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D:\13. TAHUN 2025\1. PT. SCS TAHUN 2025\3. PT.SCS - UPLOAD 2025\30. UPLOAD GIK UGM II ULANG\"/>
    </mc:Choice>
  </mc:AlternateContent>
  <xr:revisionPtr revIDLastSave="0" documentId="13_ncr:1_{F0277A83-26D6-4089-8F56-4B3A06E99097}" xr6:coauthVersionLast="47" xr6:coauthVersionMax="47" xr10:uidLastSave="{00000000-0000-0000-0000-000000000000}"/>
  <bookViews>
    <workbookView xWindow="-110" yWindow="-110" windowWidth="19420" windowHeight="11500" tabRatio="918" xr2:uid="{00000000-000D-0000-FFFF-FFFF00000000}"/>
  </bookViews>
  <sheets>
    <sheet name="REKAP Tot" sheetId="16" r:id="rId1"/>
    <sheet name="SCHD" sheetId="7" r:id="rId2"/>
    <sheet name="SCHD (2)" sheetId="22" r:id="rId3"/>
    <sheet name="RAB GIK UGM" sheetId="18" r:id="rId4"/>
    <sheet name="Sheet3" sheetId="24" state="hidden" r:id="rId5"/>
    <sheet name="Hrg Sat" sheetId="11" r:id="rId6"/>
    <sheet name="Hit. ME" sheetId="15" r:id="rId7"/>
    <sheet name="Analisa" sheetId="12" r:id="rId8"/>
    <sheet name="Bahan MEP" sheetId="14" r:id="rId9"/>
    <sheet name="Bahan" sheetId="13" r:id="rId10"/>
    <sheet name="TKDN" sheetId="8" r:id="rId11"/>
    <sheet name="IMPOR" sheetId="9" r:id="rId12"/>
    <sheet name="RINCIAN TETAP" sheetId="21"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s>
  <definedNames>
    <definedName name="\A">#REF!</definedName>
    <definedName name="\i">#N/A</definedName>
    <definedName name="\M">#REF!</definedName>
    <definedName name="\P">#REF!</definedName>
    <definedName name="\q">#REF!</definedName>
    <definedName name="\s">#N/A</definedName>
    <definedName name="\W">#REF!</definedName>
    <definedName name="\x">#REF!</definedName>
    <definedName name="_" localSheetId="0">[0]!galian TANAH</definedName>
    <definedName name="_" localSheetId="2">[0]!galian TANAH</definedName>
    <definedName name="_">galian TANAH</definedName>
    <definedName name="____________________________________________________________________________________________A16500">#REF!</definedName>
    <definedName name="__________________________________________________________________________________________A16500">#REF!</definedName>
    <definedName name="________________________________________________________________________________________A16500">#REF!</definedName>
    <definedName name="______________________________________________________________________________________A16500">#REF!</definedName>
    <definedName name="____________________________________________________________________________________A16500">#REF!</definedName>
    <definedName name="__________________________________________________________________________________A16500">#REF!</definedName>
    <definedName name="________________________________________________________________________________A16500">#REF!</definedName>
    <definedName name="______________________________________________________________________________A16500">#REF!</definedName>
    <definedName name="____________________________________________________________________________A16500">#REF!</definedName>
    <definedName name="__________________________________________________________________________A16500">#REF!</definedName>
    <definedName name="___________________________________________________________________A16500">#REF!</definedName>
    <definedName name="____________________________________________________________A16500">#REF!</definedName>
    <definedName name="________________________________________________________A16500">#REF!</definedName>
    <definedName name="_____________________________________________________A16500">#REF!</definedName>
    <definedName name="_________________________________________________A16500">#REF!</definedName>
    <definedName name="___________________________________________A16500">#REF!</definedName>
    <definedName name="__________________________________________arr3" localSheetId="0">{"Book1","4.09 FLORA DAN FAUNA.xls","4.22 PERLENGKAPAN SEKOLAH.xls"}</definedName>
    <definedName name="__________________________________________arr3">{"Book1","4.09 FLORA DAN FAUNA.xls","4.22 PERLENGKAPAN SEKOLAH.xls"}</definedName>
    <definedName name="__________________________________________mas1" localSheetId="0">{"Book1","4.09 FLORA DAN FAUNA.xls","4.22 PERLENGKAPAN SEKOLAH.xls"}</definedName>
    <definedName name="__________________________________________mas1">{"Book1","4.09 FLORA DAN FAUNA.xls","4.22 PERLENGKAPAN SEKOLAH.xls"}</definedName>
    <definedName name="__________________________________________mas12" localSheetId="0">{"Book1","4.09 FLORA DAN FAUNA.xls","4.22 PERLENGKAPAN SEKOLAH.xls"}</definedName>
    <definedName name="__________________________________________mas12">{"Book1","4.09 FLORA DAN FAUNA.xls","4.22 PERLENGKAPAN SEKOLAH.xls"}</definedName>
    <definedName name="__________________________________________mas4" localSheetId="0">{"Book1","4.09 FLORA DAN FAUNA.xls","4.22 PERLENGKAPAN SEKOLAH.xls"}</definedName>
    <definedName name="__________________________________________mas4">{"Book1","4.09 FLORA DAN FAUNA.xls","4.22 PERLENGKAPAN SEKOLAH.xls"}</definedName>
    <definedName name="__________________________________________mas5" localSheetId="0">{"Book1","4.09 FLORA DAN FAUNA.xls","4.22 PERLENGKAPAN SEKOLAH.xls"}</definedName>
    <definedName name="__________________________________________mas5">{"Book1","4.09 FLORA DAN FAUNA.xls","4.22 PERLENGKAPAN SEKOLAH.xls"}</definedName>
    <definedName name="__________________________________________mas6" localSheetId="0">{"Book1","4.09 FLORA DAN FAUNA.xls","4.22 PERLENGKAPAN SEKOLAH.xls"}</definedName>
    <definedName name="__________________________________________mas6">{"Book1","4.09 FLORA DAN FAUNA.xls","4.22 PERLENGKAPAN SEKOLAH.xls"}</definedName>
    <definedName name="__________________________________________mas7" localSheetId="0">{"Book1","4.09 FLORA DAN FAUNA.xls","4.22 PERLENGKAPAN SEKOLAH.xls"}</definedName>
    <definedName name="__________________________________________mas7">{"Book1","4.09 FLORA DAN FAUNA.xls","4.22 PERLENGKAPAN SEKOLAH.xls"}</definedName>
    <definedName name="__________________________________________mas8" localSheetId="0">{"Book1","4.09 FLORA DAN FAUNA.xls","4.22 PERLENGKAPAN SEKOLAH.xls"}</definedName>
    <definedName name="__________________________________________mas8">{"Book1","4.09 FLORA DAN FAUNA.xls","4.22 PERLENGKAPAN SEKOLAH.xls"}</definedName>
    <definedName name="__________________________________________mas9" localSheetId="0">{"Book1","4.09 FLORA DAN FAUNA.xls","4.22 PERLENGKAPAN SEKOLAH.xls"}</definedName>
    <definedName name="__________________________________________mas9">{"Book1","4.09 FLORA DAN FAUNA.xls","4.22 PERLENGKAPAN SEKOLAH.xls"}</definedName>
    <definedName name="__________________________________________me1" localSheetId="0">{"Book1","4.09 FLORA DAN FAUNA.xls","4.22 PERLENGKAPAN SEKOLAH.xls"}</definedName>
    <definedName name="__________________________________________me1">{"Book1","4.09 FLORA DAN FAUNA.xls","4.22 PERLENGKAPAN SEKOLAH.xls"}</definedName>
    <definedName name="__________________________________________me2" localSheetId="0">{"Book1","4.09 FLORA DAN FAUNA.xls","4.22 PERLENGKAPAN SEKOLAH.xls"}</definedName>
    <definedName name="__________________________________________me2">{"Book1","4.09 FLORA DAN FAUNA.xls","4.22 PERLENGKAPAN SEKOLAH.xls"}</definedName>
    <definedName name="__________________________________________me3" localSheetId="0">{"Book1","4.09 FLORA DAN FAUNA.xls","4.22 PERLENGKAPAN SEKOLAH.xls"}</definedName>
    <definedName name="__________________________________________me3">{"Book1","4.09 FLORA DAN FAUNA.xls","4.22 PERLENGKAPAN SEKOLAH.xls"}</definedName>
    <definedName name="__________________________________________me4" localSheetId="0">{"Book1","4.09 FLORA DAN FAUNA.xls","4.22 PERLENGKAPAN SEKOLAH.xls"}</definedName>
    <definedName name="__________________________________________me4">{"Book1","4.09 FLORA DAN FAUNA.xls","4.22 PERLENGKAPAN SEKOLAH.xls"}</definedName>
    <definedName name="__________________________________________me5" localSheetId="0">{"Book1","4.09 FLORA DAN FAUNA.xls","4.22 PERLENGKAPAN SEKOLAH.xls"}</definedName>
    <definedName name="__________________________________________me5">{"Book1","4.09 FLORA DAN FAUNA.xls","4.22 PERLENGKAPAN SEKOLAH.xls"}</definedName>
    <definedName name="__________________________________________mek3" localSheetId="0">{"Book1","4.09 FLORA DAN FAUNA.xls","4.22 PERLENGKAPAN SEKOLAH.xls"}</definedName>
    <definedName name="__________________________________________mek3">{"Book1","4.09 FLORA DAN FAUNA.xls","4.22 PERLENGKAPAN SEKOLAH.xls"}</definedName>
    <definedName name="__________________________________________mek5" localSheetId="0">{"Book1","4.09 FLORA DAN FAUNA.xls","4.22 PERLENGKAPAN SEKOLAH.xls"}</definedName>
    <definedName name="__________________________________________mek5">{"Book1","4.09 FLORA DAN FAUNA.xls","4.22 PERLENGKAPAN SEKOLAH.xls"}</definedName>
    <definedName name="_________________________________________arr3" localSheetId="0">{"Book1","4.09 FLORA DAN FAUNA.xls","4.22 PERLENGKAPAN SEKOLAH.xls"}</definedName>
    <definedName name="_________________________________________arr3">{"Book1","4.09 FLORA DAN FAUNA.xls","4.22 PERLENGKAPAN SEKOLAH.xls"}</definedName>
    <definedName name="_________________________________________der4" localSheetId="0">{"Book1","4.09 FLORA DAN FAUNA.xls","4.22 PERLENGKAPAN SEKOLAH.xls"}</definedName>
    <definedName name="_________________________________________der4">{"Book1","4.09 FLORA DAN FAUNA.xls","4.22 PERLENGKAPAN SEKOLAH.xls"}</definedName>
    <definedName name="_________________________________________mas1" localSheetId="0">{"Book1","4.09 FLORA DAN FAUNA.xls","4.22 PERLENGKAPAN SEKOLAH.xls"}</definedName>
    <definedName name="_________________________________________mas1">{"Book1","4.09 FLORA DAN FAUNA.xls","4.22 PERLENGKAPAN SEKOLAH.xls"}</definedName>
    <definedName name="_________________________________________mas12" localSheetId="0">{"Book1","4.09 FLORA DAN FAUNA.xls","4.22 PERLENGKAPAN SEKOLAH.xls"}</definedName>
    <definedName name="_________________________________________mas12">{"Book1","4.09 FLORA DAN FAUNA.xls","4.22 PERLENGKAPAN SEKOLAH.xls"}</definedName>
    <definedName name="_________________________________________mas2" localSheetId="0">{"Book1","4.09 FLORA DAN FAUNA.xls","4.22 PERLENGKAPAN SEKOLAH.xls"}</definedName>
    <definedName name="_________________________________________mas2">{"Book1","4.09 FLORA DAN FAUNA.xls","4.22 PERLENGKAPAN SEKOLAH.xls"}</definedName>
    <definedName name="_________________________________________mas4" localSheetId="0">{"Book1","4.09 FLORA DAN FAUNA.xls","4.22 PERLENGKAPAN SEKOLAH.xls"}</definedName>
    <definedName name="_________________________________________mas4">{"Book1","4.09 FLORA DAN FAUNA.xls","4.22 PERLENGKAPAN SEKOLAH.xls"}</definedName>
    <definedName name="_________________________________________mas5" localSheetId="0">{"Book1","4.09 FLORA DAN FAUNA.xls","4.22 PERLENGKAPAN SEKOLAH.xls"}</definedName>
    <definedName name="_________________________________________mas5">{"Book1","4.09 FLORA DAN FAUNA.xls","4.22 PERLENGKAPAN SEKOLAH.xls"}</definedName>
    <definedName name="_________________________________________mas6" localSheetId="0">{"Book1","4.09 FLORA DAN FAUNA.xls","4.22 PERLENGKAPAN SEKOLAH.xls"}</definedName>
    <definedName name="_________________________________________mas6">{"Book1","4.09 FLORA DAN FAUNA.xls","4.22 PERLENGKAPAN SEKOLAH.xls"}</definedName>
    <definedName name="_________________________________________mas7" localSheetId="0">{"Book1","4.09 FLORA DAN FAUNA.xls","4.22 PERLENGKAPAN SEKOLAH.xls"}</definedName>
    <definedName name="_________________________________________mas7">{"Book1","4.09 FLORA DAN FAUNA.xls","4.22 PERLENGKAPAN SEKOLAH.xls"}</definedName>
    <definedName name="_________________________________________mas8" localSheetId="0">{"Book1","4.09 FLORA DAN FAUNA.xls","4.22 PERLENGKAPAN SEKOLAH.xls"}</definedName>
    <definedName name="_________________________________________mas8">{"Book1","4.09 FLORA DAN FAUNA.xls","4.22 PERLENGKAPAN SEKOLAH.xls"}</definedName>
    <definedName name="_________________________________________mas9" localSheetId="0">{"Book1","4.09 FLORA DAN FAUNA.xls","4.22 PERLENGKAPAN SEKOLAH.xls"}</definedName>
    <definedName name="_________________________________________mas9">{"Book1","4.09 FLORA DAN FAUNA.xls","4.22 PERLENGKAPAN SEKOLAH.xls"}</definedName>
    <definedName name="_________________________________________me1" localSheetId="0">{"Book1","4.09 FLORA DAN FAUNA.xls","4.22 PERLENGKAPAN SEKOLAH.xls"}</definedName>
    <definedName name="_________________________________________me1">{"Book1","4.09 FLORA DAN FAUNA.xls","4.22 PERLENGKAPAN SEKOLAH.xls"}</definedName>
    <definedName name="_________________________________________me2" localSheetId="0">{"Book1","4.09 FLORA DAN FAUNA.xls","4.22 PERLENGKAPAN SEKOLAH.xls"}</definedName>
    <definedName name="_________________________________________me2">{"Book1","4.09 FLORA DAN FAUNA.xls","4.22 PERLENGKAPAN SEKOLAH.xls"}</definedName>
    <definedName name="_________________________________________me3" localSheetId="0">{"Book1","4.09 FLORA DAN FAUNA.xls","4.22 PERLENGKAPAN SEKOLAH.xls"}</definedName>
    <definedName name="_________________________________________me3">{"Book1","4.09 FLORA DAN FAUNA.xls","4.22 PERLENGKAPAN SEKOLAH.xls"}</definedName>
    <definedName name="_________________________________________me4" localSheetId="0">{"Book1","4.09 FLORA DAN FAUNA.xls","4.22 PERLENGKAPAN SEKOLAH.xls"}</definedName>
    <definedName name="_________________________________________me4">{"Book1","4.09 FLORA DAN FAUNA.xls","4.22 PERLENGKAPAN SEKOLAH.xls"}</definedName>
    <definedName name="_________________________________________me5" localSheetId="0">{"Book1","4.09 FLORA DAN FAUNA.xls","4.22 PERLENGKAPAN SEKOLAH.xls"}</definedName>
    <definedName name="_________________________________________me5">{"Book1","4.09 FLORA DAN FAUNA.xls","4.22 PERLENGKAPAN SEKOLAH.xls"}</definedName>
    <definedName name="_________________________________________me9" localSheetId="0">{"Book1","4.09 FLORA DAN FAUNA.xls","4.22 PERLENGKAPAN SEKOLAH.xls"}</definedName>
    <definedName name="_________________________________________me9">{"Book1","4.09 FLORA DAN FAUNA.xls","4.22 PERLENGKAPAN SEKOLAH.xls"}</definedName>
    <definedName name="_________________________________________mek1" localSheetId="0">{"Book1","4.09 FLORA DAN FAUNA.xls","4.22 PERLENGKAPAN SEKOLAH.xls"}</definedName>
    <definedName name="_________________________________________mek1">{"Book1","4.09 FLORA DAN FAUNA.xls","4.22 PERLENGKAPAN SEKOLAH.xls"}</definedName>
    <definedName name="_________________________________________mek2" localSheetId="0">{"Book1","4.09 FLORA DAN FAUNA.xls","4.22 PERLENGKAPAN SEKOLAH.xls"}</definedName>
    <definedName name="_________________________________________mek2">{"Book1","4.09 FLORA DAN FAUNA.xls","4.22 PERLENGKAPAN SEKOLAH.xls"}</definedName>
    <definedName name="_________________________________________mek3" localSheetId="0">{"Book1","4.09 FLORA DAN FAUNA.xls","4.22 PERLENGKAPAN SEKOLAH.xls"}</definedName>
    <definedName name="_________________________________________mek3">{"Book1","4.09 FLORA DAN FAUNA.xls","4.22 PERLENGKAPAN SEKOLAH.xls"}</definedName>
    <definedName name="_________________________________________mek5" localSheetId="0">{"Book1","4.09 FLORA DAN FAUNA.xls","4.22 PERLENGKAPAN SEKOLAH.xls"}</definedName>
    <definedName name="_________________________________________mek5">{"Book1","4.09 FLORA DAN FAUNA.xls","4.22 PERLENGKAPAN SEKOLAH.xls"}</definedName>
    <definedName name="_________________________________________mek87" localSheetId="0">{"Book1","4.09 FLORA DAN FAUNA.xls","4.22 PERLENGKAPAN SEKOLAH.xls"}</definedName>
    <definedName name="_________________________________________mek87">{"Book1","4.09 FLORA DAN FAUNA.xls","4.22 PERLENGKAPAN SEKOLAH.xls"}</definedName>
    <definedName name="_________________________________________mek9" localSheetId="0">{"Book1","4.09 FLORA DAN FAUNA.xls","4.22 PERLENGKAPAN SEKOLAH.xls"}</definedName>
    <definedName name="_________________________________________mek9">{"Book1","4.09 FLORA DAN FAUNA.xls","4.22 PERLENGKAPAN SEKOLAH.xls"}</definedName>
    <definedName name="_________________________________________meq12" localSheetId="0">{"Book1","4.09 FLORA DAN FAUNA.xls","4.22 PERLENGKAPAN SEKOLAH.xls"}</definedName>
    <definedName name="_________________________________________meq12">{"Book1","4.09 FLORA DAN FAUNA.xls","4.22 PERLENGKAPAN SEKOLAH.xls"}</definedName>
    <definedName name="________________________________________arr3" localSheetId="0">{"Book1","4.09 FLORA DAN FAUNA.xls","4.22 PERLENGKAPAN SEKOLAH.xls"}</definedName>
    <definedName name="________________________________________arr3">{"Book1","4.09 FLORA DAN FAUNA.xls","4.22 PERLENGKAPAN SEKOLAH.xls"}</definedName>
    <definedName name="________________________________________der4" localSheetId="0">{"Book1","4.09 FLORA DAN FAUNA.xls","4.22 PERLENGKAPAN SEKOLAH.xls"}</definedName>
    <definedName name="________________________________________der4">{"Book1","4.09 FLORA DAN FAUNA.xls","4.22 PERLENGKAPAN SEKOLAH.xls"}</definedName>
    <definedName name="________________________________________doc5" localSheetId="0">{"Book1","4.09 FLORA DAN FAUNA.xls","4.22 PERLENGKAPAN SEKOLAH.xls"}</definedName>
    <definedName name="________________________________________doc5">{"Book1","4.09 FLORA DAN FAUNA.xls","4.22 PERLENGKAPAN SEKOLAH.xls"}</definedName>
    <definedName name="________________________________________mas1" localSheetId="0">{"Book1","4.09 FLORA DAN FAUNA.xls","4.22 PERLENGKAPAN SEKOLAH.xls"}</definedName>
    <definedName name="________________________________________mas1">{"Book1","4.09 FLORA DAN FAUNA.xls","4.22 PERLENGKAPAN SEKOLAH.xls"}</definedName>
    <definedName name="________________________________________mas12" localSheetId="0">{"Book1","4.09 FLORA DAN FAUNA.xls","4.22 PERLENGKAPAN SEKOLAH.xls"}</definedName>
    <definedName name="________________________________________mas12">{"Book1","4.09 FLORA DAN FAUNA.xls","4.22 PERLENGKAPAN SEKOLAH.xls"}</definedName>
    <definedName name="________________________________________mas2" localSheetId="0">{"Book1","4.09 FLORA DAN FAUNA.xls","4.22 PERLENGKAPAN SEKOLAH.xls"}</definedName>
    <definedName name="________________________________________mas2">{"Book1","4.09 FLORA DAN FAUNA.xls","4.22 PERLENGKAPAN SEKOLAH.xls"}</definedName>
    <definedName name="________________________________________mas4" localSheetId="0">{"Book1","4.09 FLORA DAN FAUNA.xls","4.22 PERLENGKAPAN SEKOLAH.xls"}</definedName>
    <definedName name="________________________________________mas4">{"Book1","4.09 FLORA DAN FAUNA.xls","4.22 PERLENGKAPAN SEKOLAH.xls"}</definedName>
    <definedName name="________________________________________mas5" localSheetId="0">{"Book1","4.09 FLORA DAN FAUNA.xls","4.22 PERLENGKAPAN SEKOLAH.xls"}</definedName>
    <definedName name="________________________________________mas5">{"Book1","4.09 FLORA DAN FAUNA.xls","4.22 PERLENGKAPAN SEKOLAH.xls"}</definedName>
    <definedName name="________________________________________mas6" localSheetId="0">{"Book1","4.09 FLORA DAN FAUNA.xls","4.22 PERLENGKAPAN SEKOLAH.xls"}</definedName>
    <definedName name="________________________________________mas6">{"Book1","4.09 FLORA DAN FAUNA.xls","4.22 PERLENGKAPAN SEKOLAH.xls"}</definedName>
    <definedName name="________________________________________mas7" localSheetId="0">{"Book1","4.09 FLORA DAN FAUNA.xls","4.22 PERLENGKAPAN SEKOLAH.xls"}</definedName>
    <definedName name="________________________________________mas7">{"Book1","4.09 FLORA DAN FAUNA.xls","4.22 PERLENGKAPAN SEKOLAH.xls"}</definedName>
    <definedName name="________________________________________mas8" localSheetId="0">{"Book1","4.09 FLORA DAN FAUNA.xls","4.22 PERLENGKAPAN SEKOLAH.xls"}</definedName>
    <definedName name="________________________________________mas8">{"Book1","4.09 FLORA DAN FAUNA.xls","4.22 PERLENGKAPAN SEKOLAH.xls"}</definedName>
    <definedName name="________________________________________mas9" localSheetId="0">{"Book1","4.09 FLORA DAN FAUNA.xls","4.22 PERLENGKAPAN SEKOLAH.xls"}</definedName>
    <definedName name="________________________________________mas9">{"Book1","4.09 FLORA DAN FAUNA.xls","4.22 PERLENGKAPAN SEKOLAH.xls"}</definedName>
    <definedName name="________________________________________me1" localSheetId="0">{"Book1","4.09 FLORA DAN FAUNA.xls","4.22 PERLENGKAPAN SEKOLAH.xls"}</definedName>
    <definedName name="________________________________________me1">{"Book1","4.09 FLORA DAN FAUNA.xls","4.22 PERLENGKAPAN SEKOLAH.xls"}</definedName>
    <definedName name="________________________________________me2" localSheetId="0">{"Book1","4.09 FLORA DAN FAUNA.xls","4.22 PERLENGKAPAN SEKOLAH.xls"}</definedName>
    <definedName name="________________________________________me2">{"Book1","4.09 FLORA DAN FAUNA.xls","4.22 PERLENGKAPAN SEKOLAH.xls"}</definedName>
    <definedName name="________________________________________me3" localSheetId="0">{"Book1","4.09 FLORA DAN FAUNA.xls","4.22 PERLENGKAPAN SEKOLAH.xls"}</definedName>
    <definedName name="________________________________________me3">{"Book1","4.09 FLORA DAN FAUNA.xls","4.22 PERLENGKAPAN SEKOLAH.xls"}</definedName>
    <definedName name="________________________________________me4" localSheetId="0">{"Book1","4.09 FLORA DAN FAUNA.xls","4.22 PERLENGKAPAN SEKOLAH.xls"}</definedName>
    <definedName name="________________________________________me4">{"Book1","4.09 FLORA DAN FAUNA.xls","4.22 PERLENGKAPAN SEKOLAH.xls"}</definedName>
    <definedName name="________________________________________me5" localSheetId="0">{"Book1","4.09 FLORA DAN FAUNA.xls","4.22 PERLENGKAPAN SEKOLAH.xls"}</definedName>
    <definedName name="________________________________________me5">{"Book1","4.09 FLORA DAN FAUNA.xls","4.22 PERLENGKAPAN SEKOLAH.xls"}</definedName>
    <definedName name="________________________________________me9" localSheetId="0">{"Book1","4.09 FLORA DAN FAUNA.xls","4.22 PERLENGKAPAN SEKOLAH.xls"}</definedName>
    <definedName name="________________________________________me9">{"Book1","4.09 FLORA DAN FAUNA.xls","4.22 PERLENGKAPAN SEKOLAH.xls"}</definedName>
    <definedName name="________________________________________mek1" localSheetId="0">{"Book1","4.09 FLORA DAN FAUNA.xls","4.22 PERLENGKAPAN SEKOLAH.xls"}</definedName>
    <definedName name="________________________________________mek1">{"Book1","4.09 FLORA DAN FAUNA.xls","4.22 PERLENGKAPAN SEKOLAH.xls"}</definedName>
    <definedName name="________________________________________mek2" localSheetId="0">{"Book1","4.09 FLORA DAN FAUNA.xls","4.22 PERLENGKAPAN SEKOLAH.xls"}</definedName>
    <definedName name="________________________________________mek2">{"Book1","4.09 FLORA DAN FAUNA.xls","4.22 PERLENGKAPAN SEKOLAH.xls"}</definedName>
    <definedName name="________________________________________mek3" localSheetId="0">{"Book1","4.09 FLORA DAN FAUNA.xls","4.22 PERLENGKAPAN SEKOLAH.xls"}</definedName>
    <definedName name="________________________________________mek3">{"Book1","4.09 FLORA DAN FAUNA.xls","4.22 PERLENGKAPAN SEKOLAH.xls"}</definedName>
    <definedName name="________________________________________mek5" localSheetId="0">{"Book1","4.09 FLORA DAN FAUNA.xls","4.22 PERLENGKAPAN SEKOLAH.xls"}</definedName>
    <definedName name="________________________________________mek5">{"Book1","4.09 FLORA DAN FAUNA.xls","4.22 PERLENGKAPAN SEKOLAH.xls"}</definedName>
    <definedName name="________________________________________mek87" localSheetId="0">{"Book1","4.09 FLORA DAN FAUNA.xls","4.22 PERLENGKAPAN SEKOLAH.xls"}</definedName>
    <definedName name="________________________________________mek87">{"Book1","4.09 FLORA DAN FAUNA.xls","4.22 PERLENGKAPAN SEKOLAH.xls"}</definedName>
    <definedName name="________________________________________mek9" localSheetId="0">{"Book1","4.09 FLORA DAN FAUNA.xls","4.22 PERLENGKAPAN SEKOLAH.xls"}</definedName>
    <definedName name="________________________________________mek9">{"Book1","4.09 FLORA DAN FAUNA.xls","4.22 PERLENGKAPAN SEKOLAH.xls"}</definedName>
    <definedName name="________________________________________meq12" localSheetId="0">{"Book1","4.09 FLORA DAN FAUNA.xls","4.22 PERLENGKAPAN SEKOLAH.xls"}</definedName>
    <definedName name="________________________________________meq12">{"Book1","4.09 FLORA DAN FAUNA.xls","4.22 PERLENGKAPAN SEKOLAH.xls"}</definedName>
    <definedName name="_______________________________________arr3" localSheetId="0">{"Book1","4.09 FLORA DAN FAUNA.xls","4.22 PERLENGKAPAN SEKOLAH.xls"}</definedName>
    <definedName name="_______________________________________arr3">{"Book1","4.09 FLORA DAN FAUNA.xls","4.22 PERLENGKAPAN SEKOLAH.xls"}</definedName>
    <definedName name="_______________________________________der4" localSheetId="0">{"Book1","4.09 FLORA DAN FAUNA.xls","4.22 PERLENGKAPAN SEKOLAH.xls"}</definedName>
    <definedName name="_______________________________________der4">{"Book1","4.09 FLORA DAN FAUNA.xls","4.22 PERLENGKAPAN SEKOLAH.xls"}</definedName>
    <definedName name="_______________________________________doc5" localSheetId="0">{"Book1","4.09 FLORA DAN FAUNA.xls","4.22 PERLENGKAPAN SEKOLAH.xls"}</definedName>
    <definedName name="_______________________________________doc5">{"Book1","4.09 FLORA DAN FAUNA.xls","4.22 PERLENGKAPAN SEKOLAH.xls"}</definedName>
    <definedName name="_______________________________________mas1" localSheetId="0">{"Book1","4.09 FLORA DAN FAUNA.xls","4.22 PERLENGKAPAN SEKOLAH.xls"}</definedName>
    <definedName name="_______________________________________mas1">{"Book1","4.09 FLORA DAN FAUNA.xls","4.22 PERLENGKAPAN SEKOLAH.xls"}</definedName>
    <definedName name="_______________________________________mas12" localSheetId="0">{"Book1","4.09 FLORA DAN FAUNA.xls","4.22 PERLENGKAPAN SEKOLAH.xls"}</definedName>
    <definedName name="_______________________________________mas12">{"Book1","4.09 FLORA DAN FAUNA.xls","4.22 PERLENGKAPAN SEKOLAH.xls"}</definedName>
    <definedName name="_______________________________________mas2" localSheetId="0">{"Book1","4.09 FLORA DAN FAUNA.xls","4.22 PERLENGKAPAN SEKOLAH.xls"}</definedName>
    <definedName name="_______________________________________mas2">{"Book1","4.09 FLORA DAN FAUNA.xls","4.22 PERLENGKAPAN SEKOLAH.xls"}</definedName>
    <definedName name="_______________________________________mas4" localSheetId="0">{"Book1","4.09 FLORA DAN FAUNA.xls","4.22 PERLENGKAPAN SEKOLAH.xls"}</definedName>
    <definedName name="_______________________________________mas4">{"Book1","4.09 FLORA DAN FAUNA.xls","4.22 PERLENGKAPAN SEKOLAH.xls"}</definedName>
    <definedName name="_______________________________________mas5" localSheetId="0">{"Book1","4.09 FLORA DAN FAUNA.xls","4.22 PERLENGKAPAN SEKOLAH.xls"}</definedName>
    <definedName name="_______________________________________mas5">{"Book1","4.09 FLORA DAN FAUNA.xls","4.22 PERLENGKAPAN SEKOLAH.xls"}</definedName>
    <definedName name="_______________________________________mas6" localSheetId="0">{"Book1","4.09 FLORA DAN FAUNA.xls","4.22 PERLENGKAPAN SEKOLAH.xls"}</definedName>
    <definedName name="_______________________________________mas6">{"Book1","4.09 FLORA DAN FAUNA.xls","4.22 PERLENGKAPAN SEKOLAH.xls"}</definedName>
    <definedName name="_______________________________________mas7" localSheetId="0">{"Book1","4.09 FLORA DAN FAUNA.xls","4.22 PERLENGKAPAN SEKOLAH.xls"}</definedName>
    <definedName name="_______________________________________mas7">{"Book1","4.09 FLORA DAN FAUNA.xls","4.22 PERLENGKAPAN SEKOLAH.xls"}</definedName>
    <definedName name="_______________________________________mas8" localSheetId="0">{"Book1","4.09 FLORA DAN FAUNA.xls","4.22 PERLENGKAPAN SEKOLAH.xls"}</definedName>
    <definedName name="_______________________________________mas8">{"Book1","4.09 FLORA DAN FAUNA.xls","4.22 PERLENGKAPAN SEKOLAH.xls"}</definedName>
    <definedName name="_______________________________________mas9" localSheetId="0">{"Book1","4.09 FLORA DAN FAUNA.xls","4.22 PERLENGKAPAN SEKOLAH.xls"}</definedName>
    <definedName name="_______________________________________mas9">{"Book1","4.09 FLORA DAN FAUNA.xls","4.22 PERLENGKAPAN SEKOLAH.xls"}</definedName>
    <definedName name="_______________________________________me1" localSheetId="0">{"Book1","4.09 FLORA DAN FAUNA.xls","4.22 PERLENGKAPAN SEKOLAH.xls"}</definedName>
    <definedName name="_______________________________________me1">{"Book1","4.09 FLORA DAN FAUNA.xls","4.22 PERLENGKAPAN SEKOLAH.xls"}</definedName>
    <definedName name="_______________________________________me2" localSheetId="0">{"Book1","4.09 FLORA DAN FAUNA.xls","4.22 PERLENGKAPAN SEKOLAH.xls"}</definedName>
    <definedName name="_______________________________________me2">{"Book1","4.09 FLORA DAN FAUNA.xls","4.22 PERLENGKAPAN SEKOLAH.xls"}</definedName>
    <definedName name="_______________________________________me3" localSheetId="0">{"Book1","4.09 FLORA DAN FAUNA.xls","4.22 PERLENGKAPAN SEKOLAH.xls"}</definedName>
    <definedName name="_______________________________________me3">{"Book1","4.09 FLORA DAN FAUNA.xls","4.22 PERLENGKAPAN SEKOLAH.xls"}</definedName>
    <definedName name="_______________________________________me4" localSheetId="0">{"Book1","4.09 FLORA DAN FAUNA.xls","4.22 PERLENGKAPAN SEKOLAH.xls"}</definedName>
    <definedName name="_______________________________________me4">{"Book1","4.09 FLORA DAN FAUNA.xls","4.22 PERLENGKAPAN SEKOLAH.xls"}</definedName>
    <definedName name="_______________________________________me5" localSheetId="0">{"Book1","4.09 FLORA DAN FAUNA.xls","4.22 PERLENGKAPAN SEKOLAH.xls"}</definedName>
    <definedName name="_______________________________________me5">{"Book1","4.09 FLORA DAN FAUNA.xls","4.22 PERLENGKAPAN SEKOLAH.xls"}</definedName>
    <definedName name="_______________________________________me9" localSheetId="0">{"Book1","4.09 FLORA DAN FAUNA.xls","4.22 PERLENGKAPAN SEKOLAH.xls"}</definedName>
    <definedName name="_______________________________________me9">{"Book1","4.09 FLORA DAN FAUNA.xls","4.22 PERLENGKAPAN SEKOLAH.xls"}</definedName>
    <definedName name="_______________________________________mek1" localSheetId="0">{"Book1","4.09 FLORA DAN FAUNA.xls","4.22 PERLENGKAPAN SEKOLAH.xls"}</definedName>
    <definedName name="_______________________________________mek1">{"Book1","4.09 FLORA DAN FAUNA.xls","4.22 PERLENGKAPAN SEKOLAH.xls"}</definedName>
    <definedName name="_______________________________________mek2" localSheetId="0">{"Book1","4.09 FLORA DAN FAUNA.xls","4.22 PERLENGKAPAN SEKOLAH.xls"}</definedName>
    <definedName name="_______________________________________mek2">{"Book1","4.09 FLORA DAN FAUNA.xls","4.22 PERLENGKAPAN SEKOLAH.xls"}</definedName>
    <definedName name="_______________________________________mek3" localSheetId="0">{"Book1","4.09 FLORA DAN FAUNA.xls","4.22 PERLENGKAPAN SEKOLAH.xls"}</definedName>
    <definedName name="_______________________________________mek3">{"Book1","4.09 FLORA DAN FAUNA.xls","4.22 PERLENGKAPAN SEKOLAH.xls"}</definedName>
    <definedName name="_______________________________________mek5" localSheetId="0">{"Book1","4.09 FLORA DAN FAUNA.xls","4.22 PERLENGKAPAN SEKOLAH.xls"}</definedName>
    <definedName name="_______________________________________mek5">{"Book1","4.09 FLORA DAN FAUNA.xls","4.22 PERLENGKAPAN SEKOLAH.xls"}</definedName>
    <definedName name="_______________________________________mek87" localSheetId="0">{"Book1","4.09 FLORA DAN FAUNA.xls","4.22 PERLENGKAPAN SEKOLAH.xls"}</definedName>
    <definedName name="_______________________________________mek87">{"Book1","4.09 FLORA DAN FAUNA.xls","4.22 PERLENGKAPAN SEKOLAH.xls"}</definedName>
    <definedName name="_______________________________________mek9" localSheetId="0">{"Book1","4.09 FLORA DAN FAUNA.xls","4.22 PERLENGKAPAN SEKOLAH.xls"}</definedName>
    <definedName name="_______________________________________mek9">{"Book1","4.09 FLORA DAN FAUNA.xls","4.22 PERLENGKAPAN SEKOLAH.xls"}</definedName>
    <definedName name="_______________________________________meq12" localSheetId="0">{"Book1","4.09 FLORA DAN FAUNA.xls","4.22 PERLENGKAPAN SEKOLAH.xls"}</definedName>
    <definedName name="_______________________________________meq12">{"Book1","4.09 FLORA DAN FAUNA.xls","4.22 PERLENGKAPAN SEKOLAH.xls"}</definedName>
    <definedName name="_______________________________________PF1">#REF!</definedName>
    <definedName name="_______________________________________PF2">#REF!</definedName>
    <definedName name="_______________________________________PF3">#REF!</definedName>
    <definedName name="_______________________________________PF4">#REF!</definedName>
    <definedName name="______________________________________A16500">#REF!</definedName>
    <definedName name="______________________________________arr3" localSheetId="0">{"Book1","4.09 FLORA DAN FAUNA.xls","4.22 PERLENGKAPAN SEKOLAH.xls"}</definedName>
    <definedName name="______________________________________arr3">{"Book1","4.09 FLORA DAN FAUNA.xls","4.22 PERLENGKAPAN SEKOLAH.xls"}</definedName>
    <definedName name="______________________________________der4" localSheetId="0">{"Book1","4.09 FLORA DAN FAUNA.xls","4.22 PERLENGKAPAN SEKOLAH.xls"}</definedName>
    <definedName name="______________________________________der4">{"Book1","4.09 FLORA DAN FAUNA.xls","4.22 PERLENGKAPAN SEKOLAH.xls"}</definedName>
    <definedName name="______________________________________doc5" localSheetId="0">{"Book1","4.09 FLORA DAN FAUNA.xls","4.22 PERLENGKAPAN SEKOLAH.xls"}</definedName>
    <definedName name="______________________________________doc5">{"Book1","4.09 FLORA DAN FAUNA.xls","4.22 PERLENGKAPAN SEKOLAH.xls"}</definedName>
    <definedName name="______________________________________mas1" localSheetId="0">{"Book1","4.09 FLORA DAN FAUNA.xls","4.22 PERLENGKAPAN SEKOLAH.xls"}</definedName>
    <definedName name="______________________________________mas1">{"Book1","4.09 FLORA DAN FAUNA.xls","4.22 PERLENGKAPAN SEKOLAH.xls"}</definedName>
    <definedName name="______________________________________mas12" localSheetId="0">{"Book1","4.09 FLORA DAN FAUNA.xls","4.22 PERLENGKAPAN SEKOLAH.xls"}</definedName>
    <definedName name="______________________________________mas12">{"Book1","4.09 FLORA DAN FAUNA.xls","4.22 PERLENGKAPAN SEKOLAH.xls"}</definedName>
    <definedName name="______________________________________mas2" localSheetId="0">{"Book1","4.09 FLORA DAN FAUNA.xls","4.22 PERLENGKAPAN SEKOLAH.xls"}</definedName>
    <definedName name="______________________________________mas2">{"Book1","4.09 FLORA DAN FAUNA.xls","4.22 PERLENGKAPAN SEKOLAH.xls"}</definedName>
    <definedName name="______________________________________mas4" localSheetId="0">{"Book1","4.09 FLORA DAN FAUNA.xls","4.22 PERLENGKAPAN SEKOLAH.xls"}</definedName>
    <definedName name="______________________________________mas4">{"Book1","4.09 FLORA DAN FAUNA.xls","4.22 PERLENGKAPAN SEKOLAH.xls"}</definedName>
    <definedName name="______________________________________mas5" localSheetId="0">{"Book1","4.09 FLORA DAN FAUNA.xls","4.22 PERLENGKAPAN SEKOLAH.xls"}</definedName>
    <definedName name="______________________________________mas5">{"Book1","4.09 FLORA DAN FAUNA.xls","4.22 PERLENGKAPAN SEKOLAH.xls"}</definedName>
    <definedName name="______________________________________mas6" localSheetId="0">{"Book1","4.09 FLORA DAN FAUNA.xls","4.22 PERLENGKAPAN SEKOLAH.xls"}</definedName>
    <definedName name="______________________________________mas6">{"Book1","4.09 FLORA DAN FAUNA.xls","4.22 PERLENGKAPAN SEKOLAH.xls"}</definedName>
    <definedName name="______________________________________mas7" localSheetId="0">{"Book1","4.09 FLORA DAN FAUNA.xls","4.22 PERLENGKAPAN SEKOLAH.xls"}</definedName>
    <definedName name="______________________________________mas7">{"Book1","4.09 FLORA DAN FAUNA.xls","4.22 PERLENGKAPAN SEKOLAH.xls"}</definedName>
    <definedName name="______________________________________mas8" localSheetId="0">{"Book1","4.09 FLORA DAN FAUNA.xls","4.22 PERLENGKAPAN SEKOLAH.xls"}</definedName>
    <definedName name="______________________________________mas8">{"Book1","4.09 FLORA DAN FAUNA.xls","4.22 PERLENGKAPAN SEKOLAH.xls"}</definedName>
    <definedName name="______________________________________mas9" localSheetId="0">{"Book1","4.09 FLORA DAN FAUNA.xls","4.22 PERLENGKAPAN SEKOLAH.xls"}</definedName>
    <definedName name="______________________________________mas9">{"Book1","4.09 FLORA DAN FAUNA.xls","4.22 PERLENGKAPAN SEKOLAH.xls"}</definedName>
    <definedName name="______________________________________me1" localSheetId="0">{"Book1","4.09 FLORA DAN FAUNA.xls","4.22 PERLENGKAPAN SEKOLAH.xls"}</definedName>
    <definedName name="______________________________________me1">{"Book1","4.09 FLORA DAN FAUNA.xls","4.22 PERLENGKAPAN SEKOLAH.xls"}</definedName>
    <definedName name="______________________________________me2" localSheetId="0">{"Book1","4.09 FLORA DAN FAUNA.xls","4.22 PERLENGKAPAN SEKOLAH.xls"}</definedName>
    <definedName name="______________________________________me2">{"Book1","4.09 FLORA DAN FAUNA.xls","4.22 PERLENGKAPAN SEKOLAH.xls"}</definedName>
    <definedName name="______________________________________me3" localSheetId="0">{"Book1","4.09 FLORA DAN FAUNA.xls","4.22 PERLENGKAPAN SEKOLAH.xls"}</definedName>
    <definedName name="______________________________________me3">{"Book1","4.09 FLORA DAN FAUNA.xls","4.22 PERLENGKAPAN SEKOLAH.xls"}</definedName>
    <definedName name="______________________________________me4" localSheetId="0">{"Book1","4.09 FLORA DAN FAUNA.xls","4.22 PERLENGKAPAN SEKOLAH.xls"}</definedName>
    <definedName name="______________________________________me4">{"Book1","4.09 FLORA DAN FAUNA.xls","4.22 PERLENGKAPAN SEKOLAH.xls"}</definedName>
    <definedName name="______________________________________me5" localSheetId="0">{"Book1","4.09 FLORA DAN FAUNA.xls","4.22 PERLENGKAPAN SEKOLAH.xls"}</definedName>
    <definedName name="______________________________________me5">{"Book1","4.09 FLORA DAN FAUNA.xls","4.22 PERLENGKAPAN SEKOLAH.xls"}</definedName>
    <definedName name="______________________________________me9" localSheetId="0">{"Book1","4.09 FLORA DAN FAUNA.xls","4.22 PERLENGKAPAN SEKOLAH.xls"}</definedName>
    <definedName name="______________________________________me9">{"Book1","4.09 FLORA DAN FAUNA.xls","4.22 PERLENGKAPAN SEKOLAH.xls"}</definedName>
    <definedName name="______________________________________mek1" localSheetId="0">{"Book1","4.09 FLORA DAN FAUNA.xls","4.22 PERLENGKAPAN SEKOLAH.xls"}</definedName>
    <definedName name="______________________________________mek1">{"Book1","4.09 FLORA DAN FAUNA.xls","4.22 PERLENGKAPAN SEKOLAH.xls"}</definedName>
    <definedName name="______________________________________mek2" localSheetId="0">{"Book1","4.09 FLORA DAN FAUNA.xls","4.22 PERLENGKAPAN SEKOLAH.xls"}</definedName>
    <definedName name="______________________________________mek2">{"Book1","4.09 FLORA DAN FAUNA.xls","4.22 PERLENGKAPAN SEKOLAH.xls"}</definedName>
    <definedName name="______________________________________mek3" localSheetId="0">{"Book1","4.09 FLORA DAN FAUNA.xls","4.22 PERLENGKAPAN SEKOLAH.xls"}</definedName>
    <definedName name="______________________________________mek3">{"Book1","4.09 FLORA DAN FAUNA.xls","4.22 PERLENGKAPAN SEKOLAH.xls"}</definedName>
    <definedName name="______________________________________mek5" localSheetId="0">{"Book1","4.09 FLORA DAN FAUNA.xls","4.22 PERLENGKAPAN SEKOLAH.xls"}</definedName>
    <definedName name="______________________________________mek5">{"Book1","4.09 FLORA DAN FAUNA.xls","4.22 PERLENGKAPAN SEKOLAH.xls"}</definedName>
    <definedName name="______________________________________mek87" localSheetId="0">{"Book1","4.09 FLORA DAN FAUNA.xls","4.22 PERLENGKAPAN SEKOLAH.xls"}</definedName>
    <definedName name="______________________________________mek87">{"Book1","4.09 FLORA DAN FAUNA.xls","4.22 PERLENGKAPAN SEKOLAH.xls"}</definedName>
    <definedName name="______________________________________mek9" localSheetId="0">{"Book1","4.09 FLORA DAN FAUNA.xls","4.22 PERLENGKAPAN SEKOLAH.xls"}</definedName>
    <definedName name="______________________________________mek9">{"Book1","4.09 FLORA DAN FAUNA.xls","4.22 PERLENGKAPAN SEKOLAH.xls"}</definedName>
    <definedName name="______________________________________meq12" localSheetId="0">{"Book1","4.09 FLORA DAN FAUNA.xls","4.22 PERLENGKAPAN SEKOLAH.xls"}</definedName>
    <definedName name="______________________________________meq12">{"Book1","4.09 FLORA DAN FAUNA.xls","4.22 PERLENGKAPAN SEKOLAH.xls"}</definedName>
    <definedName name="_____________________________________der4" localSheetId="0">{"Book1","4.09 FLORA DAN FAUNA.xls","4.22 PERLENGKAPAN SEKOLAH.xls"}</definedName>
    <definedName name="_____________________________________der4">{"Book1","4.09 FLORA DAN FAUNA.xls","4.22 PERLENGKAPAN SEKOLAH.xls"}</definedName>
    <definedName name="_____________________________________doc5" localSheetId="0">{"Book1","4.09 FLORA DAN FAUNA.xls","4.22 PERLENGKAPAN SEKOLAH.xls"}</definedName>
    <definedName name="_____________________________________doc5">{"Book1","4.09 FLORA DAN FAUNA.xls","4.22 PERLENGKAPAN SEKOLAH.xls"}</definedName>
    <definedName name="_____________________________________mas1" localSheetId="0">{"Book1","4.09 FLORA DAN FAUNA.xls","4.22 PERLENGKAPAN SEKOLAH.xls"}</definedName>
    <definedName name="_____________________________________mas1">{"Book1","4.09 FLORA DAN FAUNA.xls","4.22 PERLENGKAPAN SEKOLAH.xls"}</definedName>
    <definedName name="_____________________________________mas12" localSheetId="0">{"Book1","4.09 FLORA DAN FAUNA.xls","4.22 PERLENGKAPAN SEKOLAH.xls"}</definedName>
    <definedName name="_____________________________________mas12">{"Book1","4.09 FLORA DAN FAUNA.xls","4.22 PERLENGKAPAN SEKOLAH.xls"}</definedName>
    <definedName name="_____________________________________mas2" localSheetId="0">{"Book1","4.09 FLORA DAN FAUNA.xls","4.22 PERLENGKAPAN SEKOLAH.xls"}</definedName>
    <definedName name="_____________________________________mas2">{"Book1","4.09 FLORA DAN FAUNA.xls","4.22 PERLENGKAPAN SEKOLAH.xls"}</definedName>
    <definedName name="_____________________________________mas4" localSheetId="0">{"Book1","4.09 FLORA DAN FAUNA.xls","4.22 PERLENGKAPAN SEKOLAH.xls"}</definedName>
    <definedName name="_____________________________________mas4">{"Book1","4.09 FLORA DAN FAUNA.xls","4.22 PERLENGKAPAN SEKOLAH.xls"}</definedName>
    <definedName name="_____________________________________mas5" localSheetId="0">{"Book1","4.09 FLORA DAN FAUNA.xls","4.22 PERLENGKAPAN SEKOLAH.xls"}</definedName>
    <definedName name="_____________________________________mas5">{"Book1","4.09 FLORA DAN FAUNA.xls","4.22 PERLENGKAPAN SEKOLAH.xls"}</definedName>
    <definedName name="_____________________________________mas6" localSheetId="0">{"Book1","4.09 FLORA DAN FAUNA.xls","4.22 PERLENGKAPAN SEKOLAH.xls"}</definedName>
    <definedName name="_____________________________________mas6">{"Book1","4.09 FLORA DAN FAUNA.xls","4.22 PERLENGKAPAN SEKOLAH.xls"}</definedName>
    <definedName name="_____________________________________mas7" localSheetId="0">{"Book1","4.09 FLORA DAN FAUNA.xls","4.22 PERLENGKAPAN SEKOLAH.xls"}</definedName>
    <definedName name="_____________________________________mas7">{"Book1","4.09 FLORA DAN FAUNA.xls","4.22 PERLENGKAPAN SEKOLAH.xls"}</definedName>
    <definedName name="_____________________________________mas8" localSheetId="0">{"Book1","4.09 FLORA DAN FAUNA.xls","4.22 PERLENGKAPAN SEKOLAH.xls"}</definedName>
    <definedName name="_____________________________________mas8">{"Book1","4.09 FLORA DAN FAUNA.xls","4.22 PERLENGKAPAN SEKOLAH.xls"}</definedName>
    <definedName name="_____________________________________mas9" localSheetId="0">{"Book1","4.09 FLORA DAN FAUNA.xls","4.22 PERLENGKAPAN SEKOLAH.xls"}</definedName>
    <definedName name="_____________________________________mas9">{"Book1","4.09 FLORA DAN FAUNA.xls","4.22 PERLENGKAPAN SEKOLAH.xls"}</definedName>
    <definedName name="_____________________________________me1" localSheetId="0">{"Book1","4.09 FLORA DAN FAUNA.xls","4.22 PERLENGKAPAN SEKOLAH.xls"}</definedName>
    <definedName name="_____________________________________me1">{"Book1","4.09 FLORA DAN FAUNA.xls","4.22 PERLENGKAPAN SEKOLAH.xls"}</definedName>
    <definedName name="_____________________________________me2" localSheetId="0">{"Book1","4.09 FLORA DAN FAUNA.xls","4.22 PERLENGKAPAN SEKOLAH.xls"}</definedName>
    <definedName name="_____________________________________me2">{"Book1","4.09 FLORA DAN FAUNA.xls","4.22 PERLENGKAPAN SEKOLAH.xls"}</definedName>
    <definedName name="_____________________________________me3" localSheetId="0">{"Book1","4.09 FLORA DAN FAUNA.xls","4.22 PERLENGKAPAN SEKOLAH.xls"}</definedName>
    <definedName name="_____________________________________me3">{"Book1","4.09 FLORA DAN FAUNA.xls","4.22 PERLENGKAPAN SEKOLAH.xls"}</definedName>
    <definedName name="_____________________________________me4" localSheetId="0">{"Book1","4.09 FLORA DAN FAUNA.xls","4.22 PERLENGKAPAN SEKOLAH.xls"}</definedName>
    <definedName name="_____________________________________me4">{"Book1","4.09 FLORA DAN FAUNA.xls","4.22 PERLENGKAPAN SEKOLAH.xls"}</definedName>
    <definedName name="_____________________________________me5" localSheetId="0">{"Book1","4.09 FLORA DAN FAUNA.xls","4.22 PERLENGKAPAN SEKOLAH.xls"}</definedName>
    <definedName name="_____________________________________me5">{"Book1","4.09 FLORA DAN FAUNA.xls","4.22 PERLENGKAPAN SEKOLAH.xls"}</definedName>
    <definedName name="_____________________________________me9" localSheetId="0">{"Book1","4.09 FLORA DAN FAUNA.xls","4.22 PERLENGKAPAN SEKOLAH.xls"}</definedName>
    <definedName name="_____________________________________me9">{"Book1","4.09 FLORA DAN FAUNA.xls","4.22 PERLENGKAPAN SEKOLAH.xls"}</definedName>
    <definedName name="_____________________________________mek1" localSheetId="0">{"Book1","4.09 FLORA DAN FAUNA.xls","4.22 PERLENGKAPAN SEKOLAH.xls"}</definedName>
    <definedName name="_____________________________________mek1">{"Book1","4.09 FLORA DAN FAUNA.xls","4.22 PERLENGKAPAN SEKOLAH.xls"}</definedName>
    <definedName name="_____________________________________mek2" localSheetId="0">{"Book1","4.09 FLORA DAN FAUNA.xls","4.22 PERLENGKAPAN SEKOLAH.xls"}</definedName>
    <definedName name="_____________________________________mek2">{"Book1","4.09 FLORA DAN FAUNA.xls","4.22 PERLENGKAPAN SEKOLAH.xls"}</definedName>
    <definedName name="_____________________________________mek3" localSheetId="0">{"Book1","4.09 FLORA DAN FAUNA.xls","4.22 PERLENGKAPAN SEKOLAH.xls"}</definedName>
    <definedName name="_____________________________________mek3">{"Book1","4.09 FLORA DAN FAUNA.xls","4.22 PERLENGKAPAN SEKOLAH.xls"}</definedName>
    <definedName name="_____________________________________mek5" localSheetId="0">{"Book1","4.09 FLORA DAN FAUNA.xls","4.22 PERLENGKAPAN SEKOLAH.xls"}</definedName>
    <definedName name="_____________________________________mek5">{"Book1","4.09 FLORA DAN FAUNA.xls","4.22 PERLENGKAPAN SEKOLAH.xls"}</definedName>
    <definedName name="_____________________________________mek87" localSheetId="0">{"Book1","4.09 FLORA DAN FAUNA.xls","4.22 PERLENGKAPAN SEKOLAH.xls"}</definedName>
    <definedName name="_____________________________________mek87">{"Book1","4.09 FLORA DAN FAUNA.xls","4.22 PERLENGKAPAN SEKOLAH.xls"}</definedName>
    <definedName name="_____________________________________mek9" localSheetId="0">{"Book1","4.09 FLORA DAN FAUNA.xls","4.22 PERLENGKAPAN SEKOLAH.xls"}</definedName>
    <definedName name="_____________________________________mek9">{"Book1","4.09 FLORA DAN FAUNA.xls","4.22 PERLENGKAPAN SEKOLAH.xls"}</definedName>
    <definedName name="_____________________________________meq12" localSheetId="0">{"Book1","4.09 FLORA DAN FAUNA.xls","4.22 PERLENGKAPAN SEKOLAH.xls"}</definedName>
    <definedName name="_____________________________________meq12">{"Book1","4.09 FLORA DAN FAUNA.xls","4.22 PERLENGKAPAN SEKOLAH.xls"}</definedName>
    <definedName name="____________________________________A16500">#REF!</definedName>
    <definedName name="____________________________________arr3" localSheetId="0">{"Book1","4.09 FLORA DAN FAUNA.xls","4.22 PERLENGKAPAN SEKOLAH.xls"}</definedName>
    <definedName name="____________________________________arr3">{"Book1","4.09 FLORA DAN FAUNA.xls","4.22 PERLENGKAPAN SEKOLAH.xls"}</definedName>
    <definedName name="____________________________________der4" localSheetId="0">{"Book1","4.09 FLORA DAN FAUNA.xls","4.22 PERLENGKAPAN SEKOLAH.xls"}</definedName>
    <definedName name="____________________________________der4">{"Book1","4.09 FLORA DAN FAUNA.xls","4.22 PERLENGKAPAN SEKOLAH.xls"}</definedName>
    <definedName name="____________________________________doc5" localSheetId="0">{"Book1","4.09 FLORA DAN FAUNA.xls","4.22 PERLENGKAPAN SEKOLAH.xls"}</definedName>
    <definedName name="____________________________________doc5">{"Book1","4.09 FLORA DAN FAUNA.xls","4.22 PERLENGKAPAN SEKOLAH.xls"}</definedName>
    <definedName name="____________________________________mas1" localSheetId="0">{"Book1","4.09 FLORA DAN FAUNA.xls","4.22 PERLENGKAPAN SEKOLAH.xls"}</definedName>
    <definedName name="____________________________________mas1">{"Book1","4.09 FLORA DAN FAUNA.xls","4.22 PERLENGKAPAN SEKOLAH.xls"}</definedName>
    <definedName name="____________________________________mas12" localSheetId="0">{"Book1","4.09 FLORA DAN FAUNA.xls","4.22 PERLENGKAPAN SEKOLAH.xls"}</definedName>
    <definedName name="____________________________________mas12">{"Book1","4.09 FLORA DAN FAUNA.xls","4.22 PERLENGKAPAN SEKOLAH.xls"}</definedName>
    <definedName name="____________________________________mas2" localSheetId="0">{"Book1","4.09 FLORA DAN FAUNA.xls","4.22 PERLENGKAPAN SEKOLAH.xls"}</definedName>
    <definedName name="____________________________________mas2">{"Book1","4.09 FLORA DAN FAUNA.xls","4.22 PERLENGKAPAN SEKOLAH.xls"}</definedName>
    <definedName name="____________________________________mas4" localSheetId="0">{"Book1","4.09 FLORA DAN FAUNA.xls","4.22 PERLENGKAPAN SEKOLAH.xls"}</definedName>
    <definedName name="____________________________________mas4">{"Book1","4.09 FLORA DAN FAUNA.xls","4.22 PERLENGKAPAN SEKOLAH.xls"}</definedName>
    <definedName name="____________________________________mas5" localSheetId="0">{"Book1","4.09 FLORA DAN FAUNA.xls","4.22 PERLENGKAPAN SEKOLAH.xls"}</definedName>
    <definedName name="____________________________________mas5">{"Book1","4.09 FLORA DAN FAUNA.xls","4.22 PERLENGKAPAN SEKOLAH.xls"}</definedName>
    <definedName name="____________________________________mas6" localSheetId="0">{"Book1","4.09 FLORA DAN FAUNA.xls","4.22 PERLENGKAPAN SEKOLAH.xls"}</definedName>
    <definedName name="____________________________________mas6">{"Book1","4.09 FLORA DAN FAUNA.xls","4.22 PERLENGKAPAN SEKOLAH.xls"}</definedName>
    <definedName name="____________________________________mas7" localSheetId="0">{"Book1","4.09 FLORA DAN FAUNA.xls","4.22 PERLENGKAPAN SEKOLAH.xls"}</definedName>
    <definedName name="____________________________________mas7">{"Book1","4.09 FLORA DAN FAUNA.xls","4.22 PERLENGKAPAN SEKOLAH.xls"}</definedName>
    <definedName name="____________________________________mas8" localSheetId="0">{"Book1","4.09 FLORA DAN FAUNA.xls","4.22 PERLENGKAPAN SEKOLAH.xls"}</definedName>
    <definedName name="____________________________________mas8">{"Book1","4.09 FLORA DAN FAUNA.xls","4.22 PERLENGKAPAN SEKOLAH.xls"}</definedName>
    <definedName name="____________________________________mas9" localSheetId="0">{"Book1","4.09 FLORA DAN FAUNA.xls","4.22 PERLENGKAPAN SEKOLAH.xls"}</definedName>
    <definedName name="____________________________________mas9">{"Book1","4.09 FLORA DAN FAUNA.xls","4.22 PERLENGKAPAN SEKOLAH.xls"}</definedName>
    <definedName name="____________________________________me1" localSheetId="0">{"Book1","4.09 FLORA DAN FAUNA.xls","4.22 PERLENGKAPAN SEKOLAH.xls"}</definedName>
    <definedName name="____________________________________me1">{"Book1","4.09 FLORA DAN FAUNA.xls","4.22 PERLENGKAPAN SEKOLAH.xls"}</definedName>
    <definedName name="____________________________________me2" localSheetId="0">{"Book1","4.09 FLORA DAN FAUNA.xls","4.22 PERLENGKAPAN SEKOLAH.xls"}</definedName>
    <definedName name="____________________________________me2">{"Book1","4.09 FLORA DAN FAUNA.xls","4.22 PERLENGKAPAN SEKOLAH.xls"}</definedName>
    <definedName name="____________________________________me3" localSheetId="0">{"Book1","4.09 FLORA DAN FAUNA.xls","4.22 PERLENGKAPAN SEKOLAH.xls"}</definedName>
    <definedName name="____________________________________me3">{"Book1","4.09 FLORA DAN FAUNA.xls","4.22 PERLENGKAPAN SEKOLAH.xls"}</definedName>
    <definedName name="____________________________________me4" localSheetId="0">{"Book1","4.09 FLORA DAN FAUNA.xls","4.22 PERLENGKAPAN SEKOLAH.xls"}</definedName>
    <definedName name="____________________________________me4">{"Book1","4.09 FLORA DAN FAUNA.xls","4.22 PERLENGKAPAN SEKOLAH.xls"}</definedName>
    <definedName name="____________________________________me5" localSheetId="0">{"Book1","4.09 FLORA DAN FAUNA.xls","4.22 PERLENGKAPAN SEKOLAH.xls"}</definedName>
    <definedName name="____________________________________me5">{"Book1","4.09 FLORA DAN FAUNA.xls","4.22 PERLENGKAPAN SEKOLAH.xls"}</definedName>
    <definedName name="____________________________________me9" localSheetId="0">{"Book1","4.09 FLORA DAN FAUNA.xls","4.22 PERLENGKAPAN SEKOLAH.xls"}</definedName>
    <definedName name="____________________________________me9">{"Book1","4.09 FLORA DAN FAUNA.xls","4.22 PERLENGKAPAN SEKOLAH.xls"}</definedName>
    <definedName name="____________________________________mek1" localSheetId="0">{"Book1","4.09 FLORA DAN FAUNA.xls","4.22 PERLENGKAPAN SEKOLAH.xls"}</definedName>
    <definedName name="____________________________________mek1">{"Book1","4.09 FLORA DAN FAUNA.xls","4.22 PERLENGKAPAN SEKOLAH.xls"}</definedName>
    <definedName name="____________________________________mek2" localSheetId="0">{"Book1","4.09 FLORA DAN FAUNA.xls","4.22 PERLENGKAPAN SEKOLAH.xls"}</definedName>
    <definedName name="____________________________________mek2">{"Book1","4.09 FLORA DAN FAUNA.xls","4.22 PERLENGKAPAN SEKOLAH.xls"}</definedName>
    <definedName name="____________________________________mek3" localSheetId="0">{"Book1","4.09 FLORA DAN FAUNA.xls","4.22 PERLENGKAPAN SEKOLAH.xls"}</definedName>
    <definedName name="____________________________________mek3">{"Book1","4.09 FLORA DAN FAUNA.xls","4.22 PERLENGKAPAN SEKOLAH.xls"}</definedName>
    <definedName name="____________________________________mek5" localSheetId="0">{"Book1","4.09 FLORA DAN FAUNA.xls","4.22 PERLENGKAPAN SEKOLAH.xls"}</definedName>
    <definedName name="____________________________________mek5">{"Book1","4.09 FLORA DAN FAUNA.xls","4.22 PERLENGKAPAN SEKOLAH.xls"}</definedName>
    <definedName name="____________________________________mek87" localSheetId="0">{"Book1","4.09 FLORA DAN FAUNA.xls","4.22 PERLENGKAPAN SEKOLAH.xls"}</definedName>
    <definedName name="____________________________________mek87">{"Book1","4.09 FLORA DAN FAUNA.xls","4.22 PERLENGKAPAN SEKOLAH.xls"}</definedName>
    <definedName name="____________________________________mek9" localSheetId="0">{"Book1","4.09 FLORA DAN FAUNA.xls","4.22 PERLENGKAPAN SEKOLAH.xls"}</definedName>
    <definedName name="____________________________________mek9">{"Book1","4.09 FLORA DAN FAUNA.xls","4.22 PERLENGKAPAN SEKOLAH.xls"}</definedName>
    <definedName name="____________________________________meq12" localSheetId="0">{"Book1","4.09 FLORA DAN FAUNA.xls","4.22 PERLENGKAPAN SEKOLAH.xls"}</definedName>
    <definedName name="____________________________________meq12">{"Book1","4.09 FLORA DAN FAUNA.xls","4.22 PERLENGKAPAN SEKOLAH.xls"}</definedName>
    <definedName name="____________________________________PF1">#REF!</definedName>
    <definedName name="____________________________________PF2">#REF!</definedName>
    <definedName name="____________________________________PF3">#REF!</definedName>
    <definedName name="____________________________________PF4">#REF!</definedName>
    <definedName name="___________________________________der4" localSheetId="0">{"Book1","4.09 FLORA DAN FAUNA.xls","4.22 PERLENGKAPAN SEKOLAH.xls"}</definedName>
    <definedName name="___________________________________der4">{"Book1","4.09 FLORA DAN FAUNA.xls","4.22 PERLENGKAPAN SEKOLAH.xls"}</definedName>
    <definedName name="___________________________________doc5" localSheetId="0">{"Book1","4.09 FLORA DAN FAUNA.xls","4.22 PERLENGKAPAN SEKOLAH.xls"}</definedName>
    <definedName name="___________________________________doc5">{"Book1","4.09 FLORA DAN FAUNA.xls","4.22 PERLENGKAPAN SEKOLAH.xls"}</definedName>
    <definedName name="___________________________________mas1" localSheetId="0">{"Book1","4.09 FLORA DAN FAUNA.xls","4.22 PERLENGKAPAN SEKOLAH.xls"}</definedName>
    <definedName name="___________________________________mas1">{"Book1","4.09 FLORA DAN FAUNA.xls","4.22 PERLENGKAPAN SEKOLAH.xls"}</definedName>
    <definedName name="___________________________________mas12" localSheetId="0">{"Book1","4.09 FLORA DAN FAUNA.xls","4.22 PERLENGKAPAN SEKOLAH.xls"}</definedName>
    <definedName name="___________________________________mas12">{"Book1","4.09 FLORA DAN FAUNA.xls","4.22 PERLENGKAPAN SEKOLAH.xls"}</definedName>
    <definedName name="___________________________________mas2" localSheetId="0">{"Book1","4.09 FLORA DAN FAUNA.xls","4.22 PERLENGKAPAN SEKOLAH.xls"}</definedName>
    <definedName name="___________________________________mas2">{"Book1","4.09 FLORA DAN FAUNA.xls","4.22 PERLENGKAPAN SEKOLAH.xls"}</definedName>
    <definedName name="___________________________________mas4" localSheetId="0">{"Book1","4.09 FLORA DAN FAUNA.xls","4.22 PERLENGKAPAN SEKOLAH.xls"}</definedName>
    <definedName name="___________________________________mas4">{"Book1","4.09 FLORA DAN FAUNA.xls","4.22 PERLENGKAPAN SEKOLAH.xls"}</definedName>
    <definedName name="___________________________________mas5" localSheetId="0">{"Book1","4.09 FLORA DAN FAUNA.xls","4.22 PERLENGKAPAN SEKOLAH.xls"}</definedName>
    <definedName name="___________________________________mas5">{"Book1","4.09 FLORA DAN FAUNA.xls","4.22 PERLENGKAPAN SEKOLAH.xls"}</definedName>
    <definedName name="___________________________________mas6" localSheetId="0">{"Book1","4.09 FLORA DAN FAUNA.xls","4.22 PERLENGKAPAN SEKOLAH.xls"}</definedName>
    <definedName name="___________________________________mas6">{"Book1","4.09 FLORA DAN FAUNA.xls","4.22 PERLENGKAPAN SEKOLAH.xls"}</definedName>
    <definedName name="___________________________________mas7" localSheetId="0">{"Book1","4.09 FLORA DAN FAUNA.xls","4.22 PERLENGKAPAN SEKOLAH.xls"}</definedName>
    <definedName name="___________________________________mas7">{"Book1","4.09 FLORA DAN FAUNA.xls","4.22 PERLENGKAPAN SEKOLAH.xls"}</definedName>
    <definedName name="___________________________________mas8" localSheetId="0">{"Book1","4.09 FLORA DAN FAUNA.xls","4.22 PERLENGKAPAN SEKOLAH.xls"}</definedName>
    <definedName name="___________________________________mas8">{"Book1","4.09 FLORA DAN FAUNA.xls","4.22 PERLENGKAPAN SEKOLAH.xls"}</definedName>
    <definedName name="___________________________________mas9" localSheetId="0">{"Book1","4.09 FLORA DAN FAUNA.xls","4.22 PERLENGKAPAN SEKOLAH.xls"}</definedName>
    <definedName name="___________________________________mas9">{"Book1","4.09 FLORA DAN FAUNA.xls","4.22 PERLENGKAPAN SEKOLAH.xls"}</definedName>
    <definedName name="___________________________________me1" localSheetId="0">{"Book1","4.09 FLORA DAN FAUNA.xls","4.22 PERLENGKAPAN SEKOLAH.xls"}</definedName>
    <definedName name="___________________________________me1">{"Book1","4.09 FLORA DAN FAUNA.xls","4.22 PERLENGKAPAN SEKOLAH.xls"}</definedName>
    <definedName name="___________________________________me2" localSheetId="0">{"Book1","4.09 FLORA DAN FAUNA.xls","4.22 PERLENGKAPAN SEKOLAH.xls"}</definedName>
    <definedName name="___________________________________me2">{"Book1","4.09 FLORA DAN FAUNA.xls","4.22 PERLENGKAPAN SEKOLAH.xls"}</definedName>
    <definedName name="___________________________________me3" localSheetId="0">{"Book1","4.09 FLORA DAN FAUNA.xls","4.22 PERLENGKAPAN SEKOLAH.xls"}</definedName>
    <definedName name="___________________________________me3">{"Book1","4.09 FLORA DAN FAUNA.xls","4.22 PERLENGKAPAN SEKOLAH.xls"}</definedName>
    <definedName name="___________________________________me4" localSheetId="0">{"Book1","4.09 FLORA DAN FAUNA.xls","4.22 PERLENGKAPAN SEKOLAH.xls"}</definedName>
    <definedName name="___________________________________me4">{"Book1","4.09 FLORA DAN FAUNA.xls","4.22 PERLENGKAPAN SEKOLAH.xls"}</definedName>
    <definedName name="___________________________________me5" localSheetId="0">{"Book1","4.09 FLORA DAN FAUNA.xls","4.22 PERLENGKAPAN SEKOLAH.xls"}</definedName>
    <definedName name="___________________________________me5">{"Book1","4.09 FLORA DAN FAUNA.xls","4.22 PERLENGKAPAN SEKOLAH.xls"}</definedName>
    <definedName name="___________________________________me9" localSheetId="0">{"Book1","4.09 FLORA DAN FAUNA.xls","4.22 PERLENGKAPAN SEKOLAH.xls"}</definedName>
    <definedName name="___________________________________me9">{"Book1","4.09 FLORA DAN FAUNA.xls","4.22 PERLENGKAPAN SEKOLAH.xls"}</definedName>
    <definedName name="___________________________________mek1" localSheetId="0">{"Book1","4.09 FLORA DAN FAUNA.xls","4.22 PERLENGKAPAN SEKOLAH.xls"}</definedName>
    <definedName name="___________________________________mek1">{"Book1","4.09 FLORA DAN FAUNA.xls","4.22 PERLENGKAPAN SEKOLAH.xls"}</definedName>
    <definedName name="___________________________________mek2" localSheetId="0">{"Book1","4.09 FLORA DAN FAUNA.xls","4.22 PERLENGKAPAN SEKOLAH.xls"}</definedName>
    <definedName name="___________________________________mek2">{"Book1","4.09 FLORA DAN FAUNA.xls","4.22 PERLENGKAPAN SEKOLAH.xls"}</definedName>
    <definedName name="___________________________________mek3" localSheetId="0">{"Book1","4.09 FLORA DAN FAUNA.xls","4.22 PERLENGKAPAN SEKOLAH.xls"}</definedName>
    <definedName name="___________________________________mek3">{"Book1","4.09 FLORA DAN FAUNA.xls","4.22 PERLENGKAPAN SEKOLAH.xls"}</definedName>
    <definedName name="___________________________________mek5" localSheetId="0">{"Book1","4.09 FLORA DAN FAUNA.xls","4.22 PERLENGKAPAN SEKOLAH.xls"}</definedName>
    <definedName name="___________________________________mek5">{"Book1","4.09 FLORA DAN FAUNA.xls","4.22 PERLENGKAPAN SEKOLAH.xls"}</definedName>
    <definedName name="___________________________________mek87" localSheetId="0">{"Book1","4.09 FLORA DAN FAUNA.xls","4.22 PERLENGKAPAN SEKOLAH.xls"}</definedName>
    <definedName name="___________________________________mek87">{"Book1","4.09 FLORA DAN FAUNA.xls","4.22 PERLENGKAPAN SEKOLAH.xls"}</definedName>
    <definedName name="___________________________________mek9" localSheetId="0">{"Book1","4.09 FLORA DAN FAUNA.xls","4.22 PERLENGKAPAN SEKOLAH.xls"}</definedName>
    <definedName name="___________________________________mek9">{"Book1","4.09 FLORA DAN FAUNA.xls","4.22 PERLENGKAPAN SEKOLAH.xls"}</definedName>
    <definedName name="___________________________________meq12" localSheetId="0">{"Book1","4.09 FLORA DAN FAUNA.xls","4.22 PERLENGKAPAN SEKOLAH.xls"}</definedName>
    <definedName name="___________________________________meq12">{"Book1","4.09 FLORA DAN FAUNA.xls","4.22 PERLENGKAPAN SEKOLAH.xls"}</definedName>
    <definedName name="___________________________________PF1">#REF!</definedName>
    <definedName name="___________________________________PF2">#REF!</definedName>
    <definedName name="___________________________________PF3">#REF!</definedName>
    <definedName name="___________________________________PF4">#REF!</definedName>
    <definedName name="___________________________________PR10">'[1]ANalisa '!$H$2671</definedName>
    <definedName name="___________________________________PR11">'[1]ANalisa '!$H$2676</definedName>
    <definedName name="___________________________________PR12">'[1]ANalisa '!$H$2681</definedName>
    <definedName name="___________________________________PR13">'[1]ANalisa '!$H$2686</definedName>
    <definedName name="___________________________________PR14">'[1]ANalisa '!$H$2691</definedName>
    <definedName name="___________________________________PR15">'[1]ANalisa '!$H$2696</definedName>
    <definedName name="___________________________________PR16">'[1]ANalisa '!$H$2701</definedName>
    <definedName name="___________________________________PR9">'[1]ANalisa '!$H$2666</definedName>
    <definedName name="__________________________________der4" localSheetId="0">{"Book1","4.09 FLORA DAN FAUNA.xls","4.22 PERLENGKAPAN SEKOLAH.xls"}</definedName>
    <definedName name="__________________________________der4">{"Book1","4.09 FLORA DAN FAUNA.xls","4.22 PERLENGKAPAN SEKOLAH.xls"}</definedName>
    <definedName name="__________________________________doc5" localSheetId="0">{"Book1","4.09 FLORA DAN FAUNA.xls","4.22 PERLENGKAPAN SEKOLAH.xls"}</definedName>
    <definedName name="__________________________________doc5">{"Book1","4.09 FLORA DAN FAUNA.xls","4.22 PERLENGKAPAN SEKOLAH.xls"}</definedName>
    <definedName name="__________________________________mas1" localSheetId="0">{"Book1","4.09 FLORA DAN FAUNA.xls","4.22 PERLENGKAPAN SEKOLAH.xls"}</definedName>
    <definedName name="__________________________________mas1">{"Book1","4.09 FLORA DAN FAUNA.xls","4.22 PERLENGKAPAN SEKOLAH.xls"}</definedName>
    <definedName name="__________________________________mas12" localSheetId="0">{"Book1","4.09 FLORA DAN FAUNA.xls","4.22 PERLENGKAPAN SEKOLAH.xls"}</definedName>
    <definedName name="__________________________________mas12">{"Book1","4.09 FLORA DAN FAUNA.xls","4.22 PERLENGKAPAN SEKOLAH.xls"}</definedName>
    <definedName name="__________________________________mas2" localSheetId="0">{"Book1","4.09 FLORA DAN FAUNA.xls","4.22 PERLENGKAPAN SEKOLAH.xls"}</definedName>
    <definedName name="__________________________________mas2">{"Book1","4.09 FLORA DAN FAUNA.xls","4.22 PERLENGKAPAN SEKOLAH.xls"}</definedName>
    <definedName name="__________________________________mas4" localSheetId="0">{"Book1","4.09 FLORA DAN FAUNA.xls","4.22 PERLENGKAPAN SEKOLAH.xls"}</definedName>
    <definedName name="__________________________________mas4">{"Book1","4.09 FLORA DAN FAUNA.xls","4.22 PERLENGKAPAN SEKOLAH.xls"}</definedName>
    <definedName name="__________________________________mas5" localSheetId="0">{"Book1","4.09 FLORA DAN FAUNA.xls","4.22 PERLENGKAPAN SEKOLAH.xls"}</definedName>
    <definedName name="__________________________________mas5">{"Book1","4.09 FLORA DAN FAUNA.xls","4.22 PERLENGKAPAN SEKOLAH.xls"}</definedName>
    <definedName name="__________________________________mas6" localSheetId="0">{"Book1","4.09 FLORA DAN FAUNA.xls","4.22 PERLENGKAPAN SEKOLAH.xls"}</definedName>
    <definedName name="__________________________________mas6">{"Book1","4.09 FLORA DAN FAUNA.xls","4.22 PERLENGKAPAN SEKOLAH.xls"}</definedName>
    <definedName name="__________________________________mas7" localSheetId="0">{"Book1","4.09 FLORA DAN FAUNA.xls","4.22 PERLENGKAPAN SEKOLAH.xls"}</definedName>
    <definedName name="__________________________________mas7">{"Book1","4.09 FLORA DAN FAUNA.xls","4.22 PERLENGKAPAN SEKOLAH.xls"}</definedName>
    <definedName name="__________________________________mas8" localSheetId="0">{"Book1","4.09 FLORA DAN FAUNA.xls","4.22 PERLENGKAPAN SEKOLAH.xls"}</definedName>
    <definedName name="__________________________________mas8">{"Book1","4.09 FLORA DAN FAUNA.xls","4.22 PERLENGKAPAN SEKOLAH.xls"}</definedName>
    <definedName name="__________________________________mas9" localSheetId="0">{"Book1","4.09 FLORA DAN FAUNA.xls","4.22 PERLENGKAPAN SEKOLAH.xls"}</definedName>
    <definedName name="__________________________________mas9">{"Book1","4.09 FLORA DAN FAUNA.xls","4.22 PERLENGKAPAN SEKOLAH.xls"}</definedName>
    <definedName name="__________________________________me1" localSheetId="0">{"Book1","4.09 FLORA DAN FAUNA.xls","4.22 PERLENGKAPAN SEKOLAH.xls"}</definedName>
    <definedName name="__________________________________me1">{"Book1","4.09 FLORA DAN FAUNA.xls","4.22 PERLENGKAPAN SEKOLAH.xls"}</definedName>
    <definedName name="__________________________________me2" localSheetId="0">{"Book1","4.09 FLORA DAN FAUNA.xls","4.22 PERLENGKAPAN SEKOLAH.xls"}</definedName>
    <definedName name="__________________________________me2">{"Book1","4.09 FLORA DAN FAUNA.xls","4.22 PERLENGKAPAN SEKOLAH.xls"}</definedName>
    <definedName name="__________________________________me3" localSheetId="0">{"Book1","4.09 FLORA DAN FAUNA.xls","4.22 PERLENGKAPAN SEKOLAH.xls"}</definedName>
    <definedName name="__________________________________me3">{"Book1","4.09 FLORA DAN FAUNA.xls","4.22 PERLENGKAPAN SEKOLAH.xls"}</definedName>
    <definedName name="__________________________________me4" localSheetId="0">{"Book1","4.09 FLORA DAN FAUNA.xls","4.22 PERLENGKAPAN SEKOLAH.xls"}</definedName>
    <definedName name="__________________________________me4">{"Book1","4.09 FLORA DAN FAUNA.xls","4.22 PERLENGKAPAN SEKOLAH.xls"}</definedName>
    <definedName name="__________________________________me5" localSheetId="0">{"Book1","4.09 FLORA DAN FAUNA.xls","4.22 PERLENGKAPAN SEKOLAH.xls"}</definedName>
    <definedName name="__________________________________me5">{"Book1","4.09 FLORA DAN FAUNA.xls","4.22 PERLENGKAPAN SEKOLAH.xls"}</definedName>
    <definedName name="__________________________________me9" localSheetId="0">{"Book1","4.09 FLORA DAN FAUNA.xls","4.22 PERLENGKAPAN SEKOLAH.xls"}</definedName>
    <definedName name="__________________________________me9">{"Book1","4.09 FLORA DAN FAUNA.xls","4.22 PERLENGKAPAN SEKOLAH.xls"}</definedName>
    <definedName name="__________________________________mek1" localSheetId="0">{"Book1","4.09 FLORA DAN FAUNA.xls","4.22 PERLENGKAPAN SEKOLAH.xls"}</definedName>
    <definedName name="__________________________________mek1">{"Book1","4.09 FLORA DAN FAUNA.xls","4.22 PERLENGKAPAN SEKOLAH.xls"}</definedName>
    <definedName name="__________________________________mek2" localSheetId="0">{"Book1","4.09 FLORA DAN FAUNA.xls","4.22 PERLENGKAPAN SEKOLAH.xls"}</definedName>
    <definedName name="__________________________________mek2">{"Book1","4.09 FLORA DAN FAUNA.xls","4.22 PERLENGKAPAN SEKOLAH.xls"}</definedName>
    <definedName name="__________________________________mek3" localSheetId="0">{"Book1","4.09 FLORA DAN FAUNA.xls","4.22 PERLENGKAPAN SEKOLAH.xls"}</definedName>
    <definedName name="__________________________________mek3">{"Book1","4.09 FLORA DAN FAUNA.xls","4.22 PERLENGKAPAN SEKOLAH.xls"}</definedName>
    <definedName name="__________________________________mek5" localSheetId="0">{"Book1","4.09 FLORA DAN FAUNA.xls","4.22 PERLENGKAPAN SEKOLAH.xls"}</definedName>
    <definedName name="__________________________________mek5">{"Book1","4.09 FLORA DAN FAUNA.xls","4.22 PERLENGKAPAN SEKOLAH.xls"}</definedName>
    <definedName name="__________________________________mek87" localSheetId="0">{"Book1","4.09 FLORA DAN FAUNA.xls","4.22 PERLENGKAPAN SEKOLAH.xls"}</definedName>
    <definedName name="__________________________________mek87">{"Book1","4.09 FLORA DAN FAUNA.xls","4.22 PERLENGKAPAN SEKOLAH.xls"}</definedName>
    <definedName name="__________________________________mek9" localSheetId="0">{"Book1","4.09 FLORA DAN FAUNA.xls","4.22 PERLENGKAPAN SEKOLAH.xls"}</definedName>
    <definedName name="__________________________________mek9">{"Book1","4.09 FLORA DAN FAUNA.xls","4.22 PERLENGKAPAN SEKOLAH.xls"}</definedName>
    <definedName name="__________________________________meq12" localSheetId="0">{"Book1","4.09 FLORA DAN FAUNA.xls","4.22 PERLENGKAPAN SEKOLAH.xls"}</definedName>
    <definedName name="__________________________________meq12">{"Book1","4.09 FLORA DAN FAUNA.xls","4.22 PERLENGKAPAN SEKOLAH.xls"}</definedName>
    <definedName name="__________________________________PR1">#REF!</definedName>
    <definedName name="__________________________________PR2">#REF!</definedName>
    <definedName name="__________________________________PR3">#REF!</definedName>
    <definedName name="__________________________________PR4">#REF!</definedName>
    <definedName name="__________________________________PR5">#REF!</definedName>
    <definedName name="_________________________________der4" localSheetId="0">{"Book1","4.09 FLORA DAN FAUNA.xls","4.22 PERLENGKAPAN SEKOLAH.xls"}</definedName>
    <definedName name="_________________________________der4">{"Book1","4.09 FLORA DAN FAUNA.xls","4.22 PERLENGKAPAN SEKOLAH.xls"}</definedName>
    <definedName name="_________________________________doc5" localSheetId="0">{"Book1","4.09 FLORA DAN FAUNA.xls","4.22 PERLENGKAPAN SEKOLAH.xls"}</definedName>
    <definedName name="_________________________________doc5">{"Book1","4.09 FLORA DAN FAUNA.xls","4.22 PERLENGKAPAN SEKOLAH.xls"}</definedName>
    <definedName name="_________________________________mas1" localSheetId="0">{"Book1","4.09 FLORA DAN FAUNA.xls","4.22 PERLENGKAPAN SEKOLAH.xls"}</definedName>
    <definedName name="_________________________________mas1">{"Book1","4.09 FLORA DAN FAUNA.xls","4.22 PERLENGKAPAN SEKOLAH.xls"}</definedName>
    <definedName name="_________________________________mas12" localSheetId="0">{"Book1","4.09 FLORA DAN FAUNA.xls","4.22 PERLENGKAPAN SEKOLAH.xls"}</definedName>
    <definedName name="_________________________________mas12">{"Book1","4.09 FLORA DAN FAUNA.xls","4.22 PERLENGKAPAN SEKOLAH.xls"}</definedName>
    <definedName name="_________________________________mas2" localSheetId="0">{"Book1","4.09 FLORA DAN FAUNA.xls","4.22 PERLENGKAPAN SEKOLAH.xls"}</definedName>
    <definedName name="_________________________________mas2">{"Book1","4.09 FLORA DAN FAUNA.xls","4.22 PERLENGKAPAN SEKOLAH.xls"}</definedName>
    <definedName name="_________________________________mas4" localSheetId="0">{"Book1","4.09 FLORA DAN FAUNA.xls","4.22 PERLENGKAPAN SEKOLAH.xls"}</definedName>
    <definedName name="_________________________________mas4">{"Book1","4.09 FLORA DAN FAUNA.xls","4.22 PERLENGKAPAN SEKOLAH.xls"}</definedName>
    <definedName name="_________________________________mas5" localSheetId="0">{"Book1","4.09 FLORA DAN FAUNA.xls","4.22 PERLENGKAPAN SEKOLAH.xls"}</definedName>
    <definedName name="_________________________________mas5">{"Book1","4.09 FLORA DAN FAUNA.xls","4.22 PERLENGKAPAN SEKOLAH.xls"}</definedName>
    <definedName name="_________________________________mas6" localSheetId="0">{"Book1","4.09 FLORA DAN FAUNA.xls","4.22 PERLENGKAPAN SEKOLAH.xls"}</definedName>
    <definedName name="_________________________________mas6">{"Book1","4.09 FLORA DAN FAUNA.xls","4.22 PERLENGKAPAN SEKOLAH.xls"}</definedName>
    <definedName name="_________________________________mas7" localSheetId="0">{"Book1","4.09 FLORA DAN FAUNA.xls","4.22 PERLENGKAPAN SEKOLAH.xls"}</definedName>
    <definedName name="_________________________________mas7">{"Book1","4.09 FLORA DAN FAUNA.xls","4.22 PERLENGKAPAN SEKOLAH.xls"}</definedName>
    <definedName name="_________________________________mas8" localSheetId="0">{"Book1","4.09 FLORA DAN FAUNA.xls","4.22 PERLENGKAPAN SEKOLAH.xls"}</definedName>
    <definedName name="_________________________________mas8">{"Book1","4.09 FLORA DAN FAUNA.xls","4.22 PERLENGKAPAN SEKOLAH.xls"}</definedName>
    <definedName name="_________________________________mas9" localSheetId="0">{"Book1","4.09 FLORA DAN FAUNA.xls","4.22 PERLENGKAPAN SEKOLAH.xls"}</definedName>
    <definedName name="_________________________________mas9">{"Book1","4.09 FLORA DAN FAUNA.xls","4.22 PERLENGKAPAN SEKOLAH.xls"}</definedName>
    <definedName name="_________________________________me1" localSheetId="0">{"Book1","4.09 FLORA DAN FAUNA.xls","4.22 PERLENGKAPAN SEKOLAH.xls"}</definedName>
    <definedName name="_________________________________me1">{"Book1","4.09 FLORA DAN FAUNA.xls","4.22 PERLENGKAPAN SEKOLAH.xls"}</definedName>
    <definedName name="_________________________________me2" localSheetId="0">{"Book1","4.09 FLORA DAN FAUNA.xls","4.22 PERLENGKAPAN SEKOLAH.xls"}</definedName>
    <definedName name="_________________________________me2">{"Book1","4.09 FLORA DAN FAUNA.xls","4.22 PERLENGKAPAN SEKOLAH.xls"}</definedName>
    <definedName name="_________________________________me3" localSheetId="0">{"Book1","4.09 FLORA DAN FAUNA.xls","4.22 PERLENGKAPAN SEKOLAH.xls"}</definedName>
    <definedName name="_________________________________me3">{"Book1","4.09 FLORA DAN FAUNA.xls","4.22 PERLENGKAPAN SEKOLAH.xls"}</definedName>
    <definedName name="_________________________________me4" localSheetId="0">{"Book1","4.09 FLORA DAN FAUNA.xls","4.22 PERLENGKAPAN SEKOLAH.xls"}</definedName>
    <definedName name="_________________________________me4">{"Book1","4.09 FLORA DAN FAUNA.xls","4.22 PERLENGKAPAN SEKOLAH.xls"}</definedName>
    <definedName name="_________________________________me5" localSheetId="0">{"Book1","4.09 FLORA DAN FAUNA.xls","4.22 PERLENGKAPAN SEKOLAH.xls"}</definedName>
    <definedName name="_________________________________me5">{"Book1","4.09 FLORA DAN FAUNA.xls","4.22 PERLENGKAPAN SEKOLAH.xls"}</definedName>
    <definedName name="_________________________________me9" localSheetId="0">{"Book1","4.09 FLORA DAN FAUNA.xls","4.22 PERLENGKAPAN SEKOLAH.xls"}</definedName>
    <definedName name="_________________________________me9">{"Book1","4.09 FLORA DAN FAUNA.xls","4.22 PERLENGKAPAN SEKOLAH.xls"}</definedName>
    <definedName name="_________________________________mek1" localSheetId="0">{"Book1","4.09 FLORA DAN FAUNA.xls","4.22 PERLENGKAPAN SEKOLAH.xls"}</definedName>
    <definedName name="_________________________________mek1">{"Book1","4.09 FLORA DAN FAUNA.xls","4.22 PERLENGKAPAN SEKOLAH.xls"}</definedName>
    <definedName name="_________________________________mek2" localSheetId="0">{"Book1","4.09 FLORA DAN FAUNA.xls","4.22 PERLENGKAPAN SEKOLAH.xls"}</definedName>
    <definedName name="_________________________________mek2">{"Book1","4.09 FLORA DAN FAUNA.xls","4.22 PERLENGKAPAN SEKOLAH.xls"}</definedName>
    <definedName name="_________________________________mek3" localSheetId="0">{"Book1","4.09 FLORA DAN FAUNA.xls","4.22 PERLENGKAPAN SEKOLAH.xls"}</definedName>
    <definedName name="_________________________________mek3">{"Book1","4.09 FLORA DAN FAUNA.xls","4.22 PERLENGKAPAN SEKOLAH.xls"}</definedName>
    <definedName name="_________________________________mek5" localSheetId="0">{"Book1","4.09 FLORA DAN FAUNA.xls","4.22 PERLENGKAPAN SEKOLAH.xls"}</definedName>
    <definedName name="_________________________________mek5">{"Book1","4.09 FLORA DAN FAUNA.xls","4.22 PERLENGKAPAN SEKOLAH.xls"}</definedName>
    <definedName name="_________________________________mek87" localSheetId="0">{"Book1","4.09 FLORA DAN FAUNA.xls","4.22 PERLENGKAPAN SEKOLAH.xls"}</definedName>
    <definedName name="_________________________________mek87">{"Book1","4.09 FLORA DAN FAUNA.xls","4.22 PERLENGKAPAN SEKOLAH.xls"}</definedName>
    <definedName name="_________________________________mek9" localSheetId="0">{"Book1","4.09 FLORA DAN FAUNA.xls","4.22 PERLENGKAPAN SEKOLAH.xls"}</definedName>
    <definedName name="_________________________________mek9">{"Book1","4.09 FLORA DAN FAUNA.xls","4.22 PERLENGKAPAN SEKOLAH.xls"}</definedName>
    <definedName name="_________________________________meq12" localSheetId="0">{"Book1","4.09 FLORA DAN FAUNA.xls","4.22 PERLENGKAPAN SEKOLAH.xls"}</definedName>
    <definedName name="_________________________________meq12">{"Book1","4.09 FLORA DAN FAUNA.xls","4.22 PERLENGKAPAN SEKOLAH.xls"}</definedName>
    <definedName name="_________________________________PR1">#REF!</definedName>
    <definedName name="_________________________________PR10">'[2]ANalisa '!$H$2671</definedName>
    <definedName name="_________________________________PR11">'[2]ANalisa '!$H$2676</definedName>
    <definedName name="_________________________________PR12">'[2]ANalisa '!$H$2681</definedName>
    <definedName name="_________________________________PR13">'[2]ANalisa '!$H$2686</definedName>
    <definedName name="_________________________________PR14">'[2]ANalisa '!$H$2691</definedName>
    <definedName name="_________________________________PR15">'[2]ANalisa '!$H$2696</definedName>
    <definedName name="_________________________________PR16">'[2]ANalisa '!$H$2701</definedName>
    <definedName name="_________________________________PR2">#REF!</definedName>
    <definedName name="_________________________________PR3">#REF!</definedName>
    <definedName name="_________________________________PR4">#REF!</definedName>
    <definedName name="_________________________________PR5">#REF!</definedName>
    <definedName name="_________________________________PR9">'[2]ANalisa '!$H$2666</definedName>
    <definedName name="________________________________der4" localSheetId="0">{"Book1","4.09 FLORA DAN FAUNA.xls","4.22 PERLENGKAPAN SEKOLAH.xls"}</definedName>
    <definedName name="________________________________der4">{"Book1","4.09 FLORA DAN FAUNA.xls","4.22 PERLENGKAPAN SEKOLAH.xls"}</definedName>
    <definedName name="________________________________doc5" localSheetId="0">{"Book1","4.09 FLORA DAN FAUNA.xls","4.22 PERLENGKAPAN SEKOLAH.xls"}</definedName>
    <definedName name="________________________________doc5">{"Book1","4.09 FLORA DAN FAUNA.xls","4.22 PERLENGKAPAN SEKOLAH.xls"}</definedName>
    <definedName name="________________________________mek1" localSheetId="0">{"Book1","4.09 FLORA DAN FAUNA.xls","4.22 PERLENGKAPAN SEKOLAH.xls"}</definedName>
    <definedName name="________________________________mek1">{"Book1","4.09 FLORA DAN FAUNA.xls","4.22 PERLENGKAPAN SEKOLAH.xls"}</definedName>
    <definedName name="________________________________mek2" localSheetId="0">{"Book1","4.09 FLORA DAN FAUNA.xls","4.22 PERLENGKAPAN SEKOLAH.xls"}</definedName>
    <definedName name="________________________________mek2">{"Book1","4.09 FLORA DAN FAUNA.xls","4.22 PERLENGKAPAN SEKOLAH.xls"}</definedName>
    <definedName name="________________________________mek9" localSheetId="0">{"Book1","4.09 FLORA DAN FAUNA.xls","4.22 PERLENGKAPAN SEKOLAH.xls"}</definedName>
    <definedName name="________________________________mek9">{"Book1","4.09 FLORA DAN FAUNA.xls","4.22 PERLENGKAPAN SEKOLAH.xls"}</definedName>
    <definedName name="________________________________meq12" localSheetId="0">{"Book1","4.09 FLORA DAN FAUNA.xls","4.22 PERLENGKAPAN SEKOLAH.xls"}</definedName>
    <definedName name="________________________________meq12">{"Book1","4.09 FLORA DAN FAUNA.xls","4.22 PERLENGKAPAN SEKOLAH.xls"}</definedName>
    <definedName name="________________________________PR10">'[2]ANalisa '!$H$2671</definedName>
    <definedName name="________________________________PR11">'[2]ANalisa '!$H$2676</definedName>
    <definedName name="________________________________PR12">'[2]ANalisa '!$H$2681</definedName>
    <definedName name="________________________________PR13">'[2]ANalisa '!$H$2686</definedName>
    <definedName name="________________________________PR14">'[2]ANalisa '!$H$2691</definedName>
    <definedName name="________________________________PR15">'[2]ANalisa '!$H$2696</definedName>
    <definedName name="________________________________PR16">'[2]ANalisa '!$H$2701</definedName>
    <definedName name="________________________________PR9">'[2]ANalisa '!$H$2666</definedName>
    <definedName name="_______________________________arr3" localSheetId="0">{"Book1","4.09 FLORA DAN FAUNA.xls","4.22 PERLENGKAPAN SEKOLAH.xls"}</definedName>
    <definedName name="_______________________________arr3">{"Book1","4.09 FLORA DAN FAUNA.xls","4.22 PERLENGKAPAN SEKOLAH.xls"}</definedName>
    <definedName name="_______________________________mas1" localSheetId="0">{"Book1","4.09 FLORA DAN FAUNA.xls","4.22 PERLENGKAPAN SEKOLAH.xls"}</definedName>
    <definedName name="_______________________________mas1">{"Book1","4.09 FLORA DAN FAUNA.xls","4.22 PERLENGKAPAN SEKOLAH.xls"}</definedName>
    <definedName name="_______________________________mas12" localSheetId="0">{"Book1","4.09 FLORA DAN FAUNA.xls","4.22 PERLENGKAPAN SEKOLAH.xls"}</definedName>
    <definedName name="_______________________________mas12">{"Book1","4.09 FLORA DAN FAUNA.xls","4.22 PERLENGKAPAN SEKOLAH.xls"}</definedName>
    <definedName name="_______________________________mas5" localSheetId="0">{"Book1","4.09 FLORA DAN FAUNA.xls","4.22 PERLENGKAPAN SEKOLAH.xls"}</definedName>
    <definedName name="_______________________________mas5">{"Book1","4.09 FLORA DAN FAUNA.xls","4.22 PERLENGKAPAN SEKOLAH.xls"}</definedName>
    <definedName name="_______________________________mas6" localSheetId="0">{"Book1","4.09 FLORA DAN FAUNA.xls","4.22 PERLENGKAPAN SEKOLAH.xls"}</definedName>
    <definedName name="_______________________________mas6">{"Book1","4.09 FLORA DAN FAUNA.xls","4.22 PERLENGKAPAN SEKOLAH.xls"}</definedName>
    <definedName name="_______________________________mas7" localSheetId="0">{"Book1","4.09 FLORA DAN FAUNA.xls","4.22 PERLENGKAPAN SEKOLAH.xls"}</definedName>
    <definedName name="_______________________________mas7">{"Book1","4.09 FLORA DAN FAUNA.xls","4.22 PERLENGKAPAN SEKOLAH.xls"}</definedName>
    <definedName name="_______________________________mas8" localSheetId="0">{"Book1","4.09 FLORA DAN FAUNA.xls","4.22 PERLENGKAPAN SEKOLAH.xls"}</definedName>
    <definedName name="_______________________________mas8">{"Book1","4.09 FLORA DAN FAUNA.xls","4.22 PERLENGKAPAN SEKOLAH.xls"}</definedName>
    <definedName name="_______________________________mas9" localSheetId="0">{"Book1","4.09 FLORA DAN FAUNA.xls","4.22 PERLENGKAPAN SEKOLAH.xls"}</definedName>
    <definedName name="_______________________________mas9">{"Book1","4.09 FLORA DAN FAUNA.xls","4.22 PERLENGKAPAN SEKOLAH.xls"}</definedName>
    <definedName name="_______________________________me1" localSheetId="0">{"Book1","4.09 FLORA DAN FAUNA.xls","4.22 PERLENGKAPAN SEKOLAH.xls"}</definedName>
    <definedName name="_______________________________me1">{"Book1","4.09 FLORA DAN FAUNA.xls","4.22 PERLENGKAPAN SEKOLAH.xls"}</definedName>
    <definedName name="_______________________________me2" localSheetId="0">{"Book1","4.09 FLORA DAN FAUNA.xls","4.22 PERLENGKAPAN SEKOLAH.xls"}</definedName>
    <definedName name="_______________________________me2">{"Book1","4.09 FLORA DAN FAUNA.xls","4.22 PERLENGKAPAN SEKOLAH.xls"}</definedName>
    <definedName name="_______________________________me3" localSheetId="0">{"Book1","4.09 FLORA DAN FAUNA.xls","4.22 PERLENGKAPAN SEKOLAH.xls"}</definedName>
    <definedName name="_______________________________me3">{"Book1","4.09 FLORA DAN FAUNA.xls","4.22 PERLENGKAPAN SEKOLAH.xls"}</definedName>
    <definedName name="_______________________________me4" localSheetId="0">{"Book1","4.09 FLORA DAN FAUNA.xls","4.22 PERLENGKAPAN SEKOLAH.xls"}</definedName>
    <definedName name="_______________________________me4">{"Book1","4.09 FLORA DAN FAUNA.xls","4.22 PERLENGKAPAN SEKOLAH.xls"}</definedName>
    <definedName name="_______________________________me5" localSheetId="0">{"Book1","4.09 FLORA DAN FAUNA.xls","4.22 PERLENGKAPAN SEKOLAH.xls"}</definedName>
    <definedName name="_______________________________me5">{"Book1","4.09 FLORA DAN FAUNA.xls","4.22 PERLENGKAPAN SEKOLAH.xls"}</definedName>
    <definedName name="_______________________________mek5" localSheetId="0">{"Book1","4.09 FLORA DAN FAUNA.xls","4.22 PERLENGKAPAN SEKOLAH.xls"}</definedName>
    <definedName name="_______________________________mek5">{"Book1","4.09 FLORA DAN FAUNA.xls","4.22 PERLENGKAPAN SEKOLAH.xls"}</definedName>
    <definedName name="_______________________________PF1">#REF!</definedName>
    <definedName name="_______________________________PF2">#REF!</definedName>
    <definedName name="_______________________________PF3">#REF!</definedName>
    <definedName name="_______________________________PF4">#REF!</definedName>
    <definedName name="_______________________________PR1">#REF!</definedName>
    <definedName name="_______________________________PR10">'[1]ANalisa '!$H$2671</definedName>
    <definedName name="_______________________________PR11">'[1]ANalisa '!$H$2676</definedName>
    <definedName name="_______________________________PR12">'[1]ANalisa '!$H$2681</definedName>
    <definedName name="_______________________________PR13">'[1]ANalisa '!$H$2686</definedName>
    <definedName name="_______________________________PR14">'[1]ANalisa '!$H$2691</definedName>
    <definedName name="_______________________________PR15">'[1]ANalisa '!$H$2696</definedName>
    <definedName name="_______________________________PR16">'[1]ANalisa '!$H$2701</definedName>
    <definedName name="_______________________________PR2">#REF!</definedName>
    <definedName name="_______________________________PR3">#REF!</definedName>
    <definedName name="_______________________________PR4">#REF!</definedName>
    <definedName name="_______________________________PR5">#REF!</definedName>
    <definedName name="_______________________________PR9">'[1]ANalisa '!$H$2666</definedName>
    <definedName name="______________________________der4" localSheetId="0">{"Book1","4.09 FLORA DAN FAUNA.xls","4.22 PERLENGKAPAN SEKOLAH.xls"}</definedName>
    <definedName name="______________________________der4">{"Book1","4.09 FLORA DAN FAUNA.xls","4.22 PERLENGKAPAN SEKOLAH.xls"}</definedName>
    <definedName name="______________________________mek1" localSheetId="0">{"Book1","4.09 FLORA DAN FAUNA.xls","4.22 PERLENGKAPAN SEKOLAH.xls"}</definedName>
    <definedName name="______________________________mek1">{"Book1","4.09 FLORA DAN FAUNA.xls","4.22 PERLENGKAPAN SEKOLAH.xls"}</definedName>
    <definedName name="______________________________mek2" localSheetId="0">{"Book1","4.09 FLORA DAN FAUNA.xls","4.22 PERLENGKAPAN SEKOLAH.xls"}</definedName>
    <definedName name="______________________________mek2">{"Book1","4.09 FLORA DAN FAUNA.xls","4.22 PERLENGKAPAN SEKOLAH.xls"}</definedName>
    <definedName name="______________________________mek9" localSheetId="0">{"Book1","4.09 FLORA DAN FAUNA.xls","4.22 PERLENGKAPAN SEKOLAH.xls"}</definedName>
    <definedName name="______________________________mek9">{"Book1","4.09 FLORA DAN FAUNA.xls","4.22 PERLENGKAPAN SEKOLAH.xls"}</definedName>
    <definedName name="______________________________meq12" localSheetId="0">{"Book1","4.09 FLORA DAN FAUNA.xls","4.22 PERLENGKAPAN SEKOLAH.xls"}</definedName>
    <definedName name="______________________________meq12">{"Book1","4.09 FLORA DAN FAUNA.xls","4.22 PERLENGKAPAN SEKOLAH.xls"}</definedName>
    <definedName name="______________________________PF1">[3]ANALISA!#REF!</definedName>
    <definedName name="______________________________PF2">[3]ANALISA!#REF!</definedName>
    <definedName name="______________________________PF3">[3]ANALISA!#REF!</definedName>
    <definedName name="______________________________PF4">[3]ANALISA!#REF!</definedName>
    <definedName name="______________________________PR1">#REF!</definedName>
    <definedName name="______________________________PR10">'[4]ANalisa '!$H$2671</definedName>
    <definedName name="______________________________PR11">'[4]ANalisa '!$H$2676</definedName>
    <definedName name="______________________________PR12">'[4]ANalisa '!$H$2681</definedName>
    <definedName name="______________________________PR13">'[4]ANalisa '!$H$2686</definedName>
    <definedName name="______________________________PR14">'[4]ANalisa '!$H$2691</definedName>
    <definedName name="______________________________PR15">'[4]ANalisa '!$H$2696</definedName>
    <definedName name="______________________________PR16">'[4]ANalisa '!$H$2701</definedName>
    <definedName name="______________________________PR2">#REF!</definedName>
    <definedName name="______________________________PR3">#REF!</definedName>
    <definedName name="______________________________PR4">#REF!</definedName>
    <definedName name="______________________________PR5">#REF!</definedName>
    <definedName name="______________________________PR9">'[4]ANalisa '!$H$2666</definedName>
    <definedName name="_____________________________PF1">#REF!</definedName>
    <definedName name="_____________________________PF2">#REF!</definedName>
    <definedName name="_____________________________PF3">#REF!</definedName>
    <definedName name="_____________________________PF4">#REF!</definedName>
    <definedName name="_____________________________PR1">#REF!</definedName>
    <definedName name="_____________________________PR10">'[1]ANalisa '!$H$2671</definedName>
    <definedName name="_____________________________PR11">'[1]ANalisa '!$H$2676</definedName>
    <definedName name="_____________________________PR12">'[1]ANalisa '!$H$2681</definedName>
    <definedName name="_____________________________PR13">'[1]ANalisa '!$H$2686</definedName>
    <definedName name="_____________________________PR14">'[1]ANalisa '!$H$2691</definedName>
    <definedName name="_____________________________PR15">'[1]ANalisa '!$H$2696</definedName>
    <definedName name="_____________________________PR16">'[1]ANalisa '!$H$2701</definedName>
    <definedName name="_____________________________PR2">#REF!</definedName>
    <definedName name="_____________________________PR3">#REF!</definedName>
    <definedName name="_____________________________PR4">#REF!</definedName>
    <definedName name="_____________________________PR5">#REF!</definedName>
    <definedName name="_____________________________PR9">'[1]ANalisa '!$H$2666</definedName>
    <definedName name="____________________________PF1">[3]ANALISA!#REF!</definedName>
    <definedName name="____________________________PF2">[3]ANALISA!#REF!</definedName>
    <definedName name="____________________________PF3">[3]ANALISA!#REF!</definedName>
    <definedName name="____________________________PF4">[3]ANALISA!#REF!</definedName>
    <definedName name="____________________________PR1">#REF!</definedName>
    <definedName name="____________________________PR10">'[5]ANalisa '!$H$2671</definedName>
    <definedName name="____________________________PR11">'[5]ANalisa '!$H$2676</definedName>
    <definedName name="____________________________PR12">'[5]ANalisa '!$H$2681</definedName>
    <definedName name="____________________________PR13">'[5]ANalisa '!$H$2686</definedName>
    <definedName name="____________________________PR14">'[5]ANalisa '!$H$2691</definedName>
    <definedName name="____________________________PR15">'[5]ANalisa '!$H$2696</definedName>
    <definedName name="____________________________PR16">'[5]ANalisa '!$H$2701</definedName>
    <definedName name="____________________________PR2">#REF!</definedName>
    <definedName name="____________________________PR3">#REF!</definedName>
    <definedName name="____________________________PR4">#REF!</definedName>
    <definedName name="____________________________PR5">#REF!</definedName>
    <definedName name="____________________________PR9">'[5]ANalisa '!$H$2666</definedName>
    <definedName name="___________________________PR1">#REF!</definedName>
    <definedName name="___________________________PR10">'[1]ANalisa '!$H$2671</definedName>
    <definedName name="___________________________PR11">'[1]ANalisa '!$H$2676</definedName>
    <definedName name="___________________________PR12">'[1]ANalisa '!$H$2681</definedName>
    <definedName name="___________________________PR13">'[1]ANalisa '!$H$2686</definedName>
    <definedName name="___________________________PR14">'[1]ANalisa '!$H$2691</definedName>
    <definedName name="___________________________PR15">'[1]ANalisa '!$H$2696</definedName>
    <definedName name="___________________________PR16">'[1]ANalisa '!$H$2701</definedName>
    <definedName name="___________________________PR2">#REF!</definedName>
    <definedName name="___________________________PR3">#REF!</definedName>
    <definedName name="___________________________PR4">#REF!</definedName>
    <definedName name="___________________________PR5">#REF!</definedName>
    <definedName name="___________________________PR9">'[1]ANalisa '!$H$2666</definedName>
    <definedName name="__________________________PR1">#REF!</definedName>
    <definedName name="__________________________PR10">'[6]ANalisa '!$H$2671</definedName>
    <definedName name="__________________________PR11">'[6]ANalisa '!$H$2676</definedName>
    <definedName name="__________________________PR12">'[6]ANalisa '!$H$2681</definedName>
    <definedName name="__________________________PR13">'[6]ANalisa '!$H$2686</definedName>
    <definedName name="__________________________PR14">'[6]ANalisa '!$H$2691</definedName>
    <definedName name="__________________________PR15">'[6]ANalisa '!$H$2696</definedName>
    <definedName name="__________________________PR16">'[6]ANalisa '!$H$2701</definedName>
    <definedName name="__________________________PR2">#REF!</definedName>
    <definedName name="__________________________PR3">#REF!</definedName>
    <definedName name="__________________________PR4">#REF!</definedName>
    <definedName name="__________________________PR5">#REF!</definedName>
    <definedName name="__________________________PR9">'[6]ANalisa '!$H$2666</definedName>
    <definedName name="_________________________PF1">[7]ANALYSIS!#REF!</definedName>
    <definedName name="_________________________PF2">[7]ANALYSIS!#REF!</definedName>
    <definedName name="_________________________PF3">[7]ANALYSIS!#REF!</definedName>
    <definedName name="_________________________PF4">[7]ANALYSIS!#REF!</definedName>
    <definedName name="_________________________PR1">#REF!</definedName>
    <definedName name="_________________________PR10">'[8]ANalisa '!$H$2671</definedName>
    <definedName name="_________________________PR11">'[8]ANalisa '!$H$2676</definedName>
    <definedName name="_________________________PR12">'[8]ANalisa '!$H$2681</definedName>
    <definedName name="_________________________PR13">'[8]ANalisa '!$H$2686</definedName>
    <definedName name="_________________________PR14">'[8]ANalisa '!$H$2691</definedName>
    <definedName name="_________________________PR15">'[8]ANalisa '!$H$2696</definedName>
    <definedName name="_________________________PR16">'[8]ANalisa '!$H$2701</definedName>
    <definedName name="_________________________PR2">#REF!</definedName>
    <definedName name="_________________________PR3">#REF!</definedName>
    <definedName name="_________________________PR4">#REF!</definedName>
    <definedName name="_________________________PR5">#REF!</definedName>
    <definedName name="_________________________PR9">'[8]ANalisa '!$H$2666</definedName>
    <definedName name="________________________PF1">#REF!</definedName>
    <definedName name="________________________PF2">#REF!</definedName>
    <definedName name="________________________PF3">#REF!</definedName>
    <definedName name="________________________PF4">#REF!</definedName>
    <definedName name="________________________PR1">#REF!</definedName>
    <definedName name="________________________PR10">'[8]ANalisa '!$H$2671</definedName>
    <definedName name="________________________PR11">'[8]ANalisa '!$H$2676</definedName>
    <definedName name="________________________PR12">'[8]ANalisa '!$H$2681</definedName>
    <definedName name="________________________PR13">'[8]ANalisa '!$H$2686</definedName>
    <definedName name="________________________PR14">'[8]ANalisa '!$H$2691</definedName>
    <definedName name="________________________PR15">'[8]ANalisa '!$H$2696</definedName>
    <definedName name="________________________PR16">'[8]ANalisa '!$H$2701</definedName>
    <definedName name="________________________PR2">#REF!</definedName>
    <definedName name="________________________PR3">#REF!</definedName>
    <definedName name="________________________PR4">#REF!</definedName>
    <definedName name="________________________PR5">#REF!</definedName>
    <definedName name="________________________PR9">'[8]ANalisa '!$H$2666</definedName>
    <definedName name="_______________________PF1">#REF!</definedName>
    <definedName name="_______________________PF2">#REF!</definedName>
    <definedName name="_______________________PF3">#REF!</definedName>
    <definedName name="_______________________PF4">#REF!</definedName>
    <definedName name="_______________________PR1">#REF!</definedName>
    <definedName name="_______________________PR10">'[1]ANalisa '!$H$2671</definedName>
    <definedName name="_______________________PR11">'[1]ANalisa '!$H$2676</definedName>
    <definedName name="_______________________PR12">'[1]ANalisa '!$H$2681</definedName>
    <definedName name="_______________________PR13">'[1]ANalisa '!$H$2686</definedName>
    <definedName name="_______________________PR14">'[1]ANalisa '!$H$2691</definedName>
    <definedName name="_______________________PR15">'[1]ANalisa '!$H$2696</definedName>
    <definedName name="_______________________PR16">'[1]ANalisa '!$H$2701</definedName>
    <definedName name="_______________________PR2">#REF!</definedName>
    <definedName name="_______________________PR3">#REF!</definedName>
    <definedName name="_______________________PR4">#REF!</definedName>
    <definedName name="_______________________PR5">#REF!</definedName>
    <definedName name="_______________________PR9">'[1]ANalisa '!$H$2666</definedName>
    <definedName name="_______________________REV3" hidden="1">{#N/A,#N/A,FALSE,"REK-S-TPL";#N/A,#N/A,FALSE,"REK-TPML";#N/A,#N/A,FALSE,"RAB-TEMPEL"}</definedName>
    <definedName name="______________________PF1">#REF!</definedName>
    <definedName name="______________________PF2">#REF!</definedName>
    <definedName name="______________________PF3">#REF!</definedName>
    <definedName name="______________________PF4">#REF!</definedName>
    <definedName name="______________________PR1">#REF!</definedName>
    <definedName name="______________________PR10">'[9]ANalisa '!$H$2671</definedName>
    <definedName name="______________________PR11">'[9]ANalisa '!$H$2676</definedName>
    <definedName name="______________________PR12">'[9]ANalisa '!$H$2681</definedName>
    <definedName name="______________________PR13">'[9]ANalisa '!$H$2686</definedName>
    <definedName name="______________________PR14">'[9]ANalisa '!$H$2691</definedName>
    <definedName name="______________________PR15">'[9]ANalisa '!$H$2696</definedName>
    <definedName name="______________________PR16">'[9]ANalisa '!$H$2701</definedName>
    <definedName name="______________________PR2">#REF!</definedName>
    <definedName name="______________________PR3">#REF!</definedName>
    <definedName name="______________________PR4">#REF!</definedName>
    <definedName name="______________________PR5">#REF!</definedName>
    <definedName name="______________________PR9">'[9]ANalisa '!$H$2666</definedName>
    <definedName name="______________________REV3" hidden="1">{#N/A,#N/A,FALSE,"REK-S-TPL";#N/A,#N/A,FALSE,"REK-TPML";#N/A,#N/A,FALSE,"RAB-TEMPEL"}</definedName>
    <definedName name="_____________________PF1">[10]ANALYSIS!#REF!</definedName>
    <definedName name="_____________________PF2">[10]ANALYSIS!#REF!</definedName>
    <definedName name="_____________________PF3">[10]ANALYSIS!#REF!</definedName>
    <definedName name="_____________________PF4">[10]ANALYSIS!#REF!</definedName>
    <definedName name="_____________________PR1">#REF!</definedName>
    <definedName name="_____________________PR10">'[11]ANalisa '!$H$2671</definedName>
    <definedName name="_____________________PR11">'[11]ANalisa '!$H$2676</definedName>
    <definedName name="_____________________PR12">'[11]ANalisa '!$H$2681</definedName>
    <definedName name="_____________________PR13">'[11]ANalisa '!$H$2686</definedName>
    <definedName name="_____________________PR14">'[11]ANalisa '!$H$2691</definedName>
    <definedName name="_____________________PR15">'[11]ANalisa '!$H$2696</definedName>
    <definedName name="_____________________PR16">'[11]ANalisa '!$H$2701</definedName>
    <definedName name="_____________________PR2">#REF!</definedName>
    <definedName name="_____________________PR3">#REF!</definedName>
    <definedName name="_____________________PR4">#REF!</definedName>
    <definedName name="_____________________PR5">#REF!</definedName>
    <definedName name="_____________________PR9">'[11]ANalisa '!$H$2666</definedName>
    <definedName name="_____________________REV3" hidden="1">{#N/A,#N/A,FALSE,"REK-S-TPL";#N/A,#N/A,FALSE,"REK-TPML";#N/A,#N/A,FALSE,"RAB-TEMPEL"}</definedName>
    <definedName name="____________________PF1">[10]ANALYSIS!#REF!</definedName>
    <definedName name="____________________PF2">[10]ANALYSIS!#REF!</definedName>
    <definedName name="____________________PF3">[10]ANALYSIS!#REF!</definedName>
    <definedName name="____________________PF4">[10]ANALYSIS!#REF!</definedName>
    <definedName name="____________________PR1">#REF!</definedName>
    <definedName name="____________________PR10">'[1]ANalisa '!$H$2671</definedName>
    <definedName name="____________________PR11">'[1]ANalisa '!$H$2676</definedName>
    <definedName name="____________________PR12">'[1]ANalisa '!$H$2681</definedName>
    <definedName name="____________________PR13">'[1]ANalisa '!$H$2686</definedName>
    <definedName name="____________________PR14">'[1]ANalisa '!$H$2691</definedName>
    <definedName name="____________________PR15">'[1]ANalisa '!$H$2696</definedName>
    <definedName name="____________________PR16">'[1]ANalisa '!$H$2701</definedName>
    <definedName name="____________________PR2">#REF!</definedName>
    <definedName name="____________________PR3">#REF!</definedName>
    <definedName name="____________________PR4">#REF!</definedName>
    <definedName name="____________________PR5">#REF!</definedName>
    <definedName name="____________________PR9">'[1]ANalisa '!$H$2666</definedName>
    <definedName name="____________________REV3" hidden="1">{#N/A,#N/A,FALSE,"REK-S-TPL";#N/A,#N/A,FALSE,"REK-TPML";#N/A,#N/A,FALSE,"RAB-TEMPEL"}</definedName>
    <definedName name="___________________A16500">#REF!</definedName>
    <definedName name="___________________gk2" hidden="1">#REF!</definedName>
    <definedName name="___________________gvd100">NA()</definedName>
    <definedName name="___________________gvd15">NA()</definedName>
    <definedName name="___________________gvd25">NA()</definedName>
    <definedName name="___________________gvd50">NA()</definedName>
    <definedName name="___________________pab125">NA()</definedName>
    <definedName name="___________________pab65">NA()</definedName>
    <definedName name="___________________pbs100">NA()</definedName>
    <definedName name="___________________pbs15">NA()</definedName>
    <definedName name="___________________pbs50">NA()</definedName>
    <definedName name="___________________pbs80">NA()</definedName>
    <definedName name="___________________PF1">[10]ANALYSIS!#REF!</definedName>
    <definedName name="___________________PF2">[10]ANALYSIS!#REF!</definedName>
    <definedName name="___________________PF3">[10]ANALYSIS!#REF!</definedName>
    <definedName name="___________________PF4">[10]ANALYSIS!#REF!</definedName>
    <definedName name="___________________PR1">#REF!</definedName>
    <definedName name="___________________PR10">'[1]ANalisa '!$H$2671</definedName>
    <definedName name="___________________PR11">'[1]ANalisa '!$H$2676</definedName>
    <definedName name="___________________PR12">'[1]ANalisa '!$H$2681</definedName>
    <definedName name="___________________PR13">'[1]ANalisa '!$H$2686</definedName>
    <definedName name="___________________PR14">'[1]ANalisa '!$H$2691</definedName>
    <definedName name="___________________PR15">'[1]ANalisa '!$H$2696</definedName>
    <definedName name="___________________PR16">'[1]ANalisa '!$H$2701</definedName>
    <definedName name="___________________PR2">#REF!</definedName>
    <definedName name="___________________PR3">#REF!</definedName>
    <definedName name="___________________PR4">#REF!</definedName>
    <definedName name="___________________PR5">#REF!</definedName>
    <definedName name="___________________PR9">'[1]ANalisa '!$H$2666</definedName>
    <definedName name="__________________A16500">#REF!</definedName>
    <definedName name="__________________bcv100">NA()</definedName>
    <definedName name="__________________bcv150">NA()</definedName>
    <definedName name="__________________cvd100">NA()</definedName>
    <definedName name="__________________cvd15">NA()</definedName>
    <definedName name="__________________cvd50">NA()</definedName>
    <definedName name="__________________fjd100">NA()</definedName>
    <definedName name="__________________fjd50">NA()</definedName>
    <definedName name="__________________fmd150">NA()</definedName>
    <definedName name="__________________gk2" hidden="1">#REF!</definedName>
    <definedName name="__________________PF1">[12]ANALYSIS!#REF!</definedName>
    <definedName name="__________________PF2">[12]ANALYSIS!#REF!</definedName>
    <definedName name="__________________PF3">[12]ANALYSIS!#REF!</definedName>
    <definedName name="__________________PF4">[12]ANALYSIS!#REF!</definedName>
    <definedName name="__________________PR1">#REF!</definedName>
    <definedName name="__________________PR10">'[1]ANalisa '!$H$2671</definedName>
    <definedName name="__________________PR11">'[1]ANalisa '!$H$2676</definedName>
    <definedName name="__________________PR12">'[1]ANalisa '!$H$2681</definedName>
    <definedName name="__________________PR13">'[1]ANalisa '!$H$2686</definedName>
    <definedName name="__________________PR14">'[1]ANalisa '!$H$2691</definedName>
    <definedName name="__________________PR15">'[1]ANalisa '!$H$2696</definedName>
    <definedName name="__________________PR16">'[1]ANalisa '!$H$2701</definedName>
    <definedName name="__________________PR2">#REF!</definedName>
    <definedName name="__________________PR3">#REF!</definedName>
    <definedName name="__________________PR4">#REF!</definedName>
    <definedName name="__________________PR5">#REF!</definedName>
    <definedName name="__________________PR9">'[1]ANalisa '!$H$2666</definedName>
    <definedName name="__________________REV3" hidden="1">{#N/A,#N/A,FALSE,"REK-S-TPL";#N/A,#N/A,FALSE,"REK-TPML";#N/A,#N/A,FALSE,"RAB-TEMPEL"}</definedName>
    <definedName name="__________________std100">NA()</definedName>
    <definedName name="__________________std50">NA()</definedName>
    <definedName name="__________________tsv25">NA()</definedName>
    <definedName name="_________________gk2" localSheetId="6" hidden="1">#REF!</definedName>
    <definedName name="_________________gk2" hidden="1">#REF!</definedName>
    <definedName name="_________________PF1">[10]ANALYSIS!#REF!</definedName>
    <definedName name="_________________PF2">[10]ANALYSIS!#REF!</definedName>
    <definedName name="_________________PF3">[10]ANALYSIS!#REF!</definedName>
    <definedName name="_________________PF4">[10]ANALYSIS!#REF!</definedName>
    <definedName name="_________________PR1">#REF!</definedName>
    <definedName name="_________________PR10">'[1]ANalisa '!$H$2671</definedName>
    <definedName name="_________________PR11">'[1]ANalisa '!$H$2676</definedName>
    <definedName name="_________________PR12">'[1]ANalisa '!$H$2681</definedName>
    <definedName name="_________________PR13">'[1]ANalisa '!$H$2686</definedName>
    <definedName name="_________________PR14">'[1]ANalisa '!$H$2691</definedName>
    <definedName name="_________________PR15">'[1]ANalisa '!$H$2696</definedName>
    <definedName name="_________________PR16">'[1]ANalisa '!$H$2701</definedName>
    <definedName name="_________________PR2">#REF!</definedName>
    <definedName name="_________________PR3">#REF!</definedName>
    <definedName name="_________________PR4">#REF!</definedName>
    <definedName name="_________________PR5">#REF!</definedName>
    <definedName name="_________________PR9">'[1]ANalisa '!$H$2666</definedName>
    <definedName name="_________________REV3" hidden="1">{#N/A,#N/A,FALSE,"REK-S-TPL";#N/A,#N/A,FALSE,"REK-TPML";#N/A,#N/A,FALSE,"RAB-TEMPEL"}</definedName>
    <definedName name="________________gk2" localSheetId="6" hidden="1">#REF!</definedName>
    <definedName name="________________gk2" hidden="1">#REF!</definedName>
    <definedName name="________________PF1">[13]ANALYSIS!#REF!</definedName>
    <definedName name="________________PF2">[13]ANALYSIS!#REF!</definedName>
    <definedName name="________________PF3">[13]ANALYSIS!#REF!</definedName>
    <definedName name="________________PF4">[13]ANALYSIS!#REF!</definedName>
    <definedName name="________________PR1">#REF!</definedName>
    <definedName name="________________PR10">'[14]ANalisa '!$H$2671</definedName>
    <definedName name="________________PR11">'[14]ANalisa '!$H$2676</definedName>
    <definedName name="________________PR12">'[14]ANalisa '!$H$2681</definedName>
    <definedName name="________________PR13">'[14]ANalisa '!$H$2686</definedName>
    <definedName name="________________PR14">'[14]ANalisa '!$H$2691</definedName>
    <definedName name="________________PR15">'[14]ANalisa '!$H$2696</definedName>
    <definedName name="________________PR16">'[14]ANalisa '!$H$2701</definedName>
    <definedName name="________________PR2">#REF!</definedName>
    <definedName name="________________PR3">#REF!</definedName>
    <definedName name="________________PR4">#REF!</definedName>
    <definedName name="________________PR5">#REF!</definedName>
    <definedName name="________________PR9">'[14]ANalisa '!$H$2666</definedName>
    <definedName name="________________REV3" hidden="1">{#N/A,#N/A,FALSE,"REK-S-TPL";#N/A,#N/A,FALSE,"REK-TPML";#N/A,#N/A,FALSE,"RAB-TEMPEL"}</definedName>
    <definedName name="_______________DIV11">#REF!</definedName>
    <definedName name="_______________gk2" localSheetId="6" hidden="1">#REF!</definedName>
    <definedName name="_______________gk2" hidden="1">#REF!</definedName>
    <definedName name="_______________PF1">[13]ANALYSIS!#REF!</definedName>
    <definedName name="_______________PF2">[13]ANALYSIS!#REF!</definedName>
    <definedName name="_______________PF3">[13]ANALYSIS!#REF!</definedName>
    <definedName name="_______________PF4">[13]ANALYSIS!#REF!</definedName>
    <definedName name="_______________PR1">#REF!</definedName>
    <definedName name="_______________PR10">'[1]ANalisa '!$H$2671</definedName>
    <definedName name="_______________PR11">'[1]ANalisa '!$H$2676</definedName>
    <definedName name="_______________PR12">'[1]ANalisa '!$H$2681</definedName>
    <definedName name="_______________PR13">'[1]ANalisa '!$H$2686</definedName>
    <definedName name="_______________PR14">'[1]ANalisa '!$H$2691</definedName>
    <definedName name="_______________PR15">'[1]ANalisa '!$H$2696</definedName>
    <definedName name="_______________PR16">'[1]ANalisa '!$H$2701</definedName>
    <definedName name="_______________PR2">#REF!</definedName>
    <definedName name="_______________PR3">#REF!</definedName>
    <definedName name="_______________PR4">#REF!</definedName>
    <definedName name="_______________PR5">#REF!</definedName>
    <definedName name="_______________PR9">'[1]ANalisa '!$H$2666</definedName>
    <definedName name="_______________REV3" hidden="1">{#N/A,#N/A,FALSE,"REK-S-TPL";#N/A,#N/A,FALSE,"REK-TPML";#N/A,#N/A,FALSE,"RAB-TEMPEL"}</definedName>
    <definedName name="______________A16500">#REF!</definedName>
    <definedName name="______________gk2" localSheetId="6" hidden="1">#REF!</definedName>
    <definedName name="______________gk2" hidden="1">#REF!</definedName>
    <definedName name="______________PF1">[13]ANALYSIS!#REF!</definedName>
    <definedName name="______________PF2">[13]ANALYSIS!#REF!</definedName>
    <definedName name="______________PF3">[13]ANALYSIS!#REF!</definedName>
    <definedName name="______________PF4">[13]ANALYSIS!#REF!</definedName>
    <definedName name="______________PR1">#REF!</definedName>
    <definedName name="______________PR10">'[14]ANalisa '!$H$2671</definedName>
    <definedName name="______________PR11">'[14]ANalisa '!$H$2676</definedName>
    <definedName name="______________PR12">'[14]ANalisa '!$H$2681</definedName>
    <definedName name="______________PR13">'[14]ANalisa '!$H$2686</definedName>
    <definedName name="______________PR14">'[14]ANalisa '!$H$2691</definedName>
    <definedName name="______________PR15">'[14]ANalisa '!$H$2696</definedName>
    <definedName name="______________PR16">'[14]ANalisa '!$H$2701</definedName>
    <definedName name="______________PR2">#REF!</definedName>
    <definedName name="______________PR3">#REF!</definedName>
    <definedName name="______________PR4">#REF!</definedName>
    <definedName name="______________PR5">#REF!</definedName>
    <definedName name="______________PR9">'[14]ANalisa '!$H$2666</definedName>
    <definedName name="______________REV3" hidden="1">{#N/A,#N/A,FALSE,"REK-S-TPL";#N/A,#N/A,FALSE,"REK-TPML";#N/A,#N/A,FALSE,"RAB-TEMPEL"}</definedName>
    <definedName name="_____________DIV11">#REF!</definedName>
    <definedName name="_____________gk2" localSheetId="6" hidden="1">#REF!</definedName>
    <definedName name="_____________gk2" hidden="1">#REF!</definedName>
    <definedName name="_____________PF1">[15]ANALYSIS!#REF!</definedName>
    <definedName name="_____________PF2">[15]ANALYSIS!#REF!</definedName>
    <definedName name="_____________PF3">[15]ANALYSIS!#REF!</definedName>
    <definedName name="_____________PF4">[15]ANALYSIS!#REF!</definedName>
    <definedName name="_____________PR1">#REF!</definedName>
    <definedName name="_____________PR10">'[1]ANalisa '!$H$2671</definedName>
    <definedName name="_____________PR11">'[1]ANalisa '!$H$2676</definedName>
    <definedName name="_____________PR12">'[1]ANalisa '!$H$2681</definedName>
    <definedName name="_____________PR13">'[1]ANalisa '!$H$2686</definedName>
    <definedName name="_____________PR14">'[1]ANalisa '!$H$2691</definedName>
    <definedName name="_____________PR15">'[1]ANalisa '!$H$2696</definedName>
    <definedName name="_____________PR16">'[1]ANalisa '!$H$2701</definedName>
    <definedName name="_____________PR2">#REF!</definedName>
    <definedName name="_____________PR3">#REF!</definedName>
    <definedName name="_____________PR4">#REF!</definedName>
    <definedName name="_____________PR5">#REF!</definedName>
    <definedName name="_____________PR9">'[1]ANalisa '!$H$2666</definedName>
    <definedName name="_____________REV3" hidden="1">{#N/A,#N/A,FALSE,"REK-S-TPL";#N/A,#N/A,FALSE,"REK-TPML";#N/A,#N/A,FALSE,"RAB-TEMPEL"}</definedName>
    <definedName name="____________AAD3" localSheetId="0">HAJIME:OWARI</definedName>
    <definedName name="____________AAD3" localSheetId="2">HAJIME:OWARI</definedName>
    <definedName name="____________AAD3">HAJIME:OWARI</definedName>
    <definedName name="____________ADD1" localSheetId="0">_CH15..H15___C__42:_CH17..H17___C__36</definedName>
    <definedName name="____________ADD1" localSheetId="2">_CH15..H15___C__42:_CH17..H17___C__36</definedName>
    <definedName name="____________ADD1">_CH15..H15___C__42:_CH17..H17___C__36</definedName>
    <definedName name="____________ADD2" localSheetId="0">_CH13..H13___C__40:[16]!_CH19..H19___C__3</definedName>
    <definedName name="____________ADD2" localSheetId="2">_CH13..H13___C__40:[16]!_CH19..H19___C__3</definedName>
    <definedName name="____________ADD2">_CH13..H13___C__40:[16]!_CH19..H19___C__3</definedName>
    <definedName name="____________ADD3" localSheetId="0">_CH13..H13___C__40:[16]!_CH19..H19___C__3</definedName>
    <definedName name="____________ADD3" localSheetId="2">_CH13..H13___C__40:[16]!_CH19..H19___C__3</definedName>
    <definedName name="____________ADD3">_CH13..H13___C__40:[16]!_CH19..H19___C__3</definedName>
    <definedName name="____________gk2" localSheetId="6" hidden="1">#REF!</definedName>
    <definedName name="____________gk2" hidden="1">#REF!</definedName>
    <definedName name="____________jum1">#REF!</definedName>
    <definedName name="____________jum10">#REF!</definedName>
    <definedName name="____________jum5">#REF!</definedName>
    <definedName name="____________jum6">#REF!</definedName>
    <definedName name="____________jum8">#REF!</definedName>
    <definedName name="____________jum9">#REF!</definedName>
    <definedName name="____________pc50">#REF!</definedName>
    <definedName name="____________PF1">[13]ANALYSIS!#REF!</definedName>
    <definedName name="____________PF2">[13]ANALYSIS!#REF!</definedName>
    <definedName name="____________PF3">[13]ANALYSIS!#REF!</definedName>
    <definedName name="____________PF4">[13]ANALYSIS!#REF!</definedName>
    <definedName name="____________pj1">#REF!</definedName>
    <definedName name="____________PR1">#REF!</definedName>
    <definedName name="____________PR10">'[1]ANalisa '!$H$2671</definedName>
    <definedName name="____________PR11">'[1]ANalisa '!$H$2676</definedName>
    <definedName name="____________PR12">'[1]ANalisa '!$H$2681</definedName>
    <definedName name="____________PR13">'[1]ANalisa '!$H$2686</definedName>
    <definedName name="____________PR14">'[1]ANalisa '!$H$2691</definedName>
    <definedName name="____________PR15">'[1]ANalisa '!$H$2696</definedName>
    <definedName name="____________PR16">'[1]ANalisa '!$H$2701</definedName>
    <definedName name="____________PR2">#REF!</definedName>
    <definedName name="____________PR3">#REF!</definedName>
    <definedName name="____________PR4">#REF!</definedName>
    <definedName name="____________PR5">#REF!</definedName>
    <definedName name="____________PR9">'[1]ANalisa '!$H$2666</definedName>
    <definedName name="____________REV3" hidden="1">{#N/A,#N/A,FALSE,"REK-S-TPL";#N/A,#N/A,FALSE,"REK-TPML";#N/A,#N/A,FALSE,"RAB-TEMPEL"}</definedName>
    <definedName name="___________DIV11">#REF!</definedName>
    <definedName name="___________EEE15">#REF!</definedName>
    <definedName name="___________gk2" localSheetId="6" hidden="1">#REF!</definedName>
    <definedName name="___________gk2" hidden="1">#REF!</definedName>
    <definedName name="___________HAL1">#REF!</definedName>
    <definedName name="___________HAL2">#REF!</definedName>
    <definedName name="___________HAL3">#REF!</definedName>
    <definedName name="___________HAL4">#REF!</definedName>
    <definedName name="___________HAL5">#REF!</definedName>
    <definedName name="___________HAL6">#REF!</definedName>
    <definedName name="___________HAL7">#REF!</definedName>
    <definedName name="___________HAL8">#REF!</definedName>
    <definedName name="___________MDE01">#REF!</definedName>
    <definedName name="___________MDE02">#REF!</definedName>
    <definedName name="___________MDE03">#REF!</definedName>
    <definedName name="___________MDE04">#REF!</definedName>
    <definedName name="___________MDE05">#REF!</definedName>
    <definedName name="___________MDE06">#REF!</definedName>
    <definedName name="___________MDE07">#REF!</definedName>
    <definedName name="___________MDE08">#REF!</definedName>
    <definedName name="___________MDE09">#REF!</definedName>
    <definedName name="___________MDE10">#REF!</definedName>
    <definedName name="___________MDE11">#REF!</definedName>
    <definedName name="___________MDE12">#REF!</definedName>
    <definedName name="___________MDE13">#REF!</definedName>
    <definedName name="___________MDE14">#REF!</definedName>
    <definedName name="___________MDE15">#REF!</definedName>
    <definedName name="___________MDE16">#REF!</definedName>
    <definedName name="___________MDE17">#REF!</definedName>
    <definedName name="___________MDE18">#REF!</definedName>
    <definedName name="___________MDE19">#REF!</definedName>
    <definedName name="___________MDE20">#REF!</definedName>
    <definedName name="___________MDE21">#REF!</definedName>
    <definedName name="___________MDE22">#REF!</definedName>
    <definedName name="___________MDE23">#REF!</definedName>
    <definedName name="___________MDE24">#REF!</definedName>
    <definedName name="___________MDE25">#REF!</definedName>
    <definedName name="___________MDE26">#REF!</definedName>
    <definedName name="___________MDE27">#REF!</definedName>
    <definedName name="___________MDE28">#REF!</definedName>
    <definedName name="___________MDE29">#REF!</definedName>
    <definedName name="___________MDE30">#REF!</definedName>
    <definedName name="___________MDE31">#REF!</definedName>
    <definedName name="___________MDE32">#REF!</definedName>
    <definedName name="___________MDE33">#REF!</definedName>
    <definedName name="___________MDE34">#REF!</definedName>
    <definedName name="___________ME01">#REF!</definedName>
    <definedName name="___________ME02">#REF!</definedName>
    <definedName name="___________ME03">#REF!</definedName>
    <definedName name="___________ME04">#REF!</definedName>
    <definedName name="___________ME05">#REF!</definedName>
    <definedName name="___________ME06">#REF!</definedName>
    <definedName name="___________ME07">#REF!</definedName>
    <definedName name="___________ME08">#REF!</definedName>
    <definedName name="___________ME09">#REF!</definedName>
    <definedName name="___________ME10">#REF!</definedName>
    <definedName name="___________ME11">#REF!</definedName>
    <definedName name="___________ME12">#REF!</definedName>
    <definedName name="___________ME13">#REF!</definedName>
    <definedName name="___________ME14">#REF!</definedName>
    <definedName name="___________ME15">#REF!</definedName>
    <definedName name="___________ME16">#REF!</definedName>
    <definedName name="___________ME17">#REF!</definedName>
    <definedName name="___________ME18">#REF!</definedName>
    <definedName name="___________ME19">#REF!</definedName>
    <definedName name="___________ME20">#REF!</definedName>
    <definedName name="___________ME21">#REF!</definedName>
    <definedName name="___________ME22">#REF!</definedName>
    <definedName name="___________ME23">#REF!</definedName>
    <definedName name="___________ME24">#REF!</definedName>
    <definedName name="___________ME25">#REF!</definedName>
    <definedName name="___________ME26">#REF!</definedName>
    <definedName name="___________ME27">#REF!</definedName>
    <definedName name="___________ME28">#REF!</definedName>
    <definedName name="___________ME29">#REF!</definedName>
    <definedName name="___________ME30">#REF!</definedName>
    <definedName name="___________ME31">#REF!</definedName>
    <definedName name="___________ME32">#REF!</definedName>
    <definedName name="___________ME33">#REF!</definedName>
    <definedName name="___________ME34">#REF!</definedName>
    <definedName name="___________pas15">#REF!</definedName>
    <definedName name="___________PF1">[17]ANALYSIS!#REF!</definedName>
    <definedName name="___________PF2">[17]ANALYSIS!#REF!</definedName>
    <definedName name="___________PF3">[17]ANALYSIS!#REF!</definedName>
    <definedName name="___________PF4">[17]ANALYSIS!#REF!</definedName>
    <definedName name="___________pj2">#REF!</definedName>
    <definedName name="___________PR1">#REF!</definedName>
    <definedName name="___________PR10">'[14]ANalisa '!$H$2671</definedName>
    <definedName name="___________PR11">'[14]ANalisa '!$H$2676</definedName>
    <definedName name="___________PR12">'[14]ANalisa '!$H$2681</definedName>
    <definedName name="___________PR13">'[14]ANalisa '!$H$2686</definedName>
    <definedName name="___________PR14">'[14]ANalisa '!$H$2691</definedName>
    <definedName name="___________PR15">'[14]ANalisa '!$H$2696</definedName>
    <definedName name="___________PR16">'[14]ANalisa '!$H$2701</definedName>
    <definedName name="___________PR2">#REF!</definedName>
    <definedName name="___________PR3">#REF!</definedName>
    <definedName name="___________PR4">#REF!</definedName>
    <definedName name="___________PR5">#REF!</definedName>
    <definedName name="___________PR9">'[14]ANalisa '!$H$2666</definedName>
    <definedName name="___________REV3" hidden="1">{#N/A,#N/A,FALSE,"REK-S-TPL";#N/A,#N/A,FALSE,"REK-TPML";#N/A,#N/A,FALSE,"RAB-TEMPEL"}</definedName>
    <definedName name="__________AAD3" localSheetId="0">HAJIME:OWARI</definedName>
    <definedName name="__________AAD3" localSheetId="2">HAJIME:OWARI</definedName>
    <definedName name="__________AAD3">HAJIME:OWARI</definedName>
    <definedName name="__________ADD1" localSheetId="0">_CH15..H15___C__42:_CH17..H17___C__36</definedName>
    <definedName name="__________ADD1" localSheetId="2">_CH15..H15___C__42:_CH17..H17___C__36</definedName>
    <definedName name="__________ADD1">_CH15..H15___C__42:_CH17..H17___C__36</definedName>
    <definedName name="__________ADD2" localSheetId="0">_CH13..H13___C__40:[16]!_CH19..H19___C__3</definedName>
    <definedName name="__________ADD2" localSheetId="2">_CH13..H13___C__40:[16]!_CH19..H19___C__3</definedName>
    <definedName name="__________ADD2">_CH13..H13___C__40:[16]!_CH19..H19___C__3</definedName>
    <definedName name="__________ADD3" localSheetId="0">_CH13..H13___C__40:[16]!_CH19..H19___C__3</definedName>
    <definedName name="__________ADD3" localSheetId="2">_CH13..H13___C__40:[16]!_CH19..H19___C__3</definedName>
    <definedName name="__________ADD3">_CH13..H13___C__40:[16]!_CH19..H19___C__3</definedName>
    <definedName name="__________DIV11">#REF!</definedName>
    <definedName name="__________EEE08">#REF!</definedName>
    <definedName name="__________EEE17">#REF!</definedName>
    <definedName name="__________gk2" localSheetId="6" hidden="1">#REF!</definedName>
    <definedName name="__________gk2" hidden="1">#REF!</definedName>
    <definedName name="__________H70000">#REF!</definedName>
    <definedName name="__________HAL1">#REF!</definedName>
    <definedName name="__________HAL2">#REF!</definedName>
    <definedName name="__________HAL3">#REF!</definedName>
    <definedName name="__________HAL4">#REF!</definedName>
    <definedName name="__________HAL5">#REF!</definedName>
    <definedName name="__________HAL6">#REF!</definedName>
    <definedName name="__________HAL7">#REF!</definedName>
    <definedName name="__________HAL8">#REF!</definedName>
    <definedName name="__________jum1">#REF!</definedName>
    <definedName name="__________jum10">#REF!</definedName>
    <definedName name="__________jum2">#REF!</definedName>
    <definedName name="__________jum3">#REF!</definedName>
    <definedName name="__________jum4">#REF!</definedName>
    <definedName name="__________jum5">#REF!</definedName>
    <definedName name="__________jum6">#REF!</definedName>
    <definedName name="__________jum7">#REF!</definedName>
    <definedName name="__________jum8">#REF!</definedName>
    <definedName name="__________jum9">#REF!</definedName>
    <definedName name="__________PF1">[18]ANALYSIS!#REF!</definedName>
    <definedName name="__________PF2">[18]ANALYSIS!#REF!</definedName>
    <definedName name="__________PF3">[18]ANALYSIS!#REF!</definedName>
    <definedName name="__________PF4">[18]ANALYSIS!#REF!</definedName>
    <definedName name="__________PG2">#REF!</definedName>
    <definedName name="__________PG3">#REF!</definedName>
    <definedName name="__________PR1">#REF!</definedName>
    <definedName name="__________PR10">'[14]ANalisa '!$H$2671</definedName>
    <definedName name="__________PR11">'[14]ANalisa '!$H$2676</definedName>
    <definedName name="__________PR12">'[14]ANalisa '!$H$2681</definedName>
    <definedName name="__________PR13">'[14]ANalisa '!$H$2686</definedName>
    <definedName name="__________PR14">'[14]ANalisa '!$H$2691</definedName>
    <definedName name="__________PR15">'[14]ANalisa '!$H$2696</definedName>
    <definedName name="__________PR16">'[14]ANalisa '!$H$2701</definedName>
    <definedName name="__________PR2">#REF!</definedName>
    <definedName name="__________PR3">#REF!</definedName>
    <definedName name="__________PR4">#REF!</definedName>
    <definedName name="__________PR5">#REF!</definedName>
    <definedName name="__________PR9">'[14]ANalisa '!$H$2666</definedName>
    <definedName name="__________REV3" hidden="1">{#N/A,#N/A,FALSE,"REK-S-TPL";#N/A,#N/A,FALSE,"REK-TPML";#N/A,#N/A,FALSE,"RAB-TEMPEL"}</definedName>
    <definedName name="__________tbt1">#REF!</definedName>
    <definedName name="__________tbt2">#REF!</definedName>
    <definedName name="_________anK010">#REF!</definedName>
    <definedName name="_________anK011">#REF!</definedName>
    <definedName name="_________anK012">#REF!</definedName>
    <definedName name="_________anK013">#REF!</definedName>
    <definedName name="_________anK014">#REF!</definedName>
    <definedName name="_________anK016">#REF!</definedName>
    <definedName name="_________anK017">#REF!</definedName>
    <definedName name="_________anK018">#REF!</definedName>
    <definedName name="_________anK020">#REF!</definedName>
    <definedName name="_________anK026">#REF!</definedName>
    <definedName name="_________anK035">#REF!</definedName>
    <definedName name="_________anK040">#REF!</definedName>
    <definedName name="_________anK110">#REF!</definedName>
    <definedName name="_________anK111">#REF!</definedName>
    <definedName name="_________anK112">#REF!</definedName>
    <definedName name="_________anK113">#REF!</definedName>
    <definedName name="_________anK114">#REF!</definedName>
    <definedName name="_________anK115">#REF!</definedName>
    <definedName name="_________anK116">#REF!</definedName>
    <definedName name="_________anK127">#REF!</definedName>
    <definedName name="_________anK139">#REF!</definedName>
    <definedName name="_________anK210">#REF!</definedName>
    <definedName name="_________anK211">#REF!</definedName>
    <definedName name="_________anK220">#REF!</definedName>
    <definedName name="_________anK221">#REF!</definedName>
    <definedName name="_________anK224">#REF!</definedName>
    <definedName name="_________anK225">#REF!</definedName>
    <definedName name="_________anK310">#REF!</definedName>
    <definedName name="_________anK311">#REF!</definedName>
    <definedName name="_________anK320">#REF!</definedName>
    <definedName name="_________anK321">#REF!</definedName>
    <definedName name="_________ANK341">#REF!</definedName>
    <definedName name="_________anK342">#REF!</definedName>
    <definedName name="_________anK410">#REF!</definedName>
    <definedName name="_________anK411">#REF!</definedName>
    <definedName name="_________anK421">#REF!</definedName>
    <definedName name="_________anK422">#REF!</definedName>
    <definedName name="_________anK423">#REF!</definedName>
    <definedName name="_________anK510">#REF!</definedName>
    <definedName name="_________anK511">#REF!</definedName>
    <definedName name="_________anK512">#REF!</definedName>
    <definedName name="_________anK513">#REF!</definedName>
    <definedName name="_________anK514">#REF!</definedName>
    <definedName name="_________anK517">#REF!</definedName>
    <definedName name="_________anK520">#REF!</definedName>
    <definedName name="_________anK521">#REF!</definedName>
    <definedName name="_________anK522">#REF!</definedName>
    <definedName name="_________anK528">#REF!</definedName>
    <definedName name="_________anK612">#REF!</definedName>
    <definedName name="_________anK615">#REF!</definedName>
    <definedName name="_________anK616">#REF!</definedName>
    <definedName name="_________ANK618">#REF!</definedName>
    <definedName name="_________anK621">#REF!</definedName>
    <definedName name="_________anK636">#REF!</definedName>
    <definedName name="_________anK638">#REF!</definedName>
    <definedName name="_________anK639">#REF!</definedName>
    <definedName name="_________anK641">#REF!</definedName>
    <definedName name="_________anK705">#REF!</definedName>
    <definedName name="_________C">#REF!</definedName>
    <definedName name="_________dia10">#REF!</definedName>
    <definedName name="_________dia13">#REF!</definedName>
    <definedName name="_________dia16">#REF!</definedName>
    <definedName name="_________dia19">#REF!</definedName>
    <definedName name="_________dia22">#REF!</definedName>
    <definedName name="_________dia25">#REF!</definedName>
    <definedName name="_________dia8">#REF!</definedName>
    <definedName name="_________DIV11">#REF!</definedName>
    <definedName name="_________EEE01">#REF!</definedName>
    <definedName name="_________EEE02">#REF!</definedName>
    <definedName name="_________EEE03">#REF!</definedName>
    <definedName name="_________EEE04">#REF!</definedName>
    <definedName name="_________EEE05">#REF!</definedName>
    <definedName name="_________EEE06">#REF!</definedName>
    <definedName name="_________EEE07">#REF!</definedName>
    <definedName name="_________EEE08">#REF!</definedName>
    <definedName name="_________EEE09">#REF!</definedName>
    <definedName name="_________EEE10">#REF!</definedName>
    <definedName name="_________EEE11">#REF!</definedName>
    <definedName name="_________EEE12">#REF!</definedName>
    <definedName name="_________EEE13">#REF!</definedName>
    <definedName name="_________EEE14">#REF!</definedName>
    <definedName name="_________EEE15">#REF!</definedName>
    <definedName name="_________EEE16">#REF!</definedName>
    <definedName name="_________EEE17">#REF!</definedName>
    <definedName name="_________EEE18">#REF!</definedName>
    <definedName name="_________EEE19">#REF!</definedName>
    <definedName name="_________EEE20">#REF!</definedName>
    <definedName name="_________EEE21">#REF!</definedName>
    <definedName name="_________EEE22">#REF!</definedName>
    <definedName name="_________EEE23">#REF!</definedName>
    <definedName name="_________EEE24">#REF!</definedName>
    <definedName name="_________EEE25">#REF!</definedName>
    <definedName name="_________EEE26">#REF!</definedName>
    <definedName name="_________EEE27">#REF!</definedName>
    <definedName name="_________EEE28">#REF!</definedName>
    <definedName name="_________EEE29">#REF!</definedName>
    <definedName name="_________EEE30">#REF!</definedName>
    <definedName name="_________EEE31">#REF!</definedName>
    <definedName name="_________EEE32">#REF!</definedName>
    <definedName name="_________EEE33">#REF!</definedName>
    <definedName name="_________gk2" localSheetId="6" hidden="1">#REF!</definedName>
    <definedName name="_________gk2" hidden="1">#REF!</definedName>
    <definedName name="_________H70000">#REF!</definedName>
    <definedName name="_________HAL1">#REF!</definedName>
    <definedName name="_________HAL2">#REF!</definedName>
    <definedName name="_________HAL3">#REF!</definedName>
    <definedName name="_________HAL4">#REF!</definedName>
    <definedName name="_________HAL5">#REF!</definedName>
    <definedName name="_________HAL6">#REF!</definedName>
    <definedName name="_________HAL7">#REF!</definedName>
    <definedName name="_________HAL8">#REF!</definedName>
    <definedName name="_________jum2">#REF!</definedName>
    <definedName name="_________jum3">#REF!</definedName>
    <definedName name="_________jum4">#REF!</definedName>
    <definedName name="_________jum7">#REF!</definedName>
    <definedName name="_________LLL01">#REF!</definedName>
    <definedName name="_________LLL02">#REF!</definedName>
    <definedName name="_________LLL03">#REF!</definedName>
    <definedName name="_________LLL04">#REF!</definedName>
    <definedName name="_________LLL05">#REF!</definedName>
    <definedName name="_________LLL06">#REF!</definedName>
    <definedName name="_________LLL07">#REF!</definedName>
    <definedName name="_________LLL08">#REF!</definedName>
    <definedName name="_________LLL09">#REF!</definedName>
    <definedName name="_________LLL10">#REF!</definedName>
    <definedName name="_________LLL11">#REF!</definedName>
    <definedName name="_________MDE01">#REF!</definedName>
    <definedName name="_________MDE02">#REF!</definedName>
    <definedName name="_________MDE03">#REF!</definedName>
    <definedName name="_________MDE04">#REF!</definedName>
    <definedName name="_________MDE05">#REF!</definedName>
    <definedName name="_________MDE06">#REF!</definedName>
    <definedName name="_________MDE07">#REF!</definedName>
    <definedName name="_________MDE08">#REF!</definedName>
    <definedName name="_________MDE09">#REF!</definedName>
    <definedName name="_________MDE10">#REF!</definedName>
    <definedName name="_________MDE11">#REF!</definedName>
    <definedName name="_________MDE12">#REF!</definedName>
    <definedName name="_________MDE13">#REF!</definedName>
    <definedName name="_________MDE14">#REF!</definedName>
    <definedName name="_________MDE15">#REF!</definedName>
    <definedName name="_________MDE16">#REF!</definedName>
    <definedName name="_________MDE17">#REF!</definedName>
    <definedName name="_________MDE18">#REF!</definedName>
    <definedName name="_________MDE19">#REF!</definedName>
    <definedName name="_________MDE20">#REF!</definedName>
    <definedName name="_________MDE21">#REF!</definedName>
    <definedName name="_________MDE22">#REF!</definedName>
    <definedName name="_________MDE23">#REF!</definedName>
    <definedName name="_________MDE24">#REF!</definedName>
    <definedName name="_________MDE25">#REF!</definedName>
    <definedName name="_________MDE26">#REF!</definedName>
    <definedName name="_________MDE27">#REF!</definedName>
    <definedName name="_________MDE28">#REF!</definedName>
    <definedName name="_________MDE29">#REF!</definedName>
    <definedName name="_________MDE30">#REF!</definedName>
    <definedName name="_________MDE31">#REF!</definedName>
    <definedName name="_________MDE32">#REF!</definedName>
    <definedName name="_________MDE33">#REF!</definedName>
    <definedName name="_________MDE34">#REF!</definedName>
    <definedName name="_________MDE35">#REF!</definedName>
    <definedName name="_________MDE36">#REF!</definedName>
    <definedName name="_________MDE37">#REF!</definedName>
    <definedName name="_________MDE38">#REF!</definedName>
    <definedName name="_________MDE39">#REF!</definedName>
    <definedName name="_________MDE40">#REF!</definedName>
    <definedName name="_________MDE41">#REF!</definedName>
    <definedName name="_________MDE42">#REF!</definedName>
    <definedName name="_________MDE43">#REF!</definedName>
    <definedName name="_________MDE44">#REF!</definedName>
    <definedName name="_________MDE45">#REF!</definedName>
    <definedName name="_________MDE46">#REF!</definedName>
    <definedName name="_________MDE47">#REF!</definedName>
    <definedName name="_________MDE48">#REF!</definedName>
    <definedName name="_________MDE49">#REF!</definedName>
    <definedName name="_________MDE50">#REF!</definedName>
    <definedName name="_________MDE51">#REF!</definedName>
    <definedName name="_________MDE52">#REF!</definedName>
    <definedName name="_________MDE53">#REF!</definedName>
    <definedName name="_________MDE54">#REF!</definedName>
    <definedName name="_________MDE55">#REF!</definedName>
    <definedName name="_________MDE56">#REF!</definedName>
    <definedName name="_________MDE57">#REF!</definedName>
    <definedName name="_________MDE58">#REF!</definedName>
    <definedName name="_________MDE59">#REF!</definedName>
    <definedName name="_________MDE60">#REF!</definedName>
    <definedName name="_________MDE61">#REF!</definedName>
    <definedName name="_________MDE62">#REF!</definedName>
    <definedName name="_________MDE63">#REF!</definedName>
    <definedName name="_________MDE64">#REF!</definedName>
    <definedName name="_________MDE65">#REF!</definedName>
    <definedName name="_________MDE66">#REF!</definedName>
    <definedName name="_________MDE67">#REF!</definedName>
    <definedName name="_________MDE68">#REF!</definedName>
    <definedName name="_________ME01">#REF!</definedName>
    <definedName name="_________ME02">#REF!</definedName>
    <definedName name="_________ME03">#REF!</definedName>
    <definedName name="_________ME04">#REF!</definedName>
    <definedName name="_________ME05">#REF!</definedName>
    <definedName name="_________ME06">#REF!</definedName>
    <definedName name="_________ME07">#REF!</definedName>
    <definedName name="_________ME08">#REF!</definedName>
    <definedName name="_________ME09">#REF!</definedName>
    <definedName name="_________ME10">#REF!</definedName>
    <definedName name="_________ME11">#REF!</definedName>
    <definedName name="_________ME12">#REF!</definedName>
    <definedName name="_________ME13">#REF!</definedName>
    <definedName name="_________ME14">#REF!</definedName>
    <definedName name="_________ME15">#REF!</definedName>
    <definedName name="_________ME16">#REF!</definedName>
    <definedName name="_________ME17">#REF!</definedName>
    <definedName name="_________ME18">#REF!</definedName>
    <definedName name="_________ME19">#REF!</definedName>
    <definedName name="_________ME20">#REF!</definedName>
    <definedName name="_________ME21">#REF!</definedName>
    <definedName name="_________ME22">#REF!</definedName>
    <definedName name="_________ME23">#REF!</definedName>
    <definedName name="_________ME24">#REF!</definedName>
    <definedName name="_________ME25">#REF!</definedName>
    <definedName name="_________ME26">#REF!</definedName>
    <definedName name="_________ME27">#REF!</definedName>
    <definedName name="_________ME28">#REF!</definedName>
    <definedName name="_________ME29">#REF!</definedName>
    <definedName name="_________ME30">#REF!</definedName>
    <definedName name="_________ME31">#REF!</definedName>
    <definedName name="_________ME32">#REF!</definedName>
    <definedName name="_________ME33">#REF!</definedName>
    <definedName name="_________ME34">#REF!</definedName>
    <definedName name="_________ME35">#REF!</definedName>
    <definedName name="_________ME36">#REF!</definedName>
    <definedName name="_________ME37">#REF!</definedName>
    <definedName name="_________ME38">#REF!</definedName>
    <definedName name="_________ME39">#REF!</definedName>
    <definedName name="_________ME40">#REF!</definedName>
    <definedName name="_________ME41">#REF!</definedName>
    <definedName name="_________ME42">#REF!</definedName>
    <definedName name="_________ME43">#REF!</definedName>
    <definedName name="_________ME44">#REF!</definedName>
    <definedName name="_________ME45">#REF!</definedName>
    <definedName name="_________ME46">#REF!</definedName>
    <definedName name="_________ME47">#REF!</definedName>
    <definedName name="_________ME48">#REF!</definedName>
    <definedName name="_________ME49">#REF!</definedName>
    <definedName name="_________ME50">#REF!</definedName>
    <definedName name="_________ME51">#REF!</definedName>
    <definedName name="_________ME52">#REF!</definedName>
    <definedName name="_________ME53">#REF!</definedName>
    <definedName name="_________ME54">#REF!</definedName>
    <definedName name="_________ME55">#REF!</definedName>
    <definedName name="_________ME56">#REF!</definedName>
    <definedName name="_________ME57">#REF!</definedName>
    <definedName name="_________ME58">#REF!</definedName>
    <definedName name="_________ME59">#REF!</definedName>
    <definedName name="_________ME60">#REF!</definedName>
    <definedName name="_________ME61">#REF!</definedName>
    <definedName name="_________ME62">#REF!</definedName>
    <definedName name="_________ME63">#REF!</definedName>
    <definedName name="_________ME64">#REF!</definedName>
    <definedName name="_________ME65">#REF!</definedName>
    <definedName name="_________ME66">#REF!</definedName>
    <definedName name="_________ME67">#REF!</definedName>
    <definedName name="_________ME68">#REF!</definedName>
    <definedName name="_________MMM01">#REF!</definedName>
    <definedName name="_________MMM02">#REF!</definedName>
    <definedName name="_________MMM03">#REF!</definedName>
    <definedName name="_________MMM04">#REF!</definedName>
    <definedName name="_________MMM05">#REF!</definedName>
    <definedName name="_________MMM06">#REF!</definedName>
    <definedName name="_________MMM07">#REF!</definedName>
    <definedName name="_________MMM08">#REF!</definedName>
    <definedName name="_________MMM09">#REF!</definedName>
    <definedName name="_________MMM10">#REF!</definedName>
    <definedName name="_________MMM11">#REF!</definedName>
    <definedName name="_________MMM12">#REF!</definedName>
    <definedName name="_________MMM13">#REF!</definedName>
    <definedName name="_________MMM14">#REF!</definedName>
    <definedName name="_________MMM15">#REF!</definedName>
    <definedName name="_________MMM16">#REF!</definedName>
    <definedName name="_________MMM17">#REF!</definedName>
    <definedName name="_________MMM18">#REF!</definedName>
    <definedName name="_________MMM19">#REF!</definedName>
    <definedName name="_________MMM20">#REF!</definedName>
    <definedName name="_________MMM21">#REF!</definedName>
    <definedName name="_________MMM22">#REF!</definedName>
    <definedName name="_________MMM23">#REF!</definedName>
    <definedName name="_________MMM24">#REF!</definedName>
    <definedName name="_________MMM25">#REF!</definedName>
    <definedName name="_________MMM26">#REF!</definedName>
    <definedName name="_________MMM27">#REF!</definedName>
    <definedName name="_________MMM28">#REF!</definedName>
    <definedName name="_________MMM29">#REF!</definedName>
    <definedName name="_________MMM30">#REF!</definedName>
    <definedName name="_________MMM31">#REF!</definedName>
    <definedName name="_________MMM32">#REF!</definedName>
    <definedName name="_________MMM33">#REF!</definedName>
    <definedName name="_________MMM34">#REF!</definedName>
    <definedName name="_________MMM35">#REF!</definedName>
    <definedName name="_________MMM36">#REF!</definedName>
    <definedName name="_________MMM37">#REF!</definedName>
    <definedName name="_________MMM38">#REF!</definedName>
    <definedName name="_________MMM39">#REF!</definedName>
    <definedName name="_________MMM40">#REF!</definedName>
    <definedName name="_________MMM41">#REF!</definedName>
    <definedName name="_________MMM411">#REF!</definedName>
    <definedName name="_________MMM42">#REF!</definedName>
    <definedName name="_________MMM43">#REF!</definedName>
    <definedName name="_________MMM44">#REF!</definedName>
    <definedName name="_________MMM45">#REF!</definedName>
    <definedName name="_________MMM46">#REF!</definedName>
    <definedName name="_________MMM47">#REF!</definedName>
    <definedName name="_________MMM48">#REF!</definedName>
    <definedName name="_________MMM49">#REF!</definedName>
    <definedName name="_________MMM50">#REF!</definedName>
    <definedName name="_________MMM51">#REF!</definedName>
    <definedName name="_________MMM52">#REF!</definedName>
    <definedName name="_________MMM53">#REF!</definedName>
    <definedName name="_________MMM54">#REF!</definedName>
    <definedName name="_________nyy416" hidden="1">#REF!</definedName>
    <definedName name="_________PAK1">#REF!</definedName>
    <definedName name="_________PAK2">#REF!</definedName>
    <definedName name="_________PAK3">#REF!</definedName>
    <definedName name="_________PAK4">#REF!</definedName>
    <definedName name="_________PAK5">#REF!</definedName>
    <definedName name="_________PAK6">#REF!</definedName>
    <definedName name="_________pas15">#REF!</definedName>
    <definedName name="_________pc40">#REF!</definedName>
    <definedName name="_________pc50">#REF!</definedName>
    <definedName name="_________PF1">[17]ANALYSIS!#REF!</definedName>
    <definedName name="_________PF2">[17]ANALYSIS!#REF!</definedName>
    <definedName name="_________PF3">[17]ANALYSIS!#REF!</definedName>
    <definedName name="_________PF4">[17]ANALYSIS!#REF!</definedName>
    <definedName name="_________PG1">#REF!</definedName>
    <definedName name="_________pj1">#REF!</definedName>
    <definedName name="_________pj2">#REF!</definedName>
    <definedName name="_________PR1">#REF!</definedName>
    <definedName name="_________PR10">'[1]ANalisa '!$H$2671</definedName>
    <definedName name="_________PR11">'[1]ANalisa '!$H$2676</definedName>
    <definedName name="_________PR12">'[1]ANalisa '!$H$2681</definedName>
    <definedName name="_________PR13">'[1]ANalisa '!$H$2686</definedName>
    <definedName name="_________PR14">'[1]ANalisa '!$H$2691</definedName>
    <definedName name="_________PR15">'[1]ANalisa '!$H$2696</definedName>
    <definedName name="_________PR16">'[1]ANalisa '!$H$2701</definedName>
    <definedName name="_________PR2">#REF!</definedName>
    <definedName name="_________PR3">#REF!</definedName>
    <definedName name="_________PR4">#REF!</definedName>
    <definedName name="_________PR5">#REF!</definedName>
    <definedName name="_________PR9">'[1]ANalisa '!$H$2666</definedName>
    <definedName name="_________REK1">#REF!</definedName>
    <definedName name="_________REK2">#REF!</definedName>
    <definedName name="_________REK3">#REF!</definedName>
    <definedName name="_________REK4">#REF!</definedName>
    <definedName name="_________REK5">#REF!</definedName>
    <definedName name="_________REK6">#REF!</definedName>
    <definedName name="_________tbt1">#REF!</definedName>
    <definedName name="_________tbt2">#REF!</definedName>
    <definedName name="________A16500">#REF!</definedName>
    <definedName name="________AAD3" localSheetId="0">HAJIME:OWARI</definedName>
    <definedName name="________AAD3" localSheetId="2">HAJIME:OWARI</definedName>
    <definedName name="________AAD3">HAJIME:OWARI</definedName>
    <definedName name="________abs100">NA()</definedName>
    <definedName name="________ADD1" localSheetId="0">_CH15..H15___C__42:_CH17..H17___C__36</definedName>
    <definedName name="________ADD1" localSheetId="2">_CH15..H15___C__42:_CH17..H17___C__36</definedName>
    <definedName name="________ADD1">_CH15..H15___C__42:_CH17..H17___C__36</definedName>
    <definedName name="________ADD2" localSheetId="0">_CH13..H13___C__40:[16]!_CH19..H19___C__3</definedName>
    <definedName name="________ADD2" localSheetId="2">_CH13..H13___C__40:[16]!_CH19..H19___C__3</definedName>
    <definedName name="________ADD2">_CH13..H13___C__40:[16]!_CH19..H19___C__3</definedName>
    <definedName name="________ADD3" localSheetId="0">_CH13..H13___C__40:[16]!_CH19..H19___C__3</definedName>
    <definedName name="________ADD3" localSheetId="2">_CH13..H13___C__40:[16]!_CH19..H19___C__3</definedName>
    <definedName name="________ADD3">_CH13..H13___C__40:[16]!_CH19..H19___C__3</definedName>
    <definedName name="________ahu100">NA()</definedName>
    <definedName name="________ahu150">NA()</definedName>
    <definedName name="________ako100">NA()</definedName>
    <definedName name="________ako150">NA()</definedName>
    <definedName name="________ako50">NA()</definedName>
    <definedName name="________ako80">NA()</definedName>
    <definedName name="________aku100">NA()</definedName>
    <definedName name="________aku150">NA()</definedName>
    <definedName name="________anK010">#REF!</definedName>
    <definedName name="________anK011">#REF!</definedName>
    <definedName name="________anK012">#REF!</definedName>
    <definedName name="________anK013">#REF!</definedName>
    <definedName name="________anK014">#REF!</definedName>
    <definedName name="________anK016">#REF!</definedName>
    <definedName name="________anK017">#REF!</definedName>
    <definedName name="________anK018">#REF!</definedName>
    <definedName name="________anK020">#REF!</definedName>
    <definedName name="________anK026">#REF!</definedName>
    <definedName name="________anK035">#REF!</definedName>
    <definedName name="________anK040">#REF!</definedName>
    <definedName name="________anK110">#REF!</definedName>
    <definedName name="________anK111">#REF!</definedName>
    <definedName name="________anK112">#REF!</definedName>
    <definedName name="________anK113">#REF!</definedName>
    <definedName name="________anK114">#REF!</definedName>
    <definedName name="________anK115">#REF!</definedName>
    <definedName name="________anK116">#REF!</definedName>
    <definedName name="________anK127">#REF!</definedName>
    <definedName name="________anK139">#REF!</definedName>
    <definedName name="________anK210">#REF!</definedName>
    <definedName name="________anK211">#REF!</definedName>
    <definedName name="________anK220">#REF!</definedName>
    <definedName name="________anK221">#REF!</definedName>
    <definedName name="________anK224">#REF!</definedName>
    <definedName name="________anK225">#REF!</definedName>
    <definedName name="________anK310">#REF!</definedName>
    <definedName name="________anK311">#REF!</definedName>
    <definedName name="________anK320">#REF!</definedName>
    <definedName name="________anK321">#REF!</definedName>
    <definedName name="________ANK341">#REF!</definedName>
    <definedName name="________anK342">#REF!</definedName>
    <definedName name="________anK410">#REF!</definedName>
    <definedName name="________anK411">#REF!</definedName>
    <definedName name="________anK421">#REF!</definedName>
    <definedName name="________anK422">#REF!</definedName>
    <definedName name="________anK423">#REF!</definedName>
    <definedName name="________anK510">#REF!</definedName>
    <definedName name="________anK511">#REF!</definedName>
    <definedName name="________anK512">#REF!</definedName>
    <definedName name="________anK513">#REF!</definedName>
    <definedName name="________anK514">#REF!</definedName>
    <definedName name="________anK517">#REF!</definedName>
    <definedName name="________anK520">#REF!</definedName>
    <definedName name="________anK521">#REF!</definedName>
    <definedName name="________anK522">#REF!</definedName>
    <definedName name="________anK528">#REF!</definedName>
    <definedName name="________anK612">#REF!</definedName>
    <definedName name="________anK615">#REF!</definedName>
    <definedName name="________anK616">#REF!</definedName>
    <definedName name="________ANK618">#REF!</definedName>
    <definedName name="________anK621">#REF!</definedName>
    <definedName name="________anK636">#REF!</definedName>
    <definedName name="________anK638">#REF!</definedName>
    <definedName name="________anK639">#REF!</definedName>
    <definedName name="________anK641">#REF!</definedName>
    <definedName name="________anK705">#REF!</definedName>
    <definedName name="________dia6">NA()</definedName>
    <definedName name="________DIV1">#REF!</definedName>
    <definedName name="________DIV10">#REF!</definedName>
    <definedName name="________DIV2">#REF!</definedName>
    <definedName name="________DIV3">#REF!</definedName>
    <definedName name="________DIV4">#REF!</definedName>
    <definedName name="________DIV5">#REF!</definedName>
    <definedName name="________DIV6">#REF!</definedName>
    <definedName name="________DIV7">#REF!</definedName>
    <definedName name="________DIV8">#REF!</definedName>
    <definedName name="________DIV9">#REF!</definedName>
    <definedName name="________EEE01">#REF!</definedName>
    <definedName name="________EEE02">#REF!</definedName>
    <definedName name="________EEE03">#REF!</definedName>
    <definedName name="________EEE04">#REF!</definedName>
    <definedName name="________EEE05">#REF!</definedName>
    <definedName name="________EEE06">#REF!</definedName>
    <definedName name="________EEE07">#REF!</definedName>
    <definedName name="________EEE08">#REF!</definedName>
    <definedName name="________EEE09">#REF!</definedName>
    <definedName name="________EEE10">#REF!</definedName>
    <definedName name="________EEE11">#REF!</definedName>
    <definedName name="________EEE12">#REF!</definedName>
    <definedName name="________EEE13">#REF!</definedName>
    <definedName name="________EEE14">#REF!</definedName>
    <definedName name="________EEE15">#REF!</definedName>
    <definedName name="________EEE16">#REF!</definedName>
    <definedName name="________EEE17">#REF!</definedName>
    <definedName name="________EEE18">#REF!</definedName>
    <definedName name="________EEE19">#REF!</definedName>
    <definedName name="________EEE20">#REF!</definedName>
    <definedName name="________EEE21">#REF!</definedName>
    <definedName name="________EEE22">#REF!</definedName>
    <definedName name="________EEE23">#REF!</definedName>
    <definedName name="________EEE24">#REF!</definedName>
    <definedName name="________EEE25">#REF!</definedName>
    <definedName name="________EEE26">#REF!</definedName>
    <definedName name="________EEE27">#REF!</definedName>
    <definedName name="________EEE28">#REF!</definedName>
    <definedName name="________EEE29">#REF!</definedName>
    <definedName name="________EEE30">#REF!</definedName>
    <definedName name="________EEE31">#REF!</definedName>
    <definedName name="________EEE32">#REF!</definedName>
    <definedName name="________EEE33">#REF!</definedName>
    <definedName name="________gk2" localSheetId="6" hidden="1">#REF!</definedName>
    <definedName name="________gk2" hidden="1">#REF!</definedName>
    <definedName name="________H70000">#REF!</definedName>
    <definedName name="________HAL1">#REF!</definedName>
    <definedName name="________HAL2">#REF!</definedName>
    <definedName name="________HAL3">#REF!</definedName>
    <definedName name="________HAL4">#REF!</definedName>
    <definedName name="________HAL5">#REF!</definedName>
    <definedName name="________HAL6">#REF!</definedName>
    <definedName name="________HAL7">#REF!</definedName>
    <definedName name="________HAL8">#REF!</definedName>
    <definedName name="________jum1">#REF!</definedName>
    <definedName name="________jum10">#REF!</definedName>
    <definedName name="________jum2">#REF!</definedName>
    <definedName name="________jum3">#REF!</definedName>
    <definedName name="________jum4">#REF!</definedName>
    <definedName name="________jum5">#REF!</definedName>
    <definedName name="________jum6">#REF!</definedName>
    <definedName name="________jum7">#REF!</definedName>
    <definedName name="________jum8">#REF!</definedName>
    <definedName name="________jum9">#REF!</definedName>
    <definedName name="________key1" hidden="1">#REF!</definedName>
    <definedName name="________LLL01">#REF!</definedName>
    <definedName name="________LLL02">#REF!</definedName>
    <definedName name="________LLL03">#REF!</definedName>
    <definedName name="________LLL04">#REF!</definedName>
    <definedName name="________LLL05">#REF!</definedName>
    <definedName name="________LLL06">#REF!</definedName>
    <definedName name="________LLL07">#REF!</definedName>
    <definedName name="________LLL08">#REF!</definedName>
    <definedName name="________LLL09">#REF!</definedName>
    <definedName name="________LLL10">#REF!</definedName>
    <definedName name="________LLL11">#REF!</definedName>
    <definedName name="________MDE35">#REF!</definedName>
    <definedName name="________MDE36">#REF!</definedName>
    <definedName name="________MDE37">#REF!</definedName>
    <definedName name="________MDE38">#REF!</definedName>
    <definedName name="________MDE39">#REF!</definedName>
    <definedName name="________MDE40">#REF!</definedName>
    <definedName name="________MDE41">#REF!</definedName>
    <definedName name="________MDE42">#REF!</definedName>
    <definedName name="________MDE43">#REF!</definedName>
    <definedName name="________MDE44">#REF!</definedName>
    <definedName name="________MDE45">#REF!</definedName>
    <definedName name="________MDE46">#REF!</definedName>
    <definedName name="________MDE47">#REF!</definedName>
    <definedName name="________MDE48">#REF!</definedName>
    <definedName name="________MDE49">#REF!</definedName>
    <definedName name="________MDE50">#REF!</definedName>
    <definedName name="________MDE51">#REF!</definedName>
    <definedName name="________MDE52">#REF!</definedName>
    <definedName name="________MDE53">#REF!</definedName>
    <definedName name="________MDE54">#REF!</definedName>
    <definedName name="________MDE55">#REF!</definedName>
    <definedName name="________MDE56">#REF!</definedName>
    <definedName name="________MDE57">#REF!</definedName>
    <definedName name="________MDE58">#REF!</definedName>
    <definedName name="________MDE59">#REF!</definedName>
    <definedName name="________MDE60">#REF!</definedName>
    <definedName name="________MDE61">#REF!</definedName>
    <definedName name="________MDE62">#REF!</definedName>
    <definedName name="________MDE63">#REF!</definedName>
    <definedName name="________MDE64">#REF!</definedName>
    <definedName name="________MDE65">#REF!</definedName>
    <definedName name="________MDE66">#REF!</definedName>
    <definedName name="________MDE67">#REF!</definedName>
    <definedName name="________MDE68">#REF!</definedName>
    <definedName name="________ME35">#REF!</definedName>
    <definedName name="________ME36">#REF!</definedName>
    <definedName name="________ME37">#REF!</definedName>
    <definedName name="________ME38">#REF!</definedName>
    <definedName name="________ME39">#REF!</definedName>
    <definedName name="________ME40">#REF!</definedName>
    <definedName name="________ME41">#REF!</definedName>
    <definedName name="________ME42">#REF!</definedName>
    <definedName name="________ME43">#REF!</definedName>
    <definedName name="________ME44">#REF!</definedName>
    <definedName name="________ME45">#REF!</definedName>
    <definedName name="________ME46">#REF!</definedName>
    <definedName name="________ME47">#REF!</definedName>
    <definedName name="________ME48">#REF!</definedName>
    <definedName name="________ME49">#REF!</definedName>
    <definedName name="________ME50">#REF!</definedName>
    <definedName name="________ME51">#REF!</definedName>
    <definedName name="________ME52">#REF!</definedName>
    <definedName name="________ME53">#REF!</definedName>
    <definedName name="________ME54">#REF!</definedName>
    <definedName name="________ME55">#REF!</definedName>
    <definedName name="________ME56">#REF!</definedName>
    <definedName name="________ME57">#REF!</definedName>
    <definedName name="________ME58">#REF!</definedName>
    <definedName name="________ME59">#REF!</definedName>
    <definedName name="________ME60">#REF!</definedName>
    <definedName name="________ME61">#REF!</definedName>
    <definedName name="________ME62">#REF!</definedName>
    <definedName name="________ME63">#REF!</definedName>
    <definedName name="________ME64">#REF!</definedName>
    <definedName name="________ME65">#REF!</definedName>
    <definedName name="________ME66">#REF!</definedName>
    <definedName name="________ME67">#REF!</definedName>
    <definedName name="________ME68">#REF!</definedName>
    <definedName name="________MMM01">#REF!</definedName>
    <definedName name="________MMM02">#REF!</definedName>
    <definedName name="________MMM03">#REF!</definedName>
    <definedName name="________MMM04">#REF!</definedName>
    <definedName name="________MMM05">#REF!</definedName>
    <definedName name="________MMM06">#REF!</definedName>
    <definedName name="________MMM07">#REF!</definedName>
    <definedName name="________MMM08">#REF!</definedName>
    <definedName name="________MMM09">#REF!</definedName>
    <definedName name="________MMM10">#REF!</definedName>
    <definedName name="________MMM11">#REF!</definedName>
    <definedName name="________MMM12">#REF!</definedName>
    <definedName name="________MMM13">#REF!</definedName>
    <definedName name="________MMM14">#REF!</definedName>
    <definedName name="________MMM15">#REF!</definedName>
    <definedName name="________MMM16">#REF!</definedName>
    <definedName name="________MMM17">#REF!</definedName>
    <definedName name="________MMM18">#REF!</definedName>
    <definedName name="________MMM19">#REF!</definedName>
    <definedName name="________MMM20">#REF!</definedName>
    <definedName name="________MMM21">#REF!</definedName>
    <definedName name="________MMM22">#REF!</definedName>
    <definedName name="________MMM23">#REF!</definedName>
    <definedName name="________MMM24">#REF!</definedName>
    <definedName name="________MMM25">#REF!</definedName>
    <definedName name="________MMM26">#REF!</definedName>
    <definedName name="________MMM27">#REF!</definedName>
    <definedName name="________MMM28">#REF!</definedName>
    <definedName name="________MMM29">#REF!</definedName>
    <definedName name="________MMM30">#REF!</definedName>
    <definedName name="________MMM31">#REF!</definedName>
    <definedName name="________MMM32">#REF!</definedName>
    <definedName name="________MMM33">#REF!</definedName>
    <definedName name="________MMM34">#REF!</definedName>
    <definedName name="________MMM35">#REF!</definedName>
    <definedName name="________MMM36">#REF!</definedName>
    <definedName name="________MMM37">#REF!</definedName>
    <definedName name="________MMM38">#REF!</definedName>
    <definedName name="________MMM39">#REF!</definedName>
    <definedName name="________MMM40">#REF!</definedName>
    <definedName name="________MMM41">#REF!</definedName>
    <definedName name="________MMM411">#REF!</definedName>
    <definedName name="________MMM42">#REF!</definedName>
    <definedName name="________MMM43">#REF!</definedName>
    <definedName name="________MMM44">#REF!</definedName>
    <definedName name="________MMM45">#REF!</definedName>
    <definedName name="________MMM46">#REF!</definedName>
    <definedName name="________MMM47">#REF!</definedName>
    <definedName name="________MMM48">#REF!</definedName>
    <definedName name="________MMM49">#REF!</definedName>
    <definedName name="________MMM50">#REF!</definedName>
    <definedName name="________MMM51">#REF!</definedName>
    <definedName name="________MMM52">#REF!</definedName>
    <definedName name="________MMM53">#REF!</definedName>
    <definedName name="________MMM54">#REF!</definedName>
    <definedName name="________pab100">NA()</definedName>
    <definedName name="________pab15">NA()</definedName>
    <definedName name="________pab150">NA()</definedName>
    <definedName name="________pab2">NA()</definedName>
    <definedName name="________pab20">NA()</definedName>
    <definedName name="________pab25">NA()</definedName>
    <definedName name="________pab32">NA()</definedName>
    <definedName name="________pab4">NA()</definedName>
    <definedName name="________pab40">NA()</definedName>
    <definedName name="________pab50">NA()</definedName>
    <definedName name="________pab6">NA()</definedName>
    <definedName name="________pab80">NA()</definedName>
    <definedName name="________pah150">NA()</definedName>
    <definedName name="________pak100">NA()</definedName>
    <definedName name="________pak150">NA()</definedName>
    <definedName name="________pak50">NA()</definedName>
    <definedName name="________pak80">NA()</definedName>
    <definedName name="________pc50">#REF!</definedName>
    <definedName name="________pc80">NA()</definedName>
    <definedName name="________pcf80">NA()</definedName>
    <definedName name="________PF1">[18]ANALYSIS!#REF!</definedName>
    <definedName name="________PF2">[18]ANALYSIS!#REF!</definedName>
    <definedName name="________PF3">[18]ANALYSIS!#REF!</definedName>
    <definedName name="________PF4">[18]ANALYSIS!#REF!</definedName>
    <definedName name="________ph100">NA()</definedName>
    <definedName name="________ph150">NA()</definedName>
    <definedName name="________phf100">NA()</definedName>
    <definedName name="________phf150">NA()</definedName>
    <definedName name="________PR1">#REF!</definedName>
    <definedName name="________PR10">'[1]ANalisa '!$H$2671</definedName>
    <definedName name="________PR11">'[1]ANalisa '!$H$2676</definedName>
    <definedName name="________PR12">'[1]ANalisa '!$H$2681</definedName>
    <definedName name="________PR13">'[1]ANalisa '!$H$2686</definedName>
    <definedName name="________PR14">'[1]ANalisa '!$H$2691</definedName>
    <definedName name="________PR15">'[1]ANalisa '!$H$2696</definedName>
    <definedName name="________PR16">'[1]ANalisa '!$H$2701</definedName>
    <definedName name="________PR2">#REF!</definedName>
    <definedName name="________PR3">#REF!</definedName>
    <definedName name="________PR4">#REF!</definedName>
    <definedName name="________PR5">#REF!</definedName>
    <definedName name="________PR9">'[1]ANalisa '!$H$2666</definedName>
    <definedName name="________pv100">NA()</definedName>
    <definedName name="________pv40">NA()</definedName>
    <definedName name="________pv50">NA()</definedName>
    <definedName name="________pv80">NA()</definedName>
    <definedName name="________pvf100">NA()</definedName>
    <definedName name="________pvf80">NA()</definedName>
    <definedName name="________REV3" hidden="1">{#N/A,#N/A,FALSE,"REK-S-TPL";#N/A,#N/A,FALSE,"REK-TPML";#N/A,#N/A,FALSE,"RAB-TEMPEL"}</definedName>
    <definedName name="________tbt1">#REF!</definedName>
    <definedName name="________tbt2">#REF!</definedName>
    <definedName name="________vnt100">NA()</definedName>
    <definedName name="________vnt40">NA()</definedName>
    <definedName name="________vnt50">NA()</definedName>
    <definedName name="________vnt80">NA()</definedName>
    <definedName name="_______AAD3">[16]!HAJIME:[16]!OWARI</definedName>
    <definedName name="_______ADD1">[16]!_CH15..H15___C__41:[16]!_CH17..H17___C__35</definedName>
    <definedName name="_______ADD2">[16]!_CH13..H13___C__4:[16]!_CH19..H19___C__3</definedName>
    <definedName name="_______ADD3">[16]!_CH13..H13___C__4:[16]!_CH19..H19___C__3</definedName>
    <definedName name="_______anK010">#REF!</definedName>
    <definedName name="_______anK011">#REF!</definedName>
    <definedName name="_______anK012">#REF!</definedName>
    <definedName name="_______anK013">#REF!</definedName>
    <definedName name="_______anK014">#REF!</definedName>
    <definedName name="_______anK016">#REF!</definedName>
    <definedName name="_______anK017">#REF!</definedName>
    <definedName name="_______anK018">#REF!</definedName>
    <definedName name="_______anK020">#REF!</definedName>
    <definedName name="_______anK026">#REF!</definedName>
    <definedName name="_______anK035">#REF!</definedName>
    <definedName name="_______anK040">#REF!</definedName>
    <definedName name="_______anK110">#REF!</definedName>
    <definedName name="_______anK111">#REF!</definedName>
    <definedName name="_______anK112">#REF!</definedName>
    <definedName name="_______anK113">#REF!</definedName>
    <definedName name="_______anK114">#REF!</definedName>
    <definedName name="_______anK115">#REF!</definedName>
    <definedName name="_______anK116">#REF!</definedName>
    <definedName name="_______anK127">#REF!</definedName>
    <definedName name="_______anK139">#REF!</definedName>
    <definedName name="_______anK210">#REF!</definedName>
    <definedName name="_______anK211">#REF!</definedName>
    <definedName name="_______anK220">#REF!</definedName>
    <definedName name="_______anK221">#REF!</definedName>
    <definedName name="_______anK224">#REF!</definedName>
    <definedName name="_______anK225">#REF!</definedName>
    <definedName name="_______anK310">#REF!</definedName>
    <definedName name="_______anK311">#REF!</definedName>
    <definedName name="_______anK320">#REF!</definedName>
    <definedName name="_______anK321">#REF!</definedName>
    <definedName name="_______ANK341">#REF!</definedName>
    <definedName name="_______anK342">#REF!</definedName>
    <definedName name="_______anK410">#REF!</definedName>
    <definedName name="_______anK411">#REF!</definedName>
    <definedName name="_______anK421">#REF!</definedName>
    <definedName name="_______anK422">#REF!</definedName>
    <definedName name="_______anK423">#REF!</definedName>
    <definedName name="_______anK510">#REF!</definedName>
    <definedName name="_______anK511">#REF!</definedName>
    <definedName name="_______anK512">#REF!</definedName>
    <definedName name="_______anK513">#REF!</definedName>
    <definedName name="_______anK514">#REF!</definedName>
    <definedName name="_______anK517">#REF!</definedName>
    <definedName name="_______anK520">#REF!</definedName>
    <definedName name="_______anK521">#REF!</definedName>
    <definedName name="_______anK522">#REF!</definedName>
    <definedName name="_______anK528">#REF!</definedName>
    <definedName name="_______anK612">#REF!</definedName>
    <definedName name="_______anK615">#REF!</definedName>
    <definedName name="_______anK616">#REF!</definedName>
    <definedName name="_______ANK618">#REF!</definedName>
    <definedName name="_______anK621">#REF!</definedName>
    <definedName name="_______anK636">#REF!</definedName>
    <definedName name="_______anK638">#REF!</definedName>
    <definedName name="_______anK639">#REF!</definedName>
    <definedName name="_______anK641">#REF!</definedName>
    <definedName name="_______anK705">#REF!</definedName>
    <definedName name="_______DIV1">#REF!</definedName>
    <definedName name="_______DIV2">#REF!</definedName>
    <definedName name="_______DIV4">#REF!</definedName>
    <definedName name="_______DIV5">#REF!</definedName>
    <definedName name="_______DIV8">#REF!</definedName>
    <definedName name="_______EEE01">#REF!</definedName>
    <definedName name="_______EEE02">#REF!</definedName>
    <definedName name="_______EEE03">#REF!</definedName>
    <definedName name="_______EEE04">#REF!</definedName>
    <definedName name="_______EEE05">#REF!</definedName>
    <definedName name="_______EEE06">#REF!</definedName>
    <definedName name="_______EEE07">#REF!</definedName>
    <definedName name="_______EEE08">#REF!</definedName>
    <definedName name="_______EEE09">#REF!</definedName>
    <definedName name="_______EEE10">#REF!</definedName>
    <definedName name="_______EEE11">#REF!</definedName>
    <definedName name="_______EEE12">#REF!</definedName>
    <definedName name="_______EEE13">#REF!</definedName>
    <definedName name="_______EEE14">#REF!</definedName>
    <definedName name="_______EEE15">#REF!</definedName>
    <definedName name="_______EEE16">#REF!</definedName>
    <definedName name="_______EEE17">#REF!</definedName>
    <definedName name="_______EEE18">#REF!</definedName>
    <definedName name="_______EEE19">#REF!</definedName>
    <definedName name="_______EEE20">#REF!</definedName>
    <definedName name="_______EEE21">#REF!</definedName>
    <definedName name="_______EEE22">#REF!</definedName>
    <definedName name="_______EEE23">#REF!</definedName>
    <definedName name="_______EEE24">#REF!</definedName>
    <definedName name="_______EEE25">#REF!</definedName>
    <definedName name="_______EEE26">#REF!</definedName>
    <definedName name="_______EEE27">#REF!</definedName>
    <definedName name="_______EEE28">#REF!</definedName>
    <definedName name="_______EEE29">#REF!</definedName>
    <definedName name="_______EEE30">#REF!</definedName>
    <definedName name="_______EEE31">#REF!</definedName>
    <definedName name="_______EEE32">#REF!</definedName>
    <definedName name="_______EEE33">#REF!</definedName>
    <definedName name="_______gk2" localSheetId="6" hidden="1">#REF!</definedName>
    <definedName name="_______gk2" hidden="1">#REF!</definedName>
    <definedName name="_______H70000">#REF!</definedName>
    <definedName name="_______HAL1">#REF!</definedName>
    <definedName name="_______HAL2">#REF!</definedName>
    <definedName name="_______HAL7">#REF!</definedName>
    <definedName name="_______jum1">#REF!</definedName>
    <definedName name="_______jum10">#REF!</definedName>
    <definedName name="_______jum2">#REF!</definedName>
    <definedName name="_______jum3">#REF!</definedName>
    <definedName name="_______jum4">#REF!</definedName>
    <definedName name="_______jum5">#REF!</definedName>
    <definedName name="_______jum6">#REF!</definedName>
    <definedName name="_______jum7">#REF!</definedName>
    <definedName name="_______jum8">#REF!</definedName>
    <definedName name="_______jum9">#REF!</definedName>
    <definedName name="_______key1" hidden="1">#REF!</definedName>
    <definedName name="_______LLL01">#REF!</definedName>
    <definedName name="_______LLL02">#REF!</definedName>
    <definedName name="_______LLL03">#REF!</definedName>
    <definedName name="_______LLL04">#REF!</definedName>
    <definedName name="_______LLL05">#REF!</definedName>
    <definedName name="_______LLL06">#REF!</definedName>
    <definedName name="_______LLL07">#REF!</definedName>
    <definedName name="_______LLL08">#REF!</definedName>
    <definedName name="_______LLL09">#REF!</definedName>
    <definedName name="_______LLL10">#REF!</definedName>
    <definedName name="_______LLL11">#REF!</definedName>
    <definedName name="_______MDE01">#REF!</definedName>
    <definedName name="_______MDE02">#REF!</definedName>
    <definedName name="_______MDE03">#REF!</definedName>
    <definedName name="_______MDE04">#REF!</definedName>
    <definedName name="_______MDE05">#REF!</definedName>
    <definedName name="_______MDE06">#REF!</definedName>
    <definedName name="_______MDE07">#REF!</definedName>
    <definedName name="_______MDE08">#REF!</definedName>
    <definedName name="_______MDE09">#REF!</definedName>
    <definedName name="_______MDE10">#REF!</definedName>
    <definedName name="_______MDE11">#REF!</definedName>
    <definedName name="_______MDE12">#REF!</definedName>
    <definedName name="_______MDE13">#REF!</definedName>
    <definedName name="_______MDE14">#REF!</definedName>
    <definedName name="_______MDE15">#REF!</definedName>
    <definedName name="_______MDE16">#REF!</definedName>
    <definedName name="_______MDE17">#REF!</definedName>
    <definedName name="_______MDE18">#REF!</definedName>
    <definedName name="_______MDE19">#REF!</definedName>
    <definedName name="_______MDE20">#REF!</definedName>
    <definedName name="_______MDE21">#REF!</definedName>
    <definedName name="_______MDE22">#REF!</definedName>
    <definedName name="_______MDE23">#REF!</definedName>
    <definedName name="_______MDE24">#REF!</definedName>
    <definedName name="_______MDE25">#REF!</definedName>
    <definedName name="_______MDE26">#REF!</definedName>
    <definedName name="_______MDE27">#REF!</definedName>
    <definedName name="_______MDE28">#REF!</definedName>
    <definedName name="_______MDE29">#REF!</definedName>
    <definedName name="_______MDE30">#REF!</definedName>
    <definedName name="_______MDE31">#REF!</definedName>
    <definedName name="_______MDE32">#REF!</definedName>
    <definedName name="_______MDE33">#REF!</definedName>
    <definedName name="_______MDE34">#REF!</definedName>
    <definedName name="_______MDE35">#REF!</definedName>
    <definedName name="_______MDE36">#REF!</definedName>
    <definedName name="_______MDE37">#REF!</definedName>
    <definedName name="_______MDE38">#REF!</definedName>
    <definedName name="_______MDE39">#REF!</definedName>
    <definedName name="_______MDE40">#REF!</definedName>
    <definedName name="_______MDE41">#REF!</definedName>
    <definedName name="_______MDE42">#REF!</definedName>
    <definedName name="_______MDE43">#REF!</definedName>
    <definedName name="_______MDE44">#REF!</definedName>
    <definedName name="_______MDE45">#REF!</definedName>
    <definedName name="_______MDE46">#REF!</definedName>
    <definedName name="_______MDE47">#REF!</definedName>
    <definedName name="_______MDE48">#REF!</definedName>
    <definedName name="_______MDE49">#REF!</definedName>
    <definedName name="_______MDE50">#REF!</definedName>
    <definedName name="_______MDE51">#REF!</definedName>
    <definedName name="_______MDE52">#REF!</definedName>
    <definedName name="_______MDE53">#REF!</definedName>
    <definedName name="_______MDE54">#REF!</definedName>
    <definedName name="_______MDE55">#REF!</definedName>
    <definedName name="_______MDE56">#REF!</definedName>
    <definedName name="_______MDE57">#REF!</definedName>
    <definedName name="_______MDE58">#REF!</definedName>
    <definedName name="_______MDE59">#REF!</definedName>
    <definedName name="_______MDE60">#REF!</definedName>
    <definedName name="_______MDE61">#REF!</definedName>
    <definedName name="_______MDE62">#REF!</definedName>
    <definedName name="_______MDE63">#REF!</definedName>
    <definedName name="_______MDE64">#REF!</definedName>
    <definedName name="_______MDE65">#REF!</definedName>
    <definedName name="_______MDE66">#REF!</definedName>
    <definedName name="_______MDE67">#REF!</definedName>
    <definedName name="_______MDE68">#REF!</definedName>
    <definedName name="_______ME01">#REF!</definedName>
    <definedName name="_______ME02">#REF!</definedName>
    <definedName name="_______ME03">#REF!</definedName>
    <definedName name="_______ME04">#REF!</definedName>
    <definedName name="_______ME05">#REF!</definedName>
    <definedName name="_______ME06">#REF!</definedName>
    <definedName name="_______ME07">#REF!</definedName>
    <definedName name="_______ME08">#REF!</definedName>
    <definedName name="_______ME09">#REF!</definedName>
    <definedName name="_______ME10">#REF!</definedName>
    <definedName name="_______ME11">#REF!</definedName>
    <definedName name="_______ME12">#REF!</definedName>
    <definedName name="_______ME13">#REF!</definedName>
    <definedName name="_______ME14">#REF!</definedName>
    <definedName name="_______ME15">#REF!</definedName>
    <definedName name="_______ME16">#REF!</definedName>
    <definedName name="_______ME17">#REF!</definedName>
    <definedName name="_______ME18">#REF!</definedName>
    <definedName name="_______ME19">#REF!</definedName>
    <definedName name="_______ME20">#REF!</definedName>
    <definedName name="_______ME21">#REF!</definedName>
    <definedName name="_______ME22">#REF!</definedName>
    <definedName name="_______ME23">#REF!</definedName>
    <definedName name="_______ME24">#REF!</definedName>
    <definedName name="_______ME25">#REF!</definedName>
    <definedName name="_______ME26">#REF!</definedName>
    <definedName name="_______ME27">#REF!</definedName>
    <definedName name="_______ME28">#REF!</definedName>
    <definedName name="_______ME29">#REF!</definedName>
    <definedName name="_______ME30">#REF!</definedName>
    <definedName name="_______ME31">#REF!</definedName>
    <definedName name="_______ME32">#REF!</definedName>
    <definedName name="_______ME33">#REF!</definedName>
    <definedName name="_______ME34">#REF!</definedName>
    <definedName name="_______ME35">#REF!</definedName>
    <definedName name="_______ME36">#REF!</definedName>
    <definedName name="_______ME37">#REF!</definedName>
    <definedName name="_______ME38">#REF!</definedName>
    <definedName name="_______ME39">#REF!</definedName>
    <definedName name="_______ME40">#REF!</definedName>
    <definedName name="_______ME41">#REF!</definedName>
    <definedName name="_______ME42">#REF!</definedName>
    <definedName name="_______ME43">#REF!</definedName>
    <definedName name="_______ME44">#REF!</definedName>
    <definedName name="_______ME45">#REF!</definedName>
    <definedName name="_______ME46">#REF!</definedName>
    <definedName name="_______ME47">#REF!</definedName>
    <definedName name="_______ME48">#REF!</definedName>
    <definedName name="_______ME49">#REF!</definedName>
    <definedName name="_______ME50">#REF!</definedName>
    <definedName name="_______ME51">#REF!</definedName>
    <definedName name="_______ME52">#REF!</definedName>
    <definedName name="_______ME53">#REF!</definedName>
    <definedName name="_______ME54">#REF!</definedName>
    <definedName name="_______ME55">#REF!</definedName>
    <definedName name="_______ME56">#REF!</definedName>
    <definedName name="_______ME57">#REF!</definedName>
    <definedName name="_______ME58">#REF!</definedName>
    <definedName name="_______ME59">#REF!</definedName>
    <definedName name="_______ME60">#REF!</definedName>
    <definedName name="_______ME61">#REF!</definedName>
    <definedName name="_______ME62">#REF!</definedName>
    <definedName name="_______ME63">#REF!</definedName>
    <definedName name="_______ME64">#REF!</definedName>
    <definedName name="_______ME65">#REF!</definedName>
    <definedName name="_______ME66">#REF!</definedName>
    <definedName name="_______ME67">#REF!</definedName>
    <definedName name="_______ME68">#REF!</definedName>
    <definedName name="_______MMM01">#REF!</definedName>
    <definedName name="_______MMM02">#REF!</definedName>
    <definedName name="_______MMM03">#REF!</definedName>
    <definedName name="_______MMM04">#REF!</definedName>
    <definedName name="_______MMM05">#REF!</definedName>
    <definedName name="_______MMM06">#REF!</definedName>
    <definedName name="_______MMM07">#REF!</definedName>
    <definedName name="_______MMM08">#REF!</definedName>
    <definedName name="_______MMM09">#REF!</definedName>
    <definedName name="_______MMM10">#REF!</definedName>
    <definedName name="_______MMM11">#REF!</definedName>
    <definedName name="_______MMM12">#REF!</definedName>
    <definedName name="_______MMM13">#REF!</definedName>
    <definedName name="_______MMM14">#REF!</definedName>
    <definedName name="_______MMM15">#REF!</definedName>
    <definedName name="_______MMM16">#REF!</definedName>
    <definedName name="_______MMM17">#REF!</definedName>
    <definedName name="_______MMM18">#REF!</definedName>
    <definedName name="_______MMM19">#REF!</definedName>
    <definedName name="_______MMM20">#REF!</definedName>
    <definedName name="_______MMM21">#REF!</definedName>
    <definedName name="_______MMM22">#REF!</definedName>
    <definedName name="_______MMM23">#REF!</definedName>
    <definedName name="_______MMM24">#REF!</definedName>
    <definedName name="_______MMM25">#REF!</definedName>
    <definedName name="_______MMM26">#REF!</definedName>
    <definedName name="_______MMM27">#REF!</definedName>
    <definedName name="_______MMM28">#REF!</definedName>
    <definedName name="_______MMM29">#REF!</definedName>
    <definedName name="_______MMM30">#REF!</definedName>
    <definedName name="_______MMM31">#REF!</definedName>
    <definedName name="_______MMM32">#REF!</definedName>
    <definedName name="_______MMM33">#REF!</definedName>
    <definedName name="_______MMM34">#REF!</definedName>
    <definedName name="_______MMM35">#REF!</definedName>
    <definedName name="_______MMM36">#REF!</definedName>
    <definedName name="_______MMM37">#REF!</definedName>
    <definedName name="_______MMM38">#REF!</definedName>
    <definedName name="_______MMM39">#REF!</definedName>
    <definedName name="_______MMM40">#REF!</definedName>
    <definedName name="_______MMM41">#REF!</definedName>
    <definedName name="_______MMM411">#REF!</definedName>
    <definedName name="_______MMM42">#REF!</definedName>
    <definedName name="_______MMM43">#REF!</definedName>
    <definedName name="_______MMM44">#REF!</definedName>
    <definedName name="_______MMM45">#REF!</definedName>
    <definedName name="_______MMM46">#REF!</definedName>
    <definedName name="_______MMM47">#REF!</definedName>
    <definedName name="_______MMM48">#REF!</definedName>
    <definedName name="_______MMM49">#REF!</definedName>
    <definedName name="_______MMM50">#REF!</definedName>
    <definedName name="_______MMM51">#REF!</definedName>
    <definedName name="_______MMM52">#REF!</definedName>
    <definedName name="_______MMM53">#REF!</definedName>
    <definedName name="_______MMM54">#REF!</definedName>
    <definedName name="_______new5" localSheetId="0">HAJIME:OWARI</definedName>
    <definedName name="_______new5" localSheetId="2">HAJIME:OWARI</definedName>
    <definedName name="_______new5">HAJIME:OWARI</definedName>
    <definedName name="_______pas15">#REF!</definedName>
    <definedName name="_______pc50">#REF!</definedName>
    <definedName name="_______PF1">[19]ANALYSIS!#REF!</definedName>
    <definedName name="_______PF2">[19]ANALYSIS!#REF!</definedName>
    <definedName name="_______PF3">[19]ANALYSIS!#REF!</definedName>
    <definedName name="_______PF4">[19]ANALYSIS!#REF!</definedName>
    <definedName name="_______PG2">#REF!</definedName>
    <definedName name="_______PG3">#REF!</definedName>
    <definedName name="_______pj1">#REF!</definedName>
    <definedName name="_______pj2">#REF!</definedName>
    <definedName name="_______PR1">#REF!</definedName>
    <definedName name="_______PR10">'[1]ANalisa '!$H$2671</definedName>
    <definedName name="_______PR11">'[1]ANalisa '!$H$2676</definedName>
    <definedName name="_______PR12">'[1]ANalisa '!$H$2681</definedName>
    <definedName name="_______PR13">'[1]ANalisa '!$H$2686</definedName>
    <definedName name="_______PR14">'[1]ANalisa '!$H$2691</definedName>
    <definedName name="_______PR15">'[1]ANalisa '!$H$2696</definedName>
    <definedName name="_______PR16">'[1]ANalisa '!$H$2701</definedName>
    <definedName name="_______PR2">#REF!</definedName>
    <definedName name="_______PR3">#REF!</definedName>
    <definedName name="_______PR4">#REF!</definedName>
    <definedName name="_______PR5">#REF!</definedName>
    <definedName name="_______PR9">'[1]ANalisa '!$H$2666</definedName>
    <definedName name="_______REV3" hidden="1">{#N/A,#N/A,FALSE,"REK-S-TPL";#N/A,#N/A,FALSE,"REK-TPML";#N/A,#N/A,FALSE,"RAB-TEMPEL"}</definedName>
    <definedName name="_______tbt1">#REF!</definedName>
    <definedName name="_______tbt2">#REF!</definedName>
    <definedName name="______AAD3">[16]!HAJIME:[16]!OWARI</definedName>
    <definedName name="______ADD1">[16]!_CH15..H15___C__42:[16]!_CH17..H17___C__36</definedName>
    <definedName name="______ADD2">[16]!_CH13..H13___C__40:[16]!_CH19..H19___C__3</definedName>
    <definedName name="______ADD3">[16]!_CH13..H13___C__40:[16]!_CH19..H19___C__3</definedName>
    <definedName name="______anK010">#REF!</definedName>
    <definedName name="______anK011">#REF!</definedName>
    <definedName name="______anK012">#REF!</definedName>
    <definedName name="______anK013">#REF!</definedName>
    <definedName name="______anK014">#REF!</definedName>
    <definedName name="______anK016">#REF!</definedName>
    <definedName name="______anK017">#REF!</definedName>
    <definedName name="______anK018">#REF!</definedName>
    <definedName name="______anK020">#REF!</definedName>
    <definedName name="______anK026">#REF!</definedName>
    <definedName name="______anK035">#REF!</definedName>
    <definedName name="______anK040">#REF!</definedName>
    <definedName name="______anK110">#REF!</definedName>
    <definedName name="______anK111">#REF!</definedName>
    <definedName name="______anK112">#REF!</definedName>
    <definedName name="______anK113">#REF!</definedName>
    <definedName name="______anK114">#REF!</definedName>
    <definedName name="______anK115">#REF!</definedName>
    <definedName name="______anK116">#REF!</definedName>
    <definedName name="______anK127">#REF!</definedName>
    <definedName name="______anK139">#REF!</definedName>
    <definedName name="______anK210">#REF!</definedName>
    <definedName name="______anK211">#REF!</definedName>
    <definedName name="______anK220">#REF!</definedName>
    <definedName name="______anK221">#REF!</definedName>
    <definedName name="______anK224">#REF!</definedName>
    <definedName name="______anK225">#REF!</definedName>
    <definedName name="______anK310">#REF!</definedName>
    <definedName name="______anK311">#REF!</definedName>
    <definedName name="______anK320">#REF!</definedName>
    <definedName name="______anK321">#REF!</definedName>
    <definedName name="______ANK341">#REF!</definedName>
    <definedName name="______anK342">#REF!</definedName>
    <definedName name="______anK410">#REF!</definedName>
    <definedName name="______anK411">#REF!</definedName>
    <definedName name="______anK421">#REF!</definedName>
    <definedName name="______anK422">#REF!</definedName>
    <definedName name="______anK423">#REF!</definedName>
    <definedName name="______anK510">#REF!</definedName>
    <definedName name="______anK511">#REF!</definedName>
    <definedName name="______anK512">#REF!</definedName>
    <definedName name="______anK513">#REF!</definedName>
    <definedName name="______anK514">#REF!</definedName>
    <definedName name="______anK517">#REF!</definedName>
    <definedName name="______anK520">#REF!</definedName>
    <definedName name="______anK521">#REF!</definedName>
    <definedName name="______anK522">#REF!</definedName>
    <definedName name="______anK528">#REF!</definedName>
    <definedName name="______anK612">#REF!</definedName>
    <definedName name="______anK615">#REF!</definedName>
    <definedName name="______anK616">#REF!</definedName>
    <definedName name="______ANK618">#REF!</definedName>
    <definedName name="______anK621">#REF!</definedName>
    <definedName name="______anK636">#REF!</definedName>
    <definedName name="______anK638">#REF!</definedName>
    <definedName name="______anK639">#REF!</definedName>
    <definedName name="______anK641">#REF!</definedName>
    <definedName name="______anK705">#REF!</definedName>
    <definedName name="______dia10">#REF!</definedName>
    <definedName name="______dia13">#REF!</definedName>
    <definedName name="______dia16">#REF!</definedName>
    <definedName name="______dia19">#REF!</definedName>
    <definedName name="______dia22">#REF!</definedName>
    <definedName name="______dia25">#REF!</definedName>
    <definedName name="______dia8">#REF!</definedName>
    <definedName name="______DIV1">#REF!</definedName>
    <definedName name="______DIV2">#REF!</definedName>
    <definedName name="______DIV4">#REF!</definedName>
    <definedName name="______DIV5">#REF!</definedName>
    <definedName name="______DIV8">#REF!</definedName>
    <definedName name="______EEE01">#REF!</definedName>
    <definedName name="______EEE02">#REF!</definedName>
    <definedName name="______EEE03">#REF!</definedName>
    <definedName name="______EEE04">#REF!</definedName>
    <definedName name="______EEE05">#REF!</definedName>
    <definedName name="______EEE06">#REF!</definedName>
    <definedName name="______EEE07">#REF!</definedName>
    <definedName name="______EEE08">#REF!</definedName>
    <definedName name="______EEE09">#REF!</definedName>
    <definedName name="______EEE10">#REF!</definedName>
    <definedName name="______EEE11">#REF!</definedName>
    <definedName name="______EEE12">#REF!</definedName>
    <definedName name="______EEE13">#REF!</definedName>
    <definedName name="______EEE14">#REF!</definedName>
    <definedName name="______EEE15">#REF!</definedName>
    <definedName name="______EEE16">#REF!</definedName>
    <definedName name="______EEE17">#REF!</definedName>
    <definedName name="______EEE18">#REF!</definedName>
    <definedName name="______EEE19">#REF!</definedName>
    <definedName name="______EEE20">#REF!</definedName>
    <definedName name="______EEE21">#REF!</definedName>
    <definedName name="______EEE22">#REF!</definedName>
    <definedName name="______EEE23">#REF!</definedName>
    <definedName name="______EEE24">#REF!</definedName>
    <definedName name="______EEE25">#REF!</definedName>
    <definedName name="______EEE26">#REF!</definedName>
    <definedName name="______EEE27">#REF!</definedName>
    <definedName name="______EEE28">#REF!</definedName>
    <definedName name="______EEE29">#REF!</definedName>
    <definedName name="______EEE30">#REF!</definedName>
    <definedName name="______EEE31">#REF!</definedName>
    <definedName name="______EEE32">#REF!</definedName>
    <definedName name="______EEE33">#REF!</definedName>
    <definedName name="______gk2" localSheetId="6" hidden="1">#REF!</definedName>
    <definedName name="______gk2" hidden="1">#REF!</definedName>
    <definedName name="______H70000">#REF!</definedName>
    <definedName name="______HAL1">#REF!</definedName>
    <definedName name="______HAL2">#REF!</definedName>
    <definedName name="______HAL7">#REF!</definedName>
    <definedName name="______jum1">#REF!</definedName>
    <definedName name="______jum10">#REF!</definedName>
    <definedName name="______jum2">#REF!</definedName>
    <definedName name="______jum3">#REF!</definedName>
    <definedName name="______jum4">#REF!</definedName>
    <definedName name="______jum5">#REF!</definedName>
    <definedName name="______jum6">#REF!</definedName>
    <definedName name="______jum7">#REF!</definedName>
    <definedName name="______jum8">#REF!</definedName>
    <definedName name="______jum9">#REF!</definedName>
    <definedName name="______key1" hidden="1">#REF!</definedName>
    <definedName name="______LLL01">#REF!</definedName>
    <definedName name="______LLL02">#REF!</definedName>
    <definedName name="______LLL03">#REF!</definedName>
    <definedName name="______LLL04">#REF!</definedName>
    <definedName name="______LLL05">#REF!</definedName>
    <definedName name="______LLL06">#REF!</definedName>
    <definedName name="______LLL07">#REF!</definedName>
    <definedName name="______LLL08">#REF!</definedName>
    <definedName name="______LLL09">#REF!</definedName>
    <definedName name="______LLL10">#REF!</definedName>
    <definedName name="______LLL11">#REF!</definedName>
    <definedName name="______MDE01">#REF!</definedName>
    <definedName name="______MDE02">#REF!</definedName>
    <definedName name="______MDE03">#REF!</definedName>
    <definedName name="______MDE04">#REF!</definedName>
    <definedName name="______MDE05">#REF!</definedName>
    <definedName name="______MDE06">#REF!</definedName>
    <definedName name="______MDE07">#REF!</definedName>
    <definedName name="______MDE08">#REF!</definedName>
    <definedName name="______MDE09">#REF!</definedName>
    <definedName name="______MDE10">#REF!</definedName>
    <definedName name="______MDE11">#REF!</definedName>
    <definedName name="______MDE12">#REF!</definedName>
    <definedName name="______MDE13">#REF!</definedName>
    <definedName name="______MDE14">#REF!</definedName>
    <definedName name="______MDE15">#REF!</definedName>
    <definedName name="______MDE16">#REF!</definedName>
    <definedName name="______MDE17">#REF!</definedName>
    <definedName name="______MDE18">#REF!</definedName>
    <definedName name="______MDE19">#REF!</definedName>
    <definedName name="______MDE20">#REF!</definedName>
    <definedName name="______MDE21">#REF!</definedName>
    <definedName name="______MDE22">#REF!</definedName>
    <definedName name="______MDE23">#REF!</definedName>
    <definedName name="______MDE24">#REF!</definedName>
    <definedName name="______MDE25">#REF!</definedName>
    <definedName name="______MDE26">#REF!</definedName>
    <definedName name="______MDE27">#REF!</definedName>
    <definedName name="______MDE28">#REF!</definedName>
    <definedName name="______MDE29">#REF!</definedName>
    <definedName name="______MDE30">#REF!</definedName>
    <definedName name="______MDE31">#REF!</definedName>
    <definedName name="______MDE32">#REF!</definedName>
    <definedName name="______MDE33">#REF!</definedName>
    <definedName name="______MDE34">#REF!</definedName>
    <definedName name="______MDE35">#REF!</definedName>
    <definedName name="______MDE36">#REF!</definedName>
    <definedName name="______MDE37">#REF!</definedName>
    <definedName name="______MDE38">#REF!</definedName>
    <definedName name="______MDE39">#REF!</definedName>
    <definedName name="______MDE40">#REF!</definedName>
    <definedName name="______MDE41">#REF!</definedName>
    <definedName name="______MDE42">#REF!</definedName>
    <definedName name="______MDE43">#REF!</definedName>
    <definedName name="______MDE44">#REF!</definedName>
    <definedName name="______MDE45">#REF!</definedName>
    <definedName name="______MDE46">#REF!</definedName>
    <definedName name="______MDE47">#REF!</definedName>
    <definedName name="______MDE48">#REF!</definedName>
    <definedName name="______MDE49">#REF!</definedName>
    <definedName name="______MDE50">#REF!</definedName>
    <definedName name="______MDE51">#REF!</definedName>
    <definedName name="______MDE52">#REF!</definedName>
    <definedName name="______MDE53">#REF!</definedName>
    <definedName name="______MDE54">#REF!</definedName>
    <definedName name="______MDE55">#REF!</definedName>
    <definedName name="______MDE56">#REF!</definedName>
    <definedName name="______MDE57">#REF!</definedName>
    <definedName name="______MDE58">#REF!</definedName>
    <definedName name="______MDE59">#REF!</definedName>
    <definedName name="______MDE60">#REF!</definedName>
    <definedName name="______MDE61">#REF!</definedName>
    <definedName name="______MDE62">#REF!</definedName>
    <definedName name="______MDE63">#REF!</definedName>
    <definedName name="______MDE64">#REF!</definedName>
    <definedName name="______MDE65">#REF!</definedName>
    <definedName name="______MDE66">#REF!</definedName>
    <definedName name="______MDE67">#REF!</definedName>
    <definedName name="______MDE68">#REF!</definedName>
    <definedName name="______ME01">#REF!</definedName>
    <definedName name="______ME02">#REF!</definedName>
    <definedName name="______ME03">#REF!</definedName>
    <definedName name="______ME04">#REF!</definedName>
    <definedName name="______ME05">#REF!</definedName>
    <definedName name="______ME06">#REF!</definedName>
    <definedName name="______ME07">#REF!</definedName>
    <definedName name="______ME08">#REF!</definedName>
    <definedName name="______ME09">#REF!</definedName>
    <definedName name="______ME10">#REF!</definedName>
    <definedName name="______ME11">#REF!</definedName>
    <definedName name="______ME12">#REF!</definedName>
    <definedName name="______ME13">#REF!</definedName>
    <definedName name="______ME14">#REF!</definedName>
    <definedName name="______ME15">#REF!</definedName>
    <definedName name="______ME16">#REF!</definedName>
    <definedName name="______ME17">#REF!</definedName>
    <definedName name="______ME18">#REF!</definedName>
    <definedName name="______ME19">#REF!</definedName>
    <definedName name="______ME20">#REF!</definedName>
    <definedName name="______ME21">#REF!</definedName>
    <definedName name="______ME22">#REF!</definedName>
    <definedName name="______ME23">#REF!</definedName>
    <definedName name="______ME24">#REF!</definedName>
    <definedName name="______ME25">#REF!</definedName>
    <definedName name="______ME26">#REF!</definedName>
    <definedName name="______ME27">#REF!</definedName>
    <definedName name="______ME28">#REF!</definedName>
    <definedName name="______ME29">#REF!</definedName>
    <definedName name="______ME30">#REF!</definedName>
    <definedName name="______ME31">#REF!</definedName>
    <definedName name="______ME32">#REF!</definedName>
    <definedName name="______ME33">#REF!</definedName>
    <definedName name="______ME34">#REF!</definedName>
    <definedName name="______ME35">#REF!</definedName>
    <definedName name="______ME36">#REF!</definedName>
    <definedName name="______ME37">#REF!</definedName>
    <definedName name="______ME38">#REF!</definedName>
    <definedName name="______ME39">#REF!</definedName>
    <definedName name="______ME40">#REF!</definedName>
    <definedName name="______ME41">#REF!</definedName>
    <definedName name="______ME42">#REF!</definedName>
    <definedName name="______ME43">#REF!</definedName>
    <definedName name="______ME44">#REF!</definedName>
    <definedName name="______ME45">#REF!</definedName>
    <definedName name="______ME46">#REF!</definedName>
    <definedName name="______ME47">#REF!</definedName>
    <definedName name="______ME48">#REF!</definedName>
    <definedName name="______ME49">#REF!</definedName>
    <definedName name="______ME50">#REF!</definedName>
    <definedName name="______ME51">#REF!</definedName>
    <definedName name="______ME52">#REF!</definedName>
    <definedName name="______ME53">#REF!</definedName>
    <definedName name="______ME54">#REF!</definedName>
    <definedName name="______ME55">#REF!</definedName>
    <definedName name="______ME56">#REF!</definedName>
    <definedName name="______ME57">#REF!</definedName>
    <definedName name="______ME58">#REF!</definedName>
    <definedName name="______ME59">#REF!</definedName>
    <definedName name="______ME60">#REF!</definedName>
    <definedName name="______ME61">#REF!</definedName>
    <definedName name="______ME62">#REF!</definedName>
    <definedName name="______ME63">#REF!</definedName>
    <definedName name="______ME64">#REF!</definedName>
    <definedName name="______ME65">#REF!</definedName>
    <definedName name="______ME66">#REF!</definedName>
    <definedName name="______ME67">#REF!</definedName>
    <definedName name="______ME68">#REF!</definedName>
    <definedName name="______MMM01">#REF!</definedName>
    <definedName name="______MMM02">#REF!</definedName>
    <definedName name="______MMM03">#REF!</definedName>
    <definedName name="______MMM04">#REF!</definedName>
    <definedName name="______MMM05">#REF!</definedName>
    <definedName name="______MMM06">#REF!</definedName>
    <definedName name="______MMM07">#REF!</definedName>
    <definedName name="______MMM08">#REF!</definedName>
    <definedName name="______MMM09">#REF!</definedName>
    <definedName name="______MMM10">#REF!</definedName>
    <definedName name="______MMM11">#REF!</definedName>
    <definedName name="______MMM12">#REF!</definedName>
    <definedName name="______MMM13">#REF!</definedName>
    <definedName name="______MMM14">#REF!</definedName>
    <definedName name="______MMM15">#REF!</definedName>
    <definedName name="______MMM16">#REF!</definedName>
    <definedName name="______MMM17">#REF!</definedName>
    <definedName name="______MMM18">#REF!</definedName>
    <definedName name="______MMM19">#REF!</definedName>
    <definedName name="______MMM20">#REF!</definedName>
    <definedName name="______MMM21">#REF!</definedName>
    <definedName name="______MMM22">#REF!</definedName>
    <definedName name="______MMM23">#REF!</definedName>
    <definedName name="______MMM24">#REF!</definedName>
    <definedName name="______MMM25">#REF!</definedName>
    <definedName name="______MMM26">#REF!</definedName>
    <definedName name="______MMM27">#REF!</definedName>
    <definedName name="______MMM28">#REF!</definedName>
    <definedName name="______MMM29">#REF!</definedName>
    <definedName name="______MMM30">#REF!</definedName>
    <definedName name="______MMM31">#REF!</definedName>
    <definedName name="______MMM32">#REF!</definedName>
    <definedName name="______MMM33">#REF!</definedName>
    <definedName name="______MMM34">#REF!</definedName>
    <definedName name="______MMM35">#REF!</definedName>
    <definedName name="______MMM36">#REF!</definedName>
    <definedName name="______MMM37">#REF!</definedName>
    <definedName name="______MMM38">#REF!</definedName>
    <definedName name="______MMM39">#REF!</definedName>
    <definedName name="______MMM40">#REF!</definedName>
    <definedName name="______MMM41">#REF!</definedName>
    <definedName name="______MMM411">#REF!</definedName>
    <definedName name="______MMM42">#REF!</definedName>
    <definedName name="______MMM43">#REF!</definedName>
    <definedName name="______MMM44">#REF!</definedName>
    <definedName name="______MMM45">#REF!</definedName>
    <definedName name="______MMM46">#REF!</definedName>
    <definedName name="______MMM47">#REF!</definedName>
    <definedName name="______MMM48">#REF!</definedName>
    <definedName name="______MMM49">#REF!</definedName>
    <definedName name="______MMM50">#REF!</definedName>
    <definedName name="______MMM51">#REF!</definedName>
    <definedName name="______MMM52">#REF!</definedName>
    <definedName name="______MMM53">#REF!</definedName>
    <definedName name="______MMM54">#REF!</definedName>
    <definedName name="______pas15">#REF!</definedName>
    <definedName name="______pc40">#REF!</definedName>
    <definedName name="______pc50">#REF!</definedName>
    <definedName name="______PF1">#REF!</definedName>
    <definedName name="______PF2">#REF!</definedName>
    <definedName name="______PF3">#REF!</definedName>
    <definedName name="______PF4">#REF!</definedName>
    <definedName name="______PG1">#REF!</definedName>
    <definedName name="______pj1">#REF!</definedName>
    <definedName name="______pj2">#REF!</definedName>
    <definedName name="______PR1">#REF!</definedName>
    <definedName name="______PR10">'[1]ANalisa '!$H$2671</definedName>
    <definedName name="______PR11">'[1]ANalisa '!$H$2676</definedName>
    <definedName name="______PR12">'[1]ANalisa '!$H$2681</definedName>
    <definedName name="______PR13">'[1]ANalisa '!$H$2686</definedName>
    <definedName name="______PR14">'[1]ANalisa '!$H$2691</definedName>
    <definedName name="______PR15">'[1]ANalisa '!$H$2696</definedName>
    <definedName name="______PR16">'[1]ANalisa '!$H$2701</definedName>
    <definedName name="______PR2">#REF!</definedName>
    <definedName name="______PR3">#REF!</definedName>
    <definedName name="______PR4">#REF!</definedName>
    <definedName name="______PR5">#REF!</definedName>
    <definedName name="______PR9">'[1]ANalisa '!$H$2666</definedName>
    <definedName name="______REV3" hidden="1">{#N/A,#N/A,FALSE,"REK-S-TPL";#N/A,#N/A,FALSE,"REK-TPML";#N/A,#N/A,FALSE,"RAB-TEMPEL"}</definedName>
    <definedName name="______tbt1">#REF!</definedName>
    <definedName name="______tbt2">#REF!</definedName>
    <definedName name="_____AAD3">[16]!HAJIME:[16]!OWARI</definedName>
    <definedName name="_____ADD1">[16]!_CH15..H15___C__42:[16]!_CH17..H17___C__36</definedName>
    <definedName name="_____ADD2">[16]!_CH13..H13___C__40:[16]!_CH19..H19___C__3</definedName>
    <definedName name="_____ADD3">[16]!_CH13..H13___C__40:[16]!_CH19..H19___C__3</definedName>
    <definedName name="_____anK010">#REF!</definedName>
    <definedName name="_____anK011">#REF!</definedName>
    <definedName name="_____anK012">#REF!</definedName>
    <definedName name="_____anK013">#REF!</definedName>
    <definedName name="_____anK014">#REF!</definedName>
    <definedName name="_____anK016">#REF!</definedName>
    <definedName name="_____anK017">#REF!</definedName>
    <definedName name="_____anK018">#REF!</definedName>
    <definedName name="_____anK020">#REF!</definedName>
    <definedName name="_____anK026">#REF!</definedName>
    <definedName name="_____anK035">#REF!</definedName>
    <definedName name="_____anK040">#REF!</definedName>
    <definedName name="_____anK110">#REF!</definedName>
    <definedName name="_____anK111">#REF!</definedName>
    <definedName name="_____anK112">#REF!</definedName>
    <definedName name="_____anK113">#REF!</definedName>
    <definedName name="_____anK114">#REF!</definedName>
    <definedName name="_____anK115">#REF!</definedName>
    <definedName name="_____anK116">#REF!</definedName>
    <definedName name="_____anK127">#REF!</definedName>
    <definedName name="_____anK139">#REF!</definedName>
    <definedName name="_____anK210">#REF!</definedName>
    <definedName name="_____anK211">#REF!</definedName>
    <definedName name="_____anK220">#REF!</definedName>
    <definedName name="_____anK221">#REF!</definedName>
    <definedName name="_____anK224">#REF!</definedName>
    <definedName name="_____anK225">#REF!</definedName>
    <definedName name="_____anK310">#REF!</definedName>
    <definedName name="_____anK311">#REF!</definedName>
    <definedName name="_____anK320">#REF!</definedName>
    <definedName name="_____anK321">#REF!</definedName>
    <definedName name="_____ANK341">#REF!</definedName>
    <definedName name="_____anK342">#REF!</definedName>
    <definedName name="_____anK410">#REF!</definedName>
    <definedName name="_____anK411">#REF!</definedName>
    <definedName name="_____anK421">#REF!</definedName>
    <definedName name="_____anK422">#REF!</definedName>
    <definedName name="_____anK423">#REF!</definedName>
    <definedName name="_____anK510">#REF!</definedName>
    <definedName name="_____anK511">#REF!</definedName>
    <definedName name="_____anK512">#REF!</definedName>
    <definedName name="_____anK513">#REF!</definedName>
    <definedName name="_____anK514">#REF!</definedName>
    <definedName name="_____anK517">#REF!</definedName>
    <definedName name="_____anK520">#REF!</definedName>
    <definedName name="_____anK521">#REF!</definedName>
    <definedName name="_____anK522">#REF!</definedName>
    <definedName name="_____anK528">#REF!</definedName>
    <definedName name="_____anK612">#REF!</definedName>
    <definedName name="_____anK615">#REF!</definedName>
    <definedName name="_____anK616">#REF!</definedName>
    <definedName name="_____ANK618">#REF!</definedName>
    <definedName name="_____anK621">#REF!</definedName>
    <definedName name="_____anK636">#REF!</definedName>
    <definedName name="_____anK638">#REF!</definedName>
    <definedName name="_____anK639">#REF!</definedName>
    <definedName name="_____anK641">#REF!</definedName>
    <definedName name="_____anK705">#REF!</definedName>
    <definedName name="_____dia10">#REF!</definedName>
    <definedName name="_____dia13">#REF!</definedName>
    <definedName name="_____dia16">#REF!</definedName>
    <definedName name="_____dia19">#REF!</definedName>
    <definedName name="_____dia22">#REF!</definedName>
    <definedName name="_____dia25">#REF!</definedName>
    <definedName name="_____dia8">#REF!</definedName>
    <definedName name="_____EEE01">#REF!</definedName>
    <definedName name="_____EEE02">#REF!</definedName>
    <definedName name="_____EEE03">#REF!</definedName>
    <definedName name="_____EEE04">#REF!</definedName>
    <definedName name="_____EEE05">#REF!</definedName>
    <definedName name="_____EEE06">#REF!</definedName>
    <definedName name="_____EEE07">#REF!</definedName>
    <definedName name="_____EEE08">#REF!</definedName>
    <definedName name="_____EEE09">#REF!</definedName>
    <definedName name="_____EEE10">#REF!</definedName>
    <definedName name="_____EEE11">#REF!</definedName>
    <definedName name="_____EEE12">#REF!</definedName>
    <definedName name="_____EEE13">#REF!</definedName>
    <definedName name="_____EEE14">#REF!</definedName>
    <definedName name="_____EEE15">#REF!</definedName>
    <definedName name="_____EEE16">#REF!</definedName>
    <definedName name="_____EEE17">#REF!</definedName>
    <definedName name="_____EEE18">#REF!</definedName>
    <definedName name="_____EEE19">#REF!</definedName>
    <definedName name="_____EEE20">#REF!</definedName>
    <definedName name="_____EEE21">#REF!</definedName>
    <definedName name="_____EEE22">#REF!</definedName>
    <definedName name="_____EEE23">#REF!</definedName>
    <definedName name="_____EEE24">#REF!</definedName>
    <definedName name="_____EEE25">#REF!</definedName>
    <definedName name="_____EEE26">#REF!</definedName>
    <definedName name="_____EEE27">#REF!</definedName>
    <definedName name="_____EEE28">#REF!</definedName>
    <definedName name="_____EEE29">#REF!</definedName>
    <definedName name="_____EEE30">#REF!</definedName>
    <definedName name="_____EEE31">#REF!</definedName>
    <definedName name="_____EEE32">#REF!</definedName>
    <definedName name="_____EEE33">#REF!</definedName>
    <definedName name="_____gk2" localSheetId="6" hidden="1">#REF!</definedName>
    <definedName name="_____gk2" hidden="1">#REF!</definedName>
    <definedName name="_____H70000">#REF!</definedName>
    <definedName name="_____HAL1">#REF!</definedName>
    <definedName name="_____HAL2">#REF!</definedName>
    <definedName name="_____HAL7">#REF!</definedName>
    <definedName name="_____jum1">#REF!</definedName>
    <definedName name="_____jum10">#REF!</definedName>
    <definedName name="_____jum2">#REF!</definedName>
    <definedName name="_____jum3">#REF!</definedName>
    <definedName name="_____jum4">#REF!</definedName>
    <definedName name="_____jum5">#REF!</definedName>
    <definedName name="_____jum6">#REF!</definedName>
    <definedName name="_____jum7">#REF!</definedName>
    <definedName name="_____jum8">#REF!</definedName>
    <definedName name="_____jum9">#REF!</definedName>
    <definedName name="_____key1" hidden="1">#REF!</definedName>
    <definedName name="_____LLL01">#REF!</definedName>
    <definedName name="_____LLL02">#REF!</definedName>
    <definedName name="_____LLL03">#REF!</definedName>
    <definedName name="_____LLL04">#REF!</definedName>
    <definedName name="_____LLL05">#REF!</definedName>
    <definedName name="_____LLL06">#REF!</definedName>
    <definedName name="_____LLL07">#REF!</definedName>
    <definedName name="_____LLL08">#REF!</definedName>
    <definedName name="_____LLL09">#REF!</definedName>
    <definedName name="_____LLL10">#REF!</definedName>
    <definedName name="_____LLL11">#REF!</definedName>
    <definedName name="_____MDE01">#REF!</definedName>
    <definedName name="_____MDE02">#REF!</definedName>
    <definedName name="_____MDE03">#REF!</definedName>
    <definedName name="_____MDE04">#REF!</definedName>
    <definedName name="_____MDE05">#REF!</definedName>
    <definedName name="_____MDE06">#REF!</definedName>
    <definedName name="_____MDE07">#REF!</definedName>
    <definedName name="_____MDE08">#REF!</definedName>
    <definedName name="_____MDE09">#REF!</definedName>
    <definedName name="_____MDE10">#REF!</definedName>
    <definedName name="_____MDE11">#REF!</definedName>
    <definedName name="_____MDE12">#REF!</definedName>
    <definedName name="_____MDE13">#REF!</definedName>
    <definedName name="_____MDE14">#REF!</definedName>
    <definedName name="_____MDE15">#REF!</definedName>
    <definedName name="_____MDE16">#REF!</definedName>
    <definedName name="_____MDE17">#REF!</definedName>
    <definedName name="_____MDE18">#REF!</definedName>
    <definedName name="_____MDE19">#REF!</definedName>
    <definedName name="_____MDE20">#REF!</definedName>
    <definedName name="_____MDE21">#REF!</definedName>
    <definedName name="_____MDE22">#REF!</definedName>
    <definedName name="_____MDE23">#REF!</definedName>
    <definedName name="_____MDE24">#REF!</definedName>
    <definedName name="_____MDE25">#REF!</definedName>
    <definedName name="_____MDE26">#REF!</definedName>
    <definedName name="_____MDE27">#REF!</definedName>
    <definedName name="_____MDE28">#REF!</definedName>
    <definedName name="_____MDE29">#REF!</definedName>
    <definedName name="_____MDE30">#REF!</definedName>
    <definedName name="_____MDE31">#REF!</definedName>
    <definedName name="_____MDE32">#REF!</definedName>
    <definedName name="_____MDE33">#REF!</definedName>
    <definedName name="_____MDE34">#REF!</definedName>
    <definedName name="_____MDE35">#REF!</definedName>
    <definedName name="_____MDE36">#REF!</definedName>
    <definedName name="_____MDE37">#REF!</definedName>
    <definedName name="_____MDE38">#REF!</definedName>
    <definedName name="_____MDE39">#REF!</definedName>
    <definedName name="_____MDE40">#REF!</definedName>
    <definedName name="_____MDE41">#REF!</definedName>
    <definedName name="_____MDE42">#REF!</definedName>
    <definedName name="_____MDE43">#REF!</definedName>
    <definedName name="_____MDE44">#REF!</definedName>
    <definedName name="_____MDE45">#REF!</definedName>
    <definedName name="_____MDE46">#REF!</definedName>
    <definedName name="_____MDE47">#REF!</definedName>
    <definedName name="_____MDE48">#REF!</definedName>
    <definedName name="_____MDE49">#REF!</definedName>
    <definedName name="_____MDE50">#REF!</definedName>
    <definedName name="_____MDE51">#REF!</definedName>
    <definedName name="_____MDE52">#REF!</definedName>
    <definedName name="_____MDE53">#REF!</definedName>
    <definedName name="_____MDE54">#REF!</definedName>
    <definedName name="_____MDE55">#REF!</definedName>
    <definedName name="_____MDE56">#REF!</definedName>
    <definedName name="_____MDE57">#REF!</definedName>
    <definedName name="_____MDE58">#REF!</definedName>
    <definedName name="_____MDE59">#REF!</definedName>
    <definedName name="_____MDE60">#REF!</definedName>
    <definedName name="_____MDE61">#REF!</definedName>
    <definedName name="_____MDE62">#REF!</definedName>
    <definedName name="_____MDE63">#REF!</definedName>
    <definedName name="_____MDE64">#REF!</definedName>
    <definedName name="_____MDE65">#REF!</definedName>
    <definedName name="_____MDE66">#REF!</definedName>
    <definedName name="_____MDE67">#REF!</definedName>
    <definedName name="_____MDE68">#REF!</definedName>
    <definedName name="_____ME01">#REF!</definedName>
    <definedName name="_____ME02">#REF!</definedName>
    <definedName name="_____ME03">#REF!</definedName>
    <definedName name="_____ME04">#REF!</definedName>
    <definedName name="_____ME05">#REF!</definedName>
    <definedName name="_____ME06">#REF!</definedName>
    <definedName name="_____ME07">#REF!</definedName>
    <definedName name="_____ME08">#REF!</definedName>
    <definedName name="_____ME09">#REF!</definedName>
    <definedName name="_____ME10">#REF!</definedName>
    <definedName name="_____ME11">#REF!</definedName>
    <definedName name="_____ME12">#REF!</definedName>
    <definedName name="_____ME13">#REF!</definedName>
    <definedName name="_____ME14">#REF!</definedName>
    <definedName name="_____ME15">#REF!</definedName>
    <definedName name="_____ME16">#REF!</definedName>
    <definedName name="_____ME17">#REF!</definedName>
    <definedName name="_____ME18">#REF!</definedName>
    <definedName name="_____ME19">#REF!</definedName>
    <definedName name="_____ME20">#REF!</definedName>
    <definedName name="_____ME21">#REF!</definedName>
    <definedName name="_____ME22">#REF!</definedName>
    <definedName name="_____ME23">#REF!</definedName>
    <definedName name="_____ME24">#REF!</definedName>
    <definedName name="_____ME25">#REF!</definedName>
    <definedName name="_____ME26">#REF!</definedName>
    <definedName name="_____ME27">#REF!</definedName>
    <definedName name="_____ME28">#REF!</definedName>
    <definedName name="_____ME29">#REF!</definedName>
    <definedName name="_____ME30">#REF!</definedName>
    <definedName name="_____ME31">#REF!</definedName>
    <definedName name="_____ME32">#REF!</definedName>
    <definedName name="_____ME33">#REF!</definedName>
    <definedName name="_____ME34">#REF!</definedName>
    <definedName name="_____ME35">#REF!</definedName>
    <definedName name="_____ME36">#REF!</definedName>
    <definedName name="_____ME37">#REF!</definedName>
    <definedName name="_____ME38">#REF!</definedName>
    <definedName name="_____ME39">#REF!</definedName>
    <definedName name="_____ME40">#REF!</definedName>
    <definedName name="_____ME41">#REF!</definedName>
    <definedName name="_____ME42">#REF!</definedName>
    <definedName name="_____ME43">#REF!</definedName>
    <definedName name="_____ME44">#REF!</definedName>
    <definedName name="_____ME45">#REF!</definedName>
    <definedName name="_____ME46">#REF!</definedName>
    <definedName name="_____ME47">#REF!</definedName>
    <definedName name="_____ME48">#REF!</definedName>
    <definedName name="_____ME49">#REF!</definedName>
    <definedName name="_____ME50">#REF!</definedName>
    <definedName name="_____ME51">#REF!</definedName>
    <definedName name="_____ME52">#REF!</definedName>
    <definedName name="_____ME53">#REF!</definedName>
    <definedName name="_____ME54">#REF!</definedName>
    <definedName name="_____ME55">#REF!</definedName>
    <definedName name="_____ME56">#REF!</definedName>
    <definedName name="_____ME57">#REF!</definedName>
    <definedName name="_____ME58">#REF!</definedName>
    <definedName name="_____ME59">#REF!</definedName>
    <definedName name="_____ME60">#REF!</definedName>
    <definedName name="_____ME61">#REF!</definedName>
    <definedName name="_____ME62">#REF!</definedName>
    <definedName name="_____ME63">#REF!</definedName>
    <definedName name="_____ME64">#REF!</definedName>
    <definedName name="_____ME65">#REF!</definedName>
    <definedName name="_____ME66">#REF!</definedName>
    <definedName name="_____ME67">#REF!</definedName>
    <definedName name="_____ME68">#REF!</definedName>
    <definedName name="_____MMM01">#REF!</definedName>
    <definedName name="_____MMM02">#REF!</definedName>
    <definedName name="_____MMM03">#REF!</definedName>
    <definedName name="_____MMM04">#REF!</definedName>
    <definedName name="_____MMM05">#REF!</definedName>
    <definedName name="_____MMM06">#REF!</definedName>
    <definedName name="_____MMM07">#REF!</definedName>
    <definedName name="_____MMM08">#REF!</definedName>
    <definedName name="_____MMM09">#REF!</definedName>
    <definedName name="_____MMM10">#REF!</definedName>
    <definedName name="_____MMM11">#REF!</definedName>
    <definedName name="_____MMM12">#REF!</definedName>
    <definedName name="_____MMM13">#REF!</definedName>
    <definedName name="_____MMM14">#REF!</definedName>
    <definedName name="_____MMM15">#REF!</definedName>
    <definedName name="_____MMM16">#REF!</definedName>
    <definedName name="_____MMM17">#REF!</definedName>
    <definedName name="_____MMM18">#REF!</definedName>
    <definedName name="_____MMM19">#REF!</definedName>
    <definedName name="_____MMM20">#REF!</definedName>
    <definedName name="_____MMM21">#REF!</definedName>
    <definedName name="_____MMM22">#REF!</definedName>
    <definedName name="_____MMM23">#REF!</definedName>
    <definedName name="_____MMM24">#REF!</definedName>
    <definedName name="_____MMM25">#REF!</definedName>
    <definedName name="_____MMM26">#REF!</definedName>
    <definedName name="_____MMM27">#REF!</definedName>
    <definedName name="_____MMM28">#REF!</definedName>
    <definedName name="_____MMM29">#REF!</definedName>
    <definedName name="_____MMM30">#REF!</definedName>
    <definedName name="_____MMM31">#REF!</definedName>
    <definedName name="_____MMM32">#REF!</definedName>
    <definedName name="_____MMM33">#REF!</definedName>
    <definedName name="_____MMM34">#REF!</definedName>
    <definedName name="_____MMM35">#REF!</definedName>
    <definedName name="_____MMM36">#REF!</definedName>
    <definedName name="_____MMM37">#REF!</definedName>
    <definedName name="_____MMM38">#REF!</definedName>
    <definedName name="_____MMM39">#REF!</definedName>
    <definedName name="_____MMM40">#REF!</definedName>
    <definedName name="_____MMM41">#REF!</definedName>
    <definedName name="_____MMM411">#REF!</definedName>
    <definedName name="_____MMM42">#REF!</definedName>
    <definedName name="_____MMM43">#REF!</definedName>
    <definedName name="_____MMM44">#REF!</definedName>
    <definedName name="_____MMM45">#REF!</definedName>
    <definedName name="_____MMM46">#REF!</definedName>
    <definedName name="_____MMM47">#REF!</definedName>
    <definedName name="_____MMM48">#REF!</definedName>
    <definedName name="_____MMM49">#REF!</definedName>
    <definedName name="_____MMM50">#REF!</definedName>
    <definedName name="_____MMM51">#REF!</definedName>
    <definedName name="_____MMM52">#REF!</definedName>
    <definedName name="_____MMM53">#REF!</definedName>
    <definedName name="_____MMM54">#REF!</definedName>
    <definedName name="_____new5" localSheetId="0">HAJIME:OWARI</definedName>
    <definedName name="_____new5" localSheetId="2">HAJIME:OWARI</definedName>
    <definedName name="_____new5">HAJIME:OWARI</definedName>
    <definedName name="_____pas15">#REF!</definedName>
    <definedName name="_____pc40">#REF!</definedName>
    <definedName name="_____pc50">#REF!</definedName>
    <definedName name="_____PF1">[20]ANALYSIS!#REF!</definedName>
    <definedName name="_____PF2">[20]ANALYSIS!#REF!</definedName>
    <definedName name="_____PF3">[20]ANALYSIS!#REF!</definedName>
    <definedName name="_____PF4">[20]ANALYSIS!#REF!</definedName>
    <definedName name="_____PG1">#REF!</definedName>
    <definedName name="_____PG2">#REF!</definedName>
    <definedName name="_____PG3">#REF!</definedName>
    <definedName name="_____pj1">#REF!</definedName>
    <definedName name="_____pj2">#REF!</definedName>
    <definedName name="_____PR1">#REF!</definedName>
    <definedName name="_____PR10">'[1]ANalisa '!$H$2671</definedName>
    <definedName name="_____PR11">'[1]ANalisa '!$H$2676</definedName>
    <definedName name="_____PR12">'[1]ANalisa '!$H$2681</definedName>
    <definedName name="_____PR13">'[1]ANalisa '!$H$2686</definedName>
    <definedName name="_____PR14">'[1]ANalisa '!$H$2691</definedName>
    <definedName name="_____PR15">'[1]ANalisa '!$H$2696</definedName>
    <definedName name="_____PR16">'[1]ANalisa '!$H$2701</definedName>
    <definedName name="_____PR2">#REF!</definedName>
    <definedName name="_____PR3">#REF!</definedName>
    <definedName name="_____PR4">#REF!</definedName>
    <definedName name="_____PR5">#REF!</definedName>
    <definedName name="_____PR9">'[1]ANalisa '!$H$2666</definedName>
    <definedName name="_____tbt1">#REF!</definedName>
    <definedName name="_____tbt2">#REF!</definedName>
    <definedName name="____AAD3">[16]!HAJIME:[16]!OWARI</definedName>
    <definedName name="____ADD1">[16]!_CH15..H15___C__42:[16]!_CH17..H17___C__36</definedName>
    <definedName name="____ADD2">[16]!_CH13..H13___C__40:[16]!_CH19..H19___C__3</definedName>
    <definedName name="____ADD3">[16]!_CH13..H13___C__40:[16]!_CH19..H19___C__3</definedName>
    <definedName name="____anK010">#REF!</definedName>
    <definedName name="____anK011">#REF!</definedName>
    <definedName name="____anK012">#REF!</definedName>
    <definedName name="____anK013">#REF!</definedName>
    <definedName name="____anK014">#REF!</definedName>
    <definedName name="____anK016">#REF!</definedName>
    <definedName name="____anK017">#REF!</definedName>
    <definedName name="____anK018">#REF!</definedName>
    <definedName name="____anK020">#REF!</definedName>
    <definedName name="____anK026">#REF!</definedName>
    <definedName name="____anK035">#REF!</definedName>
    <definedName name="____anK040">#REF!</definedName>
    <definedName name="____anK110">#REF!</definedName>
    <definedName name="____anK111">#REF!</definedName>
    <definedName name="____anK112">#REF!</definedName>
    <definedName name="____anK113">#REF!</definedName>
    <definedName name="____anK114">#REF!</definedName>
    <definedName name="____anK115">#REF!</definedName>
    <definedName name="____anK116">#REF!</definedName>
    <definedName name="____anK127">#REF!</definedName>
    <definedName name="____anK139">#REF!</definedName>
    <definedName name="____anK210">#REF!</definedName>
    <definedName name="____anK211">#REF!</definedName>
    <definedName name="____anK220">#REF!</definedName>
    <definedName name="____anK221">#REF!</definedName>
    <definedName name="____anK224">#REF!</definedName>
    <definedName name="____anK225">#REF!</definedName>
    <definedName name="____anK310">#REF!</definedName>
    <definedName name="____anK311">#REF!</definedName>
    <definedName name="____anK320">#REF!</definedName>
    <definedName name="____anK321">#REF!</definedName>
    <definedName name="____ANK341">#REF!</definedName>
    <definedName name="____anK342">#REF!</definedName>
    <definedName name="____anK410">#REF!</definedName>
    <definedName name="____anK411">#REF!</definedName>
    <definedName name="____anK421">#REF!</definedName>
    <definedName name="____anK422">#REF!</definedName>
    <definedName name="____anK423">#REF!</definedName>
    <definedName name="____anK510">#REF!</definedName>
    <definedName name="____anK511">#REF!</definedName>
    <definedName name="____anK512">#REF!</definedName>
    <definedName name="____anK513">#REF!</definedName>
    <definedName name="____anK514">#REF!</definedName>
    <definedName name="____anK517">#REF!</definedName>
    <definedName name="____anK520">#REF!</definedName>
    <definedName name="____anK521">#REF!</definedName>
    <definedName name="____anK522">#REF!</definedName>
    <definedName name="____anK528">#REF!</definedName>
    <definedName name="____anK612">#REF!</definedName>
    <definedName name="____anK615">#REF!</definedName>
    <definedName name="____anK616">#REF!</definedName>
    <definedName name="____ANK618">#REF!</definedName>
    <definedName name="____anK621">#REF!</definedName>
    <definedName name="____anK636">#REF!</definedName>
    <definedName name="____anK638">#REF!</definedName>
    <definedName name="____anK639">#REF!</definedName>
    <definedName name="____anK641">#REF!</definedName>
    <definedName name="____anK705">#REF!</definedName>
    <definedName name="____APP3">[16]MEP!____APP3</definedName>
    <definedName name="____dia10">#REF!</definedName>
    <definedName name="____dia13">#REF!</definedName>
    <definedName name="____dia16">#REF!</definedName>
    <definedName name="____dia19">#REF!</definedName>
    <definedName name="____dia22">#REF!</definedName>
    <definedName name="____dia25">#REF!</definedName>
    <definedName name="____dia8">#REF!</definedName>
    <definedName name="____EEE01">#REF!</definedName>
    <definedName name="____EEE02">#REF!</definedName>
    <definedName name="____EEE03">#REF!</definedName>
    <definedName name="____EEE04">#REF!</definedName>
    <definedName name="____EEE05">#REF!</definedName>
    <definedName name="____EEE06">#REF!</definedName>
    <definedName name="____EEE07">#REF!</definedName>
    <definedName name="____EEE08">#REF!</definedName>
    <definedName name="____EEE09">#REF!</definedName>
    <definedName name="____EEE10">#REF!</definedName>
    <definedName name="____EEE11">#REF!</definedName>
    <definedName name="____EEE12">#REF!</definedName>
    <definedName name="____EEE13">#REF!</definedName>
    <definedName name="____EEE14">#REF!</definedName>
    <definedName name="____EEE15">#REF!</definedName>
    <definedName name="____EEE16">#REF!</definedName>
    <definedName name="____EEE17">#REF!</definedName>
    <definedName name="____EEE18">#REF!</definedName>
    <definedName name="____EEE19">#REF!</definedName>
    <definedName name="____EEE20">#REF!</definedName>
    <definedName name="____EEE21">#REF!</definedName>
    <definedName name="____EEE22">#REF!</definedName>
    <definedName name="____EEE23">#REF!</definedName>
    <definedName name="____EEE24">#REF!</definedName>
    <definedName name="____EEE25">#REF!</definedName>
    <definedName name="____EEE26">#REF!</definedName>
    <definedName name="____EEE27">#REF!</definedName>
    <definedName name="____EEE28">#REF!</definedName>
    <definedName name="____EEE29">#REF!</definedName>
    <definedName name="____EEE30">#REF!</definedName>
    <definedName name="____EEE31">#REF!</definedName>
    <definedName name="____EEE32">#REF!</definedName>
    <definedName name="____EEE33">#REF!</definedName>
    <definedName name="____gk2" localSheetId="6" hidden="1">#REF!</definedName>
    <definedName name="____gk2" hidden="1">#REF!</definedName>
    <definedName name="____H70000">#REF!</definedName>
    <definedName name="____HAL1">#REF!</definedName>
    <definedName name="____HAL2">#REF!</definedName>
    <definedName name="____HAL7">#REF!</definedName>
    <definedName name="____jum1">#REF!</definedName>
    <definedName name="____jum10">#REF!</definedName>
    <definedName name="____jum2">#REF!</definedName>
    <definedName name="____jum3">#REF!</definedName>
    <definedName name="____jum4">#REF!</definedName>
    <definedName name="____jum5">#REF!</definedName>
    <definedName name="____jum6">#REF!</definedName>
    <definedName name="____jum7">#REF!</definedName>
    <definedName name="____jum8">#REF!</definedName>
    <definedName name="____jum9">#REF!</definedName>
    <definedName name="____key1" localSheetId="6" hidden="1">#REF!</definedName>
    <definedName name="____key1" hidden="1">#REF!</definedName>
    <definedName name="____LLL01">#REF!</definedName>
    <definedName name="____LLL02">#REF!</definedName>
    <definedName name="____LLL03">#REF!</definedName>
    <definedName name="____LLL04">#REF!</definedName>
    <definedName name="____LLL05">#REF!</definedName>
    <definedName name="____LLL06">#REF!</definedName>
    <definedName name="____LLL07">#REF!</definedName>
    <definedName name="____LLL08">#REF!</definedName>
    <definedName name="____LLL09">#REF!</definedName>
    <definedName name="____LLL10">#REF!</definedName>
    <definedName name="____LLL11">#REF!</definedName>
    <definedName name="____MDE01">#REF!</definedName>
    <definedName name="____MDE02">#REF!</definedName>
    <definedName name="____MDE03">#REF!</definedName>
    <definedName name="____MDE04">#REF!</definedName>
    <definedName name="____MDE05">#REF!</definedName>
    <definedName name="____MDE06">#REF!</definedName>
    <definedName name="____MDE07">#REF!</definedName>
    <definedName name="____MDE08">#REF!</definedName>
    <definedName name="____MDE09">#REF!</definedName>
    <definedName name="____MDE10">#REF!</definedName>
    <definedName name="____MDE11">#REF!</definedName>
    <definedName name="____MDE12">#REF!</definedName>
    <definedName name="____MDE13">#REF!</definedName>
    <definedName name="____MDE14">#REF!</definedName>
    <definedName name="____MDE15">#REF!</definedName>
    <definedName name="____MDE16">#REF!</definedName>
    <definedName name="____MDE17">#REF!</definedName>
    <definedName name="____MDE18">#REF!</definedName>
    <definedName name="____MDE19">#REF!</definedName>
    <definedName name="____MDE20">#REF!</definedName>
    <definedName name="____MDE21">#REF!</definedName>
    <definedName name="____MDE22">#REF!</definedName>
    <definedName name="____MDE23">#REF!</definedName>
    <definedName name="____MDE24">#REF!</definedName>
    <definedName name="____MDE25">#REF!</definedName>
    <definedName name="____MDE26">#REF!</definedName>
    <definedName name="____MDE27">#REF!</definedName>
    <definedName name="____MDE28">#REF!</definedName>
    <definedName name="____MDE29">#REF!</definedName>
    <definedName name="____MDE30">#REF!</definedName>
    <definedName name="____MDE31">#REF!</definedName>
    <definedName name="____MDE32">#REF!</definedName>
    <definedName name="____MDE33">#REF!</definedName>
    <definedName name="____MDE34">#REF!</definedName>
    <definedName name="____MDE35">#REF!</definedName>
    <definedName name="____MDE36">#REF!</definedName>
    <definedName name="____MDE37">#REF!</definedName>
    <definedName name="____MDE38">#REF!</definedName>
    <definedName name="____MDE39">#REF!</definedName>
    <definedName name="____MDE40">#REF!</definedName>
    <definedName name="____MDE41">#REF!</definedName>
    <definedName name="____MDE42">#REF!</definedName>
    <definedName name="____MDE43">#REF!</definedName>
    <definedName name="____MDE44">#REF!</definedName>
    <definedName name="____MDE45">#REF!</definedName>
    <definedName name="____MDE46">#REF!</definedName>
    <definedName name="____MDE47">#REF!</definedName>
    <definedName name="____MDE48">#REF!</definedName>
    <definedName name="____MDE49">#REF!</definedName>
    <definedName name="____MDE50">#REF!</definedName>
    <definedName name="____MDE51">#REF!</definedName>
    <definedName name="____MDE52">#REF!</definedName>
    <definedName name="____MDE53">#REF!</definedName>
    <definedName name="____MDE54">#REF!</definedName>
    <definedName name="____MDE55">#REF!</definedName>
    <definedName name="____MDE56">#REF!</definedName>
    <definedName name="____MDE57">#REF!</definedName>
    <definedName name="____MDE58">#REF!</definedName>
    <definedName name="____MDE59">#REF!</definedName>
    <definedName name="____MDE60">#REF!</definedName>
    <definedName name="____MDE61">#REF!</definedName>
    <definedName name="____MDE62">#REF!</definedName>
    <definedName name="____MDE63">#REF!</definedName>
    <definedName name="____MDE64">#REF!</definedName>
    <definedName name="____MDE65">#REF!</definedName>
    <definedName name="____MDE66">#REF!</definedName>
    <definedName name="____MDE67">#REF!</definedName>
    <definedName name="____MDE68">#REF!</definedName>
    <definedName name="____ME01">#REF!</definedName>
    <definedName name="____ME02">#REF!</definedName>
    <definedName name="____ME03">#REF!</definedName>
    <definedName name="____ME04">#REF!</definedName>
    <definedName name="____ME05">#REF!</definedName>
    <definedName name="____ME06">#REF!</definedName>
    <definedName name="____ME07">#REF!</definedName>
    <definedName name="____ME08">#REF!</definedName>
    <definedName name="____ME09">#REF!</definedName>
    <definedName name="____ME10">#REF!</definedName>
    <definedName name="____ME11">#REF!</definedName>
    <definedName name="____ME12">#REF!</definedName>
    <definedName name="____ME13">#REF!</definedName>
    <definedName name="____ME14">#REF!</definedName>
    <definedName name="____ME15">#REF!</definedName>
    <definedName name="____ME16">#REF!</definedName>
    <definedName name="____ME17">#REF!</definedName>
    <definedName name="____ME18">#REF!</definedName>
    <definedName name="____ME19">#REF!</definedName>
    <definedName name="____ME20">#REF!</definedName>
    <definedName name="____ME21">#REF!</definedName>
    <definedName name="____ME22">#REF!</definedName>
    <definedName name="____ME23">#REF!</definedName>
    <definedName name="____ME24">#REF!</definedName>
    <definedName name="____ME25">#REF!</definedName>
    <definedName name="____ME26">#REF!</definedName>
    <definedName name="____ME27">#REF!</definedName>
    <definedName name="____ME28">#REF!</definedName>
    <definedName name="____ME29">#REF!</definedName>
    <definedName name="____ME30">#REF!</definedName>
    <definedName name="____ME31">#REF!</definedName>
    <definedName name="____ME32">#REF!</definedName>
    <definedName name="____ME33">#REF!</definedName>
    <definedName name="____ME34">#REF!</definedName>
    <definedName name="____ME35">#REF!</definedName>
    <definedName name="____ME36">#REF!</definedName>
    <definedName name="____ME37">#REF!</definedName>
    <definedName name="____ME38">#REF!</definedName>
    <definedName name="____ME39">#REF!</definedName>
    <definedName name="____ME40">#REF!</definedName>
    <definedName name="____ME41">#REF!</definedName>
    <definedName name="____ME42">#REF!</definedName>
    <definedName name="____ME43">#REF!</definedName>
    <definedName name="____ME44">#REF!</definedName>
    <definedName name="____ME45">#REF!</definedName>
    <definedName name="____ME46">#REF!</definedName>
    <definedName name="____ME47">#REF!</definedName>
    <definedName name="____ME48">#REF!</definedName>
    <definedName name="____ME49">#REF!</definedName>
    <definedName name="____ME50">#REF!</definedName>
    <definedName name="____ME51">#REF!</definedName>
    <definedName name="____ME52">#REF!</definedName>
    <definedName name="____ME53">#REF!</definedName>
    <definedName name="____ME54">#REF!</definedName>
    <definedName name="____ME55">#REF!</definedName>
    <definedName name="____ME56">#REF!</definedName>
    <definedName name="____ME57">#REF!</definedName>
    <definedName name="____ME58">#REF!</definedName>
    <definedName name="____ME59">#REF!</definedName>
    <definedName name="____ME60">#REF!</definedName>
    <definedName name="____ME61">#REF!</definedName>
    <definedName name="____ME62">#REF!</definedName>
    <definedName name="____ME63">#REF!</definedName>
    <definedName name="____ME64">#REF!</definedName>
    <definedName name="____ME65">#REF!</definedName>
    <definedName name="____ME66">#REF!</definedName>
    <definedName name="____ME67">#REF!</definedName>
    <definedName name="____ME68">#REF!</definedName>
    <definedName name="____MMM01">#REF!</definedName>
    <definedName name="____MMM02">#REF!</definedName>
    <definedName name="____MMM03">#REF!</definedName>
    <definedName name="____MMM04">#REF!</definedName>
    <definedName name="____MMM05">#REF!</definedName>
    <definedName name="____MMM06">#REF!</definedName>
    <definedName name="____MMM07">#REF!</definedName>
    <definedName name="____MMM08">#REF!</definedName>
    <definedName name="____MMM09">#REF!</definedName>
    <definedName name="____MMM10">#REF!</definedName>
    <definedName name="____MMM11">#REF!</definedName>
    <definedName name="____MMM12">#REF!</definedName>
    <definedName name="____MMM13">#REF!</definedName>
    <definedName name="____MMM14">#REF!</definedName>
    <definedName name="____MMM15">#REF!</definedName>
    <definedName name="____MMM16">#REF!</definedName>
    <definedName name="____MMM17">#REF!</definedName>
    <definedName name="____MMM18">#REF!</definedName>
    <definedName name="____MMM19">#REF!</definedName>
    <definedName name="____MMM20">#REF!</definedName>
    <definedName name="____MMM21">#REF!</definedName>
    <definedName name="____MMM22">#REF!</definedName>
    <definedName name="____MMM23">#REF!</definedName>
    <definedName name="____MMM24">#REF!</definedName>
    <definedName name="____MMM25">#REF!</definedName>
    <definedName name="____MMM26">#REF!</definedName>
    <definedName name="____MMM27">#REF!</definedName>
    <definedName name="____MMM28">#REF!</definedName>
    <definedName name="____MMM29">#REF!</definedName>
    <definedName name="____MMM30">#REF!</definedName>
    <definedName name="____MMM31">#REF!</definedName>
    <definedName name="____MMM32">#REF!</definedName>
    <definedName name="____MMM33">#REF!</definedName>
    <definedName name="____MMM34">#REF!</definedName>
    <definedName name="____MMM35">#REF!</definedName>
    <definedName name="____MMM36">#REF!</definedName>
    <definedName name="____MMM37">#REF!</definedName>
    <definedName name="____MMM38">#REF!</definedName>
    <definedName name="____MMM39">#REF!</definedName>
    <definedName name="____MMM40">#REF!</definedName>
    <definedName name="____MMM41">#REF!</definedName>
    <definedName name="____MMM411">#REF!</definedName>
    <definedName name="____MMM42">#REF!</definedName>
    <definedName name="____MMM43">#REF!</definedName>
    <definedName name="____MMM44">#REF!</definedName>
    <definedName name="____MMM45">#REF!</definedName>
    <definedName name="____MMM46">#REF!</definedName>
    <definedName name="____MMM47">#REF!</definedName>
    <definedName name="____MMM48">#REF!</definedName>
    <definedName name="____MMM49">#REF!</definedName>
    <definedName name="____MMM50">#REF!</definedName>
    <definedName name="____MMM51">#REF!</definedName>
    <definedName name="____MMM52">#REF!</definedName>
    <definedName name="____MMM53">#REF!</definedName>
    <definedName name="____MMM54">#REF!</definedName>
    <definedName name="____pas15">#REF!</definedName>
    <definedName name="____pc40">#REF!</definedName>
    <definedName name="____PC450">#REF!</definedName>
    <definedName name="____pc50">#REF!</definedName>
    <definedName name="____PC600">#REF!</definedName>
    <definedName name="____PF1">#REF!</definedName>
    <definedName name="____PF2">#REF!</definedName>
    <definedName name="____PF3">#REF!</definedName>
    <definedName name="____PF4">#REF!</definedName>
    <definedName name="____PG1">#REF!</definedName>
    <definedName name="____PG2">#REF!</definedName>
    <definedName name="____PG3">#REF!</definedName>
    <definedName name="____pj1">#REF!</definedName>
    <definedName name="____pj2">#REF!</definedName>
    <definedName name="____PR1">#REF!</definedName>
    <definedName name="____PR10">'[1]ANalisa '!$H$2671</definedName>
    <definedName name="____PR11">'[1]ANalisa '!$H$2676</definedName>
    <definedName name="____PR12">'[1]ANalisa '!$H$2681</definedName>
    <definedName name="____PR13">'[1]ANalisa '!$H$2686</definedName>
    <definedName name="____PR14">'[1]ANalisa '!$H$2691</definedName>
    <definedName name="____PR15">'[1]ANalisa '!$H$2696</definedName>
    <definedName name="____PR16">'[1]ANalisa '!$H$2701</definedName>
    <definedName name="____PR2">#REF!</definedName>
    <definedName name="____PR3">#REF!</definedName>
    <definedName name="____PR4">#REF!</definedName>
    <definedName name="____PR5">#REF!</definedName>
    <definedName name="____PR9">'[1]ANalisa '!$H$2666</definedName>
    <definedName name="____REV3" hidden="1">{#N/A,#N/A,FALSE,"REK-S-TPL";#N/A,#N/A,FALSE,"REK-TPML";#N/A,#N/A,FALSE,"RAB-TEMPEL"}</definedName>
    <definedName name="____tbt1">#REF!</definedName>
    <definedName name="____tbt2">#REF!</definedName>
    <definedName name="____tsI3">[16]MEP!____tsI3</definedName>
    <definedName name="___1_1_6">NA()</definedName>
    <definedName name="___1_2_6">NA()</definedName>
    <definedName name="___1_6">NA()</definedName>
    <definedName name="___AAD3">[16]!HAJIME:[16]!OWARI</definedName>
    <definedName name="___abs100">#REF!</definedName>
    <definedName name="___ADD1">[16]!_CH15..H15___C__42:[16]!_CH17..H17___C__36</definedName>
    <definedName name="___ADD2">[16]!_CH13..H13___C__40:[16]!_CH19..H19___C__3</definedName>
    <definedName name="___ADD3">[16]!_CH13..H13___C__40:[16]!_CH19..H19___C__3</definedName>
    <definedName name="___ahu100">#REF!</definedName>
    <definedName name="___ahu150">#REF!</definedName>
    <definedName name="___ako100">#REF!</definedName>
    <definedName name="___ako150">#REF!</definedName>
    <definedName name="___ako50">#REF!</definedName>
    <definedName name="___ako80">#REF!</definedName>
    <definedName name="___aku100">#REF!</definedName>
    <definedName name="___aku150">#REF!</definedName>
    <definedName name="___anK010">#REF!</definedName>
    <definedName name="___anK011">#REF!</definedName>
    <definedName name="___anK012">#REF!</definedName>
    <definedName name="___anK013">#REF!</definedName>
    <definedName name="___anK014">#REF!</definedName>
    <definedName name="___anK016">#REF!</definedName>
    <definedName name="___anK017">#REF!</definedName>
    <definedName name="___anK018">#REF!</definedName>
    <definedName name="___anK020">#REF!</definedName>
    <definedName name="___anK026">#REF!</definedName>
    <definedName name="___anK035">#REF!</definedName>
    <definedName name="___anK040">#REF!</definedName>
    <definedName name="___anK110">#REF!</definedName>
    <definedName name="___anK111">#REF!</definedName>
    <definedName name="___anK112">#REF!</definedName>
    <definedName name="___anK113">#REF!</definedName>
    <definedName name="___anK114">#REF!</definedName>
    <definedName name="___anK115">#REF!</definedName>
    <definedName name="___anK116">#REF!</definedName>
    <definedName name="___anK127">#REF!</definedName>
    <definedName name="___anK139">#REF!</definedName>
    <definedName name="___anK210">#REF!</definedName>
    <definedName name="___anK211">#REF!</definedName>
    <definedName name="___anK220">#REF!</definedName>
    <definedName name="___anK221">#REF!</definedName>
    <definedName name="___anK224">#REF!</definedName>
    <definedName name="___anK225">#REF!</definedName>
    <definedName name="___anK310">#REF!</definedName>
    <definedName name="___anK311">#REF!</definedName>
    <definedName name="___anK320">#REF!</definedName>
    <definedName name="___anK321">#REF!</definedName>
    <definedName name="___ANK341">#REF!</definedName>
    <definedName name="___anK342">#REF!</definedName>
    <definedName name="___anK410">#REF!</definedName>
    <definedName name="___anK411">#REF!</definedName>
    <definedName name="___anK421">#REF!</definedName>
    <definedName name="___anK422">#REF!</definedName>
    <definedName name="___anK423">#REF!</definedName>
    <definedName name="___anK510">#REF!</definedName>
    <definedName name="___anK511">#REF!</definedName>
    <definedName name="___anK512">#REF!</definedName>
    <definedName name="___anK513">#REF!</definedName>
    <definedName name="___anK514">#REF!</definedName>
    <definedName name="___anK517">#REF!</definedName>
    <definedName name="___anK520">#REF!</definedName>
    <definedName name="___anK521">#REF!</definedName>
    <definedName name="___anK522">#REF!</definedName>
    <definedName name="___anK528">#REF!</definedName>
    <definedName name="___anK612">#REF!</definedName>
    <definedName name="___anK615">#REF!</definedName>
    <definedName name="___anK616">#REF!</definedName>
    <definedName name="___ANK618">#REF!</definedName>
    <definedName name="___anK621">#REF!</definedName>
    <definedName name="___anK636">#REF!</definedName>
    <definedName name="___anK638">#REF!</definedName>
    <definedName name="___anK639">#REF!</definedName>
    <definedName name="___anK641">#REF!</definedName>
    <definedName name="___anK705">#REF!</definedName>
    <definedName name="___APP3">[16]MEP!___APP3</definedName>
    <definedName name="___bcv100">#REF!</definedName>
    <definedName name="___bcv125">#REF!</definedName>
    <definedName name="___bcv150">#REF!</definedName>
    <definedName name="___bdp4">#REF!</definedName>
    <definedName name="___cas80">#REF!</definedName>
    <definedName name="___cvd100">#REF!</definedName>
    <definedName name="___cvd15">#REF!</definedName>
    <definedName name="___cvd150">#REF!</definedName>
    <definedName name="___cvd50">#REF!</definedName>
    <definedName name="___cvd65">#REF!</definedName>
    <definedName name="___DAF10">#REF!</definedName>
    <definedName name="___daf32">#REF!</definedName>
    <definedName name="___daf33">#REF!</definedName>
    <definedName name="___dia10">#REF!</definedName>
    <definedName name="___dia13">#REF!</definedName>
    <definedName name="___dia16">#REF!</definedName>
    <definedName name="___dia19">#REF!</definedName>
    <definedName name="___dia22">#REF!</definedName>
    <definedName name="___dia25">#REF!</definedName>
    <definedName name="___dia6">#REF!</definedName>
    <definedName name="___dia8">#REF!</definedName>
    <definedName name="___EEE01">#REF!</definedName>
    <definedName name="___EEE02">#REF!</definedName>
    <definedName name="___EEE03">#REF!</definedName>
    <definedName name="___EEE04">#REF!</definedName>
    <definedName name="___EEE05">#REF!</definedName>
    <definedName name="___EEE06">#REF!</definedName>
    <definedName name="___EEE07">#REF!</definedName>
    <definedName name="___EEE08">#REF!</definedName>
    <definedName name="___EEE09">#REF!</definedName>
    <definedName name="___EEE10">#REF!</definedName>
    <definedName name="___EEE11">#REF!</definedName>
    <definedName name="___EEE12">#REF!</definedName>
    <definedName name="___EEE13">#REF!</definedName>
    <definedName name="___EEE14">#REF!</definedName>
    <definedName name="___EEE15">#REF!</definedName>
    <definedName name="___EEE16">#REF!</definedName>
    <definedName name="___EEE17">#REF!</definedName>
    <definedName name="___EEE18">#REF!</definedName>
    <definedName name="___EEE19">#REF!</definedName>
    <definedName name="___EEE20">#REF!</definedName>
    <definedName name="___EEE21">#REF!</definedName>
    <definedName name="___EEE22">#REF!</definedName>
    <definedName name="___EEE23">#REF!</definedName>
    <definedName name="___EEE24">#REF!</definedName>
    <definedName name="___EEE25">#REF!</definedName>
    <definedName name="___EEE26">#REF!</definedName>
    <definedName name="___EEE27">#REF!</definedName>
    <definedName name="___EEE28">#REF!</definedName>
    <definedName name="___EEE29">#REF!</definedName>
    <definedName name="___EEE30">#REF!</definedName>
    <definedName name="___EEE31">#REF!</definedName>
    <definedName name="___EEE32">#REF!</definedName>
    <definedName name="___EEE33">#REF!</definedName>
    <definedName name="___fjd100">#REF!</definedName>
    <definedName name="___fjd150">#REF!</definedName>
    <definedName name="___fjd50">#REF!</definedName>
    <definedName name="___fjd65">#REF!</definedName>
    <definedName name="___fmd150">#REF!</definedName>
    <definedName name="___gip200">#REF!</definedName>
    <definedName name="___gk2" localSheetId="6" hidden="1">#REF!</definedName>
    <definedName name="___gk2" hidden="1">#REF!</definedName>
    <definedName name="___grc1">#REF!</definedName>
    <definedName name="___gvd100">#REF!</definedName>
    <definedName name="___gvd15">#REF!</definedName>
    <definedName name="___gvd150">#REF!</definedName>
    <definedName name="___gvd25">#REF!</definedName>
    <definedName name="___gvd50">#REF!</definedName>
    <definedName name="___gvd65">#REF!</definedName>
    <definedName name="___H70000">#REF!</definedName>
    <definedName name="___HAL1">#REF!</definedName>
    <definedName name="___HAL2">#REF!</definedName>
    <definedName name="___HAL7">#REF!</definedName>
    <definedName name="___hdw1">#REF!</definedName>
    <definedName name="___jum1">#REF!</definedName>
    <definedName name="___jum10">#REF!</definedName>
    <definedName name="___jum2">#REF!</definedName>
    <definedName name="___jum3">#REF!</definedName>
    <definedName name="___jum4">#REF!</definedName>
    <definedName name="___jum5">#REF!</definedName>
    <definedName name="___jum6">#REF!</definedName>
    <definedName name="___jum7">#REF!</definedName>
    <definedName name="___jum8">#REF!</definedName>
    <definedName name="___jum9">#REF!</definedName>
    <definedName name="___key1" localSheetId="6" hidden="1">#REF!</definedName>
    <definedName name="___key1" hidden="1">#REF!</definedName>
    <definedName name="___kof1">NA()</definedName>
    <definedName name="___LLL01">#REF!</definedName>
    <definedName name="___LLL02">#REF!</definedName>
    <definedName name="___LLL03">#REF!</definedName>
    <definedName name="___LLL04">#REF!</definedName>
    <definedName name="___LLL05">#REF!</definedName>
    <definedName name="___LLL06">#REF!</definedName>
    <definedName name="___LLL07">#REF!</definedName>
    <definedName name="___LLL08">#REF!</definedName>
    <definedName name="___LLL09">#REF!</definedName>
    <definedName name="___LLL10">#REF!</definedName>
    <definedName name="___LLL11">#REF!</definedName>
    <definedName name="___MDE01">#REF!</definedName>
    <definedName name="___MDE02">#REF!</definedName>
    <definedName name="___MDE03">#REF!</definedName>
    <definedName name="___MDE04">#REF!</definedName>
    <definedName name="___MDE05">#REF!</definedName>
    <definedName name="___MDE06">#REF!</definedName>
    <definedName name="___MDE07">#REF!</definedName>
    <definedName name="___MDE08">#REF!</definedName>
    <definedName name="___MDE09">#REF!</definedName>
    <definedName name="___MDE10">#REF!</definedName>
    <definedName name="___MDE11">#REF!</definedName>
    <definedName name="___MDE12">#REF!</definedName>
    <definedName name="___MDE13">#REF!</definedName>
    <definedName name="___MDE14">#REF!</definedName>
    <definedName name="___MDE15">#REF!</definedName>
    <definedName name="___MDE16">#REF!</definedName>
    <definedName name="___MDE17">#REF!</definedName>
    <definedName name="___MDE18">#REF!</definedName>
    <definedName name="___MDE19">#REF!</definedName>
    <definedName name="___MDE20">#REF!</definedName>
    <definedName name="___MDE21">#REF!</definedName>
    <definedName name="___MDE22">#REF!</definedName>
    <definedName name="___MDE23">#REF!</definedName>
    <definedName name="___MDE24">#REF!</definedName>
    <definedName name="___MDE25">#REF!</definedName>
    <definedName name="___MDE26">#REF!</definedName>
    <definedName name="___MDE27">#REF!</definedName>
    <definedName name="___MDE28">#REF!</definedName>
    <definedName name="___MDE29">#REF!</definedName>
    <definedName name="___MDE30">#REF!</definedName>
    <definedName name="___MDE3000">#REF!</definedName>
    <definedName name="___MDE31">#REF!</definedName>
    <definedName name="___MDE32">#REF!</definedName>
    <definedName name="___MDE33">#REF!</definedName>
    <definedName name="___MDE34">#REF!</definedName>
    <definedName name="___MDE35">#REF!</definedName>
    <definedName name="___MDE36">#REF!</definedName>
    <definedName name="___MDE37">#REF!</definedName>
    <definedName name="___MDE38">#REF!</definedName>
    <definedName name="___MDE39">#REF!</definedName>
    <definedName name="___MDE40">#REF!</definedName>
    <definedName name="___MDE41">#REF!</definedName>
    <definedName name="___MDE42">#REF!</definedName>
    <definedName name="___MDE43">#REF!</definedName>
    <definedName name="___MDE44">#REF!</definedName>
    <definedName name="___MDE45">#REF!</definedName>
    <definedName name="___MDE46">#REF!</definedName>
    <definedName name="___MDE47">#REF!</definedName>
    <definedName name="___MDE48">#REF!</definedName>
    <definedName name="___MDE49">#REF!</definedName>
    <definedName name="___MDE50">#REF!</definedName>
    <definedName name="___MDE51">#REF!</definedName>
    <definedName name="___MDE52">#REF!</definedName>
    <definedName name="___MDE53">#REF!</definedName>
    <definedName name="___MDE54">#REF!</definedName>
    <definedName name="___MDE55">#REF!</definedName>
    <definedName name="___MDE56">#REF!</definedName>
    <definedName name="___MDE57">#REF!</definedName>
    <definedName name="___MDE58">#REF!</definedName>
    <definedName name="___MDE59">#REF!</definedName>
    <definedName name="___MDE60">#REF!</definedName>
    <definedName name="___MDE61">#REF!</definedName>
    <definedName name="___MDE62">#REF!</definedName>
    <definedName name="___MDE63">#REF!</definedName>
    <definedName name="___MDE64">#REF!</definedName>
    <definedName name="___MDE65">#REF!</definedName>
    <definedName name="___MDE66">#REF!</definedName>
    <definedName name="___MDE67">#REF!</definedName>
    <definedName name="___MDE68">#REF!</definedName>
    <definedName name="___ME01">#REF!</definedName>
    <definedName name="___ME02">#REF!</definedName>
    <definedName name="___ME03">#REF!</definedName>
    <definedName name="___ME04">#REF!</definedName>
    <definedName name="___ME05">#REF!</definedName>
    <definedName name="___ME06">#REF!</definedName>
    <definedName name="___ME07">#REF!</definedName>
    <definedName name="___ME08">#REF!</definedName>
    <definedName name="___ME09">#REF!</definedName>
    <definedName name="___ME10">#REF!</definedName>
    <definedName name="___ME11">#REF!</definedName>
    <definedName name="___ME12">#REF!</definedName>
    <definedName name="___ME13">#REF!</definedName>
    <definedName name="___ME14">#REF!</definedName>
    <definedName name="___ME15">#REF!</definedName>
    <definedName name="___ME16">#REF!</definedName>
    <definedName name="___ME17">#REF!</definedName>
    <definedName name="___ME18">#REF!</definedName>
    <definedName name="___ME19">#REF!</definedName>
    <definedName name="___ME20">#REF!</definedName>
    <definedName name="___ME21">#REF!</definedName>
    <definedName name="___ME22">#REF!</definedName>
    <definedName name="___ME23">#REF!</definedName>
    <definedName name="___ME24">#REF!</definedName>
    <definedName name="___ME25">#REF!</definedName>
    <definedName name="___ME26">#REF!</definedName>
    <definedName name="___ME27">#REF!</definedName>
    <definedName name="___ME28">#REF!</definedName>
    <definedName name="___ME29">#REF!</definedName>
    <definedName name="___ME30">#REF!</definedName>
    <definedName name="___ME31">#REF!</definedName>
    <definedName name="___ME32">#REF!</definedName>
    <definedName name="___ME33">#REF!</definedName>
    <definedName name="___ME34">#REF!</definedName>
    <definedName name="___ME35">#REF!</definedName>
    <definedName name="___ME36">#REF!</definedName>
    <definedName name="___ME37">#REF!</definedName>
    <definedName name="___ME38">#REF!</definedName>
    <definedName name="___ME39">#REF!</definedName>
    <definedName name="___ME40">#REF!</definedName>
    <definedName name="___ME41">#REF!</definedName>
    <definedName name="___ME42">#REF!</definedName>
    <definedName name="___ME43">#REF!</definedName>
    <definedName name="___ME44">#REF!</definedName>
    <definedName name="___ME45">#REF!</definedName>
    <definedName name="___ME46">#REF!</definedName>
    <definedName name="___ME47">#REF!</definedName>
    <definedName name="___ME48">#REF!</definedName>
    <definedName name="___ME49">#REF!</definedName>
    <definedName name="___ME50">#REF!</definedName>
    <definedName name="___ME51">#REF!</definedName>
    <definedName name="___ME52">#REF!</definedName>
    <definedName name="___ME53">#REF!</definedName>
    <definedName name="___ME54">#REF!</definedName>
    <definedName name="___ME55">#REF!</definedName>
    <definedName name="___ME56">#REF!</definedName>
    <definedName name="___ME57">#REF!</definedName>
    <definedName name="___ME58">#REF!</definedName>
    <definedName name="___ME59">#REF!</definedName>
    <definedName name="___ME60">#REF!</definedName>
    <definedName name="___ME61">#REF!</definedName>
    <definedName name="___ME62">#REF!</definedName>
    <definedName name="___ME63">#REF!</definedName>
    <definedName name="___ME64">#REF!</definedName>
    <definedName name="___ME65">#REF!</definedName>
    <definedName name="___ME66">#REF!</definedName>
    <definedName name="___ME67">#REF!</definedName>
    <definedName name="___ME68">#REF!</definedName>
    <definedName name="___MMM01">#REF!</definedName>
    <definedName name="___MMM02">#REF!</definedName>
    <definedName name="___MMM03">#REF!</definedName>
    <definedName name="___MMM04">#REF!</definedName>
    <definedName name="___MMM05">#REF!</definedName>
    <definedName name="___MMM06">#REF!</definedName>
    <definedName name="___MMM07">#REF!</definedName>
    <definedName name="___MMM08">#REF!</definedName>
    <definedName name="___MMM09">#REF!</definedName>
    <definedName name="___MMM10">#REF!</definedName>
    <definedName name="___MMM11">#REF!</definedName>
    <definedName name="___MMM12">#REF!</definedName>
    <definedName name="___MMM13">#REF!</definedName>
    <definedName name="___MMM14">#REF!</definedName>
    <definedName name="___MMM15">#REF!</definedName>
    <definedName name="___MMM16">#REF!</definedName>
    <definedName name="___MMM17">#REF!</definedName>
    <definedName name="___MMM18">#REF!</definedName>
    <definedName name="___MMM19">#REF!</definedName>
    <definedName name="___MMM20">#REF!</definedName>
    <definedName name="___MMM21">#REF!</definedName>
    <definedName name="___MMM22">#REF!</definedName>
    <definedName name="___MMM23">#REF!</definedName>
    <definedName name="___MMM24">#REF!</definedName>
    <definedName name="___MMM25">#REF!</definedName>
    <definedName name="___MMM26">#REF!</definedName>
    <definedName name="___MMM27">#REF!</definedName>
    <definedName name="___MMM28">#REF!</definedName>
    <definedName name="___MMM29">#REF!</definedName>
    <definedName name="___MMM30">#REF!</definedName>
    <definedName name="___MMM31">#REF!</definedName>
    <definedName name="___MMM32">#REF!</definedName>
    <definedName name="___MMM33">#REF!</definedName>
    <definedName name="___MMM34">#REF!</definedName>
    <definedName name="___MMM35">#REF!</definedName>
    <definedName name="___MMM36">#REF!</definedName>
    <definedName name="___MMM37">#REF!</definedName>
    <definedName name="___MMM38">#REF!</definedName>
    <definedName name="___MMM39">#REF!</definedName>
    <definedName name="___MMM40">#REF!</definedName>
    <definedName name="___MMM41">#REF!</definedName>
    <definedName name="___MMM411">#REF!</definedName>
    <definedName name="___MMM42">#REF!</definedName>
    <definedName name="___MMM43">#REF!</definedName>
    <definedName name="___MMM44">#REF!</definedName>
    <definedName name="___MMM45">#REF!</definedName>
    <definedName name="___MMM46">#REF!</definedName>
    <definedName name="___MMM47">#REF!</definedName>
    <definedName name="___MMM48">#REF!</definedName>
    <definedName name="___MMM49">#REF!</definedName>
    <definedName name="___MMM50">#REF!</definedName>
    <definedName name="___MMM51">#REF!</definedName>
    <definedName name="___MMM52">#REF!</definedName>
    <definedName name="___MMM53">#REF!</definedName>
    <definedName name="___MMM54">#REF!</definedName>
    <definedName name="___mos2_6">NA()</definedName>
    <definedName name="___pab100">#REF!</definedName>
    <definedName name="___pab125">#REF!</definedName>
    <definedName name="___pab15">#REF!</definedName>
    <definedName name="___pab150">#REF!</definedName>
    <definedName name="___pab2">#REF!</definedName>
    <definedName name="___pab20">#REF!</definedName>
    <definedName name="___pab25">#REF!</definedName>
    <definedName name="___pab32">#REF!</definedName>
    <definedName name="___pab4">#REF!</definedName>
    <definedName name="___pab40">#REF!</definedName>
    <definedName name="___pab50">#REF!</definedName>
    <definedName name="___pab6">#REF!</definedName>
    <definedName name="___pab65">#REF!</definedName>
    <definedName name="___pab80">#REF!</definedName>
    <definedName name="___pah150">#REF!</definedName>
    <definedName name="___pak100">#REF!</definedName>
    <definedName name="___pak150">#REF!</definedName>
    <definedName name="___pak50">#REF!</definedName>
    <definedName name="___pak80">#REF!</definedName>
    <definedName name="___pas15">#REF!</definedName>
    <definedName name="___pbs100">#REF!</definedName>
    <definedName name="___pbs15">#REF!</definedName>
    <definedName name="___pbs150">#REF!</definedName>
    <definedName name="___pbs40">#REF!</definedName>
    <definedName name="___pbs50">#REF!</definedName>
    <definedName name="___pbs65">#REF!</definedName>
    <definedName name="___pbs80">#REF!</definedName>
    <definedName name="___pc40">#REF!</definedName>
    <definedName name="___PC450">#REF!</definedName>
    <definedName name="___pc50">#REF!</definedName>
    <definedName name="___PC600">#REF!</definedName>
    <definedName name="___pc80">#REF!</definedName>
    <definedName name="___pcf80">#REF!</definedName>
    <definedName name="___PF1">#REF!</definedName>
    <definedName name="___PF2">#REF!</definedName>
    <definedName name="___PF3">#REF!</definedName>
    <definedName name="___PF4">#REF!</definedName>
    <definedName name="___PG1">#REF!</definedName>
    <definedName name="___PG2">#REF!</definedName>
    <definedName name="___PG3">#REF!</definedName>
    <definedName name="___ph100">#REF!</definedName>
    <definedName name="___ph150">#REF!</definedName>
    <definedName name="___phf100">#REF!</definedName>
    <definedName name="___phf150">#REF!</definedName>
    <definedName name="___pj1">#REF!</definedName>
    <definedName name="___pj2">#REF!</definedName>
    <definedName name="___ply16">#REF!</definedName>
    <definedName name="___ply18">#REF!</definedName>
    <definedName name="___ply3">#REF!</definedName>
    <definedName name="___ply9">#REF!</definedName>
    <definedName name="___PR1">#REF!</definedName>
    <definedName name="___PR10">'[14]ANalisa '!$H$2671</definedName>
    <definedName name="___PR11">'[14]ANalisa '!$H$2676</definedName>
    <definedName name="___PR12">'[14]ANalisa '!$H$2681</definedName>
    <definedName name="___PR13">'[14]ANalisa '!$H$2686</definedName>
    <definedName name="___PR14">'[14]ANalisa '!$H$2691</definedName>
    <definedName name="___PR15">'[14]ANalisa '!$H$2696</definedName>
    <definedName name="___PR16">'[14]ANalisa '!$H$2701</definedName>
    <definedName name="___PR2">#REF!</definedName>
    <definedName name="___PR3">#REF!</definedName>
    <definedName name="___PR4">#REF!</definedName>
    <definedName name="___PR5">#REF!</definedName>
    <definedName name="___PR9">'[14]ANalisa '!$H$2666</definedName>
    <definedName name="___pv100">#REF!</definedName>
    <definedName name="___pv40">#REF!</definedName>
    <definedName name="___pv50">#REF!</definedName>
    <definedName name="___pv80">#REF!</definedName>
    <definedName name="___pvc10">#REF!</definedName>
    <definedName name="___pvf100">#REF!</definedName>
    <definedName name="___pvf80">#REF!</definedName>
    <definedName name="___rcp150">#REF!</definedName>
    <definedName name="___rcp40">#REF!</definedName>
    <definedName name="___rcp60">#REF!</definedName>
    <definedName name="___rcp80">#REF!</definedName>
    <definedName name="___REV3" hidden="1">{#N/A,#N/A,FALSE,"REK-S-TPL";#N/A,#N/A,FALSE,"REK-TPML";#N/A,#N/A,FALSE,"RAB-TEMPEL"}</definedName>
    <definedName name="___sfv150">#REF!</definedName>
    <definedName name="___std100">#REF!</definedName>
    <definedName name="___std150">#REF!</definedName>
    <definedName name="___std50">#REF!</definedName>
    <definedName name="___std65">#REF!</definedName>
    <definedName name="___tbt1">#REF!</definedName>
    <definedName name="___tbt2">#REF!</definedName>
    <definedName name="___tr16150">#REF!</definedName>
    <definedName name="___tr16175">#REF!</definedName>
    <definedName name="___tsI3">[16]MEP!___tsI3</definedName>
    <definedName name="___tsv25">#REF!</definedName>
    <definedName name="___vnt100">#REF!</definedName>
    <definedName name="___vnt40">#REF!</definedName>
    <definedName name="___vnt50">#REF!</definedName>
    <definedName name="___vnt80">#REF!</definedName>
    <definedName name="__1__123Graph_ACHART_1" hidden="1">'[21]L 1'!$G$26:$V$26</definedName>
    <definedName name="__10__123Graph_DCHART_3J" hidden="1">[22]schbhn!$I$12:$K$12</definedName>
    <definedName name="__11__123Graph_DCHART_4K" hidden="1">[22]schalt!$H$15:$K$15</definedName>
    <definedName name="__12__123Graph_DCHART_5L" hidden="1">[22]schtng!$H$15:$K$15</definedName>
    <definedName name="__123546rr" hidden="1">#REF!</definedName>
    <definedName name="__123Graph_A" localSheetId="6" hidden="1">#REF!</definedName>
    <definedName name="__123Graph_A" hidden="1">#REF!</definedName>
    <definedName name="__123Graph_B" localSheetId="6" hidden="1">#REF!</definedName>
    <definedName name="__123Graph_B" hidden="1">#REF!</definedName>
    <definedName name="__123Graph_D" localSheetId="6" hidden="1">#REF!</definedName>
    <definedName name="__123Graph_D" hidden="1">[23]COVER!#REF!</definedName>
    <definedName name="__123Graph_E" localSheetId="6" hidden="1">#REF!</definedName>
    <definedName name="__123Graph_E" hidden="1">[23]COVER!#REF!</definedName>
    <definedName name="__123Graph_F" localSheetId="6" hidden="1">#REF!</definedName>
    <definedName name="__123Graph_F" hidden="1">[24]ESCON!#REF!</definedName>
    <definedName name="__123Graph_X" localSheetId="6" hidden="1">#REF!</definedName>
    <definedName name="__123Graph_X" hidden="1">#REF!</definedName>
    <definedName name="__13__123Graph_ECHART_3J" hidden="1">[22]schbhn!$I$13:$K$13</definedName>
    <definedName name="__14__123Graph_ECHART_5L" hidden="1">[22]schtng!$H$16:$K$16</definedName>
    <definedName name="__16__123Graph_FCHART_5L" hidden="1">[22]schtng!$H$17:$K$17</definedName>
    <definedName name="__2__123Graph_ACHART_4K" hidden="1">[22]schalt!$H$12:$K$12</definedName>
    <definedName name="__3__123Graph_ACHART_5L" hidden="1">[22]schtng!$H$12:$K$12</definedName>
    <definedName name="__5__123Graph_BCHART_4K" hidden="1">[22]schalt!$H$13:$K$13</definedName>
    <definedName name="__6__123Graph_BCHART_5L" hidden="1">[22]schtng!$H$13:$K$13</definedName>
    <definedName name="__8__123Graph_CCHART_4K" hidden="1">[22]schalt!$H$14:$K$14</definedName>
    <definedName name="__9__123Graph_CCHART_5L" hidden="1">[22]schtng!$H$14:$K$14</definedName>
    <definedName name="__A16500">#REF!</definedName>
    <definedName name="__AAD3" localSheetId="0">HAJIME:OWARI</definedName>
    <definedName name="__AAD3" localSheetId="2">HAJIME:OWARI</definedName>
    <definedName name="__AAD3">HAJIME:OWARI</definedName>
    <definedName name="__abs100">#REF!</definedName>
    <definedName name="__ADD1" localSheetId="0">_CH15..H15___C__42:_CH17..H17___C__36</definedName>
    <definedName name="__ADD1" localSheetId="2">_CH15..H15___C__42:_CH17..H17___C__36</definedName>
    <definedName name="__ADD1">_CH15..H15___C__42:_CH17..H17___C__36</definedName>
    <definedName name="__ADD2" localSheetId="0">_CH13..H13___C__40:[16]!_CH19..H19___C__3</definedName>
    <definedName name="__ADD2" localSheetId="2">_CH13..H13___C__40:[16]!_CH19..H19___C__3</definedName>
    <definedName name="__ADD2">_CH13..H13___C__40:[16]!_CH19..H19___C__3</definedName>
    <definedName name="__ADD3" localSheetId="0">_CH13..H13___C__40:[16]!_CH19..H19___C__3</definedName>
    <definedName name="__ADD3" localSheetId="2">_CH13..H13___C__40:[16]!_CH19..H19___C__3</definedName>
    <definedName name="__ADD3">_CH13..H13___C__40:[16]!_CH19..H19___C__3</definedName>
    <definedName name="__ahu100">#REF!</definedName>
    <definedName name="__ahu150">#REF!</definedName>
    <definedName name="__ako100">#REF!</definedName>
    <definedName name="__ako150">#REF!</definedName>
    <definedName name="__ako50">#REF!</definedName>
    <definedName name="__ako80">#REF!</definedName>
    <definedName name="__aku100">#REF!</definedName>
    <definedName name="__aku150">#REF!</definedName>
    <definedName name="__alt1">[16]MEP!__alt1</definedName>
    <definedName name="__anK010">#REF!</definedName>
    <definedName name="__anK011">#REF!</definedName>
    <definedName name="__anK012">#REF!</definedName>
    <definedName name="__anK013">#REF!</definedName>
    <definedName name="__anK014">#REF!</definedName>
    <definedName name="__anK016">#REF!</definedName>
    <definedName name="__anK017">#REF!</definedName>
    <definedName name="__anK018">#REF!</definedName>
    <definedName name="__anK020">#REF!</definedName>
    <definedName name="__anK026">#REF!</definedName>
    <definedName name="__anK035">#REF!</definedName>
    <definedName name="__anK040">#REF!</definedName>
    <definedName name="__anK110">#REF!</definedName>
    <definedName name="__anK111">#REF!</definedName>
    <definedName name="__anK112">#REF!</definedName>
    <definedName name="__anK113">#REF!</definedName>
    <definedName name="__anK114">#REF!</definedName>
    <definedName name="__anK115">#REF!</definedName>
    <definedName name="__anK116">#REF!</definedName>
    <definedName name="__anK127">#REF!</definedName>
    <definedName name="__anK139">#REF!</definedName>
    <definedName name="__anK210">#REF!</definedName>
    <definedName name="__anK211">#REF!</definedName>
    <definedName name="__anK220">#REF!</definedName>
    <definedName name="__anK221">#REF!</definedName>
    <definedName name="__anK224">#REF!</definedName>
    <definedName name="__anK225">#REF!</definedName>
    <definedName name="__anK310">#REF!</definedName>
    <definedName name="__anK311">#REF!</definedName>
    <definedName name="__anK320">#REF!</definedName>
    <definedName name="__anK321">#REF!</definedName>
    <definedName name="__ANK341">#REF!</definedName>
    <definedName name="__anK342">#REF!</definedName>
    <definedName name="__anK410">#REF!</definedName>
    <definedName name="__anK411">#REF!</definedName>
    <definedName name="__anK421">#REF!</definedName>
    <definedName name="__anK422">#REF!</definedName>
    <definedName name="__anK423">#REF!</definedName>
    <definedName name="__anK510">#REF!</definedName>
    <definedName name="__anK511">#REF!</definedName>
    <definedName name="__anK512">#REF!</definedName>
    <definedName name="__anK513">#REF!</definedName>
    <definedName name="__anK514">#REF!</definedName>
    <definedName name="__anK517">#REF!</definedName>
    <definedName name="__anK520">#REF!</definedName>
    <definedName name="__anK521">#REF!</definedName>
    <definedName name="__anK522">#REF!</definedName>
    <definedName name="__anK528">#REF!</definedName>
    <definedName name="__anK612">#REF!</definedName>
    <definedName name="__anK615">#REF!</definedName>
    <definedName name="__anK616">#REF!</definedName>
    <definedName name="__ANK618">#REF!</definedName>
    <definedName name="__anK621">#REF!</definedName>
    <definedName name="__anK636">#REF!</definedName>
    <definedName name="__anK638">#REF!</definedName>
    <definedName name="__anK639">#REF!</definedName>
    <definedName name="__anK641">#REF!</definedName>
    <definedName name="__anK705">#REF!</definedName>
    <definedName name="__APP3">[16]MEP!__APP3</definedName>
    <definedName name="__bcv100">#REF!</definedName>
    <definedName name="__bcv125">#REF!</definedName>
    <definedName name="__bcv150">#REF!</definedName>
    <definedName name="__bdp4">#REF!</definedName>
    <definedName name="__cas80">#REF!</definedName>
    <definedName name="__cvd100">#REF!</definedName>
    <definedName name="__cvd15">#REF!</definedName>
    <definedName name="__cvd150">#REF!</definedName>
    <definedName name="__cvd50">#REF!</definedName>
    <definedName name="__cvd65">#REF!</definedName>
    <definedName name="__DAF10">#REF!</definedName>
    <definedName name="__daf32">#REF!</definedName>
    <definedName name="__daf33">#REF!</definedName>
    <definedName name="__dia10">#REF!</definedName>
    <definedName name="__dia13">#REF!</definedName>
    <definedName name="__dia16">#REF!</definedName>
    <definedName name="__dia19">#REF!</definedName>
    <definedName name="__dia22">#REF!</definedName>
    <definedName name="__dia25">#REF!</definedName>
    <definedName name="__dia6">#REF!</definedName>
    <definedName name="__dia8">#REF!</definedName>
    <definedName name="__EEE01">#REF!</definedName>
    <definedName name="__EEE02">#REF!</definedName>
    <definedName name="__EEE03">#REF!</definedName>
    <definedName name="__EEE04">#REF!</definedName>
    <definedName name="__EEE05">#REF!</definedName>
    <definedName name="__EEE06">#REF!</definedName>
    <definedName name="__EEE07">#REF!</definedName>
    <definedName name="__EEE08">#REF!</definedName>
    <definedName name="__EEE09">#REF!</definedName>
    <definedName name="__EEE10">#REF!</definedName>
    <definedName name="__EEE11">#REF!</definedName>
    <definedName name="__EEE12">#REF!</definedName>
    <definedName name="__EEE13">#REF!</definedName>
    <definedName name="__EEE14">#REF!</definedName>
    <definedName name="__EEE15">#REF!</definedName>
    <definedName name="__EEE16">#REF!</definedName>
    <definedName name="__EEE17">#REF!</definedName>
    <definedName name="__EEE18">#REF!</definedName>
    <definedName name="__EEE19">#REF!</definedName>
    <definedName name="__EEE20">#REF!</definedName>
    <definedName name="__EEE21">#REF!</definedName>
    <definedName name="__EEE22">#REF!</definedName>
    <definedName name="__EEE23">#REF!</definedName>
    <definedName name="__EEE24">#REF!</definedName>
    <definedName name="__EEE25">#REF!</definedName>
    <definedName name="__EEE26">#REF!</definedName>
    <definedName name="__EEE27">#REF!</definedName>
    <definedName name="__EEE28">#REF!</definedName>
    <definedName name="__EEE29">#REF!</definedName>
    <definedName name="__EEE30">#REF!</definedName>
    <definedName name="__EEE31">#REF!</definedName>
    <definedName name="__EEE32">#REF!</definedName>
    <definedName name="__EEE33">#REF!</definedName>
    <definedName name="__fjd100">#REF!</definedName>
    <definedName name="__fjd150">#REF!</definedName>
    <definedName name="__fjd50">#REF!</definedName>
    <definedName name="__fjd65">#REF!</definedName>
    <definedName name="__fmd150">#REF!</definedName>
    <definedName name="__gip200">#REF!</definedName>
    <definedName name="__gk2" localSheetId="6" hidden="1">#REF!</definedName>
    <definedName name="__gk2" hidden="1">#REF!</definedName>
    <definedName name="__grc1">#REF!</definedName>
    <definedName name="__gvd100">#REF!</definedName>
    <definedName name="__gvd15">#REF!</definedName>
    <definedName name="__gvd150">#REF!</definedName>
    <definedName name="__gvd25">#REF!</definedName>
    <definedName name="__gvd50">#REF!</definedName>
    <definedName name="__gvd65">#REF!</definedName>
    <definedName name="__H70000">#REF!</definedName>
    <definedName name="__hdw1">#REF!</definedName>
    <definedName name="__jum1">#REF!</definedName>
    <definedName name="__jum10">#REF!</definedName>
    <definedName name="__jum2">#REF!</definedName>
    <definedName name="__jum3">#REF!</definedName>
    <definedName name="__jum4">#REF!</definedName>
    <definedName name="__jum5">#REF!</definedName>
    <definedName name="__jum6">#REF!</definedName>
    <definedName name="__jum7">#REF!</definedName>
    <definedName name="__jum8">#REF!</definedName>
    <definedName name="__jum9">#REF!</definedName>
    <definedName name="__key1" localSheetId="6" hidden="1">#REF!</definedName>
    <definedName name="__key1" hidden="1">#REF!</definedName>
    <definedName name="__LLL01">#REF!</definedName>
    <definedName name="__LLL02">#REF!</definedName>
    <definedName name="__LLL03">#REF!</definedName>
    <definedName name="__LLL04">#REF!</definedName>
    <definedName name="__LLL05">#REF!</definedName>
    <definedName name="__LLL06">#REF!</definedName>
    <definedName name="__LLL07">#REF!</definedName>
    <definedName name="__LLL08">#REF!</definedName>
    <definedName name="__LLL09">#REF!</definedName>
    <definedName name="__LLL10">#REF!</definedName>
    <definedName name="__LLL11">#REF!</definedName>
    <definedName name="__MDE01">#REF!</definedName>
    <definedName name="__MDE02">#REF!</definedName>
    <definedName name="__MDE03">#REF!</definedName>
    <definedName name="__MDE04">#REF!</definedName>
    <definedName name="__MDE05">#REF!</definedName>
    <definedName name="__MDE06">#REF!</definedName>
    <definedName name="__MDE07">#REF!</definedName>
    <definedName name="__MDE08">#REF!</definedName>
    <definedName name="__MDE09">#REF!</definedName>
    <definedName name="__MDE10">#REF!</definedName>
    <definedName name="__MDE11">#REF!</definedName>
    <definedName name="__MDE12">#REF!</definedName>
    <definedName name="__MDE13">#REF!</definedName>
    <definedName name="__MDE14">#REF!</definedName>
    <definedName name="__MDE15">#REF!</definedName>
    <definedName name="__MDE16">#REF!</definedName>
    <definedName name="__MDE17">#REF!</definedName>
    <definedName name="__MDE18">#REF!</definedName>
    <definedName name="__MDE19">#REF!</definedName>
    <definedName name="__MDE20">#REF!</definedName>
    <definedName name="__MDE21">#REF!</definedName>
    <definedName name="__MDE22">#REF!</definedName>
    <definedName name="__MDE23">#REF!</definedName>
    <definedName name="__MDE24">#REF!</definedName>
    <definedName name="__MDE25">#REF!</definedName>
    <definedName name="__MDE26">#REF!</definedName>
    <definedName name="__MDE27">#REF!</definedName>
    <definedName name="__MDE28">#REF!</definedName>
    <definedName name="__MDE29">#REF!</definedName>
    <definedName name="__MDE30">#REF!</definedName>
    <definedName name="__MDE3000">#REF!</definedName>
    <definedName name="__MDE31">#REF!</definedName>
    <definedName name="__MDE32">#REF!</definedName>
    <definedName name="__MDE33">#REF!</definedName>
    <definedName name="__MDE34">#REF!</definedName>
    <definedName name="__MDE35">#REF!</definedName>
    <definedName name="__MDE36">#REF!</definedName>
    <definedName name="__MDE37">#REF!</definedName>
    <definedName name="__MDE38">#REF!</definedName>
    <definedName name="__MDE39">#REF!</definedName>
    <definedName name="__MDE40">#REF!</definedName>
    <definedName name="__MDE41">#REF!</definedName>
    <definedName name="__MDE42">#REF!</definedName>
    <definedName name="__MDE43">#REF!</definedName>
    <definedName name="__MDE44">#REF!</definedName>
    <definedName name="__MDE45">#REF!</definedName>
    <definedName name="__MDE46">#REF!</definedName>
    <definedName name="__MDE47">#REF!</definedName>
    <definedName name="__MDE48">#REF!</definedName>
    <definedName name="__MDE49">#REF!</definedName>
    <definedName name="__MDE50">#REF!</definedName>
    <definedName name="__MDE51">#REF!</definedName>
    <definedName name="__MDE52">#REF!</definedName>
    <definedName name="__MDE53">#REF!</definedName>
    <definedName name="__MDE54">#REF!</definedName>
    <definedName name="__MDE55">#REF!</definedName>
    <definedName name="__MDE56">#REF!</definedName>
    <definedName name="__MDE57">#REF!</definedName>
    <definedName name="__MDE58">#REF!</definedName>
    <definedName name="__MDE59">#REF!</definedName>
    <definedName name="__MDE60">#REF!</definedName>
    <definedName name="__MDE61">#REF!</definedName>
    <definedName name="__MDE62">#REF!</definedName>
    <definedName name="__MDE63">#REF!</definedName>
    <definedName name="__MDE64">#REF!</definedName>
    <definedName name="__MDE65">#REF!</definedName>
    <definedName name="__MDE66">#REF!</definedName>
    <definedName name="__MDE67">#REF!</definedName>
    <definedName name="__MDE68">#REF!</definedName>
    <definedName name="__ME01">#REF!</definedName>
    <definedName name="__ME02">#REF!</definedName>
    <definedName name="__ME03">#REF!</definedName>
    <definedName name="__ME04">#REF!</definedName>
    <definedName name="__ME05">#REF!</definedName>
    <definedName name="__ME06">#REF!</definedName>
    <definedName name="__ME07">#REF!</definedName>
    <definedName name="__ME08">#REF!</definedName>
    <definedName name="__ME09">#REF!</definedName>
    <definedName name="__ME10">#REF!</definedName>
    <definedName name="__ME11">#REF!</definedName>
    <definedName name="__ME12">#REF!</definedName>
    <definedName name="__ME13">#REF!</definedName>
    <definedName name="__ME14">#REF!</definedName>
    <definedName name="__ME15">#REF!</definedName>
    <definedName name="__ME16">#REF!</definedName>
    <definedName name="__ME17">#REF!</definedName>
    <definedName name="__ME18">#REF!</definedName>
    <definedName name="__ME19">#REF!</definedName>
    <definedName name="__ME20">#REF!</definedName>
    <definedName name="__ME21">#REF!</definedName>
    <definedName name="__ME22">#REF!</definedName>
    <definedName name="__ME23">#REF!</definedName>
    <definedName name="__ME24">#REF!</definedName>
    <definedName name="__ME25">#REF!</definedName>
    <definedName name="__ME26">#REF!</definedName>
    <definedName name="__ME27">#REF!</definedName>
    <definedName name="__ME28">#REF!</definedName>
    <definedName name="__ME29">#REF!</definedName>
    <definedName name="__ME30">#REF!</definedName>
    <definedName name="__ME31">#REF!</definedName>
    <definedName name="__ME32">#REF!</definedName>
    <definedName name="__ME33">#REF!</definedName>
    <definedName name="__ME34">#REF!</definedName>
    <definedName name="__ME35">#REF!</definedName>
    <definedName name="__ME36">#REF!</definedName>
    <definedName name="__ME37">#REF!</definedName>
    <definedName name="__ME38">#REF!</definedName>
    <definedName name="__ME39">#REF!</definedName>
    <definedName name="__ME40">#REF!</definedName>
    <definedName name="__ME41">#REF!</definedName>
    <definedName name="__ME42">#REF!</definedName>
    <definedName name="__ME43">#REF!</definedName>
    <definedName name="__ME44">#REF!</definedName>
    <definedName name="__ME45">#REF!</definedName>
    <definedName name="__ME46">#REF!</definedName>
    <definedName name="__ME47">#REF!</definedName>
    <definedName name="__ME48">#REF!</definedName>
    <definedName name="__ME49">#REF!</definedName>
    <definedName name="__ME50">#REF!</definedName>
    <definedName name="__ME51">#REF!</definedName>
    <definedName name="__ME52">#REF!</definedName>
    <definedName name="__ME53">#REF!</definedName>
    <definedName name="__ME54">#REF!</definedName>
    <definedName name="__ME55">#REF!</definedName>
    <definedName name="__ME56">#REF!</definedName>
    <definedName name="__ME57">#REF!</definedName>
    <definedName name="__ME58">#REF!</definedName>
    <definedName name="__ME59">#REF!</definedName>
    <definedName name="__ME60">#REF!</definedName>
    <definedName name="__ME61">#REF!</definedName>
    <definedName name="__ME62">#REF!</definedName>
    <definedName name="__ME63">#REF!</definedName>
    <definedName name="__ME64">#REF!</definedName>
    <definedName name="__ME65">#REF!</definedName>
    <definedName name="__ME66">#REF!</definedName>
    <definedName name="__ME67">#REF!</definedName>
    <definedName name="__ME68">#REF!</definedName>
    <definedName name="__MMM01">#REF!</definedName>
    <definedName name="__MMM02">#REF!</definedName>
    <definedName name="__MMM03">#REF!</definedName>
    <definedName name="__MMM04">#REF!</definedName>
    <definedName name="__MMM05">#REF!</definedName>
    <definedName name="__MMM06">#REF!</definedName>
    <definedName name="__MMM07">#REF!</definedName>
    <definedName name="__MMM08">#REF!</definedName>
    <definedName name="__MMM09">#REF!</definedName>
    <definedName name="__MMM10">#REF!</definedName>
    <definedName name="__MMM11">#REF!</definedName>
    <definedName name="__MMM12">#REF!</definedName>
    <definedName name="__MMM13">#REF!</definedName>
    <definedName name="__MMM14">#REF!</definedName>
    <definedName name="__MMM15">#REF!</definedName>
    <definedName name="__MMM16">#REF!</definedName>
    <definedName name="__MMM17">#REF!</definedName>
    <definedName name="__MMM18">#REF!</definedName>
    <definedName name="__MMM19">#REF!</definedName>
    <definedName name="__MMM20">#REF!</definedName>
    <definedName name="__MMM21">#REF!</definedName>
    <definedName name="__MMM22">#REF!</definedName>
    <definedName name="__MMM23">#REF!</definedName>
    <definedName name="__MMM24">#REF!</definedName>
    <definedName name="__MMM25">#REF!</definedName>
    <definedName name="__MMM26">#REF!</definedName>
    <definedName name="__MMM27">#REF!</definedName>
    <definedName name="__MMM28">#REF!</definedName>
    <definedName name="__MMM29">#REF!</definedName>
    <definedName name="__MMM30">#REF!</definedName>
    <definedName name="__MMM31">#REF!</definedName>
    <definedName name="__MMM32">#REF!</definedName>
    <definedName name="__MMM33">#REF!</definedName>
    <definedName name="__MMM34">#REF!</definedName>
    <definedName name="__MMM35">#REF!</definedName>
    <definedName name="__MMM36">#REF!</definedName>
    <definedName name="__MMM37">#REF!</definedName>
    <definedName name="__MMM38">#REF!</definedName>
    <definedName name="__MMM39">#REF!</definedName>
    <definedName name="__MMM40">#REF!</definedName>
    <definedName name="__MMM41">#REF!</definedName>
    <definedName name="__MMM411">#REF!</definedName>
    <definedName name="__MMM42">#REF!</definedName>
    <definedName name="__MMM43">#REF!</definedName>
    <definedName name="__MMM44">#REF!</definedName>
    <definedName name="__MMM45">#REF!</definedName>
    <definedName name="__MMM46">#REF!</definedName>
    <definedName name="__MMM47">#REF!</definedName>
    <definedName name="__MMM48">#REF!</definedName>
    <definedName name="__MMM49">#REF!</definedName>
    <definedName name="__MMM50">#REF!</definedName>
    <definedName name="__MMM51">#REF!</definedName>
    <definedName name="__MMM52">#REF!</definedName>
    <definedName name="__MMM53">#REF!</definedName>
    <definedName name="__MMM54">#REF!</definedName>
    <definedName name="__pab100">#REF!</definedName>
    <definedName name="__pab125">#REF!</definedName>
    <definedName name="__pab15">#REF!</definedName>
    <definedName name="__pab150">#REF!</definedName>
    <definedName name="__pab2">#REF!</definedName>
    <definedName name="__pab20">#REF!</definedName>
    <definedName name="__pab25">#REF!</definedName>
    <definedName name="__pab32">#REF!</definedName>
    <definedName name="__pab4">#REF!</definedName>
    <definedName name="__pab40">#REF!</definedName>
    <definedName name="__pab50">#REF!</definedName>
    <definedName name="__pab6">#REF!</definedName>
    <definedName name="__pab65">#REF!</definedName>
    <definedName name="__pab80">#REF!</definedName>
    <definedName name="__pah150">#REF!</definedName>
    <definedName name="__pak100">#REF!</definedName>
    <definedName name="__pak150">#REF!</definedName>
    <definedName name="__pak50">#REF!</definedName>
    <definedName name="__pak80">#REF!</definedName>
    <definedName name="__pas15">#REF!</definedName>
    <definedName name="__pbs100">#REF!</definedName>
    <definedName name="__pbs15">#REF!</definedName>
    <definedName name="__pbs150">#REF!</definedName>
    <definedName name="__pbs40">#REF!</definedName>
    <definedName name="__pbs50">#REF!</definedName>
    <definedName name="__pbs65">#REF!</definedName>
    <definedName name="__pbs80">#REF!</definedName>
    <definedName name="__pc40">#REF!</definedName>
    <definedName name="__PC450">#REF!</definedName>
    <definedName name="__pc50">#REF!</definedName>
    <definedName name="__PC600">#REF!</definedName>
    <definedName name="__pc80">#REF!</definedName>
    <definedName name="__pcf80">#REF!</definedName>
    <definedName name="__PF1">[25]ANALISA!#REF!</definedName>
    <definedName name="__PF2">[25]ANALISA!#REF!</definedName>
    <definedName name="__PF3">[25]ANALISA!#REF!</definedName>
    <definedName name="__PF4">[25]ANALISA!#REF!</definedName>
    <definedName name="__PG1">#REF!</definedName>
    <definedName name="__PG2">#REF!</definedName>
    <definedName name="__PG3">#REF!</definedName>
    <definedName name="__ph100">#REF!</definedName>
    <definedName name="__ph150">#REF!</definedName>
    <definedName name="__phf100">#REF!</definedName>
    <definedName name="__phf150">#REF!</definedName>
    <definedName name="__pj1">#REF!</definedName>
    <definedName name="__pj2">#REF!</definedName>
    <definedName name="__ply16">#REF!</definedName>
    <definedName name="__ply18">#REF!</definedName>
    <definedName name="__ply3">#REF!</definedName>
    <definedName name="__ply9">#REF!</definedName>
    <definedName name="__PR1">#REF!</definedName>
    <definedName name="__PR10">'[1]ANalisa '!$H$2671</definedName>
    <definedName name="__PR11">'[1]ANalisa '!$H$2676</definedName>
    <definedName name="__PR12">'[1]ANalisa '!$H$2681</definedName>
    <definedName name="__PR13">'[1]ANalisa '!$H$2686</definedName>
    <definedName name="__PR14">'[1]ANalisa '!$H$2691</definedName>
    <definedName name="__PR15">'[1]ANalisa '!$H$2696</definedName>
    <definedName name="__PR16">'[1]ANalisa '!$H$2701</definedName>
    <definedName name="__PR2">#REF!</definedName>
    <definedName name="__PR3">#REF!</definedName>
    <definedName name="__PR4">#REF!</definedName>
    <definedName name="__PR5">#REF!</definedName>
    <definedName name="__PR9">'[1]ANalisa '!$H$2666</definedName>
    <definedName name="__pv100">#REF!</definedName>
    <definedName name="__pv40">#REF!</definedName>
    <definedName name="__pv50">#REF!</definedName>
    <definedName name="__pv80">#REF!</definedName>
    <definedName name="__pvc10">#REF!</definedName>
    <definedName name="__pvf100">#REF!</definedName>
    <definedName name="__pvf80">#REF!</definedName>
    <definedName name="__rcp150">#REF!</definedName>
    <definedName name="__rcp40">#REF!</definedName>
    <definedName name="__rcp60">#REF!</definedName>
    <definedName name="__rcp80">#REF!</definedName>
    <definedName name="__REV3" hidden="1">{#N/A,#N/A,FALSE,"REK-S-TPL";#N/A,#N/A,FALSE,"REK-TPML";#N/A,#N/A,FALSE,"RAB-TEMPEL"}</definedName>
    <definedName name="__sfv150">#REF!</definedName>
    <definedName name="__std100">#REF!</definedName>
    <definedName name="__std150">#REF!</definedName>
    <definedName name="__std50">#REF!</definedName>
    <definedName name="__std65">#REF!</definedName>
    <definedName name="__tbt1">#REF!</definedName>
    <definedName name="__tbt2">#REF!</definedName>
    <definedName name="__tr16150">#REF!</definedName>
    <definedName name="__tr16175">#REF!</definedName>
    <definedName name="__tsI3">[16]MEP!__tsI3</definedName>
    <definedName name="__tsv25">#REF!</definedName>
    <definedName name="__vnt100">#REF!</definedName>
    <definedName name="__vnt40">#REF!</definedName>
    <definedName name="__vnt50">#REF!</definedName>
    <definedName name="__vnt80">#REF!</definedName>
    <definedName name="_1">#REF!</definedName>
    <definedName name="_1.">#REF!</definedName>
    <definedName name="_1___123Graph_ACHART_1" hidden="1">'[26]Cash Flow bulanan'!$K$203:$CX$203</definedName>
    <definedName name="_1__123Graph_ACHART_1" localSheetId="6" hidden="1">'[27]L 1'!$G$26:$V$26</definedName>
    <definedName name="_1__123Graph_ACHART_1" hidden="1">[28]Rekapitulasi!$CG$34:$CQ$34</definedName>
    <definedName name="_10__123Graph_DCHART_3J" hidden="1">[29]schbhn!$I$12:$K$12</definedName>
    <definedName name="_11__123Graph_BCHART_4K" hidden="1">[22]schalt!$H$13:$K$13</definedName>
    <definedName name="_11__123Graph_CCHART_4K" hidden="1">[30]schalt!$H$14:$K$14</definedName>
    <definedName name="_11__123Graph_DCHART_4K" hidden="1">[29]schalt!$H$15:$K$15</definedName>
    <definedName name="_12">#REF!</definedName>
    <definedName name="_12__123Graph_BCHART_5L" hidden="1">[22]schtng!$H$13:$K$13</definedName>
    <definedName name="_12__123Graph_CCHART_5L" hidden="1">[30]schtng!$H$14:$K$14</definedName>
    <definedName name="_12__123Graph_DCHART_5L" hidden="1">[29]schtng!$H$15:$K$15</definedName>
    <definedName name="_13__123Graph_ACHART_4K" hidden="1">[30]schalt!$H$12:$K$12</definedName>
    <definedName name="_13__123Graph_DCHART_3J" hidden="1">[30]schbhn!$I$12:$K$12</definedName>
    <definedName name="_13__123Graph_ECHART_3J" hidden="1">[29]schbhn!$I$13:$K$13</definedName>
    <definedName name="_13INFORMASI_UMUM">#REF!</definedName>
    <definedName name="_14__123Graph_DCHART_4K" hidden="1">[30]schalt!$H$15:$K$15</definedName>
    <definedName name="_14__123Graph_ECHART_5L" hidden="1">[29]schtng!$H$16:$K$16</definedName>
    <definedName name="_15__123Graph_DCHART_5L" hidden="1">[30]schtng!$H$15:$K$15</definedName>
    <definedName name="_16__123Graph_ACHART_5L" hidden="1">[30]schtng!$H$12:$K$12</definedName>
    <definedName name="_16__123Graph_ECHART_3J" hidden="1">[30]schbhn!$I$13:$K$13</definedName>
    <definedName name="_16__123Graph_FCHART_5L" hidden="1">[29]schtng!$H$17:$K$17</definedName>
    <definedName name="_17__123Graph_CCHART_4K" hidden="1">[22]schalt!$H$14:$K$14</definedName>
    <definedName name="_17__123Graph_ECHART_5L" hidden="1">[30]schtng!$H$16:$K$16</definedName>
    <definedName name="_18__123Graph_CCHART_5L" hidden="1">[22]schtng!$H$14:$K$14</definedName>
    <definedName name="_19__123Graph_DCHART_3J" hidden="1">[22]schbhn!$I$12:$K$12</definedName>
    <definedName name="_1A_2_1">#REF!</definedName>
    <definedName name="_1DASAR_BAHAN">#REF!</definedName>
    <definedName name="_1Excel_BuiltIn_Print_Titles_1_1">#REF!</definedName>
    <definedName name="_1P">#REF!</definedName>
    <definedName name="_2">#N/A</definedName>
    <definedName name="_2.">#REF!</definedName>
    <definedName name="_2__123Graph_ACHART_1" hidden="1">'[31]Cash Flow bulanan'!$K$203:$CX$203</definedName>
    <definedName name="_2__123Graph_ACHART_4K" hidden="1">[29]schalt!$H$12:$K$12</definedName>
    <definedName name="_2__123Graph_BCHART_2" hidden="1">#REF!</definedName>
    <definedName name="_20__123Graph_DCHART_4K" hidden="1">[22]schalt!$H$15:$K$15</definedName>
    <definedName name="_20__123Graph_FCHART_5L" hidden="1">[30]schtng!$H$17:$K$17</definedName>
    <definedName name="_21__123Graph_DCHART_5L" hidden="1">[22]schtng!$H$15:$K$15</definedName>
    <definedName name="_22__123Graph_ECHART_3J" hidden="1">[22]schbhn!$I$13:$K$13</definedName>
    <definedName name="_23__123Graph_ECHART_5L" hidden="1">[22]schtng!$H$16:$K$16</definedName>
    <definedName name="_28__123Graph_FCHART_5L" hidden="1">[22]schtng!$H$17:$K$17</definedName>
    <definedName name="_29__123Graph_BCHART_4K" hidden="1">[30]schalt!$H$13:$K$13</definedName>
    <definedName name="_2INFORMASI_UMUM">#REF!</definedName>
    <definedName name="_2P">#REF!</definedName>
    <definedName name="_3">#N/A</definedName>
    <definedName name="_3.">#REF!</definedName>
    <definedName name="_3.RekapSTR" hidden="1">#REF!</definedName>
    <definedName name="_3__123Graph_ACHART_1" hidden="1">#REF!</definedName>
    <definedName name="_3__123Graph_ACHART_4K" hidden="1">[30]schalt!$H$12:$K$12</definedName>
    <definedName name="_3__123Graph_ACHART_5L" hidden="1">[29]schtng!$H$12:$K$12</definedName>
    <definedName name="_3__123Graph_XCHART_1" hidden="1">#REF!</definedName>
    <definedName name="_32__123Graph_BCHART_5L" hidden="1">[30]schtng!$H$13:$K$13</definedName>
    <definedName name="_345">#REF!</definedName>
    <definedName name="_3Excel_BuiltIn_Print_Titles_1_1">#REF!</definedName>
    <definedName name="_4">#N/A</definedName>
    <definedName name="_4__123Graph_ACHART_1" hidden="1">#REF!</definedName>
    <definedName name="_4__123Graph_ACHART_2" hidden="1">#REF!</definedName>
    <definedName name="_4__123Graph_ACHART_5L" hidden="1">[30]schtng!$H$12:$K$12</definedName>
    <definedName name="_45__123Graph_CCHART_4K" hidden="1">[30]schalt!$H$14:$K$14</definedName>
    <definedName name="_48__123Graph_CCHART_5L" hidden="1">[30]schtng!$H$14:$K$14</definedName>
    <definedName name="_4WORD_M_001_07">#REF!</definedName>
    <definedName name="_4WORD_O_005_E_">#REF!</definedName>
    <definedName name="_5">#N/A</definedName>
    <definedName name="_5___123Graph_ACHART_1" hidden="1">'[26]Cash Flow bulanan'!$K$203:$CX$203</definedName>
    <definedName name="_5__123Graph_ACHART_4K" hidden="1">[22]schalt!$H$12:$K$12</definedName>
    <definedName name="_5__123Graph_BCHART_2" hidden="1">#REF!</definedName>
    <definedName name="_5__123Graph_BCHART_4K" hidden="1">[29]schalt!$H$13:$K$13</definedName>
    <definedName name="_51__123Graph_DCHART_3J" hidden="1">[30]schbhn!$I$12:$K$12</definedName>
    <definedName name="_54__123Graph_DCHART_4K" hidden="1">[30]schalt!$H$15:$K$15</definedName>
    <definedName name="_57__123Graph_DCHART_5L" hidden="1">[30]schtng!$H$15:$K$15</definedName>
    <definedName name="_5Excel_BuiltIn_Print_Area_9_1">#REF!,#REF!</definedName>
    <definedName name="_6__123Graph_ACHART_1" hidden="1">'[26]Cash Flow bulanan'!$K$203:$CX$203</definedName>
    <definedName name="_6__123Graph_ACHART_5L" hidden="1">[22]schtng!$H$12:$K$12</definedName>
    <definedName name="_6__123Graph_BCHART_5L" hidden="1">[29]schtng!$H$13:$K$13</definedName>
    <definedName name="_6__123Graph_CCHART_2" hidden="1">#REF!</definedName>
    <definedName name="_60__123Graph_ECHART_3J" hidden="1">[30]schbhn!$I$13:$K$13</definedName>
    <definedName name="_63__123Graph_ECHART_5L" hidden="1">[30]schtng!$H$16:$K$16</definedName>
    <definedName name="_67">#REF!</definedName>
    <definedName name="_7.1__2">#REF!</definedName>
    <definedName name="_7__123Graph_BCHART_4K" hidden="1">[30]schalt!$H$13:$K$13</definedName>
    <definedName name="_7__123Graph_DCHART_2" hidden="1">#REF!</definedName>
    <definedName name="_76__123Graph_FCHART_5L" hidden="1">[30]schtng!$H$17:$K$17</definedName>
    <definedName name="_8">#REF!</definedName>
    <definedName name="_8.1__1">#REF!</definedName>
    <definedName name="_8.1__2">#REF!</definedName>
    <definedName name="_8.1__5">#REF!</definedName>
    <definedName name="_8.2__1">#REF!</definedName>
    <definedName name="_8.2__2">#REF!</definedName>
    <definedName name="_8.2__3">#REF!</definedName>
    <definedName name="_8.2__4">#REF!</definedName>
    <definedName name="_8.2__5">#REF!</definedName>
    <definedName name="_8.2_5">#REF!</definedName>
    <definedName name="_8.3__1">#REF!</definedName>
    <definedName name="_8.3__3">#REF!</definedName>
    <definedName name="_8.4__1">#REF!</definedName>
    <definedName name="_8.4__10">#REF!</definedName>
    <definedName name="_8.4__12">#REF!</definedName>
    <definedName name="_8.4__2">#REF!</definedName>
    <definedName name="_8.4__3_a">#REF!</definedName>
    <definedName name="_8.4__4_a">#REF!</definedName>
    <definedName name="_8.4__5">#REF!</definedName>
    <definedName name="_8.4__6_a">#REF!</definedName>
    <definedName name="_8.4__6_b">#REF!</definedName>
    <definedName name="_8.4__7">#REF!</definedName>
    <definedName name="_8.5__1">#REF!</definedName>
    <definedName name="_8.6__3">#REF!</definedName>
    <definedName name="_8.7__4">#REF!</definedName>
    <definedName name="_8__123Graph_BCHART_5L" hidden="1">[30]schtng!$H$13:$K$13</definedName>
    <definedName name="_8__123Graph_CCHART_4K" hidden="1">[29]schalt!$H$14:$K$14</definedName>
    <definedName name="_8__123Graph_ECHART_2" hidden="1">#REF!</definedName>
    <definedName name="_818FA">#REF!</definedName>
    <definedName name="_818PK">#REF!</definedName>
    <definedName name="_8DASAR_BAHAN">#REF!</definedName>
    <definedName name="_9">#REF!</definedName>
    <definedName name="_9__123Graph_ACHART_2" hidden="1">#REF!</definedName>
    <definedName name="_9__123Graph_CCHART_5L" hidden="1">[29]schtng!$H$14:$K$14</definedName>
    <definedName name="_A16500">#REF!</definedName>
    <definedName name="_AAD3">[16]!HAJIME:[16]!OWARI</definedName>
    <definedName name="_abs100">#REF!</definedName>
    <definedName name="_ADD1">[16]!_CH15..H15___C__42:[16]!_CH17..H17___C__36</definedName>
    <definedName name="_ADD2">[16]!_CH13..H13___C__40:[16]!_CH19..H19___C__3</definedName>
    <definedName name="_ADD3">[16]!_CH13..H13___C__40:[16]!_CH19..H19___C__3</definedName>
    <definedName name="_ahu100">#REF!</definedName>
    <definedName name="_ahu150">#REF!</definedName>
    <definedName name="_ako100">#REF!</definedName>
    <definedName name="_ako150">#REF!</definedName>
    <definedName name="_ako50">#REF!</definedName>
    <definedName name="_ako80">#REF!</definedName>
    <definedName name="_aku100">#REF!</definedName>
    <definedName name="_aku150">#REF!</definedName>
    <definedName name="_amd1" hidden="1">{#N/A,#N/A,FALSE,"Chi tiÆt"}</definedName>
    <definedName name="_ana123">'[32]analpek-3'!$I$183</definedName>
    <definedName name="_ana14">'[32]analpek-3'!$I$299</definedName>
    <definedName name="_anK010">#REF!</definedName>
    <definedName name="_anK011">#REF!</definedName>
    <definedName name="_anK012">#REF!</definedName>
    <definedName name="_anK013">#REF!</definedName>
    <definedName name="_anK014">#REF!</definedName>
    <definedName name="_anK016">#REF!</definedName>
    <definedName name="_anK017">#REF!</definedName>
    <definedName name="_anK018">#REF!</definedName>
    <definedName name="_anK020">#REF!</definedName>
    <definedName name="_anK026">#REF!</definedName>
    <definedName name="_anK035">#REF!</definedName>
    <definedName name="_anK040">#REF!</definedName>
    <definedName name="_anK110">#REF!</definedName>
    <definedName name="_anK111">#REF!</definedName>
    <definedName name="_anK112">#REF!</definedName>
    <definedName name="_anK113">#REF!</definedName>
    <definedName name="_anK114">#REF!</definedName>
    <definedName name="_anK115">#REF!</definedName>
    <definedName name="_anK116">#REF!</definedName>
    <definedName name="_anK127">#REF!</definedName>
    <definedName name="_anK139">#REF!</definedName>
    <definedName name="_anK210">#REF!</definedName>
    <definedName name="_anK211">#REF!</definedName>
    <definedName name="_anK220">#REF!</definedName>
    <definedName name="_anK221">#REF!</definedName>
    <definedName name="_anK224">#REF!</definedName>
    <definedName name="_anK225">#REF!</definedName>
    <definedName name="_anK310">#REF!</definedName>
    <definedName name="_anK311">#REF!</definedName>
    <definedName name="_anK320">#REF!</definedName>
    <definedName name="_anK321">#REF!</definedName>
    <definedName name="_ANK341">#REF!</definedName>
    <definedName name="_anK342">#REF!</definedName>
    <definedName name="_anK410">#REF!</definedName>
    <definedName name="_anK411">#REF!</definedName>
    <definedName name="_anK421">#REF!</definedName>
    <definedName name="_anK422">#REF!</definedName>
    <definedName name="_anK423">#REF!</definedName>
    <definedName name="_anK510">#REF!</definedName>
    <definedName name="_anK511">#REF!</definedName>
    <definedName name="_anK512">#REF!</definedName>
    <definedName name="_anK513">#REF!</definedName>
    <definedName name="_anK514">#REF!</definedName>
    <definedName name="_anK517">#REF!</definedName>
    <definedName name="_anK520">#REF!</definedName>
    <definedName name="_anK521">#REF!</definedName>
    <definedName name="_anK522">#REF!</definedName>
    <definedName name="_anK528">#REF!</definedName>
    <definedName name="_anK612">#REF!</definedName>
    <definedName name="_anK615">#REF!</definedName>
    <definedName name="_anK616">#REF!</definedName>
    <definedName name="_ANK618">#REF!</definedName>
    <definedName name="_anK621">#REF!</definedName>
    <definedName name="_anK636">#REF!</definedName>
    <definedName name="_anK638">#REF!</definedName>
    <definedName name="_anK639">#REF!</definedName>
    <definedName name="_anK641">#REF!</definedName>
    <definedName name="_anK705">#REF!</definedName>
    <definedName name="_APP3">[16]MEP!_APP3</definedName>
    <definedName name="_ars1" localSheetId="0" hidden="1">{#N/A,#N/A,FALSE,"REK";#N/A,#N/A,FALSE,"Bq-ARS"}</definedName>
    <definedName name="_ars1" hidden="1">{#N/A,#N/A,FALSE,"REK";#N/A,#N/A,FALSE,"Bq-ARS"}</definedName>
    <definedName name="_BACKUPLANTAI">[3]ANALISA!#REF!</definedName>
    <definedName name="_bcv100">#REF!</definedName>
    <definedName name="_bcv125">#REF!</definedName>
    <definedName name="_bcv150">#REF!</definedName>
    <definedName name="_bdp4">#REF!</definedName>
    <definedName name="_bes24">'[33]Sat Bah &amp; Up'!$G$57</definedName>
    <definedName name="_bes39">'[33]Sat Bah &amp; Up'!$G$58</definedName>
    <definedName name="_btn300">[34]harsat!$K$134</definedName>
    <definedName name="_cas80">#REF!</definedName>
    <definedName name="_cvd100">#REF!</definedName>
    <definedName name="_cvd15">#REF!</definedName>
    <definedName name="_cvd150">#REF!</definedName>
    <definedName name="_cvd50">#REF!</definedName>
    <definedName name="_cvd65">#REF!</definedName>
    <definedName name="_DAF10">#REF!</definedName>
    <definedName name="_daf32">#REF!</definedName>
    <definedName name="_daf33">#REF!</definedName>
    <definedName name="_dia10">#REF!</definedName>
    <definedName name="_dia13">#REF!</definedName>
    <definedName name="_dia16">#REF!</definedName>
    <definedName name="_dia19">#REF!</definedName>
    <definedName name="_dia22">#REF!</definedName>
    <definedName name="_dia25">#REF!</definedName>
    <definedName name="_dia6">#REF!</definedName>
    <definedName name="_dia8">#REF!</definedName>
    <definedName name="_Dist_Bin" localSheetId="6" hidden="1">[35]H.Satuan!#REF!</definedName>
    <definedName name="_Dist_Bin" hidden="1">#REF!</definedName>
    <definedName name="_Dist_Values" localSheetId="6" hidden="1">#REF!</definedName>
    <definedName name="_Dist_Values" hidden="1">#REF!</definedName>
    <definedName name="_DIV1">'[36]Kuantitas &amp; Harga'!$G$24</definedName>
    <definedName name="_DIV10">'[36]Kuantitas &amp; Harga'!$G$393</definedName>
    <definedName name="_DIV2">'[36]Kuantitas &amp; Harga'!$G$46</definedName>
    <definedName name="_DIV3" localSheetId="6" hidden="1">[37]Div2!$G$12:$G$20</definedName>
    <definedName name="_DIV3">'[36]Kuantitas &amp; Harga'!$G$80</definedName>
    <definedName name="_DIV4">'[36]Kuantitas &amp; Harga'!$G$95</definedName>
    <definedName name="_DIV5">'[36]Kuantitas &amp; Harga'!$G$115</definedName>
    <definedName name="_DIV6">'[36]Kuantitas &amp; Harga'!$G$150</definedName>
    <definedName name="_DIV7">'[36]Kuantitas &amp; Harga'!$G$298</definedName>
    <definedName name="_DIV8">'[36]Kuantitas &amp; Harga'!$G$350</definedName>
    <definedName name="_DIV9">'[36]Kuantitas &amp; Harga'!$G$380</definedName>
    <definedName name="_EEE01">#REF!</definedName>
    <definedName name="_EEE02">#REF!</definedName>
    <definedName name="_EEE03">#REF!</definedName>
    <definedName name="_EEE04">#REF!</definedName>
    <definedName name="_EEE05">#REF!</definedName>
    <definedName name="_EEE06">#REF!</definedName>
    <definedName name="_EEE07">#REF!</definedName>
    <definedName name="_EEE08">#REF!</definedName>
    <definedName name="_EEE09">#REF!</definedName>
    <definedName name="_EEE1">#REF!</definedName>
    <definedName name="_EEE10">#REF!</definedName>
    <definedName name="_EEE11">#REF!</definedName>
    <definedName name="_EEE12">#REF!</definedName>
    <definedName name="_EEE13">#REF!</definedName>
    <definedName name="_EEE14">#REF!</definedName>
    <definedName name="_EEE15">#REF!</definedName>
    <definedName name="_EEE16">#REF!</definedName>
    <definedName name="_EEE17">#REF!</definedName>
    <definedName name="_EEE18">#REF!</definedName>
    <definedName name="_EEE19">#REF!</definedName>
    <definedName name="_EEE20">#REF!</definedName>
    <definedName name="_EEE21">#REF!</definedName>
    <definedName name="_EEE22">#REF!</definedName>
    <definedName name="_EEE23">#REF!</definedName>
    <definedName name="_EEE24">#REF!</definedName>
    <definedName name="_EEE25">#REF!</definedName>
    <definedName name="_EEE26">#REF!</definedName>
    <definedName name="_EEE27">#REF!</definedName>
    <definedName name="_EEE28">#REF!</definedName>
    <definedName name="_EEE29">#REF!</definedName>
    <definedName name="_EEE30">#REF!</definedName>
    <definedName name="_EEE31">#REF!</definedName>
    <definedName name="_EEE32">#REF!</definedName>
    <definedName name="_EEE33">#REF!</definedName>
    <definedName name="_f" localSheetId="6" hidden="1">#REF!</definedName>
    <definedName name="_f" hidden="1">#REF!</definedName>
    <definedName name="_Fill" localSheetId="6" hidden="1">#REF!</definedName>
    <definedName name="_Fill" hidden="1">#REF!</definedName>
    <definedName name="_xlnm._FilterDatabase" localSheetId="7" hidden="1">Analisa!$F$1:$F$9966</definedName>
    <definedName name="_xlnm._FilterDatabase" localSheetId="6" hidden="1">#REF!</definedName>
    <definedName name="_xlnm._FilterDatabase" localSheetId="3" hidden="1">'RAB GIK UGM'!$L$2:$L$1302</definedName>
    <definedName name="_xlnm._FilterDatabase" localSheetId="10" hidden="1">TKDN!$H$4:$H$1799</definedName>
    <definedName name="_xlnm._FilterDatabase" hidden="1">#REF!</definedName>
    <definedName name="_fjd100">#REF!</definedName>
    <definedName name="_fjd150">#REF!</definedName>
    <definedName name="_fjd50">#REF!</definedName>
    <definedName name="_fjd65">#REF!</definedName>
    <definedName name="_fmd150">#REF!</definedName>
    <definedName name="_ftv2">#REF!</definedName>
    <definedName name="_ftv3">#REF!</definedName>
    <definedName name="_ftv4">#REF!</definedName>
    <definedName name="_ftv5">#REF!</definedName>
    <definedName name="_ftv6">#REF!</definedName>
    <definedName name="_fxj2">#REF!</definedName>
    <definedName name="_fxj3">#REF!</definedName>
    <definedName name="_fxj4">#REF!</definedName>
    <definedName name="_fxj5">#REF!</definedName>
    <definedName name="_fxj6">#REF!</definedName>
    <definedName name="_fxj8">#REF!</definedName>
    <definedName name="_gen1000">[38]Ahs.2!$L$313</definedName>
    <definedName name="_gip200">#REF!</definedName>
    <definedName name="_gk2" localSheetId="6" hidden="1">#REF!</definedName>
    <definedName name="_gk2" hidden="1">#REF!</definedName>
    <definedName name="_grc1">#REF!</definedName>
    <definedName name="_gvd100">#REF!</definedName>
    <definedName name="_gvd15">#REF!</definedName>
    <definedName name="_gvd150">#REF!</definedName>
    <definedName name="_gvd25">#REF!</definedName>
    <definedName name="_gvd50">#REF!</definedName>
    <definedName name="_gvd65">#REF!</definedName>
    <definedName name="_gyp9">'[33]Sat Bah &amp; Up'!$G$75</definedName>
    <definedName name="_H70000">#REF!</definedName>
    <definedName name="_hdw1">#REF!</definedName>
    <definedName name="_int1">'[39]Harga satuan'!$N$2</definedName>
    <definedName name="_int2">'[39]Harga satuan'!$N$3</definedName>
    <definedName name="_jum1">#REF!</definedName>
    <definedName name="_jum10">#REF!</definedName>
    <definedName name="_jum2">#REF!</definedName>
    <definedName name="_jum3">#REF!</definedName>
    <definedName name="_jum4">#REF!</definedName>
    <definedName name="_jum5">#REF!</definedName>
    <definedName name="_jum6">#REF!</definedName>
    <definedName name="_jum7">#REF!</definedName>
    <definedName name="_jum8">#REF!</definedName>
    <definedName name="_jum9">#REF!</definedName>
    <definedName name="_K1.LT1">[13]ANALYSIS!#REF!</definedName>
    <definedName name="_K2.LT1">[13]ANALYSIS!#REF!</definedName>
    <definedName name="_K2.LT2">[13]ANALYSIS!#REF!</definedName>
    <definedName name="_ker1020">[40]harsat!$H$38</definedName>
    <definedName name="_ker1030">[40]harsat!$H$39</definedName>
    <definedName name="_Key1" localSheetId="6" hidden="1">#REF!</definedName>
    <definedName name="_Key1" hidden="1">#REF!</definedName>
    <definedName name="_Key2" localSheetId="6" hidden="1">#REF!</definedName>
    <definedName name="_Key2" hidden="1">#REF!</definedName>
    <definedName name="_krm2020">[41]harga!$F$119</definedName>
    <definedName name="_krm2025">[41]harga!$F$120</definedName>
    <definedName name="_krm3030">[41]harga!$F$118</definedName>
    <definedName name="_krm4040">[41]harga!$F$117</definedName>
    <definedName name="_LLL01">#REF!</definedName>
    <definedName name="_LLL02">#REF!</definedName>
    <definedName name="_LLL03">#REF!</definedName>
    <definedName name="_LLL04">#REF!</definedName>
    <definedName name="_LLL05">#REF!</definedName>
    <definedName name="_LLL06">#REF!</definedName>
    <definedName name="_LLL07">#REF!</definedName>
    <definedName name="_LLL08">#REF!</definedName>
    <definedName name="_LLL09">#REF!</definedName>
    <definedName name="_LLL10">#REF!</definedName>
    <definedName name="_LLL11">#REF!</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DE01">#REF!</definedName>
    <definedName name="_MDE02">#REF!</definedName>
    <definedName name="_MDE03">#REF!</definedName>
    <definedName name="_MDE04">#REF!</definedName>
    <definedName name="_MDE05">#REF!</definedName>
    <definedName name="_MDE06">#REF!</definedName>
    <definedName name="_MDE07">#REF!</definedName>
    <definedName name="_MDE08">#REF!</definedName>
    <definedName name="_MDE09">#REF!</definedName>
    <definedName name="_MDE10">#REF!</definedName>
    <definedName name="_MDE11">#REF!</definedName>
    <definedName name="_MDE12">#REF!</definedName>
    <definedName name="_MDE13">#REF!</definedName>
    <definedName name="_MDE14">#REF!</definedName>
    <definedName name="_MDE15">#REF!</definedName>
    <definedName name="_MDE16">#REF!</definedName>
    <definedName name="_MDE17">#REF!</definedName>
    <definedName name="_MDE18">#REF!</definedName>
    <definedName name="_MDE19">#REF!</definedName>
    <definedName name="_MDE20">#REF!</definedName>
    <definedName name="_MDE21">#REF!</definedName>
    <definedName name="_MDE22">#REF!</definedName>
    <definedName name="_MDE23">#REF!</definedName>
    <definedName name="_MDE24">#REF!</definedName>
    <definedName name="_MDE25">#REF!</definedName>
    <definedName name="_MDE26">#REF!</definedName>
    <definedName name="_MDE27">#REF!</definedName>
    <definedName name="_MDE28">#REF!</definedName>
    <definedName name="_MDE29">#REF!</definedName>
    <definedName name="_MDE30">#REF!</definedName>
    <definedName name="_MDE3000">#REF!</definedName>
    <definedName name="_MDE31">#REF!</definedName>
    <definedName name="_MDE32">#REF!</definedName>
    <definedName name="_MDE33">#REF!</definedName>
    <definedName name="_MDE34">#REF!</definedName>
    <definedName name="_MDE35">#REF!</definedName>
    <definedName name="_MDE36">#REF!</definedName>
    <definedName name="_MDE37">#REF!</definedName>
    <definedName name="_MDE38">#REF!</definedName>
    <definedName name="_MDE39">#REF!</definedName>
    <definedName name="_MDE40">#REF!</definedName>
    <definedName name="_MDE41">#REF!</definedName>
    <definedName name="_MDE42">#REF!</definedName>
    <definedName name="_MDE43">#REF!</definedName>
    <definedName name="_MDE44">#REF!</definedName>
    <definedName name="_MDE45">#REF!</definedName>
    <definedName name="_MDE46">#REF!</definedName>
    <definedName name="_MDE47">#REF!</definedName>
    <definedName name="_MDE48">#REF!</definedName>
    <definedName name="_MDE49">#REF!</definedName>
    <definedName name="_MDE50">#REF!</definedName>
    <definedName name="_MDE51">#REF!</definedName>
    <definedName name="_MDE52">#REF!</definedName>
    <definedName name="_MDE53">#REF!</definedName>
    <definedName name="_MDE54">#REF!</definedName>
    <definedName name="_MDE55">#REF!</definedName>
    <definedName name="_MDE56">#REF!</definedName>
    <definedName name="_MDE57">#REF!</definedName>
    <definedName name="_MDE58">#REF!</definedName>
    <definedName name="_MDE59">#REF!</definedName>
    <definedName name="_MDE60">#REF!</definedName>
    <definedName name="_MDE61">#REF!</definedName>
    <definedName name="_MDE62">#REF!</definedName>
    <definedName name="_MDE63">#REF!</definedName>
    <definedName name="_MDE64">#REF!</definedName>
    <definedName name="_MDE65">#REF!</definedName>
    <definedName name="_MDE66">#REF!</definedName>
    <definedName name="_MDE67">#REF!</definedName>
    <definedName name="_MDE68">#REF!</definedName>
    <definedName name="_ME01">#REF!</definedName>
    <definedName name="_ME02">#REF!</definedName>
    <definedName name="_ME03">#REF!</definedName>
    <definedName name="_ME04">#REF!</definedName>
    <definedName name="_ME05">#REF!</definedName>
    <definedName name="_ME06">#REF!</definedName>
    <definedName name="_ME07">#REF!</definedName>
    <definedName name="_ME08">#REF!</definedName>
    <definedName name="_ME09">#REF!</definedName>
    <definedName name="_ME10">#REF!</definedName>
    <definedName name="_ME11">#REF!</definedName>
    <definedName name="_ME12">#REF!</definedName>
    <definedName name="_ME13">#REF!</definedName>
    <definedName name="_ME14">#REF!</definedName>
    <definedName name="_ME15">#REF!</definedName>
    <definedName name="_ME16">#REF!</definedName>
    <definedName name="_ME17">#REF!</definedName>
    <definedName name="_ME18">#REF!</definedName>
    <definedName name="_ME19">#REF!</definedName>
    <definedName name="_ME20">#REF!</definedName>
    <definedName name="_ME21">#REF!</definedName>
    <definedName name="_ME22">#REF!</definedName>
    <definedName name="_ME23">#REF!</definedName>
    <definedName name="_ME24">#REF!</definedName>
    <definedName name="_ME25">#REF!</definedName>
    <definedName name="_ME26">#REF!</definedName>
    <definedName name="_ME27">#REF!</definedName>
    <definedName name="_ME28">#REF!</definedName>
    <definedName name="_ME29">#REF!</definedName>
    <definedName name="_ME30">#REF!</definedName>
    <definedName name="_ME31">#REF!</definedName>
    <definedName name="_ME32">#REF!</definedName>
    <definedName name="_ME33">#REF!</definedName>
    <definedName name="_ME34">#REF!</definedName>
    <definedName name="_ME35">#REF!</definedName>
    <definedName name="_ME36">#REF!</definedName>
    <definedName name="_ME37">#REF!</definedName>
    <definedName name="_ME38">#REF!</definedName>
    <definedName name="_ME39">#REF!</definedName>
    <definedName name="_ME40">#REF!</definedName>
    <definedName name="_ME41">#REF!</definedName>
    <definedName name="_ME42">#REF!</definedName>
    <definedName name="_ME43">#REF!</definedName>
    <definedName name="_ME44">#REF!</definedName>
    <definedName name="_ME45">#REF!</definedName>
    <definedName name="_ME46">#REF!</definedName>
    <definedName name="_ME47">#REF!</definedName>
    <definedName name="_ME48">#REF!</definedName>
    <definedName name="_ME49">#REF!</definedName>
    <definedName name="_ME50">#REF!</definedName>
    <definedName name="_ME51">#REF!</definedName>
    <definedName name="_ME52">#REF!</definedName>
    <definedName name="_ME53">#REF!</definedName>
    <definedName name="_ME54">#REF!</definedName>
    <definedName name="_ME55">#REF!</definedName>
    <definedName name="_ME56">#REF!</definedName>
    <definedName name="_ME57">#REF!</definedName>
    <definedName name="_ME58">#REF!</definedName>
    <definedName name="_ME59">#REF!</definedName>
    <definedName name="_ME60">#REF!</definedName>
    <definedName name="_ME61">#REF!</definedName>
    <definedName name="_ME62">#REF!</definedName>
    <definedName name="_ME63">#REF!</definedName>
    <definedName name="_ME64">#REF!</definedName>
    <definedName name="_ME65">#REF!</definedName>
    <definedName name="_ME66">#REF!</definedName>
    <definedName name="_ME67">#REF!</definedName>
    <definedName name="_ME68">#REF!</definedName>
    <definedName name="_mix300">[41]harga!$F$47</definedName>
    <definedName name="_MMM01">#REF!</definedName>
    <definedName name="_MMM02">#REF!</definedName>
    <definedName name="_MMM03">#REF!</definedName>
    <definedName name="_MMM04">#REF!</definedName>
    <definedName name="_MMM05">#REF!</definedName>
    <definedName name="_MMM06">#REF!</definedName>
    <definedName name="_MMM07">#REF!</definedName>
    <definedName name="_MMM08">#REF!</definedName>
    <definedName name="_MMM09">#REF!</definedName>
    <definedName name="_MMM10">#REF!</definedName>
    <definedName name="_MMM11">#REF!</definedName>
    <definedName name="_MMM12">#REF!</definedName>
    <definedName name="_MMM13">#REF!</definedName>
    <definedName name="_MMM14">#REF!</definedName>
    <definedName name="_MMM15">#REF!</definedName>
    <definedName name="_MMM16">#REF!</definedName>
    <definedName name="_MMM17">#REF!</definedName>
    <definedName name="_MMM18">#REF!</definedName>
    <definedName name="_MMM19">#REF!</definedName>
    <definedName name="_MMM20">#REF!</definedName>
    <definedName name="_MMM21">#REF!</definedName>
    <definedName name="_MMM22">#REF!</definedName>
    <definedName name="_MMM23">#REF!</definedName>
    <definedName name="_MMM24">#REF!</definedName>
    <definedName name="_MMM25">#REF!</definedName>
    <definedName name="_MMM26">#REF!</definedName>
    <definedName name="_MMM27">#REF!</definedName>
    <definedName name="_MMM28">#REF!</definedName>
    <definedName name="_MMM29">#REF!</definedName>
    <definedName name="_MMM30">#REF!</definedName>
    <definedName name="_MMM31">#REF!</definedName>
    <definedName name="_MMM32">#REF!</definedName>
    <definedName name="_MMM33">#REF!</definedName>
    <definedName name="_MMM34">#REF!</definedName>
    <definedName name="_MMM35">#REF!</definedName>
    <definedName name="_MMM36">#REF!</definedName>
    <definedName name="_MMM37">#REF!</definedName>
    <definedName name="_MMM38">#REF!</definedName>
    <definedName name="_MMM39">#REF!</definedName>
    <definedName name="_MMM40">#REF!</definedName>
    <definedName name="_MMM41">#REF!</definedName>
    <definedName name="_MMM411">#REF!</definedName>
    <definedName name="_MMM42">#REF!</definedName>
    <definedName name="_MMM43">#REF!</definedName>
    <definedName name="_MMM44">#REF!</definedName>
    <definedName name="_MMM45">#REF!</definedName>
    <definedName name="_MMM46">#REF!</definedName>
    <definedName name="_MMM47">#REF!</definedName>
    <definedName name="_MMM48">#REF!</definedName>
    <definedName name="_MMM49">#REF!</definedName>
    <definedName name="_MMM50">#REF!</definedName>
    <definedName name="_MMM51">#REF!</definedName>
    <definedName name="_MMM52">#REF!</definedName>
    <definedName name="_MMM53">#REF!</definedName>
    <definedName name="_MMM54">#REF!</definedName>
    <definedName name="_mp1">[42]Hrg.Sat!$Q$15</definedName>
    <definedName name="_mp3">[38]Ahs.1!$N$1149</definedName>
    <definedName name="_mu1">'[39]Harga satuan'!$N$4</definedName>
    <definedName name="_mu2">'[39]Harga satuan'!$N$5</definedName>
    <definedName name="_nyf410">#REF!</definedName>
    <definedName name="_nyf416">#REF!</definedName>
    <definedName name="_nyf425">#REF!</definedName>
    <definedName name="_nyf435">#REF!</definedName>
    <definedName name="_nyf450">#REF!</definedName>
    <definedName name="_nyf470">#REF!</definedName>
    <definedName name="_nyf495">#REF!</definedName>
    <definedName name="_nyy1120">#REF!</definedName>
    <definedName name="_nyy1150">#REF!</definedName>
    <definedName name="_nyy1185">#REF!</definedName>
    <definedName name="_nyy1240">#REF!</definedName>
    <definedName name="_nyy1300">#REF!</definedName>
    <definedName name="_nyy1400">#REF!</definedName>
    <definedName name="_nyy150">#REF!</definedName>
    <definedName name="_nyy1500">#REF!</definedName>
    <definedName name="_nyy1630">#REF!</definedName>
    <definedName name="_nyy170">#REF!</definedName>
    <definedName name="_nyy195">#REF!</definedName>
    <definedName name="_nyy4120">#REF!</definedName>
    <definedName name="_nyy4150">#REF!</definedName>
    <definedName name="_nyy4185">#REF!</definedName>
    <definedName name="_nyy4240">#REF!</definedName>
    <definedName name="_nyy425">#REF!</definedName>
    <definedName name="_nyy435">#REF!</definedName>
    <definedName name="_Order1" hidden="1">0</definedName>
    <definedName name="_Order2" hidden="1">255</definedName>
    <definedName name="_pab100">#REF!</definedName>
    <definedName name="_pab125">#REF!</definedName>
    <definedName name="_pab15">#REF!</definedName>
    <definedName name="_pab150">#REF!</definedName>
    <definedName name="_pab2">#REF!</definedName>
    <definedName name="_pab20">#REF!</definedName>
    <definedName name="_pab25">#REF!</definedName>
    <definedName name="_pab32">#REF!</definedName>
    <definedName name="_pab4">#REF!</definedName>
    <definedName name="_pab40">#REF!</definedName>
    <definedName name="_pab50">#REF!</definedName>
    <definedName name="_pab6">#REF!</definedName>
    <definedName name="_pab65">#REF!</definedName>
    <definedName name="_pab80">#REF!</definedName>
    <definedName name="_pah150">#REF!</definedName>
    <definedName name="_pak100">#REF!</definedName>
    <definedName name="_pak150">#REF!</definedName>
    <definedName name="_pak50">#REF!</definedName>
    <definedName name="_pak80">#REF!</definedName>
    <definedName name="_pam120">[38]Ahs.1!$N$1163</definedName>
    <definedName name="_Parse_Out" hidden="1">#REF!</definedName>
    <definedName name="_pas15">#REF!</definedName>
    <definedName name="_pbs100">#REF!</definedName>
    <definedName name="_pbs15">#REF!</definedName>
    <definedName name="_pbs150">#REF!</definedName>
    <definedName name="_pbs40">#REF!</definedName>
    <definedName name="_pbs50">#REF!</definedName>
    <definedName name="_pbs65">#REF!</definedName>
    <definedName name="_pbs80">#REF!</definedName>
    <definedName name="_pc40">#REF!</definedName>
    <definedName name="_PC450">#REF!</definedName>
    <definedName name="_pc50">#REF!</definedName>
    <definedName name="_PC600">#REF!</definedName>
    <definedName name="_pc80">#REF!</definedName>
    <definedName name="_pcf80">#REF!</definedName>
    <definedName name="_PF1">[43]ANALYSIS!#REF!</definedName>
    <definedName name="_pf18">[40]harsat!$H$28</definedName>
    <definedName name="_PF2">[43]ANALYSIS!#REF!</definedName>
    <definedName name="_PF3">[43]ANALYSIS!#REF!</definedName>
    <definedName name="_PF4">[43]ANALYSIS!#REF!</definedName>
    <definedName name="_PG1">#REF!</definedName>
    <definedName name="_PG2">#REF!</definedName>
    <definedName name="_PG3">#REF!</definedName>
    <definedName name="_ph100">#REF!</definedName>
    <definedName name="_ph150">#REF!</definedName>
    <definedName name="_phf100">#REF!</definedName>
    <definedName name="_phf150">#REF!</definedName>
    <definedName name="_pj1">#REF!</definedName>
    <definedName name="_pj2">#REF!</definedName>
    <definedName name="_ply16">#REF!</definedName>
    <definedName name="_ply18">#REF!</definedName>
    <definedName name="_ply3">#REF!</definedName>
    <definedName name="_ply9">#REF!</definedName>
    <definedName name="_PR1">#REF!</definedName>
    <definedName name="_PR10">'[1]ANalisa '!$H$2671</definedName>
    <definedName name="_PR11">'[1]ANalisa '!$H$2676</definedName>
    <definedName name="_PR12">'[1]ANalisa '!$H$2681</definedName>
    <definedName name="_PR13">'[1]ANalisa '!$H$2686</definedName>
    <definedName name="_PR14">'[1]ANalisa '!$H$2691</definedName>
    <definedName name="_PR15">'[1]ANalisa '!$H$2696</definedName>
    <definedName name="_PR16">'[1]ANalisa '!$H$2701</definedName>
    <definedName name="_PR2">#REF!</definedName>
    <definedName name="_PR3">#REF!</definedName>
    <definedName name="_PR4">#REF!</definedName>
    <definedName name="_PR5">#REF!</definedName>
    <definedName name="_PR9">'[1]ANalisa '!$H$2666</definedName>
    <definedName name="_pv100">#REF!</definedName>
    <definedName name="_pv40">#REF!</definedName>
    <definedName name="_pv50">#REF!</definedName>
    <definedName name="_pv80">#REF!</definedName>
    <definedName name="_pvc10">#REF!</definedName>
    <definedName name="_pvf100">#REF!</definedName>
    <definedName name="_pvf80">#REF!</definedName>
    <definedName name="_Q">#REF!</definedName>
    <definedName name="_Q_15">#REF!</definedName>
    <definedName name="_Q_2">#REF!</definedName>
    <definedName name="_Q_3">#REF!</definedName>
    <definedName name="_Q_4">#REF!</definedName>
    <definedName name="_Q_5">#REF!</definedName>
    <definedName name="_Q2" hidden="1">{"'Overflow Tank '!$A$1:$Q$58"}</definedName>
    <definedName name="_RAB1">'[44]Harsat Upah'!$A$7:$E$35</definedName>
    <definedName name="_rcp150">#REF!</definedName>
    <definedName name="_rcp40">#REF!</definedName>
    <definedName name="_rcp60">#REF!</definedName>
    <definedName name="_rcp80">#REF!</definedName>
    <definedName name="_Regression_Int">1</definedName>
    <definedName name="_Regression_Out" hidden="1">#REF!</definedName>
    <definedName name="_Regression_X" hidden="1">#REF!</definedName>
    <definedName name="_Regression_Y" hidden="1">#REF!</definedName>
    <definedName name="_S">#REF!</definedName>
    <definedName name="_S_15">#REF!</definedName>
    <definedName name="_S_2">#REF!</definedName>
    <definedName name="_S_3">#REF!</definedName>
    <definedName name="_S_4">#REF!</definedName>
    <definedName name="_S_5">#REF!</definedName>
    <definedName name="_sfv150">#REF!</definedName>
    <definedName name="_sn1020">'[45]SAT-BHN'!$H$14</definedName>
    <definedName name="_Sort" localSheetId="6" hidden="1">#REF!</definedName>
    <definedName name="_Sort" hidden="1">#REF!</definedName>
    <definedName name="_std100">#REF!</definedName>
    <definedName name="_std150">#REF!</definedName>
    <definedName name="_std50">#REF!</definedName>
    <definedName name="_std65">#REF!</definedName>
    <definedName name="_T916889">#REF!</definedName>
    <definedName name="_Table1_In1" hidden="1">#REF!</definedName>
    <definedName name="_Table1_Out" hidden="1">#REF!</definedName>
    <definedName name="_Table2_In1" hidden="1">[35]H.Satuan!#REF!</definedName>
    <definedName name="_Table2_Out" hidden="1">[46]H.Satuan!#REF!</definedName>
    <definedName name="_tbt1">#REF!</definedName>
    <definedName name="_tbt2">#REF!</definedName>
    <definedName name="_tr16150">#REF!</definedName>
    <definedName name="_tr16175">#REF!</definedName>
    <definedName name="_tsI3">[16]MEP!_tsI3</definedName>
    <definedName name="_tsv25">#REF!</definedName>
    <definedName name="_ups10">[38]Ahs.2!$L$525</definedName>
    <definedName name="_vnt100">#REF!</definedName>
    <definedName name="_vnt40">#REF!</definedName>
    <definedName name="_vnt50">#REF!</definedName>
    <definedName name="_vnt80">#REF!</definedName>
    <definedName name="_VOL_ARS_WIDYA_NUSANTARA" hidden="1">#REF!</definedName>
    <definedName name="_W">#REF!</definedName>
    <definedName name="_W_15">#REF!</definedName>
    <definedName name="_W_2">#REF!</definedName>
    <definedName name="_W_3">#REF!</definedName>
    <definedName name="_W_4">#REF!</definedName>
    <definedName name="_W_5">#REF!</definedName>
    <definedName name="A" localSheetId="6" hidden="1">#REF!</definedName>
    <definedName name="a">#REF!</definedName>
    <definedName name="A.">#REF!</definedName>
    <definedName name="A.16">#REF!</definedName>
    <definedName name="A.18">#REF!</definedName>
    <definedName name="A.18a">#REF!</definedName>
    <definedName name="A.18b">#REF!</definedName>
    <definedName name="A.2">#REF!</definedName>
    <definedName name="A.BETON_20MPa">#REF!</definedName>
    <definedName name="A.PEMBESIAN_BETON">#REF!</definedName>
    <definedName name="A_1">#REF!</definedName>
    <definedName name="A_15">#REF!</definedName>
    <definedName name="A_2">#REF!</definedName>
    <definedName name="A_3">#REF!</definedName>
    <definedName name="A_4">#REF!</definedName>
    <definedName name="A_5">#REF!</definedName>
    <definedName name="a1..2349">#REF!</definedName>
    <definedName name="A2_">#REF!</definedName>
    <definedName name="A3_">#REF!</definedName>
    <definedName name="AA_03">'[47]HRG BHN'!$E$18</definedName>
    <definedName name="AA_05">'[48]HRG BHN'!$E$19</definedName>
    <definedName name="AA_08">'[48]HRG BHN'!$E$21</definedName>
    <definedName name="AA_11">'[47]HRG BHN'!$E$27</definedName>
    <definedName name="AAA" localSheetId="6" hidden="1">#REF!</definedName>
    <definedName name="AAA">#REF!</definedName>
    <definedName name="aaaa">#REF!</definedName>
    <definedName name="AAAAA" hidden="1">#REF!</definedName>
    <definedName name="aaaaaa">#REF!</definedName>
    <definedName name="aaaaaaaaaaaa">'[49]rab lt 2 bo'!#REF!</definedName>
    <definedName name="aaaaaaaaaaaaaaaaaa">#REF!</definedName>
    <definedName name="AAD3_1">[16]!HAJIME_1:[16]!OWARI_1</definedName>
    <definedName name="AAD3_1_1" localSheetId="0">HAJIME_1_1:OWARI_1_1</definedName>
    <definedName name="AAD3_1_1" localSheetId="2">HAJIME_1_1:OWARI_1_1</definedName>
    <definedName name="AAD3_1_1">HAJIME_1_1:OWARI_1_1</definedName>
    <definedName name="AAD3_1_1_1">[16]!HAJIME_1_1:[16]!OWARI_1_1</definedName>
    <definedName name="AAD3_1_1_1_1" localSheetId="0">HAJIME_1_1_1:OWARI_1_1_1</definedName>
    <definedName name="AAD3_1_1_1_1" localSheetId="2">HAJIME_1_1_1:OWARI_1_1_1</definedName>
    <definedName name="AAD3_1_1_1_1">HAJIME_1_1_1:OWARI_1_1_1</definedName>
    <definedName name="AAD3_17">NA()</definedName>
    <definedName name="AAD3_18">NA()</definedName>
    <definedName name="AAD3_19">NA()</definedName>
    <definedName name="AAD3_23">NA()</definedName>
    <definedName name="AAD3_24">NA()</definedName>
    <definedName name="AAD3_25">NA()</definedName>
    <definedName name="AAD3_28">NA()</definedName>
    <definedName name="AAD3_29">NA()</definedName>
    <definedName name="AAD3_3_1">[16]!HAJIME_3:[16]!OWARI_3</definedName>
    <definedName name="AAD3_30">NA()</definedName>
    <definedName name="AAD3_31">NA()</definedName>
    <definedName name="AAD3_32">NA()</definedName>
    <definedName name="AAD3_33">NA()</definedName>
    <definedName name="AAD3_34">NA()</definedName>
    <definedName name="AAD3_35">NA()</definedName>
    <definedName name="AAD3_36">NA()</definedName>
    <definedName name="AAD3_37">NA()</definedName>
    <definedName name="AAD3_38">NA()</definedName>
    <definedName name="AAD3_39">NA()</definedName>
    <definedName name="AAD3_41">NA()</definedName>
    <definedName name="AAD3_42">NA()</definedName>
    <definedName name="AAD3_43">NA()</definedName>
    <definedName name="AAD3_44">NA()</definedName>
    <definedName name="AAD3_45">NA()</definedName>
    <definedName name="AAD3_46">NA()</definedName>
    <definedName name="AAD3_47">NA()</definedName>
    <definedName name="AAD3_49">NA()</definedName>
    <definedName name="AAD3_50">NA()</definedName>
    <definedName name="AAD3_51">NA()</definedName>
    <definedName name="AAD3_52">NA()</definedName>
    <definedName name="AAD3_53">NA()</definedName>
    <definedName name="AAD3_54">NA()</definedName>
    <definedName name="AAD3_55">NA()</definedName>
    <definedName name="AAD3_56">NA()</definedName>
    <definedName name="AAD3_57">NA()</definedName>
    <definedName name="AAD3_58">NA()</definedName>
    <definedName name="AAD3_59">NA()</definedName>
    <definedName name="AAD3_6">[16]!HAJIME:[16]!OWARI</definedName>
    <definedName name="AAD3_60">NA()</definedName>
    <definedName name="AAD3_62">NA()</definedName>
    <definedName name="AAD3_63">NA()</definedName>
    <definedName name="AAD3_7">[16]!HAJIME_7:[16]!OWARI_7</definedName>
    <definedName name="AAD3_7_1">[16]!HAJIME_7:[16]!OWARI_7</definedName>
    <definedName name="aadadadaddada" localSheetId="6" hidden="1">#REF!</definedName>
    <definedName name="aadadadaddada" hidden="1">#REF!</definedName>
    <definedName name="aax">#REF!</definedName>
    <definedName name="ABC">#REF!</definedName>
    <definedName name="ABCD">#REF!</definedName>
    <definedName name="ABCDE">#REF!</definedName>
    <definedName name="ABCDEF">#REF!</definedName>
    <definedName name="abch100">#REF!</definedName>
    <definedName name="aber100">#REF!</definedName>
    <definedName name="aber15">#REF!</definedName>
    <definedName name="Aber150">#REF!</definedName>
    <definedName name="aber2">#REF!</definedName>
    <definedName name="aber20">#REF!</definedName>
    <definedName name="aber25">#REF!</definedName>
    <definedName name="aber32">#REF!</definedName>
    <definedName name="aber4">#REF!</definedName>
    <definedName name="aber40">#REF!</definedName>
    <definedName name="aber50">#REF!</definedName>
    <definedName name="Aber6">#REF!</definedName>
    <definedName name="aber80">#REF!</definedName>
    <definedName name="aberf100">#REF!</definedName>
    <definedName name="aberf150">#REF!</definedName>
    <definedName name="aberf4">#REF!</definedName>
    <definedName name="aberf6">#REF!</definedName>
    <definedName name="aberf80">#REF!</definedName>
    <definedName name="abfj100">#REF!</definedName>
    <definedName name="abfj150">#REF!</definedName>
    <definedName name="abfj40">#REF!</definedName>
    <definedName name="abfj50">#REF!</definedName>
    <definedName name="abfl40">#REF!</definedName>
    <definedName name="abft100">#REF!</definedName>
    <definedName name="abft150">#REF!</definedName>
    <definedName name="abft50">#REF!</definedName>
    <definedName name="abfv100">#REF!</definedName>
    <definedName name="abfv150">#REF!</definedName>
    <definedName name="abfv50">#REF!</definedName>
    <definedName name="abfv80">#REF!</definedName>
    <definedName name="abgv100">#REF!</definedName>
    <definedName name="abgv150">#REF!</definedName>
    <definedName name="abgv20">#REF!</definedName>
    <definedName name="abgv32">#REF!</definedName>
    <definedName name="abgv40">#REF!</definedName>
    <definedName name="abgv50">#REF!</definedName>
    <definedName name="abka15">#REF!</definedName>
    <definedName name="abpg">#REF!</definedName>
    <definedName name="abwl">#REF!</definedName>
    <definedName name="ABX">#REF!</definedName>
    <definedName name="ac.0.5pk">#REF!</definedName>
    <definedName name="ac_0.5">#REF!</definedName>
    <definedName name="ac_1.25pk">'[1]ANalisa '!$H$4724</definedName>
    <definedName name="ac_1.5pk">#REF!</definedName>
    <definedName name="ac_1pk">#REF!</definedName>
    <definedName name="AC_2">NA()</definedName>
    <definedName name="ac_2.5pk">'[1]ANalisa '!$H$4763</definedName>
    <definedName name="ac_2pk_">'[1]ANalisa '!$H$4742</definedName>
    <definedName name="AC_4cm">#REF!</definedName>
    <definedName name="ac_cassete_2pk">#REF!</definedName>
    <definedName name="ac_cassete_3pk">#REF!</definedName>
    <definedName name="ac_outdoor">'[1]ANalisa '!$H$4772</definedName>
    <definedName name="ac_split_0.75">#REF!</definedName>
    <definedName name="ac_split_wall">#REF!</definedName>
    <definedName name="ac2pk">'[50]ANalisa '!#REF!</definedName>
    <definedName name="ACBase">#REF!</definedName>
    <definedName name="ACBd">#REF!</definedName>
    <definedName name="ACBd_6cm">#REF!</definedName>
    <definedName name="AccessDatabase" hidden="1">"C:\My Documents\Konstruksi\MM-Unpad\Ged-C\RABGedung-C.mdb"</definedName>
    <definedName name="aci">#REF!</definedName>
    <definedName name="acian">#REF!</definedName>
    <definedName name="acian.plesteran">#REF!</definedName>
    <definedName name="acian_bata_">#REF!</definedName>
    <definedName name="Acian_bata_ringan">#REF!</definedName>
    <definedName name="acian_bt.ringan">[13]ANALYSIS!#REF!</definedName>
    <definedName name="acian_finishing">'[50]ANalisa '!#REF!</definedName>
    <definedName name="ACWC_5cm">#REF!</definedName>
    <definedName name="ACX">#REF!</definedName>
    <definedName name="ad">#REF!</definedName>
    <definedName name="ADAC">[16]!HAJIME:[16]!OWARI</definedName>
    <definedName name="ADD1_1">[16]!_CH15..H15___C__43:[16]!_CH17..H17___C__37</definedName>
    <definedName name="ADD1_1_1" localSheetId="0">_CH15..H15___C__45:_CH17..H17___C__39</definedName>
    <definedName name="ADD1_1_1" localSheetId="2">_CH15..H15___C__45:_CH17..H17___C__39</definedName>
    <definedName name="ADD1_1_1">_CH15..H15___C__45:_CH17..H17___C__39</definedName>
    <definedName name="ADD1_1_1_1_1" localSheetId="0">_CH15..H15___C__46:[16]!_CH17..H17___C__4</definedName>
    <definedName name="ADD1_1_1_1_1" localSheetId="2">_CH15..H15___C__46:[16]!_CH17..H17___C__4</definedName>
    <definedName name="ADD1_1_1_1_1">_CH15..H15___C__46:[16]!_CH17..H17___C__4</definedName>
    <definedName name="ADD1_16" localSheetId="0">C223223_1:CAL_46</definedName>
    <definedName name="ADD1_16" localSheetId="2">C223223_1:CAL_46</definedName>
    <definedName name="ADD1_16">C223223_1:CAL_46</definedName>
    <definedName name="ADD1_17">NA()</definedName>
    <definedName name="ADD1_18">NA()</definedName>
    <definedName name="ADD1_19">NA()</definedName>
    <definedName name="ADD1_2" localSheetId="0">C223223_3:CAL_50</definedName>
    <definedName name="ADD1_2" localSheetId="2">C223223_3:CAL_50</definedName>
    <definedName name="ADD1_2">C223223_3:CAL_50</definedName>
    <definedName name="ADD1_23">NA()</definedName>
    <definedName name="ADD1_24">NA()</definedName>
    <definedName name="ADD1_25">NA()</definedName>
    <definedName name="ADD1_28">NA()</definedName>
    <definedName name="ADD1_29">NA()</definedName>
    <definedName name="ADD1_3_1">[16]!_CH15..H15___C__63:[16]!_CH17..H17___C__54</definedName>
    <definedName name="ADD1_30">NA()</definedName>
    <definedName name="ADD1_31">NA()</definedName>
    <definedName name="ADD1_32">NA()</definedName>
    <definedName name="ADD1_33">NA()</definedName>
    <definedName name="ADD1_34">NA()</definedName>
    <definedName name="ADD1_35">NA()</definedName>
    <definedName name="ADD1_36">NA()</definedName>
    <definedName name="ADD1_37">NA()</definedName>
    <definedName name="ADD1_38">NA()</definedName>
    <definedName name="ADD1_39">NA()</definedName>
    <definedName name="ADD1_4" localSheetId="0">C223223_9:CAL_8</definedName>
    <definedName name="ADD1_4" localSheetId="2">C223223_9:CAL_8</definedName>
    <definedName name="ADD1_4">C223223_9:CAL_8</definedName>
    <definedName name="ADD1_41">NA()</definedName>
    <definedName name="ADD1_42">NA()</definedName>
    <definedName name="ADD1_43">NA()</definedName>
    <definedName name="ADD1_44">NA()</definedName>
    <definedName name="ADD1_45">NA()</definedName>
    <definedName name="ADD1_46">NA()</definedName>
    <definedName name="ADD1_47">NA()</definedName>
    <definedName name="ADD1_49">NA()</definedName>
    <definedName name="ADD1_5" localSheetId="0">CAL:[16]!____CAL1</definedName>
    <definedName name="ADD1_5" localSheetId="2">CAL:[16]!____CAL1</definedName>
    <definedName name="ADD1_5">CAL:[16]!____CAL1</definedName>
    <definedName name="ADD1_50">NA()</definedName>
    <definedName name="ADD1_51">NA()</definedName>
    <definedName name="ADD1_52">NA()</definedName>
    <definedName name="ADD1_53">NA()</definedName>
    <definedName name="ADD1_54">NA()</definedName>
    <definedName name="ADD1_55">NA()</definedName>
    <definedName name="ADD1_56">NA()</definedName>
    <definedName name="ADD1_57">NA()</definedName>
    <definedName name="ADD1_58">NA()</definedName>
    <definedName name="ADD1_59">NA()</definedName>
    <definedName name="ADD1_6" localSheetId="0">CAL_13:CAL1_13</definedName>
    <definedName name="ADD1_6" localSheetId="2">CAL_13:CAL1_13</definedName>
    <definedName name="ADD1_6">CAL_13:CAL1_13</definedName>
    <definedName name="ADD1_60">NA()</definedName>
    <definedName name="ADD1_62">NA()</definedName>
    <definedName name="ADD1_63">NA()</definedName>
    <definedName name="ADD1_7" localSheetId="0">CAL_17:CAL1_17</definedName>
    <definedName name="ADD1_7" localSheetId="2">CAL_17:CAL1_17</definedName>
    <definedName name="ADD1_7">CAL_17:CAL1_17</definedName>
    <definedName name="ADD1_7_1">[16]!_CH17..H17___C__3:[16]!_CH19..H19___C__2</definedName>
    <definedName name="ADD2_1" localSheetId="0">__bvd34:CAL1_37</definedName>
    <definedName name="ADD2_1" localSheetId="2">__bvd34:CAL1_37</definedName>
    <definedName name="ADD2_1">__bvd34:CAL1_37</definedName>
    <definedName name="ADD2_1_1" localSheetId="0">_CH13..H13___C__45:_CH19..H19___C__30</definedName>
    <definedName name="ADD2_1_1" localSheetId="2">_CH13..H13___C__45:_CH19..H19___C__30</definedName>
    <definedName name="ADD2_1_1">_CH13..H13___C__45:_CH19..H19___C__30</definedName>
    <definedName name="ADD2_1_1_1_1" localSheetId="0">_CH13..H13___C__46:_CH19..H19___C__31</definedName>
    <definedName name="ADD2_1_1_1_1" localSheetId="2">_CH13..H13___C__46:_CH19..H19___C__31</definedName>
    <definedName name="ADD2_1_1_1_1">_CH13..H13___C__46:_CH19..H19___C__31</definedName>
    <definedName name="ADD2_17">NA()</definedName>
    <definedName name="ADD2_18">NA()</definedName>
    <definedName name="ADD2_19">NA()</definedName>
    <definedName name="ADD2_23">NA()</definedName>
    <definedName name="ADD2_24">NA()</definedName>
    <definedName name="ADD2_25">NA()</definedName>
    <definedName name="ADD2_28">NA()</definedName>
    <definedName name="ADD2_29">NA()</definedName>
    <definedName name="ADD2_3_1">[16]!_CH13..H13___C__63:[16]!_CH19..H19___C__45</definedName>
    <definedName name="ADD2_30">NA()</definedName>
    <definedName name="ADD2_31">NA()</definedName>
    <definedName name="ADD2_32">NA()</definedName>
    <definedName name="ADD2_33">NA()</definedName>
    <definedName name="ADD2_34">NA()</definedName>
    <definedName name="ADD2_35">NA()</definedName>
    <definedName name="ADD2_36">NA()</definedName>
    <definedName name="ADD2_37">NA()</definedName>
    <definedName name="ADD2_38">NA()</definedName>
    <definedName name="ADD2_39">NA()</definedName>
    <definedName name="ADD2_4" localSheetId="0">BVDB_24:CAL1_8</definedName>
    <definedName name="ADD2_4" localSheetId="2">BVDB_24:CAL1_8</definedName>
    <definedName name="ADD2_4">BVDB_24:CAL1_8</definedName>
    <definedName name="ADD2_41">NA()</definedName>
    <definedName name="ADD2_42">NA()</definedName>
    <definedName name="ADD2_43">NA()</definedName>
    <definedName name="ADD2_44">NA()</definedName>
    <definedName name="ADD2_45">NA()</definedName>
    <definedName name="ADD2_46">NA()</definedName>
    <definedName name="ADD2_47">NA()</definedName>
    <definedName name="ADD2_49">NA()</definedName>
    <definedName name="ADD2_5" localSheetId="0">BVDB_39:[16]!____CAL10</definedName>
    <definedName name="ADD2_5" localSheetId="2">BVDB_39:[16]!____CAL10</definedName>
    <definedName name="ADD2_5">BVDB_39:[16]!____CAL10</definedName>
    <definedName name="ADD2_50">NA()</definedName>
    <definedName name="ADD2_51">NA()</definedName>
    <definedName name="ADD2_52">NA()</definedName>
    <definedName name="ADD2_53">NA()</definedName>
    <definedName name="ADD2_54">NA()</definedName>
    <definedName name="ADD2_55">NA()</definedName>
    <definedName name="ADD2_56">NA()</definedName>
    <definedName name="ADD2_57">NA()</definedName>
    <definedName name="ADD2_58">NA()</definedName>
    <definedName name="ADD2_59">NA()</definedName>
    <definedName name="ADD2_60">NA()</definedName>
    <definedName name="ADD2_62">NA()</definedName>
    <definedName name="ADD2_63">NA()</definedName>
    <definedName name="ADD2_7" localSheetId="0">BVDB_63:CAL10_17</definedName>
    <definedName name="ADD2_7" localSheetId="2">BVDB_63:CAL10_17</definedName>
    <definedName name="ADD2_7">BVDB_63:CAL10_17</definedName>
    <definedName name="ADD2_7_1">[16]!_CH15..H15___C__3:[16]!_CH21..H21___C__11</definedName>
    <definedName name="ADD3_1" localSheetId="0">__bvd34:CAL1_37</definedName>
    <definedName name="ADD3_1" localSheetId="2">__bvd34:CAL1_37</definedName>
    <definedName name="ADD3_1">__bvd34:CAL1_37</definedName>
    <definedName name="ADD3_1_1" localSheetId="0">_CH13..H13___C__45:_CH19..H19___C__30</definedName>
    <definedName name="ADD3_1_1" localSheetId="2">_CH13..H13___C__45:_CH19..H19___C__30</definedName>
    <definedName name="ADD3_1_1">_CH13..H13___C__45:_CH19..H19___C__30</definedName>
    <definedName name="ADD3_1_1_1_1" localSheetId="0">_CH13..H13___C__46:_CH19..H19___C__31</definedName>
    <definedName name="ADD3_1_1_1_1" localSheetId="2">_CH13..H13___C__46:_CH19..H19___C__31</definedName>
    <definedName name="ADD3_1_1_1_1">_CH13..H13___C__46:_CH19..H19___C__31</definedName>
    <definedName name="ADD3_17">NA()</definedName>
    <definedName name="ADD3_18">NA()</definedName>
    <definedName name="ADD3_19">NA()</definedName>
    <definedName name="ADD3_23">NA()</definedName>
    <definedName name="ADD3_24">NA()</definedName>
    <definedName name="ADD3_25">NA()</definedName>
    <definedName name="ADD3_28">NA()</definedName>
    <definedName name="ADD3_29">NA()</definedName>
    <definedName name="ADD3_3_1">[16]!_CH13..H13___C__63:[16]!_CH19..H19___C__45</definedName>
    <definedName name="ADD3_30">NA()</definedName>
    <definedName name="ADD3_31">NA()</definedName>
    <definedName name="ADD3_32">NA()</definedName>
    <definedName name="ADD3_33">NA()</definedName>
    <definedName name="ADD3_34">NA()</definedName>
    <definedName name="ADD3_35">NA()</definedName>
    <definedName name="ADD3_36">NA()</definedName>
    <definedName name="ADD3_37">NA()</definedName>
    <definedName name="ADD3_38">NA()</definedName>
    <definedName name="ADD3_39">NA()</definedName>
    <definedName name="ADD3_4" localSheetId="0">BVDB_24:CAL1_8</definedName>
    <definedName name="ADD3_4" localSheetId="2">BVDB_24:CAL1_8</definedName>
    <definedName name="ADD3_4">BVDB_24:CAL1_8</definedName>
    <definedName name="ADD3_41">NA()</definedName>
    <definedName name="ADD3_42">NA()</definedName>
    <definedName name="ADD3_43">NA()</definedName>
    <definedName name="ADD3_44">NA()</definedName>
    <definedName name="ADD3_45">NA()</definedName>
    <definedName name="ADD3_46">NA()</definedName>
    <definedName name="ADD3_47">NA()</definedName>
    <definedName name="ADD3_49">NA()</definedName>
    <definedName name="ADD3_5" localSheetId="0">BVDB_39:[16]!____CAL10</definedName>
    <definedName name="ADD3_5" localSheetId="2">BVDB_39:[16]!____CAL10</definedName>
    <definedName name="ADD3_5">BVDB_39:[16]!____CAL10</definedName>
    <definedName name="ADD3_50">NA()</definedName>
    <definedName name="ADD3_51">NA()</definedName>
    <definedName name="ADD3_52">NA()</definedName>
    <definedName name="ADD3_53">NA()</definedName>
    <definedName name="ADD3_54">NA()</definedName>
    <definedName name="ADD3_55">NA()</definedName>
    <definedName name="ADD3_56">NA()</definedName>
    <definedName name="ADD3_57">NA()</definedName>
    <definedName name="ADD3_58">NA()</definedName>
    <definedName name="ADD3_59">NA()</definedName>
    <definedName name="ADD3_60">NA()</definedName>
    <definedName name="ADD3_62">NA()</definedName>
    <definedName name="ADD3_63">NA()</definedName>
    <definedName name="ADD3_7" localSheetId="0">BVDB_63:CAL10_17</definedName>
    <definedName name="ADD3_7" localSheetId="2">BVDB_63:CAL10_17</definedName>
    <definedName name="ADD3_7">BVDB_63:CAL10_17</definedName>
    <definedName name="ADD3_7_1">[16]!_CH15..H15___C__3:[16]!_CH21..H21___C__11</definedName>
    <definedName name="ADDR">[16]!HAJIME:[16]!OWARI</definedName>
    <definedName name="ADDR_1">[16]!HAJIME_1:[16]!OWARI_1</definedName>
    <definedName name="ADDR_1_1" localSheetId="0">HAJIME_1_1:OWARI_1_1</definedName>
    <definedName name="ADDR_1_1" localSheetId="2">HAJIME_1_1:OWARI_1_1</definedName>
    <definedName name="ADDR_1_1">HAJIME_1_1:OWARI_1_1</definedName>
    <definedName name="ADDR_1_1_1">[16]!HAJIME_1_1:[16]!OWARI_1_1</definedName>
    <definedName name="ADDR_1_1_1_1" localSheetId="0">HAJIME_1_1_1:OWARI_1_1_1</definedName>
    <definedName name="ADDR_1_1_1_1" localSheetId="2">HAJIME_1_1_1:OWARI_1_1_1</definedName>
    <definedName name="ADDR_1_1_1_1">HAJIME_1_1_1:OWARI_1_1_1</definedName>
    <definedName name="ADDR_17">NA()</definedName>
    <definedName name="ADDR_18">NA()</definedName>
    <definedName name="ADDR_19">NA()</definedName>
    <definedName name="ADDR_23">NA()</definedName>
    <definedName name="ADDR_24">NA()</definedName>
    <definedName name="ADDR_25">NA()</definedName>
    <definedName name="ADDR_28">NA()</definedName>
    <definedName name="ADDR_29">NA()</definedName>
    <definedName name="ADDR_3_1">[16]!HAJIME_3:[16]!OWARI_3</definedName>
    <definedName name="ADDR_30">NA()</definedName>
    <definedName name="ADDR_31">NA()</definedName>
    <definedName name="ADDR_32">NA()</definedName>
    <definedName name="ADDR_33">NA()</definedName>
    <definedName name="ADDR_34">NA()</definedName>
    <definedName name="ADDR_35">NA()</definedName>
    <definedName name="ADDR_36">NA()</definedName>
    <definedName name="ADDR_37">NA()</definedName>
    <definedName name="ADDR_38">NA()</definedName>
    <definedName name="ADDR_39">NA()</definedName>
    <definedName name="ADDR_41">NA()</definedName>
    <definedName name="ADDR_42">NA()</definedName>
    <definedName name="ADDR_43">NA()</definedName>
    <definedName name="ADDR_44">NA()</definedName>
    <definedName name="ADDR_45">NA()</definedName>
    <definedName name="ADDR_46">NA()</definedName>
    <definedName name="ADDR_47">NA()</definedName>
    <definedName name="ADDR_49">NA()</definedName>
    <definedName name="ADDR_50">NA()</definedName>
    <definedName name="ADDR_51">NA()</definedName>
    <definedName name="ADDR_52">NA()</definedName>
    <definedName name="ADDR_53">NA()</definedName>
    <definedName name="ADDR_54">NA()</definedName>
    <definedName name="ADDR_55">NA()</definedName>
    <definedName name="ADDR_56">NA()</definedName>
    <definedName name="ADDR_57">NA()</definedName>
    <definedName name="ADDR_58">NA()</definedName>
    <definedName name="ADDR_59">NA()</definedName>
    <definedName name="ADDR_6">[16]!HAJIME:[16]!OWARI</definedName>
    <definedName name="ADDR_60">NA()</definedName>
    <definedName name="ADDR_62">NA()</definedName>
    <definedName name="ADDR_63">NA()</definedName>
    <definedName name="ADDR_7">[16]!HAJIME_7:[16]!OWARI_7</definedName>
    <definedName name="ADDR_7_1">[16]!HAJIME_7:[16]!OWARI_7</definedName>
    <definedName name="ADDR1">[16]!HAJIME:[16]!OWARI</definedName>
    <definedName name="adh" localSheetId="6" hidden="1">{"'Sheet1'!$A$1"}</definedName>
    <definedName name="adh" localSheetId="0" hidden="1">{"'Sheet1'!$A$1"}</definedName>
    <definedName name="adh" hidden="1">{"'Sheet1'!$A$1"}</definedName>
    <definedName name="adnan">[16]!_CH13..H13___C__40:[16]!_CH19..H19___C__3</definedName>
    <definedName name="ADX">#REF!</definedName>
    <definedName name="afa" localSheetId="6" hidden="1">{"'Sheet1'!$A$1"}</definedName>
    <definedName name="afa" localSheetId="0" hidden="1">{"'Sheet1'!$A$1"}</definedName>
    <definedName name="afa" hidden="1">{"'Sheet1'!$A$1"}</definedName>
    <definedName name="afu" hidden="1">{#N/A,#N/A,FALSE,"REK-S-TPL";#N/A,#N/A,FALSE,"REK-TPML";#N/A,#N/A,FALSE,"RAB-TEMPEL"}</definedName>
    <definedName name="ag" hidden="1">#REF!</definedName>
    <definedName name="Agg_Klas_A">#REF!</definedName>
    <definedName name="Agg_Klas_B">#REF!</definedName>
    <definedName name="agh">#REF!</definedName>
    <definedName name="aghyen">#REF!</definedName>
    <definedName name="agk">#REF!</definedName>
    <definedName name="agkyen">#REF!</definedName>
    <definedName name="Agregat_Halus">#REF!</definedName>
    <definedName name="Agregat_Halus___Sub_Base">#REF!</definedName>
    <definedName name="Agregat_halus__Cor">#REF!</definedName>
    <definedName name="Agregat_Kasar">#REF!</definedName>
    <definedName name="Agregat_Kasar___Sub_Base">#REF!</definedName>
    <definedName name="AGREGATA">#REF!</definedName>
    <definedName name="AGREGATB">#REF!</definedName>
    <definedName name="AGREGATC">#REF!</definedName>
    <definedName name="agregatkasar">#REF!</definedName>
    <definedName name="agrt.a" hidden="1">'[51]Agregat Halus &amp; Kasar'!$H$12:$H$20</definedName>
    <definedName name="ahrd100">#REF!</definedName>
    <definedName name="ahrd150">#REF!</definedName>
    <definedName name="ahs">#REF!</definedName>
    <definedName name="AHS.Rev1">[52]BQ_E20_02_Rp_!$B$14:$I$230</definedName>
    <definedName name="ahs___0">#REF!</definedName>
    <definedName name="ahs___11">#REF!</definedName>
    <definedName name="ahs___7">#REF!</definedName>
    <definedName name="ahs_9">#REF!</definedName>
    <definedName name="ahslist">[53]DatabaseBarang!$R$46:$R$367</definedName>
    <definedName name="AHSP">#REF!</definedName>
    <definedName name="ahuf100">#REF!</definedName>
    <definedName name="ahuf150">#REF!</definedName>
    <definedName name="ahuf150ahuf150">#REF!</definedName>
    <definedName name="Air_Compresor">#REF!</definedName>
    <definedName name="ajunk" localSheetId="6" hidden="1">#REF!</definedName>
    <definedName name="ajunk" hidden="1">#REF!</definedName>
    <definedName name="akco100">#REF!</definedName>
    <definedName name="akco150">#REF!</definedName>
    <definedName name="akco80">#REF!</definedName>
    <definedName name="akfd50">#REF!</definedName>
    <definedName name="akfj100">#REF!</definedName>
    <definedName name="akgv100">#REF!</definedName>
    <definedName name="akgv80">#REF!</definedName>
    <definedName name="akof100">#REF!</definedName>
    <definedName name="akof150">#REF!</definedName>
    <definedName name="akof4">#REF!</definedName>
    <definedName name="akof6">#REF!</definedName>
    <definedName name="akof80">#REF!</definedName>
    <definedName name="akofl80">#REF!</definedName>
    <definedName name="akogv100">#REF!</definedName>
    <definedName name="akogv80">#REF!</definedName>
    <definedName name="AKU">[16]!_CH13..H13___C__40:[16]!_CH19..H19___C__3</definedName>
    <definedName name="al">'[54]Bangunan Utama'!$AL$17</definedName>
    <definedName name="Alat">#REF!</definedName>
    <definedName name="Alat_Pancang">#REF!</definedName>
    <definedName name="ALAT1">'[55]Analisa 2'!$B$1459:$J$1665</definedName>
    <definedName name="ALATUTAMA">#REF!</definedName>
    <definedName name="alb">[38]Ahs.1!$K$1271</definedName>
    <definedName name="alkali">'[33]Sat Bah &amp; Up'!$G$65</definedName>
    <definedName name="almr">#REF!</definedName>
    <definedName name="almunium">#REF!</definedName>
    <definedName name="ALOKASI" hidden="1">#REF!</definedName>
    <definedName name="alooo">[16]MEP!alooo</definedName>
    <definedName name="alumunium_foil">[50]ANALISAstr!#REF!</definedName>
    <definedName name="amfm">[38]Ahs.1!$M$1149</definedName>
    <definedName name="AMP">#REF!</definedName>
    <definedName name="ampel">'[33]Sat Bah &amp; Up'!$G$68</definedName>
    <definedName name="AMPLAS">[56]hsd!$G$30</definedName>
    <definedName name="Ampli">#REF!</definedName>
    <definedName name="AMPLI_120_W">'[1]ANalisa '!$H$4556</definedName>
    <definedName name="AMPLI_SWIT">'[1]ANalisa '!$H$4538</definedName>
    <definedName name="amplifier_">[50]ANALISAstr!#REF!</definedName>
    <definedName name="ampyen">#REF!</definedName>
    <definedName name="an.01">#REF!</definedName>
    <definedName name="an.02">#REF!</definedName>
    <definedName name="an.03">#REF!</definedName>
    <definedName name="an.04">#REF!</definedName>
    <definedName name="an.05">#REF!</definedName>
    <definedName name="an.06">#REF!</definedName>
    <definedName name="an.07">#REF!</definedName>
    <definedName name="an.08">#REF!</definedName>
    <definedName name="an.09">#REF!</definedName>
    <definedName name="an.10">#REF!</definedName>
    <definedName name="an.11">#REF!</definedName>
    <definedName name="an.12">#REF!</definedName>
    <definedName name="AN.13">#REF!</definedName>
    <definedName name="AN_CK">#REF!</definedName>
    <definedName name="ana123plus">'[32]analpek-3'!$I$183</definedName>
    <definedName name="anabatu">'[32]analpek-3'!$I$95</definedName>
    <definedName name="anabekesting">'[32]analpek-3'!$I$213</definedName>
    <definedName name="anagal">'[32]analpek-3'!$I$11</definedName>
    <definedName name="anak175">'[32]analpek-3'!$I$681</definedName>
    <definedName name="anak225">'[32]analpek-3'!$I$649</definedName>
    <definedName name="anakrm">'[32]analpek-3'!$I$444</definedName>
    <definedName name="ANALAT">#REF!</definedName>
    <definedName name="ANALIS" localSheetId="6" hidden="1">#REF!</definedName>
    <definedName name="ANALIS" hidden="1">#REF!</definedName>
    <definedName name="ANALIS_RUMPUT">#REF!</definedName>
    <definedName name="analisa">#REF!</definedName>
    <definedName name="Analisa1">#REF!</definedName>
    <definedName name="Analisa101A">#REF!</definedName>
    <definedName name="Analisa101B">#REF!</definedName>
    <definedName name="Analisa101C">#REF!</definedName>
    <definedName name="Analisa101D">#REF!</definedName>
    <definedName name="Analisa101E">#REF!</definedName>
    <definedName name="anapbr14">'[32]analpek-3'!$I$561</definedName>
    <definedName name="anapbrbesi">'[32]analpek-3'!$I$622</definedName>
    <definedName name="anapbrpipa8">'[32]analpek-3'!$I$415</definedName>
    <definedName name="anapbrssp">'[32]analpek-3'!$I$359</definedName>
    <definedName name="anapengbesi">'[32]analpek-3'!$I$241</definedName>
    <definedName name="anapengpipa1.5">'[32]analpek-3'!$I$504</definedName>
    <definedName name="anapengpipa2.5">'[32]analpek-3'!$I$474</definedName>
    <definedName name="anapengpipa8">'[32]analpek-3'!$I$387</definedName>
    <definedName name="anaples">'[32]analpek-3'!$I$125</definedName>
    <definedName name="anaps14">'[32]analpek-3'!$I$593</definedName>
    <definedName name="anasia">'[32]analpek-3'!$I$155</definedName>
    <definedName name="anastampeng">#REF!</definedName>
    <definedName name="anatim">'[32]analpek-3'!$I$38</definedName>
    <definedName name="and.of">#REF!</definedName>
    <definedName name="ANDI1" localSheetId="6" hidden="1">#REF!</definedName>
    <definedName name="ANDI1" hidden="1">#REF!</definedName>
    <definedName name="andtampeng">#REF!</definedName>
    <definedName name="ANDY" hidden="1">#REF!</definedName>
    <definedName name="ANDY2" hidden="1">#REF!</definedName>
    <definedName name="angka">#REF!</definedName>
    <definedName name="ANGKUR">[13]ANALYSIS!#REF!</definedName>
    <definedName name="ank420b">#REF!</definedName>
    <definedName name="anK424b">#REF!</definedName>
    <definedName name="anK705A">#REF!</definedName>
    <definedName name="anKA18">#REF!</definedName>
    <definedName name="anls_galian_1m">#REF!</definedName>
    <definedName name="ANLS_PLSTER_TRASRAM_BATA">#REF!</definedName>
    <definedName name="anls_urugan_pasir">#REF!</definedName>
    <definedName name="AnlSirtu">#REF!</definedName>
    <definedName name="Anlurugpasir">#REF!</definedName>
    <definedName name="anou">[38]Ahs.1!$K$1284</definedName>
    <definedName name="ANS">#REF!</definedName>
    <definedName name="anscount" hidden="1">2</definedName>
    <definedName name="anstampeng">#REF!</definedName>
    <definedName name="anti_rayap">#REF!</definedName>
    <definedName name="Anti_rayap_parkiran">#REF!</definedName>
    <definedName name="ANTIRAYAP">[56]hsd!$G$31</definedName>
    <definedName name="App">[16]MEP!App</definedName>
    <definedName name="aproval">[16]MEP!aproval</definedName>
    <definedName name="area">#REF!</definedName>
    <definedName name="arg">#REF!</definedName>
    <definedName name="arsbsmnt">#REF!</definedName>
    <definedName name="arslt1">#REF!</definedName>
    <definedName name="arslt10">#REF!</definedName>
    <definedName name="arslt11">#REF!</definedName>
    <definedName name="arslt2">#REF!</definedName>
    <definedName name="arslt3">#REF!</definedName>
    <definedName name="arslt4">#REF!</definedName>
    <definedName name="arslt5">#REF!</definedName>
    <definedName name="arslt6">#REF!</definedName>
    <definedName name="arslt7">#REF!</definedName>
    <definedName name="arslt8">#REF!</definedName>
    <definedName name="arslt9">#REF!</definedName>
    <definedName name="as" hidden="1">{#N/A,#N/A,FALSE,"Chi tiÆt"}</definedName>
    <definedName name="asal">'[49]rab lt 2 bo'!#REF!</definedName>
    <definedName name="asbes">#REF!</definedName>
    <definedName name="asbesgelombang1221">#REF!</definedName>
    <definedName name="asbesgelombangbesar1224">#REF!</definedName>
    <definedName name="asbesgelombangkecil">#REF!</definedName>
    <definedName name="asbesplat11">#REF!</definedName>
    <definedName name="ASchd">[57]Hrg!$B$8:$F$10</definedName>
    <definedName name="ASD">#REF!</definedName>
    <definedName name="asdasd" localSheetId="0" hidden="1">{"'Liquid'!$A$1:$U$57"}</definedName>
    <definedName name="asdasd" hidden="1">{"'Liquid'!$A$1:$U$57"}</definedName>
    <definedName name="ASDASDA">[16]MEP!ASDASDA</definedName>
    <definedName name="asdf" localSheetId="6" hidden="1">{"'Sheet1'!$A$1"}</definedName>
    <definedName name="asdf" localSheetId="0" hidden="1">{"'Sheet1'!$A$1"}</definedName>
    <definedName name="asdf" hidden="1">{"'Sheet1'!$A$1"}</definedName>
    <definedName name="ASE" localSheetId="6" hidden="1">{"'Sheet1'!$A$1"}</definedName>
    <definedName name="ASE" localSheetId="0" hidden="1">{"'Sheet1'!$A$1"}</definedName>
    <definedName name="ASE" hidden="1">{"'Sheet1'!$A$1"}</definedName>
    <definedName name="ASPAL">[13]ANALYSIS!#REF!</definedName>
    <definedName name="Aspal_Minor">#REF!</definedName>
    <definedName name="Aspal_Pelaburan">#REF!</definedName>
    <definedName name="aspalf">#REF!</definedName>
    <definedName name="aspalyen">#REF!</definedName>
    <definedName name="ass" localSheetId="0" hidden="1">{#N/A,#N/A,FALSE,"REK";#N/A,#N/A,FALSE,"rab"}</definedName>
    <definedName name="ass" hidden="1">{#N/A,#N/A,FALSE,"REK";#N/A,#N/A,FALSE,"rab"}</definedName>
    <definedName name="ASU" hidden="1">{#N/A,#N/A,FALSE,"REK-S-TPL";#N/A,#N/A,FALSE,"REK-TPML";#N/A,#N/A,FALSE,"RAB-TEMPEL"}</definedName>
    <definedName name="ASVS">[16]!FST:[16]!FSB</definedName>
    <definedName name="aswer" localSheetId="6" hidden="1">#REF!</definedName>
    <definedName name="aswer" hidden="1">#REF!</definedName>
    <definedName name="Atap">#REF!</definedName>
    <definedName name="Atap_parkiran">#REF!</definedName>
    <definedName name="atap10b130">#REF!</definedName>
    <definedName name="atap10b80">#REF!</definedName>
    <definedName name="atapasbeskecil">#REF!</definedName>
    <definedName name="ATBL">#REF!</definedName>
    <definedName name="ato" hidden="1">{#N/A,#N/A,FALSE,"REK-S-TPL";#N/A,#N/A,FALSE,"REK-TPML";#N/A,#N/A,FALSE,"RAB-TEMPEL"}</definedName>
    <definedName name="awert" localSheetId="6" hidden="1">{#N/A,#N/A,FALSE,"REK";#N/A,#N/A,FALSE,"rab"}</definedName>
    <definedName name="awert" localSheetId="0" hidden="1">{#N/A,#N/A,FALSE,"REK";#N/A,#N/A,FALSE,"rab"}</definedName>
    <definedName name="awert" hidden="1">{#N/A,#N/A,FALSE,"REK";#N/A,#N/A,FALSE,"rab"}</definedName>
    <definedName name="AWERYGT" localSheetId="6" hidden="1">{#N/A,#N/A,FALSE,"REK";#N/A,#N/A,FALSE,"rab"}</definedName>
    <definedName name="AWERYGT" localSheetId="0" hidden="1">{#N/A,#N/A,FALSE,"REK";#N/A,#N/A,FALSE,"rab"}</definedName>
    <definedName name="AWERYGT" hidden="1">{#N/A,#N/A,FALSE,"REK";#N/A,#N/A,FALSE,"rab"}</definedName>
    <definedName name="awet" localSheetId="6" hidden="1">{#N/A,#N/A,FALSE,"REK-S-TPL";#N/A,#N/A,FALSE,"REK-TPML";#N/A,#N/A,FALSE,"RAB-TEMPEL"}</definedName>
    <definedName name="awet" localSheetId="0" hidden="1">{#N/A,#N/A,FALSE,"REK-S-TPL";#N/A,#N/A,FALSE,"REK-TPML";#N/A,#N/A,FALSE,"RAB-TEMPEL"}</definedName>
    <definedName name="awet" hidden="1">{#N/A,#N/A,FALSE,"REK-S-TPL";#N/A,#N/A,FALSE,"REK-TPML";#N/A,#N/A,FALSE,"RAB-TEMPEL"}</definedName>
    <definedName name="awrucika0.5">#REF!</definedName>
    <definedName name="awrucika0.75">#REF!</definedName>
    <definedName name="awrucika1">#REF!</definedName>
    <definedName name="awrucika1.25">#REF!</definedName>
    <definedName name="awrucika1.5">#REF!</definedName>
    <definedName name="awrucika10">#REF!</definedName>
    <definedName name="awrucika12">#REF!</definedName>
    <definedName name="awrucika2">#REF!</definedName>
    <definedName name="awrucika2.5">#REF!</definedName>
    <definedName name="awrucika3">#REF!</definedName>
    <definedName name="awrucika4">#REF!</definedName>
    <definedName name="awrucika5">#REF!</definedName>
    <definedName name="awrucika6">#REF!</definedName>
    <definedName name="awrucika8">#REF!</definedName>
    <definedName name="awwavin0.5">#REF!</definedName>
    <definedName name="awwavin1">#REF!</definedName>
    <definedName name="awwavin1.25">#REF!</definedName>
    <definedName name="awwavin1.5">#REF!</definedName>
    <definedName name="awwavin10">#REF!</definedName>
    <definedName name="awwavin12">#REF!</definedName>
    <definedName name="awwavin2">#REF!</definedName>
    <definedName name="awwavin2.5">#REF!</definedName>
    <definedName name="awwavin5">#REF!</definedName>
    <definedName name="awwavin8">#REF!</definedName>
    <definedName name="ayub">[16]!HAJIME:[16]!OWARI</definedName>
    <definedName name="ayub_1">[16]!HAJIME_1:[16]!OWARI_1</definedName>
    <definedName name="ayub_1_1" localSheetId="0">HAJIME_1_1:OWARI_1_1</definedName>
    <definedName name="ayub_1_1" localSheetId="2">HAJIME_1_1:OWARI_1_1</definedName>
    <definedName name="ayub_1_1">HAJIME_1_1:OWARI_1_1</definedName>
    <definedName name="ayub_1_1_1">[16]!HAJIME_1_1:[16]!OWARI_1_1</definedName>
    <definedName name="ayub_1_1_1_1" localSheetId="0">HAJIME_1_1_1:OWARI_1_1_1</definedName>
    <definedName name="ayub_1_1_1_1" localSheetId="2">HAJIME_1_1_1:OWARI_1_1_1</definedName>
    <definedName name="ayub_1_1_1_1">HAJIME_1_1_1:OWARI_1_1_1</definedName>
    <definedName name="ayub_3">[16]!HAJIME_3:[16]!OWARI_3</definedName>
    <definedName name="ayub_3_1">[16]!HAJIME_3:[16]!OWARI_3</definedName>
    <definedName name="ayub_7">[16]!HAJIME_7:[16]!OWARI_7</definedName>
    <definedName name="ayub_7_1">[16]!HAJIME_7:[16]!OWARI_7</definedName>
    <definedName name="B">#REF!</definedName>
    <definedName name="B.">#REF!</definedName>
    <definedName name="B.109.">#REF!,#REF!</definedName>
    <definedName name="B.K.TUKANG.ALMUNIUM">#REF!</definedName>
    <definedName name="B.K.TUKANG.BATU">#REF!</definedName>
    <definedName name="B.K.TUKANG.BESI">#REF!</definedName>
    <definedName name="B.K.TUKANG.CAT">#REF!</definedName>
    <definedName name="B.K.TUKANG.KAYU">#REF!</definedName>
    <definedName name="B.K.TUKANG.LAS">#REF!</definedName>
    <definedName name="B.kepala_besi">'[58]BAHAN (2)'!$F$20</definedName>
    <definedName name="B.MANDOR">#REF!</definedName>
    <definedName name="B.PEKERJA">#REF!</definedName>
    <definedName name="B.TUKANG.ALMUNIUM">#REF!</definedName>
    <definedName name="B.TUKANG.BATU">#REF!</definedName>
    <definedName name="B.TUKANG.BESI">#REF!</definedName>
    <definedName name="B.TUKANG.CAT">#REF!</definedName>
    <definedName name="B.TUKANG.KAYU">#REF!</definedName>
    <definedName name="B.TUKANG.LAS">#REF!</definedName>
    <definedName name="B.TUKANG.LISTRIK">#REF!</definedName>
    <definedName name="B.tukang_batu">'[59]BAHAN '!$F$13</definedName>
    <definedName name="B.tukang_besi">'[59]BAHAN '!$F$15</definedName>
    <definedName name="B_1">#REF!</definedName>
    <definedName name="B1_">#REF!</definedName>
    <definedName name="B1_ENT">'[1]ANalisa '!$H$1070</definedName>
    <definedName name="B10_">#REF!</definedName>
    <definedName name="b11_">#REF!</definedName>
    <definedName name="B12_">'[1]ANalisa '!$H$1046</definedName>
    <definedName name="B13_">'[1]ANalisa '!$H$1053</definedName>
    <definedName name="b1535b145">#REF!</definedName>
    <definedName name="B1A_">[13]ANALYSIS!#REF!</definedName>
    <definedName name="B2_">#REF!</definedName>
    <definedName name="B2_ENT">'[1]ANalisa '!$H$1078</definedName>
    <definedName name="b2030b180">#REF!</definedName>
    <definedName name="b2035bs190">#REF!</definedName>
    <definedName name="b2060b180">#REF!</definedName>
    <definedName name="B3_">#REF!</definedName>
    <definedName name="B3_ENT">'[1]ANalisa '!$H$1086</definedName>
    <definedName name="b3020b175">#REF!</definedName>
    <definedName name="b3020bs175">#REF!</definedName>
    <definedName name="b3040b160">#REF!</definedName>
    <definedName name="B4_">#REF!</definedName>
    <definedName name="B4_ENT">'[1]ANalisa '!$H$1094</definedName>
    <definedName name="B5_">#REF!</definedName>
    <definedName name="B5_ENT">'[1]ANalisa '!$H$1102</definedName>
    <definedName name="B6_">#REF!</definedName>
    <definedName name="B6_ENT">'[1]ANalisa '!$H$1109</definedName>
    <definedName name="b6a_">'[1]ANalisa '!$H$989</definedName>
    <definedName name="b6b_">'[1]ANalisa '!$H$996</definedName>
    <definedName name="B7_">#REF!</definedName>
    <definedName name="B7_ENT">'[1]ANalisa '!$H$1116</definedName>
    <definedName name="B8_">#REF!</definedName>
    <definedName name="B8_ENT">'[1]ANalisa '!$H$1123</definedName>
    <definedName name="b8a_">'[1]ANalisa '!$H$1018</definedName>
    <definedName name="B9_">#REF!</definedName>
    <definedName name="BA2_">[13]ANALYSIS!#REF!</definedName>
    <definedName name="BA3_">[13]ANALYSIS!#REF!</definedName>
    <definedName name="babekb">#REF!</definedName>
    <definedName name="babekp">#REF!</definedName>
    <definedName name="backhoe">#REF!</definedName>
    <definedName name="bahan">[60]AHSbj!#REF!</definedName>
    <definedName name="BAHAN?">#REF!</definedName>
    <definedName name="BAJA.IWF">#REF!</definedName>
    <definedName name="baja_iwf">#REF!</definedName>
    <definedName name="baja_lipped">#REF!</definedName>
    <definedName name="baja_lipped_channel">[50]ANALISAstr!#REF!</definedName>
    <definedName name="baja_plat">[50]ANALISAstr!#REF!</definedName>
    <definedName name="baja_sgrd_trkstang">[50]ANALISAstr!#REF!</definedName>
    <definedName name="Baja_Str_2500">#REF!</definedName>
    <definedName name="Baja_Str_2800">#REF!</definedName>
    <definedName name="Baja_U24">#REF!</definedName>
    <definedName name="Baja_U32">#REF!</definedName>
    <definedName name="bajawf">[41]harga!$F$20</definedName>
    <definedName name="BAK.KONTROL">#REF!</definedName>
    <definedName name="bak_elektrikal">#REF!</definedName>
    <definedName name="bakkontrol2020">#REF!</definedName>
    <definedName name="bal1525b140">#REF!</definedName>
    <definedName name="bal1525b220">#REF!</definedName>
    <definedName name="bal1530b140">#REF!</definedName>
    <definedName name="bal1530b160">#REF!</definedName>
    <definedName name="bal1530b180">#REF!</definedName>
    <definedName name="bal1530b195">#REF!</definedName>
    <definedName name="bal1540b200">#REF!</definedName>
    <definedName name="bal2025b185">#REF!</definedName>
    <definedName name="bal2025b200">#REF!</definedName>
    <definedName name="bal2030b215">#REF!</definedName>
    <definedName name="bal2030b220">#REF!</definedName>
    <definedName name="bal2040b140">#REF!</definedName>
    <definedName name="bal2040b165">#REF!</definedName>
    <definedName name="bal2050b165">#REF!</definedName>
    <definedName name="bal2060b150">#REF!</definedName>
    <definedName name="bal3040b140">#REF!</definedName>
    <definedName name="bal3040b180">#REF!</definedName>
    <definedName name="bal3050b190">#REF!</definedName>
    <definedName name="bal3060b180">#REF!</definedName>
    <definedName name="bal4055b215">#REF!</definedName>
    <definedName name="bal4060b210">#REF!</definedName>
    <definedName name="bal4060b225">#REF!</definedName>
    <definedName name="bal4070b225">#REF!</definedName>
    <definedName name="BALL">[13]ANALYSIS!#REF!</definedName>
    <definedName name="Balok">#REF!</definedName>
    <definedName name="BALOK_LATIU">'[50]ANalisa '!$H$669</definedName>
    <definedName name="Balok_Pratekan">#REF!</definedName>
    <definedName name="balok140">#REF!</definedName>
    <definedName name="BALOK1525">#REF!</definedName>
    <definedName name="balok1540">#REF!</definedName>
    <definedName name="balok2030">#REF!</definedName>
    <definedName name="balok2040">#REF!</definedName>
    <definedName name="BALOK3020">#REF!</definedName>
    <definedName name="balok3040">#REF!</definedName>
    <definedName name="balok3050">#REF!</definedName>
    <definedName name="balok3060">#REF!</definedName>
    <definedName name="balok60">#REF!</definedName>
    <definedName name="balok70">#REF!</definedName>
    <definedName name="balokbangkirai">#REF!</definedName>
    <definedName name="balokkruing">#REF!</definedName>
    <definedName name="baloklantaiI">#REF!</definedName>
    <definedName name="baloklantaiII">#REF!</definedName>
    <definedName name="ban_ban_">#REF!</definedName>
    <definedName name="bantu">#REF!</definedName>
    <definedName name="barben">#REF!</definedName>
    <definedName name="barbenyen">#REF!</definedName>
    <definedName name="barcut">#REF!</definedName>
    <definedName name="barcutyen">#REF!</definedName>
    <definedName name="BARET_11">#REF!</definedName>
    <definedName name="baret_22w">#REF!</definedName>
    <definedName name="baret_32w">'[1]ANalisa '!$H$4051</definedName>
    <definedName name="BARET_8">#REF!</definedName>
    <definedName name="baru">#REF!</definedName>
    <definedName name="BaseA">#REF!</definedName>
    <definedName name="BaseB">#REF!</definedName>
    <definedName name="BaseC">#REF!</definedName>
    <definedName name="bata">#REF!</definedName>
    <definedName name="bata_ringan">#REF!</definedName>
    <definedName name="bata12">#REF!</definedName>
    <definedName name="bata14">#REF!</definedName>
    <definedName name="batako">[40]harsat!$H$26</definedName>
    <definedName name="batamerah">[40]harsat!$H$25</definedName>
    <definedName name="batayen">#REF!</definedName>
    <definedName name="BATRE">#REF!</definedName>
    <definedName name="batu">#REF!</definedName>
    <definedName name="batu_alam">#REF!</definedName>
    <definedName name="Batu_Gunung">#REF!</definedName>
    <definedName name="BATUBELAH">#REF!</definedName>
    <definedName name="BATUKALI">#REF!</definedName>
    <definedName name="batukosong">#REF!</definedName>
    <definedName name="batusaring">#REF!</definedName>
    <definedName name="batutempel">#REF!</definedName>
    <definedName name="batuyen">#REF!</definedName>
    <definedName name="BAUT">[56]hsd!$G$33</definedName>
    <definedName name="BAUT.D.16">[13]ANALYSIS!#REF!</definedName>
    <definedName name="bautbegel">#REF!</definedName>
    <definedName name="BAX">#REF!</definedName>
    <definedName name="bb" hidden="1">{#N/A,#N/A,TRUE,"Front";#N/A,#N/A,TRUE,"Simple Letter";#N/A,#N/A,TRUE,"Inside";#N/A,#N/A,TRUE,"Contents";#N/A,#N/A,TRUE,"Basis";#N/A,#N/A,TRUE,"Inclusions";#N/A,#N/A,TRUE,"Exclusions";#N/A,#N/A,TRUE,"Areas";#N/A,#N/A,TRUE,"Summary";#N/A,#N/A,TRUE,"Detail"}</definedName>
    <definedName name="BB_01">'[47]HRG BHN'!$E$30</definedName>
    <definedName name="BB_05">'[48]HRG BHN'!$E$27</definedName>
    <definedName name="BBASE">#REF!</definedName>
    <definedName name="bbata">'[61]Analisa STR'!$J$29</definedName>
    <definedName name="BBB" localSheetId="6" hidden="1">{#N/A,#N/A,FALSE,"REK";#N/A,#N/A,FALSE,"Bq-ARS"}</definedName>
    <definedName name="BBB" localSheetId="0" hidden="1">{#N/A,#N/A,FALSE,"REK";#N/A,#N/A,FALSE,"Bq-ARS"}</definedName>
    <definedName name="BBB" hidden="1">{#N/A,#N/A,FALSE,"REK";#N/A,#N/A,FALSE,"Bq-ARS"}</definedName>
    <definedName name="bbbb">[16]MEP!bbbb</definedName>
    <definedName name="BBET">[56]hsd!$G$35</definedName>
    <definedName name="bbm">#REF!</definedName>
    <definedName name="bbmbarben">#REF!</definedName>
    <definedName name="bbmbarcut">#REF!</definedName>
    <definedName name="bbmbreak">#REF!</definedName>
    <definedName name="bbmcomp">#REF!</definedName>
    <definedName name="bbmconvib">#REF!</definedName>
    <definedName name="bbmcsaw">#REF!</definedName>
    <definedName name="bbmdoz">#REF!</definedName>
    <definedName name="bbmdt4m3">#REF!</definedName>
    <definedName name="bbmexc">#REF!</definedName>
    <definedName name="bbmgens15">#REF!</definedName>
    <definedName name="bbmgrader">#REF!</definedName>
    <definedName name="bbmmlas">#REF!</definedName>
    <definedName name="bbmstamper">#REF!</definedName>
    <definedName name="bbmvibro">#REF!</definedName>
    <definedName name="bbmwtp">#REF!</definedName>
    <definedName name="bbmwtt">#REF!</definedName>
    <definedName name="BBX">#REF!</definedName>
    <definedName name="bcor">#REF!</definedName>
    <definedName name="BCX">#REF!</definedName>
    <definedName name="bdh" localSheetId="6" hidden="1">{"'Sheet1'!$A$1"}</definedName>
    <definedName name="bdh" localSheetId="0" hidden="1">{"'Sheet1'!$A$1"}</definedName>
    <definedName name="bdh" hidden="1">{"'Sheet1'!$A$1"}</definedName>
    <definedName name="bdia6">#REF!</definedName>
    <definedName name="bdp">#REF!</definedName>
    <definedName name="be">#REF!</definedName>
    <definedName name="beg_bal">#REF!</definedName>
    <definedName name="beg_din">#REF!</definedName>
    <definedName name="beg_foot">#REF!</definedName>
    <definedName name="beg_kol">#REF!</definedName>
    <definedName name="beg_plat">#REF!</definedName>
    <definedName name="beg_pon">#REF!</definedName>
    <definedName name="beg_slof">#REF!</definedName>
    <definedName name="beg_tang">#REF!</definedName>
    <definedName name="begel">#REF!</definedName>
    <definedName name="bek">#REF!</definedName>
    <definedName name="bekesteng">#REF!</definedName>
    <definedName name="bekesteng1m2">#REF!</definedName>
    <definedName name="bekgor">#REF!</definedName>
    <definedName name="bekist12">#REF!</definedName>
    <definedName name="bekist9">#REF!</definedName>
    <definedName name="bekistb">#REF!</definedName>
    <definedName name="bekisting" hidden="1">#REF!</definedName>
    <definedName name="bekistp">#REF!</definedName>
    <definedName name="bekpan">#REF!</definedName>
    <definedName name="BEN">#REF!</definedName>
    <definedName name="Benang">#REF!</definedName>
    <definedName name="benangan">#REF!</definedName>
    <definedName name="benco" localSheetId="6" hidden="1">{#N/A,#N/A,FALSE,"REK-S-TPL";#N/A,#N/A,FALSE,"REK-TPML";#N/A,#N/A,FALSE,"RAB-TEMPEL"}</definedName>
    <definedName name="benco" localSheetId="0" hidden="1">{#N/A,#N/A,FALSE,"REK-S-TPL";#N/A,#N/A,FALSE,"REK-TPML";#N/A,#N/A,FALSE,"RAB-TEMPEL"}</definedName>
    <definedName name="benco" hidden="1">{#N/A,#N/A,FALSE,"REK-S-TPL";#N/A,#N/A,FALSE,"REK-TPML";#N/A,#N/A,FALSE,"RAB-TEMPEL"}</definedName>
    <definedName name="Bender">#REF!</definedName>
    <definedName name="bendrat">#REF!</definedName>
    <definedName name="bengkirai">[41]harga!$F$106</definedName>
    <definedName name="bensin">#REF!</definedName>
    <definedName name="bensinyen">#REF!</definedName>
    <definedName name="bento" localSheetId="6" hidden="1">{#N/A,#N/A,FALSE,"REK";#N/A,#N/A,FALSE,"rab"}</definedName>
    <definedName name="bento" localSheetId="0" hidden="1">{#N/A,#N/A,FALSE,"REK";#N/A,#N/A,FALSE,"rab"}</definedName>
    <definedName name="bento" hidden="1">{#N/A,#N/A,FALSE,"REK";#N/A,#N/A,FALSE,"rab"}</definedName>
    <definedName name="BeratBesi">#REF!</definedName>
    <definedName name="BES">[62]BQ!$P$12</definedName>
    <definedName name="Besi">#REF!</definedName>
    <definedName name="Besi_beton">#REF!</definedName>
    <definedName name="Besi_IWF_200">#REF!</definedName>
    <definedName name="BESI_POLOS">#REF!</definedName>
    <definedName name="Besi_Siku_100_x_100_x_10_mm">#REF!</definedName>
    <definedName name="besibeton">#REF!</definedName>
    <definedName name="besibtn">[34]harsat!$K$24</definedName>
    <definedName name="besiholow4040">#REF!</definedName>
    <definedName name="besisiku">#REF!</definedName>
    <definedName name="besiulir">#REF!</definedName>
    <definedName name="besiwf">[34]harsat!$K$26</definedName>
    <definedName name="besiyen">#REF!</definedName>
    <definedName name="BET">[62]BQ!$P$11</definedName>
    <definedName name="Beto_K350_Diaf">#REF!</definedName>
    <definedName name="beton">#REF!</definedName>
    <definedName name="BETON.READY">#REF!</definedName>
    <definedName name="BETON_1.2.3">#REF!</definedName>
    <definedName name="BETON_1.3.5">#REF!</definedName>
    <definedName name="beton_1_3_5">#REF!</definedName>
    <definedName name="Beton_B0">#REF!</definedName>
    <definedName name="BETON_DDN">#REF!</definedName>
    <definedName name="Beton_K125">#REF!</definedName>
    <definedName name="Beton_K175">#REF!</definedName>
    <definedName name="Beton_K175_Siklop">#REF!</definedName>
    <definedName name="Beton_K250">#REF!</definedName>
    <definedName name="Beton_K300">#REF!</definedName>
    <definedName name="Beton_K350">#REF!</definedName>
    <definedName name="Beton_parkiran">#REF!</definedName>
    <definedName name="beton_praktis">#REF!</definedName>
    <definedName name="BETON_READY">#REF!</definedName>
    <definedName name="Beton_struktur_rumah_pompa">'[63]VK ARS'!$B$48:$N$92</definedName>
    <definedName name="beton123">#REF!</definedName>
    <definedName name="beton125">[40]harsat!$H$20</definedName>
    <definedName name="beton135">#REF!</definedName>
    <definedName name="Beton225">#REF!</definedName>
    <definedName name="beton250">#REF!</definedName>
    <definedName name="beton250nf">[40]harsat!$H$22</definedName>
    <definedName name="Beton300">#REF!</definedName>
    <definedName name="Beton400">#REF!</definedName>
    <definedName name="BetonBO">#REF!</definedName>
    <definedName name="betonmassa">#REF!</definedName>
    <definedName name="Betontril">[64]Analisa!$F$73</definedName>
    <definedName name="BF03_rmh">#REF!</definedName>
    <definedName name="BF08_rmh">#REF!</definedName>
    <definedName name="BGF" localSheetId="6" hidden="1">{"'Sheet1'!$A$1"}</definedName>
    <definedName name="BGF" localSheetId="0" hidden="1">{"'Sheet1'!$A$1"}</definedName>
    <definedName name="BGF" hidden="1">{"'Sheet1'!$A$1"}</definedName>
    <definedName name="BGM">'[1]ANalisa '!$H$4529</definedName>
    <definedName name="BH">#REF!</definedName>
    <definedName name="bhn">#REF!</definedName>
    <definedName name="bhn_pipa_34">'[65]BAHAN (2)'!$F$171</definedName>
    <definedName name="biaya">[16]MEP!biaya</definedName>
    <definedName name="BIAYA__PERJALANAN">#REF!</definedName>
    <definedName name="BIAYA_UPAH___FIXED_RATE">#REF!</definedName>
    <definedName name="biayapemasaran">#REF!</definedName>
    <definedName name="bilangan">#REF!</definedName>
    <definedName name="BILL5">[16]!_CH13..H13___C__40:[16]!_CH19..H19___C__3</definedName>
    <definedName name="BIN">[56]hsd!$G$34</definedName>
    <definedName name="BINDER">#REF!</definedName>
    <definedName name="binjai">#REF!</definedName>
    <definedName name="binjai.xls" localSheetId="6" hidden="1">[66]H.Satuan!#REF!</definedName>
    <definedName name="binjai.xls" hidden="1">[66]H.Satuan!#REF!</definedName>
    <definedName name="biof">#REF!</definedName>
    <definedName name="biofil_">[13]ANALYSIS!#REF!</definedName>
    <definedName name="biofil_bf08">'[50]ANalisa '!#REF!</definedName>
    <definedName name="BJ">#REF!</definedName>
    <definedName name="bjls">'[33]Sat Bah &amp; Up'!$G$55</definedName>
    <definedName name="bkali">#REF!</definedName>
    <definedName name="bkontrol">#REF!</definedName>
    <definedName name="bkp">[67]satuan_pek!$H$80</definedName>
    <definedName name="blind">#REF!</definedName>
    <definedName name="BLK" localSheetId="6" hidden="1">{#N/A,#N/A,TRUE,"Front";#N/A,#N/A,TRUE,"Simple Letter";#N/A,#N/A,TRUE,"Inside";#N/A,#N/A,TRUE,"Contents";#N/A,#N/A,TRUE,"Basis";#N/A,#N/A,TRUE,"Inclusions";#N/A,#N/A,TRUE,"Exclusions";#N/A,#N/A,TRUE,"Areas";#N/A,#N/A,TRUE,"Summary";#N/A,#N/A,TRUE,"Detail"}</definedName>
    <definedName name="BLK" localSheetId="0" hidden="1">{#N/A,#N/A,TRUE,"Front";#N/A,#N/A,TRUE,"Simple Letter";#N/A,#N/A,TRUE,"Inside";#N/A,#N/A,TRUE,"Contents";#N/A,#N/A,TRUE,"Basis";#N/A,#N/A,TRUE,"Inclusions";#N/A,#N/A,TRUE,"Exclusions";#N/A,#N/A,TRUE,"Areas";#N/A,#N/A,TRUE,"Summary";#N/A,#N/A,TRUE,"Detail"}</definedName>
    <definedName name="BLK" hidden="1">{#N/A,#N/A,TRUE,"Front";#N/A,#N/A,TRUE,"Simple Letter";#N/A,#N/A,TRUE,"Inside";#N/A,#N/A,TRUE,"Contents";#N/A,#N/A,TRUE,"Basis";#N/A,#N/A,TRUE,"Inclusions";#N/A,#N/A,TRUE,"Exclusions";#N/A,#N/A,TRUE,"Areas";#N/A,#N/A,TRUE,"Summary";#N/A,#N/A,TRUE,"Detail"}</definedName>
    <definedName name="bngkr_plester">#REF!</definedName>
    <definedName name="bobos">[41]harga!$F$25</definedName>
    <definedName name="BONG_BEGEST">#REF!</definedName>
    <definedName name="bong_keramik">#REF!</definedName>
    <definedName name="BONGKAR_ATAP">#REF!</definedName>
    <definedName name="bongkar_balok">#REF!</definedName>
    <definedName name="bongkar_beg">#REF!</definedName>
    <definedName name="bongkar_boven">[50]ANALISAstr!#REF!</definedName>
    <definedName name="bongkar_dinding">[50]ANALISAstr!#REF!</definedName>
    <definedName name="bongkar_pasang_paving">[50]ANALISAstr!#REF!</definedName>
    <definedName name="bongkar_pasang_plafon">[50]ANALISAstr!#REF!</definedName>
    <definedName name="bongkar_paving">[50]ANALISAstr!#REF!</definedName>
    <definedName name="bongkar_pintu_jendela">[50]ANALISAstr!#REF!</definedName>
    <definedName name="bongkar_plafn">#REF!</definedName>
    <definedName name="bongkar_plafon">[50]ANALISAstr!#REF!</definedName>
    <definedName name="bongkar_pond">#REF!</definedName>
    <definedName name="bongkar_psg_reng.usuk">[50]ANALISAstr!#REF!</definedName>
    <definedName name="Bongkarasbes">#REF!</definedName>
    <definedName name="bongkarbeton">#REF!</definedName>
    <definedName name="bongkarbubunganasbes">#REF!</definedName>
    <definedName name="Bongkarbubungangenteng">#REF!</definedName>
    <definedName name="bongkardinding">#REF!</definedName>
    <definedName name="BongkarGenteng">#REF!</definedName>
    <definedName name="bongkargording">#REF!</definedName>
    <definedName name="bongkarkudakuda">#REF!</definedName>
    <definedName name="bongkarkusen">#REF!</definedName>
    <definedName name="bongkarlantai">#REF!</definedName>
    <definedName name="bongkarlistplank">#REF!</definedName>
    <definedName name="bongkarpapankompres">#REF!</definedName>
    <definedName name="bongkarplafond">#REF!</definedName>
    <definedName name="bongkarusukreng">#REF!</definedName>
    <definedName name="bongkr_psg_genteng">[50]ANALISAstr!#REF!</definedName>
    <definedName name="boogie">#REF!</definedName>
    <definedName name="boogieyen">#REF!</definedName>
    <definedName name="BOQ">#REF!</definedName>
    <definedName name="bor">#REF!</definedName>
    <definedName name="border_150.600">#REF!</definedName>
    <definedName name="border_200.600">#REF!</definedName>
    <definedName name="BORE_PILE">#REF!</definedName>
    <definedName name="bored_pile">[13]ANALYSIS!#REF!</definedName>
    <definedName name="borneo">[40]harsat!$H$29</definedName>
    <definedName name="borrow">#REF!</definedName>
    <definedName name="borrowyen">#REF!</definedName>
    <definedName name="borsup">'[33]Sat Bah &amp; Up'!$G$41</definedName>
    <definedName name="bouplank">[41]upah!$E$18</definedName>
    <definedName name="bouw">#REF!</definedName>
    <definedName name="bovenallumn">#REF!</definedName>
    <definedName name="BOX.CCD">#REF!</definedName>
    <definedName name="bp45045049">#REF!</definedName>
    <definedName name="bp45045049yen">#REF!</definedName>
    <definedName name="bp45045075">#REF!</definedName>
    <definedName name="bp45045075yen">#REF!</definedName>
    <definedName name="BR">#REF!</definedName>
    <definedName name="braven">#REF!</definedName>
    <definedName name="brcm6">[40]harsat!$H$16</definedName>
    <definedName name="break">#REF!</definedName>
    <definedName name="breakyen">#REF!</definedName>
    <definedName name="Bronjong">#REF!</definedName>
    <definedName name="BRP_">'[50]ANalisa '!$H$649</definedName>
    <definedName name="BS">#REF!</definedName>
    <definedName name="BS_1.5IN_1.2">[13]ANALYSIS!#REF!</definedName>
    <definedName name="BS_2">#REF!</definedName>
    <definedName name="BS_3.IN_3">[13]ANALYSIS!#REF!</definedName>
    <definedName name="BS_4">#REF!</definedName>
    <definedName name="BS_4.IN_3">[13]ANALYSIS!#REF!</definedName>
    <definedName name="BS_5.IN_4">[13]ANALYSIS!#REF!</definedName>
    <definedName name="bs40spindo0.5">#REF!</definedName>
    <definedName name="bs40spindo0.75">#REF!</definedName>
    <definedName name="bs40spindo1">#REF!</definedName>
    <definedName name="bs40spindo1.25">#REF!</definedName>
    <definedName name="bs40spindo2">#REF!</definedName>
    <definedName name="bs40spindo5">#REF!</definedName>
    <definedName name="bs40spindo8">#REF!</definedName>
    <definedName name="bsk">#REF!</definedName>
    <definedName name="bsmedspindo0.5">#REF!</definedName>
    <definedName name="bsmedspindo0.75">#REF!</definedName>
    <definedName name="bsmedspindo1">#REF!</definedName>
    <definedName name="bsmedspindo1.25">#REF!</definedName>
    <definedName name="bsmedspindo1.5">#REF!</definedName>
    <definedName name="bsmedspindo2">#REF!</definedName>
    <definedName name="bsmedspindo2.5">#REF!</definedName>
    <definedName name="bsmedspindo3">#REF!</definedName>
    <definedName name="bsmedspindo4">#REF!</definedName>
    <definedName name="bsmedspindo5">#REF!</definedName>
    <definedName name="bsmedspindo6">#REF!</definedName>
    <definedName name="bsmedspindo8">#REF!</definedName>
    <definedName name="BSU" hidden="1">{#N/A,#N/A,FALSE,"REK-S-TPL";#N/A,#N/A,FALSE,"REK-TPML";#N/A,#N/A,FALSE,"RAB-TEMPEL"}</definedName>
    <definedName name="BT_">#REF!</definedName>
    <definedName name="btangga">'[61]Analisa STR'!$J$69</definedName>
    <definedName name="BTAPUNG">[56]hsd!$G$38</definedName>
    <definedName name="btbel">'[33]Sat Bah &amp; Up'!$G$34</definedName>
    <definedName name="btl" localSheetId="6" hidden="1">#REF!</definedName>
    <definedName name="btl" hidden="1">#REF!</definedName>
    <definedName name="btmuka">#REF!</definedName>
    <definedName name="btmukayen">#REF!</definedName>
    <definedName name="btn">#REF!</definedName>
    <definedName name="btn_8">#REF!</definedName>
    <definedName name="btnB">#REF!</definedName>
    <definedName name="btnbyen">#REF!</definedName>
    <definedName name="btnc">#REF!</definedName>
    <definedName name="btncyen">#REF!</definedName>
    <definedName name="btnd">#REF!</definedName>
    <definedName name="btndyen">#REF!</definedName>
    <definedName name="btne">#REF!</definedName>
    <definedName name="btneyen">#REF!</definedName>
    <definedName name="btpec2">'[33]Sat Bah &amp; Up'!$G$36</definedName>
    <definedName name="btul24">#REF!</definedName>
    <definedName name="btul39">#REF!</definedName>
    <definedName name="buang">#REF!</definedName>
    <definedName name="bubunganasbes">#REF!</definedName>
    <definedName name="bubunganseng">#REF!</definedName>
    <definedName name="buis_d30">'[1]ANalisa '!$H$3831</definedName>
    <definedName name="buis100">#REF!</definedName>
    <definedName name="buis60">#REF!</definedName>
    <definedName name="buis80">#REF!</definedName>
    <definedName name="bulan">#REF!</definedName>
    <definedName name="buldozer">#REF!</definedName>
    <definedName name="BULLDOZER">#REF!</definedName>
    <definedName name="bumbungan">#REF!</definedName>
    <definedName name="Burda">#REF!</definedName>
    <definedName name="buried_up_light">'[1]ANalisa '!$H$4166</definedName>
    <definedName name="Burtu">#REF!</definedName>
    <definedName name="BV">[13]ANALYSIS!#REF!</definedName>
    <definedName name="BV.03">[13]ANALYSIS!#REF!</definedName>
    <definedName name="BV.2">[13]ANALYSIS!#REF!</definedName>
    <definedName name="BV1_">#REF!</definedName>
    <definedName name="BV2_">#REF!</definedName>
    <definedName name="BV3_">#REF!</definedName>
    <definedName name="BV4_">#REF!</definedName>
    <definedName name="BV5_">#REF!</definedName>
    <definedName name="BV6_">#REF!</definedName>
    <definedName name="bvd0.5">NA()</definedName>
    <definedName name="bvd1.25">NA()</definedName>
    <definedName name="bvd1.5">NA()</definedName>
    <definedName name="BVNV">[16]MEP!BVNV</definedName>
    <definedName name="C.">#REF!</definedName>
    <definedName name="C_1">#REF!</definedName>
    <definedName name="C_2">#REF!</definedName>
    <definedName name="cabes">'[33]Sat Bah &amp; Up'!$G$63</definedName>
    <definedName name="Cabutsheet">#REF!</definedName>
    <definedName name="calc">#REF!</definedName>
    <definedName name="campuranpanaslatasir">#REF!</definedName>
    <definedName name="caoting_batualam">'[50]ANalisa '!#REF!</definedName>
    <definedName name="CARBON">[13]ANALYSIS!#REF!</definedName>
    <definedName name="casf80">#REF!</definedName>
    <definedName name="CASH" hidden="1">{#N/A,#N/A,FALSE,"SUM_Prop";#N/A,#N/A,FALSE,"PROCESS-eng";#N/A,#N/A,FALSE,"PROCESS-com";#N/A,#N/A,FALSE,"INST-eng";#N/A,#N/A,FALSE,"INST-com"}</definedName>
    <definedName name="casting">#REF!</definedName>
    <definedName name="cat">#REF!</definedName>
    <definedName name="cat.baja">[13]ANALYSIS!#REF!</definedName>
    <definedName name="cat.besi">#REF!</definedName>
    <definedName name="cat_andesit">#REF!</definedName>
    <definedName name="cat_besi">#REF!</definedName>
    <definedName name="Cat_Coaltar_Epoxy_Coating">#REF!</definedName>
    <definedName name="cat_coating">[50]ANALISAstr!#REF!</definedName>
    <definedName name="cat_dalam">#REF!</definedName>
    <definedName name="cat_kayu">#REF!</definedName>
    <definedName name="CAT_LISPLANK_GRC">[50]ANALISAstr!#REF!</definedName>
    <definedName name="cat_luar">#REF!</definedName>
    <definedName name="cat_partisi">#REF!</definedName>
    <definedName name="cat_plafon">#REF!</definedName>
    <definedName name="CAT_WATERPROOFING">[50]ANALISAstr!#REF!</definedName>
    <definedName name="catbes">#REF!</definedName>
    <definedName name="catbesi">[41]harga!$F$54</definedName>
    <definedName name="catdasar">#REF!</definedName>
    <definedName name="catdasaryen">#REF!</definedName>
    <definedName name="catdinding">#REF!</definedName>
    <definedName name="cateksterior">#REF!</definedName>
    <definedName name="catexter">#REF!</definedName>
    <definedName name="catfinish">#REF!</definedName>
    <definedName name="catfinishyen">#REF!</definedName>
    <definedName name="catgenteng">#REF!</definedName>
    <definedName name="catinter">#REF!</definedName>
    <definedName name="catinterior">#REF!</definedName>
    <definedName name="catkay">#REF!</definedName>
    <definedName name="catkayu">#REF!</definedName>
    <definedName name="catkosen">#REF!</definedName>
    <definedName name="CATKY">[56]hsd!$G$39</definedName>
    <definedName name="catluar">[41]harga!$F$58</definedName>
    <definedName name="catmeni">#REF!</definedName>
    <definedName name="catplaf">#REF!</definedName>
    <definedName name="CATT">[56]hsd!$G$41</definedName>
    <definedName name="cattembok">#REF!</definedName>
    <definedName name="cc">#REF!</definedName>
    <definedName name="cc___0">#REF!</definedName>
    <definedName name="cc___11">#REF!</definedName>
    <definedName name="cc___13">#REF!</definedName>
    <definedName name="cc___15">#REF!</definedName>
    <definedName name="cc___17">#REF!</definedName>
    <definedName name="cc___19">#REF!</definedName>
    <definedName name="cc___21">#REF!</definedName>
    <definedName name="cc___22">#REF!</definedName>
    <definedName name="cc___23">#REF!</definedName>
    <definedName name="cc___25">#REF!</definedName>
    <definedName name="cc___26">#REF!</definedName>
    <definedName name="cc___27">#REF!</definedName>
    <definedName name="cc___28">#REF!</definedName>
    <definedName name="cc___29">#REF!</definedName>
    <definedName name="cc___30">#REF!</definedName>
    <definedName name="cc___33">#REF!</definedName>
    <definedName name="cc___34">#REF!</definedName>
    <definedName name="cc___7">#REF!</definedName>
    <definedName name="cc___9">#REF!</definedName>
    <definedName name="CC_04A">'[48]HRG BHN'!$E$30</definedName>
    <definedName name="cc_11">#REF!</definedName>
    <definedName name="cc_8">#REF!</definedName>
    <definedName name="cc_9">#REF!</definedName>
    <definedName name="cccr">[38]Ahs.1!$M$1189</definedName>
    <definedName name="CCTV">[13]ANALYSIS!#REF!</definedName>
    <definedName name="CCTV_INDOR">#REF!</definedName>
    <definedName name="cek">[68]Rekap!$H$28</definedName>
    <definedName name="cermin">#REF!</definedName>
    <definedName name="cetakan">#REF!</definedName>
    <definedName name="CHAIN" hidden="1">#REF!</definedName>
    <definedName name="CHECK.2">[13]ANALYSIS!#REF!</definedName>
    <definedName name="CHECK.4">[13]ANALYSIS!#REF!</definedName>
    <definedName name="chime">'[1]ANalisa '!$H$4511</definedName>
    <definedName name="CI">'[44]Harsat Upah'!$A$7:$E$35</definedName>
    <definedName name="clean">#REF!</definedName>
    <definedName name="closetduduk">#REF!</definedName>
    <definedName name="closetjongkok">#REF!</definedName>
    <definedName name="CLVC3">0.1</definedName>
    <definedName name="CO">#REF!</definedName>
    <definedName name="COAT">#REF!</definedName>
    <definedName name="Coating">[64]Analisa!$F$36</definedName>
    <definedName name="coaxial_5c_2v">[50]ANALISAstr!#REF!</definedName>
    <definedName name="coba" hidden="1">'[69]SITE-E'!$AI$33:$AI$144</definedName>
    <definedName name="Code" localSheetId="6" hidden="1">#REF!</definedName>
    <definedName name="Code" hidden="1">#REF!</definedName>
    <definedName name="comp">#REF!</definedName>
    <definedName name="compound">'[50]ANalisa '!#REF!</definedName>
    <definedName name="compresor">#REF!</definedName>
    <definedName name="COMPRESSOR">#REF!</definedName>
    <definedName name="compyen">#REF!</definedName>
    <definedName name="CON">#REF!</definedName>
    <definedName name="concrate">#REF!</definedName>
    <definedName name="Concrete_Mixer">#REF!</definedName>
    <definedName name="Concrete_Pump">#REF!</definedName>
    <definedName name="Concrete_Vibrator">#REF!</definedName>
    <definedName name="CONCRETEMIXER">#REF!</definedName>
    <definedName name="Concretepump">#REF!</definedName>
    <definedName name="CONCRETEVIBRO">#REF!</definedName>
    <definedName name="Concretmixer">[64]Analisa!$F$70</definedName>
    <definedName name="concuter">#REF!</definedName>
    <definedName name="concuteryen">#REF!</definedName>
    <definedName name="conmix">#REF!</definedName>
    <definedName name="conmixyen">#REF!</definedName>
    <definedName name="conpum">#REF!</definedName>
    <definedName name="conpumyen">#REF!</definedName>
    <definedName name="convib">#REF!</definedName>
    <definedName name="convibyen">#REF!</definedName>
    <definedName name="Copyright" hidden="1">"© 1995 Worley Limited"</definedName>
    <definedName name="COR">[56]hsd!$G$64</definedName>
    <definedName name="COR.GROUTING">[13]ANALYSIS!#REF!</definedName>
    <definedName name="corbeton">#REF!</definedName>
    <definedName name="corbeton1">#REF!</definedName>
    <definedName name="corgor">#REF!</definedName>
    <definedName name="corlean">#REF!</definedName>
    <definedName name="covering">#REF!</definedName>
    <definedName name="covermanhole">#REF!</definedName>
    <definedName name="covernabholeyen">#REF!</definedName>
    <definedName name="coveru65">#REF!</definedName>
    <definedName name="coveru65yen">#REF!</definedName>
    <definedName name="cp">[41]harga!$F$60</definedName>
    <definedName name="CRANE">#REF!</definedName>
    <definedName name="crane150">#REF!</definedName>
    <definedName name="crane150yen">#REF!</definedName>
    <definedName name="Crane35">#REF!</definedName>
    <definedName name="_xlnm.Criteria">#REF!</definedName>
    <definedName name="CS">#REF!</definedName>
    <definedName name="csanlex">#REF!</definedName>
    <definedName name="csaw">#REF!</definedName>
    <definedName name="csawyen">#REF!</definedName>
    <definedName name="csp">[38]Ahs.1!$I$1189</definedName>
    <definedName name="CSSSSSS">#REF!</definedName>
    <definedName name="cubicle">'[50]ANalisa '!#REF!</definedName>
    <definedName name="curing1">#REF!</definedName>
    <definedName name="Currency">#REF!</definedName>
    <definedName name="curve1" localSheetId="6" hidden="1">{"'Sheet1'!$A$1"}</definedName>
    <definedName name="curve1" localSheetId="0" hidden="1">{"'Sheet1'!$A$1"}</definedName>
    <definedName name="curve1" hidden="1">{"'Sheet1'!$A$1"}</definedName>
    <definedName name="Cutter">#REF!</definedName>
    <definedName name="cv">[70]Profil!$C$2</definedName>
    <definedName name="cvbersih0.5">#REF!</definedName>
    <definedName name="cvbersih0.75">#REF!</definedName>
    <definedName name="cvbersih1">#REF!</definedName>
    <definedName name="cvbersih1.25">#REF!</definedName>
    <definedName name="cvbersih2.5">#REF!</definedName>
    <definedName name="cvbersih3">#REF!</definedName>
    <definedName name="cvbersih4">#REF!</definedName>
    <definedName name="cvhydrant1.5">#REF!</definedName>
    <definedName name="cvhydrant2">#REF!</definedName>
    <definedName name="cvhydrant2.5">#REF!</definedName>
    <definedName name="cvhydrant3">#REF!</definedName>
    <definedName name="cvhydrant4">#REF!</definedName>
    <definedName name="cvring_rfrgrant_2">[50]ANALISAstr!#REF!</definedName>
    <definedName name="cweve">[16]!FST:[16]!FSB</definedName>
    <definedName name="cy">#REF!</definedName>
    <definedName name="cycloop">#REF!</definedName>
    <definedName name="CYCLOPE">#REF!</definedName>
    <definedName name="cylope_">[50]ANALISAstr!#REF!</definedName>
    <definedName name="d">#REF!</definedName>
    <definedName name="D.1.1.">#REF!,#REF!</definedName>
    <definedName name="D.1.2.">#REF!,#REF!</definedName>
    <definedName name="D.1.3.">#REF!,#REF!</definedName>
    <definedName name="D.1.4.">#REF!,#REF!</definedName>
    <definedName name="D.1.5.">#REF!,#REF!</definedName>
    <definedName name="D.1.6.">#REF!,#REF!</definedName>
    <definedName name="D.1.7.">#REF!,#REF!</definedName>
    <definedName name="D.10.">#REF!,#REF!</definedName>
    <definedName name="D.100.">#REF!,#REF!</definedName>
    <definedName name="D.101.">#REF!,#REF!</definedName>
    <definedName name="D.105.">#REF!,#REF!</definedName>
    <definedName name="D.106.">#REF!,#REF!</definedName>
    <definedName name="D.107.">#REF!,#REF!</definedName>
    <definedName name="D.108.">#REF!,#REF!</definedName>
    <definedName name="D.11.">#REF!,#REF!</definedName>
    <definedName name="D.110.">#REF!,#REF!</definedName>
    <definedName name="D.117.">#REF!,#REF!</definedName>
    <definedName name="D.118.">#REF!,#REF!</definedName>
    <definedName name="d.12.">#REF!,#REF!</definedName>
    <definedName name="D.120.">#REF!,#REF!</definedName>
    <definedName name="D.121.">#REF!,#REF!</definedName>
    <definedName name="D.13.">#REF!,#REF!</definedName>
    <definedName name="D.14.">#REF!,#REF!</definedName>
    <definedName name="D.15.">#REF!,#REF!</definedName>
    <definedName name="D.16">#REF!,#REF!</definedName>
    <definedName name="D.17.">#REF!,#REF!</definedName>
    <definedName name="D.18.">#REF!,#REF!</definedName>
    <definedName name="D.19.">#REF!,#REF!</definedName>
    <definedName name="D.2.1.">#REF!,#REF!</definedName>
    <definedName name="D.2.2.">#REF!,#REF!</definedName>
    <definedName name="D.2.3.">#REF!,#REF!</definedName>
    <definedName name="D.23.">#REF!,#REF!</definedName>
    <definedName name="D.24.">#REF!,#REF!</definedName>
    <definedName name="D.25.">#REF!,#REF!</definedName>
    <definedName name="D.26.">#REF!,#REF!</definedName>
    <definedName name="D.29.">#REF!,#REF!</definedName>
    <definedName name="D.5.">#REF!,#REF!,#REF!</definedName>
    <definedName name="D.6.">#REF!,#REF!</definedName>
    <definedName name="D.7.">#REF!,#REF!</definedName>
    <definedName name="D.8.">#REF!,#REF!</definedName>
    <definedName name="D.9.">#REF!,#REF!</definedName>
    <definedName name="D_1">#REF!</definedName>
    <definedName name="d_10">#REF!</definedName>
    <definedName name="d_12">#REF!</definedName>
    <definedName name="d_14">#REF!</definedName>
    <definedName name="d_16">#REF!</definedName>
    <definedName name="d_19">#REF!</definedName>
    <definedName name="d_22">#REF!</definedName>
    <definedName name="d_8">#REF!</definedName>
    <definedName name="D20.">#REF!,#REF!</definedName>
    <definedName name="daddsds" localSheetId="6" hidden="1">#REF!</definedName>
    <definedName name="daddsds" hidden="1">#REF!</definedName>
    <definedName name="DAERAH">#REF!</definedName>
    <definedName name="DAF" localSheetId="6" hidden="1">#REF!</definedName>
    <definedName name="DAF" hidden="1">#REF!</definedName>
    <definedName name="DAF_10">#REF!</definedName>
    <definedName name="DAF_4">#REF!</definedName>
    <definedName name="Daf_mat">NA()</definedName>
    <definedName name="Daf_mt">NA()</definedName>
    <definedName name="DAFTARSEWA">#REF!</definedName>
    <definedName name="dapat">#REF!</definedName>
    <definedName name="data">#REF!,#REF!,#REF!,#REF!,#REF!</definedName>
    <definedName name="data1" localSheetId="6" hidden="1">#REF!</definedName>
    <definedName name="data1" hidden="1">#REF!</definedName>
    <definedName name="data2" localSheetId="6" hidden="1">#REF!</definedName>
    <definedName name="data2" hidden="1">#REF!</definedName>
    <definedName name="data3" localSheetId="6" hidden="1">#REF!</definedName>
    <definedName name="data3" hidden="1">#REF!</definedName>
    <definedName name="_xlnm.Database">#REF!</definedName>
    <definedName name="DatabaseCaisson">#REF!</definedName>
    <definedName name="DataDatabaseBarang">[53]DatabaseBarang!#REF!</definedName>
    <definedName name="DATAUPAH">#REF!</definedName>
    <definedName name="DAX">#REF!</definedName>
    <definedName name="db">'[71]BQ-Tenis'!$L$52</definedName>
    <definedName name="DB1_">[13]ANALYSIS!#REF!</definedName>
    <definedName name="DB2_">[13]ANALYSIS!#REF!</definedName>
    <definedName name="DB3_">[13]ANALYSIS!#REF!</definedName>
    <definedName name="DB4_">[13]ANALYSIS!#REF!</definedName>
    <definedName name="DB5_">[13]ANALYSIS!#REF!</definedName>
    <definedName name="Dbasecaisson">#REF!</definedName>
    <definedName name="DBX">#REF!</definedName>
    <definedName name="dcd">[38]Ahs.1!$I$1163</definedName>
    <definedName name="dcdstf4" localSheetId="0">FST:(FSB)</definedName>
    <definedName name="dcdstf4" localSheetId="2">FST:(FSB)</definedName>
    <definedName name="dcdstf4">FST:(FSB)</definedName>
    <definedName name="DCX">#REF!</definedName>
    <definedName name="ddd">#REF!</definedName>
    <definedName name="dddd" localSheetId="6" hidden="1">{#N/A,#N/A,FALSE,"REK-S-TPL";#N/A,#N/A,FALSE,"REK-TPML";#N/A,#N/A,FALSE,"RAB-TEMPEL"}</definedName>
    <definedName name="dddd">#REF!</definedName>
    <definedName name="dddddddddd">'[49]rab lt 2 bo'!#REF!</definedName>
    <definedName name="ddddddddddddddddddddd">#REF!</definedName>
    <definedName name="DDG_TANGGA_">[13]ANALYSIS!#REF!</definedName>
    <definedName name="DDX">#REF!</definedName>
    <definedName name="de">#REF!,#REF!,#REF!</definedName>
    <definedName name="Deckslab316">#REF!</definedName>
    <definedName name="Deckslab400">#REF!</definedName>
    <definedName name="deg" localSheetId="6" hidden="1">{"'Sheet1'!$A$1"}</definedName>
    <definedName name="deg" localSheetId="0" hidden="1">{"'Sheet1'!$A$1"}</definedName>
    <definedName name="deg" hidden="1">{"'Sheet1'!$A$1"}</definedName>
    <definedName name="dekdrain">#REF!</definedName>
    <definedName name="dekdrainyen">#REF!</definedName>
    <definedName name="DELATASI">#REF!</definedName>
    <definedName name="DEMPUL">[56]hsd!$G$43</definedName>
    <definedName name="DER" hidden="1">{"'Sheet1'!$A$1"}</definedName>
    <definedName name="der_1_1_1">[16]!FST_1:[16]!FSB_1</definedName>
    <definedName name="der_1_1_1_1">[16]!FST_1:[16]!FSB_1</definedName>
    <definedName name="der_1_1_1_1_1">[16]!FST_1:[16]!FSB_1</definedName>
    <definedName name="deryt" localSheetId="6" hidden="1">{"'Sheet1'!$A$1"}</definedName>
    <definedName name="deryt" localSheetId="0" hidden="1">{"'Sheet1'!$A$1"}</definedName>
    <definedName name="deryt" hidden="1">{"'Sheet1'!$A$1"}</definedName>
    <definedName name="DETAIL" hidden="1">{#N/A,#N/A,FALSE,"SUM_Prop";#N/A,#N/A,FALSE,"PROCESS-eng";#N/A,#N/A,FALSE,"PROCESS-com";#N/A,#N/A,FALSE,"INST-eng";#N/A,#N/A,FALSE,"INST-com"}</definedName>
    <definedName name="detib2100">#REF!</definedName>
    <definedName name="detib2120">#REF!</definedName>
    <definedName name="detib250">#REF!</definedName>
    <definedName name="detib260">#REF!</definedName>
    <definedName name="detib280">#REF!</definedName>
    <definedName name="DFAS">[16]!HAJIME:[16]!OWARI</definedName>
    <definedName name="DFBCBZ">[16]!_CH15..H15___C__42:[16]!_CH17..H17___C__36</definedName>
    <definedName name="dfdf" hidden="1">#REF!</definedName>
    <definedName name="dff" localSheetId="6" hidden="1">{"'Sheet1'!$A$1"}</definedName>
    <definedName name="dff" localSheetId="0" hidden="1">{"'Sheet1'!$A$1"}</definedName>
    <definedName name="dff" hidden="1">{"'Sheet1'!$A$1"}</definedName>
    <definedName name="dffd">'[72]Anal Alat Type II A'!$A$237:$J$295</definedName>
    <definedName name="dfff" localSheetId="6" hidden="1">{"'Sheet1'!$A$1"}</definedName>
    <definedName name="dfff" localSheetId="0" hidden="1">{"'Sheet1'!$A$1"}</definedName>
    <definedName name="dfff" hidden="1">{"'Sheet1'!$A$1"}</definedName>
    <definedName name="dffhh" localSheetId="6" hidden="1">{"'Sheet1'!$A$1"}</definedName>
    <definedName name="dffhh" localSheetId="0" hidden="1">{"'Sheet1'!$A$1"}</definedName>
    <definedName name="dffhh" hidden="1">{"'Sheet1'!$A$1"}</definedName>
    <definedName name="dfgd" hidden="1">#REF!</definedName>
    <definedName name="dfghh" localSheetId="6" hidden="1">{"'Sheet1'!$A$1"}</definedName>
    <definedName name="dfghh" localSheetId="0" hidden="1">{"'Sheet1'!$A$1"}</definedName>
    <definedName name="dfghh" hidden="1">{"'Sheet1'!$A$1"}</definedName>
    <definedName name="dfgrg" localSheetId="6" hidden="1">{"'Sheet1'!$A$1"}</definedName>
    <definedName name="dfgrg" localSheetId="0" hidden="1">{"'Sheet1'!$A$1"}</definedName>
    <definedName name="dfgrg" hidden="1">{"'Sheet1'!$A$1"}</definedName>
    <definedName name="dfhh" localSheetId="6" hidden="1">{"'Sheet1'!$A$1"}</definedName>
    <definedName name="dfhh" localSheetId="0" hidden="1">{"'Sheet1'!$A$1"}</definedName>
    <definedName name="dfhh" hidden="1">{"'Sheet1'!$A$1"}</definedName>
    <definedName name="dfreevf">[16]!HAJIME:[16]!OWARI</definedName>
    <definedName name="DFSFDS">[16]!_CH13..H13___C__40:[16]!_CH19..H19___C__3</definedName>
    <definedName name="DFSFSS">[16]MEP!DFSFSS</definedName>
    <definedName name="dfyhj" localSheetId="6" hidden="1">{"'Sheet1'!$A$1"}</definedName>
    <definedName name="dfyhj" localSheetId="0" hidden="1">{"'Sheet1'!$A$1"}</definedName>
    <definedName name="dfyhj" hidden="1">{"'Sheet1'!$A$1"}</definedName>
    <definedName name="dge4g" localSheetId="6" hidden="1">{"'Sheet1'!$A$1"}</definedName>
    <definedName name="dge4g" localSheetId="0" hidden="1">{"'Sheet1'!$A$1"}</definedName>
    <definedName name="dge4g" hidden="1">{"'Sheet1'!$A$1"}</definedName>
    <definedName name="dgn" hidden="1">{"'AC-q1'!$B$523"}</definedName>
    <definedName name="dhdh" localSheetId="6" hidden="1">{"'Sheet1'!$A$1"}</definedName>
    <definedName name="dhdh" localSheetId="0" hidden="1">{"'Sheet1'!$A$1"}</definedName>
    <definedName name="dhdh" hidden="1">{"'Sheet1'!$A$1"}</definedName>
    <definedName name="dhj" localSheetId="6" hidden="1">{"'Sheet1'!$A$1"}</definedName>
    <definedName name="dhj" localSheetId="0" hidden="1">{"'Sheet1'!$A$1"}</definedName>
    <definedName name="dhj" hidden="1">{"'Sheet1'!$A$1"}</definedName>
    <definedName name="dhjrt" localSheetId="6" hidden="1">{"'Sheet1'!$A$1"}</definedName>
    <definedName name="dhjrt" localSheetId="0" hidden="1">{"'Sheet1'!$A$1"}</definedName>
    <definedName name="dhjrt" hidden="1">{"'Sheet1'!$A$1"}</definedName>
    <definedName name="DI">[16]!HAJIME:[16]!OWARI</definedName>
    <definedName name="Diapragma316">#REF!</definedName>
    <definedName name="Diapragma400">#REF!</definedName>
    <definedName name="diapragma405">#REF!</definedName>
    <definedName name="dibet30">#REF!</definedName>
    <definedName name="Diesel_Hammer">#REF!</definedName>
    <definedName name="dind30b220">#REF!</definedName>
    <definedName name="dindgrc">#REF!</definedName>
    <definedName name="dinding_1_8">[50]ANALISAstr!#REF!</definedName>
    <definedName name="dinding_20x20">[50]ANALISAstr!#REF!</definedName>
    <definedName name="dinding_30x30">[50]ANALISAstr!#REF!</definedName>
    <definedName name="dinding_batu_alam">'[50]ANalisa '!#REF!</definedName>
    <definedName name="dinker20">#REF!</definedName>
    <definedName name="direksi_">#REF!</definedName>
    <definedName name="dirkit">#REF!</definedName>
    <definedName name="disc1">[71]Arsitektur!$O$28</definedName>
    <definedName name="discker">[71]Material!$K$29</definedName>
    <definedName name="Discount" localSheetId="6" hidden="1">#REF!</definedName>
    <definedName name="Discount" hidden="1">#REF!</definedName>
    <definedName name="display_area_2" localSheetId="6" hidden="1">#REF!</definedName>
    <definedName name="display_area_2" hidden="1">#REF!</definedName>
    <definedName name="disPM">'[62]hsp-STR-ARS'!$N$37</definedName>
    <definedName name="div">#REF!</definedName>
    <definedName name="DIV3A" hidden="1">[37]Div2!$H$12:$H$20</definedName>
    <definedName name="DIVISI">#REF!</definedName>
    <definedName name="DK">'[50]ANalisa '!#REF!</definedName>
    <definedName name="DK_01">'[50]ANalisa '!#REF!</definedName>
    <definedName name="DK_02">'[50]ANalisa '!#REF!</definedName>
    <definedName name="DK02_">'[50]ANalisa '!#REF!</definedName>
    <definedName name="dker20">#REF!</definedName>
    <definedName name="dl_8">'[50]ANalisa '!#REF!</definedName>
    <definedName name="dldl1100">NA()</definedName>
    <definedName name="dldl160">NA()</definedName>
    <definedName name="dldl180">NA()</definedName>
    <definedName name="dldlg100">NA()</definedName>
    <definedName name="dllg100">NA()</definedName>
    <definedName name="dllg120">NA()</definedName>
    <definedName name="dllg50">NA()</definedName>
    <definedName name="dllg60">NA()</definedName>
    <definedName name="dllg80">NA()</definedName>
    <definedName name="DODOL">#REF!</definedName>
    <definedName name="Dolar">'[39]Harga satuan'!$Q$1</definedName>
    <definedName name="DOMBA">#REF!</definedName>
    <definedName name="doz">#REF!</definedName>
    <definedName name="dozer">#REF!</definedName>
    <definedName name="dozyen">#REF!</definedName>
    <definedName name="Dozzer">#REF!</definedName>
    <definedName name="drh" localSheetId="6" hidden="1">{#N/A,#N/A,FALSE,"REK-S-TPL";#N/A,#N/A,FALSE,"REK-TPML";#N/A,#N/A,FALSE,"RAB-TEMPEL"}</definedName>
    <definedName name="drh" localSheetId="0" hidden="1">{#N/A,#N/A,FALSE,"REK-S-TPL";#N/A,#N/A,FALSE,"REK-TPML";#N/A,#N/A,FALSE,"RAB-TEMPEL"}</definedName>
    <definedName name="drh" hidden="1">{#N/A,#N/A,FALSE,"REK-S-TPL";#N/A,#N/A,FALSE,"REK-TPML";#N/A,#N/A,FALSE,"RAB-TEMPEL"}</definedName>
    <definedName name="drilb2100">#REF!</definedName>
    <definedName name="drilb2120">#REF!</definedName>
    <definedName name="drilb250">#REF!</definedName>
    <definedName name="drilb260">#REF!</definedName>
    <definedName name="drilb280">#REF!</definedName>
    <definedName name="drildl3a100">#REF!</definedName>
    <definedName name="drildl3a120">#REF!</definedName>
    <definedName name="drildl3a50">#REF!</definedName>
    <definedName name="drildl3a60">#REF!</definedName>
    <definedName name="drildl3a80">#REF!</definedName>
    <definedName name="drill1100">#REF!</definedName>
    <definedName name="drill1120">#REF!</definedName>
    <definedName name="drill150">#REF!</definedName>
    <definedName name="drill160">#REF!</definedName>
    <definedName name="drill180">#REF!</definedName>
    <definedName name="drill3100">#REF!</definedName>
    <definedName name="drill3120">#REF!</definedName>
    <definedName name="drill350">#REF!</definedName>
    <definedName name="drill360">#REF!</definedName>
    <definedName name="drill380">#REF!</definedName>
    <definedName name="drill5100">#REF!</definedName>
    <definedName name="drill5120">#REF!</definedName>
    <definedName name="drill550">#REF!</definedName>
    <definedName name="drill560">#REF!</definedName>
    <definedName name="drill580">#REF!</definedName>
    <definedName name="drill5a100">#REF!</definedName>
    <definedName name="drill5a120">#REF!</definedName>
    <definedName name="drill5a50">#REF!</definedName>
    <definedName name="drill5a60">#REF!</definedName>
    <definedName name="drill5a80">#REF!</definedName>
    <definedName name="drill6a100">#REF!</definedName>
    <definedName name="drill6a120">#REF!</definedName>
    <definedName name="drill6a50">#REF!</definedName>
    <definedName name="drill6a60">#REF!</definedName>
    <definedName name="drill6a80">#REF!</definedName>
    <definedName name="drillug100">#REF!</definedName>
    <definedName name="drillug120">#REF!</definedName>
    <definedName name="drillug50">#REF!</definedName>
    <definedName name="drillug60">#REF!</definedName>
    <definedName name="drillug80">#REF!</definedName>
    <definedName name="drucika1.5">#REF!</definedName>
    <definedName name="drucika10">#REF!</definedName>
    <definedName name="drucika12">#REF!</definedName>
    <definedName name="drucika2">#REF!</definedName>
    <definedName name="drucika2.5">#REF!</definedName>
    <definedName name="drucika3">#REF!</definedName>
    <definedName name="drucika4">#REF!</definedName>
    <definedName name="drucika5">#REF!</definedName>
    <definedName name="drucika6">#REF!</definedName>
    <definedName name="drucika8">#REF!</definedName>
    <definedName name="drumpencampur">#REF!</definedName>
    <definedName name="drumpenyemprot">#REF!</definedName>
    <definedName name="dr聩ldl3a80">#REF!</definedName>
    <definedName name="DSC">#REF!</definedName>
    <definedName name="dsf" localSheetId="6" hidden="1">{"'Sheet1'!$A$1"}</definedName>
    <definedName name="dsf" localSheetId="0" hidden="1">{"'Sheet1'!$A$1"}</definedName>
    <definedName name="dsf" hidden="1">{"'Sheet1'!$A$1"}</definedName>
    <definedName name="dsilb2100">#REF!</definedName>
    <definedName name="dsilb2120">#REF!</definedName>
    <definedName name="dsilb250">#REF!</definedName>
    <definedName name="dsilb260">#REF!</definedName>
    <definedName name="dsilb280">#REF!</definedName>
    <definedName name="dsildb2100">#REF!</definedName>
    <definedName name="dsildb2120">#REF!</definedName>
    <definedName name="dsildb250">#REF!</definedName>
    <definedName name="dsildb260">#REF!</definedName>
    <definedName name="dsildb280">#REF!</definedName>
    <definedName name="dsildl1100">#REF!</definedName>
    <definedName name="dsildl1120">#REF!</definedName>
    <definedName name="dsildl150">#REF!</definedName>
    <definedName name="dsildl160">#REF!</definedName>
    <definedName name="dsildl180">#REF!</definedName>
    <definedName name="dsildl3100">#REF!</definedName>
    <definedName name="dsildl3120">#REF!</definedName>
    <definedName name="dsildl350">#REF!</definedName>
    <definedName name="dsildl360">#REF!</definedName>
    <definedName name="dsildl380">#REF!</definedName>
    <definedName name="dsildl3a100">#REF!</definedName>
    <definedName name="dsildl3a120">#REF!</definedName>
    <definedName name="dsildl3a50">#REF!</definedName>
    <definedName name="dsildl3a60">#REF!</definedName>
    <definedName name="dsildl3a80">#REF!</definedName>
    <definedName name="dsildl5100">#REF!</definedName>
    <definedName name="dsildl5120">#REF!</definedName>
    <definedName name="dsildl550">#REF!</definedName>
    <definedName name="dsildl560">#REF!</definedName>
    <definedName name="dsildl580">#REF!</definedName>
    <definedName name="dsildl5a100">#REF!</definedName>
    <definedName name="dsildl5a120">#REF!</definedName>
    <definedName name="dsildl5a50">#REF!</definedName>
    <definedName name="dsildl5a60">#REF!</definedName>
    <definedName name="dsildl5a80">#REF!</definedName>
    <definedName name="dsildl6a100">#REF!</definedName>
    <definedName name="dsildl6a120">#REF!</definedName>
    <definedName name="dsildl6a50">#REF!</definedName>
    <definedName name="dsildl6a60">#REF!</definedName>
    <definedName name="dsildl6a80">#REF!</definedName>
    <definedName name="dsildlug100">#REF!</definedName>
    <definedName name="dsildlug120">#REF!</definedName>
    <definedName name="dsildlug50">#REF!</definedName>
    <definedName name="dsildlug60">#REF!</definedName>
    <definedName name="dsildlug80">#REF!</definedName>
    <definedName name="dsill1100">#REF!</definedName>
    <definedName name="dsill1120">#REF!</definedName>
    <definedName name="dsill150">#REF!</definedName>
    <definedName name="dsill160">#REF!</definedName>
    <definedName name="dsill180">#REF!</definedName>
    <definedName name="dsill3100">#REF!</definedName>
    <definedName name="dsill3120">#REF!</definedName>
    <definedName name="dsill350">#REF!</definedName>
    <definedName name="dsill360">#REF!</definedName>
    <definedName name="dsill380">#REF!</definedName>
    <definedName name="dsill3a100">#REF!</definedName>
    <definedName name="dsill3a120">#REF!</definedName>
    <definedName name="dsill3a50">#REF!</definedName>
    <definedName name="dsill3a60">#REF!</definedName>
    <definedName name="dsill3a80">#REF!</definedName>
    <definedName name="dsill5100">#REF!</definedName>
    <definedName name="dsill5120">#REF!</definedName>
    <definedName name="dsill550">#REF!</definedName>
    <definedName name="dsill560">#REF!</definedName>
    <definedName name="dsill580">#REF!</definedName>
    <definedName name="dsill5a100">#REF!</definedName>
    <definedName name="dsill5a120">#REF!</definedName>
    <definedName name="dsill5a50">#REF!</definedName>
    <definedName name="dsill5a60">#REF!</definedName>
    <definedName name="dsill5a80">#REF!</definedName>
    <definedName name="dsill6a100">#REF!</definedName>
    <definedName name="dsill6a120">#REF!</definedName>
    <definedName name="dsill6a50">#REF!</definedName>
    <definedName name="dsill6a60">#REF!</definedName>
    <definedName name="dsill6a80">#REF!</definedName>
    <definedName name="dsillug100">#REF!</definedName>
    <definedName name="dsillug120">#REF!</definedName>
    <definedName name="dsillug50">#REF!</definedName>
    <definedName name="dsillug60">#REF!</definedName>
    <definedName name="dsillug80">#REF!</definedName>
    <definedName name="dstib2100">#REF!</definedName>
    <definedName name="dstib2120">#REF!</definedName>
    <definedName name="dstib250">#REF!</definedName>
    <definedName name="dstib260">#REF!</definedName>
    <definedName name="dstib280">#REF!</definedName>
    <definedName name="DSXD">[16]MEP!DSXD</definedName>
    <definedName name="dt.6">#REF!</definedName>
    <definedName name="dt.6t">#REF!</definedName>
    <definedName name="dt4m3">#REF!</definedName>
    <definedName name="dt4m3yen">#REF!</definedName>
    <definedName name="DTengkel">#REF!</definedName>
    <definedName name="dthhh" localSheetId="6" hidden="1">{"'Sheet1'!$A$1"}</definedName>
    <definedName name="dthhh" localSheetId="0" hidden="1">{"'Sheet1'!$A$1"}</definedName>
    <definedName name="dthhh" hidden="1">{"'Sheet1'!$A$1"}</definedName>
    <definedName name="dthrtj" localSheetId="6" hidden="1">{"'Sheet1'!$A$1"}</definedName>
    <definedName name="dthrtj" localSheetId="0" hidden="1">{"'Sheet1'!$A$1"}</definedName>
    <definedName name="dthrtj" hidden="1">{"'Sheet1'!$A$1"}</definedName>
    <definedName name="DTtronton">#REF!</definedName>
    <definedName name="Dudukan_lisplank">#REF!</definedName>
    <definedName name="dump">#REF!</definedName>
    <definedName name="Dump_Truck">#REF!</definedName>
    <definedName name="DUMPTRUCK1">#REF!</definedName>
    <definedName name="DUMPTRUCK2">#REF!</definedName>
    <definedName name="dumptruck5ton">#REF!</definedName>
    <definedName name="DVR">#REF!</definedName>
    <definedName name="dvve" localSheetId="6" hidden="1">{"'Sheet1'!$A$1"}</definedName>
    <definedName name="dvve" localSheetId="0" hidden="1">{"'Sheet1'!$A$1"}</definedName>
    <definedName name="dvve" hidden="1">{"'Sheet1'!$A$1"}</definedName>
    <definedName name="DW_11">#REF!</definedName>
    <definedName name="DW_23W">#REF!</definedName>
    <definedName name="dw_5w">#REF!</definedName>
    <definedName name="dw_8w">#REF!</definedName>
    <definedName name="dwavin1.25">#REF!</definedName>
    <definedName name="dwavin1.5">#REF!</definedName>
    <definedName name="dwavin10">#REF!</definedName>
    <definedName name="dwavin12">#REF!</definedName>
    <definedName name="dwavin2">#REF!</definedName>
    <definedName name="dwavin2.5">#REF!</definedName>
    <definedName name="dwavin3">#REF!</definedName>
    <definedName name="dwavin4">#REF!</definedName>
    <definedName name="dwavin5">#REF!</definedName>
    <definedName name="dwavin6">#REF!</definedName>
    <definedName name="dwavin8">#REF!</definedName>
    <definedName name="DWL_13">'[50]ANalisa '!#REF!</definedName>
    <definedName name="DWL_18">#REF!</definedName>
    <definedName name="DWL_39">#REF!</definedName>
    <definedName name="E">#REF!</definedName>
    <definedName name="E_1">#REF!</definedName>
    <definedName name="e35u" localSheetId="6" hidden="1">{#N/A,#N/A,FALSE,"REK-S-TPL";#N/A,#N/A,FALSE,"REK-TPML";#N/A,#N/A,FALSE,"RAB-TEMPEL"}</definedName>
    <definedName name="e35u" localSheetId="0" hidden="1">{#N/A,#N/A,FALSE,"REK-S-TPL";#N/A,#N/A,FALSE,"REK-TPML";#N/A,#N/A,FALSE,"RAB-TEMPEL"}</definedName>
    <definedName name="e35u" hidden="1">{#N/A,#N/A,FALSE,"REK-S-TPL";#N/A,#N/A,FALSE,"REK-TPML";#N/A,#N/A,FALSE,"RAB-TEMPEL"}</definedName>
    <definedName name="earthw" hidden="1">{"'Overflow Tank '!$A$1:$Q$58"}</definedName>
    <definedName name="EC_2">NA()</definedName>
    <definedName name="eco_green">#REF!</definedName>
    <definedName name="EE_01">'[48]HRG BHN'!$E$34</definedName>
    <definedName name="EE_18">'[48]HRG BHN'!$E$47</definedName>
    <definedName name="EE_20">'[47]HRG BHN'!$E$47</definedName>
    <definedName name="EE_25">'[48]HRG BHN'!$E$51</definedName>
    <definedName name="EE_25A">'[48]HRG BHN'!$E$52</definedName>
    <definedName name="EEE">#REF!</definedName>
    <definedName name="eeee">'[49]rab lt 2 bo'!#REF!</definedName>
    <definedName name="eeeee" hidden="1">{#N/A,#N/A,FALSE,"REK-S-TPL";#N/A,#N/A,FALSE,"REK-TPML";#N/A,#N/A,FALSE,"RAB-TEMPEL"}</definedName>
    <definedName name="EEX">#REF!</definedName>
    <definedName name="ef" localSheetId="6" hidden="1">{"'Sheet1'!$A$1"}</definedName>
    <definedName name="ef" localSheetId="0" hidden="1">{"'Sheet1'!$A$1"}</definedName>
    <definedName name="ef" hidden="1">{"'Sheet1'!$A$1"}</definedName>
    <definedName name="efg" localSheetId="6" hidden="1">{"'Sheet1'!$A$1"}</definedName>
    <definedName name="efg">[38]Ahs.2!$L$371</definedName>
    <definedName name="EFX">#REF!</definedName>
    <definedName name="EGX">#REF!</definedName>
    <definedName name="EGYW" localSheetId="6" hidden="1">{#N/A,#N/A,TRUE,"Front";#N/A,#N/A,TRUE,"Simple Letter";#N/A,#N/A,TRUE,"Inside";#N/A,#N/A,TRUE,"Contents";#N/A,#N/A,TRUE,"Basis";#N/A,#N/A,TRUE,"Inclusions";#N/A,#N/A,TRUE,"Exclusions";#N/A,#N/A,TRUE,"Areas";#N/A,#N/A,TRUE,"Summary";#N/A,#N/A,TRUE,"Detail"}</definedName>
    <definedName name="EGYW" localSheetId="0" hidden="1">{#N/A,#N/A,TRUE,"Front";#N/A,#N/A,TRUE,"Simple Letter";#N/A,#N/A,TRUE,"Inside";#N/A,#N/A,TRUE,"Contents";#N/A,#N/A,TRUE,"Basis";#N/A,#N/A,TRUE,"Inclusions";#N/A,#N/A,TRUE,"Exclusions";#N/A,#N/A,TRUE,"Areas";#N/A,#N/A,TRUE,"Summary";#N/A,#N/A,TRUE,"Detail"}</definedName>
    <definedName name="EGYW" hidden="1">{#N/A,#N/A,TRUE,"Front";#N/A,#N/A,TRUE,"Simple Letter";#N/A,#N/A,TRUE,"Inside";#N/A,#N/A,TRUE,"Contents";#N/A,#N/A,TRUE,"Basis";#N/A,#N/A,TRUE,"Inclusions";#N/A,#N/A,TRUE,"Exclusions";#N/A,#N/A,TRUE,"Areas";#N/A,#N/A,TRUE,"Summary";#N/A,#N/A,TRUE,"Detail"}</definedName>
    <definedName name="EHX">#REF!</definedName>
    <definedName name="ejjj" localSheetId="6" hidden="1">{"'Sheet1'!$A$1"}</definedName>
    <definedName name="ejjj" localSheetId="0" hidden="1">{"'Sheet1'!$A$1"}</definedName>
    <definedName name="ejjj" hidden="1">{"'Sheet1'!$A$1"}</definedName>
    <definedName name="EJX">#REF!</definedName>
    <definedName name="EKX">#REF!</definedName>
    <definedName name="EL" localSheetId="6" hidden="1">{#N/A,#N/A,TRUE,"Front";#N/A,#N/A,TRUE,"Simple Letter";#N/A,#N/A,TRUE,"Inside";#N/A,#N/A,TRUE,"Contents";#N/A,#N/A,TRUE,"Basis";#N/A,#N/A,TRUE,"Inclusions";#N/A,#N/A,TRUE,"Exclusions";#N/A,#N/A,TRUE,"Areas";#N/A,#N/A,TRUE,"Summary";#N/A,#N/A,TRUE,"Detail"}</definedName>
    <definedName name="El">#REF!</definedName>
    <definedName name="el_bow_tray">#REF!</definedName>
    <definedName name="Elastomer">#REF!</definedName>
    <definedName name="ElastomericA">#REF!</definedName>
    <definedName name="ElastomericB">#REF!</definedName>
    <definedName name="elc_2">NA()</definedName>
    <definedName name="elek">#REF!</definedName>
    <definedName name="ELEKT_2">NA()</definedName>
    <definedName name="Elektrikal">#REF!</definedName>
    <definedName name="Elpigi">#REF!</definedName>
    <definedName name="ELX">#REF!</definedName>
    <definedName name="embankment">#REF!</definedName>
    <definedName name="emer">NA()</definedName>
    <definedName name="ENGP">[56]hsd!$G$44</definedName>
    <definedName name="enselpintu">#REF!</definedName>
    <definedName name="ENTRANCE">#REF!</definedName>
    <definedName name="eol">[38]Ahs.1!$N$1271</definedName>
    <definedName name="EPCM1" hidden="1">{#N/A,#N/A,FALSE,"SUM_Prop";#N/A,#N/A,FALSE,"PROCESS-eng";#N/A,#N/A,FALSE,"PROCESS-com";#N/A,#N/A,FALSE,"INST-eng";#N/A,#N/A,FALSE,"INST-com"}</definedName>
    <definedName name="epcm2" hidden="1">{#N/A,#N/A,FALSE,"SUM_Prop";#N/A,#N/A,FALSE,"PROCESS-eng";#N/A,#N/A,FALSE,"PROCESS-com";#N/A,#N/A,FALSE,"INST-eng";#N/A,#N/A,FALSE,"INST-com"}</definedName>
    <definedName name="equ">[38]Ahs.1!$K$1149</definedName>
    <definedName name="eqw" localSheetId="6" hidden="1">{#N/A,#N/A,FALSE,"REK";#N/A,#N/A,FALSE,"rab"}</definedName>
    <definedName name="eqw" localSheetId="0" hidden="1">{#N/A,#N/A,FALSE,"REK";#N/A,#N/A,FALSE,"rab"}</definedName>
    <definedName name="eqw" hidden="1">{#N/A,#N/A,FALSE,"REK";#N/A,#N/A,FALSE,"rab"}</definedName>
    <definedName name="eqwgtqwegt" localSheetId="6" hidden="1">{#N/A,#N/A,FALSE,"REK";#N/A,#N/A,FALSE,"Bq-ARS"}</definedName>
    <definedName name="eqwgtqwegt" localSheetId="0" hidden="1">{#N/A,#N/A,FALSE,"REK";#N/A,#N/A,FALSE,"Bq-ARS"}</definedName>
    <definedName name="eqwgtqwegt" hidden="1">{#N/A,#N/A,FALSE,"REK";#N/A,#N/A,FALSE,"Bq-ARS"}</definedName>
    <definedName name="ere">'[73]ANalisa '!$H$951</definedName>
    <definedName name="erection">#REF!</definedName>
    <definedName name="erhe" localSheetId="6" hidden="1">{"'Sheet1'!$A$1"}</definedName>
    <definedName name="erhe" localSheetId="0" hidden="1">{"'Sheet1'!$A$1"}</definedName>
    <definedName name="erhe" hidden="1">{"'Sheet1'!$A$1"}</definedName>
    <definedName name="eru" localSheetId="6" hidden="1">{"'Sheet1'!$A$1"}</definedName>
    <definedName name="eru" localSheetId="0" hidden="1">{"'Sheet1'!$A$1"}</definedName>
    <definedName name="eru" hidden="1">{"'Sheet1'!$A$1"}</definedName>
    <definedName name="eryrt" localSheetId="6" hidden="1">{"'Sheet1'!$A$1"}</definedName>
    <definedName name="eryrt" localSheetId="0" hidden="1">{"'Sheet1'!$A$1"}</definedName>
    <definedName name="eryrt" hidden="1">{"'Sheet1'!$A$1"}</definedName>
    <definedName name="eswtrhj" localSheetId="6" hidden="1">{#N/A,#N/A,FALSE,"REK-S-TPL";#N/A,#N/A,FALSE,"REK-TPML";#N/A,#N/A,FALSE,"RAB-TEMPEL"}</definedName>
    <definedName name="eswtrhj" localSheetId="0" hidden="1">{#N/A,#N/A,FALSE,"REK-S-TPL";#N/A,#N/A,FALSE,"REK-TPML";#N/A,#N/A,FALSE,"RAB-TEMPEL"}</definedName>
    <definedName name="eswtrhj" hidden="1">{#N/A,#N/A,FALSE,"REK-S-TPL";#N/A,#N/A,FALSE,"REK-TPML";#N/A,#N/A,FALSE,"RAB-TEMPEL"}</definedName>
    <definedName name="ETE">[16]!FST:[16]!FSB</definedName>
    <definedName name="eternit11">#REF!</definedName>
    <definedName name="ETET">[16]!HAJIME:[16]!OWARI</definedName>
    <definedName name="ETY">[16]!FST:[16]!FSB</definedName>
    <definedName name="ETYE">[16]!_CH13..H13___C__40:[16]!_CH19..H19___C__3</definedName>
    <definedName name="ewg" localSheetId="6" hidden="1">{"'Sheet1'!$A$1"}</definedName>
    <definedName name="ewg" localSheetId="0" hidden="1">{"'Sheet1'!$A$1"}</definedName>
    <definedName name="ewg" hidden="1">{"'Sheet1'!$A$1"}</definedName>
    <definedName name="EWR">[16]!_CH15..H15___C__42:[16]!_CH17..H17___C__36</definedName>
    <definedName name="exc">#REF!</definedName>
    <definedName name="exca">#REF!</definedName>
    <definedName name="EXCAVATOR">#REF!</definedName>
    <definedName name="Excel_BuiltIn_Database">#REF!</definedName>
    <definedName name="Excel_BuiltIn_Print_Area">#REF!</definedName>
    <definedName name="Excel_BuiltIn_Print_Area_1_1">#REF!</definedName>
    <definedName name="Excel_BuiltIn_Print_Area_1_1_1">#REF!</definedName>
    <definedName name="Excel_BuiltIn_Print_Area_1_1_1_1">#REF!</definedName>
    <definedName name="Excel_BuiltIn_Print_Area_10">#REF!</definedName>
    <definedName name="Excel_BuiltIn_Print_Area_10_1">#REF!</definedName>
    <definedName name="Excel_BuiltIn_Print_Area_11">#REF!</definedName>
    <definedName name="Excel_BuiltIn_Print_Area_11_1">#REF!</definedName>
    <definedName name="Excel_BuiltIn_Print_Area_11_1_1">#REF!</definedName>
    <definedName name="Excel_BuiltIn_Print_Area_12">#REF!</definedName>
    <definedName name="Excel_BuiltIn_Print_Area_13">#REF!</definedName>
    <definedName name="Excel_BuiltIn_Print_Area_14">#REF!</definedName>
    <definedName name="Excel_BuiltIn_Print_Area_2_1">#REF!</definedName>
    <definedName name="Excel_BuiltIn_Print_Area_2_1_1">#REF!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4_1">#REF!</definedName>
    <definedName name="Excel_BuiltIn_Print_Area_5">#REF!</definedName>
    <definedName name="Excel_BuiltIn_Print_Area_6">#REF!</definedName>
    <definedName name="Excel_BuiltIn_Print_Area_6_1">#REF!</definedName>
    <definedName name="Excel_BuiltIn_Print_Area_6_1_1">#REF!</definedName>
    <definedName name="Excel_BuiltIn_Print_Area_7">#REF!</definedName>
    <definedName name="Excel_BuiltIn_Print_Area_7_1">#REF!</definedName>
    <definedName name="Excel_BuiltIn_Print_Area_7_1_5">#REF!</definedName>
    <definedName name="Excel_BuiltIn_Print_Area_7_1_6">#REF!</definedName>
    <definedName name="Excel_BuiltIn_Print_Area_7_1_7">#REF!</definedName>
    <definedName name="Excel_BuiltIn_Print_Area_7_1_8">#REF!</definedName>
    <definedName name="Excel_BuiltIn_Print_Area_8">#REF!</definedName>
    <definedName name="Excel_BuiltIn_Print_Area_8_1">#REF!</definedName>
    <definedName name="Excel_BuiltIn_Print_Area_8_1_5">#REF!</definedName>
    <definedName name="Excel_BuiltIn_Print_Area_8_1_6">#REF!</definedName>
    <definedName name="Excel_BuiltIn_Print_Area_8_1_7">#REF!</definedName>
    <definedName name="Excel_BuiltIn_Print_Area_8_1_8">#REF!</definedName>
    <definedName name="Excel_BuiltIn_Print_Area_9">#REF!</definedName>
    <definedName name="Excel_BuiltIn_Print_Area_9_1">#REF!</definedName>
    <definedName name="Excel_BuiltIn_Print_Titles_1_1">#REF!</definedName>
    <definedName name="Excel_BuiltIn_Print_Titles_1_1_1">#REF!</definedName>
    <definedName name="Excel_BuiltIn_Print_Titles_10">#REF!</definedName>
    <definedName name="Excel_BuiltIn_Print_Titles_11">#REF!</definedName>
    <definedName name="Excel_BuiltIn_Print_Titles_12">(#REF!,#REF!)</definedName>
    <definedName name="Excel_BuiltIn_Print_Titles_14">(#REF!,#REF!)</definedName>
    <definedName name="Excel_BuiltIn_Print_Titles_2_1">#REF!</definedName>
    <definedName name="Excel_BuiltIn_Print_Titles_3">#REF!</definedName>
    <definedName name="Excel_BuiltIn_Print_Titles_3_1">#REF!</definedName>
    <definedName name="Excel_BuiltIn_Print_Titles_4_1">#REF!</definedName>
    <definedName name="Excel_BuiltIn_Print_Titles_5">#REF!</definedName>
    <definedName name="Excel_BuiltIn_Print_Titles_6">#REF!</definedName>
    <definedName name="Excel_BuiltIn_Print_Titles_6_1">#REF!</definedName>
    <definedName name="Excel_BuiltIn_Print_Titles_7">#REF!</definedName>
    <definedName name="Excel_BuiltIn_Print_Titles_8">#REF!</definedName>
    <definedName name="Excel_BuiltIn_Print_Titles_9">#REF!</definedName>
    <definedName name="excyen">#REF!</definedName>
    <definedName name="exhaus_">#REF!</definedName>
    <definedName name="exit_lamp">'[1]ANalisa '!$H$4101</definedName>
    <definedName name="exp_A">#REF!</definedName>
    <definedName name="exp_Ayen">#REF!</definedName>
    <definedName name="exp_C">#REF!</definedName>
    <definedName name="exp_Cyen">#REF!</definedName>
    <definedName name="Expansion_Jt">#REF!</definedName>
    <definedName name="Expantion">#REF!</definedName>
    <definedName name="EXT" hidden="1">#REF!</definedName>
    <definedName name="EXTRA">#REF!</definedName>
    <definedName name="_xlnm.Extract">#REF!</definedName>
    <definedName name="EYEW">[16]!HAJIME:[16]!OWARI</definedName>
    <definedName name="F">#REF!</definedName>
    <definedName name="F.1">[13]ANALYSIS!#REF!</definedName>
    <definedName name="F.10">[13]ANALYSIS!#REF!</definedName>
    <definedName name="F.11">[13]ANALYSIS!#REF!</definedName>
    <definedName name="F.12">[13]ANALYSIS!#REF!</definedName>
    <definedName name="F.13">[13]ANALYSIS!#REF!</definedName>
    <definedName name="F.14">[13]ANALYSIS!#REF!</definedName>
    <definedName name="F.15">[13]ANALYSIS!#REF!</definedName>
    <definedName name="F.16">[13]ANALYSIS!#REF!</definedName>
    <definedName name="F.17">[13]ANALYSIS!#REF!</definedName>
    <definedName name="F.18">[13]ANALYSIS!#REF!</definedName>
    <definedName name="F.1a">#REF!</definedName>
    <definedName name="f.1b">#REF!</definedName>
    <definedName name="F.1c">#REF!</definedName>
    <definedName name="F.1d">#REF!</definedName>
    <definedName name="F.2">[13]ANALYSIS!#REF!</definedName>
    <definedName name="F.21">#REF!</definedName>
    <definedName name="F.22">#REF!</definedName>
    <definedName name="F.26">#REF!</definedName>
    <definedName name="F.3">[13]ANALYSIS!#REF!</definedName>
    <definedName name="F.33a">#REF!</definedName>
    <definedName name="F.33b">#REF!</definedName>
    <definedName name="F.33c">#REF!</definedName>
    <definedName name="F.34">#REF!</definedName>
    <definedName name="F.36">#REF!</definedName>
    <definedName name="F.4">[13]ANALYSIS!#REF!</definedName>
    <definedName name="F.5">[13]ANALYSIS!#REF!</definedName>
    <definedName name="F.6">[13]ANALYSIS!#REF!</definedName>
    <definedName name="F.7">[13]ANALYSIS!#REF!</definedName>
    <definedName name="F.8">[13]ANALYSIS!#REF!</definedName>
    <definedName name="F.9">[13]ANALYSIS!#REF!</definedName>
    <definedName name="F_1_1" localSheetId="0">_CH13..H13___C__45:_CH19..H19___C__30</definedName>
    <definedName name="F_1_1" localSheetId="2">_CH13..H13___C__45:_CH19..H19___C__30</definedName>
    <definedName name="F_1_1">_CH13..H13___C__45:_CH19..H19___C__30</definedName>
    <definedName name="F_1_1_1_1" localSheetId="0">_CH13..H13___C__46:_CH19..H19___C__31</definedName>
    <definedName name="F_1_1_1_1" localSheetId="2">_CH13..H13___C__46:_CH19..H19___C__31</definedName>
    <definedName name="F_1_1_1_1">_CH13..H13___C__46:_CH19..H19___C__31</definedName>
    <definedName name="F_3_1">[16]!_CH13..H13___C__63:[16]!_CH19..H19___C__45</definedName>
    <definedName name="F_7_1">[16]!_CH15..H15___C__3:[16]!_CH21..H21___C__11</definedName>
    <definedName name="F_all">#REF!</definedName>
    <definedName name="F_SL">[16]!FST:([16]!FSB)</definedName>
    <definedName name="F_SL_1_1_1">[16]!FST_1:[16]!FSB_1</definedName>
    <definedName name="F_SL_1_1_1_1">[16]!FST_1:[16]!FSB_1</definedName>
    <definedName name="F_SL_1_1_1_1_1">[16]!FST_1:[16]!FSB_1</definedName>
    <definedName name="F_SL_17">NA()</definedName>
    <definedName name="F_SL_18">NA()</definedName>
    <definedName name="F_SL_19">NA()</definedName>
    <definedName name="F_SL_23">NA()</definedName>
    <definedName name="F_SL_24">NA()</definedName>
    <definedName name="F_SL_25">NA()</definedName>
    <definedName name="F_SL_28">NA()</definedName>
    <definedName name="F_SL_29">NA()</definedName>
    <definedName name="F_SL_30">NA()</definedName>
    <definedName name="F_SL_31">NA()</definedName>
    <definedName name="F_SL_32">NA()</definedName>
    <definedName name="F_SL_33">NA()</definedName>
    <definedName name="F_SL_34">NA()</definedName>
    <definedName name="F_SL_35">NA()</definedName>
    <definedName name="F_SL_36">NA()</definedName>
    <definedName name="F_SL_37">NA()</definedName>
    <definedName name="F_SL_38">NA()</definedName>
    <definedName name="F_SL_39">NA()</definedName>
    <definedName name="F_SL_41">NA()</definedName>
    <definedName name="F_SL_42">NA()</definedName>
    <definedName name="F_SL_43">NA()</definedName>
    <definedName name="F_SL_44">NA()</definedName>
    <definedName name="F_SL_45">NA()</definedName>
    <definedName name="F_SL_46">NA()</definedName>
    <definedName name="F_SL_47">NA()</definedName>
    <definedName name="F_SL_49">NA()</definedName>
    <definedName name="F_SL_50">NA()</definedName>
    <definedName name="F_SL_51">NA()</definedName>
    <definedName name="F_SL_52">NA()</definedName>
    <definedName name="F_SL_53">NA()</definedName>
    <definedName name="F_SL_54">NA()</definedName>
    <definedName name="F_SL_55">NA()</definedName>
    <definedName name="F_SL_56">NA()</definedName>
    <definedName name="F_SL_57">NA()</definedName>
    <definedName name="F_SL_58">NA()</definedName>
    <definedName name="F_SL_59">NA()</definedName>
    <definedName name="F_SL_6">[16]!FST:([16]!FSB)</definedName>
    <definedName name="F_SL_60">NA()</definedName>
    <definedName name="F_SL_62">NA()</definedName>
    <definedName name="F_SL_63">NA()</definedName>
    <definedName name="F1_">#REF!</definedName>
    <definedName name="f1_entrenc">'[1]ANalisa '!$H$778</definedName>
    <definedName name="F2_">#REF!</definedName>
    <definedName name="f4_">'[1]ANalisa '!$H$771</definedName>
    <definedName name="fabek1">#REF!</definedName>
    <definedName name="fabgratds1a">#REF!</definedName>
    <definedName name="FACTOR">[56]faktor!$C$14:$J$22</definedName>
    <definedName name="FAD" hidden="1">{#N/A,#N/A,FALSE,"REK-S-TPL";#N/A,#N/A,FALSE,"REK-TPML";#N/A,#N/A,FALSE,"RAB-TEMPEL"}</definedName>
    <definedName name="Faktor">'[74]bhn FINAL'!$F$3</definedName>
    <definedName name="fall" localSheetId="6" hidden="1">#REF!</definedName>
    <definedName name="fall" hidden="1">#REF!</definedName>
    <definedName name="fan_2">NA()</definedName>
    <definedName name="FASILITAS__KERJA">#REF!</definedName>
    <definedName name="fatb">#REF!</definedName>
    <definedName name="FATB.">#REF!</definedName>
    <definedName name="FCode" localSheetId="6" hidden="1">#REF!</definedName>
    <definedName name="FCode" hidden="1">#REF!</definedName>
    <definedName name="fdr">#REF!</definedName>
    <definedName name="FDSFS">[16]MEP!FDSFS</definedName>
    <definedName name="feco25">#REF!</definedName>
    <definedName name="fedc2">#REF!</definedName>
    <definedName name="fedc35">#REF!</definedName>
    <definedName name="FEDER">#REF!</definedName>
    <definedName name="ferro">#REF!</definedName>
    <definedName name="FEX">#REF!</definedName>
    <definedName name="FF_29">'[47]HRG BHN'!$E$55</definedName>
    <definedName name="FF_31A">'[47]HRG BHN'!$E$57</definedName>
    <definedName name="FF_31B">'[47]HRG BHN'!$E$58</definedName>
    <definedName name="FF_31D">'[47]HRG BHN'!$E$59</definedName>
    <definedName name="FF_31E">'[47]HRG BHN'!$E$60</definedName>
    <definedName name="fff" hidden="1">{#N/A,#N/A,FALSE,"SUM_Prop";#N/A,#N/A,FALSE,"PROCESS-eng";#N/A,#N/A,FALSE,"PROCESS-com";#N/A,#N/A,FALSE,"INST-eng";#N/A,#N/A,FALSE,"INST-com"}</definedName>
    <definedName name="fffffffffffff">#REF!</definedName>
    <definedName name="ffg">#REF!</definedName>
    <definedName name="FFX">#REF!</definedName>
    <definedName name="FGDGFD">[16]MEP!FGDGFD</definedName>
    <definedName name="fggdfg">[16]!FST:[16]!FSB</definedName>
    <definedName name="fggggg">#REF!</definedName>
    <definedName name="fghhh" localSheetId="6" hidden="1">{"'Sheet1'!$A$1"}</definedName>
    <definedName name="fghhh" localSheetId="0" hidden="1">{"'Sheet1'!$A$1"}</definedName>
    <definedName name="fghhh" hidden="1">{"'Sheet1'!$A$1"}</definedName>
    <definedName name="fgjf" localSheetId="6" hidden="1">{"'Sheet1'!$A$1"}</definedName>
    <definedName name="fgjf" localSheetId="0" hidden="1">{"'Sheet1'!$A$1"}</definedName>
    <definedName name="fgjf" hidden="1">{"'Sheet1'!$A$1"}</definedName>
    <definedName name="fgjfj" localSheetId="6" hidden="1">{"'Sheet1'!$A$1"}</definedName>
    <definedName name="fgjfj" localSheetId="0" hidden="1">{"'Sheet1'!$A$1"}</definedName>
    <definedName name="fgjfj" hidden="1">{"'Sheet1'!$A$1"}</definedName>
    <definedName name="fgtrnyt">[16]!FST:[16]!FSB</definedName>
    <definedName name="FGX">#REF!</definedName>
    <definedName name="fhg" localSheetId="6" hidden="1">{#N/A,#N/A,FALSE,"REK";#N/A,#N/A,FALSE,"Bq-ARS"}</definedName>
    <definedName name="fhg" localSheetId="0" hidden="1">{#N/A,#N/A,FALSE,"REK";#N/A,#N/A,FALSE,"Bq-ARS"}</definedName>
    <definedName name="fhg" hidden="1">{#N/A,#N/A,FALSE,"REK";#N/A,#N/A,FALSE,"Bq-ARS"}</definedName>
    <definedName name="fhhh" localSheetId="6" hidden="1">{"'Sheet1'!$A$1"}</definedName>
    <definedName name="fhhh" localSheetId="0" hidden="1">{"'Sheet1'!$A$1"}</definedName>
    <definedName name="fhhh" hidden="1">{"'Sheet1'!$A$1"}</definedName>
    <definedName name="FHX">#REF!</definedName>
    <definedName name="filer">#REF!</definedName>
    <definedName name="fileryen">#REF!</definedName>
    <definedName name="fill2" hidden="1">#REF!</definedName>
    <definedName name="fill9" hidden="1">#REF!</definedName>
    <definedName name="filler">#REF!</definedName>
    <definedName name="fillerlatasir">#REF!</definedName>
    <definedName name="FILLL" hidden="1">#REF!</definedName>
    <definedName name="finiser">#REF!</definedName>
    <definedName name="finiseryen">#REF!</definedName>
    <definedName name="FINISHER">#REF!</definedName>
    <definedName name="Finishing_lantai">#REF!</definedName>
    <definedName name="Finishing_lantai_parkiran">#REF!</definedName>
    <definedName name="FIRST_FLOOR">#REF!</definedName>
    <definedName name="FIT_LIFT">#REF!</definedName>
    <definedName name="fiting.">#REF!</definedName>
    <definedName name="fix">NA()</definedName>
    <definedName name="fixed_camera">'[1]ANalisa '!$H$4433</definedName>
    <definedName name="fjkk" localSheetId="6" hidden="1">{"'Sheet1'!$A$1"}</definedName>
    <definedName name="fjkk" localSheetId="0" hidden="1">{"'Sheet1'!$A$1"}</definedName>
    <definedName name="fjkk" hidden="1">{"'Sheet1'!$A$1"}</definedName>
    <definedName name="fjr" localSheetId="6" hidden="1">{"'Sheet1'!$A$1"}</definedName>
    <definedName name="fjr" localSheetId="0" hidden="1">{"'Sheet1'!$A$1"}</definedName>
    <definedName name="fjr" hidden="1">{"'Sheet1'!$A$1"}</definedName>
    <definedName name="fjt" localSheetId="6" hidden="1">{"'Sheet1'!$A$1"}</definedName>
    <definedName name="fjt" localSheetId="0" hidden="1">{"'Sheet1'!$A$1"}</definedName>
    <definedName name="fjt" hidden="1">{"'Sheet1'!$A$1"}</definedName>
    <definedName name="FJX">#REF!</definedName>
    <definedName name="fkieifi" localSheetId="6" hidden="1">[75]H.Satuan!$C$106:$P$132</definedName>
    <definedName name="fkieifi" hidden="1">[76]H.Satuan!$C$106:$P$132</definedName>
    <definedName name="fkx">#REF!</definedName>
    <definedName name="Flat_Bed_Truck">#REF!</definedName>
    <definedName name="FLATBEDTRUCK">#REF!</definedName>
    <definedName name="flood">'[1]ANalisa '!$H$4132</definedName>
    <definedName name="FLOOR_DRAIN">[50]ANALISAstr!#REF!</definedName>
    <definedName name="floordrain">#REF!</definedName>
    <definedName name="FLOORDRAIN_">'[77]ANalisa '!$H$3849</definedName>
    <definedName name="floorkorsik">#REF!</definedName>
    <definedName name="flx">#REF!</definedName>
    <definedName name="FO">#REF!</definedName>
    <definedName name="folding">'[50]ANalisa '!#REF!</definedName>
    <definedName name="folding_gate">#REF!</definedName>
    <definedName name="fondation">#REF!</definedName>
    <definedName name="FOOT.2">[13]ANALYSIS!#REF!</definedName>
    <definedName name="FOOT.4">[13]ANALYSIS!#REF!</definedName>
    <definedName name="FOR">#REF!</definedName>
    <definedName name="Forklif">#REF!</definedName>
    <definedName name="FORM101">#REF!</definedName>
    <definedName name="FORM1011">#REF!</definedName>
    <definedName name="FORM1012">#REF!</definedName>
    <definedName name="FORM1013">#REF!</definedName>
    <definedName name="FORM1014">#REF!</definedName>
    <definedName name="FORM1015">#REF!</definedName>
    <definedName name="FORM1021">#REF!</definedName>
    <definedName name="FORM1022">#REF!</definedName>
    <definedName name="FORM1031">#REF!</definedName>
    <definedName name="FORM1032">#REF!</definedName>
    <definedName name="FORM1041">#REF!</definedName>
    <definedName name="FORM1042">#REF!</definedName>
    <definedName name="FORM21">#REF!</definedName>
    <definedName name="FORM22E">#REF!</definedName>
    <definedName name="FORM22L">#REF!</definedName>
    <definedName name="FORM231">#REF!</definedName>
    <definedName name="FORM232">#REF!</definedName>
    <definedName name="FORM233">#REF!</definedName>
    <definedName name="FORM234">#REF!</definedName>
    <definedName name="FORM241">#REF!</definedName>
    <definedName name="FORM242">#REF!</definedName>
    <definedName name="FORM243">#REF!</definedName>
    <definedName name="FORM323">#REF!</definedName>
    <definedName name="FORM323L">#REF!</definedName>
    <definedName name="FORM421">#REF!</definedName>
    <definedName name="FORM422">#REF!</definedName>
    <definedName name="FORM423">#REF!</definedName>
    <definedName name="FORM424">#REF!</definedName>
    <definedName name="FORM425">#REF!</definedName>
    <definedName name="FORM426">#REF!</definedName>
    <definedName name="FORM427">#REF!</definedName>
    <definedName name="FORM511">#REF!</definedName>
    <definedName name="FORM512">#REF!</definedName>
    <definedName name="FORM521">#REF!</definedName>
    <definedName name="FORM522">#REF!</definedName>
    <definedName name="FORM541">#REF!</definedName>
    <definedName name="FORM542">#REF!</definedName>
    <definedName name="FORM611">#REF!</definedName>
    <definedName name="FORM612">#REF!</definedName>
    <definedName name="FORM621">#REF!</definedName>
    <definedName name="FORM622">#REF!</definedName>
    <definedName name="FORM623">#REF!</definedName>
    <definedName name="FORM624">#REF!</definedName>
    <definedName name="FORM631">#REF!</definedName>
    <definedName name="FORM632">#REF!</definedName>
    <definedName name="FORM633">#REF!</definedName>
    <definedName name="FORM634">#REF!</definedName>
    <definedName name="FORM635">#REF!</definedName>
    <definedName name="FORM635A">#REF!</definedName>
    <definedName name="FORM636">#REF!</definedName>
    <definedName name="FORM641L">#REF!</definedName>
    <definedName name="FORM642">#REF!</definedName>
    <definedName name="FORM65">#REF!</definedName>
    <definedName name="FORM651">#REF!</definedName>
    <definedName name="FORM661">#REF!</definedName>
    <definedName name="FORM662">#REF!</definedName>
    <definedName name="FORM66PERATA">#REF!</definedName>
    <definedName name="FORM66PERMUKAAN">#REF!</definedName>
    <definedName name="FORM711">#REF!</definedName>
    <definedName name="FORM714">#REF!</definedName>
    <definedName name="FORM721">#REF!</definedName>
    <definedName name="FORM731">#REF!</definedName>
    <definedName name="FORM734">#REF!</definedName>
    <definedName name="FORM7614b">#REF!</definedName>
    <definedName name="FORM79manual">#REF!</definedName>
    <definedName name="FORM79mekanis">#REF!</definedName>
    <definedName name="FORM811">#REF!</definedName>
    <definedName name="FORM812">#REF!</definedName>
    <definedName name="FORM813">#REF!</definedName>
    <definedName name="FORM814">#REF!</definedName>
    <definedName name="FORM815">#REF!</definedName>
    <definedName name="FORM817">#REF!</definedName>
    <definedName name="FORM818">#REF!</definedName>
    <definedName name="FORM819">#REF!</definedName>
    <definedName name="FORM82">#REF!</definedName>
    <definedName name="FORM83">#REF!</definedName>
    <definedName name="FORM841">#REF!</definedName>
    <definedName name="FORM8410">#REF!</definedName>
    <definedName name="FORM842">#REF!</definedName>
    <definedName name="FORM843">#REF!</definedName>
    <definedName name="FORM844">#REF!</definedName>
    <definedName name="FORM845">#REF!</definedName>
    <definedName name="FORM846">#REF!</definedName>
    <definedName name="FORM847">#REF!</definedName>
    <definedName name="FORM910">#REF!</definedName>
    <definedName name="FORM911">#REF!</definedName>
    <definedName name="FORM912">#REF!</definedName>
    <definedName name="FORM913">#REF!</definedName>
    <definedName name="FORM914">#REF!</definedName>
    <definedName name="FORM915">#REF!</definedName>
    <definedName name="FORM916">#REF!</definedName>
    <definedName name="FORM917">#REF!</definedName>
    <definedName name="FORM918">#REF!</definedName>
    <definedName name="FORM919">#REF!</definedName>
    <definedName name="FORM920">#REF!</definedName>
    <definedName name="FORM94">#REF!</definedName>
    <definedName name="FORM95">#REF!</definedName>
    <definedName name="FORM96">#REF!</definedName>
    <definedName name="FORM97">#REF!</definedName>
    <definedName name="FORM98">#REF!</definedName>
    <definedName name="FORM99">#REF!</definedName>
    <definedName name="FORMLatasirK">#REF!</definedName>
    <definedName name="FORMLatasirKL">#REF!</definedName>
    <definedName name="FORMULIR_STANDAR_UNTUK">#REF!</definedName>
    <definedName name="foyen">#REF!</definedName>
    <definedName name="FR">#REF!</definedName>
    <definedName name="frc2.1_5">[38]Ahs.1!$J$1315</definedName>
    <definedName name="FREI" hidden="1">{#N/A,#N/A,FALSE,"REK-S-TPL";#N/A,#N/A,FALSE,"REK-TPML";#N/A,#N/A,FALSE,"RAB-TEMPEL"}</definedName>
    <definedName name="FRRDS">#REF!</definedName>
    <definedName name="frsk">#REF!</definedName>
    <definedName name="fsvd100">#REF!</definedName>
    <definedName name="fsvd150">#REF!</definedName>
    <definedName name="fsvd65">#REF!</definedName>
    <definedName name="ftgj" localSheetId="6" hidden="1">{"'Sheet1'!$A$1"}</definedName>
    <definedName name="ftgj" localSheetId="0" hidden="1">{"'Sheet1'!$A$1"}</definedName>
    <definedName name="ftgj" hidden="1">{"'Sheet1'!$A$1"}</definedName>
    <definedName name="ftiyio" localSheetId="6" hidden="1">{"'Sheet1'!$A$1"}</definedName>
    <definedName name="ftiyio" localSheetId="0" hidden="1">{"'Sheet1'!$A$1"}</definedName>
    <definedName name="ftiyio" hidden="1">{"'Sheet1'!$A$1"}</definedName>
    <definedName name="FTR_2">NA()</definedName>
    <definedName name="ftv1.5">#REF!</definedName>
    <definedName name="ftv2.5">#REF!</definedName>
    <definedName name="FUEL">[56]index!$G$13:$J$24</definedName>
    <definedName name="FULVIMIXER">#REF!</definedName>
    <definedName name="FURNITURE__FURNISHING">#REF!</definedName>
    <definedName name="FUS" hidden="1">{#N/A,#N/A,FALSE,"REK-S-TPL";#N/A,#N/A,FALSE,"REK-TPML";#N/A,#N/A,FALSE,"RAB-TEMPEL"}</definedName>
    <definedName name="fxj1.25">#REF!</definedName>
    <definedName name="fxj1.5">#REF!</definedName>
    <definedName name="fxj2.5">#REF!</definedName>
    <definedName name="G">[78]Terbilang!$D$14:$E$23</definedName>
    <definedName name="G.14">#REF!</definedName>
    <definedName name="G.2">#REF!</definedName>
    <definedName name="g.2a">#REF!</definedName>
    <definedName name="g.2b">#REF!</definedName>
    <definedName name="g.32a">#REF!</definedName>
    <definedName name="G.32h">#REF!</definedName>
    <definedName name="G.32M">#REF!</definedName>
    <definedName name="G.33b">#REF!</definedName>
    <definedName name="G.33m">#REF!</definedName>
    <definedName name="g.41a">#REF!</definedName>
    <definedName name="g.41b">#REF!</definedName>
    <definedName name="g.41c">#REF!</definedName>
    <definedName name="G.42a">#REF!</definedName>
    <definedName name="G.43a">#REF!</definedName>
    <definedName name="G.43b">#REF!</definedName>
    <definedName name="G.50h">#REF!</definedName>
    <definedName name="G.50k">#REF!</definedName>
    <definedName name="G.50q">#REF!</definedName>
    <definedName name="G.60A">#REF!</definedName>
    <definedName name="G.69a">#REF!</definedName>
    <definedName name="G.69b">#REF!</definedName>
    <definedName name="G.69c">#REF!</definedName>
    <definedName name="G50K">#REF!</definedName>
    <definedName name="Gal.Sal">#REF!</definedName>
    <definedName name="GAL_1M">[79]ANALISA!$G$41</definedName>
    <definedName name="Gal_lebih_3m">#REF!</definedName>
    <definedName name="galdal5">#REF!</definedName>
    <definedName name="gali">#REF!</definedName>
    <definedName name="galian">#REF!</definedName>
    <definedName name="galian_1m">#REF!</definedName>
    <definedName name="galian_2m">#REF!</definedName>
    <definedName name="galian_3m">#REF!</definedName>
    <definedName name="Galian_Biasa">#REF!</definedName>
    <definedName name="Galian_dg_CM">#REF!</definedName>
    <definedName name="galian_lbh_2m">#REF!</definedName>
    <definedName name="Galian_parkiran">#REF!</definedName>
    <definedName name="Galian_pondasi">#REF!</definedName>
    <definedName name="Galian_Selokan">#REF!</definedName>
    <definedName name="Galian_Str_2">#REF!</definedName>
    <definedName name="Galian_Str_2_4">#REF!</definedName>
    <definedName name="Galian_Str_4_6">#REF!</definedName>
    <definedName name="Galian_tnp_CM">#REF!</definedName>
    <definedName name="GALKON">#REF!</definedName>
    <definedName name="galvalum">#REF!</definedName>
    <definedName name="galvanis">#REF!</definedName>
    <definedName name="gaplex">[16]MEP!gaplex</definedName>
    <definedName name="GATE.4">[13]ANALYSIS!#REF!</definedName>
    <definedName name="GATE.5">[13]ANALYSIS!#REF!</definedName>
    <definedName name="gbead">#REF!</definedName>
    <definedName name="gbeadyen">#REF!</definedName>
    <definedName name="GDF">[16]!_CH13..H13___C__40:[16]!_CH19..H19___C__3</definedName>
    <definedName name="GDFGD">[16]MEP!GDFGD</definedName>
    <definedName name="GDG_sewa">[13]ANALYSIS!#REF!</definedName>
    <definedName name="gdgd" localSheetId="6" hidden="1">#REF!</definedName>
    <definedName name="gdgd" hidden="1">#REF!</definedName>
    <definedName name="gdnh" localSheetId="6" hidden="1">{#N/A,#N/A,FALSE,"REK";#N/A,#N/A,FALSE,"rab"}</definedName>
    <definedName name="gdnh" localSheetId="0" hidden="1">{#N/A,#N/A,FALSE,"REK";#N/A,#N/A,FALSE,"rab"}</definedName>
    <definedName name="gdnh" hidden="1">{#N/A,#N/A,FALSE,"REK";#N/A,#N/A,FALSE,"rab"}</definedName>
    <definedName name="gebal">#REF!</definedName>
    <definedName name="gens125">#REF!</definedName>
    <definedName name="gens125yen">#REF!</definedName>
    <definedName name="gens15">#REF!</definedName>
    <definedName name="gens15yen">#REF!</definedName>
    <definedName name="GENSET">#REF!</definedName>
    <definedName name="genteng">#REF!</definedName>
    <definedName name="genteng_beton">[50]ANALISAstr!#REF!</definedName>
    <definedName name="genteng_bubungan">[50]ANALISAstr!#REF!</definedName>
    <definedName name="gentengbeton">#REF!</definedName>
    <definedName name="gentengglatzur">#REF!</definedName>
    <definedName name="gentengkodok">#REF!</definedName>
    <definedName name="gentengmetal">#REF!</definedName>
    <definedName name="gentengmorando">#REF!</definedName>
    <definedName name="gentengplentong">#REF!</definedName>
    <definedName name="Geotekstil">#REF!</definedName>
    <definedName name="geotextil">#REF!</definedName>
    <definedName name="Geotextile">#REF!</definedName>
    <definedName name="geotextile_">[13]ANALYSIS!#REF!</definedName>
    <definedName name="gethh" localSheetId="6" hidden="1">{"'Sheet1'!$A$1"}</definedName>
    <definedName name="gethh" localSheetId="0" hidden="1">{"'Sheet1'!$A$1"}</definedName>
    <definedName name="gethh" hidden="1">{"'Sheet1'!$A$1"}</definedName>
    <definedName name="gevel">#REF!</definedName>
    <definedName name="gf" localSheetId="6" hidden="1">[80]H.Satuan!$CF$82</definedName>
    <definedName name="gf" hidden="1">[81]H.Satuan!$CF$82</definedName>
    <definedName name="GFB">[16]MEP!GFB</definedName>
    <definedName name="gfbhyr" localSheetId="6" hidden="1">{"'Sheet1'!$A$1"}</definedName>
    <definedName name="gfbhyr" localSheetId="0" hidden="1">{"'Sheet1'!$A$1"}</definedName>
    <definedName name="gfbhyr" hidden="1">{"'Sheet1'!$A$1"}</definedName>
    <definedName name="GFF" hidden="1">[82]SEX!$P$7:$P$7</definedName>
    <definedName name="gfhh" localSheetId="6" hidden="1">{"'Sheet1'!$A$1"}</definedName>
    <definedName name="gfhh" localSheetId="0" hidden="1">{"'Sheet1'!$A$1"}</definedName>
    <definedName name="gfhh" hidden="1">{"'Sheet1'!$A$1"}</definedName>
    <definedName name="gfj" localSheetId="6" hidden="1">{"'Sheet1'!$A$1"}</definedName>
    <definedName name="gfj" localSheetId="0" hidden="1">{"'Sheet1'!$A$1"}</definedName>
    <definedName name="gfj" hidden="1">{"'Sheet1'!$A$1"}</definedName>
    <definedName name="gfjr" localSheetId="6" hidden="1">{"'Sheet1'!$A$1"}</definedName>
    <definedName name="gfjr" localSheetId="0" hidden="1">{"'Sheet1'!$A$1"}</definedName>
    <definedName name="gfjr" hidden="1">{"'Sheet1'!$A$1"}</definedName>
    <definedName name="gfthhh" localSheetId="6" hidden="1">{"'Sheet1'!$A$1"}</definedName>
    <definedName name="gfthhh" localSheetId="0" hidden="1">{"'Sheet1'!$A$1"}</definedName>
    <definedName name="gfthhh" hidden="1">{"'Sheet1'!$A$1"}</definedName>
    <definedName name="GG_08">'[47]HRG BHN'!$E$62</definedName>
    <definedName name="GG_11C">'[47]HRG BHN'!$E$64</definedName>
    <definedName name="GG_30">'[47]HRG BHN'!$E$70</definedName>
    <definedName name="GG_32">'[47]HRG BHN'!$E$71</definedName>
    <definedName name="GG_34">'[47]HRG BHN'!$E$73</definedName>
    <definedName name="ggg" hidden="1">#REF!</definedName>
    <definedName name="gh">'[83]Bill of Qty MEP'!$AG$285</definedName>
    <definedName name="ghghghg" localSheetId="6" hidden="1">#REF!</definedName>
    <definedName name="ghghghg" hidden="1">#REF!</definedName>
    <definedName name="ghjj" localSheetId="6" hidden="1">{"'Sheet1'!$A$1"}</definedName>
    <definedName name="ghjj" localSheetId="0" hidden="1">{"'Sheet1'!$A$1"}</definedName>
    <definedName name="ghjj" hidden="1">{"'Sheet1'!$A$1"}</definedName>
    <definedName name="ghkm" localSheetId="6" hidden="1">{"'Sheet1'!$A$1"}</definedName>
    <definedName name="ghkm" localSheetId="0" hidden="1">{"'Sheet1'!$A$1"}</definedName>
    <definedName name="ghkm" hidden="1">{"'Sheet1'!$A$1"}</definedName>
    <definedName name="gip200yen">#REF!</definedName>
    <definedName name="gipmedspindo4">#REF!</definedName>
    <definedName name="gipmedspindo5">#REF!</definedName>
    <definedName name="gipmedspindo8">#REF!</definedName>
    <definedName name="Girder316">#REF!</definedName>
    <definedName name="Girder400">#REF!</definedName>
    <definedName name="Girder405">#REF!</definedName>
    <definedName name="gj" localSheetId="6" hidden="1">{"'Sheet1'!$A$1"}</definedName>
    <definedName name="gj" localSheetId="0" hidden="1">{"'Sheet1'!$A$1"}</definedName>
    <definedName name="gj" hidden="1">{"'Sheet1'!$A$1"}</definedName>
    <definedName name="gjggg" localSheetId="6" hidden="1">{"'Sheet1'!$A$1"}</definedName>
    <definedName name="gjggg" localSheetId="0" hidden="1">{"'Sheet1'!$A$1"}</definedName>
    <definedName name="gjggg" hidden="1">{"'Sheet1'!$A$1"}</definedName>
    <definedName name="gjgj" localSheetId="6" hidden="1">{"'Sheet1'!$A$1"}</definedName>
    <definedName name="gjgj" localSheetId="0" hidden="1">{"'Sheet1'!$A$1"}</definedName>
    <definedName name="gjgj" hidden="1">{"'Sheet1'!$A$1"}</definedName>
    <definedName name="GL">#REF!</definedName>
    <definedName name="glass_blok">'[1]ANalisa '!$H$1873</definedName>
    <definedName name="gogon" hidden="1">'[82]Master 1.0'!$K$203:$CX$203</definedName>
    <definedName name="gording">#REF!</definedName>
    <definedName name="gording_">[50]ANALISAstr!#REF!</definedName>
    <definedName name="gordinglama">#REF!</definedName>
    <definedName name="gotU20">#REF!</definedName>
    <definedName name="gotU30">#REF!</definedName>
    <definedName name="govpd15">#REF!</definedName>
    <definedName name="gpek">#REF!</definedName>
    <definedName name="gphp">[38]Ahs.2!$L$325</definedName>
    <definedName name="GRADER">#REF!</definedName>
    <definedName name="graderyen">#REF!</definedName>
    <definedName name="GRAND_PALEMBANG_HOTEL___PALEMBANG">#REF!</definedName>
    <definedName name="granito">'[33]Sat Bah &amp; Up'!$G$77</definedName>
    <definedName name="granular">#REF!</definedName>
    <definedName name="granularyen">#REF!</definedName>
    <definedName name="GRAVEL">#REF!</definedName>
    <definedName name="gravel_">#REF!</definedName>
    <definedName name="grblok">[41]harga!$F$86</definedName>
    <definedName name="GRC">#REF!</definedName>
    <definedName name="grc.34.">[13]ANALYSIS!#REF!</definedName>
    <definedName name="GRC.6">[13]ANALYSIS!#REF!</definedName>
    <definedName name="GRC_1">'[1]ANalisa '!$H$1927</definedName>
    <definedName name="GRC_2">'[1]ANalisa '!$H$1940</definedName>
    <definedName name="GRC_3">'[1]ANalisa '!$H$1953</definedName>
    <definedName name="GRC_4">'[1]ANalisa '!$H$1966</definedName>
    <definedName name="GRC_5">'[1]ANalisa '!$H$1979</definedName>
    <definedName name="GRC_BATIK">#REF!</definedName>
    <definedName name="grc_e_1">'[1]ANalisa '!$H$1992</definedName>
    <definedName name="grc_e_2">'[1]ANalisa '!$H$2005</definedName>
    <definedName name="grc_e_3">'[1]ANalisa '!$H$2018</definedName>
    <definedName name="grc1.2">[13]ANALYSIS!#REF!</definedName>
    <definedName name="grcb">'[33]Sat Bah &amp; Up'!$G$74</definedName>
    <definedName name="grcp">'[33]Sat Bah &amp; Up'!$G$73</definedName>
    <definedName name="grd">NA()</definedName>
    <definedName name="grendeltanam">#REF!</definedName>
    <definedName name="greserv">#REF!</definedName>
    <definedName name="grev20">'[33]Sat Bah &amp; Up'!$G$82</definedName>
    <definedName name="grg" localSheetId="6" hidden="1">{"'Sheet1'!$A$1"}</definedName>
    <definedName name="grg" localSheetId="0" hidden="1">{"'Sheet1'!$A$1"}</definedName>
    <definedName name="grg" hidden="1">{"'Sheet1'!$A$1"}</definedName>
    <definedName name="grill">#REF!</definedName>
    <definedName name="gron5">[38]Ahs.2!$L$54</definedName>
    <definedName name="GROUND_FLOOR">#REF!</definedName>
    <definedName name="GROUNDTHANK">[13]ANALYSIS!#REF!</definedName>
    <definedName name="gs_b_1">#REF!</definedName>
    <definedName name="gs_b_1_yen">#REF!</definedName>
    <definedName name="GS_C_1">#REF!</definedName>
    <definedName name="GS_C_1_YEN">#REF!</definedName>
    <definedName name="GSVXG">[16]!_CH13..H13___C__40:[16]!_CH19..H19___C__3</definedName>
    <definedName name="gt">#REF!</definedName>
    <definedName name="GUAGE">[13]ANALYSIS!#REF!</definedName>
    <definedName name="GuardRail">#REF!</definedName>
    <definedName name="gudang.alat">#REF!</definedName>
    <definedName name="gudang.semen">#REF!</definedName>
    <definedName name="gudang_">#REF!</definedName>
    <definedName name="Guide_Post">#REF!</definedName>
    <definedName name="Guidepost">#REF!</definedName>
    <definedName name="Guidesign">#REF!</definedName>
    <definedName name="GUTTER">#REF!</definedName>
    <definedName name="Gutter_">#REF!</definedName>
    <definedName name="Gutter_1">[84]ANALISAme!$G$1403</definedName>
    <definedName name="Gutter2">[84]ANALISAme!$G$1416</definedName>
    <definedName name="gv">'[85]Analisa Upah _ Bahan Plum'!$Q$7</definedName>
    <definedName name="gv_3">'[85]Analisa Upah _ Bahan Plum'!$Q$7</definedName>
    <definedName name="gv_7">'[85]Analisa Upah _ Bahan Plum'!$Q$7</definedName>
    <definedName name="gv_8">'[85]Analisa Upah _ Bahan Plum'!$Q$7</definedName>
    <definedName name="gvbersih0.5">#REF!</definedName>
    <definedName name="gvbersih4">#REF!</definedName>
    <definedName name="gvhydrant0.5">#REF!</definedName>
    <definedName name="gvhydrant0.75">#REF!</definedName>
    <definedName name="gvhydrant1.25">#REF!</definedName>
    <definedName name="gvhydrant2.5">#REF!</definedName>
    <definedName name="gvhydrant5">#REF!</definedName>
    <definedName name="gvhydrant8">#REF!</definedName>
    <definedName name="gwwr" localSheetId="6" hidden="1">{"'Sheet1'!$A$1"}</definedName>
    <definedName name="gwwr" localSheetId="0" hidden="1">{"'Sheet1'!$A$1"}</definedName>
    <definedName name="gwwr" hidden="1">{"'Sheet1'!$A$1"}</definedName>
    <definedName name="gyp_metalfuring">'[50]ANalisa '!#REF!</definedName>
    <definedName name="GYPSUM">#REF!</definedName>
    <definedName name="gypsum9mm1224">#REF!</definedName>
    <definedName name="H.06">#REF!</definedName>
    <definedName name="H.10">#REF!</definedName>
    <definedName name="H.15">#REF!</definedName>
    <definedName name="h.keptukang">#REF!</definedName>
    <definedName name="h.mandor">#REF!</definedName>
    <definedName name="h.pekerja">#REF!</definedName>
    <definedName name="h.tukang">#REF!</definedName>
    <definedName name="HAGO">#REF!</definedName>
    <definedName name="haha">[16]MEP!haha</definedName>
    <definedName name="HAIII">[16]MEP!HAIII</definedName>
    <definedName name="HALO" hidden="1">#REF!</definedName>
    <definedName name="hand_single_tlp">#REF!</definedName>
    <definedName name="handset">#REF!</definedName>
    <definedName name="hans">#REF!</definedName>
    <definedName name="haraga">[86]Hrg!$B$8:$F$10</definedName>
    <definedName name="HARGA">#REF!</definedName>
    <definedName name="HARGA_BAHAN">#REF!</definedName>
    <definedName name="Harga_Dasar">#REF!</definedName>
    <definedName name="harga_satuan">#REF!</definedName>
    <definedName name="harga1">[87]Hrg!$B$8:$F$9</definedName>
    <definedName name="Hargasatuan">'[88]Harga Satuan'!#REF!</definedName>
    <definedName name="hari">#REF!</definedName>
    <definedName name="harpleks1224">#REF!</definedName>
    <definedName name="HARSAT">'[55]Analisa 2'!$B$1459:$J$1665</definedName>
    <definedName name="hbeam">#REF!</definedName>
    <definedName name="hbeamyen">#REF!</definedName>
    <definedName name="hdw">#REF!</definedName>
    <definedName name="Heä_soá_laép_xaø_H">1.7</definedName>
    <definedName name="heat_dektektore">#REF!</definedName>
    <definedName name="HEDER.3">[13]ANALYSIS!#REF!</definedName>
    <definedName name="HEDER.6">[13]ANALYSIS!#REF!</definedName>
    <definedName name="Hektometer">#REF!</definedName>
    <definedName name="helo">[16]MEP!helo</definedName>
    <definedName name="hERO">NA()</definedName>
    <definedName name="hERO_aNADUCT">NA()</definedName>
    <definedName name="hfy" localSheetId="6" hidden="1">#REF!</definedName>
    <definedName name="hfy" hidden="1">#REF!</definedName>
    <definedName name="hgblkdhlh" hidden="1">[89]Sheet2!$H$54:$S$54</definedName>
    <definedName name="HGF">[16]MEP!HGF</definedName>
    <definedName name="HGFG" localSheetId="0">HAJIME:[16]!OWARI</definedName>
    <definedName name="HGFG" localSheetId="2">HAJIME:[16]!OWARI</definedName>
    <definedName name="HGFG">HAJIME:[16]!OWARI</definedName>
    <definedName name="HGFHFHF" localSheetId="0">HAJIME:[16]!OWARI</definedName>
    <definedName name="HGFHFHF" localSheetId="2">HAJIME:[16]!OWARI</definedName>
    <definedName name="HGFHFHF">HAJIME:[16]!OWARI</definedName>
    <definedName name="HGJGJGJ">[16]MEP!HGJGJGJ</definedName>
    <definedName name="hgjj" localSheetId="6" hidden="1">{"'Sheet1'!$A$1"}</definedName>
    <definedName name="hgjj" localSheetId="0" hidden="1">{"'Sheet1'!$A$1"}</definedName>
    <definedName name="hgjj" hidden="1">{"'Sheet1'!$A$1"}</definedName>
    <definedName name="HGNG">[16]MEP!HGNG</definedName>
    <definedName name="HH" localSheetId="6" hidden="1">{"'Sheet1'!$A$1"}</definedName>
    <definedName name="HH" localSheetId="0" hidden="1">{"'Sheet1'!$A$1"}</definedName>
    <definedName name="HH" hidden="1">{"'Sheet1'!$A$1"}</definedName>
    <definedName name="HH_01">'[48]HRG BHN'!$E$76</definedName>
    <definedName name="HH_04">'[47]HRG BHN'!$E$75</definedName>
    <definedName name="HHH">[16]!_CH15..H15___C__42:[16]!_CH17..H17___C__36</definedName>
    <definedName name="hhhhh">#REF!</definedName>
    <definedName name="HiddenRows" localSheetId="6" hidden="1">#REF!</definedName>
    <definedName name="HiddenRows" hidden="1">#REF!</definedName>
    <definedName name="hil">#REF!</definedName>
    <definedName name="hitungangkut">#REF!</definedName>
    <definedName name="hjy" localSheetId="6" hidden="1">{"'Sheet1'!$A$1"}</definedName>
    <definedName name="hjy" localSheetId="0" hidden="1">{"'Sheet1'!$A$1"}</definedName>
    <definedName name="hjy" hidden="1">{"'Sheet1'!$A$1"}</definedName>
    <definedName name="hk">#REF!</definedName>
    <definedName name="hktrv" hidden="1">#REF!</definedName>
    <definedName name="homo30">[40]harsat!$H$41</definedName>
    <definedName name="homo60">[40]harsat!$H$40</definedName>
    <definedName name="horrybeam">#REF!</definedName>
    <definedName name="hoze_drain">'[1]ANalisa '!$H$4811</definedName>
    <definedName name="hpbp">#REF!</definedName>
    <definedName name="hpkst">#REF!</definedName>
    <definedName name="hppt">#REF!</definedName>
    <definedName name="hrs_6">NA()</definedName>
    <definedName name="HSCT3">0.1</definedName>
    <definedName name="HSDN">2.5</definedName>
    <definedName name="hsp">[38]Ahs.1!$J$1189</definedName>
    <definedName name="hspt">#REF!</definedName>
    <definedName name="hsut">#REF!</definedName>
    <definedName name="hswt">#REF!</definedName>
    <definedName name="ht.600.1200">#REF!</definedName>
    <definedName name="ht_200.200">'[50]ANalisa '!#REF!</definedName>
    <definedName name="ht_200.250">'[50]ANalisa '!#REF!</definedName>
    <definedName name="ht_300.300">#REF!</definedName>
    <definedName name="ht_300.600">#REF!</definedName>
    <definedName name="ht_600.600">#REF!</definedName>
    <definedName name="ht_600.600_teksture">#REF!</definedName>
    <definedName name="ht_600.600_type_2">#REF!</definedName>
    <definedName name="htfm">[90]Hargamat!$O$1</definedName>
    <definedName name="hthjhj" localSheetId="6" hidden="1">{"'Sheet1'!$A$1"}</definedName>
    <definedName name="hthjhj" localSheetId="0" hidden="1">{"'Sheet1'!$A$1"}</definedName>
    <definedName name="hthjhj" hidden="1">{"'Sheet1'!$A$1"}</definedName>
    <definedName name="HTML_CodePage" hidden="1">1252</definedName>
    <definedName name="HTML_Control" localSheetId="6" hidden="1">{"'Sheet1'!$A$1"}</definedName>
    <definedName name="HTML_Control" localSheetId="0" hidden="1">{"'A'!$A$1:$W$63"}</definedName>
    <definedName name="HTML_Control" hidden="1">{"'A'!$A$1:$W$63"}</definedName>
    <definedName name="HTML_Description" hidden="1">""</definedName>
    <definedName name="HTML_Email" hidden="1">""</definedName>
    <definedName name="HTML_Header" localSheetId="6" hidden="1">"Sheet1"</definedName>
    <definedName name="HTML_Header" hidden="1">"A"</definedName>
    <definedName name="HTML_LastUpdate" localSheetId="6" hidden="1">"4/12/01"</definedName>
    <definedName name="HTML_LastUpdate" hidden="1">"3/29/00"</definedName>
    <definedName name="HTML_LineAfter" hidden="1">FALSE</definedName>
    <definedName name="HTML_LineBefore" hidden="1">FALSE</definedName>
    <definedName name="HTML_Name" localSheetId="6" hidden="1">"TJ 2000"</definedName>
    <definedName name="HTML_Name" hidden="1">"Windows 97"</definedName>
    <definedName name="HTML_OBDlg2" hidden="1">TRUE</definedName>
    <definedName name="HTML_OBDlg4" hidden="1">TRUE</definedName>
    <definedName name="HTML_OS" hidden="1">0</definedName>
    <definedName name="HTML_PathFile" localSheetId="6" hidden="1">"C:\WINDOWS\Favorites\MyHTML.htm"</definedName>
    <definedName name="HTML_PathFile" hidden="1">"C:\Data Bahilang\Smsn\QP-R1\STRUK.htm"</definedName>
    <definedName name="HTML_Title" localSheetId="6" hidden="1">"Book1"</definedName>
    <definedName name="HTML_Title" hidden="1">"Struk"</definedName>
    <definedName name="HTRH">[16]!FST:[16]!FSB</definedName>
    <definedName name="hub_12">#REF!</definedName>
    <definedName name="HUB_24">#REF!</definedName>
    <definedName name="hw" hidden="1">{#N/A,#N/A,FALSE,"REK-S-TPL";#N/A,#N/A,FALSE,"REK-TPML";#N/A,#N/A,FALSE,"RAB-TEMPEL"}</definedName>
    <definedName name="hyhkj" localSheetId="6" hidden="1">{"'Sheet1'!$A$1"}</definedName>
    <definedName name="hyhkj" localSheetId="0" hidden="1">{"'Sheet1'!$A$1"}</definedName>
    <definedName name="hyhkj" hidden="1">{"'Sheet1'!$A$1"}</definedName>
    <definedName name="hyu4t" localSheetId="6" hidden="1">{"'Sheet1'!$A$1"}</definedName>
    <definedName name="hyu4t" localSheetId="0" hidden="1">{"'Sheet1'!$A$1"}</definedName>
    <definedName name="hyu4t" hidden="1">{"'Sheet1'!$A$1"}</definedName>
    <definedName name="hyut" localSheetId="6" hidden="1">{"'Sheet1'!$A$1"}</definedName>
    <definedName name="hyut" localSheetId="0" hidden="1">{"'Sheet1'!$A$1"}</definedName>
    <definedName name="hyut" hidden="1">{"'Sheet1'!$A$1"}</definedName>
    <definedName name="i">'[91]2-AHSP'!#REF!</definedName>
    <definedName name="icidal">'[33]Sat Bah &amp; Up'!$G$60</definedName>
    <definedName name="ID_AHS">[92]AHS!$B$6:$B$4605</definedName>
    <definedName name="identitas">#REF!</definedName>
    <definedName name="IDSatuan">[93]RAB!$HO$15825:$HO$19765</definedName>
    <definedName name="ihb">#REF!</definedName>
    <definedName name="ihbl">#REF!</definedName>
    <definedName name="ijukyen">#REF!</definedName>
    <definedName name="ilm">[38]Ahs.1!$L$1271</definedName>
    <definedName name="im">#REF!</definedName>
    <definedName name="IMA">[16]MEP!IMA</definedName>
    <definedName name="indek">#REF!</definedName>
    <definedName name="INDEKS">'[94]Mek-FW'!$Z$4</definedName>
    <definedName name="indeks3">[95]hrg.bhn!$H$4</definedName>
    <definedName name="indekssf">'[96]anls space frame'!$J$9</definedName>
    <definedName name="INFO1">#REF!</definedName>
    <definedName name="injin">[38]Ahs.2!$L$625</definedName>
    <definedName name="INS" hidden="1">{#N/A,#N/A,FALSE,"SUM_Prop";#N/A,#N/A,FALSE,"PROCESS-eng";#N/A,#N/A,FALSE,"PROCESS-com";#N/A,#N/A,FALSE,"INST-eng";#N/A,#N/A,FALSE,"INST-com"}</definedName>
    <definedName name="INS.CCTV">[13]ANALYSIS!#REF!</definedName>
    <definedName name="ins.lamp">#REF!</definedName>
    <definedName name="ins.oro">#REF!</definedName>
    <definedName name="ins.penahan">#REF!</definedName>
    <definedName name="INS.POWER.CCTV">[13]ANALYSIS!#REF!</definedName>
    <definedName name="ins.ror">#REF!</definedName>
    <definedName name="ins.spiker">#REF!</definedName>
    <definedName name="ins_cctv_coax_5c.2v">[50]ANALISAstr!#REF!</definedName>
    <definedName name="ins_ciling">'[50]ANalisa '!#REF!</definedName>
    <definedName name="INS_K.KONTAK">[50]ANALISAstr!#REF!</definedName>
    <definedName name="INS_K.KONTAK.AC">[50]ANALISAstr!#REF!</definedName>
    <definedName name="INS_K.KONTAK_3159W">[50]ANALISAstr!#REF!</definedName>
    <definedName name="ins_kontak_cctv">[50]ANALISAstr!#REF!</definedName>
    <definedName name="INS_LAMPU">#REF!</definedName>
    <definedName name="INS_PENERANGAN">#REF!</definedName>
    <definedName name="ins_penerangn">'[50]ANalisa '!#REF!</definedName>
    <definedName name="ins_pnrangn_luar">#REF!</definedName>
    <definedName name="ins_sound_sistm">[50]ANALISAstr!#REF!</definedName>
    <definedName name="ins_sprin">#REF!</definedName>
    <definedName name="ins_stop_kontak">#REF!</definedName>
    <definedName name="ins_telp">#REF!</definedName>
    <definedName name="insalb">[38]Ahs.2!$L$566</definedName>
    <definedName name="insbs">[38]Ahs.2!$L$519</definedName>
    <definedName name="inscs">[38]Ahs.2!$L$495</definedName>
    <definedName name="insdet">[38]Ahs.2!$L$554</definedName>
    <definedName name="insfs">[38]Ahs.2!$L$613</definedName>
    <definedName name="inshs">[38]Ahs.2!$L$507</definedName>
    <definedName name="Insplb_2">NA()</definedName>
    <definedName name="Inst.ac">#REF!</definedName>
    <definedName name="inst.alarm">#REF!</definedName>
    <definedName name="INST.CCTV">#REF!</definedName>
    <definedName name="inst.drain.ac">#REF!</definedName>
    <definedName name="INST.LAN">#REF!</definedName>
    <definedName name="Inst.manual">#REF!</definedName>
    <definedName name="Instac_2">NA()</definedName>
    <definedName name="instalasi">NA()</definedName>
    <definedName name="Insulation_tube">'[1]ANalisa '!#REF!</definedName>
    <definedName name="Int_kbl_snake">#REF!</definedName>
    <definedName name="iones" hidden="1">'[51]Agregat Halus &amp; Kasar'!$H$12:$H$20</definedName>
    <definedName name="ipal">[13]ANALYSIS!#REF!</definedName>
    <definedName name="ipp" hidden="1">#REF!</definedName>
    <definedName name="isidt">#REF!</definedName>
    <definedName name="ITC_2x2x0.6">[50]ANALISAstr!#REF!</definedName>
    <definedName name="ITEM_PEMBAYARAN_No.">#REF!</definedName>
    <definedName name="iwf">'[33]Sat Bah &amp; Up'!$G$59</definedName>
    <definedName name="J.06.3">#REF!</definedName>
    <definedName name="J_1">#REF!</definedName>
    <definedName name="j_10">#REF!</definedName>
    <definedName name="J_2">#REF!</definedName>
    <definedName name="J_3">#REF!</definedName>
    <definedName name="J_4">#REF!</definedName>
    <definedName name="J_5">#REF!</definedName>
    <definedName name="J_6">#REF!</definedName>
    <definedName name="J_7">#REF!</definedName>
    <definedName name="J_8">#REF!</definedName>
    <definedName name="J_9">#REF!</definedName>
    <definedName name="J_T">#REF!</definedName>
    <definedName name="j0.1">[13]ANALYSIS!#REF!</definedName>
    <definedName name="J1_">#REF!</definedName>
    <definedName name="j1a">#REF!</definedName>
    <definedName name="J2_">#REF!</definedName>
    <definedName name="J3_">#REF!</definedName>
    <definedName name="j4.">#REF!</definedName>
    <definedName name="J4_">'[50]ANalisa '!#REF!</definedName>
    <definedName name="j5.">'[1]ANalisa '!$H$1857</definedName>
    <definedName name="J5_">#REF!</definedName>
    <definedName name="j5jj" localSheetId="6" hidden="1">{"'Sheet1'!$A$1"}</definedName>
    <definedName name="j5jj" localSheetId="0" hidden="1">{"'Sheet1'!$A$1"}</definedName>
    <definedName name="j5jj" hidden="1">{"'Sheet1'!$A$1"}</definedName>
    <definedName name="JACKHAMMER">#REF!</definedName>
    <definedName name="jalusi210">#REF!</definedName>
    <definedName name="jalusi212">#REF!</definedName>
    <definedName name="jangan" hidden="1">[46]H.Satuan!#REF!</definedName>
    <definedName name="JASA">#REF!</definedName>
    <definedName name="JASD">#REF!</definedName>
    <definedName name="JATISOKO">[56]hsd!$G$47</definedName>
    <definedName name="jayabell_gypsum">#REF!</definedName>
    <definedName name="jbfasb">[38]Ahs.1!$J$1284</definedName>
    <definedName name="jbt">#REF!</definedName>
    <definedName name="jbts">[38]Ahs.1!$N$1189</definedName>
    <definedName name="JEFTA">#REF!</definedName>
    <definedName name="jendelaallmn">#REF!</definedName>
    <definedName name="jendelakaca">#REF!</definedName>
    <definedName name="jet_washer">#REF!</definedName>
    <definedName name="jfj" localSheetId="6" hidden="1">{"'Sheet1'!$A$1"}</definedName>
    <definedName name="jfj" localSheetId="0" hidden="1">{"'Sheet1'!$A$1"}</definedName>
    <definedName name="jfj" hidden="1">{"'Sheet1'!$A$1"}</definedName>
    <definedName name="JHGJG">[16]!_CH15..H15___C__42:[16]!_CH17..H17___C__36</definedName>
    <definedName name="jin">[38]Ahs.1!$M$1271</definedName>
    <definedName name="jln_utama">#REF!</definedName>
    <definedName name="jls">[13]ANALYSIS!#REF!</definedName>
    <definedName name="JOIN.2">[13]ANALYSIS!#REF!</definedName>
    <definedName name="JOIN.4">[13]ANALYSIS!#REF!</definedName>
    <definedName name="JP">#REF!</definedName>
    <definedName name="JREHAB">#REF!</definedName>
    <definedName name="jry" localSheetId="6" hidden="1">{"'Sheet1'!$A$1"}</definedName>
    <definedName name="jry" localSheetId="0" hidden="1">{"'Sheet1'!$A$1"}</definedName>
    <definedName name="jry" hidden="1">{"'Sheet1'!$A$1"}</definedName>
    <definedName name="JU">#REF!</definedName>
    <definedName name="JUDUL">#REF!</definedName>
    <definedName name="jyj" localSheetId="6" hidden="1">{"'Sheet1'!$A$1"}</definedName>
    <definedName name="jyj" localSheetId="0" hidden="1">{"'Sheet1'!$A$1"}</definedName>
    <definedName name="jyj" hidden="1">{"'Sheet1'!$A$1"}</definedName>
    <definedName name="K">#REF!</definedName>
    <definedName name="K.010">#REF!</definedName>
    <definedName name="K.011">#REF!</definedName>
    <definedName name="K.012">#REF!</definedName>
    <definedName name="K.013">#REF!</definedName>
    <definedName name="K.014">#REF!</definedName>
    <definedName name="K.016">#REF!</definedName>
    <definedName name="K.017">#REF!</definedName>
    <definedName name="K.018">#REF!</definedName>
    <definedName name="K.020">#REF!</definedName>
    <definedName name="K.023">#REF!</definedName>
    <definedName name="K.024">#REF!</definedName>
    <definedName name="K.025">#REF!</definedName>
    <definedName name="K.026">#REF!</definedName>
    <definedName name="K.035">#REF!</definedName>
    <definedName name="K.040">#REF!</definedName>
    <definedName name="K.1">#REF!</definedName>
    <definedName name="K.110">#REF!</definedName>
    <definedName name="K.111">#REF!</definedName>
    <definedName name="K.112">#REF!</definedName>
    <definedName name="K.113">#REF!</definedName>
    <definedName name="K.114">#REF!</definedName>
    <definedName name="K.115">#REF!</definedName>
    <definedName name="K.116">#REF!</definedName>
    <definedName name="k.118">#REF!</definedName>
    <definedName name="k.12">#REF!</definedName>
    <definedName name="K.127">#REF!</definedName>
    <definedName name="K.139">#REF!</definedName>
    <definedName name="k.175">#REF!</definedName>
    <definedName name="K.210">#REF!</definedName>
    <definedName name="K.211">#REF!</definedName>
    <definedName name="K.220">#REF!</definedName>
    <definedName name="K.221">#REF!</definedName>
    <definedName name="K.224">#REF!</definedName>
    <definedName name="k.225">#REF!</definedName>
    <definedName name="k.250">#REF!</definedName>
    <definedName name="k.275">#REF!</definedName>
    <definedName name="k.300">#REF!</definedName>
    <definedName name="K.310">#REF!</definedName>
    <definedName name="K.311">#REF!</definedName>
    <definedName name="K.314">#REF!</definedName>
    <definedName name="K.320">#REF!</definedName>
    <definedName name="K.321">#REF!</definedName>
    <definedName name="K.341">#REF!</definedName>
    <definedName name="K.342">#REF!</definedName>
    <definedName name="k.350">#REF!</definedName>
    <definedName name="k.35a">#REF!</definedName>
    <definedName name="k.35b">#REF!</definedName>
    <definedName name="k.400">#REF!</definedName>
    <definedName name="K.410">#REF!</definedName>
    <definedName name="K.411">#REF!</definedName>
    <definedName name="K.420">#REF!</definedName>
    <definedName name="K.421">#REF!</definedName>
    <definedName name="K.422">#REF!</definedName>
    <definedName name="K.423">#REF!</definedName>
    <definedName name="K.424">#REF!</definedName>
    <definedName name="K.510">#REF!</definedName>
    <definedName name="K.511">#REF!</definedName>
    <definedName name="K.512">#REF!</definedName>
    <definedName name="K.513">#REF!</definedName>
    <definedName name="K.514">#REF!</definedName>
    <definedName name="K.515">#REF!</definedName>
    <definedName name="K.516">#REF!</definedName>
    <definedName name="K.517">#REF!</definedName>
    <definedName name="K.520">#REF!</definedName>
    <definedName name="K.521">#REF!</definedName>
    <definedName name="K.522">#REF!</definedName>
    <definedName name="K.528">#REF!</definedName>
    <definedName name="K.612">#REF!</definedName>
    <definedName name="K.615">#REF!</definedName>
    <definedName name="K.616">#REF!</definedName>
    <definedName name="K.618">#REF!</definedName>
    <definedName name="K.621">#REF!</definedName>
    <definedName name="K.636">#REF!</definedName>
    <definedName name="K.638">#REF!</definedName>
    <definedName name="K.638A">#REF!</definedName>
    <definedName name="K.639">#REF!</definedName>
    <definedName name="K.641">#REF!</definedName>
    <definedName name="K.705">#REF!</definedName>
    <definedName name="K.705A">#REF!</definedName>
    <definedName name="K.710">#REF!</definedName>
    <definedName name="K.715">#REF!</definedName>
    <definedName name="K.719">#REF!</definedName>
    <definedName name="K.720">#REF!</definedName>
    <definedName name="K.721">#REF!</definedName>
    <definedName name="K.722">#REF!</definedName>
    <definedName name="K.724">#REF!</definedName>
    <definedName name="K.725">#REF!</definedName>
    <definedName name="K.810">#REF!</definedName>
    <definedName name="K.810A">#REF!</definedName>
    <definedName name="K.880">#REF!</definedName>
    <definedName name="K.885">#REF!</definedName>
    <definedName name="K.A18">#REF!</definedName>
    <definedName name="k.batu">#REF!</definedName>
    <definedName name="k.besi">#REF!</definedName>
    <definedName name="k.cat">#REF!</definedName>
    <definedName name="k.kayu">#REF!</definedName>
    <definedName name="K.KONTAK_3159W">[50]ANALISAstr!#REF!</definedName>
    <definedName name="K_350">#REF!</definedName>
    <definedName name="k_9">#REF!</definedName>
    <definedName name="k_e_b">'[1]ANalisa '!$H$3053</definedName>
    <definedName name="k_e_t1">'[1]ANalisa '!$H$3039</definedName>
    <definedName name="k_lingkar">'[1]ANalisa '!$H$914</definedName>
    <definedName name="K1.LT.2.3">[13]ANALYSIS!#REF!</definedName>
    <definedName name="K1.LT1">[13]ANALYSIS!#REF!</definedName>
    <definedName name="K1_">#REF!</definedName>
    <definedName name="K1_1">#REF!</definedName>
    <definedName name="K1_2">#REF!</definedName>
    <definedName name="K1_3">'[1]ANalisa '!$H$821</definedName>
    <definedName name="k1_3_4">#REF!</definedName>
    <definedName name="K1_4_5">'[1]ANalisa '!$H$828</definedName>
    <definedName name="K1_LT_1.2">#REF!</definedName>
    <definedName name="K1_LT_3.4">#REF!</definedName>
    <definedName name="k1520b185">#REF!</definedName>
    <definedName name="k1b_">'[1]ANalisa '!$H$835</definedName>
    <definedName name="K2.LT1">[13]ANALYSIS!#REF!</definedName>
    <definedName name="K2.LT2">[13]ANALYSIS!#REF!</definedName>
    <definedName name="K2_">#REF!</definedName>
    <definedName name="K2_1">#REF!</definedName>
    <definedName name="K2_2">#REF!</definedName>
    <definedName name="K2_3">#REF!</definedName>
    <definedName name="K2_4_5">'[1]ANalisa '!$H$864</definedName>
    <definedName name="k2_5">#REF!</definedName>
    <definedName name="K2_ENTRENCE">'[1]ANalisa '!$H$921</definedName>
    <definedName name="K2_LT_1.2">#REF!</definedName>
    <definedName name="K2_LT_3.4">#REF!</definedName>
    <definedName name="K3.">[13]ANALYSIS!#REF!</definedName>
    <definedName name="K3_">#REF!</definedName>
    <definedName name="k3_lt2">'[1]ANalisa '!$H$935</definedName>
    <definedName name="k3entren_">'[1]ANalisa '!$H$928</definedName>
    <definedName name="k4.">[13]ANALYSIS!#REF!</definedName>
    <definedName name="K4_">#REF!</definedName>
    <definedName name="k5.">[13]ANALYSIS!#REF!</definedName>
    <definedName name="k5_">#REF!</definedName>
    <definedName name="K6_">#REF!</definedName>
    <definedName name="kabek">#REF!</definedName>
    <definedName name="kabekyen">#REF!</definedName>
    <definedName name="kabel.bc">#REF!</definedName>
    <definedName name="kabel_data">'[1]ANalisa '!$H$4801</definedName>
    <definedName name="kabel_ladder">#REF!</definedName>
    <definedName name="kabel_tray">#REF!</definedName>
    <definedName name="kabel4_10">#REF!</definedName>
    <definedName name="kabel4_10yen">#REF!</definedName>
    <definedName name="kabel4_25">#REF!</definedName>
    <definedName name="kabel4_25yen">#REF!</definedName>
    <definedName name="kabet">'[33]Sat Bah &amp; Up'!$G$54</definedName>
    <definedName name="kaca">#REF!</definedName>
    <definedName name="kacabening3mm">#REF!</definedName>
    <definedName name="kacabening5mm">#REF!</definedName>
    <definedName name="kacaburam3mm">#REF!</definedName>
    <definedName name="kacaburam5mm">#REF!</definedName>
    <definedName name="kacamati">#REF!</definedName>
    <definedName name="kacaoneway5mm">#REF!</definedName>
    <definedName name="kacarayben3mm">#REF!</definedName>
    <definedName name="kacarayben5mm">#REF!</definedName>
    <definedName name="kaitangin">#REF!</definedName>
    <definedName name="kamper">[41]harga!$F$109</definedName>
    <definedName name="kanst_D">#REF!</definedName>
    <definedName name="kanstp_A">#REF!</definedName>
    <definedName name="kanstp_Ayen">#REF!</definedName>
    <definedName name="kanstp_B">#REF!</definedName>
    <definedName name="kanstp_Byen">#REF!</definedName>
    <definedName name="kanstp_C">#REF!</definedName>
    <definedName name="kanstp_Cyen">#REF!</definedName>
    <definedName name="kanstp_Dyen">#REF!</definedName>
    <definedName name="kantor.sementar">#REF!</definedName>
    <definedName name="KANTOR_SEMENTARA">#REF!</definedName>
    <definedName name="kap">[81]H.Satuan!$CC$84:$CD$84</definedName>
    <definedName name="kaple" localSheetId="0">HAJIME:OWARI</definedName>
    <definedName name="kaple" localSheetId="2">HAJIME:OWARI</definedName>
    <definedName name="kaple">HAJIME:OWARI</definedName>
    <definedName name="kapro">#REF!</definedName>
    <definedName name="kapur">#REF!</definedName>
    <definedName name="karpet">#REF!</definedName>
    <definedName name="karung">#REF!</definedName>
    <definedName name="karyo" localSheetId="6" hidden="1">{#N/A,#N/A,FALSE,"REK";#N/A,#N/A,FALSE,"Bq-ARS"}</definedName>
    <definedName name="karyo" localSheetId="0" hidden="1">{#N/A,#N/A,FALSE,"REK";#N/A,#N/A,FALSE,"Bq-ARS"}</definedName>
    <definedName name="karyo" hidden="1">{#N/A,#N/A,FALSE,"REK";#N/A,#N/A,FALSE,"Bq-ARS"}</definedName>
    <definedName name="KASARHALUS">#REF!</definedName>
    <definedName name="kasten">#REF!</definedName>
    <definedName name="Katkbatu">#REF!</definedName>
    <definedName name="Katkbesi">#REF!</definedName>
    <definedName name="Katkcat">#REF!</definedName>
    <definedName name="Katkkayu">#REF!</definedName>
    <definedName name="Kawat">#REF!</definedName>
    <definedName name="Kawat_bendrat">#REF!</definedName>
    <definedName name="Kawat_las">#REF!</definedName>
    <definedName name="kawatbeton">#REF!</definedName>
    <definedName name="KAWATKASA">[56]hsd!$G$45</definedName>
    <definedName name="kawatpenggantung">#REF!</definedName>
    <definedName name="kayu">[97]harsat!$G$23</definedName>
    <definedName name="Kayu_Bekisting">#REF!</definedName>
    <definedName name="Kayu_Ulin">#REF!</definedName>
    <definedName name="kayuacuan">#REF!</definedName>
    <definedName name="kayubekesteng">#REF!</definedName>
    <definedName name="kayuyen">#REF!</definedName>
    <definedName name="kbdelapan">[41]harga!$F$93</definedName>
    <definedName name="kbduabelas">[41]harga!$F$94</definedName>
    <definedName name="kbl_2">NA()</definedName>
    <definedName name="kblima">[41]harga!$F$92</definedName>
    <definedName name="kd">#REF!</definedName>
    <definedName name="kd_2020">'[45]SAT-BHN'!$H$11</definedName>
    <definedName name="kecis">#REF!</definedName>
    <definedName name="keckos">#REF!</definedName>
    <definedName name="kelima">[41]harga!$F$95</definedName>
    <definedName name="kelon" localSheetId="6" hidden="1">{#N/A,#N/A,FALSE,"REK";#N/A,#N/A,FALSE,"rab"}</definedName>
    <definedName name="kelon" localSheetId="0" hidden="1">{#N/A,#N/A,FALSE,"REK";#N/A,#N/A,FALSE,"rab"}</definedName>
    <definedName name="kelon" hidden="1">{#N/A,#N/A,FALSE,"REK";#N/A,#N/A,FALSE,"rab"}</definedName>
    <definedName name="Kenek">#REF!</definedName>
    <definedName name="kentut" localSheetId="6" hidden="1">{#N/A,#N/A,FALSE,"REK";#N/A,#N/A,FALSE,"rab"}</definedName>
    <definedName name="kentut" localSheetId="0" hidden="1">{#N/A,#N/A,FALSE,"REK";#N/A,#N/A,FALSE,"rab"}</definedName>
    <definedName name="kentut" hidden="1">{#N/A,#N/A,FALSE,"REK";#N/A,#N/A,FALSE,"rab"}</definedName>
    <definedName name="KEP">#REF!</definedName>
    <definedName name="Kep_Tk_Batu">[98]Upah!$C$12</definedName>
    <definedName name="Kep_Tk_Cat">[99]Upah!$D$21</definedName>
    <definedName name="KEPALA">#REF!</definedName>
    <definedName name="kepala.petir">#REF!</definedName>
    <definedName name="kepbesi_3">NA()</definedName>
    <definedName name="keramik.1">#REF!</definedName>
    <definedName name="KERAMIK.20.20.DDG">[13]ANALYSIS!#REF!</definedName>
    <definedName name="KERAMIK.20.20.LT">[13]ANALYSIS!#REF!</definedName>
    <definedName name="KERAMIK.20.40.TYPE.1">[13]ANALYSIS!#REF!</definedName>
    <definedName name="KERAMIK.20.40.TYPE2">[13]ANALYSIS!#REF!</definedName>
    <definedName name="keramik.40.40.no.2">[13]ANALYSIS!#REF!</definedName>
    <definedName name="KERAMIK.40.40.TYPE.2">[13]ANALYSIS!#REF!</definedName>
    <definedName name="keramik_20x20">[50]ANALISAstr!#REF!</definedName>
    <definedName name="keramik_20x25">[50]ANALISAstr!#REF!</definedName>
    <definedName name="keramik_30x30_1">[50]ANALISAstr!#REF!</definedName>
    <definedName name="keramik_30x30_2">[50]ANALISAstr!#REF!</definedName>
    <definedName name="keramik_40x40">[50]ANALISAstr!#REF!</definedName>
    <definedName name="keramik_40x40_tekstur">[50]ANALISAstr!#REF!</definedName>
    <definedName name="keramik_di_20x20">[50]ANALISAstr!#REF!</definedName>
    <definedName name="keramik_plint">[50]ANALISAstr!#REF!</definedName>
    <definedName name="keramik_plint_partisi">[50]ANALISAstr!#REF!</definedName>
    <definedName name="keramik_tangga">[50]ANALISAstr!#REF!</definedName>
    <definedName name="keramik2020">#REF!</definedName>
    <definedName name="keramik2025">#REF!</definedName>
    <definedName name="keramik3030">#REF!</definedName>
    <definedName name="keramik4040">#REF!</definedName>
    <definedName name="kerawang">#REF!</definedName>
    <definedName name="Kerb">#REF!</definedName>
    <definedName name="kerddg20">[40]harsat!$H$33</definedName>
    <definedName name="kerikilpecahtersaring">#REF!</definedName>
    <definedName name="kerikilsungaitidaktersaring">#REF!</definedName>
    <definedName name="kerlan20">'[33]Sat Bah &amp; Up'!$G$80</definedName>
    <definedName name="kerlt20">[40]harsat!$H$31</definedName>
    <definedName name="kerlt30">[40]harsat!$H$32</definedName>
    <definedName name="kertgosok">[41]harga!$F$132</definedName>
    <definedName name="kerwall20">'[33]Sat Bah &amp; Up'!$G$79</definedName>
    <definedName name="kgkgg" hidden="1">#REF!</definedName>
    <definedName name="kharmonika">[41]harga!$F$103</definedName>
    <definedName name="kichen">'[50]ANalisa '!#REF!</definedName>
    <definedName name="kickers">#REF!</definedName>
    <definedName name="Kilometer_Pt">#REF!</definedName>
    <definedName name="KISI_A">'[1]ANalisa '!$H$2046</definedName>
    <definedName name="kisi_B">'[1]ANalisa '!$H$2062</definedName>
    <definedName name="KISI_C">'[1]ANalisa '!$H$2077</definedName>
    <definedName name="KISI_D">'[1]ANalisa '!$H$2092</definedName>
    <definedName name="KISI_E">'[1]ANalisa '!$H$2107</definedName>
    <definedName name="KISI_E_A">'[1]ANalisa '!$H$2199</definedName>
    <definedName name="KISI_E_B">'[1]ANalisa '!$H$2215</definedName>
    <definedName name="KISI_F">'[1]ANalisa '!$H$2122</definedName>
    <definedName name="KISI_G">'[1]ANalisa '!$H$2137</definedName>
    <definedName name="KISI_H">'[1]ANalisa '!$H$2152</definedName>
    <definedName name="KISI_I">'[1]ANalisa '!$H$2167</definedName>
    <definedName name="KISI_J">'[1]ANalisa '!$H$2182</definedName>
    <definedName name="KJH">[16]MEP!KJH</definedName>
    <definedName name="KJHHKH" localSheetId="0">FST:(FSB)</definedName>
    <definedName name="KJHHKH" localSheetId="2">FST:(FSB)</definedName>
    <definedName name="KJHHKH">FST:(FSB)</definedName>
    <definedName name="kjjghh" localSheetId="6" hidden="1">#REF!</definedName>
    <definedName name="kjjghh" hidden="1">#REF!</definedName>
    <definedName name="KJT">[56]hsd!$G$46</definedName>
    <definedName name="KK" localSheetId="6" hidden="1">{"'Sheet1'!$A$1"}</definedName>
    <definedName name="KK" localSheetId="0" hidden="1">{"'Sheet1'!$A$1"}</definedName>
    <definedName name="KK" hidden="1">{"'Sheet1'!$A$1"}</definedName>
    <definedName name="kkk">#REF!</definedName>
    <definedName name="kkkk" hidden="1">#REF!</definedName>
    <definedName name="KLASI">#REF!</definedName>
    <definedName name="klasi_metalfuring">'[50]ANalisa '!#REF!</definedName>
    <definedName name="KLJ" localSheetId="6" hidden="1">{"'Sheet1'!$A$1"}</definedName>
    <definedName name="KLJ" localSheetId="0" hidden="1">{"'Sheet1'!$A$1"}</definedName>
    <definedName name="KLJ" hidden="1">{"'Sheet1'!$A$1"}</definedName>
    <definedName name="KLOSET">[13]ANALYSIS!#REF!</definedName>
    <definedName name="kloset_duduk">#REF!</definedName>
    <definedName name="kloset_jongkok">#REF!</definedName>
    <definedName name="kluis30">#REF!</definedName>
    <definedName name="kme">#REF!</definedName>
    <definedName name="KMpost">#REF!</definedName>
    <definedName name="knap" localSheetId="0">HAJIME:OWARI</definedName>
    <definedName name="knap" localSheetId="2">HAJIME:OWARI</definedName>
    <definedName name="knap">HAJIME:OWARI</definedName>
    <definedName name="KNF">NA()</definedName>
    <definedName name="know">#REF!</definedName>
    <definedName name="KODE">#REF!</definedName>
    <definedName name="KODEAHS">[53]AHSSNI!$B$2:$B$3802</definedName>
    <definedName name="kodebahanahs">[53]AHSSNI!$E$2:$E$3932</definedName>
    <definedName name="KodeBarang">OFFSET([53]DatabaseBarang!$A$2,1,0,COUNTA([53]DatabaseBarang!$A$1:$A$65536)-2,1)</definedName>
    <definedName name="KOEF">[100]Analisa!$L$10</definedName>
    <definedName name="koef.">[101]bhn!$H$8</definedName>
    <definedName name="koef1">#REF!</definedName>
    <definedName name="koeflingg">#REF!</definedName>
    <definedName name="koeflingk">#REF!</definedName>
    <definedName name="kof">#REF!</definedName>
    <definedName name="kol1525b160">#REF!</definedName>
    <definedName name="kol2030b150">#REF!</definedName>
    <definedName name="kol3030b175">#REF!</definedName>
    <definedName name="kol4040b170">#REF!</definedName>
    <definedName name="kol55b140">#REF!</definedName>
    <definedName name="kol55b175">#REF!</definedName>
    <definedName name="kol55b225">#REF!</definedName>
    <definedName name="kol55bet270">#REF!</definedName>
    <definedName name="koling">#REF!</definedName>
    <definedName name="kolom1">#REF!</definedName>
    <definedName name="kolom2">#REF!</definedName>
    <definedName name="kolom3">#REF!</definedName>
    <definedName name="kolom4">#REF!</definedName>
    <definedName name="kolom5">#REF!</definedName>
    <definedName name="kolom6">#REF!</definedName>
    <definedName name="kolom7">#REF!</definedName>
    <definedName name="kolom8">#REF!</definedName>
    <definedName name="kolom9">#REF!</definedName>
    <definedName name="kolomlantaiI">#REF!</definedName>
    <definedName name="kolprak1212">#REF!</definedName>
    <definedName name="kolprak1515">#REF!</definedName>
    <definedName name="Kompound">[64]Analisa!$F$48</definedName>
    <definedName name="kompres215">#REF!</definedName>
    <definedName name="kompres315">#REF!</definedName>
    <definedName name="konsol">#REF!</definedName>
    <definedName name="KOSEN">#REF!</definedName>
    <definedName name="kotak_kontak">[50]ANALISAstr!#REF!</definedName>
    <definedName name="kotak_kontak_ac">[50]ANALISAstr!#REF!</definedName>
    <definedName name="KP_">#REF!</definedName>
    <definedName name="KP_SLOOF">#REF!</definedName>
    <definedName name="kp1520b279">#REF!</definedName>
    <definedName name="kpb">#REF!</definedName>
    <definedName name="KRAMIK.40.40.TYPE.1">#REF!</definedName>
    <definedName name="KRAN.1.5">[13]ANALYSIS!#REF!</definedName>
    <definedName name="KRAN_">[13]ANALYSIS!#REF!</definedName>
    <definedName name="kran_0.5">#REF!</definedName>
    <definedName name="kran_stop">#REF!</definedName>
    <definedName name="KRAN_WSTFEL">'[77]ANalisa '!$H$3837</definedName>
    <definedName name="kranair">#REF!</definedName>
    <definedName name="krs_mapp">#REF!</definedName>
    <definedName name="krs_skr">#REF!</definedName>
    <definedName name="KS_E_C">'[1]ANalisa '!$H$2231</definedName>
    <definedName name="KS_E_D">'[1]ANalisa '!$H$2247</definedName>
    <definedName name="KS_E_E">'[1]ANalisa '!$H$2263</definedName>
    <definedName name="KS_E_F">'[1]ANalisa '!$H$2279</definedName>
    <definedName name="KS_E_G">'[1]ANalisa '!$H$2295</definedName>
    <definedName name="KS_E_H">'[1]ANalisa '!$H$2311</definedName>
    <definedName name="KS_E_I">'[1]ANalisa '!$H$2327</definedName>
    <definedName name="KS_E_J">'[1]ANalisa '!$H$2343</definedName>
    <definedName name="KS_E_K">'[1]ANalisa '!$H$2359</definedName>
    <definedName name="KS_E_L">'[1]ANalisa '!$H$2375</definedName>
    <definedName name="KS_E_M">'[1]ANalisa '!$H$2391</definedName>
    <definedName name="KS_E_O">'[1]ANalisa '!#REF!</definedName>
    <definedName name="KSENGON">[56]hsd!$G$52</definedName>
    <definedName name="KSN_MEP">#REF!</definedName>
    <definedName name="KSN_TWRA">#REF!</definedName>
    <definedName name="KSN_TWRB">#REF!</definedName>
    <definedName name="KT_6">NA()</definedName>
    <definedName name="KT_LT_3.4">#REF!</definedName>
    <definedName name="ktb">#REF!</definedName>
    <definedName name="ktbes">'[33]Sat Bah &amp; Up'!$G$17</definedName>
    <definedName name="ktbs">#REF!</definedName>
    <definedName name="ktc">#REF!</definedName>
    <definedName name="ktk">#REF!</definedName>
    <definedName name="KTKBATU">[56]hsd!$G$14</definedName>
    <definedName name="KTKBESI">[56]hsd!$G$15</definedName>
    <definedName name="KTKCAT">[56]hsd!$G$16</definedName>
    <definedName name="KTKKAYU">[56]hsd!$G$13</definedName>
    <definedName name="KTKPOLI">[56]hsd!$G$17</definedName>
    <definedName name="KTR_sewa">[13]ANALYSIS!#REF!</definedName>
    <definedName name="kuas">'[33]Sat Bah &amp; Up'!$G$71</definedName>
    <definedName name="kudakuda">#REF!</definedName>
    <definedName name="kudakudalama">#REF!</definedName>
    <definedName name="kuncitanam">#REF!</definedName>
    <definedName name="kupasplesteran">#REF!</definedName>
    <definedName name="kursi">#REF!</definedName>
    <definedName name="kusen">#REF!</definedName>
    <definedName name="KUSEN__PINTU__JENDELA__ALAT_ALAT_PENGGANTUNG_DAN_CURTAIN_WALL">#REF!</definedName>
    <definedName name="kusenalluminium">#REF!</definedName>
    <definedName name="Kuz">#REF!</definedName>
    <definedName name="KWITANSI1">#REF!</definedName>
    <definedName name="KWITANSI2">#REF!</definedName>
    <definedName name="kwt">#REF!</definedName>
    <definedName name="kwtlas">#REF!</definedName>
    <definedName name="kwtlasyen">#REF!</definedName>
    <definedName name="kwtyen">#REF!</definedName>
    <definedName name="ky">#REF!</definedName>
    <definedName name="L">#REF!</definedName>
    <definedName name="L.1">#REF!</definedName>
    <definedName name="l_sorot">'[1]ANalisa '!$H$4112</definedName>
    <definedName name="L1_">#REF!</definedName>
    <definedName name="L1_e">'[1]ANalisa '!$H$1148</definedName>
    <definedName name="L2_">#REF!</definedName>
    <definedName name="L3_">#REF!</definedName>
    <definedName name="lab">#REF!</definedName>
    <definedName name="laba">#REF!</definedName>
    <definedName name="labet12">#REF!</definedName>
    <definedName name="lain">#REF!</definedName>
    <definedName name="LAIN_LAIN____FIXED_UNIT_RATE">#REF!</definedName>
    <definedName name="lain2">#REF!</definedName>
    <definedName name="laker">#REF!</definedName>
    <definedName name="lalalala" hidden="1">{#N/A,#N/A,FALSE,"REK";#N/A,#N/A,FALSE,"rab"}</definedName>
    <definedName name="lamp">#REF!</definedName>
    <definedName name="lamp.1x36">[13]ANALYSIS!#REF!</definedName>
    <definedName name="lamp.2x18">#REF!</definedName>
    <definedName name="lamp.2x36">[13]ANALYSIS!#REF!</definedName>
    <definedName name="lamp.ftt.18">[13]ANALYSIS!#REF!</definedName>
    <definedName name="lamp.fttng.13">[13]ANALYSIS!#REF!</definedName>
    <definedName name="lamp.plc">[13]ANALYSIS!#REF!</definedName>
    <definedName name="LAMP_2.36">#REF!</definedName>
    <definedName name="Lampu_2x36_inbow">[50]ANALISAstr!#REF!</definedName>
    <definedName name="lampu_flood">#REF!</definedName>
    <definedName name="Lampu_Ganda">#REF!</definedName>
    <definedName name="Lampu_PJU">#REF!</definedName>
    <definedName name="lampu_taman">#REF!</definedName>
    <definedName name="Lampu_Tunggal">#REF!</definedName>
    <definedName name="lan12b145">#REF!</definedName>
    <definedName name="lan30b220">#REF!</definedName>
    <definedName name="lanker40">#REF!</definedName>
    <definedName name="LANTAI_P3">#REF!</definedName>
    <definedName name="lantaikeramik">#REF!</definedName>
    <definedName name="lantaitegel">#REF!</definedName>
    <definedName name="LAPISAN.PERMUKAAN.ASPAL">[13]ANALYSIS!#REF!</definedName>
    <definedName name="Laporan.HAr" hidden="1">#REF!</definedName>
    <definedName name="latab30">#REF!</definedName>
    <definedName name="latai">#REF!</definedName>
    <definedName name="Latasir">#REF!</definedName>
    <definedName name="LaunchingBox">#REF!</definedName>
    <definedName name="LBR">#REF!</definedName>
    <definedName name="LCD.32">#REF!</definedName>
    <definedName name="LE">#REF!</definedName>
    <definedName name="led_11">#REF!</definedName>
    <definedName name="led_18">#REF!</definedName>
    <definedName name="led_5w">#REF!</definedName>
    <definedName name="led_8">#REF!</definedName>
    <definedName name="lemaibon">#REF!</definedName>
    <definedName name="lemkayu">#REF!</definedName>
    <definedName name="letak1kg">#REF!</definedName>
    <definedName name="Lett" localSheetId="6" hidden="1">#REF!</definedName>
    <definedName name="Lett" hidden="1">#REF!</definedName>
    <definedName name="Lift_2">NA()</definedName>
    <definedName name="limcount" hidden="1">3</definedName>
    <definedName name="lipsplang">[13]ANALYSIS!#REF!</definedName>
    <definedName name="liskrm">[41]harga!$F$130</definedName>
    <definedName name="LISP1060">#REF!</definedName>
    <definedName name="LISPLANG">#REF!</definedName>
    <definedName name="lisplank">#REF!</definedName>
    <definedName name="lisplank_woodplank">[50]ANALISAstr!#REF!</definedName>
    <definedName name="list">#REF!</definedName>
    <definedName name="list_plafon">[50]ANALISAstr!#REF!</definedName>
    <definedName name="Listgypsum">[64]Analisa!$F$45</definedName>
    <definedName name="listgypsum15cm">#REF!</definedName>
    <definedName name="listgypsum8cm">#REF!</definedName>
    <definedName name="Listkayu">[64]Analisa!$F$46</definedName>
    <definedName name="listkayu13">#REF!</definedName>
    <definedName name="listp1080">#REF!</definedName>
    <definedName name="listp10b161">#REF!</definedName>
    <definedName name="listp830">#REF!</definedName>
    <definedName name="listp840">#REF!</definedName>
    <definedName name="listplafond">#REF!</definedName>
    <definedName name="listplank320">#REF!</definedName>
    <definedName name="listplank325">#REF!</definedName>
    <definedName name="listplank330">#REF!</definedName>
    <definedName name="listplanklama">#REF!</definedName>
    <definedName name="listrik">#REF!</definedName>
    <definedName name="LJH">[16]MEP!LJH</definedName>
    <definedName name="LK">#REF!</definedName>
    <definedName name="lker20">#REF!</definedName>
    <definedName name="lker30">#REF!</definedName>
    <definedName name="lkerja">#REF!</definedName>
    <definedName name="LL" localSheetId="6" hidden="1">{"'Sheet1'!$A$1"}</definedName>
    <definedName name="LL" localSheetId="0" hidden="1">{"'Sheet1'!$A$1"}</definedName>
    <definedName name="LL" hidden="1">{"'Sheet1'!$A$1"}</definedName>
    <definedName name="llfoeo" hidden="1">[102]H.Satuan!#REF!</definedName>
    <definedName name="llll" localSheetId="0">[0]!galian TANAH</definedName>
    <definedName name="llll" localSheetId="2">[0]!galian TANAH</definedName>
    <definedName name="llll">galian TANAH</definedName>
    <definedName name="lllllllllllllllllllllllll">#REF!</definedName>
    <definedName name="Lmp_ceiling.32W">[50]ANALISAstr!#REF!</definedName>
    <definedName name="Lmp_DL_18W">[50]ANALISAstr!#REF!</definedName>
    <definedName name="Lmp_RMO_2x18">[50]ANALISAstr!#REF!</definedName>
    <definedName name="lmpp" localSheetId="6" hidden="1">'[103]HARGA MATERIAL'!$H$32:$Y$35</definedName>
    <definedName name="lmpp" hidden="1">'[104]HARGA MATERIAL'!$H$32:$Y$35</definedName>
    <definedName name="lmtruk">#REF!</definedName>
    <definedName name="lmtrukyen">#REF!</definedName>
    <definedName name="loader115">#REF!</definedName>
    <definedName name="loaderwheel80hp">#REF!</definedName>
    <definedName name="LOBBY">#REF!</definedName>
    <definedName name="logo">#REF!</definedName>
    <definedName name="loker">#REF!</definedName>
    <definedName name="lounctrus">#REF!</definedName>
    <definedName name="lounctrusyen">#REF!</definedName>
    <definedName name="LP_2">NA()</definedName>
    <definedName name="LPA_Minor">#REF!</definedName>
    <definedName name="LPAA">#REF!</definedName>
    <definedName name="LPB_Minor">#REF!</definedName>
    <definedName name="LPBC">#REF!</definedName>
    <definedName name="lpg">#REF!</definedName>
    <definedName name="lpgyen">#REF!</definedName>
    <definedName name="lt1_2">NA()</definedName>
    <definedName name="lt2_2">NA()</definedName>
    <definedName name="lt3_2">NA()</definedName>
    <definedName name="lt4_2">NA()</definedName>
    <definedName name="lt5_2">NA()</definedName>
    <definedName name="lt6_2">NA()</definedName>
    <definedName name="Luas_Bangunan">#REF!</definedName>
    <definedName name="M">[105]Koefisien!$J$8</definedName>
    <definedName name="M_6">NA()</definedName>
    <definedName name="ma">#REF!</definedName>
    <definedName name="ma3.240">[38]Ahs.1!$L$1163</definedName>
    <definedName name="madat">#REF!</definedName>
    <definedName name="main">#REF!</definedName>
    <definedName name="main_1">'[1]ANalisa '!$H$3452</definedName>
    <definedName name="main_2">'[1]ANalisa '!$H$3465</definedName>
    <definedName name="mainan_">#REF!</definedName>
    <definedName name="malat">[90]Hargamat!$L$10</definedName>
    <definedName name="mand">'[33]Sat Bah &amp; Up'!$G$21</definedName>
    <definedName name="mandor">[41]harga!$F$307</definedName>
    <definedName name="manhole">#REF!</definedName>
    <definedName name="manual.push">#REF!</definedName>
    <definedName name="mapel">#REF!</definedName>
    <definedName name="mark_up">#REF!</definedName>
    <definedName name="Marka">#REF!</definedName>
    <definedName name="MARKUP">#REF!</definedName>
    <definedName name="marmer">'[1]ANalisa '!#REF!</definedName>
    <definedName name="marmer_400x400">#REF!</definedName>
    <definedName name="MARMERD">[56]hsd!$G$54</definedName>
    <definedName name="MARMERL">[56]hsd!$G$55</definedName>
    <definedName name="mat">#REF!</definedName>
    <definedName name="MATERIAL">#REF!</definedName>
    <definedName name="Material_Rangka_Baja">#REF!</definedName>
    <definedName name="MB">'[106]H-BHN'!$L$1</definedName>
    <definedName name="mbak">#REF!</definedName>
    <definedName name="MBEK">[56]hsd!$G$57</definedName>
    <definedName name="mbekbal">#REF!</definedName>
    <definedName name="mbekmult">#REF!</definedName>
    <definedName name="mbekpan">#REF!</definedName>
    <definedName name="mbrav">#REF!</definedName>
    <definedName name="mbttemp">#REF!</definedName>
    <definedName name="MBU">[107]an_price!$N$1</definedName>
    <definedName name="MCAT">[56]hsd!$G$56</definedName>
    <definedName name="mcatbes">#REF!</definedName>
    <definedName name="mcatdal">#REF!</definedName>
    <definedName name="mcatkay">#REF!</definedName>
    <definedName name="mcatluar">#REF!</definedName>
    <definedName name="mcatplaf">#REF!</definedName>
    <definedName name="mcfa">[38]Ahs.2!$L$633</definedName>
    <definedName name="mcian">#REF!</definedName>
    <definedName name="MDF">#REF!</definedName>
    <definedName name="mdffa">[38]Ahs.1!$I$1284</definedName>
    <definedName name="mdfts">[38]Ahs.1!$I$1202</definedName>
    <definedName name="mdr">#REF!</definedName>
    <definedName name="mdryen">#REF!</definedName>
    <definedName name="me">#REF!</definedName>
    <definedName name="media_tanam">#REF!</definedName>
    <definedName name="MEDIUM">[13]ANALYSIS!#REF!</definedName>
    <definedName name="meja">#REF!</definedName>
    <definedName name="mek">#REF!</definedName>
    <definedName name="MEKANIKAL">#REF!</definedName>
    <definedName name="mekyen">#REF!</definedName>
    <definedName name="melamin">#REF!</definedName>
    <definedName name="meletakkan1kg">#REF!</definedName>
    <definedName name="memadatkan_tanah">#REF!</definedName>
    <definedName name="menib">'[33]Sat Bah &amp; Up'!$G$67</definedName>
    <definedName name="menibesi">#REF!</definedName>
    <definedName name="menie">#REF!</definedName>
    <definedName name="menik">'[33]Sat Bah &amp; Up'!$G$66</definedName>
    <definedName name="menikayu">#REF!</definedName>
    <definedName name="MENUBOQ">#REF!</definedName>
    <definedName name="MENUIN">#REF!</definedName>
    <definedName name="Mesin_Las">#REF!</definedName>
    <definedName name="mesin_las_6">NA()</definedName>
    <definedName name="mesingilas3roda">#REF!</definedName>
    <definedName name="mesingilaskaret">#REF!</definedName>
    <definedName name="mesingilastendem">#REF!</definedName>
    <definedName name="metal">'[33]Sat Bah &amp; Up'!$G$76</definedName>
    <definedName name="METALROOF">[56]hsd!$G$32</definedName>
    <definedName name="microphon">#REF!</definedName>
    <definedName name="microphone_">[50]ANALISAstr!#REF!</definedName>
    <definedName name="Minivibro">#REF!</definedName>
    <definedName name="minyak">#REF!</definedName>
    <definedName name="minyakcat">[41]harga!$F$177</definedName>
    <definedName name="mk">[71]BOQ_Aula!$O$34</definedName>
    <definedName name="mker20">#REF!</definedName>
    <definedName name="mker30">#REF!</definedName>
    <definedName name="mkol15">#REF!</definedName>
    <definedName name="ML">[108]Material!$J$5</definedName>
    <definedName name="mlaker">#REF!</definedName>
    <definedName name="mlas">#REF!</definedName>
    <definedName name="mlasyen">#REF!</definedName>
    <definedName name="mm">'[109]hs-ars'!$J$6</definedName>
    <definedName name="mmc" localSheetId="6" hidden="1">{#N/A,#N/A,TRUE,"Front";#N/A,#N/A,TRUE,"Simple Letter";#N/A,#N/A,TRUE,"Inside";#N/A,#N/A,TRUE,"Contents";#N/A,#N/A,TRUE,"Basis";#N/A,#N/A,TRUE,"Inclusions";#N/A,#N/A,TRUE,"Exclusions";#N/A,#N/A,TRUE,"Areas";#N/A,#N/A,TRUE,"Summary";#N/A,#N/A,TRUE,"Detail"}</definedName>
    <definedName name="mmc" localSheetId="0" hidden="1">{#N/A,#N/A,TRUE,"Front";#N/A,#N/A,TRUE,"Simple Letter";#N/A,#N/A,TRUE,"Inside";#N/A,#N/A,TRUE,"Contents";#N/A,#N/A,TRUE,"Basis";#N/A,#N/A,TRUE,"Inclusions";#N/A,#N/A,TRUE,"Exclusions";#N/A,#N/A,TRUE,"Areas";#N/A,#N/A,TRUE,"Summary";#N/A,#N/A,TRUE,"Detail"}</definedName>
    <definedName name="mmc" hidden="1">{#N/A,#N/A,TRUE,"Front";#N/A,#N/A,TRUE,"Simple Letter";#N/A,#N/A,TRUE,"Inside";#N/A,#N/A,TRUE,"Contents";#N/A,#N/A,TRUE,"Basis";#N/A,#N/A,TRUE,"Inclusions";#N/A,#N/A,TRUE,"Exclusions";#N/A,#N/A,TRUE,"Areas";#N/A,#N/A,TRUE,"Summary";#N/A,#N/A,TRUE,"Detail"}</definedName>
    <definedName name="MMM">[110]gaji!$K$3</definedName>
    <definedName name="MMM17A">#REF!</definedName>
    <definedName name="MMM35A">#REF!</definedName>
    <definedName name="mobcrane">#REF!</definedName>
    <definedName name="mobcraneyen">#REF!</definedName>
    <definedName name="Mobilisasi">#REF!</definedName>
    <definedName name="Mobilization">#REF!</definedName>
    <definedName name="molen">#REF!</definedName>
    <definedName name="molenbeton">#REF!</definedName>
    <definedName name="Motor_Grader">#REF!</definedName>
    <definedName name="mow">'[106]H-BHN'!$N$2</definedName>
    <definedName name="mp">#REF!</definedName>
    <definedName name="MP_21">#REF!</definedName>
    <definedName name="MP_221">#REF!</definedName>
    <definedName name="MP_222">#REF!</definedName>
    <definedName name="MP_312">#REF!</definedName>
    <definedName name="MP_322">#REF!</definedName>
    <definedName name="MP_33">#REF!</definedName>
    <definedName name="MP_511">#REF!</definedName>
    <definedName name="MP_611">#REF!</definedName>
    <definedName name="MP_612">#REF!</definedName>
    <definedName name="MP_781a">#REF!</definedName>
    <definedName name="mpa">[38]Ahs.1!$J$1149</definedName>
    <definedName name="mpasbk5">#REF!</definedName>
    <definedName name="mpasbm3">#REF!</definedName>
    <definedName name="mpasbm5">#REF!</definedName>
    <definedName name="mpb">[38]Ahs.1!$J$1271</definedName>
    <definedName name="MPE">[111]UPRICE_AN!$S$107</definedName>
    <definedName name="mplek12">[41]harga!$F$181</definedName>
    <definedName name="mplek9">[41]harga!$F$180</definedName>
    <definedName name="mplest3">#REF!</definedName>
    <definedName name="mplest5">#REF!</definedName>
    <definedName name="mpon">[71]Material!$J$9</definedName>
    <definedName name="mprel">'[112]hs-str'!$O$1</definedName>
    <definedName name="MPU">[107]an_price!$N$2</definedName>
    <definedName name="mrabat">#REF!</definedName>
    <definedName name="mreserv">#REF!</definedName>
    <definedName name="mrev2">[113]Hargamat!$L$14</definedName>
    <definedName name="mrev3">[113]Hargamat!$L$16</definedName>
    <definedName name="mseptick">#REF!</definedName>
    <definedName name="mstamp">#REF!</definedName>
    <definedName name="mstr">[114]Material!$J$5</definedName>
    <definedName name="mt">#REF!</definedName>
    <definedName name="mtyen">#REF!</definedName>
    <definedName name="mu">'[94]Mek-FW'!$Z$5</definedName>
    <definedName name="MULFORD">[13]ANALYSIS!#REF!</definedName>
    <definedName name="mult12">'[33]Sat Bah &amp; Up'!$G$46</definedName>
    <definedName name="mult9">'[33]Sat Bah &amp; Up'!$G$45</definedName>
    <definedName name="multi15">[40]harsat!$H$30</definedName>
    <definedName name="multicolour">#REF!</definedName>
    <definedName name="multiples9mm">#REF!</definedName>
    <definedName name="munyakcat">#REF!</definedName>
    <definedName name="mupahstr">[115]Hrg.Sat!$Q$11</definedName>
    <definedName name="mupre">[71]Prelim!$K$2</definedName>
    <definedName name="murbaut">#REF!</definedName>
    <definedName name="murug">#REF!</definedName>
    <definedName name="mwater">#REF!</definedName>
    <definedName name="mwf">#REF!</definedName>
    <definedName name="n">[116]Rekap!$S$13</definedName>
    <definedName name="NA">#REF!</definedName>
    <definedName name="Naatkeramik">[64]Analisa!$F$34</definedName>
    <definedName name="nama">#REF!</definedName>
    <definedName name="NAMA_ALAT">'[117]DAFTAR ALAT'!$B$4:$B$105</definedName>
    <definedName name="NAMA_BAHAN">'[117]DAFTAR BAHAN'!$B$4:$B$1501</definedName>
    <definedName name="NAMA_PAKET">#REF!</definedName>
    <definedName name="NAMA_UPAH">'[117]DAFTAR UPAH'!$B$4:$B$103</definedName>
    <definedName name="newb">[16]!FST:[16]!FSB</definedName>
    <definedName name="NGESU" hidden="1">{#N/A,#N/A,FALSE,"REK-S-TPL";#N/A,#N/A,FALSE,"REK-TPML";#N/A,#N/A,FALSE,"RAB-TEMPEL"}</definedName>
    <definedName name="nnnnnnn">'[49]rab lt 2 bo'!#REF!</definedName>
    <definedName name="no" hidden="1">{#N/A,#N/A,TRUE,"Front";#N/A,#N/A,TRUE,"Simple Letter";#N/A,#N/A,TRUE,"Inside";#N/A,#N/A,TRUE,"Contents";#N/A,#N/A,TRUE,"Basis";#N/A,#N/A,TRUE,"Inclusions";#N/A,#N/A,TRUE,"Exclusions";#N/A,#N/A,TRUE,"Areas";#N/A,#N/A,TRUE,"Summary";#N/A,#N/A,TRUE,"Detail"}</definedName>
    <definedName name="NO.">#REF!</definedName>
    <definedName name="NO._MATA_PEMBAYARAN">#REF!</definedName>
    <definedName name="no_ab">#REF!</definedName>
    <definedName name="nokasbes">#REF!</definedName>
    <definedName name="nopy105">#REF!</definedName>
    <definedName name="nopy10b105">#REF!</definedName>
    <definedName name="nopy2025">#REF!</definedName>
    <definedName name="NOPY85">#REF!</definedName>
    <definedName name="normal" hidden="1">[118]CUACA!$H$8:$AF$8</definedName>
    <definedName name="NYY_3X2.5">#REF!</definedName>
    <definedName name="NYY_4X16">#REF!</definedName>
    <definedName name="NYY_4X70">#REF!</definedName>
    <definedName name="NYY_5X2.5">#REF!</definedName>
    <definedName name="nyy_5x4">#REF!</definedName>
    <definedName name="nyy2.40.1_5">[38]Ahs.1!$I$1315</definedName>
    <definedName name="nyy3.2_5">[38]Ahs.1!$I$1230</definedName>
    <definedName name="O">#REF!</definedName>
    <definedName name="oa">#REF!</definedName>
    <definedName name="oh">#REF!</definedName>
    <definedName name="oilbarben">#REF!</definedName>
    <definedName name="oilbarcut">#REF!</definedName>
    <definedName name="oilbreak">#REF!</definedName>
    <definedName name="oilcomp">#REF!</definedName>
    <definedName name="oilconvib">#REF!</definedName>
    <definedName name="oilcsaw">#REF!</definedName>
    <definedName name="oildoz">#REF!</definedName>
    <definedName name="oildt4m3">#REF!</definedName>
    <definedName name="oilexc">#REF!</definedName>
    <definedName name="oilgens15">#REF!</definedName>
    <definedName name="oilgrader">#REF!</definedName>
    <definedName name="oilmlas">#REF!</definedName>
    <definedName name="oilstamper">#REF!</definedName>
    <definedName name="oilvibro">#REF!</definedName>
    <definedName name="oilwtp">#REF!</definedName>
    <definedName name="oilwtt">#REF!</definedName>
    <definedName name="oke" localSheetId="6" hidden="1">'[119]HARGA MATERIAL'!$G$27:$X$33</definedName>
    <definedName name="oke" hidden="1">'[120]HARGA MATERIAL'!$G$27:$X$33</definedName>
    <definedName name="Oksigen">#REF!</definedName>
    <definedName name="OLF" hidden="1">'[121]HARGA MATERIAL'!$A$11:$A$208</definedName>
    <definedName name="oli">#REF!</definedName>
    <definedName name="oliyen">#REF!</definedName>
    <definedName name="OMC" localSheetId="6" hidden="1">{#N/A,#N/A,TRUE,"Front";#N/A,#N/A,TRUE,"Simple Letter";#N/A,#N/A,TRUE,"Inside";#N/A,#N/A,TRUE,"Contents";#N/A,#N/A,TRUE,"Basis";#N/A,#N/A,TRUE,"Inclusions";#N/A,#N/A,TRUE,"Exclusions";#N/A,#N/A,TRUE,"Areas";#N/A,#N/A,TRUE,"Summary";#N/A,#N/A,TRUE,"Detail"}</definedName>
    <definedName name="OMC" localSheetId="0" hidden="1">{#N/A,#N/A,TRUE,"Front";#N/A,#N/A,TRUE,"Simple Letter";#N/A,#N/A,TRUE,"Inside";#N/A,#N/A,TRUE,"Contents";#N/A,#N/A,TRUE,"Basis";#N/A,#N/A,TRUE,"Inclusions";#N/A,#N/A,TRUE,"Exclusions";#N/A,#N/A,TRUE,"Areas";#N/A,#N/A,TRUE,"Summary";#N/A,#N/A,TRUE,"Detail"}</definedName>
    <definedName name="OMC" hidden="1">{#N/A,#N/A,TRUE,"Front";#N/A,#N/A,TRUE,"Simple Letter";#N/A,#N/A,TRUE,"Inside";#N/A,#N/A,TRUE,"Contents";#N/A,#N/A,TRUE,"Basis";#N/A,#N/A,TRUE,"Inclusions";#N/A,#N/A,TRUE,"Exclusions";#N/A,#N/A,TRUE,"Areas";#N/A,#N/A,TRUE,"Summary";#N/A,#N/A,TRUE,"Detail"}</definedName>
    <definedName name="oon" localSheetId="6" hidden="1">{#N/A,#N/A,FALSE,"REK";#N/A,#N/A,FALSE,"rab"}</definedName>
    <definedName name="oon" localSheetId="0" hidden="1">{#N/A,#N/A,FALSE,"REK";#N/A,#N/A,FALSE,"rab"}</definedName>
    <definedName name="oon" hidden="1">{#N/A,#N/A,FALSE,"REK";#N/A,#N/A,FALSE,"rab"}</definedName>
    <definedName name="OP">[56]hsd!#REF!</definedName>
    <definedName name="OPERATING_EQUIPMENT">#REF!</definedName>
    <definedName name="opr">#REF!</definedName>
    <definedName name="opryen">#REF!</definedName>
    <definedName name="OPSEMI">[56]hsd!#REF!</definedName>
    <definedName name="OP聅RATING_EQUIPMENT">#REF!</definedName>
    <definedName name="orari">'[72]Anal Alat Type II A'!$BO$327</definedName>
    <definedName name="OrderTable" localSheetId="6" hidden="1">#REF!</definedName>
    <definedName name="OrderTable" hidden="1">#REF!</definedName>
    <definedName name="ot">#REF!</definedName>
    <definedName name="OUT">#REF!</definedName>
    <definedName name="OUTLET_LAN">#REF!</definedName>
    <definedName name="OUTLET_MIX">#REF!</definedName>
    <definedName name="OUTLET_TELP">#REF!</definedName>
    <definedName name="P">#REF!</definedName>
    <definedName name="P.1">#REF!</definedName>
    <definedName name="P_1">#REF!</definedName>
    <definedName name="P_2">#REF!</definedName>
    <definedName name="P_3">#REF!</definedName>
    <definedName name="p0.4">[13]ANALYSIS!#REF!</definedName>
    <definedName name="p0.5">[13]ANALYSIS!#REF!</definedName>
    <definedName name="P01.">[13]ANALYSIS!#REF!</definedName>
    <definedName name="P02.">[13]ANALYSIS!#REF!</definedName>
    <definedName name="p03.">[13]ANALYSIS!#REF!</definedName>
    <definedName name="P1_">#REF!</definedName>
    <definedName name="P10_">#REF!</definedName>
    <definedName name="P11_">#REF!</definedName>
    <definedName name="p1a">#REF!</definedName>
    <definedName name="P2_">#REF!</definedName>
    <definedName name="p2a">#REF!</definedName>
    <definedName name="P3_">#REF!</definedName>
    <definedName name="P4_">#REF!</definedName>
    <definedName name="P5_">#REF!</definedName>
    <definedName name="P6_">#REF!</definedName>
    <definedName name="P7_">#REF!</definedName>
    <definedName name="P8_">#REF!</definedName>
    <definedName name="P9_">#REF!</definedName>
    <definedName name="pa6.240">[38]Ahs.1!$I$1149</definedName>
    <definedName name="pabet">'[33]Sat Bah &amp; Up'!$G$33</definedName>
    <definedName name="pabf100">#REF!</definedName>
    <definedName name="pabf125">#REF!</definedName>
    <definedName name="pabf150">#REF!</definedName>
    <definedName name="pabf4">#REF!</definedName>
    <definedName name="pabf6">#REF!</definedName>
    <definedName name="pabf65">#REF!</definedName>
    <definedName name="pabf80">#REF!</definedName>
    <definedName name="PABX">#REF!</definedName>
    <definedName name="pacr">[38]Ahs.1!$L$1189</definedName>
    <definedName name="padat">#REF!</definedName>
    <definedName name="pagar">#REF!</definedName>
    <definedName name="pagar_sementara">#REF!</definedName>
    <definedName name="pagaraman">#REF!</definedName>
    <definedName name="pagaryen">#REF!</definedName>
    <definedName name="pakai">#REF!</definedName>
    <definedName name="PAKET">#REF!</definedName>
    <definedName name="PAKET_NO">#REF!</definedName>
    <definedName name="pakf100">#REF!</definedName>
    <definedName name="pakf150">#REF!</definedName>
    <definedName name="pakf80">#REF!</definedName>
    <definedName name="PAKU">[56]hsd!$G$58</definedName>
    <definedName name="pakubeton">#REF!</definedName>
    <definedName name="pakuBK">#REF!</definedName>
    <definedName name="pakukait">#REF!</definedName>
    <definedName name="PAKUPANCING">[56]hsd!$G$60</definedName>
    <definedName name="pakupayung">#REF!</definedName>
    <definedName name="PAKUSEKRUP">[56]hsd!$G$59</definedName>
    <definedName name="pakuseng">#REF!</definedName>
    <definedName name="pakuternit">#REF!</definedName>
    <definedName name="pakuusukreng">#REF!</definedName>
    <definedName name="pakuyen">#REF!</definedName>
    <definedName name="pamf">[38]Ahs.2!$L$259</definedName>
    <definedName name="pan">#REF!</definedName>
    <definedName name="panama">#REF!</definedName>
    <definedName name="pancang450">#REF!</definedName>
    <definedName name="pancang600">#REF!</definedName>
    <definedName name="Pancangsheet">#REF!</definedName>
    <definedName name="PANEL">#REF!</definedName>
    <definedName name="Papan.proyek">#REF!</definedName>
    <definedName name="Papan_Jbt">#REF!</definedName>
    <definedName name="papan_ruiter">#REF!</definedName>
    <definedName name="papanbangkirai">#REF!</definedName>
    <definedName name="papanharflek">#REF!</definedName>
    <definedName name="papankruing">#REF!</definedName>
    <definedName name="papas">'[33]Sat Bah &amp; Up'!$G$32</definedName>
    <definedName name="papn_rambu">'[1]ANalisa '!$H$127</definedName>
    <definedName name="parquet">#REF!</definedName>
    <definedName name="partisi">#REF!</definedName>
    <definedName name="PARTISI__GYPSUM">#REF!</definedName>
    <definedName name="partisi_menempel">#REF!</definedName>
    <definedName name="partisidoubleteakwood">#REF!</definedName>
    <definedName name="partisidoubletriplek">#REF!</definedName>
    <definedName name="Pas">#REF!</definedName>
    <definedName name="pas.bok.kontrol">#REF!</definedName>
    <definedName name="pas_bata_ringan">[13]ANALYSIS!#REF!</definedName>
    <definedName name="pas_batako">'[50]ANalisa '!#REF!</definedName>
    <definedName name="Pas_Batu">#REF!</definedName>
    <definedName name="pas_batu_kali">[50]ANALISAstr!#REF!</definedName>
    <definedName name="Pas_Batu_Mortar">#REF!</definedName>
    <definedName name="pas_ddg_1.3">#REF!</definedName>
    <definedName name="pas_ddg_1.6">#REF!</definedName>
    <definedName name="PAS_DIDNING_TRASRAM">[50]ANALISAstr!#REF!</definedName>
    <definedName name="pas_dinding05_1_6">[50]ANALISAstr!#REF!</definedName>
    <definedName name="pas_rollag">#REF!</definedName>
    <definedName name="Pasangan_plesteran">#REF!</definedName>
    <definedName name="Pasangan_plesteran_parkiran">#REF!</definedName>
    <definedName name="pasbamer3">#REF!</definedName>
    <definedName name="pasbamer5">#REF!</definedName>
    <definedName name="pasbata12">#REF!</definedName>
    <definedName name="pasbata13">#REF!</definedName>
    <definedName name="pasbata1310">#REF!</definedName>
    <definedName name="pasbata14">#REF!</definedName>
    <definedName name="pasbatu">#REF!</definedName>
    <definedName name="PASBATU_PLESTER">#REF!</definedName>
    <definedName name="pasbongbek1">#REF!</definedName>
    <definedName name="pasbouw">#REF!</definedName>
    <definedName name="pasbtempel">#REF!</definedName>
    <definedName name="pasdingran">#REF!</definedName>
    <definedName name="pasgor150">#REF!</definedName>
    <definedName name="pasgor40">#REF!</definedName>
    <definedName name="pasgor60">#REF!</definedName>
    <definedName name="pasgor80">#REF!</definedName>
    <definedName name="pasgran30">#REF!</definedName>
    <definedName name="pasgran40">#REF!</definedName>
    <definedName name="pasgratdc2a">#REF!</definedName>
    <definedName name="pasgratDCA1">#REF!</definedName>
    <definedName name="pasgratds1a">#REF!</definedName>
    <definedName name="PASIR">#REF!</definedName>
    <definedName name="Pasir_beton_I">'[122]HSBU ANA'!$C$12:$C$12</definedName>
    <definedName name="pasir_pantai">#REF!</definedName>
    <definedName name="Pasir_Pasang">#REF!</definedName>
    <definedName name="pasir_urug_gunung">#REF!</definedName>
    <definedName name="pasir2">#REF!</definedName>
    <definedName name="pasirayakkasar">#REF!</definedName>
    <definedName name="pasirbeton">#REF!</definedName>
    <definedName name="pasirpasang">#REF!</definedName>
    <definedName name="pasiru">[123]harsat!$H$22</definedName>
    <definedName name="PASIRURUG">#REF!</definedName>
    <definedName name="pasiryen">#REF!</definedName>
    <definedName name="paskaca">#REF!</definedName>
    <definedName name="pasnaco">#REF!</definedName>
    <definedName name="paur">'[33]Sat Bah &amp; Up'!$G$31</definedName>
    <definedName name="pavblock8">#REF!</definedName>
    <definedName name="Paving">#REF!</definedName>
    <definedName name="paving_k300">[50]ANALISAstr!#REF!</definedName>
    <definedName name="paving6">[41]harga!$F$195</definedName>
    <definedName name="paving6cm">#REF!</definedName>
    <definedName name="paving8">#REF!</definedName>
    <definedName name="pavingblock">#REF!</definedName>
    <definedName name="pavingyen">#REF!</definedName>
    <definedName name="PB">#REF!</definedName>
    <definedName name="PB_1.1">#REF!</definedName>
    <definedName name="PB_1_2">#REF!</definedName>
    <definedName name="pbata">[41]upah!$E$12</definedName>
    <definedName name="pbata3">#REF!</definedName>
    <definedName name="pbb">[38]Ahs.2!$L$387</definedName>
    <definedName name="pbp">#REF!</definedName>
    <definedName name="pbsf100">#REF!</definedName>
    <definedName name="pbsf150">#REF!</definedName>
    <definedName name="pbsf65">#REF!</definedName>
    <definedName name="pbsf80">#REF!</definedName>
    <definedName name="pc">[41]harga!$F$252</definedName>
    <definedName name="pc1kg">#REF!</definedName>
    <definedName name="PC450B">#REF!</definedName>
    <definedName name="PC450U">#REF!</definedName>
    <definedName name="PC600B">#REF!</definedName>
    <definedName name="PC600U">#REF!</definedName>
    <definedName name="pcb10b85">#REF!</definedName>
    <definedName name="PCcurb">#REF!</definedName>
    <definedName name="pcputih">#REF!</definedName>
    <definedName name="pcwarna">#REF!</definedName>
    <definedName name="pcyen">#REF!</definedName>
    <definedName name="pdh">#REF!</definedName>
    <definedName name="pdp">#REF!</definedName>
    <definedName name="PECF">#REF!</definedName>
    <definedName name="PECL">#REF!</definedName>
    <definedName name="PEDESTRIANROLLER">#REF!</definedName>
    <definedName name="pegA">#REF!</definedName>
    <definedName name="PEK">#REF!</definedName>
    <definedName name="PEKE">[124]Upah!$F$33</definedName>
    <definedName name="pekerja">#REF!</definedName>
    <definedName name="Pekerja_T">[98]Upah!$C$9</definedName>
    <definedName name="Pekerja_Terlatih___Tukang">#REF!</definedName>
    <definedName name="Pekerjaan">[93]RAB!$HM$15826:$HM$19765</definedName>
    <definedName name="PEKERJAAN__A_C">#REF!</definedName>
    <definedName name="PEKERJAAN_CAT">#REF!</definedName>
    <definedName name="PEKERJAAN_CCTV__SOUND_SYSTEM____MATV">#REF!</definedName>
    <definedName name="PEKERJAAN_DINDING_DAN_FINISHING_DINDING">#REF!</definedName>
    <definedName name="PEKERJAAN_FINISHING_LANTAI">#REF!</definedName>
    <definedName name="PEKERJAAN_GONDOLA">#REF!</definedName>
    <definedName name="PEKERJAAN_LIFT_ex_KOREA">#REF!</definedName>
    <definedName name="PEKERJAAN_LISTRIK___GENSET">#REF!</definedName>
    <definedName name="PEKERJAAN_LUAR">#REF!</definedName>
    <definedName name="PEKERJAAN_PLAFOND">#REF!</definedName>
    <definedName name="PEKERJAAN_PLUMBING___SANITARY">#REF!</definedName>
    <definedName name="PEKERJAAN_PONDASI">#REF!</definedName>
    <definedName name="PEKERJAAN_RAILING_DAN_LAIN___LAIN">#REF!</definedName>
    <definedName name="PEKERJAAN_SPRINKLER___FIRE_FIGHTING">#REF!</definedName>
    <definedName name="PEKERJAAN_STRUKTUR_ATAS_DAN_ATAP">#REF!</definedName>
    <definedName name="PEKERJAAN_SUB_STRUKTUR">#REF!</definedName>
    <definedName name="PEKERJAAN_TANAH">#REF!</definedName>
    <definedName name="PEKERJAAN_TELEPON">#REF!</definedName>
    <definedName name="pekerjasiram">#REF!</definedName>
    <definedName name="peksalur">#REF!</definedName>
    <definedName name="pekyen">#REF!</definedName>
    <definedName name="Pelesteran">#REF!</definedName>
    <definedName name="Peli">[125]TERBILANG!$B$159:$C$257</definedName>
    <definedName name="pemb24">#REF!</definedName>
    <definedName name="pemb39">#REF!</definedName>
    <definedName name="pembatas">#REF!</definedName>
    <definedName name="pembersihan">#REF!</definedName>
    <definedName name="pembersihan_lhn">#REF!</definedName>
    <definedName name="pembesian">#REF!</definedName>
    <definedName name="pembesian_">#REF!</definedName>
    <definedName name="Pembongkaran_Bt">#REF!</definedName>
    <definedName name="Pembongkaran_Pas">#REF!</definedName>
    <definedName name="penebalan">'[50]ANalisa '!#REF!</definedName>
    <definedName name="penebaln_dinding">'[1]ANalisa '!$H$284</definedName>
    <definedName name="PENGADAAN.GENSET">#REF!</definedName>
    <definedName name="Pengecatan">#REF!</definedName>
    <definedName name="Pengecatan_parkiran">#REF!</definedName>
    <definedName name="pengelasan">#REF!</definedName>
    <definedName name="Pengendalian_LL">#REF!</definedName>
    <definedName name="Pengesahan.">#REF!</definedName>
    <definedName name="penghampar">#REF!</definedName>
    <definedName name="peno" localSheetId="6" hidden="1">{#N/A,#N/A,FALSE,"REK";#N/A,#N/A,FALSE,"Bq-ARS"}</definedName>
    <definedName name="peno" localSheetId="0" hidden="1">{#N/A,#N/A,FALSE,"REK";#N/A,#N/A,FALSE,"Bq-ARS"}</definedName>
    <definedName name="peno" hidden="1">{#N/A,#N/A,FALSE,"REK";#N/A,#N/A,FALSE,"Bq-ARS"}</definedName>
    <definedName name="pentin">'[33]Sat Bah &amp; Up'!$G$70</definedName>
    <definedName name="pentul" localSheetId="6" hidden="1">{#N/A,#N/A,FALSE,"REK-S-TPL";#N/A,#N/A,FALSE,"REK-TPML";#N/A,#N/A,FALSE,"RAB-TEMPEL"}</definedName>
    <definedName name="pentul" localSheetId="0" hidden="1">{#N/A,#N/A,FALSE,"REK-S-TPL";#N/A,#N/A,FALSE,"REK-TPML";#N/A,#N/A,FALSE,"RAB-TEMPEL"}</definedName>
    <definedName name="pentul" hidden="1">{#N/A,#N/A,FALSE,"REK-S-TPL";#N/A,#N/A,FALSE,"REK-TPML";#N/A,#N/A,FALSE,"RAB-TEMPEL"}</definedName>
    <definedName name="penutup_sal">#REF!</definedName>
    <definedName name="penutupplafond">#REF!</definedName>
    <definedName name="penyaring">#REF!</definedName>
    <definedName name="penyemprot1000">#REF!</definedName>
    <definedName name="Penyiapan_BJ">#REF!</definedName>
    <definedName name="per">[126]Hargamaterial!$Q$4</definedName>
    <definedName name="PERALATAN">#REF!</definedName>
    <definedName name="perancah1m3">#REF!</definedName>
    <definedName name="PERCENT">#REF!</definedName>
    <definedName name="PEREKAMAN_ANALISA_MASING___MASING_HARGA_SATUAN">#REF!</definedName>
    <definedName name="peresapan">'[50]ANalisa '!#REF!</definedName>
    <definedName name="perforat">#REF!</definedName>
    <definedName name="pergola">[13]ANALYSIS!#REF!</definedName>
    <definedName name="PERHITSEWA">#REF!</definedName>
    <definedName name="perkuatan_">#REF!</definedName>
    <definedName name="Perletakan_Strip">#REF!</definedName>
    <definedName name="pers">#REF!</definedName>
    <definedName name="pers_ctm">#REF!</definedName>
    <definedName name="persiapan" hidden="1">'[120]HARGA MATERIAL'!$E$27:$E$33</definedName>
    <definedName name="pesd">[38]Ahs.1!$L$1284</definedName>
    <definedName name="PETC">#REF!</definedName>
    <definedName name="peter">'[33]Sat Bah &amp; Up'!$G$8</definedName>
    <definedName name="PGB">#REF!</definedName>
    <definedName name="pgc">#REF!</definedName>
    <definedName name="PGR_SMNTR_sewa">#REF!</definedName>
    <definedName name="Philip" localSheetId="6" hidden="1">{#N/A,#N/A,FALSE,"REK-S-TPL";#N/A,#N/A,FALSE,"REK-TPML";#N/A,#N/A,FALSE,"RAB-TEMPEL"}</definedName>
    <definedName name="Philip" localSheetId="0" hidden="1">{#N/A,#N/A,FALSE,"REK-S-TPL";#N/A,#N/A,FALSE,"REK-TPML";#N/A,#N/A,FALSE,"RAB-TEMPEL"}</definedName>
    <definedName name="Philip" hidden="1">{#N/A,#N/A,FALSE,"REK-S-TPL";#N/A,#N/A,FALSE,"REK-TPML";#N/A,#N/A,FALSE,"RAB-TEMPEL"}</definedName>
    <definedName name="Pile_Test">#REF!</definedName>
    <definedName name="pintu_harmonika">#REF!</definedName>
    <definedName name="Pintu_jendela">#REF!</definedName>
    <definedName name="pintu_P01">'[50]ANalisa '!#REF!</definedName>
    <definedName name="pintu_P02">'[50]ANalisa '!#REF!</definedName>
    <definedName name="pintu_PJ01">'[50]ANalisa '!#REF!</definedName>
    <definedName name="pintu_utama">'[50]ANalisa '!#REF!</definedName>
    <definedName name="pintualluminium">#REF!</definedName>
    <definedName name="pintudoubleteakwood">#REF!</definedName>
    <definedName name="pintudoubletriplek">#REF!</definedName>
    <definedName name="pintupanel">#REF!</definedName>
    <definedName name="pintupanilkamper">#REF!</definedName>
    <definedName name="pintupanilmultiplek">#REF!</definedName>
    <definedName name="Pipa_dia_273_mm">#REF!</definedName>
    <definedName name="Pipa_galvanized_2.5">#REF!</definedName>
    <definedName name="Pipa_Galvanized_dia._2.5">#REF!</definedName>
    <definedName name="pipa_mainan_atap">'[1]ANalisa '!$H$3360</definedName>
    <definedName name="pipa_refregerant_2">'[1]ANalisa '!#REF!</definedName>
    <definedName name="pipa_refrigerant">'[1]ANalisa '!$H$4792</definedName>
    <definedName name="pipa_sch_1.5">#REF!</definedName>
    <definedName name="Pipa_spri">#REF!</definedName>
    <definedName name="PIPA_STAIN_0.75">#REF!</definedName>
    <definedName name="PIPA_STAIN_1">#REF!</definedName>
    <definedName name="PIPA_STAIN_1.25">#REF!</definedName>
    <definedName name="PIPA_STAIN_1.5">#REF!</definedName>
    <definedName name="pipaGIP4in">#REF!</definedName>
    <definedName name="PIUTANGHOTMIX">#REF!</definedName>
    <definedName name="PJ1_">#REF!</definedName>
    <definedName name="pj2_">#REF!</definedName>
    <definedName name="PJ3_">#REF!</definedName>
    <definedName name="PJT">[56]hsd!$G$48</definedName>
    <definedName name="pjutpa1">#REF!</definedName>
    <definedName name="pjutpa1yen">#REF!</definedName>
    <definedName name="pjutpb1">#REF!</definedName>
    <definedName name="pjutpb1yen">#REF!</definedName>
    <definedName name="pk">[13]ANALYSIS!#REF!</definedName>
    <definedName name="PK_6">NA()</definedName>
    <definedName name="PK1_">#REF!</definedName>
    <definedName name="PK2_">#REF!</definedName>
    <definedName name="pk3_">#REF!</definedName>
    <definedName name="pk4_">#REF!</definedName>
    <definedName name="pkp">[38]Ahs.2!$L$343</definedName>
    <definedName name="pkst">#REF!</definedName>
    <definedName name="PL">#REF!</definedName>
    <definedName name="plafgrc6">#REF!</definedName>
    <definedName name="plafgyp9">#REF!</definedName>
    <definedName name="plafon_gypsum_9mm">[50]ANALISAstr!#REF!</definedName>
    <definedName name="plafon_gypsum_MF">[13]ANALYSIS!#REF!</definedName>
    <definedName name="plafon_kalsbrd">[50]ANALISAstr!#REF!</definedName>
    <definedName name="Plafond">#REF!</definedName>
    <definedName name="PLAFOND.GYP">[13]ANALYSIS!#REF!</definedName>
    <definedName name="plafonddanrangka">#REF!</definedName>
    <definedName name="plafondplywood">#REF!</definedName>
    <definedName name="plafondreider">#REF!</definedName>
    <definedName name="plamurkayu">#REF!</definedName>
    <definedName name="PLAMURT">[56]hsd!$G$62</definedName>
    <definedName name="plamurtembok">#REF!</definedName>
    <definedName name="plantshurb">#REF!</definedName>
    <definedName name="planttree">#REF!</definedName>
    <definedName name="plastik">#REF!</definedName>
    <definedName name="plastikyen">#REF!</definedName>
    <definedName name="PLAT_A0_">[13]ANALYSIS!#REF!</definedName>
    <definedName name="PLAT_A1_">#REF!</definedName>
    <definedName name="PLAT_A2_">[13]ANALYSIS!#REF!</definedName>
    <definedName name="plat_ao">#REF!</definedName>
    <definedName name="PLAT_ATP_GROUN_Y12">'[1]ANalisa '!$H$1230</definedName>
    <definedName name="Plat_Baja">#REF!</definedName>
    <definedName name="plat_beton">'[50]ANalisa '!#REF!</definedName>
    <definedName name="plat_bordes">#REF!</definedName>
    <definedName name="plat_gron_10">'[1]ANalisa '!$H$1223</definedName>
    <definedName name="plat_ground">'[1]ANalisa '!$H$1216</definedName>
    <definedName name="PLAT_HOOK">#REF!</definedName>
    <definedName name="plat_iwf">#REF!</definedName>
    <definedName name="plat_jalan_masuk_150mm">[50]ANALISAstr!#REF!</definedName>
    <definedName name="PLAT_LIFT">#REF!</definedName>
    <definedName name="plat_meja_wstfel">[13]ANALYSIS!#REF!</definedName>
    <definedName name="PLAT_TANGGA">#REF!</definedName>
    <definedName name="plat_wastafel">#REF!</definedName>
    <definedName name="PlatA1_">#REF!</definedName>
    <definedName name="PlatA2_">#REF!</definedName>
    <definedName name="platstrip">#REF!</definedName>
    <definedName name="platstripyen">#REF!</definedName>
    <definedName name="plc.2x18">#REF!</definedName>
    <definedName name="ples_bata_ringan">#REF!</definedName>
    <definedName name="ples_skoning">'[50]ANalisa '!#REF!</definedName>
    <definedName name="ples_tali_air">#REF!</definedName>
    <definedName name="plest13">#REF!</definedName>
    <definedName name="plest15">#REF!</definedName>
    <definedName name="plest3">#REF!</definedName>
    <definedName name="plest5">#REF!</definedName>
    <definedName name="plester">#REF!</definedName>
    <definedName name="plester_1.3">#REF!</definedName>
    <definedName name="plester_1.6">#REF!</definedName>
    <definedName name="plester_1_8">[50]ANALISAstr!#REF!</definedName>
    <definedName name="PLESTER_ACI_BETON">[50]ANALISAstr!#REF!</definedName>
    <definedName name="plester_ban.banan">[13]ANALYSIS!#REF!</definedName>
    <definedName name="plester_beton_">#REF!</definedName>
    <definedName name="plester_bt.ringan">[13]ANALYSIS!#REF!</definedName>
    <definedName name="plester_compound">#REF!</definedName>
    <definedName name="plester_gutter">[13]ANALYSIS!#REF!</definedName>
    <definedName name="plester_skoning">#REF!</definedName>
    <definedName name="plester_taliair">#REF!</definedName>
    <definedName name="plester12">#REF!</definedName>
    <definedName name="plester1310">#REF!</definedName>
    <definedName name="plester14">#REF!</definedName>
    <definedName name="plester3">#REF!</definedName>
    <definedName name="plester5">#REF!</definedName>
    <definedName name="PLESTERA_COMPOUND">[50]ANALISAstr!#REF!</definedName>
    <definedName name="plesteran_ban.banan">[50]ANALISAstr!#REF!</definedName>
    <definedName name="PLESTERAN_TALI_AIR">[50]ANALISAstr!#REF!</definedName>
    <definedName name="plestran_1_6">#REF!</definedName>
    <definedName name="plin">#REF!</definedName>
    <definedName name="plin_HT_600_100_PR">'[1]ANalisa '!$H$2998</definedName>
    <definedName name="plin_kayu_100.1000">#REF!</definedName>
    <definedName name="plint">#REF!</definedName>
    <definedName name="plint_10x20">[50]ANALISAstr!#REF!</definedName>
    <definedName name="plint_10x30">[50]ANALISAstr!#REF!</definedName>
    <definedName name="plint_10x40">[50]ANALISAstr!#REF!</definedName>
    <definedName name="plit">#REF!</definedName>
    <definedName name="PLITUR">[56]hsd!$G$63</definedName>
    <definedName name="plster_sikat">[50]ANALISAstr!#REF!</definedName>
    <definedName name="plstran_ban2an">#REF!</definedName>
    <definedName name="plum">#REF!</definedName>
    <definedName name="ply16yen">#REF!</definedName>
    <definedName name="ply18yen">#REF!</definedName>
    <definedName name="ply3yen">#REF!</definedName>
    <definedName name="ply9mm">#REF!</definedName>
    <definedName name="ply9mmyen">#REF!</definedName>
    <definedName name="ply9yen">#REF!</definedName>
    <definedName name="Plywood15">#REF!</definedName>
    <definedName name="pm">#REF!</definedName>
    <definedName name="pmeranti">[41]harga!$F$112</definedName>
    <definedName name="PN_0.5">[13]ANALYSIS!#REF!</definedName>
    <definedName name="PN_0.75">[13]ANALYSIS!#REF!</definedName>
    <definedName name="PN_1">[13]ANALYSIS!#REF!</definedName>
    <definedName name="PN_1.5">[13]ANALYSIS!#REF!</definedName>
    <definedName name="PNL_2">NA()</definedName>
    <definedName name="pnlground">#REF!</definedName>
    <definedName name="pnlgroundyen">#REF!</definedName>
    <definedName name="pnutup_sal_80mm">[50]ANALISAstr!#REF!</definedName>
    <definedName name="poerp1">#REF!</definedName>
    <definedName name="poerp2">#REF!</definedName>
    <definedName name="poerp3">#REF!</definedName>
    <definedName name="poerp4">#REF!</definedName>
    <definedName name="poerp5">#REF!</definedName>
    <definedName name="poerp6">#REF!</definedName>
    <definedName name="poerp8">#REF!</definedName>
    <definedName name="poerp9">#REF!</definedName>
    <definedName name="Pohon">#REF!</definedName>
    <definedName name="politur">#REF!</definedName>
    <definedName name="polol">#REF!</definedName>
    <definedName name="polos">[41]harga!$F$37</definedName>
    <definedName name="Polytur">[64]Analisa!$F$40</definedName>
    <definedName name="POM.AIR">[13]ANALYSIS!#REF!</definedName>
    <definedName name="POM.HIDRAN">[13]ANALYSIS!#REF!</definedName>
    <definedName name="POM.J">[13]ANALYSIS!#REF!</definedName>
    <definedName name="pomc" localSheetId="6" hidden="1">{#N/A,#N/A,TRUE,"Front";#N/A,#N/A,TRUE,"Simple Letter";#N/A,#N/A,TRUE,"Inside";#N/A,#N/A,TRUE,"Contents";#N/A,#N/A,TRUE,"Basis";#N/A,#N/A,TRUE,"Inclusions";#N/A,#N/A,TRUE,"Exclusions";#N/A,#N/A,TRUE,"Areas";#N/A,#N/A,TRUE,"Summary";#N/A,#N/A,TRUE,"Detail"}</definedName>
    <definedName name="pomc" localSheetId="0" hidden="1">{#N/A,#N/A,TRUE,"Front";#N/A,#N/A,TRUE,"Simple Letter";#N/A,#N/A,TRUE,"Inside";#N/A,#N/A,TRUE,"Contents";#N/A,#N/A,TRUE,"Basis";#N/A,#N/A,TRUE,"Inclusions";#N/A,#N/A,TRUE,"Exclusions";#N/A,#N/A,TRUE,"Areas";#N/A,#N/A,TRUE,"Summary";#N/A,#N/A,TRUE,"Detail"}</definedName>
    <definedName name="pomc" hidden="1">{#N/A,#N/A,TRUE,"Front";#N/A,#N/A,TRUE,"Simple Letter";#N/A,#N/A,TRUE,"Inside";#N/A,#N/A,TRUE,"Contents";#N/A,#N/A,TRUE,"Basis";#N/A,#N/A,TRUE,"Inclusions";#N/A,#N/A,TRUE,"Exclusions";#N/A,#N/A,TRUE,"Areas";#N/A,#N/A,TRUE,"Summary";#N/A,#N/A,TRUE,"Detail"}</definedName>
    <definedName name="Pomp_2">NA()</definedName>
    <definedName name="pomp_inst">#REF!</definedName>
    <definedName name="pompa">#REF!</definedName>
    <definedName name="pompa_instalasi">[50]ANALISAstr!#REF!</definedName>
    <definedName name="pond_batu_kali_1.8">#REF!</definedName>
    <definedName name="PONDASI">[127]ANALISA!$H$371</definedName>
    <definedName name="pondasi.aspal">[13]ANALYSIS!#REF!</definedName>
    <definedName name="pondasi_sumuran">[13]ANALYSIS!#REF!</definedName>
    <definedName name="pondasi1310">#REF!</definedName>
    <definedName name="pondasibatu">#REF!</definedName>
    <definedName name="Ponton">#REF!</definedName>
    <definedName name="porforat">#REF!</definedName>
    <definedName name="Porous_Mat">#REF!</definedName>
    <definedName name="POSISI">#REF!</definedName>
    <definedName name="pot">#REF!</definedName>
    <definedName name="potongtiang">#REF!</definedName>
    <definedName name="POWER_SUGER">#REF!</definedName>
    <definedName name="PP" localSheetId="6" hidden="1">{"'Sheet1'!$A$1"}</definedName>
    <definedName name="PP" localSheetId="0" hidden="1">{"'Sheet1'!$A$1"}</definedName>
    <definedName name="PP" hidden="1">{"'Sheet1'!$A$1"}</definedName>
    <definedName name="PP_07">'[48]HRG BHN'!$E$139</definedName>
    <definedName name="pph">#REF!</definedName>
    <definedName name="ppn">#REF!</definedName>
    <definedName name="PPO">'[55]Analisa 2'!$B$1459:$J$1665</definedName>
    <definedName name="PPR_0.75">#REF!</definedName>
    <definedName name="PPR_1">#REF!</definedName>
    <definedName name="PPR_1.25">#REF!</definedName>
    <definedName name="PPR_1.5">#REF!</definedName>
    <definedName name="PR_1">#REF!</definedName>
    <definedName name="PR_17">'[1]ANalisa '!$H$2706</definedName>
    <definedName name="PR_18">'[1]ANalisa '!$H$2711</definedName>
    <definedName name="PR_19">'[1]ANalisa '!$H$2716</definedName>
    <definedName name="PR_20">'[1]ANalisa '!$H$2721</definedName>
    <definedName name="PR_21">'[1]ANalisa '!$H$2726</definedName>
    <definedName name="PR_22">'[1]ANalisa '!$H$2731</definedName>
    <definedName name="PR_23">'[1]ANalisa '!$H$2736</definedName>
    <definedName name="PR_24">'[1]ANalisa '!$H$2741</definedName>
    <definedName name="PR_25">'[1]ANalisa '!$H$2746</definedName>
    <definedName name="PR_26">'[1]ANalisa '!$H$2751</definedName>
    <definedName name="PR_27">'[1]ANalisa '!$H$2756</definedName>
    <definedName name="PR_28">'[1]ANalisa '!$H$2761</definedName>
    <definedName name="PR_29">'[1]ANalisa '!$H$2766</definedName>
    <definedName name="PR_30">'[1]ANalisa '!$H$2771</definedName>
    <definedName name="PR_31">'[1]ANalisa '!$H$2776</definedName>
    <definedName name="PR_32">'[1]ANalisa '!$H$2781</definedName>
    <definedName name="pr_34">'[1]ANalisa '!$H$2791</definedName>
    <definedName name="pr33_">'[1]ANalisa '!$H$2786</definedName>
    <definedName name="PR6_">'[1]ANalisa '!$H$2645</definedName>
    <definedName name="PR7_">'[1]ANalisa '!$H$2651</definedName>
    <definedName name="PR8_">'[1]ANalisa '!$H$2656</definedName>
    <definedName name="pr8_a">'[1]ANalisa '!$H$2661</definedName>
    <definedName name="praktis">#REF!</definedName>
    <definedName name="praktis_balok">#REF!</definedName>
    <definedName name="praktis_kolom">#REF!</definedName>
    <definedName name="praktis_latieu">#REF!</definedName>
    <definedName name="praktis_sloof">#REF!</definedName>
    <definedName name="prelim" hidden="1">'[120]HARGA MATERIAL'!$A$11:$A$211</definedName>
    <definedName name="presming">#REF!,#REF!,#REF!,#REF!,#REF!,#REF!,#REF!,#REF!,#REF!</definedName>
    <definedName name="Prime_Coat">#REF!</definedName>
    <definedName name="Primecoat">#REF!</definedName>
    <definedName name="print">#REF!</definedName>
    <definedName name="PRINT_AR01">#REF!</definedName>
    <definedName name="Print_Are">#REF!</definedName>
    <definedName name="_xlnm.Print_Area" localSheetId="7">Analisa!$A$1:$N$9926</definedName>
    <definedName name="_xlnm.Print_Area" localSheetId="9">Bahan!$A$1:$D$997</definedName>
    <definedName name="_xlnm.Print_Area" localSheetId="8">'Bahan MEP'!$B$5:$G$93</definedName>
    <definedName name="_xlnm.Print_Area" localSheetId="6">'Hit. ME'!$A$1:$H$724</definedName>
    <definedName name="_xlnm.Print_Area" localSheetId="5">'Hrg Sat'!$A$1:$G$756</definedName>
    <definedName name="_xlnm.Print_Area" localSheetId="11">IMPOR!$A$1:$J$37</definedName>
    <definedName name="_xlnm.Print_Area" localSheetId="0">'REKAP Tot'!$A$2:$E$36</definedName>
    <definedName name="_xlnm.Print_Area" localSheetId="1">SCHD!$A$2:$BJ$92</definedName>
    <definedName name="_xlnm.Print_Area" localSheetId="2">'SCHD (2)'!$A$2:$BJ$92</definedName>
    <definedName name="_xlnm.Print_Area" localSheetId="10">TKDN!$A$4:$I$1320</definedName>
    <definedName name="_xlnm.Print_Area">#REF!</definedName>
    <definedName name="Print_Area_MI">#REF!</definedName>
    <definedName name="Print_Area_MI___11">#REF!</definedName>
    <definedName name="Print_Area_MI___13">#REF!</definedName>
    <definedName name="Print_Area_MI___15">#REF!</definedName>
    <definedName name="Print_Area_MI___17">#REF!</definedName>
    <definedName name="Print_Area_MI___19">#REF!</definedName>
    <definedName name="Print_Area_MI___21">#REF!</definedName>
    <definedName name="Print_Area_MI___22">#REF!</definedName>
    <definedName name="Print_Area_MI___23">#REF!</definedName>
    <definedName name="Print_Area_MI___25">#REF!</definedName>
    <definedName name="Print_Area_MI___26">#REF!</definedName>
    <definedName name="Print_Area_MI___27">#REF!</definedName>
    <definedName name="Print_Area_MI___28">#REF!</definedName>
    <definedName name="Print_Area_MI___29">#REF!</definedName>
    <definedName name="Print_Area_MI___30">#REF!</definedName>
    <definedName name="Print_Area_MI___33">#REF!</definedName>
    <definedName name="Print_Area_MI___7">#REF!</definedName>
    <definedName name="Print_Area_MI___9">#REF!</definedName>
    <definedName name="Print_Area_MI_11">#REF!</definedName>
    <definedName name="Print_Area_MI_13">#REF!</definedName>
    <definedName name="Print_Area_MI_14">#REF!</definedName>
    <definedName name="Print_Area_MI_15">#REF!</definedName>
    <definedName name="Print_Area_MI_2">#REF!</definedName>
    <definedName name="Print_Area_MI_3">#REF!</definedName>
    <definedName name="Print_Area_MI_4">#REF!</definedName>
    <definedName name="Print_Area_MI_5">#REF!</definedName>
    <definedName name="Print_Area_MI_6">#REF!</definedName>
    <definedName name="Print_Area_MI_7">#REF!</definedName>
    <definedName name="Print_Area_MI_8">#REF!</definedName>
    <definedName name="Print_Area_MI_9">#REF!</definedName>
    <definedName name="_xlnm.Print_Titles">#REF!</definedName>
    <definedName name="Print_Titles_MI">#REF!</definedName>
    <definedName name="Print_Titles_MI___0">#REF!</definedName>
    <definedName name="Print_Titles_MI___11">#REF!</definedName>
    <definedName name="Print_Titles_MI___13">#REF!</definedName>
    <definedName name="Print_Titles_MI___15">#REF!</definedName>
    <definedName name="Print_Titles_MI___17">#REF!</definedName>
    <definedName name="Print_Titles_MI___19">#REF!</definedName>
    <definedName name="Print_Titles_MI___21">#REF!</definedName>
    <definedName name="Print_Titles_MI___22">#REF!</definedName>
    <definedName name="Print_Titles_MI___23">#REF!</definedName>
    <definedName name="Print_Titles_MI___25">#REF!</definedName>
    <definedName name="Print_Titles_MI___26">#REF!</definedName>
    <definedName name="Print_Titles_MI___27">#REF!</definedName>
    <definedName name="Print_Titles_MI___28">#REF!</definedName>
    <definedName name="Print_Titles_MI___29">#REF!</definedName>
    <definedName name="Print_Titles_MI___30">#REF!</definedName>
    <definedName name="Print_Titles_MI___33">#REF!</definedName>
    <definedName name="Print_Titles_MI___34">#REF!</definedName>
    <definedName name="Print_Titles_MI___7">#REF!</definedName>
    <definedName name="Print_Titles_MI___9">#REF!</definedName>
    <definedName name="Print_Titles_MI_11">#REF!</definedName>
    <definedName name="Print_Titles_MI_13">#REF!</definedName>
    <definedName name="Print_Titles_MI_14">#REF!</definedName>
    <definedName name="Print_Titles_MI_15">#REF!</definedName>
    <definedName name="Print_Titles_MI_6">#REF!</definedName>
    <definedName name="Print_Titles_MI_7">#REF!</definedName>
    <definedName name="Print_Titles_MI_9">#REF!</definedName>
    <definedName name="PRO">#REF!</definedName>
    <definedName name="ProdForm" localSheetId="6" hidden="1">#REF!</definedName>
    <definedName name="ProdForm" hidden="1">#REF!</definedName>
    <definedName name="PRODO">[56]hsd!$G$42</definedName>
    <definedName name="Product" localSheetId="6" hidden="1">#REF!</definedName>
    <definedName name="Product" hidden="1">#REF!</definedName>
    <definedName name="profilkanalC">#REF!</definedName>
    <definedName name="profilkayu">#REF!</definedName>
    <definedName name="profit">#REF!</definedName>
    <definedName name="proofingnopy">#REF!</definedName>
    <definedName name="PROPINSI">#REF!</definedName>
    <definedName name="prosen_1">#REF!</definedName>
    <definedName name="prosen_10">#REF!</definedName>
    <definedName name="prosen_10a">#REF!</definedName>
    <definedName name="prosen_12">#REF!</definedName>
    <definedName name="prosen_12a">#REF!</definedName>
    <definedName name="prosen_13">#REF!</definedName>
    <definedName name="prosen_14">#REF!</definedName>
    <definedName name="prosen_16">#REF!</definedName>
    <definedName name="prosen_1a">#REF!</definedName>
    <definedName name="prosen_2">#REF!</definedName>
    <definedName name="prosen_3">#REF!</definedName>
    <definedName name="prosen_4">#REF!</definedName>
    <definedName name="prosen_5">#REF!</definedName>
    <definedName name="prosen_5a">#REF!</definedName>
    <definedName name="prosen_6">#REF!</definedName>
    <definedName name="prosen_6a">#REF!</definedName>
    <definedName name="prosen_7">#REF!</definedName>
    <definedName name="prosen_8">#REF!</definedName>
    <definedName name="prosen_9">#REF!</definedName>
    <definedName name="prosen_9a">#REF!</definedName>
    <definedName name="proses">#REF!</definedName>
    <definedName name="PROYEK">#REF!</definedName>
    <definedName name="prs">#REF!</definedName>
    <definedName name="ps.">[13]ANALYSIS!#REF!</definedName>
    <definedName name="Ps.cor">#REF!</definedName>
    <definedName name="Ps.pasang">#REF!</definedName>
    <definedName name="Ps.Urug">#REF!</definedName>
    <definedName name="PS_ASRAMA_F3">'[128]ANalisa '!$H$1890</definedName>
    <definedName name="pscor">[41]harga!$F$192</definedName>
    <definedName name="PSENGON">[56]hsd!$G$53</definedName>
    <definedName name="psh">#REF!</definedName>
    <definedName name="PSH_">#REF!</definedName>
    <definedName name="pspasang">[41]harga!$F$193</definedName>
    <definedName name="PSTR">#REF!</definedName>
    <definedName name="psurug">[41]harga!$F$194</definedName>
    <definedName name="PTJW">#REF!</definedName>
    <definedName name="ptr">#REF!</definedName>
    <definedName name="ptryen">#REF!</definedName>
    <definedName name="pu">[129]HARSAT!$H$14</definedName>
    <definedName name="pu_2">NA()</definedName>
    <definedName name="pulbox">#REF!</definedName>
    <definedName name="pulboxyen">#REF!</definedName>
    <definedName name="PUSAT">#REF!</definedName>
    <definedName name="PVC.0.5">[13]ANALYSIS!#REF!</definedName>
    <definedName name="PVC.0.75">[13]ANALYSIS!#REF!</definedName>
    <definedName name="PVC.1">[13]ANALYSIS!#REF!</definedName>
    <definedName name="PVC.1.5">[13]ANALYSIS!#REF!</definedName>
    <definedName name="pvc_0.75">#REF!</definedName>
    <definedName name="pvc_1">[50]ANALISAstr!#REF!</definedName>
    <definedName name="pvc_1.25">[50]ANALISAstr!#REF!</definedName>
    <definedName name="pvc_1.5">[50]ANALISAstr!#REF!</definedName>
    <definedName name="pvc_2">[50]ANALISAstr!#REF!</definedName>
    <definedName name="pvc_3">[50]ANALISAstr!#REF!</definedName>
    <definedName name="pvc_4">[50]ANALISAstr!#REF!</definedName>
    <definedName name="pvc_6">[50]ANALISAstr!#REF!</definedName>
    <definedName name="PVC_dia_0.5">#REF!</definedName>
    <definedName name="PVC_dia_1">#REF!</definedName>
    <definedName name="PVC_dia_1.25">#REF!</definedName>
    <definedName name="PVC_dia_1.5">#REF!</definedName>
    <definedName name="PVC_dia_2">#REF!</definedName>
    <definedName name="PVC_dia_3">#REF!</definedName>
    <definedName name="PVC_dia_4">#REF!</definedName>
    <definedName name="pvc10yen">#REF!</definedName>
    <definedName name="pvc50yen">#REF!</definedName>
    <definedName name="PVCconduit">#REF!</definedName>
    <definedName name="pyk">#REF!</definedName>
    <definedName name="q">#REF!</definedName>
    <definedName name="qegtegt" localSheetId="6" hidden="1">{#N/A,#N/A,FALSE,"REK-S-TPL";#N/A,#N/A,FALSE,"REK-TPML";#N/A,#N/A,FALSE,"RAB-TEMPEL"}</definedName>
    <definedName name="qegtegt" localSheetId="0" hidden="1">{#N/A,#N/A,FALSE,"REK-S-TPL";#N/A,#N/A,FALSE,"REK-TPML";#N/A,#N/A,FALSE,"RAB-TEMPEL"}</definedName>
    <definedName name="qegtegt" hidden="1">{#N/A,#N/A,FALSE,"REK-S-TPL";#N/A,#N/A,FALSE,"REK-TPML";#N/A,#N/A,FALSE,"RAB-TEMPEL"}</definedName>
    <definedName name="qegtqegt" localSheetId="6" hidden="1">{#N/A,#N/A,FALSE,"REK";#N/A,#N/A,FALSE,"rab"}</definedName>
    <definedName name="qegtqegt" localSheetId="0" hidden="1">{#N/A,#N/A,FALSE,"REK";#N/A,#N/A,FALSE,"rab"}</definedName>
    <definedName name="qegtqegt" hidden="1">{#N/A,#N/A,FALSE,"REK";#N/A,#N/A,FALSE,"rab"}</definedName>
    <definedName name="qegtqgt" localSheetId="6" hidden="1">{#N/A,#N/A,FALSE,"REK";#N/A,#N/A,FALSE,"rab"}</definedName>
    <definedName name="qegtqgt" localSheetId="0" hidden="1">{#N/A,#N/A,FALSE,"REK";#N/A,#N/A,FALSE,"rab"}</definedName>
    <definedName name="qegtqgt" hidden="1">{#N/A,#N/A,FALSE,"REK";#N/A,#N/A,FALSE,"rab"}</definedName>
    <definedName name="QEWYTGq" localSheetId="6" hidden="1">{#N/A,#N/A,FALSE,"REK";#N/A,#N/A,FALSE,"rab"}</definedName>
    <definedName name="QEWYTGq" localSheetId="0" hidden="1">{#N/A,#N/A,FALSE,"REK";#N/A,#N/A,FALSE,"rab"}</definedName>
    <definedName name="QEWYTGq" hidden="1">{#N/A,#N/A,FALSE,"REK";#N/A,#N/A,FALSE,"rab"}</definedName>
    <definedName name="qq" localSheetId="6" hidden="1">{#N/A,#N/A,TRUE,"Front";#N/A,#N/A,TRUE,"Simple Letter";#N/A,#N/A,TRUE,"Inside";#N/A,#N/A,TRUE,"Contents";#N/A,#N/A,TRUE,"Basis";#N/A,#N/A,TRUE,"Inclusions";#N/A,#N/A,TRUE,"Exclusions";#N/A,#N/A,TRUE,"Areas";#N/A,#N/A,TRUE,"Summary";#N/A,#N/A,TRUE,"Detail"}</definedName>
    <definedName name="QQ" localSheetId="0">{"Book1","4.09 FLORA DAN FAUNA.xls","4.22 PERLENGKAPAN SEKOLAH.xls"}</definedName>
    <definedName name="QQ">{"Book1","4.09 FLORA DAN FAUNA.xls","4.22 PERLENGKAPAN SEKOLAH.xls"}</definedName>
    <definedName name="qqq">#REF!</definedName>
    <definedName name="QQQQ">#REF!</definedName>
    <definedName name="QRESG">[16]!HAJIME:[16]!OWARI</definedName>
    <definedName name="QRY.3" hidden="1">'[130]Agregat Halus &amp; Kasar'!$I$12:$I$20</definedName>
    <definedName name="Qtegt" localSheetId="6" hidden="1">{#N/A,#N/A,FALSE,"REK";#N/A,#N/A,FALSE,"rab"}</definedName>
    <definedName name="Qtegt" localSheetId="0" hidden="1">{#N/A,#N/A,FALSE,"REK";#N/A,#N/A,FALSE,"rab"}</definedName>
    <definedName name="Qtegt" hidden="1">{#N/A,#N/A,FALSE,"REK";#N/A,#N/A,FALSE,"rab"}</definedName>
    <definedName name="QueryHrgalt">#REF!</definedName>
    <definedName name="QW" hidden="1">{#N/A,#N/A,FALSE,"REK";#N/A,#N/A,FALSE,"rab"}</definedName>
    <definedName name="qwegtqwegt" localSheetId="6" hidden="1">{#N/A,#N/A,FALSE,"REK";#N/A,#N/A,FALSE,"rab"}</definedName>
    <definedName name="qwegtqwegt" localSheetId="0" hidden="1">{#N/A,#N/A,FALSE,"REK";#N/A,#N/A,FALSE,"rab"}</definedName>
    <definedName name="qwegtqwegt" hidden="1">{#N/A,#N/A,FALSE,"REK";#N/A,#N/A,FALSE,"rab"}</definedName>
    <definedName name="QWERQWE" localSheetId="6" hidden="1">{#N/A,#N/A,TRUE,"Front";#N/A,#N/A,TRUE,"Simple Letter";#N/A,#N/A,TRUE,"Inside";#N/A,#N/A,TRUE,"Contents";#N/A,#N/A,TRUE,"Basis";#N/A,#N/A,TRUE,"Inclusions";#N/A,#N/A,TRUE,"Exclusions";#N/A,#N/A,TRUE,"Areas";#N/A,#N/A,TRUE,"Summary";#N/A,#N/A,TRUE,"Detail"}</definedName>
    <definedName name="QWERQWE" localSheetId="0" hidden="1">{#N/A,#N/A,TRUE,"Front";#N/A,#N/A,TRUE,"Simple Letter";#N/A,#N/A,TRUE,"Inside";#N/A,#N/A,TRUE,"Contents";#N/A,#N/A,TRUE,"Basis";#N/A,#N/A,TRUE,"Inclusions";#N/A,#N/A,TRUE,"Exclusions";#N/A,#N/A,TRUE,"Areas";#N/A,#N/A,TRUE,"Summary";#N/A,#N/A,TRUE,"Detail"}</definedName>
    <definedName name="QWERQWE" hidden="1">{#N/A,#N/A,TRUE,"Front";#N/A,#N/A,TRUE,"Simple Letter";#N/A,#N/A,TRUE,"Inside";#N/A,#N/A,TRUE,"Contents";#N/A,#N/A,TRUE,"Basis";#N/A,#N/A,TRUE,"Inclusions";#N/A,#N/A,TRUE,"Exclusions";#N/A,#N/A,TRUE,"Areas";#N/A,#N/A,TRUE,"Summary";#N/A,#N/A,TRUE,"Detail"}</definedName>
    <definedName name="QWT" localSheetId="6" hidden="1">{#N/A,#N/A,FALSE,"REK";#N/A,#N/A,FALSE,"rab"}</definedName>
    <definedName name="QWT" localSheetId="0" hidden="1">{#N/A,#N/A,FALSE,"REK";#N/A,#N/A,FALSE,"rab"}</definedName>
    <definedName name="QWT" hidden="1">{#N/A,#N/A,FALSE,"REK";#N/A,#N/A,FALSE,"rab"}</definedName>
    <definedName name="QWYGH" localSheetId="6" hidden="1">{#N/A,#N/A,FALSE,"REK-S-TPL";#N/A,#N/A,FALSE,"REK-TPML";#N/A,#N/A,FALSE,"RAB-TEMPEL"}</definedName>
    <definedName name="QWYGH" localSheetId="0" hidden="1">{#N/A,#N/A,FALSE,"REK-S-TPL";#N/A,#N/A,FALSE,"REK-TPML";#N/A,#N/A,FALSE,"RAB-TEMPEL"}</definedName>
    <definedName name="QWYGH" hidden="1">{#N/A,#N/A,FALSE,"REK-S-TPL";#N/A,#N/A,FALSE,"REK-TPML";#N/A,#N/A,FALSE,"RAB-TEMPEL"}</definedName>
    <definedName name="RA">#REF!</definedName>
    <definedName name="RAB">#REF!</definedName>
    <definedName name="RAB_1">#REF!</definedName>
    <definedName name="RAB_ASLI">#REF!</definedName>
    <definedName name="rabat">#REF!</definedName>
    <definedName name="rabat_trap_tribun">[13]ANALYSIS!#REF!</definedName>
    <definedName name="rail">#REF!</definedName>
    <definedName name="railing">'[1]ANalisa '!$H$1702</definedName>
    <definedName name="railing_60">'[50]ANalisa '!#REF!</definedName>
    <definedName name="railing_80">'[50]ANalisa '!#REF!</definedName>
    <definedName name="railing_bs">'[1]ANalisa '!$H$3424</definedName>
    <definedName name="RAK">#REF!</definedName>
    <definedName name="Rambu_Engin">#REF!</definedName>
    <definedName name="Rambu_Hgh_Int">#REF!</definedName>
    <definedName name="ramp">#REF!</definedName>
    <definedName name="ramp_bs">'[1]ANalisa '!$H$3411</definedName>
    <definedName name="rangka.wastafel">'[77]ANalisa '!$H$4029</definedName>
    <definedName name="rangka_atap_">[50]ANALISAstr!#REF!</definedName>
    <definedName name="rangkapintuallmn">#REF!</definedName>
    <definedName name="rangkaplafond">#REF!</definedName>
    <definedName name="RAP">#REF!</definedName>
    <definedName name="RCArea" localSheetId="6" hidden="1">#REF!</definedName>
    <definedName name="RCArea" hidden="1">#REF!</definedName>
    <definedName name="RCP_110_130">#REF!</definedName>
    <definedName name="RCP_140_150">#REF!</definedName>
    <definedName name="RCP_50">#REF!</definedName>
    <definedName name="RCP_50_70">#REF!</definedName>
    <definedName name="RCP_80_100">#REF!</definedName>
    <definedName name="rcp150yen">#REF!</definedName>
    <definedName name="rcp40yen">#REF!</definedName>
    <definedName name="rcp60yen">#REF!</definedName>
    <definedName name="rcp80yen">#REF!</definedName>
    <definedName name="rdsh" localSheetId="6" hidden="1">{#N/A,#N/A,FALSE,"REK";#N/A,#N/A,FALSE,"rab"}</definedName>
    <definedName name="rdsh" localSheetId="0" hidden="1">{#N/A,#N/A,FALSE,"REK";#N/A,#N/A,FALSE,"rab"}</definedName>
    <definedName name="rdsh" hidden="1">{#N/A,#N/A,FALSE,"REK";#N/A,#N/A,FALSE,"rab"}</definedName>
    <definedName name="REAL">#REF!</definedName>
    <definedName name="realcost">#REF!</definedName>
    <definedName name="RECAP">#REF!</definedName>
    <definedName name="RECORD">[16]!____ana78</definedName>
    <definedName name="Record1">[16]!____ana81</definedName>
    <definedName name="Record10">[16]!____ana85</definedName>
    <definedName name="Record11">[16]!____ana89</definedName>
    <definedName name="Record12">[16]!____ana92</definedName>
    <definedName name="Record13">[16]!____ana96</definedName>
    <definedName name="Record14">[16]!____anl2</definedName>
    <definedName name="Record15">[16]!____bbm8</definedName>
    <definedName name="Record16">[16]!____BOX2</definedName>
    <definedName name="Record17">[16]!____bsd4000</definedName>
    <definedName name="Record18">[16]!____bvd1</definedName>
    <definedName name="Record19">[16]!____C</definedName>
    <definedName name="Record2">[16]!____CAL15</definedName>
    <definedName name="Record20">[16]!____CAL2002</definedName>
    <definedName name="Record21">[16]!____CAL9</definedName>
    <definedName name="Record22">[16]!____cip3</definedName>
    <definedName name="Record23">[16]!____CON125</definedName>
    <definedName name="Record4">[16]!____cvd50</definedName>
    <definedName name="Record5">[16]!____daf31</definedName>
    <definedName name="Record6">[16]!____din1</definedName>
    <definedName name="Record7">[16]MEP!____DIV4</definedName>
    <definedName name="Record8">[16]!____dot2020</definedName>
    <definedName name="Record9">[16]!____EEE03</definedName>
    <definedName name="RECTIFIRE">#REF!</definedName>
    <definedName name="red">[16]!____EEE08</definedName>
    <definedName name="refbek">#REF!</definedName>
    <definedName name="REFERENSI_ALAT">'[117]DAFTAR ALAT'!$B$4:$D$105</definedName>
    <definedName name="REFERENSI_HARGABAHAN">'[117]DAFTAR BAHAN'!$B$4:$D$1501</definedName>
    <definedName name="REFERENSI_UPAH">'[117]DAFTAR UPAH'!$B$4:$D$103</definedName>
    <definedName name="REK_AN">#REF!</definedName>
    <definedName name="REKAN">#REF!</definedName>
    <definedName name="Rekap.">#REF!</definedName>
    <definedName name="REKAPITULASI">#REF!</definedName>
    <definedName name="REKAPITULASI_17">NA()</definedName>
    <definedName name="REKAPITULASI_18">NA()</definedName>
    <definedName name="REKAPITULASI_19">NA()</definedName>
    <definedName name="REKAPITULASI_28">NA()</definedName>
    <definedName name="REKAPITULASI_32">NA()</definedName>
    <definedName name="REKAPITULASI_34">NA()</definedName>
    <definedName name="REKAPITULASI_4" localSheetId="0">C223223_9:CAL_8</definedName>
    <definedName name="REKAPITULASI_4" localSheetId="2">C223223_9:CAL_8</definedName>
    <definedName name="REKAPITULASI_4">C223223_9:CAL_8</definedName>
    <definedName name="REKAPITULASI_49">NA()</definedName>
    <definedName name="REKAPITULASI_5" localSheetId="0">CAL:[16]!____CAL1</definedName>
    <definedName name="REKAPITULASI_5" localSheetId="2">CAL:[16]!____CAL1</definedName>
    <definedName name="REKAPITULASI_5">CAL:[16]!____CAL1</definedName>
    <definedName name="REKAPITULASI_51">NA()</definedName>
    <definedName name="REKAPITULASI_53">NA()</definedName>
    <definedName name="REKAPITULASI_55">NA()</definedName>
    <definedName name="REKAPITULASI_57">NA()</definedName>
    <definedName name="REKAPITULASI_59">NA()</definedName>
    <definedName name="REKAPITULASI_63">NA()</definedName>
    <definedName name="REKAPITULASI_PERINCIAN_BIAYA">#REF!</definedName>
    <definedName name="rekappppp" localSheetId="0" hidden="1">{#N/A,#N/A,TRUE,"Front";#N/A,#N/A,TRUE,"Simple Letter";#N/A,#N/A,TRUE,"Inside";#N/A,#N/A,TRUE,"Contents";#N/A,#N/A,TRUE,"Basis";#N/A,#N/A,TRUE,"Inclusions";#N/A,#N/A,TRUE,"Exclusions";#N/A,#N/A,TRUE,"Areas";#N/A,#N/A,TRUE,"Summary";#N/A,#N/A,TRUE,"Detail"}</definedName>
    <definedName name="rekappppp" hidden="1">{#N/A,#N/A,TRUE,"Front";#N/A,#N/A,TRUE,"Simple Letter";#N/A,#N/A,TRUE,"Inside";#N/A,#N/A,TRUE,"Contents";#N/A,#N/A,TRUE,"Basis";#N/A,#N/A,TRUE,"Inclusions";#N/A,#N/A,TRUE,"Exclusions";#N/A,#N/A,TRUE,"Areas";#N/A,#N/A,TRUE,"Summary";#N/A,#N/A,TRUE,"Detail"}</definedName>
    <definedName name="reling">#REF!</definedName>
    <definedName name="rellpintutunggal">#REF!</definedName>
    <definedName name="remic">[38]Ahs.1!$M$1163</definedName>
    <definedName name="reng">#REF!</definedName>
    <definedName name="reng23">#REF!</definedName>
    <definedName name="reng35">#REF!</definedName>
    <definedName name="RENGJT">[56]hsd!$G$49</definedName>
    <definedName name="RESD">[16]!____KR6</definedName>
    <definedName name="residu">#REF!</definedName>
    <definedName name="ret">[16]!_CH13..H13___C__40:[16]!_CH19..H19___C__3</definedName>
    <definedName name="ret_1">[16]!_CH13..H13___C__43:[16]!_CH19..H19___C__3</definedName>
    <definedName name="ret_1_1" localSheetId="0">_CH13..H13___C__45:_CH19..H19___C__30</definedName>
    <definedName name="ret_1_1" localSheetId="2">_CH13..H13___C__45:_CH19..H19___C__30</definedName>
    <definedName name="ret_1_1">_CH13..H13___C__45:_CH19..H19___C__30</definedName>
    <definedName name="ret_1_1_1_1" localSheetId="0">_CH13..H13___C__46:_CH19..H19___C__31</definedName>
    <definedName name="ret_1_1_1_1" localSheetId="2">_CH13..H13___C__46:_CH19..H19___C__31</definedName>
    <definedName name="ret_1_1_1_1">_CH13..H13___C__46:_CH19..H19___C__31</definedName>
    <definedName name="ret_3">[16]!_CH13..H13___C__63:[16]!_CH19..H19___C__45</definedName>
    <definedName name="ret_3_1">[16]!_CH13..H13___C__63:[16]!_CH19..H19___C__45</definedName>
    <definedName name="ret_7">[16]!_CH15..H15___C__3:[16]!_CH21..H21___C__11</definedName>
    <definedName name="ret_7_1">[16]!_CH15..H15___C__3:[16]!_CH21..H21___C__11</definedName>
    <definedName name="RETE">[16]!_CH13..H13___C__40:[16]!_CH19..H19___C__3</definedName>
    <definedName name="reuter_">[50]ANALISAstr!#REF!</definedName>
    <definedName name="REVISI01" hidden="1">{#N/A,#N/A,FALSE,"REK-S-TPL";#N/A,#N/A,FALSE,"REK-TPML";#N/A,#N/A,FALSE,"RAB-TEMPEL"}</definedName>
    <definedName name="RINCI" localSheetId="6" hidden="1">{#N/A,#N/A,TRUE,"Front";#N/A,#N/A,TRUE,"Simple Letter";#N/A,#N/A,TRUE,"Inside";#N/A,#N/A,TRUE,"Contents";#N/A,#N/A,TRUE,"Basis";#N/A,#N/A,TRUE,"Inclusions";#N/A,#N/A,TRUE,"Exclusions";#N/A,#N/A,TRUE,"Areas";#N/A,#N/A,TRUE,"Summary";#N/A,#N/A,TRUE,"Detail"}</definedName>
    <definedName name="RINCI" localSheetId="0" hidden="1">{#N/A,#N/A,TRUE,"Front";#N/A,#N/A,TRUE,"Simple Letter";#N/A,#N/A,TRUE,"Inside";#N/A,#N/A,TRUE,"Contents";#N/A,#N/A,TRUE,"Basis";#N/A,#N/A,TRUE,"Inclusions";#N/A,#N/A,TRUE,"Exclusions";#N/A,#N/A,TRUE,"Areas";#N/A,#N/A,TRUE,"Summary";#N/A,#N/A,TRUE,"Detail"}</definedName>
    <definedName name="RINCI" hidden="1">{#N/A,#N/A,TRUE,"Front";#N/A,#N/A,TRUE,"Simple Letter";#N/A,#N/A,TRUE,"Inside";#N/A,#N/A,TRUE,"Contents";#N/A,#N/A,TRUE,"Basis";#N/A,#N/A,TRUE,"Inclusions";#N/A,#N/A,TRUE,"Exclusions";#N/A,#N/A,TRUE,"Areas";#N/A,#N/A,TRUE,"Summary";#N/A,#N/A,TRUE,"Detail"}</definedName>
    <definedName name="RINCIANSEWA">#REF!</definedName>
    <definedName name="RINCIANSEWA2">#REF!</definedName>
    <definedName name="rjtrj" localSheetId="6" hidden="1">{"'Sheet1'!$A$1"}</definedName>
    <definedName name="rjtrj" localSheetId="0" hidden="1">{"'Sheet1'!$A$1"}</definedName>
    <definedName name="rjtrj" hidden="1">{"'Sheet1'!$A$1"}</definedName>
    <definedName name="RMI_2x18">[50]ANALISAstr!#REF!</definedName>
    <definedName name="roiter">#REF!</definedName>
    <definedName name="rolag">#REF!</definedName>
    <definedName name="rolcat">'[33]Sat Bah &amp; Up'!$G$72</definedName>
    <definedName name="roller">#REF!</definedName>
    <definedName name="ROOF.TANK">[13]ANALYSIS!#REF!</definedName>
    <definedName name="roof_drain">[50]ANALISAstr!#REF!</definedName>
    <definedName name="roofdrain">#REF!</definedName>
    <definedName name="ROOFDRIAN_">#REF!</definedName>
    <definedName name="rooftank">#REF!</definedName>
    <definedName name="ror">[38]Ahs.1!$I$1271</definedName>
    <definedName name="roster">[41]harga!$F$241</definedName>
    <definedName name="ROUND">#REF!</definedName>
    <definedName name="Round1">[131]rINCIAN!$K$2</definedName>
    <definedName name="Round2">[131]rINCIAN!$K$3</definedName>
    <definedName name="roundup">'[94]Mek-FW'!$Z$6</definedName>
    <definedName name="ROWpost">#REF!</definedName>
    <definedName name="rpm">[38]Ahs.1!$J$1163</definedName>
    <definedName name="RR" localSheetId="6" hidden="1">{"'Sheet1'!$A$1"}</definedName>
    <definedName name="RR" localSheetId="0" hidden="1">{"'Sheet1'!$A$1"}</definedName>
    <definedName name="RR" hidden="1">{"'Sheet1'!$A$1"}</definedName>
    <definedName name="rre" hidden="1">#REF!</definedName>
    <definedName name="rreer" hidden="1">#REF!</definedName>
    <definedName name="RRRRR">[78]Terbilang!$F$14:$G$23</definedName>
    <definedName name="rt" localSheetId="6" hidden="1">{#N/A,#N/A,FALSE,"REK";#N/A,#N/A,FALSE,"Bq-ARS"}</definedName>
    <definedName name="rt" localSheetId="0" hidden="1">{#N/A,#N/A,FALSE,"REK";#N/A,#N/A,FALSE,"Bq-ARS"}</definedName>
    <definedName name="rt" hidden="1">{#N/A,#N/A,FALSE,"REK";#N/A,#N/A,FALSE,"Bq-ARS"}</definedName>
    <definedName name="rtejhv" localSheetId="6" hidden="1">{#N/A,#N/A,FALSE,"REK";#N/A,#N/A,FALSE,"rab"}</definedName>
    <definedName name="rtejhv" localSheetId="0" hidden="1">{#N/A,#N/A,FALSE,"REK";#N/A,#N/A,FALSE,"rab"}</definedName>
    <definedName name="rtejhv" hidden="1">{#N/A,#N/A,FALSE,"REK";#N/A,#N/A,FALSE,"rab"}</definedName>
    <definedName name="RTET">[16]MEP!___jum2</definedName>
    <definedName name="rtr">'[73]ANalisa '!$H$307</definedName>
    <definedName name="rty" localSheetId="6" hidden="1">{#N/A,#N/A,FALSE,"REK";#N/A,#N/A,FALSE,"Bq-ARS"}</definedName>
    <definedName name="rty" localSheetId="0" hidden="1">{#N/A,#N/A,FALSE,"REK";#N/A,#N/A,FALSE,"Bq-ARS"}</definedName>
    <definedName name="rty" hidden="1">{#N/A,#N/A,FALSE,"REK";#N/A,#N/A,FALSE,"Bq-ARS"}</definedName>
    <definedName name="RTYRWO">#REF!</definedName>
    <definedName name="rtyu" localSheetId="6" hidden="1">{"'Sheet1'!$A$1"}</definedName>
    <definedName name="rtyu" localSheetId="0" hidden="1">{"'Sheet1'!$A$1"}</definedName>
    <definedName name="rtyu" hidden="1">{"'Sheet1'!$A$1"}</definedName>
    <definedName name="Rubber_Joint">#REF!</definedName>
    <definedName name="rubersheet">#REF!</definedName>
    <definedName name="rubersheetyen">#REF!</definedName>
    <definedName name="Rucika_Wavin">#REF!</definedName>
    <definedName name="ruiter">'[1]ANalisa '!$H$3372</definedName>
    <definedName name="rum_bermuda">#REF!</definedName>
    <definedName name="rum_gajah_">#REF!</definedName>
    <definedName name="rum_manila">#REF!</definedName>
    <definedName name="rumput">#REF!</definedName>
    <definedName name="rumputyen">#REF!</definedName>
    <definedName name="RWS_A">#REF!</definedName>
    <definedName name="RWS_Ayen">#REF!</definedName>
    <definedName name="RWS_B">#REF!</definedName>
    <definedName name="RWS_BYEN">#REF!</definedName>
    <definedName name="RY" localSheetId="6" hidden="1">{#N/A,#N/A,TRUE,"Front";#N/A,#N/A,TRUE,"Simple Letter";#N/A,#N/A,TRUE,"Inside";#N/A,#N/A,TRUE,"Contents";#N/A,#N/A,TRUE,"Basis";#N/A,#N/A,TRUE,"Inclusions";#N/A,#N/A,TRUE,"Exclusions";#N/A,#N/A,TRUE,"Areas";#N/A,#N/A,TRUE,"Summary";#N/A,#N/A,TRUE,"Detail"}</definedName>
    <definedName name="RY" localSheetId="0" hidden="1">{#N/A,#N/A,TRUE,"Front";#N/A,#N/A,TRUE,"Simple Letter";#N/A,#N/A,TRUE,"Inside";#N/A,#N/A,TRUE,"Contents";#N/A,#N/A,TRUE,"Basis";#N/A,#N/A,TRUE,"Inclusions";#N/A,#N/A,TRUE,"Exclusions";#N/A,#N/A,TRUE,"Areas";#N/A,#N/A,TRUE,"Summary";#N/A,#N/A,TRUE,"Detail"}</definedName>
    <definedName name="RY" hidden="1">{#N/A,#N/A,TRUE,"Front";#N/A,#N/A,TRUE,"Simple Letter";#N/A,#N/A,TRUE,"Inside";#N/A,#N/A,TRUE,"Contents";#N/A,#N/A,TRUE,"Basis";#N/A,#N/A,TRUE,"Inclusions";#N/A,#N/A,TRUE,"Exclusions";#N/A,#N/A,TRUE,"Areas";#N/A,#N/A,TRUE,"Summary";#N/A,#N/A,TRUE,"Detail"}</definedName>
    <definedName name="rytj" localSheetId="6" hidden="1">{#N/A,#N/A,FALSE,"REK";#N/A,#N/A,FALSE,"rab"}</definedName>
    <definedName name="rytj" localSheetId="0" hidden="1">{#N/A,#N/A,FALSE,"REK";#N/A,#N/A,FALSE,"rab"}</definedName>
    <definedName name="rytj" hidden="1">{#N/A,#N/A,FALSE,"REK";#N/A,#N/A,FALSE,"rab"}</definedName>
    <definedName name="ryyy" localSheetId="6" hidden="1">{"'Sheet1'!$A$1"}</definedName>
    <definedName name="ryyy" localSheetId="0" hidden="1">{"'Sheet1'!$A$1"}</definedName>
    <definedName name="ryyy" hidden="1">{"'Sheet1'!$A$1"}</definedName>
    <definedName name="s">#REF!</definedName>
    <definedName name="s.05a">#REF!</definedName>
    <definedName name="s.05b">#REF!</definedName>
    <definedName name="s.05c">#REF!</definedName>
    <definedName name="s.05d">#REF!</definedName>
    <definedName name="s.05e">#REF!</definedName>
    <definedName name="s.05f">#REF!</definedName>
    <definedName name="s.05g">#REF!</definedName>
    <definedName name="s.05h">#REF!</definedName>
    <definedName name="s.05i">#REF!</definedName>
    <definedName name="s.05j">#REF!</definedName>
    <definedName name="S.05J1">#REF!</definedName>
    <definedName name="S.05J2">#REF!</definedName>
    <definedName name="S.05J3">#REF!</definedName>
    <definedName name="S.05J4">#REF!</definedName>
    <definedName name="S.05J5">#REF!</definedName>
    <definedName name="S.05J6">#REF!</definedName>
    <definedName name="S.05J7">#REF!</definedName>
    <definedName name="s.05k">#REF!</definedName>
    <definedName name="S.05L">#REF!</definedName>
    <definedName name="S.05M">#REF!</definedName>
    <definedName name="s.09a">#REF!</definedName>
    <definedName name="s.09b">#REF!</definedName>
    <definedName name="s.09c">#REF!</definedName>
    <definedName name="S1_">#REF!</definedName>
    <definedName name="S1_120_200">[132]ANALISA!$G$462</definedName>
    <definedName name="S1_300_600">[50]ANALISAstr!$G$458</definedName>
    <definedName name="S2_">#REF!</definedName>
    <definedName name="S2_200_400">[50]ANALISAstr!$G$464</definedName>
    <definedName name="s3_">#REF!</definedName>
    <definedName name="SA">[16]!___wal601</definedName>
    <definedName name="SAH">#REF!</definedName>
    <definedName name="SAITER.2">[13]ANALYSIS!#REF!</definedName>
    <definedName name="saklar_grid">#REF!</definedName>
    <definedName name="saklar_seri">#REF!</definedName>
    <definedName name="saklar_tunggal">#REF!</definedName>
    <definedName name="sal_">'[50]ANalisa '!#REF!</definedName>
    <definedName name="sal_depan_pot1">[50]ANALISAstr!#REF!</definedName>
    <definedName name="sal_dpan_pot.4">[50]ANALISAstr!#REF!</definedName>
    <definedName name="sal_keliling">#REF!</definedName>
    <definedName name="salah">#REF!</definedName>
    <definedName name="saluran">#REF!</definedName>
    <definedName name="saluran.keliling">[13]ANALYSIS!#REF!</definedName>
    <definedName name="sambung450">#REF!</definedName>
    <definedName name="sambung600">#REF!</definedName>
    <definedName name="Sandaran_Jbt">#REF!</definedName>
    <definedName name="SANITER.4">[13]ANALYSIS!#REF!</definedName>
    <definedName name="sanlex">'[33]Sat Bah &amp; Up'!$G$62</definedName>
    <definedName name="sapticktang">#REF!</definedName>
    <definedName name="sargot">#REF!</definedName>
    <definedName name="sasa" hidden="1">#REF!</definedName>
    <definedName name="sat">[38]Ahs.2!$L$349</definedName>
    <definedName name="SatPek">#REF!</definedName>
    <definedName name="satu">#REF!</definedName>
    <definedName name="SATUAN">#REF!</definedName>
    <definedName name="SBASE">#REF!</definedName>
    <definedName name="sc">#REF!</definedName>
    <definedName name="scafolding">#REF!</definedName>
    <definedName name="scc">#REF!</definedName>
    <definedName name="SCEC">[133]Profil!$C$2</definedName>
    <definedName name="scedu">#REF!</definedName>
    <definedName name="SCH.1.5">[13]ANALYSIS!#REF!</definedName>
    <definedName name="SCH.2.5">[13]ANALYSIS!#REF!</definedName>
    <definedName name="SCH.4">[13]ANALYSIS!#REF!</definedName>
    <definedName name="SCH_0.75">'[134]ANalisa '!$H$4908</definedName>
    <definedName name="SCH_1">'[134]ANalisa '!$H$4917</definedName>
    <definedName name="SCH_1.25">'[134]ANalisa '!$H$4926</definedName>
    <definedName name="SCH_1.5">'[134]ANalisa '!$H$4935</definedName>
    <definedName name="SCH_2">'[134]ANalisa '!$H$4944</definedName>
    <definedName name="SCH_3">'[134]ANalisa '!$H$4953</definedName>
    <definedName name="SCH_4">'[134]ANalisa '!$H$4962</definedName>
    <definedName name="sched">#REF!</definedName>
    <definedName name="SCREEDING">[50]ANALISAstr!#REF!</definedName>
    <definedName name="screeding_">#REF!</definedName>
    <definedName name="screeding_2">#REF!</definedName>
    <definedName name="sda" localSheetId="6" hidden="1">#REF!</definedName>
    <definedName name="sda" hidden="1">#REF!</definedName>
    <definedName name="sdf" localSheetId="6" hidden="1">{"'Sheet1'!$A$1"}</definedName>
    <definedName name="sdf" localSheetId="0" hidden="1">{"'Sheet1'!$A$1"}</definedName>
    <definedName name="sdf" hidden="1">{"'Sheet1'!$A$1"}</definedName>
    <definedName name="sdfwrg" localSheetId="6" hidden="1">{"'Sheet1'!$A$1"}</definedName>
    <definedName name="sdfwrg" localSheetId="0" hidden="1">{"'Sheet1'!$A$1"}</definedName>
    <definedName name="sdfwrg" hidden="1">{"'Sheet1'!$A$1"}</definedName>
    <definedName name="sds" hidden="1">#REF!</definedName>
    <definedName name="sdsd" hidden="1">#REF!</definedName>
    <definedName name="sdtg" localSheetId="6" hidden="1">{"'Sheet1'!$A$1"}</definedName>
    <definedName name="sdtg" localSheetId="0" hidden="1">{"'Sheet1'!$A$1"}</definedName>
    <definedName name="sdtg" hidden="1">{"'Sheet1'!$A$1"}</definedName>
    <definedName name="sdvfv" localSheetId="6" hidden="1">{"'Sheet1'!$A$1"}</definedName>
    <definedName name="sdvfv" localSheetId="0" hidden="1">{"'Sheet1'!$A$1"}</definedName>
    <definedName name="sdvfv" hidden="1">{"'Sheet1'!$A$1"}</definedName>
    <definedName name="sebut">#REF!</definedName>
    <definedName name="SEC.C1" hidden="1">#REF!</definedName>
    <definedName name="sedia">#REF!</definedName>
    <definedName name="SEFETY">[13]ANALYSIS!#REF!</definedName>
    <definedName name="sekar">NA()</definedName>
    <definedName name="sekat_urinoir">#REF!</definedName>
    <definedName name="sekedul2" hidden="1">{#N/A,#N/A,FALSE,"Chi tiÆt"}</definedName>
    <definedName name="sekrupasbes">#REF!</definedName>
    <definedName name="sel" hidden="1">{#N/A,#N/A,FALSE,"REK-S-TPL";#N/A,#N/A,FALSE,"REK-TPML";#N/A,#N/A,FALSE,"RAB-TEMPEL"}</definedName>
    <definedName name="selected">#REF!</definedName>
    <definedName name="selectedyen">#REF!</definedName>
    <definedName name="Semen">#REF!</definedName>
    <definedName name="sencount" hidden="1">1</definedName>
    <definedName name="sengbjls30">#REF!</definedName>
    <definedName name="separation_tube">'[1]ANalisa '!$H$4781</definedName>
    <definedName name="septick1.5">#REF!</definedName>
    <definedName name="septick2">#REF!</definedName>
    <definedName name="septick4">#REF!</definedName>
    <definedName name="septick5">#REF!</definedName>
    <definedName name="servcrane">#REF!</definedName>
    <definedName name="servcraneyen">#REF!</definedName>
    <definedName name="sewa_gudang">#REF!</definedName>
    <definedName name="sewa_kantor">#REF!</definedName>
    <definedName name="SFAG">[16]!_CH13..H13___C__40:[16]!_CH19..H19___C__3</definedName>
    <definedName name="sfsav">[16]!_CH13..H13___C__40:[16]!_CH19..H19___C__3</definedName>
    <definedName name="sfvd100">#REF!</definedName>
    <definedName name="sg">#REF!</definedName>
    <definedName name="sga">#REF!</definedName>
    <definedName name="SGD">#REF!</definedName>
    <definedName name="sgg">#REF!</definedName>
    <definedName name="sgratds1a">#REF!</definedName>
    <definedName name="sgratds1ayen">#REF!</definedName>
    <definedName name="Sheetpile">#REF!</definedName>
    <definedName name="shovel">#REF!</definedName>
    <definedName name="shower">#REF!</definedName>
    <definedName name="sihomb">[16]!sihomb</definedName>
    <definedName name="siku">[41]harga!$F$39</definedName>
    <definedName name="sinkromate">[41]harga!$F$175</definedName>
    <definedName name="SIPIL">#REF!</definedName>
    <definedName name="SIPIL_8">#REF!</definedName>
    <definedName name="SIRIP">#REF!</definedName>
    <definedName name="SIRIP10">#REF!</definedName>
    <definedName name="sirtu">[41]harga!$F$261</definedName>
    <definedName name="sisa_alokasi">#REF!</definedName>
    <definedName name="sisikbadak">#REF!</definedName>
    <definedName name="SK">#REF!</definedName>
    <definedName name="sl2030b210">#REF!</definedName>
    <definedName name="sl2540b220">#REF!</definedName>
    <definedName name="sl3050b200">#REF!</definedName>
    <definedName name="Slof">#REF!</definedName>
    <definedName name="sloof">#REF!</definedName>
    <definedName name="sloof1">#REF!</definedName>
    <definedName name="sloof1520">#REF!</definedName>
    <definedName name="sloof2">#REF!</definedName>
    <definedName name="sloof2030">#REF!</definedName>
    <definedName name="sloof2540">#REF!</definedName>
    <definedName name="sloof3">#REF!</definedName>
    <definedName name="sloof3050">#REF!</definedName>
    <definedName name="smr">[38]Ahs.1!$K$1163</definedName>
    <definedName name="SO">#REF!</definedName>
    <definedName name="sol">[38]Ahs.2!$L$317</definedName>
    <definedName name="Solar">#REF!</definedName>
    <definedName name="solaryen">#REF!</definedName>
    <definedName name="solver_num" hidden="1">0</definedName>
    <definedName name="solver_typ" hidden="1">3</definedName>
    <definedName name="solver_val" hidden="1">372000</definedName>
    <definedName name="SOPIR">[56]hsd!#REF!</definedName>
    <definedName name="sort" localSheetId="6" hidden="1">#REF!</definedName>
    <definedName name="sort" hidden="1">#REF!</definedName>
    <definedName name="SP_">#REF!</definedName>
    <definedName name="SP_120_200">[132]ANALISA!$G$468</definedName>
    <definedName name="sparing">NA()</definedName>
    <definedName name="spb">[38]Ahs.1!$K$1189</definedName>
    <definedName name="speaker">#REF!</definedName>
    <definedName name="SpecialPrice" localSheetId="6" hidden="1">#REF!</definedName>
    <definedName name="SpecialPrice" hidden="1">#REF!</definedName>
    <definedName name="SPEKTEK" hidden="1">{#N/A,#N/A,FALSE,"Chi tiÆt"}</definedName>
    <definedName name="spf">[38]Ahs.2!$L$334</definedName>
    <definedName name="SPL">#REF!</definedName>
    <definedName name="SPL_8">#REF!</definedName>
    <definedName name="split">#REF!</definedName>
    <definedName name="split23">#REF!</definedName>
    <definedName name="sponengan">#REF!</definedName>
    <definedName name="spp" localSheetId="6" hidden="1">#REF!</definedName>
    <definedName name="spp" hidden="1">#REF!</definedName>
    <definedName name="spr">#REF!</definedName>
    <definedName name="SPRAYER">#REF!</definedName>
    <definedName name="sprayeryen">#REF!</definedName>
    <definedName name="sprin">#REF!</definedName>
    <definedName name="spryen">#REF!</definedName>
    <definedName name="sps">[38]Ahs.1!$L$1149</definedName>
    <definedName name="sputih">[41]harga!$F$254</definedName>
    <definedName name="SS">#REF!</definedName>
    <definedName name="SS_8.5__5">#REF!</definedName>
    <definedName name="SS_8.5__6">#REF!</definedName>
    <definedName name="sss">#REF!</definedName>
    <definedName name="sssss">#REF!</definedName>
    <definedName name="sssssss">#REF!</definedName>
    <definedName name="ssssssssssss">#REF!</definedName>
    <definedName name="ssssssssssssssss">#REF!</definedName>
    <definedName name="ST">#REF!</definedName>
    <definedName name="Stabilisasi">#REF!</definedName>
    <definedName name="stamp">#REF!</definedName>
    <definedName name="stampeng">#REF!</definedName>
    <definedName name="stamper">#REF!</definedName>
    <definedName name="stamperyen">#REF!</definedName>
    <definedName name="Steel_Plat_Girder">#REF!</definedName>
    <definedName name="steelformwork">#REF!</definedName>
    <definedName name="steelrailing">#REF!</definedName>
    <definedName name="stelgratdc2a">#REF!</definedName>
    <definedName name="stelgratdc2ayen">#REF!</definedName>
    <definedName name="stelgratdca1">#REF!</definedName>
    <definedName name="stelgratdca1yen">#REF!</definedName>
    <definedName name="stenslag">[41]harga!$F$267</definedName>
    <definedName name="step">[40]harsat!$H$37</definedName>
    <definedName name="stepbarsdcb2">#REF!</definedName>
    <definedName name="stepbarsdcb2yen">#REF!</definedName>
    <definedName name="stepnois_trap">[50]ANALISAstr!#REF!</definedName>
    <definedName name="stone">#REF!</definedName>
    <definedName name="STONECRUSHER">#REF!</definedName>
    <definedName name="Stonework">#REF!</definedName>
    <definedName name="STOP.KRAN">[13]ANALYSIS!#REF!</definedName>
    <definedName name="STOP_1760">#REF!</definedName>
    <definedName name="stop_850">#REF!</definedName>
    <definedName name="Stop_K_AC">#REF!</definedName>
    <definedName name="stop_kontak">#REF!</definedName>
    <definedName name="stop_kontak_AC">#REF!</definedName>
    <definedName name="STOP_KONTAK_LANTAI">#REF!</definedName>
    <definedName name="STOP_KRAN">[50]ANALISAstr!#REF!</definedName>
    <definedName name="STOPNOISING">#REF!</definedName>
    <definedName name="str">[126]Hargamaterial!$Q$5</definedName>
    <definedName name="strbersih0.5">#REF!</definedName>
    <definedName name="strbersih0.75">#REF!</definedName>
    <definedName name="strbersih1">#REF!</definedName>
    <definedName name="strbersih1.25">#REF!</definedName>
    <definedName name="strbersih1.5">#REF!</definedName>
    <definedName name="Stressing316">#REF!</definedName>
    <definedName name="stressing400">#REF!</definedName>
    <definedName name="stressing405">#REF!</definedName>
    <definedName name="stressingdia316">#REF!</definedName>
    <definedName name="stressingdia400">#REF!</definedName>
    <definedName name="stressingdia405">#REF!</definedName>
    <definedName name="strhydrant1.5">#REF!</definedName>
    <definedName name="strhydrant2.5">#REF!</definedName>
    <definedName name="strhydrant3">#REF!</definedName>
    <definedName name="strhydrant5">#REF!</definedName>
    <definedName name="strhydrant6">#REF!</definedName>
    <definedName name="STRIP">[56]hsd!$G$36</definedName>
    <definedName name="strplt1">#REF!</definedName>
    <definedName name="strplt2">#REF!</definedName>
    <definedName name="strplt3">#REF!</definedName>
    <definedName name="strplt4">#REF!</definedName>
    <definedName name="strplt5">#REF!</definedName>
    <definedName name="struktur">'[72]Anal Alat Type II A'!$AW$40</definedName>
    <definedName name="stut_balok_kolom">#REF!</definedName>
    <definedName name="stut_plat">#REF!</definedName>
    <definedName name="STUTWERK">#REF!</definedName>
    <definedName name="STY">[16]!_CH15..H15___C__42:[16]!_CH17..H17___C__36</definedName>
    <definedName name="su" localSheetId="0" hidden="1">{#N/A,#N/A,TRUE,"Front";#N/A,#N/A,TRUE,"Simple Letter";#N/A,#N/A,TRUE,"Inside";#N/A,#N/A,TRUE,"Contents";#N/A,#N/A,TRUE,"Basis";#N/A,#N/A,TRUE,"Inclusions";#N/A,#N/A,TRUE,"Exclusions";#N/A,#N/A,TRUE,"Areas";#N/A,#N/A,TRUE,"Summary";#N/A,#N/A,TRUE,"Detail"}</definedName>
    <definedName name="su" hidden="1">{#N/A,#N/A,TRUE,"Front";#N/A,#N/A,TRUE,"Simple Letter";#N/A,#N/A,TRUE,"Inside";#N/A,#N/A,TRUE,"Contents";#N/A,#N/A,TRUE,"Basis";#N/A,#N/A,TRUE,"Inclusions";#N/A,#N/A,TRUE,"Exclusions";#N/A,#N/A,TRUE,"Areas";#N/A,#N/A,TRUE,"Summary";#N/A,#N/A,TRUE,"Detail"}</definedName>
    <definedName name="subcon">#REF!</definedName>
    <definedName name="subkon">#REF!</definedName>
    <definedName name="subtot_1">#REF!</definedName>
    <definedName name="subtot_10">#REF!</definedName>
    <definedName name="subtot_10a">#REF!</definedName>
    <definedName name="subtot_12">#REF!</definedName>
    <definedName name="subtot_12a">#REF!</definedName>
    <definedName name="subtot_13">#REF!</definedName>
    <definedName name="subtot_14">#REF!</definedName>
    <definedName name="subtot_16">#REF!</definedName>
    <definedName name="subtot_1a">#REF!</definedName>
    <definedName name="subtot_2">#REF!</definedName>
    <definedName name="subtot_3">#REF!</definedName>
    <definedName name="subtot_4">#REF!</definedName>
    <definedName name="subtot_5">#REF!</definedName>
    <definedName name="subtot_5a">#REF!</definedName>
    <definedName name="subtot_6">#REF!</definedName>
    <definedName name="subtot_6a">#REF!</definedName>
    <definedName name="subtot_7">#REF!</definedName>
    <definedName name="subtot_8">#REF!</definedName>
    <definedName name="subtot_9">#REF!</definedName>
    <definedName name="subtot_9a">#REF!</definedName>
    <definedName name="SUGENG">[16]!_CH31..H31___C__43</definedName>
    <definedName name="suger_aster">#REF!</definedName>
    <definedName name="sumboq1">#REF!</definedName>
    <definedName name="sumboq2">#REF!</definedName>
    <definedName name="sumbq">#REF!</definedName>
    <definedName name="sumbq1">#REF!</definedName>
    <definedName name="sumbq2">#REF!</definedName>
    <definedName name="summary">#REF!</definedName>
    <definedName name="sumur_air_bersih">#REF!</definedName>
    <definedName name="sumur_peresapan">#REF!</definedName>
    <definedName name="sundala">#REF!</definedName>
    <definedName name="SUPL.IX">#REF!</definedName>
    <definedName name="Supl.IXa">#REF!</definedName>
    <definedName name="Supl.IXb">#REF!</definedName>
    <definedName name="SUPL.X">#REF!</definedName>
    <definedName name="SUPL.XI">#REF!</definedName>
    <definedName name="SUPL.XII">#REF!</definedName>
    <definedName name="SuplXI">#REF!</definedName>
    <definedName name="SW" localSheetId="6" hidden="1">{"'Sheet1'!$A$1"}</definedName>
    <definedName name="SW" localSheetId="0" hidden="1">{"'Sheet1'!$A$1"}</definedName>
    <definedName name="SW" hidden="1">{"'Sheet1'!$A$1"}</definedName>
    <definedName name="SWIM">#REF!</definedName>
    <definedName name="SWITCH">[13]ANALYSIS!#REF!</definedName>
    <definedName name="switchhub">#REF!</definedName>
    <definedName name="T">#REF!</definedName>
    <definedName name="t.batu">#REF!</definedName>
    <definedName name="t.besi">#REF!</definedName>
    <definedName name="t.bor">#REF!</definedName>
    <definedName name="t.cat">#REF!</definedName>
    <definedName name="t.kayu">#REF!</definedName>
    <definedName name="T_2">NA()</definedName>
    <definedName name="t6r" localSheetId="6" hidden="1">{"'Sheet1'!$A$1"}</definedName>
    <definedName name="t6r" localSheetId="0" hidden="1">{"'Sheet1'!$A$1"}</definedName>
    <definedName name="t6r" hidden="1">{"'Sheet1'!$A$1"}</definedName>
    <definedName name="tabel">#REF!</definedName>
    <definedName name="TABELKOREKSIVOL">#REF!</definedName>
    <definedName name="TABELMARSH">#REF!</definedName>
    <definedName name="table" hidden="1">[102]H.Satuan!#REF!</definedName>
    <definedName name="Tack_Coat">#REF!</definedName>
    <definedName name="Tackcoat">#REF!</definedName>
    <definedName name="TAHAP1">#REF!</definedName>
    <definedName name="tahap2" localSheetId="6" hidden="1">{#N/A,#N/A,FALSE,"REK";#N/A,#N/A,FALSE,"rab"}</definedName>
    <definedName name="tahap2" localSheetId="0" hidden="1">{#N/A,#N/A,FALSE,"REK";#N/A,#N/A,FALSE,"rab"}</definedName>
    <definedName name="tahap2" hidden="1">{#N/A,#N/A,FALSE,"REK";#N/A,#N/A,FALSE,"rab"}</definedName>
    <definedName name="TAHAP21" localSheetId="6" hidden="1">{#N/A,#N/A,FALSE,"REK";#N/A,#N/A,FALSE,"rab"}</definedName>
    <definedName name="TAHAP21" localSheetId="0" hidden="1">{#N/A,#N/A,FALSE,"REK";#N/A,#N/A,FALSE,"rab"}</definedName>
    <definedName name="TAHAP21" hidden="1">{#N/A,#N/A,FALSE,"REK";#N/A,#N/A,FALSE,"rab"}</definedName>
    <definedName name="tahap22" localSheetId="6" hidden="1">{#N/A,#N/A,FALSE,"REK";#N/A,#N/A,FALSE,"rab"}</definedName>
    <definedName name="tahap22" localSheetId="0" hidden="1">{#N/A,#N/A,FALSE,"REK";#N/A,#N/A,FALSE,"rab"}</definedName>
    <definedName name="tahap22" hidden="1">{#N/A,#N/A,FALSE,"REK";#N/A,#N/A,FALSE,"rab"}</definedName>
    <definedName name="TAHAP221" localSheetId="6" hidden="1">{#N/A,#N/A,FALSE,"REK";#N/A,#N/A,FALSE,"rab"}</definedName>
    <definedName name="TAHAP221" localSheetId="0" hidden="1">{#N/A,#N/A,FALSE,"REK";#N/A,#N/A,FALSE,"rab"}</definedName>
    <definedName name="TAHAP221" hidden="1">{#N/A,#N/A,FALSE,"REK";#N/A,#N/A,FALSE,"rab"}</definedName>
    <definedName name="tahap222" localSheetId="6" hidden="1">{#N/A,#N/A,FALSE,"REK";#N/A,#N/A,FALSE,"rab"}</definedName>
    <definedName name="tahap222" localSheetId="0" hidden="1">{#N/A,#N/A,FALSE,"REK";#N/A,#N/A,FALSE,"rab"}</definedName>
    <definedName name="tahap222" hidden="1">{#N/A,#N/A,FALSE,"REK";#N/A,#N/A,FALSE,"rab"}</definedName>
    <definedName name="tahap3" localSheetId="6" hidden="1">{#N/A,#N/A,FALSE,"REK";#N/A,#N/A,FALSE,"rab"}</definedName>
    <definedName name="tahap3" localSheetId="0" hidden="1">{#N/A,#N/A,FALSE,"REK";#N/A,#N/A,FALSE,"rab"}</definedName>
    <definedName name="tahap3" hidden="1">{#N/A,#N/A,FALSE,"REK";#N/A,#N/A,FALSE,"rab"}</definedName>
    <definedName name="TAHUN_ANGGARAN">'[135]1.1 ALAT TULIS KANTOR'!$A$3</definedName>
    <definedName name="tai" localSheetId="6" hidden="1">{"'Sheet1'!$A$1"}</definedName>
    <definedName name="tai" localSheetId="0" hidden="1">{"'Sheet1'!$A$1"}</definedName>
    <definedName name="tai" hidden="1">{"'Sheet1'!$A$1"}</definedName>
    <definedName name="talang">#REF!</definedName>
    <definedName name="TALANG_">#REF!</definedName>
    <definedName name="talang_BJLS">'[136]ANalisa '!$H$3486</definedName>
    <definedName name="talang_datar">[50]ANALISAstr!#REF!</definedName>
    <definedName name="talangbjls">#REF!</definedName>
    <definedName name="TAMPER">#REF!</definedName>
    <definedName name="Tanah_Urugan_Pilihan">#REF!</definedName>
    <definedName name="tanahurug">#REF!</definedName>
    <definedName name="tandem">#REF!</definedName>
    <definedName name="TANDEMROLLER">#REF!</definedName>
    <definedName name="tandemyen">#REF!</definedName>
    <definedName name="tangga">#REF!</definedName>
    <definedName name="tangga.maintenance">#REF!</definedName>
    <definedName name="tangga_">'[136]ANalisa '!$H$1064</definedName>
    <definedName name="tangga_maintenence">'[1]ANalisa '!$H$3439</definedName>
    <definedName name="tanjd" localSheetId="6" hidden="1">[102]H.Satuan!#REF!</definedName>
    <definedName name="tanjd" hidden="1">[102]H.Satuan!#REF!</definedName>
    <definedName name="tanki">#REF!</definedName>
    <definedName name="tapak">#REF!</definedName>
    <definedName name="taur">'[33]Sat Bah &amp; Up'!$G$30</definedName>
    <definedName name="TaxTV">10%</definedName>
    <definedName name="TaxXL">5%</definedName>
    <definedName name="tb">#REF!</definedName>
    <definedName name="tbb4000.10000">[38]Ahs.2!$L$379</definedName>
    <definedName name="tbhhj" localSheetId="6" hidden="1">{"'Sheet1'!$A$1"}</definedName>
    <definedName name="tbhhj" localSheetId="0" hidden="1">{"'Sheet1'!$A$1"}</definedName>
    <definedName name="tbhhj" hidden="1">{"'Sheet1'!$A$1"}</definedName>
    <definedName name="tbl_ProdInfo" hidden="1">#REF!</definedName>
    <definedName name="tbs">#REF!</definedName>
    <definedName name="tbset">'[33]Sat Bah &amp; Up'!$G$9</definedName>
    <definedName name="tbter">'[33]Sat Bah &amp; Up'!$G$10</definedName>
    <definedName name="tc">#REF!</definedName>
    <definedName name="tcset">'[33]Sat Bah &amp; Up'!$G$12</definedName>
    <definedName name="tcter">'[33]Sat Bah &amp; Up'!$G$13</definedName>
    <definedName name="teakwood3mm">#REF!</definedName>
    <definedName name="tegelabu3030">#REF!</definedName>
    <definedName name="tei" localSheetId="6" hidden="1">{"'Sheet1'!$A$1"}</definedName>
    <definedName name="tei" localSheetId="0" hidden="1">{"'Sheet1'!$A$1"}</definedName>
    <definedName name="tei" hidden="1">{"'Sheet1'!$A$1"}</definedName>
    <definedName name="tekadkon">#REF!</definedName>
    <definedName name="Telford">#REF!</definedName>
    <definedName name="TELP">#REF!</definedName>
    <definedName name="TEMBAGA">[56]hsd!$G$69</definedName>
    <definedName name="tempat">#REF!</definedName>
    <definedName name="TENAGA_KERJA">#REF!</definedName>
    <definedName name="ter" localSheetId="6" hidden="1">[137]H.Satuan!#REF!</definedName>
    <definedName name="ter" hidden="1">[137]H.Satuan!#REF!</definedName>
    <definedName name="ter_1">[16]!_CH13..H13___C__43:[16]!_CH19..H19___C__3</definedName>
    <definedName name="ter_1_1" localSheetId="0">_CH13..H13___C__45:_CH19..H19___C__30</definedName>
    <definedName name="ter_1_1" localSheetId="2">_CH13..H13___C__45:_CH19..H19___C__30</definedName>
    <definedName name="ter_1_1">_CH13..H13___C__45:_CH19..H19___C__30</definedName>
    <definedName name="ter_1_1_1_1" localSheetId="0">_CH13..H13___C__46:_CH19..H19___C__31</definedName>
    <definedName name="ter_1_1_1_1" localSheetId="2">_CH13..H13___C__46:_CH19..H19___C__31</definedName>
    <definedName name="ter_1_1_1_1">_CH13..H13___C__46:_CH19..H19___C__31</definedName>
    <definedName name="ter_3">[16]!_CH13..H13___C__63:[16]!_CH19..H19___C__45</definedName>
    <definedName name="ter_3_1">[16]!_CH13..H13___C__63:[16]!_CH19..H19___C__45</definedName>
    <definedName name="ter_7">[16]!_CH15..H15___C__3:[16]!_CH21..H21___C__11</definedName>
    <definedName name="ter_7_1">[16]!_CH15..H15___C__3:[16]!_CH21..H21___C__11</definedName>
    <definedName name="teracota">#REF!</definedName>
    <definedName name="teriod">#REF!</definedName>
    <definedName name="TERMINAL.BOK">#REF!</definedName>
    <definedName name="termo">#REF!</definedName>
    <definedName name="termoyen">#REF!</definedName>
    <definedName name="testpile">#REF!</definedName>
    <definedName name="TGH" localSheetId="0" hidden="1">{#N/A,#N/A,FALSE,"REK-S-TPL";#N/A,#N/A,FALSE,"REK-TPML";#N/A,#N/A,FALSE,"RAB-TEMPEL"}</definedName>
    <definedName name="TGH" hidden="1">{#N/A,#N/A,FALSE,"REK-S-TPL";#N/A,#N/A,FALSE,"REK-TPML";#N/A,#N/A,FALSE,"RAB-TEMPEL"}</definedName>
    <definedName name="th" localSheetId="6" hidden="1">{"'Sheet1'!$A$1"}</definedName>
    <definedName name="th" localSheetId="0" hidden="1">{"'Sheet1'!$A$1"}</definedName>
    <definedName name="th" hidden="1">{"'Sheet1'!$A$1"}</definedName>
    <definedName name="THANK">#REF!</definedName>
    <definedName name="thhj" localSheetId="6" hidden="1">{"'Sheet1'!$A$1"}</definedName>
    <definedName name="thhj" localSheetId="0" hidden="1">{"'Sheet1'!$A$1"}</definedName>
    <definedName name="thhj" hidden="1">{"'Sheet1'!$A$1"}</definedName>
    <definedName name="thin">'[33]Sat Bah &amp; Up'!$G$69</definedName>
    <definedName name="THREEWHEELROLLER">#REF!</definedName>
    <definedName name="thtrj" localSheetId="6" hidden="1">{"'Sheet1'!$A$1"}</definedName>
    <definedName name="thtrj" localSheetId="0" hidden="1">{"'Sheet1'!$A$1"}</definedName>
    <definedName name="thtrj" hidden="1">{"'Sheet1'!$A$1"}</definedName>
    <definedName name="TI">#REF!</definedName>
    <definedName name="tiang.pipa">#REF!</definedName>
    <definedName name="TIANG_PANCANG">[13]ANALYSIS!#REF!</definedName>
    <definedName name="Tiang_Pancang_Beton_Pracetak_Dia.400_mm">#REF!</definedName>
    <definedName name="Tiang_Pancang_Pipa_dia_500_mm">#REF!</definedName>
    <definedName name="TiangPancang_Dr">#REF!</definedName>
    <definedName name="TiangPancang_Fur">#REF!</definedName>
    <definedName name="timbdat">#REF!</definedName>
    <definedName name="timbex">#REF!</definedName>
    <definedName name="TIMBUN">#REF!</definedName>
    <definedName name="timbunan">#REF!</definedName>
    <definedName name="timbunanbiasa">#REF!</definedName>
    <definedName name="timbunanpasir">#REF!</definedName>
    <definedName name="timbunanpilihan">#REF!</definedName>
    <definedName name="timbunantanah">#REF!</definedName>
    <definedName name="timdat">#REF!</definedName>
    <definedName name="tiner">#REF!</definedName>
    <definedName name="tineryen">#REF!</definedName>
    <definedName name="TIREROLLER">#REF!</definedName>
    <definedName name="tj" localSheetId="6" hidden="1">{#N/A,#N/A,FALSE,"REK";#N/A,#N/A,FALSE,"Bq-ARS"}</definedName>
    <definedName name="tj" localSheetId="0" hidden="1">{#N/A,#N/A,FALSE,"REK";#N/A,#N/A,FALSE,"Bq-ARS"}</definedName>
    <definedName name="tj" hidden="1">{#N/A,#N/A,FALSE,"REK";#N/A,#N/A,FALSE,"Bq-ARS"}</definedName>
    <definedName name="tjj" localSheetId="6" hidden="1">{"'Sheet1'!$A$1"}</definedName>
    <definedName name="tjj" localSheetId="0" hidden="1">{"'Sheet1'!$A$1"}</definedName>
    <definedName name="tjj" hidden="1">{"'Sheet1'!$A$1"}</definedName>
    <definedName name="tjuu" localSheetId="6" hidden="1">{"'Sheet1'!$A$1"}</definedName>
    <definedName name="tjuu" localSheetId="0" hidden="1">{"'Sheet1'!$A$1"}</definedName>
    <definedName name="tjuu" hidden="1">{"'Sheet1'!$A$1"}</definedName>
    <definedName name="tk">#REF!</definedName>
    <definedName name="Tk.Batu">#REF!</definedName>
    <definedName name="Tk.Gali">#REF!</definedName>
    <definedName name="Tk.Kayu">#REF!</definedName>
    <definedName name="TK_03A">'[47]HRG BHN'!$E$142</definedName>
    <definedName name="TK_03B">'[47]HRG BHN'!$E$144</definedName>
    <definedName name="TK_04">'[48]HRG BHN'!$E$177</definedName>
    <definedName name="TK_04A">'[47]HRG BHN'!$E$143</definedName>
    <definedName name="TK_04B">'[47]HRG BHN'!$E$145</definedName>
    <definedName name="TK_05">'[48]HRG BHN'!$E$183</definedName>
    <definedName name="TK_05A">'[48]HRG BHN'!$E$184</definedName>
    <definedName name="TK_06">'[48]HRG BHN'!$E$189</definedName>
    <definedName name="TK_06A">'[48]HRG BHN'!$E$190</definedName>
    <definedName name="TK_09">'[47]HRG BHN'!$E$152</definedName>
    <definedName name="TK_10">'[48]HRG BHN'!$E$192</definedName>
    <definedName name="TK_13">'[47]HRG BHN'!$E$163</definedName>
    <definedName name="Tk_Batu_T">[98]Upah!$C$11</definedName>
    <definedName name="Tk_Cat_ST">[99]Upah!$D$19</definedName>
    <definedName name="tkbatu">#REF!</definedName>
    <definedName name="tkbesi">#REF!</definedName>
    <definedName name="tkcat">#REF!</definedName>
    <definedName name="tkdpul">#REF!</definedName>
    <definedName name="TKGALI">[56]hsd!#REF!</definedName>
    <definedName name="tkkayu">#REF!</definedName>
    <definedName name="tkplitur">#REF!</definedName>
    <definedName name="TKPOLI">[56]hsd!#REF!</definedName>
    <definedName name="tkset">'[33]Sat Bah &amp; Up'!$G$18</definedName>
    <definedName name="TL_2X14">#REF!</definedName>
    <definedName name="TL_2X24">#REF!</definedName>
    <definedName name="TL_2X28">#REF!</definedName>
    <definedName name="tl_2x36">#REF!</definedName>
    <definedName name="TNG">[56]index!$B$13:$E$24</definedName>
    <definedName name="tnhsbr">#REF!</definedName>
    <definedName name="tnhsbryen">#REF!</definedName>
    <definedName name="toerod">#REF!</definedName>
    <definedName name="toilet" hidden="1">{#N/A,#N/A,FALSE,"REK-S-TPL";#N/A,#N/A,FALSE,"REK-TPML";#N/A,#N/A,FALSE,"RAB-TEMPEL"}</definedName>
    <definedName name="total_uang">#REF!</definedName>
    <definedName name="town_a">#REF!</definedName>
    <definedName name="town_b">#REF!</definedName>
    <definedName name="town_c">#REF!</definedName>
    <definedName name="town_d">#REF!</definedName>
    <definedName name="town_e">#REF!</definedName>
    <definedName name="TP">#REF!</definedName>
    <definedName name="tplek4">[41]harga!$F$286</definedName>
    <definedName name="tplek6">[41]harga!$F$287</definedName>
    <definedName name="tr_2">NA()</definedName>
    <definedName name="tr16150yen">#REF!</definedName>
    <definedName name="tr16175yen">#REF!</definedName>
    <definedName name="TRACKLOADER">#REF!</definedName>
    <definedName name="trafo">[13]ANALYSIS!#REF!</definedName>
    <definedName name="TRAILLER">#REF!</definedName>
    <definedName name="traktor">#REF!</definedName>
    <definedName name="trap_kayu">#REF!</definedName>
    <definedName name="tray">NA()</definedName>
    <definedName name="trekstang">#REF!</definedName>
    <definedName name="trhh" localSheetId="6" hidden="1">{"'Sheet1'!$A$1"}</definedName>
    <definedName name="trhh" localSheetId="0" hidden="1">{"'Sheet1'!$A$1"}</definedName>
    <definedName name="trhh" hidden="1">{"'Sheet1'!$A$1"}</definedName>
    <definedName name="trip3">'[33]Sat Bah &amp; Up'!$G$47</definedName>
    <definedName name="tripleks4mm">#REF!</definedName>
    <definedName name="tripleks6mm">#REF!</definedName>
    <definedName name="tripleksAllumium">#REF!</definedName>
    <definedName name="TRIX">#REF!</definedName>
    <definedName name="trtrtr">'[72]Anal Alat Type II A'!$AW$21</definedName>
    <definedName name="truck35ton">#REF!</definedName>
    <definedName name="trucktangki">#REF!</definedName>
    <definedName name="TRY_2">NA()</definedName>
    <definedName name="tryr" localSheetId="6" hidden="1">{"'Sheet1'!$A$1"}</definedName>
    <definedName name="tryr" localSheetId="0" hidden="1">{"'Sheet1'!$A$1"}</definedName>
    <definedName name="tryr" hidden="1">{"'Sheet1'!$A$1"}</definedName>
    <definedName name="TT" localSheetId="6" hidden="1">{"'Sheet1'!$A$1"}</definedName>
    <definedName name="TT" localSheetId="0" hidden="1">{"'Sheet1'!$A$1"}</definedName>
    <definedName name="TT" hidden="1">{"'Sheet1'!$A$1"}</definedName>
    <definedName name="TTTT">#REF!</definedName>
    <definedName name="ttttey" localSheetId="6" hidden="1">{"'Sheet1'!$A$1"}</definedName>
    <definedName name="ttttey" localSheetId="0" hidden="1">{"'Sheet1'!$A$1"}</definedName>
    <definedName name="ttttey" hidden="1">{"'Sheet1'!$A$1"}</definedName>
    <definedName name="tukyen">#REF!</definedName>
    <definedName name="tulang24">#REF!</definedName>
    <definedName name="tulang39">#REF!</definedName>
    <definedName name="tulangan">#REF!</definedName>
    <definedName name="tulangan1kg">#REF!</definedName>
    <definedName name="tusiter">'[33]Sat Bah &amp; Up'!$G$16</definedName>
    <definedName name="TYPICAL_FLOOR___7_LEVEL">#REF!</definedName>
    <definedName name="tytu" localSheetId="6" hidden="1">{"'Sheet1'!$A$1"}</definedName>
    <definedName name="tytu" localSheetId="0" hidden="1">{"'Sheet1'!$A$1"}</definedName>
    <definedName name="tytu" hidden="1">{"'Sheet1'!$A$1"}</definedName>
    <definedName name="tyu" hidden="1">{#N/A,#N/A,FALSE,"REK-S-TPL";#N/A,#N/A,FALSE,"REK-TPML";#N/A,#N/A,FALSE,"RAB-TEMPEL"}</definedName>
    <definedName name="tyyy" localSheetId="6" hidden="1">{"'Sheet1'!$A$1"}</definedName>
    <definedName name="tyyy" localSheetId="0" hidden="1">{"'Sheet1'!$A$1"}</definedName>
    <definedName name="tyyy" hidden="1">{"'Sheet1'!$A$1"}</definedName>
    <definedName name="U.Angkutbesi">#REF!</definedName>
    <definedName name="U.Batu">#REF!</definedName>
    <definedName name="U.Bekisting">#REF!</definedName>
    <definedName name="U.BongkarBkst">#REF!</definedName>
    <definedName name="U.Conduit">#REF!</definedName>
    <definedName name="U.Cor1">#REF!</definedName>
    <definedName name="U.Cor2">#REF!</definedName>
    <definedName name="U.Curing">#REF!</definedName>
    <definedName name="U.Gelarbase">#REF!</definedName>
    <definedName name="U.Gelarps">#REF!</definedName>
    <definedName name="U.pabrikasibesi">#REF!</definedName>
    <definedName name="U.Siapcor">#REF!</definedName>
    <definedName name="U.Stelbesi">#REF!</definedName>
    <definedName name="U_1">#REF!</definedName>
    <definedName name="U_R_A_I_A_N">#REF!</definedName>
    <definedName name="uang">#REF!</definedName>
    <definedName name="ubak">#REF!</definedName>
    <definedName name="ubekb">#REF!</definedName>
    <definedName name="ubekbal">#REF!</definedName>
    <definedName name="ubekmult">#REF!</definedName>
    <definedName name="ubekp">#REF!</definedName>
    <definedName name="ubekpan">#REF!</definedName>
    <definedName name="ubin30x30">#REF!</definedName>
    <definedName name="ubinkeramik">#REF!</definedName>
    <definedName name="ubrav">#REF!</definedName>
    <definedName name="ubttemp">#REF!</definedName>
    <definedName name="ucatbes">#REF!</definedName>
    <definedName name="ucatdal">#REF!</definedName>
    <definedName name="ucatkay">#REF!</definedName>
    <definedName name="ucatluar">#REF!</definedName>
    <definedName name="ucatplaf">#REF!</definedName>
    <definedName name="ucian">#REF!</definedName>
    <definedName name="ucor">#REF!</definedName>
    <definedName name="uditch1065">#REF!</definedName>
    <definedName name="uditch1065yen">#REF!</definedName>
    <definedName name="udo" localSheetId="6" hidden="1">{#N/A,#N/A,FALSE,"REK";#N/A,#N/A,FALSE,"rab"}</definedName>
    <definedName name="udo" localSheetId="0" hidden="1">{#N/A,#N/A,FALSE,"REK";#N/A,#N/A,FALSE,"rab"}</definedName>
    <definedName name="udo" hidden="1">{#N/A,#N/A,FALSE,"REK";#N/A,#N/A,FALSE,"rab"}</definedName>
    <definedName name="ugal">#REF!</definedName>
    <definedName name="uh">#REF!</definedName>
    <definedName name="uitzet">#REF!</definedName>
    <definedName name="uitzet_bowplank">#REF!</definedName>
    <definedName name="uker20">#REF!</definedName>
    <definedName name="uker30">#REF!</definedName>
    <definedName name="ukol15">#REF!</definedName>
    <definedName name="ukuran">#REF!</definedName>
    <definedName name="ulaker">#REF!</definedName>
    <definedName name="ulir">[41]harga!$F$38</definedName>
    <definedName name="umadat">#REF!</definedName>
    <definedName name="umeranti">[41]harga!$F$114</definedName>
    <definedName name="UMUM">#REF!</definedName>
    <definedName name="Underwater_Welder">#REF!</definedName>
    <definedName name="up_ciling">#REF!</definedName>
    <definedName name="upah">'[92]HRGA SATUAN UPAH-BAHAN'!$C$6:$F$15</definedName>
    <definedName name="UPAH?">#REF!</definedName>
    <definedName name="UPAH_BAHAN_CK">#REF!</definedName>
    <definedName name="upahpolos">#REF!</definedName>
    <definedName name="upahulir">#REF!</definedName>
    <definedName name="upahwf">#REF!</definedName>
    <definedName name="upasbk5">#REF!</definedName>
    <definedName name="upasbm3">#REF!</definedName>
    <definedName name="upasbm5">#REF!</definedName>
    <definedName name="uph">#REF!</definedName>
    <definedName name="uplest3">#REF!</definedName>
    <definedName name="uplest5">#REF!</definedName>
    <definedName name="UPS">[13]ANALYSIS!#REF!</definedName>
    <definedName name="upto">#REF!</definedName>
    <definedName name="upurug">#REF!</definedName>
    <definedName name="URA">#REF!</definedName>
    <definedName name="urabat">#REF!</definedName>
    <definedName name="URAIAN">#REF!</definedName>
    <definedName name="URAIAN101">#REF!</definedName>
    <definedName name="URAIAN1021">#REF!</definedName>
    <definedName name="URAIAN1022">#REF!</definedName>
    <definedName name="URAIAN1031">#REF!</definedName>
    <definedName name="URAIAN1032">#REF!</definedName>
    <definedName name="URAIAN1041">#REF!</definedName>
    <definedName name="URAIAN1042">#REF!</definedName>
    <definedName name="URAIAN21">#REF!</definedName>
    <definedName name="URAIAN22E">#REF!</definedName>
    <definedName name="URAIAN22L">#REF!</definedName>
    <definedName name="URAIAN231">#REF!</definedName>
    <definedName name="URAIAN232">#REF!</definedName>
    <definedName name="URAIAN233">#REF!</definedName>
    <definedName name="URAIAN234">#REF!</definedName>
    <definedName name="URAIAN234L">#REF!</definedName>
    <definedName name="URAIAN241">#REF!</definedName>
    <definedName name="URAIAN242">#REF!</definedName>
    <definedName name="URAIAN243">#REF!</definedName>
    <definedName name="URAIAN323">#REF!</definedName>
    <definedName name="URAIAN323L">#REF!</definedName>
    <definedName name="URAIAN421">#REF!</definedName>
    <definedName name="URAIAN422">#REF!</definedName>
    <definedName name="URAIAN423">#REF!</definedName>
    <definedName name="URAIAN424">#REF!</definedName>
    <definedName name="URAIAN425">#REF!</definedName>
    <definedName name="URAIAN426">#REF!</definedName>
    <definedName name="URAIAN427">#REF!</definedName>
    <definedName name="URAIAN511">#REF!</definedName>
    <definedName name="URAIAN512">#REF!</definedName>
    <definedName name="URAIAN521">#REF!</definedName>
    <definedName name="URAIAN522">#REF!</definedName>
    <definedName name="URAIAN541">#REF!</definedName>
    <definedName name="URAIAN542">#REF!</definedName>
    <definedName name="URAIAN611">#REF!</definedName>
    <definedName name="URAIAN612">#REF!</definedName>
    <definedName name="URAIAN621">#REF!</definedName>
    <definedName name="URAIAN622">#REF!</definedName>
    <definedName name="URAIAN623">#REF!</definedName>
    <definedName name="URAIAN624">#REF!</definedName>
    <definedName name="URAIAN631">#REF!</definedName>
    <definedName name="URAIAN632">#REF!</definedName>
    <definedName name="URAIAN633">#REF!</definedName>
    <definedName name="URAIAN634">#REF!</definedName>
    <definedName name="URAIAN635">#REF!</definedName>
    <definedName name="URAIAN635A">#REF!</definedName>
    <definedName name="URAIAN636">#REF!</definedName>
    <definedName name="URAIAN641L">#REF!</definedName>
    <definedName name="URAIAN642">#REF!</definedName>
    <definedName name="URAIAN65">#REF!</definedName>
    <definedName name="URAIAN651">#REF!</definedName>
    <definedName name="URAIAN661">#REF!</definedName>
    <definedName name="URAIAN662">#REF!</definedName>
    <definedName name="URAIAN66PERATA">#REF!</definedName>
    <definedName name="URAIAN66PERMUKAAN">#REF!</definedName>
    <definedName name="URAIAN711">#REF!</definedName>
    <definedName name="URAIAN714">#REF!</definedName>
    <definedName name="URAIAN721">#REF!</definedName>
    <definedName name="URAIAN731">#REF!</definedName>
    <definedName name="URAIAN734">#REF!</definedName>
    <definedName name="URAIAN7614b">#REF!</definedName>
    <definedName name="URAIAN79manual">#REF!</definedName>
    <definedName name="URAIAN79mekanis">#REF!</definedName>
    <definedName name="URAIAN811">#REF!</definedName>
    <definedName name="URAIAN812">#REF!</definedName>
    <definedName name="URAIAN813">#REF!</definedName>
    <definedName name="URAIAN814">#REF!</definedName>
    <definedName name="URAIAN815">#REF!</definedName>
    <definedName name="URAIAN817">#REF!</definedName>
    <definedName name="URAIAN818">#REF!</definedName>
    <definedName name="URAIAN819">#REF!</definedName>
    <definedName name="URAIAN82">#REF!</definedName>
    <definedName name="URAIAN83">#REF!</definedName>
    <definedName name="Uraian841">#REF!</definedName>
    <definedName name="Uraian8410">#REF!</definedName>
    <definedName name="Uraian842">#REF!</definedName>
    <definedName name="Uraian843">#REF!</definedName>
    <definedName name="Uraian844">#REF!</definedName>
    <definedName name="Uraian845">#REF!</definedName>
    <definedName name="Uraian846">#REF!</definedName>
    <definedName name="Uraian847">#REF!</definedName>
    <definedName name="URAIAN910">#REF!</definedName>
    <definedName name="URAIAN911">#REF!</definedName>
    <definedName name="URAIAN912">#REF!</definedName>
    <definedName name="URAIAN913">#REF!</definedName>
    <definedName name="URAIAN914">#REF!</definedName>
    <definedName name="URAIAN915">#REF!</definedName>
    <definedName name="URAIAN916">#REF!</definedName>
    <definedName name="URAIAN917">#REF!</definedName>
    <definedName name="URAIAN918">#REF!</definedName>
    <definedName name="URAIAN919">#REF!</definedName>
    <definedName name="URAIAN920">#REF!</definedName>
    <definedName name="URAIAN94">#REF!</definedName>
    <definedName name="URAIAN95">#REF!</definedName>
    <definedName name="URAIAN96">#REF!</definedName>
    <definedName name="URAIAN97">#REF!</definedName>
    <definedName name="URAIAN98">#REF!</definedName>
    <definedName name="URAIAN99">#REF!</definedName>
    <definedName name="URAIANLatasirK">#REF!</definedName>
    <definedName name="URAIANLatasirKL">#REF!</definedName>
    <definedName name="ureserv">#REF!</definedName>
    <definedName name="uri_orna">'[1]ANalisa '!$H$2532</definedName>
    <definedName name="urinoir">#REF!</definedName>
    <definedName name="URINOIR_">'[77]ANalisa '!$H$3943</definedName>
    <definedName name="urkemb">#REF!</definedName>
    <definedName name="urpas">#REF!</definedName>
    <definedName name="urpasir">#REF!</definedName>
    <definedName name="urug">#REF!</definedName>
    <definedName name="URUG.PASIR">[127]ANALISA!$H$69</definedName>
    <definedName name="urug_kembali">#REF!</definedName>
    <definedName name="urug_pasir">#REF!</definedName>
    <definedName name="urug_sirtu">#REF!</definedName>
    <definedName name="urug_tanah">#REF!</definedName>
    <definedName name="URUG_TNH_KMBLI">[79]ANALISA!$G$100</definedName>
    <definedName name="Urugan_Biasa">#REF!</definedName>
    <definedName name="Urugan_Pilihan">#REF!</definedName>
    <definedName name="urugankembali">#REF!</definedName>
    <definedName name="uruganpasir">#REF!</definedName>
    <definedName name="uruganpasirpasang">#REF!</definedName>
    <definedName name="urugansirtu">#REF!</definedName>
    <definedName name="urugantanah">#REF!</definedName>
    <definedName name="urugbekasgalian">#REF!</definedName>
    <definedName name="urugkembali">#REF!</definedName>
    <definedName name="urugpedel">#REF!</definedName>
    <definedName name="urugsirtu">#REF!</definedName>
    <definedName name="USD">#REF!</definedName>
    <definedName name="useptick">#REF!</definedName>
    <definedName name="ustamp">#REF!</definedName>
    <definedName name="usuk">#REF!</definedName>
    <definedName name="usuk_baja">#REF!</definedName>
    <definedName name="usuk_reng">[50]ANALISAstr!#REF!</definedName>
    <definedName name="usukbangkirai57">#REF!</definedName>
    <definedName name="usukkanfer57">#REF!</definedName>
    <definedName name="usukkruing57">#REF!</definedName>
    <definedName name="usukreng">#REF!</definedName>
    <definedName name="UTAMA">#REF!</definedName>
    <definedName name="utul24">#REF!</definedName>
    <definedName name="utul39">#REF!</definedName>
    <definedName name="UTUTU" localSheetId="0">[16]!abe_3</definedName>
    <definedName name="UTUTU" localSheetId="2">[16]!abe_3</definedName>
    <definedName name="UTUTU">[16]!abe_3</definedName>
    <definedName name="UU" localSheetId="6" hidden="1">{"'Sheet1'!$A$1"}</definedName>
    <definedName name="UU" localSheetId="0" hidden="1">{"'Sheet1'!$A$1"}</definedName>
    <definedName name="UU" hidden="1">{"'Sheet1'!$A$1"}</definedName>
    <definedName name="uwater">#REF!</definedName>
    <definedName name="v.cubicle">[77]backup_sipil_arsitek!$N$1602</definedName>
    <definedName name="v.rangka.wastafel">[77]backup_sipil_arsitek!$N$1608</definedName>
    <definedName name="V_2">NA()</definedName>
    <definedName name="val">NA()</definedName>
    <definedName name="VDrain">#REF!</definedName>
    <definedName name="vegetation">#REF!</definedName>
    <definedName name="vgfhh" localSheetId="6" hidden="1">{"'Sheet1'!$A$1"}</definedName>
    <definedName name="vgfhh" localSheetId="0" hidden="1">{"'Sheet1'!$A$1"}</definedName>
    <definedName name="vgfhh" hidden="1">{"'Sheet1'!$A$1"}</definedName>
    <definedName name="Vibrator">#REF!</definedName>
    <definedName name="Vibrator_Roller">#REF!</definedName>
    <definedName name="Vibro">#REF!</definedName>
    <definedName name="vibro7">#REF!</definedName>
    <definedName name="VIBROROLLER">#REF!</definedName>
    <definedName name="vibroyen">#REF!</definedName>
    <definedName name="vntf100">#REF!</definedName>
    <definedName name="vntf80">#REF!</definedName>
    <definedName name="vol">#REF!</definedName>
    <definedName name="vol_control">#REF!</definedName>
    <definedName name="volbahanahs">[53]AHSSNI!#REF!</definedName>
    <definedName name="volbhn">[92]AHS!$AG$9:$AH$4605</definedName>
    <definedName name="volbhnid">[92]AHS!$AG$9:$AG$4605</definedName>
    <definedName name="w">#REF!</definedName>
    <definedName name="w.01">#REF!</definedName>
    <definedName name="w.02">#REF!</definedName>
    <definedName name="w.03a">#REF!</definedName>
    <definedName name="w.03b">#REF!</definedName>
    <definedName name="w.04">#REF!</definedName>
    <definedName name="w.05a">#REF!</definedName>
    <definedName name="w.05b">#REF!</definedName>
    <definedName name="WA">#REF!</definedName>
    <definedName name="wall_speaker">[50]ANALISAstr!#REF!</definedName>
    <definedName name="wall_step">'[1]ANalisa '!$H$4122</definedName>
    <definedName name="waltermur16">#REF!</definedName>
    <definedName name="wapel">#REF!</definedName>
    <definedName name="WARTO" hidden="1">{#N/A,#N/A,FALSE,"REK";#N/A,#N/A,FALSE,"rab"}</definedName>
    <definedName name="was_duduk">'[1]ANalisa '!$H$2528</definedName>
    <definedName name="washbak">#REF!</definedName>
    <definedName name="wastafel">[13]ANALYSIS!#REF!</definedName>
    <definedName name="wastafel_">#REF!</definedName>
    <definedName name="wastafel_lngkap">[50]ANALISAstr!#REF!</definedName>
    <definedName name="wastafelgantung">#REF!</definedName>
    <definedName name="Water_Pump">#REF!</definedName>
    <definedName name="Water_Tank_Truck">#REF!</definedName>
    <definedName name="waterproofing_">#REF!</definedName>
    <definedName name="WATERPUMP">#REF!</definedName>
    <definedName name="waterstop_">[13]ANALYSIS!#REF!</definedName>
    <definedName name="Watertank">#REF!</definedName>
    <definedName name="WATERTANKER">#REF!</definedName>
    <definedName name="we" localSheetId="6" hidden="1">{#N/A,#N/A,FALSE,"REK";#N/A,#N/A,FALSE,"rab"}</definedName>
    <definedName name="we" localSheetId="0" hidden="1">{#N/A,#N/A,FALSE,"REK";#N/A,#N/A,FALSE,"rab"}</definedName>
    <definedName name="we" hidden="1">{#N/A,#N/A,FALSE,"REK";#N/A,#N/A,FALSE,"rab"}</definedName>
    <definedName name="WE4YE4">[16]!_CH13..H13___C__40:[16]!_CH19..H19___C__3</definedName>
    <definedName name="WEAR">#REF!</definedName>
    <definedName name="weath">'[33]Sat Bah &amp; Up'!$G$61</definedName>
    <definedName name="wedus" localSheetId="6" hidden="1">#REF!</definedName>
    <definedName name="wedus" hidden="1">#REF!</definedName>
    <definedName name="wefger" localSheetId="6" hidden="1">{"'Sheet1'!$A$1"}</definedName>
    <definedName name="wefger" localSheetId="0" hidden="1">{"'Sheet1'!$A$1"}</definedName>
    <definedName name="wefger" hidden="1">{"'Sheet1'!$A$1"}</definedName>
    <definedName name="wegtgty" localSheetId="6" hidden="1">{#N/A,#N/A,FALSE,"REK";#N/A,#N/A,FALSE,"rab"}</definedName>
    <definedName name="wegtgty" localSheetId="0" hidden="1">{#N/A,#N/A,FALSE,"REK";#N/A,#N/A,FALSE,"rab"}</definedName>
    <definedName name="wegtgty" hidden="1">{#N/A,#N/A,FALSE,"REK";#N/A,#N/A,FALSE,"rab"}</definedName>
    <definedName name="werg" localSheetId="6" hidden="1">{#N/A,#N/A,FALSE,"REK";#N/A,#N/A,FALSE,"rab"}</definedName>
    <definedName name="werg" localSheetId="0" hidden="1">{#N/A,#N/A,FALSE,"REK";#N/A,#N/A,FALSE,"rab"}</definedName>
    <definedName name="werg" hidden="1">{#N/A,#N/A,FALSE,"REK";#N/A,#N/A,FALSE,"rab"}</definedName>
    <definedName name="WERQWREQW" localSheetId="6" hidden="1">{#N/A,#N/A,TRUE,"Front";#N/A,#N/A,TRUE,"Simple Letter";#N/A,#N/A,TRUE,"Inside";#N/A,#N/A,TRUE,"Contents";#N/A,#N/A,TRUE,"Basis";#N/A,#N/A,TRUE,"Inclusions";#N/A,#N/A,TRUE,"Exclusions";#N/A,#N/A,TRUE,"Areas";#N/A,#N/A,TRUE,"Summary";#N/A,#N/A,TRUE,"Detail"}</definedName>
    <definedName name="WERQWREQW" localSheetId="0" hidden="1">{#N/A,#N/A,TRUE,"Front";#N/A,#N/A,TRUE,"Simple Letter";#N/A,#N/A,TRUE,"Inside";#N/A,#N/A,TRUE,"Contents";#N/A,#N/A,TRUE,"Basis";#N/A,#N/A,TRUE,"Inclusions";#N/A,#N/A,TRUE,"Exclusions";#N/A,#N/A,TRUE,"Areas";#N/A,#N/A,TRUE,"Summary";#N/A,#N/A,TRUE,"Detail"}</definedName>
    <definedName name="WERQWREQW" hidden="1">{#N/A,#N/A,TRUE,"Front";#N/A,#N/A,TRUE,"Simple Letter";#N/A,#N/A,TRUE,"Inside";#N/A,#N/A,TRUE,"Contents";#N/A,#N/A,TRUE,"Basis";#N/A,#N/A,TRUE,"Inclusions";#N/A,#N/A,TRUE,"Exclusions";#N/A,#N/A,TRUE,"Areas";#N/A,#N/A,TRUE,"Summary";#N/A,#N/A,TRUE,"Detail"}</definedName>
    <definedName name="wertu" hidden="1">#REF!</definedName>
    <definedName name="WERWRW" localSheetId="0">HAJIME:OWARI</definedName>
    <definedName name="WERWRW" localSheetId="2">HAJIME:OWARI</definedName>
    <definedName name="WERWRW">HAJIME:OWARI</definedName>
    <definedName name="wet" localSheetId="6" hidden="1">{#N/A,#N/A,FALSE,"REK";#N/A,#N/A,FALSE,"Bq-ARS"}</definedName>
    <definedName name="wet" localSheetId="0" hidden="1">{#N/A,#N/A,FALSE,"REK";#N/A,#N/A,FALSE,"Bq-ARS"}</definedName>
    <definedName name="wet" hidden="1">{#N/A,#N/A,FALSE,"REK";#N/A,#N/A,FALSE,"Bq-ARS"}</definedName>
    <definedName name="wetwerg" localSheetId="6" hidden="1">{#N/A,#N/A,FALSE,"REK";#N/A,#N/A,FALSE,"rab"}</definedName>
    <definedName name="wetwerg" localSheetId="0" hidden="1">{#N/A,#N/A,FALSE,"REK";#N/A,#N/A,FALSE,"rab"}</definedName>
    <definedName name="wetwerg" hidden="1">{#N/A,#N/A,FALSE,"REK";#N/A,#N/A,FALSE,"rab"}</definedName>
    <definedName name="wewewewe" hidden="1">#REF!</definedName>
    <definedName name="WEY">[16]!HAJIME:[16]!OWARI</definedName>
    <definedName name="weygt" localSheetId="6" hidden="1">{#N/A,#N/A,FALSE,"REK";#N/A,#N/A,FALSE,"Bq-ARS"}</definedName>
    <definedName name="weygt" localSheetId="0" hidden="1">{#N/A,#N/A,FALSE,"REK";#N/A,#N/A,FALSE,"Bq-ARS"}</definedName>
    <definedName name="weygt" hidden="1">{#N/A,#N/A,FALSE,"REK";#N/A,#N/A,FALSE,"Bq-ARS"}</definedName>
    <definedName name="wfprof">#REF!</definedName>
    <definedName name="Wheel_Loader">#REF!</definedName>
    <definedName name="WHEELLOADER">#REF!</definedName>
    <definedName name="wifi">#REF!</definedName>
    <definedName name="wil">#REF!</definedName>
    <definedName name="wirelees_remote">'[1]ANalisa '!$H$4818</definedName>
    <definedName name="WIREMESH">#REF!</definedName>
    <definedName name="wiremesh_">#REF!</definedName>
    <definedName name="wl">#REF!</definedName>
    <definedName name="wlyen">#REF!</definedName>
    <definedName name="woodplank">#REF!</definedName>
    <definedName name="wp">#REF!</definedName>
    <definedName name="WQEYGT" localSheetId="6" hidden="1">{#N/A,#N/A,FALSE,"REK";#N/A,#N/A,FALSE,"rab"}</definedName>
    <definedName name="WQEYGT" localSheetId="0" hidden="1">{#N/A,#N/A,FALSE,"REK";#N/A,#N/A,FALSE,"rab"}</definedName>
    <definedName name="WQEYGT" hidden="1">{#N/A,#N/A,FALSE,"REK";#N/A,#N/A,FALSE,"rab"}</definedName>
    <definedName name="wqeygtQWET" localSheetId="6" hidden="1">{#N/A,#N/A,FALSE,"REK";#N/A,#N/A,FALSE,"rab"}</definedName>
    <definedName name="wqeygtQWET" localSheetId="0" hidden="1">{#N/A,#N/A,FALSE,"REK";#N/A,#N/A,FALSE,"rab"}</definedName>
    <definedName name="wqeygtQWET" hidden="1">{#N/A,#N/A,FALSE,"REK";#N/A,#N/A,FALSE,"rab"}</definedName>
    <definedName name="wqsa" hidden="1">#REF!</definedName>
    <definedName name="WR">#REF!</definedName>
    <definedName name="wrg" localSheetId="6" hidden="1">{#N/A,#N/A,FALSE,"REK";#N/A,#N/A,FALSE,"rab"}</definedName>
    <definedName name="wrg" localSheetId="0" hidden="1">{#N/A,#N/A,FALSE,"REK";#N/A,#N/A,FALSE,"rab"}</definedName>
    <definedName name="wrg" hidden="1">{#N/A,#N/A,FALSE,"REK";#N/A,#N/A,FALSE,"rab"}</definedName>
    <definedName name="wrn" hidden="1">{#N/A,#N/A,FALSE,"Chi tiÆt"}</definedName>
    <definedName name="wrn.AAA." localSheetId="6" hidden="1">{#N/A,#N/A,FALSE,"REK";#N/A,#N/A,FALSE,"Bq-ARS"}</definedName>
    <definedName name="wrn.AAA." localSheetId="0" hidden="1">{#N/A,#N/A,FALSE,"REK";#N/A,#N/A,FALSE,"Bq-ARS"}</definedName>
    <definedName name="wrn.AAA." hidden="1">{#N/A,#N/A,FALSE,"REK";#N/A,#N/A,FALSE,"Bq-ARS"}</definedName>
    <definedName name="wrn.AAA.1" hidden="1">{#N/A,#N/A,FALSE,"REK";#N/A,#N/A,FALSE,"Bq-ARS"}</definedName>
    <definedName name="wrn.AAA.2" hidden="1">{#N/A,#N/A,FALSE,"REK";#N/A,#N/A,FALSE,"Bq-ARS"}</definedName>
    <definedName name="wrn.chi._.1" hidden="1">{#N/A,#N/A,FALSE,"Chi tiÆt"}</definedName>
    <definedName name="wrn.chi._.tiÆt." localSheetId="6" hidden="1">{#N/A,#N/A,FALSE,"Chi tiÆt"}</definedName>
    <definedName name="wrn.chi._.tiÆt." localSheetId="0" hidden="1">{#N/A,#N/A,FALSE,"Chi tiÆt"}</definedName>
    <definedName name="wrn.chi._.tiÆt." hidden="1">{#N/A,#N/A,FALSE,"Chi tiÆt"}</definedName>
    <definedName name="wrn.chi._.tiE" hidden="1">{#N/A,#N/A,FALSE,"Chi tiÆt"}</definedName>
    <definedName name="wrn.chi_.tiAEta" hidden="1">{#N/A,#N/A,FALSE,"Chi tiÆt"}</definedName>
    <definedName name="wrn.chi_tiAEt.1" hidden="1">{#N/A,#N/A,FALSE,"Chi tiÆt"}</definedName>
    <definedName name="wrn.chi_tiAEt.1a" hidden="1">{#N/A,#N/A,FALSE,"Chi tiÆt"}</definedName>
    <definedName name="wrn.chi03" hidden="1">{#N/A,#N/A,FALSE,"Chi tiÆt"}</definedName>
    <definedName name="wrn.chi04" hidden="1">{#N/A,#N/A,FALSE,"Chi tiÆt"}</definedName>
    <definedName name="wrn.ENG_SUM_EXP_DIS." hidden="1">{#N/A,#N/A,FALSE,"SUM_Prop";#N/A,#N/A,FALSE,"PROCESS-eng";#N/A,#N/A,FALSE,"PROCESS-com";#N/A,#N/A,FALSE,"INST-eng";#N/A,#N/A,FALSE,"INST-com"}</definedName>
    <definedName name="wrn.Full._.Report." localSheetId="6" hidden="1">{#N/A,#N/A,TRUE,"Front";#N/A,#N/A,TRUE,"Simple Letter";#N/A,#N/A,TRUE,"Inside";#N/A,#N/A,TRUE,"Contents";#N/A,#N/A,TRUE,"Basis";#N/A,#N/A,TRUE,"Inclusions";#N/A,#N/A,TRUE,"Exclusions";#N/A,#N/A,TRUE,"Areas";#N/A,#N/A,TRUE,"Summary";#N/A,#N/A,TRUE,"Detail"}</definedName>
    <definedName name="wrn.Full._.Report." localSheetId="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rtpl." localSheetId="6" hidden="1">{#N/A,#N/A,FALSE,"REK-S-TPL";#N/A,#N/A,FALSE,"REK-TPML";#N/A,#N/A,FALSE,"RAB-TEMPEL"}</definedName>
    <definedName name="wrn.rtpl." localSheetId="0" hidden="1">{#N/A,#N/A,FALSE,"REK-S-TPL";#N/A,#N/A,FALSE,"REK-TPML";#N/A,#N/A,FALSE,"RAB-TEMPEL"}</definedName>
    <definedName name="wrn.rtpl." hidden="1">{#N/A,#N/A,FALSE,"REK-S-TPL";#N/A,#N/A,FALSE,"REK-TPML";#N/A,#N/A,FALSE,"RAB-TEMPEL"}</definedName>
    <definedName name="wrn.rtpl.1" hidden="1">{#N/A,#N/A,FALSE,"REK-S-TPL";#N/A,#N/A,FALSE,"REK-TPML";#N/A,#N/A,FALSE,"RAB-TEMPEL"}</definedName>
    <definedName name="wrn.rtpl.2" hidden="1">{#N/A,#N/A,FALSE,"REK-S-TPL";#N/A,#N/A,FALSE,"REK-TPML";#N/A,#N/A,FALSE,"RAB-TEMPEL"}</definedName>
    <definedName name="wrn.rtpl.3" hidden="1">{#N/A,#N/A,FALSE,"REK-S-TPL";#N/A,#N/A,FALSE,"REK-TPML";#N/A,#N/A,FALSE,"RAB-TEMPEL"}</definedName>
    <definedName name="wrn.ry." localSheetId="6" hidden="1">{#N/A,#N/A,FALSE,"REK";#N/A,#N/A,FALSE,"rab"}</definedName>
    <definedName name="wrn.ry." localSheetId="0" hidden="1">{#N/A,#N/A,FALSE,"REK";#N/A,#N/A,FALSE,"rab"}</definedName>
    <definedName name="wrn.ry." hidden="1">{#N/A,#N/A,FALSE,"REK";#N/A,#N/A,FALSE,"rab"}</definedName>
    <definedName name="wrn.ry.1" hidden="1">{#N/A,#N/A,FALSE,"REK";#N/A,#N/A,FALSE,"rab"}</definedName>
    <definedName name="wrn.ry.3" hidden="1">{#N/A,#N/A,FALSE,"REK";#N/A,#N/A,FALSE,"rab"}</definedName>
    <definedName name="wtc">#REF!</definedName>
    <definedName name="wtp">#REF!</definedName>
    <definedName name="wtpyen">#REF!</definedName>
    <definedName name="wtt">#REF!</definedName>
    <definedName name="wttyen">#REF!</definedName>
    <definedName name="wuwungasbes">#REF!</definedName>
    <definedName name="wuwungasbesbesar">#REF!</definedName>
    <definedName name="wuwungbeton">#REF!</definedName>
    <definedName name="wuwungglatzur">#REF!</definedName>
    <definedName name="wuwungmetal">#REF!</definedName>
    <definedName name="wuwungmorando">#REF!</definedName>
    <definedName name="wuwungplentong">#REF!</definedName>
    <definedName name="wvn">[16]!HAJIME:[16]!OWARI</definedName>
    <definedName name="WW" localSheetId="6" hidden="1">{"'Sheet1'!$A$1"}</definedName>
    <definedName name="WW" localSheetId="0" hidden="1">{"'Sheet1'!$A$1"}</definedName>
    <definedName name="WW" hidden="1">{"'Sheet1'!$A$1"}</definedName>
    <definedName name="X.1">#REF!</definedName>
    <definedName name="x1a1">#REF!</definedName>
    <definedName name="x1a2">#REF!</definedName>
    <definedName name="x1a3">#REF!</definedName>
    <definedName name="x1a4">#REF!</definedName>
    <definedName name="x1a5">#REF!</definedName>
    <definedName name="x1a6">#REF!</definedName>
    <definedName name="xbesi">#REF!</definedName>
    <definedName name="xbeton">#REF!</definedName>
    <definedName name="XCCT">0.5</definedName>
    <definedName name="xerection">#REF!</definedName>
    <definedName name="xgirder">#REF!</definedName>
    <definedName name="xnaik">#REF!</definedName>
    <definedName name="xpohon">#REF!</definedName>
    <definedName name="xsddd">'[49]rab lt 2 bo'!#REF!</definedName>
    <definedName name="xxx">'[49]rab lt 2 bo'!#REF!</definedName>
    <definedName name="xxxx">'[49]rab lt 2 bo'!#REF!</definedName>
    <definedName name="ya" hidden="1">#REF!</definedName>
    <definedName name="yayuk" localSheetId="6" hidden="1">#REF!</definedName>
    <definedName name="yayuk" hidden="1">#REF!</definedName>
    <definedName name="YE">[16]!_CH13..H13___C__40:[16]!_CH19..H19___C__3</definedName>
    <definedName name="YEN">#REF!</definedName>
    <definedName name="ykk" localSheetId="6" hidden="1">{"'Sheet1'!$A$1"}</definedName>
    <definedName name="ykk" localSheetId="0" hidden="1">{"'Sheet1'!$A$1"}</definedName>
    <definedName name="ykk" hidden="1">{"'Sheet1'!$A$1"}</definedName>
    <definedName name="yky" localSheetId="6" hidden="1">{"'Sheet1'!$A$1"}</definedName>
    <definedName name="yky" localSheetId="0" hidden="1">{"'Sheet1'!$A$1"}</definedName>
    <definedName name="yky" hidden="1">{"'Sheet1'!$A$1"}</definedName>
    <definedName name="yo" hidden="1">#REF!</definedName>
    <definedName name="YRY">[16]!_CH15..H15___C__42:[16]!_CH17..H17___C__36</definedName>
    <definedName name="YTR" localSheetId="0">HAJIME:OWARI</definedName>
    <definedName name="YTR" localSheetId="2">HAJIME:OWARI</definedName>
    <definedName name="YTR">HAJIME:OWARI</definedName>
    <definedName name="YTRYRYR" localSheetId="0">FST:(FSB)</definedName>
    <definedName name="YTRYRYR" localSheetId="2">FST:(FSB)</definedName>
    <definedName name="YTRYRYR">FST:(FSB)</definedName>
    <definedName name="yu" hidden="1">#REF!</definedName>
    <definedName name="yu5u" localSheetId="6" hidden="1">{"'Sheet1'!$A$1"}</definedName>
    <definedName name="yu5u" localSheetId="0" hidden="1">{"'Sheet1'!$A$1"}</definedName>
    <definedName name="yu5u" hidden="1">{"'Sheet1'!$A$1"}</definedName>
    <definedName name="YUJ" localSheetId="0">HAJIME:OWARI</definedName>
    <definedName name="YUJ" localSheetId="2">HAJIME:OWARI</definedName>
    <definedName name="YUJ">HAJIME:OWARI</definedName>
    <definedName name="YUNI">#REF!</definedName>
    <definedName name="YWE4Y">[16]!_CH13..H13___C__40:[16]!_CH19..H19___C__3</definedName>
    <definedName name="YWRY4Y" localSheetId="6" hidden="1">{#N/A,#N/A,TRUE,"Front";#N/A,#N/A,TRUE,"Simple Letter";#N/A,#N/A,TRUE,"Inside";#N/A,#N/A,TRUE,"Contents";#N/A,#N/A,TRUE,"Basis";#N/A,#N/A,TRUE,"Inclusions";#N/A,#N/A,TRUE,"Exclusions";#N/A,#N/A,TRUE,"Areas";#N/A,#N/A,TRUE,"Summary";#N/A,#N/A,TRUE,"Detail"}</definedName>
    <definedName name="YWRY4Y" localSheetId="0" hidden="1">{#N/A,#N/A,TRUE,"Front";#N/A,#N/A,TRUE,"Simple Letter";#N/A,#N/A,TRUE,"Inside";#N/A,#N/A,TRUE,"Contents";#N/A,#N/A,TRUE,"Basis";#N/A,#N/A,TRUE,"Inclusions";#N/A,#N/A,TRUE,"Exclusions";#N/A,#N/A,TRUE,"Areas";#N/A,#N/A,TRUE,"Summary";#N/A,#N/A,TRUE,"Detail"}</definedName>
    <definedName name="YWRY4Y" hidden="1">{#N/A,#N/A,TRUE,"Front";#N/A,#N/A,TRUE,"Simple Letter";#N/A,#N/A,TRUE,"Inside";#N/A,#N/A,TRUE,"Contents";#N/A,#N/A,TRUE,"Basis";#N/A,#N/A,TRUE,"Inclusions";#N/A,#N/A,TRUE,"Exclusions";#N/A,#N/A,TRUE,"Areas";#N/A,#N/A,TRUE,"Summary";#N/A,#N/A,TRUE,"Detail"}</definedName>
    <definedName name="YY" localSheetId="6" hidden="1">{"'Sheet1'!$A$1"}</definedName>
    <definedName name="yy">#REF!</definedName>
    <definedName name="yyy">'[49]rab lt 2 bo'!#REF!</definedName>
    <definedName name="yyyy">'[49]rab lt 2 bo'!#REF!</definedName>
    <definedName name="Z">#REF!</definedName>
    <definedName name="Z_3F9B5724_02A1_494E_8A05_6302C3C28A11_.wvu.PrintArea" hidden="1">#REF!</definedName>
    <definedName name="Z_4A4DBCF5_6E02_43D6_8F4D_223D21633DB8_.wvu.PrintArea" localSheetId="6" hidden="1">#REF!</definedName>
    <definedName name="Z_4A4DBCF5_6E02_43D6_8F4D_223D21633DB8_.wvu.PrintArea" hidden="1">#REF!</definedName>
    <definedName name="Z_4A4DBCF5_6E02_43D6_8F4D_223D21633DB8_.wvu.Rows" localSheetId="6" hidden="1">'[138]Analisa SNI STANDART '!$A$155:$IV$155,'[138]Analisa SNI STANDART '!$A$3144:$IV$3431</definedName>
    <definedName name="Z_4A4DBCF5_6E02_43D6_8F4D_223D21633DB8_.wvu.Rows" hidden="1">#REF!,#REF!</definedName>
    <definedName name="Z_60C09D59_E1B8_4DE0_84A5_C4D52EC877AC_.wvu.Rows" hidden="1">'[138]Analis Kusen okk'!$A$17:$IV$20,'[138]Analis Kusen okk'!$A$25:$IV$26,'[138]Analis Kusen okk'!$A$28:$IV$30,'[138]Analis Kusen okk'!$A$33:$IV$42,'[138]Analis Kusen okk'!$A$44:$IV$44,'[138]Analis Kusen okk'!$A$47:$IV$50,'[138]Analis Kusen okk'!$A$52:$IV$60,'[138]Analis Kusen okk'!$A$65:$IV$67,'[138]Analis Kusen okk'!$A$143:$IV$878</definedName>
    <definedName name="Z_951381D6_C6D1_4C6C_A572_59CAF1F656FA_.wvu.Rows" localSheetId="6" hidden="1">#REF!</definedName>
    <definedName name="Z_951381D6_C6D1_4C6C_A572_59CAF1F656FA_.wvu.Rows" hidden="1">#REF!</definedName>
    <definedName name="Z_C5F07B99_5B9B_4D7E_8E51_7715CFFC23CA_.wvu.Rows" localSheetId="6" hidden="1">#REF!,#REF!,#REF!,#REF!,#REF!,#REF!,#REF!,#REF!,#REF!,#REF!,#REF!,#REF!,#REF!,#REF!,#REF!,#REF!</definedName>
    <definedName name="Z_C5F07B99_5B9B_4D7E_8E51_7715CFFC23CA_.wvu.Rows" hidden="1">[139]Estimate!$A$32:$IV$42,[139]Estimate!$A$56:$IV$63,[139]Estimate!$A$69:$IV$72,[139]Estimate!$A$85:$IV$90,[139]Estimate!$A$103:$IV$108,[139]Estimate!$A$125:$IV$126,[139]Estimate!$A$142:$IV$147,[139]Estimate!$A$151:$IV$154,[139]Estimate!$A$158:$IV$191,[139]Estimate!$A$193:$IV$194,[139]Estimate!$A$198:$IV$225,[139]Estimate!$A$227:$IV$232,[139]Estimate!$A$253:$IV$254,[139]Estimate!$A$265:$IV$274,[139]Estimate!$A$287:$IV$316,[139]Estimate!$A$319:$IV$354</definedName>
    <definedName name="Z_C68F7E66_DBEE_4C62_8CE7_6B99B31303FC_.wvu.Rows" hidden="1">#REF!,#REF!,#REF!</definedName>
    <definedName name="zxf" localSheetId="6" hidden="1">{"'Sheet1'!$A$1"}</definedName>
    <definedName name="zxf" localSheetId="0" hidden="1">{"'Sheet1'!$A$1"}</definedName>
    <definedName name="zxf" hidden="1">{"'Sheet1'!$A$1"}</definedName>
    <definedName name="zzz" hidden="1">#REF!</definedName>
    <definedName name="z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5" i="18" l="1"/>
  <c r="F269" i="18"/>
  <c r="G54" i="18" l="1"/>
  <c r="G55" i="18"/>
  <c r="G56" i="18"/>
  <c r="G57" i="18"/>
  <c r="G58" i="18"/>
  <c r="G51" i="18"/>
  <c r="E108" i="22"/>
  <c r="F106" i="22" s="1"/>
  <c r="Q154" i="22"/>
  <c r="M150" i="22"/>
  <c r="L150" i="22"/>
  <c r="L148" i="22"/>
  <c r="N148" i="22" s="1"/>
  <c r="L146" i="22"/>
  <c r="N146" i="22" s="1"/>
  <c r="L144" i="22"/>
  <c r="N144" i="22" s="1"/>
  <c r="N142" i="22"/>
  <c r="P144" i="22" s="1"/>
  <c r="I122" i="22"/>
  <c r="I125" i="22" s="1"/>
  <c r="J125" i="22" s="1"/>
  <c r="BF92" i="22"/>
  <c r="BF91" i="22"/>
  <c r="BF86" i="22"/>
  <c r="BF85" i="22"/>
  <c r="BF84" i="22"/>
  <c r="BL74" i="22"/>
  <c r="C73" i="22"/>
  <c r="C72" i="22"/>
  <c r="C71" i="22"/>
  <c r="C70" i="22"/>
  <c r="C69" i="22"/>
  <c r="C68" i="22"/>
  <c r="C67" i="22"/>
  <c r="C66" i="22"/>
  <c r="C65" i="22"/>
  <c r="C64" i="22"/>
  <c r="C63" i="22"/>
  <c r="C62" i="22"/>
  <c r="C61" i="22"/>
  <c r="C60" i="22"/>
  <c r="C59" i="22"/>
  <c r="C58" i="22"/>
  <c r="C57" i="22"/>
  <c r="C56" i="22"/>
  <c r="C55" i="22"/>
  <c r="C54" i="22"/>
  <c r="C53" i="22"/>
  <c r="C52" i="22"/>
  <c r="C51" i="22"/>
  <c r="C50" i="22"/>
  <c r="C49" i="22"/>
  <c r="C48" i="22"/>
  <c r="C47" i="22"/>
  <c r="C46" i="22"/>
  <c r="C45" i="22"/>
  <c r="C44" i="22"/>
  <c r="C43" i="22"/>
  <c r="C42" i="22"/>
  <c r="C41" i="22"/>
  <c r="C40" i="22"/>
  <c r="C39" i="22"/>
  <c r="C38" i="22"/>
  <c r="B38" i="22"/>
  <c r="C37" i="22"/>
  <c r="C36" i="22"/>
  <c r="C35" i="22"/>
  <c r="C34" i="22"/>
  <c r="C33" i="22"/>
  <c r="C32" i="22"/>
  <c r="C31" i="22"/>
  <c r="C29" i="22"/>
  <c r="C28" i="22"/>
  <c r="C27" i="22"/>
  <c r="B27" i="22"/>
  <c r="C26" i="22"/>
  <c r="C25" i="22"/>
  <c r="C24" i="22"/>
  <c r="C23" i="22"/>
  <c r="C22" i="22"/>
  <c r="C21" i="22"/>
  <c r="C20" i="22"/>
  <c r="C19" i="22"/>
  <c r="C18" i="22"/>
  <c r="C17" i="22"/>
  <c r="B17" i="22"/>
  <c r="C16" i="22"/>
  <c r="B16" i="22"/>
  <c r="C15" i="22"/>
  <c r="B15" i="22"/>
  <c r="C14" i="22"/>
  <c r="BL13" i="22"/>
  <c r="C13" i="22"/>
  <c r="B13" i="22"/>
  <c r="BG6" i="22"/>
  <c r="E6" i="22"/>
  <c r="B6" i="22"/>
  <c r="E5" i="22"/>
  <c r="B5" i="22"/>
  <c r="E4" i="22"/>
  <c r="B4" i="22"/>
  <c r="E3" i="22"/>
  <c r="B3" i="22"/>
  <c r="Q144" i="22" l="1"/>
  <c r="P146" i="22" s="1"/>
  <c r="Q146" i="22"/>
  <c r="P148" i="22" s="1"/>
  <c r="Q148" i="22" s="1"/>
  <c r="P150" i="22" s="1"/>
  <c r="F105" i="22"/>
  <c r="K125" i="22"/>
  <c r="I128" i="22"/>
  <c r="J128" i="22" s="1"/>
  <c r="I126" i="22"/>
  <c r="I127" i="22"/>
  <c r="I124" i="22"/>
  <c r="I123" i="22"/>
  <c r="N150" i="22"/>
  <c r="Q150" i="22" s="1"/>
  <c r="K98" i="22" l="1"/>
  <c r="K101" i="22" s="1"/>
  <c r="K82" i="22" s="1"/>
  <c r="F108" i="22"/>
  <c r="K123" i="22"/>
  <c r="J123" i="22"/>
  <c r="J124" i="22"/>
  <c r="K124" i="22"/>
  <c r="K127" i="22"/>
  <c r="J127" i="22"/>
  <c r="J126" i="22"/>
  <c r="K126" i="22"/>
  <c r="I121" i="22" l="1"/>
  <c r="C94" i="13"/>
  <c r="F127" i="18"/>
  <c r="F1047" i="18"/>
  <c r="C345" i="13"/>
  <c r="C359" i="13"/>
  <c r="C358" i="13"/>
  <c r="C357" i="13"/>
  <c r="C356" i="13"/>
  <c r="D7131" i="12"/>
  <c r="D7130" i="12"/>
  <c r="D7129" i="12"/>
  <c r="D7128" i="12"/>
  <c r="F9" i="14"/>
  <c r="C106" i="13"/>
  <c r="C87" i="13"/>
  <c r="D2542" i="12"/>
  <c r="D2541" i="12"/>
  <c r="D2540" i="12"/>
  <c r="C160" i="13"/>
  <c r="F190" i="18" s="1"/>
  <c r="D2044" i="12"/>
  <c r="D2060" i="12"/>
  <c r="D2062" i="12"/>
  <c r="D2063" i="12"/>
  <c r="D2061" i="12"/>
  <c r="D1157" i="12"/>
  <c r="D1156" i="12"/>
  <c r="D1155" i="12"/>
  <c r="D1154" i="12"/>
  <c r="C35" i="13"/>
  <c r="D1237" i="12"/>
  <c r="D1236" i="12"/>
  <c r="D1235" i="12"/>
  <c r="D1234" i="12"/>
  <c r="C132" i="13"/>
  <c r="L3314" i="12"/>
  <c r="L3143" i="12"/>
  <c r="L3126" i="12"/>
  <c r="L3119" i="12"/>
  <c r="L3112" i="12"/>
  <c r="L3292" i="12"/>
  <c r="L3280" i="12"/>
  <c r="D2190" i="12"/>
  <c r="L3286" i="12"/>
  <c r="L3274" i="12"/>
  <c r="L3268" i="12"/>
  <c r="L3262" i="12"/>
  <c r="L3243" i="12"/>
  <c r="L3105" i="12"/>
  <c r="L3231" i="12"/>
  <c r="L3097" i="12"/>
  <c r="L3090" i="12"/>
  <c r="C146" i="13"/>
  <c r="L3068" i="12"/>
  <c r="L3041" i="12"/>
  <c r="C398" i="13"/>
  <c r="C506" i="13"/>
  <c r="C714" i="13"/>
  <c r="C505" i="13"/>
  <c r="C284" i="13"/>
  <c r="C343" i="13"/>
  <c r="C353" i="13"/>
  <c r="C354" i="13"/>
  <c r="F537" i="18" s="1"/>
  <c r="C349" i="13"/>
  <c r="H4648" i="12"/>
  <c r="L4648" i="12" s="1"/>
  <c r="D4640" i="12"/>
  <c r="H4649" i="12"/>
  <c r="L4649" i="12" s="1"/>
  <c r="H4642" i="12"/>
  <c r="L4642" i="12" s="1"/>
  <c r="H6303" i="12"/>
  <c r="D6297" i="12"/>
  <c r="D3024" i="12"/>
  <c r="D3025" i="12"/>
  <c r="C797" i="13"/>
  <c r="C798" i="13"/>
  <c r="N4650" i="12" l="1"/>
  <c r="F63" i="18"/>
  <c r="E11" i="21" l="1"/>
  <c r="F11" i="21" s="1"/>
  <c r="E15" i="21"/>
  <c r="F15" i="21" s="1"/>
  <c r="H15" i="21" s="1"/>
  <c r="I15" i="21" s="1"/>
  <c r="L15" i="21" s="1"/>
  <c r="E16" i="21"/>
  <c r="F16" i="21" s="1"/>
  <c r="H16" i="21" s="1"/>
  <c r="I16" i="21" s="1"/>
  <c r="L16" i="21" s="1"/>
  <c r="E17" i="21"/>
  <c r="F17" i="21" s="1"/>
  <c r="H17" i="21" s="1"/>
  <c r="I17" i="21" s="1"/>
  <c r="E18" i="21"/>
  <c r="F18" i="21" s="1"/>
  <c r="H18" i="21" s="1"/>
  <c r="I18" i="21" s="1"/>
  <c r="E19" i="21"/>
  <c r="F19" i="21" s="1"/>
  <c r="H19" i="21" s="1"/>
  <c r="I19" i="21" s="1"/>
  <c r="E20" i="21"/>
  <c r="F20" i="21" s="1"/>
  <c r="H20" i="21" s="1"/>
  <c r="I20" i="21" s="1"/>
  <c r="L20" i="21" s="1"/>
  <c r="E21" i="21"/>
  <c r="F21" i="21" s="1"/>
  <c r="H21" i="21" s="1"/>
  <c r="I21" i="21" s="1"/>
  <c r="E22" i="21"/>
  <c r="F22" i="21" s="1"/>
  <c r="E23" i="21"/>
  <c r="F23" i="21" s="1"/>
  <c r="H23" i="21" s="1"/>
  <c r="I23" i="21" s="1"/>
  <c r="E24" i="21"/>
  <c r="F24" i="21" s="1"/>
  <c r="H24" i="21" s="1"/>
  <c r="I24" i="21" s="1"/>
  <c r="L24" i="21" s="1"/>
  <c r="E25" i="21"/>
  <c r="F25" i="21" s="1"/>
  <c r="H25" i="21" s="1"/>
  <c r="I25" i="21" s="1"/>
  <c r="E26" i="21"/>
  <c r="F26" i="21" s="1"/>
  <c r="H26" i="21" s="1"/>
  <c r="I26" i="21" s="1"/>
  <c r="E27" i="21"/>
  <c r="F27" i="21" s="1"/>
  <c r="H27" i="21" s="1"/>
  <c r="I27" i="21" s="1"/>
  <c r="E28" i="21"/>
  <c r="F28" i="21" s="1"/>
  <c r="H28" i="21" s="1"/>
  <c r="I28" i="21" s="1"/>
  <c r="E29" i="21"/>
  <c r="F29" i="21" s="1"/>
  <c r="H29" i="21" s="1"/>
  <c r="I29" i="21" s="1"/>
  <c r="E30" i="21"/>
  <c r="F30" i="21" s="1"/>
  <c r="E31" i="21"/>
  <c r="F31" i="21" s="1"/>
  <c r="E32" i="21"/>
  <c r="F32" i="21" s="1"/>
  <c r="H32" i="21" s="1"/>
  <c r="I32" i="21" s="1"/>
  <c r="E33" i="21"/>
  <c r="F33" i="21" s="1"/>
  <c r="H33" i="21" s="1"/>
  <c r="I33" i="21" s="1"/>
  <c r="L33" i="21" s="1"/>
  <c r="E34" i="21"/>
  <c r="F34" i="21" s="1"/>
  <c r="H34" i="21" s="1"/>
  <c r="I34" i="21" s="1"/>
  <c r="L34" i="21" s="1"/>
  <c r="E35" i="21"/>
  <c r="F35" i="21" s="1"/>
  <c r="H35" i="21" s="1"/>
  <c r="I35" i="21" s="1"/>
  <c r="E36" i="21"/>
  <c r="F36" i="21" s="1"/>
  <c r="H36" i="21" s="1"/>
  <c r="I36" i="21" s="1"/>
  <c r="E37" i="21"/>
  <c r="F37" i="21" s="1"/>
  <c r="H37" i="21" s="1"/>
  <c r="I37" i="21" s="1"/>
  <c r="E38" i="21"/>
  <c r="F38" i="21" s="1"/>
  <c r="H38" i="21" s="1"/>
  <c r="I38" i="21" s="1"/>
  <c r="L38" i="21" s="1"/>
  <c r="E39" i="21"/>
  <c r="F39" i="21" s="1"/>
  <c r="H39" i="21" s="1"/>
  <c r="I39" i="21" s="1"/>
  <c r="E40" i="21"/>
  <c r="F40" i="21" s="1"/>
  <c r="H40" i="21" s="1"/>
  <c r="I40" i="21" s="1"/>
  <c r="E41" i="21"/>
  <c r="F41" i="21" s="1"/>
  <c r="H41" i="21" s="1"/>
  <c r="I41" i="21" s="1"/>
  <c r="E42" i="21"/>
  <c r="F42" i="21" s="1"/>
  <c r="H42" i="21" s="1"/>
  <c r="I42" i="21" s="1"/>
  <c r="E43" i="21"/>
  <c r="F43" i="21" s="1"/>
  <c r="H43" i="21" s="1"/>
  <c r="I43" i="21" s="1"/>
  <c r="E44" i="21"/>
  <c r="F44" i="21" s="1"/>
  <c r="H44" i="21" s="1"/>
  <c r="I44" i="21" s="1"/>
  <c r="E45" i="21"/>
  <c r="F45" i="21" s="1"/>
  <c r="H45" i="21" s="1"/>
  <c r="I45" i="21" s="1"/>
  <c r="E46" i="21"/>
  <c r="F46" i="21" s="1"/>
  <c r="H46" i="21" s="1"/>
  <c r="I46" i="21" s="1"/>
  <c r="E47" i="21"/>
  <c r="F47" i="21" s="1"/>
  <c r="H47" i="21" s="1"/>
  <c r="I47" i="21" s="1"/>
  <c r="E48" i="21"/>
  <c r="F48" i="21" s="1"/>
  <c r="H48" i="21" s="1"/>
  <c r="I48" i="21" s="1"/>
  <c r="E49" i="21"/>
  <c r="F49" i="21" s="1"/>
  <c r="H49" i="21" s="1"/>
  <c r="I49" i="21" s="1"/>
  <c r="L49" i="21" s="1"/>
  <c r="E50" i="21"/>
  <c r="F50" i="21" s="1"/>
  <c r="H50" i="21" s="1"/>
  <c r="I50" i="21" s="1"/>
  <c r="L50" i="21" s="1"/>
  <c r="E51" i="21"/>
  <c r="F51" i="21" s="1"/>
  <c r="H51" i="21" s="1"/>
  <c r="I51" i="21" s="1"/>
  <c r="E52" i="21"/>
  <c r="F52" i="21" s="1"/>
  <c r="H52" i="21" s="1"/>
  <c r="I52" i="21" s="1"/>
  <c r="L52" i="21" s="1"/>
  <c r="E53" i="21"/>
  <c r="F53" i="21" s="1"/>
  <c r="H53" i="21" s="1"/>
  <c r="I53" i="21" s="1"/>
  <c r="L53" i="21" s="1"/>
  <c r="E54" i="21"/>
  <c r="F54" i="21" s="1"/>
  <c r="H54" i="21" s="1"/>
  <c r="I54" i="21" s="1"/>
  <c r="L54" i="21" s="1"/>
  <c r="E55" i="21"/>
  <c r="F55" i="21" s="1"/>
  <c r="H55" i="21" s="1"/>
  <c r="I55" i="21" s="1"/>
  <c r="L55" i="21" s="1"/>
  <c r="E56" i="21"/>
  <c r="F56" i="21" s="1"/>
  <c r="H56" i="21" s="1"/>
  <c r="I56" i="21" s="1"/>
  <c r="L56" i="21" s="1"/>
  <c r="E57" i="21"/>
  <c r="F57" i="21" s="1"/>
  <c r="H57" i="21" s="1"/>
  <c r="I57" i="21" s="1"/>
  <c r="L57" i="21" s="1"/>
  <c r="E58" i="21"/>
  <c r="F58" i="21" s="1"/>
  <c r="H58" i="21" s="1"/>
  <c r="I58" i="21" s="1"/>
  <c r="L58" i="21" s="1"/>
  <c r="E59" i="21"/>
  <c r="F59" i="21" s="1"/>
  <c r="H59" i="21" s="1"/>
  <c r="I59" i="21" s="1"/>
  <c r="E60" i="21"/>
  <c r="F60" i="21" s="1"/>
  <c r="H60" i="21" s="1"/>
  <c r="I60" i="21" s="1"/>
  <c r="E61" i="21"/>
  <c r="F61" i="21" s="1"/>
  <c r="H61" i="21" s="1"/>
  <c r="I61" i="21" s="1"/>
  <c r="E62" i="21"/>
  <c r="F62" i="21" s="1"/>
  <c r="E63" i="21"/>
  <c r="F63" i="21" s="1"/>
  <c r="H63" i="21" s="1"/>
  <c r="I63" i="21" s="1"/>
  <c r="L63" i="21" s="1"/>
  <c r="E64" i="21"/>
  <c r="F64" i="21" s="1"/>
  <c r="H64" i="21" s="1"/>
  <c r="I64" i="21" s="1"/>
  <c r="E65" i="21"/>
  <c r="F65" i="21" s="1"/>
  <c r="H65" i="21" s="1"/>
  <c r="I65" i="21" s="1"/>
  <c r="E66" i="21"/>
  <c r="F66" i="21" s="1"/>
  <c r="H66" i="21" s="1"/>
  <c r="I66" i="21" s="1"/>
  <c r="E67" i="21"/>
  <c r="F67" i="21" s="1"/>
  <c r="H67" i="21" s="1"/>
  <c r="I67" i="21" s="1"/>
  <c r="E68" i="21"/>
  <c r="F68" i="21" s="1"/>
  <c r="H68" i="21" s="1"/>
  <c r="I68" i="21" s="1"/>
  <c r="E69" i="21"/>
  <c r="F69" i="21" s="1"/>
  <c r="H69" i="21" s="1"/>
  <c r="I69" i="21" s="1"/>
  <c r="E70" i="21"/>
  <c r="F70" i="21" s="1"/>
  <c r="H70" i="21" s="1"/>
  <c r="I70" i="21" s="1"/>
  <c r="E71" i="21"/>
  <c r="F71" i="21" s="1"/>
  <c r="H71" i="21" s="1"/>
  <c r="I71" i="21" s="1"/>
  <c r="E72" i="21"/>
  <c r="F72" i="21" s="1"/>
  <c r="H72" i="21" s="1"/>
  <c r="I72" i="21" s="1"/>
  <c r="E73" i="21"/>
  <c r="F73" i="21" s="1"/>
  <c r="H73" i="21" s="1"/>
  <c r="I73" i="21" s="1"/>
  <c r="E74" i="21"/>
  <c r="F74" i="21" s="1"/>
  <c r="H74" i="21" s="1"/>
  <c r="I74" i="21" s="1"/>
  <c r="E75" i="21"/>
  <c r="F75" i="21" s="1"/>
  <c r="H75" i="21" s="1"/>
  <c r="I75" i="21" s="1"/>
  <c r="L75" i="21" s="1"/>
  <c r="E76" i="21"/>
  <c r="F76" i="21" s="1"/>
  <c r="H76" i="21" s="1"/>
  <c r="I76" i="21" s="1"/>
  <c r="E77" i="21"/>
  <c r="F77" i="21" s="1"/>
  <c r="H77" i="21" s="1"/>
  <c r="I77" i="21" s="1"/>
  <c r="E78" i="21"/>
  <c r="F78" i="21" s="1"/>
  <c r="H78" i="21" s="1"/>
  <c r="I78" i="21" s="1"/>
  <c r="L78" i="21" s="1"/>
  <c r="E79" i="21"/>
  <c r="F79" i="21" s="1"/>
  <c r="H79" i="21" s="1"/>
  <c r="I79" i="21" s="1"/>
  <c r="E80" i="21"/>
  <c r="F80" i="21" s="1"/>
  <c r="H80" i="21" s="1"/>
  <c r="I80" i="21" s="1"/>
  <c r="E81" i="21"/>
  <c r="F81" i="21" s="1"/>
  <c r="H81" i="21" s="1"/>
  <c r="I81" i="21" s="1"/>
  <c r="E82" i="21"/>
  <c r="F82" i="21" s="1"/>
  <c r="H82" i="21" s="1"/>
  <c r="I82" i="21" s="1"/>
  <c r="E83" i="21"/>
  <c r="F83" i="21" s="1"/>
  <c r="H83" i="21" s="1"/>
  <c r="I83" i="21" s="1"/>
  <c r="E84" i="21"/>
  <c r="F84" i="21" s="1"/>
  <c r="H84" i="21" s="1"/>
  <c r="I84" i="21" s="1"/>
  <c r="E85" i="21"/>
  <c r="F85" i="21" s="1"/>
  <c r="H85" i="21" s="1"/>
  <c r="I85" i="21" s="1"/>
  <c r="E86" i="21"/>
  <c r="F86" i="21" s="1"/>
  <c r="H86" i="21" s="1"/>
  <c r="I86" i="21" s="1"/>
  <c r="L86" i="21" s="1"/>
  <c r="E87" i="21"/>
  <c r="F87" i="21" s="1"/>
  <c r="H87" i="21" s="1"/>
  <c r="I87" i="21" s="1"/>
  <c r="L87" i="21" s="1"/>
  <c r="E88" i="21"/>
  <c r="F88" i="21" s="1"/>
  <c r="H88" i="21" s="1"/>
  <c r="I88" i="21" s="1"/>
  <c r="L88" i="21" s="1"/>
  <c r="E89" i="21"/>
  <c r="F89" i="21" s="1"/>
  <c r="H89" i="21" s="1"/>
  <c r="I89" i="21" s="1"/>
  <c r="L89" i="21" s="1"/>
  <c r="E102" i="21"/>
  <c r="F102" i="21" s="1"/>
  <c r="H102" i="21" s="1"/>
  <c r="I102" i="21" s="1"/>
  <c r="L102" i="21" s="1"/>
  <c r="E107" i="21"/>
  <c r="F107" i="21" s="1"/>
  <c r="H107" i="21" s="1"/>
  <c r="I107" i="21" s="1"/>
  <c r="L107" i="21" s="1"/>
  <c r="E108" i="21"/>
  <c r="F108" i="21" s="1"/>
  <c r="H108" i="21" s="1"/>
  <c r="I108" i="21" s="1"/>
  <c r="L108" i="21" s="1"/>
  <c r="E109" i="21"/>
  <c r="F109" i="21" s="1"/>
  <c r="H109" i="21" s="1"/>
  <c r="I109" i="21" s="1"/>
  <c r="L109" i="21" s="1"/>
  <c r="E114" i="21"/>
  <c r="F114" i="21" s="1"/>
  <c r="H114" i="21" s="1"/>
  <c r="I114" i="21" s="1"/>
  <c r="L114" i="21" s="1"/>
  <c r="E117" i="21"/>
  <c r="F117" i="21" s="1"/>
  <c r="H117" i="21" s="1"/>
  <c r="I117" i="21" s="1"/>
  <c r="L117" i="21" s="1"/>
  <c r="E123" i="21"/>
  <c r="F123" i="21" s="1"/>
  <c r="H123" i="21" s="1"/>
  <c r="I123" i="21" s="1"/>
  <c r="L123" i="21" s="1"/>
  <c r="E127" i="21"/>
  <c r="F127" i="21" s="1"/>
  <c r="H127" i="21" s="1"/>
  <c r="I127" i="21" s="1"/>
  <c r="L127" i="21" s="1"/>
  <c r="E134" i="21"/>
  <c r="F134" i="21" s="1"/>
  <c r="H134" i="21" s="1"/>
  <c r="I134" i="21" s="1"/>
  <c r="L134" i="21" s="1"/>
  <c r="E135" i="21"/>
  <c r="F135" i="21" s="1"/>
  <c r="H135" i="21" s="1"/>
  <c r="I135" i="21" s="1"/>
  <c r="L135" i="21" s="1"/>
  <c r="E139" i="21"/>
  <c r="F139" i="21" s="1"/>
  <c r="H139" i="21" s="1"/>
  <c r="I139" i="21" s="1"/>
  <c r="L139" i="21" s="1"/>
  <c r="E140" i="21"/>
  <c r="F140" i="21" s="1"/>
  <c r="H140" i="21" s="1"/>
  <c r="I140" i="21" s="1"/>
  <c r="L140" i="21" s="1"/>
  <c r="E141" i="21"/>
  <c r="F141" i="21" s="1"/>
  <c r="H141" i="21" s="1"/>
  <c r="I141" i="21" s="1"/>
  <c r="L141" i="21" s="1"/>
  <c r="E144" i="21"/>
  <c r="F144" i="21" s="1"/>
  <c r="H144" i="21" s="1"/>
  <c r="I144" i="21" s="1"/>
  <c r="L144" i="21" s="1"/>
  <c r="E145" i="21"/>
  <c r="F145" i="21" s="1"/>
  <c r="H145" i="21" s="1"/>
  <c r="I145" i="21" s="1"/>
  <c r="L145" i="21" s="1"/>
  <c r="E148" i="21"/>
  <c r="F148" i="21" s="1"/>
  <c r="H148" i="21" s="1"/>
  <c r="I148" i="21" s="1"/>
  <c r="L148" i="21" s="1"/>
  <c r="E151" i="21"/>
  <c r="F151" i="21" s="1"/>
  <c r="H151" i="21" s="1"/>
  <c r="I151" i="21" s="1"/>
  <c r="L151" i="21" s="1"/>
  <c r="E154" i="21"/>
  <c r="F154" i="21" s="1"/>
  <c r="H154" i="21" s="1"/>
  <c r="I154" i="21" s="1"/>
  <c r="L154" i="21" s="1"/>
  <c r="E157" i="21"/>
  <c r="F157" i="21" s="1"/>
  <c r="H157" i="21" s="1"/>
  <c r="I157" i="21" s="1"/>
  <c r="L157" i="21" s="1"/>
  <c r="E160" i="21"/>
  <c r="F160" i="21" s="1"/>
  <c r="H160" i="21" s="1"/>
  <c r="I160" i="21" s="1"/>
  <c r="L160" i="21" s="1"/>
  <c r="E164" i="21"/>
  <c r="F164" i="21" s="1"/>
  <c r="H164" i="21" s="1"/>
  <c r="I164" i="21" s="1"/>
  <c r="L164" i="21" s="1"/>
  <c r="E165" i="21"/>
  <c r="F165" i="21" s="1"/>
  <c r="H165" i="21" s="1"/>
  <c r="I165" i="21" s="1"/>
  <c r="L165" i="21" s="1"/>
  <c r="E175" i="21"/>
  <c r="F175" i="21" s="1"/>
  <c r="E178" i="21"/>
  <c r="F178" i="21" s="1"/>
  <c r="H178" i="21" s="1"/>
  <c r="I178" i="21" s="1"/>
  <c r="L178" i="21" s="1"/>
  <c r="E183" i="21"/>
  <c r="F183" i="21" s="1"/>
  <c r="H183" i="21" s="1"/>
  <c r="I183" i="21" s="1"/>
  <c r="L183" i="21" s="1"/>
  <c r="E187" i="21"/>
  <c r="F187" i="21" s="1"/>
  <c r="H187" i="21" s="1"/>
  <c r="I187" i="21" s="1"/>
  <c r="L187" i="21" s="1"/>
  <c r="E197" i="21"/>
  <c r="F197" i="21" s="1"/>
  <c r="H197" i="21" s="1"/>
  <c r="I197" i="21" s="1"/>
  <c r="E198" i="21"/>
  <c r="F198" i="21" s="1"/>
  <c r="H198" i="21" s="1"/>
  <c r="I198" i="21" s="1"/>
  <c r="L198" i="21" s="1"/>
  <c r="E200" i="21"/>
  <c r="F200" i="21" s="1"/>
  <c r="H200" i="21" s="1"/>
  <c r="I200" i="21" s="1"/>
  <c r="L200" i="21" s="1"/>
  <c r="E201" i="21"/>
  <c r="F201" i="21" s="1"/>
  <c r="H201" i="21" s="1"/>
  <c r="I201" i="21" s="1"/>
  <c r="L201" i="21" s="1"/>
  <c r="E204" i="21"/>
  <c r="F204" i="21" s="1"/>
  <c r="H204" i="21" s="1"/>
  <c r="I204" i="21" s="1"/>
  <c r="L204" i="21" s="1"/>
  <c r="E208" i="21"/>
  <c r="F208" i="21" s="1"/>
  <c r="H208" i="21" s="1"/>
  <c r="I208" i="21" s="1"/>
  <c r="L208" i="21" s="1"/>
  <c r="E210" i="21"/>
  <c r="F210" i="21" s="1"/>
  <c r="H210" i="21" s="1"/>
  <c r="I210" i="21" s="1"/>
  <c r="L210" i="21" s="1"/>
  <c r="E217" i="21"/>
  <c r="F217" i="21" s="1"/>
  <c r="H217" i="21" s="1"/>
  <c r="I217" i="21" s="1"/>
  <c r="L217" i="21" s="1"/>
  <c r="E222" i="21"/>
  <c r="F222" i="21" s="1"/>
  <c r="H222" i="21" s="1"/>
  <c r="I222" i="21" s="1"/>
  <c r="L222" i="21" s="1"/>
  <c r="E233" i="21"/>
  <c r="F233" i="21" s="1"/>
  <c r="E234" i="21"/>
  <c r="F234" i="21" s="1"/>
  <c r="H234" i="21" s="1"/>
  <c r="I234" i="21" s="1"/>
  <c r="E243" i="21"/>
  <c r="F243" i="21" s="1"/>
  <c r="H243" i="21" s="1"/>
  <c r="I243" i="21" s="1"/>
  <c r="L243" i="21" s="1"/>
  <c r="E244" i="21"/>
  <c r="F244" i="21" s="1"/>
  <c r="H244" i="21" s="1"/>
  <c r="I244" i="21" s="1"/>
  <c r="E245" i="21"/>
  <c r="F245" i="21" s="1"/>
  <c r="H245" i="21" s="1"/>
  <c r="I245" i="21" s="1"/>
  <c r="L245" i="21" s="1"/>
  <c r="E246" i="21"/>
  <c r="F246" i="21" s="1"/>
  <c r="H246" i="21" s="1"/>
  <c r="I246" i="21" s="1"/>
  <c r="L246" i="21" s="1"/>
  <c r="E247" i="21"/>
  <c r="F247" i="21" s="1"/>
  <c r="H247" i="21" s="1"/>
  <c r="I247" i="21" s="1"/>
  <c r="L247" i="21" s="1"/>
  <c r="E248" i="21"/>
  <c r="F248" i="21" s="1"/>
  <c r="H248" i="21" s="1"/>
  <c r="I248" i="21" s="1"/>
  <c r="L248" i="21" s="1"/>
  <c r="E266" i="21"/>
  <c r="F266" i="21" s="1"/>
  <c r="H266" i="21" s="1"/>
  <c r="I266" i="21" s="1"/>
  <c r="L266" i="21" s="1"/>
  <c r="E267" i="21"/>
  <c r="F267" i="21" s="1"/>
  <c r="E268" i="21"/>
  <c r="F268" i="21" s="1"/>
  <c r="H268" i="21" s="1"/>
  <c r="I268" i="21" s="1"/>
  <c r="E270" i="21"/>
  <c r="F270" i="21" s="1"/>
  <c r="H270" i="21" s="1"/>
  <c r="I270" i="21" s="1"/>
  <c r="L270" i="21" s="1"/>
  <c r="E273" i="21"/>
  <c r="F273" i="21" s="1"/>
  <c r="H273" i="21" s="1"/>
  <c r="I273" i="21" s="1"/>
  <c r="L273" i="21" s="1"/>
  <c r="E276" i="21"/>
  <c r="F276" i="21" s="1"/>
  <c r="H276" i="21" s="1"/>
  <c r="I276" i="21" s="1"/>
  <c r="L276" i="21" s="1"/>
  <c r="E279" i="21"/>
  <c r="F279" i="21" s="1"/>
  <c r="H279" i="21" s="1"/>
  <c r="I279" i="21" s="1"/>
  <c r="L279" i="21" s="1"/>
  <c r="E282" i="21"/>
  <c r="F282" i="21" s="1"/>
  <c r="H282" i="21" s="1"/>
  <c r="I282" i="21" s="1"/>
  <c r="L282" i="21" s="1"/>
  <c r="E283" i="21"/>
  <c r="F283" i="21" s="1"/>
  <c r="E284" i="21"/>
  <c r="F284" i="21" s="1"/>
  <c r="H284" i="21" s="1"/>
  <c r="I284" i="21" s="1"/>
  <c r="E286" i="21"/>
  <c r="F286" i="21" s="1"/>
  <c r="H286" i="21" s="1"/>
  <c r="I286" i="21" s="1"/>
  <c r="E287" i="21"/>
  <c r="F287" i="21" s="1"/>
  <c r="H287" i="21" s="1"/>
  <c r="I287" i="21" s="1"/>
  <c r="E288" i="21"/>
  <c r="F288" i="21" s="1"/>
  <c r="H288" i="21" s="1"/>
  <c r="I288" i="21" s="1"/>
  <c r="E289" i="21"/>
  <c r="F289" i="21" s="1"/>
  <c r="H289" i="21" s="1"/>
  <c r="I289" i="21" s="1"/>
  <c r="E290" i="21"/>
  <c r="F290" i="21" s="1"/>
  <c r="H290" i="21" s="1"/>
  <c r="I290" i="21" s="1"/>
  <c r="E291" i="21"/>
  <c r="F291" i="21" s="1"/>
  <c r="H291" i="21" s="1"/>
  <c r="I291" i="21" s="1"/>
  <c r="E292" i="21"/>
  <c r="F292" i="21" s="1"/>
  <c r="H292" i="21" s="1"/>
  <c r="I292" i="21" s="1"/>
  <c r="E293" i="21"/>
  <c r="F293" i="21" s="1"/>
  <c r="H293" i="21" s="1"/>
  <c r="I293" i="21" s="1"/>
  <c r="E294" i="21"/>
  <c r="F294" i="21" s="1"/>
  <c r="H294" i="21" s="1"/>
  <c r="I294" i="21" s="1"/>
  <c r="L294" i="21" s="1"/>
  <c r="E301" i="21"/>
  <c r="F301" i="21" s="1"/>
  <c r="H301" i="21" s="1"/>
  <c r="I301" i="21" s="1"/>
  <c r="E304" i="21"/>
  <c r="F304" i="21" s="1"/>
  <c r="H304" i="21" s="1"/>
  <c r="I304" i="21" s="1"/>
  <c r="E308" i="21"/>
  <c r="F308" i="21" s="1"/>
  <c r="H308" i="21" s="1"/>
  <c r="I308" i="21" s="1"/>
  <c r="E309" i="21"/>
  <c r="F309" i="21" s="1"/>
  <c r="H309" i="21" s="1"/>
  <c r="I309" i="21" s="1"/>
  <c r="L309" i="21" s="1"/>
  <c r="E311" i="21"/>
  <c r="F311" i="21" s="1"/>
  <c r="H311" i="21" s="1"/>
  <c r="I311" i="21" s="1"/>
  <c r="L311" i="21" s="1"/>
  <c r="E314" i="21"/>
  <c r="F314" i="21" s="1"/>
  <c r="H314" i="21" s="1"/>
  <c r="I314" i="21" s="1"/>
  <c r="L314" i="21" s="1"/>
  <c r="E317" i="21"/>
  <c r="F317" i="21" s="1"/>
  <c r="H317" i="21" s="1"/>
  <c r="I317" i="21" s="1"/>
  <c r="L317" i="21" s="1"/>
  <c r="E319" i="21"/>
  <c r="F319" i="21" s="1"/>
  <c r="H319" i="21" s="1"/>
  <c r="I319" i="21" s="1"/>
  <c r="L319" i="21" s="1"/>
  <c r="E320" i="21"/>
  <c r="F320" i="21" s="1"/>
  <c r="H320" i="21" s="1"/>
  <c r="I320" i="21" s="1"/>
  <c r="E329" i="21"/>
  <c r="F329" i="21" s="1"/>
  <c r="H329" i="21" s="1"/>
  <c r="I329" i="21" s="1"/>
  <c r="L329" i="21" s="1"/>
  <c r="E330" i="21"/>
  <c r="F330" i="21" s="1"/>
  <c r="H330" i="21" s="1"/>
  <c r="I330" i="21" s="1"/>
  <c r="L330" i="21" s="1"/>
  <c r="E338" i="21"/>
  <c r="F338" i="21" s="1"/>
  <c r="H338" i="21" s="1"/>
  <c r="I338" i="21" s="1"/>
  <c r="L338" i="21" s="1"/>
  <c r="E339" i="21"/>
  <c r="F339" i="21" s="1"/>
  <c r="H339" i="21" s="1"/>
  <c r="I339" i="21" s="1"/>
  <c r="L339" i="21" s="1"/>
  <c r="E344" i="21"/>
  <c r="F344" i="21" s="1"/>
  <c r="H344" i="21" s="1"/>
  <c r="I344" i="21" s="1"/>
  <c r="L344" i="21" s="1"/>
  <c r="E345" i="21"/>
  <c r="F345" i="21" s="1"/>
  <c r="H345" i="21" s="1"/>
  <c r="I345" i="21" s="1"/>
  <c r="L345" i="21" s="1"/>
  <c r="E347" i="21"/>
  <c r="F347" i="21" s="1"/>
  <c r="H347" i="21" s="1"/>
  <c r="I347" i="21" s="1"/>
  <c r="L347" i="21" s="1"/>
  <c r="E348" i="21"/>
  <c r="F348" i="21" s="1"/>
  <c r="H348" i="21" s="1"/>
  <c r="I348" i="21" s="1"/>
  <c r="L348" i="21" s="1"/>
  <c r="E350" i="21"/>
  <c r="F350" i="21" s="1"/>
  <c r="H350" i="21" s="1"/>
  <c r="I350" i="21" s="1"/>
  <c r="E351" i="21"/>
  <c r="F351" i="21" s="1"/>
  <c r="H351" i="21" s="1"/>
  <c r="I351" i="21" s="1"/>
  <c r="L351" i="21" s="1"/>
  <c r="E354" i="21"/>
  <c r="F354" i="21" s="1"/>
  <c r="H354" i="21" s="1"/>
  <c r="I354" i="21" s="1"/>
  <c r="L354" i="21" s="1"/>
  <c r="E355" i="21"/>
  <c r="F355" i="21" s="1"/>
  <c r="H355" i="21" s="1"/>
  <c r="I355" i="21" s="1"/>
  <c r="L355" i="21" s="1"/>
  <c r="E361" i="21"/>
  <c r="F361" i="21" s="1"/>
  <c r="H361" i="21" s="1"/>
  <c r="I361" i="21" s="1"/>
  <c r="L361" i="21" s="1"/>
  <c r="E362" i="21"/>
  <c r="F362" i="21" s="1"/>
  <c r="H362" i="21" s="1"/>
  <c r="I362" i="21" s="1"/>
  <c r="L362" i="21" s="1"/>
  <c r="E363" i="21"/>
  <c r="F363" i="21" s="1"/>
  <c r="H363" i="21" s="1"/>
  <c r="I363" i="21" s="1"/>
  <c r="E369" i="21"/>
  <c r="F369" i="21" s="1"/>
  <c r="H369" i="21" s="1"/>
  <c r="I369" i="21" s="1"/>
  <c r="L369" i="21" s="1"/>
  <c r="E376" i="21"/>
  <c r="F376" i="21" s="1"/>
  <c r="H376" i="21" s="1"/>
  <c r="I376" i="21" s="1"/>
  <c r="L376" i="21" s="1"/>
  <c r="E377" i="21"/>
  <c r="F377" i="21" s="1"/>
  <c r="H377" i="21" s="1"/>
  <c r="I377" i="21" s="1"/>
  <c r="L377" i="21" s="1"/>
  <c r="E379" i="21"/>
  <c r="F379" i="21" s="1"/>
  <c r="H379" i="21" s="1"/>
  <c r="I379" i="21" s="1"/>
  <c r="L379" i="21" s="1"/>
  <c r="E382" i="21"/>
  <c r="F382" i="21" s="1"/>
  <c r="H382" i="21" s="1"/>
  <c r="I382" i="21" s="1"/>
  <c r="L382" i="21" s="1"/>
  <c r="E383" i="21"/>
  <c r="F383" i="21" s="1"/>
  <c r="H383" i="21" s="1"/>
  <c r="I383" i="21" s="1"/>
  <c r="L383" i="21" s="1"/>
  <c r="E392" i="21"/>
  <c r="F392" i="21" s="1"/>
  <c r="H392" i="21" s="1"/>
  <c r="I392" i="21" s="1"/>
  <c r="L392" i="21" s="1"/>
  <c r="E395" i="21"/>
  <c r="F395" i="21" s="1"/>
  <c r="H395" i="21" s="1"/>
  <c r="I395" i="21" s="1"/>
  <c r="L395" i="21" s="1"/>
  <c r="E396" i="21"/>
  <c r="F396" i="21" s="1"/>
  <c r="H396" i="21" s="1"/>
  <c r="I396" i="21" s="1"/>
  <c r="L396" i="21" s="1"/>
  <c r="E402" i="21"/>
  <c r="F402" i="21" s="1"/>
  <c r="H402" i="21" s="1"/>
  <c r="I402" i="21" s="1"/>
  <c r="L402" i="21" s="1"/>
  <c r="E405" i="21"/>
  <c r="F405" i="21" s="1"/>
  <c r="H405" i="21" s="1"/>
  <c r="I405" i="21" s="1"/>
  <c r="L405" i="21" s="1"/>
  <c r="E406" i="21"/>
  <c r="F406" i="21" s="1"/>
  <c r="H406" i="21" s="1"/>
  <c r="I406" i="21" s="1"/>
  <c r="L406" i="21" s="1"/>
  <c r="E414" i="21"/>
  <c r="F414" i="21" s="1"/>
  <c r="H414" i="21" s="1"/>
  <c r="I414" i="21" s="1"/>
  <c r="L414" i="21" s="1"/>
  <c r="E417" i="21"/>
  <c r="F417" i="21" s="1"/>
  <c r="E418" i="21"/>
  <c r="F418" i="21" s="1"/>
  <c r="H418" i="21" s="1"/>
  <c r="I418" i="21" s="1"/>
  <c r="L418" i="21" s="1"/>
  <c r="E423" i="21"/>
  <c r="F423" i="21" s="1"/>
  <c r="H423" i="21" s="1"/>
  <c r="I423" i="21" s="1"/>
  <c r="L423" i="21" s="1"/>
  <c r="E427" i="21"/>
  <c r="F427" i="21" s="1"/>
  <c r="H427" i="21" s="1"/>
  <c r="I427" i="21" s="1"/>
  <c r="L427" i="21" s="1"/>
  <c r="E428" i="21"/>
  <c r="F428" i="21" s="1"/>
  <c r="H428" i="21" s="1"/>
  <c r="I428" i="21" s="1"/>
  <c r="L428" i="21" s="1"/>
  <c r="E447" i="21"/>
  <c r="F447" i="21" s="1"/>
  <c r="H447" i="21" s="1"/>
  <c r="I447" i="21" s="1"/>
  <c r="L447" i="21" s="1"/>
  <c r="E460" i="21"/>
  <c r="F460" i="21" s="1"/>
  <c r="H460" i="21" s="1"/>
  <c r="I460" i="21" s="1"/>
  <c r="L460" i="21" s="1"/>
  <c r="E475" i="21"/>
  <c r="F475" i="21" s="1"/>
  <c r="H475" i="21" s="1"/>
  <c r="I475" i="21" s="1"/>
  <c r="L475" i="21" s="1"/>
  <c r="E491" i="21"/>
  <c r="F491" i="21" s="1"/>
  <c r="E513" i="21"/>
  <c r="F513" i="21" s="1"/>
  <c r="H513" i="21" s="1"/>
  <c r="I513" i="21" s="1"/>
  <c r="L513" i="21" s="1"/>
  <c r="E533" i="21"/>
  <c r="F533" i="21" s="1"/>
  <c r="H533" i="21" s="1"/>
  <c r="I533" i="21" s="1"/>
  <c r="L533" i="21" s="1"/>
  <c r="E602" i="21"/>
  <c r="F602" i="21" s="1"/>
  <c r="H602" i="21" s="1"/>
  <c r="I602" i="21" s="1"/>
  <c r="L602" i="21" s="1"/>
  <c r="E603" i="21"/>
  <c r="F603" i="21" s="1"/>
  <c r="H603" i="21" s="1"/>
  <c r="I603" i="21" s="1"/>
  <c r="L603" i="21" s="1"/>
  <c r="E617" i="21"/>
  <c r="F617" i="21" s="1"/>
  <c r="H617" i="21" s="1"/>
  <c r="I617" i="21" s="1"/>
  <c r="L617" i="21" s="1"/>
  <c r="E631" i="21"/>
  <c r="F631" i="21" s="1"/>
  <c r="H631" i="21" s="1"/>
  <c r="I631" i="21" s="1"/>
  <c r="L631" i="21" s="1"/>
  <c r="E645" i="21"/>
  <c r="F645" i="21" s="1"/>
  <c r="H645" i="21" s="1"/>
  <c r="I645" i="21" s="1"/>
  <c r="L645" i="21" s="1"/>
  <c r="E659" i="21"/>
  <c r="F659" i="21" s="1"/>
  <c r="H659" i="21" s="1"/>
  <c r="I659" i="21" s="1"/>
  <c r="L659" i="21" s="1"/>
  <c r="E673" i="21"/>
  <c r="F673" i="21" s="1"/>
  <c r="H673" i="21" s="1"/>
  <c r="I673" i="21" s="1"/>
  <c r="L673" i="21" s="1"/>
  <c r="E674" i="21"/>
  <c r="F674" i="21" s="1"/>
  <c r="H674" i="21" s="1"/>
  <c r="I674" i="21" s="1"/>
  <c r="L674" i="21" s="1"/>
  <c r="E675" i="21"/>
  <c r="F675" i="21" s="1"/>
  <c r="H675" i="21" s="1"/>
  <c r="I675" i="21" s="1"/>
  <c r="L675" i="21" s="1"/>
  <c r="E680" i="21"/>
  <c r="F680" i="21" s="1"/>
  <c r="H680" i="21" s="1"/>
  <c r="I680" i="21" s="1"/>
  <c r="L680" i="21" s="1"/>
  <c r="E685" i="21"/>
  <c r="F685" i="21" s="1"/>
  <c r="H685" i="21" s="1"/>
  <c r="I685" i="21" s="1"/>
  <c r="L685" i="21" s="1"/>
  <c r="E690" i="21"/>
  <c r="F690" i="21" s="1"/>
  <c r="H690" i="21" s="1"/>
  <c r="I690" i="21" s="1"/>
  <c r="L690" i="21" s="1"/>
  <c r="E691" i="21"/>
  <c r="F691" i="21" s="1"/>
  <c r="H691" i="21" s="1"/>
  <c r="I691" i="21" s="1"/>
  <c r="L691" i="21" s="1"/>
  <c r="E695" i="21"/>
  <c r="F695" i="21" s="1"/>
  <c r="H695" i="21" s="1"/>
  <c r="I695" i="21" s="1"/>
  <c r="L695" i="21" s="1"/>
  <c r="E701" i="21"/>
  <c r="F701" i="21" s="1"/>
  <c r="H701" i="21" s="1"/>
  <c r="I701" i="21" s="1"/>
  <c r="L701" i="21" s="1"/>
  <c r="E702" i="21"/>
  <c r="F702" i="21" s="1"/>
  <c r="E707" i="21"/>
  <c r="F707" i="21" s="1"/>
  <c r="H707" i="21" s="1"/>
  <c r="I707" i="21" s="1"/>
  <c r="L707" i="21" s="1"/>
  <c r="E712" i="21"/>
  <c r="F712" i="21" s="1"/>
  <c r="H712" i="21" s="1"/>
  <c r="I712" i="21" s="1"/>
  <c r="L712" i="21" s="1"/>
  <c r="E713" i="21"/>
  <c r="F713" i="21" s="1"/>
  <c r="H713" i="21" s="1"/>
  <c r="I713" i="21" s="1"/>
  <c r="L713" i="21" s="1"/>
  <c r="E718" i="21"/>
  <c r="F718" i="21" s="1"/>
  <c r="H718" i="21" s="1"/>
  <c r="I718" i="21" s="1"/>
  <c r="L718" i="21" s="1"/>
  <c r="E723" i="21"/>
  <c r="F723" i="21" s="1"/>
  <c r="H723" i="21" s="1"/>
  <c r="I723" i="21" s="1"/>
  <c r="L723" i="21" s="1"/>
  <c r="E724" i="21"/>
  <c r="F724" i="21" s="1"/>
  <c r="H724" i="21" s="1"/>
  <c r="I724" i="21" s="1"/>
  <c r="L724" i="21" s="1"/>
  <c r="E728" i="21"/>
  <c r="F728" i="21" s="1"/>
  <c r="H728" i="21" s="1"/>
  <c r="I728" i="21" s="1"/>
  <c r="L728" i="21" s="1"/>
  <c r="E731" i="21"/>
  <c r="F731" i="21" s="1"/>
  <c r="H731" i="21" s="1"/>
  <c r="I731" i="21" s="1"/>
  <c r="L731" i="21" s="1"/>
  <c r="E735" i="21"/>
  <c r="F735" i="21" s="1"/>
  <c r="H735" i="21" s="1"/>
  <c r="E737" i="21"/>
  <c r="F737" i="21" s="1"/>
  <c r="H737" i="21" s="1"/>
  <c r="I737" i="21" s="1"/>
  <c r="L737" i="21" s="1"/>
  <c r="E741" i="21"/>
  <c r="F741" i="21" s="1"/>
  <c r="H741" i="21" s="1"/>
  <c r="I741" i="21" s="1"/>
  <c r="L741" i="21" s="1"/>
  <c r="E742" i="21"/>
  <c r="F742" i="21" s="1"/>
  <c r="H742" i="21" s="1"/>
  <c r="I742" i="21" s="1"/>
  <c r="L742" i="21" s="1"/>
  <c r="E743" i="21"/>
  <c r="F743" i="21" s="1"/>
  <c r="H743" i="21" s="1"/>
  <c r="I743" i="21" s="1"/>
  <c r="L743" i="21" s="1"/>
  <c r="E746" i="21"/>
  <c r="F746" i="21" s="1"/>
  <c r="H746" i="21" s="1"/>
  <c r="I746" i="21" s="1"/>
  <c r="L746" i="21" s="1"/>
  <c r="E747" i="21"/>
  <c r="F747" i="21" s="1"/>
  <c r="H747" i="21" s="1"/>
  <c r="I747" i="21" s="1"/>
  <c r="L747" i="21" s="1"/>
  <c r="E748" i="21"/>
  <c r="F748" i="21" s="1"/>
  <c r="H748" i="21" s="1"/>
  <c r="I748" i="21" s="1"/>
  <c r="E751" i="21"/>
  <c r="F751" i="21" s="1"/>
  <c r="H751" i="21" s="1"/>
  <c r="I751" i="21" s="1"/>
  <c r="L751" i="21" s="1"/>
  <c r="E752" i="21"/>
  <c r="F752" i="21" s="1"/>
  <c r="H752" i="21" s="1"/>
  <c r="I752" i="21" s="1"/>
  <c r="E755" i="21"/>
  <c r="F755" i="21" s="1"/>
  <c r="H755" i="21" s="1"/>
  <c r="I755" i="21" s="1"/>
  <c r="L755" i="21" s="1"/>
  <c r="E759" i="21"/>
  <c r="F759" i="21" s="1"/>
  <c r="H759" i="21" s="1"/>
  <c r="I759" i="21" s="1"/>
  <c r="L759" i="21" s="1"/>
  <c r="E762" i="21"/>
  <c r="F762" i="21" s="1"/>
  <c r="H762" i="21" s="1"/>
  <c r="I762" i="21" s="1"/>
  <c r="L762" i="21" s="1"/>
  <c r="E763" i="21"/>
  <c r="F763" i="21" s="1"/>
  <c r="H763" i="21" s="1"/>
  <c r="I763" i="21" s="1"/>
  <c r="E765" i="21"/>
  <c r="F765" i="21" s="1"/>
  <c r="H765" i="21" s="1"/>
  <c r="I765" i="21" s="1"/>
  <c r="L765" i="21" s="1"/>
  <c r="E766" i="21"/>
  <c r="F766" i="21" s="1"/>
  <c r="H766" i="21" s="1"/>
  <c r="I766" i="21" s="1"/>
  <c r="E768" i="21"/>
  <c r="F768" i="21" s="1"/>
  <c r="H768" i="21" s="1"/>
  <c r="I768" i="21" s="1"/>
  <c r="L768" i="21" s="1"/>
  <c r="E769" i="21"/>
  <c r="F769" i="21" s="1"/>
  <c r="H769" i="21" s="1"/>
  <c r="I769" i="21" s="1"/>
  <c r="E772" i="21"/>
  <c r="F772" i="21" s="1"/>
  <c r="H772" i="21" s="1"/>
  <c r="I772" i="21" s="1"/>
  <c r="L772" i="21" s="1"/>
  <c r="E775" i="21"/>
  <c r="F775" i="21" s="1"/>
  <c r="H775" i="21" s="1"/>
  <c r="I775" i="21" s="1"/>
  <c r="L775" i="21" s="1"/>
  <c r="E776" i="21"/>
  <c r="F776" i="21" s="1"/>
  <c r="E778" i="21"/>
  <c r="F778" i="21" s="1"/>
  <c r="H778" i="21" s="1"/>
  <c r="I778" i="21" s="1"/>
  <c r="L778" i="21" s="1"/>
  <c r="E781" i="21"/>
  <c r="F781" i="21" s="1"/>
  <c r="H781" i="21" s="1"/>
  <c r="I781" i="21" s="1"/>
  <c r="L781" i="21" s="1"/>
  <c r="E784" i="21"/>
  <c r="F784" i="21" s="1"/>
  <c r="H784" i="21" s="1"/>
  <c r="I784" i="21" s="1"/>
  <c r="L784" i="21" s="1"/>
  <c r="E787" i="21"/>
  <c r="F787" i="21" s="1"/>
  <c r="H787" i="21" s="1"/>
  <c r="I787" i="21" s="1"/>
  <c r="L787" i="21" s="1"/>
  <c r="E788" i="21"/>
  <c r="F788" i="21" s="1"/>
  <c r="H788" i="21" s="1"/>
  <c r="I788" i="21" s="1"/>
  <c r="E790" i="21"/>
  <c r="F790" i="21" s="1"/>
  <c r="H790" i="21" s="1"/>
  <c r="I790" i="21" s="1"/>
  <c r="E791" i="21"/>
  <c r="F791" i="21" s="1"/>
  <c r="H791" i="21" s="1"/>
  <c r="I791" i="21" s="1"/>
  <c r="L791" i="21" s="1"/>
  <c r="E792" i="21"/>
  <c r="F792" i="21" s="1"/>
  <c r="H792" i="21" s="1"/>
  <c r="I792" i="21" s="1"/>
  <c r="E794" i="21"/>
  <c r="F794" i="21" s="1"/>
  <c r="H794" i="21" s="1"/>
  <c r="I794" i="21" s="1"/>
  <c r="L794" i="21" s="1"/>
  <c r="E796" i="21"/>
  <c r="F796" i="21" s="1"/>
  <c r="H796" i="21" s="1"/>
  <c r="I796" i="21" s="1"/>
  <c r="L796" i="21" s="1"/>
  <c r="E797" i="21"/>
  <c r="F797" i="21" s="1"/>
  <c r="H797" i="21" s="1"/>
  <c r="I797" i="21" s="1"/>
  <c r="L797" i="21" s="1"/>
  <c r="E800" i="21"/>
  <c r="F800" i="21" s="1"/>
  <c r="H800" i="21" s="1"/>
  <c r="I800" i="21" s="1"/>
  <c r="L800" i="21" s="1"/>
  <c r="E804" i="21"/>
  <c r="F804" i="21" s="1"/>
  <c r="H804" i="21" s="1"/>
  <c r="I804" i="21" s="1"/>
  <c r="L804" i="21" s="1"/>
  <c r="E812" i="21"/>
  <c r="F812" i="21" s="1"/>
  <c r="H812" i="21" s="1"/>
  <c r="I812" i="21" s="1"/>
  <c r="L812" i="21" s="1"/>
  <c r="E818" i="21"/>
  <c r="F818" i="21" s="1"/>
  <c r="H818" i="21" s="1"/>
  <c r="I818" i="21" s="1"/>
  <c r="L818" i="21" s="1"/>
  <c r="E820" i="21"/>
  <c r="F820" i="21" s="1"/>
  <c r="H820" i="21" s="1"/>
  <c r="I820" i="21" s="1"/>
  <c r="E822" i="21"/>
  <c r="F822" i="21" s="1"/>
  <c r="H822" i="21" s="1"/>
  <c r="I822" i="21" s="1"/>
  <c r="E823" i="21"/>
  <c r="F823" i="21" s="1"/>
  <c r="H823" i="21" s="1"/>
  <c r="I823" i="21" s="1"/>
  <c r="L823" i="21" s="1"/>
  <c r="E827" i="21"/>
  <c r="F827" i="21" s="1"/>
  <c r="H827" i="21" s="1"/>
  <c r="I827" i="21" s="1"/>
  <c r="L827" i="21" s="1"/>
  <c r="E835" i="21"/>
  <c r="F835" i="21" s="1"/>
  <c r="H835" i="21" s="1"/>
  <c r="I835" i="21" s="1"/>
  <c r="L835" i="21" s="1"/>
  <c r="E840" i="21"/>
  <c r="F840" i="21" s="1"/>
  <c r="H840" i="21" s="1"/>
  <c r="I840" i="21" s="1"/>
  <c r="L840" i="21" s="1"/>
  <c r="E847" i="21"/>
  <c r="F847" i="21" s="1"/>
  <c r="H847" i="21" s="1"/>
  <c r="I847" i="21" s="1"/>
  <c r="E850" i="21"/>
  <c r="F850" i="21" s="1"/>
  <c r="H850" i="21" s="1"/>
  <c r="I850" i="21" s="1"/>
  <c r="L850" i="21" s="1"/>
  <c r="E851" i="21"/>
  <c r="F851" i="21" s="1"/>
  <c r="H851" i="21" s="1"/>
  <c r="I851" i="21" s="1"/>
  <c r="L851" i="21" s="1"/>
  <c r="E852" i="21"/>
  <c r="F852" i="21" s="1"/>
  <c r="H852" i="21" s="1"/>
  <c r="I852" i="21" s="1"/>
  <c r="L852" i="21" s="1"/>
  <c r="E853" i="21"/>
  <c r="F853" i="21" s="1"/>
  <c r="H853" i="21" s="1"/>
  <c r="I853" i="21" s="1"/>
  <c r="E854" i="21"/>
  <c r="F854" i="21" s="1"/>
  <c r="H854" i="21" s="1"/>
  <c r="I854" i="21" s="1"/>
  <c r="E855" i="21"/>
  <c r="F855" i="21" s="1"/>
  <c r="H855" i="21" s="1"/>
  <c r="I855" i="21" s="1"/>
  <c r="E857" i="21"/>
  <c r="F857" i="21" s="1"/>
  <c r="H857" i="21" s="1"/>
  <c r="I857" i="21" s="1"/>
  <c r="L857" i="21" s="1"/>
  <c r="E858" i="21"/>
  <c r="F858" i="21" s="1"/>
  <c r="H858" i="21" s="1"/>
  <c r="I858" i="21" s="1"/>
  <c r="E859" i="21"/>
  <c r="F859" i="21" s="1"/>
  <c r="H859" i="21" s="1"/>
  <c r="I859" i="21" s="1"/>
  <c r="E860" i="21"/>
  <c r="F860" i="21" s="1"/>
  <c r="H860" i="21" s="1"/>
  <c r="I860" i="21" s="1"/>
  <c r="E861" i="21"/>
  <c r="F861" i="21" s="1"/>
  <c r="H861" i="21" s="1"/>
  <c r="I861" i="21" s="1"/>
  <c r="E862" i="21"/>
  <c r="F862" i="21" s="1"/>
  <c r="H862" i="21" s="1"/>
  <c r="I862" i="21" s="1"/>
  <c r="E863" i="21"/>
  <c r="F863" i="21" s="1"/>
  <c r="H863" i="21" s="1"/>
  <c r="E864" i="21"/>
  <c r="F864" i="21" s="1"/>
  <c r="H864" i="21" s="1"/>
  <c r="I864" i="21" s="1"/>
  <c r="L864" i="21" s="1"/>
  <c r="E865" i="21"/>
  <c r="F865" i="21" s="1"/>
  <c r="H865" i="21" s="1"/>
  <c r="I865" i="21" s="1"/>
  <c r="E866" i="21"/>
  <c r="F866" i="21" s="1"/>
  <c r="H866" i="21" s="1"/>
  <c r="E867" i="21"/>
  <c r="F867" i="21" s="1"/>
  <c r="E868" i="21"/>
  <c r="F868" i="21" s="1"/>
  <c r="H868" i="21" s="1"/>
  <c r="I868" i="21" s="1"/>
  <c r="E869" i="21"/>
  <c r="F869" i="21" s="1"/>
  <c r="H869" i="21" s="1"/>
  <c r="I869" i="21" s="1"/>
  <c r="E870" i="21"/>
  <c r="F870" i="21" s="1"/>
  <c r="H870" i="21" s="1"/>
  <c r="I870" i="21" s="1"/>
  <c r="E871" i="21"/>
  <c r="F871" i="21" s="1"/>
  <c r="H871" i="21" s="1"/>
  <c r="I871" i="21" s="1"/>
  <c r="E872" i="21"/>
  <c r="F872" i="21" s="1"/>
  <c r="H872" i="21" s="1"/>
  <c r="I872" i="21" s="1"/>
  <c r="E873" i="21"/>
  <c r="F873" i="21" s="1"/>
  <c r="H873" i="21" s="1"/>
  <c r="I873" i="21" s="1"/>
  <c r="E874" i="21"/>
  <c r="F874" i="21" s="1"/>
  <c r="H874" i="21" s="1"/>
  <c r="I874" i="21" s="1"/>
  <c r="E875" i="21"/>
  <c r="F875" i="21" s="1"/>
  <c r="H875" i="21" s="1"/>
  <c r="E876" i="21"/>
  <c r="F876" i="21" s="1"/>
  <c r="H876" i="21" s="1"/>
  <c r="I876" i="21" s="1"/>
  <c r="E877" i="21"/>
  <c r="F877" i="21" s="1"/>
  <c r="H877" i="21" s="1"/>
  <c r="I877" i="21" s="1"/>
  <c r="E878" i="21"/>
  <c r="F878" i="21" s="1"/>
  <c r="H878" i="21" s="1"/>
  <c r="I878" i="21" s="1"/>
  <c r="E879" i="21"/>
  <c r="F879" i="21" s="1"/>
  <c r="E880" i="21"/>
  <c r="F880" i="21" s="1"/>
  <c r="H880" i="21" s="1"/>
  <c r="I880" i="21" s="1"/>
  <c r="E881" i="21"/>
  <c r="F881" i="21" s="1"/>
  <c r="H881" i="21" s="1"/>
  <c r="I881" i="21" s="1"/>
  <c r="E882" i="21"/>
  <c r="F882" i="21" s="1"/>
  <c r="H882" i="21" s="1"/>
  <c r="I882" i="21" s="1"/>
  <c r="E883" i="21"/>
  <c r="F883" i="21" s="1"/>
  <c r="H883" i="21" s="1"/>
  <c r="I883" i="21" s="1"/>
  <c r="E884" i="21"/>
  <c r="F884" i="21" s="1"/>
  <c r="H884" i="21" s="1"/>
  <c r="I884" i="21" s="1"/>
  <c r="E885" i="21"/>
  <c r="F885" i="21" s="1"/>
  <c r="H885" i="21" s="1"/>
  <c r="I885" i="21" s="1"/>
  <c r="E886" i="21"/>
  <c r="F886" i="21" s="1"/>
  <c r="H886" i="21" s="1"/>
  <c r="I886" i="21" s="1"/>
  <c r="L886" i="21" s="1"/>
  <c r="E887" i="21"/>
  <c r="F887" i="21" s="1"/>
  <c r="H887" i="21" s="1"/>
  <c r="I887" i="21" s="1"/>
  <c r="E888" i="21"/>
  <c r="F888" i="21" s="1"/>
  <c r="H888" i="21" s="1"/>
  <c r="I888" i="21" s="1"/>
  <c r="E889" i="21"/>
  <c r="F889" i="21" s="1"/>
  <c r="H889" i="21" s="1"/>
  <c r="I889" i="21" s="1"/>
  <c r="E890" i="21"/>
  <c r="F890" i="21" s="1"/>
  <c r="H890" i="21" s="1"/>
  <c r="I890" i="21" s="1"/>
  <c r="E891" i="21"/>
  <c r="F891" i="21" s="1"/>
  <c r="H891" i="21" s="1"/>
  <c r="I891" i="21" s="1"/>
  <c r="L891" i="21" s="1"/>
  <c r="E892" i="21"/>
  <c r="F892" i="21" s="1"/>
  <c r="H892" i="21" s="1"/>
  <c r="I892" i="21" s="1"/>
  <c r="E896" i="21"/>
  <c r="F896" i="21" s="1"/>
  <c r="H896" i="21" s="1"/>
  <c r="I896" i="21" s="1"/>
  <c r="L896" i="21" s="1"/>
  <c r="E897" i="21"/>
  <c r="F897" i="21" s="1"/>
  <c r="H897" i="21" s="1"/>
  <c r="I897" i="21" s="1"/>
  <c r="E898" i="21"/>
  <c r="F898" i="21" s="1"/>
  <c r="E902" i="21"/>
  <c r="F902" i="21" s="1"/>
  <c r="H902" i="21" s="1"/>
  <c r="I902" i="21" s="1"/>
  <c r="L902" i="21" s="1"/>
  <c r="E903" i="21"/>
  <c r="F903" i="21" s="1"/>
  <c r="H903" i="21" s="1"/>
  <c r="I903" i="21" s="1"/>
  <c r="L903" i="21" s="1"/>
  <c r="E904" i="21"/>
  <c r="F904" i="21" s="1"/>
  <c r="H904" i="21" s="1"/>
  <c r="I904" i="21" s="1"/>
  <c r="L904" i="21" s="1"/>
  <c r="E905" i="21"/>
  <c r="F905" i="21" s="1"/>
  <c r="H905" i="21" s="1"/>
  <c r="I905" i="21" s="1"/>
  <c r="L905" i="21" s="1"/>
  <c r="E906" i="21"/>
  <c r="F906" i="21" s="1"/>
  <c r="H906" i="21" s="1"/>
  <c r="I906" i="21" s="1"/>
  <c r="E907" i="21"/>
  <c r="F907" i="21" s="1"/>
  <c r="H907" i="21" s="1"/>
  <c r="I907" i="21" s="1"/>
  <c r="L907" i="21" s="1"/>
  <c r="E911" i="21"/>
  <c r="F911" i="21" s="1"/>
  <c r="H911" i="21" s="1"/>
  <c r="I911" i="21" s="1"/>
  <c r="L911" i="21" s="1"/>
  <c r="E914" i="21"/>
  <c r="F914" i="21" s="1"/>
  <c r="H914" i="21" s="1"/>
  <c r="I914" i="21" s="1"/>
  <c r="L914" i="21" s="1"/>
  <c r="E915" i="21"/>
  <c r="F915" i="21" s="1"/>
  <c r="H915" i="21" s="1"/>
  <c r="I915" i="21" s="1"/>
  <c r="E918" i="21"/>
  <c r="F918" i="21" s="1"/>
  <c r="H918" i="21" s="1"/>
  <c r="I918" i="21" s="1"/>
  <c r="E920" i="21"/>
  <c r="F920" i="21" s="1"/>
  <c r="H920" i="21" s="1"/>
  <c r="I920" i="21" s="1"/>
  <c r="L920" i="21" s="1"/>
  <c r="E921" i="21"/>
  <c r="F921" i="21" s="1"/>
  <c r="H921" i="21" s="1"/>
  <c r="I921" i="21" s="1"/>
  <c r="L921" i="21" s="1"/>
  <c r="E922" i="21"/>
  <c r="F922" i="21" s="1"/>
  <c r="H922" i="21" s="1"/>
  <c r="I922" i="21" s="1"/>
  <c r="E923" i="21"/>
  <c r="F923" i="21" s="1"/>
  <c r="H923" i="21" s="1"/>
  <c r="I923" i="21" s="1"/>
  <c r="E924" i="21"/>
  <c r="F924" i="21" s="1"/>
  <c r="H924" i="21" s="1"/>
  <c r="I924" i="21" s="1"/>
  <c r="E925" i="21"/>
  <c r="F925" i="21" s="1"/>
  <c r="H925" i="21" s="1"/>
  <c r="I925" i="21" s="1"/>
  <c r="E926" i="21"/>
  <c r="F926" i="21" s="1"/>
  <c r="H926" i="21" s="1"/>
  <c r="I926" i="21" s="1"/>
  <c r="E927" i="21"/>
  <c r="F927" i="21" s="1"/>
  <c r="H927" i="21" s="1"/>
  <c r="I927" i="21" s="1"/>
  <c r="E928" i="21"/>
  <c r="F928" i="21" s="1"/>
  <c r="H928" i="21" s="1"/>
  <c r="I928" i="21" s="1"/>
  <c r="E929" i="21"/>
  <c r="F929" i="21" s="1"/>
  <c r="H929" i="21" s="1"/>
  <c r="I929" i="21" s="1"/>
  <c r="E930" i="21"/>
  <c r="F930" i="21" s="1"/>
  <c r="H930" i="21" s="1"/>
  <c r="E932" i="21"/>
  <c r="F932" i="21" s="1"/>
  <c r="H932" i="21" s="1"/>
  <c r="I932" i="21" s="1"/>
  <c r="E933" i="21"/>
  <c r="F933" i="21" s="1"/>
  <c r="H933" i="21" s="1"/>
  <c r="I933" i="21" s="1"/>
  <c r="L933" i="21" s="1"/>
  <c r="E934" i="21"/>
  <c r="F934" i="21" s="1"/>
  <c r="H934" i="21" s="1"/>
  <c r="I934" i="21" s="1"/>
  <c r="E935" i="21"/>
  <c r="F935" i="21" s="1"/>
  <c r="H935" i="21" s="1"/>
  <c r="I935" i="21" s="1"/>
  <c r="E936" i="21"/>
  <c r="F936" i="21" s="1"/>
  <c r="H936" i="21" s="1"/>
  <c r="I936" i="21" s="1"/>
  <c r="E937" i="21"/>
  <c r="F937" i="21" s="1"/>
  <c r="H937" i="21" s="1"/>
  <c r="I937" i="21" s="1"/>
  <c r="E938" i="21"/>
  <c r="F938" i="21" s="1"/>
  <c r="H938" i="21" s="1"/>
  <c r="I938" i="21" s="1"/>
  <c r="E939" i="21"/>
  <c r="F939" i="21" s="1"/>
  <c r="H939" i="21" s="1"/>
  <c r="I939" i="21" s="1"/>
  <c r="E940" i="21"/>
  <c r="F940" i="21" s="1"/>
  <c r="H940" i="21" s="1"/>
  <c r="I940" i="21" s="1"/>
  <c r="E941" i="21"/>
  <c r="F941" i="21" s="1"/>
  <c r="H941" i="21" s="1"/>
  <c r="I941" i="21" s="1"/>
  <c r="E942" i="21"/>
  <c r="F942" i="21" s="1"/>
  <c r="H942" i="21" s="1"/>
  <c r="I942" i="21" s="1"/>
  <c r="E943" i="21"/>
  <c r="F943" i="21" s="1"/>
  <c r="H943" i="21" s="1"/>
  <c r="I943" i="21" s="1"/>
  <c r="E944" i="21"/>
  <c r="F944" i="21" s="1"/>
  <c r="H944" i="21" s="1"/>
  <c r="I944" i="21" s="1"/>
  <c r="E945" i="21"/>
  <c r="F945" i="21" s="1"/>
  <c r="H945" i="21" s="1"/>
  <c r="I945" i="21" s="1"/>
  <c r="E946" i="21"/>
  <c r="F946" i="21" s="1"/>
  <c r="E947" i="21"/>
  <c r="F947" i="21" s="1"/>
  <c r="H947" i="21" s="1"/>
  <c r="I947" i="21" s="1"/>
  <c r="E949" i="21"/>
  <c r="F949" i="21" s="1"/>
  <c r="H949" i="21" s="1"/>
  <c r="I949" i="21" s="1"/>
  <c r="L949" i="21" s="1"/>
  <c r="E950" i="21"/>
  <c r="F950" i="21" s="1"/>
  <c r="H950" i="21" s="1"/>
  <c r="I950" i="21" s="1"/>
  <c r="L950" i="21" s="1"/>
  <c r="E951" i="21"/>
  <c r="F951" i="21" s="1"/>
  <c r="H951" i="21" s="1"/>
  <c r="I951" i="21" s="1"/>
  <c r="E952" i="21"/>
  <c r="F952" i="21" s="1"/>
  <c r="H952" i="21" s="1"/>
  <c r="I952" i="21" s="1"/>
  <c r="L952" i="21" s="1"/>
  <c r="E953" i="21"/>
  <c r="F953" i="21" s="1"/>
  <c r="H953" i="21" s="1"/>
  <c r="I953" i="21" s="1"/>
  <c r="L953" i="21" s="1"/>
  <c r="E957" i="21"/>
  <c r="F957" i="21" s="1"/>
  <c r="H957" i="21" s="1"/>
  <c r="I957" i="21" s="1"/>
  <c r="E958" i="21"/>
  <c r="F958" i="21" s="1"/>
  <c r="H958" i="21" s="1"/>
  <c r="I958" i="21" s="1"/>
  <c r="L958" i="21" s="1"/>
  <c r="E969" i="21"/>
  <c r="F969" i="21" s="1"/>
  <c r="H969" i="21" s="1"/>
  <c r="I969" i="21" s="1"/>
  <c r="L969" i="21" s="1"/>
  <c r="E979" i="21"/>
  <c r="F979" i="21" s="1"/>
  <c r="H979" i="21" s="1"/>
  <c r="I979" i="21" s="1"/>
  <c r="L979" i="21" s="1"/>
  <c r="E980" i="21"/>
  <c r="F980" i="21" s="1"/>
  <c r="H980" i="21" s="1"/>
  <c r="I980" i="21" s="1"/>
  <c r="E981" i="21"/>
  <c r="F981" i="21" s="1"/>
  <c r="H981" i="21" s="1"/>
  <c r="I981" i="21" s="1"/>
  <c r="L981" i="21" s="1"/>
  <c r="E985" i="21"/>
  <c r="F985" i="21" s="1"/>
  <c r="H985" i="21" s="1"/>
  <c r="I985" i="21" s="1"/>
  <c r="L985" i="21" s="1"/>
  <c r="E986" i="21"/>
  <c r="F986" i="21" s="1"/>
  <c r="H986" i="21" s="1"/>
  <c r="I986" i="21" s="1"/>
  <c r="L986" i="21" s="1"/>
  <c r="E987" i="21"/>
  <c r="F987" i="21" s="1"/>
  <c r="H987" i="21" s="1"/>
  <c r="I987" i="21" s="1"/>
  <c r="L987" i="21" s="1"/>
  <c r="E990" i="21"/>
  <c r="F990" i="21" s="1"/>
  <c r="H990" i="21" s="1"/>
  <c r="I990" i="21" s="1"/>
  <c r="L990" i="21" s="1"/>
  <c r="E993" i="21"/>
  <c r="F993" i="21" s="1"/>
  <c r="H993" i="21" s="1"/>
  <c r="I993" i="21" s="1"/>
  <c r="L993" i="21" s="1"/>
  <c r="E995" i="21"/>
  <c r="F995" i="21" s="1"/>
  <c r="H995" i="21" s="1"/>
  <c r="I995" i="21" s="1"/>
  <c r="L995" i="21" s="1"/>
  <c r="E996" i="21"/>
  <c r="F996" i="21" s="1"/>
  <c r="H996" i="21" s="1"/>
  <c r="I996" i="21" s="1"/>
  <c r="L996" i="21" s="1"/>
  <c r="E1004" i="21"/>
  <c r="F1004" i="21" s="1"/>
  <c r="H1004" i="21" s="1"/>
  <c r="I1004" i="21" s="1"/>
  <c r="L1004" i="21" s="1"/>
  <c r="E1010" i="21"/>
  <c r="F1010" i="21" s="1"/>
  <c r="H1010" i="21" s="1"/>
  <c r="I1010" i="21" s="1"/>
  <c r="L1010" i="21" s="1"/>
  <c r="E1017" i="21"/>
  <c r="F1017" i="21" s="1"/>
  <c r="H1017" i="21" s="1"/>
  <c r="I1017" i="21" s="1"/>
  <c r="L1017" i="21" s="1"/>
  <c r="E1018" i="21"/>
  <c r="F1018" i="21" s="1"/>
  <c r="H1018" i="21" s="1"/>
  <c r="I1018" i="21" s="1"/>
  <c r="E1019" i="21"/>
  <c r="F1019" i="21" s="1"/>
  <c r="H1019" i="21" s="1"/>
  <c r="I1019" i="21" s="1"/>
  <c r="E1022" i="21"/>
  <c r="F1022" i="21" s="1"/>
  <c r="H1022" i="21" s="1"/>
  <c r="I1022" i="21" s="1"/>
  <c r="E1023" i="21"/>
  <c r="F1023" i="21" s="1"/>
  <c r="H1023" i="21" s="1"/>
  <c r="I1023" i="21" s="1"/>
  <c r="E1024" i="21"/>
  <c r="F1024" i="21" s="1"/>
  <c r="H1024" i="21" s="1"/>
  <c r="I1024" i="21" s="1"/>
  <c r="L1024" i="21" s="1"/>
  <c r="E1025" i="21"/>
  <c r="F1025" i="21" s="1"/>
  <c r="H1025" i="21" s="1"/>
  <c r="I1025" i="21" s="1"/>
  <c r="L1025" i="21" s="1"/>
  <c r="E1027" i="21"/>
  <c r="F1027" i="21" s="1"/>
  <c r="H1027" i="21" s="1"/>
  <c r="I1027" i="21" s="1"/>
  <c r="L1027" i="21" s="1"/>
  <c r="E1035" i="21"/>
  <c r="F1035" i="21" s="1"/>
  <c r="H1035" i="21" s="1"/>
  <c r="I1035" i="21" s="1"/>
  <c r="L1035" i="21" s="1"/>
  <c r="E1037" i="21"/>
  <c r="F1037" i="21" s="1"/>
  <c r="H1037" i="21" s="1"/>
  <c r="I1037" i="21" s="1"/>
  <c r="L1037" i="21" s="1"/>
  <c r="E1045" i="21"/>
  <c r="F1045" i="21" s="1"/>
  <c r="E1046" i="21"/>
  <c r="F1046" i="21" s="1"/>
  <c r="H1046" i="21" s="1"/>
  <c r="E1047" i="21"/>
  <c r="F1047" i="21" s="1"/>
  <c r="H1047" i="21" s="1"/>
  <c r="I1047" i="21" s="1"/>
  <c r="L1047" i="21" s="1"/>
  <c r="E1055" i="21"/>
  <c r="F1055" i="21" s="1"/>
  <c r="H1055" i="21" s="1"/>
  <c r="I1055" i="21" s="1"/>
  <c r="L1055" i="21" s="1"/>
  <c r="E1057" i="21"/>
  <c r="F1057" i="21" s="1"/>
  <c r="H1057" i="21" s="1"/>
  <c r="I1057" i="21" s="1"/>
  <c r="L1057" i="21" s="1"/>
  <c r="E1065" i="21"/>
  <c r="F1065" i="21" s="1"/>
  <c r="H1065" i="21" s="1"/>
  <c r="I1065" i="21" s="1"/>
  <c r="L1065" i="21" s="1"/>
  <c r="E1067" i="21"/>
  <c r="F1067" i="21" s="1"/>
  <c r="H1067" i="21" s="1"/>
  <c r="I1067" i="21" s="1"/>
  <c r="L1067" i="21" s="1"/>
  <c r="E1075" i="21"/>
  <c r="F1075" i="21" s="1"/>
  <c r="H1075" i="21" s="1"/>
  <c r="I1075" i="21" s="1"/>
  <c r="L1075" i="21" s="1"/>
  <c r="E1077" i="21"/>
  <c r="F1077" i="21" s="1"/>
  <c r="E1085" i="21"/>
  <c r="F1085" i="21" s="1"/>
  <c r="H1085" i="21" s="1"/>
  <c r="I1085" i="21" s="1"/>
  <c r="L1085" i="21" s="1"/>
  <c r="E1088" i="21"/>
  <c r="F1088" i="21" s="1"/>
  <c r="H1088" i="21" s="1"/>
  <c r="I1088" i="21" s="1"/>
  <c r="E1089" i="21"/>
  <c r="F1089" i="21" s="1"/>
  <c r="H1089" i="21" s="1"/>
  <c r="I1089" i="21" s="1"/>
  <c r="L1089" i="21" s="1"/>
  <c r="E1090" i="21"/>
  <c r="F1090" i="21" s="1"/>
  <c r="H1090" i="21" s="1"/>
  <c r="I1090" i="21" s="1"/>
  <c r="L1090" i="21" s="1"/>
  <c r="E1092" i="21"/>
  <c r="F1092" i="21" s="1"/>
  <c r="H1092" i="21" s="1"/>
  <c r="I1092" i="21" s="1"/>
  <c r="L1092" i="21" s="1"/>
  <c r="E1093" i="21"/>
  <c r="F1093" i="21" s="1"/>
  <c r="H1093" i="21" s="1"/>
  <c r="I1093" i="21" s="1"/>
  <c r="L1093" i="21" s="1"/>
  <c r="E1094" i="21"/>
  <c r="F1094" i="21" s="1"/>
  <c r="H1094" i="21" s="1"/>
  <c r="I1094" i="21" s="1"/>
  <c r="L1094" i="21" s="1"/>
  <c r="E1095" i="21"/>
  <c r="F1095" i="21" s="1"/>
  <c r="H1095" i="21" s="1"/>
  <c r="I1095" i="21" s="1"/>
  <c r="L1095" i="21" s="1"/>
  <c r="E1096" i="21"/>
  <c r="F1096" i="21" s="1"/>
  <c r="H1096" i="21" s="1"/>
  <c r="I1096" i="21" s="1"/>
  <c r="L1096" i="21" s="1"/>
  <c r="E1099" i="21"/>
  <c r="F1099" i="21" s="1"/>
  <c r="H1099" i="21" s="1"/>
  <c r="I1099" i="21" s="1"/>
  <c r="L1099" i="21" s="1"/>
  <c r="E1102" i="21"/>
  <c r="F1102" i="21" s="1"/>
  <c r="H1102" i="21" s="1"/>
  <c r="I1102" i="21" s="1"/>
  <c r="L1102" i="21" s="1"/>
  <c r="E1104" i="21"/>
  <c r="F1104" i="21" s="1"/>
  <c r="H1104" i="21" s="1"/>
  <c r="I1104" i="21" s="1"/>
  <c r="L1104" i="21" s="1"/>
  <c r="E1108" i="21"/>
  <c r="F1108" i="21" s="1"/>
  <c r="H1108" i="21" s="1"/>
  <c r="I1108" i="21" s="1"/>
  <c r="L1108" i="21" s="1"/>
  <c r="E1109" i="21"/>
  <c r="F1109" i="21" s="1"/>
  <c r="H1109" i="21" s="1"/>
  <c r="I1109" i="21" s="1"/>
  <c r="L1109" i="21" s="1"/>
  <c r="E1110" i="21"/>
  <c r="F1110" i="21" s="1"/>
  <c r="H1110" i="21" s="1"/>
  <c r="I1110" i="21" s="1"/>
  <c r="L1110" i="21" s="1"/>
  <c r="E1113" i="21"/>
  <c r="F1113" i="21" s="1"/>
  <c r="H1113" i="21" s="1"/>
  <c r="I1113" i="21" s="1"/>
  <c r="L1113" i="21" s="1"/>
  <c r="E1116" i="21"/>
  <c r="F1116" i="21" s="1"/>
  <c r="H1116" i="21" s="1"/>
  <c r="I1116" i="21" s="1"/>
  <c r="L1116" i="21" s="1"/>
  <c r="E1118" i="21"/>
  <c r="F1118" i="21" s="1"/>
  <c r="H1118" i="21" s="1"/>
  <c r="I1118" i="21" s="1"/>
  <c r="L1118" i="21" s="1"/>
  <c r="E1122" i="21"/>
  <c r="F1122" i="21" s="1"/>
  <c r="H1122" i="21" s="1"/>
  <c r="I1122" i="21" s="1"/>
  <c r="L1122" i="21" s="1"/>
  <c r="E1123" i="21"/>
  <c r="F1123" i="21" s="1"/>
  <c r="H1123" i="21" s="1"/>
  <c r="I1123" i="21" s="1"/>
  <c r="L1123" i="21" s="1"/>
  <c r="E1128" i="21"/>
  <c r="F1128" i="21" s="1"/>
  <c r="H1128" i="21" s="1"/>
  <c r="E1132" i="21"/>
  <c r="F1132" i="21" s="1"/>
  <c r="H1132" i="21" s="1"/>
  <c r="I1132" i="21" s="1"/>
  <c r="L1132" i="21" s="1"/>
  <c r="E1139" i="21"/>
  <c r="F1139" i="21" s="1"/>
  <c r="H1139" i="21" s="1"/>
  <c r="I1139" i="21" s="1"/>
  <c r="L1139" i="21" s="1"/>
  <c r="E1143" i="21"/>
  <c r="F1143" i="21" s="1"/>
  <c r="H1143" i="21" s="1"/>
  <c r="I1143" i="21" s="1"/>
  <c r="L1143" i="21" s="1"/>
  <c r="E1145" i="21"/>
  <c r="F1145" i="21" s="1"/>
  <c r="H1145" i="21" s="1"/>
  <c r="I1145" i="21" s="1"/>
  <c r="L1145" i="21" s="1"/>
  <c r="E1146" i="21"/>
  <c r="F1146" i="21" s="1"/>
  <c r="H1146" i="21" s="1"/>
  <c r="I1146" i="21" s="1"/>
  <c r="L1146" i="21" s="1"/>
  <c r="E1153" i="21"/>
  <c r="F1153" i="21" s="1"/>
  <c r="H1153" i="21" s="1"/>
  <c r="I1153" i="21" s="1"/>
  <c r="L1153" i="21" s="1"/>
  <c r="E1154" i="21"/>
  <c r="F1154" i="21" s="1"/>
  <c r="H1154" i="21" s="1"/>
  <c r="I1154" i="21" s="1"/>
  <c r="L1154" i="21" s="1"/>
  <c r="E1155" i="21"/>
  <c r="F1155" i="21" s="1"/>
  <c r="H1155" i="21" s="1"/>
  <c r="I1155" i="21" s="1"/>
  <c r="L1155" i="21" s="1"/>
  <c r="E1156" i="21"/>
  <c r="F1156" i="21" s="1"/>
  <c r="H1156" i="21" s="1"/>
  <c r="E1157" i="21"/>
  <c r="F1157" i="21" s="1"/>
  <c r="H1157" i="21" s="1"/>
  <c r="I1157" i="21" s="1"/>
  <c r="E1160" i="21"/>
  <c r="F1160" i="21" s="1"/>
  <c r="H1160" i="21" s="1"/>
  <c r="I1160" i="21" s="1"/>
  <c r="L1160" i="21" s="1"/>
  <c r="E1161" i="21"/>
  <c r="F1161" i="21" s="1"/>
  <c r="H1161" i="21" s="1"/>
  <c r="E1178" i="21"/>
  <c r="F1178" i="21" s="1"/>
  <c r="H1178" i="21" s="1"/>
  <c r="I1178" i="21" s="1"/>
  <c r="L1178" i="21" s="1"/>
  <c r="E1179" i="21"/>
  <c r="F1179" i="21" s="1"/>
  <c r="H1179" i="21" s="1"/>
  <c r="I1179" i="21" s="1"/>
  <c r="L1179" i="21" s="1"/>
  <c r="E1181" i="21"/>
  <c r="F1181" i="21" s="1"/>
  <c r="H1181" i="21" s="1"/>
  <c r="I1181" i="21" s="1"/>
  <c r="E1184" i="21"/>
  <c r="F1184" i="21" s="1"/>
  <c r="H1184" i="21" s="1"/>
  <c r="E1185" i="21"/>
  <c r="F1185" i="21" s="1"/>
  <c r="H1185" i="21" s="1"/>
  <c r="I1185" i="21" s="1"/>
  <c r="E1186" i="21"/>
  <c r="F1186" i="21" s="1"/>
  <c r="E1187" i="21"/>
  <c r="F1187" i="21" s="1"/>
  <c r="H1187" i="21" s="1"/>
  <c r="I1187" i="21" s="1"/>
  <c r="E1188" i="21"/>
  <c r="F1188" i="21" s="1"/>
  <c r="H1188" i="21" s="1"/>
  <c r="I1188" i="21" s="1"/>
  <c r="E1189" i="21"/>
  <c r="F1189" i="21" s="1"/>
  <c r="H1189" i="21" s="1"/>
  <c r="I1189" i="21" s="1"/>
  <c r="E1190" i="21"/>
  <c r="F1190" i="21" s="1"/>
  <c r="E1191" i="21"/>
  <c r="F1191" i="21" s="1"/>
  <c r="H1191" i="21" s="1"/>
  <c r="I1191" i="21" s="1"/>
  <c r="E1204" i="21"/>
  <c r="F1204" i="21" s="1"/>
  <c r="H1204" i="21" s="1"/>
  <c r="I1204" i="21" s="1"/>
  <c r="E1205" i="21"/>
  <c r="F1205" i="21" s="1"/>
  <c r="H1205" i="21" s="1"/>
  <c r="I1205" i="21" s="1"/>
  <c r="L1205" i="21" s="1"/>
  <c r="E1208" i="21"/>
  <c r="F1208" i="21" s="1"/>
  <c r="H1208" i="21" s="1"/>
  <c r="E1209" i="21"/>
  <c r="F1209" i="21" s="1"/>
  <c r="H1209" i="21" s="1"/>
  <c r="I1209" i="21" s="1"/>
  <c r="E1211" i="21"/>
  <c r="F1211" i="21" s="1"/>
  <c r="H1211" i="21" s="1"/>
  <c r="I1211" i="21" s="1"/>
  <c r="E1212" i="21"/>
  <c r="F1212" i="21" s="1"/>
  <c r="H1212" i="21" s="1"/>
  <c r="E1213" i="21"/>
  <c r="F1213" i="21" s="1"/>
  <c r="H1213" i="21" s="1"/>
  <c r="I1213" i="21" s="1"/>
  <c r="E1216" i="21"/>
  <c r="F1216" i="21" s="1"/>
  <c r="H1216" i="21" s="1"/>
  <c r="I1216" i="21" s="1"/>
  <c r="E1224" i="21"/>
  <c r="F1224" i="21" s="1"/>
  <c r="H1224" i="21" s="1"/>
  <c r="E1225" i="21"/>
  <c r="F1225" i="21" s="1"/>
  <c r="H1225" i="21" s="1"/>
  <c r="I1225" i="21" s="1"/>
  <c r="L1225" i="21" s="1"/>
  <c r="E1226" i="21"/>
  <c r="F1226" i="21" s="1"/>
  <c r="H1226" i="21" s="1"/>
  <c r="I1226" i="21" s="1"/>
  <c r="E1229" i="21"/>
  <c r="F1229" i="21" s="1"/>
  <c r="H1229" i="21" s="1"/>
  <c r="I1229" i="21" s="1"/>
  <c r="E1230" i="21"/>
  <c r="F1230" i="21" s="1"/>
  <c r="H1230" i="21" s="1"/>
  <c r="I1230" i="21" s="1"/>
  <c r="L1230" i="21" s="1"/>
  <c r="E1234" i="21"/>
  <c r="F1234" i="21" s="1"/>
  <c r="E1238" i="21"/>
  <c r="F1238" i="21" s="1"/>
  <c r="H1238" i="21" s="1"/>
  <c r="I1238" i="21" s="1"/>
  <c r="L1238" i="21" s="1"/>
  <c r="E1239" i="21"/>
  <c r="F1239" i="21" s="1"/>
  <c r="H1239" i="21" s="1"/>
  <c r="I1239" i="21" s="1"/>
  <c r="E1240" i="21"/>
  <c r="F1240" i="21" s="1"/>
  <c r="H1240" i="21" s="1"/>
  <c r="E1246" i="21"/>
  <c r="F1246" i="21" s="1"/>
  <c r="H1246" i="21" s="1"/>
  <c r="I1246" i="21" s="1"/>
  <c r="L1246" i="21" s="1"/>
  <c r="E1247" i="21"/>
  <c r="F1247" i="21" s="1"/>
  <c r="H1247" i="21" s="1"/>
  <c r="I1247" i="21" s="1"/>
  <c r="L1247" i="21" s="1"/>
  <c r="E1258" i="21"/>
  <c r="F1258" i="21" s="1"/>
  <c r="E1267" i="21"/>
  <c r="F1267" i="21" s="1"/>
  <c r="H1267" i="21" s="1"/>
  <c r="I1267" i="21" s="1"/>
  <c r="L1267" i="21" s="1"/>
  <c r="E1276" i="21"/>
  <c r="F1276" i="21" s="1"/>
  <c r="E1277" i="21"/>
  <c r="F1277" i="21" s="1"/>
  <c r="H1277" i="21" s="1"/>
  <c r="I1277" i="21" s="1"/>
  <c r="L1277" i="21" s="1"/>
  <c r="E1278" i="21"/>
  <c r="F1278" i="21" s="1"/>
  <c r="H1278" i="21" s="1"/>
  <c r="I1278" i="21" s="1"/>
  <c r="E1282" i="21"/>
  <c r="F1282" i="21" s="1"/>
  <c r="E1283" i="21"/>
  <c r="F1283" i="21" s="1"/>
  <c r="E1284" i="21"/>
  <c r="F1284" i="21" s="1"/>
  <c r="H1284" i="21" s="1"/>
  <c r="I1284" i="21" s="1"/>
  <c r="E1286" i="21"/>
  <c r="F1286" i="21" s="1"/>
  <c r="H1286" i="21" s="1"/>
  <c r="I1286" i="21" s="1"/>
  <c r="E1287" i="21"/>
  <c r="F1287" i="21" s="1"/>
  <c r="H1287" i="21" s="1"/>
  <c r="I1287" i="21" s="1"/>
  <c r="E1288" i="21"/>
  <c r="F1288" i="21" s="1"/>
  <c r="E1289" i="21"/>
  <c r="F1289" i="21" s="1"/>
  <c r="H1289" i="21" s="1"/>
  <c r="I1289" i="21" s="1"/>
  <c r="E1290" i="21"/>
  <c r="F1290" i="21" s="1"/>
  <c r="H1290" i="21" s="1"/>
  <c r="E1291" i="21"/>
  <c r="F1291" i="21" s="1"/>
  <c r="H1291" i="21" s="1"/>
  <c r="I1291" i="21" s="1"/>
  <c r="E1292" i="21"/>
  <c r="F1292" i="21" s="1"/>
  <c r="E1293" i="21"/>
  <c r="F1293" i="21" s="1"/>
  <c r="H1293" i="21" s="1"/>
  <c r="I1293" i="21" s="1"/>
  <c r="E1294" i="21"/>
  <c r="F1294" i="21" s="1"/>
  <c r="H1294" i="21" s="1"/>
  <c r="E1295" i="21"/>
  <c r="F1295" i="21" s="1"/>
  <c r="H1295" i="21" s="1"/>
  <c r="I1295" i="21" s="1"/>
  <c r="L1295" i="21" s="1"/>
  <c r="E1296" i="21"/>
  <c r="F1296" i="21" s="1"/>
  <c r="H1296" i="21" s="1"/>
  <c r="E1297" i="21"/>
  <c r="F1297" i="21" s="1"/>
  <c r="H1297" i="21" s="1"/>
  <c r="I1297" i="21" s="1"/>
  <c r="L1297" i="21" s="1"/>
  <c r="E1298" i="21"/>
  <c r="F1298" i="21" s="1"/>
  <c r="D1295" i="21"/>
  <c r="D1296" i="21"/>
  <c r="D1297" i="21"/>
  <c r="D1298" i="21"/>
  <c r="D807" i="21"/>
  <c r="D808" i="21"/>
  <c r="D809" i="21"/>
  <c r="D810" i="21"/>
  <c r="D811" i="21"/>
  <c r="D812" i="21"/>
  <c r="D813" i="21"/>
  <c r="D814" i="21"/>
  <c r="D815" i="21"/>
  <c r="D816" i="21"/>
  <c r="D817" i="21"/>
  <c r="D818" i="21"/>
  <c r="D819" i="21"/>
  <c r="D820" i="21"/>
  <c r="D821" i="21"/>
  <c r="D822" i="21"/>
  <c r="D823" i="21"/>
  <c r="D824" i="21"/>
  <c r="D825" i="21"/>
  <c r="D826" i="21"/>
  <c r="D827" i="21"/>
  <c r="D828" i="21"/>
  <c r="D829" i="21"/>
  <c r="D830" i="21"/>
  <c r="D831" i="21"/>
  <c r="D832" i="21"/>
  <c r="D833" i="21"/>
  <c r="D834" i="21"/>
  <c r="D835" i="21"/>
  <c r="D836" i="21"/>
  <c r="D837" i="21"/>
  <c r="D838" i="21"/>
  <c r="D839" i="21"/>
  <c r="D840" i="21"/>
  <c r="D841" i="21"/>
  <c r="D842" i="21"/>
  <c r="D843" i="21"/>
  <c r="D844" i="21"/>
  <c r="D845" i="21"/>
  <c r="D846" i="21"/>
  <c r="D847" i="21"/>
  <c r="D848" i="21"/>
  <c r="D849" i="21"/>
  <c r="D850" i="21"/>
  <c r="D851" i="21"/>
  <c r="D852" i="21"/>
  <c r="D853" i="21"/>
  <c r="D854" i="21"/>
  <c r="D855" i="21"/>
  <c r="D856" i="21"/>
  <c r="D857" i="21"/>
  <c r="D858" i="21"/>
  <c r="D859" i="21"/>
  <c r="D860" i="21"/>
  <c r="D861" i="21"/>
  <c r="D862" i="21"/>
  <c r="D863" i="21"/>
  <c r="D864" i="21"/>
  <c r="D865" i="21"/>
  <c r="D866" i="21"/>
  <c r="D867" i="21"/>
  <c r="D868" i="21"/>
  <c r="D869" i="21"/>
  <c r="D870" i="21"/>
  <c r="D871" i="21"/>
  <c r="D872" i="21"/>
  <c r="D873" i="21"/>
  <c r="D874" i="21"/>
  <c r="D875" i="21"/>
  <c r="D876" i="21"/>
  <c r="D877" i="21"/>
  <c r="D878" i="21"/>
  <c r="D879" i="21"/>
  <c r="D880" i="21"/>
  <c r="D881" i="21"/>
  <c r="D882" i="21"/>
  <c r="D883" i="21"/>
  <c r="D884" i="21"/>
  <c r="D885" i="21"/>
  <c r="D886" i="21"/>
  <c r="D887" i="21"/>
  <c r="D888" i="21"/>
  <c r="D889" i="21"/>
  <c r="D890" i="21"/>
  <c r="D891" i="21"/>
  <c r="D892" i="21"/>
  <c r="D893" i="21"/>
  <c r="D894" i="21"/>
  <c r="D895" i="21"/>
  <c r="D896" i="21"/>
  <c r="D897" i="21"/>
  <c r="D898" i="21"/>
  <c r="D899" i="21"/>
  <c r="D900" i="21"/>
  <c r="D901" i="21"/>
  <c r="D902" i="21"/>
  <c r="D903" i="21"/>
  <c r="D904" i="21"/>
  <c r="D905" i="21"/>
  <c r="D906" i="21"/>
  <c r="D907" i="21"/>
  <c r="D908" i="21"/>
  <c r="D909" i="21"/>
  <c r="D910" i="21"/>
  <c r="D911" i="21"/>
  <c r="D912" i="21"/>
  <c r="D913" i="21"/>
  <c r="D914" i="21"/>
  <c r="D915" i="21"/>
  <c r="D916" i="21"/>
  <c r="D917" i="21"/>
  <c r="D918" i="21"/>
  <c r="D919" i="21"/>
  <c r="D920" i="21"/>
  <c r="D921" i="21"/>
  <c r="D922" i="21"/>
  <c r="D923" i="21"/>
  <c r="D924" i="21"/>
  <c r="D925" i="21"/>
  <c r="D926" i="21"/>
  <c r="D927" i="21"/>
  <c r="D928" i="21"/>
  <c r="D929" i="21"/>
  <c r="D930" i="21"/>
  <c r="D931" i="21"/>
  <c r="D932" i="21"/>
  <c r="D933" i="21"/>
  <c r="D934" i="21"/>
  <c r="D935" i="21"/>
  <c r="D936" i="21"/>
  <c r="D937" i="21"/>
  <c r="D938" i="21"/>
  <c r="D939" i="21"/>
  <c r="D940" i="21"/>
  <c r="D941" i="21"/>
  <c r="D942" i="21"/>
  <c r="D943" i="21"/>
  <c r="D944" i="21"/>
  <c r="D945" i="21"/>
  <c r="D946" i="21"/>
  <c r="D947" i="21"/>
  <c r="D948" i="21"/>
  <c r="D949" i="21"/>
  <c r="D950" i="21"/>
  <c r="D951" i="21"/>
  <c r="D952" i="21"/>
  <c r="D953" i="21"/>
  <c r="D954" i="21"/>
  <c r="D955" i="21"/>
  <c r="D956" i="21"/>
  <c r="D957" i="21"/>
  <c r="D958" i="21"/>
  <c r="D959" i="21"/>
  <c r="D960" i="21"/>
  <c r="D961" i="21"/>
  <c r="D962" i="21"/>
  <c r="D963" i="21"/>
  <c r="D964" i="21"/>
  <c r="D965" i="21"/>
  <c r="D966" i="21"/>
  <c r="D967" i="21"/>
  <c r="D968" i="21"/>
  <c r="D969" i="21"/>
  <c r="D970" i="21"/>
  <c r="D971" i="21"/>
  <c r="D972" i="21"/>
  <c r="D973" i="21"/>
  <c r="D974" i="21"/>
  <c r="D975" i="21"/>
  <c r="D976" i="21"/>
  <c r="D977" i="21"/>
  <c r="D978" i="21"/>
  <c r="D979" i="21"/>
  <c r="D980" i="21"/>
  <c r="D981" i="21"/>
  <c r="D982" i="21"/>
  <c r="D983" i="21"/>
  <c r="D984" i="21"/>
  <c r="D985" i="21"/>
  <c r="D986" i="21"/>
  <c r="D987" i="21"/>
  <c r="D988" i="21"/>
  <c r="D989" i="21"/>
  <c r="D990" i="21"/>
  <c r="D991" i="21"/>
  <c r="D992" i="21"/>
  <c r="D993" i="21"/>
  <c r="D994" i="21"/>
  <c r="D995" i="21"/>
  <c r="D996" i="21"/>
  <c r="D997" i="21"/>
  <c r="D998" i="21"/>
  <c r="D999" i="21"/>
  <c r="D1000" i="21"/>
  <c r="D1001" i="21"/>
  <c r="D1002" i="21"/>
  <c r="D1003" i="21"/>
  <c r="D1004" i="21"/>
  <c r="D1005" i="21"/>
  <c r="D1006" i="21"/>
  <c r="D1007" i="21"/>
  <c r="D1008" i="21"/>
  <c r="D1009" i="21"/>
  <c r="D1010" i="21"/>
  <c r="D1011" i="21"/>
  <c r="D1012" i="21"/>
  <c r="D1013" i="21"/>
  <c r="D1014" i="21"/>
  <c r="D1015" i="21"/>
  <c r="D1016" i="21"/>
  <c r="D1017" i="21"/>
  <c r="D1018" i="21"/>
  <c r="D1019" i="21"/>
  <c r="D1020" i="21"/>
  <c r="D1021" i="21"/>
  <c r="D1022" i="21"/>
  <c r="D1023" i="21"/>
  <c r="D1024" i="21"/>
  <c r="D1025" i="21"/>
  <c r="D1026" i="21"/>
  <c r="D1027" i="21"/>
  <c r="D1028" i="21"/>
  <c r="D1029" i="21"/>
  <c r="D1030" i="21"/>
  <c r="D1031" i="21"/>
  <c r="D1032" i="21"/>
  <c r="D1033" i="21"/>
  <c r="D1034" i="21"/>
  <c r="D1035" i="21"/>
  <c r="D1036" i="21"/>
  <c r="D1037" i="21"/>
  <c r="D1038" i="21"/>
  <c r="D1039" i="21"/>
  <c r="D1040" i="21"/>
  <c r="D1041" i="21"/>
  <c r="D1042" i="21"/>
  <c r="D1043" i="21"/>
  <c r="D1044" i="21"/>
  <c r="D1045" i="21"/>
  <c r="D1046" i="21"/>
  <c r="D1047" i="21"/>
  <c r="D1048" i="21"/>
  <c r="D1049" i="21"/>
  <c r="D1050" i="21"/>
  <c r="D1051" i="21"/>
  <c r="D1052" i="21"/>
  <c r="D1053" i="21"/>
  <c r="D1054" i="21"/>
  <c r="D1055" i="21"/>
  <c r="D1056" i="21"/>
  <c r="D1057" i="21"/>
  <c r="D1058" i="21"/>
  <c r="D1059" i="21"/>
  <c r="D1060" i="21"/>
  <c r="D1061" i="21"/>
  <c r="D1062" i="21"/>
  <c r="D1063" i="21"/>
  <c r="D1064" i="21"/>
  <c r="D1065" i="21"/>
  <c r="D1066" i="21"/>
  <c r="D1067" i="21"/>
  <c r="D1068" i="21"/>
  <c r="D1069" i="21"/>
  <c r="D1070" i="21"/>
  <c r="D1071" i="21"/>
  <c r="D1072" i="21"/>
  <c r="D1073" i="21"/>
  <c r="D1074" i="21"/>
  <c r="D1075" i="21"/>
  <c r="D1076" i="21"/>
  <c r="D1077" i="21"/>
  <c r="D1078" i="21"/>
  <c r="D1079" i="21"/>
  <c r="D1080" i="21"/>
  <c r="D1081" i="21"/>
  <c r="D1082" i="21"/>
  <c r="D1083" i="21"/>
  <c r="D1084" i="21"/>
  <c r="D1085" i="21"/>
  <c r="D1086" i="21"/>
  <c r="D1087" i="21"/>
  <c r="D1088" i="21"/>
  <c r="D1089" i="21"/>
  <c r="D1090" i="21"/>
  <c r="D1091" i="21"/>
  <c r="D1092" i="21"/>
  <c r="D1093" i="21"/>
  <c r="D1094" i="21"/>
  <c r="D1095" i="21"/>
  <c r="D1096" i="21"/>
  <c r="D1097" i="21"/>
  <c r="D1098" i="21"/>
  <c r="D1099" i="21"/>
  <c r="D1100" i="21"/>
  <c r="D1101" i="21"/>
  <c r="D1102" i="21"/>
  <c r="D1103" i="21"/>
  <c r="D1104" i="21"/>
  <c r="D1105" i="21"/>
  <c r="D1106" i="21"/>
  <c r="D1107" i="21"/>
  <c r="D1108" i="21"/>
  <c r="D1109" i="21"/>
  <c r="D1110" i="21"/>
  <c r="D1111" i="21"/>
  <c r="D1112" i="21"/>
  <c r="D1113" i="21"/>
  <c r="D1114" i="21"/>
  <c r="D1115" i="21"/>
  <c r="D1116" i="21"/>
  <c r="D1117" i="21"/>
  <c r="D1118" i="21"/>
  <c r="D1119" i="21"/>
  <c r="D1120" i="21"/>
  <c r="D1121" i="21"/>
  <c r="D1122" i="21"/>
  <c r="D1123" i="21"/>
  <c r="D1124" i="21"/>
  <c r="D1125" i="21"/>
  <c r="D1126" i="21"/>
  <c r="D1127" i="21"/>
  <c r="D1128" i="21"/>
  <c r="D1129" i="21"/>
  <c r="D1130" i="21"/>
  <c r="D1131" i="21"/>
  <c r="D1132" i="21"/>
  <c r="D1133" i="21"/>
  <c r="D1134" i="21"/>
  <c r="D1135" i="21"/>
  <c r="D1136" i="21"/>
  <c r="D1137" i="21"/>
  <c r="D1138" i="21"/>
  <c r="D1139" i="21"/>
  <c r="D1140" i="21"/>
  <c r="D1141" i="21"/>
  <c r="D1142" i="21"/>
  <c r="D1143" i="21"/>
  <c r="D1144" i="21"/>
  <c r="D1145" i="21"/>
  <c r="D1146" i="21"/>
  <c r="D1147" i="21"/>
  <c r="D1148" i="21"/>
  <c r="D1149" i="21"/>
  <c r="D1150" i="21"/>
  <c r="D1151" i="21"/>
  <c r="D1152" i="21"/>
  <c r="D1153" i="21"/>
  <c r="D1154" i="21"/>
  <c r="D1155" i="21"/>
  <c r="D1156" i="21"/>
  <c r="D1157" i="21"/>
  <c r="D1158" i="21"/>
  <c r="D1159" i="21"/>
  <c r="D1160" i="21"/>
  <c r="D1161" i="21"/>
  <c r="D1162" i="21"/>
  <c r="D1163" i="21"/>
  <c r="D1164" i="21"/>
  <c r="D1165" i="21"/>
  <c r="D1166" i="21"/>
  <c r="D1167" i="21"/>
  <c r="D1168" i="21"/>
  <c r="D1169" i="21"/>
  <c r="D1170" i="21"/>
  <c r="D1171" i="21"/>
  <c r="D1172" i="21"/>
  <c r="D1173" i="21"/>
  <c r="D1174" i="21"/>
  <c r="D1175" i="21"/>
  <c r="D1176" i="21"/>
  <c r="D1177" i="21"/>
  <c r="D1178" i="21"/>
  <c r="D1179" i="21"/>
  <c r="D1180" i="21"/>
  <c r="D1181" i="21"/>
  <c r="D1182" i="21"/>
  <c r="D1183" i="21"/>
  <c r="D1184" i="21"/>
  <c r="D1185" i="21"/>
  <c r="D1186" i="21"/>
  <c r="D1187" i="21"/>
  <c r="D1188" i="21"/>
  <c r="D1189" i="21"/>
  <c r="D1190" i="21"/>
  <c r="D1191" i="21"/>
  <c r="D1192" i="21"/>
  <c r="D1193" i="21"/>
  <c r="D1194" i="21"/>
  <c r="D1195" i="21"/>
  <c r="D1196" i="21"/>
  <c r="D1197" i="21"/>
  <c r="D1198" i="21"/>
  <c r="D1199" i="21"/>
  <c r="D1200" i="21"/>
  <c r="D1201" i="21"/>
  <c r="D1202" i="21"/>
  <c r="D1203" i="21"/>
  <c r="D1204" i="21"/>
  <c r="D1205" i="21"/>
  <c r="D1206" i="21"/>
  <c r="D1207" i="21"/>
  <c r="D1208" i="21"/>
  <c r="D1209" i="21"/>
  <c r="D1210" i="21"/>
  <c r="D1211" i="21"/>
  <c r="D1212" i="21"/>
  <c r="D1213" i="21"/>
  <c r="D1214" i="21"/>
  <c r="D1215" i="21"/>
  <c r="D1216" i="21"/>
  <c r="D1217" i="21"/>
  <c r="D1218" i="21"/>
  <c r="D1219" i="21"/>
  <c r="D1220" i="21"/>
  <c r="D1221" i="21"/>
  <c r="D1222" i="21"/>
  <c r="D1223" i="21"/>
  <c r="D1224" i="21"/>
  <c r="D1225" i="21"/>
  <c r="D1226" i="21"/>
  <c r="D1227" i="21"/>
  <c r="D1228" i="21"/>
  <c r="D1229" i="21"/>
  <c r="D1230" i="21"/>
  <c r="D1231" i="21"/>
  <c r="D1232" i="21"/>
  <c r="D1233" i="21"/>
  <c r="D1234" i="21"/>
  <c r="D1235" i="21"/>
  <c r="D1236" i="21"/>
  <c r="D1237" i="21"/>
  <c r="D1238" i="21"/>
  <c r="D1239" i="21"/>
  <c r="D1240" i="21"/>
  <c r="D1241" i="21"/>
  <c r="D1242" i="21"/>
  <c r="D1243" i="21"/>
  <c r="D1244" i="21"/>
  <c r="D1245" i="21"/>
  <c r="D1246" i="21"/>
  <c r="D1247" i="21"/>
  <c r="D1248" i="21"/>
  <c r="D1249" i="21"/>
  <c r="D1250" i="21"/>
  <c r="D1251" i="21"/>
  <c r="D1252" i="21"/>
  <c r="D1253" i="21"/>
  <c r="D1254" i="21"/>
  <c r="D1255" i="21"/>
  <c r="D1256" i="21"/>
  <c r="D1257" i="21"/>
  <c r="D1258" i="21"/>
  <c r="D1259" i="21"/>
  <c r="D1260" i="21"/>
  <c r="D1261" i="21"/>
  <c r="D1262" i="21"/>
  <c r="D1263" i="21"/>
  <c r="D1264" i="21"/>
  <c r="D1265" i="21"/>
  <c r="D1266" i="21"/>
  <c r="D1267" i="21"/>
  <c r="D1268" i="21"/>
  <c r="D1269" i="21"/>
  <c r="D1270" i="21"/>
  <c r="D1271" i="21"/>
  <c r="D1272" i="21"/>
  <c r="D1273" i="21"/>
  <c r="D1274" i="21"/>
  <c r="D1275" i="21"/>
  <c r="D1276" i="21"/>
  <c r="D1277" i="21"/>
  <c r="D1278" i="21"/>
  <c r="D1279" i="21"/>
  <c r="D1280" i="21"/>
  <c r="D1281" i="21"/>
  <c r="D1282" i="21"/>
  <c r="D1283" i="21"/>
  <c r="D1284" i="21"/>
  <c r="D1285" i="21"/>
  <c r="D1286" i="21"/>
  <c r="D1287" i="21"/>
  <c r="D1288" i="21"/>
  <c r="D1289" i="21"/>
  <c r="D1290" i="21"/>
  <c r="D1291" i="21"/>
  <c r="D1292" i="21"/>
  <c r="D1293" i="21"/>
  <c r="D1294" i="21"/>
  <c r="D214" i="21"/>
  <c r="D215" i="21"/>
  <c r="D216" i="21"/>
  <c r="D217" i="21"/>
  <c r="D218" i="21"/>
  <c r="D219" i="21"/>
  <c r="D220" i="21"/>
  <c r="D221" i="21"/>
  <c r="D222" i="21"/>
  <c r="D223" i="21"/>
  <c r="D224" i="21"/>
  <c r="D225" i="21"/>
  <c r="D226" i="21"/>
  <c r="D227" i="21"/>
  <c r="D228" i="21"/>
  <c r="D229" i="21"/>
  <c r="D230" i="21"/>
  <c r="D231" i="21"/>
  <c r="D232" i="21"/>
  <c r="D233" i="21"/>
  <c r="D234" i="21"/>
  <c r="D235" i="21"/>
  <c r="D236" i="21"/>
  <c r="D237" i="21"/>
  <c r="D238" i="21"/>
  <c r="D239" i="21"/>
  <c r="D240" i="21"/>
  <c r="D241" i="21"/>
  <c r="D242" i="21"/>
  <c r="D243" i="21"/>
  <c r="D244" i="21"/>
  <c r="D245" i="21"/>
  <c r="D246" i="21"/>
  <c r="D247" i="21"/>
  <c r="D248" i="21"/>
  <c r="D249" i="21"/>
  <c r="D250" i="21"/>
  <c r="D251" i="21"/>
  <c r="D252" i="21"/>
  <c r="D253" i="21"/>
  <c r="D254" i="21"/>
  <c r="D255" i="21"/>
  <c r="D256" i="21"/>
  <c r="D257" i="21"/>
  <c r="D258" i="21"/>
  <c r="D259" i="21"/>
  <c r="D260" i="21"/>
  <c r="D261" i="21"/>
  <c r="D262" i="21"/>
  <c r="D263" i="21"/>
  <c r="D264" i="21"/>
  <c r="D265" i="21"/>
  <c r="D266" i="21"/>
  <c r="D267" i="21"/>
  <c r="D268" i="21"/>
  <c r="D269" i="21"/>
  <c r="D270" i="21"/>
  <c r="D271" i="21"/>
  <c r="D272" i="21"/>
  <c r="D273" i="21"/>
  <c r="D274" i="21"/>
  <c r="D275" i="21"/>
  <c r="D276" i="21"/>
  <c r="D277" i="21"/>
  <c r="D278" i="21"/>
  <c r="D279" i="21"/>
  <c r="D280" i="21"/>
  <c r="D281" i="21"/>
  <c r="D282" i="21"/>
  <c r="D283" i="21"/>
  <c r="D284" i="21"/>
  <c r="D285" i="21"/>
  <c r="D286" i="21"/>
  <c r="D287" i="21"/>
  <c r="D288" i="21"/>
  <c r="D289" i="21"/>
  <c r="D290" i="21"/>
  <c r="D291" i="21"/>
  <c r="D292" i="21"/>
  <c r="D293" i="21"/>
  <c r="D294" i="21"/>
  <c r="D295" i="21"/>
  <c r="D296" i="21"/>
  <c r="D297" i="21"/>
  <c r="D298" i="21"/>
  <c r="D299" i="21"/>
  <c r="D300" i="21"/>
  <c r="D301" i="21"/>
  <c r="D302" i="21"/>
  <c r="D303" i="21"/>
  <c r="D304" i="21"/>
  <c r="D305" i="21"/>
  <c r="D306" i="21"/>
  <c r="D307" i="21"/>
  <c r="D308" i="21"/>
  <c r="D309" i="21"/>
  <c r="D310" i="21"/>
  <c r="D311" i="21"/>
  <c r="D312" i="21"/>
  <c r="D313" i="21"/>
  <c r="D314" i="21"/>
  <c r="D315" i="21"/>
  <c r="D316" i="21"/>
  <c r="D317" i="21"/>
  <c r="D318" i="21"/>
  <c r="D319" i="21"/>
  <c r="D320" i="21"/>
  <c r="D321" i="21"/>
  <c r="D322" i="21"/>
  <c r="D323" i="21"/>
  <c r="D324" i="21"/>
  <c r="D325" i="21"/>
  <c r="D326" i="21"/>
  <c r="D327" i="21"/>
  <c r="D328" i="21"/>
  <c r="D329" i="21"/>
  <c r="D330" i="21"/>
  <c r="D331" i="21"/>
  <c r="D332" i="21"/>
  <c r="D333" i="21"/>
  <c r="D334" i="21"/>
  <c r="D335" i="21"/>
  <c r="D336" i="21"/>
  <c r="D337" i="21"/>
  <c r="D338" i="21"/>
  <c r="D339" i="21"/>
  <c r="D340" i="21"/>
  <c r="D341" i="21"/>
  <c r="D342" i="21"/>
  <c r="D343" i="21"/>
  <c r="D344" i="21"/>
  <c r="D345" i="21"/>
  <c r="D346" i="21"/>
  <c r="D347" i="21"/>
  <c r="D348" i="21"/>
  <c r="D349" i="21"/>
  <c r="D350" i="21"/>
  <c r="D351" i="21"/>
  <c r="D352" i="21"/>
  <c r="D353" i="21"/>
  <c r="D354" i="21"/>
  <c r="D355" i="21"/>
  <c r="D356" i="21"/>
  <c r="D357" i="21"/>
  <c r="D358" i="21"/>
  <c r="D359" i="21"/>
  <c r="D360" i="21"/>
  <c r="D361" i="21"/>
  <c r="D362" i="21"/>
  <c r="D363" i="21"/>
  <c r="D364" i="21"/>
  <c r="D365" i="21"/>
  <c r="D366" i="21"/>
  <c r="D367" i="21"/>
  <c r="D368" i="21"/>
  <c r="D369" i="21"/>
  <c r="D370" i="21"/>
  <c r="D371" i="21"/>
  <c r="D372" i="21"/>
  <c r="D373" i="21"/>
  <c r="D374" i="21"/>
  <c r="D375" i="21"/>
  <c r="D376" i="21"/>
  <c r="D377" i="21"/>
  <c r="D378" i="21"/>
  <c r="D379" i="21"/>
  <c r="D380" i="21"/>
  <c r="D381" i="21"/>
  <c r="D382" i="21"/>
  <c r="D383" i="21"/>
  <c r="D384" i="21"/>
  <c r="D385" i="21"/>
  <c r="D386" i="21"/>
  <c r="D387" i="21"/>
  <c r="D388" i="21"/>
  <c r="D389" i="21"/>
  <c r="D390" i="21"/>
  <c r="D391" i="21"/>
  <c r="D392" i="21"/>
  <c r="D393" i="21"/>
  <c r="D394" i="21"/>
  <c r="D395" i="21"/>
  <c r="D396" i="21"/>
  <c r="D397" i="21"/>
  <c r="D398" i="21"/>
  <c r="D399" i="21"/>
  <c r="D400" i="21"/>
  <c r="D401" i="21"/>
  <c r="D402" i="21"/>
  <c r="D403" i="21"/>
  <c r="D404" i="21"/>
  <c r="D405" i="21"/>
  <c r="D406" i="21"/>
  <c r="D407" i="21"/>
  <c r="D408" i="21"/>
  <c r="D409" i="21"/>
  <c r="D410" i="21"/>
  <c r="D411" i="21"/>
  <c r="D412" i="21"/>
  <c r="D413" i="21"/>
  <c r="D414" i="21"/>
  <c r="D415" i="21"/>
  <c r="D416" i="21"/>
  <c r="D417" i="21"/>
  <c r="D418" i="21"/>
  <c r="D419" i="21"/>
  <c r="D420" i="21"/>
  <c r="D421" i="21"/>
  <c r="D422" i="21"/>
  <c r="D423" i="21"/>
  <c r="D424" i="21"/>
  <c r="D425" i="21"/>
  <c r="D426" i="21"/>
  <c r="D427" i="21"/>
  <c r="D428" i="21"/>
  <c r="D429" i="21"/>
  <c r="D430" i="21"/>
  <c r="D431" i="21"/>
  <c r="D432" i="21"/>
  <c r="D433" i="21"/>
  <c r="D434" i="21"/>
  <c r="D435" i="21"/>
  <c r="D436" i="21"/>
  <c r="D437" i="21"/>
  <c r="D438" i="21"/>
  <c r="D439" i="21"/>
  <c r="D440" i="21"/>
  <c r="D441" i="21"/>
  <c r="D442" i="21"/>
  <c r="D443" i="21"/>
  <c r="D444" i="21"/>
  <c r="D445" i="21"/>
  <c r="D446" i="21"/>
  <c r="D447" i="21"/>
  <c r="D448" i="21"/>
  <c r="D449" i="21"/>
  <c r="D450" i="21"/>
  <c r="D451" i="21"/>
  <c r="D452" i="21"/>
  <c r="D453" i="21"/>
  <c r="D454" i="21"/>
  <c r="D455" i="21"/>
  <c r="D456" i="21"/>
  <c r="D457" i="21"/>
  <c r="D458" i="21"/>
  <c r="D459" i="21"/>
  <c r="D460" i="21"/>
  <c r="D461" i="21"/>
  <c r="D462" i="21"/>
  <c r="D463" i="21"/>
  <c r="D464" i="21"/>
  <c r="D465" i="21"/>
  <c r="D466" i="21"/>
  <c r="D467" i="21"/>
  <c r="D468" i="21"/>
  <c r="D469" i="21"/>
  <c r="D470" i="21"/>
  <c r="D471" i="21"/>
  <c r="D472" i="21"/>
  <c r="D473" i="21"/>
  <c r="D474" i="21"/>
  <c r="D475" i="21"/>
  <c r="D476" i="21"/>
  <c r="D477" i="21"/>
  <c r="D478" i="21"/>
  <c r="D479" i="21"/>
  <c r="D480" i="21"/>
  <c r="D481" i="21"/>
  <c r="D482" i="21"/>
  <c r="D483" i="21"/>
  <c r="D484" i="21"/>
  <c r="D485" i="21"/>
  <c r="D486" i="21"/>
  <c r="D487" i="21"/>
  <c r="D488" i="21"/>
  <c r="D489" i="21"/>
  <c r="D490" i="21"/>
  <c r="D491" i="21"/>
  <c r="D492" i="21"/>
  <c r="D493" i="21"/>
  <c r="D494" i="21"/>
  <c r="D495" i="21"/>
  <c r="D496" i="21"/>
  <c r="D497" i="21"/>
  <c r="D498" i="21"/>
  <c r="D499" i="21"/>
  <c r="D500" i="21"/>
  <c r="D501" i="21"/>
  <c r="D502" i="21"/>
  <c r="D503" i="21"/>
  <c r="D504" i="21"/>
  <c r="D505" i="21"/>
  <c r="D506" i="21"/>
  <c r="D507" i="21"/>
  <c r="D508" i="21"/>
  <c r="D509" i="21"/>
  <c r="D510" i="21"/>
  <c r="D511" i="21"/>
  <c r="D512" i="21"/>
  <c r="D513" i="21"/>
  <c r="D514" i="21"/>
  <c r="D515" i="21"/>
  <c r="D516" i="21"/>
  <c r="D517" i="21"/>
  <c r="D518" i="21"/>
  <c r="D519" i="21"/>
  <c r="D520" i="21"/>
  <c r="D521" i="21"/>
  <c r="D522" i="21"/>
  <c r="D523" i="21"/>
  <c r="D524" i="21"/>
  <c r="D525" i="21"/>
  <c r="D526" i="21"/>
  <c r="D527" i="21"/>
  <c r="D528" i="21"/>
  <c r="D529" i="21"/>
  <c r="D530" i="21"/>
  <c r="D531" i="21"/>
  <c r="D532" i="21"/>
  <c r="D533" i="21"/>
  <c r="D534" i="21"/>
  <c r="D535" i="21"/>
  <c r="D536" i="21"/>
  <c r="D537" i="21"/>
  <c r="D538" i="21"/>
  <c r="D539" i="21"/>
  <c r="D540" i="21"/>
  <c r="D541" i="21"/>
  <c r="D542" i="21"/>
  <c r="D543" i="21"/>
  <c r="D544" i="21"/>
  <c r="D545" i="21"/>
  <c r="D546" i="21"/>
  <c r="D547" i="21"/>
  <c r="D548" i="21"/>
  <c r="D549" i="21"/>
  <c r="D550" i="21"/>
  <c r="D551" i="21"/>
  <c r="D552" i="21"/>
  <c r="D553" i="21"/>
  <c r="D554" i="21"/>
  <c r="D555" i="21"/>
  <c r="D556" i="21"/>
  <c r="D557" i="21"/>
  <c r="D558" i="21"/>
  <c r="D559" i="21"/>
  <c r="D560" i="21"/>
  <c r="D561" i="21"/>
  <c r="D562" i="21"/>
  <c r="D563" i="21"/>
  <c r="D564" i="21"/>
  <c r="D565" i="21"/>
  <c r="D566" i="21"/>
  <c r="D567" i="21"/>
  <c r="D568" i="21"/>
  <c r="D569" i="21"/>
  <c r="D570" i="21"/>
  <c r="D571" i="21"/>
  <c r="D572" i="21"/>
  <c r="D573" i="21"/>
  <c r="D574" i="21"/>
  <c r="D575" i="21"/>
  <c r="D576" i="21"/>
  <c r="D577" i="21"/>
  <c r="D578" i="21"/>
  <c r="D579" i="21"/>
  <c r="D580" i="21"/>
  <c r="D581" i="21"/>
  <c r="D582" i="21"/>
  <c r="D583" i="21"/>
  <c r="D584" i="21"/>
  <c r="D585" i="21"/>
  <c r="D586" i="21"/>
  <c r="D587" i="21"/>
  <c r="D588" i="21"/>
  <c r="D589" i="21"/>
  <c r="D590" i="21"/>
  <c r="D591" i="21"/>
  <c r="D592" i="21"/>
  <c r="D593" i="21"/>
  <c r="D594" i="21"/>
  <c r="D595" i="21"/>
  <c r="D596" i="21"/>
  <c r="D597" i="21"/>
  <c r="D598" i="21"/>
  <c r="D599" i="21"/>
  <c r="D600" i="21"/>
  <c r="D601" i="21"/>
  <c r="D602" i="21"/>
  <c r="D603" i="21"/>
  <c r="D604" i="21"/>
  <c r="D605" i="21"/>
  <c r="D606" i="21"/>
  <c r="D607" i="21"/>
  <c r="D608" i="21"/>
  <c r="D609" i="21"/>
  <c r="D610" i="21"/>
  <c r="D611" i="21"/>
  <c r="D612" i="21"/>
  <c r="D613" i="21"/>
  <c r="D614" i="21"/>
  <c r="D615" i="21"/>
  <c r="D616" i="21"/>
  <c r="D617" i="21"/>
  <c r="D618" i="21"/>
  <c r="D619" i="21"/>
  <c r="D620" i="21"/>
  <c r="D621" i="21"/>
  <c r="D622" i="21"/>
  <c r="D623" i="21"/>
  <c r="D624" i="21"/>
  <c r="D625" i="21"/>
  <c r="D626" i="21"/>
  <c r="D627" i="21"/>
  <c r="D628" i="21"/>
  <c r="D629" i="21"/>
  <c r="D630" i="21"/>
  <c r="D631" i="21"/>
  <c r="D632" i="21"/>
  <c r="D633" i="21"/>
  <c r="D634" i="21"/>
  <c r="D635" i="21"/>
  <c r="D636" i="21"/>
  <c r="D637" i="21"/>
  <c r="D638" i="21"/>
  <c r="D639" i="21"/>
  <c r="D640" i="21"/>
  <c r="D641" i="21"/>
  <c r="D642" i="21"/>
  <c r="D643" i="21"/>
  <c r="D644" i="21"/>
  <c r="D645" i="21"/>
  <c r="D646" i="21"/>
  <c r="D647" i="21"/>
  <c r="D648" i="21"/>
  <c r="D649" i="21"/>
  <c r="D650" i="21"/>
  <c r="D651" i="21"/>
  <c r="D652" i="21"/>
  <c r="D653" i="21"/>
  <c r="D654" i="21"/>
  <c r="D655" i="21"/>
  <c r="D656" i="21"/>
  <c r="D657" i="21"/>
  <c r="D658" i="21"/>
  <c r="D659" i="21"/>
  <c r="D660" i="21"/>
  <c r="D661" i="21"/>
  <c r="D662" i="21"/>
  <c r="D663" i="21"/>
  <c r="D664" i="21"/>
  <c r="D665" i="21"/>
  <c r="D666" i="21"/>
  <c r="D667" i="21"/>
  <c r="D668" i="21"/>
  <c r="D669" i="21"/>
  <c r="D670" i="21"/>
  <c r="D671" i="21"/>
  <c r="D672" i="21"/>
  <c r="D673" i="21"/>
  <c r="D674" i="21"/>
  <c r="D675" i="21"/>
  <c r="D676" i="21"/>
  <c r="D677" i="21"/>
  <c r="D678" i="21"/>
  <c r="D679" i="21"/>
  <c r="D680" i="21"/>
  <c r="D681" i="21"/>
  <c r="D682" i="21"/>
  <c r="D683" i="21"/>
  <c r="D684" i="21"/>
  <c r="D685" i="21"/>
  <c r="D686" i="21"/>
  <c r="D687" i="21"/>
  <c r="D688" i="21"/>
  <c r="D689" i="21"/>
  <c r="D690" i="21"/>
  <c r="D691" i="21"/>
  <c r="D692" i="21"/>
  <c r="D693" i="21"/>
  <c r="D694" i="21"/>
  <c r="D695" i="21"/>
  <c r="D696" i="21"/>
  <c r="D697" i="21"/>
  <c r="D698" i="21"/>
  <c r="D699" i="21"/>
  <c r="D700" i="21"/>
  <c r="D701" i="21"/>
  <c r="D702" i="21"/>
  <c r="D703" i="21"/>
  <c r="D704" i="21"/>
  <c r="D705" i="21"/>
  <c r="D706" i="21"/>
  <c r="D707" i="21"/>
  <c r="D708" i="21"/>
  <c r="D709" i="21"/>
  <c r="D710" i="21"/>
  <c r="D711" i="21"/>
  <c r="D712" i="21"/>
  <c r="D713" i="21"/>
  <c r="D714" i="21"/>
  <c r="D715" i="21"/>
  <c r="D716" i="21"/>
  <c r="D717" i="21"/>
  <c r="D718" i="21"/>
  <c r="D719" i="21"/>
  <c r="D720" i="21"/>
  <c r="D721" i="21"/>
  <c r="D722" i="21"/>
  <c r="D723" i="21"/>
  <c r="D724" i="21"/>
  <c r="D725" i="21"/>
  <c r="D726" i="21"/>
  <c r="D727" i="21"/>
  <c r="D728" i="21"/>
  <c r="D729" i="21"/>
  <c r="D730" i="21"/>
  <c r="D731" i="21"/>
  <c r="D732" i="21"/>
  <c r="D733" i="21"/>
  <c r="D734" i="21"/>
  <c r="D735" i="21"/>
  <c r="D736" i="21"/>
  <c r="D737" i="21"/>
  <c r="D738" i="21"/>
  <c r="D739" i="21"/>
  <c r="D740" i="21"/>
  <c r="D741" i="21"/>
  <c r="D742" i="21"/>
  <c r="D743" i="21"/>
  <c r="D744" i="21"/>
  <c r="D745" i="21"/>
  <c r="D746" i="21"/>
  <c r="D747" i="21"/>
  <c r="D748" i="21"/>
  <c r="D749" i="21"/>
  <c r="D750" i="21"/>
  <c r="D751" i="21"/>
  <c r="D752" i="21"/>
  <c r="D753" i="21"/>
  <c r="D754" i="21"/>
  <c r="D755" i="21"/>
  <c r="D756" i="21"/>
  <c r="D757" i="21"/>
  <c r="D758" i="21"/>
  <c r="D759" i="21"/>
  <c r="D760" i="21"/>
  <c r="D761" i="21"/>
  <c r="D762" i="21"/>
  <c r="D763" i="21"/>
  <c r="D764" i="21"/>
  <c r="D765" i="21"/>
  <c r="D766" i="21"/>
  <c r="D767" i="21"/>
  <c r="D768" i="21"/>
  <c r="D769" i="21"/>
  <c r="D770" i="21"/>
  <c r="D771" i="21"/>
  <c r="D772" i="21"/>
  <c r="D773" i="21"/>
  <c r="D774" i="21"/>
  <c r="D775" i="21"/>
  <c r="D776" i="21"/>
  <c r="D777" i="21"/>
  <c r="D778" i="21"/>
  <c r="D779" i="21"/>
  <c r="D780" i="21"/>
  <c r="D781" i="21"/>
  <c r="D782" i="21"/>
  <c r="D783" i="21"/>
  <c r="D784" i="21"/>
  <c r="D785" i="21"/>
  <c r="D786" i="21"/>
  <c r="D787" i="21"/>
  <c r="D788" i="21"/>
  <c r="D789" i="21"/>
  <c r="D790" i="21"/>
  <c r="D791" i="21"/>
  <c r="D792" i="21"/>
  <c r="D793" i="21"/>
  <c r="D794" i="21"/>
  <c r="D795" i="21"/>
  <c r="D796" i="21"/>
  <c r="D797" i="21"/>
  <c r="D798" i="21"/>
  <c r="D799" i="21"/>
  <c r="D800" i="21"/>
  <c r="D801" i="21"/>
  <c r="D802" i="21"/>
  <c r="D803" i="21"/>
  <c r="D804" i="21"/>
  <c r="D805" i="21"/>
  <c r="D806" i="21"/>
  <c r="D11" i="21"/>
  <c r="D12" i="21"/>
  <c r="D13" i="21"/>
  <c r="D14" i="21"/>
  <c r="D15" i="21"/>
  <c r="D16" i="21"/>
  <c r="D17" i="21"/>
  <c r="D18" i="21"/>
  <c r="D19" i="21"/>
  <c r="D20" i="21"/>
  <c r="D21" i="21"/>
  <c r="D22" i="21"/>
  <c r="D23" i="21"/>
  <c r="D24" i="21"/>
  <c r="D25" i="21"/>
  <c r="D26" i="21"/>
  <c r="D27" i="21"/>
  <c r="D28" i="21"/>
  <c r="D29" i="21"/>
  <c r="D30" i="21"/>
  <c r="D31" i="21"/>
  <c r="D32" i="21"/>
  <c r="D33" i="21"/>
  <c r="D34" i="21"/>
  <c r="D35" i="21"/>
  <c r="D36" i="21"/>
  <c r="D37" i="21"/>
  <c r="D38" i="21"/>
  <c r="D39" i="21"/>
  <c r="D40" i="21"/>
  <c r="D41" i="21"/>
  <c r="D42" i="21"/>
  <c r="D43" i="21"/>
  <c r="D44" i="21"/>
  <c r="D45" i="21"/>
  <c r="D46" i="21"/>
  <c r="D47" i="21"/>
  <c r="D48" i="21"/>
  <c r="D49" i="21"/>
  <c r="D50" i="21"/>
  <c r="D51" i="21"/>
  <c r="D52" i="21"/>
  <c r="D53" i="21"/>
  <c r="D54" i="21"/>
  <c r="D55" i="21"/>
  <c r="D56" i="21"/>
  <c r="D57" i="21"/>
  <c r="D58" i="21"/>
  <c r="D59" i="21"/>
  <c r="D60" i="21"/>
  <c r="D61" i="21"/>
  <c r="D62" i="21"/>
  <c r="D63" i="21"/>
  <c r="D64" i="21"/>
  <c r="D65" i="21"/>
  <c r="D66" i="21"/>
  <c r="D67" i="21"/>
  <c r="D68" i="21"/>
  <c r="D69" i="21"/>
  <c r="D70" i="21"/>
  <c r="D71" i="21"/>
  <c r="D72" i="21"/>
  <c r="D73" i="21"/>
  <c r="D74" i="21"/>
  <c r="D75" i="21"/>
  <c r="D76" i="21"/>
  <c r="D77" i="21"/>
  <c r="D78" i="21"/>
  <c r="D79" i="21"/>
  <c r="D80" i="21"/>
  <c r="D81" i="21"/>
  <c r="D82" i="21"/>
  <c r="D83" i="21"/>
  <c r="D84" i="21"/>
  <c r="D85" i="21"/>
  <c r="D86" i="21"/>
  <c r="D87" i="21"/>
  <c r="D88" i="21"/>
  <c r="D89" i="21"/>
  <c r="D90" i="21"/>
  <c r="D91" i="21"/>
  <c r="D92" i="21"/>
  <c r="D93" i="21"/>
  <c r="D94" i="21"/>
  <c r="D95" i="21"/>
  <c r="D96" i="21"/>
  <c r="D97" i="21"/>
  <c r="D98" i="21"/>
  <c r="D99" i="21"/>
  <c r="D100" i="21"/>
  <c r="D101" i="21"/>
  <c r="D102" i="21"/>
  <c r="D103" i="21"/>
  <c r="D104" i="21"/>
  <c r="D105" i="21"/>
  <c r="D106" i="21"/>
  <c r="D107" i="21"/>
  <c r="D108" i="21"/>
  <c r="D109" i="21"/>
  <c r="D110" i="21"/>
  <c r="D111" i="21"/>
  <c r="D112" i="21"/>
  <c r="D113" i="21"/>
  <c r="D114" i="21"/>
  <c r="D115" i="21"/>
  <c r="D116" i="21"/>
  <c r="D117" i="21"/>
  <c r="D118" i="21"/>
  <c r="D119" i="21"/>
  <c r="D120" i="21"/>
  <c r="D121" i="21"/>
  <c r="D122" i="21"/>
  <c r="D123" i="21"/>
  <c r="D124" i="21"/>
  <c r="D125" i="21"/>
  <c r="D126" i="21"/>
  <c r="D127" i="21"/>
  <c r="D128" i="21"/>
  <c r="D129" i="21"/>
  <c r="D130" i="21"/>
  <c r="D131" i="21"/>
  <c r="D132" i="21"/>
  <c r="D133" i="21"/>
  <c r="D134" i="21"/>
  <c r="D135" i="21"/>
  <c r="D136" i="21"/>
  <c r="D137" i="21"/>
  <c r="D138" i="21"/>
  <c r="D139" i="21"/>
  <c r="D140" i="21"/>
  <c r="D141" i="21"/>
  <c r="D142" i="21"/>
  <c r="D143" i="21"/>
  <c r="D144" i="21"/>
  <c r="D145" i="21"/>
  <c r="D146" i="21"/>
  <c r="D147" i="21"/>
  <c r="D148" i="21"/>
  <c r="D149" i="21"/>
  <c r="D150" i="21"/>
  <c r="D151" i="21"/>
  <c r="D152" i="21"/>
  <c r="D153" i="21"/>
  <c r="D154" i="21"/>
  <c r="D155" i="21"/>
  <c r="D156" i="21"/>
  <c r="D157" i="21"/>
  <c r="D158" i="21"/>
  <c r="D159" i="21"/>
  <c r="D160" i="21"/>
  <c r="D161" i="21"/>
  <c r="D162" i="21"/>
  <c r="D163" i="21"/>
  <c r="D164" i="21"/>
  <c r="D165" i="21"/>
  <c r="D166" i="21"/>
  <c r="D167" i="21"/>
  <c r="D168" i="21"/>
  <c r="D169" i="21"/>
  <c r="D170" i="21"/>
  <c r="D171" i="21"/>
  <c r="D172" i="21"/>
  <c r="D173" i="21"/>
  <c r="D174" i="21"/>
  <c r="D175" i="21"/>
  <c r="D176" i="21"/>
  <c r="D177" i="21"/>
  <c r="D178" i="21"/>
  <c r="D179" i="21"/>
  <c r="D180" i="21"/>
  <c r="D181" i="21"/>
  <c r="D182" i="21"/>
  <c r="D183" i="21"/>
  <c r="D184" i="21"/>
  <c r="D185" i="21"/>
  <c r="D186" i="21"/>
  <c r="D187" i="21"/>
  <c r="D188" i="21"/>
  <c r="D189" i="21"/>
  <c r="D190" i="21"/>
  <c r="D191" i="21"/>
  <c r="D192" i="21"/>
  <c r="D193" i="21"/>
  <c r="D194" i="21"/>
  <c r="D195" i="21"/>
  <c r="D196" i="21"/>
  <c r="D197" i="21"/>
  <c r="D198" i="21"/>
  <c r="D199" i="21"/>
  <c r="D200" i="21"/>
  <c r="D201" i="21"/>
  <c r="D202" i="21"/>
  <c r="D203" i="21"/>
  <c r="D204" i="21"/>
  <c r="D205" i="21"/>
  <c r="D206" i="21"/>
  <c r="D207" i="21"/>
  <c r="D208" i="21"/>
  <c r="D209" i="21"/>
  <c r="D210" i="21"/>
  <c r="D211" i="21"/>
  <c r="D212" i="21"/>
  <c r="D213" i="21"/>
  <c r="D10" i="21"/>
  <c r="H1292" i="21"/>
  <c r="H1283" i="21"/>
  <c r="I1283" i="21" s="1"/>
  <c r="H776" i="21"/>
  <c r="I776" i="21" s="1"/>
  <c r="H702" i="21"/>
  <c r="I702" i="21" s="1"/>
  <c r="L702" i="21" s="1"/>
  <c r="H491" i="21"/>
  <c r="I491" i="21" s="1"/>
  <c r="L491" i="21" s="1"/>
  <c r="H283" i="21"/>
  <c r="I283" i="21" s="1"/>
  <c r="L283" i="21" s="1"/>
  <c r="H267" i="21"/>
  <c r="I267" i="21" s="1"/>
  <c r="L267" i="21" s="1"/>
  <c r="H62" i="21"/>
  <c r="I62" i="21" s="1"/>
  <c r="H31" i="21"/>
  <c r="I31" i="21" s="1"/>
  <c r="H30" i="21"/>
  <c r="I30" i="21" s="1"/>
  <c r="H22" i="21"/>
  <c r="I22" i="21" s="1"/>
  <c r="H11" i="21"/>
  <c r="I11" i="21" s="1"/>
  <c r="H9" i="21"/>
  <c r="I9" i="21" s="1"/>
  <c r="H8" i="21"/>
  <c r="I8" i="21" s="1"/>
  <c r="I1224" i="21" l="1"/>
  <c r="I930" i="21"/>
  <c r="H233" i="21"/>
  <c r="I233" i="21" s="1"/>
  <c r="L233" i="21" s="1"/>
  <c r="I1294" i="21"/>
  <c r="H1077" i="21"/>
  <c r="I1077" i="21" s="1"/>
  <c r="L1077" i="21" s="1"/>
  <c r="I1161" i="21"/>
  <c r="L1161" i="21" s="1"/>
  <c r="H417" i="21"/>
  <c r="I417" i="21" s="1"/>
  <c r="L417" i="21" s="1"/>
  <c r="H867" i="21"/>
  <c r="I867" i="21" s="1"/>
  <c r="I875" i="21"/>
  <c r="H1045" i="21"/>
  <c r="I1045" i="21" s="1"/>
  <c r="L1045" i="21" s="1"/>
  <c r="I863" i="21"/>
  <c r="H175" i="21"/>
  <c r="I175" i="21" s="1"/>
  <c r="I1046" i="21"/>
  <c r="H879" i="21"/>
  <c r="I879" i="21" s="1"/>
  <c r="H1190" i="21"/>
  <c r="I1190" i="21" s="1"/>
  <c r="H1234" i="21"/>
  <c r="I1234" i="21" s="1"/>
  <c r="L1234" i="21" s="1"/>
  <c r="I735" i="21"/>
  <c r="I1296" i="21"/>
  <c r="I1208" i="21"/>
  <c r="I1184" i="21"/>
  <c r="L1184" i="21" s="1"/>
  <c r="I1128" i="21"/>
  <c r="L1128" i="21" s="1"/>
  <c r="I1292" i="21"/>
  <c r="I1212" i="21"/>
  <c r="I1156" i="21"/>
  <c r="H1298" i="21"/>
  <c r="I1298" i="21" s="1"/>
  <c r="H1282" i="21"/>
  <c r="I1282" i="21" s="1"/>
  <c r="H1258" i="21"/>
  <c r="I1258" i="21" s="1"/>
  <c r="L1258" i="21" s="1"/>
  <c r="H1186" i="21"/>
  <c r="I1186" i="21" s="1"/>
  <c r="H946" i="21"/>
  <c r="I946" i="21" s="1"/>
  <c r="H898" i="21"/>
  <c r="I898" i="21" s="1"/>
  <c r="L898" i="21" s="1"/>
  <c r="I1240" i="21"/>
  <c r="I1290" i="21"/>
  <c r="I866" i="21"/>
  <c r="H1276" i="21"/>
  <c r="I1276" i="21" s="1"/>
  <c r="H1288" i="21"/>
  <c r="I1288" i="21" s="1"/>
  <c r="D1172" i="8"/>
  <c r="D1171" i="8"/>
  <c r="B1170" i="8"/>
  <c r="B1171" i="8"/>
  <c r="B1172" i="8"/>
  <c r="D208" i="8"/>
  <c r="D207" i="8"/>
  <c r="D206" i="8"/>
  <c r="D205" i="8"/>
  <c r="D204" i="8"/>
  <c r="D203" i="8"/>
  <c r="D202" i="8"/>
  <c r="D201" i="8"/>
  <c r="D200" i="8"/>
  <c r="B199" i="8"/>
  <c r="B200" i="8"/>
  <c r="B201" i="8"/>
  <c r="B202" i="8"/>
  <c r="B203" i="8"/>
  <c r="B204" i="8"/>
  <c r="B205" i="8"/>
  <c r="B206" i="8"/>
  <c r="B207" i="8"/>
  <c r="B208" i="8"/>
  <c r="D171" i="8"/>
  <c r="D170" i="8"/>
  <c r="B169" i="8"/>
  <c r="B170" i="8"/>
  <c r="B171" i="8"/>
  <c r="F189" i="18"/>
  <c r="H2545" i="12"/>
  <c r="H2546" i="12"/>
  <c r="L2546" i="12" s="1"/>
  <c r="H2540" i="12"/>
  <c r="L2540" i="12" s="1"/>
  <c r="A2538" i="12"/>
  <c r="E188" i="21" l="1"/>
  <c r="F188" i="21" s="1"/>
  <c r="H188" i="21" s="1"/>
  <c r="I188" i="21" s="1"/>
  <c r="E189" i="21"/>
  <c r="F189" i="21" s="1"/>
  <c r="H189" i="21" s="1"/>
  <c r="I189" i="21" s="1"/>
  <c r="E200" i="8"/>
  <c r="G200" i="8" s="1"/>
  <c r="I200" i="8" s="1"/>
  <c r="E201" i="8"/>
  <c r="G201" i="8" s="1"/>
  <c r="I201" i="8" s="1"/>
  <c r="H2644" i="12" l="1"/>
  <c r="L2644" i="12" s="1"/>
  <c r="H2643" i="12"/>
  <c r="L2643" i="12" s="1"/>
  <c r="H2637" i="12"/>
  <c r="L2637" i="12" s="1"/>
  <c r="A2635" i="12"/>
  <c r="H2567" i="12"/>
  <c r="L2567" i="12" s="1"/>
  <c r="H2568" i="12"/>
  <c r="L2568" i="12" s="1"/>
  <c r="H2566" i="12"/>
  <c r="L2566" i="12" s="1"/>
  <c r="H2565" i="12"/>
  <c r="L2565" i="12" s="1"/>
  <c r="H2564" i="12"/>
  <c r="L2564" i="12" s="1"/>
  <c r="H2557" i="12"/>
  <c r="L2557" i="12" s="1"/>
  <c r="H2530" i="12"/>
  <c r="L2530" i="12" s="1"/>
  <c r="H2524" i="12"/>
  <c r="L2524" i="12" s="1"/>
  <c r="N2645" i="12" l="1"/>
  <c r="N2532" i="12"/>
  <c r="G178" i="11" l="1"/>
  <c r="F194" i="18" s="1"/>
  <c r="H2512" i="12"/>
  <c r="E105" i="11"/>
  <c r="B105" i="11"/>
  <c r="H1524" i="12"/>
  <c r="E193" i="21" l="1"/>
  <c r="F193" i="21" s="1"/>
  <c r="E205" i="8"/>
  <c r="G205" i="8" s="1"/>
  <c r="I205" i="8" s="1"/>
  <c r="H1526" i="12"/>
  <c r="L1526" i="12" s="1"/>
  <c r="L1524" i="12"/>
  <c r="H1518" i="12"/>
  <c r="L1518" i="12" s="1"/>
  <c r="G189" i="18"/>
  <c r="G190" i="18"/>
  <c r="G194" i="18"/>
  <c r="G198" i="18"/>
  <c r="L197" i="21" s="1"/>
  <c r="F1160" i="18"/>
  <c r="N1157" i="18"/>
  <c r="G1158" i="18"/>
  <c r="L1157" i="21" s="1"/>
  <c r="N194" i="18" l="1"/>
  <c r="N190" i="18"/>
  <c r="L189" i="21"/>
  <c r="N189" i="18"/>
  <c r="L188" i="21"/>
  <c r="N1160" i="18"/>
  <c r="E1159" i="21"/>
  <c r="F1159" i="21" s="1"/>
  <c r="H1159" i="21" s="1"/>
  <c r="I1159" i="21" s="1"/>
  <c r="E1172" i="8"/>
  <c r="G1172" i="8" s="1"/>
  <c r="I1172" i="8" s="1"/>
  <c r="H193" i="21"/>
  <c r="I193" i="21" s="1"/>
  <c r="L193" i="21" s="1"/>
  <c r="G1160" i="18"/>
  <c r="L1159" i="21" s="1"/>
  <c r="BF85" i="7"/>
  <c r="BF86" i="7"/>
  <c r="BF91" i="7"/>
  <c r="BF92" i="7"/>
  <c r="BF84" i="7"/>
  <c r="G21" i="9"/>
  <c r="G23" i="9" s="1"/>
  <c r="G25" i="9" s="1"/>
  <c r="G27" i="9" s="1"/>
  <c r="F254" i="18" l="1"/>
  <c r="F278" i="18"/>
  <c r="E277" i="21" s="1"/>
  <c r="F277" i="21" s="1"/>
  <c r="H277" i="21" s="1"/>
  <c r="I277" i="21" s="1"/>
  <c r="F281" i="18"/>
  <c r="E280" i="21" s="1"/>
  <c r="F280" i="21" s="1"/>
  <c r="H280" i="21" s="1"/>
  <c r="I280" i="21" s="1"/>
  <c r="D2174" i="12"/>
  <c r="C66" i="13"/>
  <c r="F585" i="18"/>
  <c r="C231" i="13"/>
  <c r="E584" i="21" l="1"/>
  <c r="F584" i="21" s="1"/>
  <c r="H584" i="21" s="1"/>
  <c r="I584" i="21" s="1"/>
  <c r="E253" i="21"/>
  <c r="F253" i="21" s="1"/>
  <c r="H253" i="21" s="1"/>
  <c r="I253" i="21" s="1"/>
  <c r="H9349" i="12"/>
  <c r="H9333" i="12"/>
  <c r="H9317" i="12"/>
  <c r="H9301" i="12"/>
  <c r="H9285" i="12"/>
  <c r="H9269" i="12"/>
  <c r="H9253" i="12"/>
  <c r="H9237" i="12"/>
  <c r="H9221" i="12"/>
  <c r="F820" i="18"/>
  <c r="E819" i="21" s="1"/>
  <c r="F819" i="21" s="1"/>
  <c r="H819" i="21" s="1"/>
  <c r="I819" i="21" s="1"/>
  <c r="G136" i="15"/>
  <c r="F316" i="18"/>
  <c r="F275" i="18"/>
  <c r="F139" i="18"/>
  <c r="F651" i="18"/>
  <c r="F649" i="18"/>
  <c r="F761" i="18"/>
  <c r="E760" i="21" s="1"/>
  <c r="F760" i="21" s="1"/>
  <c r="H760" i="21" s="1"/>
  <c r="I760" i="21" s="1"/>
  <c r="F1027" i="18"/>
  <c r="E1026" i="21" s="1"/>
  <c r="F1026" i="21" s="1"/>
  <c r="H1026" i="21" s="1"/>
  <c r="I1026" i="21" s="1"/>
  <c r="F1077" i="18"/>
  <c r="E1076" i="21" s="1"/>
  <c r="F1076" i="21" s="1"/>
  <c r="H1076" i="21" s="1"/>
  <c r="I1076" i="21" s="1"/>
  <c r="F1163" i="18"/>
  <c r="E1162" i="21" s="1"/>
  <c r="F1162" i="21" s="1"/>
  <c r="H1162" i="21" s="1"/>
  <c r="I1162" i="21" s="1"/>
  <c r="L3320" i="12"/>
  <c r="H3321" i="12" s="1"/>
  <c r="L3321" i="12" s="1"/>
  <c r="N3323" i="12" s="1"/>
  <c r="F220" i="18"/>
  <c r="C713" i="13"/>
  <c r="L3225" i="12"/>
  <c r="F1181" i="18"/>
  <c r="D2176" i="12"/>
  <c r="D2175" i="12"/>
  <c r="D2173" i="12"/>
  <c r="F1031" i="18"/>
  <c r="F357" i="18"/>
  <c r="F325" i="18"/>
  <c r="F322" i="18"/>
  <c r="C348" i="13"/>
  <c r="C346" i="13"/>
  <c r="F272" i="18"/>
  <c r="G82" i="14"/>
  <c r="C204" i="13"/>
  <c r="D1310" i="12"/>
  <c r="D1309" i="12"/>
  <c r="D1308" i="12"/>
  <c r="D1307" i="12"/>
  <c r="C97" i="13"/>
  <c r="C103" i="13"/>
  <c r="C60" i="13"/>
  <c r="E138" i="21" l="1"/>
  <c r="F138" i="21" s="1"/>
  <c r="H138" i="21" s="1"/>
  <c r="I138" i="21" s="1"/>
  <c r="E315" i="21"/>
  <c r="F315" i="21" s="1"/>
  <c r="E271" i="21"/>
  <c r="F271" i="21" s="1"/>
  <c r="H271" i="21" s="1"/>
  <c r="I271" i="21" s="1"/>
  <c r="F1081" i="18"/>
  <c r="E1030" i="21"/>
  <c r="F1030" i="21" s="1"/>
  <c r="H1030" i="21" s="1"/>
  <c r="I1030" i="21" s="1"/>
  <c r="E274" i="21"/>
  <c r="F274" i="21" s="1"/>
  <c r="H274" i="21" s="1"/>
  <c r="I274" i="21" s="1"/>
  <c r="E536" i="21"/>
  <c r="F536" i="21" s="1"/>
  <c r="H536" i="21" s="1"/>
  <c r="I536" i="21" s="1"/>
  <c r="E648" i="21"/>
  <c r="F648" i="21" s="1"/>
  <c r="H648" i="21" s="1"/>
  <c r="I648" i="21" s="1"/>
  <c r="E219" i="21"/>
  <c r="F219" i="21" s="1"/>
  <c r="H219" i="21" s="1"/>
  <c r="I219" i="21" s="1"/>
  <c r="E650" i="21"/>
  <c r="F650" i="21" s="1"/>
  <c r="H650" i="21" s="1"/>
  <c r="I650" i="21" s="1"/>
  <c r="E321" i="21"/>
  <c r="F321" i="21" s="1"/>
  <c r="H321" i="21" s="1"/>
  <c r="I321" i="21" s="1"/>
  <c r="E324" i="21"/>
  <c r="F324" i="21" s="1"/>
  <c r="H324" i="21" s="1"/>
  <c r="I324" i="21" s="1"/>
  <c r="E356" i="21"/>
  <c r="F356" i="21" s="1"/>
  <c r="H356" i="21" s="1"/>
  <c r="I356" i="21" s="1"/>
  <c r="E1080" i="21"/>
  <c r="F1080" i="21" s="1"/>
  <c r="H1080" i="21" s="1"/>
  <c r="I1080" i="21" s="1"/>
  <c r="E1180" i="21"/>
  <c r="F1180" i="21" s="1"/>
  <c r="H1180" i="21" s="1"/>
  <c r="I1180" i="21" s="1"/>
  <c r="H315" i="21"/>
  <c r="I315" i="21" s="1"/>
  <c r="F1041" i="18"/>
  <c r="F1051" i="18"/>
  <c r="F1061" i="18"/>
  <c r="F1071" i="18"/>
  <c r="F313" i="18"/>
  <c r="E126" i="21"/>
  <c r="F126" i="21" s="1"/>
  <c r="H126" i="21" s="1"/>
  <c r="I126" i="21" s="1"/>
  <c r="E312" i="21" l="1"/>
  <c r="F312" i="21" s="1"/>
  <c r="E1070" i="21"/>
  <c r="F1070" i="21" s="1"/>
  <c r="H1070" i="21" s="1"/>
  <c r="I1070" i="21" s="1"/>
  <c r="E1060" i="21"/>
  <c r="F1060" i="21" s="1"/>
  <c r="H1060" i="21" s="1"/>
  <c r="I1060" i="21" s="1"/>
  <c r="E1050" i="21"/>
  <c r="F1050" i="21" s="1"/>
  <c r="H1050" i="21" s="1"/>
  <c r="I1050" i="21" s="1"/>
  <c r="E1040" i="21"/>
  <c r="F1040" i="21" s="1"/>
  <c r="H1040" i="21" s="1"/>
  <c r="I1040" i="21" s="1"/>
  <c r="H312" i="21"/>
  <c r="I312" i="21" s="1"/>
  <c r="BL74" i="7"/>
  <c r="C21" i="7"/>
  <c r="C18" i="7"/>
  <c r="I1310" i="8" l="1"/>
  <c r="B263" i="8"/>
  <c r="D263" i="8"/>
  <c r="B264" i="8"/>
  <c r="D264" i="8"/>
  <c r="B265" i="8"/>
  <c r="D265" i="8"/>
  <c r="B266" i="8"/>
  <c r="D266" i="8"/>
  <c r="E266" i="8"/>
  <c r="B267" i="8"/>
  <c r="D267" i="8"/>
  <c r="B268" i="8"/>
  <c r="D268" i="8"/>
  <c r="B269" i="8"/>
  <c r="D269" i="8"/>
  <c r="B270" i="8"/>
  <c r="D270" i="8"/>
  <c r="B271" i="8"/>
  <c r="D271" i="8"/>
  <c r="B272" i="8"/>
  <c r="D272" i="8"/>
  <c r="B273" i="8"/>
  <c r="D273" i="8"/>
  <c r="B274" i="8"/>
  <c r="D274" i="8"/>
  <c r="B275" i="8"/>
  <c r="D275" i="8"/>
  <c r="B276" i="8"/>
  <c r="D276" i="8"/>
  <c r="B277" i="8"/>
  <c r="D277" i="8"/>
  <c r="B278" i="8"/>
  <c r="D278" i="8"/>
  <c r="B279" i="8"/>
  <c r="D279" i="8"/>
  <c r="E279" i="8"/>
  <c r="B280" i="8"/>
  <c r="D280" i="8"/>
  <c r="E280" i="8"/>
  <c r="B281" i="8"/>
  <c r="D281" i="8"/>
  <c r="E281" i="8"/>
  <c r="B282" i="8"/>
  <c r="D282" i="8"/>
  <c r="B283" i="8"/>
  <c r="D283" i="8"/>
  <c r="E283" i="8"/>
  <c r="B284" i="8"/>
  <c r="D284" i="8"/>
  <c r="B285" i="8"/>
  <c r="D285" i="8"/>
  <c r="B286" i="8"/>
  <c r="D286" i="8"/>
  <c r="E286" i="8"/>
  <c r="B287" i="8"/>
  <c r="D287" i="8"/>
  <c r="B288" i="8"/>
  <c r="D288" i="8"/>
  <c r="B289" i="8"/>
  <c r="D289" i="8"/>
  <c r="E289" i="8"/>
  <c r="B290" i="8"/>
  <c r="D290" i="8"/>
  <c r="B291" i="8"/>
  <c r="D291" i="8"/>
  <c r="B292" i="8"/>
  <c r="D292" i="8"/>
  <c r="E292" i="8"/>
  <c r="B293" i="8"/>
  <c r="D293" i="8"/>
  <c r="B294" i="8"/>
  <c r="D294" i="8"/>
  <c r="B295" i="8"/>
  <c r="B10" i="9" s="1"/>
  <c r="D295" i="8"/>
  <c r="E295" i="8"/>
  <c r="B296" i="8"/>
  <c r="B11" i="9" s="1"/>
  <c r="D296" i="8"/>
  <c r="E296" i="8"/>
  <c r="B297" i="8"/>
  <c r="B12" i="9" s="1"/>
  <c r="D297" i="8"/>
  <c r="H12" i="9" s="1"/>
  <c r="E297" i="8"/>
  <c r="I12" i="9" s="1"/>
  <c r="B298" i="8"/>
  <c r="D298" i="8"/>
  <c r="B299" i="8"/>
  <c r="D299" i="8"/>
  <c r="E299" i="8"/>
  <c r="B300" i="8"/>
  <c r="D300" i="8"/>
  <c r="E300" i="8"/>
  <c r="B301" i="8"/>
  <c r="D301" i="8"/>
  <c r="E301" i="8"/>
  <c r="B302" i="8"/>
  <c r="D302" i="8"/>
  <c r="E302" i="8"/>
  <c r="B303" i="8"/>
  <c r="D303" i="8"/>
  <c r="E303" i="8"/>
  <c r="B304" i="8"/>
  <c r="D304" i="8"/>
  <c r="E304" i="8"/>
  <c r="B305" i="8"/>
  <c r="D305" i="8"/>
  <c r="E305" i="8"/>
  <c r="B306" i="8"/>
  <c r="D306" i="8"/>
  <c r="E306" i="8"/>
  <c r="B307" i="8"/>
  <c r="D307" i="8"/>
  <c r="E307" i="8"/>
  <c r="B308" i="8"/>
  <c r="D308" i="8"/>
  <c r="B309" i="8"/>
  <c r="D309" i="8"/>
  <c r="B310" i="8"/>
  <c r="D310" i="8"/>
  <c r="B311" i="8"/>
  <c r="D311" i="8"/>
  <c r="B312" i="8"/>
  <c r="D312" i="8"/>
  <c r="B313" i="8"/>
  <c r="D313" i="8"/>
  <c r="B314" i="8"/>
  <c r="D314" i="8"/>
  <c r="E314" i="8"/>
  <c r="B315" i="8"/>
  <c r="D315" i="8"/>
  <c r="B316" i="8"/>
  <c r="D316" i="8"/>
  <c r="B317" i="8"/>
  <c r="D317" i="8"/>
  <c r="E317" i="8"/>
  <c r="B318" i="8"/>
  <c r="D318" i="8"/>
  <c r="B319" i="8"/>
  <c r="D319" i="8"/>
  <c r="B320" i="8"/>
  <c r="D320" i="8"/>
  <c r="B321" i="8"/>
  <c r="D321" i="8"/>
  <c r="E321" i="8"/>
  <c r="B322" i="8"/>
  <c r="D322" i="8"/>
  <c r="E322" i="8"/>
  <c r="B323" i="8"/>
  <c r="D323" i="8"/>
  <c r="B324" i="8"/>
  <c r="D324" i="8"/>
  <c r="E324" i="8"/>
  <c r="B325" i="8"/>
  <c r="D325" i="8"/>
  <c r="E325" i="8"/>
  <c r="B326" i="8"/>
  <c r="D326" i="8"/>
  <c r="B327" i="8"/>
  <c r="D327" i="8"/>
  <c r="E327" i="8"/>
  <c r="B328" i="8"/>
  <c r="D328" i="8"/>
  <c r="E328" i="8"/>
  <c r="B329" i="8"/>
  <c r="D329" i="8"/>
  <c r="B330" i="8"/>
  <c r="D330" i="8"/>
  <c r="E330" i="8"/>
  <c r="B331" i="8"/>
  <c r="D331" i="8"/>
  <c r="B332" i="8"/>
  <c r="D332" i="8"/>
  <c r="E332" i="8"/>
  <c r="B333" i="8"/>
  <c r="D333" i="8"/>
  <c r="B334" i="8"/>
  <c r="D334" i="8"/>
  <c r="E334" i="8"/>
  <c r="B335" i="8"/>
  <c r="D335" i="8"/>
  <c r="B336" i="8"/>
  <c r="D336" i="8"/>
  <c r="B337" i="8"/>
  <c r="D337" i="8"/>
  <c r="E337" i="8"/>
  <c r="B338" i="8"/>
  <c r="D338" i="8"/>
  <c r="B339" i="8"/>
  <c r="D339" i="8"/>
  <c r="B340" i="8"/>
  <c r="D340" i="8"/>
  <c r="B341" i="8"/>
  <c r="D341" i="8"/>
  <c r="B342" i="8"/>
  <c r="D342" i="8"/>
  <c r="E342" i="8"/>
  <c r="B343" i="8"/>
  <c r="D343" i="8"/>
  <c r="E343" i="8"/>
  <c r="B344" i="8"/>
  <c r="D344" i="8"/>
  <c r="B345" i="8"/>
  <c r="D345" i="8"/>
  <c r="B346" i="8"/>
  <c r="D346" i="8"/>
  <c r="B347" i="8"/>
  <c r="D347" i="8"/>
  <c r="B348" i="8"/>
  <c r="D348" i="8"/>
  <c r="B349" i="8"/>
  <c r="D349" i="8"/>
  <c r="B350" i="8"/>
  <c r="D350" i="8"/>
  <c r="B351" i="8"/>
  <c r="D351" i="8"/>
  <c r="E351" i="8"/>
  <c r="B352" i="8"/>
  <c r="D352" i="8"/>
  <c r="E352" i="8"/>
  <c r="B353" i="8"/>
  <c r="D353" i="8"/>
  <c r="B354" i="8"/>
  <c r="D354" i="8"/>
  <c r="B355" i="8"/>
  <c r="D355" i="8"/>
  <c r="B356" i="8"/>
  <c r="D356" i="8"/>
  <c r="B357" i="8"/>
  <c r="D357" i="8"/>
  <c r="E357" i="8"/>
  <c r="B358" i="8"/>
  <c r="D358" i="8"/>
  <c r="E358" i="8"/>
  <c r="B359" i="8"/>
  <c r="D359" i="8"/>
  <c r="B360" i="8"/>
  <c r="D360" i="8"/>
  <c r="E360" i="8"/>
  <c r="B361" i="8"/>
  <c r="D361" i="8"/>
  <c r="E361" i="8"/>
  <c r="B362" i="8"/>
  <c r="D362" i="8"/>
  <c r="B363" i="8"/>
  <c r="D363" i="8"/>
  <c r="E363" i="8"/>
  <c r="B364" i="8"/>
  <c r="D364" i="8"/>
  <c r="E364" i="8"/>
  <c r="B365" i="8"/>
  <c r="D365" i="8"/>
  <c r="B366" i="8"/>
  <c r="D366" i="8"/>
  <c r="B367" i="8"/>
  <c r="D367" i="8"/>
  <c r="E367" i="8"/>
  <c r="B368" i="8"/>
  <c r="D368" i="8"/>
  <c r="E368" i="8"/>
  <c r="B369" i="8"/>
  <c r="D369" i="8"/>
  <c r="E369" i="8"/>
  <c r="B370" i="8"/>
  <c r="D370" i="8"/>
  <c r="B371" i="8"/>
  <c r="D371" i="8"/>
  <c r="B372" i="8"/>
  <c r="D372" i="8"/>
  <c r="B373" i="8"/>
  <c r="D373" i="8"/>
  <c r="B374" i="8"/>
  <c r="D374" i="8"/>
  <c r="E374" i="8"/>
  <c r="B375" i="8"/>
  <c r="D375" i="8"/>
  <c r="E375" i="8"/>
  <c r="B376" i="8"/>
  <c r="D376" i="8"/>
  <c r="E376" i="8"/>
  <c r="B377" i="8"/>
  <c r="D377" i="8"/>
  <c r="B378" i="8"/>
  <c r="D378" i="8"/>
  <c r="B379" i="8"/>
  <c r="D379" i="8"/>
  <c r="B380" i="8"/>
  <c r="D380" i="8"/>
  <c r="B381" i="8"/>
  <c r="D381" i="8"/>
  <c r="B382" i="8"/>
  <c r="D382" i="8"/>
  <c r="E382" i="8"/>
  <c r="B383" i="8"/>
  <c r="D383" i="8"/>
  <c r="B384" i="8"/>
  <c r="D384" i="8"/>
  <c r="B385" i="8"/>
  <c r="D385" i="8"/>
  <c r="B386" i="8"/>
  <c r="D386" i="8"/>
  <c r="B387" i="8"/>
  <c r="D387" i="8"/>
  <c r="B388" i="8"/>
  <c r="D388" i="8"/>
  <c r="B389" i="8"/>
  <c r="D389" i="8"/>
  <c r="E389" i="8"/>
  <c r="B390" i="8"/>
  <c r="D390" i="8"/>
  <c r="E390" i="8"/>
  <c r="B391" i="8"/>
  <c r="D391" i="8"/>
  <c r="B392" i="8"/>
  <c r="D392" i="8"/>
  <c r="E392" i="8"/>
  <c r="B393" i="8"/>
  <c r="D393" i="8"/>
  <c r="B394" i="8"/>
  <c r="D394" i="8"/>
  <c r="B395" i="8"/>
  <c r="D395" i="8"/>
  <c r="E395" i="8"/>
  <c r="B396" i="8"/>
  <c r="D396" i="8"/>
  <c r="E396" i="8"/>
  <c r="B397" i="8"/>
  <c r="D397" i="8"/>
  <c r="B398" i="8"/>
  <c r="D398" i="8"/>
  <c r="B399" i="8"/>
  <c r="D399" i="8"/>
  <c r="B400" i="8"/>
  <c r="D400" i="8"/>
  <c r="B401" i="8"/>
  <c r="D401" i="8"/>
  <c r="B402" i="8"/>
  <c r="D402" i="8"/>
  <c r="B403" i="8"/>
  <c r="D403" i="8"/>
  <c r="B404" i="8"/>
  <c r="D404" i="8"/>
  <c r="B405" i="8"/>
  <c r="D405" i="8"/>
  <c r="E405" i="8"/>
  <c r="B406" i="8"/>
  <c r="D406" i="8"/>
  <c r="B407" i="8"/>
  <c r="D407" i="8"/>
  <c r="B408" i="8"/>
  <c r="D408" i="8"/>
  <c r="E408" i="8"/>
  <c r="B409" i="8"/>
  <c r="D409" i="8"/>
  <c r="E409" i="8"/>
  <c r="B410" i="8"/>
  <c r="D410" i="8"/>
  <c r="B411" i="8"/>
  <c r="D411" i="8"/>
  <c r="B412" i="8"/>
  <c r="D412" i="8"/>
  <c r="B413" i="8"/>
  <c r="D413" i="8"/>
  <c r="B414" i="8"/>
  <c r="D414" i="8"/>
  <c r="B415" i="8"/>
  <c r="D415" i="8"/>
  <c r="E415" i="8"/>
  <c r="B416" i="8"/>
  <c r="D416" i="8"/>
  <c r="B417" i="8"/>
  <c r="D417" i="8"/>
  <c r="B418" i="8"/>
  <c r="D418" i="8"/>
  <c r="E418" i="8"/>
  <c r="B419" i="8"/>
  <c r="D419" i="8"/>
  <c r="E419" i="8"/>
  <c r="B420" i="8"/>
  <c r="D420" i="8"/>
  <c r="B421" i="8"/>
  <c r="D421" i="8"/>
  <c r="B422" i="8"/>
  <c r="D422" i="8"/>
  <c r="B423" i="8"/>
  <c r="D423" i="8"/>
  <c r="B424" i="8"/>
  <c r="D424" i="8"/>
  <c r="B425" i="8"/>
  <c r="D425" i="8"/>
  <c r="B426" i="8"/>
  <c r="D426" i="8"/>
  <c r="B427" i="8"/>
  <c r="D427" i="8"/>
  <c r="E427" i="8"/>
  <c r="B428" i="8"/>
  <c r="D428" i="8"/>
  <c r="B429" i="8"/>
  <c r="D429" i="8"/>
  <c r="B430" i="8"/>
  <c r="D430" i="8"/>
  <c r="E430" i="8"/>
  <c r="B431" i="8"/>
  <c r="D431" i="8"/>
  <c r="E431" i="8"/>
  <c r="B432" i="8"/>
  <c r="D432" i="8"/>
  <c r="B433" i="8"/>
  <c r="D433" i="8"/>
  <c r="B434" i="8"/>
  <c r="D434" i="8"/>
  <c r="B435" i="8"/>
  <c r="D435" i="8"/>
  <c r="B436" i="8"/>
  <c r="D436" i="8"/>
  <c r="E436" i="8"/>
  <c r="B437" i="8"/>
  <c r="D437" i="8"/>
  <c r="B438" i="8"/>
  <c r="D438" i="8"/>
  <c r="B439" i="8"/>
  <c r="D439" i="8"/>
  <c r="B440" i="8"/>
  <c r="D440" i="8"/>
  <c r="E440" i="8"/>
  <c r="B441" i="8"/>
  <c r="D441" i="8"/>
  <c r="E441" i="8"/>
  <c r="B442" i="8"/>
  <c r="D442" i="8"/>
  <c r="B443" i="8"/>
  <c r="D443" i="8"/>
  <c r="B444" i="8"/>
  <c r="D444" i="8"/>
  <c r="B445" i="8"/>
  <c r="D445" i="8"/>
  <c r="B446" i="8"/>
  <c r="D446" i="8"/>
  <c r="B447" i="8"/>
  <c r="D447" i="8"/>
  <c r="B448" i="8"/>
  <c r="D448" i="8"/>
  <c r="B449" i="8"/>
  <c r="D449" i="8"/>
  <c r="B450" i="8"/>
  <c r="D450" i="8"/>
  <c r="B451" i="8"/>
  <c r="D451" i="8"/>
  <c r="B452" i="8"/>
  <c r="D452" i="8"/>
  <c r="B453" i="8"/>
  <c r="D453" i="8"/>
  <c r="B454" i="8"/>
  <c r="D454" i="8"/>
  <c r="B455" i="8"/>
  <c r="D455" i="8"/>
  <c r="B456" i="8"/>
  <c r="D456" i="8"/>
  <c r="B457" i="8"/>
  <c r="D457" i="8"/>
  <c r="B458" i="8"/>
  <c r="D458" i="8"/>
  <c r="B459" i="8"/>
  <c r="D459" i="8"/>
  <c r="B460" i="8"/>
  <c r="D460" i="8"/>
  <c r="E460" i="8"/>
  <c r="B461" i="8"/>
  <c r="D461" i="8"/>
  <c r="B462" i="8"/>
  <c r="D462" i="8"/>
  <c r="B463" i="8"/>
  <c r="D463" i="8"/>
  <c r="B464" i="8"/>
  <c r="D464" i="8"/>
  <c r="B465" i="8"/>
  <c r="D465" i="8"/>
  <c r="B466" i="8"/>
  <c r="D466" i="8"/>
  <c r="B467" i="8"/>
  <c r="D467" i="8"/>
  <c r="B468" i="8"/>
  <c r="D468" i="8"/>
  <c r="B469" i="8"/>
  <c r="D469" i="8"/>
  <c r="B470" i="8"/>
  <c r="D470" i="8"/>
  <c r="B471" i="8"/>
  <c r="D471" i="8"/>
  <c r="B472" i="8"/>
  <c r="D472" i="8"/>
  <c r="B473" i="8"/>
  <c r="D473" i="8"/>
  <c r="E473" i="8"/>
  <c r="B474" i="8"/>
  <c r="D474" i="8"/>
  <c r="B475" i="8"/>
  <c r="D475" i="8"/>
  <c r="B476" i="8"/>
  <c r="D476" i="8"/>
  <c r="B477" i="8"/>
  <c r="D477" i="8"/>
  <c r="B478" i="8"/>
  <c r="D478" i="8"/>
  <c r="B479" i="8"/>
  <c r="D479" i="8"/>
  <c r="B480" i="8"/>
  <c r="D480" i="8"/>
  <c r="B481" i="8"/>
  <c r="D481" i="8"/>
  <c r="B482" i="8"/>
  <c r="D482" i="8"/>
  <c r="B483" i="8"/>
  <c r="D483" i="8"/>
  <c r="B484" i="8"/>
  <c r="D484" i="8"/>
  <c r="B485" i="8"/>
  <c r="D485" i="8"/>
  <c r="B486" i="8"/>
  <c r="D486" i="8"/>
  <c r="B487" i="8"/>
  <c r="D487" i="8"/>
  <c r="B488" i="8"/>
  <c r="D488" i="8"/>
  <c r="E488" i="8"/>
  <c r="B489" i="8"/>
  <c r="D489" i="8"/>
  <c r="B490" i="8"/>
  <c r="D490" i="8"/>
  <c r="B491" i="8"/>
  <c r="D491" i="8"/>
  <c r="B492" i="8"/>
  <c r="D492" i="8"/>
  <c r="B493" i="8"/>
  <c r="D493" i="8"/>
  <c r="B494" i="8"/>
  <c r="D494" i="8"/>
  <c r="B495" i="8"/>
  <c r="D495" i="8"/>
  <c r="B496" i="8"/>
  <c r="D496" i="8"/>
  <c r="B497" i="8"/>
  <c r="D497" i="8"/>
  <c r="B498" i="8"/>
  <c r="D498" i="8"/>
  <c r="B499" i="8"/>
  <c r="D499" i="8"/>
  <c r="B500" i="8"/>
  <c r="D500" i="8"/>
  <c r="B501" i="8"/>
  <c r="D501" i="8"/>
  <c r="B502" i="8"/>
  <c r="D502" i="8"/>
  <c r="B503" i="8"/>
  <c r="D503" i="8"/>
  <c r="B504" i="8"/>
  <c r="D504" i="8"/>
  <c r="E504" i="8"/>
  <c r="B505" i="8"/>
  <c r="D505" i="8"/>
  <c r="B506" i="8"/>
  <c r="D506" i="8"/>
  <c r="B507" i="8"/>
  <c r="D507" i="8"/>
  <c r="B508" i="8"/>
  <c r="D508" i="8"/>
  <c r="B509" i="8"/>
  <c r="D509" i="8"/>
  <c r="B510" i="8"/>
  <c r="D510" i="8"/>
  <c r="B511" i="8"/>
  <c r="D511" i="8"/>
  <c r="B512" i="8"/>
  <c r="D512" i="8"/>
  <c r="B513" i="8"/>
  <c r="D513" i="8"/>
  <c r="B514" i="8"/>
  <c r="D514" i="8"/>
  <c r="B515" i="8"/>
  <c r="D515" i="8"/>
  <c r="B516" i="8"/>
  <c r="D516" i="8"/>
  <c r="B517" i="8"/>
  <c r="D517" i="8"/>
  <c r="B518" i="8"/>
  <c r="D518" i="8"/>
  <c r="B519" i="8"/>
  <c r="D519" i="8"/>
  <c r="B520" i="8"/>
  <c r="D520" i="8"/>
  <c r="B521" i="8"/>
  <c r="D521" i="8"/>
  <c r="B522" i="8"/>
  <c r="D522" i="8"/>
  <c r="B523" i="8"/>
  <c r="D523" i="8"/>
  <c r="B524" i="8"/>
  <c r="D524" i="8"/>
  <c r="B525" i="8"/>
  <c r="D525" i="8"/>
  <c r="B526" i="8"/>
  <c r="D526" i="8"/>
  <c r="E526" i="8"/>
  <c r="B527" i="8"/>
  <c r="D527" i="8"/>
  <c r="B528" i="8"/>
  <c r="D528" i="8"/>
  <c r="B529" i="8"/>
  <c r="D529" i="8"/>
  <c r="B530" i="8"/>
  <c r="D530" i="8"/>
  <c r="B531" i="8"/>
  <c r="D531" i="8"/>
  <c r="B532" i="8"/>
  <c r="D532" i="8"/>
  <c r="B533" i="8"/>
  <c r="D533" i="8"/>
  <c r="B534" i="8"/>
  <c r="D534" i="8"/>
  <c r="B535" i="8"/>
  <c r="D535" i="8"/>
  <c r="B536" i="8"/>
  <c r="D536" i="8"/>
  <c r="B537" i="8"/>
  <c r="D537" i="8"/>
  <c r="B538" i="8"/>
  <c r="D538" i="8"/>
  <c r="B539" i="8"/>
  <c r="D539" i="8"/>
  <c r="B540" i="8"/>
  <c r="D540" i="8"/>
  <c r="B541" i="8"/>
  <c r="D541" i="8"/>
  <c r="B542" i="8"/>
  <c r="D542" i="8"/>
  <c r="B543" i="8"/>
  <c r="D543" i="8"/>
  <c r="B544" i="8"/>
  <c r="D544" i="8"/>
  <c r="B545" i="8"/>
  <c r="D545" i="8"/>
  <c r="B546" i="8"/>
  <c r="D546" i="8"/>
  <c r="E546" i="8"/>
  <c r="B547" i="8"/>
  <c r="D547" i="8"/>
  <c r="B548" i="8"/>
  <c r="D548" i="8"/>
  <c r="B549" i="8"/>
  <c r="D549" i="8"/>
  <c r="B550" i="8"/>
  <c r="D550" i="8"/>
  <c r="B551" i="8"/>
  <c r="D551" i="8"/>
  <c r="B552" i="8"/>
  <c r="D552" i="8"/>
  <c r="B553" i="8"/>
  <c r="D553" i="8"/>
  <c r="B554" i="8"/>
  <c r="D554" i="8"/>
  <c r="B555" i="8"/>
  <c r="D555" i="8"/>
  <c r="B556" i="8"/>
  <c r="D556" i="8"/>
  <c r="B557" i="8"/>
  <c r="D557" i="8"/>
  <c r="B558" i="8"/>
  <c r="D558" i="8"/>
  <c r="B559" i="8"/>
  <c r="D559" i="8"/>
  <c r="B560" i="8"/>
  <c r="D560" i="8"/>
  <c r="B561" i="8"/>
  <c r="D561" i="8"/>
  <c r="B562" i="8"/>
  <c r="D562" i="8"/>
  <c r="B563" i="8"/>
  <c r="D563" i="8"/>
  <c r="B564" i="8"/>
  <c r="D564" i="8"/>
  <c r="B565" i="8"/>
  <c r="D565" i="8"/>
  <c r="B566" i="8"/>
  <c r="D566" i="8"/>
  <c r="B567" i="8"/>
  <c r="D567" i="8"/>
  <c r="B568" i="8"/>
  <c r="D568" i="8"/>
  <c r="B569" i="8"/>
  <c r="D569" i="8"/>
  <c r="B570" i="8"/>
  <c r="D570" i="8"/>
  <c r="B571" i="8"/>
  <c r="D571" i="8"/>
  <c r="B572" i="8"/>
  <c r="D572" i="8"/>
  <c r="B573" i="8"/>
  <c r="D573" i="8"/>
  <c r="B574" i="8"/>
  <c r="D574" i="8"/>
  <c r="B575" i="8"/>
  <c r="D575" i="8"/>
  <c r="B576" i="8"/>
  <c r="D576" i="8"/>
  <c r="B577" i="8"/>
  <c r="D577" i="8"/>
  <c r="B578" i="8"/>
  <c r="D578" i="8"/>
  <c r="B579" i="8"/>
  <c r="D579" i="8"/>
  <c r="B580" i="8"/>
  <c r="D580" i="8"/>
  <c r="B581" i="8"/>
  <c r="D581" i="8"/>
  <c r="B582" i="8"/>
  <c r="D582" i="8"/>
  <c r="B583" i="8"/>
  <c r="D583" i="8"/>
  <c r="B584" i="8"/>
  <c r="D584" i="8"/>
  <c r="B585" i="8"/>
  <c r="D585" i="8"/>
  <c r="B586" i="8"/>
  <c r="D586" i="8"/>
  <c r="B587" i="8"/>
  <c r="D587" i="8"/>
  <c r="B588" i="8"/>
  <c r="D588" i="8"/>
  <c r="B589" i="8"/>
  <c r="D589" i="8"/>
  <c r="B590" i="8"/>
  <c r="D590" i="8"/>
  <c r="B591" i="8"/>
  <c r="D591" i="8"/>
  <c r="B592" i="8"/>
  <c r="D592" i="8"/>
  <c r="B593" i="8"/>
  <c r="D593" i="8"/>
  <c r="B594" i="8"/>
  <c r="D594" i="8"/>
  <c r="B595" i="8"/>
  <c r="D595" i="8"/>
  <c r="B596" i="8"/>
  <c r="D596" i="8"/>
  <c r="B597" i="8"/>
  <c r="D597" i="8"/>
  <c r="B598" i="8"/>
  <c r="D598" i="8"/>
  <c r="B599" i="8"/>
  <c r="D599" i="8"/>
  <c r="B600" i="8"/>
  <c r="D600" i="8"/>
  <c r="B601" i="8"/>
  <c r="D601" i="8"/>
  <c r="B602" i="8"/>
  <c r="D602" i="8"/>
  <c r="B603" i="8"/>
  <c r="D603" i="8"/>
  <c r="B604" i="8"/>
  <c r="D604" i="8"/>
  <c r="B605" i="8"/>
  <c r="D605" i="8"/>
  <c r="B606" i="8"/>
  <c r="D606" i="8"/>
  <c r="B607" i="8"/>
  <c r="D607" i="8"/>
  <c r="B608" i="8"/>
  <c r="D608" i="8"/>
  <c r="B609" i="8"/>
  <c r="D609" i="8"/>
  <c r="B610" i="8"/>
  <c r="D610" i="8"/>
  <c r="B611" i="8"/>
  <c r="D611" i="8"/>
  <c r="B612" i="8"/>
  <c r="D612" i="8"/>
  <c r="B613" i="8"/>
  <c r="D613" i="8"/>
  <c r="B614" i="8"/>
  <c r="D614" i="8"/>
  <c r="B615" i="8"/>
  <c r="D615" i="8"/>
  <c r="E615" i="8"/>
  <c r="B616" i="8"/>
  <c r="D616" i="8"/>
  <c r="E616" i="8"/>
  <c r="B617" i="8"/>
  <c r="D617" i="8"/>
  <c r="B618" i="8"/>
  <c r="D618" i="8"/>
  <c r="B619" i="8"/>
  <c r="D619" i="8"/>
  <c r="B620" i="8"/>
  <c r="D620" i="8"/>
  <c r="B621" i="8"/>
  <c r="D621" i="8"/>
  <c r="B622" i="8"/>
  <c r="D622" i="8"/>
  <c r="B623" i="8"/>
  <c r="D623" i="8"/>
  <c r="B624" i="8"/>
  <c r="D624" i="8"/>
  <c r="B625" i="8"/>
  <c r="D625" i="8"/>
  <c r="B626" i="8"/>
  <c r="D626" i="8"/>
  <c r="B627" i="8"/>
  <c r="D627" i="8"/>
  <c r="B628" i="8"/>
  <c r="D628" i="8"/>
  <c r="B629" i="8"/>
  <c r="D629" i="8"/>
  <c r="B630" i="8"/>
  <c r="D630" i="8"/>
  <c r="E630" i="8"/>
  <c r="B631" i="8"/>
  <c r="D631" i="8"/>
  <c r="B632" i="8"/>
  <c r="D632" i="8"/>
  <c r="B633" i="8"/>
  <c r="D633" i="8"/>
  <c r="B634" i="8"/>
  <c r="D634" i="8"/>
  <c r="B635" i="8"/>
  <c r="D635" i="8"/>
  <c r="B636" i="8"/>
  <c r="D636" i="8"/>
  <c r="B637" i="8"/>
  <c r="D637" i="8"/>
  <c r="B638" i="8"/>
  <c r="D638" i="8"/>
  <c r="B639" i="8"/>
  <c r="D639" i="8"/>
  <c r="B640" i="8"/>
  <c r="D640" i="8"/>
  <c r="B641" i="8"/>
  <c r="D641" i="8"/>
  <c r="B642" i="8"/>
  <c r="D642" i="8"/>
  <c r="B643" i="8"/>
  <c r="D643" i="8"/>
  <c r="B644" i="8"/>
  <c r="D644" i="8"/>
  <c r="E644" i="8"/>
  <c r="B645" i="8"/>
  <c r="D645" i="8"/>
  <c r="B646" i="8"/>
  <c r="D646" i="8"/>
  <c r="B647" i="8"/>
  <c r="D647" i="8"/>
  <c r="B648" i="8"/>
  <c r="D648" i="8"/>
  <c r="B649" i="8"/>
  <c r="D649" i="8"/>
  <c r="B650" i="8"/>
  <c r="D650" i="8"/>
  <c r="B651" i="8"/>
  <c r="D651" i="8"/>
  <c r="B652" i="8"/>
  <c r="D652" i="8"/>
  <c r="B653" i="8"/>
  <c r="D653" i="8"/>
  <c r="B654" i="8"/>
  <c r="D654" i="8"/>
  <c r="B655" i="8"/>
  <c r="D655" i="8"/>
  <c r="B656" i="8"/>
  <c r="D656" i="8"/>
  <c r="B657" i="8"/>
  <c r="D657" i="8"/>
  <c r="B658" i="8"/>
  <c r="D658" i="8"/>
  <c r="E658" i="8"/>
  <c r="B659" i="8"/>
  <c r="D659" i="8"/>
  <c r="B660" i="8"/>
  <c r="D660" i="8"/>
  <c r="B661" i="8"/>
  <c r="D661" i="8"/>
  <c r="E661" i="8"/>
  <c r="B662" i="8"/>
  <c r="D662" i="8"/>
  <c r="B663" i="8"/>
  <c r="D663" i="8"/>
  <c r="E663" i="8"/>
  <c r="B664" i="8"/>
  <c r="D664" i="8"/>
  <c r="B665" i="8"/>
  <c r="D665" i="8"/>
  <c r="B666" i="8"/>
  <c r="D666" i="8"/>
  <c r="B667" i="8"/>
  <c r="D667" i="8"/>
  <c r="B668" i="8"/>
  <c r="D668" i="8"/>
  <c r="B669" i="8"/>
  <c r="D669" i="8"/>
  <c r="B670" i="8"/>
  <c r="D670" i="8"/>
  <c r="B671" i="8"/>
  <c r="D671" i="8"/>
  <c r="B672" i="8"/>
  <c r="D672" i="8"/>
  <c r="E672" i="8"/>
  <c r="B673" i="8"/>
  <c r="D673" i="8"/>
  <c r="B674" i="8"/>
  <c r="D674" i="8"/>
  <c r="B675" i="8"/>
  <c r="D675" i="8"/>
  <c r="B676" i="8"/>
  <c r="D676" i="8"/>
  <c r="B677" i="8"/>
  <c r="D677" i="8"/>
  <c r="B678" i="8"/>
  <c r="D678" i="8"/>
  <c r="B679" i="8"/>
  <c r="D679" i="8"/>
  <c r="B680" i="8"/>
  <c r="D680" i="8"/>
  <c r="B681" i="8"/>
  <c r="D681" i="8"/>
  <c r="B682" i="8"/>
  <c r="D682" i="8"/>
  <c r="B683" i="8"/>
  <c r="D683" i="8"/>
  <c r="B684" i="8"/>
  <c r="D684" i="8"/>
  <c r="B685" i="8"/>
  <c r="D685" i="8"/>
  <c r="B686" i="8"/>
  <c r="D686" i="8"/>
  <c r="E686" i="8"/>
  <c r="B687" i="8"/>
  <c r="D687" i="8"/>
  <c r="E687" i="8"/>
  <c r="B688" i="8"/>
  <c r="D688" i="8"/>
  <c r="E688" i="8"/>
  <c r="B689" i="8"/>
  <c r="D689" i="8"/>
  <c r="B690" i="8"/>
  <c r="D690" i="8"/>
  <c r="B691" i="8"/>
  <c r="D691" i="8"/>
  <c r="B692" i="8"/>
  <c r="D692" i="8"/>
  <c r="B693" i="8"/>
  <c r="D693" i="8"/>
  <c r="E693" i="8"/>
  <c r="B694" i="8"/>
  <c r="D694" i="8"/>
  <c r="B695" i="8"/>
  <c r="D695" i="8"/>
  <c r="B696" i="8"/>
  <c r="D696" i="8"/>
  <c r="B697" i="8"/>
  <c r="D697" i="8"/>
  <c r="B698" i="8"/>
  <c r="D698" i="8"/>
  <c r="E698" i="8"/>
  <c r="B699" i="8"/>
  <c r="D699" i="8"/>
  <c r="B700" i="8"/>
  <c r="D700" i="8"/>
  <c r="B701" i="8"/>
  <c r="D701" i="8"/>
  <c r="B702" i="8"/>
  <c r="D702" i="8"/>
  <c r="B703" i="8"/>
  <c r="D703" i="8"/>
  <c r="E703" i="8"/>
  <c r="B704" i="8"/>
  <c r="D704" i="8"/>
  <c r="E704" i="8"/>
  <c r="B705" i="8"/>
  <c r="D705" i="8"/>
  <c r="B706" i="8"/>
  <c r="D706" i="8"/>
  <c r="B707" i="8"/>
  <c r="D707" i="8"/>
  <c r="B708" i="8"/>
  <c r="D708" i="8"/>
  <c r="E708" i="8"/>
  <c r="B709" i="8"/>
  <c r="D709" i="8"/>
  <c r="B710" i="8"/>
  <c r="D710" i="8"/>
  <c r="B711" i="8"/>
  <c r="D711" i="8"/>
  <c r="B712" i="8"/>
  <c r="D712" i="8"/>
  <c r="B713" i="8"/>
  <c r="D713" i="8"/>
  <c r="B714" i="8"/>
  <c r="D714" i="8"/>
  <c r="E714" i="8"/>
  <c r="B715" i="8"/>
  <c r="D715" i="8"/>
  <c r="E715" i="8"/>
  <c r="B716" i="8"/>
  <c r="D716" i="8"/>
  <c r="B717" i="8"/>
  <c r="D717" i="8"/>
  <c r="B718" i="8"/>
  <c r="D718" i="8"/>
  <c r="B719" i="8"/>
  <c r="D719" i="8"/>
  <c r="B720" i="8"/>
  <c r="D720" i="8"/>
  <c r="E720" i="8"/>
  <c r="B721" i="8"/>
  <c r="D721" i="8"/>
  <c r="B722" i="8"/>
  <c r="D722" i="8"/>
  <c r="B723" i="8"/>
  <c r="D723" i="8"/>
  <c r="B724" i="8"/>
  <c r="D724" i="8"/>
  <c r="B725" i="8"/>
  <c r="D725" i="8"/>
  <c r="E725" i="8"/>
  <c r="B726" i="8"/>
  <c r="D726" i="8"/>
  <c r="E726" i="8"/>
  <c r="B727" i="8"/>
  <c r="D727" i="8"/>
  <c r="B728" i="8"/>
  <c r="D728" i="8"/>
  <c r="B729" i="8"/>
  <c r="D729" i="8"/>
  <c r="B730" i="8"/>
  <c r="D730" i="8"/>
  <c r="B731" i="8"/>
  <c r="D731" i="8"/>
  <c r="E731" i="8"/>
  <c r="B732" i="8"/>
  <c r="D732" i="8"/>
  <c r="B733" i="8"/>
  <c r="D733" i="8"/>
  <c r="B734" i="8"/>
  <c r="D734" i="8"/>
  <c r="B735" i="8"/>
  <c r="D735" i="8"/>
  <c r="B736" i="8"/>
  <c r="D736" i="8"/>
  <c r="E736" i="8"/>
  <c r="B737" i="8"/>
  <c r="D737" i="8"/>
  <c r="E737" i="8"/>
  <c r="B738" i="8"/>
  <c r="D738" i="8"/>
  <c r="B739" i="8"/>
  <c r="D739" i="8"/>
  <c r="B740" i="8"/>
  <c r="D740" i="8"/>
  <c r="B741" i="8"/>
  <c r="D741" i="8"/>
  <c r="E741" i="8"/>
  <c r="B742" i="8"/>
  <c r="D742" i="8"/>
  <c r="B743" i="8"/>
  <c r="D743" i="8"/>
  <c r="B744" i="8"/>
  <c r="D744" i="8"/>
  <c r="E744" i="8"/>
  <c r="B745" i="8"/>
  <c r="D745" i="8"/>
  <c r="B746" i="8"/>
  <c r="D746" i="8"/>
  <c r="B747" i="8"/>
  <c r="D747" i="8"/>
  <c r="B748" i="8"/>
  <c r="D748" i="8"/>
  <c r="E748" i="8"/>
  <c r="B749" i="8"/>
  <c r="D749" i="8"/>
  <c r="B750" i="8"/>
  <c r="D750" i="8"/>
  <c r="E750" i="8"/>
  <c r="B751" i="8"/>
  <c r="D751" i="8"/>
  <c r="B752" i="8"/>
  <c r="D752" i="8"/>
  <c r="B753" i="8"/>
  <c r="D753" i="8"/>
  <c r="B754" i="8"/>
  <c r="D754" i="8"/>
  <c r="E754" i="8"/>
  <c r="B755" i="8"/>
  <c r="D755" i="8"/>
  <c r="E755" i="8"/>
  <c r="B756" i="8"/>
  <c r="D756" i="8"/>
  <c r="E756" i="8"/>
  <c r="B757" i="8"/>
  <c r="D757" i="8"/>
  <c r="B758" i="8"/>
  <c r="D758" i="8"/>
  <c r="B759" i="8"/>
  <c r="D759" i="8"/>
  <c r="E759" i="8"/>
  <c r="B760" i="8"/>
  <c r="D760" i="8"/>
  <c r="E760" i="8"/>
  <c r="B761" i="8"/>
  <c r="D761" i="8"/>
  <c r="E761" i="8"/>
  <c r="B762" i="8"/>
  <c r="D762" i="8"/>
  <c r="B763" i="8"/>
  <c r="D763" i="8"/>
  <c r="B764" i="8"/>
  <c r="D764" i="8"/>
  <c r="E764" i="8"/>
  <c r="B765" i="8"/>
  <c r="D765" i="8"/>
  <c r="E765" i="8"/>
  <c r="B766" i="8"/>
  <c r="D766" i="8"/>
  <c r="B767" i="8"/>
  <c r="D767" i="8"/>
  <c r="B768" i="8"/>
  <c r="D768" i="8"/>
  <c r="E768" i="8"/>
  <c r="B769" i="8"/>
  <c r="D769" i="8"/>
  <c r="B770" i="8"/>
  <c r="D770" i="8"/>
  <c r="B771" i="8"/>
  <c r="D771" i="8"/>
  <c r="B772" i="8"/>
  <c r="D772" i="8"/>
  <c r="E772" i="8"/>
  <c r="B773" i="8"/>
  <c r="D773" i="8"/>
  <c r="E773" i="8"/>
  <c r="B774" i="8"/>
  <c r="D774" i="8"/>
  <c r="B775" i="8"/>
  <c r="D775" i="8"/>
  <c r="E775" i="8"/>
  <c r="B776" i="8"/>
  <c r="D776" i="8"/>
  <c r="E776" i="8"/>
  <c r="B777" i="8"/>
  <c r="D777" i="8"/>
  <c r="B778" i="8"/>
  <c r="D778" i="8"/>
  <c r="E778" i="8"/>
  <c r="B779" i="8"/>
  <c r="D779" i="8"/>
  <c r="E779" i="8"/>
  <c r="B780" i="8"/>
  <c r="D780" i="8"/>
  <c r="B781" i="8"/>
  <c r="D781" i="8"/>
  <c r="E781" i="8"/>
  <c r="B782" i="8"/>
  <c r="D782" i="8"/>
  <c r="E782" i="8"/>
  <c r="B783" i="8"/>
  <c r="D783" i="8"/>
  <c r="B784" i="8"/>
  <c r="D784" i="8"/>
  <c r="B785" i="8"/>
  <c r="D785" i="8"/>
  <c r="E785" i="8"/>
  <c r="B786" i="8"/>
  <c r="D786" i="8"/>
  <c r="B787" i="8"/>
  <c r="D787" i="8"/>
  <c r="B788" i="8"/>
  <c r="D788" i="8"/>
  <c r="E788" i="8"/>
  <c r="B789" i="8"/>
  <c r="D789" i="8"/>
  <c r="E789" i="8"/>
  <c r="B790" i="8"/>
  <c r="D790" i="8"/>
  <c r="B791" i="8"/>
  <c r="D791" i="8"/>
  <c r="E791" i="8"/>
  <c r="B792" i="8"/>
  <c r="D792" i="8"/>
  <c r="B793" i="8"/>
  <c r="D793" i="8"/>
  <c r="B794" i="8"/>
  <c r="D794" i="8"/>
  <c r="E794" i="8"/>
  <c r="B795" i="8"/>
  <c r="D795" i="8"/>
  <c r="B796" i="8"/>
  <c r="D796" i="8"/>
  <c r="B797" i="8"/>
  <c r="D797" i="8"/>
  <c r="E797" i="8"/>
  <c r="B798" i="8"/>
  <c r="D798" i="8"/>
  <c r="B799" i="8"/>
  <c r="D799" i="8"/>
  <c r="B800" i="8"/>
  <c r="D800" i="8"/>
  <c r="E800" i="8"/>
  <c r="B801" i="8"/>
  <c r="D801" i="8"/>
  <c r="E801" i="8"/>
  <c r="B802" i="8"/>
  <c r="D802" i="8"/>
  <c r="B803" i="8"/>
  <c r="D803" i="8"/>
  <c r="E803" i="8"/>
  <c r="B804" i="8"/>
  <c r="D804" i="8"/>
  <c r="E804" i="8"/>
  <c r="B805" i="8"/>
  <c r="D805" i="8"/>
  <c r="E805" i="8"/>
  <c r="B806" i="8"/>
  <c r="D806" i="8"/>
  <c r="B807" i="8"/>
  <c r="D807" i="8"/>
  <c r="E807" i="8"/>
  <c r="B808" i="8"/>
  <c r="D808" i="8"/>
  <c r="B809" i="8"/>
  <c r="D809" i="8"/>
  <c r="E809" i="8"/>
  <c r="B810" i="8"/>
  <c r="D810" i="8"/>
  <c r="E810" i="8"/>
  <c r="B811" i="8"/>
  <c r="D811" i="8"/>
  <c r="B812" i="8"/>
  <c r="D812" i="8"/>
  <c r="B813" i="8"/>
  <c r="D813" i="8"/>
  <c r="E813" i="8"/>
  <c r="B814" i="8"/>
  <c r="D814" i="8"/>
  <c r="B815" i="8"/>
  <c r="D815" i="8"/>
  <c r="B816" i="8"/>
  <c r="D816" i="8"/>
  <c r="B817" i="8"/>
  <c r="D817" i="8"/>
  <c r="E817" i="8"/>
  <c r="B818" i="8"/>
  <c r="D818" i="8"/>
  <c r="B819" i="8"/>
  <c r="D819" i="8"/>
  <c r="B820" i="8"/>
  <c r="D820" i="8"/>
  <c r="B821" i="8"/>
  <c r="D821" i="8"/>
  <c r="B822" i="8"/>
  <c r="D822" i="8"/>
  <c r="B823" i="8"/>
  <c r="D823" i="8"/>
  <c r="B824" i="8"/>
  <c r="D824" i="8"/>
  <c r="B825" i="8"/>
  <c r="D825" i="8"/>
  <c r="E825" i="8"/>
  <c r="B826" i="8"/>
  <c r="D826" i="8"/>
  <c r="B827" i="8"/>
  <c r="D827" i="8"/>
  <c r="B828" i="8"/>
  <c r="D828" i="8"/>
  <c r="B829" i="8"/>
  <c r="D829" i="8"/>
  <c r="B830" i="8"/>
  <c r="D830" i="8"/>
  <c r="B831" i="8"/>
  <c r="D831" i="8"/>
  <c r="E831" i="8"/>
  <c r="B832" i="8"/>
  <c r="D832" i="8"/>
  <c r="E832" i="8"/>
  <c r="B833" i="8"/>
  <c r="D833" i="8"/>
  <c r="E833" i="8"/>
  <c r="B834" i="8"/>
  <c r="D834" i="8"/>
  <c r="B835" i="8"/>
  <c r="D835" i="8"/>
  <c r="E835" i="8"/>
  <c r="B836" i="8"/>
  <c r="D836" i="8"/>
  <c r="E836" i="8"/>
  <c r="B837" i="8"/>
  <c r="D837" i="8"/>
  <c r="B838" i="8"/>
  <c r="D838" i="8"/>
  <c r="B839" i="8"/>
  <c r="D839" i="8"/>
  <c r="B840" i="8"/>
  <c r="D840" i="8"/>
  <c r="E840" i="8"/>
  <c r="B841" i="8"/>
  <c r="D841" i="8"/>
  <c r="B842" i="8"/>
  <c r="D842" i="8"/>
  <c r="B843" i="8"/>
  <c r="D843" i="8"/>
  <c r="B844" i="8"/>
  <c r="D844" i="8"/>
  <c r="B845" i="8"/>
  <c r="D845" i="8"/>
  <c r="B846" i="8"/>
  <c r="D846" i="8"/>
  <c r="B847" i="8"/>
  <c r="D847" i="8"/>
  <c r="B848" i="8"/>
  <c r="D848" i="8"/>
  <c r="E848" i="8"/>
  <c r="B849" i="8"/>
  <c r="D849" i="8"/>
  <c r="B850" i="8"/>
  <c r="D850" i="8"/>
  <c r="B851" i="8"/>
  <c r="D851" i="8"/>
  <c r="B852" i="8"/>
  <c r="D852" i="8"/>
  <c r="B853" i="8"/>
  <c r="D853" i="8"/>
  <c r="E853" i="8"/>
  <c r="B854" i="8"/>
  <c r="D854" i="8"/>
  <c r="B855" i="8"/>
  <c r="D855" i="8"/>
  <c r="B856" i="8"/>
  <c r="D856" i="8"/>
  <c r="B857" i="8"/>
  <c r="D857" i="8"/>
  <c r="B858" i="8"/>
  <c r="D858" i="8"/>
  <c r="B859" i="8"/>
  <c r="D859" i="8"/>
  <c r="B860" i="8"/>
  <c r="D860" i="8"/>
  <c r="E860" i="8"/>
  <c r="B861" i="8"/>
  <c r="D861" i="8"/>
  <c r="B862" i="8"/>
  <c r="D862" i="8"/>
  <c r="B863" i="8"/>
  <c r="D863" i="8"/>
  <c r="E863" i="8"/>
  <c r="B864" i="8"/>
  <c r="D864" i="8"/>
  <c r="E864" i="8"/>
  <c r="B865" i="8"/>
  <c r="D865" i="8"/>
  <c r="E865" i="8"/>
  <c r="B866" i="8"/>
  <c r="D866" i="8"/>
  <c r="E866" i="8"/>
  <c r="B867" i="8"/>
  <c r="D867" i="8"/>
  <c r="E867" i="8"/>
  <c r="B868" i="8"/>
  <c r="D868" i="8"/>
  <c r="E868" i="8"/>
  <c r="B869" i="8"/>
  <c r="D869" i="8"/>
  <c r="B870" i="8"/>
  <c r="D870" i="8"/>
  <c r="E870" i="8"/>
  <c r="B871" i="8"/>
  <c r="D871" i="8"/>
  <c r="E871" i="8"/>
  <c r="B872" i="8"/>
  <c r="D872" i="8"/>
  <c r="E872" i="8"/>
  <c r="B873" i="8"/>
  <c r="D873" i="8"/>
  <c r="E873" i="8"/>
  <c r="B874" i="8"/>
  <c r="D874" i="8"/>
  <c r="E874" i="8"/>
  <c r="B875" i="8"/>
  <c r="D875" i="8"/>
  <c r="E875" i="8"/>
  <c r="B876" i="8"/>
  <c r="D876" i="8"/>
  <c r="E876" i="8"/>
  <c r="B877" i="8"/>
  <c r="D877" i="8"/>
  <c r="E877" i="8"/>
  <c r="B878" i="8"/>
  <c r="D878" i="8"/>
  <c r="E878" i="8"/>
  <c r="B879" i="8"/>
  <c r="D879" i="8"/>
  <c r="E879" i="8"/>
  <c r="B880" i="8"/>
  <c r="D880" i="8"/>
  <c r="E880" i="8"/>
  <c r="B881" i="8"/>
  <c r="D881" i="8"/>
  <c r="E881" i="8"/>
  <c r="B882" i="8"/>
  <c r="D882" i="8"/>
  <c r="E882" i="8"/>
  <c r="B883" i="8"/>
  <c r="D883" i="8"/>
  <c r="E883" i="8"/>
  <c r="B884" i="8"/>
  <c r="D884" i="8"/>
  <c r="E884" i="8"/>
  <c r="B885" i="8"/>
  <c r="D885" i="8"/>
  <c r="E885" i="8"/>
  <c r="B886" i="8"/>
  <c r="D886" i="8"/>
  <c r="E886" i="8"/>
  <c r="B887" i="8"/>
  <c r="D887" i="8"/>
  <c r="E887" i="8"/>
  <c r="B888" i="8"/>
  <c r="D888" i="8"/>
  <c r="E888" i="8"/>
  <c r="B889" i="8"/>
  <c r="D889" i="8"/>
  <c r="E889" i="8"/>
  <c r="B890" i="8"/>
  <c r="D890" i="8"/>
  <c r="E890" i="8"/>
  <c r="B891" i="8"/>
  <c r="D891" i="8"/>
  <c r="E891" i="8"/>
  <c r="B892" i="8"/>
  <c r="D892" i="8"/>
  <c r="E892" i="8"/>
  <c r="B893" i="8"/>
  <c r="D893" i="8"/>
  <c r="E893" i="8"/>
  <c r="B894" i="8"/>
  <c r="D894" i="8"/>
  <c r="E894" i="8"/>
  <c r="B895" i="8"/>
  <c r="D895" i="8"/>
  <c r="E895" i="8"/>
  <c r="B896" i="8"/>
  <c r="D896" i="8"/>
  <c r="E896" i="8"/>
  <c r="B897" i="8"/>
  <c r="D897" i="8"/>
  <c r="E897" i="8"/>
  <c r="B898" i="8"/>
  <c r="D898" i="8"/>
  <c r="E898" i="8"/>
  <c r="B899" i="8"/>
  <c r="D899" i="8"/>
  <c r="E899" i="8"/>
  <c r="B900" i="8"/>
  <c r="D900" i="8"/>
  <c r="E900" i="8"/>
  <c r="B901" i="8"/>
  <c r="D901" i="8"/>
  <c r="E901" i="8"/>
  <c r="B902" i="8"/>
  <c r="D902" i="8"/>
  <c r="E902" i="8"/>
  <c r="B903" i="8"/>
  <c r="D903" i="8"/>
  <c r="E903" i="8"/>
  <c r="B904" i="8"/>
  <c r="D904" i="8"/>
  <c r="E904" i="8"/>
  <c r="B905" i="8"/>
  <c r="D905" i="8"/>
  <c r="E905" i="8"/>
  <c r="B906" i="8"/>
  <c r="D906" i="8"/>
  <c r="B907" i="8"/>
  <c r="D907" i="8"/>
  <c r="B908" i="8"/>
  <c r="D908" i="8"/>
  <c r="B909" i="8"/>
  <c r="D909" i="8"/>
  <c r="E909" i="8"/>
  <c r="B910" i="8"/>
  <c r="D910" i="8"/>
  <c r="E910" i="8"/>
  <c r="B911" i="8"/>
  <c r="D911" i="8"/>
  <c r="E911" i="8"/>
  <c r="B912" i="8"/>
  <c r="D912" i="8"/>
  <c r="B913" i="8"/>
  <c r="D913" i="8"/>
  <c r="B914" i="8"/>
  <c r="D914" i="8"/>
  <c r="B915" i="8"/>
  <c r="D915" i="8"/>
  <c r="E915" i="8"/>
  <c r="B916" i="8"/>
  <c r="D916" i="8"/>
  <c r="E916" i="8"/>
  <c r="B917" i="8"/>
  <c r="D917" i="8"/>
  <c r="E917" i="8"/>
  <c r="B918" i="8"/>
  <c r="D918" i="8"/>
  <c r="E918" i="8"/>
  <c r="B919" i="8"/>
  <c r="D919" i="8"/>
  <c r="E919" i="8"/>
  <c r="B920" i="8"/>
  <c r="D920" i="8"/>
  <c r="E920" i="8"/>
  <c r="B921" i="8"/>
  <c r="D921" i="8"/>
  <c r="B922" i="8"/>
  <c r="D922" i="8"/>
  <c r="B923" i="8"/>
  <c r="D923" i="8"/>
  <c r="B924" i="8"/>
  <c r="D924" i="8"/>
  <c r="E924" i="8"/>
  <c r="B925" i="8"/>
  <c r="D925" i="8"/>
  <c r="B926" i="8"/>
  <c r="D926" i="8"/>
  <c r="B927" i="8"/>
  <c r="D927" i="8"/>
  <c r="E927" i="8"/>
  <c r="B928" i="8"/>
  <c r="D928" i="8"/>
  <c r="E928" i="8"/>
  <c r="B929" i="8"/>
  <c r="D929" i="8"/>
  <c r="B930" i="8"/>
  <c r="D930" i="8"/>
  <c r="B931" i="8"/>
  <c r="D931" i="8"/>
  <c r="E931" i="8"/>
  <c r="B932" i="8"/>
  <c r="D932" i="8"/>
  <c r="B933" i="8"/>
  <c r="D933" i="8"/>
  <c r="E933" i="8"/>
  <c r="B934" i="8"/>
  <c r="D934" i="8"/>
  <c r="E934" i="8"/>
  <c r="B935" i="8"/>
  <c r="D935" i="8"/>
  <c r="E935" i="8"/>
  <c r="B936" i="8"/>
  <c r="D936" i="8"/>
  <c r="E936" i="8"/>
  <c r="B937" i="8"/>
  <c r="D937" i="8"/>
  <c r="E937" i="8"/>
  <c r="B938" i="8"/>
  <c r="D938" i="8"/>
  <c r="E938" i="8"/>
  <c r="B939" i="8"/>
  <c r="D939" i="8"/>
  <c r="E939" i="8"/>
  <c r="B940" i="8"/>
  <c r="D940" i="8"/>
  <c r="E940" i="8"/>
  <c r="B941" i="8"/>
  <c r="D941" i="8"/>
  <c r="E941" i="8"/>
  <c r="B942" i="8"/>
  <c r="D942" i="8"/>
  <c r="E942" i="8"/>
  <c r="B943" i="8"/>
  <c r="D943" i="8"/>
  <c r="E943" i="8"/>
  <c r="B944" i="8"/>
  <c r="D944" i="8"/>
  <c r="B945" i="8"/>
  <c r="D945" i="8"/>
  <c r="E945" i="8"/>
  <c r="B946" i="8"/>
  <c r="D946" i="8"/>
  <c r="E946" i="8"/>
  <c r="B947" i="8"/>
  <c r="D947" i="8"/>
  <c r="E947" i="8"/>
  <c r="B948" i="8"/>
  <c r="D948" i="8"/>
  <c r="E948" i="8"/>
  <c r="B949" i="8"/>
  <c r="D949" i="8"/>
  <c r="E949" i="8"/>
  <c r="B950" i="8"/>
  <c r="D950" i="8"/>
  <c r="E950" i="8"/>
  <c r="B951" i="8"/>
  <c r="D951" i="8"/>
  <c r="E951" i="8"/>
  <c r="B952" i="8"/>
  <c r="D952" i="8"/>
  <c r="E952" i="8"/>
  <c r="B953" i="8"/>
  <c r="D953" i="8"/>
  <c r="E953" i="8"/>
  <c r="B954" i="8"/>
  <c r="D954" i="8"/>
  <c r="E954" i="8"/>
  <c r="B955" i="8"/>
  <c r="D955" i="8"/>
  <c r="E955" i="8"/>
  <c r="B956" i="8"/>
  <c r="D956" i="8"/>
  <c r="E956" i="8"/>
  <c r="B957" i="8"/>
  <c r="D957" i="8"/>
  <c r="E957" i="8"/>
  <c r="B958" i="8"/>
  <c r="D958" i="8"/>
  <c r="E958" i="8"/>
  <c r="B959" i="8"/>
  <c r="D959" i="8"/>
  <c r="E959" i="8"/>
  <c r="B960" i="8"/>
  <c r="D960" i="8"/>
  <c r="E960" i="8"/>
  <c r="B961" i="8"/>
  <c r="D961" i="8"/>
  <c r="B962" i="8"/>
  <c r="D962" i="8"/>
  <c r="E962" i="8"/>
  <c r="B963" i="8"/>
  <c r="D963" i="8"/>
  <c r="E963" i="8"/>
  <c r="B964" i="8"/>
  <c r="D964" i="8"/>
  <c r="E964" i="8"/>
  <c r="B965" i="8"/>
  <c r="D965" i="8"/>
  <c r="E965" i="8"/>
  <c r="B966" i="8"/>
  <c r="D966" i="8"/>
  <c r="E966" i="8"/>
  <c r="B967" i="8"/>
  <c r="D967" i="8"/>
  <c r="B968" i="8"/>
  <c r="D968" i="8"/>
  <c r="B969" i="8"/>
  <c r="D969" i="8"/>
  <c r="B970" i="8"/>
  <c r="D970" i="8"/>
  <c r="E970" i="8"/>
  <c r="B971" i="8"/>
  <c r="D971" i="8"/>
  <c r="E971" i="8"/>
  <c r="B972" i="8"/>
  <c r="D972" i="8"/>
  <c r="B973" i="8"/>
  <c r="D973" i="8"/>
  <c r="B974" i="8"/>
  <c r="D974" i="8"/>
  <c r="B975" i="8"/>
  <c r="D975" i="8"/>
  <c r="B976" i="8"/>
  <c r="D976" i="8"/>
  <c r="B977" i="8"/>
  <c r="D977" i="8"/>
  <c r="B978" i="8"/>
  <c r="D978" i="8"/>
  <c r="B979" i="8"/>
  <c r="D979" i="8"/>
  <c r="B980" i="8"/>
  <c r="D980" i="8"/>
  <c r="B981" i="8"/>
  <c r="D981" i="8"/>
  <c r="B982" i="8"/>
  <c r="D982" i="8"/>
  <c r="E982" i="8"/>
  <c r="B983" i="8"/>
  <c r="D983" i="8"/>
  <c r="B984" i="8"/>
  <c r="D984" i="8"/>
  <c r="B985" i="8"/>
  <c r="D985" i="8"/>
  <c r="B986" i="8"/>
  <c r="D986" i="8"/>
  <c r="B987" i="8"/>
  <c r="D987" i="8"/>
  <c r="B988" i="8"/>
  <c r="D988" i="8"/>
  <c r="B989" i="8"/>
  <c r="D989" i="8"/>
  <c r="B990" i="8"/>
  <c r="D990" i="8"/>
  <c r="B991" i="8"/>
  <c r="D991" i="8"/>
  <c r="B992" i="8"/>
  <c r="D992" i="8"/>
  <c r="E992" i="8"/>
  <c r="B993" i="8"/>
  <c r="D993" i="8"/>
  <c r="E993" i="8"/>
  <c r="B994" i="8"/>
  <c r="D994" i="8"/>
  <c r="E994" i="8"/>
  <c r="B995" i="8"/>
  <c r="D995" i="8"/>
  <c r="B996" i="8"/>
  <c r="D996" i="8"/>
  <c r="B997" i="8"/>
  <c r="D997" i="8"/>
  <c r="B998" i="8"/>
  <c r="D998" i="8"/>
  <c r="E998" i="8"/>
  <c r="B999" i="8"/>
  <c r="D999" i="8"/>
  <c r="E999" i="8"/>
  <c r="B1000" i="8"/>
  <c r="D1000" i="8"/>
  <c r="E1000" i="8"/>
  <c r="B1001" i="8"/>
  <c r="D1001" i="8"/>
  <c r="B1002" i="8"/>
  <c r="D1002" i="8"/>
  <c r="B1003" i="8"/>
  <c r="D1003" i="8"/>
  <c r="E1003" i="8"/>
  <c r="B1004" i="8"/>
  <c r="D1004" i="8"/>
  <c r="B1005" i="8"/>
  <c r="D1005" i="8"/>
  <c r="B1006" i="8"/>
  <c r="D1006" i="8"/>
  <c r="E1006" i="8"/>
  <c r="B1007" i="8"/>
  <c r="D1007" i="8"/>
  <c r="B1008" i="8"/>
  <c r="D1008" i="8"/>
  <c r="E1008" i="8"/>
  <c r="B1009" i="8"/>
  <c r="D1009" i="8"/>
  <c r="E1009" i="8"/>
  <c r="B1010" i="8"/>
  <c r="D1010" i="8"/>
  <c r="B1011" i="8"/>
  <c r="D1011" i="8"/>
  <c r="B1012" i="8"/>
  <c r="D1012" i="8"/>
  <c r="B1013" i="8"/>
  <c r="D1013" i="8"/>
  <c r="B1014" i="8"/>
  <c r="D1014" i="8"/>
  <c r="B1015" i="8"/>
  <c r="D1015" i="8"/>
  <c r="B1016" i="8"/>
  <c r="D1016" i="8"/>
  <c r="B1017" i="8"/>
  <c r="D1017" i="8"/>
  <c r="E1017" i="8"/>
  <c r="B1018" i="8"/>
  <c r="D1018" i="8"/>
  <c r="B1019" i="8"/>
  <c r="D1019" i="8"/>
  <c r="B1020" i="8"/>
  <c r="D1020" i="8"/>
  <c r="B1021" i="8"/>
  <c r="D1021" i="8"/>
  <c r="B1022" i="8"/>
  <c r="D1022" i="8"/>
  <c r="B1023" i="8"/>
  <c r="D1023" i="8"/>
  <c r="E1023" i="8"/>
  <c r="B1024" i="8"/>
  <c r="D1024" i="8"/>
  <c r="B1025" i="8"/>
  <c r="D1025" i="8"/>
  <c r="B1026" i="8"/>
  <c r="D1026" i="8"/>
  <c r="B1027" i="8"/>
  <c r="D1027" i="8"/>
  <c r="B1028" i="8"/>
  <c r="D1028" i="8"/>
  <c r="B1029" i="8"/>
  <c r="D1029" i="8"/>
  <c r="B1030" i="8"/>
  <c r="D1030" i="8"/>
  <c r="E1030" i="8"/>
  <c r="B1031" i="8"/>
  <c r="D1031" i="8"/>
  <c r="E1031" i="8"/>
  <c r="B1032" i="8"/>
  <c r="D1032" i="8"/>
  <c r="E1032" i="8"/>
  <c r="B1033" i="8"/>
  <c r="D1033" i="8"/>
  <c r="B1034" i="8"/>
  <c r="D1034" i="8"/>
  <c r="B1035" i="8"/>
  <c r="D1035" i="8"/>
  <c r="E1035" i="8"/>
  <c r="B1036" i="8"/>
  <c r="D1036" i="8"/>
  <c r="E1036" i="8"/>
  <c r="B1037" i="8"/>
  <c r="B15" i="9" s="1"/>
  <c r="D1037" i="8"/>
  <c r="E1037" i="8"/>
  <c r="B1038" i="8"/>
  <c r="B16" i="9" s="1"/>
  <c r="D1038" i="8"/>
  <c r="E1038" i="8"/>
  <c r="B1039" i="8"/>
  <c r="B17" i="9" s="1"/>
  <c r="D1039" i="8"/>
  <c r="H17" i="9" s="1"/>
  <c r="E1039" i="8"/>
  <c r="I17" i="9" s="1"/>
  <c r="B1040" i="8"/>
  <c r="D1040" i="8"/>
  <c r="E1040" i="8"/>
  <c r="B1041" i="8"/>
  <c r="D1041" i="8"/>
  <c r="B1042" i="8"/>
  <c r="D1042" i="8"/>
  <c r="B1043" i="8"/>
  <c r="D1043" i="8"/>
  <c r="B1044" i="8"/>
  <c r="D1044" i="8"/>
  <c r="B1045" i="8"/>
  <c r="D1045" i="8"/>
  <c r="B1046" i="8"/>
  <c r="D1046" i="8"/>
  <c r="B1047" i="8"/>
  <c r="D1047" i="8"/>
  <c r="B1048" i="8"/>
  <c r="B18" i="9" s="1"/>
  <c r="D1048" i="8"/>
  <c r="E1048" i="8"/>
  <c r="B1049" i="8"/>
  <c r="B19" i="9" s="1"/>
  <c r="D1049" i="8"/>
  <c r="H19" i="9" s="1"/>
  <c r="B1050" i="8"/>
  <c r="D1050" i="8"/>
  <c r="E1050" i="8"/>
  <c r="B1051" i="8"/>
  <c r="D1051" i="8"/>
  <c r="B1052" i="8"/>
  <c r="D1052" i="8"/>
  <c r="B1053" i="8"/>
  <c r="D1053" i="8"/>
  <c r="B1054" i="8"/>
  <c r="D1054" i="8"/>
  <c r="B1055" i="8"/>
  <c r="D1055" i="8"/>
  <c r="B1056" i="8"/>
  <c r="D1056" i="8"/>
  <c r="B1057" i="8"/>
  <c r="D1057" i="8"/>
  <c r="B1058" i="8"/>
  <c r="B20" i="9" s="1"/>
  <c r="D1058" i="8"/>
  <c r="E1058" i="8"/>
  <c r="B1059" i="8"/>
  <c r="B21" i="9" s="1"/>
  <c r="D1059" i="8"/>
  <c r="H21" i="9" s="1"/>
  <c r="E1059" i="8"/>
  <c r="I21" i="9" s="1"/>
  <c r="B1060" i="8"/>
  <c r="D1060" i="8"/>
  <c r="E1060" i="8"/>
  <c r="B1061" i="8"/>
  <c r="D1061" i="8"/>
  <c r="B1062" i="8"/>
  <c r="D1062" i="8"/>
  <c r="B1063" i="8"/>
  <c r="D1063" i="8"/>
  <c r="B1064" i="8"/>
  <c r="D1064" i="8"/>
  <c r="B1065" i="8"/>
  <c r="D1065" i="8"/>
  <c r="B1066" i="8"/>
  <c r="D1066" i="8"/>
  <c r="B1067" i="8"/>
  <c r="D1067" i="8"/>
  <c r="B1068" i="8"/>
  <c r="B22" i="9" s="1"/>
  <c r="D1068" i="8"/>
  <c r="E1068" i="8"/>
  <c r="B1069" i="8"/>
  <c r="B23" i="9" s="1"/>
  <c r="D1069" i="8"/>
  <c r="H23" i="9" s="1"/>
  <c r="B1070" i="8"/>
  <c r="D1070" i="8"/>
  <c r="E1070" i="8"/>
  <c r="B1071" i="8"/>
  <c r="D1071" i="8"/>
  <c r="B1072" i="8"/>
  <c r="D1072" i="8"/>
  <c r="B1073" i="8"/>
  <c r="D1073" i="8"/>
  <c r="B1074" i="8"/>
  <c r="D1074" i="8"/>
  <c r="B1075" i="8"/>
  <c r="D1075" i="8"/>
  <c r="B1076" i="8"/>
  <c r="D1076" i="8"/>
  <c r="B1077" i="8"/>
  <c r="D1077" i="8"/>
  <c r="B1078" i="8"/>
  <c r="B24" i="9" s="1"/>
  <c r="D1078" i="8"/>
  <c r="E1078" i="8"/>
  <c r="B1079" i="8"/>
  <c r="B25" i="9" s="1"/>
  <c r="D1079" i="8"/>
  <c r="H25" i="9" s="1"/>
  <c r="B1080" i="8"/>
  <c r="D1080" i="8"/>
  <c r="E1080" i="8"/>
  <c r="B1081" i="8"/>
  <c r="D1081" i="8"/>
  <c r="B1082" i="8"/>
  <c r="D1082" i="8"/>
  <c r="B1083" i="8"/>
  <c r="D1083" i="8"/>
  <c r="B1084" i="8"/>
  <c r="D1084" i="8"/>
  <c r="B1085" i="8"/>
  <c r="D1085" i="8"/>
  <c r="B1086" i="8"/>
  <c r="D1086" i="8"/>
  <c r="B1087" i="8"/>
  <c r="D1087" i="8"/>
  <c r="B1088" i="8"/>
  <c r="B26" i="9" s="1"/>
  <c r="D1088" i="8"/>
  <c r="E1088" i="8"/>
  <c r="B1089" i="8"/>
  <c r="B27" i="9" s="1"/>
  <c r="D1089" i="8"/>
  <c r="H27" i="9" s="1"/>
  <c r="E1089" i="8"/>
  <c r="I27" i="9" s="1"/>
  <c r="B1090" i="8"/>
  <c r="D1090" i="8"/>
  <c r="E1090" i="8"/>
  <c r="B1091" i="8"/>
  <c r="D1091" i="8"/>
  <c r="B1092" i="8"/>
  <c r="D1092" i="8"/>
  <c r="B1093" i="8"/>
  <c r="D1093" i="8"/>
  <c r="B1094" i="8"/>
  <c r="D1094" i="8"/>
  <c r="B1095" i="8"/>
  <c r="D1095" i="8"/>
  <c r="B1096" i="8"/>
  <c r="D1096" i="8"/>
  <c r="B1097" i="8"/>
  <c r="D1097" i="8"/>
  <c r="B1098" i="8"/>
  <c r="D1098" i="8"/>
  <c r="E1098" i="8"/>
  <c r="B1099" i="8"/>
  <c r="D1099" i="8"/>
  <c r="B1100" i="8"/>
  <c r="D1100" i="8"/>
  <c r="B1101" i="8"/>
  <c r="D1101" i="8"/>
  <c r="E1101" i="8"/>
  <c r="B1102" i="8"/>
  <c r="D1102" i="8"/>
  <c r="E1102" i="8"/>
  <c r="B1103" i="8"/>
  <c r="D1103" i="8"/>
  <c r="E1103" i="8"/>
  <c r="B1104" i="8"/>
  <c r="D1104" i="8"/>
  <c r="B1105" i="8"/>
  <c r="D1105" i="8"/>
  <c r="E1105" i="8"/>
  <c r="B1106" i="8"/>
  <c r="D1106" i="8"/>
  <c r="E1106" i="8"/>
  <c r="B1107" i="8"/>
  <c r="D1107" i="8"/>
  <c r="E1107" i="8"/>
  <c r="B1108" i="8"/>
  <c r="D1108" i="8"/>
  <c r="E1108" i="8"/>
  <c r="B1109" i="8"/>
  <c r="D1109" i="8"/>
  <c r="E1109" i="8"/>
  <c r="B1110" i="8"/>
  <c r="D1110" i="8"/>
  <c r="B1111" i="8"/>
  <c r="D1111" i="8"/>
  <c r="B1112" i="8"/>
  <c r="D1112" i="8"/>
  <c r="E1112" i="8"/>
  <c r="B1113" i="8"/>
  <c r="D1113" i="8"/>
  <c r="B1114" i="8"/>
  <c r="D1114" i="8"/>
  <c r="B1115" i="8"/>
  <c r="D1115" i="8"/>
  <c r="E1115" i="8"/>
  <c r="B1116" i="8"/>
  <c r="D1116" i="8"/>
  <c r="B1117" i="8"/>
  <c r="D1117" i="8"/>
  <c r="E1117" i="8"/>
  <c r="B1118" i="8"/>
  <c r="D1118" i="8"/>
  <c r="B1119" i="8"/>
  <c r="D1119" i="8"/>
  <c r="B1120" i="8"/>
  <c r="D1120" i="8"/>
  <c r="B1121" i="8"/>
  <c r="D1121" i="8"/>
  <c r="E1121" i="8"/>
  <c r="B1122" i="8"/>
  <c r="D1122" i="8"/>
  <c r="E1122" i="8"/>
  <c r="B1123" i="8"/>
  <c r="D1123" i="8"/>
  <c r="E1123" i="8"/>
  <c r="B1124" i="8"/>
  <c r="D1124" i="8"/>
  <c r="B1125" i="8"/>
  <c r="D1125" i="8"/>
  <c r="B1126" i="8"/>
  <c r="D1126" i="8"/>
  <c r="E1126" i="8"/>
  <c r="B1127" i="8"/>
  <c r="D1127" i="8"/>
  <c r="B1128" i="8"/>
  <c r="D1128" i="8"/>
  <c r="B1129" i="8"/>
  <c r="D1129" i="8"/>
  <c r="E1129" i="8"/>
  <c r="B1130" i="8"/>
  <c r="D1130" i="8"/>
  <c r="B1131" i="8"/>
  <c r="D1131" i="8"/>
  <c r="E1131" i="8"/>
  <c r="B1132" i="8"/>
  <c r="D1132" i="8"/>
  <c r="B1133" i="8"/>
  <c r="D1133" i="8"/>
  <c r="B1134" i="8"/>
  <c r="D1134" i="8"/>
  <c r="B1135" i="8"/>
  <c r="D1135" i="8"/>
  <c r="E1135" i="8"/>
  <c r="B1136" i="8"/>
  <c r="D1136" i="8"/>
  <c r="E1136" i="8"/>
  <c r="B1137" i="8"/>
  <c r="D1137" i="8"/>
  <c r="B1138" i="8"/>
  <c r="D1138" i="8"/>
  <c r="B1139" i="8"/>
  <c r="D1139" i="8"/>
  <c r="B1140" i="8"/>
  <c r="D1140" i="8"/>
  <c r="B1141" i="8"/>
  <c r="D1141" i="8"/>
  <c r="E1141" i="8"/>
  <c r="B1142" i="8"/>
  <c r="D1142" i="8"/>
  <c r="B1143" i="8"/>
  <c r="D1143" i="8"/>
  <c r="B1144" i="8"/>
  <c r="D1144" i="8"/>
  <c r="B1145" i="8"/>
  <c r="D1145" i="8"/>
  <c r="E1145" i="8"/>
  <c r="B1146" i="8"/>
  <c r="D1146" i="8"/>
  <c r="B1147" i="8"/>
  <c r="D1147" i="8"/>
  <c r="B1148" i="8"/>
  <c r="D1148" i="8"/>
  <c r="B1149" i="8"/>
  <c r="D1149" i="8"/>
  <c r="B1150" i="8"/>
  <c r="D1150" i="8"/>
  <c r="B1151" i="8"/>
  <c r="D1151" i="8"/>
  <c r="B1152" i="8"/>
  <c r="D1152" i="8"/>
  <c r="E1152" i="8"/>
  <c r="B1153" i="8"/>
  <c r="D1153" i="8"/>
  <c r="B1154" i="8"/>
  <c r="D1154" i="8"/>
  <c r="B1155" i="8"/>
  <c r="D1155" i="8"/>
  <c r="B1156" i="8"/>
  <c r="D1156" i="8"/>
  <c r="E1156" i="8"/>
  <c r="B1157" i="8"/>
  <c r="D1157" i="8"/>
  <c r="B1158" i="8"/>
  <c r="D1158" i="8"/>
  <c r="E1158" i="8"/>
  <c r="B1159" i="8"/>
  <c r="D1159" i="8"/>
  <c r="E1159" i="8"/>
  <c r="B1160" i="8"/>
  <c r="D1160" i="8"/>
  <c r="B1161" i="8"/>
  <c r="D1161" i="8"/>
  <c r="B1162" i="8"/>
  <c r="D1162" i="8"/>
  <c r="B1163" i="8"/>
  <c r="D1163" i="8"/>
  <c r="B1164" i="8"/>
  <c r="D1164" i="8"/>
  <c r="B1165" i="8"/>
  <c r="D1165" i="8"/>
  <c r="B1166" i="8"/>
  <c r="D1166" i="8"/>
  <c r="E1166" i="8"/>
  <c r="B1167" i="8"/>
  <c r="D1167" i="8"/>
  <c r="E1167" i="8"/>
  <c r="B1168" i="8"/>
  <c r="D1168" i="8"/>
  <c r="E1168" i="8"/>
  <c r="B1169" i="8"/>
  <c r="D1169" i="8"/>
  <c r="E1169" i="8"/>
  <c r="B1173" i="8"/>
  <c r="B1174" i="8"/>
  <c r="B1175" i="8"/>
  <c r="D1175" i="8"/>
  <c r="E1175" i="8"/>
  <c r="B1176" i="8"/>
  <c r="D1176" i="8"/>
  <c r="B1177" i="8"/>
  <c r="D1177" i="8"/>
  <c r="B1178" i="8"/>
  <c r="D1178" i="8"/>
  <c r="B1179" i="8"/>
  <c r="D1179" i="8"/>
  <c r="B1180" i="8"/>
  <c r="D1180" i="8"/>
  <c r="B1181" i="8"/>
  <c r="D1181" i="8"/>
  <c r="B1182" i="8"/>
  <c r="D1182" i="8"/>
  <c r="B1183" i="8"/>
  <c r="D1183" i="8"/>
  <c r="B1184" i="8"/>
  <c r="D1184" i="8"/>
  <c r="B1185" i="8"/>
  <c r="D1185" i="8"/>
  <c r="B1186" i="8"/>
  <c r="D1186" i="8"/>
  <c r="B1187" i="8"/>
  <c r="D1187" i="8"/>
  <c r="B1188" i="8"/>
  <c r="D1188" i="8"/>
  <c r="B1189" i="8"/>
  <c r="D1189" i="8"/>
  <c r="B1190" i="8"/>
  <c r="D1190" i="8"/>
  <c r="B1191" i="8"/>
  <c r="D1191" i="8"/>
  <c r="E1191" i="8"/>
  <c r="B1192" i="8"/>
  <c r="D1192" i="8"/>
  <c r="E1192" i="8"/>
  <c r="B1193" i="8"/>
  <c r="D1193" i="8"/>
  <c r="B1194" i="8"/>
  <c r="D1194" i="8"/>
  <c r="B1195" i="8"/>
  <c r="D1195" i="8"/>
  <c r="B1196" i="8"/>
  <c r="D1196" i="8"/>
  <c r="B1197" i="8"/>
  <c r="D1197" i="8"/>
  <c r="E1197" i="8"/>
  <c r="B1198" i="8"/>
  <c r="D1198" i="8"/>
  <c r="E1198" i="8"/>
  <c r="B1199" i="8"/>
  <c r="D1199" i="8"/>
  <c r="E1199" i="8"/>
  <c r="B1200" i="8"/>
  <c r="D1200" i="8"/>
  <c r="E1200" i="8"/>
  <c r="B1201" i="8"/>
  <c r="D1201" i="8"/>
  <c r="E1201" i="8"/>
  <c r="B1202" i="8"/>
  <c r="D1202" i="8"/>
  <c r="E1202" i="8"/>
  <c r="B1203" i="8"/>
  <c r="D1203" i="8"/>
  <c r="E1203" i="8"/>
  <c r="B1204" i="8"/>
  <c r="D1204" i="8"/>
  <c r="B1205" i="8"/>
  <c r="D1205" i="8"/>
  <c r="B1206" i="8"/>
  <c r="D1206" i="8"/>
  <c r="B1207" i="8"/>
  <c r="D1207" i="8"/>
  <c r="B1208" i="8"/>
  <c r="D1208" i="8"/>
  <c r="B1209" i="8"/>
  <c r="D1209" i="8"/>
  <c r="B1210" i="8"/>
  <c r="D1210" i="8"/>
  <c r="B1211" i="8"/>
  <c r="D1211" i="8"/>
  <c r="B1212" i="8"/>
  <c r="D1212" i="8"/>
  <c r="B1213" i="8"/>
  <c r="D1213" i="8"/>
  <c r="B1214" i="8"/>
  <c r="D1214" i="8"/>
  <c r="B1215" i="8"/>
  <c r="D1215" i="8"/>
  <c r="B1216" i="8"/>
  <c r="D1216" i="8"/>
  <c r="B1217" i="8"/>
  <c r="D1217" i="8"/>
  <c r="E1217" i="8"/>
  <c r="B1218" i="8"/>
  <c r="D1218" i="8"/>
  <c r="E1218" i="8"/>
  <c r="B1219" i="8"/>
  <c r="D1219" i="8"/>
  <c r="B1220" i="8"/>
  <c r="D1220" i="8"/>
  <c r="B1221" i="8"/>
  <c r="D1221" i="8"/>
  <c r="E1221" i="8"/>
  <c r="B1222" i="8"/>
  <c r="D1222" i="8"/>
  <c r="B1223" i="8"/>
  <c r="D1223" i="8"/>
  <c r="B1224" i="8"/>
  <c r="D1224" i="8"/>
  <c r="B1225" i="8"/>
  <c r="D1225" i="8"/>
  <c r="B1226" i="8"/>
  <c r="D1226" i="8"/>
  <c r="E1226" i="8"/>
  <c r="B1227" i="8"/>
  <c r="D1227" i="8"/>
  <c r="B1228" i="8"/>
  <c r="D1228" i="8"/>
  <c r="B1229" i="8"/>
  <c r="D1229" i="8"/>
  <c r="B1230" i="8"/>
  <c r="D1230" i="8"/>
  <c r="B1231" i="8"/>
  <c r="D1231" i="8"/>
  <c r="B1232" i="8"/>
  <c r="D1232" i="8"/>
  <c r="B1233" i="8"/>
  <c r="D1233" i="8"/>
  <c r="B1234" i="8"/>
  <c r="D1234" i="8"/>
  <c r="B1235" i="8"/>
  <c r="D1235" i="8"/>
  <c r="B1236" i="8"/>
  <c r="D1236" i="8"/>
  <c r="B1237" i="8"/>
  <c r="D1237" i="8"/>
  <c r="B1238" i="8"/>
  <c r="D1238" i="8"/>
  <c r="E1238" i="8"/>
  <c r="B1239" i="8"/>
  <c r="D1239" i="8"/>
  <c r="E1239" i="8"/>
  <c r="B1240" i="8"/>
  <c r="D1240" i="8"/>
  <c r="B1241" i="8"/>
  <c r="D1241" i="8"/>
  <c r="B1242" i="8"/>
  <c r="D1242" i="8"/>
  <c r="B1243" i="8"/>
  <c r="D1243" i="8"/>
  <c r="E1243" i="8"/>
  <c r="B1244" i="8"/>
  <c r="D1244" i="8"/>
  <c r="B1245" i="8"/>
  <c r="D1245" i="8"/>
  <c r="B1246" i="8"/>
  <c r="D1246" i="8"/>
  <c r="B1247" i="8"/>
  <c r="D1247" i="8"/>
  <c r="E1247" i="8"/>
  <c r="B1248" i="8"/>
  <c r="D1248" i="8"/>
  <c r="B1249" i="8"/>
  <c r="D1249" i="8"/>
  <c r="B1250" i="8"/>
  <c r="D1250" i="8"/>
  <c r="B1251" i="8"/>
  <c r="D1251" i="8"/>
  <c r="E1251" i="8"/>
  <c r="B1252" i="8"/>
  <c r="D1252" i="8"/>
  <c r="E1252" i="8"/>
  <c r="B1253" i="8"/>
  <c r="D1253" i="8"/>
  <c r="E1253" i="8"/>
  <c r="B1254" i="8"/>
  <c r="D1254" i="8"/>
  <c r="B1255" i="8"/>
  <c r="D1255" i="8"/>
  <c r="B1256" i="8"/>
  <c r="D1256" i="8"/>
  <c r="B1257" i="8"/>
  <c r="D1257" i="8"/>
  <c r="B1258" i="8"/>
  <c r="D1258" i="8"/>
  <c r="B1259" i="8"/>
  <c r="D1259" i="8"/>
  <c r="E1259" i="8"/>
  <c r="B1260" i="8"/>
  <c r="D1260" i="8"/>
  <c r="E1260" i="8"/>
  <c r="B1261" i="8"/>
  <c r="D1261" i="8"/>
  <c r="B1262" i="8"/>
  <c r="D1262" i="8"/>
  <c r="B1263" i="8"/>
  <c r="D1263" i="8"/>
  <c r="B1264" i="8"/>
  <c r="D1264" i="8"/>
  <c r="B1265" i="8"/>
  <c r="D1265" i="8"/>
  <c r="B1266" i="8"/>
  <c r="D1266" i="8"/>
  <c r="B1267" i="8"/>
  <c r="D1267" i="8"/>
  <c r="B1268" i="8"/>
  <c r="D1268" i="8"/>
  <c r="B1269" i="8"/>
  <c r="D1269" i="8"/>
  <c r="B1270" i="8"/>
  <c r="D1270" i="8"/>
  <c r="B1271" i="8"/>
  <c r="D1271" i="8"/>
  <c r="E1271" i="8"/>
  <c r="B1272" i="8"/>
  <c r="D1272" i="8"/>
  <c r="B1273" i="8"/>
  <c r="D1273" i="8"/>
  <c r="B1274" i="8"/>
  <c r="D1274" i="8"/>
  <c r="B1275" i="8"/>
  <c r="D1275" i="8"/>
  <c r="B1276" i="8"/>
  <c r="D1276" i="8"/>
  <c r="B1277" i="8"/>
  <c r="D1277" i="8"/>
  <c r="B1278" i="8"/>
  <c r="D1278" i="8"/>
  <c r="B1279" i="8"/>
  <c r="D1279" i="8"/>
  <c r="B1280" i="8"/>
  <c r="D1280" i="8"/>
  <c r="E1280" i="8"/>
  <c r="B1281" i="8"/>
  <c r="D1281" i="8"/>
  <c r="B1282" i="8"/>
  <c r="D1282" i="8"/>
  <c r="B1283" i="8"/>
  <c r="D1283" i="8"/>
  <c r="B1284" i="8"/>
  <c r="D1284" i="8"/>
  <c r="B1285" i="8"/>
  <c r="D1285" i="8"/>
  <c r="B1286" i="8"/>
  <c r="D1286" i="8"/>
  <c r="B1287" i="8"/>
  <c r="D1287" i="8"/>
  <c r="B1288" i="8"/>
  <c r="D1288" i="8"/>
  <c r="B1289" i="8"/>
  <c r="D1289" i="8"/>
  <c r="B1290" i="8"/>
  <c r="D1290" i="8"/>
  <c r="E1290" i="8"/>
  <c r="B1291" i="8"/>
  <c r="D1291" i="8"/>
  <c r="B1292" i="8"/>
  <c r="D1292" i="8"/>
  <c r="B1293" i="8"/>
  <c r="D1293" i="8"/>
  <c r="B1294" i="8"/>
  <c r="D1294" i="8"/>
  <c r="B1295" i="8"/>
  <c r="D1295" i="8"/>
  <c r="B1296" i="8"/>
  <c r="D1296" i="8"/>
  <c r="B1297" i="8"/>
  <c r="D1297" i="8"/>
  <c r="B1298" i="8"/>
  <c r="D1298" i="8"/>
  <c r="B1299" i="8"/>
  <c r="D1299" i="8"/>
  <c r="B1300" i="8"/>
  <c r="D1300" i="8"/>
  <c r="B1301" i="8"/>
  <c r="D1301" i="8"/>
  <c r="B1302" i="8"/>
  <c r="D1302" i="8"/>
  <c r="B1303" i="8"/>
  <c r="D1303" i="8"/>
  <c r="B1304" i="8"/>
  <c r="D1304" i="8"/>
  <c r="B1305" i="8"/>
  <c r="D1305" i="8"/>
  <c r="B1306" i="8"/>
  <c r="D1306" i="8"/>
  <c r="E1306" i="8"/>
  <c r="B1307" i="8"/>
  <c r="D1307" i="8"/>
  <c r="B1308" i="8"/>
  <c r="D1308" i="8"/>
  <c r="E1308" i="8"/>
  <c r="B1309" i="8"/>
  <c r="D1309" i="8"/>
  <c r="B1310" i="8"/>
  <c r="D1310" i="8"/>
  <c r="E1310" i="8"/>
  <c r="B1311" i="8"/>
  <c r="D1311" i="8"/>
  <c r="E1311" i="8"/>
  <c r="D262" i="8"/>
  <c r="B261" i="8"/>
  <c r="B262" i="8"/>
  <c r="B251" i="8"/>
  <c r="D251" i="8"/>
  <c r="B252" i="8"/>
  <c r="D252" i="8"/>
  <c r="B253" i="8"/>
  <c r="D253" i="8"/>
  <c r="B254" i="8"/>
  <c r="D254" i="8"/>
  <c r="B255" i="8"/>
  <c r="D255" i="8"/>
  <c r="E255" i="8"/>
  <c r="B256" i="8"/>
  <c r="D256" i="8"/>
  <c r="E256" i="8"/>
  <c r="B258" i="8"/>
  <c r="C1313" i="8" s="1"/>
  <c r="D258" i="8"/>
  <c r="B259" i="8"/>
  <c r="D259" i="8"/>
  <c r="B260" i="8"/>
  <c r="D260" i="8"/>
  <c r="B241" i="8"/>
  <c r="D241" i="8"/>
  <c r="B242" i="8"/>
  <c r="D242" i="8"/>
  <c r="B243" i="8"/>
  <c r="D243" i="8"/>
  <c r="B244" i="8"/>
  <c r="D244" i="8"/>
  <c r="B245" i="8"/>
  <c r="D245" i="8"/>
  <c r="E245" i="8"/>
  <c r="B246" i="8"/>
  <c r="D246" i="8"/>
  <c r="B247" i="8"/>
  <c r="D247" i="8"/>
  <c r="B248" i="8"/>
  <c r="D248" i="8"/>
  <c r="B249" i="8"/>
  <c r="D249" i="8"/>
  <c r="B250" i="8"/>
  <c r="D250" i="8"/>
  <c r="B220" i="8"/>
  <c r="D220" i="8"/>
  <c r="E220" i="8"/>
  <c r="B221" i="8"/>
  <c r="D221" i="8"/>
  <c r="B222" i="8"/>
  <c r="D222" i="8"/>
  <c r="E222" i="8"/>
  <c r="B223" i="8"/>
  <c r="D223" i="8"/>
  <c r="B224" i="8"/>
  <c r="D224" i="8"/>
  <c r="B225" i="8"/>
  <c r="D225" i="8"/>
  <c r="B226" i="8"/>
  <c r="D226" i="8"/>
  <c r="B227" i="8"/>
  <c r="D227" i="8"/>
  <c r="B228" i="8"/>
  <c r="D228" i="8"/>
  <c r="B229" i="8"/>
  <c r="D229" i="8"/>
  <c r="E229" i="8"/>
  <c r="B230" i="8"/>
  <c r="D230" i="8"/>
  <c r="B231" i="8"/>
  <c r="D231" i="8"/>
  <c r="E231" i="8"/>
  <c r="B232" i="8"/>
  <c r="D232" i="8"/>
  <c r="B233" i="8"/>
  <c r="D233" i="8"/>
  <c r="B234" i="8"/>
  <c r="D234" i="8"/>
  <c r="E234" i="8"/>
  <c r="B235" i="8"/>
  <c r="D235" i="8"/>
  <c r="B236" i="8"/>
  <c r="D236" i="8"/>
  <c r="B237" i="8"/>
  <c r="D237" i="8"/>
  <c r="B238" i="8"/>
  <c r="D238" i="8"/>
  <c r="B239" i="8"/>
  <c r="D239" i="8"/>
  <c r="B240" i="8"/>
  <c r="D240" i="8"/>
  <c r="B185" i="8"/>
  <c r="D185" i="8"/>
  <c r="B186" i="8"/>
  <c r="D186" i="8"/>
  <c r="B187" i="8"/>
  <c r="D187" i="8"/>
  <c r="E187" i="8"/>
  <c r="B188" i="8"/>
  <c r="D188" i="8"/>
  <c r="B189" i="8"/>
  <c r="D189" i="8"/>
  <c r="B190" i="8"/>
  <c r="D190" i="8"/>
  <c r="E190" i="8"/>
  <c r="B191" i="8"/>
  <c r="D191" i="8"/>
  <c r="B192" i="8"/>
  <c r="D192" i="8"/>
  <c r="B193" i="8"/>
  <c r="D193" i="8"/>
  <c r="B194" i="8"/>
  <c r="D194" i="8"/>
  <c r="B195" i="8"/>
  <c r="D195" i="8"/>
  <c r="E195" i="8"/>
  <c r="B196" i="8"/>
  <c r="D196" i="8"/>
  <c r="B197" i="8"/>
  <c r="D197" i="8"/>
  <c r="B198" i="8"/>
  <c r="D198" i="8"/>
  <c r="B209" i="8"/>
  <c r="D209" i="8"/>
  <c r="E209" i="8"/>
  <c r="B210" i="8"/>
  <c r="D210" i="8"/>
  <c r="E210" i="8"/>
  <c r="B211" i="8"/>
  <c r="D211" i="8"/>
  <c r="B212" i="8"/>
  <c r="D212" i="8"/>
  <c r="E212" i="8"/>
  <c r="B213" i="8"/>
  <c r="D213" i="8"/>
  <c r="E213" i="8"/>
  <c r="B214" i="8"/>
  <c r="D214" i="8"/>
  <c r="B215" i="8"/>
  <c r="D215" i="8"/>
  <c r="B216" i="8"/>
  <c r="D216" i="8"/>
  <c r="E216" i="8"/>
  <c r="B217" i="8"/>
  <c r="D217" i="8"/>
  <c r="B218" i="8"/>
  <c r="D218" i="8"/>
  <c r="B219" i="8"/>
  <c r="D219" i="8"/>
  <c r="B168" i="8"/>
  <c r="D168" i="8"/>
  <c r="B172" i="8"/>
  <c r="D172" i="8"/>
  <c r="E172" i="8"/>
  <c r="B173" i="8"/>
  <c r="D173" i="8"/>
  <c r="B174" i="8"/>
  <c r="D174" i="8"/>
  <c r="B175" i="8"/>
  <c r="D175" i="8"/>
  <c r="B176" i="8"/>
  <c r="D176" i="8"/>
  <c r="E176" i="8"/>
  <c r="B177" i="8"/>
  <c r="D177" i="8"/>
  <c r="E177" i="8"/>
  <c r="B178" i="8"/>
  <c r="D178" i="8"/>
  <c r="B179" i="8"/>
  <c r="D179" i="8"/>
  <c r="B180" i="8"/>
  <c r="D180" i="8"/>
  <c r="B181" i="8"/>
  <c r="D181" i="8"/>
  <c r="B182" i="8"/>
  <c r="D182" i="8"/>
  <c r="B183" i="8"/>
  <c r="D183" i="8"/>
  <c r="B184" i="8"/>
  <c r="D184" i="8"/>
  <c r="B149" i="8"/>
  <c r="D149" i="8"/>
  <c r="B151" i="8"/>
  <c r="C257" i="8" s="1"/>
  <c r="D151" i="8"/>
  <c r="E151" i="8"/>
  <c r="B152" i="8"/>
  <c r="D152" i="8"/>
  <c r="E152" i="8"/>
  <c r="B153" i="8"/>
  <c r="D153" i="8"/>
  <c r="E153" i="8"/>
  <c r="B154" i="8"/>
  <c r="D154" i="8"/>
  <c r="B155" i="8"/>
  <c r="D155" i="8"/>
  <c r="B156" i="8"/>
  <c r="D156" i="8"/>
  <c r="E156" i="8"/>
  <c r="B157" i="8"/>
  <c r="D157" i="8"/>
  <c r="E157" i="8"/>
  <c r="B158" i="8"/>
  <c r="D158" i="8"/>
  <c r="B159" i="8"/>
  <c r="D159" i="8"/>
  <c r="B160" i="8"/>
  <c r="D160" i="8"/>
  <c r="E160" i="8"/>
  <c r="B161" i="8"/>
  <c r="D161" i="8"/>
  <c r="B162" i="8"/>
  <c r="D162" i="8"/>
  <c r="B163" i="8"/>
  <c r="D163" i="8"/>
  <c r="E163" i="8"/>
  <c r="B164" i="8"/>
  <c r="D164" i="8"/>
  <c r="B165" i="8"/>
  <c r="D165" i="8"/>
  <c r="B166" i="8"/>
  <c r="D166" i="8"/>
  <c r="E166" i="8"/>
  <c r="B167" i="8"/>
  <c r="D167" i="8"/>
  <c r="B137" i="8"/>
  <c r="D137" i="8"/>
  <c r="B138" i="8"/>
  <c r="D138" i="8"/>
  <c r="E138" i="8"/>
  <c r="B139" i="8"/>
  <c r="D139" i="8"/>
  <c r="B140" i="8"/>
  <c r="D140" i="8"/>
  <c r="B141" i="8"/>
  <c r="D141" i="8"/>
  <c r="B142" i="8"/>
  <c r="D142" i="8"/>
  <c r="B143" i="8"/>
  <c r="D143" i="8"/>
  <c r="B144" i="8"/>
  <c r="D144" i="8"/>
  <c r="B145" i="8"/>
  <c r="D145" i="8"/>
  <c r="E145" i="8"/>
  <c r="B146" i="8"/>
  <c r="D146" i="8"/>
  <c r="E146" i="8"/>
  <c r="B147" i="8"/>
  <c r="D147" i="8"/>
  <c r="B148" i="8"/>
  <c r="D148" i="8"/>
  <c r="B122" i="8"/>
  <c r="D122" i="8"/>
  <c r="B123" i="8"/>
  <c r="D123" i="8"/>
  <c r="B124" i="8"/>
  <c r="D124" i="8"/>
  <c r="B125" i="8"/>
  <c r="D125" i="8"/>
  <c r="E125" i="8"/>
  <c r="B126" i="8"/>
  <c r="D126" i="8"/>
  <c r="B127" i="8"/>
  <c r="D127" i="8"/>
  <c r="B128" i="8"/>
  <c r="D128" i="8"/>
  <c r="E128" i="8"/>
  <c r="B129" i="8"/>
  <c r="D129" i="8"/>
  <c r="B130" i="8"/>
  <c r="D130" i="8"/>
  <c r="B131" i="8"/>
  <c r="D131" i="8"/>
  <c r="B132" i="8"/>
  <c r="D132" i="8"/>
  <c r="B133" i="8"/>
  <c r="D133" i="8"/>
  <c r="B134" i="8"/>
  <c r="D134" i="8"/>
  <c r="E134" i="8"/>
  <c r="B135" i="8"/>
  <c r="D135" i="8"/>
  <c r="B136" i="8"/>
  <c r="D136" i="8"/>
  <c r="B102" i="8"/>
  <c r="D102" i="8"/>
  <c r="B103" i="8"/>
  <c r="D103" i="8"/>
  <c r="B104" i="8"/>
  <c r="D104" i="8"/>
  <c r="B105" i="8"/>
  <c r="D105" i="8"/>
  <c r="B106" i="8"/>
  <c r="D106" i="8"/>
  <c r="B107" i="8"/>
  <c r="D107" i="8"/>
  <c r="B108" i="8"/>
  <c r="D108" i="8"/>
  <c r="B109" i="8"/>
  <c r="D109" i="8"/>
  <c r="B110" i="8"/>
  <c r="D110" i="8"/>
  <c r="B111" i="8"/>
  <c r="D111" i="8"/>
  <c r="B112" i="8"/>
  <c r="D112" i="8"/>
  <c r="B113" i="8"/>
  <c r="D113" i="8"/>
  <c r="E113" i="8"/>
  <c r="B114" i="8"/>
  <c r="D114" i="8"/>
  <c r="B115" i="8"/>
  <c r="D115" i="8"/>
  <c r="B116" i="8"/>
  <c r="D116" i="8"/>
  <c r="B117" i="8"/>
  <c r="D117" i="8"/>
  <c r="B118" i="8"/>
  <c r="D118" i="8"/>
  <c r="E118" i="8"/>
  <c r="B119" i="8"/>
  <c r="D119" i="8"/>
  <c r="E119" i="8"/>
  <c r="B120" i="8"/>
  <c r="D120" i="8"/>
  <c r="E120" i="8"/>
  <c r="B121" i="8"/>
  <c r="D121" i="8"/>
  <c r="D101" i="8"/>
  <c r="B99" i="8"/>
  <c r="B100" i="8"/>
  <c r="B101" i="8"/>
  <c r="B98" i="8"/>
  <c r="C150" i="8" s="1"/>
  <c r="B97" i="8"/>
  <c r="B28" i="8"/>
  <c r="D28" i="8"/>
  <c r="E28" i="8"/>
  <c r="B29" i="8"/>
  <c r="D29" i="8"/>
  <c r="E29" i="8"/>
  <c r="B30" i="8"/>
  <c r="D30" i="8"/>
  <c r="E30" i="8"/>
  <c r="B31" i="8"/>
  <c r="D31" i="8"/>
  <c r="E31" i="8"/>
  <c r="B32" i="8"/>
  <c r="D32" i="8"/>
  <c r="E32" i="8"/>
  <c r="B33" i="8"/>
  <c r="D33" i="8"/>
  <c r="E33" i="8"/>
  <c r="B34" i="8"/>
  <c r="D34" i="8"/>
  <c r="E34" i="8"/>
  <c r="B35" i="8"/>
  <c r="D35" i="8"/>
  <c r="E35" i="8"/>
  <c r="B36" i="8"/>
  <c r="D36" i="8"/>
  <c r="E36" i="8"/>
  <c r="B37" i="8"/>
  <c r="D37" i="8"/>
  <c r="E37" i="8"/>
  <c r="B38" i="8"/>
  <c r="D38" i="8"/>
  <c r="E38" i="8"/>
  <c r="B39" i="8"/>
  <c r="D39" i="8"/>
  <c r="E39" i="8"/>
  <c r="B40" i="8"/>
  <c r="D40" i="8"/>
  <c r="E40" i="8"/>
  <c r="B41" i="8"/>
  <c r="D41" i="8"/>
  <c r="E41" i="8"/>
  <c r="B42" i="8"/>
  <c r="D42" i="8"/>
  <c r="E42" i="8"/>
  <c r="B43" i="8"/>
  <c r="D43" i="8"/>
  <c r="E43" i="8"/>
  <c r="B44" i="8"/>
  <c r="D44" i="8"/>
  <c r="E44" i="8"/>
  <c r="B45" i="8"/>
  <c r="D45" i="8"/>
  <c r="E45" i="8"/>
  <c r="B46" i="8"/>
  <c r="D46" i="8"/>
  <c r="E46" i="8"/>
  <c r="B47" i="8"/>
  <c r="D47" i="8"/>
  <c r="E47" i="8"/>
  <c r="B48" i="8"/>
  <c r="D48" i="8"/>
  <c r="E48" i="8"/>
  <c r="B49" i="8"/>
  <c r="D49" i="8"/>
  <c r="E49" i="8"/>
  <c r="B50" i="8"/>
  <c r="D50" i="8"/>
  <c r="E50" i="8"/>
  <c r="B51" i="8"/>
  <c r="D51" i="8"/>
  <c r="E51" i="8"/>
  <c r="B52" i="8"/>
  <c r="D52" i="8"/>
  <c r="E52" i="8"/>
  <c r="B53" i="8"/>
  <c r="D53" i="8"/>
  <c r="E53" i="8"/>
  <c r="B54" i="8"/>
  <c r="D54" i="8"/>
  <c r="E54" i="8"/>
  <c r="B55" i="8"/>
  <c r="D55" i="8"/>
  <c r="E55" i="8"/>
  <c r="B56" i="8"/>
  <c r="D56" i="8"/>
  <c r="E56" i="8"/>
  <c r="B57" i="8"/>
  <c r="D57" i="8"/>
  <c r="E57" i="8"/>
  <c r="B58" i="8"/>
  <c r="D58" i="8"/>
  <c r="E58" i="8"/>
  <c r="B59" i="8"/>
  <c r="D59" i="8"/>
  <c r="E59" i="8"/>
  <c r="B60" i="8"/>
  <c r="D60" i="8"/>
  <c r="E60" i="8"/>
  <c r="B61" i="8"/>
  <c r="D61" i="8"/>
  <c r="E61" i="8"/>
  <c r="B62" i="8"/>
  <c r="D62" i="8"/>
  <c r="E62" i="8"/>
  <c r="B63" i="8"/>
  <c r="D63" i="8"/>
  <c r="E63" i="8"/>
  <c r="B64" i="8"/>
  <c r="D64" i="8"/>
  <c r="E64" i="8"/>
  <c r="B65" i="8"/>
  <c r="D65" i="8"/>
  <c r="E65" i="8"/>
  <c r="B66" i="8"/>
  <c r="D66" i="8"/>
  <c r="E66" i="8"/>
  <c r="B67" i="8"/>
  <c r="D67" i="8"/>
  <c r="E67" i="8"/>
  <c r="B68" i="8"/>
  <c r="D68" i="8"/>
  <c r="E68" i="8"/>
  <c r="B69" i="8"/>
  <c r="D69" i="8"/>
  <c r="E69" i="8"/>
  <c r="B70" i="8"/>
  <c r="D70" i="8"/>
  <c r="E70" i="8"/>
  <c r="B71" i="8"/>
  <c r="D71" i="8"/>
  <c r="E71" i="8"/>
  <c r="B72" i="8"/>
  <c r="D72" i="8"/>
  <c r="E72" i="8"/>
  <c r="B73" i="8"/>
  <c r="D73" i="8"/>
  <c r="E73" i="8"/>
  <c r="B74" i="8"/>
  <c r="D74" i="8"/>
  <c r="E74" i="8"/>
  <c r="B75" i="8"/>
  <c r="D75" i="8"/>
  <c r="E75" i="8"/>
  <c r="B76" i="8"/>
  <c r="D76" i="8"/>
  <c r="E76" i="8"/>
  <c r="B77" i="8"/>
  <c r="D77" i="8"/>
  <c r="E77" i="8"/>
  <c r="B78" i="8"/>
  <c r="D78" i="8"/>
  <c r="E78" i="8"/>
  <c r="B79" i="8"/>
  <c r="D79" i="8"/>
  <c r="E79" i="8"/>
  <c r="B80" i="8"/>
  <c r="D80" i="8"/>
  <c r="E80" i="8"/>
  <c r="B81" i="8"/>
  <c r="D81" i="8"/>
  <c r="E81" i="8"/>
  <c r="B82" i="8"/>
  <c r="D82" i="8"/>
  <c r="E82" i="8"/>
  <c r="B83" i="8"/>
  <c r="D83" i="8"/>
  <c r="E83" i="8"/>
  <c r="B84" i="8"/>
  <c r="D84" i="8"/>
  <c r="E84" i="8"/>
  <c r="B85" i="8"/>
  <c r="D85" i="8"/>
  <c r="E85" i="8"/>
  <c r="B86" i="8"/>
  <c r="D86" i="8"/>
  <c r="E86" i="8"/>
  <c r="B87" i="8"/>
  <c r="D87" i="8"/>
  <c r="E87" i="8"/>
  <c r="B88" i="8"/>
  <c r="D88" i="8"/>
  <c r="E88" i="8"/>
  <c r="B89" i="8"/>
  <c r="D89" i="8"/>
  <c r="E89" i="8"/>
  <c r="B90" i="8"/>
  <c r="D90" i="8"/>
  <c r="E90" i="8"/>
  <c r="B91" i="8"/>
  <c r="D91" i="8"/>
  <c r="E91" i="8"/>
  <c r="B92" i="8"/>
  <c r="D92" i="8"/>
  <c r="E92" i="8"/>
  <c r="B93" i="8"/>
  <c r="D93" i="8"/>
  <c r="E93" i="8"/>
  <c r="B94" i="8"/>
  <c r="D94" i="8"/>
  <c r="E94" i="8"/>
  <c r="B95" i="8"/>
  <c r="D95" i="8"/>
  <c r="E95" i="8"/>
  <c r="E27" i="8"/>
  <c r="D27" i="8"/>
  <c r="B27" i="8"/>
  <c r="B26" i="8"/>
  <c r="B25" i="8"/>
  <c r="D20" i="8"/>
  <c r="E20" i="8"/>
  <c r="D21" i="8"/>
  <c r="D22" i="8"/>
  <c r="D23" i="8"/>
  <c r="D19" i="8"/>
  <c r="B19" i="8"/>
  <c r="B20" i="8"/>
  <c r="B21" i="8"/>
  <c r="B22" i="8"/>
  <c r="B23" i="8"/>
  <c r="B18" i="8"/>
  <c r="B17" i="8"/>
  <c r="C14" i="16"/>
  <c r="C15" i="16"/>
  <c r="C12" i="16"/>
  <c r="C11" i="16"/>
  <c r="C13" i="16"/>
  <c r="C5" i="16"/>
  <c r="C6" i="16"/>
  <c r="C7" i="16"/>
  <c r="C4" i="16"/>
  <c r="A5" i="16"/>
  <c r="A6" i="16"/>
  <c r="A7" i="16"/>
  <c r="A4" i="16"/>
  <c r="C717" i="13"/>
  <c r="C716" i="13"/>
  <c r="C715" i="13"/>
  <c r="F286" i="18"/>
  <c r="C205" i="13"/>
  <c r="C100" i="13"/>
  <c r="C95" i="13"/>
  <c r="F147" i="15"/>
  <c r="E147" i="15"/>
  <c r="D147" i="15" s="1"/>
  <c r="F338" i="18" s="1"/>
  <c r="F146" i="15"/>
  <c r="E146" i="15"/>
  <c r="D146" i="15" s="1"/>
  <c r="F337" i="18" s="1"/>
  <c r="F145" i="15"/>
  <c r="E145" i="15"/>
  <c r="F144" i="15"/>
  <c r="E144" i="15"/>
  <c r="D144" i="15" s="1"/>
  <c r="F335" i="18" s="1"/>
  <c r="F143" i="15"/>
  <c r="E143" i="15"/>
  <c r="F142" i="15"/>
  <c r="E142" i="15"/>
  <c r="F141" i="15"/>
  <c r="E141" i="15"/>
  <c r="E246" i="8"/>
  <c r="E125" i="11"/>
  <c r="B125" i="11"/>
  <c r="H1800" i="12"/>
  <c r="L1800" i="12" s="1"/>
  <c r="H1802" i="12"/>
  <c r="L1802" i="12" s="1"/>
  <c r="H1801" i="12"/>
  <c r="L1801" i="12" s="1"/>
  <c r="M1803" i="12"/>
  <c r="M1798" i="12"/>
  <c r="H1794" i="12"/>
  <c r="L1794" i="12" s="1"/>
  <c r="E334" i="21" l="1"/>
  <c r="F334" i="21" s="1"/>
  <c r="H334" i="21" s="1"/>
  <c r="I334" i="21" s="1"/>
  <c r="E336" i="21"/>
  <c r="F336" i="21" s="1"/>
  <c r="H336" i="21" s="1"/>
  <c r="I336" i="21" s="1"/>
  <c r="E337" i="21"/>
  <c r="F337" i="21" s="1"/>
  <c r="H337" i="21" s="1"/>
  <c r="I337" i="21" s="1"/>
  <c r="E285" i="21"/>
  <c r="F285" i="21" s="1"/>
  <c r="H285" i="21" s="1"/>
  <c r="I285" i="21" s="1"/>
  <c r="G29" i="8"/>
  <c r="I29" i="8" s="1"/>
  <c r="G300" i="8"/>
  <c r="I300" i="8" s="1"/>
  <c r="G74" i="8"/>
  <c r="I74" i="8" s="1"/>
  <c r="G94" i="8"/>
  <c r="I94" i="8" s="1"/>
  <c r="G86" i="8"/>
  <c r="I86" i="8" s="1"/>
  <c r="G38" i="8"/>
  <c r="I38" i="8" s="1"/>
  <c r="G773" i="8"/>
  <c r="I773" i="8" s="1"/>
  <c r="G1059" i="8"/>
  <c r="I1059" i="8" s="1"/>
  <c r="G957" i="8"/>
  <c r="I957" i="8" s="1"/>
  <c r="G924" i="8"/>
  <c r="I924" i="8" s="1"/>
  <c r="G56" i="8"/>
  <c r="I56" i="8" s="1"/>
  <c r="E298" i="8"/>
  <c r="G298" i="8" s="1"/>
  <c r="I298" i="8" s="1"/>
  <c r="G1202" i="8"/>
  <c r="I1202" i="8" s="1"/>
  <c r="G1239" i="8"/>
  <c r="I1239" i="8" s="1"/>
  <c r="G1226" i="8"/>
  <c r="I1226" i="8" s="1"/>
  <c r="G943" i="8"/>
  <c r="I943" i="8" s="1"/>
  <c r="G1306" i="8"/>
  <c r="I1306" i="8" s="1"/>
  <c r="G30" i="8"/>
  <c r="I30" i="8" s="1"/>
  <c r="G964" i="8"/>
  <c r="I964" i="8" s="1"/>
  <c r="G931" i="8"/>
  <c r="I931" i="8" s="1"/>
  <c r="G1039" i="8"/>
  <c r="I1039" i="8" s="1"/>
  <c r="G959" i="8"/>
  <c r="I959" i="8" s="1"/>
  <c r="G748" i="8"/>
  <c r="I748" i="8" s="1"/>
  <c r="G1203" i="8"/>
  <c r="I1203" i="8" s="1"/>
  <c r="G325" i="8"/>
  <c r="I325" i="8" s="1"/>
  <c r="G663" i="8"/>
  <c r="I663" i="8" s="1"/>
  <c r="G304" i="8"/>
  <c r="I304" i="8" s="1"/>
  <c r="G1311" i="8"/>
  <c r="I1311" i="8" s="1"/>
  <c r="G1199" i="8"/>
  <c r="I1199" i="8" s="1"/>
  <c r="G803" i="8"/>
  <c r="I803" i="8" s="1"/>
  <c r="G1036" i="8"/>
  <c r="I1036" i="8" s="1"/>
  <c r="G1035" i="8"/>
  <c r="I1035" i="8" s="1"/>
  <c r="G1032" i="8"/>
  <c r="I1032" i="8" s="1"/>
  <c r="G1031" i="8"/>
  <c r="I1031" i="8" s="1"/>
  <c r="G960" i="8"/>
  <c r="I960" i="8" s="1"/>
  <c r="G956" i="8"/>
  <c r="I956" i="8" s="1"/>
  <c r="G955" i="8"/>
  <c r="I955" i="8" s="1"/>
  <c r="G952" i="8"/>
  <c r="I952" i="8" s="1"/>
  <c r="G951" i="8"/>
  <c r="I951" i="8" s="1"/>
  <c r="G949" i="8"/>
  <c r="I949" i="8" s="1"/>
  <c r="G948" i="8"/>
  <c r="I948" i="8" s="1"/>
  <c r="G947" i="8"/>
  <c r="I947" i="8" s="1"/>
  <c r="G941" i="8"/>
  <c r="I941" i="8" s="1"/>
  <c r="G939" i="8"/>
  <c r="I939" i="8" s="1"/>
  <c r="G936" i="8"/>
  <c r="I936" i="8" s="1"/>
  <c r="G940" i="8"/>
  <c r="I940" i="8" s="1"/>
  <c r="G935" i="8"/>
  <c r="I935" i="8" s="1"/>
  <c r="G928" i="8"/>
  <c r="I928" i="8" s="1"/>
  <c r="G919" i="8"/>
  <c r="I919" i="8" s="1"/>
  <c r="G903" i="8"/>
  <c r="I903" i="8" s="1"/>
  <c r="G901" i="8"/>
  <c r="I901" i="8" s="1"/>
  <c r="G900" i="8"/>
  <c r="I900" i="8" s="1"/>
  <c r="G896" i="8"/>
  <c r="I896" i="8" s="1"/>
  <c r="G895" i="8"/>
  <c r="I895" i="8" s="1"/>
  <c r="G892" i="8"/>
  <c r="I892" i="8" s="1"/>
  <c r="G891" i="8"/>
  <c r="I891" i="8" s="1"/>
  <c r="G884" i="8"/>
  <c r="I884" i="8" s="1"/>
  <c r="G883" i="8"/>
  <c r="I883" i="8" s="1"/>
  <c r="G880" i="8"/>
  <c r="I880" i="8" s="1"/>
  <c r="G879" i="8"/>
  <c r="I879" i="8" s="1"/>
  <c r="G876" i="8"/>
  <c r="I876" i="8" s="1"/>
  <c r="G875" i="8"/>
  <c r="I875" i="8" s="1"/>
  <c r="G872" i="8"/>
  <c r="I872" i="8" s="1"/>
  <c r="G868" i="8"/>
  <c r="I868" i="8" s="1"/>
  <c r="G867" i="8"/>
  <c r="I867" i="8" s="1"/>
  <c r="G860" i="8"/>
  <c r="I860" i="8" s="1"/>
  <c r="G835" i="8"/>
  <c r="I835" i="8" s="1"/>
  <c r="G833" i="8"/>
  <c r="I833" i="8" s="1"/>
  <c r="G779" i="8"/>
  <c r="I779" i="8" s="1"/>
  <c r="G776" i="8"/>
  <c r="I776" i="8" s="1"/>
  <c r="G765" i="8"/>
  <c r="I765" i="8" s="1"/>
  <c r="G376" i="8"/>
  <c r="I376" i="8" s="1"/>
  <c r="E349" i="8"/>
  <c r="G349" i="8" s="1"/>
  <c r="I349" i="8" s="1"/>
  <c r="E350" i="8"/>
  <c r="G350" i="8" s="1"/>
  <c r="I350" i="8" s="1"/>
  <c r="F344" i="18"/>
  <c r="E347" i="8"/>
  <c r="G347" i="8" s="1"/>
  <c r="I347" i="8" s="1"/>
  <c r="D143" i="15"/>
  <c r="F334" i="18" s="1"/>
  <c r="D142" i="15"/>
  <c r="F333" i="18" s="1"/>
  <c r="G328" i="8"/>
  <c r="I328" i="8" s="1"/>
  <c r="G317" i="8"/>
  <c r="I317" i="8" s="1"/>
  <c r="G303" i="8"/>
  <c r="I303" i="8" s="1"/>
  <c r="G93" i="8"/>
  <c r="I93" i="8" s="1"/>
  <c r="G90" i="8"/>
  <c r="I90" i="8" s="1"/>
  <c r="G82" i="8"/>
  <c r="I82" i="8" s="1"/>
  <c r="G80" i="8"/>
  <c r="I80" i="8" s="1"/>
  <c r="G72" i="8"/>
  <c r="I72" i="8" s="1"/>
  <c r="G64" i="8"/>
  <c r="I64" i="8" s="1"/>
  <c r="G66" i="8"/>
  <c r="I66" i="8" s="1"/>
  <c r="G58" i="8"/>
  <c r="I58" i="8" s="1"/>
  <c r="G54" i="8"/>
  <c r="I54" i="8" s="1"/>
  <c r="G46" i="8"/>
  <c r="I46" i="8" s="1"/>
  <c r="G40" i="8"/>
  <c r="I40" i="8" s="1"/>
  <c r="G32" i="8"/>
  <c r="I32" i="8" s="1"/>
  <c r="G31" i="8"/>
  <c r="I31" i="8" s="1"/>
  <c r="G28" i="8"/>
  <c r="I28" i="8" s="1"/>
  <c r="G27" i="8"/>
  <c r="I27" i="8" s="1"/>
  <c r="G1175" i="8"/>
  <c r="I1175" i="8" s="1"/>
  <c r="G1198" i="8"/>
  <c r="I1198" i="8" s="1"/>
  <c r="G305" i="8"/>
  <c r="I305" i="8" s="1"/>
  <c r="G297" i="8"/>
  <c r="I297" i="8" s="1"/>
  <c r="G281" i="8"/>
  <c r="I281" i="8" s="1"/>
  <c r="G37" i="8"/>
  <c r="I37" i="8" s="1"/>
  <c r="G888" i="8"/>
  <c r="I888" i="8" s="1"/>
  <c r="G301" i="8"/>
  <c r="I301" i="8" s="1"/>
  <c r="G33" i="8"/>
  <c r="I33" i="8" s="1"/>
  <c r="G77" i="8"/>
  <c r="I77" i="8" s="1"/>
  <c r="G69" i="8"/>
  <c r="I69" i="8" s="1"/>
  <c r="G61" i="8"/>
  <c r="I61" i="8" s="1"/>
  <c r="G53" i="8"/>
  <c r="I53" i="8" s="1"/>
  <c r="G45" i="8"/>
  <c r="I45" i="8" s="1"/>
  <c r="G231" i="8"/>
  <c r="I231" i="8" s="1"/>
  <c r="G246" i="8"/>
  <c r="I246" i="8" s="1"/>
  <c r="G256" i="8"/>
  <c r="I256" i="8" s="1"/>
  <c r="G1217" i="8"/>
  <c r="I1217" i="8" s="1"/>
  <c r="G1201" i="8"/>
  <c r="I1201" i="8" s="1"/>
  <c r="G95" i="8"/>
  <c r="I95" i="8" s="1"/>
  <c r="G87" i="8"/>
  <c r="I87" i="8" s="1"/>
  <c r="G79" i="8"/>
  <c r="I79" i="8" s="1"/>
  <c r="G71" i="8"/>
  <c r="I71" i="8" s="1"/>
  <c r="G63" i="8"/>
  <c r="I63" i="8" s="1"/>
  <c r="G39" i="8"/>
  <c r="I39" i="8" s="1"/>
  <c r="G92" i="8"/>
  <c r="I92" i="8" s="1"/>
  <c r="G84" i="8"/>
  <c r="I84" i="8" s="1"/>
  <c r="G76" i="8"/>
  <c r="I76" i="8" s="1"/>
  <c r="G60" i="8"/>
  <c r="I60" i="8" s="1"/>
  <c r="G65" i="8"/>
  <c r="I65" i="8" s="1"/>
  <c r="G52" i="8"/>
  <c r="I52" i="8" s="1"/>
  <c r="G36" i="8"/>
  <c r="I36" i="8" s="1"/>
  <c r="G1200" i="8"/>
  <c r="I1200" i="8" s="1"/>
  <c r="G1101" i="8"/>
  <c r="I1101" i="8" s="1"/>
  <c r="G89" i="8"/>
  <c r="I89" i="8" s="1"/>
  <c r="G81" i="8"/>
  <c r="I81" i="8" s="1"/>
  <c r="G57" i="8"/>
  <c r="I57" i="8" s="1"/>
  <c r="G49" i="8"/>
  <c r="I49" i="8" s="1"/>
  <c r="G41" i="8"/>
  <c r="I41" i="8" s="1"/>
  <c r="G1253" i="8"/>
  <c r="I1253" i="8" s="1"/>
  <c r="G1221" i="8"/>
  <c r="I1221" i="8" s="1"/>
  <c r="G187" i="8"/>
  <c r="I187" i="8" s="1"/>
  <c r="G78" i="8"/>
  <c r="I78" i="8" s="1"/>
  <c r="G83" i="8"/>
  <c r="I83" i="8" s="1"/>
  <c r="G70" i="8"/>
  <c r="I70" i="8" s="1"/>
  <c r="G75" i="8"/>
  <c r="I75" i="8" s="1"/>
  <c r="G887" i="8"/>
  <c r="I887" i="8" s="1"/>
  <c r="G889" i="8"/>
  <c r="I889" i="8" s="1"/>
  <c r="G42" i="8"/>
  <c r="I42" i="8" s="1"/>
  <c r="G47" i="8"/>
  <c r="I47" i="8" s="1"/>
  <c r="G91" i="8"/>
  <c r="I91" i="8" s="1"/>
  <c r="G67" i="8"/>
  <c r="I67" i="8" s="1"/>
  <c r="G51" i="8"/>
  <c r="I51" i="8" s="1"/>
  <c r="G35" i="8"/>
  <c r="I35" i="8" s="1"/>
  <c r="G50" i="8"/>
  <c r="I50" i="8" s="1"/>
  <c r="G55" i="8"/>
  <c r="I55" i="8" s="1"/>
  <c r="G1252" i="8"/>
  <c r="I1252" i="8" s="1"/>
  <c r="G1169" i="8"/>
  <c r="I1169" i="8" s="1"/>
  <c r="G1089" i="8"/>
  <c r="I1089" i="8" s="1"/>
  <c r="G871" i="8"/>
  <c r="I871" i="8" s="1"/>
  <c r="G993" i="8"/>
  <c r="I993" i="8" s="1"/>
  <c r="G953" i="8"/>
  <c r="I953" i="8" s="1"/>
  <c r="G945" i="8"/>
  <c r="I945" i="8" s="1"/>
  <c r="G937" i="8"/>
  <c r="I937" i="8" s="1"/>
  <c r="G905" i="8"/>
  <c r="I905" i="8" s="1"/>
  <c r="G897" i="8"/>
  <c r="I897" i="8" s="1"/>
  <c r="G881" i="8"/>
  <c r="I881" i="8" s="1"/>
  <c r="G873" i="8"/>
  <c r="I873" i="8" s="1"/>
  <c r="G801" i="8"/>
  <c r="I801" i="8" s="1"/>
  <c r="G761" i="8"/>
  <c r="I761" i="8" s="1"/>
  <c r="G369" i="8"/>
  <c r="I369" i="8" s="1"/>
  <c r="G337" i="8"/>
  <c r="I337" i="8" s="1"/>
  <c r="G321" i="8"/>
  <c r="I321" i="8" s="1"/>
  <c r="G958" i="8"/>
  <c r="I958" i="8" s="1"/>
  <c r="G950" i="8"/>
  <c r="I950" i="8" s="1"/>
  <c r="G942" i="8"/>
  <c r="I942" i="8" s="1"/>
  <c r="G902" i="8"/>
  <c r="I902" i="8" s="1"/>
  <c r="G894" i="8"/>
  <c r="I894" i="8" s="1"/>
  <c r="G886" i="8"/>
  <c r="I886" i="8" s="1"/>
  <c r="G878" i="8"/>
  <c r="I878" i="8" s="1"/>
  <c r="G782" i="8"/>
  <c r="I782" i="8" s="1"/>
  <c r="G334" i="8"/>
  <c r="I334" i="8" s="1"/>
  <c r="G302" i="8"/>
  <c r="I302" i="8" s="1"/>
  <c r="G363" i="8"/>
  <c r="I363" i="8" s="1"/>
  <c r="G299" i="8"/>
  <c r="I299" i="8" s="1"/>
  <c r="G789" i="8"/>
  <c r="I789" i="8" s="1"/>
  <c r="G910" i="8"/>
  <c r="I910" i="8" s="1"/>
  <c r="G893" i="8"/>
  <c r="I893" i="8" s="1"/>
  <c r="G885" i="8"/>
  <c r="I885" i="8" s="1"/>
  <c r="G805" i="8"/>
  <c r="I805" i="8" s="1"/>
  <c r="G661" i="8"/>
  <c r="I661" i="8" s="1"/>
  <c r="G832" i="8"/>
  <c r="I832" i="8" s="1"/>
  <c r="G994" i="8"/>
  <c r="I994" i="8" s="1"/>
  <c r="G970" i="8"/>
  <c r="I970" i="8" s="1"/>
  <c r="G954" i="8"/>
  <c r="I954" i="8" s="1"/>
  <c r="G938" i="8"/>
  <c r="I938" i="8" s="1"/>
  <c r="G898" i="8"/>
  <c r="I898" i="8" s="1"/>
  <c r="G890" i="8"/>
  <c r="I890" i="8" s="1"/>
  <c r="G882" i="8"/>
  <c r="I882" i="8" s="1"/>
  <c r="G874" i="8"/>
  <c r="I874" i="8" s="1"/>
  <c r="G866" i="8"/>
  <c r="I866" i="8" s="1"/>
  <c r="G314" i="8"/>
  <c r="I314" i="8" s="1"/>
  <c r="G306" i="8"/>
  <c r="I306" i="8" s="1"/>
  <c r="G266" i="8"/>
  <c r="I266" i="8" s="1"/>
  <c r="D141" i="15"/>
  <c r="F332" i="18" s="1"/>
  <c r="D145" i="15"/>
  <c r="F336" i="18" s="1"/>
  <c r="N1803" i="12"/>
  <c r="E335" i="21" l="1"/>
  <c r="F335" i="21" s="1"/>
  <c r="H335" i="21" s="1"/>
  <c r="I335" i="21" s="1"/>
  <c r="E331" i="21"/>
  <c r="F331" i="21" s="1"/>
  <c r="H331" i="21" s="1"/>
  <c r="I331" i="21" s="1"/>
  <c r="E332" i="21"/>
  <c r="F332" i="21" s="1"/>
  <c r="H332" i="21" s="1"/>
  <c r="I332" i="21" s="1"/>
  <c r="E333" i="21"/>
  <c r="F333" i="21" s="1"/>
  <c r="H333" i="21" s="1"/>
  <c r="E343" i="21"/>
  <c r="F343" i="21" s="1"/>
  <c r="H343" i="21" s="1"/>
  <c r="I343" i="21" s="1"/>
  <c r="F343" i="18"/>
  <c r="E346" i="8"/>
  <c r="G346" i="8" s="1"/>
  <c r="I346" i="8" s="1"/>
  <c r="E356" i="8"/>
  <c r="G356" i="8" s="1"/>
  <c r="I356" i="8" s="1"/>
  <c r="E345" i="8"/>
  <c r="G345" i="8" s="1"/>
  <c r="I345" i="8" s="1"/>
  <c r="F342" i="18"/>
  <c r="E348" i="8"/>
  <c r="G348" i="8" s="1"/>
  <c r="I348" i="8" s="1"/>
  <c r="F341" i="18"/>
  <c r="E344" i="8"/>
  <c r="G344" i="8" s="1"/>
  <c r="I344" i="8" s="1"/>
  <c r="F1236" i="18"/>
  <c r="F1232" i="18"/>
  <c r="F1229" i="18"/>
  <c r="F1208" i="18"/>
  <c r="F1207" i="18"/>
  <c r="F1194" i="18"/>
  <c r="F1193" i="18"/>
  <c r="F1211" i="18"/>
  <c r="E272" i="11"/>
  <c r="B272" i="11"/>
  <c r="E271" i="11"/>
  <c r="B271" i="11"/>
  <c r="D3340" i="12"/>
  <c r="H3340" i="12"/>
  <c r="D3338" i="12"/>
  <c r="D3339" i="12" s="1"/>
  <c r="H3339" i="12"/>
  <c r="H3338" i="12"/>
  <c r="E270" i="11"/>
  <c r="B270" i="11"/>
  <c r="E269" i="11"/>
  <c r="B269" i="11"/>
  <c r="E268" i="11"/>
  <c r="B268" i="11"/>
  <c r="E267" i="11"/>
  <c r="B267" i="11"/>
  <c r="E266" i="11"/>
  <c r="B266" i="11"/>
  <c r="L3218" i="12"/>
  <c r="E265" i="11"/>
  <c r="B265" i="11"/>
  <c r="D3300" i="12"/>
  <c r="D3299" i="12"/>
  <c r="D3298" i="12"/>
  <c r="H3301" i="12"/>
  <c r="H3299" i="12"/>
  <c r="H3298" i="12"/>
  <c r="E264" i="11"/>
  <c r="B264" i="11"/>
  <c r="E263" i="11"/>
  <c r="B263" i="11"/>
  <c r="E262" i="11"/>
  <c r="B262" i="11"/>
  <c r="E261" i="11"/>
  <c r="B261" i="11"/>
  <c r="B260" i="11"/>
  <c r="E260" i="11"/>
  <c r="E259" i="11"/>
  <c r="B259" i="11"/>
  <c r="E258" i="11"/>
  <c r="B258" i="11"/>
  <c r="E257" i="11"/>
  <c r="B257" i="11"/>
  <c r="E256" i="11"/>
  <c r="B256" i="11"/>
  <c r="E255" i="11"/>
  <c r="B255" i="11"/>
  <c r="L3237" i="12"/>
  <c r="B341" i="11"/>
  <c r="E341" i="11"/>
  <c r="H4055" i="12"/>
  <c r="L4055" i="12" s="1"/>
  <c r="N4056" i="12" s="1"/>
  <c r="H4049" i="12"/>
  <c r="L4049" i="12" s="1"/>
  <c r="C138" i="13"/>
  <c r="F464" i="18"/>
  <c r="F479" i="18"/>
  <c r="F1165" i="18"/>
  <c r="F1178" i="18"/>
  <c r="F1177" i="18"/>
  <c r="F1176" i="18"/>
  <c r="F1175" i="18"/>
  <c r="F1174" i="18"/>
  <c r="F1173" i="18"/>
  <c r="F1172" i="18"/>
  <c r="F1171" i="18"/>
  <c r="F1170" i="18"/>
  <c r="F1169" i="18"/>
  <c r="F1168" i="18"/>
  <c r="F1167" i="18"/>
  <c r="F1166" i="18"/>
  <c r="F1164" i="18"/>
  <c r="F547" i="15"/>
  <c r="E547" i="15"/>
  <c r="D547" i="15" s="1"/>
  <c r="F1143" i="18" s="1"/>
  <c r="F1141" i="18"/>
  <c r="E434" i="11"/>
  <c r="B434" i="11"/>
  <c r="H5589" i="12"/>
  <c r="F547" i="13"/>
  <c r="F549" i="13" s="1"/>
  <c r="H5574" i="12"/>
  <c r="L5574" i="12" s="1"/>
  <c r="N5575" i="12" s="1"/>
  <c r="H5571" i="12"/>
  <c r="L5571" i="12" s="1"/>
  <c r="H5570" i="12"/>
  <c r="L5570" i="12" s="1"/>
  <c r="H5569" i="12"/>
  <c r="L5569" i="12" s="1"/>
  <c r="H5563" i="12"/>
  <c r="L5563" i="12" s="1"/>
  <c r="I438" i="11"/>
  <c r="F1118" i="18"/>
  <c r="F1116" i="18"/>
  <c r="F1115" i="18"/>
  <c r="F1113" i="18"/>
  <c r="E1112" i="21" s="1"/>
  <c r="F1112" i="21" s="1"/>
  <c r="F551" i="15"/>
  <c r="E551" i="15"/>
  <c r="D551" i="15"/>
  <c r="F1112" i="18" s="1"/>
  <c r="E1111" i="21" s="1"/>
  <c r="F1111" i="21" s="1"/>
  <c r="H1111" i="21" s="1"/>
  <c r="I1111" i="21" s="1"/>
  <c r="F550" i="15"/>
  <c r="E550" i="15"/>
  <c r="D550" i="15" s="1"/>
  <c r="I435" i="11"/>
  <c r="F300" i="15"/>
  <c r="E300" i="15"/>
  <c r="F299" i="15"/>
  <c r="E299" i="15"/>
  <c r="D299" i="15" s="1"/>
  <c r="F900" i="18" s="1"/>
  <c r="E899" i="21" s="1"/>
  <c r="F899" i="21" s="1"/>
  <c r="F894" i="18"/>
  <c r="F320" i="15"/>
  <c r="E320" i="15"/>
  <c r="D320" i="15" s="1"/>
  <c r="F850" i="18" s="1"/>
  <c r="F319" i="15"/>
  <c r="E319" i="15"/>
  <c r="D319" i="15" s="1"/>
  <c r="F844" i="18" s="1"/>
  <c r="F318" i="15"/>
  <c r="E318" i="15"/>
  <c r="D318" i="15"/>
  <c r="F845" i="18" s="1"/>
  <c r="F533" i="18"/>
  <c r="F513" i="18"/>
  <c r="F308" i="18"/>
  <c r="F303" i="18"/>
  <c r="F307" i="18"/>
  <c r="F469" i="15"/>
  <c r="E469" i="15"/>
  <c r="D469" i="15" s="1"/>
  <c r="F261" i="18" s="1"/>
  <c r="F1120" i="18" l="1"/>
  <c r="E1119" i="21" s="1"/>
  <c r="F1119" i="21" s="1"/>
  <c r="H1119" i="21" s="1"/>
  <c r="I1119" i="21" s="1"/>
  <c r="F1101" i="18"/>
  <c r="F1121" i="18"/>
  <c r="E1120" i="21" s="1"/>
  <c r="F1120" i="21" s="1"/>
  <c r="H1120" i="21" s="1"/>
  <c r="I1120" i="21" s="1"/>
  <c r="F1098" i="18"/>
  <c r="F1102" i="18"/>
  <c r="E1101" i="21" s="1"/>
  <c r="F1101" i="21" s="1"/>
  <c r="H1101" i="21" s="1"/>
  <c r="I1101" i="21" s="1"/>
  <c r="F1104" i="18"/>
  <c r="E1116" i="8" s="1"/>
  <c r="G1116" i="8" s="1"/>
  <c r="I1116" i="8" s="1"/>
  <c r="F1106" i="18"/>
  <c r="E1105" i="21" s="1"/>
  <c r="F1105" i="21" s="1"/>
  <c r="H1105" i="21" s="1"/>
  <c r="I1105" i="21" s="1"/>
  <c r="F1108" i="18"/>
  <c r="E1107" i="21" s="1"/>
  <c r="F1107" i="21" s="1"/>
  <c r="H1107" i="21" s="1"/>
  <c r="I1107" i="21" s="1"/>
  <c r="F1099" i="18"/>
  <c r="E1111" i="8" s="1"/>
  <c r="G1111" i="8" s="1"/>
  <c r="I1111" i="8" s="1"/>
  <c r="F1107" i="18"/>
  <c r="E1106" i="21" s="1"/>
  <c r="F1106" i="21" s="1"/>
  <c r="H1106" i="21" s="1"/>
  <c r="I1106" i="21" s="1"/>
  <c r="E463" i="21"/>
  <c r="F463" i="21" s="1"/>
  <c r="I333" i="21"/>
  <c r="E307" i="21"/>
  <c r="F307" i="21" s="1"/>
  <c r="H307" i="21" s="1"/>
  <c r="I307" i="21" s="1"/>
  <c r="E1100" i="21"/>
  <c r="F1100" i="21" s="1"/>
  <c r="H1100" i="21" s="1"/>
  <c r="I1100" i="21" s="1"/>
  <c r="E1114" i="21"/>
  <c r="F1114" i="21" s="1"/>
  <c r="H1114" i="21" s="1"/>
  <c r="I1114" i="21" s="1"/>
  <c r="E844" i="21"/>
  <c r="F844" i="21" s="1"/>
  <c r="H844" i="21" s="1"/>
  <c r="I844" i="21" s="1"/>
  <c r="E512" i="21"/>
  <c r="F512" i="21" s="1"/>
  <c r="H512" i="21" s="1"/>
  <c r="I512" i="21" s="1"/>
  <c r="E849" i="21"/>
  <c r="F849" i="21" s="1"/>
  <c r="H849" i="21" s="1"/>
  <c r="I849" i="21" s="1"/>
  <c r="E1115" i="21"/>
  <c r="F1115" i="21" s="1"/>
  <c r="H1115" i="21" s="1"/>
  <c r="I1115" i="21" s="1"/>
  <c r="E1140" i="21"/>
  <c r="F1140" i="21" s="1"/>
  <c r="H1140" i="21" s="1"/>
  <c r="I1140" i="21" s="1"/>
  <c r="E532" i="21"/>
  <c r="F532" i="21" s="1"/>
  <c r="H532" i="21" s="1"/>
  <c r="I532" i="21" s="1"/>
  <c r="E1103" i="21"/>
  <c r="F1103" i="21" s="1"/>
  <c r="H1103" i="21" s="1"/>
  <c r="I1103" i="21" s="1"/>
  <c r="E1117" i="21"/>
  <c r="F1117" i="21" s="1"/>
  <c r="H1117" i="21" s="1"/>
  <c r="I1117" i="21" s="1"/>
  <c r="E1142" i="21"/>
  <c r="F1142" i="21" s="1"/>
  <c r="H1142" i="21" s="1"/>
  <c r="I1142" i="21" s="1"/>
  <c r="E260" i="21"/>
  <c r="F260" i="21" s="1"/>
  <c r="H260" i="21" s="1"/>
  <c r="I260" i="21" s="1"/>
  <c r="E478" i="21"/>
  <c r="F478" i="21" s="1"/>
  <c r="H478" i="21" s="1"/>
  <c r="I478" i="21" s="1"/>
  <c r="E1097" i="21"/>
  <c r="F1097" i="21" s="1"/>
  <c r="H1097" i="21" s="1"/>
  <c r="I1097" i="21" s="1"/>
  <c r="E302" i="21"/>
  <c r="F302" i="21" s="1"/>
  <c r="H302" i="21" s="1"/>
  <c r="I302" i="21" s="1"/>
  <c r="E843" i="21"/>
  <c r="F843" i="21" s="1"/>
  <c r="H843" i="21" s="1"/>
  <c r="I843" i="21" s="1"/>
  <c r="E1176" i="21"/>
  <c r="F1176" i="21" s="1"/>
  <c r="H1176" i="21" s="1"/>
  <c r="I1176" i="21" s="1"/>
  <c r="E1169" i="21"/>
  <c r="F1169" i="21" s="1"/>
  <c r="H1169" i="21" s="1"/>
  <c r="I1169" i="21" s="1"/>
  <c r="E1177" i="21"/>
  <c r="F1177" i="21" s="1"/>
  <c r="H1177" i="21" s="1"/>
  <c r="I1177" i="21" s="1"/>
  <c r="E1228" i="21"/>
  <c r="F1228" i="21" s="1"/>
  <c r="H1228" i="21" s="1"/>
  <c r="I1228" i="21" s="1"/>
  <c r="E1170" i="21"/>
  <c r="F1170" i="21" s="1"/>
  <c r="H1170" i="21" s="1"/>
  <c r="I1170" i="21" s="1"/>
  <c r="E1164" i="21"/>
  <c r="F1164" i="21" s="1"/>
  <c r="H1164" i="21" s="1"/>
  <c r="I1164" i="21" s="1"/>
  <c r="E1231" i="21"/>
  <c r="F1231" i="21" s="1"/>
  <c r="H1231" i="21" s="1"/>
  <c r="I1231" i="21" s="1"/>
  <c r="E1235" i="21"/>
  <c r="F1235" i="21" s="1"/>
  <c r="H1235" i="21" s="1"/>
  <c r="I1235" i="21" s="1"/>
  <c r="E342" i="21"/>
  <c r="F342" i="21" s="1"/>
  <c r="H342" i="21" s="1"/>
  <c r="I342" i="21" s="1"/>
  <c r="E1207" i="21"/>
  <c r="F1207" i="21" s="1"/>
  <c r="H1207" i="21" s="1"/>
  <c r="I1207" i="21" s="1"/>
  <c r="E893" i="21"/>
  <c r="F893" i="21" s="1"/>
  <c r="H893" i="21" s="1"/>
  <c r="I893" i="21" s="1"/>
  <c r="E1171" i="21"/>
  <c r="F1171" i="21" s="1"/>
  <c r="H1171" i="21" s="1"/>
  <c r="I1171" i="21" s="1"/>
  <c r="E1210" i="21"/>
  <c r="F1210" i="21" s="1"/>
  <c r="H1210" i="21" s="1"/>
  <c r="I1210" i="21" s="1"/>
  <c r="E1165" i="21"/>
  <c r="F1165" i="21" s="1"/>
  <c r="H1165" i="21" s="1"/>
  <c r="I1165" i="21" s="1"/>
  <c r="E1173" i="21"/>
  <c r="F1173" i="21" s="1"/>
  <c r="H1173" i="21" s="1"/>
  <c r="I1173" i="21" s="1"/>
  <c r="E1192" i="21"/>
  <c r="F1192" i="21" s="1"/>
  <c r="E340" i="21"/>
  <c r="F340" i="21" s="1"/>
  <c r="H340" i="21" s="1"/>
  <c r="I340" i="21" s="1"/>
  <c r="E1168" i="21"/>
  <c r="F1168" i="21" s="1"/>
  <c r="E1163" i="21"/>
  <c r="F1163" i="21" s="1"/>
  <c r="H1163" i="21" s="1"/>
  <c r="I1163" i="21" s="1"/>
  <c r="E1172" i="21"/>
  <c r="F1172" i="21" s="1"/>
  <c r="H1172" i="21" s="1"/>
  <c r="I1172" i="21" s="1"/>
  <c r="E306" i="21"/>
  <c r="F306" i="21" s="1"/>
  <c r="H306" i="21" s="1"/>
  <c r="I306" i="21" s="1"/>
  <c r="E1166" i="21"/>
  <c r="F1166" i="21" s="1"/>
  <c r="H1166" i="21" s="1"/>
  <c r="I1166" i="21" s="1"/>
  <c r="E1174" i="21"/>
  <c r="F1174" i="21" s="1"/>
  <c r="H1174" i="21" s="1"/>
  <c r="I1174" i="21" s="1"/>
  <c r="E1193" i="21"/>
  <c r="F1193" i="21" s="1"/>
  <c r="H1193" i="21" s="1"/>
  <c r="I1193" i="21" s="1"/>
  <c r="E1167" i="21"/>
  <c r="F1167" i="21" s="1"/>
  <c r="H1167" i="21" s="1"/>
  <c r="I1167" i="21" s="1"/>
  <c r="E1175" i="21"/>
  <c r="F1175" i="21" s="1"/>
  <c r="H1175" i="21" s="1"/>
  <c r="I1175" i="21" s="1"/>
  <c r="E1206" i="21"/>
  <c r="F1206" i="21" s="1"/>
  <c r="H1206" i="21" s="1"/>
  <c r="I1206" i="21" s="1"/>
  <c r="E341" i="21"/>
  <c r="F341" i="21" s="1"/>
  <c r="H341" i="21" s="1"/>
  <c r="I341" i="21" s="1"/>
  <c r="H463" i="21"/>
  <c r="I463" i="21" s="1"/>
  <c r="H899" i="21"/>
  <c r="I899" i="21" s="1"/>
  <c r="H1112" i="21"/>
  <c r="I1112" i="21" s="1"/>
  <c r="E1128" i="8"/>
  <c r="G1128" i="8" s="1"/>
  <c r="I1128" i="8" s="1"/>
  <c r="E1127" i="8"/>
  <c r="G1127" i="8" s="1"/>
  <c r="I1127" i="8" s="1"/>
  <c r="E1130" i="8"/>
  <c r="G1130" i="8" s="1"/>
  <c r="I1130" i="8" s="1"/>
  <c r="E1118" i="8"/>
  <c r="G1118" i="8" s="1"/>
  <c r="I1118" i="8" s="1"/>
  <c r="E1132" i="8"/>
  <c r="G1132" i="8" s="1"/>
  <c r="I1132" i="8" s="1"/>
  <c r="E1114" i="8"/>
  <c r="G1114" i="8" s="1"/>
  <c r="I1114" i="8" s="1"/>
  <c r="E1119" i="8"/>
  <c r="G1119" i="8" s="1"/>
  <c r="I1119" i="8" s="1"/>
  <c r="E1133" i="8"/>
  <c r="G1133" i="8" s="1"/>
  <c r="I1133" i="8" s="1"/>
  <c r="E476" i="8"/>
  <c r="G476" i="8" s="1"/>
  <c r="I476" i="8" s="1"/>
  <c r="E1120" i="8"/>
  <c r="G1120" i="8" s="1"/>
  <c r="I1120" i="8" s="1"/>
  <c r="E1110" i="8"/>
  <c r="G1110" i="8" s="1"/>
  <c r="I1110" i="8" s="1"/>
  <c r="E1124" i="8"/>
  <c r="G1124" i="8" s="1"/>
  <c r="I1124" i="8" s="1"/>
  <c r="E1113" i="8"/>
  <c r="G1113" i="8" s="1"/>
  <c r="I1113" i="8" s="1"/>
  <c r="E1125" i="8"/>
  <c r="G1125" i="8" s="1"/>
  <c r="I1125" i="8" s="1"/>
  <c r="D300" i="15"/>
  <c r="F902" i="18" s="1"/>
  <c r="E901" i="21" s="1"/>
  <c r="F901" i="21" s="1"/>
  <c r="H901" i="21" s="1"/>
  <c r="I901" i="21" s="1"/>
  <c r="L3340" i="12"/>
  <c r="E1155" i="8"/>
  <c r="G1155" i="8" s="1"/>
  <c r="I1155" i="8" s="1"/>
  <c r="E1153" i="8"/>
  <c r="G1153" i="8" s="1"/>
  <c r="I1153" i="8" s="1"/>
  <c r="E1193" i="8"/>
  <c r="G1193" i="8" s="1"/>
  <c r="I1193" i="8" s="1"/>
  <c r="E1222" i="8"/>
  <c r="G1222" i="8" s="1"/>
  <c r="I1222" i="8" s="1"/>
  <c r="E1194" i="8"/>
  <c r="G1194" i="8" s="1"/>
  <c r="I1194" i="8" s="1"/>
  <c r="E1307" i="8"/>
  <c r="G1307" i="8" s="1"/>
  <c r="I1307" i="8" s="1"/>
  <c r="E1223" i="8"/>
  <c r="G1223" i="8" s="1"/>
  <c r="I1223" i="8" s="1"/>
  <c r="E1219" i="8"/>
  <c r="G1219" i="8" s="1"/>
  <c r="I1219" i="8" s="1"/>
  <c r="E1309" i="8"/>
  <c r="G1309" i="8" s="1"/>
  <c r="I1309" i="8" s="1"/>
  <c r="E1224" i="8"/>
  <c r="G1224" i="8" s="1"/>
  <c r="I1224" i="8" s="1"/>
  <c r="E1220" i="8"/>
  <c r="G1220" i="8" s="1"/>
  <c r="I1220" i="8" s="1"/>
  <c r="E1225" i="8"/>
  <c r="G1225" i="8" s="1"/>
  <c r="I1225" i="8" s="1"/>
  <c r="E1241" i="8"/>
  <c r="G1241" i="8" s="1"/>
  <c r="I1241" i="8" s="1"/>
  <c r="E1204" i="8"/>
  <c r="G1204" i="8" s="1"/>
  <c r="I1204" i="8" s="1"/>
  <c r="E1244" i="8"/>
  <c r="G1244" i="8" s="1"/>
  <c r="I1244" i="8" s="1"/>
  <c r="E1205" i="8"/>
  <c r="G1205" i="8" s="1"/>
  <c r="I1205" i="8" s="1"/>
  <c r="E1206" i="8"/>
  <c r="G1206" i="8" s="1"/>
  <c r="I1206" i="8" s="1"/>
  <c r="E912" i="8"/>
  <c r="G912" i="8" s="1"/>
  <c r="I912" i="8" s="1"/>
  <c r="F901" i="18"/>
  <c r="E900" i="21" s="1"/>
  <c r="F900" i="21" s="1"/>
  <c r="H900" i="21" s="1"/>
  <c r="I900" i="21" s="1"/>
  <c r="E906" i="8"/>
  <c r="G906" i="8" s="1"/>
  <c r="I906" i="8" s="1"/>
  <c r="E862" i="8"/>
  <c r="G862" i="8" s="1"/>
  <c r="I862" i="8" s="1"/>
  <c r="E857" i="8"/>
  <c r="G857" i="8" s="1"/>
  <c r="I857" i="8" s="1"/>
  <c r="E856" i="8"/>
  <c r="G856" i="8" s="1"/>
  <c r="I856" i="8" s="1"/>
  <c r="E491" i="8"/>
  <c r="G491" i="8" s="1"/>
  <c r="I491" i="8" s="1"/>
  <c r="E354" i="8"/>
  <c r="G354" i="8" s="1"/>
  <c r="I354" i="8" s="1"/>
  <c r="E355" i="8"/>
  <c r="G355" i="8" s="1"/>
  <c r="I355" i="8" s="1"/>
  <c r="E353" i="8"/>
  <c r="G353" i="8" s="1"/>
  <c r="I353" i="8" s="1"/>
  <c r="E525" i="8"/>
  <c r="G525" i="8" s="1"/>
  <c r="I525" i="8" s="1"/>
  <c r="E315" i="8"/>
  <c r="G315" i="8" s="1"/>
  <c r="I315" i="8" s="1"/>
  <c r="E320" i="8"/>
  <c r="G320" i="8" s="1"/>
  <c r="I320" i="8" s="1"/>
  <c r="E545" i="8"/>
  <c r="G545" i="8" s="1"/>
  <c r="I545" i="8" s="1"/>
  <c r="E319" i="8"/>
  <c r="G319" i="8" s="1"/>
  <c r="I319" i="8" s="1"/>
  <c r="E273" i="8"/>
  <c r="G273" i="8" s="1"/>
  <c r="I273" i="8" s="1"/>
  <c r="E287" i="8"/>
  <c r="G287" i="8" s="1"/>
  <c r="I287" i="8" s="1"/>
  <c r="E290" i="8"/>
  <c r="G290" i="8" s="1"/>
  <c r="I290" i="8" s="1"/>
  <c r="E1248" i="8"/>
  <c r="G1248" i="8" s="1"/>
  <c r="I1248" i="8" s="1"/>
  <c r="E293" i="8"/>
  <c r="G293" i="8" s="1"/>
  <c r="I293" i="8" s="1"/>
  <c r="E549" i="8"/>
  <c r="G549" i="8" s="1"/>
  <c r="I549" i="8" s="1"/>
  <c r="E284" i="8"/>
  <c r="G284" i="8" s="1"/>
  <c r="I284" i="8" s="1"/>
  <c r="E1179" i="8"/>
  <c r="G1179" i="8" s="1"/>
  <c r="I1179" i="8" s="1"/>
  <c r="E1187" i="8"/>
  <c r="G1187" i="8" s="1"/>
  <c r="I1187" i="8" s="1"/>
  <c r="E1180" i="8"/>
  <c r="G1180" i="8" s="1"/>
  <c r="I1180" i="8" s="1"/>
  <c r="E1188" i="8"/>
  <c r="G1188" i="8" s="1"/>
  <c r="I1188" i="8" s="1"/>
  <c r="E1181" i="8"/>
  <c r="G1181" i="8" s="1"/>
  <c r="I1181" i="8" s="1"/>
  <c r="E1189" i="8"/>
  <c r="G1189" i="8" s="1"/>
  <c r="I1189" i="8" s="1"/>
  <c r="E1182" i="8"/>
  <c r="G1182" i="8" s="1"/>
  <c r="I1182" i="8" s="1"/>
  <c r="E1190" i="8"/>
  <c r="G1190" i="8" s="1"/>
  <c r="I1190" i="8" s="1"/>
  <c r="E1183" i="8"/>
  <c r="G1183" i="8" s="1"/>
  <c r="I1183" i="8" s="1"/>
  <c r="E1177" i="8"/>
  <c r="G1177" i="8" s="1"/>
  <c r="I1177" i="8" s="1"/>
  <c r="E1184" i="8"/>
  <c r="G1184" i="8" s="1"/>
  <c r="I1184" i="8" s="1"/>
  <c r="E1176" i="8"/>
  <c r="G1176" i="8" s="1"/>
  <c r="I1176" i="8" s="1"/>
  <c r="E1185" i="8"/>
  <c r="G1185" i="8" s="1"/>
  <c r="I1185" i="8" s="1"/>
  <c r="E1178" i="8"/>
  <c r="G1178" i="8" s="1"/>
  <c r="I1178" i="8" s="1"/>
  <c r="E1186" i="8"/>
  <c r="G1186" i="8" s="1"/>
  <c r="I1186" i="8" s="1"/>
  <c r="L3326" i="12"/>
  <c r="H3327" i="12" s="1"/>
  <c r="L3327" i="12" s="1"/>
  <c r="D3301" i="12"/>
  <c r="L3301" i="12" s="1"/>
  <c r="L3332" i="12"/>
  <c r="L3346" i="12"/>
  <c r="L3338" i="12"/>
  <c r="H3341" i="12" s="1"/>
  <c r="L3341" i="12" s="1"/>
  <c r="L3339" i="12"/>
  <c r="H3315" i="12"/>
  <c r="L3315" i="12" s="1"/>
  <c r="L3298" i="12"/>
  <c r="H3302" i="12" s="1"/>
  <c r="L3302" i="12" s="1"/>
  <c r="L3308" i="12"/>
  <c r="H3309" i="12" s="1"/>
  <c r="L3309" i="12" s="1"/>
  <c r="L3299" i="12"/>
  <c r="H3293" i="12"/>
  <c r="L3293" i="12" s="1"/>
  <c r="H3287" i="12"/>
  <c r="L3287" i="12" s="1"/>
  <c r="H3275" i="12"/>
  <c r="L3275" i="12" s="1"/>
  <c r="L3256" i="12"/>
  <c r="H3257" i="12" s="1"/>
  <c r="N5572" i="12"/>
  <c r="F532" i="18"/>
  <c r="F512" i="18"/>
  <c r="L6303" i="12"/>
  <c r="F557" i="18"/>
  <c r="F561" i="18"/>
  <c r="F559" i="18"/>
  <c r="F979" i="18"/>
  <c r="F990" i="18"/>
  <c r="F993" i="18"/>
  <c r="F995" i="18"/>
  <c r="E1098" i="21" l="1"/>
  <c r="F1098" i="21" s="1"/>
  <c r="H1098" i="21" s="1"/>
  <c r="I1098" i="21" s="1"/>
  <c r="E556" i="21"/>
  <c r="F556" i="21" s="1"/>
  <c r="H556" i="21" s="1"/>
  <c r="I556" i="21" s="1"/>
  <c r="E511" i="21"/>
  <c r="F511" i="21" s="1"/>
  <c r="H511" i="21" s="1"/>
  <c r="I511" i="21" s="1"/>
  <c r="E531" i="21"/>
  <c r="F531" i="21" s="1"/>
  <c r="H531" i="21" s="1"/>
  <c r="I531" i="21" s="1"/>
  <c r="E558" i="21"/>
  <c r="F558" i="21" s="1"/>
  <c r="H558" i="21" s="1"/>
  <c r="I558" i="21" s="1"/>
  <c r="E560" i="21"/>
  <c r="F560" i="21" s="1"/>
  <c r="H560" i="21" s="1"/>
  <c r="I560" i="21" s="1"/>
  <c r="E989" i="21"/>
  <c r="F989" i="21" s="1"/>
  <c r="H989" i="21" s="1"/>
  <c r="I989" i="21" s="1"/>
  <c r="E992" i="21"/>
  <c r="F992" i="21" s="1"/>
  <c r="H992" i="21" s="1"/>
  <c r="I992" i="21" s="1"/>
  <c r="E994" i="21"/>
  <c r="F994" i="21" s="1"/>
  <c r="H994" i="21" s="1"/>
  <c r="I994" i="21" s="1"/>
  <c r="H1192" i="21"/>
  <c r="I1192" i="21" s="1"/>
  <c r="H1168" i="21"/>
  <c r="I1168" i="21" s="1"/>
  <c r="E978" i="21"/>
  <c r="F978" i="21" s="1"/>
  <c r="H978" i="21" s="1"/>
  <c r="I978" i="21" s="1"/>
  <c r="E544" i="8"/>
  <c r="G544" i="8" s="1"/>
  <c r="I544" i="8" s="1"/>
  <c r="E524" i="8"/>
  <c r="G524" i="8" s="1"/>
  <c r="I524" i="8" s="1"/>
  <c r="E914" i="8"/>
  <c r="G914" i="8" s="1"/>
  <c r="I914" i="8" s="1"/>
  <c r="E991" i="8"/>
  <c r="G991" i="8" s="1"/>
  <c r="I991" i="8" s="1"/>
  <c r="E1005" i="8"/>
  <c r="G1005" i="8" s="1"/>
  <c r="I1005" i="8" s="1"/>
  <c r="E1002" i="8"/>
  <c r="G1002" i="8" s="1"/>
  <c r="I1002" i="8" s="1"/>
  <c r="E1007" i="8"/>
  <c r="G1007" i="8" s="1"/>
  <c r="I1007" i="8" s="1"/>
  <c r="E913" i="8"/>
  <c r="G913" i="8" s="1"/>
  <c r="I913" i="8" s="1"/>
  <c r="E571" i="8"/>
  <c r="G571" i="8" s="1"/>
  <c r="I571" i="8" s="1"/>
  <c r="E573" i="8"/>
  <c r="G573" i="8" s="1"/>
  <c r="I573" i="8" s="1"/>
  <c r="E569" i="8"/>
  <c r="G569" i="8" s="1"/>
  <c r="I569" i="8" s="1"/>
  <c r="N3329" i="12"/>
  <c r="G269" i="11" s="1"/>
  <c r="F1274" i="18" s="1"/>
  <c r="H3347" i="12"/>
  <c r="L3347" i="12" s="1"/>
  <c r="N3349" i="12" s="1"/>
  <c r="G272" i="11" s="1"/>
  <c r="H3333" i="12"/>
  <c r="L3333" i="12" s="1"/>
  <c r="N3335" i="12" s="1"/>
  <c r="G270" i="11" s="1"/>
  <c r="F1275" i="18" s="1"/>
  <c r="H3303" i="12"/>
  <c r="L3303" i="12" s="1"/>
  <c r="H3342" i="12"/>
  <c r="L3342" i="12" s="1"/>
  <c r="N3344" i="12" s="1"/>
  <c r="G271" i="11" s="1"/>
  <c r="F1276" i="18" s="1"/>
  <c r="E1275" i="21" s="1"/>
  <c r="F1275" i="21" s="1"/>
  <c r="H1275" i="21" s="1"/>
  <c r="I1275" i="21" s="1"/>
  <c r="N3317" i="12"/>
  <c r="G267" i="11" s="1"/>
  <c r="F1269" i="18" s="1"/>
  <c r="G268" i="11"/>
  <c r="F1224" i="18" s="1"/>
  <c r="N3295" i="12"/>
  <c r="G264" i="11" s="1"/>
  <c r="F1257" i="18" s="1"/>
  <c r="N3277" i="12"/>
  <c r="G261" i="11" s="1"/>
  <c r="F1254" i="18" s="1"/>
  <c r="H3281" i="12"/>
  <c r="L3281" i="12" s="1"/>
  <c r="H3269" i="12"/>
  <c r="L3269" i="12" s="1"/>
  <c r="N3271" i="12" s="1"/>
  <c r="G260" i="11" s="1"/>
  <c r="F1253" i="18" s="1"/>
  <c r="H3263" i="12"/>
  <c r="L3263" i="12" s="1"/>
  <c r="L3257" i="12"/>
  <c r="H3244" i="12"/>
  <c r="L3244" i="12" s="1"/>
  <c r="H3238" i="12"/>
  <c r="L3238" i="12" s="1"/>
  <c r="F1122" i="18"/>
  <c r="E1256" i="21" l="1"/>
  <c r="F1256" i="21" s="1"/>
  <c r="H1256" i="21" s="1"/>
  <c r="I1256" i="21" s="1"/>
  <c r="E1273" i="21"/>
  <c r="F1273" i="21" s="1"/>
  <c r="H1273" i="21" s="1"/>
  <c r="I1273" i="21" s="1"/>
  <c r="E1268" i="21"/>
  <c r="F1268" i="21" s="1"/>
  <c r="H1268" i="21" s="1"/>
  <c r="I1268" i="21" s="1"/>
  <c r="E1223" i="21"/>
  <c r="F1223" i="21" s="1"/>
  <c r="H1223" i="21" s="1"/>
  <c r="I1223" i="21" s="1"/>
  <c r="E1252" i="21"/>
  <c r="F1252" i="21" s="1"/>
  <c r="H1252" i="21" s="1"/>
  <c r="I1252" i="21" s="1"/>
  <c r="E1253" i="21"/>
  <c r="F1253" i="21" s="1"/>
  <c r="H1253" i="21" s="1"/>
  <c r="I1253" i="21" s="1"/>
  <c r="E1274" i="21"/>
  <c r="F1274" i="21" s="1"/>
  <c r="H1274" i="21" s="1"/>
  <c r="I1274" i="21" s="1"/>
  <c r="E1121" i="21"/>
  <c r="F1121" i="21" s="1"/>
  <c r="H1121" i="21" s="1"/>
  <c r="I1121" i="21" s="1"/>
  <c r="E1134" i="8"/>
  <c r="G1134" i="8" s="1"/>
  <c r="I1134" i="8" s="1"/>
  <c r="E1287" i="8"/>
  <c r="G1287" i="8" s="1"/>
  <c r="I1287" i="8" s="1"/>
  <c r="E1269" i="8"/>
  <c r="G1269" i="8" s="1"/>
  <c r="I1269" i="8" s="1"/>
  <c r="E1236" i="8"/>
  <c r="G1236" i="8" s="1"/>
  <c r="I1236" i="8" s="1"/>
  <c r="E1265" i="8"/>
  <c r="G1265" i="8" s="1"/>
  <c r="I1265" i="8" s="1"/>
  <c r="E1286" i="8"/>
  <c r="G1286" i="8" s="1"/>
  <c r="I1286" i="8" s="1"/>
  <c r="E1281" i="8"/>
  <c r="G1281" i="8" s="1"/>
  <c r="I1281" i="8" s="1"/>
  <c r="E1266" i="8"/>
  <c r="G1266" i="8" s="1"/>
  <c r="I1266" i="8" s="1"/>
  <c r="E1288" i="8"/>
  <c r="G1288" i="8" s="1"/>
  <c r="I1288" i="8" s="1"/>
  <c r="F1273" i="18"/>
  <c r="N3265" i="12"/>
  <c r="G259" i="11" s="1"/>
  <c r="F1252" i="18" s="1"/>
  <c r="N3259" i="12"/>
  <c r="G258" i="11" s="1"/>
  <c r="F1251" i="18" s="1"/>
  <c r="E1250" i="21" s="1"/>
  <c r="F1250" i="21" s="1"/>
  <c r="N3247" i="12"/>
  <c r="G256" i="11" s="1"/>
  <c r="F1249" i="18" s="1"/>
  <c r="N3240" i="12"/>
  <c r="G255" i="11" s="1"/>
  <c r="F1216" i="18" s="1"/>
  <c r="E1215" i="21" s="1"/>
  <c r="F1215" i="21" s="1"/>
  <c r="H1215" i="21" s="1"/>
  <c r="I1215" i="21" s="1"/>
  <c r="E254" i="11"/>
  <c r="B254" i="11"/>
  <c r="E253" i="11"/>
  <c r="B253" i="11"/>
  <c r="E252" i="11"/>
  <c r="B252" i="11"/>
  <c r="D3217" i="12"/>
  <c r="D3216" i="12"/>
  <c r="E251" i="11"/>
  <c r="B251" i="11"/>
  <c r="D3201" i="12"/>
  <c r="D3202" i="12"/>
  <c r="E250" i="11"/>
  <c r="B250" i="11"/>
  <c r="E249" i="11"/>
  <c r="B249" i="11"/>
  <c r="E248" i="11"/>
  <c r="B248" i="11"/>
  <c r="L3189" i="12"/>
  <c r="E247" i="11"/>
  <c r="B247" i="11"/>
  <c r="D3152" i="12"/>
  <c r="D3151" i="12"/>
  <c r="D3150" i="12"/>
  <c r="H3153" i="12"/>
  <c r="D3134" i="12"/>
  <c r="D3133" i="12"/>
  <c r="D3132" i="12"/>
  <c r="H3135" i="12"/>
  <c r="E241" i="11"/>
  <c r="E240" i="11"/>
  <c r="C144" i="13"/>
  <c r="C114" i="13"/>
  <c r="E1272" i="21" l="1"/>
  <c r="F1272" i="21" s="1"/>
  <c r="H1272" i="21" s="1"/>
  <c r="I1272" i="21" s="1"/>
  <c r="E1248" i="21"/>
  <c r="F1248" i="21" s="1"/>
  <c r="H1248" i="21" s="1"/>
  <c r="I1248" i="21" s="1"/>
  <c r="E1251" i="21"/>
  <c r="F1251" i="21" s="1"/>
  <c r="H1251" i="21" s="1"/>
  <c r="I1251" i="21" s="1"/>
  <c r="H1250" i="21"/>
  <c r="I1250" i="21" s="1"/>
  <c r="E1263" i="8"/>
  <c r="G1263" i="8" s="1"/>
  <c r="I1263" i="8" s="1"/>
  <c r="E1264" i="8"/>
  <c r="G1264" i="8" s="1"/>
  <c r="I1264" i="8" s="1"/>
  <c r="E1285" i="8"/>
  <c r="G1285" i="8" s="1"/>
  <c r="I1285" i="8" s="1"/>
  <c r="E1305" i="8"/>
  <c r="G1305" i="8" s="1"/>
  <c r="I1305" i="8" s="1"/>
  <c r="E1228" i="8"/>
  <c r="G1228" i="8" s="1"/>
  <c r="I1228" i="8" s="1"/>
  <c r="E1261" i="8"/>
  <c r="G1261" i="8" s="1"/>
  <c r="I1261" i="8" s="1"/>
  <c r="H3133" i="12"/>
  <c r="L3133" i="12" s="1"/>
  <c r="H3151" i="12"/>
  <c r="L3151" i="12" s="1"/>
  <c r="H3152" i="12"/>
  <c r="L3152" i="12" s="1"/>
  <c r="H3134" i="12"/>
  <c r="L3134" i="12" s="1"/>
  <c r="D3135" i="12"/>
  <c r="L3135" i="12" s="1"/>
  <c r="L3162" i="12"/>
  <c r="H3163" i="12" s="1"/>
  <c r="D3153" i="12"/>
  <c r="L3153" i="12" s="1"/>
  <c r="L3075" i="12"/>
  <c r="H3076" i="12" s="1"/>
  <c r="F114" i="13"/>
  <c r="E1289" i="8" l="1"/>
  <c r="G1289" i="8" s="1"/>
  <c r="I1289" i="8" s="1"/>
  <c r="H3190" i="12"/>
  <c r="L3190" i="12" s="1"/>
  <c r="C107" i="13"/>
  <c r="E1227" i="21" l="1"/>
  <c r="F1227" i="21" s="1"/>
  <c r="H1227" i="21" s="1"/>
  <c r="I1227" i="21" s="1"/>
  <c r="E1240" i="8"/>
  <c r="G1240" i="8" s="1"/>
  <c r="I1240" i="8" s="1"/>
  <c r="N3192" i="12"/>
  <c r="G248" i="11" s="1"/>
  <c r="F1215" i="18" s="1"/>
  <c r="E1214" i="21" s="1"/>
  <c r="F1214" i="21" s="1"/>
  <c r="H1214" i="21" s="1"/>
  <c r="I1214" i="21" s="1"/>
  <c r="F670" i="18"/>
  <c r="F656" i="18"/>
  <c r="F642" i="18"/>
  <c r="F628" i="18"/>
  <c r="F614" i="18"/>
  <c r="F527" i="18"/>
  <c r="F507" i="18"/>
  <c r="F489" i="18"/>
  <c r="F473" i="18"/>
  <c r="F458" i="18"/>
  <c r="F445" i="18"/>
  <c r="F411" i="18"/>
  <c r="F400" i="18"/>
  <c r="F388" i="18"/>
  <c r="E613" i="21" l="1"/>
  <c r="F613" i="21" s="1"/>
  <c r="H613" i="21" s="1"/>
  <c r="I613" i="21" s="1"/>
  <c r="E410" i="21"/>
  <c r="F410" i="21" s="1"/>
  <c r="H410" i="21" s="1"/>
  <c r="I410" i="21" s="1"/>
  <c r="E444" i="21"/>
  <c r="F444" i="21" s="1"/>
  <c r="H444" i="21" s="1"/>
  <c r="I444" i="21" s="1"/>
  <c r="E641" i="21"/>
  <c r="F641" i="21" s="1"/>
  <c r="H641" i="21" s="1"/>
  <c r="I641" i="21" s="1"/>
  <c r="E399" i="21"/>
  <c r="F399" i="21" s="1"/>
  <c r="H399" i="21" s="1"/>
  <c r="I399" i="21" s="1"/>
  <c r="E627" i="21"/>
  <c r="F627" i="21" s="1"/>
  <c r="H627" i="21" s="1"/>
  <c r="I627" i="21" s="1"/>
  <c r="E457" i="21"/>
  <c r="F457" i="21" s="1"/>
  <c r="H457" i="21" s="1"/>
  <c r="I457" i="21" s="1"/>
  <c r="E655" i="21"/>
  <c r="F655" i="21" s="1"/>
  <c r="H655" i="21" s="1"/>
  <c r="I655" i="21" s="1"/>
  <c r="E506" i="21"/>
  <c r="F506" i="21" s="1"/>
  <c r="H506" i="21" s="1"/>
  <c r="I506" i="21" s="1"/>
  <c r="E387" i="21"/>
  <c r="F387" i="21" s="1"/>
  <c r="H387" i="21" s="1"/>
  <c r="I387" i="21" s="1"/>
  <c r="E472" i="21"/>
  <c r="F472" i="21" s="1"/>
  <c r="E669" i="21"/>
  <c r="F669" i="21" s="1"/>
  <c r="H669" i="21" s="1"/>
  <c r="I669" i="21" s="1"/>
  <c r="E488" i="21"/>
  <c r="F488" i="21" s="1"/>
  <c r="H488" i="21" s="1"/>
  <c r="I488" i="21" s="1"/>
  <c r="E526" i="21"/>
  <c r="F526" i="21" s="1"/>
  <c r="H526" i="21" s="1"/>
  <c r="I526" i="21" s="1"/>
  <c r="E412" i="8"/>
  <c r="G412" i="8" s="1"/>
  <c r="I412" i="8" s="1"/>
  <c r="E626" i="8"/>
  <c r="G626" i="8" s="1"/>
  <c r="I626" i="8" s="1"/>
  <c r="E470" i="8"/>
  <c r="G470" i="8" s="1"/>
  <c r="I470" i="8" s="1"/>
  <c r="E485" i="8"/>
  <c r="G485" i="8" s="1"/>
  <c r="I485" i="8" s="1"/>
  <c r="E400" i="8"/>
  <c r="G400" i="8" s="1"/>
  <c r="I400" i="8" s="1"/>
  <c r="E640" i="8"/>
  <c r="G640" i="8" s="1"/>
  <c r="I640" i="8" s="1"/>
  <c r="E654" i="8"/>
  <c r="G654" i="8" s="1"/>
  <c r="I654" i="8" s="1"/>
  <c r="E501" i="8"/>
  <c r="G501" i="8" s="1"/>
  <c r="I501" i="8" s="1"/>
  <c r="E423" i="8"/>
  <c r="G423" i="8" s="1"/>
  <c r="I423" i="8" s="1"/>
  <c r="E457" i="8"/>
  <c r="G457" i="8" s="1"/>
  <c r="I457" i="8" s="1"/>
  <c r="E668" i="8"/>
  <c r="G668" i="8" s="1"/>
  <c r="I668" i="8" s="1"/>
  <c r="E682" i="8"/>
  <c r="G682" i="8" s="1"/>
  <c r="I682" i="8" s="1"/>
  <c r="E519" i="8"/>
  <c r="G519" i="8" s="1"/>
  <c r="I519" i="8" s="1"/>
  <c r="E539" i="8"/>
  <c r="G539" i="8" s="1"/>
  <c r="I539" i="8" s="1"/>
  <c r="E1227" i="8"/>
  <c r="G1227" i="8" s="1"/>
  <c r="I1227" i="8" s="1"/>
  <c r="H3042" i="12"/>
  <c r="L3042" i="12" s="1"/>
  <c r="N3044" i="12" s="1"/>
  <c r="F369" i="18"/>
  <c r="F399" i="18"/>
  <c r="F432" i="18"/>
  <c r="E415" i="11"/>
  <c r="B415" i="11"/>
  <c r="B414" i="11"/>
  <c r="E414" i="11"/>
  <c r="E413" i="11"/>
  <c r="B413" i="11"/>
  <c r="B412" i="11"/>
  <c r="E412" i="11"/>
  <c r="H5255" i="12"/>
  <c r="L5255" i="12" s="1"/>
  <c r="N5256" i="12" s="1"/>
  <c r="H5240" i="12"/>
  <c r="L5240" i="12" s="1"/>
  <c r="N5241" i="12" s="1"/>
  <c r="H5225" i="12"/>
  <c r="L5225" i="12" s="1"/>
  <c r="N5226" i="12" s="1"/>
  <c r="H5210" i="12"/>
  <c r="L5210" i="12" s="1"/>
  <c r="N5211" i="12" s="1"/>
  <c r="H5249" i="12"/>
  <c r="L5249" i="12" s="1"/>
  <c r="H5234" i="12"/>
  <c r="L5234" i="12" s="1"/>
  <c r="H5219" i="12"/>
  <c r="L5219" i="12" s="1"/>
  <c r="H5204" i="12"/>
  <c r="L5204" i="12" s="1"/>
  <c r="E397" i="11"/>
  <c r="B360" i="11"/>
  <c r="E360" i="11"/>
  <c r="H4382" i="12"/>
  <c r="L4382" i="12" s="1"/>
  <c r="H4381" i="12"/>
  <c r="L4381" i="12" s="1"/>
  <c r="H4375" i="12"/>
  <c r="L4375" i="12" s="1"/>
  <c r="B353" i="11"/>
  <c r="E353" i="11"/>
  <c r="H4261" i="12"/>
  <c r="L4261" i="12" s="1"/>
  <c r="H4255" i="12"/>
  <c r="L4255" i="12" s="1"/>
  <c r="B340" i="11"/>
  <c r="E340" i="11"/>
  <c r="H4040" i="12"/>
  <c r="L4040" i="12" s="1"/>
  <c r="H4034" i="12"/>
  <c r="L4034" i="12" s="1"/>
  <c r="H4297" i="12"/>
  <c r="B334" i="11"/>
  <c r="E334" i="11"/>
  <c r="C326" i="13"/>
  <c r="H3939" i="12" s="1"/>
  <c r="L3939" i="12" s="1"/>
  <c r="H3938" i="12"/>
  <c r="L3938" i="12" s="1"/>
  <c r="H3921" i="12"/>
  <c r="H3932" i="12"/>
  <c r="L3932" i="12" s="1"/>
  <c r="B345" i="11"/>
  <c r="E345" i="11"/>
  <c r="H4120" i="12"/>
  <c r="L4120" i="12" s="1"/>
  <c r="H4114" i="12"/>
  <c r="L4114" i="12" s="1"/>
  <c r="H4088" i="12"/>
  <c r="F354" i="18"/>
  <c r="E183" i="15"/>
  <c r="F183" i="15"/>
  <c r="B382" i="11"/>
  <c r="E382" i="11"/>
  <c r="H4743" i="12"/>
  <c r="L4743" i="12" s="1"/>
  <c r="H4737" i="12"/>
  <c r="L4737" i="12" s="1"/>
  <c r="B381" i="11"/>
  <c r="E381" i="11"/>
  <c r="H4727" i="12"/>
  <c r="L4727" i="12" s="1"/>
  <c r="H4721" i="12"/>
  <c r="L4721" i="12" s="1"/>
  <c r="F297" i="15"/>
  <c r="E297" i="15"/>
  <c r="D297" i="15" s="1"/>
  <c r="F826" i="18" s="1"/>
  <c r="F215" i="15"/>
  <c r="E215" i="15"/>
  <c r="D215" i="15" s="1"/>
  <c r="F800" i="18" s="1"/>
  <c r="F288" i="15"/>
  <c r="E288" i="15"/>
  <c r="F226" i="15"/>
  <c r="D288" i="15" l="1"/>
  <c r="F794" i="18" s="1"/>
  <c r="E793" i="21" s="1"/>
  <c r="F793" i="21" s="1"/>
  <c r="D183" i="15"/>
  <c r="F323" i="18" s="1"/>
  <c r="E431" i="21"/>
  <c r="F431" i="21" s="1"/>
  <c r="H431" i="21" s="1"/>
  <c r="I431" i="21" s="1"/>
  <c r="E799" i="21"/>
  <c r="F799" i="21" s="1"/>
  <c r="H799" i="21" s="1"/>
  <c r="I799" i="21" s="1"/>
  <c r="E322" i="21"/>
  <c r="F322" i="21" s="1"/>
  <c r="H322" i="21" s="1"/>
  <c r="I322" i="21" s="1"/>
  <c r="E825" i="21"/>
  <c r="F825" i="21" s="1"/>
  <c r="H825" i="21" s="1"/>
  <c r="I825" i="21" s="1"/>
  <c r="E398" i="21"/>
  <c r="F398" i="21" s="1"/>
  <c r="H398" i="21" s="1"/>
  <c r="I398" i="21" s="1"/>
  <c r="E368" i="21"/>
  <c r="F368" i="21" s="1"/>
  <c r="H368" i="21" s="1"/>
  <c r="I368" i="21" s="1"/>
  <c r="E353" i="21"/>
  <c r="F353" i="21" s="1"/>
  <c r="H353" i="21" s="1"/>
  <c r="I353" i="21" s="1"/>
  <c r="H472" i="21"/>
  <c r="I472" i="21" s="1"/>
  <c r="H793" i="21"/>
  <c r="I793" i="21" s="1"/>
  <c r="E812" i="8"/>
  <c r="G812" i="8" s="1"/>
  <c r="I812" i="8" s="1"/>
  <c r="E444" i="8"/>
  <c r="G444" i="8" s="1"/>
  <c r="I444" i="8" s="1"/>
  <c r="E838" i="8"/>
  <c r="G838" i="8" s="1"/>
  <c r="I838" i="8" s="1"/>
  <c r="F803" i="18"/>
  <c r="E806" i="8"/>
  <c r="G806" i="8" s="1"/>
  <c r="I806" i="8" s="1"/>
  <c r="E411" i="8"/>
  <c r="G411" i="8" s="1"/>
  <c r="I411" i="8" s="1"/>
  <c r="E381" i="8"/>
  <c r="G381" i="8" s="1"/>
  <c r="I381" i="8" s="1"/>
  <c r="E366" i="8"/>
  <c r="G366" i="8" s="1"/>
  <c r="I366" i="8" s="1"/>
  <c r="E335" i="8"/>
  <c r="G335" i="8" s="1"/>
  <c r="I335" i="8" s="1"/>
  <c r="N4383" i="12"/>
  <c r="H4262" i="12"/>
  <c r="L4262" i="12" s="1"/>
  <c r="N4263" i="12" s="1"/>
  <c r="H3940" i="12"/>
  <c r="L3940" i="12" s="1"/>
  <c r="N3941" i="12" s="1"/>
  <c r="N4041" i="12"/>
  <c r="H4121" i="12"/>
  <c r="L4121" i="12" s="1"/>
  <c r="N4122" i="12" s="1"/>
  <c r="H4744" i="12"/>
  <c r="L4744" i="12" s="1"/>
  <c r="N4745" i="12" s="1"/>
  <c r="H4728" i="12"/>
  <c r="L4728" i="12" s="1"/>
  <c r="N4729" i="12" s="1"/>
  <c r="E226" i="15"/>
  <c r="D226" i="15" s="1"/>
  <c r="F746" i="18" s="1"/>
  <c r="E745" i="21" s="1"/>
  <c r="F745" i="21" s="1"/>
  <c r="H745" i="21" s="1"/>
  <c r="I745" i="21" s="1"/>
  <c r="E802" i="21" l="1"/>
  <c r="F802" i="21" s="1"/>
  <c r="H802" i="21" s="1"/>
  <c r="I802" i="21" s="1"/>
  <c r="E815" i="8"/>
  <c r="G815" i="8" s="1"/>
  <c r="I815" i="8" s="1"/>
  <c r="E758" i="8"/>
  <c r="G758" i="8" s="1"/>
  <c r="I758" i="8" s="1"/>
  <c r="B619" i="11"/>
  <c r="E619" i="11"/>
  <c r="C519" i="13"/>
  <c r="H8305" i="12" s="1"/>
  <c r="L8305" i="12" s="1"/>
  <c r="H8299" i="12"/>
  <c r="L8299" i="12" s="1"/>
  <c r="C804" i="13"/>
  <c r="E1063" i="8" l="1"/>
  <c r="G1063" i="8" s="1"/>
  <c r="I1063" i="8" s="1"/>
  <c r="E1053" i="8"/>
  <c r="G1053" i="8" s="1"/>
  <c r="I1053" i="8" s="1"/>
  <c r="E1073" i="8"/>
  <c r="G1073" i="8" s="1"/>
  <c r="I1073" i="8" s="1"/>
  <c r="E1083" i="8"/>
  <c r="G1083" i="8" s="1"/>
  <c r="I1083" i="8" s="1"/>
  <c r="E1093" i="8"/>
  <c r="G1093" i="8" s="1"/>
  <c r="I1093" i="8" s="1"/>
  <c r="E1043" i="8"/>
  <c r="G1043" i="8" s="1"/>
  <c r="I1043" i="8" s="1"/>
  <c r="L8306" i="12"/>
  <c r="N8307" i="12" s="1"/>
  <c r="F255" i="18"/>
  <c r="F668" i="18"/>
  <c r="F654" i="18"/>
  <c r="F640" i="18"/>
  <c r="F626" i="18"/>
  <c r="F612" i="18"/>
  <c r="F525" i="18"/>
  <c r="F505" i="18"/>
  <c r="F487" i="18"/>
  <c r="F471" i="18"/>
  <c r="F456" i="18"/>
  <c r="F443" i="18"/>
  <c r="E455" i="21" l="1"/>
  <c r="F455" i="21" s="1"/>
  <c r="H455" i="21" s="1"/>
  <c r="I455" i="21" s="1"/>
  <c r="E470" i="21"/>
  <c r="F470" i="21" s="1"/>
  <c r="H470" i="21" s="1"/>
  <c r="I470" i="21" s="1"/>
  <c r="E667" i="21"/>
  <c r="F667" i="21" s="1"/>
  <c r="H667" i="21" s="1"/>
  <c r="I667" i="21" s="1"/>
  <c r="E486" i="21"/>
  <c r="F486" i="21" s="1"/>
  <c r="H486" i="21" s="1"/>
  <c r="I486" i="21" s="1"/>
  <c r="E254" i="21"/>
  <c r="F254" i="21" s="1"/>
  <c r="H254" i="21" s="1"/>
  <c r="I254" i="21" s="1"/>
  <c r="E504" i="21"/>
  <c r="F504" i="21" s="1"/>
  <c r="H504" i="21" s="1"/>
  <c r="I504" i="21" s="1"/>
  <c r="E653" i="21"/>
  <c r="F653" i="21" s="1"/>
  <c r="H653" i="21" s="1"/>
  <c r="I653" i="21" s="1"/>
  <c r="E524" i="21"/>
  <c r="F524" i="21" s="1"/>
  <c r="H524" i="21" s="1"/>
  <c r="I524" i="21" s="1"/>
  <c r="E611" i="21"/>
  <c r="F611" i="21" s="1"/>
  <c r="H611" i="21" s="1"/>
  <c r="I611" i="21" s="1"/>
  <c r="E625" i="21"/>
  <c r="F625" i="21" s="1"/>
  <c r="H625" i="21" s="1"/>
  <c r="I625" i="21" s="1"/>
  <c r="E442" i="21"/>
  <c r="F442" i="21" s="1"/>
  <c r="H442" i="21" s="1"/>
  <c r="I442" i="21" s="1"/>
  <c r="E639" i="21"/>
  <c r="F639" i="21" s="1"/>
  <c r="H639" i="21" s="1"/>
  <c r="I639" i="21" s="1"/>
  <c r="E468" i="8"/>
  <c r="G468" i="8" s="1"/>
  <c r="I468" i="8" s="1"/>
  <c r="E517" i="8"/>
  <c r="G517" i="8" s="1"/>
  <c r="I517" i="8" s="1"/>
  <c r="E680" i="8"/>
  <c r="G680" i="8" s="1"/>
  <c r="I680" i="8" s="1"/>
  <c r="E537" i="8"/>
  <c r="G537" i="8" s="1"/>
  <c r="I537" i="8" s="1"/>
  <c r="E666" i="8"/>
  <c r="G666" i="8" s="1"/>
  <c r="I666" i="8" s="1"/>
  <c r="E624" i="8"/>
  <c r="G624" i="8" s="1"/>
  <c r="I624" i="8" s="1"/>
  <c r="E483" i="8"/>
  <c r="G483" i="8" s="1"/>
  <c r="I483" i="8" s="1"/>
  <c r="E499" i="8"/>
  <c r="G499" i="8" s="1"/>
  <c r="I499" i="8" s="1"/>
  <c r="E638" i="8"/>
  <c r="G638" i="8" s="1"/>
  <c r="I638" i="8" s="1"/>
  <c r="E455" i="8"/>
  <c r="G455" i="8" s="1"/>
  <c r="I455" i="8" s="1"/>
  <c r="E652" i="8"/>
  <c r="G652" i="8" s="1"/>
  <c r="I652" i="8" s="1"/>
  <c r="E267" i="8"/>
  <c r="G267" i="8" s="1"/>
  <c r="I267" i="8" s="1"/>
  <c r="F301" i="18"/>
  <c r="E300" i="21" s="1"/>
  <c r="F300" i="21" s="1"/>
  <c r="H300" i="21" s="1"/>
  <c r="I300" i="21" s="1"/>
  <c r="F300" i="18"/>
  <c r="F299" i="18"/>
  <c r="F663" i="18"/>
  <c r="F635" i="18"/>
  <c r="F621" i="18"/>
  <c r="F607" i="18"/>
  <c r="E662" i="21" l="1"/>
  <c r="F662" i="21" s="1"/>
  <c r="H662" i="21" s="1"/>
  <c r="I662" i="21" s="1"/>
  <c r="E299" i="21"/>
  <c r="F299" i="21" s="1"/>
  <c r="H299" i="21" s="1"/>
  <c r="I299" i="21" s="1"/>
  <c r="E298" i="21"/>
  <c r="F298" i="21" s="1"/>
  <c r="H298" i="21" s="1"/>
  <c r="I298" i="21" s="1"/>
  <c r="E606" i="21"/>
  <c r="F606" i="21" s="1"/>
  <c r="H606" i="21" s="1"/>
  <c r="I606" i="21" s="1"/>
  <c r="E620" i="21"/>
  <c r="F620" i="21" s="1"/>
  <c r="H620" i="21" s="1"/>
  <c r="I620" i="21" s="1"/>
  <c r="E634" i="21"/>
  <c r="F634" i="21" s="1"/>
  <c r="H634" i="21" s="1"/>
  <c r="I634" i="21" s="1"/>
  <c r="E647" i="8"/>
  <c r="G647" i="8" s="1"/>
  <c r="I647" i="8" s="1"/>
  <c r="E619" i="8"/>
  <c r="G619" i="8" s="1"/>
  <c r="I619" i="8" s="1"/>
  <c r="E633" i="8"/>
  <c r="G633" i="8" s="1"/>
  <c r="I633" i="8" s="1"/>
  <c r="E675" i="8"/>
  <c r="G675" i="8" s="1"/>
  <c r="I675" i="8" s="1"/>
  <c r="E313" i="8"/>
  <c r="G313" i="8" s="1"/>
  <c r="I313" i="8" s="1"/>
  <c r="E311" i="8"/>
  <c r="G311" i="8" s="1"/>
  <c r="I311" i="8" s="1"/>
  <c r="E312" i="8"/>
  <c r="G312" i="8" s="1"/>
  <c r="I312" i="8" s="1"/>
  <c r="F475" i="18"/>
  <c r="E474" i="21" s="1"/>
  <c r="F474" i="21" s="1"/>
  <c r="H474" i="21" s="1"/>
  <c r="I474" i="21" s="1"/>
  <c r="F371" i="18"/>
  <c r="F425" i="18"/>
  <c r="F439" i="18"/>
  <c r="F452" i="18"/>
  <c r="F520" i="18"/>
  <c r="F500" i="18"/>
  <c r="F483" i="18"/>
  <c r="F467" i="18"/>
  <c r="F366" i="18"/>
  <c r="F438" i="18"/>
  <c r="F421" i="18"/>
  <c r="F422" i="18"/>
  <c r="F252" i="18"/>
  <c r="F437" i="18"/>
  <c r="F420" i="18"/>
  <c r="F482" i="18"/>
  <c r="F423" i="18"/>
  <c r="F466" i="18"/>
  <c r="F436" i="18"/>
  <c r="F402" i="18"/>
  <c r="F390" i="18"/>
  <c r="F379" i="18"/>
  <c r="F373" i="18"/>
  <c r="F481" i="18"/>
  <c r="F465" i="18"/>
  <c r="F435" i="18"/>
  <c r="F414" i="18"/>
  <c r="F401" i="18"/>
  <c r="F391" i="18"/>
  <c r="F374" i="18"/>
  <c r="F368" i="18"/>
  <c r="F367" i="18"/>
  <c r="F392" i="18"/>
  <c r="F434" i="18"/>
  <c r="F413" i="18"/>
  <c r="E481" i="21" l="1"/>
  <c r="F481" i="21" s="1"/>
  <c r="H481" i="21" s="1"/>
  <c r="I481" i="21" s="1"/>
  <c r="E480" i="21"/>
  <c r="F480" i="21" s="1"/>
  <c r="H480" i="21" s="1"/>
  <c r="I480" i="21" s="1"/>
  <c r="E420" i="21"/>
  <c r="F420" i="21" s="1"/>
  <c r="H420" i="21" s="1"/>
  <c r="I420" i="21" s="1"/>
  <c r="E433" i="21"/>
  <c r="F433" i="21" s="1"/>
  <c r="H433" i="21" s="1"/>
  <c r="I433" i="21" s="1"/>
  <c r="E434" i="21"/>
  <c r="F434" i="21" s="1"/>
  <c r="H434" i="21" s="1"/>
  <c r="I434" i="21" s="1"/>
  <c r="E465" i="21"/>
  <c r="F465" i="21" s="1"/>
  <c r="H465" i="21" s="1"/>
  <c r="I465" i="21" s="1"/>
  <c r="E437" i="21"/>
  <c r="F437" i="21" s="1"/>
  <c r="H437" i="21" s="1"/>
  <c r="I437" i="21" s="1"/>
  <c r="E424" i="21"/>
  <c r="F424" i="21" s="1"/>
  <c r="H424" i="21" s="1"/>
  <c r="I424" i="21" s="1"/>
  <c r="E391" i="21"/>
  <c r="F391" i="21" s="1"/>
  <c r="H391" i="21" s="1"/>
  <c r="I391" i="21" s="1"/>
  <c r="E464" i="21"/>
  <c r="F464" i="21" s="1"/>
  <c r="H464" i="21" s="1"/>
  <c r="I464" i="21" s="1"/>
  <c r="E422" i="21"/>
  <c r="F422" i="21" s="1"/>
  <c r="H422" i="21" s="1"/>
  <c r="I422" i="21" s="1"/>
  <c r="E365" i="21"/>
  <c r="F365" i="21" s="1"/>
  <c r="H365" i="21" s="1"/>
  <c r="I365" i="21" s="1"/>
  <c r="E370" i="21"/>
  <c r="F370" i="21" s="1"/>
  <c r="H370" i="21" s="1"/>
  <c r="I370" i="21" s="1"/>
  <c r="E366" i="21"/>
  <c r="F366" i="21" s="1"/>
  <c r="H366" i="21" s="1"/>
  <c r="I366" i="21" s="1"/>
  <c r="E466" i="21"/>
  <c r="F466" i="21" s="1"/>
  <c r="H466" i="21" s="1"/>
  <c r="I466" i="21" s="1"/>
  <c r="E412" i="21"/>
  <c r="F412" i="21" s="1"/>
  <c r="H412" i="21" s="1"/>
  <c r="I412" i="21" s="1"/>
  <c r="E435" i="21"/>
  <c r="F435" i="21" s="1"/>
  <c r="H435" i="21" s="1"/>
  <c r="I435" i="21" s="1"/>
  <c r="E438" i="21"/>
  <c r="F438" i="21" s="1"/>
  <c r="H438" i="21" s="1"/>
  <c r="I438" i="21" s="1"/>
  <c r="E367" i="21"/>
  <c r="F367" i="21" s="1"/>
  <c r="H367" i="21" s="1"/>
  <c r="I367" i="21" s="1"/>
  <c r="E372" i="21"/>
  <c r="F372" i="21" s="1"/>
  <c r="H372" i="21" s="1"/>
  <c r="I372" i="21" s="1"/>
  <c r="E419" i="21"/>
  <c r="F419" i="21" s="1"/>
  <c r="H419" i="21" s="1"/>
  <c r="I419" i="21" s="1"/>
  <c r="E482" i="21"/>
  <c r="F482" i="21" s="1"/>
  <c r="H482" i="21" s="1"/>
  <c r="I482" i="21" s="1"/>
  <c r="E373" i="21"/>
  <c r="F373" i="21" s="1"/>
  <c r="H373" i="21" s="1"/>
  <c r="I373" i="21" s="1"/>
  <c r="E378" i="21"/>
  <c r="F378" i="21" s="1"/>
  <c r="H378" i="21" s="1"/>
  <c r="I378" i="21" s="1"/>
  <c r="E436" i="21"/>
  <c r="F436" i="21" s="1"/>
  <c r="H436" i="21" s="1"/>
  <c r="I436" i="21" s="1"/>
  <c r="E499" i="21"/>
  <c r="F499" i="21" s="1"/>
  <c r="H499" i="21" s="1"/>
  <c r="I499" i="21" s="1"/>
  <c r="E413" i="21"/>
  <c r="F413" i="21" s="1"/>
  <c r="H413" i="21" s="1"/>
  <c r="I413" i="21" s="1"/>
  <c r="E390" i="21"/>
  <c r="F390" i="21" s="1"/>
  <c r="H390" i="21" s="1"/>
  <c r="I390" i="21" s="1"/>
  <c r="E389" i="21"/>
  <c r="F389" i="21" s="1"/>
  <c r="H389" i="21" s="1"/>
  <c r="I389" i="21" s="1"/>
  <c r="E251" i="21"/>
  <c r="F251" i="21" s="1"/>
  <c r="H251" i="21" s="1"/>
  <c r="I251" i="21" s="1"/>
  <c r="E519" i="21"/>
  <c r="F519" i="21" s="1"/>
  <c r="H519" i="21" s="1"/>
  <c r="I519" i="21" s="1"/>
  <c r="E400" i="21"/>
  <c r="F400" i="21" s="1"/>
  <c r="H400" i="21" s="1"/>
  <c r="I400" i="21" s="1"/>
  <c r="E401" i="21"/>
  <c r="F401" i="21" s="1"/>
  <c r="H401" i="21" s="1"/>
  <c r="I401" i="21" s="1"/>
  <c r="E421" i="21"/>
  <c r="F421" i="21" s="1"/>
  <c r="H421" i="21" s="1"/>
  <c r="I421" i="21" s="1"/>
  <c r="E451" i="21"/>
  <c r="F451" i="21" s="1"/>
  <c r="H451" i="21" s="1"/>
  <c r="I451" i="21" s="1"/>
  <c r="E532" i="8"/>
  <c r="G532" i="8" s="1"/>
  <c r="I532" i="8" s="1"/>
  <c r="E464" i="8"/>
  <c r="G464" i="8" s="1"/>
  <c r="I464" i="8" s="1"/>
  <c r="E451" i="8"/>
  <c r="G451" i="8" s="1"/>
  <c r="I451" i="8" s="1"/>
  <c r="E512" i="8"/>
  <c r="G512" i="8" s="1"/>
  <c r="I512" i="8" s="1"/>
  <c r="E493" i="8"/>
  <c r="G493" i="8" s="1"/>
  <c r="I493" i="8" s="1"/>
  <c r="E494" i="8"/>
  <c r="G494" i="8" s="1"/>
  <c r="I494" i="8" s="1"/>
  <c r="E479" i="8"/>
  <c r="G479" i="8" s="1"/>
  <c r="I479" i="8" s="1"/>
  <c r="E495" i="8"/>
  <c r="G495" i="8" s="1"/>
  <c r="I495" i="8" s="1"/>
  <c r="F372" i="18"/>
  <c r="E437" i="8"/>
  <c r="G437" i="8" s="1"/>
  <c r="I437" i="8" s="1"/>
  <c r="E487" i="8"/>
  <c r="G487" i="8" s="1"/>
  <c r="I487" i="8" s="1"/>
  <c r="E383" i="8"/>
  <c r="G383" i="8" s="1"/>
  <c r="I383" i="8" s="1"/>
  <c r="E404" i="8"/>
  <c r="G404" i="8" s="1"/>
  <c r="I404" i="8" s="1"/>
  <c r="E378" i="8"/>
  <c r="G378" i="8" s="1"/>
  <c r="I378" i="8" s="1"/>
  <c r="E446" i="8"/>
  <c r="G446" i="8" s="1"/>
  <c r="I446" i="8" s="1"/>
  <c r="E385" i="8"/>
  <c r="G385" i="8" s="1"/>
  <c r="I385" i="8" s="1"/>
  <c r="E402" i="8"/>
  <c r="G402" i="8" s="1"/>
  <c r="I402" i="8" s="1"/>
  <c r="E414" i="8"/>
  <c r="G414" i="8" s="1"/>
  <c r="I414" i="8" s="1"/>
  <c r="E391" i="8"/>
  <c r="G391" i="8" s="1"/>
  <c r="I391" i="8" s="1"/>
  <c r="E426" i="8"/>
  <c r="G426" i="8" s="1"/>
  <c r="I426" i="8" s="1"/>
  <c r="E448" i="8"/>
  <c r="G448" i="8" s="1"/>
  <c r="I448" i="8" s="1"/>
  <c r="E380" i="8"/>
  <c r="G380" i="8" s="1"/>
  <c r="I380" i="8" s="1"/>
  <c r="E413" i="8"/>
  <c r="G413" i="8" s="1"/>
  <c r="I413" i="8" s="1"/>
  <c r="E478" i="8"/>
  <c r="G478" i="8" s="1"/>
  <c r="I478" i="8" s="1"/>
  <c r="E450" i="8"/>
  <c r="G450" i="8" s="1"/>
  <c r="I450" i="8" s="1"/>
  <c r="E386" i="8"/>
  <c r="G386" i="8" s="1"/>
  <c r="I386" i="8" s="1"/>
  <c r="E403" i="8"/>
  <c r="G403" i="8" s="1"/>
  <c r="I403" i="8" s="1"/>
  <c r="E447" i="8"/>
  <c r="G447" i="8" s="1"/>
  <c r="I447" i="8" s="1"/>
  <c r="E477" i="8"/>
  <c r="G477" i="8" s="1"/>
  <c r="I477" i="8" s="1"/>
  <c r="E449" i="8"/>
  <c r="G449" i="8" s="1"/>
  <c r="I449" i="8" s="1"/>
  <c r="E379" i="8"/>
  <c r="G379" i="8" s="1"/>
  <c r="I379" i="8" s="1"/>
  <c r="E432" i="8"/>
  <c r="G432" i="8" s="1"/>
  <c r="I432" i="8" s="1"/>
  <c r="E264" i="8"/>
  <c r="G264" i="8" s="1"/>
  <c r="I264" i="8" s="1"/>
  <c r="E434" i="8"/>
  <c r="G434" i="8" s="1"/>
  <c r="I434" i="8" s="1"/>
  <c r="E425" i="8"/>
  <c r="G425" i="8" s="1"/>
  <c r="I425" i="8" s="1"/>
  <c r="E435" i="8"/>
  <c r="G435" i="8" s="1"/>
  <c r="I435" i="8" s="1"/>
  <c r="E433" i="8"/>
  <c r="G433" i="8" s="1"/>
  <c r="I433" i="8" s="1"/>
  <c r="F416" i="18"/>
  <c r="F404" i="18"/>
  <c r="F447" i="18"/>
  <c r="F394" i="18"/>
  <c r="F381" i="18"/>
  <c r="F460" i="18"/>
  <c r="F491" i="18"/>
  <c r="F480" i="18"/>
  <c r="F478" i="18"/>
  <c r="F498" i="18"/>
  <c r="F450" i="18"/>
  <c r="F398" i="18"/>
  <c r="F518" i="18"/>
  <c r="F499" i="18"/>
  <c r="F494" i="18"/>
  <c r="F251" i="18"/>
  <c r="F517" i="18"/>
  <c r="F495" i="18"/>
  <c r="F463" i="18"/>
  <c r="E462" i="21" s="1"/>
  <c r="F462" i="21" s="1"/>
  <c r="H462" i="21" s="1"/>
  <c r="I462" i="21" s="1"/>
  <c r="F431" i="18"/>
  <c r="F412" i="18"/>
  <c r="F389" i="18"/>
  <c r="F496" i="18"/>
  <c r="F353" i="18"/>
  <c r="F350" i="18"/>
  <c r="F347" i="18"/>
  <c r="F519" i="18"/>
  <c r="F497" i="18"/>
  <c r="F516" i="18"/>
  <c r="F662" i="18"/>
  <c r="F648" i="18"/>
  <c r="F634" i="18"/>
  <c r="F620" i="18"/>
  <c r="F606" i="18"/>
  <c r="F365" i="18"/>
  <c r="F358" i="18"/>
  <c r="G89" i="14"/>
  <c r="F306" i="18"/>
  <c r="F304" i="18"/>
  <c r="B333" i="11"/>
  <c r="E333" i="11"/>
  <c r="H3922" i="12"/>
  <c r="L3922" i="12" s="1"/>
  <c r="L3921" i="12"/>
  <c r="C331" i="13"/>
  <c r="H3915" i="12"/>
  <c r="L3915" i="12" s="1"/>
  <c r="B362" i="11"/>
  <c r="E362" i="11"/>
  <c r="H4419" i="12"/>
  <c r="L4419" i="12" s="1"/>
  <c r="H4418" i="12"/>
  <c r="L4418" i="12" s="1"/>
  <c r="H4417" i="12"/>
  <c r="L4417" i="12" s="1"/>
  <c r="H4411" i="12"/>
  <c r="L4411" i="12" s="1"/>
  <c r="B332" i="11"/>
  <c r="E332" i="11"/>
  <c r="H3903" i="12"/>
  <c r="L3903" i="12" s="1"/>
  <c r="H3904" i="12"/>
  <c r="L3904" i="12" s="1"/>
  <c r="H3905" i="12"/>
  <c r="L3905" i="12" s="1"/>
  <c r="H3897" i="12"/>
  <c r="L3897" i="12" s="1"/>
  <c r="B350" i="11"/>
  <c r="E350" i="11"/>
  <c r="H4210" i="12"/>
  <c r="L4210" i="12" s="1"/>
  <c r="H4211" i="12"/>
  <c r="L4211" i="12" s="1"/>
  <c r="H4209" i="12"/>
  <c r="L4209" i="12" s="1"/>
  <c r="H4203" i="12"/>
  <c r="L4203" i="12" s="1"/>
  <c r="B364" i="11"/>
  <c r="E364" i="11"/>
  <c r="H4454" i="12"/>
  <c r="L4454" i="12" s="1"/>
  <c r="H4453" i="12"/>
  <c r="L4453" i="12" s="1"/>
  <c r="H4455" i="12"/>
  <c r="L4455" i="12" s="1"/>
  <c r="H4447" i="12"/>
  <c r="L4447" i="12" s="1"/>
  <c r="F503" i="18"/>
  <c r="F360" i="18"/>
  <c r="F440" i="18"/>
  <c r="F468" i="18"/>
  <c r="F502" i="18"/>
  <c r="F469" i="18"/>
  <c r="F441" i="18"/>
  <c r="F361" i="18"/>
  <c r="F470" i="18"/>
  <c r="F442" i="18"/>
  <c r="F485" i="18"/>
  <c r="F454" i="18"/>
  <c r="F409" i="18"/>
  <c r="F386" i="18"/>
  <c r="F264" i="18"/>
  <c r="F504" i="18"/>
  <c r="F524" i="18"/>
  <c r="F410" i="18"/>
  <c r="F408" i="18"/>
  <c r="F387" i="18"/>
  <c r="F385" i="18"/>
  <c r="F263" i="18"/>
  <c r="F453" i="18"/>
  <c r="F484" i="18"/>
  <c r="F265" i="18"/>
  <c r="F455" i="18"/>
  <c r="F667" i="18"/>
  <c r="F666" i="18"/>
  <c r="F665" i="18"/>
  <c r="F653" i="18"/>
  <c r="F652" i="18"/>
  <c r="F639" i="18"/>
  <c r="F638" i="18"/>
  <c r="F637" i="18"/>
  <c r="F625" i="18"/>
  <c r="F624" i="18"/>
  <c r="F623" i="18"/>
  <c r="F611" i="18"/>
  <c r="F610" i="18"/>
  <c r="F609" i="18"/>
  <c r="F486" i="18"/>
  <c r="F359" i="18"/>
  <c r="F523" i="18"/>
  <c r="F522" i="18"/>
  <c r="F572" i="18"/>
  <c r="B383" i="11"/>
  <c r="E383" i="11"/>
  <c r="C283" i="13"/>
  <c r="H4762" i="12" s="1"/>
  <c r="L4762" i="12" s="1"/>
  <c r="H4763" i="12"/>
  <c r="L4763" i="12" s="1"/>
  <c r="H4764" i="12"/>
  <c r="L4764" i="12" s="1"/>
  <c r="H4756" i="12"/>
  <c r="L4756" i="12" s="1"/>
  <c r="B349" i="11"/>
  <c r="E349" i="11"/>
  <c r="H4192" i="12"/>
  <c r="L4192" i="12" s="1"/>
  <c r="H4193" i="12"/>
  <c r="L4193" i="12" s="1"/>
  <c r="H4191" i="12"/>
  <c r="L4191" i="12" s="1"/>
  <c r="H4185" i="12"/>
  <c r="L4185" i="12" s="1"/>
  <c r="B363" i="11"/>
  <c r="E363" i="11"/>
  <c r="H4437" i="12"/>
  <c r="L4437" i="12" s="1"/>
  <c r="H4436" i="12"/>
  <c r="L4436" i="12" s="1"/>
  <c r="H4435" i="12"/>
  <c r="L4435" i="12" s="1"/>
  <c r="H4429" i="12"/>
  <c r="L4429" i="12" s="1"/>
  <c r="B347" i="11"/>
  <c r="E347" i="11"/>
  <c r="H4155" i="12"/>
  <c r="L4155" i="12" s="1"/>
  <c r="H4157" i="12"/>
  <c r="L4157" i="12" s="1"/>
  <c r="H4156" i="12"/>
  <c r="L4156" i="12" s="1"/>
  <c r="H4149" i="12"/>
  <c r="L4149" i="12" s="1"/>
  <c r="B346" i="11"/>
  <c r="E346" i="11"/>
  <c r="H4138" i="12"/>
  <c r="L4138" i="12" s="1"/>
  <c r="H4139" i="12"/>
  <c r="L4139" i="12" s="1"/>
  <c r="H4137" i="12"/>
  <c r="L4137" i="12" s="1"/>
  <c r="H4131" i="12"/>
  <c r="L4131" i="12" s="1"/>
  <c r="B361" i="11"/>
  <c r="E361" i="11"/>
  <c r="H4401" i="12"/>
  <c r="L4401" i="12" s="1"/>
  <c r="H4400" i="12"/>
  <c r="L4400" i="12" s="1"/>
  <c r="H4399" i="12"/>
  <c r="L4399" i="12" s="1"/>
  <c r="H4393" i="12"/>
  <c r="L4393" i="12" s="1"/>
  <c r="B331" i="11"/>
  <c r="E331" i="11"/>
  <c r="H3887" i="12"/>
  <c r="L3887" i="12" s="1"/>
  <c r="C329" i="13"/>
  <c r="H3886" i="12" s="1"/>
  <c r="L3886" i="12" s="1"/>
  <c r="H3880" i="12"/>
  <c r="L3880" i="12" s="1"/>
  <c r="B329" i="11"/>
  <c r="B336" i="11"/>
  <c r="B335" i="11"/>
  <c r="B330" i="11"/>
  <c r="E330" i="11"/>
  <c r="H3870" i="12"/>
  <c r="L3870" i="12" s="1"/>
  <c r="H3869" i="12"/>
  <c r="L3869" i="12" s="1"/>
  <c r="H3863" i="12"/>
  <c r="L3863" i="12" s="1"/>
  <c r="B356" i="11"/>
  <c r="E356" i="11"/>
  <c r="H4313" i="12"/>
  <c r="L4313" i="12" s="1"/>
  <c r="H4314" i="12"/>
  <c r="L4314" i="12" s="1"/>
  <c r="H4312" i="12"/>
  <c r="L4312" i="12" s="1"/>
  <c r="H4306" i="12"/>
  <c r="L4306" i="12" s="1"/>
  <c r="B357" i="11"/>
  <c r="B355" i="11"/>
  <c r="B352" i="11"/>
  <c r="E352" i="11"/>
  <c r="H4244" i="12"/>
  <c r="L4244" i="12" s="1"/>
  <c r="H4245" i="12"/>
  <c r="L4245" i="12" s="1"/>
  <c r="H4243" i="12"/>
  <c r="L4243" i="12" s="1"/>
  <c r="H4237" i="12"/>
  <c r="L4237" i="12" s="1"/>
  <c r="B344" i="11"/>
  <c r="E344" i="11"/>
  <c r="H4104" i="12"/>
  <c r="L4104" i="12" s="1"/>
  <c r="H4103" i="12"/>
  <c r="L4103" i="12" s="1"/>
  <c r="H4097" i="12"/>
  <c r="L4097" i="12" s="1"/>
  <c r="B354" i="11"/>
  <c r="E354" i="11"/>
  <c r="H4279" i="12"/>
  <c r="L4279" i="12" s="1"/>
  <c r="H4278" i="12"/>
  <c r="L4278" i="12" s="1"/>
  <c r="H4272" i="12"/>
  <c r="L4272" i="12" s="1"/>
  <c r="C362" i="13"/>
  <c r="E516" i="21" l="1"/>
  <c r="F516" i="21" s="1"/>
  <c r="H516" i="21" s="1"/>
  <c r="I516" i="21" s="1"/>
  <c r="E517" i="21"/>
  <c r="F517" i="21" s="1"/>
  <c r="H517" i="21" s="1"/>
  <c r="I517" i="21" s="1"/>
  <c r="E515" i="21"/>
  <c r="F515" i="21" s="1"/>
  <c r="H515" i="21" s="1"/>
  <c r="I515" i="21" s="1"/>
  <c r="E494" i="21"/>
  <c r="F494" i="21" s="1"/>
  <c r="H494" i="21" s="1"/>
  <c r="I494" i="21" s="1"/>
  <c r="E493" i="21"/>
  <c r="F493" i="21" s="1"/>
  <c r="H493" i="21" s="1"/>
  <c r="I493" i="21" s="1"/>
  <c r="E479" i="21"/>
  <c r="F479" i="21" s="1"/>
  <c r="H479" i="21" s="1"/>
  <c r="I479" i="21" s="1"/>
  <c r="E407" i="21"/>
  <c r="F407" i="21" s="1"/>
  <c r="H407" i="21" s="1"/>
  <c r="I407" i="21" s="1"/>
  <c r="E495" i="21"/>
  <c r="F495" i="21" s="1"/>
  <c r="H495" i="21" s="1"/>
  <c r="I495" i="21" s="1"/>
  <c r="E357" i="21"/>
  <c r="F357" i="21" s="1"/>
  <c r="H357" i="21" s="1"/>
  <c r="I357" i="21" s="1"/>
  <c r="E571" i="21"/>
  <c r="F571" i="21" s="1"/>
  <c r="H571" i="21" s="1"/>
  <c r="I571" i="21" s="1"/>
  <c r="E522" i="21"/>
  <c r="F522" i="21" s="1"/>
  <c r="H522" i="21" s="1"/>
  <c r="I522" i="21" s="1"/>
  <c r="E666" i="21"/>
  <c r="F666" i="21" s="1"/>
  <c r="H666" i="21" s="1"/>
  <c r="I666" i="21" s="1"/>
  <c r="E484" i="21"/>
  <c r="F484" i="21" s="1"/>
  <c r="H484" i="21" s="1"/>
  <c r="I484" i="21" s="1"/>
  <c r="E633" i="21"/>
  <c r="F633" i="21" s="1"/>
  <c r="H633" i="21" s="1"/>
  <c r="I633" i="21" s="1"/>
  <c r="E250" i="21"/>
  <c r="F250" i="21" s="1"/>
  <c r="H250" i="21" s="1"/>
  <c r="I250" i="21" s="1"/>
  <c r="E358" i="21"/>
  <c r="F358" i="21" s="1"/>
  <c r="H358" i="21" s="1"/>
  <c r="I358" i="21" s="1"/>
  <c r="E636" i="21"/>
  <c r="F636" i="21" s="1"/>
  <c r="H636" i="21" s="1"/>
  <c r="I636" i="21" s="1"/>
  <c r="E454" i="21"/>
  <c r="F454" i="21" s="1"/>
  <c r="H454" i="21" s="1"/>
  <c r="I454" i="21" s="1"/>
  <c r="E409" i="21"/>
  <c r="F409" i="21" s="1"/>
  <c r="H409" i="21" s="1"/>
  <c r="I409" i="21" s="1"/>
  <c r="E441" i="21"/>
  <c r="F441" i="21" s="1"/>
  <c r="H441" i="21" s="1"/>
  <c r="I441" i="21" s="1"/>
  <c r="E359" i="21"/>
  <c r="F359" i="21" s="1"/>
  <c r="H359" i="21" s="1"/>
  <c r="I359" i="21" s="1"/>
  <c r="E303" i="21"/>
  <c r="F303" i="21" s="1"/>
  <c r="H303" i="21" s="1"/>
  <c r="I303" i="21" s="1"/>
  <c r="E647" i="21"/>
  <c r="F647" i="21" s="1"/>
  <c r="H647" i="21" s="1"/>
  <c r="I647" i="21" s="1"/>
  <c r="E485" i="21"/>
  <c r="F485" i="21" s="1"/>
  <c r="H485" i="21" s="1"/>
  <c r="I485" i="21" s="1"/>
  <c r="E637" i="21"/>
  <c r="F637" i="21" s="1"/>
  <c r="H637" i="21" s="1"/>
  <c r="I637" i="21" s="1"/>
  <c r="E264" i="21"/>
  <c r="F264" i="21" s="1"/>
  <c r="H264" i="21" s="1"/>
  <c r="I264" i="21" s="1"/>
  <c r="E523" i="21"/>
  <c r="F523" i="21" s="1"/>
  <c r="H523" i="21" s="1"/>
  <c r="I523" i="21" s="1"/>
  <c r="E469" i="21"/>
  <c r="F469" i="21" s="1"/>
  <c r="H469" i="21" s="1"/>
  <c r="I469" i="21" s="1"/>
  <c r="E502" i="21"/>
  <c r="F502" i="21" s="1"/>
  <c r="H502" i="21" s="1"/>
  <c r="I502" i="21" s="1"/>
  <c r="E305" i="21"/>
  <c r="F305" i="21" s="1"/>
  <c r="H305" i="21" s="1"/>
  <c r="I305" i="21" s="1"/>
  <c r="E661" i="21"/>
  <c r="F661" i="21" s="1"/>
  <c r="H661" i="21" s="1"/>
  <c r="I661" i="21" s="1"/>
  <c r="E388" i="21"/>
  <c r="F388" i="21" s="1"/>
  <c r="H388" i="21" s="1"/>
  <c r="I388" i="21" s="1"/>
  <c r="E498" i="21"/>
  <c r="F498" i="21" s="1"/>
  <c r="H498" i="21" s="1"/>
  <c r="I498" i="21" s="1"/>
  <c r="E453" i="21"/>
  <c r="F453" i="21" s="1"/>
  <c r="H453" i="21" s="1"/>
  <c r="I453" i="21" s="1"/>
  <c r="E386" i="21"/>
  <c r="F386" i="21" s="1"/>
  <c r="H386" i="21" s="1"/>
  <c r="I386" i="21" s="1"/>
  <c r="E521" i="21"/>
  <c r="F521" i="21" s="1"/>
  <c r="H521" i="21" s="1"/>
  <c r="I521" i="21" s="1"/>
  <c r="E619" i="21"/>
  <c r="F619" i="21" s="1"/>
  <c r="H619" i="21" s="1"/>
  <c r="I619" i="21" s="1"/>
  <c r="E439" i="21"/>
  <c r="F439" i="21" s="1"/>
  <c r="H439" i="21" s="1"/>
  <c r="I439" i="21" s="1"/>
  <c r="E352" i="21"/>
  <c r="F352" i="21" s="1"/>
  <c r="H352" i="21" s="1"/>
  <c r="I352" i="21" s="1"/>
  <c r="E608" i="21"/>
  <c r="F608" i="21" s="1"/>
  <c r="H608" i="21" s="1"/>
  <c r="I608" i="21" s="1"/>
  <c r="E483" i="21"/>
  <c r="F483" i="21" s="1"/>
  <c r="H483" i="21" s="1"/>
  <c r="I483" i="21" s="1"/>
  <c r="E360" i="21"/>
  <c r="F360" i="21" s="1"/>
  <c r="H360" i="21" s="1"/>
  <c r="I360" i="21" s="1"/>
  <c r="E651" i="21"/>
  <c r="F651" i="21" s="1"/>
  <c r="H651" i="21" s="1"/>
  <c r="I651" i="21" s="1"/>
  <c r="E263" i="21"/>
  <c r="F263" i="21" s="1"/>
  <c r="H263" i="21" s="1"/>
  <c r="I263" i="21" s="1"/>
  <c r="E440" i="21"/>
  <c r="F440" i="21" s="1"/>
  <c r="H440" i="21" s="1"/>
  <c r="I440" i="21" s="1"/>
  <c r="E430" i="21"/>
  <c r="F430" i="21" s="1"/>
  <c r="H430" i="21" s="1"/>
  <c r="I430" i="21" s="1"/>
  <c r="E610" i="21"/>
  <c r="F610" i="21" s="1"/>
  <c r="H610" i="21" s="1"/>
  <c r="I610" i="21" s="1"/>
  <c r="E652" i="21"/>
  <c r="F652" i="21" s="1"/>
  <c r="H652" i="21" s="1"/>
  <c r="I652" i="21" s="1"/>
  <c r="E262" i="21"/>
  <c r="F262" i="21" s="1"/>
  <c r="H262" i="21" s="1"/>
  <c r="I262" i="21" s="1"/>
  <c r="E385" i="21"/>
  <c r="F385" i="21" s="1"/>
  <c r="H385" i="21" s="1"/>
  <c r="I385" i="21" s="1"/>
  <c r="E468" i="21"/>
  <c r="F468" i="21" s="1"/>
  <c r="H468" i="21" s="1"/>
  <c r="I468" i="21" s="1"/>
  <c r="E364" i="21"/>
  <c r="F364" i="21" s="1"/>
  <c r="H364" i="21" s="1"/>
  <c r="I364" i="21" s="1"/>
  <c r="E518" i="21"/>
  <c r="F518" i="21" s="1"/>
  <c r="H518" i="21" s="1"/>
  <c r="I518" i="21" s="1"/>
  <c r="E449" i="21"/>
  <c r="F449" i="21" s="1"/>
  <c r="H449" i="21" s="1"/>
  <c r="I449" i="21" s="1"/>
  <c r="E623" i="21"/>
  <c r="F623" i="21" s="1"/>
  <c r="H623" i="21" s="1"/>
  <c r="I623" i="21" s="1"/>
  <c r="E467" i="21"/>
  <c r="F467" i="21" s="1"/>
  <c r="H467" i="21" s="1"/>
  <c r="I467" i="21" s="1"/>
  <c r="E349" i="21"/>
  <c r="F349" i="21" s="1"/>
  <c r="H349" i="21" s="1"/>
  <c r="I349" i="21" s="1"/>
  <c r="E477" i="21"/>
  <c r="F477" i="21" s="1"/>
  <c r="H477" i="21" s="1"/>
  <c r="I477" i="21" s="1"/>
  <c r="E624" i="21"/>
  <c r="F624" i="21" s="1"/>
  <c r="H624" i="21" s="1"/>
  <c r="I624" i="21" s="1"/>
  <c r="E638" i="21"/>
  <c r="F638" i="21" s="1"/>
  <c r="H638" i="21" s="1"/>
  <c r="I638" i="21" s="1"/>
  <c r="E503" i="21"/>
  <c r="F503" i="21" s="1"/>
  <c r="H503" i="21" s="1"/>
  <c r="I503" i="21" s="1"/>
  <c r="E411" i="21"/>
  <c r="F411" i="21" s="1"/>
  <c r="H411" i="21" s="1"/>
  <c r="I411" i="21" s="1"/>
  <c r="E609" i="21"/>
  <c r="F609" i="21" s="1"/>
  <c r="H609" i="21" s="1"/>
  <c r="I609" i="21" s="1"/>
  <c r="E452" i="21"/>
  <c r="F452" i="21" s="1"/>
  <c r="H452" i="21" s="1"/>
  <c r="I452" i="21" s="1"/>
  <c r="E496" i="21"/>
  <c r="F496" i="21" s="1"/>
  <c r="H496" i="21" s="1"/>
  <c r="I496" i="21" s="1"/>
  <c r="E397" i="21"/>
  <c r="F397" i="21" s="1"/>
  <c r="H397" i="21" s="1"/>
  <c r="I397" i="21" s="1"/>
  <c r="E622" i="21"/>
  <c r="F622" i="21" s="1"/>
  <c r="H622" i="21" s="1"/>
  <c r="I622" i="21" s="1"/>
  <c r="E664" i="21"/>
  <c r="F664" i="21" s="1"/>
  <c r="H664" i="21" s="1"/>
  <c r="I664" i="21" s="1"/>
  <c r="E384" i="21"/>
  <c r="F384" i="21" s="1"/>
  <c r="H384" i="21" s="1"/>
  <c r="I384" i="21" s="1"/>
  <c r="E408" i="21"/>
  <c r="F408" i="21" s="1"/>
  <c r="H408" i="21" s="1"/>
  <c r="I408" i="21" s="1"/>
  <c r="E501" i="21"/>
  <c r="F501" i="21" s="1"/>
  <c r="H501" i="21" s="1"/>
  <c r="I501" i="21" s="1"/>
  <c r="E605" i="21"/>
  <c r="F605" i="21" s="1"/>
  <c r="H605" i="21" s="1"/>
  <c r="I605" i="21" s="1"/>
  <c r="E346" i="21"/>
  <c r="F346" i="21" s="1"/>
  <c r="H346" i="21" s="1"/>
  <c r="I346" i="21" s="1"/>
  <c r="E497" i="21"/>
  <c r="F497" i="21" s="1"/>
  <c r="H497" i="21" s="1"/>
  <c r="I497" i="21" s="1"/>
  <c r="E665" i="21"/>
  <c r="F665" i="21" s="1"/>
  <c r="H665" i="21" s="1"/>
  <c r="I665" i="21" s="1"/>
  <c r="E490" i="21"/>
  <c r="F490" i="21" s="1"/>
  <c r="H490" i="21" s="1"/>
  <c r="I490" i="21" s="1"/>
  <c r="E459" i="21"/>
  <c r="F459" i="21" s="1"/>
  <c r="H459" i="21" s="1"/>
  <c r="I459" i="21" s="1"/>
  <c r="E380" i="21"/>
  <c r="F380" i="21" s="1"/>
  <c r="H380" i="21" s="1"/>
  <c r="I380" i="21" s="1"/>
  <c r="E393" i="21"/>
  <c r="F393" i="21" s="1"/>
  <c r="H393" i="21" s="1"/>
  <c r="I393" i="21" s="1"/>
  <c r="E371" i="21"/>
  <c r="F371" i="21" s="1"/>
  <c r="H371" i="21" s="1"/>
  <c r="I371" i="21" s="1"/>
  <c r="E415" i="21"/>
  <c r="F415" i="21" s="1"/>
  <c r="H415" i="21" s="1"/>
  <c r="I415" i="21" s="1"/>
  <c r="E446" i="21"/>
  <c r="F446" i="21" s="1"/>
  <c r="H446" i="21" s="1"/>
  <c r="I446" i="21" s="1"/>
  <c r="E403" i="21"/>
  <c r="F403" i="21" s="1"/>
  <c r="H403" i="21" s="1"/>
  <c r="I403" i="21" s="1"/>
  <c r="E636" i="8"/>
  <c r="G636" i="8" s="1"/>
  <c r="I636" i="8" s="1"/>
  <c r="E466" i="8"/>
  <c r="G466" i="8" s="1"/>
  <c r="I466" i="8" s="1"/>
  <c r="E529" i="8"/>
  <c r="G529" i="8" s="1"/>
  <c r="I529" i="8" s="1"/>
  <c r="E492" i="8"/>
  <c r="G492" i="8" s="1"/>
  <c r="I492" i="8" s="1"/>
  <c r="E371" i="8"/>
  <c r="G371" i="8" s="1"/>
  <c r="I371" i="8" s="1"/>
  <c r="E649" i="8"/>
  <c r="G649" i="8" s="1"/>
  <c r="I649" i="8" s="1"/>
  <c r="E467" i="8"/>
  <c r="G467" i="8" s="1"/>
  <c r="I467" i="8" s="1"/>
  <c r="E422" i="8"/>
  <c r="G422" i="8" s="1"/>
  <c r="I422" i="8" s="1"/>
  <c r="E454" i="8"/>
  <c r="G454" i="8" s="1"/>
  <c r="I454" i="8" s="1"/>
  <c r="E372" i="8"/>
  <c r="G372" i="8" s="1"/>
  <c r="I372" i="8" s="1"/>
  <c r="E508" i="8"/>
  <c r="G508" i="8" s="1"/>
  <c r="I508" i="8" s="1"/>
  <c r="E506" i="8"/>
  <c r="G506" i="8" s="1"/>
  <c r="I506" i="8" s="1"/>
  <c r="E498" i="8"/>
  <c r="G498" i="8" s="1"/>
  <c r="I498" i="8" s="1"/>
  <c r="E650" i="8"/>
  <c r="G650" i="8" s="1"/>
  <c r="I650" i="8" s="1"/>
  <c r="E277" i="8"/>
  <c r="G277" i="8" s="1"/>
  <c r="I277" i="8" s="1"/>
  <c r="E536" i="8"/>
  <c r="G536" i="8" s="1"/>
  <c r="I536" i="8" s="1"/>
  <c r="E482" i="8"/>
  <c r="G482" i="8" s="1"/>
  <c r="I482" i="8" s="1"/>
  <c r="E515" i="8"/>
  <c r="G515" i="8" s="1"/>
  <c r="I515" i="8" s="1"/>
  <c r="E677" i="8"/>
  <c r="G677" i="8" s="1"/>
  <c r="I677" i="8" s="1"/>
  <c r="E399" i="8"/>
  <c r="G399" i="8" s="1"/>
  <c r="I399" i="8" s="1"/>
  <c r="E420" i="8"/>
  <c r="G420" i="8" s="1"/>
  <c r="I420" i="8" s="1"/>
  <c r="E621" i="8"/>
  <c r="G621" i="8" s="1"/>
  <c r="I621" i="8" s="1"/>
  <c r="E516" i="8"/>
  <c r="G516" i="8" s="1"/>
  <c r="I516" i="8" s="1"/>
  <c r="E528" i="8"/>
  <c r="G528" i="8" s="1"/>
  <c r="I528" i="8" s="1"/>
  <c r="E514" i="8"/>
  <c r="G514" i="8" s="1"/>
  <c r="I514" i="8" s="1"/>
  <c r="E535" i="8"/>
  <c r="G535" i="8" s="1"/>
  <c r="I535" i="8" s="1"/>
  <c r="E651" i="8"/>
  <c r="G651" i="8" s="1"/>
  <c r="I651" i="8" s="1"/>
  <c r="E534" i="8"/>
  <c r="G534" i="8" s="1"/>
  <c r="I534" i="8" s="1"/>
  <c r="E480" i="8"/>
  <c r="G480" i="8" s="1"/>
  <c r="I480" i="8" s="1"/>
  <c r="E637" i="8"/>
  <c r="G637" i="8" s="1"/>
  <c r="I637" i="8" s="1"/>
  <c r="E452" i="8"/>
  <c r="G452" i="8" s="1"/>
  <c r="I452" i="8" s="1"/>
  <c r="E496" i="8"/>
  <c r="G496" i="8" s="1"/>
  <c r="I496" i="8" s="1"/>
  <c r="E373" i="8"/>
  <c r="G373" i="8" s="1"/>
  <c r="I373" i="8" s="1"/>
  <c r="E530" i="8"/>
  <c r="G530" i="8" s="1"/>
  <c r="I530" i="8" s="1"/>
  <c r="E622" i="8"/>
  <c r="G622" i="8" s="1"/>
  <c r="I622" i="8" s="1"/>
  <c r="E664" i="8"/>
  <c r="G664" i="8" s="1"/>
  <c r="I664" i="8" s="1"/>
  <c r="E465" i="8"/>
  <c r="G465" i="8" s="1"/>
  <c r="I465" i="8" s="1"/>
  <c r="E276" i="8"/>
  <c r="G276" i="8" s="1"/>
  <c r="I276" i="8" s="1"/>
  <c r="E453" i="8"/>
  <c r="G453" i="8" s="1"/>
  <c r="I453" i="8" s="1"/>
  <c r="E370" i="8"/>
  <c r="G370" i="8" s="1"/>
  <c r="I370" i="8" s="1"/>
  <c r="E623" i="8"/>
  <c r="G623" i="8" s="1"/>
  <c r="I623" i="8" s="1"/>
  <c r="E665" i="8"/>
  <c r="G665" i="8" s="1"/>
  <c r="I665" i="8" s="1"/>
  <c r="E275" i="8"/>
  <c r="G275" i="8" s="1"/>
  <c r="I275" i="8" s="1"/>
  <c r="E398" i="8"/>
  <c r="G398" i="8" s="1"/>
  <c r="I398" i="8" s="1"/>
  <c r="E481" i="8"/>
  <c r="G481" i="8" s="1"/>
  <c r="I481" i="8" s="1"/>
  <c r="E635" i="8"/>
  <c r="G635" i="8" s="1"/>
  <c r="I635" i="8" s="1"/>
  <c r="E507" i="8"/>
  <c r="G507" i="8" s="1"/>
  <c r="I507" i="8" s="1"/>
  <c r="E421" i="8"/>
  <c r="G421" i="8" s="1"/>
  <c r="I421" i="8" s="1"/>
  <c r="E679" i="8"/>
  <c r="G679" i="8" s="1"/>
  <c r="I679" i="8" s="1"/>
  <c r="E397" i="8"/>
  <c r="G397" i="8" s="1"/>
  <c r="I397" i="8" s="1"/>
  <c r="E678" i="8"/>
  <c r="G678" i="8" s="1"/>
  <c r="I678" i="8" s="1"/>
  <c r="E497" i="8"/>
  <c r="G497" i="8" s="1"/>
  <c r="I497" i="8" s="1"/>
  <c r="E660" i="8"/>
  <c r="G660" i="8" s="1"/>
  <c r="I660" i="8" s="1"/>
  <c r="E618" i="8"/>
  <c r="G618" i="8" s="1"/>
  <c r="I618" i="8" s="1"/>
  <c r="E632" i="8"/>
  <c r="G632" i="8" s="1"/>
  <c r="I632" i="8" s="1"/>
  <c r="E646" i="8"/>
  <c r="G646" i="8" s="1"/>
  <c r="I646" i="8" s="1"/>
  <c r="E674" i="8"/>
  <c r="G674" i="8" s="1"/>
  <c r="I674" i="8" s="1"/>
  <c r="E406" i="8"/>
  <c r="G406" i="8" s="1"/>
  <c r="I406" i="8" s="1"/>
  <c r="E459" i="8"/>
  <c r="G459" i="8" s="1"/>
  <c r="I459" i="8" s="1"/>
  <c r="E393" i="8"/>
  <c r="G393" i="8" s="1"/>
  <c r="I393" i="8" s="1"/>
  <c r="E416" i="8"/>
  <c r="G416" i="8" s="1"/>
  <c r="I416" i="8" s="1"/>
  <c r="E428" i="8"/>
  <c r="G428" i="8" s="1"/>
  <c r="I428" i="8" s="1"/>
  <c r="E503" i="8"/>
  <c r="G503" i="8" s="1"/>
  <c r="I503" i="8" s="1"/>
  <c r="E472" i="8"/>
  <c r="G472" i="8" s="1"/>
  <c r="I472" i="8" s="1"/>
  <c r="E384" i="8"/>
  <c r="G384" i="8" s="1"/>
  <c r="I384" i="8" s="1"/>
  <c r="E475" i="8"/>
  <c r="G475" i="8" s="1"/>
  <c r="I475" i="8" s="1"/>
  <c r="E401" i="8"/>
  <c r="G401" i="8" s="1"/>
  <c r="I401" i="8" s="1"/>
  <c r="E424" i="8"/>
  <c r="G424" i="8" s="1"/>
  <c r="I424" i="8" s="1"/>
  <c r="E443" i="8"/>
  <c r="G443" i="8" s="1"/>
  <c r="I443" i="8" s="1"/>
  <c r="E410" i="8"/>
  <c r="G410" i="8" s="1"/>
  <c r="I410" i="8" s="1"/>
  <c r="E462" i="8"/>
  <c r="G462" i="8" s="1"/>
  <c r="I462" i="8" s="1"/>
  <c r="E377" i="8"/>
  <c r="G377" i="8" s="1"/>
  <c r="I377" i="8" s="1"/>
  <c r="E510" i="8"/>
  <c r="G510" i="8" s="1"/>
  <c r="I510" i="8" s="1"/>
  <c r="E509" i="8"/>
  <c r="G509" i="8" s="1"/>
  <c r="I509" i="8" s="1"/>
  <c r="E511" i="8"/>
  <c r="G511" i="8" s="1"/>
  <c r="I511" i="8" s="1"/>
  <c r="E365" i="8"/>
  <c r="G365" i="8" s="1"/>
  <c r="I365" i="8" s="1"/>
  <c r="E362" i="8"/>
  <c r="G362" i="8" s="1"/>
  <c r="I362" i="8" s="1"/>
  <c r="E359" i="8"/>
  <c r="G359" i="8" s="1"/>
  <c r="I359" i="8" s="1"/>
  <c r="G347" i="18"/>
  <c r="E531" i="8"/>
  <c r="G531" i="8" s="1"/>
  <c r="I531" i="8" s="1"/>
  <c r="E333" i="8"/>
  <c r="G333" i="8" s="1"/>
  <c r="I333" i="8" s="1"/>
  <c r="E316" i="8"/>
  <c r="G316" i="8" s="1"/>
  <c r="I316" i="8" s="1"/>
  <c r="E318" i="8"/>
  <c r="G318" i="8" s="1"/>
  <c r="I318" i="8" s="1"/>
  <c r="E263" i="8"/>
  <c r="G263" i="8" s="1"/>
  <c r="I263" i="8" s="1"/>
  <c r="E490" i="8"/>
  <c r="G490" i="8" s="1"/>
  <c r="I490" i="8" s="1"/>
  <c r="E597" i="8"/>
  <c r="G597" i="8" s="1"/>
  <c r="I597" i="8" s="1"/>
  <c r="E584" i="8"/>
  <c r="G584" i="8" s="1"/>
  <c r="I584" i="8" s="1"/>
  <c r="F250" i="18"/>
  <c r="G85" i="14"/>
  <c r="F311" i="18"/>
  <c r="G83" i="14"/>
  <c r="G86" i="14"/>
  <c r="G88" i="14"/>
  <c r="G90" i="14"/>
  <c r="G91" i="14"/>
  <c r="G92" i="14"/>
  <c r="H3923" i="12"/>
  <c r="L3923" i="12" s="1"/>
  <c r="N3924" i="12" s="1"/>
  <c r="H4420" i="12"/>
  <c r="L4420" i="12" s="1"/>
  <c r="N4421" i="12" s="1"/>
  <c r="H3906" i="12"/>
  <c r="L3906" i="12" s="1"/>
  <c r="N3907" i="12" s="1"/>
  <c r="N4213" i="12"/>
  <c r="H4212" i="12"/>
  <c r="L4212" i="12" s="1"/>
  <c r="H4456" i="12"/>
  <c r="L4456" i="12" s="1"/>
  <c r="N4457" i="12" s="1"/>
  <c r="H4765" i="12"/>
  <c r="L4765" i="12" s="1"/>
  <c r="N4766" i="12" s="1"/>
  <c r="H4246" i="12"/>
  <c r="L4246" i="12" s="1"/>
  <c r="N4247" i="12" s="1"/>
  <c r="N4195" i="12"/>
  <c r="H4194" i="12"/>
  <c r="L4194" i="12" s="1"/>
  <c r="H4402" i="12"/>
  <c r="L4402" i="12" s="1"/>
  <c r="N4403" i="12" s="1"/>
  <c r="H4438" i="12"/>
  <c r="L4438" i="12" s="1"/>
  <c r="N4439" i="12" s="1"/>
  <c r="H4158" i="12"/>
  <c r="L4158" i="12" s="1"/>
  <c r="N4159" i="12" s="1"/>
  <c r="H4140" i="12"/>
  <c r="L4140" i="12" s="1"/>
  <c r="N4141" i="12" s="1"/>
  <c r="H3871" i="12"/>
  <c r="L3871" i="12" s="1"/>
  <c r="N3872" i="12" s="1"/>
  <c r="H3888" i="12"/>
  <c r="L3888" i="12" s="1"/>
  <c r="N3889" i="12" s="1"/>
  <c r="H4315" i="12"/>
  <c r="L4315" i="12" s="1"/>
  <c r="N4316" i="12" s="1"/>
  <c r="H4280" i="12"/>
  <c r="L4280" i="12" s="1"/>
  <c r="N4281" i="12" s="1"/>
  <c r="H4105" i="12"/>
  <c r="L4105" i="12" s="1"/>
  <c r="N4106" i="12" s="1"/>
  <c r="L346" i="21" l="1"/>
  <c r="E249" i="21"/>
  <c r="F249" i="21" s="1"/>
  <c r="H249" i="21" s="1"/>
  <c r="I249" i="21" s="1"/>
  <c r="E310" i="21"/>
  <c r="F310" i="21" s="1"/>
  <c r="H310" i="21" s="1"/>
  <c r="I310" i="21" s="1"/>
  <c r="E262" i="8"/>
  <c r="G262" i="8" s="1"/>
  <c r="I262" i="8" s="1"/>
  <c r="E323" i="8"/>
  <c r="G323" i="8" s="1"/>
  <c r="I323" i="8" s="1"/>
  <c r="F140" i="15" l="1"/>
  <c r="E140" i="15"/>
  <c r="D140" i="15" s="1"/>
  <c r="F328" i="18" s="1"/>
  <c r="F139" i="15"/>
  <c r="E139" i="15"/>
  <c r="D139" i="15" s="1"/>
  <c r="F327" i="18" s="1"/>
  <c r="E226" i="11"/>
  <c r="C819" i="13"/>
  <c r="E326" i="21" l="1"/>
  <c r="F326" i="21" s="1"/>
  <c r="H326" i="21" s="1"/>
  <c r="I326" i="21" s="1"/>
  <c r="E327" i="21"/>
  <c r="F327" i="21" s="1"/>
  <c r="H327" i="21" s="1"/>
  <c r="I327" i="21" s="1"/>
  <c r="E340" i="8"/>
  <c r="G340" i="8" s="1"/>
  <c r="I340" i="8" s="1"/>
  <c r="F258" i="18"/>
  <c r="E339" i="8"/>
  <c r="G339" i="8" s="1"/>
  <c r="I339" i="8" s="1"/>
  <c r="F257" i="18"/>
  <c r="H3016" i="12"/>
  <c r="D3016" i="12"/>
  <c r="E224" i="11"/>
  <c r="D3008" i="12"/>
  <c r="L3008" i="12" s="1"/>
  <c r="H3009" i="12" s="1"/>
  <c r="F212" i="18"/>
  <c r="B197" i="11"/>
  <c r="E197" i="11"/>
  <c r="H2721" i="12"/>
  <c r="H2722" i="12" s="1"/>
  <c r="L2722" i="12" s="1"/>
  <c r="H2713" i="12"/>
  <c r="L2713" i="12" s="1"/>
  <c r="F208" i="18"/>
  <c r="B196" i="11"/>
  <c r="E196" i="11"/>
  <c r="F187" i="18"/>
  <c r="F206" i="18"/>
  <c r="F203" i="18"/>
  <c r="F204" i="18"/>
  <c r="F186" i="18"/>
  <c r="F213" i="18"/>
  <c r="F185" i="18"/>
  <c r="E203" i="21" l="1"/>
  <c r="F203" i="21" s="1"/>
  <c r="H203" i="21" s="1"/>
  <c r="I203" i="21" s="1"/>
  <c r="E205" i="21"/>
  <c r="F205" i="21" s="1"/>
  <c r="H205" i="21" s="1"/>
  <c r="I205" i="21" s="1"/>
  <c r="E257" i="21"/>
  <c r="F257" i="21" s="1"/>
  <c r="H257" i="21" s="1"/>
  <c r="I257" i="21" s="1"/>
  <c r="E211" i="21"/>
  <c r="F211" i="21" s="1"/>
  <c r="H211" i="21" s="1"/>
  <c r="I211" i="21" s="1"/>
  <c r="E186" i="21"/>
  <c r="F186" i="21" s="1"/>
  <c r="H186" i="21" s="1"/>
  <c r="I186" i="21" s="1"/>
  <c r="E256" i="21"/>
  <c r="F256" i="21" s="1"/>
  <c r="H256" i="21" s="1"/>
  <c r="I256" i="21" s="1"/>
  <c r="E184" i="21"/>
  <c r="F184" i="21" s="1"/>
  <c r="H184" i="21" s="1"/>
  <c r="I184" i="21" s="1"/>
  <c r="E202" i="21"/>
  <c r="F202" i="21" s="1"/>
  <c r="H202" i="21" s="1"/>
  <c r="I202" i="21" s="1"/>
  <c r="E212" i="21"/>
  <c r="F212" i="21" s="1"/>
  <c r="H212" i="21" s="1"/>
  <c r="I212" i="21" s="1"/>
  <c r="E207" i="21"/>
  <c r="F207" i="21" s="1"/>
  <c r="H207" i="21" s="1"/>
  <c r="I207" i="21" s="1"/>
  <c r="E185" i="21"/>
  <c r="F185" i="21" s="1"/>
  <c r="H185" i="21" s="1"/>
  <c r="I185" i="21" s="1"/>
  <c r="E198" i="8"/>
  <c r="G198" i="8" s="1"/>
  <c r="I198" i="8" s="1"/>
  <c r="E217" i="8"/>
  <c r="G217" i="8" s="1"/>
  <c r="I217" i="8" s="1"/>
  <c r="E270" i="8"/>
  <c r="G270" i="8" s="1"/>
  <c r="I270" i="8" s="1"/>
  <c r="E269" i="8"/>
  <c r="G269" i="8" s="1"/>
  <c r="I269" i="8" s="1"/>
  <c r="E223" i="8"/>
  <c r="G223" i="8" s="1"/>
  <c r="I223" i="8" s="1"/>
  <c r="E215" i="8"/>
  <c r="G215" i="8" s="1"/>
  <c r="I215" i="8" s="1"/>
  <c r="E197" i="8"/>
  <c r="G197" i="8" s="1"/>
  <c r="I197" i="8" s="1"/>
  <c r="E214" i="8"/>
  <c r="G214" i="8" s="1"/>
  <c r="I214" i="8" s="1"/>
  <c r="E196" i="8"/>
  <c r="G196" i="8" s="1"/>
  <c r="I196" i="8" s="1"/>
  <c r="E224" i="8"/>
  <c r="G224" i="8" s="1"/>
  <c r="I224" i="8" s="1"/>
  <c r="E219" i="8"/>
  <c r="G219" i="8" s="1"/>
  <c r="I219" i="8" s="1"/>
  <c r="L3016" i="12"/>
  <c r="H3017" i="12" s="1"/>
  <c r="L3017" i="12" s="1"/>
  <c r="L2721" i="12"/>
  <c r="N2723" i="12" s="1"/>
  <c r="N2725" i="12" s="1"/>
  <c r="N2726" i="12" s="1"/>
  <c r="G197" i="11" s="1"/>
  <c r="F210" i="18" s="1"/>
  <c r="H2714" i="12"/>
  <c r="L2714" i="12" s="1"/>
  <c r="N2715" i="12" s="1"/>
  <c r="N2717" i="12" s="1"/>
  <c r="N2718" i="12" s="1"/>
  <c r="G196" i="11" s="1"/>
  <c r="F215" i="18" s="1"/>
  <c r="E110" i="11"/>
  <c r="B110" i="11"/>
  <c r="H1597" i="12"/>
  <c r="L1597" i="12" s="1"/>
  <c r="H1593" i="12" s="1"/>
  <c r="L1593" i="12" s="1"/>
  <c r="C82" i="13"/>
  <c r="F221" i="18"/>
  <c r="F219" i="18"/>
  <c r="F174" i="18"/>
  <c r="F157" i="18"/>
  <c r="H2849" i="12"/>
  <c r="F177" i="18"/>
  <c r="B215" i="11"/>
  <c r="E215" i="11"/>
  <c r="L2912" i="12"/>
  <c r="L2911" i="12"/>
  <c r="F123" i="18"/>
  <c r="E122" i="21" s="1"/>
  <c r="F122" i="21" s="1"/>
  <c r="H122" i="21" s="1"/>
  <c r="I122" i="21" s="1"/>
  <c r="F114" i="18"/>
  <c r="E113" i="21" s="1"/>
  <c r="F113" i="21" s="1"/>
  <c r="H113" i="21" s="1"/>
  <c r="I113" i="21" s="1"/>
  <c r="B205" i="11"/>
  <c r="E205" i="11"/>
  <c r="H2808" i="12"/>
  <c r="L2808" i="12" s="1"/>
  <c r="H2810" i="12"/>
  <c r="L2810" i="12" s="1"/>
  <c r="H2809" i="12"/>
  <c r="L2809" i="12" s="1"/>
  <c r="H2811" i="12"/>
  <c r="L2811" i="12" s="1"/>
  <c r="H2814" i="12"/>
  <c r="L2814" i="12" s="1"/>
  <c r="E156" i="21" l="1"/>
  <c r="F156" i="21" s="1"/>
  <c r="H156" i="21" s="1"/>
  <c r="I156" i="21" s="1"/>
  <c r="E173" i="21"/>
  <c r="F173" i="21" s="1"/>
  <c r="H173" i="21" s="1"/>
  <c r="I173" i="21" s="1"/>
  <c r="E209" i="21"/>
  <c r="F209" i="21" s="1"/>
  <c r="H209" i="21" s="1"/>
  <c r="I209" i="21" s="1"/>
  <c r="E218" i="21"/>
  <c r="F218" i="21" s="1"/>
  <c r="H218" i="21" s="1"/>
  <c r="I218" i="21" s="1"/>
  <c r="E214" i="21"/>
  <c r="F214" i="21" s="1"/>
  <c r="H214" i="21" s="1"/>
  <c r="I214" i="21" s="1"/>
  <c r="E176" i="21"/>
  <c r="F176" i="21" s="1"/>
  <c r="H176" i="21" s="1"/>
  <c r="I176" i="21" s="1"/>
  <c r="E220" i="21"/>
  <c r="F220" i="21" s="1"/>
  <c r="H220" i="21" s="1"/>
  <c r="I220" i="21" s="1"/>
  <c r="E230" i="8"/>
  <c r="G230" i="8" s="1"/>
  <c r="I230" i="8" s="1"/>
  <c r="E232" i="8"/>
  <c r="G232" i="8" s="1"/>
  <c r="I232" i="8" s="1"/>
  <c r="E149" i="8"/>
  <c r="G149" i="8" s="1"/>
  <c r="I149" i="8" s="1"/>
  <c r="E168" i="8"/>
  <c r="G168" i="8" s="1"/>
  <c r="I168" i="8" s="1"/>
  <c r="E137" i="8"/>
  <c r="G137" i="8" s="1"/>
  <c r="I137" i="8" s="1"/>
  <c r="E188" i="8"/>
  <c r="G188" i="8" s="1"/>
  <c r="I188" i="8" s="1"/>
  <c r="E185" i="8"/>
  <c r="G185" i="8" s="1"/>
  <c r="I185" i="8" s="1"/>
  <c r="E124" i="8"/>
  <c r="G124" i="8" s="1"/>
  <c r="I124" i="8" s="1"/>
  <c r="E133" i="8"/>
  <c r="G133" i="8" s="1"/>
  <c r="I133" i="8" s="1"/>
  <c r="E226" i="8"/>
  <c r="G226" i="8" s="1"/>
  <c r="I226" i="8" s="1"/>
  <c r="E221" i="8"/>
  <c r="G221" i="8" s="1"/>
  <c r="I221" i="8" s="1"/>
  <c r="N2913" i="12"/>
  <c r="N2915" i="12" s="1"/>
  <c r="N2916" i="12" s="1"/>
  <c r="N2917" i="12" s="1"/>
  <c r="G215" i="11" s="1"/>
  <c r="N1595" i="12"/>
  <c r="H1598" i="12"/>
  <c r="L1598" i="12" s="1"/>
  <c r="N1600" i="12" s="1"/>
  <c r="B195" i="11"/>
  <c r="E195" i="11"/>
  <c r="H2705" i="12"/>
  <c r="H2706" i="12" s="1"/>
  <c r="L2706" i="12" s="1"/>
  <c r="N1602" i="12" l="1"/>
  <c r="N1603" i="12" s="1"/>
  <c r="N1604" i="12" s="1"/>
  <c r="G110" i="11" s="1"/>
  <c r="F200" i="18" s="1"/>
  <c r="F113" i="18"/>
  <c r="F122" i="18"/>
  <c r="L2705" i="12"/>
  <c r="N2707" i="12" s="1"/>
  <c r="N2709" i="12" s="1"/>
  <c r="N2710" i="12" s="1"/>
  <c r="G195" i="11" s="1"/>
  <c r="C73" i="7"/>
  <c r="C72" i="7"/>
  <c r="C71" i="7"/>
  <c r="C70" i="7"/>
  <c r="C69" i="7"/>
  <c r="C67" i="7"/>
  <c r="C68" i="7"/>
  <c r="C66" i="7"/>
  <c r="C65" i="7"/>
  <c r="C64" i="7"/>
  <c r="C63" i="7"/>
  <c r="C62" i="7"/>
  <c r="C61" i="7"/>
  <c r="C60" i="7"/>
  <c r="C59" i="7"/>
  <c r="C58" i="7"/>
  <c r="C57" i="7"/>
  <c r="C56" i="7"/>
  <c r="C55" i="7"/>
  <c r="C54" i="7"/>
  <c r="C53" i="7"/>
  <c r="C52" i="7"/>
  <c r="C51" i="7"/>
  <c r="C50" i="7"/>
  <c r="C49" i="7"/>
  <c r="C48" i="7"/>
  <c r="C47" i="7"/>
  <c r="C46" i="7"/>
  <c r="E121" i="21" l="1"/>
  <c r="F121" i="21" s="1"/>
  <c r="H121" i="21" s="1"/>
  <c r="I121" i="21" s="1"/>
  <c r="E112" i="21"/>
  <c r="F112" i="21" s="1"/>
  <c r="H112" i="21" s="1"/>
  <c r="I112" i="21" s="1"/>
  <c r="N200" i="18"/>
  <c r="E199" i="21"/>
  <c r="F199" i="21" s="1"/>
  <c r="H199" i="21" s="1"/>
  <c r="I199" i="21" s="1"/>
  <c r="F144" i="18"/>
  <c r="F191" i="18"/>
  <c r="E132" i="8"/>
  <c r="G132" i="8" s="1"/>
  <c r="I132" i="8" s="1"/>
  <c r="E123" i="8"/>
  <c r="G123" i="8" s="1"/>
  <c r="I123" i="8" s="1"/>
  <c r="E211" i="8"/>
  <c r="G211" i="8" s="1"/>
  <c r="I211" i="8" s="1"/>
  <c r="C45" i="7"/>
  <c r="C44" i="7"/>
  <c r="C43" i="7"/>
  <c r="C42" i="7"/>
  <c r="C41" i="7"/>
  <c r="C39" i="7"/>
  <c r="C40" i="7"/>
  <c r="C38" i="7"/>
  <c r="B38" i="7"/>
  <c r="C37" i="7"/>
  <c r="C36" i="7"/>
  <c r="C35" i="7"/>
  <c r="C34" i="7"/>
  <c r="C33" i="7"/>
  <c r="C32" i="7"/>
  <c r="C31" i="7"/>
  <c r="C29" i="7"/>
  <c r="C28" i="7"/>
  <c r="C27" i="7"/>
  <c r="B27" i="7"/>
  <c r="C26" i="7"/>
  <c r="C25" i="7"/>
  <c r="C24" i="7"/>
  <c r="C23" i="7"/>
  <c r="C22" i="7"/>
  <c r="C20" i="7"/>
  <c r="C19" i="7"/>
  <c r="C17" i="7"/>
  <c r="B17" i="7"/>
  <c r="C16" i="7"/>
  <c r="B16" i="7"/>
  <c r="C15" i="7"/>
  <c r="C14" i="7"/>
  <c r="C13" i="7"/>
  <c r="B15" i="7"/>
  <c r="B13" i="7"/>
  <c r="E4" i="7"/>
  <c r="E5" i="7"/>
  <c r="E6" i="7"/>
  <c r="E3" i="7"/>
  <c r="B4" i="7"/>
  <c r="B5" i="7"/>
  <c r="B6" i="7"/>
  <c r="B3" i="7"/>
  <c r="G191" i="18" l="1"/>
  <c r="E190" i="21"/>
  <c r="F190" i="21" s="1"/>
  <c r="H190" i="21" s="1"/>
  <c r="I190" i="21" s="1"/>
  <c r="E202" i="8"/>
  <c r="G202" i="8" s="1"/>
  <c r="I202" i="8" s="1"/>
  <c r="E155" i="8"/>
  <c r="G155" i="8" s="1"/>
  <c r="I155" i="8" s="1"/>
  <c r="E143" i="21"/>
  <c r="F143" i="21" s="1"/>
  <c r="H143" i="21" s="1"/>
  <c r="I143" i="21" s="1"/>
  <c r="E223" i="11"/>
  <c r="B223" i="11"/>
  <c r="D2999" i="12"/>
  <c r="D2998" i="12"/>
  <c r="A2997" i="12"/>
  <c r="A223" i="11" s="1"/>
  <c r="H2999" i="12"/>
  <c r="H2998" i="12"/>
  <c r="E222" i="11"/>
  <c r="B222" i="11"/>
  <c r="A222" i="11"/>
  <c r="H2991" i="12"/>
  <c r="L2991" i="12" s="1"/>
  <c r="B140" i="13"/>
  <c r="D2991" i="12"/>
  <c r="H2990" i="12"/>
  <c r="D2990" i="12"/>
  <c r="L2990" i="12" l="1"/>
  <c r="H2992" i="12" s="1"/>
  <c r="N191" i="18"/>
  <c r="L190" i="21"/>
  <c r="A3007" i="12"/>
  <c r="L2999" i="12"/>
  <c r="H3000" i="12" s="1"/>
  <c r="L3000" i="12" s="1"/>
  <c r="N3002" i="12" s="1"/>
  <c r="G223" i="11" l="1"/>
  <c r="F164" i="18" s="1"/>
  <c r="F104" i="18"/>
  <c r="E103" i="21" s="1"/>
  <c r="F103" i="21" s="1"/>
  <c r="H103" i="21" s="1"/>
  <c r="I103" i="21" s="1"/>
  <c r="F100" i="18"/>
  <c r="F99" i="18"/>
  <c r="E98" i="21" l="1"/>
  <c r="F98" i="21" s="1"/>
  <c r="H98" i="21" s="1"/>
  <c r="I98" i="21" s="1"/>
  <c r="E99" i="21"/>
  <c r="F99" i="21" s="1"/>
  <c r="H99" i="21" s="1"/>
  <c r="I99" i="21" s="1"/>
  <c r="E163" i="21"/>
  <c r="F163" i="21" s="1"/>
  <c r="H163" i="21" s="1"/>
  <c r="I163" i="21" s="1"/>
  <c r="E110" i="8"/>
  <c r="G110" i="8" s="1"/>
  <c r="I110" i="8" s="1"/>
  <c r="E109" i="8"/>
  <c r="G109" i="8" s="1"/>
  <c r="I109" i="8" s="1"/>
  <c r="E114" i="8"/>
  <c r="G114" i="8" s="1"/>
  <c r="I114" i="8" s="1"/>
  <c r="E175" i="8"/>
  <c r="G175" i="8" s="1"/>
  <c r="I175" i="8" s="1"/>
  <c r="B34" i="11"/>
  <c r="E34" i="11"/>
  <c r="H361" i="12"/>
  <c r="L361" i="12" s="1"/>
  <c r="B109" i="11"/>
  <c r="E109" i="11"/>
  <c r="H1582" i="12"/>
  <c r="L1582" i="12" s="1"/>
  <c r="H1583" i="12" s="1"/>
  <c r="L1583" i="12" s="1"/>
  <c r="H1576" i="12"/>
  <c r="L1576" i="12" s="1"/>
  <c r="B184" i="11"/>
  <c r="E184" i="11"/>
  <c r="H2625" i="12"/>
  <c r="L2625" i="12" s="1"/>
  <c r="H2624" i="12"/>
  <c r="L2624" i="12" s="1"/>
  <c r="H2623" i="12"/>
  <c r="L2623" i="12" s="1"/>
  <c r="H2622" i="12"/>
  <c r="L2622" i="12" s="1"/>
  <c r="H2619" i="12"/>
  <c r="L2619" i="12" s="1"/>
  <c r="N2620" i="12" s="1"/>
  <c r="H2614" i="12"/>
  <c r="L2614" i="12" s="1"/>
  <c r="D1123" i="12"/>
  <c r="D1122" i="12"/>
  <c r="D1121" i="12"/>
  <c r="D1120" i="12"/>
  <c r="N1585" i="12" l="1"/>
  <c r="N2626" i="12"/>
  <c r="F1057" i="18"/>
  <c r="F1037" i="18"/>
  <c r="F1067" i="18"/>
  <c r="B23" i="14"/>
  <c r="B22" i="14"/>
  <c r="B21" i="14"/>
  <c r="B18" i="14"/>
  <c r="B20" i="14"/>
  <c r="B27" i="14"/>
  <c r="B28" i="14"/>
  <c r="F780" i="18"/>
  <c r="E779" i="21" l="1"/>
  <c r="F779" i="21" s="1"/>
  <c r="H779" i="21" s="1"/>
  <c r="I779" i="21" s="1"/>
  <c r="E1066" i="21"/>
  <c r="F1066" i="21" s="1"/>
  <c r="H1066" i="21" s="1"/>
  <c r="I1066" i="21" s="1"/>
  <c r="E1036" i="21"/>
  <c r="F1036" i="21" s="1"/>
  <c r="H1036" i="21" s="1"/>
  <c r="I1036" i="21" s="1"/>
  <c r="E1056" i="21"/>
  <c r="F1056" i="21" s="1"/>
  <c r="H1056" i="21" s="1"/>
  <c r="I1056" i="21" s="1"/>
  <c r="E1079" i="8"/>
  <c r="E1069" i="8"/>
  <c r="E1049" i="8"/>
  <c r="E792" i="8"/>
  <c r="G792" i="8" s="1"/>
  <c r="I792" i="8" s="1"/>
  <c r="F774" i="18"/>
  <c r="F757" i="18"/>
  <c r="F783" i="18"/>
  <c r="B49" i="11"/>
  <c r="E49" i="11"/>
  <c r="H591" i="12"/>
  <c r="L591" i="12" s="1"/>
  <c r="N592" i="12" s="1"/>
  <c r="H595" i="12"/>
  <c r="L595" i="12" s="1"/>
  <c r="N596" i="12" s="1"/>
  <c r="H585" i="12"/>
  <c r="L585" i="12" s="1"/>
  <c r="E782" i="21" l="1"/>
  <c r="F782" i="21" s="1"/>
  <c r="H782" i="21" s="1"/>
  <c r="I782" i="21" s="1"/>
  <c r="E756" i="21"/>
  <c r="F756" i="21" s="1"/>
  <c r="H756" i="21" s="1"/>
  <c r="I756" i="21" s="1"/>
  <c r="E773" i="21"/>
  <c r="F773" i="21" s="1"/>
  <c r="H773" i="21" s="1"/>
  <c r="I773" i="21" s="1"/>
  <c r="G1069" i="8"/>
  <c r="I1069" i="8" s="1"/>
  <c r="I23" i="9"/>
  <c r="G1049" i="8"/>
  <c r="I1049" i="8" s="1"/>
  <c r="I19" i="9"/>
  <c r="G1079" i="8"/>
  <c r="I1079" i="8" s="1"/>
  <c r="I25" i="9"/>
  <c r="E795" i="8"/>
  <c r="G795" i="8" s="1"/>
  <c r="I795" i="8" s="1"/>
  <c r="E786" i="8"/>
  <c r="G786" i="8" s="1"/>
  <c r="I786" i="8" s="1"/>
  <c r="E769" i="8"/>
  <c r="G769" i="8" s="1"/>
  <c r="I769" i="8" s="1"/>
  <c r="F786" i="18"/>
  <c r="F451" i="18"/>
  <c r="F433" i="18"/>
  <c r="F253" i="18"/>
  <c r="E432" i="21" l="1"/>
  <c r="F432" i="21" s="1"/>
  <c r="H432" i="21" s="1"/>
  <c r="I432" i="21" s="1"/>
  <c r="E252" i="21"/>
  <c r="F252" i="21" s="1"/>
  <c r="H252" i="21" s="1"/>
  <c r="I252" i="21" s="1"/>
  <c r="E450" i="21"/>
  <c r="F450" i="21" s="1"/>
  <c r="H450" i="21" s="1"/>
  <c r="I450" i="21" s="1"/>
  <c r="E785" i="21"/>
  <c r="F785" i="21" s="1"/>
  <c r="H785" i="21" s="1"/>
  <c r="I785" i="21" s="1"/>
  <c r="E798" i="8"/>
  <c r="G798" i="8" s="1"/>
  <c r="I798" i="8" s="1"/>
  <c r="E265" i="8"/>
  <c r="G265" i="8" s="1"/>
  <c r="I265" i="8" s="1"/>
  <c r="E445" i="8"/>
  <c r="G445" i="8" s="1"/>
  <c r="I445" i="8" s="1"/>
  <c r="E463" i="8"/>
  <c r="G463" i="8" s="1"/>
  <c r="I463" i="8" s="1"/>
  <c r="F180" i="18"/>
  <c r="H9229" i="12"/>
  <c r="H9245" i="12"/>
  <c r="H9261" i="12"/>
  <c r="H9277" i="12"/>
  <c r="H9293" i="12"/>
  <c r="H9309" i="12"/>
  <c r="H9325" i="12"/>
  <c r="H9341" i="12"/>
  <c r="H9357" i="12"/>
  <c r="F98" i="18"/>
  <c r="F133" i="18"/>
  <c r="E116" i="11"/>
  <c r="E97" i="21" l="1"/>
  <c r="F97" i="21" s="1"/>
  <c r="H97" i="21" s="1"/>
  <c r="I97" i="21" s="1"/>
  <c r="E179" i="21"/>
  <c r="F179" i="21" s="1"/>
  <c r="H179" i="21" s="1"/>
  <c r="I179" i="21" s="1"/>
  <c r="E132" i="21"/>
  <c r="F132" i="21" s="1"/>
  <c r="H132" i="21" s="1"/>
  <c r="I132" i="21" s="1"/>
  <c r="E108" i="8"/>
  <c r="G108" i="8" s="1"/>
  <c r="I108" i="8" s="1"/>
  <c r="E143" i="8"/>
  <c r="G143" i="8" s="1"/>
  <c r="I143" i="8" s="1"/>
  <c r="E191" i="8"/>
  <c r="G191" i="8" s="1"/>
  <c r="I191" i="8" s="1"/>
  <c r="E367" i="11"/>
  <c r="H4503" i="12"/>
  <c r="L4503" i="12" s="1"/>
  <c r="N4504" i="12" s="1"/>
  <c r="H4497" i="12"/>
  <c r="L4497" i="12" s="1"/>
  <c r="H8176" i="12"/>
  <c r="L8176" i="12" s="1"/>
  <c r="H8160" i="12"/>
  <c r="L8160" i="12" s="1"/>
  <c r="H8154" i="12"/>
  <c r="L8154" i="12" s="1"/>
  <c r="H8128" i="12"/>
  <c r="L8128" i="12" s="1"/>
  <c r="H8144" i="12"/>
  <c r="L8144" i="12" s="1"/>
  <c r="H8240" i="12"/>
  <c r="L8240" i="12" s="1"/>
  <c r="H8192" i="12"/>
  <c r="L8192" i="12" s="1"/>
  <c r="H8224" i="12"/>
  <c r="L8224" i="12" s="1"/>
  <c r="H8234" i="12"/>
  <c r="L8234" i="12" s="1"/>
  <c r="H8218" i="12"/>
  <c r="L8218" i="12" s="1"/>
  <c r="H8202" i="12"/>
  <c r="L8202" i="12" s="1"/>
  <c r="H8186" i="12"/>
  <c r="L8186" i="12" s="1"/>
  <c r="H8170" i="12"/>
  <c r="L8170" i="12" s="1"/>
  <c r="H8138" i="12"/>
  <c r="L8138" i="12" s="1"/>
  <c r="H8122" i="12"/>
  <c r="L8122" i="12" s="1"/>
  <c r="H8112" i="12"/>
  <c r="L8112" i="12" s="1"/>
  <c r="H8106" i="12"/>
  <c r="L8106" i="12" s="1"/>
  <c r="H8090" i="12"/>
  <c r="L8090" i="12" s="1"/>
  <c r="H8096" i="12"/>
  <c r="L8096" i="12" s="1"/>
  <c r="H8080" i="12"/>
  <c r="L8080" i="12" s="1"/>
  <c r="H8074" i="12"/>
  <c r="L8074" i="12" s="1"/>
  <c r="H8208" i="12" l="1"/>
  <c r="L8208" i="12" s="1"/>
  <c r="H8209" i="12" s="1"/>
  <c r="L8209" i="12" s="1"/>
  <c r="N8210" i="12" s="1"/>
  <c r="H8161" i="12"/>
  <c r="L8161" i="12" s="1"/>
  <c r="N8162" i="12" s="1"/>
  <c r="H8241" i="12"/>
  <c r="L8241" i="12" s="1"/>
  <c r="N8242" i="12" s="1"/>
  <c r="H8225" i="12"/>
  <c r="L8225" i="12" s="1"/>
  <c r="N8226" i="12" s="1"/>
  <c r="H8193" i="12"/>
  <c r="L8193" i="12" s="1"/>
  <c r="N8194" i="12" s="1"/>
  <c r="H8177" i="12"/>
  <c r="L8177" i="12" s="1"/>
  <c r="N8178" i="12" s="1"/>
  <c r="H8145" i="12"/>
  <c r="L8145" i="12" s="1"/>
  <c r="N8146" i="12" s="1"/>
  <c r="H8129" i="12"/>
  <c r="L8129" i="12" s="1"/>
  <c r="N8130" i="12" s="1"/>
  <c r="H8113" i="12"/>
  <c r="L8113" i="12" s="1"/>
  <c r="N8114" i="12" s="1"/>
  <c r="H8097" i="12"/>
  <c r="L8097" i="12" s="1"/>
  <c r="N8098" i="12" s="1"/>
  <c r="H8081" i="12"/>
  <c r="L8081" i="12" s="1"/>
  <c r="N8082" i="12" s="1"/>
  <c r="E702" i="11" l="1"/>
  <c r="L9357" i="12" l="1"/>
  <c r="N9356" i="12" s="1"/>
  <c r="L9354" i="12"/>
  <c r="N9353" i="12" s="1"/>
  <c r="L9349" i="12"/>
  <c r="E705" i="11"/>
  <c r="E704" i="11"/>
  <c r="H9393" i="12"/>
  <c r="H9394" i="12" s="1"/>
  <c r="L9394" i="12" s="1"/>
  <c r="H9379" i="12"/>
  <c r="H9380" i="12" s="1"/>
  <c r="L9380" i="12" s="1"/>
  <c r="H9395" i="12"/>
  <c r="H9381" i="12"/>
  <c r="E707" i="11"/>
  <c r="H9421" i="12"/>
  <c r="H9422" i="12" s="1"/>
  <c r="L9422" i="12" s="1"/>
  <c r="H9423" i="12"/>
  <c r="H7232" i="12"/>
  <c r="L7232" i="12" s="1"/>
  <c r="H7233" i="12"/>
  <c r="L7233" i="12" s="1"/>
  <c r="H7226" i="12"/>
  <c r="L7226" i="12" s="1"/>
  <c r="H7216" i="12"/>
  <c r="L7216" i="12" s="1"/>
  <c r="H7217" i="12"/>
  <c r="L7217" i="12" s="1"/>
  <c r="H7210" i="12"/>
  <c r="L7210" i="12" s="1"/>
  <c r="A7208" i="12"/>
  <c r="A7224" i="12" s="1"/>
  <c r="B343" i="11"/>
  <c r="E343" i="11"/>
  <c r="L4088" i="12"/>
  <c r="H4081" i="12"/>
  <c r="L4081" i="12" s="1"/>
  <c r="B629" i="11"/>
  <c r="B621" i="11"/>
  <c r="B624" i="11"/>
  <c r="B625" i="11"/>
  <c r="E625" i="11"/>
  <c r="H8403" i="12"/>
  <c r="L8403" i="12" s="1"/>
  <c r="L8404" i="12" s="1"/>
  <c r="H8397" i="12"/>
  <c r="L8397" i="12" s="1"/>
  <c r="B442" i="11"/>
  <c r="E442" i="11"/>
  <c r="H5729" i="12"/>
  <c r="L5729" i="12" s="1"/>
  <c r="H5723" i="12"/>
  <c r="L5723" i="12" s="1"/>
  <c r="B444" i="11"/>
  <c r="E444" i="11"/>
  <c r="H5761" i="12"/>
  <c r="L5761" i="12" s="1"/>
  <c r="H5755" i="12"/>
  <c r="L5755" i="12" s="1"/>
  <c r="E82" i="16"/>
  <c r="E79" i="16"/>
  <c r="D79" i="16"/>
  <c r="D77" i="16"/>
  <c r="G77" i="16" s="1"/>
  <c r="D75" i="16"/>
  <c r="G75" i="16" s="1"/>
  <c r="D73" i="16"/>
  <c r="G73" i="16" s="1"/>
  <c r="G71" i="16"/>
  <c r="I73" i="16" s="1"/>
  <c r="G79" i="16" l="1"/>
  <c r="H5762" i="12"/>
  <c r="L5762" i="12"/>
  <c r="N5763" i="12" s="1"/>
  <c r="L9393" i="12"/>
  <c r="N9395" i="12" s="1"/>
  <c r="L9379" i="12"/>
  <c r="N9381" i="12" s="1"/>
  <c r="L9421" i="12"/>
  <c r="N9423" i="12" s="1"/>
  <c r="N7234" i="12"/>
  <c r="N7218" i="12"/>
  <c r="N8405" i="12"/>
  <c r="L5730" i="12"/>
  <c r="N5731" i="12" s="1"/>
  <c r="J75" i="16"/>
  <c r="I77" i="16" s="1"/>
  <c r="J77" i="16" s="1"/>
  <c r="I79" i="16" s="1"/>
  <c r="J79" i="16" s="1"/>
  <c r="J73" i="16"/>
  <c r="I75" i="16" s="1"/>
  <c r="E13" i="11" l="1"/>
  <c r="H89" i="12"/>
  <c r="L89" i="12" s="1"/>
  <c r="H86" i="12"/>
  <c r="L86" i="12" s="1"/>
  <c r="H85" i="12"/>
  <c r="L85" i="12" s="1"/>
  <c r="H84" i="12"/>
  <c r="L84" i="12" s="1"/>
  <c r="H83" i="12"/>
  <c r="L83" i="12" s="1"/>
  <c r="H82" i="12"/>
  <c r="L82" i="12" s="1"/>
  <c r="L91" i="12"/>
  <c r="L90" i="12"/>
  <c r="L88" i="12"/>
  <c r="L87" i="12"/>
  <c r="L81" i="12"/>
  <c r="H78" i="12"/>
  <c r="L78" i="12" s="1"/>
  <c r="H79" i="12"/>
  <c r="L79" i="12" s="1"/>
  <c r="H80" i="12"/>
  <c r="L80" i="12" s="1"/>
  <c r="N77" i="12" l="1"/>
  <c r="H93" i="12"/>
  <c r="L93" i="12" s="1"/>
  <c r="L645" i="12" l="1"/>
  <c r="E2844" i="12"/>
  <c r="E207" i="11"/>
  <c r="E2834" i="12"/>
  <c r="G1299" i="18" l="1"/>
  <c r="L1298" i="21" s="1"/>
  <c r="G1297" i="18"/>
  <c r="L1296" i="21" s="1"/>
  <c r="G1295" i="18"/>
  <c r="L1294" i="21" s="1"/>
  <c r="G1294" i="18"/>
  <c r="L1293" i="21" s="1"/>
  <c r="G1293" i="18"/>
  <c r="L1292" i="21" s="1"/>
  <c r="G1277" i="18"/>
  <c r="L1276" i="21" s="1"/>
  <c r="G1276" i="18"/>
  <c r="L1275" i="21" s="1"/>
  <c r="G1275" i="18"/>
  <c r="L1274" i="21" s="1"/>
  <c r="G1274" i="18"/>
  <c r="L1273" i="21" s="1"/>
  <c r="G1273" i="18"/>
  <c r="L1272" i="21" s="1"/>
  <c r="G1269" i="18"/>
  <c r="L1268" i="21" s="1"/>
  <c r="G1257" i="18"/>
  <c r="L1256" i="21" s="1"/>
  <c r="G1254" i="18"/>
  <c r="L1253" i="21" s="1"/>
  <c r="G1253" i="18"/>
  <c r="L1252" i="21" s="1"/>
  <c r="G1252" i="18"/>
  <c r="L1251" i="21" s="1"/>
  <c r="G1251" i="18"/>
  <c r="L1250" i="21" s="1"/>
  <c r="G1249" i="18"/>
  <c r="G1241" i="18"/>
  <c r="L1240" i="21" s="1"/>
  <c r="G1240" i="18"/>
  <c r="G1236" i="18"/>
  <c r="L1235" i="21" s="1"/>
  <c r="G1232" i="18"/>
  <c r="L1231" i="21" s="1"/>
  <c r="G1229" i="18"/>
  <c r="L1228" i="21" s="1"/>
  <c r="G1228" i="18"/>
  <c r="L1227" i="21" s="1"/>
  <c r="G1227" i="18"/>
  <c r="L1226" i="21" s="1"/>
  <c r="G1224" i="18"/>
  <c r="L1223" i="21" s="1"/>
  <c r="G1215" i="18"/>
  <c r="L1214" i="21" s="1"/>
  <c r="G1214" i="18"/>
  <c r="L1213" i="21" s="1"/>
  <c r="G1213" i="18"/>
  <c r="L1212" i="21" s="1"/>
  <c r="G1212" i="18"/>
  <c r="L1211" i="21" s="1"/>
  <c r="G1211" i="18"/>
  <c r="L1210" i="21" s="1"/>
  <c r="G1210" i="18"/>
  <c r="L1209" i="21" s="1"/>
  <c r="G1209" i="18"/>
  <c r="L1208" i="21" s="1"/>
  <c r="G1208" i="18"/>
  <c r="L1207" i="21" s="1"/>
  <c r="G1207" i="18"/>
  <c r="L1206" i="21" s="1"/>
  <c r="G1205" i="18"/>
  <c r="L1204" i="21" s="1"/>
  <c r="G1194" i="18"/>
  <c r="L1193" i="21" s="1"/>
  <c r="G1193" i="18"/>
  <c r="L1192" i="21" s="1"/>
  <c r="G1192" i="18"/>
  <c r="L1191" i="21" s="1"/>
  <c r="G1191" i="18"/>
  <c r="L1190" i="21" s="1"/>
  <c r="G1190" i="18"/>
  <c r="L1189" i="21" s="1"/>
  <c r="G1189" i="18"/>
  <c r="L1188" i="21" s="1"/>
  <c r="G1188" i="18"/>
  <c r="L1187" i="21" s="1"/>
  <c r="G1187" i="18"/>
  <c r="L1186" i="21" s="1"/>
  <c r="G1186" i="18"/>
  <c r="L1185" i="21" s="1"/>
  <c r="G1182" i="18"/>
  <c r="L1181" i="21" s="1"/>
  <c r="G1181" i="18"/>
  <c r="G1178" i="18"/>
  <c r="L1177" i="21" s="1"/>
  <c r="G1177" i="18"/>
  <c r="L1176" i="21" s="1"/>
  <c r="G1176" i="18"/>
  <c r="L1175" i="21" s="1"/>
  <c r="G1175" i="18"/>
  <c r="L1174" i="21" s="1"/>
  <c r="G1174" i="18"/>
  <c r="L1173" i="21" s="1"/>
  <c r="G1173" i="18"/>
  <c r="L1172" i="21" s="1"/>
  <c r="G1172" i="18"/>
  <c r="L1171" i="21" s="1"/>
  <c r="G1171" i="18"/>
  <c r="L1170" i="21" s="1"/>
  <c r="G1170" i="18"/>
  <c r="L1169" i="21" s="1"/>
  <c r="G1169" i="18"/>
  <c r="L1168" i="21" s="1"/>
  <c r="G1168" i="18"/>
  <c r="L1167" i="21" s="1"/>
  <c r="G1167" i="18"/>
  <c r="L1166" i="21" s="1"/>
  <c r="G1166" i="18"/>
  <c r="L1165" i="21" s="1"/>
  <c r="G1165" i="18"/>
  <c r="L1164" i="21" s="1"/>
  <c r="G1164" i="18"/>
  <c r="L1163" i="21" s="1"/>
  <c r="G1163" i="18"/>
  <c r="L1162" i="21" s="1"/>
  <c r="G1157" i="18"/>
  <c r="G1143" i="18"/>
  <c r="L1142" i="21" s="1"/>
  <c r="G1141" i="18"/>
  <c r="L1140" i="21" s="1"/>
  <c r="G1122" i="18"/>
  <c r="L1121" i="21" s="1"/>
  <c r="G1121" i="18"/>
  <c r="L1120" i="21" s="1"/>
  <c r="G1120" i="18"/>
  <c r="L1119" i="21" s="1"/>
  <c r="G1118" i="18"/>
  <c r="L1117" i="21" s="1"/>
  <c r="G1116" i="18"/>
  <c r="L1115" i="21" s="1"/>
  <c r="G1115" i="18"/>
  <c r="L1114" i="21" s="1"/>
  <c r="G1113" i="18"/>
  <c r="L1112" i="21" s="1"/>
  <c r="G1112" i="18"/>
  <c r="L1111" i="21" s="1"/>
  <c r="G1108" i="18"/>
  <c r="L1107" i="21" s="1"/>
  <c r="G1107" i="18"/>
  <c r="L1106" i="21" s="1"/>
  <c r="G1106" i="18"/>
  <c r="L1105" i="21" s="1"/>
  <c r="G1104" i="18"/>
  <c r="L1103" i="21" s="1"/>
  <c r="G1102" i="18"/>
  <c r="L1101" i="21" s="1"/>
  <c r="G1101" i="18"/>
  <c r="L1100" i="21" s="1"/>
  <c r="G1099" i="18"/>
  <c r="L1098" i="21" s="1"/>
  <c r="G1098" i="18"/>
  <c r="L1097" i="21" s="1"/>
  <c r="G1089" i="18"/>
  <c r="L1088" i="21" s="1"/>
  <c r="G1081" i="18"/>
  <c r="L1080" i="21" s="1"/>
  <c r="G1077" i="18"/>
  <c r="L1076" i="21" s="1"/>
  <c r="G1067" i="18"/>
  <c r="L1066" i="21" s="1"/>
  <c r="G1061" i="18"/>
  <c r="L1060" i="21" s="1"/>
  <c r="G1057" i="18"/>
  <c r="L1056" i="21" s="1"/>
  <c r="G1047" i="18"/>
  <c r="L1046" i="21" s="1"/>
  <c r="G1037" i="18"/>
  <c r="L1036" i="21" s="1"/>
  <c r="G1027" i="18"/>
  <c r="G1024" i="18"/>
  <c r="L1023" i="21" s="1"/>
  <c r="G1023" i="18"/>
  <c r="L1022" i="21" s="1"/>
  <c r="G1020" i="18"/>
  <c r="L1019" i="21" s="1"/>
  <c r="G1019" i="18"/>
  <c r="L1018" i="21" s="1"/>
  <c r="G995" i="18"/>
  <c r="L994" i="21" s="1"/>
  <c r="G993" i="18"/>
  <c r="L992" i="21" s="1"/>
  <c r="G990" i="18"/>
  <c r="L989" i="21" s="1"/>
  <c r="G981" i="18"/>
  <c r="L980" i="21" s="1"/>
  <c r="G979" i="18"/>
  <c r="L978" i="21" s="1"/>
  <c r="G958" i="18"/>
  <c r="L957" i="21" s="1"/>
  <c r="G952" i="18"/>
  <c r="G948" i="18"/>
  <c r="L947" i="21" s="1"/>
  <c r="G947" i="18"/>
  <c r="L946" i="21" s="1"/>
  <c r="G946" i="18"/>
  <c r="L945" i="21" s="1"/>
  <c r="G945" i="18"/>
  <c r="L944" i="21" s="1"/>
  <c r="G944" i="18"/>
  <c r="L943" i="21" s="1"/>
  <c r="G943" i="18"/>
  <c r="L942" i="21" s="1"/>
  <c r="G942" i="18"/>
  <c r="L941" i="21" s="1"/>
  <c r="G941" i="18"/>
  <c r="L940" i="21" s="1"/>
  <c r="G940" i="18"/>
  <c r="L939" i="21" s="1"/>
  <c r="G939" i="18"/>
  <c r="L938" i="21" s="1"/>
  <c r="G938" i="18"/>
  <c r="L937" i="21" s="1"/>
  <c r="G937" i="18"/>
  <c r="L936" i="21" s="1"/>
  <c r="G936" i="18"/>
  <c r="L935" i="21" s="1"/>
  <c r="G935" i="18"/>
  <c r="L934" i="21" s="1"/>
  <c r="G933" i="18"/>
  <c r="L932" i="21" s="1"/>
  <c r="G931" i="18"/>
  <c r="L930" i="21" s="1"/>
  <c r="G930" i="18"/>
  <c r="L929" i="21" s="1"/>
  <c r="G929" i="18"/>
  <c r="L928" i="21" s="1"/>
  <c r="G928" i="18"/>
  <c r="L927" i="21" s="1"/>
  <c r="G927" i="18"/>
  <c r="L926" i="21" s="1"/>
  <c r="G926" i="18"/>
  <c r="L925" i="21" s="1"/>
  <c r="G925" i="18"/>
  <c r="L924" i="21" s="1"/>
  <c r="G924" i="18"/>
  <c r="L923" i="21" s="1"/>
  <c r="G923" i="18"/>
  <c r="L922" i="21" s="1"/>
  <c r="G919" i="18"/>
  <c r="L918" i="21" s="1"/>
  <c r="G916" i="18"/>
  <c r="L915" i="21" s="1"/>
  <c r="G907" i="18"/>
  <c r="G902" i="18"/>
  <c r="L901" i="21" s="1"/>
  <c r="G901" i="18"/>
  <c r="L900" i="21" s="1"/>
  <c r="G900" i="18"/>
  <c r="L899" i="21" s="1"/>
  <c r="G898" i="18"/>
  <c r="G894" i="18"/>
  <c r="L893" i="21" s="1"/>
  <c r="G893" i="18"/>
  <c r="G891" i="18"/>
  <c r="L890" i="21" s="1"/>
  <c r="G890" i="18"/>
  <c r="L889" i="21" s="1"/>
  <c r="G889" i="18"/>
  <c r="L888" i="21" s="1"/>
  <c r="G888" i="18"/>
  <c r="L887" i="21" s="1"/>
  <c r="G886" i="18"/>
  <c r="L885" i="21" s="1"/>
  <c r="G885" i="18"/>
  <c r="L884" i="21" s="1"/>
  <c r="G884" i="18"/>
  <c r="L883" i="21" s="1"/>
  <c r="G883" i="18"/>
  <c r="L882" i="21" s="1"/>
  <c r="G882" i="18"/>
  <c r="L881" i="21" s="1"/>
  <c r="G881" i="18"/>
  <c r="L880" i="21" s="1"/>
  <c r="G880" i="18"/>
  <c r="L879" i="21" s="1"/>
  <c r="G879" i="18"/>
  <c r="L878" i="21" s="1"/>
  <c r="G878" i="18"/>
  <c r="L877" i="21" s="1"/>
  <c r="G877" i="18"/>
  <c r="L876" i="21" s="1"/>
  <c r="G876" i="18"/>
  <c r="L875" i="21" s="1"/>
  <c r="G875" i="18"/>
  <c r="L874" i="21" s="1"/>
  <c r="G874" i="18"/>
  <c r="L873" i="21" s="1"/>
  <c r="G873" i="18"/>
  <c r="L872" i="21" s="1"/>
  <c r="G872" i="18"/>
  <c r="L871" i="21" s="1"/>
  <c r="G871" i="18"/>
  <c r="L870" i="21" s="1"/>
  <c r="G870" i="18"/>
  <c r="L869" i="21" s="1"/>
  <c r="G869" i="18"/>
  <c r="L868" i="21" s="1"/>
  <c r="G868" i="18"/>
  <c r="L867" i="21" s="1"/>
  <c r="G867" i="18"/>
  <c r="L866" i="21" s="1"/>
  <c r="G866" i="18"/>
  <c r="G864" i="18"/>
  <c r="L863" i="21" s="1"/>
  <c r="G863" i="18"/>
  <c r="L862" i="21" s="1"/>
  <c r="G862" i="18"/>
  <c r="L861" i="21" s="1"/>
  <c r="G861" i="18"/>
  <c r="L860" i="21" s="1"/>
  <c r="G860" i="18"/>
  <c r="L859" i="21" s="1"/>
  <c r="G859" i="18"/>
  <c r="L858" i="21" s="1"/>
  <c r="G856" i="18"/>
  <c r="L855" i="21" s="1"/>
  <c r="G855" i="18"/>
  <c r="L854" i="21" s="1"/>
  <c r="G854" i="18"/>
  <c r="G850" i="18"/>
  <c r="L849" i="21" s="1"/>
  <c r="G848" i="18"/>
  <c r="L847" i="21" s="1"/>
  <c r="G845" i="18"/>
  <c r="L844" i="21" s="1"/>
  <c r="G844" i="18"/>
  <c r="L843" i="21" s="1"/>
  <c r="G826" i="18"/>
  <c r="L825" i="21" s="1"/>
  <c r="G823" i="18"/>
  <c r="L822" i="21" s="1"/>
  <c r="G821" i="18"/>
  <c r="L820" i="21" s="1"/>
  <c r="G820" i="18"/>
  <c r="L819" i="21" s="1"/>
  <c r="G803" i="18"/>
  <c r="L802" i="21" s="1"/>
  <c r="G800" i="18"/>
  <c r="L799" i="21" s="1"/>
  <c r="G794" i="18"/>
  <c r="L793" i="21" s="1"/>
  <c r="G793" i="18"/>
  <c r="L792" i="21" s="1"/>
  <c r="G791" i="18"/>
  <c r="L790" i="21" s="1"/>
  <c r="G789" i="18"/>
  <c r="G786" i="18"/>
  <c r="L785" i="21" s="1"/>
  <c r="G783" i="18"/>
  <c r="L782" i="21" s="1"/>
  <c r="G780" i="18"/>
  <c r="L779" i="21" s="1"/>
  <c r="G777" i="18"/>
  <c r="L776" i="21" s="1"/>
  <c r="G774" i="18"/>
  <c r="L773" i="21" s="1"/>
  <c r="G770" i="18"/>
  <c r="L769" i="21" s="1"/>
  <c r="G767" i="18"/>
  <c r="L766" i="21" s="1"/>
  <c r="G764" i="18"/>
  <c r="L763" i="21" s="1"/>
  <c r="G761" i="18"/>
  <c r="L760" i="21" s="1"/>
  <c r="G757" i="18"/>
  <c r="L756" i="21" s="1"/>
  <c r="G753" i="18"/>
  <c r="L752" i="21" s="1"/>
  <c r="G749" i="18"/>
  <c r="L748" i="21" s="1"/>
  <c r="G746" i="18"/>
  <c r="L745" i="21" s="1"/>
  <c r="G736" i="18"/>
  <c r="L735" i="21" s="1"/>
  <c r="G670" i="18"/>
  <c r="L669" i="21" s="1"/>
  <c r="G668" i="18"/>
  <c r="L667" i="21" s="1"/>
  <c r="G667" i="18"/>
  <c r="L666" i="21" s="1"/>
  <c r="G666" i="18"/>
  <c r="L665" i="21" s="1"/>
  <c r="G665" i="18"/>
  <c r="L664" i="21" s="1"/>
  <c r="G663" i="18"/>
  <c r="L662" i="21" s="1"/>
  <c r="G662" i="18"/>
  <c r="L661" i="21" s="1"/>
  <c r="G656" i="18"/>
  <c r="L655" i="21" s="1"/>
  <c r="G654" i="18"/>
  <c r="L653" i="21" s="1"/>
  <c r="G653" i="18"/>
  <c r="L652" i="21" s="1"/>
  <c r="G652" i="18"/>
  <c r="L651" i="21" s="1"/>
  <c r="G651" i="18"/>
  <c r="L650" i="21" s="1"/>
  <c r="G649" i="18"/>
  <c r="L648" i="21" s="1"/>
  <c r="G648" i="18"/>
  <c r="L647" i="21" s="1"/>
  <c r="G642" i="18"/>
  <c r="L641" i="21" s="1"/>
  <c r="G640" i="18"/>
  <c r="L639" i="21" s="1"/>
  <c r="G639" i="18"/>
  <c r="L638" i="21" s="1"/>
  <c r="G638" i="18"/>
  <c r="L637" i="21" s="1"/>
  <c r="G637" i="18"/>
  <c r="L636" i="21" s="1"/>
  <c r="G635" i="18"/>
  <c r="L634" i="21" s="1"/>
  <c r="G634" i="18"/>
  <c r="L633" i="21" s="1"/>
  <c r="G628" i="18"/>
  <c r="L627" i="21" s="1"/>
  <c r="G626" i="18"/>
  <c r="L625" i="21" s="1"/>
  <c r="G625" i="18"/>
  <c r="L624" i="21" s="1"/>
  <c r="G624" i="18"/>
  <c r="L623" i="21" s="1"/>
  <c r="G623" i="18"/>
  <c r="L622" i="21" s="1"/>
  <c r="G621" i="18"/>
  <c r="L620" i="21" s="1"/>
  <c r="G620" i="18"/>
  <c r="L619" i="21" s="1"/>
  <c r="G614" i="18"/>
  <c r="L613" i="21" s="1"/>
  <c r="G612" i="18"/>
  <c r="L611" i="21" s="1"/>
  <c r="G611" i="18"/>
  <c r="L610" i="21" s="1"/>
  <c r="G610" i="18"/>
  <c r="L609" i="21" s="1"/>
  <c r="G609" i="18"/>
  <c r="L608" i="21" s="1"/>
  <c r="G607" i="18"/>
  <c r="L606" i="21" s="1"/>
  <c r="G606" i="18"/>
  <c r="L605" i="21" s="1"/>
  <c r="G585" i="18"/>
  <c r="L584" i="21" s="1"/>
  <c r="G572" i="18"/>
  <c r="L571" i="21" s="1"/>
  <c r="G561" i="18"/>
  <c r="L560" i="21" s="1"/>
  <c r="G559" i="18"/>
  <c r="L558" i="21" s="1"/>
  <c r="G557" i="18"/>
  <c r="L556" i="21" s="1"/>
  <c r="G537" i="18"/>
  <c r="L536" i="21" s="1"/>
  <c r="G533" i="18"/>
  <c r="L532" i="21" s="1"/>
  <c r="G532" i="18"/>
  <c r="L531" i="21" s="1"/>
  <c r="G527" i="18"/>
  <c r="L526" i="21" s="1"/>
  <c r="G525" i="18"/>
  <c r="L524" i="21" s="1"/>
  <c r="G524" i="18"/>
  <c r="L523" i="21" s="1"/>
  <c r="G523" i="18"/>
  <c r="L522" i="21" s="1"/>
  <c r="G522" i="18"/>
  <c r="L521" i="21" s="1"/>
  <c r="G520" i="18"/>
  <c r="L519" i="21" s="1"/>
  <c r="G519" i="18"/>
  <c r="L518" i="21" s="1"/>
  <c r="G518" i="18"/>
  <c r="L517" i="21" s="1"/>
  <c r="G517" i="18"/>
  <c r="L516" i="21" s="1"/>
  <c r="G516" i="18"/>
  <c r="L515" i="21" s="1"/>
  <c r="G513" i="18"/>
  <c r="L512" i="21" s="1"/>
  <c r="G512" i="18"/>
  <c r="L511" i="21" s="1"/>
  <c r="G507" i="18"/>
  <c r="L506" i="21" s="1"/>
  <c r="G505" i="18"/>
  <c r="L504" i="21" s="1"/>
  <c r="G504" i="18"/>
  <c r="L503" i="21" s="1"/>
  <c r="G503" i="18"/>
  <c r="L502" i="21" s="1"/>
  <c r="G502" i="18"/>
  <c r="L501" i="21" s="1"/>
  <c r="G500" i="18"/>
  <c r="L499" i="21" s="1"/>
  <c r="G499" i="18"/>
  <c r="L498" i="21" s="1"/>
  <c r="G498" i="18"/>
  <c r="L497" i="21" s="1"/>
  <c r="G497" i="18"/>
  <c r="L496" i="21" s="1"/>
  <c r="G496" i="18"/>
  <c r="L495" i="21" s="1"/>
  <c r="G495" i="18"/>
  <c r="L494" i="21" s="1"/>
  <c r="G494" i="18"/>
  <c r="L493" i="21" s="1"/>
  <c r="G491" i="18"/>
  <c r="L490" i="21" s="1"/>
  <c r="G489" i="18"/>
  <c r="L488" i="21" s="1"/>
  <c r="G487" i="18"/>
  <c r="L486" i="21" s="1"/>
  <c r="G486" i="18"/>
  <c r="L485" i="21" s="1"/>
  <c r="G485" i="18"/>
  <c r="L484" i="21" s="1"/>
  <c r="G484" i="18"/>
  <c r="L483" i="21" s="1"/>
  <c r="G483" i="18"/>
  <c r="L482" i="21" s="1"/>
  <c r="G482" i="18"/>
  <c r="L481" i="21" s="1"/>
  <c r="G481" i="18"/>
  <c r="L480" i="21" s="1"/>
  <c r="G480" i="18"/>
  <c r="L479" i="21" s="1"/>
  <c r="G479" i="18"/>
  <c r="L478" i="21" s="1"/>
  <c r="G478" i="18"/>
  <c r="L477" i="21" s="1"/>
  <c r="G475" i="18"/>
  <c r="L474" i="21" s="1"/>
  <c r="G473" i="18"/>
  <c r="L472" i="21" s="1"/>
  <c r="G471" i="18"/>
  <c r="L470" i="21" s="1"/>
  <c r="G470" i="18"/>
  <c r="L469" i="21" s="1"/>
  <c r="G469" i="18"/>
  <c r="L468" i="21" s="1"/>
  <c r="G468" i="18"/>
  <c r="L467" i="21" s="1"/>
  <c r="G467" i="18"/>
  <c r="L466" i="21" s="1"/>
  <c r="G466" i="18"/>
  <c r="L465" i="21" s="1"/>
  <c r="G465" i="18"/>
  <c r="L464" i="21" s="1"/>
  <c r="G464" i="18"/>
  <c r="L463" i="21" s="1"/>
  <c r="G463" i="18"/>
  <c r="L462" i="21" s="1"/>
  <c r="G460" i="18"/>
  <c r="L459" i="21" s="1"/>
  <c r="G458" i="18"/>
  <c r="L457" i="21" s="1"/>
  <c r="G456" i="18"/>
  <c r="L455" i="21" s="1"/>
  <c r="G455" i="18"/>
  <c r="L454" i="21" s="1"/>
  <c r="G454" i="18"/>
  <c r="L453" i="21" s="1"/>
  <c r="G453" i="18"/>
  <c r="L452" i="21" s="1"/>
  <c r="G452" i="18"/>
  <c r="L451" i="21" s="1"/>
  <c r="G451" i="18"/>
  <c r="L450" i="21" s="1"/>
  <c r="G450" i="18"/>
  <c r="L449" i="21" s="1"/>
  <c r="G447" i="18"/>
  <c r="L446" i="21" s="1"/>
  <c r="G445" i="18"/>
  <c r="L444" i="21" s="1"/>
  <c r="G443" i="18"/>
  <c r="L442" i="21" s="1"/>
  <c r="G442" i="18"/>
  <c r="L441" i="21" s="1"/>
  <c r="G441" i="18"/>
  <c r="L440" i="21" s="1"/>
  <c r="G440" i="18"/>
  <c r="L439" i="21" s="1"/>
  <c r="G439" i="18"/>
  <c r="L438" i="21" s="1"/>
  <c r="G438" i="18"/>
  <c r="L437" i="21" s="1"/>
  <c r="G437" i="18"/>
  <c r="L436" i="21" s="1"/>
  <c r="G436" i="18"/>
  <c r="L435" i="21" s="1"/>
  <c r="G435" i="18"/>
  <c r="L434" i="21" s="1"/>
  <c r="G434" i="18"/>
  <c r="L433" i="21" s="1"/>
  <c r="G433" i="18"/>
  <c r="L432" i="21" s="1"/>
  <c r="G432" i="18"/>
  <c r="L431" i="21" s="1"/>
  <c r="G431" i="18"/>
  <c r="L430" i="21" s="1"/>
  <c r="G425" i="18"/>
  <c r="L424" i="21" s="1"/>
  <c r="G423" i="18"/>
  <c r="L422" i="21" s="1"/>
  <c r="G422" i="18"/>
  <c r="L421" i="21" s="1"/>
  <c r="G421" i="18"/>
  <c r="L420" i="21" s="1"/>
  <c r="G420" i="18"/>
  <c r="L419" i="21" s="1"/>
  <c r="G416" i="18"/>
  <c r="L415" i="21" s="1"/>
  <c r="G414" i="18"/>
  <c r="L413" i="21" s="1"/>
  <c r="G413" i="18"/>
  <c r="L412" i="21" s="1"/>
  <c r="G412" i="18"/>
  <c r="L411" i="21" s="1"/>
  <c r="G411" i="18"/>
  <c r="L410" i="21" s="1"/>
  <c r="G410" i="18"/>
  <c r="L409" i="21" s="1"/>
  <c r="G409" i="18"/>
  <c r="L408" i="21" s="1"/>
  <c r="G408" i="18"/>
  <c r="L407" i="21" s="1"/>
  <c r="G404" i="18"/>
  <c r="L403" i="21" s="1"/>
  <c r="G402" i="18"/>
  <c r="L401" i="21" s="1"/>
  <c r="G401" i="18"/>
  <c r="L400" i="21" s="1"/>
  <c r="G400" i="18"/>
  <c r="L399" i="21" s="1"/>
  <c r="G399" i="18"/>
  <c r="L398" i="21" s="1"/>
  <c r="G398" i="18"/>
  <c r="L397" i="21" s="1"/>
  <c r="G394" i="18"/>
  <c r="L393" i="21" s="1"/>
  <c r="G392" i="18"/>
  <c r="L391" i="21" s="1"/>
  <c r="G391" i="18"/>
  <c r="L390" i="21" s="1"/>
  <c r="G390" i="18"/>
  <c r="L389" i="21" s="1"/>
  <c r="G389" i="18"/>
  <c r="L388" i="21" s="1"/>
  <c r="G388" i="18"/>
  <c r="L387" i="21" s="1"/>
  <c r="G387" i="18"/>
  <c r="L386" i="21" s="1"/>
  <c r="G386" i="18"/>
  <c r="L385" i="21" s="1"/>
  <c r="G385" i="18"/>
  <c r="L384" i="21" s="1"/>
  <c r="G381" i="18"/>
  <c r="L380" i="21" s="1"/>
  <c r="G379" i="18"/>
  <c r="L378" i="21" s="1"/>
  <c r="G374" i="18"/>
  <c r="L373" i="21" s="1"/>
  <c r="G373" i="18"/>
  <c r="L372" i="21" s="1"/>
  <c r="G372" i="18"/>
  <c r="L371" i="21" s="1"/>
  <c r="G371" i="18"/>
  <c r="L370" i="21" s="1"/>
  <c r="G369" i="18"/>
  <c r="L368" i="21" s="1"/>
  <c r="G368" i="18"/>
  <c r="L367" i="21" s="1"/>
  <c r="G367" i="18"/>
  <c r="L366" i="21" s="1"/>
  <c r="G366" i="18"/>
  <c r="L365" i="21" s="1"/>
  <c r="G365" i="18"/>
  <c r="L364" i="21" s="1"/>
  <c r="G364" i="18"/>
  <c r="G361" i="18"/>
  <c r="L360" i="21" s="1"/>
  <c r="G360" i="18"/>
  <c r="L359" i="21" s="1"/>
  <c r="G359" i="18"/>
  <c r="L358" i="21" s="1"/>
  <c r="G358" i="18"/>
  <c r="L357" i="21" s="1"/>
  <c r="G357" i="18"/>
  <c r="L356" i="21" s="1"/>
  <c r="G354" i="18"/>
  <c r="L353" i="21" s="1"/>
  <c r="G353" i="18"/>
  <c r="L352" i="21" s="1"/>
  <c r="G351" i="18"/>
  <c r="L350" i="21" s="1"/>
  <c r="G350" i="18"/>
  <c r="L349" i="21" s="1"/>
  <c r="G344" i="18"/>
  <c r="L343" i="21" s="1"/>
  <c r="G343" i="18"/>
  <c r="L342" i="21" s="1"/>
  <c r="G342" i="18"/>
  <c r="L341" i="21" s="1"/>
  <c r="G341" i="18"/>
  <c r="L340" i="21" s="1"/>
  <c r="G338" i="18"/>
  <c r="L337" i="21" s="1"/>
  <c r="G337" i="18"/>
  <c r="L336" i="21" s="1"/>
  <c r="G336" i="18"/>
  <c r="L335" i="21" s="1"/>
  <c r="G335" i="18"/>
  <c r="L334" i="21" s="1"/>
  <c r="G334" i="18"/>
  <c r="L333" i="21" s="1"/>
  <c r="G333" i="18"/>
  <c r="L332" i="21" s="1"/>
  <c r="G332" i="18"/>
  <c r="L331" i="21" s="1"/>
  <c r="G328" i="18"/>
  <c r="L327" i="21" s="1"/>
  <c r="G327" i="18"/>
  <c r="L326" i="21" s="1"/>
  <c r="G325" i="18"/>
  <c r="L324" i="21" s="1"/>
  <c r="G323" i="18"/>
  <c r="L322" i="21" s="1"/>
  <c r="G322" i="18"/>
  <c r="L321" i="21" s="1"/>
  <c r="G321" i="18"/>
  <c r="L320" i="21" s="1"/>
  <c r="G316" i="18"/>
  <c r="G313" i="18"/>
  <c r="L312" i="21" s="1"/>
  <c r="G311" i="18"/>
  <c r="L310" i="21" s="1"/>
  <c r="G309" i="18"/>
  <c r="L308" i="21" s="1"/>
  <c r="G308" i="18"/>
  <c r="L307" i="21" s="1"/>
  <c r="G307" i="18"/>
  <c r="L306" i="21" s="1"/>
  <c r="G306" i="18"/>
  <c r="L305" i="21" s="1"/>
  <c r="G305" i="18"/>
  <c r="L304" i="21" s="1"/>
  <c r="G304" i="18"/>
  <c r="L303" i="21" s="1"/>
  <c r="G303" i="18"/>
  <c r="L302" i="21" s="1"/>
  <c r="G302" i="18"/>
  <c r="L301" i="21" s="1"/>
  <c r="G301" i="18"/>
  <c r="L300" i="21" s="1"/>
  <c r="G300" i="18"/>
  <c r="L299" i="21" s="1"/>
  <c r="G299" i="18"/>
  <c r="L298" i="21" s="1"/>
  <c r="G294" i="18"/>
  <c r="L293" i="21" s="1"/>
  <c r="G293" i="18"/>
  <c r="L292" i="21" s="1"/>
  <c r="G292" i="18"/>
  <c r="L291" i="21" s="1"/>
  <c r="G291" i="18"/>
  <c r="L290" i="21" s="1"/>
  <c r="G290" i="18"/>
  <c r="L289" i="21" s="1"/>
  <c r="G289" i="18"/>
  <c r="L288" i="21" s="1"/>
  <c r="G288" i="18"/>
  <c r="L287" i="21" s="1"/>
  <c r="G287" i="18"/>
  <c r="L286" i="21" s="1"/>
  <c r="G286" i="18"/>
  <c r="L285" i="21" s="1"/>
  <c r="G285" i="18"/>
  <c r="G281" i="18"/>
  <c r="L280" i="21" s="1"/>
  <c r="G278" i="18"/>
  <c r="L277" i="21" s="1"/>
  <c r="G275" i="18"/>
  <c r="L274" i="21" s="1"/>
  <c r="G272" i="18"/>
  <c r="L271" i="21" s="1"/>
  <c r="G269" i="18"/>
  <c r="G265" i="18"/>
  <c r="L264" i="21" s="1"/>
  <c r="G264" i="18"/>
  <c r="L263" i="21" s="1"/>
  <c r="G263" i="18"/>
  <c r="L262" i="21" s="1"/>
  <c r="G261" i="18"/>
  <c r="L260" i="21" s="1"/>
  <c r="G258" i="18"/>
  <c r="L257" i="21" s="1"/>
  <c r="G257" i="18"/>
  <c r="L256" i="21" s="1"/>
  <c r="G255" i="18"/>
  <c r="L254" i="21" s="1"/>
  <c r="G254" i="18"/>
  <c r="L253" i="21" s="1"/>
  <c r="G253" i="18"/>
  <c r="L252" i="21" s="1"/>
  <c r="G252" i="18"/>
  <c r="L251" i="21" s="1"/>
  <c r="G251" i="18"/>
  <c r="L250" i="21" s="1"/>
  <c r="G250" i="18"/>
  <c r="G245" i="18"/>
  <c r="G235" i="18"/>
  <c r="G221" i="18"/>
  <c r="L220" i="21" s="1"/>
  <c r="G220" i="18"/>
  <c r="L219" i="21" s="1"/>
  <c r="G219" i="18"/>
  <c r="G215" i="18"/>
  <c r="L214" i="21" s="1"/>
  <c r="G213" i="18"/>
  <c r="L212" i="21" s="1"/>
  <c r="G212" i="18"/>
  <c r="L211" i="21" s="1"/>
  <c r="G210" i="18"/>
  <c r="L209" i="21" s="1"/>
  <c r="G208" i="18"/>
  <c r="L207" i="21" s="1"/>
  <c r="G206" i="18"/>
  <c r="L205" i="21" s="1"/>
  <c r="G204" i="18"/>
  <c r="L203" i="21" s="1"/>
  <c r="G203" i="18"/>
  <c r="L202" i="21" s="1"/>
  <c r="G200" i="18"/>
  <c r="G187" i="18"/>
  <c r="L186" i="21" s="1"/>
  <c r="G186" i="18"/>
  <c r="L185" i="21" s="1"/>
  <c r="G185" i="18"/>
  <c r="L184" i="21" s="1"/>
  <c r="G180" i="18"/>
  <c r="G177" i="18"/>
  <c r="L176" i="21" s="1"/>
  <c r="G176" i="18"/>
  <c r="L175" i="21" s="1"/>
  <c r="G174" i="18"/>
  <c r="L173" i="21" s="1"/>
  <c r="G164" i="18"/>
  <c r="L163" i="21" s="1"/>
  <c r="G157" i="18"/>
  <c r="L156" i="21" s="1"/>
  <c r="G144" i="18"/>
  <c r="L143" i="21" s="1"/>
  <c r="G139" i="18"/>
  <c r="L138" i="21" s="1"/>
  <c r="G133" i="18"/>
  <c r="L132" i="21" s="1"/>
  <c r="G127" i="18"/>
  <c r="L126" i="21" s="1"/>
  <c r="G123" i="18"/>
  <c r="L122" i="21" s="1"/>
  <c r="G122" i="18"/>
  <c r="L121" i="21" s="1"/>
  <c r="G114" i="18"/>
  <c r="L113" i="21" s="1"/>
  <c r="G113" i="18"/>
  <c r="L112" i="21" s="1"/>
  <c r="G104" i="18"/>
  <c r="G100" i="18"/>
  <c r="L99" i="21" s="1"/>
  <c r="G99" i="18"/>
  <c r="L98" i="21" s="1"/>
  <c r="G98" i="18"/>
  <c r="L97" i="21" s="1"/>
  <c r="G86" i="18"/>
  <c r="L85" i="21" s="1"/>
  <c r="G85" i="18"/>
  <c r="L84" i="21" s="1"/>
  <c r="G84" i="18"/>
  <c r="G83" i="18"/>
  <c r="L82" i="21" s="1"/>
  <c r="G82" i="18"/>
  <c r="L81" i="21" s="1"/>
  <c r="G81" i="18"/>
  <c r="L80" i="21" s="1"/>
  <c r="G80" i="18"/>
  <c r="L79" i="21" s="1"/>
  <c r="G78" i="18"/>
  <c r="L77" i="21" s="1"/>
  <c r="G77" i="18"/>
  <c r="L76" i="21" s="1"/>
  <c r="G75" i="18"/>
  <c r="L74" i="21" s="1"/>
  <c r="G74" i="18"/>
  <c r="L73" i="21" s="1"/>
  <c r="G73" i="18"/>
  <c r="L72" i="21" s="1"/>
  <c r="G72" i="18"/>
  <c r="L71" i="21" s="1"/>
  <c r="G71" i="18"/>
  <c r="L70" i="21" s="1"/>
  <c r="G70" i="18"/>
  <c r="L69" i="21" s="1"/>
  <c r="G69" i="18"/>
  <c r="L68" i="21" s="1"/>
  <c r="G68" i="18"/>
  <c r="L67" i="21" s="1"/>
  <c r="G67" i="18"/>
  <c r="L66" i="21" s="1"/>
  <c r="G66" i="18"/>
  <c r="L65" i="21" s="1"/>
  <c r="G65" i="18"/>
  <c r="L64" i="21" s="1"/>
  <c r="G63" i="18"/>
  <c r="L62" i="21" s="1"/>
  <c r="G62" i="18"/>
  <c r="L61" i="21" s="1"/>
  <c r="G61" i="18"/>
  <c r="L60" i="21" s="1"/>
  <c r="G60" i="18"/>
  <c r="L59" i="21" s="1"/>
  <c r="G52" i="18"/>
  <c r="L51" i="21" s="1"/>
  <c r="G49" i="18"/>
  <c r="L48" i="21" s="1"/>
  <c r="G48" i="18"/>
  <c r="L47" i="21" s="1"/>
  <c r="G47" i="18"/>
  <c r="L46" i="21" s="1"/>
  <c r="G46" i="18"/>
  <c r="L45" i="21" s="1"/>
  <c r="G45" i="18"/>
  <c r="L44" i="21" s="1"/>
  <c r="G44" i="18"/>
  <c r="L43" i="21" s="1"/>
  <c r="G43" i="18"/>
  <c r="L42" i="21" s="1"/>
  <c r="G42" i="18"/>
  <c r="L41" i="21" s="1"/>
  <c r="G41" i="18"/>
  <c r="L40" i="21" s="1"/>
  <c r="G40" i="18"/>
  <c r="L39" i="21" s="1"/>
  <c r="G38" i="18"/>
  <c r="L37" i="21" s="1"/>
  <c r="G37" i="18"/>
  <c r="L36" i="21" s="1"/>
  <c r="G36" i="18"/>
  <c r="L35" i="21" s="1"/>
  <c r="G33" i="18"/>
  <c r="L32" i="21" s="1"/>
  <c r="G32" i="18"/>
  <c r="L31" i="21" s="1"/>
  <c r="G31" i="18"/>
  <c r="L30" i="21" s="1"/>
  <c r="G30" i="18"/>
  <c r="L29" i="21" s="1"/>
  <c r="G29" i="18"/>
  <c r="L28" i="21" s="1"/>
  <c r="G28" i="18"/>
  <c r="L27" i="21" s="1"/>
  <c r="G27" i="18"/>
  <c r="L26" i="21" s="1"/>
  <c r="G26" i="18"/>
  <c r="L25" i="21" s="1"/>
  <c r="G24" i="18"/>
  <c r="L23" i="21" s="1"/>
  <c r="G23" i="18"/>
  <c r="L22" i="21" s="1"/>
  <c r="G22" i="18"/>
  <c r="L21" i="21" s="1"/>
  <c r="G20" i="18"/>
  <c r="L19" i="21" s="1"/>
  <c r="G19" i="18"/>
  <c r="L18" i="21" s="1"/>
  <c r="G18" i="18"/>
  <c r="L17" i="21" s="1"/>
  <c r="G12" i="18"/>
  <c r="L11" i="21" s="1"/>
  <c r="L1180" i="21" l="1"/>
  <c r="L103" i="21"/>
  <c r="L249" i="21"/>
  <c r="L788" i="21"/>
  <c r="L1026" i="21"/>
  <c r="L951" i="21"/>
  <c r="G59" i="22"/>
  <c r="L897" i="21"/>
  <c r="L1239" i="21"/>
  <c r="L179" i="21"/>
  <c r="L199" i="21"/>
  <c r="L853" i="21"/>
  <c r="F317" i="18"/>
  <c r="E316" i="21" s="1"/>
  <c r="F316" i="21" s="1"/>
  <c r="H316" i="21" s="1"/>
  <c r="I316" i="21" s="1"/>
  <c r="L315" i="21"/>
  <c r="L218" i="21"/>
  <c r="G57" i="22"/>
  <c r="L865" i="21"/>
  <c r="L1156" i="21"/>
  <c r="L892" i="21"/>
  <c r="L906" i="21"/>
  <c r="L1248" i="21"/>
  <c r="L363" i="21"/>
  <c r="L284" i="21"/>
  <c r="L268" i="21"/>
  <c r="L244" i="21"/>
  <c r="G37" i="22"/>
  <c r="L234" i="21"/>
  <c r="G15" i="22"/>
  <c r="L83" i="21"/>
  <c r="F822" i="18"/>
  <c r="F324" i="18"/>
  <c r="F949" i="18"/>
  <c r="F314" i="18"/>
  <c r="G37" i="7"/>
  <c r="G15" i="7"/>
  <c r="G57" i="7"/>
  <c r="G59" i="7"/>
  <c r="E13" i="16"/>
  <c r="C514" i="13"/>
  <c r="G511" i="15"/>
  <c r="G283" i="11"/>
  <c r="G323" i="15"/>
  <c r="C518" i="13"/>
  <c r="C520" i="13"/>
  <c r="C517" i="13"/>
  <c r="C516" i="13"/>
  <c r="C521" i="13"/>
  <c r="G722" i="15"/>
  <c r="C93" i="13"/>
  <c r="C844" i="13"/>
  <c r="H1373" i="12"/>
  <c r="L1373" i="12" s="1"/>
  <c r="C117" i="13"/>
  <c r="D1325" i="12"/>
  <c r="D1324" i="12"/>
  <c r="D1323" i="12"/>
  <c r="D1322" i="12"/>
  <c r="D720" i="12"/>
  <c r="D719" i="12"/>
  <c r="D718" i="12"/>
  <c r="D715" i="12"/>
  <c r="D709" i="12"/>
  <c r="D741" i="12"/>
  <c r="D740" i="12"/>
  <c r="D739" i="12"/>
  <c r="D736" i="12"/>
  <c r="D730" i="12"/>
  <c r="D773" i="12"/>
  <c r="D784" i="12"/>
  <c r="D783" i="12"/>
  <c r="D782" i="12"/>
  <c r="D779" i="12"/>
  <c r="D751" i="12"/>
  <c r="D763" i="12"/>
  <c r="D762" i="12"/>
  <c r="D761" i="12"/>
  <c r="D760" i="12"/>
  <c r="D757" i="12"/>
  <c r="E313" i="21" l="1"/>
  <c r="F313" i="21" s="1"/>
  <c r="H313" i="21" s="1"/>
  <c r="I313" i="21" s="1"/>
  <c r="E821" i="21"/>
  <c r="F821" i="21" s="1"/>
  <c r="H821" i="21" s="1"/>
  <c r="I821" i="21" s="1"/>
  <c r="E323" i="21"/>
  <c r="F323" i="21" s="1"/>
  <c r="H323" i="21" s="1"/>
  <c r="I323" i="21" s="1"/>
  <c r="E948" i="21"/>
  <c r="F948" i="21" s="1"/>
  <c r="H948" i="21" s="1"/>
  <c r="I948" i="21" s="1"/>
  <c r="E961" i="8"/>
  <c r="G961" i="8" s="1"/>
  <c r="I961" i="8" s="1"/>
  <c r="G949" i="18"/>
  <c r="L948" i="21" s="1"/>
  <c r="G822" i="18"/>
  <c r="L821" i="21" s="1"/>
  <c r="E834" i="8"/>
  <c r="G834" i="8" s="1"/>
  <c r="I834" i="8" s="1"/>
  <c r="G317" i="18"/>
  <c r="L316" i="21" s="1"/>
  <c r="E329" i="8"/>
  <c r="G329" i="8" s="1"/>
  <c r="I329" i="8" s="1"/>
  <c r="G324" i="18"/>
  <c r="L323" i="21" s="1"/>
  <c r="E336" i="8"/>
  <c r="G336" i="8" s="1"/>
  <c r="I336" i="8" s="1"/>
  <c r="G314" i="18"/>
  <c r="L313" i="21" s="1"/>
  <c r="E326" i="8"/>
  <c r="G326" i="8" s="1"/>
  <c r="I326" i="8" s="1"/>
  <c r="C96" i="8"/>
  <c r="C24" i="8"/>
  <c r="I43" i="8" l="1"/>
  <c r="G20" i="8"/>
  <c r="I20" i="8" s="1"/>
  <c r="I96" i="8" l="1"/>
  <c r="G96" i="8"/>
  <c r="C10" i="8"/>
  <c r="C11" i="8"/>
  <c r="C8" i="8"/>
  <c r="A8" i="8"/>
  <c r="A11" i="8"/>
  <c r="A10" i="8"/>
  <c r="A9" i="8"/>
  <c r="C9" i="8"/>
  <c r="L1679" i="12"/>
  <c r="H1680" i="12"/>
  <c r="L1680" i="12" s="1"/>
  <c r="H1673" i="12"/>
  <c r="L1673" i="12" s="1"/>
  <c r="F332" i="15"/>
  <c r="E332" i="15"/>
  <c r="F531" i="15"/>
  <c r="D531" i="15" s="1"/>
  <c r="E531" i="15"/>
  <c r="F260" i="15"/>
  <c r="E260" i="15"/>
  <c r="D260" i="15" s="1"/>
  <c r="F238" i="15"/>
  <c r="E238" i="15"/>
  <c r="D238" i="15" s="1"/>
  <c r="F170" i="15"/>
  <c r="E170" i="15"/>
  <c r="D170" i="15" s="1"/>
  <c r="F155" i="15"/>
  <c r="E155" i="15"/>
  <c r="D155" i="15" s="1"/>
  <c r="E368" i="11"/>
  <c r="H4518" i="12"/>
  <c r="L4518" i="12" s="1"/>
  <c r="H4519" i="12"/>
  <c r="L4519" i="12" s="1"/>
  <c r="H4512" i="12"/>
  <c r="L4512" i="12" s="1"/>
  <c r="E371" i="11"/>
  <c r="H4567" i="12"/>
  <c r="L4567" i="12" s="1"/>
  <c r="H4568" i="12"/>
  <c r="L4568" i="12" s="1"/>
  <c r="H4561" i="12"/>
  <c r="L4561" i="12" s="1"/>
  <c r="E389" i="11"/>
  <c r="H4860" i="12"/>
  <c r="L4860" i="12" s="1"/>
  <c r="H4861" i="12"/>
  <c r="L4861" i="12" s="1"/>
  <c r="H4854" i="12"/>
  <c r="L4854" i="12" s="1"/>
  <c r="E384" i="11"/>
  <c r="H4780" i="12"/>
  <c r="L4780" i="12" s="1"/>
  <c r="H4781" i="12"/>
  <c r="L4781" i="12" s="1"/>
  <c r="H4774" i="12"/>
  <c r="L4774" i="12" s="1"/>
  <c r="E380" i="11"/>
  <c r="H4711" i="12"/>
  <c r="L4711" i="12" s="1"/>
  <c r="G299" i="13"/>
  <c r="H4712" i="12"/>
  <c r="L4712" i="12" s="1"/>
  <c r="H4705" i="12"/>
  <c r="L4705" i="12" s="1"/>
  <c r="H4680" i="12"/>
  <c r="L4680" i="12" s="1"/>
  <c r="E335" i="11"/>
  <c r="H3959" i="12"/>
  <c r="L3959" i="12" s="1"/>
  <c r="H3953" i="12"/>
  <c r="L3953" i="12" s="1"/>
  <c r="E336" i="11"/>
  <c r="H3976" i="12"/>
  <c r="L3976" i="12" s="1"/>
  <c r="H3977" i="12"/>
  <c r="L3977" i="12" s="1"/>
  <c r="H3970" i="12"/>
  <c r="L3970" i="12" s="1"/>
  <c r="E388" i="11"/>
  <c r="H4844" i="12"/>
  <c r="L4844" i="12" s="1"/>
  <c r="H4845" i="12"/>
  <c r="L4845" i="12" s="1"/>
  <c r="H4838" i="12"/>
  <c r="L4838" i="12" s="1"/>
  <c r="E329" i="11"/>
  <c r="H3853" i="12"/>
  <c r="L3853" i="12" s="1"/>
  <c r="H3847" i="12"/>
  <c r="L3847" i="12" s="1"/>
  <c r="E369" i="11"/>
  <c r="H4534" i="12"/>
  <c r="L4534" i="12" s="1"/>
  <c r="H4535" i="12"/>
  <c r="L4535" i="12" s="1"/>
  <c r="H4528" i="12"/>
  <c r="L4528" i="12" s="1"/>
  <c r="E370" i="11"/>
  <c r="H4551" i="12"/>
  <c r="L4551" i="12" s="1"/>
  <c r="H4552" i="12"/>
  <c r="L4552" i="12" s="1"/>
  <c r="H4545" i="12"/>
  <c r="L4545" i="12" s="1"/>
  <c r="E355" i="11"/>
  <c r="L4297" i="12"/>
  <c r="H4296" i="12"/>
  <c r="L4296" i="12" s="1"/>
  <c r="H4290" i="12"/>
  <c r="L4290" i="12" s="1"/>
  <c r="F119" i="15"/>
  <c r="E119" i="15"/>
  <c r="D119" i="15"/>
  <c r="F120" i="15"/>
  <c r="E120" i="15"/>
  <c r="D120" i="15" s="1"/>
  <c r="G79" i="15"/>
  <c r="F532" i="15"/>
  <c r="E532" i="15"/>
  <c r="D532" i="15"/>
  <c r="F530" i="15"/>
  <c r="E530" i="15"/>
  <c r="D530" i="15" s="1"/>
  <c r="F1092" i="18" s="1"/>
  <c r="E1091" i="21" l="1"/>
  <c r="F1091" i="21" s="1"/>
  <c r="H1091" i="21" s="1"/>
  <c r="I1091" i="21" s="1"/>
  <c r="E1104" i="8"/>
  <c r="G1104" i="8" s="1"/>
  <c r="I1104" i="8" s="1"/>
  <c r="G1092" i="18"/>
  <c r="L1091" i="21" s="1"/>
  <c r="N1681" i="12"/>
  <c r="D332" i="15"/>
  <c r="H96" i="8"/>
  <c r="N4520" i="12"/>
  <c r="N4782" i="12"/>
  <c r="N4569" i="12"/>
  <c r="N4862" i="12"/>
  <c r="N4713" i="12"/>
  <c r="N3978" i="12"/>
  <c r="N4846" i="12"/>
  <c r="N4536" i="12"/>
  <c r="N4553" i="12"/>
  <c r="N4298" i="12"/>
  <c r="F546" i="15" l="1"/>
  <c r="E546" i="15"/>
  <c r="D546" i="15" s="1"/>
  <c r="F330" i="15"/>
  <c r="E330" i="15"/>
  <c r="D330" i="15" s="1"/>
  <c r="F457" i="15"/>
  <c r="E457" i="15"/>
  <c r="D457" i="15" s="1"/>
  <c r="F456" i="15"/>
  <c r="E456" i="15"/>
  <c r="D456" i="15" s="1"/>
  <c r="F468" i="15"/>
  <c r="E468" i="15"/>
  <c r="D468" i="15"/>
  <c r="F260" i="18" s="1"/>
  <c r="F467" i="15"/>
  <c r="E467" i="15"/>
  <c r="D467" i="15"/>
  <c r="F463" i="15"/>
  <c r="E463" i="15"/>
  <c r="D463" i="15" s="1"/>
  <c r="F454" i="15"/>
  <c r="E454" i="15"/>
  <c r="D454" i="15" s="1"/>
  <c r="E259" i="21" l="1"/>
  <c r="F259" i="21" s="1"/>
  <c r="H259" i="21" s="1"/>
  <c r="I259" i="21" s="1"/>
  <c r="E272" i="8"/>
  <c r="G272" i="8" s="1"/>
  <c r="I272" i="8" s="1"/>
  <c r="G260" i="18"/>
  <c r="L259" i="21" s="1"/>
  <c r="E357" i="11"/>
  <c r="H4333" i="12"/>
  <c r="L4333" i="12" s="1"/>
  <c r="H4332" i="12"/>
  <c r="L4332" i="12" s="1"/>
  <c r="H4326" i="12"/>
  <c r="L4326" i="12" s="1"/>
  <c r="F68" i="15"/>
  <c r="D68" i="15" s="1"/>
  <c r="E68" i="15"/>
  <c r="N4334" i="12" l="1"/>
  <c r="G599" i="15" l="1"/>
  <c r="F599" i="15" s="1"/>
  <c r="G598" i="15"/>
  <c r="E598" i="15" s="1"/>
  <c r="G597" i="15"/>
  <c r="E597" i="15" s="1"/>
  <c r="G596" i="15"/>
  <c r="E596" i="15" s="1"/>
  <c r="F597" i="15" l="1"/>
  <c r="D597" i="15" s="1"/>
  <c r="F596" i="15"/>
  <c r="D596" i="15" s="1"/>
  <c r="E599" i="15"/>
  <c r="D599" i="15" s="1"/>
  <c r="F598" i="15"/>
  <c r="D598" i="15" s="1"/>
  <c r="F370" i="15"/>
  <c r="E370" i="15"/>
  <c r="D370" i="15" s="1"/>
  <c r="H8450" i="12"/>
  <c r="H8466" i="12"/>
  <c r="L8466" i="12" s="1"/>
  <c r="E629" i="11"/>
  <c r="H8460" i="12"/>
  <c r="L8460" i="12" s="1"/>
  <c r="E624" i="11"/>
  <c r="H8381" i="12"/>
  <c r="L8381" i="12" s="1"/>
  <c r="E621" i="11"/>
  <c r="H8337" i="12"/>
  <c r="L8337" i="12" s="1"/>
  <c r="H8331" i="12"/>
  <c r="L8331" i="12" s="1"/>
  <c r="F96" i="15"/>
  <c r="D96" i="15" s="1"/>
  <c r="E96" i="15"/>
  <c r="F95" i="15"/>
  <c r="E95" i="15"/>
  <c r="F472" i="15"/>
  <c r="E472" i="15"/>
  <c r="D472" i="15" s="1"/>
  <c r="F262" i="18" s="1"/>
  <c r="H3838" i="12"/>
  <c r="G38" i="15"/>
  <c r="F311" i="15"/>
  <c r="E311" i="15"/>
  <c r="D311" i="15" s="1"/>
  <c r="F847" i="18" s="1"/>
  <c r="H6967" i="12"/>
  <c r="E375" i="11"/>
  <c r="H4632" i="12"/>
  <c r="L4632" i="12" s="1"/>
  <c r="H4633" i="12"/>
  <c r="L4633" i="12" s="1"/>
  <c r="H4626" i="12"/>
  <c r="L4626" i="12" s="1"/>
  <c r="E261" i="21" l="1"/>
  <c r="F261" i="21" s="1"/>
  <c r="H261" i="21" s="1"/>
  <c r="I261" i="21" s="1"/>
  <c r="E274" i="8"/>
  <c r="G274" i="8" s="1"/>
  <c r="I274" i="8" s="1"/>
  <c r="G262" i="18"/>
  <c r="L261" i="21" s="1"/>
  <c r="D95" i="15"/>
  <c r="E846" i="21"/>
  <c r="F846" i="21" s="1"/>
  <c r="H846" i="21" s="1"/>
  <c r="I846" i="21" s="1"/>
  <c r="E859" i="8"/>
  <c r="G859" i="8" s="1"/>
  <c r="I859" i="8" s="1"/>
  <c r="G847" i="18"/>
  <c r="L8467" i="12"/>
  <c r="N8468" i="12" s="1"/>
  <c r="L8338" i="12"/>
  <c r="N8339" i="12" s="1"/>
  <c r="N4634" i="12"/>
  <c r="F188" i="15"/>
  <c r="E188" i="15"/>
  <c r="D188" i="15" s="1"/>
  <c r="E489" i="11"/>
  <c r="H6400" i="12"/>
  <c r="L6400" i="12" s="1"/>
  <c r="H6407" i="12"/>
  <c r="L6407" i="12" s="1"/>
  <c r="H6406" i="12"/>
  <c r="L6406" i="12" s="1"/>
  <c r="H6405" i="12"/>
  <c r="L6405" i="12" s="1"/>
  <c r="H6404" i="12"/>
  <c r="L6404" i="12" s="1"/>
  <c r="H6403" i="12"/>
  <c r="L6403" i="12" s="1"/>
  <c r="H6402" i="12"/>
  <c r="L6402" i="12" s="1"/>
  <c r="H6401" i="12"/>
  <c r="L6401" i="12" s="1"/>
  <c r="H6394" i="12"/>
  <c r="L6394" i="12" s="1"/>
  <c r="F489" i="15"/>
  <c r="E489" i="15"/>
  <c r="D489" i="15" s="1"/>
  <c r="F484" i="15"/>
  <c r="E484" i="15"/>
  <c r="E487" i="11"/>
  <c r="B487" i="11"/>
  <c r="H6356" i="12"/>
  <c r="L6356" i="12" s="1"/>
  <c r="H6363" i="12"/>
  <c r="L6363" i="12" s="1"/>
  <c r="H6362" i="12"/>
  <c r="L6362" i="12" s="1"/>
  <c r="H6361" i="12"/>
  <c r="L6361" i="12" s="1"/>
  <c r="H6360" i="12"/>
  <c r="L6360" i="12" s="1"/>
  <c r="H6359" i="12"/>
  <c r="L6359" i="12" s="1"/>
  <c r="H6358" i="12"/>
  <c r="L6358" i="12" s="1"/>
  <c r="H6357" i="12"/>
  <c r="L6357" i="12" s="1"/>
  <c r="H6350" i="12"/>
  <c r="L6350" i="12" s="1"/>
  <c r="F718" i="15"/>
  <c r="E718" i="15"/>
  <c r="G441" i="15"/>
  <c r="E441" i="15" s="1"/>
  <c r="G443" i="15"/>
  <c r="F443" i="15" s="1"/>
  <c r="G445" i="15"/>
  <c r="E445" i="15" s="1"/>
  <c r="F448" i="15"/>
  <c r="E448" i="15"/>
  <c r="D448" i="15" s="1"/>
  <c r="F447" i="15"/>
  <c r="E447" i="15"/>
  <c r="D447" i="15" s="1"/>
  <c r="F446" i="15"/>
  <c r="E446" i="15"/>
  <c r="D446" i="15" s="1"/>
  <c r="F444" i="15"/>
  <c r="E444" i="15"/>
  <c r="F442" i="15"/>
  <c r="E442" i="15"/>
  <c r="F440" i="15"/>
  <c r="E440" i="15"/>
  <c r="D440" i="15" s="1"/>
  <c r="E488" i="11"/>
  <c r="B488" i="11"/>
  <c r="H6378" i="12"/>
  <c r="L6378" i="12" s="1"/>
  <c r="H6385" i="12"/>
  <c r="H6384" i="12"/>
  <c r="H6383" i="12"/>
  <c r="L6383" i="12" s="1"/>
  <c r="H6382" i="12"/>
  <c r="L6382" i="12" s="1"/>
  <c r="H6381" i="12"/>
  <c r="L6381" i="12" s="1"/>
  <c r="H6380" i="12"/>
  <c r="L6380" i="12" s="1"/>
  <c r="H6379" i="12"/>
  <c r="L6379" i="12" s="1"/>
  <c r="H6372" i="12"/>
  <c r="L6372" i="12" s="1"/>
  <c r="G593" i="15"/>
  <c r="F593" i="15" s="1"/>
  <c r="G592" i="15"/>
  <c r="F592" i="15" s="1"/>
  <c r="G591" i="15"/>
  <c r="F591" i="15" s="1"/>
  <c r="G590" i="15"/>
  <c r="E590" i="15" s="1"/>
  <c r="G589" i="15"/>
  <c r="F589" i="15" s="1"/>
  <c r="G588" i="15"/>
  <c r="E588" i="15" s="1"/>
  <c r="G587" i="15"/>
  <c r="F587" i="15" s="1"/>
  <c r="G586" i="15"/>
  <c r="E586" i="15" s="1"/>
  <c r="G585" i="15"/>
  <c r="E585" i="15" s="1"/>
  <c r="G584" i="15"/>
  <c r="F584" i="15" s="1"/>
  <c r="G571" i="15"/>
  <c r="F571" i="15" s="1"/>
  <c r="G570" i="15"/>
  <c r="F570" i="15" s="1"/>
  <c r="G569" i="15"/>
  <c r="E569" i="15" s="1"/>
  <c r="G568" i="15"/>
  <c r="E568" i="15" s="1"/>
  <c r="G574" i="15"/>
  <c r="E574" i="15" s="1"/>
  <c r="G573" i="15"/>
  <c r="E573" i="15" s="1"/>
  <c r="G572" i="15"/>
  <c r="E572" i="15" s="1"/>
  <c r="G567" i="15"/>
  <c r="F567" i="15" s="1"/>
  <c r="F315" i="15"/>
  <c r="E315" i="15"/>
  <c r="D315" i="15" s="1"/>
  <c r="F259" i="15"/>
  <c r="E259" i="15"/>
  <c r="F298" i="15"/>
  <c r="E298" i="15"/>
  <c r="D298" i="15"/>
  <c r="E377" i="11"/>
  <c r="B377" i="11"/>
  <c r="H4664" i="12"/>
  <c r="L4664" i="12" s="1"/>
  <c r="H4665" i="12"/>
  <c r="L4665" i="12" s="1"/>
  <c r="H4658" i="12"/>
  <c r="L4658" i="12" s="1"/>
  <c r="G296" i="15"/>
  <c r="F296" i="15" s="1"/>
  <c r="E712" i="11"/>
  <c r="B712" i="11"/>
  <c r="H9491" i="12"/>
  <c r="H9492" i="12" s="1"/>
  <c r="L9492" i="12" s="1"/>
  <c r="H9493" i="12"/>
  <c r="E709" i="11"/>
  <c r="B709" i="11"/>
  <c r="H9449" i="12"/>
  <c r="L9449" i="12" s="1"/>
  <c r="H9451" i="12"/>
  <c r="E718" i="11"/>
  <c r="B718" i="11"/>
  <c r="H9575" i="12"/>
  <c r="H9576" i="12" s="1"/>
  <c r="L9576" i="12" s="1"/>
  <c r="H9577" i="12"/>
  <c r="E633" i="11"/>
  <c r="B633" i="11"/>
  <c r="C515" i="13"/>
  <c r="H8530" i="12" s="1"/>
  <c r="L8530" i="12" s="1"/>
  <c r="H8524" i="12"/>
  <c r="L8524" i="12" s="1"/>
  <c r="E462" i="15"/>
  <c r="F462" i="15"/>
  <c r="E182" i="15"/>
  <c r="F182" i="15"/>
  <c r="F464" i="15"/>
  <c r="E464" i="15"/>
  <c r="D464" i="15" s="1"/>
  <c r="F465" i="15"/>
  <c r="E465" i="15"/>
  <c r="D465" i="15" s="1"/>
  <c r="F471" i="15"/>
  <c r="E471" i="15"/>
  <c r="D471" i="15"/>
  <c r="F722" i="15"/>
  <c r="F719" i="15"/>
  <c r="E719" i="15"/>
  <c r="D719" i="15" s="1"/>
  <c r="F717" i="15"/>
  <c r="E717" i="15"/>
  <c r="F716" i="15"/>
  <c r="E716" i="15"/>
  <c r="D716" i="15"/>
  <c r="F715" i="15"/>
  <c r="E715" i="15"/>
  <c r="D715" i="15"/>
  <c r="F714" i="15"/>
  <c r="E714" i="15"/>
  <c r="F713" i="15"/>
  <c r="E713" i="15"/>
  <c r="D713" i="15" s="1"/>
  <c r="F712" i="15"/>
  <c r="E712" i="15"/>
  <c r="D712" i="15" s="1"/>
  <c r="F710" i="15"/>
  <c r="D710" i="15" s="1"/>
  <c r="E710" i="15"/>
  <c r="F709" i="15"/>
  <c r="E709" i="15"/>
  <c r="D709" i="15"/>
  <c r="F707" i="15"/>
  <c r="E707" i="15"/>
  <c r="F705" i="15"/>
  <c r="E705" i="15"/>
  <c r="D705" i="15"/>
  <c r="F704" i="15"/>
  <c r="E704" i="15"/>
  <c r="D704" i="15"/>
  <c r="F703" i="15"/>
  <c r="E703" i="15"/>
  <c r="F702" i="15"/>
  <c r="E702" i="15"/>
  <c r="F700" i="15"/>
  <c r="E700" i="15"/>
  <c r="F699" i="15"/>
  <c r="E699" i="15"/>
  <c r="D699" i="15"/>
  <c r="F698" i="15"/>
  <c r="E698" i="15"/>
  <c r="D698" i="15"/>
  <c r="F697" i="15"/>
  <c r="E697" i="15"/>
  <c r="F693" i="15"/>
  <c r="E693" i="15"/>
  <c r="D693" i="15"/>
  <c r="F692" i="15"/>
  <c r="E692" i="15"/>
  <c r="D692" i="15" s="1"/>
  <c r="F689" i="15"/>
  <c r="D689" i="15" s="1"/>
  <c r="E689" i="15"/>
  <c r="F688" i="15"/>
  <c r="E688" i="15"/>
  <c r="D688" i="15" s="1"/>
  <c r="G687" i="15"/>
  <c r="E687" i="15" s="1"/>
  <c r="F685" i="15"/>
  <c r="E685" i="15"/>
  <c r="D685" i="15"/>
  <c r="F684" i="15"/>
  <c r="E684" i="15"/>
  <c r="D684" i="15"/>
  <c r="F683" i="15"/>
  <c r="E683" i="15"/>
  <c r="F680" i="15"/>
  <c r="E680" i="15"/>
  <c r="F677" i="15"/>
  <c r="E677" i="15"/>
  <c r="F676" i="15"/>
  <c r="E676" i="15"/>
  <c r="D676" i="15"/>
  <c r="F675" i="15"/>
  <c r="E675" i="15"/>
  <c r="D675" i="15"/>
  <c r="F672" i="15"/>
  <c r="E672" i="15"/>
  <c r="F671" i="15"/>
  <c r="E671" i="15"/>
  <c r="D671" i="15"/>
  <c r="F667" i="15"/>
  <c r="E667" i="15"/>
  <c r="D667" i="15" s="1"/>
  <c r="F665" i="15"/>
  <c r="D665" i="15" s="1"/>
  <c r="E665" i="15"/>
  <c r="F664" i="15"/>
  <c r="E664" i="15"/>
  <c r="F663" i="15"/>
  <c r="E663" i="15"/>
  <c r="F662" i="15"/>
  <c r="E662" i="15"/>
  <c r="D662" i="15"/>
  <c r="F661" i="15"/>
  <c r="E661" i="15"/>
  <c r="D661" i="15"/>
  <c r="F660" i="15"/>
  <c r="E660" i="15"/>
  <c r="D660" i="15" s="1"/>
  <c r="F659" i="15"/>
  <c r="D659" i="15" s="1"/>
  <c r="E659" i="15"/>
  <c r="F658" i="15"/>
  <c r="E658" i="15"/>
  <c r="D658" i="15"/>
  <c r="F657" i="15"/>
  <c r="D657" i="15" s="1"/>
  <c r="E657" i="15"/>
  <c r="F656" i="15"/>
  <c r="E656" i="15"/>
  <c r="D656" i="15" s="1"/>
  <c r="F655" i="15"/>
  <c r="E655" i="15"/>
  <c r="D655" i="15" s="1"/>
  <c r="F651" i="15"/>
  <c r="E651" i="15"/>
  <c r="D651" i="15"/>
  <c r="F650" i="15"/>
  <c r="E650" i="15"/>
  <c r="D650" i="15" s="1"/>
  <c r="F649" i="15"/>
  <c r="E649" i="15"/>
  <c r="F647" i="15"/>
  <c r="E647" i="15"/>
  <c r="D647" i="15"/>
  <c r="F646" i="15"/>
  <c r="E646" i="15"/>
  <c r="D646" i="15"/>
  <c r="F645" i="15"/>
  <c r="E645" i="15"/>
  <c r="F644" i="15"/>
  <c r="E644" i="15"/>
  <c r="D644" i="15" s="1"/>
  <c r="F643" i="15"/>
  <c r="E643" i="15"/>
  <c r="D643" i="15" s="1"/>
  <c r="F642" i="15"/>
  <c r="D642" i="15" s="1"/>
  <c r="E642" i="15"/>
  <c r="F641" i="15"/>
  <c r="E641" i="15"/>
  <c r="D641" i="15"/>
  <c r="F638" i="15"/>
  <c r="E638" i="15"/>
  <c r="F637" i="15"/>
  <c r="E637" i="15"/>
  <c r="D637" i="15"/>
  <c r="F636" i="15"/>
  <c r="E636" i="15"/>
  <c r="D636" i="15"/>
  <c r="F635" i="15"/>
  <c r="E635" i="15"/>
  <c r="F634" i="15"/>
  <c r="E634" i="15"/>
  <c r="F633" i="15"/>
  <c r="E633" i="15"/>
  <c r="F632" i="15"/>
  <c r="E632" i="15"/>
  <c r="D632" i="15"/>
  <c r="F631" i="15"/>
  <c r="E631" i="15"/>
  <c r="D631" i="15"/>
  <c r="F630" i="15"/>
  <c r="E630" i="15"/>
  <c r="F627" i="15"/>
  <c r="E627" i="15"/>
  <c r="D627" i="15"/>
  <c r="F626" i="15"/>
  <c r="E626" i="15"/>
  <c r="D626" i="15" s="1"/>
  <c r="F625" i="15"/>
  <c r="D625" i="15" s="1"/>
  <c r="E625" i="15"/>
  <c r="F624" i="15"/>
  <c r="E624" i="15"/>
  <c r="D624" i="15" s="1"/>
  <c r="F623" i="15"/>
  <c r="E623" i="15"/>
  <c r="F622" i="15"/>
  <c r="E622" i="15"/>
  <c r="D622" i="15"/>
  <c r="F621" i="15"/>
  <c r="E621" i="15"/>
  <c r="D621" i="15"/>
  <c r="F620" i="15"/>
  <c r="E620" i="15"/>
  <c r="D620" i="15" s="1"/>
  <c r="F619" i="15"/>
  <c r="D619" i="15" s="1"/>
  <c r="E619" i="15"/>
  <c r="F618" i="15"/>
  <c r="E618" i="15"/>
  <c r="D618" i="15"/>
  <c r="F617" i="15"/>
  <c r="D617" i="15" s="1"/>
  <c r="E617" i="15"/>
  <c r="F614" i="15"/>
  <c r="E614" i="15"/>
  <c r="D614" i="15" s="1"/>
  <c r="F613" i="15"/>
  <c r="E613" i="15"/>
  <c r="F612" i="15"/>
  <c r="E612" i="15"/>
  <c r="D612" i="15"/>
  <c r="F611" i="15"/>
  <c r="E611" i="15"/>
  <c r="D611" i="15" s="1"/>
  <c r="F231" i="18" s="1"/>
  <c r="F610" i="15"/>
  <c r="E610" i="15"/>
  <c r="F609" i="15"/>
  <c r="E609" i="15"/>
  <c r="D609" i="15"/>
  <c r="F608" i="15"/>
  <c r="E608" i="15"/>
  <c r="D608" i="15"/>
  <c r="F607" i="15"/>
  <c r="E607" i="15"/>
  <c r="F606" i="15"/>
  <c r="E606" i="15"/>
  <c r="D606" i="15" s="1"/>
  <c r="F581" i="15"/>
  <c r="E581" i="15"/>
  <c r="F580" i="15"/>
  <c r="E580" i="15"/>
  <c r="F579" i="15"/>
  <c r="E579" i="15"/>
  <c r="D579" i="15" s="1"/>
  <c r="F578" i="15"/>
  <c r="E578" i="15"/>
  <c r="D578" i="15"/>
  <c r="F577" i="15"/>
  <c r="E577" i="15"/>
  <c r="D577" i="15" s="1"/>
  <c r="F576" i="15"/>
  <c r="E576" i="15"/>
  <c r="D576" i="15" s="1"/>
  <c r="F564" i="15"/>
  <c r="E564" i="15"/>
  <c r="F563" i="15"/>
  <c r="E563" i="15"/>
  <c r="D563" i="15"/>
  <c r="F562" i="15"/>
  <c r="D562" i="15" s="1"/>
  <c r="E562" i="15"/>
  <c r="F561" i="15"/>
  <c r="E561" i="15"/>
  <c r="F560" i="15"/>
  <c r="E560" i="15"/>
  <c r="D560" i="15"/>
  <c r="F559" i="15"/>
  <c r="E559" i="15"/>
  <c r="D559" i="15"/>
  <c r="F558" i="15"/>
  <c r="E558" i="15"/>
  <c r="D558" i="15" s="1"/>
  <c r="F557" i="15"/>
  <c r="E557" i="15"/>
  <c r="D557" i="15" s="1"/>
  <c r="F556" i="15"/>
  <c r="E556" i="15"/>
  <c r="D556" i="15" s="1"/>
  <c r="F555" i="15"/>
  <c r="D555" i="15" s="1"/>
  <c r="E555" i="15"/>
  <c r="F553" i="15"/>
  <c r="E553" i="15"/>
  <c r="D553" i="15"/>
  <c r="F549" i="15"/>
  <c r="E549" i="15"/>
  <c r="F548" i="15"/>
  <c r="E548" i="15"/>
  <c r="D548" i="15"/>
  <c r="F545" i="15"/>
  <c r="E545" i="15"/>
  <c r="F544" i="15"/>
  <c r="E544" i="15"/>
  <c r="F543" i="15"/>
  <c r="E543" i="15"/>
  <c r="D543" i="15" s="1"/>
  <c r="F542" i="15"/>
  <c r="E542" i="15"/>
  <c r="F541" i="15"/>
  <c r="E541" i="15"/>
  <c r="D541" i="15"/>
  <c r="G540" i="15"/>
  <c r="F540" i="15" s="1"/>
  <c r="G539" i="15"/>
  <c r="F539" i="15" s="1"/>
  <c r="F538" i="15"/>
  <c r="E538" i="15"/>
  <c r="D538" i="15"/>
  <c r="F537" i="15"/>
  <c r="E537" i="15"/>
  <c r="D537" i="15" s="1"/>
  <c r="F536" i="15"/>
  <c r="E536" i="15"/>
  <c r="D536" i="15"/>
  <c r="F535" i="15"/>
  <c r="D535" i="15" s="1"/>
  <c r="E535" i="15"/>
  <c r="F534" i="15"/>
  <c r="D534" i="15" s="1"/>
  <c r="F1142" i="18" s="1"/>
  <c r="E534" i="15"/>
  <c r="F533" i="15"/>
  <c r="E533" i="15"/>
  <c r="D533" i="15" s="1"/>
  <c r="F523" i="15"/>
  <c r="E523" i="15"/>
  <c r="D523" i="15" s="1"/>
  <c r="F522" i="15"/>
  <c r="E522" i="15"/>
  <c r="D522" i="15"/>
  <c r="F521" i="15"/>
  <c r="E521" i="15"/>
  <c r="D521" i="15"/>
  <c r="F520" i="15"/>
  <c r="E520" i="15"/>
  <c r="D520" i="15" s="1"/>
  <c r="F518" i="15"/>
  <c r="E518" i="15"/>
  <c r="D518" i="15" s="1"/>
  <c r="F517" i="15"/>
  <c r="E517" i="15"/>
  <c r="D517" i="15"/>
  <c r="G516" i="15"/>
  <c r="F515" i="15"/>
  <c r="E515" i="15"/>
  <c r="F514" i="15"/>
  <c r="E514" i="15"/>
  <c r="F513" i="15"/>
  <c r="E513" i="15"/>
  <c r="D513" i="15"/>
  <c r="G512" i="15"/>
  <c r="E512" i="15" s="1"/>
  <c r="F512" i="15"/>
  <c r="F511" i="15"/>
  <c r="E511" i="15"/>
  <c r="D511" i="15" s="1"/>
  <c r="F510" i="15"/>
  <c r="E510" i="15"/>
  <c r="D510" i="15" s="1"/>
  <c r="F507" i="15"/>
  <c r="E507" i="15"/>
  <c r="F506" i="15"/>
  <c r="E506" i="15"/>
  <c r="F505" i="15"/>
  <c r="E505" i="15"/>
  <c r="D505" i="15"/>
  <c r="F504" i="15"/>
  <c r="E504" i="15"/>
  <c r="D504" i="15" s="1"/>
  <c r="F501" i="15"/>
  <c r="D501" i="15" s="1"/>
  <c r="E501" i="15"/>
  <c r="F500" i="15"/>
  <c r="E500" i="15"/>
  <c r="D500" i="15" s="1"/>
  <c r="F497" i="15"/>
  <c r="E497" i="15"/>
  <c r="F494" i="15"/>
  <c r="E494" i="15"/>
  <c r="D494" i="15"/>
  <c r="F493" i="15"/>
  <c r="E493" i="15"/>
  <c r="F492" i="15"/>
  <c r="E492" i="15"/>
  <c r="F490" i="15"/>
  <c r="E490" i="15"/>
  <c r="D490" i="15" s="1"/>
  <c r="F488" i="15"/>
  <c r="E488" i="15"/>
  <c r="F487" i="15"/>
  <c r="E487" i="15"/>
  <c r="F486" i="15"/>
  <c r="E486" i="15"/>
  <c r="F485" i="15"/>
  <c r="E485" i="15"/>
  <c r="D485" i="15" s="1"/>
  <c r="F483" i="15"/>
  <c r="E483" i="15"/>
  <c r="D483" i="15" s="1"/>
  <c r="F481" i="15"/>
  <c r="E481" i="15"/>
  <c r="F480" i="15"/>
  <c r="E480" i="15"/>
  <c r="D480" i="15" s="1"/>
  <c r="F479" i="15"/>
  <c r="D479" i="15" s="1"/>
  <c r="E479" i="15"/>
  <c r="F478" i="15"/>
  <c r="E478" i="15"/>
  <c r="F477" i="15"/>
  <c r="E477" i="15"/>
  <c r="F476" i="15"/>
  <c r="E476" i="15"/>
  <c r="D476" i="15" s="1"/>
  <c r="F1021" i="18" s="1"/>
  <c r="F475" i="15"/>
  <c r="E475" i="15"/>
  <c r="D475" i="15"/>
  <c r="F473" i="15"/>
  <c r="E473" i="15"/>
  <c r="D473" i="15" s="1"/>
  <c r="F259" i="18" s="1"/>
  <c r="F470" i="15"/>
  <c r="E470" i="15"/>
  <c r="F466" i="15"/>
  <c r="E466" i="15"/>
  <c r="F461" i="15"/>
  <c r="E461" i="15"/>
  <c r="F460" i="15"/>
  <c r="E460" i="15"/>
  <c r="F459" i="15"/>
  <c r="E459" i="15"/>
  <c r="F458" i="15"/>
  <c r="E458" i="15"/>
  <c r="F455" i="15"/>
  <c r="E455" i="15"/>
  <c r="F437" i="15"/>
  <c r="E437" i="15"/>
  <c r="D437" i="15"/>
  <c r="F436" i="15"/>
  <c r="E436" i="15"/>
  <c r="D436" i="15" s="1"/>
  <c r="F435" i="15"/>
  <c r="E435" i="15"/>
  <c r="F434" i="15"/>
  <c r="E434" i="15"/>
  <c r="D434" i="15"/>
  <c r="F433" i="15"/>
  <c r="E433" i="15"/>
  <c r="D433" i="15"/>
  <c r="F432" i="15"/>
  <c r="E432" i="15"/>
  <c r="D432" i="15" s="1"/>
  <c r="F431" i="15"/>
  <c r="E431" i="15"/>
  <c r="D431" i="15" s="1"/>
  <c r="F430" i="15"/>
  <c r="E430" i="15"/>
  <c r="D430" i="15"/>
  <c r="F429" i="15"/>
  <c r="E429" i="15"/>
  <c r="D429" i="15" s="1"/>
  <c r="F426" i="15"/>
  <c r="E426" i="15"/>
  <c r="D426" i="15"/>
  <c r="F425" i="15"/>
  <c r="E425" i="15"/>
  <c r="F424" i="15"/>
  <c r="E424" i="15"/>
  <c r="D424" i="15"/>
  <c r="F423" i="15"/>
  <c r="E423" i="15"/>
  <c r="D423" i="15" s="1"/>
  <c r="F1022" i="18" s="1"/>
  <c r="F422" i="15"/>
  <c r="E422" i="15"/>
  <c r="D422" i="15" s="1"/>
  <c r="F421" i="15"/>
  <c r="E421" i="15"/>
  <c r="D421" i="15" s="1"/>
  <c r="F420" i="15"/>
  <c r="E420" i="15"/>
  <c r="F419" i="15"/>
  <c r="E419" i="15"/>
  <c r="D419" i="15"/>
  <c r="F418" i="15"/>
  <c r="D418" i="15" s="1"/>
  <c r="E418" i="15"/>
  <c r="F415" i="15"/>
  <c r="E415" i="15"/>
  <c r="D415" i="15" s="1"/>
  <c r="F414" i="15"/>
  <c r="E414" i="15"/>
  <c r="D414" i="15"/>
  <c r="F413" i="15"/>
  <c r="E413" i="15"/>
  <c r="D413" i="15"/>
  <c r="F412" i="15"/>
  <c r="E412" i="15"/>
  <c r="F411" i="15"/>
  <c r="E411" i="15"/>
  <c r="F410" i="15"/>
  <c r="E410" i="15"/>
  <c r="D410" i="15" s="1"/>
  <c r="F409" i="15"/>
  <c r="E409" i="15"/>
  <c r="D409" i="15"/>
  <c r="F408" i="15"/>
  <c r="E408" i="15"/>
  <c r="D408" i="15"/>
  <c r="F407" i="15"/>
  <c r="E407" i="15"/>
  <c r="F405" i="15"/>
  <c r="E405" i="15"/>
  <c r="D405" i="15"/>
  <c r="F404" i="15"/>
  <c r="E404" i="15"/>
  <c r="D404" i="15" s="1"/>
  <c r="J403" i="15"/>
  <c r="F403" i="15"/>
  <c r="E403" i="15"/>
  <c r="D403" i="15" s="1"/>
  <c r="F402" i="15"/>
  <c r="E402" i="15"/>
  <c r="F401" i="15"/>
  <c r="E401" i="15"/>
  <c r="D401" i="15" s="1"/>
  <c r="F400" i="15"/>
  <c r="E400" i="15"/>
  <c r="D400" i="15"/>
  <c r="F399" i="15"/>
  <c r="E399" i="15"/>
  <c r="D399" i="15" s="1"/>
  <c r="F398" i="15"/>
  <c r="E398" i="15"/>
  <c r="D398" i="15" s="1"/>
  <c r="F397" i="15"/>
  <c r="E397" i="15"/>
  <c r="F396" i="15"/>
  <c r="E396" i="15"/>
  <c r="D396" i="15" s="1"/>
  <c r="F395" i="15"/>
  <c r="E395" i="15"/>
  <c r="D395" i="15"/>
  <c r="F394" i="15"/>
  <c r="E394" i="15"/>
  <c r="F393" i="15"/>
  <c r="E393" i="15"/>
  <c r="D393" i="15" s="1"/>
  <c r="F390" i="15"/>
  <c r="E390" i="15"/>
  <c r="D390" i="15" s="1"/>
  <c r="F389" i="15"/>
  <c r="E389" i="15"/>
  <c r="F388" i="15"/>
  <c r="E388" i="15"/>
  <c r="D388" i="15" s="1"/>
  <c r="F387" i="15"/>
  <c r="E387" i="15"/>
  <c r="F386" i="15"/>
  <c r="E386" i="15"/>
  <c r="D386" i="15"/>
  <c r="F385" i="15"/>
  <c r="E385" i="15"/>
  <c r="D385" i="15"/>
  <c r="F384" i="15"/>
  <c r="E384" i="15"/>
  <c r="D384" i="15"/>
  <c r="F382" i="15"/>
  <c r="E382" i="15"/>
  <c r="D382" i="15" s="1"/>
  <c r="F381" i="15"/>
  <c r="E381" i="15"/>
  <c r="D381" i="15"/>
  <c r="F380" i="15"/>
  <c r="E380" i="15"/>
  <c r="D380" i="15"/>
  <c r="F379" i="15"/>
  <c r="E379" i="15"/>
  <c r="D379" i="15" s="1"/>
  <c r="F378" i="15"/>
  <c r="E378" i="15"/>
  <c r="D378" i="15" s="1"/>
  <c r="F377" i="15"/>
  <c r="E377" i="15"/>
  <c r="D377" i="15"/>
  <c r="F375" i="15"/>
  <c r="D375" i="15" s="1"/>
  <c r="E375" i="15"/>
  <c r="F374" i="15"/>
  <c r="E374" i="15"/>
  <c r="D374" i="15"/>
  <c r="F373" i="15"/>
  <c r="E373" i="15"/>
  <c r="F372" i="15"/>
  <c r="E372" i="15"/>
  <c r="D372" i="15"/>
  <c r="F371" i="15"/>
  <c r="E371" i="15"/>
  <c r="D371" i="15"/>
  <c r="F368" i="15"/>
  <c r="E368" i="15"/>
  <c r="D368" i="15" s="1"/>
  <c r="F367" i="15"/>
  <c r="E367" i="15"/>
  <c r="F366" i="15"/>
  <c r="D366" i="15" s="1"/>
  <c r="E366" i="15"/>
  <c r="F365" i="15"/>
  <c r="E365" i="15"/>
  <c r="D365" i="15"/>
  <c r="F363" i="15"/>
  <c r="E363" i="15"/>
  <c r="D363" i="15"/>
  <c r="F362" i="15"/>
  <c r="E362" i="15"/>
  <c r="D362" i="15" s="1"/>
  <c r="F361" i="15"/>
  <c r="E361" i="15"/>
  <c r="D361" i="15"/>
  <c r="F360" i="15"/>
  <c r="E360" i="15"/>
  <c r="D360" i="15" s="1"/>
  <c r="F359" i="15"/>
  <c r="D359" i="15" s="1"/>
  <c r="E359" i="15"/>
  <c r="F358" i="15"/>
  <c r="E358" i="15"/>
  <c r="F357" i="15"/>
  <c r="E357" i="15"/>
  <c r="F356" i="15"/>
  <c r="E356" i="15"/>
  <c r="D356" i="15"/>
  <c r="F355" i="15"/>
  <c r="E355" i="15"/>
  <c r="D355" i="15"/>
  <c r="F354" i="15"/>
  <c r="E354" i="15"/>
  <c r="F351" i="15"/>
  <c r="D351" i="15" s="1"/>
  <c r="E351" i="15"/>
  <c r="F350" i="15"/>
  <c r="E350" i="15"/>
  <c r="D350" i="15"/>
  <c r="F349" i="15"/>
  <c r="D349" i="15" s="1"/>
  <c r="E349" i="15"/>
  <c r="F348" i="15"/>
  <c r="E348" i="15"/>
  <c r="F347" i="15"/>
  <c r="E347" i="15"/>
  <c r="D347" i="15" s="1"/>
  <c r="F346" i="15"/>
  <c r="E346" i="15"/>
  <c r="D346" i="15"/>
  <c r="F345" i="15"/>
  <c r="E345" i="15"/>
  <c r="F344" i="15"/>
  <c r="E344" i="15"/>
  <c r="F343" i="15"/>
  <c r="E343" i="15"/>
  <c r="D343" i="15" s="1"/>
  <c r="F342" i="15"/>
  <c r="E342" i="15"/>
  <c r="D342" i="15" s="1"/>
  <c r="F339" i="15"/>
  <c r="E339" i="15"/>
  <c r="F338" i="15"/>
  <c r="E338" i="15"/>
  <c r="D338" i="15" s="1"/>
  <c r="F337" i="15"/>
  <c r="E337" i="15"/>
  <c r="D337" i="15" s="1"/>
  <c r="F336" i="15"/>
  <c r="E336" i="15"/>
  <c r="D336" i="15"/>
  <c r="F335" i="15"/>
  <c r="E335" i="15"/>
  <c r="F334" i="15"/>
  <c r="E334" i="15"/>
  <c r="G333" i="15"/>
  <c r="E333" i="15" s="1"/>
  <c r="F333" i="15"/>
  <c r="F331" i="15"/>
  <c r="E331" i="15"/>
  <c r="D331" i="15" s="1"/>
  <c r="F329" i="15"/>
  <c r="E329" i="15"/>
  <c r="D329" i="15"/>
  <c r="F328" i="15"/>
  <c r="E328" i="15"/>
  <c r="D328" i="15"/>
  <c r="F327" i="15"/>
  <c r="E327" i="15"/>
  <c r="F326" i="15"/>
  <c r="E326" i="15"/>
  <c r="F325" i="15"/>
  <c r="E325" i="15"/>
  <c r="D325" i="15"/>
  <c r="F324" i="15"/>
  <c r="E324" i="15"/>
  <c r="E323" i="15"/>
  <c r="G317" i="15"/>
  <c r="E317" i="15" s="1"/>
  <c r="F316" i="15"/>
  <c r="E316" i="15"/>
  <c r="D316" i="15" s="1"/>
  <c r="F314" i="15"/>
  <c r="E314" i="15"/>
  <c r="D314" i="15" s="1"/>
  <c r="F846" i="18" s="1"/>
  <c r="F313" i="15"/>
  <c r="E313" i="15"/>
  <c r="D313" i="15" s="1"/>
  <c r="F312" i="15"/>
  <c r="D312" i="15" s="1"/>
  <c r="F843" i="18" s="1"/>
  <c r="E842" i="21" s="1"/>
  <c r="F842" i="21" s="1"/>
  <c r="H842" i="21" s="1"/>
  <c r="I842" i="21" s="1"/>
  <c r="E312" i="15"/>
  <c r="F310" i="15"/>
  <c r="E310" i="15"/>
  <c r="F308" i="15"/>
  <c r="E308" i="15"/>
  <c r="F307" i="15"/>
  <c r="E307" i="15"/>
  <c r="D307" i="15" s="1"/>
  <c r="F306" i="15"/>
  <c r="E306" i="15"/>
  <c r="F305" i="15"/>
  <c r="E305" i="15"/>
  <c r="D305" i="15" s="1"/>
  <c r="F304" i="15"/>
  <c r="E304" i="15"/>
  <c r="D304" i="15"/>
  <c r="F303" i="15"/>
  <c r="E303" i="15"/>
  <c r="D303" i="15" s="1"/>
  <c r="F295" i="15"/>
  <c r="E295" i="15"/>
  <c r="F294" i="15"/>
  <c r="E294" i="15"/>
  <c r="F293" i="15"/>
  <c r="E293" i="15"/>
  <c r="D293" i="15" s="1"/>
  <c r="F290" i="15"/>
  <c r="E290" i="15"/>
  <c r="D290" i="15" s="1"/>
  <c r="F289" i="15"/>
  <c r="E289" i="15"/>
  <c r="F287" i="15"/>
  <c r="E287" i="15"/>
  <c r="D287" i="15" s="1"/>
  <c r="F790" i="18" s="1"/>
  <c r="F286" i="15"/>
  <c r="D286" i="15" s="1"/>
  <c r="E286" i="15"/>
  <c r="F285" i="15"/>
  <c r="E285" i="15"/>
  <c r="D285" i="15"/>
  <c r="F284" i="15"/>
  <c r="D284" i="15" s="1"/>
  <c r="E284" i="15"/>
  <c r="F283" i="15"/>
  <c r="E283" i="15"/>
  <c r="D283" i="15" s="1"/>
  <c r="F282" i="15"/>
  <c r="E282" i="15"/>
  <c r="D282" i="15"/>
  <c r="F281" i="15"/>
  <c r="E281" i="15"/>
  <c r="D281" i="15" s="1"/>
  <c r="F280" i="15"/>
  <c r="E280" i="15"/>
  <c r="F279" i="15"/>
  <c r="E279" i="15"/>
  <c r="D279" i="15" s="1"/>
  <c r="F278" i="15"/>
  <c r="E278" i="15"/>
  <c r="D278" i="15"/>
  <c r="F277" i="15"/>
  <c r="E277" i="15"/>
  <c r="D277" i="15"/>
  <c r="F276" i="15"/>
  <c r="E276" i="15"/>
  <c r="D276" i="15"/>
  <c r="F275" i="15"/>
  <c r="E275" i="15"/>
  <c r="D275" i="15" s="1"/>
  <c r="F274" i="15"/>
  <c r="E274" i="15"/>
  <c r="D274" i="15"/>
  <c r="F273" i="15"/>
  <c r="E273" i="15"/>
  <c r="D273" i="15" s="1"/>
  <c r="F272" i="15"/>
  <c r="E272" i="15"/>
  <c r="F271" i="15"/>
  <c r="E271" i="15"/>
  <c r="F268" i="15"/>
  <c r="E268" i="15"/>
  <c r="D268" i="15"/>
  <c r="F267" i="15"/>
  <c r="E267" i="15"/>
  <c r="D267" i="15"/>
  <c r="F266" i="15"/>
  <c r="E266" i="15"/>
  <c r="D266" i="15"/>
  <c r="F265" i="15"/>
  <c r="E265" i="15"/>
  <c r="D265" i="15" s="1"/>
  <c r="F264" i="15"/>
  <c r="E264" i="15"/>
  <c r="D264" i="15"/>
  <c r="F258" i="15"/>
  <c r="E258" i="15"/>
  <c r="D258" i="15"/>
  <c r="F257" i="15"/>
  <c r="E257" i="15"/>
  <c r="F256" i="15"/>
  <c r="E256" i="15"/>
  <c r="F255" i="15"/>
  <c r="E255" i="15"/>
  <c r="F254" i="15"/>
  <c r="E254" i="15"/>
  <c r="D254" i="15" s="1"/>
  <c r="F253" i="15"/>
  <c r="E253" i="15"/>
  <c r="D253" i="15" s="1"/>
  <c r="F252" i="15"/>
  <c r="E252" i="15"/>
  <c r="D252" i="15" s="1"/>
  <c r="F251" i="15"/>
  <c r="E251" i="15"/>
  <c r="D251" i="15"/>
  <c r="F250" i="15"/>
  <c r="E250" i="15"/>
  <c r="D250" i="15"/>
  <c r="F249" i="15"/>
  <c r="E249" i="15"/>
  <c r="F248" i="15"/>
  <c r="E248" i="15"/>
  <c r="F247" i="15"/>
  <c r="E247" i="15"/>
  <c r="D247" i="15" s="1"/>
  <c r="F246" i="15"/>
  <c r="E246" i="15"/>
  <c r="D246" i="15"/>
  <c r="F245" i="15"/>
  <c r="E245" i="15"/>
  <c r="D245" i="15"/>
  <c r="F244" i="15"/>
  <c r="E244" i="15"/>
  <c r="F243" i="15"/>
  <c r="E243" i="15"/>
  <c r="D243" i="15"/>
  <c r="F242" i="15"/>
  <c r="E242" i="15"/>
  <c r="D242" i="15"/>
  <c r="F241" i="15"/>
  <c r="E241" i="15"/>
  <c r="F240" i="15"/>
  <c r="E240" i="15"/>
  <c r="F239" i="15"/>
  <c r="E239" i="15"/>
  <c r="D239" i="15" s="1"/>
  <c r="F237" i="15"/>
  <c r="E237" i="15"/>
  <c r="D237" i="15"/>
  <c r="F236" i="15"/>
  <c r="E236" i="15"/>
  <c r="F235" i="15"/>
  <c r="E235" i="15"/>
  <c r="F234" i="15"/>
  <c r="E234" i="15"/>
  <c r="D234" i="15" s="1"/>
  <c r="F233" i="15"/>
  <c r="E233" i="15"/>
  <c r="F232" i="15"/>
  <c r="D232" i="15" s="1"/>
  <c r="E232" i="15"/>
  <c r="F231" i="15"/>
  <c r="E231" i="15"/>
  <c r="D231" i="15" s="1"/>
  <c r="F230" i="15"/>
  <c r="E230" i="15"/>
  <c r="F229" i="15"/>
  <c r="E229" i="15"/>
  <c r="D229" i="15" s="1"/>
  <c r="F228" i="15"/>
  <c r="E228" i="15"/>
  <c r="F227" i="15"/>
  <c r="E227" i="15"/>
  <c r="F225" i="15"/>
  <c r="E225" i="15"/>
  <c r="D225" i="15" s="1"/>
  <c r="F745" i="18" s="1"/>
  <c r="F224" i="15"/>
  <c r="E224" i="15"/>
  <c r="F223" i="15"/>
  <c r="D223" i="15" s="1"/>
  <c r="E223" i="15"/>
  <c r="F222" i="15"/>
  <c r="E222" i="15"/>
  <c r="D222" i="15" s="1"/>
  <c r="F221" i="15"/>
  <c r="E221" i="15"/>
  <c r="D221" i="15"/>
  <c r="F220" i="15"/>
  <c r="E220" i="15"/>
  <c r="D220" i="15"/>
  <c r="F219" i="15"/>
  <c r="E219" i="15"/>
  <c r="F218" i="15"/>
  <c r="E218" i="15"/>
  <c r="D218" i="15" s="1"/>
  <c r="F217" i="15"/>
  <c r="E217" i="15"/>
  <c r="F216" i="15"/>
  <c r="E216" i="15"/>
  <c r="F214" i="15"/>
  <c r="E214" i="15"/>
  <c r="F213" i="15"/>
  <c r="E213" i="15"/>
  <c r="F212" i="15"/>
  <c r="E212" i="15"/>
  <c r="D212" i="15"/>
  <c r="F211" i="15"/>
  <c r="E211" i="15"/>
  <c r="D211" i="15" s="1"/>
  <c r="F210" i="15"/>
  <c r="E210" i="15"/>
  <c r="F209" i="15"/>
  <c r="E209" i="15"/>
  <c r="D209" i="15" s="1"/>
  <c r="F208" i="15"/>
  <c r="E208" i="15"/>
  <c r="D208" i="15" s="1"/>
  <c r="F207" i="15"/>
  <c r="E207" i="15"/>
  <c r="D207" i="15" s="1"/>
  <c r="F206" i="15"/>
  <c r="D206" i="15" s="1"/>
  <c r="E206" i="15"/>
  <c r="F203" i="15"/>
  <c r="E203" i="15"/>
  <c r="D203" i="15" s="1"/>
  <c r="F202" i="15"/>
  <c r="E202" i="15"/>
  <c r="D202" i="15"/>
  <c r="F201" i="15"/>
  <c r="E201" i="15"/>
  <c r="D201" i="15"/>
  <c r="F200" i="15"/>
  <c r="D200" i="15" s="1"/>
  <c r="E200" i="15"/>
  <c r="F199" i="15"/>
  <c r="E199" i="15"/>
  <c r="D199" i="15" s="1"/>
  <c r="F198" i="15"/>
  <c r="E198" i="15"/>
  <c r="D198" i="15" s="1"/>
  <c r="F197" i="15"/>
  <c r="E197" i="15"/>
  <c r="D197" i="15"/>
  <c r="F196" i="15"/>
  <c r="E196" i="15"/>
  <c r="F195" i="15"/>
  <c r="E195" i="15"/>
  <c r="D195" i="15" s="1"/>
  <c r="F194" i="15"/>
  <c r="E194" i="15"/>
  <c r="D194" i="15" s="1"/>
  <c r="F193" i="15"/>
  <c r="D193" i="15" s="1"/>
  <c r="E193" i="15"/>
  <c r="F192" i="15"/>
  <c r="E192" i="15"/>
  <c r="D192" i="15" s="1"/>
  <c r="F191" i="15"/>
  <c r="E191" i="15"/>
  <c r="D191" i="15" s="1"/>
  <c r="F190" i="15"/>
  <c r="E190" i="15"/>
  <c r="D190" i="15"/>
  <c r="F187" i="15"/>
  <c r="E187" i="15"/>
  <c r="D187" i="15" s="1"/>
  <c r="F186" i="15"/>
  <c r="E186" i="15"/>
  <c r="F185" i="15"/>
  <c r="E185" i="15"/>
  <c r="F184" i="15"/>
  <c r="E184" i="15"/>
  <c r="F181" i="15"/>
  <c r="E181" i="15"/>
  <c r="D181" i="15" s="1"/>
  <c r="F180" i="15"/>
  <c r="E180" i="15"/>
  <c r="F179" i="15"/>
  <c r="E179" i="15"/>
  <c r="D179" i="15" s="1"/>
  <c r="F178" i="15"/>
  <c r="E178" i="15"/>
  <c r="D178" i="15"/>
  <c r="F177" i="15"/>
  <c r="E177" i="15"/>
  <c r="D177" i="15" s="1"/>
  <c r="F176" i="15"/>
  <c r="E176" i="15"/>
  <c r="F175" i="15"/>
  <c r="E175" i="15"/>
  <c r="F174" i="15"/>
  <c r="E174" i="15"/>
  <c r="D174" i="15" s="1"/>
  <c r="F173" i="15"/>
  <c r="E173" i="15"/>
  <c r="D173" i="15"/>
  <c r="F172" i="15"/>
  <c r="E172" i="15"/>
  <c r="D172" i="15" s="1"/>
  <c r="F171" i="15"/>
  <c r="E171" i="15"/>
  <c r="F169" i="15"/>
  <c r="E169" i="15"/>
  <c r="D169" i="15"/>
  <c r="F168" i="15"/>
  <c r="E168" i="15"/>
  <c r="D168" i="15" s="1"/>
  <c r="F167" i="15"/>
  <c r="E167" i="15"/>
  <c r="F166" i="15"/>
  <c r="E166" i="15"/>
  <c r="F165" i="15"/>
  <c r="E165" i="15"/>
  <c r="D165" i="15" s="1"/>
  <c r="F164" i="15"/>
  <c r="E164" i="15"/>
  <c r="D164" i="15"/>
  <c r="F163" i="15"/>
  <c r="E163" i="15"/>
  <c r="F162" i="15"/>
  <c r="E162" i="15"/>
  <c r="F161" i="15"/>
  <c r="E161" i="15"/>
  <c r="F160" i="15"/>
  <c r="D160" i="15" s="1"/>
  <c r="E160" i="15"/>
  <c r="F159" i="15"/>
  <c r="E159" i="15"/>
  <c r="F158" i="15"/>
  <c r="E158" i="15"/>
  <c r="D158" i="15" s="1"/>
  <c r="F157" i="15"/>
  <c r="E157" i="15"/>
  <c r="F156" i="15"/>
  <c r="E156" i="15"/>
  <c r="D156" i="15" s="1"/>
  <c r="F154" i="15"/>
  <c r="E154" i="15"/>
  <c r="F138" i="15"/>
  <c r="E138" i="15"/>
  <c r="F137" i="15"/>
  <c r="E137" i="15"/>
  <c r="D137" i="15" s="1"/>
  <c r="F136" i="15"/>
  <c r="E136" i="15"/>
  <c r="D136" i="15" s="1"/>
  <c r="F319" i="18" s="1"/>
  <c r="E318" i="21" s="1"/>
  <c r="F318" i="21" s="1"/>
  <c r="H318" i="21" s="1"/>
  <c r="I318" i="21" s="1"/>
  <c r="F135" i="15"/>
  <c r="E135" i="15"/>
  <c r="F134" i="15"/>
  <c r="E134" i="15"/>
  <c r="D134" i="15" s="1"/>
  <c r="F133" i="15"/>
  <c r="E133" i="15"/>
  <c r="D133" i="15"/>
  <c r="F132" i="15"/>
  <c r="E132" i="15"/>
  <c r="D132" i="15"/>
  <c r="F131" i="15"/>
  <c r="E131" i="15"/>
  <c r="F130" i="15"/>
  <c r="E130" i="15"/>
  <c r="D130" i="15" s="1"/>
  <c r="F129" i="15"/>
  <c r="E129" i="15"/>
  <c r="D129" i="15" s="1"/>
  <c r="F128" i="15"/>
  <c r="E128" i="15"/>
  <c r="D128" i="15" s="1"/>
  <c r="F127" i="15"/>
  <c r="E127" i="15"/>
  <c r="F126" i="15"/>
  <c r="E126" i="15"/>
  <c r="D126" i="15" s="1"/>
  <c r="F125" i="15"/>
  <c r="E125" i="15"/>
  <c r="D125" i="15"/>
  <c r="F124" i="15"/>
  <c r="E124" i="15"/>
  <c r="D124" i="15"/>
  <c r="F123" i="15"/>
  <c r="E123" i="15"/>
  <c r="F122" i="15"/>
  <c r="E122" i="15"/>
  <c r="D122" i="15" s="1"/>
  <c r="G121" i="15"/>
  <c r="E121" i="15" s="1"/>
  <c r="D121" i="15" s="1"/>
  <c r="F121" i="15"/>
  <c r="F118" i="15"/>
  <c r="E118" i="15"/>
  <c r="D118" i="15" s="1"/>
  <c r="F117" i="15"/>
  <c r="E117" i="15"/>
  <c r="D117" i="15"/>
  <c r="F116" i="15"/>
  <c r="E116" i="15"/>
  <c r="F115" i="15"/>
  <c r="E115" i="15"/>
  <c r="F114" i="15"/>
  <c r="E114" i="15"/>
  <c r="D114" i="15" s="1"/>
  <c r="F113" i="15"/>
  <c r="E113" i="15"/>
  <c r="D113" i="15" s="1"/>
  <c r="F112" i="15"/>
  <c r="E112" i="15"/>
  <c r="F111" i="15"/>
  <c r="E111" i="15"/>
  <c r="D111" i="15" s="1"/>
  <c r="F110" i="15"/>
  <c r="E110" i="15"/>
  <c r="D110" i="15"/>
  <c r="F109" i="15"/>
  <c r="E109" i="15"/>
  <c r="D109" i="15"/>
  <c r="F108" i="15"/>
  <c r="E108" i="15"/>
  <c r="F107" i="15"/>
  <c r="E107" i="15"/>
  <c r="D107" i="15" s="1"/>
  <c r="F106" i="15"/>
  <c r="E106" i="15"/>
  <c r="D106" i="15" s="1"/>
  <c r="F105" i="15"/>
  <c r="E105" i="15"/>
  <c r="D105" i="15" s="1"/>
  <c r="F104" i="15"/>
  <c r="E104" i="15"/>
  <c r="O103" i="15"/>
  <c r="P103" i="15" s="1"/>
  <c r="F103" i="15"/>
  <c r="E103" i="15"/>
  <c r="D103" i="15"/>
  <c r="G102" i="15"/>
  <c r="O101" i="15"/>
  <c r="P101" i="15" s="1"/>
  <c r="F101" i="15"/>
  <c r="D101" i="15" s="1"/>
  <c r="E101" i="15"/>
  <c r="O100" i="15"/>
  <c r="P100" i="15" s="1"/>
  <c r="F100" i="15"/>
  <c r="E100" i="15"/>
  <c r="D100" i="15" s="1"/>
  <c r="O99" i="15"/>
  <c r="P99" i="15" s="1"/>
  <c r="F99" i="15"/>
  <c r="E99" i="15"/>
  <c r="O98" i="15"/>
  <c r="P98" i="15" s="1"/>
  <c r="F98" i="15"/>
  <c r="E98" i="15"/>
  <c r="D98" i="15"/>
  <c r="F97" i="15"/>
  <c r="E97" i="15"/>
  <c r="O94" i="15"/>
  <c r="P94" i="15" s="1"/>
  <c r="F94" i="15"/>
  <c r="D94" i="15" s="1"/>
  <c r="E94" i="15"/>
  <c r="O93" i="15"/>
  <c r="P93" i="15" s="1"/>
  <c r="F93" i="15"/>
  <c r="E93" i="15"/>
  <c r="D93" i="15" s="1"/>
  <c r="O92" i="15"/>
  <c r="P92" i="15" s="1"/>
  <c r="F92" i="15"/>
  <c r="E92" i="15"/>
  <c r="D92" i="15" s="1"/>
  <c r="O91" i="15"/>
  <c r="P91" i="15" s="1"/>
  <c r="F91" i="15"/>
  <c r="E91" i="15"/>
  <c r="O90" i="15"/>
  <c r="P90" i="15" s="1"/>
  <c r="F90" i="15"/>
  <c r="E90" i="15"/>
  <c r="D90" i="15"/>
  <c r="O89" i="15"/>
  <c r="P89" i="15" s="1"/>
  <c r="F89" i="15"/>
  <c r="E89" i="15"/>
  <c r="D89" i="15" s="1"/>
  <c r="O88" i="15"/>
  <c r="P88" i="15" s="1"/>
  <c r="F88" i="15"/>
  <c r="E88" i="15"/>
  <c r="F87" i="15"/>
  <c r="E87" i="15"/>
  <c r="D87" i="15" s="1"/>
  <c r="F86" i="15"/>
  <c r="E86" i="15"/>
  <c r="D86" i="15"/>
  <c r="O85" i="15"/>
  <c r="P85" i="15" s="1"/>
  <c r="F85" i="15"/>
  <c r="E85" i="15"/>
  <c r="D85" i="15" s="1"/>
  <c r="F84" i="15"/>
  <c r="E84" i="15"/>
  <c r="D84" i="15" s="1"/>
  <c r="F83" i="15"/>
  <c r="E83" i="15"/>
  <c r="P82" i="15"/>
  <c r="O82" i="15"/>
  <c r="F82" i="15"/>
  <c r="E82" i="15"/>
  <c r="D82" i="15" s="1"/>
  <c r="F81" i="15"/>
  <c r="E81" i="15"/>
  <c r="F80" i="15"/>
  <c r="E80" i="15"/>
  <c r="F79" i="15"/>
  <c r="E79" i="15"/>
  <c r="D79" i="15" s="1"/>
  <c r="F78" i="15"/>
  <c r="E78" i="15"/>
  <c r="F77" i="15"/>
  <c r="D77" i="15" s="1"/>
  <c r="E77" i="15"/>
  <c r="O76" i="15"/>
  <c r="P76" i="15" s="1"/>
  <c r="F76" i="15"/>
  <c r="E76" i="15"/>
  <c r="D76" i="15" s="1"/>
  <c r="O75" i="15"/>
  <c r="P75" i="15" s="1"/>
  <c r="F75" i="15"/>
  <c r="E75" i="15"/>
  <c r="D75" i="15" s="1"/>
  <c r="O74" i="15"/>
  <c r="P74" i="15" s="1"/>
  <c r="G74" i="15"/>
  <c r="E74" i="15" s="1"/>
  <c r="O73" i="15"/>
  <c r="P73" i="15" s="1"/>
  <c r="F73" i="15"/>
  <c r="E73" i="15"/>
  <c r="D73" i="15" s="1"/>
  <c r="F72" i="15"/>
  <c r="D72" i="15" s="1"/>
  <c r="E72" i="15"/>
  <c r="F71" i="15"/>
  <c r="E71" i="15"/>
  <c r="F67" i="15"/>
  <c r="D67" i="15" s="1"/>
  <c r="E67" i="15"/>
  <c r="F66" i="15"/>
  <c r="E66" i="15"/>
  <c r="D66" i="15"/>
  <c r="F65" i="15"/>
  <c r="E65" i="15"/>
  <c r="D65" i="15"/>
  <c r="F62" i="15"/>
  <c r="E62" i="15"/>
  <c r="D62" i="15"/>
  <c r="F61" i="15"/>
  <c r="E61" i="15"/>
  <c r="D61" i="15"/>
  <c r="F60" i="15"/>
  <c r="E60" i="15"/>
  <c r="D60" i="15"/>
  <c r="F59" i="15"/>
  <c r="E59" i="15"/>
  <c r="D59" i="15"/>
  <c r="F56" i="15"/>
  <c r="E56" i="15"/>
  <c r="D56" i="15" s="1"/>
  <c r="F55" i="15"/>
  <c r="E55" i="15"/>
  <c r="D55" i="15" s="1"/>
  <c r="F54" i="15"/>
  <c r="E54" i="15"/>
  <c r="D54" i="15"/>
  <c r="F53" i="15"/>
  <c r="E53" i="15"/>
  <c r="F52" i="15"/>
  <c r="E52" i="15"/>
  <c r="F51" i="15"/>
  <c r="E51" i="15"/>
  <c r="D51" i="15" s="1"/>
  <c r="F50" i="15"/>
  <c r="E50" i="15"/>
  <c r="D50" i="15" s="1"/>
  <c r="F49" i="15"/>
  <c r="E49" i="15"/>
  <c r="F48" i="15"/>
  <c r="E48" i="15"/>
  <c r="D48" i="15" s="1"/>
  <c r="F45" i="15"/>
  <c r="E45" i="15"/>
  <c r="D45" i="15"/>
  <c r="F44" i="15"/>
  <c r="D44" i="15" s="1"/>
  <c r="E44" i="15"/>
  <c r="F43" i="15"/>
  <c r="E43" i="15"/>
  <c r="D43" i="15"/>
  <c r="F42" i="15"/>
  <c r="E42" i="15"/>
  <c r="F41" i="15"/>
  <c r="E41" i="15"/>
  <c r="D41" i="15" s="1"/>
  <c r="F40" i="15"/>
  <c r="F39" i="15"/>
  <c r="F38" i="15"/>
  <c r="E38" i="15"/>
  <c r="F37" i="15"/>
  <c r="E37" i="15"/>
  <c r="F34" i="15"/>
  <c r="E34" i="15"/>
  <c r="F33" i="15"/>
  <c r="D33" i="15" s="1"/>
  <c r="E33" i="15"/>
  <c r="F32" i="15"/>
  <c r="E32" i="15"/>
  <c r="D32" i="15" s="1"/>
  <c r="F31" i="15"/>
  <c r="E31" i="15"/>
  <c r="F30" i="15"/>
  <c r="E30" i="15"/>
  <c r="D30" i="15" s="1"/>
  <c r="F29" i="15"/>
  <c r="E29" i="15"/>
  <c r="D29" i="15"/>
  <c r="F28" i="15"/>
  <c r="E28" i="15"/>
  <c r="D28" i="15" s="1"/>
  <c r="F27" i="15"/>
  <c r="E27" i="15"/>
  <c r="F26" i="15"/>
  <c r="E26" i="15"/>
  <c r="D26" i="15" s="1"/>
  <c r="F24" i="15"/>
  <c r="E24" i="15"/>
  <c r="D24" i="15" s="1"/>
  <c r="F23" i="15"/>
  <c r="E23" i="15"/>
  <c r="D23" i="15"/>
  <c r="F22" i="15"/>
  <c r="E22" i="15"/>
  <c r="D22" i="15"/>
  <c r="F21" i="15"/>
  <c r="E21" i="15"/>
  <c r="D21" i="15" s="1"/>
  <c r="F20" i="15"/>
  <c r="D20" i="15" s="1"/>
  <c r="E20" i="15"/>
  <c r="F19" i="15"/>
  <c r="E19" i="15"/>
  <c r="D19" i="15"/>
  <c r="G18" i="15"/>
  <c r="G17" i="15"/>
  <c r="F17" i="15" s="1"/>
  <c r="G16" i="15"/>
  <c r="F16" i="15" s="1"/>
  <c r="F15" i="15"/>
  <c r="E15" i="15"/>
  <c r="F14" i="15"/>
  <c r="E14" i="15"/>
  <c r="D14" i="15" s="1"/>
  <c r="B10" i="15"/>
  <c r="D703" i="15" l="1"/>
  <c r="D97" i="15"/>
  <c r="D306" i="15"/>
  <c r="D683" i="15"/>
  <c r="D257" i="15"/>
  <c r="D31" i="15"/>
  <c r="D339" i="15"/>
  <c r="D402" i="15"/>
  <c r="D507" i="15"/>
  <c r="D515" i="15"/>
  <c r="D42" i="15"/>
  <c r="D88" i="15"/>
  <c r="D99" i="15"/>
  <c r="D104" i="15"/>
  <c r="D127" i="15"/>
  <c r="D213" i="15"/>
  <c r="D230" i="15"/>
  <c r="D271" i="15"/>
  <c r="D294" i="15"/>
  <c r="D308" i="15"/>
  <c r="D324" i="15"/>
  <c r="D357" i="15"/>
  <c r="D373" i="15"/>
  <c r="D387" i="15"/>
  <c r="D425" i="15"/>
  <c r="D486" i="15"/>
  <c r="D497" i="15"/>
  <c r="D549" i="15"/>
  <c r="D623" i="15"/>
  <c r="D638" i="15"/>
  <c r="D663" i="15"/>
  <c r="F687" i="15"/>
  <c r="D687" i="15" s="1"/>
  <c r="D707" i="15"/>
  <c r="D259" i="15"/>
  <c r="D718" i="15"/>
  <c r="L846" i="21"/>
  <c r="D249" i="15"/>
  <c r="D394" i="15"/>
  <c r="D714" i="15"/>
  <c r="D159" i="15"/>
  <c r="D477" i="15"/>
  <c r="D214" i="15"/>
  <c r="F799" i="18" s="1"/>
  <c r="E798" i="21" s="1"/>
  <c r="F798" i="21" s="1"/>
  <c r="H798" i="21" s="1"/>
  <c r="I798" i="21" s="1"/>
  <c r="D272" i="15"/>
  <c r="D295" i="15"/>
  <c r="D397" i="15"/>
  <c r="D478" i="15"/>
  <c r="D487" i="15"/>
  <c r="D442" i="15"/>
  <c r="D131" i="15"/>
  <c r="E744" i="21"/>
  <c r="F744" i="21" s="1"/>
  <c r="H744" i="21" s="1"/>
  <c r="I744" i="21" s="1"/>
  <c r="E757" i="8"/>
  <c r="G757" i="8" s="1"/>
  <c r="I757" i="8" s="1"/>
  <c r="G745" i="18"/>
  <c r="D280" i="15"/>
  <c r="D345" i="15"/>
  <c r="D37" i="15"/>
  <c r="D116" i="15"/>
  <c r="D210" i="15"/>
  <c r="D255" i="15"/>
  <c r="D544" i="15"/>
  <c r="D581" i="15"/>
  <c r="D163" i="15"/>
  <c r="D219" i="15"/>
  <c r="D289" i="15"/>
  <c r="D481" i="15"/>
  <c r="D91" i="15"/>
  <c r="D196" i="15"/>
  <c r="D493" i="15"/>
  <c r="D545" i="15"/>
  <c r="F1128" i="18" s="1"/>
  <c r="D81" i="15"/>
  <c r="D228" i="15"/>
  <c r="D236" i="15"/>
  <c r="D645" i="15"/>
  <c r="F827" i="18"/>
  <c r="F804" i="18"/>
  <c r="D15" i="15"/>
  <c r="D49" i="15"/>
  <c r="D607" i="15"/>
  <c r="D112" i="15"/>
  <c r="D135" i="15"/>
  <c r="D182" i="15"/>
  <c r="F521" i="18" s="1"/>
  <c r="D83" i="15"/>
  <c r="D216" i="15"/>
  <c r="D389" i="15"/>
  <c r="D411" i="15"/>
  <c r="D435" i="15"/>
  <c r="D461" i="15"/>
  <c r="D488" i="15"/>
  <c r="D677" i="15"/>
  <c r="D700" i="15"/>
  <c r="D108" i="15"/>
  <c r="E296" i="15"/>
  <c r="D296" i="15" s="1"/>
  <c r="D512" i="15"/>
  <c r="D635" i="15"/>
  <c r="D27" i="15"/>
  <c r="D34" i="15"/>
  <c r="D53" i="15"/>
  <c r="D78" i="15"/>
  <c r="D123" i="15"/>
  <c r="D217" i="15"/>
  <c r="D224" i="15"/>
  <c r="D233" i="15"/>
  <c r="F755" i="18" s="1"/>
  <c r="D241" i="15"/>
  <c r="D335" i="15"/>
  <c r="D412" i="15"/>
  <c r="D420" i="15"/>
  <c r="D634" i="15"/>
  <c r="D680" i="15"/>
  <c r="D702" i="15"/>
  <c r="E1127" i="21"/>
  <c r="F1127" i="21" s="1"/>
  <c r="H1127" i="21" s="1"/>
  <c r="I1127" i="21" s="1"/>
  <c r="E1140" i="8"/>
  <c r="G1140" i="8" s="1"/>
  <c r="I1140" i="8" s="1"/>
  <c r="G1128" i="18"/>
  <c r="L1127" i="21" s="1"/>
  <c r="E1020" i="21"/>
  <c r="F1020" i="21" s="1"/>
  <c r="H1020" i="21" s="1"/>
  <c r="I1020" i="21" s="1"/>
  <c r="E789" i="21"/>
  <c r="F789" i="21" s="1"/>
  <c r="H789" i="21" s="1"/>
  <c r="I789" i="21" s="1"/>
  <c r="E230" i="21"/>
  <c r="F230" i="21" s="1"/>
  <c r="H230" i="21" s="1"/>
  <c r="I230" i="21" s="1"/>
  <c r="E845" i="21"/>
  <c r="F845" i="21" s="1"/>
  <c r="H845" i="21" s="1"/>
  <c r="I845" i="21" s="1"/>
  <c r="E258" i="21"/>
  <c r="F258" i="21" s="1"/>
  <c r="H258" i="21" s="1"/>
  <c r="I258" i="21" s="1"/>
  <c r="E1021" i="21"/>
  <c r="F1021" i="21" s="1"/>
  <c r="H1021" i="21" s="1"/>
  <c r="I1021" i="21" s="1"/>
  <c r="E1141" i="21"/>
  <c r="F1141" i="21" s="1"/>
  <c r="H1141" i="21" s="1"/>
  <c r="I1141" i="21" s="1"/>
  <c r="D326" i="15"/>
  <c r="F765" i="18" s="1"/>
  <c r="G319" i="18"/>
  <c r="L318" i="21" s="1"/>
  <c r="E331" i="8"/>
  <c r="G331" i="8" s="1"/>
  <c r="I331" i="8" s="1"/>
  <c r="E1154" i="8"/>
  <c r="G1154" i="8" s="1"/>
  <c r="I1154" i="8" s="1"/>
  <c r="G1142" i="18"/>
  <c r="L1141" i="21" s="1"/>
  <c r="E1034" i="8"/>
  <c r="G1034" i="8" s="1"/>
  <c r="I1034" i="8" s="1"/>
  <c r="G1022" i="18"/>
  <c r="L1021" i="21" s="1"/>
  <c r="E1033" i="8"/>
  <c r="G1033" i="8" s="1"/>
  <c r="I1033" i="8" s="1"/>
  <c r="G1021" i="18"/>
  <c r="L1020" i="21" s="1"/>
  <c r="F989" i="18"/>
  <c r="F992" i="18"/>
  <c r="E858" i="8"/>
  <c r="G858" i="8" s="1"/>
  <c r="I858" i="8" s="1"/>
  <c r="G846" i="18"/>
  <c r="L845" i="21" s="1"/>
  <c r="E855" i="8"/>
  <c r="G855" i="8" s="1"/>
  <c r="I855" i="8" s="1"/>
  <c r="G843" i="18"/>
  <c r="L842" i="21" s="1"/>
  <c r="F815" i="18"/>
  <c r="F838" i="18"/>
  <c r="F834" i="18"/>
  <c r="F811" i="18"/>
  <c r="F833" i="18"/>
  <c r="F810" i="18"/>
  <c r="F832" i="18"/>
  <c r="F829" i="18"/>
  <c r="F809" i="18"/>
  <c r="F808" i="18"/>
  <c r="F831" i="18"/>
  <c r="G790" i="18"/>
  <c r="E802" i="8"/>
  <c r="G802" i="8" s="1"/>
  <c r="I802" i="8" s="1"/>
  <c r="F759" i="18"/>
  <c r="F751" i="18"/>
  <c r="F772" i="18"/>
  <c r="F932" i="18"/>
  <c r="F835" i="18"/>
  <c r="F812" i="18"/>
  <c r="F781" i="18"/>
  <c r="F750" i="18"/>
  <c r="F754" i="18"/>
  <c r="F528" i="18"/>
  <c r="F508" i="18"/>
  <c r="F490" i="18"/>
  <c r="F671" i="18"/>
  <c r="F474" i="18"/>
  <c r="F657" i="18"/>
  <c r="F459" i="18"/>
  <c r="F643" i="18"/>
  <c r="F446" i="18"/>
  <c r="F629" i="18"/>
  <c r="F615" i="18"/>
  <c r="E271" i="8"/>
  <c r="G271" i="8" s="1"/>
  <c r="I271" i="8" s="1"/>
  <c r="G259" i="18"/>
  <c r="L258" i="21" s="1"/>
  <c r="G231" i="18"/>
  <c r="L230" i="21" s="1"/>
  <c r="E242" i="8"/>
  <c r="G242" i="8" s="1"/>
  <c r="I242" i="8" s="1"/>
  <c r="L6384" i="12"/>
  <c r="L6385" i="12"/>
  <c r="D664" i="15"/>
  <c r="D180" i="15"/>
  <c r="F74" i="15"/>
  <c r="D74" i="15" s="1"/>
  <c r="D38" i="15"/>
  <c r="N6408" i="12"/>
  <c r="N6364" i="12"/>
  <c r="F445" i="15"/>
  <c r="D445" i="15" s="1"/>
  <c r="D484" i="15"/>
  <c r="F441" i="15"/>
  <c r="D441" i="15" s="1"/>
  <c r="F586" i="15"/>
  <c r="D586" i="15" s="1"/>
  <c r="E570" i="15"/>
  <c r="D570" i="15" s="1"/>
  <c r="F574" i="15"/>
  <c r="D574" i="15" s="1"/>
  <c r="E591" i="15"/>
  <c r="D591" i="15" s="1"/>
  <c r="F590" i="15"/>
  <c r="D590" i="15" s="1"/>
  <c r="F573" i="15"/>
  <c r="D573" i="15" s="1"/>
  <c r="E592" i="15"/>
  <c r="D592" i="15" s="1"/>
  <c r="F585" i="15"/>
  <c r="D585" i="15" s="1"/>
  <c r="E589" i="15"/>
  <c r="D589" i="15" s="1"/>
  <c r="D444" i="15"/>
  <c r="E443" i="15"/>
  <c r="D443" i="15" s="1"/>
  <c r="F569" i="15"/>
  <c r="D569" i="15" s="1"/>
  <c r="F588" i="15"/>
  <c r="D588" i="15" s="1"/>
  <c r="E587" i="15"/>
  <c r="D587" i="15" s="1"/>
  <c r="E593" i="15"/>
  <c r="D593" i="15" s="1"/>
  <c r="E584" i="15"/>
  <c r="D584" i="15" s="1"/>
  <c r="F568" i="15"/>
  <c r="D568" i="15" s="1"/>
  <c r="E571" i="15"/>
  <c r="D571" i="15" s="1"/>
  <c r="F572" i="15"/>
  <c r="D572" i="15" s="1"/>
  <c r="E567" i="15"/>
  <c r="D567" i="15" s="1"/>
  <c r="N4666" i="12"/>
  <c r="L9491" i="12"/>
  <c r="N9493" i="12" s="1"/>
  <c r="H9450" i="12"/>
  <c r="L9450" i="12" s="1"/>
  <c r="N9451" i="12" s="1"/>
  <c r="L9575" i="12"/>
  <c r="N9577" i="12" s="1"/>
  <c r="L8531" i="12"/>
  <c r="N8532" i="12" s="1"/>
  <c r="D462" i="15"/>
  <c r="D167" i="15"/>
  <c r="D186" i="15"/>
  <c r="D459" i="15"/>
  <c r="D157" i="15"/>
  <c r="D460" i="15"/>
  <c r="D470" i="15"/>
  <c r="D161" i="15"/>
  <c r="D176" i="15"/>
  <c r="D184" i="15"/>
  <c r="D455" i="15"/>
  <c r="D154" i="15"/>
  <c r="D458" i="15"/>
  <c r="D466" i="15"/>
  <c r="E16" i="15"/>
  <c r="D16" i="15" s="1"/>
  <c r="E40" i="15"/>
  <c r="D40" i="15" s="1"/>
  <c r="E17" i="15"/>
  <c r="D17" i="15" s="1"/>
  <c r="E39" i="15"/>
  <c r="D39" i="15" s="1"/>
  <c r="F102" i="15"/>
  <c r="E102" i="15"/>
  <c r="D162" i="15"/>
  <c r="D175" i="15"/>
  <c r="D235" i="15"/>
  <c r="D248" i="15"/>
  <c r="F317" i="15"/>
  <c r="D333" i="15"/>
  <c r="D344" i="15"/>
  <c r="D358" i="15"/>
  <c r="D506" i="15"/>
  <c r="F516" i="15"/>
  <c r="E516" i="15"/>
  <c r="D542" i="15"/>
  <c r="D561" i="15"/>
  <c r="D564" i="15"/>
  <c r="D580" i="15"/>
  <c r="D610" i="15"/>
  <c r="D613" i="15"/>
  <c r="D630" i="15"/>
  <c r="D633" i="15"/>
  <c r="D649" i="15"/>
  <c r="D672" i="15"/>
  <c r="D697" i="15"/>
  <c r="D717" i="15"/>
  <c r="D317" i="15"/>
  <c r="F842" i="18" s="1"/>
  <c r="D52" i="15"/>
  <c r="D80" i="15"/>
  <c r="D115" i="15"/>
  <c r="D138" i="15"/>
  <c r="D166" i="15"/>
  <c r="D227" i="15"/>
  <c r="D240" i="15"/>
  <c r="D310" i="15"/>
  <c r="F849" i="18" s="1"/>
  <c r="E848" i="21" s="1"/>
  <c r="F848" i="21" s="1"/>
  <c r="H848" i="21" s="1"/>
  <c r="I848" i="21" s="1"/>
  <c r="F323" i="15"/>
  <c r="D323" i="15" s="1"/>
  <c r="D334" i="15"/>
  <c r="F796" i="18" s="1"/>
  <c r="D348" i="15"/>
  <c r="D492" i="15"/>
  <c r="D514" i="15"/>
  <c r="E540" i="15"/>
  <c r="D540" i="15" s="1"/>
  <c r="F18" i="15"/>
  <c r="E18" i="15"/>
  <c r="D71" i="15"/>
  <c r="D171" i="15"/>
  <c r="D185" i="15"/>
  <c r="D244" i="15"/>
  <c r="D256" i="15"/>
  <c r="D327" i="15"/>
  <c r="D354" i="15"/>
  <c r="D367" i="15"/>
  <c r="D407" i="15"/>
  <c r="F509" i="15"/>
  <c r="E509" i="15"/>
  <c r="E539" i="15"/>
  <c r="D539" i="15" s="1"/>
  <c r="E722" i="15"/>
  <c r="D722" i="15" s="1"/>
  <c r="E826" i="21" l="1"/>
  <c r="F826" i="21" s="1"/>
  <c r="H826" i="21" s="1"/>
  <c r="I826" i="21" s="1"/>
  <c r="E839" i="8"/>
  <c r="G839" i="8" s="1"/>
  <c r="I839" i="8" s="1"/>
  <c r="G827" i="18"/>
  <c r="L826" i="21" s="1"/>
  <c r="E803" i="21"/>
  <c r="F803" i="21" s="1"/>
  <c r="H803" i="21" s="1"/>
  <c r="I803" i="21" s="1"/>
  <c r="E816" i="8"/>
  <c r="G816" i="8" s="1"/>
  <c r="I816" i="8" s="1"/>
  <c r="G804" i="18"/>
  <c r="L803" i="21" s="1"/>
  <c r="F664" i="18"/>
  <c r="E854" i="8"/>
  <c r="G854" i="8" s="1"/>
  <c r="I854" i="8" s="1"/>
  <c r="E841" i="21"/>
  <c r="F841" i="21" s="1"/>
  <c r="H841" i="21" s="1"/>
  <c r="I841" i="21" s="1"/>
  <c r="G842" i="18"/>
  <c r="L841" i="21" s="1"/>
  <c r="F608" i="18"/>
  <c r="E607" i="21" s="1"/>
  <c r="F607" i="21" s="1"/>
  <c r="H607" i="21" s="1"/>
  <c r="I607" i="21" s="1"/>
  <c r="F650" i="18"/>
  <c r="E649" i="21" s="1"/>
  <c r="F649" i="21" s="1"/>
  <c r="H649" i="21" s="1"/>
  <c r="I649" i="21" s="1"/>
  <c r="F622" i="18"/>
  <c r="G622" i="18" s="1"/>
  <c r="G799" i="18"/>
  <c r="L798" i="21" s="1"/>
  <c r="E811" i="8"/>
  <c r="G811" i="8" s="1"/>
  <c r="I811" i="8" s="1"/>
  <c r="F501" i="18"/>
  <c r="E513" i="8" s="1"/>
  <c r="G513" i="8" s="1"/>
  <c r="I513" i="8" s="1"/>
  <c r="L789" i="21"/>
  <c r="L744" i="21"/>
  <c r="F636" i="18"/>
  <c r="E635" i="21" s="1"/>
  <c r="F635" i="21" s="1"/>
  <c r="H635" i="21" s="1"/>
  <c r="I635" i="21" s="1"/>
  <c r="E931" i="21"/>
  <c r="F931" i="21" s="1"/>
  <c r="F762" i="18"/>
  <c r="F768" i="18"/>
  <c r="F778" i="18"/>
  <c r="E777" i="21" s="1"/>
  <c r="F777" i="21" s="1"/>
  <c r="H777" i="21" s="1"/>
  <c r="I777" i="21" s="1"/>
  <c r="F784" i="18"/>
  <c r="E783" i="21" s="1"/>
  <c r="F783" i="21" s="1"/>
  <c r="H783" i="21" s="1"/>
  <c r="I783" i="21" s="1"/>
  <c r="F771" i="18"/>
  <c r="F775" i="18"/>
  <c r="F787" i="18"/>
  <c r="E786" i="21" s="1"/>
  <c r="F786" i="21" s="1"/>
  <c r="H786" i="21" s="1"/>
  <c r="I786" i="21" s="1"/>
  <c r="F758" i="18"/>
  <c r="E757" i="21" s="1"/>
  <c r="F757" i="21" s="1"/>
  <c r="H757" i="21" s="1"/>
  <c r="I757" i="21" s="1"/>
  <c r="E828" i="21"/>
  <c r="F828" i="21" s="1"/>
  <c r="H828" i="21" s="1"/>
  <c r="I828" i="21" s="1"/>
  <c r="E831" i="21"/>
  <c r="F831" i="21" s="1"/>
  <c r="H831" i="21" s="1"/>
  <c r="I831" i="21" s="1"/>
  <c r="E808" i="21"/>
  <c r="F808" i="21" s="1"/>
  <c r="H808" i="21" s="1"/>
  <c r="I808" i="21" s="1"/>
  <c r="E764" i="21"/>
  <c r="F764" i="21" s="1"/>
  <c r="H764" i="21" s="1"/>
  <c r="I764" i="21" s="1"/>
  <c r="E753" i="21"/>
  <c r="F753" i="21" s="1"/>
  <c r="H753" i="21" s="1"/>
  <c r="I753" i="21" s="1"/>
  <c r="E811" i="21"/>
  <c r="F811" i="21" s="1"/>
  <c r="E749" i="21"/>
  <c r="F749" i="21" s="1"/>
  <c r="H749" i="21" s="1"/>
  <c r="I749" i="21" s="1"/>
  <c r="E834" i="21"/>
  <c r="F834" i="21" s="1"/>
  <c r="H834" i="21" s="1"/>
  <c r="I834" i="21" s="1"/>
  <c r="E780" i="21"/>
  <c r="F780" i="21" s="1"/>
  <c r="H780" i="21" s="1"/>
  <c r="I780" i="21" s="1"/>
  <c r="E656" i="21"/>
  <c r="F656" i="21" s="1"/>
  <c r="H656" i="21" s="1"/>
  <c r="I656" i="21" s="1"/>
  <c r="E758" i="21"/>
  <c r="F758" i="21" s="1"/>
  <c r="H758" i="21" s="1"/>
  <c r="I758" i="21" s="1"/>
  <c r="E473" i="21"/>
  <c r="F473" i="21" s="1"/>
  <c r="H473" i="21" s="1"/>
  <c r="I473" i="21" s="1"/>
  <c r="E809" i="21"/>
  <c r="F809" i="21" s="1"/>
  <c r="H809" i="21" s="1"/>
  <c r="I809" i="21" s="1"/>
  <c r="E614" i="21"/>
  <c r="F614" i="21" s="1"/>
  <c r="H614" i="21" s="1"/>
  <c r="I614" i="21" s="1"/>
  <c r="E489" i="21"/>
  <c r="F489" i="21" s="1"/>
  <c r="H489" i="21" s="1"/>
  <c r="I489" i="21" s="1"/>
  <c r="E832" i="21"/>
  <c r="F832" i="21" s="1"/>
  <c r="H832" i="21" s="1"/>
  <c r="I832" i="21" s="1"/>
  <c r="E520" i="21"/>
  <c r="F520" i="21" s="1"/>
  <c r="H520" i="21" s="1"/>
  <c r="I520" i="21" s="1"/>
  <c r="E507" i="21"/>
  <c r="F507" i="21" s="1"/>
  <c r="H507" i="21" s="1"/>
  <c r="I507" i="21" s="1"/>
  <c r="E810" i="21"/>
  <c r="F810" i="21" s="1"/>
  <c r="H810" i="21" s="1"/>
  <c r="I810" i="21" s="1"/>
  <c r="E991" i="21"/>
  <c r="F991" i="21" s="1"/>
  <c r="H991" i="21" s="1"/>
  <c r="I991" i="21" s="1"/>
  <c r="E670" i="21"/>
  <c r="F670" i="21" s="1"/>
  <c r="H670" i="21" s="1"/>
  <c r="I670" i="21" s="1"/>
  <c r="E628" i="21"/>
  <c r="F628" i="21" s="1"/>
  <c r="H628" i="21" s="1"/>
  <c r="I628" i="21" s="1"/>
  <c r="E795" i="21"/>
  <c r="F795" i="21" s="1"/>
  <c r="H795" i="21" s="1"/>
  <c r="I795" i="21" s="1"/>
  <c r="E445" i="21"/>
  <c r="F445" i="21" s="1"/>
  <c r="H445" i="21" s="1"/>
  <c r="I445" i="21" s="1"/>
  <c r="E527" i="21"/>
  <c r="F527" i="21" s="1"/>
  <c r="H527" i="21" s="1"/>
  <c r="I527" i="21" s="1"/>
  <c r="E771" i="21"/>
  <c r="F771" i="21" s="1"/>
  <c r="H771" i="21" s="1"/>
  <c r="I771" i="21" s="1"/>
  <c r="E830" i="21"/>
  <c r="F830" i="21" s="1"/>
  <c r="H830" i="21" s="1"/>
  <c r="I830" i="21" s="1"/>
  <c r="E833" i="21"/>
  <c r="F833" i="21" s="1"/>
  <c r="H833" i="21" s="1"/>
  <c r="I833" i="21" s="1"/>
  <c r="E988" i="21"/>
  <c r="F988" i="21" s="1"/>
  <c r="H988" i="21" s="1"/>
  <c r="I988" i="21" s="1"/>
  <c r="E663" i="21"/>
  <c r="F663" i="21" s="1"/>
  <c r="H663" i="21" s="1"/>
  <c r="I663" i="21" s="1"/>
  <c r="E642" i="21"/>
  <c r="F642" i="21" s="1"/>
  <c r="H642" i="21" s="1"/>
  <c r="I642" i="21" s="1"/>
  <c r="E750" i="21"/>
  <c r="F750" i="21" s="1"/>
  <c r="H750" i="21" s="1"/>
  <c r="I750" i="21" s="1"/>
  <c r="E807" i="21"/>
  <c r="F807" i="21" s="1"/>
  <c r="H807" i="21" s="1"/>
  <c r="I807" i="21" s="1"/>
  <c r="E837" i="21"/>
  <c r="F837" i="21" s="1"/>
  <c r="H837" i="21" s="1"/>
  <c r="I837" i="21" s="1"/>
  <c r="E458" i="21"/>
  <c r="F458" i="21" s="1"/>
  <c r="H458" i="21" s="1"/>
  <c r="I458" i="21" s="1"/>
  <c r="E754" i="21"/>
  <c r="F754" i="21" s="1"/>
  <c r="H754" i="21" s="1"/>
  <c r="I754" i="21" s="1"/>
  <c r="E814" i="21"/>
  <c r="F814" i="21" s="1"/>
  <c r="H814" i="21" s="1"/>
  <c r="I814" i="21" s="1"/>
  <c r="H811" i="21"/>
  <c r="I811" i="21" s="1"/>
  <c r="H931" i="21"/>
  <c r="I931" i="21" s="1"/>
  <c r="E1004" i="8"/>
  <c r="G1004" i="8" s="1"/>
  <c r="I1004" i="8" s="1"/>
  <c r="G992" i="18"/>
  <c r="E1001" i="8"/>
  <c r="G1001" i="8" s="1"/>
  <c r="I1001" i="8" s="1"/>
  <c r="G989" i="18"/>
  <c r="L988" i="21" s="1"/>
  <c r="E861" i="8"/>
  <c r="G861" i="8" s="1"/>
  <c r="I861" i="8" s="1"/>
  <c r="G849" i="18"/>
  <c r="L848" i="21" s="1"/>
  <c r="F839" i="18"/>
  <c r="E838" i="21" s="1"/>
  <c r="F838" i="21" s="1"/>
  <c r="H838" i="21" s="1"/>
  <c r="I838" i="21" s="1"/>
  <c r="F816" i="18"/>
  <c r="E815" i="21" s="1"/>
  <c r="F815" i="21" s="1"/>
  <c r="E850" i="8"/>
  <c r="G850" i="8" s="1"/>
  <c r="I850" i="8" s="1"/>
  <c r="G838" i="18"/>
  <c r="L837" i="21" s="1"/>
  <c r="E827" i="8"/>
  <c r="G827" i="8" s="1"/>
  <c r="I827" i="8" s="1"/>
  <c r="G815" i="18"/>
  <c r="E823" i="8"/>
  <c r="G823" i="8" s="1"/>
  <c r="I823" i="8" s="1"/>
  <c r="G811" i="18"/>
  <c r="L810" i="21" s="1"/>
  <c r="E846" i="8"/>
  <c r="G846" i="8" s="1"/>
  <c r="I846" i="8" s="1"/>
  <c r="G834" i="18"/>
  <c r="L833" i="21" s="1"/>
  <c r="E822" i="8"/>
  <c r="G822" i="8" s="1"/>
  <c r="I822" i="8" s="1"/>
  <c r="G810" i="18"/>
  <c r="L809" i="21" s="1"/>
  <c r="E845" i="8"/>
  <c r="G845" i="8" s="1"/>
  <c r="I845" i="8" s="1"/>
  <c r="G833" i="18"/>
  <c r="E821" i="8"/>
  <c r="G821" i="8" s="1"/>
  <c r="I821" i="8" s="1"/>
  <c r="G809" i="18"/>
  <c r="L808" i="21" s="1"/>
  <c r="E841" i="8"/>
  <c r="G841" i="8" s="1"/>
  <c r="I841" i="8" s="1"/>
  <c r="G829" i="18"/>
  <c r="E844" i="8"/>
  <c r="G844" i="8" s="1"/>
  <c r="I844" i="8" s="1"/>
  <c r="G832" i="18"/>
  <c r="E843" i="8"/>
  <c r="G843" i="8" s="1"/>
  <c r="I843" i="8" s="1"/>
  <c r="G831" i="18"/>
  <c r="L830" i="21" s="1"/>
  <c r="E820" i="8"/>
  <c r="G820" i="8" s="1"/>
  <c r="I820" i="8" s="1"/>
  <c r="G808" i="18"/>
  <c r="L807" i="21" s="1"/>
  <c r="E808" i="8"/>
  <c r="G808" i="8" s="1"/>
  <c r="I808" i="8" s="1"/>
  <c r="G796" i="18"/>
  <c r="L795" i="21" s="1"/>
  <c r="E784" i="8"/>
  <c r="G784" i="8" s="1"/>
  <c r="I784" i="8" s="1"/>
  <c r="G772" i="18"/>
  <c r="E763" i="8"/>
  <c r="G763" i="8" s="1"/>
  <c r="I763" i="8" s="1"/>
  <c r="G751" i="18"/>
  <c r="E767" i="8"/>
  <c r="G767" i="8" s="1"/>
  <c r="I767" i="8" s="1"/>
  <c r="G755" i="18"/>
  <c r="E771" i="8"/>
  <c r="G771" i="8" s="1"/>
  <c r="I771" i="8" s="1"/>
  <c r="G759" i="18"/>
  <c r="E780" i="8"/>
  <c r="G780" i="8" s="1"/>
  <c r="I780" i="8" s="1"/>
  <c r="G768" i="18"/>
  <c r="E790" i="8"/>
  <c r="G790" i="8" s="1"/>
  <c r="I790" i="8" s="1"/>
  <c r="G778" i="18"/>
  <c r="G787" i="18"/>
  <c r="E770" i="8"/>
  <c r="G770" i="8" s="1"/>
  <c r="I770" i="8" s="1"/>
  <c r="G758" i="18"/>
  <c r="E777" i="8"/>
  <c r="G777" i="8" s="1"/>
  <c r="I777" i="8" s="1"/>
  <c r="G765" i="18"/>
  <c r="E766" i="8"/>
  <c r="G766" i="8" s="1"/>
  <c r="I766" i="8" s="1"/>
  <c r="G754" i="18"/>
  <c r="E824" i="8"/>
  <c r="G824" i="8" s="1"/>
  <c r="I824" i="8" s="1"/>
  <c r="G812" i="18"/>
  <c r="E762" i="8"/>
  <c r="G762" i="8" s="1"/>
  <c r="I762" i="8" s="1"/>
  <c r="G750" i="18"/>
  <c r="L749" i="21" s="1"/>
  <c r="E847" i="8"/>
  <c r="G847" i="8" s="1"/>
  <c r="I847" i="8" s="1"/>
  <c r="G835" i="18"/>
  <c r="E793" i="8"/>
  <c r="G793" i="8" s="1"/>
  <c r="I793" i="8" s="1"/>
  <c r="G781" i="18"/>
  <c r="L780" i="21" s="1"/>
  <c r="E944" i="8"/>
  <c r="G944" i="8" s="1"/>
  <c r="I944" i="8" s="1"/>
  <c r="G932" i="18"/>
  <c r="G650" i="18"/>
  <c r="E662" i="8"/>
  <c r="G662" i="8" s="1"/>
  <c r="I662" i="8" s="1"/>
  <c r="G636" i="18"/>
  <c r="E648" i="8"/>
  <c r="G648" i="8" s="1"/>
  <c r="I648" i="8" s="1"/>
  <c r="G521" i="18"/>
  <c r="L520" i="21" s="1"/>
  <c r="E533" i="8"/>
  <c r="G533" i="8" s="1"/>
  <c r="I533" i="8" s="1"/>
  <c r="G664" i="18"/>
  <c r="L663" i="21" s="1"/>
  <c r="E676" i="8"/>
  <c r="G676" i="8" s="1"/>
  <c r="I676" i="8" s="1"/>
  <c r="G608" i="18"/>
  <c r="E620" i="8"/>
  <c r="G620" i="8" s="1"/>
  <c r="I620" i="8" s="1"/>
  <c r="E655" i="8"/>
  <c r="G655" i="8" s="1"/>
  <c r="I655" i="8" s="1"/>
  <c r="G643" i="18"/>
  <c r="L642" i="21" s="1"/>
  <c r="E471" i="8"/>
  <c r="G471" i="8" s="1"/>
  <c r="I471" i="8" s="1"/>
  <c r="G459" i="18"/>
  <c r="L458" i="21" s="1"/>
  <c r="E669" i="8"/>
  <c r="G669" i="8" s="1"/>
  <c r="I669" i="8" s="1"/>
  <c r="G657" i="18"/>
  <c r="E486" i="8"/>
  <c r="G486" i="8" s="1"/>
  <c r="I486" i="8" s="1"/>
  <c r="G474" i="18"/>
  <c r="E683" i="8"/>
  <c r="G683" i="8" s="1"/>
  <c r="I683" i="8" s="1"/>
  <c r="G671" i="18"/>
  <c r="E627" i="8"/>
  <c r="G627" i="8" s="1"/>
  <c r="I627" i="8" s="1"/>
  <c r="G615" i="18"/>
  <c r="L614" i="21" s="1"/>
  <c r="E502" i="8"/>
  <c r="G502" i="8" s="1"/>
  <c r="I502" i="8" s="1"/>
  <c r="G490" i="18"/>
  <c r="L489" i="21" s="1"/>
  <c r="E641" i="8"/>
  <c r="G641" i="8" s="1"/>
  <c r="I641" i="8" s="1"/>
  <c r="G629" i="18"/>
  <c r="E520" i="8"/>
  <c r="G520" i="8" s="1"/>
  <c r="I520" i="8" s="1"/>
  <c r="G508" i="18"/>
  <c r="L507" i="21" s="1"/>
  <c r="E458" i="8"/>
  <c r="G458" i="8" s="1"/>
  <c r="I458" i="8" s="1"/>
  <c r="G446" i="18"/>
  <c r="L445" i="21" s="1"/>
  <c r="E540" i="8"/>
  <c r="G540" i="8" s="1"/>
  <c r="I540" i="8" s="1"/>
  <c r="G528" i="18"/>
  <c r="F526" i="18"/>
  <c r="F655" i="18"/>
  <c r="F506" i="18"/>
  <c r="F669" i="18"/>
  <c r="F488" i="18"/>
  <c r="F472" i="18"/>
  <c r="F627" i="18"/>
  <c r="F457" i="18"/>
  <c r="F641" i="18"/>
  <c r="F444" i="18"/>
  <c r="F326" i="18"/>
  <c r="F613" i="18"/>
  <c r="F256" i="18"/>
  <c r="N6386" i="12"/>
  <c r="D18" i="15"/>
  <c r="D509" i="15"/>
  <c r="D516" i="15"/>
  <c r="D102" i="15"/>
  <c r="L649" i="21" l="1"/>
  <c r="L777" i="21"/>
  <c r="E621" i="21"/>
  <c r="F621" i="21" s="1"/>
  <c r="H621" i="21" s="1"/>
  <c r="I621" i="21" s="1"/>
  <c r="L621" i="21" s="1"/>
  <c r="L834" i="21"/>
  <c r="L767" i="21"/>
  <c r="L831" i="21"/>
  <c r="L757" i="21"/>
  <c r="L786" i="21"/>
  <c r="E799" i="8"/>
  <c r="G799" i="8" s="1"/>
  <c r="I799" i="8" s="1"/>
  <c r="L758" i="21"/>
  <c r="L828" i="21"/>
  <c r="L670" i="21"/>
  <c r="L754" i="21"/>
  <c r="L635" i="21"/>
  <c r="L753" i="21"/>
  <c r="L832" i="21"/>
  <c r="G501" i="18"/>
  <c r="E500" i="21"/>
  <c r="F500" i="21" s="1"/>
  <c r="H500" i="21" s="1"/>
  <c r="I500" i="21" s="1"/>
  <c r="L628" i="21"/>
  <c r="L814" i="21"/>
  <c r="L811" i="21"/>
  <c r="L473" i="21"/>
  <c r="E634" i="8"/>
  <c r="G634" i="8" s="1"/>
  <c r="I634" i="8" s="1"/>
  <c r="L931" i="21"/>
  <c r="L607" i="21"/>
  <c r="L750" i="21"/>
  <c r="L527" i="21"/>
  <c r="L656" i="21"/>
  <c r="L764" i="21"/>
  <c r="L771" i="21"/>
  <c r="L991" i="21"/>
  <c r="E774" i="21"/>
  <c r="F774" i="21" s="1"/>
  <c r="H774" i="21" s="1"/>
  <c r="I774" i="21" s="1"/>
  <c r="G775" i="18"/>
  <c r="L774" i="21" s="1"/>
  <c r="E787" i="8"/>
  <c r="G787" i="8" s="1"/>
  <c r="I787" i="8" s="1"/>
  <c r="E783" i="8"/>
  <c r="G783" i="8" s="1"/>
  <c r="I783" i="8" s="1"/>
  <c r="E767" i="21"/>
  <c r="F767" i="21" s="1"/>
  <c r="H767" i="21" s="1"/>
  <c r="I767" i="21" s="1"/>
  <c r="G784" i="18"/>
  <c r="L783" i="21" s="1"/>
  <c r="G762" i="18"/>
  <c r="E770" i="21"/>
  <c r="F770" i="21" s="1"/>
  <c r="H770" i="21" s="1"/>
  <c r="I770" i="21" s="1"/>
  <c r="G771" i="18"/>
  <c r="L770" i="21" s="1"/>
  <c r="E796" i="8"/>
  <c r="G796" i="8" s="1"/>
  <c r="I796" i="8" s="1"/>
  <c r="E774" i="8"/>
  <c r="G774" i="8" s="1"/>
  <c r="I774" i="8" s="1"/>
  <c r="E761" i="21"/>
  <c r="F761" i="21" s="1"/>
  <c r="H761" i="21" s="1"/>
  <c r="I761" i="21" s="1"/>
  <c r="E525" i="21"/>
  <c r="F525" i="21" s="1"/>
  <c r="H525" i="21" s="1"/>
  <c r="I525" i="21" s="1"/>
  <c r="E626" i="21"/>
  <c r="F626" i="21" s="1"/>
  <c r="H626" i="21" s="1"/>
  <c r="I626" i="21" s="1"/>
  <c r="E640" i="21"/>
  <c r="F640" i="21" s="1"/>
  <c r="H640" i="21" s="1"/>
  <c r="I640" i="21" s="1"/>
  <c r="E471" i="21"/>
  <c r="F471" i="21" s="1"/>
  <c r="H471" i="21" s="1"/>
  <c r="I471" i="21" s="1"/>
  <c r="E487" i="21"/>
  <c r="F487" i="21" s="1"/>
  <c r="H487" i="21" s="1"/>
  <c r="I487" i="21" s="1"/>
  <c r="E255" i="21"/>
  <c r="F255" i="21" s="1"/>
  <c r="H255" i="21" s="1"/>
  <c r="I255" i="21" s="1"/>
  <c r="E612" i="21"/>
  <c r="F612" i="21" s="1"/>
  <c r="H612" i="21" s="1"/>
  <c r="I612" i="21" s="1"/>
  <c r="E668" i="21"/>
  <c r="F668" i="21" s="1"/>
  <c r="H668" i="21" s="1"/>
  <c r="I668" i="21" s="1"/>
  <c r="E325" i="21"/>
  <c r="F325" i="21" s="1"/>
  <c r="H325" i="21" s="1"/>
  <c r="I325" i="21" s="1"/>
  <c r="E505" i="21"/>
  <c r="F505" i="21" s="1"/>
  <c r="H505" i="21" s="1"/>
  <c r="I505" i="21" s="1"/>
  <c r="E443" i="21"/>
  <c r="F443" i="21" s="1"/>
  <c r="H443" i="21" s="1"/>
  <c r="I443" i="21" s="1"/>
  <c r="E654" i="21"/>
  <c r="F654" i="21" s="1"/>
  <c r="H654" i="21" s="1"/>
  <c r="I654" i="21" s="1"/>
  <c r="E456" i="21"/>
  <c r="F456" i="21" s="1"/>
  <c r="H456" i="21" s="1"/>
  <c r="I456" i="21" s="1"/>
  <c r="H815" i="21"/>
  <c r="I815" i="21" s="1"/>
  <c r="F1003" i="18"/>
  <c r="F1009" i="18"/>
  <c r="E828" i="8"/>
  <c r="G828" i="8" s="1"/>
  <c r="I828" i="8" s="1"/>
  <c r="G816" i="18"/>
  <c r="L815" i="21" s="1"/>
  <c r="E851" i="8"/>
  <c r="G851" i="8" s="1"/>
  <c r="I851" i="8" s="1"/>
  <c r="G839" i="18"/>
  <c r="L838" i="21" s="1"/>
  <c r="E484" i="8"/>
  <c r="G484" i="8" s="1"/>
  <c r="I484" i="8" s="1"/>
  <c r="G472" i="18"/>
  <c r="L471" i="21" s="1"/>
  <c r="E268" i="8"/>
  <c r="G268" i="8" s="1"/>
  <c r="I268" i="8" s="1"/>
  <c r="G256" i="18"/>
  <c r="E500" i="8"/>
  <c r="G500" i="8" s="1"/>
  <c r="I500" i="8" s="1"/>
  <c r="G488" i="18"/>
  <c r="E625" i="8"/>
  <c r="G625" i="8" s="1"/>
  <c r="I625" i="8" s="1"/>
  <c r="G613" i="18"/>
  <c r="E681" i="8"/>
  <c r="G681" i="8" s="1"/>
  <c r="I681" i="8" s="1"/>
  <c r="G669" i="18"/>
  <c r="E338" i="8"/>
  <c r="G338" i="8" s="1"/>
  <c r="I338" i="8" s="1"/>
  <c r="G326" i="18"/>
  <c r="L325" i="21" s="1"/>
  <c r="E518" i="8"/>
  <c r="G518" i="8" s="1"/>
  <c r="I518" i="8" s="1"/>
  <c r="G506" i="18"/>
  <c r="E456" i="8"/>
  <c r="G456" i="8" s="1"/>
  <c r="I456" i="8" s="1"/>
  <c r="G444" i="18"/>
  <c r="E667" i="8"/>
  <c r="G667" i="8" s="1"/>
  <c r="I667" i="8" s="1"/>
  <c r="G655" i="18"/>
  <c r="E653" i="8"/>
  <c r="G653" i="8" s="1"/>
  <c r="I653" i="8" s="1"/>
  <c r="G641" i="18"/>
  <c r="E538" i="8"/>
  <c r="G538" i="8" s="1"/>
  <c r="I538" i="8" s="1"/>
  <c r="G526" i="18"/>
  <c r="E469" i="8"/>
  <c r="G469" i="8" s="1"/>
  <c r="I469" i="8" s="1"/>
  <c r="G457" i="18"/>
  <c r="E639" i="8"/>
  <c r="G639" i="8" s="1"/>
  <c r="I639" i="8" s="1"/>
  <c r="G627" i="18"/>
  <c r="L9341" i="12"/>
  <c r="N9340" i="12" s="1"/>
  <c r="L9338" i="12"/>
  <c r="N9337" i="12" s="1"/>
  <c r="L9325" i="12"/>
  <c r="N9324" i="12" s="1"/>
  <c r="L9322" i="12"/>
  <c r="N9321" i="12" s="1"/>
  <c r="L9309" i="12"/>
  <c r="N9308" i="12" s="1"/>
  <c r="L9306" i="12"/>
  <c r="N9305" i="12" s="1"/>
  <c r="L9293" i="12"/>
  <c r="N9292" i="12" s="1"/>
  <c r="L9290" i="12"/>
  <c r="N9289" i="12" s="1"/>
  <c r="L9277" i="12"/>
  <c r="N9276" i="12" s="1"/>
  <c r="L9274" i="12"/>
  <c r="N9273" i="12" s="1"/>
  <c r="L9261" i="12"/>
  <c r="N9260" i="12" s="1"/>
  <c r="L9258" i="12"/>
  <c r="N9257" i="12" s="1"/>
  <c r="L9245" i="12"/>
  <c r="N9244" i="12" s="1"/>
  <c r="L9242" i="12"/>
  <c r="N9241" i="12" s="1"/>
  <c r="L9229" i="12"/>
  <c r="N9228" i="12" s="1"/>
  <c r="L9226" i="12"/>
  <c r="N9225" i="12" s="1"/>
  <c r="C18" i="13"/>
  <c r="L9333" i="12"/>
  <c r="L9317" i="12"/>
  <c r="L9301" i="12"/>
  <c r="L9285" i="12"/>
  <c r="L9269" i="12"/>
  <c r="L9253" i="12"/>
  <c r="L9237" i="12"/>
  <c r="L9221" i="12"/>
  <c r="E683" i="11"/>
  <c r="B683" i="11"/>
  <c r="E681" i="11"/>
  <c r="B681" i="11"/>
  <c r="E680" i="11"/>
  <c r="B680" i="11"/>
  <c r="H9090" i="12"/>
  <c r="L9090" i="12" s="1"/>
  <c r="N9091" i="12" s="1"/>
  <c r="H9062" i="12"/>
  <c r="L9062" i="12" s="1"/>
  <c r="N9063" i="12" s="1"/>
  <c r="H9048" i="12"/>
  <c r="L9048" i="12" s="1"/>
  <c r="N9049" i="12" s="1"/>
  <c r="H9085" i="12"/>
  <c r="L9085" i="12" s="1"/>
  <c r="H9057" i="12"/>
  <c r="L9057" i="12" s="1"/>
  <c r="H9043" i="12"/>
  <c r="L9043" i="12" s="1"/>
  <c r="C730" i="13"/>
  <c r="E729" i="11"/>
  <c r="E727" i="11"/>
  <c r="H9688" i="12"/>
  <c r="H9674" i="12"/>
  <c r="H9318" i="12" l="1"/>
  <c r="L9318" i="12" s="1"/>
  <c r="H9254" i="12"/>
  <c r="L9254" i="12" s="1"/>
  <c r="H9222" i="12"/>
  <c r="L9222" i="12" s="1"/>
  <c r="H9302" i="12"/>
  <c r="L9302" i="12" s="1"/>
  <c r="H9270" i="12"/>
  <c r="L9270" i="12" s="1"/>
  <c r="H9350" i="12"/>
  <c r="L9350" i="12" s="1"/>
  <c r="H9286" i="12"/>
  <c r="L9286" i="12" s="1"/>
  <c r="H9238" i="12"/>
  <c r="L9238" i="12" s="1"/>
  <c r="H9334" i="12"/>
  <c r="L9334" i="12" s="1"/>
  <c r="F661" i="18"/>
  <c r="L668" i="21"/>
  <c r="F477" i="18"/>
  <c r="L487" i="21"/>
  <c r="L761" i="21"/>
  <c r="F605" i="18"/>
  <c r="L612" i="21"/>
  <c r="F633" i="18"/>
  <c r="L640" i="21"/>
  <c r="F266" i="18"/>
  <c r="L255" i="21"/>
  <c r="G53" i="22"/>
  <c r="F449" i="18"/>
  <c r="E448" i="21" s="1"/>
  <c r="F448" i="21" s="1"/>
  <c r="H448" i="21" s="1"/>
  <c r="I448" i="21" s="1"/>
  <c r="L456" i="21"/>
  <c r="G53" i="7"/>
  <c r="L525" i="21"/>
  <c r="F647" i="18"/>
  <c r="L654" i="21"/>
  <c r="L443" i="21"/>
  <c r="L500" i="21"/>
  <c r="F619" i="18"/>
  <c r="L626" i="21"/>
  <c r="F493" i="18"/>
  <c r="L505" i="21"/>
  <c r="E1002" i="21"/>
  <c r="F1002" i="21" s="1"/>
  <c r="H1002" i="21" s="1"/>
  <c r="I1002" i="21" s="1"/>
  <c r="E1008" i="21"/>
  <c r="F1008" i="21" s="1"/>
  <c r="H1008" i="21" s="1"/>
  <c r="I1008" i="21" s="1"/>
  <c r="E265" i="21"/>
  <c r="F265" i="21" s="1"/>
  <c r="H265" i="21" s="1"/>
  <c r="I265" i="21" s="1"/>
  <c r="E646" i="21"/>
  <c r="F646" i="21" s="1"/>
  <c r="H646" i="21" s="1"/>
  <c r="I646" i="21" s="1"/>
  <c r="E632" i="21"/>
  <c r="F632" i="21" s="1"/>
  <c r="H632" i="21" s="1"/>
  <c r="I632" i="21" s="1"/>
  <c r="E492" i="21"/>
  <c r="F492" i="21" s="1"/>
  <c r="H492" i="21" s="1"/>
  <c r="I492" i="21" s="1"/>
  <c r="F329" i="18"/>
  <c r="F515" i="18"/>
  <c r="E1021" i="8"/>
  <c r="G1021" i="8" s="1"/>
  <c r="I1021" i="8" s="1"/>
  <c r="G1009" i="18"/>
  <c r="L1008" i="21" s="1"/>
  <c r="E1015" i="8"/>
  <c r="G1015" i="8" s="1"/>
  <c r="I1015" i="8" s="1"/>
  <c r="G1003" i="18"/>
  <c r="L1002" i="21" s="1"/>
  <c r="F430" i="18"/>
  <c r="F462" i="18"/>
  <c r="E461" i="21" l="1"/>
  <c r="F461" i="21" s="1"/>
  <c r="H461" i="21" s="1"/>
  <c r="I461" i="21" s="1"/>
  <c r="E476" i="21"/>
  <c r="F476" i="21" s="1"/>
  <c r="H476" i="21" s="1"/>
  <c r="I476" i="21" s="1"/>
  <c r="E514" i="21"/>
  <c r="F514" i="21" s="1"/>
  <c r="H514" i="21" s="1"/>
  <c r="I514" i="21" s="1"/>
  <c r="E660" i="21"/>
  <c r="F660" i="21" s="1"/>
  <c r="H660" i="21" s="1"/>
  <c r="I660" i="21" s="1"/>
  <c r="E618" i="21"/>
  <c r="F618" i="21" s="1"/>
  <c r="H618" i="21" s="1"/>
  <c r="I618" i="21" s="1"/>
  <c r="E328" i="21"/>
  <c r="F328" i="21" s="1"/>
  <c r="H328" i="21" s="1"/>
  <c r="I328" i="21" s="1"/>
  <c r="E429" i="21"/>
  <c r="F429" i="21" s="1"/>
  <c r="H429" i="21" s="1"/>
  <c r="I429" i="21" s="1"/>
  <c r="G661" i="18"/>
  <c r="E673" i="8"/>
  <c r="G673" i="8" s="1"/>
  <c r="I673" i="8" s="1"/>
  <c r="G477" i="18"/>
  <c r="L476" i="21" s="1"/>
  <c r="E489" i="8"/>
  <c r="G489" i="8" s="1"/>
  <c r="I489" i="8" s="1"/>
  <c r="G647" i="18"/>
  <c r="L646" i="21" s="1"/>
  <c r="E659" i="8"/>
  <c r="G659" i="8" s="1"/>
  <c r="I659" i="8" s="1"/>
  <c r="G266" i="18"/>
  <c r="E278" i="8"/>
  <c r="G278" i="8" s="1"/>
  <c r="I278" i="8" s="1"/>
  <c r="G515" i="18"/>
  <c r="E527" i="8"/>
  <c r="G527" i="8" s="1"/>
  <c r="I527" i="8" s="1"/>
  <c r="G633" i="18"/>
  <c r="L632" i="21" s="1"/>
  <c r="E645" i="8"/>
  <c r="G645" i="8" s="1"/>
  <c r="I645" i="8" s="1"/>
  <c r="G619" i="18"/>
  <c r="E631" i="8"/>
  <c r="G631" i="8" s="1"/>
  <c r="I631" i="8" s="1"/>
  <c r="G329" i="18"/>
  <c r="L328" i="21" s="1"/>
  <c r="E341" i="8"/>
  <c r="G341" i="8" s="1"/>
  <c r="I341" i="8" s="1"/>
  <c r="G449" i="18"/>
  <c r="L448" i="21" s="1"/>
  <c r="E461" i="8"/>
  <c r="G461" i="8" s="1"/>
  <c r="I461" i="8" s="1"/>
  <c r="G430" i="18"/>
  <c r="E442" i="8"/>
  <c r="G442" i="8" s="1"/>
  <c r="I442" i="8" s="1"/>
  <c r="G462" i="18"/>
  <c r="E474" i="8"/>
  <c r="G474" i="8" s="1"/>
  <c r="I474" i="8" s="1"/>
  <c r="G493" i="18"/>
  <c r="L492" i="21" s="1"/>
  <c r="E505" i="8"/>
  <c r="G505" i="8" s="1"/>
  <c r="I505" i="8" s="1"/>
  <c r="L618" i="21" l="1"/>
  <c r="L265" i="21"/>
  <c r="G40" i="22"/>
  <c r="L660" i="21"/>
  <c r="L514" i="21"/>
  <c r="L429" i="21"/>
  <c r="L461" i="21"/>
  <c r="G40" i="7"/>
  <c r="L9688" i="12"/>
  <c r="N9689" i="12" s="1"/>
  <c r="H9683" i="12"/>
  <c r="L9683" i="12" s="1"/>
  <c r="L9674" i="12"/>
  <c r="N9675" i="12" s="1"/>
  <c r="H9669" i="12"/>
  <c r="L9669" i="12" s="1"/>
  <c r="G93" i="13"/>
  <c r="G95" i="13"/>
  <c r="E74" i="11"/>
  <c r="B74" i="11"/>
  <c r="H1012" i="12"/>
  <c r="L1012" i="12" s="1"/>
  <c r="H1014" i="12"/>
  <c r="L1014" i="12" s="1"/>
  <c r="H1006" i="12"/>
  <c r="L1006" i="12" s="1"/>
  <c r="B76" i="11"/>
  <c r="E76" i="11"/>
  <c r="E75" i="11"/>
  <c r="B75" i="11"/>
  <c r="H1031" i="12"/>
  <c r="L1031" i="12" s="1"/>
  <c r="H1048" i="12"/>
  <c r="L1048" i="12" s="1"/>
  <c r="H1030" i="12"/>
  <c r="L1030" i="12" s="1"/>
  <c r="H1047" i="12"/>
  <c r="L1047" i="12" s="1"/>
  <c r="H1083" i="12"/>
  <c r="L1083" i="12" s="1"/>
  <c r="H1081" i="12"/>
  <c r="L1081" i="12" s="1"/>
  <c r="H1075" i="12"/>
  <c r="L1075" i="12" s="1"/>
  <c r="H1066" i="12"/>
  <c r="L1066" i="12" s="1"/>
  <c r="H1064" i="12"/>
  <c r="L1064" i="12" s="1"/>
  <c r="H1058" i="12"/>
  <c r="L1058" i="12" s="1"/>
  <c r="H1049" i="12"/>
  <c r="L1049" i="12" s="1"/>
  <c r="H1041" i="12"/>
  <c r="L1041" i="12" s="1"/>
  <c r="H1032" i="12"/>
  <c r="L1032" i="12" s="1"/>
  <c r="H1024" i="12"/>
  <c r="L1024" i="12" s="1"/>
  <c r="H978" i="12"/>
  <c r="L978" i="12" s="1"/>
  <c r="H976" i="12"/>
  <c r="L976" i="12" s="1"/>
  <c r="H970" i="12"/>
  <c r="L970" i="12" s="1"/>
  <c r="E167" i="11"/>
  <c r="B167" i="11"/>
  <c r="H2377" i="12"/>
  <c r="L2377" i="12" s="1"/>
  <c r="H2371" i="12"/>
  <c r="L2371" i="12" s="1"/>
  <c r="E150" i="11"/>
  <c r="B150" i="11"/>
  <c r="L2161" i="12"/>
  <c r="N2162" i="12" s="1"/>
  <c r="H2155" i="12"/>
  <c r="L2155" i="12" s="1"/>
  <c r="E166" i="11"/>
  <c r="B166" i="11"/>
  <c r="H2362" i="12"/>
  <c r="L2362" i="12" s="1"/>
  <c r="H2361" i="12"/>
  <c r="L2361" i="12" s="1"/>
  <c r="H2355" i="12"/>
  <c r="L2355" i="12" s="1"/>
  <c r="E165" i="11"/>
  <c r="B165" i="11"/>
  <c r="H2346" i="12"/>
  <c r="L2346" i="12" s="1"/>
  <c r="N2347" i="12" s="1"/>
  <c r="H2340" i="12"/>
  <c r="L2340" i="12" s="1"/>
  <c r="E158" i="11"/>
  <c r="B158" i="11"/>
  <c r="H2229" i="12"/>
  <c r="H2230" i="12" s="1"/>
  <c r="L2230" i="12" s="1"/>
  <c r="H2223" i="12"/>
  <c r="L2223" i="12" s="1"/>
  <c r="E164" i="11"/>
  <c r="B164" i="11"/>
  <c r="H2331" i="12"/>
  <c r="L2331" i="12" s="1"/>
  <c r="N2332" i="12" s="1"/>
  <c r="H2325" i="12"/>
  <c r="L2325" i="12" s="1"/>
  <c r="E163" i="11"/>
  <c r="B163" i="11"/>
  <c r="H2316" i="12"/>
  <c r="L2316" i="12" s="1"/>
  <c r="H2315" i="12"/>
  <c r="L2315" i="12" s="1"/>
  <c r="H2309" i="12"/>
  <c r="L2309" i="12" s="1"/>
  <c r="E162" i="11"/>
  <c r="B162" i="11"/>
  <c r="H2300" i="12"/>
  <c r="L2300" i="12" s="1"/>
  <c r="N2301" i="12" s="1"/>
  <c r="H2294" i="12"/>
  <c r="L2294" i="12" s="1"/>
  <c r="B161" i="11"/>
  <c r="E161" i="11"/>
  <c r="H2285" i="12"/>
  <c r="L2285" i="12" s="1"/>
  <c r="H2279" i="12"/>
  <c r="L2279" i="12" s="1"/>
  <c r="E160" i="11"/>
  <c r="B160" i="11"/>
  <c r="D2270" i="12"/>
  <c r="H2263" i="12"/>
  <c r="L2263" i="12" s="1"/>
  <c r="E175" i="11"/>
  <c r="I672" i="8" l="1"/>
  <c r="I1009" i="8"/>
  <c r="I1115" i="8"/>
  <c r="I1197" i="8"/>
  <c r="G97" i="13"/>
  <c r="N1050" i="12"/>
  <c r="N1033" i="12"/>
  <c r="N2378" i="12"/>
  <c r="N2363" i="12"/>
  <c r="L2229" i="12"/>
  <c r="N2231" i="12" s="1"/>
  <c r="N2317" i="12"/>
  <c r="N2286" i="12"/>
  <c r="I759" i="8" l="1"/>
  <c r="I1098" i="8"/>
  <c r="I1088" i="8"/>
  <c r="B118" i="11" l="1"/>
  <c r="E118" i="11"/>
  <c r="H1711" i="12"/>
  <c r="L1711" i="12" s="1"/>
  <c r="H1710" i="12"/>
  <c r="L1710" i="12" s="1"/>
  <c r="H1704" i="12"/>
  <c r="L1704" i="12" s="1"/>
  <c r="N1712" i="12" l="1"/>
  <c r="E153" i="11"/>
  <c r="B153" i="11"/>
  <c r="H2195" i="12"/>
  <c r="L2195" i="12" s="1"/>
  <c r="H2196" i="12"/>
  <c r="L2196" i="12" s="1"/>
  <c r="H2189" i="12"/>
  <c r="L2189" i="12" s="1"/>
  <c r="E95" i="11"/>
  <c r="B95" i="11"/>
  <c r="H1360" i="12"/>
  <c r="L1360" i="12" s="1"/>
  <c r="H1359" i="12"/>
  <c r="L1359" i="12" s="1"/>
  <c r="H1361" i="12" s="1"/>
  <c r="D1356" i="12"/>
  <c r="D1355" i="12"/>
  <c r="D1354" i="12"/>
  <c r="D1353" i="12"/>
  <c r="H1353" i="12"/>
  <c r="E87" i="11"/>
  <c r="B87" i="11"/>
  <c r="H1240" i="12"/>
  <c r="L1240" i="12" s="1"/>
  <c r="H1242" i="12"/>
  <c r="L1242" i="12" s="1"/>
  <c r="H1219" i="12"/>
  <c r="H1234" i="12"/>
  <c r="L1234" i="12" s="1"/>
  <c r="E94" i="11"/>
  <c r="B94" i="11"/>
  <c r="C39" i="13"/>
  <c r="H1343" i="12" s="1"/>
  <c r="D1343" i="12"/>
  <c r="D1337" i="12"/>
  <c r="H1337" i="12"/>
  <c r="B104" i="11"/>
  <c r="E104" i="11"/>
  <c r="H1506" i="12"/>
  <c r="L1506" i="12" s="1"/>
  <c r="H1509" i="12"/>
  <c r="L1509" i="12" s="1"/>
  <c r="H1508" i="12"/>
  <c r="L1508" i="12" s="1"/>
  <c r="H1500" i="12"/>
  <c r="L1500" i="12" s="1"/>
  <c r="I720" i="8" l="1"/>
  <c r="I933" i="8"/>
  <c r="I419" i="8"/>
  <c r="I418" i="8"/>
  <c r="I1048" i="8"/>
  <c r="I415" i="8"/>
  <c r="L1337" i="12"/>
  <c r="L1343" i="12"/>
  <c r="H1344" i="12" s="1"/>
  <c r="L1344" i="12" s="1"/>
  <c r="N1345" i="12" s="1"/>
  <c r="L1353" i="12"/>
  <c r="N2197" i="12"/>
  <c r="L1361" i="12"/>
  <c r="N1362" i="12" s="1"/>
  <c r="B98" i="11"/>
  <c r="E98" i="11"/>
  <c r="H1397" i="12"/>
  <c r="L1397" i="12" s="1"/>
  <c r="H1400" i="12"/>
  <c r="L1400" i="12" s="1"/>
  <c r="H1399" i="12"/>
  <c r="L1399" i="12" s="1"/>
  <c r="H1391" i="12"/>
  <c r="L1391" i="12" s="1"/>
  <c r="B91" i="11"/>
  <c r="E91" i="11"/>
  <c r="H1313" i="12"/>
  <c r="D1313" i="12"/>
  <c r="H1307" i="12"/>
  <c r="L1307" i="12" l="1"/>
  <c r="L1313" i="12"/>
  <c r="N1314" i="12" s="1"/>
  <c r="B152" i="11" l="1"/>
  <c r="E152" i="11"/>
  <c r="H2180" i="12"/>
  <c r="L2180" i="12" s="1"/>
  <c r="H2179" i="12"/>
  <c r="L2179" i="12" s="1"/>
  <c r="H2173" i="12"/>
  <c r="L2173" i="12" s="1"/>
  <c r="N2181" i="12" l="1"/>
  <c r="B82" i="11" l="1"/>
  <c r="E82" i="11"/>
  <c r="H1177" i="12"/>
  <c r="H1176" i="12"/>
  <c r="D1173" i="12"/>
  <c r="D1172" i="12"/>
  <c r="D1171" i="12"/>
  <c r="H1170" i="12"/>
  <c r="D1170" i="12"/>
  <c r="I134" i="8" l="1"/>
  <c r="L1170" i="12"/>
  <c r="I153" i="8" l="1"/>
  <c r="B81" i="11"/>
  <c r="E81" i="11"/>
  <c r="L1176" i="12"/>
  <c r="H1160" i="12" l="1"/>
  <c r="L1160" i="12" l="1"/>
  <c r="H1154" i="12"/>
  <c r="L1154" i="12" s="1"/>
  <c r="A984" i="13"/>
  <c r="A985" i="13" s="1"/>
  <c r="A986" i="13" s="1"/>
  <c r="A987" i="13" s="1"/>
  <c r="A988" i="13" s="1"/>
  <c r="A989" i="13" s="1"/>
  <c r="A990" i="13" s="1"/>
  <c r="A991" i="13" s="1"/>
  <c r="A992" i="13" s="1"/>
  <c r="A993" i="13" s="1"/>
  <c r="A994" i="13" s="1"/>
  <c r="A995" i="13" s="1"/>
  <c r="C979" i="13"/>
  <c r="C977" i="13"/>
  <c r="A976" i="13"/>
  <c r="A977" i="13" s="1"/>
  <c r="A978" i="13" s="1"/>
  <c r="A979" i="13" s="1"/>
  <c r="A980" i="13" s="1"/>
  <c r="C975" i="13"/>
  <c r="A971" i="13"/>
  <c r="A972" i="13" s="1"/>
  <c r="A932" i="13"/>
  <c r="A933" i="13" s="1"/>
  <c r="A934" i="13" s="1"/>
  <c r="A935" i="13" s="1"/>
  <c r="A936" i="13" s="1"/>
  <c r="A937" i="13" s="1"/>
  <c r="A938" i="13" s="1"/>
  <c r="A939" i="13" s="1"/>
  <c r="A940" i="13" s="1"/>
  <c r="A942" i="13" s="1"/>
  <c r="A943" i="13" s="1"/>
  <c r="A944" i="13" s="1"/>
  <c r="A945" i="13" s="1"/>
  <c r="A946" i="13" s="1"/>
  <c r="A947" i="13" s="1"/>
  <c r="A948" i="13" s="1"/>
  <c r="A949" i="13" s="1"/>
  <c r="A950" i="13" s="1"/>
  <c r="A951" i="13" s="1"/>
  <c r="A952" i="13" s="1"/>
  <c r="A953" i="13" s="1"/>
  <c r="A954" i="13" s="1"/>
  <c r="A955" i="13" s="1"/>
  <c r="A956" i="13" s="1"/>
  <c r="A957" i="13" s="1"/>
  <c r="A958" i="13" s="1"/>
  <c r="A959" i="13" s="1"/>
  <c r="A960" i="13" s="1"/>
  <c r="A962" i="13" s="1"/>
  <c r="A963" i="13" s="1"/>
  <c r="A964" i="13" s="1"/>
  <c r="A965" i="13" s="1"/>
  <c r="A966" i="13" s="1"/>
  <c r="A927" i="13"/>
  <c r="A923" i="13"/>
  <c r="C922" i="13"/>
  <c r="C919" i="13"/>
  <c r="C918" i="13"/>
  <c r="A918" i="13"/>
  <c r="A919" i="13" s="1"/>
  <c r="A910" i="13"/>
  <c r="A906" i="13"/>
  <c r="C905" i="13"/>
  <c r="C906" i="13" s="1"/>
  <c r="C901" i="13"/>
  <c r="C900" i="13"/>
  <c r="C899" i="13"/>
  <c r="C896" i="13"/>
  <c r="A896" i="13"/>
  <c r="A897" i="13" s="1"/>
  <c r="A898" i="13" s="1"/>
  <c r="A899" i="13" s="1"/>
  <c r="A900" i="13" s="1"/>
  <c r="A901" i="13" s="1"/>
  <c r="C895" i="13"/>
  <c r="C891" i="13"/>
  <c r="C890" i="13"/>
  <c r="C889" i="13"/>
  <c r="A889" i="13"/>
  <c r="A890" i="13" s="1"/>
  <c r="A891" i="13" s="1"/>
  <c r="C888" i="13"/>
  <c r="C879" i="13"/>
  <c r="C878" i="13"/>
  <c r="C877" i="13"/>
  <c r="C876" i="13"/>
  <c r="A876" i="13"/>
  <c r="A877" i="13" s="1"/>
  <c r="A878" i="13" s="1"/>
  <c r="A879" i="13" s="1"/>
  <c r="A880" i="13" s="1"/>
  <c r="A882" i="13" s="1"/>
  <c r="A883" i="13" s="1"/>
  <c r="A885" i="13" s="1"/>
  <c r="C875" i="13"/>
  <c r="C871" i="13"/>
  <c r="C910" i="13" s="1"/>
  <c r="A871" i="13"/>
  <c r="C870" i="13"/>
  <c r="C909" i="13" s="1"/>
  <c r="C866" i="13"/>
  <c r="A866" i="13"/>
  <c r="C865" i="13"/>
  <c r="C859" i="13"/>
  <c r="C860" i="13" s="1"/>
  <c r="H2903" i="12" s="1"/>
  <c r="L2903" i="12" s="1"/>
  <c r="C858" i="13"/>
  <c r="A856" i="13"/>
  <c r="A857" i="13" s="1"/>
  <c r="A858" i="13" s="1"/>
  <c r="A859" i="13" s="1"/>
  <c r="A852" i="13"/>
  <c r="C851" i="13"/>
  <c r="C847" i="13"/>
  <c r="H2269" i="12"/>
  <c r="L2269" i="12" s="1"/>
  <c r="C843" i="13"/>
  <c r="C842" i="13"/>
  <c r="A841" i="13"/>
  <c r="A842" i="13" s="1"/>
  <c r="A843" i="13" s="1"/>
  <c r="A844" i="13" s="1"/>
  <c r="A845" i="13" s="1"/>
  <c r="A847" i="13" s="1"/>
  <c r="A848" i="13" s="1"/>
  <c r="C833" i="13"/>
  <c r="H1538" i="12" s="1"/>
  <c r="L1538" i="12" s="1"/>
  <c r="N1539" i="12" s="1"/>
  <c r="C832" i="13"/>
  <c r="C826" i="13"/>
  <c r="A826" i="13"/>
  <c r="A827" i="13" s="1"/>
  <c r="A828" i="13" s="1"/>
  <c r="A829" i="13" s="1"/>
  <c r="A830" i="13" s="1"/>
  <c r="A831" i="13" s="1"/>
  <c r="A832" i="13" s="1"/>
  <c r="A833" i="13" s="1"/>
  <c r="A834" i="13" s="1"/>
  <c r="A835" i="13" s="1"/>
  <c r="A836" i="13" s="1"/>
  <c r="A837" i="13" s="1"/>
  <c r="A838" i="13" s="1"/>
  <c r="C825" i="13"/>
  <c r="C822" i="13"/>
  <c r="C821" i="13"/>
  <c r="C820" i="13"/>
  <c r="C814" i="13"/>
  <c r="C815" i="13" s="1"/>
  <c r="A811" i="13"/>
  <c r="A812" i="13" s="1"/>
  <c r="A813" i="13" s="1"/>
  <c r="A814" i="13" s="1"/>
  <c r="A815" i="13" s="1"/>
  <c r="A816" i="13" s="1"/>
  <c r="A817" i="13" s="1"/>
  <c r="A818" i="13" s="1"/>
  <c r="A819" i="13" s="1"/>
  <c r="A820" i="13" s="1"/>
  <c r="A821" i="13" s="1"/>
  <c r="A822" i="13" s="1"/>
  <c r="C803" i="13"/>
  <c r="C802" i="13"/>
  <c r="C800" i="13"/>
  <c r="C799" i="13"/>
  <c r="A798" i="13"/>
  <c r="A799" i="13" s="1"/>
  <c r="A800" i="13" s="1"/>
  <c r="A801" i="13" s="1"/>
  <c r="A802" i="13" s="1"/>
  <c r="A803" i="13" s="1"/>
  <c r="C794" i="13"/>
  <c r="C792" i="13"/>
  <c r="H120" i="12" s="1"/>
  <c r="L120" i="12" s="1"/>
  <c r="C791" i="13"/>
  <c r="C789" i="13"/>
  <c r="H117" i="12" s="1"/>
  <c r="L117" i="12" s="1"/>
  <c r="C788" i="13"/>
  <c r="H116" i="12" s="1"/>
  <c r="L116" i="12" s="1"/>
  <c r="C787" i="13"/>
  <c r="H115" i="12" s="1"/>
  <c r="L115" i="12" s="1"/>
  <c r="A787" i="13"/>
  <c r="A788" i="13" s="1"/>
  <c r="A789" i="13" s="1"/>
  <c r="A790" i="13" s="1"/>
  <c r="A791" i="13" s="1"/>
  <c r="A792" i="13" s="1"/>
  <c r="A793" i="13" s="1"/>
  <c r="C786" i="13"/>
  <c r="H114" i="12" s="1"/>
  <c r="L114" i="12" s="1"/>
  <c r="C782" i="13"/>
  <c r="C759" i="13"/>
  <c r="H129" i="12" s="1"/>
  <c r="L129" i="12" s="1"/>
  <c r="C756" i="13"/>
  <c r="C755" i="13"/>
  <c r="A755" i="13"/>
  <c r="A756" i="13" s="1"/>
  <c r="A758" i="13" s="1"/>
  <c r="A759" i="13" s="1"/>
  <c r="A760" i="13" s="1"/>
  <c r="A761" i="13" s="1"/>
  <c r="A764" i="13" s="1"/>
  <c r="A765" i="13" s="1"/>
  <c r="A766" i="13" s="1"/>
  <c r="A767" i="13" s="1"/>
  <c r="A768" i="13" s="1"/>
  <c r="A769" i="13" s="1"/>
  <c r="A770" i="13" s="1"/>
  <c r="A771" i="13" s="1"/>
  <c r="A772" i="13" s="1"/>
  <c r="A773" i="13" s="1"/>
  <c r="A774" i="13" s="1"/>
  <c r="A775" i="13" s="1"/>
  <c r="A776" i="13" s="1"/>
  <c r="A777" i="13" s="1"/>
  <c r="A778" i="13" s="1"/>
  <c r="A779" i="13" s="1"/>
  <c r="A780" i="13" s="1"/>
  <c r="A781" i="13" s="1"/>
  <c r="A782" i="13" s="1"/>
  <c r="A783" i="13" s="1"/>
  <c r="C754" i="13"/>
  <c r="C746" i="13"/>
  <c r="C745" i="13"/>
  <c r="H9793" i="12" s="1"/>
  <c r="H9794" i="12" s="1"/>
  <c r="L9794" i="12" s="1"/>
  <c r="C744" i="13"/>
  <c r="C731" i="13"/>
  <c r="H9704" i="12" s="1"/>
  <c r="L9704" i="12" s="1"/>
  <c r="N9705" i="12" s="1"/>
  <c r="H9547" i="12"/>
  <c r="C694" i="13"/>
  <c r="C674" i="13"/>
  <c r="H8944" i="12" s="1"/>
  <c r="H8945" i="12" s="1"/>
  <c r="L8945" i="12" s="1"/>
  <c r="C672" i="13"/>
  <c r="C667" i="13"/>
  <c r="C666" i="13"/>
  <c r="C656" i="13"/>
  <c r="C657" i="13" s="1"/>
  <c r="C637" i="13"/>
  <c r="H7156" i="12" s="1"/>
  <c r="L7156" i="12" s="1"/>
  <c r="N7157" i="12" s="1"/>
  <c r="C634" i="13"/>
  <c r="C623" i="13"/>
  <c r="H6006" i="12" s="1"/>
  <c r="L6006" i="12" s="1"/>
  <c r="N6007" i="12" s="1"/>
  <c r="C622" i="13"/>
  <c r="H5991" i="12" s="1"/>
  <c r="L5991" i="12" s="1"/>
  <c r="N5992" i="12" s="1"/>
  <c r="C621" i="13"/>
  <c r="H5976" i="12" s="1"/>
  <c r="L5976" i="12" s="1"/>
  <c r="N5977" i="12" s="1"/>
  <c r="C620" i="13"/>
  <c r="C619" i="13"/>
  <c r="H5946" i="12" s="1"/>
  <c r="L5946" i="12" s="1"/>
  <c r="N5947" i="12" s="1"/>
  <c r="C618" i="13"/>
  <c r="C617" i="13"/>
  <c r="H5916" i="12" s="1"/>
  <c r="L5916" i="12" s="1"/>
  <c r="N5917" i="12" s="1"/>
  <c r="C616" i="13"/>
  <c r="H5901" i="12" s="1"/>
  <c r="L5901" i="12" s="1"/>
  <c r="N5902" i="12" s="1"/>
  <c r="C615" i="13"/>
  <c r="H5886" i="12" s="1"/>
  <c r="L5886" i="12" s="1"/>
  <c r="N5887" i="12" s="1"/>
  <c r="H8354" i="12"/>
  <c r="L8354" i="12" s="1"/>
  <c r="L8355" i="12" s="1"/>
  <c r="H8273" i="12"/>
  <c r="L8273" i="12" s="1"/>
  <c r="L8274" i="12" s="1"/>
  <c r="H8702" i="12"/>
  <c r="L8702" i="12" s="1"/>
  <c r="C513" i="13"/>
  <c r="H8498" i="12" s="1"/>
  <c r="L8498" i="12" s="1"/>
  <c r="C512" i="13"/>
  <c r="H8670" i="12" s="1"/>
  <c r="L8670" i="12" s="1"/>
  <c r="L8671" i="12" s="1"/>
  <c r="H8419" i="12"/>
  <c r="L8419" i="12" s="1"/>
  <c r="H8387" i="12"/>
  <c r="L8387" i="12" s="1"/>
  <c r="L8388" i="12" s="1"/>
  <c r="N8389" i="12" s="1"/>
  <c r="H8371" i="12"/>
  <c r="L8371" i="12" s="1"/>
  <c r="C475" i="13"/>
  <c r="C499" i="13" s="1"/>
  <c r="H7543" i="12" s="1"/>
  <c r="L7543" i="12" s="1"/>
  <c r="N7544" i="12" s="1"/>
  <c r="C466" i="13"/>
  <c r="H7943" i="12" s="1"/>
  <c r="L7943" i="12" s="1"/>
  <c r="N7944" i="12" s="1"/>
  <c r="C450" i="13"/>
  <c r="H7051" i="12" s="1"/>
  <c r="L7051" i="12" s="1"/>
  <c r="C446" i="13"/>
  <c r="H6986" i="12" s="1"/>
  <c r="L6986" i="12" s="1"/>
  <c r="H6987" i="12" s="1"/>
  <c r="C442" i="13"/>
  <c r="H6875" i="12" s="1"/>
  <c r="L6875" i="12" s="1"/>
  <c r="N6876" i="12" s="1"/>
  <c r="C422" i="13"/>
  <c r="C421" i="13"/>
  <c r="C420" i="13"/>
  <c r="H6487" i="12"/>
  <c r="L6487" i="12" s="1"/>
  <c r="N6488" i="12" s="1"/>
  <c r="C399" i="13"/>
  <c r="H6424" i="12" s="1"/>
  <c r="L6424" i="12" s="1"/>
  <c r="H7134" i="12"/>
  <c r="L7134" i="12" s="1"/>
  <c r="C382" i="13"/>
  <c r="H5135" i="12" s="1"/>
  <c r="L5135" i="12" s="1"/>
  <c r="C334" i="13"/>
  <c r="H4487" i="12" s="1"/>
  <c r="L4487" i="12" s="1"/>
  <c r="C333" i="13"/>
  <c r="C332" i="13"/>
  <c r="H3823" i="12" s="1"/>
  <c r="L3823" i="12" s="1"/>
  <c r="N3824" i="12" s="1"/>
  <c r="C330" i="13"/>
  <c r="H4008" i="12" s="1"/>
  <c r="L4008" i="12" s="1"/>
  <c r="C325" i="13"/>
  <c r="H3793" i="12" s="1"/>
  <c r="L3793" i="12" s="1"/>
  <c r="H4891" i="12"/>
  <c r="L4891" i="12" s="1"/>
  <c r="N4892" i="12" s="1"/>
  <c r="H4087" i="12"/>
  <c r="L4087" i="12" s="1"/>
  <c r="N4089" i="12" s="1"/>
  <c r="C300" i="13"/>
  <c r="C299" i="13"/>
  <c r="H3808" i="12" s="1"/>
  <c r="L3808" i="12" s="1"/>
  <c r="N3809" i="12" s="1"/>
  <c r="C294" i="13"/>
  <c r="C291" i="13"/>
  <c r="H4679" i="12" s="1"/>
  <c r="L4679" i="12" s="1"/>
  <c r="N4681" i="12" s="1"/>
  <c r="C290" i="13"/>
  <c r="H4828" i="12" s="1"/>
  <c r="L4828" i="12" s="1"/>
  <c r="C289" i="13"/>
  <c r="H4796" i="12" s="1"/>
  <c r="L4796" i="12" s="1"/>
  <c r="C282" i="13"/>
  <c r="C281" i="13"/>
  <c r="C280" i="13"/>
  <c r="C236" i="13"/>
  <c r="H3751" i="12" s="1"/>
  <c r="L3751" i="12" s="1"/>
  <c r="N3752" i="12" s="1"/>
  <c r="N3754" i="12" s="1"/>
  <c r="N3755" i="12" s="1"/>
  <c r="G321" i="11" s="1"/>
  <c r="A236" i="13"/>
  <c r="A237" i="13" s="1"/>
  <c r="A238" i="13" s="1"/>
  <c r="A239" i="13" s="1"/>
  <c r="A240" i="13" s="1"/>
  <c r="A241" i="13" s="1"/>
  <c r="A242" i="13" s="1"/>
  <c r="A243" i="13" s="1"/>
  <c r="A244" i="13" s="1"/>
  <c r="A245" i="13" s="1"/>
  <c r="A246" i="13" s="1"/>
  <c r="A247" i="13" s="1"/>
  <c r="A248" i="13" s="1"/>
  <c r="A249" i="13" s="1"/>
  <c r="A250" i="13" s="1"/>
  <c r="A251" i="13" s="1"/>
  <c r="A252" i="13" s="1"/>
  <c r="A253" i="13" s="1"/>
  <c r="A254" i="13" s="1"/>
  <c r="A255" i="13" s="1"/>
  <c r="A256" i="13" s="1"/>
  <c r="A257" i="13" s="1"/>
  <c r="A258" i="13" s="1"/>
  <c r="A259" i="13" s="1"/>
  <c r="A260" i="13" s="1"/>
  <c r="A261" i="13" s="1"/>
  <c r="A262" i="13" s="1"/>
  <c r="A263" i="13" s="1"/>
  <c r="A264" i="13" s="1"/>
  <c r="A265" i="13" s="1"/>
  <c r="A266" i="13" s="1"/>
  <c r="A267" i="13" s="1"/>
  <c r="A268" i="13" s="1"/>
  <c r="A269" i="13" s="1"/>
  <c r="A270" i="13" s="1"/>
  <c r="A271" i="13" s="1"/>
  <c r="A272" i="13" s="1"/>
  <c r="A273" i="13" s="1"/>
  <c r="A274" i="13" s="1"/>
  <c r="A275" i="13" s="1"/>
  <c r="A276" i="13" s="1"/>
  <c r="A277" i="13" s="1"/>
  <c r="A278" i="13" s="1"/>
  <c r="A279" i="13" s="1"/>
  <c r="A280" i="13" s="1"/>
  <c r="A281" i="13" s="1"/>
  <c r="A282" i="13" s="1"/>
  <c r="A283" i="13" s="1"/>
  <c r="A284" i="13" s="1"/>
  <c r="A285" i="13" s="1"/>
  <c r="A215" i="13"/>
  <c r="A216" i="13" s="1"/>
  <c r="A217" i="13" s="1"/>
  <c r="A218" i="13" s="1"/>
  <c r="A219" i="13" s="1"/>
  <c r="A220" i="13" s="1"/>
  <c r="A221" i="13" s="1"/>
  <c r="A222" i="13" s="1"/>
  <c r="A223" i="13" s="1"/>
  <c r="A224" i="13" s="1"/>
  <c r="A225" i="13" s="1"/>
  <c r="A226" i="13" s="1"/>
  <c r="A227" i="13" s="1"/>
  <c r="A228" i="13" s="1"/>
  <c r="A229" i="13" s="1"/>
  <c r="A230" i="13" s="1"/>
  <c r="A231" i="13" s="1"/>
  <c r="H2838" i="12"/>
  <c r="H2828" i="12"/>
  <c r="C197" i="13"/>
  <c r="H2482" i="12" s="1"/>
  <c r="L2512" i="12" s="1"/>
  <c r="C196" i="13"/>
  <c r="C176" i="13"/>
  <c r="C175" i="13"/>
  <c r="H2100" i="12" s="1"/>
  <c r="L2100" i="12" s="1"/>
  <c r="C174" i="13"/>
  <c r="C173" i="13"/>
  <c r="H2116" i="12" s="1"/>
  <c r="L2116" i="12" s="1"/>
  <c r="C172" i="13"/>
  <c r="H2034" i="12" s="1"/>
  <c r="L2034" i="12" s="1"/>
  <c r="C171" i="13"/>
  <c r="H2099" i="12" s="1"/>
  <c r="L2099" i="12" s="1"/>
  <c r="C167" i="13"/>
  <c r="H2673" i="12" s="1"/>
  <c r="H2674" i="12" s="1"/>
  <c r="L2674" i="12" s="1"/>
  <c r="C142" i="13"/>
  <c r="H1631" i="12" s="1"/>
  <c r="L1631" i="12" s="1"/>
  <c r="H2880" i="12"/>
  <c r="L2880" i="12" s="1"/>
  <c r="C137" i="13"/>
  <c r="C131" i="13"/>
  <c r="H1736" i="12" s="1"/>
  <c r="L1736" i="12" s="1"/>
  <c r="C129" i="13"/>
  <c r="H1695" i="12" s="1"/>
  <c r="L1695" i="12" s="1"/>
  <c r="N1696" i="12" s="1"/>
  <c r="H1142" i="12"/>
  <c r="H1143" i="12" s="1"/>
  <c r="L1143" i="12" s="1"/>
  <c r="H1126" i="12"/>
  <c r="L1126" i="12" s="1"/>
  <c r="C89" i="13"/>
  <c r="H996" i="12" s="1"/>
  <c r="L996" i="12" s="1"/>
  <c r="C69" i="13"/>
  <c r="H575" i="12"/>
  <c r="L575" i="12" s="1"/>
  <c r="C48" i="13"/>
  <c r="C44" i="13"/>
  <c r="H807" i="12" s="1"/>
  <c r="L807" i="12" s="1"/>
  <c r="C40" i="13"/>
  <c r="H199" i="12" s="1"/>
  <c r="L199" i="12" s="1"/>
  <c r="N200" i="12" s="1"/>
  <c r="C38" i="13"/>
  <c r="H2957" i="12" s="1"/>
  <c r="C36" i="13"/>
  <c r="H2925" i="12" s="1"/>
  <c r="L2925" i="12" s="1"/>
  <c r="G35" i="13"/>
  <c r="C31" i="13"/>
  <c r="H1525" i="12" s="1"/>
  <c r="L1525" i="12" s="1"/>
  <c r="N1527" i="12" s="1"/>
  <c r="C22" i="13"/>
  <c r="C21" i="13"/>
  <c r="H9804" i="12" s="1"/>
  <c r="L9804" i="12" s="1"/>
  <c r="C20" i="13"/>
  <c r="H4643" i="12" s="1"/>
  <c r="L4643" i="12" s="1"/>
  <c r="C19" i="13"/>
  <c r="H2061" i="12" s="1"/>
  <c r="L2061" i="12" s="1"/>
  <c r="C17" i="13"/>
  <c r="C16" i="13"/>
  <c r="C15" i="13"/>
  <c r="C14" i="13"/>
  <c r="H586" i="12" s="1"/>
  <c r="L586" i="12" s="1"/>
  <c r="C13" i="13"/>
  <c r="H797" i="12" s="1"/>
  <c r="L797" i="12" s="1"/>
  <c r="C12" i="13"/>
  <c r="C11" i="13"/>
  <c r="H1795" i="12" s="1"/>
  <c r="L1795" i="12" s="1"/>
  <c r="A11" i="13"/>
  <c r="A12" i="13" s="1"/>
  <c r="A13" i="13" s="1"/>
  <c r="A14" i="13" s="1"/>
  <c r="A15" i="13" s="1"/>
  <c r="A16" i="13" s="1"/>
  <c r="A17" i="13" s="1"/>
  <c r="G10" i="13"/>
  <c r="G11" i="13" s="1"/>
  <c r="H9920" i="12"/>
  <c r="H9910" i="12"/>
  <c r="H9911" i="12" s="1"/>
  <c r="L9911" i="12" s="1"/>
  <c r="H9900" i="12"/>
  <c r="H9901" i="12" s="1"/>
  <c r="L9901" i="12" s="1"/>
  <c r="H9890" i="12"/>
  <c r="H9880" i="12"/>
  <c r="H9881" i="12" s="1"/>
  <c r="L9881" i="12" s="1"/>
  <c r="H9870" i="12"/>
  <c r="H9860" i="12"/>
  <c r="H9861" i="12" s="1"/>
  <c r="L9861" i="12" s="1"/>
  <c r="H9848" i="12"/>
  <c r="L9848" i="12" s="1"/>
  <c r="H9838" i="12"/>
  <c r="H9839" i="12" s="1"/>
  <c r="L9839" i="12" s="1"/>
  <c r="H9828" i="12"/>
  <c r="L9828" i="12" s="1"/>
  <c r="H9818" i="12"/>
  <c r="H9819" i="12" s="1"/>
  <c r="L9819" i="12" s="1"/>
  <c r="H9808" i="12"/>
  <c r="H9809" i="12" s="1"/>
  <c r="L9809" i="12" s="1"/>
  <c r="H9778" i="12"/>
  <c r="H9779" i="12" s="1"/>
  <c r="L9779" i="12" s="1"/>
  <c r="H9763" i="12"/>
  <c r="H9764" i="12" s="1"/>
  <c r="L9764" i="12" s="1"/>
  <c r="H9753" i="12"/>
  <c r="L9753" i="12" s="1"/>
  <c r="H9743" i="12"/>
  <c r="H9744" i="12" s="1"/>
  <c r="L9744" i="12" s="1"/>
  <c r="H9733" i="12"/>
  <c r="H9732" i="12"/>
  <c r="L9732" i="12" s="1"/>
  <c r="N9733" i="12" s="1"/>
  <c r="H9727" i="12"/>
  <c r="L9727" i="12" s="1"/>
  <c r="H9718" i="12"/>
  <c r="L9718" i="12" s="1"/>
  <c r="N9719" i="12" s="1"/>
  <c r="H9713" i="12"/>
  <c r="L9713" i="12" s="1"/>
  <c r="H9699" i="12"/>
  <c r="L9699" i="12" s="1"/>
  <c r="H9660" i="12"/>
  <c r="L9660" i="12" s="1"/>
  <c r="N9661" i="12" s="1"/>
  <c r="H9655" i="12"/>
  <c r="L9655" i="12" s="1"/>
  <c r="H9646" i="12"/>
  <c r="L9646" i="12" s="1"/>
  <c r="N9647" i="12" s="1"/>
  <c r="H9641" i="12"/>
  <c r="L9641" i="12" s="1"/>
  <c r="H9633" i="12"/>
  <c r="H9632" i="12"/>
  <c r="L9632" i="12" s="1"/>
  <c r="N9633" i="12" s="1"/>
  <c r="H9627" i="12"/>
  <c r="L9627" i="12" s="1"/>
  <c r="H9619" i="12"/>
  <c r="H9618" i="12"/>
  <c r="L9618" i="12" s="1"/>
  <c r="N9619" i="12" s="1"/>
  <c r="H9613" i="12"/>
  <c r="L9613" i="12" s="1"/>
  <c r="H9605" i="12"/>
  <c r="H9604" i="12"/>
  <c r="L9604" i="12" s="1"/>
  <c r="N9605" i="12" s="1"/>
  <c r="H9599" i="12"/>
  <c r="L9599" i="12" s="1"/>
  <c r="H9591" i="12"/>
  <c r="H9590" i="12"/>
  <c r="L9590" i="12" s="1"/>
  <c r="N9591" i="12" s="1"/>
  <c r="H9585" i="12"/>
  <c r="L9585" i="12" s="1"/>
  <c r="H9563" i="12"/>
  <c r="H9561" i="12"/>
  <c r="H9549" i="12"/>
  <c r="H9535" i="12"/>
  <c r="H9533" i="12"/>
  <c r="L9533" i="12" s="1"/>
  <c r="H9521" i="12"/>
  <c r="H9519" i="12"/>
  <c r="H9520" i="12" s="1"/>
  <c r="L9520" i="12" s="1"/>
  <c r="H9507" i="12"/>
  <c r="H9505" i="12"/>
  <c r="H9479" i="12"/>
  <c r="H9477" i="12"/>
  <c r="L9477" i="12" s="1"/>
  <c r="H9465" i="12"/>
  <c r="H9463" i="12"/>
  <c r="L9463" i="12" s="1"/>
  <c r="H9437" i="12"/>
  <c r="H9435" i="12"/>
  <c r="H9436" i="12" s="1"/>
  <c r="L9436" i="12" s="1"/>
  <c r="H9409" i="12"/>
  <c r="H9407" i="12"/>
  <c r="L9407" i="12" s="1"/>
  <c r="H9367" i="12"/>
  <c r="H9365" i="12"/>
  <c r="L9365" i="12" s="1"/>
  <c r="H9212" i="12"/>
  <c r="H9210" i="12"/>
  <c r="L9210" i="12" s="1"/>
  <c r="H9202" i="12"/>
  <c r="H9200" i="12"/>
  <c r="H9201" i="12" s="1"/>
  <c r="L9201" i="12" s="1"/>
  <c r="H9191" i="12"/>
  <c r="L9191" i="12" s="1"/>
  <c r="N9192" i="12" s="1"/>
  <c r="H9186" i="12"/>
  <c r="L9186" i="12" s="1"/>
  <c r="H9178" i="12"/>
  <c r="H9176" i="12"/>
  <c r="L9176" i="12" s="1"/>
  <c r="H9168" i="12"/>
  <c r="H9166" i="12"/>
  <c r="H9158" i="12"/>
  <c r="H9156" i="12"/>
  <c r="H9157" i="12" s="1"/>
  <c r="L9157" i="12" s="1"/>
  <c r="H9147" i="12"/>
  <c r="L9147" i="12" s="1"/>
  <c r="N9148" i="12" s="1"/>
  <c r="H9142" i="12"/>
  <c r="L9142" i="12" s="1"/>
  <c r="H9133" i="12"/>
  <c r="L9133" i="12" s="1"/>
  <c r="N9134" i="12" s="1"/>
  <c r="H9128" i="12"/>
  <c r="L9128" i="12" s="1"/>
  <c r="H9119" i="12"/>
  <c r="L9119" i="12" s="1"/>
  <c r="N9120" i="12" s="1"/>
  <c r="H9114" i="12"/>
  <c r="L9114" i="12" s="1"/>
  <c r="H9104" i="12"/>
  <c r="L9104" i="12" s="1"/>
  <c r="N9105" i="12" s="1"/>
  <c r="H9099" i="12"/>
  <c r="L9099" i="12" s="1"/>
  <c r="H9076" i="12"/>
  <c r="L9076" i="12" s="1"/>
  <c r="N9077" i="12" s="1"/>
  <c r="H9071" i="12"/>
  <c r="L9071" i="12" s="1"/>
  <c r="H9034" i="12"/>
  <c r="L9034" i="12" s="1"/>
  <c r="N9035" i="12" s="1"/>
  <c r="H9029" i="12"/>
  <c r="L9029" i="12" s="1"/>
  <c r="H9017" i="12"/>
  <c r="L9017" i="12" s="1"/>
  <c r="N9018" i="12" s="1"/>
  <c r="H9013" i="12"/>
  <c r="L9013" i="12" s="1"/>
  <c r="H9012" i="12"/>
  <c r="L9012" i="12" s="1"/>
  <c r="H9003" i="12"/>
  <c r="L9003" i="12" s="1"/>
  <c r="N9004" i="12" s="1"/>
  <c r="H8998" i="12"/>
  <c r="L8998" i="12" s="1"/>
  <c r="H8989" i="12"/>
  <c r="L8989" i="12" s="1"/>
  <c r="N8990" i="12" s="1"/>
  <c r="H8984" i="12"/>
  <c r="L8984" i="12" s="1"/>
  <c r="H8976" i="12"/>
  <c r="H8974" i="12"/>
  <c r="L8974" i="12" s="1"/>
  <c r="H8966" i="12"/>
  <c r="H8964" i="12"/>
  <c r="H8956" i="12"/>
  <c r="H8954" i="12"/>
  <c r="L8954" i="12" s="1"/>
  <c r="H8946" i="12"/>
  <c r="H8936" i="12"/>
  <c r="H8934" i="12"/>
  <c r="L8934" i="12" s="1"/>
  <c r="H8926" i="12"/>
  <c r="H8924" i="12"/>
  <c r="H8913" i="12"/>
  <c r="H8911" i="12"/>
  <c r="H8903" i="12"/>
  <c r="H8901" i="12"/>
  <c r="L8901" i="12" s="1"/>
  <c r="H8891" i="12"/>
  <c r="H8879" i="12"/>
  <c r="H8880" i="12" s="1"/>
  <c r="L8880" i="12" s="1"/>
  <c r="H8870" i="12"/>
  <c r="L8870" i="12" s="1"/>
  <c r="L8869" i="12"/>
  <c r="H8860" i="12"/>
  <c r="L8860" i="12" s="1"/>
  <c r="L8859" i="12"/>
  <c r="H8849" i="12"/>
  <c r="L8849" i="12" s="1"/>
  <c r="H8839" i="12"/>
  <c r="L8839" i="12" s="1"/>
  <c r="H8829" i="12"/>
  <c r="H8830" i="12" s="1"/>
  <c r="L8830" i="12" s="1"/>
  <c r="H8817" i="12"/>
  <c r="H8807" i="12"/>
  <c r="H8798" i="12"/>
  <c r="L8798" i="12" s="1"/>
  <c r="N8799" i="12" s="1"/>
  <c r="N8801" i="12" s="1"/>
  <c r="H8788" i="12"/>
  <c r="H8778" i="12"/>
  <c r="H8768" i="12"/>
  <c r="H8769" i="12" s="1"/>
  <c r="L8769" i="12" s="1"/>
  <c r="H8758" i="12"/>
  <c r="H8759" i="12" s="1"/>
  <c r="L8759" i="12" s="1"/>
  <c r="H8748" i="12"/>
  <c r="H8739" i="12"/>
  <c r="L8739" i="12" s="1"/>
  <c r="N8740" i="12" s="1"/>
  <c r="N8742" i="12" s="1"/>
  <c r="H8727" i="12"/>
  <c r="L8727" i="12" s="1"/>
  <c r="H8726" i="12"/>
  <c r="L8726" i="12" s="1"/>
  <c r="H8725" i="12"/>
  <c r="L8725" i="12" s="1"/>
  <c r="H8724" i="12"/>
  <c r="L8724" i="12" s="1"/>
  <c r="H8723" i="12"/>
  <c r="L8723" i="12" s="1"/>
  <c r="H8722" i="12"/>
  <c r="L8722" i="12" s="1"/>
  <c r="H8721" i="12"/>
  <c r="L8721" i="12" s="1"/>
  <c r="H8720" i="12"/>
  <c r="L8720" i="12" s="1"/>
  <c r="H8714" i="12"/>
  <c r="L8714" i="12" s="1"/>
  <c r="H8696" i="12"/>
  <c r="L8696" i="12" s="1"/>
  <c r="H8680" i="12"/>
  <c r="L8680" i="12" s="1"/>
  <c r="H8664" i="12"/>
  <c r="L8664" i="12" s="1"/>
  <c r="H8654" i="12"/>
  <c r="L8654" i="12" s="1"/>
  <c r="L8655" i="12" s="1"/>
  <c r="N8656" i="12" s="1"/>
  <c r="H8648" i="12"/>
  <c r="L8648" i="12" s="1"/>
  <c r="H8639" i="12"/>
  <c r="L8639" i="12" s="1"/>
  <c r="N8640" i="12" s="1"/>
  <c r="H8633" i="12"/>
  <c r="L8633" i="12" s="1"/>
  <c r="H8622" i="12"/>
  <c r="L8622" i="12" s="1"/>
  <c r="N8623" i="12" s="1"/>
  <c r="H8616" i="12"/>
  <c r="L8616" i="12" s="1"/>
  <c r="H8607" i="12"/>
  <c r="L8607" i="12" s="1"/>
  <c r="N8608" i="12" s="1"/>
  <c r="H8601" i="12"/>
  <c r="L8601" i="12" s="1"/>
  <c r="H8593" i="12"/>
  <c r="L8593" i="12" s="1"/>
  <c r="H8592" i="12"/>
  <c r="L8592" i="12" s="1"/>
  <c r="H8591" i="12"/>
  <c r="L8591" i="12" s="1"/>
  <c r="H8585" i="12"/>
  <c r="L8585" i="12" s="1"/>
  <c r="H8576" i="12"/>
  <c r="L8576" i="12" s="1"/>
  <c r="N8577" i="12" s="1"/>
  <c r="H8571" i="12"/>
  <c r="L8571" i="12" s="1"/>
  <c r="H8570" i="12"/>
  <c r="L8570" i="12" s="1"/>
  <c r="H8561" i="12"/>
  <c r="L8561" i="12" s="1"/>
  <c r="N8562" i="12" s="1"/>
  <c r="H8555" i="12"/>
  <c r="L8555" i="12" s="1"/>
  <c r="H8546" i="12"/>
  <c r="L8546" i="12" s="1"/>
  <c r="N8547" i="12" s="1"/>
  <c r="H8540" i="12"/>
  <c r="L8540" i="12" s="1"/>
  <c r="H8508" i="12"/>
  <c r="L8508" i="12" s="1"/>
  <c r="H8492" i="12"/>
  <c r="L8492" i="12" s="1"/>
  <c r="H8476" i="12"/>
  <c r="L8476" i="12" s="1"/>
  <c r="L8450" i="12"/>
  <c r="L8451" i="12" s="1"/>
  <c r="H8444" i="12"/>
  <c r="L8444" i="12" s="1"/>
  <c r="H8435" i="12"/>
  <c r="L8435" i="12" s="1"/>
  <c r="L8436" i="12" s="1"/>
  <c r="H8429" i="12"/>
  <c r="L8429" i="12" s="1"/>
  <c r="H8413" i="12"/>
  <c r="L8413" i="12" s="1"/>
  <c r="H8365" i="12"/>
  <c r="L8365" i="12" s="1"/>
  <c r="H8349" i="12"/>
  <c r="L8349" i="12" s="1"/>
  <c r="H8348" i="12"/>
  <c r="L8348" i="12" s="1"/>
  <c r="H8321" i="12"/>
  <c r="L8321" i="12" s="1"/>
  <c r="H8315" i="12"/>
  <c r="L8315" i="12" s="1"/>
  <c r="H8289" i="12"/>
  <c r="L8289" i="12" s="1"/>
  <c r="H8283" i="12"/>
  <c r="L8283" i="12" s="1"/>
  <c r="H8267" i="12"/>
  <c r="L8267" i="12" s="1"/>
  <c r="H8257" i="12"/>
  <c r="L8257" i="12" s="1"/>
  <c r="L8258" i="12" s="1"/>
  <c r="H8251" i="12"/>
  <c r="L8251" i="12" s="1"/>
  <c r="H8065" i="12"/>
  <c r="L8065" i="12" s="1"/>
  <c r="N8066" i="12" s="1"/>
  <c r="H8059" i="12"/>
  <c r="L8059" i="12" s="1"/>
  <c r="H8050" i="12"/>
  <c r="L8050" i="12" s="1"/>
  <c r="N8051" i="12" s="1"/>
  <c r="H8044" i="12"/>
  <c r="L8044" i="12" s="1"/>
  <c r="H8035" i="12"/>
  <c r="L8035" i="12" s="1"/>
  <c r="N8036" i="12" s="1"/>
  <c r="H8029" i="12"/>
  <c r="L8029" i="12" s="1"/>
  <c r="H8020" i="12"/>
  <c r="L8020" i="12" s="1"/>
  <c r="N8021" i="12" s="1"/>
  <c r="H8014" i="12"/>
  <c r="L8014" i="12" s="1"/>
  <c r="H8005" i="12"/>
  <c r="L8005" i="12" s="1"/>
  <c r="N8006" i="12" s="1"/>
  <c r="H7999" i="12"/>
  <c r="L7999" i="12" s="1"/>
  <c r="H7990" i="12"/>
  <c r="L7990" i="12" s="1"/>
  <c r="N7991" i="12" s="1"/>
  <c r="H7984" i="12"/>
  <c r="L7984" i="12" s="1"/>
  <c r="H7973" i="12"/>
  <c r="L7973" i="12" s="1"/>
  <c r="N7974" i="12" s="1"/>
  <c r="H7967" i="12"/>
  <c r="L7967" i="12" s="1"/>
  <c r="H7952" i="12"/>
  <c r="L7952" i="12" s="1"/>
  <c r="H7938" i="12"/>
  <c r="L7938" i="12" s="1"/>
  <c r="H7937" i="12"/>
  <c r="L7937" i="12" s="1"/>
  <c r="H7928" i="12"/>
  <c r="L7928" i="12" s="1"/>
  <c r="N7929" i="12" s="1"/>
  <c r="H7922" i="12"/>
  <c r="L7922" i="12" s="1"/>
  <c r="H7913" i="12"/>
  <c r="L7913" i="12" s="1"/>
  <c r="N7914" i="12" s="1"/>
  <c r="H7907" i="12"/>
  <c r="L7907" i="12" s="1"/>
  <c r="H7898" i="12"/>
  <c r="L7898" i="12" s="1"/>
  <c r="H7897" i="12"/>
  <c r="L7897" i="12" s="1"/>
  <c r="H7896" i="12"/>
  <c r="L7896" i="12" s="1"/>
  <c r="H7895" i="12"/>
  <c r="L7895" i="12" s="1"/>
  <c r="H7894" i="12"/>
  <c r="L7894" i="12" s="1"/>
  <c r="H7893" i="12"/>
  <c r="L7893" i="12" s="1"/>
  <c r="H7892" i="12"/>
  <c r="L7892" i="12" s="1"/>
  <c r="H7891" i="12"/>
  <c r="L7891" i="12" s="1"/>
  <c r="H7885" i="12"/>
  <c r="L7885" i="12" s="1"/>
  <c r="H7876" i="12"/>
  <c r="L7876" i="12" s="1"/>
  <c r="N7877" i="12" s="1"/>
  <c r="H7870" i="12"/>
  <c r="L7870" i="12" s="1"/>
  <c r="H7861" i="12"/>
  <c r="L7861" i="12" s="1"/>
  <c r="N7862" i="12" s="1"/>
  <c r="H7858" i="12"/>
  <c r="L7858" i="12" s="1"/>
  <c r="H7857" i="12"/>
  <c r="L7857" i="12" s="1"/>
  <c r="H7855" i="12"/>
  <c r="L7855" i="12" s="1"/>
  <c r="H7846" i="12"/>
  <c r="L7846" i="12" s="1"/>
  <c r="N7847" i="12" s="1"/>
  <c r="H7840" i="12"/>
  <c r="L7840" i="12" s="1"/>
  <c r="H7831" i="12"/>
  <c r="L7831" i="12" s="1"/>
  <c r="N7832" i="12" s="1"/>
  <c r="H7825" i="12"/>
  <c r="L7825" i="12" s="1"/>
  <c r="H7816" i="12"/>
  <c r="L7816" i="12" s="1"/>
  <c r="N7817" i="12" s="1"/>
  <c r="H7810" i="12"/>
  <c r="L7810" i="12" s="1"/>
  <c r="H7801" i="12"/>
  <c r="L7801" i="12" s="1"/>
  <c r="N7802" i="12" s="1"/>
  <c r="H7798" i="12"/>
  <c r="L7798" i="12" s="1"/>
  <c r="H7795" i="12"/>
  <c r="L7795" i="12" s="1"/>
  <c r="H7786" i="12"/>
  <c r="L7786" i="12" s="1"/>
  <c r="N7787" i="12" s="1"/>
  <c r="H7781" i="12"/>
  <c r="L7781" i="12" s="1"/>
  <c r="H7780" i="12"/>
  <c r="L7780" i="12" s="1"/>
  <c r="H7771" i="12"/>
  <c r="L7771" i="12" s="1"/>
  <c r="N7772" i="12" s="1"/>
  <c r="N7774" i="12" s="1"/>
  <c r="H7765" i="12"/>
  <c r="L7765" i="12" s="1"/>
  <c r="H7756" i="12"/>
  <c r="L7756" i="12" s="1"/>
  <c r="N7757" i="12" s="1"/>
  <c r="H7750" i="12"/>
  <c r="L7750" i="12" s="1"/>
  <c r="H7741" i="12"/>
  <c r="L7741" i="12" s="1"/>
  <c r="N7742" i="12" s="1"/>
  <c r="H7735" i="12"/>
  <c r="L7735" i="12" s="1"/>
  <c r="H7726" i="12"/>
  <c r="L7726" i="12" s="1"/>
  <c r="N7727" i="12" s="1"/>
  <c r="H7720" i="12"/>
  <c r="L7720" i="12" s="1"/>
  <c r="H7708" i="12"/>
  <c r="L7708" i="12" s="1"/>
  <c r="N7709" i="12" s="1"/>
  <c r="H7704" i="12"/>
  <c r="L7704" i="12" s="1"/>
  <c r="H7703" i="12"/>
  <c r="L7703" i="12" s="1"/>
  <c r="H7702" i="12"/>
  <c r="L7702" i="12" s="1"/>
  <c r="H7693" i="12"/>
  <c r="L7693" i="12" s="1"/>
  <c r="N7694" i="12" s="1"/>
  <c r="H7687" i="12"/>
  <c r="L7687" i="12" s="1"/>
  <c r="H7678" i="12"/>
  <c r="L7678" i="12" s="1"/>
  <c r="N7679" i="12" s="1"/>
  <c r="H7672" i="12"/>
  <c r="L7672" i="12" s="1"/>
  <c r="H7663" i="12"/>
  <c r="L7663" i="12" s="1"/>
  <c r="N7664" i="12" s="1"/>
  <c r="H7657" i="12"/>
  <c r="L7657" i="12" s="1"/>
  <c r="H7648" i="12"/>
  <c r="L7648" i="12" s="1"/>
  <c r="N7649" i="12" s="1"/>
  <c r="H7645" i="12"/>
  <c r="L7645" i="12" s="1"/>
  <c r="H7642" i="12"/>
  <c r="L7642" i="12" s="1"/>
  <c r="H7633" i="12"/>
  <c r="L7633" i="12" s="1"/>
  <c r="N7634" i="12" s="1"/>
  <c r="H7627" i="12"/>
  <c r="L7627" i="12" s="1"/>
  <c r="H7618" i="12"/>
  <c r="L7618" i="12" s="1"/>
  <c r="N7619" i="12" s="1"/>
  <c r="H7614" i="12"/>
  <c r="L7614" i="12" s="1"/>
  <c r="H7613" i="12"/>
  <c r="L7613" i="12" s="1"/>
  <c r="H7612" i="12"/>
  <c r="L7612" i="12" s="1"/>
  <c r="H7603" i="12"/>
  <c r="L7603" i="12" s="1"/>
  <c r="N7604" i="12" s="1"/>
  <c r="H7597" i="12"/>
  <c r="L7597" i="12" s="1"/>
  <c r="H7588" i="12"/>
  <c r="L7588" i="12" s="1"/>
  <c r="N7589" i="12" s="1"/>
  <c r="H7582" i="12"/>
  <c r="L7582" i="12" s="1"/>
  <c r="H7573" i="12"/>
  <c r="L7573" i="12" s="1"/>
  <c r="N7574" i="12" s="1"/>
  <c r="H7567" i="12"/>
  <c r="L7567" i="12" s="1"/>
  <c r="H7558" i="12"/>
  <c r="L7558" i="12" s="1"/>
  <c r="N7559" i="12" s="1"/>
  <c r="H7552" i="12"/>
  <c r="L7552" i="12" s="1"/>
  <c r="H7538" i="12"/>
  <c r="L7538" i="12" s="1"/>
  <c r="H7537" i="12"/>
  <c r="L7537" i="12" s="1"/>
  <c r="H7527" i="12"/>
  <c r="L7527" i="12" s="1"/>
  <c r="N7528" i="12" s="1"/>
  <c r="H7521" i="12"/>
  <c r="L7521" i="12" s="1"/>
  <c r="H7512" i="12"/>
  <c r="L7512" i="12" s="1"/>
  <c r="N7513" i="12" s="1"/>
  <c r="H7506" i="12"/>
  <c r="L7506" i="12" s="1"/>
  <c r="H7497" i="12"/>
  <c r="L7497" i="12" s="1"/>
  <c r="N7498" i="12" s="1"/>
  <c r="H7491" i="12"/>
  <c r="L7491" i="12" s="1"/>
  <c r="H7482" i="12"/>
  <c r="L7482" i="12" s="1"/>
  <c r="N7483" i="12" s="1"/>
  <c r="H7476" i="12"/>
  <c r="L7476" i="12" s="1"/>
  <c r="H7467" i="12"/>
  <c r="L7467" i="12" s="1"/>
  <c r="N7468" i="12" s="1"/>
  <c r="H7461" i="12"/>
  <c r="L7461" i="12" s="1"/>
  <c r="H7452" i="12"/>
  <c r="L7452" i="12" s="1"/>
  <c r="N7453" i="12" s="1"/>
  <c r="H7449" i="12"/>
  <c r="L7449" i="12" s="1"/>
  <c r="H7448" i="12"/>
  <c r="L7448" i="12" s="1"/>
  <c r="H7446" i="12"/>
  <c r="L7446" i="12" s="1"/>
  <c r="H7437" i="12"/>
  <c r="L7437" i="12" s="1"/>
  <c r="N7438" i="12" s="1"/>
  <c r="H7431" i="12"/>
  <c r="L7431" i="12" s="1"/>
  <c r="H7422" i="12"/>
  <c r="L7422" i="12" s="1"/>
  <c r="N7423" i="12" s="1"/>
  <c r="H7416" i="12"/>
  <c r="L7416" i="12" s="1"/>
  <c r="H7407" i="12"/>
  <c r="L7407" i="12" s="1"/>
  <c r="H7406" i="12"/>
  <c r="L7406" i="12" s="1"/>
  <c r="H7405" i="12"/>
  <c r="L7405" i="12" s="1"/>
  <c r="H7404" i="12"/>
  <c r="L7404" i="12" s="1"/>
  <c r="H7403" i="12"/>
  <c r="L7403" i="12" s="1"/>
  <c r="H7402" i="12"/>
  <c r="L7402" i="12" s="1"/>
  <c r="H7401" i="12"/>
  <c r="L7401" i="12" s="1"/>
  <c r="H7400" i="12"/>
  <c r="L7400" i="12" s="1"/>
  <c r="H7394" i="12"/>
  <c r="L7394" i="12" s="1"/>
  <c r="H7385" i="12"/>
  <c r="L7385" i="12" s="1"/>
  <c r="N7386" i="12" s="1"/>
  <c r="H7379" i="12"/>
  <c r="L7379" i="12" s="1"/>
  <c r="H7370" i="12"/>
  <c r="L7370" i="12" s="1"/>
  <c r="N7371" i="12" s="1"/>
  <c r="H7364" i="12"/>
  <c r="L7364" i="12" s="1"/>
  <c r="H7355" i="12"/>
  <c r="L7355" i="12" s="1"/>
  <c r="N7356" i="12" s="1"/>
  <c r="H7349" i="12"/>
  <c r="L7349" i="12" s="1"/>
  <c r="H7334" i="12"/>
  <c r="L7334" i="12" s="1"/>
  <c r="H7324" i="12"/>
  <c r="L7324" i="12" s="1"/>
  <c r="N7325" i="12" s="1"/>
  <c r="H7318" i="12"/>
  <c r="L7318" i="12" s="1"/>
  <c r="H7309" i="12"/>
  <c r="L7309" i="12" s="1"/>
  <c r="N7310" i="12" s="1"/>
  <c r="H7303" i="12"/>
  <c r="L7303" i="12" s="1"/>
  <c r="H7294" i="12"/>
  <c r="L7294" i="12" s="1"/>
  <c r="N7295" i="12" s="1"/>
  <c r="H7289" i="12"/>
  <c r="L7289" i="12" s="1"/>
  <c r="H7288" i="12"/>
  <c r="L7288" i="12" s="1"/>
  <c r="H7279" i="12"/>
  <c r="L7279" i="12" s="1"/>
  <c r="N7280" i="12" s="1"/>
  <c r="H7273" i="12"/>
  <c r="L7273" i="12" s="1"/>
  <c r="H7264" i="12"/>
  <c r="L7264" i="12" s="1"/>
  <c r="N7265" i="12" s="1"/>
  <c r="H7258" i="12"/>
  <c r="L7258" i="12" s="1"/>
  <c r="H7249" i="12"/>
  <c r="L7249" i="12" s="1"/>
  <c r="N7250" i="12" s="1"/>
  <c r="H7243" i="12"/>
  <c r="L7243" i="12" s="1"/>
  <c r="H7201" i="12"/>
  <c r="L7201" i="12" s="1"/>
  <c r="N7202" i="12" s="1"/>
  <c r="H7195" i="12"/>
  <c r="L7195" i="12" s="1"/>
  <c r="H7186" i="12"/>
  <c r="L7186" i="12" s="1"/>
  <c r="N7187" i="12" s="1"/>
  <c r="H7183" i="12"/>
  <c r="L7183" i="12" s="1"/>
  <c r="H7182" i="12"/>
  <c r="L7182" i="12" s="1"/>
  <c r="H7180" i="12"/>
  <c r="L7180" i="12" s="1"/>
  <c r="H7165" i="12"/>
  <c r="L7165" i="12" s="1"/>
  <c r="H7150" i="12"/>
  <c r="L7150" i="12" s="1"/>
  <c r="H7141" i="12"/>
  <c r="L7141" i="12" s="1"/>
  <c r="H7140" i="12"/>
  <c r="L7140" i="12" s="1"/>
  <c r="H7139" i="12"/>
  <c r="L7139" i="12" s="1"/>
  <c r="H7138" i="12"/>
  <c r="L7138" i="12" s="1"/>
  <c r="H7137" i="12"/>
  <c r="L7137" i="12" s="1"/>
  <c r="H7136" i="12"/>
  <c r="L7136" i="12" s="1"/>
  <c r="H7135" i="12"/>
  <c r="L7135" i="12" s="1"/>
  <c r="H7128" i="12"/>
  <c r="L7128" i="12" s="1"/>
  <c r="H7119" i="12"/>
  <c r="L7119" i="12" s="1"/>
  <c r="N7120" i="12" s="1"/>
  <c r="H7115" i="12"/>
  <c r="L7115" i="12" s="1"/>
  <c r="H7113" i="12"/>
  <c r="L7113" i="12" s="1"/>
  <c r="H7101" i="12"/>
  <c r="L7101" i="12" s="1"/>
  <c r="H7095" i="12"/>
  <c r="L7095" i="12" s="1"/>
  <c r="H7085" i="12"/>
  <c r="L7085" i="12" s="1"/>
  <c r="L7086" i="12" s="1"/>
  <c r="H7079" i="12"/>
  <c r="L7079" i="12" s="1"/>
  <c r="H7068" i="12"/>
  <c r="L7068" i="12" s="1"/>
  <c r="L7069" i="12" s="1"/>
  <c r="N7070" i="12" s="1"/>
  <c r="H7062" i="12"/>
  <c r="L7062" i="12" s="1"/>
  <c r="H7045" i="12"/>
  <c r="L7045" i="12" s="1"/>
  <c r="H7035" i="12"/>
  <c r="L7035" i="12" s="1"/>
  <c r="H7036" i="12" s="1"/>
  <c r="H7029" i="12"/>
  <c r="L7029" i="12" s="1"/>
  <c r="H7019" i="12"/>
  <c r="L7019" i="12" s="1"/>
  <c r="H7016" i="12"/>
  <c r="L7016" i="12" s="1"/>
  <c r="H7013" i="12"/>
  <c r="L7013" i="12" s="1"/>
  <c r="H7003" i="12"/>
  <c r="L7003" i="12" s="1"/>
  <c r="H7004" i="12" s="1"/>
  <c r="H6997" i="12"/>
  <c r="L6997" i="12" s="1"/>
  <c r="H6980" i="12"/>
  <c r="L6980" i="12" s="1"/>
  <c r="H6968" i="12"/>
  <c r="L6968" i="12" s="1"/>
  <c r="L6967" i="12"/>
  <c r="H6961" i="12"/>
  <c r="L6961" i="12" s="1"/>
  <c r="H6952" i="12"/>
  <c r="L6952" i="12" s="1"/>
  <c r="H6946" i="12"/>
  <c r="L6946" i="12" s="1"/>
  <c r="H6945" i="12"/>
  <c r="L6945" i="12" s="1"/>
  <c r="H6936" i="12"/>
  <c r="L6936" i="12" s="1"/>
  <c r="H6929" i="12"/>
  <c r="L6929" i="12" s="1"/>
  <c r="H6920" i="12"/>
  <c r="L6920" i="12" s="1"/>
  <c r="N6921" i="12" s="1"/>
  <c r="H6914" i="12"/>
  <c r="L6914" i="12" s="1"/>
  <c r="H6905" i="12"/>
  <c r="L6905" i="12" s="1"/>
  <c r="N6906" i="12" s="1"/>
  <c r="H6899" i="12"/>
  <c r="L6899" i="12" s="1"/>
  <c r="H6890" i="12"/>
  <c r="L6890" i="12" s="1"/>
  <c r="N6891" i="12" s="1"/>
  <c r="H6884" i="12"/>
  <c r="L6884" i="12" s="1"/>
  <c r="H6871" i="12"/>
  <c r="L6871" i="12" s="1"/>
  <c r="H6870" i="12"/>
  <c r="L6870" i="12" s="1"/>
  <c r="H6869" i="12"/>
  <c r="L6869" i="12" s="1"/>
  <c r="H6860" i="12"/>
  <c r="L6860" i="12" s="1"/>
  <c r="N6861" i="12" s="1"/>
  <c r="H6854" i="12"/>
  <c r="L6854" i="12" s="1"/>
  <c r="H6845" i="12"/>
  <c r="L6845" i="12" s="1"/>
  <c r="N6846" i="12" s="1"/>
  <c r="H6839" i="12"/>
  <c r="L6839" i="12" s="1"/>
  <c r="H6830" i="12"/>
  <c r="L6830" i="12" s="1"/>
  <c r="N6831" i="12" s="1"/>
  <c r="H6824" i="12"/>
  <c r="L6824" i="12" s="1"/>
  <c r="H6813" i="12"/>
  <c r="L6813" i="12" s="1"/>
  <c r="N6814" i="12" s="1"/>
  <c r="H6807" i="12"/>
  <c r="L6807" i="12" s="1"/>
  <c r="H6798" i="12"/>
  <c r="L6798" i="12" s="1"/>
  <c r="N6799" i="12" s="1"/>
  <c r="H6792" i="12"/>
  <c r="L6792" i="12" s="1"/>
  <c r="H6783" i="12"/>
  <c r="L6783" i="12" s="1"/>
  <c r="H6782" i="12"/>
  <c r="L6782" i="12" s="1"/>
  <c r="H6777" i="12"/>
  <c r="L6777" i="12" s="1"/>
  <c r="H6776" i="12"/>
  <c r="L6776" i="12" s="1"/>
  <c r="H6767" i="12"/>
  <c r="L6767" i="12" s="1"/>
  <c r="H6766" i="12"/>
  <c r="L6766" i="12" s="1"/>
  <c r="H6760" i="12"/>
  <c r="L6760" i="12" s="1"/>
  <c r="H6751" i="12"/>
  <c r="L6751" i="12" s="1"/>
  <c r="N6752" i="12" s="1"/>
  <c r="H6745" i="12"/>
  <c r="L6745" i="12" s="1"/>
  <c r="H6736" i="12"/>
  <c r="L6736" i="12" s="1"/>
  <c r="N6737" i="12" s="1"/>
  <c r="H6730" i="12"/>
  <c r="L6730" i="12" s="1"/>
  <c r="H6721" i="12"/>
  <c r="L6721" i="12" s="1"/>
  <c r="N6722" i="12" s="1"/>
  <c r="H6715" i="12"/>
  <c r="L6715" i="12" s="1"/>
  <c r="H6706" i="12"/>
  <c r="L6706" i="12" s="1"/>
  <c r="N6707" i="12" s="1"/>
  <c r="H6700" i="12"/>
  <c r="L6700" i="12" s="1"/>
  <c r="H6691" i="12"/>
  <c r="L6691" i="12" s="1"/>
  <c r="N6692" i="12" s="1"/>
  <c r="F6691" i="12"/>
  <c r="H6685" i="12"/>
  <c r="L6685" i="12" s="1"/>
  <c r="H6676" i="12"/>
  <c r="L6676" i="12" s="1"/>
  <c r="N6677" i="12" s="1"/>
  <c r="H6670" i="12"/>
  <c r="L6670" i="12" s="1"/>
  <c r="H6661" i="12"/>
  <c r="L6661" i="12" s="1"/>
  <c r="H6660" i="12"/>
  <c r="L6660" i="12" s="1"/>
  <c r="H6659" i="12"/>
  <c r="L6659" i="12" s="1"/>
  <c r="H6658" i="12"/>
  <c r="L6658" i="12" s="1"/>
  <c r="H6657" i="12"/>
  <c r="L6657" i="12" s="1"/>
  <c r="H6656" i="12"/>
  <c r="L6656" i="12" s="1"/>
  <c r="H6655" i="12"/>
  <c r="L6655" i="12" s="1"/>
  <c r="H6649" i="12"/>
  <c r="L6649" i="12" s="1"/>
  <c r="H6648" i="12"/>
  <c r="L6648" i="12" s="1"/>
  <c r="H6638" i="12"/>
  <c r="L6638" i="12" s="1"/>
  <c r="N6639" i="12" s="1"/>
  <c r="H6632" i="12"/>
  <c r="L6632" i="12" s="1"/>
  <c r="H6623" i="12"/>
  <c r="L6623" i="12" s="1"/>
  <c r="N6624" i="12" s="1"/>
  <c r="H6617" i="12"/>
  <c r="L6617" i="12" s="1"/>
  <c r="H6608" i="12"/>
  <c r="L6608" i="12" s="1"/>
  <c r="N6609" i="12" s="1"/>
  <c r="H6602" i="12"/>
  <c r="L6602" i="12" s="1"/>
  <c r="H6591" i="12"/>
  <c r="L6591" i="12" s="1"/>
  <c r="N6592" i="12" s="1"/>
  <c r="H6585" i="12"/>
  <c r="L6585" i="12" s="1"/>
  <c r="H6576" i="12"/>
  <c r="L6576" i="12" s="1"/>
  <c r="H6575" i="12"/>
  <c r="L6575" i="12" s="1"/>
  <c r="H6574" i="12"/>
  <c r="L6574" i="12" s="1"/>
  <c r="H6573" i="12"/>
  <c r="L6573" i="12" s="1"/>
  <c r="H6572" i="12"/>
  <c r="L6572" i="12" s="1"/>
  <c r="H6571" i="12"/>
  <c r="L6571" i="12" s="1"/>
  <c r="H6570" i="12"/>
  <c r="L6570" i="12" s="1"/>
  <c r="H6569" i="12"/>
  <c r="L6569" i="12" s="1"/>
  <c r="H6563" i="12"/>
  <c r="L6563" i="12" s="1"/>
  <c r="H6554" i="12"/>
  <c r="L6554" i="12" s="1"/>
  <c r="H6553" i="12"/>
  <c r="L6553" i="12" s="1"/>
  <c r="H6552" i="12"/>
  <c r="L6552" i="12" s="1"/>
  <c r="H6551" i="12"/>
  <c r="L6551" i="12" s="1"/>
  <c r="H6550" i="12"/>
  <c r="L6550" i="12" s="1"/>
  <c r="H6549" i="12"/>
  <c r="L6549" i="12" s="1"/>
  <c r="H6548" i="12"/>
  <c r="L6548" i="12" s="1"/>
  <c r="H6547" i="12"/>
  <c r="L6547" i="12" s="1"/>
  <c r="H6543" i="12"/>
  <c r="L6543" i="12" s="1"/>
  <c r="H6541" i="12"/>
  <c r="L6541" i="12" s="1"/>
  <c r="H6532" i="12"/>
  <c r="L6532" i="12" s="1"/>
  <c r="N6533" i="12" s="1"/>
  <c r="H6526" i="12"/>
  <c r="L6526" i="12" s="1"/>
  <c r="H6517" i="12"/>
  <c r="L6517" i="12" s="1"/>
  <c r="N6518" i="12" s="1"/>
  <c r="H6511" i="12"/>
  <c r="L6511" i="12" s="1"/>
  <c r="H6502" i="12"/>
  <c r="L6502" i="12" s="1"/>
  <c r="N6503" i="12" s="1"/>
  <c r="H6496" i="12"/>
  <c r="L6496" i="12" s="1"/>
  <c r="H6481" i="12"/>
  <c r="L6481" i="12" s="1"/>
  <c r="H6472" i="12"/>
  <c r="L6472" i="12" s="1"/>
  <c r="N6473" i="12" s="1"/>
  <c r="H6466" i="12"/>
  <c r="L6466" i="12" s="1"/>
  <c r="H6457" i="12"/>
  <c r="L6457" i="12" s="1"/>
  <c r="N6458" i="12" s="1"/>
  <c r="H6454" i="12"/>
  <c r="L6454" i="12" s="1"/>
  <c r="H6453" i="12"/>
  <c r="L6453" i="12" s="1"/>
  <c r="H6451" i="12"/>
  <c r="L6451" i="12" s="1"/>
  <c r="H6435" i="12"/>
  <c r="L6435" i="12" s="1"/>
  <c r="H6434" i="12"/>
  <c r="L6434" i="12" s="1"/>
  <c r="H6425" i="12"/>
  <c r="L6425" i="12" s="1"/>
  <c r="H6418" i="12"/>
  <c r="L6418" i="12" s="1"/>
  <c r="H6341" i="12"/>
  <c r="L6341" i="12" s="1"/>
  <c r="H6340" i="12"/>
  <c r="L6340" i="12" s="1"/>
  <c r="H6339" i="12"/>
  <c r="L6339" i="12" s="1"/>
  <c r="H6338" i="12"/>
  <c r="L6338" i="12" s="1"/>
  <c r="H6337" i="12"/>
  <c r="L6337" i="12" s="1"/>
  <c r="H6336" i="12"/>
  <c r="L6336" i="12" s="1"/>
  <c r="H6335" i="12"/>
  <c r="L6335" i="12" s="1"/>
  <c r="H6334" i="12"/>
  <c r="L6334" i="12" s="1"/>
  <c r="H6328" i="12"/>
  <c r="L6328" i="12" s="1"/>
  <c r="H6315" i="12"/>
  <c r="L6315" i="12" s="1"/>
  <c r="H6313" i="12"/>
  <c r="L6313" i="12" s="1"/>
  <c r="H6302" i="12"/>
  <c r="L6302" i="12" s="1"/>
  <c r="N6304" i="12" s="1"/>
  <c r="H6296" i="12"/>
  <c r="L6296" i="12" s="1"/>
  <c r="H6287" i="12"/>
  <c r="L6287" i="12" s="1"/>
  <c r="H6286" i="12"/>
  <c r="L6286" i="12" s="1"/>
  <c r="H6280" i="12"/>
  <c r="L6280" i="12" s="1"/>
  <c r="H6211" i="12"/>
  <c r="L6211" i="12" s="1"/>
  <c r="H6141" i="12"/>
  <c r="L6141" i="12" s="1"/>
  <c r="N6142" i="12" s="1"/>
  <c r="H6135" i="12"/>
  <c r="L6135" i="12" s="1"/>
  <c r="H6126" i="12"/>
  <c r="L6126" i="12" s="1"/>
  <c r="N6127" i="12" s="1"/>
  <c r="H6120" i="12"/>
  <c r="L6120" i="12" s="1"/>
  <c r="H6111" i="12"/>
  <c r="L6111" i="12" s="1"/>
  <c r="N6112" i="12" s="1"/>
  <c r="H6107" i="12"/>
  <c r="L6107" i="12" s="1"/>
  <c r="H6106" i="12"/>
  <c r="L6106" i="12" s="1"/>
  <c r="H6105" i="12"/>
  <c r="L6105" i="12" s="1"/>
  <c r="H6096" i="12"/>
  <c r="L6096" i="12" s="1"/>
  <c r="N6097" i="12" s="1"/>
  <c r="H6090" i="12"/>
  <c r="L6090" i="12" s="1"/>
  <c r="H6081" i="12"/>
  <c r="L6081" i="12" s="1"/>
  <c r="N6082" i="12" s="1"/>
  <c r="H6075" i="12"/>
  <c r="L6075" i="12" s="1"/>
  <c r="H6066" i="12"/>
  <c r="L6066" i="12" s="1"/>
  <c r="N6067" i="12" s="1"/>
  <c r="H6060" i="12"/>
  <c r="L6060" i="12" s="1"/>
  <c r="H6051" i="12"/>
  <c r="L6051" i="12" s="1"/>
  <c r="N6052" i="12" s="1"/>
  <c r="H6045" i="12"/>
  <c r="L6045" i="12" s="1"/>
  <c r="H6036" i="12"/>
  <c r="L6036" i="12" s="1"/>
  <c r="N6037" i="12" s="1"/>
  <c r="H6030" i="12"/>
  <c r="L6030" i="12" s="1"/>
  <c r="H6021" i="12"/>
  <c r="L6021" i="12" s="1"/>
  <c r="N6022" i="12" s="1"/>
  <c r="H6016" i="12"/>
  <c r="L6016" i="12" s="1"/>
  <c r="H6015" i="12"/>
  <c r="L6015" i="12" s="1"/>
  <c r="H6000" i="12"/>
  <c r="L6000" i="12" s="1"/>
  <c r="H5985" i="12"/>
  <c r="H5970" i="12"/>
  <c r="L5970" i="12" s="1"/>
  <c r="H5961" i="12"/>
  <c r="L5961" i="12" s="1"/>
  <c r="N5962" i="12" s="1"/>
  <c r="H5955" i="12"/>
  <c r="L5955" i="12" s="1"/>
  <c r="H5942" i="12"/>
  <c r="L5942" i="12" s="1"/>
  <c r="H5941" i="12"/>
  <c r="L5941" i="12" s="1"/>
  <c r="H5940" i="12"/>
  <c r="L5940" i="12" s="1"/>
  <c r="H5931" i="12"/>
  <c r="L5931" i="12" s="1"/>
  <c r="N5932" i="12" s="1"/>
  <c r="H5925" i="12"/>
  <c r="L5925" i="12" s="1"/>
  <c r="H5910" i="12"/>
  <c r="L5910" i="12" s="1"/>
  <c r="H5895" i="12"/>
  <c r="L5895" i="12" s="1"/>
  <c r="H5880" i="12"/>
  <c r="L5880" i="12" s="1"/>
  <c r="H5871" i="12"/>
  <c r="L5871" i="12" s="1"/>
  <c r="N5872" i="12" s="1"/>
  <c r="H5865" i="12"/>
  <c r="L5865" i="12" s="1"/>
  <c r="H5855" i="12"/>
  <c r="L5855" i="12" s="1"/>
  <c r="N5856" i="12" s="1"/>
  <c r="H5852" i="12"/>
  <c r="L5852" i="12" s="1"/>
  <c r="H5851" i="12"/>
  <c r="L5851" i="12" s="1"/>
  <c r="H5849" i="12"/>
  <c r="L5849" i="12" s="1"/>
  <c r="H5840" i="12"/>
  <c r="L5840" i="12" s="1"/>
  <c r="N5841" i="12" s="1"/>
  <c r="H5834" i="12"/>
  <c r="L5834" i="12" s="1"/>
  <c r="H5824" i="12"/>
  <c r="L5824" i="12" s="1"/>
  <c r="N5825" i="12" s="1"/>
  <c r="H5818" i="12"/>
  <c r="L5818" i="12" s="1"/>
  <c r="H5809" i="12"/>
  <c r="L5809" i="12" s="1"/>
  <c r="N5810" i="12" s="1"/>
  <c r="H5803" i="12"/>
  <c r="L5803" i="12" s="1"/>
  <c r="H5793" i="12"/>
  <c r="L5793" i="12" s="1"/>
  <c r="H5787" i="12"/>
  <c r="L5787" i="12" s="1"/>
  <c r="H5777" i="12"/>
  <c r="L5777" i="12" s="1"/>
  <c r="L5778" i="12" s="1"/>
  <c r="H5773" i="12"/>
  <c r="L5773" i="12" s="1"/>
  <c r="H5771" i="12"/>
  <c r="L5771" i="12" s="1"/>
  <c r="H5741" i="12"/>
  <c r="L5741" i="12" s="1"/>
  <c r="H5739" i="12"/>
  <c r="L5739" i="12" s="1"/>
  <c r="H5714" i="12"/>
  <c r="L5714" i="12" s="1"/>
  <c r="N5715" i="12" s="1"/>
  <c r="H5711" i="12"/>
  <c r="L5711" i="12" s="1"/>
  <c r="H5710" i="12"/>
  <c r="L5710" i="12" s="1"/>
  <c r="H5709" i="12"/>
  <c r="L5709" i="12" s="1"/>
  <c r="H5703" i="12"/>
  <c r="L5703" i="12" s="1"/>
  <c r="H5694" i="12"/>
  <c r="L5694" i="12" s="1"/>
  <c r="N5695" i="12" s="1"/>
  <c r="H5691" i="12"/>
  <c r="L5691" i="12" s="1"/>
  <c r="H5690" i="12"/>
  <c r="L5690" i="12" s="1"/>
  <c r="H5689" i="12"/>
  <c r="L5689" i="12" s="1"/>
  <c r="H5685" i="12"/>
  <c r="L5685" i="12" s="1"/>
  <c r="H5683" i="12"/>
  <c r="L5683" i="12" s="1"/>
  <c r="H5674" i="12"/>
  <c r="L5674" i="12" s="1"/>
  <c r="N5675" i="12" s="1"/>
  <c r="H5671" i="12"/>
  <c r="L5671" i="12" s="1"/>
  <c r="H5670" i="12"/>
  <c r="L5670" i="12" s="1"/>
  <c r="H5669" i="12"/>
  <c r="L5669" i="12" s="1"/>
  <c r="H5663" i="12"/>
  <c r="L5663" i="12" s="1"/>
  <c r="H5654" i="12"/>
  <c r="L5654" i="12" s="1"/>
  <c r="N5655" i="12" s="1"/>
  <c r="H5651" i="12"/>
  <c r="L5651" i="12" s="1"/>
  <c r="H5650" i="12"/>
  <c r="L5650" i="12" s="1"/>
  <c r="H5649" i="12"/>
  <c r="L5649" i="12" s="1"/>
  <c r="H5643" i="12"/>
  <c r="L5643" i="12" s="1"/>
  <c r="H5634" i="12"/>
  <c r="L5634" i="12" s="1"/>
  <c r="N5635" i="12" s="1"/>
  <c r="H5631" i="12"/>
  <c r="L5631" i="12" s="1"/>
  <c r="H5630" i="12"/>
  <c r="L5630" i="12" s="1"/>
  <c r="H5629" i="12"/>
  <c r="L5629" i="12" s="1"/>
  <c r="H5625" i="12"/>
  <c r="L5625" i="12" s="1"/>
  <c r="H5623" i="12"/>
  <c r="L5623" i="12" s="1"/>
  <c r="H5614" i="12"/>
  <c r="L5614" i="12" s="1"/>
  <c r="N5615" i="12" s="1"/>
  <c r="H5611" i="12"/>
  <c r="L5611" i="12" s="1"/>
  <c r="H5610" i="12"/>
  <c r="L5610" i="12" s="1"/>
  <c r="H5609" i="12"/>
  <c r="L5609" i="12" s="1"/>
  <c r="H5603" i="12"/>
  <c r="L5603" i="12" s="1"/>
  <c r="H5594" i="12"/>
  <c r="L5594" i="12" s="1"/>
  <c r="N5595" i="12" s="1"/>
  <c r="H5591" i="12"/>
  <c r="L5591" i="12" s="1"/>
  <c r="H5590" i="12"/>
  <c r="L5590" i="12" s="1"/>
  <c r="L5589" i="12"/>
  <c r="H5583" i="12"/>
  <c r="L5583" i="12" s="1"/>
  <c r="H5554" i="12"/>
  <c r="L5554" i="12" s="1"/>
  <c r="H5553" i="12"/>
  <c r="L5553" i="12" s="1"/>
  <c r="H5549" i="12"/>
  <c r="L5549" i="12" s="1"/>
  <c r="H5548" i="12"/>
  <c r="L5548" i="12" s="1"/>
  <c r="H5547" i="12"/>
  <c r="L5547" i="12" s="1"/>
  <c r="H5538" i="12"/>
  <c r="L5538" i="12" s="1"/>
  <c r="H5537" i="12"/>
  <c r="L5537" i="12" s="1"/>
  <c r="H5531" i="12"/>
  <c r="L5531" i="12" s="1"/>
  <c r="H5522" i="12"/>
  <c r="L5522" i="12" s="1"/>
  <c r="H5521" i="12"/>
  <c r="L5521" i="12" s="1"/>
  <c r="H5515" i="12"/>
  <c r="L5515" i="12" s="1"/>
  <c r="H5506" i="12"/>
  <c r="L5506" i="12" s="1"/>
  <c r="H5505" i="12"/>
  <c r="L5505" i="12" s="1"/>
  <c r="H5499" i="12"/>
  <c r="L5499" i="12" s="1"/>
  <c r="H5490" i="12"/>
  <c r="L5490" i="12" s="1"/>
  <c r="H5489" i="12"/>
  <c r="L5489" i="12" s="1"/>
  <c r="H5485" i="12"/>
  <c r="L5485" i="12" s="1"/>
  <c r="H5484" i="12"/>
  <c r="L5484" i="12" s="1"/>
  <c r="H5483" i="12"/>
  <c r="L5483" i="12" s="1"/>
  <c r="H5474" i="12"/>
  <c r="L5474" i="12" s="1"/>
  <c r="H5473" i="12"/>
  <c r="L5473" i="12" s="1"/>
  <c r="H5467" i="12"/>
  <c r="L5467" i="12" s="1"/>
  <c r="H5458" i="12"/>
  <c r="L5458" i="12" s="1"/>
  <c r="H5457" i="12"/>
  <c r="L5457" i="12" s="1"/>
  <c r="H5451" i="12"/>
  <c r="L5451" i="12" s="1"/>
  <c r="H5442" i="12"/>
  <c r="L5442" i="12" s="1"/>
  <c r="H5441" i="12"/>
  <c r="L5441" i="12" s="1"/>
  <c r="H5437" i="12"/>
  <c r="L5437" i="12" s="1"/>
  <c r="H5435" i="12"/>
  <c r="L5435" i="12" s="1"/>
  <c r="H5426" i="12"/>
  <c r="L5426" i="12" s="1"/>
  <c r="H5425" i="12"/>
  <c r="L5425" i="12" s="1"/>
  <c r="H5421" i="12"/>
  <c r="L5421" i="12" s="1"/>
  <c r="H5420" i="12"/>
  <c r="L5420" i="12" s="1"/>
  <c r="H5419" i="12"/>
  <c r="L5419" i="12" s="1"/>
  <c r="H5410" i="12"/>
  <c r="L5410" i="12" s="1"/>
  <c r="H5409" i="12"/>
  <c r="L5409" i="12" s="1"/>
  <c r="H5403" i="12"/>
  <c r="L5403" i="12" s="1"/>
  <c r="H5394" i="12"/>
  <c r="L5394" i="12" s="1"/>
  <c r="H5393" i="12"/>
  <c r="L5393" i="12" s="1"/>
  <c r="H5387" i="12"/>
  <c r="L5387" i="12" s="1"/>
  <c r="H5378" i="12"/>
  <c r="L5378" i="12" s="1"/>
  <c r="H5377" i="12"/>
  <c r="L5377" i="12" s="1"/>
  <c r="H5373" i="12"/>
  <c r="L5373" i="12" s="1"/>
  <c r="H5371" i="12"/>
  <c r="L5371" i="12" s="1"/>
  <c r="H5361" i="12"/>
  <c r="L5361" i="12" s="1"/>
  <c r="H5360" i="12"/>
  <c r="L5360" i="12" s="1"/>
  <c r="H5356" i="12"/>
  <c r="L5356" i="12" s="1"/>
  <c r="H5354" i="12"/>
  <c r="L5354" i="12" s="1"/>
  <c r="H5345" i="12"/>
  <c r="L5345" i="12" s="1"/>
  <c r="H5344" i="12"/>
  <c r="L5344" i="12" s="1"/>
  <c r="H5338" i="12"/>
  <c r="L5338" i="12" s="1"/>
  <c r="H5329" i="12"/>
  <c r="L5329" i="12" s="1"/>
  <c r="H5328" i="12"/>
  <c r="L5328" i="12" s="1"/>
  <c r="H5322" i="12"/>
  <c r="L5322" i="12" s="1"/>
  <c r="H5313" i="12"/>
  <c r="L5313" i="12" s="1"/>
  <c r="H5312" i="12"/>
  <c r="L5312" i="12" s="1"/>
  <c r="H5308" i="12"/>
  <c r="L5308" i="12" s="1"/>
  <c r="H5306" i="12"/>
  <c r="L5306" i="12" s="1"/>
  <c r="H5297" i="12"/>
  <c r="L5297" i="12" s="1"/>
  <c r="H5296" i="12"/>
  <c r="L5296" i="12" s="1"/>
  <c r="H5290" i="12"/>
  <c r="L5290" i="12" s="1"/>
  <c r="H5195" i="12"/>
  <c r="L5195" i="12" s="1"/>
  <c r="N5196" i="12" s="1"/>
  <c r="H5189" i="12"/>
  <c r="L5189" i="12" s="1"/>
  <c r="H5180" i="12"/>
  <c r="L5180" i="12" s="1"/>
  <c r="N5181" i="12" s="1"/>
  <c r="H5174" i="12"/>
  <c r="L5174" i="12" s="1"/>
  <c r="H5166" i="12"/>
  <c r="L5166" i="12" s="1"/>
  <c r="N5167" i="12" s="1"/>
  <c r="H5163" i="12"/>
  <c r="L5163" i="12" s="1"/>
  <c r="H5162" i="12"/>
  <c r="L5162" i="12" s="1"/>
  <c r="H5161" i="12"/>
  <c r="L5161" i="12" s="1"/>
  <c r="H5160" i="12"/>
  <c r="L5160" i="12" s="1"/>
  <c r="H5152" i="12"/>
  <c r="L5152" i="12" s="1"/>
  <c r="N5153" i="12" s="1"/>
  <c r="F5152" i="12"/>
  <c r="H5146" i="12"/>
  <c r="L5146" i="12" s="1"/>
  <c r="H5137" i="12"/>
  <c r="L5137" i="12" s="1"/>
  <c r="H5136" i="12"/>
  <c r="L5136" i="12" s="1"/>
  <c r="H5129" i="12"/>
  <c r="L5129" i="12" s="1"/>
  <c r="H5120" i="12"/>
  <c r="L5120" i="12" s="1"/>
  <c r="H5119" i="12"/>
  <c r="L5119" i="12" s="1"/>
  <c r="H5118" i="12"/>
  <c r="L5118" i="12" s="1"/>
  <c r="H5114" i="12"/>
  <c r="L5114" i="12" s="1"/>
  <c r="H5112" i="12"/>
  <c r="L5112" i="12" s="1"/>
  <c r="H5103" i="12"/>
  <c r="L5103" i="12" s="1"/>
  <c r="H5102" i="12"/>
  <c r="L5102" i="12" s="1"/>
  <c r="H5101" i="12"/>
  <c r="L5101" i="12" s="1"/>
  <c r="H5100" i="12"/>
  <c r="L5100" i="12" s="1"/>
  <c r="H5099" i="12"/>
  <c r="L5099" i="12" s="1"/>
  <c r="H5098" i="12"/>
  <c r="L5098" i="12" s="1"/>
  <c r="H5097" i="12"/>
  <c r="L5097" i="12" s="1"/>
  <c r="H5096" i="12"/>
  <c r="L5096" i="12" s="1"/>
  <c r="H5090" i="12"/>
  <c r="L5090" i="12" s="1"/>
  <c r="H5081" i="12"/>
  <c r="L5081" i="12" s="1"/>
  <c r="H5080" i="12"/>
  <c r="L5080" i="12" s="1"/>
  <c r="H5079" i="12"/>
  <c r="L5079" i="12" s="1"/>
  <c r="H5078" i="12"/>
  <c r="L5078" i="12" s="1"/>
  <c r="H5077" i="12"/>
  <c r="L5077" i="12" s="1"/>
  <c r="H5076" i="12"/>
  <c r="L5076" i="12" s="1"/>
  <c r="H5075" i="12"/>
  <c r="L5075" i="12" s="1"/>
  <c r="H5074" i="12"/>
  <c r="L5074" i="12" s="1"/>
  <c r="H5068" i="12"/>
  <c r="L5068" i="12" s="1"/>
  <c r="H5059" i="12"/>
  <c r="L5059" i="12" s="1"/>
  <c r="N5060" i="12" s="1"/>
  <c r="H5053" i="12"/>
  <c r="L5053" i="12" s="1"/>
  <c r="H5044" i="12"/>
  <c r="L5044" i="12" s="1"/>
  <c r="N5045" i="12" s="1"/>
  <c r="H5038" i="12"/>
  <c r="L5038" i="12" s="1"/>
  <c r="H5029" i="12"/>
  <c r="L5029" i="12" s="1"/>
  <c r="N5030" i="12" s="1"/>
  <c r="H5025" i="12"/>
  <c r="L5025" i="12" s="1"/>
  <c r="H5023" i="12"/>
  <c r="L5023" i="12" s="1"/>
  <c r="H5013" i="12"/>
  <c r="L5013" i="12" s="1"/>
  <c r="N5014" i="12" s="1"/>
  <c r="H5009" i="12"/>
  <c r="L5009" i="12" s="1"/>
  <c r="H5008" i="12"/>
  <c r="L5008" i="12" s="1"/>
  <c r="H5007" i="12"/>
  <c r="L5007" i="12" s="1"/>
  <c r="H4998" i="12"/>
  <c r="L4998" i="12" s="1"/>
  <c r="N4999" i="12" s="1"/>
  <c r="H4992" i="12"/>
  <c r="L4992" i="12" s="1"/>
  <c r="H4983" i="12"/>
  <c r="L4983" i="12" s="1"/>
  <c r="N4984" i="12" s="1"/>
  <c r="H4977" i="12"/>
  <c r="L4977" i="12" s="1"/>
  <c r="H4968" i="12"/>
  <c r="L4968" i="12" s="1"/>
  <c r="N4969" i="12" s="1"/>
  <c r="H4962" i="12"/>
  <c r="L4962" i="12" s="1"/>
  <c r="H4953" i="12"/>
  <c r="L4953" i="12" s="1"/>
  <c r="N4954" i="12" s="1"/>
  <c r="H4949" i="12"/>
  <c r="L4949" i="12" s="1"/>
  <c r="H4947" i="12"/>
  <c r="L4947" i="12" s="1"/>
  <c r="H4938" i="12"/>
  <c r="L4938" i="12" s="1"/>
  <c r="N4939" i="12" s="1"/>
  <c r="H4935" i="12"/>
  <c r="L4935" i="12" s="1"/>
  <c r="H4932" i="12"/>
  <c r="L4932" i="12" s="1"/>
  <c r="H4923" i="12"/>
  <c r="L4923" i="12" s="1"/>
  <c r="N4924" i="12" s="1"/>
  <c r="H4917" i="12"/>
  <c r="L4917" i="12" s="1"/>
  <c r="H4906" i="12"/>
  <c r="L4906" i="12" s="1"/>
  <c r="N4907" i="12" s="1"/>
  <c r="H4900" i="12"/>
  <c r="L4900" i="12" s="1"/>
  <c r="H4885" i="12"/>
  <c r="L4885" i="12" s="1"/>
  <c r="H4876" i="12"/>
  <c r="L4876" i="12" s="1"/>
  <c r="H4875" i="12"/>
  <c r="L4875" i="12" s="1"/>
  <c r="H4871" i="12"/>
  <c r="L4871" i="12" s="1"/>
  <c r="H4869" i="12"/>
  <c r="L4869" i="12" s="1"/>
  <c r="H4822" i="12"/>
  <c r="L4822" i="12" s="1"/>
  <c r="H4813" i="12"/>
  <c r="L4813" i="12" s="1"/>
  <c r="H4812" i="12"/>
  <c r="L4812" i="12" s="1"/>
  <c r="H4806" i="12"/>
  <c r="L4806" i="12" s="1"/>
  <c r="H4797" i="12"/>
  <c r="L4797" i="12" s="1"/>
  <c r="H4793" i="12"/>
  <c r="L4793" i="12" s="1"/>
  <c r="H4792" i="12"/>
  <c r="L4792" i="12" s="1"/>
  <c r="H4791" i="12"/>
  <c r="L4791" i="12" s="1"/>
  <c r="H4790" i="12"/>
  <c r="L4790" i="12" s="1"/>
  <c r="H4696" i="12"/>
  <c r="L4696" i="12" s="1"/>
  <c r="H4695" i="12"/>
  <c r="L4695" i="12" s="1"/>
  <c r="H4691" i="12"/>
  <c r="L4691" i="12" s="1"/>
  <c r="H4689" i="12"/>
  <c r="L4689" i="12" s="1"/>
  <c r="H4673" i="12"/>
  <c r="L4673" i="12" s="1"/>
  <c r="H4617" i="12"/>
  <c r="L4617" i="12" s="1"/>
  <c r="H4616" i="12"/>
  <c r="L4616" i="12" s="1"/>
  <c r="H4610" i="12"/>
  <c r="L4610" i="12" s="1"/>
  <c r="H4600" i="12"/>
  <c r="L4600" i="12" s="1"/>
  <c r="H4599" i="12"/>
  <c r="L4599" i="12" s="1"/>
  <c r="H4595" i="12"/>
  <c r="L4595" i="12" s="1"/>
  <c r="H4593" i="12"/>
  <c r="L4593" i="12" s="1"/>
  <c r="H4584" i="12"/>
  <c r="L4584" i="12" s="1"/>
  <c r="H4583" i="12"/>
  <c r="L4583" i="12" s="1"/>
  <c r="H4579" i="12"/>
  <c r="L4579" i="12" s="1"/>
  <c r="H4577" i="12"/>
  <c r="L4577" i="12" s="1"/>
  <c r="H4481" i="12"/>
  <c r="L4481" i="12" s="1"/>
  <c r="H4472" i="12"/>
  <c r="L4472" i="12" s="1"/>
  <c r="H4471" i="12"/>
  <c r="L4471" i="12" s="1"/>
  <c r="H4465" i="12"/>
  <c r="L4465" i="12" s="1"/>
  <c r="H4366" i="12"/>
  <c r="L4366" i="12" s="1"/>
  <c r="H4365" i="12"/>
  <c r="L4365" i="12" s="1"/>
  <c r="H4361" i="12"/>
  <c r="L4361" i="12" s="1"/>
  <c r="H4359" i="12"/>
  <c r="L4359" i="12" s="1"/>
  <c r="H4350" i="12"/>
  <c r="L4350" i="12" s="1"/>
  <c r="H4349" i="12"/>
  <c r="L4349" i="12" s="1"/>
  <c r="H4343" i="12"/>
  <c r="L4343" i="12" s="1"/>
  <c r="H4228" i="12"/>
  <c r="L4228" i="12" s="1"/>
  <c r="H4227" i="12"/>
  <c r="L4227" i="12" s="1"/>
  <c r="H4221" i="12"/>
  <c r="L4221" i="12" s="1"/>
  <c r="H4176" i="12"/>
  <c r="L4176" i="12" s="1"/>
  <c r="H4175" i="12"/>
  <c r="L4175" i="12" s="1"/>
  <c r="H4169" i="12"/>
  <c r="L4169" i="12" s="1"/>
  <c r="H4072" i="12"/>
  <c r="L4072" i="12" s="1"/>
  <c r="H4068" i="12"/>
  <c r="L4068" i="12" s="1"/>
  <c r="H4067" i="12"/>
  <c r="L4067" i="12" s="1"/>
  <c r="H4065" i="12"/>
  <c r="L4065" i="12" s="1"/>
  <c r="H4025" i="12"/>
  <c r="L4025" i="12" s="1"/>
  <c r="H4024" i="12"/>
  <c r="L4024" i="12" s="1"/>
  <c r="H4018" i="12"/>
  <c r="L4018" i="12" s="1"/>
  <c r="H4009" i="12"/>
  <c r="L4009" i="12" s="1"/>
  <c r="H4002" i="12"/>
  <c r="L4002" i="12" s="1"/>
  <c r="H3993" i="12"/>
  <c r="L3993" i="12" s="1"/>
  <c r="H3989" i="12"/>
  <c r="L3989" i="12" s="1"/>
  <c r="H3988" i="12"/>
  <c r="L3988" i="12" s="1"/>
  <c r="H3987" i="12"/>
  <c r="L3987" i="12" s="1"/>
  <c r="H3986" i="12"/>
  <c r="L3986" i="12" s="1"/>
  <c r="L3838" i="12"/>
  <c r="N3839" i="12" s="1"/>
  <c r="H3834" i="12"/>
  <c r="L3834" i="12" s="1"/>
  <c r="H3832" i="12"/>
  <c r="L3832" i="12" s="1"/>
  <c r="H3817" i="12"/>
  <c r="L3817" i="12" s="1"/>
  <c r="H3802" i="12"/>
  <c r="L3802" i="12" s="1"/>
  <c r="H3792" i="12"/>
  <c r="L3792" i="12" s="1"/>
  <c r="H3791" i="12"/>
  <c r="L3791" i="12" s="1"/>
  <c r="H3787" i="12"/>
  <c r="L3787" i="12" s="1"/>
  <c r="H3785" i="12"/>
  <c r="L3785" i="12" s="1"/>
  <c r="H3776" i="12"/>
  <c r="L3776" i="12" s="1"/>
  <c r="N3777" i="12" s="1"/>
  <c r="H3773" i="12"/>
  <c r="L3773" i="12" s="1"/>
  <c r="H3772" i="12"/>
  <c r="L3772" i="12" s="1"/>
  <c r="H3770" i="12"/>
  <c r="L3770" i="12" s="1"/>
  <c r="H3743" i="12"/>
  <c r="L3743" i="12" s="1"/>
  <c r="N3744" i="12" s="1"/>
  <c r="N3746" i="12" s="1"/>
  <c r="N3747" i="12" s="1"/>
  <c r="G320" i="11" s="1"/>
  <c r="H3734" i="12"/>
  <c r="L3734" i="12" s="1"/>
  <c r="N3735" i="12" s="1"/>
  <c r="N3737" i="12" s="1"/>
  <c r="H3725" i="12"/>
  <c r="L3725" i="12" s="1"/>
  <c r="N3726" i="12" s="1"/>
  <c r="N3728" i="12" s="1"/>
  <c r="H3698" i="12"/>
  <c r="L3698" i="12" s="1"/>
  <c r="N3699" i="12" s="1"/>
  <c r="N3701" i="12" s="1"/>
  <c r="H3689" i="12"/>
  <c r="L3689" i="12" s="1"/>
  <c r="N3690" i="12" s="1"/>
  <c r="N3692" i="12" s="1"/>
  <c r="N3693" i="12" s="1"/>
  <c r="H3680" i="12"/>
  <c r="L3680" i="12" s="1"/>
  <c r="N3681" i="12" s="1"/>
  <c r="N3683" i="12" s="1"/>
  <c r="N3684" i="12" s="1"/>
  <c r="H3671" i="12"/>
  <c r="L3671" i="12" s="1"/>
  <c r="N3672" i="12" s="1"/>
  <c r="N3674" i="12" s="1"/>
  <c r="H3662" i="12"/>
  <c r="L3662" i="12" s="1"/>
  <c r="N3663" i="12" s="1"/>
  <c r="N3665" i="12" s="1"/>
  <c r="H3653" i="12"/>
  <c r="L3653" i="12" s="1"/>
  <c r="N3654" i="12" s="1"/>
  <c r="N3656" i="12" s="1"/>
  <c r="H3644" i="12"/>
  <c r="L3644" i="12" s="1"/>
  <c r="N3645" i="12" s="1"/>
  <c r="N3647" i="12" s="1"/>
  <c r="H3635" i="12"/>
  <c r="L3635" i="12" s="1"/>
  <c r="N3636" i="12" s="1"/>
  <c r="N3638" i="12" s="1"/>
  <c r="H3626" i="12"/>
  <c r="L3626" i="12" s="1"/>
  <c r="N3627" i="12" s="1"/>
  <c r="N3629" i="12" s="1"/>
  <c r="H3617" i="12"/>
  <c r="L3617" i="12" s="1"/>
  <c r="N3618" i="12" s="1"/>
  <c r="N3620" i="12" s="1"/>
  <c r="N3621" i="12" s="1"/>
  <c r="H3608" i="12"/>
  <c r="L3608" i="12" s="1"/>
  <c r="N3609" i="12" s="1"/>
  <c r="N3611" i="12" s="1"/>
  <c r="N3612" i="12" s="1"/>
  <c r="H3590" i="12"/>
  <c r="L3590" i="12" s="1"/>
  <c r="N3591" i="12" s="1"/>
  <c r="N3593" i="12" s="1"/>
  <c r="L3581" i="12"/>
  <c r="N3582" i="12" s="1"/>
  <c r="N3584" i="12" s="1"/>
  <c r="H3572" i="12"/>
  <c r="L3572" i="12" s="1"/>
  <c r="N3573" i="12" s="1"/>
  <c r="N3575" i="12" s="1"/>
  <c r="H3563" i="12"/>
  <c r="L3563" i="12" s="1"/>
  <c r="N3564" i="12" s="1"/>
  <c r="N3566" i="12" s="1"/>
  <c r="H3554" i="12"/>
  <c r="L3554" i="12" s="1"/>
  <c r="N3555" i="12" s="1"/>
  <c r="N3557" i="12" s="1"/>
  <c r="N3558" i="12" s="1"/>
  <c r="H3545" i="12"/>
  <c r="L3545" i="12" s="1"/>
  <c r="N3546" i="12" s="1"/>
  <c r="N3548" i="12" s="1"/>
  <c r="H3536" i="12"/>
  <c r="L3536" i="12" s="1"/>
  <c r="N3537" i="12" s="1"/>
  <c r="N3539" i="12" s="1"/>
  <c r="H3527" i="12"/>
  <c r="L3527" i="12" s="1"/>
  <c r="N3528" i="12" s="1"/>
  <c r="N3530" i="12" s="1"/>
  <c r="N3531" i="12" s="1"/>
  <c r="N3532" i="12" s="1"/>
  <c r="G296" i="11" s="1"/>
  <c r="H3518" i="12"/>
  <c r="L3518" i="12" s="1"/>
  <c r="N3519" i="12" s="1"/>
  <c r="N3521" i="12" s="1"/>
  <c r="H3500" i="12"/>
  <c r="L3500" i="12" s="1"/>
  <c r="N3501" i="12" s="1"/>
  <c r="N3503" i="12" s="1"/>
  <c r="H3491" i="12"/>
  <c r="L3491" i="12" s="1"/>
  <c r="N3492" i="12" s="1"/>
  <c r="N3494" i="12" s="1"/>
  <c r="H3483" i="12"/>
  <c r="L3483" i="12" s="1"/>
  <c r="N3484" i="12" s="1"/>
  <c r="N3486" i="12" s="1"/>
  <c r="H3474" i="12"/>
  <c r="L3474" i="12" s="1"/>
  <c r="N3475" i="12" s="1"/>
  <c r="N3477" i="12" s="1"/>
  <c r="H3465" i="12"/>
  <c r="L3465" i="12" s="1"/>
  <c r="N3466" i="12" s="1"/>
  <c r="N3468" i="12" s="1"/>
  <c r="H3456" i="12"/>
  <c r="L3456" i="12" s="1"/>
  <c r="N3457" i="12" s="1"/>
  <c r="N3459" i="12" s="1"/>
  <c r="H3447" i="12"/>
  <c r="L3447" i="12" s="1"/>
  <c r="N3448" i="12" s="1"/>
  <c r="N3450" i="12" s="1"/>
  <c r="H3420" i="12"/>
  <c r="L3420" i="12" s="1"/>
  <c r="N3421" i="12" s="1"/>
  <c r="N3423" i="12" s="1"/>
  <c r="A3418" i="12"/>
  <c r="A3427" i="12" s="1"/>
  <c r="A3436" i="12" s="1"/>
  <c r="A3445" i="12" s="1"/>
  <c r="A3454" i="12" s="1"/>
  <c r="A3463" i="12" s="1"/>
  <c r="A3472" i="12" s="1"/>
  <c r="A3481" i="12" s="1"/>
  <c r="A3489" i="12" s="1"/>
  <c r="A3498" i="12" s="1"/>
  <c r="A3507" i="12" s="1"/>
  <c r="A3516" i="12" s="1"/>
  <c r="A3525" i="12" s="1"/>
  <c r="A3534" i="12" s="1"/>
  <c r="A3543" i="12" s="1"/>
  <c r="A3552" i="12" s="1"/>
  <c r="A3561" i="12" s="1"/>
  <c r="A3570" i="12" s="1"/>
  <c r="A3579" i="12" s="1"/>
  <c r="A3588" i="12" s="1"/>
  <c r="A3597" i="12" s="1"/>
  <c r="A3606" i="12" s="1"/>
  <c r="A3615" i="12" s="1"/>
  <c r="A3624" i="12" s="1"/>
  <c r="A3633" i="12" s="1"/>
  <c r="A3642" i="12" s="1"/>
  <c r="A3651" i="12" s="1"/>
  <c r="A3660" i="12" s="1"/>
  <c r="A3669" i="12" s="1"/>
  <c r="A3678" i="12" s="1"/>
  <c r="A3687" i="12" s="1"/>
  <c r="A3696" i="12" s="1"/>
  <c r="A3705" i="12" s="1"/>
  <c r="A3714" i="12" s="1"/>
  <c r="A3723" i="12" s="1"/>
  <c r="A3732" i="12" s="1"/>
  <c r="A3741" i="12" s="1"/>
  <c r="A3749" i="12" s="1"/>
  <c r="A3757" i="12" s="1"/>
  <c r="A3768" i="12" s="1"/>
  <c r="A3783" i="12" s="1"/>
  <c r="A3800" i="12" s="1"/>
  <c r="A3815" i="12" s="1"/>
  <c r="A3830" i="12" s="1"/>
  <c r="A328" i="11" s="1"/>
  <c r="H3401" i="12"/>
  <c r="L3401" i="12" s="1"/>
  <c r="N3402" i="12" s="1"/>
  <c r="N3404" i="12" s="1"/>
  <c r="N3405" i="12" s="1"/>
  <c r="G280" i="11" s="1"/>
  <c r="H3393" i="12"/>
  <c r="L3393" i="12" s="1"/>
  <c r="N3394" i="12" s="1"/>
  <c r="N3396" i="12" s="1"/>
  <c r="N3397" i="12" s="1"/>
  <c r="H3385" i="12"/>
  <c r="L3385" i="12" s="1"/>
  <c r="N3386" i="12" s="1"/>
  <c r="N3388" i="12" s="1"/>
  <c r="N3389" i="12" s="1"/>
  <c r="G278" i="11" s="1"/>
  <c r="A3383" i="12"/>
  <c r="A3391" i="12" s="1"/>
  <c r="A3399" i="12" s="1"/>
  <c r="H3377" i="12"/>
  <c r="L3377" i="12" s="1"/>
  <c r="N3378" i="12" s="1"/>
  <c r="N3380" i="12" s="1"/>
  <c r="N3381" i="12" s="1"/>
  <c r="G277" i="11" s="1"/>
  <c r="A3015" i="12"/>
  <c r="H2980" i="12"/>
  <c r="L2980" i="12" s="1"/>
  <c r="H2979" i="12"/>
  <c r="L2979" i="12" s="1"/>
  <c r="H2974" i="12"/>
  <c r="L2974" i="12" s="1"/>
  <c r="H2973" i="12"/>
  <c r="L2973" i="12" s="1"/>
  <c r="H2964" i="12"/>
  <c r="L2964" i="12" s="1"/>
  <c r="H2963" i="12"/>
  <c r="L2963" i="12" s="1"/>
  <c r="H2962" i="12"/>
  <c r="L2962" i="12" s="1"/>
  <c r="H2958" i="12"/>
  <c r="L2958" i="12" s="1"/>
  <c r="D2957" i="12"/>
  <c r="H2948" i="12"/>
  <c r="L2948" i="12" s="1"/>
  <c r="H2947" i="12"/>
  <c r="L2947" i="12" s="1"/>
  <c r="H2942" i="12"/>
  <c r="L2942" i="12" s="1"/>
  <c r="H2941" i="12"/>
  <c r="L2941" i="12" s="1"/>
  <c r="H2930" i="12"/>
  <c r="L2930" i="12" s="1"/>
  <c r="H2929" i="12"/>
  <c r="L2929" i="12" s="1"/>
  <c r="H2926" i="12"/>
  <c r="L2926" i="12" s="1"/>
  <c r="H2924" i="12"/>
  <c r="L2924" i="12" s="1"/>
  <c r="H2902" i="12"/>
  <c r="L2902" i="12" s="1"/>
  <c r="H2894" i="12"/>
  <c r="L2894" i="12" s="1"/>
  <c r="H2893" i="12"/>
  <c r="L2893" i="12" s="1"/>
  <c r="H2892" i="12"/>
  <c r="L2892" i="12" s="1"/>
  <c r="H2891" i="12"/>
  <c r="L2891" i="12" s="1"/>
  <c r="H2882" i="12"/>
  <c r="L2882" i="12" s="1"/>
  <c r="H2881" i="12"/>
  <c r="L2881" i="12" s="1"/>
  <c r="H2871" i="12"/>
  <c r="L2871" i="12" s="1"/>
  <c r="H2869" i="12"/>
  <c r="L2869" i="12" s="1"/>
  <c r="H2860" i="12"/>
  <c r="L2860" i="12" s="1"/>
  <c r="H2859" i="12"/>
  <c r="L2859" i="12" s="1"/>
  <c r="H2800" i="12"/>
  <c r="L2800" i="12" s="1"/>
  <c r="H2792" i="12"/>
  <c r="L2792" i="12" s="1"/>
  <c r="H2763" i="12"/>
  <c r="L2763" i="12" s="1"/>
  <c r="L2753" i="12"/>
  <c r="H2752" i="12"/>
  <c r="L2752" i="12" s="1"/>
  <c r="H2751" i="12"/>
  <c r="L2751" i="12" s="1"/>
  <c r="H2742" i="12"/>
  <c r="L2742" i="12" s="1"/>
  <c r="H2738" i="12"/>
  <c r="L2738" i="12" s="1"/>
  <c r="H2736" i="12"/>
  <c r="L2736" i="12" s="1"/>
  <c r="H2697" i="12"/>
  <c r="H2698" i="12" s="1"/>
  <c r="L2698" i="12" s="1"/>
  <c r="H2689" i="12"/>
  <c r="H2681" i="12"/>
  <c r="L2681" i="12" s="1"/>
  <c r="H2664" i="12"/>
  <c r="H2655" i="12"/>
  <c r="H2604" i="12"/>
  <c r="L2604" i="12" s="1"/>
  <c r="H2603" i="12"/>
  <c r="L2603" i="12" s="1"/>
  <c r="H2600" i="12"/>
  <c r="L2600" i="12" s="1"/>
  <c r="H2599" i="12"/>
  <c r="L2599" i="12" s="1"/>
  <c r="H2598" i="12"/>
  <c r="L2598" i="12" s="1"/>
  <c r="H2588" i="12"/>
  <c r="L2588" i="12" s="1"/>
  <c r="H2587" i="12"/>
  <c r="L2587" i="12" s="1"/>
  <c r="H2584" i="12"/>
  <c r="L2584" i="12" s="1"/>
  <c r="N2585" i="12" s="1"/>
  <c r="H2504" i="12"/>
  <c r="L2504" i="12" s="1"/>
  <c r="H2500" i="12"/>
  <c r="L2500" i="12" s="1"/>
  <c r="H2485" i="12"/>
  <c r="L2485" i="12" s="1"/>
  <c r="H2471" i="12"/>
  <c r="L2471" i="12" s="1"/>
  <c r="H2460" i="12"/>
  <c r="L2460" i="12" s="1"/>
  <c r="H2456" i="12"/>
  <c r="L2456" i="12" s="1"/>
  <c r="H2453" i="12"/>
  <c r="H2441" i="12"/>
  <c r="L2441" i="12" s="1"/>
  <c r="H2438" i="12"/>
  <c r="L2438" i="12" s="1"/>
  <c r="N2439" i="12" s="1"/>
  <c r="H2427" i="12"/>
  <c r="L2427" i="12" s="1"/>
  <c r="H2424" i="12"/>
  <c r="L2424" i="12" s="1"/>
  <c r="N2425" i="12" s="1"/>
  <c r="H2413" i="12"/>
  <c r="L2413" i="12" s="1"/>
  <c r="H2412" i="12"/>
  <c r="L2412" i="12" s="1"/>
  <c r="H2407" i="12"/>
  <c r="L2407" i="12" s="1"/>
  <c r="H2406" i="12"/>
  <c r="L2406" i="12" s="1"/>
  <c r="H2396" i="12"/>
  <c r="L2396" i="12" s="1"/>
  <c r="N2397" i="12" s="1"/>
  <c r="H2392" i="12"/>
  <c r="L2392" i="12" s="1"/>
  <c r="H2391" i="12"/>
  <c r="L2391" i="12" s="1"/>
  <c r="H2390" i="12"/>
  <c r="L2390" i="12" s="1"/>
  <c r="H2253" i="12"/>
  <c r="L2253" i="12" s="1"/>
  <c r="H2251" i="12"/>
  <c r="L2251" i="12" s="1"/>
  <c r="H2250" i="12"/>
  <c r="L2250" i="12" s="1"/>
  <c r="H2245" i="12"/>
  <c r="L2245" i="12" s="1"/>
  <c r="H2244" i="12"/>
  <c r="L2244" i="12" s="1"/>
  <c r="H2213" i="12"/>
  <c r="H2208" i="12"/>
  <c r="L2208" i="12" s="1"/>
  <c r="H2207" i="12"/>
  <c r="L2207" i="12" s="1"/>
  <c r="H2146" i="12"/>
  <c r="L2146" i="12" s="1"/>
  <c r="N2147" i="12" s="1"/>
  <c r="H2143" i="12"/>
  <c r="L2143" i="12" s="1"/>
  <c r="H2142" i="12"/>
  <c r="L2142" i="12" s="1"/>
  <c r="H2140" i="12"/>
  <c r="L2140" i="12" s="1"/>
  <c r="H2131" i="12"/>
  <c r="L2131" i="12" s="1"/>
  <c r="N2132" i="12" s="1"/>
  <c r="H2127" i="12"/>
  <c r="L2127" i="12" s="1"/>
  <c r="H2125" i="12"/>
  <c r="L2125" i="12" s="1"/>
  <c r="H2109" i="12"/>
  <c r="L2109" i="12" s="1"/>
  <c r="H2098" i="12"/>
  <c r="L2098" i="12" s="1"/>
  <c r="H2092" i="12"/>
  <c r="L2092" i="12" s="1"/>
  <c r="H2083" i="12"/>
  <c r="L2083" i="12" s="1"/>
  <c r="H2082" i="12"/>
  <c r="L2082" i="12" s="1"/>
  <c r="H2076" i="12"/>
  <c r="L2076" i="12" s="1"/>
  <c r="H2062" i="12"/>
  <c r="L2062" i="12" s="1"/>
  <c r="H2060" i="12"/>
  <c r="L2060" i="12" s="1"/>
  <c r="H2051" i="12"/>
  <c r="L2051" i="12" s="1"/>
  <c r="H2049" i="12"/>
  <c r="L2049" i="12" s="1"/>
  <c r="H2045" i="12"/>
  <c r="L2045" i="12" s="1"/>
  <c r="H2043" i="12"/>
  <c r="L2043" i="12" s="1"/>
  <c r="H2032" i="12"/>
  <c r="L2032" i="12" s="1"/>
  <c r="H2026" i="12"/>
  <c r="L2026" i="12" s="1"/>
  <c r="H2017" i="12"/>
  <c r="L2017" i="12" s="1"/>
  <c r="H2015" i="12"/>
  <c r="L2015" i="12" s="1"/>
  <c r="H2009" i="12"/>
  <c r="L2009" i="12" s="1"/>
  <c r="H1998" i="12"/>
  <c r="L1998" i="12" s="1"/>
  <c r="N1999" i="12" s="1"/>
  <c r="H1995" i="12"/>
  <c r="L1995" i="12" s="1"/>
  <c r="H1994" i="12"/>
  <c r="L1994" i="12" s="1"/>
  <c r="H1993" i="12"/>
  <c r="L1993" i="12" s="1"/>
  <c r="H1992" i="12"/>
  <c r="L1992" i="12" s="1"/>
  <c r="H1983" i="12"/>
  <c r="L1983" i="12" s="1"/>
  <c r="N1984" i="12" s="1"/>
  <c r="H1979" i="12"/>
  <c r="L1979" i="12" s="1"/>
  <c r="H1977" i="12"/>
  <c r="L1977" i="12" s="1"/>
  <c r="H1968" i="12"/>
  <c r="L1968" i="12" s="1"/>
  <c r="N1969" i="12" s="1"/>
  <c r="H1962" i="12"/>
  <c r="L1962" i="12" s="1"/>
  <c r="H1953" i="12"/>
  <c r="L1953" i="12" s="1"/>
  <c r="N1954" i="12" s="1"/>
  <c r="H1948" i="12"/>
  <c r="L1948" i="12" s="1"/>
  <c r="H1947" i="12"/>
  <c r="L1947" i="12" s="1"/>
  <c r="H1938" i="12"/>
  <c r="L1938" i="12" s="1"/>
  <c r="N1939" i="12" s="1"/>
  <c r="H1933" i="12"/>
  <c r="L1933" i="12" s="1"/>
  <c r="H1932" i="12"/>
  <c r="L1932" i="12" s="1"/>
  <c r="H1923" i="12"/>
  <c r="L1923" i="12" s="1"/>
  <c r="N1924" i="12" s="1"/>
  <c r="H1919" i="12"/>
  <c r="L1919" i="12" s="1"/>
  <c r="H1918" i="12"/>
  <c r="L1918" i="12" s="1"/>
  <c r="H1917" i="12"/>
  <c r="L1917" i="12" s="1"/>
  <c r="H1908" i="12"/>
  <c r="L1908" i="12" s="1"/>
  <c r="N1909" i="12" s="1"/>
  <c r="H1902" i="12"/>
  <c r="L1902" i="12" s="1"/>
  <c r="H1893" i="12"/>
  <c r="L1893" i="12" s="1"/>
  <c r="N1894" i="12" s="1"/>
  <c r="H1887" i="12"/>
  <c r="L1887" i="12" s="1"/>
  <c r="H1878" i="12"/>
  <c r="L1878" i="12" s="1"/>
  <c r="N1879" i="12" s="1"/>
  <c r="H1873" i="12"/>
  <c r="L1873" i="12" s="1"/>
  <c r="H1872" i="12"/>
  <c r="L1872" i="12" s="1"/>
  <c r="H1863" i="12"/>
  <c r="L1863" i="12" s="1"/>
  <c r="N1864" i="12" s="1"/>
  <c r="H1859" i="12"/>
  <c r="L1859" i="12" s="1"/>
  <c r="H1857" i="12"/>
  <c r="L1857" i="12" s="1"/>
  <c r="H1848" i="12"/>
  <c r="H1845" i="12" s="1"/>
  <c r="L1845" i="12" s="1"/>
  <c r="N1846" i="12" s="1"/>
  <c r="H1836" i="12"/>
  <c r="L1836" i="12" s="1"/>
  <c r="N1837" i="12" s="1"/>
  <c r="H1824" i="12"/>
  <c r="L1824" i="12" s="1"/>
  <c r="N1825" i="12" s="1"/>
  <c r="H1818" i="12"/>
  <c r="L1818" i="12" s="1"/>
  <c r="M1786" i="12"/>
  <c r="H1785" i="12"/>
  <c r="L1785" i="12" s="1"/>
  <c r="H1784" i="12"/>
  <c r="L1784" i="12" s="1"/>
  <c r="M1782" i="12"/>
  <c r="H1779" i="12"/>
  <c r="L1779" i="12" s="1"/>
  <c r="H1778" i="12"/>
  <c r="L1778" i="12" s="1"/>
  <c r="H1769" i="12"/>
  <c r="L1769" i="12" s="1"/>
  <c r="H1768" i="12"/>
  <c r="L1768" i="12" s="1"/>
  <c r="H1767" i="12"/>
  <c r="L1767" i="12" s="1"/>
  <c r="H1763" i="12"/>
  <c r="L1763" i="12" s="1"/>
  <c r="H1761" i="12"/>
  <c r="L1761" i="12" s="1"/>
  <c r="H1752" i="12"/>
  <c r="L1752" i="12" s="1"/>
  <c r="N1753" i="12" s="1"/>
  <c r="H1746" i="12"/>
  <c r="L1746" i="12" s="1"/>
  <c r="H1737" i="12"/>
  <c r="L1737" i="12" s="1"/>
  <c r="H1730" i="12"/>
  <c r="L1730" i="12" s="1"/>
  <c r="H1689" i="12"/>
  <c r="L1689" i="12" s="1"/>
  <c r="H1664" i="12"/>
  <c r="L1664" i="12" s="1"/>
  <c r="H1663" i="12"/>
  <c r="L1663" i="12" s="1"/>
  <c r="H1660" i="12"/>
  <c r="L1660" i="12" s="1"/>
  <c r="H1659" i="12"/>
  <c r="L1659" i="12" s="1"/>
  <c r="H1658" i="12"/>
  <c r="L1658" i="12" s="1"/>
  <c r="H1657" i="12"/>
  <c r="L1657" i="12" s="1"/>
  <c r="H1648" i="12"/>
  <c r="L1648" i="12" s="1"/>
  <c r="H1647" i="12"/>
  <c r="L1647" i="12" s="1"/>
  <c r="H1641" i="12"/>
  <c r="L1641" i="12" s="1"/>
  <c r="H1632" i="12"/>
  <c r="L1632" i="12" s="1"/>
  <c r="H1625" i="12"/>
  <c r="L1625" i="12" s="1"/>
  <c r="H1616" i="12"/>
  <c r="L1616" i="12" s="1"/>
  <c r="H1615" i="12"/>
  <c r="L1615" i="12" s="1"/>
  <c r="H1611" i="12"/>
  <c r="L1611" i="12" s="1"/>
  <c r="H1609" i="12"/>
  <c r="L1609" i="12" s="1"/>
  <c r="H1567" i="12"/>
  <c r="L1567" i="12" s="1"/>
  <c r="H1566" i="12"/>
  <c r="L1566" i="12" s="1"/>
  <c r="H1565" i="12"/>
  <c r="L1565" i="12" s="1"/>
  <c r="H1561" i="12"/>
  <c r="L1561" i="12" s="1"/>
  <c r="H1560" i="12"/>
  <c r="L1560" i="12" s="1"/>
  <c r="H1559" i="12"/>
  <c r="L1559" i="12" s="1"/>
  <c r="H1550" i="12"/>
  <c r="H1491" i="12"/>
  <c r="L1491" i="12" s="1"/>
  <c r="H1490" i="12"/>
  <c r="L1490" i="12" s="1"/>
  <c r="H1488" i="12"/>
  <c r="L1488" i="12" s="1"/>
  <c r="H1483" i="12"/>
  <c r="L1483" i="12" s="1"/>
  <c r="H1482" i="12"/>
  <c r="L1482" i="12" s="1"/>
  <c r="H1473" i="12"/>
  <c r="L1473" i="12" s="1"/>
  <c r="H1472" i="12"/>
  <c r="L1472" i="12" s="1"/>
  <c r="H1471" i="12"/>
  <c r="L1471" i="12" s="1"/>
  <c r="H1470" i="12"/>
  <c r="L1470" i="12" s="1"/>
  <c r="H1466" i="12"/>
  <c r="L1466" i="12" s="1"/>
  <c r="H1465" i="12"/>
  <c r="L1465" i="12" s="1"/>
  <c r="H1464" i="12"/>
  <c r="L1464" i="12" s="1"/>
  <c r="H1455" i="12"/>
  <c r="L1455" i="12" s="1"/>
  <c r="H1454" i="12"/>
  <c r="L1454" i="12" s="1"/>
  <c r="H1452" i="12"/>
  <c r="L1452" i="12" s="1"/>
  <c r="H1447" i="12"/>
  <c r="L1447" i="12" s="1"/>
  <c r="H1446" i="12"/>
  <c r="L1446" i="12" s="1"/>
  <c r="H1437" i="12"/>
  <c r="L1437" i="12" s="1"/>
  <c r="H1436" i="12"/>
  <c r="L1436" i="12" s="1"/>
  <c r="H1435" i="12"/>
  <c r="L1435" i="12" s="1"/>
  <c r="H1434" i="12"/>
  <c r="L1434" i="12" s="1"/>
  <c r="H1430" i="12"/>
  <c r="L1430" i="12" s="1"/>
  <c r="H1429" i="12"/>
  <c r="L1429" i="12" s="1"/>
  <c r="H1428" i="12"/>
  <c r="L1428" i="12" s="1"/>
  <c r="H1419" i="12"/>
  <c r="L1419" i="12" s="1"/>
  <c r="H1418" i="12"/>
  <c r="L1418" i="12" s="1"/>
  <c r="H1416" i="12"/>
  <c r="L1416" i="12" s="1"/>
  <c r="H1411" i="12"/>
  <c r="L1411" i="12" s="1"/>
  <c r="H1410" i="12"/>
  <c r="L1410" i="12" s="1"/>
  <c r="H1382" i="12"/>
  <c r="L1382" i="12" s="1"/>
  <c r="H1381" i="12"/>
  <c r="L1381" i="12" s="1"/>
  <c r="H1380" i="12"/>
  <c r="L1380" i="12" s="1"/>
  <c r="H1379" i="12"/>
  <c r="L1379" i="12" s="1"/>
  <c r="H1328" i="12"/>
  <c r="L1328" i="12" s="1"/>
  <c r="N1329" i="12" s="1"/>
  <c r="H1324" i="12"/>
  <c r="L1324" i="12" s="1"/>
  <c r="H1323" i="12"/>
  <c r="L1323" i="12" s="1"/>
  <c r="H1322" i="12"/>
  <c r="L1322" i="12" s="1"/>
  <c r="H1296" i="12"/>
  <c r="L1296" i="12" s="1"/>
  <c r="H1295" i="12"/>
  <c r="L1295" i="12" s="1"/>
  <c r="H1290" i="12"/>
  <c r="L1290" i="12" s="1"/>
  <c r="H1289" i="12"/>
  <c r="L1289" i="12" s="1"/>
  <c r="H1280" i="12"/>
  <c r="L1280" i="12" s="1"/>
  <c r="H1274" i="12"/>
  <c r="L1274" i="12" s="1"/>
  <c r="H1273" i="12"/>
  <c r="L1273" i="12" s="1"/>
  <c r="H1264" i="12"/>
  <c r="L1264" i="12" s="1"/>
  <c r="H1263" i="12"/>
  <c r="L1263" i="12" s="1"/>
  <c r="H1260" i="12"/>
  <c r="L1260" i="12" s="1"/>
  <c r="H1259" i="12"/>
  <c r="L1259" i="12" s="1"/>
  <c r="H1258" i="12"/>
  <c r="L1258" i="12" s="1"/>
  <c r="H1257" i="12"/>
  <c r="L1257" i="12" s="1"/>
  <c r="L1219" i="12"/>
  <c r="H1218" i="12"/>
  <c r="L1218" i="12" s="1"/>
  <c r="H1217" i="12"/>
  <c r="L1217" i="12" s="1"/>
  <c r="H1212" i="12"/>
  <c r="L1212" i="12" s="1"/>
  <c r="H1211" i="12"/>
  <c r="L1211" i="12" s="1"/>
  <c r="H1197" i="12"/>
  <c r="L1197" i="12" s="1"/>
  <c r="H1195" i="12"/>
  <c r="L1195" i="12" s="1"/>
  <c r="H1190" i="12"/>
  <c r="L1190" i="12" s="1"/>
  <c r="H1189" i="12"/>
  <c r="L1189" i="12" s="1"/>
  <c r="H1138" i="12"/>
  <c r="L1138" i="12" s="1"/>
  <c r="H1136" i="12"/>
  <c r="L1136" i="12" s="1"/>
  <c r="H1122" i="12"/>
  <c r="L1122" i="12" s="1"/>
  <c r="H1121" i="12"/>
  <c r="L1121" i="12" s="1"/>
  <c r="H1120" i="12"/>
  <c r="L1120" i="12" s="1"/>
  <c r="H1106" i="12"/>
  <c r="L1106" i="12" s="1"/>
  <c r="H1104" i="12"/>
  <c r="L1104" i="12" s="1"/>
  <c r="H997" i="12"/>
  <c r="L997" i="12" s="1"/>
  <c r="H995" i="12"/>
  <c r="L995" i="12" s="1"/>
  <c r="H989" i="12"/>
  <c r="L989" i="12" s="1"/>
  <c r="H961" i="12"/>
  <c r="L961" i="12" s="1"/>
  <c r="H959" i="12"/>
  <c r="L959" i="12" s="1"/>
  <c r="H953" i="12"/>
  <c r="L953" i="12" s="1"/>
  <c r="C904" i="12"/>
  <c r="C913" i="12" s="1"/>
  <c r="H897" i="12"/>
  <c r="L897" i="12" s="1"/>
  <c r="H896" i="12"/>
  <c r="L896" i="12" s="1"/>
  <c r="H895" i="12"/>
  <c r="L895" i="12" s="1"/>
  <c r="H891" i="12"/>
  <c r="L891" i="12" s="1"/>
  <c r="H890" i="12"/>
  <c r="L890" i="12" s="1"/>
  <c r="H889" i="12"/>
  <c r="L889" i="12" s="1"/>
  <c r="H871" i="12"/>
  <c r="L871" i="12" s="1"/>
  <c r="H870" i="12"/>
  <c r="L870" i="12" s="1"/>
  <c r="H864" i="12"/>
  <c r="L864" i="12" s="1"/>
  <c r="H863" i="12"/>
  <c r="L863" i="12" s="1"/>
  <c r="H854" i="12"/>
  <c r="L854" i="12" s="1"/>
  <c r="H853" i="12"/>
  <c r="L853" i="12" s="1"/>
  <c r="H852" i="12"/>
  <c r="L852" i="12" s="1"/>
  <c r="H851" i="12"/>
  <c r="L851" i="12" s="1"/>
  <c r="H849" i="12"/>
  <c r="L849" i="12" s="1"/>
  <c r="H848" i="12"/>
  <c r="L848" i="12" s="1"/>
  <c r="H845" i="12"/>
  <c r="L845" i="12" s="1"/>
  <c r="H844" i="12"/>
  <c r="L844" i="12" s="1"/>
  <c r="H841" i="12"/>
  <c r="L841" i="12" s="1"/>
  <c r="H840" i="12"/>
  <c r="L840" i="12" s="1"/>
  <c r="H831" i="12"/>
  <c r="L831" i="12" s="1"/>
  <c r="H830" i="12"/>
  <c r="L830" i="12" s="1"/>
  <c r="H828" i="12"/>
  <c r="L828" i="12" s="1"/>
  <c r="H826" i="12"/>
  <c r="L826" i="12" s="1"/>
  <c r="H825" i="12"/>
  <c r="L825" i="12" s="1"/>
  <c r="H818" i="12"/>
  <c r="L818" i="12" s="1"/>
  <c r="H817" i="12"/>
  <c r="L817" i="12" s="1"/>
  <c r="H808" i="12"/>
  <c r="L808" i="12" s="1"/>
  <c r="H806" i="12"/>
  <c r="L806" i="12" s="1"/>
  <c r="H805" i="12"/>
  <c r="L805" i="12" s="1"/>
  <c r="H803" i="12"/>
  <c r="L803" i="12" s="1"/>
  <c r="H802" i="12"/>
  <c r="L802" i="12" s="1"/>
  <c r="H795" i="12"/>
  <c r="L795" i="12" s="1"/>
  <c r="H794" i="12"/>
  <c r="L794" i="12" s="1"/>
  <c r="H784" i="12"/>
  <c r="L784" i="12" s="1"/>
  <c r="H783" i="12"/>
  <c r="L783" i="12" s="1"/>
  <c r="H782" i="12"/>
  <c r="L782" i="12" s="1"/>
  <c r="H781" i="12"/>
  <c r="L781" i="12" s="1"/>
  <c r="H780" i="12"/>
  <c r="L780" i="12" s="1"/>
  <c r="H779" i="12"/>
  <c r="L779" i="12" s="1"/>
  <c r="H775" i="12"/>
  <c r="L775" i="12" s="1"/>
  <c r="H773" i="12"/>
  <c r="L773" i="12" s="1"/>
  <c r="H763" i="12"/>
  <c r="L763" i="12" s="1"/>
  <c r="H762" i="12"/>
  <c r="L762" i="12" s="1"/>
  <c r="H761" i="12"/>
  <c r="L761" i="12" s="1"/>
  <c r="H760" i="12"/>
  <c r="L760" i="12" s="1"/>
  <c r="H759" i="12"/>
  <c r="L759" i="12" s="1"/>
  <c r="H758" i="12"/>
  <c r="L758" i="12" s="1"/>
  <c r="H757" i="12"/>
  <c r="L757" i="12" s="1"/>
  <c r="H751" i="12"/>
  <c r="L751" i="12" s="1"/>
  <c r="H741" i="12"/>
  <c r="L741" i="12" s="1"/>
  <c r="H740" i="12"/>
  <c r="L740" i="12" s="1"/>
  <c r="H739" i="12"/>
  <c r="L739" i="12" s="1"/>
  <c r="H738" i="12"/>
  <c r="L738" i="12" s="1"/>
  <c r="H737" i="12"/>
  <c r="L737" i="12" s="1"/>
  <c r="H736" i="12"/>
  <c r="L736" i="12" s="1"/>
  <c r="H732" i="12"/>
  <c r="L732" i="12" s="1"/>
  <c r="H731" i="12"/>
  <c r="L731" i="12" s="1"/>
  <c r="H730" i="12"/>
  <c r="L730" i="12" s="1"/>
  <c r="H720" i="12"/>
  <c r="L720" i="12" s="1"/>
  <c r="H719" i="12"/>
  <c r="L719" i="12" s="1"/>
  <c r="H718" i="12"/>
  <c r="L718" i="12" s="1"/>
  <c r="H717" i="12"/>
  <c r="L717" i="12" s="1"/>
  <c r="H716" i="12"/>
  <c r="L716" i="12" s="1"/>
  <c r="H715" i="12"/>
  <c r="L715" i="12" s="1"/>
  <c r="H710" i="12"/>
  <c r="L710" i="12" s="1"/>
  <c r="H709" i="12"/>
  <c r="L709" i="12" s="1"/>
  <c r="H699" i="12"/>
  <c r="L699" i="12" s="1"/>
  <c r="H698" i="12"/>
  <c r="L698" i="12" s="1"/>
  <c r="H697" i="12"/>
  <c r="L697" i="12" s="1"/>
  <c r="H696" i="12"/>
  <c r="L696" i="12" s="1"/>
  <c r="H695" i="12"/>
  <c r="L695" i="12" s="1"/>
  <c r="H694" i="12"/>
  <c r="L694" i="12" s="1"/>
  <c r="H690" i="12"/>
  <c r="L690" i="12" s="1"/>
  <c r="H688" i="12"/>
  <c r="L688" i="12" s="1"/>
  <c r="H678" i="12"/>
  <c r="L678" i="12" s="1"/>
  <c r="H677" i="12"/>
  <c r="L677" i="12" s="1"/>
  <c r="H676" i="12"/>
  <c r="L676" i="12" s="1"/>
  <c r="H670" i="12"/>
  <c r="L670" i="12" s="1"/>
  <c r="H661" i="12"/>
  <c r="L661" i="12" s="1"/>
  <c r="H660" i="12"/>
  <c r="L660" i="12" s="1"/>
  <c r="H659" i="12"/>
  <c r="L659" i="12" s="1"/>
  <c r="H654" i="12"/>
  <c r="L654" i="12" s="1"/>
  <c r="H653" i="12"/>
  <c r="L653" i="12" s="1"/>
  <c r="H635" i="12"/>
  <c r="L635" i="12" s="1"/>
  <c r="H634" i="12"/>
  <c r="L634" i="12" s="1"/>
  <c r="H633" i="12"/>
  <c r="L633" i="12" s="1"/>
  <c r="H629" i="12"/>
  <c r="L629" i="12" s="1"/>
  <c r="H628" i="12"/>
  <c r="L628" i="12" s="1"/>
  <c r="H627" i="12"/>
  <c r="L627" i="12" s="1"/>
  <c r="H618" i="12"/>
  <c r="L618" i="12" s="1"/>
  <c r="H617" i="12"/>
  <c r="L617" i="12" s="1"/>
  <c r="H612" i="12"/>
  <c r="L612" i="12" s="1"/>
  <c r="H611" i="12"/>
  <c r="L611" i="12" s="1"/>
  <c r="H576" i="12"/>
  <c r="L576" i="12" s="1"/>
  <c r="H569" i="12"/>
  <c r="L569" i="12" s="1"/>
  <c r="H560" i="12"/>
  <c r="L560" i="12" s="1"/>
  <c r="H555" i="12"/>
  <c r="L555" i="12" s="1"/>
  <c r="H554" i="12"/>
  <c r="L554" i="12" s="1"/>
  <c r="H553" i="12"/>
  <c r="L553" i="12" s="1"/>
  <c r="H544" i="12"/>
  <c r="L544" i="12" s="1"/>
  <c r="H543" i="12"/>
  <c r="L543" i="12" s="1"/>
  <c r="H542" i="12"/>
  <c r="L542" i="12" s="1"/>
  <c r="H537" i="12"/>
  <c r="L537" i="12" s="1"/>
  <c r="H536" i="12"/>
  <c r="L536" i="12" s="1"/>
  <c r="H527" i="12"/>
  <c r="L527" i="12" s="1"/>
  <c r="H526" i="12"/>
  <c r="L526" i="12" s="1"/>
  <c r="H521" i="12"/>
  <c r="L521" i="12" s="1"/>
  <c r="H520" i="12"/>
  <c r="L520" i="12" s="1"/>
  <c r="H511" i="12"/>
  <c r="L511" i="12" s="1"/>
  <c r="H510" i="12"/>
  <c r="L510" i="12" s="1"/>
  <c r="H506" i="12"/>
  <c r="L506" i="12" s="1"/>
  <c r="H505" i="12"/>
  <c r="L505" i="12" s="1"/>
  <c r="H504" i="12"/>
  <c r="L504" i="12" s="1"/>
  <c r="H495" i="12"/>
  <c r="L495" i="12" s="1"/>
  <c r="H494" i="12"/>
  <c r="L494" i="12" s="1"/>
  <c r="H487" i="12"/>
  <c r="L487" i="12" s="1"/>
  <c r="H486" i="12"/>
  <c r="L486" i="12" s="1"/>
  <c r="H477" i="12"/>
  <c r="L477" i="12" s="1"/>
  <c r="H476" i="12"/>
  <c r="L476" i="12" s="1"/>
  <c r="H475" i="12"/>
  <c r="L475" i="12" s="1"/>
  <c r="H474" i="12"/>
  <c r="L474" i="12" s="1"/>
  <c r="H470" i="12"/>
  <c r="L470" i="12" s="1"/>
  <c r="H469" i="12"/>
  <c r="L469" i="12" s="1"/>
  <c r="H468" i="12"/>
  <c r="L468" i="12" s="1"/>
  <c r="H459" i="12"/>
  <c r="L459" i="12" s="1"/>
  <c r="H458" i="12"/>
  <c r="L458" i="12" s="1"/>
  <c r="H457" i="12"/>
  <c r="L457" i="12" s="1"/>
  <c r="H451" i="12"/>
  <c r="L451" i="12" s="1"/>
  <c r="H450" i="12"/>
  <c r="L450" i="12" s="1"/>
  <c r="H441" i="12"/>
  <c r="L441" i="12" s="1"/>
  <c r="H440" i="12"/>
  <c r="L440" i="12" s="1"/>
  <c r="H439" i="12"/>
  <c r="L439" i="12" s="1"/>
  <c r="H433" i="12"/>
  <c r="L433" i="12" s="1"/>
  <c r="H432" i="12"/>
  <c r="L432" i="12" s="1"/>
  <c r="H423" i="12"/>
  <c r="L423" i="12" s="1"/>
  <c r="H422" i="12"/>
  <c r="L422" i="12" s="1"/>
  <c r="H421" i="12"/>
  <c r="L421" i="12" s="1"/>
  <c r="H420" i="12"/>
  <c r="L420" i="12" s="1"/>
  <c r="H416" i="12"/>
  <c r="L416" i="12" s="1"/>
  <c r="H415" i="12"/>
  <c r="L415" i="12" s="1"/>
  <c r="H414" i="12"/>
  <c r="L414" i="12" s="1"/>
  <c r="H403" i="12"/>
  <c r="L403" i="12" s="1"/>
  <c r="H402" i="12"/>
  <c r="L402" i="12" s="1"/>
  <c r="H397" i="12"/>
  <c r="L397" i="12" s="1"/>
  <c r="H396" i="12"/>
  <c r="L396" i="12" s="1"/>
  <c r="H387" i="12"/>
  <c r="L387" i="12" s="1"/>
  <c r="H386" i="12"/>
  <c r="L386" i="12" s="1"/>
  <c r="H385" i="12"/>
  <c r="L385" i="12" s="1"/>
  <c r="H381" i="12"/>
  <c r="L381" i="12" s="1"/>
  <c r="H380" i="12"/>
  <c r="L380" i="12" s="1"/>
  <c r="H379" i="12"/>
  <c r="L379" i="12" s="1"/>
  <c r="H352" i="12"/>
  <c r="L352" i="12" s="1"/>
  <c r="H351" i="12"/>
  <c r="L351" i="12" s="1"/>
  <c r="F348" i="12"/>
  <c r="H331" i="12"/>
  <c r="L331" i="12" s="1"/>
  <c r="H330" i="12"/>
  <c r="L330" i="12" s="1"/>
  <c r="H329" i="12"/>
  <c r="L329" i="12" s="1"/>
  <c r="H325" i="12"/>
  <c r="L325" i="12" s="1"/>
  <c r="H316" i="12"/>
  <c r="L316" i="12" s="1"/>
  <c r="H315" i="12"/>
  <c r="L315" i="12" s="1"/>
  <c r="H311" i="12"/>
  <c r="L311" i="12" s="1"/>
  <c r="H301" i="12"/>
  <c r="L301" i="12" s="1"/>
  <c r="H292" i="12"/>
  <c r="L292" i="12" s="1"/>
  <c r="H291" i="12"/>
  <c r="L291" i="12" s="1"/>
  <c r="H282" i="12"/>
  <c r="L282" i="12" s="1"/>
  <c r="H281" i="12"/>
  <c r="L281" i="12" s="1"/>
  <c r="H280" i="12"/>
  <c r="L280" i="12" s="1"/>
  <c r="H279" i="12"/>
  <c r="L279" i="12" s="1"/>
  <c r="H278" i="12"/>
  <c r="L278" i="12" s="1"/>
  <c r="H277" i="12"/>
  <c r="L277" i="12" s="1"/>
  <c r="L274" i="12"/>
  <c r="N275" i="12" s="1"/>
  <c r="H270" i="12"/>
  <c r="L270" i="12" s="1"/>
  <c r="H261" i="12"/>
  <c r="L261" i="12" s="1"/>
  <c r="H260" i="12"/>
  <c r="L260" i="12" s="1"/>
  <c r="H259" i="12"/>
  <c r="L259" i="12" s="1"/>
  <c r="H258" i="12"/>
  <c r="L258" i="12" s="1"/>
  <c r="H257" i="12"/>
  <c r="L257" i="12" s="1"/>
  <c r="H256" i="12"/>
  <c r="L256" i="12" s="1"/>
  <c r="H253" i="12"/>
  <c r="L253" i="12" s="1"/>
  <c r="N254" i="12" s="1"/>
  <c r="H249" i="12"/>
  <c r="L249" i="12" s="1"/>
  <c r="H240" i="12"/>
  <c r="L240" i="12" s="1"/>
  <c r="N241" i="12" s="1"/>
  <c r="H228" i="12"/>
  <c r="L228" i="12" s="1"/>
  <c r="N229" i="12" s="1"/>
  <c r="H225" i="12"/>
  <c r="L225" i="12" s="1"/>
  <c r="N226" i="12" s="1"/>
  <c r="H221" i="12"/>
  <c r="L221" i="12" s="1"/>
  <c r="H212" i="12"/>
  <c r="L212" i="12" s="1"/>
  <c r="N213" i="12" s="1"/>
  <c r="H208" i="12"/>
  <c r="L208" i="12" s="1"/>
  <c r="H195" i="12"/>
  <c r="L195" i="12" s="1"/>
  <c r="H186" i="12"/>
  <c r="L186" i="12" s="1"/>
  <c r="N187" i="12" s="1"/>
  <c r="H182" i="12"/>
  <c r="L182" i="12" s="1"/>
  <c r="L169" i="12"/>
  <c r="H166" i="12"/>
  <c r="L166" i="12" s="1"/>
  <c r="L156" i="12"/>
  <c r="H153" i="12"/>
  <c r="L153" i="12" s="1"/>
  <c r="H143" i="12"/>
  <c r="L143" i="12" s="1"/>
  <c r="L133" i="12"/>
  <c r="L132" i="12"/>
  <c r="H131" i="12"/>
  <c r="L131" i="12" s="1"/>
  <c r="H130" i="12"/>
  <c r="L130" i="12" s="1"/>
  <c r="H128" i="12"/>
  <c r="L128" i="12" s="1"/>
  <c r="H119" i="12"/>
  <c r="L119" i="12" s="1"/>
  <c r="H118" i="12"/>
  <c r="L118" i="12" s="1"/>
  <c r="J106" i="12"/>
  <c r="H106" i="12"/>
  <c r="H68" i="12"/>
  <c r="L68" i="12" s="1"/>
  <c r="H58" i="12"/>
  <c r="L58" i="12" s="1"/>
  <c r="H47" i="12"/>
  <c r="L47" i="12" s="1"/>
  <c r="H46" i="12"/>
  <c r="L46" i="12" s="1"/>
  <c r="H45" i="12"/>
  <c r="L45" i="12" s="1"/>
  <c r="H41" i="12"/>
  <c r="L41" i="12" s="1"/>
  <c r="H40" i="12"/>
  <c r="L40" i="12" s="1"/>
  <c r="H39" i="12"/>
  <c r="L39" i="12" s="1"/>
  <c r="A37" i="12"/>
  <c r="A56" i="12" s="1"/>
  <c r="H26" i="12"/>
  <c r="L26" i="12" s="1"/>
  <c r="H25" i="12"/>
  <c r="L25" i="12" s="1"/>
  <c r="H23" i="12"/>
  <c r="L23" i="12" s="1"/>
  <c r="H22" i="12"/>
  <c r="L22" i="12" s="1"/>
  <c r="H20" i="12"/>
  <c r="L20" i="12" s="1"/>
  <c r="H14" i="12"/>
  <c r="L14" i="12" s="1"/>
  <c r="A3" i="12"/>
  <c r="A2" i="11" s="1"/>
  <c r="E753" i="11"/>
  <c r="B753" i="11"/>
  <c r="E752" i="11"/>
  <c r="B752" i="11"/>
  <c r="E751" i="11"/>
  <c r="B751" i="11"/>
  <c r="E750" i="11"/>
  <c r="B750" i="11"/>
  <c r="E749" i="11"/>
  <c r="B749" i="11"/>
  <c r="E748" i="11"/>
  <c r="B748" i="11"/>
  <c r="E747" i="11"/>
  <c r="B747" i="11"/>
  <c r="E746" i="11"/>
  <c r="C746" i="11"/>
  <c r="B746" i="11"/>
  <c r="E745" i="11"/>
  <c r="B745" i="11"/>
  <c r="E744" i="11"/>
  <c r="B744" i="11"/>
  <c r="E743" i="11"/>
  <c r="B743" i="11"/>
  <c r="E742" i="11"/>
  <c r="B742" i="11"/>
  <c r="E741" i="11"/>
  <c r="B741" i="11"/>
  <c r="E740" i="11"/>
  <c r="B740" i="11"/>
  <c r="E739" i="11"/>
  <c r="B739" i="11"/>
  <c r="E738" i="11"/>
  <c r="B738" i="11"/>
  <c r="E737" i="11"/>
  <c r="B737" i="11"/>
  <c r="E736" i="11"/>
  <c r="B736" i="11"/>
  <c r="E735" i="11"/>
  <c r="C735" i="11"/>
  <c r="B735" i="11"/>
  <c r="E734" i="11"/>
  <c r="B734" i="11"/>
  <c r="E733" i="11"/>
  <c r="B733" i="11"/>
  <c r="E730" i="11"/>
  <c r="B730" i="11"/>
  <c r="E725" i="11"/>
  <c r="B725" i="11"/>
  <c r="E723" i="11"/>
  <c r="B723" i="11"/>
  <c r="E722" i="11"/>
  <c r="B722" i="11"/>
  <c r="E721" i="11"/>
  <c r="B721" i="11"/>
  <c r="E720" i="11"/>
  <c r="B720" i="11"/>
  <c r="E719" i="11"/>
  <c r="B719" i="11"/>
  <c r="E717" i="11"/>
  <c r="B717" i="11"/>
  <c r="E716" i="11"/>
  <c r="B716" i="11"/>
  <c r="E715" i="11"/>
  <c r="B715" i="11"/>
  <c r="E714" i="11"/>
  <c r="B714" i="11"/>
  <c r="E713" i="11"/>
  <c r="B713" i="11"/>
  <c r="E711" i="11"/>
  <c r="B711" i="11"/>
  <c r="E710" i="11"/>
  <c r="B710" i="11"/>
  <c r="E708" i="11"/>
  <c r="B708" i="11"/>
  <c r="E706" i="11"/>
  <c r="B706" i="11"/>
  <c r="E703" i="11"/>
  <c r="B703" i="11"/>
  <c r="E693" i="11"/>
  <c r="B693" i="11"/>
  <c r="E692" i="11"/>
  <c r="B692" i="11"/>
  <c r="E691" i="11"/>
  <c r="B691" i="11"/>
  <c r="E690" i="11"/>
  <c r="B690" i="11"/>
  <c r="E689" i="11"/>
  <c r="B689" i="11"/>
  <c r="E688" i="11"/>
  <c r="B688" i="11"/>
  <c r="E687" i="11"/>
  <c r="B687" i="11"/>
  <c r="E686" i="11"/>
  <c r="B686" i="11"/>
  <c r="E685" i="11"/>
  <c r="B685" i="11"/>
  <c r="E684" i="11"/>
  <c r="B684" i="11"/>
  <c r="E682" i="11"/>
  <c r="B682" i="11"/>
  <c r="E679" i="11"/>
  <c r="B679" i="11"/>
  <c r="E678" i="11"/>
  <c r="B678" i="11"/>
  <c r="E677" i="11"/>
  <c r="B677" i="11"/>
  <c r="E676" i="11"/>
  <c r="B676" i="11"/>
  <c r="E675" i="11"/>
  <c r="B675" i="11"/>
  <c r="E674" i="11"/>
  <c r="B674" i="11"/>
  <c r="E673" i="11"/>
  <c r="B673" i="11"/>
  <c r="E672" i="11"/>
  <c r="B672" i="11"/>
  <c r="E671" i="11"/>
  <c r="B671" i="11"/>
  <c r="E670" i="11"/>
  <c r="B670" i="11"/>
  <c r="E669" i="11"/>
  <c r="B669" i="11"/>
  <c r="E668" i="11"/>
  <c r="B668" i="11"/>
  <c r="E667" i="11"/>
  <c r="B667" i="11"/>
  <c r="E666" i="11"/>
  <c r="C666" i="11"/>
  <c r="B666" i="11"/>
  <c r="E665" i="11"/>
  <c r="B665" i="11"/>
  <c r="E664" i="11"/>
  <c r="B664" i="11"/>
  <c r="E663" i="11"/>
  <c r="B663" i="11"/>
  <c r="E662" i="11"/>
  <c r="B662" i="11"/>
  <c r="E661" i="11"/>
  <c r="B661" i="11"/>
  <c r="E660" i="11"/>
  <c r="B660" i="11"/>
  <c r="E659" i="11"/>
  <c r="C659" i="11"/>
  <c r="B659" i="11"/>
  <c r="E658" i="11"/>
  <c r="B658" i="11"/>
  <c r="E657" i="11"/>
  <c r="B657" i="11"/>
  <c r="E656" i="11"/>
  <c r="B656" i="11"/>
  <c r="E655" i="11"/>
  <c r="B655" i="11"/>
  <c r="E654" i="11"/>
  <c r="B654" i="11"/>
  <c r="E653" i="11"/>
  <c r="B653" i="11"/>
  <c r="E652" i="11"/>
  <c r="B652" i="11"/>
  <c r="E651" i="11"/>
  <c r="B651" i="11"/>
  <c r="E650" i="11"/>
  <c r="B650" i="11"/>
  <c r="E649" i="11"/>
  <c r="C649" i="11"/>
  <c r="B649" i="11"/>
  <c r="E648" i="11"/>
  <c r="B648" i="11"/>
  <c r="E647" i="11"/>
  <c r="C647" i="11"/>
  <c r="B647" i="11"/>
  <c r="E646" i="11"/>
  <c r="B646" i="11"/>
  <c r="E645" i="11"/>
  <c r="B645" i="11"/>
  <c r="E644" i="11"/>
  <c r="B644" i="11"/>
  <c r="E643" i="11"/>
  <c r="B643" i="11"/>
  <c r="E642" i="11"/>
  <c r="B642" i="11"/>
  <c r="E641" i="11"/>
  <c r="C641" i="11"/>
  <c r="B641" i="11"/>
  <c r="E639" i="11"/>
  <c r="B639" i="11"/>
  <c r="E638" i="11"/>
  <c r="B638" i="11"/>
  <c r="E637" i="11"/>
  <c r="B637" i="11"/>
  <c r="E636" i="11"/>
  <c r="B636" i="11"/>
  <c r="E635" i="11"/>
  <c r="B635" i="11"/>
  <c r="E634" i="11"/>
  <c r="B634" i="11"/>
  <c r="E632" i="11"/>
  <c r="B632" i="11"/>
  <c r="E631" i="11"/>
  <c r="B631" i="11"/>
  <c r="E630" i="11"/>
  <c r="B630" i="11"/>
  <c r="E628" i="11"/>
  <c r="B628" i="11"/>
  <c r="E627" i="11"/>
  <c r="B627" i="11"/>
  <c r="E626" i="11"/>
  <c r="B626" i="11"/>
  <c r="E623" i="11"/>
  <c r="B623" i="11"/>
  <c r="E622" i="11"/>
  <c r="B622" i="11"/>
  <c r="E620" i="11"/>
  <c r="B620" i="11"/>
  <c r="E618" i="11"/>
  <c r="B618" i="11"/>
  <c r="E617" i="11"/>
  <c r="B617" i="11"/>
  <c r="E616" i="11"/>
  <c r="B616" i="11"/>
  <c r="E605" i="11"/>
  <c r="B605" i="11"/>
  <c r="E604" i="11"/>
  <c r="B604" i="11"/>
  <c r="E603" i="11"/>
  <c r="B603" i="11"/>
  <c r="E602" i="11"/>
  <c r="B602" i="11"/>
  <c r="E601" i="11"/>
  <c r="B601" i="11"/>
  <c r="E600" i="11"/>
  <c r="B600" i="11"/>
  <c r="E599" i="11"/>
  <c r="C599" i="11"/>
  <c r="B599" i="11"/>
  <c r="E598" i="11"/>
  <c r="B598" i="11"/>
  <c r="E597" i="11"/>
  <c r="B597" i="11"/>
  <c r="E596" i="11"/>
  <c r="B596" i="11"/>
  <c r="E595" i="11"/>
  <c r="B595" i="11"/>
  <c r="E594" i="11"/>
  <c r="B594" i="11"/>
  <c r="E593" i="11"/>
  <c r="B593" i="11"/>
  <c r="E592" i="11"/>
  <c r="B592" i="11"/>
  <c r="E591" i="11"/>
  <c r="B591" i="11"/>
  <c r="E590" i="11"/>
  <c r="B590" i="11"/>
  <c r="E589" i="11"/>
  <c r="B589" i="11"/>
  <c r="E588" i="11"/>
  <c r="B588" i="11"/>
  <c r="E587" i="11"/>
  <c r="B587" i="11"/>
  <c r="E586" i="11"/>
  <c r="B586" i="11"/>
  <c r="E585" i="11"/>
  <c r="B585" i="11"/>
  <c r="E584" i="11"/>
  <c r="B584" i="11"/>
  <c r="E583" i="11"/>
  <c r="B583" i="11"/>
  <c r="E582" i="11"/>
  <c r="B582" i="11"/>
  <c r="E581" i="11"/>
  <c r="C581" i="11"/>
  <c r="B581" i="11"/>
  <c r="E580" i="11"/>
  <c r="B580" i="11"/>
  <c r="E579" i="11"/>
  <c r="B579" i="11"/>
  <c r="E578" i="11"/>
  <c r="B578" i="11"/>
  <c r="E577" i="11"/>
  <c r="B577" i="11"/>
  <c r="E576" i="11"/>
  <c r="B576" i="11"/>
  <c r="E575" i="11"/>
  <c r="B575" i="11"/>
  <c r="E574" i="11"/>
  <c r="B574" i="11"/>
  <c r="E573" i="11"/>
  <c r="B573" i="11"/>
  <c r="E572" i="11"/>
  <c r="B572" i="11"/>
  <c r="E571" i="11"/>
  <c r="B571" i="11"/>
  <c r="E570" i="11"/>
  <c r="B570" i="11"/>
  <c r="E569" i="11"/>
  <c r="B569" i="11"/>
  <c r="E568" i="11"/>
  <c r="B568" i="11"/>
  <c r="E567" i="11"/>
  <c r="B567" i="11"/>
  <c r="E566" i="11"/>
  <c r="B566" i="11"/>
  <c r="E565" i="11"/>
  <c r="B565" i="11"/>
  <c r="E564" i="11"/>
  <c r="B564" i="11"/>
  <c r="E563" i="11"/>
  <c r="B563" i="11"/>
  <c r="E562" i="11"/>
  <c r="B562" i="11"/>
  <c r="E561" i="11"/>
  <c r="B561" i="11"/>
  <c r="E560" i="11"/>
  <c r="B560" i="11"/>
  <c r="E559" i="11"/>
  <c r="B559" i="11"/>
  <c r="E558" i="11"/>
  <c r="B558" i="11"/>
  <c r="E557" i="11"/>
  <c r="B557" i="11"/>
  <c r="E556" i="11"/>
  <c r="B556" i="11"/>
  <c r="E555" i="11"/>
  <c r="B555" i="11"/>
  <c r="E554" i="11"/>
  <c r="B554" i="11"/>
  <c r="E553" i="11"/>
  <c r="B553" i="11"/>
  <c r="E552" i="11"/>
  <c r="B552" i="11"/>
  <c r="E551" i="11"/>
  <c r="B551" i="11"/>
  <c r="E550" i="11"/>
  <c r="B550" i="11"/>
  <c r="E549" i="11"/>
  <c r="C549" i="11"/>
  <c r="B549" i="11"/>
  <c r="E546" i="11"/>
  <c r="B546" i="11"/>
  <c r="E545" i="11"/>
  <c r="B545" i="11"/>
  <c r="E544" i="11"/>
  <c r="B544" i="11"/>
  <c r="E543" i="11"/>
  <c r="B543" i="11"/>
  <c r="E542" i="11"/>
  <c r="B542" i="11"/>
  <c r="E541" i="11"/>
  <c r="B541" i="11"/>
  <c r="E540" i="11"/>
  <c r="C540" i="11"/>
  <c r="B540" i="11"/>
  <c r="E539" i="11"/>
  <c r="B539" i="11"/>
  <c r="E538" i="11"/>
  <c r="B538" i="11"/>
  <c r="E537" i="11"/>
  <c r="B537" i="11"/>
  <c r="E536" i="11"/>
  <c r="B536" i="11"/>
  <c r="E535" i="11"/>
  <c r="B535" i="11"/>
  <c r="E534" i="11"/>
  <c r="B534" i="11"/>
  <c r="E533" i="11"/>
  <c r="B533" i="11"/>
  <c r="E532" i="11"/>
  <c r="B532" i="11"/>
  <c r="E531" i="11"/>
  <c r="C531" i="11"/>
  <c r="B531" i="11"/>
  <c r="E530" i="11"/>
  <c r="B530" i="11"/>
  <c r="E529" i="11"/>
  <c r="B529" i="11"/>
  <c r="E528" i="11"/>
  <c r="B528" i="11"/>
  <c r="E527" i="11"/>
  <c r="B527" i="11"/>
  <c r="E526" i="11"/>
  <c r="B526" i="11"/>
  <c r="E525" i="11"/>
  <c r="B525" i="11"/>
  <c r="E524" i="11"/>
  <c r="B524" i="11"/>
  <c r="E523" i="11"/>
  <c r="B523" i="11"/>
  <c r="E522" i="11"/>
  <c r="B522" i="11"/>
  <c r="E521" i="11"/>
  <c r="B521" i="11"/>
  <c r="E520" i="11"/>
  <c r="C520" i="11"/>
  <c r="B520" i="11"/>
  <c r="E519" i="11"/>
  <c r="B519" i="11"/>
  <c r="E518" i="11"/>
  <c r="B518" i="11"/>
  <c r="E517" i="11"/>
  <c r="B517" i="11"/>
  <c r="E516" i="11"/>
  <c r="B516" i="11"/>
  <c r="E515" i="11"/>
  <c r="B515" i="11"/>
  <c r="E514" i="11"/>
  <c r="B514" i="11"/>
  <c r="E513" i="11"/>
  <c r="B513" i="11"/>
  <c r="E512" i="11"/>
  <c r="B512" i="11"/>
  <c r="E511" i="11"/>
  <c r="B511" i="11"/>
  <c r="E510" i="11"/>
  <c r="B510" i="11"/>
  <c r="E509" i="11"/>
  <c r="B509" i="11"/>
  <c r="E508" i="11"/>
  <c r="B508" i="11"/>
  <c r="E507" i="11"/>
  <c r="B507" i="11"/>
  <c r="E506" i="11"/>
  <c r="B506" i="11"/>
  <c r="E505" i="11"/>
  <c r="C505" i="11"/>
  <c r="B505" i="11"/>
  <c r="E504" i="11"/>
  <c r="B504" i="11"/>
  <c r="E503" i="11"/>
  <c r="B503" i="11"/>
  <c r="E502" i="11"/>
  <c r="B502" i="11"/>
  <c r="E501" i="11"/>
  <c r="B501" i="11"/>
  <c r="E500" i="11"/>
  <c r="B500" i="11"/>
  <c r="E499" i="11"/>
  <c r="B499" i="11"/>
  <c r="E498" i="11"/>
  <c r="B498" i="11"/>
  <c r="E497" i="11"/>
  <c r="B497" i="11"/>
  <c r="E496" i="11"/>
  <c r="B496" i="11"/>
  <c r="E495" i="11"/>
  <c r="C495" i="11"/>
  <c r="B495" i="11"/>
  <c r="E491" i="11"/>
  <c r="B491" i="11"/>
  <c r="E490" i="11"/>
  <c r="B490" i="11"/>
  <c r="E486" i="11"/>
  <c r="B486" i="11"/>
  <c r="E485" i="11"/>
  <c r="B485" i="11"/>
  <c r="E484" i="11"/>
  <c r="B484" i="11"/>
  <c r="E483" i="11"/>
  <c r="B483" i="11"/>
  <c r="E482" i="11"/>
  <c r="B482" i="11"/>
  <c r="E481" i="11"/>
  <c r="B481" i="11"/>
  <c r="E480" i="11"/>
  <c r="B480" i="11"/>
  <c r="E479" i="11"/>
  <c r="B479" i="11"/>
  <c r="E478" i="11"/>
  <c r="B478" i="11"/>
  <c r="E477" i="11"/>
  <c r="B477" i="11"/>
  <c r="E476" i="11"/>
  <c r="B476" i="11"/>
  <c r="E475" i="11"/>
  <c r="B475" i="11"/>
  <c r="E474" i="11"/>
  <c r="B474" i="11"/>
  <c r="E473" i="11"/>
  <c r="B473" i="11"/>
  <c r="E472" i="11"/>
  <c r="B472" i="11"/>
  <c r="E471" i="11"/>
  <c r="B471" i="11"/>
  <c r="E470" i="11"/>
  <c r="B470" i="11"/>
  <c r="E469" i="11"/>
  <c r="B469" i="11"/>
  <c r="E468" i="11"/>
  <c r="B468" i="11"/>
  <c r="E467" i="11"/>
  <c r="B467" i="11"/>
  <c r="E466" i="11"/>
  <c r="B466" i="11"/>
  <c r="E465" i="11"/>
  <c r="B465" i="11"/>
  <c r="E464" i="11"/>
  <c r="B464" i="11"/>
  <c r="E463" i="11"/>
  <c r="B463" i="11"/>
  <c r="E462" i="11"/>
  <c r="B462" i="11"/>
  <c r="E461" i="11"/>
  <c r="B461" i="11"/>
  <c r="E460" i="11"/>
  <c r="B460" i="11"/>
  <c r="E459" i="11"/>
  <c r="B459" i="11"/>
  <c r="E458" i="11"/>
  <c r="B458" i="11"/>
  <c r="E457" i="11"/>
  <c r="B457" i="11"/>
  <c r="E456" i="11"/>
  <c r="B456" i="11"/>
  <c r="E455" i="11"/>
  <c r="B455" i="11"/>
  <c r="E454" i="11"/>
  <c r="B454" i="11"/>
  <c r="E453" i="11"/>
  <c r="B453" i="11"/>
  <c r="E452" i="11"/>
  <c r="B452" i="11"/>
  <c r="E451" i="11"/>
  <c r="B451" i="11"/>
  <c r="E450" i="11"/>
  <c r="B450" i="11"/>
  <c r="E449" i="11"/>
  <c r="B449" i="11"/>
  <c r="E448" i="11"/>
  <c r="B448" i="11"/>
  <c r="E447" i="11"/>
  <c r="B447" i="11"/>
  <c r="E446" i="11"/>
  <c r="B446" i="11"/>
  <c r="E445" i="11"/>
  <c r="B445" i="11"/>
  <c r="E443" i="11"/>
  <c r="B443" i="11"/>
  <c r="E441" i="11"/>
  <c r="B441" i="11"/>
  <c r="E440" i="11"/>
  <c r="B440" i="11"/>
  <c r="E439" i="11"/>
  <c r="B439" i="11"/>
  <c r="E438" i="11"/>
  <c r="B438" i="11"/>
  <c r="E437" i="11"/>
  <c r="B437" i="11"/>
  <c r="E436" i="11"/>
  <c r="B436" i="11"/>
  <c r="E435" i="11"/>
  <c r="B435" i="11"/>
  <c r="E433" i="11"/>
  <c r="B433" i="11"/>
  <c r="E432" i="11"/>
  <c r="B432" i="11"/>
  <c r="E431" i="11"/>
  <c r="B431" i="11"/>
  <c r="E430" i="11"/>
  <c r="B430" i="11"/>
  <c r="E429" i="11"/>
  <c r="B429" i="11"/>
  <c r="E428" i="11"/>
  <c r="B428" i="11"/>
  <c r="E427" i="11"/>
  <c r="B427" i="11"/>
  <c r="E426" i="11"/>
  <c r="B426" i="11"/>
  <c r="E425" i="11"/>
  <c r="B425" i="11"/>
  <c r="E424" i="11"/>
  <c r="B424" i="11"/>
  <c r="E423" i="11"/>
  <c r="B423" i="11"/>
  <c r="E422" i="11"/>
  <c r="B422" i="11"/>
  <c r="E421" i="11"/>
  <c r="B421" i="11"/>
  <c r="E420" i="11"/>
  <c r="B420" i="11"/>
  <c r="E419" i="11"/>
  <c r="B419" i="11"/>
  <c r="E418" i="11"/>
  <c r="B418" i="11"/>
  <c r="E417" i="11"/>
  <c r="B417" i="11"/>
  <c r="E416" i="11"/>
  <c r="C416" i="11"/>
  <c r="B416" i="11"/>
  <c r="E411" i="11"/>
  <c r="B411" i="11"/>
  <c r="E410" i="11"/>
  <c r="B410" i="11"/>
  <c r="E409" i="11"/>
  <c r="B409" i="11"/>
  <c r="E408" i="11"/>
  <c r="B408" i="11"/>
  <c r="E407" i="11"/>
  <c r="B407" i="11"/>
  <c r="E406" i="11"/>
  <c r="B406" i="11"/>
  <c r="E405" i="11"/>
  <c r="B405" i="11"/>
  <c r="E404" i="11"/>
  <c r="B404" i="11"/>
  <c r="E403" i="11"/>
  <c r="B403" i="11"/>
  <c r="E402" i="11"/>
  <c r="B402" i="11"/>
  <c r="E401" i="11"/>
  <c r="B401" i="11"/>
  <c r="E400" i="11"/>
  <c r="B400" i="11"/>
  <c r="E399" i="11"/>
  <c r="B399" i="11"/>
  <c r="E398" i="11"/>
  <c r="B398" i="11"/>
  <c r="B397" i="11"/>
  <c r="E396" i="11"/>
  <c r="B396" i="11"/>
  <c r="E395" i="11"/>
  <c r="B395" i="11"/>
  <c r="E394" i="11"/>
  <c r="B394" i="11"/>
  <c r="E393" i="11"/>
  <c r="C393" i="11"/>
  <c r="B393" i="11"/>
  <c r="E392" i="11"/>
  <c r="B392" i="11"/>
  <c r="E391" i="11"/>
  <c r="B391" i="11"/>
  <c r="E390" i="11"/>
  <c r="B390" i="11"/>
  <c r="E387" i="11"/>
  <c r="B387" i="11"/>
  <c r="E386" i="11"/>
  <c r="B386" i="11"/>
  <c r="E385" i="11"/>
  <c r="B385" i="11"/>
  <c r="E379" i="11"/>
  <c r="B379" i="11"/>
  <c r="E378" i="11"/>
  <c r="B378" i="11"/>
  <c r="E374" i="11"/>
  <c r="B374" i="11"/>
  <c r="E373" i="11"/>
  <c r="B373" i="11"/>
  <c r="E372" i="11"/>
  <c r="B372" i="11"/>
  <c r="E366" i="11"/>
  <c r="B366" i="11"/>
  <c r="E365" i="11"/>
  <c r="B365" i="11"/>
  <c r="E359" i="11"/>
  <c r="B359" i="11"/>
  <c r="E358" i="11"/>
  <c r="B358" i="11"/>
  <c r="E351" i="11"/>
  <c r="B351" i="11"/>
  <c r="E348" i="11"/>
  <c r="B348" i="11"/>
  <c r="E342" i="11"/>
  <c r="B342" i="11"/>
  <c r="E339" i="11"/>
  <c r="B339" i="11"/>
  <c r="E338" i="11"/>
  <c r="B338" i="11"/>
  <c r="E337" i="11"/>
  <c r="B337" i="11"/>
  <c r="E328" i="11"/>
  <c r="B328" i="11"/>
  <c r="E327" i="11"/>
  <c r="B327" i="11"/>
  <c r="E326" i="11"/>
  <c r="B326" i="11"/>
  <c r="E325" i="11"/>
  <c r="B325" i="11"/>
  <c r="E324" i="11"/>
  <c r="B324" i="11"/>
  <c r="E323" i="11"/>
  <c r="C323" i="11"/>
  <c r="B323" i="11"/>
  <c r="E322" i="11"/>
  <c r="B322" i="11"/>
  <c r="E321" i="11"/>
  <c r="B321" i="11"/>
  <c r="E320" i="11"/>
  <c r="B320" i="11"/>
  <c r="E319" i="11"/>
  <c r="B319" i="11"/>
  <c r="E318" i="11"/>
  <c r="B318" i="11"/>
  <c r="E317" i="11"/>
  <c r="B317" i="11"/>
  <c r="E316" i="11"/>
  <c r="B316" i="11"/>
  <c r="E315" i="11"/>
  <c r="B315" i="11"/>
  <c r="E314" i="11"/>
  <c r="B314" i="11"/>
  <c r="E313" i="11"/>
  <c r="B313" i="11"/>
  <c r="E312" i="11"/>
  <c r="B312" i="11"/>
  <c r="E311" i="11"/>
  <c r="B311" i="11"/>
  <c r="E310" i="11"/>
  <c r="B310" i="11"/>
  <c r="E309" i="11"/>
  <c r="B309" i="11"/>
  <c r="E308" i="11"/>
  <c r="B308" i="11"/>
  <c r="E307" i="11"/>
  <c r="B307" i="11"/>
  <c r="E306" i="11"/>
  <c r="B306" i="11"/>
  <c r="E305" i="11"/>
  <c r="B305" i="11"/>
  <c r="E304" i="11"/>
  <c r="B304" i="11"/>
  <c r="E303" i="11"/>
  <c r="B303" i="11"/>
  <c r="E302" i="11"/>
  <c r="B302" i="11"/>
  <c r="E301" i="11"/>
  <c r="B301" i="11"/>
  <c r="E300" i="11"/>
  <c r="B300" i="11"/>
  <c r="E299" i="11"/>
  <c r="B299" i="11"/>
  <c r="E298" i="11"/>
  <c r="B298" i="11"/>
  <c r="E297" i="11"/>
  <c r="B297" i="11"/>
  <c r="E296" i="11"/>
  <c r="B296" i="11"/>
  <c r="E295" i="11"/>
  <c r="B295" i="11"/>
  <c r="E294" i="11"/>
  <c r="B294" i="11"/>
  <c r="E293" i="11"/>
  <c r="B293" i="11"/>
  <c r="E292" i="11"/>
  <c r="B292" i="11"/>
  <c r="E291" i="11"/>
  <c r="B291" i="11"/>
  <c r="E290" i="11"/>
  <c r="B290" i="11"/>
  <c r="E289" i="11"/>
  <c r="B289" i="11"/>
  <c r="E288" i="11"/>
  <c r="B288" i="11"/>
  <c r="E287" i="11"/>
  <c r="B287" i="11"/>
  <c r="E286" i="11"/>
  <c r="B286" i="11"/>
  <c r="E285" i="11"/>
  <c r="B285" i="11"/>
  <c r="E284" i="11"/>
  <c r="B284" i="11"/>
  <c r="E283" i="11"/>
  <c r="B283" i="11"/>
  <c r="A283" i="11"/>
  <c r="E282" i="11"/>
  <c r="C282" i="11"/>
  <c r="B282" i="11"/>
  <c r="E280" i="11"/>
  <c r="B280" i="11"/>
  <c r="A280" i="11"/>
  <c r="E279" i="11"/>
  <c r="B279" i="11"/>
  <c r="A279" i="11"/>
  <c r="E278" i="11"/>
  <c r="B278" i="11"/>
  <c r="A278" i="11"/>
  <c r="E277" i="11"/>
  <c r="B277" i="11"/>
  <c r="A277" i="11"/>
  <c r="E276" i="11"/>
  <c r="C276" i="11"/>
  <c r="B276" i="11"/>
  <c r="E275" i="11"/>
  <c r="C275" i="11"/>
  <c r="B275" i="11"/>
  <c r="E246" i="11"/>
  <c r="B246" i="11"/>
  <c r="E245" i="11"/>
  <c r="B245" i="11"/>
  <c r="E244" i="11"/>
  <c r="B244" i="11"/>
  <c r="E243" i="11"/>
  <c r="B243" i="11"/>
  <c r="E242" i="11"/>
  <c r="B242" i="11"/>
  <c r="B241" i="11"/>
  <c r="B240" i="11"/>
  <c r="E239" i="11"/>
  <c r="B239" i="11"/>
  <c r="E238" i="11"/>
  <c r="B238" i="11"/>
  <c r="E237" i="11"/>
  <c r="B237" i="11"/>
  <c r="E236" i="11"/>
  <c r="B236" i="11"/>
  <c r="E235" i="11"/>
  <c r="B235" i="11"/>
  <c r="E234" i="11"/>
  <c r="B234" i="11"/>
  <c r="E233" i="11"/>
  <c r="B233" i="11"/>
  <c r="E232" i="11"/>
  <c r="B232" i="11"/>
  <c r="E231" i="11"/>
  <c r="B231" i="11"/>
  <c r="E230" i="11"/>
  <c r="B230" i="11"/>
  <c r="E229" i="11"/>
  <c r="B229" i="11"/>
  <c r="E228" i="11"/>
  <c r="B228" i="11"/>
  <c r="E227" i="11"/>
  <c r="B227" i="11"/>
  <c r="B226" i="11"/>
  <c r="E225" i="11"/>
  <c r="B225" i="11"/>
  <c r="B224" i="11"/>
  <c r="A224" i="11"/>
  <c r="E221" i="11"/>
  <c r="C221" i="11"/>
  <c r="B221" i="11"/>
  <c r="E220" i="11"/>
  <c r="B220" i="11"/>
  <c r="E219" i="11"/>
  <c r="B219" i="11"/>
  <c r="E218" i="11"/>
  <c r="B218" i="11"/>
  <c r="E217" i="11"/>
  <c r="B217" i="11"/>
  <c r="E216" i="11"/>
  <c r="C216" i="11"/>
  <c r="B216" i="11"/>
  <c r="E214" i="11"/>
  <c r="B214" i="11"/>
  <c r="E213" i="11"/>
  <c r="B213" i="11"/>
  <c r="E212" i="11"/>
  <c r="B212" i="11"/>
  <c r="E211" i="11"/>
  <c r="B211" i="11"/>
  <c r="E210" i="11"/>
  <c r="B210" i="11"/>
  <c r="E209" i="11"/>
  <c r="B209" i="11"/>
  <c r="E208" i="11"/>
  <c r="B208" i="11"/>
  <c r="E206" i="11"/>
  <c r="B206" i="11"/>
  <c r="E204" i="11"/>
  <c r="B204" i="11"/>
  <c r="E203" i="11"/>
  <c r="B203" i="11"/>
  <c r="E202" i="11"/>
  <c r="B202" i="11"/>
  <c r="E201" i="11"/>
  <c r="B201" i="11"/>
  <c r="E200" i="11"/>
  <c r="B200" i="11"/>
  <c r="E199" i="11"/>
  <c r="B199" i="11"/>
  <c r="E198" i="11"/>
  <c r="B198" i="11"/>
  <c r="E194" i="11"/>
  <c r="B194" i="11"/>
  <c r="E193" i="11"/>
  <c r="B193" i="11"/>
  <c r="E192" i="11"/>
  <c r="B192" i="11"/>
  <c r="E191" i="11"/>
  <c r="B191" i="11"/>
  <c r="E190" i="11"/>
  <c r="B190" i="11"/>
  <c r="E189" i="11"/>
  <c r="B189" i="11"/>
  <c r="E188" i="11"/>
  <c r="C188" i="11"/>
  <c r="B188" i="11"/>
  <c r="E183" i="11"/>
  <c r="B183" i="11"/>
  <c r="E182" i="11"/>
  <c r="B182" i="11"/>
  <c r="E176" i="11"/>
  <c r="B176" i="11"/>
  <c r="B175" i="11"/>
  <c r="E174" i="11"/>
  <c r="B174" i="11"/>
  <c r="E173" i="11"/>
  <c r="B173" i="11"/>
  <c r="E172" i="11"/>
  <c r="B172" i="11"/>
  <c r="E171" i="11"/>
  <c r="B171" i="11"/>
  <c r="E170" i="11"/>
  <c r="C170" i="11"/>
  <c r="B170" i="11"/>
  <c r="E169" i="11"/>
  <c r="B169" i="11"/>
  <c r="E168" i="11"/>
  <c r="B168" i="11"/>
  <c r="E159" i="11"/>
  <c r="B159" i="11"/>
  <c r="E157" i="11"/>
  <c r="B157" i="11"/>
  <c r="E156" i="11"/>
  <c r="C156" i="11"/>
  <c r="B156" i="11"/>
  <c r="E149" i="11"/>
  <c r="B149" i="11"/>
  <c r="E148" i="11"/>
  <c r="B148" i="11"/>
  <c r="E147" i="11"/>
  <c r="B147" i="11"/>
  <c r="E146" i="11"/>
  <c r="B146" i="11"/>
  <c r="E145" i="11"/>
  <c r="B145" i="11"/>
  <c r="E144" i="11"/>
  <c r="B144" i="11"/>
  <c r="E143" i="11"/>
  <c r="B143" i="11"/>
  <c r="E142" i="11"/>
  <c r="B142" i="11"/>
  <c r="E141" i="11"/>
  <c r="B141" i="11"/>
  <c r="E140" i="11"/>
  <c r="C140" i="11"/>
  <c r="B140" i="11"/>
  <c r="E139" i="11"/>
  <c r="B139" i="11"/>
  <c r="E138" i="11"/>
  <c r="B138" i="11"/>
  <c r="E137" i="11"/>
  <c r="B137" i="11"/>
  <c r="E136" i="11"/>
  <c r="B136" i="11"/>
  <c r="E135" i="11"/>
  <c r="B135" i="11"/>
  <c r="E134" i="11"/>
  <c r="B134" i="11"/>
  <c r="E133" i="11"/>
  <c r="B133" i="11"/>
  <c r="E132" i="11"/>
  <c r="B132" i="11"/>
  <c r="E131" i="11"/>
  <c r="B131" i="11"/>
  <c r="E130" i="11"/>
  <c r="B130" i="11"/>
  <c r="E129" i="11"/>
  <c r="B129" i="11"/>
  <c r="E128" i="11"/>
  <c r="B128" i="11"/>
  <c r="E127" i="11"/>
  <c r="B127" i="11"/>
  <c r="E126" i="11"/>
  <c r="C126" i="11"/>
  <c r="B126" i="11"/>
  <c r="E124" i="11"/>
  <c r="B124" i="11"/>
  <c r="E123" i="11"/>
  <c r="B123" i="11"/>
  <c r="E122" i="11"/>
  <c r="B122" i="11"/>
  <c r="E121" i="11"/>
  <c r="B121" i="11"/>
  <c r="E120" i="11"/>
  <c r="C120" i="11"/>
  <c r="B120" i="11"/>
  <c r="E117" i="11"/>
  <c r="B117" i="11"/>
  <c r="B116" i="11"/>
  <c r="E115" i="11"/>
  <c r="B115" i="11"/>
  <c r="E114" i="11"/>
  <c r="B114" i="11"/>
  <c r="E113" i="11"/>
  <c r="B113" i="11"/>
  <c r="E112" i="11"/>
  <c r="C112" i="11"/>
  <c r="B112" i="11"/>
  <c r="E108" i="11"/>
  <c r="B108" i="11"/>
  <c r="E107" i="11"/>
  <c r="B107" i="11"/>
  <c r="E106" i="11"/>
  <c r="B106" i="11"/>
  <c r="E103" i="11"/>
  <c r="B103" i="11"/>
  <c r="E102" i="11"/>
  <c r="B102" i="11"/>
  <c r="E101" i="11"/>
  <c r="B101" i="11"/>
  <c r="E100" i="11"/>
  <c r="B100" i="11"/>
  <c r="E99" i="11"/>
  <c r="B99" i="11"/>
  <c r="E97" i="11"/>
  <c r="B97" i="11"/>
  <c r="E96" i="11"/>
  <c r="C96" i="11"/>
  <c r="B96" i="11"/>
  <c r="E93" i="11"/>
  <c r="B93" i="11"/>
  <c r="E92" i="11"/>
  <c r="B92" i="11"/>
  <c r="E90" i="11"/>
  <c r="B90" i="11"/>
  <c r="E89" i="11"/>
  <c r="B89" i="11"/>
  <c r="E88" i="11"/>
  <c r="C88" i="11"/>
  <c r="B88" i="11"/>
  <c r="E86" i="11"/>
  <c r="D86" i="11"/>
  <c r="B86" i="11"/>
  <c r="E85" i="11"/>
  <c r="D85" i="11"/>
  <c r="B85" i="11"/>
  <c r="E84" i="11"/>
  <c r="D84" i="11"/>
  <c r="B84" i="11"/>
  <c r="E83" i="11"/>
  <c r="D83" i="11"/>
  <c r="B83" i="11"/>
  <c r="E80" i="11"/>
  <c r="C80" i="11"/>
  <c r="B80" i="11"/>
  <c r="E79" i="11"/>
  <c r="B79" i="11"/>
  <c r="E78" i="11"/>
  <c r="B78" i="11"/>
  <c r="E77" i="11"/>
  <c r="B77" i="11"/>
  <c r="E73" i="11"/>
  <c r="B73" i="11"/>
  <c r="E72" i="11"/>
  <c r="B72" i="11"/>
  <c r="E71" i="11"/>
  <c r="C71" i="11"/>
  <c r="B71" i="11"/>
  <c r="E70" i="11"/>
  <c r="B70" i="11"/>
  <c r="E69" i="11"/>
  <c r="B69" i="11"/>
  <c r="E68" i="11"/>
  <c r="B68" i="11"/>
  <c r="E67" i="11"/>
  <c r="B67" i="11"/>
  <c r="E66" i="11"/>
  <c r="D66" i="11"/>
  <c r="B66" i="11"/>
  <c r="E65" i="11"/>
  <c r="D65" i="11"/>
  <c r="B65" i="11"/>
  <c r="E64" i="11"/>
  <c r="D64" i="11"/>
  <c r="B64" i="11"/>
  <c r="E63" i="11"/>
  <c r="B63" i="11"/>
  <c r="E62" i="11"/>
  <c r="B62" i="11"/>
  <c r="E61" i="11"/>
  <c r="B61" i="11"/>
  <c r="E60" i="11"/>
  <c r="B60" i="11"/>
  <c r="E59" i="11"/>
  <c r="B59" i="11"/>
  <c r="E58" i="11"/>
  <c r="B58" i="11"/>
  <c r="E57" i="11"/>
  <c r="B57" i="11"/>
  <c r="E56" i="11"/>
  <c r="B56" i="11"/>
  <c r="E55" i="11"/>
  <c r="B55" i="11"/>
  <c r="E54" i="11"/>
  <c r="B54" i="11"/>
  <c r="E52" i="11"/>
  <c r="B52" i="11"/>
  <c r="E51" i="11"/>
  <c r="B51" i="11"/>
  <c r="E50" i="11"/>
  <c r="B50" i="11"/>
  <c r="E48" i="11"/>
  <c r="B48" i="11"/>
  <c r="E47" i="11"/>
  <c r="B47" i="11"/>
  <c r="E46" i="11"/>
  <c r="B46" i="11"/>
  <c r="E45" i="11"/>
  <c r="B45" i="11"/>
  <c r="E44" i="11"/>
  <c r="B44" i="11"/>
  <c r="E43" i="11"/>
  <c r="B43" i="11"/>
  <c r="E42" i="11"/>
  <c r="B42" i="11"/>
  <c r="E41" i="11"/>
  <c r="B41" i="11"/>
  <c r="E40" i="11"/>
  <c r="B40" i="11"/>
  <c r="E39" i="11"/>
  <c r="B39" i="11"/>
  <c r="E38" i="11"/>
  <c r="C38" i="11"/>
  <c r="B38" i="11"/>
  <c r="E37" i="11"/>
  <c r="B37" i="11"/>
  <c r="E36" i="11"/>
  <c r="B36" i="11"/>
  <c r="E35" i="11"/>
  <c r="C35" i="11"/>
  <c r="B35" i="11"/>
  <c r="E33" i="11"/>
  <c r="B33" i="11"/>
  <c r="E32" i="11"/>
  <c r="B32" i="11"/>
  <c r="E31" i="11"/>
  <c r="B31" i="11"/>
  <c r="E30" i="11"/>
  <c r="B30" i="11"/>
  <c r="E29" i="11"/>
  <c r="B29" i="11"/>
  <c r="E28" i="11"/>
  <c r="B28" i="11"/>
  <c r="E27" i="11"/>
  <c r="B27" i="11"/>
  <c r="E26" i="11"/>
  <c r="B26" i="11"/>
  <c r="E25" i="11"/>
  <c r="B25" i="11"/>
  <c r="E24" i="11"/>
  <c r="B24" i="11"/>
  <c r="E23" i="11"/>
  <c r="B23" i="11"/>
  <c r="E22" i="11"/>
  <c r="B22" i="11"/>
  <c r="E21" i="11"/>
  <c r="B21" i="11"/>
  <c r="E20" i="11"/>
  <c r="B20" i="11"/>
  <c r="E19" i="11"/>
  <c r="B19" i="11"/>
  <c r="E18" i="11"/>
  <c r="B18" i="11"/>
  <c r="E17" i="11"/>
  <c r="C17" i="11"/>
  <c r="B17" i="11"/>
  <c r="E16" i="11"/>
  <c r="B16" i="11"/>
  <c r="E15" i="11"/>
  <c r="B15" i="11"/>
  <c r="E14" i="11"/>
  <c r="B14" i="11"/>
  <c r="B13" i="11"/>
  <c r="E12" i="11"/>
  <c r="B12" i="11"/>
  <c r="E11" i="11"/>
  <c r="B11" i="11"/>
  <c r="E10" i="11"/>
  <c r="B10" i="11"/>
  <c r="E9" i="11"/>
  <c r="D9" i="11"/>
  <c r="B9" i="11"/>
  <c r="E8" i="11"/>
  <c r="D8" i="11"/>
  <c r="B8" i="11"/>
  <c r="A8" i="11"/>
  <c r="E7" i="11"/>
  <c r="C7" i="11"/>
  <c r="B7" i="11"/>
  <c r="A7" i="11"/>
  <c r="H6962" i="12" l="1"/>
  <c r="L6962" i="12" s="1"/>
  <c r="H655" i="12"/>
  <c r="L655" i="12" s="1"/>
  <c r="H955" i="12"/>
  <c r="L955" i="12" s="1"/>
  <c r="H6136" i="12"/>
  <c r="L6136" i="12" s="1"/>
  <c r="H7245" i="12"/>
  <c r="L7245" i="12" s="1"/>
  <c r="H9473" i="12"/>
  <c r="L9473" i="12" s="1"/>
  <c r="H4645" i="12"/>
  <c r="L4645" i="12" s="1"/>
  <c r="H2542" i="12"/>
  <c r="L2542" i="12" s="1"/>
  <c r="H2560" i="12"/>
  <c r="L2560" i="12" s="1"/>
  <c r="H2527" i="12"/>
  <c r="L2527" i="12" s="1"/>
  <c r="H2640" i="12"/>
  <c r="L2640" i="12" s="1"/>
  <c r="H1521" i="12"/>
  <c r="L1521" i="12" s="1"/>
  <c r="H9351" i="12"/>
  <c r="L9351" i="12" s="1"/>
  <c r="N9348" i="12" s="1"/>
  <c r="N9359" i="12" s="1"/>
  <c r="N9360" i="12" s="1"/>
  <c r="N9361" i="12" s="1"/>
  <c r="G702" i="11" s="1"/>
  <c r="F985" i="18" s="1"/>
  <c r="H9335" i="12"/>
  <c r="L9335" i="12" s="1"/>
  <c r="N9332" i="12" s="1"/>
  <c r="N9343" i="12" s="1"/>
  <c r="N9344" i="12" s="1"/>
  <c r="N9345" i="12" s="1"/>
  <c r="G701" i="11" s="1"/>
  <c r="H9319" i="12"/>
  <c r="L9319" i="12" s="1"/>
  <c r="N9316" i="12" s="1"/>
  <c r="N9327" i="12" s="1"/>
  <c r="N9328" i="12" s="1"/>
  <c r="N9329" i="12" s="1"/>
  <c r="G700" i="11" s="1"/>
  <c r="H9287" i="12"/>
  <c r="L9287" i="12" s="1"/>
  <c r="N9284" i="12" s="1"/>
  <c r="N9295" i="12" s="1"/>
  <c r="N9296" i="12" s="1"/>
  <c r="N9297" i="12" s="1"/>
  <c r="G698" i="11" s="1"/>
  <c r="H9255" i="12"/>
  <c r="L9255" i="12" s="1"/>
  <c r="N9252" i="12" s="1"/>
  <c r="N9263" i="12" s="1"/>
  <c r="N9264" i="12" s="1"/>
  <c r="N9265" i="12" s="1"/>
  <c r="G696" i="11" s="1"/>
  <c r="H9239" i="12"/>
  <c r="L9239" i="12" s="1"/>
  <c r="N9236" i="12" s="1"/>
  <c r="N9247" i="12" s="1"/>
  <c r="N9248" i="12" s="1"/>
  <c r="N9249" i="12" s="1"/>
  <c r="G695" i="11" s="1"/>
  <c r="F984" i="18" s="1"/>
  <c r="H9303" i="12"/>
  <c r="L9303" i="12" s="1"/>
  <c r="N9300" i="12" s="1"/>
  <c r="N9311" i="12" s="1"/>
  <c r="N9312" i="12" s="1"/>
  <c r="N9313" i="12" s="1"/>
  <c r="G699" i="11" s="1"/>
  <c r="H9271" i="12"/>
  <c r="L9271" i="12" s="1"/>
  <c r="N9268" i="12" s="1"/>
  <c r="N9279" i="12" s="1"/>
  <c r="N9280" i="12" s="1"/>
  <c r="N9281" i="12" s="1"/>
  <c r="G697" i="11" s="1"/>
  <c r="H9223" i="12"/>
  <c r="L9223" i="12" s="1"/>
  <c r="N9220" i="12" s="1"/>
  <c r="N9231" i="12" s="1"/>
  <c r="N9232" i="12" s="1"/>
  <c r="N9233" i="12" s="1"/>
  <c r="G694" i="11" s="1"/>
  <c r="F983" i="18" s="1"/>
  <c r="H821" i="12"/>
  <c r="L821" i="12" s="1"/>
  <c r="H1934" i="12"/>
  <c r="L1934" i="12" s="1"/>
  <c r="H2078" i="12"/>
  <c r="L2078" i="12" s="1"/>
  <c r="H5324" i="12"/>
  <c r="L5324" i="12" s="1"/>
  <c r="H5585" i="12"/>
  <c r="L5585" i="12" s="1"/>
  <c r="H5866" i="12"/>
  <c r="L5866" i="12" s="1"/>
  <c r="H6061" i="12"/>
  <c r="L6061" i="12" s="1"/>
  <c r="H6731" i="12"/>
  <c r="L6731" i="12" s="1"/>
  <c r="H7246" i="12"/>
  <c r="L7246" i="12" s="1"/>
  <c r="H438" i="12"/>
  <c r="L438" i="12" s="1"/>
  <c r="N442" i="12" s="1"/>
  <c r="H522" i="12"/>
  <c r="L522" i="12" s="1"/>
  <c r="H960" i="12"/>
  <c r="L960" i="12" s="1"/>
  <c r="H4611" i="12"/>
  <c r="L4611" i="12" s="1"/>
  <c r="H5389" i="12"/>
  <c r="L5389" i="12" s="1"/>
  <c r="H6732" i="12"/>
  <c r="L6732" i="12" s="1"/>
  <c r="H5131" i="12"/>
  <c r="L5131" i="12" s="1"/>
  <c r="H5453" i="12"/>
  <c r="L5453" i="12" s="1"/>
  <c r="H5645" i="12"/>
  <c r="L5645" i="12" s="1"/>
  <c r="H6482" i="12"/>
  <c r="L6482" i="12" s="1"/>
  <c r="H6900" i="12"/>
  <c r="L6900" i="12" s="1"/>
  <c r="H1489" i="12"/>
  <c r="L1489" i="12" s="1"/>
  <c r="N1492" i="12" s="1"/>
  <c r="H2931" i="12"/>
  <c r="L2931" i="12" s="1"/>
  <c r="H4978" i="12"/>
  <c r="L4978" i="12" s="1"/>
  <c r="H6983" i="12"/>
  <c r="L6983" i="12" s="1"/>
  <c r="H7259" i="12"/>
  <c r="L7259" i="12" s="1"/>
  <c r="H613" i="12"/>
  <c r="L613" i="12" s="1"/>
  <c r="H712" i="12"/>
  <c r="L712" i="12" s="1"/>
  <c r="H829" i="12"/>
  <c r="L829" i="12" s="1"/>
  <c r="H2094" i="12"/>
  <c r="L2094" i="12" s="1"/>
  <c r="H4223" i="12"/>
  <c r="L4223" i="12" s="1"/>
  <c r="H4919" i="12"/>
  <c r="L4919" i="12" s="1"/>
  <c r="H5054" i="12"/>
  <c r="L5054" i="12" s="1"/>
  <c r="H5192" i="12"/>
  <c r="L5192" i="12" s="1"/>
  <c r="H6281" i="12"/>
  <c r="L6281" i="12" s="1"/>
  <c r="H6825" i="12"/>
  <c r="L6825" i="12" s="1"/>
  <c r="H7082" i="12"/>
  <c r="L7082" i="12" s="1"/>
  <c r="H7585" i="12"/>
  <c r="L7585" i="12" s="1"/>
  <c r="H1412" i="12"/>
  <c r="L1412" i="12" s="1"/>
  <c r="H4482" i="12"/>
  <c r="L4482" i="12" s="1"/>
  <c r="H5819" i="12"/>
  <c r="L5819" i="12" s="1"/>
  <c r="N5822" i="12" s="1"/>
  <c r="N5827" i="12" s="1"/>
  <c r="H7418" i="12"/>
  <c r="L7418" i="12" s="1"/>
  <c r="H7492" i="12"/>
  <c r="L7492" i="12" s="1"/>
  <c r="H7674" i="12"/>
  <c r="L7674" i="12" s="1"/>
  <c r="H492" i="12"/>
  <c r="L492" i="12" s="1"/>
  <c r="H538" i="12"/>
  <c r="L538" i="12" s="1"/>
  <c r="H1642" i="12"/>
  <c r="L1642" i="12" s="1"/>
  <c r="H2028" i="12"/>
  <c r="L2028" i="12" s="1"/>
  <c r="H2946" i="12"/>
  <c r="L2946" i="12" s="1"/>
  <c r="H3819" i="12"/>
  <c r="L3819" i="12" s="1"/>
  <c r="H4020" i="12"/>
  <c r="L4020" i="12" s="1"/>
  <c r="H4483" i="12"/>
  <c r="L4483" i="12" s="1"/>
  <c r="H4675" i="12"/>
  <c r="L4675" i="12" s="1"/>
  <c r="H5469" i="12"/>
  <c r="L5469" i="12" s="1"/>
  <c r="H5605" i="12"/>
  <c r="L5605" i="12" s="1"/>
  <c r="H5820" i="12"/>
  <c r="L5820" i="12" s="1"/>
  <c r="H6002" i="12"/>
  <c r="L6002" i="12" s="1"/>
  <c r="H6283" i="12"/>
  <c r="L6283" i="12" s="1"/>
  <c r="N6284" i="12" s="1"/>
  <c r="H7275" i="12"/>
  <c r="L7275" i="12" s="1"/>
  <c r="H7380" i="12"/>
  <c r="L7380" i="12" s="1"/>
  <c r="N7383" i="12" s="1"/>
  <c r="N7388" i="12" s="1"/>
  <c r="N7389" i="12" s="1"/>
  <c r="N7390" i="12" s="1"/>
  <c r="G559" i="11" s="1"/>
  <c r="H7419" i="12"/>
  <c r="L7419" i="12" s="1"/>
  <c r="H7768" i="12"/>
  <c r="L7768" i="12" s="1"/>
  <c r="H1577" i="12"/>
  <c r="L1577" i="12" s="1"/>
  <c r="H2541" i="12"/>
  <c r="L2541" i="12" s="1"/>
  <c r="H2638" i="12"/>
  <c r="L2638" i="12" s="1"/>
  <c r="H2558" i="12"/>
  <c r="L2558" i="12" s="1"/>
  <c r="H2525" i="12"/>
  <c r="L2525" i="12" s="1"/>
  <c r="H1519" i="12"/>
  <c r="L1519" i="12" s="1"/>
  <c r="N4646" i="12"/>
  <c r="N4652" i="12" s="1"/>
  <c r="N4653" i="12" s="1"/>
  <c r="N4654" i="12" s="1"/>
  <c r="G376" i="11" s="1"/>
  <c r="H4644" i="12"/>
  <c r="L4644" i="12" s="1"/>
  <c r="H2526" i="12"/>
  <c r="L2526" i="12" s="1"/>
  <c r="H2639" i="12"/>
  <c r="L2639" i="12" s="1"/>
  <c r="H2559" i="12"/>
  <c r="L2559" i="12" s="1"/>
  <c r="H1520" i="12"/>
  <c r="L1520" i="12" s="1"/>
  <c r="H571" i="12"/>
  <c r="L571" i="12" s="1"/>
  <c r="H4171" i="12"/>
  <c r="L4171" i="12" s="1"/>
  <c r="H4887" i="12"/>
  <c r="L4887" i="12" s="1"/>
  <c r="H4964" i="12"/>
  <c r="L4964" i="12" s="1"/>
  <c r="H5501" i="12"/>
  <c r="L5501" i="12" s="1"/>
  <c r="H7047" i="12"/>
  <c r="L7047" i="12" s="1"/>
  <c r="H8060" i="12"/>
  <c r="L8060" i="12" s="1"/>
  <c r="H434" i="12"/>
  <c r="L434" i="12" s="1"/>
  <c r="H2408" i="12"/>
  <c r="L2408" i="12" s="1"/>
  <c r="H5788" i="12"/>
  <c r="L5788" i="12" s="1"/>
  <c r="H6137" i="12"/>
  <c r="L6137" i="12" s="1"/>
  <c r="H7335" i="12"/>
  <c r="L7335" i="12" s="1"/>
  <c r="H7736" i="12"/>
  <c r="L7736" i="12" s="1"/>
  <c r="H1191" i="12"/>
  <c r="L1191" i="12" s="1"/>
  <c r="H1484" i="12"/>
  <c r="L1484" i="12" s="1"/>
  <c r="H1780" i="12"/>
  <c r="L1780" i="12" s="1"/>
  <c r="H4003" i="12"/>
  <c r="L4003" i="12" s="1"/>
  <c r="H5040" i="12"/>
  <c r="L5040" i="12" s="1"/>
  <c r="H5972" i="12"/>
  <c r="L5972" i="12" s="1"/>
  <c r="H6587" i="12"/>
  <c r="L6587" i="12" s="1"/>
  <c r="H1627" i="12"/>
  <c r="L1627" i="12" s="1"/>
  <c r="H4004" i="12"/>
  <c r="L4004" i="12" s="1"/>
  <c r="H4807" i="12"/>
  <c r="L4807" i="12" s="1"/>
  <c r="H6982" i="12"/>
  <c r="L6982" i="12" s="1"/>
  <c r="H7478" i="12"/>
  <c r="L7478" i="12" s="1"/>
  <c r="H7658" i="12"/>
  <c r="L7658" i="12" s="1"/>
  <c r="H7827" i="12"/>
  <c r="L7827" i="12" s="1"/>
  <c r="H16" i="12"/>
  <c r="L16" i="12" s="1"/>
  <c r="H1275" i="12"/>
  <c r="L1275" i="12" s="1"/>
  <c r="H3804" i="12"/>
  <c r="L3804" i="12" s="1"/>
  <c r="H5191" i="12"/>
  <c r="L5191" i="12" s="1"/>
  <c r="H5517" i="12"/>
  <c r="L5517" i="12" s="1"/>
  <c r="H5882" i="12"/>
  <c r="L5882" i="12" s="1"/>
  <c r="H6901" i="12"/>
  <c r="L6901" i="12" s="1"/>
  <c r="H7584" i="12"/>
  <c r="L7584" i="12" s="1"/>
  <c r="H7985" i="12"/>
  <c r="L7985" i="12" s="1"/>
  <c r="H398" i="12"/>
  <c r="L398" i="12" s="1"/>
  <c r="H672" i="12"/>
  <c r="L672" i="12" s="1"/>
  <c r="H869" i="12"/>
  <c r="L869" i="12" s="1"/>
  <c r="H991" i="12"/>
  <c r="L991" i="12" s="1"/>
  <c r="H1279" i="12"/>
  <c r="L1279" i="12" s="1"/>
  <c r="H1732" i="12"/>
  <c r="L1732" i="12" s="1"/>
  <c r="H1949" i="12"/>
  <c r="L1949" i="12" s="1"/>
  <c r="H4979" i="12"/>
  <c r="L4979" i="12" s="1"/>
  <c r="H5705" i="12"/>
  <c r="L5705" i="12" s="1"/>
  <c r="H5986" i="12"/>
  <c r="L5986" i="12" s="1"/>
  <c r="H8477" i="12"/>
  <c r="L8477" i="12" s="1"/>
  <c r="H21" i="12"/>
  <c r="L21" i="12" s="1"/>
  <c r="H326" i="12"/>
  <c r="L326" i="12" s="1"/>
  <c r="H488" i="12"/>
  <c r="L488" i="12" s="1"/>
  <c r="H673" i="12"/>
  <c r="L673" i="12" s="1"/>
  <c r="H1453" i="12"/>
  <c r="L1453" i="12" s="1"/>
  <c r="H1890" i="12"/>
  <c r="L1890" i="12" s="1"/>
  <c r="H2246" i="12"/>
  <c r="L2246" i="12" s="1"/>
  <c r="H3818" i="12"/>
  <c r="L3818" i="12" s="1"/>
  <c r="H5055" i="12"/>
  <c r="L5055" i="12" s="1"/>
  <c r="H5405" i="12"/>
  <c r="L5405" i="12" s="1"/>
  <c r="H6282" i="12"/>
  <c r="L6282" i="12" s="1"/>
  <c r="H8284" i="12"/>
  <c r="L8284" i="12" s="1"/>
  <c r="H452" i="12"/>
  <c r="L452" i="12" s="1"/>
  <c r="H493" i="12"/>
  <c r="L493" i="12" s="1"/>
  <c r="H796" i="12"/>
  <c r="L796" i="12" s="1"/>
  <c r="H1213" i="12"/>
  <c r="L1213" i="12" s="1"/>
  <c r="H1417" i="12"/>
  <c r="L1417" i="12" s="1"/>
  <c r="H1643" i="12"/>
  <c r="L1643" i="12" s="1"/>
  <c r="H1747" i="12"/>
  <c r="L1747" i="12" s="1"/>
  <c r="H1819" i="12"/>
  <c r="L1819" i="12" s="1"/>
  <c r="H1964" i="12"/>
  <c r="L1964" i="12" s="1"/>
  <c r="H2111" i="12"/>
  <c r="L2111" i="12" s="1"/>
  <c r="H4824" i="12"/>
  <c r="L4824" i="12" s="1"/>
  <c r="H4933" i="12"/>
  <c r="L4933" i="12" s="1"/>
  <c r="H4994" i="12"/>
  <c r="L4994" i="12" s="1"/>
  <c r="H5148" i="12"/>
  <c r="L5148" i="12" s="1"/>
  <c r="H5291" i="12"/>
  <c r="L5291" i="12" s="1"/>
  <c r="H5533" i="12"/>
  <c r="L5533" i="12" s="1"/>
  <c r="H5821" i="12"/>
  <c r="L5821" i="12" s="1"/>
  <c r="H5911" i="12"/>
  <c r="L5911" i="12" s="1"/>
  <c r="H6512" i="12"/>
  <c r="L6512" i="12" s="1"/>
  <c r="H6564" i="12"/>
  <c r="L6564" i="12" s="1"/>
  <c r="H6619" i="12"/>
  <c r="L6619" i="12" s="1"/>
  <c r="H6686" i="12"/>
  <c r="L6686" i="12" s="1"/>
  <c r="H6762" i="12"/>
  <c r="L6762" i="12" s="1"/>
  <c r="H6841" i="12"/>
  <c r="L6841" i="12" s="1"/>
  <c r="H7014" i="12"/>
  <c r="L7014" i="12" s="1"/>
  <c r="H7096" i="12"/>
  <c r="L7096" i="12" s="1"/>
  <c r="H7381" i="12"/>
  <c r="L7381" i="12" s="1"/>
  <c r="H4170" i="12"/>
  <c r="L4170" i="12" s="1"/>
  <c r="H4886" i="12"/>
  <c r="L4886" i="12" s="1"/>
  <c r="H7046" i="12"/>
  <c r="L7046" i="12" s="1"/>
  <c r="H7462" i="12"/>
  <c r="L7462" i="12" s="1"/>
  <c r="H572" i="12"/>
  <c r="L572" i="12" s="1"/>
  <c r="H2978" i="12"/>
  <c r="L2978" i="12" s="1"/>
  <c r="H4466" i="12"/>
  <c r="L4466" i="12" s="1"/>
  <c r="H4965" i="12"/>
  <c r="L4965" i="12" s="1"/>
  <c r="H5176" i="12"/>
  <c r="L5176" i="12" s="1"/>
  <c r="H1691" i="12"/>
  <c r="L1691" i="12" s="1"/>
  <c r="H1874" i="12"/>
  <c r="L1874" i="12" s="1"/>
  <c r="H2209" i="12"/>
  <c r="L2209" i="12" s="1"/>
  <c r="H4467" i="12"/>
  <c r="L4467" i="12" s="1"/>
  <c r="H4902" i="12"/>
  <c r="L4902" i="12" s="1"/>
  <c r="H7737" i="12"/>
  <c r="L7737" i="12" s="1"/>
  <c r="H7826" i="12"/>
  <c r="L7826" i="12" s="1"/>
  <c r="H8447" i="12"/>
  <c r="L8447" i="12" s="1"/>
  <c r="H2011" i="12"/>
  <c r="L2011" i="12" s="1"/>
  <c r="H4612" i="12"/>
  <c r="L4612" i="12" s="1"/>
  <c r="H5091" i="12"/>
  <c r="L5091" i="12" s="1"/>
  <c r="H6733" i="12"/>
  <c r="L6733" i="12" s="1"/>
  <c r="H7583" i="12"/>
  <c r="L7583" i="12" s="1"/>
  <c r="H711" i="12"/>
  <c r="L711" i="12" s="1"/>
  <c r="N713" i="12" s="1"/>
  <c r="H865" i="12"/>
  <c r="L865" i="12" s="1"/>
  <c r="H1196" i="12"/>
  <c r="L1196" i="12" s="1"/>
  <c r="H1448" i="12"/>
  <c r="L1448" i="12" s="1"/>
  <c r="H4222" i="12"/>
  <c r="L4222" i="12" s="1"/>
  <c r="H4808" i="12"/>
  <c r="L4808" i="12" s="1"/>
  <c r="H5092" i="12"/>
  <c r="L5092" i="12" s="1"/>
  <c r="H6077" i="12"/>
  <c r="L6077" i="12" s="1"/>
  <c r="H6483" i="12"/>
  <c r="L6483" i="12" s="1"/>
  <c r="H7081" i="12"/>
  <c r="L7081" i="12" s="1"/>
  <c r="H7828" i="12"/>
  <c r="L7828" i="12" s="1"/>
  <c r="H1889" i="12"/>
  <c r="L1889" i="12" s="1"/>
  <c r="H5340" i="12"/>
  <c r="L5340" i="12" s="1"/>
  <c r="H6078" i="12"/>
  <c r="L6078" i="12" s="1"/>
  <c r="H6603" i="12"/>
  <c r="L6603" i="12" s="1"/>
  <c r="H7417" i="12"/>
  <c r="L7417" i="12" s="1"/>
  <c r="H753" i="12"/>
  <c r="L753" i="12" s="1"/>
  <c r="H5706" i="12"/>
  <c r="L5706" i="12" s="1"/>
  <c r="H9803" i="12"/>
  <c r="L9803" i="12" s="1"/>
  <c r="H24" i="12"/>
  <c r="L24" i="12" s="1"/>
  <c r="H456" i="12"/>
  <c r="L456" i="12" s="1"/>
  <c r="N460" i="12" s="1"/>
  <c r="H798" i="12"/>
  <c r="L798" i="12" s="1"/>
  <c r="H1291" i="12"/>
  <c r="L1291" i="12" s="1"/>
  <c r="H1748" i="12"/>
  <c r="L1748" i="12" s="1"/>
  <c r="H1820" i="12"/>
  <c r="L1820" i="12" s="1"/>
  <c r="H1904" i="12"/>
  <c r="L1904" i="12" s="1"/>
  <c r="H2252" i="12"/>
  <c r="L2252" i="12" s="1"/>
  <c r="H4345" i="12"/>
  <c r="L4345" i="12" s="1"/>
  <c r="H4934" i="12"/>
  <c r="L4934" i="12" s="1"/>
  <c r="H5070" i="12"/>
  <c r="L5070" i="12" s="1"/>
  <c r="H5292" i="12"/>
  <c r="L5292" i="12" s="1"/>
  <c r="H5355" i="12"/>
  <c r="L5355" i="12" s="1"/>
  <c r="H5665" i="12"/>
  <c r="L5665" i="12" s="1"/>
  <c r="H5912" i="12"/>
  <c r="L5912" i="12" s="1"/>
  <c r="H6513" i="12"/>
  <c r="L6513" i="12" s="1"/>
  <c r="H6687" i="12"/>
  <c r="L6687" i="12" s="1"/>
  <c r="H6763" i="12"/>
  <c r="L6763" i="12" s="1"/>
  <c r="H6842" i="12"/>
  <c r="L6842" i="12" s="1"/>
  <c r="H6931" i="12"/>
  <c r="L6931" i="12" s="1"/>
  <c r="H7015" i="12"/>
  <c r="L7015" i="12" s="1"/>
  <c r="H7181" i="12"/>
  <c r="L7181" i="12" s="1"/>
  <c r="H7382" i="12"/>
  <c r="L7382" i="12" s="1"/>
  <c r="H7856" i="12"/>
  <c r="L7856" i="12" s="1"/>
  <c r="H7908" i="12"/>
  <c r="L7908" i="12" s="1"/>
  <c r="H8015" i="12"/>
  <c r="L8015" i="12" s="1"/>
  <c r="H8318" i="12"/>
  <c r="L8318" i="12" s="1"/>
  <c r="H8541" i="12"/>
  <c r="L8541" i="12" s="1"/>
  <c r="H2513" i="12"/>
  <c r="L2513" i="12" s="1"/>
  <c r="N2514" i="12" s="1"/>
  <c r="H2516" i="12" s="1"/>
  <c r="L2516" i="12" s="1"/>
  <c r="A804" i="13"/>
  <c r="A805" i="13" s="1"/>
  <c r="A806" i="13" s="1"/>
  <c r="A807" i="13" s="1"/>
  <c r="N5592" i="12"/>
  <c r="H4498" i="12"/>
  <c r="L4498" i="12" s="1"/>
  <c r="H4050" i="12"/>
  <c r="L4050" i="12" s="1"/>
  <c r="H5564" i="12"/>
  <c r="L5564" i="12" s="1"/>
  <c r="H5250" i="12"/>
  <c r="L5250" i="12" s="1"/>
  <c r="H5220" i="12"/>
  <c r="L5220" i="12" s="1"/>
  <c r="H4722" i="12"/>
  <c r="L4722" i="12" s="1"/>
  <c r="H4738" i="12"/>
  <c r="L4738" i="12" s="1"/>
  <c r="H4035" i="12"/>
  <c r="L4035" i="12" s="1"/>
  <c r="H5235" i="12"/>
  <c r="L5235" i="12" s="1"/>
  <c r="H5205" i="12"/>
  <c r="L5205" i="12" s="1"/>
  <c r="H4256" i="12"/>
  <c r="L4256" i="12" s="1"/>
  <c r="H4376" i="12"/>
  <c r="L4376" i="12" s="1"/>
  <c r="H4115" i="12"/>
  <c r="L4115" i="12" s="1"/>
  <c r="H3933" i="12"/>
  <c r="L3933" i="12" s="1"/>
  <c r="H8300" i="12"/>
  <c r="L8300" i="12" s="1"/>
  <c r="H4430" i="12"/>
  <c r="L4430" i="12" s="1"/>
  <c r="H4307" i="12"/>
  <c r="L4307" i="12" s="1"/>
  <c r="H4150" i="12"/>
  <c r="L4150" i="12" s="1"/>
  <c r="H3916" i="12"/>
  <c r="L3916" i="12" s="1"/>
  <c r="H4132" i="12"/>
  <c r="L4132" i="12" s="1"/>
  <c r="H4412" i="12"/>
  <c r="L4412" i="12" s="1"/>
  <c r="H4394" i="12"/>
  <c r="L4394" i="12" s="1"/>
  <c r="H4238" i="12"/>
  <c r="L4238" i="12" s="1"/>
  <c r="H4098" i="12"/>
  <c r="L4098" i="12" s="1"/>
  <c r="H4273" i="12"/>
  <c r="L4273" i="12" s="1"/>
  <c r="H3898" i="12"/>
  <c r="L3898" i="12" s="1"/>
  <c r="H3881" i="12"/>
  <c r="L3881" i="12" s="1"/>
  <c r="H4204" i="12"/>
  <c r="L4204" i="12" s="1"/>
  <c r="H4448" i="12"/>
  <c r="L4448" i="12" s="1"/>
  <c r="H4757" i="12"/>
  <c r="L4757" i="12" s="1"/>
  <c r="H4186" i="12"/>
  <c r="L4186" i="12" s="1"/>
  <c r="H3864" i="12"/>
  <c r="L3864" i="12" s="1"/>
  <c r="H1796" i="12"/>
  <c r="L1796" i="12" s="1"/>
  <c r="H5565" i="12"/>
  <c r="L5565" i="12" s="1"/>
  <c r="H4051" i="12"/>
  <c r="L4051" i="12" s="1"/>
  <c r="H4723" i="12"/>
  <c r="L4723" i="12" s="1"/>
  <c r="H4739" i="12"/>
  <c r="L4739" i="12" s="1"/>
  <c r="H4036" i="12"/>
  <c r="L4036" i="12" s="1"/>
  <c r="H5236" i="12"/>
  <c r="L5236" i="12" s="1"/>
  <c r="H5206" i="12"/>
  <c r="L5206" i="12" s="1"/>
  <c r="H4257" i="12"/>
  <c r="L4257" i="12" s="1"/>
  <c r="H4377" i="12"/>
  <c r="L4377" i="12" s="1"/>
  <c r="H4116" i="12"/>
  <c r="L4116" i="12" s="1"/>
  <c r="H3934" i="12"/>
  <c r="L3934" i="12" s="1"/>
  <c r="H5251" i="12"/>
  <c r="L5251" i="12" s="1"/>
  <c r="H5221" i="12"/>
  <c r="L5221" i="12" s="1"/>
  <c r="H8301" i="12"/>
  <c r="L8301" i="12" s="1"/>
  <c r="H4151" i="12"/>
  <c r="L4151" i="12" s="1"/>
  <c r="H3917" i="12"/>
  <c r="L3917" i="12" s="1"/>
  <c r="H4133" i="12"/>
  <c r="L4133" i="12" s="1"/>
  <c r="H4413" i="12"/>
  <c r="L4413" i="12" s="1"/>
  <c r="H4395" i="12"/>
  <c r="L4395" i="12" s="1"/>
  <c r="H4239" i="12"/>
  <c r="L4239" i="12" s="1"/>
  <c r="H4099" i="12"/>
  <c r="L4099" i="12" s="1"/>
  <c r="H4274" i="12"/>
  <c r="L4274" i="12" s="1"/>
  <c r="H3899" i="12"/>
  <c r="L3899" i="12" s="1"/>
  <c r="H3882" i="12"/>
  <c r="L3882" i="12" s="1"/>
  <c r="H4205" i="12"/>
  <c r="L4205" i="12" s="1"/>
  <c r="H4449" i="12"/>
  <c r="L4449" i="12" s="1"/>
  <c r="H4758" i="12"/>
  <c r="L4758" i="12" s="1"/>
  <c r="H4187" i="12"/>
  <c r="L4187" i="12" s="1"/>
  <c r="H3865" i="12"/>
  <c r="L3865" i="12" s="1"/>
  <c r="H4431" i="12"/>
  <c r="L4431" i="12" s="1"/>
  <c r="H4308" i="12"/>
  <c r="L4308" i="12" s="1"/>
  <c r="H1797" i="12"/>
  <c r="L1797" i="12" s="1"/>
  <c r="H5566" i="12"/>
  <c r="L5566" i="12" s="1"/>
  <c r="H4052" i="12"/>
  <c r="L4052" i="12" s="1"/>
  <c r="H4740" i="12"/>
  <c r="L4740" i="12" s="1"/>
  <c r="H4037" i="12"/>
  <c r="L4037" i="12" s="1"/>
  <c r="H5237" i="12"/>
  <c r="L5237" i="12" s="1"/>
  <c r="H5207" i="12"/>
  <c r="L5207" i="12" s="1"/>
  <c r="H4258" i="12"/>
  <c r="L4258" i="12" s="1"/>
  <c r="H4378" i="12"/>
  <c r="L4378" i="12" s="1"/>
  <c r="H4117" i="12"/>
  <c r="L4117" i="12" s="1"/>
  <c r="H3935" i="12"/>
  <c r="L3935" i="12" s="1"/>
  <c r="H5252" i="12"/>
  <c r="L5252" i="12" s="1"/>
  <c r="H5222" i="12"/>
  <c r="L5222" i="12" s="1"/>
  <c r="H4724" i="12"/>
  <c r="L4724" i="12" s="1"/>
  <c r="H8302" i="12"/>
  <c r="L8302" i="12" s="1"/>
  <c r="H3918" i="12"/>
  <c r="L3918" i="12" s="1"/>
  <c r="H4134" i="12"/>
  <c r="L4134" i="12" s="1"/>
  <c r="H4414" i="12"/>
  <c r="L4414" i="12" s="1"/>
  <c r="H4396" i="12"/>
  <c r="L4396" i="12" s="1"/>
  <c r="H4240" i="12"/>
  <c r="L4240" i="12" s="1"/>
  <c r="H4100" i="12"/>
  <c r="L4100" i="12" s="1"/>
  <c r="H4275" i="12"/>
  <c r="L4275" i="12" s="1"/>
  <c r="H3900" i="12"/>
  <c r="L3900" i="12" s="1"/>
  <c r="H3883" i="12"/>
  <c r="L3883" i="12" s="1"/>
  <c r="H4206" i="12"/>
  <c r="L4206" i="12" s="1"/>
  <c r="H4450" i="12"/>
  <c r="L4450" i="12" s="1"/>
  <c r="H4759" i="12"/>
  <c r="L4759" i="12" s="1"/>
  <c r="H4188" i="12"/>
  <c r="L4188" i="12" s="1"/>
  <c r="H3866" i="12"/>
  <c r="L3866" i="12" s="1"/>
  <c r="H4432" i="12"/>
  <c r="L4432" i="12" s="1"/>
  <c r="H4309" i="12"/>
  <c r="L4309" i="12" s="1"/>
  <c r="H4152" i="12"/>
  <c r="L4152" i="12" s="1"/>
  <c r="N5082" i="12"/>
  <c r="L3183" i="12"/>
  <c r="H3201" i="12"/>
  <c r="L3201" i="12" s="1"/>
  <c r="L3170" i="12"/>
  <c r="L3195" i="12"/>
  <c r="H3217" i="12"/>
  <c r="L3217" i="12" s="1"/>
  <c r="H3132" i="12"/>
  <c r="L3132" i="12" s="1"/>
  <c r="L3177" i="12"/>
  <c r="H3150" i="12"/>
  <c r="L3150" i="12" s="1"/>
  <c r="L3210" i="12"/>
  <c r="H3216" i="12"/>
  <c r="L3216" i="12" s="1"/>
  <c r="H8617" i="12"/>
  <c r="L8617" i="12" s="1"/>
  <c r="H8681" i="12"/>
  <c r="L8681" i="12" s="1"/>
  <c r="H94" i="12"/>
  <c r="L94" i="12" s="1"/>
  <c r="H2815" i="12"/>
  <c r="L2815" i="12" s="1"/>
  <c r="H2816" i="12"/>
  <c r="L2816" i="12" s="1"/>
  <c r="H1578" i="12"/>
  <c r="L1578" i="12" s="1"/>
  <c r="H587" i="12"/>
  <c r="L587" i="12" s="1"/>
  <c r="H4499" i="12"/>
  <c r="L4499" i="12" s="1"/>
  <c r="H4071" i="12"/>
  <c r="L4071" i="12" s="1"/>
  <c r="N4073" i="12" s="1"/>
  <c r="H2817" i="12"/>
  <c r="L2817" i="12" s="1"/>
  <c r="H362" i="12"/>
  <c r="L362" i="12" s="1"/>
  <c r="N363" i="12" s="1"/>
  <c r="H365" i="12" s="1"/>
  <c r="H2615" i="12"/>
  <c r="L2615" i="12" s="1"/>
  <c r="N2617" i="12" s="1"/>
  <c r="N2630" i="12" s="1"/>
  <c r="N2631" i="12" s="1"/>
  <c r="N2632" i="12" s="1"/>
  <c r="G184" i="11" s="1"/>
  <c r="F240" i="18" s="1"/>
  <c r="H1579" i="12"/>
  <c r="L1579" i="12" s="1"/>
  <c r="H588" i="12"/>
  <c r="L588" i="12" s="1"/>
  <c r="H4500" i="12"/>
  <c r="L4500" i="12" s="1"/>
  <c r="H8649" i="12"/>
  <c r="L8649" i="12" s="1"/>
  <c r="C242" i="13"/>
  <c r="H3411" i="12" s="1"/>
  <c r="L3411" i="12" s="1"/>
  <c r="N3412" i="12" s="1"/>
  <c r="N3414" i="12" s="1"/>
  <c r="N3415" i="12" s="1"/>
  <c r="N3416" i="12" s="1"/>
  <c r="A291" i="11"/>
  <c r="H8219" i="12"/>
  <c r="L8219" i="12" s="1"/>
  <c r="H8075" i="12"/>
  <c r="L8075" i="12" s="1"/>
  <c r="H8187" i="12"/>
  <c r="L8187" i="12" s="1"/>
  <c r="H8091" i="12"/>
  <c r="L8091" i="12" s="1"/>
  <c r="H8107" i="12"/>
  <c r="L8107" i="12" s="1"/>
  <c r="H8155" i="12"/>
  <c r="L8155" i="12" s="1"/>
  <c r="H8139" i="12"/>
  <c r="L8139" i="12" s="1"/>
  <c r="H8235" i="12"/>
  <c r="L8235" i="12" s="1"/>
  <c r="H8203" i="12"/>
  <c r="L8203" i="12" s="1"/>
  <c r="H8171" i="12"/>
  <c r="L8171" i="12" s="1"/>
  <c r="H8123" i="12"/>
  <c r="L8123" i="12" s="1"/>
  <c r="H8220" i="12"/>
  <c r="L8220" i="12" s="1"/>
  <c r="H8076" i="12"/>
  <c r="L8076" i="12" s="1"/>
  <c r="H8140" i="12"/>
  <c r="L8140" i="12" s="1"/>
  <c r="H8188" i="12"/>
  <c r="L8188" i="12" s="1"/>
  <c r="H8092" i="12"/>
  <c r="L8092" i="12" s="1"/>
  <c r="H8156" i="12"/>
  <c r="L8156" i="12" s="1"/>
  <c r="H8236" i="12"/>
  <c r="L8236" i="12" s="1"/>
  <c r="H8108" i="12"/>
  <c r="L8108" i="12" s="1"/>
  <c r="H8204" i="12"/>
  <c r="L8204" i="12" s="1"/>
  <c r="H8172" i="12"/>
  <c r="L8172" i="12" s="1"/>
  <c r="H8124" i="12"/>
  <c r="L8124" i="12" s="1"/>
  <c r="H8189" i="12"/>
  <c r="L8189" i="12" s="1"/>
  <c r="H8093" i="12"/>
  <c r="L8093" i="12" s="1"/>
  <c r="H8157" i="12"/>
  <c r="L8157" i="12" s="1"/>
  <c r="H8141" i="12"/>
  <c r="L8141" i="12" s="1"/>
  <c r="H8237" i="12"/>
  <c r="L8237" i="12" s="1"/>
  <c r="H8221" i="12"/>
  <c r="L8221" i="12" s="1"/>
  <c r="H8077" i="12"/>
  <c r="L8077" i="12" s="1"/>
  <c r="H8109" i="12"/>
  <c r="L8109" i="12" s="1"/>
  <c r="H8173" i="12"/>
  <c r="L8173" i="12" s="1"/>
  <c r="H8125" i="12"/>
  <c r="L8125" i="12" s="1"/>
  <c r="H8205" i="12"/>
  <c r="L8205" i="12" s="1"/>
  <c r="A299" i="11"/>
  <c r="A307" i="11"/>
  <c r="A315" i="11"/>
  <c r="H9115" i="12"/>
  <c r="L9115" i="12" s="1"/>
  <c r="H5724" i="12"/>
  <c r="L5724" i="12" s="1"/>
  <c r="H9375" i="12"/>
  <c r="L9375" i="12" s="1"/>
  <c r="H5756" i="12"/>
  <c r="L5756" i="12" s="1"/>
  <c r="H9389" i="12"/>
  <c r="L9389" i="12" s="1"/>
  <c r="H9417" i="12"/>
  <c r="L9417" i="12" s="1"/>
  <c r="H7227" i="12"/>
  <c r="L7227" i="12" s="1"/>
  <c r="H4082" i="12"/>
  <c r="L4082" i="12" s="1"/>
  <c r="H8398" i="12"/>
  <c r="L8398" i="12" s="1"/>
  <c r="H7211" i="12"/>
  <c r="L7211" i="12" s="1"/>
  <c r="H1374" i="12"/>
  <c r="L1374" i="12" s="1"/>
  <c r="H95" i="12"/>
  <c r="L95" i="12" s="1"/>
  <c r="H1375" i="12"/>
  <c r="L1375" i="12" s="1"/>
  <c r="H9376" i="12"/>
  <c r="L9376" i="12" s="1"/>
  <c r="H5725" i="12"/>
  <c r="L5725" i="12" s="1"/>
  <c r="H7212" i="12"/>
  <c r="L7212" i="12" s="1"/>
  <c r="H5757" i="12"/>
  <c r="L5757" i="12" s="1"/>
  <c r="H9390" i="12"/>
  <c r="L9390" i="12" s="1"/>
  <c r="H7228" i="12"/>
  <c r="L7228" i="12" s="1"/>
  <c r="H4083" i="12"/>
  <c r="L4083" i="12" s="1"/>
  <c r="H9418" i="12"/>
  <c r="L9418" i="12" s="1"/>
  <c r="H8399" i="12"/>
  <c r="L8399" i="12" s="1"/>
  <c r="H96" i="12"/>
  <c r="L96" i="12" s="1"/>
  <c r="H1376" i="12"/>
  <c r="L1376" i="12" s="1"/>
  <c r="H9419" i="12"/>
  <c r="L9419" i="12" s="1"/>
  <c r="H9377" i="12"/>
  <c r="L9377" i="12" s="1"/>
  <c r="H7213" i="12"/>
  <c r="L7213" i="12" s="1"/>
  <c r="H5726" i="12"/>
  <c r="L5726" i="12" s="1"/>
  <c r="H9391" i="12"/>
  <c r="L9391" i="12" s="1"/>
  <c r="H7229" i="12"/>
  <c r="L7229" i="12" s="1"/>
  <c r="H4084" i="12"/>
  <c r="L4084" i="12" s="1"/>
  <c r="H5758" i="12"/>
  <c r="L5758" i="12" s="1"/>
  <c r="H8400" i="12"/>
  <c r="L8400" i="12" s="1"/>
  <c r="H97" i="12"/>
  <c r="L97" i="12" s="1"/>
  <c r="H9072" i="12"/>
  <c r="L9072" i="12" s="1"/>
  <c r="A3023" i="12"/>
  <c r="A3033" i="12" s="1"/>
  <c r="L5985" i="12"/>
  <c r="H9614" i="12"/>
  <c r="L9614" i="12" s="1"/>
  <c r="H4829" i="12"/>
  <c r="L4829" i="12" s="1"/>
  <c r="N4830" i="12" s="1"/>
  <c r="H3854" i="12"/>
  <c r="L3854" i="12" s="1"/>
  <c r="N3855" i="12" s="1"/>
  <c r="H3960" i="12"/>
  <c r="L3960" i="12" s="1"/>
  <c r="N3961" i="12" s="1"/>
  <c r="H9001" i="12"/>
  <c r="L9001" i="12" s="1"/>
  <c r="H9788" i="12"/>
  <c r="L9788" i="12" s="1"/>
  <c r="H8270" i="12"/>
  <c r="L8270" i="12" s="1"/>
  <c r="H9143" i="12"/>
  <c r="L9143" i="12" s="1"/>
  <c r="H9642" i="12"/>
  <c r="L9642" i="12" s="1"/>
  <c r="H8985" i="12"/>
  <c r="L8985" i="12" s="1"/>
  <c r="H8667" i="12"/>
  <c r="L8667" i="12" s="1"/>
  <c r="A225" i="11"/>
  <c r="A10" i="11"/>
  <c r="H3850" i="12"/>
  <c r="L3850" i="12" s="1"/>
  <c r="H4841" i="12"/>
  <c r="L4841" i="12" s="1"/>
  <c r="H3973" i="12"/>
  <c r="L3973" i="12" s="1"/>
  <c r="H1676" i="12"/>
  <c r="L1676" i="12" s="1"/>
  <c r="H4777" i="12"/>
  <c r="L4777" i="12" s="1"/>
  <c r="H4708" i="12"/>
  <c r="L4708" i="12" s="1"/>
  <c r="H3956" i="12"/>
  <c r="L3956" i="12" s="1"/>
  <c r="H4293" i="12"/>
  <c r="L4293" i="12" s="1"/>
  <c r="H4857" i="12"/>
  <c r="L4857" i="12" s="1"/>
  <c r="H4564" i="12"/>
  <c r="L4564" i="12" s="1"/>
  <c r="H4515" i="12"/>
  <c r="L4515" i="12" s="1"/>
  <c r="H4548" i="12"/>
  <c r="L4548" i="12" s="1"/>
  <c r="H4531" i="12"/>
  <c r="L4531" i="12" s="1"/>
  <c r="H1903" i="12"/>
  <c r="L1903" i="12" s="1"/>
  <c r="H1674" i="12"/>
  <c r="L1674" i="12" s="1"/>
  <c r="H4513" i="12"/>
  <c r="L4513" i="12" s="1"/>
  <c r="H4546" i="12"/>
  <c r="L4546" i="12" s="1"/>
  <c r="H3848" i="12"/>
  <c r="L3848" i="12" s="1"/>
  <c r="H4291" i="12"/>
  <c r="L4291" i="12" s="1"/>
  <c r="H4529" i="12"/>
  <c r="L4529" i="12" s="1"/>
  <c r="H4839" i="12"/>
  <c r="L4839" i="12" s="1"/>
  <c r="H3971" i="12"/>
  <c r="L3971" i="12" s="1"/>
  <c r="H4775" i="12"/>
  <c r="L4775" i="12" s="1"/>
  <c r="H4706" i="12"/>
  <c r="L4706" i="12" s="1"/>
  <c r="H3954" i="12"/>
  <c r="L3954" i="12" s="1"/>
  <c r="H4855" i="12"/>
  <c r="L4855" i="12" s="1"/>
  <c r="H4562" i="12"/>
  <c r="L4562" i="12" s="1"/>
  <c r="H4530" i="12"/>
  <c r="L4530" i="12" s="1"/>
  <c r="H3849" i="12"/>
  <c r="L3849" i="12" s="1"/>
  <c r="H4840" i="12"/>
  <c r="L4840" i="12" s="1"/>
  <c r="H3972" i="12"/>
  <c r="L3972" i="12" s="1"/>
  <c r="H1675" i="12"/>
  <c r="L1675" i="12" s="1"/>
  <c r="H4776" i="12"/>
  <c r="L4776" i="12" s="1"/>
  <c r="H4707" i="12"/>
  <c r="L4707" i="12" s="1"/>
  <c r="H3955" i="12"/>
  <c r="L3955" i="12" s="1"/>
  <c r="H4547" i="12"/>
  <c r="L4547" i="12" s="1"/>
  <c r="H4856" i="12"/>
  <c r="L4856" i="12" s="1"/>
  <c r="H4563" i="12"/>
  <c r="L4563" i="12" s="1"/>
  <c r="H4292" i="12"/>
  <c r="L4292" i="12" s="1"/>
  <c r="H4514" i="12"/>
  <c r="L4514" i="12" s="1"/>
  <c r="A3845" i="12"/>
  <c r="A3861" i="12" s="1"/>
  <c r="H4329" i="12"/>
  <c r="L4329" i="12" s="1"/>
  <c r="H8463" i="12"/>
  <c r="L8463" i="12" s="1"/>
  <c r="H8384" i="12"/>
  <c r="L8384" i="12" s="1"/>
  <c r="H6440" i="12"/>
  <c r="L6440" i="12" s="1"/>
  <c r="N6441" i="12" s="1"/>
  <c r="H4327" i="12"/>
  <c r="L4327" i="12" s="1"/>
  <c r="H8461" i="12"/>
  <c r="L8461" i="12" s="1"/>
  <c r="H8382" i="12"/>
  <c r="L8382" i="12" s="1"/>
  <c r="H9145" i="12"/>
  <c r="L9145" i="12" s="1"/>
  <c r="H4328" i="12"/>
  <c r="L4328" i="12" s="1"/>
  <c r="H8462" i="12"/>
  <c r="L8462" i="12" s="1"/>
  <c r="H8383" i="12"/>
  <c r="L8383" i="12" s="1"/>
  <c r="H8334" i="12"/>
  <c r="L8334" i="12" s="1"/>
  <c r="H4629" i="12"/>
  <c r="L4629" i="12" s="1"/>
  <c r="H8527" i="12"/>
  <c r="L8527" i="12" s="1"/>
  <c r="H4661" i="12"/>
  <c r="L4661" i="12" s="1"/>
  <c r="H9573" i="12"/>
  <c r="L9573" i="12" s="1"/>
  <c r="H9447" i="12"/>
  <c r="L9447" i="12" s="1"/>
  <c r="H6375" i="12"/>
  <c r="L6375" i="12" s="1"/>
  <c r="H6397" i="12"/>
  <c r="L6397" i="12" s="1"/>
  <c r="H9489" i="12"/>
  <c r="L9489" i="12" s="1"/>
  <c r="H6353" i="12"/>
  <c r="L6353" i="12" s="1"/>
  <c r="H4488" i="12"/>
  <c r="L4488" i="12" s="1"/>
  <c r="N4489" i="12" s="1"/>
  <c r="H9714" i="12"/>
  <c r="L9714" i="12" s="1"/>
  <c r="H4627" i="12"/>
  <c r="L4627" i="12" s="1"/>
  <c r="H8332" i="12"/>
  <c r="L8332" i="12" s="1"/>
  <c r="H6373" i="12"/>
  <c r="L6373" i="12" s="1"/>
  <c r="H8525" i="12"/>
  <c r="L8525" i="12" s="1"/>
  <c r="H4659" i="12"/>
  <c r="L4659" i="12" s="1"/>
  <c r="H9571" i="12"/>
  <c r="L9571" i="12" s="1"/>
  <c r="H9445" i="12"/>
  <c r="L9445" i="12" s="1"/>
  <c r="H6395" i="12"/>
  <c r="L6395" i="12" s="1"/>
  <c r="H9487" i="12"/>
  <c r="L9487" i="12" s="1"/>
  <c r="H6351" i="12"/>
  <c r="L6351" i="12" s="1"/>
  <c r="H9729" i="12"/>
  <c r="L9729" i="12" s="1"/>
  <c r="H4628" i="12"/>
  <c r="L4628" i="12" s="1"/>
  <c r="H8333" i="12"/>
  <c r="L8333" i="12" s="1"/>
  <c r="H6374" i="12"/>
  <c r="L6374" i="12" s="1"/>
  <c r="H8526" i="12"/>
  <c r="L8526" i="12" s="1"/>
  <c r="H4660" i="12"/>
  <c r="L4660" i="12" s="1"/>
  <c r="H9572" i="12"/>
  <c r="L9572" i="12" s="1"/>
  <c r="H6352" i="12"/>
  <c r="L6352" i="12" s="1"/>
  <c r="H9446" i="12"/>
  <c r="L9446" i="12" s="1"/>
  <c r="H6396" i="12"/>
  <c r="L6396" i="12" s="1"/>
  <c r="H9488" i="12"/>
  <c r="L9488" i="12" s="1"/>
  <c r="C467" i="13"/>
  <c r="H7958" i="12" s="1"/>
  <c r="L7958" i="12" s="1"/>
  <c r="N7959" i="12" s="1"/>
  <c r="A286" i="13"/>
  <c r="A285" i="11"/>
  <c r="A293" i="11"/>
  <c r="A288" i="11"/>
  <c r="A296" i="11"/>
  <c r="A304" i="11"/>
  <c r="A312" i="11"/>
  <c r="A320" i="11"/>
  <c r="A325" i="11"/>
  <c r="A286" i="11"/>
  <c r="A294" i="11"/>
  <c r="A302" i="11"/>
  <c r="A310" i="11"/>
  <c r="A318" i="11"/>
  <c r="A289" i="11"/>
  <c r="A297" i="11"/>
  <c r="A305" i="11"/>
  <c r="A313" i="11"/>
  <c r="A326" i="11"/>
  <c r="A284" i="11"/>
  <c r="A292" i="11"/>
  <c r="A300" i="11"/>
  <c r="A308" i="11"/>
  <c r="A316" i="11"/>
  <c r="A321" i="11"/>
  <c r="A287" i="11"/>
  <c r="A295" i="11"/>
  <c r="A303" i="11"/>
  <c r="A311" i="11"/>
  <c r="A319" i="11"/>
  <c r="A324" i="11"/>
  <c r="A290" i="11"/>
  <c r="A298" i="11"/>
  <c r="A306" i="11"/>
  <c r="A314" i="11"/>
  <c r="A327" i="11"/>
  <c r="A301" i="11"/>
  <c r="A309" i="11"/>
  <c r="A317" i="11"/>
  <c r="A322" i="11"/>
  <c r="H1562" i="12"/>
  <c r="L1562" i="12" s="1"/>
  <c r="N1563" i="12" s="1"/>
  <c r="H1733" i="12"/>
  <c r="L1733" i="12" s="1"/>
  <c r="H1781" i="12"/>
  <c r="L1781" i="12" s="1"/>
  <c r="N1782" i="12" s="1"/>
  <c r="H1821" i="12"/>
  <c r="L1821" i="12" s="1"/>
  <c r="N1822" i="12" s="1"/>
  <c r="N1827" i="12" s="1"/>
  <c r="H1920" i="12"/>
  <c r="L1920" i="12" s="1"/>
  <c r="N1921" i="12" s="1"/>
  <c r="N1926" i="12" s="1"/>
  <c r="H2029" i="12"/>
  <c r="L2029" i="12" s="1"/>
  <c r="H2112" i="12"/>
  <c r="L2112" i="12" s="1"/>
  <c r="H3992" i="12"/>
  <c r="L3992" i="12" s="1"/>
  <c r="N3994" i="12" s="1"/>
  <c r="H4346" i="12"/>
  <c r="L4346" i="12" s="1"/>
  <c r="H4613" i="12"/>
  <c r="L4613" i="12" s="1"/>
  <c r="N4614" i="12" s="1"/>
  <c r="H4995" i="12"/>
  <c r="L4995" i="12" s="1"/>
  <c r="H5406" i="12"/>
  <c r="L5406" i="12" s="1"/>
  <c r="H5454" i="12"/>
  <c r="L5454" i="12" s="1"/>
  <c r="H5502" i="12"/>
  <c r="L5502" i="12" s="1"/>
  <c r="H5550" i="12"/>
  <c r="L5550" i="12" s="1"/>
  <c r="N5551" i="12" s="1"/>
  <c r="H5686" i="12"/>
  <c r="L5686" i="12" s="1"/>
  <c r="H5883" i="12"/>
  <c r="L5883" i="12" s="1"/>
  <c r="H5913" i="12"/>
  <c r="L5913" i="12" s="1"/>
  <c r="N5914" i="12" s="1"/>
  <c r="N5919" i="12" s="1"/>
  <c r="H6108" i="12"/>
  <c r="L6108" i="12" s="1"/>
  <c r="N6109" i="12" s="1"/>
  <c r="N6114" i="12" s="1"/>
  <c r="H6316" i="12"/>
  <c r="L6316" i="12" s="1"/>
  <c r="H6484" i="12"/>
  <c r="L6484" i="12" s="1"/>
  <c r="H6588" i="12"/>
  <c r="L6588" i="12" s="1"/>
  <c r="H6872" i="12"/>
  <c r="L6872" i="12" s="1"/>
  <c r="N6873" i="12" s="1"/>
  <c r="N6878" i="12" s="1"/>
  <c r="N6879" i="12" s="1"/>
  <c r="N6880" i="12" s="1"/>
  <c r="G524" i="11" s="1"/>
  <c r="H6902" i="12"/>
  <c r="L6902" i="12" s="1"/>
  <c r="H6932" i="12"/>
  <c r="L6932" i="12" s="1"/>
  <c r="H7048" i="12"/>
  <c r="L7048" i="12" s="1"/>
  <c r="N7049" i="12" s="1"/>
  <c r="H7116" i="12"/>
  <c r="L7116" i="12" s="1"/>
  <c r="H7276" i="12"/>
  <c r="L7276" i="12" s="1"/>
  <c r="H7305" i="12"/>
  <c r="L7305" i="12" s="1"/>
  <c r="H7479" i="12"/>
  <c r="L7479" i="12" s="1"/>
  <c r="H7508" i="12"/>
  <c r="L7508" i="12" s="1"/>
  <c r="H7615" i="12"/>
  <c r="L7615" i="12" s="1"/>
  <c r="N7616" i="12" s="1"/>
  <c r="N7621" i="12" s="1"/>
  <c r="H7675" i="12"/>
  <c r="L7675" i="12" s="1"/>
  <c r="H7705" i="12"/>
  <c r="L7705" i="12" s="1"/>
  <c r="N7706" i="12" s="1"/>
  <c r="N7711" i="12" s="1"/>
  <c r="H7738" i="12"/>
  <c r="L7738" i="12" s="1"/>
  <c r="N7739" i="12" s="1"/>
  <c r="N7744" i="12" s="1"/>
  <c r="H7970" i="12"/>
  <c r="L7970" i="12" s="1"/>
  <c r="H8002" i="12"/>
  <c r="L8002" i="12" s="1"/>
  <c r="H8031" i="12"/>
  <c r="L8031" i="12" s="1"/>
  <c r="H8061" i="12"/>
  <c r="L8061" i="12" s="1"/>
  <c r="H8511" i="12"/>
  <c r="L8511" i="12" s="1"/>
  <c r="H8717" i="12"/>
  <c r="L8717" i="12" s="1"/>
  <c r="H9116" i="12"/>
  <c r="L9116" i="12" s="1"/>
  <c r="H9189" i="12"/>
  <c r="L9189" i="12" s="1"/>
  <c r="H9405" i="12"/>
  <c r="L9405" i="12" s="1"/>
  <c r="H9558" i="12"/>
  <c r="L9558" i="12" s="1"/>
  <c r="H9701" i="12"/>
  <c r="L9701" i="12" s="1"/>
  <c r="H17" i="12"/>
  <c r="L17" i="12" s="1"/>
  <c r="H59" i="12"/>
  <c r="L59" i="12" s="1"/>
  <c r="N60" i="12" s="1"/>
  <c r="N62" i="12" s="1"/>
  <c r="N63" i="12" s="1"/>
  <c r="N64" i="12" s="1"/>
  <c r="G11" i="11" s="1"/>
  <c r="H302" i="12"/>
  <c r="L302" i="12" s="1"/>
  <c r="N303" i="12" s="1"/>
  <c r="N305" i="12" s="1"/>
  <c r="H382" i="12"/>
  <c r="L382" i="12" s="1"/>
  <c r="N383" i="12" s="1"/>
  <c r="H556" i="12"/>
  <c r="L556" i="12" s="1"/>
  <c r="N557" i="12" s="1"/>
  <c r="H656" i="12"/>
  <c r="L656" i="12" s="1"/>
  <c r="N657" i="12" s="1"/>
  <c r="N664" i="12" s="1"/>
  <c r="H733" i="12"/>
  <c r="L733" i="12" s="1"/>
  <c r="N734" i="12" s="1"/>
  <c r="H820" i="12"/>
  <c r="L820" i="12" s="1"/>
  <c r="H892" i="12"/>
  <c r="L892" i="12" s="1"/>
  <c r="N893" i="12" s="1"/>
  <c r="H1123" i="12"/>
  <c r="L1123" i="12" s="1"/>
  <c r="Q1124" i="12" s="1"/>
  <c r="H1192" i="12"/>
  <c r="L1192" i="12" s="1"/>
  <c r="H1325" i="12"/>
  <c r="L1325" i="12" s="1"/>
  <c r="N1326" i="12" s="1"/>
  <c r="N1331" i="12" s="1"/>
  <c r="N1332" i="12" s="1"/>
  <c r="N1333" i="12" s="1"/>
  <c r="G93" i="11" s="1"/>
  <c r="H1644" i="12"/>
  <c r="L1644" i="12" s="1"/>
  <c r="H1764" i="12"/>
  <c r="L1764" i="12" s="1"/>
  <c r="H2247" i="12"/>
  <c r="L2247" i="12" s="1"/>
  <c r="N2248" i="12" s="1"/>
  <c r="H2393" i="12"/>
  <c r="L2393" i="12" s="1"/>
  <c r="N2394" i="12" s="1"/>
  <c r="N2399" i="12" s="1"/>
  <c r="H2977" i="12"/>
  <c r="L2977" i="12" s="1"/>
  <c r="N2981" i="12" s="1"/>
  <c r="H3805" i="12"/>
  <c r="L3805" i="12" s="1"/>
  <c r="H4484" i="12"/>
  <c r="L4484" i="12" s="1"/>
  <c r="N4485" i="12" s="1"/>
  <c r="H4692" i="12"/>
  <c r="L4692" i="12" s="1"/>
  <c r="H4825" i="12"/>
  <c r="L4825" i="12" s="1"/>
  <c r="H5026" i="12"/>
  <c r="L5026" i="12" s="1"/>
  <c r="H5149" i="12"/>
  <c r="L5149" i="12" s="1"/>
  <c r="H5309" i="12"/>
  <c r="L5309" i="12" s="1"/>
  <c r="H5357" i="12"/>
  <c r="L5357" i="12" s="1"/>
  <c r="H5666" i="12"/>
  <c r="L5666" i="12" s="1"/>
  <c r="H5774" i="12"/>
  <c r="L5774" i="12" s="1"/>
  <c r="H5805" i="12"/>
  <c r="L5805" i="12" s="1"/>
  <c r="H5943" i="12"/>
  <c r="L5943" i="12" s="1"/>
  <c r="N5944" i="12" s="1"/>
  <c r="N5949" i="12" s="1"/>
  <c r="H5973" i="12"/>
  <c r="L5973" i="12" s="1"/>
  <c r="H6003" i="12"/>
  <c r="L6003" i="12" s="1"/>
  <c r="H6032" i="12"/>
  <c r="L6032" i="12" s="1"/>
  <c r="H6138" i="12"/>
  <c r="L6138" i="12" s="1"/>
  <c r="H6514" i="12"/>
  <c r="L6514" i="12" s="1"/>
  <c r="N6515" i="12" s="1"/>
  <c r="N6520" i="12" s="1"/>
  <c r="H6544" i="12"/>
  <c r="L6544" i="12" s="1"/>
  <c r="H6620" i="12"/>
  <c r="L6620" i="12" s="1"/>
  <c r="H6650" i="12"/>
  <c r="L6650" i="12" s="1"/>
  <c r="H6688" i="12"/>
  <c r="L6688" i="12" s="1"/>
  <c r="H6717" i="12"/>
  <c r="L6717" i="12" s="1"/>
  <c r="H6794" i="12"/>
  <c r="L6794" i="12" s="1"/>
  <c r="H6963" i="12"/>
  <c r="L6963" i="12" s="1"/>
  <c r="H6999" i="12"/>
  <c r="L6999" i="12" s="1"/>
  <c r="H7167" i="12"/>
  <c r="L7167" i="12" s="1"/>
  <c r="H7306" i="12"/>
  <c r="L7306" i="12" s="1"/>
  <c r="H7336" i="12"/>
  <c r="L7336" i="12" s="1"/>
  <c r="H7366" i="12"/>
  <c r="L7366" i="12" s="1"/>
  <c r="H7509" i="12"/>
  <c r="L7509" i="12" s="1"/>
  <c r="H7539" i="12"/>
  <c r="L7539" i="12" s="1"/>
  <c r="H7569" i="12"/>
  <c r="L7569" i="12" s="1"/>
  <c r="H7909" i="12"/>
  <c r="L7909" i="12" s="1"/>
  <c r="H7939" i="12"/>
  <c r="L7939" i="12" s="1"/>
  <c r="H8032" i="12"/>
  <c r="L8032" i="12" s="1"/>
  <c r="H8062" i="12"/>
  <c r="L8062" i="12" s="1"/>
  <c r="H8416" i="12"/>
  <c r="L8416" i="12" s="1"/>
  <c r="H8572" i="12"/>
  <c r="L8572" i="12" s="1"/>
  <c r="H9073" i="12"/>
  <c r="L9073" i="12" s="1"/>
  <c r="H9474" i="12"/>
  <c r="L9474" i="12" s="1"/>
  <c r="H9559" i="12"/>
  <c r="L9559" i="12" s="1"/>
  <c r="H9702" i="12"/>
  <c r="L9702" i="12" s="1"/>
  <c r="H144" i="12"/>
  <c r="L144" i="12" s="1"/>
  <c r="N145" i="12" s="1"/>
  <c r="N147" i="12" s="1"/>
  <c r="N148" i="12" s="1"/>
  <c r="N149" i="12" s="1"/>
  <c r="G18" i="11" s="1"/>
  <c r="H222" i="12"/>
  <c r="L222" i="12" s="1"/>
  <c r="N223" i="12" s="1"/>
  <c r="N231" i="12" s="1"/>
  <c r="H399" i="12"/>
  <c r="L399" i="12" s="1"/>
  <c r="N400" i="12" s="1"/>
  <c r="H799" i="12"/>
  <c r="L799" i="12" s="1"/>
  <c r="H154" i="12"/>
  <c r="L154" i="12" s="1"/>
  <c r="N158" i="12" s="1"/>
  <c r="N160" i="12" s="1"/>
  <c r="H539" i="12"/>
  <c r="L539" i="12" s="1"/>
  <c r="N540" i="12" s="1"/>
  <c r="H559" i="12"/>
  <c r="L559" i="12" s="1"/>
  <c r="N561" i="12" s="1"/>
  <c r="H630" i="12"/>
  <c r="L630" i="12" s="1"/>
  <c r="N631" i="12" s="1"/>
  <c r="H754" i="12"/>
  <c r="L754" i="12" s="1"/>
  <c r="H850" i="12"/>
  <c r="L850" i="12" s="1"/>
  <c r="N855" i="12" s="1"/>
  <c r="H866" i="12"/>
  <c r="L866" i="12" s="1"/>
  <c r="H1950" i="12"/>
  <c r="L1950" i="12" s="1"/>
  <c r="H1980" i="12"/>
  <c r="L1980" i="12" s="1"/>
  <c r="H2870" i="12"/>
  <c r="L2870" i="12" s="1"/>
  <c r="H2932" i="12"/>
  <c r="L2932" i="12" s="1"/>
  <c r="H3835" i="12"/>
  <c r="L3835" i="12" s="1"/>
  <c r="H4021" i="12"/>
  <c r="L4021" i="12" s="1"/>
  <c r="H4596" i="12"/>
  <c r="L4596" i="12" s="1"/>
  <c r="H4920" i="12"/>
  <c r="L4920" i="12" s="1"/>
  <c r="H5056" i="12"/>
  <c r="L5056" i="12" s="1"/>
  <c r="N5057" i="12" s="1"/>
  <c r="N5062" i="12" s="1"/>
  <c r="H5093" i="12"/>
  <c r="L5093" i="12" s="1"/>
  <c r="N5094" i="12" s="1"/>
  <c r="H5534" i="12"/>
  <c r="L5534" i="12" s="1"/>
  <c r="H5646" i="12"/>
  <c r="L5646" i="12" s="1"/>
  <c r="H5806" i="12"/>
  <c r="L5806" i="12" s="1"/>
  <c r="H5836" i="12"/>
  <c r="L5836" i="12" s="1"/>
  <c r="H6033" i="12"/>
  <c r="L6033" i="12" s="1"/>
  <c r="H6062" i="12"/>
  <c r="L6062" i="12" s="1"/>
  <c r="H6092" i="12"/>
  <c r="L6092" i="12" s="1"/>
  <c r="H6330" i="12"/>
  <c r="L6330" i="12" s="1"/>
  <c r="H6468" i="12"/>
  <c r="L6468" i="12" s="1"/>
  <c r="H6651" i="12"/>
  <c r="L6651" i="12" s="1"/>
  <c r="H6718" i="12"/>
  <c r="L6718" i="12" s="1"/>
  <c r="H6747" i="12"/>
  <c r="L6747" i="12" s="1"/>
  <c r="H6795" i="12"/>
  <c r="L6795" i="12" s="1"/>
  <c r="H6826" i="12"/>
  <c r="L6826" i="12" s="1"/>
  <c r="H6856" i="12"/>
  <c r="L6856" i="12" s="1"/>
  <c r="H6886" i="12"/>
  <c r="L6886" i="12" s="1"/>
  <c r="H6964" i="12"/>
  <c r="L6964" i="12" s="1"/>
  <c r="H7000" i="12"/>
  <c r="L7000" i="12" s="1"/>
  <c r="H7031" i="12"/>
  <c r="L7031" i="12" s="1"/>
  <c r="H7064" i="12"/>
  <c r="L7064" i="12" s="1"/>
  <c r="H7168" i="12"/>
  <c r="L7168" i="12" s="1"/>
  <c r="H7197" i="12"/>
  <c r="L7197" i="12" s="1"/>
  <c r="H7337" i="12"/>
  <c r="L7337" i="12" s="1"/>
  <c r="H7367" i="12"/>
  <c r="L7367" i="12" s="1"/>
  <c r="H7396" i="12"/>
  <c r="L7396" i="12" s="1"/>
  <c r="H7433" i="12"/>
  <c r="L7433" i="12" s="1"/>
  <c r="H7540" i="12"/>
  <c r="L7540" i="12" s="1"/>
  <c r="H7570" i="12"/>
  <c r="L7570" i="12" s="1"/>
  <c r="H7599" i="12"/>
  <c r="L7599" i="12" s="1"/>
  <c r="H7813" i="12"/>
  <c r="L7813" i="12" s="1"/>
  <c r="H7843" i="12"/>
  <c r="L7843" i="12" s="1"/>
  <c r="H7872" i="12"/>
  <c r="L7872" i="12" s="1"/>
  <c r="H7910" i="12"/>
  <c r="L7910" i="12" s="1"/>
  <c r="H7940" i="12"/>
  <c r="L7940" i="12" s="1"/>
  <c r="H8573" i="12"/>
  <c r="L8573" i="12" s="1"/>
  <c r="H8682" i="12"/>
  <c r="L8682" i="12" s="1"/>
  <c r="H9074" i="12"/>
  <c r="L9074" i="12" s="1"/>
  <c r="H9475" i="12"/>
  <c r="L9475" i="12" s="1"/>
  <c r="H9530" i="12"/>
  <c r="L9530" i="12" s="1"/>
  <c r="H183" i="12"/>
  <c r="L183" i="12" s="1"/>
  <c r="N184" i="12" s="1"/>
  <c r="N189" i="12" s="1"/>
  <c r="H1214" i="12"/>
  <c r="L1214" i="12" s="1"/>
  <c r="H69" i="12"/>
  <c r="L69" i="12" s="1"/>
  <c r="N70" i="12" s="1"/>
  <c r="N72" i="12" s="1"/>
  <c r="H196" i="12"/>
  <c r="L196" i="12" s="1"/>
  <c r="N197" i="12" s="1"/>
  <c r="N202" i="12" s="1"/>
  <c r="N203" i="12" s="1"/>
  <c r="N204" i="12" s="1"/>
  <c r="G23" i="11" s="1"/>
  <c r="H312" i="12"/>
  <c r="L312" i="12" s="1"/>
  <c r="N313" i="12" s="1"/>
  <c r="H804" i="12"/>
  <c r="L804" i="12" s="1"/>
  <c r="N809" i="12" s="1"/>
  <c r="H822" i="12"/>
  <c r="L822" i="12" s="1"/>
  <c r="H1105" i="12"/>
  <c r="L1105" i="12" s="1"/>
  <c r="H1137" i="12"/>
  <c r="L1137" i="12" s="1"/>
  <c r="H1292" i="12"/>
  <c r="L1292" i="12" s="1"/>
  <c r="N1293" i="12" s="1"/>
  <c r="H1628" i="12"/>
  <c r="L1628" i="12" s="1"/>
  <c r="H1875" i="12"/>
  <c r="L1875" i="12" s="1"/>
  <c r="H1905" i="12"/>
  <c r="L1905" i="12" s="1"/>
  <c r="H2012" i="12"/>
  <c r="L2012" i="12" s="1"/>
  <c r="H2063" i="12"/>
  <c r="L2063" i="12" s="1"/>
  <c r="N2064" i="12" s="1"/>
  <c r="H2095" i="12"/>
  <c r="L2095" i="12" s="1"/>
  <c r="H2128" i="12"/>
  <c r="L2128" i="12" s="1"/>
  <c r="H2961" i="12"/>
  <c r="L2961" i="12" s="1"/>
  <c r="N2965" i="12" s="1"/>
  <c r="H3788" i="12"/>
  <c r="L3788" i="12" s="1"/>
  <c r="H4224" i="12"/>
  <c r="L4224" i="12" s="1"/>
  <c r="H4468" i="12"/>
  <c r="L4468" i="12" s="1"/>
  <c r="H4888" i="12"/>
  <c r="L4888" i="12" s="1"/>
  <c r="N4889" i="12" s="1"/>
  <c r="N4894" i="12" s="1"/>
  <c r="N4895" i="12" s="1"/>
  <c r="N4896" i="12" s="1"/>
  <c r="G391" i="11" s="1"/>
  <c r="F917" i="18" s="1"/>
  <c r="H4950" i="12"/>
  <c r="L4950" i="12" s="1"/>
  <c r="H5132" i="12"/>
  <c r="L5132" i="12" s="1"/>
  <c r="H5177" i="12"/>
  <c r="L5177" i="12" s="1"/>
  <c r="H5341" i="12"/>
  <c r="L5341" i="12" s="1"/>
  <c r="H5390" i="12"/>
  <c r="L5390" i="12" s="1"/>
  <c r="H5438" i="12"/>
  <c r="L5438" i="12" s="1"/>
  <c r="H5486" i="12"/>
  <c r="L5486" i="12" s="1"/>
  <c r="N5487" i="12" s="1"/>
  <c r="H5626" i="12"/>
  <c r="L5626" i="12" s="1"/>
  <c r="H5837" i="12"/>
  <c r="L5837" i="12" s="1"/>
  <c r="H5867" i="12"/>
  <c r="L5867" i="12" s="1"/>
  <c r="H5897" i="12"/>
  <c r="L5897" i="12" s="1"/>
  <c r="H5927" i="12"/>
  <c r="L5927" i="12" s="1"/>
  <c r="H6063" i="12"/>
  <c r="L6063" i="12" s="1"/>
  <c r="H6093" i="12"/>
  <c r="L6093" i="12" s="1"/>
  <c r="H6122" i="12"/>
  <c r="L6122" i="12" s="1"/>
  <c r="H6298" i="12"/>
  <c r="L6298" i="12" s="1"/>
  <c r="H6331" i="12"/>
  <c r="L6331" i="12" s="1"/>
  <c r="H6436" i="12"/>
  <c r="L6436" i="12" s="1"/>
  <c r="H6469" i="12"/>
  <c r="L6469" i="12" s="1"/>
  <c r="H6498" i="12"/>
  <c r="L6498" i="12" s="1"/>
  <c r="H6672" i="12"/>
  <c r="L6672" i="12" s="1"/>
  <c r="H6748" i="12"/>
  <c r="L6748" i="12" s="1"/>
  <c r="H6827" i="12"/>
  <c r="L6827" i="12" s="1"/>
  <c r="H6857" i="12"/>
  <c r="L6857" i="12" s="1"/>
  <c r="H6887" i="12"/>
  <c r="L6887" i="12" s="1"/>
  <c r="H6916" i="12"/>
  <c r="L6916" i="12" s="1"/>
  <c r="H7032" i="12"/>
  <c r="L7032" i="12" s="1"/>
  <c r="H7065" i="12"/>
  <c r="L7065" i="12" s="1"/>
  <c r="H7097" i="12"/>
  <c r="L7097" i="12" s="1"/>
  <c r="H7130" i="12"/>
  <c r="L7130" i="12" s="1"/>
  <c r="H7171" i="12"/>
  <c r="L7171" i="12" s="1"/>
  <c r="N7172" i="12" s="1"/>
  <c r="H7198" i="12"/>
  <c r="L7198" i="12" s="1"/>
  <c r="H7260" i="12"/>
  <c r="L7260" i="12" s="1"/>
  <c r="H7340" i="12"/>
  <c r="L7340" i="12" s="1"/>
  <c r="N7341" i="12" s="1"/>
  <c r="H7397" i="12"/>
  <c r="L7397" i="12" s="1"/>
  <c r="H7434" i="12"/>
  <c r="L7434" i="12" s="1"/>
  <c r="H7463" i="12"/>
  <c r="L7463" i="12" s="1"/>
  <c r="H7600" i="12"/>
  <c r="L7600" i="12" s="1"/>
  <c r="H7629" i="12"/>
  <c r="L7629" i="12" s="1"/>
  <c r="H7659" i="12"/>
  <c r="L7659" i="12" s="1"/>
  <c r="H7690" i="12"/>
  <c r="L7690" i="12" s="1"/>
  <c r="H7723" i="12"/>
  <c r="L7723" i="12" s="1"/>
  <c r="H7752" i="12"/>
  <c r="L7752" i="12" s="1"/>
  <c r="H7782" i="12"/>
  <c r="L7782" i="12" s="1"/>
  <c r="H7873" i="12"/>
  <c r="L7873" i="12" s="1"/>
  <c r="H8285" i="12"/>
  <c r="L8285" i="12" s="1"/>
  <c r="H8350" i="12"/>
  <c r="L8350" i="12" s="1"/>
  <c r="H8431" i="12"/>
  <c r="L8431" i="12" s="1"/>
  <c r="H8478" i="12"/>
  <c r="L8478" i="12" s="1"/>
  <c r="H8542" i="12"/>
  <c r="L8542" i="12" s="1"/>
  <c r="H8683" i="12"/>
  <c r="L8683" i="12" s="1"/>
  <c r="H9015" i="12"/>
  <c r="L9015" i="12" s="1"/>
  <c r="H9131" i="12"/>
  <c r="L9131" i="12" s="1"/>
  <c r="H9433" i="12"/>
  <c r="L9433" i="12" s="1"/>
  <c r="H9531" i="12"/>
  <c r="L9531" i="12" s="1"/>
  <c r="H42" i="12"/>
  <c r="L42" i="12" s="1"/>
  <c r="N43" i="12" s="1"/>
  <c r="H523" i="12"/>
  <c r="L523" i="12" s="1"/>
  <c r="H614" i="12"/>
  <c r="L614" i="12" s="1"/>
  <c r="H776" i="12"/>
  <c r="L776" i="12" s="1"/>
  <c r="H1692" i="12"/>
  <c r="L1692" i="12" s="1"/>
  <c r="H2210" i="12"/>
  <c r="L2210" i="12" s="1"/>
  <c r="H2605" i="12"/>
  <c r="L2605" i="12" s="1"/>
  <c r="N2606" i="12" s="1"/>
  <c r="H2739" i="12"/>
  <c r="L2739" i="12" s="1"/>
  <c r="L2849" i="12"/>
  <c r="H4809" i="12"/>
  <c r="L4809" i="12" s="1"/>
  <c r="H4980" i="12"/>
  <c r="L4980" i="12" s="1"/>
  <c r="N4981" i="12" s="1"/>
  <c r="N4986" i="12" s="1"/>
  <c r="N4987" i="12" s="1"/>
  <c r="N4988" i="12" s="1"/>
  <c r="G398" i="11" s="1"/>
  <c r="H5293" i="12"/>
  <c r="L5293" i="12" s="1"/>
  <c r="N5294" i="12" s="1"/>
  <c r="H5606" i="12"/>
  <c r="L5606" i="12" s="1"/>
  <c r="H5868" i="12"/>
  <c r="L5868" i="12" s="1"/>
  <c r="H5898" i="12"/>
  <c r="L5898" i="12" s="1"/>
  <c r="H5928" i="12"/>
  <c r="L5928" i="12" s="1"/>
  <c r="H5957" i="12"/>
  <c r="L5957" i="12" s="1"/>
  <c r="H6123" i="12"/>
  <c r="L6123" i="12" s="1"/>
  <c r="H6299" i="12"/>
  <c r="L6299" i="12" s="1"/>
  <c r="H6437" i="12"/>
  <c r="L6437" i="12" s="1"/>
  <c r="H6499" i="12"/>
  <c r="L6499" i="12" s="1"/>
  <c r="H6528" i="12"/>
  <c r="L6528" i="12" s="1"/>
  <c r="H6565" i="12"/>
  <c r="L6565" i="12" s="1"/>
  <c r="H6604" i="12"/>
  <c r="L6604" i="12" s="1"/>
  <c r="H6634" i="12"/>
  <c r="L6634" i="12" s="1"/>
  <c r="H6673" i="12"/>
  <c r="L6673" i="12" s="1"/>
  <c r="H6778" i="12"/>
  <c r="L6778" i="12" s="1"/>
  <c r="H6917" i="12"/>
  <c r="L6917" i="12" s="1"/>
  <c r="H6947" i="12"/>
  <c r="L6947" i="12" s="1"/>
  <c r="H7098" i="12"/>
  <c r="L7098" i="12" s="1"/>
  <c r="H7131" i="12"/>
  <c r="L7131" i="12" s="1"/>
  <c r="H7261" i="12"/>
  <c r="L7261" i="12" s="1"/>
  <c r="H7290" i="12"/>
  <c r="L7290" i="12" s="1"/>
  <c r="H7320" i="12"/>
  <c r="L7320" i="12" s="1"/>
  <c r="H7464" i="12"/>
  <c r="L7464" i="12" s="1"/>
  <c r="H7493" i="12"/>
  <c r="L7493" i="12" s="1"/>
  <c r="H7523" i="12"/>
  <c r="L7523" i="12" s="1"/>
  <c r="H7630" i="12"/>
  <c r="L7630" i="12" s="1"/>
  <c r="H7660" i="12"/>
  <c r="L7660" i="12" s="1"/>
  <c r="H7753" i="12"/>
  <c r="L7753" i="12" s="1"/>
  <c r="H7783" i="12"/>
  <c r="L7783" i="12" s="1"/>
  <c r="H7986" i="12"/>
  <c r="L7986" i="12" s="1"/>
  <c r="H8016" i="12"/>
  <c r="L8016" i="12" s="1"/>
  <c r="H8047" i="12"/>
  <c r="L8047" i="12" s="1"/>
  <c r="H8254" i="12"/>
  <c r="L8254" i="12" s="1"/>
  <c r="H8286" i="12"/>
  <c r="L8286" i="12" s="1"/>
  <c r="H8351" i="12"/>
  <c r="L8351" i="12" s="1"/>
  <c r="H8432" i="12"/>
  <c r="L8432" i="12" s="1"/>
  <c r="H8479" i="12"/>
  <c r="L8479" i="12" s="1"/>
  <c r="H8650" i="12"/>
  <c r="L8650" i="12" s="1"/>
  <c r="H8987" i="12"/>
  <c r="L8987" i="12" s="1"/>
  <c r="H167" i="12"/>
  <c r="L167" i="12" s="1"/>
  <c r="N170" i="12" s="1"/>
  <c r="N172" i="12" s="1"/>
  <c r="N173" i="12" s="1"/>
  <c r="N174" i="12" s="1"/>
  <c r="G20" i="11" s="1"/>
  <c r="H209" i="12"/>
  <c r="L209" i="12" s="1"/>
  <c r="N210" i="12" s="1"/>
  <c r="N215" i="12" s="1"/>
  <c r="N216" i="12" s="1"/>
  <c r="N217" i="12" s="1"/>
  <c r="G24" i="11" s="1"/>
  <c r="H250" i="12"/>
  <c r="L250" i="12" s="1"/>
  <c r="N251" i="12" s="1"/>
  <c r="H570" i="12"/>
  <c r="L570" i="12" s="1"/>
  <c r="H691" i="12"/>
  <c r="L691" i="12" s="1"/>
  <c r="H843" i="12"/>
  <c r="L843" i="12" s="1"/>
  <c r="H1107" i="12"/>
  <c r="L1107" i="12" s="1"/>
  <c r="H1139" i="12"/>
  <c r="L1139" i="12" s="1"/>
  <c r="H1276" i="12"/>
  <c r="L1276" i="12" s="1"/>
  <c r="N1277" i="12" s="1"/>
  <c r="H1749" i="12"/>
  <c r="L1749" i="12" s="1"/>
  <c r="H1935" i="12"/>
  <c r="L1935" i="12" s="1"/>
  <c r="N1936" i="12" s="1"/>
  <c r="N1941" i="12" s="1"/>
  <c r="H2046" i="12"/>
  <c r="L2046" i="12" s="1"/>
  <c r="H2945" i="12"/>
  <c r="L2945" i="12" s="1"/>
  <c r="N2949" i="12" s="1"/>
  <c r="H4005" i="12"/>
  <c r="L4005" i="12" s="1"/>
  <c r="N4006" i="12" s="1"/>
  <c r="H4172" i="12"/>
  <c r="L4172" i="12" s="1"/>
  <c r="H4362" i="12"/>
  <c r="L4362" i="12" s="1"/>
  <c r="H4580" i="12"/>
  <c r="L4580" i="12" s="1"/>
  <c r="H4676" i="12"/>
  <c r="L4676" i="12" s="1"/>
  <c r="H4872" i="12"/>
  <c r="L4872" i="12" s="1"/>
  <c r="H5010" i="12"/>
  <c r="L5010" i="12" s="1"/>
  <c r="N5011" i="12" s="1"/>
  <c r="N5016" i="12" s="1"/>
  <c r="N5017" i="12" s="1"/>
  <c r="N5018" i="12" s="1"/>
  <c r="G400" i="11" s="1"/>
  <c r="H5041" i="12"/>
  <c r="L5041" i="12" s="1"/>
  <c r="H5115" i="12"/>
  <c r="L5115" i="12" s="1"/>
  <c r="H5470" i="12"/>
  <c r="L5470" i="12" s="1"/>
  <c r="H5518" i="12"/>
  <c r="L5518" i="12" s="1"/>
  <c r="H5586" i="12"/>
  <c r="L5586" i="12" s="1"/>
  <c r="H5789" i="12"/>
  <c r="L5789" i="12" s="1"/>
  <c r="H5958" i="12"/>
  <c r="L5958" i="12" s="1"/>
  <c r="H5987" i="12"/>
  <c r="L5987" i="12" s="1"/>
  <c r="H6017" i="12"/>
  <c r="L6017" i="12" s="1"/>
  <c r="H6047" i="12"/>
  <c r="L6047" i="12" s="1"/>
  <c r="H6420" i="12"/>
  <c r="L6420" i="12" s="1"/>
  <c r="H6529" i="12"/>
  <c r="L6529" i="12" s="1"/>
  <c r="H6566" i="12"/>
  <c r="L6566" i="12" s="1"/>
  <c r="H6605" i="12"/>
  <c r="L6605" i="12" s="1"/>
  <c r="H6635" i="12"/>
  <c r="L6635" i="12" s="1"/>
  <c r="H6702" i="12"/>
  <c r="L6702" i="12" s="1"/>
  <c r="H6779" i="12"/>
  <c r="L6779" i="12" s="1"/>
  <c r="H6809" i="12"/>
  <c r="L6809" i="12" s="1"/>
  <c r="H6948" i="12"/>
  <c r="L6948" i="12" s="1"/>
  <c r="H7152" i="12"/>
  <c r="L7152" i="12" s="1"/>
  <c r="H7291" i="12"/>
  <c r="L7291" i="12" s="1"/>
  <c r="H7321" i="12"/>
  <c r="L7321" i="12" s="1"/>
  <c r="H7351" i="12"/>
  <c r="L7351" i="12" s="1"/>
  <c r="H7494" i="12"/>
  <c r="L7494" i="12" s="1"/>
  <c r="H7524" i="12"/>
  <c r="L7524" i="12" s="1"/>
  <c r="H7554" i="12"/>
  <c r="L7554" i="12" s="1"/>
  <c r="H7925" i="12"/>
  <c r="L7925" i="12" s="1"/>
  <c r="H7954" i="12"/>
  <c r="L7954" i="12" s="1"/>
  <c r="H7987" i="12"/>
  <c r="L7987" i="12" s="1"/>
  <c r="H8017" i="12"/>
  <c r="L8017" i="12" s="1"/>
  <c r="H8588" i="12"/>
  <c r="L8588" i="12" s="1"/>
  <c r="H8618" i="12"/>
  <c r="L8618" i="12" s="1"/>
  <c r="H8698" i="12"/>
  <c r="L8698" i="12" s="1"/>
  <c r="H9502" i="12"/>
  <c r="L9502" i="12" s="1"/>
  <c r="H9588" i="12"/>
  <c r="L9588" i="12" s="1"/>
  <c r="H956" i="12"/>
  <c r="L956" i="12" s="1"/>
  <c r="H271" i="12"/>
  <c r="L271" i="12" s="1"/>
  <c r="N272" i="12" s="1"/>
  <c r="H417" i="12"/>
  <c r="L417" i="12" s="1"/>
  <c r="N418" i="12" s="1"/>
  <c r="H435" i="12"/>
  <c r="L435" i="12" s="1"/>
  <c r="N436" i="12" s="1"/>
  <c r="H453" i="12"/>
  <c r="L453" i="12" s="1"/>
  <c r="N454" i="12" s="1"/>
  <c r="H471" i="12"/>
  <c r="L471" i="12" s="1"/>
  <c r="N472" i="12" s="1"/>
  <c r="H489" i="12"/>
  <c r="L489" i="12" s="1"/>
  <c r="N490" i="12" s="1"/>
  <c r="H507" i="12"/>
  <c r="L507" i="12" s="1"/>
  <c r="N508" i="12" s="1"/>
  <c r="H827" i="12"/>
  <c r="L827" i="12" s="1"/>
  <c r="N832" i="12" s="1"/>
  <c r="H992" i="12"/>
  <c r="L992" i="12" s="1"/>
  <c r="H1413" i="12"/>
  <c r="L1413" i="12" s="1"/>
  <c r="H1431" i="12"/>
  <c r="L1431" i="12" s="1"/>
  <c r="N1432" i="12" s="1"/>
  <c r="H1449" i="12"/>
  <c r="L1449" i="12" s="1"/>
  <c r="H1467" i="12"/>
  <c r="L1467" i="12" s="1"/>
  <c r="N1468" i="12" s="1"/>
  <c r="H1485" i="12"/>
  <c r="L1485" i="12" s="1"/>
  <c r="N1486" i="12" s="1"/>
  <c r="H1612" i="12"/>
  <c r="L1612" i="12" s="1"/>
  <c r="H1860" i="12"/>
  <c r="L1860" i="12" s="1"/>
  <c r="H1965" i="12"/>
  <c r="L1965" i="12" s="1"/>
  <c r="H2079" i="12"/>
  <c r="L2079" i="12" s="1"/>
  <c r="H2409" i="12"/>
  <c r="L2409" i="12" s="1"/>
  <c r="N2410" i="12" s="1"/>
  <c r="H3820" i="12"/>
  <c r="L3820" i="12" s="1"/>
  <c r="N3821" i="12" s="1"/>
  <c r="N3826" i="12" s="1"/>
  <c r="N3827" i="12" s="1"/>
  <c r="N3828" i="12" s="1"/>
  <c r="G327" i="11" s="1"/>
  <c r="H4903" i="12"/>
  <c r="L4903" i="12" s="1"/>
  <c r="H5071" i="12"/>
  <c r="L5071" i="12" s="1"/>
  <c r="H5325" i="12"/>
  <c r="L5325" i="12" s="1"/>
  <c r="H5374" i="12"/>
  <c r="L5374" i="12" s="1"/>
  <c r="H5422" i="12"/>
  <c r="L5422" i="12" s="1"/>
  <c r="N5423" i="12" s="1"/>
  <c r="H5742" i="12"/>
  <c r="L5742" i="12" s="1"/>
  <c r="H5790" i="12"/>
  <c r="L5790" i="12" s="1"/>
  <c r="H5988" i="12"/>
  <c r="L5988" i="12" s="1"/>
  <c r="H6018" i="12"/>
  <c r="L6018" i="12" s="1"/>
  <c r="H6048" i="12"/>
  <c r="L6048" i="12" s="1"/>
  <c r="H6421" i="12"/>
  <c r="L6421" i="12" s="1"/>
  <c r="H6703" i="12"/>
  <c r="L6703" i="12" s="1"/>
  <c r="H6810" i="12"/>
  <c r="L6810" i="12" s="1"/>
  <c r="H7153" i="12"/>
  <c r="L7153" i="12" s="1"/>
  <c r="H7352" i="12"/>
  <c r="L7352" i="12" s="1"/>
  <c r="H7555" i="12"/>
  <c r="L7555" i="12" s="1"/>
  <c r="H7888" i="12"/>
  <c r="L7888" i="12" s="1"/>
  <c r="H7955" i="12"/>
  <c r="L7955" i="12" s="1"/>
  <c r="H8368" i="12"/>
  <c r="L8368" i="12" s="1"/>
  <c r="H8495" i="12"/>
  <c r="L8495" i="12" s="1"/>
  <c r="H8619" i="12"/>
  <c r="L8619" i="12" s="1"/>
  <c r="H8699" i="12"/>
  <c r="L8699" i="12" s="1"/>
  <c r="H9545" i="12"/>
  <c r="L9545" i="12" s="1"/>
  <c r="A18" i="13"/>
  <c r="A19" i="13" s="1"/>
  <c r="A20" i="13" s="1"/>
  <c r="A21" i="13" s="1"/>
  <c r="A22" i="13" s="1"/>
  <c r="A25" i="13" s="1"/>
  <c r="A26" i="13" s="1"/>
  <c r="A27" i="13" s="1"/>
  <c r="A28" i="13" s="1"/>
  <c r="A29" i="13" s="1"/>
  <c r="A30" i="13" s="1"/>
  <c r="H4993" i="12"/>
  <c r="L4993" i="12" s="1"/>
  <c r="H5804" i="12"/>
  <c r="L5804" i="12" s="1"/>
  <c r="H6001" i="12"/>
  <c r="L6001" i="12" s="1"/>
  <c r="H6121" i="12"/>
  <c r="L6121" i="12" s="1"/>
  <c r="H671" i="12"/>
  <c r="L671" i="12" s="1"/>
  <c r="N674" i="12" s="1"/>
  <c r="H774" i="12"/>
  <c r="L774" i="12" s="1"/>
  <c r="H819" i="12"/>
  <c r="L819" i="12" s="1"/>
  <c r="H1963" i="12"/>
  <c r="L1963" i="12" s="1"/>
  <c r="H2033" i="12"/>
  <c r="L2033" i="12" s="1"/>
  <c r="N2035" i="12" s="1"/>
  <c r="H2737" i="12"/>
  <c r="L2737" i="12" s="1"/>
  <c r="H3771" i="12"/>
  <c r="L3771" i="12" s="1"/>
  <c r="N3774" i="12" s="1"/>
  <c r="N3779" i="12" s="1"/>
  <c r="N3780" i="12" s="1"/>
  <c r="N3781" i="12" s="1"/>
  <c r="G324" i="11" s="1"/>
  <c r="H4674" i="12"/>
  <c r="L4674" i="12" s="1"/>
  <c r="H4901" i="12"/>
  <c r="L4901" i="12" s="1"/>
  <c r="H5024" i="12"/>
  <c r="L5024" i="12" s="1"/>
  <c r="H5175" i="12"/>
  <c r="L5175" i="12" s="1"/>
  <c r="H5307" i="12"/>
  <c r="L5307" i="12" s="1"/>
  <c r="H5372" i="12"/>
  <c r="L5372" i="12" s="1"/>
  <c r="H5436" i="12"/>
  <c r="L5436" i="12" s="1"/>
  <c r="H5500" i="12"/>
  <c r="L5500" i="12" s="1"/>
  <c r="H5584" i="12"/>
  <c r="L5584" i="12" s="1"/>
  <c r="H5604" i="12"/>
  <c r="L5604" i="12" s="1"/>
  <c r="H5624" i="12"/>
  <c r="L5624" i="12" s="1"/>
  <c r="H5644" i="12"/>
  <c r="L5644" i="12" s="1"/>
  <c r="H5664" i="12"/>
  <c r="L5664" i="12" s="1"/>
  <c r="H5684" i="12"/>
  <c r="L5684" i="12" s="1"/>
  <c r="H5704" i="12"/>
  <c r="L5704" i="12" s="1"/>
  <c r="N5707" i="12" s="1"/>
  <c r="H5740" i="12"/>
  <c r="L5740" i="12" s="1"/>
  <c r="H5835" i="12"/>
  <c r="L5835" i="12" s="1"/>
  <c r="H5956" i="12"/>
  <c r="L5956" i="12" s="1"/>
  <c r="H6031" i="12"/>
  <c r="L6031" i="12" s="1"/>
  <c r="H6329" i="12"/>
  <c r="L6329" i="12" s="1"/>
  <c r="H6527" i="12"/>
  <c r="L6527" i="12" s="1"/>
  <c r="H6701" i="12"/>
  <c r="L6701" i="12" s="1"/>
  <c r="H6793" i="12"/>
  <c r="L6793" i="12" s="1"/>
  <c r="H6915" i="12"/>
  <c r="L6915" i="12" s="1"/>
  <c r="H6935" i="12"/>
  <c r="L6935" i="12" s="1"/>
  <c r="N6937" i="12" s="1"/>
  <c r="H7063" i="12"/>
  <c r="L7063" i="12" s="1"/>
  <c r="H7151" i="12"/>
  <c r="L7151" i="12" s="1"/>
  <c r="H7304" i="12"/>
  <c r="L7304" i="12" s="1"/>
  <c r="H7507" i="12"/>
  <c r="L7507" i="12" s="1"/>
  <c r="H7628" i="12"/>
  <c r="L7628" i="12" s="1"/>
  <c r="H7751" i="12"/>
  <c r="L7751" i="12" s="1"/>
  <c r="H7797" i="12"/>
  <c r="L7797" i="12" s="1"/>
  <c r="H7871" i="12"/>
  <c r="L7871" i="12" s="1"/>
  <c r="H7953" i="12"/>
  <c r="L7953" i="12" s="1"/>
  <c r="H8030" i="12"/>
  <c r="L8030" i="12" s="1"/>
  <c r="H8253" i="12"/>
  <c r="L8253" i="12" s="1"/>
  <c r="H8367" i="12"/>
  <c r="L8367" i="12" s="1"/>
  <c r="H8430" i="12"/>
  <c r="L8430" i="12" s="1"/>
  <c r="H8494" i="12"/>
  <c r="L8494" i="12" s="1"/>
  <c r="H8697" i="12"/>
  <c r="L8697" i="12" s="1"/>
  <c r="H9404" i="12"/>
  <c r="L9404" i="12" s="1"/>
  <c r="H9459" i="12"/>
  <c r="L9459" i="12" s="1"/>
  <c r="H9501" i="12"/>
  <c r="L9501" i="12" s="1"/>
  <c r="H9529" i="12"/>
  <c r="L9529" i="12" s="1"/>
  <c r="H9557" i="12"/>
  <c r="L9557" i="12" s="1"/>
  <c r="H9700" i="12"/>
  <c r="L9700" i="12" s="1"/>
  <c r="H1731" i="12"/>
  <c r="L1731" i="12" s="1"/>
  <c r="H2066" i="12"/>
  <c r="L2066" i="12" s="1"/>
  <c r="H2115" i="12"/>
  <c r="L2115" i="12" s="1"/>
  <c r="N2117" i="12" s="1"/>
  <c r="H3803" i="12"/>
  <c r="L3803" i="12" s="1"/>
  <c r="H4594" i="12"/>
  <c r="L4594" i="12" s="1"/>
  <c r="H4963" i="12"/>
  <c r="L4963" i="12" s="1"/>
  <c r="N4966" i="12" s="1"/>
  <c r="N4971" i="12" s="1"/>
  <c r="N4972" i="12" s="1"/>
  <c r="N4973" i="12" s="1"/>
  <c r="G397" i="11" s="1"/>
  <c r="H5339" i="12"/>
  <c r="L5339" i="12" s="1"/>
  <c r="H5404" i="12"/>
  <c r="L5404" i="12" s="1"/>
  <c r="H5468" i="12"/>
  <c r="L5468" i="12" s="1"/>
  <c r="H5532" i="12"/>
  <c r="L5532" i="12" s="1"/>
  <c r="H5772" i="12"/>
  <c r="L5772" i="12" s="1"/>
  <c r="H5896" i="12"/>
  <c r="L5896" i="12" s="1"/>
  <c r="H6091" i="12"/>
  <c r="L6091" i="12" s="1"/>
  <c r="H6314" i="12"/>
  <c r="L6314" i="12" s="1"/>
  <c r="H6419" i="12"/>
  <c r="L6419" i="12" s="1"/>
  <c r="H6467" i="12"/>
  <c r="L6467" i="12" s="1"/>
  <c r="H6633" i="12"/>
  <c r="L6633" i="12" s="1"/>
  <c r="H6654" i="12"/>
  <c r="L6654" i="12" s="1"/>
  <c r="N6662" i="12" s="1"/>
  <c r="H6761" i="12"/>
  <c r="L6761" i="12" s="1"/>
  <c r="H6855" i="12"/>
  <c r="L6855" i="12" s="1"/>
  <c r="H6998" i="12"/>
  <c r="L6998" i="12" s="1"/>
  <c r="H7129" i="12"/>
  <c r="L7129" i="12" s="1"/>
  <c r="H7244" i="12"/>
  <c r="L7244" i="12" s="1"/>
  <c r="H7365" i="12"/>
  <c r="L7365" i="12" s="1"/>
  <c r="H7447" i="12"/>
  <c r="L7447" i="12" s="1"/>
  <c r="N7450" i="12" s="1"/>
  <c r="N7455" i="12" s="1"/>
  <c r="H7568" i="12"/>
  <c r="L7568" i="12" s="1"/>
  <c r="H7688" i="12"/>
  <c r="L7688" i="12" s="1"/>
  <c r="H7811" i="12"/>
  <c r="L7811" i="12" s="1"/>
  <c r="H7968" i="12"/>
  <c r="L7968" i="12" s="1"/>
  <c r="H8268" i="12"/>
  <c r="L8268" i="12" s="1"/>
  <c r="H8414" i="12"/>
  <c r="L8414" i="12" s="1"/>
  <c r="H8509" i="12"/>
  <c r="L8509" i="12" s="1"/>
  <c r="H8715" i="12"/>
  <c r="L8715" i="12" s="1"/>
  <c r="H9431" i="12"/>
  <c r="L9431" i="12" s="1"/>
  <c r="H9515" i="12"/>
  <c r="L9515" i="12" s="1"/>
  <c r="H9600" i="12"/>
  <c r="L9600" i="12" s="1"/>
  <c r="H9087" i="12"/>
  <c r="L9087" i="12" s="1"/>
  <c r="H9045" i="12"/>
  <c r="L9045" i="12" s="1"/>
  <c r="H9059" i="12"/>
  <c r="L9059" i="12" s="1"/>
  <c r="H9671" i="12"/>
  <c r="L9671" i="12" s="1"/>
  <c r="H972" i="12"/>
  <c r="L972" i="12" s="1"/>
  <c r="H1060" i="12"/>
  <c r="L1060" i="12" s="1"/>
  <c r="H9685" i="12"/>
  <c r="L9685" i="12" s="1"/>
  <c r="H1077" i="12"/>
  <c r="L1077" i="12" s="1"/>
  <c r="H1008" i="12"/>
  <c r="L1008" i="12" s="1"/>
  <c r="H1026" i="12"/>
  <c r="L1026" i="12" s="1"/>
  <c r="H1043" i="12"/>
  <c r="L1043" i="12" s="1"/>
  <c r="H1705" i="12"/>
  <c r="L1705" i="12" s="1"/>
  <c r="H1007" i="12"/>
  <c r="L1007" i="12" s="1"/>
  <c r="H9044" i="12"/>
  <c r="L9044" i="12" s="1"/>
  <c r="H9086" i="12"/>
  <c r="L9086" i="12" s="1"/>
  <c r="H9058" i="12"/>
  <c r="L9058" i="12" s="1"/>
  <c r="H9670" i="12"/>
  <c r="L9670" i="12" s="1"/>
  <c r="H9684" i="12"/>
  <c r="L9684" i="12" s="1"/>
  <c r="H752" i="12"/>
  <c r="L752" i="12" s="1"/>
  <c r="H842" i="12"/>
  <c r="L842" i="12" s="1"/>
  <c r="H1626" i="12"/>
  <c r="L1626" i="12" s="1"/>
  <c r="H1858" i="12"/>
  <c r="L1858" i="12" s="1"/>
  <c r="H1978" i="12"/>
  <c r="L1978" i="12" s="1"/>
  <c r="H2067" i="12"/>
  <c r="L2067" i="12" s="1"/>
  <c r="H3786" i="12"/>
  <c r="L3786" i="12" s="1"/>
  <c r="H4066" i="12"/>
  <c r="L4066" i="12" s="1"/>
  <c r="N4069" i="12" s="1"/>
  <c r="H4360" i="12"/>
  <c r="L4360" i="12" s="1"/>
  <c r="H4690" i="12"/>
  <c r="L4690" i="12" s="1"/>
  <c r="H4870" i="12"/>
  <c r="L4870" i="12" s="1"/>
  <c r="H4918" i="12"/>
  <c r="L4918" i="12" s="1"/>
  <c r="H5039" i="12"/>
  <c r="L5039" i="12" s="1"/>
  <c r="H5147" i="12"/>
  <c r="L5147" i="12" s="1"/>
  <c r="H5190" i="12"/>
  <c r="L5190" i="12" s="1"/>
  <c r="H5850" i="12"/>
  <c r="L5850" i="12" s="1"/>
  <c r="N5853" i="12" s="1"/>
  <c r="N5858" i="12" s="1"/>
  <c r="H5971" i="12"/>
  <c r="L5971" i="12" s="1"/>
  <c r="H6046" i="12"/>
  <c r="L6046" i="12" s="1"/>
  <c r="H6542" i="12"/>
  <c r="L6542" i="12" s="1"/>
  <c r="H6586" i="12"/>
  <c r="L6586" i="12" s="1"/>
  <c r="H6671" i="12"/>
  <c r="L6671" i="12" s="1"/>
  <c r="H6716" i="12"/>
  <c r="L6716" i="12" s="1"/>
  <c r="H6808" i="12"/>
  <c r="L6808" i="12" s="1"/>
  <c r="H6930" i="12"/>
  <c r="L6930" i="12" s="1"/>
  <c r="H7080" i="12"/>
  <c r="L7080" i="12" s="1"/>
  <c r="N7083" i="12" s="1"/>
  <c r="H7166" i="12"/>
  <c r="L7166" i="12" s="1"/>
  <c r="H7319" i="12"/>
  <c r="L7319" i="12" s="1"/>
  <c r="H7522" i="12"/>
  <c r="L7522" i="12" s="1"/>
  <c r="H7643" i="12"/>
  <c r="L7643" i="12" s="1"/>
  <c r="H7689" i="12"/>
  <c r="L7689" i="12" s="1"/>
  <c r="H7766" i="12"/>
  <c r="L7766" i="12" s="1"/>
  <c r="H7812" i="12"/>
  <c r="L7812" i="12" s="1"/>
  <c r="H7886" i="12"/>
  <c r="L7886" i="12" s="1"/>
  <c r="H7969" i="12"/>
  <c r="L7969" i="12" s="1"/>
  <c r="H8045" i="12"/>
  <c r="L8045" i="12" s="1"/>
  <c r="H8269" i="12"/>
  <c r="L8269" i="12" s="1"/>
  <c r="H8415" i="12"/>
  <c r="L8415" i="12" s="1"/>
  <c r="H8445" i="12"/>
  <c r="L8445" i="12" s="1"/>
  <c r="H8482" i="12"/>
  <c r="L8482" i="12" s="1"/>
  <c r="L8483" i="12" s="1"/>
  <c r="N8484" i="12" s="1"/>
  <c r="H8510" i="12"/>
  <c r="L8510" i="12" s="1"/>
  <c r="H8556" i="12"/>
  <c r="L8556" i="12" s="1"/>
  <c r="H8602" i="12"/>
  <c r="L8602" i="12" s="1"/>
  <c r="H8716" i="12"/>
  <c r="L8716" i="12" s="1"/>
  <c r="H8999" i="12"/>
  <c r="L8999" i="12" s="1"/>
  <c r="H9187" i="12"/>
  <c r="L9187" i="12" s="1"/>
  <c r="H9516" i="12"/>
  <c r="L9516" i="12" s="1"/>
  <c r="H9543" i="12"/>
  <c r="L9543" i="12" s="1"/>
  <c r="H9601" i="12"/>
  <c r="L9601" i="12" s="1"/>
  <c r="H9628" i="12"/>
  <c r="L9628" i="12" s="1"/>
  <c r="H9656" i="12"/>
  <c r="L9656" i="12" s="1"/>
  <c r="H9716" i="12"/>
  <c r="L9716" i="12" s="1"/>
  <c r="H9046" i="12"/>
  <c r="L9046" i="12" s="1"/>
  <c r="H9060" i="12"/>
  <c r="L9060" i="12" s="1"/>
  <c r="H9088" i="12"/>
  <c r="L9088" i="12" s="1"/>
  <c r="H973" i="12"/>
  <c r="L973" i="12" s="1"/>
  <c r="H1061" i="12"/>
  <c r="L1061" i="12" s="1"/>
  <c r="H9686" i="12"/>
  <c r="L9686" i="12" s="1"/>
  <c r="H1078" i="12"/>
  <c r="L1078" i="12" s="1"/>
  <c r="H1009" i="12"/>
  <c r="L1009" i="12" s="1"/>
  <c r="H1027" i="12"/>
  <c r="L1027" i="12" s="1"/>
  <c r="H1044" i="12"/>
  <c r="L1044" i="12" s="1"/>
  <c r="H9672" i="12"/>
  <c r="L9672" i="12" s="1"/>
  <c r="H954" i="12"/>
  <c r="L954" i="12" s="1"/>
  <c r="H1042" i="12"/>
  <c r="L1042" i="12" s="1"/>
  <c r="H971" i="12"/>
  <c r="L971" i="12" s="1"/>
  <c r="H1059" i="12"/>
  <c r="L1059" i="12" s="1"/>
  <c r="H1076" i="12"/>
  <c r="L1076" i="12" s="1"/>
  <c r="H1025" i="12"/>
  <c r="L1025" i="12" s="1"/>
  <c r="H2016" i="12"/>
  <c r="L2016" i="12" s="1"/>
  <c r="N2018" i="12" s="1"/>
  <c r="H6497" i="12"/>
  <c r="L6497" i="12" s="1"/>
  <c r="H6885" i="12"/>
  <c r="L6885" i="12" s="1"/>
  <c r="H6951" i="12"/>
  <c r="L6951" i="12" s="1"/>
  <c r="N6953" i="12" s="1"/>
  <c r="H7030" i="12"/>
  <c r="L7030" i="12" s="1"/>
  <c r="H7274" i="12"/>
  <c r="L7274" i="12" s="1"/>
  <c r="H7395" i="12"/>
  <c r="L7395" i="12" s="1"/>
  <c r="H7477" i="12"/>
  <c r="L7477" i="12" s="1"/>
  <c r="H7598" i="12"/>
  <c r="L7598" i="12" s="1"/>
  <c r="H7644" i="12"/>
  <c r="L7644" i="12" s="1"/>
  <c r="H7721" i="12"/>
  <c r="L7721" i="12" s="1"/>
  <c r="H7767" i="12"/>
  <c r="L7767" i="12" s="1"/>
  <c r="H7841" i="12"/>
  <c r="L7841" i="12" s="1"/>
  <c r="H7887" i="12"/>
  <c r="L7887" i="12" s="1"/>
  <c r="H7923" i="12"/>
  <c r="L7923" i="12" s="1"/>
  <c r="H8000" i="12"/>
  <c r="L8000" i="12" s="1"/>
  <c r="H8046" i="12"/>
  <c r="L8046" i="12" s="1"/>
  <c r="H8316" i="12"/>
  <c r="L8316" i="12" s="1"/>
  <c r="H8446" i="12"/>
  <c r="L8446" i="12" s="1"/>
  <c r="H8557" i="12"/>
  <c r="L8557" i="12" s="1"/>
  <c r="H8586" i="12"/>
  <c r="L8586" i="12" s="1"/>
  <c r="H8603" i="12"/>
  <c r="L8603" i="12" s="1"/>
  <c r="H8634" i="12"/>
  <c r="L8634" i="12" s="1"/>
  <c r="H8665" i="12"/>
  <c r="L8665" i="12" s="1"/>
  <c r="H8686" i="12"/>
  <c r="L8686" i="12" s="1"/>
  <c r="L8687" i="12" s="1"/>
  <c r="N8688" i="12" s="1"/>
  <c r="H9000" i="12"/>
  <c r="L9000" i="12" s="1"/>
  <c r="H9030" i="12"/>
  <c r="L9030" i="12" s="1"/>
  <c r="H9100" i="12"/>
  <c r="L9100" i="12" s="1"/>
  <c r="H9129" i="12"/>
  <c r="L9129" i="12" s="1"/>
  <c r="H9188" i="12"/>
  <c r="L9188" i="12" s="1"/>
  <c r="H9586" i="12"/>
  <c r="L9586" i="12" s="1"/>
  <c r="H9629" i="12"/>
  <c r="L9629" i="12" s="1"/>
  <c r="H9773" i="12"/>
  <c r="L9773" i="12" s="1"/>
  <c r="H2270" i="12"/>
  <c r="L2270" i="12" s="1"/>
  <c r="N2271" i="12" s="1"/>
  <c r="H1507" i="12"/>
  <c r="L1507" i="12" s="1"/>
  <c r="N1510" i="12" s="1"/>
  <c r="H1241" i="12"/>
  <c r="L1241" i="12" s="1"/>
  <c r="N1243" i="12" s="1"/>
  <c r="H2050" i="12"/>
  <c r="L2050" i="12" s="1"/>
  <c r="N2052" i="12" s="1"/>
  <c r="H3833" i="12"/>
  <c r="L3833" i="12" s="1"/>
  <c r="H4578" i="12"/>
  <c r="L4578" i="12" s="1"/>
  <c r="H5130" i="12"/>
  <c r="L5130" i="12" s="1"/>
  <c r="H5323" i="12"/>
  <c r="L5323" i="12" s="1"/>
  <c r="H5388" i="12"/>
  <c r="L5388" i="12" s="1"/>
  <c r="H5452" i="12"/>
  <c r="L5452" i="12" s="1"/>
  <c r="H5516" i="12"/>
  <c r="L5516" i="12" s="1"/>
  <c r="H5926" i="12"/>
  <c r="L5926" i="12" s="1"/>
  <c r="H15" i="12"/>
  <c r="L15" i="12" s="1"/>
  <c r="H689" i="12"/>
  <c r="L689" i="12" s="1"/>
  <c r="H1610" i="12"/>
  <c r="L1610" i="12" s="1"/>
  <c r="N1613" i="12" s="1"/>
  <c r="H1690" i="12"/>
  <c r="L1690" i="12" s="1"/>
  <c r="H1762" i="12"/>
  <c r="L1762" i="12" s="1"/>
  <c r="H1888" i="12"/>
  <c r="L1888" i="12" s="1"/>
  <c r="N1891" i="12" s="1"/>
  <c r="N1896" i="12" s="1"/>
  <c r="H4019" i="12"/>
  <c r="L4019" i="12" s="1"/>
  <c r="H4344" i="12"/>
  <c r="L4344" i="12" s="1"/>
  <c r="H4823" i="12"/>
  <c r="L4823" i="12" s="1"/>
  <c r="H4948" i="12"/>
  <c r="L4948" i="12" s="1"/>
  <c r="H5069" i="12"/>
  <c r="L5069" i="12" s="1"/>
  <c r="H5113" i="12"/>
  <c r="L5113" i="12" s="1"/>
  <c r="H5881" i="12"/>
  <c r="L5881" i="12" s="1"/>
  <c r="H6076" i="12"/>
  <c r="L6076" i="12" s="1"/>
  <c r="H6297" i="12"/>
  <c r="L6297" i="12" s="1"/>
  <c r="H6452" i="12"/>
  <c r="L6452" i="12" s="1"/>
  <c r="N6455" i="12" s="1"/>
  <c r="N6460" i="12" s="1"/>
  <c r="H6618" i="12"/>
  <c r="L6618" i="12" s="1"/>
  <c r="H6746" i="12"/>
  <c r="L6746" i="12" s="1"/>
  <c r="H6840" i="12"/>
  <c r="L6840" i="12" s="1"/>
  <c r="H6981" i="12"/>
  <c r="L6981" i="12" s="1"/>
  <c r="N6984" i="12" s="1"/>
  <c r="H7114" i="12"/>
  <c r="L7114" i="12" s="1"/>
  <c r="H7196" i="12"/>
  <c r="L7196" i="12" s="1"/>
  <c r="H7350" i="12"/>
  <c r="L7350" i="12" s="1"/>
  <c r="H7432" i="12"/>
  <c r="L7432" i="12" s="1"/>
  <c r="H7553" i="12"/>
  <c r="L7553" i="12" s="1"/>
  <c r="H7673" i="12"/>
  <c r="L7673" i="12" s="1"/>
  <c r="H7722" i="12"/>
  <c r="L7722" i="12" s="1"/>
  <c r="H7796" i="12"/>
  <c r="L7796" i="12" s="1"/>
  <c r="H7842" i="12"/>
  <c r="L7842" i="12" s="1"/>
  <c r="H7924" i="12"/>
  <c r="L7924" i="12" s="1"/>
  <c r="H8001" i="12"/>
  <c r="L8001" i="12" s="1"/>
  <c r="H8252" i="12"/>
  <c r="L8252" i="12" s="1"/>
  <c r="H8317" i="12"/>
  <c r="L8317" i="12" s="1"/>
  <c r="H8366" i="12"/>
  <c r="L8366" i="12" s="1"/>
  <c r="H8493" i="12"/>
  <c r="L8493" i="12" s="1"/>
  <c r="H8514" i="12"/>
  <c r="L8514" i="12" s="1"/>
  <c r="L8515" i="12" s="1"/>
  <c r="H8587" i="12"/>
  <c r="L8587" i="12" s="1"/>
  <c r="H8635" i="12"/>
  <c r="L8635" i="12" s="1"/>
  <c r="H8666" i="12"/>
  <c r="L8666" i="12" s="1"/>
  <c r="H9101" i="12"/>
  <c r="L9101" i="12" s="1"/>
  <c r="H9130" i="12"/>
  <c r="L9130" i="12" s="1"/>
  <c r="H9403" i="12"/>
  <c r="L9403" i="12" s="1"/>
  <c r="H9587" i="12"/>
  <c r="L9587" i="12" s="1"/>
  <c r="H9728" i="12"/>
  <c r="L9728" i="12" s="1"/>
  <c r="H9774" i="12"/>
  <c r="L9774" i="12" s="1"/>
  <c r="H1082" i="12"/>
  <c r="L1082" i="12" s="1"/>
  <c r="N1084" i="12" s="1"/>
  <c r="H1013" i="12"/>
  <c r="L1013" i="12" s="1"/>
  <c r="N1015" i="12" s="1"/>
  <c r="H977" i="12"/>
  <c r="L977" i="12" s="1"/>
  <c r="N979" i="12" s="1"/>
  <c r="H1065" i="12"/>
  <c r="L1065" i="12" s="1"/>
  <c r="N1067" i="12" s="1"/>
  <c r="D67" i="11"/>
  <c r="H2174" i="12"/>
  <c r="L2174" i="12" s="1"/>
  <c r="H2156" i="12"/>
  <c r="L2156" i="12" s="1"/>
  <c r="H2190" i="12"/>
  <c r="L2190" i="12" s="1"/>
  <c r="H990" i="12"/>
  <c r="L990" i="12" s="1"/>
  <c r="H2280" i="12"/>
  <c r="L2280" i="12" s="1"/>
  <c r="H2295" i="12"/>
  <c r="L2295" i="12" s="1"/>
  <c r="H2326" i="12"/>
  <c r="L2326" i="12" s="1"/>
  <c r="H2310" i="12"/>
  <c r="L2310" i="12" s="1"/>
  <c r="H2224" i="12"/>
  <c r="L2224" i="12" s="1"/>
  <c r="H2341" i="12"/>
  <c r="L2341" i="12" s="1"/>
  <c r="H2356" i="12"/>
  <c r="L2356" i="12" s="1"/>
  <c r="H2372" i="12"/>
  <c r="L2372" i="12" s="1"/>
  <c r="H2264" i="12"/>
  <c r="L2264" i="12" s="1"/>
  <c r="H1501" i="12"/>
  <c r="L1501" i="12" s="1"/>
  <c r="H1338" i="12"/>
  <c r="L1338" i="12" s="1"/>
  <c r="H1354" i="12"/>
  <c r="L1354" i="12" s="1"/>
  <c r="H1235" i="12"/>
  <c r="L1235" i="12" s="1"/>
  <c r="H9643" i="12"/>
  <c r="L9643" i="12" s="1"/>
  <c r="H2296" i="12"/>
  <c r="L2296" i="12" s="1"/>
  <c r="H2265" i="12"/>
  <c r="L2265" i="12" s="1"/>
  <c r="H2327" i="12"/>
  <c r="L2327" i="12" s="1"/>
  <c r="H2311" i="12"/>
  <c r="L2311" i="12" s="1"/>
  <c r="H2225" i="12"/>
  <c r="L2225" i="12" s="1"/>
  <c r="H2342" i="12"/>
  <c r="L2342" i="12" s="1"/>
  <c r="H2157" i="12"/>
  <c r="L2157" i="12" s="1"/>
  <c r="H2357" i="12"/>
  <c r="L2357" i="12" s="1"/>
  <c r="H2373" i="12"/>
  <c r="L2373" i="12" s="1"/>
  <c r="H2281" i="12"/>
  <c r="L2281" i="12" s="1"/>
  <c r="H1706" i="12"/>
  <c r="L1706" i="12" s="1"/>
  <c r="H1502" i="12"/>
  <c r="L1502" i="12" s="1"/>
  <c r="H2191" i="12"/>
  <c r="L2191" i="12" s="1"/>
  <c r="H1355" i="12"/>
  <c r="L1355" i="12" s="1"/>
  <c r="H1339" i="12"/>
  <c r="L1339" i="12" s="1"/>
  <c r="H1236" i="12"/>
  <c r="L1236" i="12" s="1"/>
  <c r="H9644" i="12"/>
  <c r="L9644" i="12" s="1"/>
  <c r="H2328" i="12"/>
  <c r="L2328" i="12" s="1"/>
  <c r="H2312" i="12"/>
  <c r="L2312" i="12" s="1"/>
  <c r="H2226" i="12"/>
  <c r="L2226" i="12" s="1"/>
  <c r="H2343" i="12"/>
  <c r="L2343" i="12" s="1"/>
  <c r="H2158" i="12"/>
  <c r="L2158" i="12" s="1"/>
  <c r="H2358" i="12"/>
  <c r="L2358" i="12" s="1"/>
  <c r="H2374" i="12"/>
  <c r="L2374" i="12" s="1"/>
  <c r="H2282" i="12"/>
  <c r="L2282" i="12" s="1"/>
  <c r="H2297" i="12"/>
  <c r="L2297" i="12" s="1"/>
  <c r="H2266" i="12"/>
  <c r="L2266" i="12" s="1"/>
  <c r="H1707" i="12"/>
  <c r="L1707" i="12" s="1"/>
  <c r="H1356" i="12"/>
  <c r="L1356" i="12" s="1"/>
  <c r="H2192" i="12"/>
  <c r="L2192" i="12" s="1"/>
  <c r="H1237" i="12"/>
  <c r="L1237" i="12" s="1"/>
  <c r="H1503" i="12"/>
  <c r="L1503" i="12" s="1"/>
  <c r="H1340" i="12"/>
  <c r="L1340" i="12" s="1"/>
  <c r="H1110" i="12"/>
  <c r="L1110" i="12" s="1"/>
  <c r="L1111" i="12" s="1"/>
  <c r="H2044" i="12"/>
  <c r="L2044" i="12" s="1"/>
  <c r="H2126" i="12"/>
  <c r="L2126" i="12" s="1"/>
  <c r="H8543" i="12"/>
  <c r="L8543" i="12" s="1"/>
  <c r="H8636" i="12"/>
  <c r="L8636" i="12" s="1"/>
  <c r="H9014" i="12"/>
  <c r="L9014" i="12" s="1"/>
  <c r="H9102" i="12"/>
  <c r="L9102" i="12" s="1"/>
  <c r="H9432" i="12"/>
  <c r="L9432" i="12" s="1"/>
  <c r="H9503" i="12"/>
  <c r="L9503" i="12" s="1"/>
  <c r="H9602" i="12"/>
  <c r="L9602" i="12" s="1"/>
  <c r="H2027" i="12"/>
  <c r="L2027" i="12" s="1"/>
  <c r="H1308" i="12"/>
  <c r="L1308" i="12" s="1"/>
  <c r="H1392" i="12"/>
  <c r="L1392" i="12" s="1"/>
  <c r="H1309" i="12"/>
  <c r="L1309" i="12" s="1"/>
  <c r="H1393" i="12"/>
  <c r="L1393" i="12" s="1"/>
  <c r="H2175" i="12"/>
  <c r="L2175" i="12" s="1"/>
  <c r="H2010" i="12"/>
  <c r="L2010" i="12" s="1"/>
  <c r="H2110" i="12"/>
  <c r="L2110" i="12" s="1"/>
  <c r="H1394" i="12"/>
  <c r="L1394" i="12" s="1"/>
  <c r="H1310" i="12"/>
  <c r="L1310" i="12" s="1"/>
  <c r="H2176" i="12"/>
  <c r="L2176" i="12" s="1"/>
  <c r="H2093" i="12"/>
  <c r="L2093" i="12" s="1"/>
  <c r="H5745" i="12"/>
  <c r="L5745" i="12" s="1"/>
  <c r="L5746" i="12" s="1"/>
  <c r="N5747" i="12" s="1"/>
  <c r="H1398" i="12"/>
  <c r="L1398" i="12" s="1"/>
  <c r="N1401" i="12" s="1"/>
  <c r="H9730" i="12"/>
  <c r="L9730" i="12" s="1"/>
  <c r="H2077" i="12"/>
  <c r="L2077" i="12" s="1"/>
  <c r="H2141" i="12"/>
  <c r="L2141" i="12" s="1"/>
  <c r="N2144" i="12" s="1"/>
  <c r="N2149" i="12" s="1"/>
  <c r="N2150" i="12" s="1"/>
  <c r="N2151" i="12" s="1"/>
  <c r="G149" i="11" s="1"/>
  <c r="H8558" i="12"/>
  <c r="L8558" i="12" s="1"/>
  <c r="H8651" i="12"/>
  <c r="L8651" i="12" s="1"/>
  <c r="H9031" i="12"/>
  <c r="L9031" i="12" s="1"/>
  <c r="H9117" i="12"/>
  <c r="L9117" i="12" s="1"/>
  <c r="H9460" i="12"/>
  <c r="L9460" i="12" s="1"/>
  <c r="H9517" i="12"/>
  <c r="L9517" i="12" s="1"/>
  <c r="H9615" i="12"/>
  <c r="L9615" i="12" s="1"/>
  <c r="H9657" i="12"/>
  <c r="L9657" i="12" s="1"/>
  <c r="H8604" i="12"/>
  <c r="L8604" i="12" s="1"/>
  <c r="H8986" i="12"/>
  <c r="L8986" i="12" s="1"/>
  <c r="H9032" i="12"/>
  <c r="L9032" i="12" s="1"/>
  <c r="H9144" i="12"/>
  <c r="L9144" i="12" s="1"/>
  <c r="H9461" i="12"/>
  <c r="L9461" i="12" s="1"/>
  <c r="H9544" i="12"/>
  <c r="L9544" i="12" s="1"/>
  <c r="H9616" i="12"/>
  <c r="L9616" i="12" s="1"/>
  <c r="H9658" i="12"/>
  <c r="L9658" i="12" s="1"/>
  <c r="H9715" i="12"/>
  <c r="L9715" i="12" s="1"/>
  <c r="H9789" i="12"/>
  <c r="L9789" i="12" s="1"/>
  <c r="N1198" i="12"/>
  <c r="N1665" i="12"/>
  <c r="C922" i="12"/>
  <c r="D68" i="11"/>
  <c r="N8871" i="12"/>
  <c r="N8873" i="12" s="1"/>
  <c r="N8874" i="12" s="1"/>
  <c r="N8875" i="12" s="1"/>
  <c r="G664" i="11" s="1"/>
  <c r="L106" i="12"/>
  <c r="N107" i="12" s="1"/>
  <c r="N109" i="12" s="1"/>
  <c r="N110" i="12" s="1"/>
  <c r="N111" i="12" s="1"/>
  <c r="G14" i="11" s="1"/>
  <c r="N512" i="12"/>
  <c r="N1281" i="12"/>
  <c r="N4010" i="12"/>
  <c r="N528" i="12"/>
  <c r="N5379" i="12"/>
  <c r="N6288" i="12"/>
  <c r="L9763" i="12"/>
  <c r="N9765" i="12" s="1"/>
  <c r="N9767" i="12" s="1"/>
  <c r="H1155" i="12"/>
  <c r="L1155" i="12" s="1"/>
  <c r="H1171" i="12"/>
  <c r="L1171" i="12" s="1"/>
  <c r="H1156" i="12"/>
  <c r="L1156" i="12" s="1"/>
  <c r="H1172" i="12"/>
  <c r="L1172" i="12" s="1"/>
  <c r="H9630" i="12"/>
  <c r="L9630" i="12" s="1"/>
  <c r="H1173" i="12"/>
  <c r="L1173" i="12" s="1"/>
  <c r="L1177" i="12"/>
  <c r="N1178" i="12" s="1"/>
  <c r="H1161" i="12"/>
  <c r="L1161" i="12" s="1"/>
  <c r="N1162" i="12" s="1"/>
  <c r="H2682" i="12"/>
  <c r="L2682" i="12" s="1"/>
  <c r="N2683" i="12" s="1"/>
  <c r="N2685" i="12" s="1"/>
  <c r="N2686" i="12" s="1"/>
  <c r="G192" i="11" s="1"/>
  <c r="N388" i="12"/>
  <c r="N6768" i="12"/>
  <c r="N5395" i="12"/>
  <c r="H2764" i="12"/>
  <c r="L2764" i="12" s="1"/>
  <c r="N2765" i="12" s="1"/>
  <c r="N2767" i="12" s="1"/>
  <c r="N4814" i="12"/>
  <c r="N2414" i="12"/>
  <c r="N6784" i="12"/>
  <c r="N4351" i="12"/>
  <c r="N4585" i="12"/>
  <c r="N5475" i="12"/>
  <c r="N8594" i="12"/>
  <c r="H1157" i="12"/>
  <c r="L1157" i="12" s="1"/>
  <c r="C793" i="13"/>
  <c r="H121" i="12" s="1"/>
  <c r="L121" i="12" s="1"/>
  <c r="N122" i="12" s="1"/>
  <c r="N124" i="12" s="1"/>
  <c r="N125" i="12" s="1"/>
  <c r="G15" i="11" s="1"/>
  <c r="H9211" i="12"/>
  <c r="L9211" i="12" s="1"/>
  <c r="N9212" i="12" s="1"/>
  <c r="N9214" i="12" s="1"/>
  <c r="N9215" i="12" s="1"/>
  <c r="N9216" i="12" s="1"/>
  <c r="G693" i="11" s="1"/>
  <c r="H9534" i="12"/>
  <c r="L9534" i="12" s="1"/>
  <c r="N9535" i="12" s="1"/>
  <c r="L8829" i="12"/>
  <c r="N8831" i="12" s="1"/>
  <c r="N8833" i="12" s="1"/>
  <c r="N8834" i="12" s="1"/>
  <c r="N8835" i="12" s="1"/>
  <c r="G660" i="11" s="1"/>
  <c r="H9849" i="12"/>
  <c r="L9849" i="12" s="1"/>
  <c r="N9850" i="12" s="1"/>
  <c r="N9852" i="12" s="1"/>
  <c r="N2601" i="12"/>
  <c r="H7069" i="12"/>
  <c r="L8879" i="12"/>
  <c r="N8881" i="12" s="1"/>
  <c r="N8883" i="12" s="1"/>
  <c r="L9778" i="12"/>
  <c r="N9780" i="12" s="1"/>
  <c r="L9818" i="12"/>
  <c r="N9820" i="12" s="1"/>
  <c r="N9822" i="12" s="1"/>
  <c r="N9823" i="12" s="1"/>
  <c r="N9824" i="12" s="1"/>
  <c r="G742" i="11" s="1"/>
  <c r="N317" i="12"/>
  <c r="L7036" i="12"/>
  <c r="N7037" i="12" s="1"/>
  <c r="L9880" i="12"/>
  <c r="N9882" i="12" s="1"/>
  <c r="N9884" i="12" s="1"/>
  <c r="N9885" i="12" s="1"/>
  <c r="N9886" i="12" s="1"/>
  <c r="G749" i="11" s="1"/>
  <c r="H8902" i="12"/>
  <c r="L8902" i="12" s="1"/>
  <c r="N8903" i="12" s="1"/>
  <c r="N8905" i="12" s="1"/>
  <c r="L9838" i="12"/>
  <c r="N9840" i="12" s="1"/>
  <c r="N9842" i="12" s="1"/>
  <c r="N1633" i="12"/>
  <c r="A66" i="12"/>
  <c r="A11" i="11"/>
  <c r="N2101" i="12"/>
  <c r="H1547" i="12"/>
  <c r="L1547" i="12" s="1"/>
  <c r="N1548" i="12" s="1"/>
  <c r="L1550" i="12"/>
  <c r="N1551" i="12" s="1"/>
  <c r="N327" i="12"/>
  <c r="N4794" i="12"/>
  <c r="N5138" i="12"/>
  <c r="N8437" i="12"/>
  <c r="H8955" i="12"/>
  <c r="L8955" i="12" s="1"/>
  <c r="N8956" i="12" s="1"/>
  <c r="N8958" i="12" s="1"/>
  <c r="N8959" i="12" s="1"/>
  <c r="N8960" i="12" s="1"/>
  <c r="G673" i="11" s="1"/>
  <c r="N404" i="12"/>
  <c r="N4229" i="12"/>
  <c r="N4936" i="12"/>
  <c r="N4941" i="12" s="1"/>
  <c r="N4942" i="12" s="1"/>
  <c r="N4943" i="12" s="1"/>
  <c r="G395" i="11" s="1"/>
  <c r="N5672" i="12"/>
  <c r="N5692" i="12"/>
  <c r="N4177" i="12"/>
  <c r="N5507" i="12"/>
  <c r="H9366" i="12"/>
  <c r="L9366" i="12" s="1"/>
  <c r="N9367" i="12" s="1"/>
  <c r="N9369" i="12" s="1"/>
  <c r="N9370" i="12" s="1"/>
  <c r="N9371" i="12" s="1"/>
  <c r="G703" i="11" s="1"/>
  <c r="H9408" i="12"/>
  <c r="L9408" i="12" s="1"/>
  <c r="N9409" i="12" s="1"/>
  <c r="N3794" i="12"/>
  <c r="N1220" i="12"/>
  <c r="N1420" i="12"/>
  <c r="L8768" i="12"/>
  <c r="N8770" i="12" s="1"/>
  <c r="N8772" i="12" s="1"/>
  <c r="L8944" i="12"/>
  <c r="N8946" i="12" s="1"/>
  <c r="N8948" i="12" s="1"/>
  <c r="N8949" i="12" s="1"/>
  <c r="N8950" i="12" s="1"/>
  <c r="G672" i="11" s="1"/>
  <c r="L9200" i="12"/>
  <c r="N9202" i="12" s="1"/>
  <c r="N9204" i="12" s="1"/>
  <c r="N9205" i="12" s="1"/>
  <c r="N9206" i="12" s="1"/>
  <c r="G692" i="11" s="1"/>
  <c r="F1017" i="18" s="1"/>
  <c r="N1649" i="12"/>
  <c r="N478" i="12"/>
  <c r="N998" i="12"/>
  <c r="H1127" i="12"/>
  <c r="L1127" i="12" s="1"/>
  <c r="N1128" i="12" s="1"/>
  <c r="N1265" i="12"/>
  <c r="H2254" i="12"/>
  <c r="L2254" i="12" s="1"/>
  <c r="N2255" i="12" s="1"/>
  <c r="N5652" i="12"/>
  <c r="N8861" i="12"/>
  <c r="N8863" i="12" s="1"/>
  <c r="N8864" i="12" s="1"/>
  <c r="H9464" i="12"/>
  <c r="L9464" i="12" s="1"/>
  <c r="N9465" i="12" s="1"/>
  <c r="H9478" i="12"/>
  <c r="L9478" i="12" s="1"/>
  <c r="N9479" i="12" s="1"/>
  <c r="N3594" i="12"/>
  <c r="N3595" i="12" s="1"/>
  <c r="G303" i="11" s="1"/>
  <c r="N134" i="12"/>
  <c r="N136" i="12" s="1"/>
  <c r="N137" i="12" s="1"/>
  <c r="G16" i="11" s="1"/>
  <c r="G279" i="11"/>
  <c r="N785" i="12"/>
  <c r="N1456" i="12"/>
  <c r="N1568" i="12"/>
  <c r="N1786" i="12"/>
  <c r="L2689" i="12"/>
  <c r="H2690" i="12"/>
  <c r="L2690" i="12" s="1"/>
  <c r="N3469" i="12"/>
  <c r="N3470" i="12" s="1"/>
  <c r="G289" i="11" s="1"/>
  <c r="N262" i="12"/>
  <c r="N2755" i="12"/>
  <c r="N2757" i="12" s="1"/>
  <c r="N2758" i="12" s="1"/>
  <c r="N2759" i="12" s="1"/>
  <c r="G199" i="11" s="1"/>
  <c r="N293" i="12"/>
  <c r="N295" i="12" s="1"/>
  <c r="N296" i="12" s="1"/>
  <c r="N297" i="12" s="1"/>
  <c r="G29" i="11" s="1"/>
  <c r="N872" i="12"/>
  <c r="N3540" i="12"/>
  <c r="N3541" i="12" s="1"/>
  <c r="G297" i="11" s="1"/>
  <c r="N2943" i="12"/>
  <c r="L2957" i="12"/>
  <c r="N2959" i="12" s="1"/>
  <c r="N3729" i="12"/>
  <c r="N3730" i="12" s="1"/>
  <c r="G318" i="11" s="1"/>
  <c r="N332" i="12"/>
  <c r="N577" i="12"/>
  <c r="H1535" i="12"/>
  <c r="L1535" i="12" s="1"/>
  <c r="N1536" i="12" s="1"/>
  <c r="N1541" i="12" s="1"/>
  <c r="N1542" i="12" s="1"/>
  <c r="N1543" i="12" s="1"/>
  <c r="G106" i="11" s="1"/>
  <c r="N2927" i="12"/>
  <c r="N5121" i="12"/>
  <c r="N7859" i="12"/>
  <c r="N7864" i="12" s="1"/>
  <c r="N7865" i="12" s="1"/>
  <c r="N7866" i="12" s="1"/>
  <c r="G591" i="11" s="1"/>
  <c r="N2975" i="12"/>
  <c r="H8965" i="12"/>
  <c r="L8965" i="12" s="1"/>
  <c r="L8964" i="12"/>
  <c r="N619" i="12"/>
  <c r="N679" i="12"/>
  <c r="N962" i="12"/>
  <c r="N1617" i="12"/>
  <c r="L2697" i="12"/>
  <c r="N2699" i="12" s="1"/>
  <c r="N2701" i="12" s="1"/>
  <c r="N2702" i="12" s="1"/>
  <c r="G194" i="11" s="1"/>
  <c r="L3055" i="12"/>
  <c r="N5104" i="12"/>
  <c r="N5411" i="12"/>
  <c r="N1770" i="12"/>
  <c r="N4697" i="12"/>
  <c r="H9562" i="12"/>
  <c r="L9562" i="12" s="1"/>
  <c r="L9561" i="12"/>
  <c r="N1261" i="12"/>
  <c r="N3559" i="12"/>
  <c r="G299" i="11" s="1"/>
  <c r="H7086" i="12"/>
  <c r="N1738" i="12"/>
  <c r="H9548" i="12"/>
  <c r="L9548" i="12" s="1"/>
  <c r="L9547" i="12"/>
  <c r="L8911" i="12"/>
  <c r="H8912" i="12"/>
  <c r="L8912" i="12" s="1"/>
  <c r="N5555" i="12"/>
  <c r="L8891" i="12"/>
  <c r="H8892" i="12"/>
  <c r="L8892" i="12" s="1"/>
  <c r="H9891" i="12"/>
  <c r="L9891" i="12" s="1"/>
  <c r="L9890" i="12"/>
  <c r="L9808" i="12"/>
  <c r="N9810" i="12" s="1"/>
  <c r="N5443" i="12"/>
  <c r="N7408" i="12"/>
  <c r="N8728" i="12"/>
  <c r="H8935" i="12"/>
  <c r="L8935" i="12" s="1"/>
  <c r="N8936" i="12" s="1"/>
  <c r="N8938" i="12" s="1"/>
  <c r="H9754" i="12"/>
  <c r="L9754" i="12" s="1"/>
  <c r="N9755" i="12" s="1"/>
  <c r="N9757" i="12" s="1"/>
  <c r="N8356" i="12"/>
  <c r="H8840" i="12"/>
  <c r="L8840" i="12" s="1"/>
  <c r="N8841" i="12" s="1"/>
  <c r="N8843" i="12" s="1"/>
  <c r="L9435" i="12"/>
  <c r="N9437" i="12" s="1"/>
  <c r="L9793" i="12"/>
  <c r="N9795" i="12" s="1"/>
  <c r="L9743" i="12"/>
  <c r="N9745" i="12" s="1"/>
  <c r="N9747" i="12" s="1"/>
  <c r="N9748" i="12" s="1"/>
  <c r="N9749" i="12" s="1"/>
  <c r="G736" i="11" s="1"/>
  <c r="H9829" i="12"/>
  <c r="L9829" i="12" s="1"/>
  <c r="N9830" i="12" s="1"/>
  <c r="N9832" i="12" s="1"/>
  <c r="N8259" i="12"/>
  <c r="H8850" i="12"/>
  <c r="L8850" i="12" s="1"/>
  <c r="N8851" i="12" s="1"/>
  <c r="N8853" i="12" s="1"/>
  <c r="L9156" i="12"/>
  <c r="N9158" i="12" s="1"/>
  <c r="N9160" i="12" s="1"/>
  <c r="N9161" i="12" s="1"/>
  <c r="N9162" i="12" s="1"/>
  <c r="G688" i="11" s="1"/>
  <c r="L9910" i="12"/>
  <c r="N9912" i="12" s="1"/>
  <c r="N9914" i="12" s="1"/>
  <c r="N9915" i="12" s="1"/>
  <c r="N9916" i="12" s="1"/>
  <c r="G752" i="11" s="1"/>
  <c r="N662" i="12"/>
  <c r="N742" i="12"/>
  <c r="N283" i="12"/>
  <c r="N27" i="12"/>
  <c r="N48" i="12"/>
  <c r="N424" i="12"/>
  <c r="N496" i="12"/>
  <c r="N545" i="12"/>
  <c r="N721" i="12"/>
  <c r="N353" i="12"/>
  <c r="N355" i="12" s="1"/>
  <c r="N636" i="12"/>
  <c r="N1438" i="12"/>
  <c r="N700" i="12"/>
  <c r="N898" i="12"/>
  <c r="L8420" i="12"/>
  <c r="N8421" i="12" s="1"/>
  <c r="H2656" i="12"/>
  <c r="L2656" i="12" s="1"/>
  <c r="L2655" i="12"/>
  <c r="N764" i="12"/>
  <c r="N1996" i="12"/>
  <c r="N2001" i="12" s="1"/>
  <c r="H2214" i="12"/>
  <c r="L2214" i="12" s="1"/>
  <c r="L2213" i="12"/>
  <c r="H2665" i="12"/>
  <c r="L2665" i="12" s="1"/>
  <c r="L2664" i="12"/>
  <c r="N1383" i="12"/>
  <c r="N3585" i="12"/>
  <c r="N3586" i="12" s="1"/>
  <c r="G302" i="11" s="1"/>
  <c r="N3648" i="12"/>
  <c r="N3649" i="12" s="1"/>
  <c r="G309" i="11" s="1"/>
  <c r="L1142" i="12"/>
  <c r="N1144" i="12" s="1"/>
  <c r="N1297" i="12"/>
  <c r="N1474" i="12"/>
  <c r="L2673" i="12"/>
  <c r="N2675" i="12" s="1"/>
  <c r="N2677" i="12" s="1"/>
  <c r="N2678" i="12" s="1"/>
  <c r="G191" i="11" s="1"/>
  <c r="H2743" i="12"/>
  <c r="L2743" i="12" s="1"/>
  <c r="N2744" i="12" s="1"/>
  <c r="N3495" i="12"/>
  <c r="N3496" i="12" s="1"/>
  <c r="G292" i="11" s="1"/>
  <c r="N1661" i="12"/>
  <c r="L1848" i="12"/>
  <c r="N1849" i="12" s="1"/>
  <c r="N1851" i="12" s="1"/>
  <c r="L2468" i="12"/>
  <c r="N2469" i="12" s="1"/>
  <c r="L2453" i="12"/>
  <c r="N2454" i="12" s="1"/>
  <c r="H2839" i="12"/>
  <c r="L2839" i="12" s="1"/>
  <c r="L2838" i="12"/>
  <c r="N3990" i="12"/>
  <c r="H1833" i="12"/>
  <c r="L1833" i="12" s="1"/>
  <c r="N1834" i="12" s="1"/>
  <c r="N1839" i="12" s="1"/>
  <c r="N3504" i="12"/>
  <c r="N3505" i="12" s="1"/>
  <c r="G293" i="11" s="1"/>
  <c r="N3567" i="12"/>
  <c r="N3568" i="12" s="1"/>
  <c r="G300" i="11" s="1"/>
  <c r="N2084" i="12"/>
  <c r="N3630" i="12"/>
  <c r="N3631" i="12" s="1"/>
  <c r="G307" i="11" s="1"/>
  <c r="N3738" i="12"/>
  <c r="N3739" i="12" s="1"/>
  <c r="G319" i="11" s="1"/>
  <c r="H2829" i="12"/>
  <c r="L2829" i="12" s="1"/>
  <c r="L2828" i="12"/>
  <c r="N2904" i="12"/>
  <c r="N2906" i="12" s="1"/>
  <c r="N3522" i="12"/>
  <c r="N3523" i="12" s="1"/>
  <c r="G295" i="11" s="1"/>
  <c r="N3666" i="12"/>
  <c r="N3667" i="12" s="1"/>
  <c r="G311" i="11" s="1"/>
  <c r="N3702" i="12"/>
  <c r="N3703" i="12" s="1"/>
  <c r="G315" i="11" s="1"/>
  <c r="H2497" i="12"/>
  <c r="L2497" i="12" s="1"/>
  <c r="N2498" i="12" s="1"/>
  <c r="L2482" i="12"/>
  <c r="N2483" i="12" s="1"/>
  <c r="N3451" i="12"/>
  <c r="N3452" i="12" s="1"/>
  <c r="G287" i="11" s="1"/>
  <c r="N3675" i="12"/>
  <c r="N3676" i="12" s="1"/>
  <c r="G312" i="11" s="1"/>
  <c r="N3487" i="12"/>
  <c r="N3488" i="12" s="1"/>
  <c r="G291" i="11" s="1"/>
  <c r="N3639" i="12"/>
  <c r="N3640" i="12" s="1"/>
  <c r="G308" i="11" s="1"/>
  <c r="N4877" i="12"/>
  <c r="N3613" i="12"/>
  <c r="G305" i="11" s="1"/>
  <c r="N3685" i="12"/>
  <c r="G313" i="11" s="1"/>
  <c r="N4026" i="12"/>
  <c r="N4798" i="12"/>
  <c r="N5164" i="12"/>
  <c r="N5169" i="12" s="1"/>
  <c r="N5330" i="12"/>
  <c r="N5612" i="12"/>
  <c r="N5298" i="12"/>
  <c r="N5539" i="12"/>
  <c r="N3576" i="12"/>
  <c r="N3577" i="12" s="1"/>
  <c r="G301" i="11" s="1"/>
  <c r="N4601" i="12"/>
  <c r="N5346" i="12"/>
  <c r="L7102" i="12"/>
  <c r="N7103" i="12" s="1"/>
  <c r="H7102" i="12"/>
  <c r="N4367" i="12"/>
  <c r="N3424" i="12"/>
  <c r="N3425" i="12" s="1"/>
  <c r="G284" i="11" s="1"/>
  <c r="N3460" i="12"/>
  <c r="N3461" i="12" s="1"/>
  <c r="G288" i="11" s="1"/>
  <c r="N3478" i="12"/>
  <c r="N3479" i="12" s="1"/>
  <c r="G290" i="11" s="1"/>
  <c r="N3622" i="12"/>
  <c r="G306" i="11" s="1"/>
  <c r="N3657" i="12"/>
  <c r="N3658" i="12" s="1"/>
  <c r="G310" i="11" s="1"/>
  <c r="N3694" i="12"/>
  <c r="G314" i="11" s="1"/>
  <c r="N4618" i="12"/>
  <c r="N5314" i="12"/>
  <c r="N3549" i="12"/>
  <c r="N3550" i="12" s="1"/>
  <c r="G298" i="11" s="1"/>
  <c r="N4473" i="12"/>
  <c r="N5523" i="12"/>
  <c r="N6734" i="12"/>
  <c r="N6739" i="12" s="1"/>
  <c r="N5459" i="12"/>
  <c r="N5632" i="12"/>
  <c r="N5712" i="12"/>
  <c r="L7020" i="12"/>
  <c r="N7021" i="12" s="1"/>
  <c r="H7020" i="12"/>
  <c r="N5362" i="12"/>
  <c r="N6342" i="12"/>
  <c r="N5427" i="12"/>
  <c r="N5779" i="12"/>
  <c r="L5794" i="12"/>
  <c r="N5795" i="12" s="1"/>
  <c r="N5491" i="12"/>
  <c r="N6577" i="12"/>
  <c r="N7142" i="12"/>
  <c r="N7775" i="12"/>
  <c r="N7776" i="12" s="1"/>
  <c r="G585" i="11" s="1"/>
  <c r="N6426" i="12"/>
  <c r="L7052" i="12"/>
  <c r="N7053" i="12" s="1"/>
  <c r="H7052" i="12"/>
  <c r="N6969" i="12"/>
  <c r="N7184" i="12"/>
  <c r="N7189" i="12" s="1"/>
  <c r="N7017" i="12"/>
  <c r="N7087" i="12"/>
  <c r="N7899" i="12"/>
  <c r="L7004" i="12"/>
  <c r="N7005" i="12" s="1"/>
  <c r="L8290" i="12"/>
  <c r="N8291" i="12" s="1"/>
  <c r="L6987" i="12"/>
  <c r="N6988" i="12" s="1"/>
  <c r="N8802" i="12"/>
  <c r="N8803" i="12" s="1"/>
  <c r="G656" i="11" s="1"/>
  <c r="L8499" i="12"/>
  <c r="N8500" i="12" s="1"/>
  <c r="H8925" i="12"/>
  <c r="L8925" i="12" s="1"/>
  <c r="L8924" i="12"/>
  <c r="N6555" i="12"/>
  <c r="N7420" i="12"/>
  <c r="N7425" i="12" s="1"/>
  <c r="N7586" i="12"/>
  <c r="N7591" i="12" s="1"/>
  <c r="N8275" i="12"/>
  <c r="N8452" i="12"/>
  <c r="H8749" i="12"/>
  <c r="L8749" i="12" s="1"/>
  <c r="L8748" i="12"/>
  <c r="H8779" i="12"/>
  <c r="L8779" i="12" s="1"/>
  <c r="L8778" i="12"/>
  <c r="L8322" i="12"/>
  <c r="N8323" i="12" s="1"/>
  <c r="L8372" i="12"/>
  <c r="N8373" i="12" s="1"/>
  <c r="L8758" i="12"/>
  <c r="N8760" i="12" s="1"/>
  <c r="N8762" i="12" s="1"/>
  <c r="N8672" i="12"/>
  <c r="N7829" i="12"/>
  <c r="N7834" i="12" s="1"/>
  <c r="H8789" i="12"/>
  <c r="L8789" i="12" s="1"/>
  <c r="L8788" i="12"/>
  <c r="L8703" i="12"/>
  <c r="N8704" i="12" s="1"/>
  <c r="N8743" i="12"/>
  <c r="N8744" i="12" s="1"/>
  <c r="G650" i="11" s="1"/>
  <c r="L8817" i="12"/>
  <c r="H8818" i="12"/>
  <c r="L8818" i="12" s="1"/>
  <c r="H8808" i="12"/>
  <c r="L8808" i="12" s="1"/>
  <c r="L8807" i="12"/>
  <c r="H9177" i="12"/>
  <c r="L9177" i="12" s="1"/>
  <c r="N9178" i="12" s="1"/>
  <c r="N9180" i="12" s="1"/>
  <c r="H9506" i="12"/>
  <c r="L9506" i="12" s="1"/>
  <c r="L9505" i="12"/>
  <c r="L9519" i="12"/>
  <c r="N9521" i="12" s="1"/>
  <c r="H8975" i="12"/>
  <c r="L8975" i="12" s="1"/>
  <c r="N8976" i="12" s="1"/>
  <c r="N8978" i="12" s="1"/>
  <c r="L9166" i="12"/>
  <c r="H9167" i="12"/>
  <c r="L9167" i="12" s="1"/>
  <c r="H9921" i="12"/>
  <c r="L9921" i="12" s="1"/>
  <c r="L9920" i="12"/>
  <c r="C244" i="13"/>
  <c r="H3429" i="12" s="1"/>
  <c r="L3429" i="12" s="1"/>
  <c r="N3430" i="12" s="1"/>
  <c r="N3432" i="12" s="1"/>
  <c r="H9775" i="12"/>
  <c r="L9775" i="12" s="1"/>
  <c r="H9790" i="12"/>
  <c r="L9790" i="12" s="1"/>
  <c r="H9805" i="12"/>
  <c r="L9805" i="12" s="1"/>
  <c r="N9806" i="12" s="1"/>
  <c r="L9860" i="12"/>
  <c r="N9862" i="12" s="1"/>
  <c r="N9864" i="12" s="1"/>
  <c r="L9900" i="12"/>
  <c r="N9902" i="12" s="1"/>
  <c r="N9904" i="12" s="1"/>
  <c r="H9871" i="12"/>
  <c r="L9871" i="12" s="1"/>
  <c r="L9870" i="12"/>
  <c r="H6319" i="12"/>
  <c r="L6319" i="12" s="1"/>
  <c r="N6320" i="12" s="1"/>
  <c r="N1876" i="12" l="1"/>
  <c r="N1881" i="12" s="1"/>
  <c r="E984" i="21"/>
  <c r="F984" i="21" s="1"/>
  <c r="H984" i="21" s="1"/>
  <c r="I984" i="21" s="1"/>
  <c r="E997" i="8"/>
  <c r="G997" i="8" s="1"/>
  <c r="I997" i="8" s="1"/>
  <c r="G985" i="18"/>
  <c r="L984" i="21" s="1"/>
  <c r="N1750" i="12"/>
  <c r="N1755" i="12" s="1"/>
  <c r="N6139" i="12"/>
  <c r="N6144" i="12" s="1"/>
  <c r="N6145" i="12" s="1"/>
  <c r="N6146" i="12" s="1"/>
  <c r="G469" i="11" s="1"/>
  <c r="N800" i="12"/>
  <c r="F510" i="18"/>
  <c r="F582" i="18"/>
  <c r="F554" i="18"/>
  <c r="F530" i="18"/>
  <c r="N4810" i="12"/>
  <c r="N4816" i="12" s="1"/>
  <c r="N4817" i="12" s="1"/>
  <c r="N1522" i="12"/>
  <c r="N1529" i="12" s="1"/>
  <c r="N1530" i="12" s="1"/>
  <c r="N1531" i="12" s="1"/>
  <c r="G105" i="11" s="1"/>
  <c r="F192" i="18" s="1"/>
  <c r="N1645" i="12"/>
  <c r="N4469" i="12"/>
  <c r="N2528" i="12"/>
  <c r="N2534" i="12" s="1"/>
  <c r="N2535" i="12" s="1"/>
  <c r="N2536" i="12" s="1"/>
  <c r="G180" i="11" s="1"/>
  <c r="F1159" i="18" s="1"/>
  <c r="N6843" i="12"/>
  <c r="N6848" i="12" s="1"/>
  <c r="N7247" i="12"/>
  <c r="N7252" i="12" s="1"/>
  <c r="N1450" i="12"/>
  <c r="N573" i="12"/>
  <c r="N4225" i="12"/>
  <c r="N1193" i="12"/>
  <c r="N2561" i="12"/>
  <c r="N6903" i="12"/>
  <c r="N6908" i="12" s="1"/>
  <c r="N5193" i="12"/>
  <c r="N5198" i="12" s="1"/>
  <c r="N1414" i="12"/>
  <c r="N1215" i="12"/>
  <c r="N5358" i="12"/>
  <c r="N5364" i="12" s="1"/>
  <c r="N5365" i="12" s="1"/>
  <c r="N5366" i="12" s="1"/>
  <c r="G421" i="11" s="1"/>
  <c r="N2543" i="12"/>
  <c r="N2211" i="12"/>
  <c r="N2933" i="12"/>
  <c r="E982" i="21"/>
  <c r="F982" i="21" s="1"/>
  <c r="H982" i="21" s="1"/>
  <c r="I982" i="21" s="1"/>
  <c r="G983" i="18"/>
  <c r="E995" i="8"/>
  <c r="G995" i="8" s="1"/>
  <c r="I995" i="8" s="1"/>
  <c r="N6764" i="12"/>
  <c r="N615" i="12"/>
  <c r="N1951" i="12"/>
  <c r="N1956" i="12" s="1"/>
  <c r="N6485" i="12"/>
  <c r="N6490" i="12" s="1"/>
  <c r="E996" i="8"/>
  <c r="G996" i="8" s="1"/>
  <c r="I996" i="8" s="1"/>
  <c r="E983" i="21"/>
  <c r="F983" i="21" s="1"/>
  <c r="H983" i="21" s="1"/>
  <c r="I983" i="21" s="1"/>
  <c r="G984" i="18"/>
  <c r="L983" i="21" s="1"/>
  <c r="N2641" i="12"/>
  <c r="N2647" i="12" s="1"/>
  <c r="N2648" i="12" s="1"/>
  <c r="N2649" i="12" s="1"/>
  <c r="G187" i="11" s="1"/>
  <c r="F159" i="18" s="1"/>
  <c r="N6079" i="12"/>
  <c r="N6084" i="12" s="1"/>
  <c r="N4173" i="12"/>
  <c r="N4179" i="12" s="1"/>
  <c r="N4180" i="12" s="1"/>
  <c r="N4181" i="12" s="1"/>
  <c r="G348" i="11" s="1"/>
  <c r="N524" i="12"/>
  <c r="N530" i="12" s="1"/>
  <c r="N531" i="12" s="1"/>
  <c r="N532" i="12" s="1"/>
  <c r="G45" i="11" s="1"/>
  <c r="N867" i="12"/>
  <c r="N6689" i="12"/>
  <c r="N6694" i="12" s="1"/>
  <c r="N6695" i="12" s="1"/>
  <c r="N6696" i="12" s="1"/>
  <c r="G511" i="11" s="1"/>
  <c r="N5759" i="12"/>
  <c r="N5765" i="12" s="1"/>
  <c r="N5766" i="12" s="1"/>
  <c r="N5767" i="12" s="1"/>
  <c r="G444" i="11" s="1"/>
  <c r="F1138" i="18" s="1"/>
  <c r="N6300" i="12"/>
  <c r="E1016" i="21"/>
  <c r="F1016" i="21" s="1"/>
  <c r="H1016" i="21" s="1"/>
  <c r="I1016" i="21" s="1"/>
  <c r="E239" i="21"/>
  <c r="F239" i="21" s="1"/>
  <c r="H239" i="21" s="1"/>
  <c r="I239" i="21" s="1"/>
  <c r="E916" i="21"/>
  <c r="F916" i="21" s="1"/>
  <c r="H916" i="21" s="1"/>
  <c r="I916" i="21" s="1"/>
  <c r="H2563" i="12"/>
  <c r="L2563" i="12" s="1"/>
  <c r="N2569" i="12" s="1"/>
  <c r="N2571" i="12" s="1"/>
  <c r="N2572" i="12" s="1"/>
  <c r="N2573" i="12" s="1"/>
  <c r="G181" i="11" s="1"/>
  <c r="F197" i="18" s="1"/>
  <c r="L2545" i="12"/>
  <c r="N5072" i="12"/>
  <c r="N7132" i="12"/>
  <c r="N7144" i="12" s="1"/>
  <c r="N6545" i="12"/>
  <c r="N9378" i="12"/>
  <c r="N9383" i="12" s="1"/>
  <c r="N9384" i="12" s="1"/>
  <c r="N9385" i="12" s="1"/>
  <c r="G704" i="11" s="1"/>
  <c r="F1148" i="18" s="1"/>
  <c r="N5587" i="12"/>
  <c r="N5597" i="12" s="1"/>
  <c r="N5598" i="12" s="1"/>
  <c r="N4760" i="12"/>
  <c r="N4768" i="12" s="1"/>
  <c r="N4769" i="12" s="1"/>
  <c r="N4770" i="12" s="1"/>
  <c r="G383" i="11" s="1"/>
  <c r="F597" i="18" s="1"/>
  <c r="N4189" i="12"/>
  <c r="N4197" i="12" s="1"/>
  <c r="N4198" i="12" s="1"/>
  <c r="N4199" i="12" s="1"/>
  <c r="G349" i="11" s="1"/>
  <c r="F596" i="18" s="1"/>
  <c r="N4241" i="12"/>
  <c r="N4249" i="12" s="1"/>
  <c r="N4250" i="12" s="1"/>
  <c r="N4251" i="12" s="1"/>
  <c r="G352" i="11" s="1"/>
  <c r="F594" i="18" s="1"/>
  <c r="N4397" i="12"/>
  <c r="N4405" i="12" s="1"/>
  <c r="N4406" i="12" s="1"/>
  <c r="N4407" i="12" s="1"/>
  <c r="G361" i="11" s="1"/>
  <c r="A13" i="11"/>
  <c r="A76" i="12"/>
  <c r="A105" i="12" s="1"/>
  <c r="N4741" i="12"/>
  <c r="N4747" i="12" s="1"/>
  <c r="N3936" i="12"/>
  <c r="N3943" i="12" s="1"/>
  <c r="N3944" i="12" s="1"/>
  <c r="N3945" i="12" s="1"/>
  <c r="G334" i="11" s="1"/>
  <c r="F511" i="18" s="1"/>
  <c r="N1798" i="12"/>
  <c r="N1805" i="12" s="1"/>
  <c r="N1806" i="12" s="1"/>
  <c r="N1807" i="12" s="1"/>
  <c r="G125" i="11" s="1"/>
  <c r="F102" i="18" s="1"/>
  <c r="N8303" i="12"/>
  <c r="N8309" i="12" s="1"/>
  <c r="N8310" i="12" s="1"/>
  <c r="N8311" i="12" s="1"/>
  <c r="G619" i="11" s="1"/>
  <c r="F1088" i="18" s="1"/>
  <c r="N4725" i="12"/>
  <c r="N4731" i="12" s="1"/>
  <c r="N4732" i="12" s="1"/>
  <c r="N4733" i="12" s="1"/>
  <c r="G381" i="11" s="1"/>
  <c r="N4451" i="12"/>
  <c r="N4459" i="12" s="1"/>
  <c r="N4460" i="12" s="1"/>
  <c r="N4461" i="12" s="1"/>
  <c r="G364" i="11" s="1"/>
  <c r="F270" i="18" s="1"/>
  <c r="N4415" i="12"/>
  <c r="N4423" i="12" s="1"/>
  <c r="N4424" i="12" s="1"/>
  <c r="N4425" i="12" s="1"/>
  <c r="G362" i="11" s="1"/>
  <c r="F282" i="18" s="1"/>
  <c r="N4118" i="12"/>
  <c r="N4124" i="12" s="1"/>
  <c r="N4125" i="12" s="1"/>
  <c r="N4126" i="12" s="1"/>
  <c r="G345" i="11" s="1"/>
  <c r="N5223" i="12"/>
  <c r="N5228" i="12" s="1"/>
  <c r="N5229" i="12" s="1"/>
  <c r="N5230" i="12" s="1"/>
  <c r="G413" i="11" s="1"/>
  <c r="N4207" i="12"/>
  <c r="N4215" i="12" s="1"/>
  <c r="N4216" i="12" s="1"/>
  <c r="N4217" i="12" s="1"/>
  <c r="G350" i="11" s="1"/>
  <c r="F273" i="18" s="1"/>
  <c r="N4135" i="12"/>
  <c r="N4143" i="12" s="1"/>
  <c r="N4144" i="12" s="1"/>
  <c r="N4145" i="12" s="1"/>
  <c r="G346" i="11" s="1"/>
  <c r="N4379" i="12"/>
  <c r="N4385" i="12" s="1"/>
  <c r="N4386" i="12" s="1"/>
  <c r="N4387" i="12" s="1"/>
  <c r="G360" i="11" s="1"/>
  <c r="N5253" i="12"/>
  <c r="N5258" i="12" s="1"/>
  <c r="N5259" i="12" s="1"/>
  <c r="N5260" i="12" s="1"/>
  <c r="G415" i="11" s="1"/>
  <c r="F690" i="18" s="1"/>
  <c r="E689" i="21" s="1"/>
  <c r="F689" i="21" s="1"/>
  <c r="H689" i="21" s="1"/>
  <c r="I689" i="21" s="1"/>
  <c r="N3884" i="12"/>
  <c r="N3891" i="12" s="1"/>
  <c r="N3892" i="12" s="1"/>
  <c r="N3893" i="12" s="1"/>
  <c r="G331" i="11" s="1"/>
  <c r="F592" i="18" s="1"/>
  <c r="N3919" i="12"/>
  <c r="N3926" i="12" s="1"/>
  <c r="N3927" i="12" s="1"/>
  <c r="N3928" i="12" s="1"/>
  <c r="G333" i="11" s="1"/>
  <c r="N4259" i="12"/>
  <c r="N4265" i="12" s="1"/>
  <c r="N4266" i="12" s="1"/>
  <c r="N4267" i="12" s="1"/>
  <c r="G353" i="11" s="1"/>
  <c r="F375" i="18" s="1"/>
  <c r="N5567" i="12"/>
  <c r="N5577" i="12" s="1"/>
  <c r="N5578" i="12" s="1"/>
  <c r="N5579" i="12" s="1"/>
  <c r="G434" i="11" s="1"/>
  <c r="N3901" i="12"/>
  <c r="N3909" i="12" s="1"/>
  <c r="N3910" i="12" s="1"/>
  <c r="N3911" i="12" s="1"/>
  <c r="G332" i="11" s="1"/>
  <c r="F276" i="18" s="1"/>
  <c r="N4153" i="12"/>
  <c r="N4161" i="12" s="1"/>
  <c r="N4162" i="12" s="1"/>
  <c r="N4163" i="12" s="1"/>
  <c r="G347" i="11" s="1"/>
  <c r="N5208" i="12"/>
  <c r="N5213" i="12" s="1"/>
  <c r="N5214" i="12" s="1"/>
  <c r="N5215" i="12" s="1"/>
  <c r="G412" i="11" s="1"/>
  <c r="N4053" i="12"/>
  <c r="N4058" i="12" s="1"/>
  <c r="N4059" i="12" s="1"/>
  <c r="N4060" i="12" s="1"/>
  <c r="G341" i="11" s="1"/>
  <c r="N92" i="12"/>
  <c r="N98" i="12" s="1"/>
  <c r="N4276" i="12"/>
  <c r="N4283" i="12" s="1"/>
  <c r="N4284" i="12" s="1"/>
  <c r="N4285" i="12" s="1"/>
  <c r="G354" i="11" s="1"/>
  <c r="F584" i="18" s="1"/>
  <c r="E583" i="21" s="1"/>
  <c r="F583" i="21" s="1"/>
  <c r="H583" i="21" s="1"/>
  <c r="I583" i="21" s="1"/>
  <c r="N4310" i="12"/>
  <c r="N4318" i="12" s="1"/>
  <c r="N4319" i="12" s="1"/>
  <c r="N4320" i="12" s="1"/>
  <c r="G356" i="11" s="1"/>
  <c r="N5238" i="12"/>
  <c r="N5243" i="12" s="1"/>
  <c r="N5244" i="12" s="1"/>
  <c r="N5245" i="12" s="1"/>
  <c r="G414" i="11" s="1"/>
  <c r="F689" i="18" s="1"/>
  <c r="N3867" i="12"/>
  <c r="N3874" i="12" s="1"/>
  <c r="N3875" i="12" s="1"/>
  <c r="N3876" i="12" s="1"/>
  <c r="G330" i="11" s="1"/>
  <c r="F591" i="18" s="1"/>
  <c r="N4101" i="12"/>
  <c r="N4108" i="12" s="1"/>
  <c r="N4109" i="12" s="1"/>
  <c r="N4110" i="12" s="1"/>
  <c r="G344" i="11" s="1"/>
  <c r="N4433" i="12"/>
  <c r="N4441" i="12" s="1"/>
  <c r="N4442" i="12" s="1"/>
  <c r="N4443" i="12" s="1"/>
  <c r="G363" i="11" s="1"/>
  <c r="F595" i="18" s="1"/>
  <c r="N4038" i="12"/>
  <c r="N4043" i="12" s="1"/>
  <c r="N4044" i="12" s="1"/>
  <c r="N4045" i="12" s="1"/>
  <c r="G340" i="11" s="1"/>
  <c r="F538" i="18" s="1"/>
  <c r="G1017" i="18"/>
  <c r="L1016" i="21" s="1"/>
  <c r="E1029" i="8"/>
  <c r="G1029" i="8" s="1"/>
  <c r="I1029" i="8" s="1"/>
  <c r="G240" i="18"/>
  <c r="L239" i="21" s="1"/>
  <c r="E251" i="8"/>
  <c r="G251" i="8" s="1"/>
  <c r="I251" i="8" s="1"/>
  <c r="G917" i="18"/>
  <c r="L916" i="21" s="1"/>
  <c r="E929" i="8"/>
  <c r="G929" i="8" s="1"/>
  <c r="I929" i="8" s="1"/>
  <c r="H3106" i="12"/>
  <c r="L3106" i="12" s="1"/>
  <c r="H3178" i="12"/>
  <c r="L3178" i="12" s="1"/>
  <c r="H3155" i="12"/>
  <c r="L3155" i="12" s="1"/>
  <c r="H3154" i="12"/>
  <c r="L3154" i="12" s="1"/>
  <c r="L3163" i="12"/>
  <c r="H3232" i="12"/>
  <c r="L3232" i="12" s="1"/>
  <c r="H3120" i="12"/>
  <c r="L3120" i="12" s="1"/>
  <c r="H3220" i="12"/>
  <c r="L3220" i="12" s="1"/>
  <c r="H3219" i="12"/>
  <c r="L3219" i="12" s="1"/>
  <c r="H3136" i="12"/>
  <c r="L3136" i="12" s="1"/>
  <c r="H3137" i="12"/>
  <c r="L3137" i="12" s="1"/>
  <c r="H3184" i="12"/>
  <c r="L3184" i="12" s="1"/>
  <c r="H3098" i="12"/>
  <c r="L3098" i="12" s="1"/>
  <c r="H3127" i="12"/>
  <c r="L3127" i="12" s="1"/>
  <c r="H3144" i="12"/>
  <c r="L3144" i="12" s="1"/>
  <c r="H3171" i="12"/>
  <c r="L3171" i="12" s="1"/>
  <c r="H3113" i="12"/>
  <c r="L3113" i="12" s="1"/>
  <c r="H3226" i="12"/>
  <c r="L3226" i="12" s="1"/>
  <c r="F694" i="18"/>
  <c r="E693" i="21" s="1"/>
  <c r="F693" i="21" s="1"/>
  <c r="H693" i="21" s="1"/>
  <c r="I693" i="21" s="1"/>
  <c r="F679" i="18"/>
  <c r="E678" i="21" s="1"/>
  <c r="F678" i="21" s="1"/>
  <c r="H678" i="21" s="1"/>
  <c r="I678" i="21" s="1"/>
  <c r="F955" i="18"/>
  <c r="E954" i="21" s="1"/>
  <c r="F954" i="21" s="1"/>
  <c r="H954" i="21" s="1"/>
  <c r="I954" i="21" s="1"/>
  <c r="F734" i="18"/>
  <c r="E733" i="21" s="1"/>
  <c r="F733" i="21" s="1"/>
  <c r="H733" i="21" s="1"/>
  <c r="I733" i="21" s="1"/>
  <c r="F731" i="18"/>
  <c r="E730" i="21" s="1"/>
  <c r="F730" i="21" s="1"/>
  <c r="H730" i="21" s="1"/>
  <c r="I730" i="21" s="1"/>
  <c r="F716" i="18"/>
  <c r="E715" i="21" s="1"/>
  <c r="F715" i="21" s="1"/>
  <c r="F699" i="18"/>
  <c r="E698" i="21" s="1"/>
  <c r="F698" i="21" s="1"/>
  <c r="H698" i="21" s="1"/>
  <c r="I698" i="21" s="1"/>
  <c r="F705" i="18"/>
  <c r="E704" i="21" s="1"/>
  <c r="F704" i="21" s="1"/>
  <c r="H704" i="21" s="1"/>
  <c r="I704" i="21" s="1"/>
  <c r="F727" i="18"/>
  <c r="F711" i="18"/>
  <c r="F706" i="18"/>
  <c r="F700" i="18"/>
  <c r="F717" i="18"/>
  <c r="F684" i="18"/>
  <c r="F680" i="18"/>
  <c r="A3878" i="12"/>
  <c r="A3895" i="12" s="1"/>
  <c r="A330" i="11"/>
  <c r="F143" i="18"/>
  <c r="F232" i="18"/>
  <c r="N1580" i="12"/>
  <c r="N1587" i="12" s="1"/>
  <c r="N1588" i="12" s="1"/>
  <c r="N1589" i="12" s="1"/>
  <c r="G109" i="11" s="1"/>
  <c r="F134" i="18" s="1"/>
  <c r="N4501" i="12"/>
  <c r="N4506" i="12" s="1"/>
  <c r="N4507" i="12" s="1"/>
  <c r="N4508" i="12" s="1"/>
  <c r="G367" i="11" s="1"/>
  <c r="N589" i="12"/>
  <c r="N598" i="12" s="1"/>
  <c r="N599" i="12" s="1"/>
  <c r="N600" i="12" s="1"/>
  <c r="G49" i="11" s="1"/>
  <c r="L365" i="12"/>
  <c r="N366" i="12" s="1"/>
  <c r="N368" i="12" s="1"/>
  <c r="N369" i="12" s="1"/>
  <c r="N370" i="12" s="1"/>
  <c r="G34" i="11" s="1"/>
  <c r="N2818" i="12"/>
  <c r="N8158" i="12"/>
  <c r="N8164" i="12" s="1"/>
  <c r="N8165" i="12" s="1"/>
  <c r="N8166" i="12" s="1"/>
  <c r="G611" i="11" s="1"/>
  <c r="F965" i="18" s="1"/>
  <c r="N1124" i="12"/>
  <c r="N1130" i="12" s="1"/>
  <c r="N1132" i="12" s="1"/>
  <c r="G78" i="11" s="1"/>
  <c r="N8238" i="12"/>
  <c r="N8244" i="12" s="1"/>
  <c r="N8245" i="12" s="1"/>
  <c r="N8246" i="12" s="1"/>
  <c r="G615" i="11" s="1"/>
  <c r="F969" i="18" s="1"/>
  <c r="N8142" i="12"/>
  <c r="N8148" i="12" s="1"/>
  <c r="N8149" i="12" s="1"/>
  <c r="N8150" i="12" s="1"/>
  <c r="G610" i="11" s="1"/>
  <c r="F964" i="18" s="1"/>
  <c r="N8110" i="12"/>
  <c r="N8116" i="12" s="1"/>
  <c r="N8117" i="12" s="1"/>
  <c r="N8118" i="12" s="1"/>
  <c r="G608" i="11" s="1"/>
  <c r="F962" i="18" s="1"/>
  <c r="N8094" i="12"/>
  <c r="N8100" i="12" s="1"/>
  <c r="N8101" i="12" s="1"/>
  <c r="N8102" i="12" s="1"/>
  <c r="G607" i="11" s="1"/>
  <c r="F961" i="18" s="1"/>
  <c r="N8126" i="12"/>
  <c r="N8132" i="12" s="1"/>
  <c r="N8133" i="12" s="1"/>
  <c r="N8134" i="12" s="1"/>
  <c r="G609" i="11" s="1"/>
  <c r="N8190" i="12"/>
  <c r="N8196" i="12" s="1"/>
  <c r="N8197" i="12" s="1"/>
  <c r="N8198" i="12" s="1"/>
  <c r="G613" i="11" s="1"/>
  <c r="F967" i="18" s="1"/>
  <c r="E966" i="21" s="1"/>
  <c r="F966" i="21" s="1"/>
  <c r="H966" i="21" s="1"/>
  <c r="I966" i="21" s="1"/>
  <c r="N8174" i="12"/>
  <c r="N8180" i="12" s="1"/>
  <c r="N8181" i="12" s="1"/>
  <c r="N8182" i="12" s="1"/>
  <c r="G612" i="11" s="1"/>
  <c r="F966" i="18" s="1"/>
  <c r="E965" i="21" s="1"/>
  <c r="F965" i="21" s="1"/>
  <c r="H965" i="21" s="1"/>
  <c r="I965" i="21" s="1"/>
  <c r="N8078" i="12"/>
  <c r="N8084" i="12" s="1"/>
  <c r="N8085" i="12" s="1"/>
  <c r="N8086" i="12" s="1"/>
  <c r="G606" i="11" s="1"/>
  <c r="F960" i="18" s="1"/>
  <c r="N8206" i="12"/>
  <c r="N8212" i="12" s="1"/>
  <c r="N8222" i="12"/>
  <c r="N8228" i="12" s="1"/>
  <c r="N8229" i="12" s="1"/>
  <c r="N8230" i="12" s="1"/>
  <c r="G614" i="11" s="1"/>
  <c r="F968" i="18" s="1"/>
  <c r="N9146" i="12"/>
  <c r="N9150" i="12" s="1"/>
  <c r="N9151" i="12" s="1"/>
  <c r="N9152" i="12" s="1"/>
  <c r="G687" i="11" s="1"/>
  <c r="A226" i="11"/>
  <c r="N7277" i="12"/>
  <c r="N7282" i="12" s="1"/>
  <c r="N7283" i="12" s="1"/>
  <c r="N5407" i="12"/>
  <c r="N5413" i="12" s="1"/>
  <c r="N5414" i="12" s="1"/>
  <c r="N5415" i="12" s="1"/>
  <c r="G424" i="11" s="1"/>
  <c r="N1906" i="12"/>
  <c r="N1911" i="12" s="1"/>
  <c r="N1912" i="12" s="1"/>
  <c r="N1913" i="12" s="1"/>
  <c r="N1377" i="12"/>
  <c r="N1385" i="12" s="1"/>
  <c r="N1386" i="12" s="1"/>
  <c r="N1387" i="12" s="1"/>
  <c r="G97" i="11" s="1"/>
  <c r="N9420" i="12"/>
  <c r="N9425" i="12" s="1"/>
  <c r="N9426" i="12" s="1"/>
  <c r="N9427" i="12" s="1"/>
  <c r="G707" i="11" s="1"/>
  <c r="F1151" i="18" s="1"/>
  <c r="E1150" i="21" s="1"/>
  <c r="F1150" i="21" s="1"/>
  <c r="H1150" i="21" s="1"/>
  <c r="I1150" i="21" s="1"/>
  <c r="N9392" i="12"/>
  <c r="N9397" i="12" s="1"/>
  <c r="N9398" i="12" s="1"/>
  <c r="N9399" i="12" s="1"/>
  <c r="G705" i="11" s="1"/>
  <c r="F1149" i="18" s="1"/>
  <c r="E1148" i="21" s="1"/>
  <c r="F1148" i="21" s="1"/>
  <c r="N7214" i="12"/>
  <c r="N7220" i="12" s="1"/>
  <c r="N7221" i="12" s="1"/>
  <c r="N7222" i="12" s="1"/>
  <c r="G547" i="11" s="1"/>
  <c r="N5727" i="12"/>
  <c r="N5733" i="12" s="1"/>
  <c r="N5734" i="12" s="1"/>
  <c r="N5735" i="12" s="1"/>
  <c r="G442" i="11" s="1"/>
  <c r="F1139" i="18" s="1"/>
  <c r="N8401" i="12"/>
  <c r="N8407" i="12" s="1"/>
  <c r="N8408" i="12" s="1"/>
  <c r="N8409" i="12" s="1"/>
  <c r="G625" i="11" s="1"/>
  <c r="F973" i="18" s="1"/>
  <c r="N4085" i="12"/>
  <c r="N4091" i="12" s="1"/>
  <c r="N4092" i="12" s="1"/>
  <c r="N4093" i="12" s="1"/>
  <c r="G343" i="11" s="1"/>
  <c r="F1130" i="18" s="1"/>
  <c r="E1129" i="21" s="1"/>
  <c r="F1129" i="21" s="1"/>
  <c r="H1129" i="21" s="1"/>
  <c r="I1129" i="21" s="1"/>
  <c r="N846" i="12"/>
  <c r="N857" i="12" s="1"/>
  <c r="N858" i="12" s="1"/>
  <c r="N859" i="12" s="1"/>
  <c r="G63" i="11" s="1"/>
  <c r="N7230" i="12"/>
  <c r="N7236" i="12" s="1"/>
  <c r="N7237" i="12" s="1"/>
  <c r="N7238" i="12" s="1"/>
  <c r="G548" i="11" s="1"/>
  <c r="F1132" i="18" s="1"/>
  <c r="A32" i="13"/>
  <c r="A33" i="13" s="1"/>
  <c r="A34" i="13" s="1"/>
  <c r="A35" i="13" s="1"/>
  <c r="A36" i="13" s="1"/>
  <c r="A37" i="13" s="1"/>
  <c r="A38" i="13" s="1"/>
  <c r="A39" i="13" s="1"/>
  <c r="A40" i="13" s="1"/>
  <c r="A41" i="13" s="1"/>
  <c r="A42" i="13" s="1"/>
  <c r="A43" i="13" s="1"/>
  <c r="A44" i="13" s="1"/>
  <c r="A45" i="13" s="1"/>
  <c r="A46" i="13" s="1"/>
  <c r="A47" i="13" s="1"/>
  <c r="A48" i="13" s="1"/>
  <c r="A51" i="13" s="1"/>
  <c r="A52" i="13" s="1"/>
  <c r="A53" i="13" s="1"/>
  <c r="A54" i="13" s="1"/>
  <c r="A55" i="13" s="1"/>
  <c r="A56" i="13" s="1"/>
  <c r="N6589" i="12"/>
  <c r="N6594" i="12" s="1"/>
  <c r="N6595" i="12" s="1"/>
  <c r="N6596" i="12" s="1"/>
  <c r="G504" i="11" s="1"/>
  <c r="N5503" i="12"/>
  <c r="N5509" i="12" s="1"/>
  <c r="N5510" i="12" s="1"/>
  <c r="N5511" i="12" s="1"/>
  <c r="G430" i="11" s="1"/>
  <c r="N50" i="12"/>
  <c r="N51" i="12" s="1"/>
  <c r="N52" i="12" s="1"/>
  <c r="G10" i="11" s="1"/>
  <c r="N2096" i="12"/>
  <c r="N2103" i="12" s="1"/>
  <c r="N2104" i="12" s="1"/>
  <c r="N2105" i="12" s="1"/>
  <c r="G146" i="11" s="1"/>
  <c r="N7480" i="12"/>
  <c r="N7485" i="12" s="1"/>
  <c r="N7486" i="12" s="1"/>
  <c r="N7487" i="12" s="1"/>
  <c r="G565" i="11" s="1"/>
  <c r="N5133" i="12"/>
  <c r="N5140" i="12" s="1"/>
  <c r="N5141" i="12" s="1"/>
  <c r="N5142" i="12" s="1"/>
  <c r="G407" i="11" s="1"/>
  <c r="A3040" i="12"/>
  <c r="A227" i="11"/>
  <c r="N3789" i="12"/>
  <c r="N3796" i="12" s="1"/>
  <c r="N3797" i="12" s="1"/>
  <c r="N3798" i="12" s="1"/>
  <c r="G325" i="11" s="1"/>
  <c r="N9448" i="12"/>
  <c r="N9453" i="12" s="1"/>
  <c r="N9454" i="12" s="1"/>
  <c r="N9455" i="12" s="1"/>
  <c r="G709" i="11" s="1"/>
  <c r="N8865" i="12"/>
  <c r="G663" i="11" s="1"/>
  <c r="N2047" i="12"/>
  <c r="N2054" i="12" s="1"/>
  <c r="N2055" i="12" s="1"/>
  <c r="N2056" i="12" s="1"/>
  <c r="G143" i="11" s="1"/>
  <c r="F233" i="18" s="1"/>
  <c r="N4294" i="12"/>
  <c r="N4300" i="12" s="1"/>
  <c r="N4301" i="12" s="1"/>
  <c r="N4302" i="12" s="1"/>
  <c r="G355" i="11" s="1"/>
  <c r="N3974" i="12"/>
  <c r="N3980" i="12" s="1"/>
  <c r="N3981" i="12" s="1"/>
  <c r="N3982" i="12" s="1"/>
  <c r="G336" i="11" s="1"/>
  <c r="N4709" i="12"/>
  <c r="N4715" i="12" s="1"/>
  <c r="N4716" i="12" s="1"/>
  <c r="N4717" i="12" s="1"/>
  <c r="G380" i="11" s="1"/>
  <c r="N4516" i="12"/>
  <c r="N4522" i="12" s="1"/>
  <c r="N4523" i="12" s="1"/>
  <c r="N4524" i="12" s="1"/>
  <c r="G368" i="11" s="1"/>
  <c r="N4778" i="12"/>
  <c r="N4784" i="12" s="1"/>
  <c r="N4785" i="12" s="1"/>
  <c r="N4786" i="12" s="1"/>
  <c r="G384" i="11" s="1"/>
  <c r="N1677" i="12"/>
  <c r="N1683" i="12" s="1"/>
  <c r="N1684" i="12" s="1"/>
  <c r="N1685" i="12" s="1"/>
  <c r="H2791" i="12" s="1"/>
  <c r="N4842" i="12"/>
  <c r="N4848" i="12" s="1"/>
  <c r="N4849" i="12" s="1"/>
  <c r="N4850" i="12" s="1"/>
  <c r="G388" i="11" s="1"/>
  <c r="N4532" i="12"/>
  <c r="N4538" i="12" s="1"/>
  <c r="N4539" i="12" s="1"/>
  <c r="N4540" i="12" s="1"/>
  <c r="G369" i="11" s="1"/>
  <c r="N4565" i="12"/>
  <c r="N4571" i="12" s="1"/>
  <c r="N4572" i="12" s="1"/>
  <c r="N4573" i="12" s="1"/>
  <c r="G371" i="11" s="1"/>
  <c r="N4858" i="12"/>
  <c r="N4864" i="12" s="1"/>
  <c r="N4865" i="12" s="1"/>
  <c r="N4866" i="12" s="1"/>
  <c r="G389" i="11" s="1"/>
  <c r="N3851" i="12"/>
  <c r="N3857" i="12" s="1"/>
  <c r="N3858" i="12" s="1"/>
  <c r="N3859" i="12" s="1"/>
  <c r="G329" i="11" s="1"/>
  <c r="N3957" i="12"/>
  <c r="N3963" i="12" s="1"/>
  <c r="N3964" i="12" s="1"/>
  <c r="N3965" i="12" s="1"/>
  <c r="G335" i="11" s="1"/>
  <c r="N4549" i="12"/>
  <c r="N4555" i="12" s="1"/>
  <c r="N4556" i="12" s="1"/>
  <c r="N4557" i="12" s="1"/>
  <c r="G370" i="11" s="1"/>
  <c r="N2740" i="12"/>
  <c r="N2746" i="12" s="1"/>
  <c r="N8464" i="12"/>
  <c r="N8470" i="12" s="1"/>
  <c r="N8471" i="12" s="1"/>
  <c r="N8472" i="12" s="1"/>
  <c r="G629" i="11" s="1"/>
  <c r="A329" i="11"/>
  <c r="N4330" i="12"/>
  <c r="N4336" i="12" s="1"/>
  <c r="N4337" i="12" s="1"/>
  <c r="N4338" i="12" s="1"/>
  <c r="G357" i="11" s="1"/>
  <c r="N8385" i="12"/>
  <c r="N8391" i="12" s="1"/>
  <c r="N8392" i="12" s="1"/>
  <c r="N8393" i="12" s="1"/>
  <c r="G624" i="11" s="1"/>
  <c r="F914" i="18" s="1"/>
  <c r="N1108" i="12"/>
  <c r="N9075" i="12"/>
  <c r="N9079" i="12" s="1"/>
  <c r="N9080" i="12" s="1"/>
  <c r="N9081" i="12" s="1"/>
  <c r="G682" i="11" s="1"/>
  <c r="N5310" i="12"/>
  <c r="N5316" i="12" s="1"/>
  <c r="N6780" i="12"/>
  <c r="N6786" i="12" s="1"/>
  <c r="N6787" i="12" s="1"/>
  <c r="N6788" i="12" s="1"/>
  <c r="G517" i="11" s="1"/>
  <c r="N7541" i="12"/>
  <c r="N7546" i="12" s="1"/>
  <c r="N7547" i="12" s="1"/>
  <c r="N7548" i="12" s="1"/>
  <c r="G569" i="11" s="1"/>
  <c r="N2030" i="12"/>
  <c r="N2037" i="12" s="1"/>
  <c r="N2038" i="12" s="1"/>
  <c r="N2039" i="12" s="1"/>
  <c r="G142" i="11" s="1"/>
  <c r="N957" i="12"/>
  <c r="N964" i="12" s="1"/>
  <c r="N966" i="12" s="1"/>
  <c r="G72" i="11" s="1"/>
  <c r="N5869" i="12"/>
  <c r="N5874" i="12" s="1"/>
  <c r="N5875" i="12" s="1"/>
  <c r="N5876" i="12" s="1"/>
  <c r="G451" i="11" s="1"/>
  <c r="N8018" i="12"/>
  <c r="N8023" i="12" s="1"/>
  <c r="N8024" i="12" s="1"/>
  <c r="N8025" i="12" s="1"/>
  <c r="G602" i="11" s="1"/>
  <c r="N5326" i="12"/>
  <c r="N5332" i="12" s="1"/>
  <c r="N5333" i="12" s="1"/>
  <c r="N5334" i="12" s="1"/>
  <c r="G419" i="11" s="1"/>
  <c r="N1981" i="12"/>
  <c r="N1986" i="12" s="1"/>
  <c r="N1987" i="12" s="1"/>
  <c r="N1988" i="12" s="1"/>
  <c r="G138" i="11" s="1"/>
  <c r="F175" i="18" s="1"/>
  <c r="N6438" i="12"/>
  <c r="N6443" i="12" s="1"/>
  <c r="N6444" i="12" s="1"/>
  <c r="N6445" i="12" s="1"/>
  <c r="G491" i="11" s="1"/>
  <c r="N7661" i="12"/>
  <c r="N7666" i="12" s="1"/>
  <c r="N7667" i="12" s="1"/>
  <c r="N7668" i="12" s="1"/>
  <c r="G577" i="11" s="1"/>
  <c r="N6376" i="12"/>
  <c r="N6388" i="12" s="1"/>
  <c r="N2113" i="12"/>
  <c r="N2119" i="12" s="1"/>
  <c r="N2120" i="12" s="1"/>
  <c r="N2121" i="12" s="1"/>
  <c r="G147" i="11" s="1"/>
  <c r="N7495" i="12"/>
  <c r="N7500" i="12" s="1"/>
  <c r="N7501" i="12" s="1"/>
  <c r="N7502" i="12" s="1"/>
  <c r="G566" i="11" s="1"/>
  <c r="N8620" i="12"/>
  <c r="N8625" i="12" s="1"/>
  <c r="N8626" i="12" s="1"/>
  <c r="N8627" i="12" s="1"/>
  <c r="G639" i="11" s="1"/>
  <c r="N8335" i="12"/>
  <c r="N8341" i="12" s="1"/>
  <c r="N8342" i="12" s="1"/>
  <c r="N8343" i="12" s="1"/>
  <c r="G621" i="11" s="1"/>
  <c r="N9118" i="12"/>
  <c r="N9122" i="12" s="1"/>
  <c r="N9123" i="12" s="1"/>
  <c r="N9124" i="12" s="1"/>
  <c r="G685" i="11" s="1"/>
  <c r="N6567" i="12"/>
  <c r="N6579" i="12" s="1"/>
  <c r="N6580" i="12" s="1"/>
  <c r="N6581" i="12" s="1"/>
  <c r="G503" i="11" s="1"/>
  <c r="N9490" i="12"/>
  <c r="N9495" i="12" s="1"/>
  <c r="N9496" i="12" s="1"/>
  <c r="N9497" i="12" s="1"/>
  <c r="G712" i="11" s="1"/>
  <c r="N4630" i="12"/>
  <c r="N4636" i="12" s="1"/>
  <c r="N4637" i="12" s="1"/>
  <c r="N4638" i="12" s="1"/>
  <c r="G375" i="11" s="1"/>
  <c r="N1734" i="12"/>
  <c r="N1740" i="12" s="1"/>
  <c r="N1741" i="12" s="1"/>
  <c r="N1742" i="12" s="1"/>
  <c r="G121" i="11" s="1"/>
  <c r="N5439" i="12"/>
  <c r="N5445" i="12" s="1"/>
  <c r="N5807" i="12"/>
  <c r="N5812" i="12" s="1"/>
  <c r="N5813" i="12" s="1"/>
  <c r="N5814" i="12" s="1"/>
  <c r="G447" i="11" s="1"/>
  <c r="N6621" i="12"/>
  <c r="N6626" i="12" s="1"/>
  <c r="N6627" i="12" s="1"/>
  <c r="N6628" i="12" s="1"/>
  <c r="G507" i="11" s="1"/>
  <c r="N3836" i="12"/>
  <c r="N3841" i="12" s="1"/>
  <c r="N3842" i="12" s="1"/>
  <c r="N3843" i="12" s="1"/>
  <c r="G328" i="11" s="1"/>
  <c r="N4693" i="12"/>
  <c r="N4699" i="12" s="1"/>
  <c r="N4700" i="12" s="1"/>
  <c r="N4701" i="12" s="1"/>
  <c r="G379" i="11" s="1"/>
  <c r="N755" i="12"/>
  <c r="N766" i="12" s="1"/>
  <c r="N767" i="12" s="1"/>
  <c r="N768" i="12" s="1"/>
  <c r="N5989" i="12"/>
  <c r="N5994" i="12" s="1"/>
  <c r="N5995" i="12" s="1"/>
  <c r="N5996" i="12" s="1"/>
  <c r="G459" i="11" s="1"/>
  <c r="N6094" i="12"/>
  <c r="N6099" i="12" s="1"/>
  <c r="N6100" i="12" s="1"/>
  <c r="N6101" i="12" s="1"/>
  <c r="G466" i="11" s="1"/>
  <c r="N8033" i="12"/>
  <c r="N8038" i="12" s="1"/>
  <c r="N8039" i="12" s="1"/>
  <c r="N8040" i="12" s="1"/>
  <c r="G603" i="11" s="1"/>
  <c r="N6354" i="12"/>
  <c r="N6366" i="12" s="1"/>
  <c r="N6367" i="12" s="1"/>
  <c r="N6368" i="12" s="1"/>
  <c r="G487" i="11" s="1"/>
  <c r="N6398" i="12"/>
  <c r="N6410" i="12" s="1"/>
  <c r="N6411" i="12" s="1"/>
  <c r="N6412" i="12" s="1"/>
  <c r="G489" i="11" s="1"/>
  <c r="N9574" i="12"/>
  <c r="N9579" i="12" s="1"/>
  <c r="N9580" i="12" s="1"/>
  <c r="N9581" i="12" s="1"/>
  <c r="G718" i="11" s="1"/>
  <c r="N4662" i="12"/>
  <c r="N4668" i="12" s="1"/>
  <c r="N4669" i="12" s="1"/>
  <c r="N4670" i="12" s="1"/>
  <c r="G377" i="11" s="1"/>
  <c r="N8528" i="12"/>
  <c r="N8534" i="12" s="1"/>
  <c r="N8535" i="12" s="1"/>
  <c r="N8536" i="12" s="1"/>
  <c r="G633" i="11" s="1"/>
  <c r="N7368" i="12"/>
  <c r="N7373" i="12" s="1"/>
  <c r="N7374" i="12" s="1"/>
  <c r="N7375" i="12" s="1"/>
  <c r="G558" i="11" s="1"/>
  <c r="N6704" i="12"/>
  <c r="N6709" i="12" s="1"/>
  <c r="N6710" i="12" s="1"/>
  <c r="N6711" i="12" s="1"/>
  <c r="G512" i="11" s="1"/>
  <c r="N5375" i="12"/>
  <c r="N5381" i="12" s="1"/>
  <c r="N5382" i="12" s="1"/>
  <c r="N5383" i="12" s="1"/>
  <c r="G422" i="11" s="1"/>
  <c r="N5974" i="12"/>
  <c r="N5979" i="12" s="1"/>
  <c r="N5980" i="12" s="1"/>
  <c r="N5981" i="12" s="1"/>
  <c r="G458" i="11" s="1"/>
  <c r="N8063" i="12"/>
  <c r="N8068" i="12" s="1"/>
  <c r="N8069" i="12" s="1"/>
  <c r="N8070" i="12" s="1"/>
  <c r="G605" i="11" s="1"/>
  <c r="N777" i="12"/>
  <c r="N787" i="12" s="1"/>
  <c r="N788" i="12" s="1"/>
  <c r="N789" i="12" s="1"/>
  <c r="N6019" i="12"/>
  <c r="N6024" i="12" s="1"/>
  <c r="N6025" i="12" s="1"/>
  <c r="N6026" i="12" s="1"/>
  <c r="G461" i="11" s="1"/>
  <c r="N8352" i="12"/>
  <c r="N8358" i="12" s="1"/>
  <c r="N8287" i="12"/>
  <c r="N8293" i="12" s="1"/>
  <c r="A287" i="13"/>
  <c r="A288" i="13" s="1"/>
  <c r="A289" i="13" s="1"/>
  <c r="A290" i="13" s="1"/>
  <c r="A291" i="13" s="1"/>
  <c r="N7338" i="12"/>
  <c r="N7343" i="12" s="1"/>
  <c r="N7344" i="12" s="1"/>
  <c r="N7345" i="12" s="1"/>
  <c r="G556" i="11" s="1"/>
  <c r="N7556" i="12"/>
  <c r="N7561" i="12" s="1"/>
  <c r="N7562" i="12" s="1"/>
  <c r="N7563" i="12" s="1"/>
  <c r="G570" i="11" s="1"/>
  <c r="N4826" i="12"/>
  <c r="N4832" i="12" s="1"/>
  <c r="N4833" i="12" s="1"/>
  <c r="N4834" i="12" s="1"/>
  <c r="G387" i="11" s="1"/>
  <c r="N8433" i="12"/>
  <c r="N8439" i="12" s="1"/>
  <c r="N8440" i="12" s="1"/>
  <c r="N8441" i="12" s="1"/>
  <c r="G627" i="11" s="1"/>
  <c r="F975" i="18" s="1"/>
  <c r="N4996" i="12"/>
  <c r="N5001" i="12" s="1"/>
  <c r="N5002" i="12" s="1"/>
  <c r="N5003" i="12" s="1"/>
  <c r="G399" i="11" s="1"/>
  <c r="N4022" i="12"/>
  <c r="N4028" i="12" s="1"/>
  <c r="N4029" i="12" s="1"/>
  <c r="N4030" i="12" s="1"/>
  <c r="G339" i="11" s="1"/>
  <c r="F918" i="18" s="1"/>
  <c r="N9532" i="12"/>
  <c r="N9537" i="12" s="1"/>
  <c r="N9538" i="12" s="1"/>
  <c r="N9539" i="12" s="1"/>
  <c r="G715" i="11" s="1"/>
  <c r="N6652" i="12"/>
  <c r="N6664" i="12" s="1"/>
  <c r="N6665" i="12" s="1"/>
  <c r="N6666" i="12" s="1"/>
  <c r="G509" i="11" s="1"/>
  <c r="N7844" i="12"/>
  <c r="N7849" i="12" s="1"/>
  <c r="N7850" i="12" s="1"/>
  <c r="N7851" i="12" s="1"/>
  <c r="G590" i="11" s="1"/>
  <c r="N7117" i="12"/>
  <c r="N7122" i="12" s="1"/>
  <c r="N7123" i="12" s="1"/>
  <c r="N7124" i="12" s="1"/>
  <c r="G541" i="11" s="1"/>
  <c r="N6606" i="12"/>
  <c r="N6611" i="12" s="1"/>
  <c r="N6612" i="12" s="1"/>
  <c r="N6613" i="12" s="1"/>
  <c r="G506" i="11" s="1"/>
  <c r="N5042" i="12"/>
  <c r="N5047" i="12" s="1"/>
  <c r="N5048" i="12" s="1"/>
  <c r="N5049" i="12" s="1"/>
  <c r="G402" i="11" s="1"/>
  <c r="N8684" i="12"/>
  <c r="N8690" i="12" s="1"/>
  <c r="N7571" i="12"/>
  <c r="N7576" i="12" s="1"/>
  <c r="N7577" i="12" s="1"/>
  <c r="N7578" i="12" s="1"/>
  <c r="G571" i="11" s="1"/>
  <c r="N6749" i="12"/>
  <c r="N6754" i="12" s="1"/>
  <c r="N6755" i="12" s="1"/>
  <c r="N692" i="12"/>
  <c r="N702" i="12" s="1"/>
  <c r="N703" i="12" s="1"/>
  <c r="N704" i="12" s="1"/>
  <c r="H705" i="12" s="1"/>
  <c r="N705" i="12" s="1"/>
  <c r="G56" i="11" s="1"/>
  <c r="N6317" i="12"/>
  <c r="N6322" i="12" s="1"/>
  <c r="N6323" i="12" s="1"/>
  <c r="N6324" i="12" s="1"/>
  <c r="G485" i="11" s="1"/>
  <c r="F1137" i="18" s="1"/>
  <c r="E1136" i="21" s="1"/>
  <c r="F1136" i="21" s="1"/>
  <c r="H1136" i="21" s="1"/>
  <c r="I1136" i="21" s="1"/>
  <c r="N2013" i="12"/>
  <c r="N2020" i="12" s="1"/>
  <c r="N2021" i="12" s="1"/>
  <c r="N2022" i="12" s="1"/>
  <c r="G141" i="11" s="1"/>
  <c r="F169" i="18" s="1"/>
  <c r="N7971" i="12"/>
  <c r="N7976" i="12" s="1"/>
  <c r="N7977" i="12" s="1"/>
  <c r="N7978" i="12" s="1"/>
  <c r="G598" i="11" s="1"/>
  <c r="N4597" i="12"/>
  <c r="N4603" i="12" s="1"/>
  <c r="N6034" i="12"/>
  <c r="N6039" i="12" s="1"/>
  <c r="N6040" i="12" s="1"/>
  <c r="N6041" i="12" s="1"/>
  <c r="G462" i="11" s="1"/>
  <c r="N5627" i="12"/>
  <c r="N5637" i="12" s="1"/>
  <c r="N5027" i="12"/>
  <c r="N5032" i="12" s="1"/>
  <c r="N5033" i="12" s="1"/>
  <c r="N5034" i="12" s="1"/>
  <c r="G401" i="11" s="1"/>
  <c r="N7465" i="12"/>
  <c r="N7470" i="12" s="1"/>
  <c r="N7471" i="12" s="1"/>
  <c r="N7472" i="12" s="1"/>
  <c r="G564" i="11" s="1"/>
  <c r="N1765" i="12"/>
  <c r="N1772" i="12" s="1"/>
  <c r="N1773" i="12" s="1"/>
  <c r="N1774" i="12" s="1"/>
  <c r="G123" i="11" s="1"/>
  <c r="N6858" i="12"/>
  <c r="N6863" i="12" s="1"/>
  <c r="N6864" i="12" s="1"/>
  <c r="N6865" i="12" s="1"/>
  <c r="G523" i="11" s="1"/>
  <c r="N5116" i="12"/>
  <c r="N5123" i="12" s="1"/>
  <c r="N5124" i="12" s="1"/>
  <c r="N5125" i="12" s="1"/>
  <c r="G406" i="11" s="1"/>
  <c r="N7601" i="12"/>
  <c r="N7606" i="12" s="1"/>
  <c r="N7607" i="12" s="1"/>
  <c r="N7608" i="12" s="1"/>
  <c r="G573" i="11" s="1"/>
  <c r="N6796" i="12"/>
  <c r="N6801" i="12" s="1"/>
  <c r="N6802" i="12" s="1"/>
  <c r="N6803" i="12" s="1"/>
  <c r="G518" i="11" s="1"/>
  <c r="N7631" i="12"/>
  <c r="N7636" i="12" s="1"/>
  <c r="N7637" i="12" s="1"/>
  <c r="N7638" i="12" s="1"/>
  <c r="G575" i="11" s="1"/>
  <c r="N9703" i="12"/>
  <c r="N9707" i="12" s="1"/>
  <c r="N9708" i="12" s="1"/>
  <c r="N9709" i="12" s="1"/>
  <c r="G730" i="11" s="1"/>
  <c r="N7169" i="12"/>
  <c r="N7174" i="12" s="1"/>
  <c r="N7175" i="12" s="1"/>
  <c r="N7176" i="12" s="1"/>
  <c r="G544" i="11" s="1"/>
  <c r="N7292" i="12"/>
  <c r="N7297" i="12" s="1"/>
  <c r="N7298" i="12" s="1"/>
  <c r="N7299" i="12" s="1"/>
  <c r="G553" i="11" s="1"/>
  <c r="N8480" i="12"/>
  <c r="N8486" i="12" s="1"/>
  <c r="N8487" i="12" s="1"/>
  <c r="N8488" i="12" s="1"/>
  <c r="G630" i="11" s="1"/>
  <c r="F977" i="18" s="1"/>
  <c r="E976" i="21" s="1"/>
  <c r="F976" i="21" s="1"/>
  <c r="N7941" i="12"/>
  <c r="N7946" i="12" s="1"/>
  <c r="N7947" i="12" s="1"/>
  <c r="N7948" i="12" s="1"/>
  <c r="G596" i="11" s="1"/>
  <c r="N7262" i="12"/>
  <c r="N7267" i="12" s="1"/>
  <c r="N7268" i="12" s="1"/>
  <c r="N7269" i="12" s="1"/>
  <c r="G551" i="11" s="1"/>
  <c r="N7099" i="12"/>
  <c r="N7105" i="12" s="1"/>
  <c r="N7353" i="12"/>
  <c r="N7358" i="12" s="1"/>
  <c r="N7359" i="12" s="1"/>
  <c r="N7360" i="12" s="1"/>
  <c r="G557" i="11" s="1"/>
  <c r="N6933" i="12"/>
  <c r="N6939" i="12" s="1"/>
  <c r="N5647" i="12"/>
  <c r="N5657" i="12" s="1"/>
  <c r="N5658" i="12" s="1"/>
  <c r="N5659" i="12" s="1"/>
  <c r="G438" i="11" s="1"/>
  <c r="N5884" i="12"/>
  <c r="N5889" i="12" s="1"/>
  <c r="N5890" i="12" s="1"/>
  <c r="N5891" i="12" s="1"/>
  <c r="G452" i="11" s="1"/>
  <c r="H6150" i="12" s="1"/>
  <c r="L6150" i="12" s="1"/>
  <c r="N5391" i="12"/>
  <c r="N5397" i="12" s="1"/>
  <c r="N5398" i="12" s="1"/>
  <c r="N5399" i="12" s="1"/>
  <c r="G423" i="11" s="1"/>
  <c r="N5775" i="12"/>
  <c r="N5781" i="12" s="1"/>
  <c r="N5782" i="12" s="1"/>
  <c r="N7874" i="12"/>
  <c r="N7879" i="12" s="1"/>
  <c r="N7880" i="12" s="1"/>
  <c r="N7881" i="12" s="1"/>
  <c r="G592" i="11" s="1"/>
  <c r="N8700" i="12"/>
  <c r="N8706" i="12" s="1"/>
  <c r="N8707" i="12" s="1"/>
  <c r="N8708" i="12" s="1"/>
  <c r="G646" i="11" s="1"/>
  <c r="N5743" i="12"/>
  <c r="N5749" i="12" s="1"/>
  <c r="N5750" i="12" s="1"/>
  <c r="N5751" i="12" s="1"/>
  <c r="G443" i="11" s="1"/>
  <c r="N7676" i="12"/>
  <c r="N7681" i="12" s="1"/>
  <c r="N7682" i="12" s="1"/>
  <c r="N7683" i="12" s="1"/>
  <c r="G578" i="11" s="1"/>
  <c r="N6557" i="12"/>
  <c r="N6558" i="12" s="1"/>
  <c r="N6559" i="12" s="1"/>
  <c r="G502" i="11" s="1"/>
  <c r="F957" i="18" s="1"/>
  <c r="N4873" i="12"/>
  <c r="N4879" i="12" s="1"/>
  <c r="N4880" i="12" s="1"/>
  <c r="N4881" i="12" s="1"/>
  <c r="G390" i="11" s="1"/>
  <c r="N1629" i="12"/>
  <c r="N1635" i="12" s="1"/>
  <c r="N1636" i="12" s="1"/>
  <c r="N1637" i="12" s="1"/>
  <c r="G114" i="11" s="1"/>
  <c r="N6636" i="12"/>
  <c r="N6641" i="12" s="1"/>
  <c r="N6642" i="12" s="1"/>
  <c r="N6643" i="12" s="1"/>
  <c r="G508" i="11" s="1"/>
  <c r="N6064" i="12"/>
  <c r="N6069" i="12" s="1"/>
  <c r="N6070" i="12" s="1"/>
  <c r="N6071" i="12" s="1"/>
  <c r="G464" i="11" s="1"/>
  <c r="H6162" i="12" s="1"/>
  <c r="L6162" i="12" s="1"/>
  <c r="N8574" i="12"/>
  <c r="N8579" i="12" s="1"/>
  <c r="N8580" i="12" s="1"/>
  <c r="N8581" i="12" s="1"/>
  <c r="G636" i="11" s="1"/>
  <c r="N2080" i="12"/>
  <c r="N2086" i="12" s="1"/>
  <c r="N2087" i="12" s="1"/>
  <c r="N2088" i="12" s="1"/>
  <c r="G145" i="11" s="1"/>
  <c r="N9504" i="12"/>
  <c r="N4347" i="12"/>
  <c r="N4353" i="12" s="1"/>
  <c r="N4354" i="12" s="1"/>
  <c r="N4355" i="12" s="1"/>
  <c r="G358" i="11" s="1"/>
  <c r="N1861" i="12"/>
  <c r="N1866" i="12" s="1"/>
  <c r="N1867" i="12" s="1"/>
  <c r="N1868" i="12" s="1"/>
  <c r="G130" i="11" s="1"/>
  <c r="N6918" i="12"/>
  <c r="N6923" i="12" s="1"/>
  <c r="N6924" i="12" s="1"/>
  <c r="N6925" i="12" s="1"/>
  <c r="G527" i="11" s="1"/>
  <c r="N6049" i="12"/>
  <c r="N6054" i="12" s="1"/>
  <c r="N6055" i="12" s="1"/>
  <c r="N6056" i="12" s="1"/>
  <c r="G463" i="11" s="1"/>
  <c r="H6152" i="12" s="1"/>
  <c r="L6152" i="12" s="1"/>
  <c r="N7988" i="12"/>
  <c r="N7993" i="12" s="1"/>
  <c r="N7994" i="12" s="1"/>
  <c r="N7995" i="12" s="1"/>
  <c r="G600" i="11" s="1"/>
  <c r="N9476" i="12"/>
  <c r="N9481" i="12" s="1"/>
  <c r="N9482" i="12" s="1"/>
  <c r="N9483" i="12" s="1"/>
  <c r="G711" i="11" s="1"/>
  <c r="N6828" i="12"/>
  <c r="N6833" i="12" s="1"/>
  <c r="N6834" i="12" s="1"/>
  <c r="N6835" i="12" s="1"/>
  <c r="G521" i="11" s="1"/>
  <c r="N1693" i="12"/>
  <c r="N1698" i="12" s="1"/>
  <c r="N1699" i="12" s="1"/>
  <c r="N1700" i="12" s="1"/>
  <c r="G117" i="11" s="1"/>
  <c r="N4677" i="12"/>
  <c r="N4683" i="12" s="1"/>
  <c r="N4684" i="12" s="1"/>
  <c r="N4685" i="12" s="1"/>
  <c r="G378" i="11" s="1"/>
  <c r="N9589" i="12"/>
  <c r="N9593" i="12" s="1"/>
  <c r="N9594" i="12" s="1"/>
  <c r="N9595" i="12" s="1"/>
  <c r="G719" i="11" s="1"/>
  <c r="N8496" i="12"/>
  <c r="N8502" i="12" s="1"/>
  <c r="N8503" i="12" s="1"/>
  <c r="N8504" i="12" s="1"/>
  <c r="G631" i="11" s="1"/>
  <c r="F978" i="18" s="1"/>
  <c r="N5084" i="12"/>
  <c r="N5085" i="12" s="1"/>
  <c r="N5086" i="12" s="1"/>
  <c r="G404" i="11" s="1"/>
  <c r="F857" i="18" s="1"/>
  <c r="N4921" i="12"/>
  <c r="N4926" i="12" s="1"/>
  <c r="N4927" i="12" s="1"/>
  <c r="N4928" i="12" s="1"/>
  <c r="G394" i="11" s="1"/>
  <c r="N6004" i="12"/>
  <c r="N6009" i="12" s="1"/>
  <c r="N6010" i="12" s="1"/>
  <c r="N6011" i="12" s="1"/>
  <c r="G460" i="11" s="1"/>
  <c r="N7307" i="12"/>
  <c r="N7312" i="12" s="1"/>
  <c r="N7313" i="12" s="1"/>
  <c r="N7314" i="12" s="1"/>
  <c r="G554" i="11" s="1"/>
  <c r="N7926" i="12"/>
  <c r="N7931" i="12" s="1"/>
  <c r="N7932" i="12" s="1"/>
  <c r="N7933" i="12" s="1"/>
  <c r="G595" i="11" s="1"/>
  <c r="N7199" i="12"/>
  <c r="N7204" i="12" s="1"/>
  <c r="N7205" i="12" s="1"/>
  <c r="N7206" i="12" s="1"/>
  <c r="G546" i="11" s="1"/>
  <c r="N5455" i="12"/>
  <c r="N5461" i="12" s="1"/>
  <c r="N5462" i="12" s="1"/>
  <c r="N5463" i="12" s="1"/>
  <c r="G427" i="11" s="1"/>
  <c r="F1126" i="18" s="1"/>
  <c r="E1125" i="21" s="1"/>
  <c r="F1125" i="21" s="1"/>
  <c r="N5150" i="12"/>
  <c r="N5155" i="12" s="1"/>
  <c r="N5156" i="12" s="1"/>
  <c r="N5157" i="12" s="1"/>
  <c r="G408" i="11" s="1"/>
  <c r="N8652" i="12"/>
  <c r="N8658" i="12" s="1"/>
  <c r="N8659" i="12" s="1"/>
  <c r="N8660" i="12" s="1"/>
  <c r="G643" i="11" s="1"/>
  <c r="N8048" i="12"/>
  <c r="N8053" i="12" s="1"/>
  <c r="N8054" i="12" s="1"/>
  <c r="N6674" i="12"/>
  <c r="N6679" i="12" s="1"/>
  <c r="N6680" i="12" s="1"/>
  <c r="N6681" i="12" s="1"/>
  <c r="G510" i="11" s="1"/>
  <c r="N5838" i="12"/>
  <c r="N5843" i="12" s="1"/>
  <c r="N5844" i="12" s="1"/>
  <c r="N5845" i="12" s="1"/>
  <c r="G449" i="11" s="1"/>
  <c r="N6124" i="12"/>
  <c r="N6129" i="12" s="1"/>
  <c r="N6130" i="12" s="1"/>
  <c r="N6131" i="12" s="1"/>
  <c r="G468" i="11" s="1"/>
  <c r="N5791" i="12"/>
  <c r="N5797" i="12" s="1"/>
  <c r="N6811" i="12"/>
  <c r="N6816" i="12" s="1"/>
  <c r="N6817" i="12" s="1"/>
  <c r="N6818" i="12" s="1"/>
  <c r="G519" i="11" s="1"/>
  <c r="N9190" i="12"/>
  <c r="N9194" i="12" s="1"/>
  <c r="N9195" i="12" s="1"/>
  <c r="N9196" i="12" s="1"/>
  <c r="G691" i="11" s="1"/>
  <c r="F1016" i="18" s="1"/>
  <c r="E1015" i="21" s="1"/>
  <c r="F1015" i="21" s="1"/>
  <c r="H1015" i="21" s="1"/>
  <c r="I1015" i="21" s="1"/>
  <c r="N9406" i="12"/>
  <c r="N9411" i="12" s="1"/>
  <c r="N9412" i="12" s="1"/>
  <c r="N9413" i="12" s="1"/>
  <c r="G706" i="11" s="1"/>
  <c r="F1150" i="18" s="1"/>
  <c r="N7322" i="12"/>
  <c r="N7327" i="12" s="1"/>
  <c r="N7328" i="12" s="1"/>
  <c r="N7329" i="12" s="1"/>
  <c r="G555" i="11" s="1"/>
  <c r="N6949" i="12"/>
  <c r="N6955" i="12" s="1"/>
  <c r="N6956" i="12" s="1"/>
  <c r="N6957" i="12" s="1"/>
  <c r="G529" i="11" s="1"/>
  <c r="N7784" i="12"/>
  <c r="N7789" i="12" s="1"/>
  <c r="N7790" i="12" s="1"/>
  <c r="N7791" i="12" s="1"/>
  <c r="G586" i="11" s="1"/>
  <c r="N7398" i="12"/>
  <c r="N7410" i="12" s="1"/>
  <c r="N7411" i="12" s="1"/>
  <c r="N7412" i="12" s="1"/>
  <c r="G560" i="11" s="1"/>
  <c r="N7911" i="12"/>
  <c r="N7916" i="12" s="1"/>
  <c r="N7917" i="12" s="1"/>
  <c r="N7918" i="12" s="1"/>
  <c r="G594" i="11" s="1"/>
  <c r="N7001" i="12"/>
  <c r="N7007" i="12" s="1"/>
  <c r="N7008" i="12" s="1"/>
  <c r="N7009" i="12" s="1"/>
  <c r="G533" i="11" s="1"/>
  <c r="N5687" i="12"/>
  <c r="N5697" i="12" s="1"/>
  <c r="N5698" i="12" s="1"/>
  <c r="N5699" i="12" s="1"/>
  <c r="G440" i="11" s="1"/>
  <c r="N7525" i="12"/>
  <c r="N7530" i="12" s="1"/>
  <c r="N7531" i="12" s="1"/>
  <c r="N7532" i="12" s="1"/>
  <c r="G568" i="11" s="1"/>
  <c r="N5535" i="12"/>
  <c r="N5541" i="12" s="1"/>
  <c r="N5542" i="12" s="1"/>
  <c r="N5543" i="12" s="1"/>
  <c r="G432" i="11" s="1"/>
  <c r="N6965" i="12"/>
  <c r="N6971" i="12" s="1"/>
  <c r="N6972" i="12" s="1"/>
  <c r="N6973" i="12" s="1"/>
  <c r="G530" i="11" s="1"/>
  <c r="N9731" i="12"/>
  <c r="N9735" i="12" s="1"/>
  <c r="N9736" i="12" s="1"/>
  <c r="N9737" i="12" s="1"/>
  <c r="G734" i="11" s="1"/>
  <c r="N993" i="12"/>
  <c r="N1000" i="12" s="1"/>
  <c r="N1001" i="12" s="1"/>
  <c r="N1002" i="12" s="1"/>
  <c r="G73" i="11" s="1"/>
  <c r="N4951" i="12"/>
  <c r="N4956" i="12" s="1"/>
  <c r="N4957" i="12" s="1"/>
  <c r="N4958" i="12" s="1"/>
  <c r="G396" i="11" s="1"/>
  <c r="N4581" i="12"/>
  <c r="N4587" i="12" s="1"/>
  <c r="N4588" i="12" s="1"/>
  <c r="N4589" i="12" s="1"/>
  <c r="G372" i="11" s="1"/>
  <c r="N5471" i="12"/>
  <c r="N5477" i="12" s="1"/>
  <c r="N5478" i="12" s="1"/>
  <c r="N5479" i="12" s="1"/>
  <c r="G428" i="11" s="1"/>
  <c r="N8516" i="12"/>
  <c r="N7435" i="12"/>
  <c r="N7440" i="12" s="1"/>
  <c r="N7441" i="12" s="1"/>
  <c r="N7442" i="12" s="1"/>
  <c r="G562" i="11" s="1"/>
  <c r="N5929" i="12"/>
  <c r="N5934" i="12" s="1"/>
  <c r="N5935" i="12" s="1"/>
  <c r="N5936" i="12" s="1"/>
  <c r="G455" i="11" s="1"/>
  <c r="N5342" i="12"/>
  <c r="N5348" i="12" s="1"/>
  <c r="N5349" i="12" s="1"/>
  <c r="N5350" i="12" s="1"/>
  <c r="G420" i="11" s="1"/>
  <c r="N9560" i="12"/>
  <c r="N5667" i="12"/>
  <c r="N5677" i="12" s="1"/>
  <c r="N5678" i="12" s="1"/>
  <c r="N5679" i="12" s="1"/>
  <c r="G439" i="11" s="1"/>
  <c r="N1966" i="12"/>
  <c r="N1971" i="12" s="1"/>
  <c r="N1972" i="12" s="1"/>
  <c r="N1973" i="12" s="1"/>
  <c r="G137" i="11" s="1"/>
  <c r="N9016" i="12"/>
  <c r="N9020" i="12" s="1"/>
  <c r="N9021" i="12" s="1"/>
  <c r="N9022" i="12" s="1"/>
  <c r="G678" i="11" s="1"/>
  <c r="N7769" i="12"/>
  <c r="N8512" i="12"/>
  <c r="N823" i="12"/>
  <c r="N834" i="12" s="1"/>
  <c r="N7724" i="12"/>
  <c r="N7729" i="12" s="1"/>
  <c r="N7730" i="12" s="1"/>
  <c r="N7731" i="12" s="1"/>
  <c r="G582" i="11" s="1"/>
  <c r="N8605" i="12"/>
  <c r="N8610" i="12" s="1"/>
  <c r="N8611" i="12" s="1"/>
  <c r="N8612" i="12" s="1"/>
  <c r="G638" i="11" s="1"/>
  <c r="N8319" i="12"/>
  <c r="N8325" i="12" s="1"/>
  <c r="N8326" i="12" s="1"/>
  <c r="N8327" i="12" s="1"/>
  <c r="G620" i="11" s="1"/>
  <c r="N7646" i="12"/>
  <c r="N7651" i="12" s="1"/>
  <c r="N7652" i="12" s="1"/>
  <c r="N7653" i="12" s="1"/>
  <c r="G576" i="11" s="1"/>
  <c r="N6500" i="12"/>
  <c r="N6505" i="12" s="1"/>
  <c r="N6506" i="12" s="1"/>
  <c r="N6507" i="12" s="1"/>
  <c r="G499" i="11" s="1"/>
  <c r="N7691" i="12"/>
  <c r="N7696" i="12" s="1"/>
  <c r="N7697" i="12" s="1"/>
  <c r="N7698" i="12" s="1"/>
  <c r="G579" i="11" s="1"/>
  <c r="N6719" i="12"/>
  <c r="N6724" i="12" s="1"/>
  <c r="N6725" i="12" s="1"/>
  <c r="N6726" i="12" s="1"/>
  <c r="G513" i="11" s="1"/>
  <c r="F806" i="18" s="1"/>
  <c r="N3806" i="12"/>
  <c r="N3811" i="12" s="1"/>
  <c r="N3812" i="12" s="1"/>
  <c r="N3813" i="12" s="1"/>
  <c r="G326" i="11" s="1"/>
  <c r="N7066" i="12"/>
  <c r="N7072" i="12" s="1"/>
  <c r="N7073" i="12" s="1"/>
  <c r="N7074" i="12" s="1"/>
  <c r="G537" i="11" s="1"/>
  <c r="N5959" i="12"/>
  <c r="N5964" i="12" s="1"/>
  <c r="N5965" i="12" s="1"/>
  <c r="N5966" i="12" s="1"/>
  <c r="G457" i="11" s="1"/>
  <c r="N5607" i="12"/>
  <c r="N5617" i="12" s="1"/>
  <c r="N4904" i="12"/>
  <c r="N4909" i="12" s="1"/>
  <c r="N4910" i="12" s="1"/>
  <c r="N4911" i="12" s="1"/>
  <c r="G392" i="11" s="1"/>
  <c r="N7799" i="12"/>
  <c r="N7804" i="12" s="1"/>
  <c r="N7805" i="12" s="1"/>
  <c r="N7806" i="12" s="1"/>
  <c r="G587" i="11" s="1"/>
  <c r="N7754" i="12"/>
  <c r="N7759" i="12" s="1"/>
  <c r="N7760" i="12" s="1"/>
  <c r="N7761" i="12" s="1"/>
  <c r="G584" i="11" s="1"/>
  <c r="N6470" i="12"/>
  <c r="N6475" i="12" s="1"/>
  <c r="N6476" i="12" s="1"/>
  <c r="N6477" i="12" s="1"/>
  <c r="G497" i="11" s="1"/>
  <c r="N1140" i="12"/>
  <c r="N1146" i="12" s="1"/>
  <c r="N1147" i="12" s="1"/>
  <c r="N1148" i="12" s="1"/>
  <c r="G79" i="11" s="1"/>
  <c r="N6888" i="12"/>
  <c r="N6893" i="12" s="1"/>
  <c r="N6894" i="12" s="1"/>
  <c r="N6895" i="12" s="1"/>
  <c r="G525" i="11" s="1"/>
  <c r="N18" i="12"/>
  <c r="N29" i="12" s="1"/>
  <c r="N30" i="12" s="1"/>
  <c r="N31" i="12" s="1"/>
  <c r="N9546" i="12"/>
  <c r="N8718" i="12"/>
  <c r="N8730" i="12" s="1"/>
  <c r="N8731" i="12" s="1"/>
  <c r="N8732" i="12" s="1"/>
  <c r="G648" i="11" s="1"/>
  <c r="N7154" i="12"/>
  <c r="N7159" i="12" s="1"/>
  <c r="N7160" i="12" s="1"/>
  <c r="N7161" i="12" s="1"/>
  <c r="G543" i="11" s="1"/>
  <c r="N8448" i="12"/>
  <c r="N8454" i="12" s="1"/>
  <c r="N8455" i="12" s="1"/>
  <c r="N8456" i="12" s="1"/>
  <c r="G628" i="11" s="1"/>
  <c r="N2129" i="12"/>
  <c r="N2134" i="12" s="1"/>
  <c r="N2135" i="12" s="1"/>
  <c r="N2136" i="12" s="1"/>
  <c r="G148" i="11" s="1"/>
  <c r="C837" i="13" s="1"/>
  <c r="N9434" i="12"/>
  <c r="N9439" i="12" s="1"/>
  <c r="N9440" i="12" s="1"/>
  <c r="N9441" i="12" s="1"/>
  <c r="G708" i="11" s="1"/>
  <c r="F1152" i="18" s="1"/>
  <c r="E1151" i="21" s="1"/>
  <c r="F1151" i="21" s="1"/>
  <c r="H1151" i="21" s="1"/>
  <c r="I1151" i="21" s="1"/>
  <c r="N7033" i="12"/>
  <c r="N7039" i="12" s="1"/>
  <c r="N7040" i="12" s="1"/>
  <c r="N7041" i="12" s="1"/>
  <c r="G535" i="11" s="1"/>
  <c r="N974" i="12"/>
  <c r="N981" i="12" s="1"/>
  <c r="N982" i="12" s="1"/>
  <c r="N983" i="12" s="1"/>
  <c r="N4363" i="12"/>
  <c r="N4369" i="12" s="1"/>
  <c r="N4370" i="12" s="1"/>
  <c r="N4371" i="12" s="1"/>
  <c r="G359" i="11" s="1"/>
  <c r="N6422" i="12"/>
  <c r="N6428" i="12" s="1"/>
  <c r="N7510" i="12"/>
  <c r="N7515" i="12" s="1"/>
  <c r="N7516" i="12" s="1"/>
  <c r="N7517" i="12" s="1"/>
  <c r="G567" i="11" s="1"/>
  <c r="N6530" i="12"/>
  <c r="N6535" i="12" s="1"/>
  <c r="N6536" i="12" s="1"/>
  <c r="N6537" i="12" s="1"/>
  <c r="G501" i="11" s="1"/>
  <c r="N8668" i="12"/>
  <c r="N8674" i="12" s="1"/>
  <c r="N8675" i="12" s="1"/>
  <c r="N8676" i="12" s="1"/>
  <c r="G644" i="11" s="1"/>
  <c r="N8003" i="12"/>
  <c r="N8008" i="12" s="1"/>
  <c r="N8009" i="12" s="1"/>
  <c r="N8010" i="12" s="1"/>
  <c r="G601" i="11" s="1"/>
  <c r="N6306" i="12"/>
  <c r="N6307" i="12" s="1"/>
  <c r="N6308" i="12" s="1"/>
  <c r="G484" i="11" s="1"/>
  <c r="F509" i="18" s="1"/>
  <c r="N5519" i="12"/>
  <c r="N5525" i="12" s="1"/>
  <c r="N6332" i="12"/>
  <c r="N6344" i="12" s="1"/>
  <c r="N6345" i="12" s="1"/>
  <c r="N6346" i="12" s="1"/>
  <c r="G486" i="11" s="1"/>
  <c r="F1131" i="18" s="1"/>
  <c r="E1130" i="21" s="1"/>
  <c r="F1130" i="21" s="1"/>
  <c r="N5178" i="12"/>
  <c r="N5183" i="12" s="1"/>
  <c r="N5184" i="12" s="1"/>
  <c r="N5185" i="12" s="1"/>
  <c r="G410" i="11" s="1"/>
  <c r="N8988" i="12"/>
  <c r="N8992" i="12" s="1"/>
  <c r="N8993" i="12" s="1"/>
  <c r="N8994" i="12" s="1"/>
  <c r="G676" i="11" s="1"/>
  <c r="N9717" i="12"/>
  <c r="N9721" i="12" s="1"/>
  <c r="N9722" i="12" s="1"/>
  <c r="N9723" i="12" s="1"/>
  <c r="G733" i="11" s="1"/>
  <c r="N8544" i="12"/>
  <c r="N8549" i="12" s="1"/>
  <c r="N8550" i="12" s="1"/>
  <c r="N8551" i="12" s="1"/>
  <c r="G634" i="11" s="1"/>
  <c r="N9002" i="12"/>
  <c r="N9006" i="12" s="1"/>
  <c r="N9007" i="12" s="1"/>
  <c r="N9008" i="12" s="1"/>
  <c r="G677" i="11" s="1"/>
  <c r="N2068" i="12"/>
  <c r="N2070" i="12" s="1"/>
  <c r="N2071" i="12" s="1"/>
  <c r="N2072" i="12" s="1"/>
  <c r="G144" i="11" s="1"/>
  <c r="F171" i="18" s="1"/>
  <c r="N5899" i="12"/>
  <c r="N5904" i="12" s="1"/>
  <c r="N5905" i="12" s="1"/>
  <c r="N5906" i="12" s="1"/>
  <c r="G453" i="11" s="1"/>
  <c r="N7956" i="12"/>
  <c r="N7961" i="12" s="1"/>
  <c r="N7962" i="12" s="1"/>
  <c r="N9132" i="12"/>
  <c r="N9136" i="12" s="1"/>
  <c r="N9137" i="12" s="1"/>
  <c r="N9138" i="12" s="1"/>
  <c r="G686" i="11" s="1"/>
  <c r="N7889" i="12"/>
  <c r="N7901" i="12" s="1"/>
  <c r="N7902" i="12" s="1"/>
  <c r="N7903" i="12" s="1"/>
  <c r="G593" i="11" s="1"/>
  <c r="N9518" i="12"/>
  <c r="N9523" i="12" s="1"/>
  <c r="N9524" i="12" s="1"/>
  <c r="N9525" i="12" s="1"/>
  <c r="G714" i="11" s="1"/>
  <c r="N8589" i="12"/>
  <c r="N8596" i="12" s="1"/>
  <c r="N8597" i="12" s="1"/>
  <c r="N8598" i="12" s="1"/>
  <c r="G637" i="11" s="1"/>
  <c r="N8417" i="12"/>
  <c r="N8423" i="12" s="1"/>
  <c r="N8424" i="12" s="1"/>
  <c r="N8425" i="12" s="1"/>
  <c r="G626" i="11" s="1"/>
  <c r="F974" i="18" s="1"/>
  <c r="N9776" i="12"/>
  <c r="N9782" i="12" s="1"/>
  <c r="N9783" i="12" s="1"/>
  <c r="N9784" i="12" s="1"/>
  <c r="G739" i="11" s="1"/>
  <c r="N9603" i="12"/>
  <c r="N9607" i="12" s="1"/>
  <c r="N9608" i="12" s="1"/>
  <c r="N9609" i="12" s="1"/>
  <c r="G720" i="11" s="1"/>
  <c r="N7814" i="12"/>
  <c r="N7819" i="12" s="1"/>
  <c r="N7820" i="12" s="1"/>
  <c r="N7821" i="12" s="1"/>
  <c r="G588" i="11" s="1"/>
  <c r="N8271" i="12"/>
  <c r="N8277" i="12" s="1"/>
  <c r="N8278" i="12" s="1"/>
  <c r="N8279" i="12" s="1"/>
  <c r="G617" i="11" s="1"/>
  <c r="N8255" i="12"/>
  <c r="N8261" i="12" s="1"/>
  <c r="N8262" i="12" s="1"/>
  <c r="N8263" i="12" s="1"/>
  <c r="G616" i="11" s="1"/>
  <c r="N9659" i="12"/>
  <c r="N9663" i="12" s="1"/>
  <c r="N9664" i="12" s="1"/>
  <c r="N9665" i="12" s="1"/>
  <c r="G725" i="11" s="1"/>
  <c r="N8369" i="12"/>
  <c r="N8375" i="12" s="1"/>
  <c r="N9631" i="12"/>
  <c r="N9635" i="12" s="1"/>
  <c r="N9636" i="12" s="1"/>
  <c r="N9637" i="12" s="1"/>
  <c r="G722" i="11" s="1"/>
  <c r="N8637" i="12"/>
  <c r="N8642" i="12" s="1"/>
  <c r="N8643" i="12" s="1"/>
  <c r="N8644" i="12" s="1"/>
  <c r="G642" i="11" s="1"/>
  <c r="N1079" i="12"/>
  <c r="N1086" i="12" s="1"/>
  <c r="N1087" i="12" s="1"/>
  <c r="N1088" i="12" s="1"/>
  <c r="N1045" i="12"/>
  <c r="N1052" i="12" s="1"/>
  <c r="N1053" i="12" s="1"/>
  <c r="N1054" i="12" s="1"/>
  <c r="G76" i="11" s="1"/>
  <c r="N1028" i="12"/>
  <c r="N1035" i="12" s="1"/>
  <c r="N1036" i="12" s="1"/>
  <c r="N1037" i="12" s="1"/>
  <c r="G75" i="11" s="1"/>
  <c r="N8559" i="12"/>
  <c r="N8564" i="12" s="1"/>
  <c r="N8565" i="12" s="1"/>
  <c r="N8566" i="12" s="1"/>
  <c r="G635" i="11" s="1"/>
  <c r="N9687" i="12"/>
  <c r="N9691" i="12" s="1"/>
  <c r="N9692" i="12" s="1"/>
  <c r="N9693" i="12" s="1"/>
  <c r="G729" i="11" s="1"/>
  <c r="N9673" i="12"/>
  <c r="N9677" i="12" s="1"/>
  <c r="N9678" i="12" s="1"/>
  <c r="N9679" i="12" s="1"/>
  <c r="G727" i="11" s="1"/>
  <c r="N9061" i="12"/>
  <c r="N9065" i="12" s="1"/>
  <c r="N9066" i="12" s="1"/>
  <c r="N9067" i="12" s="1"/>
  <c r="G681" i="11" s="1"/>
  <c r="N9103" i="12"/>
  <c r="N9107" i="12" s="1"/>
  <c r="N9108" i="12" s="1"/>
  <c r="N9109" i="12" s="1"/>
  <c r="G684" i="11" s="1"/>
  <c r="N9645" i="12"/>
  <c r="N9649" i="12" s="1"/>
  <c r="N9650" i="12" s="1"/>
  <c r="N9651" i="12" s="1"/>
  <c r="G723" i="11" s="1"/>
  <c r="N9089" i="12"/>
  <c r="N9093" i="12" s="1"/>
  <c r="N9047" i="12"/>
  <c r="N9051" i="12" s="1"/>
  <c r="N9052" i="12" s="1"/>
  <c r="N9053" i="12" s="1"/>
  <c r="G680" i="11" s="1"/>
  <c r="N1010" i="12"/>
  <c r="N1017" i="12" s="1"/>
  <c r="N1018" i="12" s="1"/>
  <c r="N1019" i="12" s="1"/>
  <c r="G74" i="11" s="1"/>
  <c r="N1062" i="12"/>
  <c r="N1069" i="12" s="1"/>
  <c r="N1070" i="12" s="1"/>
  <c r="N1071" i="12" s="1"/>
  <c r="N498" i="12"/>
  <c r="N499" i="12" s="1"/>
  <c r="N500" i="12" s="1"/>
  <c r="G43" i="11" s="1"/>
  <c r="A12" i="11"/>
  <c r="A113" i="12"/>
  <c r="N1341" i="12"/>
  <c r="N1347" i="12" s="1"/>
  <c r="N1348" i="12" s="1"/>
  <c r="N1349" i="12" s="1"/>
  <c r="G94" i="11" s="1"/>
  <c r="N2329" i="12"/>
  <c r="N2334" i="12" s="1"/>
  <c r="N2335" i="12" s="1"/>
  <c r="N2336" i="12" s="1"/>
  <c r="G164" i="11" s="1"/>
  <c r="N1708" i="12"/>
  <c r="N1714" i="12" s="1"/>
  <c r="N1716" i="12" s="1"/>
  <c r="G118" i="11" s="1"/>
  <c r="N2375" i="12"/>
  <c r="N2380" i="12" s="1"/>
  <c r="N2381" i="12" s="1"/>
  <c r="N2382" i="12" s="1"/>
  <c r="G167" i="11" s="1"/>
  <c r="N1504" i="12"/>
  <c r="N1512" i="12" s="1"/>
  <c r="N1513" i="12" s="1"/>
  <c r="N1514" i="12" s="1"/>
  <c r="G104" i="11" s="1"/>
  <c r="N2298" i="12"/>
  <c r="N2303" i="12" s="1"/>
  <c r="N2304" i="12" s="1"/>
  <c r="N2305" i="12" s="1"/>
  <c r="G162" i="11" s="1"/>
  <c r="N2267" i="12"/>
  <c r="N2273" i="12" s="1"/>
  <c r="N2274" i="12" s="1"/>
  <c r="N2275" i="12" s="1"/>
  <c r="G160" i="11" s="1"/>
  <c r="N2283" i="12"/>
  <c r="N2288" i="12" s="1"/>
  <c r="N2289" i="12" s="1"/>
  <c r="N2290" i="12" s="1"/>
  <c r="G161" i="11" s="1"/>
  <c r="N2359" i="12"/>
  <c r="N2365" i="12" s="1"/>
  <c r="N2366" i="12" s="1"/>
  <c r="N2367" i="12" s="1"/>
  <c r="G166" i="11" s="1"/>
  <c r="N2344" i="12"/>
  <c r="N2349" i="12" s="1"/>
  <c r="N2350" i="12" s="1"/>
  <c r="N2351" i="12" s="1"/>
  <c r="N2193" i="12"/>
  <c r="N2199" i="12" s="1"/>
  <c r="N1238" i="12"/>
  <c r="N1245" i="12" s="1"/>
  <c r="N1246" i="12" s="1"/>
  <c r="N1247" i="12" s="1"/>
  <c r="G87" i="11" s="1"/>
  <c r="N2227" i="12"/>
  <c r="N2233" i="12" s="1"/>
  <c r="N2234" i="12" s="1"/>
  <c r="N2235" i="12" s="1"/>
  <c r="G158" i="11" s="1"/>
  <c r="N2159" i="12"/>
  <c r="N2164" i="12" s="1"/>
  <c r="N2165" i="12" s="1"/>
  <c r="N2166" i="12" s="1"/>
  <c r="G150" i="11" s="1"/>
  <c r="N1357" i="12"/>
  <c r="N1364" i="12" s="1"/>
  <c r="N2313" i="12"/>
  <c r="N2319" i="12" s="1"/>
  <c r="N2320" i="12" s="1"/>
  <c r="N2321" i="12" s="1"/>
  <c r="G163" i="11" s="1"/>
  <c r="N9617" i="12"/>
  <c r="N9621" i="12" s="1"/>
  <c r="N9622" i="12" s="1"/>
  <c r="N9623" i="12" s="1"/>
  <c r="G721" i="11" s="1"/>
  <c r="N4491" i="12"/>
  <c r="N4492" i="12" s="1"/>
  <c r="N4493" i="12" s="1"/>
  <c r="G366" i="11" s="1"/>
  <c r="N406" i="12"/>
  <c r="N407" i="12" s="1"/>
  <c r="N408" i="12" s="1"/>
  <c r="G37" i="11" s="1"/>
  <c r="N4800" i="12"/>
  <c r="N4801" i="12" s="1"/>
  <c r="N4802" i="12" s="1"/>
  <c r="G385" i="11" s="1"/>
  <c r="N285" i="12"/>
  <c r="N286" i="12" s="1"/>
  <c r="N287" i="12" s="1"/>
  <c r="G28" i="11" s="1"/>
  <c r="N9791" i="12"/>
  <c r="N9797" i="12" s="1"/>
  <c r="N9033" i="12"/>
  <c r="N9037" i="12" s="1"/>
  <c r="N9038" i="12" s="1"/>
  <c r="N9039" i="12" s="1"/>
  <c r="G679" i="11" s="1"/>
  <c r="N6770" i="12"/>
  <c r="N6771" i="12" s="1"/>
  <c r="N6772" i="12" s="1"/>
  <c r="G516" i="11" s="1"/>
  <c r="N2416" i="12"/>
  <c r="N2417" i="12" s="1"/>
  <c r="N2418" i="12" s="1"/>
  <c r="G169" i="11" s="1"/>
  <c r="N1667" i="12"/>
  <c r="N1668" i="12" s="1"/>
  <c r="N1669" i="12" s="1"/>
  <c r="G116" i="11" s="1"/>
  <c r="N1200" i="12"/>
  <c r="N1201" i="12" s="1"/>
  <c r="N1202" i="12" s="1"/>
  <c r="N1651" i="12"/>
  <c r="N1652" i="12" s="1"/>
  <c r="N1653" i="12" s="1"/>
  <c r="G115" i="11" s="1"/>
  <c r="N1112" i="12"/>
  <c r="H1111" i="12"/>
  <c r="N4012" i="12"/>
  <c r="N4013" i="12" s="1"/>
  <c r="N4014" i="12" s="1"/>
  <c r="G338" i="11" s="1"/>
  <c r="N621" i="12"/>
  <c r="N622" i="12" s="1"/>
  <c r="N623" i="12" s="1"/>
  <c r="G50" i="11" s="1"/>
  <c r="N874" i="12"/>
  <c r="N875" i="12" s="1"/>
  <c r="N876" i="12" s="1"/>
  <c r="G64" i="11" s="1"/>
  <c r="N1395" i="12"/>
  <c r="N1403" i="12" s="1"/>
  <c r="N1404" i="12" s="1"/>
  <c r="N1405" i="12" s="1"/>
  <c r="G98" i="11" s="1"/>
  <c r="N2983" i="12"/>
  <c r="N2984" i="12" s="1"/>
  <c r="N2985" i="12" s="1"/>
  <c r="G220" i="11" s="1"/>
  <c r="N4475" i="12"/>
  <c r="N4476" i="12" s="1"/>
  <c r="N4477" i="12" s="1"/>
  <c r="G365" i="11" s="1"/>
  <c r="N9462" i="12"/>
  <c r="N9467" i="12" s="1"/>
  <c r="N2177" i="12"/>
  <c r="N2183" i="12" s="1"/>
  <c r="N2185" i="12" s="1"/>
  <c r="G152" i="11" s="1"/>
  <c r="N4231" i="12"/>
  <c r="N4232" i="12" s="1"/>
  <c r="N4233" i="12" s="1"/>
  <c r="G351" i="11" s="1"/>
  <c r="N723" i="12"/>
  <c r="N724" i="12" s="1"/>
  <c r="N725" i="12" s="1"/>
  <c r="N1422" i="12"/>
  <c r="N1423" i="12" s="1"/>
  <c r="N1424" i="12" s="1"/>
  <c r="G99" i="11" s="1"/>
  <c r="N1458" i="12"/>
  <c r="N1459" i="12" s="1"/>
  <c r="N1460" i="12" s="1"/>
  <c r="G101" i="11" s="1"/>
  <c r="F101" i="18" s="1"/>
  <c r="E100" i="21" s="1"/>
  <c r="F100" i="21" s="1"/>
  <c r="N444" i="12"/>
  <c r="N445" i="12" s="1"/>
  <c r="N446" i="12" s="1"/>
  <c r="G40" i="11" s="1"/>
  <c r="F242" i="18" s="1"/>
  <c r="N514" i="12"/>
  <c r="N515" i="12" s="1"/>
  <c r="N516" i="12" s="1"/>
  <c r="G44" i="11" s="1"/>
  <c r="N563" i="12"/>
  <c r="N564" i="12" s="1"/>
  <c r="N565" i="12" s="1"/>
  <c r="G47" i="11" s="1"/>
  <c r="N1311" i="12"/>
  <c r="N1316" i="12" s="1"/>
  <c r="N1318" i="12" s="1"/>
  <c r="G91" i="11" s="1"/>
  <c r="N5106" i="12"/>
  <c r="N5107" i="12" s="1"/>
  <c r="N5108" i="12" s="1"/>
  <c r="G405" i="11" s="1"/>
  <c r="N7055" i="12"/>
  <c r="N7056" i="12" s="1"/>
  <c r="N7057" i="12" s="1"/>
  <c r="G536" i="11" s="1"/>
  <c r="N264" i="12"/>
  <c r="N265" i="12" s="1"/>
  <c r="N266" i="12" s="1"/>
  <c r="G27" i="11" s="1"/>
  <c r="N2608" i="12"/>
  <c r="N2609" i="12" s="1"/>
  <c r="N2610" i="12" s="1"/>
  <c r="G183" i="11" s="1"/>
  <c r="N2951" i="12"/>
  <c r="N2952" i="12" s="1"/>
  <c r="N2953" i="12" s="1"/>
  <c r="G218" i="11" s="1"/>
  <c r="N1283" i="12"/>
  <c r="N1284" i="12" s="1"/>
  <c r="N1285" i="12" s="1"/>
  <c r="G90" i="11" s="1"/>
  <c r="H880" i="12" s="1"/>
  <c r="L880" i="12" s="1"/>
  <c r="N4620" i="12"/>
  <c r="N4621" i="12" s="1"/>
  <c r="N4622" i="12" s="1"/>
  <c r="G374" i="11" s="1"/>
  <c r="N4075" i="12"/>
  <c r="N2257" i="12"/>
  <c r="N2258" i="12" s="1"/>
  <c r="N2259" i="12" s="1"/>
  <c r="G159" i="11" s="1"/>
  <c r="N462" i="12"/>
  <c r="N463" i="12" s="1"/>
  <c r="N464" i="12" s="1"/>
  <c r="G41" i="11" s="1"/>
  <c r="H881" i="12"/>
  <c r="L881" i="12" s="1"/>
  <c r="C931" i="12"/>
  <c r="D69" i="11"/>
  <c r="N334" i="12"/>
  <c r="N335" i="12" s="1"/>
  <c r="N336" i="12" s="1"/>
  <c r="G32" i="11" s="1"/>
  <c r="N1158" i="12"/>
  <c r="N1164" i="12" s="1"/>
  <c r="N1165" i="12" s="1"/>
  <c r="N1166" i="12" s="1"/>
  <c r="G81" i="11" s="1"/>
  <c r="N390" i="12"/>
  <c r="N391" i="12" s="1"/>
  <c r="N392" i="12" s="1"/>
  <c r="G36" i="11" s="1"/>
  <c r="N6990" i="12"/>
  <c r="N6991" i="12" s="1"/>
  <c r="N6992" i="12" s="1"/>
  <c r="G532" i="11" s="1"/>
  <c r="N1553" i="12"/>
  <c r="N1554" i="12" s="1"/>
  <c r="N1555" i="12" s="1"/>
  <c r="G107" i="11" s="1"/>
  <c r="N1299" i="12"/>
  <c r="N1301" i="12" s="1"/>
  <c r="H1303" i="12" s="1"/>
  <c r="N1303" i="12" s="1"/>
  <c r="N744" i="12"/>
  <c r="N745" i="12" s="1"/>
  <c r="N746" i="12" s="1"/>
  <c r="N638" i="12"/>
  <c r="N6290" i="12"/>
  <c r="N6291" i="12" s="1"/>
  <c r="N6292" i="12" s="1"/>
  <c r="G483" i="11" s="1"/>
  <c r="H237" i="12"/>
  <c r="L237" i="12" s="1"/>
  <c r="N238" i="12" s="1"/>
  <c r="N243" i="12" s="1"/>
  <c r="N244" i="12" s="1"/>
  <c r="N245" i="12" s="1"/>
  <c r="G26" i="11" s="1"/>
  <c r="N1494" i="12"/>
  <c r="N1495" i="12" s="1"/>
  <c r="N1496" i="12" s="1"/>
  <c r="G103" i="11" s="1"/>
  <c r="N480" i="12"/>
  <c r="N481" i="12" s="1"/>
  <c r="N482" i="12" s="1"/>
  <c r="G42" i="11" s="1"/>
  <c r="N1174" i="12"/>
  <c r="N1180" i="12" s="1"/>
  <c r="N1182" i="12" s="1"/>
  <c r="G82" i="11" s="1"/>
  <c r="N8780" i="12"/>
  <c r="N8782" i="12" s="1"/>
  <c r="N8783" i="12" s="1"/>
  <c r="N8784" i="12" s="1"/>
  <c r="G654" i="11" s="1"/>
  <c r="N681" i="12"/>
  <c r="N682" i="12" s="1"/>
  <c r="N683" i="12" s="1"/>
  <c r="H684" i="12" s="1"/>
  <c r="N684" i="12" s="1"/>
  <c r="G55" i="11" s="1"/>
  <c r="N1267" i="12"/>
  <c r="N1268" i="12" s="1"/>
  <c r="N1269" i="12" s="1"/>
  <c r="G89" i="11" s="1"/>
  <c r="N1222" i="12"/>
  <c r="N1223" i="12" s="1"/>
  <c r="N1224" i="12" s="1"/>
  <c r="H1227" i="12" s="1"/>
  <c r="H1228" i="12" s="1"/>
  <c r="N1228" i="12" s="1"/>
  <c r="H1230" i="12" s="1"/>
  <c r="G86" i="11" s="1"/>
  <c r="N9563" i="12"/>
  <c r="N1788" i="12"/>
  <c r="N1789" i="12" s="1"/>
  <c r="N1790" i="12" s="1"/>
  <c r="G124" i="11" s="1"/>
  <c r="N1476" i="12"/>
  <c r="N1477" i="12" s="1"/>
  <c r="N1478" i="12" s="1"/>
  <c r="G102" i="11" s="1"/>
  <c r="N5557" i="12"/>
  <c r="N2830" i="12"/>
  <c r="N2832" i="12" s="1"/>
  <c r="N2833" i="12" s="1"/>
  <c r="N8809" i="12"/>
  <c r="N8811" i="12" s="1"/>
  <c r="N8812" i="12" s="1"/>
  <c r="N8813" i="12" s="1"/>
  <c r="G657" i="11" s="1"/>
  <c r="N1619" i="12"/>
  <c r="N1620" i="12" s="1"/>
  <c r="N1621" i="12" s="1"/>
  <c r="G113" i="11" s="1"/>
  <c r="N319" i="12"/>
  <c r="N320" i="12" s="1"/>
  <c r="N321" i="12" s="1"/>
  <c r="G31" i="11" s="1"/>
  <c r="N2666" i="12"/>
  <c r="N2668" i="12" s="1"/>
  <c r="N2669" i="12" s="1"/>
  <c r="G190" i="11" s="1"/>
  <c r="N2691" i="12"/>
  <c r="N2693" i="12" s="1"/>
  <c r="N2694" i="12" s="1"/>
  <c r="G193" i="11" s="1"/>
  <c r="N9812" i="12"/>
  <c r="N9813" i="12" s="1"/>
  <c r="N9814" i="12" s="1"/>
  <c r="G741" i="11" s="1"/>
  <c r="N7089" i="12"/>
  <c r="N7090" i="12" s="1"/>
  <c r="N7091" i="12" s="1"/>
  <c r="G538" i="11" s="1"/>
  <c r="N579" i="12"/>
  <c r="N580" i="12" s="1"/>
  <c r="N581" i="12" s="1"/>
  <c r="G48" i="11" s="1"/>
  <c r="F239" i="18" s="1"/>
  <c r="N8966" i="12"/>
  <c r="N8968" i="12" s="1"/>
  <c r="N8969" i="12" s="1"/>
  <c r="N8970" i="12" s="1"/>
  <c r="G674" i="11" s="1"/>
  <c r="N426" i="12"/>
  <c r="N427" i="12" s="1"/>
  <c r="N428" i="12" s="1"/>
  <c r="G39" i="11" s="1"/>
  <c r="N8926" i="12"/>
  <c r="N8928" i="12" s="1"/>
  <c r="N8929" i="12" s="1"/>
  <c r="N8930" i="12" s="1"/>
  <c r="G670" i="11" s="1"/>
  <c r="N8913" i="12"/>
  <c r="N8915" i="12" s="1"/>
  <c r="N8916" i="12" s="1"/>
  <c r="N8917" i="12" s="1"/>
  <c r="G669" i="11" s="1"/>
  <c r="N8790" i="12"/>
  <c r="N8792" i="12" s="1"/>
  <c r="N8793" i="12" s="1"/>
  <c r="N8794" i="12" s="1"/>
  <c r="G655" i="11" s="1"/>
  <c r="N5717" i="12"/>
  <c r="N5718" i="12" s="1"/>
  <c r="N5719" i="12" s="1"/>
  <c r="G441" i="11" s="1"/>
  <c r="N9922" i="12"/>
  <c r="N9924" i="12" s="1"/>
  <c r="N9925" i="12" s="1"/>
  <c r="N9926" i="12" s="1"/>
  <c r="G753" i="11" s="1"/>
  <c r="N9892" i="12"/>
  <c r="N9894" i="12" s="1"/>
  <c r="N9895" i="12" s="1"/>
  <c r="N9896" i="12" s="1"/>
  <c r="G750" i="11" s="1"/>
  <c r="N2967" i="12"/>
  <c r="N2968" i="12" s="1"/>
  <c r="N2969" i="12" s="1"/>
  <c r="G219" i="11" s="1"/>
  <c r="N8906" i="12"/>
  <c r="N8907" i="12" s="1"/>
  <c r="G668" i="11" s="1"/>
  <c r="N9872" i="12"/>
  <c r="N9874" i="12" s="1"/>
  <c r="N9875" i="12" s="1"/>
  <c r="N9876" i="12" s="1"/>
  <c r="G748" i="11" s="1"/>
  <c r="N9507" i="12"/>
  <c r="N2215" i="12"/>
  <c r="N2217" i="12" s="1"/>
  <c r="N2218" i="12" s="1"/>
  <c r="N2219" i="12" s="1"/>
  <c r="G157" i="11" s="1"/>
  <c r="N2840" i="12"/>
  <c r="N2842" i="12" s="1"/>
  <c r="N2843" i="12" s="1"/>
  <c r="N8893" i="12"/>
  <c r="N8895" i="12" s="1"/>
  <c r="N547" i="12"/>
  <c r="N548" i="12" s="1"/>
  <c r="N549" i="12" s="1"/>
  <c r="G46" i="11" s="1"/>
  <c r="F243" i="18" s="1"/>
  <c r="E242" i="21" s="1"/>
  <c r="F242" i="21" s="1"/>
  <c r="H242" i="21" s="1"/>
  <c r="I242" i="21" s="1"/>
  <c r="N9549" i="12"/>
  <c r="N2935" i="12"/>
  <c r="N2936" i="12" s="1"/>
  <c r="N2937" i="12" s="1"/>
  <c r="G217" i="11" s="1"/>
  <c r="N2657" i="12"/>
  <c r="N2659" i="12" s="1"/>
  <c r="N2660" i="12" s="1"/>
  <c r="N2661" i="12" s="1"/>
  <c r="G189" i="11" s="1"/>
  <c r="N9168" i="12"/>
  <c r="N9170" i="12" s="1"/>
  <c r="N9171" i="12" s="1"/>
  <c r="N9172" i="12" s="1"/>
  <c r="G689" i="11" s="1"/>
  <c r="N1570" i="12"/>
  <c r="N1571" i="12" s="1"/>
  <c r="N1572" i="12" s="1"/>
  <c r="G108" i="11" s="1"/>
  <c r="N8979" i="12"/>
  <c r="N8980" i="12" s="1"/>
  <c r="G675" i="11" s="1"/>
  <c r="H2488" i="12"/>
  <c r="L2488" i="12" s="1"/>
  <c r="H2459" i="12"/>
  <c r="L2459" i="12" s="1"/>
  <c r="H2430" i="12"/>
  <c r="L2430" i="12" s="1"/>
  <c r="H2503" i="12"/>
  <c r="L2503" i="12" s="1"/>
  <c r="H2590" i="12"/>
  <c r="L2590" i="12" s="1"/>
  <c r="H2444" i="12"/>
  <c r="L2444" i="12" s="1"/>
  <c r="H2474" i="12"/>
  <c r="L2474" i="12" s="1"/>
  <c r="G21" i="11"/>
  <c r="N9181" i="12"/>
  <c r="N9182" i="12" s="1"/>
  <c r="G690" i="11" s="1"/>
  <c r="N1852" i="12"/>
  <c r="N1853" i="12" s="1"/>
  <c r="G129" i="11" s="1"/>
  <c r="N3433" i="12"/>
  <c r="N3434" i="12" s="1"/>
  <c r="G285" i="11" s="1"/>
  <c r="N5859" i="12"/>
  <c r="N5860" i="12" s="1"/>
  <c r="G450" i="11" s="1"/>
  <c r="N7592" i="12"/>
  <c r="N7593" i="12" s="1"/>
  <c r="G572" i="11" s="1"/>
  <c r="N2400" i="12"/>
  <c r="N2401" i="12" s="1"/>
  <c r="G168" i="11" s="1"/>
  <c r="N73" i="12"/>
  <c r="N74" i="12" s="1"/>
  <c r="G12" i="11" s="1"/>
  <c r="N5950" i="12"/>
  <c r="N5951" i="12" s="1"/>
  <c r="G456" i="11" s="1"/>
  <c r="N1756" i="12"/>
  <c r="N1757" i="12" s="1"/>
  <c r="G122" i="11" s="1"/>
  <c r="N8819" i="12"/>
  <c r="N8821" i="12" s="1"/>
  <c r="N5828" i="12"/>
  <c r="N5829" i="12" s="1"/>
  <c r="G448" i="11" s="1"/>
  <c r="N6909" i="12"/>
  <c r="N6910" i="12" s="1"/>
  <c r="G526" i="11" s="1"/>
  <c r="N5300" i="12"/>
  <c r="N356" i="12"/>
  <c r="N357" i="12" s="1"/>
  <c r="G33" i="11" s="1"/>
  <c r="N7745" i="12"/>
  <c r="N7746" i="12" s="1"/>
  <c r="G583" i="11" s="1"/>
  <c r="N1840" i="12"/>
  <c r="N1841" i="12" s="1"/>
  <c r="G128" i="11" s="1"/>
  <c r="N6115" i="12"/>
  <c r="N6116" i="12" s="1"/>
  <c r="G467" i="11" s="1"/>
  <c r="N9833" i="12"/>
  <c r="N9834" i="12" s="1"/>
  <c r="G743" i="11" s="1"/>
  <c r="N8844" i="12"/>
  <c r="N8845" i="12" s="1"/>
  <c r="G661" i="11" s="1"/>
  <c r="N7835" i="12"/>
  <c r="N7836" i="12" s="1"/>
  <c r="G589" i="11" s="1"/>
  <c r="N2002" i="12"/>
  <c r="N2003" i="12" s="1"/>
  <c r="G139" i="11" s="1"/>
  <c r="N306" i="12"/>
  <c r="N307" i="12" s="1"/>
  <c r="G30" i="11" s="1"/>
  <c r="N6740" i="12"/>
  <c r="N6741" i="12" s="1"/>
  <c r="G514" i="11" s="1"/>
  <c r="N5063" i="12"/>
  <c r="N5064" i="12" s="1"/>
  <c r="G403" i="11" s="1"/>
  <c r="N5199" i="12"/>
  <c r="N5200" i="12" s="1"/>
  <c r="G411" i="11" s="1"/>
  <c r="N6085" i="12"/>
  <c r="N6086" i="12" s="1"/>
  <c r="G465" i="11" s="1"/>
  <c r="H6172" i="12" s="1"/>
  <c r="L6172" i="12" s="1"/>
  <c r="N9865" i="12"/>
  <c r="N9866" i="12" s="1"/>
  <c r="G747" i="11" s="1"/>
  <c r="N9768" i="12"/>
  <c r="N9769" i="12" s="1"/>
  <c r="G738" i="11" s="1"/>
  <c r="N9758" i="12"/>
  <c r="N9759" i="12" s="1"/>
  <c r="G737" i="11" s="1"/>
  <c r="N8773" i="12"/>
  <c r="N8774" i="12" s="1"/>
  <c r="G653" i="11" s="1"/>
  <c r="N8939" i="12"/>
  <c r="N8940" i="12" s="1"/>
  <c r="G671" i="11" s="1"/>
  <c r="N7190" i="12"/>
  <c r="N7191" i="12" s="1"/>
  <c r="G545" i="11" s="1"/>
  <c r="N5429" i="12"/>
  <c r="N3996" i="12"/>
  <c r="N1957" i="12"/>
  <c r="N1958" i="12" s="1"/>
  <c r="G136" i="11" s="1"/>
  <c r="N1942" i="12"/>
  <c r="N1943" i="12" s="1"/>
  <c r="G135" i="11" s="1"/>
  <c r="N1927" i="12"/>
  <c r="N1928" i="12" s="1"/>
  <c r="G134" i="11" s="1"/>
  <c r="N1882" i="12"/>
  <c r="N1883" i="12" s="1"/>
  <c r="G131" i="11" s="1"/>
  <c r="N161" i="12"/>
  <c r="N162" i="12" s="1"/>
  <c r="G19" i="11" s="1"/>
  <c r="N190" i="12"/>
  <c r="N191" i="12" s="1"/>
  <c r="G22" i="11" s="1"/>
  <c r="N8763" i="12"/>
  <c r="N8764" i="12" s="1"/>
  <c r="G652" i="11" s="1"/>
  <c r="N1828" i="12"/>
  <c r="N1829" i="12" s="1"/>
  <c r="G127" i="11" s="1"/>
  <c r="N6461" i="12"/>
  <c r="N6462" i="12" s="1"/>
  <c r="G496" i="11" s="1"/>
  <c r="F956" i="18" s="1"/>
  <c r="N7253" i="12"/>
  <c r="N7254" i="12" s="1"/>
  <c r="G550" i="11" s="1"/>
  <c r="N8884" i="12"/>
  <c r="N8885" i="12" s="1"/>
  <c r="G665" i="11" s="1"/>
  <c r="N8750" i="12"/>
  <c r="N8752" i="12" s="1"/>
  <c r="N7712" i="12"/>
  <c r="N7713" i="12" s="1"/>
  <c r="G580" i="11" s="1"/>
  <c r="N5920" i="12"/>
  <c r="N5921" i="12" s="1"/>
  <c r="G454" i="11" s="1"/>
  <c r="N5493" i="12"/>
  <c r="N2768" i="12"/>
  <c r="N2769" i="12" s="1"/>
  <c r="G200" i="11" s="1"/>
  <c r="N900" i="12"/>
  <c r="N811" i="12"/>
  <c r="N9905" i="12"/>
  <c r="N9906" i="12" s="1"/>
  <c r="G751" i="11" s="1"/>
  <c r="N8854" i="12"/>
  <c r="N8855" i="12" s="1"/>
  <c r="G662" i="11" s="1"/>
  <c r="N7426" i="12"/>
  <c r="N7427" i="12" s="1"/>
  <c r="G561" i="11" s="1"/>
  <c r="O1432" i="12"/>
  <c r="N1440" i="12"/>
  <c r="N665" i="12"/>
  <c r="N666" i="12" s="1"/>
  <c r="G54" i="11" s="1"/>
  <c r="N9853" i="12"/>
  <c r="N9854" i="12" s="1"/>
  <c r="G745" i="11" s="1"/>
  <c r="N9843" i="12"/>
  <c r="N9844" i="12" s="1"/>
  <c r="G744" i="11" s="1"/>
  <c r="N7456" i="12"/>
  <c r="N7457" i="12" s="1"/>
  <c r="G563" i="11" s="1"/>
  <c r="N7622" i="12"/>
  <c r="N7623" i="12" s="1"/>
  <c r="G574" i="11" s="1"/>
  <c r="N7023" i="12"/>
  <c r="N6849" i="12"/>
  <c r="N6850" i="12" s="1"/>
  <c r="G522" i="11" s="1"/>
  <c r="N6521" i="12"/>
  <c r="N6522" i="12" s="1"/>
  <c r="G500" i="11" s="1"/>
  <c r="N6491" i="12"/>
  <c r="N6492" i="12" s="1"/>
  <c r="G498" i="11" s="1"/>
  <c r="N5170" i="12"/>
  <c r="N5171" i="12" s="1"/>
  <c r="G409" i="11" s="1"/>
  <c r="N2907" i="12"/>
  <c r="N2908" i="12" s="1"/>
  <c r="G214" i="11" s="1"/>
  <c r="N1897" i="12"/>
  <c r="N1898" i="12" s="1"/>
  <c r="G132" i="11" s="1"/>
  <c r="N232" i="12"/>
  <c r="N233" i="12" s="1"/>
  <c r="G25" i="11" s="1"/>
  <c r="E542" i="8" l="1"/>
  <c r="G542" i="8" s="1"/>
  <c r="I542" i="8" s="1"/>
  <c r="E529" i="21"/>
  <c r="F529" i="21" s="1"/>
  <c r="H529" i="21" s="1"/>
  <c r="I529" i="21" s="1"/>
  <c r="G530" i="18"/>
  <c r="L529" i="21" s="1"/>
  <c r="F196" i="18"/>
  <c r="G159" i="18"/>
  <c r="E170" i="8"/>
  <c r="G170" i="8" s="1"/>
  <c r="I170" i="8" s="1"/>
  <c r="E158" i="21"/>
  <c r="F158" i="21" s="1"/>
  <c r="H158" i="21" s="1"/>
  <c r="I158" i="21" s="1"/>
  <c r="E553" i="21"/>
  <c r="F553" i="21" s="1"/>
  <c r="H553" i="21" s="1"/>
  <c r="I553" i="21" s="1"/>
  <c r="E566" i="8"/>
  <c r="G566" i="8" s="1"/>
  <c r="I566" i="8" s="1"/>
  <c r="G554" i="18"/>
  <c r="L553" i="21" s="1"/>
  <c r="E594" i="8"/>
  <c r="G594" i="8" s="1"/>
  <c r="I594" i="8" s="1"/>
  <c r="E581" i="21"/>
  <c r="F581" i="21" s="1"/>
  <c r="H581" i="21" s="1"/>
  <c r="I581" i="21" s="1"/>
  <c r="G582" i="18"/>
  <c r="L581" i="21" s="1"/>
  <c r="E522" i="8"/>
  <c r="G522" i="8" s="1"/>
  <c r="I522" i="8" s="1"/>
  <c r="E509" i="21"/>
  <c r="F509" i="21" s="1"/>
  <c r="H509" i="21" s="1"/>
  <c r="I509" i="21" s="1"/>
  <c r="G510" i="18"/>
  <c r="L509" i="21" s="1"/>
  <c r="E191" i="21"/>
  <c r="F191" i="21" s="1"/>
  <c r="H191" i="21" s="1"/>
  <c r="I191" i="21" s="1"/>
  <c r="E203" i="8"/>
  <c r="G203" i="8" s="1"/>
  <c r="I203" i="8" s="1"/>
  <c r="G192" i="18"/>
  <c r="E1158" i="21"/>
  <c r="F1158" i="21" s="1"/>
  <c r="H1158" i="21" s="1"/>
  <c r="I1158" i="21" s="1"/>
  <c r="E1171" i="8"/>
  <c r="G1171" i="8" s="1"/>
  <c r="I1171" i="8" s="1"/>
  <c r="G1159" i="18"/>
  <c r="N1159" i="18"/>
  <c r="L982" i="21"/>
  <c r="N4748" i="12"/>
  <c r="N4749" i="12" s="1"/>
  <c r="E231" i="21"/>
  <c r="F231" i="21" s="1"/>
  <c r="H231" i="21" s="1"/>
  <c r="I231" i="21" s="1"/>
  <c r="F222" i="18"/>
  <c r="E726" i="21"/>
  <c r="F726" i="21" s="1"/>
  <c r="H726" i="21" s="1"/>
  <c r="I726" i="21" s="1"/>
  <c r="E1138" i="21"/>
  <c r="F1138" i="21" s="1"/>
  <c r="H1138" i="21" s="1"/>
  <c r="I1138" i="21" s="1"/>
  <c r="E679" i="21"/>
  <c r="F679" i="21" s="1"/>
  <c r="H679" i="21" s="1"/>
  <c r="I679" i="21" s="1"/>
  <c r="E960" i="21"/>
  <c r="F960" i="21" s="1"/>
  <c r="H960" i="21" s="1"/>
  <c r="I960" i="21" s="1"/>
  <c r="E683" i="21"/>
  <c r="F683" i="21" s="1"/>
  <c r="H683" i="21" s="1"/>
  <c r="I683" i="21" s="1"/>
  <c r="E1137" i="21"/>
  <c r="F1137" i="21" s="1"/>
  <c r="H1137" i="21" s="1"/>
  <c r="I1137" i="21" s="1"/>
  <c r="E716" i="21"/>
  <c r="F716" i="21" s="1"/>
  <c r="H716" i="21" s="1"/>
  <c r="I716" i="21" s="1"/>
  <c r="E913" i="21"/>
  <c r="F913" i="21" s="1"/>
  <c r="H913" i="21" s="1"/>
  <c r="I913" i="21" s="1"/>
  <c r="E1131" i="21"/>
  <c r="F1131" i="21" s="1"/>
  <c r="H1131" i="21" s="1"/>
  <c r="I1131" i="21" s="1"/>
  <c r="E967" i="21"/>
  <c r="F967" i="21" s="1"/>
  <c r="H967" i="21" s="1"/>
  <c r="I967" i="21" s="1"/>
  <c r="E699" i="21"/>
  <c r="F699" i="21" s="1"/>
  <c r="H699" i="21" s="1"/>
  <c r="I699" i="21" s="1"/>
  <c r="E968" i="21"/>
  <c r="F968" i="21" s="1"/>
  <c r="H968" i="21" s="1"/>
  <c r="I968" i="21" s="1"/>
  <c r="E705" i="21"/>
  <c r="F705" i="21" s="1"/>
  <c r="H705" i="21" s="1"/>
  <c r="I705" i="21" s="1"/>
  <c r="E710" i="21"/>
  <c r="F710" i="21" s="1"/>
  <c r="H710" i="21" s="1"/>
  <c r="I710" i="21" s="1"/>
  <c r="E238" i="21"/>
  <c r="F238" i="21" s="1"/>
  <c r="H238" i="21" s="1"/>
  <c r="I238" i="21" s="1"/>
  <c r="E241" i="21"/>
  <c r="F241" i="21" s="1"/>
  <c r="H241" i="21" s="1"/>
  <c r="I241" i="21" s="1"/>
  <c r="E1149" i="21"/>
  <c r="F1149" i="21" s="1"/>
  <c r="H1149" i="21" s="1"/>
  <c r="I1149" i="21" s="1"/>
  <c r="E856" i="21"/>
  <c r="F856" i="21" s="1"/>
  <c r="H856" i="21" s="1"/>
  <c r="I856" i="21" s="1"/>
  <c r="E590" i="21"/>
  <c r="F590" i="21" s="1"/>
  <c r="H590" i="21" s="1"/>
  <c r="I590" i="21" s="1"/>
  <c r="E275" i="21"/>
  <c r="F275" i="21" s="1"/>
  <c r="H275" i="21" s="1"/>
  <c r="I275" i="21" s="1"/>
  <c r="E272" i="21"/>
  <c r="F272" i="21" s="1"/>
  <c r="H272" i="21" s="1"/>
  <c r="I272" i="21" s="1"/>
  <c r="E977" i="21"/>
  <c r="F977" i="21" s="1"/>
  <c r="H977" i="21" s="1"/>
  <c r="I977" i="21" s="1"/>
  <c r="E168" i="21"/>
  <c r="F168" i="21" s="1"/>
  <c r="H168" i="21" s="1"/>
  <c r="I168" i="21" s="1"/>
  <c r="E961" i="21"/>
  <c r="F961" i="21" s="1"/>
  <c r="H961" i="21" s="1"/>
  <c r="I961" i="21" s="1"/>
  <c r="E688" i="21"/>
  <c r="F688" i="21" s="1"/>
  <c r="H688" i="21" s="1"/>
  <c r="I688" i="21" s="1"/>
  <c r="E963" i="21"/>
  <c r="F963" i="21" s="1"/>
  <c r="H963" i="21" s="1"/>
  <c r="I963" i="21" s="1"/>
  <c r="E133" i="21"/>
  <c r="F133" i="21" s="1"/>
  <c r="H133" i="21" s="1"/>
  <c r="I133" i="21" s="1"/>
  <c r="E374" i="21"/>
  <c r="F374" i="21" s="1"/>
  <c r="H374" i="21" s="1"/>
  <c r="I374" i="21" s="1"/>
  <c r="E956" i="21"/>
  <c r="F956" i="21" s="1"/>
  <c r="H956" i="21" s="1"/>
  <c r="I956" i="21" s="1"/>
  <c r="E281" i="21"/>
  <c r="F281" i="21" s="1"/>
  <c r="H281" i="21" s="1"/>
  <c r="I281" i="21" s="1"/>
  <c r="E232" i="21"/>
  <c r="F232" i="21" s="1"/>
  <c r="H232" i="21" s="1"/>
  <c r="I232" i="21" s="1"/>
  <c r="E959" i="21"/>
  <c r="F959" i="21" s="1"/>
  <c r="H959" i="21" s="1"/>
  <c r="I959" i="21" s="1"/>
  <c r="E142" i="21"/>
  <c r="F142" i="21" s="1"/>
  <c r="H142" i="21" s="1"/>
  <c r="I142" i="21" s="1"/>
  <c r="E591" i="21"/>
  <c r="F591" i="21" s="1"/>
  <c r="H591" i="21" s="1"/>
  <c r="I591" i="21" s="1"/>
  <c r="E269" i="21"/>
  <c r="F269" i="21" s="1"/>
  <c r="H269" i="21" s="1"/>
  <c r="I269" i="21" s="1"/>
  <c r="E170" i="21"/>
  <c r="F170" i="21" s="1"/>
  <c r="H170" i="21" s="1"/>
  <c r="I170" i="21" s="1"/>
  <c r="E917" i="21"/>
  <c r="F917" i="21" s="1"/>
  <c r="H917" i="21" s="1"/>
  <c r="I917" i="21" s="1"/>
  <c r="E972" i="21"/>
  <c r="F972" i="21" s="1"/>
  <c r="H972" i="21" s="1"/>
  <c r="I972" i="21" s="1"/>
  <c r="E964" i="21"/>
  <c r="F964" i="21" s="1"/>
  <c r="H964" i="21" s="1"/>
  <c r="I964" i="21" s="1"/>
  <c r="E537" i="21"/>
  <c r="F537" i="21" s="1"/>
  <c r="H537" i="21" s="1"/>
  <c r="I537" i="21" s="1"/>
  <c r="E593" i="21"/>
  <c r="F593" i="21" s="1"/>
  <c r="H593" i="21" s="1"/>
  <c r="I593" i="21" s="1"/>
  <c r="E973" i="21"/>
  <c r="F973" i="21" s="1"/>
  <c r="H973" i="21" s="1"/>
  <c r="I973" i="21" s="1"/>
  <c r="E594" i="21"/>
  <c r="F594" i="21" s="1"/>
  <c r="H594" i="21" s="1"/>
  <c r="I594" i="21" s="1"/>
  <c r="E1087" i="21"/>
  <c r="F1087" i="21" s="1"/>
  <c r="H1087" i="21" s="1"/>
  <c r="I1087" i="21" s="1"/>
  <c r="E955" i="21"/>
  <c r="F955" i="21" s="1"/>
  <c r="H955" i="21" s="1"/>
  <c r="I955" i="21" s="1"/>
  <c r="E805" i="21"/>
  <c r="F805" i="21" s="1"/>
  <c r="H805" i="21" s="1"/>
  <c r="I805" i="21" s="1"/>
  <c r="E974" i="21"/>
  <c r="F974" i="21" s="1"/>
  <c r="H974" i="21" s="1"/>
  <c r="I974" i="21" s="1"/>
  <c r="E174" i="21"/>
  <c r="F174" i="21" s="1"/>
  <c r="H174" i="21" s="1"/>
  <c r="I174" i="21" s="1"/>
  <c r="E101" i="21"/>
  <c r="F101" i="21" s="1"/>
  <c r="H101" i="21" s="1"/>
  <c r="I101" i="21" s="1"/>
  <c r="H1130" i="21"/>
  <c r="I1130" i="21" s="1"/>
  <c r="E608" i="8"/>
  <c r="G608" i="8" s="1"/>
  <c r="I608" i="8" s="1"/>
  <c r="E595" i="21"/>
  <c r="F595" i="21" s="1"/>
  <c r="H595" i="21" s="1"/>
  <c r="I595" i="21" s="1"/>
  <c r="G197" i="18"/>
  <c r="E196" i="21"/>
  <c r="F196" i="21" s="1"/>
  <c r="E208" i="8"/>
  <c r="G208" i="8" s="1"/>
  <c r="I208" i="8" s="1"/>
  <c r="E609" i="8"/>
  <c r="G609" i="8" s="1"/>
  <c r="I609" i="8" s="1"/>
  <c r="E596" i="21"/>
  <c r="F596" i="21" s="1"/>
  <c r="H596" i="21" s="1"/>
  <c r="I596" i="21" s="1"/>
  <c r="N1148" i="18"/>
  <c r="E1147" i="21"/>
  <c r="F1147" i="21" s="1"/>
  <c r="H1147" i="21" s="1"/>
  <c r="I1147" i="21" s="1"/>
  <c r="H715" i="21"/>
  <c r="I715" i="21" s="1"/>
  <c r="E523" i="8"/>
  <c r="G523" i="8" s="1"/>
  <c r="I523" i="8" s="1"/>
  <c r="E510" i="21"/>
  <c r="F510" i="21" s="1"/>
  <c r="H510" i="21" s="1"/>
  <c r="I510" i="21" s="1"/>
  <c r="H100" i="21"/>
  <c r="I100" i="21" s="1"/>
  <c r="H976" i="21"/>
  <c r="I976" i="21" s="1"/>
  <c r="H1125" i="21"/>
  <c r="I1125" i="21" s="1"/>
  <c r="H1148" i="21"/>
  <c r="I1148" i="21" s="1"/>
  <c r="H2547" i="12"/>
  <c r="L2547" i="12" s="1"/>
  <c r="N2548" i="12" s="1"/>
  <c r="N2550" i="12" s="1"/>
  <c r="N2551" i="12" s="1"/>
  <c r="N2552" i="12" s="1"/>
  <c r="G179" i="11" s="1"/>
  <c r="F195" i="18" s="1"/>
  <c r="N639" i="12"/>
  <c r="N640" i="12" s="1"/>
  <c r="G51" i="11" s="1"/>
  <c r="G597" i="18"/>
  <c r="L596" i="21" s="1"/>
  <c r="G596" i="18"/>
  <c r="N5599" i="12"/>
  <c r="G435" i="11" s="1"/>
  <c r="F587" i="18"/>
  <c r="E112" i="8"/>
  <c r="G112" i="8" s="1"/>
  <c r="I112" i="8" s="1"/>
  <c r="F588" i="18"/>
  <c r="G511" i="18"/>
  <c r="L510" i="21" s="1"/>
  <c r="G102" i="18"/>
  <c r="E550" i="8"/>
  <c r="G550" i="8" s="1"/>
  <c r="I550" i="8" s="1"/>
  <c r="G538" i="18"/>
  <c r="L537" i="21" s="1"/>
  <c r="F544" i="18"/>
  <c r="G544" i="18" s="1"/>
  <c r="F566" i="18"/>
  <c r="E702" i="8"/>
  <c r="G702" i="8" s="1"/>
  <c r="I702" i="8" s="1"/>
  <c r="G690" i="18"/>
  <c r="L689" i="21" s="1"/>
  <c r="F672" i="18"/>
  <c r="F644" i="18"/>
  <c r="F616" i="18"/>
  <c r="F630" i="18"/>
  <c r="F658" i="18"/>
  <c r="E607" i="8"/>
  <c r="G607" i="8" s="1"/>
  <c r="I607" i="8" s="1"/>
  <c r="G595" i="18"/>
  <c r="F687" i="18"/>
  <c r="F739" i="18"/>
  <c r="F740" i="18"/>
  <c r="F558" i="18"/>
  <c r="F556" i="18"/>
  <c r="E606" i="8"/>
  <c r="G606" i="8" s="1"/>
  <c r="I606" i="8" s="1"/>
  <c r="G594" i="18"/>
  <c r="L593" i="21" s="1"/>
  <c r="F586" i="18"/>
  <c r="F536" i="18"/>
  <c r="F602" i="18"/>
  <c r="F600" i="18"/>
  <c r="F599" i="18"/>
  <c r="F601" i="18"/>
  <c r="F598" i="18"/>
  <c r="E603" i="8"/>
  <c r="G603" i="8" s="1"/>
  <c r="I603" i="8" s="1"/>
  <c r="G591" i="18"/>
  <c r="E288" i="8"/>
  <c r="G288" i="8" s="1"/>
  <c r="I288" i="8" s="1"/>
  <c r="G276" i="18"/>
  <c r="E285" i="8"/>
  <c r="G285" i="8" s="1"/>
  <c r="I285" i="8" s="1"/>
  <c r="G273" i="18"/>
  <c r="E701" i="8"/>
  <c r="G701" i="8" s="1"/>
  <c r="I701" i="8" s="1"/>
  <c r="G689" i="18"/>
  <c r="L688" i="21" s="1"/>
  <c r="F688" i="18"/>
  <c r="F741" i="18"/>
  <c r="F737" i="18"/>
  <c r="F279" i="18"/>
  <c r="F593" i="18"/>
  <c r="F896" i="18"/>
  <c r="F895" i="18"/>
  <c r="F589" i="18"/>
  <c r="F590" i="18"/>
  <c r="E387" i="8"/>
  <c r="G387" i="8" s="1"/>
  <c r="I387" i="8" s="1"/>
  <c r="G375" i="18"/>
  <c r="F563" i="18"/>
  <c r="F542" i="18"/>
  <c r="F427" i="18"/>
  <c r="F546" i="18"/>
  <c r="F535" i="18"/>
  <c r="F568" i="18"/>
  <c r="E596" i="8"/>
  <c r="G596" i="8" s="1"/>
  <c r="I596" i="8" s="1"/>
  <c r="G584" i="18"/>
  <c r="L583" i="21" s="1"/>
  <c r="F296" i="18"/>
  <c r="F298" i="18"/>
  <c r="F297" i="18"/>
  <c r="E294" i="8"/>
  <c r="G294" i="8" s="1"/>
  <c r="I294" i="8" s="1"/>
  <c r="G282" i="18"/>
  <c r="E1100" i="8"/>
  <c r="G1100" i="8" s="1"/>
  <c r="I1100" i="8" s="1"/>
  <c r="G1088" i="18"/>
  <c r="E604" i="8"/>
  <c r="G604" i="8" s="1"/>
  <c r="I604" i="8" s="1"/>
  <c r="G592" i="18"/>
  <c r="E282" i="8"/>
  <c r="G282" i="8" s="1"/>
  <c r="I282" i="8" s="1"/>
  <c r="G270" i="18"/>
  <c r="G957" i="18"/>
  <c r="L956" i="21" s="1"/>
  <c r="E969" i="8"/>
  <c r="G969" i="8" s="1"/>
  <c r="I969" i="8" s="1"/>
  <c r="G1139" i="18"/>
  <c r="E1151" i="8"/>
  <c r="G1151" i="8" s="1"/>
  <c r="I1151" i="8" s="1"/>
  <c r="G966" i="18"/>
  <c r="L965" i="21" s="1"/>
  <c r="E978" i="8"/>
  <c r="G978" i="8" s="1"/>
  <c r="I978" i="8" s="1"/>
  <c r="G965" i="18"/>
  <c r="L964" i="21" s="1"/>
  <c r="E977" i="8"/>
  <c r="G977" i="8" s="1"/>
  <c r="I977" i="8" s="1"/>
  <c r="G727" i="18"/>
  <c r="E739" i="8"/>
  <c r="G739" i="8" s="1"/>
  <c r="I739" i="8" s="1"/>
  <c r="G694" i="18"/>
  <c r="L693" i="21" s="1"/>
  <c r="E706" i="8"/>
  <c r="G706" i="8" s="1"/>
  <c r="I706" i="8" s="1"/>
  <c r="G171" i="18"/>
  <c r="E182" i="8"/>
  <c r="G182" i="8" s="1"/>
  <c r="I182" i="8" s="1"/>
  <c r="G967" i="18"/>
  <c r="L966" i="21" s="1"/>
  <c r="E979" i="8"/>
  <c r="G979" i="8" s="1"/>
  <c r="I979" i="8" s="1"/>
  <c r="G705" i="18"/>
  <c r="L704" i="21" s="1"/>
  <c r="E717" i="8"/>
  <c r="G717" i="8" s="1"/>
  <c r="I717" i="8" s="1"/>
  <c r="G974" i="18"/>
  <c r="L973" i="21" s="1"/>
  <c r="E986" i="8"/>
  <c r="G986" i="8" s="1"/>
  <c r="I986" i="8" s="1"/>
  <c r="G1152" i="18"/>
  <c r="L1151" i="21" s="1"/>
  <c r="E1164" i="8"/>
  <c r="G1164" i="8" s="1"/>
  <c r="I1164" i="8" s="1"/>
  <c r="G918" i="18"/>
  <c r="E930" i="8"/>
  <c r="G930" i="8" s="1"/>
  <c r="I930" i="8" s="1"/>
  <c r="G1148" i="18"/>
  <c r="E1160" i="8"/>
  <c r="G1160" i="8" s="1"/>
  <c r="I1160" i="8" s="1"/>
  <c r="G680" i="18"/>
  <c r="E692" i="8"/>
  <c r="G692" i="8" s="1"/>
  <c r="I692" i="8" s="1"/>
  <c r="G699" i="18"/>
  <c r="L698" i="21" s="1"/>
  <c r="E711" i="8"/>
  <c r="G711" i="8" s="1"/>
  <c r="I711" i="8" s="1"/>
  <c r="G956" i="18"/>
  <c r="L955" i="21" s="1"/>
  <c r="E968" i="8"/>
  <c r="G968" i="8" s="1"/>
  <c r="I968" i="8" s="1"/>
  <c r="G806" i="18"/>
  <c r="L805" i="21" s="1"/>
  <c r="E818" i="8"/>
  <c r="G818" i="8" s="1"/>
  <c r="I818" i="8" s="1"/>
  <c r="G1132" i="18"/>
  <c r="L1131" i="21" s="1"/>
  <c r="E1144" i="8"/>
  <c r="G1144" i="8" s="1"/>
  <c r="I1144" i="8" s="1"/>
  <c r="G1138" i="18"/>
  <c r="L1137" i="21" s="1"/>
  <c r="E1150" i="8"/>
  <c r="G1150" i="8" s="1"/>
  <c r="I1150" i="8" s="1"/>
  <c r="G961" i="18"/>
  <c r="L960" i="21" s="1"/>
  <c r="E973" i="8"/>
  <c r="G973" i="8" s="1"/>
  <c r="I973" i="8" s="1"/>
  <c r="G684" i="18"/>
  <c r="E696" i="8"/>
  <c r="G696" i="8" s="1"/>
  <c r="I696" i="8" s="1"/>
  <c r="G716" i="18"/>
  <c r="E728" i="8"/>
  <c r="G728" i="8" s="1"/>
  <c r="I728" i="8" s="1"/>
  <c r="G243" i="18"/>
  <c r="L242" i="21" s="1"/>
  <c r="E254" i="8"/>
  <c r="G254" i="8" s="1"/>
  <c r="I254" i="8" s="1"/>
  <c r="G239" i="18"/>
  <c r="L238" i="21" s="1"/>
  <c r="E250" i="8"/>
  <c r="G250" i="8" s="1"/>
  <c r="I250" i="8" s="1"/>
  <c r="G242" i="18"/>
  <c r="E253" i="8"/>
  <c r="G253" i="8" s="1"/>
  <c r="I253" i="8" s="1"/>
  <c r="G975" i="18"/>
  <c r="L974" i="21" s="1"/>
  <c r="E987" i="8"/>
  <c r="G987" i="8" s="1"/>
  <c r="I987" i="8" s="1"/>
  <c r="G175" i="18"/>
  <c r="L174" i="21" s="1"/>
  <c r="E186" i="8"/>
  <c r="G186" i="8" s="1"/>
  <c r="I186" i="8" s="1"/>
  <c r="G1149" i="18"/>
  <c r="L1148" i="21" s="1"/>
  <c r="E1161" i="8"/>
  <c r="G1161" i="8" s="1"/>
  <c r="I1161" i="8" s="1"/>
  <c r="G962" i="18"/>
  <c r="L961" i="21" s="1"/>
  <c r="E974" i="8"/>
  <c r="G974" i="8" s="1"/>
  <c r="I974" i="8" s="1"/>
  <c r="G717" i="18"/>
  <c r="L716" i="21" s="1"/>
  <c r="E729" i="8"/>
  <c r="G729" i="8" s="1"/>
  <c r="I729" i="8" s="1"/>
  <c r="G731" i="18"/>
  <c r="L730" i="21" s="1"/>
  <c r="E743" i="8"/>
  <c r="G743" i="8" s="1"/>
  <c r="I743" i="8" s="1"/>
  <c r="E111" i="8"/>
  <c r="G111" i="8" s="1"/>
  <c r="I111" i="8" s="1"/>
  <c r="G101" i="18"/>
  <c r="G1150" i="18"/>
  <c r="E1162" i="8"/>
  <c r="G1162" i="8" s="1"/>
  <c r="I1162" i="8" s="1"/>
  <c r="G857" i="18"/>
  <c r="E869" i="8"/>
  <c r="G869" i="8" s="1"/>
  <c r="I869" i="8" s="1"/>
  <c r="G1151" i="18"/>
  <c r="L1150" i="21" s="1"/>
  <c r="E1163" i="8"/>
  <c r="G1163" i="8" s="1"/>
  <c r="I1163" i="8" s="1"/>
  <c r="G968" i="18"/>
  <c r="L967" i="21" s="1"/>
  <c r="E980" i="8"/>
  <c r="G980" i="8" s="1"/>
  <c r="I980" i="8" s="1"/>
  <c r="G964" i="18"/>
  <c r="E976" i="8"/>
  <c r="G976" i="8" s="1"/>
  <c r="I976" i="8" s="1"/>
  <c r="G134" i="18"/>
  <c r="E144" i="8"/>
  <c r="G144" i="8" s="1"/>
  <c r="I144" i="8" s="1"/>
  <c r="G700" i="18"/>
  <c r="E712" i="8"/>
  <c r="G712" i="8" s="1"/>
  <c r="I712" i="8" s="1"/>
  <c r="G734" i="18"/>
  <c r="L733" i="21" s="1"/>
  <c r="E746" i="8"/>
  <c r="G746" i="8" s="1"/>
  <c r="I746" i="8" s="1"/>
  <c r="G1016" i="18"/>
  <c r="L1015" i="21" s="1"/>
  <c r="E1028" i="8"/>
  <c r="G1028" i="8" s="1"/>
  <c r="I1028" i="8" s="1"/>
  <c r="G978" i="18"/>
  <c r="L977" i="21" s="1"/>
  <c r="E990" i="8"/>
  <c r="G990" i="8" s="1"/>
  <c r="I990" i="8" s="1"/>
  <c r="G977" i="18"/>
  <c r="L976" i="21" s="1"/>
  <c r="E989" i="8"/>
  <c r="G989" i="8" s="1"/>
  <c r="I989" i="8" s="1"/>
  <c r="G169" i="18"/>
  <c r="L168" i="21" s="1"/>
  <c r="E180" i="8"/>
  <c r="G180" i="8" s="1"/>
  <c r="I180" i="8" s="1"/>
  <c r="G233" i="18"/>
  <c r="E244" i="8"/>
  <c r="G244" i="8" s="1"/>
  <c r="I244" i="8" s="1"/>
  <c r="G1130" i="18"/>
  <c r="L1129" i="21" s="1"/>
  <c r="E1142" i="8"/>
  <c r="G1142" i="8" s="1"/>
  <c r="I1142" i="8" s="1"/>
  <c r="G969" i="18"/>
  <c r="L968" i="21" s="1"/>
  <c r="E981" i="8"/>
  <c r="G981" i="8" s="1"/>
  <c r="I981" i="8" s="1"/>
  <c r="G232" i="18"/>
  <c r="L231" i="21" s="1"/>
  <c r="E243" i="8"/>
  <c r="G243" i="8" s="1"/>
  <c r="I243" i="8" s="1"/>
  <c r="G706" i="18"/>
  <c r="L705" i="21" s="1"/>
  <c r="E718" i="8"/>
  <c r="G718" i="8" s="1"/>
  <c r="I718" i="8" s="1"/>
  <c r="G955" i="18"/>
  <c r="E967" i="8"/>
  <c r="G967" i="8" s="1"/>
  <c r="I967" i="8" s="1"/>
  <c r="G1131" i="18"/>
  <c r="L1130" i="21" s="1"/>
  <c r="E1143" i="8"/>
  <c r="G1143" i="8" s="1"/>
  <c r="I1143" i="8" s="1"/>
  <c r="G1126" i="18"/>
  <c r="L1125" i="21" s="1"/>
  <c r="E1138" i="8"/>
  <c r="G1138" i="8" s="1"/>
  <c r="I1138" i="8" s="1"/>
  <c r="G1137" i="18"/>
  <c r="L1136" i="21" s="1"/>
  <c r="E1149" i="8"/>
  <c r="G1149" i="8" s="1"/>
  <c r="I1149" i="8" s="1"/>
  <c r="G914" i="18"/>
  <c r="L913" i="21" s="1"/>
  <c r="E926" i="8"/>
  <c r="G926" i="8" s="1"/>
  <c r="I926" i="8" s="1"/>
  <c r="G973" i="18"/>
  <c r="L972" i="21" s="1"/>
  <c r="E985" i="8"/>
  <c r="G985" i="8" s="1"/>
  <c r="I985" i="8" s="1"/>
  <c r="G960" i="18"/>
  <c r="L959" i="21" s="1"/>
  <c r="E972" i="8"/>
  <c r="G972" i="8" s="1"/>
  <c r="I972" i="8" s="1"/>
  <c r="G143" i="18"/>
  <c r="E154" i="8"/>
  <c r="G154" i="8" s="1"/>
  <c r="I154" i="8" s="1"/>
  <c r="G711" i="18"/>
  <c r="L710" i="21" s="1"/>
  <c r="E723" i="8"/>
  <c r="G723" i="8" s="1"/>
  <c r="I723" i="8" s="1"/>
  <c r="G679" i="18"/>
  <c r="L678" i="21" s="1"/>
  <c r="E691" i="8"/>
  <c r="G691" i="8" s="1"/>
  <c r="I691" i="8" s="1"/>
  <c r="N3222" i="12"/>
  <c r="G252" i="11" s="1"/>
  <c r="F1220" i="18" s="1"/>
  <c r="N3139" i="12"/>
  <c r="N3186" i="12"/>
  <c r="G247" i="11" s="1"/>
  <c r="F1272" i="18" s="1"/>
  <c r="E1271" i="21" s="1"/>
  <c r="F1271" i="21" s="1"/>
  <c r="H1271" i="21" s="1"/>
  <c r="I1271" i="21" s="1"/>
  <c r="N3228" i="12"/>
  <c r="G253" i="11" s="1"/>
  <c r="N3146" i="12"/>
  <c r="N3128" i="12"/>
  <c r="N3234" i="12"/>
  <c r="G254" i="11" s="1"/>
  <c r="F1222" i="18" s="1"/>
  <c r="F583" i="18"/>
  <c r="F529" i="18"/>
  <c r="F555" i="18"/>
  <c r="F1002" i="18"/>
  <c r="F1004" i="18"/>
  <c r="F1010" i="18"/>
  <c r="N6389" i="12"/>
  <c r="F814" i="18"/>
  <c r="F837" i="18"/>
  <c r="F830" i="18"/>
  <c r="F807" i="18"/>
  <c r="F728" i="18"/>
  <c r="F735" i="18"/>
  <c r="F723" i="18"/>
  <c r="F720" i="18"/>
  <c r="F709" i="18"/>
  <c r="F697" i="18"/>
  <c r="F682" i="18"/>
  <c r="F677" i="18"/>
  <c r="F560" i="18"/>
  <c r="F571" i="18"/>
  <c r="F730" i="18"/>
  <c r="E729" i="21" s="1"/>
  <c r="F729" i="21" s="1"/>
  <c r="F683" i="18"/>
  <c r="E682" i="21" s="1"/>
  <c r="F682" i="21" s="1"/>
  <c r="H682" i="21" s="1"/>
  <c r="I682" i="21" s="1"/>
  <c r="F721" i="18"/>
  <c r="E720" i="21" s="1"/>
  <c r="F720" i="21" s="1"/>
  <c r="H720" i="21" s="1"/>
  <c r="I720" i="21" s="1"/>
  <c r="F710" i="18"/>
  <c r="E709" i="21" s="1"/>
  <c r="F709" i="21" s="1"/>
  <c r="H709" i="21" s="1"/>
  <c r="I709" i="21" s="1"/>
  <c r="F715" i="18"/>
  <c r="E714" i="21" s="1"/>
  <c r="F714" i="21" s="1"/>
  <c r="H714" i="21" s="1"/>
  <c r="I714" i="21" s="1"/>
  <c r="F726" i="18"/>
  <c r="E725" i="21" s="1"/>
  <c r="F725" i="21" s="1"/>
  <c r="H725" i="21" s="1"/>
  <c r="I725" i="21" s="1"/>
  <c r="F704" i="18"/>
  <c r="E703" i="21" s="1"/>
  <c r="F703" i="21" s="1"/>
  <c r="H703" i="21" s="1"/>
  <c r="I703" i="21" s="1"/>
  <c r="F733" i="18"/>
  <c r="E732" i="21" s="1"/>
  <c r="F732" i="21" s="1"/>
  <c r="H732" i="21" s="1"/>
  <c r="I732" i="21" s="1"/>
  <c r="F678" i="18"/>
  <c r="E677" i="21" s="1"/>
  <c r="F677" i="21" s="1"/>
  <c r="H677" i="21" s="1"/>
  <c r="I677" i="21" s="1"/>
  <c r="F698" i="18"/>
  <c r="E697" i="21" s="1"/>
  <c r="F697" i="21" s="1"/>
  <c r="H697" i="21" s="1"/>
  <c r="I697" i="21" s="1"/>
  <c r="F693" i="18"/>
  <c r="E692" i="21" s="1"/>
  <c r="F692" i="21" s="1"/>
  <c r="H692" i="21" s="1"/>
  <c r="I692" i="21" s="1"/>
  <c r="F718" i="18"/>
  <c r="F712" i="18"/>
  <c r="F707" i="18"/>
  <c r="F701" i="18"/>
  <c r="F722" i="18"/>
  <c r="F695" i="18"/>
  <c r="F685" i="18"/>
  <c r="F531" i="18"/>
  <c r="F382" i="18"/>
  <c r="F376" i="18"/>
  <c r="F963" i="18"/>
  <c r="F1087" i="18"/>
  <c r="F1083" i="18"/>
  <c r="F1070" i="18"/>
  <c r="F1073" i="18"/>
  <c r="F578" i="18"/>
  <c r="F395" i="18"/>
  <c r="F426" i="18"/>
  <c r="F405" i="18"/>
  <c r="F417" i="18"/>
  <c r="F1079" i="18"/>
  <c r="F1080" i="18"/>
  <c r="F1069" i="18"/>
  <c r="F1059" i="18"/>
  <c r="F1060" i="18"/>
  <c r="F1034" i="18"/>
  <c r="F1044" i="18"/>
  <c r="F1084" i="18"/>
  <c r="F1064" i="18"/>
  <c r="F1074" i="18"/>
  <c r="F1054" i="18"/>
  <c r="A3913" i="12"/>
  <c r="A3930" i="12" s="1"/>
  <c r="A332" i="11"/>
  <c r="A331" i="11"/>
  <c r="F567" i="18"/>
  <c r="F564" i="18"/>
  <c r="F570" i="18"/>
  <c r="F579" i="18"/>
  <c r="F550" i="18"/>
  <c r="F553" i="18"/>
  <c r="F575" i="18"/>
  <c r="F581" i="18"/>
  <c r="F543" i="18"/>
  <c r="F562" i="18"/>
  <c r="F574" i="18"/>
  <c r="F167" i="18"/>
  <c r="F565" i="18"/>
  <c r="F541" i="18"/>
  <c r="F551" i="18"/>
  <c r="F539" i="18"/>
  <c r="F569" i="18"/>
  <c r="F573" i="18"/>
  <c r="F549" i="18"/>
  <c r="F576" i="18"/>
  <c r="F545" i="18"/>
  <c r="F580" i="18"/>
  <c r="F548" i="18"/>
  <c r="F577" i="18"/>
  <c r="F552" i="18"/>
  <c r="F547" i="18"/>
  <c r="F540" i="18"/>
  <c r="F1053" i="18"/>
  <c r="F1063" i="18"/>
  <c r="F1043" i="18"/>
  <c r="G1071" i="18"/>
  <c r="L1070" i="21" s="1"/>
  <c r="F1033" i="18"/>
  <c r="F154" i="18"/>
  <c r="F148" i="18"/>
  <c r="F151" i="18"/>
  <c r="N7284" i="12"/>
  <c r="G552" i="11" s="1"/>
  <c r="F170" i="18"/>
  <c r="H2807" i="12"/>
  <c r="L2807" i="12" s="1"/>
  <c r="F150" i="18"/>
  <c r="F147" i="18"/>
  <c r="F153" i="18"/>
  <c r="A57" i="13"/>
  <c r="A58" i="13" s="1"/>
  <c r="A59" i="13" s="1"/>
  <c r="A60" i="13" s="1"/>
  <c r="A61" i="13" s="1"/>
  <c r="A62" i="13" s="1"/>
  <c r="A63" i="13" s="1"/>
  <c r="A64" i="13" s="1"/>
  <c r="A65" i="13" s="1"/>
  <c r="A66" i="13" s="1"/>
  <c r="A67" i="13" s="1"/>
  <c r="F238" i="18"/>
  <c r="F94" i="18"/>
  <c r="F913" i="18"/>
  <c r="F920" i="18"/>
  <c r="F173" i="18"/>
  <c r="H879" i="12"/>
  <c r="L879" i="12" s="1"/>
  <c r="N882" i="12" s="1"/>
  <c r="N884" i="12" s="1"/>
  <c r="N885" i="12" s="1"/>
  <c r="G65" i="11" s="1"/>
  <c r="F241" i="18"/>
  <c r="F168" i="18"/>
  <c r="E167" i="21" s="1"/>
  <c r="F167" i="21" s="1"/>
  <c r="H167" i="21" s="1"/>
  <c r="I167" i="21" s="1"/>
  <c r="F183" i="18"/>
  <c r="N100" i="12"/>
  <c r="N101" i="12" s="1"/>
  <c r="N102" i="12" s="1"/>
  <c r="G13" i="11" s="1"/>
  <c r="F14" i="18" s="1"/>
  <c r="N8213" i="12"/>
  <c r="N8214" i="12" s="1"/>
  <c r="F817" i="18"/>
  <c r="E816" i="21" s="1"/>
  <c r="F816" i="21" s="1"/>
  <c r="H816" i="21" s="1"/>
  <c r="I816" i="21" s="1"/>
  <c r="F840" i="18"/>
  <c r="E839" i="21" s="1"/>
  <c r="F839" i="21" s="1"/>
  <c r="H839" i="21" s="1"/>
  <c r="I839" i="21" s="1"/>
  <c r="H643" i="12"/>
  <c r="L643" i="12" s="1"/>
  <c r="G1041" i="18"/>
  <c r="L1040" i="21" s="1"/>
  <c r="F1040" i="18"/>
  <c r="F1039" i="18"/>
  <c r="G1051" i="18"/>
  <c r="L1050" i="21" s="1"/>
  <c r="F1030" i="18"/>
  <c r="F1049" i="18"/>
  <c r="G1031" i="18"/>
  <c r="L1030" i="21" s="1"/>
  <c r="F1050" i="18"/>
  <c r="F1029" i="18"/>
  <c r="F1014" i="18"/>
  <c r="F1008" i="18"/>
  <c r="F1001" i="18"/>
  <c r="F1145" i="18"/>
  <c r="F1012" i="18"/>
  <c r="F1006" i="18"/>
  <c r="F999" i="18"/>
  <c r="F972" i="18"/>
  <c r="F976" i="18"/>
  <c r="F11" i="18"/>
  <c r="E10" i="21" s="1"/>
  <c r="F10" i="21" s="1"/>
  <c r="H10" i="21" s="1"/>
  <c r="I10" i="21" s="1"/>
  <c r="G208" i="11"/>
  <c r="N2844" i="12"/>
  <c r="F205" i="13" s="1"/>
  <c r="A3047" i="12"/>
  <c r="A228" i="11"/>
  <c r="G206" i="11"/>
  <c r="N2834" i="12"/>
  <c r="F237" i="18"/>
  <c r="A14" i="11"/>
  <c r="N2201" i="12"/>
  <c r="G153" i="11" s="1"/>
  <c r="N1365" i="12"/>
  <c r="N1366" i="12" s="1"/>
  <c r="G95" i="11" s="1"/>
  <c r="N747" i="12"/>
  <c r="G58" i="11" s="1"/>
  <c r="I1145" i="8"/>
  <c r="I825" i="8"/>
  <c r="N726" i="12"/>
  <c r="G57" i="11" s="1"/>
  <c r="N790" i="12"/>
  <c r="G60" i="11" s="1"/>
  <c r="N769" i="12"/>
  <c r="I1141" i="8"/>
  <c r="I396" i="8"/>
  <c r="I703" i="8"/>
  <c r="A292" i="13"/>
  <c r="N1114" i="12"/>
  <c r="N1115" i="12" s="1"/>
  <c r="N1116" i="12" s="1"/>
  <c r="G77" i="11" s="1"/>
  <c r="H2848" i="12" s="1"/>
  <c r="N6756" i="12"/>
  <c r="G515" i="11" s="1"/>
  <c r="N9551" i="12"/>
  <c r="N9552" i="12" s="1"/>
  <c r="N9553" i="12" s="1"/>
  <c r="G716" i="11" s="1"/>
  <c r="N8055" i="12"/>
  <c r="G604" i="11" s="1"/>
  <c r="N9509" i="12"/>
  <c r="N9510" i="12" s="1"/>
  <c r="N9511" i="12" s="1"/>
  <c r="G713" i="11" s="1"/>
  <c r="N9565" i="12"/>
  <c r="N9567" i="12" s="1"/>
  <c r="G717" i="11" s="1"/>
  <c r="G728" i="11"/>
  <c r="N8518" i="12"/>
  <c r="N8519" i="12" s="1"/>
  <c r="N8520" i="12" s="1"/>
  <c r="G632" i="11" s="1"/>
  <c r="N7963" i="12"/>
  <c r="G597" i="11" s="1"/>
  <c r="L3009" i="12"/>
  <c r="N9094" i="12"/>
  <c r="N9095" i="12" s="1"/>
  <c r="G683" i="11" s="1"/>
  <c r="G165" i="11"/>
  <c r="N6940" i="12"/>
  <c r="N6941" i="12" s="1"/>
  <c r="G528" i="11" s="1"/>
  <c r="N4818" i="12"/>
  <c r="G386" i="11" s="1"/>
  <c r="N4076" i="12"/>
  <c r="N4077" i="12" s="1"/>
  <c r="G342" i="11" s="1"/>
  <c r="C940" i="12"/>
  <c r="D70" i="11"/>
  <c r="G85" i="11"/>
  <c r="N5558" i="12"/>
  <c r="N5559" i="12" s="1"/>
  <c r="G433" i="11" s="1"/>
  <c r="N9468" i="12"/>
  <c r="N9469" i="12" s="1"/>
  <c r="G710" i="11" s="1"/>
  <c r="N5783" i="12"/>
  <c r="G445" i="11" s="1"/>
  <c r="C835" i="13"/>
  <c r="N836" i="12"/>
  <c r="G62" i="11" s="1"/>
  <c r="N8896" i="12"/>
  <c r="N8897" i="12" s="1"/>
  <c r="G667" i="11" s="1"/>
  <c r="N5446" i="12"/>
  <c r="N5447" i="12" s="1"/>
  <c r="G426" i="11" s="1"/>
  <c r="N8359" i="12"/>
  <c r="N8360" i="12" s="1"/>
  <c r="G622" i="11" s="1"/>
  <c r="L3025" i="12"/>
  <c r="L2791" i="12"/>
  <c r="H2782" i="12"/>
  <c r="L2782" i="12" s="1"/>
  <c r="H2799" i="12"/>
  <c r="L2799" i="12" s="1"/>
  <c r="N2801" i="12" s="1"/>
  <c r="N2803" i="12" s="1"/>
  <c r="G204" i="11" s="1"/>
  <c r="H2783" i="12"/>
  <c r="L2783" i="12" s="1"/>
  <c r="H2790" i="12"/>
  <c r="L2790" i="12" s="1"/>
  <c r="H2775" i="12"/>
  <c r="L2775" i="12" s="1"/>
  <c r="H6190" i="12"/>
  <c r="L6190" i="12" s="1"/>
  <c r="H6251" i="12"/>
  <c r="L6251" i="12" s="1"/>
  <c r="H6151" i="12"/>
  <c r="L6151" i="12" s="1"/>
  <c r="N6153" i="12" s="1"/>
  <c r="N6155" i="12" s="1"/>
  <c r="N6156" i="12" s="1"/>
  <c r="G470" i="11" s="1"/>
  <c r="H6192" i="12"/>
  <c r="L6192" i="12" s="1"/>
  <c r="H6202" i="12"/>
  <c r="L6202" i="12" s="1"/>
  <c r="H943" i="12"/>
  <c r="L943" i="12" s="1"/>
  <c r="H925" i="12"/>
  <c r="L925" i="12" s="1"/>
  <c r="H915" i="12"/>
  <c r="L915" i="12" s="1"/>
  <c r="H942" i="12"/>
  <c r="L942" i="12" s="1"/>
  <c r="H906" i="12"/>
  <c r="L906" i="12" s="1"/>
  <c r="H924" i="12"/>
  <c r="L924" i="12" s="1"/>
  <c r="H933" i="12"/>
  <c r="L933" i="12" s="1"/>
  <c r="H6270" i="12"/>
  <c r="L6270" i="12" s="1"/>
  <c r="H6231" i="12"/>
  <c r="L6231" i="12" s="1"/>
  <c r="H1204" i="12"/>
  <c r="H1205" i="12" s="1"/>
  <c r="N1205" i="12" s="1"/>
  <c r="H1207" i="12" s="1"/>
  <c r="G84" i="11" s="1"/>
  <c r="G83" i="11"/>
  <c r="L3061" i="12"/>
  <c r="H6181" i="12"/>
  <c r="L6181" i="12" s="1"/>
  <c r="H6240" i="12"/>
  <c r="L6240" i="12" s="1"/>
  <c r="H6272" i="12"/>
  <c r="L6272" i="12" s="1"/>
  <c r="H6232" i="12"/>
  <c r="L6232" i="12" s="1"/>
  <c r="H6262" i="12"/>
  <c r="L6262" i="12" s="1"/>
  <c r="N5526" i="12"/>
  <c r="N5527" i="12" s="1"/>
  <c r="G431" i="11" s="1"/>
  <c r="N1441" i="12"/>
  <c r="N1442" i="12" s="1"/>
  <c r="G100" i="11" s="1"/>
  <c r="N2747" i="12"/>
  <c r="N2748" i="12" s="1"/>
  <c r="G198" i="11" s="1"/>
  <c r="O1433" i="12"/>
  <c r="O1434" i="12" s="1"/>
  <c r="N901" i="12"/>
  <c r="N902" i="12" s="1"/>
  <c r="G66" i="11" s="1"/>
  <c r="N5798" i="12"/>
  <c r="N5799" i="12" s="1"/>
  <c r="G446" i="11" s="1"/>
  <c r="N3997" i="12"/>
  <c r="N3998" i="12" s="1"/>
  <c r="G337" i="11" s="1"/>
  <c r="N8822" i="12"/>
  <c r="N8823" i="12" s="1"/>
  <c r="G658" i="11" s="1"/>
  <c r="N8691" i="12"/>
  <c r="N8692" i="12" s="1"/>
  <c r="G645" i="11" s="1"/>
  <c r="H6221" i="12"/>
  <c r="L6221" i="12" s="1"/>
  <c r="H6260" i="12"/>
  <c r="L6260" i="12" s="1"/>
  <c r="N8294" i="12"/>
  <c r="N8295" i="12" s="1"/>
  <c r="G618" i="11" s="1"/>
  <c r="H6261" i="12"/>
  <c r="L6261" i="12" s="1"/>
  <c r="H6230" i="12"/>
  <c r="L6230" i="12" s="1"/>
  <c r="H6220" i="12"/>
  <c r="L6220" i="12" s="1"/>
  <c r="H6171" i="12"/>
  <c r="L6171" i="12" s="1"/>
  <c r="H6271" i="12"/>
  <c r="L6271" i="12" s="1"/>
  <c r="H6252" i="12"/>
  <c r="L6252" i="12" s="1"/>
  <c r="H6212" i="12"/>
  <c r="L6212" i="12" s="1"/>
  <c r="H6222" i="12"/>
  <c r="L6222" i="12" s="1"/>
  <c r="N8376" i="12"/>
  <c r="N8377" i="12" s="1"/>
  <c r="G623" i="11" s="1"/>
  <c r="F971" i="18" s="1"/>
  <c r="H907" i="12"/>
  <c r="L907" i="12" s="1"/>
  <c r="H916" i="12"/>
  <c r="L916" i="12" s="1"/>
  <c r="N5430" i="12"/>
  <c r="N5431" i="12" s="1"/>
  <c r="G425" i="11" s="1"/>
  <c r="A15" i="11"/>
  <c r="A127" i="12"/>
  <c r="N6429" i="12"/>
  <c r="N6430" i="12" s="1"/>
  <c r="G490" i="11" s="1"/>
  <c r="N7024" i="12"/>
  <c r="N7025" i="12" s="1"/>
  <c r="G534" i="11" s="1"/>
  <c r="C58" i="13"/>
  <c r="N2517" i="12" s="1"/>
  <c r="G92" i="11"/>
  <c r="H6210" i="12"/>
  <c r="L6210" i="12" s="1"/>
  <c r="H6161" i="12"/>
  <c r="L6161" i="12" s="1"/>
  <c r="H6200" i="12"/>
  <c r="L6200" i="12" s="1"/>
  <c r="L3024" i="12"/>
  <c r="N5618" i="12"/>
  <c r="N5619" i="12" s="1"/>
  <c r="G436" i="11" s="1"/>
  <c r="N5638" i="12"/>
  <c r="N5639" i="12" s="1"/>
  <c r="G437" i="11" s="1"/>
  <c r="N5494" i="12"/>
  <c r="N5495" i="12" s="1"/>
  <c r="G429" i="11" s="1"/>
  <c r="F1127" i="18" s="1"/>
  <c r="E1126" i="21" s="1"/>
  <c r="F1126" i="21" s="1"/>
  <c r="N9798" i="12"/>
  <c r="N9799" i="12" s="1"/>
  <c r="G740" i="11" s="1"/>
  <c r="N7145" i="12"/>
  <c r="N7146" i="12" s="1"/>
  <c r="G542" i="11" s="1"/>
  <c r="N5301" i="12"/>
  <c r="N5302" i="12" s="1"/>
  <c r="G417" i="11" s="1"/>
  <c r="N813" i="12"/>
  <c r="G61" i="11" s="1"/>
  <c r="H6250" i="12"/>
  <c r="L6250" i="12" s="1"/>
  <c r="H6201" i="12"/>
  <c r="L6201" i="12" s="1"/>
  <c r="H6191" i="12"/>
  <c r="L6191" i="12" s="1"/>
  <c r="H6241" i="12"/>
  <c r="L6241" i="12" s="1"/>
  <c r="H6170" i="12"/>
  <c r="L6170" i="12" s="1"/>
  <c r="H6180" i="12"/>
  <c r="L6180" i="12" s="1"/>
  <c r="H6160" i="12"/>
  <c r="L6160" i="12" s="1"/>
  <c r="N5317" i="12"/>
  <c r="N5318" i="12" s="1"/>
  <c r="G418" i="11" s="1"/>
  <c r="N4604" i="12"/>
  <c r="N4605" i="12" s="1"/>
  <c r="G373" i="11" s="1"/>
  <c r="N7106" i="12"/>
  <c r="N7107" i="12" s="1"/>
  <c r="G539" i="11" s="1"/>
  <c r="H33" i="12"/>
  <c r="G8" i="11"/>
  <c r="H6242" i="12"/>
  <c r="L6242" i="12" s="1"/>
  <c r="H6182" i="12"/>
  <c r="L6182" i="12" s="1"/>
  <c r="H2774" i="12"/>
  <c r="L2774" i="12" s="1"/>
  <c r="N8753" i="12"/>
  <c r="N8754" i="12" s="1"/>
  <c r="G651" i="11" s="1"/>
  <c r="H2589" i="12"/>
  <c r="L2589" i="12" s="1"/>
  <c r="N2591" i="12" s="1"/>
  <c r="N2593" i="12" s="1"/>
  <c r="N2594" i="12" s="1"/>
  <c r="G182" i="11" s="1"/>
  <c r="H2473" i="12"/>
  <c r="L2473" i="12" s="1"/>
  <c r="H2487" i="12"/>
  <c r="L2487" i="12" s="1"/>
  <c r="H2429" i="12"/>
  <c r="L2429" i="12" s="1"/>
  <c r="H2502" i="12"/>
  <c r="L2502" i="12" s="1"/>
  <c r="H2443" i="12"/>
  <c r="L2443" i="12" s="1"/>
  <c r="H2458" i="12"/>
  <c r="L2458" i="12" s="1"/>
  <c r="L917" i="21" l="1"/>
  <c r="L954" i="21"/>
  <c r="L856" i="21"/>
  <c r="G56" i="22"/>
  <c r="L1138" i="21"/>
  <c r="G28" i="22"/>
  <c r="L142" i="21"/>
  <c r="L1149" i="21"/>
  <c r="L241" i="21"/>
  <c r="L100" i="21"/>
  <c r="L269" i="21"/>
  <c r="L272" i="21"/>
  <c r="L101" i="21"/>
  <c r="L591" i="21"/>
  <c r="L170" i="21"/>
  <c r="L1087" i="21"/>
  <c r="L590" i="21"/>
  <c r="L594" i="21"/>
  <c r="N197" i="18"/>
  <c r="L275" i="21"/>
  <c r="L133" i="21"/>
  <c r="L715" i="21"/>
  <c r="L679" i="21"/>
  <c r="N192" i="18"/>
  <c r="L191" i="21"/>
  <c r="L1158" i="21"/>
  <c r="G68" i="7"/>
  <c r="G68" i="22"/>
  <c r="L374" i="21"/>
  <c r="L158" i="21"/>
  <c r="N159" i="18"/>
  <c r="L281" i="21"/>
  <c r="L699" i="21"/>
  <c r="L232" i="21"/>
  <c r="L963" i="21"/>
  <c r="L683" i="21"/>
  <c r="L1147" i="21"/>
  <c r="L726" i="21"/>
  <c r="L595" i="21"/>
  <c r="E717" i="21"/>
  <c r="F717" i="21" s="1"/>
  <c r="H717" i="21" s="1"/>
  <c r="I717" i="21" s="1"/>
  <c r="E684" i="21"/>
  <c r="F684" i="21" s="1"/>
  <c r="H684" i="21" s="1"/>
  <c r="I684" i="21" s="1"/>
  <c r="E694" i="21"/>
  <c r="F694" i="21" s="1"/>
  <c r="H694" i="21" s="1"/>
  <c r="I694" i="21" s="1"/>
  <c r="E721" i="21"/>
  <c r="F721" i="21" s="1"/>
  <c r="H721" i="21" s="1"/>
  <c r="I721" i="21" s="1"/>
  <c r="E711" i="21"/>
  <c r="F711" i="21" s="1"/>
  <c r="H711" i="21" s="1"/>
  <c r="I711" i="21" s="1"/>
  <c r="E700" i="21"/>
  <c r="F700" i="21" s="1"/>
  <c r="H700" i="21" s="1"/>
  <c r="I700" i="21" s="1"/>
  <c r="E706" i="21"/>
  <c r="F706" i="21" s="1"/>
  <c r="H706" i="21" s="1"/>
  <c r="I706" i="21" s="1"/>
  <c r="G382" i="11"/>
  <c r="E722" i="21"/>
  <c r="F722" i="21" s="1"/>
  <c r="H722" i="21" s="1"/>
  <c r="I722" i="21" s="1"/>
  <c r="E727" i="21"/>
  <c r="F727" i="21" s="1"/>
  <c r="H727" i="21" s="1"/>
  <c r="I727" i="21" s="1"/>
  <c r="E734" i="21"/>
  <c r="F734" i="21" s="1"/>
  <c r="H734" i="21" s="1"/>
  <c r="I734" i="21" s="1"/>
  <c r="H3027" i="12"/>
  <c r="L3027" i="12" s="1"/>
  <c r="H3026" i="12"/>
  <c r="E971" i="21"/>
  <c r="F971" i="21" s="1"/>
  <c r="H971" i="21" s="1"/>
  <c r="I971" i="21" s="1"/>
  <c r="E598" i="21"/>
  <c r="F598" i="21" s="1"/>
  <c r="H598" i="21" s="1"/>
  <c r="I598" i="21" s="1"/>
  <c r="E557" i="21"/>
  <c r="F557" i="21" s="1"/>
  <c r="H557" i="21" s="1"/>
  <c r="I557" i="21" s="1"/>
  <c r="E615" i="21"/>
  <c r="F615" i="21" s="1"/>
  <c r="H615" i="21" s="1"/>
  <c r="I615" i="21" s="1"/>
  <c r="E592" i="21"/>
  <c r="F592" i="21" s="1"/>
  <c r="H592" i="21" s="1"/>
  <c r="I592" i="21" s="1"/>
  <c r="E739" i="21"/>
  <c r="F739" i="21" s="1"/>
  <c r="E643" i="21"/>
  <c r="F643" i="21" s="1"/>
  <c r="H643" i="21" s="1"/>
  <c r="I643" i="21" s="1"/>
  <c r="E278" i="21"/>
  <c r="F278" i="21" s="1"/>
  <c r="H278" i="21" s="1"/>
  <c r="I278" i="21" s="1"/>
  <c r="E738" i="21"/>
  <c r="F738" i="21" s="1"/>
  <c r="E671" i="21"/>
  <c r="F671" i="21" s="1"/>
  <c r="H671" i="21" s="1"/>
  <c r="I671" i="21" s="1"/>
  <c r="E806" i="21"/>
  <c r="F806" i="21" s="1"/>
  <c r="H806" i="21" s="1"/>
  <c r="I806" i="21" s="1"/>
  <c r="E554" i="21"/>
  <c r="F554" i="21" s="1"/>
  <c r="H554" i="21" s="1"/>
  <c r="I554" i="21" s="1"/>
  <c r="E736" i="21"/>
  <c r="F736" i="21" s="1"/>
  <c r="H736" i="21" s="1"/>
  <c r="I736" i="21" s="1"/>
  <c r="E686" i="21"/>
  <c r="F686" i="21" s="1"/>
  <c r="H686" i="21" s="1"/>
  <c r="I686" i="21" s="1"/>
  <c r="E829" i="21"/>
  <c r="F829" i="21" s="1"/>
  <c r="H829" i="21" s="1"/>
  <c r="I829" i="21" s="1"/>
  <c r="E528" i="21"/>
  <c r="F528" i="21" s="1"/>
  <c r="H528" i="21" s="1"/>
  <c r="I528" i="21" s="1"/>
  <c r="E740" i="21"/>
  <c r="F740" i="21" s="1"/>
  <c r="H740" i="21" s="1"/>
  <c r="I740" i="21" s="1"/>
  <c r="E508" i="21"/>
  <c r="F508" i="21" s="1"/>
  <c r="H508" i="21" s="1"/>
  <c r="I508" i="21" s="1"/>
  <c r="E687" i="21"/>
  <c r="F687" i="21" s="1"/>
  <c r="H687" i="21" s="1"/>
  <c r="I687" i="21" s="1"/>
  <c r="E221" i="21"/>
  <c r="F221" i="21" s="1"/>
  <c r="H221" i="21" s="1"/>
  <c r="I221" i="21" s="1"/>
  <c r="E582" i="21"/>
  <c r="F582" i="21" s="1"/>
  <c r="H582" i="21" s="1"/>
  <c r="I582" i="21" s="1"/>
  <c r="E597" i="21"/>
  <c r="F597" i="21" s="1"/>
  <c r="H597" i="21" s="1"/>
  <c r="I597" i="21" s="1"/>
  <c r="E657" i="21"/>
  <c r="F657" i="21" s="1"/>
  <c r="H657" i="21" s="1"/>
  <c r="I657" i="21" s="1"/>
  <c r="E1221" i="21"/>
  <c r="F1221" i="21" s="1"/>
  <c r="H1221" i="21" s="1"/>
  <c r="I1221" i="21" s="1"/>
  <c r="E600" i="21"/>
  <c r="F600" i="21" s="1"/>
  <c r="H600" i="21" s="1"/>
  <c r="I600" i="21" s="1"/>
  <c r="E555" i="21"/>
  <c r="F555" i="21" s="1"/>
  <c r="H555" i="21" s="1"/>
  <c r="I555" i="21" s="1"/>
  <c r="E629" i="21"/>
  <c r="F629" i="21" s="1"/>
  <c r="H629" i="21" s="1"/>
  <c r="I629" i="21" s="1"/>
  <c r="E1028" i="21"/>
  <c r="F1028" i="21" s="1"/>
  <c r="H1028" i="21" s="1"/>
  <c r="I1028" i="21" s="1"/>
  <c r="E240" i="21"/>
  <c r="F240" i="21" s="1"/>
  <c r="H240" i="21" s="1"/>
  <c r="I240" i="21" s="1"/>
  <c r="E152" i="21"/>
  <c r="F152" i="21" s="1"/>
  <c r="H152" i="21" s="1"/>
  <c r="I152" i="21" s="1"/>
  <c r="E147" i="21"/>
  <c r="F147" i="21" s="1"/>
  <c r="H147" i="21" s="1"/>
  <c r="I147" i="21" s="1"/>
  <c r="E546" i="21"/>
  <c r="F546" i="21" s="1"/>
  <c r="H546" i="21" s="1"/>
  <c r="I546" i="21" s="1"/>
  <c r="E572" i="21"/>
  <c r="F572" i="21" s="1"/>
  <c r="H572" i="21" s="1"/>
  <c r="I572" i="21" s="1"/>
  <c r="E573" i="21"/>
  <c r="F573" i="21" s="1"/>
  <c r="H573" i="21" s="1"/>
  <c r="I573" i="21" s="1"/>
  <c r="E578" i="21"/>
  <c r="F578" i="21" s="1"/>
  <c r="H578" i="21" s="1"/>
  <c r="I578" i="21" s="1"/>
  <c r="E1073" i="21"/>
  <c r="F1073" i="21" s="1"/>
  <c r="H1073" i="21" s="1"/>
  <c r="I1073" i="21" s="1"/>
  <c r="E1079" i="21"/>
  <c r="F1079" i="21" s="1"/>
  <c r="H1079" i="21" s="1"/>
  <c r="I1079" i="21" s="1"/>
  <c r="E1069" i="21"/>
  <c r="F1069" i="21" s="1"/>
  <c r="H1069" i="21" s="1"/>
  <c r="I1069" i="21" s="1"/>
  <c r="E1009" i="21"/>
  <c r="F1009" i="21" s="1"/>
  <c r="H1009" i="21" s="1"/>
  <c r="I1009" i="21" s="1"/>
  <c r="E562" i="21"/>
  <c r="F562" i="21" s="1"/>
  <c r="H562" i="21" s="1"/>
  <c r="I562" i="21" s="1"/>
  <c r="E998" i="21"/>
  <c r="F998" i="21" s="1"/>
  <c r="H998" i="21" s="1"/>
  <c r="I998" i="21" s="1"/>
  <c r="E1049" i="21"/>
  <c r="F1049" i="21" s="1"/>
  <c r="H1049" i="21" s="1"/>
  <c r="I1049" i="21" s="1"/>
  <c r="E146" i="21"/>
  <c r="F146" i="21" s="1"/>
  <c r="H146" i="21" s="1"/>
  <c r="I146" i="21" s="1"/>
  <c r="E153" i="21"/>
  <c r="F153" i="21" s="1"/>
  <c r="H153" i="21" s="1"/>
  <c r="I153" i="21" s="1"/>
  <c r="E551" i="21"/>
  <c r="F551" i="21" s="1"/>
  <c r="H551" i="21" s="1"/>
  <c r="I551" i="21" s="1"/>
  <c r="E568" i="21"/>
  <c r="F568" i="21" s="1"/>
  <c r="H568" i="21" s="1"/>
  <c r="I568" i="21" s="1"/>
  <c r="E569" i="21"/>
  <c r="F569" i="21" s="1"/>
  <c r="H569" i="21" s="1"/>
  <c r="I569" i="21" s="1"/>
  <c r="E1063" i="21"/>
  <c r="F1063" i="21" s="1"/>
  <c r="H1063" i="21" s="1"/>
  <c r="I1063" i="21" s="1"/>
  <c r="E1078" i="21"/>
  <c r="F1078" i="21" s="1"/>
  <c r="H1078" i="21" s="1"/>
  <c r="I1078" i="21" s="1"/>
  <c r="E1082" i="21"/>
  <c r="F1082" i="21" s="1"/>
  <c r="H1082" i="21" s="1"/>
  <c r="I1082" i="21" s="1"/>
  <c r="E570" i="21"/>
  <c r="F570" i="21" s="1"/>
  <c r="H570" i="21" s="1"/>
  <c r="I570" i="21" s="1"/>
  <c r="E1003" i="21"/>
  <c r="F1003" i="21" s="1"/>
  <c r="H1003" i="21" s="1"/>
  <c r="I1003" i="21" s="1"/>
  <c r="E599" i="21"/>
  <c r="F599" i="21" s="1"/>
  <c r="H599" i="21" s="1"/>
  <c r="I599" i="21" s="1"/>
  <c r="E586" i="21"/>
  <c r="F586" i="21" s="1"/>
  <c r="H586" i="21" s="1"/>
  <c r="I586" i="21" s="1"/>
  <c r="E172" i="21"/>
  <c r="F172" i="21" s="1"/>
  <c r="H172" i="21" s="1"/>
  <c r="I172" i="21" s="1"/>
  <c r="E149" i="21"/>
  <c r="F149" i="21" s="1"/>
  <c r="H149" i="21" s="1"/>
  <c r="I149" i="21" s="1"/>
  <c r="E1032" i="21"/>
  <c r="F1032" i="21" s="1"/>
  <c r="H1032" i="21" s="1"/>
  <c r="I1032" i="21" s="1"/>
  <c r="E576" i="21"/>
  <c r="F576" i="21" s="1"/>
  <c r="H576" i="21" s="1"/>
  <c r="I576" i="21" s="1"/>
  <c r="E538" i="21"/>
  <c r="F538" i="21" s="1"/>
  <c r="H538" i="21" s="1"/>
  <c r="I538" i="21" s="1"/>
  <c r="E561" i="21"/>
  <c r="F561" i="21" s="1"/>
  <c r="H561" i="21" s="1"/>
  <c r="I561" i="21" s="1"/>
  <c r="E563" i="21"/>
  <c r="F563" i="21" s="1"/>
  <c r="H563" i="21" s="1"/>
  <c r="I563" i="21" s="1"/>
  <c r="E1083" i="21"/>
  <c r="F1083" i="21" s="1"/>
  <c r="H1083" i="21" s="1"/>
  <c r="I1083" i="21" s="1"/>
  <c r="E416" i="21"/>
  <c r="F416" i="21" s="1"/>
  <c r="H416" i="21" s="1"/>
  <c r="I416" i="21" s="1"/>
  <c r="E1086" i="21"/>
  <c r="F1086" i="21" s="1"/>
  <c r="H1086" i="21" s="1"/>
  <c r="I1086" i="21" s="1"/>
  <c r="E559" i="21"/>
  <c r="F559" i="21" s="1"/>
  <c r="H559" i="21" s="1"/>
  <c r="I559" i="21" s="1"/>
  <c r="E1001" i="21"/>
  <c r="F1001" i="21" s="1"/>
  <c r="H1001" i="21" s="1"/>
  <c r="I1001" i="21" s="1"/>
  <c r="E601" i="21"/>
  <c r="F601" i="21" s="1"/>
  <c r="H601" i="21" s="1"/>
  <c r="I601" i="21" s="1"/>
  <c r="E1005" i="21"/>
  <c r="F1005" i="21" s="1"/>
  <c r="H1005" i="21" s="1"/>
  <c r="I1005" i="21" s="1"/>
  <c r="E1011" i="21"/>
  <c r="F1011" i="21" s="1"/>
  <c r="H1011" i="21" s="1"/>
  <c r="I1011" i="21" s="1"/>
  <c r="E1048" i="21"/>
  <c r="F1048" i="21" s="1"/>
  <c r="H1048" i="21" s="1"/>
  <c r="I1048" i="21" s="1"/>
  <c r="E919" i="21"/>
  <c r="F919" i="21" s="1"/>
  <c r="H919" i="21" s="1"/>
  <c r="I919" i="21" s="1"/>
  <c r="E547" i="21"/>
  <c r="F547" i="21" s="1"/>
  <c r="H547" i="21" s="1"/>
  <c r="I547" i="21" s="1"/>
  <c r="E550" i="21"/>
  <c r="F550" i="21" s="1"/>
  <c r="H550" i="21" s="1"/>
  <c r="I550" i="21" s="1"/>
  <c r="E542" i="21"/>
  <c r="F542" i="21" s="1"/>
  <c r="H542" i="21" s="1"/>
  <c r="I542" i="21" s="1"/>
  <c r="E566" i="21"/>
  <c r="F566" i="21" s="1"/>
  <c r="H566" i="21" s="1"/>
  <c r="I566" i="21" s="1"/>
  <c r="E1043" i="21"/>
  <c r="F1043" i="21" s="1"/>
  <c r="H1043" i="21" s="1"/>
  <c r="I1043" i="21" s="1"/>
  <c r="E404" i="21"/>
  <c r="F404" i="21" s="1"/>
  <c r="H404" i="21" s="1"/>
  <c r="I404" i="21" s="1"/>
  <c r="E962" i="21"/>
  <c r="F962" i="21" s="1"/>
  <c r="H962" i="21" s="1"/>
  <c r="I962" i="21" s="1"/>
  <c r="E676" i="21"/>
  <c r="F676" i="21" s="1"/>
  <c r="H676" i="21" s="1"/>
  <c r="I676" i="21" s="1"/>
  <c r="E589" i="21"/>
  <c r="F589" i="21" s="1"/>
  <c r="H589" i="21" s="1"/>
  <c r="I589" i="21" s="1"/>
  <c r="E535" i="21"/>
  <c r="F535" i="21" s="1"/>
  <c r="H535" i="21" s="1"/>
  <c r="I535" i="21" s="1"/>
  <c r="E970" i="21"/>
  <c r="F970" i="21" s="1"/>
  <c r="H970" i="21" s="1"/>
  <c r="I970" i="21" s="1"/>
  <c r="E1144" i="21"/>
  <c r="F1144" i="21" s="1"/>
  <c r="H1144" i="21" s="1"/>
  <c r="I1144" i="21" s="1"/>
  <c r="E1029" i="21"/>
  <c r="F1029" i="21" s="1"/>
  <c r="H1029" i="21" s="1"/>
  <c r="I1029" i="21" s="1"/>
  <c r="E912" i="21"/>
  <c r="F912" i="21" s="1"/>
  <c r="H912" i="21" s="1"/>
  <c r="I912" i="21" s="1"/>
  <c r="E1042" i="21"/>
  <c r="F1042" i="21" s="1"/>
  <c r="H1042" i="21" s="1"/>
  <c r="I1042" i="21" s="1"/>
  <c r="E579" i="21"/>
  <c r="F579" i="21" s="1"/>
  <c r="H579" i="21" s="1"/>
  <c r="I579" i="21" s="1"/>
  <c r="E540" i="21"/>
  <c r="F540" i="21" s="1"/>
  <c r="H540" i="21" s="1"/>
  <c r="I540" i="21" s="1"/>
  <c r="E580" i="21"/>
  <c r="F580" i="21" s="1"/>
  <c r="H580" i="21" s="1"/>
  <c r="I580" i="21" s="1"/>
  <c r="E1033" i="21"/>
  <c r="F1033" i="21" s="1"/>
  <c r="H1033" i="21" s="1"/>
  <c r="I1033" i="21" s="1"/>
  <c r="E425" i="21"/>
  <c r="F425" i="21" s="1"/>
  <c r="H425" i="21" s="1"/>
  <c r="I425" i="21" s="1"/>
  <c r="E375" i="21"/>
  <c r="F375" i="21" s="1"/>
  <c r="H375" i="21" s="1"/>
  <c r="I375" i="21" s="1"/>
  <c r="E681" i="21"/>
  <c r="F681" i="21" s="1"/>
  <c r="H681" i="21" s="1"/>
  <c r="I681" i="21" s="1"/>
  <c r="E296" i="21"/>
  <c r="F296" i="21" s="1"/>
  <c r="H296" i="21" s="1"/>
  <c r="I296" i="21" s="1"/>
  <c r="E534" i="21"/>
  <c r="F534" i="21" s="1"/>
  <c r="H534" i="21" s="1"/>
  <c r="I534" i="21" s="1"/>
  <c r="E588" i="21"/>
  <c r="F588" i="21" s="1"/>
  <c r="H588" i="21" s="1"/>
  <c r="I588" i="21" s="1"/>
  <c r="E585" i="21"/>
  <c r="F585" i="21" s="1"/>
  <c r="H585" i="21" s="1"/>
  <c r="I585" i="21" s="1"/>
  <c r="E1000" i="21"/>
  <c r="F1000" i="21" s="1"/>
  <c r="H1000" i="21" s="1"/>
  <c r="I1000" i="21" s="1"/>
  <c r="E13" i="21"/>
  <c r="F13" i="21" s="1"/>
  <c r="H13" i="21" s="1"/>
  <c r="I13" i="21" s="1"/>
  <c r="E93" i="21"/>
  <c r="F93" i="21" s="1"/>
  <c r="H93" i="21" s="1"/>
  <c r="I93" i="21" s="1"/>
  <c r="E169" i="21"/>
  <c r="F169" i="21" s="1"/>
  <c r="H169" i="21" s="1"/>
  <c r="I169" i="21" s="1"/>
  <c r="E1062" i="21"/>
  <c r="F1062" i="21" s="1"/>
  <c r="H1062" i="21" s="1"/>
  <c r="I1062" i="21" s="1"/>
  <c r="E544" i="21"/>
  <c r="F544" i="21" s="1"/>
  <c r="H544" i="21" s="1"/>
  <c r="I544" i="21" s="1"/>
  <c r="E564" i="21"/>
  <c r="F564" i="21" s="1"/>
  <c r="H564" i="21" s="1"/>
  <c r="I564" i="21" s="1"/>
  <c r="E574" i="21"/>
  <c r="F574" i="21" s="1"/>
  <c r="H574" i="21" s="1"/>
  <c r="I574" i="21" s="1"/>
  <c r="E1059" i="21"/>
  <c r="F1059" i="21" s="1"/>
  <c r="H1059" i="21" s="1"/>
  <c r="I1059" i="21" s="1"/>
  <c r="E394" i="21"/>
  <c r="F394" i="21" s="1"/>
  <c r="H394" i="21" s="1"/>
  <c r="I394" i="21" s="1"/>
  <c r="E381" i="21"/>
  <c r="F381" i="21" s="1"/>
  <c r="H381" i="21" s="1"/>
  <c r="I381" i="21" s="1"/>
  <c r="E696" i="21"/>
  <c r="F696" i="21" s="1"/>
  <c r="H696" i="21" s="1"/>
  <c r="I696" i="21" s="1"/>
  <c r="E836" i="21"/>
  <c r="F836" i="21" s="1"/>
  <c r="H836" i="21" s="1"/>
  <c r="I836" i="21" s="1"/>
  <c r="E1219" i="21"/>
  <c r="F1219" i="21" s="1"/>
  <c r="H1219" i="21" s="1"/>
  <c r="I1219" i="21" s="1"/>
  <c r="E297" i="21"/>
  <c r="F297" i="21" s="1"/>
  <c r="H297" i="21" s="1"/>
  <c r="I297" i="21" s="1"/>
  <c r="E545" i="21"/>
  <c r="F545" i="21" s="1"/>
  <c r="H545" i="21" s="1"/>
  <c r="I545" i="21" s="1"/>
  <c r="E894" i="21"/>
  <c r="F894" i="21" s="1"/>
  <c r="H894" i="21" s="1"/>
  <c r="I894" i="21" s="1"/>
  <c r="E565" i="21"/>
  <c r="F565" i="21" s="1"/>
  <c r="H565" i="21" s="1"/>
  <c r="I565" i="21" s="1"/>
  <c r="E1007" i="21"/>
  <c r="F1007" i="21" s="1"/>
  <c r="H1007" i="21" s="1"/>
  <c r="I1007" i="21" s="1"/>
  <c r="E1038" i="21"/>
  <c r="F1038" i="21" s="1"/>
  <c r="H1038" i="21" s="1"/>
  <c r="I1038" i="21" s="1"/>
  <c r="E182" i="21"/>
  <c r="F182" i="21" s="1"/>
  <c r="H182" i="21" s="1"/>
  <c r="I182" i="21" s="1"/>
  <c r="E237" i="21"/>
  <c r="F237" i="21" s="1"/>
  <c r="H237" i="21" s="1"/>
  <c r="I237" i="21" s="1"/>
  <c r="E1052" i="21"/>
  <c r="F1052" i="21" s="1"/>
  <c r="H1052" i="21" s="1"/>
  <c r="I1052" i="21" s="1"/>
  <c r="E575" i="21"/>
  <c r="F575" i="21" s="1"/>
  <c r="H575" i="21" s="1"/>
  <c r="I575" i="21" s="1"/>
  <c r="E552" i="21"/>
  <c r="F552" i="21" s="1"/>
  <c r="H552" i="21" s="1"/>
  <c r="I552" i="21" s="1"/>
  <c r="E1058" i="21"/>
  <c r="F1058" i="21" s="1"/>
  <c r="H1058" i="21" s="1"/>
  <c r="I1058" i="21" s="1"/>
  <c r="E577" i="21"/>
  <c r="F577" i="21" s="1"/>
  <c r="H577" i="21" s="1"/>
  <c r="I577" i="21" s="1"/>
  <c r="E530" i="21"/>
  <c r="F530" i="21" s="1"/>
  <c r="H530" i="21" s="1"/>
  <c r="I530" i="21" s="1"/>
  <c r="E708" i="21"/>
  <c r="F708" i="21" s="1"/>
  <c r="H708" i="21" s="1"/>
  <c r="I708" i="21" s="1"/>
  <c r="E813" i="21"/>
  <c r="F813" i="21" s="1"/>
  <c r="H813" i="21" s="1"/>
  <c r="I813" i="21" s="1"/>
  <c r="E295" i="21"/>
  <c r="F295" i="21" s="1"/>
  <c r="H295" i="21" s="1"/>
  <c r="I295" i="21" s="1"/>
  <c r="E426" i="21"/>
  <c r="F426" i="21" s="1"/>
  <c r="H426" i="21" s="1"/>
  <c r="I426" i="21" s="1"/>
  <c r="E895" i="21"/>
  <c r="F895" i="21" s="1"/>
  <c r="H895" i="21" s="1"/>
  <c r="I895" i="21" s="1"/>
  <c r="E543" i="21"/>
  <c r="F543" i="21" s="1"/>
  <c r="H543" i="21" s="1"/>
  <c r="I543" i="21" s="1"/>
  <c r="L543" i="21" s="1"/>
  <c r="E587" i="21"/>
  <c r="F587" i="21" s="1"/>
  <c r="H587" i="21" s="1"/>
  <c r="I587" i="21" s="1"/>
  <c r="E236" i="21"/>
  <c r="F236" i="21" s="1"/>
  <c r="H236" i="21" s="1"/>
  <c r="I236" i="21" s="1"/>
  <c r="E975" i="21"/>
  <c r="F975" i="21" s="1"/>
  <c r="H975" i="21" s="1"/>
  <c r="I975" i="21" s="1"/>
  <c r="E1013" i="21"/>
  <c r="F1013" i="21" s="1"/>
  <c r="H1013" i="21" s="1"/>
  <c r="I1013" i="21" s="1"/>
  <c r="E1039" i="21"/>
  <c r="F1039" i="21" s="1"/>
  <c r="H1039" i="21" s="1"/>
  <c r="I1039" i="21" s="1"/>
  <c r="E150" i="21"/>
  <c r="F150" i="21" s="1"/>
  <c r="H150" i="21" s="1"/>
  <c r="I150" i="21" s="1"/>
  <c r="E539" i="21"/>
  <c r="F539" i="21" s="1"/>
  <c r="H539" i="21" s="1"/>
  <c r="I539" i="21" s="1"/>
  <c r="E548" i="21"/>
  <c r="F548" i="21" s="1"/>
  <c r="H548" i="21" s="1"/>
  <c r="I548" i="21" s="1"/>
  <c r="E166" i="21"/>
  <c r="F166" i="21" s="1"/>
  <c r="H166" i="21" s="1"/>
  <c r="I166" i="21" s="1"/>
  <c r="E549" i="21"/>
  <c r="F549" i="21" s="1"/>
  <c r="H549" i="21" s="1"/>
  <c r="I549" i="21" s="1"/>
  <c r="E1053" i="21"/>
  <c r="F1053" i="21" s="1"/>
  <c r="H1053" i="21" s="1"/>
  <c r="I1053" i="21" s="1"/>
  <c r="E1068" i="21"/>
  <c r="F1068" i="21" s="1"/>
  <c r="H1068" i="21" s="1"/>
  <c r="I1068" i="21" s="1"/>
  <c r="E1072" i="21"/>
  <c r="F1072" i="21" s="1"/>
  <c r="H1072" i="21" s="1"/>
  <c r="I1072" i="21" s="1"/>
  <c r="E719" i="21"/>
  <c r="F719" i="21" s="1"/>
  <c r="H719" i="21" s="1"/>
  <c r="I719" i="21" s="1"/>
  <c r="E541" i="21"/>
  <c r="F541" i="21" s="1"/>
  <c r="H541" i="21" s="1"/>
  <c r="I541" i="21" s="1"/>
  <c r="G195" i="18"/>
  <c r="E194" i="21"/>
  <c r="F194" i="21" s="1"/>
  <c r="H194" i="21" s="1"/>
  <c r="I194" i="21" s="1"/>
  <c r="E206" i="8"/>
  <c r="G206" i="8" s="1"/>
  <c r="I206" i="8" s="1"/>
  <c r="H729" i="21"/>
  <c r="I729" i="21" s="1"/>
  <c r="H196" i="21"/>
  <c r="I196" i="21" s="1"/>
  <c r="L196" i="21" s="1"/>
  <c r="H739" i="21"/>
  <c r="I739" i="21" s="1"/>
  <c r="H738" i="21"/>
  <c r="I738" i="21" s="1"/>
  <c r="H1126" i="21"/>
  <c r="I1126" i="21" s="1"/>
  <c r="G568" i="18"/>
  <c r="L567" i="21" s="1"/>
  <c r="E567" i="21"/>
  <c r="F567" i="21" s="1"/>
  <c r="H567" i="21" s="1"/>
  <c r="I567" i="21" s="1"/>
  <c r="N2519" i="12"/>
  <c r="N2520" i="12" s="1"/>
  <c r="G177" i="11" s="1"/>
  <c r="F193" i="18" s="1"/>
  <c r="A68" i="13"/>
  <c r="A69" i="13" s="1"/>
  <c r="A70" i="13" s="1"/>
  <c r="A71" i="13" s="1"/>
  <c r="A72" i="13" s="1"/>
  <c r="A73" i="13" s="1"/>
  <c r="F1062" i="18"/>
  <c r="G1062" i="18" s="1"/>
  <c r="F1052" i="18"/>
  <c r="F1042" i="18"/>
  <c r="F1032" i="18"/>
  <c r="F1082" i="18"/>
  <c r="H644" i="12"/>
  <c r="L644" i="12" s="1"/>
  <c r="N646" i="12" s="1"/>
  <c r="N648" i="12" s="1"/>
  <c r="F1072" i="18"/>
  <c r="G587" i="18"/>
  <c r="L586" i="21" s="1"/>
  <c r="E599" i="8"/>
  <c r="G599" i="8" s="1"/>
  <c r="I599" i="8" s="1"/>
  <c r="G566" i="18"/>
  <c r="G542" i="18"/>
  <c r="G563" i="18"/>
  <c r="L562" i="21" s="1"/>
  <c r="F1184" i="18"/>
  <c r="I437" i="11"/>
  <c r="F1125" i="18"/>
  <c r="G546" i="18"/>
  <c r="G588" i="18"/>
  <c r="F818" i="18"/>
  <c r="E600" i="8"/>
  <c r="G600" i="8" s="1"/>
  <c r="I600" i="8" s="1"/>
  <c r="E310" i="8"/>
  <c r="G310" i="8" s="1"/>
  <c r="I310" i="8" s="1"/>
  <c r="G298" i="18"/>
  <c r="E570" i="8"/>
  <c r="G570" i="8" s="1"/>
  <c r="I570" i="8" s="1"/>
  <c r="G558" i="18"/>
  <c r="L557" i="21" s="1"/>
  <c r="E308" i="8"/>
  <c r="G308" i="8" s="1"/>
  <c r="I308" i="8" s="1"/>
  <c r="G296" i="18"/>
  <c r="E580" i="8"/>
  <c r="G580" i="8" s="1"/>
  <c r="I580" i="8" s="1"/>
  <c r="E605" i="8"/>
  <c r="G605" i="8" s="1"/>
  <c r="I605" i="8" s="1"/>
  <c r="G593" i="18"/>
  <c r="E610" i="8"/>
  <c r="G610" i="8" s="1"/>
  <c r="I610" i="8" s="1"/>
  <c r="G598" i="18"/>
  <c r="L597" i="21" s="1"/>
  <c r="E752" i="8"/>
  <c r="G752" i="8" s="1"/>
  <c r="I752" i="8" s="1"/>
  <c r="G740" i="18"/>
  <c r="L739" i="21" s="1"/>
  <c r="E547" i="8"/>
  <c r="G547" i="8" s="1"/>
  <c r="I547" i="8" s="1"/>
  <c r="G535" i="18"/>
  <c r="E602" i="8"/>
  <c r="G602" i="8" s="1"/>
  <c r="I602" i="8" s="1"/>
  <c r="G590" i="18"/>
  <c r="L589" i="21" s="1"/>
  <c r="E291" i="8"/>
  <c r="G291" i="8" s="1"/>
  <c r="I291" i="8" s="1"/>
  <c r="G279" i="18"/>
  <c r="L278" i="21" s="1"/>
  <c r="E613" i="8"/>
  <c r="G613" i="8" s="1"/>
  <c r="I613" i="8" s="1"/>
  <c r="G601" i="18"/>
  <c r="L600" i="21" s="1"/>
  <c r="E751" i="8"/>
  <c r="G751" i="8" s="1"/>
  <c r="I751" i="8" s="1"/>
  <c r="G739" i="18"/>
  <c r="L738" i="21" s="1"/>
  <c r="N34" i="12"/>
  <c r="G9" i="11" s="1"/>
  <c r="F15" i="18" s="1"/>
  <c r="E558" i="8"/>
  <c r="G558" i="8" s="1"/>
  <c r="I558" i="8" s="1"/>
  <c r="E601" i="8"/>
  <c r="G601" i="8" s="1"/>
  <c r="I601" i="8" s="1"/>
  <c r="G589" i="18"/>
  <c r="E749" i="8"/>
  <c r="G749" i="8" s="1"/>
  <c r="I749" i="8" s="1"/>
  <c r="G737" i="18"/>
  <c r="L736" i="21" s="1"/>
  <c r="E611" i="8"/>
  <c r="G611" i="8" s="1"/>
  <c r="I611" i="8" s="1"/>
  <c r="G599" i="18"/>
  <c r="E699" i="8"/>
  <c r="G699" i="8" s="1"/>
  <c r="I699" i="8" s="1"/>
  <c r="G687" i="18"/>
  <c r="L686" i="21" s="1"/>
  <c r="E670" i="8"/>
  <c r="G670" i="8" s="1"/>
  <c r="I670" i="8" s="1"/>
  <c r="G658" i="18"/>
  <c r="L657" i="21" s="1"/>
  <c r="E578" i="8"/>
  <c r="G578" i="8" s="1"/>
  <c r="I578" i="8" s="1"/>
  <c r="E439" i="8"/>
  <c r="G439" i="8" s="1"/>
  <c r="I439" i="8" s="1"/>
  <c r="G427" i="18"/>
  <c r="E907" i="8"/>
  <c r="G907" i="8" s="1"/>
  <c r="I907" i="8" s="1"/>
  <c r="G895" i="18"/>
  <c r="E753" i="8"/>
  <c r="G753" i="8" s="1"/>
  <c r="I753" i="8" s="1"/>
  <c r="G741" i="18"/>
  <c r="E612" i="8"/>
  <c r="G612" i="8" s="1"/>
  <c r="I612" i="8" s="1"/>
  <c r="G600" i="18"/>
  <c r="E642" i="8"/>
  <c r="G642" i="8" s="1"/>
  <c r="I642" i="8" s="1"/>
  <c r="G630" i="18"/>
  <c r="E556" i="8"/>
  <c r="G556" i="8" s="1"/>
  <c r="I556" i="8" s="1"/>
  <c r="E554" i="8"/>
  <c r="G554" i="8" s="1"/>
  <c r="I554" i="8" s="1"/>
  <c r="E908" i="8"/>
  <c r="G908" i="8" s="1"/>
  <c r="I908" i="8" s="1"/>
  <c r="G896" i="18"/>
  <c r="E700" i="8"/>
  <c r="G700" i="8" s="1"/>
  <c r="I700" i="8" s="1"/>
  <c r="G688" i="18"/>
  <c r="L687" i="21" s="1"/>
  <c r="E614" i="8"/>
  <c r="G614" i="8" s="1"/>
  <c r="I614" i="8" s="1"/>
  <c r="G602" i="18"/>
  <c r="E628" i="8"/>
  <c r="G628" i="8" s="1"/>
  <c r="I628" i="8" s="1"/>
  <c r="G616" i="18"/>
  <c r="E575" i="8"/>
  <c r="G575" i="8" s="1"/>
  <c r="I575" i="8" s="1"/>
  <c r="E548" i="8"/>
  <c r="G548" i="8" s="1"/>
  <c r="I548" i="8" s="1"/>
  <c r="G536" i="18"/>
  <c r="E656" i="8"/>
  <c r="G656" i="8" s="1"/>
  <c r="I656" i="8" s="1"/>
  <c r="G644" i="18"/>
  <c r="L643" i="21" s="1"/>
  <c r="E309" i="8"/>
  <c r="G309" i="8" s="1"/>
  <c r="I309" i="8" s="1"/>
  <c r="G297" i="18"/>
  <c r="L296" i="21" s="1"/>
  <c r="E598" i="8"/>
  <c r="G598" i="8" s="1"/>
  <c r="I598" i="8" s="1"/>
  <c r="G586" i="18"/>
  <c r="L585" i="21" s="1"/>
  <c r="E568" i="8"/>
  <c r="G568" i="8" s="1"/>
  <c r="I568" i="8" s="1"/>
  <c r="G556" i="18"/>
  <c r="L555" i="21" s="1"/>
  <c r="E684" i="8"/>
  <c r="G684" i="8" s="1"/>
  <c r="I684" i="8" s="1"/>
  <c r="G672" i="18"/>
  <c r="G972" i="18"/>
  <c r="E984" i="8"/>
  <c r="G984" i="8" s="1"/>
  <c r="I984" i="8" s="1"/>
  <c r="G1145" i="18"/>
  <c r="E1157" i="8"/>
  <c r="G1157" i="8" s="1"/>
  <c r="I1157" i="8" s="1"/>
  <c r="G1030" i="18"/>
  <c r="E1042" i="8"/>
  <c r="G1042" i="8" s="1"/>
  <c r="I1042" i="8" s="1"/>
  <c r="G920" i="18"/>
  <c r="L919" i="21" s="1"/>
  <c r="E932" i="8"/>
  <c r="G932" i="8" s="1"/>
  <c r="I932" i="8" s="1"/>
  <c r="G167" i="18"/>
  <c r="E178" i="8"/>
  <c r="G178" i="8" s="1"/>
  <c r="I178" i="8" s="1"/>
  <c r="G553" i="18"/>
  <c r="L552" i="21" s="1"/>
  <c r="E565" i="8"/>
  <c r="G565" i="8" s="1"/>
  <c r="I565" i="8" s="1"/>
  <c r="G1044" i="18"/>
  <c r="L1043" i="21" s="1"/>
  <c r="E1056" i="8"/>
  <c r="G1056" i="8" s="1"/>
  <c r="I1056" i="8" s="1"/>
  <c r="G405" i="18"/>
  <c r="L404" i="21" s="1"/>
  <c r="E417" i="8"/>
  <c r="G417" i="8" s="1"/>
  <c r="I417" i="8" s="1"/>
  <c r="G963" i="18"/>
  <c r="E975" i="8"/>
  <c r="G975" i="8" s="1"/>
  <c r="I975" i="8" s="1"/>
  <c r="G707" i="18"/>
  <c r="E719" i="8"/>
  <c r="G719" i="8" s="1"/>
  <c r="I719" i="8" s="1"/>
  <c r="G726" i="18"/>
  <c r="E738" i="8"/>
  <c r="G738" i="8" s="1"/>
  <c r="I738" i="8" s="1"/>
  <c r="G677" i="18"/>
  <c r="E689" i="8"/>
  <c r="G689" i="8" s="1"/>
  <c r="I689" i="8" s="1"/>
  <c r="G807" i="18"/>
  <c r="E819" i="8"/>
  <c r="G819" i="8" s="1"/>
  <c r="I819" i="8" s="1"/>
  <c r="G555" i="18"/>
  <c r="L554" i="21" s="1"/>
  <c r="E567" i="8"/>
  <c r="G567" i="8" s="1"/>
  <c r="I567" i="8" s="1"/>
  <c r="G999" i="18"/>
  <c r="L998" i="21" s="1"/>
  <c r="E1011" i="8"/>
  <c r="G1011" i="8" s="1"/>
  <c r="I1011" i="8" s="1"/>
  <c r="G1001" i="18"/>
  <c r="L1000" i="21" s="1"/>
  <c r="E1013" i="8"/>
  <c r="G1013" i="8" s="1"/>
  <c r="I1013" i="8" s="1"/>
  <c r="G14" i="18"/>
  <c r="E22" i="8"/>
  <c r="G22" i="8" s="1"/>
  <c r="I22" i="8" s="1"/>
  <c r="G913" i="18"/>
  <c r="E925" i="8"/>
  <c r="G925" i="8" s="1"/>
  <c r="I925" i="8" s="1"/>
  <c r="G1043" i="18"/>
  <c r="L1042" i="21" s="1"/>
  <c r="E1055" i="8"/>
  <c r="G1055" i="8" s="1"/>
  <c r="I1055" i="8" s="1"/>
  <c r="G548" i="18"/>
  <c r="L547" i="21" s="1"/>
  <c r="E560" i="8"/>
  <c r="G560" i="8" s="1"/>
  <c r="I560" i="8" s="1"/>
  <c r="G573" i="18"/>
  <c r="E585" i="8"/>
  <c r="G585" i="8" s="1"/>
  <c r="I585" i="8" s="1"/>
  <c r="G574" i="18"/>
  <c r="E586" i="8"/>
  <c r="G586" i="8" s="1"/>
  <c r="I586" i="8" s="1"/>
  <c r="G550" i="18"/>
  <c r="L549" i="21" s="1"/>
  <c r="E562" i="8"/>
  <c r="G562" i="8" s="1"/>
  <c r="I562" i="8" s="1"/>
  <c r="G1034" i="18"/>
  <c r="L1033" i="21" s="1"/>
  <c r="E1046" i="8"/>
  <c r="G1046" i="8" s="1"/>
  <c r="I1046" i="8" s="1"/>
  <c r="G426" i="18"/>
  <c r="E438" i="8"/>
  <c r="G438" i="8" s="1"/>
  <c r="I438" i="8" s="1"/>
  <c r="G376" i="18"/>
  <c r="L375" i="21" s="1"/>
  <c r="E388" i="8"/>
  <c r="G388" i="8" s="1"/>
  <c r="I388" i="8" s="1"/>
  <c r="G712" i="18"/>
  <c r="L711" i="21" s="1"/>
  <c r="E724" i="8"/>
  <c r="G724" i="8" s="1"/>
  <c r="I724" i="8" s="1"/>
  <c r="G715" i="18"/>
  <c r="E727" i="8"/>
  <c r="G727" i="8" s="1"/>
  <c r="I727" i="8" s="1"/>
  <c r="G682" i="18"/>
  <c r="L681" i="21" s="1"/>
  <c r="E694" i="8"/>
  <c r="G694" i="8" s="1"/>
  <c r="I694" i="8" s="1"/>
  <c r="G830" i="18"/>
  <c r="L829" i="21" s="1"/>
  <c r="E842" i="8"/>
  <c r="G842" i="8" s="1"/>
  <c r="I842" i="8" s="1"/>
  <c r="G529" i="18"/>
  <c r="L528" i="21" s="1"/>
  <c r="E541" i="8"/>
  <c r="G541" i="8" s="1"/>
  <c r="I541" i="8" s="1"/>
  <c r="G1127" i="18"/>
  <c r="L1126" i="21" s="1"/>
  <c r="E1139" i="8"/>
  <c r="G1139" i="8" s="1"/>
  <c r="I1139" i="8" s="1"/>
  <c r="G1006" i="18"/>
  <c r="E1018" i="8"/>
  <c r="G1018" i="8" s="1"/>
  <c r="I1018" i="8" s="1"/>
  <c r="G1008" i="18"/>
  <c r="E1020" i="8"/>
  <c r="G1020" i="8" s="1"/>
  <c r="I1020" i="8" s="1"/>
  <c r="G1039" i="18"/>
  <c r="E1051" i="8"/>
  <c r="G1051" i="8" s="1"/>
  <c r="I1051" i="8" s="1"/>
  <c r="G183" i="18"/>
  <c r="L182" i="21" s="1"/>
  <c r="E194" i="8"/>
  <c r="G194" i="8" s="1"/>
  <c r="I194" i="8" s="1"/>
  <c r="G94" i="18"/>
  <c r="E104" i="8"/>
  <c r="G104" i="8" s="1"/>
  <c r="I104" i="8" s="1"/>
  <c r="G170" i="18"/>
  <c r="E181" i="8"/>
  <c r="G181" i="8" s="1"/>
  <c r="I181" i="8" s="1"/>
  <c r="G1063" i="18"/>
  <c r="L1062" i="21" s="1"/>
  <c r="E1075" i="8"/>
  <c r="G1075" i="8" s="1"/>
  <c r="I1075" i="8" s="1"/>
  <c r="G580" i="18"/>
  <c r="L579" i="21" s="1"/>
  <c r="E592" i="8"/>
  <c r="G592" i="8" s="1"/>
  <c r="I592" i="8" s="1"/>
  <c r="G569" i="18"/>
  <c r="E581" i="8"/>
  <c r="G581" i="8" s="1"/>
  <c r="I581" i="8" s="1"/>
  <c r="G579" i="18"/>
  <c r="E591" i="8"/>
  <c r="G591" i="8" s="1"/>
  <c r="I591" i="8" s="1"/>
  <c r="G1060" i="18"/>
  <c r="L1059" i="21" s="1"/>
  <c r="E1072" i="8"/>
  <c r="G1072" i="8" s="1"/>
  <c r="I1072" i="8" s="1"/>
  <c r="G395" i="18"/>
  <c r="E407" i="8"/>
  <c r="G407" i="8" s="1"/>
  <c r="I407" i="8" s="1"/>
  <c r="G382" i="18"/>
  <c r="L381" i="21" s="1"/>
  <c r="E394" i="8"/>
  <c r="G394" i="8" s="1"/>
  <c r="I394" i="8" s="1"/>
  <c r="G718" i="18"/>
  <c r="L717" i="21" s="1"/>
  <c r="E730" i="8"/>
  <c r="G730" i="8" s="1"/>
  <c r="I730" i="8" s="1"/>
  <c r="G710" i="18"/>
  <c r="L709" i="21" s="1"/>
  <c r="E722" i="8"/>
  <c r="G722" i="8" s="1"/>
  <c r="I722" i="8" s="1"/>
  <c r="G697" i="18"/>
  <c r="L696" i="21" s="1"/>
  <c r="E709" i="8"/>
  <c r="G709" i="8" s="1"/>
  <c r="I709" i="8" s="1"/>
  <c r="G837" i="18"/>
  <c r="E849" i="8"/>
  <c r="G849" i="8" s="1"/>
  <c r="I849" i="8" s="1"/>
  <c r="G509" i="18"/>
  <c r="E521" i="8"/>
  <c r="G521" i="8" s="1"/>
  <c r="I521" i="8" s="1"/>
  <c r="G1272" i="18"/>
  <c r="L1271" i="21" s="1"/>
  <c r="E1284" i="8"/>
  <c r="G1284" i="8" s="1"/>
  <c r="I1284" i="8" s="1"/>
  <c r="G1012" i="18"/>
  <c r="E1024" i="8"/>
  <c r="G1024" i="8" s="1"/>
  <c r="I1024" i="8" s="1"/>
  <c r="G1014" i="18"/>
  <c r="L1013" i="21" s="1"/>
  <c r="E1026" i="8"/>
  <c r="G1026" i="8" s="1"/>
  <c r="I1026" i="8" s="1"/>
  <c r="G1040" i="18"/>
  <c r="L1039" i="21" s="1"/>
  <c r="E1052" i="8"/>
  <c r="G1052" i="8" s="1"/>
  <c r="I1052" i="8" s="1"/>
  <c r="G238" i="18"/>
  <c r="L237" i="21" s="1"/>
  <c r="E249" i="8"/>
  <c r="G249" i="8" s="1"/>
  <c r="I249" i="8" s="1"/>
  <c r="G1053" i="18"/>
  <c r="L1052" i="21" s="1"/>
  <c r="E1065" i="8"/>
  <c r="G1065" i="8" s="1"/>
  <c r="I1065" i="8" s="1"/>
  <c r="G539" i="18"/>
  <c r="E551" i="8"/>
  <c r="G551" i="8" s="1"/>
  <c r="I551" i="8" s="1"/>
  <c r="G562" i="18"/>
  <c r="L561" i="21" s="1"/>
  <c r="E574" i="8"/>
  <c r="G574" i="8" s="1"/>
  <c r="I574" i="8" s="1"/>
  <c r="G570" i="18"/>
  <c r="L569" i="21" s="1"/>
  <c r="E582" i="8"/>
  <c r="G582" i="8" s="1"/>
  <c r="I582" i="8" s="1"/>
  <c r="G1059" i="18"/>
  <c r="E1071" i="8"/>
  <c r="G1071" i="8" s="1"/>
  <c r="I1071" i="8" s="1"/>
  <c r="G578" i="18"/>
  <c r="L577" i="21" s="1"/>
  <c r="E590" i="8"/>
  <c r="G590" i="8" s="1"/>
  <c r="I590" i="8" s="1"/>
  <c r="G531" i="18"/>
  <c r="L530" i="21" s="1"/>
  <c r="E543" i="8"/>
  <c r="G543" i="8" s="1"/>
  <c r="I543" i="8" s="1"/>
  <c r="G693" i="18"/>
  <c r="E705" i="8"/>
  <c r="G705" i="8" s="1"/>
  <c r="I705" i="8" s="1"/>
  <c r="G721" i="18"/>
  <c r="L720" i="21" s="1"/>
  <c r="E733" i="8"/>
  <c r="G733" i="8" s="1"/>
  <c r="I733" i="8" s="1"/>
  <c r="G709" i="18"/>
  <c r="E721" i="8"/>
  <c r="G721" i="8" s="1"/>
  <c r="I721" i="8" s="1"/>
  <c r="E826" i="8"/>
  <c r="G826" i="8" s="1"/>
  <c r="I826" i="8" s="1"/>
  <c r="G583" i="18"/>
  <c r="E595" i="8"/>
  <c r="G595" i="8" s="1"/>
  <c r="I595" i="8" s="1"/>
  <c r="G56" i="7"/>
  <c r="G971" i="18"/>
  <c r="E983" i="8"/>
  <c r="G983" i="8" s="1"/>
  <c r="I983" i="8" s="1"/>
  <c r="G1029" i="18"/>
  <c r="E1041" i="8"/>
  <c r="G1041" i="8" s="1"/>
  <c r="I1041" i="8" s="1"/>
  <c r="G168" i="18"/>
  <c r="L167" i="21" s="1"/>
  <c r="E179" i="8"/>
  <c r="G179" i="8" s="1"/>
  <c r="I179" i="8" s="1"/>
  <c r="G151" i="18"/>
  <c r="L150" i="21" s="1"/>
  <c r="E162" i="8"/>
  <c r="G162" i="8" s="1"/>
  <c r="I162" i="8" s="1"/>
  <c r="G540" i="18"/>
  <c r="L539" i="21" s="1"/>
  <c r="E552" i="8"/>
  <c r="G552" i="8" s="1"/>
  <c r="I552" i="8" s="1"/>
  <c r="G545" i="18"/>
  <c r="L544" i="21" s="1"/>
  <c r="E557" i="8"/>
  <c r="G557" i="8" s="1"/>
  <c r="I557" i="8" s="1"/>
  <c r="G551" i="18"/>
  <c r="L550" i="21" s="1"/>
  <c r="E563" i="8"/>
  <c r="G563" i="8" s="1"/>
  <c r="I563" i="8" s="1"/>
  <c r="G543" i="18"/>
  <c r="L542" i="21" s="1"/>
  <c r="E555" i="8"/>
  <c r="G555" i="8" s="1"/>
  <c r="I555" i="8" s="1"/>
  <c r="G564" i="18"/>
  <c r="L563" i="21" s="1"/>
  <c r="E576" i="8"/>
  <c r="G576" i="8" s="1"/>
  <c r="I576" i="8" s="1"/>
  <c r="G1054" i="18"/>
  <c r="L1053" i="21" s="1"/>
  <c r="E1066" i="8"/>
  <c r="G1066" i="8" s="1"/>
  <c r="I1066" i="8" s="1"/>
  <c r="G1069" i="18"/>
  <c r="L1068" i="21" s="1"/>
  <c r="E1081" i="8"/>
  <c r="G1081" i="8" s="1"/>
  <c r="I1081" i="8" s="1"/>
  <c r="G1073" i="18"/>
  <c r="L1072" i="21" s="1"/>
  <c r="E1085" i="8"/>
  <c r="G1085" i="8" s="1"/>
  <c r="I1085" i="8" s="1"/>
  <c r="G685" i="18"/>
  <c r="L684" i="21" s="1"/>
  <c r="E697" i="8"/>
  <c r="G697" i="8" s="1"/>
  <c r="I697" i="8" s="1"/>
  <c r="G698" i="18"/>
  <c r="L697" i="21" s="1"/>
  <c r="E710" i="8"/>
  <c r="G710" i="8" s="1"/>
  <c r="I710" i="8" s="1"/>
  <c r="G683" i="18"/>
  <c r="L682" i="21" s="1"/>
  <c r="E695" i="8"/>
  <c r="G695" i="8" s="1"/>
  <c r="I695" i="8" s="1"/>
  <c r="G720" i="18"/>
  <c r="E732" i="8"/>
  <c r="G732" i="8" s="1"/>
  <c r="I732" i="8" s="1"/>
  <c r="G1220" i="18"/>
  <c r="L1219" i="21" s="1"/>
  <c r="E1232" i="8"/>
  <c r="G1232" i="8" s="1"/>
  <c r="I1232" i="8" s="1"/>
  <c r="G1050" i="18"/>
  <c r="L1049" i="21" s="1"/>
  <c r="E1062" i="8"/>
  <c r="G1062" i="8" s="1"/>
  <c r="I1062" i="8" s="1"/>
  <c r="G241" i="18"/>
  <c r="L240" i="21" s="1"/>
  <c r="E252" i="8"/>
  <c r="G252" i="8" s="1"/>
  <c r="I252" i="8" s="1"/>
  <c r="G153" i="18"/>
  <c r="L152" i="21" s="1"/>
  <c r="E164" i="8"/>
  <c r="G164" i="8" s="1"/>
  <c r="I164" i="8" s="1"/>
  <c r="G148" i="18"/>
  <c r="L147" i="21" s="1"/>
  <c r="E159" i="8"/>
  <c r="G159" i="8" s="1"/>
  <c r="I159" i="8" s="1"/>
  <c r="G547" i="18"/>
  <c r="E559" i="8"/>
  <c r="G559" i="8" s="1"/>
  <c r="I559" i="8" s="1"/>
  <c r="G541" i="18"/>
  <c r="L540" i="21" s="1"/>
  <c r="E553" i="8"/>
  <c r="G553" i="8" s="1"/>
  <c r="I553" i="8" s="1"/>
  <c r="G581" i="18"/>
  <c r="L580" i="21" s="1"/>
  <c r="E593" i="8"/>
  <c r="G593" i="8" s="1"/>
  <c r="I593" i="8" s="1"/>
  <c r="G567" i="18"/>
  <c r="E579" i="8"/>
  <c r="G579" i="8" s="1"/>
  <c r="I579" i="8" s="1"/>
  <c r="G1074" i="18"/>
  <c r="E1086" i="8"/>
  <c r="G1086" i="8" s="1"/>
  <c r="I1086" i="8" s="1"/>
  <c r="G1080" i="18"/>
  <c r="E1092" i="8"/>
  <c r="G1092" i="8" s="1"/>
  <c r="I1092" i="8" s="1"/>
  <c r="G1070" i="18"/>
  <c r="L1069" i="21" s="1"/>
  <c r="E1082" i="8"/>
  <c r="G1082" i="8" s="1"/>
  <c r="I1082" i="8" s="1"/>
  <c r="G695" i="18"/>
  <c r="L694" i="21" s="1"/>
  <c r="E707" i="8"/>
  <c r="G707" i="8" s="1"/>
  <c r="I707" i="8" s="1"/>
  <c r="G678" i="18"/>
  <c r="L677" i="21" s="1"/>
  <c r="E690" i="8"/>
  <c r="G690" i="8" s="1"/>
  <c r="I690" i="8" s="1"/>
  <c r="G730" i="18"/>
  <c r="L729" i="21" s="1"/>
  <c r="E742" i="8"/>
  <c r="G742" i="8" s="1"/>
  <c r="I742" i="8" s="1"/>
  <c r="G723" i="18"/>
  <c r="L722" i="21" s="1"/>
  <c r="E735" i="8"/>
  <c r="G735" i="8" s="1"/>
  <c r="I735" i="8" s="1"/>
  <c r="G1010" i="18"/>
  <c r="L1009" i="21" s="1"/>
  <c r="E1022" i="8"/>
  <c r="G1022" i="8" s="1"/>
  <c r="I1022" i="8" s="1"/>
  <c r="G11" i="18"/>
  <c r="E19" i="8"/>
  <c r="G840" i="18"/>
  <c r="L839" i="21" s="1"/>
  <c r="E852" i="8"/>
  <c r="G852" i="8" s="1"/>
  <c r="I852" i="8" s="1"/>
  <c r="G147" i="18"/>
  <c r="E158" i="8"/>
  <c r="G158" i="8" s="1"/>
  <c r="I158" i="8" s="1"/>
  <c r="G154" i="18"/>
  <c r="L153" i="21" s="1"/>
  <c r="E165" i="8"/>
  <c r="G165" i="8" s="1"/>
  <c r="I165" i="8" s="1"/>
  <c r="G552" i="18"/>
  <c r="L551" i="21" s="1"/>
  <c r="E564" i="8"/>
  <c r="G564" i="8" s="1"/>
  <c r="I564" i="8" s="1"/>
  <c r="G576" i="18"/>
  <c r="L575" i="21" s="1"/>
  <c r="E588" i="8"/>
  <c r="G588" i="8" s="1"/>
  <c r="I588" i="8" s="1"/>
  <c r="G565" i="18"/>
  <c r="L564" i="21" s="1"/>
  <c r="E577" i="8"/>
  <c r="G577" i="8" s="1"/>
  <c r="I577" i="8" s="1"/>
  <c r="G575" i="18"/>
  <c r="L574" i="21" s="1"/>
  <c r="E587" i="8"/>
  <c r="G587" i="8" s="1"/>
  <c r="I587" i="8" s="1"/>
  <c r="G1064" i="18"/>
  <c r="L1063" i="21" s="1"/>
  <c r="E1076" i="8"/>
  <c r="G1076" i="8" s="1"/>
  <c r="I1076" i="8" s="1"/>
  <c r="G1079" i="18"/>
  <c r="L1078" i="21" s="1"/>
  <c r="E1091" i="8"/>
  <c r="G1091" i="8" s="1"/>
  <c r="I1091" i="8" s="1"/>
  <c r="G1083" i="18"/>
  <c r="E1095" i="8"/>
  <c r="G1095" i="8" s="1"/>
  <c r="I1095" i="8" s="1"/>
  <c r="G722" i="18"/>
  <c r="L721" i="21" s="1"/>
  <c r="E734" i="8"/>
  <c r="G734" i="8" s="1"/>
  <c r="I734" i="8" s="1"/>
  <c r="G733" i="18"/>
  <c r="L732" i="21" s="1"/>
  <c r="E745" i="8"/>
  <c r="G745" i="8" s="1"/>
  <c r="I745" i="8" s="1"/>
  <c r="G571" i="18"/>
  <c r="E583" i="8"/>
  <c r="G583" i="8" s="1"/>
  <c r="I583" i="8" s="1"/>
  <c r="G735" i="18"/>
  <c r="L734" i="21" s="1"/>
  <c r="E747" i="8"/>
  <c r="G747" i="8" s="1"/>
  <c r="I747" i="8" s="1"/>
  <c r="G1004" i="18"/>
  <c r="E1016" i="8"/>
  <c r="G1016" i="8" s="1"/>
  <c r="I1016" i="8" s="1"/>
  <c r="G1222" i="18"/>
  <c r="L1221" i="21" s="1"/>
  <c r="E1234" i="8"/>
  <c r="G1234" i="8" s="1"/>
  <c r="I1234" i="8" s="1"/>
  <c r="G28" i="7"/>
  <c r="G237" i="18"/>
  <c r="E248" i="8"/>
  <c r="G248" i="8" s="1"/>
  <c r="I248" i="8" s="1"/>
  <c r="G976" i="18"/>
  <c r="L975" i="21" s="1"/>
  <c r="E988" i="8"/>
  <c r="G988" i="8" s="1"/>
  <c r="I988" i="8" s="1"/>
  <c r="G1049" i="18"/>
  <c r="L1048" i="21" s="1"/>
  <c r="E1061" i="8"/>
  <c r="G1061" i="8" s="1"/>
  <c r="I1061" i="8" s="1"/>
  <c r="G817" i="18"/>
  <c r="L816" i="21" s="1"/>
  <c r="E829" i="8"/>
  <c r="G829" i="8" s="1"/>
  <c r="I829" i="8" s="1"/>
  <c r="G173" i="18"/>
  <c r="L172" i="21" s="1"/>
  <c r="E184" i="8"/>
  <c r="G184" i="8" s="1"/>
  <c r="I184" i="8" s="1"/>
  <c r="G150" i="18"/>
  <c r="L149" i="21" s="1"/>
  <c r="E161" i="8"/>
  <c r="G161" i="8" s="1"/>
  <c r="I161" i="8" s="1"/>
  <c r="G1033" i="18"/>
  <c r="L1032" i="21" s="1"/>
  <c r="E1045" i="8"/>
  <c r="G1045" i="8" s="1"/>
  <c r="I1045" i="8" s="1"/>
  <c r="G577" i="18"/>
  <c r="L576" i="21" s="1"/>
  <c r="E589" i="8"/>
  <c r="G589" i="8" s="1"/>
  <c r="I589" i="8" s="1"/>
  <c r="G549" i="18"/>
  <c r="L548" i="21" s="1"/>
  <c r="E561" i="8"/>
  <c r="G561" i="8" s="1"/>
  <c r="I561" i="8" s="1"/>
  <c r="G222" i="18"/>
  <c r="E233" i="8"/>
  <c r="G233" i="8" s="1"/>
  <c r="I233" i="8" s="1"/>
  <c r="G1084" i="18"/>
  <c r="E1096" i="8"/>
  <c r="G1096" i="8" s="1"/>
  <c r="I1096" i="8" s="1"/>
  <c r="G417" i="18"/>
  <c r="E429" i="8"/>
  <c r="G429" i="8" s="1"/>
  <c r="I429" i="8" s="1"/>
  <c r="G1087" i="18"/>
  <c r="E1099" i="8"/>
  <c r="G1099" i="8" s="1"/>
  <c r="I1099" i="8" s="1"/>
  <c r="G701" i="18"/>
  <c r="L700" i="21" s="1"/>
  <c r="E713" i="8"/>
  <c r="G713" i="8" s="1"/>
  <c r="I713" i="8" s="1"/>
  <c r="G704" i="18"/>
  <c r="E716" i="8"/>
  <c r="G716" i="8" s="1"/>
  <c r="I716" i="8" s="1"/>
  <c r="G560" i="18"/>
  <c r="E572" i="8"/>
  <c r="G572" i="8" s="1"/>
  <c r="I572" i="8" s="1"/>
  <c r="G728" i="18"/>
  <c r="L727" i="21" s="1"/>
  <c r="E740" i="8"/>
  <c r="G740" i="8" s="1"/>
  <c r="I740" i="8" s="1"/>
  <c r="G1002" i="18"/>
  <c r="L1001" i="21" s="1"/>
  <c r="E1014" i="8"/>
  <c r="G1014" i="8" s="1"/>
  <c r="I1014" i="8" s="1"/>
  <c r="H3300" i="12"/>
  <c r="L3300" i="12" s="1"/>
  <c r="N3305" i="12" s="1"/>
  <c r="G265" i="11" s="1"/>
  <c r="F1250" i="18" s="1"/>
  <c r="N3311" i="12"/>
  <c r="G266" i="11" s="1"/>
  <c r="N3283" i="12"/>
  <c r="G262" i="11" s="1"/>
  <c r="N3289" i="12"/>
  <c r="G263" i="11" s="1"/>
  <c r="F1256" i="18" s="1"/>
  <c r="F1221" i="18"/>
  <c r="E1220" i="21" s="1"/>
  <c r="F1220" i="21" s="1"/>
  <c r="F1233" i="18"/>
  <c r="E1232" i="21" s="1"/>
  <c r="F1232" i="21" s="1"/>
  <c r="H1232" i="21" s="1"/>
  <c r="I1232" i="21" s="1"/>
  <c r="N6390" i="12"/>
  <c r="L3048" i="12"/>
  <c r="L3034" i="12"/>
  <c r="H3035" i="12" s="1"/>
  <c r="L3035" i="12" s="1"/>
  <c r="G814" i="18"/>
  <c r="L813" i="21" s="1"/>
  <c r="A3951" i="12"/>
  <c r="A334" i="11"/>
  <c r="A333" i="11"/>
  <c r="L3026" i="12"/>
  <c r="H2890" i="12"/>
  <c r="L2890" i="12" s="1"/>
  <c r="N2895" i="12" s="1"/>
  <c r="N2897" i="12" s="1"/>
  <c r="N2898" i="12" s="1"/>
  <c r="N2899" i="12" s="1"/>
  <c r="G213" i="11" s="1"/>
  <c r="L2848" i="12"/>
  <c r="N2812" i="12"/>
  <c r="N2819" i="12" s="1"/>
  <c r="N2821" i="12" s="1"/>
  <c r="N2822" i="12" s="1"/>
  <c r="N2823" i="12" s="1"/>
  <c r="G205" i="11" s="1"/>
  <c r="F1045" i="18"/>
  <c r="F1085" i="18"/>
  <c r="F1035" i="18"/>
  <c r="F1075" i="18"/>
  <c r="F1065" i="18"/>
  <c r="F1055" i="18"/>
  <c r="F13" i="18"/>
  <c r="F998" i="18"/>
  <c r="F1013" i="18"/>
  <c r="F1007" i="18"/>
  <c r="F1000" i="18"/>
  <c r="F1153" i="18"/>
  <c r="F1015" i="18"/>
  <c r="F802" i="18"/>
  <c r="F825" i="18"/>
  <c r="H2868" i="12"/>
  <c r="L2868" i="12" s="1"/>
  <c r="N2872" i="12" s="1"/>
  <c r="N2874" i="12" s="1"/>
  <c r="N2875" i="12" s="1"/>
  <c r="N2876" i="12" s="1"/>
  <c r="G211" i="11" s="1"/>
  <c r="H2858" i="12"/>
  <c r="L2858" i="12" s="1"/>
  <c r="N2861" i="12" s="1"/>
  <c r="N2863" i="12" s="1"/>
  <c r="N2864" i="12" s="1"/>
  <c r="N2865" i="12" s="1"/>
  <c r="G210" i="11" s="1"/>
  <c r="H2879" i="12"/>
  <c r="L2879" i="12" s="1"/>
  <c r="N2883" i="12" s="1"/>
  <c r="N2885" i="12" s="1"/>
  <c r="N2886" i="12" s="1"/>
  <c r="N2887" i="12" s="1"/>
  <c r="G212" i="11" s="1"/>
  <c r="A3054" i="12"/>
  <c r="A229" i="11"/>
  <c r="F204" i="13"/>
  <c r="G207" i="11"/>
  <c r="F236" i="18" s="1"/>
  <c r="I1259" i="8"/>
  <c r="I934" i="8"/>
  <c r="H934" i="12"/>
  <c r="L934" i="12" s="1"/>
  <c r="I332" i="8"/>
  <c r="I212" i="8"/>
  <c r="I286" i="8"/>
  <c r="I877" i="8"/>
  <c r="I279" i="8"/>
  <c r="I216" i="8"/>
  <c r="I1103" i="8"/>
  <c r="I1108" i="8"/>
  <c r="I307" i="8"/>
  <c r="I364" i="8"/>
  <c r="G59" i="11"/>
  <c r="I405" i="8"/>
  <c r="I927" i="8"/>
  <c r="I772" i="8"/>
  <c r="I778" i="8"/>
  <c r="I488" i="8"/>
  <c r="I327" i="8"/>
  <c r="I395" i="8"/>
  <c r="I946" i="8"/>
  <c r="I736" i="8"/>
  <c r="I1156" i="8"/>
  <c r="I737" i="8"/>
  <c r="I971" i="8"/>
  <c r="I918" i="8"/>
  <c r="I915" i="8"/>
  <c r="I1102" i="8"/>
  <c r="I375" i="8"/>
  <c r="I1121" i="8"/>
  <c r="I688" i="8"/>
  <c r="I177" i="8"/>
  <c r="I166" i="8"/>
  <c r="I909" i="8"/>
  <c r="I916" i="8"/>
  <c r="I1058" i="8"/>
  <c r="I430" i="8"/>
  <c r="I714" i="8"/>
  <c r="I809" i="8"/>
  <c r="I1038" i="8"/>
  <c r="I708" i="8"/>
  <c r="I982" i="8"/>
  <c r="I999" i="8"/>
  <c r="I163" i="8"/>
  <c r="I210" i="8"/>
  <c r="I800" i="8"/>
  <c r="I804" i="8"/>
  <c r="I358" i="8"/>
  <c r="I295" i="8"/>
  <c r="I1131" i="8"/>
  <c r="I1068" i="8"/>
  <c r="I794" i="8"/>
  <c r="I1106" i="8"/>
  <c r="I120" i="8"/>
  <c r="I1218" i="8"/>
  <c r="I343" i="8"/>
  <c r="I1129" i="8"/>
  <c r="I813" i="8"/>
  <c r="I1152" i="8"/>
  <c r="I504" i="8"/>
  <c r="I1090" i="8"/>
  <c r="I1243" i="8"/>
  <c r="I1168" i="8"/>
  <c r="I865" i="8"/>
  <c r="I119" i="8"/>
  <c r="I367" i="8"/>
  <c r="I658" i="8"/>
  <c r="I1112" i="8"/>
  <c r="I222" i="8"/>
  <c r="I1126" i="8"/>
  <c r="I831" i="8"/>
  <c r="I1271" i="8"/>
  <c r="I436" i="8"/>
  <c r="I810" i="8"/>
  <c r="I775" i="8"/>
  <c r="I704" i="8"/>
  <c r="I1107" i="8"/>
  <c r="I289" i="8"/>
  <c r="I330" i="8"/>
  <c r="I176" i="8"/>
  <c r="I917" i="8"/>
  <c r="I807" i="8"/>
  <c r="I1238" i="8"/>
  <c r="I840" i="8"/>
  <c r="I526" i="8"/>
  <c r="I963" i="8"/>
  <c r="I1037" i="8"/>
  <c r="I374" i="8"/>
  <c r="I1308" i="8"/>
  <c r="I245" i="8"/>
  <c r="I698" i="8"/>
  <c r="I1040" i="8"/>
  <c r="I1158" i="8"/>
  <c r="I409" i="8"/>
  <c r="I1159" i="8"/>
  <c r="I864" i="8"/>
  <c r="I686" i="8"/>
  <c r="I1109" i="8"/>
  <c r="I899" i="8"/>
  <c r="I1006" i="8"/>
  <c r="I195" i="8"/>
  <c r="I1122" i="8"/>
  <c r="I616" i="8"/>
  <c r="I836" i="8"/>
  <c r="I431" i="8"/>
  <c r="I1136" i="8"/>
  <c r="I817" i="8"/>
  <c r="I615" i="8"/>
  <c r="I1003" i="8"/>
  <c r="I754" i="8"/>
  <c r="A293" i="13"/>
  <c r="A294" i="13" s="1"/>
  <c r="A295" i="13" s="1"/>
  <c r="A296" i="13" s="1"/>
  <c r="A297" i="13" s="1"/>
  <c r="A298" i="13" s="1"/>
  <c r="A299" i="13" s="1"/>
  <c r="A300" i="13" s="1"/>
  <c r="A301" i="13" s="1"/>
  <c r="A302" i="13" s="1"/>
  <c r="A303" i="13" s="1"/>
  <c r="G240" i="11"/>
  <c r="F1264" i="18" s="1"/>
  <c r="N3122" i="12"/>
  <c r="G239" i="11" s="1"/>
  <c r="F1263" i="18" s="1"/>
  <c r="G241" i="11"/>
  <c r="N2776" i="12"/>
  <c r="N2778" i="12" s="1"/>
  <c r="G201" i="11" s="1"/>
  <c r="N6173" i="12"/>
  <c r="N6175" i="12" s="1"/>
  <c r="N6176" i="12" s="1"/>
  <c r="G472" i="11" s="1"/>
  <c r="N3158" i="12"/>
  <c r="N6253" i="12"/>
  <c r="N6255" i="12" s="1"/>
  <c r="N6256" i="12" s="1"/>
  <c r="G480" i="11" s="1"/>
  <c r="N6203" i="12"/>
  <c r="N6205" i="12" s="1"/>
  <c r="N6206" i="12" s="1"/>
  <c r="G475" i="11" s="1"/>
  <c r="N3011" i="12"/>
  <c r="G224" i="11" s="1"/>
  <c r="F216" i="18" s="1"/>
  <c r="N3108" i="12"/>
  <c r="G237" i="11" s="1"/>
  <c r="F1246" i="18" s="1"/>
  <c r="N2784" i="12"/>
  <c r="N2786" i="12" s="1"/>
  <c r="G202" i="11" s="1"/>
  <c r="G228" i="11"/>
  <c r="F1243" i="18" s="1"/>
  <c r="N3101" i="12"/>
  <c r="G236" i="11" s="1"/>
  <c r="F1261" i="18" s="1"/>
  <c r="N6213" i="12"/>
  <c r="N6215" i="12" s="1"/>
  <c r="N6216" i="12" s="1"/>
  <c r="G476" i="11" s="1"/>
  <c r="N3019" i="12"/>
  <c r="C838" i="13"/>
  <c r="C848" i="13"/>
  <c r="H923" i="12"/>
  <c r="L923" i="12" s="1"/>
  <c r="N926" i="12" s="1"/>
  <c r="N928" i="12" s="1"/>
  <c r="N929" i="12" s="1"/>
  <c r="G69" i="11" s="1"/>
  <c r="H914" i="12"/>
  <c r="L914" i="12" s="1"/>
  <c r="N917" i="12" s="1"/>
  <c r="N919" i="12" s="1"/>
  <c r="N920" i="12" s="1"/>
  <c r="G68" i="11" s="1"/>
  <c r="H932" i="12"/>
  <c r="L932" i="12" s="1"/>
  <c r="H941" i="12"/>
  <c r="L941" i="12" s="1"/>
  <c r="N944" i="12" s="1"/>
  <c r="N946" i="12" s="1"/>
  <c r="N947" i="12" s="1"/>
  <c r="H905" i="12"/>
  <c r="L905" i="12" s="1"/>
  <c r="N908" i="12" s="1"/>
  <c r="N910" i="12" s="1"/>
  <c r="N911" i="12" s="1"/>
  <c r="G67" i="11" s="1"/>
  <c r="N3166" i="12"/>
  <c r="G244" i="11" s="1"/>
  <c r="F1267" i="18" s="1"/>
  <c r="N6223" i="12"/>
  <c r="N6225" i="12" s="1"/>
  <c r="N6226" i="12" s="1"/>
  <c r="G477" i="11" s="1"/>
  <c r="H2442" i="12"/>
  <c r="L2442" i="12" s="1"/>
  <c r="H2457" i="12"/>
  <c r="L2457" i="12" s="1"/>
  <c r="N2461" i="12" s="1"/>
  <c r="N2463" i="12" s="1"/>
  <c r="N2464" i="12" s="1"/>
  <c r="G173" i="11" s="1"/>
  <c r="H2472" i="12"/>
  <c r="L2472" i="12" s="1"/>
  <c r="N2475" i="12" s="1"/>
  <c r="N2477" i="12" s="1"/>
  <c r="N2478" i="12" s="1"/>
  <c r="G174" i="11" s="1"/>
  <c r="H2486" i="12"/>
  <c r="L2486" i="12" s="1"/>
  <c r="H2428" i="12"/>
  <c r="L2428" i="12" s="1"/>
  <c r="N2431" i="12" s="1"/>
  <c r="N2433" i="12" s="1"/>
  <c r="N2434" i="12" s="1"/>
  <c r="G171" i="11" s="1"/>
  <c r="H2501" i="12"/>
  <c r="L2501" i="12" s="1"/>
  <c r="N2505" i="12" s="1"/>
  <c r="N2507" i="12" s="1"/>
  <c r="N2508" i="12" s="1"/>
  <c r="G176" i="11" s="1"/>
  <c r="N2793" i="12"/>
  <c r="N2795" i="12" s="1"/>
  <c r="G203" i="11" s="1"/>
  <c r="N6163" i="12"/>
  <c r="N6165" i="12" s="1"/>
  <c r="N6166" i="12" s="1"/>
  <c r="G471" i="11" s="1"/>
  <c r="N3115" i="12"/>
  <c r="G238" i="11" s="1"/>
  <c r="F1262" i="18" s="1"/>
  <c r="N6273" i="12"/>
  <c r="N6275" i="12" s="1"/>
  <c r="N6276" i="12" s="1"/>
  <c r="G482" i="11" s="1"/>
  <c r="N6193" i="12"/>
  <c r="N6195" i="12" s="1"/>
  <c r="N6196" i="12" s="1"/>
  <c r="G474" i="11" s="1"/>
  <c r="N6183" i="12"/>
  <c r="N6185" i="12" s="1"/>
  <c r="N6186" i="12" s="1"/>
  <c r="G473" i="11" s="1"/>
  <c r="F1135" i="18" s="1"/>
  <c r="E1134" i="21" s="1"/>
  <c r="F1134" i="21" s="1"/>
  <c r="H1134" i="21" s="1"/>
  <c r="I1134" i="21" s="1"/>
  <c r="N6263" i="12"/>
  <c r="N6265" i="12" s="1"/>
  <c r="N6266" i="12" s="1"/>
  <c r="G481" i="11" s="1"/>
  <c r="F910" i="18" s="1"/>
  <c r="E909" i="21" s="1"/>
  <c r="F909" i="21" s="1"/>
  <c r="H909" i="21" s="1"/>
  <c r="I909" i="21" s="1"/>
  <c r="N3180" i="12"/>
  <c r="G246" i="11" s="1"/>
  <c r="F1271" i="18" s="1"/>
  <c r="N3057" i="12"/>
  <c r="G230" i="11" s="1"/>
  <c r="F1244" i="18" s="1"/>
  <c r="E1243" i="21" s="1"/>
  <c r="F1243" i="21" s="1"/>
  <c r="H1243" i="21" s="1"/>
  <c r="I1243" i="21" s="1"/>
  <c r="A141" i="12"/>
  <c r="A16" i="11"/>
  <c r="N6233" i="12"/>
  <c r="N6235" i="12" s="1"/>
  <c r="N6236" i="12" s="1"/>
  <c r="G478" i="11" s="1"/>
  <c r="N6243" i="12"/>
  <c r="N6245" i="12" s="1"/>
  <c r="N6246" i="12" s="1"/>
  <c r="G479" i="11" s="1"/>
  <c r="N3173" i="12"/>
  <c r="G245" i="11" s="1"/>
  <c r="N649" i="12" l="1"/>
  <c r="G52" i="11" s="1"/>
  <c r="L1082" i="21"/>
  <c r="L146" i="21"/>
  <c r="G48" i="22"/>
  <c r="L692" i="21"/>
  <c r="L895" i="21"/>
  <c r="L297" i="21"/>
  <c r="N195" i="18"/>
  <c r="L194" i="21"/>
  <c r="G41" i="22"/>
  <c r="L559" i="21"/>
  <c r="L598" i="21"/>
  <c r="L534" i="21"/>
  <c r="G44" i="22"/>
  <c r="L1028" i="21"/>
  <c r="L93" i="21"/>
  <c r="L572" i="21"/>
  <c r="L806" i="21"/>
  <c r="L166" i="21"/>
  <c r="L629" i="21"/>
  <c r="L587" i="21"/>
  <c r="L1061" i="21"/>
  <c r="L703" i="21"/>
  <c r="G49" i="22"/>
  <c r="L545" i="21"/>
  <c r="L1003" i="21"/>
  <c r="L566" i="21"/>
  <c r="L970" i="21"/>
  <c r="L1058" i="21"/>
  <c r="L1011" i="21"/>
  <c r="L394" i="21"/>
  <c r="L714" i="21"/>
  <c r="G50" i="22"/>
  <c r="L676" i="21"/>
  <c r="G47" i="22"/>
  <c r="L599" i="21"/>
  <c r="L573" i="21"/>
  <c r="L535" i="21"/>
  <c r="L588" i="21"/>
  <c r="L169" i="21"/>
  <c r="L1073" i="21"/>
  <c r="L1038" i="21"/>
  <c r="L1029" i="21"/>
  <c r="L1086" i="21"/>
  <c r="L582" i="21"/>
  <c r="L570" i="21"/>
  <c r="L508" i="21"/>
  <c r="L578" i="21"/>
  <c r="L1007" i="21"/>
  <c r="L912" i="21"/>
  <c r="L706" i="21"/>
  <c r="L1144" i="21"/>
  <c r="L615" i="21"/>
  <c r="L894" i="21"/>
  <c r="G58" i="22"/>
  <c r="L541" i="21"/>
  <c r="L10" i="21"/>
  <c r="G14" i="22"/>
  <c r="L719" i="21"/>
  <c r="G51" i="22"/>
  <c r="L725" i="21"/>
  <c r="L592" i="21"/>
  <c r="L416" i="21"/>
  <c r="L565" i="21"/>
  <c r="L221" i="21"/>
  <c r="G35" i="22"/>
  <c r="L1079" i="21"/>
  <c r="L546" i="21"/>
  <c r="L708" i="21"/>
  <c r="L538" i="21"/>
  <c r="L836" i="21"/>
  <c r="L568" i="21"/>
  <c r="L1005" i="21"/>
  <c r="L425" i="21"/>
  <c r="L13" i="21"/>
  <c r="L962" i="21"/>
  <c r="L971" i="21"/>
  <c r="L601" i="21"/>
  <c r="L426" i="21"/>
  <c r="L295" i="21"/>
  <c r="G42" i="22"/>
  <c r="G43" i="22"/>
  <c r="L236" i="21"/>
  <c r="L740" i="21"/>
  <c r="L1083" i="21"/>
  <c r="L671" i="21"/>
  <c r="F659" i="18"/>
  <c r="F673" i="18"/>
  <c r="F617" i="18"/>
  <c r="F645" i="18"/>
  <c r="F631" i="18"/>
  <c r="L2992" i="12"/>
  <c r="N2994" i="12" s="1"/>
  <c r="G222" i="11" s="1"/>
  <c r="F163" i="18" s="1"/>
  <c r="E1263" i="21"/>
  <c r="F1263" i="21" s="1"/>
  <c r="H1263" i="21" s="1"/>
  <c r="I1263" i="21" s="1"/>
  <c r="H3049" i="12"/>
  <c r="L3049" i="12" s="1"/>
  <c r="N3051" i="12" s="1"/>
  <c r="G229" i="11" s="1"/>
  <c r="E1074" i="8"/>
  <c r="G1074" i="8" s="1"/>
  <c r="I1074" i="8" s="1"/>
  <c r="E604" i="21"/>
  <c r="F604" i="21" s="1"/>
  <c r="H604" i="21" s="1"/>
  <c r="I604" i="21" s="1"/>
  <c r="G605" i="18"/>
  <c r="E617" i="8"/>
  <c r="G617" i="8" s="1"/>
  <c r="I617" i="8" s="1"/>
  <c r="E1270" i="21"/>
  <c r="F1270" i="21" s="1"/>
  <c r="H1270" i="21" s="1"/>
  <c r="I1270" i="21" s="1"/>
  <c r="E1260" i="21"/>
  <c r="F1260" i="21" s="1"/>
  <c r="H1260" i="21" s="1"/>
  <c r="I1260" i="21" s="1"/>
  <c r="E1242" i="21"/>
  <c r="F1242" i="21" s="1"/>
  <c r="H1242" i="21" s="1"/>
  <c r="I1242" i="21" s="1"/>
  <c r="E1255" i="21"/>
  <c r="F1255" i="21" s="1"/>
  <c r="H1255" i="21" s="1"/>
  <c r="I1255" i="21" s="1"/>
  <c r="E1245" i="21"/>
  <c r="F1245" i="21" s="1"/>
  <c r="H1245" i="21" s="1"/>
  <c r="I1245" i="21" s="1"/>
  <c r="E1262" i="21"/>
  <c r="F1262" i="21" s="1"/>
  <c r="H1262" i="21" s="1"/>
  <c r="I1262" i="21" s="1"/>
  <c r="E1261" i="21"/>
  <c r="F1261" i="21" s="1"/>
  <c r="H1261" i="21" s="1"/>
  <c r="I1261" i="21" s="1"/>
  <c r="E1152" i="21"/>
  <c r="F1152" i="21" s="1"/>
  <c r="H1152" i="21" s="1"/>
  <c r="I1152" i="21" s="1"/>
  <c r="E1074" i="21"/>
  <c r="F1074" i="21" s="1"/>
  <c r="H1074" i="21" s="1"/>
  <c r="I1074" i="21" s="1"/>
  <c r="E999" i="21"/>
  <c r="F999" i="21" s="1"/>
  <c r="H999" i="21" s="1"/>
  <c r="I999" i="21" s="1"/>
  <c r="E1034" i="21"/>
  <c r="F1034" i="21" s="1"/>
  <c r="H1034" i="21" s="1"/>
  <c r="I1034" i="21" s="1"/>
  <c r="E1006" i="21"/>
  <c r="F1006" i="21" s="1"/>
  <c r="H1006" i="21" s="1"/>
  <c r="I1006" i="21" s="1"/>
  <c r="E1084" i="21"/>
  <c r="F1084" i="21" s="1"/>
  <c r="H1084" i="21" s="1"/>
  <c r="I1084" i="21" s="1"/>
  <c r="E1012" i="21"/>
  <c r="F1012" i="21" s="1"/>
  <c r="H1012" i="21" s="1"/>
  <c r="I1012" i="21" s="1"/>
  <c r="E1044" i="21"/>
  <c r="F1044" i="21" s="1"/>
  <c r="H1044" i="21" s="1"/>
  <c r="I1044" i="21" s="1"/>
  <c r="E997" i="21"/>
  <c r="F997" i="21" s="1"/>
  <c r="H997" i="21" s="1"/>
  <c r="I997" i="21" s="1"/>
  <c r="E1061" i="21"/>
  <c r="F1061" i="21" s="1"/>
  <c r="H1061" i="21" s="1"/>
  <c r="I1061" i="21" s="1"/>
  <c r="E824" i="21"/>
  <c r="F824" i="21" s="1"/>
  <c r="H824" i="21" s="1"/>
  <c r="I824" i="21" s="1"/>
  <c r="E12" i="21"/>
  <c r="F12" i="21" s="1"/>
  <c r="H12" i="21" s="1"/>
  <c r="I12" i="21" s="1"/>
  <c r="E14" i="21"/>
  <c r="F14" i="21" s="1"/>
  <c r="H14" i="21" s="1"/>
  <c r="I14" i="21" s="1"/>
  <c r="E215" i="21"/>
  <c r="F215" i="21" s="1"/>
  <c r="H215" i="21" s="1"/>
  <c r="I215" i="21" s="1"/>
  <c r="E235" i="21"/>
  <c r="F235" i="21" s="1"/>
  <c r="H235" i="21" s="1"/>
  <c r="I235" i="21" s="1"/>
  <c r="E801" i="21"/>
  <c r="F801" i="21" s="1"/>
  <c r="H801" i="21" s="1"/>
  <c r="I801" i="21" s="1"/>
  <c r="E1054" i="21"/>
  <c r="F1054" i="21" s="1"/>
  <c r="H1054" i="21" s="1"/>
  <c r="I1054" i="21" s="1"/>
  <c r="E1249" i="21"/>
  <c r="F1249" i="21" s="1"/>
  <c r="H1249" i="21" s="1"/>
  <c r="I1249" i="21" s="1"/>
  <c r="E1071" i="21"/>
  <c r="F1071" i="21" s="1"/>
  <c r="H1071" i="21" s="1"/>
  <c r="I1071" i="21" s="1"/>
  <c r="E1266" i="21"/>
  <c r="F1266" i="21" s="1"/>
  <c r="H1266" i="21" s="1"/>
  <c r="I1266" i="21" s="1"/>
  <c r="E1014" i="21"/>
  <c r="F1014" i="21" s="1"/>
  <c r="H1014" i="21" s="1"/>
  <c r="I1014" i="21" s="1"/>
  <c r="E1064" i="21"/>
  <c r="F1064" i="21" s="1"/>
  <c r="H1064" i="21" s="1"/>
  <c r="I1064" i="21" s="1"/>
  <c r="E817" i="21"/>
  <c r="F817" i="21" s="1"/>
  <c r="H817" i="21" s="1"/>
  <c r="I817" i="21" s="1"/>
  <c r="E1064" i="8"/>
  <c r="G1064" i="8" s="1"/>
  <c r="I1064" i="8" s="1"/>
  <c r="E1051" i="21"/>
  <c r="F1051" i="21" s="1"/>
  <c r="H1051" i="21" s="1"/>
  <c r="I1051" i="21" s="1"/>
  <c r="E1137" i="8"/>
  <c r="G1137" i="8" s="1"/>
  <c r="I1137" i="8" s="1"/>
  <c r="E1124" i="21"/>
  <c r="F1124" i="21" s="1"/>
  <c r="H1124" i="21" s="1"/>
  <c r="I1124" i="21" s="1"/>
  <c r="G193" i="18"/>
  <c r="E192" i="21"/>
  <c r="F192" i="21" s="1"/>
  <c r="H192" i="21" s="1"/>
  <c r="I192" i="21" s="1"/>
  <c r="E204" i="8"/>
  <c r="G204" i="8" s="1"/>
  <c r="I204" i="8" s="1"/>
  <c r="G1184" i="18"/>
  <c r="L1183" i="21" s="1"/>
  <c r="E1183" i="21"/>
  <c r="F1183" i="21" s="1"/>
  <c r="H1183" i="21" s="1"/>
  <c r="I1183" i="21" s="1"/>
  <c r="E1094" i="8"/>
  <c r="G1094" i="8" s="1"/>
  <c r="I1094" i="8" s="1"/>
  <c r="E1081" i="21"/>
  <c r="F1081" i="21" s="1"/>
  <c r="H1081" i="21" s="1"/>
  <c r="I1081" i="21" s="1"/>
  <c r="G1032" i="18"/>
  <c r="E1031" i="21"/>
  <c r="F1031" i="21" s="1"/>
  <c r="H1031" i="21" s="1"/>
  <c r="I1031" i="21" s="1"/>
  <c r="H1220" i="21"/>
  <c r="I1220" i="21" s="1"/>
  <c r="E1054" i="8"/>
  <c r="G1054" i="8" s="1"/>
  <c r="I1054" i="8" s="1"/>
  <c r="E1041" i="21"/>
  <c r="F1041" i="21" s="1"/>
  <c r="G1042" i="18"/>
  <c r="G1052" i="18"/>
  <c r="L1051" i="21" s="1"/>
  <c r="E1044" i="8"/>
  <c r="G1044" i="8" s="1"/>
  <c r="I1044" i="8" s="1"/>
  <c r="G1125" i="18"/>
  <c r="L1124" i="21" s="1"/>
  <c r="G1082" i="18"/>
  <c r="L1081" i="21" s="1"/>
  <c r="E1196" i="8"/>
  <c r="G1196" i="8" s="1"/>
  <c r="I1196" i="8" s="1"/>
  <c r="E1084" i="8"/>
  <c r="G1084" i="8" s="1"/>
  <c r="I1084" i="8" s="1"/>
  <c r="G1072" i="18"/>
  <c r="L1071" i="21" s="1"/>
  <c r="N3029" i="12"/>
  <c r="G43" i="7"/>
  <c r="F156" i="18"/>
  <c r="E155" i="21" s="1"/>
  <c r="F155" i="21" s="1"/>
  <c r="H155" i="21" s="1"/>
  <c r="I155" i="21" s="1"/>
  <c r="F172" i="18"/>
  <c r="E171" i="21" s="1"/>
  <c r="F171" i="21" s="1"/>
  <c r="G51" i="7"/>
  <c r="G58" i="7"/>
  <c r="G41" i="7"/>
  <c r="G42" i="7"/>
  <c r="G50" i="7"/>
  <c r="G802" i="18"/>
  <c r="E814" i="8"/>
  <c r="G814" i="8" s="1"/>
  <c r="I814" i="8" s="1"/>
  <c r="G1065" i="18"/>
  <c r="L1064" i="21" s="1"/>
  <c r="E1077" i="8"/>
  <c r="G1077" i="8" s="1"/>
  <c r="I1077" i="8" s="1"/>
  <c r="G1015" i="18"/>
  <c r="L1014" i="21" s="1"/>
  <c r="E1027" i="8"/>
  <c r="G1027" i="8" s="1"/>
  <c r="I1027" i="8" s="1"/>
  <c r="G1075" i="18"/>
  <c r="L1074" i="21" s="1"/>
  <c r="E1087" i="8"/>
  <c r="G1087" i="8" s="1"/>
  <c r="I1087" i="8" s="1"/>
  <c r="G49" i="7"/>
  <c r="G1250" i="18"/>
  <c r="E1262" i="8"/>
  <c r="G1262" i="8" s="1"/>
  <c r="I1262" i="8" s="1"/>
  <c r="G1262" i="18"/>
  <c r="E1274" i="8"/>
  <c r="G1274" i="8" s="1"/>
  <c r="I1274" i="8" s="1"/>
  <c r="G1246" i="18"/>
  <c r="E1258" i="8"/>
  <c r="G1258" i="8" s="1"/>
  <c r="I1258" i="8" s="1"/>
  <c r="E1275" i="8"/>
  <c r="G1275" i="8" s="1"/>
  <c r="I1275" i="8" s="1"/>
  <c r="G15" i="18"/>
  <c r="E23" i="8"/>
  <c r="G23" i="8" s="1"/>
  <c r="I23" i="8" s="1"/>
  <c r="G1153" i="18"/>
  <c r="E1165" i="8"/>
  <c r="G1165" i="8" s="1"/>
  <c r="I1165" i="8" s="1"/>
  <c r="G1035" i="18"/>
  <c r="L1034" i="21" s="1"/>
  <c r="E1047" i="8"/>
  <c r="G1047" i="8" s="1"/>
  <c r="I1047" i="8" s="1"/>
  <c r="G48" i="7"/>
  <c r="G35" i="7"/>
  <c r="G1243" i="18"/>
  <c r="E1255" i="8"/>
  <c r="G1255" i="8" s="1"/>
  <c r="I1255" i="8" s="1"/>
  <c r="G216" i="18"/>
  <c r="E227" i="8"/>
  <c r="G227" i="8" s="1"/>
  <c r="I227" i="8" s="1"/>
  <c r="E1276" i="8"/>
  <c r="G1276" i="8" s="1"/>
  <c r="I1276" i="8" s="1"/>
  <c r="G1000" i="18"/>
  <c r="L999" i="21" s="1"/>
  <c r="E1012" i="8"/>
  <c r="G1012" i="8" s="1"/>
  <c r="I1012" i="8" s="1"/>
  <c r="G1085" i="18"/>
  <c r="L1084" i="21" s="1"/>
  <c r="E1097" i="8"/>
  <c r="G1097" i="8" s="1"/>
  <c r="I1097" i="8" s="1"/>
  <c r="G1233" i="18"/>
  <c r="L1232" i="21" s="1"/>
  <c r="E1245" i="8"/>
  <c r="G1245" i="8" s="1"/>
  <c r="I1245" i="8" s="1"/>
  <c r="G1244" i="18"/>
  <c r="L1243" i="21" s="1"/>
  <c r="E1256" i="8"/>
  <c r="G1256" i="8" s="1"/>
  <c r="I1256" i="8" s="1"/>
  <c r="G1007" i="18"/>
  <c r="L1006" i="21" s="1"/>
  <c r="E1019" i="8"/>
  <c r="G1019" i="8" s="1"/>
  <c r="I1019" i="8" s="1"/>
  <c r="G1045" i="18"/>
  <c r="E1057" i="8"/>
  <c r="G1057" i="8" s="1"/>
  <c r="I1057" i="8" s="1"/>
  <c r="G818" i="18"/>
  <c r="E830" i="8"/>
  <c r="G830" i="8" s="1"/>
  <c r="I830" i="8" s="1"/>
  <c r="G1221" i="18"/>
  <c r="L1220" i="21" s="1"/>
  <c r="E1233" i="8"/>
  <c r="G1233" i="8" s="1"/>
  <c r="I1233" i="8" s="1"/>
  <c r="G1271" i="18"/>
  <c r="E1283" i="8"/>
  <c r="G1283" i="8" s="1"/>
  <c r="I1283" i="8" s="1"/>
  <c r="G1267" i="18"/>
  <c r="L1266" i="21" s="1"/>
  <c r="E1279" i="8"/>
  <c r="G1279" i="8" s="1"/>
  <c r="I1279" i="8" s="1"/>
  <c r="G1013" i="18"/>
  <c r="L1012" i="21" s="1"/>
  <c r="E1025" i="8"/>
  <c r="G1025" i="8" s="1"/>
  <c r="I1025" i="8" s="1"/>
  <c r="E922" i="8"/>
  <c r="G922" i="8" s="1"/>
  <c r="I922" i="8" s="1"/>
  <c r="G910" i="18"/>
  <c r="L909" i="21" s="1"/>
  <c r="G236" i="18"/>
  <c r="L235" i="21" s="1"/>
  <c r="E247" i="8"/>
  <c r="G247" i="8" s="1"/>
  <c r="I247" i="8" s="1"/>
  <c r="G998" i="18"/>
  <c r="E1010" i="8"/>
  <c r="G1010" i="8" s="1"/>
  <c r="I1010" i="8" s="1"/>
  <c r="G13" i="18"/>
  <c r="E21" i="8"/>
  <c r="G21" i="8" s="1"/>
  <c r="I21" i="8" s="1"/>
  <c r="G44" i="7"/>
  <c r="G1256" i="18"/>
  <c r="E1268" i="8"/>
  <c r="G1268" i="8" s="1"/>
  <c r="I1268" i="8" s="1"/>
  <c r="F1134" i="18"/>
  <c r="E1133" i="21" s="1"/>
  <c r="F1133" i="21" s="1"/>
  <c r="F911" i="18"/>
  <c r="E910" i="21" s="1"/>
  <c r="F910" i="21" s="1"/>
  <c r="H910" i="21" s="1"/>
  <c r="I910" i="21" s="1"/>
  <c r="G1135" i="18"/>
  <c r="L1134" i="21" s="1"/>
  <c r="E1147" i="8"/>
  <c r="G1147" i="8" s="1"/>
  <c r="I1147" i="8" s="1"/>
  <c r="G1261" i="18"/>
  <c r="L1260" i="21" s="1"/>
  <c r="E1273" i="8"/>
  <c r="G1273" i="8" s="1"/>
  <c r="I1273" i="8" s="1"/>
  <c r="F1136" i="18"/>
  <c r="E1135" i="21" s="1"/>
  <c r="F1135" i="21" s="1"/>
  <c r="H1135" i="21" s="1"/>
  <c r="I1135" i="21" s="1"/>
  <c r="F909" i="18"/>
  <c r="E908" i="21" s="1"/>
  <c r="F908" i="21" s="1"/>
  <c r="H908" i="21" s="1"/>
  <c r="I908" i="21" s="1"/>
  <c r="G825" i="18"/>
  <c r="E837" i="8"/>
  <c r="G837" i="8" s="1"/>
  <c r="I837" i="8" s="1"/>
  <c r="G1055" i="18"/>
  <c r="E1067" i="8"/>
  <c r="G1067" i="8" s="1"/>
  <c r="I1067" i="8" s="1"/>
  <c r="G47" i="7"/>
  <c r="E1237" i="8"/>
  <c r="G1237" i="8" s="1"/>
  <c r="I1237" i="8" s="1"/>
  <c r="G1225" i="18"/>
  <c r="L1224" i="21" s="1"/>
  <c r="F1255" i="18"/>
  <c r="F1234" i="18"/>
  <c r="E1233" i="21" s="1"/>
  <c r="F1233" i="21" s="1"/>
  <c r="F1223" i="18"/>
  <c r="E1222" i="21" s="1"/>
  <c r="F1222" i="21" s="1"/>
  <c r="H1222" i="21" s="1"/>
  <c r="I1222" i="21" s="1"/>
  <c r="I715" i="8"/>
  <c r="N3037" i="12"/>
  <c r="G227" i="11" s="1"/>
  <c r="F1242" i="18" s="1"/>
  <c r="E1241" i="21" s="1"/>
  <c r="F1241" i="21" s="1"/>
  <c r="H1241" i="21" s="1"/>
  <c r="I1241" i="21" s="1"/>
  <c r="F1238" i="18"/>
  <c r="F1260" i="18"/>
  <c r="I160" i="8"/>
  <c r="G488" i="11"/>
  <c r="I1251" i="8"/>
  <c r="F1270" i="18"/>
  <c r="E1269" i="21" s="1"/>
  <c r="F1269" i="21" s="1"/>
  <c r="H1269" i="21" s="1"/>
  <c r="I1269" i="21" s="1"/>
  <c r="G1263" i="18"/>
  <c r="G1264" i="18"/>
  <c r="L1263" i="21" s="1"/>
  <c r="L3083" i="12"/>
  <c r="F1199" i="18"/>
  <c r="E1198" i="21" s="1"/>
  <c r="F1198" i="21" s="1"/>
  <c r="H1198" i="21" s="1"/>
  <c r="I1198" i="21" s="1"/>
  <c r="F1196" i="18"/>
  <c r="F1197" i="18"/>
  <c r="A335" i="11"/>
  <c r="A3968" i="12"/>
  <c r="A304" i="13"/>
  <c r="A305" i="13" s="1"/>
  <c r="A306" i="13" s="1"/>
  <c r="A307" i="13" s="1"/>
  <c r="A308" i="13" s="1"/>
  <c r="I125" i="8"/>
  <c r="I785" i="8"/>
  <c r="I357" i="8"/>
  <c r="I791" i="8"/>
  <c r="I190" i="8"/>
  <c r="I352" i="8"/>
  <c r="I1000" i="8"/>
  <c r="I229" i="8"/>
  <c r="I756" i="8"/>
  <c r="I1192" i="8"/>
  <c r="I152" i="8"/>
  <c r="I292" i="8"/>
  <c r="I322" i="8"/>
  <c r="G225" i="11"/>
  <c r="F217" i="18" s="1"/>
  <c r="F162" i="18"/>
  <c r="E161" i="21" s="1"/>
  <c r="F161" i="21" s="1"/>
  <c r="H161" i="21" s="1"/>
  <c r="I161" i="21" s="1"/>
  <c r="F214" i="18"/>
  <c r="E213" i="21" s="1"/>
  <c r="F213" i="21" s="1"/>
  <c r="H213" i="21" s="1"/>
  <c r="I213" i="21" s="1"/>
  <c r="H2850" i="12"/>
  <c r="L2850" i="12" s="1"/>
  <c r="N2851" i="12" s="1"/>
  <c r="N2853" i="12" s="1"/>
  <c r="N2854" i="12" s="1"/>
  <c r="N2855" i="12" s="1"/>
  <c r="G209" i="11" s="1"/>
  <c r="F178" i="18" s="1"/>
  <c r="A74" i="13"/>
  <c r="N935" i="12"/>
  <c r="N937" i="12" s="1"/>
  <c r="N938" i="12" s="1"/>
  <c r="G70" i="11" s="1"/>
  <c r="A3060" i="12"/>
  <c r="A230" i="11"/>
  <c r="I368" i="8"/>
  <c r="G243" i="11"/>
  <c r="I390" i="8"/>
  <c r="I911" i="8"/>
  <c r="I1135" i="8"/>
  <c r="I1123" i="8"/>
  <c r="I392" i="8"/>
  <c r="I408" i="8"/>
  <c r="I1247" i="8"/>
  <c r="I1030" i="8"/>
  <c r="G242" i="11"/>
  <c r="H2489" i="12"/>
  <c r="L2489" i="12" s="1"/>
  <c r="N2490" i="12" s="1"/>
  <c r="N2492" i="12" s="1"/>
  <c r="N2493" i="12" s="1"/>
  <c r="G175" i="11" s="1"/>
  <c r="H2445" i="12"/>
  <c r="L2445" i="12" s="1"/>
  <c r="N2446" i="12" s="1"/>
  <c r="N2448" i="12" s="1"/>
  <c r="N2449" i="12" s="1"/>
  <c r="G172" i="11" s="1"/>
  <c r="A151" i="12"/>
  <c r="A18" i="11"/>
  <c r="F160" i="18" l="1"/>
  <c r="H3202" i="12"/>
  <c r="L3202" i="12" s="1"/>
  <c r="H3203" i="12" s="1"/>
  <c r="L3203" i="12" s="1"/>
  <c r="F116" i="18"/>
  <c r="F105" i="18"/>
  <c r="F93" i="18"/>
  <c r="G93" i="18" s="1"/>
  <c r="L92" i="21" s="1"/>
  <c r="F97" i="18"/>
  <c r="G97" i="18" s="1"/>
  <c r="L96" i="21" s="1"/>
  <c r="F95" i="18"/>
  <c r="F130" i="18"/>
  <c r="G130" i="18" s="1"/>
  <c r="L129" i="21" s="1"/>
  <c r="F119" i="18"/>
  <c r="F117" i="18"/>
  <c r="F107" i="18"/>
  <c r="E106" i="21" s="1"/>
  <c r="F106" i="21" s="1"/>
  <c r="H106" i="21" s="1"/>
  <c r="I106" i="21" s="1"/>
  <c r="F112" i="18"/>
  <c r="G112" i="18" s="1"/>
  <c r="L111" i="21" s="1"/>
  <c r="F125" i="18"/>
  <c r="E124" i="21" s="1"/>
  <c r="F124" i="21" s="1"/>
  <c r="H124" i="21" s="1"/>
  <c r="I124" i="21" s="1"/>
  <c r="F129" i="18"/>
  <c r="G129" i="18" s="1"/>
  <c r="F131" i="18"/>
  <c r="G131" i="18" s="1"/>
  <c r="F126" i="18"/>
  <c r="E125" i="21" s="1"/>
  <c r="F125" i="21" s="1"/>
  <c r="H125" i="21" s="1"/>
  <c r="I125" i="21" s="1"/>
  <c r="F182" i="18"/>
  <c r="F181" i="18"/>
  <c r="F106" i="18"/>
  <c r="F207" i="18"/>
  <c r="F111" i="18"/>
  <c r="G53" i="11"/>
  <c r="F137" i="18" s="1"/>
  <c r="F92" i="18"/>
  <c r="E91" i="21" s="1"/>
  <c r="F91" i="21" s="1"/>
  <c r="H91" i="21" s="1"/>
  <c r="I91" i="21" s="1"/>
  <c r="F120" i="18"/>
  <c r="G120" i="18" s="1"/>
  <c r="F132" i="18"/>
  <c r="E131" i="21" s="1"/>
  <c r="F131" i="21" s="1"/>
  <c r="H131" i="21" s="1"/>
  <c r="I131" i="21" s="1"/>
  <c r="F121" i="18"/>
  <c r="E131" i="8" s="1"/>
  <c r="G131" i="8" s="1"/>
  <c r="I131" i="8" s="1"/>
  <c r="F91" i="18"/>
  <c r="F96" i="18"/>
  <c r="E95" i="21" s="1"/>
  <c r="F95" i="21" s="1"/>
  <c r="H95" i="21" s="1"/>
  <c r="I95" i="21" s="1"/>
  <c r="L14" i="21"/>
  <c r="L1152" i="21"/>
  <c r="G65" i="22"/>
  <c r="L1245" i="21"/>
  <c r="L1270" i="21"/>
  <c r="L1255" i="21"/>
  <c r="L1262" i="21"/>
  <c r="L12" i="21"/>
  <c r="L817" i="21"/>
  <c r="L1249" i="21"/>
  <c r="L801" i="21"/>
  <c r="G54" i="22"/>
  <c r="L215" i="21"/>
  <c r="L1031" i="21"/>
  <c r="L1054" i="21"/>
  <c r="L1242" i="21"/>
  <c r="G63" i="22"/>
  <c r="N193" i="18"/>
  <c r="L192" i="21"/>
  <c r="L1261" i="21"/>
  <c r="L997" i="21"/>
  <c r="L1044" i="21"/>
  <c r="G64" i="22"/>
  <c r="L824" i="21"/>
  <c r="G62" i="22"/>
  <c r="L604" i="21"/>
  <c r="E643" i="8"/>
  <c r="G643" i="8" s="1"/>
  <c r="I643" i="8" s="1"/>
  <c r="G631" i="18"/>
  <c r="E630" i="21"/>
  <c r="F630" i="21" s="1"/>
  <c r="H630" i="21" s="1"/>
  <c r="I630" i="21" s="1"/>
  <c r="E629" i="8"/>
  <c r="G629" i="8" s="1"/>
  <c r="I629" i="8" s="1"/>
  <c r="E616" i="21"/>
  <c r="F616" i="21" s="1"/>
  <c r="H616" i="21" s="1"/>
  <c r="I616" i="21" s="1"/>
  <c r="G617" i="18"/>
  <c r="L616" i="21" s="1"/>
  <c r="E672" i="21"/>
  <c r="F672" i="21" s="1"/>
  <c r="H672" i="21" s="1"/>
  <c r="I672" i="21" s="1"/>
  <c r="E685" i="8"/>
  <c r="G685" i="8" s="1"/>
  <c r="I685" i="8" s="1"/>
  <c r="G673" i="18"/>
  <c r="L672" i="21" s="1"/>
  <c r="G645" i="18"/>
  <c r="E644" i="21"/>
  <c r="F644" i="21" s="1"/>
  <c r="H644" i="21" s="1"/>
  <c r="I644" i="21" s="1"/>
  <c r="E657" i="8"/>
  <c r="G657" i="8" s="1"/>
  <c r="I657" i="8" s="1"/>
  <c r="E658" i="21"/>
  <c r="F658" i="21" s="1"/>
  <c r="H658" i="21" s="1"/>
  <c r="I658" i="21" s="1"/>
  <c r="E671" i="8"/>
  <c r="G671" i="8" s="1"/>
  <c r="I671" i="8" s="1"/>
  <c r="G659" i="18"/>
  <c r="L658" i="21" s="1"/>
  <c r="E162" i="21"/>
  <c r="F162" i="21" s="1"/>
  <c r="H162" i="21" s="1"/>
  <c r="I162" i="21" s="1"/>
  <c r="G163" i="18"/>
  <c r="L162" i="21" s="1"/>
  <c r="E174" i="8"/>
  <c r="G174" i="8" s="1"/>
  <c r="I174" i="8" s="1"/>
  <c r="N3031" i="12"/>
  <c r="G226" i="11" s="1"/>
  <c r="E1257" i="21"/>
  <c r="F1257" i="21" s="1"/>
  <c r="H1257" i="21" s="1"/>
  <c r="I1257" i="21" s="1"/>
  <c r="E1237" i="21"/>
  <c r="F1237" i="21" s="1"/>
  <c r="H1237" i="21" s="1"/>
  <c r="I1237" i="21" s="1"/>
  <c r="E1259" i="21"/>
  <c r="F1259" i="21" s="1"/>
  <c r="H1259" i="21" s="1"/>
  <c r="I1259" i="21" s="1"/>
  <c r="E1196" i="21"/>
  <c r="F1196" i="21" s="1"/>
  <c r="H1196" i="21" s="1"/>
  <c r="I1196" i="21" s="1"/>
  <c r="E1195" i="21"/>
  <c r="F1195" i="21" s="1"/>
  <c r="H1195" i="21" s="1"/>
  <c r="I1195" i="21" s="1"/>
  <c r="G14" i="7"/>
  <c r="E216" i="21"/>
  <c r="F216" i="21" s="1"/>
  <c r="H216" i="21" s="1"/>
  <c r="I216" i="21" s="1"/>
  <c r="E181" i="21"/>
  <c r="F181" i="21" s="1"/>
  <c r="H181" i="21" s="1"/>
  <c r="I181" i="21" s="1"/>
  <c r="E118" i="21"/>
  <c r="F118" i="21" s="1"/>
  <c r="H118" i="21" s="1"/>
  <c r="I118" i="21" s="1"/>
  <c r="E129" i="21"/>
  <c r="F129" i="21" s="1"/>
  <c r="H129" i="21" s="1"/>
  <c r="I129" i="21" s="1"/>
  <c r="E115" i="21"/>
  <c r="F115" i="21" s="1"/>
  <c r="H115" i="21" s="1"/>
  <c r="I115" i="21" s="1"/>
  <c r="E110" i="21"/>
  <c r="F110" i="21" s="1"/>
  <c r="H110" i="21" s="1"/>
  <c r="I110" i="21" s="1"/>
  <c r="E206" i="21"/>
  <c r="F206" i="21" s="1"/>
  <c r="H206" i="21" s="1"/>
  <c r="I206" i="21" s="1"/>
  <c r="E94" i="21"/>
  <c r="F94" i="21" s="1"/>
  <c r="H94" i="21" s="1"/>
  <c r="I94" i="21" s="1"/>
  <c r="E105" i="21"/>
  <c r="F105" i="21" s="1"/>
  <c r="H105" i="21" s="1"/>
  <c r="I105" i="21" s="1"/>
  <c r="E90" i="21"/>
  <c r="F90" i="21" s="1"/>
  <c r="H90" i="21" s="1"/>
  <c r="I90" i="21" s="1"/>
  <c r="E116" i="21"/>
  <c r="F116" i="21" s="1"/>
  <c r="H116" i="21" s="1"/>
  <c r="I116" i="21" s="1"/>
  <c r="E104" i="21"/>
  <c r="F104" i="21" s="1"/>
  <c r="H104" i="21" s="1"/>
  <c r="I104" i="21" s="1"/>
  <c r="E120" i="21"/>
  <c r="F120" i="21" s="1"/>
  <c r="H120" i="21" s="1"/>
  <c r="I120" i="21" s="1"/>
  <c r="E180" i="21"/>
  <c r="F180" i="21" s="1"/>
  <c r="H180" i="21" s="1"/>
  <c r="I180" i="21" s="1"/>
  <c r="E96" i="21"/>
  <c r="F96" i="21" s="1"/>
  <c r="H96" i="21" s="1"/>
  <c r="I96" i="21" s="1"/>
  <c r="E92" i="21"/>
  <c r="F92" i="21" s="1"/>
  <c r="H92" i="21" s="1"/>
  <c r="I92" i="21" s="1"/>
  <c r="E177" i="21"/>
  <c r="F177" i="21" s="1"/>
  <c r="H177" i="21" s="1"/>
  <c r="I177" i="21" s="1"/>
  <c r="E1254" i="21"/>
  <c r="F1254" i="21" s="1"/>
  <c r="H1254" i="21" s="1"/>
  <c r="I1254" i="21" s="1"/>
  <c r="E136" i="21"/>
  <c r="F136" i="21" s="1"/>
  <c r="H136" i="21" s="1"/>
  <c r="I136" i="21" s="1"/>
  <c r="E111" i="21"/>
  <c r="F111" i="21" s="1"/>
  <c r="H111" i="21" s="1"/>
  <c r="I111" i="21" s="1"/>
  <c r="E128" i="21"/>
  <c r="F128" i="21" s="1"/>
  <c r="H128" i="21" s="1"/>
  <c r="I128" i="21" s="1"/>
  <c r="H1041" i="21"/>
  <c r="I1041" i="21" s="1"/>
  <c r="L1041" i="21" s="1"/>
  <c r="H1233" i="21"/>
  <c r="I1233" i="21" s="1"/>
  <c r="H171" i="21"/>
  <c r="I171" i="21" s="1"/>
  <c r="H1133" i="21"/>
  <c r="I1133" i="21" s="1"/>
  <c r="E12" i="16"/>
  <c r="E167" i="8"/>
  <c r="G167" i="8" s="1"/>
  <c r="I167" i="8" s="1"/>
  <c r="G156" i="18"/>
  <c r="G63" i="7"/>
  <c r="G54" i="7"/>
  <c r="G62" i="7"/>
  <c r="G1288" i="18"/>
  <c r="L1287" i="21" s="1"/>
  <c r="E1300" i="8"/>
  <c r="G1300" i="8" s="1"/>
  <c r="I1300" i="8" s="1"/>
  <c r="G132" i="18"/>
  <c r="E142" i="8"/>
  <c r="G142" i="8" s="1"/>
  <c r="I142" i="8" s="1"/>
  <c r="G1230" i="18"/>
  <c r="L1229" i="21" s="1"/>
  <c r="E1242" i="8"/>
  <c r="G1242" i="8" s="1"/>
  <c r="I1242" i="8" s="1"/>
  <c r="G181" i="18"/>
  <c r="E192" i="8"/>
  <c r="G192" i="8" s="1"/>
  <c r="I192" i="8" s="1"/>
  <c r="G117" i="18"/>
  <c r="E127" i="8"/>
  <c r="G127" i="8" s="1"/>
  <c r="I127" i="8" s="1"/>
  <c r="G111" i="18"/>
  <c r="E121" i="8"/>
  <c r="G121" i="8" s="1"/>
  <c r="I121" i="8" s="1"/>
  <c r="G91" i="18"/>
  <c r="E101" i="8"/>
  <c r="G101" i="8" s="1"/>
  <c r="I101" i="8" s="1"/>
  <c r="G92" i="18"/>
  <c r="E102" i="8"/>
  <c r="G102" i="8" s="1"/>
  <c r="I102" i="8" s="1"/>
  <c r="G1258" i="18"/>
  <c r="E1270" i="8"/>
  <c r="G1270" i="8" s="1"/>
  <c r="I1270" i="8" s="1"/>
  <c r="G65" i="7"/>
  <c r="G182" i="18"/>
  <c r="E193" i="8"/>
  <c r="G193" i="8" s="1"/>
  <c r="I193" i="8" s="1"/>
  <c r="G119" i="18"/>
  <c r="E129" i="8"/>
  <c r="G129" i="8" s="1"/>
  <c r="I129" i="8" s="1"/>
  <c r="G107" i="18"/>
  <c r="G1255" i="18"/>
  <c r="L1254" i="21" s="1"/>
  <c r="E1267" i="8"/>
  <c r="G1267" i="8" s="1"/>
  <c r="I1267" i="8" s="1"/>
  <c r="E141" i="8"/>
  <c r="G141" i="8" s="1"/>
  <c r="I141" i="8" s="1"/>
  <c r="G105" i="18"/>
  <c r="E115" i="8"/>
  <c r="G115" i="8" s="1"/>
  <c r="I115" i="8" s="1"/>
  <c r="G121" i="18"/>
  <c r="E1272" i="8"/>
  <c r="G1272" i="8" s="1"/>
  <c r="I1272" i="8" s="1"/>
  <c r="G1289" i="18"/>
  <c r="L1288" i="21" s="1"/>
  <c r="E1301" i="8"/>
  <c r="G1301" i="8" s="1"/>
  <c r="I1301" i="8" s="1"/>
  <c r="G95" i="18"/>
  <c r="E105" i="8"/>
  <c r="G105" i="8" s="1"/>
  <c r="I105" i="8" s="1"/>
  <c r="G106" i="18"/>
  <c r="E116" i="8"/>
  <c r="G116" i="8" s="1"/>
  <c r="I116" i="8" s="1"/>
  <c r="G214" i="18"/>
  <c r="L213" i="21" s="1"/>
  <c r="E225" i="8"/>
  <c r="G225" i="8" s="1"/>
  <c r="I225" i="8" s="1"/>
  <c r="G1197" i="18"/>
  <c r="L1196" i="21" s="1"/>
  <c r="E1209" i="8"/>
  <c r="G1209" i="8" s="1"/>
  <c r="I1209" i="8" s="1"/>
  <c r="G1238" i="18"/>
  <c r="E1250" i="8"/>
  <c r="G1250" i="8" s="1"/>
  <c r="I1250" i="8" s="1"/>
  <c r="G1291" i="18"/>
  <c r="L1290" i="21" s="1"/>
  <c r="E1303" i="8"/>
  <c r="G1303" i="8" s="1"/>
  <c r="I1303" i="8" s="1"/>
  <c r="E130" i="8"/>
  <c r="G130" i="8" s="1"/>
  <c r="I130" i="8" s="1"/>
  <c r="G162" i="18"/>
  <c r="E173" i="8"/>
  <c r="G173" i="8" s="1"/>
  <c r="I173" i="8" s="1"/>
  <c r="G1196" i="18"/>
  <c r="L1195" i="21" s="1"/>
  <c r="E1208" i="8"/>
  <c r="G1208" i="8" s="1"/>
  <c r="I1208" i="8" s="1"/>
  <c r="G1242" i="18"/>
  <c r="E1254" i="8"/>
  <c r="G1254" i="8" s="1"/>
  <c r="I1254" i="8" s="1"/>
  <c r="G1290" i="18"/>
  <c r="L1289" i="21" s="1"/>
  <c r="E1302" i="8"/>
  <c r="G1302" i="8" s="1"/>
  <c r="I1302" i="8" s="1"/>
  <c r="G217" i="18"/>
  <c r="L216" i="21" s="1"/>
  <c r="E228" i="8"/>
  <c r="G228" i="8" s="1"/>
  <c r="I228" i="8" s="1"/>
  <c r="G1199" i="18"/>
  <c r="L1198" i="21" s="1"/>
  <c r="E1211" i="8"/>
  <c r="G1211" i="8" s="1"/>
  <c r="I1211" i="8" s="1"/>
  <c r="G1270" i="18"/>
  <c r="L1269" i="21" s="1"/>
  <c r="E1282" i="8"/>
  <c r="G1282" i="8" s="1"/>
  <c r="I1282" i="8" s="1"/>
  <c r="G1223" i="18"/>
  <c r="L1222" i="21" s="1"/>
  <c r="E1235" i="8"/>
  <c r="G1235" i="8" s="1"/>
  <c r="I1235" i="8" s="1"/>
  <c r="G1292" i="18"/>
  <c r="L1291" i="21" s="1"/>
  <c r="E1304" i="8"/>
  <c r="G1304" i="8" s="1"/>
  <c r="I1304" i="8" s="1"/>
  <c r="E921" i="8"/>
  <c r="G921" i="8" s="1"/>
  <c r="I921" i="8" s="1"/>
  <c r="G909" i="18"/>
  <c r="E923" i="8"/>
  <c r="G923" i="8" s="1"/>
  <c r="I923" i="8" s="1"/>
  <c r="G911" i="18"/>
  <c r="L910" i="21" s="1"/>
  <c r="G207" i="18"/>
  <c r="E218" i="8"/>
  <c r="G218" i="8" s="1"/>
  <c r="I218" i="8" s="1"/>
  <c r="G172" i="18"/>
  <c r="E183" i="8"/>
  <c r="G183" i="8" s="1"/>
  <c r="I183" i="8" s="1"/>
  <c r="G137" i="18"/>
  <c r="E147" i="8"/>
  <c r="G147" i="8" s="1"/>
  <c r="I147" i="8" s="1"/>
  <c r="G116" i="18"/>
  <c r="E126" i="8"/>
  <c r="G126" i="8" s="1"/>
  <c r="I126" i="8" s="1"/>
  <c r="G178" i="18"/>
  <c r="L177" i="21" s="1"/>
  <c r="E189" i="8"/>
  <c r="G189" i="8" s="1"/>
  <c r="I189" i="8" s="1"/>
  <c r="G1234" i="18"/>
  <c r="L1233" i="21" s="1"/>
  <c r="E1246" i="8"/>
  <c r="G1246" i="8" s="1"/>
  <c r="I1246" i="8" s="1"/>
  <c r="G1136" i="18"/>
  <c r="L1135" i="21" s="1"/>
  <c r="E1148" i="8"/>
  <c r="G1148" i="8" s="1"/>
  <c r="I1148" i="8" s="1"/>
  <c r="G1134" i="18"/>
  <c r="E1146" i="8"/>
  <c r="G1146" i="8" s="1"/>
  <c r="I1146" i="8" s="1"/>
  <c r="F1195" i="18"/>
  <c r="E1194" i="21" s="1"/>
  <c r="F1194" i="21" s="1"/>
  <c r="H1194" i="21" s="1"/>
  <c r="I1194" i="21" s="1"/>
  <c r="F1198" i="18"/>
  <c r="F1237" i="18"/>
  <c r="E1236" i="21" s="1"/>
  <c r="F1236" i="21" s="1"/>
  <c r="L3250" i="12"/>
  <c r="H3251" i="12" s="1"/>
  <c r="L3251" i="12" s="1"/>
  <c r="F1280" i="18"/>
  <c r="G1260" i="18"/>
  <c r="H3204" i="12"/>
  <c r="L3204" i="12" s="1"/>
  <c r="N3206" i="12" s="1"/>
  <c r="G250" i="11" s="1"/>
  <c r="G1216" i="18" s="1"/>
  <c r="L1215" i="21" s="1"/>
  <c r="H3211" i="12"/>
  <c r="L3211" i="12" s="1"/>
  <c r="H3091" i="12"/>
  <c r="L3091" i="12" s="1"/>
  <c r="N3093" i="12" s="1"/>
  <c r="G235" i="11" s="1"/>
  <c r="H3196" i="12"/>
  <c r="L3196" i="12" s="1"/>
  <c r="L3076" i="12"/>
  <c r="N3079" i="12" s="1"/>
  <c r="G233" i="11" s="1"/>
  <c r="F1282" i="18" s="1"/>
  <c r="F1265" i="18"/>
  <c r="F1266" i="18"/>
  <c r="H3084" i="12"/>
  <c r="L3084" i="12" s="1"/>
  <c r="I966" i="8"/>
  <c r="A309" i="13"/>
  <c r="A310" i="13" s="1"/>
  <c r="A311" i="13" s="1"/>
  <c r="I1008" i="8"/>
  <c r="I1191" i="8"/>
  <c r="A3984" i="12"/>
  <c r="A336" i="11"/>
  <c r="I768" i="8"/>
  <c r="I644" i="8"/>
  <c r="I113" i="8"/>
  <c r="I764" i="8"/>
  <c r="I755" i="8"/>
  <c r="A75" i="13"/>
  <c r="A76" i="13" s="1"/>
  <c r="I965" i="8"/>
  <c r="I546" i="8"/>
  <c r="I460" i="8"/>
  <c r="F138" i="18"/>
  <c r="A3067" i="12"/>
  <c r="A231" i="11"/>
  <c r="I744" i="8"/>
  <c r="I1078" i="8"/>
  <c r="I726" i="8"/>
  <c r="A164" i="12"/>
  <c r="A19" i="11"/>
  <c r="L128" i="21" l="1"/>
  <c r="G25" i="22"/>
  <c r="L130" i="21"/>
  <c r="L1241" i="21"/>
  <c r="L104" i="21"/>
  <c r="G19" i="22"/>
  <c r="L90" i="21"/>
  <c r="G18" i="22"/>
  <c r="L1259" i="21"/>
  <c r="E136" i="8"/>
  <c r="G136" i="8" s="1"/>
  <c r="I136" i="8" s="1"/>
  <c r="G125" i="18"/>
  <c r="E130" i="21"/>
  <c r="F130" i="21" s="1"/>
  <c r="H130" i="21" s="1"/>
  <c r="I130" i="21" s="1"/>
  <c r="E135" i="8"/>
  <c r="G135" i="8" s="1"/>
  <c r="I135" i="8" s="1"/>
  <c r="G126" i="18"/>
  <c r="L125" i="21" s="1"/>
  <c r="G31" i="22"/>
  <c r="L161" i="21"/>
  <c r="L94" i="21"/>
  <c r="E117" i="8"/>
  <c r="G117" i="8" s="1"/>
  <c r="I117" i="8" s="1"/>
  <c r="G21" i="22"/>
  <c r="L110" i="21"/>
  <c r="G29" i="7"/>
  <c r="L155" i="21"/>
  <c r="G29" i="22"/>
  <c r="G45" i="22"/>
  <c r="L131" i="21"/>
  <c r="E139" i="8"/>
  <c r="G139" i="8" s="1"/>
  <c r="I139" i="8" s="1"/>
  <c r="L116" i="21"/>
  <c r="E106" i="8"/>
  <c r="G106" i="8" s="1"/>
  <c r="I106" i="8" s="1"/>
  <c r="E140" i="8"/>
  <c r="G140" i="8" s="1"/>
  <c r="I140" i="8" s="1"/>
  <c r="L180" i="21"/>
  <c r="E103" i="8"/>
  <c r="G103" i="8" s="1"/>
  <c r="I103" i="8" s="1"/>
  <c r="L181" i="21"/>
  <c r="L644" i="21"/>
  <c r="G22" i="22"/>
  <c r="L115" i="21"/>
  <c r="G72" i="22"/>
  <c r="L136" i="21"/>
  <c r="G26" i="22"/>
  <c r="G23" i="22"/>
  <c r="L118" i="21"/>
  <c r="L171" i="21"/>
  <c r="G32" i="22"/>
  <c r="G96" i="18"/>
  <c r="L95" i="21" s="1"/>
  <c r="L1133" i="21"/>
  <c r="L206" i="21"/>
  <c r="G34" i="22"/>
  <c r="E119" i="21"/>
  <c r="F119" i="21" s="1"/>
  <c r="H119" i="21" s="1"/>
  <c r="I119" i="21" s="1"/>
  <c r="L908" i="21"/>
  <c r="G61" i="22"/>
  <c r="L91" i="21"/>
  <c r="E107" i="8"/>
  <c r="G107" i="8" s="1"/>
  <c r="I107" i="8" s="1"/>
  <c r="L120" i="21"/>
  <c r="E122" i="8"/>
  <c r="G122" i="8" s="1"/>
  <c r="I122" i="8" s="1"/>
  <c r="L630" i="21"/>
  <c r="L105" i="21"/>
  <c r="L106" i="21"/>
  <c r="L1237" i="21"/>
  <c r="L1257" i="21"/>
  <c r="E171" i="8"/>
  <c r="G171" i="8" s="1"/>
  <c r="I171" i="8" s="1"/>
  <c r="G160" i="18"/>
  <c r="E159" i="21"/>
  <c r="F159" i="21" s="1"/>
  <c r="H159" i="21" s="1"/>
  <c r="I159" i="21" s="1"/>
  <c r="G45" i="7"/>
  <c r="E1197" i="21"/>
  <c r="F1197" i="21" s="1"/>
  <c r="H1197" i="21" s="1"/>
  <c r="I1197" i="21" s="1"/>
  <c r="E1264" i="21"/>
  <c r="F1264" i="21" s="1"/>
  <c r="H1264" i="21" s="1"/>
  <c r="I1264" i="21" s="1"/>
  <c r="E137" i="21"/>
  <c r="F137" i="21" s="1"/>
  <c r="H137" i="21" s="1"/>
  <c r="I137" i="21" s="1"/>
  <c r="E1265" i="21"/>
  <c r="F1265" i="21" s="1"/>
  <c r="H1265" i="21" s="1"/>
  <c r="I1265" i="21" s="1"/>
  <c r="E1279" i="21"/>
  <c r="F1279" i="21" s="1"/>
  <c r="H1279" i="21" s="1"/>
  <c r="I1279" i="21" s="1"/>
  <c r="H1236" i="21"/>
  <c r="I1236" i="21" s="1"/>
  <c r="G196" i="18"/>
  <c r="G33" i="22" s="1"/>
  <c r="E195" i="21"/>
  <c r="F195" i="21" s="1"/>
  <c r="H195" i="21" s="1"/>
  <c r="I195" i="21" s="1"/>
  <c r="E207" i="8"/>
  <c r="G207" i="8" s="1"/>
  <c r="I207" i="8" s="1"/>
  <c r="A312" i="13"/>
  <c r="A313" i="13" s="1"/>
  <c r="A314" i="13" s="1"/>
  <c r="A315" i="13" s="1"/>
  <c r="A316" i="13" s="1"/>
  <c r="A317" i="13" s="1"/>
  <c r="A318" i="13" s="1"/>
  <c r="A319" i="13" s="1"/>
  <c r="A320" i="13" s="1"/>
  <c r="A321" i="13" s="1"/>
  <c r="A322" i="13" s="1"/>
  <c r="A323" i="13" s="1"/>
  <c r="A324" i="13" s="1"/>
  <c r="A325" i="13" s="1"/>
  <c r="A326" i="13" s="1"/>
  <c r="A327" i="13" s="1"/>
  <c r="F226" i="18"/>
  <c r="F225" i="18"/>
  <c r="F228" i="18"/>
  <c r="F224" i="18"/>
  <c r="F230" i="18"/>
  <c r="F229" i="18"/>
  <c r="F227" i="18"/>
  <c r="G34" i="7"/>
  <c r="G25" i="7"/>
  <c r="G72" i="7"/>
  <c r="G32" i="7"/>
  <c r="G23" i="7"/>
  <c r="G1266" i="18"/>
  <c r="L1265" i="21" s="1"/>
  <c r="E1278" i="8"/>
  <c r="G1278" i="8" s="1"/>
  <c r="I1278" i="8" s="1"/>
  <c r="G18" i="7"/>
  <c r="G1265" i="18"/>
  <c r="L1264" i="21" s="1"/>
  <c r="E1277" i="8"/>
  <c r="G1277" i="8" s="1"/>
  <c r="I1277" i="8" s="1"/>
  <c r="G1195" i="18"/>
  <c r="L1194" i="21" s="1"/>
  <c r="E1207" i="8"/>
  <c r="G1207" i="8" s="1"/>
  <c r="I1207" i="8" s="1"/>
  <c r="G61" i="7"/>
  <c r="G19" i="7"/>
  <c r="G1280" i="18"/>
  <c r="E1292" i="8"/>
  <c r="G1292" i="8" s="1"/>
  <c r="I1292" i="8" s="1"/>
  <c r="G1198" i="18"/>
  <c r="L1197" i="21" s="1"/>
  <c r="E1210" i="8"/>
  <c r="G1210" i="8" s="1"/>
  <c r="I1210" i="8" s="1"/>
  <c r="G138" i="18"/>
  <c r="E148" i="8"/>
  <c r="G148" i="8" s="1"/>
  <c r="I148" i="8" s="1"/>
  <c r="G64" i="7"/>
  <c r="G22" i="7"/>
  <c r="G1237" i="18"/>
  <c r="L1236" i="21" s="1"/>
  <c r="E1249" i="8"/>
  <c r="G1249" i="8" s="1"/>
  <c r="I1249" i="8" s="1"/>
  <c r="G31" i="7"/>
  <c r="G21" i="7"/>
  <c r="F1286" i="18"/>
  <c r="F1202" i="18"/>
  <c r="N3253" i="12"/>
  <c r="G257" i="11" s="1"/>
  <c r="F1183" i="18" s="1"/>
  <c r="E1182" i="21" s="1"/>
  <c r="F1182" i="21" s="1"/>
  <c r="N3198" i="12"/>
  <c r="G249" i="11" s="1"/>
  <c r="N3213" i="12"/>
  <c r="G251" i="11" s="1"/>
  <c r="F1219" i="18" s="1"/>
  <c r="F1204" i="18"/>
  <c r="N3086" i="12"/>
  <c r="G234" i="11" s="1"/>
  <c r="H3062" i="12"/>
  <c r="L3062" i="12" s="1"/>
  <c r="H3069" i="12"/>
  <c r="L3069" i="12" s="1"/>
  <c r="A4000" i="12"/>
  <c r="A337" i="11"/>
  <c r="I1290" i="8"/>
  <c r="I1080" i="8"/>
  <c r="A77" i="13"/>
  <c r="A78" i="13" s="1"/>
  <c r="A79" i="13" s="1"/>
  <c r="A80" i="13" s="1"/>
  <c r="A81" i="13" s="1"/>
  <c r="A3074" i="12"/>
  <c r="A232" i="11"/>
  <c r="I750" i="8"/>
  <c r="I630" i="8"/>
  <c r="I853" i="8"/>
  <c r="A176" i="12"/>
  <c r="A20" i="11"/>
  <c r="C261" i="13"/>
  <c r="C279" i="13" s="1"/>
  <c r="H3759" i="12" s="1"/>
  <c r="L3759" i="12" s="1"/>
  <c r="N3760" i="12" s="1"/>
  <c r="N3762" i="12" s="1"/>
  <c r="H3599" i="12"/>
  <c r="L3599" i="12" s="1"/>
  <c r="N3600" i="12" s="1"/>
  <c r="N3602" i="12" s="1"/>
  <c r="G26" i="7" l="1"/>
  <c r="L137" i="21"/>
  <c r="L1279" i="21"/>
  <c r="L119" i="21"/>
  <c r="N196" i="18"/>
  <c r="L195" i="21"/>
  <c r="I150" i="8"/>
  <c r="L159" i="21"/>
  <c r="G30" i="22"/>
  <c r="N160" i="18"/>
  <c r="G30" i="7"/>
  <c r="L124" i="21"/>
  <c r="G24" i="22"/>
  <c r="G24" i="7"/>
  <c r="E1218" i="21"/>
  <c r="F1218" i="21" s="1"/>
  <c r="H1218" i="21" s="1"/>
  <c r="I1218" i="21" s="1"/>
  <c r="E226" i="21"/>
  <c r="F226" i="21" s="1"/>
  <c r="H226" i="21" s="1"/>
  <c r="I226" i="21" s="1"/>
  <c r="E228" i="21"/>
  <c r="F228" i="21" s="1"/>
  <c r="H228" i="21" s="1"/>
  <c r="I228" i="21" s="1"/>
  <c r="E223" i="21"/>
  <c r="F223" i="21" s="1"/>
  <c r="H223" i="21" s="1"/>
  <c r="I223" i="21" s="1"/>
  <c r="E227" i="21"/>
  <c r="F227" i="21" s="1"/>
  <c r="H227" i="21" s="1"/>
  <c r="I227" i="21" s="1"/>
  <c r="E229" i="21"/>
  <c r="F229" i="21" s="1"/>
  <c r="H229" i="21" s="1"/>
  <c r="I229" i="21" s="1"/>
  <c r="E1201" i="21"/>
  <c r="F1201" i="21" s="1"/>
  <c r="H1201" i="21" s="1"/>
  <c r="I1201" i="21" s="1"/>
  <c r="E224" i="21"/>
  <c r="F224" i="21" s="1"/>
  <c r="H224" i="21" s="1"/>
  <c r="I224" i="21" s="1"/>
  <c r="E1281" i="21"/>
  <c r="F1281" i="21" s="1"/>
  <c r="H1281" i="21" s="1"/>
  <c r="I1281" i="21" s="1"/>
  <c r="E1203" i="21"/>
  <c r="F1203" i="21" s="1"/>
  <c r="H1203" i="21" s="1"/>
  <c r="I1203" i="21" s="1"/>
  <c r="E225" i="21"/>
  <c r="F225" i="21" s="1"/>
  <c r="H225" i="21" s="1"/>
  <c r="I225" i="21" s="1"/>
  <c r="E1285" i="21"/>
  <c r="F1285" i="21" s="1"/>
  <c r="H1285" i="21" s="1"/>
  <c r="I1285" i="21" s="1"/>
  <c r="H1182" i="21"/>
  <c r="I1182" i="21" s="1"/>
  <c r="G33" i="7"/>
  <c r="G229" i="18"/>
  <c r="L228" i="21" s="1"/>
  <c r="E240" i="8"/>
  <c r="G240" i="8" s="1"/>
  <c r="I240" i="8" s="1"/>
  <c r="E241" i="8"/>
  <c r="G241" i="8" s="1"/>
  <c r="I241" i="8" s="1"/>
  <c r="G230" i="18"/>
  <c r="L229" i="21" s="1"/>
  <c r="G227" i="18"/>
  <c r="E238" i="8"/>
  <c r="G238" i="8" s="1"/>
  <c r="I238" i="8" s="1"/>
  <c r="G224" i="18"/>
  <c r="E235" i="8"/>
  <c r="G235" i="8" s="1"/>
  <c r="G228" i="18"/>
  <c r="L227" i="21" s="1"/>
  <c r="E239" i="8"/>
  <c r="G239" i="8" s="1"/>
  <c r="I239" i="8" s="1"/>
  <c r="G225" i="18"/>
  <c r="L224" i="21" s="1"/>
  <c r="E236" i="8"/>
  <c r="G236" i="8" s="1"/>
  <c r="I236" i="8" s="1"/>
  <c r="G226" i="18"/>
  <c r="L225" i="21" s="1"/>
  <c r="E237" i="8"/>
  <c r="G237" i="8" s="1"/>
  <c r="I237" i="8" s="1"/>
  <c r="G150" i="8"/>
  <c r="H150" i="8" s="1"/>
  <c r="G1284" i="18"/>
  <c r="L1283" i="21" s="1"/>
  <c r="E1296" i="8"/>
  <c r="G1296" i="8" s="1"/>
  <c r="I1296" i="8" s="1"/>
  <c r="G1285" i="18"/>
  <c r="L1284" i="21" s="1"/>
  <c r="E1297" i="8"/>
  <c r="G1297" i="8" s="1"/>
  <c r="I1297" i="8" s="1"/>
  <c r="G1279" i="18"/>
  <c r="L1278" i="21" s="1"/>
  <c r="E1291" i="8"/>
  <c r="G1291" i="8" s="1"/>
  <c r="I1291" i="8" s="1"/>
  <c r="G1282" i="18"/>
  <c r="E1294" i="8"/>
  <c r="G1294" i="8" s="1"/>
  <c r="I1294" i="8" s="1"/>
  <c r="G1202" i="18"/>
  <c r="E1214" i="8"/>
  <c r="G1214" i="8" s="1"/>
  <c r="I1214" i="8" s="1"/>
  <c r="G1204" i="18"/>
  <c r="E1216" i="8"/>
  <c r="G1216" i="8" s="1"/>
  <c r="I1216" i="8" s="1"/>
  <c r="G1219" i="18"/>
  <c r="E1231" i="8"/>
  <c r="G1231" i="8" s="1"/>
  <c r="I1231" i="8" s="1"/>
  <c r="G1183" i="18"/>
  <c r="E1195" i="8"/>
  <c r="G1195" i="8" s="1"/>
  <c r="I1195" i="8" s="1"/>
  <c r="E1298" i="8"/>
  <c r="G1298" i="8" s="1"/>
  <c r="I1298" i="8" s="1"/>
  <c r="E15" i="16"/>
  <c r="G1287" i="18"/>
  <c r="L1286" i="21" s="1"/>
  <c r="E1299" i="8"/>
  <c r="G1299" i="8" s="1"/>
  <c r="I1299" i="8" s="1"/>
  <c r="F1218" i="18"/>
  <c r="E1217" i="21" s="1"/>
  <c r="F1217" i="21" s="1"/>
  <c r="G1286" i="18"/>
  <c r="F1203" i="18"/>
  <c r="E1202" i="21" s="1"/>
  <c r="F1202" i="21" s="1"/>
  <c r="H1202" i="21" s="1"/>
  <c r="I1202" i="21" s="1"/>
  <c r="I1280" i="8"/>
  <c r="I848" i="8"/>
  <c r="N3064" i="12"/>
  <c r="G231" i="11" s="1"/>
  <c r="N3071" i="12"/>
  <c r="G232" i="11" s="1"/>
  <c r="A4016" i="12"/>
  <c r="A4032" i="12" s="1"/>
  <c r="A4047" i="12" s="1"/>
  <c r="A338" i="11"/>
  <c r="A329" i="13"/>
  <c r="A330" i="13" s="1"/>
  <c r="A331" i="13" s="1"/>
  <c r="A332" i="13" s="1"/>
  <c r="A333" i="13" s="1"/>
  <c r="A340" i="13" s="1"/>
  <c r="A328" i="13"/>
  <c r="A82" i="13"/>
  <c r="A3082" i="12"/>
  <c r="A233" i="11"/>
  <c r="N3603" i="12"/>
  <c r="N3604" i="12" s="1"/>
  <c r="G304" i="11" s="1"/>
  <c r="A180" i="12"/>
  <c r="A21" i="11"/>
  <c r="N3763" i="12"/>
  <c r="N3764" i="12" s="1"/>
  <c r="G322" i="11" s="1"/>
  <c r="C245" i="13"/>
  <c r="H3438" i="12" s="1"/>
  <c r="L3438" i="12" s="1"/>
  <c r="N3439" i="12" s="1"/>
  <c r="N3441" i="12" s="1"/>
  <c r="N1301" i="18" l="1"/>
  <c r="L1182" i="21"/>
  <c r="L1201" i="21"/>
  <c r="L1203" i="21"/>
  <c r="L223" i="21"/>
  <c r="G36" i="22"/>
  <c r="L1281" i="21"/>
  <c r="L1218" i="21"/>
  <c r="L1285" i="21"/>
  <c r="L226" i="21"/>
  <c r="H1217" i="21"/>
  <c r="I1217" i="21" s="1"/>
  <c r="I235" i="8"/>
  <c r="I257" i="8" s="1"/>
  <c r="G257" i="8"/>
  <c r="E16" i="16"/>
  <c r="G36" i="7"/>
  <c r="G1283" i="18"/>
  <c r="L1282" i="21" s="1"/>
  <c r="E1295" i="8"/>
  <c r="G1295" i="8" s="1"/>
  <c r="I1295" i="8" s="1"/>
  <c r="G1203" i="18"/>
  <c r="L1202" i="21" s="1"/>
  <c r="E1215" i="8"/>
  <c r="G1215" i="8" s="1"/>
  <c r="I1215" i="8" s="1"/>
  <c r="G1217" i="18"/>
  <c r="L1216" i="21" s="1"/>
  <c r="E1229" i="8"/>
  <c r="G1229" i="8" s="1"/>
  <c r="I1229" i="8" s="1"/>
  <c r="G1218" i="18"/>
  <c r="L1217" i="21" s="1"/>
  <c r="E1230" i="8"/>
  <c r="G1230" i="8" s="1"/>
  <c r="I1230" i="8" s="1"/>
  <c r="F1200" i="18"/>
  <c r="E1199" i="21" s="1"/>
  <c r="F1199" i="21" s="1"/>
  <c r="H1199" i="21" s="1"/>
  <c r="I1199" i="21" s="1"/>
  <c r="F1281" i="18"/>
  <c r="F1201" i="18"/>
  <c r="F1245" i="18"/>
  <c r="A341" i="11"/>
  <c r="A4063" i="12"/>
  <c r="A340" i="11"/>
  <c r="A334" i="13"/>
  <c r="A341" i="13" s="1"/>
  <c r="A342" i="13" s="1"/>
  <c r="A343" i="13" s="1"/>
  <c r="A344" i="13" s="1"/>
  <c r="A345" i="13" s="1"/>
  <c r="A346" i="13" s="1"/>
  <c r="A347" i="13" s="1"/>
  <c r="A348" i="13" s="1"/>
  <c r="A349" i="13" s="1"/>
  <c r="A350" i="13" s="1"/>
  <c r="A351" i="13" s="1"/>
  <c r="A352" i="13" s="1"/>
  <c r="A357" i="13" s="1"/>
  <c r="A359" i="13" s="1"/>
  <c r="A360" i="13" s="1"/>
  <c r="A361" i="13" s="1"/>
  <c r="A362" i="13" s="1"/>
  <c r="A363" i="13" s="1"/>
  <c r="A364" i="13" s="1"/>
  <c r="A365" i="13" s="1"/>
  <c r="A366" i="13" s="1"/>
  <c r="A367" i="13" s="1"/>
  <c r="A368" i="13" s="1"/>
  <c r="A369" i="13" s="1"/>
  <c r="A370" i="13" s="1"/>
  <c r="A371" i="13" s="1"/>
  <c r="A372" i="13" s="1"/>
  <c r="A373" i="13" s="1"/>
  <c r="A374" i="13" s="1"/>
  <c r="A375" i="13" s="1"/>
  <c r="A376" i="13" s="1"/>
  <c r="A377" i="13" s="1"/>
  <c r="A378" i="13" s="1"/>
  <c r="A379" i="13" s="1"/>
  <c r="A380" i="13" s="1"/>
  <c r="A381" i="13" s="1"/>
  <c r="A382" i="13" s="1"/>
  <c r="A383" i="13" s="1"/>
  <c r="A384" i="13" s="1"/>
  <c r="A385" i="13" s="1"/>
  <c r="A386" i="13" s="1"/>
  <c r="A387" i="13" s="1"/>
  <c r="A339" i="11"/>
  <c r="A83" i="13"/>
  <c r="A84" i="13" s="1"/>
  <c r="A85" i="13" s="1"/>
  <c r="A3089" i="12"/>
  <c r="A234" i="11"/>
  <c r="N3442" i="12"/>
  <c r="N3443" i="12" s="1"/>
  <c r="G286" i="11" s="1"/>
  <c r="A193" i="12"/>
  <c r="A22" i="11"/>
  <c r="E1280" i="21" l="1"/>
  <c r="F1280" i="21" s="1"/>
  <c r="H1280" i="21" s="1"/>
  <c r="I1280" i="21" s="1"/>
  <c r="E1244" i="21"/>
  <c r="F1244" i="21" s="1"/>
  <c r="H1244" i="21" s="1"/>
  <c r="I1244" i="21" s="1"/>
  <c r="E1200" i="21"/>
  <c r="F1200" i="21" s="1"/>
  <c r="H1200" i="21" s="1"/>
  <c r="I1200" i="21" s="1"/>
  <c r="I1300" i="21" s="1"/>
  <c r="H257" i="8"/>
  <c r="G1281" i="18"/>
  <c r="E1212" i="8"/>
  <c r="G1212" i="8" s="1"/>
  <c r="G1200" i="18"/>
  <c r="E1293" i="8"/>
  <c r="G1293" i="8" s="1"/>
  <c r="I1293" i="8" s="1"/>
  <c r="G1245" i="18"/>
  <c r="E1257" i="8"/>
  <c r="G1257" i="8" s="1"/>
  <c r="I1257" i="8" s="1"/>
  <c r="G1201" i="18"/>
  <c r="E1213" i="8"/>
  <c r="G1213" i="8" s="1"/>
  <c r="I1213" i="8" s="1"/>
  <c r="A388" i="13"/>
  <c r="A389" i="13" s="1"/>
  <c r="A390" i="13" s="1"/>
  <c r="A391" i="13" s="1"/>
  <c r="A392" i="13" s="1"/>
  <c r="A393" i="13" s="1"/>
  <c r="A394" i="13" s="1"/>
  <c r="A395" i="13" s="1"/>
  <c r="A396" i="13" s="1"/>
  <c r="A397" i="13" s="1"/>
  <c r="A398" i="13" s="1"/>
  <c r="A399" i="13" s="1"/>
  <c r="A400" i="13" s="1"/>
  <c r="A401" i="13" s="1"/>
  <c r="A402" i="13" s="1"/>
  <c r="A403" i="13" s="1"/>
  <c r="A404" i="13" s="1"/>
  <c r="A405" i="13" s="1"/>
  <c r="A406" i="13" s="1"/>
  <c r="A407" i="13" s="1"/>
  <c r="A408" i="13" s="1"/>
  <c r="A409" i="13" s="1"/>
  <c r="A410" i="13" s="1"/>
  <c r="A411" i="13" s="1"/>
  <c r="A412" i="13" s="1"/>
  <c r="A413" i="13" s="1"/>
  <c r="A414" i="13" s="1"/>
  <c r="A415" i="13" s="1"/>
  <c r="A419" i="13" s="1"/>
  <c r="A424" i="13" s="1"/>
  <c r="A425" i="13" s="1"/>
  <c r="A426" i="13" s="1"/>
  <c r="A427" i="13" s="1"/>
  <c r="A428" i="13" s="1"/>
  <c r="A429" i="13" s="1"/>
  <c r="A430" i="13" s="1"/>
  <c r="A431" i="13" s="1"/>
  <c r="A432" i="13" s="1"/>
  <c r="A433" i="13" s="1"/>
  <c r="A434" i="13" s="1"/>
  <c r="A435" i="13" s="1"/>
  <c r="A436" i="13" s="1"/>
  <c r="A437" i="13" s="1"/>
  <c r="A438" i="13" s="1"/>
  <c r="A439" i="13" s="1"/>
  <c r="A440" i="13" s="1"/>
  <c r="A441" i="13" s="1"/>
  <c r="A442" i="13" s="1"/>
  <c r="A443" i="13" s="1"/>
  <c r="A444" i="13" s="1"/>
  <c r="A445" i="13" s="1"/>
  <c r="A446" i="13" s="1"/>
  <c r="A447" i="13" s="1"/>
  <c r="A448" i="13" s="1"/>
  <c r="A449" i="13" s="1"/>
  <c r="A450" i="13" s="1"/>
  <c r="A451" i="13" s="1"/>
  <c r="A452" i="13" s="1"/>
  <c r="A453" i="13" s="1"/>
  <c r="A454" i="13" s="1"/>
  <c r="A455" i="13" s="1"/>
  <c r="A456" i="13" s="1"/>
  <c r="A457" i="13" s="1"/>
  <c r="A458" i="13" s="1"/>
  <c r="A459" i="13" s="1"/>
  <c r="A460" i="13" s="1"/>
  <c r="A461" i="13" s="1"/>
  <c r="A462" i="13" s="1"/>
  <c r="A463" i="13" s="1"/>
  <c r="A464" i="13" s="1"/>
  <c r="A465" i="13" s="1"/>
  <c r="A466" i="13" s="1"/>
  <c r="A467" i="13" s="1"/>
  <c r="A468" i="13" s="1"/>
  <c r="A469" i="13" s="1"/>
  <c r="A470" i="13" s="1"/>
  <c r="A471" i="13" s="1"/>
  <c r="A472" i="13" s="1"/>
  <c r="A473" i="13" s="1"/>
  <c r="A474" i="13" s="1"/>
  <c r="A475" i="13" s="1"/>
  <c r="A476" i="13" s="1"/>
  <c r="A477" i="13" s="1"/>
  <c r="A478" i="13" s="1"/>
  <c r="A479" i="13" s="1"/>
  <c r="A480" i="13" s="1"/>
  <c r="A481" i="13" s="1"/>
  <c r="A482" i="13" s="1"/>
  <c r="A483" i="13" s="1"/>
  <c r="A484" i="13" s="1"/>
  <c r="A485" i="13" s="1"/>
  <c r="A486" i="13" s="1"/>
  <c r="A487" i="13" s="1"/>
  <c r="A488" i="13" s="1"/>
  <c r="A489" i="13" s="1"/>
  <c r="A490" i="13" s="1"/>
  <c r="A491" i="13" s="1"/>
  <c r="A492" i="13" s="1"/>
  <c r="A493" i="13" s="1"/>
  <c r="A494" i="13" s="1"/>
  <c r="A495" i="13" s="1"/>
  <c r="A496" i="13" s="1"/>
  <c r="A497" i="13" s="1"/>
  <c r="A498" i="13" s="1"/>
  <c r="A499" i="13" s="1"/>
  <c r="A500" i="13" s="1"/>
  <c r="A501" i="13" s="1"/>
  <c r="A502" i="13" s="1"/>
  <c r="A503" i="13" s="1"/>
  <c r="A504" i="13" s="1"/>
  <c r="A505" i="13" s="1"/>
  <c r="A506" i="13" s="1"/>
  <c r="A507" i="13" s="1"/>
  <c r="A508" i="13" s="1"/>
  <c r="A509" i="13" s="1"/>
  <c r="A510" i="13" s="1"/>
  <c r="A511" i="13" s="1"/>
  <c r="A512" i="13" s="1"/>
  <c r="A513" i="13" s="1"/>
  <c r="A514" i="13" s="1"/>
  <c r="A515" i="13" s="1"/>
  <c r="A516" i="13" s="1"/>
  <c r="A517" i="13" s="1"/>
  <c r="A518" i="13" s="1"/>
  <c r="A519" i="13" s="1"/>
  <c r="A520" i="13" s="1"/>
  <c r="A521" i="13" s="1"/>
  <c r="A522" i="13" s="1"/>
  <c r="A523" i="13" s="1"/>
  <c r="A524" i="13" s="1"/>
  <c r="A525" i="13" s="1"/>
  <c r="A526" i="13" s="1"/>
  <c r="A527" i="13" s="1"/>
  <c r="A528" i="13" s="1"/>
  <c r="A529" i="13" s="1"/>
  <c r="A530" i="13" s="1"/>
  <c r="A531" i="13" s="1"/>
  <c r="A532" i="13" s="1"/>
  <c r="A533" i="13" s="1"/>
  <c r="A534" i="13" s="1"/>
  <c r="A535" i="13" s="1"/>
  <c r="A536" i="13" s="1"/>
  <c r="A537" i="13" s="1"/>
  <c r="A538" i="13" s="1"/>
  <c r="A539" i="13" s="1"/>
  <c r="A540" i="13" s="1"/>
  <c r="A541" i="13" s="1"/>
  <c r="A542" i="13" s="1"/>
  <c r="A543" i="13" s="1"/>
  <c r="A4079" i="12"/>
  <c r="A342" i="11"/>
  <c r="A86" i="13"/>
  <c r="A3096" i="12"/>
  <c r="A236" i="11" s="1"/>
  <c r="A235" i="11"/>
  <c r="A206" i="12"/>
  <c r="A23" i="11"/>
  <c r="G73" i="7" l="1"/>
  <c r="L1280" i="21"/>
  <c r="G73" i="22"/>
  <c r="L1200" i="21"/>
  <c r="L1244" i="21"/>
  <c r="G70" i="22"/>
  <c r="L1199" i="21"/>
  <c r="L1300" i="21" s="1"/>
  <c r="G69" i="22"/>
  <c r="E17" i="16"/>
  <c r="E19" i="16" s="1"/>
  <c r="G76" i="22" s="1"/>
  <c r="I1212" i="8"/>
  <c r="I1313" i="8" s="1"/>
  <c r="G1313" i="8"/>
  <c r="G69" i="7"/>
  <c r="G70" i="7"/>
  <c r="A545" i="13"/>
  <c r="A546" i="13" s="1"/>
  <c r="A544" i="13"/>
  <c r="A4095" i="12"/>
  <c r="A4112" i="12" s="1"/>
  <c r="A343" i="11"/>
  <c r="A87" i="13"/>
  <c r="A88" i="13" s="1"/>
  <c r="A89" i="13" s="1"/>
  <c r="A90" i="13" s="1"/>
  <c r="A91" i="13" s="1"/>
  <c r="A92" i="13" s="1"/>
  <c r="A93" i="13" s="1"/>
  <c r="A94" i="13" s="1"/>
  <c r="A95" i="13" s="1"/>
  <c r="A96" i="13" s="1"/>
  <c r="A97" i="13" s="1"/>
  <c r="A98" i="13" s="1"/>
  <c r="A99" i="13" s="1"/>
  <c r="A3104" i="12"/>
  <c r="A219" i="12"/>
  <c r="A24" i="11"/>
  <c r="G75" i="22" l="1"/>
  <c r="G77" i="22" s="1"/>
  <c r="G75" i="7"/>
  <c r="A547" i="13"/>
  <c r="A548" i="13" s="1"/>
  <c r="A549" i="13" s="1"/>
  <c r="A550" i="13" s="1"/>
  <c r="A551" i="13" s="1"/>
  <c r="A552" i="13" s="1"/>
  <c r="A553" i="13" s="1"/>
  <c r="A554" i="13" s="1"/>
  <c r="A607" i="13" s="1"/>
  <c r="A608" i="13" s="1"/>
  <c r="A609" i="13" s="1"/>
  <c r="A610" i="13" s="1"/>
  <c r="A611" i="13" s="1"/>
  <c r="A612" i="13" s="1"/>
  <c r="A613" i="13" s="1"/>
  <c r="A614" i="13" s="1"/>
  <c r="A615" i="13" s="1"/>
  <c r="A616" i="13" s="1"/>
  <c r="A617" i="13" s="1"/>
  <c r="A618" i="13" s="1"/>
  <c r="A619" i="13" s="1"/>
  <c r="A620" i="13" s="1"/>
  <c r="A621" i="13" s="1"/>
  <c r="A622" i="13" s="1"/>
  <c r="A623" i="13" s="1"/>
  <c r="A624" i="13" s="1"/>
  <c r="A625" i="13" s="1"/>
  <c r="A626" i="13" s="1"/>
  <c r="A627" i="13" s="1"/>
  <c r="A628" i="13" s="1"/>
  <c r="A629" i="13" s="1"/>
  <c r="A630" i="13" s="1"/>
  <c r="A631" i="13" s="1"/>
  <c r="A632" i="13" s="1"/>
  <c r="A633" i="13" s="1"/>
  <c r="A634" i="13" s="1"/>
  <c r="A635" i="13" s="1"/>
  <c r="A636" i="13" s="1"/>
  <c r="A637" i="13" s="1"/>
  <c r="A638" i="13" s="1"/>
  <c r="A639" i="13" s="1"/>
  <c r="A640" i="13" s="1"/>
  <c r="A641" i="13" s="1"/>
  <c r="A642" i="13" s="1"/>
  <c r="A643" i="13" s="1"/>
  <c r="A644" i="13" s="1"/>
  <c r="A645" i="13" s="1"/>
  <c r="A646" i="13" s="1"/>
  <c r="A647" i="13" s="1"/>
  <c r="A648" i="13" s="1"/>
  <c r="A649" i="13" s="1"/>
  <c r="A650" i="13" s="1"/>
  <c r="A651" i="13" s="1"/>
  <c r="A652" i="13" s="1"/>
  <c r="A653" i="13" s="1"/>
  <c r="A654" i="13" s="1"/>
  <c r="A655" i="13" s="1"/>
  <c r="A656" i="13" s="1"/>
  <c r="A657" i="13" s="1"/>
  <c r="A658" i="13" s="1"/>
  <c r="A659" i="13" s="1"/>
  <c r="A660" i="13" s="1"/>
  <c r="A661" i="13" s="1"/>
  <c r="A662" i="13" s="1"/>
  <c r="A663" i="13" s="1"/>
  <c r="A664" i="13" s="1"/>
  <c r="A665" i="13" s="1"/>
  <c r="A666" i="13" s="1"/>
  <c r="A667" i="13" s="1"/>
  <c r="A668" i="13" s="1"/>
  <c r="A669" i="13" s="1"/>
  <c r="A670" i="13" s="1"/>
  <c r="A671" i="13" s="1"/>
  <c r="A672" i="13" s="1"/>
  <c r="A673" i="13" s="1"/>
  <c r="A674" i="13" s="1"/>
  <c r="A675" i="13" s="1"/>
  <c r="A676" i="13" s="1"/>
  <c r="A677" i="13" s="1"/>
  <c r="A678" i="13" s="1"/>
  <c r="A679" i="13" s="1"/>
  <c r="A680" i="13" s="1"/>
  <c r="A681" i="13" s="1"/>
  <c r="A682" i="13" s="1"/>
  <c r="A683" i="13" s="1"/>
  <c r="A684" i="13" s="1"/>
  <c r="A685" i="13" s="1"/>
  <c r="A686" i="13" s="1"/>
  <c r="A687" i="13" s="1"/>
  <c r="A688" i="13" s="1"/>
  <c r="A689" i="13" s="1"/>
  <c r="A690" i="13" s="1"/>
  <c r="A691" i="13" s="1"/>
  <c r="A692" i="13" s="1"/>
  <c r="A693" i="13" s="1"/>
  <c r="A694" i="13" s="1"/>
  <c r="A695" i="13" s="1"/>
  <c r="A696" i="13" s="1"/>
  <c r="A697" i="13" s="1"/>
  <c r="A698" i="13" s="1"/>
  <c r="A699" i="13" s="1"/>
  <c r="A700" i="13" s="1"/>
  <c r="A100" i="13"/>
  <c r="A101" i="13" s="1"/>
  <c r="A102" i="13" s="1"/>
  <c r="A103" i="13" s="1"/>
  <c r="A104" i="13" s="1"/>
  <c r="A105" i="13" s="1"/>
  <c r="A106" i="13" s="1"/>
  <c r="A4129" i="12"/>
  <c r="A345" i="11"/>
  <c r="A344" i="11"/>
  <c r="A3111" i="12"/>
  <c r="A238" i="11" s="1"/>
  <c r="A237" i="11"/>
  <c r="A25" i="11"/>
  <c r="A235" i="12"/>
  <c r="H70" i="22" l="1"/>
  <c r="H59" i="22"/>
  <c r="H14" i="22"/>
  <c r="H62" i="22"/>
  <c r="H19" i="22"/>
  <c r="M19" i="22" s="1"/>
  <c r="N19" i="22" s="1"/>
  <c r="BL19" i="22" s="1"/>
  <c r="H30" i="22"/>
  <c r="O30" i="22" s="1"/>
  <c r="P30" i="22" s="1"/>
  <c r="Q30" i="22" s="1"/>
  <c r="R30" i="22" s="1"/>
  <c r="S30" i="22" s="1"/>
  <c r="T30" i="22" s="1"/>
  <c r="H27" i="22"/>
  <c r="BL27" i="22" s="1"/>
  <c r="H58" i="22"/>
  <c r="J58" i="22" s="1"/>
  <c r="K58" i="22" s="1"/>
  <c r="AD58" i="22" s="1"/>
  <c r="AE58" i="22" s="1"/>
  <c r="AF58" i="22" s="1"/>
  <c r="AG58" i="22" s="1"/>
  <c r="AH58" i="22" s="1"/>
  <c r="AI58" i="22" s="1"/>
  <c r="AJ58" i="22" s="1"/>
  <c r="AK58" i="22" s="1"/>
  <c r="AL58" i="22" s="1"/>
  <c r="AM58" i="22" s="1"/>
  <c r="AN58" i="22" s="1"/>
  <c r="AO58" i="22" s="1"/>
  <c r="AP58" i="22" s="1"/>
  <c r="AQ58" i="22" s="1"/>
  <c r="AR58" i="22" s="1"/>
  <c r="BL58" i="22" s="1"/>
  <c r="H54" i="22"/>
  <c r="H44" i="22"/>
  <c r="H33" i="22"/>
  <c r="H64" i="22"/>
  <c r="H61" i="22"/>
  <c r="H48" i="22"/>
  <c r="H28" i="22"/>
  <c r="H17" i="22"/>
  <c r="BL17" i="22" s="1"/>
  <c r="H65" i="22"/>
  <c r="H22" i="22"/>
  <c r="H52" i="22"/>
  <c r="BL52" i="22" s="1"/>
  <c r="H68" i="22"/>
  <c r="H39" i="22"/>
  <c r="BL39" i="22" s="1"/>
  <c r="H47" i="22"/>
  <c r="H50" i="22"/>
  <c r="H29" i="22"/>
  <c r="H42" i="22"/>
  <c r="H20" i="22"/>
  <c r="BL20" i="22" s="1"/>
  <c r="H37" i="22"/>
  <c r="H26" i="22"/>
  <c r="H21" i="22"/>
  <c r="H53" i="22"/>
  <c r="H49" i="22"/>
  <c r="H35" i="22"/>
  <c r="H18" i="22"/>
  <c r="H16" i="22"/>
  <c r="BL16" i="22" s="1"/>
  <c r="H41" i="22"/>
  <c r="H40" i="22"/>
  <c r="H57" i="22"/>
  <c r="H71" i="22"/>
  <c r="BL71" i="22" s="1"/>
  <c r="H32" i="22"/>
  <c r="H25" i="22"/>
  <c r="H56" i="22"/>
  <c r="H63" i="22"/>
  <c r="H38" i="22"/>
  <c r="BL38" i="22" s="1"/>
  <c r="H34" i="22"/>
  <c r="H66" i="22"/>
  <c r="BL66" i="22" s="1"/>
  <c r="H67" i="22"/>
  <c r="BL67" i="22" s="1"/>
  <c r="H55" i="22"/>
  <c r="BL55" i="22" s="1"/>
  <c r="H46" i="22"/>
  <c r="BL46" i="22" s="1"/>
  <c r="H60" i="22"/>
  <c r="BL60" i="22" s="1"/>
  <c r="H51" i="22"/>
  <c r="H31" i="22"/>
  <c r="H43" i="22"/>
  <c r="H15" i="22"/>
  <c r="H24" i="22"/>
  <c r="H72" i="22"/>
  <c r="H45" i="22"/>
  <c r="H23" i="22"/>
  <c r="H36" i="22"/>
  <c r="H73" i="22"/>
  <c r="H69" i="22"/>
  <c r="H18" i="7"/>
  <c r="L18" i="7" s="1"/>
  <c r="M18" i="7" s="1"/>
  <c r="N18" i="7" s="1"/>
  <c r="H30" i="7"/>
  <c r="O30" i="7" s="1"/>
  <c r="P30" i="7" s="1"/>
  <c r="Q30" i="7" s="1"/>
  <c r="R30" i="7" s="1"/>
  <c r="S30" i="7" s="1"/>
  <c r="T30" i="7" s="1"/>
  <c r="A107" i="13"/>
  <c r="A108" i="13" s="1"/>
  <c r="A109" i="13" s="1"/>
  <c r="A110" i="13" s="1"/>
  <c r="A111" i="13" s="1"/>
  <c r="A112" i="13" s="1"/>
  <c r="A113" i="13" s="1"/>
  <c r="A114" i="13" s="1"/>
  <c r="A115" i="13" s="1"/>
  <c r="A116" i="13" s="1"/>
  <c r="A117" i="13" s="1"/>
  <c r="A118" i="13" s="1"/>
  <c r="A119" i="13" s="1"/>
  <c r="A120" i="13" s="1"/>
  <c r="A121" i="13" s="1"/>
  <c r="A122" i="13" s="1"/>
  <c r="A123" i="13" s="1"/>
  <c r="A124" i="13" s="1"/>
  <c r="A125" i="13" s="1"/>
  <c r="A126" i="13" s="1"/>
  <c r="A127" i="13" s="1"/>
  <c r="A128" i="13" s="1"/>
  <c r="A129" i="13" s="1"/>
  <c r="A130" i="13" s="1"/>
  <c r="A131" i="13" s="1"/>
  <c r="A132" i="13" s="1"/>
  <c r="A133" i="13" s="1"/>
  <c r="A134" i="13" s="1"/>
  <c r="A135" i="13" s="1"/>
  <c r="A136" i="13" s="1"/>
  <c r="A137" i="13" s="1"/>
  <c r="A138" i="13" s="1"/>
  <c r="H21" i="7"/>
  <c r="O21" i="7" s="1"/>
  <c r="P21" i="7" s="1"/>
  <c r="Q21" i="7" s="1"/>
  <c r="BL21" i="7" s="1"/>
  <c r="A701" i="13"/>
  <c r="A702" i="13"/>
  <c r="A703" i="13" s="1"/>
  <c r="A704" i="13" s="1"/>
  <c r="A705" i="13" s="1"/>
  <c r="A706" i="13" s="1"/>
  <c r="A707" i="13" s="1"/>
  <c r="A708" i="13" s="1"/>
  <c r="A709" i="13" s="1"/>
  <c r="A710" i="13" s="1"/>
  <c r="A711" i="13" s="1"/>
  <c r="A712" i="13" s="1"/>
  <c r="A713" i="13" s="1"/>
  <c r="A714" i="13" s="1"/>
  <c r="A715" i="13" s="1"/>
  <c r="A716" i="13" s="1"/>
  <c r="A717" i="13" s="1"/>
  <c r="A718" i="13" s="1"/>
  <c r="A719" i="13" s="1"/>
  <c r="A720" i="13" s="1"/>
  <c r="A721" i="13" s="1"/>
  <c r="A722" i="13" s="1"/>
  <c r="A723" i="13" s="1"/>
  <c r="A724" i="13" s="1"/>
  <c r="A725" i="13" s="1"/>
  <c r="A726" i="13" s="1"/>
  <c r="A727" i="13" s="1"/>
  <c r="A728" i="13" s="1"/>
  <c r="A729" i="13" s="1"/>
  <c r="A730" i="13" s="1"/>
  <c r="A731" i="13" s="1"/>
  <c r="A732" i="13" s="1"/>
  <c r="A733" i="13" s="1"/>
  <c r="A734" i="13" s="1"/>
  <c r="A735" i="13" s="1"/>
  <c r="A736" i="13" s="1"/>
  <c r="A737" i="13" s="1"/>
  <c r="A738" i="13" s="1"/>
  <c r="A739" i="13" s="1"/>
  <c r="A740" i="13" s="1"/>
  <c r="A741" i="13" s="1"/>
  <c r="A742" i="13" s="1"/>
  <c r="A743" i="13" s="1"/>
  <c r="A744" i="13" s="1"/>
  <c r="A745" i="13" s="1"/>
  <c r="A746" i="13" s="1"/>
  <c r="A747" i="13" s="1"/>
  <c r="A748" i="13" s="1"/>
  <c r="A749" i="13" s="1"/>
  <c r="A750" i="13" s="1"/>
  <c r="A346" i="11"/>
  <c r="A4147" i="12"/>
  <c r="A3118" i="12"/>
  <c r="A247" i="12"/>
  <c r="A26" i="11"/>
  <c r="W49" i="22" l="1"/>
  <c r="X49" i="22" s="1"/>
  <c r="Y49" i="22" s="1"/>
  <c r="Z49" i="22" s="1"/>
  <c r="AA49" i="22" s="1"/>
  <c r="AB49" i="22" s="1"/>
  <c r="BL49" i="22"/>
  <c r="AU44" i="22"/>
  <c r="AV44" i="22" s="1"/>
  <c r="AW44" i="22" s="1"/>
  <c r="AX44" i="22" s="1"/>
  <c r="AY44" i="22" s="1"/>
  <c r="BL44" i="22"/>
  <c r="AL61" i="22"/>
  <c r="AM61" i="22" s="1"/>
  <c r="AN61" i="22" s="1"/>
  <c r="AO61" i="22" s="1"/>
  <c r="AP61" i="22" s="1"/>
  <c r="AQ61" i="22" s="1"/>
  <c r="BL61" i="22"/>
  <c r="Z36" i="22"/>
  <c r="AA36" i="22" s="1"/>
  <c r="AB36" i="22" s="1"/>
  <c r="AC36" i="22" s="1"/>
  <c r="AD36" i="22" s="1"/>
  <c r="AE36" i="22" s="1"/>
  <c r="BL36" i="22"/>
  <c r="X56" i="22"/>
  <c r="Y56" i="22" s="1"/>
  <c r="Z56" i="22" s="1"/>
  <c r="AA56" i="22" s="1"/>
  <c r="AB56" i="22" s="1"/>
  <c r="AC56" i="22" s="1"/>
  <c r="BL56" i="22"/>
  <c r="J42" i="22"/>
  <c r="K42" i="22" s="1"/>
  <c r="AR42" i="22" s="1"/>
  <c r="AS42" i="22" s="1"/>
  <c r="AT42" i="22" s="1"/>
  <c r="AU42" i="22" s="1"/>
  <c r="AV42" i="22" s="1"/>
  <c r="AW42" i="22" s="1"/>
  <c r="AX42" i="22" s="1"/>
  <c r="AY42" i="22" s="1"/>
  <c r="AZ42" i="22" s="1"/>
  <c r="BA42" i="22" s="1"/>
  <c r="AS43" i="22"/>
  <c r="AT43" i="22" s="1"/>
  <c r="AU43" i="22" s="1"/>
  <c r="AV43" i="22" s="1"/>
  <c r="AW43" i="22" s="1"/>
  <c r="BL43" i="22"/>
  <c r="AN40" i="22"/>
  <c r="AO40" i="22" s="1"/>
  <c r="AP40" i="22" s="1"/>
  <c r="AQ40" i="22" s="1"/>
  <c r="AR40" i="22" s="1"/>
  <c r="BL40" i="22"/>
  <c r="J68" i="22"/>
  <c r="K68" i="22" s="1"/>
  <c r="AS68" i="22" s="1"/>
  <c r="AT68" i="22" s="1"/>
  <c r="AU68" i="22" s="1"/>
  <c r="AV68" i="22" s="1"/>
  <c r="AW68" i="22" s="1"/>
  <c r="AX68" i="22" s="1"/>
  <c r="AY68" i="22" s="1"/>
  <c r="AZ68" i="22" s="1"/>
  <c r="BA68" i="22" s="1"/>
  <c r="BB68" i="22" s="1"/>
  <c r="BC68" i="22" s="1"/>
  <c r="BD68" i="22" s="1"/>
  <c r="BE68" i="22" s="1"/>
  <c r="BF68" i="22" s="1"/>
  <c r="BG68" i="22" s="1"/>
  <c r="AP62" i="22"/>
  <c r="AQ62" i="22" s="1"/>
  <c r="AR62" i="22" s="1"/>
  <c r="AS62" i="22" s="1"/>
  <c r="AT62" i="22" s="1"/>
  <c r="BL62" i="22"/>
  <c r="X53" i="22"/>
  <c r="Y53" i="22" s="1"/>
  <c r="Z53" i="22" s="1"/>
  <c r="AA53" i="22" s="1"/>
  <c r="AB53" i="22" s="1"/>
  <c r="AC53" i="22" s="1"/>
  <c r="BL53" i="22"/>
  <c r="O21" i="22"/>
  <c r="P21" i="22" s="1"/>
  <c r="Q21" i="22" s="1"/>
  <c r="BL21" i="22"/>
  <c r="AD34" i="22"/>
  <c r="AE34" i="22" s="1"/>
  <c r="AF34" i="22" s="1"/>
  <c r="AG34" i="22" s="1"/>
  <c r="AH34" i="22" s="1"/>
  <c r="AI34" i="22" s="1"/>
  <c r="AJ34" i="22" s="1"/>
  <c r="AK34" i="22" s="1"/>
  <c r="AL34" i="22" s="1"/>
  <c r="AM34" i="22" s="1"/>
  <c r="AN34" i="22" s="1"/>
  <c r="AO34" i="22" s="1"/>
  <c r="AP34" i="22" s="1"/>
  <c r="AQ34" i="22" s="1"/>
  <c r="AR34" i="22" s="1"/>
  <c r="BL34" i="22"/>
  <c r="T26" i="22"/>
  <c r="U26" i="22" s="1"/>
  <c r="V26" i="22" s="1"/>
  <c r="BL26" i="22"/>
  <c r="J73" i="22"/>
  <c r="K73" i="22" s="1"/>
  <c r="AS73" i="22" s="1"/>
  <c r="AT73" i="22" s="1"/>
  <c r="AU73" i="22" s="1"/>
  <c r="AV73" i="22" s="1"/>
  <c r="AW73" i="22" s="1"/>
  <c r="AX73" i="22" s="1"/>
  <c r="AY73" i="22" s="1"/>
  <c r="AZ73" i="22" s="1"/>
  <c r="BA73" i="22" s="1"/>
  <c r="BB73" i="22" s="1"/>
  <c r="BC73" i="22" s="1"/>
  <c r="BD73" i="22" s="1"/>
  <c r="BE73" i="22" s="1"/>
  <c r="BF73" i="22" s="1"/>
  <c r="BG73" i="22" s="1"/>
  <c r="BL73" i="22"/>
  <c r="AB37" i="22"/>
  <c r="AC37" i="22" s="1"/>
  <c r="AD37" i="22" s="1"/>
  <c r="AE37" i="22" s="1"/>
  <c r="AF37" i="22" s="1"/>
  <c r="AG37" i="22" s="1"/>
  <c r="BL37" i="22"/>
  <c r="T33" i="22"/>
  <c r="U33" i="22" s="1"/>
  <c r="V33" i="22" s="1"/>
  <c r="W33" i="22" s="1"/>
  <c r="X33" i="22" s="1"/>
  <c r="Y33" i="22" s="1"/>
  <c r="J63" i="22"/>
  <c r="K63" i="22" s="1"/>
  <c r="AR63" i="22" s="1"/>
  <c r="AS63" i="22" s="1"/>
  <c r="AT63" i="22" s="1"/>
  <c r="AU63" i="22" s="1"/>
  <c r="AV63" i="22" s="1"/>
  <c r="BL63" i="22"/>
  <c r="AC54" i="22"/>
  <c r="AD54" i="22" s="1"/>
  <c r="AE54" i="22" s="1"/>
  <c r="AF54" i="22" s="1"/>
  <c r="AG54" i="22" s="1"/>
  <c r="AH54" i="22" s="1"/>
  <c r="AI54" i="22" s="1"/>
  <c r="AJ54" i="22" s="1"/>
  <c r="AK54" i="22" s="1"/>
  <c r="BL54" i="22"/>
  <c r="AX45" i="22"/>
  <c r="AY45" i="22" s="1"/>
  <c r="AZ45" i="22" s="1"/>
  <c r="BA45" i="22" s="1"/>
  <c r="BB45" i="22" s="1"/>
  <c r="BL45" i="22"/>
  <c r="R25" i="22"/>
  <c r="S25" i="22" s="1"/>
  <c r="T25" i="22" s="1"/>
  <c r="BL25" i="22"/>
  <c r="N29" i="22"/>
  <c r="O29" i="22" s="1"/>
  <c r="P29" i="22" s="1"/>
  <c r="Q29" i="22" s="1"/>
  <c r="R29" i="22" s="1"/>
  <c r="S29" i="22" s="1"/>
  <c r="BL29" i="22"/>
  <c r="R32" i="22"/>
  <c r="S32" i="22" s="1"/>
  <c r="T32" i="22" s="1"/>
  <c r="U32" i="22" s="1"/>
  <c r="V32" i="22" s="1"/>
  <c r="W32" i="22" s="1"/>
  <c r="BL32" i="22"/>
  <c r="R24" i="22"/>
  <c r="S24" i="22" s="1"/>
  <c r="T24" i="22" s="1"/>
  <c r="BL24" i="22"/>
  <c r="P31" i="22"/>
  <c r="Q31" i="22" s="1"/>
  <c r="R31" i="22" s="1"/>
  <c r="S31" i="22" s="1"/>
  <c r="T31" i="22" s="1"/>
  <c r="U31" i="22" s="1"/>
  <c r="AP41" i="22"/>
  <c r="AQ41" i="22" s="1"/>
  <c r="AR41" i="22" s="1"/>
  <c r="AS41" i="22" s="1"/>
  <c r="AT41" i="22" s="1"/>
  <c r="BL41" i="22"/>
  <c r="I14" i="22"/>
  <c r="H75" i="22"/>
  <c r="X35" i="22"/>
  <c r="Y35" i="22" s="1"/>
  <c r="Z35" i="22" s="1"/>
  <c r="AA35" i="22" s="1"/>
  <c r="AB35" i="22" s="1"/>
  <c r="AC35" i="22" s="1"/>
  <c r="BL35" i="22"/>
  <c r="W48" i="22"/>
  <c r="X48" i="22" s="1"/>
  <c r="Y48" i="22" s="1"/>
  <c r="Z48" i="22" s="1"/>
  <c r="AA48" i="22" s="1"/>
  <c r="AB48" i="22" s="1"/>
  <c r="BL48" i="22"/>
  <c r="J69" i="22"/>
  <c r="K69" i="22" s="1"/>
  <c r="AS69" i="22" s="1"/>
  <c r="AT69" i="22" s="1"/>
  <c r="AU69" i="22" s="1"/>
  <c r="AV69" i="22" s="1"/>
  <c r="AW69" i="22" s="1"/>
  <c r="AX69" i="22" s="1"/>
  <c r="AY69" i="22" s="1"/>
  <c r="AZ69" i="22" s="1"/>
  <c r="BA69" i="22" s="1"/>
  <c r="BB69" i="22" s="1"/>
  <c r="BC69" i="22" s="1"/>
  <c r="BD69" i="22" s="1"/>
  <c r="BE69" i="22" s="1"/>
  <c r="BF69" i="22" s="1"/>
  <c r="BG69" i="22" s="1"/>
  <c r="BL69" i="22"/>
  <c r="AU64" i="22"/>
  <c r="AV64" i="22" s="1"/>
  <c r="AW64" i="22" s="1"/>
  <c r="AX64" i="22" s="1"/>
  <c r="AY64" i="22" s="1"/>
  <c r="BL64" i="22"/>
  <c r="Q23" i="22"/>
  <c r="R23" i="22" s="1"/>
  <c r="S23" i="22" s="1"/>
  <c r="BL23" i="22"/>
  <c r="W50" i="22"/>
  <c r="X50" i="22" s="1"/>
  <c r="Y50" i="22" s="1"/>
  <c r="Z50" i="22" s="1"/>
  <c r="AA50" i="22" s="1"/>
  <c r="AB50" i="22" s="1"/>
  <c r="I15" i="22"/>
  <c r="J15" i="22" s="1"/>
  <c r="K15" i="22" s="1"/>
  <c r="L15" i="22" s="1"/>
  <c r="M15" i="22" s="1"/>
  <c r="N15" i="22" s="1"/>
  <c r="O15" i="22" s="1"/>
  <c r="P15" i="22" s="1"/>
  <c r="Q15" i="22" s="1"/>
  <c r="R15" i="22" s="1"/>
  <c r="S15" i="22" s="1"/>
  <c r="T15" i="22" s="1"/>
  <c r="U15" i="22" s="1"/>
  <c r="V15" i="22" s="1"/>
  <c r="W15" i="22" s="1"/>
  <c r="X15" i="22" s="1"/>
  <c r="Y15" i="22" s="1"/>
  <c r="Z15" i="22" s="1"/>
  <c r="AA15" i="22" s="1"/>
  <c r="AB15" i="22" s="1"/>
  <c r="AC15" i="22" s="1"/>
  <c r="AD15" i="22" s="1"/>
  <c r="AE15" i="22" s="1"/>
  <c r="AF15" i="22" s="1"/>
  <c r="AG15" i="22" s="1"/>
  <c r="AH15" i="22" s="1"/>
  <c r="AI15" i="22" s="1"/>
  <c r="AJ15" i="22" s="1"/>
  <c r="AK15" i="22" s="1"/>
  <c r="AL15" i="22" s="1"/>
  <c r="AM15" i="22" s="1"/>
  <c r="AN15" i="22" s="1"/>
  <c r="AO15" i="22" s="1"/>
  <c r="AP15" i="22" s="1"/>
  <c r="AQ15" i="22" s="1"/>
  <c r="AR15" i="22" s="1"/>
  <c r="AS15" i="22" s="1"/>
  <c r="AT15" i="22" s="1"/>
  <c r="AU15" i="22" s="1"/>
  <c r="AV15" i="22" s="1"/>
  <c r="AW15" i="22" s="1"/>
  <c r="AX15" i="22" s="1"/>
  <c r="AY15" i="22" s="1"/>
  <c r="AZ15" i="22" s="1"/>
  <c r="BA15" i="22" s="1"/>
  <c r="BB15" i="22" s="1"/>
  <c r="BC15" i="22" s="1"/>
  <c r="BD15" i="22" s="1"/>
  <c r="BE15" i="22" s="1"/>
  <c r="BF15" i="22" s="1"/>
  <c r="BG15" i="22" s="1"/>
  <c r="BH15" i="22" s="1"/>
  <c r="X57" i="22"/>
  <c r="Y57" i="22" s="1"/>
  <c r="Z57" i="22" s="1"/>
  <c r="AA57" i="22" s="1"/>
  <c r="AB57" i="22" s="1"/>
  <c r="AC57" i="22" s="1"/>
  <c r="BL57" i="22"/>
  <c r="W51" i="22"/>
  <c r="X51" i="22" s="1"/>
  <c r="Y51" i="22" s="1"/>
  <c r="Z51" i="22" s="1"/>
  <c r="AA51" i="22" s="1"/>
  <c r="AB51" i="22" s="1"/>
  <c r="BL51" i="22"/>
  <c r="O22" i="22"/>
  <c r="P22" i="22" s="1"/>
  <c r="Q22" i="22" s="1"/>
  <c r="BL22" i="22"/>
  <c r="J59" i="22"/>
  <c r="K59" i="22" s="1"/>
  <c r="AS59" i="22" s="1"/>
  <c r="AT59" i="22" s="1"/>
  <c r="AU59" i="22" s="1"/>
  <c r="AV59" i="22" s="1"/>
  <c r="AW59" i="22" s="1"/>
  <c r="AX59" i="22" s="1"/>
  <c r="AY59" i="22" s="1"/>
  <c r="AZ59" i="22" s="1"/>
  <c r="BA59" i="22" s="1"/>
  <c r="BB59" i="22" s="1"/>
  <c r="BC59" i="22" s="1"/>
  <c r="BD59" i="22" s="1"/>
  <c r="BE59" i="22" s="1"/>
  <c r="BF59" i="22" s="1"/>
  <c r="BG59" i="22" s="1"/>
  <c r="X28" i="22"/>
  <c r="Y28" i="22" s="1"/>
  <c r="Z28" i="22" s="1"/>
  <c r="AA28" i="22" s="1"/>
  <c r="AB28" i="22" s="1"/>
  <c r="AC28" i="22" s="1"/>
  <c r="AS72" i="22"/>
  <c r="AT72" i="22" s="1"/>
  <c r="AU72" i="22" s="1"/>
  <c r="AV72" i="22" s="1"/>
  <c r="AW72" i="22" s="1"/>
  <c r="AX72" i="22" s="1"/>
  <c r="AY72" i="22" s="1"/>
  <c r="AZ72" i="22" s="1"/>
  <c r="BA72" i="22" s="1"/>
  <c r="BB72" i="22" s="1"/>
  <c r="BC72" i="22" s="1"/>
  <c r="BD72" i="22" s="1"/>
  <c r="BE72" i="22" s="1"/>
  <c r="BF72" i="22" s="1"/>
  <c r="BG72" i="22" s="1"/>
  <c r="BL72" i="22"/>
  <c r="W47" i="22"/>
  <c r="X47" i="22" s="1"/>
  <c r="Y47" i="22" s="1"/>
  <c r="Z47" i="22" s="1"/>
  <c r="AA47" i="22" s="1"/>
  <c r="AB47" i="22" s="1"/>
  <c r="L18" i="22"/>
  <c r="M18" i="22" s="1"/>
  <c r="N18" i="22" s="1"/>
  <c r="BL18" i="22"/>
  <c r="AW65" i="22"/>
  <c r="AX65" i="22" s="1"/>
  <c r="AY65" i="22" s="1"/>
  <c r="AZ65" i="22" s="1"/>
  <c r="BA65" i="22" s="1"/>
  <c r="BL65" i="22"/>
  <c r="J70" i="22"/>
  <c r="K70" i="22" s="1"/>
  <c r="AS70" i="22" s="1"/>
  <c r="AT70" i="22" s="1"/>
  <c r="AU70" i="22" s="1"/>
  <c r="AV70" i="22" s="1"/>
  <c r="AW70" i="22" s="1"/>
  <c r="AX70" i="22" s="1"/>
  <c r="AY70" i="22" s="1"/>
  <c r="AZ70" i="22" s="1"/>
  <c r="BA70" i="22" s="1"/>
  <c r="BB70" i="22" s="1"/>
  <c r="BC70" i="22" s="1"/>
  <c r="BD70" i="22" s="1"/>
  <c r="BE70" i="22" s="1"/>
  <c r="BF70" i="22" s="1"/>
  <c r="BG70" i="22" s="1"/>
  <c r="BL70" i="22"/>
  <c r="A139" i="13"/>
  <c r="A140" i="13" s="1"/>
  <c r="A141" i="13" s="1"/>
  <c r="A145" i="13" s="1"/>
  <c r="A147" i="13" s="1"/>
  <c r="A148" i="13" s="1"/>
  <c r="A149" i="13" s="1"/>
  <c r="A150" i="13" s="1"/>
  <c r="A151" i="13" s="1"/>
  <c r="A152" i="13" s="1"/>
  <c r="A153" i="13" s="1"/>
  <c r="A154" i="13" s="1"/>
  <c r="A155" i="13" s="1"/>
  <c r="A156" i="13" s="1"/>
  <c r="A157" i="13" s="1"/>
  <c r="A158" i="13" s="1"/>
  <c r="A159" i="13" s="1"/>
  <c r="A143" i="13"/>
  <c r="A347" i="11"/>
  <c r="A4167" i="12"/>
  <c r="A3125" i="12"/>
  <c r="A239" i="11"/>
  <c r="A268" i="12"/>
  <c r="A27" i="11"/>
  <c r="BL28" i="22" l="1"/>
  <c r="A160" i="13"/>
  <c r="A161" i="13" s="1"/>
  <c r="A162" i="13" s="1"/>
  <c r="A163" i="13" s="1"/>
  <c r="A164" i="13" s="1"/>
  <c r="A165" i="13" s="1"/>
  <c r="A166" i="13" s="1"/>
  <c r="A167" i="13" s="1"/>
  <c r="A168" i="13" s="1"/>
  <c r="A169" i="13" s="1"/>
  <c r="A170" i="13" s="1"/>
  <c r="A171" i="13" s="1"/>
  <c r="A172" i="13" s="1"/>
  <c r="A173" i="13" s="1"/>
  <c r="A174" i="13" s="1"/>
  <c r="A175" i="13" s="1"/>
  <c r="A176" i="13" s="1"/>
  <c r="A177" i="13" s="1"/>
  <c r="A178" i="13" s="1"/>
  <c r="A179" i="13" s="1"/>
  <c r="A180" i="13" s="1"/>
  <c r="A181" i="13" s="1"/>
  <c r="A185" i="13" s="1"/>
  <c r="A186" i="13" s="1"/>
  <c r="A187" i="13" s="1"/>
  <c r="A188" i="13" s="1"/>
  <c r="A189" i="13" s="1"/>
  <c r="A190" i="13" s="1"/>
  <c r="A191" i="13" s="1"/>
  <c r="A192" i="13" s="1"/>
  <c r="A193" i="13" s="1"/>
  <c r="A194" i="13" s="1"/>
  <c r="A195" i="13" s="1"/>
  <c r="A196" i="13" s="1"/>
  <c r="A197" i="13" s="1"/>
  <c r="A198" i="13" s="1"/>
  <c r="A199" i="13" s="1"/>
  <c r="A200" i="13" s="1"/>
  <c r="A201" i="13" s="1"/>
  <c r="A202" i="13" s="1"/>
  <c r="A203" i="13" s="1"/>
  <c r="A204" i="13" s="1"/>
  <c r="A205" i="13" s="1"/>
  <c r="A206" i="13" s="1"/>
  <c r="A207" i="13" s="1"/>
  <c r="A208" i="13" s="1"/>
  <c r="A209" i="13" s="1"/>
  <c r="A210" i="13" s="1"/>
  <c r="A211" i="13" s="1"/>
  <c r="A212" i="13" s="1"/>
  <c r="BL59" i="22"/>
  <c r="J14" i="22"/>
  <c r="I75" i="22"/>
  <c r="I76" i="22" s="1"/>
  <c r="BL47" i="22"/>
  <c r="BL50" i="22"/>
  <c r="BL31" i="22"/>
  <c r="BL33" i="22"/>
  <c r="BL68" i="22"/>
  <c r="BL42" i="22"/>
  <c r="BL15" i="22"/>
  <c r="A348" i="11"/>
  <c r="A4183" i="12"/>
  <c r="A3131" i="12"/>
  <c r="A240" i="11"/>
  <c r="A289" i="12"/>
  <c r="A28" i="11"/>
  <c r="K14" i="22" l="1"/>
  <c r="J75" i="22"/>
  <c r="J76" i="22" s="1"/>
  <c r="A4201" i="12"/>
  <c r="A349" i="11"/>
  <c r="A3142" i="12"/>
  <c r="A241" i="11"/>
  <c r="A299" i="12"/>
  <c r="A29" i="11"/>
  <c r="K75" i="22" l="1"/>
  <c r="K76" i="22" s="1"/>
  <c r="L14" i="22"/>
  <c r="A350" i="11"/>
  <c r="A4219" i="12"/>
  <c r="A3149" i="12"/>
  <c r="A242" i="11"/>
  <c r="C253" i="13"/>
  <c r="H3509" i="12" s="1"/>
  <c r="L3509" i="12" s="1"/>
  <c r="N3510" i="12" s="1"/>
  <c r="N3512" i="12" s="1"/>
  <c r="A309" i="12"/>
  <c r="A30" i="11"/>
  <c r="M14" i="22" l="1"/>
  <c r="L75" i="22"/>
  <c r="L76" i="22" s="1"/>
  <c r="A4235" i="12"/>
  <c r="A4253" i="12" s="1"/>
  <c r="A351" i="11"/>
  <c r="A3161" i="12"/>
  <c r="A243" i="11"/>
  <c r="N3513" i="12"/>
  <c r="N3514" i="12" s="1"/>
  <c r="G294" i="11" s="1"/>
  <c r="A323" i="12"/>
  <c r="A31" i="11"/>
  <c r="N14" i="22" l="1"/>
  <c r="M75" i="22"/>
  <c r="M76" i="22" s="1"/>
  <c r="A4270" i="12"/>
  <c r="A353" i="11"/>
  <c r="A352" i="11"/>
  <c r="A3169" i="12"/>
  <c r="A244" i="11"/>
  <c r="A338" i="12"/>
  <c r="A359" i="12" s="1"/>
  <c r="A32" i="11"/>
  <c r="C276" i="13"/>
  <c r="H3716" i="12" s="1"/>
  <c r="L3716" i="12" s="1"/>
  <c r="N3717" i="12" s="1"/>
  <c r="N3719" i="12" s="1"/>
  <c r="N75" i="22" l="1"/>
  <c r="N76" i="22" s="1"/>
  <c r="O14" i="22"/>
  <c r="A4288" i="12"/>
  <c r="A354" i="11"/>
  <c r="A377" i="12"/>
  <c r="A34" i="11"/>
  <c r="A3176" i="12"/>
  <c r="A245" i="11"/>
  <c r="C275" i="13"/>
  <c r="H3707" i="12" s="1"/>
  <c r="L3707" i="12" s="1"/>
  <c r="N3708" i="12" s="1"/>
  <c r="N3710" i="12" s="1"/>
  <c r="N3720" i="12"/>
  <c r="N3721" i="12" s="1"/>
  <c r="G317" i="11" s="1"/>
  <c r="A33" i="11"/>
  <c r="O75" i="22" l="1"/>
  <c r="O76" i="22" s="1"/>
  <c r="P14" i="22"/>
  <c r="A246" i="11"/>
  <c r="A3182" i="12"/>
  <c r="A355" i="11"/>
  <c r="A4304" i="12"/>
  <c r="A36" i="11"/>
  <c r="A394" i="12"/>
  <c r="N3711" i="12"/>
  <c r="N3712" i="12" s="1"/>
  <c r="G316" i="11" s="1"/>
  <c r="Q14" i="22" l="1"/>
  <c r="P75" i="22"/>
  <c r="P76" i="22" s="1"/>
  <c r="A247" i="11"/>
  <c r="A3188" i="12"/>
  <c r="A4324" i="12"/>
  <c r="A356" i="11"/>
  <c r="A412" i="12"/>
  <c r="A37" i="11"/>
  <c r="R14" i="22" l="1"/>
  <c r="Q75" i="22"/>
  <c r="Q76" i="22" s="1"/>
  <c r="A248" i="11"/>
  <c r="A3194" i="12"/>
  <c r="A4341" i="12"/>
  <c r="A357" i="11"/>
  <c r="A430" i="12"/>
  <c r="A39" i="11"/>
  <c r="R75" i="22" l="1"/>
  <c r="R76" i="22" s="1"/>
  <c r="S14" i="22"/>
  <c r="A3200" i="12"/>
  <c r="A249" i="11"/>
  <c r="A4357" i="12"/>
  <c r="A4373" i="12" s="1"/>
  <c r="A358" i="11"/>
  <c r="A448" i="12"/>
  <c r="A40" i="11"/>
  <c r="S75" i="22" l="1"/>
  <c r="S76" i="22" s="1"/>
  <c r="T14" i="22"/>
  <c r="A3209" i="12"/>
  <c r="A250" i="11"/>
  <c r="A4391" i="12"/>
  <c r="A360" i="11"/>
  <c r="A359" i="11"/>
  <c r="A466" i="12"/>
  <c r="A41" i="11"/>
  <c r="T75" i="22" l="1"/>
  <c r="T76" i="22" s="1"/>
  <c r="U14" i="22"/>
  <c r="A3215" i="12"/>
  <c r="A251" i="11"/>
  <c r="A4409" i="12"/>
  <c r="A361" i="11"/>
  <c r="A484" i="12"/>
  <c r="A42" i="11"/>
  <c r="U75" i="22" l="1"/>
  <c r="U76" i="22" s="1"/>
  <c r="V14" i="22"/>
  <c r="A252" i="11"/>
  <c r="A3224" i="12"/>
  <c r="A4427" i="12"/>
  <c r="A362" i="11"/>
  <c r="A502" i="12"/>
  <c r="A43" i="11"/>
  <c r="W14" i="22" l="1"/>
  <c r="V75" i="22"/>
  <c r="V76" i="22" s="1"/>
  <c r="A3230" i="12"/>
  <c r="A253" i="11"/>
  <c r="A4445" i="12"/>
  <c r="A363" i="11"/>
  <c r="A518" i="12"/>
  <c r="A44" i="11"/>
  <c r="X14" i="22" l="1"/>
  <c r="W75" i="22"/>
  <c r="W76" i="22" s="1"/>
  <c r="A3236" i="12"/>
  <c r="A254" i="11"/>
  <c r="A364" i="11"/>
  <c r="A4463" i="12"/>
  <c r="A534" i="12"/>
  <c r="A45" i="11"/>
  <c r="Y14" i="22" l="1"/>
  <c r="X75" i="22"/>
  <c r="X76" i="22" s="1"/>
  <c r="A255" i="11"/>
  <c r="A3242" i="12"/>
  <c r="A4479" i="12"/>
  <c r="A365" i="11"/>
  <c r="A551" i="12"/>
  <c r="A46" i="11"/>
  <c r="Y75" i="22" l="1"/>
  <c r="Y76" i="22" s="1"/>
  <c r="Z14" i="22"/>
  <c r="A256" i="11"/>
  <c r="A3249" i="12"/>
  <c r="A4495" i="12"/>
  <c r="A366" i="11"/>
  <c r="A567" i="12"/>
  <c r="A583" i="12" s="1"/>
  <c r="A47" i="11"/>
  <c r="Z75" i="22" l="1"/>
  <c r="Z76" i="22" s="1"/>
  <c r="AA14" i="22"/>
  <c r="A257" i="11"/>
  <c r="A3255" i="12"/>
  <c r="A367" i="11"/>
  <c r="A4510" i="12"/>
  <c r="A609" i="12"/>
  <c r="A49" i="11"/>
  <c r="A48" i="11"/>
  <c r="AB14" i="22" l="1"/>
  <c r="AA75" i="22"/>
  <c r="AA76" i="22" s="1"/>
  <c r="A258" i="11"/>
  <c r="A3261" i="12"/>
  <c r="A368" i="11"/>
  <c r="A4526" i="12"/>
  <c r="A625" i="12"/>
  <c r="A50" i="11"/>
  <c r="AB75" i="22" l="1"/>
  <c r="AB76" i="22" s="1"/>
  <c r="AC14" i="22"/>
  <c r="A3267" i="12"/>
  <c r="A259" i="11"/>
  <c r="A4543" i="12"/>
  <c r="A369" i="11"/>
  <c r="A642" i="12"/>
  <c r="A51" i="11"/>
  <c r="AD14" i="22" l="1"/>
  <c r="AC75" i="22"/>
  <c r="AC76" i="22" s="1"/>
  <c r="A3273" i="12"/>
  <c r="A260" i="11"/>
  <c r="A4559" i="12"/>
  <c r="A370" i="11"/>
  <c r="A651" i="12"/>
  <c r="A52" i="11"/>
  <c r="AE14" i="22" l="1"/>
  <c r="AD75" i="22"/>
  <c r="AD76" i="22" s="1"/>
  <c r="A261" i="11"/>
  <c r="A3279" i="12"/>
  <c r="A4575" i="12"/>
  <c r="A371" i="11"/>
  <c r="A668" i="12"/>
  <c r="A54" i="11"/>
  <c r="AE75" i="22" l="1"/>
  <c r="AE76" i="22" s="1"/>
  <c r="AF14" i="22"/>
  <c r="A262" i="11"/>
  <c r="A3285" i="12"/>
  <c r="A372" i="11"/>
  <c r="A4591" i="12"/>
  <c r="A686" i="12"/>
  <c r="A55" i="11"/>
  <c r="AF75" i="22" l="1"/>
  <c r="AF76" i="22" s="1"/>
  <c r="AG14" i="22"/>
  <c r="A263" i="11"/>
  <c r="A3291" i="12"/>
  <c r="A4608" i="12"/>
  <c r="A373" i="11"/>
  <c r="A707" i="12"/>
  <c r="A56" i="11"/>
  <c r="AH14" i="22" l="1"/>
  <c r="AG75" i="22"/>
  <c r="AG76" i="22" s="1"/>
  <c r="A264" i="11"/>
  <c r="A3297" i="12"/>
  <c r="A374" i="11"/>
  <c r="A4624" i="12"/>
  <c r="A4640" i="12" s="1"/>
  <c r="A4656" i="12" s="1"/>
  <c r="A728" i="12"/>
  <c r="A57" i="11"/>
  <c r="AH75" i="22" l="1"/>
  <c r="AH76" i="22" s="1"/>
  <c r="AI14" i="22"/>
  <c r="A265" i="11"/>
  <c r="A3307" i="12"/>
  <c r="A375" i="11"/>
  <c r="A749" i="12"/>
  <c r="A58" i="11"/>
  <c r="AJ14" i="22" l="1"/>
  <c r="AI75" i="22"/>
  <c r="AI76" i="22" s="1"/>
  <c r="A3313" i="12"/>
  <c r="A266" i="11"/>
  <c r="A4671" i="12"/>
  <c r="A377" i="11"/>
  <c r="A771" i="12"/>
  <c r="A59" i="11"/>
  <c r="AJ75" i="22" l="1"/>
  <c r="AJ76" i="22" s="1"/>
  <c r="AK14" i="22"/>
  <c r="A267" i="11"/>
  <c r="A3319" i="12"/>
  <c r="A378" i="11"/>
  <c r="A4687" i="12"/>
  <c r="A792" i="12"/>
  <c r="A60" i="11"/>
  <c r="AK75" i="22" l="1"/>
  <c r="AK76" i="22" s="1"/>
  <c r="AL14" i="22"/>
  <c r="A3325" i="12"/>
  <c r="A268" i="11"/>
  <c r="A4703" i="12"/>
  <c r="A379" i="11"/>
  <c r="A61" i="11"/>
  <c r="A815" i="12"/>
  <c r="AM14" i="22" l="1"/>
  <c r="AL75" i="22"/>
  <c r="AL76" i="22" s="1"/>
  <c r="A269" i="11"/>
  <c r="A3331" i="12"/>
  <c r="A4719" i="12"/>
  <c r="A380" i="11"/>
  <c r="A838" i="12"/>
  <c r="A62" i="11"/>
  <c r="AM75" i="22" l="1"/>
  <c r="AM76" i="22" s="1"/>
  <c r="AN14" i="22"/>
  <c r="A3337" i="12"/>
  <c r="A270" i="11"/>
  <c r="A381" i="11"/>
  <c r="A4735" i="12"/>
  <c r="A861" i="12"/>
  <c r="A63" i="11"/>
  <c r="AO14" i="22" l="1"/>
  <c r="AN75" i="22"/>
  <c r="AN76" i="22" s="1"/>
  <c r="A3345" i="12"/>
  <c r="A272" i="11" s="1"/>
  <c r="A271" i="11"/>
  <c r="A4754" i="12"/>
  <c r="A382" i="11"/>
  <c r="A887" i="12"/>
  <c r="A951" i="12" s="1"/>
  <c r="A968" i="12" s="1"/>
  <c r="A1004" i="12" s="1"/>
  <c r="A64" i="11"/>
  <c r="AP14" i="22" l="1"/>
  <c r="AO75" i="22"/>
  <c r="AO76" i="22" s="1"/>
  <c r="A4772" i="12"/>
  <c r="A383" i="11"/>
  <c r="A74" i="11"/>
  <c r="A1022" i="12"/>
  <c r="A1039" i="12" s="1"/>
  <c r="A987" i="12"/>
  <c r="A72" i="11"/>
  <c r="AP75" i="22" l="1"/>
  <c r="AP76" i="22" s="1"/>
  <c r="AQ14" i="22"/>
  <c r="A384" i="11"/>
  <c r="A4788" i="12"/>
  <c r="A75" i="11"/>
  <c r="A76" i="11"/>
  <c r="A1056" i="12"/>
  <c r="A1073" i="12" s="1"/>
  <c r="A73" i="11"/>
  <c r="A1102" i="12"/>
  <c r="AR14" i="22" l="1"/>
  <c r="AQ75" i="22"/>
  <c r="AQ76" i="22" s="1"/>
  <c r="A385" i="11"/>
  <c r="A4804" i="12"/>
  <c r="A1118" i="12"/>
  <c r="A77" i="11"/>
  <c r="AR75" i="22" l="1"/>
  <c r="AR76" i="22" s="1"/>
  <c r="AS14" i="22"/>
  <c r="A4820" i="12"/>
  <c r="A386" i="11"/>
  <c r="A1134" i="12"/>
  <c r="A1152" i="12" s="1"/>
  <c r="A78" i="11"/>
  <c r="AT14" i="22" l="1"/>
  <c r="AS75" i="22"/>
  <c r="AS76" i="22" s="1"/>
  <c r="A387" i="11"/>
  <c r="A4836" i="12"/>
  <c r="A1168" i="12"/>
  <c r="A81" i="11"/>
  <c r="A79" i="11"/>
  <c r="AT75" i="22" l="1"/>
  <c r="AT76" i="22" s="1"/>
  <c r="AU14" i="22"/>
  <c r="A4852" i="12"/>
  <c r="A388" i="11"/>
  <c r="A1187" i="12"/>
  <c r="A83" i="11" s="1"/>
  <c r="A82" i="11"/>
  <c r="AU75" i="22" l="1"/>
  <c r="AU76" i="22" s="1"/>
  <c r="AV14" i="22"/>
  <c r="A4867" i="12"/>
  <c r="A389" i="11"/>
  <c r="A1209" i="12"/>
  <c r="A1232" i="12" s="1"/>
  <c r="A1255" i="12" s="1"/>
  <c r="AV75" i="22" l="1"/>
  <c r="AV76" i="22" s="1"/>
  <c r="AW14" i="22"/>
  <c r="A4883" i="12"/>
  <c r="A390" i="11"/>
  <c r="A85" i="11"/>
  <c r="A87" i="11"/>
  <c r="A1271" i="12"/>
  <c r="A89" i="11"/>
  <c r="AW75" i="22" l="1"/>
  <c r="AW76" i="22" s="1"/>
  <c r="AX14" i="22"/>
  <c r="A4898" i="12"/>
  <c r="A391" i="11"/>
  <c r="A1287" i="12"/>
  <c r="A1305" i="12" s="1"/>
  <c r="A90" i="11"/>
  <c r="AX75" i="22" l="1"/>
  <c r="AX76" i="22" s="1"/>
  <c r="AY14" i="22"/>
  <c r="A4915" i="12"/>
  <c r="A392" i="11"/>
  <c r="A1320" i="12"/>
  <c r="A1335" i="12" s="1"/>
  <c r="A1351" i="12" s="1"/>
  <c r="A1371" i="12" s="1"/>
  <c r="A91" i="11"/>
  <c r="A92" i="11"/>
  <c r="AY75" i="22" l="1"/>
  <c r="AY76" i="22" s="1"/>
  <c r="AZ14" i="22"/>
  <c r="A4930" i="12"/>
  <c r="A394" i="11"/>
  <c r="A95" i="11"/>
  <c r="A94" i="11"/>
  <c r="A1389" i="12"/>
  <c r="A93" i="11"/>
  <c r="AZ75" i="22" l="1"/>
  <c r="AZ76" i="22" s="1"/>
  <c r="BA14" i="22"/>
  <c r="A4945" i="12"/>
  <c r="A395" i="11"/>
  <c r="A98" i="11"/>
  <c r="A1408" i="12"/>
  <c r="A97" i="11"/>
  <c r="BB14" i="22" l="1"/>
  <c r="BA75" i="22"/>
  <c r="BA76" i="22" s="1"/>
  <c r="A396" i="11"/>
  <c r="A4960" i="12"/>
  <c r="A1426" i="12"/>
  <c r="A99" i="11"/>
  <c r="BB75" i="22" l="1"/>
  <c r="BB76" i="22" s="1"/>
  <c r="BC14" i="22"/>
  <c r="A397" i="11"/>
  <c r="A4975" i="12"/>
  <c r="A1444" i="12"/>
  <c r="A100" i="11"/>
  <c r="BD14" i="22" l="1"/>
  <c r="BC75" i="22"/>
  <c r="BC76" i="22" s="1"/>
  <c r="A398" i="11"/>
  <c r="A4990" i="12"/>
  <c r="A1462" i="12"/>
  <c r="A101" i="11"/>
  <c r="BD75" i="22" l="1"/>
  <c r="BD76" i="22" s="1"/>
  <c r="BE14" i="22"/>
  <c r="A5005" i="12"/>
  <c r="A399" i="11"/>
  <c r="A1480" i="12"/>
  <c r="A102" i="11"/>
  <c r="BE75" i="22" l="1"/>
  <c r="BE76" i="22" s="1"/>
  <c r="BF14" i="22"/>
  <c r="A400" i="11"/>
  <c r="A5021" i="12"/>
  <c r="A1498" i="12"/>
  <c r="A1516" i="12" s="1"/>
  <c r="A103" i="11"/>
  <c r="BG14" i="22" l="1"/>
  <c r="BF75" i="22"/>
  <c r="BF76" i="22" s="1"/>
  <c r="A1533" i="12"/>
  <c r="A105" i="11"/>
  <c r="A401" i="11"/>
  <c r="A5036" i="12"/>
  <c r="A1545" i="12"/>
  <c r="A104" i="11"/>
  <c r="BG75" i="22" l="1"/>
  <c r="BG76" i="22" s="1"/>
  <c r="BH14" i="22"/>
  <c r="BH75" i="22" s="1"/>
  <c r="BH76" i="22" s="1"/>
  <c r="A402" i="11"/>
  <c r="A5051" i="12"/>
  <c r="A106" i="11"/>
  <c r="A1557" i="12"/>
  <c r="A1574" i="12" s="1"/>
  <c r="A1591" i="12" s="1"/>
  <c r="A107" i="11"/>
  <c r="BL14" i="22" l="1"/>
  <c r="A5066" i="12"/>
  <c r="A403" i="11"/>
  <c r="A1607" i="12"/>
  <c r="A110" i="11"/>
  <c r="A109" i="11"/>
  <c r="A108" i="11"/>
  <c r="A404" i="11" l="1"/>
  <c r="A5088" i="12"/>
  <c r="A1623" i="12"/>
  <c r="A113" i="11"/>
  <c r="A405" i="11" l="1"/>
  <c r="A5110" i="12"/>
  <c r="A1639" i="12"/>
  <c r="A114" i="11"/>
  <c r="A406" i="11" l="1"/>
  <c r="A5127" i="12"/>
  <c r="A1655" i="12"/>
  <c r="A1671" i="12" s="1"/>
  <c r="A1687" i="12" s="1"/>
  <c r="A115" i="11"/>
  <c r="A407" i="11" l="1"/>
  <c r="A5144" i="12"/>
  <c r="A116" i="11"/>
  <c r="A1702" i="12"/>
  <c r="A5158" i="12" l="1"/>
  <c r="A408" i="11"/>
  <c r="A1728" i="12"/>
  <c r="A118" i="11"/>
  <c r="A117" i="11"/>
  <c r="A409" i="11" l="1"/>
  <c r="A5172" i="12"/>
  <c r="A121" i="11"/>
  <c r="A1744" i="12"/>
  <c r="A5187" i="12" l="1"/>
  <c r="A5202" i="12" s="1"/>
  <c r="A410" i="11"/>
  <c r="A1759" i="12"/>
  <c r="A122" i="11"/>
  <c r="A5217" i="12" l="1"/>
  <c r="A412" i="11"/>
  <c r="A5288" i="12"/>
  <c r="A411" i="11"/>
  <c r="A1776" i="12"/>
  <c r="A1792" i="12" s="1"/>
  <c r="A123" i="11"/>
  <c r="A125" i="11" l="1"/>
  <c r="A1816" i="12"/>
  <c r="A5232" i="12"/>
  <c r="A413" i="11"/>
  <c r="A5304" i="12"/>
  <c r="A417" i="11"/>
  <c r="A124" i="11"/>
  <c r="A414" i="11" l="1"/>
  <c r="A5247" i="12"/>
  <c r="A415" i="11" s="1"/>
  <c r="A5320" i="12"/>
  <c r="A418" i="11"/>
  <c r="A1831" i="12"/>
  <c r="A127" i="11"/>
  <c r="A5336" i="12" l="1"/>
  <c r="A419" i="11"/>
  <c r="A1843" i="12"/>
  <c r="A128" i="11"/>
  <c r="A420" i="11" l="1"/>
  <c r="A5352" i="12"/>
  <c r="A1855" i="12"/>
  <c r="A129" i="11"/>
  <c r="A5369" i="12" l="1"/>
  <c r="A421" i="11"/>
  <c r="A1870" i="12"/>
  <c r="A130" i="11"/>
  <c r="A422" i="11" l="1"/>
  <c r="A5385" i="12"/>
  <c r="A1885" i="12"/>
  <c r="A131" i="11"/>
  <c r="A5401" i="12" l="1"/>
  <c r="A423" i="11"/>
  <c r="A1900" i="12"/>
  <c r="A132" i="11"/>
  <c r="A5417" i="12" l="1"/>
  <c r="A424" i="11"/>
  <c r="A1915" i="12"/>
  <c r="A133" i="11"/>
  <c r="A425" i="11" l="1"/>
  <c r="A5433" i="12"/>
  <c r="A1930" i="12"/>
  <c r="A134" i="11"/>
  <c r="A426" i="11" l="1"/>
  <c r="A5449" i="12"/>
  <c r="A1945" i="12"/>
  <c r="A135" i="11"/>
  <c r="A5465" i="12" l="1"/>
  <c r="A427" i="11"/>
  <c r="A1960" i="12"/>
  <c r="A136" i="11"/>
  <c r="A5481" i="12" l="1"/>
  <c r="A428" i="11"/>
  <c r="A1975" i="12"/>
  <c r="A137" i="11"/>
  <c r="A5497" i="12" l="1"/>
  <c r="A429" i="11"/>
  <c r="A1990" i="12"/>
  <c r="A138" i="11"/>
  <c r="A430" i="11" l="1"/>
  <c r="A5513" i="12"/>
  <c r="A2007" i="12"/>
  <c r="A139" i="11"/>
  <c r="A431" i="11" l="1"/>
  <c r="A5529" i="12"/>
  <c r="A2024" i="12"/>
  <c r="A141" i="11"/>
  <c r="A432" i="11" l="1"/>
  <c r="A5545" i="12"/>
  <c r="A5561" i="12" s="1"/>
  <c r="A2041" i="12"/>
  <c r="A142" i="11"/>
  <c r="A5581" i="12" l="1"/>
  <c r="A434" i="11"/>
  <c r="A433" i="11"/>
  <c r="A2058" i="12"/>
  <c r="A143" i="11"/>
  <c r="A5601" i="12" l="1"/>
  <c r="A435" i="11"/>
  <c r="A2074" i="12"/>
  <c r="A144" i="11"/>
  <c r="A5621" i="12" l="1"/>
  <c r="A436" i="11"/>
  <c r="A2090" i="12"/>
  <c r="A145" i="11"/>
  <c r="A5641" i="12" l="1"/>
  <c r="A437" i="11"/>
  <c r="A2107" i="12"/>
  <c r="A146" i="11"/>
  <c r="A5661" i="12" l="1"/>
  <c r="A438" i="11"/>
  <c r="A2123" i="12"/>
  <c r="A147" i="11"/>
  <c r="A5681" i="12" l="1"/>
  <c r="A439" i="11"/>
  <c r="A2138" i="12"/>
  <c r="A2153" i="12" s="1"/>
  <c r="A148" i="11"/>
  <c r="A440" i="11" l="1"/>
  <c r="A5701" i="12"/>
  <c r="A150" i="11"/>
  <c r="A2171" i="12"/>
  <c r="A2187" i="12" s="1"/>
  <c r="A149" i="11"/>
  <c r="A5721" i="12" l="1"/>
  <c r="A441" i="11"/>
  <c r="A153" i="11"/>
  <c r="A2205" i="12"/>
  <c r="A2221" i="12" s="1"/>
  <c r="A152" i="11"/>
  <c r="A5737" i="12" l="1"/>
  <c r="A442" i="11"/>
  <c r="A2242" i="12"/>
  <c r="A2261" i="12" s="1"/>
  <c r="A158" i="11"/>
  <c r="A157" i="11"/>
  <c r="A5753" i="12" l="1"/>
  <c r="A443" i="11"/>
  <c r="A2277" i="12"/>
  <c r="A160" i="11"/>
  <c r="A159" i="11"/>
  <c r="A444" i="11" l="1"/>
  <c r="A5769" i="12"/>
  <c r="A2292" i="12"/>
  <c r="A161" i="11"/>
  <c r="A445" i="11" l="1"/>
  <c r="A5785" i="12"/>
  <c r="A2307" i="12"/>
  <c r="A162" i="11"/>
  <c r="A446" i="11" l="1"/>
  <c r="A5801" i="12"/>
  <c r="A2323" i="12"/>
  <c r="A2338" i="12" s="1"/>
  <c r="A163" i="11"/>
  <c r="A447" i="11" l="1"/>
  <c r="A5816" i="12"/>
  <c r="A165" i="11"/>
  <c r="A2353" i="12"/>
  <c r="A2369" i="12" s="1"/>
  <c r="A164" i="11"/>
  <c r="A448" i="11" l="1"/>
  <c r="A5832" i="12"/>
  <c r="A2388" i="12"/>
  <c r="A167" i="11"/>
  <c r="A166" i="11"/>
  <c r="A5847" i="12" l="1"/>
  <c r="A449" i="11"/>
  <c r="A168" i="11"/>
  <c r="A2404" i="12"/>
  <c r="A450" i="11" l="1"/>
  <c r="A5863" i="12"/>
  <c r="A169" i="11"/>
  <c r="A2422" i="12"/>
  <c r="A5878" i="12" l="1"/>
  <c r="A451" i="11"/>
  <c r="A171" i="11"/>
  <c r="A2436" i="12"/>
  <c r="A5893" i="12" l="1"/>
  <c r="A452" i="11"/>
  <c r="A2451" i="12"/>
  <c r="A172" i="11"/>
  <c r="A5908" i="12" l="1"/>
  <c r="A453" i="11"/>
  <c r="A2466" i="12"/>
  <c r="A173" i="11"/>
  <c r="A454" i="11" l="1"/>
  <c r="A5923" i="12"/>
  <c r="A174" i="11"/>
  <c r="A2480" i="12"/>
  <c r="A455" i="11" l="1"/>
  <c r="A5938" i="12"/>
  <c r="A175" i="11"/>
  <c r="A2495" i="12"/>
  <c r="A2510" i="12" s="1"/>
  <c r="A2522" i="12" s="1"/>
  <c r="A2582" i="12" l="1"/>
  <c r="A2555" i="12"/>
  <c r="A456" i="11"/>
  <c r="A5953" i="12"/>
  <c r="A176" i="11"/>
  <c r="A5968" i="12" l="1"/>
  <c r="A457" i="11"/>
  <c r="A2596" i="12"/>
  <c r="A2612" i="12" s="1"/>
  <c r="A182" i="11"/>
  <c r="A458" i="11" l="1"/>
  <c r="A5983" i="12"/>
  <c r="A2654" i="12"/>
  <c r="A184" i="11"/>
  <c r="A183" i="11"/>
  <c r="A459" i="11" l="1"/>
  <c r="A5998" i="12"/>
  <c r="A2663" i="12"/>
  <c r="A189" i="11"/>
  <c r="A6013" i="12" l="1"/>
  <c r="A460" i="11"/>
  <c r="A190" i="11"/>
  <c r="A2672" i="12"/>
  <c r="A6028" i="12" l="1"/>
  <c r="A461" i="11"/>
  <c r="A2680" i="12"/>
  <c r="A191" i="11"/>
  <c r="A6043" i="12" l="1"/>
  <c r="A462" i="11"/>
  <c r="A192" i="11"/>
  <c r="A2688" i="12"/>
  <c r="A6058" i="12" l="1"/>
  <c r="A463" i="11"/>
  <c r="A2696" i="12"/>
  <c r="A2704" i="12" s="1"/>
  <c r="A2712" i="12" s="1"/>
  <c r="A193" i="11"/>
  <c r="A6073" i="12" l="1"/>
  <c r="A464" i="11"/>
  <c r="A196" i="11"/>
  <c r="A2720" i="12"/>
  <c r="A197" i="11" s="1"/>
  <c r="A195" i="11"/>
  <c r="A2734" i="12"/>
  <c r="A194" i="11"/>
  <c r="A6088" i="12" l="1"/>
  <c r="A465" i="11"/>
  <c r="A198" i="11"/>
  <c r="A2750" i="12"/>
  <c r="A466" i="11" l="1"/>
  <c r="A6103" i="12"/>
  <c r="A199" i="11"/>
  <c r="A2761" i="12"/>
  <c r="A6118" i="12" l="1"/>
  <c r="A467" i="11"/>
  <c r="A200" i="11"/>
  <c r="A2772" i="12"/>
  <c r="A6133" i="12" l="1"/>
  <c r="A468" i="11"/>
  <c r="A201" i="11"/>
  <c r="A2780" i="12"/>
  <c r="A6148" i="12" l="1"/>
  <c r="A469" i="11"/>
  <c r="A202" i="11"/>
  <c r="A2788" i="12"/>
  <c r="A6158" i="12" l="1"/>
  <c r="A470" i="11"/>
  <c r="A2797" i="12"/>
  <c r="A2805" i="12" s="1"/>
  <c r="A203" i="11"/>
  <c r="A6168" i="12" l="1"/>
  <c r="A471" i="11"/>
  <c r="A2827" i="12"/>
  <c r="A205" i="11"/>
  <c r="A204" i="11"/>
  <c r="A6178" i="12" l="1"/>
  <c r="A472" i="11"/>
  <c r="A2837" i="12"/>
  <c r="A206" i="11"/>
  <c r="A473" i="11" l="1"/>
  <c r="A6188" i="12"/>
  <c r="A2847" i="12"/>
  <c r="A208" i="11"/>
  <c r="A6198" i="12" l="1"/>
  <c r="A474" i="11"/>
  <c r="A209" i="11"/>
  <c r="A2857" i="12"/>
  <c r="A6208" i="12" l="1"/>
  <c r="A475" i="11"/>
  <c r="A210" i="11"/>
  <c r="A2867" i="12"/>
  <c r="A5" i="9"/>
  <c r="C2" i="9"/>
  <c r="A2" i="9"/>
  <c r="C5" i="9"/>
  <c r="C4" i="9"/>
  <c r="A4" i="9"/>
  <c r="C3" i="9"/>
  <c r="A3" i="9"/>
  <c r="Q154" i="7"/>
  <c r="M150" i="7"/>
  <c r="L150" i="7"/>
  <c r="L148" i="7"/>
  <c r="N148" i="7" s="1"/>
  <c r="L146" i="7"/>
  <c r="N146" i="7" s="1"/>
  <c r="L144" i="7"/>
  <c r="N144" i="7" s="1"/>
  <c r="N142" i="7"/>
  <c r="P144" i="7" s="1"/>
  <c r="I122" i="7"/>
  <c r="I123" i="7" s="1"/>
  <c r="J123" i="7" s="1"/>
  <c r="A6218" i="12" l="1"/>
  <c r="A476" i="11"/>
  <c r="N150" i="7"/>
  <c r="I124" i="7"/>
  <c r="K124" i="7" s="1"/>
  <c r="I126" i="7"/>
  <c r="J126" i="7" s="1"/>
  <c r="A2878" i="12"/>
  <c r="A211" i="11"/>
  <c r="G19" i="8"/>
  <c r="I32" i="9"/>
  <c r="K123" i="7"/>
  <c r="Q144" i="7"/>
  <c r="P146" i="7" s="1"/>
  <c r="Q146" i="7" s="1"/>
  <c r="P148" i="7" s="1"/>
  <c r="Q148" i="7" s="1"/>
  <c r="P150" i="7" s="1"/>
  <c r="I127" i="7"/>
  <c r="I125" i="7"/>
  <c r="I128" i="7"/>
  <c r="J128" i="7" s="1"/>
  <c r="A6228" i="12" l="1"/>
  <c r="A477" i="11"/>
  <c r="Q150" i="7"/>
  <c r="K126" i="7"/>
  <c r="J124" i="7"/>
  <c r="I19" i="8"/>
  <c r="I24" i="8" s="1"/>
  <c r="I1316" i="8" s="1"/>
  <c r="G24" i="8"/>
  <c r="G1316" i="8" s="1"/>
  <c r="A212" i="11"/>
  <c r="A2889" i="12"/>
  <c r="K125" i="7"/>
  <c r="J125" i="7"/>
  <c r="K127" i="7"/>
  <c r="J127" i="7"/>
  <c r="A478" i="11" l="1"/>
  <c r="A6238" i="12"/>
  <c r="H24" i="8"/>
  <c r="H1313" i="8"/>
  <c r="A2901" i="12"/>
  <c r="A2910" i="12" s="1"/>
  <c r="A213" i="11"/>
  <c r="K1796" i="8"/>
  <c r="I121" i="7"/>
  <c r="A479" i="11" l="1"/>
  <c r="A6248" i="12"/>
  <c r="A2922" i="12"/>
  <c r="A215" i="11"/>
  <c r="A214" i="11"/>
  <c r="H1316" i="8"/>
  <c r="A6258" i="12" l="1"/>
  <c r="A480" i="11"/>
  <c r="A2939" i="12"/>
  <c r="A217" i="11"/>
  <c r="A6268" i="12" l="1"/>
  <c r="A481" i="11"/>
  <c r="A218" i="11"/>
  <c r="A2955" i="12"/>
  <c r="A6278" i="12" l="1"/>
  <c r="A482" i="11"/>
  <c r="A2971" i="12"/>
  <c r="A220" i="11" s="1"/>
  <c r="A219" i="11"/>
  <c r="A483" i="11" l="1"/>
  <c r="A6294" i="12"/>
  <c r="A6311" i="12" l="1"/>
  <c r="A484" i="11"/>
  <c r="A6326" i="12" l="1"/>
  <c r="A485" i="11"/>
  <c r="A486" i="11" l="1"/>
  <c r="A6348" i="12"/>
  <c r="A487" i="11" l="1"/>
  <c r="A6370" i="12"/>
  <c r="A488" i="11" l="1"/>
  <c r="A6392" i="12"/>
  <c r="A6416" i="12" l="1"/>
  <c r="A489" i="11"/>
  <c r="A6432" i="12" l="1"/>
  <c r="A490" i="11"/>
  <c r="A6449" i="12" l="1"/>
  <c r="A491" i="11"/>
  <c r="A6464" i="12" l="1"/>
  <c r="A496" i="11"/>
  <c r="A6479" i="12" l="1"/>
  <c r="A497" i="11"/>
  <c r="A6494" i="12" l="1"/>
  <c r="A498" i="11"/>
  <c r="A6509" i="12" l="1"/>
  <c r="A499" i="11"/>
  <c r="A500" i="11" l="1"/>
  <c r="A6524" i="12"/>
  <c r="A501" i="11" l="1"/>
  <c r="A6539" i="12"/>
  <c r="A6561" i="12" l="1"/>
  <c r="A502" i="11"/>
  <c r="A6583" i="12" l="1"/>
  <c r="A503" i="11"/>
  <c r="A6600" i="12" l="1"/>
  <c r="A504" i="11"/>
  <c r="A506" i="11" l="1"/>
  <c r="A6615" i="12"/>
  <c r="A507" i="11" l="1"/>
  <c r="A6630" i="12"/>
  <c r="A6646" i="12" l="1"/>
  <c r="A508" i="11"/>
  <c r="A6668" i="12" l="1"/>
  <c r="A509" i="11"/>
  <c r="A510" i="11" l="1"/>
  <c r="A6683" i="12"/>
  <c r="A6698" i="12" l="1"/>
  <c r="A511" i="11"/>
  <c r="A512" i="11" l="1"/>
  <c r="A6713" i="12"/>
  <c r="A6728" i="12" l="1"/>
  <c r="A513" i="11"/>
  <c r="A6743" i="12" l="1"/>
  <c r="A514" i="11"/>
  <c r="A6758" i="12" l="1"/>
  <c r="A515" i="11"/>
  <c r="A516" i="11" l="1"/>
  <c r="A6774" i="12"/>
  <c r="A6790" i="12" l="1"/>
  <c r="A517" i="11"/>
  <c r="A6805" i="12" l="1"/>
  <c r="A518" i="11"/>
  <c r="A6822" i="12" l="1"/>
  <c r="A519" i="11"/>
  <c r="A6837" i="12" l="1"/>
  <c r="A521" i="11"/>
  <c r="A522" i="11" l="1"/>
  <c r="A6852" i="12"/>
  <c r="A6867" i="12" l="1"/>
  <c r="A523" i="11"/>
  <c r="A6882" i="12" l="1"/>
  <c r="A524" i="11"/>
  <c r="A6897" i="12" l="1"/>
  <c r="A525" i="11"/>
  <c r="A6912" i="12" l="1"/>
  <c r="A526" i="11"/>
  <c r="A527" i="11" l="1"/>
  <c r="A6927" i="12"/>
  <c r="A6943" i="12" l="1"/>
  <c r="A528" i="11"/>
  <c r="A6959" i="12" l="1"/>
  <c r="A529" i="11"/>
  <c r="A6978" i="12" l="1"/>
  <c r="A530" i="11"/>
  <c r="A6995" i="12" l="1"/>
  <c r="A532" i="11"/>
  <c r="A533" i="11" l="1"/>
  <c r="A7011" i="12"/>
  <c r="A534" i="11" l="1"/>
  <c r="A7027" i="12"/>
  <c r="A535" i="11" l="1"/>
  <c r="A7043" i="12"/>
  <c r="A7060" i="12" l="1"/>
  <c r="A536" i="11"/>
  <c r="A7077" i="12" l="1"/>
  <c r="A537" i="11"/>
  <c r="A7093" i="12" l="1"/>
  <c r="A538" i="11"/>
  <c r="A7111" i="12" l="1"/>
  <c r="A539" i="11"/>
  <c r="A7126" i="12" l="1"/>
  <c r="A541" i="11"/>
  <c r="A7148" i="12" l="1"/>
  <c r="A542" i="11"/>
  <c r="A7163" i="12" l="1"/>
  <c r="A543" i="11"/>
  <c r="A7178" i="12" l="1"/>
  <c r="A544" i="11"/>
  <c r="A545" i="11" l="1"/>
  <c r="A7193" i="12"/>
  <c r="A7241" i="12" l="1"/>
  <c r="A546" i="11"/>
  <c r="A7256" i="12" l="1"/>
  <c r="A550" i="11"/>
  <c r="A7271" i="12" l="1"/>
  <c r="A551" i="11"/>
  <c r="A552" i="11" l="1"/>
  <c r="A7286" i="12"/>
  <c r="A553" i="11" l="1"/>
  <c r="A7301" i="12"/>
  <c r="A7316" i="12" l="1"/>
  <c r="A554" i="11"/>
  <c r="A555" i="11" l="1"/>
  <c r="A7332" i="12"/>
  <c r="A7347" i="12" l="1"/>
  <c r="A556" i="11"/>
  <c r="A7362" i="12" l="1"/>
  <c r="A557" i="11"/>
  <c r="A7377" i="12" l="1"/>
  <c r="A558" i="11"/>
  <c r="A7392" i="12" l="1"/>
  <c r="A559" i="11"/>
  <c r="A560" i="11" l="1"/>
  <c r="A7414" i="12"/>
  <c r="A7429" i="12" l="1"/>
  <c r="A561" i="11"/>
  <c r="A7444" i="12" l="1"/>
  <c r="A562" i="11"/>
  <c r="A7459" i="12" l="1"/>
  <c r="A563" i="11"/>
  <c r="A564" i="11" l="1"/>
  <c r="A7474" i="12"/>
  <c r="A7489" i="12" l="1"/>
  <c r="A565" i="11"/>
  <c r="A566" i="11" l="1"/>
  <c r="A7504" i="12"/>
  <c r="A7519" i="12" l="1"/>
  <c r="A567" i="11"/>
  <c r="A7535" i="12" l="1"/>
  <c r="A568" i="11"/>
  <c r="A569" i="11" l="1"/>
  <c r="A7550" i="12"/>
  <c r="A7565" i="12" l="1"/>
  <c r="A570" i="11"/>
  <c r="A571" i="11" l="1"/>
  <c r="A7580" i="12"/>
  <c r="A572" i="11" l="1"/>
  <c r="A7595" i="12"/>
  <c r="A7610" i="12" l="1"/>
  <c r="A573" i="11"/>
  <c r="A7625" i="12" l="1"/>
  <c r="A574" i="11"/>
  <c r="A7640" i="12" l="1"/>
  <c r="A575" i="11"/>
  <c r="A576" i="11" l="1"/>
  <c r="A7655" i="12"/>
  <c r="A577" i="11" l="1"/>
  <c r="A7670" i="12"/>
  <c r="A7685" i="12" l="1"/>
  <c r="A578" i="11"/>
  <c r="A7700" i="12" l="1"/>
  <c r="A579" i="11"/>
  <c r="A7718" i="12" l="1"/>
  <c r="A580" i="11"/>
  <c r="A7733" i="12" l="1"/>
  <c r="A582" i="11"/>
  <c r="A583" i="11" l="1"/>
  <c r="A7748" i="12"/>
  <c r="A7763" i="12" l="1"/>
  <c r="A584" i="11"/>
  <c r="A7778" i="12" l="1"/>
  <c r="A585" i="11"/>
  <c r="A7793" i="12" l="1"/>
  <c r="A586" i="11"/>
  <c r="A587" i="11" l="1"/>
  <c r="A7808" i="12"/>
  <c r="A7823" i="12" l="1"/>
  <c r="A588" i="11"/>
  <c r="A7838" i="12" l="1"/>
  <c r="A589" i="11"/>
  <c r="A590" i="11" l="1"/>
  <c r="A7853" i="12"/>
  <c r="A7868" i="12" l="1"/>
  <c r="A591" i="11"/>
  <c r="A7883" i="12" l="1"/>
  <c r="A592" i="11"/>
  <c r="A7905" i="12" l="1"/>
  <c r="A593" i="11"/>
  <c r="A594" i="11" l="1"/>
  <c r="A7920" i="12"/>
  <c r="A7935" i="12" l="1"/>
  <c r="A595" i="11"/>
  <c r="A7950" i="12" l="1"/>
  <c r="A596" i="11"/>
  <c r="A7965" i="12" l="1"/>
  <c r="A597" i="11"/>
  <c r="A7982" i="12" l="1"/>
  <c r="A598" i="11"/>
  <c r="A7997" i="12" l="1"/>
  <c r="A600" i="11"/>
  <c r="A601" i="11" l="1"/>
  <c r="A8012" i="12"/>
  <c r="A8027" i="12" l="1"/>
  <c r="A602" i="11"/>
  <c r="A8042" i="12" l="1"/>
  <c r="A603" i="11"/>
  <c r="A8057" i="12" l="1"/>
  <c r="A604" i="11"/>
  <c r="A8249" i="12" l="1"/>
  <c r="A605" i="11"/>
  <c r="A8072" i="12"/>
  <c r="A8088" i="12" s="1"/>
  <c r="A8104" i="12" s="1"/>
  <c r="A8120" i="12" s="1"/>
  <c r="A8136" i="12" s="1"/>
  <c r="A8152" i="12" s="1"/>
  <c r="A8168" i="12" s="1"/>
  <c r="A8184" i="12" s="1"/>
  <c r="A8200" i="12" s="1"/>
  <c r="A8216" i="12" s="1"/>
  <c r="A8232" i="12" s="1"/>
  <c r="A616" i="11" l="1"/>
  <c r="A8265" i="12"/>
  <c r="A8281" i="12" l="1"/>
  <c r="A617" i="11"/>
  <c r="A8297" i="12" l="1"/>
  <c r="A618" i="11"/>
  <c r="A8313" i="12" l="1"/>
  <c r="A619" i="11"/>
  <c r="A620" i="11" l="1"/>
  <c r="A8329" i="12"/>
  <c r="A8346" i="12" l="1"/>
  <c r="A621" i="11"/>
  <c r="A8363" i="12" l="1"/>
  <c r="A622" i="11"/>
  <c r="A8379" i="12" l="1"/>
  <c r="A623" i="11"/>
  <c r="A8395" i="12" l="1"/>
  <c r="A624" i="11"/>
  <c r="A625" i="11" l="1"/>
  <c r="A8411" i="12"/>
  <c r="A8427" i="12" l="1"/>
  <c r="A626" i="11"/>
  <c r="A627" i="11" l="1"/>
  <c r="A8442" i="12"/>
  <c r="A8458" i="12" l="1"/>
  <c r="A628" i="11"/>
  <c r="A8474" i="12" l="1"/>
  <c r="A629" i="11"/>
  <c r="A630" i="11" l="1"/>
  <c r="A8490" i="12"/>
  <c r="A8506" i="12" l="1"/>
  <c r="A631" i="11"/>
  <c r="A8522" i="12" l="1"/>
  <c r="A632" i="11"/>
  <c r="A633" i="11" l="1"/>
  <c r="A8538" i="12"/>
  <c r="A8553" i="12" l="1"/>
  <c r="A634" i="11"/>
  <c r="A8568" i="12" l="1"/>
  <c r="A635" i="11"/>
  <c r="A636" i="11" l="1"/>
  <c r="A8583" i="12"/>
  <c r="A8599" i="12" l="1"/>
  <c r="A637" i="11"/>
  <c r="A8614" i="12" l="1"/>
  <c r="A638" i="11"/>
  <c r="A8631" i="12" l="1"/>
  <c r="A639" i="11"/>
  <c r="A642" i="11" l="1"/>
  <c r="A8646" i="12"/>
  <c r="A8662" i="12" l="1"/>
  <c r="A643" i="11"/>
  <c r="A8678" i="12" l="1"/>
  <c r="A644" i="11"/>
  <c r="A645" i="11" l="1"/>
  <c r="A8694" i="12"/>
  <c r="A646" i="11" l="1"/>
  <c r="A8712" i="12"/>
  <c r="A8737" i="12" l="1"/>
  <c r="A648" i="11"/>
  <c r="A8746" i="12" l="1"/>
  <c r="A650" i="11"/>
  <c r="A8756" i="12" l="1"/>
  <c r="A651" i="11"/>
  <c r="A652" i="11" l="1"/>
  <c r="A8766" i="12"/>
  <c r="A653" i="11" l="1"/>
  <c r="A8776" i="12"/>
  <c r="A654" i="11" l="1"/>
  <c r="A8786" i="12"/>
  <c r="A655" i="11" l="1"/>
  <c r="A8796" i="12"/>
  <c r="A8805" i="12" l="1"/>
  <c r="A656" i="11"/>
  <c r="A8815" i="12" l="1"/>
  <c r="A657" i="11"/>
  <c r="A658" i="11" l="1"/>
  <c r="A8827" i="12"/>
  <c r="A660" i="11" l="1"/>
  <c r="A8837" i="12"/>
  <c r="A8847" i="12" l="1"/>
  <c r="A661" i="11"/>
  <c r="A8857" i="12" l="1"/>
  <c r="A662" i="11"/>
  <c r="A8867" i="12" l="1"/>
  <c r="A663" i="11"/>
  <c r="A8877" i="12" l="1"/>
  <c r="A664" i="11"/>
  <c r="A8889" i="12" l="1"/>
  <c r="A665" i="11"/>
  <c r="A8899" i="12" l="1"/>
  <c r="A667" i="11"/>
  <c r="A8909" i="12" l="1"/>
  <c r="A668" i="11"/>
  <c r="A669" i="11" l="1"/>
  <c r="A8922" i="12"/>
  <c r="A670" i="11" l="1"/>
  <c r="A8932" i="12"/>
  <c r="A8942" i="12" l="1"/>
  <c r="A671" i="11"/>
  <c r="A672" i="11" l="1"/>
  <c r="A8952" i="12"/>
  <c r="A673" i="11" l="1"/>
  <c r="A8962" i="12"/>
  <c r="A674" i="11" l="1"/>
  <c r="A8972" i="12"/>
  <c r="A675" i="11" l="1"/>
  <c r="A8982" i="12"/>
  <c r="A676" i="11" l="1"/>
  <c r="A8996" i="12"/>
  <c r="A9010" i="12" l="1"/>
  <c r="A677" i="11"/>
  <c r="A9027" i="12" l="1"/>
  <c r="A678" i="11"/>
  <c r="A679" i="11" l="1"/>
  <c r="A9041" i="12"/>
  <c r="A9055" i="12" l="1"/>
  <c r="A680" i="11"/>
  <c r="A9069" i="12" l="1"/>
  <c r="A681" i="11"/>
  <c r="A9083" i="12" l="1"/>
  <c r="A682" i="11"/>
  <c r="A9097" i="12" l="1"/>
  <c r="A683" i="11"/>
  <c r="A684" i="11" l="1"/>
  <c r="A9112" i="12"/>
  <c r="A9126" i="12" l="1"/>
  <c r="A685" i="11"/>
  <c r="A9140" i="12" l="1"/>
  <c r="A686" i="11"/>
  <c r="A9154" i="12" l="1"/>
  <c r="A687" i="11"/>
  <c r="A9164" i="12" l="1"/>
  <c r="A688" i="11"/>
  <c r="A689" i="11" l="1"/>
  <c r="A9174" i="12"/>
  <c r="A9184" i="12" l="1"/>
  <c r="A690" i="11"/>
  <c r="A691" i="11" l="1"/>
  <c r="A9198" i="12"/>
  <c r="A9208" i="12" l="1"/>
  <c r="A692" i="11"/>
  <c r="H63" i="7"/>
  <c r="H71" i="7"/>
  <c r="BL71" i="7" s="1"/>
  <c r="H73" i="7"/>
  <c r="H62" i="7"/>
  <c r="H64" i="7"/>
  <c r="H72" i="7"/>
  <c r="H65" i="7"/>
  <c r="H70" i="7"/>
  <c r="H66" i="7"/>
  <c r="BL66" i="7" s="1"/>
  <c r="H67" i="7"/>
  <c r="BL67" i="7" s="1"/>
  <c r="H69" i="7"/>
  <c r="H68" i="7"/>
  <c r="H40" i="7"/>
  <c r="AN40" i="7" s="1"/>
  <c r="AO40" i="7" s="1"/>
  <c r="AP40" i="7" s="1"/>
  <c r="AQ40" i="7" s="1"/>
  <c r="AR40" i="7" s="1"/>
  <c r="H31" i="7"/>
  <c r="H34" i="7"/>
  <c r="AD34" i="7" s="1"/>
  <c r="AE34" i="7" s="1"/>
  <c r="AF34" i="7" s="1"/>
  <c r="AG34" i="7" s="1"/>
  <c r="AH34" i="7" s="1"/>
  <c r="AI34" i="7" s="1"/>
  <c r="AJ34" i="7" s="1"/>
  <c r="AK34" i="7" s="1"/>
  <c r="AL34" i="7" s="1"/>
  <c r="AM34" i="7" s="1"/>
  <c r="AN34" i="7" s="1"/>
  <c r="AO34" i="7" s="1"/>
  <c r="AP34" i="7" s="1"/>
  <c r="AQ34" i="7" s="1"/>
  <c r="AR34" i="7" s="1"/>
  <c r="H42" i="7"/>
  <c r="AR42" i="7" s="1"/>
  <c r="AS42" i="7" s="1"/>
  <c r="AT42" i="7" s="1"/>
  <c r="AU42" i="7" s="1"/>
  <c r="AV42" i="7" s="1"/>
  <c r="AW42" i="7" s="1"/>
  <c r="AX42" i="7" s="1"/>
  <c r="AY42" i="7" s="1"/>
  <c r="AZ42" i="7" s="1"/>
  <c r="BA42" i="7" s="1"/>
  <c r="H41" i="7"/>
  <c r="AP41" i="7" s="1"/>
  <c r="AQ41" i="7" s="1"/>
  <c r="AR41" i="7" s="1"/>
  <c r="AS41" i="7" s="1"/>
  <c r="AT41" i="7" s="1"/>
  <c r="H49" i="7"/>
  <c r="H28" i="7"/>
  <c r="X28" i="7" s="1"/>
  <c r="Y28" i="7" s="1"/>
  <c r="Z28" i="7" s="1"/>
  <c r="AA28" i="7" s="1"/>
  <c r="AB28" i="7" s="1"/>
  <c r="AC28" i="7" s="1"/>
  <c r="H57" i="7"/>
  <c r="X57" i="7" s="1"/>
  <c r="Y57" i="7" s="1"/>
  <c r="Z57" i="7" s="1"/>
  <c r="AA57" i="7" s="1"/>
  <c r="AB57" i="7" s="1"/>
  <c r="AC57" i="7" s="1"/>
  <c r="H35" i="7"/>
  <c r="X35" i="7" s="1"/>
  <c r="Y35" i="7" s="1"/>
  <c r="Z35" i="7" s="1"/>
  <c r="AA35" i="7" s="1"/>
  <c r="AB35" i="7" s="1"/>
  <c r="AC35" i="7" s="1"/>
  <c r="H15" i="7"/>
  <c r="I15" i="7" s="1"/>
  <c r="H51" i="7"/>
  <c r="W51" i="7" s="1"/>
  <c r="X51" i="7" s="1"/>
  <c r="Y51" i="7" s="1"/>
  <c r="Z51" i="7" s="1"/>
  <c r="AA51" i="7" s="1"/>
  <c r="AB51" i="7" s="1"/>
  <c r="H45" i="7"/>
  <c r="AX45" i="7" s="1"/>
  <c r="AY45" i="7" s="1"/>
  <c r="AZ45" i="7" s="1"/>
  <c r="BA45" i="7" s="1"/>
  <c r="BB45" i="7" s="1"/>
  <c r="H19" i="7"/>
  <c r="M19" i="7" s="1"/>
  <c r="N19" i="7" s="1"/>
  <c r="H22" i="7"/>
  <c r="O22" i="7" s="1"/>
  <c r="H43" i="7"/>
  <c r="AS43" i="7" s="1"/>
  <c r="AT43" i="7" s="1"/>
  <c r="AU43" i="7" s="1"/>
  <c r="AV43" i="7" s="1"/>
  <c r="AW43" i="7" s="1"/>
  <c r="H47" i="7"/>
  <c r="H38" i="7"/>
  <c r="H46" i="7"/>
  <c r="BL46" i="7" s="1"/>
  <c r="H37" i="7"/>
  <c r="AB37" i="7" s="1"/>
  <c r="AC37" i="7" s="1"/>
  <c r="AD37" i="7" s="1"/>
  <c r="AE37" i="7" s="1"/>
  <c r="AF37" i="7" s="1"/>
  <c r="AG37" i="7" s="1"/>
  <c r="H39" i="7"/>
  <c r="H20" i="7"/>
  <c r="BL20" i="7" s="1"/>
  <c r="H24" i="7"/>
  <c r="R24" i="7" s="1"/>
  <c r="H25" i="7"/>
  <c r="R25" i="7" s="1"/>
  <c r="S25" i="7" s="1"/>
  <c r="T25" i="7" s="1"/>
  <c r="H55" i="7"/>
  <c r="H48" i="7"/>
  <c r="H54" i="7"/>
  <c r="AC54" i="7" s="1"/>
  <c r="AD54" i="7" s="1"/>
  <c r="AE54" i="7" s="1"/>
  <c r="AF54" i="7" s="1"/>
  <c r="AG54" i="7" s="1"/>
  <c r="AH54" i="7" s="1"/>
  <c r="AI54" i="7" s="1"/>
  <c r="AJ54" i="7" s="1"/>
  <c r="AK54" i="7" s="1"/>
  <c r="H23" i="7"/>
  <c r="Q23" i="7" s="1"/>
  <c r="H59" i="7"/>
  <c r="AS59" i="7" s="1"/>
  <c r="AT59" i="7" s="1"/>
  <c r="AU59" i="7" s="1"/>
  <c r="AV59" i="7" s="1"/>
  <c r="AW59" i="7" s="1"/>
  <c r="AX59" i="7" s="1"/>
  <c r="AY59" i="7" s="1"/>
  <c r="AZ59" i="7" s="1"/>
  <c r="BA59" i="7" s="1"/>
  <c r="BB59" i="7" s="1"/>
  <c r="BC59" i="7" s="1"/>
  <c r="BD59" i="7" s="1"/>
  <c r="BE59" i="7" s="1"/>
  <c r="BF59" i="7" s="1"/>
  <c r="BG59" i="7" s="1"/>
  <c r="H50" i="7"/>
  <c r="W50" i="7" s="1"/>
  <c r="X50" i="7" s="1"/>
  <c r="Y50" i="7" s="1"/>
  <c r="Z50" i="7" s="1"/>
  <c r="AA50" i="7" s="1"/>
  <c r="AB50" i="7" s="1"/>
  <c r="H61" i="7"/>
  <c r="H52" i="7"/>
  <c r="H44" i="7"/>
  <c r="AU44" i="7" s="1"/>
  <c r="AV44" i="7" s="1"/>
  <c r="AW44" i="7" s="1"/>
  <c r="AX44" i="7" s="1"/>
  <c r="AY44" i="7" s="1"/>
  <c r="H58" i="7"/>
  <c r="AD58" i="7" s="1"/>
  <c r="AE58" i="7" s="1"/>
  <c r="AF58" i="7" s="1"/>
  <c r="AG58" i="7" s="1"/>
  <c r="AH58" i="7" s="1"/>
  <c r="AI58" i="7" s="1"/>
  <c r="AJ58" i="7" s="1"/>
  <c r="AK58" i="7" s="1"/>
  <c r="AL58" i="7" s="1"/>
  <c r="AM58" i="7" s="1"/>
  <c r="AN58" i="7" s="1"/>
  <c r="AO58" i="7" s="1"/>
  <c r="AP58" i="7" s="1"/>
  <c r="AQ58" i="7" s="1"/>
  <c r="AR58" i="7" s="1"/>
  <c r="H53" i="7"/>
  <c r="X53" i="7" s="1"/>
  <c r="Y53" i="7" s="1"/>
  <c r="Z53" i="7" s="1"/>
  <c r="AA53" i="7" s="1"/>
  <c r="AB53" i="7" s="1"/>
  <c r="AC53" i="7" s="1"/>
  <c r="H27" i="7"/>
  <c r="H60" i="7"/>
  <c r="BL60" i="7" s="1"/>
  <c r="H17" i="7"/>
  <c r="H32" i="7"/>
  <c r="R32" i="7" s="1"/>
  <c r="S32" i="7" s="1"/>
  <c r="T32" i="7" s="1"/>
  <c r="U32" i="7" s="1"/>
  <c r="V32" i="7" s="1"/>
  <c r="W32" i="7" s="1"/>
  <c r="H36" i="7"/>
  <c r="Z36" i="7" s="1"/>
  <c r="AA36" i="7" s="1"/>
  <c r="AB36" i="7" s="1"/>
  <c r="AC36" i="7" s="1"/>
  <c r="AD36" i="7" s="1"/>
  <c r="AE36" i="7" s="1"/>
  <c r="H33" i="7"/>
  <c r="T33" i="7" s="1"/>
  <c r="U33" i="7" s="1"/>
  <c r="V33" i="7" s="1"/>
  <c r="W33" i="7" s="1"/>
  <c r="X33" i="7" s="1"/>
  <c r="Y33" i="7" s="1"/>
  <c r="H16" i="7"/>
  <c r="BL16" i="7" s="1"/>
  <c r="H14" i="7"/>
  <c r="I14" i="7" s="1"/>
  <c r="H29" i="7"/>
  <c r="N29" i="7" s="1"/>
  <c r="O29" i="7" s="1"/>
  <c r="P29" i="7" s="1"/>
  <c r="Q29" i="7" s="1"/>
  <c r="R29" i="7" s="1"/>
  <c r="S29" i="7" s="1"/>
  <c r="H26" i="7"/>
  <c r="H56" i="7"/>
  <c r="X56" i="7" s="1"/>
  <c r="Y56" i="7" s="1"/>
  <c r="Z56" i="7" s="1"/>
  <c r="AA56" i="7" s="1"/>
  <c r="AB56" i="7" s="1"/>
  <c r="AC56" i="7" s="1"/>
  <c r="W47" i="7" l="1"/>
  <c r="X47" i="7" s="1"/>
  <c r="Y47" i="7" s="1"/>
  <c r="Z47" i="7" s="1"/>
  <c r="AA47" i="7" s="1"/>
  <c r="AB47" i="7" s="1"/>
  <c r="AS72" i="7"/>
  <c r="AT72" i="7" s="1"/>
  <c r="AU72" i="7" s="1"/>
  <c r="AV72" i="7" s="1"/>
  <c r="AW72" i="7" s="1"/>
  <c r="AX72" i="7" s="1"/>
  <c r="AY72" i="7" s="1"/>
  <c r="AZ72" i="7" s="1"/>
  <c r="BA72" i="7" s="1"/>
  <c r="BB72" i="7" s="1"/>
  <c r="BC72" i="7" s="1"/>
  <c r="BD72" i="7" s="1"/>
  <c r="BE72" i="7" s="1"/>
  <c r="BF72" i="7" s="1"/>
  <c r="BG72" i="7" s="1"/>
  <c r="AU64" i="7"/>
  <c r="AV64" i="7" s="1"/>
  <c r="AW64" i="7" s="1"/>
  <c r="AX64" i="7" s="1"/>
  <c r="AY64" i="7" s="1"/>
  <c r="AL61" i="7"/>
  <c r="AM61" i="7" s="1"/>
  <c r="AN61" i="7" s="1"/>
  <c r="AO61" i="7" s="1"/>
  <c r="AP61" i="7" s="1"/>
  <c r="AQ61" i="7" s="1"/>
  <c r="AS68" i="7"/>
  <c r="AT68" i="7" s="1"/>
  <c r="AU68" i="7" s="1"/>
  <c r="AV68" i="7" s="1"/>
  <c r="AW68" i="7" s="1"/>
  <c r="AX68" i="7" s="1"/>
  <c r="AY68" i="7" s="1"/>
  <c r="AZ68" i="7" s="1"/>
  <c r="BA68" i="7" s="1"/>
  <c r="BB68" i="7" s="1"/>
  <c r="BC68" i="7" s="1"/>
  <c r="BD68" i="7" s="1"/>
  <c r="BE68" i="7" s="1"/>
  <c r="BF68" i="7" s="1"/>
  <c r="BG68" i="7" s="1"/>
  <c r="AP62" i="7"/>
  <c r="AQ62" i="7" s="1"/>
  <c r="AR62" i="7" s="1"/>
  <c r="AS62" i="7" s="1"/>
  <c r="AT62" i="7" s="1"/>
  <c r="W49" i="7"/>
  <c r="X49" i="7" s="1"/>
  <c r="Y49" i="7" s="1"/>
  <c r="Z49" i="7" s="1"/>
  <c r="AA49" i="7" s="1"/>
  <c r="AB49" i="7" s="1"/>
  <c r="AS69" i="7"/>
  <c r="AT69" i="7" s="1"/>
  <c r="AU69" i="7" s="1"/>
  <c r="AV69" i="7" s="1"/>
  <c r="AW69" i="7" s="1"/>
  <c r="AX69" i="7" s="1"/>
  <c r="AY69" i="7" s="1"/>
  <c r="AZ69" i="7" s="1"/>
  <c r="BA69" i="7" s="1"/>
  <c r="BB69" i="7" s="1"/>
  <c r="BC69" i="7" s="1"/>
  <c r="BD69" i="7" s="1"/>
  <c r="BE69" i="7" s="1"/>
  <c r="BF69" i="7" s="1"/>
  <c r="BG69" i="7" s="1"/>
  <c r="AS73" i="7"/>
  <c r="AT73" i="7" s="1"/>
  <c r="AU73" i="7" s="1"/>
  <c r="AV73" i="7" s="1"/>
  <c r="AW73" i="7" s="1"/>
  <c r="AX73" i="7" s="1"/>
  <c r="AY73" i="7" s="1"/>
  <c r="AZ73" i="7" s="1"/>
  <c r="BA73" i="7" s="1"/>
  <c r="BB73" i="7" s="1"/>
  <c r="BC73" i="7" s="1"/>
  <c r="BD73" i="7" s="1"/>
  <c r="BE73" i="7" s="1"/>
  <c r="BF73" i="7" s="1"/>
  <c r="BG73" i="7" s="1"/>
  <c r="AR63" i="7"/>
  <c r="AS63" i="7" s="1"/>
  <c r="AT63" i="7" s="1"/>
  <c r="AU63" i="7" s="1"/>
  <c r="AV63" i="7" s="1"/>
  <c r="AS70" i="7"/>
  <c r="AT70" i="7" s="1"/>
  <c r="AU70" i="7" s="1"/>
  <c r="AV70" i="7" s="1"/>
  <c r="AW70" i="7" s="1"/>
  <c r="AX70" i="7" s="1"/>
  <c r="AY70" i="7" s="1"/>
  <c r="AZ70" i="7" s="1"/>
  <c r="BA70" i="7" s="1"/>
  <c r="BB70" i="7" s="1"/>
  <c r="BC70" i="7" s="1"/>
  <c r="BD70" i="7" s="1"/>
  <c r="BE70" i="7" s="1"/>
  <c r="BF70" i="7" s="1"/>
  <c r="BG70" i="7" s="1"/>
  <c r="T26" i="7"/>
  <c r="U26" i="7" s="1"/>
  <c r="V26" i="7" s="1"/>
  <c r="W48" i="7"/>
  <c r="X48" i="7" s="1"/>
  <c r="Y48" i="7" s="1"/>
  <c r="Z48" i="7" s="1"/>
  <c r="AA48" i="7" s="1"/>
  <c r="AB48" i="7" s="1"/>
  <c r="P31" i="7"/>
  <c r="Q31" i="7" s="1"/>
  <c r="R31" i="7" s="1"/>
  <c r="S31" i="7" s="1"/>
  <c r="T31" i="7" s="1"/>
  <c r="U31" i="7" s="1"/>
  <c r="AW65" i="7"/>
  <c r="AX65" i="7" s="1"/>
  <c r="AY65" i="7" s="1"/>
  <c r="AZ65" i="7" s="1"/>
  <c r="BA65" i="7" s="1"/>
  <c r="S24" i="7"/>
  <c r="T24" i="7" s="1"/>
  <c r="P22" i="7"/>
  <c r="Q22" i="7" s="1"/>
  <c r="BL22" i="7" s="1"/>
  <c r="R23" i="7"/>
  <c r="S23" i="7" s="1"/>
  <c r="G76" i="7"/>
  <c r="G77" i="7" s="1"/>
  <c r="A9219" i="12"/>
  <c r="A693" i="11"/>
  <c r="E20" i="16"/>
  <c r="E21" i="16" s="1"/>
  <c r="BL25" i="7"/>
  <c r="J15" i="7"/>
  <c r="K15" i="7" s="1"/>
  <c r="L15" i="7" s="1"/>
  <c r="M15" i="7" s="1"/>
  <c r="N15" i="7" s="1"/>
  <c r="O15" i="7" s="1"/>
  <c r="P15" i="7" s="1"/>
  <c r="Q15" i="7" s="1"/>
  <c r="R15" i="7" s="1"/>
  <c r="S15" i="7" s="1"/>
  <c r="T15" i="7" s="1"/>
  <c r="U15" i="7" s="1"/>
  <c r="V15" i="7" s="1"/>
  <c r="W15" i="7" s="1"/>
  <c r="X15" i="7" s="1"/>
  <c r="Y15" i="7" s="1"/>
  <c r="Z15" i="7" s="1"/>
  <c r="AA15" i="7" s="1"/>
  <c r="AB15" i="7" s="1"/>
  <c r="AC15" i="7" s="1"/>
  <c r="H75" i="7"/>
  <c r="BL18" i="7"/>
  <c r="BL17" i="7"/>
  <c r="J14" i="7"/>
  <c r="BL19" i="7"/>
  <c r="BL27" i="7"/>
  <c r="I1301" i="21" l="1"/>
  <c r="F22" i="16"/>
  <c r="I1303" i="21"/>
  <c r="G1323" i="8"/>
  <c r="BL61" i="7"/>
  <c r="BL69" i="7"/>
  <c r="BL65" i="7"/>
  <c r="BL70" i="7"/>
  <c r="BL49" i="7"/>
  <c r="BL64" i="7"/>
  <c r="BL31" i="7"/>
  <c r="BL63" i="7"/>
  <c r="BL62" i="7"/>
  <c r="BL72" i="7"/>
  <c r="BL26" i="7"/>
  <c r="BL48" i="7"/>
  <c r="BL73" i="7"/>
  <c r="BL68" i="7"/>
  <c r="BL47" i="7"/>
  <c r="BL24" i="7"/>
  <c r="BL23" i="7"/>
  <c r="AD15" i="7"/>
  <c r="A694" i="11"/>
  <c r="A9235" i="12"/>
  <c r="BL59" i="7"/>
  <c r="BL56" i="7"/>
  <c r="BL33" i="7"/>
  <c r="BL36" i="7"/>
  <c r="BL28" i="7"/>
  <c r="BL29" i="7"/>
  <c r="BL32" i="7"/>
  <c r="BL38" i="7"/>
  <c r="BL41" i="7"/>
  <c r="BL45" i="7"/>
  <c r="BL39" i="7"/>
  <c r="BL50" i="7"/>
  <c r="BL58" i="7"/>
  <c r="BL55" i="7"/>
  <c r="K14" i="7"/>
  <c r="J75" i="7"/>
  <c r="BL37" i="7"/>
  <c r="BL40" i="7"/>
  <c r="BL52" i="7"/>
  <c r="BL35" i="7"/>
  <c r="BL44" i="7"/>
  <c r="BL34" i="7"/>
  <c r="BL42" i="7"/>
  <c r="BL53" i="7"/>
  <c r="BL57" i="7"/>
  <c r="BL43" i="7"/>
  <c r="BL51" i="7"/>
  <c r="BL54" i="7"/>
  <c r="BL13" i="7"/>
  <c r="I75" i="7"/>
  <c r="I76" i="7" s="1"/>
  <c r="E22" i="16"/>
  <c r="AE15" i="7" l="1"/>
  <c r="A9251" i="12"/>
  <c r="A695" i="11"/>
  <c r="J76" i="7"/>
  <c r="L14" i="7"/>
  <c r="K75" i="7"/>
  <c r="B49" i="16"/>
  <c r="AF15" i="7" l="1"/>
  <c r="F59" i="13"/>
  <c r="A9267" i="12"/>
  <c r="A696" i="11"/>
  <c r="K76" i="7"/>
  <c r="L75" i="7"/>
  <c r="M14" i="7"/>
  <c r="B52" i="16"/>
  <c r="B54" i="16"/>
  <c r="B51" i="16"/>
  <c r="B53" i="16"/>
  <c r="B50" i="16"/>
  <c r="B55" i="16"/>
  <c r="C55" i="16" s="1"/>
  <c r="AG15" i="7" l="1"/>
  <c r="A9283" i="12"/>
  <c r="A697" i="11"/>
  <c r="L76" i="7"/>
  <c r="M75" i="7"/>
  <c r="N14" i="7"/>
  <c r="D53" i="16"/>
  <c r="C53" i="16"/>
  <c r="C51" i="16"/>
  <c r="D51" i="16"/>
  <c r="D54" i="16"/>
  <c r="C54" i="16"/>
  <c r="D50" i="16"/>
  <c r="C50" i="16"/>
  <c r="C52" i="16"/>
  <c r="D52" i="16"/>
  <c r="AH15" i="7" l="1"/>
  <c r="A9299" i="12"/>
  <c r="A698" i="11"/>
  <c r="M76" i="7"/>
  <c r="B48" i="16"/>
  <c r="C23" i="16" s="1"/>
  <c r="N75" i="7"/>
  <c r="O14" i="7"/>
  <c r="AI15" i="7" l="1"/>
  <c r="A699" i="11"/>
  <c r="A9315" i="12"/>
  <c r="N76" i="7"/>
  <c r="O75" i="7"/>
  <c r="P14" i="7"/>
  <c r="AJ15" i="7" l="1"/>
  <c r="A700" i="11"/>
  <c r="A9331" i="12"/>
  <c r="O76" i="7"/>
  <c r="P75" i="7"/>
  <c r="Q14" i="7"/>
  <c r="AK15" i="7" l="1"/>
  <c r="A9347" i="12"/>
  <c r="A701" i="11"/>
  <c r="P76" i="7"/>
  <c r="Q75" i="7"/>
  <c r="R14" i="7"/>
  <c r="AL15" i="7" l="1"/>
  <c r="A702" i="11"/>
  <c r="A9363" i="12"/>
  <c r="Q76" i="7"/>
  <c r="R75" i="7"/>
  <c r="S14" i="7"/>
  <c r="AM15" i="7" l="1"/>
  <c r="A9373" i="12"/>
  <c r="A703" i="11"/>
  <c r="R76" i="7"/>
  <c r="S75" i="7"/>
  <c r="T14" i="7"/>
  <c r="AN15" i="7" l="1"/>
  <c r="A704" i="11"/>
  <c r="A9387" i="12"/>
  <c r="S76" i="7"/>
  <c r="T75" i="7"/>
  <c r="U14" i="7"/>
  <c r="AO15" i="7" l="1"/>
  <c r="A9401" i="12"/>
  <c r="A705" i="11"/>
  <c r="T76" i="7"/>
  <c r="U75" i="7"/>
  <c r="V14" i="7"/>
  <c r="AP15" i="7" l="1"/>
  <c r="U76" i="7"/>
  <c r="A9415" i="12"/>
  <c r="A706" i="11"/>
  <c r="V75" i="7"/>
  <c r="W14" i="7"/>
  <c r="AQ15" i="7" l="1"/>
  <c r="V76" i="7"/>
  <c r="A9429" i="12"/>
  <c r="A707" i="11"/>
  <c r="W75" i="7"/>
  <c r="X14" i="7"/>
  <c r="AR15" i="7" l="1"/>
  <c r="W76" i="7"/>
  <c r="A9443" i="12"/>
  <c r="A708" i="11"/>
  <c r="X75" i="7"/>
  <c r="Y14" i="7"/>
  <c r="AS15" i="7" l="1"/>
  <c r="X76" i="7"/>
  <c r="A709" i="11"/>
  <c r="A9457" i="12"/>
  <c r="Z14" i="7"/>
  <c r="Y75" i="7"/>
  <c r="AT15" i="7" l="1"/>
  <c r="Y76" i="7"/>
  <c r="A9471" i="12"/>
  <c r="A710" i="11"/>
  <c r="Z75" i="7"/>
  <c r="AA14" i="7"/>
  <c r="AU15" i="7" l="1"/>
  <c r="Z76" i="7"/>
  <c r="A711" i="11"/>
  <c r="A9485" i="12"/>
  <c r="AB14" i="7"/>
  <c r="AA75" i="7"/>
  <c r="AC14" i="7" l="1"/>
  <c r="AV15" i="7"/>
  <c r="AA76" i="7"/>
  <c r="A9499" i="12"/>
  <c r="A712" i="11"/>
  <c r="AB75" i="7"/>
  <c r="AD14" i="7" l="1"/>
  <c r="AC75" i="7"/>
  <c r="AW15" i="7"/>
  <c r="AB76" i="7"/>
  <c r="A713" i="11"/>
  <c r="A9513" i="12"/>
  <c r="AC76" i="7" l="1"/>
  <c r="AE14" i="7"/>
  <c r="AD75" i="7"/>
  <c r="AX15" i="7"/>
  <c r="A714" i="11"/>
  <c r="A9527" i="12"/>
  <c r="AD76" i="7" l="1"/>
  <c r="AF14" i="7"/>
  <c r="AE75" i="7"/>
  <c r="AY15" i="7"/>
  <c r="A9541" i="12"/>
  <c r="A715" i="11"/>
  <c r="AE76" i="7" l="1"/>
  <c r="AG14" i="7"/>
  <c r="AF75" i="7"/>
  <c r="AZ15" i="7"/>
  <c r="A716" i="11"/>
  <c r="A9555" i="12"/>
  <c r="AF76" i="7" l="1"/>
  <c r="AH14" i="7"/>
  <c r="AG75" i="7"/>
  <c r="BA15" i="7"/>
  <c r="A717" i="11"/>
  <c r="A9569" i="12"/>
  <c r="AG76" i="7" l="1"/>
  <c r="AI14" i="7"/>
  <c r="AH75" i="7"/>
  <c r="BB15" i="7"/>
  <c r="A718" i="11"/>
  <c r="A9583" i="12"/>
  <c r="AH76" i="7" l="1"/>
  <c r="AJ14" i="7"/>
  <c r="AI75" i="7"/>
  <c r="BC15" i="7"/>
  <c r="A9597" i="12"/>
  <c r="A719" i="11"/>
  <c r="AI76" i="7" l="1"/>
  <c r="AK14" i="7"/>
  <c r="AJ75" i="7"/>
  <c r="BD15" i="7"/>
  <c r="A9611" i="12"/>
  <c r="A720" i="11"/>
  <c r="AJ76" i="7" l="1"/>
  <c r="AL14" i="7"/>
  <c r="AK75" i="7"/>
  <c r="BE15" i="7"/>
  <c r="A9625" i="12"/>
  <c r="A721" i="11"/>
  <c r="AK76" i="7" l="1"/>
  <c r="AM14" i="7"/>
  <c r="AL75" i="7"/>
  <c r="BF15" i="7"/>
  <c r="A722" i="11"/>
  <c r="A9639" i="12"/>
  <c r="AL76" i="7" l="1"/>
  <c r="AN14" i="7"/>
  <c r="AM75" i="7"/>
  <c r="BG15" i="7"/>
  <c r="A723" i="11"/>
  <c r="A9653" i="12"/>
  <c r="AM76" i="7" l="1"/>
  <c r="AO14" i="7"/>
  <c r="AN75" i="7"/>
  <c r="BH15" i="7"/>
  <c r="A9667" i="12"/>
  <c r="A725" i="11"/>
  <c r="AN76" i="7" l="1"/>
  <c r="AP14" i="7"/>
  <c r="AO75" i="7"/>
  <c r="BL15" i="7"/>
  <c r="A9681" i="12"/>
  <c r="A727" i="11"/>
  <c r="AO76" i="7" l="1"/>
  <c r="AQ14" i="7"/>
  <c r="AP75" i="7"/>
  <c r="A729" i="11"/>
  <c r="A9697" i="12"/>
  <c r="AP76" i="7" l="1"/>
  <c r="AR14" i="7"/>
  <c r="AQ75" i="7"/>
  <c r="A730" i="11"/>
  <c r="A9711" i="12"/>
  <c r="AQ76" i="7" l="1"/>
  <c r="AS14" i="7"/>
  <c r="AR75" i="7"/>
  <c r="A733" i="11"/>
  <c r="A9725" i="12"/>
  <c r="AR76" i="7" l="1"/>
  <c r="AT14" i="7"/>
  <c r="AS75" i="7"/>
  <c r="A734" i="11"/>
  <c r="A9741" i="12"/>
  <c r="AS76" i="7" l="1"/>
  <c r="AU14" i="7"/>
  <c r="AT75" i="7"/>
  <c r="A9751" i="12"/>
  <c r="A736" i="11"/>
  <c r="AT76" i="7" l="1"/>
  <c r="AV14" i="7"/>
  <c r="AU75" i="7"/>
  <c r="A737" i="11"/>
  <c r="A9761" i="12"/>
  <c r="AU76" i="7" l="1"/>
  <c r="AW14" i="7"/>
  <c r="AV75" i="7"/>
  <c r="A9771" i="12"/>
  <c r="A738" i="11"/>
  <c r="AV76" i="7" l="1"/>
  <c r="AX14" i="7"/>
  <c r="AW75" i="7"/>
  <c r="A9786" i="12"/>
  <c r="A739" i="11"/>
  <c r="AW76" i="7" l="1"/>
  <c r="AY14" i="7"/>
  <c r="AX75" i="7"/>
  <c r="A740" i="11"/>
  <c r="A9801" i="12"/>
  <c r="AX76" i="7" l="1"/>
  <c r="AZ14" i="7"/>
  <c r="AY75" i="7"/>
  <c r="A9816" i="12"/>
  <c r="A741" i="11"/>
  <c r="AY76" i="7" l="1"/>
  <c r="BA14" i="7"/>
  <c r="AZ75" i="7"/>
  <c r="A9826" i="12"/>
  <c r="A742" i="11"/>
  <c r="AZ76" i="7" l="1"/>
  <c r="BB14" i="7"/>
  <c r="BA75" i="7"/>
  <c r="A9836" i="12"/>
  <c r="A743" i="11"/>
  <c r="BA76" i="7" l="1"/>
  <c r="BC14" i="7"/>
  <c r="BB75" i="7"/>
  <c r="A9846" i="12"/>
  <c r="A744" i="11"/>
  <c r="BB76" i="7" l="1"/>
  <c r="BD14" i="7"/>
  <c r="BC75" i="7"/>
  <c r="A745" i="11"/>
  <c r="A9858" i="12"/>
  <c r="BC76" i="7" l="1"/>
  <c r="BE14" i="7"/>
  <c r="BD75" i="7"/>
  <c r="A9868" i="12"/>
  <c r="A747" i="11"/>
  <c r="BD76" i="7" l="1"/>
  <c r="BF14" i="7"/>
  <c r="BE75" i="7"/>
  <c r="A748" i="11"/>
  <c r="A9878" i="12"/>
  <c r="BE76" i="7" l="1"/>
  <c r="BG14" i="7"/>
  <c r="BF75" i="7"/>
  <c r="A9888" i="12"/>
  <c r="A749" i="11"/>
  <c r="BF76" i="7" l="1"/>
  <c r="BH14" i="7"/>
  <c r="BG75" i="7"/>
  <c r="A9898" i="12"/>
  <c r="A750" i="11"/>
  <c r="BG76" i="7" l="1"/>
  <c r="BL14" i="7"/>
  <c r="BH75" i="7"/>
  <c r="A9908" i="12"/>
  <c r="A751" i="11"/>
  <c r="BH76" i="7" l="1"/>
  <c r="A752" i="11"/>
  <c r="A9918" i="12"/>
  <c r="A753"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msi</author>
  </authors>
  <commentList>
    <comment ref="B583" authorId="0" shapeId="0" xr:uid="{9EAE611B-554F-4FA6-90B9-D56D3C30C367}">
      <text>
        <r>
          <rPr>
            <b/>
            <sz val="9"/>
            <color indexed="81"/>
            <rFont val="Tahoma"/>
            <family val="2"/>
          </rPr>
          <t>HP:</t>
        </r>
        <r>
          <rPr>
            <sz val="9"/>
            <color indexed="81"/>
            <rFont val="Tahoma"/>
            <family val="2"/>
          </rPr>
          <t xml:space="preserve">
 PERMEN PUPR NO.01 TAHUN 2022 / BAG.I BID.UMUM - 3.1.1.(c)</t>
        </r>
      </text>
    </comment>
    <comment ref="D9408" authorId="1" shapeId="0" xr:uid="{43C9B274-15E0-4F7C-9DEF-6E415348325E}">
      <text>
        <r>
          <rPr>
            <b/>
            <sz val="9"/>
            <color indexed="81"/>
            <rFont val="Tahoma"/>
            <family val="2"/>
          </rPr>
          <t>msi:</t>
        </r>
        <r>
          <rPr>
            <sz val="9"/>
            <color indexed="81"/>
            <rFont val="Tahoma"/>
            <family val="2"/>
          </rPr>
          <t xml:space="preserve">
perlengkapan untuk pekerjaan bisa jadi hilang</t>
        </r>
      </text>
    </comment>
  </commentList>
</comments>
</file>

<file path=xl/sharedStrings.xml><?xml version="1.0" encoding="utf-8"?>
<sst xmlns="http://schemas.openxmlformats.org/spreadsheetml/2006/main" count="34047" uniqueCount="5649">
  <si>
    <r>
      <rPr>
        <sz val="10"/>
        <rFont val="Lucida Sans Unicode"/>
        <family val="2"/>
      </rPr>
      <t>bh</t>
    </r>
  </si>
  <si>
    <r>
      <rPr>
        <sz val="10"/>
        <rFont val="Lucida Sans Unicode"/>
        <family val="2"/>
      </rPr>
      <t>Main Alarm Control Valve (MCV) 150 mm</t>
    </r>
  </si>
  <si>
    <t>PEKERJAAN PERSIAPAN</t>
  </si>
  <si>
    <t>Pelindung pernafasan dan mulut (masker, masker respirator)</t>
  </si>
  <si>
    <t>unit</t>
  </si>
  <si>
    <t>m</t>
  </si>
  <si>
    <t>Unit</t>
  </si>
  <si>
    <t>Penyiapan RKK</t>
  </si>
  <si>
    <t>ls</t>
  </si>
  <si>
    <t>Pembuatan prosedur dan instruksi kerja</t>
  </si>
  <si>
    <t>Simulasi Keselamatan Konstruksi</t>
  </si>
  <si>
    <t>Spanduk (Banner)</t>
  </si>
  <si>
    <t>Alat Pelindung Kerja dan Alat Pelindung Diri</t>
  </si>
  <si>
    <t>APK antara lain</t>
  </si>
  <si>
    <t>APD antara lain</t>
  </si>
  <si>
    <t>Personel Keselamatan Konstruksi</t>
  </si>
  <si>
    <t>Rambu dan Perlengkapan lalu lintas yang diperlukan atau manajemen lalu lintas</t>
  </si>
  <si>
    <t>Rambu petunjuk</t>
  </si>
  <si>
    <t>Rambu larangan</t>
  </si>
  <si>
    <t>Rambu peringatan</t>
  </si>
  <si>
    <t>Rambu kewajiban</t>
  </si>
  <si>
    <t>Rambu informasi</t>
  </si>
  <si>
    <t>Kegiatan dan peralatan terkait Pengendalian Risiko Keselamatan Konstruksi</t>
  </si>
  <si>
    <t>Bendera K3</t>
  </si>
  <si>
    <t>Pembuatan Kartu Identitas Pekerja (KIP)</t>
  </si>
  <si>
    <t>Lampu darurat (Emergency Lamp)</t>
  </si>
  <si>
    <t xml:space="preserve">Satuan </t>
  </si>
  <si>
    <t>URAIAN PEKERJAAN</t>
  </si>
  <si>
    <t>SATUAN</t>
  </si>
  <si>
    <t>HARGA SATUAN (Rp)</t>
  </si>
  <si>
    <t>No.</t>
  </si>
  <si>
    <t>PEKERJAAN STRUKTUR</t>
  </si>
  <si>
    <t>PEKERJAAN LAIN-LAIN</t>
  </si>
  <si>
    <t>TIME SCHEDULE / JADWAL WAKTU PELAKSANAAN</t>
  </si>
  <si>
    <r>
      <rPr>
        <b/>
        <sz val="8.5"/>
        <rFont val="Arial"/>
        <family val="2"/>
      </rPr>
      <t>NO</t>
    </r>
  </si>
  <si>
    <r>
      <rPr>
        <b/>
        <sz val="8.5"/>
        <rFont val="Arial"/>
        <family val="2"/>
      </rPr>
      <t>URAIAN PEKERJAAN</t>
    </r>
  </si>
  <si>
    <t>Nilai</t>
  </si>
  <si>
    <t>Waktu Pelaksanaan</t>
  </si>
  <si>
    <t>PROSENTASE</t>
  </si>
  <si>
    <t>Ket</t>
  </si>
  <si>
    <t>Bobot</t>
  </si>
  <si>
    <t>Mg 1</t>
  </si>
  <si>
    <t>Mg 2</t>
  </si>
  <si>
    <t>Mg 3</t>
  </si>
  <si>
    <t>Mg 4</t>
  </si>
  <si>
    <t>Mg 5</t>
  </si>
  <si>
    <t>Mg 6</t>
  </si>
  <si>
    <t>Mg 7</t>
  </si>
  <si>
    <t>Mg 8</t>
  </si>
  <si>
    <t>Mg 9</t>
  </si>
  <si>
    <t>Mg 10</t>
  </si>
  <si>
    <t>Mg 11</t>
  </si>
  <si>
    <t>Mg 12</t>
  </si>
  <si>
    <t>Mg 13</t>
  </si>
  <si>
    <t>Mg 14</t>
  </si>
  <si>
    <t>Mg 15</t>
  </si>
  <si>
    <t>Mg 16</t>
  </si>
  <si>
    <t>Mg 17</t>
  </si>
  <si>
    <t>Mg 18</t>
  </si>
  <si>
    <t>Mg 19</t>
  </si>
  <si>
    <t>Mg 20</t>
  </si>
  <si>
    <t>Mg 21</t>
  </si>
  <si>
    <t>Mg 22</t>
  </si>
  <si>
    <t>Mg 23</t>
  </si>
  <si>
    <t>Mg 24</t>
  </si>
  <si>
    <t>Mg 25</t>
  </si>
  <si>
    <t>Mg 26</t>
  </si>
  <si>
    <t>(%)</t>
  </si>
  <si>
    <t>7 hr</t>
  </si>
  <si>
    <t>Rencana Progres Minggu ini</t>
  </si>
  <si>
    <t>Rencana Progres Komulatif</t>
  </si>
  <si>
    <t>Realisasi Progres Minggu ini</t>
  </si>
  <si>
    <t>Realisasi Progres Komulatif Tercapai</t>
  </si>
  <si>
    <t>Deviasi</t>
  </si>
  <si>
    <t/>
  </si>
  <si>
    <t>se</t>
  </si>
  <si>
    <t xml:space="preserve">satu </t>
  </si>
  <si>
    <t xml:space="preserve">dua </t>
  </si>
  <si>
    <t xml:space="preserve">tiga </t>
  </si>
  <si>
    <t xml:space="preserve">empat </t>
  </si>
  <si>
    <t xml:space="preserve">lima </t>
  </si>
  <si>
    <t xml:space="preserve">enam </t>
  </si>
  <si>
    <t xml:space="preserve">tujuh </t>
  </si>
  <si>
    <t xml:space="preserve">delapan </t>
  </si>
  <si>
    <t xml:space="preserve">sembilan </t>
  </si>
  <si>
    <t>FORMULIR PENYAMPAIAN</t>
  </si>
  <si>
    <t>TINGKAT KOMPONEN DALAM NEGERI (TKDN)</t>
  </si>
  <si>
    <t>NAMA PENYEDIA</t>
  </si>
  <si>
    <t>NO</t>
  </si>
  <si>
    <t>URAIAN</t>
  </si>
  <si>
    <t>KUANTITAS</t>
  </si>
  <si>
    <t>PAJAK        (%)</t>
  </si>
  <si>
    <t>TOTAL HARGA/HP   (Rp)</t>
  </si>
  <si>
    <t>TKDN (%)*</t>
  </si>
  <si>
    <t>HARGA SETELAH PREFERENSI</t>
  </si>
  <si>
    <t>(1)</t>
  </si>
  <si>
    <t>(2)</t>
  </si>
  <si>
    <t>(3)</t>
  </si>
  <si>
    <t>(4)</t>
  </si>
  <si>
    <t>(5)</t>
  </si>
  <si>
    <t>(6)</t>
  </si>
  <si>
    <t>(7)</t>
  </si>
  <si>
    <t>(8)</t>
  </si>
  <si>
    <t>JUMLAH</t>
  </si>
  <si>
    <t>Total Nilai Penawaran</t>
  </si>
  <si>
    <t>*) Nilai TKDN Komponen Barang berdasarkan daftar inventarisasi barang/jasa produksi dalam negeri yang diterbitkan oleh kementerian yang menyelenggarakan urusan pemerintahan di bidang perindustrian</t>
  </si>
  <si>
    <r>
      <t xml:space="preserve">M.     </t>
    </r>
    <r>
      <rPr>
        <b/>
        <sz val="14"/>
        <color rgb="FF000000"/>
        <rFont val="Footlight MT Light"/>
        <family val="1"/>
      </rPr>
      <t>BENTUK DAFTAR BARANG YANG DIIMPOR
DAFTAR BARANG YANG DIIMPOR1</t>
    </r>
  </si>
  <si>
    <t>N O</t>
  </si>
  <si>
    <t>NAMA BARANG / URAIAN</t>
  </si>
  <si>
    <t>SPESIFIKASI</t>
  </si>
  <si>
    <t>JUMLA H</t>
  </si>
  <si>
    <t>HARGA</t>
  </si>
  <si>
    <t>NEGARA ASAL</t>
  </si>
  <si>
    <t>TOTAL HARGA</t>
  </si>
  <si>
    <t>1 Diisi dan dilampirkan dalam penawaran apabila ada barang yang diimpor</t>
  </si>
  <si>
    <t>REKAPITULASI  RENCANA ANGGARAN BIAYA ( RAB )</t>
  </si>
  <si>
    <t>URAIAN  PEKERJAAN</t>
  </si>
  <si>
    <t>JUMLAH  HARGA</t>
  </si>
  <si>
    <t>JUMLAH TOTAL</t>
  </si>
  <si>
    <t>PEMBULATAN</t>
  </si>
  <si>
    <t>%</t>
  </si>
  <si>
    <t>Terbilang :</t>
  </si>
  <si>
    <t>Penawar</t>
  </si>
  <si>
    <t>DAFTAR HARGA SATUAN PEKERJAAN</t>
  </si>
  <si>
    <t>No</t>
  </si>
  <si>
    <t>KODE</t>
  </si>
  <si>
    <t>Uraian</t>
  </si>
  <si>
    <t>Harga Satuan</t>
  </si>
  <si>
    <t>Rp.</t>
  </si>
  <si>
    <t>Pemasangan 1 unit Manhole 60 x 60 cm for GRC</t>
  </si>
  <si>
    <t>ANALISA SATUAN PEKERJAAN BANGUNAN</t>
  </si>
  <si>
    <t>Overhead =</t>
  </si>
  <si>
    <t xml:space="preserve">No </t>
  </si>
  <si>
    <t xml:space="preserve">Koefisien </t>
  </si>
  <si>
    <t xml:space="preserve">Uraian </t>
  </si>
  <si>
    <t xml:space="preserve">Harga Satuan </t>
  </si>
  <si>
    <t xml:space="preserve">Jumlah </t>
  </si>
  <si>
    <t xml:space="preserve">Harga </t>
  </si>
  <si>
    <t>Total</t>
  </si>
  <si>
    <t xml:space="preserve">(Rp) </t>
  </si>
  <si>
    <t>A</t>
  </si>
  <si>
    <t>A.2.2.1</t>
  </si>
  <si>
    <t xml:space="preserve">HARGA SATUAN PEKERJAAN PERSIAPAN </t>
  </si>
  <si>
    <t xml:space="preserve"> </t>
  </si>
  <si>
    <t>A.2.2.1.2</t>
  </si>
  <si>
    <t>a</t>
  </si>
  <si>
    <t>Pembuatan 1 m'  pagar sementara dari seng gelombang tinggi 2 m'</t>
  </si>
  <si>
    <t xml:space="preserve">A   </t>
  </si>
  <si>
    <t xml:space="preserve">TENAGA KERJA    </t>
  </si>
  <si>
    <t xml:space="preserve">OH </t>
  </si>
  <si>
    <t xml:space="preserve">Pekerja </t>
  </si>
  <si>
    <t>@Rp.</t>
  </si>
  <si>
    <t>Tukang Kayu</t>
  </si>
  <si>
    <t xml:space="preserve">Kepala Tukang </t>
  </si>
  <si>
    <t xml:space="preserve">Mandor </t>
  </si>
  <si>
    <t xml:space="preserve">B </t>
  </si>
  <si>
    <t xml:space="preserve">BAHAN      </t>
  </si>
  <si>
    <t>batang</t>
  </si>
  <si>
    <t>Bambu</t>
  </si>
  <si>
    <t>Lbr</t>
  </si>
  <si>
    <t>Seng gelombang 3" - 5 "</t>
  </si>
  <si>
    <t>m3</t>
  </si>
  <si>
    <t>Kayu Klas III</t>
  </si>
  <si>
    <t>kg</t>
  </si>
  <si>
    <t>Paku</t>
  </si>
  <si>
    <t>Portland cement</t>
  </si>
  <si>
    <t>m³</t>
  </si>
  <si>
    <t>Koral beton</t>
  </si>
  <si>
    <t>Pasir beton (quarry - lokasi pekerjaan)</t>
  </si>
  <si>
    <t>=</t>
  </si>
  <si>
    <t>Jumlah Total</t>
  </si>
  <si>
    <t>Total Harga Satuan Pekerjaan</t>
  </si>
  <si>
    <t>A.2.2.1.2a</t>
  </si>
  <si>
    <t>b</t>
  </si>
  <si>
    <t>Pembuatan 1 m'  pagar sementara dari seng gelombang tinggi 2 m' (sewa)</t>
  </si>
  <si>
    <t>:</t>
  </si>
  <si>
    <t>A.2.2.1.4</t>
  </si>
  <si>
    <t xml:space="preserve">Pengukuran dan pemasangan 1 m' Bouwplank  </t>
  </si>
  <si>
    <t>Kayu Klas III utk bowplank,pagar dan kantor sementara</t>
  </si>
  <si>
    <t>Kayu Klas III (papan)</t>
  </si>
  <si>
    <t>A.2.2.1.9</t>
  </si>
  <si>
    <t>Pembersihan 1 m2 lapangan dan perataan</t>
  </si>
  <si>
    <t>A.2.2.1.14</t>
  </si>
  <si>
    <t xml:space="preserve">Pembongkaran 1 m3  dinding tembok bata </t>
  </si>
  <si>
    <t>Dihit.1</t>
  </si>
  <si>
    <t>Perlengkapan K3 dan L</t>
  </si>
  <si>
    <t>set</t>
  </si>
  <si>
    <t>- Penyiapan RK3K terdiri atas : pembuatan manual, prosedur, instruksi kerja dan Ijin Kerja</t>
  </si>
  <si>
    <t>lb</t>
  </si>
  <si>
    <t>- Pembuatan Kartu Indentitas Pekerjan (kip)</t>
  </si>
  <si>
    <t>m2</t>
  </si>
  <si>
    <t>- Jaring Pengaman (safety net)</t>
  </si>
  <si>
    <t>- Tali Keselamatan (life line)</t>
  </si>
  <si>
    <t>- Penahan Jatuh (Safety Deck)</t>
  </si>
  <si>
    <t>- Pembatas area (Restricted Area)</t>
  </si>
  <si>
    <t>- Kotak APAR</t>
  </si>
  <si>
    <t>pcs</t>
  </si>
  <si>
    <t>- Helm Pengaman</t>
  </si>
  <si>
    <t xml:space="preserve">- Pelindung Mata /Goggles/ Spectacles </t>
  </si>
  <si>
    <t xml:space="preserve">- Penutup/ pengaman telinga </t>
  </si>
  <si>
    <t>- Masker</t>
  </si>
  <si>
    <t xml:space="preserve">- Rompi kerja </t>
  </si>
  <si>
    <t xml:space="preserve">- Harnest </t>
  </si>
  <si>
    <t xml:space="preserve">- Sarung tangan </t>
  </si>
  <si>
    <t>- Sepatu kerja /boot</t>
  </si>
  <si>
    <t>- Peralatan P3K</t>
  </si>
  <si>
    <t xml:space="preserve">- Jas hujan </t>
  </si>
  <si>
    <t xml:space="preserve">- Rambu-rambu proyek </t>
  </si>
  <si>
    <t>- Asuransi Jamsostek, CAR &amp; TPL</t>
  </si>
  <si>
    <t xml:space="preserve">- Bilik Kesehatan Sterilisasi </t>
  </si>
  <si>
    <t>Dihit.2</t>
  </si>
  <si>
    <t>Listrik kerja per bulan ( kebutuhan bahan bakar genset )</t>
  </si>
  <si>
    <t>ltr</t>
  </si>
  <si>
    <t>bahan bakar genset</t>
  </si>
  <si>
    <t>x</t>
  </si>
  <si>
    <t>Dihit.3</t>
  </si>
  <si>
    <t>Biaya sewa 1 unit tower crane selama 8 bulan</t>
  </si>
  <si>
    <t>Bln</t>
  </si>
  <si>
    <t>Sewa tower crane</t>
  </si>
  <si>
    <t>Ls</t>
  </si>
  <si>
    <t>Pondasi TC</t>
  </si>
  <si>
    <t>Mob demob alat , setting</t>
  </si>
  <si>
    <t>erection / dismantle</t>
  </si>
  <si>
    <t>Liter</t>
  </si>
  <si>
    <t>Solar / dexlite genset</t>
  </si>
  <si>
    <t>Org</t>
  </si>
  <si>
    <t>Upah Operator selama 2 bulan</t>
  </si>
  <si>
    <t>Upah Pembantu Operator selama 2 bulan</t>
  </si>
  <si>
    <t>Alat bantu kerja &amp; asuransi pekerja</t>
  </si>
  <si>
    <t>Dihit.4</t>
  </si>
  <si>
    <t>Biaya sewa 1 unit hoist lift/ lift barang selama 4 bulan</t>
  </si>
  <si>
    <t>Sewa hoist lift</t>
  </si>
  <si>
    <t>Pondasi Hoist lift</t>
  </si>
  <si>
    <t xml:space="preserve">Mob demob alat </t>
  </si>
  <si>
    <t xml:space="preserve">Upah Operator </t>
  </si>
  <si>
    <t>Upah Pembantu Operator</t>
  </si>
  <si>
    <t>B</t>
  </si>
  <si>
    <t>A.2.3.1</t>
  </si>
  <si>
    <t xml:space="preserve">HARGA SATUAN PEKERJAAN TANAH </t>
  </si>
  <si>
    <t>A.2.3.1.1</t>
  </si>
  <si>
    <t xml:space="preserve">Penggalian 1 m3 tanah biasa sedalam 1 m </t>
  </si>
  <si>
    <t>A.2.3.1.2</t>
  </si>
  <si>
    <t xml:space="preserve">Penggalian 1 m3 tanah biasa sedalam 2 m </t>
  </si>
  <si>
    <t>Alat berat</t>
  </si>
  <si>
    <t>A.2.3.1.3</t>
  </si>
  <si>
    <t xml:space="preserve">Penggalian 1 m3 tanah biasa sedalam 3 m </t>
  </si>
  <si>
    <t>A.2.3.1.9</t>
  </si>
  <si>
    <t>Pengurugan kembali 1 m3 Pengurugan kembali 1 m3  galian tanah</t>
  </si>
  <si>
    <t xml:space="preserve">Pengurugan hasil galian dihitung dari 1/3 kali dari koefisien pekerjaan galian </t>
  </si>
  <si>
    <t>A.2.3.1.11</t>
  </si>
  <si>
    <t>Pengurugan 1 m3 dengan Pasir urug</t>
  </si>
  <si>
    <t>Pasir urug (quarry - lokasi pekerjaan)</t>
  </si>
  <si>
    <t>A.2.3.1.14</t>
  </si>
  <si>
    <t>Mengurug sirtu padat</t>
  </si>
  <si>
    <t>Sirtu</t>
  </si>
  <si>
    <t>A.2.3.1.14a</t>
  </si>
  <si>
    <t xml:space="preserve">Pengurugan 1 m3 Tanah </t>
  </si>
  <si>
    <t>Tanah urug</t>
  </si>
  <si>
    <t>Dihit.5</t>
  </si>
  <si>
    <t>Mengurug tanah  dan pemadatan alat sederhana per m3</t>
  </si>
  <si>
    <t>C</t>
  </si>
  <si>
    <t>PERALATAN</t>
  </si>
  <si>
    <t>jam</t>
  </si>
  <si>
    <t>Stamper</t>
  </si>
  <si>
    <t>Dihit.6</t>
  </si>
  <si>
    <t>Mengurug tanah ( tanah existing ) dan pemadatan alat sederhana per m3</t>
  </si>
  <si>
    <t>MembuangTanah sejauh 30 m'</t>
  </si>
  <si>
    <t>A.2.3.1.17a</t>
  </si>
  <si>
    <t>Pengurugan 1 M3 tanah urug (mendatangkan) dan dipadatkan ( alat mekanis )</t>
  </si>
  <si>
    <t>whell loader</t>
  </si>
  <si>
    <t>dump truck</t>
  </si>
  <si>
    <t>motor grader</t>
  </si>
  <si>
    <t>vibro roller</t>
  </si>
  <si>
    <t>water tangker</t>
  </si>
  <si>
    <t>alat bantu</t>
  </si>
  <si>
    <t>A.2.3.1.17b</t>
  </si>
  <si>
    <t>Pengurugan 1 M3 tanah urug (menggunakan tanah existing) dan dipadatkan ( alat mekanis )</t>
  </si>
  <si>
    <t>A.2.3.1.8</t>
  </si>
  <si>
    <t>1 m3 MembuangTanah sejauh 30 m'</t>
  </si>
  <si>
    <t>A.2.3.1.10</t>
  </si>
  <si>
    <t>1 m3 Pemadatan Tanah (per 20 cm)</t>
  </si>
  <si>
    <t>Dihit.7</t>
  </si>
  <si>
    <t>1 m3 Galian tanah keras dibuang di sekitar lokasi pekerjaan (mekanis)</t>
  </si>
  <si>
    <t>OH</t>
  </si>
  <si>
    <t>Pekerja</t>
  </si>
  <si>
    <t>Mandor</t>
  </si>
  <si>
    <t xml:space="preserve">ALAT   </t>
  </si>
  <si>
    <t>Excavator 80-140 HP</t>
  </si>
  <si>
    <t>@Rp</t>
  </si>
  <si>
    <t>Alat bantu</t>
  </si>
  <si>
    <t>Dihit.8</t>
  </si>
  <si>
    <t>1 m3 Tanah di hamparkan, diratakan, di rapihkan dan di padatkan ( alat mekanis )</t>
  </si>
  <si>
    <t>Water tanker truck 3000-4000 ℓ</t>
  </si>
  <si>
    <t>buldoser</t>
  </si>
  <si>
    <t>Vibratory roller</t>
  </si>
  <si>
    <t>Dihit.9</t>
  </si>
  <si>
    <t>1 m3 Tanah di angkut sejauh 5 km</t>
  </si>
  <si>
    <t>kapasitas dump truck = 8 m3</t>
  </si>
  <si>
    <t>jarak = 5 km</t>
  </si>
  <si>
    <t xml:space="preserve">1 jam = 2 rit </t>
  </si>
  <si>
    <t xml:space="preserve">1 hari = 7 jam </t>
  </si>
  <si>
    <t>2 rit = 2 x 8 = 16 m3</t>
  </si>
  <si>
    <t>1 m3 =</t>
  </si>
  <si>
    <t>jam =</t>
  </si>
  <si>
    <t>shovel loader</t>
  </si>
  <si>
    <t>Biaya operasional Dump truck 7,5 ton</t>
  </si>
  <si>
    <t>A.3.2.1</t>
  </si>
  <si>
    <t xml:space="preserve">HARGA SATUAN PEKERJAAN PONDASI </t>
  </si>
  <si>
    <t>A.3.2.1.3</t>
  </si>
  <si>
    <t xml:space="preserve">Pemasangan 1 m3 pondasi batu belah campuran 1SP : 5PP </t>
  </si>
  <si>
    <t>Tukang Batu</t>
  </si>
  <si>
    <t xml:space="preserve">Batu belah </t>
  </si>
  <si>
    <t>Pasir pasang</t>
  </si>
  <si>
    <t>A.3.2.1.9</t>
  </si>
  <si>
    <t xml:space="preserve">Pemasangan 1 m3 batu kosong (anstamping) </t>
  </si>
  <si>
    <t>D</t>
  </si>
  <si>
    <t>A.4.1.1</t>
  </si>
  <si>
    <t xml:space="preserve">SATUAN PEKERJAAN BETON </t>
  </si>
  <si>
    <t>A.4.1.1.4</t>
  </si>
  <si>
    <t>Membuat 1 m3 lantai kerja beton mutu f'c  = 7,4 MPa (K 100) slump (3-6) cm w/c = 0,87</t>
  </si>
  <si>
    <t>Pasir beton</t>
  </si>
  <si>
    <t>Kerikil (maksimum 30 mm)</t>
  </si>
  <si>
    <t>liter</t>
  </si>
  <si>
    <t xml:space="preserve">Air </t>
  </si>
  <si>
    <t>A.4.1.1.5</t>
  </si>
  <si>
    <t>Membuat 1 m3 beton mutu f'c = 14,5 MPa (K 175)  slump (12± 2) cm  w/c = 0,66</t>
  </si>
  <si>
    <t>A.4.1.1.8</t>
  </si>
  <si>
    <t>Membuat 1 m3 beton mutu f'c = 21,7 MPa (K 250) slump (12±2) cm  w/c = 0,56</t>
  </si>
  <si>
    <t>A.4.1.1.10</t>
  </si>
  <si>
    <t>Membuat 1 m3 beton mutu f'c  = 26,4 MPa (K 300) slump (12±2) cm  w/c = 0,52</t>
  </si>
  <si>
    <t>A.4.1.1.12</t>
  </si>
  <si>
    <t>Membuat 1 m3  beton mutu f'c  = 31,2 MPa (K 350) slump (12±2) cm  w/c = 0,48</t>
  </si>
  <si>
    <t>Dihit.10</t>
  </si>
  <si>
    <t>Beton ready mix Mutu f'c=25 Mpa (K300)</t>
  </si>
  <si>
    <t>Alat bantu pompa dan vibrator</t>
  </si>
  <si>
    <t>Dihit.10a</t>
  </si>
  <si>
    <t xml:space="preserve">Alat bantu </t>
  </si>
  <si>
    <t>Dihit.11</t>
  </si>
  <si>
    <t>Pengecoran 1 m3 Beton Mutu f'c=25 Mpa (K300) - ready mix + waterproofing integral</t>
  </si>
  <si>
    <t>Campuran waterproofing integral</t>
  </si>
  <si>
    <t>A.4.1.1.17</t>
  </si>
  <si>
    <t>1 kg Pembesian dengan besi polos</t>
  </si>
  <si>
    <t>Tukang Besi</t>
  </si>
  <si>
    <t>Baja tulangan polos U-24</t>
  </si>
  <si>
    <t>Kawat beton</t>
  </si>
  <si>
    <t>A.4.1.1.17a</t>
  </si>
  <si>
    <t>1 kg Pembesian dengan besi ulir</t>
  </si>
  <si>
    <t>Baja tulangan polos ulir U-32</t>
  </si>
  <si>
    <t>A.4.2.1.2</t>
  </si>
  <si>
    <t>Pekerjaan 1 kg pemasangan konstruksi baja siku / profil / IWF</t>
  </si>
  <si>
    <t xml:space="preserve">Tukang Las Konstruksi </t>
  </si>
  <si>
    <t>Profil baja</t>
  </si>
  <si>
    <t>Menie besi</t>
  </si>
  <si>
    <t>A.4.2.1.3</t>
  </si>
  <si>
    <t>Pekerjaan 1 kg perakitan konstruksi baja siku / profil / IWF</t>
  </si>
  <si>
    <t>Ltr</t>
  </si>
  <si>
    <t>Solar</t>
  </si>
  <si>
    <t>Minyak Pelumas</t>
  </si>
  <si>
    <t>Sewa Alat</t>
  </si>
  <si>
    <t>Dihit.12</t>
  </si>
  <si>
    <t xml:space="preserve">Pemasangan konstruksi baja siku / profil </t>
  </si>
  <si>
    <t>Perakitan konstruksi baja siku / profil / IWF</t>
  </si>
  <si>
    <t>A.4.1.1.20</t>
  </si>
  <si>
    <t xml:space="preserve">Pemasangan 1 m2 bekisting untuk pondasi </t>
  </si>
  <si>
    <t>Kayu Klas III (Terentang)</t>
  </si>
  <si>
    <t>Minyak bekisting</t>
  </si>
  <si>
    <t>A.4.1.1.21</t>
  </si>
  <si>
    <t>Pemasangan 1 m2 bekisting untuk sloof  ( 2x pakai )</t>
  </si>
  <si>
    <t>Jadi</t>
  </si>
  <si>
    <t>1 m2 bekisting untuk sloof 2x pakai</t>
  </si>
  <si>
    <t>= Rp.</t>
  </si>
  <si>
    <t>A.4.1.1.22</t>
  </si>
  <si>
    <t>Pemasangan 1 m2 bekisting untuk kolom ( 2x pakai )</t>
  </si>
  <si>
    <t xml:space="preserve">Balok Kayu Klas II  </t>
  </si>
  <si>
    <t>lembar</t>
  </si>
  <si>
    <t xml:space="preserve">Plywood tebal 9 cm </t>
  </si>
  <si>
    <t>Dolken kayu galam Ø 8-10 cm, pjg 4 m</t>
  </si>
  <si>
    <t>1 m2 bekisting untuk kolom 2x pakai</t>
  </si>
  <si>
    <t>A.4.1.1.23</t>
  </si>
  <si>
    <t>Pemasangan 1 m2 bekisting untuk balok ( 2x pakai )</t>
  </si>
  <si>
    <t>analisa 2x pakai harga satuan bagi 2</t>
  </si>
  <si>
    <t>1 m2 bekisting untuk balok 2x pakai</t>
  </si>
  <si>
    <t>A.4.1.1.24</t>
  </si>
  <si>
    <t>Pemasangan 1 m2 bekisting untuk lantai ( 2x pakai )</t>
  </si>
  <si>
    <t>1 m2 bekisting untuk lantai 2x pakai</t>
  </si>
  <si>
    <t>A.4.1.1.25</t>
  </si>
  <si>
    <t>Pemasangan 1 m2 bekisting untuk dinding ( 2x pakai )</t>
  </si>
  <si>
    <t>buah</t>
  </si>
  <si>
    <t>Formtie/penjaga jarak bekesting/spacer</t>
  </si>
  <si>
    <t>1 m2 bekisting untuk dinding 2x pakai</t>
  </si>
  <si>
    <t>A.4.1.1.26</t>
  </si>
  <si>
    <t>Pemasangan 1 m2 bekisting untuk tangga ( 2x pakai )</t>
  </si>
  <si>
    <t>1 m2 bekisting untuk tangga 2x pakai</t>
  </si>
  <si>
    <t>A.4.1.1.35</t>
  </si>
  <si>
    <t>Membuat 1 m' kolom praktis beton bertulang (11x11) cm</t>
  </si>
  <si>
    <t>Baja tulangan polos</t>
  </si>
  <si>
    <t>A.4.1.1.36</t>
  </si>
  <si>
    <t>Membuat 1 m' ring balok praktis beton bertulang (10x15) cm</t>
  </si>
  <si>
    <t>Membuat 1 m' sloof praktis beton bertulang (15x20) cm</t>
  </si>
  <si>
    <t>Dihit.13</t>
  </si>
  <si>
    <t>Membuat 1m3 Rabat beton / lantai kerja campuran 1PC : 3PS : 5KR</t>
  </si>
  <si>
    <t xml:space="preserve">Tukang Batu </t>
  </si>
  <si>
    <t>Kepala Tukang</t>
  </si>
  <si>
    <t>Kg</t>
  </si>
  <si>
    <t>Portland Semen / PC</t>
  </si>
  <si>
    <t xml:space="preserve">Pasir Beton </t>
  </si>
  <si>
    <t>Kerikil / KR</t>
  </si>
  <si>
    <t>Dihit.13a</t>
  </si>
  <si>
    <t>Membuat 1m2 Rabat beton / lantai kerja campuran 1PC : 3PS : 5KR t = 8 cm + plester aci</t>
  </si>
  <si>
    <t>Rabat beton / lantai kerja campuran 1PC : 3PS : 5KR</t>
  </si>
  <si>
    <t>Plesteran</t>
  </si>
  <si>
    <t>Acian</t>
  </si>
  <si>
    <t>Dihit.14</t>
  </si>
  <si>
    <t>Membuat 1 m3 beton mutu f'c = 7,4 Mpa (K 100) atau setara 1Pc : 2Pb : 3Kr (beton praktis)</t>
  </si>
  <si>
    <t>Portland Semen</t>
  </si>
  <si>
    <t>Dihit.14a</t>
  </si>
  <si>
    <t>Membuat 1 m3 beton praktis 1Pc : 2Pb : 3Kr, besi, begesting</t>
  </si>
  <si>
    <t>beton praktis 1Pc : 2Pb : 3Kr</t>
  </si>
  <si>
    <t>besi</t>
  </si>
  <si>
    <t>begesting</t>
  </si>
  <si>
    <t>Dihit.14b</t>
  </si>
  <si>
    <t>Membuat 1 m' beton praktis 1Pc : 2Pb : 3Kr, besi, begesting (sloof praktis 15x20)</t>
  </si>
  <si>
    <t>Dihit.14c</t>
  </si>
  <si>
    <t>Membuat 1 m' beton praktis 1Pc : 2Pb : 3Kr, besi, begesting (kolom praktis 15x15)</t>
  </si>
  <si>
    <t>Dihit.14d</t>
  </si>
  <si>
    <t>Membuat 1 m' beton praktis 1Pc : 2Pb : 3Kr, besi, begesting (balok praktis 15x15)</t>
  </si>
  <si>
    <t>Dihit.14e</t>
  </si>
  <si>
    <t>Membuat 1 m' beton praktis 1Pc : 2Pb : 3Kr, besi, begesting ( balok praktis 15x20)</t>
  </si>
  <si>
    <t>E</t>
  </si>
  <si>
    <t>A.4.2.1</t>
  </si>
  <si>
    <t xml:space="preserve">SATUAN PEKERJAAN BESI DAN ALUMUNIUM </t>
  </si>
  <si>
    <t>A.4.2.1.11</t>
  </si>
  <si>
    <t xml:space="preserve">Tukang Khusus Alumunium </t>
  </si>
  <si>
    <t>m¹</t>
  </si>
  <si>
    <t xml:space="preserve">Skrup fixer </t>
  </si>
  <si>
    <t>tube</t>
  </si>
  <si>
    <t xml:space="preserve">Sealant </t>
  </si>
  <si>
    <t>A.4.2.1.11a</t>
  </si>
  <si>
    <t>Profil kusen mulion 5x10 t= 1,15 mm</t>
  </si>
  <si>
    <t>A.4.2.1.20</t>
  </si>
  <si>
    <t xml:space="preserve">Pemasangan 1 m2 rangka besi hollow 1x40.40.2mm,  modul 60 x 120 cm,  dinding partisi </t>
  </si>
  <si>
    <t>m'</t>
  </si>
  <si>
    <t xml:space="preserve">Rangka metal hollow 40.40.2 mm </t>
  </si>
  <si>
    <t xml:space="preserve">100%xrangka   </t>
  </si>
  <si>
    <t xml:space="preserve">Ls   </t>
  </si>
  <si>
    <t xml:space="preserve">Assesoris (perkuatan  las dll) </t>
  </si>
  <si>
    <t>A.4.2.1.21</t>
  </si>
  <si>
    <t>Pemasangan 1 m2 rangka besi hollow 1x40.40.2mm, modul 60 x 120 cm, plafon</t>
  </si>
  <si>
    <t xml:space="preserve">M1 </t>
  </si>
  <si>
    <t xml:space="preserve">30%xrangka </t>
  </si>
  <si>
    <t xml:space="preserve">Assesoris (perkuatan las dll) </t>
  </si>
  <si>
    <t>Dihit.15</t>
  </si>
  <si>
    <t>Pemasangan 1 m2 rangka metal furing, modul 60 x 60 cm, plafon</t>
  </si>
  <si>
    <t xml:space="preserve">Rangka metal furing 40.40.4 mm </t>
  </si>
  <si>
    <t>F</t>
  </si>
  <si>
    <t>A.4.4.1</t>
  </si>
  <si>
    <t xml:space="preserve">HARGA SATUAN PEKERJAAN PASANGAN DINDING </t>
  </si>
  <si>
    <t>A.4.4.1.8</t>
  </si>
  <si>
    <t>Pemasangan 1m2  dinding bata merah (5x11x22) cm tebal ½ batu campuran  1SP : 3PP</t>
  </si>
  <si>
    <t xml:space="preserve">bh </t>
  </si>
  <si>
    <t xml:space="preserve">Bata merah 5 x 11 x 22 cm </t>
  </si>
  <si>
    <t xml:space="preserve">Pasir pasang </t>
  </si>
  <si>
    <t>1 m2 pasangan batu bata 1 : 3 =</t>
  </si>
  <si>
    <t>1 m3 pasangan batu bata t = 12 cm</t>
  </si>
  <si>
    <t>A.4.4.1.8a</t>
  </si>
  <si>
    <t>1 m3 pasangan batu bata 1 : 3</t>
  </si>
  <si>
    <t>A.4.4.1.10</t>
  </si>
  <si>
    <t xml:space="preserve">Pemasangan 1m2 dinding bata merah (5x11x22)cm tebal ½ batu campuran  1SP : 5PP </t>
  </si>
  <si>
    <t>A.4.4.1.10a</t>
  </si>
  <si>
    <t>1 m3 pasangan batu bata 1 : 5</t>
  </si>
  <si>
    <t>G</t>
  </si>
  <si>
    <t>A.4.4.2</t>
  </si>
  <si>
    <t xml:space="preserve">HARGA SATUAN PEKERJAAN PLESTERAN </t>
  </si>
  <si>
    <t>A.4.4.2.3</t>
  </si>
  <si>
    <t xml:space="preserve">Pemasangan 1 m2  plesteran 1SP : 3PP tebal 15mm. </t>
  </si>
  <si>
    <t>A.4.4.2.5</t>
  </si>
  <si>
    <t xml:space="preserve">Pemasangan 1 m2  plesteran 1SP : 5PP tebal 15 mm </t>
  </si>
  <si>
    <t>Dihit.16</t>
  </si>
  <si>
    <t>Pemasangan 5 m' plesteran sudut 1 SP : 2 PP</t>
  </si>
  <si>
    <t xml:space="preserve">1 m' plesteran sudut </t>
  </si>
  <si>
    <t>A.4.4.2.27</t>
  </si>
  <si>
    <t xml:space="preserve">Pemasangan 1 m2  acian. </t>
  </si>
  <si>
    <t>H</t>
  </si>
  <si>
    <t>A.4.4.3</t>
  </si>
  <si>
    <t xml:space="preserve">HARGA SATUAN PEKERJAAN PENUTUP LANTAI DAN PENUTUP DINDING </t>
  </si>
  <si>
    <t>Dihit.17a</t>
  </si>
  <si>
    <t>Pemasangan 1m2  keramik ukuran 20cm x 20cm polished</t>
  </si>
  <si>
    <t>Keramik 20 x 20 cm polished</t>
  </si>
  <si>
    <t>Semen warna</t>
  </si>
  <si>
    <t>Dihit.17b</t>
  </si>
  <si>
    <t>Pemasangan 1m2  keramik ukuran 40cm x 40cm polished</t>
  </si>
  <si>
    <t>Keramik 40 x 40 cm polished</t>
  </si>
  <si>
    <t>Dihit.17c</t>
  </si>
  <si>
    <t>Pemasangan 1 m2 homogeneous tile ukuran 60cm x 60cm (polished)</t>
  </si>
  <si>
    <t>Hompogeneous tile 60x60 cm (polished)</t>
  </si>
  <si>
    <t>Dihit.17d</t>
  </si>
  <si>
    <t>Pemasangan 1 m2 homogeneous tile ukuran 60cm x 60cm (matte)</t>
  </si>
  <si>
    <t>Hompogeneous tile 60x60 cm (matte)</t>
  </si>
  <si>
    <t>Dihit.17e</t>
  </si>
  <si>
    <t>Pemasangan 1 m2 homogeneous tile ukuran 30cm x 60cm (polished)</t>
  </si>
  <si>
    <t>Hompogeneous tile 30x60 cm (polished)</t>
  </si>
  <si>
    <t>Dihit.17f</t>
  </si>
  <si>
    <t>Pemasangan 1 m2 homogeneous tile ukuran 30cm x 60cm (unpolished)</t>
  </si>
  <si>
    <t>Hompogeneous tile 30x60 cm (unpolished)</t>
  </si>
  <si>
    <t>Dihit.18</t>
  </si>
  <si>
    <t>Pemasangan 1 m' stepnosing</t>
  </si>
  <si>
    <t>ongkos pasang</t>
  </si>
  <si>
    <t>Stepnosing</t>
  </si>
  <si>
    <t>Dihit.19</t>
  </si>
  <si>
    <t>Dihit.20</t>
  </si>
  <si>
    <t>Pemasangan 1 m2  kulit batu 61x122cm</t>
  </si>
  <si>
    <t>kulit batu 61x122cm</t>
  </si>
  <si>
    <t>I</t>
  </si>
  <si>
    <t>A.4.5.1</t>
  </si>
  <si>
    <t xml:space="preserve">SATUAN PEKERJAAN LANGIT-LANGIT (PLAFOND) </t>
  </si>
  <si>
    <t>Pemasangan 1 m2 langit-langit plywood ukuran (120 x 240) cm  tebal 18 mm</t>
  </si>
  <si>
    <t>Plywood t=18mm, 120x240 cm</t>
  </si>
  <si>
    <t>Dihit.21</t>
  </si>
  <si>
    <t>Pemasangan 1 m2 langit-langit plywood ukuran (120 x 240) cm  tebal 9 mm</t>
  </si>
  <si>
    <t>Plywood t=9mm, 120x240 cm</t>
  </si>
  <si>
    <t>A.4.5.1.7</t>
  </si>
  <si>
    <t xml:space="preserve">Pemasangan 1 m2  langit-langit gypsum board ukuran (120x240x9) mm  tebal 9 mm </t>
  </si>
  <si>
    <t>Gypsum Board (120 cm x 240 cm x 9 mm)</t>
  </si>
  <si>
    <t>Paku sekrup</t>
  </si>
  <si>
    <t>A.4.5.1.7a</t>
  </si>
  <si>
    <t xml:space="preserve">Pemasangan 1 m2  langit-langit kalsium silika board ukuran (120x240x9) mm  tebal 6 mm </t>
  </si>
  <si>
    <t>Kalsi Board (120 cm x 240 cm x 6 mm)</t>
  </si>
  <si>
    <t>Dihit.22</t>
  </si>
  <si>
    <t xml:space="preserve">Pemasangan 1 m' list plafond </t>
  </si>
  <si>
    <t>List Plafon</t>
  </si>
  <si>
    <t>J</t>
  </si>
  <si>
    <t>A.4.5.2</t>
  </si>
  <si>
    <t xml:space="preserve">HARGA SATUAN PEKERJAAN PENUTUP ATAP </t>
  </si>
  <si>
    <t>A.4.5.2.38</t>
  </si>
  <si>
    <t xml:space="preserve">Pemasangan 1 m2 atap seng gelombang </t>
  </si>
  <si>
    <t>Seng gelombang bljs 30</t>
  </si>
  <si>
    <t>Dihit.23</t>
  </si>
  <si>
    <t>Pemasangan 1 m2 atap genteng keramik mc class</t>
  </si>
  <si>
    <t>Genteng keramik mc class</t>
  </si>
  <si>
    <t>Dihit.24</t>
  </si>
  <si>
    <t>Pemasangan 1 m' bubung genteng  keramik mc class</t>
  </si>
  <si>
    <t>Bubung genteng mc class</t>
  </si>
  <si>
    <t>Dihit.25</t>
  </si>
  <si>
    <t>Pemasangan 1 m2 atap zyncalum t=0,35mm</t>
  </si>
  <si>
    <t>Zyncalum 0,35mm</t>
  </si>
  <si>
    <t>konektor</t>
  </si>
  <si>
    <t>K</t>
  </si>
  <si>
    <t>A.4.6.2</t>
  </si>
  <si>
    <t xml:space="preserve">HARGA SATUAN PEKERJAAN KUNCI DAN KACA </t>
  </si>
  <si>
    <t>A.4.6.2.2</t>
  </si>
  <si>
    <t xml:space="preserve">Pemasangan 1 buah kunci tanam biasa </t>
  </si>
  <si>
    <t xml:space="preserve">A </t>
  </si>
  <si>
    <t xml:space="preserve">TENAGA KERJA      </t>
  </si>
  <si>
    <t>Kunci tanam biasa</t>
  </si>
  <si>
    <t>Dihit.26</t>
  </si>
  <si>
    <t>Pemasangan 1 set handle</t>
  </si>
  <si>
    <t>Onkos pasang 20 % dari bahan</t>
  </si>
  <si>
    <t>Set</t>
  </si>
  <si>
    <t>Handle pintu</t>
  </si>
  <si>
    <t>Dihit.27</t>
  </si>
  <si>
    <t>Pemasangan 1 set pull handle</t>
  </si>
  <si>
    <t>Pull handle</t>
  </si>
  <si>
    <t>A.4.6.2.5</t>
  </si>
  <si>
    <t xml:space="preserve">Pemasangan 1 buah engsel pintu </t>
  </si>
  <si>
    <t>Engsel pintu</t>
  </si>
  <si>
    <t>A.4.6.2.10</t>
  </si>
  <si>
    <t xml:space="preserve">Pemasangan 1 buah Door closer dengan hold open </t>
  </si>
  <si>
    <t>Door closer dengan hold open</t>
  </si>
  <si>
    <t>Dihit.28</t>
  </si>
  <si>
    <t>Memasang 1 bh ram buncis</t>
  </si>
  <si>
    <t>Friction stay (ram buncis)</t>
  </si>
  <si>
    <t>Dihit.29</t>
  </si>
  <si>
    <t>1 bh pasang engsel jendela (friction stay)</t>
  </si>
  <si>
    <t>A.4.6.2.17a</t>
  </si>
  <si>
    <t xml:space="preserve">Pemasangan 1 m2  kaca tebal 6 mm  </t>
  </si>
  <si>
    <t>Kaca polos 6mm</t>
  </si>
  <si>
    <t>A.4.6.2.17b</t>
  </si>
  <si>
    <t xml:space="preserve">Pemasangan 1 m2  kaca tebal 8 mm  </t>
  </si>
  <si>
    <t>Kaca polos 8mm</t>
  </si>
  <si>
    <t>A.4.6.2.17c</t>
  </si>
  <si>
    <t>Pemasangan 1 m2  kaca panashap tebal 8 mm</t>
  </si>
  <si>
    <t>Kaca panashap tebal 8 mm</t>
  </si>
  <si>
    <t>Pemasangan 1 m2  kaca panashap tebal 12 mm</t>
  </si>
  <si>
    <t>Kaca panashap tebal 12 mm</t>
  </si>
  <si>
    <t>A.4.6.2.17d</t>
  </si>
  <si>
    <t>Pemasangan 1 m2  kaca tempered tebal 12 mm</t>
  </si>
  <si>
    <t>Kaca tempered 12 mm</t>
  </si>
  <si>
    <t>A.4.6.2.17e</t>
  </si>
  <si>
    <t>Pemasangan 1 m2  kaca acrylic tebal 8 mm</t>
  </si>
  <si>
    <t>Kaca acrylic 8 mm</t>
  </si>
  <si>
    <t>L</t>
  </si>
  <si>
    <t>A.4.7.1</t>
  </si>
  <si>
    <t xml:space="preserve">HARGA SATUAN PEKERJAAN PENGECATAN </t>
  </si>
  <si>
    <t>Dihit.30</t>
  </si>
  <si>
    <t>Pengecatan 1 m2  tembok baru ( 1lapis plamuur,  1 lapis cat dasar,  2 lapis cat penutup) interior</t>
  </si>
  <si>
    <t>Tukang Cat</t>
  </si>
  <si>
    <t>Plamir tembok</t>
  </si>
  <si>
    <t>Cat dasar (cat tembok)</t>
  </si>
  <si>
    <t>Cat penutup (cat tembok interior)</t>
  </si>
  <si>
    <t>Dihit.31</t>
  </si>
  <si>
    <t>Pengecatan 1 m2  tembok baru ( 1lapis plamuur,  1 lapis cat dasar,  2 lapis cat penutup) interior anti bakteri</t>
  </si>
  <si>
    <t>Cat penutup (cat tembok interior anti bakteri)</t>
  </si>
  <si>
    <t>Dihit.32a</t>
  </si>
  <si>
    <t>Pengecatan 1 m2  tembok baru ( 1lapis plamuur,  1 lapis cat dasar,  2 lapis cat penutup) eksterior</t>
  </si>
  <si>
    <t>Cat penutup (cat tembok eksterior)</t>
  </si>
  <si>
    <t>Dihit.32b</t>
  </si>
  <si>
    <t>Pengecatan 1 m2  plafond ( 1 lapis cat dasar,  2 lapis cat penutup)</t>
  </si>
  <si>
    <t>Dihit.32c</t>
  </si>
  <si>
    <t>Pengecatan 1 m2  plafond ( 1 lapis cat dasar,  2 lapis cat penutup) cat Dinding Acrilyc Emultion</t>
  </si>
  <si>
    <t>Cat penutup (cat Dinding Acrilyc Emultion)</t>
  </si>
  <si>
    <t>Dihit.32d</t>
  </si>
  <si>
    <t>Pengecatan 1 m2  tembok baru ( 1lapis plamuur,  1 lapis cat dasar,  2 lapis cat penutup) medicare anti bakteri eksterior</t>
  </si>
  <si>
    <t>Cat penutup (cat medicare anti bakteri eksterior)</t>
  </si>
  <si>
    <t>Dihit.33</t>
  </si>
  <si>
    <t>Pengecatan 1 m2  tembok lama ( 1 lapis cat dasar, 2 lapis cat penutup).</t>
  </si>
  <si>
    <t>Cat penutup (cat tembok)</t>
  </si>
  <si>
    <t>Dihit.34</t>
  </si>
  <si>
    <t>Pengecatan 1 m2  Polymer PS System</t>
  </si>
  <si>
    <t>Polymer PS System</t>
  </si>
  <si>
    <t>Dihit.35</t>
  </si>
  <si>
    <t>Pengecatan 1 m2  waterproofing</t>
  </si>
  <si>
    <t>Waterproofing</t>
  </si>
  <si>
    <t>M</t>
  </si>
  <si>
    <t>A.5.1.1</t>
  </si>
  <si>
    <t xml:space="preserve">HARGA SATUAN PEKERJAAN SANITASI DALAM GEDUNG </t>
  </si>
  <si>
    <t>Dihit.36</t>
  </si>
  <si>
    <t>Pemasangan 1 buah closet duduk + jet spray</t>
  </si>
  <si>
    <t>Kloset duduk + jet spray</t>
  </si>
  <si>
    <t xml:space="preserve">Ls </t>
  </si>
  <si>
    <t xml:space="preserve">Perlengkapan 6% x closet   </t>
  </si>
  <si>
    <t>Dihit.37</t>
  </si>
  <si>
    <t>Pemasangan 1 buah wastafel tanam + kran</t>
  </si>
  <si>
    <t>Wastafel tanam</t>
  </si>
  <si>
    <t>Kran air</t>
  </si>
  <si>
    <t>Perlengkapan 30% x wastavel</t>
  </si>
  <si>
    <t>A.5.1.1.14</t>
  </si>
  <si>
    <t>Pemasangan 1 buah floor drain stainless steel</t>
  </si>
  <si>
    <t>Floor drain stainles steel</t>
  </si>
  <si>
    <t>A.5.1.1.19</t>
  </si>
  <si>
    <t xml:space="preserve">Pemasangan 1 buah kran diameter ½" atau 3/4" </t>
  </si>
  <si>
    <t>Seal tape</t>
  </si>
  <si>
    <t>N</t>
  </si>
  <si>
    <t>Dihit.</t>
  </si>
  <si>
    <t>Dihit.38</t>
  </si>
  <si>
    <t>1 m' Pasang saluran U-30 cm terbuka</t>
  </si>
  <si>
    <t>BAHAN</t>
  </si>
  <si>
    <t>Got normal U-30</t>
  </si>
  <si>
    <t>SUB PEKERJAAN</t>
  </si>
  <si>
    <t>Upah meletakkan</t>
  </si>
  <si>
    <t>M2</t>
  </si>
  <si>
    <t>Siar 1 pc : 2 ps</t>
  </si>
  <si>
    <t>M3</t>
  </si>
  <si>
    <t xml:space="preserve">Mengurug pasir </t>
  </si>
  <si>
    <t>Menggali tanah</t>
  </si>
  <si>
    <t>Dihit.39</t>
  </si>
  <si>
    <t>1 m' Pasang saluran U-30 cm + tutup beton</t>
  </si>
  <si>
    <t>Tutup beton</t>
  </si>
  <si>
    <t>Dihit.40</t>
  </si>
  <si>
    <t>1 m' Pasang saluran U-30 cm + tutup grill besi</t>
  </si>
  <si>
    <t>Paket</t>
  </si>
  <si>
    <t>Tutup grill besi</t>
  </si>
  <si>
    <t>Dihit.41</t>
  </si>
  <si>
    <t>Dihit.42</t>
  </si>
  <si>
    <t>1 m' Pasang saluran U-40 cm + tutup beton</t>
  </si>
  <si>
    <t>Got normal U-40</t>
  </si>
  <si>
    <t>Dihit.43</t>
  </si>
  <si>
    <t>1 m' Pasang saluran U-40 cm + tutup grill besi</t>
  </si>
  <si>
    <t>Dihit.44</t>
  </si>
  <si>
    <t>1 m' Pasang gorong-gorong Ø 40 cm</t>
  </si>
  <si>
    <t>Dihit.45</t>
  </si>
  <si>
    <t>1 m2 pasang paving beton K200 t= 6cm</t>
  </si>
  <si>
    <t>Paving block K 200 t= 6 cm</t>
  </si>
  <si>
    <t>Oh</t>
  </si>
  <si>
    <t>O</t>
  </si>
  <si>
    <t>HPS</t>
  </si>
  <si>
    <t>HARGA PERKIRAAN SENDIRI</t>
  </si>
  <si>
    <t>Dihit.46</t>
  </si>
  <si>
    <t>1 m2 pasang pintu engineering door melamic seri ED  horizontal oak light</t>
  </si>
  <si>
    <t>Daun pintu Engineering door melamic seri ED  horizontal oak light</t>
  </si>
  <si>
    <t>Ongkos pasang</t>
  </si>
  <si>
    <t>Dihit.47</t>
  </si>
  <si>
    <t>Pemasangan 1 buah Kaca Cermin tebal 5mm Asahi + frame</t>
  </si>
  <si>
    <t>bh</t>
  </si>
  <si>
    <t>Kaca cermin t=5mm asahi + frame</t>
  </si>
  <si>
    <t>Dihit.48</t>
  </si>
  <si>
    <t>Pemasangan 1 m2 stiker acrylic</t>
  </si>
  <si>
    <t>Stiker acrylic</t>
  </si>
  <si>
    <t>Dihit.49</t>
  </si>
  <si>
    <t>Pemasangan 1 m' railling tangga stainless steel</t>
  </si>
  <si>
    <t>Railling tangga stainless steel</t>
  </si>
  <si>
    <t>Dihit.50</t>
  </si>
  <si>
    <t>Pemasangan 1 m' railling tangga besi kotak</t>
  </si>
  <si>
    <t>Railling tangga besi kotak</t>
  </si>
  <si>
    <t>Dihit.51</t>
  </si>
  <si>
    <t>Dihit.52</t>
  </si>
  <si>
    <t xml:space="preserve">Pemasangan 1 m' listplank GRC + rangka ( atap utama ) lbr (30x2) cm </t>
  </si>
  <si>
    <t>Tukang kayu</t>
  </si>
  <si>
    <t xml:space="preserve">Lisplank GRC </t>
  </si>
  <si>
    <r>
      <t xml:space="preserve">Rangka / material bantu </t>
    </r>
    <r>
      <rPr>
        <u/>
        <sz val="10"/>
        <rFont val="Arial Narrow"/>
        <family val="2"/>
      </rPr>
      <t>+</t>
    </r>
    <r>
      <rPr>
        <sz val="10"/>
        <rFont val="Arial Narrow"/>
        <family val="2"/>
      </rPr>
      <t xml:space="preserve"> 25%</t>
    </r>
  </si>
  <si>
    <t>Dihit.53</t>
  </si>
  <si>
    <t>Pemasangan 1 m2 rumput gajah mini + tanah humus</t>
  </si>
  <si>
    <t>Rumput gajah mini</t>
  </si>
  <si>
    <t>bag</t>
  </si>
  <si>
    <t>tanah humus</t>
  </si>
  <si>
    <t>Ongkos pasang + alat bantu</t>
  </si>
  <si>
    <t>Dihit.54</t>
  </si>
  <si>
    <t>Dihit.55</t>
  </si>
  <si>
    <t>Pemasangan 1 m2 Plafond gypsumboard 9 mm + rangka hollow galvanis</t>
  </si>
  <si>
    <t>Plafond gypsumboard 9 mm</t>
  </si>
  <si>
    <t>Rangka hollow galvanis</t>
  </si>
  <si>
    <t>Dihit.56</t>
  </si>
  <si>
    <t>Pemasangan 1 m2 Plafond kalsiboard 4,5 mm + rangka hollow galvanis</t>
  </si>
  <si>
    <t>Plafond kalsiboard 4,5 mm</t>
  </si>
  <si>
    <t>Dihit.57</t>
  </si>
  <si>
    <t>Pemasangan 1 m2 Plafond kalsium silika board 4.5mm + duma coh 34x75 cm</t>
  </si>
  <si>
    <t>Duma coh 34x75 cm</t>
  </si>
  <si>
    <t>Dihit.58</t>
  </si>
  <si>
    <t>Pemasangan 1 m2 PVC + rangka hollow</t>
  </si>
  <si>
    <t>Plafond PVC</t>
  </si>
  <si>
    <t>Dihit.59</t>
  </si>
  <si>
    <t>Dihit.60</t>
  </si>
  <si>
    <t>Pemasangan 1 m2 wiremesh M10-150 (double)</t>
  </si>
  <si>
    <t>Wiremesh M10-150 (double)</t>
  </si>
  <si>
    <t>Dihit.61</t>
  </si>
  <si>
    <t>m²</t>
  </si>
  <si>
    <t>Multipleks + Rangka hollow galvanis</t>
  </si>
  <si>
    <t>Lapis HPL</t>
  </si>
  <si>
    <t>List stainless steel</t>
  </si>
  <si>
    <t>Aksesories &amp; Alat bantu</t>
  </si>
  <si>
    <t>Dihit.62</t>
  </si>
  <si>
    <t>1 m2 multipleks 15mm + finish HPL + rangka hollow</t>
  </si>
  <si>
    <t>Dihit.63</t>
  </si>
  <si>
    <t>1 m2 multipleks 15mm + finish HPL + peredam suara + rangka hollow</t>
  </si>
  <si>
    <t>Lapis Peredam suara</t>
  </si>
  <si>
    <t>Dihit.64</t>
  </si>
  <si>
    <t>1 m2 multipleks 15mm + finish HPL kombinasi Duma WPC + rangka hollow</t>
  </si>
  <si>
    <t>Duma WPC</t>
  </si>
  <si>
    <t>Dihit.65</t>
  </si>
  <si>
    <t>1 paket multipleks 15mm + finish HPL kombinasi vertikal garden + rangka hollow</t>
  </si>
  <si>
    <t>Vertical garden sintetis</t>
  </si>
  <si>
    <t>Dihit.66</t>
  </si>
  <si>
    <t>1 m2 kisi-kisi WPC</t>
  </si>
  <si>
    <t>Kisi-kisi WPC</t>
  </si>
  <si>
    <t>P</t>
  </si>
  <si>
    <t>HARGA PERKIRAAN SENDIRI PEKERJAAN MEMAKAI SEMEN INSTAN</t>
  </si>
  <si>
    <t>Dihit.67</t>
  </si>
  <si>
    <t>Pasangan bata ringan per 1 m2 tebal perekat= 3cm</t>
  </si>
  <si>
    <t>Bata ringan ( fast con ) 30x60 cm tebal 10 cm</t>
  </si>
  <si>
    <t>zak</t>
  </si>
  <si>
    <t>Semen instan perekat bata ringan</t>
  </si>
  <si>
    <t>Air</t>
  </si>
  <si>
    <t>Dihit.68</t>
  </si>
  <si>
    <t>Plesteran bata ringan tebal 10 mm per 1 m2</t>
  </si>
  <si>
    <t>Semen instan plester bata ringan</t>
  </si>
  <si>
    <t>Kepala tukang batu</t>
  </si>
  <si>
    <t>Tukang batu</t>
  </si>
  <si>
    <t>Dihit.69</t>
  </si>
  <si>
    <t>Pekerjaan acian bata ringan tebal 1 mm per m2</t>
  </si>
  <si>
    <t>Semen instan acian bata ringan</t>
  </si>
  <si>
    <t>Dihit.70</t>
  </si>
  <si>
    <t>Pekerjaan plesteran skimcoat per m2</t>
  </si>
  <si>
    <t>Q</t>
  </si>
  <si>
    <t>Dihit.71</t>
  </si>
  <si>
    <t>ANALISA KUSEN</t>
  </si>
  <si>
    <t>Kusen UPVC 60x100 mm t=3mm</t>
  </si>
  <si>
    <t xml:space="preserve">Raam Jendela UPVC </t>
  </si>
  <si>
    <t>Pull Handle</t>
  </si>
  <si>
    <t>pasang</t>
  </si>
  <si>
    <t xml:space="preserve">Hinge Top Patch Fitting </t>
  </si>
  <si>
    <t>Patch lock</t>
  </si>
  <si>
    <t>Harga Satuan Pekerjaan</t>
  </si>
  <si>
    <t>Kunci tanam</t>
  </si>
  <si>
    <t>Door closer</t>
  </si>
  <si>
    <t>Dihit.71.6</t>
  </si>
  <si>
    <t>Espagnolete</t>
  </si>
  <si>
    <t>Dihit.71.7</t>
  </si>
  <si>
    <t>Dihit.71.8</t>
  </si>
  <si>
    <t>Dihit.71.9</t>
  </si>
  <si>
    <t>Kusen WPC</t>
  </si>
  <si>
    <t>Dihit.71.10</t>
  </si>
  <si>
    <t>Dihit.71.11</t>
  </si>
  <si>
    <t>Dihit.71.12</t>
  </si>
  <si>
    <t xml:space="preserve">Swing Fire Door Single </t>
  </si>
  <si>
    <t>Biaya pemasangan + transport + akomodasi teknisi</t>
  </si>
  <si>
    <t>Dihit.71.13</t>
  </si>
  <si>
    <t>Rel pintu sorong</t>
  </si>
  <si>
    <t>Dihit.71.14</t>
  </si>
  <si>
    <t>Dihit.71.16</t>
  </si>
  <si>
    <t>Dihit.71.17</t>
  </si>
  <si>
    <t>Daun pintu plat besi finish cat</t>
  </si>
  <si>
    <t>Dihit.71.19</t>
  </si>
  <si>
    <t>Dihit.71.20</t>
  </si>
  <si>
    <t>Dihit.71.21</t>
  </si>
  <si>
    <t>Dihit.71.22</t>
  </si>
  <si>
    <t>Dihit.71.23</t>
  </si>
  <si>
    <t>Dihit.71.24</t>
  </si>
  <si>
    <t>Dihit.71.25</t>
  </si>
  <si>
    <t>Dihit.71.26</t>
  </si>
  <si>
    <t>Dihit.71.27</t>
  </si>
  <si>
    <t>Bh</t>
  </si>
  <si>
    <t>Plint lantai alumunium</t>
  </si>
  <si>
    <t>R.</t>
  </si>
  <si>
    <t>MEP</t>
  </si>
  <si>
    <t>ANALISA MEKANIKAL &amp; ELEKTRIKAL</t>
  </si>
  <si>
    <t>MEP.A</t>
  </si>
  <si>
    <t>HARGA SATUAN PEKERJAAN SAMBUNGAN DAYA</t>
  </si>
  <si>
    <t>MEP.A.1</t>
  </si>
  <si>
    <t>1 VA Biaya Penyambungan</t>
  </si>
  <si>
    <t>VA</t>
  </si>
  <si>
    <t>Biaya Penyambungan</t>
  </si>
  <si>
    <t>MEP.A.2</t>
  </si>
  <si>
    <t>1 VA Uang jaminan langganan</t>
  </si>
  <si>
    <t>Uang jaminan langganan</t>
  </si>
  <si>
    <t>MEP.A.3</t>
  </si>
  <si>
    <t>1 VA Sertifikat Laik Operasi (SLO)</t>
  </si>
  <si>
    <t>Sertifikat Laik Operasi (SLO)</t>
  </si>
  <si>
    <t>MEP.A.4</t>
  </si>
  <si>
    <t>1 VA Gambar instalasi langganan (GIL), Administrasi, pemasangan.</t>
  </si>
  <si>
    <t>Gambar instalasi langganan (GIL), Administrasi, pemasangan.</t>
  </si>
  <si>
    <t>MEP.B</t>
  </si>
  <si>
    <t>HARGA SATUAN PEKERJAAN PANEL</t>
  </si>
  <si>
    <t>MEP.B.1</t>
  </si>
  <si>
    <t>1 unit LVMDP (include pentanahan panel) lengkap terpasang dan berfungsi dengan baik lengkap terpasang</t>
  </si>
  <si>
    <t>LVMDP (include pentanahan panel) lengkap terpasang dan berfungsi dengan baik lengkap terpasang</t>
  </si>
  <si>
    <t>MEP.B.2</t>
  </si>
  <si>
    <t>1 unit P-CAPACITOR BANK 550kVAR 400V 12STEPS  (include pentanahan panel) lengkap terpasang dan berfungsi dengan baik lengkap terpasang</t>
  </si>
  <si>
    <t>P-CAPACITOR BANK 550kVAR 400V 12STEPS  (include pentanahan panel) lengkap terpasang dan berfungsi dengan baik lengkap terpasang</t>
  </si>
  <si>
    <t>MEP.B.3</t>
  </si>
  <si>
    <t>1 unit P - PKG (include pentanahan panel) lengkap terpasang dan berfungsi dengan baik lengkap terpasang</t>
  </si>
  <si>
    <t>PKG (include pentanahan panel) lengkap terpasang dan berfungsi dengan baik lengkap terpasang</t>
  </si>
  <si>
    <t>MEP.B.4</t>
  </si>
  <si>
    <t>1 unit SDP - PENERANGAN (include pentanahan panel) lengkap terpasang dan berfungsi dengan baik lengkap terpasang</t>
  </si>
  <si>
    <t>SDP - PENERANGAN (include pentanahan panel) lengkap terpasang dan berfungsi dengan baik lengkap terpasang</t>
  </si>
  <si>
    <t>MEP.B.5</t>
  </si>
  <si>
    <t>1 unit PP - PENERANGAN LT.1 (include pentanahan panel) lengkap terpasang dan berfungsi dengan baik lengkap terpasang</t>
  </si>
  <si>
    <t>PP - PENERANGAN LT.1 (include pentanahan panel) lengkap terpasang dan berfungsi dengan baik lengkap terpasang</t>
  </si>
  <si>
    <t>MEP.B.6</t>
  </si>
  <si>
    <t>1 unit PP - PENERANGAN LT.2 (include pentanahan panel) lengkap terpasang dan berfungsi dengan baik lengkap terpasang</t>
  </si>
  <si>
    <t>PP - PENERANGAN LT.2 (include pentanahan panel) lengkap terpasang dan berfungsi dengan baik lengkap terpasang</t>
  </si>
  <si>
    <t>MEP.B.7</t>
  </si>
  <si>
    <t>1 unit PP - PENERANGAN LT.3 (include pentanahan panel) lengkap terpasang dan berfungsi dengan baik lengkap terpasang</t>
  </si>
  <si>
    <t>PP - PENERANGAN LT.3 (include pentanahan panel) lengkap terpasang dan berfungsi dengan baik lengkap terpasang</t>
  </si>
  <si>
    <t>MEP.B.8</t>
  </si>
  <si>
    <t>1 unit PP - PENERANGAN LT.4 (include pentanahan panel) lengkap terpasang dan berfungsi dengan baik lengkap terpasang</t>
  </si>
  <si>
    <t>PP - PENERANGAN LT.4 (include pentanahan panel) lengkap terpasang dan berfungsi dengan baik lengkap terpasang</t>
  </si>
  <si>
    <t>MEP.B.9</t>
  </si>
  <si>
    <t>1 unit PP - PENERANGAN LT.5 (include pentanahan panel) lengkap terpasang dan berfungsi dengan baik lengkap terpasang</t>
  </si>
  <si>
    <t>PP - PENERANGAN LT.5 (include pentanahan panel) lengkap terpasang dan berfungsi dengan baik lengkap terpasang</t>
  </si>
  <si>
    <t>MEP.B.10</t>
  </si>
  <si>
    <t>1 unit PP - PENERANGAN LT.6 (include pentanahan panel) lengkap terpasang dan berfungsi dengan baik lengkap terpasang</t>
  </si>
  <si>
    <t>PP - PENERANGAN LT.6 (include pentanahan panel) lengkap terpasang dan berfungsi dengan baik lengkap terpasang</t>
  </si>
  <si>
    <t>MEP.B.11</t>
  </si>
  <si>
    <t>1 unit PP - ELEKTRIKAL BANGUNAN LUAR (include pentanahan panel) lengkap terpasang dan berfungsi dengan baik lengkap terpasang</t>
  </si>
  <si>
    <t>PP - ELEKTRIKAL BANGUNAN LUAR (include pentanahan panel) lengkap terpasang dan berfungsi dengan baik lengkap terpasang</t>
  </si>
  <si>
    <t>MEP.B.12</t>
  </si>
  <si>
    <t>1 unit SDP - AC VRF (include pentanahan panel) lengkap terpasang dan berfungsi dengan baik lengkap terpasang</t>
  </si>
  <si>
    <t>SDP - AC VRF (include pentanahan panel) lengkap terpasang dan berfungsi dengan baik lengkap terpasang</t>
  </si>
  <si>
    <t>MEP.B.13</t>
  </si>
  <si>
    <t>1 unit PP-AC LT.01 (include pentanahan panel) lengkap terpasang dan berfungsi dengan baik lengkap terpasang</t>
  </si>
  <si>
    <t>PP-AC LT.01 (include pentanahan panel) lengkap terpasang dan berfungsi dengan baik lengkap terpasang</t>
  </si>
  <si>
    <t>MEP.B.14</t>
  </si>
  <si>
    <t>1 unit PP-AC LT.02 (include pentanahan panel) lengkap terpasang dan berfungsi dengan baik lengkap terpasang</t>
  </si>
  <si>
    <t>PP-AC LT.02 (include pentanahan panel) lengkap terpasang dan berfungsi dengan baik lengkap terpasang</t>
  </si>
  <si>
    <t>MEP.B.15</t>
  </si>
  <si>
    <t>1 unit PP-AC LT.03 (include pentanahan panel) lengkap terpasang dan berfungsi dengan baik lengkap terpasang</t>
  </si>
  <si>
    <t>PP-AC LT.03 (include pentanahan panel) lengkap terpasang dan berfungsi dengan baik lengkap terpasang</t>
  </si>
  <si>
    <t>MEP.B.16</t>
  </si>
  <si>
    <t>1 unit PP-AC LT.04 (include pentanahan panel) lengkap terpasang dan berfungsi dengan baik lengkap terpasang</t>
  </si>
  <si>
    <t>PP-AC LT.04 (include pentanahan panel) lengkap terpasang dan berfungsi dengan baik lengkap terpasang</t>
  </si>
  <si>
    <t>MEP.B.17</t>
  </si>
  <si>
    <t>1 unit PP-AC LT.05 (include pentanahan panel) lengkap terpasang dan berfungsi dengan baik lengkap terpasang</t>
  </si>
  <si>
    <t>PP-AC LT.05 (include pentanahan panel) lengkap terpasang dan berfungsi dengan baik lengkap terpasang</t>
  </si>
  <si>
    <t>MEP.B.18</t>
  </si>
  <si>
    <t>1 unit PP-AC LT.06 (include pentanahan panel) lengkap terpasang dan berfungsi dengan baik lengkap terpasang</t>
  </si>
  <si>
    <t>PP-AC LT.06 (include pentanahan panel) lengkap terpasang dan berfungsi dengan baik lengkap terpasang</t>
  </si>
  <si>
    <t>MEP.B.19</t>
  </si>
  <si>
    <t>1 unit PP - OUTDOOR AC VRF (include pentanahan panel) lengkap terpasang dan berfungsi dengan baik lengkap terpasang</t>
  </si>
  <si>
    <t>PP - OUTDOOR AC VRF (include pentanahan panel) lengkap terpasang dan berfungsi dengan baik lengkap terpasang</t>
  </si>
  <si>
    <t>MEP.B.20</t>
  </si>
  <si>
    <t>1 unit PP-LIFT PASSENGER A  (include pentanahan panel) lengkap terpasang dan berfungsi dengan baik lengkap terpasang</t>
  </si>
  <si>
    <t>PP-LIFT PASSENGER A  (include pentanahan panel) lengkap terpasang dan berfungsi dengan baik lengkap terpasang</t>
  </si>
  <si>
    <t>MEP.B.21</t>
  </si>
  <si>
    <t>1 uniti PP-LIFT PASSENGER B  (include pentanahan panel) lengkap terpasang dan berfungsi dengan baik lengkap terpasang</t>
  </si>
  <si>
    <t>PP-LIFT PASSENGER B  (include pentanahan panel) lengkap terpasang dan berfungsi dengan baik lengkap terpasang</t>
  </si>
  <si>
    <t>MEP.B.22</t>
  </si>
  <si>
    <t>1 unit PP-LIFT PASSENGER C  (include pentanahan panel) lengkap terpasang dan berfungsi dengan baik lengkap terpasang</t>
  </si>
  <si>
    <t>PP-LIFT PASSENGER C  (include pentanahan panel) lengkap terpasang dan berfungsi dengan baik lengkap terpasang</t>
  </si>
  <si>
    <t>MEP.B.23</t>
  </si>
  <si>
    <t>1 unit PP - PRESSURIZED FAN A (include pentanahan panel) lengkap terpasang dan berfungsi dengan baik lengkap terpasang</t>
  </si>
  <si>
    <t>PP - PRESSURIZED FAN A (include pentanahan panel) lengkap terpasang dan berfungsi dengan baik lengkap terpasang</t>
  </si>
  <si>
    <t>MEP.B.24</t>
  </si>
  <si>
    <t>1 unit PP - PRESSURIZED FAN B (include pentanahan panel) lengkap terpasang dan berfungsi dengan baik lengkap terpasang</t>
  </si>
  <si>
    <t>PP - PRESSURIZED FAN B (include pentanahan panel) lengkap terpasang dan berfungsi dengan baik lengkap terpasang</t>
  </si>
  <si>
    <t>MEP.B.25</t>
  </si>
  <si>
    <t>1 unit SDP - FIRE EMERGENCY (include pentanahan panel) lengkap terpasang dan berfungsi dengan baik lengkap terpasang</t>
  </si>
  <si>
    <t>SDP - FIRE EMERGENCY (include pentanahan panel) lengkap terpasang dan berfungsi dengan baik lengkap terpasang</t>
  </si>
  <si>
    <t>MEP.B.26</t>
  </si>
  <si>
    <t>1 unit PP - ELEKTRONIKA (include pentanahan panel) lengkap terpasang dan berfungsi dengan baik lengkap terpasang</t>
  </si>
  <si>
    <t>PP - ELEKTRONIKA (include pentanahan panel) lengkap terpasang dan berfungsi dengan baik lengkap terpasang</t>
  </si>
  <si>
    <t>MEP.B.27</t>
  </si>
  <si>
    <t>1 unit PP - STOP KONTAK LT.1 (include pentanahan panel) lengkap terpasang dan berfungsi dengan baik lengkap terpasang</t>
  </si>
  <si>
    <t>PP - STOP KONTAK LT.1 (include pentanahan panel) lengkap terpasang dan berfungsi dengan baik lengkap terpasang</t>
  </si>
  <si>
    <t>MEP.B.28</t>
  </si>
  <si>
    <t>1 unit PP - STOP KONTAK R.CB LINE UPS LT.1 (include pentanahan panel) lengkap terpasang dan berfungsi dengan baik lengkap terpasang</t>
  </si>
  <si>
    <t>PP - STOP KONTAK R.CB LINE UPS LT.1 (include pentanahan panel) lengkap terpasang dan berfungsi dengan baik lengkap terpasang</t>
  </si>
  <si>
    <t>MEP.B.29</t>
  </si>
  <si>
    <t>1 unit PP - STOP KONTAK LT.2 (include pentanahan panel) lengkap terpasang dan berfungsi dengan baik lengkap terpasang</t>
  </si>
  <si>
    <t>PP - STOP KONTAK LT.2 (include pentanahan panel) lengkap terpasang dan berfungsi dengan baik lengkap terpasang</t>
  </si>
  <si>
    <t>MEP.B.30</t>
  </si>
  <si>
    <t>1 unit PP - STOP KONTAK LT.3 (include pentanahan panel) lengkap terpasang dan berfungsi dengan baik lengkap terpasang</t>
  </si>
  <si>
    <t>PP - STOP KONTAK LT.3 (include pentanahan panel) lengkap terpasang dan berfungsi dengan baik lengkap terpasang</t>
  </si>
  <si>
    <t>MEP.B.31</t>
  </si>
  <si>
    <t>1 unit PP - STOP KONTAK LT.4 (include pentanahan panel) lengkap terpasang dan berfungsi dengan baik lengkap terpasang</t>
  </si>
  <si>
    <t>PP - STOP KONTAK LT.4 (include pentanahan panel) lengkap terpasang dan berfungsi dengan baik lengkap terpasang</t>
  </si>
  <si>
    <t>MEP.B.32</t>
  </si>
  <si>
    <t>1 unit PP - STOP KONTAK LT.5 (include pentanahan panel) lengkap terpasang dan berfungsi dengan baik lengkap terpasang</t>
  </si>
  <si>
    <t>PP - STOP KONTAK LT.5 (include pentanahan panel) lengkap terpasang dan berfungsi dengan baik lengkap terpasang</t>
  </si>
  <si>
    <t>MEP.B.33</t>
  </si>
  <si>
    <t>1 unit PP - STOP KONTAK LT.6 (include pentanahan panel) lengkap terpasang dan berfungsi dengan baik lengkap terpasang</t>
  </si>
  <si>
    <t>PP - STOP KONTAK LT.6 (include pentanahan panel) lengkap terpasang dan berfungsi dengan baik lengkap terpasang</t>
  </si>
  <si>
    <t>MEP.B.34</t>
  </si>
  <si>
    <t>1 unit PP - POMPA BOOSTER (include pentanahan panel) lengkap terpasang dan berfungsi dengan baik lengkap terpasang</t>
  </si>
  <si>
    <t>PP - POMPA BOOSTER (include pentanahan panel) lengkap terpasang dan berfungsi dengan baik lengkap terpasang</t>
  </si>
  <si>
    <t>MEP.B.35</t>
  </si>
  <si>
    <t>1 unit PP - HYDRANT (include pentanahan panel) lengkap terpasang dan berfungsi dengan baik lengkap terpasang</t>
  </si>
  <si>
    <t>PP - HYDRANT (include pentanahan panel) lengkap terpasang dan berfungsi dengan baik lengkap terpasang</t>
  </si>
  <si>
    <t>MEP.B.36</t>
  </si>
  <si>
    <t>1 unit PP - POMPA TRANSFER (include pentanahan panel) lengkap terpasang dan berfungsi dengan baik lengkap terpasang</t>
  </si>
  <si>
    <t>PP - POMPA TRANSFER (include pentanahan panel) lengkap terpasang dan berfungsi dengan baik lengkap terpasang</t>
  </si>
  <si>
    <t>MEP.B.37</t>
  </si>
  <si>
    <t>1 unit SDP - STOP KONTAK (include pentanahan panel) lengkap terpasang dan berfungsi dengan baik lengkap terpasang</t>
  </si>
  <si>
    <t>SDP - STOP KONTAK (include pentanahan panel) lengkap terpasang dan berfungsi dengan baik lengkap terpasang</t>
  </si>
  <si>
    <t>MEP.B.38</t>
  </si>
  <si>
    <t>1 Unit Panel MV (Inoming Cubicle &amp; Outgoing Cubicle)</t>
  </si>
  <si>
    <t>Panel MV (Inoming Cubicle &amp; Outgoing Cubicle)</t>
  </si>
  <si>
    <t>MEP.B.39</t>
  </si>
  <si>
    <t>1 unit Trafo</t>
  </si>
  <si>
    <t>Travo</t>
  </si>
  <si>
    <t>MEP.B.40</t>
  </si>
  <si>
    <t>1 unit PP - GONDOLA (include pentanahan panel) lengkap terpasang dan berfungsi dengan baik lengkap terpasang</t>
  </si>
  <si>
    <t>PP - GONDOLA (include pentanahan panel) lengkap terpasang dan berfungsi dengan baik lengkap terpasang</t>
  </si>
  <si>
    <t>MEP.C</t>
  </si>
  <si>
    <t>HARGA SATUAN PEKERJAAN KABEL</t>
  </si>
  <si>
    <t>MEP.C.1</t>
  </si>
  <si>
    <t>1 meter Kabel N2XSY 6 x 1 x 300 mm2</t>
  </si>
  <si>
    <t>Tukang Listrik</t>
  </si>
  <si>
    <t>Kabel N2XSY 6 x 1 x 300 mm2</t>
  </si>
  <si>
    <t>MEP.C.2</t>
  </si>
  <si>
    <t>1 meter kabel N2XSY 6 x 1 x 300 mm2 + NYY 2 x 300 mm2 + BC 300 mm2</t>
  </si>
  <si>
    <t>kabel BC 300 mm</t>
  </si>
  <si>
    <t>Kabel NYY 2 x 300</t>
  </si>
  <si>
    <t>MEP.C.3</t>
  </si>
  <si>
    <t>1 meter  kabel NYY 2 x 4x 1c x 150 mm2</t>
  </si>
  <si>
    <t>Kabel  NYY 2 x 4x 1c x 150 mm2</t>
  </si>
  <si>
    <t>MEP.C.4</t>
  </si>
  <si>
    <t>1 meter NYY 2 x 4 x 1c x 300 mm2</t>
  </si>
  <si>
    <t xml:space="preserve"> NYY 2 x 4 x 1c x 300 mm2</t>
  </si>
  <si>
    <t>MEP.C.5</t>
  </si>
  <si>
    <t>MEP.C.6</t>
  </si>
  <si>
    <t>1 meter NYY 4 X 2 X 1c X 150 mm2 + BC 150 mm2</t>
  </si>
  <si>
    <t>NYY 4 X 2 X 1c X 150 mm2</t>
  </si>
  <si>
    <t>BC 150 mm2</t>
  </si>
  <si>
    <t>MEP.C.7</t>
  </si>
  <si>
    <t>1 meter  kabel NYY 4 x 3 x 1c x 300 mm2 + BC 300m2</t>
  </si>
  <si>
    <t>kabel NYY 4 x 3 x 1c x 300 mm2</t>
  </si>
  <si>
    <t>BC 300 mm2</t>
  </si>
  <si>
    <t>MEP.C.8</t>
  </si>
  <si>
    <t>1 meter Kabel NYY 4 x 10 mm² dengan kabel BC 10 mm</t>
  </si>
  <si>
    <t>Kabel NYY 4 x 10 mm²</t>
  </si>
  <si>
    <t>Kabel BC 10 mm</t>
  </si>
  <si>
    <t>MEP.C.9</t>
  </si>
  <si>
    <t>1 meter Kabel NYY 4 x 6 mm² dengan kabel BC 6 mm</t>
  </si>
  <si>
    <t>Kabel NYY 4 x 6 mm²</t>
  </si>
  <si>
    <t>Kabel BC 6 mm</t>
  </si>
  <si>
    <t>MEP.C.10</t>
  </si>
  <si>
    <t>1 meter Kabel NYY 4 X 16 mm² dengan kabel BC 16 mm</t>
  </si>
  <si>
    <t>Kabel NYY 4 X 16 mm²</t>
  </si>
  <si>
    <t>Kabel BC 16 mm</t>
  </si>
  <si>
    <t>MEP.C.11</t>
  </si>
  <si>
    <t>1 meter Kabel NYY 4 X 25 mm² dengan kabel BC 25 mm</t>
  </si>
  <si>
    <t>Kabel NYY 4 X 25 mm²</t>
  </si>
  <si>
    <t>Kabel BC 25 mm</t>
  </si>
  <si>
    <t>MEP.C.12</t>
  </si>
  <si>
    <t>1 meter Kabel NYY 4 x 1c x 25 mm2 + BC 25 mm2</t>
  </si>
  <si>
    <t xml:space="preserve">Kabel NYY 4 x 1c x 25 mm2 </t>
  </si>
  <si>
    <t>MEP.C.13</t>
  </si>
  <si>
    <t>1 meter Kabel NYY 4 X 70 mm² dengan kabel BC 35 mm</t>
  </si>
  <si>
    <t>Kabel NYY 4 X 70 mm²</t>
  </si>
  <si>
    <t>Kabel BC 35 mm</t>
  </si>
  <si>
    <t>MEP.C.14</t>
  </si>
  <si>
    <t>1 meter Kabel NYY 4 x 2 x 1c x 25 mm2 + Bc 25 mm</t>
  </si>
  <si>
    <t xml:space="preserve">Kabel NYY 4 x 2 x 1c x 25 mm2 </t>
  </si>
  <si>
    <t>Kabel Bc 25 mm</t>
  </si>
  <si>
    <t>MEP.C.15</t>
  </si>
  <si>
    <t>1 meter Kabel NYY 4 x 2 x 1c x 50 mm2 + Bc 50 mm</t>
  </si>
  <si>
    <t xml:space="preserve">Kabel NYY 4 x 2 x 1c x 50 mm2 </t>
  </si>
  <si>
    <t>Kabel Bc 50 mm</t>
  </si>
  <si>
    <t>MEP.C.16</t>
  </si>
  <si>
    <t>1 meter Kabel FRC 4 x 1c x 6 mm2 + BC 6 mm2</t>
  </si>
  <si>
    <t>Kabel FRC 4 x 1c x 6 mm2 + BC 6 mm2</t>
  </si>
  <si>
    <t>Kabel BC 69 mm</t>
  </si>
  <si>
    <t>MEP.C.17</t>
  </si>
  <si>
    <t>1 meter Kabel FRC 4 x 1c x 10 mm2 + BC 10 mm2</t>
  </si>
  <si>
    <t xml:space="preserve">Kabel FRC 4 x 1c x 10 mm2 </t>
  </si>
  <si>
    <t>MEP.C.18</t>
  </si>
  <si>
    <t>1 meter Kabel FRC 3x2,5 mm2 + conduit 5/8"</t>
  </si>
  <si>
    <t xml:space="preserve">Kabel FRC 3x2,5 mm2 </t>
  </si>
  <si>
    <t>conduit 5/8"</t>
  </si>
  <si>
    <t>MEP.C.19</t>
  </si>
  <si>
    <t>Kabel FRC 4 x 4 mm2</t>
  </si>
  <si>
    <t>MEP.C.20</t>
  </si>
  <si>
    <t>1 meter Kabel FRC 4 x 6 mm2 + BC 6 mm2</t>
  </si>
  <si>
    <t xml:space="preserve">Kabel FRC 4 x 6 mm2 </t>
  </si>
  <si>
    <t>Kabel BC 6 mm2</t>
  </si>
  <si>
    <t>MEP.C.21</t>
  </si>
  <si>
    <t>1 meter Kabel FRC 4 x 1c x 25 mm2 + BC 25 mm2</t>
  </si>
  <si>
    <t xml:space="preserve">Kabel FRC 4 x 1c x 25 mm2 </t>
  </si>
  <si>
    <t>Kabel BC 25 mm2</t>
  </si>
  <si>
    <t>MEP.C.22</t>
  </si>
  <si>
    <t>1 meter FRC 4 x 1c x 150 mm2 + BC 70 mm2</t>
  </si>
  <si>
    <t xml:space="preserve">FRC 4 x 1c x 150 mm2 </t>
  </si>
  <si>
    <t>BC 70 mm2</t>
  </si>
  <si>
    <t>MEP.C.23</t>
  </si>
  <si>
    <t>1 meter FRC 4 x 1c x 185 mm2 + BC 95 mm2</t>
  </si>
  <si>
    <t xml:space="preserve">FRC 4 x 1c x 185 mm2 </t>
  </si>
  <si>
    <t>BC 95 mm2</t>
  </si>
  <si>
    <t>MEP.C.24</t>
  </si>
  <si>
    <t>1 meter NYM 3 x 2,5 mm2 + conduit 5/8"</t>
  </si>
  <si>
    <t xml:space="preserve">Kabel NYM 3 x 2,5 mm2 </t>
  </si>
  <si>
    <t>MEP.C.25</t>
  </si>
  <si>
    <t>1 meter Kabel NYY 4 x 2,5 mm2</t>
  </si>
  <si>
    <t>Kabel NYY 4 x 2,5 mm2</t>
  </si>
  <si>
    <t>MEP.C.26</t>
  </si>
  <si>
    <t>1 meter Kabel NYY 4 x 4 mm2</t>
  </si>
  <si>
    <t>Kabel NYY 4 x 4 mm2</t>
  </si>
  <si>
    <t>MEP.D</t>
  </si>
  <si>
    <t>HARGA SATUAN PEKERJAAN PENERANGAN</t>
  </si>
  <si>
    <t>MEP.D.1</t>
  </si>
  <si>
    <t>TKO LED 1X20 Watt @2100 Lumen</t>
  </si>
  <si>
    <t>MEP.D.2</t>
  </si>
  <si>
    <t>MEP.D.3</t>
  </si>
  <si>
    <t>MEP.D.4</t>
  </si>
  <si>
    <t>MEP.D.5</t>
  </si>
  <si>
    <t>1 bh Lampu Exit Green LED 3 Watt NICAT Batteray</t>
  </si>
  <si>
    <t>Lampu Exit Green LED 3 Watt NICAT Batteray</t>
  </si>
  <si>
    <t>MEP.D.6</t>
  </si>
  <si>
    <t>1 bh Exhaust fan type Ceiling 12" kap. 100 CFM 14 Watt</t>
  </si>
  <si>
    <t>Exhaust fan type Ceiling 12" kap. 100 CFM 14 Watt</t>
  </si>
  <si>
    <t>MEP.D.7</t>
  </si>
  <si>
    <t>1 bh Exhaust fan type Wall dia. 16" kap. 60 Watt</t>
  </si>
  <si>
    <t>Exhaust fan type Wall dia. 16" kap. 60 Watt</t>
  </si>
  <si>
    <t>MEP.D.8</t>
  </si>
  <si>
    <t>1 bh Saklar Ganda</t>
  </si>
  <si>
    <t>Saklar Ganda</t>
  </si>
  <si>
    <t>MEP.D.9</t>
  </si>
  <si>
    <t>1 bh Saklar Tunggal</t>
  </si>
  <si>
    <t>Saklar Tunggal</t>
  </si>
  <si>
    <t>MEP.D.10</t>
  </si>
  <si>
    <t>1 bh Saklar Grid 4 Gang</t>
  </si>
  <si>
    <t>Saklar Grid 4 Gang</t>
  </si>
  <si>
    <t>MEP.D.11</t>
  </si>
  <si>
    <t>1 Titik Inst. Penerangan (NYM 3 X 2,5 mm²) dalam conduit high impact 20 mm</t>
  </si>
  <si>
    <t>Kabel NYM 3 X 2,5 mm2</t>
  </si>
  <si>
    <t>Pipa Conduit</t>
  </si>
  <si>
    <t>Socket Pipa</t>
  </si>
  <si>
    <t>Tee Doos</t>
  </si>
  <si>
    <t>Klem Pipa</t>
  </si>
  <si>
    <t>Fhiser</t>
  </si>
  <si>
    <t>Las Doop</t>
  </si>
  <si>
    <t>Isolasi Ban</t>
  </si>
  <si>
    <t>MEP.D.12</t>
  </si>
  <si>
    <t>1 Titik Inst. Penerangan (NYM 3 X 4 mm²) dalam conduit high impact 20 mm</t>
  </si>
  <si>
    <t>Kabel NYM 3 X 4 mm2</t>
  </si>
  <si>
    <t>MEP.D.13</t>
  </si>
  <si>
    <t>1 bh Lampu PJU LED 2 X 90 Watt T = 7 m' + pondasi lampu</t>
  </si>
  <si>
    <t>Lampu PJU LED 2 X 50 Watt</t>
  </si>
  <si>
    <t>Tiang lampu satu lengan tinggi 7 m'</t>
  </si>
  <si>
    <t>titik</t>
  </si>
  <si>
    <t>Pondasi lampu</t>
  </si>
  <si>
    <t>MEP.D.14</t>
  </si>
  <si>
    <t>1 bh Lampu PJU LED 1 X 90 Watt T = 7 m' + pondasi lampu</t>
  </si>
  <si>
    <t>Lampu PJU LED 1 X 50 Watt</t>
  </si>
  <si>
    <t>MEP.D.15</t>
  </si>
  <si>
    <t>1 bh Sensor gerak type celling</t>
  </si>
  <si>
    <t>MEP.D.16</t>
  </si>
  <si>
    <t>MEP.D.17</t>
  </si>
  <si>
    <t>1 bh Lampu LED Baret 24 Watt</t>
  </si>
  <si>
    <t>LED Baret 24 Watt</t>
  </si>
  <si>
    <t>MEP.D.18</t>
  </si>
  <si>
    <t>MEP.E</t>
  </si>
  <si>
    <t>HARGA SATUAN PEKERJAAN AC</t>
  </si>
  <si>
    <t>MEP.E.1</t>
  </si>
  <si>
    <t>1 IU AC Singel split type Wall Mounted Inverter kap. 12.300 Btu/h Inverter R-32</t>
  </si>
  <si>
    <t>IU AC Singel split type Wall Mounted Inverter kap. 12.300 Btu/h Inverter R-32</t>
  </si>
  <si>
    <t>Pemasangan Dudukan, breket Indoor</t>
  </si>
  <si>
    <t>MEP.E.2</t>
  </si>
  <si>
    <t>1 IU AC Singel split type Wall Mounted kap. 1,5 PK Inverter R-32</t>
  </si>
  <si>
    <t>IU AC Singel split type Wall Mounted kap. 1,5 PK Inverter R-32</t>
  </si>
  <si>
    <t>MEP.E.3</t>
  </si>
  <si>
    <t>1 IU AC Singel split type Wall Mounted kap. 2 PK Inverter R-32</t>
  </si>
  <si>
    <t>IU AC Singel split type Wall Mounted kap. 2 PK Inverter R-32</t>
  </si>
  <si>
    <t>MEP.E.4</t>
  </si>
  <si>
    <t>1 IU AC Singel split type Wall Mounted kap. 3 PK Inverter R-32</t>
  </si>
  <si>
    <t>IU AC Singel split type Wall Mounted kap. 3 PK Inverter R-32</t>
  </si>
  <si>
    <t>MEP.E.5</t>
  </si>
  <si>
    <t>1 IU AC sytem VRF type Wall Mounted kap. 7.500 Btu/h Inverter R-410A</t>
  </si>
  <si>
    <t>IU AC sytem VRF type Wall Mounted kap. 7.500 Btu/h Inverter R-410A</t>
  </si>
  <si>
    <t>MEP.E.6</t>
  </si>
  <si>
    <t>1 IU AC sytem VRF type Wall Mounted kap. 12.300 Btu/h Inverter R-410A</t>
  </si>
  <si>
    <t>IU AC sytem VRF type Wall Mounted kap. 12.300 Btu/h Inverter R-410A</t>
  </si>
  <si>
    <t>MEP.E.7</t>
  </si>
  <si>
    <t>1 IU AC sytem VRF type Wall Mounte kap. 15.400 Btu/h Inverter R-410A</t>
  </si>
  <si>
    <t>IU AC sytem VRF type Wall Mounted kap. 15.400 Btu/h Inverter R-410A</t>
  </si>
  <si>
    <t>MEP.E.8</t>
  </si>
  <si>
    <t>1 IU AC sytem VRF type Wall Mounted kap. 9.600 Btu/h Inverter R-410A</t>
  </si>
  <si>
    <t>IU AC sytem VRF type Wall Mounted kap. 9.600 Btu/h Inverter R-410A</t>
  </si>
  <si>
    <t>MEP.E.9</t>
  </si>
  <si>
    <t>1 IU. AC sytem VRF type Cassette kap. 12.300 btu/h</t>
  </si>
  <si>
    <t>IU. AC sytem VRF type Cassette kap. 12.300 btu/h</t>
  </si>
  <si>
    <t>MEP.E.10</t>
  </si>
  <si>
    <t>1 IU. AC sytem VRF type Cassette kap. 19.100 btu/h</t>
  </si>
  <si>
    <t>IU. AC sytem VRF type Cassette kap. 19.100 btu/h</t>
  </si>
  <si>
    <t>MEP.E.11</t>
  </si>
  <si>
    <t>1 IU. AC sytem VRF type Cassette kap. 24.200 btu/h</t>
  </si>
  <si>
    <t>IU. AC sytem VRF type Cassette kap. 24.200 btu/h</t>
  </si>
  <si>
    <t>MEP.E.12</t>
  </si>
  <si>
    <t>1 IU. AC sytem VRF type Cassette kap. 30.700 btu/h</t>
  </si>
  <si>
    <t>IU. AC sytem VRF type Cassette kap. 30.700 btu/h</t>
  </si>
  <si>
    <t>MEP.E.13</t>
  </si>
  <si>
    <t>IU. AC sytem VRF type Cassette kap. 38.200 btu/h</t>
  </si>
  <si>
    <t>MEP.E.14</t>
  </si>
  <si>
    <t>1 IU. AC sytem VRF type Cassette kap. 47.800 btu/h</t>
  </si>
  <si>
    <t>IU. AC sytem VRF type Cassette kap. 47.800 btu/h</t>
  </si>
  <si>
    <t>MEP.E.15</t>
  </si>
  <si>
    <t>1 IU. AC sytem VRF type Cassette kap. 54.600 btu/h</t>
  </si>
  <si>
    <t>IU. AC sytem VRF type Cassette kap. 54.600 btu/h</t>
  </si>
  <si>
    <t>MEP.E.16</t>
  </si>
  <si>
    <t>1 IU. AC Cassette Duct kap. 24.200 btu/h</t>
  </si>
  <si>
    <t>IU. AC Cassette Duct kap. 24.200 btu/h</t>
  </si>
  <si>
    <t>MEP.E.17</t>
  </si>
  <si>
    <t>1 IU. AC Ceilling Cassette type 360 Cassette kap. 30.700 btu/h</t>
  </si>
  <si>
    <t>IU. AC Ceilling Cassette type 360 Cassette kap. 30.700 btu/h</t>
  </si>
  <si>
    <t>MEP.E.18</t>
  </si>
  <si>
    <t>OU VRF Kap. 34 PK</t>
  </si>
  <si>
    <t>Pemasangan dudukan Outdoor</t>
  </si>
  <si>
    <t>Jasa pemasangan Outdoor VRF</t>
  </si>
  <si>
    <t>perhari</t>
  </si>
  <si>
    <t>Alat Bantu Mob Demob</t>
  </si>
  <si>
    <t>MEP.E.19</t>
  </si>
  <si>
    <t>1 unit OU VRF Kap. 36 PK</t>
  </si>
  <si>
    <t>OU VRF Kap. 36 PK</t>
  </si>
  <si>
    <t>MEP.E.20</t>
  </si>
  <si>
    <t>1 unit OU VRF Kap. 38 PK</t>
  </si>
  <si>
    <t>OU VRF Kap. 38 PK</t>
  </si>
  <si>
    <t>MEP.E.21</t>
  </si>
  <si>
    <t>1 unit OU VRF Kap. 40 PK</t>
  </si>
  <si>
    <t>OU VRF Kap. 40 PK</t>
  </si>
  <si>
    <t>MEP.E.22</t>
  </si>
  <si>
    <t>1 unit OU VRF Kap. 42 PK</t>
  </si>
  <si>
    <t>OU VRF Kap. 42 PK</t>
  </si>
  <si>
    <t>MEP.E.23</t>
  </si>
  <si>
    <t>1 unit OU VRF Kap. 44 PK</t>
  </si>
  <si>
    <t>OU VRF Kap. 44 PK</t>
  </si>
  <si>
    <t>MEP.E.24</t>
  </si>
  <si>
    <t>1 unit OU VRF Kap. 48 PK</t>
  </si>
  <si>
    <t>OU VRF Kap. 48 PK</t>
  </si>
  <si>
    <t>MEP.E.25</t>
  </si>
  <si>
    <t>1 meter Pipa Drain PVC AW dia. 1 1/2"</t>
  </si>
  <si>
    <t>Pipa PVC AW dia. 1 1/2"</t>
  </si>
  <si>
    <t>20% x pipa</t>
  </si>
  <si>
    <t>Perlengkapan</t>
  </si>
  <si>
    <t>MEP.E.26</t>
  </si>
  <si>
    <t>1 meter Pipa Drain PVC AW dia. 3/4"</t>
  </si>
  <si>
    <t>Pipa PVC AW dia. 3/4"</t>
  </si>
  <si>
    <t>MEP.E.27</t>
  </si>
  <si>
    <t>1 meter Pipa Drain PVC AW dia. 1"</t>
  </si>
  <si>
    <t>Pipa PVC AW dia. 1"</t>
  </si>
  <si>
    <t>MEP.E.28</t>
  </si>
  <si>
    <t>1 unit Pipa cabang embaga</t>
  </si>
  <si>
    <t>Pipa cabang tembaga</t>
  </si>
  <si>
    <t>MEP.E.29</t>
  </si>
  <si>
    <t>1 unit Outdoor Refnet Joint</t>
  </si>
  <si>
    <t>Outdoor Refnet Joint</t>
  </si>
  <si>
    <t>MEP.E.30</t>
  </si>
  <si>
    <t>1 unit Common Navigation Controller</t>
  </si>
  <si>
    <t>Common Navigation Controller</t>
  </si>
  <si>
    <t>MEP.E.31</t>
  </si>
  <si>
    <t>1 unit Wireless Remote</t>
  </si>
  <si>
    <t>Wireless Remote</t>
  </si>
  <si>
    <t>MEP.E.32</t>
  </si>
  <si>
    <t>1 bh Stop kontak AC 3 kaki</t>
  </si>
  <si>
    <t>Stop kontak AC 3 kaki</t>
  </si>
  <si>
    <t>MEP.E.33</t>
  </si>
  <si>
    <t>1 unit pipa tembaga type pan cake (Roll) 1/4" (6.4 mm)</t>
  </si>
  <si>
    <t>pipa tembaga type pan cake (Roll) 1/4" (6.4 mm)</t>
  </si>
  <si>
    <t>MEP.E.34</t>
  </si>
  <si>
    <t>1 unit pipa tembaga type pan cake (Roll) 3/8" (9.5 mm)</t>
  </si>
  <si>
    <t>pipa tembaga type pan cake (Roll) 3/8" (9.5 mm)</t>
  </si>
  <si>
    <t>MEP.E.35</t>
  </si>
  <si>
    <t>1 unit pipa tembaga type pan cake (Roll) 1/2" (12.7 mm)</t>
  </si>
  <si>
    <t>pipa tembaga type pan cake (Roll) 1/2" (12.7 mm)</t>
  </si>
  <si>
    <t>MEP.E.36</t>
  </si>
  <si>
    <t>1 unit pipa tembaga type pan cake (Roll) 5/8" (15.9 mm)</t>
  </si>
  <si>
    <t>pipa tembaga type pan cake (Roll) 5/8" (15.9 mm)</t>
  </si>
  <si>
    <t>MEP.E.37</t>
  </si>
  <si>
    <t>1 unit pipa tembaga type pan cake (Roll) 3/4" (19.1 mm)</t>
  </si>
  <si>
    <t>pipa tembaga type pan cake (Roll) 3/4" (19.1 mm)</t>
  </si>
  <si>
    <t>MEP.E.38</t>
  </si>
  <si>
    <t>1 unit pipa tembaga type Straight Tube (Roll) 7/8" (22.2 mm)</t>
  </si>
  <si>
    <t>pipa tembaga type pan cake (Roll) 7/8" (22.2 mm)</t>
  </si>
  <si>
    <t>MEP.E.39</t>
  </si>
  <si>
    <t>1 unit pipa tembaga type Straight Tube (Roll) 1 1/8" (28.6 mm)</t>
  </si>
  <si>
    <t>pipa tembaga type pan cake (Roll) 1 1/8" (28.6 mm)</t>
  </si>
  <si>
    <t>MEP.E.40</t>
  </si>
  <si>
    <t>1 unit pipa tembaga type Straight Tube (Roll) 1 3/8" (34.9 mm)</t>
  </si>
  <si>
    <t>pipa tembaga type pan cake (Roll) 1 3/8" (34.9 mm)</t>
  </si>
  <si>
    <t>MEP.E.41</t>
  </si>
  <si>
    <t>1 unit pipa tembaga type Straight Tube (Roll) 1 5/8" (41.3 mm)</t>
  </si>
  <si>
    <t>pipa tembaga type pan cake (Roll) 1 5/8" (41.3 mm)</t>
  </si>
  <si>
    <t>MEP.E.42</t>
  </si>
  <si>
    <t>1 unit Insulasi pipa tembaga 1/4" (6.4 mm)</t>
  </si>
  <si>
    <t>Insulasi pipa tembaga 1/4" (6.4 mm)</t>
  </si>
  <si>
    <t>MEP.E.43</t>
  </si>
  <si>
    <t>1 unit Insulasi pipa tembaga 3/8" (9.5 mm)</t>
  </si>
  <si>
    <t>Insulasi pipa tembaga 3/8" (9.5 mm)</t>
  </si>
  <si>
    <t>MEP.E.44</t>
  </si>
  <si>
    <t>1 unit Insulasi pipa tembaga 1/2" (12.7 mm)</t>
  </si>
  <si>
    <t>Insulasi pipa tembaga 1/2" (12.7 mm)</t>
  </si>
  <si>
    <t>MEP.E.45</t>
  </si>
  <si>
    <t>1 unit Insulasi pipa tembaga 5/8" (15.9 mm)</t>
  </si>
  <si>
    <t>Insulasi pipa tembaga 5/8" (15.9 mm)</t>
  </si>
  <si>
    <t>MEP.E.46</t>
  </si>
  <si>
    <t>1 unit Insulasi pipa tembaga 3/4" (19.1 mm)</t>
  </si>
  <si>
    <t>Insulasi pipa tembaga 3/4" (19.1 mm)</t>
  </si>
  <si>
    <t>MEP.E.47</t>
  </si>
  <si>
    <t>1 unit Insulasi pipa tembaga 7/8" (22.2 mm)</t>
  </si>
  <si>
    <t>Insulasi pipa tembaga 7/8" (22.2 mm)</t>
  </si>
  <si>
    <t>MEP.E.48</t>
  </si>
  <si>
    <t>1 unit Insulasi pipa tembaga 1 1/8" (28.6 mm)</t>
  </si>
  <si>
    <t>Insulasi pipa tembaga 1 1/8" (28.6 mm)</t>
  </si>
  <si>
    <t>MEP.E.49</t>
  </si>
  <si>
    <t>1 unit Insulasi pipa tembaga 1 3/8" (34.9 mm)</t>
  </si>
  <si>
    <t>Insulasi pipa tembaga 1 3/8" (34.9 mm)</t>
  </si>
  <si>
    <t>MEP.E.50</t>
  </si>
  <si>
    <t>1 unit Insulasi pipa tembaga 1 5/8" (41.3 mm)</t>
  </si>
  <si>
    <t>Insulasi pipa tembaga 1 5/8" (41.3 mm)</t>
  </si>
  <si>
    <t>MEP.E.51</t>
  </si>
  <si>
    <t>1 m' Instalasi refrigerant, dengan pipa tembaga ASTM b-280, minimum tebal 0,6 mm berikut insuflex &amp; joint dia. 6.4 : 12.7 mm</t>
  </si>
  <si>
    <t>pipa tembaga type pan cake (Roll) 1/2" (12,7 mm)</t>
  </si>
  <si>
    <t>MEP.E.52</t>
  </si>
  <si>
    <t>1 m' Instalasi refrigerant, dengan pipa tembaga ASTM b-280, minimum tebal 0,6 mm berikut insuflex &amp; joint dia. 9.5 : 15.9 mm</t>
  </si>
  <si>
    <t>pipa tembaga type pan cake (Roll) 3/8" (9,5 mm)</t>
  </si>
  <si>
    <t>pipa tembaga type pan cake (Roll) 3/4" (15.9 mm)</t>
  </si>
  <si>
    <t>Insulasi pipa tembaga 3/4" (15.9 mm)</t>
  </si>
  <si>
    <t>MEP.E.53</t>
  </si>
  <si>
    <t>1 m' Instalasi refrigerant, dengan pipa tembaga ASTM b-280, minimum tebal 0,6 mm berikut insuflex &amp; joint dia. 9.5 : 19.1 mm</t>
  </si>
  <si>
    <t>MEP.E.54</t>
  </si>
  <si>
    <t>1 m' Instalasi refrigerant, dengan pipa tembaga ASTM b-280, minimum tebal 0,6 mm berikut insuflex &amp; joint dia. 9.5 : 22.2 mm</t>
  </si>
  <si>
    <t>MEP.E.55</t>
  </si>
  <si>
    <t>1 m' Instalasi refrigerant, dengan pipa tembaga ASTM b-280, minimum tebal 0,6 mm berikut insuflex &amp; joint dia. 12.7 : 28.6 mm</t>
  </si>
  <si>
    <t>MEP.E.56</t>
  </si>
  <si>
    <t>1 m' Instalasi refrigerant, dengan pipa tembaga ASTM b-280, minimum tebal 0,6 mm berikut insuflex &amp; joint dia. 15.9 : 28.6 mm</t>
  </si>
  <si>
    <t>MEP.E.57</t>
  </si>
  <si>
    <t>1 m' Instalasi refrigerant, dengan pipa tembaga ASTM b-280, minimum tebal 0,6 mm berikut insuflex &amp; joint dia. 15.9 : 34.9 mm</t>
  </si>
  <si>
    <t>MEP.E.58</t>
  </si>
  <si>
    <t>1 m' Instalasi refrigerant, dengan pipa tembaga ASTM b-280, minimum tebal 0,6 mm berikut insuflex &amp; joint dia. 19.1 : 34.9 mm</t>
  </si>
  <si>
    <t>MEP.E.59</t>
  </si>
  <si>
    <t>1 m' Instalasi refrigerant, dengan pipa tembaga ASTM b-280, minimum tebal 0,6 mm berikut insuflex &amp; joint dia. 19.1 : 41.3 mm</t>
  </si>
  <si>
    <t>MEP.E.60</t>
  </si>
  <si>
    <t>1 m' Instalasi refrigerant, dengan pipa tembaga ASTM b-280, minimum tebal 0,6 mm berikut insuflex &amp; joint dia. dia. 22.22 : 9.5 mm</t>
  </si>
  <si>
    <t>pipa tembaga type Straight Tube (Roll) 7/8" (22.2 mm)</t>
  </si>
  <si>
    <t>MEP.E.61</t>
  </si>
  <si>
    <t>1 m' Instalasi refrigerant, dengan pipa tembaga ASTM b-280, minimum tebal 0,6 mm berikut insuflex &amp; joint dia. 28.58 : 12.7 mm</t>
  </si>
  <si>
    <t>pipa tembaga type Straight Tube (Roll) 1 1/8" (28.6 mm)</t>
  </si>
  <si>
    <t>MEP.E.62</t>
  </si>
  <si>
    <t>1 m' Instalasi refrigerant, dengan pipa tembaga ASTM b-280, minimum tebal 0,6 mm berikut insuflex &amp; joint dia. 34.92 : 19.1 mm</t>
  </si>
  <si>
    <t>pipa tembaga type Straight Tube (Roll) 1 3/8" (34.9 mm)</t>
  </si>
  <si>
    <t>MEP.E.63</t>
  </si>
  <si>
    <t>1 m' Instalasi refrigerant, dengan pipa tembaga ASTM b-280, minimum tebal 0,6 mm berikut insuflex &amp; joint dia. 41,28 : 19.1 mm</t>
  </si>
  <si>
    <t>pipa tembaga type Straight Tube (Roll) 1 5/8" (41.3 mm)</t>
  </si>
  <si>
    <t>MEP.E.64</t>
  </si>
  <si>
    <t xml:space="preserve">1 Titik instalasi Kabel Power NYM 3 X 2,5 mm² dalam Conduit High Impact </t>
  </si>
  <si>
    <t>Kabel NYM 3 X 2,5 mm²</t>
  </si>
  <si>
    <t xml:space="preserve">Conduit High Impact </t>
  </si>
  <si>
    <t>MEP.E.65</t>
  </si>
  <si>
    <t>MEP.E.66</t>
  </si>
  <si>
    <t xml:space="preserve">1 titik Pemasangan Pipa refrigerant </t>
  </si>
  <si>
    <t xml:space="preserve">Pipa refrigerant </t>
  </si>
  <si>
    <t>MEP.E.67</t>
  </si>
  <si>
    <t>1 Titik inst. Indoor AC (NYM 3 X 2,5 mm²) dalam Conduit High Impact 20 mm</t>
  </si>
  <si>
    <t>MEP.E.68</t>
  </si>
  <si>
    <t>1 unit Pemasangan indoor, outdoor type wall mounted, kabel kontrol indoor ke outdoor nym 3 x 2,5 mm, dudukan dan ongkos pasang + penyangga dan accessories</t>
  </si>
  <si>
    <t>Instalasi listrik kabel dari outdoor ke indoor NYM 3 X 2,5 mm</t>
  </si>
  <si>
    <t>Pemasangan dudukan, breket indoor - outdoor</t>
  </si>
  <si>
    <t>MEP.E.69</t>
  </si>
  <si>
    <t>1 bh pemasangan Tabung refrigerant</t>
  </si>
  <si>
    <t>Tabung refrigerant</t>
  </si>
  <si>
    <t>MEP.F</t>
  </si>
  <si>
    <t>HARGA SATUAN PEKERJAAN STOP KONTAK</t>
  </si>
  <si>
    <t>MEP.F.1</t>
  </si>
  <si>
    <t>1 bh Stop Kontak Umum 200 VA</t>
  </si>
  <si>
    <t>Stop Kontak Umum 200 VA</t>
  </si>
  <si>
    <t>MEP.F.2</t>
  </si>
  <si>
    <t xml:space="preserve">1 bh Stop Kontak 3 phase </t>
  </si>
  <si>
    <t>Stop Kontak 3 phase</t>
  </si>
  <si>
    <t>MEP.F.3</t>
  </si>
  <si>
    <t>Stop Kontak WIFI 200 VA</t>
  </si>
  <si>
    <t>MEP.F.4</t>
  </si>
  <si>
    <t>1 bh Stop Kontak Lantai 400 VA, isi 2 Outlet Stop Kontak LINE UPS</t>
  </si>
  <si>
    <t>Stop Kontak Lantai 400 VA, isi 2 Outlet Stop Kontak LINE UPS</t>
  </si>
  <si>
    <t>MEP.F.5</t>
  </si>
  <si>
    <t>1 bh Stop Kontak Lantai 400 VA isi 2 Outlet Stop Kontak, 1 Outlet Telp, 1 Outlet Data LINE UPS</t>
  </si>
  <si>
    <t>Stop Kontak Lantai 400 VA isi 2 Outlet Stop Kontak, 1 Outlet Telp, 1 Outlet Data LINE UPS</t>
  </si>
  <si>
    <t>MEP.F.6</t>
  </si>
  <si>
    <t>1 bh Stop Kontak Dinding 2 Outlet Stop Kontak (400 VA)</t>
  </si>
  <si>
    <t>Stop Kontak Dinding 2 Outlet Stop Kontak (400 VA)</t>
  </si>
  <si>
    <t>MEP.F.7</t>
  </si>
  <si>
    <t>1 Titik Inst. Stop Kontak Umum NYM 3 X 4 mm2 + Conduit 25 mm</t>
  </si>
  <si>
    <t>MEP.F.8</t>
  </si>
  <si>
    <t>1 Titik Inst. Stop Kontak Umum NYM 4 X 4 mm2 + Conduit 25 mm</t>
  </si>
  <si>
    <t>Kabel NYM 4 X 4 mm2</t>
  </si>
  <si>
    <t>MEP.F.9</t>
  </si>
  <si>
    <t>1 unit UPS 40 KVA, 3 phase</t>
  </si>
  <si>
    <t>UPS 40 KVA, 3 phase</t>
  </si>
  <si>
    <t>MEP.G</t>
  </si>
  <si>
    <t>HARGA SATUAN PEKERJAAN DATA DAN WIFI</t>
  </si>
  <si>
    <t xml:space="preserve">MEP.G.1 </t>
  </si>
  <si>
    <t>1 unit Surge Arester + pentanahan dan bak kontrolnya</t>
  </si>
  <si>
    <t>Surge Arester + pentanahan dan bak kontrolnya</t>
  </si>
  <si>
    <t xml:space="preserve">MEP.G.2 </t>
  </si>
  <si>
    <t>1 unit Core Switch SFP+ c/w Redundant PSU</t>
  </si>
  <si>
    <t>Core Switch SFP+ c/w Redundant PSU</t>
  </si>
  <si>
    <t>MEP.G.3</t>
  </si>
  <si>
    <t>1 unit Outlet data type dinding</t>
  </si>
  <si>
    <t>Outlet data type dinding</t>
  </si>
  <si>
    <t>MEP.G.4</t>
  </si>
  <si>
    <t>Kabel UTP CAT 6</t>
  </si>
  <si>
    <t>MEP.G.5</t>
  </si>
  <si>
    <t xml:space="preserve">1 Titik instalasi Fiber Optic 6 Core Multimode OM4 </t>
  </si>
  <si>
    <t xml:space="preserve">Kabel Fiber Optic 6 Core Multimode OM4 </t>
  </si>
  <si>
    <t>MEP.G.6</t>
  </si>
  <si>
    <t>1 unit UPS 2 kva back up 16 menit</t>
  </si>
  <si>
    <t>MEP.G.7</t>
  </si>
  <si>
    <t>1 unit Access Switch Manageable 48 port non POE w/ 4 port SFP+ (Line data)</t>
  </si>
  <si>
    <t>Access Switch Manageable 48 port non POE w/ 4 port SFP+ (Line data)</t>
  </si>
  <si>
    <t>MEP.G.8</t>
  </si>
  <si>
    <t>MEP.G.9</t>
  </si>
  <si>
    <t>1 unit Access Switch Manageable 12 port POE w/ 4 port SFP+  (line wifi, telephone , CCTV)</t>
  </si>
  <si>
    <t>Access Switch Manageable 12 port POE w/ 4 port SFP+  (line wifi, telephone , CCTV)</t>
  </si>
  <si>
    <t>MEP.G.10</t>
  </si>
  <si>
    <t>1 unit SFP 10G Transceiver Module Multimode</t>
  </si>
  <si>
    <t>SFP 10G Transceiver Module Multimode</t>
  </si>
  <si>
    <t>MEP.G.11</t>
  </si>
  <si>
    <t>1 unit Standing Close Rack 42U Depth 1150mm Perforated Door c/w Accessories</t>
  </si>
  <si>
    <t>Standing Close Rack 42U Depth 1150mm Perforated Door c/w Accessories</t>
  </si>
  <si>
    <t>Wire Management, 1U</t>
  </si>
  <si>
    <t>MEP.G.12</t>
  </si>
  <si>
    <t xml:space="preserve">1 unit Wallmount Rack 15U Depth 600mm Double Perforated Door c/w Accessories </t>
  </si>
  <si>
    <t xml:space="preserve"> Wallmount Rack 15U Depth 600mm Double Perforated Door c/w Accessories </t>
  </si>
  <si>
    <t>MEP.G.13</t>
  </si>
  <si>
    <t>1 unit Wifi 820</t>
  </si>
  <si>
    <t>Wifi 820</t>
  </si>
  <si>
    <t>MEP.G.14</t>
  </si>
  <si>
    <t>1 unit Wifi 880</t>
  </si>
  <si>
    <t>Wifi 880</t>
  </si>
  <si>
    <t>MEP.H</t>
  </si>
  <si>
    <t>HARGA SATUAN PEKERJAAN TELEPON</t>
  </si>
  <si>
    <t>MEP.H.1</t>
  </si>
  <si>
    <t>1 unit Main Unit IP PBX Capacity 8 FXO &amp; 100 SIP Extensions</t>
  </si>
  <si>
    <t xml:space="preserve"> Main Unit IP PBX Capacity 8 FXO &amp; 100 SIP Extensions</t>
  </si>
  <si>
    <t>MEP.H.2</t>
  </si>
  <si>
    <t>1 unit MDF + connecting cable</t>
  </si>
  <si>
    <t>MDF + connecting cable</t>
  </si>
  <si>
    <t>MEP.H.3</t>
  </si>
  <si>
    <t>1 unit Lighting arester + grounding</t>
  </si>
  <si>
    <t>Lighting arester + grounding</t>
  </si>
  <si>
    <t>MEP.H.4</t>
  </si>
  <si>
    <t>1 unit UPS kap. 2 KVA 1phase</t>
  </si>
  <si>
    <t>UPS kap. 2 KVA 1phase</t>
  </si>
  <si>
    <t>MEP.H.5</t>
  </si>
  <si>
    <t>1 bh Outlet telephone</t>
  </si>
  <si>
    <t>Outlet telephone</t>
  </si>
  <si>
    <t>MEP.H.6</t>
  </si>
  <si>
    <t>1 bh Pesawat telephone For Workstation</t>
  </si>
  <si>
    <t>Pesawat telephone</t>
  </si>
  <si>
    <t>MEP.H.7</t>
  </si>
  <si>
    <t>1 bh Pesawat telephone For Operator</t>
  </si>
  <si>
    <t>MEP.H.8</t>
  </si>
  <si>
    <t>1 titik Kabel UTP CAT 6 dalam Conduit High Impact</t>
  </si>
  <si>
    <t>Kabel Utp Cat 6</t>
  </si>
  <si>
    <t>MEP.H.9</t>
  </si>
  <si>
    <t>1 m' Kabel UTP CAT 6 dalam Conduit High Impact</t>
  </si>
  <si>
    <t>MEP.H.10</t>
  </si>
  <si>
    <t>Kabel FO Single Mode 24 Core</t>
  </si>
  <si>
    <t>MEP.I</t>
  </si>
  <si>
    <t>HARGA SATUAN PEKERJAAN KABEL TRAY DAN KABEL LADDER</t>
  </si>
  <si>
    <t>MEP.I.1</t>
  </si>
  <si>
    <t>1 meter Tray 400 x 100 mm</t>
  </si>
  <si>
    <t>Tray 400 x 100 mm</t>
  </si>
  <si>
    <t>Suport, jointing, elbow, tee dan accessories lainnya</t>
  </si>
  <si>
    <t>MEP.I.2</t>
  </si>
  <si>
    <t>1 unit Elbow Kabel Tray 400 x 100 mm</t>
  </si>
  <si>
    <t>Elbow Kabel Tray 400 x 100 mm</t>
  </si>
  <si>
    <t>MEP.I.3</t>
  </si>
  <si>
    <t>1 meter Ladder 400 x 100 mm</t>
  </si>
  <si>
    <t>Ladder 400 x 100 mm</t>
  </si>
  <si>
    <t>MEP.I.4</t>
  </si>
  <si>
    <t>1 unit Tee Kabel Tray 400 x 400 x 400 mm</t>
  </si>
  <si>
    <t>Tee Kabel Tray 400 x 400 x 400 mm</t>
  </si>
  <si>
    <t>MEP.I.5</t>
  </si>
  <si>
    <t>1 meter Tray 300 x 100 mm</t>
  </si>
  <si>
    <t>Tray 300 x 100 mm</t>
  </si>
  <si>
    <t>MEP.I.6</t>
  </si>
  <si>
    <t>1 unit Elbow Kabel Tray 300 x 100 mm</t>
  </si>
  <si>
    <t>Elbow Kabel Tray 300 x 100 mm</t>
  </si>
  <si>
    <t>MEP.I.7</t>
  </si>
  <si>
    <t>MEP.I.8</t>
  </si>
  <si>
    <t>1 unit Tee Kabel Tray 300 x 300 x 300 mm</t>
  </si>
  <si>
    <t>Tee Kabel Tray 300 x 300 x 300 mm</t>
  </si>
  <si>
    <t>MEP.J</t>
  </si>
  <si>
    <t>HARGA SATUAN PEKERJAAN CCTV</t>
  </si>
  <si>
    <t>MEP.J.1</t>
  </si>
  <si>
    <t>MEP.J.2</t>
  </si>
  <si>
    <t>1 Titik instalasi CCTV dengan kabel UTP CAT 6 + conduit high impact 20 mm</t>
  </si>
  <si>
    <t>Kabel  UTP CAT 6</t>
  </si>
  <si>
    <t>MEP.J.3</t>
  </si>
  <si>
    <t>1 unit IP Camera 2MP IR Dome Oudoor Fix Camera</t>
  </si>
  <si>
    <t>IP Camera 2MP IR Dome Oudoor Fix Camera</t>
  </si>
  <si>
    <t>MEP.J.4</t>
  </si>
  <si>
    <t>1 unit UPS kap. 2 KVA, back up 16 menit</t>
  </si>
  <si>
    <t>UPS kap. 2 KVA, back up 16 menit</t>
  </si>
  <si>
    <t>MEP.J.5</t>
  </si>
  <si>
    <t>MEP.J.6</t>
  </si>
  <si>
    <t xml:space="preserve">1 unit UPS 1 kva back up 10 menit </t>
  </si>
  <si>
    <t xml:space="preserve">UPS 1 kva back up 10 menit </t>
  </si>
  <si>
    <t>MEP.K</t>
  </si>
  <si>
    <t>HARGA SATUAN PEKERJAAN SOUND SYSTEM</t>
  </si>
  <si>
    <t>MEP.K.1</t>
  </si>
  <si>
    <t xml:space="preserve">1 bh Speaker Selector 10Ch </t>
  </si>
  <si>
    <t xml:space="preserve">Speaker Selector 10Ch </t>
  </si>
  <si>
    <t>MEP.K.2</t>
  </si>
  <si>
    <t xml:space="preserve">1 bh Pre Amplifier Mixer Panel </t>
  </si>
  <si>
    <t xml:space="preserve">Pre Amplifier Mixer Panel </t>
  </si>
  <si>
    <t>MEP.K.3</t>
  </si>
  <si>
    <t xml:space="preserve">1 bh CD/MMC/USB Player w/FM Tunner </t>
  </si>
  <si>
    <t xml:space="preserve">CD/MMC/USB Player w/FM Tunner </t>
  </si>
  <si>
    <t>MEP.K.4</t>
  </si>
  <si>
    <t xml:space="preserve">1 bh Remote Microphone w/Keypad Zone </t>
  </si>
  <si>
    <t xml:space="preserve">Remote Microphone w/Keypad Zone </t>
  </si>
  <si>
    <t>MEP.K.5</t>
  </si>
  <si>
    <t xml:space="preserve">1 bh Emergency Message w/Evac Voice </t>
  </si>
  <si>
    <t xml:space="preserve">Emergency Message w/Evac Voice </t>
  </si>
  <si>
    <t>MEP.K.6</t>
  </si>
  <si>
    <t xml:space="preserve">1 bh Paging Microphone </t>
  </si>
  <si>
    <t xml:space="preserve">Paging Microphone </t>
  </si>
  <si>
    <t>MEP.K.7</t>
  </si>
  <si>
    <t>1 bh UPS 2 kva back up 16 menit</t>
  </si>
  <si>
    <t>UPS 2 kva back up 16 menit</t>
  </si>
  <si>
    <t>MEP.K.8</t>
  </si>
  <si>
    <t>1 bh Wall Speaker Coloum 6 Watt</t>
  </si>
  <si>
    <t>Wall Speaker Coloum 6 Watt</t>
  </si>
  <si>
    <t>MEP.K.9</t>
  </si>
  <si>
    <t>1 bh Ceiling speaker 3 W dia. 5"</t>
  </si>
  <si>
    <t>Ceiling speaker 3 W dia. 5"</t>
  </si>
  <si>
    <t>MEP.K.10</t>
  </si>
  <si>
    <t>1 bh Volume Control</t>
  </si>
  <si>
    <t>Volume Control</t>
  </si>
  <si>
    <t>MEP.K.11</t>
  </si>
  <si>
    <t>1 Titik Inst. Sound System (NYMHY 2 X 1,5 mm²) + Pipa Conduit</t>
  </si>
  <si>
    <t>NYMHY 2 X 1,5 mm²</t>
  </si>
  <si>
    <t>MEP.K.12</t>
  </si>
  <si>
    <t>1 unit Terminal Box Sound System</t>
  </si>
  <si>
    <t>Terminal Box Sound System</t>
  </si>
  <si>
    <t>MEP.K.13</t>
  </si>
  <si>
    <t>1 bh Yamaha Digital Mixer 16Ch</t>
  </si>
  <si>
    <t>Yamaha Digital Mixer 16Ch</t>
  </si>
  <si>
    <t>MEP.K.14</t>
  </si>
  <si>
    <t>1 bh Digital Speaker Processor</t>
  </si>
  <si>
    <t>Digital Speaker Processor</t>
  </si>
  <si>
    <t>MEP.K.15</t>
  </si>
  <si>
    <t>1 bh DVD/MP3/CD Player</t>
  </si>
  <si>
    <t>DVD/MP3/CD Player</t>
  </si>
  <si>
    <t>MEP.K.16</t>
  </si>
  <si>
    <t>1 bh F-Series Box Speaker (R.Operator)</t>
  </si>
  <si>
    <t>F-Series Box Speaker (R.Operator)</t>
  </si>
  <si>
    <t>MEP.K.17</t>
  </si>
  <si>
    <t>1 bh Power Amplifier 240W</t>
  </si>
  <si>
    <t>Power Amplifier 240W</t>
  </si>
  <si>
    <t>MEP.K.18</t>
  </si>
  <si>
    <t>1 bh headphone (For operator)</t>
  </si>
  <si>
    <t>headphone (For operator)</t>
  </si>
  <si>
    <t>MEP.K.19</t>
  </si>
  <si>
    <t>1 set Portabel Flight Case Rack</t>
  </si>
  <si>
    <t>Portabel Flight Case Rack</t>
  </si>
  <si>
    <t>MEP.K.20</t>
  </si>
  <si>
    <t>1 bh UPS 2 kva back up 16 menit type VRLA</t>
  </si>
  <si>
    <t>UPS 2 kva back up 16 menit type VRLA</t>
  </si>
  <si>
    <t>MEP.K.21</t>
  </si>
  <si>
    <t>1 bh Gooseneck Microphone</t>
  </si>
  <si>
    <t>Gooseneck Microphone</t>
  </si>
  <si>
    <t>MEP.K.22</t>
  </si>
  <si>
    <t>1 bh Hanheld Wireless Microphone</t>
  </si>
  <si>
    <t>Hanheld Wireless Microphone</t>
  </si>
  <si>
    <t>MEP.K.23</t>
  </si>
  <si>
    <t>1 bh Clip On/Headset Wireless Mic</t>
  </si>
  <si>
    <t>Clip On/Headset Wireless Mic</t>
  </si>
  <si>
    <t>MEP.K.24</t>
  </si>
  <si>
    <t>1 bh Wireless Antenna</t>
  </si>
  <si>
    <t>Wireless Antenna</t>
  </si>
  <si>
    <t>MEP.K.25</t>
  </si>
  <si>
    <t>1 bh Condenser Microphone</t>
  </si>
  <si>
    <t>Condenser Microphone</t>
  </si>
  <si>
    <t>MEP.K.26</t>
  </si>
  <si>
    <t>1 bh Floor Stand Mic</t>
  </si>
  <si>
    <t>Floor Stand Mic</t>
  </si>
  <si>
    <t>MEP.K.27</t>
  </si>
  <si>
    <t>1 bh Inled Mic</t>
  </si>
  <si>
    <t>Inled Mic</t>
  </si>
  <si>
    <t>MEP.K.28</t>
  </si>
  <si>
    <t>1 bh Variabel Dispertion Speaker System</t>
  </si>
  <si>
    <t>Variabel Dispertion Speaker System</t>
  </si>
  <si>
    <t>MEP.K.29</t>
  </si>
  <si>
    <t>1 bh Subwoofer System</t>
  </si>
  <si>
    <t>Subwoofer System</t>
  </si>
  <si>
    <t>MEP.K.30</t>
  </si>
  <si>
    <t>1 bh 1250W Dual Power Amplifier</t>
  </si>
  <si>
    <t>1250W Dual Power Amplifier</t>
  </si>
  <si>
    <t>MEP.K.31</t>
  </si>
  <si>
    <t>1 bh Stage Speaker System 12"</t>
  </si>
  <si>
    <t>Stage Speaker System 12"</t>
  </si>
  <si>
    <t>MEP.L</t>
  </si>
  <si>
    <t>HARGA SATUAN PEKERJAAN FIRE ALARM</t>
  </si>
  <si>
    <t>MEP.L.1</t>
  </si>
  <si>
    <t>1 bh Peralatan Utama (Semi Adressable)</t>
  </si>
  <si>
    <t>Peralatan Utama (Semi Adressable)</t>
  </si>
  <si>
    <t>MEP.L.2</t>
  </si>
  <si>
    <t>1 unit MCFA 128 Addressable 1 loop</t>
  </si>
  <si>
    <t>MCFA 128 Addressable 1 loop</t>
  </si>
  <si>
    <t>MEP.L.3</t>
  </si>
  <si>
    <t>1 bh Announciator Adress</t>
  </si>
  <si>
    <t>Announciator Adress</t>
  </si>
  <si>
    <t>MEP.L.4</t>
  </si>
  <si>
    <t>MEP.L.5</t>
  </si>
  <si>
    <t>1 bh UPS kap. 1 KVA, back up 16 menit</t>
  </si>
  <si>
    <t>MEP.L.6</t>
  </si>
  <si>
    <t>1 bh Head Detector (ROR)</t>
  </si>
  <si>
    <t>Head Detector (ROR)</t>
  </si>
  <si>
    <t>MEP.L.7</t>
  </si>
  <si>
    <t>1 bh Photoelectric Smoke Detector</t>
  </si>
  <si>
    <t>Photoelectric Smoke Detector</t>
  </si>
  <si>
    <t>MEP.L.8</t>
  </si>
  <si>
    <t>1 bh Fixed Detector</t>
  </si>
  <si>
    <t>Fixed Detector</t>
  </si>
  <si>
    <t>MEP.L.9</t>
  </si>
  <si>
    <t>1 bh Alarm Bell</t>
  </si>
  <si>
    <t>Alarm Bell</t>
  </si>
  <si>
    <t>MEP.L.10</t>
  </si>
  <si>
    <t>1 bh Adress Manual Break Glass Push Button</t>
  </si>
  <si>
    <t>Adress Manual Break Glass Push Button</t>
  </si>
  <si>
    <t>MEP.L.11</t>
  </si>
  <si>
    <t>1 bh Alarm Lamp</t>
  </si>
  <si>
    <t>Alarm Lamp</t>
  </si>
  <si>
    <t>MEP.L.12</t>
  </si>
  <si>
    <t>1 Titik Inst. Fire Alarm dengan kabel NYA 3 X 1,5 mm2 + conduit high impact 20 mm</t>
  </si>
  <si>
    <t>Kabel NYA 3 X 1,5 mm2</t>
  </si>
  <si>
    <t>MEP.L.13</t>
  </si>
  <si>
    <t>1 unit Zone Module</t>
  </si>
  <si>
    <t>Zone Module</t>
  </si>
  <si>
    <t>MEP.L.14</t>
  </si>
  <si>
    <t>1 unit Mini Monitor Module</t>
  </si>
  <si>
    <t>Mini Monitor Module</t>
  </si>
  <si>
    <t>MEP.L.15</t>
  </si>
  <si>
    <t>1 unit Control Module</t>
  </si>
  <si>
    <t>Control Module</t>
  </si>
  <si>
    <t>MEP.L.16</t>
  </si>
  <si>
    <t>1 unit Isolator Module</t>
  </si>
  <si>
    <t>Isolator Module</t>
  </si>
  <si>
    <t>MEP.L.17</t>
  </si>
  <si>
    <t>1 unit Terminal Box Fire Alarm</t>
  </si>
  <si>
    <t>Terminal Box Fire Alarm</t>
  </si>
  <si>
    <t>MEP.M</t>
  </si>
  <si>
    <t>HARGA SATUAN PEKERJAAN PLUMBING</t>
  </si>
  <si>
    <t>MEP.M.1</t>
  </si>
  <si>
    <t>1 set Pompa transfer (2 unit Pompa)</t>
  </si>
  <si>
    <t>Pompa transfer (2 unit Pompa+pressure tank)</t>
  </si>
  <si>
    <t>MEP.M.2</t>
  </si>
  <si>
    <t xml:space="preserve">1 set Pompa booster </t>
  </si>
  <si>
    <t>Pompa booster (Package 2 unit pompa+pressure tank+header+valve dan panel kontrol)</t>
  </si>
  <si>
    <t>MEP.M.3</t>
  </si>
  <si>
    <t xml:space="preserve">1 set Pompa Submersible </t>
  </si>
  <si>
    <t xml:space="preserve">Pompa Submersible </t>
  </si>
  <si>
    <t>MEP.M.4</t>
  </si>
  <si>
    <t>1 set Panel for 2 pump</t>
  </si>
  <si>
    <t>1 Panel for 2 pump</t>
  </si>
  <si>
    <t>MEP.M.5</t>
  </si>
  <si>
    <t>1 bh Gate Valve 2"</t>
  </si>
  <si>
    <t>Tukang Pipa</t>
  </si>
  <si>
    <t>Gate Valve 2"</t>
  </si>
  <si>
    <t>MEP.M.6</t>
  </si>
  <si>
    <t>1 bh Check valve dia. 2"</t>
  </si>
  <si>
    <t>Check valve dia. 2"</t>
  </si>
  <si>
    <t>MEP.M.7</t>
  </si>
  <si>
    <t>1 meter Pipa PPRN-PN 10 dia. 1/2"</t>
  </si>
  <si>
    <t>Pipa Pipa PPRN-PN 10 dia. 1/2"</t>
  </si>
  <si>
    <t>MEP.M.8</t>
  </si>
  <si>
    <t>1 meter Pipa PPRN-PN 10 dia. 3/4"</t>
  </si>
  <si>
    <t>Pipa Pipa PPRN-PN 10 dia. 3/4"</t>
  </si>
  <si>
    <t>MEP.M.9</t>
  </si>
  <si>
    <t>1 meter Pipa PPRN-PN 10 dia. 1"</t>
  </si>
  <si>
    <t>Pipa Pipa PPRN-PN 10 dia. 1"</t>
  </si>
  <si>
    <t>MEP.M.10</t>
  </si>
  <si>
    <t>1 meter Pipa PPRN-PN 10 dia. 1 1/2"</t>
  </si>
  <si>
    <t>Pipa Pipa PPRN-PN 10 dia. 1 1/2"</t>
  </si>
  <si>
    <t>MEP.M.11</t>
  </si>
  <si>
    <t>1 meter Pipa PPRN-PN 10 dia 2"</t>
  </si>
  <si>
    <t>Pipa PPRN-PN 10 dia 2"</t>
  </si>
  <si>
    <t>MEP.M.12</t>
  </si>
  <si>
    <t>1 meter Pipa PVC AW dia. 3/4"</t>
  </si>
  <si>
    <t>MEP.M.13</t>
  </si>
  <si>
    <t>1 meter Pipa PVC AW dia. 1 1/2"</t>
  </si>
  <si>
    <t>MEP.M.14</t>
  </si>
  <si>
    <t>1 meter Pipa PVC AW dia. 2"</t>
  </si>
  <si>
    <t>Pipa PVC AW dia. 2"</t>
  </si>
  <si>
    <t>MEP.M.15</t>
  </si>
  <si>
    <t>1 meter Pipa PVC AW dia. 2 1/2"</t>
  </si>
  <si>
    <t>Pipa PVC AW dia. 2 1/2"</t>
  </si>
  <si>
    <t>MEP.M.16</t>
  </si>
  <si>
    <t>1 meter Pipa PVC AW dia. 3"</t>
  </si>
  <si>
    <t>Pipa PVC AW dia. 3"</t>
  </si>
  <si>
    <t>MEP.M.17</t>
  </si>
  <si>
    <t>1 meter Pipa PVC AW dia. 4"</t>
  </si>
  <si>
    <t>Pipa PVC AW dia. 4"</t>
  </si>
  <si>
    <t>MEP.M.18</t>
  </si>
  <si>
    <t>1 meter Pipa PVC AW dia. 6"</t>
  </si>
  <si>
    <t>Pipa PVC AW dia. 6"</t>
  </si>
  <si>
    <t>MEP.M.19</t>
  </si>
  <si>
    <t>1 bh Clean Out dia. 3"</t>
  </si>
  <si>
    <t>Clean Out dia. 3"</t>
  </si>
  <si>
    <t>MEP.M.20</t>
  </si>
  <si>
    <t>1 bh Clean Out dia. 4"</t>
  </si>
  <si>
    <t>Clean Out dia. 4"</t>
  </si>
  <si>
    <t>MEP.M.21</t>
  </si>
  <si>
    <t>1 bh Clean Out dia. 6"</t>
  </si>
  <si>
    <t>Clean Out dia. 6"</t>
  </si>
  <si>
    <t>MEP.M.22</t>
  </si>
  <si>
    <t>1 unit Panel Water Tank Type Knock Down Panel</t>
  </si>
  <si>
    <t>,</t>
  </si>
  <si>
    <t>Panel Water Tank Type Knock Down Panel</t>
  </si>
  <si>
    <t>lot</t>
  </si>
  <si>
    <t>FRANCO Semarang</t>
  </si>
  <si>
    <t>BIAYA INSTALASI</t>
  </si>
  <si>
    <t>MEP.M.23</t>
  </si>
  <si>
    <t>1 lot STP Biotechnology cap. 2 m3/day</t>
  </si>
  <si>
    <t>STP Biotechnology cap. 2 m3/day</t>
  </si>
  <si>
    <t>MEP.M.24</t>
  </si>
  <si>
    <t>1 unit Floating Valve</t>
  </si>
  <si>
    <t>Floating Valve</t>
  </si>
  <si>
    <t>MEP.N</t>
  </si>
  <si>
    <t>HARGA SATUAN PEKERJAAN TALANG AIR HUJAN</t>
  </si>
  <si>
    <t>MEP.N.1</t>
  </si>
  <si>
    <t>1 bh Roof Drain dia. 3"</t>
  </si>
  <si>
    <t>Roof Drain dia. 3"</t>
  </si>
  <si>
    <t>MEP.N.2</t>
  </si>
  <si>
    <t>MEP.N.3</t>
  </si>
  <si>
    <t>MEP.N.4</t>
  </si>
  <si>
    <t>MEP.N.5</t>
  </si>
  <si>
    <t>MEP.O</t>
  </si>
  <si>
    <t>HARGA SATUAN PEKERJAAN MATV</t>
  </si>
  <si>
    <t>MEP.O.1</t>
  </si>
  <si>
    <t>1 Titik Inst. Kabel MATV Coaxial RG 6 (75 Ohm) + conduit hight impact 20 mm</t>
  </si>
  <si>
    <t>Kabel Coaxial RG 6 (75 Ohm)</t>
  </si>
  <si>
    <t>MEP.P</t>
  </si>
  <si>
    <t>HARGA SATUAN PEKERJAAN GENSET</t>
  </si>
  <si>
    <t>MEP.P.1</t>
  </si>
  <si>
    <t xml:space="preserve">1 unit Pengadaan Genset Kap. 1500 KVA </t>
  </si>
  <si>
    <t>Pengadaan Genset Kap. 1500 KVA</t>
  </si>
  <si>
    <t>MEP.P.2</t>
  </si>
  <si>
    <t>1 ls Instalasi Diesel Genset</t>
  </si>
  <si>
    <t>Instalasi Diesel Genset</t>
  </si>
  <si>
    <t>MEP.P.3</t>
  </si>
  <si>
    <t>1 ls Pengadaan dan Suplai Pipa Gas Buang Dibalut dgn Heat Insulating</t>
  </si>
  <si>
    <t>Pengadaan dan Suplai Pipa Gas Buang Dibalut dgn Heat Insulating</t>
  </si>
  <si>
    <t>MEP.P.4</t>
  </si>
  <si>
    <t>1 ls Pondasi Mesin Genset</t>
  </si>
  <si>
    <t>Pondasi Mesin Genset</t>
  </si>
  <si>
    <t>MEP.P.5</t>
  </si>
  <si>
    <t>1 unit Tangki solar harian / BBM Kap.1000 liter</t>
  </si>
  <si>
    <t>Tangki solar harian / BBM Kap.1000 liter</t>
  </si>
  <si>
    <t>MEP.P.6</t>
  </si>
  <si>
    <t>1 ls Pemipaan Elektrik &amp; Manual Pump Solar</t>
  </si>
  <si>
    <t>Pemipaan Elektrik &amp; Manual Pump Solar</t>
  </si>
  <si>
    <t>MEP.P.7</t>
  </si>
  <si>
    <t>1 ls Perijinan ke Instansi terkait</t>
  </si>
  <si>
    <t>Perijinan ke Instansi terkait</t>
  </si>
  <si>
    <t>MEP.P.8</t>
  </si>
  <si>
    <t xml:space="preserve">1 ls Fuel Electric Pump c/w Panel Control </t>
  </si>
  <si>
    <t xml:space="preserve">Fuel Electric Pump c/w Panel Control </t>
  </si>
  <si>
    <t>MEP.P.9</t>
  </si>
  <si>
    <t>1 liter Solar test</t>
  </si>
  <si>
    <t>Solar test</t>
  </si>
  <si>
    <t>MEP.Q</t>
  </si>
  <si>
    <t>HARGA SATUAN PEKERJAAN PRESSURIZED FAN</t>
  </si>
  <si>
    <t>MEP.Q.1</t>
  </si>
  <si>
    <t xml:space="preserve">1 unit Pressurized Fan Type Axial Kapasitas : 655 pa , 13.000 cfm with panel inverter </t>
  </si>
  <si>
    <t xml:space="preserve">Pressurized Fan Type Axial Kapasitas : 655 pa , 13.000 cfm with panel inverter </t>
  </si>
  <si>
    <t>MEP.Q.2</t>
  </si>
  <si>
    <t>1 m' Ducting BJLS 0,8 mm 14" X 12"</t>
  </si>
  <si>
    <t>Ducting BJLS 0,8 mm 14" X 12"</t>
  </si>
  <si>
    <t>MEP.Q.3</t>
  </si>
  <si>
    <t>1 m' Ducting BJLS 0,8 mm 20" X 16"</t>
  </si>
  <si>
    <t>Ducting BJLS 0,8 mm 20" X 16"</t>
  </si>
  <si>
    <t>MEP.Q.4</t>
  </si>
  <si>
    <t>1 m' Ducting BJLS 0,8 mm 22" X 16"</t>
  </si>
  <si>
    <t>Ducting BJLS 0,8 mm 22" X 16"</t>
  </si>
  <si>
    <t>MEP.Q.5</t>
  </si>
  <si>
    <t>1 m' Ducting BJLS 0,8 mm 28" X 16"</t>
  </si>
  <si>
    <t>Ducting BJLS 0,8 mm 28" X 16"</t>
  </si>
  <si>
    <t>MEP.Q.6</t>
  </si>
  <si>
    <t>1 bh Pressure Air Grille 40" X 25"+ Volume Dumper</t>
  </si>
  <si>
    <t>Pressure Air Grille 40" X 25"+ Volume Dumper</t>
  </si>
  <si>
    <t>R</t>
  </si>
  <si>
    <t>MEP.R</t>
  </si>
  <si>
    <t>HARGA SATUAN PEKERJAAN HYDRANT DAN SPRINKLER</t>
  </si>
  <si>
    <t>MEP.R.1</t>
  </si>
  <si>
    <t xml:space="preserve">1 unit Electric Fire Pump </t>
  </si>
  <si>
    <t xml:space="preserve">Electric Fire Pump </t>
  </si>
  <si>
    <t>MEP.R.2</t>
  </si>
  <si>
    <t>1 unit Panel elektrik fire pump</t>
  </si>
  <si>
    <t>Panel elektrik fire pump</t>
  </si>
  <si>
    <t>MEP.R.3</t>
  </si>
  <si>
    <t>1 unit Diesel Fire Pump</t>
  </si>
  <si>
    <t>Diesel Fire Pump</t>
  </si>
  <si>
    <t>MEP.R.4</t>
  </si>
  <si>
    <t>1 unit Panel Diesel fire pump</t>
  </si>
  <si>
    <t>Panel Diesel fire pump</t>
  </si>
  <si>
    <t>MEP.R.5</t>
  </si>
  <si>
    <t>1 unit Jockey Fire pump</t>
  </si>
  <si>
    <t>Jockey Fire pump</t>
  </si>
  <si>
    <t>MEP.R.6</t>
  </si>
  <si>
    <t>1 unit Panel Jockey fire pump</t>
  </si>
  <si>
    <t>Panel Jockey fire pump</t>
  </si>
  <si>
    <t>MEP.R.7</t>
  </si>
  <si>
    <t>1 btg Header pipa dia. 8"</t>
  </si>
  <si>
    <t>btg</t>
  </si>
  <si>
    <t>Header pipa dia. 8"</t>
  </si>
  <si>
    <t>MEP.R.8</t>
  </si>
  <si>
    <t>1 bh Preassure Switch</t>
  </si>
  <si>
    <t>Preassure Switch</t>
  </si>
  <si>
    <t>MEP.R.9</t>
  </si>
  <si>
    <t>1 bh Preassure Gauge</t>
  </si>
  <si>
    <t>Preassure Gauge</t>
  </si>
  <si>
    <t>MEP.R.10</t>
  </si>
  <si>
    <t>1 bh Stainer dia. 3"</t>
  </si>
  <si>
    <t>Tukang</t>
  </si>
  <si>
    <t>Stainer dia. 3"</t>
  </si>
  <si>
    <t>MEP.R.11</t>
  </si>
  <si>
    <t>1 bh Stainer dia. 6"</t>
  </si>
  <si>
    <t>Stainer dia. 6"</t>
  </si>
  <si>
    <t>MEP.R.12</t>
  </si>
  <si>
    <t>1 bh Flexible joint dia. 3"</t>
  </si>
  <si>
    <t>Flexible joint dia. 3"</t>
  </si>
  <si>
    <t>MEP.R.13</t>
  </si>
  <si>
    <t>1 bh Safety Relief Valve - 50 mm dia, 10 kg/cm2</t>
  </si>
  <si>
    <t>Safety Relief Valve - 50 mm dia, 10 kg/cm2</t>
  </si>
  <si>
    <t>MEP.R.14</t>
  </si>
  <si>
    <t>1 bh Check valve dia. 3"</t>
  </si>
  <si>
    <t>Check valve dia. 3"</t>
  </si>
  <si>
    <t>MEP.R.15</t>
  </si>
  <si>
    <t>1 bh Check valve dia. 6"</t>
  </si>
  <si>
    <t>Check valve dia. 6"</t>
  </si>
  <si>
    <t>MEP.R.16</t>
  </si>
  <si>
    <t>1 bh Gate valve dia. 3"</t>
  </si>
  <si>
    <t>Gate valve dia. 3"</t>
  </si>
  <si>
    <t>MEP.R.17</t>
  </si>
  <si>
    <t>1 bh Gate valve dia. 4"</t>
  </si>
  <si>
    <t>Gate valve dia. 4"</t>
  </si>
  <si>
    <t>MEP.R.18</t>
  </si>
  <si>
    <t>1 bh Gate valve dia. 6"</t>
  </si>
  <si>
    <t>Gate valve dia. 6"</t>
  </si>
  <si>
    <t>MEP.R.19</t>
  </si>
  <si>
    <t>1 bh Foot Valve dia. 2"</t>
  </si>
  <si>
    <t>Foot Valve dia. 2"</t>
  </si>
  <si>
    <t>MEP.R.20</t>
  </si>
  <si>
    <t>1 bh Foot Valve dia. 3"</t>
  </si>
  <si>
    <t>Foot Valve dia. 3"</t>
  </si>
  <si>
    <t>MEP.R.21</t>
  </si>
  <si>
    <t>1 bh Foot Valve dia. 6"</t>
  </si>
  <si>
    <t>Foot Valve dia. 6"</t>
  </si>
  <si>
    <t>MEP.R.22</t>
  </si>
  <si>
    <t>MEP.R.23</t>
  </si>
  <si>
    <t>MEP.R.24</t>
  </si>
  <si>
    <t>1 unit Pressure Tank 500 liter</t>
  </si>
  <si>
    <t>Pressure Tank 500 liter</t>
  </si>
  <si>
    <t>MEP.R.25</t>
  </si>
  <si>
    <t>1 unit EWLC control panel</t>
  </si>
  <si>
    <t>EWLC control panel</t>
  </si>
  <si>
    <t>MEP.R.26</t>
  </si>
  <si>
    <t>1 meter Black steel schedule 40 dia. 1"</t>
  </si>
  <si>
    <t>Black steel schedule 40 dia. 1"</t>
  </si>
  <si>
    <t>MEP.R.27</t>
  </si>
  <si>
    <t>1 meter Black steel schedule 40 dia. 1 1/2"</t>
  </si>
  <si>
    <t>Black steel schedule 40 dia. 1 1/2"</t>
  </si>
  <si>
    <t>MEP.R.28</t>
  </si>
  <si>
    <t>1 meter Black steel schedule 40 dia. 2"</t>
  </si>
  <si>
    <t>Black steel schedule 40 dia. 2"</t>
  </si>
  <si>
    <t>MEP.R.29</t>
  </si>
  <si>
    <t>1 meter Black steel schedule 40 dia. 2 1/2"</t>
  </si>
  <si>
    <t>Black steel schedule 40 dia. 2 1/2"</t>
  </si>
  <si>
    <t>MEP.R.30</t>
  </si>
  <si>
    <t>1 meter Black steel schedule 40 dia. 3"</t>
  </si>
  <si>
    <t>Black steel schedule 40 dia. 3"</t>
  </si>
  <si>
    <t>MEP.R.31</t>
  </si>
  <si>
    <t>1 meter Black steel schedule 40 dia. 3 1/2"</t>
  </si>
  <si>
    <t>Black steel schedule 40 dia. 3 1/2"</t>
  </si>
  <si>
    <t>MEP.R.32</t>
  </si>
  <si>
    <t>1 meter Black steel schedule 40 dia. 4"</t>
  </si>
  <si>
    <t>Black steel schedule 40 dia. 4"</t>
  </si>
  <si>
    <t>MEP.R.33</t>
  </si>
  <si>
    <t>1 meter Black steel schedule 40 dia. 5"</t>
  </si>
  <si>
    <t>Black steel schedule 40 dia. 5"</t>
  </si>
  <si>
    <t>MEP.R.34</t>
  </si>
  <si>
    <t>1 meter Black steel schedule 40 dia. 6"</t>
  </si>
  <si>
    <t>Black steel schedule 40 dia. 6"</t>
  </si>
  <si>
    <t>MEP.R.35</t>
  </si>
  <si>
    <t>1 unit Outdoor Hydrant Box</t>
  </si>
  <si>
    <t xml:space="preserve">unit </t>
  </si>
  <si>
    <t>Outdoor Hydrant Box</t>
  </si>
  <si>
    <t>MEP.R.36</t>
  </si>
  <si>
    <t>1 unit Indoor Hydrant Box</t>
  </si>
  <si>
    <t>Indoor Hydrant Box</t>
  </si>
  <si>
    <t>MEP.R.37</t>
  </si>
  <si>
    <t>1 unit Hydrant Pillar</t>
  </si>
  <si>
    <t>Hydrant Pillar</t>
  </si>
  <si>
    <t>MEP.R.38</t>
  </si>
  <si>
    <t>1 unit Siamese Connection</t>
  </si>
  <si>
    <t>Siamese Connection</t>
  </si>
  <si>
    <t>MEP.R.39</t>
  </si>
  <si>
    <t>1 unit Check Valve dia. 4"</t>
  </si>
  <si>
    <t>Check Valve dia. 4"</t>
  </si>
  <si>
    <t>MEP.R.40</t>
  </si>
  <si>
    <t>1 unit Gate Valve dia. 1"</t>
  </si>
  <si>
    <t>Gate Valve dia. 1"</t>
  </si>
  <si>
    <t>MEP.R.41</t>
  </si>
  <si>
    <t>1 unit Gate Valve dia. 4"</t>
  </si>
  <si>
    <t>Gate Valve dia. 4"</t>
  </si>
  <si>
    <t>MEP.R.42</t>
  </si>
  <si>
    <t>1 unit Head Splinkler type pendent</t>
  </si>
  <si>
    <t>Head Splinkler type pendent</t>
  </si>
  <si>
    <t>MEP.R.43</t>
  </si>
  <si>
    <t xml:space="preserve">1 unit BCV </t>
  </si>
  <si>
    <t>BCV dan air fan</t>
  </si>
  <si>
    <t>S</t>
  </si>
  <si>
    <t>HARGA SATUAN PEKERJAAN GAS MEDIS</t>
  </si>
  <si>
    <t>MEP.S.1</t>
  </si>
  <si>
    <t>1 unit Outlet Multipoin Oksigen</t>
  </si>
  <si>
    <t>Outlet Multipoin Oksigen</t>
  </si>
  <si>
    <t>MEP.S.2</t>
  </si>
  <si>
    <t>1 unit Outlet Multipoin Fresh Air</t>
  </si>
  <si>
    <t>Outlet Multipoin Fresh Air</t>
  </si>
  <si>
    <t>MEP.S.3</t>
  </si>
  <si>
    <t>1 unit Sentral manual 2 x 2 + 4 tabung oksigen</t>
  </si>
  <si>
    <t>Outlet Multipoin Vakum</t>
  </si>
  <si>
    <t>MEP.S.4</t>
  </si>
  <si>
    <t>1 m' Copper tube type ASTM B819 dia. 3/4"</t>
  </si>
  <si>
    <t>Copper tube type ASTM B819 dia. 3/4"</t>
  </si>
  <si>
    <t>Accessories</t>
  </si>
  <si>
    <t>MEP.S.5</t>
  </si>
  <si>
    <t>1 m' Copper tube type ASTM B819 dia. 7/8"</t>
  </si>
  <si>
    <t>Copper tube type ASTM B819 dia. 7/8"</t>
  </si>
  <si>
    <t>MEP.S.6</t>
  </si>
  <si>
    <t>1 m' Copper tube type ASTM B819 dia. 1 1/8"</t>
  </si>
  <si>
    <t>Copper tube type ASTM B819 dia. 1 1/8"</t>
  </si>
  <si>
    <t>MEP.S.7</t>
  </si>
  <si>
    <t>1 unit Bedhead Aluminium Standart type 4 Gas</t>
  </si>
  <si>
    <t>Bedhead Aluminium Standart type 4 Gas</t>
  </si>
  <si>
    <t>MEP.S.8</t>
  </si>
  <si>
    <t>1 unit Automatic manifold oksigen</t>
  </si>
  <si>
    <t>Automatic manifold oksigen</t>
  </si>
  <si>
    <t>MEP.S.9</t>
  </si>
  <si>
    <t>1 unit Zone Box Valve type 4 Gas</t>
  </si>
  <si>
    <t>Zone Box Valve type 4 Gas</t>
  </si>
  <si>
    <t>MEP.S.10</t>
  </si>
  <si>
    <t>1 unit Valve Central oksigen</t>
  </si>
  <si>
    <t>Valve Central oksigen</t>
  </si>
  <si>
    <t>T</t>
  </si>
  <si>
    <t>HARGA SATUAN PEKERJAAN PANIC BUTTON</t>
  </si>
  <si>
    <t>MEP.T.1</t>
  </si>
  <si>
    <t>1 Unit VISTA® Commercial Burglary Alarm Control Panel, 48 zone (8 zone built in and 40 zone by expansion module), eight partition, UL Listed, support up to 16 compatible four wire smoke detector, support scheduling.</t>
  </si>
  <si>
    <t>VISTA® Commercial Burglary Alarm Control Panel, 48 zone (8 zone built in and 40 zone by expansion module), eight partition, UL Listed, support up to 16 compatible four wire smoke detector, support scheduling.</t>
  </si>
  <si>
    <t>MEP.T.2</t>
  </si>
  <si>
    <t>1 Unit KEYPAD,ALHPA,ADEMCO</t>
  </si>
  <si>
    <t>KEYPAD,ALHPA,ADEMCO</t>
  </si>
  <si>
    <t>MEP.T.3</t>
  </si>
  <si>
    <t>1 Unit 8ZN EXPANDER DO NOT USE W/CO (vista-20P compatible)</t>
  </si>
  <si>
    <t>8ZN EXPANDER DO NOT USE W/CO (vista-20P compatible)</t>
  </si>
  <si>
    <t>MEP.T.4</t>
  </si>
  <si>
    <t>1 Unit INGLE PANEL ENCLOSURE FOR IPAK2/PRO3000</t>
  </si>
  <si>
    <t>INGLE PANEL ENCLOSURE FOR IPAK2/PRO3000</t>
  </si>
  <si>
    <t>MEP.T.5</t>
  </si>
  <si>
    <t>1 Unit POWER SUPPLY-110V/220V FOR IP-AK2 &amp; PRO3000. Support Battery charge function.</t>
  </si>
  <si>
    <t>POWER SUPPLY-110V/220V FOR IP-AK2 &amp; PRO3000. Support Battery charge function.</t>
  </si>
  <si>
    <t>MEP.T.6</t>
  </si>
  <si>
    <t>1 Unit Panic Button with Key (3"x3")</t>
  </si>
  <si>
    <t>Panic Button with Key (3"x3")</t>
  </si>
  <si>
    <t>MEP.T.7</t>
  </si>
  <si>
    <t>1 Unit External Siren Set c/w : Strobe Light, Siren Horn, Tamper Switch &amp; Siren Box</t>
  </si>
  <si>
    <t>External Siren Set c/w : Strobe Light, Siren Horn, Tamper Switch &amp; Siren Box</t>
  </si>
  <si>
    <t>HARGA BAHAN</t>
  </si>
  <si>
    <t>TAHUN 2025</t>
  </si>
  <si>
    <t>Bahan / Upah Tenaga</t>
  </si>
  <si>
    <t>Harga Bahan (Rp)</t>
  </si>
  <si>
    <t>I.</t>
  </si>
  <si>
    <t>UPAH PEKERJA</t>
  </si>
  <si>
    <t>Tukang besi</t>
  </si>
  <si>
    <t>Tukang las konstruksi</t>
  </si>
  <si>
    <t>Tukang besi konstruksi</t>
  </si>
  <si>
    <t>Tukang las biasa</t>
  </si>
  <si>
    <t>Tukang khusus alumunium</t>
  </si>
  <si>
    <t>Tukang cat</t>
  </si>
  <si>
    <t>Tukang listrik</t>
  </si>
  <si>
    <t>II.</t>
  </si>
  <si>
    <t>Dolken kayu diameter 8-10/400 cm</t>
  </si>
  <si>
    <t>Kayu Klas III / begesting</t>
  </si>
  <si>
    <t>Portland cement 40 kg</t>
  </si>
  <si>
    <t>Bata ringan ( fast con ) 20x60 cm tebal 10 mm</t>
  </si>
  <si>
    <t xml:space="preserve">Perekat bata ringan </t>
  </si>
  <si>
    <t>Plester bata ringan</t>
  </si>
  <si>
    <t>Semen mortar warna abu (Acian bata ringan)</t>
  </si>
  <si>
    <t xml:space="preserve">Semen skimcoat </t>
  </si>
  <si>
    <t>Pasir urug</t>
  </si>
  <si>
    <t>Batu belah</t>
  </si>
  <si>
    <t>Beton ready mix K300</t>
  </si>
  <si>
    <t>Batu merah 5 x 11 x 22 cm</t>
  </si>
  <si>
    <t>Baja tulangan ulir U-32</t>
  </si>
  <si>
    <t>Solar industri</t>
  </si>
  <si>
    <t>Minyak pelumas</t>
  </si>
  <si>
    <t>Engineering door melamic seri ED horizontal oak light</t>
  </si>
  <si>
    <t>Multiplek tebal 1,5 cm</t>
  </si>
  <si>
    <t>Formite/Penjaga jarak / Spacer (alat bantu)</t>
  </si>
  <si>
    <t>Skrup fixer</t>
  </si>
  <si>
    <t>Sealant</t>
  </si>
  <si>
    <t>/m'</t>
  </si>
  <si>
    <t>Rangka hollow galvanis 40.40.2 mm</t>
  </si>
  <si>
    <t>Rangka metal furring</t>
  </si>
  <si>
    <t>Assesoris (perkuatan las dll)</t>
  </si>
  <si>
    <t>Keramik 20 x 20 cm (polished)</t>
  </si>
  <si>
    <t>Keramik 40 x 40 cm (polished)</t>
  </si>
  <si>
    <t>Homogeneous tile 30x60 cm (polished)</t>
  </si>
  <si>
    <t>Homogeneous tile 30x60 cm (unpolished)</t>
  </si>
  <si>
    <t>Homogeneous tile 60x60 cm (polished)</t>
  </si>
  <si>
    <t>Homogeneous tile 60x60 cm (matte)</t>
  </si>
  <si>
    <t>Gypsum board (120 cm x 240 cm x 9 mm)</t>
  </si>
  <si>
    <t>Kalsi board (120 cm x 240 cm x 6 mm)</t>
  </si>
  <si>
    <t xml:space="preserve">List plafond </t>
  </si>
  <si>
    <t>Seng gelombang bjls 30</t>
  </si>
  <si>
    <t>Bubungan atap keramik mc class</t>
  </si>
  <si>
    <t>Lisplank GRC lebar 30 cm</t>
  </si>
  <si>
    <t>HPL</t>
  </si>
  <si>
    <t>Plywood 9 mm 120x240 cm</t>
  </si>
  <si>
    <t>Handle</t>
  </si>
  <si>
    <t>psg</t>
  </si>
  <si>
    <t>Engsel</t>
  </si>
  <si>
    <t>Ram buncis</t>
  </si>
  <si>
    <t>Friction stay</t>
  </si>
  <si>
    <t>Kaca tempered panashap blue 12 mm</t>
  </si>
  <si>
    <t>Kaca panashap blue 8 mm</t>
  </si>
  <si>
    <t>Kaca tempered 12mm</t>
  </si>
  <si>
    <t>Kaca cermin t=5mm +frame</t>
  </si>
  <si>
    <t>Kulit batu</t>
  </si>
  <si>
    <t>Pas. ACP Cutting + Rangka Hollow</t>
  </si>
  <si>
    <t>Cat polymer PS System</t>
  </si>
  <si>
    <t>Meni besi</t>
  </si>
  <si>
    <t>Paving block K 300 t= 8cm</t>
  </si>
  <si>
    <t>Saringan air stainless steel</t>
  </si>
  <si>
    <t>Buis beton Ø 30 cm - 100 cm</t>
  </si>
  <si>
    <t>Buis beton Ø 40 cm - 100 cm</t>
  </si>
  <si>
    <t>Konector zncalum</t>
  </si>
  <si>
    <t>Plafond Duma coh 34x75 cm</t>
  </si>
  <si>
    <t xml:space="preserve">Wiremesh M10-150 </t>
  </si>
  <si>
    <t>Lapisan Peredam suara</t>
  </si>
  <si>
    <t>WPC Duma</t>
  </si>
  <si>
    <t>Vertikal Garden sintetis</t>
  </si>
  <si>
    <t>III.</t>
  </si>
  <si>
    <t>HARGA SEWA ALAT</t>
  </si>
  <si>
    <t>/jam</t>
  </si>
  <si>
    <t xml:space="preserve">Wheel Loader </t>
  </si>
  <si>
    <t xml:space="preserve">Vibro roller </t>
  </si>
  <si>
    <t>Bulldozer 100-150 HP</t>
  </si>
  <si>
    <t>Shovel loader</t>
  </si>
  <si>
    <t>Dump Truck 6- 8 M3</t>
  </si>
  <si>
    <t>Dump Truck 3 ton</t>
  </si>
  <si>
    <t>Motor Grader &gt;100 HP</t>
  </si>
  <si>
    <t>Tandem roller 6-8 ton</t>
  </si>
  <si>
    <t>Dump truck 3,5 ton</t>
  </si>
  <si>
    <t>Asphalt Finisher</t>
  </si>
  <si>
    <t>Pneumatic tire roller 8-10 ton</t>
  </si>
  <si>
    <t>Alat pompa ready mix + vibrator (sewa)</t>
  </si>
  <si>
    <t>IV.</t>
  </si>
  <si>
    <t>HARGA BAHAN MEKANIKAL &amp; ELEKTRIKAL</t>
  </si>
  <si>
    <t>Trafo</t>
  </si>
  <si>
    <t>Materai</t>
  </si>
  <si>
    <t>P-CAPACITOR BANK 550kVAR 12STEPS  (include pentanahan panel) lengkap terpasang dan berfungsi dengan baik lengkap terpasang</t>
  </si>
  <si>
    <t>FRC 4 x 1c x 6 mm2</t>
  </si>
  <si>
    <t>FRC 4 x 1c x 10 mm2</t>
  </si>
  <si>
    <t>FRC 4 x 4 mm2</t>
  </si>
  <si>
    <t>FRC 3 x 2.5 mm2</t>
  </si>
  <si>
    <t>FRC 4 x 1c x 25 mm2</t>
  </si>
  <si>
    <t>FRC 4 x 1c x 185 mm2</t>
  </si>
  <si>
    <t>FRC 4 x 1c x 150 mm2</t>
  </si>
  <si>
    <t>FRC 4 x 6 mm2</t>
  </si>
  <si>
    <t>NYM 3 x 2.5 mm2</t>
  </si>
  <si>
    <t>Kabel NYY 2 X  4 X 1c X 150 mm²</t>
  </si>
  <si>
    <t>Kabel NYY 4 X 2 X 1c X 25 mm²</t>
  </si>
  <si>
    <t>Kabel NYY 4 X 4 mm²</t>
  </si>
  <si>
    <t>Kabel NYY 4 X 6 mm²</t>
  </si>
  <si>
    <t>Kabel NYY 4 x 2,5 mm²</t>
  </si>
  <si>
    <t>Kabel NYY 4 x 16 mm²</t>
  </si>
  <si>
    <t>Kabel NYY 2 X 300 mm²</t>
  </si>
  <si>
    <t>Kabel NYY 4 X 3 X 1C X 300 mm²</t>
  </si>
  <si>
    <t>Kabel NYY 2 X 4 X 1C X 300 mm²</t>
  </si>
  <si>
    <t>Kabel NYY 4 X 1C X 25 mm²</t>
  </si>
  <si>
    <t>Kabel NYY 4 X 2 X 1C X 50 mm²</t>
  </si>
  <si>
    <t>Kabel BC 50 mm</t>
  </si>
  <si>
    <t>Kabel BC 70 mm</t>
  </si>
  <si>
    <t>Kabel BC 95 mm</t>
  </si>
  <si>
    <t>Kabel BC 120 mm</t>
  </si>
  <si>
    <t>Kabel BC 150 mm</t>
  </si>
  <si>
    <t>Kabel BC 300 mm</t>
  </si>
  <si>
    <t>Lampu PJU LED 2 X 90 Watt</t>
  </si>
  <si>
    <t xml:space="preserve">Sensor gerak type celling </t>
  </si>
  <si>
    <t>Strip Lamp 6 watt</t>
  </si>
  <si>
    <t>Lampu Sorot kotak 30 Watt</t>
  </si>
  <si>
    <t>Kabel NYMHY 2 x 1.5   mm²</t>
  </si>
  <si>
    <t>Kabel NYA 3 x 1 x 1.5   mm²</t>
  </si>
  <si>
    <t>Kabel NYM 3 X 4 mm²</t>
  </si>
  <si>
    <t>Kabel NYM 4 X 4 mm²</t>
  </si>
  <si>
    <t>Isolasi ban</t>
  </si>
  <si>
    <t>Pipa flexible</t>
  </si>
  <si>
    <t>Elbow</t>
  </si>
  <si>
    <t>-</t>
  </si>
  <si>
    <t>POPUP ALU 4MOD</t>
  </si>
  <si>
    <t>BACKBOX CONCRETE POPUP 4MOD</t>
  </si>
  <si>
    <t>2P+T SHUT 16A SCH SQ WH</t>
  </si>
  <si>
    <t>Stop Kontak Lantai 400 VA isi 2 outlet Stop Kontak, 1 Outlet Telp, 1 Outlet Data LINE UPS</t>
  </si>
  <si>
    <t>RJ11 4P TEL SOCK SQ WH</t>
  </si>
  <si>
    <t>UPS 2 kva back up 16 menit  type VRLA</t>
  </si>
  <si>
    <t>Main Unit IP PBX Capacity 8 FXO &amp; 100 SIP Extensions</t>
  </si>
  <si>
    <t xml:space="preserve">Outlet Telepon </t>
  </si>
  <si>
    <t>Pesawat telephone For operator</t>
  </si>
  <si>
    <t>Pesawat telephone For Workstation</t>
  </si>
  <si>
    <t>Kabel Tray Ukuran 400 x 100 mm</t>
  </si>
  <si>
    <t>Kabel Ladder Ukuran 400 x 100 mm</t>
  </si>
  <si>
    <t>Kabel Tray Ukuran 300 x 100 mm</t>
  </si>
  <si>
    <t>Pompa transfer (2 unit Pompa)</t>
  </si>
  <si>
    <t xml:space="preserve">Pompa booster </t>
  </si>
  <si>
    <t>Pipa PPRN-PN 10 dia 1/2"</t>
  </si>
  <si>
    <t>Pipa PPRN-PN 10 dia 3/4"</t>
  </si>
  <si>
    <t>Pipa PPRN-PN 10 dia 1"</t>
  </si>
  <si>
    <t>Pipa PPRN-PN 10 dia 1 1/2"</t>
  </si>
  <si>
    <t>Clean Out Air Bekas dia. 3"</t>
  </si>
  <si>
    <t>Clean Out Air Kotor dia. 4"</t>
  </si>
  <si>
    <t>Clean Out Air Kotor dia. 6"</t>
  </si>
  <si>
    <t xml:space="preserve">Gate Valve dia. 2" </t>
  </si>
  <si>
    <t>IU AC sytem VRF type Wall Mounted kap. 7,500 Btu/h Inverter R-410A</t>
  </si>
  <si>
    <t>IU AC sytem VRF type Wall Mounted kap. 9,600 Btu/h Inverter R-410A</t>
  </si>
  <si>
    <t>IU AC sytem VRF type Wall Mounted kap. 12,300 Btu/h Inverter R-410A</t>
  </si>
  <si>
    <t>Pemasangan Dudukan, breket Indoor (Split Wall)</t>
  </si>
  <si>
    <t>Pemasangan Dudukan, breket Indoor (Cassette)</t>
  </si>
  <si>
    <t>Pipa tembaga type pan cake (Roll) dia. 6.4 mm</t>
  </si>
  <si>
    <t>Pipa tembaga type pan cake (Roll) dia. 9.5 mm</t>
  </si>
  <si>
    <t>Pipa tembaga type pan cake (Roll) dia. 12.7 mm</t>
  </si>
  <si>
    <t>Pipa tembaga type pan cake (Roll) dia. 15.9 mm</t>
  </si>
  <si>
    <t>Pipa tembaga type pan cake (Roll) dia. 19.1 mm</t>
  </si>
  <si>
    <t>Pipa tembaga Straight Tube (Roll) dia. 22.2 mm</t>
  </si>
  <si>
    <t>Pipa tembaga Straight Tube (Roll) dia. 28.6 mm</t>
  </si>
  <si>
    <t>Pipa tembaga Straight Tube (Roll) dia. 34.9 mm</t>
  </si>
  <si>
    <t>Pipa tembaga Straight Tube (Roll) dia. 41.3 mm</t>
  </si>
  <si>
    <t>Insulasi Pipa Tembaga  6.4 mm</t>
  </si>
  <si>
    <t>Insulasi Pipa Tembaga  9.5 mm</t>
  </si>
  <si>
    <t>Insulasi Pipa Tembaga  12.7 mm</t>
  </si>
  <si>
    <t>Insulasi Pipa Tembaga  15.9 mm</t>
  </si>
  <si>
    <t>Insulasi Pipa Tembaga  19.1 mm</t>
  </si>
  <si>
    <t>Insulasi Pipa Tembaga  22.2 mm</t>
  </si>
  <si>
    <t>Insulasi Pipa Tembaga  28.6 mm</t>
  </si>
  <si>
    <t>Insulasi Pipa Tembaga  34.9 mm</t>
  </si>
  <si>
    <t>Insulasi Pipa Tembaga  41.3 mm</t>
  </si>
  <si>
    <t xml:space="preserve">Tabung refrigerant </t>
  </si>
  <si>
    <r>
      <t>Fire Extinguisher CO</t>
    </r>
    <r>
      <rPr>
        <sz val="10"/>
        <rFont val="Calibri"/>
        <family val="2"/>
      </rPr>
      <t>²</t>
    </r>
    <r>
      <rPr>
        <sz val="10"/>
        <rFont val="Arial Narrow"/>
        <family val="2"/>
      </rPr>
      <t xml:space="preserve"> 6kg</t>
    </r>
  </si>
  <si>
    <t>Panel Water Tank Type Knock Down Panel 6m3</t>
  </si>
  <si>
    <t>FRANCO SEMARANG</t>
  </si>
  <si>
    <t xml:space="preserve">Pengadaan Genset Kap. 1500 KVA Prime </t>
  </si>
  <si>
    <t>LIFT 1 &amp; 2 1600kg</t>
  </si>
  <si>
    <t>LIFT 3 1600kg</t>
  </si>
  <si>
    <t xml:space="preserve">Pemasangan Material Lift </t>
  </si>
  <si>
    <t>Inland Transportation &amp; Material On Site</t>
  </si>
  <si>
    <t>Elevator Installation</t>
  </si>
  <si>
    <t>Test Commissioning</t>
  </si>
  <si>
    <t>Disnaker Permit</t>
  </si>
  <si>
    <t>Elektrik Fire Pump</t>
  </si>
  <si>
    <t>Fitting pipa, hanger, support, dll</t>
  </si>
  <si>
    <t xml:space="preserve">BCV </t>
  </si>
  <si>
    <t>Sentral manual 2 x 2 + 4 tabung oksigen</t>
  </si>
  <si>
    <t>Copper tube type ASTM B819 dia. 1/2"</t>
  </si>
  <si>
    <t>V.</t>
  </si>
  <si>
    <t xml:space="preserve">HARGA TAKSIR </t>
  </si>
  <si>
    <t>Pekerjaan persiapan</t>
  </si>
  <si>
    <t>Direksi Keet lantai plesteran 4x5 m = 20 m2 ( sewa )</t>
  </si>
  <si>
    <t>Administrasi/dokumentasi</t>
  </si>
  <si>
    <t>bln</t>
  </si>
  <si>
    <t>Papan nama proyek/MMT</t>
  </si>
  <si>
    <t>paket</t>
  </si>
  <si>
    <t>sewa 1 unit hoist lift</t>
  </si>
  <si>
    <t>Erection / dismantle</t>
  </si>
  <si>
    <t>Sewa tower crane selama 8 bulan</t>
  </si>
  <si>
    <t>Sewa Mobil Crane</t>
  </si>
  <si>
    <t>Pekerjaan struktur</t>
  </si>
  <si>
    <t>Bekisting ( buis beton Ø 80 cm )</t>
  </si>
  <si>
    <t>Bekisting ( buis beton Ø 100 cm )</t>
  </si>
  <si>
    <t>Bekisting ( buis beton Ø 120 cm)</t>
  </si>
  <si>
    <t>Bekisting ( buis beton Ø 150 cm)</t>
  </si>
  <si>
    <t>Water stop</t>
  </si>
  <si>
    <t>Pasang angkur baut Ø 19 mm+ring - pjg min 50 cm</t>
  </si>
  <si>
    <t>Grouting angkur</t>
  </si>
  <si>
    <t>ttk</t>
  </si>
  <si>
    <t>Usuk reng baja rngan</t>
  </si>
  <si>
    <t>Ornamen atap</t>
  </si>
  <si>
    <t>Pekerjaan kusen</t>
  </si>
  <si>
    <t>Partisi Type PTS-15</t>
  </si>
  <si>
    <t>Kisi-kisi Alumunium Type KS-1</t>
  </si>
  <si>
    <t>Kisi-kisi Alumunium Type KS-2</t>
  </si>
  <si>
    <t>Pekerjaan lantai dan dinding</t>
  </si>
  <si>
    <t>Lantai lapis duo compossite membrane</t>
  </si>
  <si>
    <r>
      <t>m</t>
    </r>
    <r>
      <rPr>
        <vertAlign val="superscript"/>
        <sz val="10"/>
        <rFont val="Arial Narrow"/>
        <family val="2"/>
      </rPr>
      <t>2</t>
    </r>
  </si>
  <si>
    <t>Lantai lapis batu sikat + coating anti lumut</t>
  </si>
  <si>
    <t>Pas. Kansteen K200 tinggi 15 cm</t>
  </si>
  <si>
    <t>Plint curve lengkung</t>
  </si>
  <si>
    <t>Pas. GRC cutting 6mm finish cat + Rangka besi CNP + siku</t>
  </si>
  <si>
    <t>Rumput Sintetis</t>
  </si>
  <si>
    <t>Pas. Ornamen alumunium finish cat</t>
  </si>
  <si>
    <t>Stage / panggung R. serbaguna</t>
  </si>
  <si>
    <t>Pekerjaan sanitasi</t>
  </si>
  <si>
    <t>Wastafel gantung + kran</t>
  </si>
  <si>
    <t>Kitchen sink + kran</t>
  </si>
  <si>
    <t>Kran air bak beton</t>
  </si>
  <si>
    <t>Emergency shower &amp; eye wash + aksesoris</t>
  </si>
  <si>
    <t>Partisi cubical phenoic system</t>
  </si>
  <si>
    <t>Handraill stainless steel</t>
  </si>
  <si>
    <t>Meja beton + wash bak beton finish homogeneuse tile 60x60 cm polished</t>
  </si>
  <si>
    <t>Pekerjaan plafond</t>
  </si>
  <si>
    <t>Plafond drop ceilling gypsumboard 9mm finish cat + rangka hollow</t>
  </si>
  <si>
    <t>Pekerjaan interior</t>
  </si>
  <si>
    <t>Meja Receptionist multipleks finish HPL</t>
  </si>
  <si>
    <t>- Kisi-kisi WPC</t>
  </si>
  <si>
    <t>- Aksesories &amp; Alat bantu</t>
  </si>
  <si>
    <t>Pekerjaan cat</t>
  </si>
  <si>
    <t>tali air</t>
  </si>
  <si>
    <t>Pekerjaan railling</t>
  </si>
  <si>
    <t>Railling outdoor teras</t>
  </si>
  <si>
    <t>Railling lapis ACP + rangka</t>
  </si>
  <si>
    <t>Pekerjaan lain-lain</t>
  </si>
  <si>
    <t>Pekerjaan ground water tank</t>
  </si>
  <si>
    <t xml:space="preserve">Tangga servise hollow stainlees steel 40.40 tbl 2.3 mm </t>
  </si>
  <si>
    <t>Tutup plat besi + gembok</t>
  </si>
  <si>
    <t>Pekerjaan plumbing pos jaga</t>
  </si>
  <si>
    <t>Fitting &amp; Accessories</t>
  </si>
  <si>
    <t>- Elbow dia. 1"</t>
  </si>
  <si>
    <t>- Elbow dia. 1/2"</t>
  </si>
  <si>
    <t>- Socket dia. 1"</t>
  </si>
  <si>
    <t>- Socket reducer dari dia. 1" ke dia. 1/2"</t>
  </si>
  <si>
    <t>- Tee dia. 1"</t>
  </si>
  <si>
    <t>- Elbow dia. 2 1/2"</t>
  </si>
  <si>
    <t>Pipa Air Kotor PVC AW</t>
  </si>
  <si>
    <t>- Socket reducer dari dia. 4" ke dia. 1 1/2"</t>
  </si>
  <si>
    <t>- Tee dia. 4"</t>
  </si>
  <si>
    <t>Fitting &amp; Accessories Air Kotor :</t>
  </si>
  <si>
    <t>- Elbow dia. 4"</t>
  </si>
  <si>
    <t>Kusen power house</t>
  </si>
  <si>
    <t>Pintu Type P-1</t>
  </si>
  <si>
    <t>Jendela Type J-1</t>
  </si>
  <si>
    <t>Jendela Type J-2</t>
  </si>
  <si>
    <t>Jendela Type BV-1</t>
  </si>
  <si>
    <t>Pekerjaan saluran</t>
  </si>
  <si>
    <t>Bak Kontrol 40x40 cm + tutup beton</t>
  </si>
  <si>
    <t>Ijuk bwh pondasi genset</t>
  </si>
  <si>
    <t>Tutup grill besi saluran U-30 cm</t>
  </si>
  <si>
    <t>Tutup grill besi saluran U-40 cm</t>
  </si>
  <si>
    <t>Bak Kontrol 50x50 cm + tutup beton</t>
  </si>
  <si>
    <t xml:space="preserve">Box culvert 80x80 cm </t>
  </si>
  <si>
    <t>Pekerjaan tiang bendera</t>
  </si>
  <si>
    <t>Pipa GIP 3" finish cat besi tiang bendera + lengkap terpasang</t>
  </si>
  <si>
    <t>Aksesoris (lengkap terpasang)</t>
  </si>
  <si>
    <t>Pekerjaan IPAL</t>
  </si>
  <si>
    <t xml:space="preserve">Pekerjaan Mekanikal / Elektrikal </t>
  </si>
  <si>
    <t>Pekerjaan AC</t>
  </si>
  <si>
    <t>Pekerjaan fire alarm</t>
  </si>
  <si>
    <t>Inst. Pengkabelan dari MDF ke Terminal Box Lt. Dasar s/d Lt. 2, Awg 18</t>
  </si>
  <si>
    <t>Inst. Power dari MCFA, Announciator, MDF Terminal Box Lt. Dasar s/d Lt. 2, NYM 3,2 x 5 mm2 conduit 20 mm</t>
  </si>
  <si>
    <t>Pengkabelan dan module control menuju ke MDP</t>
  </si>
  <si>
    <t>Pekerjaan gas medis</t>
  </si>
  <si>
    <t>Fitting set</t>
  </si>
  <si>
    <t>Commisioning</t>
  </si>
  <si>
    <t>Pekerjaan telephone</t>
  </si>
  <si>
    <t>Jelly fillet armoured cable  dari telkom</t>
  </si>
  <si>
    <t>dihit</t>
  </si>
  <si>
    <t>Perijinan dari instansi terkait</t>
  </si>
  <si>
    <t>Pekerjaan plumbing</t>
  </si>
  <si>
    <t>Penyambungan sumber air PDAM baru</t>
  </si>
  <si>
    <t>- Socket reducer dari dia. 1 1/2" ke dia. 1"</t>
  </si>
  <si>
    <t>- Elbow dia. 1 1/2"</t>
  </si>
  <si>
    <t>- Tee dia. 1 1/2"</t>
  </si>
  <si>
    <t>- Tee dia. 1/2"</t>
  </si>
  <si>
    <t>- Socket dia. 4"</t>
  </si>
  <si>
    <t>- Socket dia. 3"</t>
  </si>
  <si>
    <t>- Socket dia. 2"</t>
  </si>
  <si>
    <t>- Socket dia. 2 1/2"</t>
  </si>
  <si>
    <t>- Socket reducer dari dia. 4" ke dia. 3"</t>
  </si>
  <si>
    <t>- Socket reducer dari dia. 4" ke dia. 2 1/2"</t>
  </si>
  <si>
    <t>- Socket reducer dari dia. 3" ke dia. 2 1/2"</t>
  </si>
  <si>
    <t>- Socket reducer dari dia. 3" ke dia. 1 1/2"</t>
  </si>
  <si>
    <t>- Socket reducer dari dia. 2 1/2" ke dia. 1 1/2"</t>
  </si>
  <si>
    <t>- Socket reducer dari dia. 2" ke dia. 1 1/2"</t>
  </si>
  <si>
    <t>- Elbow dia. 3"</t>
  </si>
  <si>
    <t>- Tee dia. 3"</t>
  </si>
  <si>
    <t>- Tee dia. 2 1/2"</t>
  </si>
  <si>
    <t>- Tee dia. 2"</t>
  </si>
  <si>
    <t>- Socket reducer dari dia. 6" ke dia. 4"</t>
  </si>
  <si>
    <t>- Socket dia. 6"</t>
  </si>
  <si>
    <t>- Elbow dia. 6"</t>
  </si>
  <si>
    <t>- Tee dia. 6"</t>
  </si>
  <si>
    <t>Pekerjaan air hujan</t>
  </si>
  <si>
    <t>Fitting &amp; Accessories Air Hujan :</t>
  </si>
  <si>
    <t>Pekerjaan penangkal petir</t>
  </si>
  <si>
    <t>Electrostatic Lightning (Radius 100 m) + Tiang Penyangga</t>
  </si>
  <si>
    <t>Connecting Sleve Fiberglass 70 cm</t>
  </si>
  <si>
    <t>Pentanahan + bak kontrol 40x40cm</t>
  </si>
  <si>
    <t>Coaxial Kabel 2x35 mm2</t>
  </si>
  <si>
    <t>Ijin Depnaker</t>
  </si>
  <si>
    <t>Testing Comissioning</t>
  </si>
  <si>
    <t>Pekerjaan gondola</t>
  </si>
  <si>
    <t>Unit Gondola</t>
  </si>
  <si>
    <t xml:space="preserve">Panel Control Hoist    </t>
  </si>
  <si>
    <t xml:space="preserve">Alumunium Platform   </t>
  </si>
  <si>
    <t xml:space="preserve">Wire Winder      </t>
  </si>
  <si>
    <t>Wire Rope Britx</t>
  </si>
  <si>
    <t xml:space="preserve">Kabel Power                    </t>
  </si>
  <si>
    <t>Trolley Motorized</t>
  </si>
  <si>
    <t>Panel Control Trolley Motorized 'Monorail</t>
  </si>
  <si>
    <t xml:space="preserve">Monorail                                   </t>
  </si>
  <si>
    <t>Support Rail (700 mm)</t>
  </si>
  <si>
    <t xml:space="preserve">Angkur     </t>
  </si>
  <si>
    <t>Safety Equipment (2 Operat Safety Rope Ø10,5 mm</t>
  </si>
  <si>
    <t xml:space="preserve">Preliminaries     </t>
  </si>
  <si>
    <t>P3K</t>
  </si>
  <si>
    <t>Pembatas Area (Restricted Area)</t>
  </si>
  <si>
    <t>Pengecoran 1 m3 Beton Mutu Fc' 35 Mpa - ready mix</t>
  </si>
  <si>
    <t>Beton ready mix Mutu Fc 35 Mpa</t>
  </si>
  <si>
    <t>Beton ready mix FC 35 Mpa</t>
  </si>
  <si>
    <t>Pengecoran 1 m3 Beton Mutu f'c=30 Mpa  - ready mix</t>
  </si>
  <si>
    <t xml:space="preserve">Beton ready mix Mutu f'c=30 Mpa </t>
  </si>
  <si>
    <t>A.4.4.1.25</t>
  </si>
  <si>
    <t>1 m2 Pemasangan dinding bata ringan tebal 10 cm dengan mortar
siap pakai</t>
  </si>
  <si>
    <t xml:space="preserve">Bata ringan </t>
  </si>
  <si>
    <t>Semen instan untuk pasangan bata ringan</t>
  </si>
  <si>
    <t>1 m2 Pemasangan  dinding bata tahan api 230 x 114 x 65</t>
  </si>
  <si>
    <t>bata tahan api 230 x 114 x 65</t>
  </si>
  <si>
    <t>Semen pasangan bata tahan api @ 25 kg</t>
  </si>
  <si>
    <t>Zinchromate</t>
  </si>
  <si>
    <t>A.4.7.1.16</t>
  </si>
  <si>
    <t>Perekat / Lem</t>
  </si>
  <si>
    <t>Lem Aica Aibon</t>
  </si>
  <si>
    <t>Dinabolt M8</t>
  </si>
  <si>
    <t>1 m2 Pemasangan Plesteran dg Mortar Siap Pakai (MSP)</t>
  </si>
  <si>
    <t>A.4.4.2.28</t>
  </si>
  <si>
    <t>Semen mortar</t>
  </si>
  <si>
    <t>Pemasangan 1 m2 lantai keramik uk. 30x30 cm (1SP : 2PP)</t>
  </si>
  <si>
    <t>Keramik 30x30 cm</t>
  </si>
  <si>
    <t>Semen portland</t>
  </si>
  <si>
    <t>Pasir pasang (quarry - lokasi pekerjaan)</t>
  </si>
  <si>
    <t>Keramik 30 x 30 cm (polished)</t>
  </si>
  <si>
    <t>Pasir Pasang</t>
  </si>
  <si>
    <t>A.4.4.3.43</t>
  </si>
  <si>
    <t>Pemasangan 1 m2 Pemasangan Lantai Marmer</t>
  </si>
  <si>
    <t>Pemasangan Lantai Marmer</t>
  </si>
  <si>
    <t>1 m2 Pekerjaan Plesteran SkimCoat</t>
  </si>
  <si>
    <t>Mortar Acian Beton / Skim Coat</t>
  </si>
  <si>
    <t>Alat Bantu</t>
  </si>
  <si>
    <t>Hit.</t>
  </si>
  <si>
    <t>A.4.4.1.23</t>
  </si>
  <si>
    <t>Pemasangan 1m2 Pemasangan Dinding Terawang (Rooster) Uk, (12x11x24)cm Camp. 1SP : 4PP</t>
  </si>
  <si>
    <t>Terawang / Roster</t>
  </si>
  <si>
    <t>LUBANG ANGIN (ROSTER) PC + PASIR</t>
  </si>
  <si>
    <t>1 m2 Pekerjaan Waterproofing Coating</t>
  </si>
  <si>
    <t xml:space="preserve">Waterproofing Coating </t>
  </si>
  <si>
    <t>Kuas</t>
  </si>
  <si>
    <t>Pemasangan 1 m' Plint Lantai</t>
  </si>
  <si>
    <t>Plin lantai</t>
  </si>
  <si>
    <t>1m2 Pek. Epoxy 1000 micron (untuk area parkir)</t>
  </si>
  <si>
    <t>1m2 Pek. Cat Termoplastik (marka jalan)</t>
  </si>
  <si>
    <t>1m' Pekerjaan pengadaan dan pemasangan railing tangga putar di ruang terbuka &amp; ruang duduk + Pengecatan</t>
  </si>
  <si>
    <t>1m' Pekerjaan pengadaan dan pemasangan hand railing parapet (black steel)</t>
  </si>
  <si>
    <t>Pekerjaan 1 m2  Pengecatan cat besi</t>
  </si>
  <si>
    <t>Pekerjaan 1 m2  Pengecatan  Permukaan Baja dg Meni Besi</t>
  </si>
  <si>
    <t>A.4.7.1.16.a</t>
  </si>
  <si>
    <t>Cat Minyak</t>
  </si>
  <si>
    <t>1 m' Pek. Pemasangan Shadow Line</t>
  </si>
  <si>
    <t>MOD.1.6.44</t>
  </si>
  <si>
    <t>Shadowline</t>
  </si>
  <si>
    <t>A.5.1.1.19.d</t>
  </si>
  <si>
    <t>Pemasangan 1 buah Shower + kran</t>
  </si>
  <si>
    <t>Sealtape</t>
  </si>
  <si>
    <t>Tisue Holder</t>
  </si>
  <si>
    <t>1 buah Pek. Pengadaan dan pemasangan Tissue Holder</t>
  </si>
  <si>
    <t>Pemasangan 1m2 Kaca Cermin tebal 5 mm</t>
  </si>
  <si>
    <t>A.4.6.2.18</t>
  </si>
  <si>
    <t>Pekerjaan 1 buah Pengadaan dan pemasangan Jet Washer</t>
  </si>
  <si>
    <t>A.5.1.1.19.c</t>
  </si>
  <si>
    <t>Jet Washer</t>
  </si>
  <si>
    <t>1 buah Pek. Pengadaan dan pemasangan Box Soap</t>
  </si>
  <si>
    <t>Box Soap</t>
  </si>
  <si>
    <t>A.5.1.1.19.e</t>
  </si>
  <si>
    <t>A.5.1.1.1.b</t>
  </si>
  <si>
    <t>1 buah Pek. Pemasangan Pengadaan dan pemasangan Closet Jongkok Flush</t>
  </si>
  <si>
    <t>Closet Jongkok Flush</t>
  </si>
  <si>
    <t>Kelengkapan 6% dari harga Kloset</t>
  </si>
  <si>
    <t>PEKERJAAN ARSITEKTUR</t>
  </si>
  <si>
    <t>Anchor Bolt 9Mm @ 500Mm</t>
  </si>
  <si>
    <t>Dynabolt M8</t>
  </si>
  <si>
    <t>m1</t>
  </si>
  <si>
    <t>1 buah Pek. Pengadaan dan pemasangan grab bar</t>
  </si>
  <si>
    <t>grab bar</t>
  </si>
  <si>
    <t>1 buah Pek. Pengadaan dan pemasangan kitchen sink</t>
  </si>
  <si>
    <t xml:space="preserve"> kitchen sink</t>
  </si>
  <si>
    <t>A.5.1.1.19.f</t>
  </si>
  <si>
    <t>Pengecatan 1 m2  waterproofing membrane</t>
  </si>
  <si>
    <t>Waterproofing membrane</t>
  </si>
  <si>
    <t>1 m2 Pek. Pemasangan Cubical Toilet Phenolic</t>
  </si>
  <si>
    <t>Sekat Urinoir</t>
  </si>
  <si>
    <t>A.5.1.1.4.a</t>
  </si>
  <si>
    <t>Pekerjaan 1m3  Waterproofing Integral</t>
  </si>
  <si>
    <t>Pemasangan 1 m' Pemasangan alumunium kusen pintu powder coating 4"</t>
  </si>
  <si>
    <t>Kusen Pintu Alumunium  powder coating</t>
  </si>
  <si>
    <t>Alumunium kusen pintu powder coating 4"</t>
  </si>
  <si>
    <t>Pull Handle Stainless steel</t>
  </si>
  <si>
    <t>Pemasangan alumunium Frame Daun Pintu Kaca Powder Coating</t>
  </si>
  <si>
    <t>Pekerjaan 1 m' Pemasangan alumunium Frame Daun Pintu Kaca Powder Coating</t>
  </si>
  <si>
    <t>A.4.2.1.13</t>
  </si>
  <si>
    <t>Pemasangan alumunium Frame Daun Jendela Kaca Powder Coating</t>
  </si>
  <si>
    <t>Pekerjaan 1 m' Pemasangan alumunium Frame Daun Jendela Kaca Powder Coating</t>
  </si>
  <si>
    <t>Alumunium Frame Daun Pintu powder coating</t>
  </si>
  <si>
    <t>Profil Kaca</t>
  </si>
  <si>
    <t>Sealent</t>
  </si>
  <si>
    <t>Alumunium Frame Daun Jendela powder coating</t>
  </si>
  <si>
    <t>Ram Pintu, Jendela + powder coating</t>
  </si>
  <si>
    <t xml:space="preserve">Pemasangan 1 m' kusen jendela aluminium mulion  5x10 cm </t>
  </si>
  <si>
    <t>Dihit</t>
  </si>
  <si>
    <t>Pemasangan 1 m' kusen double teakwood lapis melamin</t>
  </si>
  <si>
    <t>double teakwood lapis melamin</t>
  </si>
  <si>
    <t>Besi hollow 40x60 mm</t>
  </si>
  <si>
    <t xml:space="preserve">Daun Pintu Besi Tahan Api </t>
  </si>
  <si>
    <t>Lockcase (tahan api)</t>
  </si>
  <si>
    <t>Door Handleset (Panic Bar) Single door</t>
  </si>
  <si>
    <t>Cylinder pintu besi</t>
  </si>
  <si>
    <t>Door closer (pintu besi)</t>
  </si>
  <si>
    <t>Pekerjaan 1 kg perakitan &amp; pemasangan konstruksi galvanis</t>
  </si>
  <si>
    <t>1 unit Gate Valve dia. 2"</t>
  </si>
  <si>
    <t>Gate Valve dia. 2"</t>
  </si>
  <si>
    <t>1 unit Gate Valve dia. 3"</t>
  </si>
  <si>
    <t>Gate Valve dia. 3"</t>
  </si>
  <si>
    <t>Check valve dia. 1"</t>
  </si>
  <si>
    <t>Check valve dia. 4"</t>
  </si>
  <si>
    <t>1 bh Check valve dia. 1"</t>
  </si>
  <si>
    <t>1 bh Check valve dia. 4"</t>
  </si>
  <si>
    <t>Pemasangan Pipa  HDPE Ø 200 mm</t>
  </si>
  <si>
    <t>Pemasangan Pipa  HDPE Ø 250 mm</t>
  </si>
  <si>
    <t>Pemasangan Pipa  HDPE Ø 300 mm</t>
  </si>
  <si>
    <t>Pemasangan Pipa  HDPE Ø 400 mm</t>
  </si>
  <si>
    <t>Pemasangan Pipa  HDPE Ø 500 mm</t>
  </si>
  <si>
    <t>Pemasangan Pipa  HDPE Ø 600 mm</t>
  </si>
  <si>
    <t>Pemasangan Pipa  HDPE Ø 800 mm</t>
  </si>
  <si>
    <t>Pemasangan Pipa  HDPE Ø 1.000 mm</t>
  </si>
  <si>
    <t>A.8.4.1.21</t>
  </si>
  <si>
    <t>A.8.4.1.22</t>
  </si>
  <si>
    <t>A.8.4.1.23</t>
  </si>
  <si>
    <t>A.8.4.1.24</t>
  </si>
  <si>
    <t>A.8.4.1.26</t>
  </si>
  <si>
    <t>A.8.4.1.27</t>
  </si>
  <si>
    <t>A.8.4.1.28</t>
  </si>
  <si>
    <t>A.8.4.1.30</t>
  </si>
  <si>
    <t>Tenaga</t>
  </si>
  <si>
    <t>L.01</t>
  </si>
  <si>
    <t>L.02</t>
  </si>
  <si>
    <t>L.04</t>
  </si>
  <si>
    <t>Bahan</t>
  </si>
  <si>
    <t>hari</t>
  </si>
  <si>
    <t>Sewa Tripod / Teckel &amp; Handle Crane 2 Ton</t>
  </si>
  <si>
    <t>Jumlah A + B + C</t>
  </si>
  <si>
    <t>Overhead &amp; Profit</t>
  </si>
  <si>
    <t>Harga Satuan Pekerjaan (D+E)</t>
  </si>
  <si>
    <t>1m2 Ducting BJLS tanpa isolasi</t>
  </si>
  <si>
    <t>1m2 Ducting BJLS dengan isolasi</t>
  </si>
  <si>
    <t>Exhaust Grille (EG)</t>
  </si>
  <si>
    <t xml:space="preserve"> - 800 mm x 300 mm</t>
  </si>
  <si>
    <t xml:space="preserve"> - 700 mm x 300 mm</t>
  </si>
  <si>
    <t>- 650 mm x 350 mm</t>
  </si>
  <si>
    <t xml:space="preserve"> - 550 mm x 350 mm</t>
  </si>
  <si>
    <t>- 550 mm x 250 mm</t>
  </si>
  <si>
    <t>- 400 mm x 250 mm</t>
  </si>
  <si>
    <t>- 300 mm x 300 mm</t>
  </si>
  <si>
    <t>- 250 mm x 250 mm</t>
  </si>
  <si>
    <t>- 200 mm x 200 mm</t>
  </si>
  <si>
    <t xml:space="preserve"> - 150 mm x 150 mm</t>
  </si>
  <si>
    <t>Exhaust Louvre (EL)</t>
  </si>
  <si>
    <t>EL - Uk. 1.100 x 550 mm</t>
  </si>
  <si>
    <t>EL - Uk. 1.000 x 500 mm</t>
  </si>
  <si>
    <t>- 400 mm x 300 mm</t>
  </si>
  <si>
    <t xml:space="preserve"> - 300 mm x 250 mm</t>
  </si>
  <si>
    <t>Fresh Grille (FG)</t>
  </si>
  <si>
    <t>- 700 mm x 300 mm</t>
  </si>
  <si>
    <t>- 500 mm x 300 mm</t>
  </si>
  <si>
    <t>- 150 mm x 150 mm</t>
  </si>
  <si>
    <t>- 1000 mm x 450 mm</t>
  </si>
  <si>
    <t>- 1000 mm x 500 mm</t>
  </si>
  <si>
    <t>- 600 mm x 400 mm</t>
  </si>
  <si>
    <t xml:space="preserve"> - 400 mm x 300 mm</t>
  </si>
  <si>
    <t xml:space="preserve"> - 350 mm x 300 mm</t>
  </si>
  <si>
    <t>- 300 mm x 200 mm</t>
  </si>
  <si>
    <t>Supply Air Diffuser (SAD)</t>
  </si>
  <si>
    <t>- 900 mm x 150 mm</t>
  </si>
  <si>
    <t>- 500 mm x 200 mm</t>
  </si>
  <si>
    <t>- 400 mm x 400 mm</t>
  </si>
  <si>
    <t>- 350 mm x 350 mm</t>
  </si>
  <si>
    <t xml:space="preserve"> - 10 mm x 10 mm</t>
  </si>
  <si>
    <t>Volume Dumper (VD)</t>
  </si>
  <si>
    <t>- 650 mm x 300 mm</t>
  </si>
  <si>
    <t>- 450 mm x 300 mm</t>
  </si>
  <si>
    <t>- 350 mm x 300 mm</t>
  </si>
  <si>
    <t>- 350 mm x 250 mm</t>
  </si>
  <si>
    <t>- 250 mm x 200 mm</t>
  </si>
  <si>
    <t>- 200 mm x 150 mm</t>
  </si>
  <si>
    <t>Return Air Grille (RAG)</t>
  </si>
  <si>
    <t>- 800 mm x 350 mm</t>
  </si>
  <si>
    <t>- 500 mm x 250 mm</t>
  </si>
  <si>
    <t>- 450 mm x 250 mm</t>
  </si>
  <si>
    <t>- 250 mm x 150 mm</t>
  </si>
  <si>
    <t xml:space="preserve"> - 300 mm x 160 mm</t>
  </si>
  <si>
    <t>Variable Air Volume (VAV) + box + pengkabelan</t>
  </si>
  <si>
    <t xml:space="preserve"> - 400 CFM</t>
  </si>
  <si>
    <t>- 300 CFM</t>
  </si>
  <si>
    <t>- 250 CFM</t>
  </si>
  <si>
    <t>- 225 CFM</t>
  </si>
  <si>
    <t>- 200 CFM</t>
  </si>
  <si>
    <t>- 175 CFM</t>
  </si>
  <si>
    <t>- 150 CFM</t>
  </si>
  <si>
    <t>Centrifugal Pressurized Fan kap.4.800 CFM c/w Panel Control VSD</t>
  </si>
  <si>
    <t>Centrifugal Fire Smoke Lobby Fan kap.9.600 CFM .c/w Panel Control VSD</t>
  </si>
  <si>
    <t>Centrifugal Fire Smoke Lobby Fan kap.15.800 CFM .c/w Panel Control VSD</t>
  </si>
  <si>
    <t>Exhaust Air Grille (EAG)</t>
  </si>
  <si>
    <t>EG - Uk. 1.200 x 500 mm</t>
  </si>
  <si>
    <t>EG - Uk. 1.200 x 450 mm</t>
  </si>
  <si>
    <t>- 600 mm x 250 mm</t>
  </si>
  <si>
    <t>KITCHEN HOOD</t>
  </si>
  <si>
    <t xml:space="preserve"> - 500 mm x 100 mm </t>
  </si>
  <si>
    <t>VOID Grille</t>
  </si>
  <si>
    <t xml:space="preserve"> - 1.150 mm x 500 mm </t>
  </si>
  <si>
    <t>- 3.000 mm x 500 mm</t>
  </si>
  <si>
    <t>Pressurized Grille (PG)</t>
  </si>
  <si>
    <t>- 900 mm x 350 mm</t>
  </si>
  <si>
    <t xml:space="preserve"> - 250 mm x 200 mm</t>
  </si>
  <si>
    <t>Motorized Volume Dumper (MVD) + Pengkabelan</t>
  </si>
  <si>
    <t>- 300 mm x 250 mm</t>
  </si>
  <si>
    <t>Back Drought Dumper (BDD)</t>
  </si>
  <si>
    <t xml:space="preserve"> - 350 mm x 250 mm</t>
  </si>
  <si>
    <t xml:space="preserve"> - 150 mm x 150 mm </t>
  </si>
  <si>
    <t xml:space="preserve"> - 200 mm x 150 mm </t>
  </si>
  <si>
    <t>Intake Grille (IG)</t>
  </si>
  <si>
    <t xml:space="preserve"> - 2250 mm x 1000 mm</t>
  </si>
  <si>
    <t xml:space="preserve"> - 1200 mm x 500 mm</t>
  </si>
  <si>
    <t xml:space="preserve"> - 1000 mm x 450 mm</t>
  </si>
  <si>
    <t>Pressure Air Grille (PAG)</t>
  </si>
  <si>
    <t>Flexible canvas exhaust fan (EF)</t>
  </si>
  <si>
    <t>- 850 mm x 300 mm</t>
  </si>
  <si>
    <t>ANALISA HARGA SATUAN MEKANIKAL DAN ELEKTRIKAL</t>
  </si>
  <si>
    <t>SAT</t>
  </si>
  <si>
    <t>HSP</t>
  </si>
  <si>
    <t>Jasa Pasang</t>
  </si>
  <si>
    <t>Harga satuan</t>
  </si>
  <si>
    <t>KETERANGAN</t>
  </si>
  <si>
    <t>KABEL TRAY</t>
  </si>
  <si>
    <t>Alat bantu &amp; penunjang</t>
  </si>
  <si>
    <t>Jasa pasang &amp; instalasi</t>
  </si>
  <si>
    <t>Weist</t>
  </si>
  <si>
    <t>Kabel Tray :</t>
  </si>
  <si>
    <t xml:space="preserve">  ▪  Kabel Tray, uk. 100 mm x 100 mm </t>
  </si>
  <si>
    <t xml:space="preserve">  ▪  Kabel Tray, uk. 150 mm x 100 mm </t>
  </si>
  <si>
    <t xml:space="preserve">  ▪  Kabel Tray, uk. 200 mm x 100 mm </t>
  </si>
  <si>
    <t xml:space="preserve">  ▪  Kabel Tray, uk. 300 mm x 100 mm </t>
  </si>
  <si>
    <t xml:space="preserve">  ▪  Kabel Tray, uk. 400 mm x 100 mm </t>
  </si>
  <si>
    <t xml:space="preserve">  ▪  Kabel Tray, uk. 500 mm x 100 mm </t>
  </si>
  <si>
    <t xml:space="preserve">  ▪  Kabel Tray, uk. 600 mm x 100 mm </t>
  </si>
  <si>
    <t xml:space="preserve">  ▪  Kabel Tray, uk. 700 mm x 100 mm </t>
  </si>
  <si>
    <t xml:space="preserve">  ▪  Kabel Tray, uk. 800 mm x 100 mm </t>
  </si>
  <si>
    <t xml:space="preserve">  ▪  Kabel Tray, uk. 900 mm x 100 mm </t>
  </si>
  <si>
    <t xml:space="preserve">  ▪  Kabel Tray, uk. 1000 mm x 100 mm </t>
  </si>
  <si>
    <t xml:space="preserve">  ▪  Kabel Tray, uk. 100 mm x 50 mm </t>
  </si>
  <si>
    <t xml:space="preserve">  ▪  Kabel Tray, uk. 150 mm x 50 mm </t>
  </si>
  <si>
    <t xml:space="preserve">  ▪  Kabel Tray, uk. 200 mm x 50 mm </t>
  </si>
  <si>
    <t xml:space="preserve">  ▪  Kabel Tray, uk. 300 mm x 50 mm </t>
  </si>
  <si>
    <t xml:space="preserve">  ▪  Kabel Tray, uk. 400 mm x 50 mm </t>
  </si>
  <si>
    <t xml:space="preserve">  ▪  Kabel Tray, uk. 500 mm x 50 mm </t>
  </si>
  <si>
    <t xml:space="preserve">  ▪  Kabel Tray, uk. 600 mm x 50 mm </t>
  </si>
  <si>
    <t xml:space="preserve">  ▪  Kabel Tray, uk. 700 mm x 50 mm </t>
  </si>
  <si>
    <t xml:space="preserve">  ▪  Kabel Tray, uk. 800 mm x 50 mm </t>
  </si>
  <si>
    <t>Kabel Ladder :</t>
  </si>
  <si>
    <t>KABEL BCC</t>
  </si>
  <si>
    <t xml:space="preserve">   BCC 6 mm2 (0,06 kg/m)</t>
  </si>
  <si>
    <t xml:space="preserve">   BCC 10 mm2 (0,10 kg/m)</t>
  </si>
  <si>
    <t xml:space="preserve">   BCC 16 mm2 (0,16 kg/m)</t>
  </si>
  <si>
    <t xml:space="preserve">   BCC 25 mm2 (0,25 kg/m)</t>
  </si>
  <si>
    <t xml:space="preserve">   BCC 35 mm2 (0,35 kg/m)</t>
  </si>
  <si>
    <t xml:space="preserve">   BCC 50 mm2 (0,5 kg/m)</t>
  </si>
  <si>
    <t xml:space="preserve">   BCC 70 mm2 (0,7 kg/m)</t>
  </si>
  <si>
    <t xml:space="preserve">   BCC 95 mm2 (0,95 kg/m)</t>
  </si>
  <si>
    <t xml:space="preserve">   Coaxial Cable 50 mm</t>
  </si>
  <si>
    <t>Kabel TR NYMHY/NYYHY :</t>
  </si>
  <si>
    <t xml:space="preserve">  ▪  Kabel TR, NYMHY/NYYHY 2 x 0.75 mm²</t>
  </si>
  <si>
    <t xml:space="preserve">  ▪  Kabel TR, NYMHY/NYYHY 2 x 1.5 mm²</t>
  </si>
  <si>
    <t xml:space="preserve">  ▪  Kabel TR, NYMHY/NYYHY 2 x 2.5 mm²</t>
  </si>
  <si>
    <t xml:space="preserve">  ▪  Kabel TR, NYMHY/NYYHY 3 x 1.5 mm²</t>
  </si>
  <si>
    <t>Kabel N2XSY :</t>
  </si>
  <si>
    <t xml:space="preserve">  ▪  Kabel TM, N2XSY 1 x 35 mm²</t>
  </si>
  <si>
    <t xml:space="preserve">  ▪  Kabel TM, N2XSY 1 x 50 mm²</t>
  </si>
  <si>
    <t xml:space="preserve">  ▪  Kabel TM, N2XSY 1 x 70 mm²</t>
  </si>
  <si>
    <t>Kabel FRC :</t>
  </si>
  <si>
    <t>RM TLED 3 x 8 Watt + Cover</t>
  </si>
  <si>
    <t>RM TLED 3 x 8 Watt + Cover c/w Nicad Battery</t>
  </si>
  <si>
    <t>RM TLED 2 x 14 Watt + Cover</t>
  </si>
  <si>
    <t>RM TLED 2 x 14 Watt + Cover c/w Nicad Battery</t>
  </si>
  <si>
    <t>Exit LED AL Hugo (set)</t>
  </si>
  <si>
    <t>RWL 100 MR16 ESS LED HLG 4.5W.36D.6500K</t>
  </si>
  <si>
    <t>RM TLED 1 x 14 Watt + Cover</t>
  </si>
  <si>
    <t>ARTO LED PANEL 6060 40W 6000K</t>
  </si>
  <si>
    <t>LED STRIP OSR BASIC FLEX BF400S-G3-840- 05 16.5W 24V</t>
  </si>
  <si>
    <t>SM D 160 FRZ ART 15W 6000K</t>
  </si>
  <si>
    <t>RM TLED 1 x 14 Watt + Cover c/w Nicad Battery</t>
  </si>
  <si>
    <t>RD 175 CN PREVALED COIN III-COB DC G2
25/840 40d elmnt 30/700</t>
  </si>
  <si>
    <t>TLED 2x14 Watt (Balk) c/w Nicad Battery</t>
  </si>
  <si>
    <t>TLED 1x14 Watt  (Balk)</t>
  </si>
  <si>
    <t>Lampu Wastafel LED 1 x 14 watt</t>
  </si>
  <si>
    <t>Down Light LED E27 13 Watt Bulb + Cover</t>
  </si>
  <si>
    <t>Down Light LED E27 13 Watt Bulb + Cover c/w Nicad Battery</t>
  </si>
  <si>
    <t>Down Light LED E27 6 Watt Bulb + Cover</t>
  </si>
  <si>
    <t>Down Light LED E27 6 Watt Bulb + Cover + Nicad Battery</t>
  </si>
  <si>
    <t>LED Flat Lamp 22 Watt 4.000 K</t>
  </si>
  <si>
    <t>Spot Light LED 10W</t>
  </si>
  <si>
    <t>Lampu Baret LED E27 10,5 Watt Bulb</t>
  </si>
  <si>
    <t>Lampu Baret LED E27 10,5 Watt Bulb c/w Nicad Battery</t>
  </si>
  <si>
    <t>Exit Lamp LED 10 Watt</t>
  </si>
  <si>
    <t>Exit Lamp LED 8 Watt</t>
  </si>
  <si>
    <t>Lampu Strip LED + Trafo 5 meter / roll</t>
  </si>
  <si>
    <t>Lampu Bed / Periksa LED 29 Watt</t>
  </si>
  <si>
    <t xml:space="preserve">Stop Kontak </t>
  </si>
  <si>
    <t>Stop Kontak 1 Ph 200 Watt</t>
  </si>
  <si>
    <t>Stop Kontak 1 Ph 200 Watt Backup Trafo Isolasi backup UPS</t>
  </si>
  <si>
    <t>Stop Kontak Bed 1 Ph 200 Watt</t>
  </si>
  <si>
    <t>Stop Kontak Outbow 10A 1P 2 x 100 W (Di Meja)</t>
  </si>
  <si>
    <t>Stop Kontak 16A 1P 400 W (Hand Dryer)</t>
  </si>
  <si>
    <t>Stop Kontak Ceiling TV 1Ph 200 Watt</t>
  </si>
  <si>
    <t>Stop Kontak Hand Dryer 1000 Watt</t>
  </si>
  <si>
    <t>Grid Switch 8 Gang</t>
  </si>
  <si>
    <t>Grid Switch 6 Gang</t>
  </si>
  <si>
    <t>Grid Switch 4 Gang</t>
  </si>
  <si>
    <t>Saklar 3 Gang</t>
  </si>
  <si>
    <t>NYYHY 4 x 1,5 mm2</t>
  </si>
  <si>
    <t>FRC 4 x 10 mm2 + BC 10 mm2</t>
  </si>
  <si>
    <t>FRC 4 x 1 x 35 mm2 + BC 35 mm2</t>
  </si>
  <si>
    <t>FRC 4 x 1 x 16 mm2 + BC 16 mm2</t>
  </si>
  <si>
    <t>Tubes PVC - Diam. 110 MM RAL 7000</t>
  </si>
  <si>
    <t>Tubes PVC - Diam. 110 MM Transparent</t>
  </si>
  <si>
    <t>Bend R=800, RAL 7001, Grey</t>
  </si>
  <si>
    <t>Buah</t>
  </si>
  <si>
    <t>Bend R=800, RAL 7001, Transparent</t>
  </si>
  <si>
    <t>Sleeve</t>
  </si>
  <si>
    <t>Cable 2x2x0.22 + 3x2.5F</t>
  </si>
  <si>
    <t>Long Carrier with 2xChips</t>
  </si>
  <si>
    <t>Short Carrier with 2xChips</t>
  </si>
  <si>
    <t>Supporting Material</t>
  </si>
  <si>
    <t>Lot</t>
  </si>
  <si>
    <t>Biaya Instalasi</t>
  </si>
  <si>
    <t>Bottom Loading Station</t>
  </si>
  <si>
    <t xml:space="preserve"> Top Loading Station </t>
  </si>
  <si>
    <t xml:space="preserve">FIRE ALARM </t>
  </si>
  <si>
    <t>MC-FA (Semi Addressable) Kap : 1 loops</t>
  </si>
  <si>
    <t>Addressable Monitor Module u/ Detektor</t>
  </si>
  <si>
    <t>Addressable Control Module u/ Horn &amp; Stobe</t>
  </si>
  <si>
    <t>Addressable Mini Module u/ Manual call point / Break Glass</t>
  </si>
  <si>
    <t>Addressable Mini Module (2 input) Flow Switch / BCV</t>
  </si>
  <si>
    <t>Addressable Relay Module P. AC</t>
  </si>
  <si>
    <t>Addressable Relay Module Pressurized Fan</t>
  </si>
  <si>
    <t>ACTIVE REPEATER ANNUNCIATOR W/ 7 TOUCHSCREEN</t>
  </si>
  <si>
    <t>MCFA BATTERY</t>
  </si>
  <si>
    <t>Zone Interface Module for Sensors &amp; Breakglass</t>
  </si>
  <si>
    <t>OUTPUT RELAY MODULE</t>
  </si>
  <si>
    <t>Instalasi Peralatan Utama</t>
  </si>
  <si>
    <t>Terminal Box Fire Alarm lengkap dengan Module (TBFA.3)</t>
  </si>
  <si>
    <t>Horn &amp; Strobe</t>
  </si>
  <si>
    <t>Manual Break Glass</t>
  </si>
  <si>
    <t>Addressable Fixed Heat Detector</t>
  </si>
  <si>
    <t>Addressable ROR Detector</t>
  </si>
  <si>
    <t>Addressable Smoke Detector</t>
  </si>
  <si>
    <t>Photoelectric Smoke Detector Konvensional</t>
  </si>
  <si>
    <t>Rate of Rise Detector Konvensional</t>
  </si>
  <si>
    <t>Fire Intercom Jack</t>
  </si>
  <si>
    <t>End off line</t>
  </si>
  <si>
    <t>Manual Alarm Push Button</t>
  </si>
  <si>
    <t>UPS 1 KVA (Backup Battery 4 Jam  Rechargeable)</t>
  </si>
  <si>
    <t>Kabel Kontrol STP 18 AWG 2 Pair + PVC HI Conduit dia. 20 mm</t>
  </si>
  <si>
    <t>LED Indicator</t>
  </si>
  <si>
    <t>Flasher Lamp</t>
  </si>
  <si>
    <t>CAPASITOR BANK 600 KVAR / 525 V ; 12 STEP</t>
  </si>
  <si>
    <t xml:space="preserve">PEKERJAAN SOUND SYSTEM </t>
  </si>
  <si>
    <t>JB-SS Lt. 4 10"</t>
  </si>
  <si>
    <t>Sistem Controller (Mixer Pre Amp + Equalizer)</t>
  </si>
  <si>
    <t>Power Mixer Amplifier 480 W</t>
  </si>
  <si>
    <t>Power Mixer Amplifier 120 W</t>
  </si>
  <si>
    <t>Junction Box</t>
  </si>
  <si>
    <t>CD/MMC/USB Player c/w FM Tunner</t>
  </si>
  <si>
    <t>Box Speaker 6 Watt</t>
  </si>
  <si>
    <t>Car Call Paging Microphone</t>
  </si>
  <si>
    <t>Emergency Speaker 6 Watt</t>
  </si>
  <si>
    <t>Dispersion Speaker</t>
  </si>
  <si>
    <t>ZS-F2000BM</t>
  </si>
  <si>
    <t>Rack Cabinet</t>
  </si>
  <si>
    <t>Horn Speaker 15 Watt</t>
  </si>
  <si>
    <t>PEKERJAAN DATA DAN TELEPON</t>
  </si>
  <si>
    <t>Horizontal Cable Manager 1U</t>
  </si>
  <si>
    <t>Terminal Box Telpon (TB.TP.1.C) kapasitas 50 pair</t>
  </si>
  <si>
    <t>Terminal Box Telpon (TB.TP.1B) kapasitas 40 pair</t>
  </si>
  <si>
    <t>Terminal Box Telpon (TB.TP.SB) kapasitas 30 pair</t>
  </si>
  <si>
    <t>Terminal Box Telpon (TB.TP.1B) kapasitas 20 pair</t>
  </si>
  <si>
    <t>Terminal Box Telpon (TB.TP.3C) kapasitas 10 pair</t>
  </si>
  <si>
    <t>Kabel UTC 20 (2 x 0,6 mm2) di dalam pipa conduit PVC dia. 20 mm</t>
  </si>
  <si>
    <t xml:space="preserve">Intalasi Kabel UTP Cat 6 dalam Konduit PVC HI 20 mm untuk Access Point </t>
  </si>
  <si>
    <t>Intalasi Kabel UTP Cat 6 dalam KOnduit PVC HI 20 mm untuk Data</t>
  </si>
  <si>
    <t>Intalasi Kabel ITC 2 x 2 x d.0,6 mm dalam KOnduit PVC HI 20 mm untuk Telpon</t>
  </si>
  <si>
    <t>Wallmount Rack 15 U (depth 550 mm) c/w horisontal kabel managemen</t>
  </si>
  <si>
    <t>Wiring Management 1U</t>
  </si>
  <si>
    <t>UTP Cat 6 Patch Panel 48 Port Loaded</t>
  </si>
  <si>
    <t>UTP Cat 6 Patch Panel 24 Port Loaded</t>
  </si>
  <si>
    <t>UTP Cat 6 Patch Panel 12 Port Loaded</t>
  </si>
  <si>
    <t>UTP Cat 6 Patch Cord, 1m</t>
  </si>
  <si>
    <t xml:space="preserve">Outlet Access Point RJ 45 </t>
  </si>
  <si>
    <t>Outlet Data RJ 45</t>
  </si>
  <si>
    <t>Outlet Telepon RJ 11</t>
  </si>
  <si>
    <t>Patch Panel UTP 24 Ports Loaded</t>
  </si>
  <si>
    <t>Cat 6 Patchcord 4 Feet</t>
  </si>
  <si>
    <t>Wireless Controller 1 AP Adder License</t>
  </si>
  <si>
    <t>SWSS UPGRADES Wireless Controller 1 AP Ad</t>
  </si>
  <si>
    <t>Connector Adapter</t>
  </si>
  <si>
    <t>Pigtail LC SM</t>
  </si>
  <si>
    <t>Fusion Slave</t>
  </si>
  <si>
    <t>Cable Patch Cord Singlemode Lc-Lc ( Duplex 2m )</t>
  </si>
  <si>
    <t>Cable Patch Cord UTP RJ45 ( 2m )</t>
  </si>
  <si>
    <t>Face Plate 1 hole</t>
  </si>
  <si>
    <t>Konektor RJ 45 Cat.6</t>
  </si>
  <si>
    <t>IP PBX 200 Extension 2 CO, Base Users / Max Users 137 / 200</t>
  </si>
  <si>
    <t>JB Telephone</t>
  </si>
  <si>
    <t>General Alarm Digital Input</t>
  </si>
  <si>
    <t>Battery Genset Digital Input</t>
  </si>
  <si>
    <t>Kabel</t>
  </si>
  <si>
    <t xml:space="preserve"> - ITC 50 (2 x 0,6 mm2)</t>
  </si>
  <si>
    <t>- ITC 40 (2 x 0,6 mm2)</t>
  </si>
  <si>
    <t>- ITC 30 (2 x 0,6 mm2)</t>
  </si>
  <si>
    <t>- ITC 20 (2 x 0,6 mm2)</t>
  </si>
  <si>
    <t xml:space="preserve"> - ITC 10 (2 x 0,6 mm2)</t>
  </si>
  <si>
    <t xml:space="preserve">PEKERJAAN MATV </t>
  </si>
  <si>
    <t>Antena Parabola 12 Feet + Tiang</t>
  </si>
  <si>
    <t>Antena UHF / VHF lengkap dengan tiang dan pondasi</t>
  </si>
  <si>
    <t>Antena Dish ODU 80 CM Cakrawarta + Tiang</t>
  </si>
  <si>
    <t>Tiang Antena</t>
  </si>
  <si>
    <t>Pondasi Antena</t>
  </si>
  <si>
    <t>Pondasi Parabola</t>
  </si>
  <si>
    <t>Power Divider</t>
  </si>
  <si>
    <t>Decoder Modulator 8 input chnnel</t>
  </si>
  <si>
    <t>Active Combiner, c/w Konector</t>
  </si>
  <si>
    <t>Booster RF</t>
  </si>
  <si>
    <t>Splitter 8 Way</t>
  </si>
  <si>
    <t xml:space="preserve"> 19" Close Rack  42U c/w accessories</t>
  </si>
  <si>
    <t>Pengkabelan &amp; Aksessories di Headend Kabel RG 11, + PVC Konduit H.I</t>
  </si>
  <si>
    <t>Splitter 6 Way</t>
  </si>
  <si>
    <t>Splitter 4 Way</t>
  </si>
  <si>
    <t>Splitter 2 Way</t>
  </si>
  <si>
    <t>Instalasi kabel Outlet TV, coaxial RG6 (5C/2 volt) dakan konduit PVC HI dia. 20 mm</t>
  </si>
  <si>
    <t>Instalasi kabel Splitter, Coaxial RG-11 (7C) dalam konduit PVC HI dia. 20 mm</t>
  </si>
  <si>
    <t>PEKERJAAN CCTV</t>
  </si>
  <si>
    <t>PEKERJAAN NURSE CALL</t>
  </si>
  <si>
    <t>IP Based Master Terminal (2-Ways Communication &amp; call history)</t>
  </si>
  <si>
    <t>IP Based LCD Corridor Display</t>
  </si>
  <si>
    <t>LED Door Light</t>
  </si>
  <si>
    <t>Patient's Bed Terminal with Holder</t>
  </si>
  <si>
    <t>IP Based Room Terminal (Assistance Button, Nurse Present Button, Code Blue, and Cancel Button, 2-Ways Communication with Voice)</t>
  </si>
  <si>
    <t>Emergency Call/Toilet Terminal</t>
  </si>
  <si>
    <t>Peralatan Utama Server :</t>
  </si>
  <si>
    <t>Router</t>
  </si>
  <si>
    <t>SQL Server</t>
  </si>
  <si>
    <t>Rack, PoE injector Data Switch</t>
  </si>
  <si>
    <t>PEKERJAAN ANTRIAN</t>
  </si>
  <si>
    <t>Switch Gigabit 16 port</t>
  </si>
  <si>
    <t>UTP CAT6 Cable + RJ45 + conduit</t>
  </si>
  <si>
    <t>Switch Hub PP 12 Port (Hub.1C)</t>
  </si>
  <si>
    <t>Counter Display Personal Computer</t>
  </si>
  <si>
    <t>Signage Controller</t>
  </si>
  <si>
    <t xml:space="preserve">UTP CAT 6 + PVC Conduit 20 mm  </t>
  </si>
  <si>
    <t>Counter Display Device</t>
  </si>
  <si>
    <t>Wifi Access Point (Wifi 6 Radius 50 M)</t>
  </si>
  <si>
    <t xml:space="preserve">Display Unit LED TV 43" with Wall Bracket and Controller </t>
  </si>
  <si>
    <t>Switch Hub PP 24 Port (Hub.1A)</t>
  </si>
  <si>
    <t>PEKERJAAN PLUMBING</t>
  </si>
  <si>
    <t xml:space="preserve">Pipa  PPR80 - PN20 </t>
  </si>
  <si>
    <t>1/2"(15)</t>
  </si>
  <si>
    <t>3/4"(20)</t>
  </si>
  <si>
    <t>1"(25)</t>
  </si>
  <si>
    <t>1 1/4"(32)</t>
  </si>
  <si>
    <t>1 1/2"(40)</t>
  </si>
  <si>
    <t>2"(50)</t>
  </si>
  <si>
    <t>2 1/2"(65)</t>
  </si>
  <si>
    <t>3"(80)</t>
  </si>
  <si>
    <t>4"(100)</t>
  </si>
  <si>
    <t>6"(150)</t>
  </si>
  <si>
    <t xml:space="preserve">Pipa  PPR80 - PN10 </t>
  </si>
  <si>
    <t>5"(125)</t>
  </si>
  <si>
    <t>8"(200)</t>
  </si>
  <si>
    <t>10"(250)</t>
  </si>
  <si>
    <t>11/4"(32)</t>
  </si>
  <si>
    <t>12"(300)</t>
  </si>
  <si>
    <t>11/2"(40)</t>
  </si>
  <si>
    <t>14"(350)</t>
  </si>
  <si>
    <t>16"(400)</t>
  </si>
  <si>
    <t>21/2"(65)</t>
  </si>
  <si>
    <t>Talang Tegak dia. 200 mm</t>
  </si>
  <si>
    <t>Talang Tegak dia. 150 mm</t>
  </si>
  <si>
    <t>Talang Tegak dia. 100 mm</t>
  </si>
  <si>
    <t>Talang Tegak dia. 80 mm</t>
  </si>
  <si>
    <t>Roof Drain :</t>
  </si>
  <si>
    <t xml:space="preserve"> - dia. 100 mm </t>
  </si>
  <si>
    <t>- dia. 80 mm</t>
  </si>
  <si>
    <t xml:space="preserve"> dia. 65 mm</t>
  </si>
  <si>
    <t xml:space="preserve"> dia. 50 mm</t>
  </si>
  <si>
    <t>Floor Clean Out :</t>
  </si>
  <si>
    <t xml:space="preserve"> - dia. 200 mm </t>
  </si>
  <si>
    <t xml:space="preserve"> - dia. 150 mm </t>
  </si>
  <si>
    <t xml:space="preserve"> - dia. 65 mm </t>
  </si>
  <si>
    <t xml:space="preserve"> - dia. 50 mm </t>
  </si>
  <si>
    <t>Supply</t>
  </si>
  <si>
    <t xml:space="preserve">  - dia. 200 mm </t>
  </si>
  <si>
    <t xml:space="preserve"> - dia. 80 mm </t>
  </si>
  <si>
    <t xml:space="preserve"> - dia. 40 mm </t>
  </si>
  <si>
    <t xml:space="preserve"> - dia. 25 mm </t>
  </si>
  <si>
    <t xml:space="preserve"> - dia. 20 mm</t>
  </si>
  <si>
    <t>Gate Valve 10K</t>
  </si>
  <si>
    <t xml:space="preserve"> GV dia. 250 mm</t>
  </si>
  <si>
    <t xml:space="preserve"> GV dia. 200 mm</t>
  </si>
  <si>
    <t xml:space="preserve"> GV dia. 150 mm</t>
  </si>
  <si>
    <t xml:space="preserve"> GV dia. 100 mm</t>
  </si>
  <si>
    <t xml:space="preserve"> GV dia. 80 mm</t>
  </si>
  <si>
    <t xml:space="preserve"> GV dia. 65 mm</t>
  </si>
  <si>
    <t xml:space="preserve"> GV dia. 50 mm</t>
  </si>
  <si>
    <t xml:space="preserve"> GV dia. 40 mm</t>
  </si>
  <si>
    <t xml:space="preserve"> GV dia. 32 mm</t>
  </si>
  <si>
    <t xml:space="preserve"> GV dia. 25 mm</t>
  </si>
  <si>
    <t xml:space="preserve"> GV dia. 20 mm</t>
  </si>
  <si>
    <t xml:space="preserve"> GV dia. 15 mm</t>
  </si>
  <si>
    <t xml:space="preserve">Check Valve 10K </t>
  </si>
  <si>
    <t xml:space="preserve">CV dia. 200 mm </t>
  </si>
  <si>
    <t xml:space="preserve">CV dia. 150 mm </t>
  </si>
  <si>
    <t xml:space="preserve">CV dia. 100 mm </t>
  </si>
  <si>
    <t xml:space="preserve">CV dia. 80 mm </t>
  </si>
  <si>
    <t>CV dia. 65 mm</t>
  </si>
  <si>
    <t>CV dia. 50 mm</t>
  </si>
  <si>
    <t>CV dia. 40 mm</t>
  </si>
  <si>
    <t>CV dia. 32 mm</t>
  </si>
  <si>
    <t>CV dia. 25 mm</t>
  </si>
  <si>
    <t xml:space="preserve">Strainer 10K </t>
  </si>
  <si>
    <t xml:space="preserve">STR dia. 200 mm </t>
  </si>
  <si>
    <t xml:space="preserve">STR dia. 150 mm </t>
  </si>
  <si>
    <t xml:space="preserve">STR dia. 100 mm </t>
  </si>
  <si>
    <t xml:space="preserve">STR dia. 80 mm </t>
  </si>
  <si>
    <t xml:space="preserve">STR dia. 65 mm </t>
  </si>
  <si>
    <t>STR dia. 50 mm</t>
  </si>
  <si>
    <t>STR dia. 40 mm</t>
  </si>
  <si>
    <t>STR dia. 32 mm</t>
  </si>
  <si>
    <t>STR dia. 25 mm</t>
  </si>
  <si>
    <t>Fleksibel Joint 10K</t>
  </si>
  <si>
    <t xml:space="preserve">FJ dia. 200 mm </t>
  </si>
  <si>
    <t xml:space="preserve">FJ dia. 150 mm </t>
  </si>
  <si>
    <t xml:space="preserve">FJ dia. 100 mm </t>
  </si>
  <si>
    <t xml:space="preserve">FJ dia. 80 mm </t>
  </si>
  <si>
    <t xml:space="preserve">FJ dia. 65 mm </t>
  </si>
  <si>
    <t>FJ dia. 50 mm</t>
  </si>
  <si>
    <t>FJ dia. 40 mm</t>
  </si>
  <si>
    <t>FJ dia. 32 mm</t>
  </si>
  <si>
    <t>FJ dia. 25 mm</t>
  </si>
  <si>
    <t xml:space="preserve">Floater Valve 10K </t>
  </si>
  <si>
    <t>Water flow meter (FM)</t>
  </si>
  <si>
    <t>WLC + Pengkabelan</t>
  </si>
  <si>
    <t>Pasang Safety Valve dia. 200 mm</t>
  </si>
  <si>
    <t>Automatic Air Vent + Valve, Ø100</t>
  </si>
  <si>
    <t>Screen Dia. 100 mm</t>
  </si>
  <si>
    <t>Selector switch</t>
  </si>
  <si>
    <t>Ball Valve 10K:</t>
  </si>
  <si>
    <t xml:space="preserve"> - dia. 65 mm</t>
  </si>
  <si>
    <t>- dia. 50 mm</t>
  </si>
  <si>
    <t xml:space="preserve"> - dia. 32 mm </t>
  </si>
  <si>
    <t xml:space="preserve"> - dia. 25 mm</t>
  </si>
  <si>
    <t xml:space="preserve"> - dia. 15 mm </t>
  </si>
  <si>
    <t>Instalasi pipa air bersih GIP</t>
  </si>
  <si>
    <t>- dia. 100 mm</t>
  </si>
  <si>
    <t xml:space="preserve"> - dia. 32 mm</t>
  </si>
  <si>
    <t>Return</t>
  </si>
  <si>
    <t>Vent out</t>
  </si>
  <si>
    <t xml:space="preserve"> - dia. 50 mm</t>
  </si>
  <si>
    <t>Vent Stack</t>
  </si>
  <si>
    <t>Instalasi pipa cooper ASTM B819 termasuk gantungan/ hanger/support,</t>
  </si>
  <si>
    <t xml:space="preserve"> - dia. 22,23 mm</t>
  </si>
  <si>
    <t xml:space="preserve"> - dia. 19,05 mm</t>
  </si>
  <si>
    <t xml:space="preserve"> - dia. 15,88 mm</t>
  </si>
  <si>
    <t xml:space="preserve"> - dia. 12,7 mm</t>
  </si>
  <si>
    <t>Landing Valve 16K dia. 65mm</t>
  </si>
  <si>
    <t>Head Splinker type Pendant</t>
  </si>
  <si>
    <t>Main Control Valve dia. 150 mm + Alarm Gong</t>
  </si>
  <si>
    <t>Air Release Vent (ARV) dia. 25 mm</t>
  </si>
  <si>
    <t>Vent Out dia. 50 mm</t>
  </si>
  <si>
    <t>Vent Out dia. 40 mm</t>
  </si>
  <si>
    <t xml:space="preserve">Sight Glass </t>
  </si>
  <si>
    <t>Pasang Water Meter dia. 50 mm</t>
  </si>
  <si>
    <t>Pasang Water Meter dia. 40 mm</t>
  </si>
  <si>
    <t>Gate Valve :</t>
  </si>
  <si>
    <t>- dia. 65 mm</t>
  </si>
  <si>
    <t>- dia. 25 mm</t>
  </si>
  <si>
    <t>Pasang Buterfly Valve 10K dia. 200 mm</t>
  </si>
  <si>
    <t>Branch Control Valve dia. 100 mm terdiri dari :</t>
  </si>
  <si>
    <t>- Butterfly Valve with Tamper Switch dia. 100 bh = 1 bh</t>
  </si>
  <si>
    <t>- Flow Switch dia. 100 mm = 1 bh</t>
  </si>
  <si>
    <t>- Sight Glass = 1 bh</t>
  </si>
  <si>
    <t>- Test Drain Valve = 2 bh</t>
  </si>
  <si>
    <t xml:space="preserve">PEKERJAAN TATA UDARA </t>
  </si>
  <si>
    <t>Sensor Filter Indicator</t>
  </si>
  <si>
    <t>Saklar On/Off AC</t>
  </si>
  <si>
    <t>Kontrol Temperature Ruang</t>
  </si>
  <si>
    <t>Pressure differential transmitter and sensor installed on the</t>
  </si>
  <si>
    <t>Pressure differential transmitter and sensor cross the duct works of</t>
  </si>
  <si>
    <t>Pengkabelan Fan dengan NYM 3 x 2,5 mm2 + konduit</t>
  </si>
  <si>
    <t>Kabel Kontrol STP AWG 18 1 pair dalam konduit</t>
  </si>
  <si>
    <t>Variable speed drive untuk AHU</t>
  </si>
  <si>
    <t>Variable speed drive untuk Exhaust fan</t>
  </si>
  <si>
    <t>Programing dan software</t>
  </si>
  <si>
    <t>Pengkabelan Control Sensor System</t>
  </si>
  <si>
    <t>Wired Remote Controller</t>
  </si>
  <si>
    <t>Pemasangan Sensor Cahaya</t>
  </si>
  <si>
    <t>Pemasangan Sensor Motion</t>
  </si>
  <si>
    <t>Sound Attenuator</t>
  </si>
  <si>
    <t xml:space="preserve">PEKERJAAN GAS ELPIJI </t>
  </si>
  <si>
    <t>Header dia. 50 mm lengkap dengan valve untuk ke tabung elpiji</t>
  </si>
  <si>
    <t>Automatic Manifold Gas Elpiji untuk 12 tabung</t>
  </si>
  <si>
    <t>Gas Meter</t>
  </si>
  <si>
    <t>Pressure Indicator</t>
  </si>
  <si>
    <t>Ball Valve :</t>
  </si>
  <si>
    <t>- dia. 32 mm</t>
  </si>
  <si>
    <t>- dia. 9.54 mm</t>
  </si>
  <si>
    <t>Ball Valve dia. 9,54 mm lengkap dengan koneksi ke selang Elpiji</t>
  </si>
  <si>
    <t>Pneumatic Valve</t>
  </si>
  <si>
    <t>Selenoid Motorized Valve 12/24 V:</t>
  </si>
  <si>
    <t>Regulator :</t>
  </si>
  <si>
    <t>Flexible pipe u/ gas panjang 1.2 m lengkap dengan nepple</t>
  </si>
  <si>
    <t>Control Panel Single Channel ( u/ deteksi kebocoran gas LPG )</t>
  </si>
  <si>
    <t>Detector Gas</t>
  </si>
  <si>
    <t>Mechanical Exhaust Fan</t>
  </si>
  <si>
    <t>Kabel control dari Control panel ke Detector gas dengan kabel Twisted Shielded AWG 18.</t>
  </si>
  <si>
    <t>Tabung LPG kap. 50 KG</t>
  </si>
  <si>
    <t>tbg</t>
  </si>
  <si>
    <t xml:space="preserve">PEKERJAAN FIRE STOP </t>
  </si>
  <si>
    <t xml:space="preserve">Pekerjaan Fire Stop </t>
  </si>
  <si>
    <t>Access Switch</t>
  </si>
  <si>
    <t>Automatic Air Vent + Valve 25 mm (klas 16K)</t>
  </si>
  <si>
    <t>Automatic Rescue Device</t>
  </si>
  <si>
    <t>Barrier Gate Access</t>
  </si>
  <si>
    <t>1 meter Pipa PVC AW dia. 8"</t>
  </si>
  <si>
    <t>Pipa PVC AW dia. 8"</t>
  </si>
  <si>
    <t>1 meter Black steel schedule 40 dia. 8"</t>
  </si>
  <si>
    <t>Black steel schedule 40 dia. 8"</t>
  </si>
  <si>
    <t>1 meter Black steel schedule 40 dia. 1 3/4"</t>
  </si>
  <si>
    <t>Black steel schedule 40 dia. 1 3/4"</t>
  </si>
  <si>
    <t>1 meter Black steel schedule 40 dia. 2 3/4"</t>
  </si>
  <si>
    <t>Black steel schedule 40 dia. 2 3/4"</t>
  </si>
  <si>
    <t>Camera Capture Plat c/w Tiang sirene + Kerangkeng + Sirine + Rotary</t>
  </si>
  <si>
    <t>1 meter Kabel FRC 2x1,5 mm2 + conduit 5/8"</t>
  </si>
  <si>
    <t xml:space="preserve">Kabel FRC 2x1,5 mm2 </t>
  </si>
  <si>
    <t>FRC 2 x 1,5 mm2</t>
  </si>
  <si>
    <t>Digital Keyboard</t>
  </si>
  <si>
    <t>End Of Line</t>
  </si>
  <si>
    <t>EG - Uk. 1000 x 200 mm</t>
  </si>
  <si>
    <t>- 800 mm x 500 mm</t>
  </si>
  <si>
    <t>EL - Uk. 3.400 x 300 mm</t>
  </si>
  <si>
    <t xml:space="preserve"> Exhaust fan (EF) NYY(5x4mm2) + conduit</t>
  </si>
  <si>
    <t>1 Titik inst.  Exhaust fan (EF) NYY(5x4mm2) + conduit</t>
  </si>
  <si>
    <t>NYY(5x4mm2)</t>
  </si>
  <si>
    <t>Kabel NYY 5X 4 mm²</t>
  </si>
  <si>
    <t>Foot Valve (FV)</t>
  </si>
  <si>
    <t xml:space="preserve">FV dia. 200 mm </t>
  </si>
  <si>
    <t xml:space="preserve">FV dia. 150 mm </t>
  </si>
  <si>
    <t xml:space="preserve">FV dia. 100 mm </t>
  </si>
  <si>
    <t xml:space="preserve">FV dia. 80 mm </t>
  </si>
  <si>
    <t xml:space="preserve">FV dia. 65 mm </t>
  </si>
  <si>
    <t>FV dia. 50 mm</t>
  </si>
  <si>
    <t>FV dia. 40 mm</t>
  </si>
  <si>
    <t>FV dia. 32 mm</t>
  </si>
  <si>
    <t>FV dia. 25 mm</t>
  </si>
  <si>
    <t>FRC 2 Pair AWG 18 + PVC HI C. 20 mm untuk titik Photoelectric Smoke Detector</t>
  </si>
  <si>
    <t xml:space="preserve">Kabel FRC 2 x 1,5 mm2 </t>
  </si>
  <si>
    <t>1 Titik inst. Kabel FRC 2 x 1,5 mm2  dalam Conduit High Impact 20 mm</t>
  </si>
  <si>
    <t>1 unit Gate Valve dia. 65mm</t>
  </si>
  <si>
    <t>1 unit Gate Valve dia. 150mm</t>
  </si>
  <si>
    <t>1 unit Gate Valve dia. 200mm</t>
  </si>
  <si>
    <t>1 unit Gate Valve dia. 32mm</t>
  </si>
  <si>
    <t>1 unit Gate Valve dia. 20mm</t>
  </si>
  <si>
    <t>- dia. 150 mm</t>
  </si>
  <si>
    <t>- dia. 40 mm</t>
  </si>
  <si>
    <t>1 Titik inst.  Indoor &amp; Outdoor Unit (IU&amp;OU) NYY(3x4mm2) + conduit</t>
  </si>
  <si>
    <t>NYY(3x4mm2)</t>
  </si>
  <si>
    <t>Kabel NYY 3 X 4 mm²</t>
  </si>
  <si>
    <t>Jamb door (frame) stainless steel hairline (narrow)</t>
  </si>
  <si>
    <t>PPN 11 %</t>
  </si>
  <si>
    <t>1 meter Kabel FRC 3x4 mm2 + conduit 5/8"</t>
  </si>
  <si>
    <t xml:space="preserve">Kabel FRC 3x4 mm2 </t>
  </si>
  <si>
    <t>FRC 3 x 4 mm2</t>
  </si>
  <si>
    <t>Kabel FO SM 10G (On Cable Tray)</t>
  </si>
  <si>
    <t xml:space="preserve">1 m' Kabel FO SM 10G </t>
  </si>
  <si>
    <t>Kabel FO SM 10G</t>
  </si>
  <si>
    <t>Fire Extinguisher Dry Powder 3,5kg</t>
  </si>
  <si>
    <t>Fire Extinguisher Dry Powder 23kg</t>
  </si>
  <si>
    <t>Kabel BC 240 mm</t>
  </si>
  <si>
    <t>1 meter  kabel NYY 4 x 3 x 1c x 240 mm2</t>
  </si>
  <si>
    <t xml:space="preserve">  kabel NYY 4 x 3 x 1c x 240 mm2</t>
  </si>
  <si>
    <t>Kabel NYY 4 X 3 X 1C X 240 mm²</t>
  </si>
  <si>
    <t>Lux Sensor</t>
  </si>
  <si>
    <t>1 meter Pipa PPRN-PN 10 dia. 1 3/4"</t>
  </si>
  <si>
    <t>Pipa Pipa PPRN-PN 10 dia. 1 3/4"</t>
  </si>
  <si>
    <t>Pipa PPRN-PN 10 dia 1 3/4"</t>
  </si>
  <si>
    <t>1 meter Pipa PVC AW dia. 1"</t>
  </si>
  <si>
    <t>1 meter Pipa PVC AW dia. 2 3/4"</t>
  </si>
  <si>
    <t>Pipa PVC AW dia. 2 3/4"</t>
  </si>
  <si>
    <t xml:space="preserve">- dia. 150 mm </t>
  </si>
  <si>
    <t xml:space="preserve">- dia. 200 mm </t>
  </si>
  <si>
    <t>PEKERJAAN MEP</t>
  </si>
  <si>
    <t>Pressure Air Louver (PAL)</t>
  </si>
  <si>
    <t>- 800 mm x 400 mm</t>
  </si>
  <si>
    <t>- 400 mm x 200 mm</t>
  </si>
  <si>
    <t xml:space="preserve">  ▪  Kabel TM, N2XSY 3 x 150 mm²</t>
  </si>
  <si>
    <t>1 meter Kabel NYY 4 X 50 mm² dengan kabel BC 35 mm</t>
  </si>
  <si>
    <t>Kabel NYY 4 X 50 mm²</t>
  </si>
  <si>
    <t>Automatic Relief Valve</t>
  </si>
  <si>
    <t>Vortex Plate 200 mm</t>
  </si>
  <si>
    <t>Vent Cup 100 mm VT</t>
  </si>
  <si>
    <t>Water Hammer Arester Dia. 50 mm</t>
  </si>
  <si>
    <t>Pengadaan dan pemasangan P trap, dia. 50 mm</t>
  </si>
  <si>
    <t>Pressure Switch + instalasi</t>
  </si>
  <si>
    <t>Pressure Gauge + Valve + Siphon</t>
  </si>
  <si>
    <t xml:space="preserve">Pressure Gauge </t>
  </si>
  <si>
    <t>IU. AC sytem VRF type Cassette kap. 13.800 btu/h</t>
  </si>
  <si>
    <t>IU. AC sytem VRF type Cassette kap. 17.853 btu/h</t>
  </si>
  <si>
    <t>Fresh Air Fan Kapasitas 100 cmh</t>
  </si>
  <si>
    <t>Fresh Air Fan Kapasitas 106 cmh</t>
  </si>
  <si>
    <t>Fresh Air Fan Kapasitas 120 cmh</t>
  </si>
  <si>
    <t>Fresh Air Fan Kapasitas 140 cmh</t>
  </si>
  <si>
    <t>Fresh Air Fan Kapasitas 160 cmh</t>
  </si>
  <si>
    <t>Fresh Air Fan Kapasitas 180 cmh</t>
  </si>
  <si>
    <t>Fresh Air Fan Kapasitas 190 cmh</t>
  </si>
  <si>
    <t>Fresh Air Fan Kapasitas 200 cmh</t>
  </si>
  <si>
    <t>Fresh Air Fan Kapasitas 220 cmh</t>
  </si>
  <si>
    <t>Fresh Air Fan Kapasitas 230 cmh</t>
  </si>
  <si>
    <t>Fresh Air Fan Kapasitas 270 cmh</t>
  </si>
  <si>
    <t>Fresh Air Fan Kapasitas 310 cmh</t>
  </si>
  <si>
    <t>Fresh Air Fan Kapasitas 330 cmh</t>
  </si>
  <si>
    <t>Fresh Air Fan Kapasitas 380 cmh</t>
  </si>
  <si>
    <t>Fresh Air Fan Kapasitas 420 cmh</t>
  </si>
  <si>
    <t>Fresh Air Fan Kapasitas 430 cmh</t>
  </si>
  <si>
    <t>Fresh Air Fan Kapasitas 440 cmh</t>
  </si>
  <si>
    <t>Fresh Air Fan Kapasitas 530 cmh</t>
  </si>
  <si>
    <t>Fresh Air Fan Kapasitas 540 cmh</t>
  </si>
  <si>
    <t>Fresh Air Fan Kapasitas 600 cmh</t>
  </si>
  <si>
    <t>Fresh Air Fan Kapasitas 640 cmh</t>
  </si>
  <si>
    <t>Fresh Air Fan Kapasitas 650 cmh</t>
  </si>
  <si>
    <t>Fresh Air Fan Kapasitas 670 cmh</t>
  </si>
  <si>
    <t>Fresh Air Fan Kapasitas 720 cmh</t>
  </si>
  <si>
    <t>Fresh Air Fan Kapasitas 780 cmh</t>
  </si>
  <si>
    <t>Fresh Air Fan Kapasitas 810 cmh</t>
  </si>
  <si>
    <t>Fresh Air Fan Kapasitas 860 cmh</t>
  </si>
  <si>
    <t>Fresh Air Fan Kapasitas 870 cmh</t>
  </si>
  <si>
    <t>Fresh Air Fan Kapasitas 900 cmh</t>
  </si>
  <si>
    <t>Fresh Air Fan Kapasitas 940 cmh</t>
  </si>
  <si>
    <t>Fresh Air Fan Kapasitas 970 cmh</t>
  </si>
  <si>
    <t>Fresh Air Fan Kapasitas 1.010 cmh</t>
  </si>
  <si>
    <t>Fresh Air Fan Kapasitas 1.020 cmh</t>
  </si>
  <si>
    <t>Fresh Air Fan Kapasitas 1.080 cmh</t>
  </si>
  <si>
    <t>Fresh Air Fan Kapasitas 1.360 cmh</t>
  </si>
  <si>
    <t>Fresh Air Fan Kapasitas 2.940 cmh</t>
  </si>
  <si>
    <t>Fresh Air Fan Kapasitas 3.990 cmh</t>
  </si>
  <si>
    <t>Fresh Air Fan Kapasitas 5.660 cmh</t>
  </si>
  <si>
    <t>Fresh Air Fan Kapasitas 5.880 cmh</t>
  </si>
  <si>
    <t>Fresh Air Fan Kapasitas 6.770 cmh</t>
  </si>
  <si>
    <t>Fresh Air Fan Kapasitas 8.820 cmh</t>
  </si>
  <si>
    <t>Fresh Air Fan Kapasitas 13.000 cmh</t>
  </si>
  <si>
    <t>Fresh Air Fan Kapasitas 28.280 cmh</t>
  </si>
  <si>
    <t>Fresh Air Fan Kapasitas 30.230 cmh</t>
  </si>
  <si>
    <t>Fresh Air Fan Kapasitas 1.416 cmh</t>
  </si>
  <si>
    <t>Fresh Air Fan Kapasitas 1.746 cmh</t>
  </si>
  <si>
    <t>Fresh Air Fan Kapasitas 4.450 cmh</t>
  </si>
  <si>
    <t>CO Sensor</t>
  </si>
  <si>
    <t>Panel Kontrol Sistem CO Sensor</t>
  </si>
  <si>
    <t>IU. AC sytem VRF type Cassette kap. 18.900 btu/h</t>
  </si>
  <si>
    <t>IU AC sytem VRF type Wall Mounted kap. 3,100 Btu/h Inverter R-410A</t>
  </si>
  <si>
    <t>IU AC sytem VRF type Wall Mounted kap. 11,500 Btu/h Inverter R-410A</t>
  </si>
  <si>
    <t>Fresh Air Fan Kapasitas 3.100 cmh</t>
  </si>
  <si>
    <t>Fresh Air Fan Kapasitas 2.000 cmh</t>
  </si>
  <si>
    <t>MVMDP Incoming LBS</t>
  </si>
  <si>
    <t>MVMDP Outgoing VCB</t>
  </si>
  <si>
    <t>Surface Mounted LED Balk Type 2 x 18 Watt (Outbow)</t>
  </si>
  <si>
    <t>Surface Mounted LED Balk Type 2 x 18 Watt (Outbow) + Battery</t>
  </si>
  <si>
    <t>Surface Mounted LED 1 x 18 Watt</t>
  </si>
  <si>
    <t>Surface Mounted LED 1 x 18 Watt + Battery</t>
  </si>
  <si>
    <t>Downlight Recessed Mounted 12 Watt</t>
  </si>
  <si>
    <t>Downlight Recessed Mounted 12 Watt + Battery</t>
  </si>
  <si>
    <t>Downlight Recessed Mounted 8 Watt</t>
  </si>
  <si>
    <t>Downlight Recessed Mounted 8 Watt + Battery</t>
  </si>
  <si>
    <t>Exit Light LED 1 x 8 Watt + Battery</t>
  </si>
  <si>
    <t>Downlight Recessed Mounted LED E27 6 Watt + BATTERY</t>
  </si>
  <si>
    <t>Surface Mounted LED TKO Type 2 x 16 Watt</t>
  </si>
  <si>
    <t>Surface Mounted LED TKO Type 2 x 16 Watt + Battery</t>
  </si>
  <si>
    <t>Surface Mounted LED Tube Type 1 x 16 Watt + Battery</t>
  </si>
  <si>
    <t>Floodlight LED Outdoor Type 2 x 100 Watt</t>
  </si>
  <si>
    <t>Spotlight LED 6,5 Watt Outdoor Used (IP 65)</t>
  </si>
  <si>
    <t>Downlight Outbow 7 Watt</t>
  </si>
  <si>
    <t>Surface Mounted TL LED 2 x 16 W (Outbow)</t>
  </si>
  <si>
    <t>Surface Mounted TL LED 2 x 16 W (Outbow) + Battery</t>
  </si>
  <si>
    <t>Outdoor Lighting 30 Watt c/w Tiang 2,5 Meter, MCB dan Pondasi</t>
  </si>
  <si>
    <t>Saklar 1 Gang</t>
  </si>
  <si>
    <t>Saklar 2 Gang</t>
  </si>
  <si>
    <t>Kabel NYY 4 X 35 mm²</t>
  </si>
  <si>
    <t>1 meter Kabel NYFGBY 4 x  35 mm2 + Bc 16 mm</t>
  </si>
  <si>
    <t xml:space="preserve">Kabel NYFGBY 4 x 35 mm2 </t>
  </si>
  <si>
    <t>Kabel Bc 16 mm</t>
  </si>
  <si>
    <t>Kabel NYFGBY 4 X 35 mm²</t>
  </si>
  <si>
    <t>1 meter Kabel NYFGBY 4 x  6 mm2 + Bc 6 mm</t>
  </si>
  <si>
    <t xml:space="preserve">Kabel NYFGBY 4 x 6 mm2 </t>
  </si>
  <si>
    <t>Kabel Bc 6 mm</t>
  </si>
  <si>
    <t>Kabel NYFGBY 4 X 6 mm²</t>
  </si>
  <si>
    <t>1 meter NYY 4 X  185 mm2 + BC 95 mm2</t>
  </si>
  <si>
    <t>NYY 4 X 185 mm2</t>
  </si>
  <si>
    <t>Kabel NYY 4 X 185 mm²</t>
  </si>
  <si>
    <t>1 meter FRC 2 x (4 x 240 mm2 )+ BC 120 mm2</t>
  </si>
  <si>
    <t xml:space="preserve">FRC 4 x 240 mm2 </t>
  </si>
  <si>
    <t>BC 120 mm2</t>
  </si>
  <si>
    <t>FRC 4 x 240 mm2</t>
  </si>
  <si>
    <t>1 meter NYY 4 X  240 mm2 + BC 120 mm2</t>
  </si>
  <si>
    <t>NYY 4 X 240 mm2</t>
  </si>
  <si>
    <t>Kabel NYY 4 X 240 mm²</t>
  </si>
  <si>
    <t>1 meter NYY 2X(4 X  150 mm2) + BC 70 mm2</t>
  </si>
  <si>
    <t>NYY 4 X 150 mm2</t>
  </si>
  <si>
    <t>Kabel NYY 4 X 150 mm²</t>
  </si>
  <si>
    <t>1 meter Kabel FRC 4 x 4 mm2 + BC 4mm</t>
  </si>
  <si>
    <t>Kabel BC 4 mm2</t>
  </si>
  <si>
    <t>Kabel BC 4 mm</t>
  </si>
  <si>
    <t>1 meter Kabel FRC 4 x 16 mm2 + BC 16 mm2</t>
  </si>
  <si>
    <t xml:space="preserve">Kabel FRC 4 x 16 mm2 </t>
  </si>
  <si>
    <t>Kabel BC 16 mm2</t>
  </si>
  <si>
    <t>FRC 4 x 16 mm2</t>
  </si>
  <si>
    <t>1 meter Kabel FRC 4 x 35 mm2 + BC 16 mm2</t>
  </si>
  <si>
    <t xml:space="preserve">Kabel FRC 4 x 35 mm2 </t>
  </si>
  <si>
    <t>FRC 4 x 35 mm2</t>
  </si>
  <si>
    <t>1 meter FRC 2 x (3 x 150 mm2 )+ BC 70 mm2</t>
  </si>
  <si>
    <t xml:space="preserve">FRC 3 x 150 mm2 </t>
  </si>
  <si>
    <t>FRC 3 x 150 mm2</t>
  </si>
  <si>
    <t>1 meter Kabel NYYHY 12 x 2,5 mm2 + Bc 2,5 mm</t>
  </si>
  <si>
    <t>Kabel Bc 2,5 mm</t>
  </si>
  <si>
    <t xml:space="preserve">Kabel NYYHY 12 x 2,5 mm2 </t>
  </si>
  <si>
    <t>Kabel NYYHY 12X 2,5 mm²</t>
  </si>
  <si>
    <t>Kabel BC 2,5 mm</t>
  </si>
  <si>
    <t>1 bh Stop Kontak  200 VA</t>
  </si>
  <si>
    <t>Stop Kontak  200 VA</t>
  </si>
  <si>
    <t>1 meter Kabel NYFGBY 4 x  4 mm2 + Bc 4 mm</t>
  </si>
  <si>
    <t xml:space="preserve">Kabel NYFGBY 4 x 4 mm2 </t>
  </si>
  <si>
    <t>Kabel Bc 4 mm</t>
  </si>
  <si>
    <t>Kabel NYFGBY 4 X 4 mm²</t>
  </si>
  <si>
    <t>MCP-FA (Full Addressable Umum Kapasitas 2 Loop expandable)</t>
  </si>
  <si>
    <t>Test Box Terminal Bar</t>
  </si>
  <si>
    <t>Ultrasonic Sensor</t>
  </si>
  <si>
    <t>Zonal Controller</t>
  </si>
  <si>
    <t>Standing Rack 20 U</t>
  </si>
  <si>
    <t>Server IP CCTV 2 NVR, 192 TB HDD</t>
  </si>
  <si>
    <t>Rack Switch 4U c/w Accessories + Kabel di dalam ruang panel sesuai gambar dan spesifikasi</t>
  </si>
  <si>
    <t>Supervisory Panel</t>
  </si>
  <si>
    <t xml:space="preserve">Pemasangan 1 m2 GRC  tebal 20 mm </t>
  </si>
  <si>
    <t>GRC (120 cm x 240 cm x 20 mm)</t>
  </si>
  <si>
    <t>1 m' Pasang buis beton Ø 1000 mm</t>
  </si>
  <si>
    <t>buis beton Ø 1000 mm</t>
  </si>
  <si>
    <t>PT. SINAR CERAH SEMPURNA</t>
  </si>
  <si>
    <t>Ir H SOEHARTO, MT</t>
  </si>
  <si>
    <t>a) Jangan mengubah, mengurangi atau menambahkan nama kolom</t>
  </si>
  <si>
    <t>b) Silakan isi kolom Harga satuan (D), Pajak (E) dan Keterangan (H)</t>
  </si>
  <si>
    <t>c) Tidak boleh mengubah dan menambah rincian barang/jasa, satuan, dan volume</t>
  </si>
  <si>
    <t>Jenis barang/jasa</t>
  </si>
  <si>
    <t>Satuan</t>
  </si>
  <si>
    <t>Volume</t>
  </si>
  <si>
    <t>Harga satuan (Rp.)</t>
  </si>
  <si>
    <t>Pajak (%)</t>
  </si>
  <si>
    <t>Pajak (Rp.)</t>
  </si>
  <si>
    <t>Total (Rp.)</t>
  </si>
  <si>
    <t>Keterangan</t>
  </si>
  <si>
    <t>PDN</t>
  </si>
  <si>
    <t>0</t>
  </si>
  <si>
    <t>Poster\/leaflet</t>
  </si>
  <si>
    <t>Celemek (Apron\/Coveralls)</t>
  </si>
  <si>
    <t>Lampu\/alat penerangan sementara</t>
  </si>
  <si>
    <t>PEKERJAAN LANSEKAP</t>
  </si>
  <si>
    <t>Overhead &amp; Profit (10% )</t>
  </si>
  <si>
    <t>Water Meter (WM) 50 mm (10 kg/cm2)</t>
  </si>
  <si>
    <t>: PT. SINAR CERAH SEMPURNA</t>
  </si>
  <si>
    <t>Pekerjaan</t>
  </si>
  <si>
    <t>Lokasi</t>
  </si>
  <si>
    <t>Sumber Dana</t>
  </si>
  <si>
    <t>Tahun Anggaran</t>
  </si>
  <si>
    <t>A.</t>
  </si>
  <si>
    <t>B.</t>
  </si>
  <si>
    <t>C.</t>
  </si>
  <si>
    <t>Kabel dari Panel AHF ke PPAC.A.1 NYY 4x(2x1x185 mm2) + NYY 1x85 mm2 + BCC 2x1x95 mm2</t>
  </si>
  <si>
    <t>ACB 5000 AT/5000 AF/100 kA/4P c/w asesories</t>
  </si>
  <si>
    <t>Kabel dari PP RETAIL 1.4A (1) ke BR.1.4A.01 NYY 3 x 4 mm2</t>
  </si>
  <si>
    <t>Kabel dari PP RETAIL 1.4A (1) ke BR.1.4A.03 NYY 3 x 4 mm2</t>
  </si>
  <si>
    <t>Kabel dari PP RETAIL 1.4A (1) ke BR.1.4A.04 NYY 3 x 6 mm2</t>
  </si>
  <si>
    <t>Kabel dari PP RETAIL 1.4A (1) ke BR.1.4A.11 NYY 3 x 4 mm2</t>
  </si>
  <si>
    <t>Kabel dari PP RETAIL 1.4A (1) ke BR.1.4A.12 NYY 3 x 6 mm2</t>
  </si>
  <si>
    <t>Kabel dari PP RETAIL 1.4A (1) ke BR.1.4A.13 NYY 3 x 4 mm2</t>
  </si>
  <si>
    <t>Kabel dari PP RETAIL 1.4A (1) ke BR.1.4A.15 NYY 3 x 4 mm2</t>
  </si>
  <si>
    <t>Kabel dari PP RETAIL 1.4A (1) ke BR.1.4A.16 NYY 3 x 4 mm2</t>
  </si>
  <si>
    <t>Kabel dari PP RETAIL 1.4A (1) ke BR.1.4A.18 NYY 3 x 4 mm2</t>
  </si>
  <si>
    <t>Kabel dari PP RETAIL 1.4A (1) ke BR.1.4A.19 NYY 3 x 4 mm2</t>
  </si>
  <si>
    <t>Kabel dari PP RETAIL 1.4A (1) ke BR.1.4A.20 NYY 3 x 4 mm2</t>
  </si>
  <si>
    <t>Kabel dari PP RETAIL 1.4A (1) ke BR.1.4A.21 NYY 3 x 4 mm2</t>
  </si>
  <si>
    <t>Kabel dari SDP.RETAIL ke PP.RETAIL 1.1 NYY 4 x 6 mm2 + NYA 1 x 2,5 mm2</t>
  </si>
  <si>
    <t>Kabel dari SDP.RETAIL ke PP.RETAIL 1.3 NYY 4 x 25 mm2 + NYA 1 x 16 mm2 +BCC 16mm2</t>
  </si>
  <si>
    <t>Kabel dari SDP.RETAIL ke PP.RETAIL 1.4 NYY 4 x 35 mm2 + NYA 1 x 16 mm2 +BCC 16mm2</t>
  </si>
  <si>
    <t>Pemasangan 1 m pipa BS SCH 40, Dia. 1- 1/4 (32 mm)</t>
  </si>
  <si>
    <t>Pemasangan 1 m pipa BS SCH 40, Dia. 2 (50 mm)</t>
  </si>
  <si>
    <t>: Pembangunan Gedung Gelanggang Inovasi dan Kreativitas (GIK) UGM Tahap II</t>
  </si>
  <si>
    <t>: Jl. Pancasila No. 1, Blimbing Sari, Caturtunggal, Kec. Depok, Kabupaten Sleman, Daerah Istimewa Yogyakarta</t>
  </si>
  <si>
    <t>: APBN</t>
  </si>
  <si>
    <t>: Tahun Jamak (MYC) 2025 - 2026</t>
  </si>
  <si>
    <t>Nomor</t>
  </si>
  <si>
    <r>
      <rPr>
        <sz val="10.5"/>
        <color rgb="FF202529"/>
        <rFont val="Arial"/>
        <family val="2"/>
      </rPr>
      <t>Sekering 2 A</t>
    </r>
  </si>
  <si>
    <r>
      <rPr>
        <sz val="10.5"/>
        <color rgb="FF202529"/>
        <rFont val="Arial"/>
        <family val="2"/>
      </rPr>
      <t>Surge Arester 3P+N 65 kA</t>
    </r>
  </si>
  <si>
    <r>
      <rPr>
        <b/>
        <sz val="10.5"/>
        <color rgb="FF202529"/>
        <rFont val="Arial"/>
        <family val="2"/>
      </rPr>
      <t>Jenis Barang/Jasa</t>
    </r>
  </si>
  <si>
    <r>
      <rPr>
        <b/>
        <sz val="10.5"/>
        <color rgb="FF202529"/>
        <rFont val="Arial"/>
        <family val="2"/>
      </rPr>
      <t>Satuan Unit</t>
    </r>
  </si>
  <si>
    <r>
      <rPr>
        <b/>
        <sz val="10.5"/>
        <color rgb="FF202529"/>
        <rFont val="Arial"/>
        <family val="2"/>
      </rPr>
      <t>Volume</t>
    </r>
  </si>
  <si>
    <t>Harga Satuan (Rp)</t>
  </si>
  <si>
    <t>Jumlah Harga Satuan (Rp)</t>
  </si>
  <si>
    <t>Pemasangan 1 m2 wiremesh M12-150</t>
  </si>
  <si>
    <t xml:space="preserve">Wiremesh M12-150 </t>
  </si>
  <si>
    <t>Wiremesh M12-150</t>
  </si>
  <si>
    <t>1m2</t>
  </si>
  <si>
    <t>1kg</t>
  </si>
  <si>
    <t>Pemasangan 1 kg wiremesh M12-150</t>
  </si>
  <si>
    <t>Pemasangan 1 kg wiremesh M10-150</t>
  </si>
  <si>
    <t>Pengecatan  konstruksi baja siku / profil / IWF</t>
  </si>
  <si>
    <t>Pekerjaan 1 kg perakitan &amp; pemasangan dan pengecatan konstruksi baja siku / profil</t>
  </si>
  <si>
    <t>1 m2 Kantor sementara/ Rumah jaga/ Gudang semen dan peralatan lantai plesteran, dinding setengah tembok (sewa)</t>
  </si>
  <si>
    <t>Bahan :</t>
  </si>
  <si>
    <t>Upah:</t>
  </si>
  <si>
    <t>lbr</t>
  </si>
  <si>
    <t xml:space="preserve">m2 </t>
  </si>
  <si>
    <t>Dolken kayu dia. 8-10 cm / 400 cm</t>
  </si>
  <si>
    <t>Kayu</t>
  </si>
  <si>
    <t xml:space="preserve">Paku </t>
  </si>
  <si>
    <t>Besi strip</t>
  </si>
  <si>
    <t>Semen Portland</t>
  </si>
  <si>
    <t xml:space="preserve">Krikil beton </t>
  </si>
  <si>
    <t>Bata merah</t>
  </si>
  <si>
    <t>Seng plat</t>
  </si>
  <si>
    <t>Jendela nako</t>
  </si>
  <si>
    <t>Kaca polos</t>
  </si>
  <si>
    <t>Multiplek, tebal 4 mm</t>
  </si>
  <si>
    <t>MEP.E.</t>
  </si>
  <si>
    <t>1 meter Pipa Drain PVC AW dia. 1 1/4"</t>
  </si>
  <si>
    <t>Pipa PVC AW dia. 1 1/4"</t>
  </si>
  <si>
    <t>1 meter Pipa Drain PVC AW dia. 2"</t>
  </si>
  <si>
    <t>MEP.M.</t>
  </si>
  <si>
    <t>1 meter Pipa PVC AW dia. 1 1/4"</t>
  </si>
  <si>
    <t>MEP.C.</t>
  </si>
  <si>
    <t>Instalasi unit outdoor AC, kabel Power NYY 4x6mm2 + Kabel Grounding NYA 6 mm2</t>
  </si>
  <si>
    <t>1 meter Kabel NYY 4 x 6 mm² dengan kabel NYA 6 mm2</t>
  </si>
  <si>
    <t>Kabel NYA 6 mm2</t>
  </si>
  <si>
    <t>Kabel FO 4 core</t>
  </si>
  <si>
    <t>1 m' Kabel FO 4 core</t>
  </si>
  <si>
    <t>1m' Instalasi kabel FO 4 Core</t>
  </si>
  <si>
    <t>Instalasi transmisi data - kabel shielded 2 x 1,5mm2</t>
  </si>
  <si>
    <t>1m'  kabel shielded 2 x 1,5mm2</t>
  </si>
  <si>
    <t>kabel shielded 2 x 1,5mm2</t>
  </si>
  <si>
    <t>1 meter Black steel schedule 40 dia. 1 1/4"</t>
  </si>
  <si>
    <t>Black steel schedule 40 dia. 1 1/4"</t>
  </si>
  <si>
    <t>Black steel schedule 40 dia. 3/4"</t>
  </si>
  <si>
    <t>Black steel schedule 40 dia. 1/2"</t>
  </si>
  <si>
    <t>1 meter Black steel schedule 40 dia. 1/2"</t>
  </si>
  <si>
    <t>1 meter Black steel schedule 40 dia. 3/4"</t>
  </si>
  <si>
    <t>Pemasangan Pipa Galvanis diameter 3/4</t>
  </si>
  <si>
    <t>Pemasangan Pipa Galvanis diameter 1</t>
  </si>
  <si>
    <t>Pemasangan Pipa Galvanis diameter 1,25 (1-1/4)</t>
  </si>
  <si>
    <t>Pemasangan Pipa Galvanis diameter 1,5 (1-1/2)</t>
  </si>
  <si>
    <t>Pemasangan Pipa Galvanis diameter 2</t>
  </si>
  <si>
    <t>Pemasangan Pipa Galvanis diameter 2,5 (2-1/2)</t>
  </si>
  <si>
    <t>Pemasangan Pipa Galvanis diameter 3</t>
  </si>
  <si>
    <t>Pemasangan Pipa Galvanis diameter 4</t>
  </si>
  <si>
    <t>Pemasangan Pipa Galvanis diameter 6</t>
  </si>
  <si>
    <t>Pemasangan Pipa Galvanis diameter 8</t>
  </si>
  <si>
    <t>A.5.1.1.20</t>
  </si>
  <si>
    <t>Pemasangan Pipa Galvanis Ø  ¾"</t>
  </si>
  <si>
    <t>Pipa Galvanis Ø  ¾"</t>
  </si>
  <si>
    <t>Perlengkapan 35% x pipa</t>
  </si>
  <si>
    <t>Pemasangan Pipa Galvanis Ø  1"</t>
  </si>
  <si>
    <t>Pipa Galvanis Ø 1"</t>
  </si>
  <si>
    <t>Pemasangan Pipa Galvanis Ø  1 1/4"</t>
  </si>
  <si>
    <t>Pipa Galvanis Ø 1 1/4"</t>
  </si>
  <si>
    <t>Pemasangan Pipa Galvanis Ø  1 1/2"</t>
  </si>
  <si>
    <t>Pipa Galvanis Ø 1 1/2"</t>
  </si>
  <si>
    <t>Pemasangan Pipa Galvanis Ø  2"</t>
  </si>
  <si>
    <t>Pipa Galvanis Ø 2"</t>
  </si>
  <si>
    <t>Pemasangan Pipa Galvanis Ø  3"</t>
  </si>
  <si>
    <t>Pipa Galvanis Ø 3"</t>
  </si>
  <si>
    <t>Pipa Galvanis Ø 8"</t>
  </si>
  <si>
    <t>Pemasangan Pipa Galvanis Ø  8"</t>
  </si>
  <si>
    <t>Pipa Galvanis Ø 6"</t>
  </si>
  <si>
    <t>Pemasangan Pipa Galvanis Ø  6"</t>
  </si>
  <si>
    <t>Pipa Galvanis Ø 5"</t>
  </si>
  <si>
    <t>Pemasangan Pipa Galvanis Ø  5"</t>
  </si>
  <si>
    <t>Pemasangan Pipa Galvanis Ø  4"</t>
  </si>
  <si>
    <t>Pipa Galvanis Ø 4"</t>
  </si>
  <si>
    <t>Pemasangan Pipa Galvanis Ø  2 1/2"</t>
  </si>
  <si>
    <t>Pipa Galvanis Ø 2 1/2"</t>
  </si>
  <si>
    <t>Pemasangan kabel dari SDP 1.1 ke SPKLU NYY 4x35mm2 + NYY 1x16mm2 + BCC 16mm2</t>
  </si>
  <si>
    <t xml:space="preserve">Kabel NYY 3 x 4 mm2 </t>
  </si>
  <si>
    <t>1 meter Kabel NYY 3x 4 mm2</t>
  </si>
  <si>
    <t>Chemical Anchor 25 mm (termasuk 2 mur &amp; 2 ring)</t>
  </si>
  <si>
    <t>ripod / Teckel &amp; Handle Crane 2 Ton</t>
  </si>
  <si>
    <t>Pemasangan 1 m2  Penutup Atap ACP / Aluminium Sheet termasuk rangka hollow galvanis 40x40mm</t>
  </si>
  <si>
    <t>ACP  + rangka besi hollow kotak 40.40.</t>
  </si>
  <si>
    <t>Pengerjaan 1 meter Pengelasan dengan Las Listrik</t>
  </si>
  <si>
    <t>kawat las listrik</t>
  </si>
  <si>
    <t>ALAT</t>
  </si>
  <si>
    <t>sewa alat las listrik</t>
  </si>
  <si>
    <t>Jam</t>
  </si>
  <si>
    <t>D.01.02</t>
  </si>
  <si>
    <t>Kawat las</t>
  </si>
  <si>
    <t>1 meter Ladder 200 x 100 x 3000mm</t>
  </si>
  <si>
    <t>Ladder 200 x 100 x 3000mm</t>
  </si>
  <si>
    <t>Kabel Ladder Ukuran 200 x 100 x 3000mm</t>
  </si>
  <si>
    <t>Lampu LED 24500 lumen 5000K 245W</t>
  </si>
  <si>
    <t>Lampu LED 40800 lumen 5000K 310W</t>
  </si>
  <si>
    <t>Speaker Aktif 2way 12</t>
  </si>
  <si>
    <t>UPS SE1100</t>
  </si>
  <si>
    <t>C9300L-24T-4X-A Catalyst 9300L 24 P data, Network Essentials, 4x10G Uplink</t>
  </si>
  <si>
    <t>Panel UPS 250 kVA + battery 250 kVA, termasuk (hide row)</t>
  </si>
  <si>
    <t>Pemasangan UPS 2200 VA 1 Fasa</t>
  </si>
  <si>
    <t>Pemasangan UPS 1200 VA 1 Fasa</t>
  </si>
  <si>
    <t>Pemasangan UPS 2400 VA 1 Fasa</t>
  </si>
  <si>
    <t>Pemasangan UPS 2600 VA 1 Fasa</t>
  </si>
  <si>
    <t>Pemasangan UPS 2800 VA 1 Fasa</t>
  </si>
  <si>
    <t>Modular UPS N+1 (250 kVA)</t>
  </si>
  <si>
    <t>MCCB 100A/18KA/3P</t>
  </si>
  <si>
    <t>MCCB 32A/50KA/3P</t>
  </si>
  <si>
    <t>MCCB 40A/50KA/3P</t>
  </si>
  <si>
    <t>MCCB 63A/50KA/3P</t>
  </si>
  <si>
    <t>MCCB 60A/18kA/3P</t>
  </si>
  <si>
    <t>MCCB 80A/10KA/3P</t>
  </si>
  <si>
    <t>MCCB 80A/18KA/3P</t>
  </si>
  <si>
    <t>MCCB 63A/18KA/3P</t>
  </si>
  <si>
    <t>MCCB 100A/70KA/3P</t>
  </si>
  <si>
    <t>MCCB 32A/25kA/3P</t>
  </si>
  <si>
    <t>MCB 50 A/6 kA/3P</t>
  </si>
  <si>
    <t>MCB 20A/6 KA/3P</t>
  </si>
  <si>
    <t>MCB 25A/6 KA/3P</t>
  </si>
  <si>
    <t>MCB 40A/6 KA/3P</t>
  </si>
  <si>
    <t>MCB 60A/6 KA/3P</t>
  </si>
  <si>
    <t>MCB 32A/6 KA/3P</t>
  </si>
  <si>
    <t>MCB 80A/10 KA/1P</t>
  </si>
  <si>
    <t>MCB 20A/6 KA/1P</t>
  </si>
  <si>
    <t>MCB 25A/6 KA/1P</t>
  </si>
  <si>
    <t>MCB 32A/6 KA/1P</t>
  </si>
  <si>
    <t>MCB 20A/10 KA/1P</t>
  </si>
  <si>
    <t>MCB 16A/6 KA/1P</t>
  </si>
  <si>
    <t>MCB 40A/6 KA/1P</t>
  </si>
  <si>
    <t>MCB 60A/6 KA/1P</t>
  </si>
  <si>
    <t>MCB 16A/4,5 KA/1P</t>
  </si>
  <si>
    <t>MCB 25A/4,5 KA/1P</t>
  </si>
  <si>
    <t>MCB 32A/4,5 KA/1P</t>
  </si>
  <si>
    <t>Lift TKDN Kapasitas 1350 kg 2 Lantai</t>
  </si>
  <si>
    <t>Pengadaan &amp; pemasangan Genset kap. 2500 Kva prime tipe Open (built up)</t>
  </si>
  <si>
    <t>UPAH</t>
  </si>
  <si>
    <t>1 m3 Lapis Pondasi Agregat Kelas A</t>
  </si>
  <si>
    <t>Bahan Agr.Base Kelas A</t>
  </si>
  <si>
    <t>Wheel Loader (sewa)</t>
  </si>
  <si>
    <t>Dump Truck (sewa)</t>
  </si>
  <si>
    <t>Motor grader  (sewa)</t>
  </si>
  <si>
    <t>Vibratory roller (sewa)</t>
  </si>
  <si>
    <t>Agregat Kelas A</t>
  </si>
  <si>
    <t>Penutup Lantai Kalsifloor</t>
  </si>
  <si>
    <t>Pemasangan 1 m2  Penutup Lantai Kalsifloor</t>
  </si>
  <si>
    <t>material pelengkap 25%</t>
  </si>
  <si>
    <t>Lantai Kalsifloor</t>
  </si>
  <si>
    <t>Pembongkaran dinding eksisting</t>
  </si>
  <si>
    <t>1 m2 Pembongkaran dinding eksisting</t>
  </si>
  <si>
    <t xml:space="preserve">Material Bantu </t>
  </si>
  <si>
    <t>Baut HTB M16</t>
  </si>
  <si>
    <t>Baut HTB M12</t>
  </si>
  <si>
    <t>Pembuatan dan Pemasangan Louvre P1</t>
  </si>
  <si>
    <t>1 unit Pembuatan dan Pemasangan Louvre P1</t>
  </si>
  <si>
    <t>Louvre aluminium anodize black</t>
  </si>
  <si>
    <t xml:space="preserve">Assesories </t>
  </si>
  <si>
    <t>1 unit Pembuatan dan Pemasangan Louvre P2</t>
  </si>
  <si>
    <t>Mg 27</t>
  </si>
  <si>
    <t>Mg 28</t>
  </si>
  <si>
    <t>Mg 29</t>
  </si>
  <si>
    <t>Mg 30</t>
  </si>
  <si>
    <t>Mg 31</t>
  </si>
  <si>
    <t>Mg 32</t>
  </si>
  <si>
    <t>Mg 33</t>
  </si>
  <si>
    <t>Mg 34</t>
  </si>
  <si>
    <t>Mg 35</t>
  </si>
  <si>
    <t>Mg 36</t>
  </si>
  <si>
    <t>Mg 37</t>
  </si>
  <si>
    <t>Mg 38</t>
  </si>
  <si>
    <t>Mg 39</t>
  </si>
  <si>
    <t>Mg 40</t>
  </si>
  <si>
    <t>Mg 41</t>
  </si>
  <si>
    <t>Mg 42</t>
  </si>
  <si>
    <t>Mg 43</t>
  </si>
  <si>
    <t>Mg 44</t>
  </si>
  <si>
    <t>Mg 45</t>
  </si>
  <si>
    <t>Mg 46</t>
  </si>
  <si>
    <t>Mg 47</t>
  </si>
  <si>
    <t>Mg 48</t>
  </si>
  <si>
    <t>Mg 49</t>
  </si>
  <si>
    <t>Mg 50</t>
  </si>
  <si>
    <t>Mg 51</t>
  </si>
  <si>
    <t>Mg 52</t>
  </si>
  <si>
    <t>Jangka waktu pelaksanaan 360 (tiga ratus enam puluh ) hari kalender , Jangka waktu pemeliharaan 180 (seratus delapan puluh ) hari kalender</t>
  </si>
  <si>
    <t>Pemasangan 1 m' railling pipa besi hitam + Pengecatan type 1</t>
  </si>
  <si>
    <t>Pemasangan 1 m' railling pipa besi hitam + Pengecatan type 2</t>
  </si>
  <si>
    <t>railling pipa besi hitam + Pengecatan type 1</t>
  </si>
  <si>
    <t>railling pipa besi hitam + Pengecatan trpe 2</t>
  </si>
  <si>
    <t>Railling pipa besi bulat type 1</t>
  </si>
  <si>
    <t>Railling pipa besi bulat type 2</t>
  </si>
  <si>
    <t>Pemasangan Insulasi Ceiling dan Dinding dengan Wood Wool</t>
  </si>
  <si>
    <t>Pemasangan 1 m2  Insulasi Ceiling dan Dinding dengan Wood Wool</t>
  </si>
  <si>
    <t>Aluminium foil</t>
  </si>
  <si>
    <t>Wood wool</t>
  </si>
  <si>
    <t>Kawat ram</t>
  </si>
  <si>
    <t>Paku skrup</t>
  </si>
  <si>
    <t>dus</t>
  </si>
  <si>
    <t>TENAGA</t>
  </si>
  <si>
    <t>Wood Wool</t>
  </si>
  <si>
    <t>Electric/motorized chain block</t>
  </si>
  <si>
    <t>Swivel Clamp</t>
  </si>
  <si>
    <t>Lantai Catwalk Expanded Metal Mesh</t>
  </si>
  <si>
    <t>Expanded Metal Mesh</t>
  </si>
  <si>
    <t>Rangka Lantai Catwalk</t>
  </si>
  <si>
    <t>1 m2 Lantai Catwalk Expanded Metal Mesh</t>
  </si>
  <si>
    <t>Plat Aluminium</t>
  </si>
  <si>
    <t>Double glass vacum 8+8 mm laminated</t>
  </si>
  <si>
    <t>1 m2 Double glass vacum 8+8 mm laminated</t>
  </si>
  <si>
    <t>Kaca vacum 8mm laminated</t>
  </si>
  <si>
    <t>Kaca 8 mm laminated</t>
  </si>
  <si>
    <t>Pemasangan Motorized Roller Blind</t>
  </si>
  <si>
    <t>Aluminium rangka curtainwall</t>
  </si>
  <si>
    <t>Pekerjaan Raised floor</t>
  </si>
  <si>
    <t>Raised floor</t>
  </si>
  <si>
    <t>Lapisan insulasi tebal 2 inchi untuk raised floor</t>
  </si>
  <si>
    <t>Cover stainless steel mirror penutup struktur CW</t>
  </si>
  <si>
    <t>Pemasangan 1 m2  Cover stainless steel mirror penutup struktur CW</t>
  </si>
  <si>
    <t>stainless steel mirror</t>
  </si>
  <si>
    <t>Carpet Tile</t>
  </si>
  <si>
    <t>HDF - High Density Fiber Board (Stage)</t>
  </si>
  <si>
    <t>Wall Treatment</t>
  </si>
  <si>
    <t>Engineered Teakwood rangka hollow (plywood 12mm fin.veneer)</t>
  </si>
  <si>
    <t>Pemasangan 1 m2 Engineered Teakwood rangka hollow (plywood 12mm fin.veneer)</t>
  </si>
  <si>
    <t>Wood Panel</t>
  </si>
  <si>
    <t>Pemasangan 1 m2 Wood Panel</t>
  </si>
  <si>
    <t>1 unit pintu  Type P08 ukuran &amp; spesifikasi sesuai gambar</t>
  </si>
  <si>
    <t>Pintu akustik</t>
  </si>
  <si>
    <t>1 unit pintu  Type P09, ukuran &amp; spesifikasi sesuai gambar</t>
  </si>
  <si>
    <t>1 unit pintu gate rooftop 01</t>
  </si>
  <si>
    <t>Expanded metal</t>
  </si>
  <si>
    <t>Besi siku 4x4</t>
  </si>
  <si>
    <t>1 m2 gate rooftop</t>
  </si>
  <si>
    <t>Ampere Meter</t>
  </si>
  <si>
    <t>Volt Meter</t>
  </si>
  <si>
    <t>Cu Busbar 60x5</t>
  </si>
  <si>
    <t>Cu Busbar 50x5</t>
  </si>
  <si>
    <t>Cu Busbar 30x5</t>
  </si>
  <si>
    <t>Cu Busbar 20x5</t>
  </si>
  <si>
    <t>Cu Busbar 15x3</t>
  </si>
  <si>
    <t>Cu Busbar 25x3</t>
  </si>
  <si>
    <t>Cu Busbar 40x5</t>
  </si>
  <si>
    <t>ACB 1000 A / 4P / 50 kA</t>
  </si>
  <si>
    <t>MCCB 50A/18kA/3P</t>
  </si>
  <si>
    <t>MCCB 300A/36KA/3P</t>
  </si>
  <si>
    <t>Kabel NYA 1 x 25   mm²</t>
  </si>
  <si>
    <t>Kabel NYA 1 x 50   mm²</t>
  </si>
  <si>
    <t>Kabel dari PANEL EMERGENCY ke LP.Z.1 NYY 4x6mm2 (R,S,T,N) + NYY 1x2,5mm2 + NYA 6 mm2</t>
  </si>
  <si>
    <t>Kabel dari SDP.RETAIL (1) ke PP.OF.2.4B(1) NYY 4 x16 mm2 + NYA 1 x 10 mm2 +BCC 16mm2</t>
  </si>
  <si>
    <t>Kabel dari SDP.RETAIL (1) ke PP.RETAIL 1.4A NYY 4 x 70 mm2 + NYA 1 x 35 mm2 +BCC 35mm2</t>
  </si>
  <si>
    <t>Kabel dari SDP.RETAIL (1) ke PP.RETAIL 1.4B(1) NYY 4 x 95 mm2 + NYA 1 x 50 mm2 +BCC 50mm2</t>
  </si>
  <si>
    <t>Kabel dari PANEL EMERGENCY ke LP.Z.2 NYY 4x10mm2 (R,S,T,N) + NYY 1x2,5mm2 + NYA 6 mm2</t>
  </si>
  <si>
    <t>Kabel dari PANEL EMERGENCY ke LP.Z.3 NYY 4x6mm2 (R,S,T,N) + NYY 1x2,5mm2 + NYA 6 mm2</t>
  </si>
  <si>
    <t>Kabel dari PANEL EMERGENCY ke LP.Z.4 NYY 4x10mm2 (R,S,T,N) + NYY 1x2,5mm2 + NYA 6 mm2</t>
  </si>
  <si>
    <t>Kabel NYA 1 x 6   mm²</t>
  </si>
  <si>
    <t>Kabel NYA 1 x 10   mm²</t>
  </si>
  <si>
    <t>Kabel NYA 1 x 35   mm²</t>
  </si>
  <si>
    <t>Kabel NYA 1 x 95   mm²</t>
  </si>
  <si>
    <t>Kabel NYA 1 x 16   mm²</t>
  </si>
  <si>
    <t>Kabel NYA 1 x 2,5   mm²</t>
  </si>
  <si>
    <t>Kabel  ITC 2 x 2 x dia. 0,6 mm</t>
  </si>
  <si>
    <t>Kabel dari PP RETAIL 2.4B (1) keSDP RETAIL NYY 4x25mm2 + NYY 1x16mm2</t>
  </si>
  <si>
    <t>1 meter Kabel NYY 4x25mm2 + NYY 1x16mm2</t>
  </si>
  <si>
    <t>Kabel NYY 1x16 mm</t>
  </si>
  <si>
    <t>Kabel NYY 1 X 16 mm</t>
  </si>
  <si>
    <t>Material bantu</t>
  </si>
  <si>
    <t>1 meter Kabel NYY 4 x 6 mm² dengan kabel NYA 1 x 2,5 mm2</t>
  </si>
  <si>
    <t>Kabel NYA 1 x 2,5 mm2</t>
  </si>
  <si>
    <t>1 meter Kabel NYY 4 x 25 mm2 + NYA 1 x 16 mm2 +BCC 16mm2</t>
  </si>
  <si>
    <t>Kabel NYA 1 x 16 mm2</t>
  </si>
  <si>
    <t>Kabel BCC 16 mm2</t>
  </si>
  <si>
    <t>1 meter Kabel NYY 4 x 35 mm2 + NYA 1 x 16 mm2 +BCC 16mm2</t>
  </si>
  <si>
    <t>Kabel BCC 16 mm</t>
  </si>
  <si>
    <t>Kabel NYA 1 X 16 mm²</t>
  </si>
  <si>
    <t>1 meter NYY 4 x 185 mm2 + NYA 1 x 95 mm2</t>
  </si>
  <si>
    <t>NYA 1 x  95 mm2</t>
  </si>
  <si>
    <t>Kabel dari LVMDP ke SDP RETAIL NYY 4 x 4 x 1C 185 mm2 + 2 x NYA 185 mm2</t>
  </si>
  <si>
    <t>1 meter NYY 4 x 4 x 1C 185 mm2 + 2 x NYA 185 mm2</t>
  </si>
  <si>
    <t>NYY 4 x 4 x 1C 185 mm2</t>
  </si>
  <si>
    <t>2 x NYA 185 mm2</t>
  </si>
  <si>
    <t>Kabel NYY 4 X 4 X 1C X 185 mm²</t>
  </si>
  <si>
    <t>Kabel NYA 1 x 185   mm²</t>
  </si>
  <si>
    <t>1 meter Kabel NYY 4 X 70 mm² + NYA 1 x 35 mm2 +BCC 35mm2</t>
  </si>
  <si>
    <t>Kabel BCC 35 mm</t>
  </si>
  <si>
    <t>Kabel NYA 1 x 35 mm</t>
  </si>
  <si>
    <t>Kabel dari PANEL EMERGENCY ke LP.Z.BNI.1.1 NYY 4x6mm2 (R,S,T,N) + NYY 1x2,5mm2 + NYA 6 mm2</t>
  </si>
  <si>
    <t>1 meter Kabel NYY 4x6mm2 (R,S,T,N) + NYY 1x2,5mm2 + NYA 6 mm2</t>
  </si>
  <si>
    <t>Kabel NYY 1x2,5mm2</t>
  </si>
  <si>
    <t>Kabel NYY 1 X 2,5 mm</t>
  </si>
  <si>
    <t>1 meter Kabel NYY 4x10mm2  + NYY 1x2,5mm2 + NYA 6 mm2</t>
  </si>
  <si>
    <t>Kabel dari SDP.RETAIL (1) ke PP.OF.2.4A(1) NYY 4 x 25 mm2 + NYA 1 x 16 mm2 +BCC 16mm2</t>
  </si>
  <si>
    <t>1 meter Kabel NYY 4 x 95 mm2 + NYA 1 x 50 mm2 +BCC 50mm2</t>
  </si>
  <si>
    <t>Kabel NYY 4 X 95 mm²</t>
  </si>
  <si>
    <t>Kabel NYA 1 x 50 mm</t>
  </si>
  <si>
    <t>Kabel BCC 50 mm</t>
  </si>
  <si>
    <t>1 meter Kabel NYY 4 x16 mm2 + NYA 1 x 10 mm2 +BCC 16mm2</t>
  </si>
  <si>
    <t>Kabel NYA 1 X 10 mm²</t>
  </si>
  <si>
    <t>Kabel dari PANEL EMERGENCY ke PP.ELEKTRONIK FRC 4x1x16mm2 (R,ST,N) + NYY 1x10mm2 (N) +BCC 16 mm2</t>
  </si>
  <si>
    <t>1 meter Kabel FRC 4x1x16mm2 (R,ST,N) + NYY 1x10mm2 (N) +BCC 16 mm2</t>
  </si>
  <si>
    <t xml:space="preserve">Kabel FRC 4 X1x 16 mm2 </t>
  </si>
  <si>
    <t>Kabel NYY 1X10 mm2</t>
  </si>
  <si>
    <t>FRC 4 x 1c x 16 mm2</t>
  </si>
  <si>
    <t>Cu Busbar 60x10</t>
  </si>
  <si>
    <t>Cu Busbar 25x5</t>
  </si>
  <si>
    <t>Kabel NYY 4 X 120 mm²</t>
  </si>
  <si>
    <t>Kabel dari Panel AHF ke PPAC.A.1 NYY 4x120 mm2 + NYY 1x70 mm2 + BC 70 mm2</t>
  </si>
  <si>
    <t>1 meter Kabel NYY 4x120 mm2 + NYY 1x70 mm2 + BC 70 mm2</t>
  </si>
  <si>
    <t>Kabel NYY 1 x 70 mm</t>
  </si>
  <si>
    <t>Kabel NYY 1 X 10 mm</t>
  </si>
  <si>
    <t>Kabel NYY 1 X 70 mm</t>
  </si>
  <si>
    <t>Kabel dari Panel AHF ke PPAC.A.1 NYY 4x16 mm2 + NYY 1x16 mm2 + BC 16 mm2</t>
  </si>
  <si>
    <t>1 meter Kabel NYY 4x16 mm2 + NYY 1x16 mm2 + BC 16 mm2</t>
  </si>
  <si>
    <t>Kabel NYY 1 X 16 mm²</t>
  </si>
  <si>
    <t>1 meter Kabel NYY 4x(2x1x185 mm2) + NYY 1x85 mm2 + BCC 2x1x95 mm2</t>
  </si>
  <si>
    <t xml:space="preserve">NYY 4x(2x1x185 mm2) </t>
  </si>
  <si>
    <t xml:space="preserve"> NYY 1 X 185 mm2</t>
  </si>
  <si>
    <t xml:space="preserve"> BCC 2 X 1 X 95 mm2</t>
  </si>
  <si>
    <t>Kabel NYY 1 X 185mm²</t>
  </si>
  <si>
    <t>Kabel dari Panel AHF ke PPAC.A.1 NYY 4x70 mm2 + NYY 1x35 mm2 + BCC 35 mm2</t>
  </si>
  <si>
    <t>Kabel BCC 70 mm</t>
  </si>
  <si>
    <t>Kabel dari Genset ke ATS NYY 5 x 4 x 1C 240 mm2 + 2 x NYA 300 mm2</t>
  </si>
  <si>
    <t>1 meter Kabel NYY 5 x 4 x 1C 240 mm2 + 2 x NYA 300 mm2</t>
  </si>
  <si>
    <t>NYY 5 x 4 x 1C 240 mm2</t>
  </si>
  <si>
    <t>2 x NYA 300 mm2</t>
  </si>
  <si>
    <t>Kabel NYY 1 X 240 mm²</t>
  </si>
  <si>
    <t>Kabel NYA 1 x 300   mm²</t>
  </si>
  <si>
    <t>Cu Busbar 30x3</t>
  </si>
  <si>
    <t>Box Panel (Lebar x Tinggi x Tebal)</t>
  </si>
  <si>
    <t>Box panel, uk. 2000 x 1800 x 800 - Floor Standing 3 door (Finish powder coating)</t>
  </si>
  <si>
    <t>Box panel, uk. 2000 x 1600 x 800 - Floor Standing 3 door (Finish powder coating)</t>
  </si>
  <si>
    <t>Box panel, uk. 1100 x 800 x 300 - Tipe wall mounted (Finish powder coating)</t>
  </si>
  <si>
    <t>Box panel, uk. 800 x 700 x 300 - Tipe wall mounted (Finish powder coating)</t>
  </si>
  <si>
    <t>Box panel, uk. 700 x 600 x 200 - Tipe wall mounted (Finish powder coating)</t>
  </si>
  <si>
    <t>Box panel, uk. 600 x 400 x 200 - Tipe wall mounted (Finish powder coating)</t>
  </si>
  <si>
    <t>Box panel, uk. 600 x 500 x 200 - Tipe wall mounted (Finish powder coating)</t>
  </si>
  <si>
    <t>Box panel, uk. 500 x 400 x 200 - Tipe wall mounted (Finish powder coating)</t>
  </si>
  <si>
    <t>Box panel, uk. 400 x 300 x 150 - Tipe wall mounted (Finish powder coating)</t>
  </si>
  <si>
    <t>Box panel, uk. 3200 x 1000 x 2000 - Floor Standing 3 door (Finish powder coating)</t>
  </si>
  <si>
    <t xml:space="preserve">ACB 5000 AT/5000 AF/100 kA/4P </t>
  </si>
  <si>
    <t>Motor Mechanism MCCB 100A (SPKLU)</t>
  </si>
  <si>
    <t>Digital power meter PM 2220, METSEPM2220</t>
  </si>
  <si>
    <t>KWH meter 1P/45A</t>
  </si>
  <si>
    <t>KWH meter 1P/100A</t>
  </si>
  <si>
    <t>KWH meter 3P/63A</t>
  </si>
  <si>
    <t>Box panel, uk. 700 x 500 x 250 - Tipe wall mounted (Finish powder coating)</t>
  </si>
  <si>
    <t>Sekering 2 4</t>
  </si>
  <si>
    <r>
      <rPr>
        <sz val="10"/>
        <color rgb="FF202529"/>
        <rFont val="Arial"/>
        <family val="2"/>
      </rPr>
      <t>Angkur D16</t>
    </r>
  </si>
  <si>
    <t>1 meter Pipa PPRN-PN 10 dia. 1  1/4"</t>
  </si>
  <si>
    <t>Pipa Pipa PPRN-PN 10 dia. 1  1/4"</t>
  </si>
  <si>
    <t>PIPA HOT GAS DIAMETER 3/8 INCH + Closed cell Isolasi Thick 19mm, Density 80 - 120 Kg</t>
  </si>
  <si>
    <t>PIPA GAS DIAMETER 1 1/8 INCH + Closed cell Isolasi Thick 19mm, Density 80 - 120 Kg/m</t>
  </si>
  <si>
    <t>PIPA LIQUID DIAMETER 5/8 INCH + Closed cell Isolasi Thick 19mm, Density 80 - 120 Kg/m</t>
  </si>
  <si>
    <t>TV Interactive IFPD V6 TRANSCEND 86 INCH + WINDOWS I5 OPS</t>
  </si>
  <si>
    <t>Rack Wall Mounted 8U</t>
  </si>
  <si>
    <t>Hand set Telephone single line</t>
  </si>
  <si>
    <t>Unit Sentral IP Telepon (IP PBX)</t>
  </si>
  <si>
    <t>Layar Proyektor 60 Inch 1524x1524 mm</t>
  </si>
  <si>
    <t>Layar Proyektor 120 Inch 3050x3050 mm</t>
  </si>
  <si>
    <t>Instalasi Kabel HDMI Viewer</t>
  </si>
  <si>
    <t xml:space="preserve"> Access Point</t>
  </si>
  <si>
    <t xml:space="preserve"> FO Connector</t>
  </si>
  <si>
    <t>Instalasi Acces Point</t>
  </si>
  <si>
    <t>Fixed Dome Color IP Camera 6 MP</t>
  </si>
  <si>
    <t>FRC  16 mm2</t>
  </si>
  <si>
    <t xml:space="preserve">1 meter Kabel FRC  16 mm2 </t>
  </si>
  <si>
    <t xml:space="preserve">Kabel FRC  16 mm2 </t>
  </si>
  <si>
    <t>Grounding Kabel NYA 16 mm</t>
  </si>
  <si>
    <t>1 meterGrounding Kabel NYA 16 mm</t>
  </si>
  <si>
    <t>Kabel NYA 16 mm</t>
  </si>
  <si>
    <t>Surge Arester type 2/3P+N 20kA</t>
  </si>
  <si>
    <t>Lampu tanda</t>
  </si>
  <si>
    <t>Unit ATS (Automatic Transfer Switch) 4 Pole 5000 Ampere lengkap dengan Battery Charger, AMF Modul dan Kontrol Relay</t>
  </si>
  <si>
    <t xml:space="preserve">1 meter Kabel NYY 3 x 6 mm² </t>
  </si>
  <si>
    <t>Kabel NYY 3 x 6 mm²</t>
  </si>
  <si>
    <t>Kabel NYY 3X 6 mm²</t>
  </si>
  <si>
    <t>1 meter Kabel NYY  4 x 1C 240 mm2 +  NYY 120 mm2</t>
  </si>
  <si>
    <t>NYY 120 mm2</t>
  </si>
  <si>
    <t>NYY  4 x 1C 240 mm2</t>
  </si>
  <si>
    <t>Kabel NYY 1 X 120 mm²</t>
  </si>
  <si>
    <t>Kabel NYY 16 mm</t>
  </si>
  <si>
    <t>1 meter Kabel NYY 4 X 35 mm² dengan kabel NYY  1 X 16mm</t>
  </si>
  <si>
    <t xml:space="preserve">1 meter Kabel NYY 4 x 10 mm² </t>
  </si>
  <si>
    <t xml:space="preserve">1 meter Kabel NYY 3 x 25 mm2 </t>
  </si>
  <si>
    <t>Kabel NYY 3 X 25 mm²</t>
  </si>
  <si>
    <t>1 meter Kabel NYY 4 X 70 mm² dengan kabel NYY 1 X 35 mm</t>
  </si>
  <si>
    <t>Kabel NYY 1 X 35 mm</t>
  </si>
  <si>
    <t>Downlight Outbow LED</t>
  </si>
  <si>
    <t>1 bh Downlight Outbow LED</t>
  </si>
  <si>
    <t>Downlight Outbow LED 18 W</t>
  </si>
  <si>
    <t>LED Downlight I-Series 20,5W 3000K</t>
  </si>
  <si>
    <t>1 bh Pasang LED Downlight I-Series 20,5W 3000K</t>
  </si>
  <si>
    <t>LED Spot Track Light</t>
  </si>
  <si>
    <t>Baret LED 3000K 1600lm</t>
  </si>
  <si>
    <t>1 bh LED Spot Track Light</t>
  </si>
  <si>
    <t>1 bh Baret LED 3000K 1600lm</t>
  </si>
  <si>
    <t>1 m' Lampu LED Flexible Strip Light 10W/M 3000K</t>
  </si>
  <si>
    <t>Lampu LED Flexible Strip Light 10W/M 3000K</t>
  </si>
  <si>
    <t>Lampu TLED 1 x 2.100 Lumen</t>
  </si>
  <si>
    <t>1 bh Lampu TLED 1 x 2.100 Lumen</t>
  </si>
  <si>
    <t>LED Flood Light Vegetation 10W 3000K</t>
  </si>
  <si>
    <t>LED Uplight Recessed 14W Tunable White</t>
  </si>
  <si>
    <t>LED Underwater Fountain Light</t>
  </si>
  <si>
    <t>LED Inground Light 16W 4000K</t>
  </si>
  <si>
    <t>1 m' Lampu LED Flood Light Vegetation 10W 3000K</t>
  </si>
  <si>
    <t>Lampu LED Flood Light Vegetation 10W 3000K</t>
  </si>
  <si>
    <t>1 m' Lampu LED Uplight Recessed 14W Tunable White</t>
  </si>
  <si>
    <t>Lampu LED Uplight Recessed 14W Tunable White</t>
  </si>
  <si>
    <t>1 m' Lampu LED Underwater Fountain Light</t>
  </si>
  <si>
    <t>Lampu LED Underwater Fountain Light</t>
  </si>
  <si>
    <t>1 m' Lampu LED Inground Light 16W 4000K</t>
  </si>
  <si>
    <t>Lampu LED Inground Light 16W 4000K</t>
  </si>
  <si>
    <t>Inspection Lamp TL LED 9 Watt</t>
  </si>
  <si>
    <t>MC.3P 200A/NC</t>
  </si>
  <si>
    <t>MC.3P 80A/NC</t>
  </si>
  <si>
    <t>MC.3P 70A/NC</t>
  </si>
  <si>
    <t>Pemasangan Switch IP CCTV Kapasitas 24 Ports support POE untuk power kamera IP CCTV</t>
  </si>
  <si>
    <t>1 unit Pemasangan Switch IP CCTV Kapasitas 24 Ports support POE untuk power kamera IP CCTV</t>
  </si>
  <si>
    <t>Patch Cord 24 Ports</t>
  </si>
  <si>
    <t>Patch Panel 24 Ports</t>
  </si>
  <si>
    <t>Patch Panel 32 Ports</t>
  </si>
  <si>
    <t>Patch Panel 36 Ports</t>
  </si>
  <si>
    <t>Patch Panel 48 Ports</t>
  </si>
  <si>
    <t>Patch Panel 12 Ports</t>
  </si>
  <si>
    <t>Patch Cord 32 Ports</t>
  </si>
  <si>
    <t>Patch Cord 48 Ports</t>
  </si>
  <si>
    <t>Patch Cord 36 Ports</t>
  </si>
  <si>
    <t>Patch Cord 16 Ports</t>
  </si>
  <si>
    <t>Patch Cord 8 Ports</t>
  </si>
  <si>
    <t>Fixed Box Color IP Camera lengkap dengan Indoor Housing (1/1.9 Progressive Scan Cmos)</t>
  </si>
  <si>
    <t>Instalasi power Switch Hub &amp; Kotak Kontak.</t>
  </si>
  <si>
    <t>1 Titik instalasi Instalasi power Switch Hub &amp; Kotak Kontak.</t>
  </si>
  <si>
    <t>OTB 24 Ports, Lengkap Dengan Pigtail SC 1 Meter dan Adapter</t>
  </si>
  <si>
    <t>Modul SFP</t>
  </si>
  <si>
    <t>Display Unit TV Monitor LED 42 inch</t>
  </si>
  <si>
    <t>Instalasi Power NVR &amp; Monitor CCTV</t>
  </si>
  <si>
    <r>
      <t>Outdoor Bullet IP Camera 90</t>
    </r>
    <r>
      <rPr>
        <sz val="11"/>
        <rFont val="Calibri"/>
        <family val="2"/>
      </rPr>
      <t>°</t>
    </r>
  </si>
  <si>
    <t>Dome IP Camera 90°</t>
  </si>
  <si>
    <t>Bullet IP Camera 90°</t>
  </si>
  <si>
    <t>NVR Card Kap. 32 Channel</t>
  </si>
  <si>
    <t>1 unit NVR Card Kap. 32 Channel</t>
  </si>
  <si>
    <t>SB-01 (SOFA BED 2000x700mm)</t>
  </si>
  <si>
    <t>1 unit SB-01 (SOFA BED 2000x700mm)</t>
  </si>
  <si>
    <t>Rangka hollow 2x2</t>
  </si>
  <si>
    <t>Besi hollow  20.20.2 mm</t>
  </si>
  <si>
    <t>Dudukan Foam tahan api Dacron</t>
  </si>
  <si>
    <t>Sandaran belakang Foam tahan api Dacron</t>
  </si>
  <si>
    <t>Sandaran samping Foam tahan api Dacron</t>
  </si>
  <si>
    <t>Alas base leg wood</t>
  </si>
  <si>
    <t>Kaki kayu</t>
  </si>
  <si>
    <t>SB-02 (SOFA BED 1400x700mm)</t>
  </si>
  <si>
    <t>1 unit SB-02 (SOFA BED 1400x700mm)</t>
  </si>
  <si>
    <t>TB-01 (TABLE D=1000x380mm)</t>
  </si>
  <si>
    <t>1 unit TB-01 (TABLE D=1000x380mm)</t>
  </si>
  <si>
    <t>Playwood 9mm finis HPL</t>
  </si>
  <si>
    <t>TB-03 (TABLE D=350x550mm)</t>
  </si>
  <si>
    <t>1 unit TB-03 (TABLE D=350x550mm)</t>
  </si>
  <si>
    <t>TABLE D=350x550mm</t>
  </si>
  <si>
    <t>TB-04 (TABLE 2000x800x750mm)</t>
  </si>
  <si>
    <t>1 unit TB-04 (TABLE 2000x800x750mm)</t>
  </si>
  <si>
    <t>Top Plat besi T 5mm</t>
  </si>
  <si>
    <t>Rangka top hollow 2x2</t>
  </si>
  <si>
    <t>TB-05 (TABLE D=500x400mm)</t>
  </si>
  <si>
    <t>1 unit TB-05 (TABLE D=500x400mm)</t>
  </si>
  <si>
    <t>Solid surface</t>
  </si>
  <si>
    <t>hollow 4x2</t>
  </si>
  <si>
    <t>Besi hollow  40.20.2 mm</t>
  </si>
  <si>
    <t>TB-06 (TABLE 1200x800x300mm)</t>
  </si>
  <si>
    <t>1 unit TB-06 (TABLE 1200x800x300mm)</t>
  </si>
  <si>
    <t>Playwood 2cm finis HPL</t>
  </si>
  <si>
    <t>Plywood 20 mm 120x240 cm</t>
  </si>
  <si>
    <t>Plywood 15 mm 120x240 cm</t>
  </si>
  <si>
    <t>TB-07 (TABLE D=1400x750mm)</t>
  </si>
  <si>
    <t>1 unit TB-07 (TABLE D=1400x750mm)</t>
  </si>
  <si>
    <t>TB-08 (TABLE D=600x450mm)</t>
  </si>
  <si>
    <t>1 unit TB-08 (TABLE D=600x450mm)</t>
  </si>
  <si>
    <t>BAR-01 (BAR TABLE 6400x600x1100mm)</t>
  </si>
  <si>
    <t>1 unit BAR-01 (BAR TABLE 6400x600x1100mm)</t>
  </si>
  <si>
    <t>TB-02 (Mimbar)</t>
  </si>
  <si>
    <t>1 unit TB-02 (Mimbar)</t>
  </si>
  <si>
    <t>CR-02 (CREDENZA 2800x500x800mm)</t>
  </si>
  <si>
    <t>1 unit CR-02 (CREDENZA 2800x500x800mm)</t>
  </si>
  <si>
    <t>1 unit CB-03 (CABINET 2800x500x1600mm)</t>
  </si>
  <si>
    <t>CB-04 (CABINET 3200x600x1600mm)</t>
  </si>
  <si>
    <t>Pasang 1 unit CB-04 (CABINET 3200x600x1600mm)</t>
  </si>
  <si>
    <t>Playwood 2cm finis Vineer</t>
  </si>
  <si>
    <t>Laci Playwood 1,5cm finis Veneer</t>
  </si>
  <si>
    <t>Vineer</t>
  </si>
  <si>
    <t>Veneer</t>
  </si>
  <si>
    <t>CB-05 (CABINET 600x2950mm)</t>
  </si>
  <si>
    <t>Pasang 1 unit CB-05 (CABINET 600x2950mm)</t>
  </si>
  <si>
    <t>Playwood 1,5cm finis Veneer Tutup depan belakang</t>
  </si>
  <si>
    <t>CB-06 (CABINET 2000x500x1200mm)</t>
  </si>
  <si>
    <t>1 unit CB-06 (CABINET 2000x500x1200mm)</t>
  </si>
  <si>
    <t>CB-07 (CABINET 4000x600x1600mm)</t>
  </si>
  <si>
    <t>1 unit CB-07 (CABINET 4000x600x1600mm)</t>
  </si>
  <si>
    <t>CB-09 (CABINET 6000x640x3000mm)</t>
  </si>
  <si>
    <t>1 unit CB-09 (CABINET 6000x640x3000mm)</t>
  </si>
  <si>
    <t>SB-06 (SOFA BED 3000x900x1150mm)</t>
  </si>
  <si>
    <t>1 unit SB-06 (SOFA BED 3000x900x1150mm)</t>
  </si>
  <si>
    <t>SB-07 (SOFA BED 2100x775x430mm)</t>
  </si>
  <si>
    <t>1 unit SB-07 (SOFA BED 2100x775x430mm)</t>
  </si>
  <si>
    <t>SB-08 (SOFA BED 2100x520x1150mm)</t>
  </si>
  <si>
    <t>1 unit SB-08 (SOFA BED 2100x520x1150mm)</t>
  </si>
  <si>
    <t>SB-09 (SOFA BED 2000x700x700mm)</t>
  </si>
  <si>
    <t>1 unit SB-09 (SOFA BED 2000x700x700mm)</t>
  </si>
  <si>
    <t>TB-10 (TABLE 2400x1200x750mm)</t>
  </si>
  <si>
    <t>1 unit TB-10 (TABLE 2400x1200x750mm)</t>
  </si>
  <si>
    <t>TB-11 (TABLE D=1400x750mm)</t>
  </si>
  <si>
    <t>1 unit TB-11 (TABLE D=1400x750mm)</t>
  </si>
  <si>
    <t>TB-12 (TABLE D=1200x600x1100mm)</t>
  </si>
  <si>
    <t>1 unit TB-12 (TABLE D=1200x600x1100mm)</t>
  </si>
  <si>
    <t>Playwood 2cm finis HPL kaki</t>
  </si>
  <si>
    <t>Playwood 2cm finis HPL top</t>
  </si>
  <si>
    <t>TB-13 (TABLE D=800x750mm)</t>
  </si>
  <si>
    <t>1 unit TB-13 (TABLE D=800x750mm)</t>
  </si>
  <si>
    <t>TB-14 (TABLE D=1200x600x1100mm)</t>
  </si>
  <si>
    <t>1 unit TB-14 (TABLE D=1200x600x1100mm)</t>
  </si>
  <si>
    <t>Portable Grease trap pelat stainless ukuran (Pxlxt) 40x30x30 cm</t>
  </si>
  <si>
    <t>Sprinkler siram taman</t>
  </si>
  <si>
    <t>Branch Control Valve (BCV) Dengan Flow Switch &amp; Tamper Switch</t>
  </si>
  <si>
    <t>Pressure Reducing Valve (PRV) diameter 4</t>
  </si>
  <si>
    <t>1 bh PRV (Pressure Reducing Valve) dia 100mm c/w Pressure gauge in-out 16k</t>
  </si>
  <si>
    <t>PRV (Pressure Reducing Valve) dia 100mm c/w Pressure gauge in-out 16k</t>
  </si>
  <si>
    <t>Automatic Air Vent (AAV) diameter 4</t>
  </si>
  <si>
    <t>1 bh Automatic Air vent c/w Gate Valve dia 4"</t>
  </si>
  <si>
    <t>Automatic Air vent c/w Gate Valve dia 4"</t>
  </si>
  <si>
    <t>Solenoid Valve 24 Vdc dia. 2</t>
  </si>
  <si>
    <t>Ball Valve dia. 2 Protector</t>
  </si>
  <si>
    <t>Y Strainer dia. 2 - Weflo</t>
  </si>
  <si>
    <t>Filed Operatioil Panel</t>
  </si>
  <si>
    <t>1 meter Control Cable 2 Core Shielded AWG 22</t>
  </si>
  <si>
    <t>Control Cable 2 Core Shielded AWG 22</t>
  </si>
  <si>
    <t>Sumuran grounding genset tahanan max 3 Ohm</t>
  </si>
  <si>
    <t>Star Delta</t>
  </si>
  <si>
    <t>Tombol switch Exhaust Fan ON, OFF</t>
  </si>
  <si>
    <t>Indicating Lamp switch Exhaust Fan start, stop, fault</t>
  </si>
  <si>
    <t>Server VM 2 x 64 Core</t>
  </si>
  <si>
    <t>Patchcord Fiber optik</t>
  </si>
  <si>
    <t>SFP+ 10G</t>
  </si>
  <si>
    <t>Environment monitoring</t>
  </si>
  <si>
    <t>OTB</t>
  </si>
  <si>
    <t>Server Storage 24 Tera QNAP TS-1273AU- RP-8G + 2 TB x 12</t>
  </si>
  <si>
    <t>Vidiotron indoor</t>
  </si>
  <si>
    <t>Vidiotron outdoor</t>
  </si>
  <si>
    <t>Ducting BJLS tanpa isolasi</t>
  </si>
  <si>
    <t>Ducting BJLS dengan isolasi</t>
  </si>
  <si>
    <t>Ducting ukuran 450 x 200 mm</t>
  </si>
  <si>
    <t>1 IU. AC sytem VRF type Cassette kap. 34.100 btu/h</t>
  </si>
  <si>
    <t>IU. AC sytem VRF type Cassette kap. 34.100 btu/h</t>
  </si>
  <si>
    <t>1 unit OU VRF Kap. 18 PK</t>
  </si>
  <si>
    <t>1 unit OU VRF Kap.kap. 95.000 BTU/H</t>
  </si>
  <si>
    <t>OU VRF Kap. kap. 95.000 BTU/H</t>
  </si>
  <si>
    <t>OU VRF Kap. 95.000 BTU/H</t>
  </si>
  <si>
    <t>Fresh Air Fan Kapasitas 15.000 cmh</t>
  </si>
  <si>
    <t>Pressure Sensor</t>
  </si>
  <si>
    <t>Housing</t>
  </si>
  <si>
    <t>Pemasangan Branch Joint Refrigerant</t>
  </si>
  <si>
    <t>Kabel NYY 3 x 10 mm²</t>
  </si>
  <si>
    <t xml:space="preserve">1 meter Kabel NYY 3 x 10 mm² </t>
  </si>
  <si>
    <t>DMx Splitter</t>
  </si>
  <si>
    <t>SB-10 (OTTOMAN)</t>
  </si>
  <si>
    <t>1 unit SB-10 (OTTOMAN)</t>
  </si>
  <si>
    <t>SB-04 (SOFA BED 600x700x800mm)</t>
  </si>
  <si>
    <t>CH-20 (CLASS CHAIR D=800x550mm)</t>
  </si>
  <si>
    <t>CH-21 (EXTRA CLASS CHAIR (LEFT-HANDED) D=800x550mm))</t>
  </si>
  <si>
    <t>TB-01 (LECTURER TABLE)</t>
  </si>
  <si>
    <t>SB-01 (SOFA BED 01)</t>
  </si>
  <si>
    <t>SB-02 (SOFA BED 02)</t>
  </si>
  <si>
    <t>TB-03 (TABLE D=800x750mm)</t>
  </si>
  <si>
    <t>SB-14 (SOFA BED 1400x530x380mm)</t>
  </si>
  <si>
    <t>1 unit SB-14 (SOFA BED 1400x530x380mm)</t>
  </si>
  <si>
    <t>Alas spon dudukan</t>
  </si>
  <si>
    <t>TB-24 (TABLE 800x750mm)</t>
  </si>
  <si>
    <t>1 unit TB-24 (TABLE 800x750mm)</t>
  </si>
  <si>
    <t>CB-14 (CABINET 2800x250x3000mm)</t>
  </si>
  <si>
    <t>1 unit CB-14 (CABINET 2800x250x3000mm)</t>
  </si>
  <si>
    <t>CB-14 (CABINET 3000x1080x2000mm)</t>
  </si>
  <si>
    <t>CB-15 (CABINET 1600x1475x2000mm)</t>
  </si>
  <si>
    <t>1 unit CB-15 (CABINET 1600x1475x2000mm)</t>
  </si>
  <si>
    <t>CB-16 (CABINET 1600x600x1450mm)</t>
  </si>
  <si>
    <t>1 unit CB-16 (CABINET 1600x600x1450mm)</t>
  </si>
  <si>
    <t>CB-17 (CABINET 1600x600x1625mm)</t>
  </si>
  <si>
    <t>1 unit CB-17 (CABINET 1600x600x1625mm)</t>
  </si>
  <si>
    <t>CB-18 (CABINET 15095x420x3600mm)</t>
  </si>
  <si>
    <t>1 unit CB-18 (CABINET 15095x420x3600mm)</t>
  </si>
  <si>
    <t>Cat Duco</t>
  </si>
  <si>
    <t>CB-20 (CABINET 5500x400xFull Height 3580mm)</t>
  </si>
  <si>
    <t>1 unit CB-20 (CABINET 5500x400xFull Height 3580mm)</t>
  </si>
  <si>
    <t>CB-21 (CABINET 4300x400xFull Height 3850mm)</t>
  </si>
  <si>
    <t>1 unit CB-21 (CABINET 4300x400xFull Height 3850mm)</t>
  </si>
  <si>
    <t>CR-05 (MEJA KASIR 4800x2800x1220mm)</t>
  </si>
  <si>
    <t>1 unit CR-05 (MEJA KASIR 4800x2800x1220mm)</t>
  </si>
  <si>
    <t>TB-02 (TABLE 1200x600x780mm)</t>
  </si>
  <si>
    <t>As baja</t>
  </si>
  <si>
    <t>TB-15 (LECTURER TABLE D=1400x700mm)</t>
  </si>
  <si>
    <t>TB-15 (TABLE 1200x600x750mm)</t>
  </si>
  <si>
    <t>1 unit TB-15 (TABLE 1200x600x750mm)</t>
  </si>
  <si>
    <t>TB-16 (TABLE 1000x1000x345mm)</t>
  </si>
  <si>
    <t>1 unit TB-16 (TABLE 1000x1000x345mm)</t>
  </si>
  <si>
    <t>TB-17 (TABLE D=500x450mm)</t>
  </si>
  <si>
    <t>1 unit TB-17 (TABLE D=500x450mm)</t>
  </si>
  <si>
    <t>TB-04 (TABLE 1000x1000x330mm)</t>
  </si>
  <si>
    <t>TB-06 (TABLE 4170x700mm)</t>
  </si>
  <si>
    <t>TB-07 (TABLE 3800x630mm)</t>
  </si>
  <si>
    <t>TB-08 (TABLE 2370x1800mm)</t>
  </si>
  <si>
    <t>CB-11 (CABINET 2400x500x1250)</t>
  </si>
  <si>
    <t>1 unit CB-11 (CABINET 2400x500x1250)</t>
  </si>
  <si>
    <t>CB-12 (CABINET 2800x500x1580mm)</t>
  </si>
  <si>
    <t>1 unit CB-12 (CABINET 2800x500x1580mm)</t>
  </si>
  <si>
    <t>CB-13 (CABINET 2500x300xFul height mm)</t>
  </si>
  <si>
    <t>1 unit CB-13 (CABINET 2500x300xFul height mm)</t>
  </si>
  <si>
    <t>CR-03 (CREDENZA 2800x500x800mm)</t>
  </si>
  <si>
    <t>1 unit CR-03 (CREDENZA 2800x500x800mm)</t>
  </si>
  <si>
    <t>TB-01 (TABLE 1200x600x780mm)</t>
  </si>
  <si>
    <t>TB-13 (TABLE 2800x1200x750mm)</t>
  </si>
  <si>
    <t>TB-09 (TABLE 2800x1200x750mm)</t>
  </si>
  <si>
    <t>CB-22 (CABINET 835x720x1500mm)</t>
  </si>
  <si>
    <t>TB-02 (TABLE 1000x1000x330mm)</t>
  </si>
  <si>
    <t>Pemasangan 1 m' talang datar/jurai seng BJLS 28 lebar 90 cm</t>
  </si>
  <si>
    <t>Seng plat bjls 30</t>
  </si>
  <si>
    <t>Paku 1 inch</t>
  </si>
  <si>
    <t>Kayu papan kelas III</t>
  </si>
  <si>
    <t>LPSE Kementerian Pekerjaan Umum dan Perumahan Rakyat - Pembangunan Gedung Gelanggang Inovasi dan Kreativitas (GIK) UGM Tahap II</t>
  </si>
  <si>
    <t xml:space="preserve">MATA PEMBAYARAN UMUM </t>
  </si>
  <si>
    <t>Pengukuran dan pemasangan Bouwplank</t>
  </si>
  <si>
    <t>Papan nama proyek</t>
  </si>
  <si>
    <t>Pembuatan gudang (sewa)</t>
  </si>
  <si>
    <t>Pembuatan bedeng pekerja (sewa)</t>
  </si>
  <si>
    <t>Sekat\/Pagar Pembatas (Sewa)</t>
  </si>
  <si>
    <t>MATA PEMBAYARAN PERKIRAAN BIAYA PENERAPAN SMKKK</t>
  </si>
  <si>
    <t>Pembuatan dokumen RKK, RKPPL, RMLLP, RMPK</t>
  </si>
  <si>
    <t>Penyusunan pelaporan penerapan SMKK</t>
  </si>
  <si>
    <t>Sosialisasi, promosi dan pelatihan</t>
  </si>
  <si>
    <t>Induksi Keselamatan Konstruksi (Safety Induction)</t>
  </si>
  <si>
    <t>org</t>
  </si>
  <si>
    <t>Pengarahan Keselamatan Konstruksi (Safety Briefing)</t>
  </si>
  <si>
    <t>Pertemuan keselamatan (Safety Talk dan\/atau Tool Box Meeting)</t>
  </si>
  <si>
    <t>Pelatihan Keselamatan Konstruksi</t>
  </si>
  <si>
    <t>Penggunaan bahan kimia (MSDS)</t>
  </si>
  <si>
    <t>Analisis keselamatan pekerjaan</t>
  </si>
  <si>
    <t>Perilaku berbasis keselamatan (Budaya Berkeselamatan konstruksi)</t>
  </si>
  <si>
    <t>Papan Informasi Keselamatan Konstruksi</t>
  </si>
  <si>
    <t>Tali Keselamatan (Life Line)</t>
  </si>
  <si>
    <t>Pagar Pengaman (Guard Railling)</t>
  </si>
  <si>
    <t>roll</t>
  </si>
  <si>
    <t>Topi Pelindung (Safety Helmet)</t>
  </si>
  <si>
    <t>Pelindung Mata (Goggles, Spectacles)</t>
  </si>
  <si>
    <t>Pelindung telinga (ear plug, Ear Muff)</t>
  </si>
  <si>
    <t>Sarung Tangan (Safety Gloves)</t>
  </si>
  <si>
    <t>Sepatu Keselamatan (Safety Shoes, rubber safety shoes and toe cap)</t>
  </si>
  <si>
    <t>Penunjang Seluruh Tubuh (Full Body Harness)</t>
  </si>
  <si>
    <t>Rompi Keselamatan (Safety Vest)</t>
  </si>
  <si>
    <t>Pelindung Jatuh (Fall Arrester)</t>
  </si>
  <si>
    <t>Asuransi dan perizinan</t>
  </si>
  <si>
    <t>Asuransi (Construction All Risk \/CAR)</t>
  </si>
  <si>
    <t>proyek</t>
  </si>
  <si>
    <t>Uji riksa Alat berat</t>
  </si>
  <si>
    <t>alat\/kend</t>
  </si>
  <si>
    <t>Petugas Keselamatan Konstruksi, Petugas K3 Konstruksi</t>
  </si>
  <si>
    <t>OB</t>
  </si>
  <si>
    <t>Petugas Tanggap darurat\/Petugas pemadam kebakaran</t>
  </si>
  <si>
    <t>Petugas P3K</t>
  </si>
  <si>
    <t>Tenaga medis dan\/atau kesehatan (Dokter atau Paramedis)</t>
  </si>
  <si>
    <t>Petugas pengatur lalu lintas</t>
  </si>
  <si>
    <t>Fasilitas, sarana dan prasarana kesehatan</t>
  </si>
  <si>
    <t>Peralatan P3K</t>
  </si>
  <si>
    <t>Ruang P3K</t>
  </si>
  <si>
    <t>Peralatan pengasapan (obat dan mesin fogging)</t>
  </si>
  <si>
    <t>Ambulans (sewa)</t>
  </si>
  <si>
    <t xml:space="preserve">Rambu pekerjaan sementara </t>
  </si>
  <si>
    <t xml:space="preserve">Jalur Evakuasi (Petunjuk Escape Route) </t>
  </si>
  <si>
    <t>Kerucut lalu lintas (Traffic Cone)</t>
  </si>
  <si>
    <t>Lampu putar (Rotary Lamp)</t>
  </si>
  <si>
    <t>Pembatas Jalan (water barrier)</t>
  </si>
  <si>
    <t>Konsultasi dengan Ahli terkait Keselamatan Konstruksi</t>
  </si>
  <si>
    <t>Ahli Mekanikal (Madya)</t>
  </si>
  <si>
    <t>OJ</t>
  </si>
  <si>
    <t>Ahli Elektrikal (Madya)</t>
  </si>
  <si>
    <t>Alat Pemadam Api Portable (APAP)</t>
  </si>
  <si>
    <t>Pemeriksaan lingkungan\/uji sampling antara lain - pengujian kualitas air, - udara, - kebisingan, - getaran, - limbah B3, - pencahayaan</t>
  </si>
  <si>
    <t>titik lokasi</t>
  </si>
  <si>
    <t>Audit eksternal</t>
  </si>
  <si>
    <t>periode</t>
  </si>
  <si>
    <t>CCTV + alat pendukung sistem terpasang lengkap (sewa)</t>
  </si>
  <si>
    <t xml:space="preserve">MATA PEMBAYARAN PEKERJAAN UTAMA </t>
  </si>
  <si>
    <t>ZONA D</t>
  </si>
  <si>
    <t>RETAIL ROOF ZONA D</t>
  </si>
  <si>
    <t>Pembuatan 1 kg baja profil WF 400.200.8.13 (Termasuk Pengelasan, Perakitan, Zinchromate &amp; Cat Finish Anti Karat)</t>
  </si>
  <si>
    <t>Pembuatan 1 kg baja profil WF 300.150.6.5.9 (Termasuk Pengelasan, Perakitan, Zinchromate &amp; Cat Finish Anti Karat)</t>
  </si>
  <si>
    <t>Pembuatan 1 kg baja profil CNP 200.75.20.3,2 (Termasuk Pengelasan, Perakitan, Zinchromate &amp; Cat Finish Anti Karat)</t>
  </si>
  <si>
    <t>Sagrod 12 mm</t>
  </si>
  <si>
    <t>Plat 20 mm</t>
  </si>
  <si>
    <t>Plat 24mm</t>
  </si>
  <si>
    <t>Plat 12mm</t>
  </si>
  <si>
    <t>Penutup Lantai</t>
  </si>
  <si>
    <t>Talang</t>
  </si>
  <si>
    <t>RIGGING AUDITORIUM KECIL ZONA D</t>
  </si>
  <si>
    <t>Dynabolt</t>
  </si>
  <si>
    <t>Baseplate 10mm</t>
  </si>
  <si>
    <t>Pembuatan 1 kg baja profil hollow 50.50.5 (Termasuk Pengelasan, Perakitan, Zinchromate &amp; Cat Finish Anti Karat)</t>
  </si>
  <si>
    <t>Pembuatan 1 kg baja profil pipa (Termasuk Pengelasan, Perakitan, Zinchromate &amp; Cat Finish Anti Karat)</t>
  </si>
  <si>
    <t>ZONA F</t>
  </si>
  <si>
    <t>AUDITORIUM BESAR ZONA F</t>
  </si>
  <si>
    <t>Rigging Lighting Bar I, II, III, IV &amp; Border Curtain I, II, &amp; Leg Curtain</t>
  </si>
  <si>
    <t>Pembuatan 1 kg baja profil hollow 50.100.3,2 (Termasuk Pengelasan, Perakitan, Zinchromate &amp; Cat Finish Anti Karat)</t>
  </si>
  <si>
    <t>Rigging Cyclorama, Forestage Bar I &amp; II</t>
  </si>
  <si>
    <t>Pembuatan 1 kg baja profil pipa galvanis (Termasuk Pengelasan, Perakitan, Zinchromate &amp; Cat Finish Anti Karat)</t>
  </si>
  <si>
    <t>Side Bar Left &amp; Right</t>
  </si>
  <si>
    <t>Rigging Main Curtain</t>
  </si>
  <si>
    <t>Pembuatan 1 kg baja profil pipa galvanis 3\/4 (Termasuk Pengelasan, Perakitan, Zinchromate &amp; Cat Finish Anti Karat)</t>
  </si>
  <si>
    <t>Electric \/ Motorized Chain Block 3unit Lengkap dengan instalasi dan sistem kontrol</t>
  </si>
  <si>
    <t>MEZZANINE RUANG FOH (Front of House)</t>
  </si>
  <si>
    <t>Pembuatan 1 kg baja profil H-Beam 350.350.12.19 (Termasuk Pengelasan, Perakitan, Zinchromate &amp; Cat Finish Anti Karat)</t>
  </si>
  <si>
    <t>Pembuatan 1 kg baja profil IWF (Termasuk Pengelasan, Perakitan, Zinchromate &amp; Cat Finish Anti Karat)</t>
  </si>
  <si>
    <t>Pembuatan 1 kg baja profil IWF 300.150.6,5.9 (Termasuk Pengelasan, Perakitan, Zinchromate &amp; Cat Finish Anti Karat)</t>
  </si>
  <si>
    <t>Plat 20 mm baseplate</t>
  </si>
  <si>
    <t>ZONA B</t>
  </si>
  <si>
    <t>SPORTHALL</t>
  </si>
  <si>
    <t>Electric \/ Motorized Chain Block 18unit Lengkap dengan instalasi dan sistem kontrol</t>
  </si>
  <si>
    <t>0. GENERAL</t>
  </si>
  <si>
    <t xml:space="preserve">Railing Curtain Wall Zona </t>
  </si>
  <si>
    <t>Railing Tipe 1 (Termasuk Dynabolt, Baseplate, Pengelasan, Perakitan, Zinchromate &amp; Cat Finish Anti Karat)</t>
  </si>
  <si>
    <t>Railing Tipe 2 (Termasuk Dynabolt, Baseplate, Pengelasan, Perakitan, Zinchromate &amp; Cat Finish Anti Karat)</t>
  </si>
  <si>
    <t>TANGGA KEBAKARAN</t>
  </si>
  <si>
    <t>Tangga Kebakaran #2 (ZONA C)</t>
  </si>
  <si>
    <t>Pasangan dinding kerawang</t>
  </si>
  <si>
    <t>Tangga Kebakaran #3 (ZONA D)</t>
  </si>
  <si>
    <t>Tangga Kebakaran #4 (ZONA D2)</t>
  </si>
  <si>
    <t>TERITIS GRC dan CURTAIN (ZONA C)</t>
  </si>
  <si>
    <t>Pemasangan GRC Cetak</t>
  </si>
  <si>
    <t>Pembuatan dan Pemasangan Louvre P2</t>
  </si>
  <si>
    <t>Retail Roof</t>
  </si>
  <si>
    <t>Pasangan Dinding</t>
  </si>
  <si>
    <t>Plasteran</t>
  </si>
  <si>
    <t>Pengecatan dinding interior</t>
  </si>
  <si>
    <t>Pekerjaan plafon rangka hollow</t>
  </si>
  <si>
    <t>Pengecatan Plafon</t>
  </si>
  <si>
    <t>Pekerjaan GRC cetak t=10mm+rangka hollow</t>
  </si>
  <si>
    <t>Pengecatan eksterior</t>
  </si>
  <si>
    <t>Kusen curtainwall</t>
  </si>
  <si>
    <t>Pintu PK</t>
  </si>
  <si>
    <t>Aluminum flashing</t>
  </si>
  <si>
    <t>Kanopi Void Ramp Putar Zona D</t>
  </si>
  <si>
    <t>Chemical Anchor (Termasuk 2 baut &amp; 2 ring)</t>
  </si>
  <si>
    <t>Baseplate</t>
  </si>
  <si>
    <t>Penutup Atap ACP \/ Aluminium Sheet termasuk rangka hollow galvanis 40x40mm</t>
  </si>
  <si>
    <t>Auditorium Kecil Zona D</t>
  </si>
  <si>
    <t>Cover Stainless Steel</t>
  </si>
  <si>
    <t>Auditorium Besar Zona F</t>
  </si>
  <si>
    <t>Lantai</t>
  </si>
  <si>
    <t>Dinding Akustik</t>
  </si>
  <si>
    <t>Perkuatan Baja pendukung Dinding Akustik</t>
  </si>
  <si>
    <t>Wall Treatment Panggung (QRD Acoustic Diffuser)</t>
  </si>
  <si>
    <t>Plafond Akustik</t>
  </si>
  <si>
    <t>FOH</t>
  </si>
  <si>
    <t>Raised Floor</t>
  </si>
  <si>
    <t>Insulasi Panel Dinding</t>
  </si>
  <si>
    <t>Pintu P 08</t>
  </si>
  <si>
    <t>Pintu P 09</t>
  </si>
  <si>
    <t>ZONA BNI</t>
  </si>
  <si>
    <t>Lapisan insulasi tebal 2 inchi</t>
  </si>
  <si>
    <t>Lapisan alumunium foil</t>
  </si>
  <si>
    <t>TAMBAHAN BARU\/ PRASARANA PENDUKUNG PENGELOLAAN</t>
  </si>
  <si>
    <t>Pintu Gate Zona C 1</t>
  </si>
  <si>
    <t>Pintu Gate Zona C 2</t>
  </si>
  <si>
    <t>Pintu Gate Zona D</t>
  </si>
  <si>
    <t>Pintu Gate Rooftop 01</t>
  </si>
  <si>
    <t>Pintu Gate Rooftop 02</t>
  </si>
  <si>
    <t>Pintu Gate Rooftop 03</t>
  </si>
  <si>
    <t>Pintu Gate Rooftop 04</t>
  </si>
  <si>
    <t>Cover Flexible dan AC Diffuser (Tempat Duduk Konser Hall Zona F)</t>
  </si>
  <si>
    <t>Penambahan pagar akses ke solar panel</t>
  </si>
  <si>
    <t>Pengecatan Marking Kolom</t>
  </si>
  <si>
    <t>Hard Standing</t>
  </si>
  <si>
    <t>- Dilatasi tebal 20 mm, diisi cairan bitumen</t>
  </si>
  <si>
    <t>- Tulangan wiremesh M12-150 mm (Setiap 5,4 m)</t>
  </si>
  <si>
    <t>- Tulangan Dowel D13-200 mm, Panjang 1,5 m</t>
  </si>
  <si>
    <t>- Besi 10 mm</t>
  </si>
  <si>
    <t>- Spacer Bar U 8 mm, jarak 1 m</t>
  </si>
  <si>
    <t>- Lapis Agregat kelas A Tebal 100 mm</t>
  </si>
  <si>
    <t>- Rabat Beton Tebal 100 mm</t>
  </si>
  <si>
    <t>- Tahu Beton 20x20 mm, jarak 600 mm</t>
  </si>
  <si>
    <t>- Beton fc25 Mpa</t>
  </si>
  <si>
    <t>ROOFTOP</t>
  </si>
  <si>
    <t xml:space="preserve">Pekerjaan Pembuatan dan Pemasangan 1 Unit Casual Leasing </t>
  </si>
  <si>
    <t>PEKERJAAN ELEKTRIKAL DAN ELEKTRONIKA</t>
  </si>
  <si>
    <t>SUMBER DAYA DAN DISTRIBUSI</t>
  </si>
  <si>
    <t>SUPPLY DAYA FAN</t>
  </si>
  <si>
    <t xml:space="preserve">Power Panel Pressurized Fan (Power Panel Press Fan), Wall mounted c\/w </t>
  </si>
  <si>
    <t>Box Uk. 50 x 70 x 25 cm (tebal 2,5 mm)</t>
  </si>
  <si>
    <t>MCCB 50 A\/10 kA\/3P</t>
  </si>
  <si>
    <t>MCB 50 A\/6 kA\/3P</t>
  </si>
  <si>
    <t xml:space="preserve">MCB 16 A\/ 1P \/6 kA </t>
  </si>
  <si>
    <t xml:space="preserve">Digital Power Meter c\/w asesories </t>
  </si>
  <si>
    <t>Sekering 2 A</t>
  </si>
  <si>
    <t>Selector Switch</t>
  </si>
  <si>
    <t xml:space="preserve">Indicating Lamp switch Exhaust Fan start, stop, fault </t>
  </si>
  <si>
    <t>CU Busbar 3 (15x3) For R,S,T,N</t>
  </si>
  <si>
    <t>CU Busbar (25x3) For N</t>
  </si>
  <si>
    <t>CU Busbar (15x3) For E</t>
  </si>
  <si>
    <t>Trafo CT</t>
  </si>
  <si>
    <t>ACTIVE HARMONIC FILTER (AHF)</t>
  </si>
  <si>
    <t>AHF PPAC.A.1</t>
  </si>
  <si>
    <t>Panel Active Harmonic Filter 380V 250A, lengkap dengan Active Harmonic Filter 150A Active Harmonic Filter 100A Panel Circuit Breaker and Panel for AHF (inc asesories) 1 Unit Dimensi 2100 x 800 x 1000 mm MCCB NSX 200A 3P 36KA MCCB NSX 125A 3P 36KA Current Transformer 400Hz Class 1 Clamp On (3xPhase)</t>
  </si>
  <si>
    <t>AHF PPAC.A.2</t>
  </si>
  <si>
    <t>Panel Active Harmonic Filter 380V 50A, lengkap dengan Active Harmonic Filter 50A Panel Circuit Breaker and Panel for AHF (inc asesories) Dimensi 2100 x 800 x 800 mm MCCB NSX 75A 3P 36KA MCCB NSX 125A 3P 36KA Current Transformer 400Hz Class 1 Clamp On (3xPhase)</t>
  </si>
  <si>
    <t>AHF PPAC.A.3</t>
  </si>
  <si>
    <t>Panel Active Harmonic Filter 380V 150A, lengkap dengan Active Harmonic Filter 150A Panel Circuit Breaker and Panel for AHF (inc asesories) Dimensi 2100 x 800 x 800 mm MCCB NSX 200A 3P 36KA Current Transformer 400Hz Class 1 Clamp On (3xPhase)</t>
  </si>
  <si>
    <t>AHF PPAC.A.4</t>
  </si>
  <si>
    <t xml:space="preserve">Panel Active Harmonic Filter 380V 150A, lengkap dengan Active Harmonic Filter 150A Panel Circuit Breaker and Panel for AHF (inc asesories) Dimensi 2100 x 800 x 800 mm MCCB NSX 200A 3P 36KA Current Transformer 400Hz Class 1 Clamp On (3xPhase) </t>
  </si>
  <si>
    <t>AHF PPAC.1.6B</t>
  </si>
  <si>
    <t>Panel Active Harmonic Filter 380V 250A, lengkap dengan Active Harmonic Filter 150A Active Harmonic Filter 100A Panel Circuit Breaker and Panel for AHF (inc asesories) Dimensi 2100 x 800 x 1000 mm MCCB NSX 200A 3P 36KA MCCB NSX 125A 3P 36KA Current Transformer 400Hz Class 1 Clamp On (3xPhase)</t>
  </si>
  <si>
    <t>INSTALASI GENSET</t>
  </si>
  <si>
    <t>Pengadaan Genset</t>
  </si>
  <si>
    <t xml:space="preserve">Pengadaan dan pemasangan Pipa Gas Buang 2 unit dengan menggunakan BSP Medium Class lengkap dibungkus jaketting alluminium sheet dan rockwool serta material bantu lainnya </t>
  </si>
  <si>
    <t>Sistem Gas Buang (Hospital Silencer)</t>
  </si>
  <si>
    <t xml:space="preserve">Ducting Exhaust Radiator </t>
  </si>
  <si>
    <t>Tangki mingguan kap. 12000 Liter</t>
  </si>
  <si>
    <t xml:space="preserve">Pemipaan Bahan bakar solar dari tangki bulanan ke tangki solar harian lengkap dengan pipa stainlessteel\/pipa duplex 3\/4 = 25 meter koneksi ke Tangki harian lengkap dengan valve , check valve , streiner ,fitting serta material bantu lainnya </t>
  </si>
  <si>
    <t>Pompa Elektrik ( Gear Pump ) kap. 60 l\/mnt</t>
  </si>
  <si>
    <t xml:space="preserve">Hand Pump manual operation </t>
  </si>
  <si>
    <t xml:space="preserve">Fuel Level Switch + Kabel Kontrol </t>
  </si>
  <si>
    <t xml:space="preserve">Panel Pompa solar lengkap dengan kabel kontrol </t>
  </si>
  <si>
    <t>Kabel Panel Genset</t>
  </si>
  <si>
    <t>Kabel dari Trafo ke ATS NYY 5 x 4 x 1C 240 mm2 + 2 x NYA 300 mm2</t>
  </si>
  <si>
    <t>Kabel dari ATS ke LVMDP Eksisting NYY 5 x 4 x 1C 240 mm2 + 2 x NYA 300 mm2</t>
  </si>
  <si>
    <t>Kabel BC 50 mm2 (Casing Genset 1 - Sumur Grounding Genset 1)</t>
  </si>
  <si>
    <t>Kabel BC 50 mm2 (Casing Genset 2 - Sumur Grounding Genset 1)</t>
  </si>
  <si>
    <t>Kabel BCC 13x1x95 mm2 (Genset 1 - Sumur Grounding Alternator Genset)</t>
  </si>
  <si>
    <t>Sumuran grounding Alternator Genset tahanan max 3 Ohm lengkap dengan galian &amp; pengukuran</t>
  </si>
  <si>
    <t xml:space="preserve">Konektor grounding </t>
  </si>
  <si>
    <t>Pelat Tembaga 30x3mm \/ keliling bangunan Ruang Genset</t>
  </si>
  <si>
    <t>meter</t>
  </si>
  <si>
    <t>Terminal Penyama Potensial lengkap dengan pelat tembaga &amp; asesories</t>
  </si>
  <si>
    <t>BC 50 mm (Tangki BBM - Ring Grounding Ruang Genset)</t>
  </si>
  <si>
    <t>Konektor grounding dan material bantu lainnya</t>
  </si>
  <si>
    <t xml:space="preserve">Isolasi ruang genset dengan menggunakan rockwool density 100 kg\/m3 lengkap dengan glasscseth , wire mesh , spindle pin dan material bantu lainnya </t>
  </si>
  <si>
    <t>Panel ATS Tipe Free Standing (sesuai gambar) lengkap dengan Type Free Standing, Incoming Genset, Incoming Trafo, Out going</t>
  </si>
  <si>
    <t>Box Uk. 3200x 1000 x 2000 x (Tebal 2mm) (P x L x T)</t>
  </si>
  <si>
    <t>Incoming PLN</t>
  </si>
  <si>
    <t>ACB 5000 AT\/5000 AF\/100 kA\/4P Motorized c\/w asesories</t>
  </si>
  <si>
    <t>SHT Release</t>
  </si>
  <si>
    <t>Incoming Genset</t>
  </si>
  <si>
    <t>ACB 5000 AT\/5000 AF\/100 kA\/4P c\/w asesories</t>
  </si>
  <si>
    <t>Sistem ATS\/AMF</t>
  </si>
  <si>
    <t>Outgoing</t>
  </si>
  <si>
    <t>Surge Arester 3P+N 65 kA</t>
  </si>
  <si>
    <t>Bus Bar system \/ bus bar system</t>
  </si>
  <si>
    <t xml:space="preserve">Sekering 4 A </t>
  </si>
  <si>
    <t xml:space="preserve">Lampu tanda </t>
  </si>
  <si>
    <t xml:space="preserve">Ampere Meter DC </t>
  </si>
  <si>
    <t>Volt Meter DC</t>
  </si>
  <si>
    <t>Relay - relay</t>
  </si>
  <si>
    <t>Busway From Trafo to ATS</t>
  </si>
  <si>
    <t>Busway 5000 A Cu, 3P4W + PE 100% IP54</t>
  </si>
  <si>
    <t>Straight Length</t>
  </si>
  <si>
    <t>Flange End</t>
  </si>
  <si>
    <t>Nos</t>
  </si>
  <si>
    <t>Flexible Bar</t>
  </si>
  <si>
    <t>Cross Bar</t>
  </si>
  <si>
    <t>Flexible Housing</t>
  </si>
  <si>
    <t>Hanger</t>
  </si>
  <si>
    <t>Busway From LVMDP to ATS</t>
  </si>
  <si>
    <t>Busway 5000 A Cu, 3P4W + PE 1000% IP54</t>
  </si>
  <si>
    <t>PENYESUAIAN PANEL EKSISTING</t>
  </si>
  <si>
    <t>LVMDP</t>
  </si>
  <si>
    <t>MCCB 100 A\/70 kA\/3P</t>
  </si>
  <si>
    <t>SDP</t>
  </si>
  <si>
    <t>PENYESUAIAN PANEL EKSISTING SDP.1.1</t>
  </si>
  <si>
    <t>Shunt Trip lengkap wiring kendali dari ATS</t>
  </si>
  <si>
    <t>PENYESUAIAN PANEL EKSISTING SDP BASEMENT</t>
  </si>
  <si>
    <t>SDP.RETAIL</t>
  </si>
  <si>
    <t>PENYESUAIAN PANEL EKSISTING SDP RETAIL</t>
  </si>
  <si>
    <t>MCCB 60A\/18kA\/3P</t>
  </si>
  <si>
    <t>MCCB 160A\/18kA\/3P</t>
  </si>
  <si>
    <t>CU Busbar 3x (60x5) For R, S, T,</t>
  </si>
  <si>
    <t>CU Busbar 2x(50x5) For N</t>
  </si>
  <si>
    <t>CU Busbar (30x5) For N</t>
  </si>
  <si>
    <t>PP RETAIL 1.1</t>
  </si>
  <si>
    <t>PENYESUAIAN PANEL EKSISTING PP RETAIL 1.1</t>
  </si>
  <si>
    <t>MCCB 60A\/36KA\/3P</t>
  </si>
  <si>
    <t>MCB 80A\/10 KA\/1P</t>
  </si>
  <si>
    <t>MCB 20A\/6 KA\/1P</t>
  </si>
  <si>
    <t>MCB 25A\/6 KA\/1P</t>
  </si>
  <si>
    <t>MC.3P 70A\/NC</t>
  </si>
  <si>
    <t>PENYESUAIAN PANEL METERING PP RETAIL 1.1</t>
  </si>
  <si>
    <t>KWH meter 1P\/100A</t>
  </si>
  <si>
    <t>KWH meter 1P\/45A</t>
  </si>
  <si>
    <t>MCB 32A\/6 KA\/1P</t>
  </si>
  <si>
    <t>Kabel NYY 3 x 25mm2</t>
  </si>
  <si>
    <t>kabel NYY 3 x 4mm2</t>
  </si>
  <si>
    <t>PP RETAIL 1.2</t>
  </si>
  <si>
    <t>PENYESUAIAN PANEL EKSISTING PP RETAIL 1.2</t>
  </si>
  <si>
    <t>PENYESUAIAN PANEL METERING PP RETAIL 1.2</t>
  </si>
  <si>
    <t>PP RETAIL 1.4A</t>
  </si>
  <si>
    <t>PENYESUAIAN PANEL EKSISTING PP RETAIL 1.4A</t>
  </si>
  <si>
    <t>CU Busbar 2x3x(15x3) For R, S, T,</t>
  </si>
  <si>
    <t>CU Busbar 2x(25x3) For N</t>
  </si>
  <si>
    <t>CU Busbar 2x(15x3) For N</t>
  </si>
  <si>
    <t>MCCB 160A\/36KA\/3P</t>
  </si>
  <si>
    <t>MCB 20A\/10 KA\/1P</t>
  </si>
  <si>
    <t>PENYESUAIAN PANEL METERING PP RETAIL 1.4A</t>
  </si>
  <si>
    <t>PP RETAIL 1.4B</t>
  </si>
  <si>
    <t>PENYESUAIAN PANEL EKSISTING PP RETAIL 1.4B</t>
  </si>
  <si>
    <t>MCCB 80A\/36KA\/3P</t>
  </si>
  <si>
    <t>MC.3P 80A\/NC</t>
  </si>
  <si>
    <t>PENYESUAIAN PANEL METERING PP RETAIL 1.4B</t>
  </si>
  <si>
    <t>PP RETAIL 2.4A</t>
  </si>
  <si>
    <t>PENYESUAIAN PANEL EKSISTING PP RETAIL 2.4A</t>
  </si>
  <si>
    <t>CU Busbar 2x3x (15x3) For R, S, T,</t>
  </si>
  <si>
    <t>MCB 20A\/6 KA\/3P</t>
  </si>
  <si>
    <t>MCB 25A\/6 KA\/3P</t>
  </si>
  <si>
    <t>PENYESUAIAN PANEL METERING PP RETAIL 2.4A</t>
  </si>
  <si>
    <t>PP OF 2.4B</t>
  </si>
  <si>
    <t>PENYESUAIAN PANEL EKSISTING PP RETAIL 2.4B</t>
  </si>
  <si>
    <t>MCB 40A\/6 KA\/3P</t>
  </si>
  <si>
    <t>MCB 60A\/6 KA\/3P</t>
  </si>
  <si>
    <t>MCB 50A\/6 KA\/3P</t>
  </si>
  <si>
    <t>MCB 32A\/6 KA\/3P</t>
  </si>
  <si>
    <t>PENYESUAIAN PANEL METERING PP RETAIL 2.4B</t>
  </si>
  <si>
    <t>Kabel NYY 3 x 6 mm2</t>
  </si>
  <si>
    <t>PENAMBAHAN PANEL</t>
  </si>
  <si>
    <t>PANEL PP RETAIL 1.4A (1)</t>
  </si>
  <si>
    <t>Box Panel</t>
  </si>
  <si>
    <t>MC.3P 200A\/NC</t>
  </si>
  <si>
    <t>MCB 16A\/6 KA\/1P</t>
  </si>
  <si>
    <t>MCB 40A\/6 KA\/1P</t>
  </si>
  <si>
    <t>MCB 60A\/6 KA\/1P</t>
  </si>
  <si>
    <t>CU Busbar 3x(20x5) For R, S, T,</t>
  </si>
  <si>
    <t>CU Busbar (20x5) For N</t>
  </si>
  <si>
    <t>PANEL PP RETAIL 1.4B (1)</t>
  </si>
  <si>
    <t>CU Busbar 3x(15x3) For R, S, T,</t>
  </si>
  <si>
    <t>CU Busbar (15x3) For N</t>
  </si>
  <si>
    <t>PANEL PP RETAIL 2.4A (1)</t>
  </si>
  <si>
    <t>MCCB 200A\/36KA\/3P</t>
  </si>
  <si>
    <t>KWH meter 3P\/63A</t>
  </si>
  <si>
    <t>PANEL PP RETAIL 2.4B (1)</t>
  </si>
  <si>
    <t>MCCB 80A\/10KA\/3P</t>
  </si>
  <si>
    <t>MCB 16A\/4,5 KA\/1P</t>
  </si>
  <si>
    <t>MCB 25A\/4,5 KA\/1P</t>
  </si>
  <si>
    <t>MCB 32A\/4,5 KA\/1P</t>
  </si>
  <si>
    <t>PANEL SDP RETAIL (1)</t>
  </si>
  <si>
    <t>MCCB 630A\/36KA\/3P</t>
  </si>
  <si>
    <t>MCCB 200A\/18KA\/3P</t>
  </si>
  <si>
    <t>MCCB 160A\/18KA\/3P</t>
  </si>
  <si>
    <t>MCCB 100A\/18KA\/3P</t>
  </si>
  <si>
    <t>MCCB 80A\/18KA\/3P</t>
  </si>
  <si>
    <t>MCCB 63A\/18KA\/3P</t>
  </si>
  <si>
    <t>Surge Arester type 2\/3P+N 20kA</t>
  </si>
  <si>
    <t>CU Busbar 3x(50x5) For R, S, T,</t>
  </si>
  <si>
    <t>CU Busbar 20x(40x5) For N</t>
  </si>
  <si>
    <t>CU Busbar (25x5) For N</t>
  </si>
  <si>
    <t>Kabel monitoring SDP RETAIL (1) ke BMS AWG 22 1 PAIR (Conduit 20mm)</t>
  </si>
  <si>
    <t>Kabel kontrol SDP RETAIL (1) ke BMS ITC 2x2x0,6 mm (Conduit 20mm)</t>
  </si>
  <si>
    <t>Kabel dari SDP RETAIL (1) ke LVMDP NYY 4x1Cx240mm2 + NYY 1x120mm2</t>
  </si>
  <si>
    <t>Kabel dari SDP RETAIL (1) ke Sumur Grounding BCC 120mm2</t>
  </si>
  <si>
    <t>PANEL EMERGENCY</t>
  </si>
  <si>
    <t>MCCB 32A\/50KA\/3P</t>
  </si>
  <si>
    <t>MCCB 40A\/50KA\/3P</t>
  </si>
  <si>
    <t>MCCB 63A\/50KA\/3P</t>
  </si>
  <si>
    <t>MCCB 100A\/70KA\/3P</t>
  </si>
  <si>
    <t>CU Busbar 3x(60x10) For R, S, T,</t>
  </si>
  <si>
    <t>CU Busbar (60x10) For N</t>
  </si>
  <si>
    <t>Kabel monitoring PANEL EMERGENCY ke BMS AWG 22 1 PAIR (Conduit 20mm)</t>
  </si>
  <si>
    <t>Kabel kontrol PANEL EMERGENCY ke BMS ITC 2x2x0,6 mm (Conduit 20mm)</t>
  </si>
  <si>
    <t>Kabel dari PANEL EMERGENCY ke LVMDP NYY 4x35mm2 + NYY 1x16mm2</t>
  </si>
  <si>
    <t>PENAMBAHAN KABEL TENANT</t>
  </si>
  <si>
    <t>Kabel dari PP RETAIL 1.1 ke BR.1.1\/1 NYY 3 x 6 mm2</t>
  </si>
  <si>
    <t xml:space="preserve">Kabel dari PP RETAIL ke SDP RETAIL 1.1 NYY 4 x 6mm2 (RSTN) + NYA 2,5mm2 (N) </t>
  </si>
  <si>
    <t>Kabel dari PP RETAIL ke SDP RETAIL NYA 6mm2</t>
  </si>
  <si>
    <t>Kabel dari LVMDP 1.2 ke BNI.1.1NYY 4 x 10 mm2</t>
  </si>
  <si>
    <t>Kabel dari PP RETAIL 1.4A (1) ke BR.1.4A.02 3 x 4 mm2</t>
  </si>
  <si>
    <t>Kabel dari PP RETAIL 1.4A (1) ke BR.1.4A.07 NYY 3 x 16 mm2</t>
  </si>
  <si>
    <t>Kabel dari PP RETAIL 1.4A (1) ke BR.1.4A.08 NYY 4 x 10 mm2</t>
  </si>
  <si>
    <t>Kabel Kontrol dari PP RETAIL ke BMS ITC 2x2x0,6 mm (Conduit 20mm)</t>
  </si>
  <si>
    <t>Kabel Monitoring dari PP RETAIL ke BMS AWG 22 1 Pair (Conduit 20mm)</t>
  </si>
  <si>
    <t>Kabel dari PP RETAIL ke SDP RETAIL NYY 4x70mm2 (R,S,T,N) + NYY 1x35mm2 (N)</t>
  </si>
  <si>
    <t>Kabel ROUNDINGdari PP RETAIL 1.4A ke SDP RETAIL BCC 35 mm2</t>
  </si>
  <si>
    <t>Kabel ROUNDINGdari PP RETAIL 1.4A ke SDP RETAIL BCC 16 mm2</t>
  </si>
  <si>
    <t>Kabel dari PP RETAIL 1.4B ke SDP RETAIL NYY 4 x 35 mm2 (R,S,T,N) + NYY 1 x 16mm2 (N)</t>
  </si>
  <si>
    <t>Kabel Grounding dari PP RETAIL 1.4B ke SDP RETAIL BCC 16 mm2</t>
  </si>
  <si>
    <t>Kabel dari PP RETAIL 2.4A (1) ke BR.OF.2.4A\/01 NYY 3 x 4 mm2</t>
  </si>
  <si>
    <t>Kabel dari PP RETAIL 2.4A (1) ke BR.OF.2.4A\/02 NYY 3 x 6 mm2</t>
  </si>
  <si>
    <t>Kabel dari PP RETAIL 2.4A (1) ke BR.OF.2.4A\/03 NYY 3 x 4 mm2</t>
  </si>
  <si>
    <t>Kabel dari PP RETAIL 2.4A (1) ke BR.OF.2.4A\/04 NYY 3 x 4 mm2</t>
  </si>
  <si>
    <t>Kabel dari PP RETAIL 2.4A (1) ke BR.OF.2.4A\/08 NYY 3 x 10 mm2</t>
  </si>
  <si>
    <t>Kabel dari PP RETAIL 2.4A (1) ke BR.OF.2.4A\/09 NYY 3 x 4 mm2</t>
  </si>
  <si>
    <t>Kabel dari PP RETAIL 2.4A (1) ke BR.OF.2.4A\/10 NYY 3 x 6mm2</t>
  </si>
  <si>
    <t>Kabel dari PP RETAIL 2.4A (1) ke BR.OF.2.4A\/15 NYY 3 x 4 mm2</t>
  </si>
  <si>
    <t>Kabel dari PP RETAIL 2.4A (1) ke BR.OF.2.4A\/16 NYY 3 x 4mm2</t>
  </si>
  <si>
    <t>Kabel dari PP RETAIL 2.4A ke SDP RETAIL NYY 4 x 35 mm2 (R,S,T,N) + NYY 1 x 16mm2 (N)</t>
  </si>
  <si>
    <t>Kabel Grounding dari PP RETAIL 1.4A ke SDP RETAIL BCC 16 mm2</t>
  </si>
  <si>
    <t>Kabel dari PP RETAIL 2.4B (1) ke BR.OF.2.4B\/01 NYY 3 x 4 mm2</t>
  </si>
  <si>
    <t>Kabel dari PP RETAIL 2.4B (1) ke BR.OF.2.4B\/02 NYY 3 x 4 mm2</t>
  </si>
  <si>
    <t>Kabel dari PP RETAIL 2.4B (1) ke BR.OF.2.4B\/03 NYY 3 x 4 mm2</t>
  </si>
  <si>
    <t>Kabel dari PP RETAIL 2.4B (1) ke BR.OF.2.4B\/04 NYY 3 x 4 mm2</t>
  </si>
  <si>
    <t>Kabel dari PP RETAIL 2.4B (1) ke BR.OF.2.4B\/05 NYY 3 x 4 mm2</t>
  </si>
  <si>
    <t>Kabel dari PP RETAIL 2.4B (1) ke BR.OF.2.4B\/06 NYY 3 x 4 mm2</t>
  </si>
  <si>
    <t>Kabel dari PP RETAIL 2.4B (1) ke BR.OF.2.4B\/07 NYY 3 x 4 mm2</t>
  </si>
  <si>
    <t>Kabel dari PP RETAIL 2.4B (1) ke BR.OF.2.4B\/08 NYY 3 x 4 mm2</t>
  </si>
  <si>
    <t>Kabel dari PP RETAIL 2.4B (1) ke BR.OF.2.4B\/09 NYY 3 x 4 mm2</t>
  </si>
  <si>
    <t>Kabel kontrol dari PP RETAIL 2.4B (1) ke BMS ITC 2x2x0,6mm (conduit 20mm)</t>
  </si>
  <si>
    <t>Kabel monitoring dari PP RETAIL 2.4B (1) ke BMS AWG 22 1 PAIR (conduit 20mm)</t>
  </si>
  <si>
    <t>Kabel Grounding dari PP RETAIL 2.4B (1) keSDP RETAIL BCC 16mm2</t>
  </si>
  <si>
    <t xml:space="preserve">Kabel dari SDP.RETAIL ke LVMDP NYY 4 x 185 mm2 + NYA 1 x 95 mm2 </t>
  </si>
  <si>
    <t>Kabel dari SDP.RETAIL (1) ke PP.OF.2.4A(1) NYY 4 x 25 mm2 + NYA 1 x 26 mm2 +BCC 16mm2</t>
  </si>
  <si>
    <t>PANEL DAN KABEL FEEDER LIFT</t>
  </si>
  <si>
    <t>Panel Zona A</t>
  </si>
  <si>
    <t>MCCB 32A\/25kA\/3P</t>
  </si>
  <si>
    <t>CU Busbar (15x3) For R, S, T,</t>
  </si>
  <si>
    <t>Kabel FRC 16 mm</t>
  </si>
  <si>
    <t>Panel Zona C</t>
  </si>
  <si>
    <t>Panel Zona D</t>
  </si>
  <si>
    <t>Panel Zona F</t>
  </si>
  <si>
    <t>Panel Zona Eks BNI</t>
  </si>
  <si>
    <t>PENERANGAN DAN KOTAK KONTAK</t>
  </si>
  <si>
    <t>PENERANGAN ZONA A</t>
  </si>
  <si>
    <t>Lantai 1</t>
  </si>
  <si>
    <t xml:space="preserve">Lampu TLED 1 x 2.100 Lumen </t>
  </si>
  <si>
    <t>Lantai 2</t>
  </si>
  <si>
    <t xml:space="preserve">Baret LED 3000K 1600lm </t>
  </si>
  <si>
    <t>Landscape</t>
  </si>
  <si>
    <t xml:space="preserve">LED Flood Light Vegetation 10W 3000K </t>
  </si>
  <si>
    <t xml:space="preserve">LED Underwater Fountain Light </t>
  </si>
  <si>
    <t>PENERANGAN ZONA B</t>
  </si>
  <si>
    <t>PENERANGAN ZONA C</t>
  </si>
  <si>
    <t>PENERANGAN ZONA D</t>
  </si>
  <si>
    <t>LED Flexible Strip Light 10W\/M 3000K</t>
  </si>
  <si>
    <t>PENERANGAN ZONA F</t>
  </si>
  <si>
    <t>Lantai 3</t>
  </si>
  <si>
    <t>Envelope Light Yellow Warm Color, 300 Lumen, 3000 K</t>
  </si>
  <si>
    <t>LED Flood Light Vegetation 20W 3000K</t>
  </si>
  <si>
    <t xml:space="preserve">Landscape Roof Garden </t>
  </si>
  <si>
    <t>ELEKTRONIKA</t>
  </si>
  <si>
    <t>TELEPON</t>
  </si>
  <si>
    <t>UPS DAN SWITCH</t>
  </si>
  <si>
    <t>RACK WALL MOUNT 15U.1.1</t>
  </si>
  <si>
    <t>Switch 48 Port POE</t>
  </si>
  <si>
    <t>RACK WALL MOUNT 15U.2.1</t>
  </si>
  <si>
    <t>RACK WALL MOUNT 15U.1.2</t>
  </si>
  <si>
    <t>RACK WALL MOUNT 15U.1.3</t>
  </si>
  <si>
    <t>Pemasangan UPS 1800 VA 1 Fasa</t>
  </si>
  <si>
    <t>RACK WALL MOUNT 15U.2.3</t>
  </si>
  <si>
    <t>RACK WALL MOUNT 15U.B</t>
  </si>
  <si>
    <t>Pemasangan UPS 600 VA 1 Fasa</t>
  </si>
  <si>
    <t>RACK WALL MOUNT 15U.1.4</t>
  </si>
  <si>
    <t>RACK WALL MOUNT 15U.2.4</t>
  </si>
  <si>
    <t>RACK WALL MOUNT 15U.1.5</t>
  </si>
  <si>
    <t>RACK WALL MOUNT 15U.2.5</t>
  </si>
  <si>
    <t>RACK WALL MOUNT 15U.1.6</t>
  </si>
  <si>
    <t>RACK WALL MOUNT 15U.2.6</t>
  </si>
  <si>
    <t>PROYEKTOR</t>
  </si>
  <si>
    <t xml:space="preserve">-LCD Proyektor Ruang Kelas BR=2600-2800 Lumens Resolusi=1024x720 (XGA 43), TRR=1,47-1,8 </t>
  </si>
  <si>
    <t>- Layar Proyektor 60 Inch 1524x1524 mm</t>
  </si>
  <si>
    <t xml:space="preserve">Pemasangan Photocell Solar </t>
  </si>
  <si>
    <t>AUDITORIUM</t>
  </si>
  <si>
    <t>-LCD Proyektor Ruang Kelas BR=10.000 Lumens Resolusi=10.0001</t>
  </si>
  <si>
    <t>- Layar Proyektor 120 Inch 3050x3050 mm</t>
  </si>
  <si>
    <t>PROYEKTOR AUDITORIUM</t>
  </si>
  <si>
    <t>ELEKTRONIKA LANTAI ATAP</t>
  </si>
  <si>
    <t>Data, meliputi</t>
  </si>
  <si>
    <t>Acces Point</t>
  </si>
  <si>
    <t>CCTV, meliputi</t>
  </si>
  <si>
    <t>Instalasi Data Kamera CCTV Kabel UTP CAT.6 dalam High Impact conduit dia. 20 mm</t>
  </si>
  <si>
    <t>Fixed Box Color IP Camera lengkap dengan Indoor Housing (1\/1.9 Progressive Scan Cmos)</t>
  </si>
  <si>
    <t>Peralatan Switch</t>
  </si>
  <si>
    <t>tiitk</t>
  </si>
  <si>
    <t>Wall Mounted Rack 8U</t>
  </si>
  <si>
    <t>Peralatan Sentral CCTV</t>
  </si>
  <si>
    <t xml:space="preserve">NVR Card Kap. 32 Channel </t>
  </si>
  <si>
    <t xml:space="preserve">TV Monitor LED 42 inch </t>
  </si>
  <si>
    <t>Instalasi Switch Utama CCTV ke Server Data dengan kabel FO 4 Core</t>
  </si>
  <si>
    <t>Rack dan Cabling Data</t>
  </si>
  <si>
    <t>DATA CENTER (EKS BNI)</t>
  </si>
  <si>
    <t>Access Control</t>
  </si>
  <si>
    <t>Environmental Monitoring System</t>
  </si>
  <si>
    <t>CCTV data center</t>
  </si>
  <si>
    <t>Wall Mounted Rack</t>
  </si>
  <si>
    <t>Instalasi Power NVR &amp; Monitor CCTV.</t>
  </si>
  <si>
    <t>Instalasi Switch Utama CCTV ke Server Data di Gedung Ex BNI dengan kabel FO 4 Core</t>
  </si>
  <si>
    <t xml:space="preserve">Peralatan Data Center </t>
  </si>
  <si>
    <t>Data Node Server Big Data</t>
  </si>
  <si>
    <t>Server Storage 24 Tera QNAP TS-1273AU-RP-8G + 2 TB x 12</t>
  </si>
  <si>
    <t>SPECIAL LIGHTING DAN PROFESSIONAL SOUND SYSTEM</t>
  </si>
  <si>
    <t>SPECIAL LIGHTING SPORT HALL</t>
  </si>
  <si>
    <t>Sport Lighting Inspire 480w</t>
  </si>
  <si>
    <t>Lampu LED 67200 lumen 5000K 640W</t>
  </si>
  <si>
    <t>Instalasi Penerangan Kabel NYY 3 x 2,5 mm2 dalam Konduit High Impact 20 mm</t>
  </si>
  <si>
    <t>OTHERS</t>
  </si>
  <si>
    <t>Art net System</t>
  </si>
  <si>
    <t>Cable link</t>
  </si>
  <si>
    <t>Pckg</t>
  </si>
  <si>
    <t>Cable network</t>
  </si>
  <si>
    <t>Panel and power Distributor</t>
  </si>
  <si>
    <t>Cable power</t>
  </si>
  <si>
    <t>SOUND SYSTEM AUDITORIUM BESAR</t>
  </si>
  <si>
    <t>Speaker Line Array 3way 16 Ohm</t>
  </si>
  <si>
    <t>Speaker Sub Woofer 21 4 Ohm</t>
  </si>
  <si>
    <t>Power Amplifier Kelas D 4chanel 2000watt</t>
  </si>
  <si>
    <t>Power Amplifier Kelas D 4chanel 3000watt</t>
  </si>
  <si>
    <t>eMo LV1 64 st channels mixer</t>
  </si>
  <si>
    <t>Waves qualified Host (2U Half rack).</t>
  </si>
  <si>
    <t>Compatible SoundGrid Server 2U HalfRack Mount</t>
  </si>
  <si>
    <t>32 mic XLR-in\/16 analog XLR-out stagebox</t>
  </si>
  <si>
    <t>8 mic XLR-in\/4 analog XLR-out stagebox</t>
  </si>
  <si>
    <t>Waves SG Qualified Switch 8 ports</t>
  </si>
  <si>
    <t>Mounting case for touch screen console and IO</t>
  </si>
  <si>
    <t>Monitor Touch Screen</t>
  </si>
  <si>
    <t>Essentials plugins for mixing</t>
  </si>
  <si>
    <t>Wifi Router</t>
  </si>
  <si>
    <t>Case for Power Amp Microphone IEM</t>
  </si>
  <si>
    <t>Bracket for frontfill speakers</t>
  </si>
  <si>
    <t>Flying Bar - Mounting for Line Array</t>
  </si>
  <si>
    <t>Cables Connectors &amp; Other Tools for Sound System</t>
  </si>
  <si>
    <t>Cables Panels and Electricity equipment</t>
  </si>
  <si>
    <t>Auditorium Equipment for Auditorium UGM</t>
  </si>
  <si>
    <t>TRUSS CURTAIN (termasuk asesoris dan instalasi)</t>
  </si>
  <si>
    <t>Movable Chain Hoist Control 8Ch (termasuk asesoris dan instalasi)</t>
  </si>
  <si>
    <t>Movable Chain Master Hoist, 1000kg capacity (termasuk asesoris dan instalasi)</t>
  </si>
  <si>
    <t>Showtex Stage drapes and house curtain (FABRIC) Main Curtain 800 cm x 850 cm Legs 240 cm x 850 cm Cyclorama 1400 cm x 850 m Cyc Legs 100 cm x 850 cm Cyc Border 1400 cm x 100 cm Blackdrop 1400 cm x 10 m Termasuk Asesoris, instalasi dan transportasi</t>
  </si>
  <si>
    <t>STASIUN PENGISIAN KENDARAAN LISTRIK UMUM (SPKLU)</t>
  </si>
  <si>
    <t>Pengadaan dan pemasangan stasiun pengisian kendaraan listrik umum (SPKLU) Motor 7 KW</t>
  </si>
  <si>
    <t>Pengadaan dan pemasangan stasiun pengisian kendaraan listrik umum (SPKLU) Mobil 60 KW</t>
  </si>
  <si>
    <t>Pemasangan kabel dari SDP BASEMENT ke SPKLU NYY 4x35mm2 + NYY 1x16mm2 + BCC 16mm2</t>
  </si>
  <si>
    <t>TV INTYERACTIVE RUANG KELAS ZONA C</t>
  </si>
  <si>
    <t>PEKERJAAN VIDEOTRON</t>
  </si>
  <si>
    <t>Pemasangan Videotron Auditorium Besar ( 77,5 m2)</t>
  </si>
  <si>
    <t>Pemasangan Videotron Auditorium Kecil ( 38,7 m2)</t>
  </si>
  <si>
    <t>Pemasangan Videotron Sport Hall ( 8,6 m2)</t>
  </si>
  <si>
    <t>PEKERJAAN MEKANIKAL DAN PLAMBING</t>
  </si>
  <si>
    <t>DATA CENTER EKS BNI</t>
  </si>
  <si>
    <t>AC PRESISI</t>
  </si>
  <si>
    <t>PERLATAN UTAMA</t>
  </si>
  <si>
    <t>AC Presisi-Data Center 18HP lengkap dengan - AC Presisi Unit Indoor dan Outdoor (include media pre filter+housing (bulitin) - Control sequence - Include pemasangan,test partial (bektest, Flushing N2, Vacum, dll), mobilisasi dan demobilisasi - Dudukan Indoor AC - Dudukan outdoor AC - Bobokan dinding jalur duct &amp; pipa - Pengisian freon R 410 A 18 Hp - Drain pan 18 HP + Isolasi THK 8mm</t>
  </si>
  <si>
    <t>INSTALASI PEMIPAAN</t>
  </si>
  <si>
    <t>PIPA HOT GAS DIAMETER 3\/8 INCH + Closed cell Isolasi Thick 19mm, Density 80 - 120 Kg</t>
  </si>
  <si>
    <t>PIPA GAS DIAMETER 1 1\/8 INCH + Closed cell Isolasi Thick 19mm, Density 80 - 120 Kg\/m</t>
  </si>
  <si>
    <t>PIPA LIQUID DIAMETER 5\/8 INCH + Closed cell Isolasi Thick 19mm, Density 80 - 120 Kg\/m</t>
  </si>
  <si>
    <t>Hand Valve DIAMETER 5\/8 INCH</t>
  </si>
  <si>
    <t>LADDER PIPA 200 x 100 x 3000 mm</t>
  </si>
  <si>
    <t>PIPA DRAIN dia. 25 mm</t>
  </si>
  <si>
    <t>PEKERJAAN LISTRIK AC</t>
  </si>
  <si>
    <t>Panel power AC 18 HP</t>
  </si>
  <si>
    <t>Kabel NYY 4x2.5 mm2 dari panel power AC le outdoor unit</t>
  </si>
  <si>
    <t>Kabel NYY 4x10 mm2 dari panel power AC ke outdoor unit</t>
  </si>
  <si>
    <t>Sealded 2x0.75 mm2 dari outdoor unit ke indoor unit</t>
  </si>
  <si>
    <t>Kabel Leader 200 x 100 x 3000 mm</t>
  </si>
  <si>
    <t>FIRE SUPRESSION</t>
  </si>
  <si>
    <t>INERT GAS FIRE SUPPRESSION SYSTEM</t>
  </si>
  <si>
    <t>80LT 300bar Cylinder Valve Assembly</t>
  </si>
  <si>
    <t>Primary Completer Kit c\/w Solenoid (300 bar)</t>
  </si>
  <si>
    <t>Slave Completer Kit - Lite Version</t>
  </si>
  <si>
    <t>Discharge Assembly c\/w Check Valve</t>
  </si>
  <si>
    <t>Restrictor 2 1\/2</t>
  </si>
  <si>
    <t>Discharge Pressure Switch</t>
  </si>
  <si>
    <t>Low Noise Nozzle 1</t>
  </si>
  <si>
    <t>360 degree central nozzle</t>
  </si>
  <si>
    <t>SVR300 Pressure Relief Venting</t>
  </si>
  <si>
    <t>1 Cylinder Wallmount</t>
  </si>
  <si>
    <t>Manifold 1 Cylinder</t>
  </si>
  <si>
    <t>DETECTION SYSTEMS</t>
  </si>
  <si>
    <t>AutoPulse Z-20 FACP 240V RED \/ Simplex c\/w Battery</t>
  </si>
  <si>
    <t>Suppression Release Peripheral</t>
  </si>
  <si>
    <t>Coil Supervisory Modules (RAC)</t>
  </si>
  <si>
    <t>TrueAlarm SSD Photoelectric Sensor c\/w Base</t>
  </si>
  <si>
    <t>Supervised IAM Module</t>
  </si>
  <si>
    <t>Signal IAM Module</t>
  </si>
  <si>
    <t>Relay IAM Module</t>
  </si>
  <si>
    <t>5 Electric Manual Pull Station</t>
  </si>
  <si>
    <t>Abort Switch Surface Mount</t>
  </si>
  <si>
    <t>Wall Mount Horn\/Strobe</t>
  </si>
  <si>
    <t>6 Alarm Bell</t>
  </si>
  <si>
    <t>Evacuate Area LED Box (wall mounted)</t>
  </si>
  <si>
    <t>Gas Discharge LED Box (wall mounted)</t>
  </si>
  <si>
    <t>Maintenance Switch Surface Mount</t>
  </si>
  <si>
    <t>Terminal Box</t>
  </si>
  <si>
    <t>PLAMBING LANTAI ATAP</t>
  </si>
  <si>
    <t>GREASE TRAP TENANT EKSISTING</t>
  </si>
  <si>
    <t>MEP Retail Zona D dan MEP casual leasing Roof Garden</t>
  </si>
  <si>
    <t>Downlight Outbow 18 Watt</t>
  </si>
  <si>
    <t>Stop kontak dinding</t>
  </si>
  <si>
    <t>Instalasi stop kontak dinding</t>
  </si>
  <si>
    <t>Box MCB</t>
  </si>
  <si>
    <t>Instalasi Air Bersih</t>
  </si>
  <si>
    <t>Pemasangan Pipa Galvanis diameter 3\/4</t>
  </si>
  <si>
    <t>Pemasangan Pipa Galvanis diameter 1,25 (1-1\/4)</t>
  </si>
  <si>
    <t>Pemasangan Pipa Galvanis diameter 1,5 (1-1\/2)</t>
  </si>
  <si>
    <t>Pemasangan Pipa Galvanis diameter 2,5 (2-1\/2)</t>
  </si>
  <si>
    <t>Instalasi Air Bekas</t>
  </si>
  <si>
    <t>Pemasangan 1 m Pipa PVC AW Dia. 3\/4 (20 mm)</t>
  </si>
  <si>
    <t>Pemasangan 1 m Pipa PVC AW Dia. 1 (25 mm)</t>
  </si>
  <si>
    <t>Pemasangan 1 m Pipa PVC AW Dia. 1-1\/4 (32 mm)</t>
  </si>
  <si>
    <t>Pemasangan 1 m Pipa PVC AW Dia. 1-1\/2 (40 mm)</t>
  </si>
  <si>
    <t>Pemasangan 1 m Pipa PVC AW Dia. 2 (50 mm)</t>
  </si>
  <si>
    <t>Pemasangan 1 m Pipa PVC AW Dia. 2-1\/2 (65 mm)</t>
  </si>
  <si>
    <t>Pemasangan 1 m Pipa PVC AW Dia. 3 (80 mm)</t>
  </si>
  <si>
    <t>Pemasangan 1 m Pipa PVC AW Dia. 4 (100 mm)</t>
  </si>
  <si>
    <t>Sprinkle siram taman</t>
  </si>
  <si>
    <t>Instalasi Pemipaan Sprinkle (HDPE)</t>
  </si>
  <si>
    <t>Pemasangan Pipa HDPE PN10 diameter 3\/4</t>
  </si>
  <si>
    <t>Pemasangan Pipa HDPE PN10 diameter 1</t>
  </si>
  <si>
    <t>Pemasangan Pipa HDPE PN10 diameter 6</t>
  </si>
  <si>
    <t>PROTEKSI KEBAKARAN AREA AUDITORUM BESAR</t>
  </si>
  <si>
    <t>Sprinkler Auditorium Zona F</t>
  </si>
  <si>
    <t>Fire Extinguisher\/APAR 3kg</t>
  </si>
  <si>
    <t>Instalasi Sprinkler Auditorium Zona F</t>
  </si>
  <si>
    <t>Pipa BS- Medium Hitam SCH 40 diameter 6</t>
  </si>
  <si>
    <t>Pipa BS- Medium Hitam SCH 40 diameter 4</t>
  </si>
  <si>
    <t>Pipa BS- Medium Hitam SCH 40 diameter 3</t>
  </si>
  <si>
    <t>Pipa BS- Medium Hitam SCH 40 diameter 2,5 (2-1\/2)</t>
  </si>
  <si>
    <t>Gate Valve diameter 4</t>
  </si>
  <si>
    <t>Landing Valve diameter 2,5 (2-1\/2)</t>
  </si>
  <si>
    <t xml:space="preserve"> Indoor Hydrant Box</t>
  </si>
  <si>
    <t>Pipa BS- Medium Hitam SCH 40 diameter 2</t>
  </si>
  <si>
    <t>Auto-scanning &amp; Firefighting water monitor, lengkap dengan</t>
  </si>
  <si>
    <t>Fire Water Monitor dia.2 c\/w Nozzle</t>
  </si>
  <si>
    <t>Control Console</t>
  </si>
  <si>
    <t>PENGADAAN LIFT</t>
  </si>
  <si>
    <t>Zona A</t>
  </si>
  <si>
    <t>Separator Beam</t>
  </si>
  <si>
    <t>Pembuatan 1 kg Baja Profil WF200x100x5.5x8</t>
  </si>
  <si>
    <t>Plat 10 mm</t>
  </si>
  <si>
    <t>Angkur D16</t>
  </si>
  <si>
    <t>Pengerjaan 1 kg Pekerjaan Perakitan Baja</t>
  </si>
  <si>
    <t>Pengecatan 1 m2 permukaan baja dengan menie besi</t>
  </si>
  <si>
    <t>Penutup Lantai Homogeneous Tile 600x600 mm</t>
  </si>
  <si>
    <t>Zona C</t>
  </si>
  <si>
    <t>Zona D</t>
  </si>
  <si>
    <t>Lift TKDN Kapasitas 1350 kg 3 Lantai</t>
  </si>
  <si>
    <t>Zona F</t>
  </si>
  <si>
    <t>Zona Eks BNI</t>
  </si>
  <si>
    <t>Lift TKDN Kapasitas 1600 kg 3 Lantai</t>
  </si>
  <si>
    <t>PEMIPAAN AIR BERSIH</t>
  </si>
  <si>
    <t>Pipa Galvanis diameter 1,5 (1-1\/2) Penyambungan Jaringan Air Bersih UGM</t>
  </si>
  <si>
    <t xml:space="preserve">Pipa PPR PN 10 diameter 1,25 (1-1\/4) untuk Sistem siram taman otomatis </t>
  </si>
  <si>
    <t>Dispenser SPAM</t>
  </si>
  <si>
    <t>HVAC</t>
  </si>
  <si>
    <t>SENSOR CO</t>
  </si>
  <si>
    <t>Pemasangan Sensor CO</t>
  </si>
  <si>
    <t>AC LANTAI ATAP</t>
  </si>
  <si>
    <t>Tata udara retail atap</t>
  </si>
  <si>
    <t xml:space="preserve">AC Ducting Retail indoor Unit AC 24.200 BTU\/H, Ducting </t>
  </si>
  <si>
    <t>Instalasi Ducting Polyurethane c\/w supporting dan Isolasi luar dalam</t>
  </si>
  <si>
    <t>Supply air duct bahan Polyurethane c\/w supporting</t>
  </si>
  <si>
    <t>Ducting ukuran 300 x 250 mm</t>
  </si>
  <si>
    <t>Return air duct bahan PU c\/w supporting</t>
  </si>
  <si>
    <t>Ducting ukuran 1250 x 500 mm</t>
  </si>
  <si>
    <t>Ducting ukuran 2000 x 500 mm</t>
  </si>
  <si>
    <t>Fresh air duct bahan Polyurethane c\/w supporting</t>
  </si>
  <si>
    <t xml:space="preserve">Ducting ukuran 200 x 200 mm </t>
  </si>
  <si>
    <t xml:space="preserve">Aksesoris ducting 34.200 </t>
  </si>
  <si>
    <t>- Diffuser\/SAG 270 cfm ukuran 300x300</t>
  </si>
  <si>
    <t>- RAG 400 cfm ukuran 350x350 mm</t>
  </si>
  <si>
    <t>- Louvre ukuran 500 x 250 mm</t>
  </si>
  <si>
    <t xml:space="preserve">AC Ducting Retail indoor Unit AC 34.100 BTU\/H, Ducting </t>
  </si>
  <si>
    <t>Ducting ukuran 250 x 200 mm</t>
  </si>
  <si>
    <t>Ducting ukuran 350 x 250 mm</t>
  </si>
  <si>
    <t xml:space="preserve">Aksesoris ducting </t>
  </si>
  <si>
    <t>- Diffuser\/SAG 340 cfm ukuran 300x300</t>
  </si>
  <si>
    <t>- RAG 500 cfm ukuran 350x350 mm</t>
  </si>
  <si>
    <t>AC (Multi Indoor, Single Outdoor) Retail Atap</t>
  </si>
  <si>
    <t>Unit Peralatan Utama</t>
  </si>
  <si>
    <t xml:space="preserve">Pemasangan Unit outdoor AC kap. 95.000 BTU\/H </t>
  </si>
  <si>
    <t>Pemasangan Unit indoor AC tipe Duct Connection kap. 24.200 BTU\/H</t>
  </si>
  <si>
    <t>Pemasangan Unit indoor AC tipe Duct Connection kap. 34.100 BTU\/H</t>
  </si>
  <si>
    <t>Pemasangan Remote control Wireless</t>
  </si>
  <si>
    <t>Instalasi Elektrikal</t>
  </si>
  <si>
    <t>Instalasi unit indoor AC, kabel NYM 3x2,5mm2 dalam uPVC HI 20</t>
  </si>
  <si>
    <t>Instalasi Perpipaan tembaga ASTM B-280 c\/w isolasi tebal minimal 20 mm</t>
  </si>
  <si>
    <t>Pemasangan Pipa refrigerant, L(12.7mm) - G(28.6mm)</t>
  </si>
  <si>
    <t>Pemasangan Pipa refrigerant, L(9.5mm) - G(22.2mm)</t>
  </si>
  <si>
    <t>Pemasangan Pipa refrigerant, L(9.5mm) - G(19.1mm)</t>
  </si>
  <si>
    <t>Pemasangan Pipa Drain AC - PVC AW dia. 1,25 (1-1\/4) + Isolasi</t>
  </si>
  <si>
    <t>Pemasangan Pipa Drain AC - PVC AW dia. 2 + Isolasi</t>
  </si>
  <si>
    <t>SISTEM PRESSURE FAN TAMBAHAN DAN AREA BNI</t>
  </si>
  <si>
    <t>- Pressurized Fan 15000 Cfm, 205 Pa, Tipe Sentrifugal Fan lengkap dengan Variable Speed Drive (VSD) dan aksesoris</t>
  </si>
  <si>
    <t>- Pressure Sensor</t>
  </si>
  <si>
    <t xml:space="preserve"> - Housing</t>
  </si>
  <si>
    <t>- Kabel Power 2x (FRC 4x16) mm2</t>
  </si>
  <si>
    <t>INSTALASI GAS</t>
  </si>
  <si>
    <t>Instalasi Gas</t>
  </si>
  <si>
    <t>Pemasangan 1 m pipa BS SCH 40 Dia. 1\/2 (15 mm)</t>
  </si>
  <si>
    <t>Pemasangan 1 m pipa BS SCH 40, Dia. 3\/4 (20 mm)</t>
  </si>
  <si>
    <t>Pemasangan 1 m pipa BS SCH 40, Dia. 1 (25 mm)</t>
  </si>
  <si>
    <t>Pemasangan 1 m pipa BS SCH 40, Dia. 1-1\/4 (32 mm)</t>
  </si>
  <si>
    <t>Pemasangan 1 m pipa BS SCH 40, Dia. 1-1\/2 (40 mm)</t>
  </si>
  <si>
    <t>MATA PEMBAYARAN LAINNYA</t>
  </si>
  <si>
    <t>HARDSCAPE</t>
  </si>
  <si>
    <t>Bak Sampah Alumunium Sheet Perforated Anodized</t>
  </si>
  <si>
    <t>PEKERJAAN SIGNAGE</t>
  </si>
  <si>
    <t xml:space="preserve">Evacuation Signage </t>
  </si>
  <si>
    <t>Building Sign (90x450cm) 4 buah</t>
  </si>
  <si>
    <t>Gate Sign (60x150cm) 6 buah</t>
  </si>
  <si>
    <t>Gate In \/ Out (60x150cm) 4 buah</t>
  </si>
  <si>
    <t>Bike Parking Sign (60x150cm) 5 buah</t>
  </si>
  <si>
    <t>Parking Sign (45x210cm) 5 buah</t>
  </si>
  <si>
    <t>Difable Parking Sign (60x150cm) 9 buah</t>
  </si>
  <si>
    <t>Pedestrian Sign (60x150cm) 11 buah</t>
  </si>
  <si>
    <t>Floor Sign (45x210cm) 29 buah</t>
  </si>
  <si>
    <t>Directory Sign (45x210cm) 5 buah</t>
  </si>
  <si>
    <t>Directional Parking Sign (60x160cm) 2 buah</t>
  </si>
  <si>
    <t>Directional Entrance Sign (60x150cm) 5 buah</t>
  </si>
  <si>
    <t>Directional Sign (60x150cm) 21 buah</t>
  </si>
  <si>
    <t>Directional hanging Sign (15x180cm) 12 buah</t>
  </si>
  <si>
    <t>Directional standing Sign (60x150cm) 9 buah</t>
  </si>
  <si>
    <t>Directional Exit hanging Sign (15x180cm) 6 buah</t>
  </si>
  <si>
    <t>Directional Exit standing Sign (60x150cm) 4 buah</t>
  </si>
  <si>
    <t>PEKERJAAN FURNITURE STANDAR</t>
  </si>
  <si>
    <t>UGM SHOP</t>
  </si>
  <si>
    <t>CH-11 (CHAIR)</t>
  </si>
  <si>
    <t>CH-09 (CHAIR)</t>
  </si>
  <si>
    <t>STUDENT CENTER</t>
  </si>
  <si>
    <t>CH-01 (ARM CHAIR)</t>
  </si>
  <si>
    <t>CH-02 (ARM CHAIR)</t>
  </si>
  <si>
    <t>CH-03 (LOUNGE CHAIR TIPE 1)</t>
  </si>
  <si>
    <t>CH-03 (LOUNGE CHAIR TIPE 2)</t>
  </si>
  <si>
    <t>CH-04 (CHAIR TIPE 1)</t>
  </si>
  <si>
    <t>CH-04b (CHAIR TIPE 2)</t>
  </si>
  <si>
    <t>CH-05 (CHAIR)</t>
  </si>
  <si>
    <t>CH-06 (CHAIR)</t>
  </si>
  <si>
    <t>CH-07 (CHAIR)</t>
  </si>
  <si>
    <t>LA-01 (FlOOR LAMP)</t>
  </si>
  <si>
    <t>CO-LEARNING</t>
  </si>
  <si>
    <t>CH-09 (WORKING CHAIR)</t>
  </si>
  <si>
    <t>CH-10 (CHAIR)</t>
  </si>
  <si>
    <t>CH-12 (CHAIR)</t>
  </si>
  <si>
    <t>CH-13 (CHAIR)</t>
  </si>
  <si>
    <t>CH-14 (BAR CHAIR)</t>
  </si>
  <si>
    <t>BAR-02 (BAR TABLE 4000+3000x600x900mm)</t>
  </si>
  <si>
    <t>CLASSROOM</t>
  </si>
  <si>
    <t>CH-09 (LECTURER CHAIR)</t>
  </si>
  <si>
    <t>PREFUNCTION AUDITORIUM KECIL</t>
  </si>
  <si>
    <t>AUDITORIUM KECIL</t>
  </si>
  <si>
    <t>CH-01 (LECTURER CHAIR)</t>
  </si>
  <si>
    <t>AUDITORIUM BESAR</t>
  </si>
  <si>
    <t>CH-01 (WORKING CHAIR)</t>
  </si>
  <si>
    <t>CH-03 (ARMCHAIR)</t>
  </si>
  <si>
    <t>TB-13 (Mimbar)</t>
  </si>
  <si>
    <t>PEKERJAAN FURNITURE CUSTOM</t>
  </si>
  <si>
    <t xml:space="preserve">CB-03 (CABINET 2800x500x1600mm) </t>
  </si>
  <si>
    <t>TB-10 (TABLE 1290x730mm)</t>
  </si>
  <si>
    <t>TB-11 (TABLE 2370 x 1000mm)</t>
  </si>
  <si>
    <t>CB-01 (CABINET 4100x750x400mm)</t>
  </si>
  <si>
    <t>CB-02 (CABINET 630 x 3000mm)</t>
  </si>
  <si>
    <t>CB-03 (CABINET 630 x 8640mm)</t>
  </si>
  <si>
    <t>CB-04 (CABINET 600 x 2300mm)</t>
  </si>
  <si>
    <t>CR-01 (CREDENZA 2880x600x400mm)</t>
  </si>
  <si>
    <t>LC-01 (LOCKER 500x500mm)</t>
  </si>
  <si>
    <t>CH-21 (AUDITORIUM CHAIR)</t>
  </si>
  <si>
    <t>SPORT HALL</t>
  </si>
  <si>
    <t>Kursi sport hall</t>
  </si>
  <si>
    <t>3 hr</t>
  </si>
  <si>
    <t>GRC cetak</t>
  </si>
  <si>
    <t>Pipa HDPE Ø 200 mm</t>
  </si>
  <si>
    <t>Pipa HDPE Ø 250 mm</t>
  </si>
  <si>
    <t>Pipa HDPE Ø 300 mm</t>
  </si>
  <si>
    <t>Pipa HDPE Ø 400 mm</t>
  </si>
  <si>
    <t>Pipa HDPE Ø 500 mm</t>
  </si>
  <si>
    <t>Pipa HDPE Ø 600 mm</t>
  </si>
  <si>
    <t>Pipa HDPE Ø 800 mm</t>
  </si>
  <si>
    <t>Pipa HDPE Ø 1.000 mm</t>
  </si>
  <si>
    <t>Pemasangan Pipa HDPE Ø 1.500 mm</t>
  </si>
  <si>
    <t>Pipa HDPE Ø 1.500 mm</t>
  </si>
  <si>
    <t xml:space="preserve"> CB-09 (CABINET 6000x640x3000mm)</t>
  </si>
  <si>
    <t>Taiwan</t>
  </si>
  <si>
    <t>AS</t>
  </si>
  <si>
    <t>berkurang</t>
  </si>
  <si>
    <t>Tanaman Pucuk Merah</t>
  </si>
  <si>
    <t>Tambah</t>
  </si>
  <si>
    <t>bt</t>
  </si>
  <si>
    <t>Kaca Tempered sunergy 8 mm Euro Grey</t>
  </si>
  <si>
    <t>U-ditch 50x50</t>
  </si>
  <si>
    <t>Grass Block</t>
  </si>
  <si>
    <t>Pemasangan 1 m2 Batu Andesit tebal 2cm</t>
  </si>
  <si>
    <t>Batu Andesit tebal 2cm</t>
  </si>
  <si>
    <t xml:space="preserve">Portland cement </t>
  </si>
  <si>
    <t>Tutup Uditch 50cm</t>
  </si>
  <si>
    <t>1 m' Pasang saluran U-ditch 50x50</t>
  </si>
  <si>
    <t>s</t>
  </si>
  <si>
    <t>1 m'  U-ditch 50x50</t>
  </si>
  <si>
    <t>1 unit pasang tutup U-ditch 50</t>
  </si>
  <si>
    <t>1 m2 Pekerjaan penanaman rumput gajah mini</t>
  </si>
  <si>
    <t>Penanaman 1m2 rumput gajah mini</t>
  </si>
  <si>
    <t>Rumput gajah ( Axonopus compressus )</t>
  </si>
  <si>
    <t>1 unit Pembuatan Sumur Resapan Air Hujan 4m</t>
  </si>
  <si>
    <t xml:space="preserve">Galian tanah </t>
  </si>
  <si>
    <t xml:space="preserve">Buis beton D100 cm </t>
  </si>
  <si>
    <t xml:space="preserve">Lapisan batu pecah 30 cm </t>
  </si>
  <si>
    <t xml:space="preserve">Lapisan puing bata da genteng 30 cm </t>
  </si>
  <si>
    <t xml:space="preserve">Lapisan ijuk 20 cm </t>
  </si>
  <si>
    <t xml:space="preserve">Lapiran batu koral </t>
  </si>
  <si>
    <t>Koral</t>
  </si>
  <si>
    <t>Ijuk</t>
  </si>
  <si>
    <t>TERITIS GRC dan LISTPLANK (ZONA EKS BOOKSTORE)</t>
  </si>
  <si>
    <t>1 m2 Pemasangan GRC Cetak</t>
  </si>
  <si>
    <t>Penanaman 1m2 Pemasangan GRC Cetak</t>
  </si>
  <si>
    <t>GRC Cetak</t>
  </si>
  <si>
    <t>Paku Sekrup</t>
  </si>
  <si>
    <t>1 m2 Pekerjaan pemasangan Grass Block</t>
  </si>
  <si>
    <t>Penanaman 1m2 pemasangan Grass Block</t>
  </si>
  <si>
    <r>
      <rPr>
        <sz val="10.5"/>
        <color rgb="FF202529"/>
        <rFont val="Lucida Sans Unicode"/>
        <family val="2"/>
      </rPr>
      <t>Pengukuran dan pemasangan Bouwplank</t>
    </r>
  </si>
  <si>
    <r>
      <rPr>
        <sz val="10.5"/>
        <color rgb="FF202529"/>
        <rFont val="Lucida Sans Unicode"/>
        <family val="2"/>
      </rPr>
      <t>Papan nama proyek</t>
    </r>
  </si>
  <si>
    <r>
      <rPr>
        <sz val="10.5"/>
        <color rgb="FF202529"/>
        <rFont val="Lucida Sans Unicode"/>
        <family val="2"/>
      </rPr>
      <t>Pembuatan gudang (sewa)</t>
    </r>
  </si>
  <si>
    <r>
      <rPr>
        <sz val="10.5"/>
        <color rgb="FF202529"/>
        <rFont val="Lucida Sans Unicode"/>
        <family val="2"/>
      </rPr>
      <t>Pembuatan bedeng pekerja (sewa)</t>
    </r>
  </si>
  <si>
    <r>
      <rPr>
        <sz val="10.5"/>
        <color rgb="FF202529"/>
        <rFont val="Lucida Sans Unicode"/>
        <family val="2"/>
      </rPr>
      <t>Sekat/Pagar Pembatas (Sewa)</t>
    </r>
  </si>
  <si>
    <r>
      <rPr>
        <sz val="10.5"/>
        <color rgb="FF202529"/>
        <rFont val="Lucida Sans Unicode"/>
        <family val="2"/>
      </rPr>
      <t>Penyiapan RKK</t>
    </r>
  </si>
  <si>
    <r>
      <rPr>
        <sz val="10.5"/>
        <color rgb="FF202529"/>
        <rFont val="Lucida Sans Unicode"/>
        <family val="2"/>
      </rPr>
      <t>Pembuatan dokumen RKK, RKPPL, RMLLP, RMPK</t>
    </r>
  </si>
  <si>
    <r>
      <rPr>
        <sz val="10.5"/>
        <color rgb="FF202529"/>
        <rFont val="Lucida Sans Unicode"/>
        <family val="2"/>
      </rPr>
      <t>Pembuatan prosedur dan instruksi kerja</t>
    </r>
  </si>
  <si>
    <r>
      <rPr>
        <sz val="10.5"/>
        <color rgb="FF202529"/>
        <rFont val="Lucida Sans Unicode"/>
        <family val="2"/>
      </rPr>
      <t>Penyusunan pelaporan penerapan SMKK</t>
    </r>
  </si>
  <si>
    <r>
      <rPr>
        <sz val="10.5"/>
        <color rgb="FF202529"/>
        <rFont val="Lucida Sans Unicode"/>
        <family val="2"/>
      </rPr>
      <t>Sosialisasi, promosi dan pelatihan</t>
    </r>
  </si>
  <si>
    <r>
      <rPr>
        <sz val="10.5"/>
        <color rgb="FF202529"/>
        <rFont val="Lucida Sans Unicode"/>
        <family val="2"/>
      </rPr>
      <t>Induksi Keselamatan Konstruksi (Safety Induction)</t>
    </r>
  </si>
  <si>
    <r>
      <rPr>
        <sz val="10.5"/>
        <color rgb="FF202529"/>
        <rFont val="Lucida Sans Unicode"/>
        <family val="2"/>
      </rPr>
      <t>Pengarahan Keselamatan Konstruksi (Safety Briefing)</t>
    </r>
  </si>
  <si>
    <r>
      <rPr>
        <sz val="10.5"/>
        <color rgb="FF202529"/>
        <rFont val="Lucida Sans Unicode"/>
        <family val="2"/>
      </rPr>
      <t>Pertemuan keselamatan (Safety Talk dan/atau Tool Box Meeting)</t>
    </r>
  </si>
  <si>
    <r>
      <rPr>
        <sz val="10.5"/>
        <color rgb="FF202529"/>
        <rFont val="Lucida Sans Unicode"/>
        <family val="2"/>
      </rPr>
      <t>Pelatihan Keselamatan Konstruksi</t>
    </r>
  </si>
  <si>
    <r>
      <rPr>
        <sz val="10.5"/>
        <color rgb="FF202529"/>
        <rFont val="Lucida Sans Unicode"/>
        <family val="2"/>
      </rPr>
      <t>Penggunaan bahan kimia (MSDS)</t>
    </r>
  </si>
  <si>
    <r>
      <rPr>
        <sz val="10.5"/>
        <color rgb="FF202529"/>
        <rFont val="Lucida Sans Unicode"/>
        <family val="2"/>
      </rPr>
      <t>Analisis keselamatan pekerjaan</t>
    </r>
  </si>
  <si>
    <r>
      <rPr>
        <sz val="10.5"/>
        <color rgb="FF202529"/>
        <rFont val="Lucida Sans Unicode"/>
        <family val="2"/>
      </rPr>
      <t>Perilaku berbasis keselamatan (Budaya Berkeselamatan konstruksi)</t>
    </r>
  </si>
  <si>
    <r>
      <rPr>
        <sz val="10.5"/>
        <color rgb="FF202529"/>
        <rFont val="Lucida Sans Unicode"/>
        <family val="2"/>
      </rPr>
      <t>P3K</t>
    </r>
  </si>
  <si>
    <r>
      <rPr>
        <sz val="10.5"/>
        <color rgb="FF202529"/>
        <rFont val="Lucida Sans Unicode"/>
        <family val="2"/>
      </rPr>
      <t>Simulasi Keselamatan Konstruksi</t>
    </r>
  </si>
  <si>
    <r>
      <rPr>
        <sz val="10.5"/>
        <color rgb="FF202529"/>
        <rFont val="Lucida Sans Unicode"/>
        <family val="2"/>
      </rPr>
      <t>Spanduk (Banner)</t>
    </r>
  </si>
  <si>
    <r>
      <rPr>
        <sz val="10.5"/>
        <color rgb="FF202529"/>
        <rFont val="Lucida Sans Unicode"/>
        <family val="2"/>
      </rPr>
      <t>Poster/leaflet</t>
    </r>
  </si>
  <si>
    <r>
      <rPr>
        <sz val="10.5"/>
        <color rgb="FF202529"/>
        <rFont val="Lucida Sans Unicode"/>
        <family val="2"/>
      </rPr>
      <t>Papan Informasi Keselamatan Konstruksi</t>
    </r>
  </si>
  <si>
    <r>
      <rPr>
        <sz val="10.5"/>
        <color rgb="FF202529"/>
        <rFont val="Lucida Sans Unicode"/>
        <family val="2"/>
      </rPr>
      <t>Alat Pelindung Kerja dan Alat Pelindung Diri</t>
    </r>
  </si>
  <si>
    <r>
      <rPr>
        <sz val="10.5"/>
        <color rgb="FF202529"/>
        <rFont val="Lucida Sans Unicode"/>
        <family val="2"/>
      </rPr>
      <t>APK antara lain</t>
    </r>
  </si>
  <si>
    <r>
      <rPr>
        <sz val="10.5"/>
        <color rgb="FF202529"/>
        <rFont val="Lucida Sans Unicode"/>
        <family val="2"/>
      </rPr>
      <t>Tali Keselamatan (Life Line)</t>
    </r>
  </si>
  <si>
    <r>
      <rPr>
        <sz val="10.5"/>
        <color rgb="FF202529"/>
        <rFont val="Lucida Sans Unicode"/>
        <family val="2"/>
      </rPr>
      <t>Pagar Pengaman (Guard Railling)</t>
    </r>
  </si>
  <si>
    <r>
      <rPr>
        <sz val="10.5"/>
        <color rgb="FF202529"/>
        <rFont val="Lucida Sans Unicode"/>
        <family val="2"/>
      </rPr>
      <t>Pembatas Area (Restricted Area)</t>
    </r>
  </si>
  <si>
    <r>
      <rPr>
        <sz val="10.5"/>
        <color rgb="FF202529"/>
        <rFont val="Lucida Sans Unicode"/>
        <family val="2"/>
      </rPr>
      <t>APD antara lain</t>
    </r>
  </si>
  <si>
    <r>
      <rPr>
        <sz val="10.5"/>
        <color rgb="FF202529"/>
        <rFont val="Lucida Sans Unicode"/>
        <family val="2"/>
      </rPr>
      <t>Topi Pelindung (Safety Helmet)</t>
    </r>
  </si>
  <si>
    <r>
      <rPr>
        <sz val="10.5"/>
        <color rgb="FF202529"/>
        <rFont val="Lucida Sans Unicode"/>
        <family val="2"/>
      </rPr>
      <t>Pelindung Mata (Goggles, Spectacles)</t>
    </r>
  </si>
  <si>
    <r>
      <rPr>
        <sz val="10.5"/>
        <color rgb="FF202529"/>
        <rFont val="Lucida Sans Unicode"/>
        <family val="2"/>
      </rPr>
      <t>Pelindung telinga (ear plug, Ear Muff)</t>
    </r>
  </si>
  <si>
    <r>
      <rPr>
        <sz val="10.5"/>
        <color rgb="FF202529"/>
        <rFont val="Lucida Sans Unicode"/>
        <family val="2"/>
      </rPr>
      <t>Pelindung pernafasan dan mulut (masker, masker respirator)</t>
    </r>
  </si>
  <si>
    <r>
      <rPr>
        <sz val="10.5"/>
        <color rgb="FF202529"/>
        <rFont val="Lucida Sans Unicode"/>
        <family val="2"/>
      </rPr>
      <t>Sarung Tangan (Safety Gloves)</t>
    </r>
  </si>
  <si>
    <r>
      <rPr>
        <sz val="10.5"/>
        <color rgb="FF202529"/>
        <rFont val="Lucida Sans Unicode"/>
        <family val="2"/>
      </rPr>
      <t>Sepatu Keselamatan (Safety Shoes, rubber safety shoes and toe cap)</t>
    </r>
  </si>
  <si>
    <r>
      <rPr>
        <sz val="10.5"/>
        <color rgb="FF202529"/>
        <rFont val="Lucida Sans Unicode"/>
        <family val="2"/>
      </rPr>
      <t>Penunjang Seluruh Tubuh (Full Body Harness)</t>
    </r>
  </si>
  <si>
    <r>
      <rPr>
        <sz val="10.5"/>
        <color rgb="FF202529"/>
        <rFont val="Lucida Sans Unicode"/>
        <family val="2"/>
      </rPr>
      <t>Rompi Keselamatan (Safety Vest)</t>
    </r>
  </si>
  <si>
    <r>
      <rPr>
        <sz val="10.5"/>
        <color rgb="FF202529"/>
        <rFont val="Lucida Sans Unicode"/>
        <family val="2"/>
      </rPr>
      <t>Celemek (Apron/Coveralls)</t>
    </r>
  </si>
  <si>
    <r>
      <rPr>
        <sz val="10.5"/>
        <color rgb="FF202529"/>
        <rFont val="Lucida Sans Unicode"/>
        <family val="2"/>
      </rPr>
      <t>Pelindung Jatuh (Fall Arrester)</t>
    </r>
  </si>
  <si>
    <r>
      <rPr>
        <sz val="10.5"/>
        <color rgb="FF202529"/>
        <rFont val="Lucida Sans Unicode"/>
        <family val="2"/>
      </rPr>
      <t>Asuransi dan perizinan</t>
    </r>
  </si>
  <si>
    <r>
      <rPr>
        <sz val="10.5"/>
        <color rgb="FF202529"/>
        <rFont val="Lucida Sans Unicode"/>
        <family val="2"/>
      </rPr>
      <t>Asuransi (Construction All Risk /CAR)</t>
    </r>
  </si>
  <si>
    <r>
      <rPr>
        <sz val="10.5"/>
        <color rgb="FF202529"/>
        <rFont val="Lucida Sans Unicode"/>
        <family val="2"/>
      </rPr>
      <t>Uji riksa Alat berat</t>
    </r>
  </si>
  <si>
    <r>
      <rPr>
        <sz val="10.5"/>
        <color rgb="FF202529"/>
        <rFont val="Lucida Sans Unicode"/>
        <family val="2"/>
      </rPr>
      <t>Personel Keselamatan Konstruksi</t>
    </r>
  </si>
  <si>
    <r>
      <rPr>
        <sz val="10.5"/>
        <color rgb="FF202529"/>
        <rFont val="Lucida Sans Unicode"/>
        <family val="2"/>
      </rPr>
      <t>Petugas Keselamatan Konstruksi, Petugas K3 Konstruksi</t>
    </r>
  </si>
  <si>
    <r>
      <rPr>
        <sz val="10.5"/>
        <color rgb="FF202529"/>
        <rFont val="Lucida Sans Unicode"/>
        <family val="2"/>
      </rPr>
      <t>Petugas Tanggap darurat/Petugas pemadam kebakaran</t>
    </r>
  </si>
  <si>
    <r>
      <rPr>
        <sz val="10.5"/>
        <color rgb="FF202529"/>
        <rFont val="Lucida Sans Unicode"/>
        <family val="2"/>
      </rPr>
      <t>Petugas P3K</t>
    </r>
  </si>
  <si>
    <r>
      <rPr>
        <sz val="10.5"/>
        <color rgb="FF202529"/>
        <rFont val="Lucida Sans Unicode"/>
        <family val="2"/>
      </rPr>
      <t>Tenaga medis dan/atau kesehatan (Dokter atau Paramedis)</t>
    </r>
  </si>
  <si>
    <r>
      <rPr>
        <sz val="10.5"/>
        <color rgb="FF202529"/>
        <rFont val="Lucida Sans Unicode"/>
        <family val="2"/>
      </rPr>
      <t>Petugas pengatur lalu lintas</t>
    </r>
  </si>
  <si>
    <r>
      <rPr>
        <sz val="10.5"/>
        <color rgb="FF202529"/>
        <rFont val="Lucida Sans Unicode"/>
        <family val="2"/>
      </rPr>
      <t>Fasilitas, sarana dan prasarana kesehatan</t>
    </r>
  </si>
  <si>
    <r>
      <rPr>
        <sz val="10.5"/>
        <color rgb="FF202529"/>
        <rFont val="Lucida Sans Unicode"/>
        <family val="2"/>
      </rPr>
      <t>Peralatan P3K</t>
    </r>
  </si>
  <si>
    <r>
      <rPr>
        <sz val="10.5"/>
        <color rgb="FF202529"/>
        <rFont val="Lucida Sans Unicode"/>
        <family val="2"/>
      </rPr>
      <t>Ruang P3K</t>
    </r>
  </si>
  <si>
    <r>
      <rPr>
        <sz val="10.5"/>
        <color rgb="FF202529"/>
        <rFont val="Lucida Sans Unicode"/>
        <family val="2"/>
      </rPr>
      <t>Peralatan pengasapan (obat dan mesin fogging)</t>
    </r>
  </si>
  <si>
    <r>
      <rPr>
        <sz val="10.5"/>
        <color rgb="FF202529"/>
        <rFont val="Lucida Sans Unicode"/>
        <family val="2"/>
      </rPr>
      <t>Ambulans (sewa)</t>
    </r>
  </si>
  <si>
    <r>
      <rPr>
        <sz val="10.5"/>
        <color rgb="FF202529"/>
        <rFont val="Lucida Sans Unicode"/>
        <family val="2"/>
      </rPr>
      <t>Rambu dan Perlengkapan lalu lintas yang diperlukan atau manajemen lalu lintas</t>
    </r>
  </si>
  <si>
    <r>
      <rPr>
        <sz val="10.5"/>
        <color rgb="FF202529"/>
        <rFont val="Lucida Sans Unicode"/>
        <family val="2"/>
      </rPr>
      <t>Rambu petunjuk</t>
    </r>
  </si>
  <si>
    <r>
      <rPr>
        <sz val="10.5"/>
        <color rgb="FF202529"/>
        <rFont val="Lucida Sans Unicode"/>
        <family val="2"/>
      </rPr>
      <t>Rambu larangan</t>
    </r>
  </si>
  <si>
    <r>
      <rPr>
        <sz val="10.5"/>
        <color rgb="FF202529"/>
        <rFont val="Lucida Sans Unicode"/>
        <family val="2"/>
      </rPr>
      <t>Rambu peringatan</t>
    </r>
  </si>
  <si>
    <r>
      <rPr>
        <sz val="10.5"/>
        <color rgb="FF202529"/>
        <rFont val="Lucida Sans Unicode"/>
        <family val="2"/>
      </rPr>
      <t>Rambu kewajiban</t>
    </r>
  </si>
  <si>
    <r>
      <rPr>
        <sz val="10.5"/>
        <color rgb="FF202529"/>
        <rFont val="Lucida Sans Unicode"/>
        <family val="2"/>
      </rPr>
      <t>Rambu informasi</t>
    </r>
  </si>
  <si>
    <r>
      <rPr>
        <sz val="10.5"/>
        <color rgb="FF202529"/>
        <rFont val="Lucida Sans Unicode"/>
        <family val="2"/>
      </rPr>
      <t>Rambu pekerjaan sementara</t>
    </r>
  </si>
  <si>
    <r>
      <rPr>
        <sz val="10.5"/>
        <color rgb="FF202529"/>
        <rFont val="Lucida Sans Unicode"/>
        <family val="2"/>
      </rPr>
      <t>Jalur Evakuasi (Petunjuk Escape Route)</t>
    </r>
  </si>
  <si>
    <r>
      <rPr>
        <sz val="10.5"/>
        <color rgb="FF202529"/>
        <rFont val="Lucida Sans Unicode"/>
        <family val="2"/>
      </rPr>
      <t>Kerucut lalu lintas (Traffic Cone)</t>
    </r>
  </si>
  <si>
    <r>
      <rPr>
        <sz val="10.5"/>
        <color rgb="FF202529"/>
        <rFont val="Lucida Sans Unicode"/>
        <family val="2"/>
      </rPr>
      <t>Lampu putar (Rotary Lamp)</t>
    </r>
  </si>
  <si>
    <r>
      <rPr>
        <sz val="10.5"/>
        <color rgb="FF202529"/>
        <rFont val="Lucida Sans Unicode"/>
        <family val="2"/>
      </rPr>
      <t>Pembatas Jalan (water barrier)</t>
    </r>
  </si>
  <si>
    <r>
      <rPr>
        <sz val="10.5"/>
        <color rgb="FF202529"/>
        <rFont val="Lucida Sans Unicode"/>
        <family val="2"/>
      </rPr>
      <t>Lampu/alat penerangan sementara</t>
    </r>
  </si>
  <si>
    <r>
      <rPr>
        <sz val="10.5"/>
        <color rgb="FF202529"/>
        <rFont val="Lucida Sans Unicode"/>
        <family val="2"/>
      </rPr>
      <t>Konsultasi dengan Ahli terkait Keselamatan Konstruksi</t>
    </r>
  </si>
  <si>
    <r>
      <rPr>
        <sz val="10.5"/>
        <color rgb="FF202529"/>
        <rFont val="Lucida Sans Unicode"/>
        <family val="2"/>
      </rPr>
      <t>Ahli Mekanikal (Madya)</t>
    </r>
  </si>
  <si>
    <r>
      <rPr>
        <sz val="10.5"/>
        <color rgb="FF202529"/>
        <rFont val="Lucida Sans Unicode"/>
        <family val="2"/>
      </rPr>
      <t>Ahli Elektrikal (Madya)</t>
    </r>
  </si>
  <si>
    <r>
      <rPr>
        <sz val="10.5"/>
        <color rgb="FF202529"/>
        <rFont val="Lucida Sans Unicode"/>
        <family val="2"/>
      </rPr>
      <t>Kegiatan dan peralatan terkait Pengendalian Risiko Keselamatan Konstruksi</t>
    </r>
  </si>
  <si>
    <r>
      <rPr>
        <sz val="10.5"/>
        <color rgb="FF202529"/>
        <rFont val="Lucida Sans Unicode"/>
        <family val="2"/>
      </rPr>
      <t>Alat Pemadam Api Portable (APAP)</t>
    </r>
  </si>
  <si>
    <r>
      <rPr>
        <sz val="10.5"/>
        <color rgb="FF202529"/>
        <rFont val="Lucida Sans Unicode"/>
        <family val="2"/>
      </rPr>
      <t>Bendera K3</t>
    </r>
  </si>
  <si>
    <r>
      <rPr>
        <sz val="10.5"/>
        <color rgb="FF202529"/>
        <rFont val="Lucida Sans Unicode"/>
        <family val="2"/>
      </rPr>
      <t>Pembuatan Kartu Identitas Pekerja (KIP)</t>
    </r>
  </si>
  <si>
    <r>
      <rPr>
        <sz val="10.5"/>
        <color rgb="FF202529"/>
        <rFont val="Lucida Sans Unicode"/>
        <family val="2"/>
      </rPr>
      <t>Lampu darurat (Emergency Lamp)</t>
    </r>
  </si>
  <si>
    <r>
      <rPr>
        <sz val="10.5"/>
        <color rgb="FF202529"/>
        <rFont val="Lucida Sans Unicode"/>
        <family val="2"/>
      </rPr>
      <t>Pemeriksaan lingkungan/uji sampling antara lain - pengujian kualitas air, - udara, - kebisingan, - getaran, - limbah B3, - pencahayaan</t>
    </r>
  </si>
  <si>
    <r>
      <rPr>
        <sz val="10.5"/>
        <color rgb="FF202529"/>
        <rFont val="Lucida Sans Unicode"/>
        <family val="2"/>
      </rPr>
      <t>Audit eksternal</t>
    </r>
  </si>
  <si>
    <r>
      <rPr>
        <sz val="10.5"/>
        <color rgb="FF202529"/>
        <rFont val="Lucida Sans Unicode"/>
        <family val="2"/>
      </rPr>
      <t>CCTV + alat pendukung sistem terpasang lengkap (sewa)</t>
    </r>
  </si>
  <si>
    <r>
      <rPr>
        <sz val="10.5"/>
        <color rgb="FF202529"/>
        <rFont val="Lucida Sans Unicode"/>
        <family val="2"/>
      </rPr>
      <t>RETAIL ROOF ZONA D</t>
    </r>
  </si>
  <si>
    <r>
      <rPr>
        <sz val="10.5"/>
        <color rgb="FF202529"/>
        <rFont val="Lucida Sans Unicode"/>
        <family val="2"/>
      </rPr>
      <t>Pembuatan 1 kg baja profil WF 400.200.8.13 (Termasuk Pengelasan, Perakitan, Zinchromate &amp; Cat Finish Anti Karat)</t>
    </r>
  </si>
  <si>
    <r>
      <rPr>
        <sz val="10.5"/>
        <color rgb="FF202529"/>
        <rFont val="Lucida Sans Unicode"/>
        <family val="2"/>
      </rPr>
      <t>Pembuatan 1 kg baja profil WF 300.150.6.5.9 (Termasuk Pengelasan, Perakitan, Zinchromate &amp; Cat Finish Anti Karat)</t>
    </r>
  </si>
  <si>
    <r>
      <rPr>
        <sz val="10.5"/>
        <color rgb="FF202529"/>
        <rFont val="Lucida Sans Unicode"/>
        <family val="2"/>
      </rPr>
      <t>Pembuatan 1 kg baja profil CNP 200.75.20.3,2 (Termasuk Pengelasan, Perakitan, Zinchromate &amp; Cat Finish Anti Karat)</t>
    </r>
  </si>
  <si>
    <r>
      <rPr>
        <sz val="10.5"/>
        <color rgb="FF202529"/>
        <rFont val="Lucida Sans Unicode"/>
        <family val="2"/>
      </rPr>
      <t>Sagrod 12 mm</t>
    </r>
  </si>
  <si>
    <r>
      <rPr>
        <sz val="10.5"/>
        <color rgb="FF202529"/>
        <rFont val="Lucida Sans Unicode"/>
        <family val="2"/>
      </rPr>
      <t>Plat 20 mm</t>
    </r>
  </si>
  <si>
    <r>
      <rPr>
        <sz val="10.5"/>
        <color rgb="FF202529"/>
        <rFont val="Lucida Sans Unicode"/>
        <family val="2"/>
      </rPr>
      <t>Plat 24mm</t>
    </r>
  </si>
  <si>
    <r>
      <rPr>
        <sz val="10.5"/>
        <color rgb="FF202529"/>
        <rFont val="Lucida Sans Unicode"/>
        <family val="2"/>
      </rPr>
      <t>Plat 12mm</t>
    </r>
  </si>
  <si>
    <r>
      <rPr>
        <sz val="10.5"/>
        <color rgb="FF202529"/>
        <rFont val="Lucida Sans Unicode"/>
        <family val="2"/>
      </rPr>
      <t>Chemical Anchor 25 mm (termasuk 2 mur &amp; 2 ring)</t>
    </r>
  </si>
  <si>
    <r>
      <rPr>
        <sz val="10.5"/>
        <color rgb="FF202529"/>
        <rFont val="Lucida Sans Unicode"/>
        <family val="2"/>
      </rPr>
      <t>Baut HTB M16</t>
    </r>
  </si>
  <si>
    <r>
      <rPr>
        <sz val="10.5"/>
        <color rgb="FF202529"/>
        <rFont val="Lucida Sans Unicode"/>
        <family val="2"/>
      </rPr>
      <t>Baut HTB M12</t>
    </r>
  </si>
  <si>
    <r>
      <rPr>
        <sz val="10.5"/>
        <color rgb="FF202529"/>
        <rFont val="Lucida Sans Unicode"/>
        <family val="2"/>
      </rPr>
      <t>Penutup Lantai</t>
    </r>
  </si>
  <si>
    <r>
      <rPr>
        <sz val="10.5"/>
        <color rgb="FF202529"/>
        <rFont val="Lucida Sans Unicode"/>
        <family val="2"/>
      </rPr>
      <t>Talang</t>
    </r>
  </si>
  <si>
    <r>
      <rPr>
        <sz val="10.5"/>
        <color rgb="FF202529"/>
        <rFont val="Lucida Sans Unicode"/>
        <family val="2"/>
      </rPr>
      <t>Dynabolt</t>
    </r>
  </si>
  <si>
    <r>
      <rPr>
        <sz val="10.5"/>
        <color rgb="FF202529"/>
        <rFont val="Lucida Sans Unicode"/>
        <family val="2"/>
      </rPr>
      <t>Baseplate 10mm</t>
    </r>
  </si>
  <si>
    <r>
      <rPr>
        <sz val="10.5"/>
        <color rgb="FF202529"/>
        <rFont val="Lucida Sans Unicode"/>
        <family val="2"/>
      </rPr>
      <t>Pembuatan 1 kg baja profil hollow 50.50.5 (Termasuk Pengelasan, Perakitan, Zinchromate &amp; Cat Finish Anti Karat)</t>
    </r>
  </si>
  <si>
    <r>
      <rPr>
        <sz val="10.5"/>
        <color rgb="FF202529"/>
        <rFont val="Lucida Sans Unicode"/>
        <family val="2"/>
      </rPr>
      <t>Pembuatan 1 kg baja profil pipa (Termasuk Pengelasan, Perakitan, Zinchromate &amp; Cat Finish Anti Karat)</t>
    </r>
  </si>
  <si>
    <r>
      <rPr>
        <sz val="10.5"/>
        <color rgb="FF202529"/>
        <rFont val="Lucida Sans Unicode"/>
        <family val="2"/>
      </rPr>
      <t>Rigging Lighting Bar I, II, III, IV &amp; Border Curtain I, II, &amp; Leg Curtain</t>
    </r>
  </si>
  <si>
    <r>
      <rPr>
        <sz val="10.5"/>
        <color rgb="FF202529"/>
        <rFont val="Lucida Sans Unicode"/>
        <family val="2"/>
      </rPr>
      <t>Pembuatan 1 kg baja profil hollow 50.100.3,2 (Termasuk Pengelasan, Perakitan, Zinchromate &amp; Cat Finish Anti Karat)</t>
    </r>
  </si>
  <si>
    <r>
      <rPr>
        <sz val="10.5"/>
        <color rgb="FF202529"/>
        <rFont val="Lucida Sans Unicode"/>
        <family val="2"/>
      </rPr>
      <t>Lantai Catwalk Expanded Metal Mesh</t>
    </r>
  </si>
  <si>
    <r>
      <rPr>
        <sz val="10.5"/>
        <color rgb="FF202529"/>
        <rFont val="Lucida Sans Unicode"/>
        <family val="2"/>
      </rPr>
      <t>Swivel Clamp</t>
    </r>
  </si>
  <si>
    <r>
      <rPr>
        <sz val="10.5"/>
        <color rgb="FF202529"/>
        <rFont val="Lucida Sans Unicode"/>
        <family val="2"/>
      </rPr>
      <t>Rigging Cyclorama, Forestage Bar I &amp; II</t>
    </r>
  </si>
  <si>
    <r>
      <rPr>
        <sz val="10.5"/>
        <color rgb="FF202529"/>
        <rFont val="Lucida Sans Unicode"/>
        <family val="2"/>
      </rPr>
      <t>Pembuatan 1 kg baja profil pipa galvanis (Termasuk Pengelasan, Perakitan, Zinchromate &amp; Cat Finish Anti Karat)</t>
    </r>
  </si>
  <si>
    <r>
      <rPr>
        <sz val="10.5"/>
        <color rgb="FF202529"/>
        <rFont val="Lucida Sans Unicode"/>
        <family val="2"/>
      </rPr>
      <t>Side Bar Left &amp; Right</t>
    </r>
  </si>
  <si>
    <r>
      <rPr>
        <sz val="10.5"/>
        <color rgb="FF202529"/>
        <rFont val="Lucida Sans Unicode"/>
        <family val="2"/>
      </rPr>
      <t>Rigging Main Curtain</t>
    </r>
  </si>
  <si>
    <r>
      <rPr>
        <sz val="10.5"/>
        <color rgb="FF202529"/>
        <rFont val="Lucida Sans Unicode"/>
        <family val="2"/>
      </rPr>
      <t>Pembuatan 1 kg baja profil pipa galvanis 3/4 (Termasuk Pengelasan, Perakitan, Zinchromate &amp; Cat Finish Anti Karat)</t>
    </r>
  </si>
  <si>
    <r>
      <rPr>
        <sz val="10.5"/>
        <color rgb="FF202529"/>
        <rFont val="Lucida Sans Unicode"/>
        <family val="2"/>
      </rPr>
      <t>Electric / Motorized Chain Block 3unit Lengkap dengan instalasi dan sistem kontrol</t>
    </r>
  </si>
  <si>
    <r>
      <rPr>
        <sz val="10.5"/>
        <color rgb="FF202529"/>
        <rFont val="Lucida Sans Unicode"/>
        <family val="2"/>
      </rPr>
      <t>MEZZANINE RUANG FOH (Front of House)</t>
    </r>
  </si>
  <si>
    <r>
      <rPr>
        <sz val="10.5"/>
        <color rgb="FF202529"/>
        <rFont val="Lucida Sans Unicode"/>
        <family val="2"/>
      </rPr>
      <t>Pembuatan 1 kg baja profil H-Beam 350.350.12.19 (Termasuk Pengelasan, Perakitan, Zinchromate &amp; Cat Finish Anti Karat)</t>
    </r>
  </si>
  <si>
    <r>
      <rPr>
        <sz val="10.5"/>
        <color rgb="FF202529"/>
        <rFont val="Lucida Sans Unicode"/>
        <family val="2"/>
      </rPr>
      <t>Pembuatan 1 kg baja profil IWF (Termasuk Pengelasan, Perakitan, Zinchromate &amp; Cat Finish Anti Karat)</t>
    </r>
  </si>
  <si>
    <r>
      <rPr>
        <sz val="10.5"/>
        <color rgb="FF202529"/>
        <rFont val="Lucida Sans Unicode"/>
        <family val="2"/>
      </rPr>
      <t>Pembuatan 1 kg baja profil IWF 300.150.6,5.9 (Termasuk Pengelasan, Perakitan, Zinchromate &amp; Cat Finish Anti Karat)</t>
    </r>
  </si>
  <si>
    <r>
      <rPr>
        <sz val="10.5"/>
        <color rgb="FF202529"/>
        <rFont val="Lucida Sans Unicode"/>
        <family val="2"/>
      </rPr>
      <t>Plat 20 mm baseplate</t>
    </r>
  </si>
  <si>
    <r>
      <rPr>
        <sz val="10.5"/>
        <color rgb="FF202529"/>
        <rFont val="Lucida Sans Unicode"/>
        <family val="2"/>
      </rPr>
      <t>Penutup Lantai Kalsifloor</t>
    </r>
  </si>
  <si>
    <r>
      <rPr>
        <sz val="10.5"/>
        <color rgb="FF202529"/>
        <rFont val="Lucida Sans Unicode"/>
        <family val="2"/>
      </rPr>
      <t>ZONA B</t>
    </r>
  </si>
  <si>
    <r>
      <rPr>
        <sz val="10.5"/>
        <color rgb="FF202529"/>
        <rFont val="Lucida Sans Unicode"/>
        <family val="2"/>
      </rPr>
      <t>SPORTHALL</t>
    </r>
  </si>
  <si>
    <r>
      <rPr>
        <sz val="10.5"/>
        <color rgb="FF202529"/>
        <rFont val="Lucida Sans Unicode"/>
        <family val="2"/>
      </rPr>
      <t>Electric / Motorized Chain Block 18unit Lengkap dengan instalasi dan sistem kontrol</t>
    </r>
  </si>
  <si>
    <r>
      <rPr>
        <sz val="10.5"/>
        <color rgb="FF202529"/>
        <rFont val="Lucida Sans Unicode"/>
        <family val="2"/>
      </rPr>
      <t>Railing Curtain Wall Zona</t>
    </r>
  </si>
  <si>
    <r>
      <rPr>
        <sz val="10.5"/>
        <color rgb="FF202529"/>
        <rFont val="Lucida Sans Unicode"/>
        <family val="2"/>
      </rPr>
      <t>Railing Tipe 1 (Termasuk Dynabolt, Baseplate, Pengelasan, Perakitan, Zinchromate &amp; Cat Finish Anti Karat)</t>
    </r>
  </si>
  <si>
    <r>
      <rPr>
        <sz val="10.5"/>
        <color rgb="FF202529"/>
        <rFont val="Lucida Sans Unicode"/>
        <family val="2"/>
      </rPr>
      <t>Railing Tipe 2 (Termasuk Dynabolt, Baseplate, Pengelasan, Perakitan, Zinchromate &amp; Cat Finish Anti Karat)</t>
    </r>
  </si>
  <si>
    <r>
      <rPr>
        <sz val="10.5"/>
        <color rgb="FF202529"/>
        <rFont val="Lucida Sans Unicode"/>
        <family val="2"/>
      </rPr>
      <t>Tangga Kebakaran #2 (ZONA C)</t>
    </r>
  </si>
  <si>
    <r>
      <rPr>
        <sz val="10.5"/>
        <color rgb="FF202529"/>
        <rFont val="Lucida Sans Unicode"/>
        <family val="2"/>
      </rPr>
      <t>Pasangan dinding kerawang</t>
    </r>
  </si>
  <si>
    <r>
      <rPr>
        <sz val="10.5"/>
        <color rgb="FF202529"/>
        <rFont val="Lucida Sans Unicode"/>
        <family val="2"/>
      </rPr>
      <t>Pembongkaran dinding eksisting</t>
    </r>
  </si>
  <si>
    <r>
      <rPr>
        <sz val="10.5"/>
        <color rgb="FF202529"/>
        <rFont val="Lucida Sans Unicode"/>
        <family val="2"/>
      </rPr>
      <t>Tangga Kebakaran #3 (ZONA D)</t>
    </r>
  </si>
  <si>
    <r>
      <rPr>
        <sz val="10.5"/>
        <color rgb="FF202529"/>
        <rFont val="Lucida Sans Unicode"/>
        <family val="2"/>
      </rPr>
      <t>Tangga Kebakaran #4 (ZONA D2)</t>
    </r>
  </si>
  <si>
    <r>
      <rPr>
        <sz val="10.5"/>
        <color rgb="FF202529"/>
        <rFont val="Lucida Sans Unicode"/>
        <family val="2"/>
      </rPr>
      <t>TERITIS GRC dan CURTAIN (ZONA C)</t>
    </r>
  </si>
  <si>
    <r>
      <rPr>
        <sz val="10.5"/>
        <color rgb="FF202529"/>
        <rFont val="Lucida Sans Unicode"/>
        <family val="2"/>
      </rPr>
      <t>Pemasangan GRC Cetak</t>
    </r>
  </si>
  <si>
    <r>
      <rPr>
        <sz val="10.5"/>
        <color rgb="FF202529"/>
        <rFont val="Lucida Sans Unicode"/>
        <family val="2"/>
      </rPr>
      <t>Pemasangan Motorized Roller Blind</t>
    </r>
  </si>
  <si>
    <r>
      <rPr>
        <sz val="10.5"/>
        <color rgb="FF202529"/>
        <rFont val="Lucida Sans Unicode"/>
        <family val="2"/>
      </rPr>
      <t>Rangka Pipa GRC</t>
    </r>
  </si>
  <si>
    <r>
      <rPr>
        <sz val="10.5"/>
        <color rgb="FF202529"/>
        <rFont val="Lucida Sans Unicode"/>
        <family val="2"/>
      </rPr>
      <t>Pemasangan Insulasi Ceiling dan Dinding dengan Wood Wool</t>
    </r>
  </si>
  <si>
    <r>
      <rPr>
        <sz val="10.5"/>
        <color rgb="FF202529"/>
        <rFont val="Lucida Sans Unicode"/>
        <family val="2"/>
      </rPr>
      <t>Pembuatan dan Pemasangan Louvre P1</t>
    </r>
  </si>
  <si>
    <r>
      <rPr>
        <sz val="10.5"/>
        <color rgb="FF202529"/>
        <rFont val="Lucida Sans Unicode"/>
        <family val="2"/>
      </rPr>
      <t>Pembuatan dan Pemasangan Louvre P2</t>
    </r>
  </si>
  <si>
    <r>
      <rPr>
        <sz val="10.5"/>
        <color rgb="FF202529"/>
        <rFont val="Lucida Sans Unicode"/>
        <family val="2"/>
      </rPr>
      <t>Retail Roof</t>
    </r>
  </si>
  <si>
    <r>
      <rPr>
        <sz val="10.5"/>
        <color rgb="FF202529"/>
        <rFont val="Lucida Sans Unicode"/>
        <family val="2"/>
      </rPr>
      <t>Pasangan Dinding</t>
    </r>
  </si>
  <si>
    <r>
      <rPr>
        <sz val="10.5"/>
        <color rgb="FF202529"/>
        <rFont val="Lucida Sans Unicode"/>
        <family val="2"/>
      </rPr>
      <t>Plasteran</t>
    </r>
  </si>
  <si>
    <r>
      <rPr>
        <sz val="10.5"/>
        <color rgb="FF202529"/>
        <rFont val="Lucida Sans Unicode"/>
        <family val="2"/>
      </rPr>
      <t>Pengecatan dinding interior</t>
    </r>
  </si>
  <si>
    <r>
      <rPr>
        <sz val="10.5"/>
        <color rgb="FF202529"/>
        <rFont val="Lucida Sans Unicode"/>
        <family val="2"/>
      </rPr>
      <t>Pekerjaan plafon rangka hollow</t>
    </r>
  </si>
  <si>
    <r>
      <rPr>
        <sz val="10.5"/>
        <color rgb="FF202529"/>
        <rFont val="Lucida Sans Unicode"/>
        <family val="2"/>
      </rPr>
      <t>Pengecatan Plafon</t>
    </r>
  </si>
  <si>
    <r>
      <rPr>
        <sz val="10.5"/>
        <color rgb="FF202529"/>
        <rFont val="Lucida Sans Unicode"/>
        <family val="2"/>
      </rPr>
      <t>Pekerjaan GRC cetak t=10mm+rangka hollow</t>
    </r>
  </si>
  <si>
    <r>
      <rPr>
        <sz val="10.5"/>
        <color rgb="FF202529"/>
        <rFont val="Lucida Sans Unicode"/>
        <family val="2"/>
      </rPr>
      <t>Pengecatan eksterior</t>
    </r>
  </si>
  <si>
    <r>
      <rPr>
        <sz val="10.5"/>
        <color rgb="FF202529"/>
        <rFont val="Lucida Sans Unicode"/>
        <family val="2"/>
      </rPr>
      <t>Kusen curtainwall</t>
    </r>
  </si>
  <si>
    <r>
      <rPr>
        <sz val="10.5"/>
        <color rgb="FF202529"/>
        <rFont val="Lucida Sans Unicode"/>
        <family val="2"/>
      </rPr>
      <t>Kaca tempered 12 mm</t>
    </r>
  </si>
  <si>
    <r>
      <rPr>
        <sz val="10.5"/>
        <color rgb="FF202529"/>
        <rFont val="Lucida Sans Unicode"/>
        <family val="2"/>
      </rPr>
      <t>Pintu PK</t>
    </r>
  </si>
  <si>
    <r>
      <rPr>
        <sz val="10.5"/>
        <color rgb="FF202529"/>
        <rFont val="Lucida Sans Unicode"/>
        <family val="2"/>
      </rPr>
      <t>Aluminum flashing</t>
    </r>
  </si>
  <si>
    <r>
      <rPr>
        <sz val="10.5"/>
        <color rgb="FF202529"/>
        <rFont val="Lucida Sans Unicode"/>
        <family val="2"/>
      </rPr>
      <t>Double glass vacum 8+8 mm laminated</t>
    </r>
  </si>
  <si>
    <r>
      <rPr>
        <sz val="10.5"/>
        <color rgb="FF202529"/>
        <rFont val="Lucida Sans Unicode"/>
        <family val="2"/>
      </rPr>
      <t>Kanopi Void Ramp Putar Zona D</t>
    </r>
  </si>
  <si>
    <r>
      <rPr>
        <sz val="10.5"/>
        <color rgb="FF202529"/>
        <rFont val="Lucida Sans Unicode"/>
        <family val="2"/>
      </rPr>
      <t>Chemical Anchor (Termasuk 2 baut &amp; 2 ring)</t>
    </r>
  </si>
  <si>
    <r>
      <rPr>
        <sz val="10.5"/>
        <color rgb="FF202529"/>
        <rFont val="Lucida Sans Unicode"/>
        <family val="2"/>
      </rPr>
      <t>Baseplate</t>
    </r>
  </si>
  <si>
    <r>
      <rPr>
        <sz val="10.5"/>
        <color rgb="FF202529"/>
        <rFont val="Lucida Sans Unicode"/>
        <family val="2"/>
      </rPr>
      <t>Penutup Atap ACP / Aluminium Sheet termasuk rangka hollow galvanis 40x40mm</t>
    </r>
  </si>
  <si>
    <r>
      <rPr>
        <sz val="10.5"/>
        <color rgb="FF202529"/>
        <rFont val="Lucida Sans Unicode"/>
        <family val="2"/>
      </rPr>
      <t>Auditorium Kecil Zona D</t>
    </r>
  </si>
  <si>
    <r>
      <rPr>
        <sz val="10.5"/>
        <color rgb="FF202529"/>
        <rFont val="Lucida Sans Unicode"/>
        <family val="2"/>
      </rPr>
      <t>Carpet Tile</t>
    </r>
  </si>
  <si>
    <r>
      <rPr>
        <sz val="10.5"/>
        <color rgb="FF202529"/>
        <rFont val="Lucida Sans Unicode"/>
        <family val="2"/>
      </rPr>
      <t>HDF - High Density Fiber Board (Stage)</t>
    </r>
  </si>
  <si>
    <r>
      <rPr>
        <sz val="10.5"/>
        <color rgb="FF202529"/>
        <rFont val="Lucida Sans Unicode"/>
        <family val="2"/>
      </rPr>
      <t>Wall Treatment</t>
    </r>
  </si>
  <si>
    <r>
      <rPr>
        <sz val="10.5"/>
        <color rgb="FF202529"/>
        <rFont val="Lucida Sans Unicode"/>
        <family val="2"/>
      </rPr>
      <t>Zona D Eks Bookstore</t>
    </r>
  </si>
  <si>
    <r>
      <rPr>
        <sz val="10.5"/>
        <color rgb="FF202529"/>
        <rFont val="Lucida Sans Unicode"/>
        <family val="2"/>
      </rPr>
      <t>Kaca Tempered sunergy 8 mm Euro Grey</t>
    </r>
  </si>
  <si>
    <r>
      <rPr>
        <sz val="10.5"/>
        <color rgb="FF202529"/>
        <rFont val="Lucida Sans Unicode"/>
        <family val="2"/>
      </rPr>
      <t>Railing</t>
    </r>
  </si>
  <si>
    <r>
      <rPr>
        <sz val="10.5"/>
        <color rgb="FF202529"/>
        <rFont val="Lucida Sans Unicode"/>
        <family val="2"/>
      </rPr>
      <t>Pasangan Batu Andesit tebal 2cm</t>
    </r>
  </si>
  <si>
    <r>
      <rPr>
        <sz val="10.5"/>
        <color rgb="FF202529"/>
        <rFont val="Lucida Sans Unicode"/>
        <family val="2"/>
      </rPr>
      <t>U-ditch 50x50</t>
    </r>
  </si>
  <si>
    <r>
      <rPr>
        <sz val="10.5"/>
        <color rgb="FF202529"/>
        <rFont val="Lucida Sans Unicode"/>
        <family val="2"/>
      </rPr>
      <t>Tutup Uditch</t>
    </r>
  </si>
  <si>
    <r>
      <rPr>
        <sz val="10.5"/>
        <color rgb="FF202529"/>
        <rFont val="Lucida Sans Unicode"/>
        <family val="2"/>
      </rPr>
      <t>Grass Block</t>
    </r>
  </si>
  <si>
    <r>
      <rPr>
        <sz val="10.5"/>
        <color rgb="FF202529"/>
        <rFont val="Lucida Sans Unicode"/>
        <family val="2"/>
      </rPr>
      <t>Cover Pipa GRC</t>
    </r>
  </si>
  <si>
    <r>
      <rPr>
        <sz val="10.5"/>
        <color rgb="FF202529"/>
        <rFont val="Lucida Sans Unicode"/>
        <family val="2"/>
      </rPr>
      <t>Sumur Resapan Air Hujan 4m</t>
    </r>
  </si>
  <si>
    <r>
      <rPr>
        <sz val="10.5"/>
        <color rgb="FF202529"/>
        <rFont val="Lucida Sans Unicode"/>
        <family val="2"/>
      </rPr>
      <t>Cover Stainless Steel</t>
    </r>
  </si>
  <si>
    <r>
      <rPr>
        <sz val="10.5"/>
        <color rgb="FF202529"/>
        <rFont val="Lucida Sans Unicode"/>
        <family val="2"/>
      </rPr>
      <t>Cover stainless steel mirror penutup struktur CW</t>
    </r>
  </si>
  <si>
    <r>
      <rPr>
        <sz val="10.5"/>
        <color rgb="FF202529"/>
        <rFont val="Lucida Sans Unicode"/>
        <family val="2"/>
      </rPr>
      <t>Auditorium Besar Zona F</t>
    </r>
  </si>
  <si>
    <r>
      <rPr>
        <sz val="10.5"/>
        <color rgb="FF202529"/>
        <rFont val="Lucida Sans Unicode"/>
        <family val="2"/>
      </rPr>
      <t>Lantai</t>
    </r>
  </si>
  <si>
    <r>
      <rPr>
        <sz val="10.5"/>
        <color rgb="FF202529"/>
        <rFont val="Lucida Sans Unicode"/>
        <family val="2"/>
      </rPr>
      <t>Dinding Akustik</t>
    </r>
  </si>
  <si>
    <r>
      <rPr>
        <sz val="10.5"/>
        <color rgb="FF202529"/>
        <rFont val="Lucida Sans Unicode"/>
        <family val="2"/>
      </rPr>
      <t>Perkuatan Baja pendukung Dinding Akustik</t>
    </r>
  </si>
  <si>
    <r>
      <rPr>
        <sz val="10.5"/>
        <color rgb="FF202529"/>
        <rFont val="Lucida Sans Unicode"/>
        <family val="2"/>
      </rPr>
      <t>Wall Treatment Panggung (QRD Acoustic Diffuser)</t>
    </r>
  </si>
  <si>
    <r>
      <rPr>
        <sz val="10.5"/>
        <color rgb="FF202529"/>
        <rFont val="Lucida Sans Unicode"/>
        <family val="2"/>
      </rPr>
      <t>Plafond Akustik</t>
    </r>
  </si>
  <si>
    <r>
      <rPr>
        <sz val="10.5"/>
        <color rgb="FF202529"/>
        <rFont val="Lucida Sans Unicode"/>
        <family val="2"/>
      </rPr>
      <t>Wood Panel</t>
    </r>
  </si>
  <si>
    <r>
      <rPr>
        <sz val="10.5"/>
        <color rgb="FF202529"/>
        <rFont val="Lucida Sans Unicode"/>
        <family val="2"/>
      </rPr>
      <t>FOH</t>
    </r>
  </si>
  <si>
    <r>
      <rPr>
        <sz val="10.5"/>
        <color rgb="FF202529"/>
        <rFont val="Lucida Sans Unicode"/>
        <family val="2"/>
      </rPr>
      <t>Raised Floor</t>
    </r>
  </si>
  <si>
    <r>
      <rPr>
        <sz val="10.5"/>
        <color rgb="FF202529"/>
        <rFont val="Lucida Sans Unicode"/>
        <family val="2"/>
      </rPr>
      <t>Insulasi Panel Dinding</t>
    </r>
  </si>
  <si>
    <r>
      <rPr>
        <sz val="10.5"/>
        <color rgb="FF202529"/>
        <rFont val="Lucida Sans Unicode"/>
        <family val="2"/>
      </rPr>
      <t>Engineered Teakwood rangka hollow (plywood 12mm fin.veneer)</t>
    </r>
  </si>
  <si>
    <r>
      <rPr>
        <sz val="10.5"/>
        <color rgb="FF202529"/>
        <rFont val="Lucida Sans Unicode"/>
        <family val="2"/>
      </rPr>
      <t>Pintu P 08</t>
    </r>
  </si>
  <si>
    <r>
      <rPr>
        <sz val="10.5"/>
        <color rgb="FF202529"/>
        <rFont val="Lucida Sans Unicode"/>
        <family val="2"/>
      </rPr>
      <t>Pintu P 09</t>
    </r>
  </si>
  <si>
    <r>
      <rPr>
        <sz val="10.5"/>
        <color rgb="FF202529"/>
        <rFont val="Lucida Sans Unicode"/>
        <family val="2"/>
      </rPr>
      <t>ZONA BNI</t>
    </r>
  </si>
  <si>
    <r>
      <rPr>
        <sz val="10.5"/>
        <color rgb="FF202529"/>
        <rFont val="Lucida Sans Unicode"/>
        <family val="2"/>
      </rPr>
      <t>Pekerjaan Raised floor</t>
    </r>
  </si>
  <si>
    <r>
      <rPr>
        <sz val="10.5"/>
        <color rgb="FF202529"/>
        <rFont val="Lucida Sans Unicode"/>
        <family val="2"/>
      </rPr>
      <t>Lapisan insulasi tebal 2 inchi</t>
    </r>
  </si>
  <si>
    <r>
      <rPr>
        <sz val="10.5"/>
        <color rgb="FF202529"/>
        <rFont val="Lucida Sans Unicode"/>
        <family val="2"/>
      </rPr>
      <t>Lapisan alumunium foil</t>
    </r>
  </si>
  <si>
    <r>
      <rPr>
        <sz val="10.5"/>
        <color rgb="FF202529"/>
        <rFont val="Lucida Sans Unicode"/>
        <family val="2"/>
      </rPr>
      <t>Pintu Gate Zona C 1</t>
    </r>
  </si>
  <si>
    <r>
      <rPr>
        <sz val="10.5"/>
        <color rgb="FF202529"/>
        <rFont val="Lucida Sans Unicode"/>
        <family val="2"/>
      </rPr>
      <t>Pintu Gate Zona C 2</t>
    </r>
  </si>
  <si>
    <r>
      <rPr>
        <sz val="10.5"/>
        <color rgb="FF202529"/>
        <rFont val="Lucida Sans Unicode"/>
        <family val="2"/>
      </rPr>
      <t>Pintu Gate Zona D</t>
    </r>
  </si>
  <si>
    <r>
      <rPr>
        <sz val="10.5"/>
        <color rgb="FF202529"/>
        <rFont val="Lucida Sans Unicode"/>
        <family val="2"/>
      </rPr>
      <t>Pintu Gate Rooftop 01</t>
    </r>
  </si>
  <si>
    <r>
      <rPr>
        <sz val="10.5"/>
        <color rgb="FF202529"/>
        <rFont val="Lucida Sans Unicode"/>
        <family val="2"/>
      </rPr>
      <t>Pintu Gate Rooftop 02</t>
    </r>
  </si>
  <si>
    <r>
      <rPr>
        <sz val="10.5"/>
        <color rgb="FF202529"/>
        <rFont val="Lucida Sans Unicode"/>
        <family val="2"/>
      </rPr>
      <t>Pintu Gate Rooftop 03</t>
    </r>
  </si>
  <si>
    <r>
      <rPr>
        <sz val="10.5"/>
        <color rgb="FF202529"/>
        <rFont val="Lucida Sans Unicode"/>
        <family val="2"/>
      </rPr>
      <t>Pintu Gate Rooftop 04</t>
    </r>
  </si>
  <si>
    <r>
      <rPr>
        <sz val="10.5"/>
        <color rgb="FF202529"/>
        <rFont val="Lucida Sans Unicode"/>
        <family val="2"/>
      </rPr>
      <t>Cover Flexible dan AC Diffuser (Tempat Duduk Konser Hall Zona F)</t>
    </r>
  </si>
  <si>
    <r>
      <rPr>
        <sz val="10.5"/>
        <color rgb="FF202529"/>
        <rFont val="Lucida Sans Unicode"/>
        <family val="2"/>
      </rPr>
      <t>Penambahan pagar akses ke solar panel</t>
    </r>
  </si>
  <si>
    <r>
      <rPr>
        <sz val="10.5"/>
        <color rgb="FF202529"/>
        <rFont val="Lucida Sans Unicode"/>
        <family val="2"/>
      </rPr>
      <t>Pengecatan Marking Kolom</t>
    </r>
  </si>
  <si>
    <r>
      <rPr>
        <sz val="10.5"/>
        <color rgb="FF202529"/>
        <rFont val="Lucida Sans Unicode"/>
        <family val="2"/>
      </rPr>
      <t>Hard Standing</t>
    </r>
  </si>
  <si>
    <r>
      <rPr>
        <sz val="10.5"/>
        <color rgb="FF202529"/>
        <rFont val="Lucida Sans Unicode"/>
        <family val="2"/>
      </rPr>
      <t>- Dilatasi tebal 20 mm, diisi cairan bitumen</t>
    </r>
  </si>
  <si>
    <r>
      <rPr>
        <sz val="10.5"/>
        <color rgb="FF202529"/>
        <rFont val="Lucida Sans Unicode"/>
        <family val="2"/>
      </rPr>
      <t>- Tulangan wiremesh M12-150 mm (Setiap 5,4 m)</t>
    </r>
  </si>
  <si>
    <r>
      <rPr>
        <sz val="10.5"/>
        <color rgb="FF202529"/>
        <rFont val="Lucida Sans Unicode"/>
        <family val="2"/>
      </rPr>
      <t>- Tulangan Dowel D13-200 mm, Panjang 1,5 m</t>
    </r>
  </si>
  <si>
    <r>
      <rPr>
        <sz val="10.5"/>
        <color rgb="FF202529"/>
        <rFont val="Lucida Sans Unicode"/>
        <family val="2"/>
      </rPr>
      <t>- Besi 10 mm</t>
    </r>
  </si>
  <si>
    <r>
      <rPr>
        <sz val="10.5"/>
        <color rgb="FF202529"/>
        <rFont val="Lucida Sans Unicode"/>
        <family val="2"/>
      </rPr>
      <t>- Spacer Bar U 8 mm, jarak 1 m</t>
    </r>
  </si>
  <si>
    <r>
      <rPr>
        <sz val="10.5"/>
        <color rgb="FF202529"/>
        <rFont val="Lucida Sans Unicode"/>
        <family val="2"/>
      </rPr>
      <t>- Lapis Agregat kelas A Tebal 100 mm</t>
    </r>
  </si>
  <si>
    <r>
      <rPr>
        <sz val="10.5"/>
        <color rgb="FF202529"/>
        <rFont val="Lucida Sans Unicode"/>
        <family val="2"/>
      </rPr>
      <t>- Rabat Beton Tebal 100 mm</t>
    </r>
  </si>
  <si>
    <r>
      <rPr>
        <sz val="10.5"/>
        <color rgb="FF202529"/>
        <rFont val="Lucida Sans Unicode"/>
        <family val="2"/>
      </rPr>
      <t>- Tahu Beton 20x20 mm, jarak 600 mm</t>
    </r>
  </si>
  <si>
    <r>
      <rPr>
        <sz val="10.5"/>
        <color rgb="FF202529"/>
        <rFont val="Lucida Sans Unicode"/>
        <family val="2"/>
      </rPr>
      <t>- Beton fc25 Mpa</t>
    </r>
  </si>
  <si>
    <r>
      <rPr>
        <sz val="10.5"/>
        <color rgb="FF202529"/>
        <rFont val="Lucida Sans Unicode"/>
        <family val="2"/>
      </rPr>
      <t>Pekerjaan Pembuatan dan Pemasangan 1 Unit Casual Leasing</t>
    </r>
  </si>
  <si>
    <r>
      <rPr>
        <sz val="10.5"/>
        <color rgb="FF202529"/>
        <rFont val="Lucida Sans Unicode"/>
        <family val="2"/>
      </rPr>
      <t>Power Panel Pressurized Fan (Power Panel Press Fan), Wall mounted c/w</t>
    </r>
  </si>
  <si>
    <r>
      <rPr>
        <sz val="10.5"/>
        <color rgb="FF202529"/>
        <rFont val="Lucida Sans Unicode"/>
        <family val="2"/>
      </rPr>
      <t>Box Uk. 50 x 70 x 25 cm (tebal 2,5 mm)</t>
    </r>
  </si>
  <si>
    <r>
      <rPr>
        <sz val="10.5"/>
        <color rgb="FF202529"/>
        <rFont val="Lucida Sans Unicode"/>
        <family val="2"/>
      </rPr>
      <t>MCCB 50 A/10 kA/3P</t>
    </r>
  </si>
  <si>
    <r>
      <rPr>
        <sz val="10.5"/>
        <color rgb="FF202529"/>
        <rFont val="Lucida Sans Unicode"/>
        <family val="2"/>
      </rPr>
      <t>MCB 50 A/6 kA/3P</t>
    </r>
  </si>
  <si>
    <r>
      <rPr>
        <sz val="10.5"/>
        <color rgb="FF202529"/>
        <rFont val="Lucida Sans Unicode"/>
        <family val="2"/>
      </rPr>
      <t>MCB 16 A/ 1P /6 kA</t>
    </r>
  </si>
  <si>
    <r>
      <rPr>
        <sz val="10.5"/>
        <color rgb="FF202529"/>
        <rFont val="Lucida Sans Unicode"/>
        <family val="2"/>
      </rPr>
      <t>Digital Power Meter c/w asesories</t>
    </r>
  </si>
  <si>
    <r>
      <rPr>
        <sz val="10.5"/>
        <color rgb="FF202529"/>
        <rFont val="Lucida Sans Unicode"/>
        <family val="2"/>
      </rPr>
      <t>Sekering 2 A</t>
    </r>
  </si>
  <si>
    <r>
      <rPr>
        <sz val="10.5"/>
        <color rgb="FF202529"/>
        <rFont val="Lucida Sans Unicode"/>
        <family val="2"/>
      </rPr>
      <t>Lampu tanda</t>
    </r>
  </si>
  <si>
    <r>
      <rPr>
        <sz val="10.5"/>
        <color rgb="FF202529"/>
        <rFont val="Lucida Sans Unicode"/>
        <family val="2"/>
      </rPr>
      <t>Ampere Meter</t>
    </r>
  </si>
  <si>
    <r>
      <rPr>
        <sz val="10.5"/>
        <color rgb="FF202529"/>
        <rFont val="Lucida Sans Unicode"/>
        <family val="2"/>
      </rPr>
      <t>Volt Meter</t>
    </r>
  </si>
  <si>
    <r>
      <rPr>
        <sz val="10.5"/>
        <color rgb="FF202529"/>
        <rFont val="Lucida Sans Unicode"/>
        <family val="2"/>
      </rPr>
      <t>Selector Switch</t>
    </r>
  </si>
  <si>
    <r>
      <rPr>
        <sz val="10.5"/>
        <color rgb="FF202529"/>
        <rFont val="Lucida Sans Unicode"/>
        <family val="2"/>
      </rPr>
      <t>Star Delta</t>
    </r>
  </si>
  <si>
    <r>
      <rPr>
        <sz val="10.5"/>
        <color rgb="FF202529"/>
        <rFont val="Lucida Sans Unicode"/>
        <family val="2"/>
      </rPr>
      <t>Tombol switch Exhaust Fan ON, OFF</t>
    </r>
  </si>
  <si>
    <r>
      <rPr>
        <sz val="10.5"/>
        <color rgb="FF202529"/>
        <rFont val="Lucida Sans Unicode"/>
        <family val="2"/>
      </rPr>
      <t>Indicating Lamp switch Exhaust Fan start, stop, fault</t>
    </r>
  </si>
  <si>
    <r>
      <rPr>
        <sz val="10.5"/>
        <color rgb="FF202529"/>
        <rFont val="Lucida Sans Unicode"/>
        <family val="2"/>
      </rPr>
      <t>CU Busbar 3 (15x3) For R,S,T,N</t>
    </r>
  </si>
  <si>
    <r>
      <rPr>
        <sz val="10.5"/>
        <color rgb="FF202529"/>
        <rFont val="Lucida Sans Unicode"/>
        <family val="2"/>
      </rPr>
      <t>CU Busbar (25x3) For N</t>
    </r>
  </si>
  <si>
    <r>
      <rPr>
        <sz val="10.5"/>
        <color rgb="FF202529"/>
        <rFont val="Lucida Sans Unicode"/>
        <family val="2"/>
      </rPr>
      <t>CU Busbar (15x3) For E</t>
    </r>
  </si>
  <si>
    <r>
      <rPr>
        <sz val="10.5"/>
        <color rgb="FF202529"/>
        <rFont val="Lucida Sans Unicode"/>
        <family val="2"/>
      </rPr>
      <t>Trafo CT</t>
    </r>
  </si>
  <si>
    <r>
      <rPr>
        <sz val="10.5"/>
        <color rgb="FF202529"/>
        <rFont val="Lucida Sans Unicode"/>
        <family val="2"/>
      </rPr>
      <t xml:space="preserve">Panel Active Harmonic Filter 380V 250A, lengkap dengan Active Harmonic Filter 150A Active Harmonic Filter 100A Panel Circuit Breaker and Panel for AHF (inc asesories) 1 Unit Dimensi 2100 x 800 x 1000 mm MCCB NSX 200A 3P 36KA MCCB NSX
</t>
    </r>
    <r>
      <rPr>
        <sz val="10.5"/>
        <color rgb="FF202529"/>
        <rFont val="Lucida Sans Unicode"/>
        <family val="2"/>
      </rPr>
      <t>125A 3P 36KA Current Transformer 400Hz Class 1 Clamp On (3xPhase)</t>
    </r>
  </si>
  <si>
    <r>
      <rPr>
        <sz val="10.5"/>
        <color rgb="FF202529"/>
        <rFont val="Lucida Sans Unicode"/>
        <family val="2"/>
      </rPr>
      <t>Kabel dari Panel AHF ke PPAC.A.1 NYY 4x120 mm2 + NYY 1x70 mm2 + BC 70 mm2</t>
    </r>
  </si>
  <si>
    <r>
      <rPr>
        <sz val="10.5"/>
        <color rgb="FF202529"/>
        <rFont val="Lucida Sans Unicode"/>
        <family val="2"/>
      </rPr>
      <t>AHF PPAC.A.2</t>
    </r>
  </si>
  <si>
    <r>
      <rPr>
        <sz val="10.5"/>
        <color rgb="FF202529"/>
        <rFont val="Lucida Sans Unicode"/>
        <family val="2"/>
      </rPr>
      <t xml:space="preserve">Panel Active Harmonic Filter 380V 50A, lengkap dengan Active Harmonic Filter 50A Panel Circuit Breaker and Panel for AHF (inc asesories) Dimensi 2100 x 800 x 800 mm MCCB NSX 75A 3P 36KA MCCB
</t>
    </r>
    <r>
      <rPr>
        <sz val="10.5"/>
        <color rgb="FF202529"/>
        <rFont val="Lucida Sans Unicode"/>
        <family val="2"/>
      </rPr>
      <t>NSX 125A 3P 36KA Current Transformer 400Hz Class 1 Clamp On (3xPhase)</t>
    </r>
  </si>
  <si>
    <r>
      <rPr>
        <sz val="10.5"/>
        <color rgb="FF202529"/>
        <rFont val="Lucida Sans Unicode"/>
        <family val="2"/>
      </rPr>
      <t>Kabel dari Panel AHF ke PPAC.A.1 NYY 4x16 mm2 + NYY 1x16 mm2 + BC 16 mm2</t>
    </r>
  </si>
  <si>
    <r>
      <rPr>
        <sz val="10.5"/>
        <color rgb="FF202529"/>
        <rFont val="Lucida Sans Unicode"/>
        <family val="2"/>
      </rPr>
      <t>AHF PPAC.A.3</t>
    </r>
  </si>
  <si>
    <r>
      <rPr>
        <sz val="10.5"/>
        <color rgb="FF202529"/>
        <rFont val="Lucida Sans Unicode"/>
        <family val="2"/>
      </rPr>
      <t xml:space="preserve">Panel Active Harmonic Filter 380V 150A, lengkap dengan Active Harmonic Filter 150A Panel Circuit Breaker and Panel for AHF (inc asesories) Dimensi 2100 x 800 x 800 mm MCCB NSX 200A 3P 36KA Current
</t>
    </r>
    <r>
      <rPr>
        <sz val="10.5"/>
        <color rgb="FF202529"/>
        <rFont val="Lucida Sans Unicode"/>
        <family val="2"/>
      </rPr>
      <t>Transformer 400Hz Class 1 Clamp On (3xPhase)</t>
    </r>
  </si>
  <si>
    <r>
      <rPr>
        <sz val="10.5"/>
        <color rgb="FF202529"/>
        <rFont val="Lucida Sans Unicode"/>
        <family val="2"/>
      </rPr>
      <t>AHF PPAC.A.4</t>
    </r>
  </si>
  <si>
    <r>
      <rPr>
        <sz val="10.5"/>
        <color rgb="FF202529"/>
        <rFont val="Lucida Sans Unicode"/>
        <family val="2"/>
      </rPr>
      <t>Kabel dari Panel AHF ke PPAC.A.1 NYY 4x70 mm2 + NYY 1x35 mm2 + BCC 35 mm2</t>
    </r>
  </si>
  <si>
    <r>
      <rPr>
        <sz val="10.5"/>
        <color rgb="FF202529"/>
        <rFont val="Lucida Sans Unicode"/>
        <family val="2"/>
      </rPr>
      <t>AHF PPAC.1.6B</t>
    </r>
  </si>
  <si>
    <r>
      <rPr>
        <sz val="10.5"/>
        <color rgb="FF202529"/>
        <rFont val="Lucida Sans Unicode"/>
        <family val="2"/>
      </rPr>
      <t xml:space="preserve">Panel Active Harmonic Filter 380V 250A, lengkap dengan Active Harmonic Filter 150A Active Harmonic Filter 100A Panel Circuit Breaker and Panel for AHF (inc asesories) Dimensi 2100 x 800 x 1000 mm MCCB NSX 200A 3P 36KA MCCB NSX 125A
</t>
    </r>
    <r>
      <rPr>
        <sz val="10.5"/>
        <color rgb="FF202529"/>
        <rFont val="Lucida Sans Unicode"/>
        <family val="2"/>
      </rPr>
      <t>3P 36KA Current Transformer 400Hz Class 1 Clamp On (3xPhase)</t>
    </r>
  </si>
  <si>
    <r>
      <rPr>
        <sz val="10.5"/>
        <color rgb="FF202529"/>
        <rFont val="Lucida Sans Unicode"/>
        <family val="2"/>
      </rPr>
      <t>Pengadaan Genset</t>
    </r>
  </si>
  <si>
    <r>
      <rPr>
        <sz val="10.5"/>
        <color rgb="FF202529"/>
        <rFont val="Lucida Sans Unicode"/>
        <family val="2"/>
      </rPr>
      <t>Pengadaan &amp; pemasangan Genset kap. 2500 Kva prime tipe Open (built up)</t>
    </r>
  </si>
  <si>
    <r>
      <rPr>
        <sz val="10.5"/>
        <color rgb="FF202529"/>
        <rFont val="Lucida Sans Unicode"/>
        <family val="2"/>
      </rPr>
      <t>Pengadaan dan pemasangan Pipa Gas Buang 2 unit dengan menggunakan BSP Medium Class lengkap dibungkus jaketting alluminium sheet dan rockwool serta material bantu lainnya</t>
    </r>
  </si>
  <si>
    <r>
      <rPr>
        <sz val="10.5"/>
        <color rgb="FF202529"/>
        <rFont val="Lucida Sans Unicode"/>
        <family val="2"/>
      </rPr>
      <t>Sistem Gas Buang (Hospital Silencer)</t>
    </r>
  </si>
  <si>
    <r>
      <rPr>
        <sz val="10.5"/>
        <color rgb="FF202529"/>
        <rFont val="Lucida Sans Unicode"/>
        <family val="2"/>
      </rPr>
      <t>Ducting Exhaust Radiator</t>
    </r>
  </si>
  <si>
    <r>
      <rPr>
        <sz val="10.5"/>
        <color rgb="FF202529"/>
        <rFont val="Lucida Sans Unicode"/>
        <family val="2"/>
      </rPr>
      <t>Tangki mingguan kap. 12000 Liter</t>
    </r>
  </si>
  <si>
    <r>
      <rPr>
        <sz val="10.5"/>
        <color rgb="FF202529"/>
        <rFont val="Lucida Sans Unicode"/>
        <family val="2"/>
      </rPr>
      <t xml:space="preserve">Pemipaan Bahan bakar solar dari tangki bulanan ke tangki solar harian lengkap dengan pipa stainlessteel/pipa duplex 3/4
</t>
    </r>
    <r>
      <rPr>
        <sz val="10.5"/>
        <color rgb="FF202529"/>
        <rFont val="Lucida Sans Unicode"/>
        <family val="2"/>
      </rPr>
      <t>= 25 meter koneksi ke Tangki harian lengkap dengan valve , check valve , streiner ,fitting serta material bantu lainnya</t>
    </r>
  </si>
  <si>
    <r>
      <rPr>
        <sz val="10.5"/>
        <color rgb="FF202529"/>
        <rFont val="Lucida Sans Unicode"/>
        <family val="2"/>
      </rPr>
      <t>Pompa Elektrik ( Gear Pump ) kap. 60 l/mnt</t>
    </r>
  </si>
  <si>
    <r>
      <rPr>
        <sz val="10.5"/>
        <color rgb="FF202529"/>
        <rFont val="Lucida Sans Unicode"/>
        <family val="2"/>
      </rPr>
      <t>Hand Pump manual operation</t>
    </r>
  </si>
  <si>
    <r>
      <rPr>
        <sz val="10.5"/>
        <color rgb="FF202529"/>
        <rFont val="Lucida Sans Unicode"/>
        <family val="2"/>
      </rPr>
      <t>Fuel Level Switch + Kabel Kontrol</t>
    </r>
  </si>
  <si>
    <r>
      <rPr>
        <sz val="10.5"/>
        <color rgb="FF202529"/>
        <rFont val="Lucida Sans Unicode"/>
        <family val="2"/>
      </rPr>
      <t>Panel Pompa solar lengkap dengan kabel kontrol</t>
    </r>
  </si>
  <si>
    <r>
      <rPr>
        <sz val="10.5"/>
        <color rgb="FF202529"/>
        <rFont val="Lucida Sans Unicode"/>
        <family val="2"/>
      </rPr>
      <t>Kabel Panel Genset</t>
    </r>
  </si>
  <si>
    <r>
      <rPr>
        <sz val="10.5"/>
        <color rgb="FF202529"/>
        <rFont val="Lucida Sans Unicode"/>
        <family val="2"/>
      </rPr>
      <t>Kabel dari Genset ke ATS NYY 5 x 4 x 1C 240 mm2 + 2 x NYA 300 mm2</t>
    </r>
  </si>
  <si>
    <r>
      <rPr>
        <sz val="10.5"/>
        <color rgb="FF202529"/>
        <rFont val="Lucida Sans Unicode"/>
        <family val="2"/>
      </rPr>
      <t>Kabel dari Trafo ke ATS NYY 5 x 4 x 1C 240 mm2 + 2 x NYA 300 mm2</t>
    </r>
  </si>
  <si>
    <r>
      <rPr>
        <sz val="10.5"/>
        <color rgb="FF202529"/>
        <rFont val="Lucida Sans Unicode"/>
        <family val="2"/>
      </rPr>
      <t>Kabel dari ATS ke LVMDP Eksisting NYY 5 x 4 x 1C 240 mm2 + 2 x NYA 300 mm2</t>
    </r>
  </si>
  <si>
    <r>
      <rPr>
        <sz val="10.5"/>
        <color rgb="FF202529"/>
        <rFont val="Lucida Sans Unicode"/>
        <family val="2"/>
      </rPr>
      <t>Kabel BC 50 mm2 (Casing Genset 1 - Sumur Grounding Genset 1)</t>
    </r>
  </si>
  <si>
    <r>
      <rPr>
        <sz val="10.5"/>
        <color rgb="FF202529"/>
        <rFont val="Lucida Sans Unicode"/>
        <family val="2"/>
      </rPr>
      <t>Kabel BC 50 mm2 (Casing Genset 2 - Sumur Grounding Genset 1)</t>
    </r>
  </si>
  <si>
    <r>
      <rPr>
        <sz val="10.5"/>
        <color rgb="FF202529"/>
        <rFont val="Lucida Sans Unicode"/>
        <family val="2"/>
      </rPr>
      <t>Kabel BCC 13x1x95 mm2 (Genset 1 - Sumur Grounding Alternator Genset)</t>
    </r>
  </si>
  <si>
    <r>
      <rPr>
        <sz val="10.5"/>
        <color rgb="FF202529"/>
        <rFont val="Lucida Sans Unicode"/>
        <family val="2"/>
      </rPr>
      <t>Sumuran grounding Alternator Genset tahanan max 3 Ohm lengkap dengan galian &amp; pengukuran</t>
    </r>
  </si>
  <si>
    <r>
      <rPr>
        <sz val="10.5"/>
        <color rgb="FF202529"/>
        <rFont val="Lucida Sans Unicode"/>
        <family val="2"/>
      </rPr>
      <t>Konektor grounding</t>
    </r>
  </si>
  <si>
    <r>
      <rPr>
        <sz val="10.5"/>
        <color rgb="FF202529"/>
        <rFont val="Lucida Sans Unicode"/>
        <family val="2"/>
      </rPr>
      <t>Pelat Tembaga 30x3mm / keliling bangunan Ruang Genset</t>
    </r>
  </si>
  <si>
    <r>
      <rPr>
        <sz val="10.5"/>
        <color rgb="FF202529"/>
        <rFont val="Lucida Sans Unicode"/>
        <family val="2"/>
      </rPr>
      <t>Terminal Penyama Potensial lengkap dengan pelat tembaga &amp; asesories</t>
    </r>
  </si>
  <si>
    <r>
      <rPr>
        <sz val="10.5"/>
        <color rgb="FF202529"/>
        <rFont val="Lucida Sans Unicode"/>
        <family val="2"/>
      </rPr>
      <t>BC 50 mm (Tangki BBM - Ring Grounding Ruang Genset)</t>
    </r>
  </si>
  <si>
    <r>
      <rPr>
        <sz val="10.5"/>
        <color rgb="FF202529"/>
        <rFont val="Lucida Sans Unicode"/>
        <family val="2"/>
      </rPr>
      <t>Sumuran grounding genset tahanan max 3 Ohm</t>
    </r>
  </si>
  <si>
    <r>
      <rPr>
        <sz val="10.5"/>
        <color rgb="FF202529"/>
        <rFont val="Lucida Sans Unicode"/>
        <family val="2"/>
      </rPr>
      <t>Konektor grounding dan material bantu lainnya</t>
    </r>
  </si>
  <si>
    <r>
      <rPr>
        <sz val="10.5"/>
        <color rgb="FF202529"/>
        <rFont val="Lucida Sans Unicode"/>
        <family val="2"/>
      </rPr>
      <t>Isolasi ruang genset dengan menggunakan rockwool density 100 kg/m3 lengkap dengan glasscseth , wire mesh , spindle pin dan material bantu lainnya</t>
    </r>
  </si>
  <si>
    <r>
      <rPr>
        <sz val="10.5"/>
        <color rgb="FF202529"/>
        <rFont val="Lucida Sans Unicode"/>
        <family val="2"/>
      </rPr>
      <t>Panel ATS Tipe Free Standing (sesuai gambar) lengkap dengan Type Free Standing, Incoming Genset, Incoming Trafo, Out going</t>
    </r>
  </si>
  <si>
    <r>
      <rPr>
        <sz val="10.5"/>
        <color rgb="FF202529"/>
        <rFont val="Lucida Sans Unicode"/>
        <family val="2"/>
      </rPr>
      <t>Box Uk. 3200x 1000 x 2000 x (Tebal 2mm) (P x L x T)</t>
    </r>
  </si>
  <si>
    <r>
      <rPr>
        <sz val="10.5"/>
        <color rgb="FF202529"/>
        <rFont val="Lucida Sans Unicode"/>
        <family val="2"/>
      </rPr>
      <t>Incoming PLN</t>
    </r>
  </si>
  <si>
    <r>
      <rPr>
        <sz val="10.5"/>
        <color rgb="FF202529"/>
        <rFont val="Lucida Sans Unicode"/>
        <family val="2"/>
      </rPr>
      <t>ACB 5000 AT/5000 AF/100 kA/4P Motorized c/w asesories</t>
    </r>
  </si>
  <si>
    <r>
      <rPr>
        <sz val="10.5"/>
        <color rgb="FF202529"/>
        <rFont val="Lucida Sans Unicode"/>
        <family val="2"/>
      </rPr>
      <t>SHT Release</t>
    </r>
  </si>
  <si>
    <r>
      <rPr>
        <sz val="10.5"/>
        <color rgb="FF202529"/>
        <rFont val="Lucida Sans Unicode"/>
        <family val="2"/>
      </rPr>
      <t>Incoming Genset</t>
    </r>
  </si>
  <si>
    <r>
      <rPr>
        <sz val="10.5"/>
        <color rgb="FF202529"/>
        <rFont val="Lucida Sans Unicode"/>
        <family val="2"/>
      </rPr>
      <t>Sistem ATS/AMF</t>
    </r>
  </si>
  <si>
    <r>
      <rPr>
        <sz val="10.5"/>
        <color rgb="FF202529"/>
        <rFont val="Lucida Sans Unicode"/>
        <family val="2"/>
      </rPr>
      <t>Unit ATS (Automatic Transfer Switch) 4 Pole 5000 Ampere lengkap dengan Battery Charger, AMF Modul dan Kontrol Relay</t>
    </r>
  </si>
  <si>
    <r>
      <rPr>
        <sz val="10.5"/>
        <color rgb="FF202529"/>
        <rFont val="Lucida Sans Unicode"/>
        <family val="2"/>
      </rPr>
      <t>Outgoing</t>
    </r>
  </si>
  <si>
    <r>
      <rPr>
        <sz val="10.5"/>
        <color rgb="FF202529"/>
        <rFont val="Lucida Sans Unicode"/>
        <family val="2"/>
      </rPr>
      <t>Surge Arester 3P+N 65 kA</t>
    </r>
  </si>
  <si>
    <r>
      <rPr>
        <sz val="10.5"/>
        <color rgb="FF202529"/>
        <rFont val="Lucida Sans Unicode"/>
        <family val="2"/>
      </rPr>
      <t>Bus Bar system / bus bar system</t>
    </r>
  </si>
  <si>
    <r>
      <rPr>
        <sz val="10.5"/>
        <color rgb="FF202529"/>
        <rFont val="Lucida Sans Unicode"/>
        <family val="2"/>
      </rPr>
      <t>Sekering 4 A</t>
    </r>
  </si>
  <si>
    <r>
      <rPr>
        <sz val="10.5"/>
        <color rgb="FF202529"/>
        <rFont val="Lucida Sans Unicode"/>
        <family val="2"/>
      </rPr>
      <t>Ampere Meter DC</t>
    </r>
  </si>
  <si>
    <r>
      <rPr>
        <sz val="10.5"/>
        <color rgb="FF202529"/>
        <rFont val="Lucida Sans Unicode"/>
        <family val="2"/>
      </rPr>
      <t>Volt Meter DC</t>
    </r>
  </si>
  <si>
    <r>
      <rPr>
        <sz val="10.5"/>
        <color rgb="FF202529"/>
        <rFont val="Lucida Sans Unicode"/>
        <family val="2"/>
      </rPr>
      <t>Relay - relay</t>
    </r>
  </si>
  <si>
    <r>
      <rPr>
        <sz val="10.5"/>
        <color rgb="FF202529"/>
        <rFont val="Lucida Sans Unicode"/>
        <family val="2"/>
      </rPr>
      <t>Busway From Trafo to ATS</t>
    </r>
  </si>
  <si>
    <r>
      <rPr>
        <sz val="10.5"/>
        <color rgb="FF202529"/>
        <rFont val="Lucida Sans Unicode"/>
        <family val="2"/>
      </rPr>
      <t>Busway 5000 A Cu, 3P4W + PE 100% IP54</t>
    </r>
  </si>
  <si>
    <r>
      <rPr>
        <sz val="10.5"/>
        <color rgb="FF202529"/>
        <rFont val="Lucida Sans Unicode"/>
        <family val="2"/>
      </rPr>
      <t>Straight Length</t>
    </r>
  </si>
  <si>
    <r>
      <rPr>
        <sz val="10.5"/>
        <color rgb="FF202529"/>
        <rFont val="Lucida Sans Unicode"/>
        <family val="2"/>
      </rPr>
      <t>Flange End</t>
    </r>
  </si>
  <si>
    <r>
      <rPr>
        <sz val="10.5"/>
        <color rgb="FF202529"/>
        <rFont val="Lucida Sans Unicode"/>
        <family val="2"/>
      </rPr>
      <t>Elbow</t>
    </r>
  </si>
  <si>
    <r>
      <rPr>
        <sz val="10.5"/>
        <color rgb="FF202529"/>
        <rFont val="Lucida Sans Unicode"/>
        <family val="2"/>
      </rPr>
      <t>Flexible Bar</t>
    </r>
  </si>
  <si>
    <r>
      <rPr>
        <sz val="10.5"/>
        <color rgb="FF202529"/>
        <rFont val="Lucida Sans Unicode"/>
        <family val="2"/>
      </rPr>
      <t>Cross Bar</t>
    </r>
  </si>
  <si>
    <r>
      <rPr>
        <sz val="10.5"/>
        <color rgb="FF202529"/>
        <rFont val="Lucida Sans Unicode"/>
        <family val="2"/>
      </rPr>
      <t>Flexible Housing</t>
    </r>
  </si>
  <si>
    <r>
      <rPr>
        <sz val="10.5"/>
        <color rgb="FF202529"/>
        <rFont val="Lucida Sans Unicode"/>
        <family val="2"/>
      </rPr>
      <t>Hanger</t>
    </r>
  </si>
  <si>
    <r>
      <rPr>
        <sz val="10.5"/>
        <color rgb="FF202529"/>
        <rFont val="Lucida Sans Unicode"/>
        <family val="2"/>
      </rPr>
      <t>Busway From LVMDP to ATS</t>
    </r>
  </si>
  <si>
    <r>
      <rPr>
        <sz val="10.5"/>
        <color rgb="FF202529"/>
        <rFont val="Lucida Sans Unicode"/>
        <family val="2"/>
      </rPr>
      <t>Busway 5000 A Cu, 3P4W + PE 1000% IP54</t>
    </r>
  </si>
  <si>
    <r>
      <rPr>
        <sz val="10.5"/>
        <color rgb="FF202529"/>
        <rFont val="Lucida Sans Unicode"/>
        <family val="2"/>
      </rPr>
      <t>MCCB 100 A/70 kA/3P</t>
    </r>
  </si>
  <si>
    <r>
      <rPr>
        <sz val="10.5"/>
        <color rgb="FF202529"/>
        <rFont val="Lucida Sans Unicode"/>
        <family val="2"/>
      </rPr>
      <t>PENYESUAIAN PANEL EKSISTING SDP.1.1</t>
    </r>
  </si>
  <si>
    <r>
      <rPr>
        <sz val="10.5"/>
        <color rgb="FF202529"/>
        <rFont val="Lucida Sans Unicode"/>
        <family val="2"/>
      </rPr>
      <t>Motor Mechanism MCCB 100A (SPKLU)</t>
    </r>
  </si>
  <si>
    <r>
      <rPr>
        <sz val="10.5"/>
        <color rgb="FF202529"/>
        <rFont val="Lucida Sans Unicode"/>
        <family val="2"/>
      </rPr>
      <t>Shunt Trip lengkap wiring kendali dari ATS</t>
    </r>
  </si>
  <si>
    <r>
      <rPr>
        <sz val="10.5"/>
        <color rgb="FF202529"/>
        <rFont val="Lucida Sans Unicode"/>
        <family val="2"/>
      </rPr>
      <t>PENYESUAIAN PANEL EKSISTING SDP BASEMENT</t>
    </r>
  </si>
  <si>
    <r>
      <rPr>
        <sz val="10.5"/>
        <color rgb="FF202529"/>
        <rFont val="Lucida Sans Unicode"/>
        <family val="2"/>
      </rPr>
      <t>PENYESUAIAN PANEL EKSISTING SDP RETAIL</t>
    </r>
  </si>
  <si>
    <r>
      <rPr>
        <sz val="10.5"/>
        <color rgb="FF202529"/>
        <rFont val="Lucida Sans Unicode"/>
        <family val="2"/>
      </rPr>
      <t>MCCB 60A/18kA/3P</t>
    </r>
  </si>
  <si>
    <r>
      <rPr>
        <sz val="10.5"/>
        <color rgb="FF202529"/>
        <rFont val="Lucida Sans Unicode"/>
        <family val="2"/>
      </rPr>
      <t>MCCB 160A/18kA/3P</t>
    </r>
  </si>
  <si>
    <r>
      <rPr>
        <sz val="10.5"/>
        <color rgb="FF202529"/>
        <rFont val="Lucida Sans Unicode"/>
        <family val="2"/>
      </rPr>
      <t>CU Busbar 3x (60x5) For R, S, T,</t>
    </r>
  </si>
  <si>
    <r>
      <rPr>
        <sz val="10.5"/>
        <color rgb="FF202529"/>
        <rFont val="Lucida Sans Unicode"/>
        <family val="2"/>
      </rPr>
      <t>CU Busbar 2x(50x5) For N</t>
    </r>
  </si>
  <si>
    <r>
      <rPr>
        <sz val="10.5"/>
        <color rgb="FF202529"/>
        <rFont val="Lucida Sans Unicode"/>
        <family val="2"/>
      </rPr>
      <t>CU Busbar (30x5) For N</t>
    </r>
  </si>
  <si>
    <r>
      <rPr>
        <sz val="10.5"/>
        <color rgb="FF202529"/>
        <rFont val="Lucida Sans Unicode"/>
        <family val="2"/>
      </rPr>
      <t>PENYESUAIAN PANEL EKSISTING PP RETAIL 1.1</t>
    </r>
  </si>
  <si>
    <r>
      <rPr>
        <sz val="10.5"/>
        <color rgb="FF202529"/>
        <rFont val="Lucida Sans Unicode"/>
        <family val="2"/>
      </rPr>
      <t>MCCB 60A/36KA/3P</t>
    </r>
  </si>
  <si>
    <r>
      <rPr>
        <sz val="10.5"/>
        <color rgb="FF202529"/>
        <rFont val="Lucida Sans Unicode"/>
        <family val="2"/>
      </rPr>
      <t>MCB 80A/10 KA/1P</t>
    </r>
  </si>
  <si>
    <r>
      <rPr>
        <sz val="10.5"/>
        <color rgb="FF202529"/>
        <rFont val="Lucida Sans Unicode"/>
        <family val="2"/>
      </rPr>
      <t>MCB 20A/6 KA/1P</t>
    </r>
  </si>
  <si>
    <r>
      <rPr>
        <sz val="10.5"/>
        <color rgb="FF202529"/>
        <rFont val="Lucida Sans Unicode"/>
        <family val="2"/>
      </rPr>
      <t>MCB 25A/6 KA/1P</t>
    </r>
  </si>
  <si>
    <r>
      <rPr>
        <sz val="10.5"/>
        <color rgb="FF202529"/>
        <rFont val="Lucida Sans Unicode"/>
        <family val="2"/>
      </rPr>
      <t>MC.3P 70A/NC</t>
    </r>
  </si>
  <si>
    <r>
      <rPr>
        <sz val="10.5"/>
        <color rgb="FF202529"/>
        <rFont val="Lucida Sans Unicode"/>
        <family val="2"/>
      </rPr>
      <t>KWH meter 1P/100A</t>
    </r>
  </si>
  <si>
    <r>
      <rPr>
        <sz val="10.5"/>
        <color rgb="FF202529"/>
        <rFont val="Lucida Sans Unicode"/>
        <family val="2"/>
      </rPr>
      <t>KWH meter 1P/45A</t>
    </r>
  </si>
  <si>
    <r>
      <rPr>
        <sz val="10.5"/>
        <color rgb="FF202529"/>
        <rFont val="Lucida Sans Unicode"/>
        <family val="2"/>
      </rPr>
      <t>MCB 32A/6 KA/1P</t>
    </r>
  </si>
  <si>
    <r>
      <rPr>
        <sz val="10.5"/>
        <color rgb="FF202529"/>
        <rFont val="Lucida Sans Unicode"/>
        <family val="2"/>
      </rPr>
      <t>Kabel NYY 3 x 25mm2</t>
    </r>
  </si>
  <si>
    <r>
      <rPr>
        <sz val="10.5"/>
        <color rgb="FF202529"/>
        <rFont val="Lucida Sans Unicode"/>
        <family val="2"/>
      </rPr>
      <t>kabel NYY 3 x 4mm2</t>
    </r>
  </si>
  <si>
    <r>
      <rPr>
        <sz val="10.5"/>
        <color rgb="FF202529"/>
        <rFont val="Lucida Sans Unicode"/>
        <family val="2"/>
      </rPr>
      <t>PP RETAIL 1.2</t>
    </r>
  </si>
  <si>
    <r>
      <rPr>
        <sz val="10.5"/>
        <color rgb="FF202529"/>
        <rFont val="Lucida Sans Unicode"/>
        <family val="2"/>
      </rPr>
      <t>PENYESUAIAN PANEL METERING PP RETAIL 1.2</t>
    </r>
  </si>
  <si>
    <r>
      <rPr>
        <sz val="10.5"/>
        <color rgb="FF202529"/>
        <rFont val="Lucida Sans Unicode"/>
        <family val="2"/>
      </rPr>
      <t>PP RETAIL 1.4A</t>
    </r>
  </si>
  <si>
    <r>
      <rPr>
        <sz val="10.5"/>
        <color rgb="FF202529"/>
        <rFont val="Lucida Sans Unicode"/>
        <family val="2"/>
      </rPr>
      <t>CU Busbar 2x3x(15x3) For R, S, T,</t>
    </r>
  </si>
  <si>
    <r>
      <rPr>
        <sz val="10.5"/>
        <color rgb="FF202529"/>
        <rFont val="Lucida Sans Unicode"/>
        <family val="2"/>
      </rPr>
      <t>CU Busbar 2x(25x3) For N</t>
    </r>
  </si>
  <si>
    <r>
      <rPr>
        <sz val="10.5"/>
        <color rgb="FF202529"/>
        <rFont val="Lucida Sans Unicode"/>
        <family val="2"/>
      </rPr>
      <t>CU Busbar 2x(15x3) For N</t>
    </r>
  </si>
  <si>
    <r>
      <rPr>
        <sz val="10.5"/>
        <color rgb="FF202529"/>
        <rFont val="Lucida Sans Unicode"/>
        <family val="2"/>
      </rPr>
      <t>MCCB 160A/36KA/3P</t>
    </r>
  </si>
  <si>
    <r>
      <rPr>
        <sz val="10.5"/>
        <color rgb="FF202529"/>
        <rFont val="Lucida Sans Unicode"/>
        <family val="2"/>
      </rPr>
      <t>MCB 20A/10 KA/1P</t>
    </r>
  </si>
  <si>
    <r>
      <rPr>
        <sz val="10.5"/>
        <color rgb="FF202529"/>
        <rFont val="Lucida Sans Unicode"/>
        <family val="2"/>
      </rPr>
      <t>MCCB 80A/36KA/3P</t>
    </r>
  </si>
  <si>
    <r>
      <rPr>
        <sz val="10.5"/>
        <color rgb="FF202529"/>
        <rFont val="Lucida Sans Unicode"/>
        <family val="2"/>
      </rPr>
      <t>MC.3P 80A/NC</t>
    </r>
  </si>
  <si>
    <r>
      <rPr>
        <sz val="10.5"/>
        <color rgb="FF202529"/>
        <rFont val="Lucida Sans Unicode"/>
        <family val="2"/>
      </rPr>
      <t>CU Busbar 2x3x (15x3) For R, S, T,</t>
    </r>
  </si>
  <si>
    <r>
      <rPr>
        <sz val="10.5"/>
        <color rgb="FF202529"/>
        <rFont val="Lucida Sans Unicode"/>
        <family val="2"/>
      </rPr>
      <t>MCB 20A/6 KA/3P</t>
    </r>
  </si>
  <si>
    <r>
      <rPr>
        <sz val="10.5"/>
        <color rgb="FF202529"/>
        <rFont val="Lucida Sans Unicode"/>
        <family val="2"/>
      </rPr>
      <t>MCB 25A/6 KA/3P</t>
    </r>
  </si>
  <si>
    <r>
      <rPr>
        <sz val="10.5"/>
        <color rgb="FF202529"/>
        <rFont val="Lucida Sans Unicode"/>
        <family val="2"/>
      </rPr>
      <t>PP OF 2.4B</t>
    </r>
  </si>
  <si>
    <r>
      <rPr>
        <sz val="10.5"/>
        <color rgb="FF202529"/>
        <rFont val="Lucida Sans Unicode"/>
        <family val="2"/>
      </rPr>
      <t>MCB 40A/6 KA/3P</t>
    </r>
  </si>
  <si>
    <r>
      <rPr>
        <sz val="10.5"/>
        <color rgb="FF202529"/>
        <rFont val="Lucida Sans Unicode"/>
        <family val="2"/>
      </rPr>
      <t>MCB 60A/6 KA/3P</t>
    </r>
  </si>
  <si>
    <r>
      <rPr>
        <sz val="10.5"/>
        <color rgb="FF202529"/>
        <rFont val="Lucida Sans Unicode"/>
        <family val="2"/>
      </rPr>
      <t>MCB 50A/6 KA/3P</t>
    </r>
  </si>
  <si>
    <r>
      <rPr>
        <sz val="10.5"/>
        <color rgb="FF202529"/>
        <rFont val="Lucida Sans Unicode"/>
        <family val="2"/>
      </rPr>
      <t>MCB 32A/6 KA/3P</t>
    </r>
  </si>
  <si>
    <r>
      <rPr>
        <sz val="10.5"/>
        <color rgb="FF202529"/>
        <rFont val="Lucida Sans Unicode"/>
        <family val="2"/>
      </rPr>
      <t>Kabel NYY 3 x 6 mm2</t>
    </r>
  </si>
  <si>
    <r>
      <rPr>
        <sz val="10.5"/>
        <color rgb="FF202529"/>
        <rFont val="Lucida Sans Unicode"/>
        <family val="2"/>
      </rPr>
      <t>Box Panel</t>
    </r>
  </si>
  <si>
    <r>
      <rPr>
        <sz val="10.5"/>
        <color rgb="FF202529"/>
        <rFont val="Lucida Sans Unicode"/>
        <family val="2"/>
      </rPr>
      <t>MC.3P 200A/NC</t>
    </r>
  </si>
  <si>
    <r>
      <rPr>
        <sz val="10.5"/>
        <color rgb="FF202529"/>
        <rFont val="Lucida Sans Unicode"/>
        <family val="2"/>
      </rPr>
      <t>MCB 16A/6 KA/1P</t>
    </r>
  </si>
  <si>
    <r>
      <rPr>
        <sz val="10.5"/>
        <color rgb="FF202529"/>
        <rFont val="Lucida Sans Unicode"/>
        <family val="2"/>
      </rPr>
      <t>MCB 40A/6 KA/1P</t>
    </r>
  </si>
  <si>
    <r>
      <rPr>
        <sz val="10.5"/>
        <color rgb="FF202529"/>
        <rFont val="Lucida Sans Unicode"/>
        <family val="2"/>
      </rPr>
      <t>MCB 60A/6 KA/1P</t>
    </r>
  </si>
  <si>
    <r>
      <rPr>
        <sz val="10.5"/>
        <color rgb="FF202529"/>
        <rFont val="Lucida Sans Unicode"/>
        <family val="2"/>
      </rPr>
      <t>CU Busbar 3x(20x5) For R, S, T,</t>
    </r>
  </si>
  <si>
    <r>
      <rPr>
        <sz val="10.5"/>
        <color rgb="FF202529"/>
        <rFont val="Lucida Sans Unicode"/>
        <family val="2"/>
      </rPr>
      <t>CU Busbar (20x5) For N</t>
    </r>
  </si>
  <si>
    <r>
      <rPr>
        <sz val="10.5"/>
        <color rgb="FF202529"/>
        <rFont val="Lucida Sans Unicode"/>
        <family val="2"/>
      </rPr>
      <t>Inspection Lamp TL LED 9 Watt</t>
    </r>
  </si>
  <si>
    <r>
      <rPr>
        <sz val="10.5"/>
        <color rgb="FF202529"/>
        <rFont val="Lucida Sans Unicode"/>
        <family val="2"/>
      </rPr>
      <t>CU Busbar 3x(15x3) For R, S, T,</t>
    </r>
  </si>
  <si>
    <r>
      <rPr>
        <sz val="10.5"/>
        <color rgb="FF202529"/>
        <rFont val="Lucida Sans Unicode"/>
        <family val="2"/>
      </rPr>
      <t>CU Busbar (15x3) For N</t>
    </r>
  </si>
  <si>
    <r>
      <rPr>
        <sz val="10.5"/>
        <color rgb="FF202529"/>
        <rFont val="Lucida Sans Unicode"/>
        <family val="2"/>
      </rPr>
      <t>MCCB 200A/36KA/3P</t>
    </r>
  </si>
  <si>
    <r>
      <rPr>
        <sz val="10.5"/>
        <color rgb="FF202529"/>
        <rFont val="Lucida Sans Unicode"/>
        <family val="2"/>
      </rPr>
      <t>KWH meter 3P/63A</t>
    </r>
  </si>
  <si>
    <r>
      <rPr>
        <sz val="10.5"/>
        <color rgb="FF202529"/>
        <rFont val="Lucida Sans Unicode"/>
        <family val="2"/>
      </rPr>
      <t>MCCB 80A/10KA/3P</t>
    </r>
  </si>
  <si>
    <r>
      <rPr>
        <sz val="10.5"/>
        <color rgb="FF202529"/>
        <rFont val="Lucida Sans Unicode"/>
        <family val="2"/>
      </rPr>
      <t>MCB 16A/4,5 KA/1P</t>
    </r>
  </si>
  <si>
    <r>
      <rPr>
        <sz val="10.5"/>
        <color rgb="FF202529"/>
        <rFont val="Lucida Sans Unicode"/>
        <family val="2"/>
      </rPr>
      <t>MCB 25A/4,5 KA/1P</t>
    </r>
  </si>
  <si>
    <r>
      <rPr>
        <sz val="10.5"/>
        <color rgb="FF202529"/>
        <rFont val="Lucida Sans Unicode"/>
        <family val="2"/>
      </rPr>
      <t>MCB 32A/4,5 KA/1P</t>
    </r>
  </si>
  <si>
    <r>
      <rPr>
        <sz val="10.5"/>
        <color rgb="FF202529"/>
        <rFont val="Lucida Sans Unicode"/>
        <family val="2"/>
      </rPr>
      <t>MCCB 630A/36KA/3P</t>
    </r>
  </si>
  <si>
    <r>
      <rPr>
        <sz val="10.5"/>
        <color rgb="FF202529"/>
        <rFont val="Lucida Sans Unicode"/>
        <family val="2"/>
      </rPr>
      <t>MCCB 200A/18KA/3P</t>
    </r>
  </si>
  <si>
    <r>
      <rPr>
        <sz val="10.5"/>
        <color rgb="FF202529"/>
        <rFont val="Lucida Sans Unicode"/>
        <family val="2"/>
      </rPr>
      <t>MCCB 160A/18KA/3P</t>
    </r>
  </si>
  <si>
    <r>
      <rPr>
        <sz val="10.5"/>
        <color rgb="FF202529"/>
        <rFont val="Lucida Sans Unicode"/>
        <family val="2"/>
      </rPr>
      <t>MCCB 100A/18KA/3P</t>
    </r>
  </si>
  <si>
    <r>
      <rPr>
        <sz val="10.5"/>
        <color rgb="FF202529"/>
        <rFont val="Lucida Sans Unicode"/>
        <family val="2"/>
      </rPr>
      <t>MCCB 80A/18KA/3P</t>
    </r>
  </si>
  <si>
    <r>
      <rPr>
        <sz val="10.5"/>
        <color rgb="FF202529"/>
        <rFont val="Lucida Sans Unicode"/>
        <family val="2"/>
      </rPr>
      <t>MCCB 63A/18KA/3P</t>
    </r>
  </si>
  <si>
    <r>
      <rPr>
        <sz val="10.5"/>
        <color rgb="FF202529"/>
        <rFont val="Lucida Sans Unicode"/>
        <family val="2"/>
      </rPr>
      <t>Surge Arester type 2/3P+N 20kA</t>
    </r>
  </si>
  <si>
    <r>
      <rPr>
        <sz val="10.5"/>
        <color rgb="FF202529"/>
        <rFont val="Lucida Sans Unicode"/>
        <family val="2"/>
      </rPr>
      <t>CU Busbar 3x(50x5) For R, S, T,</t>
    </r>
  </si>
  <si>
    <r>
      <rPr>
        <sz val="10.5"/>
        <color rgb="FF202529"/>
        <rFont val="Lucida Sans Unicode"/>
        <family val="2"/>
      </rPr>
      <t>CU Busbar 20x(40x5) For N</t>
    </r>
  </si>
  <si>
    <r>
      <rPr>
        <sz val="10.5"/>
        <color rgb="FF202529"/>
        <rFont val="Lucida Sans Unicode"/>
        <family val="2"/>
      </rPr>
      <t>CU Busbar (25x5) For N</t>
    </r>
  </si>
  <si>
    <r>
      <rPr>
        <sz val="10.5"/>
        <color rgb="FF202529"/>
        <rFont val="Lucida Sans Unicode"/>
        <family val="2"/>
      </rPr>
      <t>Kabel monitoring SDP RETAIL (1) ke BMS AWG 22 1 PAIR (Conduit 20mm)</t>
    </r>
  </si>
  <si>
    <r>
      <rPr>
        <sz val="10.5"/>
        <color rgb="FF202529"/>
        <rFont val="Lucida Sans Unicode"/>
        <family val="2"/>
      </rPr>
      <t>Kabel dari SDP RETAIL (1) ke LVMDP NYY 4x1Cx240mm2 + NYY 1x120mm2</t>
    </r>
  </si>
  <si>
    <r>
      <rPr>
        <sz val="10.5"/>
        <color rgb="FF202529"/>
        <rFont val="Lucida Sans Unicode"/>
        <family val="2"/>
      </rPr>
      <t>Kabel dari SDP RETAIL (1) ke Sumur Grounding BCC 120mm2</t>
    </r>
  </si>
  <si>
    <r>
      <rPr>
        <sz val="10.5"/>
        <color rgb="FF202529"/>
        <rFont val="Lucida Sans Unicode"/>
        <family val="2"/>
      </rPr>
      <t>MCCB 32A/50KA/3P</t>
    </r>
  </si>
  <si>
    <r>
      <rPr>
        <sz val="10.5"/>
        <color rgb="FF202529"/>
        <rFont val="Lucida Sans Unicode"/>
        <family val="2"/>
      </rPr>
      <t>MCCB 40A/50KA/3P</t>
    </r>
  </si>
  <si>
    <r>
      <rPr>
        <sz val="10.5"/>
        <color rgb="FF202529"/>
        <rFont val="Lucida Sans Unicode"/>
        <family val="2"/>
      </rPr>
      <t>MCCB 63A/50KA/3P</t>
    </r>
  </si>
  <si>
    <r>
      <rPr>
        <sz val="10.5"/>
        <color rgb="FF202529"/>
        <rFont val="Lucida Sans Unicode"/>
        <family val="2"/>
      </rPr>
      <t>MCCB 100A/70KA/3P</t>
    </r>
  </si>
  <si>
    <r>
      <rPr>
        <sz val="10.5"/>
        <color rgb="FF202529"/>
        <rFont val="Lucida Sans Unicode"/>
        <family val="2"/>
      </rPr>
      <t>CU Busbar 3x(60x10) For R, S, T,</t>
    </r>
  </si>
  <si>
    <r>
      <rPr>
        <sz val="10.5"/>
        <color rgb="FF202529"/>
        <rFont val="Lucida Sans Unicode"/>
        <family val="2"/>
      </rPr>
      <t>CU Busbar (60x10) For N</t>
    </r>
  </si>
  <si>
    <r>
      <rPr>
        <sz val="10.5"/>
        <color rgb="FF202529"/>
        <rFont val="Lucida Sans Unicode"/>
        <family val="2"/>
      </rPr>
      <t>Kabel monitoring PANEL EMERGENCY ke BMS AWG 22 1 PAIR (Conduit 20mm)</t>
    </r>
  </si>
  <si>
    <r>
      <rPr>
        <sz val="10.5"/>
        <color rgb="FF202529"/>
        <rFont val="Lucida Sans Unicode"/>
        <family val="2"/>
      </rPr>
      <t>Kabel dari PANEL EMERGENCY ke LVMDP NYY 4x35mm2 + NYY 1x16mm2</t>
    </r>
  </si>
  <si>
    <r>
      <rPr>
        <sz val="10.5"/>
        <color rgb="FF202529"/>
        <rFont val="Lucida Sans Unicode"/>
        <family val="2"/>
      </rPr>
      <t>Kabel dari PP RETAIL 1.1 ke BR.1.1/1 NYY 3 x 6 mm2</t>
    </r>
  </si>
  <si>
    <r>
      <rPr>
        <sz val="10.5"/>
        <color rgb="FF202529"/>
        <rFont val="Lucida Sans Unicode"/>
        <family val="2"/>
      </rPr>
      <t>Kabel dari PP RETAIL ke SDP RETAIL 1.1 NYY 4 x 6mm2 (RSTN) + NYA 2,5mm2 (N)</t>
    </r>
  </si>
  <si>
    <r>
      <rPr>
        <sz val="10.5"/>
        <color rgb="FF202529"/>
        <rFont val="Lucida Sans Unicode"/>
        <family val="2"/>
      </rPr>
      <t>Kabel dari PP RETAIL ke SDP RETAIL NYA 6mm2</t>
    </r>
  </si>
  <si>
    <r>
      <rPr>
        <sz val="10.5"/>
        <color rgb="FF202529"/>
        <rFont val="Lucida Sans Unicode"/>
        <family val="2"/>
      </rPr>
      <t>Kabel dari LVMDP 1.2 ke BNI.1.1NYY 4 x 10 mm2</t>
    </r>
  </si>
  <si>
    <r>
      <rPr>
        <sz val="10.5"/>
        <color rgb="FF202529"/>
        <rFont val="Lucida Sans Unicode"/>
        <family val="2"/>
      </rPr>
      <t>Kabel dari PP RETAIL 1.4A (1) ke BR.1.4A.07 NYY 3 x 16 mm2</t>
    </r>
  </si>
  <si>
    <r>
      <rPr>
        <sz val="10.5"/>
        <color rgb="FF202529"/>
        <rFont val="Lucida Sans Unicode"/>
        <family val="2"/>
      </rPr>
      <t>Kabel dari PP RETAIL 1.4A (1) ke BR.1.4A.08 NYY 4 x 10 mm2</t>
    </r>
  </si>
  <si>
    <r>
      <rPr>
        <sz val="10.5"/>
        <color rgb="FF202529"/>
        <rFont val="Lucida Sans Unicode"/>
        <family val="2"/>
      </rPr>
      <t>Kabel Kontrol dari PP RETAIL ke BMS ITC 2x2x0,6 mm (Conduit 20mm)</t>
    </r>
  </si>
  <si>
    <r>
      <rPr>
        <sz val="10.5"/>
        <color rgb="FF202529"/>
        <rFont val="Lucida Sans Unicode"/>
        <family val="2"/>
      </rPr>
      <t>Kabel Monitoring dari PP RETAIL ke BMS AWG 22 1 Pair (Conduit 20mm)</t>
    </r>
  </si>
  <si>
    <r>
      <rPr>
        <sz val="10.5"/>
        <color rgb="FF202529"/>
        <rFont val="Lucida Sans Unicode"/>
        <family val="2"/>
      </rPr>
      <t>Kabel dari PP RETAIL ke SDP RETAIL NYY 4x70mm2 (R,S,T,N) + NYY 1x35mm2 (N)</t>
    </r>
  </si>
  <si>
    <r>
      <rPr>
        <sz val="10.5"/>
        <color rgb="FF202529"/>
        <rFont val="Lucida Sans Unicode"/>
        <family val="2"/>
      </rPr>
      <t>Kabel ROUNDINGdari PP RETAIL 1.4A ke SDP RETAIL BCC 35 mm2</t>
    </r>
  </si>
  <si>
    <r>
      <rPr>
        <sz val="10.5"/>
        <color rgb="FF202529"/>
        <rFont val="Lucida Sans Unicode"/>
        <family val="2"/>
      </rPr>
      <t>Kabel ROUNDINGdari PP RETAIL 1.4A ke SDP RETAIL BCC 16 mm2</t>
    </r>
  </si>
  <si>
    <r>
      <rPr>
        <sz val="10.5"/>
        <color rgb="FF202529"/>
        <rFont val="Lucida Sans Unicode"/>
        <family val="2"/>
      </rPr>
      <t>Kabel dari PP RETAIL 1.4B ke SDP RETAIL NYY 4 x 35 mm2 (R,S,T,N) + NYY 1 x 16mm2 (N)</t>
    </r>
  </si>
  <si>
    <r>
      <rPr>
        <sz val="10.5"/>
        <color rgb="FF202529"/>
        <rFont val="Lucida Sans Unicode"/>
        <family val="2"/>
      </rPr>
      <t>Kabel Grounding dari PP RETAIL 1.4B ke SDP RETAIL BCC 16 mm2</t>
    </r>
  </si>
  <si>
    <r>
      <rPr>
        <sz val="10.5"/>
        <color rgb="FF202529"/>
        <rFont val="Lucida Sans Unicode"/>
        <family val="2"/>
      </rPr>
      <t>Kabel dari PP RETAIL 2.4A (1) ke BR.OF.2.4A/01 NYY 3 x 4 mm2</t>
    </r>
  </si>
  <si>
    <r>
      <rPr>
        <sz val="10.5"/>
        <color rgb="FF202529"/>
        <rFont val="Lucida Sans Unicode"/>
        <family val="2"/>
      </rPr>
      <t>Kabel dari PP RETAIL 2.4A (1) ke BR.OF.2.4A/02 NYY 3 x 6 mm2</t>
    </r>
  </si>
  <si>
    <r>
      <rPr>
        <sz val="10.5"/>
        <color rgb="FF202529"/>
        <rFont val="Lucida Sans Unicode"/>
        <family val="2"/>
      </rPr>
      <t>Kabel dari PP RETAIL 2.4A (1) ke BR.OF.2.4A/03 NYY 3 x 4 mm2</t>
    </r>
  </si>
  <si>
    <r>
      <rPr>
        <sz val="10.5"/>
        <color rgb="FF202529"/>
        <rFont val="Lucida Sans Unicode"/>
        <family val="2"/>
      </rPr>
      <t>Kabel dari PP RETAIL 2.4A (1) ke BR.OF.2.4A/04 NYY 3 x 4 mm2</t>
    </r>
  </si>
  <si>
    <r>
      <rPr>
        <sz val="10.5"/>
        <color rgb="FF202529"/>
        <rFont val="Lucida Sans Unicode"/>
        <family val="2"/>
      </rPr>
      <t>Kabel dari PP RETAIL 2.4A (1) ke BR.OF.2.4A/08 NYY 3 x 10 mm2</t>
    </r>
  </si>
  <si>
    <r>
      <rPr>
        <sz val="10.5"/>
        <color rgb="FF202529"/>
        <rFont val="Lucida Sans Unicode"/>
        <family val="2"/>
      </rPr>
      <t>Kabel dari PP RETAIL 2.4A (1) ke BR.OF.2.4A/09 NYY 3 x 4 mm2</t>
    </r>
  </si>
  <si>
    <r>
      <rPr>
        <sz val="10.5"/>
        <color rgb="FF202529"/>
        <rFont val="Lucida Sans Unicode"/>
        <family val="2"/>
      </rPr>
      <t>Kabel dari PP RETAIL 2.4A (1) ke BR.OF.2.4A/10 NYY 3 x 6mm2</t>
    </r>
  </si>
  <si>
    <r>
      <rPr>
        <sz val="10.5"/>
        <color rgb="FF202529"/>
        <rFont val="Lucida Sans Unicode"/>
        <family val="2"/>
      </rPr>
      <t>Kabel dari PP RETAIL 2.4A (1) ke BR.OF.2.4A/15 NYY 3 x 4 mm2</t>
    </r>
  </si>
  <si>
    <r>
      <rPr>
        <sz val="10.5"/>
        <color rgb="FF202529"/>
        <rFont val="Lucida Sans Unicode"/>
        <family val="2"/>
      </rPr>
      <t>Kabel dari PP RETAIL 2.4A (1) ke BR.OF.2.4A/16 NYY 3 x 4mm2</t>
    </r>
  </si>
  <si>
    <r>
      <rPr>
        <sz val="10.5"/>
        <color rgb="FF202529"/>
        <rFont val="Lucida Sans Unicode"/>
        <family val="2"/>
      </rPr>
      <t>Kabel dari PP RETAIL 2.4A ke SDP RETAIL NYY 4 x 35 mm2 (R,S,T,N) + NYY 1 x 16mm2 (N)</t>
    </r>
  </si>
  <si>
    <r>
      <rPr>
        <sz val="10.5"/>
        <color rgb="FF202529"/>
        <rFont val="Lucida Sans Unicode"/>
        <family val="2"/>
      </rPr>
      <t>Kabel Grounding dari PP RETAIL 1.4A ke SDP RETAIL BCC 16 mm2</t>
    </r>
  </si>
  <si>
    <r>
      <rPr>
        <sz val="10.5"/>
        <color rgb="FF202529"/>
        <rFont val="Lucida Sans Unicode"/>
        <family val="2"/>
      </rPr>
      <t>Kabel dari PP RETAIL 2.4B (1) ke BR.OF.2.4B/01 NYY 3 x 4 mm2</t>
    </r>
  </si>
  <si>
    <r>
      <rPr>
        <sz val="10.5"/>
        <color rgb="FF202529"/>
        <rFont val="Lucida Sans Unicode"/>
        <family val="2"/>
      </rPr>
      <t>Kabel dari PP RETAIL 2.4B (1) ke BR.OF.2.4B/02 NYY 3 x 4 mm2</t>
    </r>
  </si>
  <si>
    <r>
      <rPr>
        <sz val="10.5"/>
        <color rgb="FF202529"/>
        <rFont val="Lucida Sans Unicode"/>
        <family val="2"/>
      </rPr>
      <t>Kabel dari PP RETAIL 2.4B (1) ke BR.OF.2.4B/03 NYY 3 x 4 mm2</t>
    </r>
  </si>
  <si>
    <r>
      <rPr>
        <sz val="10.5"/>
        <color rgb="FF202529"/>
        <rFont val="Lucida Sans Unicode"/>
        <family val="2"/>
      </rPr>
      <t>Kabel dari PP RETAIL 2.4B (1) ke BR.OF.2.4B/04 NYY 3 x 4 mm2</t>
    </r>
  </si>
  <si>
    <r>
      <rPr>
        <sz val="10.5"/>
        <color rgb="FF202529"/>
        <rFont val="Lucida Sans Unicode"/>
        <family val="2"/>
      </rPr>
      <t>Kabel dari PP RETAIL 2.4B (1) ke BR.OF.2.4B/05 NYY 3 x 4 mm2</t>
    </r>
  </si>
  <si>
    <r>
      <rPr>
        <sz val="10.5"/>
        <color rgb="FF202529"/>
        <rFont val="Lucida Sans Unicode"/>
        <family val="2"/>
      </rPr>
      <t>Kabel dari PP RETAIL 2.4B (1) ke BR.OF.2.4B/06 NYY 3 x 4 mm2</t>
    </r>
  </si>
  <si>
    <r>
      <rPr>
        <sz val="10.5"/>
        <color rgb="FF202529"/>
        <rFont val="Lucida Sans Unicode"/>
        <family val="2"/>
      </rPr>
      <t>Kabel dari PP RETAIL 2.4B (1) ke BR.OF.2.4B/07 NYY 3 x 4 mm2</t>
    </r>
  </si>
  <si>
    <r>
      <rPr>
        <sz val="10.5"/>
        <color rgb="FF202529"/>
        <rFont val="Lucida Sans Unicode"/>
        <family val="2"/>
      </rPr>
      <t>Kabel dari PP RETAIL 2.4B (1) ke BR.OF.2.4B/08 NYY 3 x 4 mm2</t>
    </r>
  </si>
  <si>
    <r>
      <rPr>
        <sz val="10.5"/>
        <color rgb="FF202529"/>
        <rFont val="Lucida Sans Unicode"/>
        <family val="2"/>
      </rPr>
      <t>Kabel dari PP RETAIL 2.4B (1) ke BR.OF.2.4B/09 NYY 3 x 4 mm2</t>
    </r>
  </si>
  <si>
    <r>
      <rPr>
        <sz val="10.5"/>
        <color rgb="FF202529"/>
        <rFont val="Lucida Sans Unicode"/>
        <family val="2"/>
      </rPr>
      <t>Kabel kontrol dari PP RETAIL 2.4B (1) ke BMS ITC 2x2x0,6mm (conduit 20mm)</t>
    </r>
  </si>
  <si>
    <r>
      <rPr>
        <sz val="10.5"/>
        <color rgb="FF202529"/>
        <rFont val="Lucida Sans Unicode"/>
        <family val="2"/>
      </rPr>
      <t>Kabel monitoring dari PP RETAIL 2.4B (1) ke BMS AWG 22 1 PAIR (conduit 20mm)</t>
    </r>
  </si>
  <si>
    <r>
      <rPr>
        <sz val="10.5"/>
        <color rgb="FF202529"/>
        <rFont val="Lucida Sans Unicode"/>
        <family val="2"/>
      </rPr>
      <t>Kabel dari PP RETAIL 2.4B (1) keSDP RETAIL NYY 4x25mm2 + NYY 1x16mm2</t>
    </r>
  </si>
  <si>
    <r>
      <rPr>
        <sz val="10.5"/>
        <color rgb="FF202529"/>
        <rFont val="Lucida Sans Unicode"/>
        <family val="2"/>
      </rPr>
      <t>Kabel Grounding dari PP RETAIL 2.4B (1) keSDP RETAIL BCC 16mm2</t>
    </r>
  </si>
  <si>
    <r>
      <rPr>
        <sz val="10.5"/>
        <color rgb="FF202529"/>
        <rFont val="Lucida Sans Unicode"/>
        <family val="2"/>
      </rPr>
      <t>Kabel dari SDP.RETAIL ke LVMDP NYY 4 x 185 mm2 + NYA 1 x 95 mm2</t>
    </r>
  </si>
  <si>
    <r>
      <rPr>
        <sz val="10.5"/>
        <color rgb="FF202529"/>
        <rFont val="Lucida Sans Unicode"/>
        <family val="2"/>
      </rPr>
      <t>Kabel dari LVMDP ke SDP RETAIL NYY 4 x 4 x 1C 185 mm2 + 2 x NYA 185 mm2</t>
    </r>
  </si>
  <si>
    <t xml:space="preserve">Kabel dari SDP.RETAIL (1) ke PP.RETAIL 1.4A NYY 4 x 70 mm2 + NYA 1 x 35 mm2 +BCC 35mm2 </t>
  </si>
  <si>
    <t>Kabel dari SDP.RETAIL (1) ke PP.RETAIL 1.4B(1) NYY 4 x 95 mm2 + NYA 1 x 50 mm2 +BCC
50mm2</t>
  </si>
  <si>
    <r>
      <rPr>
        <sz val="10.5"/>
        <color rgb="FF202529"/>
        <rFont val="Lucida Sans Unicode"/>
        <family val="2"/>
      </rPr>
      <t>Kabel dari PANEL EMERGENCY ke PP.ELEKTRONIK FRC 4x1x16mm2 (R,ST,N) + NYY 1x10mm2 (N) +BCC 16 mm2</t>
    </r>
  </si>
  <si>
    <r>
      <rPr>
        <sz val="10.5"/>
        <color rgb="FF202529"/>
        <rFont val="Lucida Sans Unicode"/>
        <family val="2"/>
      </rPr>
      <t>Kabel dari PANEL EMERGENCY ke LP.Z.BNI.1.1 NYY 4x6mm2 (R,S,T,N) + NYY 1x2,5mm2 + NYA 6 mm2</t>
    </r>
  </si>
  <si>
    <r>
      <rPr>
        <sz val="10.5"/>
        <color rgb="FF202529"/>
        <rFont val="Lucida Sans Unicode"/>
        <family val="2"/>
      </rPr>
      <t>MCCB 32A/25kA/3P</t>
    </r>
  </si>
  <si>
    <r>
      <rPr>
        <sz val="10.5"/>
        <color rgb="FF202529"/>
        <rFont val="Lucida Sans Unicode"/>
        <family val="2"/>
      </rPr>
      <t>CU Busbar (15x3) For R, S, T,</t>
    </r>
  </si>
  <si>
    <r>
      <rPr>
        <sz val="10.5"/>
        <color rgb="FF202529"/>
        <rFont val="Lucida Sans Unicode"/>
        <family val="2"/>
      </rPr>
      <t>Kabel FRC 16 mm</t>
    </r>
  </si>
  <si>
    <r>
      <rPr>
        <sz val="10.5"/>
        <color rgb="FF202529"/>
        <rFont val="Lucida Sans Unicode"/>
        <family val="2"/>
      </rPr>
      <t>Grounding Kabel NYA 16 mm</t>
    </r>
  </si>
  <si>
    <r>
      <rPr>
        <sz val="10.5"/>
        <color rgb="FF202529"/>
        <rFont val="Lucida Sans Unicode"/>
        <family val="2"/>
      </rPr>
      <t>Panel Zona Eks BNI</t>
    </r>
  </si>
  <si>
    <r>
      <rPr>
        <sz val="10.5"/>
        <color rgb="FF202529"/>
        <rFont val="Lucida Sans Unicode"/>
        <family val="2"/>
      </rPr>
      <t>Lantai 1</t>
    </r>
  </si>
  <si>
    <r>
      <rPr>
        <sz val="10.5"/>
        <color rgb="FF202529"/>
        <rFont val="Lucida Sans Unicode"/>
        <family val="2"/>
      </rPr>
      <t>LED Spot Track Light</t>
    </r>
  </si>
  <si>
    <r>
      <rPr>
        <sz val="10.5"/>
        <color rgb="FF202529"/>
        <rFont val="Lucida Sans Unicode"/>
        <family val="2"/>
      </rPr>
      <t>LED Downlight I-Series 20,5W 3000K</t>
    </r>
  </si>
  <si>
    <r>
      <rPr>
        <sz val="10.5"/>
        <color rgb="FF202529"/>
        <rFont val="Lucida Sans Unicode"/>
        <family val="2"/>
      </rPr>
      <t>Downlight Outbow LED</t>
    </r>
  </si>
  <si>
    <r>
      <rPr>
        <sz val="10.5"/>
        <color rgb="FF202529"/>
        <rFont val="Lucida Sans Unicode"/>
        <family val="2"/>
      </rPr>
      <t>Lampu TLED 1 x 2.100 Lumen</t>
    </r>
  </si>
  <si>
    <r>
      <rPr>
        <sz val="10.5"/>
        <color rgb="FF202529"/>
        <rFont val="Lucida Sans Unicode"/>
        <family val="2"/>
      </rPr>
      <t>Lantai 2</t>
    </r>
  </si>
  <si>
    <r>
      <rPr>
        <sz val="10.5"/>
        <color rgb="FF202529"/>
        <rFont val="Lucida Sans Unicode"/>
        <family val="2"/>
      </rPr>
      <t>Baret LED 3000K 1600lm</t>
    </r>
  </si>
  <si>
    <r>
      <rPr>
        <sz val="10.5"/>
        <color rgb="FF202529"/>
        <rFont val="Lucida Sans Unicode"/>
        <family val="2"/>
      </rPr>
      <t>LED Flood Light Vegetation 10W 3000K</t>
    </r>
  </si>
  <si>
    <r>
      <rPr>
        <sz val="10.5"/>
        <color rgb="FF202529"/>
        <rFont val="Lucida Sans Unicode"/>
        <family val="2"/>
      </rPr>
      <t>LED Uplight Recessed 14W Tunable White</t>
    </r>
  </si>
  <si>
    <r>
      <rPr>
        <sz val="10.5"/>
        <color rgb="FF202529"/>
        <rFont val="Lucida Sans Unicode"/>
        <family val="2"/>
      </rPr>
      <t>LED Underwater Fountain Light</t>
    </r>
  </si>
  <si>
    <r>
      <rPr>
        <sz val="10.5"/>
        <color rgb="FF202529"/>
        <rFont val="Lucida Sans Unicode"/>
        <family val="2"/>
      </rPr>
      <t>LED Inground Light 16W 4000K</t>
    </r>
  </si>
  <si>
    <r>
      <rPr>
        <sz val="10.5"/>
        <color rgb="FF202529"/>
        <rFont val="Lucida Sans Unicode"/>
        <family val="2"/>
      </rPr>
      <t>PENERANGAN ZONA B</t>
    </r>
  </si>
  <si>
    <r>
      <rPr>
        <sz val="10.5"/>
        <color rgb="FF202529"/>
        <rFont val="Lucida Sans Unicode"/>
        <family val="2"/>
      </rPr>
      <t>PENERANGAN ZONA C</t>
    </r>
  </si>
  <si>
    <r>
      <rPr>
        <sz val="10.5"/>
        <color rgb="FF202529"/>
        <rFont val="Lucida Sans Unicode"/>
        <family val="2"/>
      </rPr>
      <t>PENERANGAN ZONA D</t>
    </r>
  </si>
  <si>
    <r>
      <rPr>
        <sz val="10.5"/>
        <color rgb="FF202529"/>
        <rFont val="Lucida Sans Unicode"/>
        <family val="2"/>
      </rPr>
      <t>LED Flexible Strip Light 10W/M 3000K</t>
    </r>
  </si>
  <si>
    <r>
      <rPr>
        <sz val="10.5"/>
        <color rgb="FF202529"/>
        <rFont val="Lucida Sans Unicode"/>
        <family val="2"/>
      </rPr>
      <t>PENERANGAN ZONA F</t>
    </r>
  </si>
  <si>
    <r>
      <rPr>
        <sz val="10.5"/>
        <color rgb="FF202529"/>
        <rFont val="Lucida Sans Unicode"/>
        <family val="2"/>
      </rPr>
      <t>Lantai 3</t>
    </r>
  </si>
  <si>
    <r>
      <rPr>
        <sz val="10.5"/>
        <color rgb="FF202529"/>
        <rFont val="Lucida Sans Unicode"/>
        <family val="2"/>
      </rPr>
      <t>Envelope Light Yellow Warm Color, 300 Lumen, 3000 K</t>
    </r>
  </si>
  <si>
    <r>
      <rPr>
        <sz val="10.5"/>
        <color rgb="FF202529"/>
        <rFont val="Lucida Sans Unicode"/>
        <family val="2"/>
      </rPr>
      <t>LED Flood Light Vegetation 20W 3000K</t>
    </r>
  </si>
  <si>
    <r>
      <rPr>
        <sz val="10.5"/>
        <color rgb="FF202529"/>
        <rFont val="Lucida Sans Unicode"/>
        <family val="2"/>
      </rPr>
      <t>Landscape Roof Garden</t>
    </r>
  </si>
  <si>
    <r>
      <rPr>
        <sz val="10.5"/>
        <color rgb="FF202529"/>
        <rFont val="Lucida Sans Unicode"/>
        <family val="2"/>
      </rPr>
      <t>Hand set Telephone single line</t>
    </r>
  </si>
  <si>
    <r>
      <rPr>
        <sz val="10.5"/>
        <color rgb="FF202529"/>
        <rFont val="Lucida Sans Unicode"/>
        <family val="2"/>
      </rPr>
      <t>Unit Sentral IP Telepon (IP PBX)</t>
    </r>
  </si>
  <si>
    <r>
      <rPr>
        <sz val="10.5"/>
        <color rgb="FF202529"/>
        <rFont val="Lucida Sans Unicode"/>
        <family val="2"/>
      </rPr>
      <t>Pemasangan UPS 2200 VA 1 Fasa</t>
    </r>
  </si>
  <si>
    <r>
      <rPr>
        <sz val="10.5"/>
        <color rgb="FF202529"/>
        <rFont val="Lucida Sans Unicode"/>
        <family val="2"/>
      </rPr>
      <t>Rack Wall Mounted 8U</t>
    </r>
  </si>
  <si>
    <r>
      <rPr>
        <sz val="10.5"/>
        <color rgb="FF202529"/>
        <rFont val="Lucida Sans Unicode"/>
        <family val="2"/>
      </rPr>
      <t>Switch 48 Port POE</t>
    </r>
  </si>
  <si>
    <r>
      <rPr>
        <sz val="10.5"/>
        <color rgb="FF202529"/>
        <rFont val="Lucida Sans Unicode"/>
        <family val="2"/>
      </rPr>
      <t>Pemasangan UPS 2800 VA 1 Fasa</t>
    </r>
  </si>
  <si>
    <r>
      <rPr>
        <sz val="10.5"/>
        <color rgb="FF202529"/>
        <rFont val="Lucida Sans Unicode"/>
        <family val="2"/>
      </rPr>
      <t>Pemasangan UPS 1800 VA 1 Fasa</t>
    </r>
  </si>
  <si>
    <r>
      <rPr>
        <sz val="10.5"/>
        <color rgb="FF202529"/>
        <rFont val="Lucida Sans Unicode"/>
        <family val="2"/>
      </rPr>
      <t>Pemasangan UPS 2400 VA 1 Fasa</t>
    </r>
  </si>
  <si>
    <r>
      <rPr>
        <sz val="10.5"/>
        <color rgb="FF202529"/>
        <rFont val="Lucida Sans Unicode"/>
        <family val="2"/>
      </rPr>
      <t>Pemasangan UPS 600 VA 1 Fasa</t>
    </r>
  </si>
  <si>
    <r>
      <rPr>
        <sz val="10.5"/>
        <color rgb="FF202529"/>
        <rFont val="Lucida Sans Unicode"/>
        <family val="2"/>
      </rPr>
      <t>Pemasangan UPS 2600 VA 1 Fasa</t>
    </r>
  </si>
  <si>
    <r>
      <rPr>
        <sz val="10.5"/>
        <color rgb="FF202529"/>
        <rFont val="Lucida Sans Unicode"/>
        <family val="2"/>
      </rPr>
      <t>Pemasangan UPS 1200 VA 1 Fasa</t>
    </r>
  </si>
  <si>
    <r>
      <rPr>
        <sz val="10.5"/>
        <color rgb="FF202529"/>
        <rFont val="Lucida Sans Unicode"/>
        <family val="2"/>
      </rPr>
      <t>-LCD Proyektor Ruang Kelas BR=2600- 2800 Lumens Resolusi=1024x720 (XGA 43), TRR=1,47-1,8</t>
    </r>
  </si>
  <si>
    <r>
      <rPr>
        <sz val="10.5"/>
        <color rgb="FF202529"/>
        <rFont val="Lucida Sans Unicode"/>
        <family val="2"/>
      </rPr>
      <t>- Layar Proyektor 60 Inch 1524x1524 mm</t>
    </r>
  </si>
  <si>
    <r>
      <rPr>
        <sz val="10.5"/>
        <color rgb="FF202529"/>
        <rFont val="Lucida Sans Unicode"/>
        <family val="2"/>
      </rPr>
      <t>Pemasangan Photocell Solar</t>
    </r>
  </si>
  <si>
    <r>
      <rPr>
        <sz val="10.5"/>
        <color rgb="FF202529"/>
        <rFont val="Lucida Sans Unicode"/>
        <family val="2"/>
      </rPr>
      <t>-LCD Proyektor Ruang Kelas BR=10.000 Lumens Resolusi=10.0001</t>
    </r>
  </si>
  <si>
    <r>
      <rPr>
        <sz val="10.5"/>
        <color rgb="FF202529"/>
        <rFont val="Lucida Sans Unicode"/>
        <family val="2"/>
      </rPr>
      <t>- Layar Proyektor 120 Inch 3050x3050 mm</t>
    </r>
  </si>
  <si>
    <r>
      <rPr>
        <sz val="10.5"/>
        <color rgb="FF202529"/>
        <rFont val="Lucida Sans Unicode"/>
        <family val="2"/>
      </rPr>
      <t>Instalasi Kabel HDMI Viewer</t>
    </r>
  </si>
  <si>
    <r>
      <rPr>
        <sz val="10.5"/>
        <color rgb="FF202529"/>
        <rFont val="Lucida Sans Unicode"/>
        <family val="2"/>
      </rPr>
      <t>Data, meliputi</t>
    </r>
  </si>
  <si>
    <r>
      <rPr>
        <sz val="10.5"/>
        <color rgb="FF202529"/>
        <rFont val="Lucida Sans Unicode"/>
        <family val="2"/>
      </rPr>
      <t>Acces Point</t>
    </r>
  </si>
  <si>
    <r>
      <rPr>
        <sz val="10.5"/>
        <color rgb="FF202529"/>
        <rFont val="Lucida Sans Unicode"/>
        <family val="2"/>
      </rPr>
      <t>Instalasi Acces Point</t>
    </r>
  </si>
  <si>
    <r>
      <rPr>
        <sz val="10.5"/>
        <color rgb="FF202529"/>
        <rFont val="Lucida Sans Unicode"/>
        <family val="2"/>
      </rPr>
      <t>CCTV, meliputi</t>
    </r>
  </si>
  <si>
    <r>
      <rPr>
        <sz val="10.5"/>
        <color rgb="FF202529"/>
        <rFont val="Lucida Sans Unicode"/>
        <family val="2"/>
      </rPr>
      <t>Instalasi Data Kamera CCTV Kabel UTP CAT.6 dalam High Impact conduit dia. 20 mm</t>
    </r>
  </si>
  <si>
    <r>
      <rPr>
        <sz val="10.5"/>
        <color rgb="FF202529"/>
        <rFont val="Lucida Sans Unicode"/>
        <family val="2"/>
      </rPr>
      <t>Fixed Dome Color IP Camera 6 MP</t>
    </r>
  </si>
  <si>
    <r>
      <rPr>
        <sz val="10.5"/>
        <color rgb="FF202529"/>
        <rFont val="Lucida Sans Unicode"/>
        <family val="2"/>
      </rPr>
      <t>Fixed Box Color IP Camera lengkap dengan Indoor Housing (1/1.9 Progressive Scan Cmos)</t>
    </r>
  </si>
  <si>
    <r>
      <rPr>
        <sz val="10.5"/>
        <color rgb="FF202529"/>
        <rFont val="Lucida Sans Unicode"/>
        <family val="2"/>
      </rPr>
      <t>Pemasangan Switch IP CCTV Kapasitas 24 Ports support POE untuk power kamera IP CCTV</t>
    </r>
  </si>
  <si>
    <r>
      <rPr>
        <sz val="10.5"/>
        <color rgb="FF202529"/>
        <rFont val="Lucida Sans Unicode"/>
        <family val="2"/>
      </rPr>
      <t>Instalasi power Switch Hub &amp; Kotak Kontak.</t>
    </r>
  </si>
  <si>
    <r>
      <rPr>
        <sz val="10.5"/>
        <color rgb="FF202529"/>
        <rFont val="Lucida Sans Unicode"/>
        <family val="2"/>
      </rPr>
      <t>OTB 24 Ports, Lengkap Dengan Pigtail SC 1 Meter dan Adapter</t>
    </r>
  </si>
  <si>
    <r>
      <rPr>
        <sz val="10.5"/>
        <color rgb="FF202529"/>
        <rFont val="Lucida Sans Unicode"/>
        <family val="2"/>
      </rPr>
      <t>Patch Panel 24 Ports</t>
    </r>
  </si>
  <si>
    <r>
      <rPr>
        <sz val="10.5"/>
        <color rgb="FF202529"/>
        <rFont val="Lucida Sans Unicode"/>
        <family val="2"/>
      </rPr>
      <t>Patch Cord 24 Ports</t>
    </r>
  </si>
  <si>
    <r>
      <rPr>
        <sz val="10.5"/>
        <color rgb="FF202529"/>
        <rFont val="Lucida Sans Unicode"/>
        <family val="2"/>
      </rPr>
      <t>Modul SFP</t>
    </r>
  </si>
  <si>
    <r>
      <rPr>
        <sz val="10.5"/>
        <color rgb="FF202529"/>
        <rFont val="Lucida Sans Unicode"/>
        <family val="2"/>
      </rPr>
      <t>Wall Mounted Rack 8U</t>
    </r>
  </si>
  <si>
    <r>
      <rPr>
        <sz val="10.5"/>
        <color rgb="FF202529"/>
        <rFont val="Lucida Sans Unicode"/>
        <family val="2"/>
      </rPr>
      <t>NVR Card Kap. 32 Channel</t>
    </r>
  </si>
  <si>
    <r>
      <rPr>
        <sz val="10.5"/>
        <color rgb="FF202529"/>
        <rFont val="Lucida Sans Unicode"/>
        <family val="2"/>
      </rPr>
      <t>Instalasi Power NVR &amp; Monitor CCTV</t>
    </r>
  </si>
  <si>
    <r>
      <rPr>
        <sz val="10.5"/>
        <color rgb="FF202529"/>
        <rFont val="Lucida Sans Unicode"/>
        <family val="2"/>
      </rPr>
      <t>TV Monitor LED 42 inch</t>
    </r>
  </si>
  <si>
    <r>
      <rPr>
        <sz val="10.5"/>
        <color rgb="FF202529"/>
        <rFont val="Lucida Sans Unicode"/>
        <family val="2"/>
      </rPr>
      <t>Instalasi Switch Utama CCTV ke Server Data dengan kabel FO 4 Core</t>
    </r>
  </si>
  <si>
    <r>
      <rPr>
        <sz val="10.5"/>
        <color rgb="FF202529"/>
        <rFont val="Lucida Sans Unicode"/>
        <family val="2"/>
      </rPr>
      <t>Rack dan Cabling Data</t>
    </r>
  </si>
  <si>
    <r>
      <rPr>
        <sz val="10.5"/>
        <color rgb="FF202529"/>
        <rFont val="Lucida Sans Unicode"/>
        <family val="2"/>
      </rPr>
      <t>Modular UPS N+1 (250 kVA)</t>
    </r>
  </si>
  <si>
    <r>
      <rPr>
        <sz val="10.5"/>
        <color rgb="FF202529"/>
        <rFont val="Lucida Sans Unicode"/>
        <family val="2"/>
      </rPr>
      <t>Panel UPS 250 kVA + battery 250 kVA, termasuk (hide row)</t>
    </r>
  </si>
  <si>
    <r>
      <rPr>
        <sz val="10.5"/>
        <color rgb="FF202529"/>
        <rFont val="Lucida Sans Unicode"/>
        <family val="2"/>
      </rPr>
      <t>Access Control</t>
    </r>
  </si>
  <si>
    <r>
      <rPr>
        <sz val="10.5"/>
        <color rgb="FF202529"/>
        <rFont val="Lucida Sans Unicode"/>
        <family val="2"/>
      </rPr>
      <t>Environmental Monitoring System</t>
    </r>
  </si>
  <si>
    <r>
      <rPr>
        <sz val="10.5"/>
        <color rgb="FF202529"/>
        <rFont val="Lucida Sans Unicode"/>
        <family val="2"/>
      </rPr>
      <t>Wall Mounted Rack</t>
    </r>
  </si>
  <si>
    <r>
      <rPr>
        <sz val="10.5"/>
        <color rgb="FF202529"/>
        <rFont val="Lucida Sans Unicode"/>
        <family val="2"/>
      </rPr>
      <t>Instalasi Power NVR &amp; Monitor CCTV.</t>
    </r>
  </si>
  <si>
    <r>
      <rPr>
        <sz val="10.5"/>
        <color rgb="FF202529"/>
        <rFont val="Lucida Sans Unicode"/>
        <family val="2"/>
      </rPr>
      <t>Instalasi Switch Utama CCTV ke Server Data di Gedung Ex BNI dengan kabel FO 4 Core</t>
    </r>
  </si>
  <si>
    <r>
      <rPr>
        <sz val="10.5"/>
        <color rgb="FF202529"/>
        <rFont val="Lucida Sans Unicode"/>
        <family val="2"/>
      </rPr>
      <t>Environment monitoring</t>
    </r>
  </si>
  <si>
    <r>
      <rPr>
        <sz val="10.5"/>
        <color rgb="FF202529"/>
        <rFont val="Lucida Sans Unicode"/>
        <family val="2"/>
      </rPr>
      <t>SFP+ 10G</t>
    </r>
  </si>
  <si>
    <r>
      <rPr>
        <sz val="10.5"/>
        <color rgb="FF202529"/>
        <rFont val="Lucida Sans Unicode"/>
        <family val="2"/>
      </rPr>
      <t>Patchcord Fiber optik</t>
    </r>
  </si>
  <si>
    <r>
      <rPr>
        <sz val="10.5"/>
        <color rgb="FF202529"/>
        <rFont val="Lucida Sans Unicode"/>
        <family val="2"/>
      </rPr>
      <t>Server VM 2 x 64 Core</t>
    </r>
  </si>
  <si>
    <r>
      <rPr>
        <sz val="10.5"/>
        <color rgb="FF202529"/>
        <rFont val="Lucida Sans Unicode"/>
        <family val="2"/>
      </rPr>
      <t>Data Node Server Big Data</t>
    </r>
  </si>
  <si>
    <r>
      <rPr>
        <sz val="10.5"/>
        <color rgb="FF202529"/>
        <rFont val="Lucida Sans Unicode"/>
        <family val="2"/>
      </rPr>
      <t>Server Storage 24 Tera QNAP TS-1273AU- RP-8G + 2 TB x 12</t>
    </r>
  </si>
  <si>
    <r>
      <rPr>
        <sz val="10.5"/>
        <color rgb="FF202529"/>
        <rFont val="Lucida Sans Unicode"/>
        <family val="2"/>
      </rPr>
      <t>OTB</t>
    </r>
  </si>
  <si>
    <r>
      <rPr>
        <sz val="10.5"/>
        <color rgb="FF202529"/>
        <rFont val="Lucida Sans Unicode"/>
        <family val="2"/>
      </rPr>
      <t>Sport Lighting Inspire 480w</t>
    </r>
  </si>
  <si>
    <r>
      <rPr>
        <sz val="10.5"/>
        <color rgb="FF202529"/>
        <rFont val="Lucida Sans Unicode"/>
        <family val="2"/>
      </rPr>
      <t>Lampu LED 24500 lumen 5000K 245W</t>
    </r>
  </si>
  <si>
    <r>
      <rPr>
        <sz val="10.5"/>
        <color rgb="FF202529"/>
        <rFont val="Lucida Sans Unicode"/>
        <family val="2"/>
      </rPr>
      <t>Lampu LED 40800 lumen 5000K 310W</t>
    </r>
  </si>
  <si>
    <r>
      <rPr>
        <sz val="10.5"/>
        <color rgb="FF202529"/>
        <rFont val="Lucida Sans Unicode"/>
        <family val="2"/>
      </rPr>
      <t>Lampu LED 67200 lumen 5000K 640W</t>
    </r>
  </si>
  <si>
    <r>
      <rPr>
        <sz val="10.5"/>
        <color rgb="FF202529"/>
        <rFont val="Lucida Sans Unicode"/>
        <family val="2"/>
      </rPr>
      <t>Instalasi Penerangan Kabel NYY 3 x 2,5 mm2 dalam Konduit High Impact 20 mm</t>
    </r>
  </si>
  <si>
    <r>
      <rPr>
        <sz val="10.5"/>
        <color rgb="FF202529"/>
        <rFont val="Lucida Sans Unicode"/>
        <family val="2"/>
      </rPr>
      <t>Art net System</t>
    </r>
  </si>
  <si>
    <r>
      <rPr>
        <sz val="10.5"/>
        <color rgb="FF202529"/>
        <rFont val="Lucida Sans Unicode"/>
        <family val="2"/>
      </rPr>
      <t>DMx Splitter</t>
    </r>
  </si>
  <si>
    <r>
      <rPr>
        <sz val="10.5"/>
        <color rgb="FF202529"/>
        <rFont val="Lucida Sans Unicode"/>
        <family val="2"/>
      </rPr>
      <t>Cable link</t>
    </r>
  </si>
  <si>
    <r>
      <rPr>
        <sz val="10.5"/>
        <color rgb="FF202529"/>
        <rFont val="Lucida Sans Unicode"/>
        <family val="2"/>
      </rPr>
      <t>Cable network</t>
    </r>
  </si>
  <si>
    <r>
      <rPr>
        <sz val="10.5"/>
        <color rgb="FF202529"/>
        <rFont val="Lucida Sans Unicode"/>
        <family val="2"/>
      </rPr>
      <t>Panel and power Distributor</t>
    </r>
  </si>
  <si>
    <r>
      <rPr>
        <sz val="10.5"/>
        <color rgb="FF202529"/>
        <rFont val="Lucida Sans Unicode"/>
        <family val="2"/>
      </rPr>
      <t>Cable power</t>
    </r>
  </si>
  <si>
    <r>
      <rPr>
        <sz val="10.5"/>
        <color rgb="FF202529"/>
        <rFont val="Lucida Sans Unicode"/>
        <family val="2"/>
      </rPr>
      <t>Speaker Line Array 3way 16 Ohm</t>
    </r>
  </si>
  <si>
    <r>
      <rPr>
        <sz val="10.5"/>
        <color rgb="FF202529"/>
        <rFont val="Lucida Sans Unicode"/>
        <family val="2"/>
      </rPr>
      <t>Speaker Sub Woofer 21 4 Ohm</t>
    </r>
  </si>
  <si>
    <r>
      <rPr>
        <sz val="10.5"/>
        <color rgb="FF202529"/>
        <rFont val="Lucida Sans Unicode"/>
        <family val="2"/>
      </rPr>
      <t>Power Amplifier Kelas D 4chanel 2000watt</t>
    </r>
  </si>
  <si>
    <r>
      <rPr>
        <sz val="10.5"/>
        <color rgb="FF202529"/>
        <rFont val="Lucida Sans Unicode"/>
        <family val="2"/>
      </rPr>
      <t>Power Amplifier Kelas D 4chanel 3000watt</t>
    </r>
  </si>
  <si>
    <r>
      <rPr>
        <sz val="10.5"/>
        <color rgb="FF202529"/>
        <rFont val="Lucida Sans Unicode"/>
        <family val="2"/>
      </rPr>
      <t>Speaker Aktif 2way 12</t>
    </r>
  </si>
  <si>
    <r>
      <rPr>
        <sz val="10.5"/>
        <color rgb="FF202529"/>
        <rFont val="Lucida Sans Unicode"/>
        <family val="2"/>
      </rPr>
      <t>eMo LV1 64 st channels mixer</t>
    </r>
  </si>
  <si>
    <r>
      <rPr>
        <sz val="10.5"/>
        <color rgb="FF202529"/>
        <rFont val="Lucida Sans Unicode"/>
        <family val="2"/>
      </rPr>
      <t>Waves qualified Host (2U Half rack).</t>
    </r>
  </si>
  <si>
    <r>
      <rPr>
        <sz val="10.5"/>
        <color rgb="FF202529"/>
        <rFont val="Lucida Sans Unicode"/>
        <family val="2"/>
      </rPr>
      <t>Compatible SoundGrid Server 2U HalfRack Mount</t>
    </r>
  </si>
  <si>
    <r>
      <rPr>
        <sz val="10.5"/>
        <color rgb="FF202529"/>
        <rFont val="Lucida Sans Unicode"/>
        <family val="2"/>
      </rPr>
      <t>32 mic XLR-in/16 analog XLR-out stagebox</t>
    </r>
  </si>
  <si>
    <r>
      <rPr>
        <sz val="10.5"/>
        <color rgb="FF202529"/>
        <rFont val="Lucida Sans Unicode"/>
        <family val="2"/>
      </rPr>
      <t>8 mic XLR-in/4 analog XLR-out stagebox</t>
    </r>
  </si>
  <si>
    <r>
      <rPr>
        <sz val="10.5"/>
        <color rgb="FF202529"/>
        <rFont val="Lucida Sans Unicode"/>
        <family val="2"/>
      </rPr>
      <t>Waves SG Qualified Switch 8 ports</t>
    </r>
  </si>
  <si>
    <r>
      <rPr>
        <sz val="10.5"/>
        <color rgb="FF202529"/>
        <rFont val="Lucida Sans Unicode"/>
        <family val="2"/>
      </rPr>
      <t>Mounting case for touch screen console and IO</t>
    </r>
  </si>
  <si>
    <r>
      <rPr>
        <sz val="10.5"/>
        <color rgb="FF202529"/>
        <rFont val="Lucida Sans Unicode"/>
        <family val="2"/>
      </rPr>
      <t>Monitor Touch Screen</t>
    </r>
  </si>
  <si>
    <r>
      <rPr>
        <sz val="10.5"/>
        <color rgb="FF202529"/>
        <rFont val="Lucida Sans Unicode"/>
        <family val="2"/>
      </rPr>
      <t>Essentials plugins for mixing</t>
    </r>
  </si>
  <si>
    <r>
      <rPr>
        <sz val="10.5"/>
        <color rgb="FF202529"/>
        <rFont val="Lucida Sans Unicode"/>
        <family val="2"/>
      </rPr>
      <t>Wifi Router</t>
    </r>
  </si>
  <si>
    <r>
      <rPr>
        <sz val="10.5"/>
        <color rgb="FF202529"/>
        <rFont val="Lucida Sans Unicode"/>
        <family val="2"/>
      </rPr>
      <t>UPS SE1100</t>
    </r>
  </si>
  <si>
    <r>
      <rPr>
        <sz val="10.5"/>
        <color rgb="FF202529"/>
        <rFont val="Lucida Sans Unicode"/>
        <family val="2"/>
      </rPr>
      <t>Case for Power Amp Microphone IEM</t>
    </r>
  </si>
  <si>
    <r>
      <rPr>
        <sz val="10.5"/>
        <color rgb="FF202529"/>
        <rFont val="Lucida Sans Unicode"/>
        <family val="2"/>
      </rPr>
      <t>Bracket for frontfill speakers</t>
    </r>
  </si>
  <si>
    <r>
      <rPr>
        <sz val="10.5"/>
        <color rgb="FF202529"/>
        <rFont val="Lucida Sans Unicode"/>
        <family val="2"/>
      </rPr>
      <t>Flying Bar - Mounting for Line Array</t>
    </r>
  </si>
  <si>
    <r>
      <rPr>
        <sz val="10.5"/>
        <color rgb="FF202529"/>
        <rFont val="Lucida Sans Unicode"/>
        <family val="2"/>
      </rPr>
      <t>Cables Connectors &amp; Other Tools for Sound System</t>
    </r>
  </si>
  <si>
    <r>
      <rPr>
        <sz val="10.5"/>
        <color rgb="FF202529"/>
        <rFont val="Lucida Sans Unicode"/>
        <family val="2"/>
      </rPr>
      <t>Cables Panels and Electricity equipment</t>
    </r>
  </si>
  <si>
    <r>
      <rPr>
        <sz val="10.5"/>
        <color rgb="FF202529"/>
        <rFont val="Lucida Sans Unicode"/>
        <family val="2"/>
      </rPr>
      <t>TRUSS CURTAIN (termasuk asesoris dan instalasi)</t>
    </r>
  </si>
  <si>
    <r>
      <rPr>
        <sz val="10.5"/>
        <color rgb="FF202529"/>
        <rFont val="Lucida Sans Unicode"/>
        <family val="2"/>
      </rPr>
      <t>Movable Chain Hoist Control 8Ch (termasuk asesoris dan instalasi)</t>
    </r>
  </si>
  <si>
    <r>
      <rPr>
        <sz val="10.5"/>
        <color rgb="FF202529"/>
        <rFont val="Lucida Sans Unicode"/>
        <family val="2"/>
      </rPr>
      <t>Movable Chain Master Hoist, 1000kg capacity (termasuk asesoris dan instalasi)</t>
    </r>
  </si>
  <si>
    <r>
      <rPr>
        <sz val="10.5"/>
        <color rgb="FF202529"/>
        <rFont val="Lucida Sans Unicode"/>
        <family val="2"/>
      </rPr>
      <t>Showtex Stage drapes and house curtain (FABRIC) Main Curtain 800 cm x 850 cm Legs 240 cm x 850 cm Cyclorama 1400 cm x 850 m Cyc Legs 100 cm x 850 cm Cyc Border 1400 cm x 100 cm Blackdrop 1400 cm x 10 m Termasuk Asesoris, instalasi dan transportasi</t>
    </r>
  </si>
  <si>
    <r>
      <rPr>
        <sz val="10.5"/>
        <color rgb="FF202529"/>
        <rFont val="Lucida Sans Unicode"/>
        <family val="2"/>
      </rPr>
      <t>Pengadaan dan pemasangan stasiun pengisian kendaraan listrik umum (SPKLU) Motor 7 KW</t>
    </r>
  </si>
  <si>
    <r>
      <rPr>
        <sz val="10.5"/>
        <color rgb="FF202529"/>
        <rFont val="Lucida Sans Unicode"/>
        <family val="2"/>
      </rPr>
      <t>Pengadaan dan pemasangan stasiun pengisian kendaraan listrik umum (SPKLU) Mobil 60 KW</t>
    </r>
  </si>
  <si>
    <r>
      <rPr>
        <sz val="10.5"/>
        <color rgb="FF202529"/>
        <rFont val="Lucida Sans Unicode"/>
        <family val="2"/>
      </rPr>
      <t>Pemasangan kabel dari SDP BASEMENT ke SPKLU NYY 4x35mm2 + NYY 1x16mm2 + BCC 16mm2</t>
    </r>
  </si>
  <si>
    <r>
      <rPr>
        <sz val="10.5"/>
        <color rgb="FF202529"/>
        <rFont val="Lucida Sans Unicode"/>
        <family val="2"/>
      </rPr>
      <t>Pemasangan Videotron Auditorium Besar ( 77,5 m2)</t>
    </r>
  </si>
  <si>
    <r>
      <rPr>
        <sz val="10.5"/>
        <color rgb="FF202529"/>
        <rFont val="Lucida Sans Unicode"/>
        <family val="2"/>
      </rPr>
      <t>Pemasangan Videotron Auditorium Kecil ( 38,7 m2)</t>
    </r>
  </si>
  <si>
    <r>
      <rPr>
        <sz val="10.5"/>
        <color rgb="FF202529"/>
        <rFont val="Lucida Sans Unicode"/>
        <family val="2"/>
      </rPr>
      <t>Pemasangan Videotron Sport Hall ( 8,6 m2)</t>
    </r>
  </si>
  <si>
    <r>
      <rPr>
        <sz val="10.5"/>
        <color rgb="FF202529"/>
        <rFont val="Lucida Sans Unicode"/>
        <family val="2"/>
      </rPr>
      <t>PEKERJAAN MEKANIKAL DAN PLAMBING</t>
    </r>
  </si>
  <si>
    <r>
      <rPr>
        <sz val="10.5"/>
        <color rgb="FF202529"/>
        <rFont val="Lucida Sans Unicode"/>
        <family val="2"/>
      </rPr>
      <t>DATA CENTER EKS BNI</t>
    </r>
  </si>
  <si>
    <r>
      <rPr>
        <sz val="10.5"/>
        <color rgb="FF202529"/>
        <rFont val="Lucida Sans Unicode"/>
        <family val="2"/>
      </rPr>
      <t>AC PRESISI</t>
    </r>
  </si>
  <si>
    <r>
      <rPr>
        <sz val="10.5"/>
        <color rgb="FF202529"/>
        <rFont val="Lucida Sans Unicode"/>
        <family val="2"/>
      </rPr>
      <t>PERLATAN UTAMA</t>
    </r>
  </si>
  <si>
    <r>
      <rPr>
        <sz val="10.5"/>
        <color rgb="FF202529"/>
        <rFont val="Lucida Sans Unicode"/>
        <family val="2"/>
      </rPr>
      <t>AC Presisi-Data Center 18HP lengkap dengan - AC Presisi Unit Indoor dan Outdoor (include media pre filter+housing (bulitin) - Control sequence - Include pemasangan,test partial (bektest, Flushing N2, Vacum, dll), mobilisasi dan demobilisasi - Dudukan Indoor AC - Dudukan outdoor AC - Bobokan dinding jalur duct &amp; pipa - Pengisian freon R 410 A 18 Hp - Drain pan 18 HP + Isolasi THK 8mm</t>
    </r>
  </si>
  <si>
    <r>
      <rPr>
        <sz val="10.5"/>
        <color rgb="FF202529"/>
        <rFont val="Lucida Sans Unicode"/>
        <family val="2"/>
      </rPr>
      <t>INSTALASI PEMIPAAN</t>
    </r>
  </si>
  <si>
    <r>
      <rPr>
        <sz val="10.5"/>
        <color rgb="FF202529"/>
        <rFont val="Lucida Sans Unicode"/>
        <family val="2"/>
      </rPr>
      <t>Hand Valve DIAMETER 5/8 INCH</t>
    </r>
  </si>
  <si>
    <r>
      <rPr>
        <sz val="10.5"/>
        <color rgb="FF202529"/>
        <rFont val="Lucida Sans Unicode"/>
        <family val="2"/>
      </rPr>
      <t>LADDER PIPA 200 x 100 x 3000 mm</t>
    </r>
  </si>
  <si>
    <r>
      <rPr>
        <sz val="10.5"/>
        <color rgb="FF202529"/>
        <rFont val="Lucida Sans Unicode"/>
        <family val="2"/>
      </rPr>
      <t>PIPA DRAIN dia. 25 mm</t>
    </r>
  </si>
  <si>
    <r>
      <rPr>
        <sz val="10.5"/>
        <color rgb="FF202529"/>
        <rFont val="Lucida Sans Unicode"/>
        <family val="2"/>
      </rPr>
      <t>Panel power AC 18 HP</t>
    </r>
  </si>
  <si>
    <r>
      <rPr>
        <sz val="10.5"/>
        <color rgb="FF202529"/>
        <rFont val="Lucida Sans Unicode"/>
        <family val="2"/>
      </rPr>
      <t>Kabel NYY 4x2.5 mm2 dari panel power AC le outdoor unit</t>
    </r>
  </si>
  <si>
    <r>
      <rPr>
        <sz val="10.5"/>
        <color rgb="FF202529"/>
        <rFont val="Lucida Sans Unicode"/>
        <family val="2"/>
      </rPr>
      <t>Kabel NYY 4x10 mm2 dari panel power AC ke outdoor unit</t>
    </r>
  </si>
  <si>
    <r>
      <rPr>
        <sz val="10.5"/>
        <color rgb="FF202529"/>
        <rFont val="Lucida Sans Unicode"/>
        <family val="2"/>
      </rPr>
      <t>Sealded 2x0.75 mm2 dari outdoor unit ke indoor unit</t>
    </r>
  </si>
  <si>
    <r>
      <rPr>
        <sz val="10.5"/>
        <color rgb="FF202529"/>
        <rFont val="Lucida Sans Unicode"/>
        <family val="2"/>
      </rPr>
      <t>Kabel Leader 200 x 100 x 3000 mm</t>
    </r>
  </si>
  <si>
    <r>
      <rPr>
        <sz val="10.5"/>
        <color rgb="FF202529"/>
        <rFont val="Lucida Sans Unicode"/>
        <family val="2"/>
      </rPr>
      <t>80LT 300bar Cylinder Valve Assembly</t>
    </r>
  </si>
  <si>
    <r>
      <rPr>
        <sz val="10.5"/>
        <color rgb="FF202529"/>
        <rFont val="Lucida Sans Unicode"/>
        <family val="2"/>
      </rPr>
      <t>Primary Completer Kit c/w Solenoid (300 bar)</t>
    </r>
  </si>
  <si>
    <r>
      <rPr>
        <sz val="10.5"/>
        <color rgb="FF202529"/>
        <rFont val="Lucida Sans Unicode"/>
        <family val="2"/>
      </rPr>
      <t>Slave Completer Kit - Lite Version</t>
    </r>
  </si>
  <si>
    <r>
      <rPr>
        <sz val="10.5"/>
        <color rgb="FF202529"/>
        <rFont val="Lucida Sans Unicode"/>
        <family val="2"/>
      </rPr>
      <t>Discharge Assembly c/w Check Valve</t>
    </r>
  </si>
  <si>
    <r>
      <rPr>
        <sz val="10.5"/>
        <color rgb="FF202529"/>
        <rFont val="Lucida Sans Unicode"/>
        <family val="2"/>
      </rPr>
      <t>Restrictor 2 1/2</t>
    </r>
  </si>
  <si>
    <r>
      <rPr>
        <sz val="10.5"/>
        <color rgb="FF202529"/>
        <rFont val="Lucida Sans Unicode"/>
        <family val="2"/>
      </rPr>
      <t>Discharge Pressure Switch</t>
    </r>
  </si>
  <si>
    <r>
      <rPr>
        <sz val="10.5"/>
        <color rgb="FF202529"/>
        <rFont val="Lucida Sans Unicode"/>
        <family val="2"/>
      </rPr>
      <t>Low Noise Nozzle 1</t>
    </r>
  </si>
  <si>
    <r>
      <rPr>
        <sz val="10.5"/>
        <color rgb="FF202529"/>
        <rFont val="Lucida Sans Unicode"/>
        <family val="2"/>
      </rPr>
      <t>360 degree central nozzle</t>
    </r>
  </si>
  <si>
    <r>
      <rPr>
        <sz val="10.5"/>
        <color rgb="FF202529"/>
        <rFont val="Lucida Sans Unicode"/>
        <family val="2"/>
      </rPr>
      <t>SVR300 Pressure Relief Venting</t>
    </r>
  </si>
  <si>
    <r>
      <rPr>
        <sz val="10.5"/>
        <color rgb="FF202529"/>
        <rFont val="Lucida Sans Unicode"/>
        <family val="2"/>
      </rPr>
      <t>1 Cylinder Wallmount</t>
    </r>
  </si>
  <si>
    <r>
      <rPr>
        <sz val="10.5"/>
        <color rgb="FF202529"/>
        <rFont val="Lucida Sans Unicode"/>
        <family val="2"/>
      </rPr>
      <t>Manifold 1 Cylinder</t>
    </r>
  </si>
  <si>
    <r>
      <rPr>
        <sz val="10.5"/>
        <color rgb="FF202529"/>
        <rFont val="Lucida Sans Unicode"/>
        <family val="2"/>
      </rPr>
      <t>AutoPulse Z-20 FACP 240V RED / Simplex c/w Battery</t>
    </r>
  </si>
  <si>
    <r>
      <rPr>
        <sz val="10.5"/>
        <color rgb="FF202529"/>
        <rFont val="Lucida Sans Unicode"/>
        <family val="2"/>
      </rPr>
      <t>Suppression Release Peripheral</t>
    </r>
  </si>
  <si>
    <r>
      <rPr>
        <sz val="10.5"/>
        <color rgb="FF202529"/>
        <rFont val="Lucida Sans Unicode"/>
        <family val="2"/>
      </rPr>
      <t>Coil Supervisory Modules (RAC)</t>
    </r>
  </si>
  <si>
    <r>
      <rPr>
        <sz val="10.5"/>
        <color rgb="FF202529"/>
        <rFont val="Lucida Sans Unicode"/>
        <family val="2"/>
      </rPr>
      <t>TrueAlarm SSD Photoelectric Sensor c/w Base</t>
    </r>
  </si>
  <si>
    <r>
      <rPr>
        <sz val="10.5"/>
        <color rgb="FF202529"/>
        <rFont val="Lucida Sans Unicode"/>
        <family val="2"/>
      </rPr>
      <t>Supervised IAM Module</t>
    </r>
  </si>
  <si>
    <r>
      <rPr>
        <sz val="10.5"/>
        <color rgb="FF202529"/>
        <rFont val="Lucida Sans Unicode"/>
        <family val="2"/>
      </rPr>
      <t>Signal IAM Module</t>
    </r>
  </si>
  <si>
    <r>
      <rPr>
        <sz val="10.5"/>
        <color rgb="FF202529"/>
        <rFont val="Lucida Sans Unicode"/>
        <family val="2"/>
      </rPr>
      <t>Relay IAM Module</t>
    </r>
  </si>
  <si>
    <r>
      <rPr>
        <sz val="10.5"/>
        <color rgb="FF202529"/>
        <rFont val="Lucida Sans Unicode"/>
        <family val="2"/>
      </rPr>
      <t>5 Electric Manual Pull Station</t>
    </r>
  </si>
  <si>
    <r>
      <rPr>
        <sz val="10.5"/>
        <color rgb="FF202529"/>
        <rFont val="Lucida Sans Unicode"/>
        <family val="2"/>
      </rPr>
      <t>Abort Switch Surface Mount</t>
    </r>
  </si>
  <si>
    <r>
      <rPr>
        <sz val="10.5"/>
        <color rgb="FF202529"/>
        <rFont val="Lucida Sans Unicode"/>
        <family val="2"/>
      </rPr>
      <t>Wall Mount Horn/Strobe</t>
    </r>
  </si>
  <si>
    <r>
      <rPr>
        <sz val="10.5"/>
        <color rgb="FF202529"/>
        <rFont val="Lucida Sans Unicode"/>
        <family val="2"/>
      </rPr>
      <t>6 Alarm Bell</t>
    </r>
  </si>
  <si>
    <r>
      <rPr>
        <sz val="10.5"/>
        <color rgb="FF202529"/>
        <rFont val="Lucida Sans Unicode"/>
        <family val="2"/>
      </rPr>
      <t>Evacuate Area LED Box (wall mounted)</t>
    </r>
  </si>
  <si>
    <r>
      <rPr>
        <sz val="10.5"/>
        <color rgb="FF202529"/>
        <rFont val="Lucida Sans Unicode"/>
        <family val="2"/>
      </rPr>
      <t>Gas Discharge LED Box (wall mounted)</t>
    </r>
  </si>
  <si>
    <r>
      <rPr>
        <sz val="10.5"/>
        <color rgb="FF202529"/>
        <rFont val="Lucida Sans Unicode"/>
        <family val="2"/>
      </rPr>
      <t>Maintenance Switch Surface Mount</t>
    </r>
  </si>
  <si>
    <r>
      <rPr>
        <sz val="10.5"/>
        <color rgb="FF202529"/>
        <rFont val="Lucida Sans Unicode"/>
        <family val="2"/>
      </rPr>
      <t>Terminal Box</t>
    </r>
  </si>
  <si>
    <r>
      <rPr>
        <sz val="10.5"/>
        <color rgb="FF202529"/>
        <rFont val="Lucida Sans Unicode"/>
        <family val="2"/>
      </rPr>
      <t>PLAMBING LANTAI ATAP</t>
    </r>
  </si>
  <si>
    <r>
      <rPr>
        <sz val="10.5"/>
        <color rgb="FF202529"/>
        <rFont val="Lucida Sans Unicode"/>
        <family val="2"/>
      </rPr>
      <t>Portable Grease trap pelat stainless ukuran (Pxlxt) 40x30x30 cm</t>
    </r>
  </si>
  <si>
    <r>
      <rPr>
        <sz val="10.5"/>
        <color rgb="FF202529"/>
        <rFont val="Lucida Sans Unicode"/>
        <family val="2"/>
      </rPr>
      <t>MEP Retail Zona D dan MEP casual leasing Roof Garden</t>
    </r>
  </si>
  <si>
    <r>
      <rPr>
        <sz val="10.5"/>
        <color rgb="FF202529"/>
        <rFont val="Lucida Sans Unicode"/>
        <family val="2"/>
      </rPr>
      <t>Downlight Outbow 18 Watt</t>
    </r>
  </si>
  <si>
    <r>
      <rPr>
        <sz val="10.5"/>
        <color rgb="FF202529"/>
        <rFont val="Lucida Sans Unicode"/>
        <family val="2"/>
      </rPr>
      <t>Stop kontak dinding</t>
    </r>
  </si>
  <si>
    <r>
      <rPr>
        <sz val="10.5"/>
        <color rgb="FF202529"/>
        <rFont val="Lucida Sans Unicode"/>
        <family val="2"/>
      </rPr>
      <t>Instalasi stop kontak dinding</t>
    </r>
  </si>
  <si>
    <r>
      <rPr>
        <sz val="10.5"/>
        <color rgb="FF202529"/>
        <rFont val="Lucida Sans Unicode"/>
        <family val="2"/>
      </rPr>
      <t>Box MCB</t>
    </r>
  </si>
  <si>
    <r>
      <rPr>
        <sz val="10.5"/>
        <color rgb="FF202529"/>
        <rFont val="Lucida Sans Unicode"/>
        <family val="2"/>
      </rPr>
      <t>Pemasangan Pipa Galvanis diameter 3/4</t>
    </r>
  </si>
  <si>
    <r>
      <rPr>
        <sz val="10.5"/>
        <color rgb="FF202529"/>
        <rFont val="Lucida Sans Unicode"/>
        <family val="2"/>
      </rPr>
      <t>Pemasangan Pipa Galvanis diameter 1</t>
    </r>
  </si>
  <si>
    <r>
      <rPr>
        <sz val="10.5"/>
        <color rgb="FF202529"/>
        <rFont val="Lucida Sans Unicode"/>
        <family val="2"/>
      </rPr>
      <t>Pemasangan Pipa Galvanis diameter 1,25 (1-1/4)</t>
    </r>
  </si>
  <si>
    <r>
      <rPr>
        <sz val="10.5"/>
        <color rgb="FF202529"/>
        <rFont val="Lucida Sans Unicode"/>
        <family val="2"/>
      </rPr>
      <t>Pemasangan Pipa Galvanis diameter 1,5 (1-1/2)</t>
    </r>
  </si>
  <si>
    <r>
      <rPr>
        <sz val="10.5"/>
        <color rgb="FF202529"/>
        <rFont val="Lucida Sans Unicode"/>
        <family val="2"/>
      </rPr>
      <t>Pemasangan Pipa Galvanis diameter 2</t>
    </r>
  </si>
  <si>
    <r>
      <rPr>
        <sz val="10.5"/>
        <color rgb="FF202529"/>
        <rFont val="Lucida Sans Unicode"/>
        <family val="2"/>
      </rPr>
      <t>Pemasangan Pipa Galvanis diameter 2,5 (2-1/2)</t>
    </r>
  </si>
  <si>
    <r>
      <rPr>
        <sz val="10.5"/>
        <color rgb="FF202529"/>
        <rFont val="Lucida Sans Unicode"/>
        <family val="2"/>
      </rPr>
      <t>Pemasangan Pipa Galvanis diameter 3</t>
    </r>
  </si>
  <si>
    <r>
      <rPr>
        <sz val="10.5"/>
        <color rgb="FF202529"/>
        <rFont val="Lucida Sans Unicode"/>
        <family val="2"/>
      </rPr>
      <t>Pemasangan Pipa Galvanis diameter 4</t>
    </r>
  </si>
  <si>
    <r>
      <rPr>
        <sz val="10.5"/>
        <color rgb="FF202529"/>
        <rFont val="Lucida Sans Unicode"/>
        <family val="2"/>
      </rPr>
      <t>Pemasangan Pipa Galvanis diameter 6</t>
    </r>
  </si>
  <si>
    <r>
      <rPr>
        <sz val="10.5"/>
        <color rgb="FF202529"/>
        <rFont val="Lucida Sans Unicode"/>
        <family val="2"/>
      </rPr>
      <t>Pemasangan Pipa Galvanis diameter 8</t>
    </r>
  </si>
  <si>
    <r>
      <rPr>
        <sz val="10.5"/>
        <color rgb="FF202529"/>
        <rFont val="Lucida Sans Unicode"/>
        <family val="2"/>
      </rPr>
      <t>Pemasangan 1 m Pipa PVC AW Dia. 3/4 (20 mm)</t>
    </r>
  </si>
  <si>
    <r>
      <rPr>
        <sz val="10.5"/>
        <color rgb="FF202529"/>
        <rFont val="Lucida Sans Unicode"/>
        <family val="2"/>
      </rPr>
      <t>Pemasangan 1 m Pipa PVC AW Dia. 1 (25 mm)</t>
    </r>
  </si>
  <si>
    <r>
      <rPr>
        <sz val="10.5"/>
        <color rgb="FF202529"/>
        <rFont val="Lucida Sans Unicode"/>
        <family val="2"/>
      </rPr>
      <t>Pemasangan 1 m Pipa PVC AW Dia. 1-1/4 (32 mm)</t>
    </r>
  </si>
  <si>
    <r>
      <rPr>
        <sz val="10.5"/>
        <color rgb="FF202529"/>
        <rFont val="Lucida Sans Unicode"/>
        <family val="2"/>
      </rPr>
      <t>Pemasangan 1 m Pipa PVC AW Dia. 1-1/2 (40 mm)</t>
    </r>
  </si>
  <si>
    <r>
      <rPr>
        <sz val="10.5"/>
        <color rgb="FF202529"/>
        <rFont val="Lucida Sans Unicode"/>
        <family val="2"/>
      </rPr>
      <t>Pemasangan 1 m Pipa PVC AW Dia. 2 (50 mm)</t>
    </r>
  </si>
  <si>
    <r>
      <rPr>
        <sz val="10.5"/>
        <color rgb="FF202529"/>
        <rFont val="Lucida Sans Unicode"/>
        <family val="2"/>
      </rPr>
      <t>Pemasangan 1 m Pipa PVC AW Dia. 2-1/2 (65 mm)</t>
    </r>
  </si>
  <si>
    <r>
      <rPr>
        <sz val="10.5"/>
        <color rgb="FF202529"/>
        <rFont val="Lucida Sans Unicode"/>
        <family val="2"/>
      </rPr>
      <t>Pemasangan 1 m Pipa PVC AW Dia. 3 (80 mm)</t>
    </r>
  </si>
  <si>
    <r>
      <rPr>
        <sz val="10.5"/>
        <color rgb="FF202529"/>
        <rFont val="Lucida Sans Unicode"/>
        <family val="2"/>
      </rPr>
      <t>Pemasangan 1 m Pipa PVC AW Dia. 4 (100 mm)</t>
    </r>
  </si>
  <si>
    <r>
      <rPr>
        <sz val="10.5"/>
        <color rgb="FF202529"/>
        <rFont val="Lucida Sans Unicode"/>
        <family val="2"/>
      </rPr>
      <t>Sprinkler siram taman</t>
    </r>
  </si>
  <si>
    <r>
      <rPr>
        <sz val="10.5"/>
        <color rgb="FF202529"/>
        <rFont val="Lucida Sans Unicode"/>
        <family val="2"/>
      </rPr>
      <t>Sprinkle siram taman</t>
    </r>
  </si>
  <si>
    <r>
      <rPr>
        <sz val="10.5"/>
        <color rgb="FF202529"/>
        <rFont val="Lucida Sans Unicode"/>
        <family val="2"/>
      </rPr>
      <t>Instalasi Pemipaan Sprinkle (HDPE)</t>
    </r>
  </si>
  <si>
    <r>
      <rPr>
        <sz val="10.5"/>
        <color rgb="FF202529"/>
        <rFont val="Lucida Sans Unicode"/>
        <family val="2"/>
      </rPr>
      <t>Pemasangan Pipa HDPE PN10 diameter 3/4</t>
    </r>
  </si>
  <si>
    <r>
      <rPr>
        <sz val="10.5"/>
        <color rgb="FF202529"/>
        <rFont val="Lucida Sans Unicode"/>
        <family val="2"/>
      </rPr>
      <t>Pemasangan Pipa HDPE PN10 diameter 1</t>
    </r>
  </si>
  <si>
    <r>
      <rPr>
        <sz val="10.5"/>
        <color rgb="FF202529"/>
        <rFont val="Lucida Sans Unicode"/>
        <family val="2"/>
      </rPr>
      <t>Pemasangan Pipa HDPE PN10 diameter 6</t>
    </r>
  </si>
  <si>
    <r>
      <rPr>
        <sz val="10.5"/>
        <color rgb="FF202529"/>
        <rFont val="Lucida Sans Unicode"/>
        <family val="2"/>
      </rPr>
      <t>Branch Control Valve (BCV) Dengan Flow Switch &amp; Tamper Switch</t>
    </r>
  </si>
  <si>
    <r>
      <rPr>
        <sz val="10.5"/>
        <color rgb="FF202529"/>
        <rFont val="Lucida Sans Unicode"/>
        <family val="2"/>
      </rPr>
      <t>Fire Extinguisher/APAR 3kg</t>
    </r>
  </si>
  <si>
    <r>
      <rPr>
        <sz val="10.5"/>
        <color rgb="FF202529"/>
        <rFont val="Lucida Sans Unicode"/>
        <family val="2"/>
      </rPr>
      <t>Instalasi Sprinkler Auditorium Zona F</t>
    </r>
  </si>
  <si>
    <r>
      <rPr>
        <sz val="10.5"/>
        <color rgb="FF202529"/>
        <rFont val="Lucida Sans Unicode"/>
        <family val="2"/>
      </rPr>
      <t>Pipa BS- Medium Hitam SCH 40 diameter 6</t>
    </r>
  </si>
  <si>
    <r>
      <rPr>
        <sz val="10.5"/>
        <color rgb="FF202529"/>
        <rFont val="Lucida Sans Unicode"/>
        <family val="2"/>
      </rPr>
      <t>Pipa BS- Medium Hitam SCH 40 diameter 4</t>
    </r>
  </si>
  <si>
    <r>
      <rPr>
        <sz val="10.5"/>
        <color rgb="FF202529"/>
        <rFont val="Lucida Sans Unicode"/>
        <family val="2"/>
      </rPr>
      <t>Pipa BS- Medium Hitam SCH 40 diameter 3</t>
    </r>
  </si>
  <si>
    <r>
      <rPr>
        <sz val="10.5"/>
        <color rgb="FF202529"/>
        <rFont val="Lucida Sans Unicode"/>
        <family val="2"/>
      </rPr>
      <t>Pipa BS- Medium Hitam SCH 40 diameter 2,5 (2-1/2)</t>
    </r>
  </si>
  <si>
    <r>
      <rPr>
        <sz val="10.5"/>
        <color rgb="FF202529"/>
        <rFont val="Lucida Sans Unicode"/>
        <family val="2"/>
      </rPr>
      <t>Gate Valve diameter 4</t>
    </r>
  </si>
  <si>
    <r>
      <rPr>
        <sz val="10.5"/>
        <color rgb="FF202529"/>
        <rFont val="Lucida Sans Unicode"/>
        <family val="2"/>
      </rPr>
      <t>Landing Valve diameter 2,5 (2-1/2)</t>
    </r>
  </si>
  <si>
    <r>
      <rPr>
        <sz val="10.5"/>
        <color rgb="FF202529"/>
        <rFont val="Lucida Sans Unicode"/>
        <family val="2"/>
      </rPr>
      <t>Indoor Hydrant Box</t>
    </r>
  </si>
  <si>
    <r>
      <rPr>
        <sz val="10.5"/>
        <color rgb="FF202529"/>
        <rFont val="Lucida Sans Unicode"/>
        <family val="2"/>
      </rPr>
      <t>Pipa BS- Medium Hitam SCH 40 diameter 2</t>
    </r>
  </si>
  <si>
    <r>
      <rPr>
        <sz val="10.5"/>
        <color rgb="FF202529"/>
        <rFont val="Lucida Sans Unicode"/>
        <family val="2"/>
      </rPr>
      <t>Pressure Reducing Valve (PRV) diameter 4</t>
    </r>
  </si>
  <si>
    <r>
      <rPr>
        <sz val="10.5"/>
        <color rgb="FF202529"/>
        <rFont val="Lucida Sans Unicode"/>
        <family val="2"/>
      </rPr>
      <t>Automatic Air Vent (AAV) diameter 4</t>
    </r>
  </si>
  <si>
    <r>
      <rPr>
        <sz val="10.5"/>
        <color rgb="FF202529"/>
        <rFont val="Lucida Sans Unicode"/>
        <family val="2"/>
      </rPr>
      <t>Auto-scanning &amp; Firefighting water monitor, lengkap dengan</t>
    </r>
  </si>
  <si>
    <r>
      <rPr>
        <sz val="10.5"/>
        <color rgb="FF202529"/>
        <rFont val="Lucida Sans Unicode"/>
        <family val="2"/>
      </rPr>
      <t>Fire Water Monitor dia.2 c/w Nozzle</t>
    </r>
  </si>
  <si>
    <r>
      <rPr>
        <sz val="10.5"/>
        <color rgb="FF202529"/>
        <rFont val="Lucida Sans Unicode"/>
        <family val="2"/>
      </rPr>
      <t>Solenoid Valve 24 Vdc dia. 2</t>
    </r>
  </si>
  <si>
    <r>
      <rPr>
        <sz val="10.5"/>
        <color rgb="FF202529"/>
        <rFont val="Lucida Sans Unicode"/>
        <family val="2"/>
      </rPr>
      <t>Ball Valve dia. 2 Protector</t>
    </r>
  </si>
  <si>
    <r>
      <rPr>
        <sz val="10.5"/>
        <color rgb="FF202529"/>
        <rFont val="Lucida Sans Unicode"/>
        <family val="2"/>
      </rPr>
      <t>Y Strainer dia. 2 - Weflo</t>
    </r>
  </si>
  <si>
    <r>
      <rPr>
        <sz val="10.5"/>
        <color rgb="FF202529"/>
        <rFont val="Lucida Sans Unicode"/>
        <family val="2"/>
      </rPr>
      <t>Filed Operatioil Panel</t>
    </r>
  </si>
  <si>
    <r>
      <rPr>
        <sz val="10.5"/>
        <color rgb="FF202529"/>
        <rFont val="Lucida Sans Unicode"/>
        <family val="2"/>
      </rPr>
      <t>Control Console</t>
    </r>
  </si>
  <si>
    <r>
      <rPr>
        <sz val="10.5"/>
        <color rgb="FF202529"/>
        <rFont val="Lucida Sans Unicode"/>
        <family val="2"/>
      </rPr>
      <t>Lift TKDN Kapasitas 1350 kg 2 Lantai</t>
    </r>
  </si>
  <si>
    <r>
      <rPr>
        <sz val="10.5"/>
        <color rgb="FF202529"/>
        <rFont val="Lucida Sans Unicode"/>
        <family val="2"/>
      </rPr>
      <t>Separator Beam</t>
    </r>
  </si>
  <si>
    <r>
      <rPr>
        <sz val="10.5"/>
        <color rgb="FF202529"/>
        <rFont val="Lucida Sans Unicode"/>
        <family val="2"/>
      </rPr>
      <t>Pembuatan 1 kg Baja Profil WF200x100x5.5x8</t>
    </r>
  </si>
  <si>
    <r>
      <rPr>
        <sz val="10.5"/>
        <color rgb="FF202529"/>
        <rFont val="Lucida Sans Unicode"/>
        <family val="2"/>
      </rPr>
      <t>Plat 10 mm</t>
    </r>
  </si>
  <si>
    <r>
      <rPr>
        <sz val="10.5"/>
        <color rgb="FF202529"/>
        <rFont val="Lucida Sans Unicode"/>
        <family val="2"/>
      </rPr>
      <t>Angkur D16</t>
    </r>
  </si>
  <si>
    <r>
      <rPr>
        <sz val="10.5"/>
        <color rgb="FF202529"/>
        <rFont val="Lucida Sans Unicode"/>
        <family val="2"/>
      </rPr>
      <t>Pengerjaan 1 kg Pekerjaan Perakitan Baja</t>
    </r>
  </si>
  <si>
    <r>
      <rPr>
        <sz val="10.5"/>
        <color rgb="FF202529"/>
        <rFont val="Lucida Sans Unicode"/>
        <family val="2"/>
      </rPr>
      <t>Pengerjaan 1 meter Pengelasan dengan Las Listrik</t>
    </r>
  </si>
  <si>
    <r>
      <rPr>
        <sz val="10.5"/>
        <color rgb="FF202529"/>
        <rFont val="Lucida Sans Unicode"/>
        <family val="2"/>
      </rPr>
      <t>Pengecatan 1 m2 permukaan baja dengan menie besi</t>
    </r>
  </si>
  <si>
    <r>
      <rPr>
        <sz val="10.5"/>
        <color rgb="FF202529"/>
        <rFont val="Lucida Sans Unicode"/>
        <family val="2"/>
      </rPr>
      <t>Penutup Lantai Homogeneous Tile 600x600 mm</t>
    </r>
  </si>
  <si>
    <r>
      <rPr>
        <sz val="10.5"/>
        <color rgb="FF202529"/>
        <rFont val="Lucida Sans Unicode"/>
        <family val="2"/>
      </rPr>
      <t>Lift TKDN Kapasitas 1350 kg 3 Lantai</t>
    </r>
  </si>
  <si>
    <r>
      <rPr>
        <sz val="10.5"/>
        <color rgb="FF202529"/>
        <rFont val="Lucida Sans Unicode"/>
        <family val="2"/>
      </rPr>
      <t>Zona Eks BNI</t>
    </r>
  </si>
  <si>
    <r>
      <rPr>
        <sz val="10.5"/>
        <color rgb="FF202529"/>
        <rFont val="Lucida Sans Unicode"/>
        <family val="2"/>
      </rPr>
      <t>Lift TKDN Kapasitas 1600 kg 3 Lantai</t>
    </r>
  </si>
  <si>
    <r>
      <rPr>
        <sz val="10.5"/>
        <color rgb="FF202529"/>
        <rFont val="Lucida Sans Unicode"/>
        <family val="2"/>
      </rPr>
      <t>Pipa Galvanis diameter 1,5 (1-1/2) Penyambungan Jaringan Air Bersih UGM</t>
    </r>
  </si>
  <si>
    <r>
      <rPr>
        <sz val="10.5"/>
        <color rgb="FF202529"/>
        <rFont val="Lucida Sans Unicode"/>
        <family val="2"/>
      </rPr>
      <t>Pipa PPR PN 10 diameter 1,25 (1-1/4) untuk Sistem siram taman otomatis</t>
    </r>
  </si>
  <si>
    <r>
      <rPr>
        <sz val="10.5"/>
        <color rgb="FF202529"/>
        <rFont val="Lucida Sans Unicode"/>
        <family val="2"/>
      </rPr>
      <t>Dispenser SPAM</t>
    </r>
  </si>
  <si>
    <r>
      <rPr>
        <sz val="10.5"/>
        <color rgb="FF202529"/>
        <rFont val="Lucida Sans Unicode"/>
        <family val="2"/>
      </rPr>
      <t>HVAC</t>
    </r>
  </si>
  <si>
    <r>
      <rPr>
        <sz val="10.5"/>
        <color rgb="FF202529"/>
        <rFont val="Lucida Sans Unicode"/>
        <family val="2"/>
      </rPr>
      <t>SENSOR CO</t>
    </r>
  </si>
  <si>
    <r>
      <rPr>
        <sz val="10.5"/>
        <color rgb="FF202529"/>
        <rFont val="Lucida Sans Unicode"/>
        <family val="2"/>
      </rPr>
      <t>Pemasangan Sensor CO</t>
    </r>
  </si>
  <si>
    <r>
      <rPr>
        <sz val="10.5"/>
        <color rgb="FF202529"/>
        <rFont val="Lucida Sans Unicode"/>
        <family val="2"/>
      </rPr>
      <t>Tata udara retail atap</t>
    </r>
  </si>
  <si>
    <r>
      <rPr>
        <sz val="10.5"/>
        <color rgb="FF202529"/>
        <rFont val="Lucida Sans Unicode"/>
        <family val="2"/>
      </rPr>
      <t>AC Ducting Retail indoor Unit AC 24.200 BTU/H, Ducting</t>
    </r>
  </si>
  <si>
    <r>
      <rPr>
        <sz val="10.5"/>
        <color rgb="FF202529"/>
        <rFont val="Lucida Sans Unicode"/>
        <family val="2"/>
      </rPr>
      <t>Instalasi Ducting Polyurethane c/w supporting dan Isolasi luar dalam</t>
    </r>
  </si>
  <si>
    <r>
      <rPr>
        <sz val="10.5"/>
        <color rgb="FF202529"/>
        <rFont val="Lucida Sans Unicode"/>
        <family val="2"/>
      </rPr>
      <t>Supply air duct bahan Polyurethane c/w supporting</t>
    </r>
  </si>
  <si>
    <r>
      <rPr>
        <sz val="10.5"/>
        <color rgb="FF202529"/>
        <rFont val="Lucida Sans Unicode"/>
        <family val="2"/>
      </rPr>
      <t>Ducting ukuran 450 x 200 mm</t>
    </r>
  </si>
  <si>
    <r>
      <rPr>
        <sz val="10.5"/>
        <color rgb="FF202529"/>
        <rFont val="Lucida Sans Unicode"/>
        <family val="2"/>
      </rPr>
      <t>Ducting ukuran 300 x 250 mm</t>
    </r>
  </si>
  <si>
    <r>
      <rPr>
        <sz val="10.5"/>
        <color rgb="FF202529"/>
        <rFont val="Lucida Sans Unicode"/>
        <family val="2"/>
      </rPr>
      <t>Return air duct bahan PU c/w supporting</t>
    </r>
  </si>
  <si>
    <r>
      <rPr>
        <sz val="10.5"/>
        <color rgb="FF202529"/>
        <rFont val="Lucida Sans Unicode"/>
        <family val="2"/>
      </rPr>
      <t>Ducting ukuran 1250 x 500 mm</t>
    </r>
  </si>
  <si>
    <r>
      <rPr>
        <sz val="10.5"/>
        <color rgb="FF202529"/>
        <rFont val="Lucida Sans Unicode"/>
        <family val="2"/>
      </rPr>
      <t>Ducting ukuran 2000 x 500 mm</t>
    </r>
  </si>
  <si>
    <r>
      <rPr>
        <sz val="10.5"/>
        <color rgb="FF202529"/>
        <rFont val="Lucida Sans Unicode"/>
        <family val="2"/>
      </rPr>
      <t>Fresh air duct bahan Polyurethane c/w supporting</t>
    </r>
  </si>
  <si>
    <r>
      <rPr>
        <sz val="10.5"/>
        <color rgb="FF202529"/>
        <rFont val="Lucida Sans Unicode"/>
        <family val="2"/>
      </rPr>
      <t>Ducting ukuran 200 x 200 mm</t>
    </r>
  </si>
  <si>
    <r>
      <rPr>
        <sz val="10.5"/>
        <color rgb="FF202529"/>
        <rFont val="Lucida Sans Unicode"/>
        <family val="2"/>
      </rPr>
      <t>Aksesoris ducting 34.200</t>
    </r>
  </si>
  <si>
    <r>
      <rPr>
        <sz val="10.5"/>
        <color rgb="FF202529"/>
        <rFont val="Lucida Sans Unicode"/>
        <family val="2"/>
      </rPr>
      <t>- Diffuser/SAG 270 cfm ukuran 300x300</t>
    </r>
  </si>
  <si>
    <r>
      <rPr>
        <sz val="10.5"/>
        <color rgb="FF202529"/>
        <rFont val="Lucida Sans Unicode"/>
        <family val="2"/>
      </rPr>
      <t>- RAG 400 cfm ukuran 350x350 mm</t>
    </r>
  </si>
  <si>
    <r>
      <rPr>
        <sz val="10.5"/>
        <color rgb="FF202529"/>
        <rFont val="Lucida Sans Unicode"/>
        <family val="2"/>
      </rPr>
      <t>- Louvre ukuran 500 x 250 mm</t>
    </r>
  </si>
  <si>
    <r>
      <rPr>
        <sz val="10.5"/>
        <color rgb="FF202529"/>
        <rFont val="Lucida Sans Unicode"/>
        <family val="2"/>
      </rPr>
      <t>AC Ducting Retail indoor Unit AC 34.100 BTU/H, Ducting</t>
    </r>
  </si>
  <si>
    <r>
      <rPr>
        <sz val="10.5"/>
        <color rgb="FF202529"/>
        <rFont val="Lucida Sans Unicode"/>
        <family val="2"/>
      </rPr>
      <t>Ducting ukuran 250 x 200 mm</t>
    </r>
  </si>
  <si>
    <r>
      <rPr>
        <sz val="10.5"/>
        <color rgb="FF202529"/>
        <rFont val="Lucida Sans Unicode"/>
        <family val="2"/>
      </rPr>
      <t>Ducting ukuran 350 x 250 mm</t>
    </r>
  </si>
  <si>
    <r>
      <rPr>
        <sz val="10.5"/>
        <color rgb="FF202529"/>
        <rFont val="Lucida Sans Unicode"/>
        <family val="2"/>
      </rPr>
      <t>Aksesoris ducting</t>
    </r>
  </si>
  <si>
    <r>
      <rPr>
        <sz val="10.5"/>
        <color rgb="FF202529"/>
        <rFont val="Lucida Sans Unicode"/>
        <family val="2"/>
      </rPr>
      <t>- Diffuser/SAG 340 cfm ukuran 300x300</t>
    </r>
  </si>
  <si>
    <r>
      <rPr>
        <sz val="10.5"/>
        <color rgb="FF202529"/>
        <rFont val="Lucida Sans Unicode"/>
        <family val="2"/>
      </rPr>
      <t>- RAG 500 cfm ukuran 350x350 mm</t>
    </r>
  </si>
  <si>
    <r>
      <rPr>
        <sz val="10.5"/>
        <color rgb="FF202529"/>
        <rFont val="Lucida Sans Unicode"/>
        <family val="2"/>
      </rPr>
      <t>AC (Multi Indoor, Single Outdoor) Retail Atap</t>
    </r>
  </si>
  <si>
    <r>
      <rPr>
        <sz val="10.5"/>
        <color rgb="FF202529"/>
        <rFont val="Lucida Sans Unicode"/>
        <family val="2"/>
      </rPr>
      <t>Unit Peralatan Utama</t>
    </r>
  </si>
  <si>
    <r>
      <rPr>
        <sz val="10.5"/>
        <color rgb="FF202529"/>
        <rFont val="Lucida Sans Unicode"/>
        <family val="2"/>
      </rPr>
      <t>Pemasangan Unit outdoor AC kap. 95.000 BTU/H</t>
    </r>
  </si>
  <si>
    <r>
      <rPr>
        <sz val="10.5"/>
        <color rgb="FF202529"/>
        <rFont val="Lucida Sans Unicode"/>
        <family val="2"/>
      </rPr>
      <t>Pemasangan Unit indoor AC tipe Duct Connection kap. 24.200 BTU/H</t>
    </r>
  </si>
  <si>
    <r>
      <rPr>
        <sz val="10.5"/>
        <color rgb="FF202529"/>
        <rFont val="Lucida Sans Unicode"/>
        <family val="2"/>
      </rPr>
      <t>Pemasangan Unit indoor AC tipe Duct Connection kap. 34.100 BTU/H</t>
    </r>
  </si>
  <si>
    <r>
      <rPr>
        <sz val="10.5"/>
        <color rgb="FF202529"/>
        <rFont val="Lucida Sans Unicode"/>
        <family val="2"/>
      </rPr>
      <t>Pemasangan Remote control Wireless</t>
    </r>
  </si>
  <si>
    <r>
      <rPr>
        <sz val="10.5"/>
        <color rgb="FF202529"/>
        <rFont val="Lucida Sans Unicode"/>
        <family val="2"/>
      </rPr>
      <t>Instalasi Elektrikal</t>
    </r>
  </si>
  <si>
    <r>
      <rPr>
        <sz val="10.5"/>
        <color rgb="FF202529"/>
        <rFont val="Lucida Sans Unicode"/>
        <family val="2"/>
      </rPr>
      <t>Instalasi unit outdoor AC, kabel Power NYY 4x6mm2 + Kabel Grounding NYA 6 mm2</t>
    </r>
  </si>
  <si>
    <r>
      <rPr>
        <sz val="10.5"/>
        <color rgb="FF202529"/>
        <rFont val="Lucida Sans Unicode"/>
        <family val="2"/>
      </rPr>
      <t>Instalasi unit indoor AC, kabel NYM 3x2,5mm2 dalam uPVC HI 20</t>
    </r>
  </si>
  <si>
    <r>
      <rPr>
        <sz val="10.5"/>
        <color rgb="FF202529"/>
        <rFont val="Lucida Sans Unicode"/>
        <family val="2"/>
      </rPr>
      <t>Instalasi transmisi data - kabel shielded 2 x 1,5mm2</t>
    </r>
  </si>
  <si>
    <r>
      <rPr>
        <sz val="10.5"/>
        <color rgb="FF202529"/>
        <rFont val="Lucida Sans Unicode"/>
        <family val="2"/>
      </rPr>
      <t>Instalasi Perpipaan tembaga ASTM B-280 c/w isolasi tebal minimal 20 mm</t>
    </r>
  </si>
  <si>
    <r>
      <rPr>
        <sz val="10.5"/>
        <color rgb="FF202529"/>
        <rFont val="Lucida Sans Unicode"/>
        <family val="2"/>
      </rPr>
      <t>Pemasangan Pipa refrigerant, L(12.7mm) - G(28.6mm)</t>
    </r>
  </si>
  <si>
    <r>
      <rPr>
        <sz val="10.5"/>
        <color rgb="FF202529"/>
        <rFont val="Lucida Sans Unicode"/>
        <family val="2"/>
      </rPr>
      <t>Pemasangan Pipa refrigerant, L(9.5mm) - G(22.2mm)</t>
    </r>
  </si>
  <si>
    <r>
      <rPr>
        <sz val="10.5"/>
        <color rgb="FF202529"/>
        <rFont val="Lucida Sans Unicode"/>
        <family val="2"/>
      </rPr>
      <t>Pemasangan Pipa refrigerant, L(9.5mm) - G(19.1mm)</t>
    </r>
  </si>
  <si>
    <r>
      <rPr>
        <sz val="10.5"/>
        <color rgb="FF202529"/>
        <rFont val="Lucida Sans Unicode"/>
        <family val="2"/>
      </rPr>
      <t>Pemasangan Branch Joint Refrigerant</t>
    </r>
  </si>
  <si>
    <r>
      <rPr>
        <sz val="10.5"/>
        <color rgb="FF202529"/>
        <rFont val="Lucida Sans Unicode"/>
        <family val="2"/>
      </rPr>
      <t>Pemasangan Pipa Drain AC - PVC AW dia. 1,25 (1-1/4) + Isolasi</t>
    </r>
  </si>
  <si>
    <r>
      <rPr>
        <sz val="10.5"/>
        <color rgb="FF202529"/>
        <rFont val="Lucida Sans Unicode"/>
        <family val="2"/>
      </rPr>
      <t>Pemasangan Pipa Drain AC - PVC AW dia. 2 + Isolasi</t>
    </r>
  </si>
  <si>
    <r>
      <rPr>
        <sz val="10.5"/>
        <color rgb="FF202529"/>
        <rFont val="Lucida Sans Unicode"/>
        <family val="2"/>
      </rPr>
      <t>- Pressurized Fan 15000 Cfm, 205 Pa, Tipe Sentrifugal Fan lengkap dengan Variable Speed Drive (VSD) dan aksesoris</t>
    </r>
  </si>
  <si>
    <r>
      <rPr>
        <sz val="10.5"/>
        <color rgb="FF202529"/>
        <rFont val="Lucida Sans Unicode"/>
        <family val="2"/>
      </rPr>
      <t>- Pressure Sensor</t>
    </r>
  </si>
  <si>
    <r>
      <rPr>
        <sz val="10.5"/>
        <color rgb="FF202529"/>
        <rFont val="Lucida Sans Unicode"/>
        <family val="2"/>
      </rPr>
      <t>- Housing</t>
    </r>
  </si>
  <si>
    <r>
      <rPr>
        <sz val="10.5"/>
        <color rgb="FF202529"/>
        <rFont val="Lucida Sans Unicode"/>
        <family val="2"/>
      </rPr>
      <t>- Kabel Power 2x (FRC 4x16) mm2</t>
    </r>
  </si>
  <si>
    <r>
      <rPr>
        <sz val="10.5"/>
        <color rgb="FF202529"/>
        <rFont val="Lucida Sans Unicode"/>
        <family val="2"/>
      </rPr>
      <t>Instalasi Gas</t>
    </r>
  </si>
  <si>
    <r>
      <rPr>
        <sz val="10.5"/>
        <color rgb="FF202529"/>
        <rFont val="Lucida Sans Unicode"/>
        <family val="2"/>
      </rPr>
      <t>Pemasangan 1 m pipa BS SCH 40 Dia. 1/2 (15 mm)</t>
    </r>
  </si>
  <si>
    <r>
      <rPr>
        <sz val="10.5"/>
        <color rgb="FF202529"/>
        <rFont val="Lucida Sans Unicode"/>
        <family val="2"/>
      </rPr>
      <t>Pemasangan 1 m pipa BS SCH 40, Dia. 3/4 (20 mm)</t>
    </r>
  </si>
  <si>
    <r>
      <rPr>
        <sz val="10.5"/>
        <color rgb="FF202529"/>
        <rFont val="Lucida Sans Unicode"/>
        <family val="2"/>
      </rPr>
      <t>Pemasangan 1 m pipa BS SCH 40, Dia. 1 (25 mm)</t>
    </r>
  </si>
  <si>
    <r>
      <rPr>
        <sz val="10.5"/>
        <color rgb="FF202529"/>
        <rFont val="Lucida Sans Unicode"/>
        <family val="2"/>
      </rPr>
      <t>Pemasangan 1 m pipa BS SCH 40, Dia. 1-1/2 (40 mm)</t>
    </r>
  </si>
  <si>
    <r>
      <rPr>
        <sz val="10.5"/>
        <color rgb="FF202529"/>
        <rFont val="Lucida Sans Unicode"/>
        <family val="2"/>
      </rPr>
      <t>Bak Sampah Alumunium Sheet Perforated Anodized</t>
    </r>
  </si>
  <si>
    <r>
      <rPr>
        <sz val="10.5"/>
        <color rgb="FF202529"/>
        <rFont val="Lucida Sans Unicode"/>
        <family val="2"/>
      </rPr>
      <t>SOFTSCAPE</t>
    </r>
  </si>
  <si>
    <r>
      <rPr>
        <sz val="10.5"/>
        <color rgb="FF202529"/>
        <rFont val="Lucida Sans Unicode"/>
        <family val="2"/>
      </rPr>
      <t>Rumput Gajah Mini</t>
    </r>
  </si>
  <si>
    <r>
      <rPr>
        <sz val="10.5"/>
        <color rgb="FF202529"/>
        <rFont val="Lucida Sans Unicode"/>
        <family val="2"/>
      </rPr>
      <t>Tanaman Pucuk Merah</t>
    </r>
  </si>
  <si>
    <r>
      <rPr>
        <sz val="10.5"/>
        <color rgb="FF202529"/>
        <rFont val="Lucida Sans Unicode"/>
        <family val="2"/>
      </rPr>
      <t>Evacuation Signage</t>
    </r>
  </si>
  <si>
    <r>
      <rPr>
        <sz val="10.5"/>
        <color rgb="FF202529"/>
        <rFont val="Lucida Sans Unicode"/>
        <family val="2"/>
      </rPr>
      <t>Building Sign (90x450cm) 4 buah</t>
    </r>
  </si>
  <si>
    <r>
      <rPr>
        <sz val="10.5"/>
        <color rgb="FF202529"/>
        <rFont val="Lucida Sans Unicode"/>
        <family val="2"/>
      </rPr>
      <t>Gate Sign (60x150cm) 6 buah</t>
    </r>
  </si>
  <si>
    <r>
      <rPr>
        <sz val="10.5"/>
        <color rgb="FF202529"/>
        <rFont val="Lucida Sans Unicode"/>
        <family val="2"/>
      </rPr>
      <t>Gate In / Out (60x150cm) 4 buah</t>
    </r>
  </si>
  <si>
    <r>
      <rPr>
        <sz val="10.5"/>
        <color rgb="FF202529"/>
        <rFont val="Lucida Sans Unicode"/>
        <family val="2"/>
      </rPr>
      <t>Bike Parking Sign (60x150cm) 5 buah</t>
    </r>
  </si>
  <si>
    <r>
      <rPr>
        <sz val="10.5"/>
        <color rgb="FF202529"/>
        <rFont val="Lucida Sans Unicode"/>
        <family val="2"/>
      </rPr>
      <t>Parking Sign (45x210cm) 5 buah</t>
    </r>
  </si>
  <si>
    <r>
      <rPr>
        <sz val="10.5"/>
        <color rgb="FF202529"/>
        <rFont val="Lucida Sans Unicode"/>
        <family val="2"/>
      </rPr>
      <t>Difable Parking Sign (60x150cm) 9 buah</t>
    </r>
  </si>
  <si>
    <r>
      <rPr>
        <sz val="10.5"/>
        <color rgb="FF202529"/>
        <rFont val="Lucida Sans Unicode"/>
        <family val="2"/>
      </rPr>
      <t>Pedestrian Sign (60x150cm) 11 buah</t>
    </r>
  </si>
  <si>
    <r>
      <rPr>
        <sz val="10.5"/>
        <color rgb="FF202529"/>
        <rFont val="Lucida Sans Unicode"/>
        <family val="2"/>
      </rPr>
      <t>Floor Sign (45x210cm) 29 buah</t>
    </r>
  </si>
  <si>
    <r>
      <rPr>
        <sz val="10.5"/>
        <color rgb="FF202529"/>
        <rFont val="Lucida Sans Unicode"/>
        <family val="2"/>
      </rPr>
      <t>Directory Sign (45x210cm) 5 buah</t>
    </r>
  </si>
  <si>
    <r>
      <rPr>
        <sz val="10.5"/>
        <color rgb="FF202529"/>
        <rFont val="Lucida Sans Unicode"/>
        <family val="2"/>
      </rPr>
      <t>Directional Parking Sign (60x160cm) 2 buah</t>
    </r>
  </si>
  <si>
    <r>
      <rPr>
        <sz val="10.5"/>
        <color rgb="FF202529"/>
        <rFont val="Lucida Sans Unicode"/>
        <family val="2"/>
      </rPr>
      <t>Directional Entrance Sign (60x150cm) 5 buah</t>
    </r>
  </si>
  <si>
    <r>
      <rPr>
        <sz val="10.5"/>
        <color rgb="FF202529"/>
        <rFont val="Lucida Sans Unicode"/>
        <family val="2"/>
      </rPr>
      <t>Directional Sign (60x150cm) 21 buah</t>
    </r>
  </si>
  <si>
    <r>
      <rPr>
        <sz val="10.5"/>
        <color rgb="FF202529"/>
        <rFont val="Lucida Sans Unicode"/>
        <family val="2"/>
      </rPr>
      <t>Directional hanging Sign (15x180cm) 12 buah</t>
    </r>
  </si>
  <si>
    <r>
      <rPr>
        <sz val="10.5"/>
        <color rgb="FF202529"/>
        <rFont val="Lucida Sans Unicode"/>
        <family val="2"/>
      </rPr>
      <t>Directional standing Sign (60x150cm) 9 buah</t>
    </r>
  </si>
  <si>
    <r>
      <rPr>
        <sz val="10.5"/>
        <color rgb="FF202529"/>
        <rFont val="Lucida Sans Unicode"/>
        <family val="2"/>
      </rPr>
      <t>Directional Exit hanging Sign (15x180cm) 6 buah</t>
    </r>
  </si>
  <si>
    <r>
      <rPr>
        <sz val="10.5"/>
        <color rgb="FF202529"/>
        <rFont val="Lucida Sans Unicode"/>
        <family val="2"/>
      </rPr>
      <t>Directional Exit standing Sign (60x150cm) 4 buah</t>
    </r>
  </si>
  <si>
    <r>
      <rPr>
        <sz val="10.5"/>
        <color rgb="FF202529"/>
        <rFont val="Lucida Sans Unicode"/>
        <family val="2"/>
      </rPr>
      <t>CH-11 (CHAIR)</t>
    </r>
  </si>
  <si>
    <r>
      <rPr>
        <sz val="10.5"/>
        <color rgb="FF202529"/>
        <rFont val="Lucida Sans Unicode"/>
        <family val="2"/>
      </rPr>
      <t>CH-09 (CHAIR)</t>
    </r>
  </si>
  <si>
    <r>
      <rPr>
        <sz val="10.5"/>
        <color rgb="FF202529"/>
        <rFont val="Lucida Sans Unicode"/>
        <family val="2"/>
      </rPr>
      <t>TB-24 (TABLE 800x750mm)</t>
    </r>
  </si>
  <si>
    <r>
      <rPr>
        <sz val="10.5"/>
        <color rgb="FF202529"/>
        <rFont val="Lucida Sans Unicode"/>
        <family val="2"/>
      </rPr>
      <t>TB-13 (TABLE 2800x1200x750mm)</t>
    </r>
  </si>
  <si>
    <r>
      <rPr>
        <sz val="10.5"/>
        <color rgb="FF202529"/>
        <rFont val="Lucida Sans Unicode"/>
        <family val="2"/>
      </rPr>
      <t>CH-01 (ARM CHAIR)</t>
    </r>
  </si>
  <si>
    <r>
      <rPr>
        <sz val="10.5"/>
        <color rgb="FF202529"/>
        <rFont val="Lucida Sans Unicode"/>
        <family val="2"/>
      </rPr>
      <t>CH-02 (ARM CHAIR)</t>
    </r>
  </si>
  <si>
    <r>
      <rPr>
        <sz val="10.5"/>
        <color rgb="FF202529"/>
        <rFont val="Lucida Sans Unicode"/>
        <family val="2"/>
      </rPr>
      <t>CH-03 (LOUNGE CHAIR TIPE 1)</t>
    </r>
  </si>
  <si>
    <r>
      <rPr>
        <sz val="10.5"/>
        <color rgb="FF202529"/>
        <rFont val="Lucida Sans Unicode"/>
        <family val="2"/>
      </rPr>
      <t>CH-03 (LOUNGE CHAIR TIPE 2)</t>
    </r>
  </si>
  <si>
    <r>
      <rPr>
        <sz val="10.5"/>
        <color rgb="FF202529"/>
        <rFont val="Lucida Sans Unicode"/>
        <family val="2"/>
      </rPr>
      <t>CH-04 (CHAIR TIPE 1)</t>
    </r>
  </si>
  <si>
    <r>
      <rPr>
        <sz val="10.5"/>
        <color rgb="FF202529"/>
        <rFont val="Lucida Sans Unicode"/>
        <family val="2"/>
      </rPr>
      <t>CH-04b (CHAIR TIPE 2)</t>
    </r>
  </si>
  <si>
    <r>
      <rPr>
        <sz val="10.5"/>
        <color rgb="FF202529"/>
        <rFont val="Lucida Sans Unicode"/>
        <family val="2"/>
      </rPr>
      <t>CH-05 (CHAIR)</t>
    </r>
  </si>
  <si>
    <r>
      <rPr>
        <sz val="10.5"/>
        <color rgb="FF202529"/>
        <rFont val="Lucida Sans Unicode"/>
        <family val="2"/>
      </rPr>
      <t>CH-06 (CHAIR)</t>
    </r>
  </si>
  <si>
    <r>
      <rPr>
        <sz val="10.5"/>
        <color rgb="FF202529"/>
        <rFont val="Lucida Sans Unicode"/>
        <family val="2"/>
      </rPr>
      <t>CH-07 (CHAIR)</t>
    </r>
  </si>
  <si>
    <r>
      <rPr>
        <sz val="10.5"/>
        <color rgb="FF202529"/>
        <rFont val="Lucida Sans Unicode"/>
        <family val="2"/>
      </rPr>
      <t>SB-01 (SOFA BED 2000x700mm)</t>
    </r>
  </si>
  <si>
    <r>
      <rPr>
        <sz val="10.5"/>
        <color rgb="FF202529"/>
        <rFont val="Lucida Sans Unicode"/>
        <family val="2"/>
      </rPr>
      <t>SB-02 (SOFA BED 1400x700mm)</t>
    </r>
  </si>
  <si>
    <r>
      <rPr>
        <sz val="10.5"/>
        <color rgb="FF202529"/>
        <rFont val="Lucida Sans Unicode"/>
        <family val="2"/>
      </rPr>
      <t>SB-04 (SOFA BED 600x700x800mm)</t>
    </r>
  </si>
  <si>
    <r>
      <rPr>
        <sz val="10.5"/>
        <color rgb="FF202529"/>
        <rFont val="Lucida Sans Unicode"/>
        <family val="2"/>
      </rPr>
      <t>TB-01 (TABLE D=1000x380mm)</t>
    </r>
  </si>
  <si>
    <r>
      <rPr>
        <sz val="10.5"/>
        <color rgb="FF202529"/>
        <rFont val="Lucida Sans Unicode"/>
        <family val="2"/>
      </rPr>
      <t>TB-03 (TABLE D=350x550mm)</t>
    </r>
  </si>
  <si>
    <r>
      <rPr>
        <sz val="10.5"/>
        <color rgb="FF202529"/>
        <rFont val="Lucida Sans Unicode"/>
        <family val="2"/>
      </rPr>
      <t>TB-04 (TABLE 2000x800x750mm)</t>
    </r>
  </si>
  <si>
    <r>
      <rPr>
        <sz val="10.5"/>
        <color rgb="FF202529"/>
        <rFont val="Lucida Sans Unicode"/>
        <family val="2"/>
      </rPr>
      <t>TB-05 (TABLE D=500x400mm)</t>
    </r>
  </si>
  <si>
    <r>
      <rPr>
        <sz val="10.5"/>
        <color rgb="FF202529"/>
        <rFont val="Lucida Sans Unicode"/>
        <family val="2"/>
      </rPr>
      <t>TB-06 (TABLE 1200x800x300mm)</t>
    </r>
  </si>
  <si>
    <r>
      <rPr>
        <sz val="10.5"/>
        <color rgb="FF202529"/>
        <rFont val="Lucida Sans Unicode"/>
        <family val="2"/>
      </rPr>
      <t>TB-07 (TABLE D=1400x750mm)</t>
    </r>
  </si>
  <si>
    <r>
      <rPr>
        <sz val="10.5"/>
        <color rgb="FF202529"/>
        <rFont val="Lucida Sans Unicode"/>
        <family val="2"/>
      </rPr>
      <t>TB-08 (TABLE D=600x450mm)</t>
    </r>
  </si>
  <si>
    <r>
      <rPr>
        <sz val="10.5"/>
        <color rgb="FF202529"/>
        <rFont val="Lucida Sans Unicode"/>
        <family val="2"/>
      </rPr>
      <t>LA-01 (FlOOR LAMP)</t>
    </r>
  </si>
  <si>
    <r>
      <rPr>
        <sz val="10.5"/>
        <color rgb="FF202529"/>
        <rFont val="Lucida Sans Unicode"/>
        <family val="2"/>
      </rPr>
      <t>CH-09 (WORKING CHAIR)</t>
    </r>
  </si>
  <si>
    <r>
      <rPr>
        <sz val="10.5"/>
        <color rgb="FF202529"/>
        <rFont val="Lucida Sans Unicode"/>
        <family val="2"/>
      </rPr>
      <t>CH-10 (CHAIR)</t>
    </r>
  </si>
  <si>
    <r>
      <rPr>
        <sz val="10.5"/>
        <color rgb="FF202529"/>
        <rFont val="Lucida Sans Unicode"/>
        <family val="2"/>
      </rPr>
      <t>CH-12 (CHAIR)</t>
    </r>
  </si>
  <si>
    <r>
      <rPr>
        <sz val="10.5"/>
        <color rgb="FF202529"/>
        <rFont val="Lucida Sans Unicode"/>
        <family val="2"/>
      </rPr>
      <t>CH-13 (CHAIR)</t>
    </r>
  </si>
  <si>
    <r>
      <rPr>
        <sz val="10.5"/>
        <color rgb="FF202529"/>
        <rFont val="Lucida Sans Unicode"/>
        <family val="2"/>
      </rPr>
      <t>CH-14 (BAR CHAIR)</t>
    </r>
  </si>
  <si>
    <r>
      <rPr>
        <sz val="10.5"/>
        <color rgb="FF202529"/>
        <rFont val="Lucida Sans Unicode"/>
        <family val="2"/>
      </rPr>
      <t>SB-09 (SOFA BED 2000x700x700mm)</t>
    </r>
  </si>
  <si>
    <r>
      <rPr>
        <sz val="10.5"/>
        <color rgb="FF202529"/>
        <rFont val="Lucida Sans Unicode"/>
        <family val="2"/>
      </rPr>
      <t>SB-10 (OTTOMAN)</t>
    </r>
  </si>
  <si>
    <r>
      <rPr>
        <sz val="10.5"/>
        <color rgb="FF202529"/>
        <rFont val="Lucida Sans Unicode"/>
        <family val="2"/>
      </rPr>
      <t>TB-09 (TABLE 2800x1200x750mm)</t>
    </r>
  </si>
  <si>
    <r>
      <rPr>
        <sz val="10.5"/>
        <color rgb="FF202529"/>
        <rFont val="Lucida Sans Unicode"/>
        <family val="2"/>
      </rPr>
      <t>TB-10 (TABLE 2400x1200x750mm)</t>
    </r>
  </si>
  <si>
    <r>
      <rPr>
        <sz val="10.5"/>
        <color rgb="FF202529"/>
        <rFont val="Lucida Sans Unicode"/>
        <family val="2"/>
      </rPr>
      <t>TB-11 (TABLE D=1400x750mm)</t>
    </r>
  </si>
  <si>
    <r>
      <rPr>
        <sz val="10.5"/>
        <color rgb="FF202529"/>
        <rFont val="Lucida Sans Unicode"/>
        <family val="2"/>
      </rPr>
      <t>TB-12 (TABLE D=1200x600x1100mm)</t>
    </r>
  </si>
  <si>
    <r>
      <rPr>
        <sz val="10.5"/>
        <color rgb="FF202529"/>
        <rFont val="Lucida Sans Unicode"/>
        <family val="2"/>
      </rPr>
      <t>TB-13 (TABLE D=800x750mm)</t>
    </r>
  </si>
  <si>
    <r>
      <rPr>
        <sz val="10.5"/>
        <color rgb="FF202529"/>
        <rFont val="Lucida Sans Unicode"/>
        <family val="2"/>
      </rPr>
      <t>TB-14 (TABLE D=1200x600x1100mm)</t>
    </r>
  </si>
  <si>
    <r>
      <rPr>
        <sz val="10.5"/>
        <color rgb="FF202529"/>
        <rFont val="Lucida Sans Unicode"/>
        <family val="2"/>
      </rPr>
      <t>TB-15 (TABLE 1200x600x750mm)</t>
    </r>
  </si>
  <si>
    <r>
      <rPr>
        <sz val="10.5"/>
        <color rgb="FF202529"/>
        <rFont val="Lucida Sans Unicode"/>
        <family val="2"/>
      </rPr>
      <t>TB-17 (TABLE D=500x450mm)</t>
    </r>
  </si>
  <si>
    <r>
      <rPr>
        <sz val="10.5"/>
        <color rgb="FF202529"/>
        <rFont val="Lucida Sans Unicode"/>
        <family val="2"/>
      </rPr>
      <t>BAR-02 (BAR TABLE 4000+3000x600x900mm)</t>
    </r>
  </si>
  <si>
    <r>
      <rPr>
        <sz val="10.5"/>
        <color rgb="FF202529"/>
        <rFont val="Lucida Sans Unicode"/>
        <family val="2"/>
      </rPr>
      <t>CH-20 (CLASS CHAIR D=800x550mm)</t>
    </r>
  </si>
  <si>
    <r>
      <rPr>
        <sz val="10.5"/>
        <color rgb="FF202529"/>
        <rFont val="Lucida Sans Unicode"/>
        <family val="2"/>
      </rPr>
      <t>CH-21 (EXTRA CLASS CHAIR (LEFT-HANDED) D=800x550mm))</t>
    </r>
  </si>
  <si>
    <r>
      <rPr>
        <sz val="10.5"/>
        <color rgb="FF202529"/>
        <rFont val="Lucida Sans Unicode"/>
        <family val="2"/>
      </rPr>
      <t>CH-09 (LECTURER CHAIR)</t>
    </r>
  </si>
  <si>
    <r>
      <rPr>
        <sz val="10.5"/>
        <color rgb="FF202529"/>
        <rFont val="Lucida Sans Unicode"/>
        <family val="2"/>
      </rPr>
      <t>TB-15 (LECTURER TABLE D=1400x700mm)</t>
    </r>
  </si>
  <si>
    <r>
      <rPr>
        <sz val="10.5"/>
        <color rgb="FF202529"/>
        <rFont val="Lucida Sans Unicode"/>
        <family val="2"/>
      </rPr>
      <t>CH-01 (LECTURER CHAIR)</t>
    </r>
  </si>
  <si>
    <r>
      <rPr>
        <sz val="10.5"/>
        <color rgb="FF202529"/>
        <rFont val="Lucida Sans Unicode"/>
        <family val="2"/>
      </rPr>
      <t>TB-01 (LECTURER TABLE)</t>
    </r>
  </si>
  <si>
    <r>
      <rPr>
        <sz val="10.5"/>
        <color rgb="FF202529"/>
        <rFont val="Lucida Sans Unicode"/>
        <family val="2"/>
      </rPr>
      <t>TB-02 (Mimbar)</t>
    </r>
  </si>
  <si>
    <r>
      <rPr>
        <sz val="10.5"/>
        <color rgb="FF202529"/>
        <rFont val="Lucida Sans Unicode"/>
        <family val="2"/>
      </rPr>
      <t>CH-01 (WORKING CHAIR)</t>
    </r>
  </si>
  <si>
    <r>
      <rPr>
        <sz val="10.5"/>
        <color rgb="FF202529"/>
        <rFont val="Lucida Sans Unicode"/>
        <family val="2"/>
      </rPr>
      <t>CH-03 (ARMCHAIR)</t>
    </r>
  </si>
  <si>
    <r>
      <rPr>
        <sz val="10.5"/>
        <color rgb="FF202529"/>
        <rFont val="Lucida Sans Unicode"/>
        <family val="2"/>
      </rPr>
      <t>SB-01 (SOFA BED 01)</t>
    </r>
  </si>
  <si>
    <r>
      <rPr>
        <sz val="10.5"/>
        <color rgb="FF202529"/>
        <rFont val="Lucida Sans Unicode"/>
        <family val="2"/>
      </rPr>
      <t>SB-02 (SOFA BED 02)</t>
    </r>
  </si>
  <si>
    <r>
      <rPr>
        <sz val="10.5"/>
        <color rgb="FF202529"/>
        <rFont val="Lucida Sans Unicode"/>
        <family val="2"/>
      </rPr>
      <t>TB-03 (TABLE D=800x750mm)</t>
    </r>
  </si>
  <si>
    <r>
      <rPr>
        <sz val="10.5"/>
        <color rgb="FF202529"/>
        <rFont val="Lucida Sans Unicode"/>
        <family val="2"/>
      </rPr>
      <t>TB-13 (Mimbar)</t>
    </r>
  </si>
  <si>
    <r>
      <rPr>
        <sz val="10.5"/>
        <color rgb="FF202529"/>
        <rFont val="Lucida Sans Unicode"/>
        <family val="2"/>
      </rPr>
      <t>SB-14 (SOFA BED 1400x530x380mm)</t>
    </r>
  </si>
  <si>
    <r>
      <rPr>
        <sz val="10.5"/>
        <color rgb="FF202529"/>
        <rFont val="Lucida Sans Unicode"/>
        <family val="2"/>
      </rPr>
      <t>CR-05 (MEJA KASIR 4800x2800x1220mm)</t>
    </r>
  </si>
  <si>
    <r>
      <rPr>
        <sz val="10.5"/>
        <color rgb="FF202529"/>
        <rFont val="Lucida Sans Unicode"/>
        <family val="2"/>
      </rPr>
      <t>CB-14 (CABINET 3000x1080x2000mm)</t>
    </r>
  </si>
  <si>
    <r>
      <rPr>
        <sz val="10.5"/>
        <color rgb="FF202529"/>
        <rFont val="Lucida Sans Unicode"/>
        <family val="2"/>
      </rPr>
      <t>CB-15 (CABINET 1600x1475x2000mm)</t>
    </r>
  </si>
  <si>
    <r>
      <rPr>
        <sz val="10.5"/>
        <color rgb="FF202529"/>
        <rFont val="Lucida Sans Unicode"/>
        <family val="2"/>
      </rPr>
      <t>CB-16 (CABINET 1600x600x1450mm)</t>
    </r>
  </si>
  <si>
    <r>
      <rPr>
        <sz val="10.5"/>
        <color rgb="FF202529"/>
        <rFont val="Lucida Sans Unicode"/>
        <family val="2"/>
      </rPr>
      <t>CB-17 (CABINET 1600x600x1625mm)</t>
    </r>
  </si>
  <si>
    <r>
      <rPr>
        <sz val="10.5"/>
        <color rgb="FF202529"/>
        <rFont val="Lucida Sans Unicode"/>
        <family val="2"/>
      </rPr>
      <t>CB-18 (CABINET 15095x420x3600mm)</t>
    </r>
  </si>
  <si>
    <r>
      <rPr>
        <sz val="10.5"/>
        <color rgb="FF202529"/>
        <rFont val="Lucida Sans Unicode"/>
        <family val="2"/>
      </rPr>
      <t>CB-20 (CABINET 5500x400xFull Height 3580mm)</t>
    </r>
  </si>
  <si>
    <r>
      <rPr>
        <sz val="10.5"/>
        <color rgb="FF202529"/>
        <rFont val="Lucida Sans Unicode"/>
        <family val="2"/>
      </rPr>
      <t>CB-21 (CABINET 4300x400xFull Height 3850mm)</t>
    </r>
  </si>
  <si>
    <r>
      <rPr>
        <sz val="10.5"/>
        <color rgb="FF202529"/>
        <rFont val="Lucida Sans Unicode"/>
        <family val="2"/>
      </rPr>
      <t>CB-22 (CABINET 835x720x1500mm)</t>
    </r>
  </si>
  <si>
    <r>
      <rPr>
        <sz val="10.5"/>
        <color rgb="FF202529"/>
        <rFont val="Lucida Sans Unicode"/>
        <family val="2"/>
      </rPr>
      <t>TB-02 (TABLE 1000x1000x330mm)</t>
    </r>
  </si>
  <si>
    <r>
      <rPr>
        <sz val="10.5"/>
        <color rgb="FF202529"/>
        <rFont val="Lucida Sans Unicode"/>
        <family val="2"/>
      </rPr>
      <t>BAR-01 (BAR TABLE 6400x600x1100mm)</t>
    </r>
  </si>
  <si>
    <r>
      <rPr>
        <sz val="10.5"/>
        <color rgb="FF202529"/>
        <rFont val="Lucida Sans Unicode"/>
        <family val="2"/>
      </rPr>
      <t>CR-02 (CREDENZA 2800x500x800mm)</t>
    </r>
  </si>
  <si>
    <r>
      <rPr>
        <sz val="10.5"/>
        <color rgb="FF202529"/>
        <rFont val="Lucida Sans Unicode"/>
        <family val="2"/>
      </rPr>
      <t>CB-03 (CABINET 2800x500x1600mm)</t>
    </r>
  </si>
  <si>
    <r>
      <rPr>
        <sz val="10.5"/>
        <color rgb="FF202529"/>
        <rFont val="Lucida Sans Unicode"/>
        <family val="2"/>
      </rPr>
      <t>CB-04 (CABINET 3200x600x1600mm)</t>
    </r>
  </si>
  <si>
    <r>
      <rPr>
        <sz val="10.5"/>
        <color rgb="FF202529"/>
        <rFont val="Lucida Sans Unicode"/>
        <family val="2"/>
      </rPr>
      <t>CB-06 (CABINET 2000x500x1200mm)</t>
    </r>
  </si>
  <si>
    <r>
      <rPr>
        <sz val="10.5"/>
        <color rgb="FF202529"/>
        <rFont val="Lucida Sans Unicode"/>
        <family val="2"/>
      </rPr>
      <t>CB-07 (CABINET 4000x600x1600mm)</t>
    </r>
  </si>
  <si>
    <r>
      <rPr>
        <sz val="10.5"/>
        <color rgb="FF202529"/>
        <rFont val="Lucida Sans Unicode"/>
        <family val="2"/>
      </rPr>
      <t>CB-09 (CABINET 6000x640x3000mm)</t>
    </r>
  </si>
  <si>
    <r>
      <rPr>
        <sz val="10.5"/>
        <color rgb="FF202529"/>
        <rFont val="Lucida Sans Unicode"/>
        <family val="2"/>
      </rPr>
      <t>TB-16 (TABLE 1000x1000x345mm)</t>
    </r>
  </si>
  <si>
    <r>
      <rPr>
        <sz val="10.5"/>
        <color rgb="FF202529"/>
        <rFont val="Lucida Sans Unicode"/>
        <family val="2"/>
      </rPr>
      <t>SB-06 (SOFA BED 3000x900x1150mm)</t>
    </r>
  </si>
  <si>
    <r>
      <rPr>
        <sz val="10.5"/>
        <color rgb="FF202529"/>
        <rFont val="Lucida Sans Unicode"/>
        <family val="2"/>
      </rPr>
      <t>SB-07 (SOFA BED 2100x775x430mm)</t>
    </r>
  </si>
  <si>
    <r>
      <rPr>
        <sz val="10.5"/>
        <color rgb="FF202529"/>
        <rFont val="Lucida Sans Unicode"/>
        <family val="2"/>
      </rPr>
      <t>SB-08 (SOFA BED 2100x520x1150mm)</t>
    </r>
  </si>
  <si>
    <r>
      <rPr>
        <sz val="10.5"/>
        <color rgb="FF202529"/>
        <rFont val="Lucida Sans Unicode"/>
        <family val="2"/>
      </rPr>
      <t>CR-03 (CREDENZA 2800x500x800mm)</t>
    </r>
  </si>
  <si>
    <r>
      <rPr>
        <sz val="10.5"/>
        <color rgb="FF202529"/>
        <rFont val="Lucida Sans Unicode"/>
        <family val="2"/>
      </rPr>
      <t>CB-11 (CABINET 2400x500x1250)</t>
    </r>
  </si>
  <si>
    <r>
      <rPr>
        <sz val="10.5"/>
        <color rgb="FF202529"/>
        <rFont val="Lucida Sans Unicode"/>
        <family val="2"/>
      </rPr>
      <t>CB-12 (CABINET 2800x500x1580mm)</t>
    </r>
  </si>
  <si>
    <r>
      <rPr>
        <sz val="10.5"/>
        <color rgb="FF202529"/>
        <rFont val="Lucida Sans Unicode"/>
        <family val="2"/>
      </rPr>
      <t>CB-13 (CABINET 2500x300xFul height mm)</t>
    </r>
  </si>
  <si>
    <r>
      <rPr>
        <sz val="10.5"/>
        <color rgb="FF202529"/>
        <rFont val="Lucida Sans Unicode"/>
        <family val="2"/>
      </rPr>
      <t>CB-14 (CABINET 2800x250x3000mm)</t>
    </r>
  </si>
  <si>
    <r>
      <rPr>
        <sz val="10.5"/>
        <color rgb="FF202529"/>
        <rFont val="Lucida Sans Unicode"/>
        <family val="2"/>
      </rPr>
      <t>TB-01 (TABLE 1200x600x780mm)</t>
    </r>
  </si>
  <si>
    <r>
      <rPr>
        <sz val="10.5"/>
        <color rgb="FF202529"/>
        <rFont val="Lucida Sans Unicode"/>
        <family val="2"/>
      </rPr>
      <t>TB-02 (TABLE 1200x600x780mm)</t>
    </r>
  </si>
  <si>
    <r>
      <rPr>
        <sz val="10.5"/>
        <color rgb="FF202529"/>
        <rFont val="Lucida Sans Unicode"/>
        <family val="2"/>
      </rPr>
      <t>TB-04 (TABLE 1000x1000x330mm)</t>
    </r>
  </si>
  <si>
    <r>
      <rPr>
        <sz val="10.5"/>
        <color rgb="FF202529"/>
        <rFont val="Lucida Sans Unicode"/>
        <family val="2"/>
      </rPr>
      <t>TB-06 (TABLE 4170x700mm)</t>
    </r>
  </si>
  <si>
    <r>
      <rPr>
        <sz val="10.5"/>
        <color rgb="FF202529"/>
        <rFont val="Lucida Sans Unicode"/>
        <family val="2"/>
      </rPr>
      <t>TB-07 (TABLE 3800x630mm)</t>
    </r>
  </si>
  <si>
    <r>
      <rPr>
        <sz val="10.5"/>
        <color rgb="FF202529"/>
        <rFont val="Lucida Sans Unicode"/>
        <family val="2"/>
      </rPr>
      <t>TB-08 (TABLE 2370x1800mm)</t>
    </r>
  </si>
  <si>
    <r>
      <rPr>
        <sz val="10.5"/>
        <color rgb="FF202529"/>
        <rFont val="Lucida Sans Unicode"/>
        <family val="2"/>
      </rPr>
      <t>TB-10 (TABLE 1290x730mm)</t>
    </r>
  </si>
  <si>
    <r>
      <rPr>
        <sz val="10.5"/>
        <color rgb="FF202529"/>
        <rFont val="Lucida Sans Unicode"/>
        <family val="2"/>
      </rPr>
      <t>TB-11 (TABLE 2370 x 1000mm)</t>
    </r>
  </si>
  <si>
    <r>
      <rPr>
        <sz val="10.5"/>
        <color rgb="FF202529"/>
        <rFont val="Lucida Sans Unicode"/>
        <family val="2"/>
      </rPr>
      <t>CB-01 (CABINET 4100x750x400mm)</t>
    </r>
  </si>
  <si>
    <r>
      <rPr>
        <sz val="10.5"/>
        <color rgb="FF202529"/>
        <rFont val="Lucida Sans Unicode"/>
        <family val="2"/>
      </rPr>
      <t>CB-02 (CABINET 630 x 3000mm)</t>
    </r>
  </si>
  <si>
    <r>
      <rPr>
        <sz val="10.5"/>
        <color rgb="FF202529"/>
        <rFont val="Lucida Sans Unicode"/>
        <family val="2"/>
      </rPr>
      <t>CB-03 (CABINET 630 x 8640mm)</t>
    </r>
  </si>
  <si>
    <r>
      <rPr>
        <sz val="10.5"/>
        <color rgb="FF202529"/>
        <rFont val="Lucida Sans Unicode"/>
        <family val="2"/>
      </rPr>
      <t>CB-04 (CABINET 600 x 2300mm)</t>
    </r>
  </si>
  <si>
    <r>
      <rPr>
        <sz val="10.5"/>
        <color rgb="FF202529"/>
        <rFont val="Lucida Sans Unicode"/>
        <family val="2"/>
      </rPr>
      <t>CB-05 (CABINET 600x2950mm)</t>
    </r>
  </si>
  <si>
    <r>
      <rPr>
        <sz val="10.5"/>
        <color rgb="FF202529"/>
        <rFont val="Lucida Sans Unicode"/>
        <family val="2"/>
      </rPr>
      <t>CR-01 (CREDENZA 2880x600x400mm)</t>
    </r>
  </si>
  <si>
    <r>
      <rPr>
        <sz val="10.5"/>
        <color rgb="FF202529"/>
        <rFont val="Lucida Sans Unicode"/>
        <family val="2"/>
      </rPr>
      <t>LC-01 (LOCKER 500x500mm)</t>
    </r>
  </si>
  <si>
    <r>
      <rPr>
        <sz val="10.5"/>
        <color rgb="FF202529"/>
        <rFont val="Lucida Sans Unicode"/>
        <family val="2"/>
      </rPr>
      <t>CH-21 (AUDITORIUM CHAIR)</t>
    </r>
  </si>
  <si>
    <r>
      <rPr>
        <sz val="10.5"/>
        <color rgb="FF202529"/>
        <rFont val="Lucida Sans Unicode"/>
        <family val="2"/>
      </rPr>
      <t>Kursi sport hall</t>
    </r>
  </si>
  <si>
    <t>alat/kend</t>
  </si>
  <si>
    <r>
      <rPr>
        <b/>
        <sz val="12"/>
        <color rgb="FF202529"/>
        <rFont val="Arial"/>
        <family val="2"/>
      </rPr>
      <t>MATA PEMBAYARAN UMUM</t>
    </r>
  </si>
  <si>
    <r>
      <rPr>
        <b/>
        <sz val="10.5"/>
        <color rgb="FF202529"/>
        <rFont val="Lucida Sans Unicode"/>
        <family val="2"/>
      </rPr>
      <t>PEKERJAAN PERSIAPAN</t>
    </r>
  </si>
  <si>
    <r>
      <rPr>
        <b/>
        <sz val="10.5"/>
        <color rgb="FF202529"/>
        <rFont val="Lucida Sans Unicode"/>
        <family val="2"/>
      </rPr>
      <t>MATA PEMBAYARAN PERKIRAAN BIAYA PENERAPAN SMKKK</t>
    </r>
  </si>
  <si>
    <r>
      <rPr>
        <b/>
        <sz val="10.5"/>
        <color rgb="FF202529"/>
        <rFont val="Lucida Sans Unicode"/>
        <family val="2"/>
      </rPr>
      <t>MATA PEMBAYARAN PEKERJAAN UTAMA</t>
    </r>
  </si>
  <si>
    <r>
      <rPr>
        <b/>
        <sz val="10.5"/>
        <color rgb="FF202529"/>
        <rFont val="Lucida Sans Unicode"/>
        <family val="2"/>
      </rPr>
      <t>PEKERJAAN STRUKTUR</t>
    </r>
  </si>
  <si>
    <r>
      <rPr>
        <b/>
        <sz val="10.5"/>
        <color rgb="FF202529"/>
        <rFont val="Lucida Sans Unicode"/>
        <family val="2"/>
      </rPr>
      <t>ZONA D</t>
    </r>
  </si>
  <si>
    <r>
      <rPr>
        <b/>
        <sz val="10.5"/>
        <color rgb="FF202529"/>
        <rFont val="Lucida Sans Unicode"/>
        <family val="2"/>
      </rPr>
      <t>RIGGING AUDITORIUM KECIL ZONA D</t>
    </r>
  </si>
  <si>
    <r>
      <rPr>
        <b/>
        <sz val="10.5"/>
        <color rgb="FF202529"/>
        <rFont val="Lucida Sans Unicode"/>
        <family val="2"/>
      </rPr>
      <t>ZONA F</t>
    </r>
  </si>
  <si>
    <r>
      <rPr>
        <b/>
        <sz val="10.5"/>
        <color rgb="FF202529"/>
        <rFont val="Lucida Sans Unicode"/>
        <family val="2"/>
      </rPr>
      <t>AUDITORIUM BESAR ZONA F</t>
    </r>
  </si>
  <si>
    <r>
      <rPr>
        <b/>
        <sz val="10.5"/>
        <color rgb="FF202529"/>
        <rFont val="Lucida Sans Unicode"/>
        <family val="2"/>
      </rPr>
      <t>PEKERJAAN ARSITEKTUR</t>
    </r>
  </si>
  <si>
    <r>
      <rPr>
        <b/>
        <sz val="10.5"/>
        <color rgb="FF202529"/>
        <rFont val="Lucida Sans Unicode"/>
        <family val="2"/>
      </rPr>
      <t>0. GENERAL</t>
    </r>
  </si>
  <si>
    <r>
      <rPr>
        <b/>
        <sz val="10.5"/>
        <color rgb="FF202529"/>
        <rFont val="Lucida Sans Unicode"/>
        <family val="2"/>
      </rPr>
      <t>TANGGA KEBAKARAN</t>
    </r>
  </si>
  <si>
    <r>
      <rPr>
        <b/>
        <sz val="10.5"/>
        <color rgb="FF202529"/>
        <rFont val="Lucida Sans Unicode"/>
        <family val="2"/>
      </rPr>
      <t>ZONA B</t>
    </r>
  </si>
  <si>
    <r>
      <rPr>
        <b/>
        <sz val="10.5"/>
        <color rgb="FF202529"/>
        <rFont val="Lucida Sans Unicode"/>
        <family val="2"/>
      </rPr>
      <t>TERITIS GRC dan LISTPLANK (ZONA EKS BOOKSTORE)</t>
    </r>
  </si>
  <si>
    <r>
      <rPr>
        <b/>
        <sz val="10.5"/>
        <color rgb="FF202529"/>
        <rFont val="Lucida Sans Unicode"/>
        <family val="2"/>
      </rPr>
      <t>TAMBAHAN BARU/ PRASARANA PENDUKUNG PENGELOLAAN</t>
    </r>
  </si>
  <si>
    <r>
      <rPr>
        <b/>
        <sz val="10.5"/>
        <color rgb="FF202529"/>
        <rFont val="Lucida Sans Unicode"/>
        <family val="2"/>
      </rPr>
      <t>ROOFTOP</t>
    </r>
  </si>
  <si>
    <r>
      <rPr>
        <b/>
        <sz val="10.5"/>
        <color rgb="FF202529"/>
        <rFont val="Lucida Sans Unicode"/>
        <family val="2"/>
      </rPr>
      <t>PEKERJAAN ELEKTRIKAL DAN ELEKTRONIKA</t>
    </r>
  </si>
  <si>
    <r>
      <rPr>
        <b/>
        <sz val="10.5"/>
        <color rgb="FF202529"/>
        <rFont val="Lucida Sans Unicode"/>
        <family val="2"/>
      </rPr>
      <t>SUMBER DAYA DAN DISTRIBUSI</t>
    </r>
  </si>
  <si>
    <r>
      <rPr>
        <b/>
        <sz val="10.5"/>
        <color rgb="FF202529"/>
        <rFont val="Lucida Sans Unicode"/>
        <family val="2"/>
      </rPr>
      <t>SUPPLY DAYA FAN</t>
    </r>
  </si>
  <si>
    <r>
      <rPr>
        <b/>
        <sz val="10.5"/>
        <color rgb="FF202529"/>
        <rFont val="Lucida Sans Unicode"/>
        <family val="2"/>
      </rPr>
      <t>ACTIVE HARMONIC FILTER (AHF)</t>
    </r>
  </si>
  <si>
    <r>
      <rPr>
        <b/>
        <sz val="10.5"/>
        <color rgb="FF202529"/>
        <rFont val="Lucida Sans Unicode"/>
        <family val="2"/>
      </rPr>
      <t>AHF PPAC.A.1</t>
    </r>
  </si>
  <si>
    <r>
      <rPr>
        <b/>
        <sz val="10.5"/>
        <color rgb="FF202529"/>
        <rFont val="Lucida Sans Unicode"/>
        <family val="2"/>
      </rPr>
      <t>INSTALASI GENSET</t>
    </r>
  </si>
  <si>
    <r>
      <rPr>
        <b/>
        <sz val="10.5"/>
        <color rgb="FF202529"/>
        <rFont val="Lucida Sans Unicode"/>
        <family val="2"/>
      </rPr>
      <t>PENYESUAIAN PANEL EKSISTING</t>
    </r>
  </si>
  <si>
    <r>
      <rPr>
        <b/>
        <sz val="10.5"/>
        <color rgb="FF202529"/>
        <rFont val="Lucida Sans Unicode"/>
        <family val="2"/>
      </rPr>
      <t>LVMDP</t>
    </r>
  </si>
  <si>
    <r>
      <rPr>
        <b/>
        <sz val="10.5"/>
        <color rgb="FF202529"/>
        <rFont val="Lucida Sans Unicode"/>
        <family val="2"/>
      </rPr>
      <t>SDP.RETAIL</t>
    </r>
  </si>
  <si>
    <r>
      <rPr>
        <b/>
        <sz val="10.5"/>
        <color rgb="FF202529"/>
        <rFont val="Lucida Sans Unicode"/>
        <family val="2"/>
      </rPr>
      <t>SDP</t>
    </r>
  </si>
  <si>
    <r>
      <rPr>
        <b/>
        <sz val="10.5"/>
        <color rgb="FF202529"/>
        <rFont val="Lucida Sans Unicode"/>
        <family val="2"/>
      </rPr>
      <t>PP RETAIL 1.1</t>
    </r>
  </si>
  <si>
    <r>
      <rPr>
        <b/>
        <sz val="10.5"/>
        <color rgb="FF202529"/>
        <rFont val="Lucida Sans Unicode"/>
        <family val="2"/>
      </rPr>
      <t>PENYESUAIAN PANEL METERING PP RETAIL 1.1</t>
    </r>
  </si>
  <si>
    <r>
      <rPr>
        <b/>
        <sz val="10.5"/>
        <color rgb="FF202529"/>
        <rFont val="Lucida Sans Unicode"/>
        <family val="2"/>
      </rPr>
      <t>PENYESUAIAN PANEL EKSISTING PP RETAIL 1.2</t>
    </r>
  </si>
  <si>
    <r>
      <rPr>
        <b/>
        <sz val="10.5"/>
        <color rgb="FF202529"/>
        <rFont val="Lucida Sans Unicode"/>
        <family val="2"/>
      </rPr>
      <t>PENYESUAIAN PANEL EKSISTING PP RETAIL 1.4A</t>
    </r>
  </si>
  <si>
    <r>
      <rPr>
        <b/>
        <sz val="10.5"/>
        <color rgb="FF202529"/>
        <rFont val="Lucida Sans Unicode"/>
        <family val="2"/>
      </rPr>
      <t>PENYESUAIAN PANEL METERING PP RETAIL 1.4A</t>
    </r>
  </si>
  <si>
    <r>
      <rPr>
        <b/>
        <sz val="10.5"/>
        <color rgb="FF202529"/>
        <rFont val="Lucida Sans Unicode"/>
        <family val="2"/>
      </rPr>
      <t>PP RETAIL 1.4B</t>
    </r>
  </si>
  <si>
    <r>
      <rPr>
        <b/>
        <sz val="10.5"/>
        <color rgb="FF202529"/>
        <rFont val="Lucida Sans Unicode"/>
        <family val="2"/>
      </rPr>
      <t>PENYESUAIAN PANEL EKSISTING PP RETAIL 1.4B</t>
    </r>
  </si>
  <si>
    <r>
      <rPr>
        <b/>
        <sz val="10.5"/>
        <color rgb="FF202529"/>
        <rFont val="Lucida Sans Unicode"/>
        <family val="2"/>
      </rPr>
      <t>PENYESUAIAN PANEL METERING PP RETAIL 1.4B</t>
    </r>
  </si>
  <si>
    <r>
      <rPr>
        <b/>
        <sz val="10.5"/>
        <color rgb="FF202529"/>
        <rFont val="Lucida Sans Unicode"/>
        <family val="2"/>
      </rPr>
      <t>PP RETAIL 2.4A</t>
    </r>
  </si>
  <si>
    <r>
      <rPr>
        <b/>
        <sz val="10.5"/>
        <color rgb="FF202529"/>
        <rFont val="Lucida Sans Unicode"/>
        <family val="2"/>
      </rPr>
      <t>PENYESUAIAN PANEL EKSISTING PP RETAIL 2.4A</t>
    </r>
  </si>
  <si>
    <r>
      <rPr>
        <b/>
        <sz val="10.5"/>
        <color rgb="FF202529"/>
        <rFont val="Lucida Sans Unicode"/>
        <family val="2"/>
      </rPr>
      <t>PENYESUAIAN PANEL METERING PP RETAIL 2.4A</t>
    </r>
  </si>
  <si>
    <r>
      <rPr>
        <b/>
        <sz val="10.5"/>
        <color rgb="FF202529"/>
        <rFont val="Lucida Sans Unicode"/>
        <family val="2"/>
      </rPr>
      <t>PENYESUAIAN PANEL EKSISTING PP RETAIL 2.4B</t>
    </r>
  </si>
  <si>
    <r>
      <rPr>
        <b/>
        <sz val="10.5"/>
        <color rgb="FF202529"/>
        <rFont val="Lucida Sans Unicode"/>
        <family val="2"/>
      </rPr>
      <t>PENYESUAIAN PANEL METERING PP RETAIL 2.4B</t>
    </r>
  </si>
  <si>
    <r>
      <rPr>
        <b/>
        <sz val="10.5"/>
        <color rgb="FF202529"/>
        <rFont val="Lucida Sans Unicode"/>
        <family val="2"/>
      </rPr>
      <t>PENAMBAHAN PANEL</t>
    </r>
  </si>
  <si>
    <r>
      <rPr>
        <b/>
        <sz val="10.5"/>
        <color rgb="FF202529"/>
        <rFont val="Lucida Sans Unicode"/>
        <family val="2"/>
      </rPr>
      <t>PANEL PP RETAIL 1.4A (1)</t>
    </r>
  </si>
  <si>
    <r>
      <rPr>
        <b/>
        <sz val="10.5"/>
        <color rgb="FF202529"/>
        <rFont val="Lucida Sans Unicode"/>
        <family val="2"/>
      </rPr>
      <t>PANEL PP RETAIL 1.4B (1)</t>
    </r>
  </si>
  <si>
    <r>
      <rPr>
        <b/>
        <sz val="10.5"/>
        <color rgb="FF202529"/>
        <rFont val="Lucida Sans Unicode"/>
        <family val="2"/>
      </rPr>
      <t>PANEL PP RETAIL 2.4A (1)</t>
    </r>
  </si>
  <si>
    <r>
      <rPr>
        <b/>
        <sz val="10.5"/>
        <color rgb="FF202529"/>
        <rFont val="Lucida Sans Unicode"/>
        <family val="2"/>
      </rPr>
      <t>PANEL PP RETAIL 2.4B (1)</t>
    </r>
  </si>
  <si>
    <r>
      <rPr>
        <b/>
        <sz val="10.5"/>
        <color rgb="FF202529"/>
        <rFont val="Lucida Sans Unicode"/>
        <family val="2"/>
      </rPr>
      <t>PANEL SDP RETAIL (1)</t>
    </r>
  </si>
  <si>
    <r>
      <rPr>
        <b/>
        <sz val="10.5"/>
        <color rgb="FF202529"/>
        <rFont val="Lucida Sans Unicode"/>
        <family val="2"/>
      </rPr>
      <t>PANEL EMERGENCY</t>
    </r>
  </si>
  <si>
    <r>
      <rPr>
        <b/>
        <sz val="10.5"/>
        <color rgb="FF202529"/>
        <rFont val="Lucida Sans Unicode"/>
        <family val="2"/>
      </rPr>
      <t>PENAMBAHAN KABEL TENANT</t>
    </r>
  </si>
  <si>
    <r>
      <rPr>
        <b/>
        <sz val="10.5"/>
        <color rgb="FF202529"/>
        <rFont val="Lucida Sans Unicode"/>
        <family val="2"/>
      </rPr>
      <t>PANEL DAN KABEL FEEDER LIFT</t>
    </r>
  </si>
  <si>
    <r>
      <rPr>
        <b/>
        <sz val="10.5"/>
        <color rgb="FF202529"/>
        <rFont val="Lucida Sans Unicode"/>
        <family val="2"/>
      </rPr>
      <t>Panel Zona C</t>
    </r>
  </si>
  <si>
    <r>
      <rPr>
        <b/>
        <sz val="10.5"/>
        <color rgb="FF202529"/>
        <rFont val="Lucida Sans Unicode"/>
        <family val="2"/>
      </rPr>
      <t>Panel Zona A</t>
    </r>
  </si>
  <si>
    <r>
      <rPr>
        <b/>
        <sz val="10.5"/>
        <color rgb="FF202529"/>
        <rFont val="Lucida Sans Unicode"/>
        <family val="2"/>
      </rPr>
      <t>Panel Zona D</t>
    </r>
  </si>
  <si>
    <r>
      <rPr>
        <b/>
        <sz val="10.5"/>
        <color rgb="FF202529"/>
        <rFont val="Lucida Sans Unicode"/>
        <family val="2"/>
      </rPr>
      <t>Panel Zona F</t>
    </r>
  </si>
  <si>
    <r>
      <rPr>
        <b/>
        <sz val="10.5"/>
        <color rgb="FF202529"/>
        <rFont val="Lucida Sans Unicode"/>
        <family val="2"/>
      </rPr>
      <t>PENERANGAN DAN KOTAK KONTAK</t>
    </r>
  </si>
  <si>
    <r>
      <rPr>
        <b/>
        <sz val="10.5"/>
        <color rgb="FF202529"/>
        <rFont val="Lucida Sans Unicode"/>
        <family val="2"/>
      </rPr>
      <t>PENERANGAN ZONA A</t>
    </r>
  </si>
  <si>
    <r>
      <rPr>
        <b/>
        <sz val="10.5"/>
        <color rgb="FF202529"/>
        <rFont val="Lucida Sans Unicode"/>
        <family val="2"/>
      </rPr>
      <t>Landscape</t>
    </r>
  </si>
  <si>
    <r>
      <rPr>
        <b/>
        <sz val="10.5"/>
        <color rgb="FF202529"/>
        <rFont val="Lucida Sans Unicode"/>
        <family val="2"/>
      </rPr>
      <t>Lantai 2</t>
    </r>
  </si>
  <si>
    <r>
      <rPr>
        <b/>
        <sz val="10.5"/>
        <color rgb="FF202529"/>
        <rFont val="Lucida Sans Unicode"/>
        <family val="2"/>
      </rPr>
      <t>Lantai 1</t>
    </r>
  </si>
  <si>
    <r>
      <rPr>
        <b/>
        <sz val="10.5"/>
        <color rgb="FF202529"/>
        <rFont val="Lucida Sans Unicode"/>
        <family val="2"/>
      </rPr>
      <t>Lantai 3</t>
    </r>
  </si>
  <si>
    <r>
      <rPr>
        <b/>
        <sz val="10.5"/>
        <color rgb="FF202529"/>
        <rFont val="Lucida Sans Unicode"/>
        <family val="2"/>
      </rPr>
      <t>ELEKTRONIKA</t>
    </r>
  </si>
  <si>
    <r>
      <rPr>
        <b/>
        <sz val="10.5"/>
        <color rgb="FF202529"/>
        <rFont val="Lucida Sans Unicode"/>
        <family val="2"/>
      </rPr>
      <t>TELEPON</t>
    </r>
  </si>
  <si>
    <r>
      <rPr>
        <b/>
        <sz val="10.5"/>
        <color rgb="FF202529"/>
        <rFont val="Lucida Sans Unicode"/>
        <family val="2"/>
      </rPr>
      <t>UPS DAN SWITCH</t>
    </r>
  </si>
  <si>
    <r>
      <rPr>
        <b/>
        <sz val="10.5"/>
        <color rgb="FF202529"/>
        <rFont val="Lucida Sans Unicode"/>
        <family val="2"/>
      </rPr>
      <t>RACK WALL MOUNT 15U.1.1</t>
    </r>
  </si>
  <si>
    <r>
      <rPr>
        <b/>
        <sz val="10.5"/>
        <color rgb="FF202529"/>
        <rFont val="Lucida Sans Unicode"/>
        <family val="2"/>
      </rPr>
      <t>RACK WALL MOUNT 15U.2.1</t>
    </r>
  </si>
  <si>
    <r>
      <rPr>
        <b/>
        <sz val="10.5"/>
        <color rgb="FF202529"/>
        <rFont val="Lucida Sans Unicode"/>
        <family val="2"/>
      </rPr>
      <t>RACK WALL MOUNT 15U.1.2</t>
    </r>
  </si>
  <si>
    <r>
      <rPr>
        <b/>
        <sz val="10.5"/>
        <color rgb="FF202529"/>
        <rFont val="Lucida Sans Unicode"/>
        <family val="2"/>
      </rPr>
      <t>RACK WALL MOUNT 15U.1.3</t>
    </r>
  </si>
  <si>
    <r>
      <rPr>
        <b/>
        <sz val="10.5"/>
        <color rgb="FF202529"/>
        <rFont val="Lucida Sans Unicode"/>
        <family val="2"/>
      </rPr>
      <t>RACK WALL MOUNT 15U.2.3</t>
    </r>
  </si>
  <si>
    <r>
      <rPr>
        <b/>
        <sz val="10.5"/>
        <color rgb="FF202529"/>
        <rFont val="Lucida Sans Unicode"/>
        <family val="2"/>
      </rPr>
      <t>RACK WALL MOUNT 15U.B</t>
    </r>
  </si>
  <si>
    <r>
      <rPr>
        <b/>
        <sz val="10.5"/>
        <color rgb="FF202529"/>
        <rFont val="Lucida Sans Unicode"/>
        <family val="2"/>
      </rPr>
      <t>RACK WALL MOUNT 15U.1.4</t>
    </r>
  </si>
  <si>
    <r>
      <rPr>
        <b/>
        <sz val="10.5"/>
        <color rgb="FF202529"/>
        <rFont val="Lucida Sans Unicode"/>
        <family val="2"/>
      </rPr>
      <t>RACK WALL MOUNT 15U.2.4</t>
    </r>
  </si>
  <si>
    <r>
      <rPr>
        <b/>
        <sz val="10.5"/>
        <color rgb="FF202529"/>
        <rFont val="Lucida Sans Unicode"/>
        <family val="2"/>
      </rPr>
      <t>RACK WALL MOUNT 15U.1.5</t>
    </r>
  </si>
  <si>
    <r>
      <rPr>
        <b/>
        <sz val="10.5"/>
        <color rgb="FF202529"/>
        <rFont val="Lucida Sans Unicode"/>
        <family val="2"/>
      </rPr>
      <t>RACK WALL MOUNT 15U.2.5</t>
    </r>
  </si>
  <si>
    <r>
      <rPr>
        <b/>
        <sz val="10.5"/>
        <color rgb="FF202529"/>
        <rFont val="Lucida Sans Unicode"/>
        <family val="2"/>
      </rPr>
      <t>RACK WALL MOUNT 15U.1.6</t>
    </r>
  </si>
  <si>
    <r>
      <rPr>
        <b/>
        <sz val="10.5"/>
        <color rgb="FF202529"/>
        <rFont val="Lucida Sans Unicode"/>
        <family val="2"/>
      </rPr>
      <t>RACK WALL MOUNT 15U.2.6</t>
    </r>
  </si>
  <si>
    <r>
      <rPr>
        <b/>
        <sz val="10.5"/>
        <color rgb="FF202529"/>
        <rFont val="Lucida Sans Unicode"/>
        <family val="2"/>
      </rPr>
      <t>PROYEKTOR</t>
    </r>
  </si>
  <si>
    <r>
      <rPr>
        <b/>
        <sz val="10.5"/>
        <color rgb="FF202529"/>
        <rFont val="Lucida Sans Unicode"/>
        <family val="2"/>
      </rPr>
      <t>AUDITORIUM</t>
    </r>
  </si>
  <si>
    <r>
      <rPr>
        <b/>
        <sz val="10.5"/>
        <color rgb="FF202529"/>
        <rFont val="Lucida Sans Unicode"/>
        <family val="2"/>
      </rPr>
      <t>PROYEKTOR AUDITORIUM</t>
    </r>
  </si>
  <si>
    <r>
      <rPr>
        <b/>
        <sz val="10.5"/>
        <color rgb="FF202529"/>
        <rFont val="Lucida Sans Unicode"/>
        <family val="2"/>
      </rPr>
      <t>ELEKTRONIKA LANTAI ATAP</t>
    </r>
  </si>
  <si>
    <r>
      <rPr>
        <b/>
        <sz val="10.5"/>
        <color rgb="FF202529"/>
        <rFont val="Lucida Sans Unicode"/>
        <family val="2"/>
      </rPr>
      <t>Peralatan Switch</t>
    </r>
  </si>
  <si>
    <r>
      <rPr>
        <b/>
        <sz val="10.5"/>
        <color rgb="FF202529"/>
        <rFont val="Lucida Sans Unicode"/>
        <family val="2"/>
      </rPr>
      <t>Peralatan Sentral CCTV</t>
    </r>
  </si>
  <si>
    <r>
      <rPr>
        <b/>
        <sz val="10.5"/>
        <color rgb="FF202529"/>
        <rFont val="Lucida Sans Unicode"/>
        <family val="2"/>
      </rPr>
      <t>DATA CENTER (EKS BNI)</t>
    </r>
  </si>
  <si>
    <r>
      <rPr>
        <b/>
        <sz val="10.5"/>
        <color rgb="FF202529"/>
        <rFont val="Lucida Sans Unicode"/>
        <family val="2"/>
      </rPr>
      <t>CCTV data center</t>
    </r>
  </si>
  <si>
    <r>
      <rPr>
        <b/>
        <sz val="10.5"/>
        <color rgb="FF202529"/>
        <rFont val="Lucida Sans Unicode"/>
        <family val="2"/>
      </rPr>
      <t>Peralatan Data Center</t>
    </r>
  </si>
  <si>
    <r>
      <rPr>
        <b/>
        <sz val="10.5"/>
        <color rgb="FF202529"/>
        <rFont val="Lucida Sans Unicode"/>
        <family val="2"/>
      </rPr>
      <t>SPECIAL LIGHTING DAN PROFESSIONAL SOUND SYSTEM</t>
    </r>
  </si>
  <si>
    <r>
      <rPr>
        <b/>
        <sz val="10.5"/>
        <color rgb="FF202529"/>
        <rFont val="Lucida Sans Unicode"/>
        <family val="2"/>
      </rPr>
      <t>SPECIAL LIGHTING SPORT HALL</t>
    </r>
  </si>
  <si>
    <r>
      <rPr>
        <b/>
        <sz val="10.5"/>
        <color rgb="FF202529"/>
        <rFont val="Lucida Sans Unicode"/>
        <family val="2"/>
      </rPr>
      <t>OTHERS</t>
    </r>
  </si>
  <si>
    <r>
      <rPr>
        <b/>
        <sz val="10.5"/>
        <color rgb="FF202529"/>
        <rFont val="Lucida Sans Unicode"/>
        <family val="2"/>
      </rPr>
      <t>SOUND SYSTEM AUDITORIUM BESAR</t>
    </r>
  </si>
  <si>
    <r>
      <rPr>
        <b/>
        <sz val="10.5"/>
        <color rgb="FF202529"/>
        <rFont val="Lucida Sans Unicode"/>
        <family val="2"/>
      </rPr>
      <t>Auditorium Equipment for Auditorium UGM</t>
    </r>
  </si>
  <si>
    <r>
      <rPr>
        <b/>
        <sz val="10.5"/>
        <color rgb="FF202529"/>
        <rFont val="Lucida Sans Unicode"/>
        <family val="2"/>
      </rPr>
      <t>STASIUN PENGISIAN KENDARAAN LISTRIK UMUM (SPKLU)</t>
    </r>
  </si>
  <si>
    <r>
      <rPr>
        <b/>
        <sz val="10.5"/>
        <color rgb="FF202529"/>
        <rFont val="Lucida Sans Unicode"/>
        <family val="2"/>
      </rPr>
      <t>TV INTYERACTIVE RUANG KELAS ZONA C</t>
    </r>
  </si>
  <si>
    <r>
      <rPr>
        <b/>
        <sz val="10.5"/>
        <color rgb="FF202529"/>
        <rFont val="Lucida Sans Unicode"/>
        <family val="2"/>
      </rPr>
      <t>PEKERJAAN VIDEOTRON</t>
    </r>
  </si>
  <si>
    <r>
      <rPr>
        <b/>
        <sz val="10.5"/>
        <color rgb="FF202529"/>
        <rFont val="Lucida Sans Unicode"/>
        <family val="2"/>
      </rPr>
      <t>PEKERJAAN LISTRIK AC</t>
    </r>
  </si>
  <si>
    <r>
      <rPr>
        <b/>
        <sz val="10.5"/>
        <color rgb="FF202529"/>
        <rFont val="Lucida Sans Unicode"/>
        <family val="2"/>
      </rPr>
      <t>FIRE SUPRESSION</t>
    </r>
  </si>
  <si>
    <r>
      <rPr>
        <b/>
        <sz val="10.5"/>
        <color rgb="FF202529"/>
        <rFont val="Lucida Sans Unicode"/>
        <family val="2"/>
      </rPr>
      <t>INERT GAS FIRE SUPPRESSION SYSTEM</t>
    </r>
  </si>
  <si>
    <r>
      <rPr>
        <b/>
        <sz val="10.5"/>
        <color rgb="FF202529"/>
        <rFont val="Lucida Sans Unicode"/>
        <family val="2"/>
      </rPr>
      <t>DETECTION SYSTEMS</t>
    </r>
  </si>
  <si>
    <r>
      <rPr>
        <b/>
        <sz val="10.5"/>
        <color rgb="FF202529"/>
        <rFont val="Lucida Sans Unicode"/>
        <family val="2"/>
      </rPr>
      <t>PLAMBING LANTAI ATAP</t>
    </r>
  </si>
  <si>
    <r>
      <rPr>
        <b/>
        <sz val="10.5"/>
        <color rgb="FF202529"/>
        <rFont val="Lucida Sans Unicode"/>
        <family val="2"/>
      </rPr>
      <t>GREASE TRAP TENANT EKSISTING</t>
    </r>
  </si>
  <si>
    <r>
      <rPr>
        <b/>
        <sz val="10.5"/>
        <color rgb="FF202529"/>
        <rFont val="Lucida Sans Unicode"/>
        <family val="2"/>
      </rPr>
      <t>Instalasi Air Bersih</t>
    </r>
  </si>
  <si>
    <r>
      <rPr>
        <b/>
        <sz val="10.5"/>
        <color rgb="FF202529"/>
        <rFont val="Lucida Sans Unicode"/>
        <family val="2"/>
      </rPr>
      <t>Instalasi Air Bekas</t>
    </r>
  </si>
  <si>
    <r>
      <rPr>
        <b/>
        <sz val="10.5"/>
        <color rgb="FF202529"/>
        <rFont val="Lucida Sans Unicode"/>
        <family val="2"/>
      </rPr>
      <t>PROTEKSI KEBAKARAN AREA AUDITORUM BESAR</t>
    </r>
  </si>
  <si>
    <r>
      <rPr>
        <b/>
        <sz val="10.5"/>
        <color rgb="FF202529"/>
        <rFont val="Lucida Sans Unicode"/>
        <family val="2"/>
      </rPr>
      <t>Sprinkler Auditorium Zona F</t>
    </r>
  </si>
  <si>
    <r>
      <rPr>
        <b/>
        <sz val="10.5"/>
        <color rgb="FF202529"/>
        <rFont val="Lucida Sans Unicode"/>
        <family val="2"/>
      </rPr>
      <t>PENGADAAN LIFT</t>
    </r>
  </si>
  <si>
    <r>
      <rPr>
        <b/>
        <sz val="10.5"/>
        <color rgb="FF202529"/>
        <rFont val="Lucida Sans Unicode"/>
        <family val="2"/>
      </rPr>
      <t>Zona A</t>
    </r>
  </si>
  <si>
    <r>
      <rPr>
        <b/>
        <sz val="10.5"/>
        <color rgb="FF202529"/>
        <rFont val="Lucida Sans Unicode"/>
        <family val="2"/>
      </rPr>
      <t>Zona D</t>
    </r>
  </si>
  <si>
    <r>
      <rPr>
        <b/>
        <sz val="10.5"/>
        <color rgb="FF202529"/>
        <rFont val="Lucida Sans Unicode"/>
        <family val="2"/>
      </rPr>
      <t>Zona C</t>
    </r>
  </si>
  <si>
    <r>
      <rPr>
        <b/>
        <sz val="10.5"/>
        <color rgb="FF202529"/>
        <rFont val="Lucida Sans Unicode"/>
        <family val="2"/>
      </rPr>
      <t>Zona F</t>
    </r>
  </si>
  <si>
    <r>
      <rPr>
        <b/>
        <sz val="10.5"/>
        <color rgb="FF202529"/>
        <rFont val="Lucida Sans Unicode"/>
        <family val="2"/>
      </rPr>
      <t>PEMIPAAN AIR BERSIH</t>
    </r>
  </si>
  <si>
    <r>
      <rPr>
        <b/>
        <sz val="10.5"/>
        <color rgb="FF202529"/>
        <rFont val="Lucida Sans Unicode"/>
        <family val="2"/>
      </rPr>
      <t>AC LANTAI ATAP</t>
    </r>
  </si>
  <si>
    <r>
      <rPr>
        <b/>
        <sz val="10.5"/>
        <color rgb="FF202529"/>
        <rFont val="Lucida Sans Unicode"/>
        <family val="2"/>
      </rPr>
      <t>Instalasi Elektrikal</t>
    </r>
  </si>
  <si>
    <r>
      <rPr>
        <b/>
        <sz val="10.5"/>
        <color rgb="FF202529"/>
        <rFont val="Lucida Sans Unicode"/>
        <family val="2"/>
      </rPr>
      <t>INSTALASI GAS</t>
    </r>
  </si>
  <si>
    <r>
      <rPr>
        <b/>
        <sz val="10.5"/>
        <color rgb="FF202529"/>
        <rFont val="Lucida Sans Unicode"/>
        <family val="2"/>
      </rPr>
      <t>SISTEM PRESSURE FAN TAMBAHAN DAN AREA BNI</t>
    </r>
  </si>
  <si>
    <r>
      <rPr>
        <b/>
        <sz val="10.5"/>
        <color rgb="FF202529"/>
        <rFont val="Lucida Sans Unicode"/>
        <family val="2"/>
      </rPr>
      <t>MATA PEMBAYARAN LAINNYA</t>
    </r>
  </si>
  <si>
    <r>
      <rPr>
        <b/>
        <sz val="10.5"/>
        <color rgb="FF202529"/>
        <rFont val="Lucida Sans Unicode"/>
        <family val="2"/>
      </rPr>
      <t>PEKERJAAN LANSEKAP</t>
    </r>
  </si>
  <si>
    <r>
      <rPr>
        <b/>
        <sz val="10.5"/>
        <color rgb="FF202529"/>
        <rFont val="Lucida Sans Unicode"/>
        <family val="2"/>
      </rPr>
      <t>HARDSCAPE</t>
    </r>
  </si>
  <si>
    <r>
      <rPr>
        <b/>
        <sz val="10.5"/>
        <color rgb="FF202529"/>
        <rFont val="Lucida Sans Unicode"/>
        <family val="2"/>
      </rPr>
      <t>PEKERJAAN SIGNAGE</t>
    </r>
  </si>
  <si>
    <r>
      <rPr>
        <b/>
        <sz val="10.5"/>
        <color rgb="FF202529"/>
        <rFont val="Lucida Sans Unicode"/>
        <family val="2"/>
      </rPr>
      <t>PEKERJAAN FURNITURE STANDAR</t>
    </r>
  </si>
  <si>
    <r>
      <rPr>
        <b/>
        <sz val="10.5"/>
        <color rgb="FF202529"/>
        <rFont val="Lucida Sans Unicode"/>
        <family val="2"/>
      </rPr>
      <t>UGM SHOP</t>
    </r>
  </si>
  <si>
    <r>
      <rPr>
        <b/>
        <sz val="10.5"/>
        <color rgb="FF202529"/>
        <rFont val="Lucida Sans Unicode"/>
        <family val="2"/>
      </rPr>
      <t>STUDENT CENTER</t>
    </r>
  </si>
  <si>
    <r>
      <rPr>
        <b/>
        <sz val="10.5"/>
        <color rgb="FF202529"/>
        <rFont val="Lucida Sans Unicode"/>
        <family val="2"/>
      </rPr>
      <t>CO-LEARNING</t>
    </r>
  </si>
  <si>
    <r>
      <rPr>
        <b/>
        <sz val="10.5"/>
        <color rgb="FF202529"/>
        <rFont val="Lucida Sans Unicode"/>
        <family val="2"/>
      </rPr>
      <t>CLASSROOM</t>
    </r>
  </si>
  <si>
    <r>
      <rPr>
        <b/>
        <sz val="10.5"/>
        <color rgb="FF202529"/>
        <rFont val="Lucida Sans Unicode"/>
        <family val="2"/>
      </rPr>
      <t>PREFUNCTION AUDITORIUM KECIL</t>
    </r>
  </si>
  <si>
    <r>
      <rPr>
        <b/>
        <sz val="10.5"/>
        <color rgb="FF202529"/>
        <rFont val="Lucida Sans Unicode"/>
        <family val="2"/>
      </rPr>
      <t>AUDITORIUM KECIL</t>
    </r>
  </si>
  <si>
    <r>
      <rPr>
        <b/>
        <sz val="10.5"/>
        <color rgb="FF202529"/>
        <rFont val="Lucida Sans Unicode"/>
        <family val="2"/>
      </rPr>
      <t>AUDITORIUM BESAR</t>
    </r>
  </si>
  <si>
    <r>
      <rPr>
        <b/>
        <sz val="10.5"/>
        <color rgb="FF202529"/>
        <rFont val="Lucida Sans Unicode"/>
        <family val="2"/>
      </rPr>
      <t>PEKERJAAN FURNITURE CUSTOM</t>
    </r>
  </si>
  <si>
    <r>
      <rPr>
        <b/>
        <sz val="10.5"/>
        <color rgb="FF202529"/>
        <rFont val="Lucida Sans Unicode"/>
        <family val="2"/>
      </rPr>
      <t>SPORT HALL</t>
    </r>
  </si>
  <si>
    <t>Rangka Pipa GRC</t>
  </si>
  <si>
    <t>Zona D Eks Bookstore</t>
  </si>
  <si>
    <t xml:space="preserve">Railing </t>
  </si>
  <si>
    <t>Pasangan Batu Andesit tebal 2cm</t>
  </si>
  <si>
    <t xml:space="preserve">Tutup Uditch </t>
  </si>
  <si>
    <t xml:space="preserve">Cover Pipa GRC </t>
  </si>
  <si>
    <t>Sumur Resapan Air Hujan 4m</t>
  </si>
  <si>
    <t>SOFTSCAPE</t>
  </si>
  <si>
    <t>Rumput Gajah Mini</t>
  </si>
  <si>
    <t>1 meter Kabel  ITC 2x2x0,6 mm + conduit 5/8"</t>
  </si>
  <si>
    <t>MEP.C.18.1</t>
  </si>
  <si>
    <t>MEP.C.18.2</t>
  </si>
  <si>
    <t>MEP.C.18.3</t>
  </si>
  <si>
    <t>Kabel ITC 2x2x0,6 mm</t>
  </si>
  <si>
    <t>CB-03 (CABINET 2800x500x1600mm)</t>
  </si>
  <si>
    <t>72.100.000,00 dan 2026 Sebesar: Rp.124.124.783.000,00</t>
  </si>
  <si>
    <t>1. CH-21 (AUDITORIUM CHAIR)</t>
  </si>
  <si>
    <t>2. Genset kap. 2500 Kva prime tipe Silent (built up)</t>
  </si>
  <si>
    <t>3. TV Interactive IFPD V6 TRANSCEND 86 INCH + WINDOWS I5 OPS</t>
  </si>
  <si>
    <t>4. AC Presisi-Data Center 18HP lengkap dengan:</t>
  </si>
  <si>
    <t>AC Presisi Unit Indoor dan Outdoor (include media pre</t>
  </si>
  <si>
    <t>filter+housing (bulitin)</t>
  </si>
  <si>
    <t>Control sequence</t>
  </si>
  <si>
    <t>Include: pemasangan,test partial (bektest, Flushing N2, Vacum,</t>
  </si>
  <si>
    <t>dll), mobilisasi dan demobilisasi</t>
  </si>
  <si>
    <t>Dudukan Indoor AC</t>
  </si>
  <si>
    <t>Dudukan outdoor AC</t>
  </si>
  <si>
    <t>Freon R 410 A 18 Hp</t>
  </si>
  <si>
    <t>Drain pan 18 HP + Isolasi THK 8mm</t>
  </si>
  <si>
    <t>5. Stasiun pengisian kendaraan listrik umum (SPKLU) Mobil 60 KW</t>
  </si>
  <si>
    <t>6. Modular UPS N+1 (250 kVA)</t>
  </si>
  <si>
    <t>7. Videotron Auditorium Besar</t>
  </si>
  <si>
    <t>8. Server VM 32 Core</t>
  </si>
  <si>
    <t>9. Lift TKDN Kapasitas 1350 kg 2 Lantai</t>
  </si>
  <si>
    <t>10. Server Storage 24 Tera : QNAP TS-1273AU-RP-8G + 2 TB x 12</t>
  </si>
  <si>
    <t>11. CH-20 (CLASS CHAIR D=800x550mm)</t>
  </si>
  <si>
    <t>12. 80LT 300bar Cylinder Valve Assembly</t>
  </si>
  <si>
    <t>13. Videotron Auditorium Kecil</t>
  </si>
  <si>
    <t>14. C9300L-24T-4X-A Catalyst 9300L 24 P data, Network Essentials,</t>
  </si>
  <si>
    <t>4x10G Uplink</t>
  </si>
  <si>
    <t>15. LED Downlight I-Series 20,5W 3000K</t>
  </si>
  <si>
    <t>16. Speaker Line Array 3way 16 Ohm</t>
  </si>
  <si>
    <t>17. Panel Active Harmonic Filter 380V 250A, lengkap dengan:</t>
  </si>
  <si>
    <t>Active Harmonic Filter 150A</t>
  </si>
  <si>
    <t>Active Harmonic Filter 100A</t>
  </si>
  <si>
    <t>Panel Circuit Breaker and Panel for AHF (inc asesories) 1 Unit</t>
  </si>
  <si>
    <t>Dimensi : 2100 x 800 x 1000 mm</t>
  </si>
  <si>
    <t>MCCB NSX 200A 3P 36KA</t>
  </si>
  <si>
    <t>MCCB NSX 125A 3P 36KA</t>
  </si>
  <si>
    <t>Current Transformer : 400Hz Class 1 Clamp On (3xPhase)</t>
  </si>
  <si>
    <t>18. Videotron Sport Hall</t>
  </si>
  <si>
    <t>19. Data Node Server Big Data</t>
  </si>
  <si>
    <t>20. SFP+ 10G</t>
  </si>
  <si>
    <t>21. Lampu LED 24500 lumen 5000K 245W</t>
  </si>
  <si>
    <t>22. LED Spot Track Light</t>
  </si>
  <si>
    <t>23. Kursi sport hall</t>
  </si>
  <si>
    <t>24. Straight Length</t>
  </si>
  <si>
    <t>25. LED Flexible Strip Light 10W/M 3000K</t>
  </si>
  <si>
    <t>26. Panel Active Harmonic Filter 380V 150A, lengkap dengan:</t>
  </si>
  <si>
    <t>Panel Circuit Breaker and Panel for AHF (inc asesories)</t>
  </si>
  <si>
    <t>Dimensi : 2100 x 800 x 800 mm</t>
  </si>
  <si>
    <t>27. ACB 5000 A/100 kA/3P</t>
  </si>
  <si>
    <t>28. Lift TKDN Kapasitas 1600 kg 3 Lantai</t>
  </si>
  <si>
    <t>29. Switch 48 Port POE</t>
  </si>
  <si>
    <t>30. Kabel FRC 16 mm²</t>
  </si>
  <si>
    <t>31. Lampu LED 67200 lumen 5000K 640W</t>
  </si>
  <si>
    <t>32. Lampu LED 40800 lumen 5000K 310W</t>
  </si>
  <si>
    <t>33. Speaker Sub Woofer 21" 4 Ohm</t>
  </si>
  <si>
    <t>34. Unit ATS (Automatic Transfer Switch) 4 Pole 5000 Ampere</t>
  </si>
  <si>
    <t>lengkap dengan Battery Charger, AMF Modul dan Kontrol Relay</t>
  </si>
  <si>
    <t>35. Bak Sampah Alumunium Sheet Perforated Anodized</t>
  </si>
  <si>
    <t>36. Electric / Motorized Chain Block 18unit</t>
  </si>
  <si>
    <t>Lengkap dengan instalasi dan sistem kontrol</t>
  </si>
  <si>
    <t>37. Movable Chain Hoist Control 8Ch (termasuk asesoris dan</t>
  </si>
  <si>
    <t>instalasi)</t>
  </si>
  <si>
    <t>38. Unit Sentral IP Telepon (IP PBX)</t>
  </si>
  <si>
    <t>39. LED Uplight Recessed 14W Tunable White</t>
  </si>
  <si>
    <t>40. LED Inground Light 16W 4000K</t>
  </si>
  <si>
    <t>41. Dispenser SPAM</t>
  </si>
  <si>
    <t>42. LED Flood Light Vegetation 10W 3000K</t>
  </si>
  <si>
    <t>43. Floor Sign (45x210cm) 29 buah</t>
  </si>
  <si>
    <t>44. ACB 5000 AT/5000 AF/100 kA/4P c/w asesories</t>
  </si>
  <si>
    <t>45. Pressurized Fan 15000 Cfm, 205 Pa, Tipe Sentrifugal Fan lengkap</t>
  </si>
  <si>
    <t>dengan Variable Speed Drive (VSD) dan aksesoris</t>
  </si>
  <si>
    <t>46. Lampu TLED 1 x 2.100 Lumen</t>
  </si>
  <si>
    <t>47. Kabel Leader 200 x 100 x 3000 mm</t>
  </si>
  <si>
    <t>48. LADDER PIPA 200 x 100 x 3000 mm</t>
  </si>
  <si>
    <t>49. LCD Proyektor Ruang Kelas BR=2600-2800 Lumens</t>
  </si>
  <si>
    <t>Resolusi=1024x720 (XGA 4:3), TRR=1,47-1,8</t>
  </si>
  <si>
    <t>50. CH-11 (CHAIR)</t>
  </si>
  <si>
    <t>51. Acces Point</t>
  </si>
  <si>
    <t>52. Fire Water Monitor dia.2" c/w Nozzle</t>
  </si>
  <si>
    <t>53. Kabel dari LVMDP ke SDP RETAIL NYY 4 x 4 x 1C 185 mm2 + 2 x</t>
  </si>
  <si>
    <t>NYA 185 mm2</t>
  </si>
  <si>
    <t>54. Panel power AC 18 HP</t>
  </si>
  <si>
    <t>55. KWH meter 1P/45A</t>
  </si>
  <si>
    <t>56. Rack dan Cabling Data</t>
  </si>
  <si>
    <t>57. 32 mic XLR-in/16 analog XLR-out stagebox</t>
  </si>
  <si>
    <t>58. Layar Proyektor 60 Inch 1524x1524 mm</t>
  </si>
  <si>
    <t>59. CB-03 (CABINET 2800x500x1600mm)</t>
  </si>
  <si>
    <t>60. Kabel dari SDP RETAIL (1) ke LVMDP NYY 4x1Cx240mm2 + NYY</t>
  </si>
  <si>
    <t>1x120mm2</t>
  </si>
  <si>
    <t>61. Kabel dari SDP BASEMENT ke SPKLU NYY 4x35mm2 + NYY</t>
  </si>
  <si>
    <t>1x16mm2 + BCC 16mm2</t>
  </si>
  <si>
    <t>62. Kabel NYY 4x10 mm2 dari panel power AC ke outdoor unit</t>
  </si>
  <si>
    <t>63. Switch IP CCTV Kapasitas 24 Ports support POE untuk power</t>
  </si>
  <si>
    <t>kamera IP CCTV</t>
  </si>
  <si>
    <t>64. Panel Active Harmonic Filter 380V 50A, lengkap dengan:</t>
  </si>
  <si>
    <t>Active Harmonic Filter 50A</t>
  </si>
  <si>
    <t>MCCB NSX 75A 3P 36KA</t>
  </si>
  <si>
    <t>65. Downlight Outbow LED</t>
  </si>
  <si>
    <t>66. Power Amplifier Kelas D 4chanel 3000watt</t>
  </si>
  <si>
    <t>67. Power Amplifier Kelas D 4chanel 2000watt</t>
  </si>
  <si>
    <t>68. OTB</t>
  </si>
  <si>
    <t>69. CH-03 (LOUNGE CHAIR TIPE 2)</t>
  </si>
  <si>
    <t>70. CH-03 (LOUNGE CHAIR TIPE 1)</t>
  </si>
  <si>
    <t>71. SB-01 (SOFA BED 2000x700mm)</t>
  </si>
  <si>
    <t>72. Panel UPS 250 kVA + battery 250 kVA, termasuk (hide row)</t>
  </si>
  <si>
    <t>73. Kabel dari PP RETAIL 1.4A (1) ke BR.1.4A.11 NYY 3 x 4 mm2</t>
  </si>
  <si>
    <t>74. Kabel dari PP RETAIL ke SDP RETAIL NYY 4x70mm2 (R,S,T,N) + NYY</t>
  </si>
  <si>
    <t>1x35mm2 (N)</t>
  </si>
  <si>
    <t>75. TB-11 (TABLE D=1400x750mm)</t>
  </si>
  <si>
    <t>76. UPS 2200 VA 1 Fasa</t>
  </si>
  <si>
    <t>77. TB-14 (TABLE D=1200x600x1100mm)</t>
  </si>
  <si>
    <t>78. Control Console</t>
  </si>
  <si>
    <t>79. Motor Mechanism MCCB 100A (SPKLU)</t>
  </si>
  <si>
    <t>80. TB-09 (TABLE 2800x1200x750mm)</t>
  </si>
  <si>
    <t>81. CH-12 (CHAIR)</t>
  </si>
  <si>
    <t>82. CH-01 (WORKING CHAIR)</t>
  </si>
  <si>
    <t>83. CH-21 (EXTRA CLASS CHAIR (LEFT-HANDED) D=800x550mm))</t>
  </si>
  <si>
    <t>84. TB-05 (TABLE D=500x400mm)</t>
  </si>
  <si>
    <t>85. SB-02 (SOFA BED 1400x700mm)</t>
  </si>
  <si>
    <t>86. CH-10 (CHAIR)</t>
  </si>
  <si>
    <t>87. Environment monitoring</t>
  </si>
  <si>
    <t>88. CH-07 (CHAIR)</t>
  </si>
  <si>
    <t>89. TB-07 (TABLE D=1400x750mm)</t>
  </si>
  <si>
    <t>90. TB-03 (TABLE D=350x550mm)</t>
  </si>
  <si>
    <t>91. CH-05 (CHAIR)</t>
  </si>
  <si>
    <t>92. TB-10 (TABLE 2400x1200x750mm)</t>
  </si>
  <si>
    <t>93. CH-09 (LECTURER CHAIR)</t>
  </si>
  <si>
    <t>94. CH-13 (CHAIR)</t>
  </si>
  <si>
    <t>95. SB-02 (SOFA BED 02)</t>
  </si>
  <si>
    <t>96. TB-17 (TABLE D=500x450mm)</t>
  </si>
  <si>
    <t>97. CH-09 (WORKING CHAIR)</t>
  </si>
  <si>
    <t>98. TB-01 (TABLE D=1000x380mm)</t>
  </si>
  <si>
    <t>99. Pipa Galvanis diameter 3"</t>
  </si>
  <si>
    <t>100. CH-01 (ARM CHAIR)</t>
  </si>
  <si>
    <t>101. CH-02 (ARM CHAIR)</t>
  </si>
  <si>
    <t>102. TB-13 (TABLE D=800x750mm)</t>
  </si>
  <si>
    <t>103. LA-01 (FlOOR LAMP)</t>
  </si>
  <si>
    <t>104. TB-08 (TABLE D=600x450mm)</t>
  </si>
  <si>
    <t>105. TB-15 (LECTURER TABLE D=1400x700mm)</t>
  </si>
  <si>
    <t>106. CH-04b (CHAIR TIPE 2)</t>
  </si>
  <si>
    <t>107. TB-12 (TABLE D=1200x600x1100mm)</t>
  </si>
  <si>
    <t>108. SB-04 (SOFA BED 600x700x800mm)</t>
  </si>
  <si>
    <t>109. CH-04 (CHAIR TIPE 1)</t>
  </si>
  <si>
    <t>110. BAR-02 (BAR TABLE 4000+3000x600x900mm)</t>
  </si>
  <si>
    <t>111. TB-15 (TABLE 1200x600x750mm)</t>
  </si>
  <si>
    <t>112. TB-03 (TABLE D=800x750mm)</t>
  </si>
  <si>
    <t>113. TB-13 (Mimbar)</t>
  </si>
  <si>
    <t>114. TB-13 (TABLE 2800x1200x750mm)</t>
  </si>
  <si>
    <t>115. CH-06 (CHAIR)</t>
  </si>
  <si>
    <t>116. CH-14 (BAR CHAIR)</t>
  </si>
  <si>
    <t>117. SB-10 (OTTOMAN)</t>
  </si>
  <si>
    <t>118. CH-09 (CHAIR)</t>
  </si>
  <si>
    <t>119. CH-01 (LECTURER CHAIR</t>
  </si>
  <si>
    <t>Semarang,    27 November  2025</t>
  </si>
  <si>
    <t xml:space="preserve">Direktur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</si>
</sst>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42" formatCode="_(&quot;$&quot;* #,##0_);_(&quot;$&quot;* \(#,##0\);_(&quot;$&quot;* &quot;-&quot;_);_(@_)"/>
    <numFmt numFmtId="41" formatCode="_(* #,##0_);_(* \(#,##0\);_(* &quot;-&quot;_);_(@_)"/>
    <numFmt numFmtId="43" formatCode="_(* #,##0.00_);_(* \(#,##0.00\);_(* &quot;-&quot;??_);_(@_)"/>
    <numFmt numFmtId="164" formatCode="_-* #,##0_-;\-* #,##0_-;_-* &quot;-&quot;_-;_-@_-"/>
    <numFmt numFmtId="165" formatCode="_-&quot;Rp&quot;* #,##0.00_-;\-&quot;Rp&quot;* #,##0.00_-;_-&quot;Rp&quot;* &quot;-&quot;??_-;_-@_-"/>
    <numFmt numFmtId="166" formatCode="_-* #,##0.00_-;\-* #,##0.00_-;_-* &quot;-&quot;??_-;_-@_-"/>
    <numFmt numFmtId="167" formatCode="_-* #,##0.00_-;\-* #,##0.00_-;_-* &quot;-&quot;_-;_-@_-"/>
    <numFmt numFmtId="168" formatCode="_(* #,##0.00_);_(* \(#,##0.00\);_(* &quot;-&quot;_);_(@_)"/>
    <numFmt numFmtId="169" formatCode="_(* #,##0.000_);_(* \(#,##0.000\);_(* &quot;-&quot;_);_(@_)"/>
    <numFmt numFmtId="170" formatCode="0.0000000000"/>
    <numFmt numFmtId="171" formatCode="0.00_)"/>
    <numFmt numFmtId="172" formatCode="#,##0.000_);\(#,##0.000\)"/>
    <numFmt numFmtId="173" formatCode="#,##0.0000_);\(#,##0.0000\)"/>
    <numFmt numFmtId="174" formatCode="_(* #,##0_);_(* \(#,##0\);_(* &quot;-&quot;??_);_(@_)"/>
    <numFmt numFmtId="175" formatCode="0.0000"/>
    <numFmt numFmtId="176" formatCode="#,###.\-"/>
    <numFmt numFmtId="177" formatCode="#,##0.\-"/>
    <numFmt numFmtId="178" formatCode="#,##0.0000"/>
    <numFmt numFmtId="179" formatCode="0_)"/>
    <numFmt numFmtId="180" formatCode="_(* #,##0.0000_);_(* \(#,##0.0000\);_(* &quot;-&quot;??_);_(@_)"/>
    <numFmt numFmtId="181" formatCode="_(* #,##0.0000_);_(* \(#,##0.0000\);_(* &quot;-&quot;_);_(@_)"/>
    <numFmt numFmtId="182" formatCode="0.000"/>
    <numFmt numFmtId="183" formatCode="_-* #,##0.0000_-;\-* #,##0.0000_-;_-* &quot;-&quot;????_-;_-@_-"/>
    <numFmt numFmtId="184" formatCode="_(* #,##0.0000_);_(* \(#,##0.0000\);_(* &quot;-&quot;????_);_(@_)"/>
    <numFmt numFmtId="185" formatCode="&quot; &quot;* #,##0.000&quot; &quot;;&quot; &quot;* \(#,##0.000\);&quot; &quot;* &quot;-&quot;??&quot; &quot;"/>
    <numFmt numFmtId="186" formatCode="_(* #,##0.0_);_(* \(#,##0.0\);_(* &quot;-&quot;??_);_(@_)"/>
    <numFmt numFmtId="187" formatCode="_(* #,##0.000_);_(* \(#,##0.000\);_(* &quot;-&quot;??_);_(@_)"/>
    <numFmt numFmtId="188" formatCode="_-* #,##0.0000_-;\-* #,##0.0000_-;_-* &quot;-&quot;_-;_-@_-"/>
    <numFmt numFmtId="189" formatCode="_([$Rp-421]* #,##0.00_);_([$Rp-421]* \(#,##0.00\);_([$Rp-421]* &quot;-&quot;??_);_(@_)"/>
    <numFmt numFmtId="190" formatCode="_-* #,##0.0_-;\-* #,##0.0_-;_-* &quot;-&quot;_-;_-@_-"/>
    <numFmt numFmtId="191" formatCode="_(&quot;Rp&quot;* #,##0.00_);_(&quot;Rp&quot;* \(#,##0.00\);_(&quot;Rp&quot;* &quot;-&quot;??_);_(@_)"/>
    <numFmt numFmtId="192" formatCode="_-* #,##0.000000_-;\-* #,##0.000000_-;_-* &quot;-&quot;_-;_-@_-"/>
    <numFmt numFmtId="193" formatCode="_-* #,##0.0000000_-;\-* #,##0.0000000_-;_-* &quot;-&quot;_-;_-@_-"/>
  </numFmts>
  <fonts count="112">
    <font>
      <sz val="10"/>
      <color rgb="FF000000"/>
      <name val="Times New Roman"/>
      <charset val="20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Lucida Sans Unicode"/>
      <family val="2"/>
    </font>
    <font>
      <sz val="10"/>
      <color rgb="FF000000"/>
      <name val="Times New Roman"/>
      <family val="1"/>
    </font>
    <font>
      <b/>
      <sz val="11"/>
      <color theme="1"/>
      <name val="Calibri"/>
      <family val="2"/>
      <scheme val="minor"/>
    </font>
    <font>
      <b/>
      <sz val="10"/>
      <name val="Segoe UI"/>
      <family val="2"/>
    </font>
    <font>
      <sz val="10"/>
      <color rgb="FF000000"/>
      <name val="Times New Roman"/>
      <family val="1"/>
    </font>
    <font>
      <b/>
      <sz val="10"/>
      <color rgb="FF000000"/>
      <name val="Times New Roman"/>
      <family val="1"/>
    </font>
    <font>
      <b/>
      <sz val="14"/>
      <name val="Arial"/>
      <family val="2"/>
    </font>
    <font>
      <b/>
      <sz val="8.5"/>
      <name val="Arial"/>
      <family val="2"/>
    </font>
    <font>
      <sz val="10"/>
      <name val="Arial"/>
      <family val="2"/>
    </font>
    <font>
      <b/>
      <sz val="8"/>
      <name val="Arial"/>
      <family val="2"/>
    </font>
    <font>
      <b/>
      <sz val="12"/>
      <name val="Arial"/>
      <family val="2"/>
    </font>
    <font>
      <sz val="8"/>
      <name val="Tahoma"/>
      <family val="2"/>
    </font>
    <font>
      <sz val="8"/>
      <name val="Arial"/>
      <family val="2"/>
    </font>
    <font>
      <b/>
      <sz val="14"/>
      <color rgb="FF000000"/>
      <name val="Times New Roman"/>
      <family val="1"/>
    </font>
    <font>
      <b/>
      <sz val="9"/>
      <name val="Arial"/>
      <family val="2"/>
    </font>
    <font>
      <sz val="8.5"/>
      <name val="Arial"/>
      <family val="2"/>
    </font>
    <font>
      <sz val="9"/>
      <name val="Arial"/>
      <family val="2"/>
    </font>
    <font>
      <b/>
      <sz val="10"/>
      <name val="Arial"/>
      <family val="2"/>
    </font>
    <font>
      <sz val="9"/>
      <color rgb="FF000000"/>
      <name val="Times New Roman"/>
      <family val="1"/>
    </font>
    <font>
      <i/>
      <sz val="10"/>
      <name val="Arial"/>
      <family val="2"/>
    </font>
    <font>
      <i/>
      <sz val="9"/>
      <name val="Arial"/>
      <family val="2"/>
    </font>
    <font>
      <b/>
      <i/>
      <sz val="9"/>
      <name val="Arial"/>
      <family val="2"/>
    </font>
    <font>
      <b/>
      <u/>
      <sz val="10"/>
      <color rgb="FF000000"/>
      <name val="Times New Roman"/>
      <family val="1"/>
    </font>
    <font>
      <b/>
      <sz val="10"/>
      <color theme="1"/>
      <name val="Arial Narrow"/>
      <family val="2"/>
    </font>
    <font>
      <sz val="10"/>
      <color theme="1"/>
      <name val="Arial Narrow"/>
      <family val="2"/>
    </font>
    <font>
      <sz val="10"/>
      <color theme="0" tint="-0.34998626667073579"/>
      <name val="Arial Narrow"/>
      <family val="2"/>
    </font>
    <font>
      <sz val="11"/>
      <color theme="1"/>
      <name val="Calibri"/>
      <family val="2"/>
      <charset val="1"/>
      <scheme val="minor"/>
    </font>
    <font>
      <sz val="11"/>
      <color indexed="8"/>
      <name val="Tahoma"/>
      <family val="2"/>
    </font>
    <font>
      <sz val="8"/>
      <color rgb="FF000000"/>
      <name val="Tahoma"/>
      <family val="2"/>
    </font>
    <font>
      <b/>
      <sz val="14"/>
      <color theme="1"/>
      <name val="Arial Rounded MT Bold"/>
      <family val="2"/>
    </font>
    <font>
      <sz val="14"/>
      <color theme="1"/>
      <name val="Arial Rounded MT Bold"/>
      <family val="2"/>
    </font>
    <font>
      <sz val="10"/>
      <color theme="1"/>
      <name val="Calibri"/>
      <family val="2"/>
    </font>
    <font>
      <b/>
      <sz val="9.5"/>
      <name val="Calibri"/>
      <family val="2"/>
    </font>
    <font>
      <sz val="9.5"/>
      <name val="Calibri"/>
      <family val="2"/>
    </font>
    <font>
      <sz val="10"/>
      <name val="Segoe UI"/>
      <family val="2"/>
    </font>
    <font>
      <sz val="8"/>
      <name val="Calibri"/>
      <family val="2"/>
    </font>
    <font>
      <b/>
      <sz val="14"/>
      <color rgb="FF000000"/>
      <name val="Calibri"/>
      <family val="2"/>
    </font>
    <font>
      <b/>
      <sz val="14"/>
      <color rgb="FF000000"/>
      <name val="Footlight MT Light"/>
      <family val="1"/>
    </font>
    <font>
      <b/>
      <sz val="10"/>
      <color rgb="FF000000"/>
      <name val="Calibri"/>
      <family val="2"/>
    </font>
    <font>
      <b/>
      <sz val="10"/>
      <color rgb="FF000000"/>
      <name val="Footlight MT Light"/>
      <family val="1"/>
    </font>
    <font>
      <sz val="7"/>
      <color rgb="FF3B3B3B"/>
      <name val="Arial"/>
      <family val="2"/>
    </font>
    <font>
      <sz val="10"/>
      <color rgb="FF000000"/>
      <name val="Footlight MT Light"/>
      <family val="1"/>
    </font>
    <font>
      <b/>
      <sz val="11"/>
      <name val="Times New Roman"/>
      <family val="1"/>
    </font>
    <font>
      <b/>
      <i/>
      <sz val="11"/>
      <color rgb="FF000000"/>
      <name val="Times New Roman"/>
      <family val="1"/>
    </font>
    <font>
      <sz val="10"/>
      <name val="Arial Narrow"/>
      <family val="2"/>
    </font>
    <font>
      <b/>
      <sz val="10"/>
      <name val="Arial Narrow"/>
      <family val="2"/>
    </font>
    <font>
      <sz val="11"/>
      <color indexed="8"/>
      <name val="Calibri"/>
      <family val="2"/>
    </font>
    <font>
      <b/>
      <sz val="11"/>
      <name val="Arial Narrow"/>
      <family val="2"/>
    </font>
    <font>
      <u/>
      <sz val="10"/>
      <name val="Arial Narrow"/>
      <family val="2"/>
    </font>
    <font>
      <i/>
      <sz val="10"/>
      <name val="Arial Narrow"/>
      <family val="2"/>
    </font>
    <font>
      <b/>
      <sz val="9"/>
      <color indexed="81"/>
      <name val="Tahoma"/>
      <family val="2"/>
    </font>
    <font>
      <sz val="9"/>
      <color indexed="81"/>
      <name val="Tahoma"/>
      <family val="2"/>
    </font>
    <font>
      <sz val="22"/>
      <name val="Arial Narrow"/>
      <family val="2"/>
    </font>
    <font>
      <sz val="10"/>
      <name val="Calibri"/>
      <family val="2"/>
    </font>
    <font>
      <sz val="10"/>
      <name val="AvantGarde Bk BT"/>
      <family val="2"/>
    </font>
    <font>
      <vertAlign val="superscript"/>
      <sz val="10"/>
      <name val="Arial Narrow"/>
      <family val="2"/>
    </font>
    <font>
      <sz val="12"/>
      <name val="Arial Narrow"/>
      <family val="2"/>
    </font>
    <font>
      <sz val="10"/>
      <color rgb="FF000000"/>
      <name val="Arial Narrow"/>
      <family val="2"/>
    </font>
    <font>
      <sz val="10"/>
      <color indexed="8"/>
      <name val="Arial Narrow"/>
      <family val="2"/>
    </font>
    <font>
      <sz val="10"/>
      <name val="Aptos Narrow"/>
      <charset val="134"/>
    </font>
    <font>
      <sz val="10"/>
      <color theme="1"/>
      <name val="Times New Roman"/>
      <family val="1"/>
    </font>
    <font>
      <b/>
      <sz val="10"/>
      <color indexed="8"/>
      <name val="Arial Narrow"/>
      <family val="2"/>
    </font>
    <font>
      <sz val="11"/>
      <name val="Calibri"/>
      <family val="2"/>
    </font>
    <font>
      <b/>
      <sz val="16"/>
      <name val="Times New Roman"/>
      <family val="1"/>
    </font>
    <font>
      <sz val="12"/>
      <name val="Times New Roman"/>
      <family val="1"/>
    </font>
    <font>
      <b/>
      <sz val="12"/>
      <name val="Times New Roman"/>
      <family val="1"/>
    </font>
    <font>
      <sz val="11"/>
      <name val="Times New Roman"/>
      <family val="1"/>
    </font>
    <font>
      <b/>
      <u/>
      <sz val="11"/>
      <name val="Times New Roman"/>
      <family val="1"/>
    </font>
    <font>
      <sz val="11"/>
      <color theme="1"/>
      <name val="Times New Roman"/>
      <family val="1"/>
    </font>
    <font>
      <sz val="10.5"/>
      <color theme="1"/>
      <name val="Lucida Sans Unicode"/>
      <family val="2"/>
    </font>
    <font>
      <sz val="12"/>
      <color theme="1"/>
      <name val="Times New Roman"/>
      <family val="1"/>
    </font>
    <font>
      <sz val="11"/>
      <name val="Calibri"/>
      <family val="2"/>
      <scheme val="minor"/>
    </font>
    <font>
      <b/>
      <u/>
      <sz val="10"/>
      <name val="Times New Roman"/>
      <family val="1"/>
    </font>
    <font>
      <b/>
      <u/>
      <sz val="10"/>
      <name val="Arial"/>
      <family val="2"/>
    </font>
    <font>
      <sz val="10"/>
      <name val="MS Sans Serif"/>
      <family val="2"/>
    </font>
    <font>
      <sz val="10"/>
      <name val="Calibri"/>
      <family val="2"/>
      <scheme val="minor"/>
    </font>
    <font>
      <b/>
      <u/>
      <sz val="12"/>
      <name val="Times New Roman"/>
      <family val="1"/>
    </font>
    <font>
      <b/>
      <sz val="12"/>
      <color theme="1"/>
      <name val="Arial Narrow"/>
      <family val="2"/>
    </font>
    <font>
      <b/>
      <sz val="9"/>
      <color theme="1"/>
      <name val="Arial Narrow"/>
      <family val="2"/>
    </font>
    <font>
      <sz val="10"/>
      <color rgb="FF000000"/>
      <name val="Arial"/>
      <family val="2"/>
    </font>
    <font>
      <b/>
      <sz val="10"/>
      <color rgb="FF000000"/>
      <name val="Arial"/>
      <family val="2"/>
    </font>
    <font>
      <sz val="10.5"/>
      <name val="Arial"/>
      <family val="2"/>
    </font>
    <font>
      <sz val="10.5"/>
      <color rgb="FF202529"/>
      <name val="Arial"/>
      <family val="2"/>
    </font>
    <font>
      <b/>
      <sz val="10.5"/>
      <name val="Arial"/>
      <family val="2"/>
    </font>
    <font>
      <b/>
      <sz val="10.5"/>
      <color rgb="FF202529"/>
      <name val="Arial"/>
      <family val="2"/>
    </font>
    <font>
      <sz val="10"/>
      <color rgb="FFFF0000"/>
      <name val="Arial"/>
      <family val="2"/>
    </font>
    <font>
      <sz val="10"/>
      <color rgb="FF1F1F1F"/>
      <name val="Arial"/>
      <family val="2"/>
    </font>
    <font>
      <b/>
      <sz val="12"/>
      <color theme="1"/>
      <name val="Times New Roman"/>
      <family val="1"/>
    </font>
    <font>
      <sz val="8"/>
      <name val="Times New Roman"/>
      <family val="1"/>
    </font>
    <font>
      <sz val="10"/>
      <color theme="1"/>
      <name val="Arial"/>
      <family val="2"/>
    </font>
    <font>
      <sz val="11"/>
      <color rgb="FFFF0000"/>
      <name val="Times New Roman"/>
      <family val="1"/>
    </font>
    <font>
      <b/>
      <sz val="10"/>
      <color theme="1"/>
      <name val="Arial"/>
      <family val="2"/>
    </font>
    <font>
      <sz val="10"/>
      <color rgb="FF202529"/>
      <name val="Arial"/>
      <family val="2"/>
    </font>
    <font>
      <sz val="10"/>
      <color rgb="FFFF0000"/>
      <name val="Times New Roman"/>
      <family val="1"/>
    </font>
    <font>
      <sz val="11"/>
      <name val="Calibri"/>
      <family val="2"/>
    </font>
    <font>
      <b/>
      <sz val="11"/>
      <color theme="1"/>
      <name val="Arial Narrow"/>
      <family val="2"/>
    </font>
    <font>
      <sz val="11"/>
      <name val="Arial Narrow"/>
      <family val="2"/>
    </font>
    <font>
      <i/>
      <sz val="11"/>
      <name val="Arial Narrow"/>
      <family val="2"/>
    </font>
    <font>
      <b/>
      <sz val="10"/>
      <color theme="1"/>
      <name val="Times New Roman"/>
      <family val="1"/>
    </font>
    <font>
      <b/>
      <u/>
      <sz val="10"/>
      <color theme="1"/>
      <name val="Times New Roman"/>
      <family val="1"/>
    </font>
    <font>
      <sz val="10.5"/>
      <name val="Lucida Sans Unicode"/>
      <family val="2"/>
    </font>
    <font>
      <sz val="10.5"/>
      <color rgb="FF202529"/>
      <name val="Lucida Sans Unicode"/>
      <family val="2"/>
    </font>
    <font>
      <b/>
      <sz val="12"/>
      <color rgb="FF202529"/>
      <name val="Arial"/>
      <family val="2"/>
    </font>
    <font>
      <b/>
      <sz val="10.5"/>
      <name val="Lucida Sans Unicode"/>
      <family val="2"/>
    </font>
    <font>
      <b/>
      <sz val="10.5"/>
      <color rgb="FF202529"/>
      <name val="Lucida Sans Unicode"/>
      <family val="2"/>
    </font>
    <font>
      <sz val="11"/>
      <name val="Calibri"/>
    </font>
  </fonts>
  <fills count="10">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000000"/>
      </patternFill>
    </fill>
    <fill>
      <patternFill patternType="solid">
        <fgColor rgb="FF66FFFF"/>
        <bgColor indexed="64"/>
      </patternFill>
    </fill>
    <fill>
      <patternFill patternType="solid">
        <fgColor theme="0"/>
        <bgColor indexed="64"/>
      </patternFill>
    </fill>
    <fill>
      <patternFill patternType="solid">
        <fgColor rgb="FFFFFFFF"/>
      </patternFill>
    </fill>
    <fill>
      <patternFill patternType="solid">
        <fgColor theme="6" tint="0.79998168889431442"/>
        <bgColor indexed="64"/>
      </patternFill>
    </fill>
    <fill>
      <patternFill patternType="solid">
        <fgColor rgb="FF92D050"/>
        <bgColor indexed="64"/>
      </patternFill>
    </fill>
  </fills>
  <borders count="346">
    <border>
      <left/>
      <right/>
      <top/>
      <bottom/>
      <diagonal/>
    </border>
    <border>
      <left style="thin">
        <color rgb="FF000000"/>
      </left>
      <right/>
      <top style="thin">
        <color rgb="FF000000"/>
      </top>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double">
        <color auto="1"/>
      </top>
      <bottom style="hair">
        <color auto="1"/>
      </bottom>
      <diagonal/>
    </border>
    <border>
      <left style="thin">
        <color auto="1"/>
      </left>
      <right style="thin">
        <color auto="1"/>
      </right>
      <top style="double">
        <color auto="1"/>
      </top>
      <bottom style="hair">
        <color auto="1"/>
      </bottom>
      <diagonal/>
    </border>
    <border>
      <left style="thin">
        <color auto="1"/>
      </left>
      <right style="medium">
        <color auto="1"/>
      </right>
      <top style="double">
        <color auto="1"/>
      </top>
      <bottom style="hair">
        <color auto="1"/>
      </bottom>
      <diagonal/>
    </border>
    <border>
      <left style="medium">
        <color auto="1"/>
      </left>
      <right style="thin">
        <color auto="1"/>
      </right>
      <top style="hair">
        <color auto="1"/>
      </top>
      <bottom/>
      <diagonal/>
    </border>
    <border>
      <left style="thin">
        <color auto="1"/>
      </left>
      <right style="thin">
        <color auto="1"/>
      </right>
      <top style="hair">
        <color auto="1"/>
      </top>
      <bottom/>
      <diagonal/>
    </border>
    <border>
      <left style="thin">
        <color auto="1"/>
      </left>
      <right style="medium">
        <color auto="1"/>
      </right>
      <top style="hair">
        <color auto="1"/>
      </top>
      <bottom/>
      <diagonal/>
    </border>
    <border>
      <left style="medium">
        <color auto="1"/>
      </left>
      <right style="thin">
        <color auto="1"/>
      </right>
      <top/>
      <bottom style="hair">
        <color auto="1"/>
      </bottom>
      <diagonal/>
    </border>
    <border>
      <left style="medium">
        <color rgb="FF000000"/>
      </left>
      <right/>
      <top style="medium">
        <color rgb="FF000000"/>
      </top>
      <bottom/>
      <diagonal/>
    </border>
    <border>
      <left/>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style="thin">
        <color auto="1"/>
      </left>
      <right style="thin">
        <color auto="1"/>
      </right>
      <top style="medium">
        <color rgb="FF000000"/>
      </top>
      <bottom/>
      <diagonal/>
    </border>
    <border>
      <left style="thin">
        <color auto="1"/>
      </left>
      <right/>
      <top style="medium">
        <color rgb="FF000000"/>
      </top>
      <bottom style="thin">
        <color indexed="64"/>
      </bottom>
      <diagonal/>
    </border>
    <border>
      <left/>
      <right/>
      <top style="medium">
        <color rgb="FF000000"/>
      </top>
      <bottom style="thin">
        <color indexed="64"/>
      </bottom>
      <diagonal/>
    </border>
    <border>
      <left style="thin">
        <color auto="1"/>
      </left>
      <right style="medium">
        <color rgb="FF000000"/>
      </right>
      <top style="medium">
        <color rgb="FF000000"/>
      </top>
      <bottom/>
      <diagonal/>
    </border>
    <border>
      <left style="medium">
        <color rgb="FF000000"/>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style="medium">
        <color rgb="FF000000"/>
      </left>
      <right/>
      <top style="thin">
        <color rgb="FF000000"/>
      </top>
      <bottom style="double">
        <color rgb="FF000000"/>
      </bottom>
      <diagonal/>
    </border>
    <border>
      <left/>
      <right/>
      <top style="thin">
        <color rgb="FF000000"/>
      </top>
      <bottom style="double">
        <color rgb="FF000000"/>
      </bottom>
      <diagonal/>
    </border>
    <border>
      <left style="thin">
        <color rgb="FF000000"/>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indexed="64"/>
      </left>
      <right style="thin">
        <color rgb="FF000000"/>
      </right>
      <top style="thin">
        <color indexed="64"/>
      </top>
      <bottom/>
      <diagonal/>
    </border>
    <border>
      <left style="thin">
        <color rgb="FF000000"/>
      </left>
      <right style="thin">
        <color rgb="FF000000"/>
      </right>
      <top/>
      <bottom/>
      <diagonal/>
    </border>
    <border>
      <left style="thin">
        <color rgb="FF000000"/>
      </left>
      <right style="medium">
        <color rgb="FF000000"/>
      </right>
      <top style="thin">
        <color rgb="FF000000"/>
      </top>
      <bottom/>
      <diagonal/>
    </border>
    <border>
      <left style="medium">
        <color rgb="FF000000"/>
      </left>
      <right/>
      <top style="double">
        <color rgb="FF000000"/>
      </top>
      <bottom style="hair">
        <color rgb="FF000000"/>
      </bottom>
      <diagonal/>
    </border>
    <border>
      <left/>
      <right style="thin">
        <color rgb="FF000000"/>
      </right>
      <top style="double">
        <color rgb="FF000000"/>
      </top>
      <bottom style="hair">
        <color rgb="FF000000"/>
      </bottom>
      <diagonal/>
    </border>
    <border>
      <left/>
      <right/>
      <top style="double">
        <color rgb="FF000000"/>
      </top>
      <bottom style="hair">
        <color rgb="FF000000"/>
      </bottom>
      <diagonal/>
    </border>
    <border>
      <left style="thin">
        <color rgb="FF000000"/>
      </left>
      <right/>
      <top style="double">
        <color rgb="FF000000"/>
      </top>
      <bottom style="hair">
        <color rgb="FF000000"/>
      </bottom>
      <diagonal/>
    </border>
    <border>
      <left style="thin">
        <color indexed="64"/>
      </left>
      <right style="thin">
        <color rgb="FF000000"/>
      </right>
      <top style="double">
        <color rgb="FF000000"/>
      </top>
      <bottom style="hair">
        <color rgb="FF000000"/>
      </bottom>
      <diagonal/>
    </border>
    <border>
      <left style="thin">
        <color rgb="FF000000"/>
      </left>
      <right style="thin">
        <color rgb="FF000000"/>
      </right>
      <top style="double">
        <color rgb="FF000000"/>
      </top>
      <bottom style="hair">
        <color rgb="FF000000"/>
      </bottom>
      <diagonal/>
    </border>
    <border>
      <left style="thin">
        <color rgb="FF000000"/>
      </left>
      <right style="thin">
        <color rgb="FF000000"/>
      </right>
      <top style="double">
        <color rgb="FF000000"/>
      </top>
      <bottom/>
      <diagonal/>
    </border>
    <border>
      <left style="thin">
        <color rgb="FF000000"/>
      </left>
      <right style="medium">
        <color rgb="FF000000"/>
      </right>
      <top style="double">
        <color rgb="FF000000"/>
      </top>
      <bottom/>
      <diagonal/>
    </border>
    <border>
      <left style="medium">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style="thin">
        <color indexed="64"/>
      </left>
      <right style="thin">
        <color rgb="FF000000"/>
      </right>
      <top style="hair">
        <color rgb="FF000000"/>
      </top>
      <bottom style="hair">
        <color rgb="FF000000"/>
      </bottom>
      <diagonal/>
    </border>
    <border>
      <left style="thin">
        <color rgb="FF000000"/>
      </left>
      <right style="thin">
        <color rgb="FF000000"/>
      </right>
      <top/>
      <bottom style="hair">
        <color rgb="FF000000"/>
      </bottom>
      <diagonal/>
    </border>
    <border>
      <left style="thin">
        <color rgb="FF000000"/>
      </left>
      <right style="medium">
        <color rgb="FF000000"/>
      </right>
      <top/>
      <bottom/>
      <diagonal/>
    </border>
    <border>
      <left/>
      <right/>
      <top style="hair">
        <color rgb="FF000000"/>
      </top>
      <bottom style="hair">
        <color rgb="FF000000"/>
      </bottom>
      <diagonal/>
    </border>
    <border>
      <left style="medium">
        <color rgb="FF000000"/>
      </left>
      <right/>
      <top style="hair">
        <color rgb="FF000000"/>
      </top>
      <bottom/>
      <diagonal/>
    </border>
    <border>
      <left style="thin">
        <color rgb="FF000000"/>
      </left>
      <right style="thin">
        <color rgb="FF000000"/>
      </right>
      <top style="hair">
        <color rgb="FF000000"/>
      </top>
      <bottom/>
      <diagonal/>
    </border>
    <border>
      <left style="medium">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right/>
      <top style="hair">
        <color rgb="FF000000"/>
      </top>
      <bottom style="thin">
        <color rgb="FF000000"/>
      </bottom>
      <diagonal/>
    </border>
    <border>
      <left style="thin">
        <color rgb="FF000000"/>
      </left>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ck">
        <color rgb="FF7030A0"/>
      </left>
      <right/>
      <top style="thick">
        <color rgb="FF7030A0"/>
      </top>
      <bottom/>
      <diagonal/>
    </border>
    <border>
      <left/>
      <right/>
      <top style="thick">
        <color rgb="FF7030A0"/>
      </top>
      <bottom/>
      <diagonal/>
    </border>
    <border>
      <left/>
      <right style="thick">
        <color rgb="FF7030A0"/>
      </right>
      <top style="thick">
        <color rgb="FF7030A0"/>
      </top>
      <bottom/>
      <diagonal/>
    </border>
    <border>
      <left style="thick">
        <color rgb="FF7030A0"/>
      </left>
      <right/>
      <top/>
      <bottom/>
      <diagonal/>
    </border>
    <border>
      <left/>
      <right style="thick">
        <color rgb="FF7030A0"/>
      </right>
      <top/>
      <bottom/>
      <diagonal/>
    </border>
    <border>
      <left style="thick">
        <color rgb="FF7030A0"/>
      </left>
      <right/>
      <top/>
      <bottom style="thick">
        <color rgb="FF7030A0"/>
      </bottom>
      <diagonal/>
    </border>
    <border>
      <left/>
      <right/>
      <top/>
      <bottom style="thick">
        <color rgb="FF7030A0"/>
      </bottom>
      <diagonal/>
    </border>
    <border>
      <left/>
      <right style="thick">
        <color rgb="FF7030A0"/>
      </right>
      <top/>
      <bottom style="thick">
        <color rgb="FF7030A0"/>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auto="1"/>
      </left>
      <right style="medium">
        <color auto="1"/>
      </right>
      <top style="thin">
        <color auto="1"/>
      </top>
      <bottom/>
      <diagonal/>
    </border>
    <border>
      <left style="thin">
        <color auto="1"/>
      </left>
      <right/>
      <top style="double">
        <color auto="1"/>
      </top>
      <bottom style="hair">
        <color auto="1"/>
      </bottom>
      <diagonal/>
    </border>
    <border>
      <left/>
      <right style="thin">
        <color indexed="64"/>
      </right>
      <top style="double">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diagonal/>
    </border>
    <border>
      <left/>
      <right style="thin">
        <color auto="1"/>
      </right>
      <top/>
      <bottom style="hair">
        <color auto="1"/>
      </bottom>
      <diagonal/>
    </border>
    <border>
      <left style="thin">
        <color indexed="64"/>
      </left>
      <right/>
      <top style="hair">
        <color indexed="64"/>
      </top>
      <bottom/>
      <diagonal/>
    </border>
    <border>
      <left style="medium">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auto="1"/>
      </left>
      <right/>
      <top/>
      <bottom style="hair">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auto="1"/>
      </left>
      <right style="medium">
        <color auto="1"/>
      </right>
      <top style="hair">
        <color auto="1"/>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hair">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medium">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indexed="64"/>
      </left>
      <right/>
      <top style="medium">
        <color indexed="64"/>
      </top>
      <bottom/>
      <diagonal/>
    </border>
    <border>
      <left style="medium">
        <color auto="1"/>
      </left>
      <right/>
      <top style="thin">
        <color auto="1"/>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top style="double">
        <color indexed="64"/>
      </top>
      <bottom style="hair">
        <color indexed="64"/>
      </bottom>
      <diagonal/>
    </border>
    <border>
      <left style="medium">
        <color auto="1"/>
      </left>
      <right/>
      <top style="hair">
        <color auto="1"/>
      </top>
      <bottom style="hair">
        <color auto="1"/>
      </bottom>
      <diagonal/>
    </border>
    <border>
      <left style="medium">
        <color auto="1"/>
      </left>
      <right/>
      <top style="hair">
        <color auto="1"/>
      </top>
      <bottom style="double">
        <color auto="1"/>
      </bottom>
      <diagonal/>
    </border>
    <border>
      <left/>
      <right style="thin">
        <color indexed="64"/>
      </right>
      <top style="hair">
        <color indexed="64"/>
      </top>
      <bottom style="double">
        <color indexed="64"/>
      </bottom>
      <diagonal/>
    </border>
    <border>
      <left style="medium">
        <color indexed="64"/>
      </left>
      <right/>
      <top style="double">
        <color auto="1"/>
      </top>
      <bottom style="thin">
        <color indexed="64"/>
      </bottom>
      <diagonal/>
    </border>
    <border>
      <left/>
      <right style="thin">
        <color indexed="64"/>
      </right>
      <top style="double">
        <color auto="1"/>
      </top>
      <bottom style="thin">
        <color indexed="64"/>
      </bottom>
      <diagonal/>
    </border>
    <border>
      <left style="medium">
        <color auto="1"/>
      </left>
      <right/>
      <top style="thin">
        <color auto="1"/>
      </top>
      <bottom style="thin">
        <color auto="1"/>
      </bottom>
      <diagonal/>
    </border>
    <border>
      <left style="medium">
        <color indexed="64"/>
      </left>
      <right/>
      <top style="thin">
        <color indexed="64"/>
      </top>
      <bottom style="medium">
        <color indexed="64"/>
      </bottom>
      <diagonal/>
    </border>
    <border>
      <left/>
      <right/>
      <top/>
      <bottom style="medium">
        <color indexed="8"/>
      </bottom>
      <diagonal/>
    </border>
    <border>
      <left style="medium">
        <color theme="1"/>
      </left>
      <right style="thin">
        <color theme="1"/>
      </right>
      <top style="medium">
        <color theme="1"/>
      </top>
      <bottom style="medium">
        <color theme="1"/>
      </bottom>
      <diagonal/>
    </border>
    <border>
      <left style="thin">
        <color theme="1"/>
      </left>
      <right style="thin">
        <color theme="1"/>
      </right>
      <top style="medium">
        <color theme="1"/>
      </top>
      <bottom style="medium">
        <color theme="1"/>
      </bottom>
      <diagonal/>
    </border>
    <border>
      <left style="thin">
        <color theme="1"/>
      </left>
      <right style="medium">
        <color theme="1"/>
      </right>
      <top style="medium">
        <color theme="1"/>
      </top>
      <bottom style="medium">
        <color theme="1"/>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style="thin">
        <color theme="1"/>
      </left>
      <right style="medium">
        <color theme="1"/>
      </right>
      <top style="medium">
        <color theme="1"/>
      </top>
      <bottom/>
      <diagonal/>
    </border>
    <border>
      <left style="medium">
        <color theme="1"/>
      </left>
      <right style="thin">
        <color theme="1"/>
      </right>
      <top/>
      <bottom style="thin">
        <color theme="1"/>
      </bottom>
      <diagonal/>
    </border>
    <border>
      <left style="thin">
        <color theme="1"/>
      </left>
      <right style="thin">
        <color theme="1"/>
      </right>
      <top/>
      <bottom style="thin">
        <color theme="1"/>
      </bottom>
      <diagonal/>
    </border>
    <border>
      <left style="thin">
        <color theme="1"/>
      </left>
      <right style="medium">
        <color theme="1"/>
      </right>
      <top/>
      <bottom style="thin">
        <color theme="1"/>
      </bottom>
      <diagonal/>
    </border>
    <border>
      <left style="medium">
        <color theme="1"/>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style="thin">
        <color indexed="8"/>
      </right>
      <top style="thin">
        <color theme="1"/>
      </top>
      <bottom style="thin">
        <color theme="1"/>
      </bottom>
      <diagonal/>
    </border>
    <border>
      <left style="thin">
        <color indexed="8"/>
      </left>
      <right style="thin">
        <color indexed="8"/>
      </right>
      <top style="thin">
        <color theme="1"/>
      </top>
      <bottom style="thin">
        <color theme="1"/>
      </bottom>
      <diagonal/>
    </border>
    <border>
      <left style="thin">
        <color indexed="8"/>
      </left>
      <right style="medium">
        <color theme="1"/>
      </right>
      <top style="thin">
        <color theme="1"/>
      </top>
      <bottom style="thin">
        <color theme="1"/>
      </bottom>
      <diagonal/>
    </border>
    <border>
      <left style="thin">
        <color indexed="64"/>
      </left>
      <right style="thin">
        <color indexed="64"/>
      </right>
      <top style="thin">
        <color theme="1"/>
      </top>
      <bottom style="thin">
        <color theme="1"/>
      </bottom>
      <diagonal/>
    </border>
    <border>
      <left style="thin">
        <color auto="1"/>
      </left>
      <right style="thin">
        <color indexed="64"/>
      </right>
      <top style="thin">
        <color theme="1"/>
      </top>
      <bottom style="thin">
        <color theme="1"/>
      </bottom>
      <diagonal/>
    </border>
    <border>
      <left style="thin">
        <color indexed="8"/>
      </left>
      <right style="thin">
        <color indexed="64"/>
      </right>
      <top style="thin">
        <color theme="1"/>
      </top>
      <bottom style="thin">
        <color theme="1"/>
      </bottom>
      <diagonal/>
    </border>
    <border>
      <left style="thin">
        <color indexed="8"/>
      </left>
      <right/>
      <top style="thin">
        <color theme="1"/>
      </top>
      <bottom style="thin">
        <color theme="1"/>
      </bottom>
      <diagonal/>
    </border>
    <border>
      <left style="medium">
        <color theme="1"/>
      </left>
      <right/>
      <top style="thin">
        <color theme="1"/>
      </top>
      <bottom style="thin">
        <color theme="1"/>
      </bottom>
      <diagonal/>
    </border>
    <border>
      <left style="medium">
        <color theme="1"/>
      </left>
      <right style="thin">
        <color indexed="8"/>
      </right>
      <top style="thin">
        <color theme="1"/>
      </top>
      <bottom style="medium">
        <color theme="1"/>
      </bottom>
      <diagonal/>
    </border>
    <border>
      <left style="thin">
        <color indexed="8"/>
      </left>
      <right style="thin">
        <color indexed="8"/>
      </right>
      <top style="thin">
        <color theme="1"/>
      </top>
      <bottom style="medium">
        <color theme="1"/>
      </bottom>
      <diagonal/>
    </border>
    <border>
      <left style="thin">
        <color indexed="8"/>
      </left>
      <right style="medium">
        <color theme="1"/>
      </right>
      <top style="thin">
        <color theme="1"/>
      </top>
      <bottom style="medium">
        <color theme="1"/>
      </bottom>
      <diagonal/>
    </border>
    <border>
      <left style="medium">
        <color theme="1"/>
      </left>
      <right style="thin">
        <color indexed="8"/>
      </right>
      <top style="medium">
        <color theme="1"/>
      </top>
      <bottom style="thin">
        <color theme="1"/>
      </bottom>
      <diagonal/>
    </border>
    <border>
      <left style="thin">
        <color indexed="8"/>
      </left>
      <right style="thin">
        <color indexed="8"/>
      </right>
      <top style="medium">
        <color theme="1"/>
      </top>
      <bottom style="thin">
        <color theme="1"/>
      </bottom>
      <diagonal/>
    </border>
    <border>
      <left style="thin">
        <color indexed="8"/>
      </left>
      <right style="medium">
        <color theme="1"/>
      </right>
      <top style="medium">
        <color theme="1"/>
      </top>
      <bottom style="thin">
        <color theme="1"/>
      </bottom>
      <diagonal/>
    </border>
    <border>
      <left style="thin">
        <color theme="1"/>
      </left>
      <right style="thin">
        <color indexed="8"/>
      </right>
      <top style="thin">
        <color theme="1"/>
      </top>
      <bottom style="thin">
        <color theme="1"/>
      </bottom>
      <diagonal/>
    </border>
    <border>
      <left/>
      <right style="thin">
        <color indexed="8"/>
      </right>
      <top style="thin">
        <color theme="1"/>
      </top>
      <bottom style="thin">
        <color theme="1"/>
      </bottom>
      <diagonal/>
    </border>
    <border>
      <left style="thin">
        <color auto="1"/>
      </left>
      <right style="thin">
        <color indexed="64"/>
      </right>
      <top style="thin">
        <color theme="1"/>
      </top>
      <bottom style="medium">
        <color theme="1"/>
      </bottom>
      <diagonal/>
    </border>
    <border>
      <left style="thin">
        <color auto="1"/>
      </left>
      <right style="thin">
        <color indexed="64"/>
      </right>
      <top style="medium">
        <color theme="1"/>
      </top>
      <bottom style="thin">
        <color theme="1"/>
      </bottom>
      <diagonal/>
    </border>
    <border>
      <left/>
      <right/>
      <top style="thin">
        <color theme="1"/>
      </top>
      <bottom style="thin">
        <color theme="1"/>
      </bottom>
      <diagonal/>
    </border>
    <border>
      <left style="medium">
        <color theme="1"/>
      </left>
      <right/>
      <top style="thin">
        <color theme="1"/>
      </top>
      <bottom style="medium">
        <color theme="1"/>
      </bottom>
      <diagonal/>
    </border>
    <border>
      <left style="thin">
        <color theme="1"/>
      </left>
      <right style="thin">
        <color indexed="8"/>
      </right>
      <top style="thin">
        <color theme="1"/>
      </top>
      <bottom style="medium">
        <color theme="1"/>
      </bottom>
      <diagonal/>
    </border>
    <border>
      <left style="medium">
        <color theme="1"/>
      </left>
      <right/>
      <top style="medium">
        <color theme="1"/>
      </top>
      <bottom style="thin">
        <color theme="1"/>
      </bottom>
      <diagonal/>
    </border>
    <border>
      <left style="thin">
        <color theme="1"/>
      </left>
      <right style="thin">
        <color indexed="8"/>
      </right>
      <top style="medium">
        <color theme="1"/>
      </top>
      <bottom style="thin">
        <color theme="1"/>
      </bottom>
      <diagonal/>
    </border>
    <border>
      <left/>
      <right/>
      <top/>
      <bottom style="medium">
        <color auto="1"/>
      </bottom>
      <diagonal/>
    </border>
    <border>
      <left/>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thin">
        <color auto="1"/>
      </bottom>
      <diagonal/>
    </border>
    <border>
      <left/>
      <right/>
      <top/>
      <bottom style="thin">
        <color theme="1"/>
      </bottom>
      <diagonal/>
    </border>
    <border>
      <left style="thin">
        <color indexed="64"/>
      </left>
      <right style="medium">
        <color indexed="64"/>
      </right>
      <top/>
      <bottom style="medium">
        <color indexed="64"/>
      </bottom>
      <diagonal/>
    </border>
    <border>
      <left style="medium">
        <color indexed="64"/>
      </left>
      <right style="thin">
        <color auto="1"/>
      </right>
      <top/>
      <bottom style="thin">
        <color indexed="8"/>
      </bottom>
      <diagonal/>
    </border>
    <border>
      <left style="thin">
        <color indexed="64"/>
      </left>
      <right style="thin">
        <color indexed="64"/>
      </right>
      <top/>
      <bottom style="thin">
        <color indexed="8"/>
      </bottom>
      <diagonal/>
    </border>
    <border>
      <left style="thin">
        <color indexed="64"/>
      </left>
      <right style="medium">
        <color indexed="64"/>
      </right>
      <top/>
      <bottom style="thin">
        <color indexed="8"/>
      </bottom>
      <diagonal/>
    </border>
    <border>
      <left style="medium">
        <color indexed="64"/>
      </left>
      <right style="thin">
        <color auto="1"/>
      </right>
      <top/>
      <bottom style="thin">
        <color auto="1"/>
      </bottom>
      <diagonal/>
    </border>
    <border>
      <left style="thin">
        <color indexed="64"/>
      </left>
      <right style="thin">
        <color auto="1"/>
      </right>
      <top/>
      <bottom style="thin">
        <color auto="1"/>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top style="thin">
        <color indexed="8"/>
      </top>
      <bottom style="thin">
        <color indexed="8"/>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8"/>
      </left>
      <right style="thin">
        <color indexed="8"/>
      </right>
      <top style="thin">
        <color indexed="64"/>
      </top>
      <bottom style="thin">
        <color indexed="64"/>
      </bottom>
      <diagonal/>
    </border>
    <border>
      <left style="medium">
        <color indexed="64"/>
      </left>
      <right style="thin">
        <color indexed="64"/>
      </right>
      <top style="thin">
        <color indexed="64"/>
      </top>
      <bottom style="thin">
        <color indexed="8"/>
      </bottom>
      <diagonal/>
    </border>
    <border>
      <left style="thin">
        <color indexed="64"/>
      </left>
      <right style="thin">
        <color indexed="64"/>
      </right>
      <top style="thin">
        <color indexed="64"/>
      </top>
      <bottom style="thin">
        <color indexed="8"/>
      </bottom>
      <diagonal/>
    </border>
    <border>
      <left style="thin">
        <color indexed="64"/>
      </left>
      <right style="medium">
        <color indexed="64"/>
      </right>
      <top style="thin">
        <color indexed="64"/>
      </top>
      <bottom style="thin">
        <color indexed="8"/>
      </bottom>
      <diagonal/>
    </border>
    <border>
      <left style="medium">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64"/>
      </left>
      <right style="thin">
        <color indexed="64"/>
      </right>
      <top style="thin">
        <color indexed="8"/>
      </top>
      <bottom style="thin">
        <color indexed="64"/>
      </bottom>
      <diagonal/>
    </border>
    <border>
      <left style="thin">
        <color indexed="8"/>
      </left>
      <right style="medium">
        <color indexed="64"/>
      </right>
      <top style="thin">
        <color indexed="8"/>
      </top>
      <bottom style="thin">
        <color indexed="64"/>
      </bottom>
      <diagonal/>
    </border>
    <border>
      <left style="thin">
        <color auto="1"/>
      </left>
      <right style="thin">
        <color auto="1"/>
      </right>
      <top style="thin">
        <color indexed="64"/>
      </top>
      <bottom style="thin">
        <color auto="1"/>
      </bottom>
      <diagonal/>
    </border>
    <border>
      <left style="thin">
        <color indexed="8"/>
      </left>
      <right style="medium">
        <color indexed="64"/>
      </right>
      <top style="thin">
        <color indexed="64"/>
      </top>
      <bottom style="thin">
        <color indexed="64"/>
      </bottom>
      <diagonal/>
    </border>
    <border>
      <left/>
      <right/>
      <top style="thin">
        <color auto="1"/>
      </top>
      <bottom/>
      <diagonal/>
    </border>
    <border>
      <left/>
      <right style="medium">
        <color indexed="64"/>
      </right>
      <top style="thin">
        <color indexed="64"/>
      </top>
      <bottom style="thin">
        <color indexed="64"/>
      </bottom>
      <diagonal/>
    </border>
    <border>
      <left style="thin">
        <color indexed="8"/>
      </left>
      <right style="thin">
        <color indexed="8"/>
      </right>
      <top style="thin">
        <color auto="1"/>
      </top>
      <bottom/>
      <diagonal/>
    </border>
    <border>
      <left style="medium">
        <color indexed="64"/>
      </left>
      <right/>
      <top style="thin">
        <color indexed="8"/>
      </top>
      <bottom/>
      <diagonal/>
    </border>
    <border>
      <left style="thin">
        <color indexed="64"/>
      </left>
      <right style="thin">
        <color auto="1"/>
      </right>
      <top style="thin">
        <color auto="1"/>
      </top>
      <bottom style="thin">
        <color auto="1"/>
      </bottom>
      <diagonal/>
    </border>
    <border>
      <left style="thin">
        <color auto="1"/>
      </left>
      <right style="thin">
        <color auto="1"/>
      </right>
      <top style="thin">
        <color auto="1"/>
      </top>
      <bottom/>
      <diagonal/>
    </border>
    <border>
      <left/>
      <right style="medium">
        <color indexed="64"/>
      </right>
      <top style="thin">
        <color indexed="8"/>
      </top>
      <bottom/>
      <diagonal/>
    </border>
    <border>
      <left style="medium">
        <color indexed="64"/>
      </left>
      <right/>
      <top style="thin">
        <color indexed="8"/>
      </top>
      <bottom style="thin">
        <color indexed="64"/>
      </bottom>
      <diagonal/>
    </border>
    <border>
      <left style="thin">
        <color auto="1"/>
      </left>
      <right style="thin">
        <color auto="1"/>
      </right>
      <top style="thin">
        <color indexed="8"/>
      </top>
      <bottom/>
      <diagonal/>
    </border>
    <border>
      <left style="thin">
        <color indexed="8"/>
      </left>
      <right/>
      <top/>
      <bottom style="thin">
        <color indexed="64"/>
      </bottom>
      <diagonal/>
    </border>
    <border>
      <left style="thin">
        <color indexed="8"/>
      </left>
      <right style="thin">
        <color indexed="8"/>
      </right>
      <top style="thin">
        <color indexed="64"/>
      </top>
      <bottom style="thin">
        <color indexed="8"/>
      </bottom>
      <diagonal/>
    </border>
    <border>
      <left style="thin">
        <color indexed="8"/>
      </left>
      <right style="thin">
        <color indexed="8"/>
      </right>
      <top style="thin">
        <color indexed="8"/>
      </top>
      <bottom style="thin">
        <color indexed="64"/>
      </bottom>
      <diagonal/>
    </border>
    <border>
      <left style="thin">
        <color auto="1"/>
      </left>
      <right style="thin">
        <color auto="1"/>
      </right>
      <top style="thin">
        <color indexed="64"/>
      </top>
      <bottom style="thin">
        <color auto="1"/>
      </bottom>
      <diagonal/>
    </border>
    <border>
      <left style="thin">
        <color indexed="8"/>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64"/>
      </top>
      <bottom style="thin">
        <color indexed="64"/>
      </bottom>
      <diagonal/>
    </border>
    <border>
      <left style="thin">
        <color indexed="8"/>
      </left>
      <right style="thin">
        <color indexed="8"/>
      </right>
      <top style="thin">
        <color indexed="64"/>
      </top>
      <bottom style="medium">
        <color indexed="64"/>
      </bottom>
      <diagonal/>
    </border>
    <border>
      <left style="thin">
        <color indexed="8"/>
      </left>
      <right style="medium">
        <color indexed="64"/>
      </right>
      <top style="thin">
        <color indexed="64"/>
      </top>
      <bottom style="medium">
        <color indexed="64"/>
      </bottom>
      <diagonal/>
    </border>
    <border>
      <left style="thin">
        <color indexed="8"/>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64"/>
      </bottom>
      <diagonal/>
    </border>
    <border>
      <left style="thin">
        <color indexed="8"/>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8"/>
      </left>
      <right style="medium">
        <color indexed="64"/>
      </right>
      <top style="thin">
        <color indexed="64"/>
      </top>
      <bottom/>
      <diagonal/>
    </border>
    <border>
      <left style="thin">
        <color auto="1"/>
      </left>
      <right/>
      <top style="thin">
        <color indexed="64"/>
      </top>
      <bottom style="thin">
        <color auto="1"/>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right style="medium">
        <color indexed="64"/>
      </right>
      <top style="thin">
        <color auto="1"/>
      </top>
      <bottom style="thin">
        <color auto="1"/>
      </bottom>
      <diagonal/>
    </border>
    <border>
      <left style="thin">
        <color indexed="64"/>
      </left>
      <right/>
      <top style="thin">
        <color indexed="64"/>
      </top>
      <bottom style="thin">
        <color indexed="8"/>
      </bottom>
      <diagonal/>
    </border>
    <border>
      <left style="thin">
        <color indexed="64"/>
      </left>
      <right/>
      <top/>
      <bottom style="thin">
        <color indexed="8"/>
      </bottom>
      <diagonal/>
    </border>
    <border>
      <left style="thin">
        <color indexed="64"/>
      </left>
      <right/>
      <top style="thin">
        <color indexed="8"/>
      </top>
      <bottom style="thin">
        <color indexed="8"/>
      </bottom>
      <diagonal/>
    </border>
    <border>
      <left/>
      <right style="medium">
        <color indexed="64"/>
      </right>
      <top style="thin">
        <color indexed="64"/>
      </top>
      <bottom style="thin">
        <color indexed="64"/>
      </bottom>
      <diagonal/>
    </border>
    <border>
      <left style="thin">
        <color indexed="8"/>
      </left>
      <right/>
      <top/>
      <bottom style="thin">
        <color indexed="8"/>
      </bottom>
      <diagonal/>
    </border>
    <border>
      <left style="thin">
        <color indexed="64"/>
      </left>
      <right style="medium">
        <color indexed="64"/>
      </right>
      <top/>
      <bottom style="thin">
        <color indexed="8"/>
      </bottom>
      <diagonal/>
    </border>
    <border>
      <left style="thin">
        <color indexed="64"/>
      </left>
      <right/>
      <top style="thin">
        <color indexed="8"/>
      </top>
      <bottom style="thin">
        <color indexed="64"/>
      </bottom>
      <diagonal/>
    </border>
    <border>
      <left style="thin">
        <color indexed="64"/>
      </left>
      <right/>
      <top style="thin">
        <color indexed="64"/>
      </top>
      <bottom style="thin">
        <color indexed="8"/>
      </bottom>
      <diagonal/>
    </border>
    <border>
      <left style="thin">
        <color indexed="8"/>
      </left>
      <right/>
      <top style="thin">
        <color indexed="64"/>
      </top>
      <bottom style="thin">
        <color indexed="8"/>
      </bottom>
      <diagonal/>
    </border>
    <border>
      <left style="thin">
        <color indexed="64"/>
      </left>
      <right style="medium">
        <color indexed="64"/>
      </right>
      <top style="thin">
        <color indexed="64"/>
      </top>
      <bottom style="thin">
        <color indexed="8"/>
      </bottom>
      <diagonal/>
    </border>
    <border>
      <left style="thin">
        <color indexed="64"/>
      </left>
      <right style="thin">
        <color indexed="64"/>
      </right>
      <top style="thin">
        <color indexed="8"/>
      </top>
      <bottom style="thin">
        <color indexed="64"/>
      </bottom>
      <diagonal/>
    </border>
    <border>
      <left/>
      <right style="medium">
        <color indexed="64"/>
      </right>
      <top/>
      <bottom/>
      <diagonal/>
    </border>
    <border>
      <left style="thin">
        <color auto="1"/>
      </left>
      <right style="thin">
        <color auto="1"/>
      </right>
      <top style="thin">
        <color indexed="64"/>
      </top>
      <bottom style="thin">
        <color auto="1"/>
      </bottom>
      <diagonal/>
    </border>
    <border>
      <left/>
      <right style="medium">
        <color indexed="64"/>
      </right>
      <top style="thin">
        <color indexed="64"/>
      </top>
      <bottom style="thin">
        <color indexed="8"/>
      </bottom>
      <diagonal/>
    </border>
    <border>
      <left/>
      <right style="medium">
        <color indexed="64"/>
      </right>
      <top/>
      <bottom style="thin">
        <color indexed="8"/>
      </bottom>
      <diagonal/>
    </border>
    <border>
      <left/>
      <right/>
      <top style="thin">
        <color indexed="64"/>
      </top>
      <bottom style="thin">
        <color auto="1"/>
      </bottom>
      <diagonal/>
    </border>
    <border>
      <left style="thin">
        <color indexed="64"/>
      </left>
      <right style="medium">
        <color indexed="64"/>
      </right>
      <top style="thin">
        <color indexed="64"/>
      </top>
      <bottom/>
      <diagonal/>
    </border>
    <border>
      <left style="thin">
        <color auto="1"/>
      </left>
      <right/>
      <top style="thin">
        <color indexed="64"/>
      </top>
      <bottom style="thin">
        <color auto="1"/>
      </bottom>
      <diagonal/>
    </border>
    <border>
      <left style="thin">
        <color indexed="64"/>
      </left>
      <right style="medium">
        <color indexed="64"/>
      </right>
      <top style="thin">
        <color indexed="64"/>
      </top>
      <bottom style="thin">
        <color indexed="8"/>
      </bottom>
      <diagonal/>
    </border>
    <border>
      <left style="thin">
        <color indexed="64"/>
      </left>
      <right style="thin">
        <color indexed="64"/>
      </right>
      <top style="thin">
        <color indexed="64"/>
      </top>
      <bottom style="thin">
        <color indexed="64"/>
      </bottom>
      <diagonal/>
    </border>
    <border>
      <left/>
      <right/>
      <top/>
      <bottom style="thin">
        <color indexed="8"/>
      </bottom>
      <diagonal/>
    </border>
    <border>
      <left style="thin">
        <color indexed="64"/>
      </left>
      <right style="medium">
        <color indexed="64"/>
      </right>
      <top style="thin">
        <color indexed="8"/>
      </top>
      <bottom style="thin">
        <color indexed="8"/>
      </bottom>
      <diagonal/>
    </border>
    <border>
      <left/>
      <right style="medium">
        <color indexed="64"/>
      </right>
      <top style="thin">
        <color indexed="64"/>
      </top>
      <bottom style="thin">
        <color indexed="8"/>
      </bottom>
      <diagonal/>
    </border>
    <border>
      <left style="thin">
        <color indexed="8"/>
      </left>
      <right/>
      <top style="thin">
        <color auto="1"/>
      </top>
      <bottom style="thin">
        <color auto="1"/>
      </bottom>
      <diagonal/>
    </border>
    <border>
      <left style="thin">
        <color indexed="8"/>
      </left>
      <right/>
      <top style="thin">
        <color indexed="8"/>
      </top>
      <bottom/>
      <diagonal/>
    </border>
    <border>
      <left style="thin">
        <color indexed="64"/>
      </left>
      <right style="medium">
        <color indexed="64"/>
      </right>
      <top style="thin">
        <color indexed="8"/>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thin">
        <color indexed="8"/>
      </top>
      <bottom style="medium">
        <color indexed="64"/>
      </bottom>
      <diagonal/>
    </border>
    <border>
      <left style="thin">
        <color indexed="64"/>
      </left>
      <right style="medium">
        <color indexed="64"/>
      </right>
      <top style="medium">
        <color indexed="64"/>
      </top>
      <bottom style="thin">
        <color indexed="8"/>
      </bottom>
      <diagonal/>
    </border>
    <border>
      <left style="thin">
        <color auto="1"/>
      </left>
      <right/>
      <top/>
      <bottom style="thin">
        <color auto="1"/>
      </bottom>
      <diagonal/>
    </border>
    <border>
      <left style="thin">
        <color auto="1"/>
      </left>
      <right style="thin">
        <color auto="1"/>
      </right>
      <top style="thin">
        <color auto="1"/>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diagonal/>
    </border>
    <border>
      <left style="thin">
        <color indexed="64"/>
      </left>
      <right/>
      <top style="thin">
        <color indexed="64"/>
      </top>
      <bottom style="double">
        <color indexed="64"/>
      </bottom>
      <diagonal/>
    </border>
    <border>
      <left style="thin">
        <color auto="1"/>
      </left>
      <right/>
      <top style="hair">
        <color auto="1"/>
      </top>
      <bottom style="double">
        <color auto="1"/>
      </bottom>
      <diagonal/>
    </border>
    <border>
      <left style="thin">
        <color indexed="8"/>
      </left>
      <right style="thin">
        <color indexed="8"/>
      </right>
      <top style="thin">
        <color theme="1"/>
      </top>
      <bottom style="thin">
        <color theme="1"/>
      </bottom>
      <diagonal/>
    </border>
    <border>
      <left style="thin">
        <color indexed="8"/>
      </left>
      <right style="medium">
        <color theme="1"/>
      </right>
      <top style="thin">
        <color theme="1"/>
      </top>
      <bottom style="thin">
        <color theme="1"/>
      </bottom>
      <diagonal/>
    </border>
    <border>
      <left style="thin">
        <color auto="1"/>
      </left>
      <right/>
      <top style="thin">
        <color auto="1"/>
      </top>
      <bottom/>
      <diagonal/>
    </border>
    <border>
      <left/>
      <right style="thin">
        <color auto="1"/>
      </right>
      <top style="thin">
        <color auto="1"/>
      </top>
      <bottom/>
      <diagonal/>
    </border>
    <border>
      <left/>
      <right style="thin">
        <color auto="1"/>
      </right>
      <top/>
      <bottom style="thin">
        <color auto="1"/>
      </bottom>
      <diagonal/>
    </border>
    <border>
      <left/>
      <right/>
      <top style="hair">
        <color indexed="64"/>
      </top>
      <bottom style="hair">
        <color indexed="64"/>
      </bottom>
      <diagonal/>
    </border>
    <border>
      <left/>
      <right style="double">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top style="hair">
        <color auto="1"/>
      </top>
      <bottom style="thin">
        <color auto="1"/>
      </bottom>
      <diagonal/>
    </border>
    <border>
      <left style="medium">
        <color theme="1"/>
      </left>
      <right style="thin">
        <color indexed="8"/>
      </right>
      <top/>
      <bottom style="thin">
        <color theme="1"/>
      </bottom>
      <diagonal/>
    </border>
    <border>
      <left style="thin">
        <color indexed="8"/>
      </left>
      <right style="thin">
        <color indexed="8"/>
      </right>
      <top/>
      <bottom style="thin">
        <color theme="1"/>
      </bottom>
      <diagonal/>
    </border>
    <border>
      <left style="thin">
        <color indexed="8"/>
      </left>
      <right style="medium">
        <color theme="1"/>
      </right>
      <top/>
      <bottom style="thin">
        <color theme="1"/>
      </bottom>
      <diagonal/>
    </border>
    <border>
      <left style="thin">
        <color auto="1"/>
      </left>
      <right style="thin">
        <color auto="1"/>
      </right>
      <top style="thin">
        <color indexed="64"/>
      </top>
      <bottom style="thin">
        <color auto="1"/>
      </bottom>
      <diagonal/>
    </border>
    <border>
      <left/>
      <right/>
      <top style="double">
        <color auto="1"/>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8"/>
      </top>
      <bottom/>
      <diagonal/>
    </border>
    <border>
      <left style="thin">
        <color indexed="64"/>
      </left>
      <right style="thin">
        <color auto="1"/>
      </right>
      <top style="thin">
        <color auto="1"/>
      </top>
      <bottom style="thin">
        <color auto="1"/>
      </bottom>
      <diagonal/>
    </border>
    <border>
      <left style="thin">
        <color indexed="64"/>
      </left>
      <right style="thin">
        <color indexed="64"/>
      </right>
      <top style="thin">
        <color theme="1"/>
      </top>
      <bottom style="thin">
        <color theme="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indexed="64"/>
      </left>
      <right/>
      <top style="thin">
        <color auto="1"/>
      </top>
      <bottom style="thin">
        <color auto="1"/>
      </bottom>
      <diagonal/>
    </border>
    <border>
      <left style="thin">
        <color indexed="64"/>
      </left>
      <right style="medium">
        <color indexed="64"/>
      </right>
      <top style="double">
        <color auto="1"/>
      </top>
      <bottom style="thin">
        <color indexed="64"/>
      </bottom>
      <diagonal/>
    </border>
    <border>
      <left style="medium">
        <color auto="1"/>
      </left>
      <right/>
      <top style="hair">
        <color auto="1"/>
      </top>
      <bottom style="medium">
        <color auto="1"/>
      </bottom>
      <diagonal/>
    </border>
    <border>
      <left/>
      <right style="thin">
        <color auto="1"/>
      </right>
      <top style="hair">
        <color auto="1"/>
      </top>
      <bottom style="medium">
        <color auto="1"/>
      </bottom>
      <diagonal/>
    </border>
    <border>
      <left style="thin">
        <color auto="1"/>
      </left>
      <right style="thin">
        <color indexed="64"/>
      </right>
      <top style="thin">
        <color auto="1"/>
      </top>
      <bottom style="thin">
        <color indexed="8"/>
      </bottom>
      <diagonal/>
    </border>
    <border>
      <left style="thin">
        <color auto="1"/>
      </left>
      <right style="medium">
        <color theme="1"/>
      </right>
      <top style="hair">
        <color auto="1"/>
      </top>
      <bottom style="hair">
        <color auto="1"/>
      </bottom>
      <diagonal/>
    </border>
    <border>
      <left style="thin">
        <color indexed="8"/>
      </left>
      <right style="thin">
        <color indexed="8"/>
      </right>
      <top style="thin">
        <color indexed="64"/>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medium">
        <color indexed="64"/>
      </right>
      <top style="thin">
        <color indexed="64"/>
      </top>
      <bottom style="thin">
        <color indexed="8"/>
      </bottom>
      <diagonal/>
    </border>
    <border>
      <left style="thin">
        <color indexed="64"/>
      </left>
      <right style="medium">
        <color indexed="64"/>
      </right>
      <top style="thin">
        <color indexed="64"/>
      </top>
      <bottom style="thin">
        <color indexed="64"/>
      </bottom>
      <diagonal/>
    </border>
    <border>
      <left style="thin">
        <color indexed="8"/>
      </left>
      <right/>
      <top style="thin">
        <color indexed="8"/>
      </top>
      <bottom style="thin">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thin">
        <color indexed="8"/>
      </top>
      <bottom style="hair">
        <color indexed="8"/>
      </bottom>
      <diagonal/>
    </border>
    <border>
      <left style="thin">
        <color indexed="8"/>
      </left>
      <right style="medium">
        <color indexed="8"/>
      </right>
      <top style="hair">
        <color indexed="8"/>
      </top>
      <bottom style="hair">
        <color indexed="8"/>
      </bottom>
      <diagonal/>
    </border>
    <border>
      <left/>
      <right style="medium">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indexed="64"/>
      </right>
      <top style="thin">
        <color theme="1"/>
      </top>
      <bottom style="thin">
        <color theme="1"/>
      </bottom>
      <diagonal/>
    </border>
    <border>
      <left style="thin">
        <color auto="1"/>
      </left>
      <right style="thin">
        <color indexed="64"/>
      </right>
      <top style="thin">
        <color theme="1"/>
      </top>
      <bottom style="thin">
        <color theme="1"/>
      </bottom>
      <diagonal/>
    </border>
    <border>
      <left style="medium">
        <color auto="1"/>
      </left>
      <right style="thin">
        <color auto="1"/>
      </right>
      <top style="medium">
        <color auto="1"/>
      </top>
      <bottom style="medium">
        <color auto="1"/>
      </bottom>
      <diagonal/>
    </border>
    <border>
      <left style="thin">
        <color indexed="64"/>
      </left>
      <right/>
      <top style="medium">
        <color auto="1"/>
      </top>
      <bottom style="medium">
        <color auto="1"/>
      </bottom>
      <diagonal/>
    </border>
    <border>
      <left/>
      <right style="thin">
        <color indexed="64"/>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rgb="FF000000"/>
      </left>
      <right style="thin">
        <color rgb="FF000000"/>
      </right>
      <top/>
      <bottom style="hair">
        <color rgb="FF000000"/>
      </bottom>
      <diagonal/>
    </border>
    <border>
      <left style="thin">
        <color rgb="FF000000"/>
      </left>
      <right style="medium">
        <color rgb="FF000000"/>
      </right>
      <top/>
      <bottom style="hair">
        <color rgb="FF000000"/>
      </bottom>
      <diagonal/>
    </border>
    <border>
      <left style="thin">
        <color rgb="FFDEE2E6"/>
      </left>
      <right style="thin">
        <color rgb="FFDEE2E6"/>
      </right>
      <top style="double">
        <color indexed="64"/>
      </top>
      <bottom style="hair">
        <color indexed="64"/>
      </bottom>
      <diagonal/>
    </border>
    <border>
      <left style="thin">
        <color rgb="FFDEE2E6"/>
      </left>
      <right style="thin">
        <color rgb="FFDEE2E6"/>
      </right>
      <top style="hair">
        <color indexed="64"/>
      </top>
      <bottom style="hair">
        <color indexed="64"/>
      </bottom>
      <diagonal/>
    </border>
    <border>
      <left style="thin">
        <color indexed="8"/>
      </left>
      <right style="thin">
        <color indexed="8"/>
      </right>
      <top style="thin">
        <color theme="1"/>
      </top>
      <bottom style="thin">
        <color theme="1"/>
      </bottom>
      <diagonal/>
    </border>
    <border>
      <left style="thin">
        <color indexed="8"/>
      </left>
      <right style="medium">
        <color theme="1"/>
      </right>
      <top style="thin">
        <color theme="1"/>
      </top>
      <bottom style="thin">
        <color theme="1"/>
      </bottom>
      <diagonal/>
    </border>
    <border>
      <left style="thin">
        <color auto="1"/>
      </left>
      <right style="thin">
        <color auto="1"/>
      </right>
      <top style="thin">
        <color indexed="64"/>
      </top>
      <bottom style="thin">
        <color auto="1"/>
      </bottom>
      <diagonal/>
    </border>
  </borders>
  <cellStyleXfs count="77">
    <xf numFmtId="0" fontId="0" fillId="0" borderId="0"/>
    <xf numFmtId="164" fontId="7" fillId="0" borderId="0" applyFont="0" applyFill="0" applyBorder="0" applyAlignment="0" applyProtection="0"/>
    <xf numFmtId="0" fontId="10" fillId="0" borderId="0"/>
    <xf numFmtId="0" fontId="10" fillId="0" borderId="0"/>
    <xf numFmtId="0" fontId="14" fillId="0" borderId="0"/>
    <xf numFmtId="41" fontId="10" fillId="0" borderId="0" applyFont="0" applyFill="0" applyBorder="0" applyAlignment="0" applyProtection="0"/>
    <xf numFmtId="43" fontId="10" fillId="0" borderId="0" applyFont="0" applyFill="0" applyBorder="0" applyAlignment="0" applyProtection="0"/>
    <xf numFmtId="0" fontId="14" fillId="0" borderId="0"/>
    <xf numFmtId="41" fontId="32" fillId="0" borderId="0" applyFont="0" applyFill="0" applyBorder="0" applyAlignment="0" applyProtection="0"/>
    <xf numFmtId="0" fontId="10" fillId="0" borderId="0"/>
    <xf numFmtId="0" fontId="32" fillId="0" borderId="0"/>
    <xf numFmtId="0" fontId="32" fillId="0" borderId="0"/>
    <xf numFmtId="0" fontId="37" fillId="0" borderId="0"/>
    <xf numFmtId="41" fontId="14" fillId="0" borderId="0" applyFont="0" applyFill="0" applyBorder="0" applyAlignment="0" applyProtection="0"/>
    <xf numFmtId="0" fontId="32" fillId="0" borderId="0"/>
    <xf numFmtId="0" fontId="14" fillId="0" borderId="0"/>
    <xf numFmtId="43" fontId="14" fillId="0" borderId="0" applyFont="0" applyFill="0" applyBorder="0" applyAlignment="0" applyProtection="0"/>
    <xf numFmtId="9" fontId="50" fillId="0" borderId="0" applyFont="0" applyFill="0" applyBorder="0" applyAlignment="0" applyProtection="0"/>
    <xf numFmtId="41" fontId="5" fillId="0" borderId="0" applyFont="0" applyFill="0" applyBorder="0" applyAlignment="0" applyProtection="0"/>
    <xf numFmtId="0" fontId="5" fillId="0" borderId="0"/>
    <xf numFmtId="41" fontId="52" fillId="0" borderId="0" applyFont="0" applyFill="0" applyBorder="0" applyAlignment="0" applyProtection="0"/>
    <xf numFmtId="171" fontId="50" fillId="0" borderId="0"/>
    <xf numFmtId="43" fontId="5" fillId="0" borderId="0" applyFont="0" applyFill="0" applyBorder="0" applyAlignment="0" applyProtection="0"/>
    <xf numFmtId="0" fontId="14" fillId="0" borderId="0"/>
    <xf numFmtId="0" fontId="14" fillId="0" borderId="0"/>
    <xf numFmtId="41" fontId="50" fillId="0" borderId="0" applyFont="0" applyFill="0" applyBorder="0" applyAlignment="0" applyProtection="0"/>
    <xf numFmtId="0" fontId="18" fillId="0" borderId="0"/>
    <xf numFmtId="41" fontId="5" fillId="0" borderId="0" applyFont="0" applyFill="0" applyBorder="0" applyAlignment="0" applyProtection="0"/>
    <xf numFmtId="171" fontId="50" fillId="0" borderId="0"/>
    <xf numFmtId="43" fontId="14" fillId="0" borderId="0" applyFont="0" applyFill="0" applyBorder="0" applyAlignment="0" applyProtection="0"/>
    <xf numFmtId="41" fontId="52" fillId="0" borderId="0" applyFont="0" applyFill="0" applyBorder="0" applyAlignment="0" applyProtection="0"/>
    <xf numFmtId="171" fontId="50" fillId="0" borderId="0"/>
    <xf numFmtId="0" fontId="5" fillId="0" borderId="0"/>
    <xf numFmtId="41" fontId="50" fillId="0" borderId="0" applyFont="0" applyFill="0" applyBorder="0" applyAlignment="0" applyProtection="0"/>
    <xf numFmtId="0" fontId="5" fillId="0" borderId="0"/>
    <xf numFmtId="41" fontId="52" fillId="0" borderId="0" applyFont="0" applyFill="0" applyBorder="0" applyAlignment="0" applyProtection="0"/>
    <xf numFmtId="43" fontId="52" fillId="0" borderId="0" applyFont="0" applyFill="0" applyBorder="0" applyAlignment="0" applyProtection="0"/>
    <xf numFmtId="182" fontId="50" fillId="0" borderId="0"/>
    <xf numFmtId="0" fontId="14" fillId="0" borderId="0"/>
    <xf numFmtId="41" fontId="5" fillId="0" borderId="0" applyFont="0" applyFill="0" applyBorder="0" applyAlignment="0" applyProtection="0"/>
    <xf numFmtId="43" fontId="52" fillId="0" borderId="0" applyFont="0" applyFill="0" applyBorder="0" applyAlignment="0" applyProtection="0"/>
    <xf numFmtId="41" fontId="5" fillId="0" borderId="0" applyFont="0" applyFill="0" applyBorder="0" applyAlignment="0" applyProtection="0"/>
    <xf numFmtId="0" fontId="32" fillId="0" borderId="0"/>
    <xf numFmtId="179" fontId="50" fillId="0" borderId="0"/>
    <xf numFmtId="0" fontId="32" fillId="0" borderId="0"/>
    <xf numFmtId="41" fontId="32" fillId="0" borderId="0" applyFont="0" applyFill="0" applyBorder="0" applyAlignment="0" applyProtection="0"/>
    <xf numFmtId="41" fontId="32" fillId="0" borderId="0" applyFont="0" applyFill="0" applyBorder="0" applyAlignment="0" applyProtection="0"/>
    <xf numFmtId="41"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14" fillId="0" borderId="0"/>
    <xf numFmtId="42" fontId="14" fillId="0" borderId="0" applyFont="0" applyFill="0" applyBorder="0" applyAlignment="0" applyProtection="0"/>
    <xf numFmtId="39" fontId="60" fillId="0" borderId="0"/>
    <xf numFmtId="9" fontId="14" fillId="0" borderId="0" applyFont="0" applyFill="0" applyBorder="0" applyAlignment="0" applyProtection="0"/>
    <xf numFmtId="172" fontId="50" fillId="0" borderId="0"/>
    <xf numFmtId="0" fontId="5" fillId="0" borderId="0"/>
    <xf numFmtId="171" fontId="50" fillId="0" borderId="0"/>
    <xf numFmtId="179" fontId="62" fillId="0" borderId="0"/>
    <xf numFmtId="0" fontId="5" fillId="0" borderId="0"/>
    <xf numFmtId="43" fontId="14" fillId="0" borderId="0" applyFont="0" applyFill="0" applyBorder="0" applyAlignment="0" applyProtection="0"/>
    <xf numFmtId="0" fontId="14" fillId="0" borderId="0"/>
    <xf numFmtId="41" fontId="14" fillId="0" borderId="0" applyFont="0" applyFill="0" applyBorder="0" applyAlignment="0" applyProtection="0"/>
    <xf numFmtId="0" fontId="14" fillId="0" borderId="0" applyProtection="0"/>
    <xf numFmtId="0" fontId="4" fillId="0" borderId="0"/>
    <xf numFmtId="41" fontId="14" fillId="0" borderId="0" applyFont="0" applyFill="0" applyBorder="0" applyAlignment="0" applyProtection="0"/>
    <xf numFmtId="9" fontId="14" fillId="0" borderId="0" applyFont="0" applyFill="0" applyBorder="0" applyAlignment="0" applyProtection="0"/>
    <xf numFmtId="43" fontId="4" fillId="0" borderId="0" applyFont="0" applyFill="0" applyBorder="0" applyAlignment="0" applyProtection="0"/>
    <xf numFmtId="0" fontId="7" fillId="0" borderId="0"/>
    <xf numFmtId="41" fontId="14" fillId="0" borderId="0" applyFont="0" applyFill="0" applyBorder="0" applyAlignment="0" applyProtection="0"/>
    <xf numFmtId="0" fontId="4" fillId="0" borderId="0"/>
    <xf numFmtId="0" fontId="14" fillId="0" borderId="0"/>
    <xf numFmtId="0" fontId="80" fillId="0" borderId="0"/>
    <xf numFmtId="0" fontId="7" fillId="0" borderId="0"/>
    <xf numFmtId="0" fontId="68" fillId="0" borderId="0"/>
    <xf numFmtId="179" fontId="62" fillId="0" borderId="0"/>
    <xf numFmtId="0" fontId="100" fillId="0" borderId="0"/>
    <xf numFmtId="0" fontId="111" fillId="0" borderId="0"/>
  </cellStyleXfs>
  <cellXfs count="1626">
    <xf numFmtId="0" fontId="0" fillId="0" borderId="0" xfId="0" applyAlignment="1">
      <alignment horizontal="left" vertical="top"/>
    </xf>
    <xf numFmtId="0" fontId="6" fillId="0" borderId="3" xfId="0" applyFont="1" applyBorder="1" applyAlignment="1">
      <alignment horizontal="left" vertical="top" wrapText="1"/>
    </xf>
    <xf numFmtId="0" fontId="6" fillId="0" borderId="3" xfId="0" applyFont="1" applyBorder="1" applyAlignment="1">
      <alignment horizontal="left" vertical="center" wrapText="1"/>
    </xf>
    <xf numFmtId="0" fontId="10" fillId="0" borderId="0" xfId="3" applyAlignment="1">
      <alignment horizontal="left" vertical="top"/>
    </xf>
    <xf numFmtId="0" fontId="13" fillId="0" borderId="0" xfId="3" applyFont="1" applyAlignment="1">
      <alignment vertical="top" wrapText="1"/>
    </xf>
    <xf numFmtId="0" fontId="11" fillId="0" borderId="0" xfId="3" applyFont="1" applyAlignment="1">
      <alignment horizontal="left" vertical="top"/>
    </xf>
    <xf numFmtId="0" fontId="13" fillId="0" borderId="0" xfId="3" applyFont="1" applyAlignment="1">
      <alignment horizontal="left" vertical="top" wrapText="1" indent="1"/>
    </xf>
    <xf numFmtId="0" fontId="13" fillId="2" borderId="21" xfId="3" applyFont="1" applyFill="1" applyBorder="1" applyAlignment="1">
      <alignment vertical="center" wrapText="1"/>
    </xf>
    <xf numFmtId="0" fontId="13" fillId="2" borderId="29" xfId="3" applyFont="1" applyFill="1" applyBorder="1" applyAlignment="1">
      <alignment vertical="center" wrapText="1"/>
    </xf>
    <xf numFmtId="0" fontId="13" fillId="2" borderId="1" xfId="3" applyFont="1" applyFill="1" applyBorder="1" applyAlignment="1">
      <alignment horizontal="center" vertical="center" wrapText="1"/>
    </xf>
    <xf numFmtId="0" fontId="10" fillId="0" borderId="0" xfId="3" applyAlignment="1">
      <alignment horizontal="center" vertical="top"/>
    </xf>
    <xf numFmtId="0" fontId="10" fillId="0" borderId="45" xfId="3" applyBorder="1" applyAlignment="1">
      <alignment horizontal="center" wrapText="1"/>
    </xf>
    <xf numFmtId="0" fontId="10" fillId="0" borderId="46" xfId="3" applyBorder="1" applyAlignment="1">
      <alignment wrapText="1"/>
    </xf>
    <xf numFmtId="0" fontId="10" fillId="0" borderId="47" xfId="3" applyBorder="1" applyAlignment="1">
      <alignment wrapText="1"/>
    </xf>
    <xf numFmtId="0" fontId="10" fillId="0" borderId="48" xfId="3" applyBorder="1" applyAlignment="1">
      <alignment wrapText="1"/>
    </xf>
    <xf numFmtId="0" fontId="10" fillId="0" borderId="50" xfId="3" applyBorder="1" applyAlignment="1">
      <alignment horizontal="left" vertical="top"/>
    </xf>
    <xf numFmtId="9" fontId="10" fillId="0" borderId="51" xfId="3" applyNumberFormat="1" applyBorder="1" applyAlignment="1">
      <alignment horizontal="right" vertical="top"/>
    </xf>
    <xf numFmtId="0" fontId="20" fillId="0" borderId="53" xfId="2" applyFont="1" applyBorder="1" applyAlignment="1">
      <alignment vertical="top" wrapText="1"/>
    </xf>
    <xf numFmtId="0" fontId="10" fillId="0" borderId="56" xfId="3" applyBorder="1" applyAlignment="1">
      <alignment horizontal="left" wrapText="1"/>
    </xf>
    <xf numFmtId="0" fontId="10" fillId="0" borderId="57" xfId="3" applyBorder="1" applyAlignment="1">
      <alignment horizontal="left" wrapText="1"/>
    </xf>
    <xf numFmtId="166" fontId="10" fillId="0" borderId="56" xfId="3" applyNumberFormat="1" applyBorder="1" applyAlignment="1">
      <alignment wrapText="1"/>
    </xf>
    <xf numFmtId="43" fontId="10" fillId="0" borderId="59" xfId="3" applyNumberFormat="1" applyBorder="1" applyAlignment="1">
      <alignment horizontal="left" vertical="top"/>
    </xf>
    <xf numFmtId="9" fontId="10" fillId="0" borderId="43" xfId="3" applyNumberFormat="1" applyBorder="1" applyAlignment="1">
      <alignment horizontal="left" vertical="top"/>
    </xf>
    <xf numFmtId="43" fontId="10" fillId="0" borderId="0" xfId="3" applyNumberFormat="1" applyAlignment="1">
      <alignment horizontal="left" vertical="top"/>
    </xf>
    <xf numFmtId="0" fontId="18" fillId="0" borderId="53" xfId="2" applyFont="1" applyBorder="1" applyAlignment="1">
      <alignment vertical="top" wrapText="1"/>
    </xf>
    <xf numFmtId="0" fontId="22" fillId="0" borderId="54" xfId="2" applyFont="1" applyBorder="1" applyAlignment="1">
      <alignment horizontal="right" vertical="top"/>
    </xf>
    <xf numFmtId="0" fontId="22" fillId="0" borderId="55" xfId="2" applyFont="1" applyBorder="1" applyAlignment="1">
      <alignment vertical="top"/>
    </xf>
    <xf numFmtId="0" fontId="14" fillId="0" borderId="61" xfId="3" applyFont="1" applyBorder="1" applyAlignment="1">
      <alignment vertical="top" wrapText="1"/>
    </xf>
    <xf numFmtId="166" fontId="23" fillId="0" borderId="54" xfId="3" applyNumberFormat="1" applyFont="1" applyBorder="1" applyAlignment="1">
      <alignment vertical="top" wrapText="1"/>
    </xf>
    <xf numFmtId="0" fontId="18" fillId="0" borderId="62" xfId="2" applyFont="1" applyBorder="1" applyAlignment="1">
      <alignment horizontal="center" vertical="top" wrapText="1"/>
    </xf>
    <xf numFmtId="0" fontId="23" fillId="0" borderId="54" xfId="3" applyFont="1" applyBorder="1" applyAlignment="1">
      <alignment vertical="top" wrapText="1"/>
    </xf>
    <xf numFmtId="168" fontId="22" fillId="0" borderId="63" xfId="5" applyNumberFormat="1" applyFont="1" applyBorder="1" applyAlignment="1">
      <alignment horizontal="right" vertical="top"/>
    </xf>
    <xf numFmtId="9" fontId="10" fillId="0" borderId="43" xfId="3" applyNumberFormat="1" applyBorder="1" applyAlignment="1">
      <alignment horizontal="right" vertical="top"/>
    </xf>
    <xf numFmtId="0" fontId="10" fillId="0" borderId="64" xfId="3" applyBorder="1" applyAlignment="1">
      <alignment horizontal="center" wrapText="1"/>
    </xf>
    <xf numFmtId="0" fontId="10" fillId="0" borderId="65" xfId="3" applyBorder="1" applyAlignment="1">
      <alignment wrapText="1"/>
    </xf>
    <xf numFmtId="0" fontId="10" fillId="0" borderId="66" xfId="3" applyBorder="1" applyAlignment="1">
      <alignment wrapText="1"/>
    </xf>
    <xf numFmtId="0" fontId="10" fillId="0" borderId="67" xfId="3" applyBorder="1" applyAlignment="1">
      <alignment wrapText="1"/>
    </xf>
    <xf numFmtId="168" fontId="24" fillId="0" borderId="68" xfId="5" applyNumberFormat="1" applyFont="1" applyBorder="1" applyAlignment="1">
      <alignment horizontal="left" vertical="top"/>
    </xf>
    <xf numFmtId="9" fontId="10" fillId="0" borderId="69" xfId="3" applyNumberFormat="1" applyBorder="1" applyAlignment="1">
      <alignment horizontal="right" vertical="top"/>
    </xf>
    <xf numFmtId="0" fontId="25" fillId="0" borderId="71" xfId="3" applyFont="1" applyBorder="1" applyAlignment="1">
      <alignment horizontal="center" vertical="top" wrapText="1"/>
    </xf>
    <xf numFmtId="0" fontId="25" fillId="0" borderId="72" xfId="3" applyFont="1" applyBorder="1" applyAlignment="1">
      <alignment vertical="top" wrapText="1"/>
    </xf>
    <xf numFmtId="0" fontId="14" fillId="0" borderId="73" xfId="3" applyFont="1" applyBorder="1" applyAlignment="1">
      <alignment horizontal="right" vertical="top"/>
    </xf>
    <xf numFmtId="41" fontId="14" fillId="0" borderId="74" xfId="5" applyFont="1" applyBorder="1" applyAlignment="1">
      <alignment horizontal="left" vertical="top" wrapText="1"/>
    </xf>
    <xf numFmtId="168" fontId="14" fillId="0" borderId="74" xfId="5" applyNumberFormat="1" applyFont="1" applyBorder="1" applyAlignment="1">
      <alignment horizontal="center" vertical="center" wrapText="1"/>
    </xf>
    <xf numFmtId="10" fontId="10" fillId="0" borderId="74" xfId="3" applyNumberFormat="1" applyBorder="1" applyAlignment="1">
      <alignment horizontal="left" vertical="top"/>
    </xf>
    <xf numFmtId="0" fontId="10" fillId="0" borderId="75" xfId="3" applyBorder="1" applyAlignment="1">
      <alignment horizontal="left" vertical="top"/>
    </xf>
    <xf numFmtId="168" fontId="10" fillId="0" borderId="74" xfId="5" applyNumberFormat="1" applyBorder="1" applyAlignment="1">
      <alignment horizontal="center" vertical="center"/>
    </xf>
    <xf numFmtId="168" fontId="10" fillId="0" borderId="74" xfId="3" applyNumberFormat="1" applyBorder="1" applyAlignment="1">
      <alignment horizontal="left" vertical="top"/>
    </xf>
    <xf numFmtId="0" fontId="25" fillId="0" borderId="72" xfId="3" applyFont="1" applyBorder="1" applyAlignment="1">
      <alignment horizontal="right" vertical="top" wrapText="1"/>
    </xf>
    <xf numFmtId="41" fontId="14" fillId="0" borderId="29" xfId="3" applyNumberFormat="1" applyFont="1" applyBorder="1" applyAlignment="1">
      <alignment horizontal="left" vertical="top" wrapText="1" indent="1"/>
    </xf>
    <xf numFmtId="0" fontId="10" fillId="0" borderId="74" xfId="3" applyBorder="1" applyAlignment="1">
      <alignment horizontal="left" vertical="top"/>
    </xf>
    <xf numFmtId="0" fontId="14" fillId="0" borderId="29" xfId="3" applyFont="1" applyBorder="1" applyAlignment="1">
      <alignment horizontal="left" vertical="top" wrapText="1" indent="1"/>
    </xf>
    <xf numFmtId="0" fontId="23" fillId="0" borderId="71" xfId="3" applyFont="1" applyBorder="1" applyAlignment="1">
      <alignment horizontal="center" vertical="top" wrapText="1"/>
    </xf>
    <xf numFmtId="0" fontId="23" fillId="0" borderId="72" xfId="3" applyFont="1" applyBorder="1" applyAlignment="1">
      <alignment vertical="top" wrapText="1"/>
    </xf>
    <xf numFmtId="0" fontId="23" fillId="0" borderId="29" xfId="3" applyFont="1" applyBorder="1" applyAlignment="1">
      <alignment horizontal="left" vertical="top" wrapText="1" indent="1"/>
    </xf>
    <xf numFmtId="0" fontId="27" fillId="0" borderId="76" xfId="3" applyFont="1" applyBorder="1" applyAlignment="1">
      <alignment horizontal="center" vertical="center" wrapText="1"/>
    </xf>
    <xf numFmtId="0" fontId="27" fillId="0" borderId="77" xfId="3" applyFont="1" applyBorder="1" applyAlignment="1">
      <alignment vertical="center" wrapText="1"/>
    </xf>
    <xf numFmtId="0" fontId="27" fillId="0" borderId="77" xfId="3" applyFont="1" applyBorder="1" applyAlignment="1">
      <alignment vertical="center"/>
    </xf>
    <xf numFmtId="0" fontId="10" fillId="0" borderId="78" xfId="3" applyBorder="1" applyAlignment="1">
      <alignment horizontal="left" vertical="top"/>
    </xf>
    <xf numFmtId="0" fontId="10" fillId="0" borderId="79" xfId="3" applyBorder="1" applyAlignment="1">
      <alignment horizontal="left" vertical="top"/>
    </xf>
    <xf numFmtId="0" fontId="21" fillId="0" borderId="0" xfId="3" applyFont="1" applyAlignment="1">
      <alignment horizontal="center" vertical="top" wrapText="1"/>
    </xf>
    <xf numFmtId="0" fontId="21" fillId="0" borderId="0" xfId="3" applyFont="1" applyAlignment="1">
      <alignment vertical="top" wrapText="1"/>
    </xf>
    <xf numFmtId="41" fontId="10" fillId="0" borderId="0" xfId="3" applyNumberFormat="1" applyAlignment="1">
      <alignment horizontal="left" vertical="top"/>
    </xf>
    <xf numFmtId="0" fontId="13" fillId="0" borderId="0" xfId="3" applyFont="1" applyAlignment="1">
      <alignment horizontal="center" vertical="top" wrapText="1"/>
    </xf>
    <xf numFmtId="43" fontId="10" fillId="0" borderId="0" xfId="6" applyAlignment="1">
      <alignment horizontal="left" vertical="top"/>
    </xf>
    <xf numFmtId="0" fontId="28" fillId="0" borderId="0" xfId="3" applyFont="1" applyAlignment="1">
      <alignment horizontal="center" vertical="top"/>
    </xf>
    <xf numFmtId="169" fontId="10" fillId="0" borderId="0" xfId="3" applyNumberFormat="1" applyAlignment="1">
      <alignment horizontal="left" vertical="top"/>
    </xf>
    <xf numFmtId="0" fontId="29" fillId="0" borderId="80" xfId="7" applyFont="1" applyBorder="1" applyAlignment="1">
      <alignment vertical="center" wrapText="1"/>
    </xf>
    <xf numFmtId="0" fontId="29" fillId="0" borderId="81" xfId="7" applyFont="1" applyBorder="1" applyAlignment="1">
      <alignment vertical="center" wrapText="1"/>
    </xf>
    <xf numFmtId="0" fontId="29" fillId="0" borderId="82" xfId="7" applyFont="1" applyBorder="1" applyAlignment="1">
      <alignment vertical="center" wrapText="1"/>
    </xf>
    <xf numFmtId="0" fontId="30" fillId="0" borderId="83" xfId="7" applyFont="1" applyBorder="1" applyAlignment="1">
      <alignment horizontal="center" vertical="center"/>
    </xf>
    <xf numFmtId="0" fontId="31" fillId="0" borderId="0" xfId="7" applyFont="1" applyAlignment="1">
      <alignment horizontal="center" vertical="center"/>
    </xf>
    <xf numFmtId="0" fontId="31" fillId="0" borderId="84" xfId="7" quotePrefix="1" applyFont="1" applyBorder="1" applyAlignment="1">
      <alignment horizontal="center" vertical="center"/>
    </xf>
    <xf numFmtId="0" fontId="31" fillId="0" borderId="84" xfId="7" applyFont="1" applyBorder="1" applyAlignment="1">
      <alignment horizontal="center" vertical="center"/>
    </xf>
    <xf numFmtId="3" fontId="31" fillId="0" borderId="0" xfId="7" applyNumberFormat="1" applyFont="1" applyAlignment="1">
      <alignment horizontal="center" vertical="center"/>
    </xf>
    <xf numFmtId="3" fontId="31" fillId="0" borderId="84" xfId="7" applyNumberFormat="1" applyFont="1" applyBorder="1" applyAlignment="1">
      <alignment horizontal="center" vertical="center"/>
    </xf>
    <xf numFmtId="0" fontId="31" fillId="0" borderId="0" xfId="7" quotePrefix="1" applyFont="1" applyAlignment="1">
      <alignment horizontal="center" vertical="center"/>
    </xf>
    <xf numFmtId="0" fontId="30" fillId="0" borderId="85" xfId="7" applyFont="1" applyBorder="1" applyAlignment="1">
      <alignment horizontal="center" vertical="center"/>
    </xf>
    <xf numFmtId="0" fontId="31" fillId="0" borderId="86" xfId="7" applyFont="1" applyBorder="1" applyAlignment="1">
      <alignment horizontal="center" vertical="center"/>
    </xf>
    <xf numFmtId="0" fontId="31" fillId="0" borderId="87" xfId="7" applyFont="1" applyBorder="1" applyAlignment="1">
      <alignment horizontal="center" vertical="center"/>
    </xf>
    <xf numFmtId="41" fontId="0" fillId="0" borderId="0" xfId="8" applyFont="1"/>
    <xf numFmtId="0" fontId="10" fillId="0" borderId="0" xfId="9"/>
    <xf numFmtId="41" fontId="10" fillId="0" borderId="0" xfId="9" applyNumberFormat="1"/>
    <xf numFmtId="168" fontId="0" fillId="0" borderId="0" xfId="8" applyNumberFormat="1" applyFont="1"/>
    <xf numFmtId="41" fontId="0" fillId="3" borderId="0" xfId="8" applyFont="1" applyFill="1"/>
    <xf numFmtId="0" fontId="8" fillId="0" borderId="0" xfId="9" applyFont="1"/>
    <xf numFmtId="4" fontId="8" fillId="0" borderId="0" xfId="9" applyNumberFormat="1" applyFont="1"/>
    <xf numFmtId="0" fontId="33" fillId="0" borderId="0" xfId="10" applyFont="1"/>
    <xf numFmtId="0" fontId="34" fillId="0" borderId="0" xfId="5" applyNumberFormat="1" applyFont="1" applyAlignment="1">
      <alignment horizontal="left" vertical="top"/>
    </xf>
    <xf numFmtId="0" fontId="35" fillId="0" borderId="0" xfId="11" applyFont="1" applyAlignment="1">
      <alignment horizontal="left"/>
    </xf>
    <xf numFmtId="0" fontId="35" fillId="0" borderId="0" xfId="11" applyFont="1" applyAlignment="1">
      <alignment horizontal="center"/>
    </xf>
    <xf numFmtId="167" fontId="35" fillId="0" borderId="0" xfId="5" applyNumberFormat="1" applyFont="1" applyAlignment="1">
      <alignment horizontal="center"/>
    </xf>
    <xf numFmtId="0" fontId="10" fillId="0" borderId="0" xfId="2" applyAlignment="1">
      <alignment horizontal="left" vertical="top"/>
    </xf>
    <xf numFmtId="0" fontId="36" fillId="0" borderId="0" xfId="11" applyFont="1" applyAlignment="1">
      <alignment horizontal="center"/>
    </xf>
    <xf numFmtId="0" fontId="32" fillId="0" borderId="0" xfId="11"/>
    <xf numFmtId="0" fontId="5" fillId="0" borderId="0" xfId="11" applyFont="1" applyAlignment="1">
      <alignment horizontal="left"/>
    </xf>
    <xf numFmtId="0" fontId="8" fillId="2" borderId="7" xfId="11" applyFont="1" applyFill="1" applyBorder="1" applyAlignment="1">
      <alignment horizontal="center" vertical="center"/>
    </xf>
    <xf numFmtId="167" fontId="8" fillId="2" borderId="8" xfId="5" applyNumberFormat="1" applyFont="1" applyFill="1" applyBorder="1" applyAlignment="1">
      <alignment horizontal="center" vertical="center" wrapText="1"/>
    </xf>
    <xf numFmtId="0" fontId="8" fillId="2" borderId="8" xfId="11" applyFont="1" applyFill="1" applyBorder="1" applyAlignment="1">
      <alignment horizontal="center" vertical="center" wrapText="1"/>
    </xf>
    <xf numFmtId="0" fontId="8" fillId="2" borderId="9" xfId="11" applyFont="1" applyFill="1" applyBorder="1" applyAlignment="1">
      <alignment horizontal="center" vertical="center" wrapText="1"/>
    </xf>
    <xf numFmtId="0" fontId="8" fillId="2" borderId="90" xfId="11" quotePrefix="1" applyFont="1" applyFill="1" applyBorder="1" applyAlignment="1">
      <alignment horizontal="center" vertical="center"/>
    </xf>
    <xf numFmtId="167" fontId="8" fillId="2" borderId="31" xfId="5" quotePrefix="1" applyNumberFormat="1" applyFont="1" applyFill="1" applyBorder="1" applyAlignment="1">
      <alignment horizontal="center" vertical="center"/>
    </xf>
    <xf numFmtId="0" fontId="8" fillId="2" borderId="31" xfId="11" quotePrefix="1" applyFont="1" applyFill="1" applyBorder="1" applyAlignment="1">
      <alignment horizontal="center" vertical="center"/>
    </xf>
    <xf numFmtId="0" fontId="8" fillId="2" borderId="93" xfId="11" quotePrefix="1" applyFont="1" applyFill="1" applyBorder="1" applyAlignment="1">
      <alignment horizontal="center" vertical="center"/>
    </xf>
    <xf numFmtId="0" fontId="32" fillId="0" borderId="10" xfId="11" applyBorder="1" applyAlignment="1">
      <alignment horizontal="center"/>
    </xf>
    <xf numFmtId="0" fontId="32" fillId="0" borderId="94" xfId="11" applyBorder="1"/>
    <xf numFmtId="0" fontId="32" fillId="0" borderId="95" xfId="11" applyBorder="1"/>
    <xf numFmtId="167" fontId="32" fillId="0" borderId="11" xfId="5" applyNumberFormat="1" applyFont="1" applyBorder="1"/>
    <xf numFmtId="0" fontId="32" fillId="0" borderId="11" xfId="11" applyBorder="1"/>
    <xf numFmtId="0" fontId="32" fillId="0" borderId="12" xfId="11" applyBorder="1"/>
    <xf numFmtId="0" fontId="38" fillId="0" borderId="2" xfId="12" applyFont="1" applyBorder="1" applyAlignment="1">
      <alignment horizontal="center" vertical="top" wrapText="1"/>
    </xf>
    <xf numFmtId="0" fontId="9" fillId="0" borderId="96" xfId="2" applyFont="1" applyBorder="1" applyAlignment="1">
      <alignment vertical="top"/>
    </xf>
    <xf numFmtId="0" fontId="38" fillId="0" borderId="97" xfId="12" applyFont="1" applyBorder="1" applyAlignment="1">
      <alignment vertical="top" wrapText="1"/>
    </xf>
    <xf numFmtId="167" fontId="32" fillId="0" borderId="3" xfId="5" applyNumberFormat="1" applyFont="1" applyBorder="1"/>
    <xf numFmtId="0" fontId="32" fillId="0" borderId="3" xfId="11" applyBorder="1"/>
    <xf numFmtId="41" fontId="32" fillId="0" borderId="3" xfId="13" applyFont="1" applyBorder="1"/>
    <xf numFmtId="9" fontId="32" fillId="0" borderId="3" xfId="11" applyNumberFormat="1" applyBorder="1"/>
    <xf numFmtId="41" fontId="32" fillId="0" borderId="4" xfId="11" applyNumberFormat="1" applyBorder="1"/>
    <xf numFmtId="0" fontId="39" fillId="0" borderId="2" xfId="12" applyFont="1" applyBorder="1" applyAlignment="1">
      <alignment horizontal="center" vertical="top" wrapText="1"/>
    </xf>
    <xf numFmtId="0" fontId="40" fillId="0" borderId="96" xfId="2" applyFont="1" applyBorder="1" applyAlignment="1">
      <alignment vertical="top"/>
    </xf>
    <xf numFmtId="0" fontId="41" fillId="0" borderId="97" xfId="12" applyFont="1" applyBorder="1" applyAlignment="1">
      <alignment vertical="top" wrapText="1"/>
    </xf>
    <xf numFmtId="9" fontId="32" fillId="0" borderId="3" xfId="13" applyNumberFormat="1" applyFont="1" applyBorder="1"/>
    <xf numFmtId="0" fontId="10" fillId="0" borderId="97" xfId="2" applyBorder="1" applyAlignment="1">
      <alignment horizontal="left" vertical="top"/>
    </xf>
    <xf numFmtId="9" fontId="32" fillId="0" borderId="14" xfId="11" applyNumberFormat="1" applyBorder="1"/>
    <xf numFmtId="41" fontId="32" fillId="0" borderId="15" xfId="11" applyNumberFormat="1" applyBorder="1"/>
    <xf numFmtId="41" fontId="10" fillId="0" borderId="0" xfId="2" applyNumberFormat="1" applyAlignment="1">
      <alignment horizontal="left" vertical="top"/>
    </xf>
    <xf numFmtId="0" fontId="39" fillId="0" borderId="13" xfId="12" applyFont="1" applyBorder="1" applyAlignment="1">
      <alignment horizontal="center" vertical="top" wrapText="1"/>
    </xf>
    <xf numFmtId="0" fontId="40" fillId="0" borderId="100" xfId="2" applyFont="1" applyBorder="1" applyAlignment="1">
      <alignment vertical="top"/>
    </xf>
    <xf numFmtId="167" fontId="32" fillId="0" borderId="14" xfId="5" applyNumberFormat="1" applyFont="1" applyBorder="1"/>
    <xf numFmtId="41" fontId="32" fillId="0" borderId="14" xfId="13" applyFont="1" applyBorder="1"/>
    <xf numFmtId="9" fontId="32" fillId="0" borderId="14" xfId="13" applyNumberFormat="1" applyFont="1" applyBorder="1"/>
    <xf numFmtId="0" fontId="38" fillId="0" borderId="16" xfId="12" applyFont="1" applyBorder="1" applyAlignment="1">
      <alignment horizontal="center" vertical="top" wrapText="1"/>
    </xf>
    <xf numFmtId="0" fontId="9" fillId="0" borderId="106" xfId="2" applyFont="1" applyBorder="1" applyAlignment="1">
      <alignment vertical="top"/>
    </xf>
    <xf numFmtId="167" fontId="32" fillId="0" borderId="107" xfId="5" applyNumberFormat="1" applyFont="1" applyBorder="1"/>
    <xf numFmtId="41" fontId="32" fillId="0" borderId="107" xfId="13" applyFont="1" applyBorder="1"/>
    <xf numFmtId="9" fontId="32" fillId="0" borderId="107" xfId="13" applyNumberFormat="1" applyFont="1" applyBorder="1"/>
    <xf numFmtId="9" fontId="32" fillId="0" borderId="107" xfId="11" applyNumberFormat="1" applyBorder="1"/>
    <xf numFmtId="41" fontId="32" fillId="0" borderId="108" xfId="11" applyNumberFormat="1" applyBorder="1"/>
    <xf numFmtId="41" fontId="5" fillId="0" borderId="3" xfId="13" applyFont="1" applyBorder="1"/>
    <xf numFmtId="9" fontId="5" fillId="0" borderId="3" xfId="11" applyNumberFormat="1" applyFont="1" applyBorder="1"/>
    <xf numFmtId="41" fontId="5" fillId="0" borderId="4" xfId="13" applyFont="1" applyBorder="1"/>
    <xf numFmtId="0" fontId="10" fillId="0" borderId="109" xfId="2" applyBorder="1" applyAlignment="1">
      <alignment horizontal="left" vertical="top"/>
    </xf>
    <xf numFmtId="0" fontId="10" fillId="0" borderId="110" xfId="2" applyBorder="1" applyAlignment="1">
      <alignment horizontal="left" vertical="top"/>
    </xf>
    <xf numFmtId="167" fontId="0" fillId="0" borderId="30" xfId="5" applyNumberFormat="1" applyFont="1" applyBorder="1" applyAlignment="1">
      <alignment horizontal="left" vertical="top"/>
    </xf>
    <xf numFmtId="164" fontId="10" fillId="0" borderId="30" xfId="2" applyNumberFormat="1" applyBorder="1" applyAlignment="1">
      <alignment horizontal="left" vertical="top"/>
    </xf>
    <xf numFmtId="0" fontId="10" fillId="0" borderId="30" xfId="2" applyBorder="1" applyAlignment="1">
      <alignment horizontal="left" vertical="top"/>
    </xf>
    <xf numFmtId="164" fontId="10" fillId="0" borderId="111" xfId="2" applyNumberFormat="1" applyBorder="1" applyAlignment="1">
      <alignment horizontal="left" vertical="top"/>
    </xf>
    <xf numFmtId="0" fontId="10" fillId="0" borderId="112" xfId="2" applyBorder="1" applyAlignment="1">
      <alignment horizontal="left" vertical="top"/>
    </xf>
    <xf numFmtId="0" fontId="10" fillId="0" borderId="113" xfId="2" applyBorder="1" applyAlignment="1">
      <alignment horizontal="left" vertical="top"/>
    </xf>
    <xf numFmtId="0" fontId="10" fillId="0" borderId="114" xfId="2" applyBorder="1" applyAlignment="1">
      <alignment horizontal="left" vertical="top"/>
    </xf>
    <xf numFmtId="167" fontId="0" fillId="0" borderId="115" xfId="5" applyNumberFormat="1" applyFont="1" applyBorder="1" applyAlignment="1">
      <alignment horizontal="left" vertical="top"/>
    </xf>
    <xf numFmtId="0" fontId="10" fillId="0" borderId="115" xfId="2" applyBorder="1" applyAlignment="1">
      <alignment horizontal="left" vertical="top"/>
    </xf>
    <xf numFmtId="0" fontId="10" fillId="0" borderId="116" xfId="2" applyBorder="1" applyAlignment="1">
      <alignment horizontal="left" vertical="top"/>
    </xf>
    <xf numFmtId="0" fontId="11" fillId="0" borderId="117" xfId="2" applyFont="1" applyBorder="1" applyAlignment="1">
      <alignment horizontal="left" vertical="top"/>
    </xf>
    <xf numFmtId="0" fontId="11" fillId="0" borderId="118" xfId="2" applyFont="1" applyBorder="1" applyAlignment="1">
      <alignment horizontal="left" vertical="top"/>
    </xf>
    <xf numFmtId="0" fontId="11" fillId="0" borderId="119" xfId="2" applyFont="1" applyBorder="1" applyAlignment="1">
      <alignment horizontal="left" vertical="top"/>
    </xf>
    <xf numFmtId="167" fontId="11" fillId="0" borderId="120" xfId="5" applyNumberFormat="1" applyFont="1" applyBorder="1" applyAlignment="1">
      <alignment horizontal="left" vertical="top"/>
    </xf>
    <xf numFmtId="0" fontId="11" fillId="0" borderId="120" xfId="2" applyFont="1" applyBorder="1" applyAlignment="1">
      <alignment horizontal="left" vertical="top"/>
    </xf>
    <xf numFmtId="0" fontId="11" fillId="0" borderId="121" xfId="2" applyFont="1" applyBorder="1" applyAlignment="1">
      <alignment horizontal="left" vertical="top"/>
    </xf>
    <xf numFmtId="167" fontId="0" fillId="0" borderId="0" xfId="5" applyNumberFormat="1" applyFont="1" applyAlignment="1">
      <alignment horizontal="left" vertical="top"/>
    </xf>
    <xf numFmtId="41" fontId="0" fillId="0" borderId="0" xfId="5" applyFont="1" applyAlignment="1">
      <alignment horizontal="left" vertical="top"/>
    </xf>
    <xf numFmtId="164" fontId="10" fillId="0" borderId="0" xfId="2" applyNumberFormat="1" applyAlignment="1">
      <alignment horizontal="left" vertical="top"/>
    </xf>
    <xf numFmtId="168" fontId="0" fillId="0" borderId="0" xfId="5" applyNumberFormat="1" applyFont="1" applyAlignment="1">
      <alignment horizontal="left" vertical="top"/>
    </xf>
    <xf numFmtId="166" fontId="10" fillId="0" borderId="0" xfId="2" applyNumberFormat="1" applyAlignment="1">
      <alignment horizontal="left" vertical="top"/>
    </xf>
    <xf numFmtId="0" fontId="11" fillId="0" borderId="0" xfId="9" applyFont="1"/>
    <xf numFmtId="0" fontId="44" fillId="0" borderId="0" xfId="9" applyFont="1" applyAlignment="1">
      <alignment horizontal="left" vertical="top"/>
    </xf>
    <xf numFmtId="0" fontId="44" fillId="0" borderId="0" xfId="9" applyFont="1" applyAlignment="1">
      <alignment horizontal="center" vertical="top" wrapText="1"/>
    </xf>
    <xf numFmtId="0" fontId="44" fillId="0" borderId="0" xfId="9" applyFont="1" applyAlignment="1">
      <alignment horizontal="left" vertical="top" wrapText="1"/>
    </xf>
    <xf numFmtId="0" fontId="10" fillId="0" borderId="0" xfId="9" applyAlignment="1">
      <alignment vertical="top"/>
    </xf>
    <xf numFmtId="0" fontId="10" fillId="0" borderId="0" xfId="9" applyAlignment="1">
      <alignment horizontal="center" vertical="top"/>
    </xf>
    <xf numFmtId="0" fontId="45" fillId="2" borderId="122" xfId="9" applyFont="1" applyFill="1" applyBorder="1" applyAlignment="1">
      <alignment horizontal="center" vertical="center" wrapText="1"/>
    </xf>
    <xf numFmtId="0" fontId="45" fillId="2" borderId="125" xfId="9" applyFont="1" applyFill="1" applyBorder="1" applyAlignment="1">
      <alignment horizontal="center" vertical="center" wrapText="1"/>
    </xf>
    <xf numFmtId="0" fontId="45" fillId="2" borderId="126" xfId="9" applyFont="1" applyFill="1" applyBorder="1" applyAlignment="1">
      <alignment horizontal="center" vertical="center" wrapText="1"/>
    </xf>
    <xf numFmtId="0" fontId="10" fillId="0" borderId="127" xfId="9" applyBorder="1" applyAlignment="1">
      <alignment horizontal="left" vertical="top"/>
    </xf>
    <xf numFmtId="0" fontId="10" fillId="0" borderId="128" xfId="9" applyBorder="1" applyAlignment="1">
      <alignment horizontal="left" vertical="top"/>
    </xf>
    <xf numFmtId="0" fontId="10" fillId="0" borderId="129" xfId="9" applyBorder="1" applyAlignment="1">
      <alignment horizontal="left" vertical="top"/>
    </xf>
    <xf numFmtId="0" fontId="10" fillId="0" borderId="130" xfId="9" applyBorder="1" applyAlignment="1">
      <alignment horizontal="left" vertical="top"/>
    </xf>
    <xf numFmtId="0" fontId="10" fillId="0" borderId="131" xfId="9" applyBorder="1" applyAlignment="1">
      <alignment horizontal="left" vertical="top"/>
    </xf>
    <xf numFmtId="0" fontId="10" fillId="0" borderId="131" xfId="9" applyBorder="1" applyAlignment="1">
      <alignment horizontal="center" vertical="top"/>
    </xf>
    <xf numFmtId="168" fontId="32" fillId="0" borderId="129" xfId="8" applyNumberFormat="1" applyBorder="1" applyProtection="1">
      <protection locked="0"/>
    </xf>
    <xf numFmtId="0" fontId="10" fillId="0" borderId="132" xfId="9" applyBorder="1" applyAlignment="1">
      <alignment horizontal="left" vertical="top"/>
    </xf>
    <xf numFmtId="0" fontId="11" fillId="0" borderId="133" xfId="9" applyFont="1" applyBorder="1" applyAlignment="1">
      <alignment horizontal="center" vertical="top"/>
    </xf>
    <xf numFmtId="164" fontId="11" fillId="0" borderId="134" xfId="9" applyNumberFormat="1" applyFont="1" applyBorder="1" applyAlignment="1">
      <alignment horizontal="left" vertical="top"/>
    </xf>
    <xf numFmtId="164" fontId="11" fillId="0" borderId="61" xfId="9" applyNumberFormat="1" applyFont="1" applyBorder="1" applyAlignment="1">
      <alignment horizontal="left" vertical="top"/>
    </xf>
    <xf numFmtId="0" fontId="11" fillId="0" borderId="135" xfId="9" applyFont="1" applyBorder="1" applyAlignment="1">
      <alignment horizontal="left" vertical="top"/>
    </xf>
    <xf numFmtId="0" fontId="11" fillId="0" borderId="135" xfId="9" applyFont="1" applyBorder="1" applyAlignment="1">
      <alignment horizontal="center" vertical="top"/>
    </xf>
    <xf numFmtId="168" fontId="23" fillId="0" borderId="61" xfId="8" applyNumberFormat="1" applyFont="1" applyBorder="1" applyProtection="1">
      <protection locked="0"/>
    </xf>
    <xf numFmtId="0" fontId="11" fillId="0" borderId="136" xfId="9" applyFont="1" applyBorder="1" applyAlignment="1">
      <alignment horizontal="left" vertical="top"/>
    </xf>
    <xf numFmtId="164" fontId="10" fillId="0" borderId="134" xfId="9" applyNumberFormat="1" applyBorder="1" applyAlignment="1">
      <alignment horizontal="left" vertical="top"/>
    </xf>
    <xf numFmtId="164" fontId="10" fillId="0" borderId="61" xfId="9" applyNumberFormat="1" applyBorder="1" applyAlignment="1">
      <alignment horizontal="left" vertical="top"/>
    </xf>
    <xf numFmtId="0" fontId="10" fillId="0" borderId="133" xfId="9" applyBorder="1" applyAlignment="1">
      <alignment horizontal="center" vertical="top"/>
    </xf>
    <xf numFmtId="0" fontId="10" fillId="0" borderId="135" xfId="9" applyBorder="1" applyAlignment="1">
      <alignment horizontal="center" vertical="top"/>
    </xf>
    <xf numFmtId="168" fontId="32" fillId="0" borderId="61" xfId="8" applyNumberFormat="1" applyBorder="1" applyProtection="1">
      <protection locked="0"/>
    </xf>
    <xf numFmtId="0" fontId="46" fillId="0" borderId="136" xfId="2" applyFont="1" applyBorder="1"/>
    <xf numFmtId="0" fontId="10" fillId="0" borderId="135" xfId="9" applyBorder="1" applyAlignment="1">
      <alignment horizontal="left" vertical="top"/>
    </xf>
    <xf numFmtId="0" fontId="10" fillId="0" borderId="133" xfId="9" applyBorder="1" applyAlignment="1">
      <alignment horizontal="left" vertical="top"/>
    </xf>
    <xf numFmtId="0" fontId="10" fillId="0" borderId="54" xfId="9" applyBorder="1" applyAlignment="1">
      <alignment horizontal="left" vertical="top"/>
    </xf>
    <xf numFmtId="0" fontId="10" fillId="0" borderId="136" xfId="9" applyBorder="1" applyAlignment="1">
      <alignment horizontal="left" vertical="top"/>
    </xf>
    <xf numFmtId="0" fontId="10" fillId="0" borderId="137" xfId="9" applyBorder="1" applyAlignment="1">
      <alignment horizontal="left" vertical="top"/>
    </xf>
    <xf numFmtId="0" fontId="10" fillId="0" borderId="67" xfId="9" applyBorder="1" applyAlignment="1">
      <alignment horizontal="left" vertical="top"/>
    </xf>
    <xf numFmtId="0" fontId="10" fillId="0" borderId="66" xfId="9" applyBorder="1" applyAlignment="1">
      <alignment horizontal="left" vertical="top"/>
    </xf>
    <xf numFmtId="0" fontId="10" fillId="0" borderId="65" xfId="9" applyBorder="1" applyAlignment="1">
      <alignment horizontal="left" vertical="top"/>
    </xf>
    <xf numFmtId="0" fontId="10" fillId="0" borderId="68" xfId="9" applyBorder="1" applyAlignment="1">
      <alignment horizontal="left" vertical="top"/>
    </xf>
    <xf numFmtId="0" fontId="10" fillId="0" borderId="68" xfId="9" applyBorder="1" applyAlignment="1">
      <alignment horizontal="center" vertical="top"/>
    </xf>
    <xf numFmtId="168" fontId="32" fillId="0" borderId="68" xfId="8" applyNumberFormat="1" applyBorder="1" applyAlignment="1" applyProtection="1">
      <alignment horizontal="center"/>
      <protection locked="0"/>
    </xf>
    <xf numFmtId="168" fontId="32" fillId="0" borderId="66" xfId="8" applyNumberFormat="1" applyBorder="1" applyProtection="1">
      <protection locked="0"/>
    </xf>
    <xf numFmtId="0" fontId="10" fillId="0" borderId="138" xfId="9" applyBorder="1" applyAlignment="1">
      <alignment horizontal="left" vertical="top"/>
    </xf>
    <xf numFmtId="168" fontId="32" fillId="0" borderId="77" xfId="8" applyNumberFormat="1" applyBorder="1" applyProtection="1">
      <protection locked="0"/>
    </xf>
    <xf numFmtId="0" fontId="10" fillId="4" borderId="79" xfId="9" applyFill="1" applyBorder="1" applyAlignment="1">
      <alignment horizontal="left" vertical="top"/>
    </xf>
    <xf numFmtId="0" fontId="10" fillId="0" borderId="0" xfId="9" applyAlignment="1">
      <alignment horizontal="center"/>
    </xf>
    <xf numFmtId="0" fontId="11" fillId="0" borderId="0" xfId="2" applyFont="1" applyAlignment="1">
      <alignment horizontal="left" vertical="top"/>
    </xf>
    <xf numFmtId="0" fontId="11" fillId="2" borderId="9" xfId="2" applyFont="1" applyFill="1" applyBorder="1" applyAlignment="1">
      <alignment horizontal="center" vertical="top"/>
    </xf>
    <xf numFmtId="0" fontId="11" fillId="0" borderId="0" xfId="2" applyFont="1" applyAlignment="1">
      <alignment horizontal="center" vertical="top"/>
    </xf>
    <xf numFmtId="0" fontId="10" fillId="2" borderId="144" xfId="2" applyFill="1" applyBorder="1" applyAlignment="1">
      <alignment horizontal="center" vertical="top"/>
    </xf>
    <xf numFmtId="0" fontId="10" fillId="0" borderId="0" xfId="2" applyAlignment="1">
      <alignment horizontal="center" vertical="top"/>
    </xf>
    <xf numFmtId="0" fontId="10" fillId="0" borderId="145" xfId="2" applyBorder="1" applyAlignment="1">
      <alignment horizontal="left" vertical="top"/>
    </xf>
    <xf numFmtId="0" fontId="10" fillId="0" borderId="146" xfId="2" applyBorder="1" applyAlignment="1">
      <alignment horizontal="left" vertical="top"/>
    </xf>
    <xf numFmtId="0" fontId="10" fillId="0" borderId="147" xfId="2" applyBorder="1" applyAlignment="1">
      <alignment horizontal="left" vertical="top"/>
    </xf>
    <xf numFmtId="0" fontId="10" fillId="0" borderId="148" xfId="2" applyBorder="1" applyAlignment="1">
      <alignment horizontal="left" vertical="top"/>
    </xf>
    <xf numFmtId="0" fontId="10" fillId="0" borderId="149" xfId="2" applyBorder="1" applyAlignment="1">
      <alignment horizontal="left" vertical="top"/>
    </xf>
    <xf numFmtId="0" fontId="10" fillId="0" borderId="150" xfId="2" applyBorder="1" applyAlignment="1">
      <alignment horizontal="left" vertical="top"/>
    </xf>
    <xf numFmtId="0" fontId="10" fillId="0" borderId="151" xfId="2" applyBorder="1" applyAlignment="1">
      <alignment horizontal="left" vertical="top"/>
    </xf>
    <xf numFmtId="0" fontId="10" fillId="0" borderId="103" xfId="2" applyBorder="1" applyAlignment="1">
      <alignment horizontal="left" vertical="top"/>
    </xf>
    <xf numFmtId="0" fontId="49" fillId="0" borderId="152" xfId="2" applyFont="1" applyBorder="1" applyAlignment="1">
      <alignment horizontal="left" vertical="top"/>
    </xf>
    <xf numFmtId="0" fontId="11" fillId="0" borderId="0" xfId="2" applyFont="1" applyAlignment="1">
      <alignment horizontal="right" vertical="top"/>
    </xf>
    <xf numFmtId="4" fontId="11" fillId="0" borderId="0" xfId="2" applyNumberFormat="1" applyFont="1" applyAlignment="1">
      <alignment horizontal="right" vertical="top"/>
    </xf>
    <xf numFmtId="164" fontId="11" fillId="0" borderId="0" xfId="2" applyNumberFormat="1" applyFont="1" applyAlignment="1">
      <alignment horizontal="right" vertical="top"/>
    </xf>
    <xf numFmtId="43" fontId="50" fillId="0" borderId="0" xfId="16" applyFont="1"/>
    <xf numFmtId="43" fontId="51" fillId="0" borderId="0" xfId="16" applyFont="1"/>
    <xf numFmtId="43" fontId="50" fillId="0" borderId="0" xfId="16" applyFont="1" applyAlignment="1">
      <alignment vertical="center" wrapText="1"/>
    </xf>
    <xf numFmtId="43" fontId="50" fillId="0" borderId="0" xfId="16" applyFont="1" applyAlignment="1">
      <alignment vertical="center"/>
    </xf>
    <xf numFmtId="174" fontId="50" fillId="0" borderId="0" xfId="22" applyNumberFormat="1" applyFont="1" applyAlignment="1">
      <alignment horizontal="center" vertical="center"/>
    </xf>
    <xf numFmtId="175" fontId="50" fillId="0" borderId="0" xfId="18" applyNumberFormat="1" applyFont="1" applyAlignment="1">
      <alignment horizontal="left" vertical="center"/>
    </xf>
    <xf numFmtId="0" fontId="50" fillId="0" borderId="0" xfId="23" applyFont="1" applyAlignment="1">
      <alignment vertical="center"/>
    </xf>
    <xf numFmtId="2" fontId="50" fillId="0" borderId="0" xfId="23" applyNumberFormat="1" applyFont="1" applyAlignment="1">
      <alignment vertical="center"/>
    </xf>
    <xf numFmtId="41" fontId="50" fillId="0" borderId="0" xfId="18" applyFont="1" applyAlignment="1">
      <alignment horizontal="center" vertical="center"/>
    </xf>
    <xf numFmtId="176" fontId="50" fillId="0" borderId="0" xfId="23" applyNumberFormat="1" applyFont="1" applyAlignment="1">
      <alignment horizontal="right" vertical="center"/>
    </xf>
    <xf numFmtId="177" fontId="50" fillId="0" borderId="0" xfId="23" applyNumberFormat="1" applyFont="1" applyAlignment="1">
      <alignment vertical="center"/>
    </xf>
    <xf numFmtId="174" fontId="50" fillId="0" borderId="195" xfId="22" applyNumberFormat="1" applyFont="1" applyBorder="1" applyAlignment="1">
      <alignment horizontal="center" vertical="center"/>
    </xf>
    <xf numFmtId="0" fontId="50" fillId="0" borderId="195" xfId="23" applyFont="1" applyBorder="1" applyAlignment="1">
      <alignment horizontal="center" vertical="center"/>
    </xf>
    <xf numFmtId="175" fontId="50" fillId="0" borderId="195" xfId="18" applyNumberFormat="1" applyFont="1" applyBorder="1" applyAlignment="1">
      <alignment horizontal="center" vertical="center"/>
    </xf>
    <xf numFmtId="2" fontId="50" fillId="0" borderId="195" xfId="23" applyNumberFormat="1" applyFont="1" applyBorder="1" applyAlignment="1">
      <alignment horizontal="center" vertical="center"/>
    </xf>
    <xf numFmtId="41" fontId="50" fillId="0" borderId="195" xfId="18" applyFont="1" applyBorder="1" applyAlignment="1">
      <alignment horizontal="center" vertical="center"/>
    </xf>
    <xf numFmtId="43" fontId="50" fillId="0" borderId="195" xfId="23" applyNumberFormat="1" applyFont="1" applyBorder="1" applyAlignment="1">
      <alignment horizontal="center" vertical="center"/>
    </xf>
    <xf numFmtId="43" fontId="50" fillId="0" borderId="195" xfId="16" applyFont="1" applyBorder="1" applyAlignment="1">
      <alignment horizontal="center" vertical="center"/>
    </xf>
    <xf numFmtId="0" fontId="51" fillId="0" borderId="0" xfId="23" applyFont="1" applyAlignment="1">
      <alignment vertical="center"/>
    </xf>
    <xf numFmtId="175" fontId="50" fillId="0" borderId="0" xfId="18" applyNumberFormat="1" applyFont="1" applyAlignment="1">
      <alignment horizontal="center" vertical="center"/>
    </xf>
    <xf numFmtId="2" fontId="50" fillId="0" borderId="0" xfId="23" applyNumberFormat="1" applyFont="1" applyAlignment="1">
      <alignment horizontal="center" vertical="center"/>
    </xf>
    <xf numFmtId="43" fontId="50" fillId="0" borderId="0" xfId="16" applyFont="1" applyAlignment="1">
      <alignment horizontal="center" vertical="center"/>
    </xf>
    <xf numFmtId="0" fontId="51" fillId="0" borderId="89" xfId="23" applyFont="1" applyBorder="1" applyAlignment="1">
      <alignment horizontal="center" vertical="center"/>
    </xf>
    <xf numFmtId="0" fontId="51" fillId="0" borderId="8" xfId="23" applyFont="1" applyBorder="1" applyAlignment="1">
      <alignment horizontal="center" vertical="center"/>
    </xf>
    <xf numFmtId="43" fontId="51" fillId="0" borderId="88" xfId="16" applyFont="1" applyBorder="1" applyAlignment="1">
      <alignment horizontal="center" vertical="center"/>
    </xf>
    <xf numFmtId="0" fontId="51" fillId="0" borderId="196" xfId="23" applyFont="1" applyBorder="1" applyAlignment="1">
      <alignment horizontal="center" vertical="center"/>
    </xf>
    <xf numFmtId="0" fontId="51" fillId="0" borderId="110" xfId="23" applyFont="1" applyBorder="1" applyAlignment="1">
      <alignment horizontal="center" vertical="center"/>
    </xf>
    <xf numFmtId="43" fontId="51" fillId="0" borderId="109" xfId="16" applyFont="1" applyBorder="1" applyAlignment="1">
      <alignment horizontal="center" vertical="center"/>
    </xf>
    <xf numFmtId="0" fontId="51" fillId="0" borderId="199" xfId="23" applyFont="1" applyBorder="1" applyAlignment="1">
      <alignment horizontal="center" vertical="center"/>
    </xf>
    <xf numFmtId="43" fontId="51" fillId="0" borderId="201" xfId="16" applyFont="1" applyBorder="1" applyAlignment="1">
      <alignment horizontal="center" vertical="center"/>
    </xf>
    <xf numFmtId="0" fontId="51" fillId="0" borderId="195" xfId="23" applyFont="1" applyBorder="1" applyAlignment="1">
      <alignment horizontal="center" vertical="center"/>
    </xf>
    <xf numFmtId="174" fontId="51" fillId="0" borderId="0" xfId="22" applyNumberFormat="1" applyFont="1" applyAlignment="1">
      <alignment horizontal="center" vertical="center"/>
    </xf>
    <xf numFmtId="175" fontId="51" fillId="0" borderId="0" xfId="18" applyNumberFormat="1" applyFont="1" applyAlignment="1">
      <alignment vertical="center"/>
    </xf>
    <xf numFmtId="2" fontId="51" fillId="0" borderId="0" xfId="23" applyNumberFormat="1" applyFont="1" applyAlignment="1">
      <alignment vertical="center"/>
    </xf>
    <xf numFmtId="41" fontId="51" fillId="0" borderId="0" xfId="18" applyFont="1" applyAlignment="1">
      <alignment horizontal="center" vertical="center"/>
    </xf>
    <xf numFmtId="43" fontId="51" fillId="0" borderId="0" xfId="16" applyFont="1" applyAlignment="1">
      <alignment vertical="center"/>
    </xf>
    <xf numFmtId="175" fontId="50" fillId="0" borderId="0" xfId="18" applyNumberFormat="1" applyFont="1" applyAlignment="1">
      <alignment vertical="center"/>
    </xf>
    <xf numFmtId="2" fontId="50" fillId="0" borderId="0" xfId="24" applyNumberFormat="1" applyFont="1" applyAlignment="1">
      <alignment vertical="center"/>
    </xf>
    <xf numFmtId="43" fontId="50" fillId="0" borderId="0" xfId="23" applyNumberFormat="1" applyFont="1" applyAlignment="1">
      <alignment vertical="center"/>
    </xf>
    <xf numFmtId="2" fontId="50" fillId="0" borderId="0" xfId="23" applyNumberFormat="1" applyFont="1" applyAlignment="1">
      <alignment vertical="center" wrapText="1"/>
    </xf>
    <xf numFmtId="43" fontId="50" fillId="0" borderId="0" xfId="16" applyFont="1" applyAlignment="1">
      <alignment horizontal="fill" vertical="center"/>
    </xf>
    <xf numFmtId="39" fontId="50" fillId="0" borderId="0" xfId="15" applyNumberFormat="1" applyFont="1" applyAlignment="1">
      <alignment horizontal="fill" vertical="center"/>
    </xf>
    <xf numFmtId="0" fontId="50" fillId="0" borderId="0" xfId="23" applyFont="1" applyAlignment="1">
      <alignment horizontal="left" vertical="center"/>
    </xf>
    <xf numFmtId="9" fontId="50" fillId="0" borderId="0" xfId="23" applyNumberFormat="1" applyFont="1" applyAlignment="1">
      <alignment vertical="center"/>
    </xf>
    <xf numFmtId="43" fontId="51" fillId="0" borderId="0" xfId="23" applyNumberFormat="1" applyFont="1" applyAlignment="1">
      <alignment vertical="center"/>
    </xf>
    <xf numFmtId="171" fontId="50" fillId="0" borderId="0" xfId="15" applyNumberFormat="1" applyFont="1" applyAlignment="1">
      <alignment horizontal="center" vertical="center"/>
    </xf>
    <xf numFmtId="175" fontId="51" fillId="0" borderId="0" xfId="16" applyNumberFormat="1" applyFont="1" applyAlignment="1">
      <alignment vertical="center"/>
    </xf>
    <xf numFmtId="175" fontId="50" fillId="0" borderId="0" xfId="16" applyNumberFormat="1" applyFont="1" applyAlignment="1">
      <alignment vertical="center"/>
    </xf>
    <xf numFmtId="41" fontId="50" fillId="0" borderId="0" xfId="18" applyFont="1" applyAlignment="1">
      <alignment vertical="center"/>
    </xf>
    <xf numFmtId="1" fontId="51" fillId="0" borderId="0" xfId="23" applyNumberFormat="1" applyFont="1" applyAlignment="1">
      <alignment horizontal="center" vertical="center"/>
    </xf>
    <xf numFmtId="178" fontId="51" fillId="0" borderId="0" xfId="25" applyNumberFormat="1" applyFont="1" applyAlignment="1">
      <alignment vertical="center"/>
    </xf>
    <xf numFmtId="1" fontId="50" fillId="0" borderId="0" xfId="23" applyNumberFormat="1" applyFont="1" applyAlignment="1">
      <alignment vertical="center"/>
    </xf>
    <xf numFmtId="0" fontId="50" fillId="0" borderId="0" xfId="23" applyFont="1" applyAlignment="1">
      <alignment vertical="center" wrapText="1"/>
    </xf>
    <xf numFmtId="1" fontId="50" fillId="0" borderId="0" xfId="19" applyNumberFormat="1" applyFont="1" applyAlignment="1">
      <alignment horizontal="center"/>
    </xf>
    <xf numFmtId="0" fontId="50" fillId="0" borderId="0" xfId="19" applyFont="1"/>
    <xf numFmtId="1" fontId="50" fillId="0" borderId="0" xfId="19" applyNumberFormat="1" applyFont="1"/>
    <xf numFmtId="179" fontId="50" fillId="0" borderId="0" xfId="19" applyNumberFormat="1" applyFont="1"/>
    <xf numFmtId="4" fontId="50" fillId="0" borderId="0" xfId="19" applyNumberFormat="1" applyFont="1"/>
    <xf numFmtId="4" fontId="50" fillId="0" borderId="0" xfId="23" applyNumberFormat="1" applyFont="1" applyAlignment="1">
      <alignment vertical="center"/>
    </xf>
    <xf numFmtId="1" fontId="50" fillId="0" borderId="0" xfId="23" applyNumberFormat="1" applyFont="1" applyAlignment="1">
      <alignment horizontal="center" vertical="center"/>
    </xf>
    <xf numFmtId="0" fontId="50" fillId="0" borderId="0" xfId="24" applyFont="1" applyAlignment="1">
      <alignment vertical="center" wrapText="1"/>
    </xf>
    <xf numFmtId="1" fontId="50" fillId="0" borderId="0" xfId="15" applyNumberFormat="1" applyFont="1" applyAlignment="1">
      <alignment horizontal="center" vertical="center"/>
    </xf>
    <xf numFmtId="1" fontId="50" fillId="0" borderId="0" xfId="16" applyNumberFormat="1" applyFont="1" applyAlignment="1">
      <alignment horizontal="center" vertical="center"/>
    </xf>
    <xf numFmtId="1" fontId="50" fillId="0" borderId="0" xfId="16" applyNumberFormat="1" applyFont="1" applyAlignment="1">
      <alignment vertical="center"/>
    </xf>
    <xf numFmtId="4" fontId="50" fillId="0" borderId="0" xfId="16" applyNumberFormat="1" applyFont="1" applyAlignment="1">
      <alignment vertical="center"/>
    </xf>
    <xf numFmtId="178" fontId="50" fillId="0" borderId="0" xfId="23" applyNumberFormat="1" applyFont="1" applyAlignment="1">
      <alignment vertical="center"/>
    </xf>
    <xf numFmtId="0" fontId="50" fillId="0" borderId="0" xfId="23" applyFont="1" applyAlignment="1">
      <alignment horizontal="center" vertical="center" wrapText="1"/>
    </xf>
    <xf numFmtId="1" fontId="50" fillId="0" borderId="0" xfId="16" applyNumberFormat="1" applyFont="1" applyAlignment="1">
      <alignment horizontal="fill" vertical="center"/>
    </xf>
    <xf numFmtId="4" fontId="50" fillId="0" borderId="0" xfId="15" applyNumberFormat="1" applyFont="1" applyAlignment="1">
      <alignment horizontal="fill" vertical="center"/>
    </xf>
    <xf numFmtId="1" fontId="51" fillId="0" borderId="0" xfId="16" applyNumberFormat="1" applyFont="1" applyAlignment="1">
      <alignment vertical="center"/>
    </xf>
    <xf numFmtId="4" fontId="51" fillId="0" borderId="0" xfId="23" applyNumberFormat="1" applyFont="1" applyAlignment="1">
      <alignment vertical="center"/>
    </xf>
    <xf numFmtId="180" fontId="50" fillId="0" borderId="0" xfId="16" applyNumberFormat="1" applyFont="1" applyAlignment="1">
      <alignment vertical="top"/>
    </xf>
    <xf numFmtId="0" fontId="50" fillId="0" borderId="0" xfId="23" applyFont="1" applyAlignment="1">
      <alignment horizontal="center" vertical="top"/>
    </xf>
    <xf numFmtId="0" fontId="50" fillId="0" borderId="0" xfId="24" applyFont="1" applyAlignment="1">
      <alignment vertical="top"/>
    </xf>
    <xf numFmtId="171" fontId="50" fillId="0" borderId="0" xfId="15" applyNumberFormat="1" applyFont="1" applyAlignment="1">
      <alignment horizontal="center" vertical="top"/>
    </xf>
    <xf numFmtId="4" fontId="50" fillId="0" borderId="0" xfId="26" applyNumberFormat="1" applyFont="1" applyAlignment="1">
      <alignment vertical="top"/>
    </xf>
    <xf numFmtId="181" fontId="50" fillId="0" borderId="0" xfId="27" applyNumberFormat="1" applyFont="1" applyAlignment="1">
      <alignment vertical="top"/>
    </xf>
    <xf numFmtId="41" fontId="50" fillId="0" borderId="0" xfId="27" applyFont="1" applyAlignment="1">
      <alignment horizontal="center" vertical="top"/>
    </xf>
    <xf numFmtId="4" fontId="50" fillId="0" borderId="0" xfId="19" applyNumberFormat="1" applyFont="1" applyAlignment="1">
      <alignment vertical="top"/>
    </xf>
    <xf numFmtId="43" fontId="50" fillId="3" borderId="0" xfId="23" applyNumberFormat="1" applyFont="1" applyFill="1" applyAlignment="1">
      <alignment vertical="center"/>
    </xf>
    <xf numFmtId="175" fontId="50" fillId="0" borderId="0" xfId="29" applyNumberFormat="1" applyFont="1" applyAlignment="1">
      <alignment vertical="center"/>
    </xf>
    <xf numFmtId="171" fontId="50" fillId="0" borderId="0" xfId="24" applyNumberFormat="1" applyFont="1" applyAlignment="1">
      <alignment horizontal="center" vertical="center"/>
    </xf>
    <xf numFmtId="171" fontId="50" fillId="0" borderId="0" xfId="23" applyNumberFormat="1" applyFont="1" applyAlignment="1">
      <alignment horizontal="center" vertical="center"/>
    </xf>
    <xf numFmtId="175" fontId="50" fillId="0" borderId="0" xfId="16" applyNumberFormat="1" applyFont="1" applyAlignment="1">
      <alignment horizontal="center" vertical="center"/>
    </xf>
    <xf numFmtId="175" fontId="51" fillId="0" borderId="0" xfId="19" applyNumberFormat="1" applyFont="1"/>
    <xf numFmtId="175" fontId="50" fillId="0" borderId="0" xfId="19" applyNumberFormat="1" applyFont="1"/>
    <xf numFmtId="1" fontId="51" fillId="0" borderId="0" xfId="19" applyNumberFormat="1" applyFont="1" applyAlignment="1">
      <alignment horizontal="center" vertical="center"/>
    </xf>
    <xf numFmtId="175" fontId="51" fillId="0" borderId="0" xfId="27" applyNumberFormat="1" applyFont="1" applyAlignment="1">
      <alignment vertical="center"/>
    </xf>
    <xf numFmtId="1" fontId="51" fillId="0" borderId="0" xfId="23" applyNumberFormat="1" applyFont="1" applyAlignment="1">
      <alignment vertical="center"/>
    </xf>
    <xf numFmtId="2" fontId="51" fillId="0" borderId="0" xfId="23" applyNumberFormat="1" applyFont="1" applyAlignment="1">
      <alignment vertical="center" wrapText="1"/>
    </xf>
    <xf numFmtId="1" fontId="51" fillId="0" borderId="0" xfId="27" applyNumberFormat="1" applyFont="1" applyAlignment="1">
      <alignment horizontal="center" vertical="center"/>
    </xf>
    <xf numFmtId="175" fontId="50" fillId="0" borderId="0" xfId="27" applyNumberFormat="1" applyFont="1" applyAlignment="1">
      <alignment vertical="center"/>
    </xf>
    <xf numFmtId="1" fontId="50" fillId="0" borderId="0" xfId="27" applyNumberFormat="1" applyFont="1" applyAlignment="1">
      <alignment horizontal="center" vertical="center"/>
    </xf>
    <xf numFmtId="2" fontId="50" fillId="0" borderId="0" xfId="24" applyNumberFormat="1" applyFont="1" applyAlignment="1">
      <alignment vertical="center" wrapText="1"/>
    </xf>
    <xf numFmtId="1" fontId="50" fillId="0" borderId="0" xfId="19" applyNumberFormat="1" applyFont="1" applyAlignment="1">
      <alignment horizontal="center" vertical="center"/>
    </xf>
    <xf numFmtId="2" fontId="50" fillId="0" borderId="0" xfId="19" applyNumberFormat="1" applyFont="1" applyAlignment="1">
      <alignment vertical="center" wrapText="1"/>
    </xf>
    <xf numFmtId="2" fontId="50" fillId="0" borderId="0" xfId="19" applyNumberFormat="1" applyFont="1" applyAlignment="1">
      <alignment horizontal="left" vertical="center" wrapText="1"/>
    </xf>
    <xf numFmtId="175" fontId="50" fillId="0" borderId="0" xfId="27" applyNumberFormat="1" applyFont="1" applyAlignment="1">
      <alignment horizontal="center" vertical="center"/>
    </xf>
    <xf numFmtId="2" fontId="50" fillId="0" borderId="0" xfId="23" applyNumberFormat="1" applyFont="1" applyAlignment="1">
      <alignment horizontal="center" vertical="center" wrapText="1"/>
    </xf>
    <xf numFmtId="175" fontId="50" fillId="0" borderId="0" xfId="26" applyNumberFormat="1" applyFont="1" applyAlignment="1">
      <alignment vertical="center"/>
    </xf>
    <xf numFmtId="0" fontId="50" fillId="0" borderId="0" xfId="19" applyFont="1" applyAlignment="1">
      <alignment horizontal="center"/>
    </xf>
    <xf numFmtId="2" fontId="50" fillId="0" borderId="0" xfId="19" applyNumberFormat="1" applyFont="1" applyAlignment="1">
      <alignment wrapText="1"/>
    </xf>
    <xf numFmtId="2" fontId="50" fillId="0" borderId="0" xfId="19" applyNumberFormat="1" applyFont="1" applyAlignment="1">
      <alignment horizontal="left" wrapText="1"/>
    </xf>
    <xf numFmtId="0" fontId="50" fillId="0" borderId="0" xfId="19" quotePrefix="1" applyFont="1" applyAlignment="1">
      <alignment horizontal="center"/>
    </xf>
    <xf numFmtId="43" fontId="50" fillId="0" borderId="0" xfId="19" applyNumberFormat="1" applyFont="1"/>
    <xf numFmtId="2" fontId="50" fillId="0" borderId="0" xfId="26" applyNumberFormat="1" applyFont="1" applyAlignment="1">
      <alignment vertical="center" wrapText="1"/>
    </xf>
    <xf numFmtId="174" fontId="50" fillId="0" borderId="0" xfId="22" applyNumberFormat="1" applyFont="1" applyAlignment="1">
      <alignment horizontal="center"/>
    </xf>
    <xf numFmtId="0" fontId="50" fillId="0" borderId="0" xfId="23" applyFont="1"/>
    <xf numFmtId="175" fontId="50" fillId="0" borderId="0" xfId="23" applyNumberFormat="1" applyFont="1"/>
    <xf numFmtId="2" fontId="50" fillId="0" borderId="0" xfId="23" applyNumberFormat="1" applyFont="1"/>
    <xf numFmtId="0" fontId="50" fillId="0" borderId="0" xfId="23" applyFont="1" applyAlignment="1">
      <alignment horizontal="center" wrapText="1"/>
    </xf>
    <xf numFmtId="2" fontId="50" fillId="0" borderId="202" xfId="23" applyNumberFormat="1" applyFont="1" applyBorder="1" applyAlignment="1">
      <alignment horizontal="center" vertical="center"/>
    </xf>
    <xf numFmtId="181" fontId="51" fillId="0" borderId="0" xfId="27" applyNumberFormat="1" applyFont="1" applyAlignment="1">
      <alignment vertical="center"/>
    </xf>
    <xf numFmtId="175" fontId="50" fillId="0" borderId="0" xfId="23" applyNumberFormat="1" applyFont="1" applyAlignment="1">
      <alignment vertical="center"/>
    </xf>
    <xf numFmtId="175" fontId="51" fillId="0" borderId="0" xfId="29" applyNumberFormat="1" applyFont="1" applyAlignment="1">
      <alignment vertical="center"/>
    </xf>
    <xf numFmtId="175" fontId="51" fillId="0" borderId="0" xfId="30" applyNumberFormat="1" applyFont="1" applyAlignment="1">
      <alignment vertical="center"/>
    </xf>
    <xf numFmtId="175" fontId="50" fillId="0" borderId="0" xfId="30" applyNumberFormat="1" applyFont="1" applyAlignment="1">
      <alignment vertical="center"/>
    </xf>
    <xf numFmtId="43" fontId="50" fillId="5" borderId="0" xfId="16" applyFont="1" applyFill="1" applyAlignment="1">
      <alignment vertical="center"/>
    </xf>
    <xf numFmtId="166" fontId="50" fillId="0" borderId="0" xfId="23" applyNumberFormat="1" applyFont="1" applyAlignment="1">
      <alignment vertical="center"/>
    </xf>
    <xf numFmtId="1" fontId="51" fillId="0" borderId="0" xfId="31" applyNumberFormat="1" applyFont="1" applyAlignment="1">
      <alignment horizontal="center" vertical="center"/>
    </xf>
    <xf numFmtId="175" fontId="51" fillId="0" borderId="0" xfId="18" applyNumberFormat="1" applyFont="1" applyAlignment="1">
      <alignment horizontal="right" vertical="center"/>
    </xf>
    <xf numFmtId="171" fontId="51" fillId="0" borderId="0" xfId="31" applyFont="1" applyAlignment="1">
      <alignment vertical="center"/>
    </xf>
    <xf numFmtId="2" fontId="51" fillId="0" borderId="0" xfId="31" applyNumberFormat="1" applyFont="1" applyAlignment="1">
      <alignment vertical="center"/>
    </xf>
    <xf numFmtId="41" fontId="51" fillId="0" borderId="0" xfId="18" quotePrefix="1" applyFont="1" applyAlignment="1">
      <alignment horizontal="center" vertical="center"/>
    </xf>
    <xf numFmtId="4" fontId="51" fillId="0" borderId="0" xfId="31" applyNumberFormat="1" applyFont="1" applyAlignment="1">
      <alignment vertical="center"/>
    </xf>
    <xf numFmtId="171" fontId="51" fillId="0" borderId="0" xfId="31" quotePrefix="1" applyFont="1" applyAlignment="1">
      <alignment horizontal="center" vertical="center"/>
    </xf>
    <xf numFmtId="43" fontId="51" fillId="0" borderId="0" xfId="22" applyFont="1" applyAlignment="1">
      <alignment vertical="center"/>
    </xf>
    <xf numFmtId="166" fontId="51" fillId="0" borderId="0" xfId="23" applyNumberFormat="1" applyFont="1" applyAlignment="1">
      <alignment vertical="center"/>
    </xf>
    <xf numFmtId="41" fontId="51" fillId="0" borderId="0" xfId="20" applyFont="1" applyAlignment="1">
      <alignment horizontal="center" vertical="center"/>
    </xf>
    <xf numFmtId="41" fontId="50" fillId="0" borderId="0" xfId="20" applyFont="1" applyAlignment="1">
      <alignment horizontal="center" vertical="center"/>
    </xf>
    <xf numFmtId="4" fontId="51" fillId="0" borderId="0" xfId="16" applyNumberFormat="1" applyFont="1" applyAlignment="1">
      <alignment vertical="center"/>
    </xf>
    <xf numFmtId="178" fontId="50" fillId="0" borderId="0" xfId="16" applyNumberFormat="1" applyFont="1" applyAlignment="1">
      <alignment vertical="center"/>
    </xf>
    <xf numFmtId="178" fontId="51" fillId="0" borderId="0" xfId="16" applyNumberFormat="1" applyFont="1" applyAlignment="1">
      <alignment vertical="center"/>
    </xf>
    <xf numFmtId="0" fontId="51" fillId="0" borderId="0" xfId="23" applyFont="1" applyAlignment="1">
      <alignment vertical="center" wrapText="1"/>
    </xf>
    <xf numFmtId="1" fontId="50" fillId="0" borderId="0" xfId="24" applyNumberFormat="1" applyFont="1" applyAlignment="1">
      <alignment horizontal="center" vertical="center"/>
    </xf>
    <xf numFmtId="178" fontId="50" fillId="0" borderId="0" xfId="16" applyNumberFormat="1" applyFont="1" applyAlignment="1">
      <alignment horizontal="center" vertical="center"/>
    </xf>
    <xf numFmtId="43" fontId="50" fillId="5" borderId="0" xfId="23" applyNumberFormat="1" applyFont="1" applyFill="1" applyAlignment="1">
      <alignment vertical="center"/>
    </xf>
    <xf numFmtId="175" fontId="51" fillId="0" borderId="0" xfId="32" applyNumberFormat="1" applyFont="1"/>
    <xf numFmtId="2" fontId="50" fillId="0" borderId="0" xfId="32" applyNumberFormat="1" applyFont="1"/>
    <xf numFmtId="171" fontId="50" fillId="0" borderId="0" xfId="31" applyAlignment="1">
      <alignment vertical="center"/>
    </xf>
    <xf numFmtId="43" fontId="50" fillId="0" borderId="0" xfId="16" applyFont="1" applyAlignment="1">
      <alignment horizontal="right" vertical="center"/>
    </xf>
    <xf numFmtId="43" fontId="51" fillId="0" borderId="0" xfId="16" applyFont="1" applyAlignment="1">
      <alignment horizontal="right" vertical="center"/>
    </xf>
    <xf numFmtId="0" fontId="50" fillId="0" borderId="0" xfId="23" applyFont="1" applyAlignment="1">
      <alignment horizontal="right" vertical="center"/>
    </xf>
    <xf numFmtId="0" fontId="50" fillId="0" borderId="0" xfId="24" applyFont="1" applyAlignment="1">
      <alignment horizontal="center" vertical="center"/>
    </xf>
    <xf numFmtId="174" fontId="51" fillId="0" borderId="0" xfId="22" applyNumberFormat="1" applyFont="1" applyAlignment="1">
      <alignment horizontal="center"/>
    </xf>
    <xf numFmtId="0" fontId="51" fillId="0" borderId="0" xfId="19" applyFont="1" applyAlignment="1">
      <alignment horizontal="center"/>
    </xf>
    <xf numFmtId="0" fontId="51" fillId="0" borderId="0" xfId="19" applyFont="1"/>
    <xf numFmtId="2" fontId="51" fillId="0" borderId="0" xfId="19" applyNumberFormat="1" applyFont="1"/>
    <xf numFmtId="2" fontId="50" fillId="0" borderId="0" xfId="19" applyNumberFormat="1" applyFont="1"/>
    <xf numFmtId="43" fontId="50" fillId="0" borderId="0" xfId="29" applyFont="1" applyAlignment="1">
      <alignment horizontal="center"/>
    </xf>
    <xf numFmtId="43" fontId="50" fillId="0" borderId="0" xfId="29" applyFont="1"/>
    <xf numFmtId="175" fontId="50" fillId="0" borderId="0" xfId="19" applyNumberFormat="1" applyFont="1" applyAlignment="1">
      <alignment horizontal="center"/>
    </xf>
    <xf numFmtId="2" fontId="50" fillId="0" borderId="0" xfId="19" applyNumberFormat="1" applyFont="1" applyAlignment="1">
      <alignment horizontal="center"/>
    </xf>
    <xf numFmtId="39" fontId="50" fillId="0" borderId="0" xfId="15" applyNumberFormat="1" applyFont="1" applyAlignment="1">
      <alignment horizontal="fill"/>
    </xf>
    <xf numFmtId="0" fontId="50" fillId="0" borderId="0" xfId="19" applyFont="1" applyAlignment="1">
      <alignment horizontal="left"/>
    </xf>
    <xf numFmtId="9" fontId="50" fillId="0" borderId="0" xfId="19" applyNumberFormat="1" applyFont="1"/>
    <xf numFmtId="43" fontId="51" fillId="0" borderId="0" xfId="29" applyFont="1"/>
    <xf numFmtId="175" fontId="50" fillId="0" borderId="0" xfId="18" applyNumberFormat="1" applyFont="1" applyAlignment="1">
      <alignment horizontal="right" vertical="center"/>
    </xf>
    <xf numFmtId="2" fontId="50" fillId="0" borderId="0" xfId="23" applyNumberFormat="1" applyFont="1" applyAlignment="1">
      <alignment horizontal="justify" vertical="center" wrapText="1"/>
    </xf>
    <xf numFmtId="0" fontId="50" fillId="0" borderId="0" xfId="23" applyFont="1" applyAlignment="1">
      <alignment horizontal="justify" vertical="center" wrapText="1"/>
    </xf>
    <xf numFmtId="174" fontId="50" fillId="0" borderId="0" xfId="22" applyNumberFormat="1" applyFont="1" applyAlignment="1">
      <alignment horizontal="center" vertical="center" wrapText="1"/>
    </xf>
    <xf numFmtId="175" fontId="50" fillId="0" borderId="0" xfId="19" applyNumberFormat="1" applyFont="1" applyAlignment="1">
      <alignment horizontal="right" vertical="top" wrapText="1"/>
    </xf>
    <xf numFmtId="175" fontId="50" fillId="0" borderId="0" xfId="18" applyNumberFormat="1" applyFont="1" applyAlignment="1">
      <alignment horizontal="justify" vertical="center" wrapText="1"/>
    </xf>
    <xf numFmtId="41" fontId="50" fillId="0" borderId="0" xfId="18" applyFont="1" applyAlignment="1">
      <alignment horizontal="center" vertical="center" wrapText="1"/>
    </xf>
    <xf numFmtId="175" fontId="50" fillId="0" borderId="0" xfId="18" applyNumberFormat="1" applyFont="1" applyAlignment="1">
      <alignment horizontal="right" vertical="center" wrapText="1"/>
    </xf>
    <xf numFmtId="0" fontId="51" fillId="0" borderId="0" xfId="23" applyFont="1"/>
    <xf numFmtId="175" fontId="51" fillId="0" borderId="0" xfId="23" applyNumberFormat="1" applyFont="1"/>
    <xf numFmtId="2" fontId="51" fillId="0" borderId="0" xfId="23" applyNumberFormat="1" applyFont="1"/>
    <xf numFmtId="175" fontId="50" fillId="0" borderId="0" xfId="26" applyNumberFormat="1" applyFont="1"/>
    <xf numFmtId="0" fontId="50" fillId="0" borderId="0" xfId="23" applyFont="1" applyAlignment="1">
      <alignment horizontal="center"/>
    </xf>
    <xf numFmtId="43" fontId="50" fillId="0" borderId="0" xfId="16" applyFont="1" applyAlignment="1">
      <alignment horizontal="center"/>
    </xf>
    <xf numFmtId="43" fontId="50" fillId="0" borderId="0" xfId="23" applyNumberFormat="1" applyFont="1"/>
    <xf numFmtId="175" fontId="50" fillId="0" borderId="0" xfId="23" applyNumberFormat="1" applyFont="1" applyAlignment="1">
      <alignment horizontal="center"/>
    </xf>
    <xf numFmtId="2" fontId="50" fillId="0" borderId="0" xfId="23" applyNumberFormat="1" applyFont="1" applyAlignment="1">
      <alignment horizontal="center"/>
    </xf>
    <xf numFmtId="0" fontId="50" fillId="0" borderId="0" xfId="23" applyFont="1" applyAlignment="1">
      <alignment horizontal="left"/>
    </xf>
    <xf numFmtId="178" fontId="50" fillId="0" borderId="0" xfId="23" applyNumberFormat="1" applyFont="1"/>
    <xf numFmtId="174" fontId="55" fillId="0" borderId="0" xfId="22" applyNumberFormat="1" applyFont="1" applyAlignment="1">
      <alignment horizontal="center" vertical="center"/>
    </xf>
    <xf numFmtId="0" fontId="55" fillId="0" borderId="0" xfId="23" applyFont="1" applyAlignment="1">
      <alignment horizontal="center" vertical="center"/>
    </xf>
    <xf numFmtId="0" fontId="55" fillId="0" borderId="0" xfId="23" applyFont="1" applyAlignment="1">
      <alignment vertical="center"/>
    </xf>
    <xf numFmtId="9" fontId="50" fillId="0" borderId="0" xfId="23" applyNumberFormat="1" applyFont="1"/>
    <xf numFmtId="168" fontId="50" fillId="0" borderId="0" xfId="33" applyNumberFormat="1" applyAlignment="1">
      <alignment vertical="center"/>
    </xf>
    <xf numFmtId="41" fontId="51" fillId="0" borderId="0" xfId="20" applyFont="1" applyAlignment="1">
      <alignment vertical="center"/>
    </xf>
    <xf numFmtId="175" fontId="50" fillId="0" borderId="0" xfId="20" applyNumberFormat="1" applyFont="1"/>
    <xf numFmtId="0" fontId="50" fillId="0" borderId="0" xfId="34" applyFont="1" applyAlignment="1">
      <alignment horizontal="center" vertical="center"/>
    </xf>
    <xf numFmtId="168" fontId="50" fillId="0" borderId="0" xfId="20" applyNumberFormat="1" applyFont="1"/>
    <xf numFmtId="41" fontId="50" fillId="0" borderId="0" xfId="20" applyFont="1" applyAlignment="1">
      <alignment vertical="center"/>
    </xf>
    <xf numFmtId="41" fontId="50" fillId="0" borderId="0" xfId="20" applyFont="1" applyAlignment="1">
      <alignment horizontal="fill" vertical="center"/>
    </xf>
    <xf numFmtId="174" fontId="50" fillId="0" borderId="0" xfId="16" applyNumberFormat="1" applyFont="1" applyAlignment="1">
      <alignment horizontal="right" vertical="center"/>
    </xf>
    <xf numFmtId="41" fontId="50" fillId="0" borderId="0" xfId="20" applyFont="1"/>
    <xf numFmtId="180" fontId="50" fillId="0" borderId="0" xfId="16" applyNumberFormat="1" applyFont="1" applyAlignment="1">
      <alignment vertical="center"/>
    </xf>
    <xf numFmtId="43" fontId="50" fillId="0" borderId="0" xfId="22" applyFont="1" applyAlignment="1">
      <alignment vertical="center"/>
    </xf>
    <xf numFmtId="2" fontId="50" fillId="0" borderId="0" xfId="16" applyNumberFormat="1" applyFont="1" applyAlignment="1">
      <alignment horizontal="center" vertical="center"/>
    </xf>
    <xf numFmtId="175" fontId="51" fillId="0" borderId="0" xfId="20" applyNumberFormat="1" applyFont="1" applyAlignment="1">
      <alignment vertical="center"/>
    </xf>
    <xf numFmtId="175" fontId="51" fillId="0" borderId="0" xfId="35" applyNumberFormat="1" applyFont="1" applyAlignment="1">
      <alignment vertical="center"/>
    </xf>
    <xf numFmtId="175" fontId="50" fillId="0" borderId="0" xfId="35" applyNumberFormat="1" applyFont="1" applyAlignment="1">
      <alignment vertical="center"/>
    </xf>
    <xf numFmtId="41" fontId="51" fillId="0" borderId="0" xfId="35" applyFont="1" applyAlignment="1">
      <alignment horizontal="center" vertical="center"/>
    </xf>
    <xf numFmtId="43" fontId="51" fillId="0" borderId="0" xfId="29" applyFont="1" applyAlignment="1">
      <alignment vertical="center"/>
    </xf>
    <xf numFmtId="175" fontId="50" fillId="0" borderId="0" xfId="29" applyNumberFormat="1" applyFont="1" applyAlignment="1">
      <alignment horizontal="justify" vertical="center" wrapText="1"/>
    </xf>
    <xf numFmtId="41" fontId="50" fillId="0" borderId="0" xfId="35" applyFont="1" applyAlignment="1">
      <alignment horizontal="center" vertical="center" wrapText="1"/>
    </xf>
    <xf numFmtId="43" fontId="50" fillId="0" borderId="0" xfId="29" applyFont="1" applyAlignment="1">
      <alignment vertical="center"/>
    </xf>
    <xf numFmtId="175" fontId="50" fillId="0" borderId="0" xfId="36" applyNumberFormat="1" applyFont="1" applyAlignment="1">
      <alignment vertical="center"/>
    </xf>
    <xf numFmtId="43" fontId="50" fillId="0" borderId="0" xfId="29" applyFont="1" applyAlignment="1">
      <alignment horizontal="center" vertical="center"/>
    </xf>
    <xf numFmtId="41" fontId="50" fillId="0" borderId="0" xfId="35" applyFont="1" applyAlignment="1">
      <alignment horizontal="center" vertical="center"/>
    </xf>
    <xf numFmtId="175" fontId="50" fillId="0" borderId="0" xfId="29" applyNumberFormat="1" applyFont="1" applyAlignment="1">
      <alignment horizontal="center" vertical="center"/>
    </xf>
    <xf numFmtId="43" fontId="50" fillId="0" borderId="0" xfId="29" applyFont="1" applyAlignment="1">
      <alignment horizontal="fill" vertical="center"/>
    </xf>
    <xf numFmtId="175" fontId="51" fillId="0" borderId="0" xfId="23" applyNumberFormat="1" applyFont="1" applyAlignment="1">
      <alignment vertical="center"/>
    </xf>
    <xf numFmtId="175" fontId="50" fillId="0" borderId="0" xfId="35" applyNumberFormat="1" applyFont="1" applyAlignment="1">
      <alignment horizontal="center" vertical="center"/>
    </xf>
    <xf numFmtId="2" fontId="50" fillId="0" borderId="0" xfId="23" applyNumberFormat="1" applyFont="1" applyAlignment="1">
      <alignment horizontal="left" vertical="center"/>
    </xf>
    <xf numFmtId="175" fontId="50" fillId="0" borderId="0" xfId="23" applyNumberFormat="1" applyFont="1" applyAlignment="1">
      <alignment horizontal="center" vertical="center"/>
    </xf>
    <xf numFmtId="181" fontId="50" fillId="0" borderId="0" xfId="35" applyNumberFormat="1" applyFont="1" applyAlignment="1">
      <alignment horizontal="center" vertical="center"/>
    </xf>
    <xf numFmtId="174" fontId="51" fillId="0" borderId="0" xfId="23" applyNumberFormat="1" applyFont="1" applyAlignment="1">
      <alignment horizontal="center" vertical="center"/>
    </xf>
    <xf numFmtId="175" fontId="51" fillId="0" borderId="0" xfId="37" applyNumberFormat="1" applyFont="1" applyAlignment="1">
      <alignment horizontal="left" vertical="center"/>
    </xf>
    <xf numFmtId="2" fontId="50" fillId="0" borderId="0" xfId="38" applyNumberFormat="1" applyFont="1" applyAlignment="1">
      <alignment vertical="center"/>
    </xf>
    <xf numFmtId="175" fontId="50" fillId="0" borderId="0" xfId="16" applyNumberFormat="1" applyFont="1" applyAlignment="1">
      <alignment horizontal="right" vertical="center"/>
    </xf>
    <xf numFmtId="175" fontId="50" fillId="0" borderId="0" xfId="35" applyNumberFormat="1" applyFont="1" applyAlignment="1">
      <alignment horizontal="right" vertical="center"/>
    </xf>
    <xf numFmtId="2" fontId="50" fillId="0" borderId="0" xfId="23" applyNumberFormat="1" applyFont="1" applyAlignment="1">
      <alignment horizontal="left" vertical="center" wrapText="1"/>
    </xf>
    <xf numFmtId="2" fontId="50" fillId="0" borderId="0" xfId="38" applyNumberFormat="1" applyFont="1" applyAlignment="1">
      <alignment vertical="center" wrapText="1"/>
    </xf>
    <xf numFmtId="43" fontId="50" fillId="0" borderId="0" xfId="29" applyFont="1" applyAlignment="1">
      <alignment vertical="center" wrapText="1"/>
    </xf>
    <xf numFmtId="174" fontId="55" fillId="0" borderId="0" xfId="22" applyNumberFormat="1" applyFont="1" applyAlignment="1">
      <alignment horizontal="center" vertical="center" wrapText="1"/>
    </xf>
    <xf numFmtId="175" fontId="50" fillId="0" borderId="0" xfId="16" applyNumberFormat="1" applyFont="1" applyAlignment="1">
      <alignment vertical="center" wrapText="1"/>
    </xf>
    <xf numFmtId="0" fontId="50" fillId="0" borderId="0" xfId="24" applyFont="1" applyAlignment="1">
      <alignment horizontal="center" vertical="center" wrapText="1"/>
    </xf>
    <xf numFmtId="43" fontId="50" fillId="0" borderId="0" xfId="16" applyFont="1" applyAlignment="1">
      <alignment horizontal="center" vertical="center" wrapText="1"/>
    </xf>
    <xf numFmtId="181" fontId="50" fillId="0" borderId="0" xfId="35" applyNumberFormat="1" applyFont="1" applyAlignment="1">
      <alignment vertical="center"/>
    </xf>
    <xf numFmtId="175" fontId="50" fillId="0" borderId="0" xfId="39" applyNumberFormat="1" applyFont="1" applyAlignment="1">
      <alignment vertical="center"/>
    </xf>
    <xf numFmtId="181" fontId="50" fillId="0" borderId="0" xfId="18" applyNumberFormat="1" applyFont="1" applyAlignment="1">
      <alignment vertical="center"/>
    </xf>
    <xf numFmtId="181" fontId="50" fillId="0" borderId="0" xfId="18" applyNumberFormat="1" applyFont="1" applyAlignment="1">
      <alignment horizontal="center" vertical="center"/>
    </xf>
    <xf numFmtId="175" fontId="50" fillId="0" borderId="0" xfId="39" applyNumberFormat="1" applyFont="1" applyAlignment="1">
      <alignment horizontal="center" vertical="center"/>
    </xf>
    <xf numFmtId="0" fontId="51" fillId="0" borderId="0" xfId="37" applyNumberFormat="1" applyFont="1" applyAlignment="1">
      <alignment horizontal="left" vertical="center"/>
    </xf>
    <xf numFmtId="0" fontId="50" fillId="0" borderId="0" xfId="24" applyFont="1" applyAlignment="1">
      <alignment vertical="center"/>
    </xf>
    <xf numFmtId="181" fontId="50" fillId="0" borderId="0" xfId="39" applyNumberFormat="1" applyFont="1" applyAlignment="1">
      <alignment vertical="center"/>
    </xf>
    <xf numFmtId="0" fontId="50" fillId="0" borderId="0" xfId="38" applyFont="1" applyAlignment="1">
      <alignment vertical="center"/>
    </xf>
    <xf numFmtId="0" fontId="55" fillId="0" borderId="0" xfId="23" applyFont="1" applyAlignment="1">
      <alignment horizontal="center" vertical="center" wrapText="1"/>
    </xf>
    <xf numFmtId="183" fontId="50" fillId="0" borderId="0" xfId="23" applyNumberFormat="1" applyFont="1" applyAlignment="1">
      <alignment vertical="center"/>
    </xf>
    <xf numFmtId="175" fontId="50" fillId="0" borderId="0" xfId="40" applyNumberFormat="1" applyFont="1" applyAlignment="1">
      <alignment vertical="center"/>
    </xf>
    <xf numFmtId="175" fontId="50" fillId="0" borderId="0" xfId="20" applyNumberFormat="1" applyFont="1" applyAlignment="1">
      <alignment vertical="center"/>
    </xf>
    <xf numFmtId="175" fontId="51" fillId="0" borderId="0" xfId="41" applyNumberFormat="1" applyFont="1" applyAlignment="1">
      <alignment vertical="center"/>
    </xf>
    <xf numFmtId="181" fontId="51" fillId="0" borderId="0" xfId="39" applyNumberFormat="1" applyFont="1" applyAlignment="1">
      <alignment vertical="center"/>
    </xf>
    <xf numFmtId="168" fontId="51" fillId="0" borderId="0" xfId="18" applyNumberFormat="1" applyFont="1" applyAlignment="1">
      <alignment horizontal="center" vertical="center"/>
    </xf>
    <xf numFmtId="168" fontId="51" fillId="0" borderId="0" xfId="18" applyNumberFormat="1" applyFont="1" applyAlignment="1">
      <alignment vertical="center"/>
    </xf>
    <xf numFmtId="180" fontId="51" fillId="0" borderId="0" xfId="29" applyNumberFormat="1" applyFont="1" applyAlignment="1">
      <alignment vertical="center"/>
    </xf>
    <xf numFmtId="180" fontId="50" fillId="0" borderId="0" xfId="29" applyNumberFormat="1" applyFont="1" applyAlignment="1">
      <alignment horizontal="justify" vertical="center" wrapText="1"/>
    </xf>
    <xf numFmtId="168" fontId="50" fillId="0" borderId="0" xfId="18" applyNumberFormat="1" applyFont="1" applyAlignment="1">
      <alignment horizontal="justify" vertical="center" wrapText="1"/>
    </xf>
    <xf numFmtId="168" fontId="50" fillId="0" borderId="0" xfId="18" applyNumberFormat="1" applyFont="1" applyAlignment="1">
      <alignment vertical="center"/>
    </xf>
    <xf numFmtId="180" fontId="50" fillId="0" borderId="0" xfId="40" applyNumberFormat="1" applyFont="1" applyAlignment="1">
      <alignment vertical="center"/>
    </xf>
    <xf numFmtId="168" fontId="50" fillId="0" borderId="0" xfId="18" applyNumberFormat="1" applyFont="1" applyAlignment="1">
      <alignment horizontal="center" vertical="center"/>
    </xf>
    <xf numFmtId="180" fontId="50" fillId="0" borderId="0" xfId="29" applyNumberFormat="1" applyFont="1" applyAlignment="1">
      <alignment horizontal="center" vertical="center"/>
    </xf>
    <xf numFmtId="168" fontId="50" fillId="0" borderId="0" xfId="18" applyNumberFormat="1" applyFont="1" applyAlignment="1">
      <alignment horizontal="fill" vertical="center"/>
    </xf>
    <xf numFmtId="181" fontId="51" fillId="0" borderId="0" xfId="41" applyNumberFormat="1" applyFont="1" applyAlignment="1">
      <alignment vertical="center"/>
    </xf>
    <xf numFmtId="2" fontId="51" fillId="0" borderId="0" xfId="23" applyNumberFormat="1" applyFont="1" applyAlignment="1">
      <alignment horizontal="center" vertical="center"/>
    </xf>
    <xf numFmtId="4" fontId="51" fillId="0" borderId="0" xfId="23" applyNumberFormat="1" applyFont="1" applyAlignment="1">
      <alignment horizontal="center" vertical="center"/>
    </xf>
    <xf numFmtId="4" fontId="51" fillId="0" borderId="0" xfId="35" applyNumberFormat="1" applyFont="1" applyAlignment="1">
      <alignment horizontal="center" vertical="center"/>
    </xf>
    <xf numFmtId="4" fontId="50" fillId="0" borderId="0" xfId="35" applyNumberFormat="1" applyFont="1" applyAlignment="1">
      <alignment horizontal="center" vertical="center" wrapText="1"/>
    </xf>
    <xf numFmtId="4" fontId="50" fillId="0" borderId="0" xfId="23" applyNumberFormat="1" applyFont="1" applyAlignment="1">
      <alignment horizontal="justify" vertical="center" wrapText="1"/>
    </xf>
    <xf numFmtId="4" fontId="50" fillId="0" borderId="0" xfId="20" applyNumberFormat="1" applyFont="1" applyAlignment="1">
      <alignment horizontal="center" vertical="center"/>
    </xf>
    <xf numFmtId="4" fontId="50" fillId="0" borderId="0" xfId="29" applyNumberFormat="1" applyFont="1" applyAlignment="1">
      <alignment vertical="center"/>
    </xf>
    <xf numFmtId="180" fontId="50" fillId="0" borderId="0" xfId="29" applyNumberFormat="1" applyFont="1" applyAlignment="1">
      <alignment vertical="center"/>
    </xf>
    <xf numFmtId="4" fontId="50" fillId="0" borderId="0" xfId="35" applyNumberFormat="1" applyFont="1" applyAlignment="1">
      <alignment horizontal="center" vertical="center"/>
    </xf>
    <xf numFmtId="4" fontId="50" fillId="0" borderId="0" xfId="23" applyNumberFormat="1" applyFont="1" applyAlignment="1">
      <alignment horizontal="center" vertical="center"/>
    </xf>
    <xf numFmtId="4" fontId="50" fillId="0" borderId="0" xfId="24" applyNumberFormat="1" applyFont="1" applyAlignment="1">
      <alignment horizontal="center" vertical="center"/>
    </xf>
    <xf numFmtId="180" fontId="50" fillId="0" borderId="0" xfId="16" applyNumberFormat="1" applyFont="1" applyAlignment="1">
      <alignment horizontal="center" vertical="center"/>
    </xf>
    <xf numFmtId="43" fontId="58" fillId="0" borderId="195" xfId="16" applyFont="1" applyBorder="1"/>
    <xf numFmtId="0" fontId="51" fillId="0" borderId="7" xfId="23" applyFont="1" applyBorder="1" applyAlignment="1">
      <alignment horizontal="center" vertical="center"/>
    </xf>
    <xf numFmtId="43" fontId="51" fillId="0" borderId="8" xfId="16" applyFont="1" applyBorder="1" applyAlignment="1">
      <alignment horizontal="center" vertical="center" wrapText="1"/>
    </xf>
    <xf numFmtId="0" fontId="51" fillId="0" borderId="9" xfId="23" applyFont="1" applyBorder="1" applyAlignment="1">
      <alignment horizontal="center" vertical="center"/>
    </xf>
    <xf numFmtId="171" fontId="51" fillId="0" borderId="205" xfId="31" applyFont="1" applyBorder="1" applyAlignment="1">
      <alignment horizontal="center"/>
    </xf>
    <xf numFmtId="37" fontId="51" fillId="0" borderId="206" xfId="31" applyNumberFormat="1" applyFont="1" applyBorder="1"/>
    <xf numFmtId="171" fontId="50" fillId="0" borderId="206" xfId="31" applyBorder="1"/>
    <xf numFmtId="171" fontId="50" fillId="0" borderId="207" xfId="31" applyBorder="1"/>
    <xf numFmtId="171" fontId="50" fillId="0" borderId="0" xfId="31"/>
    <xf numFmtId="174" fontId="50" fillId="0" borderId="208" xfId="16" applyNumberFormat="1" applyFont="1" applyBorder="1" applyAlignment="1">
      <alignment horizontal="right"/>
    </xf>
    <xf numFmtId="0" fontId="50" fillId="0" borderId="209" xfId="23" applyFont="1" applyBorder="1"/>
    <xf numFmtId="43" fontId="50" fillId="0" borderId="209" xfId="16" applyFont="1" applyBorder="1"/>
    <xf numFmtId="0" fontId="50" fillId="0" borderId="210" xfId="23" applyFont="1" applyBorder="1" applyAlignment="1">
      <alignment horizontal="center"/>
    </xf>
    <xf numFmtId="41" fontId="50" fillId="0" borderId="0" xfId="18" applyFont="1"/>
    <xf numFmtId="174" fontId="50" fillId="0" borderId="101" xfId="16" applyNumberFormat="1" applyFont="1" applyBorder="1" applyAlignment="1">
      <alignment horizontal="right"/>
    </xf>
    <xf numFmtId="0" fontId="50" fillId="0" borderId="104" xfId="23" applyFont="1" applyBorder="1"/>
    <xf numFmtId="43" fontId="50" fillId="0" borderId="104" xfId="16" applyFont="1" applyBorder="1"/>
    <xf numFmtId="0" fontId="50" fillId="0" borderId="105" xfId="23" applyFont="1" applyBorder="1" applyAlignment="1">
      <alignment horizontal="center"/>
    </xf>
    <xf numFmtId="41" fontId="50" fillId="0" borderId="0" xfId="23" applyNumberFormat="1" applyFont="1"/>
    <xf numFmtId="174" fontId="50" fillId="0" borderId="197" xfId="16" applyNumberFormat="1" applyFont="1" applyBorder="1" applyAlignment="1">
      <alignment horizontal="right"/>
    </xf>
    <xf numFmtId="0" fontId="50" fillId="0" borderId="30" xfId="23" applyFont="1" applyBorder="1"/>
    <xf numFmtId="43" fontId="50" fillId="0" borderId="30" xfId="16" applyFont="1" applyBorder="1"/>
    <xf numFmtId="0" fontId="50" fillId="0" borderId="111" xfId="23" applyFont="1" applyBorder="1" applyAlignment="1">
      <alignment horizontal="center"/>
    </xf>
    <xf numFmtId="43" fontId="50" fillId="0" borderId="37" xfId="16" applyFont="1" applyBorder="1"/>
    <xf numFmtId="166" fontId="50" fillId="0" borderId="0" xfId="23" applyNumberFormat="1" applyFont="1"/>
    <xf numFmtId="0" fontId="50" fillId="0" borderId="211" xfId="23" applyFont="1" applyBorder="1"/>
    <xf numFmtId="171" fontId="50" fillId="0" borderId="212" xfId="43" applyNumberFormat="1" applyBorder="1"/>
    <xf numFmtId="0" fontId="50" fillId="0" borderId="105" xfId="7" applyFont="1" applyBorder="1" applyAlignment="1">
      <alignment horizontal="center"/>
    </xf>
    <xf numFmtId="0" fontId="50" fillId="0" borderId="0" xfId="7" applyFont="1"/>
    <xf numFmtId="171" fontId="50" fillId="0" borderId="0" xfId="28"/>
    <xf numFmtId="0" fontId="50" fillId="0" borderId="120" xfId="23" applyFont="1" applyBorder="1"/>
    <xf numFmtId="0" fontId="50" fillId="0" borderId="121" xfId="23" applyFont="1" applyBorder="1" applyAlignment="1">
      <alignment horizontal="center"/>
    </xf>
    <xf numFmtId="0" fontId="50" fillId="0" borderId="214" xfId="32" applyFont="1" applyBorder="1"/>
    <xf numFmtId="0" fontId="50" fillId="0" borderId="215" xfId="32" applyFont="1" applyBorder="1" applyAlignment="1">
      <alignment horizontal="center"/>
    </xf>
    <xf numFmtId="0" fontId="50" fillId="0" borderId="0" xfId="32" applyFont="1"/>
    <xf numFmtId="43" fontId="50" fillId="0" borderId="216" xfId="16" applyFont="1" applyBorder="1"/>
    <xf numFmtId="39" fontId="50" fillId="0" borderId="217" xfId="28" applyNumberFormat="1" applyBorder="1"/>
    <xf numFmtId="168" fontId="50" fillId="0" borderId="104" xfId="18" applyNumberFormat="1" applyFont="1" applyBorder="1" applyAlignment="1">
      <alignment vertical="center"/>
    </xf>
    <xf numFmtId="43" fontId="50" fillId="0" borderId="104" xfId="16" applyFont="1" applyBorder="1" applyAlignment="1">
      <alignment horizontal="center" vertical="center"/>
    </xf>
    <xf numFmtId="171" fontId="51" fillId="0" borderId="218" xfId="31" applyFont="1" applyBorder="1" applyAlignment="1">
      <alignment horizontal="center"/>
    </xf>
    <xf numFmtId="37" fontId="51" fillId="0" borderId="219" xfId="31" applyNumberFormat="1" applyFont="1" applyBorder="1"/>
    <xf numFmtId="171" fontId="50" fillId="0" borderId="219" xfId="31" applyBorder="1"/>
    <xf numFmtId="171" fontId="50" fillId="0" borderId="220" xfId="31" applyBorder="1"/>
    <xf numFmtId="174" fontId="50" fillId="0" borderId="221" xfId="16" applyNumberFormat="1" applyFont="1" applyBorder="1" applyAlignment="1">
      <alignment horizontal="right"/>
    </xf>
    <xf numFmtId="171" fontId="50" fillId="0" borderId="222" xfId="31" applyBorder="1"/>
    <xf numFmtId="43" fontId="50" fillId="0" borderId="223" xfId="16" applyFont="1" applyBorder="1"/>
    <xf numFmtId="171" fontId="50" fillId="0" borderId="224" xfId="31" quotePrefix="1" applyBorder="1" applyAlignment="1">
      <alignment horizontal="center"/>
    </xf>
    <xf numFmtId="0" fontId="50" fillId="0" borderId="225" xfId="32" applyFont="1" applyBorder="1"/>
    <xf numFmtId="168" fontId="50" fillId="0" borderId="225" xfId="20" applyNumberFormat="1" applyFont="1" applyBorder="1"/>
    <xf numFmtId="171" fontId="50" fillId="0" borderId="226" xfId="31" quotePrefix="1" applyBorder="1" applyAlignment="1">
      <alignment horizontal="center"/>
    </xf>
    <xf numFmtId="41" fontId="50" fillId="0" borderId="101" xfId="20" applyFont="1" applyBorder="1" applyAlignment="1">
      <alignment vertical="top"/>
    </xf>
    <xf numFmtId="0" fontId="50" fillId="0" borderId="104" xfId="26" applyFont="1" applyBorder="1" applyAlignment="1">
      <alignment vertical="center"/>
    </xf>
    <xf numFmtId="0" fontId="50" fillId="0" borderId="104" xfId="32" applyFont="1" applyBorder="1"/>
    <xf numFmtId="168" fontId="50" fillId="0" borderId="104" xfId="20" applyNumberFormat="1" applyFont="1" applyBorder="1"/>
    <xf numFmtId="171" fontId="50" fillId="0" borderId="227" xfId="31" applyBorder="1"/>
    <xf numFmtId="39" fontId="50" fillId="0" borderId="225" xfId="31" applyNumberFormat="1" applyBorder="1"/>
    <xf numFmtId="171" fontId="50" fillId="0" borderId="228" xfId="31" quotePrefix="1" applyBorder="1" applyAlignment="1">
      <alignment horizontal="center"/>
    </xf>
    <xf numFmtId="171" fontId="50" fillId="0" borderId="229" xfId="31" applyBorder="1"/>
    <xf numFmtId="43" fontId="50" fillId="0" borderId="225" xfId="16" applyFont="1" applyBorder="1"/>
    <xf numFmtId="41" fontId="50" fillId="0" borderId="117" xfId="20" applyFont="1" applyBorder="1" applyAlignment="1">
      <alignment vertical="top"/>
    </xf>
    <xf numFmtId="0" fontId="50" fillId="0" borderId="120" xfId="26" applyFont="1" applyBorder="1" applyAlignment="1">
      <alignment vertical="center"/>
    </xf>
    <xf numFmtId="43" fontId="50" fillId="0" borderId="120" xfId="16" applyFont="1" applyBorder="1"/>
    <xf numFmtId="41" fontId="50" fillId="0" borderId="213" xfId="20" applyFont="1" applyBorder="1" applyAlignment="1">
      <alignment vertical="top"/>
    </xf>
    <xf numFmtId="0" fontId="50" fillId="0" borderId="214" xfId="26" applyFont="1" applyBorder="1" applyAlignment="1">
      <alignment vertical="center"/>
    </xf>
    <xf numFmtId="43" fontId="50" fillId="0" borderId="214" xfId="23" applyNumberFormat="1" applyFont="1" applyBorder="1" applyAlignment="1">
      <alignment vertical="center"/>
    </xf>
    <xf numFmtId="0" fontId="50" fillId="0" borderId="215" xfId="23" applyFont="1" applyBorder="1" applyAlignment="1">
      <alignment horizontal="center"/>
    </xf>
    <xf numFmtId="43" fontId="50" fillId="0" borderId="104" xfId="23" applyNumberFormat="1" applyFont="1" applyBorder="1" applyAlignment="1">
      <alignment vertical="center"/>
    </xf>
    <xf numFmtId="0" fontId="50" fillId="0" borderId="228" xfId="23" applyFont="1" applyBorder="1" applyAlignment="1">
      <alignment horizontal="center"/>
    </xf>
    <xf numFmtId="171" fontId="50" fillId="0" borderId="104" xfId="31" applyBorder="1"/>
    <xf numFmtId="41" fontId="51" fillId="0" borderId="101" xfId="20" applyFont="1" applyBorder="1" applyAlignment="1">
      <alignment horizontal="center" vertical="top"/>
    </xf>
    <xf numFmtId="0" fontId="51" fillId="0" borderId="104" xfId="32" applyFont="1" applyBorder="1" applyAlignment="1">
      <alignment vertical="center"/>
    </xf>
    <xf numFmtId="168" fontId="51" fillId="0" borderId="104" xfId="20" applyNumberFormat="1" applyFont="1" applyBorder="1" applyAlignment="1">
      <alignment vertical="top"/>
    </xf>
    <xf numFmtId="0" fontId="51" fillId="0" borderId="105" xfId="32" applyFont="1" applyBorder="1" applyAlignment="1">
      <alignment horizontal="center" vertical="top"/>
    </xf>
    <xf numFmtId="37" fontId="50" fillId="0" borderId="230" xfId="21" applyNumberFormat="1" applyBorder="1" applyAlignment="1">
      <alignment horizontal="right" vertical="center"/>
    </xf>
    <xf numFmtId="171" fontId="50" fillId="0" borderId="231" xfId="21" applyBorder="1"/>
    <xf numFmtId="43" fontId="50" fillId="0" borderId="232" xfId="21" applyNumberFormat="1" applyBorder="1" applyAlignment="1">
      <alignment horizontal="right"/>
    </xf>
    <xf numFmtId="4" fontId="50" fillId="0" borderId="233" xfId="21" applyNumberFormat="1" applyBorder="1" applyAlignment="1">
      <alignment horizontal="center"/>
    </xf>
    <xf numFmtId="0" fontId="50" fillId="0" borderId="0" xfId="21" applyNumberFormat="1"/>
    <xf numFmtId="37" fontId="50" fillId="0" borderId="234" xfId="21" applyNumberFormat="1" applyBorder="1" applyAlignment="1">
      <alignment horizontal="right" vertical="center"/>
    </xf>
    <xf numFmtId="43" fontId="50" fillId="0" borderId="235" xfId="21" applyNumberFormat="1" applyBorder="1" applyAlignment="1">
      <alignment horizontal="right"/>
    </xf>
    <xf numFmtId="43" fontId="50" fillId="0" borderId="231" xfId="21" applyNumberFormat="1" applyBorder="1" applyAlignment="1">
      <alignment horizontal="right"/>
    </xf>
    <xf numFmtId="4" fontId="50" fillId="0" borderId="105" xfId="21" applyNumberFormat="1" applyBorder="1" applyAlignment="1">
      <alignment horizontal="center"/>
    </xf>
    <xf numFmtId="41" fontId="50" fillId="0" borderId="101" xfId="20" applyFont="1" applyBorder="1" applyAlignment="1">
      <alignment horizontal="right" vertical="center"/>
    </xf>
    <xf numFmtId="0" fontId="50" fillId="0" borderId="104" xfId="32" applyFont="1" applyBorder="1" applyAlignment="1">
      <alignment vertical="center" wrapText="1"/>
    </xf>
    <xf numFmtId="168" fontId="50" fillId="0" borderId="236" xfId="20" applyNumberFormat="1" applyFont="1" applyBorder="1" applyAlignment="1">
      <alignment vertical="center"/>
    </xf>
    <xf numFmtId="0" fontId="50" fillId="0" borderId="226" xfId="32" applyFont="1" applyBorder="1" applyAlignment="1">
      <alignment horizontal="center" vertical="center"/>
    </xf>
    <xf numFmtId="171" fontId="50" fillId="0" borderId="0" xfId="31" applyAlignment="1">
      <alignment vertical="center" wrapText="1"/>
    </xf>
    <xf numFmtId="171" fontId="50" fillId="0" borderId="237" xfId="21" applyBorder="1" applyAlignment="1">
      <alignment horizontal="left" vertical="center" wrapText="1"/>
    </xf>
    <xf numFmtId="168" fontId="50" fillId="0" borderId="225" xfId="20" applyNumberFormat="1" applyFont="1" applyBorder="1" applyAlignment="1">
      <alignment vertical="center"/>
    </xf>
    <xf numFmtId="171" fontId="50" fillId="0" borderId="238" xfId="21" applyBorder="1" applyAlignment="1">
      <alignment horizontal="left" vertical="center" wrapText="1"/>
    </xf>
    <xf numFmtId="168" fontId="50" fillId="0" borderId="239" xfId="20" applyNumberFormat="1" applyFont="1" applyBorder="1" applyAlignment="1">
      <alignment vertical="center"/>
    </xf>
    <xf numFmtId="0" fontId="50" fillId="0" borderId="240" xfId="32" applyFont="1" applyBorder="1" applyAlignment="1">
      <alignment horizontal="center" vertical="center"/>
    </xf>
    <xf numFmtId="41" fontId="50" fillId="0" borderId="241" xfId="20" applyFont="1" applyBorder="1" applyAlignment="1">
      <alignment horizontal="right" vertical="center"/>
    </xf>
    <xf numFmtId="171" fontId="50" fillId="0" borderId="242" xfId="21" applyBorder="1" applyAlignment="1">
      <alignment horizontal="left" vertical="center" wrapText="1"/>
    </xf>
    <xf numFmtId="171" fontId="50" fillId="0" borderId="243" xfId="21" applyBorder="1" applyAlignment="1">
      <alignment horizontal="left" vertical="center" wrapText="1"/>
    </xf>
    <xf numFmtId="41" fontId="50" fillId="0" borderId="117" xfId="20" applyFont="1" applyBorder="1" applyAlignment="1">
      <alignment horizontal="right" vertical="center"/>
    </xf>
    <xf numFmtId="171" fontId="50" fillId="0" borderId="244" xfId="21" applyBorder="1" applyAlignment="1">
      <alignment horizontal="left" vertical="center" wrapText="1"/>
    </xf>
    <xf numFmtId="0" fontId="50" fillId="0" borderId="245" xfId="32" applyFont="1" applyBorder="1" applyAlignment="1">
      <alignment horizontal="center" vertical="center"/>
    </xf>
    <xf numFmtId="41" fontId="50" fillId="0" borderId="213" xfId="20" applyFont="1" applyBorder="1" applyAlignment="1">
      <alignment horizontal="right" vertical="center"/>
    </xf>
    <xf numFmtId="171" fontId="50" fillId="0" borderId="246" xfId="21" applyBorder="1" applyAlignment="1">
      <alignment horizontal="left" vertical="center" wrapText="1"/>
    </xf>
    <xf numFmtId="168" fontId="50" fillId="0" borderId="214" xfId="20" applyNumberFormat="1" applyFont="1" applyBorder="1" applyAlignment="1">
      <alignment vertical="center"/>
    </xf>
    <xf numFmtId="0" fontId="50" fillId="0" borderId="247" xfId="32" applyFont="1" applyBorder="1" applyAlignment="1">
      <alignment horizontal="center" vertical="center"/>
    </xf>
    <xf numFmtId="171" fontId="50" fillId="0" borderId="222" xfId="21" applyBorder="1" applyAlignment="1">
      <alignment horizontal="left" vertical="center" wrapText="1"/>
    </xf>
    <xf numFmtId="168" fontId="50" fillId="0" borderId="31" xfId="20" applyNumberFormat="1" applyFont="1" applyBorder="1" applyAlignment="1">
      <alignment vertical="center"/>
    </xf>
    <xf numFmtId="0" fontId="50" fillId="0" borderId="248" xfId="32" applyFont="1" applyBorder="1" applyAlignment="1">
      <alignment horizontal="center" vertical="center"/>
    </xf>
    <xf numFmtId="168" fontId="50" fillId="0" borderId="231" xfId="20" applyNumberFormat="1" applyFont="1" applyBorder="1" applyAlignment="1">
      <alignment vertical="center"/>
    </xf>
    <xf numFmtId="0" fontId="50" fillId="0" borderId="249" xfId="32" applyFont="1" applyBorder="1" applyAlignment="1">
      <alignment horizontal="center" vertical="center"/>
    </xf>
    <xf numFmtId="0" fontId="50" fillId="0" borderId="250" xfId="32" applyFont="1" applyBorder="1" applyAlignment="1">
      <alignment horizontal="center" vertical="center"/>
    </xf>
    <xf numFmtId="171" fontId="50" fillId="0" borderId="239" xfId="21" applyBorder="1" applyAlignment="1">
      <alignment horizontal="left" vertical="center" wrapText="1"/>
    </xf>
    <xf numFmtId="0" fontId="50" fillId="0" borderId="249" xfId="32" applyFont="1" applyBorder="1" applyAlignment="1">
      <alignment horizontal="center" vertical="top"/>
    </xf>
    <xf numFmtId="0" fontId="50" fillId="0" borderId="239" xfId="32" applyFont="1" applyBorder="1" applyAlignment="1">
      <alignment vertical="center"/>
    </xf>
    <xf numFmtId="168" fontId="50" fillId="0" borderId="239" xfId="20" applyNumberFormat="1" applyFont="1" applyBorder="1" applyAlignment="1">
      <alignment vertical="top"/>
    </xf>
    <xf numFmtId="0" fontId="50" fillId="0" borderId="120" xfId="32" applyFont="1" applyBorder="1" applyAlignment="1">
      <alignment vertical="center"/>
    </xf>
    <xf numFmtId="168" fontId="50" fillId="0" borderId="120" xfId="20" applyNumberFormat="1" applyFont="1" applyBorder="1" applyAlignment="1">
      <alignment vertical="top"/>
    </xf>
    <xf numFmtId="0" fontId="50" fillId="0" borderId="121" xfId="32" applyFont="1" applyBorder="1" applyAlignment="1">
      <alignment horizontal="center" vertical="top"/>
    </xf>
    <xf numFmtId="0" fontId="50" fillId="0" borderId="214" xfId="32" applyFont="1" applyBorder="1" applyAlignment="1">
      <alignment vertical="center"/>
    </xf>
    <xf numFmtId="168" fontId="50" fillId="0" borderId="214" xfId="20" applyNumberFormat="1" applyFont="1" applyBorder="1" applyAlignment="1">
      <alignment vertical="top"/>
    </xf>
    <xf numFmtId="0" fontId="50" fillId="0" borderId="215" xfId="32" applyFont="1" applyBorder="1" applyAlignment="1">
      <alignment horizontal="center" vertical="top"/>
    </xf>
    <xf numFmtId="171" fontId="50" fillId="0" borderId="239" xfId="21" applyBorder="1" applyAlignment="1">
      <alignment vertical="center"/>
    </xf>
    <xf numFmtId="0" fontId="50" fillId="0" borderId="239" xfId="32" applyFont="1" applyBorder="1" applyAlignment="1">
      <alignment vertical="center" wrapText="1"/>
    </xf>
    <xf numFmtId="0" fontId="50" fillId="0" borderId="239" xfId="7" applyFont="1" applyBorder="1" applyAlignment="1">
      <alignment vertical="center" wrapText="1"/>
    </xf>
    <xf numFmtId="0" fontId="50" fillId="0" borderId="239" xfId="23" applyFont="1" applyBorder="1" applyAlignment="1">
      <alignment vertical="center" wrapText="1"/>
    </xf>
    <xf numFmtId="0" fontId="50" fillId="0" borderId="239" xfId="23" applyFont="1" applyBorder="1" applyAlignment="1">
      <alignment vertical="center"/>
    </xf>
    <xf numFmtId="0" fontId="50" fillId="0" borderId="249" xfId="23" applyFont="1" applyBorder="1" applyAlignment="1">
      <alignment horizontal="center" vertical="top"/>
    </xf>
    <xf numFmtId="41" fontId="50" fillId="0" borderId="241" xfId="20" quotePrefix="1" applyFont="1" applyBorder="1" applyAlignment="1">
      <alignment horizontal="right" vertical="center"/>
    </xf>
    <xf numFmtId="0" fontId="50" fillId="0" borderId="251" xfId="23" applyFont="1" applyBorder="1" applyAlignment="1">
      <alignment vertical="center" wrapText="1"/>
    </xf>
    <xf numFmtId="41" fontId="50" fillId="0" borderId="241" xfId="20" applyFont="1" applyBorder="1" applyAlignment="1">
      <alignment vertical="center" wrapText="1"/>
    </xf>
    <xf numFmtId="168" fontId="50" fillId="0" borderId="239" xfId="20" applyNumberFormat="1" applyFont="1" applyBorder="1" applyAlignment="1">
      <alignment vertical="center" wrapText="1"/>
    </xf>
    <xf numFmtId="0" fontId="50" fillId="0" borderId="249" xfId="32" applyFont="1" applyBorder="1" applyAlignment="1">
      <alignment horizontal="center" vertical="center" wrapText="1"/>
    </xf>
    <xf numFmtId="41" fontId="50" fillId="0" borderId="241" xfId="20" applyFont="1" applyBorder="1" applyAlignment="1">
      <alignment vertical="top"/>
    </xf>
    <xf numFmtId="0" fontId="50" fillId="0" borderId="214" xfId="32" applyFont="1" applyBorder="1" applyAlignment="1">
      <alignment vertical="center" wrapText="1"/>
    </xf>
    <xf numFmtId="0" fontId="50" fillId="0" borderId="215" xfId="32" applyFont="1" applyBorder="1" applyAlignment="1">
      <alignment horizontal="center" vertical="center"/>
    </xf>
    <xf numFmtId="0" fontId="50" fillId="0" borderId="252" xfId="32" applyFont="1" applyBorder="1" applyAlignment="1">
      <alignment vertical="center"/>
    </xf>
    <xf numFmtId="168" fontId="50" fillId="0" borderId="252" xfId="20" applyNumberFormat="1" applyFont="1" applyBorder="1" applyAlignment="1">
      <alignment vertical="top"/>
    </xf>
    <xf numFmtId="0" fontId="50" fillId="0" borderId="253" xfId="32" applyFont="1" applyBorder="1" applyAlignment="1">
      <alignment horizontal="center" vertical="top"/>
    </xf>
    <xf numFmtId="168" fontId="50" fillId="0" borderId="254" xfId="20" applyNumberFormat="1" applyFont="1" applyBorder="1" applyAlignment="1">
      <alignment vertical="top"/>
    </xf>
    <xf numFmtId="168" fontId="50" fillId="0" borderId="254" xfId="23" applyNumberFormat="1" applyFont="1" applyBorder="1" applyAlignment="1">
      <alignment vertical="center"/>
    </xf>
    <xf numFmtId="0" fontId="50" fillId="0" borderId="0" xfId="44" applyFont="1" applyAlignment="1">
      <alignment vertical="center"/>
    </xf>
    <xf numFmtId="0" fontId="50" fillId="0" borderId="251" xfId="21" applyNumberFormat="1" applyBorder="1" applyAlignment="1">
      <alignment vertical="center"/>
    </xf>
    <xf numFmtId="168" fontId="50" fillId="0" borderId="239" xfId="25" applyNumberFormat="1" applyBorder="1" applyAlignment="1">
      <alignment vertical="center"/>
    </xf>
    <xf numFmtId="0" fontId="50" fillId="0" borderId="255" xfId="21" applyNumberFormat="1" applyBorder="1" applyAlignment="1">
      <alignment horizontal="center" vertical="center"/>
    </xf>
    <xf numFmtId="0" fontId="50" fillId="0" borderId="256" xfId="21" applyNumberFormat="1" applyBorder="1" applyAlignment="1">
      <alignment vertical="center"/>
    </xf>
    <xf numFmtId="168" fontId="50" fillId="0" borderId="252" xfId="25" applyNumberFormat="1" applyBorder="1" applyAlignment="1">
      <alignment vertical="center"/>
    </xf>
    <xf numFmtId="0" fontId="50" fillId="0" borderId="257" xfId="21" applyNumberFormat="1" applyBorder="1" applyAlignment="1">
      <alignment vertical="center"/>
    </xf>
    <xf numFmtId="0" fontId="50" fillId="0" borderId="258" xfId="21" applyNumberFormat="1" applyBorder="1" applyAlignment="1">
      <alignment vertical="center"/>
    </xf>
    <xf numFmtId="0" fontId="50" fillId="0" borderId="259" xfId="21" applyNumberFormat="1" applyBorder="1" applyAlignment="1">
      <alignment horizontal="center" vertical="center"/>
    </xf>
    <xf numFmtId="171" fontId="50" fillId="0" borderId="258" xfId="21" applyBorder="1" applyAlignment="1">
      <alignment vertical="center"/>
    </xf>
    <xf numFmtId="168" fontId="50" fillId="0" borderId="260" xfId="25" applyNumberFormat="1" applyBorder="1" applyAlignment="1">
      <alignment vertical="center"/>
    </xf>
    <xf numFmtId="0" fontId="50" fillId="0" borderId="261" xfId="21" applyNumberFormat="1" applyBorder="1" applyAlignment="1">
      <alignment horizontal="center" vertical="center"/>
    </xf>
    <xf numFmtId="0" fontId="50" fillId="0" borderId="262" xfId="21" applyNumberFormat="1" applyBorder="1" applyAlignment="1">
      <alignment vertical="center"/>
    </xf>
    <xf numFmtId="168" fontId="50" fillId="0" borderId="236" xfId="25" applyNumberFormat="1" applyBorder="1" applyAlignment="1">
      <alignment vertical="center"/>
    </xf>
    <xf numFmtId="0" fontId="50" fillId="0" borderId="210" xfId="21" applyNumberFormat="1" applyBorder="1" applyAlignment="1">
      <alignment horizontal="center" vertical="center"/>
    </xf>
    <xf numFmtId="171" fontId="50" fillId="0" borderId="263" xfId="21" applyBorder="1" applyAlignment="1">
      <alignment vertical="center"/>
    </xf>
    <xf numFmtId="168" fontId="50" fillId="0" borderId="264" xfId="25" applyNumberFormat="1" applyBorder="1" applyAlignment="1">
      <alignment vertical="center"/>
    </xf>
    <xf numFmtId="0" fontId="50" fillId="0" borderId="265" xfId="21" applyNumberFormat="1" applyBorder="1" applyAlignment="1">
      <alignment horizontal="center" vertical="center"/>
    </xf>
    <xf numFmtId="171" fontId="50" fillId="0" borderId="235" xfId="21" applyBorder="1" applyAlignment="1">
      <alignment vertical="center"/>
    </xf>
    <xf numFmtId="168" fontId="50" fillId="0" borderId="266" xfId="25" applyNumberFormat="1" applyBorder="1" applyAlignment="1">
      <alignment vertical="center"/>
    </xf>
    <xf numFmtId="0" fontId="50" fillId="0" borderId="267" xfId="21" applyNumberFormat="1" applyBorder="1" applyAlignment="1">
      <alignment horizontal="center" vertical="center"/>
    </xf>
    <xf numFmtId="171" fontId="50" fillId="0" borderId="268" xfId="7" quotePrefix="1" applyNumberFormat="1" applyFont="1" applyBorder="1"/>
    <xf numFmtId="168" fontId="50" fillId="0" borderId="268" xfId="45" applyNumberFormat="1" applyFont="1" applyBorder="1"/>
    <xf numFmtId="0" fontId="50" fillId="0" borderId="269" xfId="21" applyNumberFormat="1" applyBorder="1" applyAlignment="1">
      <alignment horizontal="center"/>
    </xf>
    <xf numFmtId="171" fontId="50" fillId="0" borderId="239" xfId="7" applyNumberFormat="1" applyFont="1" applyBorder="1"/>
    <xf numFmtId="168" fontId="50" fillId="0" borderId="239" xfId="45" applyNumberFormat="1" applyFont="1" applyBorder="1"/>
    <xf numFmtId="0" fontId="50" fillId="0" borderId="270" xfId="21" applyNumberFormat="1" applyBorder="1" applyAlignment="1">
      <alignment horizontal="center"/>
    </xf>
    <xf numFmtId="171" fontId="50" fillId="0" borderId="239" xfId="7" quotePrefix="1" applyNumberFormat="1" applyFont="1" applyBorder="1"/>
    <xf numFmtId="0" fontId="50" fillId="0" borderId="239" xfId="7" applyFont="1" applyBorder="1" applyAlignment="1">
      <alignment vertical="center"/>
    </xf>
    <xf numFmtId="168" fontId="50" fillId="0" borderId="271" xfId="45" applyNumberFormat="1" applyFont="1" applyBorder="1"/>
    <xf numFmtId="171" fontId="50" fillId="0" borderId="272" xfId="21" applyBorder="1" applyAlignment="1">
      <alignment horizontal="center"/>
    </xf>
    <xf numFmtId="168" fontId="50" fillId="0" borderId="273" xfId="45" applyNumberFormat="1" applyFont="1" applyBorder="1"/>
    <xf numFmtId="171" fontId="50" fillId="0" borderId="274" xfId="21" applyBorder="1" applyAlignment="1">
      <alignment horizontal="center"/>
    </xf>
    <xf numFmtId="171" fontId="50" fillId="0" borderId="275" xfId="21" applyBorder="1"/>
    <xf numFmtId="43" fontId="50" fillId="0" borderId="276" xfId="29" applyFont="1" applyBorder="1"/>
    <xf numFmtId="0" fontId="50" fillId="0" borderId="277" xfId="21" applyNumberFormat="1" applyBorder="1" applyAlignment="1">
      <alignment horizontal="center"/>
    </xf>
    <xf numFmtId="0" fontId="50" fillId="0" borderId="261" xfId="21" applyNumberFormat="1" applyBorder="1" applyAlignment="1">
      <alignment horizontal="center"/>
    </xf>
    <xf numFmtId="171" fontId="50" fillId="0" borderId="275" xfId="7" quotePrefix="1" applyNumberFormat="1" applyFont="1" applyBorder="1"/>
    <xf numFmtId="168" fontId="50" fillId="0" borderId="275" xfId="46" applyNumberFormat="1" applyFont="1" applyBorder="1"/>
    <xf numFmtId="0" fontId="50" fillId="0" borderId="278" xfId="21" applyNumberFormat="1" applyBorder="1" applyAlignment="1">
      <alignment horizontal="center"/>
    </xf>
    <xf numFmtId="171" fontId="50" fillId="0" borderId="275" xfId="7" applyNumberFormat="1" applyFont="1" applyBorder="1"/>
    <xf numFmtId="171" fontId="50" fillId="0" borderId="279" xfId="21" applyBorder="1"/>
    <xf numFmtId="43" fontId="50" fillId="0" borderId="280" xfId="29" applyFont="1" applyBorder="1"/>
    <xf numFmtId="0" fontId="50" fillId="0" borderId="281" xfId="21" applyNumberFormat="1" applyBorder="1" applyAlignment="1">
      <alignment horizontal="center"/>
    </xf>
    <xf numFmtId="168" fontId="50" fillId="0" borderId="239" xfId="46" applyNumberFormat="1" applyFont="1" applyBorder="1"/>
    <xf numFmtId="171" fontId="50" fillId="0" borderId="282" xfId="21" applyBorder="1" applyAlignment="1">
      <alignment horizontal="center"/>
    </xf>
    <xf numFmtId="171" fontId="50" fillId="0" borderId="283" xfId="21" applyBorder="1" applyAlignment="1">
      <alignment horizontal="center"/>
    </xf>
    <xf numFmtId="171" fontId="50" fillId="0" borderId="120" xfId="21" applyBorder="1"/>
    <xf numFmtId="43" fontId="50" fillId="0" borderId="118" xfId="29" applyFont="1" applyBorder="1"/>
    <xf numFmtId="0" fontId="50" fillId="0" borderId="284" xfId="21" applyNumberFormat="1" applyBorder="1" applyAlignment="1">
      <alignment horizontal="center"/>
    </xf>
    <xf numFmtId="171" fontId="50" fillId="0" borderId="8" xfId="21" applyBorder="1"/>
    <xf numFmtId="43" fontId="50" fillId="0" borderId="214" xfId="29" applyFont="1" applyBorder="1"/>
    <xf numFmtId="0" fontId="50" fillId="0" borderId="285" xfId="21" applyNumberFormat="1" applyBorder="1" applyAlignment="1">
      <alignment horizontal="center"/>
    </xf>
    <xf numFmtId="171" fontId="50" fillId="0" borderId="239" xfId="21" applyBorder="1"/>
    <xf numFmtId="43" fontId="50" fillId="0" borderId="273" xfId="29" applyFont="1" applyBorder="1"/>
    <xf numFmtId="0" fontId="50" fillId="0" borderId="210" xfId="21" applyNumberFormat="1" applyBorder="1" applyAlignment="1">
      <alignment horizontal="center"/>
    </xf>
    <xf numFmtId="171" fontId="50" fillId="0" borderId="202" xfId="21" applyBorder="1"/>
    <xf numFmtId="43" fontId="50" fillId="0" borderId="286" xfId="29" applyFont="1" applyBorder="1"/>
    <xf numFmtId="171" fontId="50" fillId="0" borderId="271" xfId="21" applyBorder="1"/>
    <xf numFmtId="0" fontId="50" fillId="0" borderId="249" xfId="21" applyNumberFormat="1" applyBorder="1" applyAlignment="1">
      <alignment horizontal="center"/>
    </xf>
    <xf numFmtId="43" fontId="50" fillId="0" borderId="239" xfId="29" applyFont="1" applyBorder="1"/>
    <xf numFmtId="168" fontId="50" fillId="0" borderId="239" xfId="33" applyNumberFormat="1" applyBorder="1" applyAlignment="1">
      <alignment horizontal="center"/>
    </xf>
    <xf numFmtId="0" fontId="50" fillId="0" borderId="239" xfId="32" applyFont="1" applyBorder="1" applyAlignment="1">
      <alignment wrapText="1"/>
    </xf>
    <xf numFmtId="168" fontId="50" fillId="0" borderId="239" xfId="47" applyNumberFormat="1" applyFont="1" applyBorder="1" applyAlignment="1">
      <alignment horizontal="right" vertical="top"/>
    </xf>
    <xf numFmtId="167" fontId="50" fillId="0" borderId="0" xfId="48" applyNumberFormat="1" applyFont="1" applyAlignment="1">
      <alignment vertical="center"/>
    </xf>
    <xf numFmtId="168" fontId="50" fillId="0" borderId="239" xfId="39" applyNumberFormat="1" applyFont="1" applyBorder="1" applyAlignment="1">
      <alignment vertical="center" wrapText="1"/>
    </xf>
    <xf numFmtId="0" fontId="50" fillId="0" borderId="239" xfId="7" applyFont="1" applyBorder="1" applyAlignment="1">
      <alignment horizontal="left" vertical="center" wrapText="1"/>
    </xf>
    <xf numFmtId="166" fontId="50" fillId="0" borderId="239" xfId="20" applyNumberFormat="1" applyFont="1" applyBorder="1" applyAlignment="1">
      <alignment vertical="top"/>
    </xf>
    <xf numFmtId="171" fontId="50" fillId="0" borderId="239" xfId="21" applyBorder="1" applyAlignment="1">
      <alignment wrapText="1"/>
    </xf>
    <xf numFmtId="171" fontId="50" fillId="0" borderId="239" xfId="21" applyBorder="1" applyAlignment="1">
      <alignment vertical="center" wrapText="1"/>
    </xf>
    <xf numFmtId="0" fontId="50" fillId="0" borderId="0" xfId="32" applyFont="1" applyAlignment="1">
      <alignment vertical="center"/>
    </xf>
    <xf numFmtId="168" fontId="50" fillId="0" borderId="0" xfId="20" applyNumberFormat="1" applyFont="1" applyAlignment="1">
      <alignment vertical="top"/>
    </xf>
    <xf numFmtId="0" fontId="50" fillId="0" borderId="0" xfId="32" applyFont="1" applyAlignment="1">
      <alignment horizontal="center" vertical="top"/>
    </xf>
    <xf numFmtId="41" fontId="50" fillId="0" borderId="0" xfId="20" applyFont="1" applyAlignment="1">
      <alignment horizontal="right" vertical="top"/>
    </xf>
    <xf numFmtId="168" fontId="50" fillId="0" borderId="239" xfId="20" applyNumberFormat="1" applyFont="1" applyBorder="1" applyAlignment="1">
      <alignment horizontal="center" vertical="top"/>
    </xf>
    <xf numFmtId="0" fontId="50" fillId="0" borderId="249" xfId="23" applyFont="1" applyBorder="1" applyAlignment="1">
      <alignment horizontal="center" vertical="center"/>
    </xf>
    <xf numFmtId="168" fontId="50" fillId="0" borderId="239" xfId="27" applyNumberFormat="1" applyFont="1" applyBorder="1" applyAlignment="1">
      <alignment horizontal="right" vertical="center"/>
    </xf>
    <xf numFmtId="37" fontId="50" fillId="0" borderId="239" xfId="31" applyNumberFormat="1" applyBorder="1" applyAlignment="1">
      <alignment vertical="center"/>
    </xf>
    <xf numFmtId="171" fontId="50" fillId="0" borderId="249" xfId="31" applyBorder="1" applyAlignment="1">
      <alignment horizontal="center" vertical="top"/>
    </xf>
    <xf numFmtId="0" fontId="50" fillId="0" borderId="239" xfId="23" applyFont="1" applyBorder="1"/>
    <xf numFmtId="43" fontId="50" fillId="0" borderId="239" xfId="16" applyFont="1" applyBorder="1"/>
    <xf numFmtId="0" fontId="50" fillId="0" borderId="239" xfId="32" applyFont="1" applyBorder="1"/>
    <xf numFmtId="0" fontId="50" fillId="0" borderId="287" xfId="32" applyFont="1" applyBorder="1" applyAlignment="1">
      <alignment vertical="center" wrapText="1"/>
    </xf>
    <xf numFmtId="168" fontId="50" fillId="0" borderId="287" xfId="27" applyNumberFormat="1" applyFont="1" applyBorder="1" applyAlignment="1">
      <alignment horizontal="right" vertical="center"/>
    </xf>
    <xf numFmtId="0" fontId="50" fillId="0" borderId="287" xfId="32" applyFont="1" applyBorder="1" applyAlignment="1">
      <alignment vertical="center"/>
    </xf>
    <xf numFmtId="174" fontId="50" fillId="0" borderId="241" xfId="16" applyNumberFormat="1" applyFont="1" applyBorder="1" applyAlignment="1">
      <alignment horizontal="center" vertical="center"/>
    </xf>
    <xf numFmtId="0" fontId="50" fillId="0" borderId="272" xfId="32" applyFont="1" applyBorder="1" applyAlignment="1">
      <alignment horizontal="center" vertical="center"/>
    </xf>
    <xf numFmtId="0" fontId="50" fillId="0" borderId="241" xfId="23" applyFont="1" applyBorder="1" applyAlignment="1">
      <alignment horizontal="center"/>
    </xf>
    <xf numFmtId="0" fontId="50" fillId="0" borderId="249" xfId="23" applyFont="1" applyBorder="1"/>
    <xf numFmtId="41" fontId="51" fillId="0" borderId="241" xfId="20" applyFont="1" applyBorder="1" applyAlignment="1">
      <alignment horizontal="center" vertical="top"/>
    </xf>
    <xf numFmtId="0" fontId="51" fillId="0" borderId="239" xfId="32" applyFont="1" applyBorder="1" applyAlignment="1">
      <alignment vertical="center"/>
    </xf>
    <xf numFmtId="41" fontId="51" fillId="0" borderId="241" xfId="20" quotePrefix="1" applyFont="1" applyBorder="1" applyAlignment="1">
      <alignment horizontal="right" vertical="top"/>
    </xf>
    <xf numFmtId="41" fontId="50" fillId="0" borderId="241" xfId="20" applyFont="1" applyBorder="1" applyAlignment="1">
      <alignment horizontal="center" vertical="top"/>
    </xf>
    <xf numFmtId="2" fontId="50" fillId="0" borderId="239" xfId="49" applyNumberFormat="1" applyFont="1" applyBorder="1" applyAlignment="1">
      <alignment vertical="center"/>
    </xf>
    <xf numFmtId="168" fontId="50" fillId="0" borderId="239" xfId="18" applyNumberFormat="1" applyFont="1" applyBorder="1"/>
    <xf numFmtId="0" fontId="50" fillId="0" borderId="249" xfId="50" applyFont="1" applyBorder="1" applyAlignment="1">
      <alignment horizontal="center"/>
    </xf>
    <xf numFmtId="4" fontId="50" fillId="0" borderId="239" xfId="26" applyNumberFormat="1" applyFont="1" applyBorder="1" applyAlignment="1">
      <alignment vertical="top"/>
    </xf>
    <xf numFmtId="2" fontId="50" fillId="0" borderId="239" xfId="24" applyNumberFormat="1" applyFont="1" applyBorder="1" applyAlignment="1">
      <alignment vertical="center"/>
    </xf>
    <xf numFmtId="43" fontId="50" fillId="0" borderId="239" xfId="16" applyFont="1" applyBorder="1" applyAlignment="1">
      <alignment horizontal="center" vertical="center"/>
    </xf>
    <xf numFmtId="4" fontId="0" fillId="0" borderId="3" xfId="51" applyNumberFormat="1" applyFont="1" applyBorder="1" applyAlignment="1">
      <alignment horizontal="right"/>
    </xf>
    <xf numFmtId="174" fontId="50" fillId="0" borderId="117" xfId="16" applyNumberFormat="1" applyFont="1" applyBorder="1" applyAlignment="1">
      <alignment horizontal="center" vertical="center"/>
    </xf>
    <xf numFmtId="2" fontId="50" fillId="0" borderId="120" xfId="24" applyNumberFormat="1" applyFont="1" applyBorder="1" applyAlignment="1">
      <alignment vertical="center"/>
    </xf>
    <xf numFmtId="43" fontId="50" fillId="0" borderId="120" xfId="16" applyFont="1" applyBorder="1" applyAlignment="1">
      <alignment horizontal="center" vertical="center"/>
    </xf>
    <xf numFmtId="0" fontId="50" fillId="0" borderId="121" xfId="23" applyFont="1" applyBorder="1" applyAlignment="1">
      <alignment horizontal="center" vertical="center"/>
    </xf>
    <xf numFmtId="174" fontId="50" fillId="0" borderId="288" xfId="16" applyNumberFormat="1" applyFont="1" applyBorder="1" applyAlignment="1">
      <alignment horizontal="center" vertical="center"/>
    </xf>
    <xf numFmtId="2" fontId="50" fillId="0" borderId="287" xfId="24" applyNumberFormat="1" applyFont="1" applyBorder="1" applyAlignment="1">
      <alignment vertical="center"/>
    </xf>
    <xf numFmtId="43" fontId="50" fillId="0" borderId="287" xfId="16" applyFont="1" applyBorder="1" applyAlignment="1">
      <alignment horizontal="center" vertical="center"/>
    </xf>
    <xf numFmtId="0" fontId="50" fillId="0" borderId="272" xfId="23" applyFont="1" applyBorder="1" applyAlignment="1">
      <alignment horizontal="center" vertical="center"/>
    </xf>
    <xf numFmtId="41" fontId="50" fillId="0" borderId="289" xfId="20" quotePrefix="1" applyFont="1" applyBorder="1" applyAlignment="1">
      <alignment horizontal="right" vertical="top"/>
    </xf>
    <xf numFmtId="0" fontId="50" fillId="0" borderId="37" xfId="32" applyFont="1" applyBorder="1" applyAlignment="1">
      <alignment vertical="center"/>
    </xf>
    <xf numFmtId="0" fontId="50" fillId="0" borderId="290" xfId="32" applyFont="1" applyBorder="1" applyAlignment="1">
      <alignment horizontal="center" vertical="top"/>
    </xf>
    <xf numFmtId="4" fontId="50" fillId="0" borderId="239" xfId="32" applyNumberFormat="1" applyFont="1" applyBorder="1" applyAlignment="1">
      <alignment vertical="top"/>
    </xf>
    <xf numFmtId="4" fontId="50" fillId="0" borderId="239" xfId="28" applyNumberFormat="1" applyBorder="1" applyAlignment="1">
      <alignment vertical="top"/>
    </xf>
    <xf numFmtId="0" fontId="50" fillId="0" borderId="239" xfId="32" quotePrefix="1" applyFont="1" applyBorder="1" applyAlignment="1">
      <alignment vertical="center"/>
    </xf>
    <xf numFmtId="1" fontId="50" fillId="0" borderId="249" xfId="21" applyNumberFormat="1" applyBorder="1" applyAlignment="1">
      <alignment horizontal="center" vertical="center"/>
    </xf>
    <xf numFmtId="171" fontId="50" fillId="0" borderId="239" xfId="23" quotePrefix="1" applyNumberFormat="1" applyFont="1" applyBorder="1" applyAlignment="1">
      <alignment vertical="center" wrapText="1"/>
    </xf>
    <xf numFmtId="2" fontId="50" fillId="0" borderId="239" xfId="23" applyNumberFormat="1" applyFont="1" applyBorder="1" applyAlignment="1">
      <alignment vertical="center"/>
    </xf>
    <xf numFmtId="1" fontId="50" fillId="0" borderId="249" xfId="52" applyNumberFormat="1" applyFont="1" applyBorder="1" applyAlignment="1">
      <alignment horizontal="center" vertical="center"/>
    </xf>
    <xf numFmtId="39" fontId="50" fillId="0" borderId="239" xfId="32" applyNumberFormat="1" applyFont="1" applyBorder="1" applyAlignment="1">
      <alignment vertical="center" wrapText="1"/>
    </xf>
    <xf numFmtId="4" fontId="50" fillId="0" borderId="249" xfId="29" applyNumberFormat="1" applyFont="1" applyBorder="1" applyAlignment="1">
      <alignment horizontal="center" vertical="center"/>
    </xf>
    <xf numFmtId="43" fontId="50" fillId="0" borderId="239" xfId="16" applyFont="1" applyBorder="1" applyAlignment="1">
      <alignment vertical="center"/>
    </xf>
    <xf numFmtId="2" fontId="50" fillId="0" borderId="239" xfId="31" applyNumberFormat="1" applyBorder="1" applyAlignment="1">
      <alignment vertical="center"/>
    </xf>
    <xf numFmtId="168" fontId="50" fillId="0" borderId="239" xfId="33" applyNumberFormat="1" applyBorder="1" applyAlignment="1">
      <alignment vertical="center"/>
    </xf>
    <xf numFmtId="2" fontId="50" fillId="0" borderId="291" xfId="53" applyNumberFormat="1" applyFont="1" applyBorder="1"/>
    <xf numFmtId="168" fontId="50" fillId="0" borderId="291" xfId="18" applyNumberFormat="1" applyFont="1" applyBorder="1" applyAlignment="1">
      <alignment vertical="center"/>
    </xf>
    <xf numFmtId="4" fontId="50" fillId="0" borderId="249" xfId="21" applyNumberFormat="1" applyBorder="1" applyAlignment="1">
      <alignment horizontal="center" vertical="center"/>
    </xf>
    <xf numFmtId="4" fontId="50" fillId="0" borderId="239" xfId="53" applyNumberFormat="1" applyFont="1" applyBorder="1"/>
    <xf numFmtId="168" fontId="50" fillId="0" borderId="239" xfId="18" applyNumberFormat="1" applyFont="1" applyBorder="1" applyAlignment="1">
      <alignment vertical="center"/>
    </xf>
    <xf numFmtId="2" fontId="50" fillId="0" borderId="239" xfId="53" applyNumberFormat="1" applyFont="1" applyBorder="1"/>
    <xf numFmtId="171" fontId="50" fillId="0" borderId="249" xfId="54" applyNumberFormat="1" applyBorder="1" applyAlignment="1">
      <alignment horizontal="center" vertical="center"/>
    </xf>
    <xf numFmtId="43" fontId="50" fillId="0" borderId="239" xfId="29" applyFont="1" applyBorder="1" applyAlignment="1">
      <alignment horizontal="center"/>
    </xf>
    <xf numFmtId="2" fontId="50" fillId="0" borderId="239" xfId="53" applyNumberFormat="1" applyFont="1" applyBorder="1" applyAlignment="1">
      <alignment wrapText="1"/>
    </xf>
    <xf numFmtId="2" fontId="50" fillId="0" borderId="239" xfId="55" applyNumberFormat="1" applyFont="1" applyBorder="1" applyAlignment="1">
      <alignment vertical="center"/>
    </xf>
    <xf numFmtId="0" fontId="50" fillId="0" borderId="249" xfId="55" applyFont="1" applyBorder="1" applyAlignment="1">
      <alignment horizontal="center" vertical="center"/>
    </xf>
    <xf numFmtId="43" fontId="50" fillId="0" borderId="239" xfId="22" applyFont="1" applyBorder="1" applyAlignment="1">
      <alignment vertical="center"/>
    </xf>
    <xf numFmtId="168" fontId="50" fillId="0" borderId="239" xfId="20" applyNumberFormat="1" applyFont="1" applyBorder="1"/>
    <xf numFmtId="0" fontId="50" fillId="0" borderId="249" xfId="34" applyFont="1" applyBorder="1" applyAlignment="1">
      <alignment horizontal="center" vertical="center"/>
    </xf>
    <xf numFmtId="2" fontId="50" fillId="0" borderId="239" xfId="29" applyNumberFormat="1" applyFont="1" applyBorder="1"/>
    <xf numFmtId="4" fontId="50" fillId="0" borderId="249" xfId="32" applyNumberFormat="1" applyFont="1" applyBorder="1" applyAlignment="1">
      <alignment horizontal="center" vertical="center"/>
    </xf>
    <xf numFmtId="2" fontId="50" fillId="0" borderId="239" xfId="29" quotePrefix="1" applyNumberFormat="1" applyFont="1" applyBorder="1"/>
    <xf numFmtId="2" fontId="50" fillId="0" borderId="239" xfId="18" applyNumberFormat="1" applyFont="1" applyBorder="1"/>
    <xf numFmtId="4" fontId="50" fillId="0" borderId="249" xfId="21" applyNumberFormat="1" applyBorder="1" applyAlignment="1">
      <alignment horizontal="center"/>
    </xf>
    <xf numFmtId="2" fontId="50" fillId="0" borderId="120" xfId="18" applyNumberFormat="1" applyFont="1" applyBorder="1"/>
    <xf numFmtId="168" fontId="50" fillId="0" borderId="244" xfId="18" applyNumberFormat="1" applyFont="1" applyBorder="1"/>
    <xf numFmtId="4" fontId="50" fillId="0" borderId="121" xfId="21" applyNumberFormat="1" applyBorder="1" applyAlignment="1">
      <alignment horizontal="center"/>
    </xf>
    <xf numFmtId="41" fontId="51" fillId="0" borderId="213" xfId="20" applyFont="1" applyBorder="1" applyAlignment="1">
      <alignment horizontal="center" vertical="top"/>
    </xf>
    <xf numFmtId="171" fontId="50" fillId="0" borderId="249" xfId="56" applyBorder="1" applyAlignment="1">
      <alignment horizontal="center" vertical="center"/>
    </xf>
    <xf numFmtId="2" fontId="50" fillId="0" borderId="239" xfId="32" applyNumberFormat="1" applyFont="1" applyBorder="1"/>
    <xf numFmtId="168" fontId="50" fillId="0" borderId="239" xfId="47" applyNumberFormat="1" applyFont="1" applyBorder="1"/>
    <xf numFmtId="0" fontId="50" fillId="0" borderId="249" xfId="32" applyFont="1" applyBorder="1" applyAlignment="1">
      <alignment horizontal="center"/>
    </xf>
    <xf numFmtId="2" fontId="50" fillId="0" borderId="239" xfId="32" quotePrefix="1" applyNumberFormat="1" applyFont="1" applyBorder="1"/>
    <xf numFmtId="2" fontId="50" fillId="0" borderId="239" xfId="7" quotePrefix="1" applyNumberFormat="1" applyFont="1" applyBorder="1" applyAlignment="1">
      <alignment horizontal="left" vertical="center"/>
    </xf>
    <xf numFmtId="168" fontId="50" fillId="0" borderId="239" xfId="47" applyNumberFormat="1" applyFont="1" applyBorder="1" applyAlignment="1">
      <alignment vertical="center"/>
    </xf>
    <xf numFmtId="4" fontId="51" fillId="0" borderId="239" xfId="53" applyNumberFormat="1" applyFont="1" applyBorder="1"/>
    <xf numFmtId="41" fontId="50" fillId="0" borderId="241" xfId="20" applyFont="1" applyBorder="1" applyAlignment="1">
      <alignment horizontal="right" vertical="top"/>
    </xf>
    <xf numFmtId="2" fontId="50" fillId="0" borderId="239" xfId="21" applyNumberFormat="1" applyBorder="1"/>
    <xf numFmtId="2" fontId="50" fillId="0" borderId="239" xfId="21" applyNumberFormat="1" applyBorder="1" applyAlignment="1">
      <alignment wrapText="1"/>
    </xf>
    <xf numFmtId="2" fontId="50" fillId="0" borderId="239" xfId="21" applyNumberFormat="1" applyBorder="1" applyAlignment="1">
      <alignment vertical="center"/>
    </xf>
    <xf numFmtId="0" fontId="50" fillId="0" borderId="249" xfId="21" applyNumberFormat="1" applyBorder="1" applyAlignment="1">
      <alignment horizontal="center" vertical="center"/>
    </xf>
    <xf numFmtId="2" fontId="50" fillId="0" borderId="239" xfId="16" applyNumberFormat="1" applyFont="1" applyBorder="1"/>
    <xf numFmtId="0" fontId="50" fillId="0" borderId="249" xfId="7" applyFont="1" applyBorder="1" applyAlignment="1">
      <alignment horizontal="center"/>
    </xf>
    <xf numFmtId="2" fontId="50" fillId="0" borderId="239" xfId="32" applyNumberFormat="1" applyFont="1" applyBorder="1" applyAlignment="1">
      <alignment vertical="center" wrapText="1"/>
    </xf>
    <xf numFmtId="2" fontId="50" fillId="0" borderId="120" xfId="7" quotePrefix="1" applyNumberFormat="1" applyFont="1" applyBorder="1" applyAlignment="1">
      <alignment horizontal="left" vertical="center"/>
    </xf>
    <xf numFmtId="168" fontId="50" fillId="0" borderId="120" xfId="47" applyNumberFormat="1" applyFont="1" applyBorder="1"/>
    <xf numFmtId="0" fontId="50" fillId="0" borderId="121" xfId="32" applyFont="1" applyBorder="1" applyAlignment="1">
      <alignment horizontal="center"/>
    </xf>
    <xf numFmtId="174" fontId="50" fillId="0" borderId="213" xfId="16" applyNumberFormat="1" applyFont="1" applyBorder="1" applyAlignment="1">
      <alignment horizontal="center" vertical="center"/>
    </xf>
    <xf numFmtId="2" fontId="50" fillId="0" borderId="214" xfId="32" applyNumberFormat="1" applyFont="1" applyBorder="1"/>
    <xf numFmtId="168" fontId="50" fillId="0" borderId="214" xfId="27" applyNumberFormat="1" applyFont="1" applyBorder="1" applyAlignment="1">
      <alignment horizontal="right" vertical="center"/>
    </xf>
    <xf numFmtId="0" fontId="50" fillId="0" borderId="239" xfId="32" quotePrefix="1" applyFont="1" applyBorder="1" applyAlignment="1">
      <alignment vertical="center" wrapText="1"/>
    </xf>
    <xf numFmtId="4" fontId="50" fillId="0" borderId="249" xfId="32" applyNumberFormat="1" applyFont="1" applyBorder="1" applyAlignment="1">
      <alignment horizontal="center"/>
    </xf>
    <xf numFmtId="43" fontId="50" fillId="0" borderId="249" xfId="16" applyFont="1" applyBorder="1" applyAlignment="1">
      <alignment horizontal="center" vertical="center"/>
    </xf>
    <xf numFmtId="41" fontId="51" fillId="0" borderId="117" xfId="20" applyFont="1" applyBorder="1" applyAlignment="1">
      <alignment horizontal="center" vertical="top"/>
    </xf>
    <xf numFmtId="37" fontId="51" fillId="0" borderId="120" xfId="31" applyNumberFormat="1" applyFont="1" applyBorder="1" applyAlignment="1">
      <alignment vertical="center"/>
    </xf>
    <xf numFmtId="171" fontId="50" fillId="0" borderId="121" xfId="31" applyBorder="1" applyAlignment="1">
      <alignment horizontal="center" vertical="top"/>
    </xf>
    <xf numFmtId="0" fontId="5" fillId="0" borderId="0" xfId="32"/>
    <xf numFmtId="164" fontId="0" fillId="0" borderId="0" xfId="48" applyFont="1"/>
    <xf numFmtId="164" fontId="5" fillId="0" borderId="0" xfId="32" applyNumberFormat="1"/>
    <xf numFmtId="174" fontId="50" fillId="0" borderId="241" xfId="16" applyNumberFormat="1" applyFont="1" applyBorder="1" applyAlignment="1">
      <alignment horizontal="right"/>
    </xf>
    <xf numFmtId="0" fontId="50" fillId="0" borderId="249" xfId="23" applyFont="1" applyBorder="1" applyAlignment="1">
      <alignment horizontal="center"/>
    </xf>
    <xf numFmtId="184" fontId="50" fillId="6" borderId="0" xfId="57" applyNumberFormat="1" applyFont="1" applyFill="1" applyAlignment="1">
      <alignment horizontal="left" vertical="center"/>
    </xf>
    <xf numFmtId="182" fontId="63" fillId="0" borderId="0" xfId="0" applyNumberFormat="1" applyFont="1" applyAlignment="1">
      <alignment horizontal="right" vertical="top" shrinkToFit="1"/>
    </xf>
    <xf numFmtId="185" fontId="64" fillId="6" borderId="0" xfId="0" applyNumberFormat="1" applyFont="1" applyFill="1" applyAlignment="1">
      <alignment horizontal="left"/>
    </xf>
    <xf numFmtId="43" fontId="50" fillId="0" borderId="0" xfId="59" applyFont="1" applyAlignment="1">
      <alignment vertical="center"/>
    </xf>
    <xf numFmtId="186" fontId="50" fillId="0" borderId="0" xfId="59" applyNumberFormat="1" applyFont="1" applyAlignment="1">
      <alignment vertical="center"/>
    </xf>
    <xf numFmtId="187" fontId="50" fillId="0" borderId="0" xfId="59" applyNumberFormat="1" applyFont="1" applyAlignment="1">
      <alignment vertical="center"/>
    </xf>
    <xf numFmtId="180" fontId="50" fillId="0" borderId="0" xfId="59" applyNumberFormat="1" applyFont="1" applyAlignment="1">
      <alignment vertical="center"/>
    </xf>
    <xf numFmtId="43" fontId="50" fillId="0" borderId="30" xfId="59" applyFont="1" applyBorder="1" applyAlignment="1">
      <alignment vertical="center"/>
    </xf>
    <xf numFmtId="187" fontId="50" fillId="0" borderId="30" xfId="59" applyNumberFormat="1" applyFont="1" applyBorder="1" applyAlignment="1">
      <alignment vertical="center"/>
    </xf>
    <xf numFmtId="0" fontId="50" fillId="0" borderId="271" xfId="60" applyFont="1" applyBorder="1" applyAlignment="1">
      <alignment vertical="center"/>
    </xf>
    <xf numFmtId="43" fontId="50" fillId="0" borderId="239" xfId="59" applyFont="1" applyBorder="1" applyAlignment="1">
      <alignment vertical="center"/>
    </xf>
    <xf numFmtId="166" fontId="65" fillId="0" borderId="3" xfId="0" applyNumberFormat="1" applyFont="1" applyBorder="1" applyAlignment="1">
      <alignment vertical="center"/>
    </xf>
    <xf numFmtId="0" fontId="12" fillId="0" borderId="0" xfId="3" applyFont="1" applyAlignment="1">
      <alignment horizontal="center" vertical="top" wrapText="1"/>
    </xf>
    <xf numFmtId="0" fontId="50" fillId="0" borderId="275" xfId="23" applyFont="1" applyBorder="1"/>
    <xf numFmtId="43" fontId="50" fillId="0" borderId="275" xfId="16" applyFont="1" applyBorder="1"/>
    <xf numFmtId="175" fontId="50" fillId="0" borderId="0" xfId="60" applyNumberFormat="1" applyFont="1" applyAlignment="1">
      <alignment vertical="center"/>
    </xf>
    <xf numFmtId="0" fontId="50" fillId="0" borderId="227" xfId="60" applyFont="1" applyBorder="1" applyAlignment="1">
      <alignment vertical="center"/>
    </xf>
    <xf numFmtId="180" fontId="50" fillId="0" borderId="30" xfId="59" applyNumberFormat="1" applyFont="1" applyBorder="1" applyAlignment="1">
      <alignment vertical="center"/>
    </xf>
    <xf numFmtId="0" fontId="50" fillId="0" borderId="287" xfId="60" applyFont="1" applyBorder="1" applyAlignment="1">
      <alignment horizontal="center" vertical="center"/>
    </xf>
    <xf numFmtId="0" fontId="50" fillId="0" borderId="202" xfId="60" applyFont="1" applyBorder="1" applyAlignment="1">
      <alignment horizontal="center" vertical="center"/>
    </xf>
    <xf numFmtId="180" fontId="50" fillId="0" borderId="287" xfId="59" applyNumberFormat="1" applyFont="1" applyBorder="1" applyAlignment="1">
      <alignment vertical="center"/>
    </xf>
    <xf numFmtId="180" fontId="50" fillId="0" borderId="209" xfId="59" applyNumberFormat="1" applyFont="1" applyBorder="1" applyAlignment="1">
      <alignment vertical="center"/>
    </xf>
    <xf numFmtId="188" fontId="50" fillId="0" borderId="0" xfId="1" applyNumberFormat="1" applyFont="1" applyAlignment="1">
      <alignment vertical="center"/>
    </xf>
    <xf numFmtId="0" fontId="50" fillId="0" borderId="0" xfId="60" applyFont="1" applyAlignment="1">
      <alignment horizontal="center" vertical="center"/>
    </xf>
    <xf numFmtId="0" fontId="50" fillId="0" borderId="0" xfId="60" applyFont="1" applyAlignment="1">
      <alignment vertical="center"/>
    </xf>
    <xf numFmtId="175" fontId="50" fillId="0" borderId="0" xfId="18" applyNumberFormat="1" applyFont="1" applyBorder="1" applyAlignment="1">
      <alignment vertical="center"/>
    </xf>
    <xf numFmtId="0" fontId="50" fillId="0" borderId="0" xfId="23" applyFont="1" applyAlignment="1">
      <alignment horizontal="center" vertical="center"/>
    </xf>
    <xf numFmtId="180" fontId="50" fillId="0" borderId="0" xfId="59" applyNumberFormat="1" applyFont="1" applyBorder="1" applyAlignment="1">
      <alignment vertical="center"/>
    </xf>
    <xf numFmtId="0" fontId="66" fillId="0" borderId="0" xfId="0" applyFont="1" applyAlignment="1">
      <alignment horizontal="left" vertical="top"/>
    </xf>
    <xf numFmtId="2" fontId="50" fillId="0" borderId="275" xfId="55" applyNumberFormat="1" applyFont="1" applyBorder="1" applyAlignment="1">
      <alignment vertical="center"/>
    </xf>
    <xf numFmtId="168" fontId="50" fillId="0" borderId="275" xfId="18" applyNumberFormat="1" applyFont="1" applyBorder="1" applyAlignment="1">
      <alignment vertical="center"/>
    </xf>
    <xf numFmtId="187" fontId="50" fillId="0" borderId="0" xfId="59" applyNumberFormat="1" applyFont="1" applyBorder="1" applyAlignment="1">
      <alignment vertical="center"/>
    </xf>
    <xf numFmtId="49" fontId="67" fillId="6" borderId="292" xfId="0" applyNumberFormat="1" applyFont="1" applyFill="1" applyBorder="1" applyAlignment="1">
      <alignment horizontal="center"/>
    </xf>
    <xf numFmtId="171" fontId="50" fillId="0" borderId="267" xfId="28" applyBorder="1" applyAlignment="1">
      <alignment horizontal="center"/>
    </xf>
    <xf numFmtId="0" fontId="10" fillId="0" borderId="111" xfId="2" applyBorder="1" applyAlignment="1">
      <alignment horizontal="left" vertical="top"/>
    </xf>
    <xf numFmtId="0" fontId="10" fillId="0" borderId="204" xfId="2" applyBorder="1" applyAlignment="1">
      <alignment horizontal="left" vertical="top"/>
    </xf>
    <xf numFmtId="167" fontId="10" fillId="0" borderId="0" xfId="1" applyNumberFormat="1" applyFont="1" applyAlignment="1">
      <alignment horizontal="left" vertical="top"/>
    </xf>
    <xf numFmtId="167" fontId="10" fillId="0" borderId="0" xfId="1" applyNumberFormat="1" applyFont="1" applyAlignment="1">
      <alignment horizontal="center" vertical="top"/>
    </xf>
    <xf numFmtId="167" fontId="29" fillId="0" borderId="82" xfId="1" applyNumberFormat="1" applyFont="1" applyBorder="1" applyAlignment="1">
      <alignment vertical="center" wrapText="1"/>
    </xf>
    <xf numFmtId="167" fontId="31" fillId="0" borderId="84" xfId="1" quotePrefix="1" applyNumberFormat="1" applyFont="1" applyBorder="1" applyAlignment="1">
      <alignment horizontal="center" vertical="center"/>
    </xf>
    <xf numFmtId="167" fontId="31" fillId="0" borderId="84" xfId="1" applyNumberFormat="1" applyFont="1" applyBorder="1" applyAlignment="1">
      <alignment horizontal="center" vertical="center"/>
    </xf>
    <xf numFmtId="167" fontId="31" fillId="0" borderId="87" xfId="1" applyNumberFormat="1" applyFont="1" applyBorder="1" applyAlignment="1">
      <alignment horizontal="center" vertical="center"/>
    </xf>
    <xf numFmtId="0" fontId="50" fillId="0" borderId="275" xfId="32" applyFont="1" applyBorder="1" applyAlignment="1">
      <alignment vertical="center"/>
    </xf>
    <xf numFmtId="168" fontId="50" fillId="0" borderId="275" xfId="27" applyNumberFormat="1" applyFont="1" applyBorder="1" applyAlignment="1">
      <alignment horizontal="right" vertical="center"/>
    </xf>
    <xf numFmtId="168" fontId="50" fillId="0" borderId="0" xfId="18" applyNumberFormat="1" applyFont="1" applyBorder="1" applyAlignment="1">
      <alignment vertical="center"/>
    </xf>
    <xf numFmtId="168" fontId="51" fillId="0" borderId="0" xfId="18" applyNumberFormat="1" applyFont="1" applyBorder="1" applyAlignment="1">
      <alignment vertical="center"/>
    </xf>
    <xf numFmtId="168" fontId="50" fillId="0" borderId="0" xfId="23" applyNumberFormat="1" applyFont="1" applyAlignment="1">
      <alignment vertical="center"/>
    </xf>
    <xf numFmtId="43" fontId="51" fillId="0" borderId="0" xfId="16" applyFont="1" applyBorder="1" applyAlignment="1">
      <alignment vertical="center"/>
    </xf>
    <xf numFmtId="0" fontId="48" fillId="6" borderId="0" xfId="62" applyFont="1" applyFill="1" applyAlignment="1">
      <alignment horizontal="center"/>
    </xf>
    <xf numFmtId="0" fontId="70" fillId="6" borderId="0" xfId="63" applyFont="1" applyFill="1"/>
    <xf numFmtId="0" fontId="71" fillId="6" borderId="275" xfId="63" applyFont="1" applyFill="1" applyBorder="1" applyAlignment="1">
      <alignment horizontal="center" vertical="center"/>
    </xf>
    <xf numFmtId="0" fontId="71" fillId="6" borderId="102" xfId="63" applyFont="1" applyFill="1" applyBorder="1" applyAlignment="1">
      <alignment horizontal="center" vertical="center" wrapText="1"/>
    </xf>
    <xf numFmtId="0" fontId="71" fillId="6" borderId="275" xfId="63" applyFont="1" applyFill="1" applyBorder="1" applyAlignment="1">
      <alignment horizontal="center" vertical="center" wrapText="1"/>
    </xf>
    <xf numFmtId="0" fontId="71" fillId="6" borderId="254" xfId="63" applyFont="1" applyFill="1" applyBorder="1" applyAlignment="1">
      <alignment horizontal="center" vertical="center"/>
    </xf>
    <xf numFmtId="43" fontId="71" fillId="6" borderId="0" xfId="62" applyNumberFormat="1" applyFont="1" applyFill="1" applyAlignment="1">
      <alignment horizontal="center" vertical="center"/>
    </xf>
    <xf numFmtId="0" fontId="70" fillId="6" borderId="0" xfId="63" applyFont="1" applyFill="1" applyAlignment="1">
      <alignment vertical="center"/>
    </xf>
    <xf numFmtId="2" fontId="70" fillId="6" borderId="0" xfId="63" applyNumberFormat="1" applyFont="1" applyFill="1" applyAlignment="1">
      <alignment vertical="center"/>
    </xf>
    <xf numFmtId="0" fontId="71" fillId="6" borderId="30" xfId="63" applyFont="1" applyFill="1" applyBorder="1" applyAlignment="1">
      <alignment horizontal="center" vertical="top"/>
    </xf>
    <xf numFmtId="0" fontId="71" fillId="6" borderId="109" xfId="63" applyFont="1" applyFill="1" applyBorder="1" applyAlignment="1">
      <alignment horizontal="center" wrapText="1"/>
    </xf>
    <xf numFmtId="0" fontId="71" fillId="6" borderId="30" xfId="63" applyFont="1" applyFill="1" applyBorder="1" applyAlignment="1">
      <alignment horizontal="center" wrapText="1"/>
    </xf>
    <xf numFmtId="0" fontId="71" fillId="6" borderId="110" xfId="63" applyFont="1" applyFill="1" applyBorder="1" applyAlignment="1">
      <alignment horizontal="center" vertical="top"/>
    </xf>
    <xf numFmtId="0" fontId="48" fillId="6" borderId="0" xfId="62" applyFont="1" applyFill="1" applyAlignment="1">
      <alignment horizontal="right"/>
    </xf>
    <xf numFmtId="43" fontId="70" fillId="6" borderId="0" xfId="63" applyNumberFormat="1" applyFont="1" applyFill="1"/>
    <xf numFmtId="0" fontId="71" fillId="6" borderId="275" xfId="63" applyFont="1" applyFill="1" applyBorder="1" applyAlignment="1">
      <alignment horizontal="center" vertical="top"/>
    </xf>
    <xf numFmtId="0" fontId="71" fillId="6" borderId="275" xfId="63" applyFont="1" applyFill="1" applyBorder="1" applyAlignment="1">
      <alignment horizontal="center" wrapText="1"/>
    </xf>
    <xf numFmtId="0" fontId="72" fillId="6" borderId="0" xfId="62" applyFont="1" applyFill="1"/>
    <xf numFmtId="0" fontId="72" fillId="6" borderId="0" xfId="63" applyFont="1" applyFill="1"/>
    <xf numFmtId="0" fontId="70" fillId="6" borderId="30" xfId="63" applyFont="1" applyFill="1" applyBorder="1" applyAlignment="1">
      <alignment horizontal="center" vertical="top"/>
    </xf>
    <xf numFmtId="0" fontId="48" fillId="6" borderId="106" xfId="63" applyFont="1" applyFill="1" applyBorder="1" applyAlignment="1">
      <alignment wrapText="1"/>
    </xf>
    <xf numFmtId="0" fontId="72" fillId="6" borderId="107" xfId="63" applyFont="1" applyFill="1" applyBorder="1" applyAlignment="1">
      <alignment horizontal="center" wrapText="1"/>
    </xf>
    <xf numFmtId="189" fontId="72" fillId="6" borderId="107" xfId="64" applyNumberFormat="1" applyFont="1" applyFill="1" applyBorder="1" applyAlignment="1">
      <alignment horizontal="center"/>
    </xf>
    <xf numFmtId="2" fontId="72" fillId="6" borderId="99" xfId="65" applyNumberFormat="1" applyFont="1" applyFill="1" applyBorder="1" applyAlignment="1">
      <alignment horizontal="center" vertical="top"/>
    </xf>
    <xf numFmtId="2" fontId="72" fillId="6" borderId="0" xfId="63" applyNumberFormat="1" applyFont="1" applyFill="1"/>
    <xf numFmtId="0" fontId="72" fillId="6" borderId="30" xfId="63" applyFont="1" applyFill="1" applyBorder="1" applyAlignment="1">
      <alignment horizontal="center" vertical="top"/>
    </xf>
    <xf numFmtId="43" fontId="72" fillId="6" borderId="0" xfId="66" applyFont="1" applyFill="1"/>
    <xf numFmtId="0" fontId="73" fillId="6" borderId="109" xfId="63" applyFont="1" applyFill="1" applyBorder="1" applyAlignment="1">
      <alignment wrapText="1"/>
    </xf>
    <xf numFmtId="0" fontId="72" fillId="6" borderId="30" xfId="63" applyFont="1" applyFill="1" applyBorder="1" applyAlignment="1">
      <alignment horizontal="center" wrapText="1"/>
    </xf>
    <xf numFmtId="189" fontId="72" fillId="6" borderId="30" xfId="64" applyNumberFormat="1" applyFont="1" applyFill="1" applyBorder="1" applyAlignment="1">
      <alignment horizontal="center" wrapText="1"/>
    </xf>
    <xf numFmtId="0" fontId="72" fillId="6" borderId="110" xfId="63" applyFont="1" applyFill="1" applyBorder="1" applyAlignment="1">
      <alignment horizontal="center" vertical="top"/>
    </xf>
    <xf numFmtId="0" fontId="72" fillId="6" borderId="96" xfId="63" applyFont="1" applyFill="1" applyBorder="1" applyAlignment="1">
      <alignment wrapText="1"/>
    </xf>
    <xf numFmtId="0" fontId="72" fillId="6" borderId="3" xfId="63" applyFont="1" applyFill="1" applyBorder="1" applyAlignment="1">
      <alignment horizontal="center" wrapText="1"/>
    </xf>
    <xf numFmtId="189" fontId="72" fillId="6" borderId="3" xfId="64" applyNumberFormat="1" applyFont="1" applyFill="1" applyBorder="1" applyAlignment="1">
      <alignment horizontal="center"/>
    </xf>
    <xf numFmtId="0" fontId="72" fillId="6" borderId="97" xfId="63" applyFont="1" applyFill="1" applyBorder="1" applyAlignment="1">
      <alignment horizontal="center" vertical="top"/>
    </xf>
    <xf numFmtId="0" fontId="72" fillId="6" borderId="106" xfId="63" applyFont="1" applyFill="1" applyBorder="1" applyAlignment="1">
      <alignment wrapText="1"/>
    </xf>
    <xf numFmtId="0" fontId="72" fillId="6" borderId="99" xfId="63" applyFont="1" applyFill="1" applyBorder="1" applyAlignment="1">
      <alignment horizontal="center" vertical="top"/>
    </xf>
    <xf numFmtId="0" fontId="74" fillId="6" borderId="96" xfId="63" applyFont="1" applyFill="1" applyBorder="1" applyAlignment="1">
      <alignment horizontal="left" wrapText="1"/>
    </xf>
    <xf numFmtId="165" fontId="72" fillId="6" borderId="3" xfId="64" applyNumberFormat="1" applyFont="1" applyFill="1" applyBorder="1" applyAlignment="1">
      <alignment horizontal="center"/>
    </xf>
    <xf numFmtId="165" fontId="72" fillId="6" borderId="0" xfId="63" applyNumberFormat="1" applyFont="1" applyFill="1"/>
    <xf numFmtId="0" fontId="72" fillId="6" borderId="0" xfId="63" applyFont="1" applyFill="1" applyAlignment="1">
      <alignment horizontal="right"/>
    </xf>
    <xf numFmtId="41" fontId="72" fillId="6" borderId="0" xfId="63" applyNumberFormat="1" applyFont="1" applyFill="1"/>
    <xf numFmtId="0" fontId="75" fillId="7" borderId="3" xfId="67" applyFont="1" applyFill="1" applyBorder="1" applyAlignment="1">
      <alignment horizontal="left" vertical="top"/>
    </xf>
    <xf numFmtId="41" fontId="72" fillId="6" borderId="0" xfId="68" applyFont="1" applyFill="1"/>
    <xf numFmtId="0" fontId="76" fillId="6" borderId="96" xfId="63" applyFont="1" applyFill="1" applyBorder="1" applyAlignment="1">
      <alignment horizontal="left" wrapText="1"/>
    </xf>
    <xf numFmtId="0" fontId="70" fillId="6" borderId="3" xfId="63" applyFont="1" applyFill="1" applyBorder="1" applyAlignment="1">
      <alignment horizontal="center" wrapText="1"/>
    </xf>
    <xf numFmtId="165" fontId="70" fillId="6" borderId="3" xfId="63" applyNumberFormat="1" applyFont="1" applyFill="1" applyBorder="1" applyAlignment="1">
      <alignment horizontal="center" wrapText="1"/>
    </xf>
    <xf numFmtId="0" fontId="70" fillId="6" borderId="0" xfId="63" applyFont="1" applyFill="1" applyAlignment="1">
      <alignment horizontal="right"/>
    </xf>
    <xf numFmtId="0" fontId="76" fillId="6" borderId="96" xfId="63" applyFont="1" applyFill="1" applyBorder="1" applyAlignment="1">
      <alignment horizontal="left"/>
    </xf>
    <xf numFmtId="0" fontId="72" fillId="6" borderId="96" xfId="63" applyFont="1" applyFill="1" applyBorder="1" applyAlignment="1">
      <alignment horizontal="left" wrapText="1"/>
    </xf>
    <xf numFmtId="165" fontId="72" fillId="6" borderId="3" xfId="64" applyNumberFormat="1" applyFont="1" applyFill="1" applyBorder="1" applyAlignment="1">
      <alignment horizontal="center" wrapText="1"/>
    </xf>
    <xf numFmtId="0" fontId="70" fillId="6" borderId="96" xfId="63" applyFont="1" applyFill="1" applyBorder="1" applyAlignment="1">
      <alignment horizontal="left" wrapText="1"/>
    </xf>
    <xf numFmtId="41" fontId="70" fillId="6" borderId="0" xfId="68" applyFont="1" applyFill="1"/>
    <xf numFmtId="0" fontId="70" fillId="6" borderId="109" xfId="63" applyFont="1" applyFill="1" applyBorder="1" applyAlignment="1">
      <alignment horizontal="left" wrapText="1"/>
    </xf>
    <xf numFmtId="0" fontId="72" fillId="6" borderId="109" xfId="63" applyFont="1" applyFill="1" applyBorder="1" applyAlignment="1">
      <alignment wrapText="1"/>
    </xf>
    <xf numFmtId="0" fontId="72" fillId="6" borderId="3" xfId="63" applyFont="1" applyFill="1" applyBorder="1" applyAlignment="1">
      <alignment horizontal="center" vertical="center" wrapText="1"/>
    </xf>
    <xf numFmtId="189" fontId="72" fillId="6" borderId="3" xfId="64" applyNumberFormat="1" applyFont="1" applyFill="1" applyBorder="1" applyAlignment="1">
      <alignment horizontal="center" vertical="top"/>
    </xf>
    <xf numFmtId="0" fontId="73" fillId="6" borderId="96" xfId="63" applyFont="1" applyFill="1" applyBorder="1" applyAlignment="1">
      <alignment wrapText="1"/>
    </xf>
    <xf numFmtId="0" fontId="77" fillId="0" borderId="30" xfId="69" applyFont="1" applyBorder="1" applyAlignment="1">
      <alignment horizontal="center"/>
    </xf>
    <xf numFmtId="0" fontId="78" fillId="6" borderId="96" xfId="63" applyFont="1" applyFill="1" applyBorder="1" applyAlignment="1">
      <alignment wrapText="1"/>
    </xf>
    <xf numFmtId="166" fontId="72" fillId="6" borderId="0" xfId="63" applyNumberFormat="1" applyFont="1" applyFill="1"/>
    <xf numFmtId="0" fontId="72" fillId="6" borderId="96" xfId="63" applyFont="1" applyFill="1" applyBorder="1" applyAlignment="1">
      <alignment horizontal="left" vertical="top" wrapText="1"/>
    </xf>
    <xf numFmtId="0" fontId="72" fillId="6" borderId="3" xfId="63" applyFont="1" applyFill="1" applyBorder="1" applyAlignment="1">
      <alignment horizontal="center" vertical="top" wrapText="1"/>
    </xf>
    <xf numFmtId="0" fontId="72" fillId="6" borderId="96" xfId="63" applyFont="1" applyFill="1" applyBorder="1" applyAlignment="1">
      <alignment vertical="top" wrapText="1"/>
    </xf>
    <xf numFmtId="0" fontId="72" fillId="6" borderId="3" xfId="63" applyFont="1" applyFill="1" applyBorder="1" applyAlignment="1">
      <alignment horizontal="center" vertical="top"/>
    </xf>
    <xf numFmtId="189" fontId="72" fillId="6" borderId="3" xfId="64" applyNumberFormat="1" applyFont="1" applyFill="1" applyBorder="1" applyAlignment="1">
      <alignment vertical="top"/>
    </xf>
    <xf numFmtId="189" fontId="72" fillId="0" borderId="3" xfId="64" applyNumberFormat="1" applyFont="1" applyBorder="1" applyAlignment="1">
      <alignment horizontal="center"/>
    </xf>
    <xf numFmtId="0" fontId="72" fillId="6" borderId="3" xfId="63" applyFont="1" applyFill="1" applyBorder="1" applyAlignment="1">
      <alignment vertical="top" wrapText="1"/>
    </xf>
    <xf numFmtId="189" fontId="72" fillId="0" borderId="3" xfId="64" applyNumberFormat="1" applyFont="1" applyBorder="1" applyAlignment="1">
      <alignment vertical="top"/>
    </xf>
    <xf numFmtId="0" fontId="48" fillId="6" borderId="96" xfId="63" applyFont="1" applyFill="1" applyBorder="1" applyAlignment="1">
      <alignment wrapText="1"/>
    </xf>
    <xf numFmtId="0" fontId="71" fillId="6" borderId="97" xfId="63" applyFont="1" applyFill="1" applyBorder="1" applyAlignment="1">
      <alignment horizontal="center" vertical="top"/>
    </xf>
    <xf numFmtId="189" fontId="72" fillId="6" borderId="3" xfId="64" applyNumberFormat="1" applyFont="1" applyFill="1" applyBorder="1" applyAlignment="1">
      <alignment horizontal="center" wrapText="1"/>
    </xf>
    <xf numFmtId="0" fontId="71" fillId="6" borderId="3" xfId="63" applyFont="1" applyFill="1" applyBorder="1" applyAlignment="1">
      <alignment horizontal="center" wrapText="1"/>
    </xf>
    <xf numFmtId="165" fontId="71" fillId="6" borderId="3" xfId="63" applyNumberFormat="1" applyFont="1" applyFill="1" applyBorder="1" applyAlignment="1">
      <alignment horizontal="center" wrapText="1"/>
    </xf>
    <xf numFmtId="0" fontId="79" fillId="0" borderId="300" xfId="70" applyFont="1" applyBorder="1"/>
    <xf numFmtId="0" fontId="81" fillId="8" borderId="275" xfId="71" applyFont="1" applyFill="1" applyBorder="1" applyAlignment="1">
      <alignment horizontal="center" vertical="center"/>
    </xf>
    <xf numFmtId="0" fontId="81" fillId="8" borderId="102" xfId="71" applyFont="1" applyFill="1" applyBorder="1" applyAlignment="1">
      <alignment horizontal="center" vertical="center"/>
    </xf>
    <xf numFmtId="0" fontId="81" fillId="8" borderId="301" xfId="71" applyFont="1" applyFill="1" applyBorder="1" applyAlignment="1">
      <alignment horizontal="center" vertical="center"/>
    </xf>
    <xf numFmtId="0" fontId="81" fillId="8" borderId="302" xfId="71" applyFont="1" applyFill="1" applyBorder="1" applyAlignment="1">
      <alignment horizontal="center" vertical="center"/>
    </xf>
    <xf numFmtId="43" fontId="72" fillId="6" borderId="96" xfId="63" applyNumberFormat="1" applyFont="1" applyFill="1" applyBorder="1" applyAlignment="1">
      <alignment wrapText="1"/>
    </xf>
    <xf numFmtId="0" fontId="14" fillId="0" borderId="3" xfId="70" applyBorder="1" applyAlignment="1">
      <alignment horizontal="center"/>
    </xf>
    <xf numFmtId="0" fontId="82" fillId="6" borderId="3" xfId="63" applyFont="1" applyFill="1" applyBorder="1" applyAlignment="1">
      <alignment horizontal="left" wrapText="1"/>
    </xf>
    <xf numFmtId="0" fontId="72" fillId="0" borderId="96" xfId="63" applyFont="1" applyBorder="1" applyAlignment="1">
      <alignment wrapText="1"/>
    </xf>
    <xf numFmtId="0" fontId="72" fillId="6" borderId="96" xfId="63" applyFont="1" applyFill="1" applyBorder="1"/>
    <xf numFmtId="0" fontId="59" fillId="0" borderId="74" xfId="72" applyFont="1" applyBorder="1" applyAlignment="1">
      <alignment horizontal="left" vertical="top" wrapText="1"/>
    </xf>
    <xf numFmtId="0" fontId="82" fillId="6" borderId="96" xfId="63" applyFont="1" applyFill="1" applyBorder="1" applyAlignment="1">
      <alignment horizontal="left" wrapText="1"/>
    </xf>
    <xf numFmtId="0" fontId="48" fillId="6" borderId="96" xfId="63" applyFont="1" applyFill="1" applyBorder="1" applyAlignment="1">
      <alignment horizontal="left" wrapText="1"/>
    </xf>
    <xf numFmtId="0" fontId="14" fillId="0" borderId="300" xfId="70" applyBorder="1"/>
    <xf numFmtId="0" fontId="70" fillId="6" borderId="209" xfId="63" applyFont="1" applyFill="1" applyBorder="1" applyAlignment="1">
      <alignment horizontal="center" vertical="top"/>
    </xf>
    <xf numFmtId="0" fontId="72" fillId="6" borderId="113" xfId="63" applyFont="1" applyFill="1" applyBorder="1" applyAlignment="1">
      <alignment wrapText="1"/>
    </xf>
    <xf numFmtId="0" fontId="72" fillId="6" borderId="115" xfId="63" applyFont="1" applyFill="1" applyBorder="1" applyAlignment="1">
      <alignment horizontal="center" wrapText="1"/>
    </xf>
    <xf numFmtId="0" fontId="72" fillId="6" borderId="303" xfId="63" applyFont="1" applyFill="1" applyBorder="1" applyAlignment="1">
      <alignment vertical="top"/>
    </xf>
    <xf numFmtId="189" fontId="72" fillId="6" borderId="115" xfId="64" applyNumberFormat="1" applyFont="1" applyFill="1" applyBorder="1" applyAlignment="1">
      <alignment horizontal="center" wrapText="1"/>
    </xf>
    <xf numFmtId="0" fontId="72" fillId="6" borderId="114" xfId="63" applyFont="1" applyFill="1" applyBorder="1" applyAlignment="1">
      <alignment horizontal="center" vertical="top"/>
    </xf>
    <xf numFmtId="0" fontId="72" fillId="6" borderId="0" xfId="63" applyFont="1" applyFill="1" applyAlignment="1">
      <alignment vertical="top"/>
    </xf>
    <xf numFmtId="0" fontId="72" fillId="6" borderId="0" xfId="63" applyFont="1" applyFill="1" applyAlignment="1">
      <alignment wrapText="1"/>
    </xf>
    <xf numFmtId="0" fontId="72" fillId="6" borderId="96" xfId="63" quotePrefix="1" applyFont="1" applyFill="1" applyBorder="1" applyAlignment="1">
      <alignment wrapText="1"/>
    </xf>
    <xf numFmtId="168" fontId="50" fillId="0" borderId="307" xfId="20" applyNumberFormat="1" applyFont="1" applyBorder="1" applyAlignment="1">
      <alignment vertical="top"/>
    </xf>
    <xf numFmtId="0" fontId="50" fillId="0" borderId="307" xfId="32" applyFont="1" applyBorder="1" applyAlignment="1">
      <alignment vertical="center"/>
    </xf>
    <xf numFmtId="171" fontId="50" fillId="0" borderId="307" xfId="21" applyBorder="1" applyAlignment="1">
      <alignment horizontal="left" vertical="center" wrapText="1"/>
    </xf>
    <xf numFmtId="168" fontId="50" fillId="0" borderId="307" xfId="20" applyNumberFormat="1" applyFont="1" applyBorder="1" applyAlignment="1">
      <alignment vertical="center"/>
    </xf>
    <xf numFmtId="167" fontId="11" fillId="0" borderId="111" xfId="2" applyNumberFormat="1" applyFont="1" applyBorder="1" applyAlignment="1">
      <alignment horizontal="left" vertical="top"/>
    </xf>
    <xf numFmtId="166" fontId="11" fillId="0" borderId="111" xfId="2" applyNumberFormat="1" applyFont="1" applyBorder="1" applyAlignment="1">
      <alignment horizontal="left" vertical="top"/>
    </xf>
    <xf numFmtId="0" fontId="11" fillId="2" borderId="88" xfId="2" applyFont="1" applyFill="1" applyBorder="1" applyAlignment="1">
      <alignment horizontal="center" vertical="top"/>
    </xf>
    <xf numFmtId="0" fontId="10" fillId="2" borderId="293" xfId="2" applyFill="1" applyBorder="1" applyAlignment="1">
      <alignment horizontal="center" vertical="top"/>
    </xf>
    <xf numFmtId="0" fontId="11" fillId="0" borderId="96" xfId="2" applyFont="1" applyBorder="1" applyAlignment="1">
      <alignment horizontal="left" vertical="top"/>
    </xf>
    <xf numFmtId="0" fontId="10" fillId="0" borderId="294" xfId="2" applyBorder="1" applyAlignment="1">
      <alignment horizontal="left" vertical="top"/>
    </xf>
    <xf numFmtId="0" fontId="10" fillId="0" borderId="308" xfId="2" applyBorder="1" applyAlignment="1">
      <alignment horizontal="left" vertical="top"/>
    </xf>
    <xf numFmtId="0" fontId="10" fillId="0" borderId="309" xfId="2" applyBorder="1" applyAlignment="1">
      <alignment horizontal="left" vertical="top"/>
    </xf>
    <xf numFmtId="0" fontId="49" fillId="0" borderId="118" xfId="2" applyFont="1" applyBorder="1" applyAlignment="1">
      <alignment horizontal="left" vertical="top"/>
    </xf>
    <xf numFmtId="167" fontId="11" fillId="2" borderId="89" xfId="1" applyNumberFormat="1" applyFont="1" applyFill="1" applyBorder="1" applyAlignment="1">
      <alignment horizontal="center" vertical="top"/>
    </xf>
    <xf numFmtId="167" fontId="10" fillId="2" borderId="142" xfId="1" applyNumberFormat="1" applyFont="1" applyFill="1" applyBorder="1" applyAlignment="1">
      <alignment horizontal="center" vertical="top"/>
    </xf>
    <xf numFmtId="167" fontId="10" fillId="0" borderId="95" xfId="1" applyNumberFormat="1" applyFont="1" applyBorder="1" applyAlignment="1">
      <alignment horizontal="left" vertical="top"/>
    </xf>
    <xf numFmtId="167" fontId="11" fillId="0" borderId="97" xfId="1" applyNumberFormat="1" applyFont="1" applyBorder="1" applyAlignment="1">
      <alignment horizontal="left" vertical="top"/>
    </xf>
    <xf numFmtId="167" fontId="10" fillId="0" borderId="97" xfId="1" applyNumberFormat="1" applyFont="1" applyBorder="1" applyAlignment="1">
      <alignment horizontal="left" vertical="top"/>
    </xf>
    <xf numFmtId="167" fontId="10" fillId="0" borderId="148" xfId="1" applyNumberFormat="1" applyFont="1" applyBorder="1" applyAlignment="1">
      <alignment horizontal="left" vertical="top"/>
    </xf>
    <xf numFmtId="167" fontId="48" fillId="0" borderId="150" xfId="1" applyNumberFormat="1" applyFont="1" applyBorder="1" applyAlignment="1">
      <alignment horizontal="right" vertical="top"/>
    </xf>
    <xf numFmtId="167" fontId="48" fillId="0" borderId="310" xfId="1" applyNumberFormat="1" applyFont="1" applyBorder="1" applyAlignment="1">
      <alignment horizontal="right" vertical="top"/>
    </xf>
    <xf numFmtId="167" fontId="48" fillId="0" borderId="310" xfId="1" applyNumberFormat="1" applyFont="1" applyBorder="1" applyAlignment="1">
      <alignment horizontal="right" vertical="top" wrapText="1"/>
    </xf>
    <xf numFmtId="167" fontId="10" fillId="0" borderId="119" xfId="1" applyNumberFormat="1" applyFont="1" applyBorder="1" applyAlignment="1">
      <alignment horizontal="left" vertical="top"/>
    </xf>
    <xf numFmtId="0" fontId="6" fillId="0" borderId="96" xfId="0" applyFont="1" applyBorder="1" applyAlignment="1">
      <alignment horizontal="left" vertical="top" wrapText="1"/>
    </xf>
    <xf numFmtId="168" fontId="50" fillId="0" borderId="307" xfId="39" applyNumberFormat="1" applyFont="1" applyBorder="1" applyAlignment="1">
      <alignment vertical="center" wrapText="1"/>
    </xf>
    <xf numFmtId="37" fontId="50" fillId="0" borderId="311" xfId="21" applyNumberFormat="1" applyBorder="1" applyAlignment="1">
      <alignment horizontal="right" vertical="center"/>
    </xf>
    <xf numFmtId="171" fontId="50" fillId="0" borderId="312" xfId="21" applyBorder="1"/>
    <xf numFmtId="41" fontId="50" fillId="0" borderId="197" xfId="20" applyFont="1" applyBorder="1" applyAlignment="1">
      <alignment horizontal="right" vertical="center"/>
    </xf>
    <xf numFmtId="168" fontId="50" fillId="0" borderId="209" xfId="20" applyNumberFormat="1" applyFont="1" applyBorder="1" applyAlignment="1">
      <alignment vertical="top"/>
    </xf>
    <xf numFmtId="0" fontId="23" fillId="0" borderId="0" xfId="0" applyFont="1" applyAlignment="1">
      <alignment horizontal="center" vertical="top"/>
    </xf>
    <xf numFmtId="167" fontId="7" fillId="0" borderId="0" xfId="1" applyNumberFormat="1" applyFont="1" applyAlignment="1">
      <alignment horizontal="center" vertical="top"/>
    </xf>
    <xf numFmtId="0" fontId="23" fillId="0" borderId="0" xfId="3" applyFont="1" applyAlignment="1">
      <alignment horizontal="center" vertical="top" wrapText="1"/>
    </xf>
    <xf numFmtId="0" fontId="23" fillId="0" borderId="0" xfId="3" applyFont="1" applyAlignment="1">
      <alignment horizontal="left" vertical="top"/>
    </xf>
    <xf numFmtId="0" fontId="41" fillId="0" borderId="98" xfId="12" applyFont="1" applyBorder="1" applyAlignment="1">
      <alignment vertical="top" wrapText="1"/>
    </xf>
    <xf numFmtId="0" fontId="39" fillId="0" borderId="16" xfId="12" applyFont="1" applyBorder="1" applyAlignment="1">
      <alignment horizontal="center" vertical="top" wrapText="1"/>
    </xf>
    <xf numFmtId="0" fontId="41" fillId="0" borderId="99" xfId="12" applyFont="1" applyBorder="1" applyAlignment="1">
      <alignment vertical="top" wrapText="1"/>
    </xf>
    <xf numFmtId="166" fontId="7" fillId="0" borderId="0" xfId="2" applyNumberFormat="1" applyFont="1" applyAlignment="1">
      <alignment horizontal="left" vertical="top"/>
    </xf>
    <xf numFmtId="167" fontId="50" fillId="0" borderId="0" xfId="1" applyNumberFormat="1" applyFont="1"/>
    <xf numFmtId="0" fontId="50" fillId="3" borderId="249" xfId="32" applyFont="1" applyFill="1" applyBorder="1" applyAlignment="1">
      <alignment horizontal="center" vertical="top"/>
    </xf>
    <xf numFmtId="0" fontId="30" fillId="0" borderId="0" xfId="15" applyFont="1"/>
    <xf numFmtId="43" fontId="30" fillId="0" borderId="0" xfId="16" applyFont="1"/>
    <xf numFmtId="0" fontId="30" fillId="0" borderId="153" xfId="15" applyFont="1" applyBorder="1" applyAlignment="1">
      <alignment horizontal="left" vertical="center"/>
    </xf>
    <xf numFmtId="1" fontId="30" fillId="0" borderId="153" xfId="15" applyNumberFormat="1" applyFont="1" applyBorder="1" applyAlignment="1">
      <alignment horizontal="center"/>
    </xf>
    <xf numFmtId="0" fontId="30" fillId="0" borderId="153" xfId="15" applyFont="1" applyBorder="1"/>
    <xf numFmtId="0" fontId="30" fillId="0" borderId="0" xfId="15" applyFont="1" applyAlignment="1">
      <alignment horizontal="left" vertical="center"/>
    </xf>
    <xf numFmtId="1" fontId="30" fillId="0" borderId="0" xfId="15" applyNumberFormat="1" applyFont="1" applyAlignment="1">
      <alignment horizontal="center"/>
    </xf>
    <xf numFmtId="0" fontId="29" fillId="0" borderId="154" xfId="15" applyFont="1" applyBorder="1" applyAlignment="1">
      <alignment horizontal="center" vertical="center"/>
    </xf>
    <xf numFmtId="0" fontId="29" fillId="0" borderId="155" xfId="15" applyFont="1" applyBorder="1" applyAlignment="1">
      <alignment horizontal="center" vertical="center"/>
    </xf>
    <xf numFmtId="1" fontId="29" fillId="0" borderId="155" xfId="15" applyNumberFormat="1" applyFont="1" applyBorder="1" applyAlignment="1">
      <alignment horizontal="center"/>
    </xf>
    <xf numFmtId="0" fontId="29" fillId="0" borderId="155" xfId="15" applyFont="1" applyBorder="1"/>
    <xf numFmtId="0" fontId="30" fillId="0" borderId="157" xfId="15" applyFont="1" applyBorder="1" applyAlignment="1">
      <alignment horizontal="left" vertical="center"/>
    </xf>
    <xf numFmtId="0" fontId="30" fillId="0" borderId="158" xfId="15" applyFont="1" applyBorder="1" applyAlignment="1">
      <alignment horizontal="left" vertical="center"/>
    </xf>
    <xf numFmtId="1" fontId="30" fillId="0" borderId="158" xfId="15" applyNumberFormat="1" applyFont="1" applyBorder="1" applyAlignment="1">
      <alignment horizontal="center"/>
    </xf>
    <xf numFmtId="0" fontId="30" fillId="0" borderId="158" xfId="15" applyFont="1" applyBorder="1"/>
    <xf numFmtId="37" fontId="29" fillId="0" borderId="160" xfId="15" applyNumberFormat="1" applyFont="1" applyBorder="1" applyAlignment="1">
      <alignment horizontal="center" vertical="center"/>
    </xf>
    <xf numFmtId="37" fontId="29" fillId="0" borderId="161" xfId="15" applyNumberFormat="1" applyFont="1" applyBorder="1" applyAlignment="1">
      <alignment horizontal="center" vertical="center"/>
    </xf>
    <xf numFmtId="37" fontId="29" fillId="0" borderId="161" xfId="15" applyNumberFormat="1" applyFont="1" applyBorder="1" applyAlignment="1">
      <alignment horizontal="center"/>
    </xf>
    <xf numFmtId="0" fontId="29" fillId="0" borderId="161" xfId="15" applyFont="1" applyBorder="1" applyAlignment="1">
      <alignment horizontal="left" vertical="center"/>
    </xf>
    <xf numFmtId="39" fontId="29" fillId="0" borderId="161" xfId="15" applyNumberFormat="1" applyFont="1" applyBorder="1" applyAlignment="1">
      <alignment horizontal="center"/>
    </xf>
    <xf numFmtId="0" fontId="29" fillId="0" borderId="0" xfId="15" applyFont="1"/>
    <xf numFmtId="43" fontId="29" fillId="0" borderId="0" xfId="16" applyFont="1"/>
    <xf numFmtId="37" fontId="30" fillId="0" borderId="163" xfId="15" applyNumberFormat="1" applyFont="1" applyBorder="1" applyAlignment="1">
      <alignment horizontal="center" vertical="center"/>
    </xf>
    <xf numFmtId="37" fontId="30" fillId="0" borderId="164" xfId="15" applyNumberFormat="1" applyFont="1" applyBorder="1" applyAlignment="1">
      <alignment horizontal="center" vertical="center"/>
    </xf>
    <xf numFmtId="37" fontId="30" fillId="0" borderId="164" xfId="15" applyNumberFormat="1" applyFont="1" applyBorder="1" applyAlignment="1">
      <alignment horizontal="center"/>
    </xf>
    <xf numFmtId="0" fontId="30" fillId="0" borderId="164" xfId="15" applyFont="1" applyBorder="1" applyAlignment="1">
      <alignment horizontal="left" vertical="center"/>
    </xf>
    <xf numFmtId="39" fontId="30" fillId="0" borderId="164" xfId="15" applyNumberFormat="1" applyFont="1" applyBorder="1" applyAlignment="1">
      <alignment horizontal="center"/>
    </xf>
    <xf numFmtId="37" fontId="29" fillId="0" borderId="163" xfId="15" applyNumberFormat="1" applyFont="1" applyBorder="1" applyAlignment="1">
      <alignment horizontal="center" vertical="center"/>
    </xf>
    <xf numFmtId="37" fontId="29" fillId="0" borderId="164" xfId="15" applyNumberFormat="1" applyFont="1" applyBorder="1" applyAlignment="1">
      <alignment horizontal="center" vertical="center"/>
    </xf>
    <xf numFmtId="37" fontId="29" fillId="0" borderId="164" xfId="15" applyNumberFormat="1" applyFont="1" applyBorder="1" applyAlignment="1">
      <alignment horizontal="center"/>
    </xf>
    <xf numFmtId="0" fontId="29" fillId="0" borderId="164" xfId="15" applyFont="1" applyBorder="1" applyAlignment="1">
      <alignment horizontal="left" vertical="center"/>
    </xf>
    <xf numFmtId="39" fontId="29" fillId="0" borderId="164" xfId="15" applyNumberFormat="1" applyFont="1" applyBorder="1" applyAlignment="1">
      <alignment horizontal="center"/>
    </xf>
    <xf numFmtId="1" fontId="30" fillId="0" borderId="164" xfId="15" applyNumberFormat="1" applyFont="1" applyBorder="1" applyAlignment="1">
      <alignment horizontal="center"/>
    </xf>
    <xf numFmtId="1" fontId="29" fillId="0" borderId="164" xfId="15" applyNumberFormat="1" applyFont="1" applyBorder="1" applyAlignment="1">
      <alignment horizontal="center"/>
    </xf>
    <xf numFmtId="9" fontId="30" fillId="0" borderId="164" xfId="17" applyFont="1" applyBorder="1" applyAlignment="1">
      <alignment horizontal="left" vertical="center"/>
    </xf>
    <xf numFmtId="37" fontId="30" fillId="0" borderId="166" xfId="15" applyNumberFormat="1" applyFont="1" applyBorder="1" applyAlignment="1">
      <alignment horizontal="center" vertical="center"/>
    </xf>
    <xf numFmtId="37" fontId="30" fillId="0" borderId="167" xfId="15" applyNumberFormat="1" applyFont="1" applyBorder="1" applyAlignment="1">
      <alignment horizontal="center" vertical="center"/>
    </xf>
    <xf numFmtId="1" fontId="30" fillId="0" borderId="167" xfId="15" applyNumberFormat="1" applyFont="1" applyBorder="1" applyAlignment="1">
      <alignment horizontal="center"/>
    </xf>
    <xf numFmtId="0" fontId="30" fillId="0" borderId="167" xfId="15" applyFont="1" applyBorder="1" applyAlignment="1">
      <alignment horizontal="left" vertical="center"/>
    </xf>
    <xf numFmtId="39" fontId="30" fillId="0" borderId="167" xfId="15" applyNumberFormat="1" applyFont="1" applyBorder="1" applyAlignment="1">
      <alignment horizontal="center"/>
    </xf>
    <xf numFmtId="37" fontId="29" fillId="0" borderId="169" xfId="15" applyNumberFormat="1" applyFont="1" applyBorder="1" applyAlignment="1">
      <alignment horizontal="center" vertical="center"/>
    </xf>
    <xf numFmtId="37" fontId="29" fillId="0" borderId="170" xfId="15" applyNumberFormat="1" applyFont="1" applyBorder="1" applyAlignment="1">
      <alignment horizontal="center" vertical="center"/>
    </xf>
    <xf numFmtId="1" fontId="29" fillId="0" borderId="170" xfId="15" applyNumberFormat="1" applyFont="1" applyBorder="1" applyAlignment="1">
      <alignment horizontal="center"/>
    </xf>
    <xf numFmtId="0" fontId="29" fillId="0" borderId="170" xfId="15" applyFont="1" applyBorder="1" applyAlignment="1">
      <alignment horizontal="left" vertical="center"/>
    </xf>
    <xf numFmtId="39" fontId="29" fillId="0" borderId="170" xfId="15" applyNumberFormat="1" applyFont="1" applyBorder="1" applyAlignment="1">
      <alignment horizontal="center"/>
    </xf>
    <xf numFmtId="37" fontId="30" fillId="0" borderId="160" xfId="15" applyNumberFormat="1" applyFont="1" applyBorder="1" applyAlignment="1">
      <alignment horizontal="center" vertical="center"/>
    </xf>
    <xf numFmtId="37" fontId="30" fillId="0" borderId="161" xfId="15" applyNumberFormat="1" applyFont="1" applyBorder="1" applyAlignment="1">
      <alignment horizontal="center" vertical="center"/>
    </xf>
    <xf numFmtId="1" fontId="30" fillId="0" borderId="161" xfId="15" applyNumberFormat="1" applyFont="1" applyBorder="1" applyAlignment="1">
      <alignment horizontal="center"/>
    </xf>
    <xf numFmtId="0" fontId="30" fillId="0" borderId="161" xfId="15" applyFont="1" applyBorder="1" applyAlignment="1">
      <alignment horizontal="left" vertical="center"/>
    </xf>
    <xf numFmtId="43" fontId="30" fillId="0" borderId="164" xfId="15" applyNumberFormat="1" applyFont="1" applyBorder="1" applyAlignment="1">
      <alignment horizontal="left" vertical="center"/>
    </xf>
    <xf numFmtId="41" fontId="29" fillId="0" borderId="164" xfId="18" applyFont="1" applyBorder="1" applyAlignment="1">
      <alignment horizontal="center"/>
    </xf>
    <xf numFmtId="41" fontId="29" fillId="0" borderId="0" xfId="18" applyFont="1"/>
    <xf numFmtId="37" fontId="29" fillId="0" borderId="172" xfId="15" applyNumberFormat="1" applyFont="1" applyBorder="1" applyAlignment="1">
      <alignment horizontal="center" vertical="center"/>
    </xf>
    <xf numFmtId="37" fontId="29" fillId="0" borderId="173" xfId="15" applyNumberFormat="1" applyFont="1" applyBorder="1" applyAlignment="1">
      <alignment horizontal="center" vertical="center"/>
    </xf>
    <xf numFmtId="1" fontId="29" fillId="0" borderId="173" xfId="15" applyNumberFormat="1" applyFont="1" applyBorder="1" applyAlignment="1">
      <alignment horizontal="center"/>
    </xf>
    <xf numFmtId="168" fontId="29" fillId="0" borderId="0" xfId="20" applyNumberFormat="1" applyFont="1"/>
    <xf numFmtId="171" fontId="29" fillId="0" borderId="175" xfId="21" applyFont="1" applyBorder="1"/>
    <xf numFmtId="39" fontId="29" fillId="0" borderId="173" xfId="15" applyNumberFormat="1" applyFont="1" applyBorder="1" applyAlignment="1">
      <alignment horizontal="center"/>
    </xf>
    <xf numFmtId="39" fontId="29" fillId="0" borderId="0" xfId="15" applyNumberFormat="1" applyFont="1"/>
    <xf numFmtId="37" fontId="30" fillId="0" borderId="172" xfId="15" applyNumberFormat="1" applyFont="1" applyBorder="1" applyAlignment="1">
      <alignment horizontal="center" vertical="center"/>
    </xf>
    <xf numFmtId="37" fontId="30" fillId="0" borderId="173" xfId="15" applyNumberFormat="1" applyFont="1" applyBorder="1" applyAlignment="1">
      <alignment horizontal="center" vertical="center"/>
    </xf>
    <xf numFmtId="1" fontId="30" fillId="0" borderId="173" xfId="15" applyNumberFormat="1" applyFont="1" applyBorder="1" applyAlignment="1">
      <alignment horizontal="center"/>
    </xf>
    <xf numFmtId="171" fontId="30" fillId="0" borderId="175" xfId="21" applyFont="1" applyBorder="1"/>
    <xf numFmtId="39" fontId="30" fillId="0" borderId="173" xfId="15" applyNumberFormat="1" applyFont="1" applyBorder="1" applyAlignment="1">
      <alignment horizontal="center"/>
    </xf>
    <xf numFmtId="39" fontId="30" fillId="0" borderId="0" xfId="15" applyNumberFormat="1" applyFont="1"/>
    <xf numFmtId="171" fontId="30" fillId="0" borderId="176" xfId="21" applyFont="1" applyBorder="1"/>
    <xf numFmtId="1" fontId="30" fillId="0" borderId="177" xfId="15" applyNumberFormat="1" applyFont="1" applyBorder="1" applyAlignment="1">
      <alignment horizontal="center"/>
    </xf>
    <xf numFmtId="1" fontId="30" fillId="0" borderId="178" xfId="15" applyNumberFormat="1" applyFont="1" applyBorder="1" applyAlignment="1">
      <alignment horizontal="center"/>
    </xf>
    <xf numFmtId="37" fontId="30" fillId="0" borderId="179" xfId="15" applyNumberFormat="1" applyFont="1" applyBorder="1" applyAlignment="1">
      <alignment horizontal="center" vertical="center" wrapText="1"/>
    </xf>
    <xf numFmtId="37" fontId="30" fillId="0" borderId="173" xfId="15" applyNumberFormat="1" applyFont="1" applyBorder="1" applyAlignment="1">
      <alignment horizontal="center" vertical="center" wrapText="1"/>
    </xf>
    <xf numFmtId="1" fontId="30" fillId="0" borderId="173" xfId="15" applyNumberFormat="1" applyFont="1" applyBorder="1" applyAlignment="1">
      <alignment horizontal="center" wrapText="1"/>
    </xf>
    <xf numFmtId="171" fontId="30" fillId="0" borderId="173" xfId="21" applyFont="1" applyBorder="1" applyAlignment="1">
      <alignment vertical="center" wrapText="1"/>
    </xf>
    <xf numFmtId="39" fontId="30" fillId="0" borderId="173" xfId="15" applyNumberFormat="1" applyFont="1" applyBorder="1" applyAlignment="1">
      <alignment horizontal="center" vertical="center" wrapText="1"/>
    </xf>
    <xf numFmtId="0" fontId="30" fillId="0" borderId="0" xfId="15" applyFont="1" applyAlignment="1">
      <alignment wrapText="1"/>
    </xf>
    <xf numFmtId="43" fontId="30" fillId="0" borderId="0" xfId="16" applyFont="1" applyAlignment="1">
      <alignment wrapText="1"/>
    </xf>
    <xf numFmtId="39" fontId="30" fillId="0" borderId="0" xfId="15" applyNumberFormat="1" applyFont="1" applyAlignment="1">
      <alignment wrapText="1"/>
    </xf>
    <xf numFmtId="1" fontId="30" fillId="0" borderId="173" xfId="15" applyNumberFormat="1" applyFont="1" applyBorder="1" applyAlignment="1">
      <alignment horizontal="center" vertical="center" wrapText="1"/>
    </xf>
    <xf numFmtId="39" fontId="30" fillId="0" borderId="173" xfId="15" applyNumberFormat="1" applyFont="1" applyBorder="1" applyAlignment="1">
      <alignment horizontal="center" vertical="center"/>
    </xf>
    <xf numFmtId="0" fontId="30" fillId="0" borderId="0" xfId="15" applyFont="1" applyAlignment="1">
      <alignment vertical="center" wrapText="1"/>
    </xf>
    <xf numFmtId="43" fontId="30" fillId="0" borderId="0" xfId="16" applyFont="1" applyAlignment="1">
      <alignment vertical="center" wrapText="1"/>
    </xf>
    <xf numFmtId="39" fontId="30" fillId="0" borderId="0" xfId="15" applyNumberFormat="1" applyFont="1" applyAlignment="1">
      <alignment vertical="center" wrapText="1"/>
    </xf>
    <xf numFmtId="37" fontId="30" fillId="0" borderId="179" xfId="15" applyNumberFormat="1" applyFont="1" applyBorder="1" applyAlignment="1">
      <alignment horizontal="center" vertical="center"/>
    </xf>
    <xf numFmtId="171" fontId="30" fillId="0" borderId="173" xfId="21" applyFont="1" applyBorder="1" applyAlignment="1">
      <alignment wrapText="1"/>
    </xf>
    <xf numFmtId="37" fontId="30" fillId="0" borderId="172" xfId="15" applyNumberFormat="1" applyFont="1" applyBorder="1" applyAlignment="1">
      <alignment horizontal="center" vertical="center" wrapText="1"/>
    </xf>
    <xf numFmtId="39" fontId="30" fillId="0" borderId="173" xfId="15" applyNumberFormat="1" applyFont="1" applyBorder="1" applyAlignment="1">
      <alignment horizontal="left" vertical="center" wrapText="1"/>
    </xf>
    <xf numFmtId="37" fontId="30" fillId="0" borderId="180" xfId="15" applyNumberFormat="1" applyFont="1" applyBorder="1" applyAlignment="1">
      <alignment horizontal="center" vertical="center" wrapText="1"/>
    </xf>
    <xf numFmtId="39" fontId="30" fillId="0" borderId="181" xfId="15" applyNumberFormat="1" applyFont="1" applyBorder="1" applyAlignment="1">
      <alignment horizontal="center" vertical="center" wrapText="1"/>
    </xf>
    <xf numFmtId="39" fontId="30" fillId="0" borderId="181" xfId="15" applyNumberFormat="1" applyFont="1" applyBorder="1" applyAlignment="1">
      <alignment horizontal="left" vertical="center" wrapText="1"/>
    </xf>
    <xf numFmtId="39" fontId="30" fillId="0" borderId="181" xfId="15" applyNumberFormat="1" applyFont="1" applyBorder="1" applyAlignment="1">
      <alignment horizontal="center" vertical="center"/>
    </xf>
    <xf numFmtId="37" fontId="30" fillId="0" borderId="183" xfId="15" applyNumberFormat="1" applyFont="1" applyBorder="1" applyAlignment="1">
      <alignment horizontal="center" vertical="center" wrapText="1"/>
    </xf>
    <xf numFmtId="39" fontId="30" fillId="0" borderId="184" xfId="15" applyNumberFormat="1" applyFont="1" applyBorder="1" applyAlignment="1">
      <alignment horizontal="center" vertical="center" wrapText="1"/>
    </xf>
    <xf numFmtId="39" fontId="30" fillId="0" borderId="184" xfId="15" applyNumberFormat="1" applyFont="1" applyBorder="1" applyAlignment="1">
      <alignment horizontal="left" vertical="center" wrapText="1"/>
    </xf>
    <xf numFmtId="39" fontId="30" fillId="0" borderId="184" xfId="15" applyNumberFormat="1" applyFont="1" applyBorder="1" applyAlignment="1">
      <alignment horizontal="center" vertical="center"/>
    </xf>
    <xf numFmtId="37" fontId="30" fillId="0" borderId="186" xfId="15" applyNumberFormat="1" applyFont="1" applyBorder="1" applyAlignment="1">
      <alignment horizontal="center" vertical="center" wrapText="1"/>
    </xf>
    <xf numFmtId="39" fontId="30" fillId="0" borderId="187" xfId="15" applyNumberFormat="1" applyFont="1" applyBorder="1" applyAlignment="1">
      <alignment horizontal="left" vertical="center" wrapText="1"/>
    </xf>
    <xf numFmtId="37" fontId="30" fillId="0" borderId="295" xfId="15" applyNumberFormat="1" applyFont="1" applyBorder="1" applyAlignment="1">
      <alignment horizontal="center" vertical="center"/>
    </xf>
    <xf numFmtId="1" fontId="30" fillId="0" borderId="295" xfId="15" applyNumberFormat="1" applyFont="1" applyBorder="1" applyAlignment="1">
      <alignment horizontal="center"/>
    </xf>
    <xf numFmtId="171" fontId="30" fillId="0" borderId="313" xfId="21" applyFont="1" applyBorder="1"/>
    <xf numFmtId="37" fontId="30" fillId="0" borderId="180" xfId="15" applyNumberFormat="1" applyFont="1" applyBorder="1" applyAlignment="1">
      <alignment horizontal="center" vertical="center"/>
    </xf>
    <xf numFmtId="37" fontId="30" fillId="0" borderId="181" xfId="15" applyNumberFormat="1" applyFont="1" applyBorder="1" applyAlignment="1">
      <alignment horizontal="center" vertical="center"/>
    </xf>
    <xf numFmtId="1" fontId="30" fillId="0" borderId="181" xfId="15" applyNumberFormat="1" applyFont="1" applyBorder="1" applyAlignment="1">
      <alignment horizontal="center"/>
    </xf>
    <xf numFmtId="171" fontId="30" fillId="0" borderId="188" xfId="21" applyFont="1" applyBorder="1"/>
    <xf numFmtId="37" fontId="30" fillId="0" borderId="183" xfId="15" applyNumberFormat="1" applyFont="1" applyBorder="1" applyAlignment="1">
      <alignment horizontal="center" vertical="center"/>
    </xf>
    <xf numFmtId="37" fontId="30" fillId="0" borderId="184" xfId="15" applyNumberFormat="1" applyFont="1" applyBorder="1" applyAlignment="1">
      <alignment horizontal="center" vertical="center"/>
    </xf>
    <xf numFmtId="1" fontId="30" fillId="0" borderId="184" xfId="15" applyNumberFormat="1" applyFont="1" applyBorder="1" applyAlignment="1">
      <alignment horizontal="center"/>
    </xf>
    <xf numFmtId="171" fontId="30" fillId="0" borderId="189" xfId="21" applyFont="1" applyBorder="1"/>
    <xf numFmtId="171" fontId="30" fillId="0" borderId="190" xfId="21" applyFont="1" applyBorder="1"/>
    <xf numFmtId="171" fontId="30" fillId="0" borderId="186" xfId="21" applyFont="1" applyBorder="1"/>
    <xf numFmtId="37" fontId="30" fillId="0" borderId="186" xfId="15" applyNumberFormat="1" applyFont="1" applyBorder="1" applyAlignment="1">
      <alignment horizontal="center" vertical="center"/>
    </xf>
    <xf numFmtId="1" fontId="29" fillId="0" borderId="178" xfId="15" applyNumberFormat="1" applyFont="1" applyBorder="1" applyAlignment="1">
      <alignment horizontal="center"/>
    </xf>
    <xf numFmtId="37" fontId="30" fillId="0" borderId="172" xfId="15" applyNumberFormat="1" applyFont="1" applyBorder="1" applyAlignment="1">
      <alignment horizontal="center"/>
    </xf>
    <xf numFmtId="39" fontId="30" fillId="0" borderId="173" xfId="15" applyNumberFormat="1" applyFont="1" applyBorder="1" applyAlignment="1">
      <alignment horizontal="left"/>
    </xf>
    <xf numFmtId="37" fontId="30" fillId="0" borderId="179" xfId="15" applyNumberFormat="1" applyFont="1" applyBorder="1" applyAlignment="1">
      <alignment horizontal="center"/>
    </xf>
    <xf numFmtId="37" fontId="30" fillId="0" borderId="186" xfId="15" applyNumberFormat="1" applyFont="1" applyBorder="1" applyAlignment="1">
      <alignment horizontal="center"/>
    </xf>
    <xf numFmtId="39" fontId="30" fillId="0" borderId="164" xfId="15" applyNumberFormat="1" applyFont="1" applyBorder="1" applyAlignment="1">
      <alignment horizontal="center" vertical="center"/>
    </xf>
    <xf numFmtId="39" fontId="30" fillId="0" borderId="164" xfId="15" applyNumberFormat="1" applyFont="1" applyBorder="1" applyAlignment="1">
      <alignment horizontal="left" vertical="center" wrapText="1"/>
    </xf>
    <xf numFmtId="39" fontId="29" fillId="0" borderId="164" xfId="15" applyNumberFormat="1" applyFont="1" applyBorder="1" applyAlignment="1">
      <alignment horizontal="center" vertical="center"/>
    </xf>
    <xf numFmtId="39" fontId="29" fillId="0" borderId="164" xfId="15" applyNumberFormat="1" applyFont="1" applyBorder="1" applyAlignment="1">
      <alignment horizontal="left" vertical="center" wrapText="1"/>
    </xf>
    <xf numFmtId="37" fontId="29" fillId="0" borderId="172" xfId="15" applyNumberFormat="1" applyFont="1" applyBorder="1" applyAlignment="1">
      <alignment horizontal="center"/>
    </xf>
    <xf numFmtId="39" fontId="29" fillId="0" borderId="173" xfId="15" applyNumberFormat="1" applyFont="1" applyBorder="1" applyAlignment="1">
      <alignment horizontal="left"/>
    </xf>
    <xf numFmtId="37" fontId="30" fillId="0" borderId="173" xfId="15" applyNumberFormat="1" applyFont="1" applyBorder="1" applyAlignment="1">
      <alignment horizontal="center"/>
    </xf>
    <xf numFmtId="37" fontId="30" fillId="0" borderId="180" xfId="15" applyNumberFormat="1" applyFont="1" applyBorder="1" applyAlignment="1">
      <alignment horizontal="center"/>
    </xf>
    <xf numFmtId="39" fontId="30" fillId="0" borderId="181" xfId="15" applyNumberFormat="1" applyFont="1" applyBorder="1" applyAlignment="1">
      <alignment horizontal="center"/>
    </xf>
    <xf numFmtId="39" fontId="30" fillId="0" borderId="181" xfId="15" applyNumberFormat="1" applyFont="1" applyBorder="1" applyAlignment="1">
      <alignment horizontal="left"/>
    </xf>
    <xf numFmtId="37" fontId="29" fillId="0" borderId="183" xfId="15" applyNumberFormat="1" applyFont="1" applyBorder="1" applyAlignment="1">
      <alignment horizontal="center"/>
    </xf>
    <xf numFmtId="39" fontId="29" fillId="0" borderId="184" xfId="15" applyNumberFormat="1" applyFont="1" applyBorder="1" applyAlignment="1">
      <alignment horizontal="center"/>
    </xf>
    <xf numFmtId="39" fontId="29" fillId="0" borderId="184" xfId="15" applyNumberFormat="1" applyFont="1" applyBorder="1" applyAlignment="1">
      <alignment horizontal="left"/>
    </xf>
    <xf numFmtId="39" fontId="29" fillId="0" borderId="187" xfId="15" applyNumberFormat="1" applyFont="1" applyBorder="1" applyAlignment="1">
      <alignment horizontal="center"/>
    </xf>
    <xf numFmtId="39" fontId="30" fillId="0" borderId="295" xfId="15" applyNumberFormat="1" applyFont="1" applyBorder="1" applyAlignment="1">
      <alignment horizontal="center"/>
    </xf>
    <xf numFmtId="39" fontId="30" fillId="0" borderId="295" xfId="15" applyNumberFormat="1" applyFont="1" applyBorder="1" applyAlignment="1">
      <alignment horizontal="left"/>
    </xf>
    <xf numFmtId="37" fontId="30" fillId="0" borderId="183" xfId="15" applyNumberFormat="1" applyFont="1" applyBorder="1" applyAlignment="1">
      <alignment horizontal="center"/>
    </xf>
    <xf numFmtId="39" fontId="30" fillId="0" borderId="184" xfId="15" applyNumberFormat="1" applyFont="1" applyBorder="1" applyAlignment="1">
      <alignment horizontal="center"/>
    </xf>
    <xf numFmtId="39" fontId="30" fillId="0" borderId="184" xfId="15" applyNumberFormat="1" applyFont="1" applyBorder="1" applyAlignment="1">
      <alignment horizontal="left"/>
    </xf>
    <xf numFmtId="37" fontId="30" fillId="0" borderId="304" xfId="15" applyNumberFormat="1" applyFont="1" applyBorder="1" applyAlignment="1">
      <alignment horizontal="center"/>
    </xf>
    <xf numFmtId="39" fontId="30" fillId="0" borderId="305" xfId="15" applyNumberFormat="1" applyFont="1" applyBorder="1" applyAlignment="1">
      <alignment horizontal="center"/>
    </xf>
    <xf numFmtId="39" fontId="30" fillId="0" borderId="305" xfId="15" applyNumberFormat="1" applyFont="1" applyBorder="1" applyAlignment="1">
      <alignment horizontal="left"/>
    </xf>
    <xf numFmtId="37" fontId="30" fillId="0" borderId="191" xfId="15" applyNumberFormat="1" applyFont="1" applyBorder="1" applyAlignment="1">
      <alignment horizontal="center"/>
    </xf>
    <xf numFmtId="37" fontId="30" fillId="0" borderId="192" xfId="15" applyNumberFormat="1" applyFont="1" applyBorder="1" applyAlignment="1">
      <alignment horizontal="center"/>
    </xf>
    <xf numFmtId="37" fontId="29" fillId="0" borderId="193" xfId="15" applyNumberFormat="1" applyFont="1" applyBorder="1" applyAlignment="1">
      <alignment horizontal="center"/>
    </xf>
    <xf numFmtId="37" fontId="29" fillId="0" borderId="194" xfId="15" applyNumberFormat="1" applyFont="1" applyBorder="1" applyAlignment="1">
      <alignment horizontal="center"/>
    </xf>
    <xf numFmtId="37" fontId="29" fillId="0" borderId="179" xfId="15" applyNumberFormat="1" applyFont="1" applyBorder="1" applyAlignment="1">
      <alignment horizontal="center"/>
    </xf>
    <xf numFmtId="37" fontId="29" fillId="0" borderId="186" xfId="15" applyNumberFormat="1" applyFont="1" applyBorder="1" applyAlignment="1">
      <alignment horizontal="center"/>
    </xf>
    <xf numFmtId="0" fontId="30" fillId="0" borderId="0" xfId="15" applyFont="1" applyAlignment="1">
      <alignment vertical="center"/>
    </xf>
    <xf numFmtId="43" fontId="30" fillId="0" borderId="0" xfId="16" applyFont="1" applyAlignment="1">
      <alignment vertical="center"/>
    </xf>
    <xf numFmtId="39" fontId="30" fillId="0" borderId="0" xfId="15" applyNumberFormat="1" applyFont="1" applyAlignment="1">
      <alignment vertical="center"/>
    </xf>
    <xf numFmtId="37" fontId="30" fillId="0" borderId="179" xfId="15" applyNumberFormat="1" applyFont="1" applyBorder="1" applyAlignment="1">
      <alignment horizontal="center" wrapText="1"/>
    </xf>
    <xf numFmtId="37" fontId="30" fillId="0" borderId="186" xfId="15" applyNumberFormat="1" applyFont="1" applyBorder="1" applyAlignment="1">
      <alignment horizontal="center" wrapText="1"/>
    </xf>
    <xf numFmtId="39" fontId="30" fillId="0" borderId="173" xfId="15" applyNumberFormat="1" applyFont="1" applyBorder="1" applyAlignment="1">
      <alignment horizontal="center" wrapText="1"/>
    </xf>
    <xf numFmtId="39" fontId="30" fillId="0" borderId="173" xfId="15" applyNumberFormat="1" applyFont="1" applyBorder="1" applyAlignment="1">
      <alignment horizontal="left" wrapText="1"/>
    </xf>
    <xf numFmtId="0" fontId="30" fillId="0" borderId="167" xfId="19" applyFont="1" applyBorder="1" applyAlignment="1">
      <alignment horizontal="right"/>
    </xf>
    <xf numFmtId="172" fontId="30" fillId="0" borderId="0" xfId="15" applyNumberFormat="1" applyFont="1"/>
    <xf numFmtId="173" fontId="30" fillId="0" borderId="0" xfId="15" applyNumberFormat="1" applyFont="1"/>
    <xf numFmtId="37" fontId="30" fillId="0" borderId="0" xfId="15" applyNumberFormat="1" applyFont="1"/>
    <xf numFmtId="0" fontId="3" fillId="0" borderId="0" xfId="11" applyFont="1" applyAlignment="1">
      <alignment horizontal="left"/>
    </xf>
    <xf numFmtId="0" fontId="85" fillId="0" borderId="0" xfId="0" applyFont="1" applyAlignment="1">
      <alignment horizontal="left" vertical="top"/>
    </xf>
    <xf numFmtId="0" fontId="85" fillId="0" borderId="0" xfId="0" applyFont="1" applyAlignment="1">
      <alignment horizontal="right" vertical="top"/>
    </xf>
    <xf numFmtId="0" fontId="85" fillId="0" borderId="0" xfId="0" applyFont="1" applyAlignment="1">
      <alignment horizontal="left" vertical="top" wrapText="1"/>
    </xf>
    <xf numFmtId="0" fontId="85" fillId="0" borderId="0" xfId="0" applyFont="1" applyAlignment="1">
      <alignment horizontal="center" vertical="top"/>
    </xf>
    <xf numFmtId="167" fontId="85" fillId="0" borderId="0" xfId="1" applyNumberFormat="1" applyFont="1" applyAlignment="1">
      <alignment horizontal="left" vertical="top"/>
    </xf>
    <xf numFmtId="175" fontId="50" fillId="0" borderId="0" xfId="23" applyNumberFormat="1" applyFont="1" applyAlignment="1">
      <alignment horizontal="right"/>
    </xf>
    <xf numFmtId="3" fontId="7" fillId="0" borderId="0" xfId="0" applyNumberFormat="1" applyFont="1" applyAlignment="1">
      <alignment horizontal="right" vertical="top"/>
    </xf>
    <xf numFmtId="166" fontId="11" fillId="0" borderId="317" xfId="2" applyNumberFormat="1" applyFont="1" applyBorder="1" applyAlignment="1">
      <alignment horizontal="left" vertical="top"/>
    </xf>
    <xf numFmtId="166" fontId="11" fillId="0" borderId="249" xfId="2" applyNumberFormat="1" applyFont="1" applyBorder="1" applyAlignment="1">
      <alignment horizontal="left" vertical="top"/>
    </xf>
    <xf numFmtId="0" fontId="85" fillId="0" borderId="3" xfId="0" applyFont="1" applyBorder="1" applyAlignment="1">
      <alignment horizontal="center" vertical="center" wrapText="1"/>
    </xf>
    <xf numFmtId="167" fontId="85" fillId="0" borderId="3" xfId="1" applyNumberFormat="1" applyFont="1" applyBorder="1" applyAlignment="1">
      <alignment horizontal="left" vertical="center" wrapText="1"/>
    </xf>
    <xf numFmtId="167" fontId="85" fillId="0" borderId="3" xfId="1" applyNumberFormat="1" applyFont="1" applyBorder="1" applyAlignment="1">
      <alignment horizontal="left" vertical="top"/>
    </xf>
    <xf numFmtId="0" fontId="87" fillId="0" borderId="3" xfId="0" applyFont="1" applyBorder="1" applyAlignment="1">
      <alignment horizontal="left" vertical="top" wrapText="1"/>
    </xf>
    <xf numFmtId="0" fontId="87" fillId="0" borderId="3" xfId="0" applyFont="1" applyBorder="1" applyAlignment="1">
      <alignment horizontal="center" vertical="top" wrapText="1"/>
    </xf>
    <xf numFmtId="167" fontId="88" fillId="0" borderId="3" xfId="1" applyNumberFormat="1" applyFont="1" applyBorder="1" applyAlignment="1">
      <alignment horizontal="left" vertical="top" shrinkToFit="1"/>
    </xf>
    <xf numFmtId="0" fontId="85" fillId="0" borderId="3" xfId="0" applyFont="1" applyBorder="1" applyAlignment="1">
      <alignment horizontal="center" vertical="top" wrapText="1"/>
    </xf>
    <xf numFmtId="167" fontId="85" fillId="0" borderId="3" xfId="1" applyNumberFormat="1" applyFont="1" applyBorder="1" applyAlignment="1">
      <alignment horizontal="left" vertical="top" wrapText="1"/>
    </xf>
    <xf numFmtId="167" fontId="85" fillId="3" borderId="3" xfId="1" applyNumberFormat="1" applyFont="1" applyFill="1" applyBorder="1" applyAlignment="1">
      <alignment horizontal="left" vertical="top"/>
    </xf>
    <xf numFmtId="0" fontId="85" fillId="0" borderId="3" xfId="0" applyFont="1" applyBorder="1" applyAlignment="1">
      <alignment horizontal="left" vertical="top" wrapText="1"/>
    </xf>
    <xf numFmtId="0" fontId="88" fillId="0" borderId="3" xfId="0" applyFont="1" applyBorder="1" applyAlignment="1">
      <alignment horizontal="left" vertical="top" wrapText="1"/>
    </xf>
    <xf numFmtId="1" fontId="88" fillId="0" borderId="3" xfId="0" applyNumberFormat="1" applyFont="1" applyBorder="1" applyAlignment="1">
      <alignment horizontal="center" vertical="top" shrinkToFit="1"/>
    </xf>
    <xf numFmtId="0" fontId="85" fillId="0" borderId="3" xfId="0" applyFont="1" applyBorder="1" applyAlignment="1">
      <alignment horizontal="center" vertical="top"/>
    </xf>
    <xf numFmtId="0" fontId="85" fillId="0" borderId="5" xfId="0" applyFont="1" applyBorder="1" applyAlignment="1">
      <alignment horizontal="left" vertical="top" wrapText="1"/>
    </xf>
    <xf numFmtId="0" fontId="85" fillId="0" borderId="5" xfId="0" applyFont="1" applyBorder="1" applyAlignment="1">
      <alignment horizontal="center" vertical="top"/>
    </xf>
    <xf numFmtId="167" fontId="85" fillId="0" borderId="5" xfId="1" applyNumberFormat="1" applyFont="1" applyBorder="1" applyAlignment="1">
      <alignment horizontal="left" vertical="top"/>
    </xf>
    <xf numFmtId="0" fontId="85" fillId="0" borderId="146" xfId="0" applyFont="1" applyBorder="1" applyAlignment="1">
      <alignment horizontal="right" vertical="top"/>
    </xf>
    <xf numFmtId="0" fontId="86" fillId="0" borderId="146" xfId="0" applyFont="1" applyBorder="1" applyAlignment="1">
      <alignment horizontal="right" vertical="top"/>
    </xf>
    <xf numFmtId="0" fontId="85" fillId="0" borderId="318" xfId="0" applyFont="1" applyBorder="1" applyAlignment="1">
      <alignment horizontal="right" vertical="top"/>
    </xf>
    <xf numFmtId="0" fontId="85" fillId="0" borderId="97" xfId="0" applyFont="1" applyBorder="1" applyAlignment="1">
      <alignment horizontal="right" vertical="top"/>
    </xf>
    <xf numFmtId="0" fontId="85" fillId="0" borderId="319" xfId="0" applyFont="1" applyBorder="1" applyAlignment="1">
      <alignment horizontal="right" vertical="top"/>
    </xf>
    <xf numFmtId="167" fontId="85" fillId="0" borderId="107" xfId="1" applyNumberFormat="1" applyFont="1" applyBorder="1" applyAlignment="1">
      <alignment horizontal="left" vertical="center" wrapText="1"/>
    </xf>
    <xf numFmtId="167" fontId="85" fillId="0" borderId="107" xfId="1" applyNumberFormat="1" applyFont="1" applyBorder="1" applyAlignment="1">
      <alignment horizontal="left" vertical="top"/>
    </xf>
    <xf numFmtId="0" fontId="89" fillId="2" borderId="8" xfId="0" applyFont="1" applyFill="1" applyBorder="1" applyAlignment="1">
      <alignment horizontal="center" vertical="center" wrapText="1"/>
    </xf>
    <xf numFmtId="167" fontId="89" fillId="2" borderId="8" xfId="1" applyNumberFormat="1" applyFont="1" applyFill="1" applyBorder="1" applyAlignment="1">
      <alignment horizontal="center" vertical="center" wrapText="1"/>
    </xf>
    <xf numFmtId="167" fontId="86" fillId="2" borderId="8" xfId="1" applyNumberFormat="1" applyFont="1" applyFill="1" applyBorder="1" applyAlignment="1">
      <alignment horizontal="center" vertical="center"/>
    </xf>
    <xf numFmtId="0" fontId="89" fillId="2" borderId="143" xfId="0" applyFont="1" applyFill="1" applyBorder="1" applyAlignment="1">
      <alignment horizontal="center" vertical="center" wrapText="1"/>
    </xf>
    <xf numFmtId="0" fontId="89" fillId="2" borderId="143" xfId="1" applyNumberFormat="1" applyFont="1" applyFill="1" applyBorder="1" applyAlignment="1">
      <alignment horizontal="center" vertical="center" wrapText="1"/>
    </xf>
    <xf numFmtId="0" fontId="86" fillId="2" borderId="143" xfId="1" applyNumberFormat="1" applyFont="1" applyFill="1" applyBorder="1" applyAlignment="1">
      <alignment horizontal="center" vertical="center"/>
    </xf>
    <xf numFmtId="175" fontId="51" fillId="0" borderId="0" xfId="18" applyNumberFormat="1" applyFont="1" applyAlignment="1">
      <alignment horizontal="left" vertical="center"/>
    </xf>
    <xf numFmtId="167" fontId="50" fillId="0" borderId="0" xfId="1" applyNumberFormat="1" applyFont="1" applyAlignment="1">
      <alignment vertical="center"/>
    </xf>
    <xf numFmtId="167" fontId="50" fillId="0" borderId="0" xfId="1" applyNumberFormat="1" applyFont="1" applyAlignment="1">
      <alignment horizontal="center" vertical="center"/>
    </xf>
    <xf numFmtId="0" fontId="50" fillId="0" borderId="307" xfId="23" applyFont="1" applyBorder="1"/>
    <xf numFmtId="43" fontId="50" fillId="0" borderId="307" xfId="21" applyNumberFormat="1" applyBorder="1" applyAlignment="1">
      <alignment horizontal="right"/>
    </xf>
    <xf numFmtId="43" fontId="50" fillId="0" borderId="320" xfId="21" applyNumberFormat="1" applyBorder="1" applyAlignment="1">
      <alignment horizontal="right"/>
    </xf>
    <xf numFmtId="0" fontId="7" fillId="0" borderId="0" xfId="72"/>
    <xf numFmtId="41" fontId="7" fillId="0" borderId="0" xfId="72" applyNumberFormat="1"/>
    <xf numFmtId="0" fontId="8" fillId="0" borderId="0" xfId="72" applyFont="1"/>
    <xf numFmtId="4" fontId="8" fillId="0" borderId="0" xfId="72" applyNumberFormat="1" applyFont="1"/>
    <xf numFmtId="37" fontId="30" fillId="0" borderId="187" xfId="15" applyNumberFormat="1" applyFont="1" applyBorder="1" applyAlignment="1">
      <alignment horizontal="center"/>
    </xf>
    <xf numFmtId="168" fontId="50" fillId="0" borderId="307" xfId="27" applyNumberFormat="1" applyFont="1" applyBorder="1" applyAlignment="1">
      <alignment horizontal="right" vertical="center"/>
    </xf>
    <xf numFmtId="2" fontId="50" fillId="0" borderId="307" xfId="32" applyNumberFormat="1" applyFont="1" applyBorder="1" applyAlignment="1">
      <alignment vertical="center"/>
    </xf>
    <xf numFmtId="164" fontId="0" fillId="3" borderId="0" xfId="48" applyFont="1" applyFill="1"/>
    <xf numFmtId="167" fontId="85" fillId="0" borderId="14" xfId="1" applyNumberFormat="1" applyFont="1" applyBorder="1" applyAlignment="1">
      <alignment horizontal="left" vertical="top"/>
    </xf>
    <xf numFmtId="167" fontId="85" fillId="9" borderId="3" xfId="1" applyNumberFormat="1" applyFont="1" applyFill="1" applyBorder="1" applyAlignment="1">
      <alignment horizontal="left" vertical="top"/>
    </xf>
    <xf numFmtId="167" fontId="92" fillId="9" borderId="0" xfId="1" applyNumberFormat="1" applyFont="1" applyFill="1" applyBorder="1" applyAlignment="1">
      <alignment horizontal="left" vertical="top"/>
    </xf>
    <xf numFmtId="0" fontId="2" fillId="0" borderId="0" xfId="32" applyFont="1"/>
    <xf numFmtId="0" fontId="93" fillId="6" borderId="275" xfId="63" applyFont="1" applyFill="1" applyBorder="1" applyAlignment="1">
      <alignment horizontal="center" vertical="center"/>
    </xf>
    <xf numFmtId="0" fontId="93" fillId="6" borderId="30" xfId="63" applyFont="1" applyFill="1" applyBorder="1" applyAlignment="1">
      <alignment horizontal="center" vertical="top"/>
    </xf>
    <xf numFmtId="189" fontId="74" fillId="6" borderId="107" xfId="64" applyNumberFormat="1" applyFont="1" applyFill="1" applyBorder="1" applyAlignment="1">
      <alignment horizontal="center"/>
    </xf>
    <xf numFmtId="0" fontId="74" fillId="6" borderId="30" xfId="63" applyFont="1" applyFill="1" applyBorder="1" applyAlignment="1">
      <alignment horizontal="center" vertical="top"/>
    </xf>
    <xf numFmtId="189" fontId="74" fillId="6" borderId="3" xfId="64" applyNumberFormat="1" applyFont="1" applyFill="1" applyBorder="1" applyAlignment="1">
      <alignment horizontal="center"/>
    </xf>
    <xf numFmtId="189" fontId="74" fillId="6" borderId="107" xfId="64" applyNumberFormat="1" applyFont="1" applyFill="1" applyBorder="1" applyAlignment="1">
      <alignment horizontal="center" vertical="top"/>
    </xf>
    <xf numFmtId="189" fontId="74" fillId="6" borderId="107" xfId="64" applyNumberFormat="1" applyFont="1" applyFill="1" applyBorder="1" applyAlignment="1">
      <alignment vertical="top"/>
    </xf>
    <xf numFmtId="0" fontId="74" fillId="6" borderId="3" xfId="63" applyFont="1" applyFill="1" applyBorder="1" applyAlignment="1">
      <alignment horizontal="center" vertical="top"/>
    </xf>
    <xf numFmtId="0" fontId="74" fillId="6" borderId="303" xfId="63" applyFont="1" applyFill="1" applyBorder="1" applyAlignment="1">
      <alignment vertical="top"/>
    </xf>
    <xf numFmtId="0" fontId="74" fillId="6" borderId="0" xfId="63" applyFont="1" applyFill="1" applyAlignment="1">
      <alignment vertical="top"/>
    </xf>
    <xf numFmtId="0" fontId="50" fillId="0" borderId="314" xfId="23" applyFont="1" applyBorder="1"/>
    <xf numFmtId="43" fontId="50" fillId="0" borderId="314" xfId="16" applyFont="1" applyBorder="1"/>
    <xf numFmtId="0" fontId="50" fillId="0" borderId="315" xfId="23" applyFont="1" applyBorder="1" applyAlignment="1">
      <alignment horizontal="center"/>
    </xf>
    <xf numFmtId="43" fontId="50" fillId="0" borderId="307" xfId="16" applyFont="1" applyBorder="1"/>
    <xf numFmtId="2" fontId="50" fillId="0" borderId="307" xfId="23" applyNumberFormat="1" applyFont="1" applyBorder="1"/>
    <xf numFmtId="41" fontId="30" fillId="0" borderId="164" xfId="18" applyFont="1" applyBorder="1" applyAlignment="1">
      <alignment horizontal="center"/>
    </xf>
    <xf numFmtId="0" fontId="23" fillId="0" borderId="0" xfId="3" applyFont="1" applyAlignment="1">
      <alignment horizontal="left" vertical="top" wrapText="1"/>
    </xf>
    <xf numFmtId="3" fontId="15" fillId="2" borderId="22" xfId="4" applyNumberFormat="1" applyFont="1" applyFill="1" applyBorder="1" applyAlignment="1">
      <alignment horizontal="center"/>
    </xf>
    <xf numFmtId="3" fontId="15" fillId="2" borderId="30" xfId="4" applyNumberFormat="1" applyFont="1" applyFill="1" applyBorder="1" applyAlignment="1">
      <alignment horizontal="center"/>
    </xf>
    <xf numFmtId="3" fontId="18" fillId="2" borderId="31" xfId="4" applyNumberFormat="1" applyFont="1" applyFill="1" applyBorder="1" applyAlignment="1">
      <alignment horizontal="center"/>
    </xf>
    <xf numFmtId="3" fontId="15" fillId="2" borderId="37" xfId="4" applyNumberFormat="1" applyFont="1" applyFill="1" applyBorder="1" applyAlignment="1">
      <alignment horizontal="center"/>
    </xf>
    <xf numFmtId="3" fontId="18" fillId="2" borderId="37" xfId="4" applyNumberFormat="1" applyFont="1" applyFill="1" applyBorder="1" applyAlignment="1">
      <alignment horizontal="center"/>
    </xf>
    <xf numFmtId="0" fontId="13" fillId="2" borderId="42" xfId="3" applyFont="1" applyFill="1" applyBorder="1" applyAlignment="1">
      <alignment horizontal="center" vertical="center" wrapText="1"/>
    </xf>
    <xf numFmtId="0" fontId="10" fillId="2" borderId="43" xfId="3" applyFill="1" applyBorder="1" applyAlignment="1">
      <alignment horizontal="center" vertical="top"/>
    </xf>
    <xf numFmtId="0" fontId="10" fillId="2" borderId="44" xfId="3" applyFill="1" applyBorder="1" applyAlignment="1">
      <alignment horizontal="center" vertical="top"/>
    </xf>
    <xf numFmtId="0" fontId="10" fillId="2" borderId="49" xfId="3" applyFill="1" applyBorder="1" applyAlignment="1">
      <alignment wrapText="1"/>
    </xf>
    <xf numFmtId="43" fontId="21" fillId="2" borderId="58" xfId="3" applyNumberFormat="1" applyFont="1" applyFill="1" applyBorder="1" applyAlignment="1">
      <alignment horizontal="right" vertical="top" wrapText="1" indent="2"/>
    </xf>
    <xf numFmtId="0" fontId="10" fillId="2" borderId="68" xfId="3" applyFill="1" applyBorder="1" applyAlignment="1">
      <alignment wrapText="1"/>
    </xf>
    <xf numFmtId="168" fontId="14" fillId="2" borderId="74" xfId="5" applyNumberFormat="1" applyFont="1" applyFill="1" applyBorder="1" applyAlignment="1">
      <alignment horizontal="left" vertical="top" wrapText="1"/>
    </xf>
    <xf numFmtId="43" fontId="26" fillId="2" borderId="73" xfId="3" applyNumberFormat="1" applyFont="1" applyFill="1" applyBorder="1" applyAlignment="1">
      <alignment horizontal="right" vertical="top" wrapText="1"/>
    </xf>
    <xf numFmtId="43" fontId="26" fillId="2" borderId="74" xfId="3" applyNumberFormat="1" applyFont="1" applyFill="1" applyBorder="1" applyAlignment="1">
      <alignment horizontal="right" vertical="top" wrapText="1" indent="2"/>
    </xf>
    <xf numFmtId="43" fontId="13" fillId="2" borderId="74" xfId="3" applyNumberFormat="1" applyFont="1" applyFill="1" applyBorder="1" applyAlignment="1">
      <alignment horizontal="right" vertical="top" wrapText="1" indent="2"/>
    </xf>
    <xf numFmtId="0" fontId="27" fillId="2" borderId="78" xfId="3" applyFont="1" applyFill="1" applyBorder="1" applyAlignment="1">
      <alignment vertical="center" wrapText="1"/>
    </xf>
    <xf numFmtId="0" fontId="10" fillId="2" borderId="50" xfId="3" applyFill="1" applyBorder="1" applyAlignment="1">
      <alignment horizontal="left" vertical="top"/>
    </xf>
    <xf numFmtId="43" fontId="10" fillId="2" borderId="59" xfId="3" applyNumberFormat="1" applyFill="1" applyBorder="1" applyAlignment="1">
      <alignment horizontal="left" vertical="top"/>
    </xf>
    <xf numFmtId="168" fontId="22" fillId="2" borderId="63" xfId="5" applyNumberFormat="1" applyFont="1" applyFill="1" applyBorder="1" applyAlignment="1">
      <alignment horizontal="right" vertical="top"/>
    </xf>
    <xf numFmtId="168" fontId="24" fillId="2" borderId="68" xfId="5" applyNumberFormat="1" applyFont="1" applyFill="1" applyBorder="1" applyAlignment="1">
      <alignment horizontal="left" vertical="top"/>
    </xf>
    <xf numFmtId="168" fontId="14" fillId="2" borderId="74" xfId="5" applyNumberFormat="1" applyFont="1" applyFill="1" applyBorder="1" applyAlignment="1">
      <alignment horizontal="center" vertical="center" wrapText="1"/>
    </xf>
    <xf numFmtId="168" fontId="10" fillId="2" borderId="74" xfId="5" applyNumberFormat="1" applyFill="1" applyBorder="1" applyAlignment="1">
      <alignment horizontal="center" vertical="center"/>
    </xf>
    <xf numFmtId="0" fontId="10" fillId="2" borderId="74" xfId="3" applyFill="1" applyBorder="1" applyAlignment="1">
      <alignment horizontal="left" vertical="top"/>
    </xf>
    <xf numFmtId="0" fontId="10" fillId="2" borderId="78" xfId="3" applyFill="1" applyBorder="1" applyAlignment="1">
      <alignment horizontal="left" vertical="top"/>
    </xf>
    <xf numFmtId="0" fontId="20" fillId="0" borderId="55" xfId="2" applyFont="1" applyBorder="1" applyAlignment="1">
      <alignment vertical="top"/>
    </xf>
    <xf numFmtId="188" fontId="50" fillId="0" borderId="0" xfId="1" applyNumberFormat="1" applyFont="1" applyAlignment="1">
      <alignment horizontal="center" vertical="center"/>
    </xf>
    <xf numFmtId="0" fontId="50" fillId="0" borderId="271" xfId="23" applyFont="1" applyBorder="1"/>
    <xf numFmtId="190" fontId="50" fillId="0" borderId="271" xfId="1" applyNumberFormat="1" applyFont="1" applyBorder="1"/>
    <xf numFmtId="0" fontId="50" fillId="0" borderId="282" xfId="23" applyFont="1" applyBorder="1" applyAlignment="1">
      <alignment horizontal="center"/>
    </xf>
    <xf numFmtId="171" fontId="50" fillId="0" borderId="322" xfId="28" applyBorder="1"/>
    <xf numFmtId="43" fontId="50" fillId="0" borderId="323" xfId="16" applyFont="1" applyBorder="1"/>
    <xf numFmtId="171" fontId="50" fillId="0" borderId="324" xfId="28" applyBorder="1" applyAlignment="1">
      <alignment horizontal="center"/>
    </xf>
    <xf numFmtId="0" fontId="50" fillId="0" borderId="325" xfId="23" applyFont="1" applyBorder="1" applyAlignment="1">
      <alignment horizontal="center"/>
    </xf>
    <xf numFmtId="43" fontId="50" fillId="0" borderId="0" xfId="16" applyFont="1" applyBorder="1"/>
    <xf numFmtId="39" fontId="95" fillId="0" borderId="321" xfId="15" applyNumberFormat="1" applyFont="1" applyBorder="1"/>
    <xf numFmtId="174" fontId="51" fillId="0" borderId="0" xfId="22" applyNumberFormat="1" applyFont="1" applyFill="1" applyAlignment="1">
      <alignment horizontal="center" vertical="center"/>
    </xf>
    <xf numFmtId="0" fontId="51" fillId="0" borderId="0" xfId="23" applyFont="1" applyAlignment="1">
      <alignment horizontal="center" vertical="center"/>
    </xf>
    <xf numFmtId="175" fontId="51" fillId="0" borderId="0" xfId="16" applyNumberFormat="1" applyFont="1" applyFill="1" applyAlignment="1">
      <alignment vertical="center"/>
    </xf>
    <xf numFmtId="43" fontId="51" fillId="0" borderId="0" xfId="16" applyFont="1" applyFill="1" applyAlignment="1">
      <alignment vertical="center"/>
    </xf>
    <xf numFmtId="174" fontId="50" fillId="0" borderId="0" xfId="22" applyNumberFormat="1" applyFont="1" applyFill="1" applyAlignment="1">
      <alignment horizontal="center" vertical="center"/>
    </xf>
    <xf numFmtId="175" fontId="50" fillId="0" borderId="0" xfId="16" applyNumberFormat="1" applyFont="1" applyFill="1" applyAlignment="1">
      <alignment vertical="center"/>
    </xf>
    <xf numFmtId="43" fontId="50" fillId="0" borderId="0" xfId="16" applyFont="1" applyFill="1" applyAlignment="1">
      <alignment vertical="center"/>
    </xf>
    <xf numFmtId="175" fontId="50" fillId="0" borderId="0" xfId="18" applyNumberFormat="1" applyFont="1" applyFill="1" applyAlignment="1">
      <alignment vertical="center"/>
    </xf>
    <xf numFmtId="43" fontId="50" fillId="0" borderId="0" xfId="16" applyFont="1" applyFill="1" applyAlignment="1">
      <alignment horizontal="center" vertical="center"/>
    </xf>
    <xf numFmtId="175" fontId="50" fillId="0" borderId="0" xfId="16" applyNumberFormat="1" applyFont="1" applyFill="1" applyAlignment="1">
      <alignment horizontal="center" vertical="center"/>
    </xf>
    <xf numFmtId="43" fontId="50" fillId="0" borderId="0" xfId="16" applyFont="1" applyFill="1" applyAlignment="1">
      <alignment horizontal="fill" vertical="center"/>
    </xf>
    <xf numFmtId="43" fontId="30" fillId="0" borderId="0" xfId="16" applyFont="1" applyAlignment="1">
      <alignment horizontal="center" vertical="center"/>
    </xf>
    <xf numFmtId="39" fontId="30" fillId="0" borderId="321" xfId="15" applyNumberFormat="1" applyFont="1" applyBorder="1"/>
    <xf numFmtId="0" fontId="1" fillId="0" borderId="0" xfId="32" applyFont="1"/>
    <xf numFmtId="167" fontId="5" fillId="0" borderId="0" xfId="1" applyNumberFormat="1" applyFont="1"/>
    <xf numFmtId="0" fontId="50" fillId="0" borderId="314" xfId="32" applyFont="1" applyBorder="1" applyAlignment="1">
      <alignment vertical="center"/>
    </xf>
    <xf numFmtId="168" fontId="50" fillId="0" borderId="314" xfId="20" applyNumberFormat="1" applyFont="1" applyBorder="1" applyAlignment="1">
      <alignment vertical="top"/>
    </xf>
    <xf numFmtId="0" fontId="50" fillId="0" borderId="325" xfId="32" applyFont="1" applyBorder="1" applyAlignment="1">
      <alignment horizontal="center" vertical="top"/>
    </xf>
    <xf numFmtId="166" fontId="5" fillId="0" borderId="0" xfId="32" applyNumberFormat="1"/>
    <xf numFmtId="179" fontId="97" fillId="0" borderId="326" xfId="74" applyFont="1" applyBorder="1" applyAlignment="1">
      <alignment vertical="center"/>
    </xf>
    <xf numFmtId="179" fontId="95" fillId="0" borderId="327" xfId="74" applyFont="1" applyBorder="1" applyAlignment="1">
      <alignment vertical="center"/>
    </xf>
    <xf numFmtId="191" fontId="14" fillId="0" borderId="328" xfId="74" applyNumberFormat="1" applyFont="1" applyBorder="1" applyAlignment="1">
      <alignment vertical="center"/>
    </xf>
    <xf numFmtId="189" fontId="14" fillId="0" borderId="329" xfId="74" applyNumberFormat="1" applyFont="1" applyBorder="1" applyAlignment="1">
      <alignment vertical="center"/>
    </xf>
    <xf numFmtId="189" fontId="91" fillId="0" borderId="329" xfId="74" applyNumberFormat="1" applyFont="1" applyBorder="1" applyAlignment="1">
      <alignment vertical="center"/>
    </xf>
    <xf numFmtId="168" fontId="50" fillId="0" borderId="268" xfId="18" applyNumberFormat="1" applyFont="1" applyBorder="1"/>
    <xf numFmtId="0" fontId="14" fillId="0" borderId="3" xfId="0" applyFont="1" applyBorder="1" applyAlignment="1">
      <alignment horizontal="left" vertical="top" wrapText="1"/>
    </xf>
    <xf numFmtId="189" fontId="74" fillId="9" borderId="107" xfId="64" applyNumberFormat="1" applyFont="1" applyFill="1" applyBorder="1" applyAlignment="1">
      <alignment horizontal="center"/>
    </xf>
    <xf numFmtId="171" fontId="50" fillId="0" borderId="268" xfId="21" applyBorder="1" applyAlignment="1">
      <alignment horizontal="left" vertical="center" wrapText="1"/>
    </xf>
    <xf numFmtId="168" fontId="50" fillId="0" borderId="268" xfId="20" applyNumberFormat="1" applyFont="1" applyBorder="1" applyAlignment="1">
      <alignment vertical="center"/>
    </xf>
    <xf numFmtId="0" fontId="50" fillId="0" borderId="268" xfId="23" applyFont="1" applyBorder="1" applyAlignment="1">
      <alignment vertical="center" wrapText="1"/>
    </xf>
    <xf numFmtId="168" fontId="50" fillId="9" borderId="268" xfId="20" applyNumberFormat="1" applyFont="1" applyFill="1" applyBorder="1" applyAlignment="1">
      <alignment vertical="top"/>
    </xf>
    <xf numFmtId="1" fontId="30" fillId="0" borderId="187" xfId="15" applyNumberFormat="1" applyFont="1" applyBorder="1" applyAlignment="1">
      <alignment horizontal="center"/>
    </xf>
    <xf numFmtId="1" fontId="29" fillId="0" borderId="187" xfId="15" applyNumberFormat="1" applyFont="1" applyBorder="1" applyAlignment="1">
      <alignment horizontal="center"/>
    </xf>
    <xf numFmtId="39" fontId="30" fillId="0" borderId="187" xfId="15" applyNumberFormat="1" applyFont="1" applyBorder="1" applyAlignment="1">
      <alignment horizontal="center"/>
    </xf>
    <xf numFmtId="189" fontId="72" fillId="9" borderId="107" xfId="64" applyNumberFormat="1" applyFont="1" applyFill="1" applyBorder="1" applyAlignment="1">
      <alignment horizontal="center"/>
    </xf>
    <xf numFmtId="0" fontId="50" fillId="0" borderId="323" xfId="23" applyFont="1" applyBorder="1"/>
    <xf numFmtId="164" fontId="50" fillId="0" borderId="0" xfId="1" applyFont="1" applyAlignment="1">
      <alignment vertical="center"/>
    </xf>
    <xf numFmtId="0" fontId="30" fillId="0" borderId="331" xfId="15" applyFont="1" applyBorder="1" applyAlignment="1">
      <alignment horizontal="left" vertical="center"/>
    </xf>
    <xf numFmtId="171" fontId="30" fillId="0" borderId="332" xfId="21" applyFont="1" applyBorder="1"/>
    <xf numFmtId="0" fontId="30" fillId="0" borderId="164" xfId="19" applyFont="1" applyBorder="1" applyAlignment="1">
      <alignment horizontal="right"/>
    </xf>
    <xf numFmtId="171" fontId="29" fillId="0" borderId="164" xfId="21" applyFont="1" applyBorder="1"/>
    <xf numFmtId="171" fontId="30" fillId="0" borderId="164" xfId="21" applyFont="1" applyBorder="1"/>
    <xf numFmtId="189" fontId="74" fillId="0" borderId="107" xfId="64" applyNumberFormat="1" applyFont="1" applyFill="1" applyBorder="1" applyAlignment="1">
      <alignment horizontal="center"/>
    </xf>
    <xf numFmtId="189" fontId="74" fillId="6" borderId="107" xfId="64" applyNumberFormat="1" applyFont="1" applyFill="1" applyBorder="1" applyAlignment="1">
      <alignment horizontal="left"/>
    </xf>
    <xf numFmtId="171" fontId="30" fillId="0" borderId="333" xfId="21" applyFont="1" applyBorder="1"/>
    <xf numFmtId="0" fontId="50" fillId="0" borderId="268" xfId="23" applyFont="1" applyBorder="1"/>
    <xf numFmtId="43" fontId="50" fillId="0" borderId="268" xfId="16" applyFont="1" applyBorder="1"/>
    <xf numFmtId="0" fontId="96" fillId="0" borderId="96" xfId="63" applyFont="1" applyBorder="1" applyAlignment="1">
      <alignment wrapText="1"/>
    </xf>
    <xf numFmtId="0" fontId="96" fillId="0" borderId="3" xfId="63" applyFont="1" applyBorder="1" applyAlignment="1">
      <alignment horizontal="center" wrapText="1"/>
    </xf>
    <xf numFmtId="0" fontId="74" fillId="0" borderId="96" xfId="63" applyFont="1" applyBorder="1" applyAlignment="1">
      <alignment wrapText="1"/>
    </xf>
    <xf numFmtId="164" fontId="99" fillId="0" borderId="0" xfId="1" applyFont="1" applyAlignment="1">
      <alignment horizontal="left" vertical="top"/>
    </xf>
    <xf numFmtId="0" fontId="11" fillId="0" borderId="94" xfId="2" applyFont="1" applyBorder="1" applyAlignment="1">
      <alignment horizontal="left" vertical="top"/>
    </xf>
    <xf numFmtId="0" fontId="7" fillId="0" borderId="95" xfId="2" applyFont="1" applyBorder="1" applyAlignment="1">
      <alignment horizontal="left" vertical="top"/>
    </xf>
    <xf numFmtId="0" fontId="7" fillId="0" borderId="97" xfId="2" applyFont="1" applyBorder="1" applyAlignment="1">
      <alignment horizontal="left" vertical="top"/>
    </xf>
    <xf numFmtId="0" fontId="7" fillId="0" borderId="96" xfId="2" applyFont="1" applyBorder="1" applyAlignment="1">
      <alignment horizontal="left" vertical="top"/>
    </xf>
    <xf numFmtId="0" fontId="39" fillId="0" borderId="241" xfId="12" applyFont="1" applyBorder="1" applyAlignment="1">
      <alignment horizontal="center" vertical="top" wrapText="1"/>
    </xf>
    <xf numFmtId="167" fontId="32" fillId="0" borderId="3" xfId="5" applyNumberFormat="1" applyFont="1" applyFill="1" applyBorder="1"/>
    <xf numFmtId="9" fontId="32" fillId="0" borderId="3" xfId="13" applyNumberFormat="1" applyFont="1" applyFill="1" applyBorder="1"/>
    <xf numFmtId="41" fontId="32" fillId="0" borderId="3" xfId="13" applyFont="1" applyFill="1" applyBorder="1"/>
    <xf numFmtId="0" fontId="23" fillId="2" borderId="335" xfId="2" applyFont="1" applyFill="1" applyBorder="1" applyAlignment="1">
      <alignment vertical="top"/>
    </xf>
    <xf numFmtId="0" fontId="23" fillId="2" borderId="336" xfId="12" applyFont="1" applyFill="1" applyBorder="1" applyAlignment="1">
      <alignment vertical="top" wrapText="1"/>
    </xf>
    <xf numFmtId="0" fontId="85" fillId="0" borderId="0" xfId="2" applyFont="1" applyAlignment="1">
      <alignment horizontal="left" vertical="top"/>
    </xf>
    <xf numFmtId="0" fontId="23" fillId="2" borderId="334" xfId="12" applyFont="1" applyFill="1" applyBorder="1" applyAlignment="1">
      <alignment horizontal="center" vertical="top" wrapText="1"/>
    </xf>
    <xf numFmtId="167" fontId="97" fillId="2" borderId="337" xfId="5" applyNumberFormat="1" applyFont="1" applyFill="1" applyBorder="1"/>
    <xf numFmtId="9" fontId="97" fillId="2" borderId="337" xfId="13" applyNumberFormat="1" applyFont="1" applyFill="1" applyBorder="1"/>
    <xf numFmtId="41" fontId="97" fillId="2" borderId="337" xfId="13" applyFont="1" applyFill="1" applyBorder="1"/>
    <xf numFmtId="9" fontId="97" fillId="2" borderId="337" xfId="11" applyNumberFormat="1" applyFont="1" applyFill="1" applyBorder="1"/>
    <xf numFmtId="41" fontId="97" fillId="2" borderId="338" xfId="11" applyNumberFormat="1" applyFont="1" applyFill="1" applyBorder="1"/>
    <xf numFmtId="0" fontId="86" fillId="0" borderId="0" xfId="2" applyFont="1" applyAlignment="1">
      <alignment horizontal="left" vertical="top"/>
    </xf>
    <xf numFmtId="0" fontId="86" fillId="2" borderId="103" xfId="2" applyFont="1" applyFill="1" applyBorder="1" applyAlignment="1">
      <alignment horizontal="left" vertical="top"/>
    </xf>
    <xf numFmtId="167" fontId="86" fillId="2" borderId="104" xfId="5" applyNumberFormat="1" applyFont="1" applyFill="1" applyBorder="1" applyAlignment="1">
      <alignment horizontal="left" vertical="top"/>
    </xf>
    <xf numFmtId="164" fontId="86" fillId="2" borderId="104" xfId="2" applyNumberFormat="1" applyFont="1" applyFill="1" applyBorder="1" applyAlignment="1">
      <alignment horizontal="left" vertical="top"/>
    </xf>
    <xf numFmtId="41" fontId="86" fillId="2" borderId="105" xfId="2" applyNumberFormat="1" applyFont="1" applyFill="1" applyBorder="1" applyAlignment="1">
      <alignment horizontal="left" vertical="top"/>
    </xf>
    <xf numFmtId="0" fontId="86" fillId="2" borderId="101" xfId="2" applyFont="1" applyFill="1" applyBorder="1" applyAlignment="1">
      <alignment horizontal="left" vertical="top"/>
    </xf>
    <xf numFmtId="0" fontId="86" fillId="2" borderId="102" xfId="2" applyFont="1" applyFill="1" applyBorder="1" applyAlignment="1">
      <alignment horizontal="left" vertical="top"/>
    </xf>
    <xf numFmtId="0" fontId="86" fillId="2" borderId="104" xfId="2" applyFont="1" applyFill="1" applyBorder="1" applyAlignment="1">
      <alignment horizontal="left" vertical="top"/>
    </xf>
    <xf numFmtId="41" fontId="86" fillId="2" borderId="104" xfId="2" applyNumberFormat="1" applyFont="1" applyFill="1" applyBorder="1" applyAlignment="1">
      <alignment horizontal="left" vertical="top"/>
    </xf>
    <xf numFmtId="4" fontId="85" fillId="0" borderId="0" xfId="2" applyNumberFormat="1" applyFont="1" applyAlignment="1">
      <alignment horizontal="left" vertical="top"/>
    </xf>
    <xf numFmtId="41" fontId="85" fillId="0" borderId="0" xfId="2" applyNumberFormat="1" applyFont="1" applyAlignment="1">
      <alignment horizontal="left" vertical="top"/>
    </xf>
    <xf numFmtId="0" fontId="23" fillId="2" borderId="101" xfId="12" applyFont="1" applyFill="1" applyBorder="1" applyAlignment="1">
      <alignment horizontal="center" vertical="top" wrapText="1"/>
    </xf>
    <xf numFmtId="167" fontId="32" fillId="0" borderId="0" xfId="5" applyNumberFormat="1" applyFont="1" applyBorder="1"/>
    <xf numFmtId="167" fontId="36" fillId="0" borderId="0" xfId="5" applyNumberFormat="1" applyFont="1" applyBorder="1" applyAlignment="1">
      <alignment horizontal="center"/>
    </xf>
    <xf numFmtId="0" fontId="23" fillId="2" borderId="316" xfId="2" applyFont="1" applyFill="1" applyBorder="1" applyAlignment="1">
      <alignment vertical="top"/>
    </xf>
    <xf numFmtId="0" fontId="23" fillId="2" borderId="254" xfId="12" applyFont="1" applyFill="1" applyBorder="1" applyAlignment="1">
      <alignment vertical="top" wrapText="1"/>
    </xf>
    <xf numFmtId="167" fontId="97" fillId="2" borderId="314" xfId="5" applyNumberFormat="1" applyFont="1" applyFill="1" applyBorder="1"/>
    <xf numFmtId="41" fontId="97" fillId="2" borderId="314" xfId="13" applyFont="1" applyFill="1" applyBorder="1"/>
    <xf numFmtId="9" fontId="97" fillId="2" borderId="314" xfId="13" applyNumberFormat="1" applyFont="1" applyFill="1" applyBorder="1"/>
    <xf numFmtId="9" fontId="97" fillId="2" borderId="314" xfId="11" applyNumberFormat="1" applyFont="1" applyFill="1" applyBorder="1"/>
    <xf numFmtId="41" fontId="97" fillId="2" borderId="315" xfId="11" applyNumberFormat="1" applyFont="1" applyFill="1" applyBorder="1"/>
    <xf numFmtId="0" fontId="23" fillId="2" borderId="241" xfId="12" applyFont="1" applyFill="1" applyBorder="1" applyAlignment="1">
      <alignment horizontal="center" vertical="top" wrapText="1"/>
    </xf>
    <xf numFmtId="0" fontId="51" fillId="0" borderId="30" xfId="23" applyFont="1" applyBorder="1" applyAlignment="1">
      <alignment horizontal="center" vertical="center"/>
    </xf>
    <xf numFmtId="0" fontId="51" fillId="0" borderId="200" xfId="23" applyFont="1" applyBorder="1" applyAlignment="1">
      <alignment horizontal="center" vertical="center"/>
    </xf>
    <xf numFmtId="0" fontId="51" fillId="0" borderId="0" xfId="23" applyFont="1" applyAlignment="1">
      <alignment horizontal="center"/>
    </xf>
    <xf numFmtId="168" fontId="22" fillId="0" borderId="43" xfId="5" applyNumberFormat="1" applyFont="1" applyBorder="1" applyAlignment="1">
      <alignment horizontal="right" vertical="top"/>
    </xf>
    <xf numFmtId="168" fontId="22" fillId="2" borderId="43" xfId="5" applyNumberFormat="1" applyFont="1" applyFill="1" applyBorder="1" applyAlignment="1">
      <alignment horizontal="right" vertical="top"/>
    </xf>
    <xf numFmtId="0" fontId="20" fillId="0" borderId="54" xfId="2" applyFont="1" applyBorder="1" applyAlignment="1">
      <alignment horizontal="right" vertical="top"/>
    </xf>
    <xf numFmtId="192" fontId="85" fillId="0" borderId="0" xfId="1" applyNumberFormat="1" applyFont="1" applyAlignment="1">
      <alignment horizontal="left" vertical="top"/>
    </xf>
    <xf numFmtId="170" fontId="99" fillId="0" borderId="0" xfId="2" applyNumberFormat="1" applyFont="1" applyAlignment="1">
      <alignment horizontal="right" vertical="top"/>
    </xf>
    <xf numFmtId="164" fontId="0" fillId="0" borderId="0" xfId="48" applyFont="1" applyFill="1"/>
    <xf numFmtId="168" fontId="50" fillId="0" borderId="3" xfId="18" applyNumberFormat="1" applyFont="1" applyBorder="1"/>
    <xf numFmtId="166" fontId="85" fillId="0" borderId="0" xfId="0" applyNumberFormat="1" applyFont="1" applyAlignment="1">
      <alignment horizontal="left" vertical="top"/>
    </xf>
    <xf numFmtId="0" fontId="86" fillId="0" borderId="97" xfId="0" applyFont="1" applyBorder="1" applyAlignment="1">
      <alignment horizontal="center" vertical="top"/>
    </xf>
    <xf numFmtId="178" fontId="50" fillId="0" borderId="0" xfId="25" applyNumberFormat="1" applyFont="1" applyAlignment="1">
      <alignment vertical="center"/>
    </xf>
    <xf numFmtId="178" fontId="50" fillId="0" borderId="0" xfId="25" applyNumberFormat="1" applyFont="1" applyAlignment="1">
      <alignment horizontal="center" vertical="center"/>
    </xf>
    <xf numFmtId="171" fontId="50" fillId="0" borderId="0" xfId="28" applyAlignment="1">
      <alignment vertical="top"/>
    </xf>
    <xf numFmtId="171" fontId="50" fillId="0" borderId="0" xfId="31" applyAlignment="1">
      <alignment horizontal="center" vertical="center"/>
    </xf>
    <xf numFmtId="9" fontId="50" fillId="0" borderId="0" xfId="31" applyNumberFormat="1" applyAlignment="1">
      <alignment vertical="center"/>
    </xf>
    <xf numFmtId="1" fontId="50" fillId="0" borderId="0" xfId="31" applyNumberFormat="1" applyAlignment="1">
      <alignment horizontal="right" vertical="center"/>
    </xf>
    <xf numFmtId="1" fontId="50" fillId="0" borderId="0" xfId="31" applyNumberFormat="1" applyAlignment="1">
      <alignment horizontal="center" vertical="center"/>
    </xf>
    <xf numFmtId="2" fontId="50" fillId="0" borderId="0" xfId="31" applyNumberFormat="1" applyAlignment="1">
      <alignment vertical="center"/>
    </xf>
    <xf numFmtId="4" fontId="50" fillId="0" borderId="0" xfId="31" applyNumberFormat="1" applyAlignment="1">
      <alignment vertical="center"/>
    </xf>
    <xf numFmtId="0" fontId="50" fillId="0" borderId="0" xfId="31" applyNumberFormat="1" applyAlignment="1">
      <alignment vertical="center"/>
    </xf>
    <xf numFmtId="177" fontId="50" fillId="0" borderId="0" xfId="31" applyNumberFormat="1" applyAlignment="1">
      <alignment vertical="center"/>
    </xf>
    <xf numFmtId="4" fontId="50" fillId="0" borderId="203" xfId="31" applyNumberFormat="1" applyBorder="1" applyAlignment="1">
      <alignment horizontal="center" vertical="center"/>
    </xf>
    <xf numFmtId="4" fontId="50" fillId="0" borderId="0" xfId="31" applyNumberFormat="1" applyAlignment="1">
      <alignment horizontal="center" vertical="center"/>
    </xf>
    <xf numFmtId="39" fontId="50" fillId="0" borderId="0" xfId="31" applyNumberFormat="1" applyAlignment="1">
      <alignment vertical="center"/>
    </xf>
    <xf numFmtId="39" fontId="50" fillId="0" borderId="0" xfId="31" applyNumberFormat="1" applyAlignment="1">
      <alignment horizontal="fill" vertical="center"/>
    </xf>
    <xf numFmtId="0" fontId="101" fillId="0" borderId="239" xfId="58" applyFont="1" applyBorder="1" applyAlignment="1">
      <alignment horizontal="center"/>
    </xf>
    <xf numFmtId="175" fontId="50" fillId="0" borderId="0" xfId="25" applyNumberFormat="1" applyFont="1" applyAlignment="1">
      <alignment vertical="center"/>
    </xf>
    <xf numFmtId="175" fontId="50" fillId="0" borderId="0" xfId="25" applyNumberFormat="1" applyFont="1" applyAlignment="1">
      <alignment horizontal="justify" vertical="center" wrapText="1"/>
    </xf>
    <xf numFmtId="175" fontId="50" fillId="0" borderId="0" xfId="25" applyNumberFormat="1" applyFont="1" applyAlignment="1">
      <alignment horizontal="right" vertical="center" wrapText="1"/>
    </xf>
    <xf numFmtId="175" fontId="50" fillId="0" borderId="0" xfId="25" applyNumberFormat="1" applyFont="1" applyAlignment="1">
      <alignment horizontal="center" vertical="center"/>
    </xf>
    <xf numFmtId="168" fontId="50" fillId="0" borderId="0" xfId="33" applyNumberFormat="1" applyFont="1" applyAlignment="1">
      <alignment vertical="center"/>
    </xf>
    <xf numFmtId="175" fontId="50" fillId="0" borderId="0" xfId="31" applyNumberFormat="1" applyAlignment="1">
      <alignment horizontal="center" vertical="center"/>
    </xf>
    <xf numFmtId="39" fontId="50" fillId="0" borderId="0" xfId="28" applyNumberFormat="1" applyAlignment="1">
      <alignment horizontal="fill" vertical="center"/>
    </xf>
    <xf numFmtId="175" fontId="50" fillId="0" borderId="0" xfId="31" applyNumberFormat="1" applyAlignment="1">
      <alignment horizontal="left" vertical="center"/>
    </xf>
    <xf numFmtId="2" fontId="50" fillId="0" borderId="0" xfId="31" quotePrefix="1" applyNumberFormat="1" applyAlignment="1">
      <alignment vertical="center"/>
    </xf>
    <xf numFmtId="175" fontId="50" fillId="0" borderId="0" xfId="31" applyNumberFormat="1" applyAlignment="1">
      <alignment horizontal="right" vertical="center"/>
    </xf>
    <xf numFmtId="2" fontId="50" fillId="0" borderId="0" xfId="21" applyNumberFormat="1" applyAlignment="1">
      <alignment wrapText="1"/>
    </xf>
    <xf numFmtId="171" fontId="50" fillId="0" borderId="0" xfId="21"/>
    <xf numFmtId="168" fontId="50" fillId="0" borderId="0" xfId="33" applyNumberFormat="1" applyFont="1"/>
    <xf numFmtId="171" fontId="50" fillId="0" borderId="0" xfId="21" applyAlignment="1">
      <alignment wrapText="1"/>
    </xf>
    <xf numFmtId="2" fontId="50" fillId="0" borderId="0" xfId="21" applyNumberFormat="1"/>
    <xf numFmtId="174" fontId="53" fillId="0" borderId="0" xfId="22" applyNumberFormat="1" applyFont="1" applyAlignment="1">
      <alignment horizontal="center"/>
    </xf>
    <xf numFmtId="0" fontId="53" fillId="0" borderId="0" xfId="42" applyFont="1"/>
    <xf numFmtId="175" fontId="53" fillId="0" borderId="0" xfId="42" applyNumberFormat="1" applyFont="1"/>
    <xf numFmtId="0" fontId="53" fillId="0" borderId="0" xfId="42" applyFont="1" applyAlignment="1">
      <alignment horizontal="center"/>
    </xf>
    <xf numFmtId="168" fontId="53" fillId="0" borderId="0" xfId="18" applyNumberFormat="1" applyFont="1" applyAlignment="1">
      <alignment horizontal="center" vertical="center"/>
    </xf>
    <xf numFmtId="171" fontId="50" fillId="0" borderId="0" xfId="21" applyAlignment="1">
      <alignment horizontal="center"/>
    </xf>
    <xf numFmtId="168" fontId="53" fillId="0" borderId="0" xfId="18" applyNumberFormat="1" applyFont="1"/>
    <xf numFmtId="0" fontId="102" fillId="0" borderId="0" xfId="60" applyFont="1" applyAlignment="1">
      <alignment vertical="center"/>
    </xf>
    <xf numFmtId="0" fontId="102" fillId="0" borderId="0" xfId="60" applyFont="1" applyAlignment="1">
      <alignment horizontal="center" vertical="center"/>
    </xf>
    <xf numFmtId="174" fontId="102" fillId="0" borderId="0" xfId="60" applyNumberFormat="1" applyFont="1" applyAlignment="1">
      <alignment vertical="center"/>
    </xf>
    <xf numFmtId="0" fontId="53" fillId="0" borderId="0" xfId="60" applyFont="1" applyAlignment="1">
      <alignment horizontal="center" vertical="center"/>
    </xf>
    <xf numFmtId="0" fontId="53" fillId="0" borderId="0" xfId="60" applyFont="1" applyAlignment="1">
      <alignment vertical="center"/>
    </xf>
    <xf numFmtId="4" fontId="102" fillId="0" borderId="0" xfId="60" applyNumberFormat="1" applyFont="1" applyAlignment="1">
      <alignment vertical="center"/>
    </xf>
    <xf numFmtId="43" fontId="53" fillId="0" borderId="0" xfId="59" applyFont="1" applyBorder="1" applyAlignment="1">
      <alignment vertical="center"/>
    </xf>
    <xf numFmtId="4" fontId="102" fillId="0" borderId="0" xfId="61" applyNumberFormat="1" applyFont="1" applyBorder="1" applyAlignment="1">
      <alignment vertical="center"/>
    </xf>
    <xf numFmtId="187" fontId="102" fillId="0" borderId="0" xfId="59" applyNumberFormat="1" applyFont="1" applyBorder="1" applyAlignment="1">
      <alignment vertical="center"/>
    </xf>
    <xf numFmtId="43" fontId="102" fillId="0" borderId="0" xfId="59" applyFont="1" applyBorder="1" applyAlignment="1">
      <alignment vertical="center"/>
    </xf>
    <xf numFmtId="174" fontId="102" fillId="0" borderId="0" xfId="59" applyNumberFormat="1" applyFont="1" applyBorder="1" applyAlignment="1">
      <alignment vertical="center"/>
    </xf>
    <xf numFmtId="4" fontId="103" fillId="0" borderId="0" xfId="61" applyNumberFormat="1" applyFont="1" applyBorder="1" applyAlignment="1">
      <alignment vertical="center"/>
    </xf>
    <xf numFmtId="0" fontId="53" fillId="0" borderId="0" xfId="60" applyFont="1" applyAlignment="1">
      <alignment horizontal="left" vertical="center"/>
    </xf>
    <xf numFmtId="0" fontId="103" fillId="0" borderId="0" xfId="60" applyFont="1" applyAlignment="1">
      <alignment vertical="center"/>
    </xf>
    <xf numFmtId="168" fontId="102" fillId="0" borderId="0" xfId="60" applyNumberFormat="1" applyFont="1" applyAlignment="1">
      <alignment vertical="center"/>
    </xf>
    <xf numFmtId="0" fontId="102" fillId="0" borderId="0" xfId="60" applyFont="1" applyAlignment="1">
      <alignment horizontal="left" vertical="center"/>
    </xf>
    <xf numFmtId="168" fontId="103" fillId="0" borderId="0" xfId="61" applyNumberFormat="1" applyFont="1" applyBorder="1" applyAlignment="1">
      <alignment vertical="center"/>
    </xf>
    <xf numFmtId="168" fontId="102" fillId="0" borderId="0" xfId="61" applyNumberFormat="1" applyFont="1" applyBorder="1" applyAlignment="1">
      <alignment vertical="center"/>
    </xf>
    <xf numFmtId="182" fontId="102" fillId="0" borderId="0" xfId="60" applyNumberFormat="1" applyFont="1" applyAlignment="1">
      <alignment horizontal="center" vertical="center"/>
    </xf>
    <xf numFmtId="174" fontId="102" fillId="0" borderId="0" xfId="22" applyNumberFormat="1" applyFont="1" applyAlignment="1">
      <alignment horizontal="center"/>
    </xf>
    <xf numFmtId="0" fontId="102" fillId="0" borderId="0" xfId="42" applyFont="1"/>
    <xf numFmtId="175" fontId="102" fillId="0" borderId="0" xfId="42" applyNumberFormat="1" applyFont="1"/>
    <xf numFmtId="0" fontId="102" fillId="0" borderId="0" xfId="42" applyFont="1" applyAlignment="1">
      <alignment horizontal="center"/>
    </xf>
    <xf numFmtId="4" fontId="50" fillId="0" borderId="0" xfId="60" applyNumberFormat="1" applyFont="1" applyAlignment="1">
      <alignment vertical="center"/>
    </xf>
    <xf numFmtId="4" fontId="50" fillId="0" borderId="0" xfId="61" applyNumberFormat="1" applyFont="1" applyBorder="1" applyAlignment="1">
      <alignment vertical="center"/>
    </xf>
    <xf numFmtId="4" fontId="55" fillId="0" borderId="0" xfId="61" applyNumberFormat="1" applyFont="1" applyBorder="1" applyAlignment="1">
      <alignment vertical="center"/>
    </xf>
    <xf numFmtId="0" fontId="55" fillId="0" borderId="0" xfId="60" applyFont="1" applyAlignment="1">
      <alignment vertical="center"/>
    </xf>
    <xf numFmtId="168" fontId="55" fillId="0" borderId="0" xfId="61" applyNumberFormat="1" applyFont="1" applyBorder="1" applyAlignment="1">
      <alignment vertical="center"/>
    </xf>
    <xf numFmtId="168" fontId="50" fillId="0" borderId="314" xfId="18" applyNumberFormat="1" applyFont="1" applyBorder="1"/>
    <xf numFmtId="167" fontId="95" fillId="0" borderId="3" xfId="1" applyNumberFormat="1" applyFont="1" applyFill="1" applyBorder="1" applyAlignment="1">
      <alignment horizontal="left" vertical="top"/>
    </xf>
    <xf numFmtId="10" fontId="32" fillId="0" borderId="3" xfId="11" applyNumberFormat="1" applyBorder="1"/>
    <xf numFmtId="0" fontId="11" fillId="0" borderId="63" xfId="9" applyFont="1" applyBorder="1" applyAlignment="1">
      <alignment horizontal="left" vertical="top"/>
    </xf>
    <xf numFmtId="0" fontId="10" fillId="0" borderId="339" xfId="9" applyBorder="1" applyAlignment="1">
      <alignment horizontal="left" vertical="top"/>
    </xf>
    <xf numFmtId="0" fontId="10" fillId="0" borderId="55" xfId="9" applyBorder="1" applyAlignment="1">
      <alignment horizontal="left" vertical="top"/>
    </xf>
    <xf numFmtId="0" fontId="10" fillId="0" borderId="56" xfId="9" applyBorder="1" applyAlignment="1">
      <alignment horizontal="left" vertical="top"/>
    </xf>
    <xf numFmtId="0" fontId="10" fillId="0" borderId="59" xfId="9" applyBorder="1" applyAlignment="1">
      <alignment horizontal="left" vertical="top"/>
    </xf>
    <xf numFmtId="0" fontId="10" fillId="0" borderId="59" xfId="9" applyBorder="1" applyAlignment="1">
      <alignment horizontal="center" vertical="top"/>
    </xf>
    <xf numFmtId="168" fontId="32" fillId="0" borderId="56" xfId="8" applyNumberFormat="1" applyBorder="1" applyProtection="1">
      <protection locked="0"/>
    </xf>
    <xf numFmtId="0" fontId="10" fillId="0" borderId="340" xfId="9" applyBorder="1" applyAlignment="1">
      <alignment horizontal="left" vertical="top"/>
    </xf>
    <xf numFmtId="0" fontId="7" fillId="0" borderId="59" xfId="9" applyFont="1" applyBorder="1" applyAlignment="1">
      <alignment horizontal="center" vertical="top"/>
    </xf>
    <xf numFmtId="0" fontId="7" fillId="0" borderId="340" xfId="9" applyFont="1" applyBorder="1" applyAlignment="1">
      <alignment horizontal="left" vertical="top"/>
    </xf>
    <xf numFmtId="0" fontId="11" fillId="0" borderId="55" xfId="9" applyFont="1" applyBorder="1" applyAlignment="1">
      <alignment horizontal="left" vertical="top"/>
    </xf>
    <xf numFmtId="0" fontId="11" fillId="0" borderId="339" xfId="9" applyFont="1" applyBorder="1" applyAlignment="1">
      <alignment horizontal="center" vertical="top"/>
    </xf>
    <xf numFmtId="164" fontId="7" fillId="0" borderId="134" xfId="9" applyNumberFormat="1" applyFont="1" applyBorder="1" applyAlignment="1">
      <alignment horizontal="left" vertical="top"/>
    </xf>
    <xf numFmtId="0" fontId="7" fillId="0" borderId="135" xfId="9" applyFont="1" applyBorder="1" applyAlignment="1">
      <alignment horizontal="center" vertical="top"/>
    </xf>
    <xf numFmtId="168" fontId="14" fillId="0" borderId="61" xfId="8" applyNumberFormat="1" applyFont="1" applyBorder="1" applyProtection="1">
      <protection locked="0"/>
    </xf>
    <xf numFmtId="0" fontId="7" fillId="0" borderId="136" xfId="9" applyFont="1" applyBorder="1" applyAlignment="1">
      <alignment horizontal="left" vertical="top"/>
    </xf>
    <xf numFmtId="0" fontId="104" fillId="0" borderId="0" xfId="3" applyFont="1" applyAlignment="1">
      <alignment horizontal="center" vertical="top"/>
    </xf>
    <xf numFmtId="0" fontId="105" fillId="0" borderId="0" xfId="3" applyFont="1" applyAlignment="1">
      <alignment horizontal="center" vertical="top"/>
    </xf>
    <xf numFmtId="164" fontId="10" fillId="0" borderId="0" xfId="1" applyFont="1" applyFill="1" applyAlignment="1">
      <alignment horizontal="left" vertical="top"/>
    </xf>
    <xf numFmtId="0" fontId="85" fillId="3" borderId="97" xfId="0" applyFont="1" applyFill="1" applyBorder="1" applyAlignment="1">
      <alignment horizontal="right" vertical="top"/>
    </xf>
    <xf numFmtId="0" fontId="87" fillId="3" borderId="3" xfId="0" applyFont="1" applyFill="1" applyBorder="1" applyAlignment="1">
      <alignment horizontal="center" vertical="top" wrapText="1"/>
    </xf>
    <xf numFmtId="167" fontId="88" fillId="3" borderId="3" xfId="1" applyNumberFormat="1" applyFont="1" applyFill="1" applyBorder="1" applyAlignment="1">
      <alignment horizontal="left" vertical="top" shrinkToFit="1"/>
    </xf>
    <xf numFmtId="2" fontId="50" fillId="0" borderId="323" xfId="21" applyNumberFormat="1" applyBorder="1"/>
    <xf numFmtId="168" fontId="50" fillId="0" borderId="323" xfId="18" applyNumberFormat="1" applyFont="1" applyBorder="1"/>
    <xf numFmtId="171" fontId="50" fillId="0" borderId="325" xfId="54" applyNumberFormat="1" applyBorder="1" applyAlignment="1">
      <alignment horizontal="center" vertical="center"/>
    </xf>
    <xf numFmtId="43" fontId="50" fillId="3" borderId="0" xfId="16" applyFont="1" applyFill="1" applyAlignment="1">
      <alignment horizontal="center" vertical="center"/>
    </xf>
    <xf numFmtId="0" fontId="85" fillId="0" borderId="11" xfId="0" applyFont="1" applyBorder="1" applyAlignment="1">
      <alignment horizontal="center" vertical="center" wrapText="1"/>
    </xf>
    <xf numFmtId="0" fontId="106" fillId="7" borderId="342" xfId="0" applyFont="1" applyFill="1" applyBorder="1" applyAlignment="1">
      <alignment horizontal="left" vertical="top" wrapText="1"/>
    </xf>
    <xf numFmtId="0" fontId="106" fillId="7" borderId="342" xfId="0" applyFont="1" applyFill="1" applyBorder="1" applyAlignment="1">
      <alignment vertical="center" wrapText="1"/>
    </xf>
    <xf numFmtId="0" fontId="106" fillId="0" borderId="342" xfId="0" applyFont="1" applyBorder="1" applyAlignment="1">
      <alignment horizontal="left" vertical="top" wrapText="1"/>
    </xf>
    <xf numFmtId="0" fontId="106" fillId="3" borderId="342" xfId="0" applyFont="1" applyFill="1" applyBorder="1" applyAlignment="1">
      <alignment horizontal="left" vertical="top" wrapText="1"/>
    </xf>
    <xf numFmtId="0" fontId="0" fillId="0" borderId="342" xfId="0" applyBorder="1" applyAlignment="1">
      <alignment horizontal="left" vertical="top" wrapText="1"/>
    </xf>
    <xf numFmtId="0" fontId="107" fillId="0" borderId="342" xfId="0" applyFont="1" applyBorder="1" applyAlignment="1">
      <alignment horizontal="left" vertical="top" wrapText="1"/>
    </xf>
    <xf numFmtId="167" fontId="14" fillId="0" borderId="0" xfId="1" applyNumberFormat="1" applyFont="1" applyAlignment="1">
      <alignment horizontal="left" vertical="top"/>
    </xf>
    <xf numFmtId="167" fontId="23" fillId="2" borderId="9" xfId="1" applyNumberFormat="1" applyFont="1" applyFill="1" applyBorder="1" applyAlignment="1">
      <alignment horizontal="center" vertical="center"/>
    </xf>
    <xf numFmtId="0" fontId="23" fillId="2" borderId="144" xfId="1" applyNumberFormat="1" applyFont="1" applyFill="1" applyBorder="1" applyAlignment="1">
      <alignment horizontal="center" vertical="center"/>
    </xf>
    <xf numFmtId="167" fontId="14" fillId="0" borderId="108" xfId="1" applyNumberFormat="1" applyFont="1" applyBorder="1" applyAlignment="1">
      <alignment horizontal="left" vertical="top"/>
    </xf>
    <xf numFmtId="167" fontId="14" fillId="0" borderId="4" xfId="1" applyNumberFormat="1" applyFont="1" applyBorder="1" applyAlignment="1">
      <alignment horizontal="left" vertical="top"/>
    </xf>
    <xf numFmtId="167" fontId="14" fillId="3" borderId="4" xfId="1" applyNumberFormat="1" applyFont="1" applyFill="1" applyBorder="1" applyAlignment="1">
      <alignment horizontal="left" vertical="top"/>
    </xf>
    <xf numFmtId="167" fontId="14" fillId="0" borderId="6" xfId="1" applyNumberFormat="1" applyFont="1" applyBorder="1" applyAlignment="1">
      <alignment horizontal="left" vertical="top"/>
    </xf>
    <xf numFmtId="0" fontId="16" fillId="7" borderId="341" xfId="0" applyFont="1" applyFill="1" applyBorder="1" applyAlignment="1">
      <alignment horizontal="left" vertical="top" wrapText="1"/>
    </xf>
    <xf numFmtId="0" fontId="109" fillId="7" borderId="342" xfId="0" applyFont="1" applyFill="1" applyBorder="1" applyAlignment="1">
      <alignment horizontal="left" vertical="top" wrapText="1"/>
    </xf>
    <xf numFmtId="0" fontId="109" fillId="0" borderId="342" xfId="0" applyFont="1" applyBorder="1" applyAlignment="1">
      <alignment horizontal="left" vertical="top" wrapText="1"/>
    </xf>
    <xf numFmtId="167" fontId="85" fillId="0" borderId="3" xfId="1" applyNumberFormat="1" applyFont="1" applyFill="1" applyBorder="1" applyAlignment="1">
      <alignment horizontal="left" vertical="center" wrapText="1"/>
    </xf>
    <xf numFmtId="167" fontId="85" fillId="0" borderId="3" xfId="1" applyNumberFormat="1" applyFont="1" applyFill="1" applyBorder="1" applyAlignment="1">
      <alignment horizontal="left" vertical="top"/>
    </xf>
    <xf numFmtId="167" fontId="14" fillId="0" borderId="4" xfId="1" applyNumberFormat="1" applyFont="1" applyFill="1" applyBorder="1" applyAlignment="1">
      <alignment horizontal="left" vertical="top"/>
    </xf>
    <xf numFmtId="0" fontId="86" fillId="0" borderId="97" xfId="0" applyFont="1" applyBorder="1" applyAlignment="1">
      <alignment horizontal="right" vertical="top"/>
    </xf>
    <xf numFmtId="0" fontId="109" fillId="3" borderId="342" xfId="0" applyFont="1" applyFill="1" applyBorder="1" applyAlignment="1">
      <alignment horizontal="left" vertical="top" wrapText="1"/>
    </xf>
    <xf numFmtId="0" fontId="50" fillId="0" borderId="153" xfId="15" applyFont="1" applyBorder="1" applyAlignment="1">
      <alignment horizontal="right"/>
    </xf>
    <xf numFmtId="0" fontId="50" fillId="0" borderId="0" xfId="15" applyFont="1"/>
    <xf numFmtId="0" fontId="51" fillId="0" borderId="156" xfId="15" applyFont="1" applyBorder="1" applyAlignment="1">
      <alignment horizontal="center"/>
    </xf>
    <xf numFmtId="0" fontId="50" fillId="0" borderId="159" xfId="15" applyFont="1" applyBorder="1"/>
    <xf numFmtId="39" fontId="51" fillId="0" borderId="162" xfId="15" applyNumberFormat="1" applyFont="1" applyBorder="1"/>
    <xf numFmtId="39" fontId="50" fillId="0" borderId="165" xfId="15" applyNumberFormat="1" applyFont="1" applyBorder="1"/>
    <xf numFmtId="39" fontId="51" fillId="0" borderId="165" xfId="15" applyNumberFormat="1" applyFont="1" applyBorder="1"/>
    <xf numFmtId="39" fontId="50" fillId="0" borderId="168" xfId="15" applyNumberFormat="1" applyFont="1" applyBorder="1"/>
    <xf numFmtId="39" fontId="51" fillId="0" borderId="171" xfId="15" applyNumberFormat="1" applyFont="1" applyBorder="1"/>
    <xf numFmtId="39" fontId="50" fillId="0" borderId="162" xfId="15" applyNumberFormat="1" applyFont="1" applyBorder="1"/>
    <xf numFmtId="39" fontId="50" fillId="0" borderId="330" xfId="15" applyNumberFormat="1" applyFont="1" applyBorder="1"/>
    <xf numFmtId="168" fontId="51" fillId="0" borderId="165" xfId="20" applyNumberFormat="1" applyFont="1" applyBorder="1"/>
    <xf numFmtId="39" fontId="50" fillId="0" borderId="174" xfId="15" applyNumberFormat="1" applyFont="1" applyBorder="1"/>
    <xf numFmtId="39" fontId="51" fillId="0" borderId="174" xfId="15" applyNumberFormat="1" applyFont="1" applyBorder="1"/>
    <xf numFmtId="39" fontId="50" fillId="0" borderId="174" xfId="15" applyNumberFormat="1" applyFont="1" applyBorder="1" applyAlignment="1">
      <alignment vertical="center" wrapText="1"/>
    </xf>
    <xf numFmtId="39" fontId="50" fillId="0" borderId="174" xfId="15" applyNumberFormat="1" applyFont="1" applyBorder="1" applyAlignment="1">
      <alignment vertical="center"/>
    </xf>
    <xf numFmtId="39" fontId="50" fillId="0" borderId="182" xfId="15" applyNumberFormat="1" applyFont="1" applyBorder="1" applyAlignment="1">
      <alignment vertical="center" wrapText="1"/>
    </xf>
    <xf numFmtId="39" fontId="50" fillId="0" borderId="185" xfId="15" applyNumberFormat="1" applyFont="1" applyBorder="1" applyAlignment="1">
      <alignment vertical="center" wrapText="1"/>
    </xf>
    <xf numFmtId="39" fontId="50" fillId="0" borderId="296" xfId="15" applyNumberFormat="1" applyFont="1" applyBorder="1"/>
    <xf numFmtId="39" fontId="50" fillId="9" borderId="296" xfId="15" applyNumberFormat="1" applyFont="1" applyFill="1" applyBorder="1"/>
    <xf numFmtId="39" fontId="50" fillId="9" borderId="174" xfId="15" applyNumberFormat="1" applyFont="1" applyFill="1" applyBorder="1"/>
    <xf numFmtId="39" fontId="50" fillId="9" borderId="182" xfId="15" applyNumberFormat="1" applyFont="1" applyFill="1" applyBorder="1"/>
    <xf numFmtId="39" fontId="50" fillId="0" borderId="185" xfId="15" applyNumberFormat="1" applyFont="1" applyBorder="1"/>
    <xf numFmtId="39" fontId="50" fillId="9" borderId="174" xfId="15" applyNumberFormat="1" applyFont="1" applyFill="1" applyBorder="1" applyAlignment="1">
      <alignment vertical="center"/>
    </xf>
    <xf numFmtId="39" fontId="50" fillId="9" borderId="165" xfId="15" applyNumberFormat="1" applyFont="1" applyFill="1" applyBorder="1" applyAlignment="1">
      <alignment vertical="center"/>
    </xf>
    <xf numFmtId="39" fontId="50" fillId="0" borderId="165" xfId="15" applyNumberFormat="1" applyFont="1" applyBorder="1" applyAlignment="1">
      <alignment vertical="center"/>
    </xf>
    <xf numFmtId="39" fontId="50" fillId="0" borderId="182" xfId="15" applyNumberFormat="1" applyFont="1" applyBorder="1"/>
    <xf numFmtId="39" fontId="51" fillId="0" borderId="185" xfId="15" applyNumberFormat="1" applyFont="1" applyBorder="1"/>
    <xf numFmtId="39" fontId="50" fillId="0" borderId="306" xfId="15" applyNumberFormat="1" applyFont="1" applyBorder="1"/>
    <xf numFmtId="39" fontId="50" fillId="0" borderId="174" xfId="15" applyNumberFormat="1" applyFont="1" applyBorder="1" applyAlignment="1">
      <alignment wrapText="1"/>
    </xf>
    <xf numFmtId="0" fontId="70" fillId="0" borderId="3" xfId="63" applyFont="1" applyBorder="1" applyAlignment="1">
      <alignment horizontal="center" wrapText="1"/>
    </xf>
    <xf numFmtId="0" fontId="111" fillId="0" borderId="0" xfId="76"/>
    <xf numFmtId="4" fontId="111" fillId="0" borderId="0" xfId="76" applyNumberFormat="1"/>
    <xf numFmtId="167" fontId="111" fillId="0" borderId="0" xfId="1" applyNumberFormat="1" applyFont="1"/>
    <xf numFmtId="166" fontId="111" fillId="0" borderId="0" xfId="76" applyNumberFormat="1"/>
    <xf numFmtId="164" fontId="85" fillId="0" borderId="0" xfId="1" applyFont="1" applyAlignment="1">
      <alignment horizontal="left" vertical="top"/>
    </xf>
    <xf numFmtId="188" fontId="85" fillId="0" borderId="0" xfId="1" applyNumberFormat="1" applyFont="1" applyAlignment="1">
      <alignment horizontal="left" vertical="top"/>
    </xf>
    <xf numFmtId="164" fontId="91" fillId="0" borderId="0" xfId="1" applyFont="1" applyAlignment="1">
      <alignment horizontal="left" vertical="top"/>
    </xf>
    <xf numFmtId="37" fontId="30" fillId="0" borderId="343" xfId="15" applyNumberFormat="1" applyFont="1" applyBorder="1" applyAlignment="1">
      <alignment horizontal="center" vertical="center"/>
    </xf>
    <xf numFmtId="1" fontId="30" fillId="0" borderId="343" xfId="15" applyNumberFormat="1" applyFont="1" applyBorder="1" applyAlignment="1">
      <alignment horizontal="center"/>
    </xf>
    <xf numFmtId="39" fontId="50" fillId="0" borderId="344" xfId="15" applyNumberFormat="1" applyFont="1" applyBorder="1"/>
    <xf numFmtId="168" fontId="50" fillId="0" borderId="345" xfId="20" applyNumberFormat="1" applyFont="1" applyBorder="1" applyAlignment="1">
      <alignment vertical="top"/>
    </xf>
    <xf numFmtId="166" fontId="50" fillId="0" borderId="0" xfId="29" applyNumberFormat="1" applyFont="1" applyAlignment="1">
      <alignment vertical="center"/>
    </xf>
    <xf numFmtId="193" fontId="85" fillId="0" borderId="0" xfId="1" applyNumberFormat="1" applyFont="1" applyAlignment="1">
      <alignment horizontal="left" vertical="top"/>
    </xf>
    <xf numFmtId="164" fontId="66" fillId="0" borderId="96" xfId="1" applyFont="1" applyBorder="1" applyAlignment="1">
      <alignment vertical="top"/>
    </xf>
    <xf numFmtId="10" fontId="97" fillId="2" borderId="104" xfId="11" applyNumberFormat="1" applyFont="1" applyFill="1" applyBorder="1"/>
    <xf numFmtId="164" fontId="10" fillId="0" borderId="0" xfId="1" applyFont="1" applyAlignment="1">
      <alignment horizontal="left" vertical="top"/>
    </xf>
    <xf numFmtId="164" fontId="10" fillId="0" borderId="0" xfId="3" applyNumberFormat="1" applyAlignment="1">
      <alignment horizontal="left" vertical="top"/>
    </xf>
    <xf numFmtId="10" fontId="10" fillId="0" borderId="0" xfId="3" applyNumberFormat="1" applyAlignment="1">
      <alignment horizontal="left" vertical="top"/>
    </xf>
    <xf numFmtId="0" fontId="85" fillId="3" borderId="3" xfId="0" applyFont="1" applyFill="1" applyBorder="1" applyAlignment="1">
      <alignment horizontal="center" vertical="center" wrapText="1"/>
    </xf>
    <xf numFmtId="167" fontId="85" fillId="3" borderId="3" xfId="1" applyNumberFormat="1" applyFont="1" applyFill="1" applyBorder="1" applyAlignment="1">
      <alignment horizontal="left" vertical="center" wrapText="1"/>
    </xf>
    <xf numFmtId="0" fontId="99" fillId="0" borderId="0" xfId="0" applyFont="1" applyAlignment="1">
      <alignment horizontal="left" vertical="top"/>
    </xf>
    <xf numFmtId="167" fontId="91" fillId="0" borderId="4" xfId="1" applyNumberFormat="1" applyFont="1" applyBorder="1" applyAlignment="1">
      <alignment horizontal="left" vertical="top"/>
    </xf>
    <xf numFmtId="167" fontId="91" fillId="3" borderId="4" xfId="1" applyNumberFormat="1" applyFont="1" applyFill="1" applyBorder="1" applyAlignment="1">
      <alignment horizontal="left" vertical="top"/>
    </xf>
    <xf numFmtId="164" fontId="111" fillId="0" borderId="0" xfId="1" applyFont="1"/>
    <xf numFmtId="170" fontId="104" fillId="0" borderId="0" xfId="5" applyNumberFormat="1" applyFont="1" applyFill="1" applyAlignment="1">
      <alignment horizontal="right" vertical="top"/>
    </xf>
    <xf numFmtId="0" fontId="104" fillId="0" borderId="0" xfId="2" applyFont="1" applyAlignment="1">
      <alignment horizontal="left" vertical="top"/>
    </xf>
    <xf numFmtId="0" fontId="19" fillId="0" borderId="0" xfId="2" applyFont="1" applyAlignment="1">
      <alignment horizontal="center" vertical="top"/>
    </xf>
    <xf numFmtId="0" fontId="11" fillId="2" borderId="140" xfId="2" applyFont="1" applyFill="1" applyBorder="1" applyAlignment="1">
      <alignment horizontal="center" vertical="top"/>
    </xf>
    <xf numFmtId="0" fontId="11" fillId="2" borderId="89" xfId="2" applyFont="1" applyFill="1" applyBorder="1" applyAlignment="1">
      <alignment horizontal="center" vertical="top"/>
    </xf>
    <xf numFmtId="0" fontId="10" fillId="2" borderId="141" xfId="2" applyFill="1" applyBorder="1" applyAlignment="1">
      <alignment horizontal="center" vertical="top"/>
    </xf>
    <xf numFmtId="0" fontId="10" fillId="2" borderId="142" xfId="2" applyFill="1" applyBorder="1" applyAlignment="1">
      <alignment horizontal="center" vertical="top"/>
    </xf>
    <xf numFmtId="4" fontId="29" fillId="0" borderId="83" xfId="7" applyNumberFormat="1" applyFont="1" applyBorder="1" applyAlignment="1">
      <alignment horizontal="center" vertical="center"/>
    </xf>
    <xf numFmtId="4" fontId="29" fillId="0" borderId="0" xfId="7" applyNumberFormat="1" applyFont="1" applyAlignment="1">
      <alignment horizontal="center" vertical="center"/>
    </xf>
    <xf numFmtId="4" fontId="29" fillId="0" borderId="84" xfId="7" applyNumberFormat="1" applyFont="1" applyBorder="1" applyAlignment="1">
      <alignment horizontal="center" vertical="center"/>
    </xf>
    <xf numFmtId="0" fontId="7" fillId="0" borderId="146" xfId="2" applyFont="1" applyBorder="1" applyAlignment="1">
      <alignment horizontal="center" vertical="top"/>
    </xf>
    <xf numFmtId="0" fontId="10" fillId="0" borderId="97" xfId="2" applyBorder="1" applyAlignment="1">
      <alignment horizontal="center" vertical="top"/>
    </xf>
    <xf numFmtId="0" fontId="13" fillId="2" borderId="38" xfId="3" applyFont="1" applyFill="1" applyBorder="1" applyAlignment="1">
      <alignment horizontal="center" vertical="center" wrapText="1"/>
    </xf>
    <xf numFmtId="0" fontId="13" fillId="2" borderId="39" xfId="3" applyFont="1" applyFill="1" applyBorder="1" applyAlignment="1">
      <alignment horizontal="center" vertical="center" wrapText="1"/>
    </xf>
    <xf numFmtId="0" fontId="13" fillId="2" borderId="40" xfId="3" applyFont="1" applyFill="1" applyBorder="1" applyAlignment="1">
      <alignment horizontal="center" vertical="center" wrapText="1"/>
    </xf>
    <xf numFmtId="0" fontId="13" fillId="2" borderId="41" xfId="3" applyFont="1" applyFill="1" applyBorder="1" applyAlignment="1">
      <alignment horizontal="center" vertical="center" wrapText="1"/>
    </xf>
    <xf numFmtId="0" fontId="19" fillId="0" borderId="52" xfId="3" applyFont="1" applyBorder="1" applyAlignment="1">
      <alignment horizontal="center" vertical="center" textRotation="90" wrapText="1"/>
    </xf>
    <xf numFmtId="0" fontId="19" fillId="0" borderId="60" xfId="3" applyFont="1" applyBorder="1" applyAlignment="1">
      <alignment horizontal="center" vertical="center" textRotation="90" wrapText="1"/>
    </xf>
    <xf numFmtId="0" fontId="19" fillId="0" borderId="70" xfId="3" applyFont="1" applyBorder="1" applyAlignment="1">
      <alignment horizontal="center" vertical="center" textRotation="90" wrapText="1"/>
    </xf>
    <xf numFmtId="0" fontId="12" fillId="0" borderId="0" xfId="3" applyFont="1" applyAlignment="1">
      <alignment horizontal="center" vertical="top" wrapText="1"/>
    </xf>
    <xf numFmtId="0" fontId="13" fillId="0" borderId="0" xfId="3" applyFont="1" applyAlignment="1">
      <alignment horizontal="left" vertical="top" wrapText="1" indent="1"/>
    </xf>
    <xf numFmtId="0" fontId="13" fillId="2" borderId="17" xfId="3" applyFont="1" applyFill="1" applyBorder="1" applyAlignment="1">
      <alignment horizontal="center" vertical="center" wrapText="1"/>
    </xf>
    <xf numFmtId="0" fontId="13" fillId="2" borderId="18" xfId="3" applyFont="1" applyFill="1" applyBorder="1" applyAlignment="1">
      <alignment horizontal="center" vertical="center" wrapText="1"/>
    </xf>
    <xf numFmtId="0" fontId="13" fillId="2" borderId="26" xfId="3" applyFont="1" applyFill="1" applyBorder="1" applyAlignment="1">
      <alignment horizontal="center" vertical="center" wrapText="1"/>
    </xf>
    <xf numFmtId="0" fontId="13" fillId="2" borderId="0" xfId="3" applyFont="1" applyFill="1" applyAlignment="1">
      <alignment horizontal="center" vertical="center" wrapText="1"/>
    </xf>
    <xf numFmtId="0" fontId="13" fillId="2" borderId="33" xfId="3" applyFont="1" applyFill="1" applyBorder="1" applyAlignment="1">
      <alignment horizontal="center" vertical="center" wrapText="1"/>
    </xf>
    <xf numFmtId="0" fontId="13" fillId="2" borderId="34" xfId="3" applyFont="1" applyFill="1" applyBorder="1" applyAlignment="1">
      <alignment horizontal="center" vertical="center" wrapText="1"/>
    </xf>
    <xf numFmtId="0" fontId="13" fillId="2" borderId="19" xfId="3" applyFont="1" applyFill="1" applyBorder="1" applyAlignment="1">
      <alignment horizontal="center" vertical="center" wrapText="1"/>
    </xf>
    <xf numFmtId="0" fontId="13" fillId="2" borderId="20" xfId="3" applyFont="1" applyFill="1" applyBorder="1" applyAlignment="1">
      <alignment horizontal="center" vertical="center" wrapText="1"/>
    </xf>
    <xf numFmtId="0" fontId="13" fillId="2" borderId="27" xfId="3" applyFont="1" applyFill="1" applyBorder="1" applyAlignment="1">
      <alignment horizontal="center" vertical="center" wrapText="1"/>
    </xf>
    <xf numFmtId="0" fontId="13" fillId="2" borderId="28" xfId="3" applyFont="1" applyFill="1" applyBorder="1" applyAlignment="1">
      <alignment horizontal="center" vertical="center" wrapText="1"/>
    </xf>
    <xf numFmtId="0" fontId="13" fillId="2" borderId="35" xfId="3" applyFont="1" applyFill="1" applyBorder="1" applyAlignment="1">
      <alignment horizontal="center" vertical="center" wrapText="1"/>
    </xf>
    <xf numFmtId="0" fontId="13" fillId="2" borderId="36" xfId="3" applyFont="1" applyFill="1" applyBorder="1" applyAlignment="1">
      <alignment horizontal="center" vertical="center" wrapText="1"/>
    </xf>
    <xf numFmtId="3" fontId="16" fillId="2" borderId="23" xfId="4" applyNumberFormat="1" applyFont="1" applyFill="1" applyBorder="1" applyAlignment="1">
      <alignment horizontal="center"/>
    </xf>
    <xf numFmtId="3" fontId="16" fillId="2" borderId="24" xfId="4" applyNumberFormat="1" applyFont="1" applyFill="1" applyBorder="1" applyAlignment="1">
      <alignment horizontal="center"/>
    </xf>
    <xf numFmtId="3" fontId="15" fillId="2" borderId="22" xfId="4" applyNumberFormat="1" applyFont="1" applyFill="1" applyBorder="1" applyAlignment="1">
      <alignment horizontal="center" vertical="center" wrapText="1"/>
    </xf>
    <xf numFmtId="3" fontId="15" fillId="2" borderId="30" xfId="4" applyNumberFormat="1" applyFont="1" applyFill="1" applyBorder="1" applyAlignment="1">
      <alignment horizontal="center" vertical="center" wrapText="1"/>
    </xf>
    <xf numFmtId="3" fontId="15" fillId="2" borderId="37" xfId="4" applyNumberFormat="1" applyFont="1" applyFill="1" applyBorder="1" applyAlignment="1">
      <alignment horizontal="center" vertical="center" wrapText="1"/>
    </xf>
    <xf numFmtId="0" fontId="17" fillId="2" borderId="25" xfId="4" applyFont="1" applyFill="1" applyBorder="1" applyAlignment="1">
      <alignment horizontal="center" vertical="center" wrapText="1"/>
    </xf>
    <xf numFmtId="0" fontId="17" fillId="2" borderId="32" xfId="4" applyFont="1" applyFill="1" applyBorder="1" applyAlignment="1">
      <alignment horizontal="center" vertical="center" wrapText="1"/>
    </xf>
    <xf numFmtId="0" fontId="86" fillId="2" borderId="7" xfId="0" applyFont="1" applyFill="1" applyBorder="1" applyAlignment="1">
      <alignment horizontal="center" vertical="center"/>
    </xf>
    <xf numFmtId="0" fontId="86" fillId="2" borderId="8" xfId="0" applyFont="1" applyFill="1" applyBorder="1" applyAlignment="1">
      <alignment horizontal="center" vertical="center"/>
    </xf>
    <xf numFmtId="0" fontId="86" fillId="0" borderId="146" xfId="0" applyFont="1" applyBorder="1" applyAlignment="1">
      <alignment horizontal="center" vertical="top"/>
    </xf>
    <xf numFmtId="0" fontId="86" fillId="0" borderId="97" xfId="0" applyFont="1" applyBorder="1" applyAlignment="1">
      <alignment horizontal="center" vertical="top"/>
    </xf>
    <xf numFmtId="0" fontId="86" fillId="0" borderId="145" xfId="0" applyFont="1" applyBorder="1" applyAlignment="1">
      <alignment horizontal="center" vertical="top"/>
    </xf>
    <xf numFmtId="0" fontId="86" fillId="0" borderId="95" xfId="0" applyFont="1" applyBorder="1" applyAlignment="1">
      <alignment horizontal="center" vertical="top"/>
    </xf>
    <xf numFmtId="0" fontId="86" fillId="2" borderId="141" xfId="0" applyFont="1" applyFill="1" applyBorder="1" applyAlignment="1">
      <alignment horizontal="center" vertical="center"/>
    </xf>
    <xf numFmtId="0" fontId="86" fillId="2" borderId="142" xfId="0" applyFont="1" applyFill="1" applyBorder="1" applyAlignment="1">
      <alignment horizontal="center" vertical="center"/>
    </xf>
    <xf numFmtId="0" fontId="83" fillId="0" borderId="0" xfId="15" applyFont="1" applyAlignment="1">
      <alignment horizontal="center"/>
    </xf>
    <xf numFmtId="39" fontId="84" fillId="0" borderId="0" xfId="15" applyNumberFormat="1" applyFont="1" applyAlignment="1">
      <alignment horizontal="center"/>
    </xf>
    <xf numFmtId="0" fontId="84" fillId="0" borderId="0" xfId="15" applyFont="1" applyAlignment="1">
      <alignment horizontal="center"/>
    </xf>
    <xf numFmtId="0" fontId="69" fillId="6" borderId="297" xfId="62" applyFont="1" applyFill="1" applyBorder="1" applyAlignment="1">
      <alignment horizontal="center" vertical="center"/>
    </xf>
    <xf numFmtId="0" fontId="69" fillId="6" borderId="227" xfId="62" applyFont="1" applyFill="1" applyBorder="1" applyAlignment="1">
      <alignment horizontal="center" vertical="center"/>
    </xf>
    <xf numFmtId="0" fontId="69" fillId="6" borderId="298" xfId="62" applyFont="1" applyFill="1" applyBorder="1" applyAlignment="1">
      <alignment horizontal="center" vertical="center"/>
    </xf>
    <xf numFmtId="0" fontId="69" fillId="6" borderId="109" xfId="62" applyFont="1" applyFill="1" applyBorder="1" applyAlignment="1">
      <alignment horizontal="center" vertical="center"/>
    </xf>
    <xf numFmtId="0" fontId="69" fillId="6" borderId="0" xfId="62" applyFont="1" applyFill="1" applyAlignment="1">
      <alignment horizontal="center" vertical="center"/>
    </xf>
    <xf numFmtId="0" fontId="69" fillId="6" borderId="110" xfId="62" applyFont="1" applyFill="1" applyBorder="1" applyAlignment="1">
      <alignment horizontal="center" vertical="center"/>
    </xf>
    <xf numFmtId="0" fontId="69" fillId="6" borderId="286" xfId="62" applyFont="1" applyFill="1" applyBorder="1" applyAlignment="1">
      <alignment horizontal="center" vertical="center"/>
    </xf>
    <xf numFmtId="0" fontId="69" fillId="6" borderId="202" xfId="62" applyFont="1" applyFill="1" applyBorder="1" applyAlignment="1">
      <alignment horizontal="center" vertical="center"/>
    </xf>
    <xf numFmtId="0" fontId="69" fillId="6" borderId="299" xfId="62" applyFont="1" applyFill="1" applyBorder="1" applyAlignment="1">
      <alignment horizontal="center" vertical="center"/>
    </xf>
    <xf numFmtId="0" fontId="50" fillId="0" borderId="0" xfId="23" applyFont="1" applyAlignment="1">
      <alignment horizontal="center" vertical="center"/>
    </xf>
    <xf numFmtId="0" fontId="53" fillId="0" borderId="0" xfId="23" applyFont="1" applyAlignment="1">
      <alignment horizontal="center" vertical="center"/>
    </xf>
    <xf numFmtId="39" fontId="51" fillId="0" borderId="0" xfId="23" applyNumberFormat="1" applyFont="1" applyAlignment="1">
      <alignment horizontal="center" vertical="center"/>
    </xf>
    <xf numFmtId="0" fontId="51" fillId="0" borderId="0" xfId="23" applyFont="1" applyAlignment="1">
      <alignment horizontal="center" vertical="center"/>
    </xf>
    <xf numFmtId="174" fontId="51" fillId="0" borderId="7" xfId="22" applyNumberFormat="1" applyFont="1" applyBorder="1" applyAlignment="1">
      <alignment horizontal="center" vertical="center"/>
    </xf>
    <xf numFmtId="174" fontId="51" fillId="0" borderId="197" xfId="22" applyNumberFormat="1" applyFont="1" applyBorder="1" applyAlignment="1">
      <alignment horizontal="center" vertical="center"/>
    </xf>
    <xf numFmtId="174" fontId="51" fillId="0" borderId="198" xfId="22" applyNumberFormat="1" applyFont="1" applyBorder="1" applyAlignment="1">
      <alignment horizontal="center" vertical="center"/>
    </xf>
    <xf numFmtId="175" fontId="51" fillId="0" borderId="8" xfId="18" applyNumberFormat="1" applyFont="1" applyBorder="1" applyAlignment="1">
      <alignment horizontal="center" vertical="center"/>
    </xf>
    <xf numFmtId="175" fontId="51" fillId="0" borderId="30" xfId="18" applyNumberFormat="1" applyFont="1" applyBorder="1" applyAlignment="1">
      <alignment horizontal="center" vertical="center"/>
    </xf>
    <xf numFmtId="175" fontId="51" fillId="0" borderId="200" xfId="18" applyNumberFormat="1" applyFont="1" applyBorder="1" applyAlignment="1">
      <alignment horizontal="center" vertical="center"/>
    </xf>
    <xf numFmtId="0" fontId="51" fillId="0" borderId="8" xfId="23" applyFont="1" applyBorder="1" applyAlignment="1">
      <alignment horizontal="center" vertical="center"/>
    </xf>
    <xf numFmtId="0" fontId="51" fillId="0" borderId="30" xfId="23" applyFont="1" applyBorder="1" applyAlignment="1">
      <alignment horizontal="center" vertical="center"/>
    </xf>
    <xf numFmtId="0" fontId="51" fillId="0" borderId="200" xfId="23" applyFont="1" applyBorder="1" applyAlignment="1">
      <alignment horizontal="center" vertical="center"/>
    </xf>
    <xf numFmtId="2" fontId="51" fillId="0" borderId="8" xfId="23" applyNumberFormat="1" applyFont="1" applyBorder="1" applyAlignment="1">
      <alignment horizontal="center" vertical="center"/>
    </xf>
    <xf numFmtId="2" fontId="51" fillId="0" borderId="30" xfId="23" applyNumberFormat="1" applyFont="1" applyBorder="1" applyAlignment="1">
      <alignment horizontal="center" vertical="center"/>
    </xf>
    <xf numFmtId="2" fontId="51" fillId="0" borderId="200" xfId="23" applyNumberFormat="1" applyFont="1" applyBorder="1" applyAlignment="1">
      <alignment horizontal="center" vertical="center"/>
    </xf>
    <xf numFmtId="41" fontId="51" fillId="0" borderId="8" xfId="18" applyFont="1" applyBorder="1" applyAlignment="1">
      <alignment horizontal="center" vertical="center"/>
    </xf>
    <xf numFmtId="41" fontId="51" fillId="0" borderId="30" xfId="18" applyFont="1" applyBorder="1" applyAlignment="1">
      <alignment horizontal="center" vertical="center"/>
    </xf>
    <xf numFmtId="41" fontId="51" fillId="0" borderId="200" xfId="18" applyFont="1" applyBorder="1" applyAlignment="1">
      <alignment horizontal="center" vertical="center"/>
    </xf>
    <xf numFmtId="0" fontId="53" fillId="0" borderId="0" xfId="23" applyFont="1" applyAlignment="1">
      <alignment horizontal="center"/>
    </xf>
    <xf numFmtId="0" fontId="51" fillId="0" borderId="0" xfId="23" applyFont="1" applyAlignment="1">
      <alignment horizontal="center"/>
    </xf>
    <xf numFmtId="0" fontId="51" fillId="0" borderId="7" xfId="23" applyFont="1" applyBorder="1" applyAlignment="1">
      <alignment horizontal="center" vertical="center"/>
    </xf>
    <xf numFmtId="0" fontId="51" fillId="0" borderId="197" xfId="23" applyFont="1" applyBorder="1" applyAlignment="1">
      <alignment horizontal="center" vertical="center"/>
    </xf>
    <xf numFmtId="0" fontId="51" fillId="0" borderId="198" xfId="23" applyFont="1" applyBorder="1" applyAlignment="1">
      <alignment horizontal="center" vertical="center"/>
    </xf>
    <xf numFmtId="43" fontId="51" fillId="0" borderId="8" xfId="16" applyFont="1" applyBorder="1" applyAlignment="1">
      <alignment horizontal="center" vertical="center" wrapText="1"/>
    </xf>
    <xf numFmtId="43" fontId="51" fillId="0" borderId="30" xfId="16" applyFont="1" applyBorder="1" applyAlignment="1">
      <alignment horizontal="center" vertical="center" wrapText="1"/>
    </xf>
    <xf numFmtId="43" fontId="51" fillId="0" borderId="200" xfId="16" applyFont="1" applyBorder="1" applyAlignment="1">
      <alignment horizontal="center" vertical="center" wrapText="1"/>
    </xf>
    <xf numFmtId="0" fontId="51" fillId="0" borderId="9" xfId="23" applyFont="1" applyBorder="1" applyAlignment="1">
      <alignment horizontal="center" vertical="center"/>
    </xf>
    <xf numFmtId="0" fontId="51" fillId="0" borderId="111" xfId="23" applyFont="1" applyBorder="1" applyAlignment="1">
      <alignment horizontal="center" vertical="center"/>
    </xf>
    <xf numFmtId="0" fontId="51" fillId="0" borderId="204" xfId="23" applyFont="1" applyBorder="1" applyAlignment="1">
      <alignment horizontal="center" vertical="center"/>
    </xf>
    <xf numFmtId="0" fontId="8" fillId="2" borderId="88" xfId="11" applyFont="1" applyFill="1" applyBorder="1" applyAlignment="1">
      <alignment horizontal="center" vertical="center"/>
    </xf>
    <xf numFmtId="0" fontId="8" fillId="2" borderId="89" xfId="11" applyFont="1" applyFill="1" applyBorder="1" applyAlignment="1">
      <alignment horizontal="center" vertical="center"/>
    </xf>
    <xf numFmtId="0" fontId="8" fillId="2" borderId="91" xfId="11" quotePrefix="1" applyFont="1" applyFill="1" applyBorder="1" applyAlignment="1">
      <alignment horizontal="center" vertical="center"/>
    </xf>
    <xf numFmtId="0" fontId="8" fillId="2" borderId="92" xfId="11" quotePrefix="1" applyFont="1" applyFill="1" applyBorder="1" applyAlignment="1">
      <alignment horizontal="center" vertical="center"/>
    </xf>
    <xf numFmtId="0" fontId="47" fillId="0" borderId="0" xfId="9" applyFont="1" applyAlignment="1">
      <alignment horizontal="left" vertical="top"/>
    </xf>
    <xf numFmtId="0" fontId="42" fillId="0" borderId="0" xfId="9" applyFont="1" applyAlignment="1">
      <alignment horizontal="left" vertical="top" wrapText="1"/>
    </xf>
    <xf numFmtId="0" fontId="45" fillId="2" borderId="21" xfId="9" applyFont="1" applyFill="1" applyBorder="1" applyAlignment="1">
      <alignment horizontal="center" vertical="center" wrapText="1"/>
    </xf>
    <xf numFmtId="0" fontId="45" fillId="2" borderId="123" xfId="9" applyFont="1" applyFill="1" applyBorder="1" applyAlignment="1">
      <alignment horizontal="center" vertical="center" wrapText="1"/>
    </xf>
    <xf numFmtId="0" fontId="45" fillId="2" borderId="124" xfId="9" applyFont="1" applyFill="1" applyBorder="1" applyAlignment="1">
      <alignment horizontal="center" vertical="center" wrapText="1"/>
    </xf>
    <xf numFmtId="0" fontId="47" fillId="0" borderId="139" xfId="9" applyFont="1" applyBorder="1" applyAlignment="1">
      <alignment horizontal="left" vertical="top"/>
    </xf>
    <xf numFmtId="0" fontId="47" fillId="0" borderId="78" xfId="9" applyFont="1" applyBorder="1" applyAlignment="1">
      <alignment horizontal="left" vertical="top"/>
    </xf>
    <xf numFmtId="0" fontId="10" fillId="0" borderId="0" xfId="9" applyAlignment="1">
      <alignment horizontal="center" vertical="top"/>
    </xf>
    <xf numFmtId="0" fontId="111" fillId="0" borderId="0" xfId="76"/>
  </cellXfs>
  <cellStyles count="77">
    <cellStyle name="Comma [0]" xfId="1" builtinId="6"/>
    <cellStyle name="Comma [0] 10 2 2" xfId="68" xr:uid="{743C4763-67B7-418F-A476-1B5EE050723A}"/>
    <cellStyle name="Comma [0] 11" xfId="48" xr:uid="{A95A0F8F-302C-42A6-977A-3E1A3D956889}"/>
    <cellStyle name="Comma [0] 13 2" xfId="64" xr:uid="{BB71B551-AF88-4496-811C-18521028A107}"/>
    <cellStyle name="Comma [0] 145" xfId="51" xr:uid="{EC1A9D96-B8D3-4F08-8591-BA1D07214AAC}"/>
    <cellStyle name="Comma [0] 2" xfId="18" xr:uid="{DD99D037-2621-4AFB-B68A-775B480AE9A6}"/>
    <cellStyle name="Comma [0] 2 12" xfId="13" xr:uid="{1AA7A0CA-06E8-4251-B1F5-C9BF306CBC19}"/>
    <cellStyle name="Comma [0] 2 19 2 2 2 2 2 2" xfId="47" xr:uid="{E7277497-3FDF-441A-857E-B6E1760D282D}"/>
    <cellStyle name="Comma [0] 2 2 2 2" xfId="61" xr:uid="{2D6820D1-8647-43A9-B940-B9E9D2A3798E}"/>
    <cellStyle name="Comma [0] 2 2 5 4" xfId="8" xr:uid="{556268F7-1D75-4740-B344-22D0BE36FB3C}"/>
    <cellStyle name="Comma [0] 2 3 3 3" xfId="27" xr:uid="{85D17E54-0A13-4011-9EBC-8F3970795F27}"/>
    <cellStyle name="Comma [0] 2 3 3 3 2" xfId="20" xr:uid="{AA28BB13-CF6A-4332-8F19-91C3A3968477}"/>
    <cellStyle name="Comma [0] 3" xfId="25" xr:uid="{9A909269-8194-47A9-B57D-1B1BA8DAE286}"/>
    <cellStyle name="Comma [0] 3 11" xfId="30" xr:uid="{B9ECB74E-5B4C-4655-AD79-7AD29364ECFB}"/>
    <cellStyle name="Comma [0] 3 12" xfId="39" xr:uid="{256109C5-11E4-4160-A3E6-C1029D87AD11}"/>
    <cellStyle name="Comma [0] 3 12 2" xfId="35" xr:uid="{2F1F0EC9-5415-49AA-B645-8DDF647E1828}"/>
    <cellStyle name="Comma [0] 3 12 3" xfId="41" xr:uid="{D11E4EBE-DF22-4CBC-A63F-45BBFBB22482}"/>
    <cellStyle name="Comma [0] 3 22" xfId="5" xr:uid="{ADD58DD6-E7A6-46C8-BB20-1908207265BD}"/>
    <cellStyle name="Comma [0] 3 4 10 2 8 2 3" xfId="45" xr:uid="{6EDFEF67-9FC4-42DF-819F-13D6ED251715}"/>
    <cellStyle name="Comma [0] 3 4 10 2 9 3" xfId="46" xr:uid="{0FCBFC91-8617-42D1-A604-BAC8512B288D}"/>
    <cellStyle name="Comma [0] 4 2" xfId="33" xr:uid="{A734E903-195F-46A3-95E9-7388CD4A49C6}"/>
    <cellStyle name="Comma 10" xfId="29" xr:uid="{7095A9DA-0704-405F-B6C7-2A84EA24DF8F}"/>
    <cellStyle name="Comma 133" xfId="6" xr:uid="{A1D7A10C-B8A2-4BE1-B922-B64FFA8D38E0}"/>
    <cellStyle name="Comma 2" xfId="16" xr:uid="{DA6B1DE6-F84A-48DA-A759-2CE221099BB8}"/>
    <cellStyle name="Comma 2 10" xfId="59" xr:uid="{4E5AA066-80CE-454C-AAA8-5A928A7F4086}"/>
    <cellStyle name="Comma 26 3 2 3" xfId="36" xr:uid="{63E0E645-4C24-4BDF-A9E5-F7ED0766C068}"/>
    <cellStyle name="Comma 26 3 2 3 2" xfId="40" xr:uid="{43208F09-8133-454A-965E-2128853E841F}"/>
    <cellStyle name="Comma 3" xfId="22" xr:uid="{8589B4BA-E28A-4CEF-80E7-FFCC08AA17A0}"/>
    <cellStyle name="Comma 76 2" xfId="66" xr:uid="{75A0FF4B-7FC8-4E78-BDE5-AB868F822CCA}"/>
    <cellStyle name="Normal" xfId="0" builtinId="0"/>
    <cellStyle name="Normal - Style1 2 2" xfId="70" xr:uid="{3C03D5E1-FD1C-4A99-8434-45EF30A9F92E}"/>
    <cellStyle name="Normal 10" xfId="32" xr:uid="{D724027F-278B-4A4E-B59C-DC305EEB036F}"/>
    <cellStyle name="Normal 10 10" xfId="11" xr:uid="{0E15A0CB-2732-4B9A-9B49-FA0235C78D01}"/>
    <cellStyle name="Normal 10 3 2 2 6 2 3" xfId="44" xr:uid="{82ABB61B-D054-467F-B244-C0D3AFD2E4A3}"/>
    <cellStyle name="Normal 11" xfId="23" xr:uid="{E7AF96CB-D981-46BC-AF5D-91EB689833FE}"/>
    <cellStyle name="Normal 12 2 2" xfId="21" xr:uid="{BA7D634F-785A-43D4-A9B1-1C5D0623CA46}"/>
    <cellStyle name="Normal 12 26" xfId="71" xr:uid="{8EEB713D-5B82-441B-8413-4C4E440A91F8}"/>
    <cellStyle name="Normal 13 5 3" xfId="4" xr:uid="{64AED508-C181-4C88-89A0-22E3302E0920}"/>
    <cellStyle name="Normal 140" xfId="12" xr:uid="{754B302C-C004-4676-9BAC-60B8DE009D3E}"/>
    <cellStyle name="Normal 19 2" xfId="56" xr:uid="{D7D39E90-EF75-4F90-A708-368E153CC348}"/>
    <cellStyle name="Normal 2" xfId="2" xr:uid="{6EC031CC-B9D0-48C0-BC9A-82A3DEB91892}"/>
    <cellStyle name="Normal 2 10 2 13" xfId="62" xr:uid="{B4A88601-6D96-4F30-8B1A-D3E85BCF96D0}"/>
    <cellStyle name="Normal 2 10 3" xfId="60" xr:uid="{8CB2346F-B3CD-4F65-A750-9F3621C0FAEE}"/>
    <cellStyle name="Normal 2 2 11 2 2" xfId="10" xr:uid="{402305C9-98C8-41DB-BE39-4A525E44B2B1}"/>
    <cellStyle name="Normal 2 2 2 2 4" xfId="7" xr:uid="{F01543C2-F3C8-424A-AAC5-36B3A9E288C9}"/>
    <cellStyle name="Normal 2 2 8 4" xfId="9" xr:uid="{C7A197F1-4491-4356-880C-576E5BE1FA86}"/>
    <cellStyle name="Normal 2 2 8 4 2" xfId="72" xr:uid="{15019187-FF69-43F2-982E-6E7899B66318}"/>
    <cellStyle name="Normal 2 25 2" xfId="3" xr:uid="{498F67E7-A1EA-4A26-8DB4-6FEB6B58FCCF}"/>
    <cellStyle name="Normal 2 3" xfId="26" xr:uid="{459DC8DD-5389-4B48-9A53-AD9E186A6E04}"/>
    <cellStyle name="Normal 2 3 3" xfId="37" xr:uid="{C2709F60-CE1C-4EB3-B42F-06CBDBFE0BE1}"/>
    <cellStyle name="Normal 2 5" xfId="28" xr:uid="{E1925243-351B-4D78-A337-F314BB831353}"/>
    <cellStyle name="Normal 2 5 12" xfId="69" xr:uid="{07563079-7D05-4421-B19A-0281D8DB5395}"/>
    <cellStyle name="Normal 2 5 2" xfId="57" xr:uid="{3B95AF0F-C020-459E-86B8-9F223C2CDA19}"/>
    <cellStyle name="Normal 2 5 2 2 2" xfId="74" xr:uid="{71145D51-D4A9-404C-A0CA-CBDD3EBB3C93}"/>
    <cellStyle name="Normal 3" xfId="19" xr:uid="{8CAFA8E5-4D44-4C8A-B8A6-51DF67E9512B}"/>
    <cellStyle name="Normal 3 2 5" xfId="15" xr:uid="{C80D812A-CBB3-4D32-BD69-36897FA14A3F}"/>
    <cellStyle name="Normal 3 3" xfId="31" xr:uid="{7CC8CC3F-9B4E-48B1-B0F6-9AF1D791EC11}"/>
    <cellStyle name="Normal 39" xfId="58" xr:uid="{6F06AA48-6238-4178-957D-0057964E73EC}"/>
    <cellStyle name="Normal 4" xfId="50" xr:uid="{AB1790A3-7741-43C6-A80C-BB6028541508}"/>
    <cellStyle name="Normal 4 2" xfId="55" xr:uid="{CF2CECF9-F5E3-41FD-A461-28F0ED85CF9E}"/>
    <cellStyle name="Normal 4 5" xfId="34" xr:uid="{BB3D417E-633E-448D-8E6D-22608402A5FD}"/>
    <cellStyle name="Normal 5" xfId="43" xr:uid="{49ABB6B3-66DD-422F-A9F8-4E4BB4956D81}"/>
    <cellStyle name="Normal 55" xfId="14" xr:uid="{ED24627F-BEBC-4165-B791-A09EA307BA0E}"/>
    <cellStyle name="Normal 59 2" xfId="63" xr:uid="{EB9F44C2-820B-45B4-BA4D-9748096D992D}"/>
    <cellStyle name="Normal 6" xfId="67" xr:uid="{3674518B-AAC2-4FF8-A697-209929CCB5F4}"/>
    <cellStyle name="Normal 63 2" xfId="42" xr:uid="{DC2C03C3-0E96-4392-95ED-BCD6F406D6F8}"/>
    <cellStyle name="Normal 7" xfId="73" xr:uid="{25757F9A-E0DC-48C9-ABEF-377C13D2EB3C}"/>
    <cellStyle name="Normal 8" xfId="75" xr:uid="{4EB64C0D-C272-4C1F-A6F6-3CF706EAA286}"/>
    <cellStyle name="Normal 8 3" xfId="54" xr:uid="{DA10B698-5897-4760-B9D9-EA262E97FF96}"/>
    <cellStyle name="Normal 9" xfId="76" xr:uid="{02E883F6-E896-4817-B20F-4DA6B0063420}"/>
    <cellStyle name="Normal_Analisa gedung SNI 2011 MURNI Mei 2011 (FIX)" xfId="24" xr:uid="{69592944-279F-444D-B779-E5C59ADCC64E}"/>
    <cellStyle name="Normal_PBB TMG 3 lantai-2006 by koco" xfId="52" xr:uid="{00D45DCA-F9A3-4D0C-BBF0-E60791F5A322}"/>
    <cellStyle name="Normal_PROPOSAL PROF LAMPS" xfId="38" xr:uid="{63F8C474-45A6-44FC-AAF6-824232388D0B}"/>
    <cellStyle name="Percent 19" xfId="65" xr:uid="{AD4B1A39-80CD-4DFB-B33C-91B4B6AA536C}"/>
    <cellStyle name="Percent 2" xfId="17" xr:uid="{B694C094-3846-4716-9CFB-B0B9B0C851FA}"/>
    <cellStyle name="Percent 3" xfId="49" xr:uid="{9CC9CA34-0A17-4C95-AC49-154B773A521A}"/>
    <cellStyle name="Percent 4" xfId="53" xr:uid="{3A4B027A-FB44-493F-9D62-07DA6C13D230}"/>
  </cellStyles>
  <dxfs count="6">
    <dxf>
      <fill>
        <patternFill>
          <bgColor rgb="FFFFC000"/>
        </patternFill>
      </fill>
    </dxf>
    <dxf>
      <fill>
        <patternFill>
          <bgColor rgb="FF92D05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63" Type="http://schemas.openxmlformats.org/officeDocument/2006/relationships/externalLink" Target="externalLinks/externalLink50.xml"/><Relationship Id="rId84" Type="http://schemas.openxmlformats.org/officeDocument/2006/relationships/externalLink" Target="externalLinks/externalLink71.xml"/><Relationship Id="rId138" Type="http://schemas.openxmlformats.org/officeDocument/2006/relationships/externalLink" Target="externalLinks/externalLink125.xml"/><Relationship Id="rId159" Type="http://schemas.openxmlformats.org/officeDocument/2006/relationships/sharedStrings" Target="sharedStrings.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53" Type="http://schemas.openxmlformats.org/officeDocument/2006/relationships/externalLink" Target="externalLinks/externalLink40.xml"/><Relationship Id="rId74" Type="http://schemas.openxmlformats.org/officeDocument/2006/relationships/externalLink" Target="externalLinks/externalLink61.xml"/><Relationship Id="rId128" Type="http://schemas.openxmlformats.org/officeDocument/2006/relationships/externalLink" Target="externalLinks/externalLink115.xml"/><Relationship Id="rId149" Type="http://schemas.openxmlformats.org/officeDocument/2006/relationships/externalLink" Target="externalLinks/externalLink136.xml"/><Relationship Id="rId5" Type="http://schemas.openxmlformats.org/officeDocument/2006/relationships/worksheet" Target="worksheets/sheet5.xml"/><Relationship Id="rId95" Type="http://schemas.openxmlformats.org/officeDocument/2006/relationships/externalLink" Target="externalLinks/externalLink82.xml"/><Relationship Id="rId160" Type="http://schemas.openxmlformats.org/officeDocument/2006/relationships/calcChain" Target="calcChain.xml"/><Relationship Id="rId22" Type="http://schemas.openxmlformats.org/officeDocument/2006/relationships/externalLink" Target="externalLinks/externalLink9.xml"/><Relationship Id="rId43" Type="http://schemas.openxmlformats.org/officeDocument/2006/relationships/externalLink" Target="externalLinks/externalLink30.xml"/><Relationship Id="rId64" Type="http://schemas.openxmlformats.org/officeDocument/2006/relationships/externalLink" Target="externalLinks/externalLink51.xml"/><Relationship Id="rId118" Type="http://schemas.openxmlformats.org/officeDocument/2006/relationships/externalLink" Target="externalLinks/externalLink105.xml"/><Relationship Id="rId139" Type="http://schemas.openxmlformats.org/officeDocument/2006/relationships/externalLink" Target="externalLinks/externalLink126.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50" Type="http://schemas.openxmlformats.org/officeDocument/2006/relationships/externalLink" Target="externalLinks/externalLink137.xml"/><Relationship Id="rId155" Type="http://schemas.openxmlformats.org/officeDocument/2006/relationships/externalLink" Target="externalLinks/externalLink142.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openxmlformats.org/officeDocument/2006/relationships/externalLink" Target="externalLinks/externalLink111.xml"/><Relationship Id="rId129" Type="http://schemas.openxmlformats.org/officeDocument/2006/relationships/externalLink" Target="externalLinks/externalLink116.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40" Type="http://schemas.openxmlformats.org/officeDocument/2006/relationships/externalLink" Target="externalLinks/externalLink127.xml"/><Relationship Id="rId145" Type="http://schemas.openxmlformats.org/officeDocument/2006/relationships/externalLink" Target="externalLinks/externalLink13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0" Type="http://schemas.openxmlformats.org/officeDocument/2006/relationships/externalLink" Target="externalLinks/externalLink117.xml"/><Relationship Id="rId135" Type="http://schemas.openxmlformats.org/officeDocument/2006/relationships/externalLink" Target="externalLinks/externalLink122.xml"/><Relationship Id="rId151" Type="http://schemas.openxmlformats.org/officeDocument/2006/relationships/externalLink" Target="externalLinks/externalLink138.xml"/><Relationship Id="rId156" Type="http://schemas.openxmlformats.org/officeDocument/2006/relationships/externalLink" Target="externalLinks/externalLink143.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externalLink" Target="externalLinks/externalLink107.xml"/><Relationship Id="rId125" Type="http://schemas.openxmlformats.org/officeDocument/2006/relationships/externalLink" Target="externalLinks/externalLink112.xml"/><Relationship Id="rId141" Type="http://schemas.openxmlformats.org/officeDocument/2006/relationships/externalLink" Target="externalLinks/externalLink128.xml"/><Relationship Id="rId146" Type="http://schemas.openxmlformats.org/officeDocument/2006/relationships/externalLink" Target="externalLinks/externalLink133.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131" Type="http://schemas.openxmlformats.org/officeDocument/2006/relationships/externalLink" Target="externalLinks/externalLink118.xml"/><Relationship Id="rId136" Type="http://schemas.openxmlformats.org/officeDocument/2006/relationships/externalLink" Target="externalLinks/externalLink123.xml"/><Relationship Id="rId157" Type="http://schemas.openxmlformats.org/officeDocument/2006/relationships/theme" Target="theme/theme1.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52" Type="http://schemas.openxmlformats.org/officeDocument/2006/relationships/externalLink" Target="externalLinks/externalLink139.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openxmlformats.org/officeDocument/2006/relationships/externalLink" Target="externalLinks/externalLink113.xml"/><Relationship Id="rId147" Type="http://schemas.openxmlformats.org/officeDocument/2006/relationships/externalLink" Target="externalLinks/externalLink134.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142" Type="http://schemas.openxmlformats.org/officeDocument/2006/relationships/externalLink" Target="externalLinks/externalLink129.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137" Type="http://schemas.openxmlformats.org/officeDocument/2006/relationships/externalLink" Target="externalLinks/externalLink124.xml"/><Relationship Id="rId158" Type="http://schemas.openxmlformats.org/officeDocument/2006/relationships/styles" Target="styles.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32" Type="http://schemas.openxmlformats.org/officeDocument/2006/relationships/externalLink" Target="externalLinks/externalLink119.xml"/><Relationship Id="rId153" Type="http://schemas.openxmlformats.org/officeDocument/2006/relationships/externalLink" Target="externalLinks/externalLink140.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27" Type="http://schemas.openxmlformats.org/officeDocument/2006/relationships/externalLink" Target="externalLinks/externalLink114.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externalLink" Target="externalLinks/externalLink109.xml"/><Relationship Id="rId143" Type="http://schemas.openxmlformats.org/officeDocument/2006/relationships/externalLink" Target="externalLinks/externalLink130.xml"/><Relationship Id="rId148"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3.xml"/><Relationship Id="rId47" Type="http://schemas.openxmlformats.org/officeDocument/2006/relationships/externalLink" Target="externalLinks/externalLink34.xml"/><Relationship Id="rId68" Type="http://schemas.openxmlformats.org/officeDocument/2006/relationships/externalLink" Target="externalLinks/externalLink55.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33" Type="http://schemas.openxmlformats.org/officeDocument/2006/relationships/externalLink" Target="externalLinks/externalLink120.xml"/><Relationship Id="rId154" Type="http://schemas.openxmlformats.org/officeDocument/2006/relationships/externalLink" Target="externalLinks/externalLink141.xml"/><Relationship Id="rId16" Type="http://schemas.openxmlformats.org/officeDocument/2006/relationships/externalLink" Target="externalLinks/externalLink3.xml"/><Relationship Id="rId37" Type="http://schemas.openxmlformats.org/officeDocument/2006/relationships/externalLink" Target="externalLinks/externalLink24.xml"/><Relationship Id="rId58" Type="http://schemas.openxmlformats.org/officeDocument/2006/relationships/externalLink" Target="externalLinks/externalLink45.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44" Type="http://schemas.openxmlformats.org/officeDocument/2006/relationships/externalLink" Target="externalLinks/externalLink131.xml"/><Relationship Id="rId90" Type="http://schemas.openxmlformats.org/officeDocument/2006/relationships/externalLink" Target="externalLinks/externalLink77.xml"/><Relationship Id="rId27" Type="http://schemas.openxmlformats.org/officeDocument/2006/relationships/externalLink" Target="externalLinks/externalLink14.xml"/><Relationship Id="rId48" Type="http://schemas.openxmlformats.org/officeDocument/2006/relationships/externalLink" Target="externalLinks/externalLink35.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34" Type="http://schemas.openxmlformats.org/officeDocument/2006/relationships/externalLink" Target="externalLinks/externalLink1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474381786042406E-3"/>
          <c:y val="1.3082641086497889E-2"/>
          <c:w val="0.99251281719475737"/>
          <c:h val="0.97383471782700426"/>
        </c:manualLayout>
      </c:layout>
      <c:lineChart>
        <c:grouping val="standard"/>
        <c:varyColors val="0"/>
        <c:ser>
          <c:idx val="0"/>
          <c:order val="0"/>
          <c:spPr>
            <a:ln w="28575" cap="rnd">
              <a:solidFill>
                <a:schemeClr val="accent1"/>
              </a:solidFill>
              <a:round/>
            </a:ln>
            <a:effectLst>
              <a:outerShdw blurRad="50800" dist="50800" dir="5400000" algn="ctr" rotWithShape="0">
                <a:schemeClr val="tx2">
                  <a:lumMod val="60000"/>
                  <a:lumOff val="40000"/>
                </a:schemeClr>
              </a:outerShdw>
            </a:effectLst>
          </c:spPr>
          <c:marker>
            <c:symbol val="circle"/>
            <c:size val="5"/>
            <c:spPr>
              <a:solidFill>
                <a:schemeClr val="accent1"/>
              </a:solidFill>
              <a:ln w="9525">
                <a:solidFill>
                  <a:schemeClr val="accent1"/>
                </a:solidFill>
              </a:ln>
              <a:effectLst>
                <a:outerShdw blurRad="50800" dist="50800" dir="5400000" algn="ctr" rotWithShape="0">
                  <a:schemeClr val="tx2">
                    <a:lumMod val="60000"/>
                    <a:lumOff val="40000"/>
                  </a:scheme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SCHD!$H$76:$BH$76</c:f>
              <c:numCache>
                <c:formatCode>_(* #,##0.00_);_(* \(#,##0.00\);_(* "-"_);_(@_)</c:formatCode>
                <c:ptCount val="53"/>
                <c:pt idx="0" formatCode="_(* #,##0.00_);_(* \(#,##0.00\);_(* &quot;-&quot;??_);_(@_)">
                  <c:v>0</c:v>
                </c:pt>
                <c:pt idx="1">
                  <c:v>1.7433517581817198E-2</c:v>
                </c:pt>
                <c:pt idx="2">
                  <c:v>3.4867035163634395E-2</c:v>
                </c:pt>
                <c:pt idx="3">
                  <c:v>5.2300552745451589E-2</c:v>
                </c:pt>
                <c:pt idx="4">
                  <c:v>0.17782609953722256</c:v>
                </c:pt>
                <c:pt idx="5">
                  <c:v>0.32399246852886349</c:v>
                </c:pt>
                <c:pt idx="6">
                  <c:v>0.60622980163909546</c:v>
                </c:pt>
                <c:pt idx="7">
                  <c:v>0.94121321508623235</c:v>
                </c:pt>
                <c:pt idx="8">
                  <c:v>1.4383242920521733</c:v>
                </c:pt>
                <c:pt idx="9">
                  <c:v>1.9709376379642487</c:v>
                </c:pt>
                <c:pt idx="10">
                  <c:v>2.8772758911804943</c:v>
                </c:pt>
                <c:pt idx="11">
                  <c:v>3.7836141443967399</c:v>
                </c:pt>
                <c:pt idx="12">
                  <c:v>5.3981094779235619</c:v>
                </c:pt>
                <c:pt idx="13">
                  <c:v>6.7809656320497016</c:v>
                </c:pt>
                <c:pt idx="14">
                  <c:v>8.0016941226570371</c:v>
                </c:pt>
                <c:pt idx="15">
                  <c:v>9.1164806985559164</c:v>
                </c:pt>
                <c:pt idx="16">
                  <c:v>10.819126580549566</c:v>
                </c:pt>
                <c:pt idx="17">
                  <c:v>12.521772462543217</c:v>
                </c:pt>
                <c:pt idx="18">
                  <c:v>14.03534796282133</c:v>
                </c:pt>
                <c:pt idx="19">
                  <c:v>15.548923463099444</c:v>
                </c:pt>
                <c:pt idx="20">
                  <c:v>17.164227848434148</c:v>
                </c:pt>
                <c:pt idx="21">
                  <c:v>19.422868557386231</c:v>
                </c:pt>
                <c:pt idx="22">
                  <c:v>22.104179141722938</c:v>
                </c:pt>
                <c:pt idx="23">
                  <c:v>24.785489726059645</c:v>
                </c:pt>
                <c:pt idx="24">
                  <c:v>27.124097069600765</c:v>
                </c:pt>
                <c:pt idx="25">
                  <c:v>29.462704413141886</c:v>
                </c:pt>
                <c:pt idx="26">
                  <c:v>31.699582871626419</c:v>
                </c:pt>
                <c:pt idx="27">
                  <c:v>33.936461330110951</c:v>
                </c:pt>
                <c:pt idx="28">
                  <c:v>36.173339788595484</c:v>
                </c:pt>
                <c:pt idx="29">
                  <c:v>38.410218247080017</c:v>
                </c:pt>
                <c:pt idx="30">
                  <c:v>40.624659751821959</c:v>
                </c:pt>
                <c:pt idx="31">
                  <c:v>42.8391012565639</c:v>
                </c:pt>
                <c:pt idx="32">
                  <c:v>45.058232739479152</c:v>
                </c:pt>
                <c:pt idx="33">
                  <c:v>47.277364222394404</c:v>
                </c:pt>
                <c:pt idx="34">
                  <c:v>49.904616692031823</c:v>
                </c:pt>
                <c:pt idx="35">
                  <c:v>52.531869161669242</c:v>
                </c:pt>
                <c:pt idx="36">
                  <c:v>56.05479024985506</c:v>
                </c:pt>
                <c:pt idx="37">
                  <c:v>60.109267784456968</c:v>
                </c:pt>
                <c:pt idx="38">
                  <c:v>64.163745319058876</c:v>
                </c:pt>
                <c:pt idx="39">
                  <c:v>68.472113752089015</c:v>
                </c:pt>
                <c:pt idx="40">
                  <c:v>72.780482185119155</c:v>
                </c:pt>
                <c:pt idx="41">
                  <c:v>76.641045680946348</c:v>
                </c:pt>
                <c:pt idx="42">
                  <c:v>80.330438354254156</c:v>
                </c:pt>
                <c:pt idx="43">
                  <c:v>84.019831027561963</c:v>
                </c:pt>
                <c:pt idx="44">
                  <c:v>87.047211815719379</c:v>
                </c:pt>
                <c:pt idx="45">
                  <c:v>90.074592603876795</c:v>
                </c:pt>
                <c:pt idx="46">
                  <c:v>91.791195564658253</c:v>
                </c:pt>
                <c:pt idx="47">
                  <c:v>93.429469748210238</c:v>
                </c:pt>
                <c:pt idx="48">
                  <c:v>95.067743931762223</c:v>
                </c:pt>
                <c:pt idx="49">
                  <c:v>96.706018115314208</c:v>
                </c:pt>
                <c:pt idx="50">
                  <c:v>98.344292298866193</c:v>
                </c:pt>
                <c:pt idx="51">
                  <c:v>99.982566482418179</c:v>
                </c:pt>
                <c:pt idx="52">
                  <c:v>100</c:v>
                </c:pt>
              </c:numCache>
            </c:numRef>
          </c:val>
          <c:smooth val="0"/>
          <c:extLst>
            <c:ext xmlns:c16="http://schemas.microsoft.com/office/drawing/2014/chart" uri="{C3380CC4-5D6E-409C-BE32-E72D297353CC}">
              <c16:uniqueId val="{00000000-FBDE-4C12-AFDA-AAF5CDD57D28}"/>
            </c:ext>
          </c:extLst>
        </c:ser>
        <c:dLbls>
          <c:showLegendKey val="0"/>
          <c:showVal val="0"/>
          <c:showCatName val="0"/>
          <c:showSerName val="0"/>
          <c:showPercent val="0"/>
          <c:showBubbleSize val="0"/>
        </c:dLbls>
        <c:marker val="1"/>
        <c:smooth val="0"/>
        <c:axId val="317725647"/>
        <c:axId val="177154671"/>
      </c:lineChart>
      <c:catAx>
        <c:axId val="317725647"/>
        <c:scaling>
          <c:orientation val="minMax"/>
        </c:scaling>
        <c:delete val="1"/>
        <c:axPos val="b"/>
        <c:majorTickMark val="none"/>
        <c:minorTickMark val="none"/>
        <c:tickLblPos val="nextTo"/>
        <c:crossAx val="177154671"/>
        <c:crosses val="autoZero"/>
        <c:auto val="1"/>
        <c:lblAlgn val="ctr"/>
        <c:lblOffset val="100"/>
        <c:noMultiLvlLbl val="0"/>
      </c:catAx>
      <c:valAx>
        <c:axId val="177154671"/>
        <c:scaling>
          <c:orientation val="minMax"/>
          <c:max val="100"/>
        </c:scaling>
        <c:delete val="1"/>
        <c:axPos val="l"/>
        <c:numFmt formatCode="_(* #,##0.00_);_(* \(#,##0.00\);_(* &quot;-&quot;??_);_(@_)" sourceLinked="1"/>
        <c:majorTickMark val="none"/>
        <c:minorTickMark val="none"/>
        <c:tickLblPos val="nextTo"/>
        <c:crossAx val="317725647"/>
        <c:crosses val="autoZero"/>
        <c:crossBetween val="between"/>
        <c:min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474381786042406E-3"/>
          <c:y val="1.3082641086497889E-2"/>
          <c:w val="0.99251281719475737"/>
          <c:h val="0.97383471782700426"/>
        </c:manualLayout>
      </c:layout>
      <c:lineChart>
        <c:grouping val="standard"/>
        <c:varyColors val="0"/>
        <c:dLbls>
          <c:showLegendKey val="0"/>
          <c:showVal val="0"/>
          <c:showCatName val="0"/>
          <c:showSerName val="0"/>
          <c:showPercent val="0"/>
          <c:showBubbleSize val="0"/>
        </c:dLbls>
        <c:marker val="1"/>
        <c:smooth val="0"/>
        <c:axId val="317725647"/>
        <c:axId val="177154671"/>
      </c:lineChart>
      <c:catAx>
        <c:axId val="317725647"/>
        <c:scaling>
          <c:orientation val="minMax"/>
        </c:scaling>
        <c:delete val="1"/>
        <c:axPos val="b"/>
        <c:majorTickMark val="none"/>
        <c:minorTickMark val="none"/>
        <c:tickLblPos val="nextTo"/>
        <c:crossAx val="177154671"/>
        <c:crosses val="autoZero"/>
        <c:auto val="1"/>
        <c:lblAlgn val="ctr"/>
        <c:lblOffset val="100"/>
        <c:noMultiLvlLbl val="0"/>
      </c:catAx>
      <c:valAx>
        <c:axId val="177154671"/>
        <c:scaling>
          <c:orientation val="minMax"/>
          <c:max val="100"/>
        </c:scaling>
        <c:delete val="1"/>
        <c:axPos val="l"/>
        <c:numFmt formatCode="_(* #,##0.00_);_(* \(#,##0.00\);_(* &quot;-&quot;??_);_(@_)" sourceLinked="1"/>
        <c:majorTickMark val="none"/>
        <c:minorTickMark val="none"/>
        <c:tickLblPos val="nextTo"/>
        <c:crossAx val="317725647"/>
        <c:crosses val="autoZero"/>
        <c:crossBetween val="between"/>
        <c:min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39562983691457E-3"/>
          <c:y val="5.0925925925925923E-2"/>
          <c:w val="0.99094984575544198"/>
          <c:h val="0.91290564641304239"/>
        </c:manualLayout>
      </c:layout>
      <c:lineChart>
        <c:grouping val="standard"/>
        <c:varyColors val="0"/>
        <c:ser>
          <c:idx val="0"/>
          <c:order val="0"/>
          <c:spPr>
            <a:ln w="28575" cap="rnd">
              <a:solidFill>
                <a:schemeClr val="accent1"/>
              </a:solidFill>
              <a:round/>
            </a:ln>
            <a:effectLst/>
          </c:spPr>
          <c:marker>
            <c:symbol val="circle"/>
            <c:size val="5"/>
            <c:spPr>
              <a:solidFill>
                <a:srgbClr val="00B0F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'SCHD (2)'!$H$76:$BH$76</c:f>
              <c:numCache>
                <c:formatCode>_(* #,##0.00_);_(* \(#,##0.00\);_(* "-"_);_(@_)</c:formatCode>
                <c:ptCount val="53"/>
                <c:pt idx="0" formatCode="_(* #,##0.00_);_(* \(#,##0.00\);_(* &quot;-&quot;??_);_(@_)">
                  <c:v>0</c:v>
                </c:pt>
                <c:pt idx="1">
                  <c:v>1.7433517581817198E-2</c:v>
                </c:pt>
                <c:pt idx="2">
                  <c:v>11.451785728210883</c:v>
                </c:pt>
                <c:pt idx="3">
                  <c:v>22.886137938839948</c:v>
                </c:pt>
                <c:pt idx="4">
                  <c:v>23.011663485631718</c:v>
                </c:pt>
                <c:pt idx="5">
                  <c:v>23.157829854623358</c:v>
                </c:pt>
                <c:pt idx="6">
                  <c:v>23.44006718773359</c:v>
                </c:pt>
                <c:pt idx="7">
                  <c:v>23.775050601180727</c:v>
                </c:pt>
                <c:pt idx="8">
                  <c:v>24.272161678146666</c:v>
                </c:pt>
                <c:pt idx="9">
                  <c:v>24.804775024058742</c:v>
                </c:pt>
                <c:pt idx="10">
                  <c:v>25.711113277274986</c:v>
                </c:pt>
                <c:pt idx="11">
                  <c:v>26.61745153049123</c:v>
                </c:pt>
                <c:pt idx="12">
                  <c:v>28.231946864018052</c:v>
                </c:pt>
                <c:pt idx="13">
                  <c:v>29.614803018144194</c:v>
                </c:pt>
                <c:pt idx="14">
                  <c:v>30.835531508751529</c:v>
                </c:pt>
                <c:pt idx="15">
                  <c:v>31.950318084650409</c:v>
                </c:pt>
                <c:pt idx="16">
                  <c:v>33.652963966644059</c:v>
                </c:pt>
                <c:pt idx="17">
                  <c:v>35.355609848637712</c:v>
                </c:pt>
                <c:pt idx="18">
                  <c:v>36.869185348915828</c:v>
                </c:pt>
                <c:pt idx="19">
                  <c:v>38.382760849193943</c:v>
                </c:pt>
                <c:pt idx="20">
                  <c:v>39.998065234528646</c:v>
                </c:pt>
                <c:pt idx="21">
                  <c:v>42.256705943480732</c:v>
                </c:pt>
                <c:pt idx="22">
                  <c:v>44.599269891130881</c:v>
                </c:pt>
                <c:pt idx="23">
                  <c:v>46.941833838781029</c:v>
                </c:pt>
                <c:pt idx="24">
                  <c:v>48.941694545635592</c:v>
                </c:pt>
                <c:pt idx="25">
                  <c:v>50.941555252490154</c:v>
                </c:pt>
                <c:pt idx="26">
                  <c:v>52.839687074288122</c:v>
                </c:pt>
                <c:pt idx="27">
                  <c:v>54.73781889608609</c:v>
                </c:pt>
                <c:pt idx="28">
                  <c:v>56.635950717884057</c:v>
                </c:pt>
                <c:pt idx="29">
                  <c:v>58.534082539682025</c:v>
                </c:pt>
                <c:pt idx="30">
                  <c:v>60.409777407737401</c:v>
                </c:pt>
                <c:pt idx="31">
                  <c:v>62.285472275792777</c:v>
                </c:pt>
                <c:pt idx="32">
                  <c:v>64.165857122021464</c:v>
                </c:pt>
                <c:pt idx="33">
                  <c:v>66.046241968250158</c:v>
                </c:pt>
                <c:pt idx="34">
                  <c:v>68.334747801201019</c:v>
                </c:pt>
                <c:pt idx="35">
                  <c:v>70.62325363415188</c:v>
                </c:pt>
                <c:pt idx="36">
                  <c:v>73.03542364751803</c:v>
                </c:pt>
                <c:pt idx="37">
                  <c:v>75.534771626519941</c:v>
                </c:pt>
                <c:pt idx="38">
                  <c:v>78.034119605521852</c:v>
                </c:pt>
                <c:pt idx="39">
                  <c:v>80.787358482952001</c:v>
                </c:pt>
                <c:pt idx="40">
                  <c:v>83.540597360382151</c:v>
                </c:pt>
                <c:pt idx="41">
                  <c:v>86.188887962117022</c:v>
                </c:pt>
                <c:pt idx="42">
                  <c:v>88.666007741332507</c:v>
                </c:pt>
                <c:pt idx="43">
                  <c:v>91.143127520547992</c:v>
                </c:pt>
                <c:pt idx="44">
                  <c:v>92.958235414613085</c:v>
                </c:pt>
                <c:pt idx="45">
                  <c:v>94.773343308678179</c:v>
                </c:pt>
                <c:pt idx="46">
                  <c:v>95.706821151992742</c:v>
                </c:pt>
                <c:pt idx="47">
                  <c:v>96.561970218077832</c:v>
                </c:pt>
                <c:pt idx="48">
                  <c:v>97.417119284162922</c:v>
                </c:pt>
                <c:pt idx="49">
                  <c:v>98.272268350248012</c:v>
                </c:pt>
                <c:pt idx="50">
                  <c:v>99.127417416333103</c:v>
                </c:pt>
                <c:pt idx="51">
                  <c:v>99.982566482418193</c:v>
                </c:pt>
                <c:pt idx="52">
                  <c:v>100.00000000000001</c:v>
                </c:pt>
              </c:numCache>
            </c:numRef>
          </c:val>
          <c:smooth val="0"/>
          <c:extLst>
            <c:ext xmlns:c16="http://schemas.microsoft.com/office/drawing/2014/chart" uri="{C3380CC4-5D6E-409C-BE32-E72D297353CC}">
              <c16:uniqueId val="{00000000-012B-49C3-82F3-166BDD28C5AC}"/>
            </c:ext>
          </c:extLst>
        </c:ser>
        <c:dLbls>
          <c:showLegendKey val="0"/>
          <c:showVal val="0"/>
          <c:showCatName val="0"/>
          <c:showSerName val="0"/>
          <c:showPercent val="0"/>
          <c:showBubbleSize val="0"/>
        </c:dLbls>
        <c:marker val="1"/>
        <c:smooth val="0"/>
        <c:axId val="1231699503"/>
        <c:axId val="1447057551"/>
      </c:lineChart>
      <c:catAx>
        <c:axId val="1231699503"/>
        <c:scaling>
          <c:orientation val="minMax"/>
        </c:scaling>
        <c:delete val="1"/>
        <c:axPos val="b"/>
        <c:majorTickMark val="none"/>
        <c:minorTickMark val="none"/>
        <c:tickLblPos val="nextTo"/>
        <c:crossAx val="1447057551"/>
        <c:crosses val="autoZero"/>
        <c:auto val="1"/>
        <c:lblAlgn val="ctr"/>
        <c:lblOffset val="100"/>
        <c:noMultiLvlLbl val="0"/>
      </c:catAx>
      <c:valAx>
        <c:axId val="1447057551"/>
        <c:scaling>
          <c:orientation val="minMax"/>
          <c:max val="100"/>
        </c:scaling>
        <c:delete val="1"/>
        <c:axPos val="l"/>
        <c:numFmt formatCode="_(* #,##0.00_);_(* \(#,##0.00\);_(* &quot;-&quot;??_);_(@_)" sourceLinked="1"/>
        <c:majorTickMark val="none"/>
        <c:minorTickMark val="none"/>
        <c:tickLblPos val="nextTo"/>
        <c:crossAx val="1231699503"/>
        <c:crosses val="autoZero"/>
        <c:crossBetween val="between"/>
        <c:minorUnit val="1"/>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352984</xdr:colOff>
      <xdr:row>10</xdr:row>
      <xdr:rowOff>37353</xdr:rowOff>
    </xdr:from>
    <xdr:to>
      <xdr:col>60</xdr:col>
      <xdr:colOff>337109</xdr:colOff>
      <xdr:row>74</xdr:row>
      <xdr:rowOff>122331</xdr:rowOff>
    </xdr:to>
    <xdr:graphicFrame macro="">
      <xdr:nvGraphicFramePr>
        <xdr:cNvPr id="3" name="Chart 2">
          <a:extLst>
            <a:ext uri="{FF2B5EF4-FFF2-40B4-BE49-F238E27FC236}">
              <a16:creationId xmlns:a16="http://schemas.microsoft.com/office/drawing/2014/main" id="{B0011FEB-A2D9-4A72-AC9A-ADF9B44D5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360455</xdr:colOff>
      <xdr:row>10</xdr:row>
      <xdr:rowOff>52293</xdr:rowOff>
    </xdr:from>
    <xdr:to>
      <xdr:col>60</xdr:col>
      <xdr:colOff>344580</xdr:colOff>
      <xdr:row>74</xdr:row>
      <xdr:rowOff>137271</xdr:rowOff>
    </xdr:to>
    <xdr:graphicFrame macro="">
      <xdr:nvGraphicFramePr>
        <xdr:cNvPr id="2" name="Chart 1">
          <a:extLst>
            <a:ext uri="{FF2B5EF4-FFF2-40B4-BE49-F238E27FC236}">
              <a16:creationId xmlns:a16="http://schemas.microsoft.com/office/drawing/2014/main" id="{B2D69DF6-E201-4DA9-9B47-98289EFF6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343646</xdr:colOff>
      <xdr:row>7</xdr:row>
      <xdr:rowOff>184727</xdr:rowOff>
    </xdr:from>
    <xdr:to>
      <xdr:col>59</xdr:col>
      <xdr:colOff>358587</xdr:colOff>
      <xdr:row>76</xdr:row>
      <xdr:rowOff>103908</xdr:rowOff>
    </xdr:to>
    <xdr:graphicFrame macro="">
      <xdr:nvGraphicFramePr>
        <xdr:cNvPr id="3" name="Chart 2">
          <a:extLst>
            <a:ext uri="{FF2B5EF4-FFF2-40B4-BE49-F238E27FC236}">
              <a16:creationId xmlns:a16="http://schemas.microsoft.com/office/drawing/2014/main" id="{2F0C7FD1-A61B-4822-8EAB-74BFACD121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X:\ARI\PSIKOLOGI\RAB_PSIKOLOGY_4%20juli%202014_rev_pak%20rustam_revisi_.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ARI\PSIKOLOGI\RAB_PSIKOLOGY_4%20juli%202014_rev_pak%20rustam_revisi_.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ARI\18.RUMAH%20DINAS%20LOMBOK\RAB+BQ\RAB%20FINAL%2001\RAB%2001\18.RUMAH%20DINAS%20LOMBOK\03.%20BENCINGAH\RAB%20RUMAH%20DINAS%20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X:\ARI\31.UNSOED\02.%20RAB\REVIU\ARI\PSIKOLOGI\RAB_PSIKOLOGY_4%20juli%202014_rev_pak%20rustam_revisi_.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ARI\PSIKOLOGI\RAB_PSIKOLOGY_4%20juli%202014_rev_pak%20rustam_revisi_.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pdc17\Documents\MONA\1.%20UIN%20MALANG\PSIKOLOGI\RAB_PSIKOLOGY_4%20juli%202014_rev_pak%20rustam_revisi_.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X:\ARI\18.PRAWIROTAMAN\RAB%20PASAR%20PRAWIROTAMAN%202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ARI\18.RUMAH%20DINAS%20LOMBOK\RAB+BQ\RAB%20FINAL%2001\RAB%2001\PSIKOLOGI\RAB_PSIKOLOGY_4%20juli%202014_rev_pak%20rustam_revisi_.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X:\DANANG\UIN%20MALANG\TAMBAHAN\PSIKOLOGI\RAB_PSIKOLOGY_4%20juli%202014_rev_pak%20rustam_revisi_.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Y:\ARI\18.PRAWIROTAMAN\RAB%20PASAR%20PRAWIROTAMAN%202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X:\MONA\PSIKOLOGI\RAB_PSIKOLOGY_4%20juli%202014_rev_pak%20rustam_revisi_.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X:\ARI\31.UNSOED\02.%20RAB\REVIU\ARI\18.PRAWIROTAMAN\RAB%20PASAR%20PRAWIROTAMAN%202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ARI\18.PRAWIROTAMAN\RAB%20PASAR%20PRAWIROTAMAN%202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X:\FARHAN\05.%20JOGAL\PSIKOLOGI\RAB_PSIKOLOGY_4%20juli%202014_rev_pak%20rustam_revisi_.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Y:\MONA\9.%20IAIN%20LAMPUNG\RAB%20IAIN%20DEKANAT%200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ata/Kerja%20Artefak/2021/POLDA%20KALSEL/RAB/RAB-MAKOPOLDA-KALSEL%2029JAN2022%20R.1/2022.01.28-RAB%20FINAL%20POLDA%20KALSEL/RAB%20ME%20SUPERSEDED.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X:\ARI\Dari%20Reni\RAB%20MAN%20SURAKARTA%20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X:\Users\ASUS\Downloads\PDC\RAB%20IAIN%20PEKALONGAN%200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Y:\DANANG\14.%20MAN%20SURAKARTA\RAB%20MAN%20SURAKARTA%20MASTER_backup%20vol%20(VK%2024.05.19).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Y:\MONA\9.%20IAIN%20LAMPUNG\RAB%20IAIN%20METRO%20LAMPUNG%200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BANG%202006/PEN%202006/HAR-II-I/CEMEMEH%20A..H/PENAWARAN/oe-2004/Penawaran%202004/BANG-01%20B/pen-01b.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RAPLEMB.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G:\Lelang%20Tahap%203%202011\RUMDIN%20WABUB\DADI%20MAKMUR\CIBUBUR%20baru\SPH\suburo\palembang\Master%20Analisa%20(pras)\AS-07\Penawaran%20AS-07.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N:\DAYLY-2003\project\yutaka\MECHANICAL-tsr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X:\DANANG\31.%20UIN%20MALANG%2002\RAB%20UIN%20MALANG%20INDONESIA%201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TENDER/yudi/RSU%20Cibabat/Gedung%20Kesehatan.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data%20dr%20PU/FIKRI_POENYA/pen-01b.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TENDER2\TENDER\Jalan\coba-bal-sep.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Tbpnt-1\epss\Estimate\026RABR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Mesrv\ME%20Database\A%20Project\VARIOUS-FILE\FORMAT_BQ\AFORM-BQR.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Station42\c\My%20Documents\acd\PATI-REMBANG\PATI-RMBG\DC%20AM-02(baru).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data$/Documents%20and%20Settings/bb-widi/Local%20Settings/Temporary%20Internet%20Files/OLK2/Tawar_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Yowaldi\YOWALDI%20(E)\Kantor\Graha%20Jakpro\Bank%20Jabar%20-%20Taman%20Sari\BQ-BJTamansari%2012%20April%202005%20(DC)D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argede\C\bq-psr%20banto\BQ-ST.AR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DATA%20P%20EKA\COPY%20FLASH%20DISK\FLASHDISK%20KUNING\Users\ekamendut\Desktop\DATA%20CAMPUR\TENDER%20BARU\EE%20AKIBAT%20BENCANA%20+%20GAMBAR\DC_serang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data$/Jalan/OE-EE/1-BOQ.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D://berau/berau28022011/RAB%20FINAL/Dokumen%20Disini%20Tempatnya/PEMASARAN%20WILAYAH%20V%20-%20KALIMANTAN/TAHUN%202005/PROYEK-PROYEK/PRA-KUALIFIKASI/BANDARA/JUWATA-TARAKAN/TenderJalan/CM-Jalan.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G://Documents%20and%20Settings/All%20Users/Documents/BQ%20Psr%20Jatinegara%20ME.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data$/ZAENAL/Schedule/Bandara/BQ%20HANGGAR%20NEW/Analisa%20Struktur.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Haryanto\c\tender\FTTJ\BQ%20FTTJ%20(%20AGTS'02)%20(version%20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ESTIMATOR/SURYANTO/PROYEK%202017/UIN%20RADEN%20PATAH/RAB%20RAPAT/analis%20rab.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Yowaldi\YOWALDI%20(E)\Kantor\Graha%20Jakpro\Mesjid%20Agung\Rawa%20Bunga\Analisa%20PEKERJAAN%20%20STRUKTU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X:\RAMA\11.IAIN%20PURWOKERTO\REVISI%20KURANGIN%20VOLUME\REFRENSI\RAB%20PASAR%20PRAWIROTAMAN%2026_LINK.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analisa-2012\ANALISA%202008\Documents%20and%20Settings\ASEP\My%20Documents\asep%20jaja\Analisa-2004\02%20ANALISA_2003_JABAR.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ata$/ZAENAL/Schedule/Data/PENAWARAN/CIUMBELUIT/REV-4/ANLS-REV4.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Komputer1\jorr\JORR%20-%20JAKON\SECTION%20E3\ELEVATED\ELEVATED%20SLAB.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DATA%20DISK-F/PROYEK%202007/PROYEK-PUSKON/DEN%20BRAVO/denbravo%20130807%20(230807)/RAB%20KESELURHAN%20RUMDIS.15%2008%2007%20xls.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d/DATA%20DISK-F/data%20DKP/DKP/RAB%20%20DKP%20MASTER%20PLAN%20Rev%20171207.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itri\transit%20cad\data%202004\GraPARI\GraPARI%20Pontianak\Telkomsel\Reg%201%20-%20Sumatra\Data-Datum\cqc\Telkomsel\palembang\rab%20lampung%202"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X:\DANANG\SPAM\RAB%20PUKESMAS%20LOTENG_10_07_2015.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DINAS%20PU/JALAN%202009/FD-I.ONES/BEPE%20FILE'S/MASTER%20ANALISA-IONES/ANALISA%202005%20ASLI/6-AGGR.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racosyno1\ESS\Mail\Out\CRBN\Mail%20To%20BI%2022JUN07\Bita_nt1\bq\BQ\99-952\SEKONGKANG\E20-02Guest%20House.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LAPORAN\Tahun%202014\Bank%20Indonesia\RAB%20MK\BI.xlsm"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TATION43\C\1_Tosan\GEDUNG\2Tangerang\JKMP\Jim%20Candra\Jim%20House%20ref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tation43\c\anggriawan\Jl.%20DKI\Master\Tampilan\BONTANG.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H:\Dokumen%20Bunda\PROJECK%202012\Sutan%20Raja%20Hotel\Schedule%20CCO%20Woz.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A:\My%20Documents\RUMAH\RUMAH%20mesin5.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F:\andri\2013\kULONPROGO\kabaglinmas\prin\KABAG%20LINMAS.1.1%2017%20DESE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X:\BANGUN\EE_PERUBAHAN_.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BITA_NT1\BQ\BQ\00-0001\AHS-ARS.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Yowaldi\YOWALDI%20(E)\Kantor\Graha%20Jakpro\Mesjid%20Agung\Rawa%20Bunga\BQ-ke%20dev-Jun04.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Hargede\C\Hotel\Nagoya%20Hill\B%20Q%20NAGOYA%20HIL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X:\DANANG\02.%20BANK%20PASAR\RAB\RAB%20SATPAS%20KULON%20PROGO%2002%20(VK%2027.02.18).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Gendut\F5K-2006%20(G)\Gedung%20Diklat\bq%20ars%20diklat.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X:\DATA%201\suci\2012\UNIT%20USAHA%20&amp;%20LANJUTAN%20WATES\rab%20rektorat%20lanjutan%20wates_.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tation45\estimating\Sipil\Irigasi\Sumbawa\Batu%20Bulan%20kiri%20(CP-4)\Direct%20Cost\DCost-4.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Yowaldi\YOWALDI%20(E)\Kantor\Graha%20Jakpro\Mesjid%20Agung\BQ%20General%20Finishing%20edisi%20November04\ANLS-SNAYANRES.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H:\LAPORAN\Software%20Kontraktor\13%20Bonus%20Konstruksi%20Jalan%20dan%20Drainase\Analisa%20Harga%20Satuan%20Konstruksi%20Jalan\SOFTWAWRE%20AHS%20KONSTRUKSI%20JALAN.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ENG_SVR\Civil\DODI\POPKA\C10A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A:\Konsultan2001\Steiger\Excel\ATAN\Sukirno\data\Sabri\Sabri\SD%20MI\Acun\Bukit%20Abas%20021\Budhi%20Guna%201.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Hargede\C\Kantor\Bank-ntt-baru-ok\Bank-ntt-pen\RAB-BANK_NTT%20new.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Computer1\cp1%20e\FORMAT%20TEK.%20RAB\MASTER%20RAB%20-%20JALAN%20RAYA.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X:\BANGUN\RSUD%20IRNA%2018%202014.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Asus_server\e\kenyo\SAMARINDA\P'SIAPN%20SAMARINDA.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C:\Station69\c\My%20Documents\Iwan\Akses%20bandara%20tgr\tangerang%20hatta\DC-akses%20bandara.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tation45\estimating\My%20Documents\Suryana\Format%20DC\Kr%20tengahDiva.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F:\andri\2013\LAB_ISI\RAB_LAB_ISI_3.2.+%20STR%201.3%20dahulu.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H:\SPK\ACCPAC\BTL%20-%20PUSAT.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F:\andri\2013\kULONPROGO\kec.%20lendah\kecamatan%20lendah%20kusen%20kayu.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Sd_sc_5\hdd-c\schedule-ugm\Schedule\Master%20Sch%201.0-sro2.Adari%20disket.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tation69\c\My%20Documents\Iwan\Akses%20bandara%20tgr\tangerang%20hatta\DC-akses%20bandara.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C:\Komputer1\jorr\JORR%20-%20JAKON\SECTION%20E3\ELEVATED\ELEVATED%20SLAB.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N://Proj2002/CityPlaza.011/011Rabr0b.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X:\ARI\PASAR_HEWAN_\RAB_\RAB_FINAL\RAB_FINAL_4\RAB%20TAHAP\RAB_PASAR_HEWAN_%20R1_igunz_18_7_2014%20-THP%201.xls" TargetMode="External"/></Relationships>
</file>

<file path=xl/externalLinks/_rels/externalLink85.xml.rels><?xml version="1.0" encoding="UTF-8" standalone="yes"?>
<Relationships xmlns="http://schemas.openxmlformats.org/package/2006/relationships"><Relationship Id="rId1" Type="http://schemas.microsoft.com/office/2006/relationships/xlExternalLinkPath/xlPathMissing" Target="A://An%20ME.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A:\RUMAH%20mesin5.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A:\RUMAH%20mesin6.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X:\RAMA\05.UIN%20MALANG\BQ_UIN_MALANG.xlsx"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C:\45BA8646\2-BID-JICS%200708%2024%20oct.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Yowaldi\YOWALDI%20(E)\Mall\Mall-kg-rev1\326BQSMB.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Data/Kerja%20Artefak/2021/POLTEKPAR%20MEDAN%20HOTEL%20WINGS/RAB/RAB%20Final/RAB%20HOTEL%20WINGS%20AHMAD%20TAHIR%20%20R.1%20-%2022.08.2021/RAB%20ARSITEKTUR%20AHMAD%20TAHIR%2022.08.2021.xlsx"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H:\LAPORAN\Software%20Kontraktor\2%20AHS%20dan%20RAB\ANALISA%20SNI%20UNTUK%20BANGUNAN%20GEDUNG.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H:\Documents%20and%20Settings\DIGIT\Application%20Data\Microsoft\Excel\Perpustakaan.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data$/ZAENAL/Schedule/RAB%20Indeks%20terbaru%20ALT%201/RAB%20ME%20BT%20INDEKS%201.205%20ALT1.mht"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data$/ZAENAL/Schedule/dokumen/TENDER/Vol%20Real%20RAB/RAB%20Struktur(real).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K:\RAB%20Struktur.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aryanto\c\tender\LAPAS%20BATAM\LAPAS%20BATAM.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Iwan\d.data%20adm\Proyek%202001-2002%20(EST)\Pasca%20Sarjana\E-E1.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Iwan\d.data%20adm\Proyek%202001-2002%20(EST)\BAA\RAB\Harga%20-%20BAA1.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Pc-bagas\den%20bagas\RAB%20Tender\Cab-%20III\RAB%20Tender%20Th.%202004\CIBUBUR%20TOWN%20SQUARE%20paket%20STR%20&amp;%20ARST\BQ%233%20Klarifikasi%20&amp;%20Nego%20Revisi\Div~QS\Daan%20Mogot\Ruko%20Daan%20Mogot%20R2a.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Studio15\c\FITRI\data%20proyek%20RAB\probolinggo\Maron\RAB%20Pasar%20Maron%20.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C:\DATA%20P%20EKA\COPY%20FLASH%20DISK\FLASHDISK%20KUNING\Users\ekamendut\Desktop\DATA%20CAMPUR\TENDER%20BARU\EE%20AKIBAT%20BENCANA%20+%20GAMBAR\Kr%20tengahDiva.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Lucia\share_ls\My%20Documents\Proyek\310801Pabrik%20PT%20Rehau.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N:\DAYLY-2003\Proyek\SP3082%20Hero%20PIM\020201%20HERO%20PIM%20R2.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STATION43\C\1_Tosan\GEDUNG\2Tangerang\JKMP\RAB-SETDA%20%20ST-ARCH.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Pius\zay\Senayan%20City\BQR3\ANALISA.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data$/Documents%20and%20Settings/user/My%20Documents/Quotation/Pemaron/DC-PEMARON(2).ROCLA%20rev.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data$/ZAENAL/Schedule/Plaza%20Cibubur%20Rev.1/BOQJULI-PCB2ARS&amp;STR%20NEW.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Hargede\C\Rafles-rev1-struktur\bq-hotel%20rafles%20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Yowaldi\YOWALDI%20(E)\Kantor\Graha%20Jakpro\Kantor\Ditjen%20Dikti\btl.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data$/Documents%20and%20Settings/user/My%20Documents/Quotation/Pemaron/RAB-pmrn-PP.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data$/ZAENAL/Schedule/DATA/Dataku/DPRD%20Kampar/BQ___DPRD_final_18_nop_05___dc_down_grade__.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Hargede\C\Grand%20Indonesia%20Rev.3\Analisaharga%20.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Yowaldi\YOWALDI%20(E)\Kantor\Graha%20Jakpro\BQ-Menteng%20Office.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Hargede\C\Kantor\Rawa%20Bunga\Analisa%20PEKERJAAN%20%20STRUKTUR.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Agung\agung\File%20Alambhana\Prass\RAB%20Renovasi%20Rumah%20Hanglekir%20Atap.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C:\Data%20Kerja\2019\04%20Kost2an%20John\Bopkri\AHS%202017%20DAN%20DAFTAR%20UPAH%20Bidang%20Perumahan%202018\MASTER%20ANALISA%20PERMEN%2028%20(1).xlsx"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D://DATA%20-%20MIFTAH/PROJECT%202008/Perencanaan%20dan%20pemasangan%20sheet%20pile%20PT.%20GBRK%20kaltim/2%20june%2008/TAHUN%202007/ANALISA%20SHEET%20PILE%20obol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D://Users/Dony/Desktop/REVISI%20BQ%20IPB%20REV%20TEACHING/EE%20FINAL%20IPB%20270711/DATA%202006/Proyek'06/IPB/INSTALASI%20PIPA%20KIMIA/HARRIS%20RPH/document/RAB%20Mekanikal%20RPH-revisi%20160806.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Yahya\yahya_share\Proyek\SP%20Sport%20Center%20Gading%20Serpong\120601Sport%20Center.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ttp:/be5-mail.eudoramail.lycos.com/datalinda/My%20Documents/GRAMEDIA/BQ-TB-PKB.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H:\Dokumen%20Bunda\PROJECK%202012\Sutan%20Raja%20Hotel\Dokumen%20Bunda\PROJECT%202011\YOGYA%20SUMBER\7Des2011\Document\P%20R%20O%20J%20E%20C%20T\Cimahi\Dokumen%20Tender\Rab%20Yogya%20Rev26Des'0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data$/ZAENAL/Schedule/unzipped/PAP-1-REV0/Copy%20of%20Copy%20of%20Analisa%20Arsitektur.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Station54\c\2000\RIAU\Tampil\BILL%20DPRD%20RIAU.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X:\DATA%201\suci\2012\POLDA\POLDA_RAB_8_anvoelling.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Hargede\C\Cristal-tower\Hotel-anyer-rev0.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F:\andri\2013\kULONPROGO\kec.%20panjatan\FINISH\KECAMATAN%20PENJAtAN%2012%20desember%20PRI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X:\ANDRI\2014\PESIKOLOGI\RAB_PSIKOLOGI-%205%20lantai_5_3_2014.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data$/ZAENAL/Schedule/unzipped/PAP-1-REV0/PSITEMASLLG24503.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C:\Station58\d\TEMPAT%20TITIP\isyanto\DC%20HOT%20MIX2.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Wawan\c\RUST\bi%20bali\harga%20satuan.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X:\ARI\PASAR_HEWAN_\RAB_\RAB_FINAL\RAB_FINAL_4\RAB%20TAHAP\RAB_PASAR_HEWAN_%20R1_igunz_4_7_2014.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A:\My%20Documents\SIUS\Penawaran%20Pemenang\SDN%20010.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X:\ARI\PROYEK%202015\1.SELASAR%20PSIKOLOGI\RAB_PSIKOLOGY_09_01_201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LAPORAN\Tahun%202014\Bank%20Indonesia\RAB%20MK\2.DATA%20KANTOR\2011\Analisa\STANDAR%20HARGA%20SATUAN%20BARANG%20-%20JASA%20PROVINSI%20BANTEN%202012.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X:\JO_\UNY\RAB_FBS\ANDRI\2013\LAB_ISI\ISI%20LAB%20ARSITEKTUR\ANDRI%20LEB%20ISI\NEW%20FASAT\RAB_LAB_ISI_3.2.+%20STR%201.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Station58\d\TEMPAT%20TITIP\isyanto\DC%20HOT%20MIX2.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C:\STATION71\C\A..Khola\Project\sipil\Jalan\Jateng\Dmk-gdng-Pwd\DC_JL-Demak-GD-Pwdd.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C:\Users\rz\AppData\Roaming\Microsoft\Excel\EE%20PANTURA%20(ANYAR)\ENGINEER%20ESTIMATE%20(pantura)\1.%20EE%20LOSARI-BREBES-TEGAL%201B\DC_JL-Demak-GD-Pwdd.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2021/Gedung/Poltek%20Tanah%20Laut/RAB%20Gedung%20Kuliah%20Terpadu%20Poltek%20Tanah%20Laut.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F:\2021\Gedung\RSU%20Haji%20Surabaya\RAP%20GEDUNG%20STROKE%20RSU%20HAJI%20SURABAYA%20TAHAP%20II.xlsx"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2024/LPSE%20PUPR-%20PEMBANGUNAN%20UNIVERSITAS%20MUHAMMADIYAH%20PURWOKERTO/RAB%20U.%20Muh.%20Purwokerto.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F:\DZOWI\IMEI%20UNSOED\RAB\Users\msi\Documents\DZOWI\MEP%20KIW\17.2%20Master%20RAB%20Kantor%20KIW%20-%20meet%20Rev%20M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n"/>
      <sheetName val="VOL_ATAP (2)"/>
      <sheetName val="TERBILANG"/>
      <sheetName val="Bahan"/>
      <sheetName val="REKAP"/>
      <sheetName val="ANalisa "/>
      <sheetName val="RAB_OK"/>
      <sheetName val="BACKUP VOL ARS"/>
      <sheetName val="BACKUP VOL  STR"/>
      <sheetName val="WESI"/>
      <sheetName val="VOL_ATAP"/>
      <sheetName val="Sheet2"/>
      <sheetName val="Peralatan"/>
      <sheetName val="Biaya-Lat"/>
      <sheetName val="sai"/>
    </sheetNames>
    <sheetDataSet>
      <sheetData sheetId="0"/>
      <sheetData sheetId="1"/>
      <sheetData sheetId="2"/>
      <sheetData sheetId="3"/>
      <sheetData sheetId="4"/>
      <sheetData sheetId="5" refreshError="1">
        <row r="127">
          <cell r="H127">
            <v>247050</v>
          </cell>
        </row>
        <row r="284">
          <cell r="H284">
            <v>50300</v>
          </cell>
        </row>
        <row r="771">
          <cell r="H771">
            <v>3938600</v>
          </cell>
        </row>
        <row r="778">
          <cell r="H778">
            <v>3287950</v>
          </cell>
        </row>
        <row r="821">
          <cell r="H821">
            <v>3936800</v>
          </cell>
        </row>
        <row r="828">
          <cell r="H828">
            <v>4718950</v>
          </cell>
        </row>
        <row r="835">
          <cell r="H835">
            <v>5168500</v>
          </cell>
        </row>
        <row r="864">
          <cell r="H864">
            <v>4718950</v>
          </cell>
        </row>
        <row r="914">
          <cell r="H914">
            <v>5460050</v>
          </cell>
        </row>
        <row r="921">
          <cell r="H921">
            <v>7247499.0648578815</v>
          </cell>
        </row>
        <row r="928">
          <cell r="H928">
            <v>10101970.892681651</v>
          </cell>
        </row>
        <row r="935">
          <cell r="H935">
            <v>12109487.305333335</v>
          </cell>
        </row>
        <row r="989">
          <cell r="H989">
            <v>6092250</v>
          </cell>
        </row>
        <row r="996">
          <cell r="H996">
            <v>8454050</v>
          </cell>
        </row>
        <row r="1018">
          <cell r="H1018">
            <v>23280900</v>
          </cell>
        </row>
        <row r="1046">
          <cell r="H1046">
            <v>9445450</v>
          </cell>
        </row>
        <row r="1053">
          <cell r="H1053">
            <v>8514800</v>
          </cell>
        </row>
        <row r="1070">
          <cell r="H1070">
            <v>5706000</v>
          </cell>
        </row>
        <row r="1078">
          <cell r="H1078">
            <v>6243750</v>
          </cell>
        </row>
        <row r="1086">
          <cell r="H1086">
            <v>6124050</v>
          </cell>
        </row>
        <row r="1094">
          <cell r="H1094">
            <v>8350900</v>
          </cell>
        </row>
        <row r="1102">
          <cell r="H1102">
            <v>6320350</v>
          </cell>
        </row>
        <row r="1109">
          <cell r="H1109">
            <v>11179550</v>
          </cell>
        </row>
        <row r="1116">
          <cell r="H1116">
            <v>9694592.5580056049</v>
          </cell>
        </row>
        <row r="1123">
          <cell r="H1123">
            <v>12279650</v>
          </cell>
        </row>
        <row r="1148">
          <cell r="H1148">
            <v>5389400</v>
          </cell>
        </row>
        <row r="1216">
          <cell r="H1216">
            <v>4162300</v>
          </cell>
        </row>
        <row r="1223">
          <cell r="H1223">
            <v>6035250</v>
          </cell>
        </row>
        <row r="1230">
          <cell r="H1230">
            <v>4817650</v>
          </cell>
        </row>
        <row r="1702">
          <cell r="H1702">
            <v>10840300</v>
          </cell>
        </row>
        <row r="1857">
          <cell r="H1857">
            <v>7579350</v>
          </cell>
        </row>
        <row r="1873">
          <cell r="H1873">
            <v>3848250</v>
          </cell>
        </row>
        <row r="1927">
          <cell r="H1927">
            <v>11188250</v>
          </cell>
        </row>
        <row r="1940">
          <cell r="H1940">
            <v>10695350</v>
          </cell>
        </row>
        <row r="1953">
          <cell r="H1953">
            <v>10024000</v>
          </cell>
        </row>
        <row r="1966">
          <cell r="H1966">
            <v>10645850</v>
          </cell>
        </row>
        <row r="1979">
          <cell r="H1979">
            <v>9094500</v>
          </cell>
        </row>
        <row r="1992">
          <cell r="H1992">
            <v>3730400</v>
          </cell>
        </row>
        <row r="2005">
          <cell r="H2005">
            <v>1027600</v>
          </cell>
        </row>
        <row r="2018">
          <cell r="H2018">
            <v>12200650</v>
          </cell>
        </row>
        <row r="2046">
          <cell r="H2046">
            <v>3426150</v>
          </cell>
        </row>
        <row r="2062">
          <cell r="H2062">
            <v>2276700</v>
          </cell>
        </row>
        <row r="2077">
          <cell r="H2077">
            <v>10348100</v>
          </cell>
        </row>
        <row r="2092">
          <cell r="H2092">
            <v>15950250</v>
          </cell>
        </row>
        <row r="2107">
          <cell r="H2107">
            <v>12841850</v>
          </cell>
        </row>
        <row r="2122">
          <cell r="H2122">
            <v>21140950</v>
          </cell>
        </row>
        <row r="2137">
          <cell r="H2137">
            <v>18746400</v>
          </cell>
        </row>
        <row r="2152">
          <cell r="H2152">
            <v>27134850</v>
          </cell>
        </row>
        <row r="2167">
          <cell r="H2167">
            <v>24338700</v>
          </cell>
        </row>
        <row r="2182">
          <cell r="H2182">
            <v>12773650</v>
          </cell>
        </row>
        <row r="2199">
          <cell r="H2199">
            <v>3031050</v>
          </cell>
        </row>
        <row r="2215">
          <cell r="H2215">
            <v>3356050</v>
          </cell>
        </row>
        <row r="2231">
          <cell r="H2231">
            <v>3384600</v>
          </cell>
        </row>
        <row r="2247">
          <cell r="H2247">
            <v>3118850</v>
          </cell>
        </row>
        <row r="2263">
          <cell r="H2263">
            <v>3285100</v>
          </cell>
        </row>
        <row r="2279">
          <cell r="H2279">
            <v>3993650</v>
          </cell>
        </row>
        <row r="2295">
          <cell r="H2295">
            <v>3982750</v>
          </cell>
        </row>
        <row r="2311">
          <cell r="H2311">
            <v>3252500</v>
          </cell>
        </row>
        <row r="2327">
          <cell r="H2327">
            <v>3774700</v>
          </cell>
        </row>
        <row r="2343">
          <cell r="H2343">
            <v>3781950</v>
          </cell>
        </row>
        <row r="2359">
          <cell r="H2359">
            <v>3771600</v>
          </cell>
        </row>
        <row r="2375">
          <cell r="H2375">
            <v>3109050</v>
          </cell>
        </row>
        <row r="2391">
          <cell r="H2391">
            <v>2667650</v>
          </cell>
        </row>
        <row r="2528">
          <cell r="H2528">
            <v>1148437.5000000002</v>
          </cell>
        </row>
        <row r="2532">
          <cell r="H2532">
            <v>206718.75000000003</v>
          </cell>
        </row>
        <row r="2645">
          <cell r="H2645">
            <v>2672780.7999999998</v>
          </cell>
        </row>
        <row r="2651">
          <cell r="H2651">
            <v>5456050.4000000004</v>
          </cell>
        </row>
        <row r="2656">
          <cell r="H2656">
            <v>5495229.5999999996</v>
          </cell>
        </row>
        <row r="2661">
          <cell r="H2661">
            <v>5278089.5999999996</v>
          </cell>
        </row>
        <row r="2666">
          <cell r="H2666">
            <v>1871871.3640000001</v>
          </cell>
        </row>
        <row r="2671">
          <cell r="H2671">
            <v>1857391</v>
          </cell>
        </row>
        <row r="2676">
          <cell r="H2676">
            <v>904028.79999999993</v>
          </cell>
        </row>
        <row r="2681">
          <cell r="H2681">
            <v>864723.2</v>
          </cell>
        </row>
        <row r="2686">
          <cell r="H2686">
            <v>1965280</v>
          </cell>
        </row>
        <row r="2691">
          <cell r="H2691">
            <v>2024494.8588</v>
          </cell>
        </row>
        <row r="2696">
          <cell r="H2696">
            <v>2633475.2000000002</v>
          </cell>
        </row>
        <row r="2701">
          <cell r="H2701">
            <v>3557156.8000000003</v>
          </cell>
        </row>
        <row r="2706">
          <cell r="H2706">
            <v>2720128.9</v>
          </cell>
        </row>
        <row r="2711">
          <cell r="H2711">
            <v>1790763.1359999999</v>
          </cell>
        </row>
        <row r="2716">
          <cell r="H2716">
            <v>2633475.2000000002</v>
          </cell>
        </row>
        <row r="2721">
          <cell r="H2721">
            <v>2509307.2588</v>
          </cell>
        </row>
        <row r="2726">
          <cell r="H2726">
            <v>4053283.7068889998</v>
          </cell>
        </row>
        <row r="2731">
          <cell r="H2731">
            <v>4361999.7692</v>
          </cell>
        </row>
        <row r="2736">
          <cell r="H2736">
            <v>4008759.8647999996</v>
          </cell>
        </row>
        <row r="2741">
          <cell r="H2741">
            <v>4104468.4247999997</v>
          </cell>
        </row>
        <row r="2746">
          <cell r="H2746">
            <v>4238914.1447999999</v>
          </cell>
        </row>
        <row r="2751">
          <cell r="H2751">
            <v>1788924.5316000001</v>
          </cell>
        </row>
        <row r="2756">
          <cell r="H2756">
            <v>2021846.7496</v>
          </cell>
        </row>
        <row r="2761">
          <cell r="H2761">
            <v>3977408.4956</v>
          </cell>
        </row>
        <row r="2766">
          <cell r="H2766">
            <v>3243872.0017599999</v>
          </cell>
        </row>
        <row r="2771">
          <cell r="H2771">
            <v>3674535.3449999997</v>
          </cell>
        </row>
        <row r="2776">
          <cell r="H2776">
            <v>3664044.2960000001</v>
          </cell>
        </row>
        <row r="2781">
          <cell r="H2781">
            <v>4391562.1376</v>
          </cell>
        </row>
        <row r="2786">
          <cell r="H2786">
            <v>4286490.0376000013</v>
          </cell>
        </row>
        <row r="2791">
          <cell r="H2791">
            <v>5235505.92</v>
          </cell>
        </row>
        <row r="2998">
          <cell r="H2998">
            <v>92850</v>
          </cell>
        </row>
        <row r="3039">
          <cell r="H3039">
            <v>122600</v>
          </cell>
        </row>
        <row r="3053">
          <cell r="H3053">
            <v>426900</v>
          </cell>
        </row>
        <row r="3360">
          <cell r="H3360">
            <v>145350</v>
          </cell>
        </row>
        <row r="3372">
          <cell r="H3372">
            <v>28600</v>
          </cell>
        </row>
        <row r="3411">
          <cell r="H3411">
            <v>162900</v>
          </cell>
        </row>
        <row r="3424">
          <cell r="H3424">
            <v>575050</v>
          </cell>
        </row>
        <row r="3439">
          <cell r="H3439">
            <v>583972.9729729729</v>
          </cell>
        </row>
        <row r="3452">
          <cell r="H3452">
            <v>999750</v>
          </cell>
        </row>
        <row r="3465">
          <cell r="H3465">
            <v>3193900</v>
          </cell>
        </row>
        <row r="3831">
          <cell r="H3831">
            <v>90300</v>
          </cell>
        </row>
        <row r="4051">
          <cell r="H4051">
            <v>522100</v>
          </cell>
        </row>
        <row r="4101">
          <cell r="H4101">
            <v>943050</v>
          </cell>
        </row>
        <row r="4112">
          <cell r="H4112">
            <v>1054550</v>
          </cell>
        </row>
        <row r="4122">
          <cell r="H4122">
            <v>583300</v>
          </cell>
        </row>
        <row r="4132">
          <cell r="H4132">
            <v>8921800</v>
          </cell>
        </row>
        <row r="4166">
          <cell r="H4166">
            <v>3017450</v>
          </cell>
        </row>
        <row r="4433">
          <cell r="H4433">
            <v>2126250</v>
          </cell>
        </row>
        <row r="4511">
          <cell r="H4511">
            <v>1696650</v>
          </cell>
        </row>
        <row r="4529">
          <cell r="H4529">
            <v>4927650</v>
          </cell>
        </row>
        <row r="4538">
          <cell r="H4538">
            <v>4285050</v>
          </cell>
        </row>
        <row r="4556">
          <cell r="H4556">
            <v>2244150</v>
          </cell>
        </row>
        <row r="4724">
          <cell r="H4724">
            <v>13312500</v>
          </cell>
        </row>
        <row r="4742">
          <cell r="H4742">
            <v>15387850</v>
          </cell>
        </row>
        <row r="4763">
          <cell r="H4763">
            <v>17312400</v>
          </cell>
        </row>
        <row r="4772">
          <cell r="H4772">
            <v>49072250</v>
          </cell>
        </row>
        <row r="4781">
          <cell r="H4781">
            <v>1372600</v>
          </cell>
        </row>
        <row r="4792">
          <cell r="H4792">
            <v>262600</v>
          </cell>
        </row>
        <row r="4801">
          <cell r="H4801">
            <v>36450</v>
          </cell>
        </row>
        <row r="4811">
          <cell r="H4811">
            <v>41350</v>
          </cell>
        </row>
        <row r="4818">
          <cell r="H4818">
            <v>745850</v>
          </cell>
        </row>
      </sheetData>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n"/>
      <sheetName val="VOL_ATAP (2)"/>
      <sheetName val="TERBILANG"/>
      <sheetName val="Bahan"/>
      <sheetName val="REKAP"/>
      <sheetName val="ANalisa "/>
      <sheetName val="RAB_OK"/>
      <sheetName val="BACKUP VOL ARS"/>
      <sheetName val="BACKUP VOL  STR"/>
      <sheetName val="WESI"/>
      <sheetName val="VOL_ATAP"/>
      <sheetName val="Sheet2"/>
      <sheetName val="Peralatan"/>
      <sheetName val="Biaya-Lat"/>
      <sheetName val="sai"/>
    </sheetNames>
    <sheetDataSet>
      <sheetData sheetId="0"/>
      <sheetData sheetId="1"/>
      <sheetData sheetId="2"/>
      <sheetData sheetId="3"/>
      <sheetData sheetId="4"/>
      <sheetData sheetId="5" refreshError="1">
        <row r="127">
          <cell r="H127">
            <v>247050</v>
          </cell>
        </row>
        <row r="2666">
          <cell r="H2666">
            <v>1871871.3640000001</v>
          </cell>
        </row>
        <row r="2671">
          <cell r="H2671">
            <v>1857391</v>
          </cell>
        </row>
        <row r="2676">
          <cell r="H2676">
            <v>904028.79999999993</v>
          </cell>
        </row>
        <row r="2681">
          <cell r="H2681">
            <v>864723.2</v>
          </cell>
        </row>
        <row r="2686">
          <cell r="H2686">
            <v>1965280</v>
          </cell>
        </row>
        <row r="2691">
          <cell r="H2691">
            <v>2024494.8588</v>
          </cell>
        </row>
        <row r="2696">
          <cell r="H2696">
            <v>2633475.2000000002</v>
          </cell>
        </row>
        <row r="2701">
          <cell r="H2701">
            <v>3557156.8000000003</v>
          </cell>
        </row>
      </sheetData>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LLNUMBER"/>
      <sheetName val="REKAP"/>
      <sheetName val="RAB"/>
      <sheetName val="HARGA SATUAN"/>
      <sheetName val="ANALISA"/>
      <sheetName val="BAHAN"/>
      <sheetName val="BESI"/>
      <sheetName val="BESI 00"/>
      <sheetName val="BACKUP VOL ATAP"/>
      <sheetName val="BACKUP VOL rama"/>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n"/>
      <sheetName val="VOL_ATAP (2)"/>
      <sheetName val="TERBILANG"/>
      <sheetName val="Bahan"/>
      <sheetName val="REKAP"/>
      <sheetName val="ANalisa "/>
      <sheetName val="RAB_OK"/>
      <sheetName val="BACKUP VOL ARS"/>
      <sheetName val="BACKUP VOL  STR"/>
      <sheetName val="WESI"/>
      <sheetName val="VOL_ATAP"/>
      <sheetName val="Sheet2"/>
      <sheetName val="Peralatan"/>
      <sheetName val="Biaya-Lat"/>
      <sheetName val="sai"/>
    </sheetNames>
    <sheetDataSet>
      <sheetData sheetId="0"/>
      <sheetData sheetId="1"/>
      <sheetData sheetId="2"/>
      <sheetData sheetId="3"/>
      <sheetData sheetId="4"/>
      <sheetData sheetId="5" refreshError="1">
        <row r="127">
          <cell r="H127">
            <v>247050</v>
          </cell>
        </row>
        <row r="2666">
          <cell r="H2666">
            <v>1871871.3640000001</v>
          </cell>
        </row>
        <row r="2671">
          <cell r="H2671">
            <v>1857391</v>
          </cell>
        </row>
        <row r="2676">
          <cell r="H2676">
            <v>904028.79999999993</v>
          </cell>
        </row>
        <row r="2681">
          <cell r="H2681">
            <v>864723.2</v>
          </cell>
        </row>
        <row r="2686">
          <cell r="H2686">
            <v>1965280</v>
          </cell>
        </row>
        <row r="2691">
          <cell r="H2691">
            <v>2024494.8588</v>
          </cell>
        </row>
        <row r="2696">
          <cell r="H2696">
            <v>2633475.2000000002</v>
          </cell>
        </row>
        <row r="2701">
          <cell r="H2701">
            <v>3557156.8000000003</v>
          </cell>
        </row>
      </sheetData>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n"/>
      <sheetName val="VOL_ATAP (2)"/>
      <sheetName val="TERBILANG"/>
      <sheetName val="Bahan"/>
      <sheetName val="REKAP"/>
      <sheetName val="ANalisa "/>
      <sheetName val="RAB_OK"/>
      <sheetName val="BACKUP VOL ARS"/>
      <sheetName val="BACKUP VOL  STR"/>
      <sheetName val="WESI"/>
      <sheetName val="VOL_ATAP"/>
      <sheetName val="Sheet2"/>
      <sheetName val="Peralatan"/>
      <sheetName val="Biaya-Lat"/>
      <sheetName val="sai"/>
    </sheetNames>
    <sheetDataSet>
      <sheetData sheetId="0" refreshError="1"/>
      <sheetData sheetId="1" refreshError="1"/>
      <sheetData sheetId="2" refreshError="1"/>
      <sheetData sheetId="3"/>
      <sheetData sheetId="4" refreshError="1"/>
      <sheetData sheetId="5" refreshError="1">
        <row r="127">
          <cell r="H127">
            <v>247050</v>
          </cell>
        </row>
        <row r="2666">
          <cell r="H2666">
            <v>1871871.3640000001</v>
          </cell>
        </row>
        <row r="2671">
          <cell r="H2671">
            <v>1857391</v>
          </cell>
        </row>
        <row r="2676">
          <cell r="H2676">
            <v>904028.79999999993</v>
          </cell>
        </row>
        <row r="2681">
          <cell r="H2681">
            <v>864723.2</v>
          </cell>
        </row>
        <row r="2686">
          <cell r="H2686">
            <v>1965280</v>
          </cell>
        </row>
        <row r="2691">
          <cell r="H2691">
            <v>2024494.8588</v>
          </cell>
        </row>
        <row r="2696">
          <cell r="H2696">
            <v>2633475.2000000002</v>
          </cell>
        </row>
        <row r="2701">
          <cell r="H2701">
            <v>3557156.8000000003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n"/>
      <sheetName val="VOL_ATAP (2)"/>
      <sheetName val="TERBILANG"/>
      <sheetName val="Bahan"/>
      <sheetName val="REKAP"/>
      <sheetName val="ANalisa "/>
      <sheetName val="RAB_OK"/>
      <sheetName val="BACKUP VOL ARS"/>
      <sheetName val="BACKUP VOL  STR"/>
      <sheetName val="WESI"/>
      <sheetName val="VOL_ATAP"/>
      <sheetName val="Sheet2"/>
    </sheetNames>
    <sheetDataSet>
      <sheetData sheetId="0"/>
      <sheetData sheetId="1"/>
      <sheetData sheetId="2"/>
      <sheetData sheetId="3"/>
      <sheetData sheetId="4"/>
      <sheetData sheetId="5" refreshError="1">
        <row r="127">
          <cell r="H127">
            <v>247050</v>
          </cell>
        </row>
        <row r="2666">
          <cell r="H2666">
            <v>1871871.3640000001</v>
          </cell>
        </row>
        <row r="2671">
          <cell r="H2671">
            <v>1857391</v>
          </cell>
        </row>
        <row r="2676">
          <cell r="H2676">
            <v>904028.79999999993</v>
          </cell>
        </row>
        <row r="2681">
          <cell r="H2681">
            <v>864723.2</v>
          </cell>
        </row>
        <row r="2686">
          <cell r="H2686">
            <v>1965280</v>
          </cell>
        </row>
        <row r="2691">
          <cell r="H2691">
            <v>2024494.8588</v>
          </cell>
        </row>
        <row r="2696">
          <cell r="H2696">
            <v>2633475.2000000002</v>
          </cell>
        </row>
        <row r="2701">
          <cell r="H2701">
            <v>3557156.8000000003</v>
          </cell>
        </row>
      </sheetData>
      <sheetData sheetId="6"/>
      <sheetData sheetId="7"/>
      <sheetData sheetId="8"/>
      <sheetData sheetId="9"/>
      <sheetData sheetId="10"/>
      <sheetData sheetId="1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S VK REV"/>
      <sheetName val="ARS VK TAMBAHAN"/>
      <sheetName val="BACKUP RAIL"/>
      <sheetName val="SPELLNUMBER"/>
      <sheetName val="REKAP DEPAN"/>
      <sheetName val="EE"/>
      <sheetName val="UNIT PRICE"/>
      <sheetName val="ANALYSIS"/>
      <sheetName val="BAHAN"/>
      <sheetName val="Besi dipakai"/>
      <sheetName val="BACKUP VOL ars REV"/>
      <sheetName val="Backup STR (farhan) (2)"/>
      <sheetName val="LAND GERBANG"/>
      <sheetName val="LAND"/>
      <sheetName val="ARS"/>
      <sheetName val="ARS VK"/>
      <sheetName val="Backup STR (farhan) 02"/>
      <sheetName val="Vol. Baja (Farhan)"/>
      <sheetName val="Backup STR (farhan) 04"/>
      <sheetName val="BESI"/>
      <sheetName val="ARS front"/>
      <sheetName val="Backup STR (farhan)"/>
      <sheetName val="STR (DPN)"/>
      <sheetName val="ARS DPN 01"/>
      <sheetName val="GWT (2)"/>
      <sheetName val="STR (Revised-03)"/>
      <sheetName val="STR THP.01 (Revised-02)"/>
      <sheetName val="STR (BLKG)"/>
      <sheetName val="ARS DPN"/>
      <sheetName val="CUT AND FILL"/>
      <sheetName val="ARS BLKG 02"/>
      <sheetName val="GWT"/>
      <sheetName val="ARS back"/>
      <sheetName val="ARS BLKG"/>
      <sheetName val="STR DPN"/>
      <sheetName val="STR BLKG"/>
      <sheetName val="Vol. Baja (3)"/>
      <sheetName val="ANalisa "/>
    </sheetNames>
    <sheetDataSet>
      <sheetData sheetId="0">
        <row r="14">
          <cell r="F14">
            <v>0.86</v>
          </cell>
        </row>
      </sheetData>
      <sheetData sheetId="1">
        <row r="13">
          <cell r="F13">
            <v>0.86</v>
          </cell>
        </row>
      </sheetData>
      <sheetData sheetId="2">
        <row r="14">
          <cell r="F14">
            <v>0.22499780000000003</v>
          </cell>
        </row>
      </sheetData>
      <sheetData sheetId="3"/>
      <sheetData sheetId="4">
        <row r="20">
          <cell r="F20">
            <v>61623630683.099693</v>
          </cell>
        </row>
      </sheetData>
      <sheetData sheetId="5">
        <row r="13">
          <cell r="F13" t="str">
            <v>A. 2.2.1.(f)</v>
          </cell>
        </row>
      </sheetData>
      <sheetData sheetId="6">
        <row r="13">
          <cell r="F13">
            <v>299700</v>
          </cell>
        </row>
      </sheetData>
      <sheetData sheetId="7">
        <row r="30">
          <cell r="H30">
            <v>35000</v>
          </cell>
        </row>
      </sheetData>
      <sheetData sheetId="8">
        <row r="13">
          <cell r="F13">
            <v>80000</v>
          </cell>
        </row>
      </sheetData>
      <sheetData sheetId="9">
        <row r="14">
          <cell r="F14">
            <v>0.4</v>
          </cell>
        </row>
      </sheetData>
      <sheetData sheetId="10">
        <row r="14">
          <cell r="F14">
            <v>0.22499780000000003</v>
          </cell>
        </row>
      </sheetData>
      <sheetData sheetId="11">
        <row r="19">
          <cell r="F19">
            <v>4.0250000000000004</v>
          </cell>
        </row>
      </sheetData>
      <sheetData sheetId="12">
        <row r="13">
          <cell r="F13">
            <v>0.8</v>
          </cell>
        </row>
      </sheetData>
      <sheetData sheetId="13">
        <row r="13">
          <cell r="F13">
            <v>0.8</v>
          </cell>
        </row>
      </sheetData>
      <sheetData sheetId="14">
        <row r="13">
          <cell r="F13">
            <v>0.86</v>
          </cell>
        </row>
      </sheetData>
      <sheetData sheetId="15">
        <row r="13">
          <cell r="F13">
            <v>0.86</v>
          </cell>
        </row>
      </sheetData>
      <sheetData sheetId="16">
        <row r="18">
          <cell r="F18">
            <v>4.0250000000000004</v>
          </cell>
        </row>
      </sheetData>
      <sheetData sheetId="17">
        <row r="20">
          <cell r="F20">
            <v>0.125</v>
          </cell>
        </row>
      </sheetData>
      <sheetData sheetId="18">
        <row r="18">
          <cell r="F18">
            <v>6.55</v>
          </cell>
        </row>
      </sheetData>
      <sheetData sheetId="19">
        <row r="14">
          <cell r="F14">
            <v>0.4</v>
          </cell>
        </row>
      </sheetData>
      <sheetData sheetId="20">
        <row r="13">
          <cell r="F13">
            <v>0.95</v>
          </cell>
        </row>
      </sheetData>
      <sheetData sheetId="21">
        <row r="19">
          <cell r="F19">
            <v>4.0250000000000004</v>
          </cell>
        </row>
      </sheetData>
      <sheetData sheetId="22">
        <row r="13">
          <cell r="F13">
            <v>2.5</v>
          </cell>
        </row>
      </sheetData>
      <sheetData sheetId="23">
        <row r="13">
          <cell r="F13">
            <v>0.9</v>
          </cell>
        </row>
      </sheetData>
      <sheetData sheetId="24">
        <row r="13">
          <cell r="F13">
            <v>1.9</v>
          </cell>
        </row>
      </sheetData>
      <sheetData sheetId="25">
        <row r="13">
          <cell r="F13">
            <v>2.4</v>
          </cell>
        </row>
      </sheetData>
      <sheetData sheetId="26">
        <row r="14">
          <cell r="F14">
            <v>2.4</v>
          </cell>
        </row>
      </sheetData>
      <sheetData sheetId="27">
        <row r="13">
          <cell r="F13">
            <v>2.6</v>
          </cell>
        </row>
      </sheetData>
      <sheetData sheetId="28">
        <row r="74">
          <cell r="H74">
            <v>0</v>
          </cell>
        </row>
      </sheetData>
      <sheetData sheetId="29">
        <row r="22">
          <cell r="H22">
            <v>55.36</v>
          </cell>
        </row>
      </sheetData>
      <sheetData sheetId="30">
        <row r="136">
          <cell r="H136">
            <v>0</v>
          </cell>
        </row>
      </sheetData>
      <sheetData sheetId="31">
        <row r="13">
          <cell r="F13">
            <v>1.9</v>
          </cell>
        </row>
      </sheetData>
      <sheetData sheetId="32">
        <row r="13">
          <cell r="F13">
            <v>0.9</v>
          </cell>
        </row>
      </sheetData>
      <sheetData sheetId="33">
        <row r="153">
          <cell r="H153">
            <v>0</v>
          </cell>
        </row>
      </sheetData>
      <sheetData sheetId="34">
        <row r="13">
          <cell r="F13">
            <v>2</v>
          </cell>
        </row>
      </sheetData>
      <sheetData sheetId="35">
        <row r="13">
          <cell r="F13">
            <v>3</v>
          </cell>
        </row>
      </sheetData>
      <sheetData sheetId="36">
        <row r="162">
          <cell r="H162">
            <v>2</v>
          </cell>
        </row>
      </sheetData>
      <sheetData sheetId="3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n"/>
      <sheetName val="VOL_ATAP (2)"/>
      <sheetName val="TERBILANG"/>
      <sheetName val="Bahan"/>
      <sheetName val="REKAP"/>
      <sheetName val="ANalisa "/>
      <sheetName val="RAB_OK"/>
      <sheetName val="BACKUP VOL ARS"/>
      <sheetName val="BACKUP VOL  STR"/>
      <sheetName val="WESI"/>
      <sheetName val="VOL_ATAP"/>
      <sheetName val="Sheet2"/>
      <sheetName val="Peralatan"/>
    </sheetNames>
    <sheetDataSet>
      <sheetData sheetId="0" refreshError="1"/>
      <sheetData sheetId="1" refreshError="1"/>
      <sheetData sheetId="2" refreshError="1"/>
      <sheetData sheetId="3"/>
      <sheetData sheetId="4" refreshError="1"/>
      <sheetData sheetId="5" refreshError="1">
        <row r="127">
          <cell r="H127">
            <v>247050</v>
          </cell>
        </row>
        <row r="2666">
          <cell r="H2666">
            <v>1871871.3640000001</v>
          </cell>
        </row>
        <row r="2671">
          <cell r="H2671">
            <v>1857391</v>
          </cell>
        </row>
        <row r="2676">
          <cell r="H2676">
            <v>904028.79999999993</v>
          </cell>
        </row>
        <row r="2681">
          <cell r="H2681">
            <v>864723.2</v>
          </cell>
        </row>
        <row r="2686">
          <cell r="H2686">
            <v>1965280</v>
          </cell>
        </row>
        <row r="2691">
          <cell r="H2691">
            <v>2024494.8588</v>
          </cell>
        </row>
        <row r="2696">
          <cell r="H2696">
            <v>2633475.2000000002</v>
          </cell>
        </row>
        <row r="2701">
          <cell r="H2701">
            <v>3557156.8000000003</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n"/>
      <sheetName val="VOL_ATAP (2)"/>
      <sheetName val="TERBILANG"/>
      <sheetName val="Bahan"/>
      <sheetName val="REKAP"/>
      <sheetName val="ANalisa "/>
      <sheetName val="RAB_OK"/>
      <sheetName val="BACKUP VOL ARS"/>
      <sheetName val="BACKUP VOL  STR"/>
      <sheetName val="WESI"/>
      <sheetName val="VOL_ATAP"/>
      <sheetName val="Sheet2"/>
      <sheetName val="Rab"/>
      <sheetName val="NP 7"/>
    </sheetNames>
    <sheetDataSet>
      <sheetData sheetId="0"/>
      <sheetData sheetId="1"/>
      <sheetData sheetId="2"/>
      <sheetData sheetId="3"/>
      <sheetData sheetId="4"/>
      <sheetData sheetId="5" refreshError="1">
        <row r="127">
          <cell r="H127">
            <v>247050</v>
          </cell>
        </row>
        <row r="2666">
          <cell r="H2666">
            <v>1871871.3640000001</v>
          </cell>
        </row>
        <row r="2671">
          <cell r="H2671">
            <v>1857391</v>
          </cell>
        </row>
        <row r="2676">
          <cell r="H2676">
            <v>904028.79999999993</v>
          </cell>
        </row>
        <row r="2681">
          <cell r="H2681">
            <v>864723.2</v>
          </cell>
        </row>
        <row r="2686">
          <cell r="H2686">
            <v>1965280</v>
          </cell>
        </row>
        <row r="2691">
          <cell r="H2691">
            <v>2024494.8588</v>
          </cell>
        </row>
        <row r="2696">
          <cell r="H2696">
            <v>2633475.2000000002</v>
          </cell>
        </row>
        <row r="2701">
          <cell r="H2701">
            <v>3557156.8000000003</v>
          </cell>
        </row>
      </sheetData>
      <sheetData sheetId="6"/>
      <sheetData sheetId="7"/>
      <sheetData sheetId="8"/>
      <sheetData sheetId="9"/>
      <sheetData sheetId="10"/>
      <sheetData sheetId="11"/>
      <sheetData sheetId="12" refreshError="1"/>
      <sheetData sheetId="1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S VK REV"/>
      <sheetName val="ARS VK TAMBAHAN"/>
      <sheetName val="BACKUP RAIL"/>
      <sheetName val="SPELLNUMBER"/>
      <sheetName val="REKAP DEPAN"/>
      <sheetName val="EE"/>
      <sheetName val="UNIT PRICE"/>
      <sheetName val="ANALYSIS"/>
      <sheetName val="BAHAN"/>
      <sheetName val="Besi dipakai"/>
      <sheetName val="BACKUP VOL ars REV"/>
      <sheetName val="Backup STR (farhan) (2)"/>
      <sheetName val="LAND GERBANG"/>
      <sheetName val="LAND"/>
      <sheetName val="ARS"/>
      <sheetName val="ARS VK"/>
      <sheetName val="Backup STR (farhan) 02"/>
      <sheetName val="Vol. Baja (Farhan)"/>
      <sheetName val="Backup STR (farhan) 04"/>
      <sheetName val="BESI"/>
      <sheetName val="ARS front"/>
      <sheetName val="Backup STR (farhan)"/>
      <sheetName val="STR (DPN)"/>
      <sheetName val="ARS DPN 01"/>
      <sheetName val="GWT (2)"/>
      <sheetName val="STR (Revised-03)"/>
      <sheetName val="STR THP.01 (Revised-02)"/>
      <sheetName val="STR (BLKG)"/>
      <sheetName val="ARS DPN"/>
      <sheetName val="CUT AND FILL"/>
      <sheetName val="ARS BLKG 02"/>
      <sheetName val="GWT"/>
      <sheetName val="ARS back"/>
      <sheetName val="ARS BLKG"/>
      <sheetName val="STR DPN"/>
      <sheetName val="STR BLKG"/>
      <sheetName val="Vol. Baja (3)"/>
    </sheetNames>
    <sheetDataSet>
      <sheetData sheetId="0">
        <row r="14">
          <cell r="F14">
            <v>0.86</v>
          </cell>
        </row>
      </sheetData>
      <sheetData sheetId="1">
        <row r="13">
          <cell r="F13">
            <v>0.86</v>
          </cell>
        </row>
      </sheetData>
      <sheetData sheetId="2">
        <row r="14">
          <cell r="F14">
            <v>0.22499780000000003</v>
          </cell>
        </row>
      </sheetData>
      <sheetData sheetId="3"/>
      <sheetData sheetId="4">
        <row r="20">
          <cell r="F20">
            <v>61623630683.099693</v>
          </cell>
        </row>
      </sheetData>
      <sheetData sheetId="5">
        <row r="13">
          <cell r="F13" t="str">
            <v>A. 2.2.1.(f)</v>
          </cell>
        </row>
      </sheetData>
      <sheetData sheetId="6">
        <row r="13">
          <cell r="F13">
            <v>299700</v>
          </cell>
        </row>
      </sheetData>
      <sheetData sheetId="7">
        <row r="30">
          <cell r="H30">
            <v>35000</v>
          </cell>
        </row>
      </sheetData>
      <sheetData sheetId="8">
        <row r="13">
          <cell r="F13">
            <v>80000</v>
          </cell>
        </row>
      </sheetData>
      <sheetData sheetId="9">
        <row r="14">
          <cell r="F14">
            <v>0.4</v>
          </cell>
        </row>
      </sheetData>
      <sheetData sheetId="10">
        <row r="14">
          <cell r="F14">
            <v>0.22499780000000003</v>
          </cell>
        </row>
      </sheetData>
      <sheetData sheetId="11">
        <row r="19">
          <cell r="F19">
            <v>4.0250000000000004</v>
          </cell>
        </row>
      </sheetData>
      <sheetData sheetId="12">
        <row r="13">
          <cell r="F13">
            <v>0.8</v>
          </cell>
        </row>
      </sheetData>
      <sheetData sheetId="13">
        <row r="13">
          <cell r="F13">
            <v>0.8</v>
          </cell>
        </row>
      </sheetData>
      <sheetData sheetId="14">
        <row r="13">
          <cell r="F13">
            <v>0.86</v>
          </cell>
        </row>
      </sheetData>
      <sheetData sheetId="15">
        <row r="13">
          <cell r="F13">
            <v>0.86</v>
          </cell>
        </row>
      </sheetData>
      <sheetData sheetId="16">
        <row r="18">
          <cell r="F18">
            <v>4.0250000000000004</v>
          </cell>
        </row>
      </sheetData>
      <sheetData sheetId="17">
        <row r="20">
          <cell r="F20">
            <v>0.125</v>
          </cell>
        </row>
      </sheetData>
      <sheetData sheetId="18">
        <row r="18">
          <cell r="F18">
            <v>6.55</v>
          </cell>
        </row>
      </sheetData>
      <sheetData sheetId="19">
        <row r="14">
          <cell r="F14">
            <v>0.4</v>
          </cell>
        </row>
      </sheetData>
      <sheetData sheetId="20">
        <row r="13">
          <cell r="F13">
            <v>0.95</v>
          </cell>
        </row>
      </sheetData>
      <sheetData sheetId="21">
        <row r="19">
          <cell r="F19">
            <v>4.0250000000000004</v>
          </cell>
        </row>
      </sheetData>
      <sheetData sheetId="22">
        <row r="13">
          <cell r="F13">
            <v>2.5</v>
          </cell>
        </row>
      </sheetData>
      <sheetData sheetId="23">
        <row r="13">
          <cell r="F13">
            <v>0.9</v>
          </cell>
        </row>
      </sheetData>
      <sheetData sheetId="24">
        <row r="13">
          <cell r="F13">
            <v>1.9</v>
          </cell>
        </row>
      </sheetData>
      <sheetData sheetId="25">
        <row r="13">
          <cell r="F13">
            <v>2.4</v>
          </cell>
        </row>
      </sheetData>
      <sheetData sheetId="26">
        <row r="14">
          <cell r="F14">
            <v>2.4</v>
          </cell>
        </row>
      </sheetData>
      <sheetData sheetId="27">
        <row r="13">
          <cell r="F13">
            <v>2.6</v>
          </cell>
        </row>
      </sheetData>
      <sheetData sheetId="28">
        <row r="74">
          <cell r="H74">
            <v>0</v>
          </cell>
        </row>
      </sheetData>
      <sheetData sheetId="29">
        <row r="22">
          <cell r="H22">
            <v>55.36</v>
          </cell>
        </row>
      </sheetData>
      <sheetData sheetId="30">
        <row r="136">
          <cell r="H136">
            <v>0</v>
          </cell>
        </row>
      </sheetData>
      <sheetData sheetId="31">
        <row r="13">
          <cell r="F13">
            <v>1.9</v>
          </cell>
        </row>
      </sheetData>
      <sheetData sheetId="32">
        <row r="13">
          <cell r="F13">
            <v>0.9</v>
          </cell>
        </row>
      </sheetData>
      <sheetData sheetId="33">
        <row r="153">
          <cell r="H153">
            <v>0</v>
          </cell>
        </row>
      </sheetData>
      <sheetData sheetId="34">
        <row r="13">
          <cell r="F13">
            <v>2</v>
          </cell>
        </row>
      </sheetData>
      <sheetData sheetId="35">
        <row r="13">
          <cell r="F13">
            <v>3</v>
          </cell>
        </row>
      </sheetData>
      <sheetData sheetId="36">
        <row r="162">
          <cell r="H162">
            <v>2</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n"/>
      <sheetName val="VOL_ATAP (2)"/>
      <sheetName val="TERBILANG"/>
      <sheetName val="Bahan"/>
      <sheetName val="REKAP"/>
      <sheetName val="ANalisa "/>
      <sheetName val="RAB_OK"/>
      <sheetName val="BACKUP VOL ARS"/>
      <sheetName val="BACKUP VOL  STR"/>
      <sheetName val="WESI"/>
      <sheetName val="VOL_ATAP"/>
      <sheetName val="Sheet2"/>
      <sheetName val="ANALYSIS"/>
    </sheetNames>
    <sheetDataSet>
      <sheetData sheetId="0"/>
      <sheetData sheetId="1"/>
      <sheetData sheetId="2"/>
      <sheetData sheetId="3"/>
      <sheetData sheetId="4"/>
      <sheetData sheetId="5" refreshError="1">
        <row r="127">
          <cell r="H127">
            <v>247050</v>
          </cell>
        </row>
        <row r="2666">
          <cell r="H2666">
            <v>1871871.3640000001</v>
          </cell>
        </row>
        <row r="2671">
          <cell r="H2671">
            <v>1857391</v>
          </cell>
        </row>
        <row r="2676">
          <cell r="H2676">
            <v>904028.79999999993</v>
          </cell>
        </row>
        <row r="2681">
          <cell r="H2681">
            <v>864723.2</v>
          </cell>
        </row>
        <row r="2686">
          <cell r="H2686">
            <v>1965280</v>
          </cell>
        </row>
        <row r="2691">
          <cell r="H2691">
            <v>2024494.8588</v>
          </cell>
        </row>
        <row r="2696">
          <cell r="H2696">
            <v>2633475.2000000002</v>
          </cell>
        </row>
        <row r="2701">
          <cell r="H2701">
            <v>3557156.8000000003</v>
          </cell>
        </row>
      </sheetData>
      <sheetData sheetId="6"/>
      <sheetData sheetId="7"/>
      <sheetData sheetId="8"/>
      <sheetData sheetId="9"/>
      <sheetData sheetId="10"/>
      <sheetData sheetId="1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S VK REV"/>
      <sheetName val="ARS VK TAMBAHAN"/>
      <sheetName val="BACKUP RAIL"/>
      <sheetName val="SPELLNUMBER"/>
      <sheetName val="REKAP DEPAN"/>
      <sheetName val="EE"/>
      <sheetName val="UNIT PRICE"/>
      <sheetName val="ANALYSIS"/>
      <sheetName val="BAHAN"/>
      <sheetName val="Besi dipakai"/>
      <sheetName val="BACKUP VOL ars REV"/>
      <sheetName val="Backup STR (farhan) (2)"/>
      <sheetName val="LAND GERBANG"/>
      <sheetName val="LAND"/>
      <sheetName val="ARS"/>
      <sheetName val="ARS VK"/>
      <sheetName val="Backup STR (farhan) 02"/>
      <sheetName val="Vol. Baja (Farhan)"/>
      <sheetName val="Backup STR (farhan) 04"/>
      <sheetName val="BESI"/>
      <sheetName val="ARS front"/>
      <sheetName val="Backup STR (farhan)"/>
      <sheetName val="STR (DPN)"/>
      <sheetName val="ARS DPN 01"/>
      <sheetName val="GWT (2)"/>
      <sheetName val="STR (Revised-03)"/>
      <sheetName val="STR THP.01 (Revised-02)"/>
      <sheetName val="STR (BLKG)"/>
      <sheetName val="ARS DPN"/>
      <sheetName val="CUT AND FILL"/>
      <sheetName val="ARS BLKG 02"/>
      <sheetName val="GWT"/>
      <sheetName val="ARS back"/>
      <sheetName val="ARS BLKG"/>
      <sheetName val="STR DPN"/>
      <sheetName val="STR BLKG"/>
      <sheetName val="Vol. Baja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ARS VK REV"/>
      <sheetName val="ARS VK TAMBAHAN"/>
      <sheetName val="BACKUP RAIL"/>
      <sheetName val="SPELLNUMBER"/>
      <sheetName val="REKAP DEPAN"/>
      <sheetName val="EE"/>
      <sheetName val="UNIT PRICE"/>
      <sheetName val="BAHAN"/>
      <sheetName val="Besi dipakai"/>
      <sheetName val="BACKUP VOL ars REV"/>
      <sheetName val="Backup STR (farhan) (2)"/>
      <sheetName val="LAND GERBANG"/>
      <sheetName val="LAND"/>
      <sheetName val="ARS"/>
      <sheetName val="ARS VK"/>
      <sheetName val="Backup STR (farhan) 02"/>
      <sheetName val="Vol. Baja (Farhan)"/>
      <sheetName val="Backup STR (farhan) 04"/>
      <sheetName val="BESI"/>
      <sheetName val="ARS front"/>
      <sheetName val="Backup STR (farhan)"/>
      <sheetName val="STR (DPN)"/>
      <sheetName val="ARS DPN 01"/>
      <sheetName val="GWT (2)"/>
      <sheetName val="STR (Revised-03)"/>
      <sheetName val="STR THP.01 (Revised-02)"/>
      <sheetName val="STR (BLKG)"/>
      <sheetName val="ARS DPN"/>
      <sheetName val="CUT AND FILL"/>
      <sheetName val="ARS BLKG 02"/>
      <sheetName val="GWT"/>
      <sheetName val="ARS back"/>
      <sheetName val="ARS BLKG"/>
      <sheetName val="STR DPN"/>
      <sheetName val="STR BLKG"/>
      <sheetName val="Vol. Baja (3)"/>
      <sheetName val="HB "/>
      <sheetName val="BOQ"/>
      <sheetName val="4-Basic Price"/>
      <sheetName val="ANalisa "/>
    </sheetNames>
    <sheetDataSet>
      <sheetData sheetId="0" refreshError="1"/>
      <sheetData sheetId="1">
        <row r="13">
          <cell r="F13">
            <v>0.86</v>
          </cell>
        </row>
      </sheetData>
      <sheetData sheetId="2">
        <row r="13">
          <cell r="F13">
            <v>0.86</v>
          </cell>
        </row>
      </sheetData>
      <sheetData sheetId="3">
        <row r="13">
          <cell r="F13">
            <v>0.86</v>
          </cell>
        </row>
      </sheetData>
      <sheetData sheetId="4">
        <row r="13">
          <cell r="F13">
            <v>0.86</v>
          </cell>
        </row>
      </sheetData>
      <sheetData sheetId="5">
        <row r="13">
          <cell r="F13" t="str">
            <v>A. 2.2.1.(f)</v>
          </cell>
        </row>
      </sheetData>
      <sheetData sheetId="6">
        <row r="13">
          <cell r="F13" t="str">
            <v>A. 2.2.1.(f)</v>
          </cell>
        </row>
      </sheetData>
      <sheetData sheetId="7">
        <row r="13">
          <cell r="F13">
            <v>299700</v>
          </cell>
        </row>
      </sheetData>
      <sheetData sheetId="8">
        <row r="13">
          <cell r="F13">
            <v>80000</v>
          </cell>
        </row>
      </sheetData>
      <sheetData sheetId="9">
        <row r="14">
          <cell r="F14">
            <v>0.4</v>
          </cell>
        </row>
      </sheetData>
      <sheetData sheetId="10">
        <row r="14">
          <cell r="F14">
            <v>0.22499780000000003</v>
          </cell>
        </row>
      </sheetData>
      <sheetData sheetId="11">
        <row r="19">
          <cell r="F19">
            <v>4.0250000000000004</v>
          </cell>
        </row>
      </sheetData>
      <sheetData sheetId="12">
        <row r="13">
          <cell r="F13">
            <v>0.8</v>
          </cell>
        </row>
      </sheetData>
      <sheetData sheetId="13">
        <row r="13">
          <cell r="F13">
            <v>0.8</v>
          </cell>
        </row>
      </sheetData>
      <sheetData sheetId="14">
        <row r="13">
          <cell r="F13">
            <v>0.86</v>
          </cell>
        </row>
      </sheetData>
      <sheetData sheetId="15">
        <row r="13">
          <cell r="F13">
            <v>0.86</v>
          </cell>
        </row>
      </sheetData>
      <sheetData sheetId="16">
        <row r="18">
          <cell r="F18">
            <v>4.0250000000000004</v>
          </cell>
        </row>
      </sheetData>
      <sheetData sheetId="17">
        <row r="20">
          <cell r="F20">
            <v>0.125</v>
          </cell>
        </row>
      </sheetData>
      <sheetData sheetId="18">
        <row r="18">
          <cell r="F18">
            <v>6.55</v>
          </cell>
        </row>
      </sheetData>
      <sheetData sheetId="19">
        <row r="14">
          <cell r="F14">
            <v>0.4</v>
          </cell>
        </row>
      </sheetData>
      <sheetData sheetId="20">
        <row r="13">
          <cell r="F13">
            <v>0.95</v>
          </cell>
        </row>
      </sheetData>
      <sheetData sheetId="21">
        <row r="19">
          <cell r="F19">
            <v>4.0250000000000004</v>
          </cell>
        </row>
      </sheetData>
      <sheetData sheetId="22">
        <row r="13">
          <cell r="F13">
            <v>2.5</v>
          </cell>
        </row>
      </sheetData>
      <sheetData sheetId="23">
        <row r="13">
          <cell r="F13">
            <v>0.9</v>
          </cell>
        </row>
      </sheetData>
      <sheetData sheetId="24">
        <row r="13">
          <cell r="F13">
            <v>1.9</v>
          </cell>
        </row>
      </sheetData>
      <sheetData sheetId="25">
        <row r="13">
          <cell r="F13">
            <v>2.4</v>
          </cell>
        </row>
      </sheetData>
      <sheetData sheetId="26">
        <row r="14">
          <cell r="F14">
            <v>2.4</v>
          </cell>
        </row>
      </sheetData>
      <sheetData sheetId="27">
        <row r="13">
          <cell r="F13">
            <v>2.6</v>
          </cell>
        </row>
      </sheetData>
      <sheetData sheetId="28">
        <row r="74">
          <cell r="H74">
            <v>0</v>
          </cell>
        </row>
      </sheetData>
      <sheetData sheetId="29">
        <row r="22">
          <cell r="H22">
            <v>55.36</v>
          </cell>
        </row>
      </sheetData>
      <sheetData sheetId="30">
        <row r="136">
          <cell r="H136">
            <v>0</v>
          </cell>
        </row>
      </sheetData>
      <sheetData sheetId="31">
        <row r="13">
          <cell r="F13">
            <v>1.9</v>
          </cell>
        </row>
      </sheetData>
      <sheetData sheetId="32">
        <row r="13">
          <cell r="F13">
            <v>0.9</v>
          </cell>
        </row>
      </sheetData>
      <sheetData sheetId="33">
        <row r="153">
          <cell r="H153">
            <v>0</v>
          </cell>
        </row>
      </sheetData>
      <sheetData sheetId="34">
        <row r="13">
          <cell r="F13">
            <v>2</v>
          </cell>
        </row>
      </sheetData>
      <sheetData sheetId="35">
        <row r="13">
          <cell r="F13">
            <v>3</v>
          </cell>
        </row>
      </sheetData>
      <sheetData sheetId="36">
        <row r="162">
          <cell r="H162">
            <v>2</v>
          </cell>
        </row>
      </sheetData>
      <sheetData sheetId="37" refreshError="1"/>
      <sheetData sheetId="38" refreshError="1"/>
      <sheetData sheetId="39" refreshError="1"/>
      <sheetData sheetId="4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n"/>
      <sheetName val="VOL_ATAP (2)"/>
      <sheetName val="TERBILANG"/>
      <sheetName val="Bahan"/>
      <sheetName val="REKAP"/>
      <sheetName val="ANalisa "/>
      <sheetName val="RAB_OK"/>
      <sheetName val="BACKUP VOL ARS"/>
      <sheetName val="BACKUP VOL  STR"/>
      <sheetName val="WESI"/>
      <sheetName val="VOL_ATAP"/>
      <sheetName val="Sheet2"/>
      <sheetName val="ANALISA"/>
      <sheetName val="ANALYSIS"/>
    </sheetNames>
    <sheetDataSet>
      <sheetData sheetId="0"/>
      <sheetData sheetId="1"/>
      <sheetData sheetId="2"/>
      <sheetData sheetId="3"/>
      <sheetData sheetId="4"/>
      <sheetData sheetId="5" refreshError="1">
        <row r="127">
          <cell r="H127">
            <v>247050</v>
          </cell>
        </row>
        <row r="2666">
          <cell r="H2666">
            <v>1871871.3640000001</v>
          </cell>
        </row>
        <row r="2671">
          <cell r="H2671">
            <v>1857391</v>
          </cell>
        </row>
        <row r="2676">
          <cell r="H2676">
            <v>904028.79999999993</v>
          </cell>
        </row>
        <row r="2681">
          <cell r="H2681">
            <v>864723.2</v>
          </cell>
        </row>
        <row r="2686">
          <cell r="H2686">
            <v>1965280</v>
          </cell>
        </row>
        <row r="2691">
          <cell r="H2691">
            <v>2024494.8588</v>
          </cell>
        </row>
        <row r="2696">
          <cell r="H2696">
            <v>2633475.2000000002</v>
          </cell>
        </row>
        <row r="2701">
          <cell r="H2701">
            <v>3557156.8000000003</v>
          </cell>
        </row>
      </sheetData>
      <sheetData sheetId="6"/>
      <sheetData sheetId="7"/>
      <sheetData sheetId="8"/>
      <sheetData sheetId="9"/>
      <sheetData sheetId="10"/>
      <sheetData sheetId="11"/>
      <sheetData sheetId="12" refreshError="1"/>
      <sheetData sheetId="1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LLNUMBER"/>
      <sheetName val="RECAPITULATION"/>
      <sheetName val="EE"/>
      <sheetName val="VOL ARS"/>
      <sheetName val="ANALYSIS"/>
      <sheetName val="UNIT PRICE"/>
      <sheetName val="MATERIAL"/>
    </sheetNames>
    <sheetDataSet>
      <sheetData sheetId="0"/>
      <sheetData sheetId="1"/>
      <sheetData sheetId="2"/>
      <sheetData sheetId="3"/>
      <sheetData sheetId="4"/>
      <sheetData sheetId="5"/>
      <sheetData sheetId="6"/>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P"/>
      <sheetName val="RAB ME SUPERSEDED"/>
    </sheetNames>
    <definedNames>
      <definedName name="____ana78" refersTo="#REF!"/>
      <definedName name="____ana81" refersTo="#REF!"/>
      <definedName name="____ana85" refersTo="#REF!"/>
      <definedName name="____ana89" refersTo="#REF!"/>
      <definedName name="____ana92" refersTo="#REF!"/>
      <definedName name="____ana96" refersTo="#REF!"/>
      <definedName name="____anl2" refersTo="#REF!"/>
      <definedName name="____APP3" refersTo="#REF!" sheetId="0"/>
      <definedName name="____bbm8" refersTo="#REF!"/>
      <definedName name="____BOX2" refersTo="#REF!"/>
      <definedName name="____bsd4000" refersTo="#REF!"/>
      <definedName name="____bvd1" refersTo="#REF!"/>
      <definedName name="____C" refersTo="#REF!"/>
      <definedName name="____CAL1" refersTo="#REF!"/>
      <definedName name="____CAL10" refersTo="#REF!"/>
      <definedName name="____CAL15" refersTo="#REF!"/>
      <definedName name="____CAL2002" refersTo="#REF!"/>
      <definedName name="____CAL9" refersTo="#REF!"/>
      <definedName name="____cip3" refersTo="#REF!"/>
      <definedName name="____CON125" refersTo="#REF!"/>
      <definedName name="____cvd50" refersTo="#REF!"/>
      <definedName name="____daf31" refersTo="#REF!"/>
      <definedName name="____din1" refersTo="#REF!"/>
      <definedName name="____DIV4" refersTo="#REF!" sheetId="0"/>
      <definedName name="____dot2020" refersTo="#REF!"/>
      <definedName name="____EEE03" refersTo="#REF!"/>
      <definedName name="____EEE08" refersTo="#REF!"/>
      <definedName name="____KR6" refersTo="#REF!"/>
      <definedName name="____tsI3" refersTo="#REF!" sheetId="0"/>
      <definedName name="___APP3" refersTo="#REF!" sheetId="0"/>
      <definedName name="___jum2" refersTo="#REF!" sheetId="0"/>
      <definedName name="___tsI3" refersTo="#REF!" sheetId="0"/>
      <definedName name="___wal601" refersTo="#REF!"/>
      <definedName name="__alt1" refersTo="#REF!" sheetId="0"/>
      <definedName name="__APP3" refersTo="#REF!" sheetId="0"/>
      <definedName name="__tsI3" refersTo="#REF!" sheetId="0"/>
      <definedName name="_APP3" refersTo="#REF!" sheetId="0"/>
      <definedName name="_CH13..H13___C__4" refersTo="#REF!"/>
      <definedName name="_CH13..H13___C__40" refersTo="#REF!"/>
      <definedName name="_CH13..H13___C__43" refersTo="#REF!"/>
      <definedName name="_CH13..H13___C__63" refersTo="#REF!"/>
      <definedName name="_CH15..H15___C__3" refersTo="#REF!"/>
      <definedName name="_CH15..H15___C__41" refersTo="#REF!"/>
      <definedName name="_CH15..H15___C__42" refersTo="#REF!"/>
      <definedName name="_CH15..H15___C__43" refersTo="#REF!"/>
      <definedName name="_CH15..H15___C__63" refersTo="#REF!"/>
      <definedName name="_CH17..H17___C__3" refersTo="#REF!"/>
      <definedName name="_CH17..H17___C__35" refersTo="#REF!"/>
      <definedName name="_CH17..H17___C__36" refersTo="#REF!"/>
      <definedName name="_CH17..H17___C__37" refersTo="#REF!"/>
      <definedName name="_CH17..H17___C__4" refersTo="#REF!"/>
      <definedName name="_CH17..H17___C__54" refersTo="#REF!"/>
      <definedName name="_CH19..H19___C__2" refersTo="#REF!"/>
      <definedName name="_CH19..H19___C__3" refersTo="#REF!"/>
      <definedName name="_CH19..H19___C__45" refersTo="#REF!"/>
      <definedName name="_CH21..H21___C__11" refersTo="#REF!"/>
      <definedName name="_CH31..H31___C__43" refersTo="#REF!"/>
      <definedName name="_tsI3" refersTo="#REF!" sheetId="0"/>
      <definedName name="abe_3"/>
      <definedName name="alooo" refersTo="#REF!" sheetId="0"/>
      <definedName name="App" refersTo="#REF!" sheetId="0"/>
      <definedName name="aproval" refersTo="#REF!" sheetId="0"/>
      <definedName name="ASDASDA" refersTo="#REF!" sheetId="0"/>
      <definedName name="bbbb" refersTo="#REF!" sheetId="0"/>
      <definedName name="biaya" refersTo="#REF!" sheetId="0"/>
      <definedName name="BVNV" refersTo="#REF!" sheetId="0"/>
      <definedName name="DFSFSS" refersTo="#REF!" sheetId="0"/>
      <definedName name="DSXD" refersTo="#REF!" sheetId="0"/>
      <definedName name="FDSFS" refersTo="#REF!" sheetId="0"/>
      <definedName name="FGDGFD" refersTo="#REF!" sheetId="0"/>
      <definedName name="FSB" refersTo="#REF!"/>
      <definedName name="FSB_1" refersTo="#REF!"/>
      <definedName name="FST" refersTo="#REF!"/>
      <definedName name="FST_1" refersTo="#REF!"/>
      <definedName name="gaplex" refersTo="#REF!" sheetId="0"/>
      <definedName name="GDFGD" refersTo="#REF!" sheetId="0"/>
      <definedName name="GFB" refersTo="#REF!" sheetId="0"/>
      <definedName name="haha" refersTo="#REF!" sheetId="0"/>
      <definedName name="HAIII" refersTo="#REF!" sheetId="0"/>
      <definedName name="HAJIME" refersTo="#REF!"/>
      <definedName name="HAJIME_1" refersTo="#REF!"/>
      <definedName name="HAJIME_1_1" refersTo="#REF!"/>
      <definedName name="HAJIME_3" refersTo="#REF!"/>
      <definedName name="HAJIME_7" refersTo="#REF!"/>
      <definedName name="helo" refersTo="#REF!" sheetId="0"/>
      <definedName name="HGF" refersTo="#REF!" sheetId="0"/>
      <definedName name="HGJGJGJ" refersTo="#REF!" sheetId="0"/>
      <definedName name="HGNG" refersTo="#REF!" sheetId="0"/>
      <definedName name="IMA" refersTo="#REF!" sheetId="0"/>
      <definedName name="KJH" refersTo="#REF!" sheetId="0"/>
      <definedName name="LJH" refersTo="#REF!" sheetId="0"/>
      <definedName name="OWARI" refersTo="#REF!"/>
      <definedName name="OWARI_1" refersTo="#REF!"/>
      <definedName name="OWARI_1_1" refersTo="#REF!"/>
      <definedName name="OWARI_3" refersTo="#REF!"/>
      <definedName name="OWARI_7" refersTo="#REF!"/>
      <definedName name="sihomb" refersTo="#REF!"/>
    </definedNames>
    <sheetDataSet>
      <sheetData sheetId="0">
        <row r="16">
          <cell r="D16" t="str">
            <v>PEKERJAAN PLUMBING</v>
          </cell>
        </row>
      </sheetData>
      <sheetData sheetId="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LLNUMBER"/>
      <sheetName val="RECAPITULATION"/>
      <sheetName val="EE"/>
      <sheetName val="ANALYSIS"/>
      <sheetName val="UNIT PRICE"/>
      <sheetName val="MATERIAL"/>
      <sheetName val="VOL STR"/>
      <sheetName val="Backup STR (farhan)"/>
      <sheetName val="4-Basic Price"/>
      <sheetName val="5-ALAT(1)"/>
      <sheetName val="SAT-BHN"/>
      <sheetName val="RAB KapukII"/>
      <sheetName val="ANalisa "/>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LLNUMBER"/>
      <sheetName val="RECAPITULATION"/>
      <sheetName val="EE"/>
      <sheetName val="UNIT PRICE"/>
      <sheetName val="ANALYSIS"/>
      <sheetName val="MATERIAL"/>
      <sheetName val="BESI PEKALONGAN"/>
      <sheetName val="PERKUATAN"/>
      <sheetName val="ARS RM (2)"/>
      <sheetName val="ARS RM"/>
      <sheetName val="Vol.Land"/>
      <sheetName val="Backup STR (farhan) BARU"/>
      <sheetName val="BESI PURWOKERTO"/>
      <sheetName val="BESI PWT"/>
      <sheetName val="Backup STR (farhan)"/>
      <sheetName val="Vol. Baja (Farhan)"/>
      <sheetName val="dayvol WEDI"/>
      <sheetName val="dayvol adibarat"/>
      <sheetName val="ERET"/>
      <sheetName val="BOQ"/>
      <sheetName val="4-Basic Price"/>
      <sheetName val="5-ALAT(1)"/>
      <sheetName val="SAT-BHN"/>
      <sheetName val="ANalisa "/>
    </sheetNames>
    <sheetDataSet>
      <sheetData sheetId="0" refreshError="1"/>
      <sheetData sheetId="1" refreshError="1"/>
      <sheetData sheetId="2" refreshError="1"/>
      <sheetData sheetId="3" refreshError="1"/>
      <sheetData sheetId="4"/>
      <sheetData sheetId="5" refreshError="1"/>
      <sheetData sheetId="6">
        <row r="7">
          <cell r="AA7">
            <v>114.39956666666666</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ITULATION"/>
      <sheetName val="EE"/>
      <sheetName val="UNIT PRICE"/>
      <sheetName val="ANALYSIS"/>
      <sheetName val="MATERIAL"/>
      <sheetName val="VOL LAND 02"/>
      <sheetName val="Besi dipakai"/>
      <sheetName val="Backup STR (farhan) 02"/>
      <sheetName val="ARS FASAD"/>
      <sheetName val="ARS 02 "/>
      <sheetName val="ARS PERPUS (2)"/>
      <sheetName val="SPELLNUMBER"/>
      <sheetName val="ARS PERPUS 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LLNUMBER"/>
      <sheetName val="REKAP PERPUS"/>
      <sheetName val="RAB PERPUS"/>
      <sheetName val="REKAP DEKANAT"/>
      <sheetName val="RAB DEKANAT"/>
      <sheetName val="ANALYSIS"/>
      <sheetName val="UNIT PRICE"/>
      <sheetName val="MATERIAL"/>
      <sheetName val="ARS DEKANAT"/>
      <sheetName val="ARS PERPUS"/>
      <sheetName val="VOL STR PERPUS (farhan)"/>
      <sheetName val="BESI PERPUSTAKAAN"/>
      <sheetName val="BESI DEKANAT"/>
      <sheetName val="VOL STR DEK (farhan)"/>
      <sheetName val="Vol. Baja (Farhan)"/>
      <sheetName val="ARS DEKANAT 2"/>
      <sheetName val="ARS PERPUS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 val="summary"/>
      <sheetName val="Skdl-NM"/>
      <sheetName val="Skedul"/>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sheetName val="Murk Up"/>
      <sheetName val="rekap rap"/>
      <sheetName val="rap rinci"/>
      <sheetName val="analisa"/>
      <sheetName val="bhn alt"/>
      <sheetName val="bul"/>
      <sheetName val="CASH FLOW"/>
      <sheetName val="schedule"/>
      <sheetName val="schbhn"/>
      <sheetName val="schalt"/>
      <sheetName val="schtng"/>
      <sheetName val="bantu"/>
      <sheetName val="break"/>
      <sheetName val="Rekapitulasi"/>
      <sheetName val="4-Basic Price"/>
      <sheetName val="harga bahan"/>
      <sheetName val="anls space frame"/>
      <sheetName val="Cash Flow bulanan"/>
      <sheetName val="Vibro_Roller"/>
      <sheetName val="S_Suramadu"/>
      <sheetName val="Peralatan"/>
      <sheetName val="Har Sat"/>
      <sheetName val="harga"/>
      <sheetName val="Conn. Lib"/>
      <sheetName val="SAT-BHN"/>
      <sheetName val="Bill rekap"/>
      <sheetName val="Bill of Qty"/>
      <sheetName val="Peralatan (2)"/>
      <sheetName val="TENAGA"/>
      <sheetName val="I-KAMAR"/>
      <sheetName val="PESANTREN"/>
      <sheetName val="G"/>
      <sheetName val="Curup"/>
      <sheetName val="Prabu"/>
      <sheetName val="On Time"/>
      <sheetName val="Master 1.0"/>
      <sheetName val="ESCON"/>
      <sheetName val="AC"/>
      <sheetName val="struktur tdk dipakai"/>
      <sheetName val="grafik"/>
      <sheetName val="Cash2"/>
      <sheetName val="Z"/>
      <sheetName val="VAC-1"/>
      <sheetName val="I_KAMAR"/>
      <sheetName val="Perhit.Alat"/>
      <sheetName val="3-DIV3"/>
      <sheetName val="Lamp_V"/>
      <sheetName val="Anls_BKL"/>
      <sheetName val="pro ra op"/>
      <sheetName val="Galian 1"/>
      <sheetName val="harsat"/>
      <sheetName val="Basic Price"/>
      <sheetName val="Kuantitas &amp; Harga"/>
      <sheetName val="Rutin"/>
      <sheetName val="NP2"/>
      <sheetName val="NP3"/>
      <sheetName val="NP5"/>
      <sheetName val="5-Peralatan"/>
      <sheetName val="boq"/>
      <sheetName val="a.2"/>
      <sheetName val="AHS"/>
      <sheetName val="div10"/>
      <sheetName val="a.10"/>
      <sheetName val="a.4"/>
      <sheetName val="Perm. Test"/>
      <sheetName val="Volume"/>
      <sheetName val="CH-RANC"/>
      <sheetName val="Analisa-Harga"/>
      <sheetName val="Upah&amp;Bahan"/>
      <sheetName val="Analisa1-10"/>
      <sheetName val="Urai _Resap pengikat"/>
      <sheetName val="Alat"/>
      <sheetName val="Unit Rate"/>
      <sheetName val="Bahan"/>
      <sheetName val="Shedule"/>
      <sheetName val="Material"/>
      <sheetName val="LKVL_CK_HT_GD1"/>
      <sheetName val="Ch"/>
      <sheetName val="H_Satuan"/>
      <sheetName val="ALAT1"/>
      <sheetName val="BASIC"/>
      <sheetName val="ALAT2 (TDK DIPAKAI)"/>
      <sheetName val="Sch"/>
      <sheetName val="UMUM"/>
      <sheetName val="Progress"/>
      <sheetName val="D-3 (M)"/>
      <sheetName val="D-7 (M)"/>
      <sheetName val="MOB"/>
      <sheetName val="LEMBAR1"/>
      <sheetName val="LEMBAR2"/>
      <sheetName val="LEMBAR3"/>
      <sheetName val="LEMBAR4"/>
      <sheetName val="LEMBAR5"/>
      <sheetName val="5-ALAT(1)"/>
      <sheetName val="Unit-P"/>
      <sheetName val="61004"/>
      <sheetName val="61005"/>
      <sheetName val="61006"/>
      <sheetName val="61007"/>
      <sheetName val="61008"/>
      <sheetName val="Dash"/>
      <sheetName val="BoQ-Gen"/>
      <sheetName val="BREAKSCD"/>
      <sheetName val="Own"/>
      <sheetName val="Anal"/>
      <sheetName val="RAB-NEGO"/>
      <sheetName val="HARGA MATERIAL"/>
      <sheetName val="A"/>
      <sheetName val="hrg sat1"/>
      <sheetName val="AHS Aspal"/>
      <sheetName val="Agregat Halus &amp; Kasar"/>
      <sheetName val="data"/>
      <sheetName val="Mobilisasi"/>
      <sheetName val="H.Satuan"/>
      <sheetName val="COVER"/>
      <sheetName val="UMUR ALAT"/>
      <sheetName val="upah,bhn,alt"/>
      <sheetName val="BoQ(APBN)"/>
      <sheetName val="Rek.An"/>
      <sheetName val="MTa"/>
      <sheetName val="DAFTAR ISI"/>
      <sheetName val="DPKlah"/>
      <sheetName val="UP_an"/>
      <sheetName val="Normalisasi"/>
      <sheetName val="DIV1"/>
      <sheetName val="MT_an"/>
      <sheetName val="NP"/>
      <sheetName val="Pri"/>
      <sheetName val="Qry"/>
      <sheetName val="Cur"/>
      <sheetName val="SITE-E"/>
      <sheetName val="D7(1)"/>
      <sheetName val="HDM"/>
      <sheetName val="MTD"/>
      <sheetName val="HDA"/>
      <sheetName val="HDU"/>
      <sheetName val="REKAPMC"/>
      <sheetName val="MUKAMC"/>
      <sheetName val="an.pemel.rutin"/>
      <sheetName val="an.mobilisasi"/>
      <sheetName val="an.dmpu"/>
      <sheetName val="daftar.kuantita"/>
      <sheetName val="metode.dmpu"/>
      <sheetName val="MPU"/>
      <sheetName val="INPUT"/>
      <sheetName val="div 9"/>
      <sheetName val="PNT"/>
      <sheetName val="HSP"/>
      <sheetName val="Hitung"/>
      <sheetName val="div"/>
      <sheetName val="HARGA SATUAN"/>
      <sheetName val="DF.SW.Alat"/>
      <sheetName val="bbtest2"/>
      <sheetName val="ALTERN 1"/>
      <sheetName val="BQ"/>
      <sheetName val="AnalisaSIPIL RIIL"/>
      <sheetName val="ANALIS-SNI"/>
      <sheetName val="E.Adm"/>
      <sheetName val="SEX"/>
      <sheetName val="Murk_Up"/>
      <sheetName val="rekap_rap"/>
      <sheetName val="rap_rinci"/>
      <sheetName val="bhn_alt"/>
      <sheetName val="CASH_FLOW"/>
      <sheetName val="HRG BAHAN &amp; UPAH okk"/>
      <sheetName val="Analis Kusen okk"/>
      <sheetName val="Prosentase"/>
      <sheetName val="upah "/>
      <sheetName val="DHSD"/>
      <sheetName val="Analisa ME"/>
      <sheetName val="daftar rehab"/>
      <sheetName val="chitimc"/>
      <sheetName val="dongia (2)"/>
      <sheetName val="giathanh1"/>
      <sheetName val="THPDMoi  (2)"/>
      <sheetName val="gtrinh"/>
      <sheetName val="phuluc1"/>
      <sheetName val="lam-moi"/>
      <sheetName val="DONGIA"/>
      <sheetName val="thao-go"/>
      <sheetName val="TONGKE-HT"/>
      <sheetName val="#REF"/>
      <sheetName val="dtxl"/>
      <sheetName val="t-h HA THE"/>
      <sheetName val="CHITIET VL-NC-TT -1p"/>
      <sheetName val="TONG HOP VL-NC TT"/>
      <sheetName val="TH XL"/>
      <sheetName val="VC"/>
      <sheetName val="chitiet"/>
      <sheetName val="CHITIET VL-NC-TT-3p"/>
      <sheetName val="TDTKP1"/>
      <sheetName val="KPVC-BD "/>
      <sheetName val="DAFTAR ANALISA"/>
      <sheetName val="Daftar Harga Bahan"/>
      <sheetName val="An Biaya.Kons (SNI)"/>
      <sheetName val="Harga-upah"/>
      <sheetName val="Daf 1"/>
      <sheetName val="Div2"/>
      <sheetName val="Ans H Stn Pek"/>
      <sheetName val="Peralatan OK EE"/>
      <sheetName val="DASAR"/>
      <sheetName val="표지"/>
      <sheetName val="설비원가"/>
      <sheetName val="Ana. PU"/>
      <sheetName val="SLNK"/>
      <sheetName val="TJ1Q47"/>
      <sheetName val="PTKP"/>
      <sheetName val="MPADC"/>
      <sheetName val="H.BAHAN"/>
      <sheetName val="BQ List"/>
      <sheetName val="JAD-PEL"/>
      <sheetName val="Particular Sch"/>
      <sheetName val="Alamat&amp;STATUS"/>
      <sheetName val="Urugan Pasir"/>
      <sheetName val="Bahan upah"/>
      <sheetName val="1.B"/>
      <sheetName val="Sat Bah &amp; Up"/>
      <sheetName val="Pesanan"/>
      <sheetName val="Penjualan"/>
      <sheetName val="대비표"/>
      <sheetName val="Up &amp; bhn"/>
      <sheetName val="Str"/>
      <sheetName val="Identitas"/>
      <sheetName val="Ana__PU"/>
      <sheetName val="HRG_BAHAN_&amp;_UPAH_okk"/>
      <sheetName val="Analis_Kusen_okk"/>
      <sheetName val="pro_ra_op"/>
      <sheetName val="Bahan_upah"/>
      <sheetName val="1_B"/>
      <sheetName val="3-DIV2"/>
      <sheetName val="struktur_tdk_dipakai"/>
      <sheetName val="Cash_Flow_bulanan"/>
      <sheetName val="Master_1_0"/>
      <sheetName val="On_Time"/>
      <sheetName val="harga_bahan"/>
      <sheetName val="anls_space_frame"/>
      <sheetName val="Perhit_Alat"/>
      <sheetName val="Bill_rekap"/>
      <sheetName val="Bill_of_Qty"/>
      <sheetName val="Peralatan_(2)"/>
      <sheetName val="H_BAHAN"/>
      <sheetName val="BQ_List"/>
      <sheetName val="Particular_Sch"/>
      <sheetName val="Urugan_Pasir"/>
      <sheetName val="Conn__Lib"/>
      <sheetName val="Murk_Up1"/>
      <sheetName val="rekap_rap1"/>
      <sheetName val="rap_rinci1"/>
      <sheetName val="bhn_alt1"/>
      <sheetName val="CASH_FLOW1"/>
      <sheetName val="struktur_tdk_dipakai1"/>
      <sheetName val="Cash_Flow_bulanan1"/>
      <sheetName val="Master_1_01"/>
      <sheetName val="On_Time1"/>
      <sheetName val="harga_bahan1"/>
      <sheetName val="anls_space_frame1"/>
      <sheetName val="pro_ra_op1"/>
      <sheetName val="Perhit_Alat1"/>
      <sheetName val="Bill_rekap1"/>
      <sheetName val="Bill_of_Qty1"/>
      <sheetName val="Peralatan_(2)1"/>
      <sheetName val="H_BAHAN1"/>
      <sheetName val="BQ_List1"/>
      <sheetName val="Particular_Sch1"/>
      <sheetName val="Ana__PU1"/>
      <sheetName val="H_Satuan1"/>
      <sheetName val="HRG_BAHAN_&amp;_UPAH_okk1"/>
      <sheetName val="Analis_Kusen_okk1"/>
      <sheetName val="Urugan_Pasir1"/>
      <sheetName val="Conn__Lib1"/>
      <sheetName val="2017"/>
      <sheetName val="BasicPrice"/>
      <sheetName val="harga dasar"/>
      <sheetName val="1195 B1"/>
      <sheetName val="Bill.1.VAC-Supply-A"/>
      <sheetName val="HD ALAT"/>
      <sheetName val="Upah_Bahan"/>
      <sheetName val="Upah"/>
      <sheetName val="CUACA"/>
      <sheetName val="Tabel Satuan"/>
      <sheetName val="Tabel Item"/>
      <sheetName val="Tabel Alat"/>
      <sheetName val="Tabel Bahan"/>
      <sheetName val="Tabel Tenaga"/>
      <sheetName val="Analisa Alat Berat"/>
      <sheetName val="Hrg.Sat"/>
      <sheetName val="Conveyors"/>
      <sheetName val="GKP"/>
      <sheetName val="jpr"/>
      <sheetName val="B"/>
      <sheetName val="PIPE"/>
      <sheetName val="FLANGE"/>
      <sheetName val="VALVE"/>
      <sheetName val="colection"/>
      <sheetName val="BBM-03"/>
      <sheetName val="DAFTAR HARGA"/>
      <sheetName val="Sheet3"/>
      <sheetName val="Murk_Up4"/>
      <sheetName val="rekap_rap4"/>
      <sheetName val="rap_rinci4"/>
      <sheetName val="bhn_alt4"/>
      <sheetName val="CASH_FLOW4"/>
      <sheetName val="4-Basic_Price2"/>
      <sheetName val="Galian_12"/>
      <sheetName val="Har_Sat2"/>
      <sheetName val="Perm__Test2"/>
      <sheetName val="Perhit_Alat4"/>
      <sheetName val="Master_1_04"/>
      <sheetName val="On_Time4"/>
      <sheetName val="struktur_tdk_dipakai4"/>
      <sheetName val="Cash_Flow_bulanan4"/>
      <sheetName val="harga_bahan4"/>
      <sheetName val="anls_space_frame4"/>
      <sheetName val="Bill_rekap4"/>
      <sheetName val="Bill_of_Qty4"/>
      <sheetName val="Peralatan_(2)4"/>
      <sheetName val="Murk_Up3"/>
      <sheetName val="rekap_rap3"/>
      <sheetName val="rap_rinci3"/>
      <sheetName val="bhn_alt3"/>
      <sheetName val="CASH_FLOW3"/>
      <sheetName val="4-Basic_Price1"/>
      <sheetName val="Galian_11"/>
      <sheetName val="Har_Sat1"/>
      <sheetName val="Perm__Test1"/>
      <sheetName val="Perhit_Alat3"/>
      <sheetName val="Master_1_03"/>
      <sheetName val="On_Time3"/>
      <sheetName val="struktur_tdk_dipakai3"/>
      <sheetName val="Cash_Flow_bulanan3"/>
      <sheetName val="harga_bahan3"/>
      <sheetName val="anls_space_frame3"/>
      <sheetName val="Bill_rekap3"/>
      <sheetName val="Bill_of_Qty3"/>
      <sheetName val="Peralatan_(2)3"/>
      <sheetName val="H_Satuan3"/>
      <sheetName val="E_Adm1"/>
      <sheetName val="Daf_11"/>
      <sheetName val="HARGA_SATUAN1"/>
      <sheetName val="DF_SW_Alat1"/>
      <sheetName val="ALTERN_11"/>
      <sheetName val="Daftar_Harga_Bahan1"/>
      <sheetName val="An_Biaya_Kons_(SNI)1"/>
      <sheetName val="daftar_rehab1"/>
      <sheetName val="Ans_H_Stn_Pek1"/>
      <sheetName val="Peralatan_OK_EE1"/>
      <sheetName val="DAFTAR_ANALISA1"/>
      <sheetName val="HRG_BAHAN_&amp;_UPAH_okk3"/>
      <sheetName val="Analis_Kusen_okk3"/>
      <sheetName val="upah_1"/>
      <sheetName val="Analisa_ME1"/>
      <sheetName val="dongia_(2)1"/>
      <sheetName val="THPDMoi__(2)1"/>
      <sheetName val="t-h_HA_THE1"/>
      <sheetName val="CHITIET_VL-NC-TT_-1p1"/>
      <sheetName val="TONG_HOP_VL-NC_TT1"/>
      <sheetName val="TH_XL1"/>
      <sheetName val="CHITIET_VL-NC-TT-3p1"/>
      <sheetName val="KPVC-BD_1"/>
      <sheetName val="Conn__Lib3"/>
      <sheetName val="pro_ra_op3"/>
      <sheetName val="Ana__PU3"/>
      <sheetName val="H_BAHAN3"/>
      <sheetName val="BQ_List3"/>
      <sheetName val="Particular_Sch3"/>
      <sheetName val="Urugan_Pasir3"/>
      <sheetName val="Bahan_upah2"/>
      <sheetName val="1_B2"/>
      <sheetName val="Sat_Bah_&amp;_Up1"/>
      <sheetName val="Up_&amp;_bhn1"/>
      <sheetName val="Urai__Resap_pengikat1"/>
      <sheetName val="harga_dasar1"/>
      <sheetName val="1195_B11"/>
      <sheetName val="Murk_Up2"/>
      <sheetName val="rekap_rap2"/>
      <sheetName val="rap_rinci2"/>
      <sheetName val="bhn_alt2"/>
      <sheetName val="CASH_FLOW2"/>
      <sheetName val="4-Basic_Price"/>
      <sheetName val="Galian_1"/>
      <sheetName val="Har_Sat"/>
      <sheetName val="Perm__Test"/>
      <sheetName val="Perhit_Alat2"/>
      <sheetName val="Master_1_02"/>
      <sheetName val="On_Time2"/>
      <sheetName val="struktur_tdk_dipakai2"/>
      <sheetName val="Cash_Flow_bulanan2"/>
      <sheetName val="harga_bahan2"/>
      <sheetName val="anls_space_frame2"/>
      <sheetName val="Bill_rekap2"/>
      <sheetName val="Bill_of_Qty2"/>
      <sheetName val="Peralatan_(2)2"/>
      <sheetName val="H_Satuan2"/>
      <sheetName val="E_Adm"/>
      <sheetName val="Daf_1"/>
      <sheetName val="HARGA_SATUAN"/>
      <sheetName val="DF_SW_Alat"/>
      <sheetName val="ALTERN_1"/>
      <sheetName val="Daftar_Harga_Bahan"/>
      <sheetName val="An_Biaya_Kons_(SNI)"/>
      <sheetName val="daftar_rehab"/>
      <sheetName val="Ans_H_Stn_Pek"/>
      <sheetName val="Peralatan_OK_EE"/>
      <sheetName val="DAFTAR_ANALISA"/>
      <sheetName val="HRG_BAHAN_&amp;_UPAH_okk2"/>
      <sheetName val="Analis_Kusen_okk2"/>
      <sheetName val="upah_"/>
      <sheetName val="Analisa_ME"/>
      <sheetName val="dongia_(2)"/>
      <sheetName val="THPDMoi__(2)"/>
      <sheetName val="t-h_HA_THE"/>
      <sheetName val="CHITIET_VL-NC-TT_-1p"/>
      <sheetName val="TONG_HOP_VL-NC_TT"/>
      <sheetName val="TH_XL"/>
      <sheetName val="CHITIET_VL-NC-TT-3p"/>
      <sheetName val="KPVC-BD_"/>
      <sheetName val="Conn__Lib2"/>
      <sheetName val="pro_ra_op2"/>
      <sheetName val="Ana__PU2"/>
      <sheetName val="H_BAHAN2"/>
      <sheetName val="BQ_List2"/>
      <sheetName val="Particular_Sch2"/>
      <sheetName val="Urugan_Pasir2"/>
      <sheetName val="Bahan_upah1"/>
      <sheetName val="1_B1"/>
      <sheetName val="Sat_Bah_&amp;_Up"/>
      <sheetName val="Up_&amp;_bhn"/>
      <sheetName val="Urai__Resap_pengikat"/>
      <sheetName val="harga_dasar"/>
      <sheetName val="1195_B1"/>
      <sheetName val="H_Satuan4"/>
      <sheetName val="E_Adm2"/>
      <sheetName val="Daf_12"/>
      <sheetName val="HARGA_SATUAN2"/>
      <sheetName val="DF_SW_Alat2"/>
      <sheetName val="ALTERN_12"/>
      <sheetName val="Daftar_Harga_Bahan2"/>
      <sheetName val="An_Biaya_Kons_(SNI)2"/>
      <sheetName val="daftar_rehab2"/>
      <sheetName val="Ans_H_Stn_Pek2"/>
      <sheetName val="Peralatan_OK_EE2"/>
      <sheetName val="DAFTAR_ANALISA2"/>
      <sheetName val="HRG_BAHAN_&amp;_UPAH_okk4"/>
      <sheetName val="Analis_Kusen_okk4"/>
      <sheetName val="upah_2"/>
      <sheetName val="Analisa_ME2"/>
      <sheetName val="dongia_(2)2"/>
      <sheetName val="THPDMoi__(2)2"/>
      <sheetName val="t-h_HA_THE2"/>
      <sheetName val="CHITIET_VL-NC-TT_-1p2"/>
      <sheetName val="TONG_HOP_VL-NC_TT2"/>
      <sheetName val="TH_XL2"/>
      <sheetName val="CHITIET_VL-NC-TT-3p2"/>
      <sheetName val="KPVC-BD_2"/>
      <sheetName val="Conn__Lib4"/>
      <sheetName val="pro_ra_op4"/>
      <sheetName val="Ana__PU4"/>
      <sheetName val="H_BAHAN4"/>
      <sheetName val="BQ_List4"/>
      <sheetName val="Particular_Sch4"/>
      <sheetName val="Urugan_Pasir4"/>
      <sheetName val="Bahan_upah3"/>
      <sheetName val="1_B3"/>
      <sheetName val="Sat_Bah_&amp;_Up2"/>
      <sheetName val="Up_&amp;_bhn2"/>
      <sheetName val="Urai__Resap_pengikat2"/>
      <sheetName val="harga_dasar2"/>
      <sheetName val="1195_B12"/>
      <sheetName val="AnalisaSIPIL_RIIL"/>
      <sheetName val="Basic_Price"/>
      <sheetName val="Kuantitas_&amp;_Harga"/>
      <sheetName val="skejul"/>
    </sheetNames>
    <sheetDataSet>
      <sheetData sheetId="0">
        <row r="1">
          <cell r="A1" t="str">
            <v>Rencana Anggaran Pelaksanaan</v>
          </cell>
        </row>
      </sheetData>
      <sheetData sheetId="1">
        <row r="1">
          <cell r="A1" t="str">
            <v>Rencana Anggaran Pelaksanaan</v>
          </cell>
        </row>
      </sheetData>
      <sheetData sheetId="2">
        <row r="1">
          <cell r="A1" t="str">
            <v>Rencana Anggaran Pelaksanaan</v>
          </cell>
        </row>
      </sheetData>
      <sheetData sheetId="3">
        <row r="1">
          <cell r="A1" t="str">
            <v>Rencana Anggaran Pelaksanaan</v>
          </cell>
        </row>
      </sheetData>
      <sheetData sheetId="4">
        <row r="12">
          <cell r="H12">
            <v>1</v>
          </cell>
        </row>
      </sheetData>
      <sheetData sheetId="5">
        <row r="1">
          <cell r="A1" t="str">
            <v>Rencana Anggaran Pelaksanaan</v>
          </cell>
        </row>
      </sheetData>
      <sheetData sheetId="6">
        <row r="1">
          <cell r="A1" t="str">
            <v>Rencana Anggaran Pelaksanaan</v>
          </cell>
        </row>
      </sheetData>
      <sheetData sheetId="7">
        <row r="1">
          <cell r="A1" t="str">
            <v>Rencana Anggaran Pelaksanaan</v>
          </cell>
        </row>
      </sheetData>
      <sheetData sheetId="8">
        <row r="1">
          <cell r="A1" t="str">
            <v>Rencana Anggaran Pelaksanaan</v>
          </cell>
        </row>
      </sheetData>
      <sheetData sheetId="9">
        <row r="1">
          <cell r="A1" t="str">
            <v>Rencana Anggaran Pelaksanaan</v>
          </cell>
        </row>
        <row r="12">
          <cell r="I12">
            <v>1607.3833333333459</v>
          </cell>
          <cell r="J12">
            <v>1607.3833333333459</v>
          </cell>
        </row>
        <row r="13">
          <cell r="I13">
            <v>202.37799999999939</v>
          </cell>
          <cell r="J13">
            <v>809.51199999999756</v>
          </cell>
          <cell r="K13">
            <v>202.37799999999939</v>
          </cell>
        </row>
      </sheetData>
      <sheetData sheetId="10">
        <row r="1">
          <cell r="A1" t="str">
            <v>Rencana Anggaran Pelaksanaan</v>
          </cell>
        </row>
        <row r="12">
          <cell r="H12">
            <v>1</v>
          </cell>
          <cell r="I12">
            <v>1</v>
          </cell>
          <cell r="J12">
            <v>1</v>
          </cell>
        </row>
        <row r="13">
          <cell r="I13">
            <v>1</v>
          </cell>
          <cell r="J13">
            <v>1</v>
          </cell>
          <cell r="K13">
            <v>1</v>
          </cell>
        </row>
        <row r="14">
          <cell r="I14">
            <v>1</v>
          </cell>
          <cell r="J14">
            <v>1</v>
          </cell>
          <cell r="K14">
            <v>1</v>
          </cell>
        </row>
        <row r="15">
          <cell r="I15">
            <v>1</v>
          </cell>
          <cell r="J15">
            <v>1</v>
          </cell>
          <cell r="K15">
            <v>1</v>
          </cell>
        </row>
      </sheetData>
      <sheetData sheetId="11">
        <row r="12">
          <cell r="H12">
            <v>30</v>
          </cell>
          <cell r="I12">
            <v>60</v>
          </cell>
          <cell r="J12">
            <v>90</v>
          </cell>
          <cell r="K12">
            <v>90</v>
          </cell>
        </row>
        <row r="13">
          <cell r="H13">
            <v>5</v>
          </cell>
          <cell r="I13">
            <v>12</v>
          </cell>
          <cell r="J13">
            <v>12</v>
          </cell>
          <cell r="K13">
            <v>12</v>
          </cell>
        </row>
        <row r="14">
          <cell r="I14">
            <v>5</v>
          </cell>
          <cell r="J14">
            <v>10</v>
          </cell>
          <cell r="K14">
            <v>10</v>
          </cell>
        </row>
        <row r="15">
          <cell r="H15">
            <v>2</v>
          </cell>
          <cell r="I15">
            <v>4</v>
          </cell>
          <cell r="J15">
            <v>6</v>
          </cell>
          <cell r="K15">
            <v>6</v>
          </cell>
        </row>
        <row r="16">
          <cell r="H16">
            <v>2</v>
          </cell>
          <cell r="I16">
            <v>5</v>
          </cell>
          <cell r="J16">
            <v>5</v>
          </cell>
          <cell r="K16">
            <v>5</v>
          </cell>
        </row>
        <row r="17">
          <cell r="H17">
            <v>5</v>
          </cell>
          <cell r="I17">
            <v>10</v>
          </cell>
          <cell r="J17">
            <v>10</v>
          </cell>
          <cell r="K17">
            <v>10</v>
          </cell>
        </row>
      </sheetData>
      <sheetData sheetId="12"/>
      <sheetData sheetId="13"/>
      <sheetData sheetId="14" refreshError="1"/>
      <sheetData sheetId="15" refreshError="1"/>
      <sheetData sheetId="16"/>
      <sheetData sheetId="17"/>
      <sheetData sheetId="18"/>
      <sheetData sheetId="19"/>
      <sheetData sheetId="20" refreshError="1"/>
      <sheetData sheetId="21"/>
      <sheetData sheetId="22" refreshError="1"/>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refreshError="1"/>
      <sheetData sheetId="149" refreshError="1"/>
      <sheetData sheetId="150" refreshError="1"/>
      <sheetData sheetId="151" refreshError="1"/>
      <sheetData sheetId="152" refreshError="1"/>
      <sheetData sheetId="153"/>
      <sheetData sheetId="154" refreshError="1"/>
      <sheetData sheetId="155"/>
      <sheetData sheetId="156" refreshError="1"/>
      <sheetData sheetId="157"/>
      <sheetData sheetId="158" refreshError="1"/>
      <sheetData sheetId="159"/>
      <sheetData sheetId="160">
        <row r="1">
          <cell r="A1" t="str">
            <v>Rencana Anggaran Pelaksanaan</v>
          </cell>
        </row>
      </sheetData>
      <sheetData sheetId="161">
        <row r="1">
          <cell r="A1" t="str">
            <v>Rencana Anggaran Pelaksanaan</v>
          </cell>
        </row>
      </sheetData>
      <sheetData sheetId="162">
        <row r="1">
          <cell r="A1" t="str">
            <v>Rencana Anggaran Pelaksanaan</v>
          </cell>
        </row>
      </sheetData>
      <sheetData sheetId="163">
        <row r="1">
          <cell r="A1" t="str">
            <v>Rencana Anggaran Pelaksanaan</v>
          </cell>
        </row>
      </sheetData>
      <sheetData sheetId="164">
        <row r="1">
          <cell r="A1" t="str">
            <v>Rencana Anggaran Pelaksanaan</v>
          </cell>
        </row>
      </sheetData>
      <sheetData sheetId="165" refreshError="1"/>
      <sheetData sheetId="166" refreshError="1"/>
      <sheetData sheetId="167"/>
      <sheetData sheetId="168" refreshError="1"/>
      <sheetData sheetId="169"/>
      <sheetData sheetId="170" refreshError="1"/>
      <sheetData sheetId="171" refreshError="1"/>
      <sheetData sheetId="172"/>
      <sheetData sheetId="173" refreshError="1"/>
      <sheetData sheetId="174"/>
      <sheetData sheetId="175" refreshError="1"/>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refreshError="1"/>
      <sheetData sheetId="188"/>
      <sheetData sheetId="189"/>
      <sheetData sheetId="190" refreshError="1"/>
      <sheetData sheetId="19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ow r="1">
          <cell r="A1" t="str">
            <v>Rencana Anggaran Pelaksanaan</v>
          </cell>
        </row>
      </sheetData>
      <sheetData sheetId="225">
        <row r="1">
          <cell r="A1" t="str">
            <v>Rencana Anggaran Pelaksanaan</v>
          </cell>
        </row>
      </sheetData>
      <sheetData sheetId="226">
        <row r="1">
          <cell r="A1" t="str">
            <v>Rencana Anggaran Pelaksanaan</v>
          </cell>
        </row>
      </sheetData>
      <sheetData sheetId="227">
        <row r="1">
          <cell r="A1" t="str">
            <v>Rencana Anggaran Pelaksanaan</v>
          </cell>
        </row>
      </sheetData>
      <sheetData sheetId="228">
        <row r="1">
          <cell r="A1" t="str">
            <v>Rencana Anggaran Pelaksanaan</v>
          </cell>
        </row>
      </sheetData>
      <sheetData sheetId="229">
        <row r="1">
          <cell r="A1" t="str">
            <v>Rencana Anggaran Pelaksanaan</v>
          </cell>
        </row>
      </sheetData>
      <sheetData sheetId="230" refreshError="1"/>
      <sheetData sheetId="231">
        <row r="1">
          <cell r="A1" t="str">
            <v>Rencana Anggaran Pelaksanaan</v>
          </cell>
        </row>
      </sheetData>
      <sheetData sheetId="232">
        <row r="1">
          <cell r="A1" t="str">
            <v>Rencana Anggaran Pelaksanaan</v>
          </cell>
        </row>
      </sheetData>
      <sheetData sheetId="233">
        <row r="1">
          <cell r="A1" t="str">
            <v>Rencana Anggaran Pelaksanaan</v>
          </cell>
        </row>
      </sheetData>
      <sheetData sheetId="234">
        <row r="1">
          <cell r="A1" t="str">
            <v>Rencana Anggaran Pelaksanaan</v>
          </cell>
        </row>
      </sheetData>
      <sheetData sheetId="235">
        <row r="1">
          <cell r="A1" t="str">
            <v>Rencana Anggaran Pelaksanaan</v>
          </cell>
        </row>
      </sheetData>
      <sheetData sheetId="236">
        <row r="1">
          <cell r="A1" t="str">
            <v>Rencana Anggaran Pelaksanaan</v>
          </cell>
        </row>
      </sheetData>
      <sheetData sheetId="237">
        <row r="1">
          <cell r="A1" t="str">
            <v>Rencana Anggaran Pelaksanaan</v>
          </cell>
        </row>
      </sheetData>
      <sheetData sheetId="238">
        <row r="1">
          <cell r="A1" t="str">
            <v>Rencana Anggaran Pelaksanaan</v>
          </cell>
        </row>
      </sheetData>
      <sheetData sheetId="239">
        <row r="1">
          <cell r="A1" t="str">
            <v>Rencana Anggaran Pelaksanaan</v>
          </cell>
        </row>
      </sheetData>
      <sheetData sheetId="240">
        <row r="1">
          <cell r="A1" t="str">
            <v>Rencana Anggaran Pelaksanaan</v>
          </cell>
        </row>
      </sheetData>
      <sheetData sheetId="241">
        <row r="1">
          <cell r="A1" t="str">
            <v>Rencana Anggaran Pelaksanaan</v>
          </cell>
        </row>
      </sheetData>
      <sheetData sheetId="242">
        <row r="1">
          <cell r="A1" t="str">
            <v>Rencana Anggaran Pelaksanaan</v>
          </cell>
        </row>
      </sheetData>
      <sheetData sheetId="243">
        <row r="1">
          <cell r="A1" t="str">
            <v>Rencana Anggaran Pelaksanaan</v>
          </cell>
        </row>
      </sheetData>
      <sheetData sheetId="244">
        <row r="1">
          <cell r="A1" t="str">
            <v>Rencana Anggaran Pelaksanaan</v>
          </cell>
        </row>
      </sheetData>
      <sheetData sheetId="245">
        <row r="1">
          <cell r="A1" t="str">
            <v>Rencana Anggaran Pelaksanaan</v>
          </cell>
        </row>
      </sheetData>
      <sheetData sheetId="246">
        <row r="1">
          <cell r="A1" t="str">
            <v>Rencana Anggaran Pelaksanaan</v>
          </cell>
        </row>
      </sheetData>
      <sheetData sheetId="247">
        <row r="1">
          <cell r="A1" t="str">
            <v>Rencana Anggaran Pelaksanaan</v>
          </cell>
        </row>
      </sheetData>
      <sheetData sheetId="248">
        <row r="1">
          <cell r="A1" t="str">
            <v>Rencana Anggaran Pelaksanaan</v>
          </cell>
        </row>
      </sheetData>
      <sheetData sheetId="249">
        <row r="1">
          <cell r="A1" t="str">
            <v>Rencana Anggaran Pelaksanaan</v>
          </cell>
        </row>
      </sheetData>
      <sheetData sheetId="250">
        <row r="1">
          <cell r="A1" t="str">
            <v>Rencana Anggaran Pelaksanaan</v>
          </cell>
        </row>
      </sheetData>
      <sheetData sheetId="251">
        <row r="1">
          <cell r="A1" t="str">
            <v>Rencana Anggaran Pelaksanaan</v>
          </cell>
        </row>
      </sheetData>
      <sheetData sheetId="252">
        <row r="1">
          <cell r="A1" t="str">
            <v>Rencana Anggaran Pelaksanaan</v>
          </cell>
        </row>
      </sheetData>
      <sheetData sheetId="253">
        <row r="1">
          <cell r="A1" t="str">
            <v>Rencana Anggaran Pelaksanaan</v>
          </cell>
        </row>
      </sheetData>
      <sheetData sheetId="254">
        <row r="1">
          <cell r="A1" t="str">
            <v>Rencana Anggaran Pelaksanaan</v>
          </cell>
        </row>
      </sheetData>
      <sheetData sheetId="255">
        <row r="1">
          <cell r="A1" t="str">
            <v>Rencana Anggaran Pelaksanaan</v>
          </cell>
        </row>
      </sheetData>
      <sheetData sheetId="256">
        <row r="1">
          <cell r="A1" t="str">
            <v>Rencana Anggaran Pelaksanaan</v>
          </cell>
        </row>
      </sheetData>
      <sheetData sheetId="257">
        <row r="1">
          <cell r="A1" t="str">
            <v>Rencana Anggaran Pelaksanaan</v>
          </cell>
        </row>
      </sheetData>
      <sheetData sheetId="258">
        <row r="1">
          <cell r="A1" t="str">
            <v>Rencana Anggaran Pelaksanaan</v>
          </cell>
        </row>
      </sheetData>
      <sheetData sheetId="259">
        <row r="1">
          <cell r="A1" t="str">
            <v>Rencana Anggaran Pelaksanaan</v>
          </cell>
        </row>
      </sheetData>
      <sheetData sheetId="260">
        <row r="1">
          <cell r="A1" t="str">
            <v>Rencana Anggaran Pelaksanaan</v>
          </cell>
        </row>
      </sheetData>
      <sheetData sheetId="261">
        <row r="1">
          <cell r="A1" t="str">
            <v>Rencana Anggaran Pelaksanaan</v>
          </cell>
        </row>
      </sheetData>
      <sheetData sheetId="262">
        <row r="1">
          <cell r="A1" t="str">
            <v>Rencana Anggaran Pelaksanaan</v>
          </cell>
        </row>
      </sheetData>
      <sheetData sheetId="263">
        <row r="1">
          <cell r="A1" t="str">
            <v>Rencana Anggaran Pelaksanaan</v>
          </cell>
        </row>
      </sheetData>
      <sheetData sheetId="264">
        <row r="1">
          <cell r="A1" t="str">
            <v>Rencana Anggaran Pelaksanaan</v>
          </cell>
        </row>
      </sheetData>
      <sheetData sheetId="265">
        <row r="1">
          <cell r="A1" t="str">
            <v>Rencana Anggaran Pelaksanaan</v>
          </cell>
        </row>
      </sheetData>
      <sheetData sheetId="266">
        <row r="1">
          <cell r="A1" t="str">
            <v>Rencana Anggaran Pelaksanaan</v>
          </cell>
        </row>
      </sheetData>
      <sheetData sheetId="267">
        <row r="1">
          <cell r="A1" t="str">
            <v>Rencana Anggaran Pelaksanaan</v>
          </cell>
        </row>
      </sheetData>
      <sheetData sheetId="268">
        <row r="1">
          <cell r="A1" t="str">
            <v>Rencana Anggaran Pelaksanaan</v>
          </cell>
        </row>
      </sheetData>
      <sheetData sheetId="269">
        <row r="1">
          <cell r="A1" t="str">
            <v>Rencana Anggaran Pelaksanaan</v>
          </cell>
        </row>
      </sheetData>
      <sheetData sheetId="270">
        <row r="12">
          <cell r="H12">
            <v>30</v>
          </cell>
        </row>
      </sheetData>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12">
          <cell r="H12">
            <v>30</v>
          </cell>
        </row>
      </sheetData>
      <sheetData sheetId="299">
        <row r="1">
          <cell r="A1" t="str">
            <v>Rencana Anggaran Pelaksanaan</v>
          </cell>
        </row>
      </sheetData>
      <sheetData sheetId="300">
        <row r="1">
          <cell r="A1" t="str">
            <v>Rencana Anggaran Pelaksanaan</v>
          </cell>
        </row>
      </sheetData>
      <sheetData sheetId="301">
        <row r="1">
          <cell r="A1" t="str">
            <v>Rencana Anggaran Pelaksanaan</v>
          </cell>
        </row>
      </sheetData>
      <sheetData sheetId="302">
        <row r="1">
          <cell r="A1" t="str">
            <v>Rencana Anggaran Pelaksanaan</v>
          </cell>
        </row>
      </sheetData>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2">
          <cell r="H12">
            <v>30</v>
          </cell>
        </row>
      </sheetData>
      <sheetData sheetId="318">
        <row r="1">
          <cell r="A1" t="str">
            <v>Rencana Anggaran Pelaksanaan</v>
          </cell>
        </row>
      </sheetData>
      <sheetData sheetId="319">
        <row r="1">
          <cell r="A1" t="str">
            <v>Rencana Anggaran Pelaksanaan</v>
          </cell>
        </row>
      </sheetData>
      <sheetData sheetId="320">
        <row r="1">
          <cell r="A1" t="str">
            <v>Rencana Anggaran Pelaksanaan</v>
          </cell>
        </row>
      </sheetData>
      <sheetData sheetId="321">
        <row r="1">
          <cell r="A1" t="str">
            <v>Rencana Anggaran Pelaksanaan</v>
          </cell>
        </row>
      </sheetData>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row r="12">
          <cell r="H12">
            <v>30</v>
          </cell>
        </row>
      </sheetData>
      <sheetData sheetId="375">
        <row r="1">
          <cell r="A1" t="str">
            <v>Rencana Anggaran Pelaksanaan</v>
          </cell>
        </row>
      </sheetData>
      <sheetData sheetId="376">
        <row r="1">
          <cell r="A1" t="str">
            <v>Rencana Anggaran Pelaksanaan</v>
          </cell>
        </row>
      </sheetData>
      <sheetData sheetId="377">
        <row r="1">
          <cell r="A1" t="str">
            <v>Rencana Anggaran Pelaksanaan</v>
          </cell>
        </row>
      </sheetData>
      <sheetData sheetId="378">
        <row r="1">
          <cell r="A1" t="str">
            <v>Rencana Anggaran Pelaksanaan</v>
          </cell>
        </row>
      </sheetData>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VER BAB"/>
      <sheetName val="PETA"/>
      <sheetName val="MPU"/>
      <sheetName val="VOLUME"/>
      <sheetName val="REKAP"/>
      <sheetName val="BOQ"/>
      <sheetName val="DIV1"/>
      <sheetName val="BASIC"/>
      <sheetName val="anal"/>
      <sheetName val="UMUM"/>
      <sheetName val="DIV1A"/>
      <sheetName val="DIV2"/>
      <sheetName val="DIV3"/>
      <sheetName val="DIV4"/>
      <sheetName val="DIV5"/>
      <sheetName val="DIV6"/>
      <sheetName val="DIV7"/>
      <sheetName val="DIV8"/>
      <sheetName val="DIV9"/>
      <sheetName val="DIV10"/>
      <sheetName val="QUARY"/>
      <sheetName val="ALAT1"/>
      <sheetName val="ALAT2"/>
      <sheetName val="AGGREGAT"/>
      <sheetName val="Klas B0"/>
    </sheetNames>
    <sheetDataSet>
      <sheetData sheetId="0"/>
      <sheetData sheetId="1"/>
      <sheetData sheetId="2"/>
      <sheetData sheetId="3"/>
      <sheetData sheetId="4"/>
      <sheetData sheetId="5"/>
      <sheetData sheetId="6"/>
      <sheetData sheetId="7"/>
      <sheetData sheetId="8">
        <row r="8">
          <cell r="F8">
            <v>4125</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2">
          <cell r="AW12">
            <v>99794.902383031294</v>
          </cell>
        </row>
      </sheetData>
      <sheetData sheetId="23"/>
      <sheetData sheetId="24"/>
      <sheetData sheetId="2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RT"/>
      <sheetName val="ESCON"/>
      <sheetName val="SCOPE"/>
      <sheetName val="MAKER"/>
      <sheetName val="BQ"/>
    </sheetNames>
    <sheetDataSet>
      <sheetData sheetId="0"/>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 TEKNIK 1 (farhan)"/>
      <sheetName val="Fasade Farmasi"/>
      <sheetName val="Vol Kedokteran Rev"/>
      <sheetName val="Backup STR FARMAS"/>
      <sheetName val="BESI farmasi"/>
      <sheetName val="Vol. Baja kedok"/>
      <sheetName val="Backup STR kedok"/>
      <sheetName val="BESI kedok"/>
      <sheetName val="Backup Data center 02"/>
      <sheetName val="Backup ars teknik 2"/>
      <sheetName val="TERBILANG"/>
      <sheetName val="00. PEKERJAAN PERSIAPAN"/>
      <sheetName val="1. REKAP TEKNIK 1"/>
      <sheetName val="1. RAB TEKNIK 1"/>
      <sheetName val="1. REKAP TEKNIK 2"/>
      <sheetName val="1. RAB TEKNIK 2"/>
      <sheetName val="2. REKAP FARMASI"/>
      <sheetName val="2. RAB FARMASI"/>
      <sheetName val="3. REKAP KEDOKTERAN"/>
      <sheetName val="3. RAB KEDOKTERAN"/>
      <sheetName val="4. REKAP DATA CENTRE"/>
      <sheetName val="4. RAB DATA CENTRE"/>
      <sheetName val="5. REKAP MA'HAD PUTRA"/>
      <sheetName val="5. RAB MA'HAD PUTRA"/>
      <sheetName val="6. REKAP MA'HAD PUTRI"/>
      <sheetName val="6. RAB MA'HAD PUTRI"/>
      <sheetName val="7. REKAP ITC"/>
      <sheetName val="7. RAB ITC"/>
      <sheetName val="HARGA SATUAN"/>
      <sheetName val="ANALISA"/>
      <sheetName val="BAHAN"/>
      <sheetName val="Bata Asrama putra"/>
      <sheetName val="ARS ITC 2"/>
      <sheetName val="BESI"/>
      <sheetName val="BESI 00"/>
      <sheetName val="ARS - Teknik 01"/>
      <sheetName val="ARS Data center 02"/>
      <sheetName val="Bata Teknik02"/>
      <sheetName val="ARS ITC"/>
      <sheetName val="ARS Asrama putra 02"/>
      <sheetName val="STR MA'HAD (2)"/>
      <sheetName val="STR MA'HAD"/>
      <sheetName val="Bata Kedokteran"/>
      <sheetName val="ARS MA'HAD PUTRA"/>
      <sheetName val="VOL ARS Farmasi"/>
      <sheetName val="BESI MAHAD REV 02"/>
      <sheetName val="STR MAHAD REV 02"/>
      <sheetName val="Bata Farmasi"/>
      <sheetName val="ARS Data center"/>
      <sheetName val="CAT Asrama putra"/>
      <sheetName val="Backup STR (farhan)"/>
      <sheetName val="PRAKTIS MAHAD"/>
      <sheetName val="ARS Asrama putra 03"/>
      <sheetName val="sponing Kedokteran"/>
      <sheetName val="SPONENGAN Farmasi"/>
      <sheetName val="ARS Teknik01"/>
      <sheetName val="BESI UIN Teknik 1"/>
      <sheetName val="New An. Master"/>
      <sheetName val="ESCON"/>
      <sheetName val="ANALYSIS"/>
      <sheetName val="Upah"/>
    </sheetNames>
    <sheetDataSet>
      <sheetData sheetId="0">
        <row r="14">
          <cell r="F14">
            <v>2.85</v>
          </cell>
        </row>
      </sheetData>
      <sheetData sheetId="1">
        <row r="13">
          <cell r="F13">
            <v>0.8</v>
          </cell>
        </row>
      </sheetData>
      <sheetData sheetId="2">
        <row r="13">
          <cell r="F13">
            <v>0.8</v>
          </cell>
        </row>
      </sheetData>
      <sheetData sheetId="3">
        <row r="14">
          <cell r="F14">
            <v>2.85</v>
          </cell>
        </row>
      </sheetData>
      <sheetData sheetId="4">
        <row r="14">
          <cell r="F14">
            <v>0.4</v>
          </cell>
        </row>
      </sheetData>
      <sheetData sheetId="5">
        <row r="13">
          <cell r="F13">
            <v>0.15</v>
          </cell>
        </row>
      </sheetData>
      <sheetData sheetId="6">
        <row r="14">
          <cell r="F14">
            <v>5.19</v>
          </cell>
        </row>
      </sheetData>
      <sheetData sheetId="7">
        <row r="14">
          <cell r="F14">
            <v>0.4</v>
          </cell>
        </row>
      </sheetData>
      <sheetData sheetId="8">
        <row r="13">
          <cell r="F13">
            <v>0.9</v>
          </cell>
        </row>
      </sheetData>
      <sheetData sheetId="9">
        <row r="13">
          <cell r="F13">
            <v>0.8</v>
          </cell>
        </row>
      </sheetData>
      <sheetData sheetId="10"/>
      <sheetData sheetId="11"/>
      <sheetData sheetId="12">
        <row r="19">
          <cell r="F19">
            <v>20868995073.262554</v>
          </cell>
        </row>
      </sheetData>
      <sheetData sheetId="13">
        <row r="14">
          <cell r="F14" t="str">
            <v>A. 2.2.1.2.</v>
          </cell>
        </row>
      </sheetData>
      <sheetData sheetId="14">
        <row r="19">
          <cell r="F19">
            <v>22352878441.938599</v>
          </cell>
        </row>
      </sheetData>
      <sheetData sheetId="15">
        <row r="14">
          <cell r="F14" t="str">
            <v>A. 2.2.1.2.</v>
          </cell>
        </row>
      </sheetData>
      <sheetData sheetId="16">
        <row r="19">
          <cell r="F19">
            <v>48202378290.875397</v>
          </cell>
        </row>
      </sheetData>
      <sheetData sheetId="17">
        <row r="14">
          <cell r="F14" t="str">
            <v>A. 2.2.1.2.</v>
          </cell>
        </row>
      </sheetData>
      <sheetData sheetId="18">
        <row r="19">
          <cell r="F19">
            <v>56854243971.458649</v>
          </cell>
        </row>
      </sheetData>
      <sheetData sheetId="19">
        <row r="14">
          <cell r="F14" t="str">
            <v>A. 2.2.1.2.</v>
          </cell>
        </row>
      </sheetData>
      <sheetData sheetId="20">
        <row r="19">
          <cell r="F19">
            <v>49837060400.882332</v>
          </cell>
        </row>
      </sheetData>
      <sheetData sheetId="21">
        <row r="14">
          <cell r="F14" t="str">
            <v>A. 2.2.1.2.</v>
          </cell>
        </row>
      </sheetData>
      <sheetData sheetId="22">
        <row r="19">
          <cell r="F19" t="e">
            <v>#REF!</v>
          </cell>
        </row>
      </sheetData>
      <sheetData sheetId="23">
        <row r="14">
          <cell r="F14" t="str">
            <v>A. 2.2.1.2.</v>
          </cell>
        </row>
      </sheetData>
      <sheetData sheetId="24">
        <row r="19">
          <cell r="F19">
            <v>1251439831</v>
          </cell>
        </row>
      </sheetData>
      <sheetData sheetId="25">
        <row r="14">
          <cell r="F14" t="str">
            <v>A. 2.2.1.2.</v>
          </cell>
        </row>
      </sheetData>
      <sheetData sheetId="26">
        <row r="19">
          <cell r="F19">
            <v>4977693380.4367523</v>
          </cell>
        </row>
      </sheetData>
      <sheetData sheetId="27">
        <row r="14">
          <cell r="F14" t="str">
            <v>A. 2.2.1.2.</v>
          </cell>
        </row>
      </sheetData>
      <sheetData sheetId="28">
        <row r="13">
          <cell r="F13">
            <v>488800</v>
          </cell>
        </row>
      </sheetData>
      <sheetData sheetId="29">
        <row r="30">
          <cell r="H30">
            <v>45500</v>
          </cell>
        </row>
      </sheetData>
      <sheetData sheetId="30">
        <row r="13">
          <cell r="F13">
            <v>87000</v>
          </cell>
        </row>
      </sheetData>
      <sheetData sheetId="31">
        <row r="13">
          <cell r="F13">
            <v>0.9</v>
          </cell>
        </row>
      </sheetData>
      <sheetData sheetId="32">
        <row r="13">
          <cell r="F13">
            <v>3.7499999000000002</v>
          </cell>
        </row>
      </sheetData>
      <sheetData sheetId="33">
        <row r="14">
          <cell r="F14">
            <v>0.4</v>
          </cell>
        </row>
      </sheetData>
      <sheetData sheetId="34">
        <row r="14">
          <cell r="F14">
            <v>0.4</v>
          </cell>
        </row>
      </sheetData>
      <sheetData sheetId="35">
        <row r="13">
          <cell r="F13">
            <v>0.9</v>
          </cell>
        </row>
      </sheetData>
      <sheetData sheetId="36">
        <row r="13">
          <cell r="F13">
            <v>0.9</v>
          </cell>
        </row>
      </sheetData>
      <sheetData sheetId="37">
        <row r="22">
          <cell r="H22">
            <v>31.82</v>
          </cell>
        </row>
      </sheetData>
      <sheetData sheetId="38">
        <row r="13">
          <cell r="F13">
            <v>4.3250000999999996</v>
          </cell>
        </row>
      </sheetData>
      <sheetData sheetId="39">
        <row r="22">
          <cell r="H22">
            <v>29.153999999999996</v>
          </cell>
        </row>
      </sheetData>
      <sheetData sheetId="40">
        <row r="15">
          <cell r="F15">
            <v>2</v>
          </cell>
        </row>
      </sheetData>
      <sheetData sheetId="41">
        <row r="14">
          <cell r="F14">
            <v>0.4</v>
          </cell>
        </row>
      </sheetData>
      <sheetData sheetId="42">
        <row r="22">
          <cell r="H22">
            <v>30.873999999999999</v>
          </cell>
        </row>
      </sheetData>
      <sheetData sheetId="43">
        <row r="13">
          <cell r="F13">
            <v>1.4499991000000001</v>
          </cell>
        </row>
      </sheetData>
      <sheetData sheetId="44">
        <row r="13">
          <cell r="F13">
            <v>0.8</v>
          </cell>
        </row>
      </sheetData>
      <sheetData sheetId="45">
        <row r="14">
          <cell r="F14">
            <v>0.4</v>
          </cell>
        </row>
      </sheetData>
      <sheetData sheetId="46">
        <row r="15">
          <cell r="F15">
            <v>2.4</v>
          </cell>
        </row>
      </sheetData>
      <sheetData sheetId="47">
        <row r="275">
          <cell r="D275" t="str">
            <v>Elv.+9.900</v>
          </cell>
        </row>
      </sheetData>
      <sheetData sheetId="48">
        <row r="13">
          <cell r="F13">
            <v>0.9</v>
          </cell>
        </row>
      </sheetData>
      <sheetData sheetId="49">
        <row r="22">
          <cell r="H22">
            <v>3.2249999999999992</v>
          </cell>
        </row>
      </sheetData>
      <sheetData sheetId="50">
        <row r="15">
          <cell r="F15">
            <v>2.4</v>
          </cell>
        </row>
      </sheetData>
      <sheetData sheetId="51">
        <row r="136">
          <cell r="H136">
            <v>2.1</v>
          </cell>
        </row>
      </sheetData>
      <sheetData sheetId="52">
        <row r="56">
          <cell r="H56">
            <v>2.7719999999999994</v>
          </cell>
        </row>
      </sheetData>
      <sheetData sheetId="53">
        <row r="22">
          <cell r="H22">
            <v>30.873999999999999</v>
          </cell>
        </row>
      </sheetData>
      <sheetData sheetId="54">
        <row r="275">
          <cell r="D275" t="str">
            <v>Elv.+9.900</v>
          </cell>
        </row>
      </sheetData>
      <sheetData sheetId="55">
        <row r="13">
          <cell r="F13">
            <v>0</v>
          </cell>
        </row>
      </sheetData>
      <sheetData sheetId="56" refreshError="1"/>
      <sheetData sheetId="57" refreshError="1"/>
      <sheetData sheetId="58" refreshError="1"/>
      <sheetData sheetId="59" refreshError="1"/>
      <sheetData sheetId="6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dasar T-M-A"/>
      <sheetName val="breakdown"/>
      <sheetName val="breakdown (2)"/>
      <sheetName val="ESCON"/>
      <sheetName val="Cash Flow bulanan"/>
      <sheetName val="TE TS FA LAN MATV"/>
      <sheetName val="Hrg Satuan"/>
    </sheetNames>
    <sheetDataSet>
      <sheetData sheetId="0">
        <row r="6">
          <cell r="B6" t="str">
            <v>Mandor</v>
          </cell>
        </row>
      </sheetData>
      <sheetData sheetId="1"/>
      <sheetData sheetId="2"/>
      <sheetData sheetId="3"/>
      <sheetData sheetId="4"/>
      <sheetData sheetId="5"/>
      <sheetData sheetId="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Kulit"/>
      <sheetName val="r df kw"/>
      <sheetName val="df kw"/>
      <sheetName val="harga dasar"/>
      <sheetName val="mobilisasi"/>
      <sheetName val="satuan"/>
      <sheetName val="L 1"/>
      <sheetName val="L 5"/>
      <sheetName val="L 6a"/>
      <sheetName val="L 6b"/>
      <sheetName val="L 7"/>
      <sheetName val="L 9"/>
      <sheetName val="L 10"/>
      <sheetName val="L 11"/>
      <sheetName val="L 12"/>
      <sheetName val="L 13"/>
      <sheetName val="L 14"/>
      <sheetName val="surat"/>
      <sheetName val="A DA"/>
      <sheetName val="Neraca"/>
    </sheetNames>
    <sheetDataSet>
      <sheetData sheetId="0"/>
      <sheetData sheetId="1"/>
      <sheetData sheetId="2"/>
      <sheetData sheetId="3"/>
      <sheetData sheetId="4"/>
      <sheetData sheetId="5"/>
      <sheetData sheetId="6"/>
      <sheetData sheetId="7">
        <row r="26">
          <cell r="G26">
            <v>1.1505171476485723</v>
          </cell>
          <cell r="H26">
            <v>2.5444690939015411</v>
          </cell>
          <cell r="I26">
            <v>3.3026307932258048</v>
          </cell>
          <cell r="J26">
            <v>4.0607924925500685</v>
          </cell>
          <cell r="K26">
            <v>5.7512075169679742</v>
          </cell>
          <cell r="L26">
            <v>7.4416225413858799</v>
          </cell>
          <cell r="M26">
            <v>9.1320375658037864</v>
          </cell>
          <cell r="N26">
            <v>11.263797535266937</v>
          </cell>
          <cell r="O26">
            <v>18.449351956683046</v>
          </cell>
          <cell r="P26">
            <v>33.412433139115713</v>
          </cell>
          <cell r="Q26">
            <v>48.37551432154838</v>
          </cell>
          <cell r="R26">
            <v>62.897250558935802</v>
          </cell>
          <cell r="S26">
            <v>72.121757545765874</v>
          </cell>
          <cell r="T26">
            <v>84.105834976904418</v>
          </cell>
          <cell r="U26">
            <v>96.089912408042963</v>
          </cell>
          <cell r="V26">
            <v>100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Rekapitulasi"/>
      <sheetName val="Pendukung"/>
      <sheetName val="Peralatan"/>
      <sheetName val="Metode"/>
      <sheetName val="pldt"/>
      <sheetName val="Schedule Revisi(4)"/>
      <sheetName val="DivVII"/>
      <sheetName val="bq"/>
      <sheetName val="Basic_Price"/>
      <sheetName val="DHSD"/>
      <sheetName val="alat"/>
      <sheetName val="total"/>
      <sheetName val="DivIV"/>
      <sheetName val="DivV"/>
      <sheetName val="DivVIII"/>
      <sheetName val="DivIII"/>
      <sheetName val="divII"/>
      <sheetName val="mobilisation"/>
      <sheetName val="bahan"/>
      <sheetName val="divI"/>
      <sheetName val="Engine"/>
      <sheetName val="div_8"/>
      <sheetName val="HARGADASAR"/>
      <sheetName val="rekI"/>
      <sheetName val="quarry"/>
      <sheetName val="umum"/>
      <sheetName val="upah"/>
      <sheetName val="Informasi"/>
      <sheetName val="Daftar_Harga_Upah_dan_Bahan"/>
      <sheetName val="Sheet1"/>
      <sheetName val="Peralatan_(2)"/>
      <sheetName val="Biaya-Lat"/>
      <sheetName val="UPH,BHN,ALT"/>
      <sheetName val="hsd"/>
      <sheetName val="sai"/>
      <sheetName val="DivVI"/>
      <sheetName val="rincian_A"/>
      <sheetName val="S_Curve"/>
      <sheetName val="arp-3a"/>
      <sheetName val="an-alat"/>
      <sheetName val="Analis_harga"/>
      <sheetName val="BREAKDOWN"/>
      <sheetName val="div10"/>
      <sheetName val="Lamp_Cash"/>
      <sheetName val="Upah_bhn"/>
      <sheetName val="RPP01-1"/>
      <sheetName val="BOQ lama"/>
      <sheetName val="ALAT1"/>
      <sheetName val="BASIC"/>
      <sheetName val="ALAT2"/>
      <sheetName val="4-Basic Price"/>
      <sheetName val="5-ALAT(1)"/>
      <sheetName val="D7(1)"/>
      <sheetName val="Lamp-BA2"/>
      <sheetName val="Rekap"/>
      <sheetName val="5-Peralatan"/>
      <sheetName val="AHS"/>
      <sheetName val="ESCON"/>
      <sheetName val="Mobilisasi"/>
      <sheetName val="Direct"/>
      <sheetName val="Bul"/>
      <sheetName val="Sheet9"/>
      <sheetName val="RAB"/>
      <sheetName val="an.pemel.rutin"/>
      <sheetName val="an.mobilisasi"/>
      <sheetName val="an.dmpu"/>
      <sheetName val="daftar.kuantita"/>
      <sheetName val="metode.dmpu"/>
      <sheetName val="ANALISA"/>
      <sheetName val="Kuantitas &amp; Harga"/>
      <sheetName val="Volume"/>
      <sheetName val="umu"/>
      <sheetName val="RUAS"/>
      <sheetName val="DATA"/>
      <sheetName val="FORM SDI"/>
      <sheetName val="KM (1)"/>
      <sheetName val="KM (2)"/>
      <sheetName val="KM (3)"/>
      <sheetName val="KM (4)"/>
      <sheetName val="KM (5)"/>
      <sheetName val="KM (6)"/>
      <sheetName val="KM (7)"/>
      <sheetName val="KM (8)"/>
      <sheetName val="KM (9)"/>
      <sheetName val="KM (10)"/>
      <sheetName val="KM (11)"/>
      <sheetName val="KM (12)"/>
      <sheetName val="KM (13)"/>
      <sheetName val="KM (14)"/>
      <sheetName val="KM (15)"/>
      <sheetName val="KM (16)"/>
      <sheetName val="KM (17)"/>
      <sheetName val="KM (18)"/>
      <sheetName val="KM (19)"/>
      <sheetName val="KM (20)"/>
      <sheetName val="KM (21)"/>
      <sheetName val="UP MINOR"/>
      <sheetName val="NP"/>
      <sheetName val="Profil"/>
      <sheetName val="ISIAN"/>
      <sheetName val="D3"/>
      <sheetName val="D4"/>
      <sheetName val="D5"/>
      <sheetName val="D6"/>
      <sheetName val="D7"/>
      <sheetName val="D8"/>
      <sheetName val="Perm. Test"/>
      <sheetName val="DiV2"/>
      <sheetName val="DiV6"/>
      <sheetName val="DiV4"/>
      <sheetName val="Bill"/>
      <sheetName val="DiV3"/>
      <sheetName val="DiV8"/>
      <sheetName val="DiV7"/>
      <sheetName val="RKP"/>
      <sheetName val="hrg bandar"/>
      <sheetName val="K-618"/>
      <sheetName val="K-710"/>
      <sheetName val="Wrasem-Pndnsari"/>
      <sheetName val="K.020"/>
      <sheetName val="ANA K"/>
      <sheetName val="K-528"/>
      <sheetName val="VOL.TEBING"/>
      <sheetName val="4-Basic_Price"/>
      <sheetName val="Kuantitas_&amp;_Harga"/>
      <sheetName val="Schedule_Revisi(4)"/>
      <sheetName val="an_pemel_rutin"/>
      <sheetName val="an_mobilisasi"/>
      <sheetName val="an_dmpu"/>
      <sheetName val="daftar_kuantita"/>
      <sheetName val="metode_dmpu"/>
      <sheetName val="dayvol WEDI"/>
      <sheetName val="dayvol adibarat"/>
      <sheetName val="ERET"/>
      <sheetName val="Unit-P"/>
      <sheetName val="61004"/>
      <sheetName val="61005"/>
      <sheetName val="61006"/>
      <sheetName val="61007"/>
      <sheetName val="61008"/>
      <sheetName val="Dash"/>
      <sheetName val="Own"/>
      <sheetName val="BoQ-Gen"/>
      <sheetName val="BREAKSCD"/>
      <sheetName val="Harga Satuan"/>
      <sheetName val="Bangunan Utama"/>
      <sheetName val="HDM"/>
      <sheetName val="MTD"/>
      <sheetName val="HDA"/>
      <sheetName val="HDU"/>
      <sheetName val="H.Satuan"/>
      <sheetName val="FORM_SDI"/>
      <sheetName val="KM_(1)"/>
      <sheetName val="KM_(2)"/>
      <sheetName val="KM_(3)"/>
      <sheetName val="KM_(4)"/>
      <sheetName val="KM_(5)"/>
      <sheetName val="KM_(6)"/>
      <sheetName val="KM_(7)"/>
      <sheetName val="KM_(8)"/>
      <sheetName val="KM_(9)"/>
      <sheetName val="KM_(10)"/>
      <sheetName val="KM_(11)"/>
      <sheetName val="KM_(12)"/>
      <sheetName val="KM_(13)"/>
      <sheetName val="KM_(14)"/>
      <sheetName val="KM_(15)"/>
      <sheetName val="KM_(16)"/>
      <sheetName val="KM_(17)"/>
      <sheetName val="KM_(18)"/>
      <sheetName val="KM_(19)"/>
      <sheetName val="KM_(20)"/>
      <sheetName val="KM_(21)"/>
      <sheetName val="boq"/>
      <sheetName val="Galian 1"/>
      <sheetName val="FORM_SDI1"/>
      <sheetName val="KM_(1)1"/>
      <sheetName val="KM_(2)1"/>
      <sheetName val="KM_(3)1"/>
      <sheetName val="KM_(4)1"/>
      <sheetName val="KM_(5)1"/>
      <sheetName val="KM_(6)1"/>
      <sheetName val="KM_(7)1"/>
      <sheetName val="KM_(8)1"/>
      <sheetName val="KM_(9)1"/>
      <sheetName val="KM_(10)1"/>
      <sheetName val="KM_(11)1"/>
      <sheetName val="KM_(12)1"/>
      <sheetName val="KM_(13)1"/>
      <sheetName val="KM_(14)1"/>
      <sheetName val="KM_(15)1"/>
      <sheetName val="KM_(16)1"/>
      <sheetName val="KM_(17)1"/>
      <sheetName val="KM_(18)1"/>
      <sheetName val="KM_(19)1"/>
      <sheetName val="KM_(20)1"/>
      <sheetName val="KM_(21)1"/>
      <sheetName val="H_Satuan"/>
      <sheetName val="JUDUL"/>
      <sheetName val="Har Sat"/>
      <sheetName val="LOADDAT"/>
      <sheetName val="HARSAT"/>
      <sheetName val="Mainroad"/>
      <sheetName val="PNT"/>
      <sheetName val="upah bahan"/>
      <sheetName val="A"/>
      <sheetName val="bahan upah"/>
      <sheetName val="RAB 2"/>
      <sheetName val="Harga Bahan &amp; Upah"/>
      <sheetName val="FORM_SDI2"/>
      <sheetName val="KM_(1)2"/>
      <sheetName val="KM_(2)2"/>
      <sheetName val="KM_(3)2"/>
      <sheetName val="KM_(4)2"/>
      <sheetName val="KM_(5)2"/>
      <sheetName val="KM_(6)2"/>
      <sheetName val="KM_(7)2"/>
      <sheetName val="KM_(8)2"/>
      <sheetName val="KM_(9)2"/>
      <sheetName val="KM_(10)2"/>
      <sheetName val="KM_(11)2"/>
      <sheetName val="KM_(12)2"/>
      <sheetName val="KM_(13)2"/>
      <sheetName val="KM_(14)2"/>
      <sheetName val="KM_(15)2"/>
      <sheetName val="KM_(16)2"/>
      <sheetName val="KM_(17)2"/>
      <sheetName val="KM_(18)2"/>
      <sheetName val="KM_(19)2"/>
      <sheetName val="KM_(20)2"/>
      <sheetName val="KM_(21)2"/>
      <sheetName val="H_Satuan1"/>
      <sheetName val="Agregat Halus &amp; Kasar"/>
      <sheetName val="Analisa Gabungan"/>
      <sheetName val="Grading Tahap 1"/>
      <sheetName val="An-Pek-Arui"/>
      <sheetName val="Owning"/>
      <sheetName val="HargaBahan"/>
      <sheetName val="Trial Paving"/>
      <sheetName val="hrg sat1"/>
      <sheetName val="4-Basic_Price1"/>
      <sheetName val="Kuantitas_&amp;_Harga1"/>
      <sheetName val="Schedule_Revisi(4)1"/>
      <sheetName val="an_pemel_rutin1"/>
      <sheetName val="an_mobilisasi1"/>
      <sheetName val="an_dmpu1"/>
      <sheetName val="daftar_kuantita1"/>
      <sheetName val="metode_dmpu1"/>
      <sheetName val="hrg_sat"/>
      <sheetName val="Alat (2)"/>
      <sheetName val="7a"/>
      <sheetName val="ANAL"/>
      <sheetName val="Shedule"/>
      <sheetName val="Koef"/>
      <sheetName val="Additional"/>
      <sheetName val="NP (2)"/>
      <sheetName val="DAF-2"/>
      <sheetName val="4-Basic_Price2"/>
      <sheetName val="Kuantitas_&amp;_Harga2"/>
      <sheetName val="Schedule_Revisi(4)2"/>
      <sheetName val="an_pemel_rutin2"/>
      <sheetName val="an_mobilisasi2"/>
      <sheetName val="an_dmpu2"/>
      <sheetName val="daftar_kuantita2"/>
      <sheetName val="metode_dmpu2"/>
      <sheetName val="dayvol_WEDI"/>
      <sheetName val="dayvol_adibarat"/>
      <sheetName val="hrg_sat1"/>
      <sheetName val="BOQ_lama"/>
      <sheetName val="UP_MINOR"/>
      <sheetName val="Cover1"/>
      <sheetName val="Pt"/>
      <sheetName val="Penjumlahan"/>
      <sheetName val="Harga Sat Dasar"/>
      <sheetName val="Aggr"/>
      <sheetName val="COVER"/>
      <sheetName val="DIV1"/>
      <sheetName val="XLR_NoRangeSheet"/>
      <sheetName val="DB"/>
      <sheetName val="JAD-PEL"/>
      <sheetName val="FINISHING"/>
      <sheetName val="2.1"/>
      <sheetName val="Analisa Harsat"/>
      <sheetName val="Analisa "/>
      <sheetName val="LUAS 2"/>
      <sheetName val="U"/>
      <sheetName val="isian harga"/>
      <sheetName val="Summary"/>
      <sheetName val="SCEDHULLE"/>
      <sheetName val="Tukang"/>
      <sheetName val="LAP-MGG-DINAS"/>
      <sheetName val="DAFTAR ISI LAMPIRAN KUALIFIKASI"/>
      <sheetName val="sche"/>
      <sheetName val="112-885"/>
      <sheetName val="Anl.+"/>
      <sheetName val="harga"/>
      <sheetName val=" anal hrg sat"/>
      <sheetName val="DAFTAR HARGA"/>
      <sheetName val="Harga "/>
      <sheetName val="Daf Bahan"/>
      <sheetName val="Rekap Anal"/>
      <sheetName val="ANLS ALAT"/>
      <sheetName val="INPUT"/>
      <sheetName val="Basic DT"/>
      <sheetName val="Data UPA"/>
      <sheetName val="BasicPrice"/>
      <sheetName val="Rekap MC"/>
      <sheetName val="RAB-SPL2"/>
      <sheetName val="SDM"/>
      <sheetName val="map"/>
      <sheetName val="grpsr2"/>
      <sheetName val="upah-baru"/>
      <sheetName val="DRUP (ASLI)"/>
      <sheetName val="UNIT PRICE"/>
      <sheetName val="UANG"/>
      <sheetName val="Analisa (me)"/>
      <sheetName val="TRAFFIC"/>
      <sheetName val="UMUR ALAT"/>
      <sheetName val="FAKTOR MODAL CRF"/>
      <sheetName val="BQ1"/>
      <sheetName val="Analisa Quarry"/>
      <sheetName val="Basic Price"/>
      <sheetName val="HARGA BAHAN"/>
      <sheetName val="HARGA ALAT"/>
      <sheetName val="8LT 12"/>
      <sheetName val="FORM_SDI3"/>
      <sheetName val="KM_(1)3"/>
      <sheetName val="KM_(2)3"/>
      <sheetName val="KM_(3)3"/>
      <sheetName val="KM_(4)3"/>
      <sheetName val="KM_(5)3"/>
      <sheetName val="KM_(6)3"/>
      <sheetName val="KM_(7)3"/>
      <sheetName val="KM_(8)3"/>
      <sheetName val="KM_(9)3"/>
      <sheetName val="KM_(10)3"/>
      <sheetName val="KM_(11)3"/>
      <sheetName val="KM_(12)3"/>
      <sheetName val="KM_(13)3"/>
      <sheetName val="KM_(14)3"/>
      <sheetName val="KM_(15)3"/>
      <sheetName val="KM_(16)3"/>
      <sheetName val="KM_(17)3"/>
      <sheetName val="KM_(18)3"/>
      <sheetName val="KM_(19)3"/>
      <sheetName val="KM_(20)3"/>
      <sheetName val="KM_(21)3"/>
      <sheetName val="H_Satuan2"/>
      <sheetName val="Galian_1"/>
      <sheetName val="Harga_Satuan"/>
      <sheetName val="Bangunan_Utama"/>
      <sheetName val="Perm__Test"/>
      <sheetName val="Harga Upah"/>
      <sheetName val="RAB ST-ARS-ME"/>
      <sheetName val="UMUM-PU"/>
      <sheetName val="Lamp 2,3a,3b ANAL"/>
      <sheetName val="Analisa Upah Bahan"/>
      <sheetName val="Harga Satuan 2011"/>
      <sheetName val="Pekerjaan Utama"/>
      <sheetName val="Material"/>
      <sheetName val="HARGA SAT"/>
      <sheetName val="Daf.Harga"/>
      <sheetName val="EQ_an"/>
      <sheetName val="Upah &amp; Bahan"/>
      <sheetName val="HARGA MATERIAL"/>
      <sheetName val="Daftar Harga Upah dan Bahan"/>
      <sheetName val="3-DIV3"/>
      <sheetName val="bahan 2004"/>
      <sheetName val="SCHED"/>
      <sheetName val="4-Quarry"/>
      <sheetName val="CROSS"/>
    </sheetNames>
    <sheetDataSet>
      <sheetData sheetId="0">
        <row r="33">
          <cell r="CH33">
            <v>0.12627569595561616</v>
          </cell>
        </row>
      </sheetData>
      <sheetData sheetId="1" refreshError="1">
        <row r="33">
          <cell r="CH33">
            <v>0.12627569595561616</v>
          </cell>
        </row>
        <row r="34">
          <cell r="CG34">
            <v>0</v>
          </cell>
          <cell r="CH34">
            <v>0.12627569595561616</v>
          </cell>
          <cell r="CI34">
            <v>0.50695972133159639</v>
          </cell>
          <cell r="CJ34">
            <v>4.6535897848636978</v>
          </cell>
          <cell r="CK34">
            <v>9.4247663236696724</v>
          </cell>
          <cell r="CL34">
            <v>19.274684069483897</v>
          </cell>
          <cell r="CM34">
            <v>44.837371818692901</v>
          </cell>
          <cell r="CN34">
            <v>63.061174225974092</v>
          </cell>
          <cell r="CO34">
            <v>80.660430157981409</v>
          </cell>
          <cell r="CP34">
            <v>98.259686089988719</v>
          </cell>
          <cell r="CQ34">
            <v>99.999999999999986</v>
          </cell>
        </row>
      </sheetData>
      <sheetData sheetId="2">
        <row r="33">
          <cell r="CH33">
            <v>0.12627569595561616</v>
          </cell>
        </row>
      </sheetData>
      <sheetData sheetId="3">
        <row r="33">
          <cell r="CH33">
            <v>0.12627569595561616</v>
          </cell>
        </row>
      </sheetData>
      <sheetData sheetId="4">
        <row r="33">
          <cell r="CH33">
            <v>0.12627569595561616</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ow r="33">
          <cell r="CH33">
            <v>0.12627569595561616</v>
          </cell>
        </row>
      </sheetData>
      <sheetData sheetId="68">
        <row r="33">
          <cell r="CH33">
            <v>0.12627569595561616</v>
          </cell>
        </row>
      </sheetData>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ow r="33">
          <cell r="CH33">
            <v>0.12627569595561616</v>
          </cell>
        </row>
      </sheetData>
      <sheetData sheetId="100"/>
      <sheetData sheetId="101"/>
      <sheetData sheetId="102">
        <row r="33">
          <cell r="CH33">
            <v>0.12627569595561616</v>
          </cell>
        </row>
      </sheetData>
      <sheetData sheetId="103">
        <row r="33">
          <cell r="CH33">
            <v>0.12627569595561616</v>
          </cell>
        </row>
      </sheetData>
      <sheetData sheetId="104">
        <row r="33">
          <cell r="CH33">
            <v>0.12627569595561616</v>
          </cell>
        </row>
      </sheetData>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33">
          <cell r="CH33">
            <v>0.12627569595561616</v>
          </cell>
        </row>
      </sheetData>
      <sheetData sheetId="114">
        <row r="33">
          <cell r="CH33">
            <v>0.12627569595561616</v>
          </cell>
        </row>
      </sheetData>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ow r="33">
          <cell r="CH33">
            <v>0.12627569595561616</v>
          </cell>
        </row>
      </sheetData>
      <sheetData sheetId="146">
        <row r="33">
          <cell r="CH33">
            <v>0.12627569595561616</v>
          </cell>
        </row>
      </sheetData>
      <sheetData sheetId="147">
        <row r="33">
          <cell r="CH33">
            <v>0.12627569595561616</v>
          </cell>
        </row>
      </sheetData>
      <sheetData sheetId="148">
        <row r="33">
          <cell r="CH33">
            <v>0.12627569595561616</v>
          </cell>
        </row>
      </sheetData>
      <sheetData sheetId="149">
        <row r="33">
          <cell r="CH33">
            <v>0.12627569595561616</v>
          </cell>
        </row>
      </sheetData>
      <sheetData sheetId="150">
        <row r="33">
          <cell r="CH33">
            <v>0.12627569595561616</v>
          </cell>
        </row>
      </sheetData>
      <sheetData sheetId="151">
        <row r="33">
          <cell r="CH33">
            <v>0.12627569595561616</v>
          </cell>
        </row>
      </sheetData>
      <sheetData sheetId="152">
        <row r="33">
          <cell r="CH33">
            <v>0.12627569595561616</v>
          </cell>
        </row>
      </sheetData>
      <sheetData sheetId="153" refreshError="1"/>
      <sheetData sheetId="154" refreshError="1"/>
      <sheetData sheetId="155" refreshError="1"/>
      <sheetData sheetId="156" refreshError="1"/>
      <sheetData sheetId="157">
        <row r="33">
          <cell r="CH33">
            <v>0.12627569595561616</v>
          </cell>
        </row>
      </sheetData>
      <sheetData sheetId="158">
        <row r="33">
          <cell r="CH33">
            <v>0.12627569595561616</v>
          </cell>
        </row>
      </sheetData>
      <sheetData sheetId="159">
        <row r="33">
          <cell r="CH33">
            <v>0.12627569595561616</v>
          </cell>
        </row>
      </sheetData>
      <sheetData sheetId="160">
        <row r="33">
          <cell r="CH33">
            <v>0.12627569595561616</v>
          </cell>
        </row>
      </sheetData>
      <sheetData sheetId="161">
        <row r="33">
          <cell r="CH33">
            <v>0.12627569595561616</v>
          </cell>
        </row>
      </sheetData>
      <sheetData sheetId="162">
        <row r="33">
          <cell r="CH33">
            <v>0.12627569595561616</v>
          </cell>
        </row>
      </sheetData>
      <sheetData sheetId="163">
        <row r="33">
          <cell r="CH33">
            <v>0.12627569595561616</v>
          </cell>
        </row>
      </sheetData>
      <sheetData sheetId="164">
        <row r="33">
          <cell r="CH33">
            <v>0.12627569595561616</v>
          </cell>
        </row>
      </sheetData>
      <sheetData sheetId="165">
        <row r="33">
          <cell r="CH33">
            <v>0.12627569595561616</v>
          </cell>
        </row>
      </sheetData>
      <sheetData sheetId="166">
        <row r="33">
          <cell r="CH33">
            <v>0.12627569595561616</v>
          </cell>
        </row>
      </sheetData>
      <sheetData sheetId="167">
        <row r="33">
          <cell r="CH33">
            <v>0.12627569595561616</v>
          </cell>
        </row>
      </sheetData>
      <sheetData sheetId="168">
        <row r="33">
          <cell r="CH33">
            <v>0.12627569595561616</v>
          </cell>
        </row>
      </sheetData>
      <sheetData sheetId="169">
        <row r="33">
          <cell r="CH33">
            <v>0.12627569595561616</v>
          </cell>
        </row>
      </sheetData>
      <sheetData sheetId="170">
        <row r="33">
          <cell r="CH33">
            <v>0.12627569595561616</v>
          </cell>
        </row>
      </sheetData>
      <sheetData sheetId="171">
        <row r="33">
          <cell r="CH33">
            <v>0.12627569595561616</v>
          </cell>
        </row>
      </sheetData>
      <sheetData sheetId="172">
        <row r="33">
          <cell r="CH33">
            <v>0.12627569595561616</v>
          </cell>
        </row>
      </sheetData>
      <sheetData sheetId="173">
        <row r="33">
          <cell r="CH33">
            <v>0.12627569595561616</v>
          </cell>
        </row>
      </sheetData>
      <sheetData sheetId="174">
        <row r="33">
          <cell r="CH33">
            <v>0.12627569595561616</v>
          </cell>
        </row>
      </sheetData>
      <sheetData sheetId="175">
        <row r="33">
          <cell r="CH33">
            <v>0.12627569595561616</v>
          </cell>
        </row>
      </sheetData>
      <sheetData sheetId="176">
        <row r="33">
          <cell r="CH33">
            <v>0.12627569595561616</v>
          </cell>
        </row>
      </sheetData>
      <sheetData sheetId="177" refreshError="1"/>
      <sheetData sheetId="178" refreshError="1"/>
      <sheetData sheetId="179">
        <row r="33">
          <cell r="CH33">
            <v>0.12627569595561616</v>
          </cell>
        </row>
      </sheetData>
      <sheetData sheetId="180">
        <row r="33">
          <cell r="CH33">
            <v>0.12627569595561616</v>
          </cell>
        </row>
      </sheetData>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refreshError="1"/>
      <sheetData sheetId="309" refreshError="1"/>
      <sheetData sheetId="310" refreshError="1"/>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refreshError="1"/>
      <sheetData sheetId="325"/>
      <sheetData sheetId="326"/>
      <sheetData sheetId="327" refreshError="1"/>
      <sheetData sheetId="328" refreshError="1"/>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ow r="33">
          <cell r="CH33">
            <v>0.12627569595561616</v>
          </cell>
        </row>
      </sheetData>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bhn"/>
      <sheetName val="schalt"/>
      <sheetName val="schtng"/>
      <sheetName val="Bill rekap"/>
    </sheetNames>
    <sheetDataSet>
      <sheetData sheetId="0" refreshError="1"/>
      <sheetData sheetId="1" refreshError="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rt"/>
      <sheetName val="escon"/>
      <sheetName val="maker"/>
      <sheetName val="scope"/>
      <sheetName val="bq"/>
      <sheetName val="PRO"/>
      <sheetName val="SUMPRO"/>
      <sheetName val="sex"/>
      <sheetName val="dbp-0601"/>
      <sheetName val="GTS I PS"/>
      <sheetName val="RAB"/>
      <sheetName val="BQ AC- SEMANAN"/>
      <sheetName val="I-KAMAR"/>
      <sheetName val="I_KAMAR"/>
      <sheetName val="boq"/>
      <sheetName val="AFORM-BQR"/>
      <sheetName val="Currency Rate"/>
      <sheetName val="BOW"/>
      <sheetName val="GTS_I_PS"/>
      <sheetName val="BQ_AC-_SEMANAN"/>
      <sheetName val="Currency_Rate"/>
      <sheetName val="STR"/>
      <sheetName val="p_luar"/>
      <sheetName val="fin SB"/>
      <sheetName val="FIN PARKIR"/>
      <sheetName val="RINC FIN T4 "/>
      <sheetName val="daffin"/>
      <sheetName val="AC"/>
      <sheetName val="Markup"/>
      <sheetName val="GTS_I_PS1"/>
      <sheetName val="BQ_AC-_SEMANAN1"/>
      <sheetName val="Currency_Rate1"/>
      <sheetName val="capacity"/>
      <sheetName val="Man power"/>
      <sheetName val="Bill.1.VAC-Supply-A"/>
      <sheetName val="HARSAT"/>
      <sheetName val="Rek_SA"/>
      <sheetName val="ES_T_B_C"/>
      <sheetName val="RINC FIN T4  _3_"/>
      <sheetName val="RINC FIN T4  _2_"/>
      <sheetName val="Rekap Addendum"/>
      <sheetName val="AHAS1"/>
      <sheetName val="LOADDAT"/>
      <sheetName val="Plat"/>
      <sheetName val="Urai _Resap pengikat"/>
      <sheetName val="STAF"/>
      <sheetName val="COVER"/>
      <sheetName val="BANGUNAN PENUNJANG"/>
      <sheetName val="Cash Flow bulanan"/>
      <sheetName val="Menu"/>
      <sheetName val="Daf Harga"/>
      <sheetName val="Bill"/>
      <sheetName val="Rekap Bill"/>
      <sheetName val="An_ Harga"/>
      <sheetName val="L-Mechanical"/>
      <sheetName val="GTS_I_PS2"/>
      <sheetName val="BQ_AC-_SEMANAN2"/>
      <sheetName val="Currency_Rate2"/>
      <sheetName val="Man_power"/>
      <sheetName val="dasboard"/>
      <sheetName val="AHS_Kusen"/>
      <sheetName val="harsat&amp;upah"/>
      <sheetName val="BAG_2"/>
      <sheetName val="Basic Price"/>
      <sheetName val="Agregat Halus _ Kasar"/>
      <sheetName val="Peralatan"/>
      <sheetName val="div 8"/>
      <sheetName val="div 2"/>
      <sheetName val="div 3"/>
      <sheetName val="div 4"/>
      <sheetName val="div 5"/>
      <sheetName val="div 6"/>
      <sheetName val="div 7"/>
      <sheetName val="div 9"/>
      <sheetName val="L4_PemelRutin"/>
      <sheetName val="Rekap Biaya"/>
      <sheetName val="Informasi"/>
      <sheetName val="H.Satuan"/>
      <sheetName val="LISTRIK"/>
      <sheetName val="F ALARM"/>
      <sheetName val="INDEKS"/>
      <sheetName val="JABATAN"/>
      <sheetName val="DATA"/>
      <sheetName val="Z"/>
      <sheetName val="Cash2"/>
      <sheetName val="Analisa"/>
      <sheetName val="Harsat Bahan"/>
      <sheetName val="Harsat Upah"/>
      <sheetName val="tifico"/>
      <sheetName val="Kolom UT"/>
      <sheetName val="Perhit.Alat"/>
      <sheetName val="TOTAL"/>
      <sheetName val="r.tank"/>
      <sheetName val="prelim"/>
      <sheetName val="BQ ARS"/>
      <sheetName val="SAT-BHN"/>
      <sheetName val="A"/>
      <sheetName val="TENAGA"/>
      <sheetName val="Rekapitulasi"/>
      <sheetName val="Rekap RAB_kl"/>
      <sheetName val="RAB_KL"/>
      <sheetName val="Rekap RAB_Amd"/>
      <sheetName val="RAB_Amd"/>
      <sheetName val="REKAP_Dftr_Kuan_Hrg_Amd"/>
      <sheetName val="Dftr_Kuan_Hrg Amd"/>
      <sheetName val="struktur tdk dipakai"/>
      <sheetName val="schalt"/>
      <sheetName val="schtng"/>
      <sheetName val="schbhn"/>
      <sheetName val="luar Apart"/>
      <sheetName val="Anal"/>
      <sheetName val="RAB-NEGO"/>
      <sheetName val="Bill rekap"/>
      <sheetName val="jadw"/>
      <sheetName val="Public Area"/>
      <sheetName val="BM"/>
      <sheetName val="Material"/>
      <sheetName val="SITE-E"/>
      <sheetName val="luar"/>
      <sheetName val="RINC hotel"/>
      <sheetName val="Daf 1"/>
      <sheetName val="ANALISA PEK.UMUM"/>
      <sheetName val="BAHAN"/>
      <sheetName val="ANALISA KONST BTN"/>
      <sheetName val="GTS_I_PS3"/>
      <sheetName val="BQ_AC-_SEMANAN3"/>
      <sheetName val="Cash_Flow_bulanan"/>
      <sheetName val="fin_SB"/>
      <sheetName val="FIN_PARKIR"/>
      <sheetName val="RINC_FIN_T4_"/>
      <sheetName val="RINC_FIN_T4___3_"/>
      <sheetName val="RINC_FIN_T4___2_"/>
      <sheetName val="Currency_Rate3"/>
      <sheetName val="Daf_Harga"/>
      <sheetName val="Rekap_Bill"/>
      <sheetName val="An__Harga"/>
      <sheetName val="Basic_Price"/>
      <sheetName val="Agregat_Halus___Kasar"/>
      <sheetName val="div_8"/>
      <sheetName val="div_2"/>
      <sheetName val="div_3"/>
      <sheetName val="div_4"/>
      <sheetName val="div_5"/>
      <sheetName val="div_6"/>
      <sheetName val="div_7"/>
      <sheetName val="div_9"/>
      <sheetName val="Rekap_Biaya"/>
      <sheetName val="Bill_1_VAC-Supply-A"/>
      <sheetName val="Man_power1"/>
      <sheetName val="Rekap_Addendum"/>
      <sheetName val="BANGUNAN_PENUNJANG"/>
      <sheetName val="Harsat_Bahan"/>
      <sheetName val="Harsat_Upah"/>
      <sheetName val="r_tank"/>
      <sheetName val="BQ_ARS"/>
      <sheetName val="F_ALARM"/>
      <sheetName val="Rekap_RAB_kl"/>
      <sheetName val="Rekap_RAB_Amd"/>
      <sheetName val="Dftr_Kuan_Hrg_Amd"/>
      <sheetName val="DAF_1"/>
      <sheetName val="bahan-mos"/>
      <sheetName val="Ch"/>
      <sheetName val="SDY"/>
      <sheetName val="Perhitungan RAB"/>
      <sheetName val="Rencana Anggaran Biaya"/>
      <sheetName val="Harga Satuan"/>
      <sheetName val="BID"/>
      <sheetName val="PROTECTION "/>
      <sheetName val="Perm. Test"/>
      <sheetName val="TE TS FA LAN MATV"/>
      <sheetName val="安装"/>
      <sheetName val="VAC-1"/>
      <sheetName val="대비표"/>
      <sheetName val="L-TIGA"/>
      <sheetName val="Man Power &amp; Comp"/>
      <sheetName val="SAP"/>
      <sheetName val="Grand summary"/>
      <sheetName val="磨煤加压"/>
      <sheetName val="RAB-ME"/>
      <sheetName val="hrg dasar"/>
      <sheetName val="Ahs.2"/>
      <sheetName val="Ahs.1"/>
      <sheetName val="Sheet1"/>
      <sheetName val="daf-3(OK)"/>
      <sheetName val="BQ-E20-02(Rp)"/>
      <sheetName val="daf-7(OK)"/>
      <sheetName val="DAF-2"/>
      <sheetName val="bahan "/>
      <sheetName val="Tender Review"/>
      <sheetName val="#REF"/>
      <sheetName val="DONGIA"/>
      <sheetName val="dtxl"/>
      <sheetName val="TONGKE-HT"/>
      <sheetName val="phuluc1"/>
      <sheetName val="lam-moi"/>
      <sheetName val="chitimc"/>
      <sheetName val="THPDMoi  (2)"/>
      <sheetName val="giathanh1"/>
      <sheetName val="t-h HA THE"/>
      <sheetName val="CHITIET VL-NC-TT -1p"/>
      <sheetName val="dongia (2)"/>
      <sheetName val="TONG HOP VL-NC TT"/>
      <sheetName val="TH XL"/>
      <sheetName val="gtrinh"/>
      <sheetName val="thao-go"/>
      <sheetName val="TONG HOP VL-NC"/>
      <sheetName val="chitiet"/>
      <sheetName val="TONGKE3p "/>
      <sheetName val="TH VL, NC, DDHT Thanhphuoc"/>
      <sheetName val="DON GIA"/>
      <sheetName val="LKVL-CK-HT-GD1"/>
      <sheetName val="TNHCHINH"/>
      <sheetName val="CHITIET VL-NC"/>
      <sheetName val="Elec_ins"/>
      <sheetName val="Elec-ins"/>
      <sheetName val="ANALISA SNI'13 "/>
      <sheetName val="STRUCTURE"/>
      <sheetName val="Kolom"/>
      <sheetName val="Bill of Quantity"/>
      <sheetName val="PileCap"/>
      <sheetName val="TB"/>
      <sheetName val="PNT"/>
      <sheetName val="Bill of Qty"/>
      <sheetName val="DKH"/>
      <sheetName val="SUMMARY"/>
      <sheetName val="SPOOL"/>
      <sheetName val="DG"/>
      <sheetName val="COVERUSRP"/>
      <sheetName val="SITE"/>
      <sheetName val="ESCOND"/>
      <sheetName val="BQUSRP"/>
      <sheetName val="Estimate"/>
      <sheetName val="kin_OLP_xxx"/>
      <sheetName val="Data basic price jgan diprint"/>
      <sheetName val="Jurnal"/>
      <sheetName val="Hitung"/>
      <sheetName val="ana_san"/>
      <sheetName val="Analisa Str"/>
      <sheetName val="Electrikal"/>
      <sheetName val="Elektronik"/>
      <sheetName val="Plumbing"/>
      <sheetName val="Fire Fighting"/>
      <sheetName val="Item Kompensasi"/>
      <sheetName val="川崎HRSG"/>
      <sheetName val="An Arsitektur"/>
      <sheetName val="Galian 1"/>
      <sheetName val="Sheet9"/>
      <sheetName val="concept cost code"/>
      <sheetName val="summary cost code"/>
      <sheetName val="SPK"/>
      <sheetName val="kas proyek"/>
      <sheetName val="lain lain"/>
      <sheetName val="rekap1"/>
      <sheetName val="ANA"/>
      <sheetName val="PRICES"/>
      <sheetName val="Input"/>
      <sheetName val="CAT_HAR"/>
      <sheetName val="time schedule"/>
      <sheetName val="periode progress"/>
      <sheetName val="progres"/>
      <sheetName val="rekap progres)"/>
      <sheetName val="MUA"/>
      <sheetName val="3-DIV5"/>
      <sheetName val="Analisa Harga"/>
      <sheetName val="Upah"/>
      <sheetName val="RAB AR&amp;STR"/>
      <sheetName val="r_fin"/>
      <sheetName val="Luas Gross"/>
      <sheetName val="bas A"/>
      <sheetName val="bas B"/>
      <sheetName val="RINC FIN A_hotel_"/>
      <sheetName val="RINC FIN A_hotel_ _2_"/>
      <sheetName val="Kanan"/>
      <sheetName val="NP"/>
      <sheetName val="TJ1Q47"/>
      <sheetName val="Agregat Halus &amp; Kasar"/>
      <sheetName val="351BQMCN"/>
      <sheetName val="BasicPrice"/>
      <sheetName val="AnConW"/>
      <sheetName val="AnEarthW"/>
      <sheetName val="AnStoneW"/>
      <sheetName val="Input Data"/>
      <sheetName val="L_TIGA"/>
      <sheetName val="Traf&amp;Genst"/>
      <sheetName val="REF.ONLY"/>
      <sheetName val="REQDELTA"/>
      <sheetName val="TU"/>
      <sheetName val="INDEX"/>
      <sheetName val="EE-PROP"/>
      <sheetName val="MP-PLAN"/>
      <sheetName val="schedule"/>
      <sheetName val="Penawaran"/>
      <sheetName val="NET?"/>
      <sheetName val="BQ?"/>
      <sheetName val="Week9-Feb    "/>
      <sheetName val="ANL_TEK.6"/>
      <sheetName val="Kuantitas &amp; Harga"/>
      <sheetName val="rcnpdp"/>
      <sheetName val="harga"/>
      <sheetName val="MEJA"/>
      <sheetName val="KURSI"/>
      <sheetName val="Rumus"/>
      <sheetName val="Sheet2"/>
      <sheetName val="WORKSTATION"/>
      <sheetName val="REVERENSI KURSI"/>
      <sheetName val="SAT_BHN"/>
      <sheetName val="analisa PUBM"/>
      <sheetName val="FR"/>
      <sheetName val="Fill this out first___"/>
      <sheetName val="4-Basic Price"/>
      <sheetName val="3.4-PIPE"/>
      <sheetName val="HSD"/>
      <sheetName val="FAKTOR"/>
      <sheetName val="daf isi (xref)"/>
      <sheetName val="MP_PLAN"/>
      <sheetName val="Anls"/>
      <sheetName val="5-ALAT(1)"/>
      <sheetName val="bq analisa"/>
      <sheetName val="Progress"/>
      <sheetName val="Waktu"/>
      <sheetName val="Basic"/>
      <sheetName val="10"/>
      <sheetName val="5"/>
      <sheetName val="1"/>
      <sheetName val="ANALISA1"/>
      <sheetName val="Pipe"/>
      <sheetName val="valve"/>
      <sheetName val="Steel-Twr"/>
      <sheetName val="5.1.ELEKTRIKAL-ELEKTRONIK"/>
      <sheetName val="UPAH BAHAN"/>
      <sheetName val="L 1"/>
      <sheetName val="Analisa Alat Berat"/>
      <sheetName val="PESANTREN"/>
      <sheetName val="G"/>
      <sheetName val="Curup"/>
      <sheetName val="Prabu"/>
      <sheetName val="On Time"/>
      <sheetName val="Grafik"/>
      <sheetName val="pro ra op"/>
      <sheetName val="Div2"/>
      <sheetName val="Hsatuan-OK"/>
      <sheetName val="Har Sat"/>
      <sheetName val="RINC_hotel"/>
      <sheetName val="PROTECTION_"/>
      <sheetName val="Perhitungan_RAB"/>
      <sheetName val="Rencana_Anggaran_Biaya"/>
      <sheetName val="Harga_Satuan"/>
      <sheetName val="Kolom_UT"/>
      <sheetName val="Perhit_Alat"/>
      <sheetName val="Urai__Resap_pengikat"/>
      <sheetName val="Grand_summary"/>
      <sheetName val="Public_Area"/>
      <sheetName val="H_Satuan"/>
      <sheetName val="Har_Sat"/>
      <sheetName val="struktur_tdk_dipakai"/>
      <sheetName val="luar_Apart"/>
      <sheetName val="Bill_rekap"/>
      <sheetName val="Perm__Test"/>
      <sheetName val="Man_Power_&amp;_Comp"/>
      <sheetName val="TE_TS_FA_LAN_MATV"/>
      <sheetName val="Data_basic_price_jgan_diprint"/>
      <sheetName val="Kuantitas_&amp;_Harga"/>
      <sheetName val="GTS_I_PS4"/>
      <sheetName val="BQ_AC-_SEMANAN4"/>
      <sheetName val="Currency_Rate4"/>
      <sheetName val="Man_power2"/>
      <sheetName val="fin_SB1"/>
      <sheetName val="FIN_PARKIR1"/>
      <sheetName val="RINC_FIN_T4_1"/>
      <sheetName val="RINC_FIN_T4___3_1"/>
      <sheetName val="RINC_FIN_T4___2_1"/>
      <sheetName val="Rekap_Addendum1"/>
      <sheetName val="Bill_1_VAC-Supply-A1"/>
      <sheetName val="Daf_Harga1"/>
      <sheetName val="Rekap_Bill1"/>
      <sheetName val="An__Harga1"/>
      <sheetName val="Cash_Flow_bulanan1"/>
      <sheetName val="BANGUNAN_PENUNJANG1"/>
      <sheetName val="Basic_Price1"/>
      <sheetName val="Agregat_Halus___Kasar1"/>
      <sheetName val="div_81"/>
      <sheetName val="div_21"/>
      <sheetName val="div_31"/>
      <sheetName val="div_41"/>
      <sheetName val="div_51"/>
      <sheetName val="div_61"/>
      <sheetName val="div_71"/>
      <sheetName val="div_91"/>
      <sheetName val="Rekap_Biaya1"/>
      <sheetName val="Ahs_2"/>
      <sheetName val="Ahs_1"/>
      <sheetName val="hrg_dasar"/>
      <sheetName val="Tender_Review"/>
      <sheetName val="THPDMoi__(2)"/>
      <sheetName val="t-h_HA_THE"/>
      <sheetName val="CHITIET_VL-NC-TT_-1p"/>
      <sheetName val="dongia_(2)"/>
      <sheetName val="TONG_HOP_VL-NC_TT"/>
      <sheetName val="TH_XL"/>
      <sheetName val="TONG_HOP_VL-NC"/>
      <sheetName val="TONGKE3p_"/>
      <sheetName val="TH_VL,_NC,_DDHT_Thanhphuoc"/>
      <sheetName val="DON_GIA"/>
      <sheetName val="CHITIET_VL-NC"/>
      <sheetName val="bahan_"/>
      <sheetName val="ANALISA_SNI'13_"/>
      <sheetName val="Bill_of_Quantity"/>
      <sheetName val="skejul"/>
      <sheetName val="Analysis"/>
      <sheetName val="per span 35"/>
      <sheetName val="CBD"/>
      <sheetName val="An HarSatPek"/>
      <sheetName val="Sat Bah &amp; Up"/>
      <sheetName val="Struk"/>
      <sheetName val="REKAP ARSITEKTUR"/>
      <sheetName val="REKAP STRKTR"/>
      <sheetName val="Volume"/>
      <sheetName val="analis"/>
      <sheetName val="sort"/>
      <sheetName val="#REF!"/>
      <sheetName val="FitOutConfCentre"/>
      <sheetName val="Rekapitulasi Harga Satuan"/>
      <sheetName val="Daftar Harga Material"/>
      <sheetName val="ANALISA SNI NUSA"/>
      <sheetName val="ANALISA SNI"/>
      <sheetName val="ALAT1"/>
      <sheetName val="ALAT2"/>
      <sheetName val="Tuk Koef"/>
      <sheetName val="NET_"/>
      <sheetName val="BQ_"/>
      <sheetName val="DIV.1"/>
      <sheetName val="PRD 01-6(I-II)"/>
      <sheetName val="PRD 01-7 alat"/>
      <sheetName val="EVAL-ANAL"/>
      <sheetName val="MAP"/>
      <sheetName val="div-6"/>
      <sheetName val="RKP"/>
      <sheetName val="div-2"/>
      <sheetName val="Ana. PU"/>
      <sheetName val="Rekap"/>
      <sheetName val="Rincian"/>
      <sheetName val="HARGA AT"/>
      <sheetName val="PNT-QUOT-#3"/>
      <sheetName val="COAT&amp;WRAP-QIOT-#3"/>
      <sheetName val="BQ_IABK"/>
      <sheetName val="BQ-IABK"/>
      <sheetName val="Basement (2)"/>
      <sheetName val="Thiet bi"/>
      <sheetName val="DM.ChiPhi"/>
      <sheetName val="노임단가"/>
      <sheetName val="6MONTHS"/>
      <sheetName val="負荷集計（断熱不燃）"/>
      <sheetName val="fas"/>
      <sheetName val="typ 10_25"/>
      <sheetName val="ph26"/>
      <sheetName val="ph27"/>
      <sheetName val="kor_un"/>
      <sheetName val="kor"/>
      <sheetName val="Piping"/>
      <sheetName val="Bill-19"/>
      <sheetName val="sum-bill22"/>
      <sheetName val="An Struktur"/>
      <sheetName val="D7(1)"/>
      <sheetName val="침하계"/>
      <sheetName val="CALC"/>
      <sheetName val="Project Data"/>
      <sheetName val="Confidential PAS HMI"/>
      <sheetName val="sept"/>
      <sheetName val="Div3"/>
      <sheetName val="Div4"/>
      <sheetName val="galian saluran"/>
      <sheetName val="villa"/>
      <sheetName val="CH-RANC"/>
      <sheetName val="PSB"/>
      <sheetName val="Analisa-Harga"/>
      <sheetName val="KS-P"/>
      <sheetName val="Upah&amp;Bahan"/>
      <sheetName val="Analisa1-10"/>
      <sheetName val="Vibro_Roller"/>
      <sheetName val="KPVC-BD "/>
      <sheetName val="Up"/>
      <sheetName val="SAT"/>
      <sheetName val="HSP"/>
      <sheetName val="rap rinci"/>
      <sheetName val="Df-Hg"/>
      <sheetName val="HS-Ban"/>
      <sheetName val="BAHAN MEP"/>
      <sheetName val="har-sat"/>
      <sheetName val="Analisa Harga Satuan"/>
      <sheetName val="Daftar Harga"/>
      <sheetName val="Analisa Prelim"/>
      <sheetName val="area"/>
      <sheetName val="Rekapitulasi Akhir"/>
      <sheetName val="Bill.1 Persiapan"/>
      <sheetName val="Bill.4 tambah kurang"/>
      <sheetName val="???1"/>
      <sheetName val="AHS"/>
      <sheetName val="NET表"/>
      <sheetName val="BQ表"/>
      <sheetName val="BUSWAY"/>
      <sheetName val="Harsat.Alat"/>
      <sheetName val="MAPP"/>
      <sheetName val="harga dasar T-M-A"/>
      <sheetName val="6-AGREGAT"/>
      <sheetName val="CUACA"/>
      <sheetName val="HRG"/>
      <sheetName val="PERALATAN PROYEK GOL III A"/>
      <sheetName val="JAD-PEL"/>
      <sheetName val="Project_P"/>
      <sheetName val="Sec I ML"/>
      <sheetName val="Upah "/>
      <sheetName val="5-Peralatan"/>
      <sheetName val="HARGA MATERIAL"/>
      <sheetName val="1.B"/>
      <sheetName val="OwnEq"/>
      <sheetName val="61004"/>
      <sheetName val="61007"/>
      <sheetName val="61008"/>
      <sheetName val="61005"/>
      <sheetName val="61006"/>
      <sheetName val="RECORD"/>
      <sheetName val="D6"/>
      <sheetName val="D7"/>
      <sheetName val="D8"/>
      <sheetName val="Isolasi Luar"/>
      <sheetName val="FINISHING"/>
      <sheetName val="Mob"/>
      <sheetName val="149-2"/>
      <sheetName val="Tiepdia"/>
      <sheetName val="TDTKP"/>
      <sheetName val="VCV-BE-TONG"/>
      <sheetName val="DG duoi"/>
      <sheetName val="Takeoff"/>
      <sheetName val="264"/>
      <sheetName val="Cable ko co giap bao ve "/>
      <sheetName val="Cash Flow"/>
      <sheetName val="실행"/>
      <sheetName val="NHAP"/>
      <sheetName val="XUAT"/>
      <sheetName val="electrical"/>
      <sheetName val="SALING"/>
      <sheetName val="Config"/>
      <sheetName val="Chiết tính BS"/>
      <sheetName val="CP HMC"/>
      <sheetName val="Du thau"/>
      <sheetName val="Tong hop DT XDCT"/>
      <sheetName val="TH_CPTB"/>
      <sheetName val="CP Khac cuoc VC"/>
      <sheetName val="Bill_of_Qty"/>
      <sheetName val="ANALISA_PEK_UMUM"/>
      <sheetName val="ANALISA_KONST_BTN"/>
      <sheetName val="Analisa_Str"/>
      <sheetName val="Fire_Fighting"/>
      <sheetName val="Item_Kompensasi"/>
      <sheetName val="An_Arsitektur"/>
      <sheetName val="Galian_1"/>
      <sheetName val="time_schedule"/>
      <sheetName val="periode_progress"/>
      <sheetName val="rekap_progres)"/>
      <sheetName val="目次"/>
      <sheetName val="ocean voyage"/>
      <sheetName val="ANALISA HARGA   "/>
      <sheetName val="Memb Schd"/>
      <sheetName val="Master Edit"/>
      <sheetName val="AFORM-BQR.xls"/>
      <sheetName val="Notes"/>
      <sheetName val="Quantity"/>
      <sheetName val="gia vt"/>
      <sheetName val="1.BILL MOI THAU CAN THUONG"/>
      <sheetName val="gVL"/>
      <sheetName val="KP-XL"/>
      <sheetName val="TESİSAT"/>
      <sheetName val="UNIT_P"/>
      <sheetName val="F&amp;S"/>
      <sheetName val="XL4Poppy"/>
      <sheetName val="PNT_QUOT__3"/>
      <sheetName val="COAT_WRAP_QIOT__3"/>
      <sheetName val="4-Lane bridge"/>
      <sheetName val="토공"/>
      <sheetName val="GTS_I_PS5"/>
      <sheetName val="BQ_AC-_SEMANAN5"/>
      <sheetName val="Currency_Rate5"/>
      <sheetName val="Man_power3"/>
      <sheetName val="fin_SB2"/>
      <sheetName val="FIN_PARKIR2"/>
      <sheetName val="RINC_FIN_T4_2"/>
      <sheetName val="RINC_FIN_T4___3_2"/>
      <sheetName val="RINC_FIN_T4___2_2"/>
      <sheetName val="Rekap_Addendum2"/>
      <sheetName val="Bill_1_VAC-Supply-A2"/>
      <sheetName val="BANGUNAN_PENUNJANG2"/>
      <sheetName val="Daf_Harga2"/>
      <sheetName val="Rekap_Bill2"/>
      <sheetName val="An__Harga2"/>
      <sheetName val="Cash_Flow_bulanan2"/>
      <sheetName val="Basic_Price2"/>
      <sheetName val="Agregat_Halus___Kasar2"/>
      <sheetName val="div_82"/>
      <sheetName val="div_22"/>
      <sheetName val="div_32"/>
      <sheetName val="div_42"/>
      <sheetName val="div_52"/>
      <sheetName val="div_62"/>
      <sheetName val="div_72"/>
      <sheetName val="div_92"/>
      <sheetName val="Rekap_Biaya2"/>
      <sheetName val="Harsat_Bahan1"/>
      <sheetName val="Harsat_Upah1"/>
      <sheetName val="r_tank1"/>
      <sheetName val="BQ_ARS1"/>
      <sheetName val="Kolom_UT1"/>
      <sheetName val="Perhit_Alat1"/>
      <sheetName val="Urai__Resap_pengikat1"/>
      <sheetName val="F_ALARM1"/>
      <sheetName val="Rekap_RAB_kl1"/>
      <sheetName val="Rekap_RAB_Amd1"/>
      <sheetName val="Dftr_Kuan_Hrg_Amd1"/>
      <sheetName val="Public_Area1"/>
      <sheetName val="RINC_hotel1"/>
      <sheetName val="PROTECTION_1"/>
      <sheetName val="Perhitungan_RAB1"/>
      <sheetName val="Rencana_Anggaran_Biaya1"/>
      <sheetName val="Harga_Satuan1"/>
      <sheetName val="H_Satuan1"/>
      <sheetName val="TE_TS_FA_LAN_MATV1"/>
      <sheetName val="Man_Power_&amp;_Comp1"/>
      <sheetName val="Grand_summary1"/>
      <sheetName val="struktur_tdk_dipakai1"/>
      <sheetName val="luar_Apart1"/>
      <sheetName val="Bill_rekap1"/>
      <sheetName val="hrg_dasar1"/>
      <sheetName val="Ahs_21"/>
      <sheetName val="Ahs_11"/>
      <sheetName val="bahan_1"/>
      <sheetName val="ANALISA_SNI'13_1"/>
      <sheetName val="Tender_Review1"/>
      <sheetName val="THPDMoi__(2)1"/>
      <sheetName val="t-h_HA_THE1"/>
      <sheetName val="CHITIET_VL-NC-TT_-1p1"/>
      <sheetName val="dongia_(2)1"/>
      <sheetName val="TONG_HOP_VL-NC_TT1"/>
      <sheetName val="TH_XL1"/>
      <sheetName val="TONG_HOP_VL-NC1"/>
      <sheetName val="TONGKE3p_1"/>
      <sheetName val="TH_VL,_NC,_DDHT_Thanhphuoc1"/>
      <sheetName val="DON_GIA1"/>
      <sheetName val="CHITIET_VL-NC1"/>
      <sheetName val="Bill_of_Quantity1"/>
      <sheetName val="Perm__Test1"/>
      <sheetName val="Thiet_bi"/>
      <sheetName val="DM_ChiPhi"/>
      <sheetName val="concept_cost_code"/>
      <sheetName val="summary_cost_code"/>
      <sheetName val="kas_proyek"/>
      <sheetName val="lain_lain"/>
      <sheetName val="Luas_Gross"/>
      <sheetName val="bas_A"/>
      <sheetName val="bas_B"/>
      <sheetName val="daf_3_OK_"/>
      <sheetName val="daf_7_OK_"/>
      <sheetName val="HRG BHN"/>
      <sheetName val="Analisa &amp; Upah"/>
      <sheetName val="Analisa 2"/>
      <sheetName val="Column"/>
      <sheetName val="Cover (x)"/>
      <sheetName val="Cor Apt"/>
      <sheetName val="Sales"/>
      <sheetName val="RINC_FIN_A_hotel_"/>
      <sheetName val="RINC_FIN_A_hotel___2_"/>
      <sheetName val="REF_ONLY"/>
      <sheetName val="Analisa_Harga"/>
      <sheetName val="RAB_AR&amp;STR"/>
      <sheetName val="analisa_PUBM"/>
      <sheetName val="조명시설"/>
      <sheetName val="Tra_bang"/>
      <sheetName val="Bill of Qty MEP"/>
      <sheetName val="Temp&amp;Site"/>
      <sheetName val="Pack-3"/>
      <sheetName val="QUOTATION"/>
      <sheetName val="QUOTATION (2)"/>
      <sheetName val="NP (2)"/>
      <sheetName val="upah_borong"/>
      <sheetName val="satuan_pek"/>
      <sheetName val="an.pemel.rutin"/>
      <sheetName val="an.mobilisasi"/>
      <sheetName val="an.dmpu"/>
      <sheetName val="daftar.kuantita"/>
      <sheetName val="alat"/>
      <sheetName val="metode.dmpu"/>
      <sheetName val="DPKlah"/>
      <sheetName val="BAB_3_2_scd"/>
      <sheetName val="BAB_5_13_Anal"/>
      <sheetName val="Pricing"/>
      <sheetName val="3-DIV3"/>
      <sheetName val="Harga Satuan Bahan"/>
      <sheetName val="LG"/>
      <sheetName val="DESCRIPTION"/>
      <sheetName val="BM DATA SHEET"/>
      <sheetName val="Rencana Anggaran Beaya"/>
      <sheetName val="Rencana_Anggaran_Beaya"/>
      <sheetName val="F1.4"/>
      <sheetName val="집계표(OPTION)"/>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telp"/>
      <sheetName val="HB "/>
      <sheetName val="AG Pipe Qty Analysis"/>
      <sheetName val="AN-K"/>
      <sheetName val="Koordinat"/>
      <sheetName val="Mẫu"/>
      <sheetName val="LEGEND"/>
      <sheetName val="B3A - TOWER A"/>
      <sheetName val="MTO REV.2(ARMOR)"/>
      <sheetName val="GTS_I_PS6"/>
      <sheetName val="BQ_AC-_SEMANAN6"/>
      <sheetName val="Currency_Rate6"/>
      <sheetName val="Man_power4"/>
      <sheetName val="fin_SB3"/>
      <sheetName val="FIN_PARKIR3"/>
      <sheetName val="RINC_FIN_T4_3"/>
      <sheetName val="RINC_FIN_T4___3_3"/>
      <sheetName val="RINC_FIN_T4___2_3"/>
      <sheetName val="Rekap_Addendum3"/>
      <sheetName val="Bill_1_VAC-Supply-A3"/>
      <sheetName val="BANGUNAN_PENUNJANG3"/>
      <sheetName val="Daf_Harga3"/>
      <sheetName val="Rekap_Bill3"/>
      <sheetName val="An__Harga3"/>
      <sheetName val="Cash_Flow_bulanan3"/>
      <sheetName val="Basic_Price3"/>
      <sheetName val="Agregat_Halus___Kasar3"/>
      <sheetName val="div_83"/>
      <sheetName val="div_23"/>
      <sheetName val="div_33"/>
      <sheetName val="HSA &amp; PAB"/>
      <sheetName val="DAF-1"/>
      <sheetName val="HRG BAHAN &amp; UPAH okk"/>
      <sheetName val="Analis Kusen okk"/>
      <sheetName val="DETAIL LT11-13"/>
      <sheetName val="me"/>
      <sheetName val="Bunga"/>
      <sheetName val="BAG-III"/>
      <sheetName val="DIV1"/>
      <sheetName val="BAG-2"/>
      <sheetName val="G Dinas Pendidikan"/>
      <sheetName val="BreakDown"/>
      <sheetName val="B"/>
      <sheetName val="Shedule"/>
      <sheetName val="anal rab"/>
      <sheetName val="analis standar(20m)"/>
      <sheetName val="ANAL BETON"/>
      <sheetName val="Print"/>
      <sheetName val="amtek"/>
      <sheetName val="Rekap 1"/>
      <sheetName val="RPP01 3"/>
      <sheetName val="EDTL"/>
      <sheetName val="MAP2"/>
      <sheetName val="anal-mpu"/>
      <sheetName val="___1"/>
      <sheetName val="Identitas"/>
      <sheetName val="NP 7"/>
      <sheetName val="Analisa SNI STANDART "/>
      <sheetName val="Daf_11"/>
      <sheetName val="Har_Sat1"/>
      <sheetName val="Data_basic_price_jgan_diprint1"/>
      <sheetName val="Kuantitas_&amp;_Harga1"/>
      <sheetName val="DIV_1"/>
      <sheetName val="PRD_01-6(I-II)"/>
      <sheetName val="PRD_01-7_alat"/>
      <sheetName val="Ana__PU"/>
      <sheetName val="4-Basic_Price"/>
      <sheetName val="bq_analisa"/>
      <sheetName val="An_HarSatPek"/>
      <sheetName val="Sat_Bah_&amp;_Up"/>
      <sheetName val="Agregat_Halus_&amp;_Kasar"/>
      <sheetName val="Input_Data"/>
      <sheetName val="ANL_TEK_6"/>
      <sheetName val="HARGA_AT"/>
      <sheetName val="per_span_35"/>
      <sheetName val="UPAH_BAHAN"/>
      <sheetName val="Upah_"/>
      <sheetName val="L_1"/>
      <sheetName val="Week9-Feb____"/>
      <sheetName val="HARGA_MATERIAL"/>
      <sheetName val="Harsat_Alat"/>
      <sheetName val="Analisa_Alat_Berat"/>
      <sheetName val="Termin"/>
      <sheetName val="MING I"/>
      <sheetName val="Term konsPHO&amp;FHO"/>
      <sheetName val="BOQ-Indonesia"/>
      <sheetName val="GRAFIK "/>
      <sheetName val="ALATSEWA"/>
      <sheetName val="GENERAL"/>
      <sheetName val="U. div 2"/>
      <sheetName val="HSU 2016"/>
      <sheetName val="Perhitungan KC ke SUBKON"/>
      <sheetName val="CAT"/>
      <sheetName val="surat "/>
      <sheetName val="Ajuan"/>
      <sheetName val="Hit"/>
      <sheetName val="a.2"/>
      <sheetName val="a.4"/>
      <sheetName val="arsitektur"/>
      <sheetName val="PE-F-42 Rev 01 Manpower"/>
      <sheetName val="jgn dihapus!"/>
      <sheetName val="Bank"/>
      <sheetName val="Isolasi Luar Dalam"/>
      <sheetName val="REKAP BQ "/>
      <sheetName val="bhn"/>
      <sheetName val="data_dci"/>
      <sheetName val="data_mci"/>
      <sheetName val="Main"/>
      <sheetName val="DAF-5"/>
      <sheetName val="div_43"/>
      <sheetName val="div_53"/>
      <sheetName val="div_63"/>
      <sheetName val="div_73"/>
      <sheetName val="div_93"/>
      <sheetName val="Rekap_Biaya3"/>
      <sheetName val="Harsat_Bahan2"/>
      <sheetName val="Harsat_Upah2"/>
      <sheetName val="r_tank2"/>
      <sheetName val="BQ_ARS2"/>
      <sheetName val="Kolom_UT2"/>
      <sheetName val="Perhit_Alat2"/>
      <sheetName val="Urai__Resap_pengikat2"/>
      <sheetName val="F_ALARM2"/>
      <sheetName val="Rekap_RAB_kl2"/>
      <sheetName val="Rekap_RAB_Amd2"/>
      <sheetName val="Dftr_Kuan_Hrg_Amd2"/>
      <sheetName val="Public_Area2"/>
      <sheetName val="RINC_hotel2"/>
      <sheetName val="PROTECTION_2"/>
      <sheetName val="Perhitungan_RAB2"/>
      <sheetName val="Rencana_Anggaran_Biaya2"/>
      <sheetName val="Harga_Satuan2"/>
      <sheetName val="H_Satuan2"/>
      <sheetName val="TE_TS_FA_LAN_MATV2"/>
      <sheetName val="Man_Power_&amp;_Comp2"/>
      <sheetName val="Grand_summary2"/>
      <sheetName val="struktur_tdk_dipakai2"/>
      <sheetName val="luar_Apart2"/>
      <sheetName val="Bill_rekap2"/>
      <sheetName val="hrg_dasar2"/>
      <sheetName val="Ahs_22"/>
      <sheetName val="Ahs_12"/>
      <sheetName val="bahan_2"/>
      <sheetName val="ANALISA_SNI'13_2"/>
      <sheetName val="Tender_Review2"/>
      <sheetName val="THPDMoi__(2)2"/>
      <sheetName val="t-h_HA_THE2"/>
      <sheetName val="CHITIET_VL-NC-TT_-1p2"/>
      <sheetName val="dongia_(2)2"/>
      <sheetName val="TONG_HOP_VL-NC_TT2"/>
      <sheetName val="TH_XL2"/>
      <sheetName val="TONG_HOP_VL-NC2"/>
      <sheetName val="TONGKE3p_2"/>
      <sheetName val="TH_VL,_NC,_DDHT_Thanhphuoc2"/>
      <sheetName val="DON_GIA2"/>
      <sheetName val="CHITIET_VL-NC2"/>
      <sheetName val="Bill_of_Quantity2"/>
      <sheetName val="Perm__Test2"/>
      <sheetName val="Bill_of_Qty1"/>
      <sheetName val="ANALISA_PEK_UMUM1"/>
      <sheetName val="ANALISA_KONST_BTN1"/>
      <sheetName val="Analisa_Str1"/>
      <sheetName val="Fire_Fighting1"/>
      <sheetName val="Item_Kompensasi1"/>
      <sheetName val="An_Arsitektur1"/>
      <sheetName val="Galian_11"/>
      <sheetName val="Thiet_bi1"/>
      <sheetName val="DM_ChiPhi1"/>
      <sheetName val="time_schedule1"/>
      <sheetName val="periode_progress1"/>
      <sheetName val="rekap_progres)1"/>
      <sheetName val="concept_cost_code1"/>
      <sheetName val="summary_cost_code1"/>
      <sheetName val="kas_proyek1"/>
      <sheetName val="lain_lain1"/>
      <sheetName val="RAB_AR&amp;STR1"/>
      <sheetName val="DG_duoi"/>
      <sheetName val="Luas_Gross1"/>
      <sheetName val="bas_A1"/>
      <sheetName val="bas_B1"/>
      <sheetName val="RINC_FIN_A_hotel_1"/>
      <sheetName val="RINC_FIN_A_hotel___2_1"/>
      <sheetName val="REF_ONLY1"/>
      <sheetName val="Analisa_Harga1"/>
      <sheetName val="analisa_PUBM1"/>
      <sheetName val="4-Lane_bridge"/>
      <sheetName val="Cash_Flow"/>
      <sheetName val="Chiết_tính_BS"/>
      <sheetName val="CP_HMC"/>
      <sheetName val="Du_thau"/>
      <sheetName val="Tong_hop_DT_XDCT"/>
      <sheetName val="CP_Khac_cuoc_VC"/>
      <sheetName val="Basement_(2)"/>
      <sheetName val="Fill_this_out_first___"/>
      <sheetName val="Rekapitulasi_Harga_Satuan"/>
      <sheetName val="Daftar_Harga_Material"/>
      <sheetName val="daf_isi_(xref)"/>
      <sheetName val="Cable_ko_co_giap_bao_ve_"/>
      <sheetName val="AFORM-BQR_xls"/>
      <sheetName val="gia_vt"/>
      <sheetName val="1_BILL_MOI_THAU_CAN_THUONG"/>
      <sheetName val="5_1_ELEKTRIKAL-ELEKTRONIK"/>
      <sheetName val="On_Time"/>
      <sheetName val="pro_ra_op"/>
      <sheetName val="Tuk_Koef"/>
      <sheetName val="An_Struktur"/>
      <sheetName val="MTP"/>
      <sheetName val="GTS_I_PS7"/>
      <sheetName val="BQ_AC-_SEMANAN7"/>
      <sheetName val="Currency_Rate7"/>
      <sheetName val="Man_power5"/>
      <sheetName val="fin_SB4"/>
      <sheetName val="FIN_PARKIR4"/>
      <sheetName val="RINC_FIN_T4_4"/>
      <sheetName val="RINC_FIN_T4___3_4"/>
      <sheetName val="RINC_FIN_T4___2_4"/>
      <sheetName val="Rekap_Addendum4"/>
      <sheetName val="Bill_1_VAC-Supply-A4"/>
      <sheetName val="BANGUNAN_PENUNJANG4"/>
      <sheetName val="Daf_Harga4"/>
      <sheetName val="Rekap_Bill4"/>
      <sheetName val="An__Harga4"/>
      <sheetName val="Cash_Flow_bulanan4"/>
      <sheetName val="Basic_Price4"/>
      <sheetName val="Agregat_Halus___Kasar4"/>
      <sheetName val="div_84"/>
      <sheetName val="div_24"/>
      <sheetName val="div_34"/>
      <sheetName val="div_44"/>
      <sheetName val="div_54"/>
      <sheetName val="div_64"/>
      <sheetName val="div_74"/>
      <sheetName val="div_94"/>
      <sheetName val="Rekap_Biaya4"/>
      <sheetName val="Harsat_Bahan3"/>
      <sheetName val="Harsat_Upah3"/>
      <sheetName val="r_tank3"/>
      <sheetName val="BQ_ARS3"/>
      <sheetName val="Kolom_UT3"/>
      <sheetName val="Perhit_Alat3"/>
      <sheetName val="Urai__Resap_pengikat3"/>
      <sheetName val="F_ALARM3"/>
      <sheetName val="Rekap_RAB_kl3"/>
      <sheetName val="Rekap_RAB_Amd3"/>
      <sheetName val="Dftr_Kuan_Hrg_Amd3"/>
      <sheetName val="Public_Area3"/>
      <sheetName val="RINC_hotel3"/>
      <sheetName val="PROTECTION_3"/>
      <sheetName val="Perhitungan_RAB3"/>
      <sheetName val="Rencana_Anggaran_Biaya3"/>
      <sheetName val="Harga_Satuan3"/>
      <sheetName val="H_Satuan3"/>
      <sheetName val="TE_TS_FA_LAN_MATV3"/>
      <sheetName val="Man_Power_&amp;_Comp3"/>
      <sheetName val="Grand_summary3"/>
      <sheetName val="struktur_tdk_dipakai3"/>
      <sheetName val="luar_Apart3"/>
      <sheetName val="Bill_rekap3"/>
      <sheetName val="hrg_dasar3"/>
      <sheetName val="Ahs_23"/>
      <sheetName val="Ahs_13"/>
      <sheetName val="bahan_3"/>
      <sheetName val="ANALISA_SNI'13_3"/>
      <sheetName val="Tender_Review3"/>
      <sheetName val="THPDMoi__(2)3"/>
      <sheetName val="t-h_HA_THE3"/>
      <sheetName val="CHITIET_VL-NC-TT_-1p3"/>
      <sheetName val="dongia_(2)3"/>
      <sheetName val="TONG_HOP_VL-NC_TT3"/>
      <sheetName val="TH_XL3"/>
      <sheetName val="TONG_HOP_VL-NC3"/>
      <sheetName val="TONGKE3p_3"/>
      <sheetName val="TH_VL,_NC,_DDHT_Thanhphuoc3"/>
      <sheetName val="DON_GIA3"/>
      <sheetName val="CHITIET_VL-NC3"/>
      <sheetName val="Bill_of_Quantity3"/>
      <sheetName val="Perm__Test3"/>
      <sheetName val="Bill_of_Qty2"/>
      <sheetName val="ANALISA_PEK_UMUM2"/>
      <sheetName val="ANALISA_KONST_BTN2"/>
      <sheetName val="Analisa_Str2"/>
      <sheetName val="Fire_Fighting2"/>
      <sheetName val="Item_Kompensasi2"/>
      <sheetName val="An_Arsitektur2"/>
      <sheetName val="Data_basic_price_jgan_diprint2"/>
      <sheetName val="Galian_12"/>
      <sheetName val="Thiet_bi2"/>
      <sheetName val="DM_ChiPhi2"/>
      <sheetName val="time_schedule2"/>
      <sheetName val="periode_progress2"/>
      <sheetName val="rekap_progres)2"/>
      <sheetName val="concept_cost_code2"/>
      <sheetName val="summary_cost_code2"/>
      <sheetName val="kas_proyek2"/>
      <sheetName val="lain_lain2"/>
      <sheetName val="RAB_AR&amp;STR2"/>
      <sheetName val="Cash_Flow1"/>
      <sheetName val="DG_duoi1"/>
      <sheetName val="Luas_Gross2"/>
      <sheetName val="bas_A2"/>
      <sheetName val="bas_B2"/>
      <sheetName val="RINC_FIN_A_hotel_2"/>
      <sheetName val="RINC_FIN_A_hotel___2_2"/>
      <sheetName val="REF_ONLY2"/>
      <sheetName val="Analisa_Harga2"/>
      <sheetName val="analisa_PUBM2"/>
      <sheetName val="Input_Data1"/>
      <sheetName val="UPAH_BAHAN1"/>
      <sheetName val="Agregat_Halus_&amp;_Kasar1"/>
      <sheetName val="Cable_ko_co_giap_bao_ve_1"/>
      <sheetName val="Basement_(2)1"/>
      <sheetName val="Fill_this_out_first___1"/>
      <sheetName val="Rekapitulasi_Harga_Satuan1"/>
      <sheetName val="Daftar_Harga_Material1"/>
      <sheetName val="Kuantitas_&amp;_Harga2"/>
      <sheetName val="daf_isi_(xref)1"/>
      <sheetName val="4-Basic_Price1"/>
      <sheetName val="Chiết_tính_BS1"/>
      <sheetName val="CP_HMC1"/>
      <sheetName val="Du_thau1"/>
      <sheetName val="Tong_hop_DT_XDCT1"/>
      <sheetName val="CP_Khac_cuoc_VC1"/>
      <sheetName val="4-Lane_bridge1"/>
      <sheetName val="AFORM-BQR_xls1"/>
      <sheetName val="gia_vt1"/>
      <sheetName val="1_BILL_MOI_THAU_CAN_THUONG1"/>
      <sheetName val="Week9-Feb____1"/>
      <sheetName val="5_1_ELEKTRIKAL-ELEKTRONIK1"/>
      <sheetName val="L_11"/>
      <sheetName val="Analisa_Alat_Berat1"/>
      <sheetName val="On_Time1"/>
      <sheetName val="pro_ra_op1"/>
      <sheetName val="ANL_TEK_61"/>
      <sheetName val="bq_analisa1"/>
      <sheetName val="per_span_351"/>
      <sheetName val="An_HarSatPek1"/>
      <sheetName val="Sat_Bah_&amp;_Up1"/>
      <sheetName val="Tuk_Koef1"/>
      <sheetName val="Har_Sat2"/>
      <sheetName val="DIV_11"/>
      <sheetName val="PRD_01-6(I-II)1"/>
      <sheetName val="PRD_01-7_alat1"/>
      <sheetName val="Ana__PU1"/>
      <sheetName val="HARGA_AT1"/>
      <sheetName val="An_Struktur1"/>
      <sheetName val="hs-str"/>
      <sheetName val="VL"/>
      <sheetName val="ND"/>
      <sheetName val="Bangia"/>
      <sheetName val="入力作成表"/>
      <sheetName val="Earthwork"/>
      <sheetName val="CT"/>
      <sheetName val="Fabrication"/>
      <sheetName val="Bill 5 - Carpark"/>
      <sheetName val="Book 1 Summary"/>
      <sheetName val="0000"/>
      <sheetName val="Net sum"/>
      <sheetName val="0-Grand Summary"/>
      <sheetName val="FP-(B&amp;EDECK)-Breakdown"/>
      <sheetName val="FP-(BLOCK B1)-Breakdown"/>
      <sheetName val="FP-(BLOCK B2)-Breakdown"/>
      <sheetName val="FP-(BLOCK B3)-Breakdown"/>
      <sheetName val="FP-(Club House)-Breadown"/>
      <sheetName val="8LT 12"/>
      <sheetName val="Analisa SNI "/>
      <sheetName val="RekapBOQ"/>
      <sheetName val="Module2"/>
      <sheetName val="STK-JUN"/>
      <sheetName val="Peralatan (2)"/>
      <sheetName val="Absen"/>
      <sheetName val="StrukGj"/>
      <sheetName val="1195 B1"/>
      <sheetName val="CURVA-S"/>
      <sheetName val="BAR-CHART"/>
      <sheetName val="Dhsp"/>
      <sheetName val="Dhsd"/>
      <sheetName val="R.Persiapan"/>
      <sheetName val="Ahs. Pek. Persiapan K3"/>
      <sheetName val="Ahs.Persiapan"/>
      <sheetName val="Ahs.Tanah"/>
      <sheetName val="Ahs.Pondasi"/>
      <sheetName val="Ahs.Bekisting"/>
      <sheetName val="Ahs.Pembesian"/>
      <sheetName val="Ahs.K300"/>
      <sheetName val="Ahs.K250"/>
      <sheetName val="Ahs.Arsitektur"/>
      <sheetName val="Ahs.Perkerasan"/>
      <sheetName val="PHU2017"/>
      <sheetName val="RKAP.2018"/>
      <sheetName val="Penwrn"/>
      <sheetName val="SDE"/>
      <sheetName val="H Satuan Dasar"/>
      <sheetName val="Bill 1 - Preliminaries "/>
      <sheetName val="Bill No. 2 - Preambles"/>
      <sheetName val="Bill No. 3 Str Works"/>
      <sheetName val="Bill No. 4 Arch Works"/>
      <sheetName val="Bill 5 - MEP"/>
      <sheetName val="Bill No. 6 External"/>
      <sheetName val="SAT-UP"/>
      <sheetName val="PPC"/>
      <sheetName val="1 OF 7"/>
      <sheetName val="EQUIP LIST"/>
      <sheetName val="EQ_an"/>
      <sheetName val="H.Material, Upah &amp; Alat"/>
      <sheetName val="Analisa H.Sat.Pek."/>
      <sheetName val="HARGA PIPA"/>
      <sheetName val="IN OUT"/>
      <sheetName val="jobhist"/>
      <sheetName val="Analisa HSP"/>
      <sheetName val="LS-Rutin"/>
      <sheetName val="3-DIV2"/>
      <sheetName val="Sheet6"/>
      <sheetName val="Project_Data"/>
      <sheetName val="Confidential_PAS_HMI"/>
      <sheetName val="Upah,Bahan,Alat"/>
      <sheetName val="AnPipa&amp;acc"/>
      <sheetName val="harga dasar"/>
      <sheetName val="URAIAN "/>
      <sheetName val="HS"/>
      <sheetName val="HARGA SAT"/>
      <sheetName val="DKH-E2"/>
      <sheetName val="colection"/>
      <sheetName val="Biaya-Lat"/>
      <sheetName val="SKEDUL AV-05"/>
      <sheetName val="AG_Pipe_Qty_Analysis"/>
      <sheetName val="1195_B1"/>
      <sheetName val="HRG_BAHAN_&amp;_UPAH_okk"/>
      <sheetName val="Analis_Kusen_okk"/>
      <sheetName val="HARGA_PIPA"/>
      <sheetName val="Upah_1"/>
      <sheetName val="HARGA_MATERIAL1"/>
      <sheetName val="Harsat_Alat1"/>
      <sheetName val="ANALISA_HARGA___"/>
      <sheetName val="F1_4"/>
      <sheetName val="NP_(2)"/>
      <sheetName val="IN_OUT"/>
      <sheetName val="Analisa_SNI_STANDART_"/>
      <sheetName val="harga_dasar_T-M-A"/>
      <sheetName val="REKAP_ARSITEKTUR"/>
      <sheetName val="REKAP_STRKTR"/>
      <sheetName val="1_B"/>
      <sheetName val="Harga_Satuan_Bahan"/>
      <sheetName val="galian_saluran"/>
      <sheetName val="BM_DATA_SHEET"/>
      <sheetName val="Rencana_Anggaran_Beaya1"/>
      <sheetName val="PERALATAN_PROYEK_GOL_III_A"/>
      <sheetName val="KPVC-BD_"/>
      <sheetName val="rap_rinci"/>
      <sheetName val="MING_I"/>
      <sheetName val="Term_konsPHO&amp;FHO"/>
      <sheetName val="Sec_I_ML"/>
      <sheetName val="Agregat_Halus_&amp;_Kasar2"/>
      <sheetName val="Data_basic_price_jgan_diprint3"/>
      <sheetName val="Input_Data2"/>
      <sheetName val="Daf_12"/>
      <sheetName val="DIV_12"/>
      <sheetName val="PRD_01-6(I-II)2"/>
      <sheetName val="PRD_01-7_alat2"/>
      <sheetName val="Har_Sat3"/>
      <sheetName val="Ana__PU2"/>
      <sheetName val="Kuantitas_&amp;_Harga3"/>
      <sheetName val="4-Basic_Price2"/>
      <sheetName val="bq_analisa2"/>
      <sheetName val="An_HarSatPek2"/>
      <sheetName val="Sat_Bah_&amp;_Up2"/>
      <sheetName val="UPAH_BAHAN2"/>
      <sheetName val="per_span_352"/>
      <sheetName val="Analisa_Alat_Berat2"/>
      <sheetName val="Week9-Feb____2"/>
      <sheetName val="AG_Pipe_Qty_Analysis1"/>
      <sheetName val="1195_B11"/>
      <sheetName val="HARGA_AT2"/>
      <sheetName val="HRG_BAHAN_&amp;_UPAH_okk1"/>
      <sheetName val="Analis_Kusen_okk1"/>
      <sheetName val="HARGA_PIPA1"/>
      <sheetName val="ANL_TEK_62"/>
      <sheetName val="Upah_2"/>
      <sheetName val="L_12"/>
      <sheetName val="HARGA_MATERIAL2"/>
      <sheetName val="Harsat_Alat2"/>
      <sheetName val="ANALISA_HARGA___1"/>
      <sheetName val="F1_41"/>
      <sheetName val="NP_(2)1"/>
      <sheetName val="IN_OUT1"/>
      <sheetName val="Analisa_SNI_STANDART_1"/>
      <sheetName val="harga_dasar_T-M-A1"/>
      <sheetName val="REKAP_ARSITEKTUR1"/>
      <sheetName val="REKAP_STRKTR1"/>
      <sheetName val="1_B1"/>
      <sheetName val="Harga_Satuan_Bahan1"/>
      <sheetName val="galian_saluran1"/>
      <sheetName val="BM_DATA_SHEET1"/>
      <sheetName val="Rencana_Anggaran_Beaya2"/>
      <sheetName val="PERALATAN_PROYEK_GOL_III_A1"/>
      <sheetName val="KPVC-BD_1"/>
      <sheetName val="rap_rinci1"/>
      <sheetName val="MING_I1"/>
      <sheetName val="Term_konsPHO&amp;FHO1"/>
      <sheetName val="Project_Data1"/>
      <sheetName val="Confidential_PAS_HMI1"/>
      <sheetName val="Sec_I_ML1"/>
      <sheetName val="dasar"/>
      <sheetName val="Basic Cost"/>
      <sheetName val="indirect"/>
      <sheetName val="CF-Rp-USD"/>
      <sheetName val="lkalibrasi BENENAIN"/>
      <sheetName val="ANALISA ALAT ANGKUT"/>
      <sheetName val="00000000"/>
      <sheetName val="RBP- 2"/>
      <sheetName val="RBP-3.1PP"/>
      <sheetName val="RBP-3.1.2"/>
      <sheetName val="BQ Banding "/>
      <sheetName val="RBP-5"/>
      <sheetName val="VERSI-PP"/>
      <sheetName val="RBP-1"/>
      <sheetName val="Analisa Quarry"/>
      <sheetName val="HB_"/>
      <sheetName val="lkalibrasi_BENENAIN"/>
      <sheetName val="ANALISA_ALAT_ANGKUT"/>
      <sheetName val="Analisa_Harga_Satuan"/>
      <sheetName val="U__div_2"/>
      <sheetName val="RBP-_2"/>
      <sheetName val="RBP-3_1PP"/>
      <sheetName val="RBP-3_1_2"/>
      <sheetName val="BQ_Banding_"/>
      <sheetName val="Analisa_Quarry"/>
      <sheetName val="sdm"/>
      <sheetName val="fw-ugirder"/>
      <sheetName val="7.1(3)"/>
      <sheetName val="HS-2"/>
      <sheetName val="MAP-Prog"/>
      <sheetName val="ANSTRUK"/>
      <sheetName val="GP-WB"/>
      <sheetName val="HPP X Q'TY"/>
      <sheetName val="RINCIAN-SC"/>
      <sheetName val="Rate"/>
      <sheetName val="IDX06"/>
      <sheetName val="NOTE"/>
      <sheetName val="BK-PU 2011"/>
      <sheetName val="BHN-ALAT"/>
      <sheetName val="ANAL_P4"/>
      <sheetName val="TNG"/>
      <sheetName val="PkRp"/>
      <sheetName val="HD ALAT"/>
      <sheetName val="Sch"/>
      <sheetName val="SUM-AIR-Submit"/>
      <sheetName val="Analisa_Str3"/>
      <sheetName val="F_ALARM4"/>
      <sheetName val="Bill_rekap4"/>
      <sheetName val="Bill_of_Qty3"/>
      <sheetName val="Fire_Fighting3"/>
      <sheetName val="Item_Kompensasi3"/>
      <sheetName val="struktur_tdk_dipakai4"/>
      <sheetName val="Agregat_Halus_&amp;_Kasar3"/>
      <sheetName val="r_tank4"/>
      <sheetName val="H_Satuan4"/>
      <sheetName val="Harsat_Bahan4"/>
      <sheetName val="Harsat_Upah4"/>
      <sheetName val="BQ_ARS4"/>
      <sheetName val="Rekap_RAB_kl4"/>
      <sheetName val="Rekap_RAB_Amd4"/>
      <sheetName val="Dftr_Kuan_Hrg_Amd4"/>
      <sheetName val="luar_Apart4"/>
      <sheetName val="Urai__Resap_pengikat4"/>
      <sheetName val="Kolom_UT4"/>
      <sheetName val="Perhit_Alat4"/>
      <sheetName val="Public_Area4"/>
      <sheetName val="RINC_hotel4"/>
      <sheetName val="Data_basic_price_jgan_diprint4"/>
      <sheetName val="Perm__Test4"/>
      <sheetName val="PROTECTION_4"/>
      <sheetName val="Perhitungan_RAB4"/>
      <sheetName val="Rencana_Anggaran_Biaya4"/>
      <sheetName val="Harga_Satuan4"/>
      <sheetName val="Input_Data3"/>
      <sheetName val="Man_Power_&amp;_Comp4"/>
      <sheetName val="TE_TS_FA_LAN_MATV4"/>
      <sheetName val="Galian_13"/>
      <sheetName val="Grand_summary4"/>
      <sheetName val="ANALISA_PEK_UMUM3"/>
      <sheetName val="ANALISA_KONST_BTN3"/>
      <sheetName val="An_Arsitektur3"/>
      <sheetName val="DIV_13"/>
      <sheetName val="PRD_01-6(I-II)3"/>
      <sheetName val="PRD_01-7_alat3"/>
      <sheetName val="Har_Sat4"/>
      <sheetName val="Ana__PU3"/>
      <sheetName val="Kuantitas_&amp;_Harga4"/>
      <sheetName val="4-Basic_Price3"/>
      <sheetName val="bq_analisa3"/>
      <sheetName val="An_HarSatPek3"/>
      <sheetName val="Sat_Bah_&amp;_Up3"/>
      <sheetName val="On_Time2"/>
      <sheetName val="UPAH_BAHAN3"/>
      <sheetName val="time_schedule3"/>
      <sheetName val="periode_progress3"/>
      <sheetName val="rekap_progres)3"/>
      <sheetName val="Luas_Gross3"/>
      <sheetName val="bas_A3"/>
      <sheetName val="bas_B3"/>
      <sheetName val="RINC_FIN_A_hotel_3"/>
      <sheetName val="RINC_FIN_A_hotel___2_3"/>
      <sheetName val="Analisa_Harga3"/>
      <sheetName val="analisa_PUBM3"/>
      <sheetName val="pro_ra_op2"/>
      <sheetName val="per_span_353"/>
      <sheetName val="Analisa_Alat_Berat3"/>
      <sheetName val="concept_cost_code3"/>
      <sheetName val="summary_cost_code3"/>
      <sheetName val="kas_proyek3"/>
      <sheetName val="lain_lain3"/>
      <sheetName val="5_1_ELEKTRIKAL-ELEKTRONIK2"/>
      <sheetName val="RAB_AR&amp;STR3"/>
      <sheetName val="REF_ONLY3"/>
      <sheetName val="Week9-Feb____3"/>
      <sheetName val="daf_isi_(xref)2"/>
      <sheetName val="AG_Pipe_Qty_Analysis2"/>
      <sheetName val="1195_B12"/>
      <sheetName val="HARGA_AT3"/>
      <sheetName val="HRG_BAHAN_&amp;_UPAH_okk2"/>
      <sheetName val="Analis_Kusen_okk2"/>
      <sheetName val="HARGA_PIPA2"/>
      <sheetName val="ANL_TEK_63"/>
      <sheetName val="Upah_3"/>
      <sheetName val="L_13"/>
      <sheetName val="HARGA_MATERIAL3"/>
      <sheetName val="Harsat_Alat3"/>
      <sheetName val="ANALISA_HARGA___2"/>
      <sheetName val="F1_42"/>
      <sheetName val="NP_(2)2"/>
      <sheetName val="IN_OUT2"/>
      <sheetName val="Basement_(2)2"/>
      <sheetName val="Fill_this_out_first___2"/>
      <sheetName val="Rekapitulasi_Harga_Satuan2"/>
      <sheetName val="Daftar_Harga_Material2"/>
      <sheetName val="Analisa_SNI_STANDART_2"/>
      <sheetName val="harga_dasar_T-M-A2"/>
      <sheetName val="REKAP_ARSITEKTUR2"/>
      <sheetName val="REKAP_STRKTR2"/>
      <sheetName val="1_B2"/>
      <sheetName val="Harga_Satuan_Bahan2"/>
      <sheetName val="galian_saluran2"/>
      <sheetName val="BM_DATA_SHEET2"/>
      <sheetName val="Rencana_Anggaran_Beaya3"/>
      <sheetName val="PERALATAN_PROYEK_GOL_III_A2"/>
      <sheetName val="Tuk_Koef2"/>
      <sheetName val="KPVC-BD_2"/>
      <sheetName val="rap_rinci2"/>
      <sheetName val="MING_I2"/>
      <sheetName val="Term_konsPHO&amp;FHO2"/>
      <sheetName val="Project_Data2"/>
      <sheetName val="Confidential_PAS_HMI2"/>
      <sheetName val="Sec_I_ML2"/>
      <sheetName val="BAHAN_MEP"/>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SKEDUL_AV-05"/>
      <sheetName val="Rekap_1"/>
      <sheetName val="RPP01_3"/>
      <sheetName val="NP_7"/>
      <sheetName val="Daftar_Harga"/>
      <sheetName val="Analisa_Prelim"/>
      <sheetName val="Rekapitulasi_Akhir"/>
      <sheetName val="Bill_1_Persiapan"/>
      <sheetName val="Bill_4_tambah_kurang"/>
      <sheetName val="Cover_(x)"/>
      <sheetName val="Cor_Apt"/>
      <sheetName val="Analisa_&amp;_Upah"/>
      <sheetName val="Analisa_2"/>
      <sheetName val="HRG_BHN"/>
      <sheetName val="typ_10_25"/>
      <sheetName val="Bill_of_Qty_MEP"/>
      <sheetName val="QUOTATION_(2)"/>
      <sheetName val="ocean_voyage"/>
      <sheetName val="Isolasi_Luar"/>
      <sheetName val="an_pemel_rutin"/>
      <sheetName val="an_mobilisasi"/>
      <sheetName val="an_dmpu"/>
      <sheetName val="daftar_kuantita"/>
      <sheetName val="metode_dmpu"/>
      <sheetName val="ANALISA_SNI_NUSA"/>
      <sheetName val="ANALISA_SNI"/>
      <sheetName val="Memb_Schd"/>
      <sheetName val="Master_Edit"/>
      <sheetName val="R_Persiapan"/>
      <sheetName val="Ahs__Pek__Persiapan_K3"/>
      <sheetName val="Ahs_Persiapan"/>
      <sheetName val="Ahs_Tanah"/>
      <sheetName val="Ahs_Pondasi"/>
      <sheetName val="Ahs_Bekisting"/>
      <sheetName val="Ahs_Pembesian"/>
      <sheetName val="Ahs_K300"/>
      <sheetName val="Ahs_K250"/>
      <sheetName val="Ahs_Arsitektur"/>
      <sheetName val="Ahs_Perkerasan"/>
      <sheetName val="RKAP_2018"/>
      <sheetName val="H_Satuan_Dasar"/>
      <sheetName val="Analisa_HSP"/>
      <sheetName val="satuan_pek_ars"/>
      <sheetName val="SAT UPAH RAPI"/>
      <sheetName val="D6-1b"/>
      <sheetName val="rek det 1-3"/>
      <sheetName val="Material-mr"/>
      <sheetName val="PaintBreak"/>
      <sheetName val="Sat~Bahu"/>
      <sheetName val="B.T"/>
      <sheetName val="AHS - Personel"/>
      <sheetName val="AHS - Non Personel"/>
      <sheetName val="B D_AHS6"/>
      <sheetName val="Balok L.1"/>
      <sheetName val="TBM"/>
      <sheetName val="Daftarharga"/>
      <sheetName val="hs_str"/>
      <sheetName val="DIV_3 _2_"/>
      <sheetName val="AT 1"/>
      <sheetName val="AT 2"/>
      <sheetName val="DIV7"/>
      <sheetName val="UPH,BHN,ALT"/>
      <sheetName val="Analis harga"/>
      <sheetName val="Harga bahan"/>
      <sheetName val="RBP-3.1-3(2)"/>
      <sheetName val="RBP-3.1-2"/>
      <sheetName val="RBP-3.1-1"/>
      <sheetName val="HARGA ME"/>
      <sheetName val="PAGAR DEPAN"/>
      <sheetName val="KM&amp;WC musolla"/>
      <sheetName val="Analisa (2)"/>
      <sheetName val="Brdw"/>
      <sheetName val="Sheet3"/>
      <sheetName val="LIST HARGA BARU"/>
      <sheetName val="Umum"/>
      <sheetName val="DAFTAR ISI"/>
      <sheetName val="IKHT"/>
      <sheetName val="RAB Original"/>
      <sheetName val="Daftar Kuantitas dan Harga"/>
      <sheetName val="Normalisasi"/>
      <sheetName val="Mob-Demob-Hotmix"/>
      <sheetName val="RM IA"/>
      <sheetName val="Budget"/>
      <sheetName val="LAMP_A"/>
      <sheetName val="Persiapan"/>
      <sheetName val="anal_rab"/>
      <sheetName val="analis_standar(20m)"/>
      <sheetName val="ANAL_BETON"/>
      <sheetName val="GRAND TOTAL"/>
      <sheetName val="DHS AC"/>
      <sheetName val="TABEL BAJA"/>
      <sheetName val="D-1"/>
      <sheetName val="2_2"/>
      <sheetName val=" PE-F-42 MR 9 Manpower"/>
      <sheetName val="PEF25_0I_mnhr"/>
      <sheetName val="PEF24_0I_mnpwr"/>
      <sheetName val="HB"/>
      <sheetName val="Anal uph"/>
      <sheetName val="UP_an"/>
      <sheetName val="DATA PROYEK"/>
      <sheetName val="Rates"/>
      <sheetName val="items"/>
      <sheetName val="SUMBER DAYA"/>
      <sheetName val="Log"/>
      <sheetName val="Master 1.0"/>
      <sheetName val="REKAP A BESAR"/>
      <sheetName val="SAT_UP"/>
      <sheetName val="GKP"/>
      <sheetName val="HB_1"/>
      <sheetName val="Analisa_Harga_Satuan1"/>
      <sheetName val="Basic_Cost"/>
      <sheetName val="Peralatan_(2)"/>
      <sheetName val="HSA_&amp;_PAB"/>
      <sheetName val="U__div_21"/>
      <sheetName val="lkalibrasi_BENENAIN1"/>
      <sheetName val="ANALISA_ALAT_ANGKUT1"/>
      <sheetName val="RBP-_21"/>
      <sheetName val="RBP-3_1PP1"/>
      <sheetName val="RBP-3_1_21"/>
      <sheetName val="BQ_Banding_1"/>
      <sheetName val="Analisa_Quarry1"/>
      <sheetName val="GRAFIK_"/>
      <sheetName val="8LT_12"/>
      <sheetName val="B3A_-_TOWER_A"/>
      <sheetName val="MTO_REV_2(ARMOR)"/>
      <sheetName val="3_4-PIPE"/>
      <sheetName val="H_Material,_Upah_&amp;_Alat"/>
      <sheetName val="Analisa_H_Sat_Pek_"/>
      <sheetName val="7_1(3)"/>
      <sheetName val="HSU_2016"/>
      <sheetName val="harga_dasar"/>
      <sheetName val="HPP_X_Q'TY"/>
      <sheetName val="BK-PU_2011"/>
      <sheetName val="HD_ALAT"/>
      <sheetName val="GTS_I_PS8"/>
      <sheetName val="BQ_AC-_SEMANAN8"/>
      <sheetName val="RINC_FIN_T4___3_5"/>
      <sheetName val="RINC_FIN_T4___2_5"/>
      <sheetName val="fin_SB5"/>
      <sheetName val="FIN_PARKIR5"/>
      <sheetName val="RINC_FIN_T4_5"/>
      <sheetName val="Analisa_Str4"/>
      <sheetName val="Currency_Rate8"/>
      <sheetName val="Fire_Fighting4"/>
      <sheetName val="Item_Kompensasi4"/>
      <sheetName val="Bill_1_VAC-Supply-A5"/>
      <sheetName val="Cash_Flow_bulanan5"/>
      <sheetName val="F_ALARM5"/>
      <sheetName val="struktur_tdk_dipakai5"/>
      <sheetName val="Agregat_Halus_&amp;_Kasar4"/>
      <sheetName val="r_tank5"/>
      <sheetName val="Daf_Harga5"/>
      <sheetName val="Rekap_Bill5"/>
      <sheetName val="An__Harga5"/>
      <sheetName val="H_Satuan5"/>
      <sheetName val="Basic_Price5"/>
      <sheetName val="Agregat_Halus___Kasar5"/>
      <sheetName val="div_85"/>
      <sheetName val="div_25"/>
      <sheetName val="div_35"/>
      <sheetName val="div_45"/>
      <sheetName val="div_55"/>
      <sheetName val="div_65"/>
      <sheetName val="div_75"/>
      <sheetName val="div_95"/>
      <sheetName val="Rekap_Biaya5"/>
      <sheetName val="Man_power6"/>
      <sheetName val="Rekap_Addendum5"/>
      <sheetName val="BANGUNAN_PENUNJANG5"/>
      <sheetName val="Harsat_Bahan5"/>
      <sheetName val="Harsat_Upah5"/>
      <sheetName val="BQ_ARS5"/>
      <sheetName val="Rekap_RAB_kl5"/>
      <sheetName val="Rekap_RAB_Amd5"/>
      <sheetName val="Dftr_Kuan_Hrg_Amd5"/>
      <sheetName val="luar_Apart5"/>
      <sheetName val="Bill_rekap5"/>
      <sheetName val="Urai__Resap_pengikat5"/>
      <sheetName val="Bill_of_Qty4"/>
      <sheetName val="Kolom_UT5"/>
      <sheetName val="Perhit_Alat5"/>
      <sheetName val="Public_Area5"/>
      <sheetName val="RINC_hotel5"/>
      <sheetName val="Data_basic_price_jgan_diprint5"/>
      <sheetName val="hrg_dasar4"/>
      <sheetName val="Perm__Test5"/>
      <sheetName val="PROTECTION_5"/>
      <sheetName val="Perhitungan_RAB5"/>
      <sheetName val="Rencana_Anggaran_Biaya5"/>
      <sheetName val="Harga_Satuan5"/>
      <sheetName val="Input_Data4"/>
      <sheetName val="Man_Power_&amp;_Comp5"/>
      <sheetName val="TE_TS_FA_LAN_MATV5"/>
      <sheetName val="Galian_14"/>
      <sheetName val="Grand_summary5"/>
      <sheetName val="Ahs_24"/>
      <sheetName val="Ahs_14"/>
      <sheetName val="bahan_4"/>
      <sheetName val="ANALISA_SNI'13_4"/>
      <sheetName val="Tender_Review4"/>
      <sheetName val="THPDMoi__(2)4"/>
      <sheetName val="t-h_HA_THE4"/>
      <sheetName val="CHITIET_VL-NC-TT_-1p4"/>
      <sheetName val="dongia_(2)4"/>
      <sheetName val="TONG_HOP_VL-NC_TT4"/>
      <sheetName val="TH_XL4"/>
      <sheetName val="TONG_HOP_VL-NC4"/>
      <sheetName val="TONGKE3p_4"/>
      <sheetName val="TH_VL,_NC,_DDHT_Thanhphuoc4"/>
      <sheetName val="DON_GIA4"/>
      <sheetName val="CHITIET_VL-NC4"/>
      <sheetName val="Bill_of_Quantity4"/>
      <sheetName val="ANALISA_PEK_UMUM4"/>
      <sheetName val="ANALISA_KONST_BTN4"/>
      <sheetName val="Kuantitas_&amp;_Harga5"/>
      <sheetName val="An_Arsitektur4"/>
      <sheetName val="DIV_14"/>
      <sheetName val="PRD_01-6(I-II)4"/>
      <sheetName val="PRD_01-7_alat4"/>
      <sheetName val="Har_Sat5"/>
      <sheetName val="Ana__PU4"/>
      <sheetName val="4-Basic_Price4"/>
      <sheetName val="bq_analisa4"/>
      <sheetName val="An_HarSatPek4"/>
      <sheetName val="Sat_Bah_&amp;_Up4"/>
      <sheetName val="On_Time3"/>
      <sheetName val="UPAH_BAHAN4"/>
      <sheetName val="time_schedule4"/>
      <sheetName val="periode_progress4"/>
      <sheetName val="rekap_progres)4"/>
      <sheetName val="Luas_Gross4"/>
      <sheetName val="bas_A4"/>
      <sheetName val="bas_B4"/>
      <sheetName val="RINC_FIN_A_hotel_4"/>
      <sheetName val="RINC_FIN_A_hotel___2_4"/>
      <sheetName val="Analisa_Harga4"/>
      <sheetName val="analisa_PUBM4"/>
      <sheetName val="per_span_354"/>
      <sheetName val="Analisa_Alat_Berat4"/>
      <sheetName val="concept_cost_code4"/>
      <sheetName val="summary_cost_code4"/>
      <sheetName val="kas_proyek4"/>
      <sheetName val="lain_lain4"/>
      <sheetName val="5_1_ELEKTRIKAL-ELEKTRONIK3"/>
      <sheetName val="RAB_AR&amp;STR4"/>
      <sheetName val="REF_ONLY4"/>
      <sheetName val="Week9-Feb____4"/>
      <sheetName val="daf_isi_(xref)3"/>
      <sheetName val="pro_ra_op3"/>
      <sheetName val="AG_Pipe_Qty_Analysis3"/>
      <sheetName val="1195_B13"/>
      <sheetName val="HARGA_AT4"/>
      <sheetName val="HRG_BAHAN_&amp;_UPAH_okk3"/>
      <sheetName val="Analis_Kusen_okk3"/>
      <sheetName val="HARGA_PIPA3"/>
      <sheetName val="ANL_TEK_64"/>
      <sheetName val="Upah_4"/>
      <sheetName val="L_14"/>
      <sheetName val="HARGA_MATERIAL4"/>
      <sheetName val="Harsat_Alat4"/>
      <sheetName val="ANALISA_HARGA___3"/>
      <sheetName val="F1_43"/>
      <sheetName val="NP_(2)3"/>
      <sheetName val="IN_OUT3"/>
      <sheetName val="Thiet_bi3"/>
      <sheetName val="DM_ChiPhi3"/>
      <sheetName val="Basement_(2)3"/>
      <sheetName val="Fill_this_out_first___3"/>
      <sheetName val="Rekapitulasi_Harga_Satuan3"/>
      <sheetName val="Daftar_Harga_Material3"/>
      <sheetName val="Analisa_SNI_STANDART_3"/>
      <sheetName val="harga_dasar_T-M-A3"/>
      <sheetName val="REKAP_ARSITEKTUR3"/>
      <sheetName val="REKAP_STRKTR3"/>
      <sheetName val="1_B3"/>
      <sheetName val="Harga_Satuan_Bahan3"/>
      <sheetName val="galian_saluran3"/>
      <sheetName val="BM_DATA_SHEET3"/>
      <sheetName val="Rencana_Anggaran_Beaya4"/>
      <sheetName val="PERALATAN_PROYEK_GOL_III_A3"/>
      <sheetName val="rap_rinci3"/>
      <sheetName val="KPVC-BD_3"/>
      <sheetName val="Tuk_Koef3"/>
      <sheetName val="MING_I3"/>
      <sheetName val="Term_konsPHO&amp;FHO3"/>
      <sheetName val="Project_Data3"/>
      <sheetName val="Confidential_PAS_HMI3"/>
      <sheetName val="Sec_I_ML3"/>
      <sheetName val="BAHAN_MEP1"/>
      <sheetName val="HB_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Analisa_Harga_Satuan2"/>
      <sheetName val="Daftar_Harga1"/>
      <sheetName val="Analisa_Prelim1"/>
      <sheetName val="Rekapitulasi_Akhir1"/>
      <sheetName val="Bill_1_Persiapan1"/>
      <sheetName val="Bill_4_tambah_kurang1"/>
      <sheetName val="Cover_(x)1"/>
      <sheetName val="Cor_Apt1"/>
      <sheetName val="Analisa_&amp;_Upah1"/>
      <sheetName val="Analisa_21"/>
      <sheetName val="HRG_BHN1"/>
      <sheetName val="typ_10_251"/>
      <sheetName val="Bill_of_Qty_MEP1"/>
      <sheetName val="QUOTATION_(2)1"/>
      <sheetName val="ocean_voyage1"/>
      <sheetName val="Isolasi_Luar1"/>
      <sheetName val="an_pemel_rutin1"/>
      <sheetName val="an_mobilisasi1"/>
      <sheetName val="an_dmpu1"/>
      <sheetName val="daftar_kuantita1"/>
      <sheetName val="metode_dmpu1"/>
      <sheetName val="Basic_Cost1"/>
      <sheetName val="Peralatan_(2)1"/>
      <sheetName val="SKEDUL_AV-051"/>
      <sheetName val="Rekap_11"/>
      <sheetName val="RPP01_31"/>
      <sheetName val="NP_71"/>
      <sheetName val="ANALISA_SNI_NUSA1"/>
      <sheetName val="ANALISA_SNI1"/>
      <sheetName val="R_Persiapan1"/>
      <sheetName val="Ahs__Pek__Persiapan_K31"/>
      <sheetName val="Ahs_Persiapan1"/>
      <sheetName val="Ahs_Tanah1"/>
      <sheetName val="Ahs_Pondasi1"/>
      <sheetName val="Ahs_Bekisting1"/>
      <sheetName val="Ahs_Pembesian1"/>
      <sheetName val="Ahs_K3001"/>
      <sheetName val="Ahs_K2501"/>
      <sheetName val="Ahs_Arsitektur1"/>
      <sheetName val="Ahs_Perkerasan1"/>
      <sheetName val="RKAP_20181"/>
      <sheetName val="H_Satuan_Dasar1"/>
      <sheetName val="Memb_Schd1"/>
      <sheetName val="Master_Edit1"/>
      <sheetName val="Analisa_HSP1"/>
      <sheetName val="HSA_&amp;_PAB1"/>
      <sheetName val="U__div_22"/>
      <sheetName val="lkalibrasi_BENENAIN2"/>
      <sheetName val="ANALISA_ALAT_ANGKUT2"/>
      <sheetName val="RBP-_22"/>
      <sheetName val="RBP-3_1PP2"/>
      <sheetName val="RBP-3_1_22"/>
      <sheetName val="BQ_Banding_2"/>
      <sheetName val="Analisa_Quarry2"/>
      <sheetName val="GRAFIK_1"/>
      <sheetName val="anal_rab1"/>
      <sheetName val="analis_standar(20m)1"/>
      <sheetName val="ANAL_BETON1"/>
      <sheetName val="8LT_121"/>
      <sheetName val="B3A_-_TOWER_A1"/>
      <sheetName val="MTO_REV_2(ARMOR)1"/>
      <sheetName val="3_4-PIPE1"/>
      <sheetName val="H_Material,_Upah_&amp;_Alat1"/>
      <sheetName val="Analisa_H_Sat_Pek_1"/>
      <sheetName val="7_1(3)1"/>
      <sheetName val="HSU_20161"/>
      <sheetName val="harga_dasar1"/>
      <sheetName val="HPP_X_Q'TY1"/>
      <sheetName val="BK-PU_20111"/>
      <sheetName val="HD_ALAT1"/>
      <sheetName val="BETON"/>
      <sheetName val="DKH_2"/>
      <sheetName val="Stay Cable-1"/>
      <sheetName val="DKH_1"/>
      <sheetName val="610.04"/>
      <sheetName val="div7-1"/>
      <sheetName val="ANSAT"/>
      <sheetName val="idx-03"/>
      <sheetName val="Allowance"/>
      <sheetName val="SPJ"/>
      <sheetName val="Gaji"/>
      <sheetName val="MasterSheet"/>
      <sheetName val="HD BAHAN"/>
      <sheetName val="UG Excav"/>
      <sheetName val="BOQ CONTRACT WK"/>
      <sheetName val="PU DAN COGS ERP"/>
      <sheetName val="KL THÉP MÓNG,DẦM, SÀN, CỘT B2"/>
      <sheetName val="THKLTT THÉP B2"/>
      <sheetName val="bke7"/>
      <sheetName val="Priced BOQ"/>
      <sheetName val="ABB_Trans"/>
      <sheetName val="Main Feeder"/>
      <sheetName val="Capacitor"/>
      <sheetName val="Input_Data-1"/>
      <sheetName val="PE Wire"/>
      <sheetName val="XLPE_Cable"/>
      <sheetName val="Master"/>
      <sheetName val="係数"/>
      <sheetName val="MTO REV_0"/>
      <sheetName val="Elec LG"/>
      <sheetName val="BOQ_MECH"/>
      <sheetName val="BOQ_ELEC"/>
      <sheetName val="IBMS"/>
      <sheetName val="Builder"/>
      <sheetName val="BND"/>
      <sheetName val="FUEL FILLER"/>
      <sheetName val="DG_duoi2"/>
      <sheetName val="Cable_ko_co_giap_bao_ve_2"/>
      <sheetName val="Cash_Flow2"/>
      <sheetName val="Chiết_tính_BS2"/>
      <sheetName val="CP_HMC2"/>
      <sheetName val="Du_thau2"/>
      <sheetName val="Tong_hop_DT_XDCT2"/>
      <sheetName val="CP_Khac_cuoc_VC2"/>
      <sheetName val="AFORM-BQR_xls2"/>
      <sheetName val="gia_vt2"/>
      <sheetName val="1_BILL_MOI_THAU_CAN_THUONG2"/>
      <sheetName val="4-Lane_bridge2"/>
      <sheetName val="An_Struktur2"/>
      <sheetName val="Net_sum"/>
      <sheetName val="0-Grand_Summary"/>
      <sheetName val="FP-(BLOCK_B1)-Breakdown"/>
      <sheetName val="FP-(BLOCK_B2)-Breakdown"/>
      <sheetName val="FP-(BLOCK_B3)-Breakdown"/>
      <sheetName val="FP-(Club_House)-Breadown"/>
      <sheetName val="Elec_LG"/>
      <sheetName val="KL_THÉP_MÓNG,DẦM,_SÀN,_CỘT_B2"/>
      <sheetName val="THKLTT_THÉP_B2"/>
      <sheetName val="PE-F-42_Rev_01_Manpower"/>
      <sheetName val="Book_1_Summary"/>
      <sheetName val="Priced_BOQ"/>
      <sheetName val="유림골조"/>
      <sheetName val="Sheet4"/>
      <sheetName val="설계내역서"/>
      <sheetName val="CE(E)"/>
      <sheetName val="Data SRL"/>
      <sheetName val="Data Prod_Graf"/>
      <sheetName val="PABRIK (2)"/>
      <sheetName val="PO"/>
      <sheetName val="UP MINOR"/>
      <sheetName val="ANALISA SNI'07(Bangli)"/>
      <sheetName val="基本"/>
      <sheetName val="FAB별"/>
      <sheetName val="Duc_bk"/>
      <sheetName val="Office Tower"/>
      <sheetName val="valve-20k"/>
      <sheetName val="Det Str BT"/>
      <sheetName val="BAG_III"/>
      <sheetName val="F4-F7"/>
      <sheetName val="SCOPE OF WORK"/>
      <sheetName val="CFS3"/>
      <sheetName val="Data Sheet"/>
      <sheetName val="Sheet"/>
      <sheetName val="금융"/>
      <sheetName val="GTS_I_PS9"/>
      <sheetName val="BQ_AC-_SEMANAN9"/>
      <sheetName val="Currency_Rate9"/>
      <sheetName val="Man_power7"/>
      <sheetName val="fin_SB6"/>
      <sheetName val="FIN_PARKIR6"/>
      <sheetName val="RINC_FIN_T4_6"/>
      <sheetName val="RINC_FIN_T4___3_6"/>
      <sheetName val="RINC_FIN_T4___2_6"/>
      <sheetName val="Rekap_Addendum6"/>
      <sheetName val="Bill_1_VAC-Supply-A6"/>
      <sheetName val="BANGUNAN_PENUNJANG6"/>
      <sheetName val="Daf_Harga6"/>
      <sheetName val="Rekap_Bill6"/>
      <sheetName val="An__Harga6"/>
      <sheetName val="Cash_Flow_bulanan6"/>
      <sheetName val="Basic_Price6"/>
      <sheetName val="Agregat_Halus___Kasar6"/>
      <sheetName val="div_86"/>
      <sheetName val="div_26"/>
      <sheetName val="div_36"/>
      <sheetName val="div_46"/>
      <sheetName val="div_56"/>
      <sheetName val="div_66"/>
      <sheetName val="div_76"/>
      <sheetName val="div_96"/>
      <sheetName val="Rekap_Biaya6"/>
      <sheetName val="hrg_dasar5"/>
      <sheetName val="Ahs_25"/>
      <sheetName val="Ahs_15"/>
      <sheetName val="bahan_5"/>
      <sheetName val="ANALISA_SNI'13_5"/>
      <sheetName val="Tender_Review5"/>
      <sheetName val="THPDMoi__(2)5"/>
      <sheetName val="t-h_HA_THE5"/>
      <sheetName val="CHITIET_VL-NC-TT_-1p5"/>
      <sheetName val="dongia_(2)5"/>
      <sheetName val="TONG_HOP_VL-NC_TT5"/>
      <sheetName val="TH_XL5"/>
      <sheetName val="TONG_HOP_VL-NC5"/>
      <sheetName val="TONGKE3p_5"/>
      <sheetName val="TH_VL,_NC,_DDHT_Thanhphuoc5"/>
      <sheetName val="DON_GIA5"/>
      <sheetName val="CHITIET_VL-NC5"/>
      <sheetName val="Bill_of_Quantity5"/>
      <sheetName val="Thiet_bi4"/>
      <sheetName val="DM_ChiPhi4"/>
      <sheetName val="DG_duoi3"/>
      <sheetName val="Cash_Flow3"/>
      <sheetName val="Cable_ko_co_giap_bao_ve_3"/>
      <sheetName val="Chiết_tính_BS3"/>
      <sheetName val="CP_HMC3"/>
      <sheetName val="Du_thau3"/>
      <sheetName val="Tong_hop_DT_XDCT3"/>
      <sheetName val="CP_Khac_cuoc_VC3"/>
      <sheetName val="AFORM-BQR_xls3"/>
      <sheetName val="gia_vt3"/>
      <sheetName val="1_BILL_MOI_THAU_CAN_THUONG3"/>
      <sheetName val="4-Lane_bridge3"/>
      <sheetName val="An_Struktur3"/>
      <sheetName val="Net_sum1"/>
      <sheetName val="0-Grand_Summary1"/>
      <sheetName val="FP-(BLOCK_B1)-Breakdown1"/>
      <sheetName val="FP-(BLOCK_B2)-Breakdown1"/>
      <sheetName val="FP-(BLOCK_B3)-Breakdown1"/>
      <sheetName val="FP-(Club_House)-Breadown1"/>
      <sheetName val="KL_THÉP_MÓNG,DẦM,_SÀN,_CỘT_B21"/>
      <sheetName val="THKLTT_THÉP_B21"/>
      <sheetName val="PE-F-42_Rev_01_Manpower1"/>
      <sheetName val="Book_1_Summary1"/>
      <sheetName val="Elec_LG1"/>
      <sheetName val="Priced_BOQ1"/>
      <sheetName val="FUEL_FILLER"/>
      <sheetName val="Main_Feeder"/>
      <sheetName val="PE_Wire"/>
      <sheetName val="MTO_REV_0"/>
      <sheetName val="DETAIL_LT11-13"/>
      <sheetName val="Bill_5_-_Carpark"/>
      <sheetName val="SCOPE_OF_WORK"/>
      <sheetName val="HE SO"/>
      <sheetName val="Elektrikal"/>
      <sheetName val="Unit Rate (2)"/>
      <sheetName val="Unit Rate"/>
      <sheetName val="Penjumlahan"/>
      <sheetName val="TS (A3)"/>
      <sheetName val="HRG SAT"/>
      <sheetName val="rakap"/>
      <sheetName val="S.UPAH"/>
      <sheetName val="S.BAHAN"/>
      <sheetName val="Harga material_1"/>
      <sheetName val="terbilang"/>
      <sheetName val="COMP"/>
      <sheetName val="tr-28202"/>
      <sheetName val="Satuan"/>
      <sheetName val="trans"/>
      <sheetName val="DAF.HRG"/>
      <sheetName val="Hsat-A"/>
      <sheetName val="ISIAN"/>
      <sheetName val="Data Konsultan"/>
      <sheetName val="Data Masukan"/>
      <sheetName val="Fisik 2012"/>
      <sheetName val="Pek. Persiapan"/>
      <sheetName val="Rekap Anl.K"/>
      <sheetName val="Rekap Anl.SNI"/>
      <sheetName val="RAB 1"/>
      <sheetName val="304_06"/>
      <sheetName val="anal-2"/>
      <sheetName val="antek"/>
      <sheetName val="usaid"/>
      <sheetName val="AN Tdr"/>
      <sheetName val="7.공정표"/>
      <sheetName val="산근"/>
      <sheetName val="perGas"/>
      <sheetName val="AOP-SK"/>
      <sheetName val="DATA WP"/>
      <sheetName val="TL"/>
      <sheetName val="EVALUASI"/>
      <sheetName val="BLOK-BJR"/>
      <sheetName val="AnalisaSIPIL RIIL"/>
      <sheetName val="igp-03"/>
      <sheetName val="H-SAT"/>
      <sheetName val="F1771-V"/>
      <sheetName val="Df-Kuan"/>
      <sheetName val="smt"/>
      <sheetName val="K"/>
      <sheetName val="Urugan Pasir"/>
      <sheetName val="PEMBAGIAN"/>
      <sheetName val="bbt-1999"/>
      <sheetName val="RPP-6"/>
      <sheetName val="TEKNIS"/>
      <sheetName val="BoQ ME"/>
      <sheetName val="合成単価作成表-BLDG"/>
      <sheetName val="SDMTA"/>
      <sheetName val="표지"/>
      <sheetName val="Analisa (me)"/>
      <sheetName val="behind"/>
      <sheetName val="PRO_DCI"/>
      <sheetName val="INST_DCI"/>
      <sheetName val="HVAC_DCI"/>
      <sheetName val="PIPE_DCI"/>
      <sheetName val="ALT"/>
      <sheetName val="SUB"/>
      <sheetName val="UPH"/>
      <sheetName val="HARGA ALAT"/>
      <sheetName val="D3"/>
      <sheetName val="D2"/>
      <sheetName val="rutin"/>
      <sheetName val="LEMBAR2"/>
      <sheetName val="LEMBAR3"/>
      <sheetName val="LEMBAR4"/>
      <sheetName val="LEMBAR5"/>
      <sheetName val="LEMBAR1"/>
      <sheetName val="BOQ R JALAN"/>
      <sheetName val="ALAT Ok"/>
      <sheetName val="MC-4 DIPAKAI"/>
      <sheetName val="Harga Mat "/>
      <sheetName val="Unit-P"/>
      <sheetName val="Dash"/>
      <sheetName val=" HARGA"/>
      <sheetName val="VC"/>
      <sheetName val="CHITIET VL-NC-TT-3p"/>
      <sheetName val="TDTKP1"/>
      <sheetName val="Calca"/>
      <sheetName val="Sub Kont"/>
      <sheetName val="TEST1"/>
      <sheetName val="RT13526 CPI"/>
      <sheetName val="011C101"/>
      <sheetName val="Eng_Hrs (HO)"/>
      <sheetName val="Sew-Tahan"/>
      <sheetName val="lap minggu"/>
      <sheetName val="REN2000"/>
      <sheetName val="mVAC"/>
      <sheetName val="Pas. Batu Gng"/>
      <sheetName val="Struktur Atas"/>
      <sheetName val="Persiap"/>
      <sheetName val="B - Norelec"/>
      <sheetName val="R.A.B."/>
      <sheetName val=" anal hrg sat"/>
      <sheetName val="DIVISI 3"/>
      <sheetName val="DATA MENTAH"/>
      <sheetName val="Process"/>
      <sheetName val="Refinery"/>
      <sheetName val="Fructose"/>
      <sheetName val="Utilities"/>
      <sheetName val="INLAND FACTOR DISTANCE"/>
      <sheetName val="운반"/>
      <sheetName val="Cashflow Analysis"/>
      <sheetName val="Calculation Sheet "/>
      <sheetName val="Rekap-link"/>
      <sheetName val="besi"/>
      <sheetName val="MATERIAL-UPAH"/>
      <sheetName val="kalibrasi-Tank"/>
      <sheetName val="總表"/>
      <sheetName val="tra-vat-lieu"/>
      <sheetName val="입찰안"/>
      <sheetName val="4"/>
      <sheetName val="Budget Code"/>
      <sheetName val="F2"/>
      <sheetName val="F3a"/>
      <sheetName val="G1"/>
      <sheetName val="G3"/>
      <sheetName val="G4a"/>
      <sheetName val="HS Alat"/>
      <sheetName val="H-BHN"/>
      <sheetName val="H. Satuan Upah &amp; Bahan"/>
      <sheetName val="H. Satuan Pekerjaan"/>
      <sheetName val="Uraian Analisa Alat (3)"/>
      <sheetName val="EQ"/>
      <sheetName val="공통비총괄표"/>
      <sheetName val="PANEL"/>
      <sheetName val="G_Dinas_Pendidikan"/>
      <sheetName val="Perhitungan_KC_ke_SUBKON"/>
      <sheetName val="surat_"/>
      <sheetName val="a_2"/>
      <sheetName val="a_4"/>
      <sheetName val="coeff"/>
      <sheetName val="Parameter"/>
      <sheetName val="7.01"/>
      <sheetName val="D.UPH&amp;PEK"/>
      <sheetName val="BoQ C4"/>
      <sheetName val="DFT_ HRG BHN _ UPAH"/>
      <sheetName val="Alat R"/>
      <sheetName val="SKJ Tetap"/>
      <sheetName val="Kosong"/>
      <sheetName val="Galian u Bahu"/>
      <sheetName val="5-ALAT (2)"/>
      <sheetName val="DIV.3"/>
      <sheetName val="BALT"/>
      <sheetName val="Muncraaat-6"/>
      <sheetName val="RKS"/>
      <sheetName val="teori"/>
      <sheetName val="3.ALS-STR-PDS"/>
      <sheetName val="5&amp;6.ALS-DINDING"/>
      <sheetName val="8.P-ATAP"/>
      <sheetName val="9.ALS-PLAFONT"/>
      <sheetName val="bq-str"/>
      <sheetName val="KH-Q1,Q2,01"/>
      <sheetName val="Final Summary"/>
      <sheetName val="Bill 04 - FP"/>
      <sheetName val="현장별"/>
      <sheetName val="PNTEXT"/>
      <sheetName val="Consumables"/>
      <sheetName val="Benchmark"/>
      <sheetName val="Fee Rate Summary"/>
      <sheetName val="6PILE  (돌출)"/>
      <sheetName val="Land Dev't. Ph-1"/>
      <sheetName val="1995 Cellular"/>
      <sheetName val="Rev. History"/>
      <sheetName val="MTO REV_2_ARMOR_"/>
      <sheetName val="대비"/>
      <sheetName val="Detail"/>
      <sheetName val="개산공사비"/>
      <sheetName val="CTEMCOST"/>
      <sheetName val="TOSHIBA-Structure"/>
      <sheetName val="ERECIN"/>
      <sheetName val="pasca"/>
      <sheetName val="BoQ (ABBOTT)"/>
      <sheetName val="Annex B"/>
      <sheetName val="GAEYO"/>
      <sheetName val="h-013211-2"/>
      <sheetName val="hf-4"/>
      <sheetName val="Analis Alat"/>
      <sheetName val="Koef"/>
      <sheetName val="harsat_str"/>
      <sheetName val="Electrical Breakdown"/>
      <sheetName val="Factor"/>
      <sheetName val="BXLDL"/>
      <sheetName val="NKC6"/>
      <sheetName val="k341k612"/>
      <sheetName val="hrg sat1"/>
      <sheetName val="sub_total_bag_7"/>
      <sheetName val="Bag_9"/>
      <sheetName val="graph"/>
      <sheetName val="Comps"/>
      <sheetName val="ANalisa "/>
      <sheetName val="Analisa Biaya Alat"/>
      <sheetName val="OPALT"/>
      <sheetName val="UPH_BHN"/>
      <sheetName val="304-06"/>
      <sheetName val="SAT PL"/>
      <sheetName val="TABLE-A"/>
      <sheetName val="INSSUBCON"/>
      <sheetName val="HX"/>
      <sheetName val="S"/>
      <sheetName val="BQMPALOC"/>
      <sheetName val="石炭性状"/>
      <sheetName val="연돌일위집계"/>
      <sheetName val="Bill.2. PL - SUPPLY A"/>
      <sheetName val="Equiv.Length"/>
      <sheetName val="slipsumpR"/>
      <sheetName val="BJ"/>
      <sheetName val="C1"/>
      <sheetName val="MTL$-INTER"/>
      <sheetName val="공사개요-C"/>
      <sheetName val="Parem"/>
      <sheetName val="Yield"/>
      <sheetName val="Graphs"/>
      <sheetName val="Du_lieu"/>
      <sheetName val="Up &amp; bhn"/>
      <sheetName val="GTS_I_PS10"/>
      <sheetName val="BQ_AC-_SEMANAN10"/>
      <sheetName val="Currency_Rate10"/>
      <sheetName val="fin_SB7"/>
      <sheetName val="FIN_PARKIR7"/>
      <sheetName val="RINC_FIN_T4_7"/>
      <sheetName val="bahan_6"/>
      <sheetName val="Man_power8"/>
      <sheetName val="Bill_1_VAC-Supply-A7"/>
      <sheetName val="F_ALARM6"/>
      <sheetName val="RINC_FIN_T4___3_7"/>
      <sheetName val="RINC_FIN_T4___2_7"/>
      <sheetName val="Rekap_Addendum7"/>
      <sheetName val="Urai__Resap_pengikat6"/>
      <sheetName val="BANGUNAN_PENUNJANG7"/>
      <sheetName val="Cash_Flow_bulanan7"/>
      <sheetName val="Daf_Harga7"/>
      <sheetName val="Rekap_Bill7"/>
      <sheetName val="An__Harga7"/>
      <sheetName val="Basic_Price7"/>
      <sheetName val="Agregat_Halus___Kasar7"/>
      <sheetName val="div_87"/>
      <sheetName val="div_27"/>
      <sheetName val="div_37"/>
      <sheetName val="div_47"/>
      <sheetName val="div_57"/>
      <sheetName val="div_67"/>
      <sheetName val="div_77"/>
      <sheetName val="div_97"/>
      <sheetName val="Rekap_Biaya7"/>
      <sheetName val="H_Satuan6"/>
      <sheetName val="Harsat_Bahan6"/>
      <sheetName val="Harsat_Upah6"/>
      <sheetName val="r_tank6"/>
      <sheetName val="BQ_ARS6"/>
      <sheetName val="Kolom_UT6"/>
      <sheetName val="Perhit_Alat6"/>
      <sheetName val="struktur_tdk_dipakai6"/>
      <sheetName val="Rekap_RAB_kl6"/>
      <sheetName val="Rekap_RAB_Amd6"/>
      <sheetName val="Dftr_Kuan_Hrg_Amd6"/>
      <sheetName val="luar_Apart6"/>
      <sheetName val="Bill_rekap6"/>
      <sheetName val="ANALISA_PEK_UMUM5"/>
      <sheetName val="ANALISA_KONST_BTN5"/>
      <sheetName val="Public_Area6"/>
      <sheetName val="TE_TS_FA_LAN_MATV6"/>
      <sheetName val="Ahs_26"/>
      <sheetName val="Ahs_16"/>
      <sheetName val="RINC_hotel6"/>
      <sheetName val="Grand_summary6"/>
      <sheetName val="Analisa_Str5"/>
      <sheetName val="Fire_Fighting5"/>
      <sheetName val="Item_Kompensasi5"/>
      <sheetName val="Man_Power_&amp;_Comp6"/>
      <sheetName val="Perhitungan_RAB6"/>
      <sheetName val="Rencana_Anggaran_Biaya6"/>
      <sheetName val="Harga_Satuan6"/>
      <sheetName val="Galian_15"/>
      <sheetName val="PROTECTION_6"/>
      <sheetName val="ANALISA_SNI'13_6"/>
      <sheetName val="hrg_dasar6"/>
      <sheetName val="Tender_Review6"/>
      <sheetName val="THPDMoi__(2)6"/>
      <sheetName val="t-h_HA_THE6"/>
      <sheetName val="CHITIET_VL-NC-TT_-1p6"/>
      <sheetName val="dongia_(2)6"/>
      <sheetName val="TONG_HOP_VL-NC_TT6"/>
      <sheetName val="TH_XL6"/>
      <sheetName val="TONG_HOP_VL-NC6"/>
      <sheetName val="TONGKE3p_6"/>
      <sheetName val="TH_VL,_NC,_DDHT_Thanhphuoc6"/>
      <sheetName val="DON_GIA6"/>
      <sheetName val="CHITIET_VL-NC6"/>
      <sheetName val="Perm__Test6"/>
      <sheetName val="Bill_of_Quantity6"/>
      <sheetName val="Analisa_Harga5"/>
      <sheetName val="RAB_AR&amp;STR5"/>
      <sheetName val="Data_basic_price_jgan_diprint6"/>
      <sheetName val="time_schedule5"/>
      <sheetName val="periode_progress5"/>
      <sheetName val="rekap_progres)5"/>
      <sheetName val="Luas_Gross5"/>
      <sheetName val="bas_A5"/>
      <sheetName val="bas_B5"/>
      <sheetName val="RINC_FIN_A_hotel_5"/>
      <sheetName val="RINC_FIN_A_hotel___2_5"/>
      <sheetName val="Bill_of_Qty5"/>
      <sheetName val="An_Arsitektur5"/>
      <sheetName val="concept_cost_code5"/>
      <sheetName val="summary_cost_code5"/>
      <sheetName val="kas_proyek5"/>
      <sheetName val="lain_lain5"/>
      <sheetName val="REF_ONLY5"/>
      <sheetName val="Agregat_Halus_&amp;_Kasar5"/>
      <sheetName val="Input_Data5"/>
      <sheetName val="analisa_PUBM5"/>
      <sheetName val="Fill_this_out_first___4"/>
      <sheetName val="Analisa_Alat_Berat5"/>
      <sheetName val="UPAH_BAHAN5"/>
      <sheetName val="Rekapitulasi_Harga_Satuan4"/>
      <sheetName val="Daftar_Harga_Material4"/>
      <sheetName val="Kuantitas_&amp;_Harga6"/>
      <sheetName val="daf_isi_(xref)4"/>
      <sheetName val="4-Basic_Price5"/>
      <sheetName val="Thiet_bi5"/>
      <sheetName val="DM_ChiPhi5"/>
      <sheetName val="5_1_ELEKTRIKAL-ELEKTRONIK4"/>
      <sheetName val="L_15"/>
      <sheetName val="On_Time4"/>
      <sheetName val="pro_ra_op4"/>
      <sheetName val="Tuk_Koef4"/>
      <sheetName val="Week9-Feb____5"/>
      <sheetName val="Cover_(x)2"/>
      <sheetName val="Cor_Apt2"/>
      <sheetName val="Basement_(2)4"/>
      <sheetName val="bq_analisa5"/>
      <sheetName val="ANL_TEK_65"/>
      <sheetName val="Har_Sat6"/>
      <sheetName val="DIV_15"/>
      <sheetName val="PRD_01-6(I-II)5"/>
      <sheetName val="PRD_01-7_alat5"/>
      <sheetName val="Ana__PU5"/>
      <sheetName val="An_HarSatPek5"/>
      <sheetName val="Sat_Bah_&amp;_Up5"/>
      <sheetName val="HARGA_AT5"/>
      <sheetName val="per_span_355"/>
      <sheetName val="An_Struktur4"/>
      <sheetName val="Project_Data4"/>
      <sheetName val="Confidential_PAS_HMI4"/>
      <sheetName val="galian_saluran4"/>
      <sheetName val="Analisa_&amp;_Upah2"/>
      <sheetName val="Analisa_22"/>
      <sheetName val="HRG_BHN2"/>
      <sheetName val="Analisa_Harga_Satuan3"/>
      <sheetName val="Daftar_Harga2"/>
      <sheetName val="Analisa_Prelim2"/>
      <sheetName val="Rekapitulasi_Akhir2"/>
      <sheetName val="Bill_1_Persiapan2"/>
      <sheetName val="Bill_4_tambah_kurang2"/>
      <sheetName val="NP_(2)4"/>
      <sheetName val="BAHAN_MEP2"/>
      <sheetName val="typ_10_252"/>
      <sheetName val="Harsat_Alat5"/>
      <sheetName val="DG_duoi4"/>
      <sheetName val="Cash_Flow4"/>
      <sheetName val="Cable_ko_co_giap_bao_ve_4"/>
      <sheetName val="Chiết_tính_BS4"/>
      <sheetName val="CP_HMC4"/>
      <sheetName val="Du_thau4"/>
      <sheetName val="Tong_hop_DT_XDCT4"/>
      <sheetName val="CP_Khac_cuoc_VC4"/>
      <sheetName val="AFORM-BQR_xls4"/>
      <sheetName val="gia_vt4"/>
      <sheetName val="1_BILL_MOI_THAU_CAN_THUONG4"/>
      <sheetName val="4-Lane_bridge4"/>
      <sheetName val="Bill_of_Qty_MEP2"/>
      <sheetName val="QUOTATION_(2)2"/>
      <sheetName val="ocean_voyage2"/>
      <sheetName val="Upah_5"/>
      <sheetName val="Harga_Satuan_Bahan4"/>
      <sheetName val="REKAP_ARSITEKTUR4"/>
      <sheetName val="REKAP_STRKTR4"/>
      <sheetName val="AG_Pipe_Qty_Analysis4"/>
      <sheetName val="Isolasi_Luar2"/>
      <sheetName val="ANALISA_HARGA___4"/>
      <sheetName val="Memb_Schd2"/>
      <sheetName val="Master_Edit2"/>
      <sheetName val="an_pemel_rutin2"/>
      <sheetName val="an_mobilisasi2"/>
      <sheetName val="an_dmpu2"/>
      <sheetName val="daftar_kuantita2"/>
      <sheetName val="metode_dmpu2"/>
      <sheetName val="PERALATAN_PROYEK_GOL_III_A4"/>
      <sheetName val="harga_dasar_T-M-A4"/>
      <sheetName val="HARGA_MATERIAL5"/>
      <sheetName val="Bill_1_-_Preliminaries_"/>
      <sheetName val="Bill_No__2_-_Preambles"/>
      <sheetName val="Bill_No__3_Str_Works"/>
      <sheetName val="Bill_No__4_Arch_Works"/>
      <sheetName val="Bill_5_-_MEP"/>
      <sheetName val="Bill_No__6_External"/>
      <sheetName val="B3A_-_TOWER_A2"/>
      <sheetName val="MTO_REV_2(ARMOR)2"/>
      <sheetName val="anal_rab2"/>
      <sheetName val="analis_standar(20m)2"/>
      <sheetName val="ANAL_BETON2"/>
      <sheetName val="jgn_dihapus!"/>
      <sheetName val="Isolasi_Luar_Dalam"/>
      <sheetName val="REKAP_BQ_"/>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HB_3"/>
      <sheetName val="ANALISA_SNI_NUSA2"/>
      <sheetName val="ANALISA_SNI2"/>
      <sheetName val="HSA_&amp;_PAB2"/>
      <sheetName val="PE-F-42_Rev_01_Manpower2"/>
      <sheetName val="BM_DATA_SHEET4"/>
      <sheetName val="KPVC-BD_4"/>
      <sheetName val="rap_rinci4"/>
      <sheetName val="Rencana_Anggaran_Beaya5"/>
      <sheetName val="1_B4"/>
      <sheetName val="F1_44"/>
      <sheetName val="Sec_I_ML4"/>
      <sheetName val="Bill_5_-_Carpark1"/>
      <sheetName val="HRG_BAHAN_&amp;_UPAH_okk4"/>
      <sheetName val="Analis_Kusen_okk4"/>
      <sheetName val="DETAIL_LT11-131"/>
      <sheetName val="1_OF_7"/>
      <sheetName val="EQUIP_LIST"/>
      <sheetName val="H_Material,_Upah_&amp;_Alat2"/>
      <sheetName val="Analisa_H_Sat_Pek_2"/>
      <sheetName val="1195_B14"/>
      <sheetName val="HARGA_PIPA4"/>
      <sheetName val="IN_OUT4"/>
      <sheetName val="Analisa_SNI_STANDART_4"/>
      <sheetName val="Book_1_Summary2"/>
      <sheetName val="Net_sum2"/>
      <sheetName val="0-Grand_Summary2"/>
      <sheetName val="FP-(BLOCK_B1)-Breakdown2"/>
      <sheetName val="FP-(BLOCK_B2)-Breakdown2"/>
      <sheetName val="FP-(BLOCK_B3)-Breakdown2"/>
      <sheetName val="FP-(Club_House)-Breadown2"/>
      <sheetName val="Rekap_12"/>
      <sheetName val="RPP01_32"/>
      <sheetName val="NP_72"/>
      <sheetName val="MING_I4"/>
      <sheetName val="Term_konsPHO&amp;FHO4"/>
      <sheetName val="GRAFIK_2"/>
      <sheetName val="U__div_23"/>
      <sheetName val="HSU_20162"/>
      <sheetName val="KL_THÉP_MÓNG,DẦM,_SÀN,_CỘT_B22"/>
      <sheetName val="THKLTT_THÉP_B22"/>
      <sheetName val="Priced_BOQ2"/>
      <sheetName val="8LT_122"/>
      <sheetName val="R_Persiapan2"/>
      <sheetName val="Ahs__Pek__Persiapan_K32"/>
      <sheetName val="Ahs_Persiapan2"/>
      <sheetName val="Ahs_Tanah2"/>
      <sheetName val="Ahs_Pondasi2"/>
      <sheetName val="Ahs_Bekisting2"/>
      <sheetName val="Ahs_Pembesian2"/>
      <sheetName val="Ahs_K3002"/>
      <sheetName val="Ahs_K2502"/>
      <sheetName val="Ahs_Arsitektur2"/>
      <sheetName val="Ahs_Perkerasan2"/>
      <sheetName val="RKAP_20182"/>
      <sheetName val="H_Satuan_Dasar2"/>
      <sheetName val="Analisa_HSP2"/>
      <sheetName val="GRAND_TOTAL"/>
      <sheetName val="DHS_AC"/>
      <sheetName val="TABEL_BAJA"/>
      <sheetName val="_PE-F-42_MR_9_Manpower"/>
      <sheetName val="SKEDUL_AV-052"/>
      <sheetName val="3_4-PIPE2"/>
      <sheetName val="AN_Tdr"/>
      <sheetName val="REVERENSI_KURSI"/>
      <sheetName val="Main_Feeder1"/>
      <sheetName val="PE_Wire1"/>
      <sheetName val="MTO_REV_01"/>
      <sheetName val="Elec_LG2"/>
      <sheetName val="FUEL_FILLER1"/>
      <sheetName val="Peralatan_(2)2"/>
      <sheetName val="lkalibrasi_BENENAIN3"/>
      <sheetName val="ANALISA_ALAT_ANGKUT3"/>
      <sheetName val="7_1(3)2"/>
      <sheetName val="Unit_Rate_(2)"/>
      <sheetName val="RBP-_23"/>
      <sheetName val="RBP-3_1PP3"/>
      <sheetName val="RBP-3_1_23"/>
      <sheetName val="BQ_Banding_3"/>
      <sheetName val="Analisa_Quarry3"/>
      <sheetName val="harga_dasar2"/>
      <sheetName val="HPP_X_Q'TY2"/>
      <sheetName val="BK-PU_20112"/>
      <sheetName val="Basic_Cost2"/>
      <sheetName val="SAT_UPAH_RAPI"/>
      <sheetName val="rek_det_1-3"/>
      <sheetName val="B_T"/>
      <sheetName val="AHS_-_Personel"/>
      <sheetName val="AHS_-_Non_Personel"/>
      <sheetName val="B_D_AHS6"/>
      <sheetName val="Balok_L_1"/>
      <sheetName val="HD_ALAT2"/>
      <sheetName val="DIV_3__2_"/>
      <sheetName val="AT_1"/>
      <sheetName val="AT_2"/>
      <sheetName val="Analis_harga"/>
      <sheetName val="Harga_bahan"/>
      <sheetName val="RBP-3_1-3(2)"/>
      <sheetName val="RBP-3_1-2"/>
      <sheetName val="RBP-3_1-1"/>
      <sheetName val="HARGA_ME"/>
      <sheetName val="PAGAR_DEPAN"/>
      <sheetName val="KM&amp;WC_musolla"/>
      <sheetName val="URAIAN_"/>
      <sheetName val="Analisa_(2)"/>
      <sheetName val="RM_IA"/>
      <sheetName val="Anal_uph"/>
      <sheetName val="Analisa_(me)"/>
      <sheetName val="Office_Tower"/>
      <sheetName val="SCOPE_OF_WORK1"/>
      <sheetName val="Data_Sheet"/>
      <sheetName val="HE_SO"/>
      <sheetName val="Det_Str_BT"/>
      <sheetName val="Struktur_Atas"/>
      <sheetName val="Cashflow_Analysis"/>
      <sheetName val="HARGA_SAT"/>
      <sheetName val="Calculation_Sheet_"/>
      <sheetName val="LIST_HARGA_BARU"/>
      <sheetName val="ANALISA_SNI'07(Bangli)"/>
      <sheetName val="Budget_Code"/>
      <sheetName val="HS_Alat"/>
      <sheetName val="Analisa_SNI_"/>
      <sheetName val="H__Satuan_Upah_&amp;_Bahan"/>
      <sheetName val="H__Satuan_Pekerjaan"/>
      <sheetName val="Fee_Rate_Summary"/>
      <sheetName val="6PILE__(돌출)"/>
      <sheetName val="Land_Dev't__Ph-1"/>
      <sheetName val="1995_Cellular"/>
      <sheetName val="Rev__History"/>
      <sheetName val="MTO_REV_2_ARMOR_"/>
      <sheetName val="Final_Summary"/>
      <sheetName val="Bill_04_-_FP"/>
      <sheetName val="Uraian_Analisa_Alat_(3)"/>
      <sheetName val="DATA_PROYEK"/>
      <sheetName val="SUMBER_DAYA"/>
      <sheetName val="Master_1_0"/>
      <sheetName val="Harga_material_1"/>
      <sheetName val="HRG_SAT"/>
      <sheetName val="Analis_Alat"/>
      <sheetName val="TS_(A3)"/>
      <sheetName val="HD_BAHAN"/>
      <sheetName val="UG_Excav"/>
      <sheetName val="BOQ_CONTRACT_WK"/>
      <sheetName val="DATA_WP"/>
      <sheetName val="AnalisaSIPIL_RIIL"/>
      <sheetName val="Annex_B"/>
      <sheetName val="BoQ_(ABBOTT)"/>
      <sheetName val="DAFTAR_ISI"/>
      <sheetName val="RAB_Original"/>
      <sheetName val="Daftar_Kuantitas_dan_Harga"/>
      <sheetName val="REKAP_A_BESAR"/>
      <sheetName val="Stay_Cable-1"/>
      <sheetName val="610_04"/>
      <sheetName val="PU_DAN_COGS_ERP"/>
      <sheetName val="Electrical_Breakdown"/>
      <sheetName val="Data_Konsultan"/>
      <sheetName val="Data_Masukan"/>
      <sheetName val="Fisik_2012"/>
      <sheetName val="Pek__Persiapan"/>
      <sheetName val="Rekap_Anl_K"/>
      <sheetName val="Rekap_Anl_SNI"/>
      <sheetName val="갑지(추정)"/>
      <sheetName val="GIAVLIEU"/>
      <sheetName val="TÍNH TOÁN KHỐI LƯỢNG P6"/>
      <sheetName val="INFO"/>
      <sheetName val="THCT"/>
      <sheetName val="THDZ0,4"/>
      <sheetName val="TH DZ35"/>
      <sheetName val="공통부대비"/>
      <sheetName val="차액보증"/>
      <sheetName val="TinhGiaNC"/>
      <sheetName val="POS 1"/>
      <sheetName val="POS 2"/>
      <sheetName val="Administration"/>
      <sheetName val="Ware House"/>
      <sheetName val="HELIPAD"/>
      <sheetName val="Hunian Staf"/>
      <sheetName val="Kantin"/>
      <sheetName val="Klinik"/>
      <sheetName val="Mosque"/>
      <sheetName val="Pemadam Kebakaran"/>
      <sheetName val="Gd. Rekreasi &amp; olah Raga"/>
      <sheetName val="Site Plan"/>
      <sheetName val="SPBU"/>
      <sheetName val="BQ HS"/>
      <sheetName val="arab"/>
      <sheetName val="rekap-analis"/>
      <sheetName val="Bhn+Uph"/>
      <sheetName val="pbl(sektor)"/>
      <sheetName val="plp(sektor)"/>
      <sheetName val="bialangsung"/>
      <sheetName val="Batasan"/>
      <sheetName val="AO-UMUM"/>
      <sheetName val="1-boq"/>
      <sheetName val="Upah &amp; Bahan"/>
      <sheetName val="QUARRY"/>
      <sheetName val="std.wt."/>
      <sheetName val="T. Cs Log P III"/>
      <sheetName val="DC"/>
      <sheetName val="HARSAT_BAH"/>
      <sheetName val="BL"/>
      <sheetName val="FINAL"/>
      <sheetName val="DAPRO"/>
      <sheetName val="8.1.b"/>
      <sheetName val="dayvol WEDI"/>
      <sheetName val="dayvol adibarat"/>
      <sheetName val="ERET"/>
      <sheetName val="Concrete"/>
      <sheetName val="RAW MATERIALS "/>
      <sheetName val="E"/>
      <sheetName val="D"/>
      <sheetName val="F"/>
      <sheetName val="H"/>
      <sheetName val="Divisi1"/>
      <sheetName val="BAU"/>
      <sheetName val="DAF-KUANT&amp;HARGA"/>
      <sheetName val="REKAP-ALAT"/>
      <sheetName val="8x4,5"/>
      <sheetName val="20x4,5"/>
      <sheetName val="4x4,5"/>
      <sheetName val="6x4,5"/>
      <sheetName val="3-DIV4"/>
      <sheetName val="BoQ(APBN)"/>
      <sheetName val="Basic Price Nagekeo di Quarry"/>
      <sheetName val="A Alat "/>
      <sheetName val="Peralatan (Utama)"/>
      <sheetName val="Peralatan (Sewa)"/>
      <sheetName val="Peralatan (Anl)"/>
      <sheetName val="bd"/>
      <sheetName val="hardas"/>
      <sheetName val="수입"/>
      <sheetName val="Cover Daf-2"/>
      <sheetName val="STRUKTUR"/>
      <sheetName val="Analisa Upah &amp; Bahan Plum"/>
      <sheetName val="Hrg.Sat"/>
      <sheetName val="CONTRIBUSI"/>
      <sheetName val="1.Unit Price"/>
      <sheetName val="AN-E"/>
      <sheetName val="ANALISA LMJ"/>
      <sheetName val="SLNK"/>
      <sheetName val="IDX"/>
      <sheetName val="dr-hsp"/>
      <sheetName val="Analisa major"/>
      <sheetName val="HSU"/>
      <sheetName val="DIV 1"/>
      <sheetName val="Kuantitas _ Harga"/>
      <sheetName val="DivVII"/>
      <sheetName val="Sum"/>
      <sheetName val="BPS"/>
      <sheetName val="Pengalaman Per"/>
      <sheetName val="Daf_13"/>
      <sheetName val="DAF_HRG"/>
      <sheetName val="BoQ_ME"/>
      <sheetName val="Urugan_Pasir"/>
      <sheetName val="7_공정표"/>
      <sheetName val="Daf_14"/>
      <sheetName val="a_21"/>
      <sheetName val="a_41"/>
      <sheetName val="Bill_1_-_Preliminaries_1"/>
      <sheetName val="Bill_No__2_-_Preambles1"/>
      <sheetName val="Bill_No__3_Str_Works1"/>
      <sheetName val="Bill_No__4_Arch_Works1"/>
      <sheetName val="Bill_5_-_MEP1"/>
      <sheetName val="Bill_No__6_External1"/>
      <sheetName val="G_Dinas_Pendidikan1"/>
      <sheetName val="SAT_UPAH_RAPI1"/>
      <sheetName val="rek_det_1-31"/>
      <sheetName val="B_T1"/>
      <sheetName val="AHS_-_Personel1"/>
      <sheetName val="AHS_-_Non_Personel1"/>
      <sheetName val="B_D_AHS61"/>
      <sheetName val="Harga_bahan1"/>
      <sheetName val="RBP-3_1-3(2)1"/>
      <sheetName val="RBP-3_1-21"/>
      <sheetName val="RBP-3_1-11"/>
      <sheetName val="HARGA_ME1"/>
      <sheetName val="PAGAR_DEPAN1"/>
      <sheetName val="KM&amp;WC_musolla1"/>
      <sheetName val="URAIAN_1"/>
      <sheetName val="Analisa_(2)1"/>
      <sheetName val="DAF_HRG1"/>
      <sheetName val="DATA_PROYEK1"/>
      <sheetName val="SUMBER_DAYA1"/>
      <sheetName val="Master_1_01"/>
      <sheetName val="LIST_HARGA_BARU1"/>
      <sheetName val="Harga_material_11"/>
      <sheetName val="Analisa_SNI_1"/>
      <sheetName val="HD_BAHAN1"/>
      <sheetName val="UG_Excav1"/>
      <sheetName val="BOQ_CONTRACT_WK1"/>
      <sheetName val="DATA_WP1"/>
      <sheetName val="AnalisaSIPIL_RIIL1"/>
      <sheetName val="BoQ_ME1"/>
      <sheetName val="Urugan_Pasir1"/>
      <sheetName val="PU_DAN_COGS_ERP1"/>
      <sheetName val="7_공정표1"/>
      <sheetName val="AN_Tdr1"/>
      <sheetName val="jgn_dihapus!1"/>
      <sheetName val="Isolasi_Luar_Dalam1"/>
      <sheetName val="REKAP_BQ_1"/>
      <sheetName val="GRAND_TOTAL1"/>
      <sheetName val="DHS_AC1"/>
      <sheetName val="TABEL_BAJA1"/>
      <sheetName val="_PE-F-42_MR_9_Manpower1"/>
      <sheetName val="HARGA_SAT1"/>
      <sheetName val="H.DASAR"/>
      <sheetName val="ANAL_WK"/>
      <sheetName val="AHS-8FO"/>
      <sheetName val="AHS-8UP"/>
      <sheetName val="HARGADASAR"/>
      <sheetName val="ANAL_2.1"/>
      <sheetName val="VOL_1"/>
      <sheetName val="LAMP_2.2"/>
      <sheetName val="610.05"/>
      <sheetName val="610.06"/>
      <sheetName val="610.07"/>
      <sheetName val="610.08"/>
      <sheetName val="HSDM"/>
      <sheetName val="00-MEMO"/>
      <sheetName val="MAPDC"/>
      <sheetName val="06b"/>
      <sheetName val="7.PEK-STRUKTUR"/>
      <sheetName val="WBS 2005"/>
      <sheetName val="tp 45x45 (6)"/>
      <sheetName val="610.04a"/>
      <sheetName val="610.03a 15-7"/>
      <sheetName val="kepmenaker150"/>
      <sheetName val="Bangunan Utama"/>
      <sheetName val="Schedul"/>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sheetData sheetId="122"/>
      <sheetData sheetId="123" refreshError="1"/>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refreshError="1"/>
      <sheetData sheetId="247" refreshError="1"/>
      <sheetData sheetId="248" refreshError="1"/>
      <sheetData sheetId="249" refreshError="1"/>
      <sheetData sheetId="250"/>
      <sheetData sheetId="251"/>
      <sheetData sheetId="252"/>
      <sheetData sheetId="253" refreshError="1"/>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sheetData sheetId="355"/>
      <sheetData sheetId="356"/>
      <sheetData sheetId="357" refreshError="1"/>
      <sheetData sheetId="358"/>
      <sheetData sheetId="359"/>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sheetData sheetId="1283" refreshError="1"/>
      <sheetData sheetId="1284" refreshError="1"/>
      <sheetData sheetId="1285" refreshError="1"/>
      <sheetData sheetId="1286" refreshError="1"/>
      <sheetData sheetId="1287" refreshError="1"/>
      <sheetData sheetId="1288"/>
      <sheetData sheetId="1289" refreshError="1"/>
      <sheetData sheetId="1290" refreshError="1"/>
      <sheetData sheetId="1291" refreshError="1"/>
      <sheetData sheetId="1292" refreshError="1"/>
      <sheetData sheetId="1293" refreshError="1"/>
      <sheetData sheetId="1294" refreshError="1"/>
      <sheetData sheetId="1295" refreshError="1"/>
      <sheetData sheetId="1296"/>
      <sheetData sheetId="1297"/>
      <sheetData sheetId="1298"/>
      <sheetData sheetId="1299"/>
      <sheetData sheetId="1300"/>
      <sheetData sheetId="1301"/>
      <sheetData sheetId="1302"/>
      <sheetData sheetId="1303"/>
      <sheetData sheetId="1304"/>
      <sheetData sheetId="1305"/>
      <sheetData sheetId="1306" refreshError="1"/>
      <sheetData sheetId="1307"/>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sheetData sheetId="1329" refreshError="1"/>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refreshError="1"/>
      <sheetData sheetId="1360"/>
      <sheetData sheetId="1361"/>
      <sheetData sheetId="1362"/>
      <sheetData sheetId="1363"/>
      <sheetData sheetId="1364"/>
      <sheetData sheetId="1365"/>
      <sheetData sheetId="1366"/>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sheetData sheetId="1381"/>
      <sheetData sheetId="1382"/>
      <sheetData sheetId="1383"/>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row r="3">
          <cell r="F3" t="str">
            <v>UNIT PRICE  (VND)</v>
          </cell>
        </row>
      </sheetData>
      <sheetData sheetId="1393"/>
      <sheetData sheetId="1394" refreshError="1"/>
      <sheetData sheetId="1395" refreshError="1"/>
      <sheetData sheetId="1396" refreshError="1"/>
      <sheetData sheetId="1397" refreshError="1"/>
      <sheetData sheetId="1398" refreshError="1"/>
      <sheetData sheetId="1399"/>
      <sheetData sheetId="1400"/>
      <sheetData sheetId="1401"/>
      <sheetData sheetId="1402"/>
      <sheetData sheetId="1403"/>
      <sheetData sheetId="1404"/>
      <sheetData sheetId="1405"/>
      <sheetData sheetId="1406" refreshError="1"/>
      <sheetData sheetId="1407" refreshError="1"/>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sheetData sheetId="1453"/>
      <sheetData sheetId="1454"/>
      <sheetData sheetId="1455"/>
      <sheetData sheetId="1456"/>
      <sheetData sheetId="1457"/>
      <sheetData sheetId="1458"/>
      <sheetData sheetId="1459"/>
      <sheetData sheetId="1460"/>
      <sheetData sheetId="1461" refreshError="1"/>
      <sheetData sheetId="1462" refreshError="1"/>
      <sheetData sheetId="1463" refreshError="1"/>
      <sheetData sheetId="1464" refreshError="1"/>
      <sheetData sheetId="1465"/>
      <sheetData sheetId="1466"/>
      <sheetData sheetId="1467"/>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sheetData sheetId="1484" refreshError="1"/>
      <sheetData sheetId="1485" refreshError="1"/>
      <sheetData sheetId="1486" refreshError="1"/>
      <sheetData sheetId="1487" refreshError="1"/>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refreshError="1"/>
      <sheetData sheetId="1504" refreshError="1"/>
      <sheetData sheetId="1505"/>
      <sheetData sheetId="1506"/>
      <sheetData sheetId="1507"/>
      <sheetData sheetId="1508"/>
      <sheetData sheetId="1509"/>
      <sheetData sheetId="1510"/>
      <sheetData sheetId="1511"/>
      <sheetData sheetId="1512"/>
      <sheetData sheetId="1513"/>
      <sheetData sheetId="1514" refreshError="1"/>
      <sheetData sheetId="1515" refreshError="1"/>
      <sheetData sheetId="1516" refreshError="1"/>
      <sheetData sheetId="1517" refreshError="1"/>
      <sheetData sheetId="1518" refreshError="1"/>
      <sheetData sheetId="1519" refreshError="1"/>
      <sheetData sheetId="1520" refreshError="1"/>
      <sheetData sheetId="1521"/>
      <sheetData sheetId="1522" refreshError="1"/>
      <sheetData sheetId="1523"/>
      <sheetData sheetId="1524"/>
      <sheetData sheetId="1525" refreshError="1"/>
      <sheetData sheetId="1526" refreshError="1"/>
      <sheetData sheetId="1527"/>
      <sheetData sheetId="1528"/>
      <sheetData sheetId="1529"/>
      <sheetData sheetId="1530"/>
      <sheetData sheetId="1531" refreshError="1"/>
      <sheetData sheetId="1532" refreshError="1"/>
      <sheetData sheetId="1533" refreshError="1"/>
      <sheetData sheetId="1534"/>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refreshError="1"/>
      <sheetData sheetId="1565"/>
      <sheetData sheetId="1566"/>
      <sheetData sheetId="1567"/>
      <sheetData sheetId="1568"/>
      <sheetData sheetId="1569"/>
      <sheetData sheetId="1570"/>
      <sheetData sheetId="1571"/>
      <sheetData sheetId="1572"/>
      <sheetData sheetId="1573"/>
      <sheetData sheetId="1574"/>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refreshError="1"/>
      <sheetData sheetId="1645" refreshError="1"/>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sheetData sheetId="1828" refreshError="1"/>
      <sheetData sheetId="1829" refreshError="1"/>
      <sheetData sheetId="1830" refreshError="1"/>
      <sheetData sheetId="1831" refreshError="1"/>
      <sheetData sheetId="1832" refreshError="1"/>
      <sheetData sheetId="1833"/>
      <sheetData sheetId="1834" refreshError="1"/>
      <sheetData sheetId="1835" refreshError="1"/>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row r="3">
          <cell r="F3" t="str">
            <v>UNIT PRICE  (VND)</v>
          </cell>
        </row>
      </sheetData>
      <sheetData sheetId="1911"/>
      <sheetData sheetId="1912"/>
      <sheetData sheetId="1913"/>
      <sheetData sheetId="1914"/>
      <sheetData sheetId="1915" refreshError="1"/>
      <sheetData sheetId="1916" refreshError="1"/>
      <sheetData sheetId="1917" refreshError="1"/>
      <sheetData sheetId="1918" refreshError="1"/>
      <sheetData sheetId="1919" refreshError="1"/>
      <sheetData sheetId="1920" refreshError="1"/>
      <sheetData sheetId="192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sheetData sheetId="1935"/>
      <sheetData sheetId="1936"/>
      <sheetData sheetId="1937"/>
      <sheetData sheetId="1938"/>
      <sheetData sheetId="1939"/>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sheetData sheetId="2036"/>
      <sheetData sheetId="2037"/>
      <sheetData sheetId="2038"/>
      <sheetData sheetId="2039"/>
      <sheetData sheetId="2040" refreshError="1"/>
      <sheetData sheetId="2041" refreshError="1"/>
      <sheetData sheetId="2042" refreshError="1"/>
      <sheetData sheetId="2043" refreshError="1"/>
      <sheetData sheetId="2044" refreshError="1"/>
      <sheetData sheetId="2045" refreshError="1"/>
      <sheetData sheetId="2046"/>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sheetData sheetId="2583" refreshError="1"/>
      <sheetData sheetId="2584" refreshError="1"/>
      <sheetData sheetId="2585" refreshError="1"/>
      <sheetData sheetId="2586" refreshError="1"/>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atuan"/>
      <sheetName val="XXXXXX"/>
      <sheetName val="BILL (2)"/>
      <sheetName val="BILL"/>
      <sheetName val="Item1"/>
      <sheetName val="Item2"/>
      <sheetName val="Item4-5"/>
      <sheetName val="Item3"/>
      <sheetName val="Proses"/>
      <sheetName val="Alat DC"/>
      <sheetName val="Item6"/>
      <sheetName val="Item7"/>
      <sheetName val="Item8"/>
      <sheetName val="Item9"/>
      <sheetName val="Item10"/>
      <sheetName val="Jam Al Myr Item"/>
      <sheetName val="Jam Alat"/>
      <sheetName val="Jarak"/>
      <sheetName val="Tim &amp; Loc"/>
      <sheetName val="Gorong-2"/>
      <sheetName val="Pas-batu"/>
      <sheetName val="Ang Qua"/>
      <sheetName val="Franco BC"/>
      <sheetName val="Alat Qua."/>
      <sheetName val="crushing_pro"/>
      <sheetName val="hauling_pro"/>
      <sheetName val="mix_pro"/>
      <sheetName val="spread_pro"/>
      <sheetName val="kapasitas"/>
      <sheetName val="Sum"/>
      <sheetName val="HATSAT-KUDUS"/>
      <sheetName val="H_Satuan"/>
      <sheetName val="DC AM-02(baru)"/>
      <sheetName val="escon"/>
      <sheetName val="Cash Flow bulanan"/>
      <sheetName val="FINISHING"/>
      <sheetName val="GIP"/>
      <sheetName val="HM.MEK."/>
      <sheetName val="PVC"/>
      <sheetName val="P.UTMA"/>
      <sheetName val="GV10k"/>
      <sheetName val="KITZ"/>
      <sheetName val="U,Psg.pipa"/>
      <sheetName val="HS.KITZ"/>
      <sheetName val="TE TS FA LAN MATV"/>
      <sheetName val="DivVII"/>
      <sheetName val="Kolom ABCDG vGI"/>
      <sheetName val="AN Tdr"/>
      <sheetName val="bahan+upah"/>
      <sheetName val="4-MVAC"/>
      <sheetName val="Penjumlahan"/>
      <sheetName val="I-KAMAR"/>
      <sheetName val="BQ"/>
      <sheetName val="Harga Material"/>
      <sheetName val="Harga Bahan &amp; Upah "/>
      <sheetName val="Harga Satuan"/>
      <sheetName val="RAB_KL"/>
      <sheetName val="Rekap RAB_Amd"/>
      <sheetName val="RAB_Amd"/>
      <sheetName val="REKAP_Dftr_Kuan_Hrg_Amd"/>
      <sheetName val="Dftr_Kuan_Hrg Amd"/>
      <sheetName val="BAG_2"/>
      <sheetName val="str"/>
      <sheetName val="me"/>
      <sheetName val="struktur tdk dipakai"/>
      <sheetName val="AHS_LAL"/>
      <sheetName val="Currency Rate"/>
      <sheetName val="I_KAMAR"/>
      <sheetName val="AC"/>
      <sheetName val="COMM"/>
      <sheetName val="FINAL"/>
      <sheetName val="대비표"/>
      <sheetName val="LOADDAT"/>
      <sheetName val="BILL_(2)"/>
      <sheetName val="Alat_DC"/>
      <sheetName val="H_Satuan1"/>
      <sheetName val="Jam_Al_Myr_Item"/>
      <sheetName val="Jam_Alat"/>
      <sheetName val="Tim_&amp;_Loc"/>
      <sheetName val="Ang_Qua"/>
      <sheetName val="Franco_BC"/>
      <sheetName val="Alat_Qua_"/>
      <sheetName val="Harsat"/>
      <sheetName val="Analisa_Harga_Satuan"/>
      <sheetName val="TE_TS_FA_LAN_MATV"/>
      <sheetName val="Bangunan_Utama"/>
      <sheetName val="Analisa_2"/>
      <sheetName val="Daftar_Harga"/>
      <sheetName val="Daftar_Upah"/>
      <sheetName val="Material"/>
      <sheetName val="Koefisien"/>
      <sheetName val="Rekap"/>
      <sheetName val="Upah"/>
      <sheetName val="Harga_Satuan"/>
      <sheetName val="satpek"/>
      <sheetName val="Hitung"/>
      <sheetName val="Analisa"/>
      <sheetName val="Rencana Anggaran Biaya"/>
      <sheetName val="MAP2"/>
      <sheetName val="rab"/>
      <sheetName val="61008"/>
      <sheetName val="MAP"/>
      <sheetName val="anal-mpu"/>
      <sheetName val="Bhn"/>
      <sheetName val="D7(1)"/>
      <sheetName val="BOQ"/>
      <sheetName val="5-ALAT(1)"/>
      <sheetName val="4-Basic Price"/>
      <sheetName val="61007"/>
      <sheetName val="dashboard VERSI BATUBARA"/>
      <sheetName val="inves alat"/>
      <sheetName val="Estimate"/>
      <sheetName val="schtng"/>
      <sheetName val="schbhn"/>
      <sheetName val="schalt"/>
      <sheetName val="BAG-2"/>
      <sheetName val="met bab3"/>
      <sheetName val="anal bab8"/>
      <sheetName val="Rumus"/>
      <sheetName val="61006"/>
      <sheetName val="SAP"/>
      <sheetName val="eqp-rek"/>
      <sheetName val="DIV2"/>
      <sheetName val="DIV5"/>
      <sheetName val="total"/>
      <sheetName val="HARGADASAR"/>
      <sheetName val="Rkp"/>
      <sheetName val="REKAP A BESAR"/>
      <sheetName val="VAC-1"/>
      <sheetName val="304-06"/>
      <sheetName val="95삼성급(본사)"/>
      <sheetName val="Klad Bank BNI"/>
      <sheetName val="Basic Price"/>
      <sheetName val="Kuantitas &amp; Harga"/>
      <sheetName val="Statprod gab"/>
      <sheetName val="2-Genset print"/>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BQ_IABK"/>
      <sheetName val="BQ-IABK"/>
      <sheetName val="BAHAN"/>
      <sheetName val="SATUAN"/>
      <sheetName val="Listrik"/>
      <sheetName val="Hydrant - ok"/>
      <sheetName val="Air Conditioning ok"/>
      <sheetName val="Telepon OK"/>
      <sheetName val="gondola ok"/>
      <sheetName val="Lift - ok"/>
      <sheetName val="Plumbing ok"/>
      <sheetName val="STP ok"/>
      <sheetName val="An Arsitektur"/>
      <sheetName val="Unit Rate (2)"/>
      <sheetName val="An Struktur"/>
      <sheetName val="ana_str"/>
      <sheetName val="Hargamat"/>
      <sheetName val="Rekapitulasi"/>
      <sheetName val="PRY01-1(2)"/>
      <sheetName val="Sheet2"/>
      <sheetName val="CH"/>
      <sheetName val="Bahan "/>
      <sheetName val="Analisa "/>
      <sheetName val="BQ Utama "/>
      <sheetName val="Upah "/>
      <sheetName val="SCHEDULE"/>
      <sheetName val="SCD-S"/>
      <sheetName val="Koordinat"/>
      <sheetName val="HRG BAHAN &amp; UPAH okk"/>
      <sheetName val="Analis Kusen okk"/>
      <sheetName val="표지"/>
      <sheetName val="설비원가"/>
      <sheetName val="grafik"/>
      <sheetName val="A"/>
      <sheetName val="EVAL_INI"/>
      <sheetName val="BA%"/>
      <sheetName val="Resume"/>
      <sheetName val="SPEC"/>
      <sheetName val="Perhit.Alat"/>
      <sheetName val=""/>
      <sheetName val="analis standar(20m)"/>
      <sheetName val="ANAL BETON"/>
      <sheetName val="inter"/>
      <sheetName val="Pekerjaan "/>
      <sheetName val="TJ1Q47"/>
      <sheetName val="LPMING1"/>
      <sheetName val="DC_AM-02(baru)"/>
      <sheetName val="HM_MEK_"/>
      <sheetName val="P_UTMA"/>
      <sheetName val="U,Psg_pipa"/>
      <sheetName val="HS_KITZ"/>
      <sheetName val="Cash_Flow_bulanan"/>
      <sheetName val="Kolom_ABCDG_vGI"/>
      <sheetName val="AN_Tdr"/>
      <sheetName val="Currency_Rate"/>
      <sheetName val="Rekap_RAB_Amd"/>
      <sheetName val="Dftr_Kuan_Hrg_Amd"/>
      <sheetName val="Harga_Material"/>
      <sheetName val="Harga_Bahan_&amp;_Upah_"/>
      <sheetName val="Hydrant_-_ok"/>
      <sheetName val="Air_Conditioning_ok"/>
      <sheetName val="Telepon_OK"/>
      <sheetName val="gondola_ok"/>
      <sheetName val="Lift_-_ok"/>
      <sheetName val="Plumbing_ok"/>
      <sheetName val="STP_ok"/>
      <sheetName val="Basic_Price"/>
      <sheetName val="HRG_BAHAN_&amp;_UPAH_okk"/>
      <sheetName val="Analis_Kusen_okk"/>
      <sheetName val="Perhit_Alat"/>
      <sheetName val="Rencana_Anggaran_Biaya"/>
      <sheetName val="Ptjwb_Keu"/>
      <sheetName val="Particular Sch"/>
      <sheetName val="LEMBAR1"/>
      <sheetName val="DAF-5"/>
      <sheetName val="LEMBAR2"/>
      <sheetName val="LEMBAR3"/>
      <sheetName val="DAF-4"/>
      <sheetName val="rek det 1-3"/>
      <sheetName val="Steel-Twr"/>
      <sheetName val="harga bahan"/>
      <sheetName val="ELEMEN"/>
      <sheetName val="bahan-mos"/>
      <sheetName val="Isolasi Luar Dalam"/>
      <sheetName val="Isolasi Luar"/>
      <sheetName val="Perm. Test"/>
      <sheetName val="Engine"/>
      <sheetName val="umum"/>
      <sheetName val="PB_B_"/>
      <sheetName val="Quantity"/>
      <sheetName val="Summary"/>
      <sheetName val="B"/>
      <sheetName val="BERAT TUL."/>
      <sheetName val="Bill rekap"/>
      <sheetName val="HVAC"/>
      <sheetName val="ELECTRICAL"/>
      <sheetName val="B.O.Q"/>
      <sheetName val="ANSAT"/>
      <sheetName val="BAHAN SNI"/>
      <sheetName val="sch1"/>
      <sheetName val="Har Sat"/>
      <sheetName val="Harga Mat "/>
      <sheetName val="Panel"/>
      <sheetName val="Hargamaterial"/>
      <sheetName val="skejul"/>
      <sheetName val="harga dasar"/>
      <sheetName val="FKT_PJK"/>
      <sheetName val="FAK"/>
      <sheetName val="Master 1.0"/>
      <sheetName val="SLNK"/>
      <sheetName val="BQ-Str"/>
      <sheetName val="G KELAS"/>
      <sheetName val="REKAP STRKTR"/>
      <sheetName val="REKAP ARSITEKTUR"/>
      <sheetName val="UPAH &amp; BAHAN "/>
      <sheetName val="304_06"/>
      <sheetName val="name"/>
      <sheetName val="Fill this out first___"/>
      <sheetName val="HB "/>
      <sheetName val="DATA PROYEK"/>
      <sheetName val="Allowance"/>
      <sheetName val="SPJ"/>
      <sheetName val="Gaji"/>
      <sheetName val="HD Alat"/>
      <sheetName val="HD Bahan"/>
      <sheetName val="PRD 01-3"/>
      <sheetName val="HD Upah"/>
      <sheetName val="ANTEK-1"/>
      <sheetName val="rincian"/>
      <sheetName val="ORET2AN"/>
      <sheetName val="SAT_BHN"/>
      <sheetName val="SAT-BHN"/>
      <sheetName val="BasicPrice"/>
      <sheetName val="HARGA"/>
      <sheetName val="Schedule 11a"/>
      <sheetName val="Data"/>
      <sheetName val="Temporary"/>
      <sheetName val="Septick tank"/>
      <sheetName val="Subkon"/>
      <sheetName val="plumbing"/>
      <sheetName val="DIV 7"/>
      <sheetName val="kurva S (detail)"/>
      <sheetName val="SDM"/>
      <sheetName val="NP"/>
      <sheetName val="GR"/>
      <sheetName val="anal Lamp 4a"/>
      <sheetName val="Sumber Daya"/>
      <sheetName val="BOQ INTERN"/>
      <sheetName val="ANALYS EXTERN"/>
      <sheetName val="WELCOME"/>
      <sheetName val="BQ RESO"/>
      <sheetName val="REKAP INDIRECT"/>
      <sheetName val="CASH FLOW"/>
      <sheetName val="ORGANIZATION"/>
      <sheetName val="MATRIX"/>
      <sheetName val="SUMMARY IN"/>
      <sheetName val="Up &amp; bhn"/>
      <sheetName val="Agregat Halus &amp; Kasar"/>
      <sheetName val="PriceList"/>
      <sheetName val="Project Data"/>
      <sheetName val="Confidential PAS HMI"/>
      <sheetName val="Z"/>
      <sheetName val="Cash2"/>
      <sheetName val="Rekap 2002 mod"/>
      <sheetName val="sept"/>
      <sheetName val="R"/>
      <sheetName val="RPP01 6"/>
      <sheetName val="SAT"/>
      <sheetName val="Str BT"/>
      <sheetName val="PC"/>
      <sheetName val="HS"/>
      <sheetName val="DB"/>
      <sheetName val="RAB-01"/>
      <sheetName val="BAG-III"/>
      <sheetName val="TOWN"/>
      <sheetName val="Analisa Harga Satuan"/>
      <sheetName val="URAIAN "/>
      <sheetName val="LS-Rutin"/>
      <sheetName val="Anal"/>
      <sheetName val="RAB-NEGO"/>
      <sheetName val="BAG_III"/>
      <sheetName val="Bahan+Upah ALL"/>
      <sheetName val="DAF.HRG"/>
      <sheetName val="Daftar BOQ"/>
      <sheetName val="Reference"/>
      <sheetName val="Bill of Qty"/>
      <sheetName val="FIN"/>
      <sheetName val="Analisa SNI"/>
      <sheetName val="anal SNI"/>
      <sheetName val="Illustrative Value"/>
      <sheetName val="Facilities"/>
      <sheetName val="Stock Price Performance"/>
      <sheetName val="LBO S&amp;U &amp; Cap Table"/>
      <sheetName val="LBO Model"/>
      <sheetName val="Firm Value"/>
      <sheetName val="EPS Analysis"/>
      <sheetName val="ROI Analysis"/>
      <sheetName val="Synergy Analysis"/>
      <sheetName val="BILL_(2)1"/>
      <sheetName val="Alat_DC1"/>
      <sheetName val="H_Satuan2"/>
      <sheetName val="Jam_Al_Myr_Item1"/>
      <sheetName val="Jam_Alat1"/>
      <sheetName val="Tim_&amp;_Loc1"/>
      <sheetName val="Ang_Qua1"/>
      <sheetName val="Franco_BC1"/>
      <sheetName val="Alat_Qua_1"/>
      <sheetName val="DC_AM-02(baru)1"/>
      <sheetName val="Cash_Flow_bulanan1"/>
      <sheetName val="HM_MEK_1"/>
      <sheetName val="P_UTMA1"/>
      <sheetName val="U,Psg_pipa1"/>
      <sheetName val="HS_KITZ1"/>
      <sheetName val="Currency_Rate1"/>
      <sheetName val="Rekap_RAB_Amd1"/>
      <sheetName val="Dftr_Kuan_Hrg_Amd1"/>
      <sheetName val="Harga_Material1"/>
      <sheetName val="Harga_Bahan_&amp;_Upah_1"/>
      <sheetName val="Harga_Satuan1"/>
      <sheetName val="Statprod_gab"/>
      <sheetName val="TE_TS_FA_LAN_MATV1"/>
      <sheetName val="Kolom_ABCDG_vGI1"/>
      <sheetName val="AN_Tdr1"/>
      <sheetName val="2-Genset_print"/>
      <sheetName val="struktur_tdk_dipakai"/>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Rencana_Anggaran_Biaya1"/>
      <sheetName val="4-Basic_Price"/>
      <sheetName val="dashboard_VERSI_BATUBARA"/>
      <sheetName val="inves_alat"/>
      <sheetName val="met_bab3"/>
      <sheetName val="anal_bab8"/>
      <sheetName val="REKAP_A_BESAR"/>
      <sheetName val="Klad_Bank_BNI"/>
      <sheetName val="Kuantitas_&amp;_Harga"/>
      <sheetName val="Isolasi_Luar_Dalam"/>
      <sheetName val="Isolasi_Luar"/>
      <sheetName val="Basic_Price1"/>
      <sheetName val="HRG_BAHAN_&amp;_UPAH_okk1"/>
      <sheetName val="Analis_Kusen_okk1"/>
      <sheetName val="Perhit_Alat1"/>
      <sheetName val="Hydrant_-_ok1"/>
      <sheetName val="Air_Conditioning_ok1"/>
      <sheetName val="Telepon_OK1"/>
      <sheetName val="gondola_ok1"/>
      <sheetName val="Lift_-_ok1"/>
      <sheetName val="Plumbing_ok1"/>
      <sheetName val="STP_ok1"/>
      <sheetName val="Perm__Test"/>
      <sheetName val="An_Arsitektur"/>
      <sheetName val="Unit_Rate_(2)"/>
      <sheetName val="An_Struktur"/>
      <sheetName val="analis_standar(20m)"/>
      <sheetName val="ANAL_BETON"/>
      <sheetName val="Bahan_"/>
      <sheetName val="Pekerjaan_"/>
      <sheetName val="Particular_Sch"/>
      <sheetName val="BERAT_TUL_"/>
      <sheetName val="Bill_rekap"/>
      <sheetName val="Analisa_"/>
      <sheetName val="BQ_Utama_"/>
      <sheetName val="Upah_"/>
      <sheetName val="BILL_(2)2"/>
      <sheetName val="Alat_DC2"/>
      <sheetName val="H_Satuan3"/>
      <sheetName val="Jam_Al_Myr_Item2"/>
      <sheetName val="Jam_Alat2"/>
      <sheetName val="Tim_&amp;_Loc2"/>
      <sheetName val="Ang_Qua2"/>
      <sheetName val="Franco_BC2"/>
      <sheetName val="Alat_Qua_2"/>
      <sheetName val="DC_AM-02(baru)2"/>
      <sheetName val="Cash_Flow_bulanan2"/>
      <sheetName val="HM_MEK_2"/>
      <sheetName val="P_UTMA2"/>
      <sheetName val="U,Psg_pipa2"/>
      <sheetName val="HS_KITZ2"/>
      <sheetName val="Currency_Rate2"/>
      <sheetName val="Rekap_RAB_Amd2"/>
      <sheetName val="Dftr_Kuan_Hrg_Amd2"/>
      <sheetName val="Harga_Material2"/>
      <sheetName val="Harga_Bahan_&amp;_Upah_2"/>
      <sheetName val="Harga_Satuan2"/>
      <sheetName val="Statprod_gab1"/>
      <sheetName val="TE_TS_FA_LAN_MATV2"/>
      <sheetName val="Kolom_ABCDG_vGI2"/>
      <sheetName val="AN_Tdr2"/>
      <sheetName val="2-Genset_print1"/>
      <sheetName val="struktur_tdk_dipakai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Rencana_Anggaran_Biaya2"/>
      <sheetName val="4-Basic_Price1"/>
      <sheetName val="dashboard_VERSI_BATUBARA1"/>
      <sheetName val="inves_alat1"/>
      <sheetName val="met_bab31"/>
      <sheetName val="anal_bab81"/>
      <sheetName val="REKAP_A_BESAR1"/>
      <sheetName val="Klad_Bank_BNI1"/>
      <sheetName val="Kuantitas_&amp;_Harga1"/>
      <sheetName val="Isolasi_Luar_Dalam1"/>
      <sheetName val="Isolasi_Luar1"/>
      <sheetName val="Basic_Price2"/>
      <sheetName val="HRG_BAHAN_&amp;_UPAH_okk2"/>
      <sheetName val="Analis_Kusen_okk2"/>
      <sheetName val="Perhit_Alat2"/>
      <sheetName val="Hydrant_-_ok2"/>
      <sheetName val="Air_Conditioning_ok2"/>
      <sheetName val="Telepon_OK2"/>
      <sheetName val="gondola_ok2"/>
      <sheetName val="Lift_-_ok2"/>
      <sheetName val="Plumbing_ok2"/>
      <sheetName val="STP_ok2"/>
      <sheetName val="Perm__Test1"/>
      <sheetName val="An_Arsitektur1"/>
      <sheetName val="Unit_Rate_(2)1"/>
      <sheetName val="An_Struktur1"/>
      <sheetName val="analis_standar(20m)1"/>
      <sheetName val="ANAL_BETON1"/>
      <sheetName val="Bahan_1"/>
      <sheetName val="Pekerjaan_1"/>
      <sheetName val="Particular_Sch1"/>
      <sheetName val="BERAT_TUL_1"/>
      <sheetName val="Bill_rekap1"/>
      <sheetName val="Analisa_1"/>
      <sheetName val="BQ_Utama_1"/>
      <sheetName val="Upah_1"/>
      <sheetName val="kode Baru "/>
      <sheetName val="PNT"/>
      <sheetName val="analisa Str"/>
      <sheetName val=" "/>
      <sheetName val="On Time"/>
      <sheetName val="Curup"/>
      <sheetName val="Prabu"/>
      <sheetName val="PESANTREN"/>
      <sheetName val="G"/>
      <sheetName val="Analisa SNI STANDART "/>
      <sheetName val="pro ra op"/>
      <sheetName val="An_1"/>
      <sheetName val="An_3"/>
      <sheetName val="An_2"/>
      <sheetName val="Data-Masukan"/>
      <sheetName val="SCH"/>
      <sheetName val="BQ-E20-02(Rp)"/>
      <sheetName val="DAF-1"/>
      <sheetName val="DHS AC"/>
      <sheetName val="BILL_(2)3"/>
      <sheetName val="Alat_DC3"/>
      <sheetName val="H_Satuan4"/>
      <sheetName val="Jam_Al_Myr_Item3"/>
      <sheetName val="Jam_Alat3"/>
      <sheetName val="Tim_&amp;_Loc3"/>
      <sheetName val="Ang_Qua3"/>
      <sheetName val="Franco_BC3"/>
      <sheetName val="Alat_Qua_3"/>
      <sheetName val="DC_AM-02(baru)3"/>
      <sheetName val="HM_MEK_3"/>
      <sheetName val="P_UTMA3"/>
      <sheetName val="U,Psg_pipa3"/>
      <sheetName val="HS_KITZ3"/>
      <sheetName val="Cash_Flow_bulanan3"/>
      <sheetName val="Currency_Rate3"/>
      <sheetName val="Rekap_RAB_Amd3"/>
      <sheetName val="Dftr_Kuan_Hrg_Amd3"/>
      <sheetName val="Harga_Material3"/>
      <sheetName val="Harga_Bahan_&amp;_Upah_3"/>
      <sheetName val="Harga_Satuan3"/>
      <sheetName val="TE_TS_FA_LAN_MATV3"/>
      <sheetName val="Kolom_ABCDG_vGI3"/>
      <sheetName val="AN_Tdr3"/>
      <sheetName val="struktur_tdk_dipakai2"/>
      <sheetName val="met_bab32"/>
      <sheetName val="anal_bab82"/>
      <sheetName val="REKAP_A_BESAR2"/>
      <sheetName val="Rencana_Anggaran_Biaya3"/>
      <sheetName val="4-Basic_Price2"/>
      <sheetName val="dashboard_VERSI_BATUBARA2"/>
      <sheetName val="inves_alat2"/>
      <sheetName val="Klad_Bank_BNI2"/>
      <sheetName val="Basic_Price3"/>
      <sheetName val="Kuantitas_&amp;_Harga2"/>
      <sheetName val="Statprod_gab2"/>
      <sheetName val="2-Genset_print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Isolasi_Luar_Dalam2"/>
      <sheetName val="Isolasi_Luar2"/>
      <sheetName val="HRG_BAHAN_&amp;_UPAH_okk3"/>
      <sheetName val="Analis_Kusen_okk3"/>
      <sheetName val="Perhit_Alat3"/>
      <sheetName val="Hydrant_-_ok3"/>
      <sheetName val="Air_Conditioning_ok3"/>
      <sheetName val="Telepon_OK3"/>
      <sheetName val="gondola_ok3"/>
      <sheetName val="Lift_-_ok3"/>
      <sheetName val="Plumbing_ok3"/>
      <sheetName val="STP_ok3"/>
      <sheetName val="Perm__Test2"/>
      <sheetName val="An_Arsitektur2"/>
      <sheetName val="Unit_Rate_(2)2"/>
      <sheetName val="An_Struktur2"/>
      <sheetName val="analis_standar(20m)2"/>
      <sheetName val="ANAL_BETON2"/>
      <sheetName val="BERAT_TUL_2"/>
      <sheetName val="Bahan_2"/>
      <sheetName val="Pekerjaan_2"/>
      <sheetName val="Particular_Sch2"/>
      <sheetName val="Bill_rekap2"/>
      <sheetName val="Analisa_3"/>
      <sheetName val="BQ_Utama_2"/>
      <sheetName val="Upah_2"/>
      <sheetName val="rek_det_1-3"/>
      <sheetName val="DATA_PROYEK"/>
      <sheetName val="HD_Alat"/>
      <sheetName val="HD_Bahan"/>
      <sheetName val="PRD_01-3"/>
      <sheetName val="HD_Upah"/>
      <sheetName val="harga_bahan"/>
      <sheetName val="Up_&amp;_bhn"/>
      <sheetName val="Agregat_Halus_&amp;_Kasar"/>
      <sheetName val="kode_Baru_"/>
      <sheetName val="URAIAN_"/>
      <sheetName val="_"/>
      <sheetName val="Master_1_0"/>
      <sheetName val="Bill_of_Qty"/>
      <sheetName val="Schedule_11a"/>
      <sheetName val="Septick_tank"/>
      <sheetName val="DIV_7"/>
      <sheetName val="On_Time"/>
      <sheetName val="harga_dasar"/>
      <sheetName val="input"/>
      <sheetName val="H S D"/>
      <sheetName val="D8(1)"/>
      <sheetName val="Progress"/>
      <sheetName val="Cth"/>
      <sheetName val="Volume"/>
      <sheetName val="Biaya OVH"/>
      <sheetName val="project"/>
      <sheetName val="S.UPAH"/>
      <sheetName val="S.BAHAN"/>
      <sheetName val="EE-PROP"/>
      <sheetName val="BAJA TUL"/>
      <sheetName val="analis"/>
      <sheetName val="Hrg.Sat"/>
      <sheetName val="HSD"/>
      <sheetName val="Mushala"/>
      <sheetName val="Peralatan"/>
      <sheetName val="Rekap Addendum"/>
      <sheetName val="Sensitive"/>
      <sheetName val="P"/>
      <sheetName val="HS-2"/>
      <sheetName val="MAP-Prog"/>
      <sheetName val="brd2"/>
      <sheetName val="Rate"/>
      <sheetName val="Pricing"/>
      <sheetName val="Galian 1"/>
      <sheetName val="RAW MATERIALS "/>
      <sheetName val="Anls FA (Inst)"/>
      <sheetName val="Hsatuan-OK"/>
      <sheetName val="Mobilisasi"/>
      <sheetName val="Anls(2)-ARST-A"/>
      <sheetName val="RAB-STR-TRM-A"/>
      <sheetName val="Hsat(1)-STR-A"/>
      <sheetName val="RAB-ARS-TRM-A"/>
      <sheetName val="Aspal"/>
      <sheetName val="61005"/>
      <sheetName val="OTA"/>
      <sheetName val="railing"/>
      <sheetName val="jadw"/>
      <sheetName val="Anls"/>
      <sheetName val="61004"/>
      <sheetName val="An Biaya"/>
      <sheetName val="lanscap_All"/>
      <sheetName val="PRD01-5"/>
      <sheetName val="Des"/>
      <sheetName val="BARU (wilayah 3)"/>
      <sheetName val="BARU (wilayah 4)"/>
      <sheetName val="LAMA (wilayah 3)"/>
      <sheetName val="LAMA (wilayah 4)"/>
      <sheetName val="SAT-DAS"/>
      <sheetName val="3-DIV2"/>
      <sheetName val="RBP_ 2"/>
      <sheetName val="Master Edit"/>
      <sheetName val="Sat~Bahu"/>
      <sheetName val="ah sanitary"/>
      <sheetName val="jobhist"/>
      <sheetName val="tabel tul"/>
      <sheetName val="04"/>
      <sheetName val="07"/>
      <sheetName val="08"/>
      <sheetName val="05"/>
      <sheetName val="06"/>
      <sheetName val="JUNI"/>
      <sheetName val="Pricing-2"/>
      <sheetName val="PERALATAN PROYEK GOL III A"/>
      <sheetName val="\\Station42\c\My Documents\acd\"/>
      <sheetName val="HRG BHN"/>
      <sheetName val="SetUp Data"/>
      <sheetName val="Input Areas"/>
      <sheetName val="UK GAAP Adjustments"/>
      <sheetName val="UK GAAP Purchase Price"/>
      <sheetName val="JSiar"/>
      <sheetName val="BQ Arsit"/>
      <sheetName val="An HarSatPek"/>
      <sheetName val="Sat Bah &amp; Up"/>
      <sheetName val="BoQ C4"/>
      <sheetName val="Sheet1"/>
      <sheetName val="合成単価作成表-BLDG"/>
      <sheetName val="kurva_S_(detail)"/>
      <sheetName val="Sumber_Daya"/>
      <sheetName val="BOQ_INTERN"/>
      <sheetName val="ANALYS_EXTERN"/>
      <sheetName val="BQ_RESO"/>
      <sheetName val="REKAP_INDIRECT"/>
      <sheetName val="CASH_FLOW"/>
      <sheetName val="SUMMARY_IN"/>
      <sheetName val="analisa_Str"/>
      <sheetName val="BAHAN_SNI"/>
      <sheetName val="B_O_Q"/>
      <sheetName val="REKAP_STRKTR"/>
      <sheetName val="REKAP_ARSITEKTUR"/>
      <sheetName val="UPAH_&amp;_BAHAN_"/>
      <sheetName val="pldt"/>
      <sheetName val="PIK_QUO"/>
      <sheetName val="Fin-model"/>
      <sheetName val="Jadwal"/>
      <sheetName val="Informasi"/>
      <sheetName val="aug"/>
      <sheetName val="mei"/>
      <sheetName val="aprl"/>
      <sheetName val="feb"/>
      <sheetName val="jan"/>
      <sheetName val="jul"/>
      <sheetName val="jun"/>
      <sheetName val="mart"/>
      <sheetName val="oct"/>
      <sheetName val="Office Jual"/>
      <sheetName val="AnConW"/>
      <sheetName val="AnEarthW"/>
      <sheetName val="alat"/>
      <sheetName val="HSBU"/>
      <sheetName val="Multiple Spreadsheets"/>
      <sheetName val="Client AJE"/>
      <sheetName val="arab"/>
      <sheetName val="LEMBAR4"/>
      <sheetName val="LEMBAR5"/>
      <sheetName val="CRA_Detail"/>
      <sheetName val="pro_ra_op"/>
      <sheetName val="Analisa_Harga_Satuan1"/>
      <sheetName val="Analisa_SNI_STANDART_"/>
      <sheetName val="Biaya_OVH"/>
      <sheetName val="Har_Sat"/>
      <sheetName val="Harga_Mat_"/>
      <sheetName val="Project_Data"/>
      <sheetName val="Confidential_PAS_HMI"/>
      <sheetName val="Rekap_2002_mod"/>
      <sheetName val="Bahan+Upah_ALL"/>
      <sheetName val="An_Biaya"/>
      <sheetName val="RPP01_6"/>
      <sheetName val="Str_BT"/>
      <sheetName val="anal_Lamp_4a"/>
      <sheetName val="Illustrative_Value"/>
      <sheetName val="Stock_Price_Performance"/>
      <sheetName val="LBO_S&amp;U_&amp;_Cap_Table"/>
      <sheetName val="LBO_Model"/>
      <sheetName val="Firm_Value"/>
      <sheetName val="EPS_Analysis"/>
      <sheetName val="ROI_Analysis"/>
      <sheetName val="Synergy_Analysis"/>
      <sheetName val="Office_Jual"/>
      <sheetName val="har-sat"/>
      <sheetName val="vels"/>
      <sheetName val="dasboard"/>
      <sheetName val="BILL_(2)4"/>
      <sheetName val="Alat_DC4"/>
      <sheetName val="H_Satuan5"/>
      <sheetName val="Jam_Al_Myr_Item4"/>
      <sheetName val="Jam_Alat4"/>
      <sheetName val="Tim_&amp;_Loc4"/>
      <sheetName val="Ang_Qua4"/>
      <sheetName val="Franco_BC4"/>
      <sheetName val="Alat_Qua_4"/>
      <sheetName val="DC_AM-02(baru)4"/>
      <sheetName val="Basic_Price4"/>
      <sheetName val="Cash_Flow_bulanan4"/>
      <sheetName val="HM_MEK_4"/>
      <sheetName val="P_UTMA4"/>
      <sheetName val="U,Psg_pipa4"/>
      <sheetName val="HS_KITZ4"/>
      <sheetName val="TE_TS_FA_LAN_MATV4"/>
      <sheetName val="Kolom_ABCDG_vGI4"/>
      <sheetName val="AN_Tdr4"/>
      <sheetName val="HRG_BAHAN_&amp;_UPAH_okk4"/>
      <sheetName val="Analis_Kusen_okk4"/>
      <sheetName val="Perhit_Alat4"/>
      <sheetName val="Currency_Rate4"/>
      <sheetName val="Rekap_RAB_Amd4"/>
      <sheetName val="Dftr_Kuan_Hrg_Amd4"/>
      <sheetName val="Harga_Material4"/>
      <sheetName val="Harga_Bahan_&amp;_Upah_4"/>
      <sheetName val="Harga_Satuan4"/>
      <sheetName val="Hydrant_-_ok4"/>
      <sheetName val="Air_Conditioning_ok4"/>
      <sheetName val="Telepon_OK4"/>
      <sheetName val="gondola_ok4"/>
      <sheetName val="Lift_-_ok4"/>
      <sheetName val="Plumbing_ok4"/>
      <sheetName val="STP_ok4"/>
      <sheetName val="Rencana_Anggaran_Biaya4"/>
      <sheetName val="struktur_tdk_dipakai3"/>
      <sheetName val="met_bab33"/>
      <sheetName val="anal_bab83"/>
      <sheetName val="REKAP_A_BESAR3"/>
      <sheetName val="analis_standar(20m)3"/>
      <sheetName val="ANAL_BETON3"/>
      <sheetName val="4-Basic_Price3"/>
      <sheetName val="dashboard_VERSI_BATUBARA3"/>
      <sheetName val="inves_alat3"/>
      <sheetName val="Bahan_3"/>
      <sheetName val="Pekerjaan_3"/>
      <sheetName val="Klad_Bank_BNI3"/>
      <sheetName val="Kuantitas_&amp;_Harga3"/>
      <sheetName val="An_Arsitektur3"/>
      <sheetName val="Unit_Rate_(2)3"/>
      <sheetName val="An_Struktur3"/>
      <sheetName val="dongia_(2)3"/>
      <sheetName val="THPDMoi__(2)3"/>
      <sheetName val="CHITIET_VL-NC-TT_-1p3"/>
      <sheetName val="t-h_HA_THE3"/>
      <sheetName val="TH_XL3"/>
      <sheetName val="KPVC-BD_3"/>
      <sheetName val="Particular_Sch3"/>
      <sheetName val="Statprod_gab3"/>
      <sheetName val="2-Genset_print3"/>
      <sheetName val="TONG_HOP_VL-NC3"/>
      <sheetName val="TONGKE3p_3"/>
      <sheetName val="TH_VL,_NC,_DDHT_Thanhphuoc3"/>
      <sheetName val="DON_GIA3"/>
      <sheetName val="TONG_HOP_VL-NC_TT3"/>
      <sheetName val="CHITIET_VL-NC3"/>
      <sheetName val="CHITIET_VL-NC-TT-3p3"/>
      <sheetName val="Isolasi_Luar_Dalam3"/>
      <sheetName val="Isolasi_Luar3"/>
      <sheetName val="Perm__Test3"/>
      <sheetName val="Up_&amp;_bhn1"/>
      <sheetName val="Agregat_Halus_&amp;_Kasar1"/>
      <sheetName val="BERAT_TUL_3"/>
      <sheetName val="Bill_rekap3"/>
      <sheetName val="rek_det_1-31"/>
      <sheetName val="Analisa_4"/>
      <sheetName val="BQ_Utama_3"/>
      <sheetName val="Upah_3"/>
      <sheetName val="harga_bahan1"/>
      <sheetName val="DATA_PROYEK1"/>
      <sheetName val="HD_Alat1"/>
      <sheetName val="HD_Bahan1"/>
      <sheetName val="PRD_01-31"/>
      <sheetName val="HD_Upah1"/>
      <sheetName val="Schedule_11a1"/>
      <sheetName val="Septick_tank1"/>
      <sheetName val="DIV_71"/>
      <sheetName val="URAIAN_1"/>
      <sheetName val="On_Time1"/>
      <sheetName val="Bill_of_Qty1"/>
      <sheetName val="pro_ra_op1"/>
      <sheetName val="Analisa_Harga_Satuan2"/>
      <sheetName val="kurva_S_(detail)1"/>
      <sheetName val="harga_dasar1"/>
      <sheetName val="analisa_Str1"/>
      <sheetName val="Analisa_SNI_STANDART_1"/>
      <sheetName val="kode_Baru_1"/>
      <sheetName val="_1"/>
      <sheetName val="Master_1_01"/>
      <sheetName val="BAHAN_SNI1"/>
      <sheetName val="Biaya_OVH1"/>
      <sheetName val="B_O_Q1"/>
      <sheetName val="Har_Sat1"/>
      <sheetName val="Harga_Mat_1"/>
      <sheetName val="REKAP_STRKTR1"/>
      <sheetName val="REKAP_ARSITEKTUR1"/>
      <sheetName val="UPAH_&amp;_BAHAN_1"/>
      <sheetName val="Project_Data1"/>
      <sheetName val="Confidential_PAS_HMI1"/>
      <sheetName val="Rekap_2002_mod1"/>
      <sheetName val="Bahan+Upah_ALL1"/>
      <sheetName val="Sumber_Daya1"/>
      <sheetName val="BOQ_INTERN1"/>
      <sheetName val="ANALYS_EXTERN1"/>
      <sheetName val="BQ_RESO1"/>
      <sheetName val="REKAP_INDIRECT1"/>
      <sheetName val="CASH_FLOW1"/>
      <sheetName val="SUMMARY_IN1"/>
      <sheetName val="An_Biaya1"/>
      <sheetName val="RPP01_61"/>
      <sheetName val="Str_BT1"/>
      <sheetName val="anal_Lamp_4a1"/>
      <sheetName val="Illustrative_Value1"/>
      <sheetName val="Stock_Price_Performance1"/>
      <sheetName val="LBO_S&amp;U_&amp;_Cap_Table1"/>
      <sheetName val="LBO_Model1"/>
      <sheetName val="Firm_Value1"/>
      <sheetName val="EPS_Analysis1"/>
      <sheetName val="ROI_Analysis1"/>
      <sheetName val="Synergy_Analysis1"/>
      <sheetName val="Office_Jual1"/>
      <sheetName val="Galian_1"/>
      <sheetName val="DHS_AC"/>
      <sheetName val="BILL_(2)5"/>
      <sheetName val="Alat_DC5"/>
      <sheetName val="H_Satuan6"/>
      <sheetName val="Jam_Al_Myr_Item5"/>
      <sheetName val="Jam_Alat5"/>
      <sheetName val="Tim_&amp;_Loc5"/>
      <sheetName val="Ang_Qua5"/>
      <sheetName val="Franco_BC5"/>
      <sheetName val="Alat_Qua_5"/>
      <sheetName val="DC_AM-02(baru)5"/>
      <sheetName val="Basic_Price5"/>
      <sheetName val="Cash_Flow_bulanan5"/>
      <sheetName val="HM_MEK_5"/>
      <sheetName val="P_UTMA5"/>
      <sheetName val="U,Psg_pipa5"/>
      <sheetName val="HS_KITZ5"/>
      <sheetName val="TE_TS_FA_LAN_MATV5"/>
      <sheetName val="Kolom_ABCDG_vGI5"/>
      <sheetName val="AN_Tdr5"/>
      <sheetName val="HRG_BAHAN_&amp;_UPAH_okk5"/>
      <sheetName val="Analis_Kusen_okk5"/>
      <sheetName val="Perhit_Alat5"/>
      <sheetName val="Currency_Rate5"/>
      <sheetName val="Rekap_RAB_Amd5"/>
      <sheetName val="Dftr_Kuan_Hrg_Amd5"/>
      <sheetName val="Harga_Material5"/>
      <sheetName val="Harga_Bahan_&amp;_Upah_5"/>
      <sheetName val="Harga_Satuan5"/>
      <sheetName val="Hydrant_-_ok5"/>
      <sheetName val="Air_Conditioning_ok5"/>
      <sheetName val="Telepon_OK5"/>
      <sheetName val="gondola_ok5"/>
      <sheetName val="Lift_-_ok5"/>
      <sheetName val="Plumbing_ok5"/>
      <sheetName val="STP_ok5"/>
      <sheetName val="Rencana_Anggaran_Biaya5"/>
      <sheetName val="struktur_tdk_dipakai4"/>
      <sheetName val="met_bab34"/>
      <sheetName val="anal_bab84"/>
      <sheetName val="REKAP_A_BESAR4"/>
      <sheetName val="analis_standar(20m)4"/>
      <sheetName val="ANAL_BETON4"/>
      <sheetName val="4-Basic_Price4"/>
      <sheetName val="dashboard_VERSI_BATUBARA4"/>
      <sheetName val="inves_alat4"/>
      <sheetName val="Bahan_4"/>
      <sheetName val="Pekerjaan_4"/>
      <sheetName val="Klad_Bank_BNI4"/>
      <sheetName val="Kuantitas_&amp;_Harga4"/>
      <sheetName val="An_Arsitektur4"/>
      <sheetName val="Unit_Rate_(2)4"/>
      <sheetName val="An_Struktur4"/>
      <sheetName val="dongia_(2)4"/>
      <sheetName val="THPDMoi__(2)4"/>
      <sheetName val="CHITIET_VL-NC-TT_-1p4"/>
      <sheetName val="t-h_HA_THE4"/>
      <sheetName val="TH_XL4"/>
      <sheetName val="KPVC-BD_4"/>
      <sheetName val="Particular_Sch4"/>
      <sheetName val="Statprod_gab4"/>
      <sheetName val="2-Genset_print4"/>
      <sheetName val="TONG_HOP_VL-NC4"/>
      <sheetName val="TONGKE3p_4"/>
      <sheetName val="TH_VL,_NC,_DDHT_Thanhphuoc4"/>
      <sheetName val="DON_GIA4"/>
      <sheetName val="TONG_HOP_VL-NC_TT4"/>
      <sheetName val="CHITIET_VL-NC4"/>
      <sheetName val="CHITIET_VL-NC-TT-3p4"/>
      <sheetName val="Isolasi_Luar_Dalam4"/>
      <sheetName val="Isolasi_Luar4"/>
      <sheetName val="Perm__Test4"/>
      <sheetName val="Up_&amp;_bhn2"/>
      <sheetName val="Agregat_Halus_&amp;_Kasar2"/>
      <sheetName val="BERAT_TUL_4"/>
      <sheetName val="Bill_rekap4"/>
      <sheetName val="rek_det_1-32"/>
      <sheetName val="Analisa_5"/>
      <sheetName val="BQ_Utama_4"/>
      <sheetName val="Upah_4"/>
      <sheetName val="harga_bahan2"/>
      <sheetName val="DATA_PROYEK2"/>
      <sheetName val="HD_Alat2"/>
      <sheetName val="HD_Bahan2"/>
      <sheetName val="PRD_01-32"/>
      <sheetName val="HD_Upah2"/>
      <sheetName val="Schedule_11a2"/>
      <sheetName val="Septick_tank2"/>
      <sheetName val="DIV_72"/>
      <sheetName val="URAIAN_2"/>
      <sheetName val="On_Time2"/>
      <sheetName val="Bill_of_Qty2"/>
      <sheetName val="pro_ra_op2"/>
      <sheetName val="Analisa_Harga_Satuan3"/>
      <sheetName val="kurva_S_(detail)2"/>
      <sheetName val="harga_dasar2"/>
      <sheetName val="analisa_Str2"/>
      <sheetName val="Analisa_SNI_STANDART_2"/>
      <sheetName val="kode_Baru_2"/>
      <sheetName val="_2"/>
      <sheetName val="Master_1_02"/>
      <sheetName val="BAHAN_SNI2"/>
      <sheetName val="Biaya_OVH2"/>
      <sheetName val="B_O_Q2"/>
      <sheetName val="Har_Sat2"/>
      <sheetName val="Harga_Mat_2"/>
      <sheetName val="REKAP_STRKTR2"/>
      <sheetName val="REKAP_ARSITEKTUR2"/>
      <sheetName val="UPAH_&amp;_BAHAN_2"/>
      <sheetName val="Project_Data2"/>
      <sheetName val="Confidential_PAS_HMI2"/>
      <sheetName val="Rekap_2002_mod2"/>
      <sheetName val="Bahan+Upah_ALL2"/>
      <sheetName val="Sumber_Daya2"/>
      <sheetName val="BOQ_INTERN2"/>
      <sheetName val="ANALYS_EXTERN2"/>
      <sheetName val="BQ_RESO2"/>
      <sheetName val="REKAP_INDIRECT2"/>
      <sheetName val="CASH_FLOW2"/>
      <sheetName val="SUMMARY_IN2"/>
      <sheetName val="An_Biaya2"/>
      <sheetName val="RPP01_62"/>
      <sheetName val="Str_BT2"/>
      <sheetName val="anal_Lamp_4a2"/>
      <sheetName val="Illustrative_Value2"/>
      <sheetName val="Stock_Price_Performance2"/>
      <sheetName val="LBO_S&amp;U_&amp;_Cap_Table2"/>
      <sheetName val="LBO_Model2"/>
      <sheetName val="Firm_Value2"/>
      <sheetName val="EPS_Analysis2"/>
      <sheetName val="ROI_Analysis2"/>
      <sheetName val="Synergy_Analysis2"/>
      <sheetName val="Office_Jual2"/>
      <sheetName val="Galian_11"/>
      <sheetName val="DHS_AC1"/>
      <sheetName val="H_S_D"/>
      <sheetName val="AnlStr"/>
      <sheetName val="IBASE"/>
      <sheetName val="r.tank"/>
      <sheetName val="prelim"/>
      <sheetName val="SEX"/>
      <sheetName val="breakdown bq unt smua paket"/>
      <sheetName val="Hargasatuan"/>
      <sheetName val="An Pek Per"/>
      <sheetName val="entertain-720"/>
      <sheetName val="UNIT PRICE"/>
      <sheetName val="[DC AM-02(baru).XLS][DC AM-02(b"/>
      <sheetName val="[DC AM-02(baru).XLS]\\Station42"/>
      <sheetName val="SKEDUL AV-05"/>
      <sheetName val="351BQMCN"/>
      <sheetName val="Analisa Quarry"/>
      <sheetName val="ListBM"/>
      <sheetName val="3-DIV3"/>
      <sheetName val="3-DIV5"/>
      <sheetName val="MAPDC"/>
      <sheetName val="BOM"/>
      <sheetName val="Breakdown"/>
      <sheetName val="Selling Price"/>
      <sheetName val="formminat"/>
      <sheetName val="Harga "/>
      <sheetName val="tifico"/>
      <sheetName val="GIAVLIEU"/>
      <sheetName val="Daftar harga"/>
      <sheetName val="BALT"/>
      <sheetName val="Kar"/>
      <sheetName val="BASIC"/>
      <sheetName val="Urai _Resap pengikat"/>
      <sheetName val="tulang"/>
      <sheetName val="合成単価作成表_BLDG"/>
      <sheetName val="rcnpdp"/>
      <sheetName val="compaction"/>
      <sheetName val="3-DIV4"/>
      <sheetName val="BASIC-PRICE"/>
      <sheetName val="uba"/>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Sheet3"/>
      <sheetName val="DHS Alat"/>
      <sheetName val="Margin"/>
      <sheetName val="DHS Bahan Material"/>
      <sheetName val="DHS Upah"/>
      <sheetName val="DATA_2015"/>
      <sheetName val="AnStoneW"/>
      <sheetName val="Input Data"/>
      <sheetName val="DATA 2009"/>
      <sheetName val="TARGET RAKER "/>
      <sheetName val="target raker 1"/>
      <sheetName val="TEKNIS"/>
      <sheetName val="DAF-3"/>
      <sheetName val="맨홀수량산출"/>
      <sheetName val="BA Evaluasi"/>
      <sheetName val="Permhnan CCO"/>
      <sheetName val="Persetujuan CCO"/>
      <sheetName val="Rekap MC"/>
      <sheetName val="Penyampaian Evaluasi"/>
      <sheetName val="R. RapatCCO"/>
      <sheetName val="집계표(OPTION)"/>
      <sheetName val="Hit Vol Str Jambi"/>
      <sheetName val="제출계산서"/>
      <sheetName val="2930"/>
      <sheetName val="2933"/>
      <sheetName val="2934"/>
      <sheetName val="anal_SNI"/>
      <sheetName val="HB_"/>
      <sheetName val="Analisa_SNI"/>
      <sheetName val="G_KELAS"/>
      <sheetName val="S_UPAH"/>
      <sheetName val="S_BAHAN"/>
      <sheetName val="Daftar_BOQ"/>
      <sheetName val="RAB-SPL2"/>
      <sheetName val="UPAH&amp;BHN"/>
      <sheetName val="???1"/>
      <sheetName val="BOQ "/>
      <sheetName val="schedule real"/>
      <sheetName val="blanko RAB"/>
      <sheetName val="Ahs.2"/>
      <sheetName val="Ahs.1"/>
      <sheetName val="B&amp;U"/>
      <sheetName val="SKEDULmaterial"/>
      <sheetName val="struktur"/>
      <sheetName val="Electrikal"/>
      <sheetName val="326BQSTC"/>
      <sheetName val="STR(CANCEL)"/>
      <sheetName val="DIV-03"/>
      <sheetName val="dasar"/>
      <sheetName val="hit.BKMM"/>
      <sheetName val="SAT UPAH RAPI"/>
      <sheetName val="Analisa-Harga"/>
      <sheetName val="gvl"/>
      <sheetName val="Du_lieu"/>
      <sheetName val="Sukawati"/>
      <sheetName val="prog"/>
      <sheetName val="tul"/>
      <sheetName val="6PILE  (돌출)"/>
      <sheetName val="DAF-7"/>
      <sheetName val="5-Peralatan"/>
      <sheetName val="G_SUMMARY"/>
      <sheetName val="Rekap Direct Cost"/>
      <sheetName val="Public Area"/>
      <sheetName val="DIV.1"/>
      <sheetName val="REKAP BQ "/>
      <sheetName val="Daftar Harga Material"/>
      <sheetName val="pw&amp;shs"/>
      <sheetName val="ANALISA GRS TENGAH"/>
      <sheetName val="rap rinci"/>
      <sheetName val="SITE-E"/>
      <sheetName val="REF.ONLY"/>
      <sheetName val="SCIB_Proforma"/>
      <sheetName val="SCIB_Data"/>
      <sheetName val="HARGA ALAT"/>
      <sheetName val="LIST HARGA BARU"/>
      <sheetName val="srt-pnwr"/>
      <sheetName val="Cover"/>
      <sheetName val="Div3"/>
      <sheetName val="Surat"/>
      <sheetName val="iNT. Kotak Lt.3"/>
      <sheetName val="C94151"/>
      <sheetName val="Analisa HSP"/>
      <sheetName val="Rekap_Addendum"/>
      <sheetName val="RAW_MATERIALS_"/>
      <sheetName val="Anls_FA_(Inst)"/>
      <sheetName val="BARU_(wilayah_3)"/>
      <sheetName val="BARU_(wilayah_4)"/>
      <sheetName val="LAMA_(wilayah_3)"/>
      <sheetName val="LAMA_(wilayah_4)"/>
      <sheetName val="RBP__2"/>
      <sheetName val="Master_Edit"/>
      <sheetName val="ah_sanitary"/>
      <sheetName val="Hrg_Sat"/>
      <sheetName val="tabel_tul"/>
      <sheetName val="PERALATAN_PROYEK_GOL_III_A"/>
      <sheetName val="\\Station42\c\My_Documents\acd\"/>
      <sheetName val="HRG_BHN"/>
      <sheetName val="SetUp_Data"/>
      <sheetName val="Input_Areas"/>
      <sheetName val="UK_GAAP_Adjustments"/>
      <sheetName val="UK_GAAP_Purchase_Price"/>
      <sheetName val="BQ_Arsit"/>
      <sheetName val="An_HarSatPek"/>
      <sheetName val="Sat_Bah_&amp;_Up"/>
      <sheetName val="BoQ_C4"/>
      <sheetName val="Multiple_Spreadsheets"/>
      <sheetName val="Client_AJE"/>
      <sheetName val="UNIT_PRICE"/>
      <sheetName val="[DC_AM-02(baru)_XLS][DC_AM-02(b"/>
      <sheetName val="[DC_AM-02(baru)_XLS]\\Station42"/>
      <sheetName val="UPH BHN"/>
      <sheetName val="6-AGREGAT"/>
      <sheetName val="Antek"/>
      <sheetName val="sai"/>
      <sheetName val="DIV 6"/>
      <sheetName val="Vibro_Roller"/>
      <sheetName val="SBDY"/>
      <sheetName val="Analat"/>
      <sheetName val="Harsat-Isal"/>
      <sheetName val="BQ HS"/>
      <sheetName val="REKAP."/>
      <sheetName val="MATERIAL-UPAH"/>
      <sheetName val="..."/>
      <sheetName val="."/>
      <sheetName val="Divisi 8(1)"/>
      <sheetName val="satbahu"/>
      <sheetName val="Analis tambahan"/>
      <sheetName val="Morang"/>
      <sheetName val=" EL"/>
      <sheetName val="10"/>
      <sheetName val="5"/>
      <sheetName val="DET 1"/>
      <sheetName val="DET 2"/>
      <sheetName val="INFO UMUM"/>
      <sheetName val="QUARRY"/>
      <sheetName val="bukan PNS"/>
      <sheetName val="G5c-G41"/>
      <sheetName val="AN.BTNCOT (2)"/>
      <sheetName val="DAF-2"/>
      <sheetName val="terbilang"/>
      <sheetName val="H.BAHAN"/>
      <sheetName val="HIT-PONDASI-batu"/>
      <sheetName val="HIT-KOLOM-Bang. D &amp; E5, C"/>
      <sheetName val="HIT-PLAT"/>
      <sheetName val="HIT-TANGGA 1"/>
      <sheetName val="KEB-TIANG PANCANG"/>
      <sheetName val="KOLOM"/>
      <sheetName val="PLAT"/>
      <sheetName val="HIT-TANGGA"/>
      <sheetName val="Hrg Satuan"/>
      <sheetName val="REMUNERASISTANDAR"/>
      <sheetName val="TABEL-DETASIR"/>
      <sheetName val="BILL_(2)6"/>
      <sheetName val="Alat_DC6"/>
      <sheetName val="H_Satuan7"/>
      <sheetName val="Jam_Al_Myr_Item6"/>
      <sheetName val="Jam_Alat6"/>
      <sheetName val="Tim_&amp;_Loc6"/>
      <sheetName val="Ang_Qua6"/>
      <sheetName val="Franco_BC6"/>
      <sheetName val="Alat_Qua_6"/>
      <sheetName val="DC_AM-02(baru)6"/>
      <sheetName val="Basic_Price6"/>
      <sheetName val="Cash_Flow_bulanan6"/>
      <sheetName val="HM_MEK_6"/>
      <sheetName val="P_UTMA6"/>
      <sheetName val="U,Psg_pipa6"/>
      <sheetName val="HS_KITZ6"/>
      <sheetName val="TE_TS_FA_LAN_MATV6"/>
      <sheetName val="Kolom_ABCDG_vGI6"/>
      <sheetName val="AN_Tdr6"/>
      <sheetName val="HRG_BAHAN_&amp;_UPAH_okk6"/>
      <sheetName val="Analis_Kusen_okk6"/>
      <sheetName val="Perhit_Alat6"/>
      <sheetName val="Currency_Rate6"/>
      <sheetName val="Rekap_RAB_Amd6"/>
      <sheetName val="Dftr_Kuan_Hrg_Amd6"/>
      <sheetName val="Harga_Material6"/>
      <sheetName val="Harga_Bahan_&amp;_Upah_6"/>
      <sheetName val="Harga_Satuan6"/>
      <sheetName val="Hydrant_-_ok6"/>
      <sheetName val="Air_Conditioning_ok6"/>
      <sheetName val="Telepon_OK6"/>
      <sheetName val="gondola_ok6"/>
      <sheetName val="Lift_-_ok6"/>
      <sheetName val="Plumbing_ok6"/>
      <sheetName val="STP_ok6"/>
      <sheetName val="Rencana_Anggaran_Biaya6"/>
      <sheetName val="struktur_tdk_dipakai5"/>
      <sheetName val="met_bab35"/>
      <sheetName val="anal_bab85"/>
      <sheetName val="REKAP_A_BESAR5"/>
      <sheetName val="analis_standar(20m)5"/>
      <sheetName val="ANAL_BETON5"/>
      <sheetName val="4-Basic_Price5"/>
      <sheetName val="dashboard_VERSI_BATUBARA5"/>
      <sheetName val="inves_alat5"/>
      <sheetName val="Bahan_5"/>
      <sheetName val="Pekerjaan_5"/>
      <sheetName val="Klad_Bank_BNI5"/>
      <sheetName val="Kuantitas_&amp;_Harga5"/>
      <sheetName val="An_Arsitektur5"/>
      <sheetName val="Unit_Rate_(2)5"/>
      <sheetName val="An_Struktur5"/>
      <sheetName val="dongia_(2)5"/>
      <sheetName val="THPDMoi__(2)5"/>
      <sheetName val="CHITIET_VL-NC-TT_-1p5"/>
      <sheetName val="t-h_HA_THE5"/>
      <sheetName val="TH_XL5"/>
      <sheetName val="KPVC-BD_5"/>
      <sheetName val="Particular_Sch5"/>
      <sheetName val="Statprod_gab5"/>
      <sheetName val="2-Genset_print5"/>
      <sheetName val="TONG_HOP_VL-NC5"/>
      <sheetName val="TONGKE3p_5"/>
      <sheetName val="TH_VL,_NC,_DDHT_Thanhphuoc5"/>
      <sheetName val="DON_GIA5"/>
      <sheetName val="TONG_HOP_VL-NC_TT5"/>
      <sheetName val="CHITIET_VL-NC5"/>
      <sheetName val="CHITIET_VL-NC-TT-3p5"/>
      <sheetName val="Isolasi_Luar_Dalam5"/>
      <sheetName val="Isolasi_Luar5"/>
      <sheetName val="Perm__Test5"/>
      <sheetName val="Up_&amp;_bhn3"/>
      <sheetName val="Agregat_Halus_&amp;_Kasar3"/>
      <sheetName val="BERAT_TUL_5"/>
      <sheetName val="Bill_rekap5"/>
      <sheetName val="rek_det_1-33"/>
      <sheetName val="Analisa_6"/>
      <sheetName val="BQ_Utama_5"/>
      <sheetName val="Upah_5"/>
      <sheetName val="harga_bahan3"/>
      <sheetName val="DATA_PROYEK3"/>
      <sheetName val="HD_Alat3"/>
      <sheetName val="HD_Bahan3"/>
      <sheetName val="PRD_01-33"/>
      <sheetName val="HD_Upah3"/>
      <sheetName val="Schedule_11a3"/>
      <sheetName val="Septick_tank3"/>
      <sheetName val="DIV_73"/>
      <sheetName val="URAIAN_3"/>
      <sheetName val="On_Time3"/>
      <sheetName val="Bill_of_Qty3"/>
      <sheetName val="pro_ra_op3"/>
      <sheetName val="Analisa_Harga_Satuan4"/>
      <sheetName val="kurva_S_(detail)3"/>
      <sheetName val="harga_dasar3"/>
      <sheetName val="analisa_Str3"/>
      <sheetName val="Analisa_SNI_STANDART_3"/>
      <sheetName val="kode_Baru_3"/>
      <sheetName val="_3"/>
      <sheetName val="Master_1_03"/>
      <sheetName val="BAHAN_SNI3"/>
      <sheetName val="Biaya_OVH3"/>
      <sheetName val="B_O_Q3"/>
      <sheetName val="Har_Sat3"/>
      <sheetName val="Harga_Mat_3"/>
      <sheetName val="REKAP_STRKTR3"/>
      <sheetName val="REKAP_ARSITEKTUR3"/>
      <sheetName val="UPAH_&amp;_BAHAN_3"/>
      <sheetName val="Project_Data3"/>
      <sheetName val="Confidential_PAS_HMI3"/>
      <sheetName val="Rekap_2002_mod3"/>
      <sheetName val="Bahan+Upah_ALL3"/>
      <sheetName val="Sumber_Daya3"/>
      <sheetName val="BOQ_INTERN3"/>
      <sheetName val="ANALYS_EXTERN3"/>
      <sheetName val="BQ_RESO3"/>
      <sheetName val="REKAP_INDIRECT3"/>
      <sheetName val="CASH_FLOW3"/>
      <sheetName val="SUMMARY_IN3"/>
      <sheetName val="An_Biaya3"/>
      <sheetName val="RPP01_63"/>
      <sheetName val="Str_BT3"/>
      <sheetName val="anal_Lamp_4a3"/>
      <sheetName val="Illustrative_Value3"/>
      <sheetName val="Stock_Price_Performance3"/>
      <sheetName val="LBO_S&amp;U_&amp;_Cap_Table3"/>
      <sheetName val="LBO_Model3"/>
      <sheetName val="Firm_Value3"/>
      <sheetName val="EPS_Analysis3"/>
      <sheetName val="ROI_Analysis3"/>
      <sheetName val="Synergy_Analysis3"/>
      <sheetName val="Office_Jual3"/>
      <sheetName val="Galian_12"/>
      <sheetName val="DHS_AC2"/>
      <sheetName val="H_S_D1"/>
      <sheetName val="r_tank"/>
      <sheetName val="Urai__Resap_pengikat"/>
      <sheetName val="BA_Evaluasi"/>
      <sheetName val="Permhnan_CCO"/>
      <sheetName val="Persetujuan_CCO"/>
      <sheetName val="Rekap_MC"/>
      <sheetName val="Penyampaian_Evaluasi"/>
      <sheetName val="R__RapatCCO"/>
      <sheetName val="Hit_Vol_Str_Jambi"/>
      <sheetName val="breakdown_bq_unt_smua_paket"/>
      <sheetName val="An_Pek_Per"/>
      <sheetName val="BOX PANEL"/>
      <sheetName val="AT 1"/>
      <sheetName val="Eng_Hrs"/>
      <sheetName val="kategori"/>
      <sheetName val="S_UPAH1"/>
      <sheetName val="S_BAHAN1"/>
      <sheetName val="Daftar_BOQ1"/>
      <sheetName val="anal_SNI1"/>
      <sheetName val="HB_1"/>
      <sheetName val="Analisa_SNI1"/>
      <sheetName val="G_KELAS1"/>
      <sheetName val="BAJA_TUL"/>
      <sheetName val="Fill_this_out_first___"/>
      <sheetName val="BOQ_"/>
      <sheetName val="schedule_real"/>
      <sheetName val="DAF_HRG"/>
      <sheetName val="Selling_Price"/>
      <sheetName val="SKEDUL_AV-05"/>
      <sheetName val="Harga_"/>
      <sheetName val="Analisa_Quarry"/>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금액내역서"/>
      <sheetName val="BILL_(2)7"/>
      <sheetName val="Alat_DC7"/>
      <sheetName val="H_Satuan8"/>
      <sheetName val="Jam_Al_Myr_Item7"/>
      <sheetName val="Jam_Alat7"/>
      <sheetName val="Tim_&amp;_Loc7"/>
      <sheetName val="Ang_Qua7"/>
      <sheetName val="Franco_BC7"/>
      <sheetName val="Alat_Qua_7"/>
      <sheetName val="DC_AM-02(baru)7"/>
      <sheetName val="Basic_Price7"/>
      <sheetName val="Cash_Flow_bulanan7"/>
      <sheetName val="HM_MEK_7"/>
      <sheetName val="P_UTMA7"/>
      <sheetName val="U,Psg_pipa7"/>
      <sheetName val="HS_KITZ7"/>
      <sheetName val="TE_TS_FA_LAN_MATV7"/>
      <sheetName val="Kolom_ABCDG_vGI7"/>
      <sheetName val="AN_Tdr7"/>
      <sheetName val="HRG_BAHAN_&amp;_UPAH_okk7"/>
      <sheetName val="Analis_Kusen_okk7"/>
      <sheetName val="Perhit_Alat7"/>
      <sheetName val="Currency_Rate7"/>
      <sheetName val="Rekap_RAB_Amd7"/>
      <sheetName val="Dftr_Kuan_Hrg_Amd7"/>
      <sheetName val="Harga_Material7"/>
      <sheetName val="Harga_Bahan_&amp;_Upah_7"/>
      <sheetName val="Harga_Satuan7"/>
      <sheetName val="Hydrant_-_ok7"/>
      <sheetName val="Air_Conditioning_ok7"/>
      <sheetName val="Telepon_OK7"/>
      <sheetName val="gondola_ok7"/>
      <sheetName val="Lift_-_ok7"/>
      <sheetName val="Plumbing_ok7"/>
      <sheetName val="STP_ok7"/>
      <sheetName val="Rencana_Anggaran_Biaya7"/>
      <sheetName val="struktur_tdk_dipakai6"/>
      <sheetName val="met_bab36"/>
      <sheetName val="anal_bab86"/>
      <sheetName val="REKAP_A_BESAR6"/>
      <sheetName val="analis_standar(20m)6"/>
      <sheetName val="ANAL_BETON6"/>
      <sheetName val="4-Basic_Price6"/>
      <sheetName val="dashboard_VERSI_BATUBARA6"/>
      <sheetName val="inves_alat6"/>
      <sheetName val="Bahan_6"/>
      <sheetName val="Pekerjaan_6"/>
      <sheetName val="Particular_Sch6"/>
      <sheetName val="Klad_Bank_BNI6"/>
      <sheetName val="Kuantitas_&amp;_Harga6"/>
      <sheetName val="An_Arsitektur6"/>
      <sheetName val="Unit_Rate_(2)6"/>
      <sheetName val="An_Struktur6"/>
      <sheetName val="dongia_(2)6"/>
      <sheetName val="THPDMoi__(2)6"/>
      <sheetName val="CHITIET_VL-NC-TT_-1p6"/>
      <sheetName val="t-h_HA_THE6"/>
      <sheetName val="TH_XL6"/>
      <sheetName val="KPVC-BD_6"/>
      <sheetName val="Statprod_gab6"/>
      <sheetName val="2-Genset_print6"/>
      <sheetName val="TONG_HOP_VL-NC6"/>
      <sheetName val="TONGKE3p_6"/>
      <sheetName val="TH_VL,_NC,_DDHT_Thanhphuoc6"/>
      <sheetName val="DON_GIA6"/>
      <sheetName val="TONG_HOP_VL-NC_TT6"/>
      <sheetName val="CHITIET_VL-NC6"/>
      <sheetName val="CHITIET_VL-NC-TT-3p6"/>
      <sheetName val="Isolasi_Luar_Dalam6"/>
      <sheetName val="Isolasi_Luar6"/>
      <sheetName val="Perm__Test6"/>
      <sheetName val="BERAT_TUL_6"/>
      <sheetName val="Bill_rekap6"/>
      <sheetName val="Up_&amp;_bhn4"/>
      <sheetName val="Agregat_Halus_&amp;_Kasar4"/>
      <sheetName val="rek_det_1-34"/>
      <sheetName val="Analisa_7"/>
      <sheetName val="BQ_Utama_6"/>
      <sheetName val="Upah_6"/>
      <sheetName val="harga_bahan4"/>
      <sheetName val="DATA_PROYEK4"/>
      <sheetName val="HD_Alat4"/>
      <sheetName val="HD_Bahan4"/>
      <sheetName val="PRD_01-34"/>
      <sheetName val="HD_Upah4"/>
      <sheetName val="On_Time4"/>
      <sheetName val="Schedule_11a4"/>
      <sheetName val="Septick_tank4"/>
      <sheetName val="DIV_74"/>
      <sheetName val="URAIAN_4"/>
      <sheetName val="Bill_of_Qty4"/>
      <sheetName val="pro_ra_op4"/>
      <sheetName val="Analisa_Harga_Satuan5"/>
      <sheetName val="kurva_S_(detail)4"/>
      <sheetName val="harga_dasar4"/>
      <sheetName val="Analisa_SNI_STANDART_4"/>
      <sheetName val="analisa_Str4"/>
      <sheetName val="kode_Baru_4"/>
      <sheetName val="_4"/>
      <sheetName val="Master_1_04"/>
      <sheetName val="BAHAN_SNI4"/>
      <sheetName val="Biaya_OVH4"/>
      <sheetName val="B_O_Q4"/>
      <sheetName val="Har_Sat4"/>
      <sheetName val="Harga_Mat_4"/>
      <sheetName val="REKAP_STRKTR4"/>
      <sheetName val="REKAP_ARSITEKTUR4"/>
      <sheetName val="UPAH_&amp;_BAHAN_4"/>
      <sheetName val="Project_Data4"/>
      <sheetName val="Confidential_PAS_HMI4"/>
      <sheetName val="Rekap_2002_mod4"/>
      <sheetName val="Bahan+Upah_ALL4"/>
      <sheetName val="Sumber_Daya4"/>
      <sheetName val="BOQ_INTERN4"/>
      <sheetName val="ANALYS_EXTERN4"/>
      <sheetName val="BQ_RESO4"/>
      <sheetName val="REKAP_INDIRECT4"/>
      <sheetName val="CASH_FLOW4"/>
      <sheetName val="SUMMARY_IN4"/>
      <sheetName val="An_Biaya4"/>
      <sheetName val="RPP01_64"/>
      <sheetName val="Str_BT4"/>
      <sheetName val="anal_Lamp_4a4"/>
      <sheetName val="Illustrative_Value4"/>
      <sheetName val="Stock_Price_Performance4"/>
      <sheetName val="LBO_S&amp;U_&amp;_Cap_Table4"/>
      <sheetName val="LBO_Model4"/>
      <sheetName val="Firm_Value4"/>
      <sheetName val="EPS_Analysis4"/>
      <sheetName val="ROI_Analysis4"/>
      <sheetName val="Synergy_Analysis4"/>
      <sheetName val="Galian_13"/>
      <sheetName val="H_S_D2"/>
      <sheetName val="Office_Jual4"/>
      <sheetName val="DHS_AC3"/>
      <sheetName val="S_UPAH2"/>
      <sheetName val="S_BAHAN2"/>
      <sheetName val="Daftar_BOQ2"/>
      <sheetName val="anal_SNI2"/>
      <sheetName val="HB_2"/>
      <sheetName val="Analisa_SNI2"/>
      <sheetName val="G_KELAS2"/>
      <sheetName val="Rekap_Addendum1"/>
      <sheetName val="r_tank1"/>
      <sheetName val="breakdown_bq_unt_smua_paket1"/>
      <sheetName val="An_Pek_Per1"/>
      <sheetName val="BARU_(wilayah_3)1"/>
      <sheetName val="BARU_(wilayah_4)1"/>
      <sheetName val="LAMA_(wilayah_3)1"/>
      <sheetName val="LAMA_(wilayah_4)1"/>
      <sheetName val="RBP__21"/>
      <sheetName val="Master_Edit1"/>
      <sheetName val="ah_sanitary1"/>
      <sheetName val="Urai__Resap_pengikat1"/>
      <sheetName val="BA_Evaluasi1"/>
      <sheetName val="Permhnan_CCO1"/>
      <sheetName val="Persetujuan_CCO1"/>
      <sheetName val="Rekap_MC1"/>
      <sheetName val="Penyampaian_Evaluasi1"/>
      <sheetName val="R__RapatCCO1"/>
      <sheetName val="Hit_Vol_Str_Jambi1"/>
      <sheetName val="BAJA_TUL1"/>
      <sheetName val="Hrg_Sat1"/>
      <sheetName val="Fill_this_out_first___1"/>
      <sheetName val="BOQ_1"/>
      <sheetName val="schedule_real1"/>
      <sheetName val="tabel_tul1"/>
      <sheetName val="PERALATAN_PROYEK_GOL_III_A1"/>
      <sheetName val="UNIT_PRICE1"/>
      <sheetName val="DAF_HRG1"/>
      <sheetName val="Selling_Price1"/>
      <sheetName val="SKEDUL_AV-051"/>
      <sheetName val="Harga_1"/>
      <sheetName val="Analisa_Quarry1"/>
      <sheetName val="KONS_BID_P&amp;N1"/>
      <sheetName val="UP_II_DUMAI1"/>
      <sheetName val="KP_DIT_HULU1"/>
      <sheetName val="UP_VI_BALONGAN1"/>
      <sheetName val="UP_1_BRANDAN1"/>
      <sheetName val="UP_V_BALIKPAPAN1"/>
      <sheetName val="DIT_HILIR1"/>
      <sheetName val="UP_IV_CILACAP1"/>
      <sheetName val="UP_III_PLAJU1"/>
      <sheetName val="KONS_DIT_HULU1"/>
      <sheetName val="KR_AMPEL1"/>
      <sheetName val="UP_VII_KASIM1"/>
      <sheetName val="KONS_BID_P1"/>
      <sheetName val="koef-beton"/>
      <sheetName val="GASATAGG.XLS"/>
      <sheetName val="HSUMUM.XLS"/>
      <sheetName val="HSDRAIN.XLS"/>
      <sheetName val="HSTANAH"/>
      <sheetName val="HSBASE"/>
      <sheetName val="HSASPAL"/>
      <sheetName val="HSBETON"/>
      <sheetName val="HSSTRUK"/>
      <sheetName val="HSMISC.XLS"/>
      <sheetName val="CashFlow"/>
      <sheetName val="PP"/>
      <sheetName val="kepmenaker150"/>
      <sheetName val="HS Dasar "/>
      <sheetName val="H-Dasar"/>
      <sheetName val="BETON"/>
      <sheetName val="[DC AM-02(baru).XLS]__Station_2"/>
      <sheetName val="4_Basic_Price_̏_䀀榘̒_̏_䀀榘̒_̏_䀀_2"/>
      <sheetName val="analisa el"/>
      <sheetName val="analisa mek"/>
      <sheetName val="hit_BKMM"/>
      <sheetName val="SAT_UPAH_RAPI"/>
      <sheetName val="Analisa_HSP"/>
      <sheetName val="blanko_RAB"/>
      <sheetName val="Ahs_2"/>
      <sheetName val="Ahs_1"/>
      <sheetName val="6PILE__(돌출)"/>
      <sheetName val="Rekap_Direct_Cost"/>
      <sheetName val="Public_Area"/>
      <sheetName val="DIV_1"/>
      <sheetName val="REKAP_BQ_"/>
      <sheetName val="Daftar_Harga_Material"/>
      <sheetName val="ANALISA_GRS_TENGAH"/>
      <sheetName val="rap_rinci"/>
      <sheetName val="REF_ONLY"/>
      <sheetName val="HARGA_ALAT"/>
      <sheetName val="LIST_HARGA_BARU"/>
      <sheetName val="iNT__Kotak_Lt_3"/>
      <sheetName val="TS-Pelak"/>
      <sheetName val="Sat. Pek."/>
      <sheetName val="[DC AM-02(baru).XLS]_DC_AM_02_2"/>
      <sheetName val="[DC AM-02(baru).XLS]__Station_3"/>
      <sheetName val="[DC AM-02(baru).XLS]_DC_AM_02_3"/>
      <sheetName val="bldg list"/>
      <sheetName val="ETo"/>
      <sheetName val="Hrg"/>
      <sheetName val="UPAH DAN BAHAN"/>
      <sheetName val="[DC AM-02(baru).XLS]__Station_4"/>
      <sheetName val="[DC AM-02(baru).XLS]__Station_5"/>
      <sheetName val="[DC AM-02(baru).XLS]_DC_AM_02_4"/>
      <sheetName val="BPS"/>
      <sheetName val="BBM-03"/>
      <sheetName val="S_Suramadu"/>
      <sheetName val="Agg Halus &amp; Kasar"/>
      <sheetName val="[DC AM-02(baru).XLS]_DC_AM_02_5"/>
      <sheetName val="[DC AM-02(baru).XLS]__Station_6"/>
      <sheetName val="[DC AM-02(baru).XLS]_DC_AM_02_6"/>
      <sheetName val="[DC AM-02(baru).XLS]__Station_7"/>
      <sheetName val="[DC AM-02(baru).XLS]_DC_AM_02_7"/>
      <sheetName val="PE-F-42 Rev 01 Manpower"/>
      <sheetName val="PEF25_0I_mnhr"/>
      <sheetName val="DIVISI 3"/>
      <sheetName val="k250"/>
      <sheetName val="DFTR GARDIST"/>
      <sheetName val="SPP"/>
      <sheetName val="Uph-Bhn-Alt&amp;Anal"/>
      <sheetName val="EAS"/>
      <sheetName val="CALC"/>
      <sheetName val="CBP4S5D"/>
      <sheetName val="TS"/>
      <sheetName val="___1"/>
      <sheetName val="RAB AR&amp;STR"/>
      <sheetName val="METODE"/>
      <sheetName val="ANL_TEK.6"/>
      <sheetName val="Rekap Mekanikal"/>
      <sheetName val="Rekap Mekanikal (2)"/>
      <sheetName val="PLUMBING "/>
      <sheetName val="LISTRIK TAMBAHAN"/>
      <sheetName val="HYDRANT"/>
      <sheetName val="ELEVATOR"/>
      <sheetName val="sc ringkas"/>
      <sheetName val="mob (2)"/>
      <sheetName val="GAB"/>
      <sheetName val="PRD 01-6(I-II)"/>
      <sheetName val="Lantai 1 ME"/>
      <sheetName val="BAHAN MEP"/>
      <sheetName val="BREAKER"/>
      <sheetName val="SAT-UP"/>
      <sheetName val="Upah&amp;bahan"/>
      <sheetName val="U&amp;B"/>
      <sheetName val="harga dasar T-M-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sheetData sheetId="645" refreshError="1"/>
      <sheetData sheetId="646"/>
      <sheetData sheetId="647" refreshError="1"/>
      <sheetData sheetId="648" refreshError="1"/>
      <sheetData sheetId="649" refreshError="1"/>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sheetData sheetId="710"/>
      <sheetData sheetId="71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sheetData sheetId="1133"/>
      <sheetData sheetId="1134"/>
      <sheetData sheetId="1135"/>
      <sheetData sheetId="1136"/>
      <sheetData sheetId="1137"/>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sheetData sheetId="1242"/>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refreshError="1"/>
      <sheetData sheetId="1404" refreshError="1"/>
      <sheetData sheetId="1405" refreshError="1"/>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refreshError="1"/>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refreshError="1"/>
      <sheetData sheetId="1663" refreshError="1"/>
      <sheetData sheetId="1664" refreshError="1"/>
      <sheetData sheetId="1665"/>
      <sheetData sheetId="1666"/>
      <sheetData sheetId="1667" refreshError="1"/>
      <sheetData sheetId="1668" refreshError="1"/>
      <sheetData sheetId="1669" refreshError="1"/>
      <sheetData sheetId="1670" refreshError="1"/>
      <sheetData sheetId="1671" refreshError="1"/>
      <sheetData sheetId="1672"/>
      <sheetData sheetId="1673" refreshError="1"/>
      <sheetData sheetId="1674" refreshError="1"/>
      <sheetData sheetId="1675" refreshError="1"/>
      <sheetData sheetId="1676" refreshError="1"/>
      <sheetData sheetId="1677" refreshError="1"/>
      <sheetData sheetId="1678"/>
      <sheetData sheetId="1679" refreshError="1"/>
      <sheetData sheetId="1680" refreshError="1"/>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rab-1"/>
      <sheetName val="hsatpek-2"/>
      <sheetName val="analpek-3"/>
      <sheetName val="hsatmat"/>
      <sheetName val="milikalat-5"/>
      <sheetName val="dash.b"/>
      <sheetName val="DEFGH"/>
      <sheetName val="angkut-4"/>
    </sheetNames>
    <sheetDataSet>
      <sheetData sheetId="0"/>
      <sheetData sheetId="1" refreshError="1"/>
      <sheetData sheetId="2"/>
      <sheetData sheetId="3">
        <row r="11">
          <cell r="I11">
            <v>25075.255231481482</v>
          </cell>
        </row>
        <row r="38">
          <cell r="I38">
            <v>26160.257764550264</v>
          </cell>
        </row>
        <row r="95">
          <cell r="I95">
            <v>400443.55991050234</v>
          </cell>
        </row>
        <row r="125">
          <cell r="I125">
            <v>20523.097016537511</v>
          </cell>
        </row>
        <row r="155">
          <cell r="I155">
            <v>14631.780264563193</v>
          </cell>
        </row>
        <row r="183">
          <cell r="I183">
            <v>507960.8691924907</v>
          </cell>
        </row>
        <row r="213">
          <cell r="I213">
            <v>122862.55369699406</v>
          </cell>
        </row>
        <row r="241">
          <cell r="I241">
            <v>8905.9189999999999</v>
          </cell>
        </row>
        <row r="299">
          <cell r="I299">
            <v>549911.27431842498</v>
          </cell>
        </row>
        <row r="359">
          <cell r="I359">
            <v>2677.319272222222</v>
          </cell>
        </row>
        <row r="387">
          <cell r="I387">
            <v>614405</v>
          </cell>
        </row>
        <row r="415">
          <cell r="I415">
            <v>48070</v>
          </cell>
        </row>
        <row r="444">
          <cell r="I444">
            <v>83151.706452083396</v>
          </cell>
        </row>
        <row r="474">
          <cell r="I474">
            <v>90994.75</v>
          </cell>
        </row>
        <row r="504">
          <cell r="I504">
            <v>35994.75</v>
          </cell>
        </row>
        <row r="561">
          <cell r="I561">
            <v>692675.2053060201</v>
          </cell>
        </row>
        <row r="593">
          <cell r="I593">
            <v>174672.81005952382</v>
          </cell>
        </row>
        <row r="622">
          <cell r="I622">
            <v>2077.1849999999999</v>
          </cell>
        </row>
        <row r="649">
          <cell r="I649">
            <v>646625.97359755612</v>
          </cell>
        </row>
        <row r="681">
          <cell r="I681">
            <v>575817.54463778716</v>
          </cell>
        </row>
      </sheetData>
      <sheetData sheetId="4" refreshError="1"/>
      <sheetData sheetId="5"/>
      <sheetData sheetId="6" refreshError="1"/>
      <sheetData sheetId="7" refreshError="1"/>
      <sheetData sheetId="8"/>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board"/>
      <sheetName val="Rek Total"/>
      <sheetName val="Rek Arsit"/>
      <sheetName val="Arsit"/>
      <sheetName val="Rek Struk"/>
      <sheetName val="Struk"/>
      <sheetName val="Rek ME"/>
      <sheetName val="ME"/>
      <sheetName val="Rek Int"/>
      <sheetName val="Interior Melekat"/>
      <sheetName val="Rek SiteDevel"/>
      <sheetName val="Site Dev"/>
      <sheetName val="Sat Bah &amp; Up"/>
      <sheetName val="An HarSatPek"/>
      <sheetName val="Sat Bah _ Up"/>
      <sheetName val="Hargamaterial"/>
      <sheetName val="hs-str"/>
      <sheetName val="HARGA ALAT"/>
      <sheetName val="BQ-E20-02(Rp)"/>
      <sheetName val="Cover"/>
      <sheetName val="I_KAMAR"/>
      <sheetName val="SAP"/>
      <sheetName val="escon"/>
      <sheetName val="Harga Satuan Bahan"/>
      <sheetName val="Daftar Harga Pekerjaan"/>
      <sheetName val="Upah Tenaga Kerja"/>
      <sheetName val="Elektronik"/>
      <sheetName val="Plumbing"/>
      <sheetName val="Electrikal"/>
      <sheetName val="AC"/>
      <sheetName val="Fire Fighting"/>
      <sheetName val="Item Kompensasi"/>
      <sheetName val="TE TS FA LAN MATV"/>
      <sheetName val="DAF-5"/>
      <sheetName val="Sheet1"/>
      <sheetName val="harsat"/>
      <sheetName val="PAD-F"/>
      <sheetName val="hs_str"/>
      <sheetName val="BAHAN"/>
      <sheetName val="chitimc"/>
      <sheetName val="dongia (2)"/>
      <sheetName val="LKVL-CK-HT-GD1"/>
      <sheetName val="gtrinh"/>
      <sheetName val="TONG HOP VL-NC"/>
      <sheetName val="lam-moi"/>
      <sheetName val="chitiet"/>
      <sheetName val="TONGKE3p "/>
      <sheetName val="TH VL, NC, DDHT Thanhphuoc"/>
      <sheetName val="#REF"/>
      <sheetName val="DONGIA"/>
      <sheetName val="DON GIA"/>
      <sheetName val="DG"/>
      <sheetName val="TONGKE-HT"/>
      <sheetName val="phuluc1"/>
      <sheetName val="t-h HA THE"/>
      <sheetName val="THPDMoi  (2)"/>
      <sheetName val="giathanh1"/>
      <sheetName val="TONG HOP VL-NC TT"/>
      <sheetName val="TNHCHINH"/>
      <sheetName val="TH XL"/>
      <sheetName val="CHITIET VL-NC"/>
      <sheetName val="thao-go"/>
      <sheetName val="Tiepdia"/>
      <sheetName val="CHITIET VL-NC-TT-3p"/>
      <sheetName val="TDTKP"/>
      <sheetName val="TDTKP1"/>
      <sheetName val="VCV-BE-TONG"/>
      <sheetName val="CHITIET VL-NC-TT -1p"/>
      <sheetName val="Cash Flow bulanan"/>
      <sheetName val="K"/>
      <sheetName val="Material"/>
      <sheetName val="Har_mat"/>
      <sheetName val="dtxl"/>
      <sheetName val="VC"/>
      <sheetName val="KPVC-BD "/>
      <sheetName val="Analisa STR"/>
      <sheetName val="Terminal Analisa"/>
      <sheetName val="AHS FF"/>
      <sheetName val="AHS AC"/>
      <sheetName val="AHS PLMB"/>
      <sheetName val="Analisa"/>
      <sheetName val="FINISHING-2"/>
      <sheetName val="DOOR (26~41)"/>
      <sheetName val="FINISHING-1"/>
      <sheetName val="STR(1~14)"/>
      <sheetName val="COVERUSRP"/>
      <sheetName val="SITE"/>
      <sheetName val="ESCOND"/>
      <sheetName val="BQUSRP"/>
      <sheetName val="satuan_pek_ars"/>
      <sheetName val="304_06"/>
      <sheetName val="Har-mat"/>
      <sheetName val="BQ-BJTamansari 12 April 2005 (D"/>
      <sheetName val="Rekapitulasi"/>
      <sheetName val="H.Satuan"/>
      <sheetName val="DAF-BAHAN"/>
      <sheetName val="DAF-UPAH"/>
      <sheetName val="Harga Satuan"/>
      <sheetName val="Rek_Total"/>
      <sheetName val="Rek_Arsit"/>
      <sheetName val="Rek_Struk"/>
      <sheetName val="Rek_ME"/>
      <sheetName val="Rek_Int"/>
      <sheetName val="Interior_Melekat"/>
      <sheetName val="Rek_SiteDevel"/>
      <sheetName val="Site_Dev"/>
      <sheetName val="Sat_Bah_&amp;_Up"/>
      <sheetName val="An_HarSatPek"/>
      <sheetName val="Sat_Bah___Up"/>
      <sheetName val="BQ-BJTamansari_12_April_2005_(D"/>
      <sheetName val="RAP Poltekkes"/>
      <sheetName val="RAB"/>
      <sheetName val="SNI 21-3-09"/>
      <sheetName val="Analisa 2"/>
      <sheetName val="metode"/>
      <sheetName val="upah"/>
      <sheetName val="analisa SNI"/>
      <sheetName val="harga bahan"/>
      <sheetName val="Rek_Total1"/>
      <sheetName val="Rek_Arsit1"/>
      <sheetName val="Rek_Struk1"/>
      <sheetName val="Rek_ME1"/>
      <sheetName val="Rek_Int1"/>
      <sheetName val="Interior_Melekat1"/>
      <sheetName val="Rek_SiteDevel1"/>
      <sheetName val="Site_Dev1"/>
      <sheetName val="Sat_Bah_&amp;_Up1"/>
      <sheetName val="An_HarSatPek1"/>
      <sheetName val="Sat_Bah___Up1"/>
      <sheetName val="dongia_(2)"/>
      <sheetName val="TONG_HOP_VL-NC"/>
      <sheetName val="TONGKE3p_"/>
      <sheetName val="CHITIET_VL-NC"/>
      <sheetName val="Fire_Fighting"/>
      <sheetName val="Item_Kompensasi"/>
      <sheetName val="HARGA_ALAT"/>
      <sheetName val="Harga_Satuan"/>
      <sheetName val="BQ-BJTamansari_12_April_2005_(1"/>
      <sheetName val="RAP_Poltekkes"/>
      <sheetName val="THPDMoi__(2)"/>
      <sheetName val="MAPP"/>
      <sheetName val="rek det 1-3"/>
      <sheetName val="HSD"/>
      <sheetName val="RAB-SPL2"/>
      <sheetName val="SEX"/>
      <sheetName val="BQ"/>
      <sheetName val="hsp-STR-ARS"/>
      <sheetName val="I-KAMAR"/>
      <sheetName val="struktur tdk dipakai"/>
      <sheetName val="HARSAT BAHAN"/>
      <sheetName val="Kolom UT"/>
      <sheetName val="BK-PU"/>
      <sheetName val="juni"/>
      <sheetName val="Rek_Total2"/>
      <sheetName val="Rek_Arsit2"/>
      <sheetName val="Rek_Struk2"/>
      <sheetName val="Rek_ME2"/>
      <sheetName val="Rek_Int2"/>
      <sheetName val="Interior_Melekat2"/>
      <sheetName val="Rek_SiteDevel2"/>
      <sheetName val="Site_Dev2"/>
      <sheetName val="Sat_Bah_&amp;_Up2"/>
      <sheetName val="An_HarSatPek2"/>
      <sheetName val="Sat_Bah___Up2"/>
      <sheetName val="Fire_Fighting1"/>
      <sheetName val="Item_Kompensasi1"/>
      <sheetName val="HARGA_ALAT1"/>
      <sheetName val="Harga_Satuan1"/>
      <sheetName val="BQ-BJTamansari_12_April_2005_(2"/>
      <sheetName val="dongia_(2)1"/>
      <sheetName val="RAP_Poltekkes1"/>
      <sheetName val="THPDMoi__(2)1"/>
      <sheetName val="TONGKE3p_1"/>
      <sheetName val="analisa_SNI1"/>
      <sheetName val="SNI_21-3-091"/>
      <sheetName val="Analisa_21"/>
      <sheetName val="TONG_HOP_VL-NC1"/>
      <sheetName val="CHITIET_VL-NC1"/>
      <sheetName val="Cash_Flow_bulanan1"/>
      <sheetName val="harga_bahan1"/>
      <sheetName val="rek_det_1-31"/>
      <sheetName val="analisa_SNI"/>
      <sheetName val="SNI_21-3-09"/>
      <sheetName val="Analisa_2"/>
      <sheetName val="Cash_Flow_bulanan"/>
      <sheetName val="harga_bahan"/>
      <sheetName val="rek_det_1-3"/>
      <sheetName val="Rek_Total3"/>
      <sheetName val="Rek_Arsit3"/>
      <sheetName val="Rek_Struk3"/>
      <sheetName val="Rek_ME3"/>
      <sheetName val="Rek_Int3"/>
      <sheetName val="Interior_Melekat3"/>
      <sheetName val="Rek_SiteDevel3"/>
      <sheetName val="Site_Dev3"/>
      <sheetName val="Sat_Bah_&amp;_Up3"/>
      <sheetName val="An_HarSatPek3"/>
      <sheetName val="Sat_Bah___Up3"/>
      <sheetName val="Fire_Fighting2"/>
      <sheetName val="Item_Kompensasi2"/>
      <sheetName val="HARGA_ALAT2"/>
      <sheetName val="Harga_Satuan2"/>
      <sheetName val="BQ-BJTamansari_12_April_2005_(3"/>
      <sheetName val="dongia_(2)2"/>
      <sheetName val="RAP_Poltekkes2"/>
      <sheetName val="THPDMoi__(2)2"/>
      <sheetName val="TONGKE3p_2"/>
      <sheetName val="analisa_SNI2"/>
      <sheetName val="SNI_21-3-092"/>
      <sheetName val="Analisa_22"/>
      <sheetName val="TONG_HOP_VL-NC2"/>
      <sheetName val="CHITIET_VL-NC2"/>
      <sheetName val="Cash_Flow_bulanan2"/>
      <sheetName val="harga_bahan2"/>
      <sheetName val="rek_det_1-32"/>
      <sheetName val="met bab3"/>
      <sheetName val="anal bab8"/>
      <sheetName val="Man Power &amp; Comp"/>
      <sheetName val="AHS"/>
      <sheetName val="Currency Rate"/>
      <sheetName val="Unit Rate"/>
      <sheetName val="Unit Rate (2)"/>
      <sheetName val="An Arsitektur"/>
      <sheetName val="An Struktur"/>
      <sheetName val="STR"/>
      <sheetName val="Rek_Total4"/>
      <sheetName val="Rek_Arsit4"/>
      <sheetName val="Rek_Struk4"/>
      <sheetName val="Rek_ME4"/>
      <sheetName val="Rek_Int4"/>
      <sheetName val="Interior_Melekat4"/>
      <sheetName val="Rek_SiteDevel4"/>
      <sheetName val="Site_Dev4"/>
      <sheetName val="Sat_Bah_&amp;_Up4"/>
      <sheetName val="An_HarSatPek4"/>
      <sheetName val="Sat_Bah___Up4"/>
      <sheetName val="Fire_Fighting3"/>
      <sheetName val="Item_Kompensasi3"/>
      <sheetName val="HARGA_ALAT3"/>
      <sheetName val="Harga_Satuan3"/>
      <sheetName val="BQ-BJTamansari_12_April_2005_(4"/>
      <sheetName val="dongia_(2)3"/>
      <sheetName val="RAP_Poltekkes3"/>
      <sheetName val="THPDMoi__(2)3"/>
      <sheetName val="TONGKE3p_3"/>
      <sheetName val="analisa_SNI3"/>
      <sheetName val="SNI_21-3-093"/>
      <sheetName val="Analisa_23"/>
      <sheetName val="TONG_HOP_VL-NC3"/>
      <sheetName val="CHITIET_VL-NC3"/>
      <sheetName val="Cash_Flow_bulanan3"/>
      <sheetName val="harga_bahan3"/>
      <sheetName val="rek_det_1-33"/>
      <sheetName val="Peralatan (2)"/>
      <sheetName val="61007"/>
      <sheetName val="61008"/>
      <sheetName val="FINISHING"/>
      <sheetName val="Sheet2"/>
      <sheetName val="MAP2"/>
      <sheetName val="61004"/>
      <sheetName val="61005"/>
      <sheetName val="61006"/>
      <sheetName val="MAP"/>
      <sheetName val="div7-1"/>
      <sheetName val="anal-mpu"/>
      <sheetName val="satuan"/>
      <sheetName val="BQ_E20_02_Rp_"/>
      <sheetName val="W"/>
      <sheetName val="Up &amp; bhn"/>
      <sheetName val="4-Basic Price"/>
      <sheetName val="D7(1)"/>
      <sheetName val="REF.ONLY"/>
      <sheetName val="Ahs.1"/>
      <sheetName val="Ahs.2"/>
      <sheetName val="DATA"/>
      <sheetName val="DIV.1"/>
      <sheetName val="34"/>
      <sheetName val="35"/>
      <sheetName val="27"/>
      <sheetName val="46"/>
      <sheetName val="4"/>
      <sheetName val="33"/>
      <sheetName val="9"/>
      <sheetName val="8"/>
      <sheetName val="26"/>
      <sheetName val="42"/>
      <sheetName val="32"/>
      <sheetName val="41"/>
      <sheetName val="31"/>
      <sheetName val="64.6"/>
      <sheetName val="37"/>
      <sheetName val="62"/>
      <sheetName val="7"/>
      <sheetName val="61"/>
      <sheetName val="24"/>
      <sheetName val="43"/>
      <sheetName val="53 "/>
      <sheetName val="54"/>
      <sheetName val="MH CIVIL"/>
      <sheetName val="30"/>
      <sheetName val="64.14"/>
      <sheetName val="64.1"/>
      <sheetName val="64.2"/>
      <sheetName val="64.3"/>
      <sheetName val="64.4"/>
      <sheetName val="64.5"/>
      <sheetName val="17"/>
      <sheetName val="51"/>
      <sheetName val="38"/>
      <sheetName val="52"/>
      <sheetName val="23"/>
      <sheetName val="20"/>
      <sheetName val="49"/>
      <sheetName val="29"/>
      <sheetName val="36.3"/>
      <sheetName val="36.4"/>
      <sheetName val="36.2"/>
      <sheetName val="36.1"/>
      <sheetName val="44"/>
      <sheetName val="45"/>
      <sheetName val="63"/>
      <sheetName val="FM.MKT.009"/>
      <sheetName val="Daftar Harga Upah dan Bahan"/>
      <sheetName val="arab"/>
      <sheetName val="Basic Price"/>
      <sheetName val="HS-2"/>
      <sheetName val="MAP-Prog"/>
      <sheetName val="bhn-upah"/>
      <sheetName val="CH"/>
      <sheetName val="divII"/>
      <sheetName val="Anl"/>
      <sheetName val="BAG-2"/>
      <sheetName val="DivVII"/>
      <sheetName val="Kuantitas &amp; Harga"/>
      <sheetName val="Analisa &amp; Upah"/>
      <sheetName val="Hrg_Sat"/>
      <sheetName val="Alat"/>
      <sheetName val="Daftar Harga Material"/>
      <sheetName val="ANALISA HARGA SATUAN"/>
      <sheetName val="TJ1Q47"/>
      <sheetName val="BOQ"/>
      <sheetName val="DHSD"/>
      <sheetName val="DivVI"/>
      <sheetName val="UPH,BHN,ALT"/>
      <sheetName val="Analis harga"/>
      <sheetName val="Rekap Direct Cost"/>
      <sheetName val="Rate"/>
      <sheetName val="351BQMCN"/>
      <sheetName val="Ans-Hg"/>
      <sheetName val="SAT-BHN"/>
      <sheetName val="anal"/>
      <sheetName val="22"/>
      <sheetName val="Pipe"/>
      <sheetName val="41,9&amp;36,3"/>
      <sheetName val="Hsatbahan"/>
      <sheetName val="price"/>
      <sheetName val="Analisa_&amp;_Upah1"/>
      <sheetName val="Analisa_&amp;_Upah"/>
      <sheetName val="Analisa_&amp;_Upah2"/>
      <sheetName val="Analisa_&amp;_Upah3"/>
      <sheetName val="Anl_Konst"/>
      <sheetName val="Fill this out first___"/>
      <sheetName val="Faktor"/>
      <sheetName val="Divisi1"/>
      <sheetName val="KOEF"/>
      <sheetName val="PRD 01-7"/>
      <sheetName val="PRD 01-9"/>
      <sheetName val="PRD 01-5"/>
      <sheetName val="PRD 01-8"/>
      <sheetName val="PRD 01-10"/>
      <sheetName val="HM"/>
      <sheetName val="Agregat Halus &amp; Kasar"/>
      <sheetName val="Break Down"/>
      <sheetName val="sai"/>
      <sheetName val="M+MC"/>
      <sheetName val="HARGA"/>
      <sheetName val="BEDAH"/>
      <sheetName val="DaftarAn"/>
      <sheetName val="LKT - HL"/>
      <sheetName val="LKT - HS"/>
      <sheetName val="analpek-3"/>
      <sheetName val="KPB 01"/>
      <sheetName val="ana_ars"/>
      <sheetName val="ana_str"/>
      <sheetName val="rekap"/>
      <sheetName val="PRY.02 (EP PROD 3)"/>
      <sheetName val="MSTR"/>
      <sheetName val="BQ-1A"/>
      <sheetName val="DB"/>
      <sheetName val="PROD 15-1"/>
      <sheetName val="HS"/>
      <sheetName val="DIND"/>
      <sheetName val="PS"/>
      <sheetName val="STR-ATAS"/>
      <sheetName val="610.06"/>
      <sheetName val="610.07"/>
      <sheetName val="610.08"/>
      <sheetName val="RKP"/>
      <sheetName val="Isolasi Luar Dalam"/>
      <sheetName val="Isolasi Luar"/>
      <sheetName val="Data Alat"/>
      <sheetName val="Bangunan Utama"/>
      <sheetName val="MPB-01"/>
      <sheetName val="RESUME"/>
      <sheetName val="ANTEK"/>
      <sheetName val="BHN+KMK"/>
      <sheetName val="bearing PDMR1"/>
      <sheetName val="eval"/>
      <sheetName val="BETON"/>
      <sheetName val="Bearing-1"/>
      <sheetName val="DKH_2"/>
      <sheetName val="Stay Cable-1"/>
      <sheetName val="DKH_1"/>
      <sheetName val="Stay Cable PDMR1"/>
      <sheetName val="SUB+KMK"/>
      <sheetName val="TNG"/>
      <sheetName val="Post Tens-1"/>
      <sheetName val="BTN-PS"/>
      <sheetName val="610.04"/>
      <sheetName val="BasicPrice"/>
      <sheetName val="ListAnalisa"/>
      <sheetName val="MAP GAB"/>
      <sheetName val="Ana. PU"/>
      <sheetName val="Parameter"/>
      <sheetName val="rate-alat"/>
      <sheetName val="BASIC"/>
      <sheetName val="EVAL-ANAL"/>
      <sheetName val="div-2"/>
      <sheetName val="TAGIHAN"/>
      <sheetName val="Waktu"/>
      <sheetName val="SPJT (juta)"/>
      <sheetName val="K3LM"/>
      <sheetName val="har-sat"/>
      <sheetName val="SAT"/>
      <sheetName val="HRPar"/>
      <sheetName val="MARGIN"/>
      <sheetName val="HS-1"/>
      <sheetName val="ANSTRUK"/>
      <sheetName val="610.05"/>
      <sheetName val="COV"/>
      <sheetName val="Sales Parameter"/>
      <sheetName val="EDTL"/>
      <sheetName val="upah_borong"/>
      <sheetName val="HARGA DASAR"/>
      <sheetName val="DIV.3"/>
      <sheetName val="DIV.9"/>
      <sheetName val="HRG BHN"/>
      <sheetName val="SDM"/>
      <sheetName val="banding"/>
      <sheetName val="prd01-6"/>
      <sheetName val="6106"/>
      <sheetName val="prd01-5"/>
      <sheetName val="Marshal"/>
      <sheetName val="Engine"/>
      <sheetName val="OwnEq"/>
      <sheetName val="H.SAT"/>
      <sheetName val="UnitR"/>
      <sheetName val="PPC"/>
      <sheetName val="LKVL_CK_HT_GD1"/>
      <sheetName val="TONG HOP VL_NC"/>
      <sheetName val="TH VL_ NC_ DDHT Thanhphuoc"/>
      <sheetName val="_REF"/>
      <sheetName val="CHITIET VL_NC"/>
      <sheetName val="VCV_BE_TONG"/>
      <sheetName val="Hrg.Sat"/>
      <sheetName val="hit-pasif-311202-rsij"/>
      <sheetName val="5-ALAT(1)"/>
      <sheetName val="D9"/>
      <sheetName val="Harga Mat "/>
      <sheetName val="Master 1.0"/>
      <sheetName val="tenaga"/>
      <sheetName val="SAT-UP"/>
      <sheetName val="Analisa SNI STANDART "/>
      <sheetName val="bhn_upah"/>
      <sheetName val="Daftar Sewa"/>
      <sheetName val="Peralatan"/>
      <sheetName val="B - Norelec"/>
      <sheetName val="satuan_pek"/>
      <sheetName val="Daya"/>
      <sheetName val="6PILE  (돌출)"/>
      <sheetName val="Upah "/>
      <sheetName val="Daf 1"/>
      <sheetName val="Daf-Har-Pening"/>
      <sheetName val="Perm. Test"/>
      <sheetName val="Master Edit"/>
      <sheetName val="Statprod gab"/>
      <sheetName val="harsat&amp;upah"/>
      <sheetName val="ipa 50 ltr lampung utara edit p"/>
      <sheetName val="PNT"/>
      <sheetName val="rumus"/>
      <sheetName val="LAMPIRAN -B"/>
      <sheetName val="kik"/>
      <sheetName val="Twr (15)"/>
      <sheetName val="Daftar Kuantitas &amp; Harga"/>
      <sheetName val="Lataston (6,33)"/>
      <sheetName val="bahan dan upah"/>
      <sheetName val="s-curve BP05 (7)"/>
      <sheetName val="bilangan"/>
      <sheetName val="Particular Sch"/>
      <sheetName val="Rek_Total5"/>
      <sheetName val="Rek_Arsit5"/>
      <sheetName val="Rek_Struk5"/>
      <sheetName val="Rek_ME5"/>
      <sheetName val="Rek_Int5"/>
      <sheetName val="Interior_Melekat5"/>
      <sheetName val="Rek_SiteDevel5"/>
      <sheetName val="Site_Dev5"/>
      <sheetName val="Sat_Bah_&amp;_Up5"/>
      <sheetName val="An_HarSatPek5"/>
      <sheetName val="Sat_Bah___Up5"/>
      <sheetName val="BQ-BJTamansari_12_April_2005_(5"/>
      <sheetName val="Fire_Fighting4"/>
      <sheetName val="Item_Kompensasi4"/>
      <sheetName val="HARGA_ALAT4"/>
      <sheetName val="Harga_Satuan4"/>
      <sheetName val="dongia_(2)4"/>
      <sheetName val="RAP_Poltekkes4"/>
      <sheetName val="THPDMoi__(2)4"/>
      <sheetName val="TONGKE3p_4"/>
      <sheetName val="analisa_SNI4"/>
      <sheetName val="rek_det_1-34"/>
      <sheetName val="Cash_Flow_bulanan4"/>
      <sheetName val="TONG_HOP_VL-NC4"/>
      <sheetName val="CHITIET_VL-NC4"/>
      <sheetName val="SNI_21-3-094"/>
      <sheetName val="Analisa_24"/>
      <sheetName val="harga_bahan4"/>
      <sheetName val="H_Satuan"/>
      <sheetName val="struktur_tdk_dipakai"/>
      <sheetName val="HARSAT_BAHAN"/>
      <sheetName val="Kolom_UT"/>
      <sheetName val="TE_TS_FA_LAN_MATV"/>
      <sheetName val="Harga_Satuan_Bahan"/>
      <sheetName val="Daftar_Harga_Pekerjaan"/>
      <sheetName val="Upah_Tenaga_Kerja"/>
      <sheetName val="TH_VL,_NC,_DDHT_Thanhphuoc"/>
      <sheetName val="DON_GIA"/>
      <sheetName val="t-h_HA_THE"/>
      <sheetName val="TONG_HOP_VL-NC_TT"/>
      <sheetName val="TH_XL"/>
      <sheetName val="CHITIET_VL-NC-TT-3p"/>
      <sheetName val="CHITIET_VL-NC-TT_-1p"/>
      <sheetName val="Unit_Rate"/>
      <sheetName val="Unit_Rate_(2)"/>
      <sheetName val="An_Arsitektur"/>
      <sheetName val="An_Struktur"/>
      <sheetName val="KPVC-BD_"/>
      <sheetName val="Ahs_1"/>
      <sheetName val="Ahs_2"/>
      <sheetName val="Daftar_Harga_Material"/>
      <sheetName val="met_bab3"/>
      <sheetName val="anal_bab8"/>
      <sheetName val="Man_Power_&amp;_Comp"/>
      <sheetName val="Currency_Rate"/>
      <sheetName val="Terminal_Analisa"/>
      <sheetName val="AHS_FF"/>
      <sheetName val="AHS_AC"/>
      <sheetName val="AHS_PLMB"/>
      <sheetName val="64_6"/>
      <sheetName val="53_"/>
      <sheetName val="MH_CIVIL"/>
      <sheetName val="64_14"/>
      <sheetName val="64_1"/>
      <sheetName val="64_2"/>
      <sheetName val="64_3"/>
      <sheetName val="64_4"/>
      <sheetName val="64_5"/>
      <sheetName val="36_3"/>
      <sheetName val="36_4"/>
      <sheetName val="36_2"/>
      <sheetName val="36_1"/>
      <sheetName val="REF_ONLY"/>
      <sheetName val="Kuantitas_&amp;_Harga"/>
      <sheetName val="Analisa_&amp;_Upah4"/>
      <sheetName val="DOOR_(26~41)"/>
      <sheetName val="4-Basic_Price"/>
      <sheetName val="Peralatan_(2)"/>
      <sheetName val="Analisa_STR"/>
      <sheetName val="Up_&amp;_bhn"/>
      <sheetName val="DIV_1"/>
      <sheetName val="FM_MKT_009"/>
      <sheetName val="Daftar_Harga_Upah_dan_Bahan"/>
      <sheetName val="Basic_Price"/>
      <sheetName val="ANALISA_HARGA_SATUAN"/>
      <sheetName val="Analis_harga"/>
      <sheetName val="Rekap_Direct_Cost"/>
      <sheetName val="Fill_this_out_first___"/>
      <sheetName val="PRD_01-7"/>
      <sheetName val="PRD_01-9"/>
      <sheetName val="PRD_01-5"/>
      <sheetName val="PRD_01-8"/>
      <sheetName val="PRD_01-10"/>
      <sheetName val="Agregat_Halus_&amp;_Kasar"/>
      <sheetName val="Break_Down"/>
      <sheetName val="LKT_-_HL"/>
      <sheetName val="LKT_-_HS"/>
      <sheetName val="KPB_01"/>
      <sheetName val="PRY_02_(EP_PROD_3)"/>
      <sheetName val="PROD_15-1"/>
      <sheetName val="610_06"/>
      <sheetName val="610_07"/>
      <sheetName val="610_08"/>
      <sheetName val="Isolasi_Luar_Dalam"/>
      <sheetName val="Isolasi_Luar"/>
      <sheetName val="Data_Alat"/>
      <sheetName val="Bangunan_Utama"/>
      <sheetName val="bearing_PDMR1"/>
      <sheetName val="Stay_Cable-1"/>
      <sheetName val="Stay_Cable_PDMR1"/>
      <sheetName val="Post_Tens-1"/>
      <sheetName val="610_04"/>
      <sheetName val="MAP_GAB"/>
      <sheetName val="Ana__PU"/>
      <sheetName val="SPJT_(juta)"/>
      <sheetName val="610_05"/>
      <sheetName val="Sales_Parameter"/>
      <sheetName val="HARGA_DASAR"/>
      <sheetName val="DIV_3"/>
      <sheetName val="DIV_9"/>
      <sheetName val="HRG_BHN"/>
      <sheetName val="H_SAT"/>
      <sheetName val="TONG_HOP_VL_NC"/>
      <sheetName val="TH_VL__NC__DDHT_Thanhphuoc"/>
      <sheetName val="CHITIET_VL_NC"/>
      <sheetName val="Hrg_Sat1"/>
      <sheetName val="Harga_Mat_"/>
      <sheetName val="B_-_Norelec"/>
      <sheetName val="TB"/>
      <sheetName val="PileCap"/>
      <sheetName val="SCEDUL"/>
      <sheetName val="D6"/>
      <sheetName val="HARGA MATERIAL"/>
      <sheetName val=" BoQ Green Field option 1"/>
      <sheetName val="Indirect"/>
      <sheetName val="hrg-sat.pek"/>
      <sheetName val="3-DIV3"/>
      <sheetName val="Analisa HSP"/>
      <sheetName val="isian"/>
      <sheetName val="Harga S Dasar UNTUK IDISI"/>
      <sheetName val="5-Peralatan"/>
      <sheetName val="anl.alm"/>
      <sheetName val="Hargamat"/>
      <sheetName val="dasar"/>
      <sheetName val="BARCHART"/>
      <sheetName val="SPEKTEK"/>
      <sheetName val="HASUT"/>
      <sheetName val="TS"/>
      <sheetName val="dongia _2_"/>
      <sheetName val="THPDMoi  _2_"/>
      <sheetName val="lam_moi"/>
      <sheetName val="thao_go"/>
      <sheetName val="TONGKE_HT"/>
      <sheetName val="t_h HA THE"/>
      <sheetName val="CHITIET VL_NC_TT _1p"/>
      <sheetName val="TONG HOP VL_NC TT"/>
      <sheetName val="CHITIET VL_NC_TT_3p"/>
      <sheetName val="KPVC_BD "/>
      <sheetName val="Eng_Hrs"/>
      <sheetName val="Volume"/>
      <sheetName val="Mob"/>
      <sheetName val="D7"/>
      <sheetName val="Estimate"/>
      <sheetName val="K210"/>
      <sheetName val="ALAT1"/>
      <sheetName val="Plat"/>
      <sheetName val="Master "/>
      <sheetName val="ANALIS WIL 1"/>
      <sheetName val="Daftar BOQ"/>
      <sheetName val="Reference"/>
      <sheetName val="UMUM"/>
      <sheetName val="BoQ(APBN)"/>
      <sheetName val="lh"/>
      <sheetName val="Sheet3"/>
      <sheetName val="D3"/>
      <sheetName val="Plat Lantai Trestle"/>
      <sheetName val="DAF.HRG"/>
      <sheetName val="Submission Form"/>
      <sheetName val="Met_Pas Batu"/>
      <sheetName val="Supl.X"/>
      <sheetName val="3-DIV4"/>
      <sheetName val="HRGBHN"/>
      <sheetName val="Sat~Bahu"/>
      <sheetName val="Perhitungan RAB"/>
      <sheetName val="Alat (1)"/>
      <sheetName val="A"/>
      <sheetName val="10"/>
      <sheetName val="5"/>
      <sheetName val="Hit. MC0"/>
      <sheetName val="3-DIV2"/>
      <sheetName val="terendah"/>
      <sheetName val="MON_OH"/>
      <sheetName val="4-Quarry"/>
      <sheetName val="lab bahasa"/>
      <sheetName val="01A- RAB"/>
      <sheetName val="Data basic price jgan diprint"/>
      <sheetName val="ANALYSIS"/>
      <sheetName val="RekapBOQ"/>
      <sheetName val="Unit Price M"/>
      <sheetName val="B"/>
      <sheetName val="Sub"/>
      <sheetName val="Budget Paragon"/>
      <sheetName val="Penjumlahan"/>
      <sheetName val="anls"/>
      <sheetName val="p_luar"/>
      <sheetName val="RINC FIN T4  _3_"/>
      <sheetName val="RINC FIN T4  _2_"/>
      <sheetName val="fin SB"/>
      <sheetName val="FIN PARKIR"/>
      <sheetName val="RINC FIN T4 "/>
      <sheetName val="daffin"/>
      <sheetName val="Permanent info"/>
      <sheetName val="F1771-II"/>
      <sheetName val="lampiran"/>
      <sheetName val="F1771-I"/>
      <sheetName val="Pesanan"/>
      <sheetName val="Penjualan"/>
      <sheetName val="RAB AR&amp;STR"/>
      <sheetName val="Analisa -Baku"/>
      <sheetName val="Tie Beam GN"/>
      <sheetName val="main summary"/>
      <sheetName val="daf-3(OK)"/>
      <sheetName val="daf-7(OK)"/>
      <sheetName val="anal alat"/>
      <sheetName val="S.UPAH"/>
      <sheetName val="S.BAHAN"/>
      <sheetName val="DatabaseBarang"/>
      <sheetName val="AHSSNI"/>
      <sheetName val="D-3 (M)"/>
      <sheetName val="COMM"/>
      <sheetName val="WELCOME"/>
      <sheetName val="SCHEDULE"/>
      <sheetName val="FINAL"/>
      <sheetName val="Sumber Daya"/>
      <sheetName val="BOQ INTERN"/>
      <sheetName val="ANALYS EXTERN"/>
      <sheetName val="PROGRAM"/>
      <sheetName val="BQ RESO"/>
      <sheetName val="REKAP INDIRECT"/>
      <sheetName val="CASH FLOW"/>
      <sheetName val="ORGANIZATION"/>
      <sheetName val="MATRIX"/>
      <sheetName val="SUMMARY IN"/>
      <sheetName val="INDIRECT COST"/>
      <sheetName val="POS 1"/>
      <sheetName val="POS 2"/>
      <sheetName val="Panel,feeder,elek"/>
      <sheetName val="BAG-III"/>
      <sheetName val="Bunga"/>
      <sheetName val="schbhn"/>
      <sheetName val="schalt"/>
      <sheetName val="schtng"/>
      <sheetName val="rap rinci"/>
      <sheetName val="JOB CODE"/>
      <sheetName val="neraca"/>
      <sheetName val="kode Baru "/>
      <sheetName val="D"/>
      <sheetName val="SITE-E"/>
      <sheetName val="struktur"/>
      <sheetName val="U,B"/>
      <sheetName val="Up"/>
      <sheetName val="rekap1"/>
      <sheetName val="7.3 RAB per SDY"/>
      <sheetName val="Cash2"/>
      <sheetName val="BQ ARS"/>
      <sheetName val="DAFTAR ISI"/>
      <sheetName val="ALOKASI"/>
      <sheetName val="DAF-1"/>
      <sheetName val="NP"/>
      <sheetName val="RPP01 6"/>
      <sheetName val="pricelist"/>
      <sheetName val="Harsat Upah"/>
      <sheetName val="Tabel"/>
      <sheetName val="F1.4"/>
      <sheetName val="G. Pintu"/>
      <sheetName val="F"/>
      <sheetName val="grafik"/>
      <sheetName val="pro ra op"/>
      <sheetName val="Breadown"/>
      <sheetName val="K.6DEPOSIT"/>
      <sheetName val="sheet12"/>
      <sheetName val="Quantity"/>
      <sheetName val="DATA WP"/>
      <sheetName val="NP _2_"/>
      <sheetName val="Agg Halus &amp; Kasar"/>
      <sheetName val="BHN-ALAT"/>
      <sheetName val="ANAL_P4"/>
      <sheetName val="HSATUAN"/>
      <sheetName val="database"/>
      <sheetName val="DKH-S3"/>
      <sheetName val="1195 B1"/>
      <sheetName val=" EL"/>
      <sheetName val="Bill.2. PL - SUPPLY A"/>
      <sheetName val="Mesin"/>
      <sheetName val="translate"/>
      <sheetName val="PRINT 4"/>
      <sheetName val="INPUT 3"/>
      <sheetName val="INPUT 2"/>
      <sheetName val="Rek_Total6"/>
      <sheetName val="Rek_Arsit6"/>
      <sheetName val="Rek_Struk6"/>
      <sheetName val="Rek_ME6"/>
      <sheetName val="Rek_Int6"/>
      <sheetName val="Interior_Melekat6"/>
      <sheetName val="Rek_SiteDevel6"/>
      <sheetName val="Site_Dev6"/>
      <sheetName val="Sat_Bah_&amp;_Up6"/>
      <sheetName val="An_HarSatPek6"/>
      <sheetName val="Sat_Bah___Up6"/>
      <sheetName val="Fire_Fighting5"/>
      <sheetName val="Item_Kompensasi5"/>
      <sheetName val="HARGA_ALAT5"/>
      <sheetName val="BQ-BJTamansari_12_April_2005_(6"/>
      <sheetName val="Cash_Flow_bulanan5"/>
      <sheetName val="dongia_(2)5"/>
      <sheetName val="Harga_Satuan5"/>
      <sheetName val="RAP_Poltekkes5"/>
      <sheetName val="THPDMoi__(2)5"/>
      <sheetName val="TONGKE3p_5"/>
      <sheetName val="TONG_HOP_VL-NC5"/>
      <sheetName val="CHITIET_VL-NC5"/>
      <sheetName val="SNI_21-3-095"/>
      <sheetName val="Analisa_25"/>
      <sheetName val="analisa_SNI5"/>
      <sheetName val="harga_bahan5"/>
      <sheetName val="rek_det_1-35"/>
      <sheetName val="H_Satuan1"/>
      <sheetName val="struktur_tdk_dipakai1"/>
      <sheetName val="HARSAT_BAHAN1"/>
      <sheetName val="Kolom_UT1"/>
      <sheetName val="TE_TS_FA_LAN_MATV1"/>
      <sheetName val="Man_Power_&amp;_Comp1"/>
      <sheetName val="Currency_Rate1"/>
      <sheetName val="met_bab31"/>
      <sheetName val="anal_bab81"/>
      <sheetName val="Unit_Rate1"/>
      <sheetName val="Unit_Rate_(2)1"/>
      <sheetName val="An_Arsitektur1"/>
      <sheetName val="An_Struktur1"/>
      <sheetName val="Harga_Satuan_Bahan1"/>
      <sheetName val="Daftar_Harga_Pekerjaan1"/>
      <sheetName val="Upah_Tenaga_Kerja1"/>
      <sheetName val="TH_VL,_NC,_DDHT_Thanhphuoc1"/>
      <sheetName val="DON_GIA1"/>
      <sheetName val="t-h_HA_THE1"/>
      <sheetName val="TONG_HOP_VL-NC_TT1"/>
      <sheetName val="TH_XL1"/>
      <sheetName val="CHITIET_VL-NC-TT-3p1"/>
      <sheetName val="CHITIET_VL-NC-TT_-1p1"/>
      <sheetName val="KPVC-BD_1"/>
      <sheetName val="64_61"/>
      <sheetName val="53_1"/>
      <sheetName val="MH_CIVIL1"/>
      <sheetName val="64_141"/>
      <sheetName val="64_11"/>
      <sheetName val="64_21"/>
      <sheetName val="64_31"/>
      <sheetName val="64_41"/>
      <sheetName val="64_51"/>
      <sheetName val="36_31"/>
      <sheetName val="36_41"/>
      <sheetName val="36_21"/>
      <sheetName val="36_11"/>
      <sheetName val="REF_ONLY1"/>
      <sheetName val="Ahs_11"/>
      <sheetName val="Ahs_21"/>
      <sheetName val="4-Basic_Price1"/>
      <sheetName val="Peralatan_(2)1"/>
      <sheetName val="Terminal_Analisa1"/>
      <sheetName val="AHS_FF1"/>
      <sheetName val="AHS_AC1"/>
      <sheetName val="AHS_PLMB1"/>
      <sheetName val="Analisa_STR1"/>
      <sheetName val="Analisa_&amp;_Upah5"/>
      <sheetName val="Kuantitas_&amp;_Harga1"/>
      <sheetName val="DOOR_(26~41)1"/>
      <sheetName val="Daftar_Harga_Material1"/>
      <sheetName val="Up_&amp;_bhn1"/>
      <sheetName val="DIV_11"/>
      <sheetName val="FM_MKT_0091"/>
      <sheetName val="Daftar_Harga_Upah_dan_Bahan1"/>
      <sheetName val="Basic_Price1"/>
      <sheetName val="ANALISA_HARGA_SATUAN1"/>
      <sheetName val="Analis_harga1"/>
      <sheetName val="Rekap_Direct_Cost1"/>
      <sheetName val="Fill_this_out_first___1"/>
      <sheetName val="PRD_01-71"/>
      <sheetName val="PRD_01-91"/>
      <sheetName val="PRD_01-51"/>
      <sheetName val="PRD_01-81"/>
      <sheetName val="PRD_01-101"/>
      <sheetName val="Agregat_Halus_&amp;_Kasar1"/>
      <sheetName val="Break_Down1"/>
      <sheetName val="LKT_-_HL1"/>
      <sheetName val="LKT_-_HS1"/>
      <sheetName val="KPB_011"/>
      <sheetName val="PRY_02_(EP_PROD_3)1"/>
      <sheetName val="PROD_15-11"/>
      <sheetName val="610_061"/>
      <sheetName val="610_071"/>
      <sheetName val="610_081"/>
      <sheetName val="Isolasi_Luar_Dalam1"/>
      <sheetName val="Isolasi_Luar1"/>
      <sheetName val="Data_Alat1"/>
      <sheetName val="Bangunan_Utama1"/>
      <sheetName val="bearing_PDMR11"/>
      <sheetName val="Stay_Cable-11"/>
      <sheetName val="Stay_Cable_PDMR11"/>
      <sheetName val="Post_Tens-11"/>
      <sheetName val="610_041"/>
      <sheetName val="MAP_GAB1"/>
      <sheetName val="Ana__PU1"/>
      <sheetName val="SPJT_(juta)1"/>
      <sheetName val="610_051"/>
      <sheetName val="Sales_Parameter1"/>
      <sheetName val="HARGA_DASAR1"/>
      <sheetName val="DIV_31"/>
      <sheetName val="DIV_91"/>
      <sheetName val="HRG_BHN1"/>
      <sheetName val="H_SAT1"/>
      <sheetName val="TONG_HOP_VL_NC1"/>
      <sheetName val="TH_VL__NC__DDHT_Thanhphuoc1"/>
      <sheetName val="CHITIET_VL_NC1"/>
      <sheetName val="Hrg_Sat2"/>
      <sheetName val="Harga_Mat_1"/>
      <sheetName val="Analisa_SNI_STANDART_"/>
      <sheetName val="B_-_Norelec1"/>
      <sheetName val="ipa_50_ltr_lampung_utara_edit_p"/>
      <sheetName val="Daftar_Sewa"/>
      <sheetName val="Master_1_0"/>
      <sheetName val="6PILE__(돌출)"/>
      <sheetName val="Upah_"/>
      <sheetName val="Daf_1"/>
      <sheetName val="Perm__Test"/>
      <sheetName val="Master_Edit"/>
      <sheetName val="Statprod_gab"/>
      <sheetName val="LAMPIRAN_-B"/>
      <sheetName val="Twr_(15)"/>
      <sheetName val="Daftar_Kuantitas_&amp;_Harga"/>
      <sheetName val="Lataston_(6,33)"/>
      <sheetName val="bahan_dan_upah"/>
      <sheetName val="s-curve_BP05_(7)"/>
      <sheetName val="Particular_Sch"/>
      <sheetName val="RPP01_6"/>
      <sheetName val="BAG_2"/>
      <sheetName val="DHS AC"/>
      <sheetName val="villa"/>
      <sheetName val="DAF-2"/>
      <sheetName val="Bank"/>
      <sheetName val="BQ-Str"/>
      <sheetName val="an. struktur"/>
      <sheetName val="Dashboard"/>
      <sheetName val="Compare"/>
      <sheetName val="Hs_Bhn"/>
      <sheetName val="8LT 12"/>
      <sheetName val="Harga jauh"/>
      <sheetName val="Bahan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8">
          <cell r="G8">
            <v>35000</v>
          </cell>
        </row>
        <row r="9">
          <cell r="G9">
            <v>35000</v>
          </cell>
        </row>
        <row r="10">
          <cell r="G10">
            <v>40000</v>
          </cell>
        </row>
        <row r="12">
          <cell r="G12">
            <v>35000</v>
          </cell>
        </row>
        <row r="13">
          <cell r="G13">
            <v>40000</v>
          </cell>
        </row>
        <row r="16">
          <cell r="G16">
            <v>40000</v>
          </cell>
        </row>
        <row r="17">
          <cell r="G17">
            <v>45000</v>
          </cell>
        </row>
        <row r="18">
          <cell r="G18">
            <v>35000</v>
          </cell>
        </row>
        <row r="21">
          <cell r="G21">
            <v>50000</v>
          </cell>
        </row>
        <row r="30">
          <cell r="G30">
            <v>30000</v>
          </cell>
        </row>
        <row r="31">
          <cell r="G31">
            <v>53000</v>
          </cell>
        </row>
        <row r="32">
          <cell r="G32">
            <v>61000</v>
          </cell>
        </row>
        <row r="33">
          <cell r="G33">
            <v>86000</v>
          </cell>
        </row>
        <row r="34">
          <cell r="G34">
            <v>61000</v>
          </cell>
        </row>
        <row r="36">
          <cell r="G36">
            <v>88000</v>
          </cell>
        </row>
        <row r="41">
          <cell r="G41">
            <v>1700000</v>
          </cell>
        </row>
        <row r="45">
          <cell r="G45">
            <v>86500</v>
          </cell>
        </row>
        <row r="46">
          <cell r="G46">
            <v>115000</v>
          </cell>
        </row>
        <row r="47">
          <cell r="G47">
            <v>35000</v>
          </cell>
        </row>
        <row r="54">
          <cell r="G54">
            <v>7300</v>
          </cell>
        </row>
        <row r="55">
          <cell r="G55">
            <v>99000</v>
          </cell>
        </row>
        <row r="57">
          <cell r="G57">
            <v>4810</v>
          </cell>
        </row>
        <row r="58">
          <cell r="G58">
            <v>4810</v>
          </cell>
        </row>
        <row r="59">
          <cell r="G59">
            <v>5610</v>
          </cell>
        </row>
        <row r="60">
          <cell r="G60">
            <v>5500</v>
          </cell>
        </row>
        <row r="61">
          <cell r="G61">
            <v>8500</v>
          </cell>
        </row>
        <row r="62">
          <cell r="G62">
            <v>8500</v>
          </cell>
        </row>
        <row r="63">
          <cell r="G63">
            <v>13500</v>
          </cell>
        </row>
        <row r="65">
          <cell r="G65">
            <v>4500</v>
          </cell>
        </row>
        <row r="66">
          <cell r="G66">
            <v>3000</v>
          </cell>
        </row>
        <row r="67">
          <cell r="G67">
            <v>3000</v>
          </cell>
        </row>
        <row r="68">
          <cell r="G68">
            <v>5000</v>
          </cell>
        </row>
        <row r="69">
          <cell r="G69">
            <v>3500</v>
          </cell>
        </row>
        <row r="70">
          <cell r="G70">
            <v>4500</v>
          </cell>
        </row>
        <row r="71">
          <cell r="G71">
            <v>6500</v>
          </cell>
        </row>
        <row r="72">
          <cell r="G72">
            <v>27500</v>
          </cell>
        </row>
        <row r="73">
          <cell r="G73">
            <v>27500</v>
          </cell>
        </row>
        <row r="74">
          <cell r="G74">
            <v>210000</v>
          </cell>
        </row>
        <row r="75">
          <cell r="G75">
            <v>15500</v>
          </cell>
        </row>
        <row r="76">
          <cell r="G76">
            <v>7500</v>
          </cell>
        </row>
        <row r="77">
          <cell r="G77">
            <v>214530</v>
          </cell>
        </row>
        <row r="79">
          <cell r="G79">
            <v>32500</v>
          </cell>
        </row>
        <row r="80">
          <cell r="G80">
            <v>32500</v>
          </cell>
        </row>
        <row r="82">
          <cell r="G82">
            <v>27000</v>
          </cell>
        </row>
      </sheetData>
      <sheetData sheetId="13" refreshError="1"/>
      <sheetData sheetId="14">
        <row r="8">
          <cell r="G8">
            <v>35000</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ow r="8">
          <cell r="G8">
            <v>35000</v>
          </cell>
        </row>
      </sheetData>
      <sheetData sheetId="500"/>
      <sheetData sheetId="501">
        <row r="8">
          <cell r="G8">
            <v>35000</v>
          </cell>
        </row>
      </sheetData>
      <sheetData sheetId="502"/>
      <sheetData sheetId="503">
        <row r="8">
          <cell r="G8">
            <v>35000</v>
          </cell>
        </row>
      </sheetData>
      <sheetData sheetId="504"/>
      <sheetData sheetId="505">
        <row r="8">
          <cell r="G8">
            <v>35000</v>
          </cell>
        </row>
      </sheetData>
      <sheetData sheetId="506"/>
      <sheetData sheetId="507">
        <row r="8">
          <cell r="G8">
            <v>35000</v>
          </cell>
        </row>
      </sheetData>
      <sheetData sheetId="508"/>
      <sheetData sheetId="509">
        <row r="8">
          <cell r="G8">
            <v>35000</v>
          </cell>
        </row>
      </sheetData>
      <sheetData sheetId="510"/>
      <sheetData sheetId="511">
        <row r="8">
          <cell r="G8">
            <v>35000</v>
          </cell>
        </row>
      </sheetData>
      <sheetData sheetId="512"/>
      <sheetData sheetId="513">
        <row r="8">
          <cell r="G8">
            <v>35000</v>
          </cell>
        </row>
      </sheetData>
      <sheetData sheetId="514"/>
      <sheetData sheetId="515">
        <row r="8">
          <cell r="G8">
            <v>35000</v>
          </cell>
        </row>
      </sheetData>
      <sheetData sheetId="516"/>
      <sheetData sheetId="517">
        <row r="8">
          <cell r="G8">
            <v>35000</v>
          </cell>
        </row>
      </sheetData>
      <sheetData sheetId="518"/>
      <sheetData sheetId="519">
        <row r="8">
          <cell r="G8">
            <v>35000</v>
          </cell>
        </row>
      </sheetData>
      <sheetData sheetId="520"/>
      <sheetData sheetId="521">
        <row r="8">
          <cell r="G8">
            <v>35000</v>
          </cell>
        </row>
      </sheetData>
      <sheetData sheetId="522"/>
      <sheetData sheetId="523">
        <row r="8">
          <cell r="G8">
            <v>35000</v>
          </cell>
        </row>
      </sheetData>
      <sheetData sheetId="524"/>
      <sheetData sheetId="525">
        <row r="8">
          <cell r="G8">
            <v>35000</v>
          </cell>
        </row>
      </sheetData>
      <sheetData sheetId="526"/>
      <sheetData sheetId="527">
        <row r="8">
          <cell r="G8">
            <v>35000</v>
          </cell>
        </row>
      </sheetData>
      <sheetData sheetId="528"/>
      <sheetData sheetId="529">
        <row r="8">
          <cell r="G8">
            <v>35000</v>
          </cell>
        </row>
      </sheetData>
      <sheetData sheetId="530"/>
      <sheetData sheetId="531">
        <row r="8">
          <cell r="G8">
            <v>35000</v>
          </cell>
        </row>
      </sheetData>
      <sheetData sheetId="532"/>
      <sheetData sheetId="533">
        <row r="8">
          <cell r="G8">
            <v>35000</v>
          </cell>
        </row>
      </sheetData>
      <sheetData sheetId="534"/>
      <sheetData sheetId="535">
        <row r="8">
          <cell r="G8">
            <v>35000</v>
          </cell>
        </row>
      </sheetData>
      <sheetData sheetId="536"/>
      <sheetData sheetId="537">
        <row r="8">
          <cell r="G8">
            <v>35000</v>
          </cell>
        </row>
      </sheetData>
      <sheetData sheetId="538"/>
      <sheetData sheetId="539">
        <row r="8">
          <cell r="G8">
            <v>35000</v>
          </cell>
        </row>
      </sheetData>
      <sheetData sheetId="540"/>
      <sheetData sheetId="541">
        <row r="8">
          <cell r="G8">
            <v>35000</v>
          </cell>
        </row>
      </sheetData>
      <sheetData sheetId="542"/>
      <sheetData sheetId="543">
        <row r="8">
          <cell r="G8">
            <v>35000</v>
          </cell>
        </row>
      </sheetData>
      <sheetData sheetId="544"/>
      <sheetData sheetId="545">
        <row r="8">
          <cell r="G8">
            <v>35000</v>
          </cell>
        </row>
      </sheetData>
      <sheetData sheetId="546"/>
      <sheetData sheetId="547">
        <row r="8">
          <cell r="G8">
            <v>35000</v>
          </cell>
        </row>
      </sheetData>
      <sheetData sheetId="548"/>
      <sheetData sheetId="549">
        <row r="8">
          <cell r="G8">
            <v>35000</v>
          </cell>
        </row>
      </sheetData>
      <sheetData sheetId="550"/>
      <sheetData sheetId="551">
        <row r="8">
          <cell r="G8">
            <v>35000</v>
          </cell>
        </row>
      </sheetData>
      <sheetData sheetId="552"/>
      <sheetData sheetId="553">
        <row r="8">
          <cell r="G8">
            <v>35000</v>
          </cell>
        </row>
      </sheetData>
      <sheetData sheetId="554"/>
      <sheetData sheetId="555">
        <row r="8">
          <cell r="G8">
            <v>35000</v>
          </cell>
        </row>
      </sheetData>
      <sheetData sheetId="556"/>
      <sheetData sheetId="557">
        <row r="8">
          <cell r="G8">
            <v>35000</v>
          </cell>
        </row>
      </sheetData>
      <sheetData sheetId="558"/>
      <sheetData sheetId="559">
        <row r="8">
          <cell r="G8">
            <v>35000</v>
          </cell>
        </row>
      </sheetData>
      <sheetData sheetId="560"/>
      <sheetData sheetId="561">
        <row r="8">
          <cell r="G8">
            <v>35000</v>
          </cell>
        </row>
      </sheetData>
      <sheetData sheetId="562"/>
      <sheetData sheetId="563">
        <row r="8">
          <cell r="G8">
            <v>35000</v>
          </cell>
        </row>
      </sheetData>
      <sheetData sheetId="564"/>
      <sheetData sheetId="565">
        <row r="8">
          <cell r="G8">
            <v>35000</v>
          </cell>
        </row>
      </sheetData>
      <sheetData sheetId="566"/>
      <sheetData sheetId="567">
        <row r="8">
          <cell r="G8">
            <v>35000</v>
          </cell>
        </row>
      </sheetData>
      <sheetData sheetId="568"/>
      <sheetData sheetId="569">
        <row r="8">
          <cell r="G8">
            <v>35000</v>
          </cell>
        </row>
      </sheetData>
      <sheetData sheetId="570"/>
      <sheetData sheetId="571">
        <row r="8">
          <cell r="G8">
            <v>35000</v>
          </cell>
        </row>
      </sheetData>
      <sheetData sheetId="572"/>
      <sheetData sheetId="573">
        <row r="8">
          <cell r="G8">
            <v>35000</v>
          </cell>
        </row>
      </sheetData>
      <sheetData sheetId="574"/>
      <sheetData sheetId="575">
        <row r="8">
          <cell r="G8">
            <v>35000</v>
          </cell>
        </row>
      </sheetData>
      <sheetData sheetId="576"/>
      <sheetData sheetId="577">
        <row r="13">
          <cell r="G13">
            <v>40000</v>
          </cell>
        </row>
      </sheetData>
      <sheetData sheetId="578"/>
      <sheetData sheetId="579">
        <row r="8">
          <cell r="G8">
            <v>35000</v>
          </cell>
        </row>
      </sheetData>
      <sheetData sheetId="580"/>
      <sheetData sheetId="581">
        <row r="8">
          <cell r="G8">
            <v>35000</v>
          </cell>
        </row>
      </sheetData>
      <sheetData sheetId="582"/>
      <sheetData sheetId="583">
        <row r="8">
          <cell r="G8">
            <v>35000</v>
          </cell>
        </row>
      </sheetData>
      <sheetData sheetId="584"/>
      <sheetData sheetId="585">
        <row r="8">
          <cell r="G8">
            <v>35000</v>
          </cell>
        </row>
      </sheetData>
      <sheetData sheetId="586"/>
      <sheetData sheetId="587">
        <row r="8">
          <cell r="G8">
            <v>35000</v>
          </cell>
        </row>
      </sheetData>
      <sheetData sheetId="588"/>
      <sheetData sheetId="589">
        <row r="8">
          <cell r="G8">
            <v>35000</v>
          </cell>
        </row>
      </sheetData>
      <sheetData sheetId="590"/>
      <sheetData sheetId="591">
        <row r="13">
          <cell r="G13">
            <v>40000</v>
          </cell>
        </row>
      </sheetData>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sheetData sheetId="798"/>
      <sheetData sheetId="799"/>
      <sheetData sheetId="800"/>
      <sheetData sheetId="801"/>
      <sheetData sheetId="802"/>
      <sheetData sheetId="803"/>
      <sheetData sheetId="804"/>
      <sheetData sheetId="805">
        <row r="11">
          <cell r="G11">
            <v>45000</v>
          </cell>
        </row>
      </sheetData>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total"/>
      <sheetName val="dashboard"/>
      <sheetName val="rek.prelim"/>
      <sheetName val="prelim"/>
      <sheetName val="rek.str"/>
      <sheetName val="str"/>
      <sheetName val="Rek.Ars"/>
      <sheetName val="ddg"/>
      <sheetName val="Plester"/>
      <sheetName val="ATAP"/>
      <sheetName val="Kusen"/>
      <sheetName val="wp"/>
      <sheetName val="anti rayap"/>
      <sheetName val="plafond"/>
      <sheetName val="floor"/>
      <sheetName val="stair"/>
      <sheetName val="Sanitair"/>
      <sheetName val="paint"/>
      <sheetName val="external"/>
      <sheetName val="Landscape"/>
      <sheetName val="ana-pre"/>
      <sheetName val="ana-sanitair"/>
      <sheetName val="ana-str"/>
      <sheetName val="ana-ars"/>
      <sheetName val="harsat"/>
      <sheetName val="upah"/>
      <sheetName val="Sheet1"/>
      <sheetName val="SCHEDULE"/>
      <sheetName val="REKAP"/>
      <sheetName val="upah_borong"/>
      <sheetName val="satuan_pek"/>
      <sheetName val="BQ"/>
      <sheetName val="hsp_STR_ARS"/>
      <sheetName val="B.T"/>
      <sheetName val="hsp-STR-ARS"/>
      <sheetName val="ANAL. ME"/>
      <sheetName val="DAF-BAHAN"/>
      <sheetName val="DAF-UPAH"/>
      <sheetName val="RESUME"/>
      <sheetName val="BILL OF QUANTITY"/>
      <sheetName val="Analisa Harga"/>
      <sheetName val="Analisa STR"/>
      <sheetName val="ANALISA"/>
      <sheetName val="Material-mr"/>
      <sheetName val="Har-sat"/>
      <sheetName val="H.Satuan"/>
      <sheetName val="Hargamat"/>
      <sheetName val="Als Struk"/>
      <sheetName val="UPAH DAN BAHAN"/>
      <sheetName val="Cover"/>
      <sheetName val="bhn-upah"/>
      <sheetName val="dasboard"/>
      <sheetName val="Analisa &amp; Upah"/>
      <sheetName val="Analisa _ Upah"/>
      <sheetName val="analis standar(20m)"/>
      <sheetName val="ANAL BETON"/>
      <sheetName val="beton"/>
      <sheetName val="BAG-III"/>
      <sheetName val="Sat Bahan"/>
      <sheetName val="Sat Alat"/>
      <sheetName val="Sat Upah"/>
      <sheetName val="Isolasi Luar Dalam"/>
      <sheetName val="Isolasi Luar"/>
      <sheetName val="Data"/>
      <sheetName val="Bangunan Utama"/>
      <sheetName val="RAB-Ci"/>
      <sheetName val="H.Dasar"/>
      <sheetName val="anal-1"/>
      <sheetName val="MAP-Ci"/>
      <sheetName val="Short Circuit Level (2)"/>
      <sheetName val="BQ-Str"/>
      <sheetName val="MON_OH"/>
      <sheetName val="rek_prelim"/>
      <sheetName val="rek_str"/>
      <sheetName val="Rek_Ars"/>
      <sheetName val="anti_rayap"/>
      <sheetName val="Anl"/>
      <sheetName val="CH"/>
      <sheetName val="rekap.c"/>
      <sheetName val="Alat"/>
      <sheetName val="FORM X COST"/>
      <sheetName val="Cash Flow bulanan"/>
      <sheetName val="4-Basic Price"/>
      <sheetName val="AHSbj"/>
      <sheetName val="PAD-F"/>
      <sheetName val="Upah_Bahan"/>
      <sheetName val="rek_prelim2"/>
      <sheetName val="rek_str2"/>
      <sheetName val="Rek_Ars2"/>
      <sheetName val="anti_rayap2"/>
      <sheetName val="H_Satuan1"/>
      <sheetName val="Analisa_STR1"/>
      <sheetName val="Analisa_&amp;_Upah1"/>
      <sheetName val="B_T1"/>
      <sheetName val="BILL_OF_QUANTITY1"/>
      <sheetName val="Analisa_Harga1"/>
      <sheetName val="rekap_c1"/>
      <sheetName val="rek_prelim1"/>
      <sheetName val="rek_str1"/>
      <sheetName val="Rek_Ars1"/>
      <sheetName val="anti_rayap1"/>
      <sheetName val="H_Satuan"/>
      <sheetName val="Analisa_STR"/>
      <sheetName val="Analisa_&amp;_Upah"/>
      <sheetName val="B_T"/>
      <sheetName val="BILL_OF_QUANTITY"/>
      <sheetName val="Analisa_Harga"/>
      <sheetName val="rekap_c"/>
      <sheetName val="rek_prelim3"/>
      <sheetName val="rek_str3"/>
      <sheetName val="Rek_Ars3"/>
      <sheetName val="anti_rayap3"/>
      <sheetName val="H_Satuan2"/>
      <sheetName val="Analisa_STR2"/>
      <sheetName val="Analisa_&amp;_Upah2"/>
      <sheetName val="B_T2"/>
      <sheetName val="BILL_OF_QUANTITY2"/>
      <sheetName val="Analisa_Harga2"/>
      <sheetName val="rekap_c2"/>
      <sheetName val="PRELI_CAP"/>
      <sheetName val="PRELI-CAP"/>
      <sheetName val="Daftar Harga Material"/>
      <sheetName val="An Arsitektur"/>
      <sheetName val="An Struktur"/>
      <sheetName val="BOQ"/>
      <sheetName val="Unit Rate"/>
      <sheetName val="Bahan"/>
      <sheetName val="rek_prelim4"/>
      <sheetName val="rek_str4"/>
      <sheetName val="Rek_Ars4"/>
      <sheetName val="anti_rayap4"/>
      <sheetName val="H_Satuan3"/>
      <sheetName val="Analisa_STR3"/>
      <sheetName val="Analisa_&amp;_Upah3"/>
      <sheetName val="B_T3"/>
      <sheetName val="BILL_OF_QUANTITY3"/>
      <sheetName val="Analisa_Harga3"/>
      <sheetName val="rekap_c3"/>
      <sheetName val="DaftarHarga"/>
      <sheetName val="harga dasar T-M-A"/>
      <sheetName val="Input Harga Produk Upah Pekerja"/>
      <sheetName val="isian"/>
      <sheetName val="Harga S Dasar UNTUK IDISI"/>
      <sheetName val="HARGA SATUAN"/>
      <sheetName val="div7"/>
      <sheetName val="4-Quarry"/>
      <sheetName val="Informasi"/>
      <sheetName val="Master 1.0"/>
      <sheetName val="Daf 1"/>
      <sheetName val="TENAGA"/>
      <sheetName val="3-DIV3"/>
      <sheetName val="D7"/>
      <sheetName val="3-DIV2"/>
      <sheetName val="DIV.1"/>
      <sheetName val="Rekap Direct Cost"/>
      <sheetName val="Kuantitas &amp; Harga"/>
      <sheetName val="UPAH&amp;BHN"/>
      <sheetName val="BasicPrice"/>
      <sheetName val="Input Data"/>
      <sheetName val="Conn. Lib"/>
      <sheetName val="Subkont"/>
      <sheetName val="hs_str"/>
      <sheetName val="ANALISA SM"/>
      <sheetName val="HSATUAN"/>
      <sheetName val="Daftar Harga"/>
      <sheetName val="Du_lieu"/>
      <sheetName val="Fill this out first___"/>
      <sheetName val="H-SATUAN"/>
      <sheetName val="RAB"/>
      <sheetName val="STRUKTUR"/>
      <sheetName val="ARSITEKTUR"/>
      <sheetName val="FINISHING"/>
      <sheetName val="Har_mat"/>
      <sheetName val="REKAP.VOLUME"/>
      <sheetName val="Satuan"/>
      <sheetName val="Har-mat"/>
      <sheetName val="Harsat Bahan"/>
      <sheetName val="Harsat Upah"/>
      <sheetName val="Analisa (ok punya)"/>
      <sheetName val="SAT-DAS"/>
      <sheetName val="ANALIS WIL 1"/>
      <sheetName val="satbahu"/>
      <sheetName val="K9"/>
      <sheetName val="E089"/>
      <sheetName val="E252"/>
      <sheetName val="E341"/>
      <sheetName val="5-ALAT(1)"/>
      <sheetName val="Format KOLOM &amp; BALOK"/>
      <sheetName val="Analisa 2"/>
      <sheetName val="D6-1b"/>
      <sheetName val="6b"/>
      <sheetName val="3a"/>
      <sheetName val="HSA &amp; PAB"/>
      <sheetName val="Harga Upah "/>
      <sheetName val="A H S P"/>
      <sheetName val="Umum"/>
      <sheetName val="Daf Bahan"/>
      <sheetName val="Upah Bahan Alat"/>
      <sheetName val="Rek Analisa Pek"/>
      <sheetName val="Rekap Anal"/>
      <sheetName val="DHSD"/>
      <sheetName val="Basic Price"/>
      <sheetName val="SAPON"/>
      <sheetName val="gvl"/>
      <sheetName val="K210"/>
      <sheetName val="Anal_Pek"/>
      <sheetName val="BETON BERTULANG "/>
      <sheetName val="B"/>
      <sheetName val="analis"/>
      <sheetName val="Rkp Progres"/>
      <sheetName val="lh"/>
      <sheetName val="5-Analisa Peralatan"/>
      <sheetName val="7"/>
      <sheetName val="NP"/>
      <sheetName val="Bill_Qua"/>
      <sheetName val="Sheet15"/>
      <sheetName val="Analis Alat"/>
      <sheetName val="HARGA"/>
      <sheetName val="UNIT PRICE"/>
      <sheetName val="AnSipil"/>
      <sheetName val="Upah,Bahan,Alat"/>
      <sheetName val="Rekap Analisa1"/>
      <sheetName val="Rab ACC"/>
      <sheetName val="AnPipa &amp; Acc"/>
      <sheetName val="Rencana Anggaran Biaya"/>
      <sheetName val="HARGA_UPAH"/>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HRG SAT BOW"/>
      <sheetName val="Daf-Harga"/>
      <sheetName val="DAF-5"/>
      <sheetName val="Harga Jasa dan Material"/>
      <sheetName val="DASAR"/>
      <sheetName val="hrg-sat.pek"/>
      <sheetName val="3-DIV5"/>
      <sheetName val="H S D"/>
      <sheetName val="ANalat"/>
      <sheetName val="Student"/>
      <sheetName val="SELL-SUMM-COST"/>
      <sheetName val="SNI 21-3-09"/>
      <sheetName val="AHS ASLI"/>
      <sheetName val="LAB me"/>
      <sheetName val="HB"/>
      <sheetName val="HRG BHN"/>
      <sheetName val="Mark-up"/>
      <sheetName val="Kebut. Alat"/>
      <sheetName val="Kebut. Bahan"/>
      <sheetName val="BU"/>
      <sheetName val="Data Keu"/>
      <sheetName val="Data Teknik"/>
      <sheetName val="Marketing"/>
      <sheetName val="RAP"/>
      <sheetName val="Rekap RAP real"/>
      <sheetName val="BUL"/>
      <sheetName val="27+741(1x12)"/>
      <sheetName val="Bill sipil"/>
      <sheetName val="VARIABL"/>
      <sheetName val="Eng_Hrs"/>
      <sheetName val="HSD"/>
      <sheetName val="BP"/>
      <sheetName val="H Satuan Dasar"/>
      <sheetName val="Analisa Teknik"/>
      <sheetName val="AC"/>
      <sheetName val="Harga Satuan (T.P.)"/>
      <sheetName val="Analisa HSP (T.P.)"/>
      <sheetName val="AHS"/>
      <sheetName val="HARSAT-lain"/>
      <sheetName val="HARSAT-tanah"/>
      <sheetName val="PRICE"/>
      <sheetName val="AHS - Riel"/>
      <sheetName val="Memb Schd"/>
      <sheetName val="auto-lock"/>
      <sheetName val="Sat Bah &amp; Up"/>
      <sheetName val="Harga Bahan"/>
      <sheetName val="ANALISA SNI"/>
      <sheetName val="AHS-Beton"/>
      <sheetName val="ANALISA HARGA SATUAN"/>
      <sheetName val="HARGA MATERIAL"/>
      <sheetName val="INF"/>
      <sheetName val="PPC"/>
      <sheetName val="HB "/>
      <sheetName val="a"/>
      <sheetName val="escon"/>
      <sheetName val="DAF_5"/>
      <sheetName val="Rekap Anl"/>
      <sheetName val="PEKERJA"/>
      <sheetName val="S.BAHAN"/>
      <sheetName val="S.UPAH"/>
      <sheetName val="Peralatan (2)"/>
      <sheetName val="Perhitungan Besi"/>
      <sheetName val="main summary"/>
      <sheetName val="INDEKS"/>
      <sheetName val="villa"/>
      <sheetName val="FLAF&amp;PARTSI"/>
      <sheetName val="UPAH &amp;HARGA"/>
      <sheetName val="daf-3(OK)"/>
      <sheetName val="daf-7(OK)"/>
      <sheetName val="Hrg Satuan"/>
      <sheetName val="Urai _ Guide Post"/>
      <sheetName val="Urai_Galian Tanah"/>
      <sheetName val="G5c-G41"/>
      <sheetName val="DAF-2"/>
      <sheetName val="Material"/>
      <sheetName val="ana_str"/>
      <sheetName val="satuan_pek_str"/>
      <sheetName val="anal"/>
      <sheetName val="BACK"/>
      <sheetName val="conc-mix"/>
      <sheetName val="MENU"/>
      <sheetName val="Perm. Test"/>
      <sheetName val="Rekapitulasi"/>
      <sheetName val="SCHNEIDER"/>
      <sheetName val="METER"/>
      <sheetName val="Summary"/>
      <sheetName val="PANEL&amp;AKS"/>
      <sheetName val="HEKSA"/>
      <sheetName val="SCR_FUSE"/>
      <sheetName val="HrgMat"/>
      <sheetName val="BOOQ"/>
      <sheetName val="mat-onsite"/>
      <sheetName val="BBM-03"/>
      <sheetName val="XLS Avg Rev"/>
      <sheetName val="200"/>
      <sheetName val="HDS"/>
      <sheetName val="Koefisien"/>
    </sheetNames>
    <sheetDataSet>
      <sheetData sheetId="0">
        <row r="24">
          <cell r="K24">
            <v>5400</v>
          </cell>
        </row>
      </sheetData>
      <sheetData sheetId="1">
        <row r="24">
          <cell r="K24">
            <v>5400</v>
          </cell>
        </row>
      </sheetData>
      <sheetData sheetId="2">
        <row r="24">
          <cell r="K24">
            <v>5400</v>
          </cell>
        </row>
      </sheetData>
      <sheetData sheetId="3"/>
      <sheetData sheetId="4"/>
      <sheetData sheetId="5">
        <row r="24">
          <cell r="K24">
            <v>5400</v>
          </cell>
        </row>
      </sheetData>
      <sheetData sheetId="6"/>
      <sheetData sheetId="7"/>
      <sheetData sheetId="8">
        <row r="24">
          <cell r="K24">
            <v>5400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24">
          <cell r="K24">
            <v>5400</v>
          </cell>
        </row>
      </sheetData>
      <sheetData sheetId="23"/>
      <sheetData sheetId="24" refreshError="1">
        <row r="24">
          <cell r="K24">
            <v>5400</v>
          </cell>
        </row>
        <row r="26">
          <cell r="K26">
            <v>10000</v>
          </cell>
        </row>
        <row r="134">
          <cell r="K134">
            <v>380000</v>
          </cell>
        </row>
      </sheetData>
      <sheetData sheetId="25">
        <row r="24">
          <cell r="K24">
            <v>5400</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atuan"/>
      <sheetName val="camp"/>
      <sheetName val="adukan "/>
      <sheetName val="bhan"/>
      <sheetName val="itempek"/>
      <sheetName val="rekap"/>
      <sheetName val="bq"/>
      <sheetName val="Cdg"/>
      <sheetName val="Item1"/>
      <sheetName val="Item2"/>
      <sheetName val="tanah"/>
      <sheetName val="kapalat"/>
      <sheetName val="Proses"/>
      <sheetName val="Analisa Alat"/>
      <sheetName val="Item3"/>
      <sheetName val="Item5"/>
      <sheetName val="Item6"/>
      <sheetName val="Item7"/>
      <sheetName val="Item8"/>
      <sheetName val="Pareto"/>
      <sheetName val="Item10"/>
      <sheetName val="Gorong-2"/>
      <sheetName val="H-quarry"/>
      <sheetName val="Pas-batu"/>
      <sheetName val="Resiko"/>
      <sheetName val="Vol K.225"/>
      <sheetName val="Titip"/>
      <sheetName val="H_Satu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Biaya"/>
      <sheetName val="Kuantitas &amp; Harga"/>
      <sheetName val="Pekerjaan Utama"/>
      <sheetName val="%"/>
    </sheetNames>
    <sheetDataSet>
      <sheetData sheetId="0"/>
      <sheetData sheetId="1">
        <row r="24">
          <cell r="G24">
            <v>582731540.13</v>
          </cell>
        </row>
        <row r="46">
          <cell r="G46">
            <v>455640586.86499995</v>
          </cell>
        </row>
        <row r="80">
          <cell r="G80">
            <v>3167917967.4253798</v>
          </cell>
        </row>
        <row r="95">
          <cell r="G95">
            <v>1787997295.28</v>
          </cell>
        </row>
        <row r="115">
          <cell r="G115">
            <v>12074420321.240002</v>
          </cell>
        </row>
        <row r="150">
          <cell r="G150">
            <v>6852461414.6796408</v>
          </cell>
        </row>
        <row r="298">
          <cell r="G298">
            <v>2465995205.5172267</v>
          </cell>
        </row>
        <row r="350">
          <cell r="G350">
            <v>1046643138.0900002</v>
          </cell>
        </row>
        <row r="380">
          <cell r="G380">
            <v>188739021.1916098</v>
          </cell>
        </row>
        <row r="393">
          <cell r="G393">
            <v>105485010.83</v>
          </cell>
        </row>
      </sheetData>
      <sheetData sheetId="2"/>
      <sheetData sheetId="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bilisasi (2)"/>
      <sheetName val="Div2"/>
      <sheetName val="Div3"/>
      <sheetName val="Div4"/>
      <sheetName val="Div5"/>
      <sheetName val="Div6"/>
      <sheetName val="Div7"/>
      <sheetName val="Div8"/>
      <sheetName val="Div9"/>
      <sheetName val="Sheet3"/>
      <sheetName val="Sheet2"/>
      <sheetName val="Sheet1"/>
    </sheetNames>
    <sheetDataSet>
      <sheetData sheetId="0"/>
      <sheetData sheetId="1">
        <row r="13">
          <cell r="G13" t="str">
            <v>Tk</v>
          </cell>
          <cell r="H13">
            <v>7</v>
          </cell>
        </row>
        <row r="14">
          <cell r="G14" t="str">
            <v>Fk</v>
          </cell>
          <cell r="H14">
            <v>1.2</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
      <sheetName val="RECAP TOTAL"/>
      <sheetName val="RECAP"/>
      <sheetName val="PERSIAPAN130208"/>
      <sheetName val="VAC130208"/>
      <sheetName val="PL130208"/>
      <sheetName val="PK130208"/>
      <sheetName val="EL130208"/>
      <sheetName val="EC130208"/>
      <sheetName val="GenseT130208"/>
      <sheetName val="Penyambungan PLN"/>
      <sheetName val="Cov.AHS"/>
      <sheetName val="Ahs.1"/>
      <sheetName val="Ahs.2"/>
      <sheetName val="Ahs_1"/>
      <sheetName val="Ahs_2"/>
      <sheetName val="S.UPAH"/>
      <sheetName val="S.BAHAN"/>
      <sheetName val="MK"/>
      <sheetName val="Fill this out first___"/>
    </sheetNames>
    <sheetDataSet>
      <sheetData sheetId="0" refreshError="1"/>
      <sheetData sheetId="1" refreshError="1"/>
      <sheetData sheetId="2"/>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rs"/>
      <sheetName val="Analisa"/>
      <sheetName val="Harga satuan"/>
      <sheetName val="Upah borong"/>
      <sheetName val="Dashboard Baja ttp"/>
      <sheetName val="dasboard"/>
      <sheetName val="Daftar Alat"/>
    </sheetNames>
    <sheetDataSet>
      <sheetData sheetId="0" refreshError="1"/>
      <sheetData sheetId="1" refreshError="1"/>
      <sheetData sheetId="2" refreshError="1">
        <row r="1">
          <cell r="Q1">
            <v>8900</v>
          </cell>
        </row>
      </sheetData>
      <sheetData sheetId="3" refreshError="1"/>
      <sheetData sheetId="4" refreshError="1"/>
      <sheetData sheetId="5" refreshError="1"/>
      <sheetData sheetId="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uktur(BQ)"/>
      <sheetName val="Arsitektur ( BQ )"/>
      <sheetName val="Tambah"/>
      <sheetName val="harsat"/>
      <sheetName val="anal"/>
      <sheetName val="BAU"/>
      <sheetName val="RekapBTL"/>
      <sheetName val="Gaji"/>
      <sheetName val="Persiapan"/>
      <sheetName val="Alat"/>
      <sheetName val="Bank"/>
      <sheetName val="Rupa"/>
      <sheetName val="DaftSub"/>
      <sheetName val="Daftmat"/>
      <sheetName val="rekap"/>
      <sheetName val="dash"/>
      <sheetName val="Sheet1"/>
      <sheetName val="Sheet2"/>
      <sheetName val="Sheet3"/>
      <sheetName val="Analisa STR"/>
      <sheetName val="Struktur"/>
      <sheetName val="Arsitektur"/>
      <sheetName val="REKAP TBH"/>
      <sheetName val="Struktur TBH"/>
      <sheetName val="Arsitektur TBH"/>
      <sheetName val="ANHAR"/>
      <sheetName val="Bahan"/>
      <sheetName val="An Arsitektur"/>
      <sheetName val="An Struktur"/>
      <sheetName val="BOQ"/>
      <sheetName val="Unit Rate"/>
      <sheetName val="FORM X COST"/>
      <sheetName val="GSMTOWER"/>
      <sheetName val="mat&amp;upah"/>
      <sheetName val="STR"/>
      <sheetName val="S.BAHAN"/>
      <sheetName val="S.UPAH"/>
      <sheetName val="I-KAMAR"/>
      <sheetName val="BAG-2"/>
      <sheetName val="PPC"/>
      <sheetName val="Analisa"/>
      <sheetName val="I_KAMAR"/>
      <sheetName val="Dashboard"/>
      <sheetName val="Kuantitas &amp; Harga"/>
      <sheetName val="PileCap"/>
      <sheetName val="STRUKTUR-1"/>
      <sheetName val="Harga satuan"/>
      <sheetName val="satuan_pek_ars"/>
      <sheetName val="B&amp;U"/>
      <sheetName val="Hrg.Sat"/>
      <sheetName val="AHSbj"/>
      <sheetName val="DAF_7"/>
      <sheetName val="Pipe"/>
      <sheetName val="RAB"/>
      <sheetName val="analisa_gedung"/>
      <sheetName val="har-sat"/>
      <sheetName val="dasboard"/>
      <sheetName val="A"/>
      <sheetName val="ANALISIS BETON R.KELAS"/>
      <sheetName val="REKAP STRUKTUR"/>
      <sheetName val="2_2"/>
      <sheetName val="Listrik"/>
      <sheetName val="DAF_1"/>
      <sheetName val="H-BHN"/>
      <sheetName val="ana_str"/>
      <sheetName val="satuan_pek_str"/>
      <sheetName val="Hargamat"/>
      <sheetName val="BAG-III"/>
      <sheetName val="rekep"/>
      <sheetName val="Daftar Harga"/>
      <sheetName val="Daftar Upah"/>
      <sheetName val="UMUM"/>
      <sheetName val="Mess"/>
      <sheetName val="Genset"/>
      <sheetName val="ANHAS"/>
      <sheetName val="BYALAT"/>
      <sheetName val="HSDALAT"/>
      <sheetName val="HARGA DASAR"/>
      <sheetName val="an. struktur"/>
      <sheetName val="Rate"/>
      <sheetName val="Peralatan"/>
      <sheetName val="HargaDasar"/>
      <sheetName val="Daf 1"/>
      <sheetName val="DATA"/>
      <sheetName val="Sheet15"/>
      <sheetName val="PKK"/>
      <sheetName val="AHS Aspal"/>
      <sheetName val="Currency Rate"/>
      <sheetName val="DAF-5"/>
      <sheetName val="upah"/>
      <sheetName val="Arsitektur_(_BQ_)"/>
      <sheetName val="Analisa_STR"/>
      <sheetName val="DAF-7"/>
      <sheetName val="BQ"/>
      <sheetName val="Material"/>
      <sheetName val="Grand summary"/>
      <sheetName val="chitimc"/>
      <sheetName val="dongia (2)"/>
      <sheetName val="giathanh1"/>
      <sheetName val="LKVL-CK-HT-GD1"/>
      <sheetName val="GinRev1"/>
      <sheetName val="BiPokSurya"/>
      <sheetName val="PercProp"/>
      <sheetName val="PLN"/>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Bahan-Upah 08"/>
      <sheetName val="FINISHING"/>
      <sheetName val="Cover"/>
      <sheetName val="upah_borong"/>
      <sheetName val="satuan_pek"/>
      <sheetName val="harga"/>
      <sheetName val="D.1.5"/>
      <sheetName val="alok_bunga"/>
      <sheetName val="Sheet8"/>
      <sheetName val="an.mek"/>
      <sheetName val="an.lstrk"/>
      <sheetName val="Kolom UT"/>
      <sheetName val="Arsitektur_(_BQ_)1"/>
      <sheetName val="Currency_Rate"/>
      <sheetName val="Analisa_STR1"/>
      <sheetName val="REKAP_TBH"/>
      <sheetName val="Struktur_TBH"/>
      <sheetName val="Arsitektur_TBH"/>
      <sheetName val="An_Arsitektur"/>
      <sheetName val="An_Struktur"/>
      <sheetName val="Unit_Rate"/>
      <sheetName val="FORM_X_COST"/>
      <sheetName val="S_BAHAN"/>
      <sheetName val="S_UPAH"/>
      <sheetName val="HRG BHN"/>
      <sheetName val="DAF-1"/>
      <sheetName val="ESCON"/>
      <sheetName val="H.Satuan"/>
      <sheetName val="SEX"/>
      <sheetName val="ANA-HRG"/>
      <sheetName val="HRG BAHAN &amp; UPAH okk"/>
      <sheetName val="Analis Kusen okk"/>
      <sheetName val="AHS"/>
      <sheetName val="INF"/>
      <sheetName val="URAIAN "/>
      <sheetName val="LS-Rutin"/>
      <sheetName val="input"/>
      <sheetName val="Schedule (2)"/>
      <sheetName val="Sat Bah &amp; Up"/>
      <sheetName val="Strategic Map"/>
      <sheetName val="BOOKING FORM"/>
      <sheetName val="CAPITOL MEKANIKAL"/>
      <sheetName val="ANALISA GRS TENGAH"/>
      <sheetName val="Unit-P"/>
      <sheetName val="61004"/>
      <sheetName val="61005"/>
      <sheetName val="61006"/>
      <sheetName val="61007"/>
      <sheetName val="61008"/>
      <sheetName val="Own"/>
      <sheetName val="BoQ-Gen"/>
      <sheetName val="BREAKSCD"/>
      <sheetName val="Up &amp; bhn"/>
      <sheetName val="DHS AC"/>
      <sheetName val="SAP"/>
      <sheetName val="Memb Schd"/>
      <sheetName val="Analisa Quarry"/>
      <sheetName val="Informasi"/>
      <sheetName val="351BQMCN"/>
      <sheetName val="Upah+Bahan"/>
      <sheetName val="HARGA ALAT"/>
      <sheetName val="BASIC"/>
      <sheetName val="ALAT-1"/>
      <sheetName val="AGG, C"/>
      <sheetName val="Hrg_Sat"/>
      <sheetName val="Daftar Harga Material"/>
      <sheetName val="IPL_SCHEDULE"/>
      <sheetName val="harsat&amp;upah"/>
      <sheetName val="SORT"/>
      <sheetName val="Kell_Dind_"/>
      <sheetName val="Pintu Jendela"/>
      <sheetName val="HIT. BESI"/>
      <sheetName val="Daf.Harga-Upah"/>
      <sheetName val="HSD"/>
      <sheetName val="MAP"/>
      <sheetName val="Art"/>
      <sheetName val="U_rate"/>
      <sheetName val="Basic Price"/>
      <sheetName val="CPAoC"/>
      <sheetName val="SchC"/>
      <sheetName val="SchA"/>
      <sheetName val="SewAlat"/>
      <sheetName val="SchB"/>
      <sheetName val="SchD"/>
      <sheetName val="Har-mat"/>
      <sheetName val="UTILITAS"/>
      <sheetName val="PERALATAN PROYEK GOL III A"/>
      <sheetName val="Analisa HSP"/>
      <sheetName val="RUKO TYPE 1"/>
      <sheetName val="4-Basic Price"/>
      <sheetName val="Hardas"/>
      <sheetName val="New MADC"/>
      <sheetName val="금액내역서"/>
      <sheetName val="Daftar Harga Bahan"/>
      <sheetName val="As"/>
      <sheetName val="HB "/>
      <sheetName val="hsp-STR-ARS"/>
      <sheetName val="Traf&amp;Genst"/>
      <sheetName val="Harsat Bahan"/>
      <sheetName val="Harsat Upah"/>
      <sheetName val="hs-str"/>
      <sheetName val="hs_str"/>
      <sheetName val="SP10"/>
      <sheetName val="DCF SD JUNI 04"/>
      <sheetName val="ganda"/>
      <sheetName val="SAT-BHN"/>
      <sheetName val="REKAP TOTAL"/>
      <sheetName val="Luas Bangunan"/>
      <sheetName val="Rek_SA"/>
      <sheetName val="ES_T_B_C"/>
      <sheetName val="r_fin"/>
      <sheetName val="LUAS GROSS"/>
      <sheetName val="bas A"/>
      <sheetName val="bas B"/>
      <sheetName val="RINC FIN A_hotel_"/>
      <sheetName val="RINC FIN T4 "/>
      <sheetName val="RINC FIN T4  _3_"/>
      <sheetName val="daffin"/>
      <sheetName val="RINC FIN T4  _2_"/>
      <sheetName val="RINC FIN A_hotel_ _2_"/>
      <sheetName val="AC"/>
      <sheetName val="A Upah &amp; Bhn 10 jmbt "/>
      <sheetName val="data berat"/>
      <sheetName val="LIST ANHARSAT"/>
      <sheetName val="HDasar"/>
      <sheetName val="Concrete"/>
      <sheetName val="DIV 1"/>
      <sheetName val="UPAH-BAHAN"/>
      <sheetName val="BD Div-2 sd 7.6"/>
      <sheetName val="BP"/>
      <sheetName val="5-ALAT(1)"/>
      <sheetName val="Har Sat"/>
      <sheetName val="01. Diisi Dahulu"/>
      <sheetName val="BELAGIO"/>
      <sheetName val="ARTAGDING"/>
      <sheetName val="MANHATTAN"/>
      <sheetName val="SENTUL"/>
      <sheetName val="POMALA"/>
      <sheetName val="T.ABANG"/>
      <sheetName val="SEMANAN"/>
      <sheetName val="BKPM"/>
      <sheetName val="TOEVOER"/>
      <sheetName val="SAT PL"/>
      <sheetName val="markup"/>
      <sheetName val="Bahan "/>
      <sheetName val="BERAT TUL."/>
      <sheetName val="plumbing"/>
      <sheetName val="I-ME"/>
      <sheetName val="RAB AR&amp;STR"/>
      <sheetName val="luar"/>
      <sheetName val="RINC hotel"/>
      <sheetName val="Rekap Addendum"/>
      <sheetName val="DAF-9"/>
      <sheetName val="A-BANTU"/>
      <sheetName val="Elektrikal"/>
      <sheetName val="Rekap "/>
      <sheetName val="ALAT1"/>
      <sheetName val="Rekapitulasi"/>
      <sheetName val="BS"/>
      <sheetName val="Master 1.0"/>
      <sheetName val="Plat"/>
      <sheetName val="Cash Flow bulanan"/>
      <sheetName val="Faktor"/>
      <sheetName val="D-1"/>
      <sheetName val="Isolasi Luar Dalam"/>
      <sheetName val="Isolasi Luar"/>
      <sheetName val="Bahan1"/>
      <sheetName val="H_Satuan"/>
      <sheetName val="Isolasi_Luar_Dalam"/>
      <sheetName val="Isolasi_Luar"/>
      <sheetName val="Resume"/>
      <sheetName val="5-Peralatan"/>
      <sheetName val="Parameter"/>
      <sheetName val="D4"/>
      <sheetName val="D6"/>
      <sheetName val="D7"/>
      <sheetName val="D8"/>
      <sheetName val="PDP"/>
      <sheetName val="Electrical"/>
      <sheetName val="daf-3(OK)"/>
      <sheetName val="Bag_1"/>
      <sheetName val="DAFTAR 7"/>
      <sheetName val="DAFTAR_8"/>
      <sheetName val="Man Power"/>
      <sheetName val="Anl"/>
      <sheetName val="Analisa &amp; Upah"/>
      <sheetName val="BAG_III"/>
      <sheetName val="11-12"/>
      <sheetName val="Daf Harga"/>
      <sheetName val="Bill"/>
      <sheetName val="Rekap Bill"/>
      <sheetName val="Menu"/>
      <sheetName val="An_ Harga"/>
      <sheetName val="RAB STRUKTUR"/>
      <sheetName val="LEGEND"/>
      <sheetName val="ARP-10"/>
      <sheetName val="Control Document"/>
      <sheetName val="Upah "/>
      <sheetName val="DAF-2"/>
      <sheetName val="PT."/>
      <sheetName val="Huruf"/>
      <sheetName val="LKVL_CK_HT_GD1"/>
      <sheetName val="dongia _2_"/>
      <sheetName val="THPDMoi  _2_"/>
      <sheetName val="TONG HOP VL_NC"/>
      <sheetName val="lam_moi"/>
      <sheetName val="TH VL_ NC_ DDHT Thanhphuoc"/>
      <sheetName val="_REF"/>
      <sheetName val="thao_go"/>
      <sheetName val="TONGKE_HT"/>
      <sheetName val="t_h HA THE"/>
      <sheetName val="CHITIET VL_NC_TT _1p"/>
      <sheetName val="TONG HOP VL_NC TT"/>
      <sheetName val="CHITIET VL_NC"/>
      <sheetName val="CHITIET VL_NC_TT_3p"/>
      <sheetName val="KPVC_BD "/>
      <sheetName val="VCV_BE_TONG"/>
      <sheetName val="갑지"/>
      <sheetName val="C. Analisa "/>
      <sheetName val="HargaSatuanPond"/>
      <sheetName val="7.1(3)"/>
      <sheetName val="Price"/>
      <sheetName val="AnHS"/>
      <sheetName val="EFGH"/>
      <sheetName val="Bill-1"/>
      <sheetName val="breakdown bq unt smua paket"/>
      <sheetName val="Hargasatuan"/>
      <sheetName val="An Pek Per"/>
      <sheetName val="Biaya-Lat"/>
      <sheetName val="RPP01 6"/>
      <sheetName val="prd01-5"/>
      <sheetName val="prd01-3"/>
      <sheetName val="DivVII"/>
      <sheetName val="D2.4"/>
      <sheetName val="D3-3"/>
      <sheetName val="D4.3 (TE)"/>
      <sheetName val="D5.3 (TF) "/>
      <sheetName val="D8.3 (TJ)"/>
      <sheetName val="Analisa Harga Satuan"/>
      <sheetName val="Satuan Bahan &amp; Upah"/>
      <sheetName val="Daftar Upah Tenaga Kerja"/>
      <sheetName val="RAB Jalan"/>
      <sheetName val="Sat~Bahu"/>
      <sheetName val="HS"/>
      <sheetName val="SAT_BHN"/>
      <sheetName val="Daftar BOQ"/>
      <sheetName val="Reference"/>
      <sheetName val="3-DIV5"/>
      <sheetName val="BoQ(APBN)"/>
      <sheetName val="DAF.HRG"/>
      <sheetName val="1-Rekap Riau"/>
      <sheetName val="C.Basic Price"/>
      <sheetName val="Submission Form"/>
      <sheetName val="3-DIV4"/>
      <sheetName val="HRGBHN"/>
      <sheetName val="Analisa SNI STANDART "/>
      <sheetName val="Estimate"/>
      <sheetName val="LPP-201"/>
      <sheetName val="VAC"/>
      <sheetName val="ARL"/>
      <sheetName val="KOEF"/>
      <sheetName val="PV"/>
      <sheetName val="SAT EL"/>
      <sheetName val="CB"/>
      <sheetName val="KBL"/>
      <sheetName val="TRY"/>
      <sheetName val="Source"/>
      <sheetName val="MUCF"/>
      <sheetName val="UBA RAB"/>
      <sheetName val="rumus"/>
      <sheetName val="owning cost"/>
      <sheetName val="anall"/>
      <sheetName val="equip"/>
      <sheetName val="lb"/>
      <sheetName val="L4c"/>
      <sheetName val="LOADDAT"/>
      <sheetName val="Cover Daf-2"/>
      <sheetName val="rab 4"/>
      <sheetName val="r.tank"/>
      <sheetName val="prelim"/>
      <sheetName val="DKH"/>
      <sheetName val="Sheet9"/>
      <sheetName val="GRAFIK "/>
      <sheetName val="boq lama"/>
      <sheetName val="BQ-E20-02(Rp)"/>
      <sheetName val="DAFTAR ISI"/>
      <sheetName val="Harga bahan _ upah"/>
      <sheetName val="ALOKASI"/>
      <sheetName val="PAD-F"/>
      <sheetName val="DAFTAR TBL _ FORM"/>
      <sheetName val="Form 4 _ 4_A"/>
      <sheetName val="Balok_1"/>
      <sheetName val="Rekap Direct Cost"/>
      <sheetName val="GKP"/>
      <sheetName val="analis standar(8m)"/>
      <sheetName val="L-Mechanical"/>
      <sheetName val="Pag_hal"/>
      <sheetName val="BQ-1A prelim"/>
      <sheetName val="B - Norelec"/>
      <sheetName val="SAT"/>
      <sheetName val="tidak dipakai 1"/>
      <sheetName val="TE TS FA LAN MATV"/>
      <sheetName val="BOX PANEL"/>
      <sheetName val="Analisa Harga"/>
      <sheetName val="Peralatan (2)"/>
      <sheetName val="HARSAT_BAH"/>
      <sheetName val="INPUT 3"/>
      <sheetName val="INPUT 2"/>
      <sheetName val="DINDING"/>
      <sheetName val="PLESTERAN "/>
      <sheetName val="Harga bahan"/>
      <sheetName val="ANA"/>
      <sheetName val="Harga satuan sintel"/>
      <sheetName val="struktur tdk dipakai"/>
      <sheetName val="Statistik DTJK"/>
      <sheetName val="DAF-BAHAN"/>
      <sheetName val="DAF-UPAH"/>
      <sheetName val="AnalisaSIPIL RIIL"/>
      <sheetName val="Mall"/>
      <sheetName val="TU"/>
      <sheetName val="PANEL&amp;AKS"/>
      <sheetName val="Summary"/>
      <sheetName val="SCHNEIDER"/>
      <sheetName val="C &amp; G RHS"/>
      <sheetName val="Electrikal"/>
      <sheetName val="Elektronik"/>
      <sheetName val="Fire Fighting"/>
      <sheetName val="Item Kompensasi"/>
      <sheetName val="Unit Rate Indirect"/>
      <sheetName val="D HARGA"/>
      <sheetName val="RekapLEP"/>
      <sheetName val="RKP"/>
      <sheetName val="Satuan"/>
      <sheetName val="Div2"/>
      <sheetName val="JAD-PEL"/>
      <sheetName val="BP1_23"/>
      <sheetName val="DKH-S3"/>
      <sheetName val="UPH,BHN,ALT"/>
      <sheetName val="DATA WP"/>
      <sheetName val="BHN+KMK"/>
      <sheetName val="POD Lease Case"/>
      <sheetName val="brd2"/>
      <sheetName val="Pricing"/>
      <sheetName val="Alatt"/>
      <sheetName val="D6-1b"/>
      <sheetName val="ANALISA SM"/>
      <sheetName val="Anal. Pancang"/>
      <sheetName val="jadw"/>
      <sheetName val="B"/>
      <sheetName val="E"/>
      <sheetName val="D"/>
      <sheetName val="F"/>
      <sheetName val="G"/>
      <sheetName val="H"/>
      <sheetName val="Rek-Analisa"/>
      <sheetName val="Analisa.Hourly"/>
      <sheetName val="BasicPrice"/>
      <sheetName val="VIBRO"/>
      <sheetName val="MG"/>
      <sheetName val="UP_an"/>
      <sheetName val="PNT"/>
      <sheetName val="Perm. Test"/>
      <sheetName val="SDM"/>
      <sheetName val="banding"/>
      <sheetName val="prd01-6"/>
      <sheetName val="6106"/>
      <sheetName val="Anls"/>
      <sheetName val="igp-03"/>
      <sheetName val="FKT_PJK"/>
      <sheetName val="A Perhitungan"/>
      <sheetName val="INLAND FACTOR DISTANCE"/>
      <sheetName val="Anls(2)-ARST-A"/>
      <sheetName val="RAB-STR-TRM-A"/>
      <sheetName val="Hsat(1)-STR-A"/>
      <sheetName val="SCHDL"/>
      <sheetName val="RAB-ME-TRM-A"/>
      <sheetName val="RAB-ARS-TRM-A"/>
      <sheetName val="LEMBAR3"/>
      <sheetName val="Sheet6"/>
      <sheetName val="LEMBAR1"/>
      <sheetName val="LEMBAR2"/>
      <sheetName val="LEMBAR4"/>
      <sheetName val="LEMBAR5"/>
      <sheetName val="D2.8"/>
      <sheetName val="daf-7(OK)"/>
      <sheetName val="Penyusutan Inventaris"/>
      <sheetName val="Penyusutan Kendaraan"/>
      <sheetName val="COV"/>
      <sheetName val="RPP-6"/>
      <sheetName val="IDX06"/>
      <sheetName val="SPI"/>
      <sheetName val="304-06"/>
      <sheetName val="Pekerjaan "/>
      <sheetName val="Calcs"/>
      <sheetName val="Har_mat"/>
      <sheetName val="MASTER"/>
      <sheetName val="MT_an"/>
      <sheetName val="Sat Bah _ Up"/>
      <sheetName val="Vol."/>
      <sheetName val="Dftr Hrg Sewa Alat"/>
      <sheetName val="Anl. Div.2"/>
      <sheetName val="HARGA MATERIAL"/>
      <sheetName val="bhn-upah"/>
      <sheetName val="daywork- Tham khao"/>
      <sheetName val="tuong"/>
      <sheetName val="03 Detailed"/>
      <sheetName val="01 Bid Price summary"/>
      <sheetName val="TTDZ22"/>
      <sheetName val="tra-vat-lieu"/>
      <sheetName val="GiaVL"/>
      <sheetName val="R&amp;P"/>
      <sheetName val="gVL"/>
      <sheetName val="THCT"/>
      <sheetName val="THDZ0,4"/>
      <sheetName val="TH DZ35"/>
      <sheetName val="THTram"/>
      <sheetName val="control"/>
      <sheetName val="Quantity"/>
      <sheetName val="XL4Poppy"/>
      <sheetName val="lab bahasa"/>
      <sheetName val="PaintBreak"/>
      <sheetName val="INSSUBCON"/>
      <sheetName val="Ch"/>
      <sheetName val="Unit Price Analysis"/>
    </sheetNames>
    <sheetDataSet>
      <sheetData sheetId="0" refreshError="1"/>
      <sheetData sheetId="1" refreshError="1"/>
      <sheetData sheetId="2" refreshError="1"/>
      <sheetData sheetId="3" refreshError="1">
        <row r="12">
          <cell r="H12">
            <v>85000</v>
          </cell>
        </row>
        <row r="16">
          <cell r="H16">
            <v>9340</v>
          </cell>
        </row>
        <row r="20">
          <cell r="H20">
            <v>233500</v>
          </cell>
        </row>
        <row r="22">
          <cell r="H22">
            <v>256000</v>
          </cell>
        </row>
        <row r="25">
          <cell r="H25">
            <v>290</v>
          </cell>
        </row>
        <row r="26">
          <cell r="H26">
            <v>390</v>
          </cell>
        </row>
        <row r="28">
          <cell r="H28">
            <v>155000</v>
          </cell>
        </row>
        <row r="29">
          <cell r="H29">
            <v>850000</v>
          </cell>
        </row>
        <row r="30">
          <cell r="H30">
            <v>115000</v>
          </cell>
        </row>
        <row r="31">
          <cell r="H31">
            <v>25380</v>
          </cell>
        </row>
        <row r="32">
          <cell r="H32">
            <v>25740</v>
          </cell>
        </row>
        <row r="33">
          <cell r="H33">
            <v>29000</v>
          </cell>
        </row>
        <row r="37">
          <cell r="H37">
            <v>4710</v>
          </cell>
        </row>
        <row r="38">
          <cell r="H38">
            <v>510</v>
          </cell>
        </row>
        <row r="39">
          <cell r="H39">
            <v>1170</v>
          </cell>
        </row>
        <row r="40">
          <cell r="H40">
            <v>148500</v>
          </cell>
        </row>
        <row r="41">
          <cell r="H41">
            <v>75900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sheetName val="anls.beton"/>
      <sheetName val="upah"/>
      <sheetName val="harga"/>
      <sheetName val="Plumbing &amp; Fire"/>
      <sheetName val="Kuantitas &amp; Harga"/>
      <sheetName val="Peralatan"/>
      <sheetName val="4-Basic Price"/>
      <sheetName val="D7(1)"/>
      <sheetName val="5-ALAT(1)"/>
      <sheetName val="an1"/>
      <sheetName val="ut1"/>
      <sheetName val="Basic Price"/>
      <sheetName val="alat"/>
      <sheetName val="S_DAYA"/>
      <sheetName val="RAP"/>
      <sheetName val="Daf 1"/>
      <sheetName val="DKH-1"/>
      <sheetName val="RKP_SIPIL"/>
      <sheetName val="61008"/>
      <sheetName val="anal"/>
      <sheetName val="harsat"/>
      <sheetName val="HARGA DASAR"/>
      <sheetName val="Analisa  BOW"/>
      <sheetName val="Lampiran Metode ijin kerja"/>
      <sheetName val="struktur tdk dipakai"/>
      <sheetName val="lm7-11"/>
      <sheetName val="laru-kbn"/>
      <sheetName val="STR"/>
      <sheetName val="TIME"/>
      <sheetName val="BAG_III"/>
      <sheetName val="bq"/>
      <sheetName val="ANTEK-1"/>
      <sheetName val="rincian"/>
      <sheetName val="ORET2AN"/>
      <sheetName val="DIV I"/>
      <sheetName val="Harga satuan"/>
      <sheetName val="HargaBahan"/>
      <sheetName val="AHS Aspal"/>
      <sheetName val="AC"/>
      <sheetName val="Resume"/>
      <sheetName val="schbhn"/>
      <sheetName val="schalt"/>
      <sheetName val="schtng"/>
      <sheetName val="MASTER"/>
      <sheetName val="SAT UPAH RAPI"/>
      <sheetName val="K"/>
      <sheetName val="E"/>
      <sheetName val="dasboard"/>
      <sheetName val="Material-mr"/>
      <sheetName val="HB "/>
      <sheetName val="U&amp;B"/>
      <sheetName val="SAP"/>
      <sheetName val="VOLUME"/>
      <sheetName val="INPUT"/>
      <sheetName val="351BQMCN"/>
      <sheetName val="Daftar harga"/>
    </sheetNames>
    <sheetDataSet>
      <sheetData sheetId="0" refreshError="1"/>
      <sheetData sheetId="1" refreshError="1"/>
      <sheetData sheetId="2" refreshError="1">
        <row r="12">
          <cell r="E12">
            <v>12500</v>
          </cell>
        </row>
        <row r="18">
          <cell r="E18">
            <v>2500</v>
          </cell>
        </row>
      </sheetData>
      <sheetData sheetId="3" refreshError="1">
        <row r="12">
          <cell r="E12">
            <v>12500</v>
          </cell>
        </row>
        <row r="20">
          <cell r="F20">
            <v>9500</v>
          </cell>
        </row>
        <row r="25">
          <cell r="F25">
            <v>69200</v>
          </cell>
        </row>
        <row r="37">
          <cell r="F37">
            <v>6000</v>
          </cell>
        </row>
        <row r="38">
          <cell r="F38">
            <v>8750</v>
          </cell>
        </row>
        <row r="39">
          <cell r="F39">
            <v>9500</v>
          </cell>
        </row>
        <row r="47">
          <cell r="F47">
            <v>662687</v>
          </cell>
        </row>
        <row r="54">
          <cell r="F54">
            <v>34025</v>
          </cell>
        </row>
        <row r="58">
          <cell r="F58">
            <v>44775</v>
          </cell>
        </row>
        <row r="60">
          <cell r="F60">
            <v>1875000</v>
          </cell>
        </row>
        <row r="86">
          <cell r="F86">
            <v>4900</v>
          </cell>
        </row>
        <row r="92">
          <cell r="F92">
            <v>57750</v>
          </cell>
        </row>
        <row r="93">
          <cell r="F93">
            <v>114000</v>
          </cell>
        </row>
        <row r="94">
          <cell r="F94">
            <v>175000</v>
          </cell>
        </row>
        <row r="95">
          <cell r="F95">
            <v>77750</v>
          </cell>
        </row>
        <row r="103">
          <cell r="F103">
            <v>12200</v>
          </cell>
        </row>
        <row r="106">
          <cell r="F106">
            <v>1200000</v>
          </cell>
        </row>
        <row r="109">
          <cell r="F109">
            <v>800000</v>
          </cell>
        </row>
        <row r="112">
          <cell r="F112">
            <v>750000</v>
          </cell>
        </row>
        <row r="114">
          <cell r="F114">
            <v>500000</v>
          </cell>
        </row>
        <row r="117">
          <cell r="F117">
            <v>111000</v>
          </cell>
        </row>
        <row r="118">
          <cell r="F118">
            <v>41500</v>
          </cell>
        </row>
        <row r="119">
          <cell r="F119">
            <v>40000</v>
          </cell>
        </row>
        <row r="120">
          <cell r="F120">
            <v>45000</v>
          </cell>
        </row>
        <row r="130">
          <cell r="F130">
            <v>11000</v>
          </cell>
        </row>
        <row r="132">
          <cell r="F132">
            <v>3000</v>
          </cell>
        </row>
        <row r="175">
          <cell r="F175">
            <v>19675</v>
          </cell>
        </row>
        <row r="177">
          <cell r="F177">
            <v>16000</v>
          </cell>
        </row>
        <row r="180">
          <cell r="F180">
            <v>67000</v>
          </cell>
        </row>
        <row r="181">
          <cell r="F181">
            <v>89000</v>
          </cell>
        </row>
        <row r="192">
          <cell r="F192">
            <v>177000</v>
          </cell>
        </row>
        <row r="193">
          <cell r="F193">
            <v>52500</v>
          </cell>
        </row>
        <row r="194">
          <cell r="F194">
            <v>40000</v>
          </cell>
        </row>
        <row r="195">
          <cell r="F195">
            <v>81000</v>
          </cell>
        </row>
        <row r="241">
          <cell r="F241">
            <v>3300</v>
          </cell>
        </row>
        <row r="252">
          <cell r="F252">
            <v>42000</v>
          </cell>
        </row>
        <row r="254">
          <cell r="F254">
            <v>96000</v>
          </cell>
        </row>
        <row r="261">
          <cell r="F261">
            <v>207450</v>
          </cell>
        </row>
        <row r="267">
          <cell r="F267">
            <v>248000</v>
          </cell>
        </row>
        <row r="286">
          <cell r="F286">
            <v>32000</v>
          </cell>
        </row>
        <row r="287">
          <cell r="F287">
            <v>42500</v>
          </cell>
        </row>
        <row r="307">
          <cell r="F307">
            <v>50000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REal"/>
      <sheetName val="Hrg.Sat"/>
      <sheetName val="Ana-prel"/>
      <sheetName val="Analisa-struktur"/>
      <sheetName val="aNA-BETON"/>
      <sheetName val="DAFTAR ISI"/>
      <sheetName val="REKAP"/>
      <sheetName val="aDDITIONAL"/>
      <sheetName val="BANGUNAN UTAMA"/>
      <sheetName val="BANGUNAN PENUNJANG"/>
      <sheetName val="Hrg_Sat"/>
      <sheetName val="harsat"/>
      <sheetName val="D4"/>
      <sheetName val="D6"/>
      <sheetName val="D7"/>
      <sheetName val="D8"/>
      <sheetName val="Listrik"/>
      <sheetName val="Basic Price"/>
      <sheetName val="Analisa"/>
      <sheetName val="H-BHN"/>
      <sheetName val="A-BANTU"/>
      <sheetName val="BOX PANEL"/>
      <sheetName val="struktur tdk dipakai"/>
      <sheetName val="Bahan1"/>
      <sheetName val="Cover"/>
      <sheetName val="HARGA SATUAN"/>
      <sheetName val="Kuantitas &amp; Harga"/>
      <sheetName val="BASIC"/>
      <sheetName val="alat"/>
      <sheetName val="Aggr"/>
      <sheetName val="4-Basic Price"/>
      <sheetName val="MC-0"/>
      <sheetName val="BOQ"/>
      <sheetName val="5-ALAT(1)"/>
      <sheetName val="Data"/>
      <sheetName val="HS"/>
      <sheetName val="BAHAN"/>
      <sheetName val="Sat~Bahu"/>
      <sheetName val="LKVL_CK_HT_GD1"/>
      <sheetName val="Daftar BOQ"/>
      <sheetName val="Reference"/>
      <sheetName val="HARGA ALAT"/>
      <sheetName val="UMUM"/>
      <sheetName val="Harga Dasar"/>
      <sheetName val="BOQ PREV"/>
      <sheetName val="CH"/>
      <sheetName val="DAF.HRG"/>
      <sheetName val="AHS Aspal"/>
      <sheetName val="SAT_BHN"/>
      <sheetName val="Alat (1)"/>
      <sheetName val="BoQ(APBN)"/>
      <sheetName val="Analisa SNI STANDART "/>
      <sheetName val="Estimate"/>
      <sheetName val="LPP-201"/>
      <sheetName val="3-DIV5"/>
      <sheetName val="anl"/>
      <sheetName val="Bahan "/>
      <sheetName val="Upah"/>
      <sheetName val="Harga Sat"/>
      <sheetName val="CODE"/>
      <sheetName val="1-air"/>
      <sheetName val="HSD ALAT"/>
      <sheetName val="HSD BAHAN"/>
      <sheetName val="HSD UPAH"/>
      <sheetName val="Kuantitas"/>
      <sheetName val="AN"/>
      <sheetName val="Sheet1"/>
      <sheetName val="harga"/>
      <sheetName val="MS"/>
      <sheetName val="ALAT-1"/>
      <sheetName val="gaji"/>
      <sheetName val="BQ"/>
      <sheetName val="hsp-STR-ARS"/>
      <sheetName val="hs_ars"/>
      <sheetName val="Upah+Bahan"/>
      <sheetName val="HB"/>
      <sheetName val="Bq Ars"/>
      <sheetName val="hs-ars"/>
      <sheetName val="H_BHN"/>
      <sheetName val="A_BANTU"/>
      <sheetName val="HS_TRG"/>
      <sheetName val="Sat Bah &amp; Up"/>
      <sheetName val="3"/>
      <sheetName val="Material"/>
      <sheetName val="Analisa STR"/>
      <sheetName val="STRUKTUR-1"/>
      <sheetName val="Hargamat"/>
      <sheetName val="TU"/>
      <sheetName val="BHN"/>
      <sheetName val="REKAP (2)"/>
      <sheetName val="STR"/>
      <sheetName val="JAD-PEL"/>
      <sheetName val="ESCON"/>
      <sheetName val="HargaSatuanPond"/>
      <sheetName val="GSMTOWER"/>
      <sheetName val="indirect"/>
      <sheetName val="satuan_pek_ars"/>
      <sheetName val="Analisa Alat Berat"/>
      <sheetName val="D7(1)"/>
      <sheetName val="BAG-III"/>
      <sheetName val="Mob"/>
      <sheetName val="Ahs.2"/>
      <sheetName val="Ahs.1"/>
      <sheetName val="bhn "/>
      <sheetName val="Elektrikal"/>
      <sheetName val="2.Basic Price"/>
      <sheetName val="dasboard"/>
      <sheetName val="I-KAMAR"/>
      <sheetName val="BAG_2"/>
      <sheetName val="1.Rekap RAB"/>
      <sheetName val="7a. Sewa Alat"/>
      <sheetName val="LKVL-CK-HT-GD1"/>
      <sheetName val="TONG HOP VL-NC"/>
      <sheetName val="chitiet"/>
      <sheetName val="TONGKE3p "/>
      <sheetName val="TH VL, NC, DDHT Thanhphuoc"/>
      <sheetName val="#REF"/>
      <sheetName val="DONGIA"/>
      <sheetName val="DON GIA"/>
      <sheetName val="DG"/>
      <sheetName val="TNHCHINH"/>
      <sheetName val="CHITIET VL-NC"/>
      <sheetName val="Tiepdia"/>
      <sheetName val="TDTKP"/>
      <sheetName val="VCV-BE-TONG"/>
      <sheetName val="SUM"/>
      <sheetName val="URAIAN "/>
      <sheetName val="Sat Bah _ Up"/>
      <sheetName val="std lanjutan"/>
      <sheetName val="ns lanjutan"/>
      <sheetName val="lo"/>
      <sheetName val="Hrg_Sat1"/>
      <sheetName val="DAFTAR_ISI"/>
      <sheetName val="BANGUNAN_UTAMA"/>
      <sheetName val="BANGUNAN_PENUNJANG"/>
      <sheetName val="Pekerjaan "/>
      <sheetName val="ELEC STIS"/>
      <sheetName val="HRG BAHAN &amp; UPAH okk"/>
      <sheetName val="Analis Kusen okk"/>
      <sheetName val="HARGA MATERIAL"/>
      <sheetName val="H.Satuan"/>
      <sheetName val="Vol."/>
      <sheetName val="data_val"/>
      <sheetName val="table"/>
      <sheetName val="kepmenaker150"/>
      <sheetName val="trf-d-i"/>
      <sheetName val="uu13"/>
      <sheetName val="TRF 150"/>
      <sheetName val="trf-d-w"/>
      <sheetName val="trf-dr"/>
      <sheetName val="anal"/>
      <sheetName val="mat&amp;upah"/>
      <sheetName val="Hrg_Sat2"/>
      <sheetName val="DAFTAR_ISI1"/>
      <sheetName val="BANGUNAN_UTAMA1"/>
      <sheetName val="BANGUNAN_PENUNJANG1"/>
      <sheetName val="struktur_tdk_dipakai1"/>
      <sheetName val="struktur_tdk_dipakai"/>
      <sheetName val="Hrg_Sat3"/>
      <sheetName val="DAFTAR_ISI2"/>
      <sheetName val="BANGUNAN_UTAMA2"/>
      <sheetName val="BANGUNAN_PENUNJANG2"/>
      <sheetName val="struktur_tdk_dipakai2"/>
      <sheetName val="Hrg_Sat4"/>
      <sheetName val="DAFTAR_ISI3"/>
      <sheetName val="BANGUNAN_UTAMA3"/>
      <sheetName val="BANGUNAN_PENUNJANG3"/>
      <sheetName val="struktur_tdk_dipakai3"/>
      <sheetName val="01A- RAB"/>
      <sheetName val="Sales"/>
      <sheetName val="Tie Beam GN"/>
      <sheetName val="TOWN"/>
      <sheetName val="PAD-F"/>
      <sheetName val="BAG_III"/>
      <sheetName val="bau"/>
      <sheetName val="MAPP"/>
      <sheetName val="rek det 1-3"/>
      <sheetName val="Anal-SNI"/>
      <sheetName val="DAF.TUL"/>
      <sheetName val="gvl"/>
      <sheetName val="FLAF&amp;PARTSI"/>
      <sheetName val="AGG, C"/>
      <sheetName val="Peralatan (2)"/>
      <sheetName val="INF"/>
      <sheetName val="U,B"/>
      <sheetName val="DAFTAR TBL _ FORM"/>
      <sheetName val="Div2"/>
      <sheetName val="Form 4 _ 4_A"/>
      <sheetName val="T-3.2 UP Material"/>
      <sheetName val="NP"/>
      <sheetName val="B-Price"/>
      <sheetName val="RAB"/>
      <sheetName val="Vibro_Roller"/>
      <sheetName val="BQ_E20_02_Rp_"/>
      <sheetName val="Electrikal"/>
      <sheetName val="Elektronik"/>
      <sheetName val="Plumbing"/>
      <sheetName val="AC"/>
      <sheetName val="Fire Fighting"/>
      <sheetName val="Item Kompensasi"/>
      <sheetName val="HrgMat"/>
      <sheetName val="Bill"/>
      <sheetName val="Summary"/>
      <sheetName val="sch tender"/>
      <sheetName val="rekap rap"/>
      <sheetName val="#REF!"/>
      <sheetName val="6.PEK ASPAL"/>
      <sheetName val="H.SAT"/>
      <sheetName val="RPP01-6"/>
      <sheetName val="ANTEK-1"/>
      <sheetName val="rincian"/>
      <sheetName val="ORET2AN"/>
      <sheetName val="U &amp; B"/>
      <sheetName val="TERMINAL"/>
      <sheetName val="PRICE"/>
      <sheetName val="tifico"/>
      <sheetName val="MTa"/>
      <sheetName val="SELL-SUMM-COST"/>
      <sheetName val="summary "/>
      <sheetName val="BQME"/>
      <sheetName val="An HarSatPek"/>
      <sheetName val="AUG02"/>
      <sheetName val="산근"/>
      <sheetName val="Hrg_Sat5"/>
      <sheetName val="DAFTAR_ISI4"/>
      <sheetName val="BANGUNAN_UTAMA4"/>
      <sheetName val="BANGUNAN_PENUNJANG4"/>
      <sheetName val="Sat_Bah_&amp;_Up"/>
      <sheetName val="HARGA_ALAT"/>
      <sheetName val="Bq_Ars"/>
      <sheetName val="4-Basic_Price"/>
      <sheetName val="struktur_tdk_dipakai4"/>
      <sheetName val="Analisa_STR"/>
      <sheetName val="REKAP_(2)"/>
      <sheetName val="Analisa_Alat_Berat"/>
      <sheetName val="Harga_satuan"/>
      <sheetName val="Ahs_2"/>
      <sheetName val="Ahs_1"/>
      <sheetName val="TONG_HOP_VL-NC"/>
      <sheetName val="TONGKE3p_"/>
      <sheetName val="TH_VL,_NC,_DDHT_Thanhphuoc"/>
      <sheetName val="DON_GIA"/>
      <sheetName val="CHITIET_VL-NC"/>
      <sheetName val="Kuantitas_&amp;_Harga"/>
      <sheetName val="BOX_PANEL"/>
      <sheetName val="TRF_150"/>
      <sheetName val="Basic_Price"/>
      <sheetName val="Vol_"/>
      <sheetName val="01A-_RAB"/>
      <sheetName val="1_Rekap_RAB"/>
      <sheetName val="7a__Sewa_Alat"/>
      <sheetName val="sch_tender"/>
      <sheetName val="rekap_rap"/>
      <sheetName val="H_SAT"/>
      <sheetName val="U_&amp;_B"/>
      <sheetName val="summary_"/>
      <sheetName val="An_HarSatPek"/>
      <sheetName val="Sat_Bah___Up"/>
      <sheetName val="Hrg_Sat6"/>
      <sheetName val="DAFTAR_ISI5"/>
      <sheetName val="BANGUNAN_UTAMA5"/>
      <sheetName val="BANGUNAN_PENUNJANG5"/>
      <sheetName val="Sat_Bah_&amp;_Up1"/>
      <sheetName val="HARGA_ALAT1"/>
      <sheetName val="Bq_Ars1"/>
      <sheetName val="4-Basic_Price1"/>
      <sheetName val="struktur_tdk_dipakai5"/>
      <sheetName val="Analisa_STR1"/>
      <sheetName val="REKAP_(2)1"/>
      <sheetName val="Analisa_Alat_Berat1"/>
      <sheetName val="Harga_satuan1"/>
      <sheetName val="Ahs_21"/>
      <sheetName val="Ahs_11"/>
      <sheetName val="TONG_HOP_VL-NC1"/>
      <sheetName val="TONGKE3p_1"/>
      <sheetName val="TH_VL,_NC,_DDHT_Thanhphuoc1"/>
      <sheetName val="DON_GIA1"/>
      <sheetName val="CHITIET_VL-NC1"/>
      <sheetName val="Kuantitas_&amp;_Harga1"/>
      <sheetName val="BOX_PANEL1"/>
      <sheetName val="TRF_1501"/>
      <sheetName val="Basic_Price1"/>
      <sheetName val="Vol_1"/>
      <sheetName val="01A-_RAB1"/>
      <sheetName val="1_Rekap_RAB1"/>
      <sheetName val="7a__Sewa_Alat1"/>
      <sheetName val="sch_tender1"/>
      <sheetName val="rekap_rap1"/>
      <sheetName val="H_SAT1"/>
      <sheetName val="U_&amp;_B1"/>
      <sheetName val="summary_1"/>
      <sheetName val="An_HarSatPek1"/>
      <sheetName val="Sat_Bah___Up1"/>
      <sheetName val="6_PEK_ASPAL"/>
      <sheetName val="BQ-E20-02(Rp)"/>
      <sheetName val="SAT-DAS"/>
      <sheetName val="Divisi1"/>
      <sheetName val="Perm. Test"/>
      <sheetName val="Genset"/>
      <sheetName val="Rek_ELEKT"/>
      <sheetName val="Telephone"/>
      <sheetName val="Alarm"/>
      <sheetName val="hs_str"/>
      <sheetName val="hs-str"/>
      <sheetName val="rumus"/>
      <sheetName val="JADWAL"/>
      <sheetName val="Daftar Kuantitas &amp; Harga"/>
      <sheetName val="bahan dan upah"/>
      <sheetName val="Data Info"/>
      <sheetName val="Huruf"/>
      <sheetName val="Jadual"/>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LLNUMBER"/>
      <sheetName val="REKAP DEPAN"/>
      <sheetName val="EE"/>
      <sheetName val="UNIT PRICE"/>
      <sheetName val="ANALYSIS"/>
      <sheetName val="BAHAN"/>
      <sheetName val="IGD - nstdr (A)"/>
      <sheetName val="4-Basic Price"/>
      <sheetName val="Analisa"/>
      <sheetName val="Harga "/>
      <sheetName val="upah"/>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vered_Sheet1"/>
      <sheetName val="000000"/>
      <sheetName val="cover"/>
      <sheetName val="sub cover"/>
      <sheetName val="Harsat Upah"/>
      <sheetName val="Harsat Bahan"/>
      <sheetName val="Analisa"/>
      <sheetName val="Harsat Pekerjaan"/>
      <sheetName val="Perhit Beton"/>
      <sheetName val="Perhitungan Besi"/>
      <sheetName val="DAFTAR BESI KANAL C SIKU"/>
      <sheetName val="DAFTAR  BESI IWF"/>
      <sheetName val="bahan-semua daerah"/>
      <sheetName val="upah-semua daerah"/>
      <sheetName val="Pekerjaan  (2)"/>
      <sheetName val="Bag_1"/>
      <sheetName val="DAFTAR 7"/>
      <sheetName val="DAF_1"/>
      <sheetName val="DAFTAR_8"/>
    </sheetNames>
    <sheetDataSet>
      <sheetData sheetId="0" refreshError="1"/>
      <sheetData sheetId="1" refreshError="1"/>
      <sheetData sheetId="2" refreshError="1"/>
      <sheetData sheetId="3" refreshError="1"/>
      <sheetData sheetId="4" refreshError="1">
        <row r="7">
          <cell r="A7" t="str">
            <v>kode</v>
          </cell>
          <cell r="E7" t="str">
            <v>Rp.</v>
          </cell>
        </row>
        <row r="9">
          <cell r="A9" t="str">
            <v>PK01</v>
          </cell>
          <cell r="B9">
            <v>1</v>
          </cell>
          <cell r="D9" t="str">
            <v>PEKERJA</v>
          </cell>
          <cell r="E9">
            <v>20750</v>
          </cell>
        </row>
        <row r="10">
          <cell r="A10" t="str">
            <v>PK02</v>
          </cell>
          <cell r="B10">
            <v>2</v>
          </cell>
          <cell r="D10" t="str">
            <v>PEKERJA SETENGAH TERAMPIL</v>
          </cell>
          <cell r="E10">
            <v>21750</v>
          </cell>
        </row>
        <row r="11">
          <cell r="A11" t="str">
            <v>PK03</v>
          </cell>
          <cell r="B11">
            <v>3</v>
          </cell>
          <cell r="D11" t="str">
            <v>PEKERJA TERAMPIL</v>
          </cell>
          <cell r="E11">
            <v>23500</v>
          </cell>
        </row>
        <row r="12">
          <cell r="A12" t="str">
            <v>PK03A</v>
          </cell>
          <cell r="B12">
            <v>4</v>
          </cell>
          <cell r="D12" t="str">
            <v>TUKANG GALI</v>
          </cell>
          <cell r="E12">
            <v>26500</v>
          </cell>
        </row>
        <row r="13">
          <cell r="A13" t="str">
            <v>PK04</v>
          </cell>
          <cell r="B13">
            <v>5</v>
          </cell>
          <cell r="D13" t="str">
            <v>TUKANG BATU SETENGAH TERAMPIL</v>
          </cell>
          <cell r="E13">
            <v>26500</v>
          </cell>
        </row>
        <row r="14">
          <cell r="A14" t="str">
            <v>PK05</v>
          </cell>
          <cell r="B14">
            <v>6</v>
          </cell>
          <cell r="D14" t="str">
            <v>TUKANG BATU TERAMPIL</v>
          </cell>
          <cell r="E14">
            <v>27750</v>
          </cell>
        </row>
        <row r="15">
          <cell r="A15" t="str">
            <v>PK06</v>
          </cell>
          <cell r="B15">
            <v>7</v>
          </cell>
          <cell r="D15" t="str">
            <v>KEPALA TUKANG BATU</v>
          </cell>
          <cell r="E15">
            <v>29750</v>
          </cell>
        </row>
        <row r="16">
          <cell r="A16" t="str">
            <v>PK07</v>
          </cell>
          <cell r="B16">
            <v>8</v>
          </cell>
          <cell r="D16" t="str">
            <v>TUKANG KAYU SETENGAH TERAMPIL</v>
          </cell>
          <cell r="E16">
            <v>27000</v>
          </cell>
        </row>
        <row r="17">
          <cell r="A17" t="str">
            <v>PK08</v>
          </cell>
          <cell r="B17">
            <v>9</v>
          </cell>
          <cell r="D17" t="str">
            <v>TUKANG KAYU TERAMPIL</v>
          </cell>
          <cell r="E17">
            <v>29000</v>
          </cell>
        </row>
        <row r="18">
          <cell r="A18" t="str">
            <v>PK09</v>
          </cell>
          <cell r="B18">
            <v>10</v>
          </cell>
          <cell r="D18" t="str">
            <v>KEPALA TUKANG KAYU</v>
          </cell>
          <cell r="E18">
            <v>31250</v>
          </cell>
        </row>
        <row r="19">
          <cell r="A19" t="str">
            <v>PK10</v>
          </cell>
          <cell r="B19">
            <v>11</v>
          </cell>
          <cell r="D19" t="str">
            <v>TUKANG CAT / PELITUR SETENGAH TERAMPIL</v>
          </cell>
          <cell r="E19">
            <v>27000</v>
          </cell>
        </row>
        <row r="20">
          <cell r="A20" t="str">
            <v>PK11</v>
          </cell>
          <cell r="B20">
            <v>12</v>
          </cell>
          <cell r="D20" t="str">
            <v>TUKANG CAT / PELITUR TERAMPIL</v>
          </cell>
          <cell r="E20">
            <v>29000</v>
          </cell>
        </row>
        <row r="21">
          <cell r="A21" t="str">
            <v>PK12</v>
          </cell>
          <cell r="B21">
            <v>13</v>
          </cell>
          <cell r="D21" t="str">
            <v>KEPALA TUKANG CAT / PELITUR</v>
          </cell>
          <cell r="E21">
            <v>31250</v>
          </cell>
        </row>
        <row r="22">
          <cell r="A22" t="str">
            <v>PK13</v>
          </cell>
          <cell r="B22">
            <v>14</v>
          </cell>
          <cell r="D22" t="str">
            <v>TUKANG BESI BETON SETENGAH TERAMPIL</v>
          </cell>
          <cell r="E22">
            <v>26250</v>
          </cell>
        </row>
        <row r="23">
          <cell r="A23" t="str">
            <v>PK14</v>
          </cell>
          <cell r="B23">
            <v>15</v>
          </cell>
          <cell r="D23" t="str">
            <v>TUKANG BESI BETON TERAMPIL</v>
          </cell>
          <cell r="E23">
            <v>29000</v>
          </cell>
        </row>
        <row r="24">
          <cell r="A24" t="str">
            <v>PK15</v>
          </cell>
          <cell r="B24">
            <v>16</v>
          </cell>
          <cell r="D24" t="str">
            <v>KEPALA TUKANG BESI BETON</v>
          </cell>
          <cell r="E24">
            <v>32000</v>
          </cell>
        </row>
        <row r="25">
          <cell r="A25" t="str">
            <v>PK16</v>
          </cell>
          <cell r="B25">
            <v>17</v>
          </cell>
          <cell r="D25" t="str">
            <v>TUKANG BESI PROFIL SETENGAH TERAMPIL</v>
          </cell>
          <cell r="E25">
            <v>28750</v>
          </cell>
        </row>
        <row r="26">
          <cell r="A26" t="str">
            <v>PK17</v>
          </cell>
          <cell r="B26">
            <v>18</v>
          </cell>
          <cell r="D26" t="str">
            <v>TUKANG BESI PROFIL TERAMPIL</v>
          </cell>
          <cell r="E26">
            <v>31250</v>
          </cell>
        </row>
        <row r="27">
          <cell r="A27" t="str">
            <v>PK18</v>
          </cell>
          <cell r="B27">
            <v>19</v>
          </cell>
          <cell r="D27" t="str">
            <v>KEPALA TUKANG BESI PROFIL</v>
          </cell>
          <cell r="E27">
            <v>35250</v>
          </cell>
        </row>
        <row r="28">
          <cell r="A28" t="str">
            <v>PK19</v>
          </cell>
          <cell r="B28">
            <v>20</v>
          </cell>
          <cell r="D28" t="str">
            <v>MANDOR</v>
          </cell>
          <cell r="E28">
            <v>33000</v>
          </cell>
        </row>
        <row r="29">
          <cell r="A29" t="str">
            <v>PK20</v>
          </cell>
          <cell r="B29">
            <v>21</v>
          </cell>
          <cell r="D29" t="str">
            <v>OPERATOR ALAT BESAR</v>
          </cell>
          <cell r="E29">
            <v>39500</v>
          </cell>
        </row>
        <row r="30">
          <cell r="A30" t="str">
            <v>PK21</v>
          </cell>
          <cell r="B30">
            <v>22</v>
          </cell>
          <cell r="D30" t="str">
            <v>PEMBANTU OPERATOR / MEKANIK</v>
          </cell>
          <cell r="E30">
            <v>37500</v>
          </cell>
        </row>
        <row r="31">
          <cell r="A31" t="str">
            <v>PK22</v>
          </cell>
          <cell r="B31">
            <v>23</v>
          </cell>
          <cell r="D31" t="str">
            <v>SUPIR TRUK</v>
          </cell>
          <cell r="E31">
            <v>35000</v>
          </cell>
        </row>
        <row r="32">
          <cell r="A32" t="str">
            <v>PK23</v>
          </cell>
          <cell r="B32">
            <v>24</v>
          </cell>
          <cell r="D32" t="str">
            <v>KENEK TRUK</v>
          </cell>
          <cell r="E32">
            <v>23000</v>
          </cell>
        </row>
        <row r="33">
          <cell r="A33" t="str">
            <v>PK24</v>
          </cell>
          <cell r="B33">
            <v>25</v>
          </cell>
          <cell r="D33" t="str">
            <v>PENJAGA MALAM</v>
          </cell>
          <cell r="E33">
            <v>20000</v>
          </cell>
        </row>
        <row r="35">
          <cell r="A35" t="str">
            <v>zz99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E"/>
      <sheetName val="SAT-BHN"/>
      <sheetName val="A-ARS"/>
      <sheetName val="ANL-SANI"/>
      <sheetName val="U-BOR"/>
      <sheetName val="AL"/>
      <sheetName val="P"/>
      <sheetName val="G"/>
      <sheetName val="BAU"/>
      <sheetName val="R"/>
      <sheetName val="B"/>
      <sheetName val="SUM"/>
      <sheetName val="ATU2"/>
      <sheetName val="KURVAS"/>
      <sheetName val="A2"/>
    </sheetNames>
    <sheetDataSet>
      <sheetData sheetId="0" refreshError="1"/>
      <sheetData sheetId="1" refreshError="1">
        <row r="11">
          <cell r="H11">
            <v>26500</v>
          </cell>
        </row>
        <row r="14">
          <cell r="H14">
            <v>3680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atuan"/>
      <sheetName val="BILL"/>
      <sheetName val="REKAP 1 SECTION"/>
      <sheetName val="DIREC COST"/>
      <sheetName val="BEKISTING"/>
      <sheetName val="form besi"/>
      <sheetName val="REKAP STRUCTURE"/>
      <sheetName val="BESI"/>
      <sheetName val="H_Satuan"/>
      <sheetName val="Master 1.0"/>
      <sheetName val="metode"/>
      <sheetName val="H_Satuan1"/>
      <sheetName val="REKAP_1_SECTION"/>
      <sheetName val="DIREC_COST"/>
      <sheetName val="form_besi"/>
      <sheetName val="REKAP_STRUCTURE"/>
      <sheetName val="lamp. 12"/>
      <sheetName val="Rp"/>
      <sheetName val="Potongan"/>
      <sheetName val="BPM"/>
      <sheetName val="GRAND REKAP"/>
      <sheetName val="A-11 Steel Str (2)"/>
      <sheetName val="Pipe"/>
      <sheetName val="Material"/>
      <sheetName val="ANALISA GRS TENGAH"/>
      <sheetName val="HSTANAH.XLS"/>
      <sheetName val="351BQMCN"/>
      <sheetName val="D4"/>
      <sheetName val="D6"/>
      <sheetName val="D7"/>
      <sheetName val="D8"/>
      <sheetName val="AHS"/>
      <sheetName val="BAHAN &amp; UPAH"/>
      <sheetName val="BQ ARS"/>
      <sheetName val="4"/>
      <sheetName val="Harsat"/>
      <sheetName val="FORM X COST"/>
      <sheetName val="Mobilisasi"/>
      <sheetName val="ANAL2"/>
      <sheetName val="Analisa Upah &amp; Bahan Plum"/>
      <sheetName val="IPL_SCHEDULE"/>
      <sheetName val="J"/>
      <sheetName val="I-KAMAR"/>
      <sheetName val="EK"/>
      <sheetName val="Analisa &amp; Upah"/>
      <sheetName val="Koefisien"/>
      <sheetName val="BID_PRC"/>
      <sheetName val="PRC_COMP"/>
      <sheetName val="Instalasi"/>
      <sheetName val="ch"/>
      <sheetName val="Summary"/>
      <sheetName val="REQDELTA"/>
      <sheetName val="H-BHN"/>
      <sheetName val="unit rate-b3"/>
      <sheetName val="rekap.c"/>
      <sheetName val="an el"/>
      <sheetName val="PLUMBING 2"/>
      <sheetName val="Bahan"/>
      <sheetName val="CV"/>
      <sheetName val="dia-in"/>
      <sheetName val="Hrg"/>
      <sheetName val="Analisa"/>
      <sheetName val="daftar Upah"/>
      <sheetName val="Pos 4-1"/>
      <sheetName val="Harga "/>
      <sheetName val="vol. ARS"/>
      <sheetName val="anl"/>
      <sheetName val="kusen"/>
      <sheetName val="TOTAL SPK"/>
      <sheetName val="upah"/>
      <sheetName val="SEX"/>
      <sheetName val="ahas-ins"/>
      <sheetName val="basic_price"/>
      <sheetName val="HSTANAH"/>
      <sheetName val="HSBETON"/>
      <sheetName val="4-Basic Price"/>
      <sheetName val="Faktor Konversi"/>
      <sheetName val="Master_1_0"/>
      <sheetName val="KP1590_E"/>
      <sheetName val="Kuantitas &amp; Harga Seg.1"/>
      <sheetName val="DAF-2"/>
      <sheetName val="MAP"/>
      <sheetName val="Elektrikal"/>
      <sheetName val="tknk"/>
      <sheetName val="Cash2"/>
      <sheetName val="induk1"/>
      <sheetName val="Data"/>
      <sheetName val="D-1"/>
      <sheetName val="Cover"/>
      <sheetName val="Bill of Qty MEP"/>
      <sheetName val="Basement Estimate"/>
      <sheetName val="HARGA ME"/>
      <sheetName val="As"/>
      <sheetName val="Estimate"/>
      <sheetName val="rab me (by owner) "/>
      <sheetName val="BQ (by owner)"/>
      <sheetName val="rab me (fisik)"/>
      <sheetName val="01A- RAB"/>
      <sheetName val="JUDUL"/>
      <sheetName val="ELEVATED SLAB"/>
      <sheetName val="Analisa 2"/>
      <sheetName val="villa"/>
      <sheetName val="rab"/>
      <sheetName val="HARGA MATERIAL"/>
      <sheetName val="HS"/>
      <sheetName val="coeff"/>
      <sheetName val="Memb Schd"/>
      <sheetName val="BQ"/>
      <sheetName val="HB "/>
      <sheetName val="Hrg_Sat"/>
      <sheetName val="bhn "/>
      <sheetName val="Sheet6"/>
      <sheetName val="RAB_HREZ"/>
      <sheetName val="ANAL_HREZ"/>
      <sheetName val="Hargamat"/>
      <sheetName val="Analisa Harga Satuan"/>
      <sheetName val="INDEKS"/>
      <sheetName val="JABATAN"/>
      <sheetName val="Analisa Upah _ Bahan Plum"/>
      <sheetName val="Pt"/>
      <sheetName val="rek det 1-3"/>
      <sheetName val="Harga Bahan"/>
      <sheetName val="Analisa RAB"/>
      <sheetName val="Daf 1"/>
      <sheetName val="A"/>
      <sheetName val="Supply Agrmnt"/>
      <sheetName val="Bengkel_str"/>
      <sheetName val="Bengkel_fin"/>
      <sheetName val="Pagar_hal"/>
      <sheetName val="Fasilitas"/>
      <sheetName val="AC_C"/>
      <sheetName val="Du_lieu"/>
      <sheetName val="satuan_pek_ars"/>
      <sheetName val="gaji"/>
      <sheetName val="POS-4.1"/>
      <sheetName val="Rekap Dc"/>
      <sheetName val="Rekap"/>
      <sheetName val="PHU 05"/>
      <sheetName val="i-j. Pengalaman"/>
      <sheetName val="FORM 3A"/>
      <sheetName val="Perhitungan RAB"/>
      <sheetName val="Tabel_Bantu"/>
      <sheetName val="Scedule"/>
      <sheetName val="harga2014"/>
      <sheetName val="crewlist S"/>
      <sheetName val="prog-mgu"/>
      <sheetName val="HB0703"/>
      <sheetName val="Harga satuan"/>
      <sheetName val="Harga ME "/>
      <sheetName val="Progres"/>
      <sheetName val="Currency Rate"/>
      <sheetName val="HPP"/>
      <sheetName val="HSD"/>
      <sheetName val="Indirect Cost"/>
      <sheetName val="SERVICES FEE"/>
      <sheetName val="Foundation"/>
      <sheetName val="Pancang"/>
      <sheetName val="BD Cvl"/>
      <sheetName val="Diskon"/>
      <sheetName val="Conveyor"/>
      <sheetName val="Erection SS"/>
      <sheetName val="Civil-Structure"/>
      <sheetName val="UAHS"/>
      <sheetName val="Eng"/>
      <sheetName val="단중표"/>
      <sheetName val="Sheet1"/>
      <sheetName val="Upah Bahan"/>
      <sheetName val="daftar harga"/>
      <sheetName val="struktur"/>
      <sheetName val="ESCON"/>
      <sheetName val="PENAWARAN"/>
      <sheetName val="H_Satuan2"/>
      <sheetName val="REKAP_1_SECTION1"/>
      <sheetName val="DIREC_COST1"/>
      <sheetName val="form_besi1"/>
      <sheetName val="REKAP_STRUCTURE1"/>
      <sheetName val="lamp__12"/>
      <sheetName val="GRAND_REKAP"/>
      <sheetName val="A-11_Steel_Str_(2)"/>
      <sheetName val="Analisa_Upah_&amp;_Bahan_Plum"/>
      <sheetName val="ANALISA_GRS_TENGAH"/>
      <sheetName val="BAHAN_&amp;_UPAH"/>
      <sheetName val="Analisa_&amp;_Upah"/>
      <sheetName val="Sit1"/>
      <sheetName val="tb"/>
      <sheetName val="HARSAT-lhn"/>
      <sheetName val="Peralatan"/>
      <sheetName val="ISBL-CIV"/>
      <sheetName val="REF.ONLY"/>
      <sheetName val="LO"/>
      <sheetName val="MAP-2"/>
      <sheetName val="NM"/>
      <sheetName val="LIFT DOM"/>
      <sheetName val="dboard( asli)"/>
      <sheetName val="RAB STR JETTY &amp; F.PENUNJANG"/>
      <sheetName val="NAME"/>
      <sheetName val="APP-9"/>
      <sheetName val="Informasi"/>
      <sheetName val="koef"/>
      <sheetName val="DAF-1"/>
      <sheetName val="Testing"/>
      <sheetName val="BM"/>
      <sheetName val="RAB RIIL kayu"/>
      <sheetName val="B-P"/>
      <sheetName val="Unit Rate Indirect"/>
      <sheetName val="UMUM"/>
      <sheetName val="ANGGARAN"/>
      <sheetName val="grafik"/>
      <sheetName val="Rekap-SD"/>
      <sheetName val="AC"/>
      <sheetName val="pemasaran2013"/>
      <sheetName val="3. KONTRAK(stu)"/>
      <sheetName val="HIDRO"/>
      <sheetName val="HRG BHN"/>
      <sheetName val="Sub"/>
      <sheetName val="hsat-SD"/>
      <sheetName val="an-satuan"/>
      <sheetName val="Rkp"/>
      <sheetName val="I_KAMAR"/>
      <sheetName val="Anls"/>
      <sheetName val="Hrg-Das"/>
      <sheetName val="Anal-1"/>
      <sheetName val="AnalisaSIPIL RIIL RAP"/>
      <sheetName val="DivX"/>
      <sheetName val="Anal "/>
      <sheetName val="BAHAN-2"/>
      <sheetName val="TOEVOER"/>
      <sheetName val="Fill this out first___"/>
      <sheetName val="DKH"/>
      <sheetName val="A Paint Jotun Penguard"/>
      <sheetName val="BOQ ori"/>
      <sheetName val="3-DIV5"/>
      <sheetName val="SUB TOTAL___"/>
      <sheetName val="HSA &amp; PAB"/>
      <sheetName val="Harga Upah "/>
      <sheetName val="17.ALS-saluran+BC"/>
      <sheetName val="HARGA UPAH"/>
      <sheetName val="Sewa Alat-1"/>
      <sheetName val="bukan PNS"/>
      <sheetName val="Mon Upah"/>
      <sheetName val="Time Schedule"/>
      <sheetName val="JUML-SDM"/>
      <sheetName val="BE-02"/>
      <sheetName val="anal pipa"/>
      <sheetName val="Harsat Upah"/>
      <sheetName val="Analisa Prov'07"/>
      <sheetName val="2-AHSP"/>
      <sheetName val="H Satuan Dasar"/>
      <sheetName val="bhn-upah"/>
      <sheetName val="Ur_Pil"/>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perbhn"/>
      <sheetName val="HARDAS"/>
      <sheetName val="waktu"/>
      <sheetName val="COST"/>
      <sheetName val="D2.4"/>
      <sheetName val="D3-3"/>
      <sheetName val="D4.3 (TE)"/>
      <sheetName val="D5.3 (TF) "/>
      <sheetName val="D8.3 (TJ)"/>
      <sheetName val="Analisa Tekhnis"/>
      <sheetName val="Progress"/>
      <sheetName val="PAKET 1"/>
      <sheetName val="TOTAL"/>
      <sheetName val="Harga"/>
      <sheetName val="Bill of Qty"/>
      <sheetName val="pricing"/>
      <sheetName val="Sum"/>
      <sheetName val="SITE-E"/>
      <sheetName val="SD (1)"/>
      <sheetName val="견적기준"/>
      <sheetName val="Bill rekap"/>
      <sheetName val="dasar"/>
      <sheetName val="KEUANGAN"/>
      <sheetName val="RENCANA KERJA"/>
      <sheetName val="Scenario"/>
      <sheetName val="TS"/>
      <sheetName val="FORM_X_COST"/>
      <sheetName val="Analisa_Upah___Bahan_Plum"/>
      <sheetName val="rekap_c"/>
      <sheetName val="HSTANAH_XLS"/>
      <sheetName val="PLUMBING_2"/>
      <sheetName val="BQ_ARS"/>
      <sheetName val="bhn_"/>
      <sheetName val="Supply_Agrmnt"/>
      <sheetName val="an_el"/>
      <sheetName val="Memb_Schd"/>
      <sheetName val="daftar_Upah"/>
      <sheetName val="Pos_4-1"/>
      <sheetName val="Harga_"/>
      <sheetName val="vol__ARS"/>
      <sheetName val="TOTAL_SPK"/>
      <sheetName val="POS-4_1"/>
      <sheetName val="Rekap_Dc"/>
      <sheetName val="PHU_05"/>
      <sheetName val="Bill_of_Qty_MEP"/>
      <sheetName val="Basement_Estimate"/>
      <sheetName val="HARGA_ME"/>
      <sheetName val="Analisa_2"/>
      <sheetName val="HARGA_MATERIAL"/>
      <sheetName val="ELEVATED_SLAB"/>
      <sheetName val="unit_rate-b3"/>
      <sheetName val="rab_me_(by_owner)_"/>
      <sheetName val="BQ_(by_owner)"/>
      <sheetName val="rab_me_(fisik)"/>
      <sheetName val="01A-_RAB"/>
      <sheetName val="Analisa_Harga_Satuan"/>
      <sheetName val="Harga_Bahan"/>
      <sheetName val="Daf_1"/>
      <sheetName val="HB_"/>
      <sheetName val="rek_det_1-3"/>
      <sheetName val="daftar_harga"/>
      <sheetName val="REF_ONLY"/>
      <sheetName val="Rumus"/>
      <sheetName val="5-Peralatan"/>
      <sheetName val="Agregat Halus &amp; Kasar"/>
      <sheetName val="610.04"/>
      <sheetName val="DATABASE"/>
      <sheetName val="GFA-20-N"/>
      <sheetName val="Analisa RAP"/>
      <sheetName val="Bahan B"/>
      <sheetName val="RAP"/>
      <sheetName val="Telusur"/>
      <sheetName val="Upah B"/>
      <sheetName val="???"/>
      <sheetName val="Harga Bahan &amp; Upah"/>
      <sheetName val="TABLE"/>
      <sheetName val="h-013211-2"/>
      <sheetName val="Door &amp; Window Podium"/>
      <sheetName val="San PD"/>
      <sheetName val="AHS (ci,str,ars)"/>
      <sheetName val="Kuantitas &amp; Harga"/>
      <sheetName val="2. Informasi"/>
      <sheetName val="div4"/>
      <sheetName val="div2"/>
      <sheetName val="div71"/>
      <sheetName val="div7"/>
      <sheetName val="div31"/>
      <sheetName val="div3"/>
      <sheetName val="FORM 7"/>
      <sheetName val="SBDY Jemb Tayan"/>
      <sheetName val="Evaporator"/>
      <sheetName val="NP"/>
      <sheetName val="ahs1"/>
      <sheetName val="ahs3"/>
      <sheetName val="Unit Cost"/>
      <sheetName val="ANALISA GR_x0000__x0000__x0000__x0000__x0000_GAH"/>
      <sheetName val="Str A"/>
      <sheetName val="Analisa Tend"/>
      <sheetName val="struktur tdk dipakai"/>
      <sheetName val="G_SUMMARY"/>
      <sheetName val="BQ PABX"/>
      <sheetName val="ANALISA GR?????GAH"/>
      <sheetName val="DF-7 (2)"/>
      <sheetName val="DF-7"/>
      <sheetName val="ANALISA GR"/>
      <sheetName val="ANALISA GR_____GAH"/>
      <sheetName val="BAHAN "/>
      <sheetName val="Harga bahan-1"/>
      <sheetName val="rekap1"/>
      <sheetName val="DETAIL POS 123"/>
      <sheetName val="___"/>
      <sheetName val="Harsat Bahan"/>
      <sheetName val="Uraian Teknis"/>
      <sheetName val="Rekap Direct Cost"/>
      <sheetName val="Sheet3"/>
      <sheetName val="Harga Sat Das"/>
      <sheetName val="Brdw"/>
      <sheetName val="Pricing-2"/>
      <sheetName val="Isolasi Luar Dalam"/>
      <sheetName val="Isolasi Luar"/>
      <sheetName val="Jabar"/>
      <sheetName val="Jateng"/>
      <sheetName val="Jatim"/>
      <sheetName val="Pusat"/>
      <sheetName val="Sulawesi"/>
      <sheetName val="Sumbagsel"/>
      <sheetName val="WRItten(2)"/>
      <sheetName val="boq"/>
      <sheetName val="Harsat Pekerjaan"/>
      <sheetName val="Surat Pernyataan"/>
      <sheetName val="rekapan"/>
      <sheetName val="Terbilang"/>
      <sheetName val="HASAT DASAR"/>
      <sheetName val="NEX24 DB"/>
      <sheetName val="H.SAT"/>
      <sheetName val="fill in first"/>
      <sheetName val="hafele"/>
      <sheetName val="Hrg Upah Bhn"/>
      <sheetName val="DAFTAR HARGA BAHAN "/>
      <sheetName val="OP. PERJAM"/>
      <sheetName val="K.Lokal"/>
      <sheetName val="B. PERSONIL"/>
      <sheetName val="Lamp_V"/>
      <sheetName val="An-Alat"/>
      <sheetName val="RANGE BAHAN"/>
      <sheetName val="SAT-DAS"/>
      <sheetName val="Pengujian"/>
      <sheetName val="Master"/>
      <sheetName val="Analisa (ok punya)"/>
      <sheetName val="Personil"/>
      <sheetName val="Indirect_Const"/>
      <sheetName val="SP"/>
      <sheetName val="ANALISA GR_x005f_x0000__x005f_x0000__x005f_x0000_"/>
      <sheetName val="ANALISA GR_x005f_x005f_x005f_x0000__x005f_x005f_x"/>
      <sheetName val="camp"/>
      <sheetName val="adukan "/>
      <sheetName val="bhan"/>
      <sheetName val="itempek"/>
      <sheetName val="Cdg"/>
      <sheetName val="Item1"/>
      <sheetName val="Item2"/>
      <sheetName val="tanah"/>
      <sheetName val="kapalat"/>
      <sheetName val="Proses"/>
      <sheetName val="Analisa Alat"/>
      <sheetName val="Item3"/>
      <sheetName val="Item5"/>
      <sheetName val="Item6"/>
      <sheetName val="Item7"/>
      <sheetName val="Item8"/>
      <sheetName val="Pareto"/>
      <sheetName val="Item10"/>
      <sheetName val="Gorong-2"/>
      <sheetName val="H-quarry"/>
      <sheetName val="Pas-batu"/>
      <sheetName val="Resiko"/>
      <sheetName val="Vol K.225"/>
      <sheetName val="Titip"/>
      <sheetName val="REKAP TOTAL"/>
      <sheetName val=" REKAP B GEDUNG PRAMUKA"/>
      <sheetName val="A PENDOPO"/>
      <sheetName val="pond"/>
      <sheetName val="dind"/>
      <sheetName val="kayu"/>
      <sheetName val="langit"/>
      <sheetName val="B. GEDUNG PRAMUKA"/>
      <sheetName val="SURAT PENAWARAN"/>
      <sheetName val=" REKAP A PENDOPO"/>
      <sheetName val="PV"/>
      <sheetName val="CB"/>
      <sheetName val="KBL"/>
      <sheetName val="Ana-ALAT"/>
      <sheetName val="ARL"/>
      <sheetName val="TRY"/>
      <sheetName val="SAT EL"/>
      <sheetName val="Bilang"/>
      <sheetName val="RANGKUMAN"/>
      <sheetName val="REK"/>
      <sheetName val="MPU"/>
      <sheetName val="MAJ"/>
      <sheetName val="MET-utama"/>
      <sheetName val="MET"/>
      <sheetName val="MOB"/>
      <sheetName val="URAI"/>
      <sheetName val="PLANT"/>
      <sheetName val="BATU"/>
      <sheetName val="DLAT"/>
      <sheetName val="DLAT (2)"/>
      <sheetName val="SCHED"/>
      <sheetName val="STAF"/>
      <sheetName val="MET-RUT"/>
      <sheetName val="DLAMP"/>
      <sheetName val="RUT"/>
      <sheetName val="HSatuan"/>
      <sheetName val="Perm. Test"/>
      <sheetName val="FAK"/>
      <sheetName val="DRUP (ASLI)"/>
      <sheetName val="bayar_04_fak"/>
      <sheetName val="analisa el"/>
      <sheetName val="H Sat Jembatan"/>
      <sheetName val="IPA1"/>
      <sheetName val="JALAN"/>
      <sheetName val="Anls Hrg Sat"/>
      <sheetName val="bilangan"/>
      <sheetName val="JobSheet"/>
      <sheetName val="AHS - Riel"/>
      <sheetName val="Amount"/>
      <sheetName val="Basic"/>
      <sheetName val="Daftar Staff"/>
      <sheetName val="Quantity"/>
      <sheetName val="Mall"/>
      <sheetName val="Structure"/>
      <sheetName val="COST SUMM"/>
      <sheetName val="PileCap"/>
      <sheetName val="HPP TOTAL"/>
      <sheetName val="HPP 3 Tower"/>
      <sheetName val="H-SATUAN"/>
      <sheetName val="HRG BAHAN &amp; UPAH okk"/>
      <sheetName val="Analis Kusen okk"/>
      <sheetName val="Ana. PU"/>
      <sheetName val="RAB REVISI"/>
      <sheetName val="analisa panel"/>
      <sheetName val="DFT_ HRG BHN _ UPAH"/>
      <sheetName val="ANALISA STR _ ARS"/>
      <sheetName val="10 yr val"/>
      <sheetName val="Input"/>
      <sheetName val="Financials"/>
      <sheetName val="faktor"/>
      <sheetName val="6-AGREGAT"/>
      <sheetName val="H_Satuan3"/>
      <sheetName val="REKAP_1_SECTION2"/>
      <sheetName val="DIREC_COST2"/>
      <sheetName val="form_besi2"/>
      <sheetName val="REKAP_STRUCTURE2"/>
      <sheetName val="lamp__121"/>
      <sheetName val="Master_1_01"/>
      <sheetName val="GRAND_REKAP1"/>
      <sheetName val="A-11_Steel_Str_(2)1"/>
      <sheetName val="Analisa_&amp;_Upah1"/>
      <sheetName val="ANALISA_GRS_TENGAH1"/>
      <sheetName val="BAHAN_&amp;_UPAH1"/>
      <sheetName val="Analisa_Upah_&amp;_Bahan_Plum1"/>
      <sheetName val="17_ALS-saluran+BC"/>
      <sheetName val="HARGA_UPAH"/>
      <sheetName val="Sewa_Alat-1"/>
      <sheetName val="Harga_Sat_Das"/>
      <sheetName val="Harga_satuan"/>
      <sheetName val="crewlist_S"/>
      <sheetName val="Harga_ME_"/>
      <sheetName val="Upah_Bahan"/>
      <sheetName val="LIFT_DOM"/>
      <sheetName val="dboard(_asli)"/>
      <sheetName val="RAB_STR_JETTY_&amp;_F_PENUNJANG"/>
      <sheetName val="Currency_Rate"/>
      <sheetName val="Analisa_RAB"/>
      <sheetName val="FORM_3A"/>
      <sheetName val="Perhitungan_RAB"/>
      <sheetName val="RAB_RIIL_kayu"/>
      <sheetName val="Indirect_Cost"/>
      <sheetName val="SERVICES_FEE"/>
      <sheetName val="BD_Cvl"/>
      <sheetName val="Erection_SS"/>
      <sheetName val="Unit_Rate_Indirect"/>
      <sheetName val="anls space frame"/>
      <sheetName val="hrg.bhn"/>
      <sheetName val="ISIAN"/>
      <sheetName val="Har Sat"/>
      <sheetName val="概総括1"/>
      <sheetName val="電気設備表"/>
      <sheetName val="ANALISA GR_x0000__x0000__x0000_"/>
      <sheetName val="Basic Price"/>
      <sheetName val="Unit Price"/>
      <sheetName val="tifico"/>
      <sheetName val="Evaluasi"/>
      <sheetName val="Sumber Daya"/>
      <sheetName val="2703.1"/>
      <sheetName val="Sheet2"/>
      <sheetName val="LISTRIK"/>
      <sheetName val="BQ-E20-02(Rp)"/>
      <sheetName val="Bill 4.1"/>
      <sheetName val="61004"/>
      <sheetName val="anal_pipa"/>
      <sheetName val="Harsat_Upah"/>
      <sheetName val="PAKET_1"/>
      <sheetName val="Agregat_Halus_&amp;_Kasar"/>
      <sheetName val="bukan_PNS"/>
      <sheetName val="Mon_Upah"/>
      <sheetName val="Time_Schedule"/>
      <sheetName val="i-j__Pengalaman"/>
      <sheetName val="Analisa_Tekhnis"/>
      <sheetName val="3__KONTRAK(stu)"/>
      <sheetName val="HRG_BHN"/>
      <sheetName val="A_Paint_Jotun_Penguard"/>
      <sheetName val="BOQ_ori"/>
      <sheetName val="Fill_this_out_first___"/>
      <sheetName val="AnalisaSIPIL_RIIL_RAP"/>
      <sheetName val="SUB_TOTAL___"/>
      <sheetName val="ANALISA_GRGAH"/>
      <sheetName val="Analisa_RAP"/>
      <sheetName val="Bahan_B"/>
      <sheetName val="Upah_B"/>
      <sheetName val="HSA_&amp;_PAB"/>
      <sheetName val="Harga_Upah_"/>
      <sheetName val="2__Informasi"/>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HASAT_DASAR"/>
      <sheetName val="SBDY_Jemb_Tayan"/>
      <sheetName val="Uraian_Teknis"/>
      <sheetName val="1.B"/>
      <sheetName val="ARITMATIK"/>
      <sheetName val="Sec I ML"/>
      <sheetName val="BHN1"/>
      <sheetName val="Sat~Bahu"/>
      <sheetName val="PREAM"/>
      <sheetName val="BAG-2"/>
      <sheetName val="Price"/>
      <sheetName val="DIVI6"/>
      <sheetName val="BOM BMS"/>
      <sheetName val="TC"/>
      <sheetName val="index"/>
      <sheetName val="Har-mat"/>
      <sheetName val="Har_mat"/>
      <sheetName val="ANALISA GR_x005f_x0000__x"/>
      <sheetName val="ANALISA GR_x005f_x005f_x0"/>
      <sheetName val="DIV.2"/>
      <sheetName val="Form I"/>
      <sheetName val="sph"/>
      <sheetName val="SP Kapasitas TD"/>
      <sheetName val="STR - 2B"/>
      <sheetName val="ANALISA-HST"/>
      <sheetName val="00000"/>
      <sheetName val="10000"/>
      <sheetName val="FINAL"/>
      <sheetName val="JDWL"/>
      <sheetName val="Analisa Harga Sat"/>
      <sheetName val="Lamp -3"/>
      <sheetName val="Lamp -6"/>
      <sheetName val="PV Harga Sat"/>
      <sheetName val="PV-Alat"/>
      <sheetName val="PV-Mat"/>
      <sheetName val="PV-Tenaga"/>
      <sheetName val="Analisa Alat Dredger"/>
      <sheetName val="SUBKON"/>
      <sheetName val="Analisa Tehnik 1"/>
      <sheetName val="Analisa Tehnik"/>
      <sheetName val="Pendukung"/>
      <sheetName val="Pendukung 1"/>
      <sheetName val="Sheet4"/>
      <sheetName val="Pek Tanah"/>
      <sheetName val="AT.B&amp;B"/>
      <sheetName val="Pep-Persiapan"/>
      <sheetName val="Bahan&amp;Upah"/>
      <sheetName val="4  PEK. LUAR"/>
      <sheetName val="112-885"/>
      <sheetName val="UMUM-PU"/>
      <sheetName val="bau"/>
      <sheetName val="PRY 03-1 (Amd1)"/>
      <sheetName val="REGION"/>
      <sheetName val="OFFGRID"/>
      <sheetName val="DHS"/>
      <sheetName val="RABP"/>
      <sheetName val="RATE&amp;FCTR"/>
      <sheetName val="analisa asumsi Me"/>
      <sheetName val="Analisa-Harga"/>
      <sheetName val="data-pendukung"/>
      <sheetName val="MAPDC"/>
      <sheetName val="DIV1"/>
      <sheetName val="prelim"/>
      <sheetName val="Bhn"/>
      <sheetName val="Konfirm"/>
      <sheetName val="BOQ SNJ 1"/>
      <sheetName val="DKH CCO 1A"/>
      <sheetName val="DKH CCO 1B R-1"/>
      <sheetName val="Prod 02"/>
      <sheetName val="Stock Material"/>
      <sheetName val="EP-PROD-01"/>
      <sheetName val="metod"/>
      <sheetName val="W-NAD"/>
      <sheetName val="PriceList"/>
      <sheetName val="AnaSch2"/>
      <sheetName val="FORM BQ TL PRATU 4cct"/>
      <sheetName val="BILL OF QUAN"/>
      <sheetName val="VAC BDWN"/>
      <sheetName val="General Intem"/>
      <sheetName val="7.1(3)"/>
      <sheetName val="Anal. Alat"/>
      <sheetName val="antek12a-13"/>
      <sheetName val="BHN-ALAT"/>
      <sheetName val="ANAL_P4"/>
      <sheetName val="ANTEK"/>
      <sheetName val="PRD 01-6(I-II)"/>
      <sheetName val="PRD 01-7 alat"/>
      <sheetName val="5-Alat"/>
      <sheetName val="4-Price"/>
      <sheetName val="4-Quarry"/>
      <sheetName val="HRPar"/>
      <sheetName val="asumsi"/>
      <sheetName val="TATA UDARA"/>
      <sheetName val="EurotoolsXRates"/>
      <sheetName val="Daftar Upah, Hrg Bhn &amp; Pralatan"/>
      <sheetName val="7_16"/>
      <sheetName val="Rupiah"/>
      <sheetName val="Sales"/>
      <sheetName val="TJ1Q47"/>
      <sheetName val="dasboard"/>
      <sheetName val="B-PRICE"/>
      <sheetName val="HarDas-Ops."/>
      <sheetName val="Material&amp;Alat"/>
      <sheetName val="Resume"/>
      <sheetName val="Mat"/>
      <sheetName val="Harga Sat."/>
      <sheetName val="1.General "/>
      <sheetName val="REKAP  (1)"/>
      <sheetName val="ANALISA GR_x0000__x"/>
      <sheetName val="Tataudara"/>
      <sheetName val="Analisa SNI STANDART "/>
      <sheetName val="ANALISA railing"/>
      <sheetName val="RAB AR&amp;STR"/>
      <sheetName val="Assumption &amp; Dashboard."/>
      <sheetName val="Lumpsum"/>
      <sheetName val="Fixset"/>
      <sheetName val="Eng_Hrs"/>
      <sheetName val="LD calc"/>
      <sheetName val="Formula"/>
      <sheetName val="COSTING Option 1"/>
      <sheetName val="Alat"/>
      <sheetName val="Analisa Gabungan"/>
      <sheetName val="Bill_of_Qty_MEP1"/>
      <sheetName val="Basement_Estimate1"/>
      <sheetName val="PLUMBING_21"/>
      <sheetName val="HSTANAH_XLS1"/>
      <sheetName val="FORM_X_COST1"/>
      <sheetName val="HARGA_ME1"/>
      <sheetName val="rab_me_(by_owner)_1"/>
      <sheetName val="BQ_(by_owner)1"/>
      <sheetName val="rab_me_(fisik)1"/>
      <sheetName val="rekap_c1"/>
      <sheetName val="an_el1"/>
      <sheetName val="01A-_RAB1"/>
      <sheetName val="ELEVATED_SLAB1"/>
      <sheetName val="HARGA_MATERIAL1"/>
      <sheetName val="BQ_ARS1"/>
      <sheetName val="bhn_1"/>
      <sheetName val="Analisa_21"/>
      <sheetName val="unit_rate-b31"/>
      <sheetName val="Pos_4-11"/>
      <sheetName val="Harga_1"/>
      <sheetName val="vol__ARS1"/>
      <sheetName val="TOTAL_SPK1"/>
      <sheetName val="Memb_Schd1"/>
      <sheetName val="daftar_Upah1"/>
      <sheetName val="Analisa_Harga_Satuan1"/>
      <sheetName val="Analisa_Upah___Bahan_Plum1"/>
      <sheetName val="HB_1"/>
      <sheetName val="rek_det_1-31"/>
      <sheetName val="Daf_11"/>
      <sheetName val="Supply_Agrmnt1"/>
      <sheetName val="Harga_Bahan1"/>
      <sheetName val="REF_ONLY1"/>
      <sheetName val="PHU_051"/>
      <sheetName val="POS-4_11"/>
      <sheetName val="Rekap_Dc1"/>
      <sheetName val="daftar_harga1"/>
      <sheetName val="FORM_7"/>
      <sheetName val="AHS_(ci,str,ars)"/>
      <sheetName val="RENCANA_KERJA"/>
      <sheetName val="Bill_of_Qty"/>
      <sheetName val="D2_4"/>
      <sheetName val="D4_3_(TE)"/>
      <sheetName val="D5_3_(TF)_"/>
      <sheetName val="D8_3_(TJ)"/>
      <sheetName val="SD_(1)"/>
      <sheetName val="struktur_tdk_dipakai"/>
      <sheetName val="AHS_-_Riel"/>
      <sheetName val="ANALISA_GR?????GAH"/>
      <sheetName val="Surat_Pernyataan"/>
      <sheetName val="610_04"/>
      <sheetName val="H_Satuan4"/>
      <sheetName val="REKAP_1_SECTION3"/>
      <sheetName val="DIREC_COST3"/>
      <sheetName val="form_besi3"/>
      <sheetName val="REKAP_STRUCTURE3"/>
      <sheetName val="Master_1_02"/>
      <sheetName val="lamp__122"/>
      <sheetName val="A-11_Steel_Str_(2)2"/>
      <sheetName val="ANALISA_GRS_TENGAH2"/>
      <sheetName val="GRAND_REKAP2"/>
      <sheetName val="Analisa_&amp;_Upah2"/>
      <sheetName val="Analisa_Upah_&amp;_Bahan_Plum2"/>
      <sheetName val="BAHAN_&amp;_UPAH2"/>
      <sheetName val="Bill_of_Qty_MEP2"/>
      <sheetName val="Basement_Estimate2"/>
      <sheetName val="PLUMBING_22"/>
      <sheetName val="HSTANAH_XLS2"/>
      <sheetName val="FORM_X_COST2"/>
      <sheetName val="HARGA_ME2"/>
      <sheetName val="rab_me_(by_owner)_2"/>
      <sheetName val="BQ_(by_owner)2"/>
      <sheetName val="rab_me_(fisik)2"/>
      <sheetName val="rekap_c2"/>
      <sheetName val="an_el2"/>
      <sheetName val="01A-_RAB2"/>
      <sheetName val="ELEVATED_SLAB2"/>
      <sheetName val="HARGA_MATERIAL2"/>
      <sheetName val="BQ_ARS2"/>
      <sheetName val="bhn_2"/>
      <sheetName val="Analisa_22"/>
      <sheetName val="unit_rate-b32"/>
      <sheetName val="Pos_4-12"/>
      <sheetName val="Harga_2"/>
      <sheetName val="vol__ARS2"/>
      <sheetName val="TOTAL_SPK2"/>
      <sheetName val="Memb_Schd2"/>
      <sheetName val="daftar_Upah2"/>
      <sheetName val="Analisa_Harga_Satuan2"/>
      <sheetName val="Analisa_Upah___Bahan_Plum2"/>
      <sheetName val="HB_2"/>
      <sheetName val="rek_det_1-32"/>
      <sheetName val="FORM_3A1"/>
      <sheetName val="Perhitungan_RAB1"/>
      <sheetName val="Harga_satuan1"/>
      <sheetName val="Indirect_Cost1"/>
      <sheetName val="SERVICES_FEE1"/>
      <sheetName val="BD_Cvl1"/>
      <sheetName val="Erection_SS1"/>
      <sheetName val="3__KONTRAK(stu)1"/>
      <sheetName val="Daf_12"/>
      <sheetName val="Supply_Agrmnt2"/>
      <sheetName val="Harga_Bahan2"/>
      <sheetName val="REF_ONLY2"/>
      <sheetName val="Upah_Bahan1"/>
      <sheetName val="HRG_BHN1"/>
      <sheetName val="Harga_ME_1"/>
      <sheetName val="Analisa_RAB1"/>
      <sheetName val="crewlist_S1"/>
      <sheetName val="PHU_052"/>
      <sheetName val="POS-4_12"/>
      <sheetName val="Rekap_Dc2"/>
      <sheetName val="daftar_harga2"/>
      <sheetName val="i-j__Pengalaman1"/>
      <sheetName val="LIFT_DOM1"/>
      <sheetName val="Currency_Rate1"/>
      <sheetName val="AnalisaSIPIL_RIIL_RAP1"/>
      <sheetName val="RAB_RIIL_kayu1"/>
      <sheetName val="bukan_PNS1"/>
      <sheetName val="Fill_this_out_first___1"/>
      <sheetName val="SUB_TOTAL___1"/>
      <sheetName val="dboard(_asli)1"/>
      <sheetName val="RAB_STR_JETTY_&amp;_F_PENUNJANG1"/>
      <sheetName val="HSA_&amp;_PAB1"/>
      <sheetName val="Harga_Upah_1"/>
      <sheetName val="Analisa_Tekhnis1"/>
      <sheetName val="17_ALS-saluran+BC1"/>
      <sheetName val="HARGA_UPAH1"/>
      <sheetName val="Sewa_Alat-11"/>
      <sheetName val="FORM_71"/>
      <sheetName val="SBDY_Jemb_Tayan1"/>
      <sheetName val="Unit_Rate_Indirect1"/>
      <sheetName val="AHS_(ci,str,ars)1"/>
      <sheetName val="Time_Schedule1"/>
      <sheetName val="PAKET_11"/>
      <sheetName val="Notes"/>
      <sheetName val="anal"/>
      <sheetName val="Fill this out first..."/>
      <sheetName val="Valve PL"/>
      <sheetName val="Peralatan PL"/>
      <sheetName val="Man Power"/>
      <sheetName val="Rate"/>
      <sheetName val="Master Edit"/>
      <sheetName val="UPH,BHN,ALT"/>
      <sheetName val="Analis harga"/>
      <sheetName val="B"/>
      <sheetName val="PNT"/>
      <sheetName val="kalibrasi-Tank"/>
      <sheetName val="HrgUpahBahan"/>
      <sheetName val="BQ EXTERN"/>
      <sheetName val="HSLAIN-LAIN"/>
      <sheetName val="ana"/>
      <sheetName val="Harga Kabel"/>
      <sheetName val="DAF_2"/>
      <sheetName val="HPS"/>
      <sheetName val="NPV"/>
      <sheetName val="u_rates"/>
      <sheetName val="Biaya"/>
      <sheetName val="Pemindahan Penduduk "/>
      <sheetName val="ESC"/>
      <sheetName val="HSU"/>
      <sheetName val="12CGOU"/>
      <sheetName val="Pek.persiapan"/>
      <sheetName val="Analis"/>
      <sheetName val="Daf-3.1.2 Pintu, Jendela, TWA"/>
      <sheetName val="Daf-3.1.4 Plafond TWA"/>
      <sheetName val="komponen"/>
      <sheetName val="Upah&amp;bahan"/>
      <sheetName val="anal_hs"/>
      <sheetName val="대비표"/>
      <sheetName val="DIV.1"/>
      <sheetName val="Meth"/>
      <sheetName val="AN-E"/>
      <sheetName val="ANALISA GR_x0"/>
      <sheetName val="2.2"/>
      <sheetName val="3"/>
      <sheetName val="Batal"/>
      <sheetName val="B.1"/>
      <sheetName val="B.10"/>
      <sheetName val="B.11"/>
      <sheetName val="B.12"/>
      <sheetName val="B.13"/>
      <sheetName val="B.14"/>
      <sheetName val="B.15"/>
      <sheetName val="B.16"/>
      <sheetName val="B.17"/>
      <sheetName val="B.18"/>
      <sheetName val="B.2"/>
      <sheetName val="B.20"/>
      <sheetName val="B.21"/>
      <sheetName val="B.22"/>
      <sheetName val="B.23"/>
      <sheetName val="B.24"/>
      <sheetName val="B.25"/>
      <sheetName val="B.26"/>
      <sheetName val="B.28"/>
      <sheetName val="B.29"/>
      <sheetName val="B.3"/>
      <sheetName val="B.30"/>
      <sheetName val="B.4"/>
      <sheetName val="B.5"/>
      <sheetName val="B.6"/>
      <sheetName val="B.7"/>
      <sheetName val="B.8"/>
      <sheetName val="HARGA DASAR"/>
      <sheetName val="Analisa Harga"/>
      <sheetName val="Pgr Jl.I.Bale"/>
      <sheetName val="Rekap Bill"/>
      <sheetName val="Menu"/>
      <sheetName val="5-ALAT(1)"/>
      <sheetName val="Schedulle "/>
      <sheetName val="UPAH DAN BAHAN"/>
      <sheetName val="AWAL"/>
      <sheetName val="R"/>
      <sheetName val="BID(RI01)"/>
      <sheetName val="ANALISA-SNI"/>
      <sheetName val="Reference"/>
      <sheetName val="BAP"/>
      <sheetName val="JADUAL"/>
      <sheetName val="KODE"/>
      <sheetName val="MT_an"/>
      <sheetName val="Uba"/>
      <sheetName val="Urai _ Guide Post"/>
      <sheetName val="Urai_Galian Tanah"/>
      <sheetName val="dayvol WEDI"/>
      <sheetName val="dayvol adibarat"/>
      <sheetName val="ERET"/>
      <sheetName val="P-3"/>
      <sheetName val="XL4Test5"/>
      <sheetName val="analisa print"/>
      <sheetName val="Har-sat finish"/>
      <sheetName val="D-3 (M)"/>
      <sheetName val="D-7 (M)"/>
      <sheetName val="Harga bahan _ upah"/>
      <sheetName val="Jamuan"/>
      <sheetName val="Keanggotaan"/>
      <sheetName val="Majalah"/>
      <sheetName val="Pjk.Kend &amp; Parkir&amp;Tanah"/>
      <sheetName val="Pak Din(510)"/>
      <sheetName val="PBB"/>
      <sheetName val="P.Didik&amp;BinaPeg "/>
      <sheetName val="SPPD"/>
      <sheetName val="Daftar Harga Satuan Gaji"/>
      <sheetName val="Daftar Harga Satuan Bahan"/>
      <sheetName val="ANALYS EXTERN"/>
      <sheetName val="Alat B"/>
      <sheetName val="a.h ars sum"/>
      <sheetName val="a.h ars"/>
      <sheetName val=" SAT PL"/>
      <sheetName val="RAB.SEKRETARIAT (1)"/>
      <sheetName val="TM"/>
      <sheetName val="an. 1"/>
      <sheetName val="Analisa ME"/>
      <sheetName val="FP"/>
      <sheetName val="PLB"/>
      <sheetName val="Rekap Prelim"/>
      <sheetName val="KET"/>
      <sheetName val="ANALISA GR???"/>
      <sheetName val="FittingPVC"/>
      <sheetName val="SAP"/>
      <sheetName val="BoQ C4"/>
      <sheetName val="time"/>
      <sheetName val="prog_mgu"/>
      <sheetName val="Harga_Sat_Das1"/>
      <sheetName val="RENCANA_KERJA1"/>
      <sheetName val="Bill_of_Qty1"/>
      <sheetName val="Mon_Upah1"/>
      <sheetName val="A_Paint_Jotun_Penguard1"/>
      <sheetName val="BOQ_ori1"/>
      <sheetName val="D2_41"/>
      <sheetName val="D4_3_(TE)1"/>
      <sheetName val="D5_3_(TF)_1"/>
      <sheetName val="D8_3_(TJ)1"/>
      <sheetName val="SD_(1)1"/>
      <sheetName val="struktur_tdk_dipakai1"/>
      <sheetName val="anal_pipa1"/>
      <sheetName val="Harsat_Upah1"/>
      <sheetName val="Agregat_Halus_&amp;_Kasar1"/>
      <sheetName val="AHS_-_Riel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Analisa_RAP1"/>
      <sheetName val="Bahan_B1"/>
      <sheetName val="Upah_B1"/>
      <sheetName val="ANALISA_GR?????GAH1"/>
      <sheetName val="Surat_Pernyataan1"/>
      <sheetName val="610_041"/>
      <sheetName val="Pro-Base"/>
      <sheetName val="B-Ops-KS"/>
      <sheetName val="DAFFIN"/>
      <sheetName val="Tie Beam GN"/>
      <sheetName val="Tangga GN"/>
      <sheetName val="DB_Simplex"/>
      <sheetName val="B - Norelec"/>
      <sheetName val="Gorong Aramco"/>
      <sheetName val="LIST MATERIAL"/>
      <sheetName val="P&amp;L98"/>
      <sheetName val="BQ-Arun"/>
      <sheetName val="Analis Kusen 1 ESKALASI"/>
      <sheetName val="BasicPrice"/>
      <sheetName val="CashFlow"/>
      <sheetName val="PP"/>
      <sheetName val="AnalAdjust"/>
      <sheetName val="Total Harga"/>
      <sheetName val="iNT. Kotak Lt.3"/>
      <sheetName val="BIIL ASLI"/>
      <sheetName val="Rincian"/>
      <sheetName val="ANALISA A-Persiapan"/>
      <sheetName val="ANALISA B-Pek.tanah"/>
      <sheetName val="ANALISA C-Pek. pondasi"/>
      <sheetName val="ANALISA D-Dinding"/>
      <sheetName val="ANALISA E-Plesteran"/>
      <sheetName val="ANALISA F-Pek.Kayu"/>
      <sheetName val="ANALISA G-Pek. beton"/>
      <sheetName val="ANALISA J-Pek. Sanitasi"/>
      <sheetName val="ANALISA K-Besi n aluminium"/>
      <sheetName val="ANALISA N-Pek. pengecatan"/>
      <sheetName val="ANALISA Q-Pek. Air Bersih"/>
      <sheetName val="JOB'S"/>
      <sheetName val="Isian Biodata"/>
      <sheetName val="DIVISI 3"/>
      <sheetName val="sch-KONS"/>
      <sheetName val="Unit Rate"/>
      <sheetName val="(ANALISA-lain)"/>
      <sheetName val="Variabel"/>
      <sheetName val="Rekap Biaya"/>
      <sheetName val="Harsat-Isal"/>
      <sheetName val="analisa BM"/>
      <sheetName val="own"/>
      <sheetName val="Uph&amp;bhn"/>
      <sheetName val="rap rinci"/>
      <sheetName val="4+000"/>
      <sheetName val="Breakdown"/>
      <sheetName val="Worksheet"/>
      <sheetName val="NET表"/>
      <sheetName val="BQ表"/>
      <sheetName val="FL-Cl"/>
      <sheetName val="Brick+Finish"/>
      <sheetName val="jobset"/>
      <sheetName val="Prod 15-8 str"/>
      <sheetName val="Prod 15-7"/>
      <sheetName val="Prod 15-6"/>
      <sheetName val="Prod 15-5"/>
      <sheetName val="DIV.9"/>
      <sheetName val="BASEMENT"/>
      <sheetName val="tl"/>
      <sheetName val="H_Satuan5"/>
      <sheetName val="REKAP_1_SECTION4"/>
      <sheetName val="DIREC_COST4"/>
      <sheetName val="form_besi4"/>
      <sheetName val="REKAP_STRUCTURE4"/>
      <sheetName val="lamp__123"/>
      <sheetName val="Master_1_03"/>
      <sheetName val="GRAND_REKAP3"/>
      <sheetName val="ANALISA_GRS_TENGAH3"/>
      <sheetName val="A-11_Steel_Str_(2)3"/>
      <sheetName val="HARGA_ME3"/>
      <sheetName val="Analisa_Upah_&amp;_Bahan_Plum3"/>
      <sheetName val="Bill_of_Qty_MEP3"/>
      <sheetName val="BAHAN_&amp;_UPAH3"/>
      <sheetName val="Basement_Estimate3"/>
      <sheetName val="bhn_3"/>
      <sheetName val="Analisa_&amp;_Upah3"/>
      <sheetName val="PLUMBING_23"/>
      <sheetName val="rab_me_(by_owner)_3"/>
      <sheetName val="BQ_(by_owner)3"/>
      <sheetName val="rab_me_(fisik)3"/>
      <sheetName val="HSTANAH_XLS3"/>
      <sheetName val="ELEVATED_SLAB3"/>
      <sheetName val="01A-_RAB3"/>
      <sheetName val="rekap_c3"/>
      <sheetName val="an_el3"/>
      <sheetName val="BQ_ARS3"/>
      <sheetName val="Analisa_23"/>
      <sheetName val="FORM_X_COST3"/>
      <sheetName val="unit_rate-b33"/>
      <sheetName val="HARGA_MATERIAL3"/>
      <sheetName val="Pos_4-13"/>
      <sheetName val="Harga_3"/>
      <sheetName val="vol__ARS3"/>
      <sheetName val="TOTAL_SPK3"/>
      <sheetName val="Memb_Schd3"/>
      <sheetName val="Analisa_Harga_Satuan3"/>
      <sheetName val="Analisa_Upah___Bahan_Plum3"/>
      <sheetName val="daftar_Upah3"/>
      <sheetName val="HB_3"/>
      <sheetName val="rek_det_1-33"/>
      <sheetName val="Daf_13"/>
      <sheetName val="FORM_3A2"/>
      <sheetName val="Perhitungan_RAB2"/>
      <sheetName val="Harga_satuan2"/>
      <sheetName val="Indirect_Cost2"/>
      <sheetName val="SERVICES_FEE2"/>
      <sheetName val="BD_Cvl2"/>
      <sheetName val="Erection_SS2"/>
      <sheetName val="3__KONTRAK(stu)2"/>
      <sheetName val="Supply_Agrmnt3"/>
      <sheetName val="LIFT_DOM2"/>
      <sheetName val="daftar_harga3"/>
      <sheetName val="POS-4_13"/>
      <sheetName val="Rekap_Dc3"/>
      <sheetName val="PHU_053"/>
      <sheetName val="REF_ONLY3"/>
      <sheetName val="Harga_Bahan3"/>
      <sheetName val="RAB_RIIL_kayu2"/>
      <sheetName val="bukan_PNS2"/>
      <sheetName val="Currency_Rate2"/>
      <sheetName val="Upah_Bahan2"/>
      <sheetName val="Harga_ME_2"/>
      <sheetName val="HRG_BHN2"/>
      <sheetName val="Analisa_RAB2"/>
      <sheetName val="crewlist_S2"/>
      <sheetName val="i-j__Pengalaman2"/>
      <sheetName val="AnalisaSIPIL_RIIL_RAP2"/>
      <sheetName val="Fill_this_out_first___2"/>
      <sheetName val="SUB_TOTAL___2"/>
      <sheetName val="dboard(_asli)2"/>
      <sheetName val="RAB_STR_JETTY_&amp;_F_PENUNJANG2"/>
      <sheetName val="HSA_&amp;_PAB2"/>
      <sheetName val="Harga_Upah_2"/>
      <sheetName val="Analisa_Tekhnis2"/>
      <sheetName val="17_ALS-saluran+BC2"/>
      <sheetName val="HARGA_UPAH2"/>
      <sheetName val="Sewa_Alat-12"/>
      <sheetName val="FORM_72"/>
      <sheetName val="SBDY_Jemb_Tayan2"/>
      <sheetName val="Unit_Rate_Indirect2"/>
      <sheetName val="AHS_(ci,str,ars)2"/>
      <sheetName val="Time_Schedule2"/>
      <sheetName val="PAKET_12"/>
      <sheetName val="Harga_Sat_Das2"/>
      <sheetName val="RENCANA_KERJA2"/>
      <sheetName val="struktur_tdk_dipakai2"/>
      <sheetName val="Bill_of_Qty2"/>
      <sheetName val="Mon_Upah2"/>
      <sheetName val="A_Paint_Jotun_Penguard2"/>
      <sheetName val="BOQ_ori2"/>
      <sheetName val="D2_42"/>
      <sheetName val="D4_3_(TE)2"/>
      <sheetName val="D5_3_(TF)_2"/>
      <sheetName val="D8_3_(TJ)2"/>
      <sheetName val="SD_(1)2"/>
      <sheetName val="anal_pipa2"/>
      <sheetName val="Harsat_Upah2"/>
      <sheetName val="Agregat_Halus_&amp;_Kasar2"/>
      <sheetName val="AHS_-_Riel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Analisa_RAP2"/>
      <sheetName val="Bahan_B2"/>
      <sheetName val="Upah_B2"/>
      <sheetName val="ANALISA_GR?????GAH2"/>
      <sheetName val="Surat_Pernyataan2"/>
      <sheetName val="610_042"/>
      <sheetName val="Analisa_(ok_punya)"/>
      <sheetName val="BQ_PABX"/>
      <sheetName val="RAB_REVISI"/>
      <sheetName val="Door_&amp;_Window_Podium"/>
      <sheetName val="San_PD"/>
      <sheetName val="Analisa_Prov'07"/>
      <sheetName val="Anal_"/>
      <sheetName val="NEX24_DB"/>
      <sheetName val="BAHAN_"/>
      <sheetName val="Rekap_Direct_Cost"/>
      <sheetName val="2__Informasi1"/>
      <sheetName val="HASAT_DASAR1"/>
      <sheetName val="Uraian_Teknis1"/>
      <sheetName val="HRG_BAHAN_&amp;_UPAH_okk"/>
      <sheetName val="Analis_Kusen_okk"/>
      <sheetName val="Ana__PU"/>
      <sheetName val="Hrg_Upah_Bhn"/>
      <sheetName val="DAFTAR_HARGA_BAHAN_"/>
      <sheetName val="Bill_rekap"/>
      <sheetName val="Pjk_Kend_&amp;_Parkir&amp;Tanah"/>
      <sheetName val="Pak_Din(510)"/>
      <sheetName val="P_Didik&amp;BinaPeg_"/>
      <sheetName val="Harga_Bahan_&amp;_Upah"/>
      <sheetName val="1_B"/>
      <sheetName val="Perm__Test"/>
      <sheetName val="Kuantitas_&amp;_Harga"/>
      <sheetName val="Str_A"/>
      <sheetName val="Analisa_Tend"/>
      <sheetName val="fill_in_first"/>
      <sheetName val="Unit_Cost"/>
      <sheetName val="ANALISA_GR"/>
      <sheetName val="DFT__HRG_BHN___UPAH"/>
      <sheetName val="ANALISA_STR___ARS"/>
      <sheetName val="DF-7_(2)"/>
      <sheetName val="ANALISA_GR_____GAH"/>
      <sheetName val="Harga_bahan-1"/>
      <sheetName val="DETAIL_POS_123"/>
      <sheetName val="Harsat_Bahan"/>
      <sheetName val="Bill_4_1"/>
      <sheetName val="Daftar_Staff"/>
      <sheetName val="H_Satuan_Dasar"/>
      <sheetName val="Isolasi_Luar_Dalam"/>
      <sheetName val="Isolasi_Luar"/>
      <sheetName val="H_SAT"/>
      <sheetName val="10_yr_val"/>
      <sheetName val="Harsat_Pekerjaan"/>
      <sheetName val="HPP_TOTAL"/>
      <sheetName val="HPP_3_Tower"/>
      <sheetName val="Sumber_Daya"/>
      <sheetName val="Anls_Hrg_Sat"/>
      <sheetName val="OP__PERJAM"/>
      <sheetName val="K_Lokal"/>
      <sheetName val="B__PERSONIL"/>
      <sheetName val="Daftar_Upah,_Hrg_Bhn_&amp;_Pralatan"/>
      <sheetName val="DRUP_(ASLI)"/>
      <sheetName val="SAT_EL"/>
      <sheetName val="Analisa_Harga_Sat"/>
      <sheetName val="Lamp_-3"/>
      <sheetName val="Lamp_-6"/>
      <sheetName val="PV_Harga_Sat"/>
      <sheetName val="Analisa_Alat"/>
      <sheetName val="Analisa_Alat_Dredger"/>
      <sheetName val="Analisa_Tehnik_1"/>
      <sheetName val="Analisa_Tehnik"/>
      <sheetName val="Pendukung_1"/>
      <sheetName val="Pek_Tanah"/>
      <sheetName val="AT_B&amp;B"/>
      <sheetName val="COST_SUMM"/>
      <sheetName val="Sec_I_ML"/>
      <sheetName val="Har_Sat"/>
      <sheetName val="TATA_UDARA"/>
      <sheetName val="ANALISA_GR_x005f_x0000__x005f_x0000__x005f_x0000_"/>
      <sheetName val="Rekap_Prelim"/>
      <sheetName val="Unit_Price"/>
      <sheetName val="analisa_panel"/>
      <sheetName val="Man_Power"/>
      <sheetName val="TBL_BANTU"/>
      <sheetName val="bhn FINAL"/>
      <sheetName val="ITB COST"/>
      <sheetName val=" "/>
      <sheetName val="ANALISA_GR_____GAH1"/>
      <sheetName val="AT"/>
      <sheetName val="KWNTY&amp;HARGA"/>
      <sheetName val="DAF-BAHAN"/>
      <sheetName val="DAF-UPAH"/>
      <sheetName val="MEBEL1"/>
      <sheetName val="EE-PROP"/>
      <sheetName val="CASH"/>
      <sheetName val="gi"/>
      <sheetName val="DIVI3"/>
      <sheetName val="SPREAD SHEET"/>
      <sheetName val="D &amp; W sizes"/>
      <sheetName val="ANALISA GR_x005f_x0000__x005f_x005f_x"/>
      <sheetName val="3.ALS-STR-PDS"/>
      <sheetName val="IN."/>
      <sheetName val="In"/>
      <sheetName val="Projects"/>
      <sheetName val="HST"/>
      <sheetName val="REK S-CURVE"/>
      <sheetName val="S-CURVE"/>
      <sheetName val="RAB 1"/>
      <sheetName val="Hsatbahan"/>
      <sheetName val="HB"/>
      <sheetName val="BQ All_2"/>
      <sheetName val="No Item"/>
      <sheetName val="SK"/>
      <sheetName val="Tunduk Panitia"/>
      <sheetName val="rab - persiapan &amp; lantai-1"/>
      <sheetName val="AnalisaSIPIL RIIL"/>
      <sheetName val="ALAT1"/>
      <sheetName val="SAT"/>
      <sheetName val="ANALISA GR_x005f_x005f_x005f_x005f_x005f_x005f_x0"/>
      <sheetName val="PERPUS1"/>
      <sheetName val="Morang"/>
      <sheetName val="NP7"/>
      <sheetName val="BQ Pivot utk Analisa &amp; SDBP "/>
      <sheetName val="M+U Pivot"/>
      <sheetName val="Fin Sum"/>
      <sheetName val="Jadwal"/>
      <sheetName val="Pengalaman"/>
      <sheetName val="bill 3.9"/>
      <sheetName val="STR(CANCEL)"/>
      <sheetName val="D7(1)"/>
      <sheetName val="Budget"/>
      <sheetName val="finalj"/>
      <sheetName val="Alat (1)"/>
      <sheetName val="Daftar Harga Upah dan Bahan"/>
      <sheetName val="An_Harga"/>
      <sheetName val="LAM 3"/>
      <sheetName val="SOHAR(2nd)"/>
      <sheetName val="#REF!"/>
      <sheetName val="2.1"/>
      <sheetName val="2.3"/>
      <sheetName val="2.4"/>
      <sheetName val="2.5"/>
      <sheetName val="2.6"/>
      <sheetName val="2.7"/>
      <sheetName val="3.1"/>
      <sheetName val="3.10"/>
      <sheetName val="3.11"/>
      <sheetName val="3.12"/>
      <sheetName val="3.2"/>
      <sheetName val="3.3"/>
      <sheetName val="3.4"/>
      <sheetName val="3.8"/>
      <sheetName val="3.9"/>
      <sheetName val="DASHB"/>
      <sheetName val="PRIST LIST"/>
      <sheetName val="Assetdb"/>
      <sheetName val="PersList"/>
      <sheetName val="AssetPar"/>
      <sheetName val="Sales Parameter"/>
      <sheetName val="DIV.3"/>
      <sheetName val="harga sat"/>
      <sheetName val="Formula Paket A"/>
      <sheetName val="SCH"/>
      <sheetName val="down-semi-coarse"/>
      <sheetName val="down-semi-fine"/>
      <sheetName val="inner pervious_adjust "/>
      <sheetName val="outer pervious adjust"/>
      <sheetName val="riprap"/>
      <sheetName val="up-semi"/>
      <sheetName val="K3LM"/>
      <sheetName val="HARSAT-lain"/>
      <sheetName val="HARSAT-tanah"/>
      <sheetName val="Hitung"/>
      <sheetName val="Agg Halus &amp; Kasar"/>
      <sheetName val="Analis Upah"/>
      <sheetName val="KEBALAT"/>
      <sheetName val="CRUSER"/>
      <sheetName val="Invoice"/>
      <sheetName val="LAL - PASAR PAGI "/>
      <sheetName val="DivVII"/>
      <sheetName val="DataTeknis"/>
      <sheetName val="meth hsl nego"/>
      <sheetName val="Rekap "/>
      <sheetName val="Kurva S"/>
      <sheetName val="Analisa Quarry"/>
      <sheetName val="Volume"/>
      <sheetName val="22"/>
      <sheetName val="Upah &amp; Bahan"/>
      <sheetName val="keb-BHN"/>
      <sheetName val="sche"/>
      <sheetName val="HSPK"/>
      <sheetName val="DB"/>
      <sheetName val="SD"/>
      <sheetName val="INPUT AGST"/>
      <sheetName val="rkpm 2003"/>
      <sheetName val="BBM-03"/>
      <sheetName val="DIV7-BM"/>
      <sheetName val="box culvert"/>
      <sheetName val="NP (4)"/>
      <sheetName val="BABY"/>
      <sheetName val="lap-bulan"/>
      <sheetName val="DK&amp;H"/>
      <sheetName val="Bill Of Quantity"/>
      <sheetName val="bqmpaloc"/>
      <sheetName val="Concrete"/>
      <sheetName val="MUA"/>
      <sheetName val="15.Irr. Struc.Work"/>
      <sheetName val="16.Pipe Inst."/>
      <sheetName val="D Harga"/>
      <sheetName val="rekaprab"/>
      <sheetName val="MSTR"/>
      <sheetName val="TS (A3)"/>
      <sheetName val="4-Basic_Price"/>
      <sheetName val="Faktor_Konversi"/>
      <sheetName val="DISCLAIMER"/>
      <sheetName val="%"/>
      <sheetName val="MAJOR"/>
      <sheetName val="Peta Quarry"/>
      <sheetName val="Perhitungan Mobilisasi Alat"/>
      <sheetName val="Lalu Lintas"/>
      <sheetName val="Jembatan Sementara"/>
      <sheetName val="Analisa K3"/>
      <sheetName val="4-Analisa Quarry"/>
      <sheetName val="4-Formulir harga bahan"/>
      <sheetName val="Peta Quarry (2)"/>
      <sheetName val="5-ALAT(2)"/>
      <sheetName val="Agg A"/>
      <sheetName val="Agg B dan S"/>
      <sheetName val="Agg C"/>
      <sheetName val="Agg  CBR 60"/>
      <sheetName val="Rekap (2)"/>
      <sheetName val="BOQ (2)"/>
      <sheetName val="jangka aktu pelaksanaan (2)"/>
      <sheetName val="D1"/>
      <sheetName val="D2"/>
      <sheetName val="D3"/>
      <sheetName val="D5"/>
      <sheetName val="D6 (2)"/>
      <sheetName val="D7(2)"/>
      <sheetName val="D8(1)"/>
      <sheetName val="D8(2)"/>
      <sheetName val="D9"/>
      <sheetName val="D10 LS-Rutin"/>
      <sheetName val="D10 Kuantitas"/>
      <sheetName val="D10 Analisa HSP"/>
      <sheetName val="analisa2"/>
      <sheetName val="BREAKDOWN(철거설치)"/>
      <sheetName val="SP17"/>
      <sheetName val="Surat"/>
      <sheetName val="Surat2"/>
      <sheetName val="Tuk Koef"/>
      <sheetName val="Form 1"/>
      <sheetName val="H SATUAN"/>
      <sheetName val="CODE"/>
      <sheetName val="Irregular Income"/>
      <sheetName val="FE-1770.P1"/>
      <sheetName val="Variables"/>
      <sheetName val="HITUNG-HPP,25"/>
      <sheetName val="Hrn I"/>
      <sheetName val="Hrn II"/>
      <sheetName val="Hrn III"/>
      <sheetName val="BEP"/>
      <sheetName val="Bgn-Ingg PLANTATION"/>
      <sheetName val="Anl.+"/>
      <sheetName val="K"/>
      <sheetName val="LCATAL"/>
      <sheetName val="Sheet7"/>
      <sheetName val="Daftar Alat"/>
      <sheetName val="skets"/>
      <sheetName val="3-DIV4"/>
      <sheetName val="Data Upah"/>
      <sheetName val="DATA BASE"/>
      <sheetName val="FINISHING"/>
      <sheetName val="an.el"/>
      <sheetName val="An.AC &amp; Plb"/>
      <sheetName val="bau-6"/>
      <sheetName val="prd01-5"/>
      <sheetName val="HS Alat"/>
      <sheetName val="Div 9 - Harian"/>
      <sheetName val="Div 2 - Drainase"/>
      <sheetName val="Input Data"/>
      <sheetName val="Data-Masukan"/>
      <sheetName val="h.sat-bbm"/>
      <sheetName val="ANAL-SEC II"/>
      <sheetName val="ANAL-SEC III"/>
      <sheetName val="3-DIV7"/>
      <sheetName val="schtng"/>
      <sheetName val="schbhn"/>
      <sheetName val="schalt"/>
      <sheetName val="DEF"/>
      <sheetName val="H-SAT"/>
      <sheetName val="gvl"/>
      <sheetName val="D.BOARD"/>
      <sheetName val="PERALATAN PROYEK GOL III A"/>
      <sheetName val="Cashflow_ref"/>
      <sheetName val="SUB &amp; mandor"/>
      <sheetName val="alt1"/>
      <sheetName val="7.공정표"/>
      <sheetName val="General_Intem"/>
      <sheetName val="PRY_03-1_(Amd1)"/>
      <sheetName val="STR_-_2B"/>
      <sheetName val="VAC_BDWN"/>
      <sheetName val="ANALISA_GR_x005f_x005f_x005f_x0000__x005f_x005f_x"/>
      <sheetName val="RANGE_BAHAN"/>
      <sheetName val="BOQ_SNJ_1"/>
      <sheetName val="DKH_CCO_1A"/>
      <sheetName val="DKH_CCO_1B_R-1"/>
      <sheetName val="Anal__Alat"/>
      <sheetName val="PRD_01-6(I-II)"/>
      <sheetName val="PRD_01-7_alat"/>
      <sheetName val="7_1(3)"/>
      <sheetName val="Formula_Paket_A"/>
      <sheetName val="inner_pervious_adjust_"/>
      <sheetName val="outer_pervious_adjust"/>
      <sheetName val="Urai___Guide_Post"/>
      <sheetName val="Urai_Galian_Tanah"/>
      <sheetName val="Agg_Halus_&amp;_Kasar"/>
      <sheetName val="Analis_Upah"/>
      <sheetName val="ANALISA_railing"/>
      <sheetName val="RAB_AR&amp;STR"/>
      <sheetName val="Prod_15-8_str"/>
      <sheetName val="Prod_15-7"/>
      <sheetName val="Prod_15-6"/>
      <sheetName val="Prod_15-5"/>
      <sheetName val="analisa_el"/>
      <sheetName val="Master_Edit"/>
      <sheetName val="Analis_harga"/>
      <sheetName val="HarDas-Ops_"/>
      <sheetName val="DIV_9"/>
      <sheetName val="HARGA_DASAR"/>
      <sheetName val="PRIST_LIST"/>
      <sheetName val="Sales_Parameter"/>
      <sheetName val="DIV_3"/>
      <sheetName val="BILL_OF_QUAN"/>
      <sheetName val="analisa_asumsi_Me"/>
      <sheetName val="DAFMAT"/>
      <sheetName val="Rab-EL-"/>
      <sheetName val="tb. besi"/>
      <sheetName val="Catatan"/>
      <sheetName val="Formulir 7.6"/>
      <sheetName val="sulteng"/>
      <sheetName val="sultra"/>
      <sheetName val="Dash"/>
      <sheetName val="ENC.14"/>
      <sheetName val="Galian 1"/>
      <sheetName val="DIV.8"/>
      <sheetName val="3.2.2 (Rincian)"/>
      <sheetName val="PHT"/>
      <sheetName val="AN. SCAFOLDING"/>
      <sheetName val="3Div7"/>
      <sheetName val="UP-MAT-ALT"/>
      <sheetName val="12.ANS"/>
      <sheetName val="NC-CM"/>
      <sheetName val="L3-Calculation"/>
      <sheetName val="An_Basic"/>
      <sheetName val="SCDL"/>
      <sheetName val="LIST"/>
      <sheetName val="PK1"/>
      <sheetName val="REKAP Package I"/>
      <sheetName val="Material-mr"/>
      <sheetName val="REMUNERASISTANDAR"/>
      <sheetName val="TABEL-DETASIR"/>
      <sheetName val="D_harga"/>
      <sheetName val="산근"/>
      <sheetName val="ANA-C"/>
      <sheetName val="upahbahan"/>
      <sheetName val="Uph+bahan"/>
      <sheetName val="BOOQ"/>
      <sheetName val="H-Upah"/>
      <sheetName val="RAP1"/>
      <sheetName val="tgl"/>
      <sheetName val="unit_rate"/>
      <sheetName val="Up"/>
      <sheetName val="LOADDAT"/>
      <sheetName val="Category detail"/>
      <sheetName val="F ALARM"/>
      <sheetName val="2016-405 MR"/>
      <sheetName val="2017-458RAG&amp;MR"/>
      <sheetName val="MAP 1-2"/>
      <sheetName val="Reloc &amp; Living Cost"/>
      <sheetName val="Sal"/>
      <sheetName val="U&amp;B"/>
      <sheetName val="Analisa K"/>
      <sheetName val="3-DIV3"/>
      <sheetName val="Schedule Master"/>
      <sheetName val="HRG-DASAR"/>
      <sheetName val="310000 CABANG V"/>
      <sheetName val="RKP PLUMBING"/>
      <sheetName val="Hua Yang Quarterly"/>
      <sheetName val="Lead Schedule"/>
      <sheetName val="Gal tanah"/>
      <sheetName val="DAPRO"/>
      <sheetName val="M+MC"/>
      <sheetName val="GVL§CT"/>
      <sheetName val="AnalisaBOW"/>
      <sheetName val="ANALISA WIKA"/>
      <sheetName val="igp-popno"/>
      <sheetName val="PM"/>
      <sheetName val="divI"/>
      <sheetName val="ANALISA GR___"/>
      <sheetName val="TJ.JATI"/>
      <sheetName val="RBP- 2"/>
      <sheetName val="Hst,upah"/>
      <sheetName val="Hst_mat"/>
      <sheetName val="memory"/>
      <sheetName val="TMS Llg"/>
      <sheetName val="mst_prod_material"/>
      <sheetName val="inventory_stock_movement"/>
      <sheetName val="Up &amp; bhn"/>
      <sheetName val="ANALISA_GR_____GAH2"/>
      <sheetName val="ANALISA_GR_x005f_x0000__x"/>
      <sheetName val="Markup"/>
      <sheetName val="Soi 08"/>
      <sheetName val="Generalofact"/>
      <sheetName val="预算"/>
      <sheetName val="TTTram"/>
      <sheetName val="Soi_08"/>
      <sheetName val="STR"/>
      <sheetName val="calc-2"/>
      <sheetName val="Perhitungan KC ke SUBKON"/>
      <sheetName val="CAT"/>
      <sheetName val="surat "/>
      <sheetName val="Ajuan"/>
      <sheetName val="Hit"/>
      <sheetName val="Anas"/>
      <sheetName val="ANALISA SNI'12 "/>
      <sheetName val="Tsuara"/>
      <sheetName val="Titik kabel"/>
      <sheetName val="lampiran"/>
      <sheetName val="SAPON"/>
      <sheetName val="4__PEK__LUAR"/>
      <sheetName val="Pemindahan_Penduduk_"/>
      <sheetName val="DIV_8"/>
      <sheetName val="7_공정표"/>
      <sheetName val="Galian_1"/>
      <sheetName val="1_General_"/>
      <sheetName val="REKAP__(1)"/>
      <sheetName val="2703_1"/>
      <sheetName val="Assumption_&amp;_Dashboard_"/>
      <sheetName val="H_Sat_Jembatan"/>
      <sheetName val="3_2_2_(Rincian)"/>
      <sheetName val="AN__SCAFOLDING"/>
      <sheetName val="Harga_Kabel"/>
      <sheetName val="BOM_BMS"/>
      <sheetName val="Daf-3_1_2_Pintu,_Jendela,_TWA"/>
      <sheetName val="Daf-3_1_4_Plafond_TWA"/>
      <sheetName val="Valve_PL"/>
      <sheetName val="Peralatan_PL"/>
      <sheetName val="Fill_this_out_first___3"/>
      <sheetName val="ANALISA_GR???"/>
      <sheetName val="Rekap_Total"/>
      <sheetName val="Rekap_Biaya"/>
      <sheetName val="_SAT_PL"/>
      <sheetName val="RAB_SEKRETARIAT_(1)"/>
      <sheetName val="DLAT_(2)"/>
      <sheetName val="Daftar_Alat"/>
      <sheetName val="AnalisaSIPIL_RIIL"/>
      <sheetName val="Hardas Material"/>
      <sheetName val="Hardas Upah+Subkon"/>
      <sheetName val="spl"/>
      <sheetName val="MK"/>
      <sheetName val="SNI 21-3-09"/>
      <sheetName val="HRG DSR APP"/>
      <sheetName val="Hrgdsrupah"/>
      <sheetName val="analisa rev"/>
      <sheetName val="insentif"/>
      <sheetName val="Volume 1"/>
      <sheetName val="HRG- UPAH"/>
      <sheetName val="個案9411"/>
      <sheetName val="qc reading"/>
      <sheetName val="Kurs"/>
      <sheetName val="Satuan Dasar"/>
      <sheetName val="Input_hari"/>
      <sheetName val="Input_Cuaca"/>
      <sheetName val="DATA_UMUM"/>
      <sheetName val="TE TS FA LAN MATV"/>
      <sheetName val="갑지"/>
      <sheetName val="FA"/>
      <sheetName val="SOUND"/>
      <sheetName val="CCTV"/>
      <sheetName val="ACCESS"/>
      <sheetName val="GPON"/>
      <sheetName val="RACK_EC"/>
      <sheetName val="GR_EC"/>
      <sheetName val="KAN. LOKAL"/>
      <sheetName val="komp"/>
      <sheetName val="tulang"/>
      <sheetName val="hit.BKMM"/>
      <sheetName val="INFORMASI UMUM"/>
      <sheetName val="A+Supl."/>
      <sheetName val="7"/>
      <sheetName val="HRGA SATUAN UPAH-BAHAN"/>
      <sheetName val="REKAP_ARSITEKTUR."/>
      <sheetName val="analisa SNI"/>
      <sheetName val="Daf Alat"/>
      <sheetName val="Jdw Alat"/>
      <sheetName val="Schedule"/>
      <sheetName val="S Penawar"/>
      <sheetName val="O"/>
      <sheetName val="Rate Analysis"/>
      <sheetName val="DATAOKT"/>
      <sheetName val="C.S.A"/>
      <sheetName val="정부노임단가"/>
      <sheetName val="RAB (A) (2)"/>
      <sheetName val="Pay Items"/>
      <sheetName val="전기일위대가"/>
      <sheetName val="COPING"/>
      <sheetName val="단가"/>
      <sheetName val="시설물일위"/>
      <sheetName val="실행철강하도"/>
      <sheetName val="FIRE FIGHTING"/>
      <sheetName val="rab lt 2 bo"/>
      <sheetName val="81+200"/>
      <sheetName val="URAIAN "/>
      <sheetName val="LS-Rutin"/>
      <sheetName val="hs-str"/>
      <sheetName val="hs_str"/>
      <sheetName val="Meto"/>
      <sheetName val="KH.L"/>
      <sheetName val="6"/>
      <sheetName val="7.L"/>
      <sheetName val="RD dokter ORNG 3 70"/>
      <sheetName val="UP MINOR"/>
      <sheetName val="RBP3"/>
      <sheetName val="DC"/>
      <sheetName val="SUMBER"/>
      <sheetName val="INPUT HARIAN"/>
      <sheetName val="BQ (M&amp;E)"/>
      <sheetName val="IV. Arsitek (MC 0)"/>
      <sheetName val="hrg-sat.pek"/>
      <sheetName val="W"/>
      <sheetName val="IMPORT"/>
      <sheetName val="ANALIS WIL 1"/>
      <sheetName val="PLATE bataco"/>
      <sheetName val="Analisa "/>
      <sheetName val="RAB ME"/>
      <sheetName val="analis RSUD"/>
      <sheetName val="Urugan Pasir"/>
      <sheetName val="Dashboard"/>
      <sheetName val="STRUK"/>
      <sheetName val="Alat R"/>
      <sheetName val="Student"/>
      <sheetName val="A, B, C, D, E"/>
      <sheetName val="Bea Op Alat"/>
      <sheetName val="Rincian Biaya RKM I"/>
      <sheetName val="kriteria sgl"/>
      <sheetName val="3-DIV8"/>
      <sheetName val="SAT-UP"/>
      <sheetName val="bahan SNI"/>
      <sheetName val="DUTCH CONE"/>
      <sheetName val="ANALISA SNI'07rootsREV"/>
      <sheetName val="Bill.2. PL - SUPPLY A"/>
      <sheetName val="SAT PL"/>
      <sheetName val="DU&amp;B"/>
      <sheetName val="Grand summary"/>
      <sheetName val="PSPR"/>
      <sheetName val="extern"/>
      <sheetName val="Sat JAdi"/>
      <sheetName val="Dsr"/>
      <sheetName val="K'9"/>
      <sheetName val="HARGA SATUAN UPAH &amp; BAHAN"/>
      <sheetName val="BIAYA ALAT"/>
      <sheetName val="AHSP"/>
      <sheetName val="DHSBU"/>
      <sheetName val="time-scdh"/>
      <sheetName val="milydpp"/>
      <sheetName val="upah bahan "/>
      <sheetName val="pondasi"/>
      <sheetName val="21"/>
      <sheetName val="311"/>
      <sheetName val="715"/>
      <sheetName val="811"/>
      <sheetName val="AK-2004 (2)"/>
      <sheetName val="REKAP A BESAR"/>
      <sheetName val="T.material"/>
      <sheetName val="Metod TWR"/>
      <sheetName val="EARTH WORKS"/>
      <sheetName val="eq_data"/>
      <sheetName val="CUACA"/>
      <sheetName val="DHS AC"/>
      <sheetName val="Config"/>
      <sheetName val="Analisa  (2)"/>
      <sheetName val="bhn_FINAL"/>
      <sheetName val="Analisa_Gabungan"/>
      <sheetName val="Irregular_Income"/>
      <sheetName val="FE-1770_P1"/>
      <sheetName val="B_-_Norelec"/>
      <sheetName val="an__1"/>
      <sheetName val="anls_space_frame"/>
      <sheetName val="Analisa_SNI_STANDART_"/>
      <sheetName val="Analis_Kusen_1_ESKALASI"/>
      <sheetName val="Hrn_I"/>
      <sheetName val="Hrn_II"/>
      <sheetName val="Hrn_III"/>
      <sheetName val="Bgn-Ingg_PLANTATION"/>
      <sheetName val="ANALISA_GR_x005f_x005f_x0"/>
      <sheetName val="DIV_2"/>
      <sheetName val="Harsat Alat"/>
      <sheetName val="Marshal"/>
      <sheetName val="311208"/>
      <sheetName val="BP1_23"/>
      <sheetName val="jpr"/>
      <sheetName val="REG TOTAL"/>
      <sheetName val="An.1"/>
      <sheetName val="An.3"/>
      <sheetName val="An.2"/>
      <sheetName val="H_Satuan6"/>
      <sheetName val="REKAP_1_SECTION5"/>
      <sheetName val="DIREC_COST5"/>
      <sheetName val="form_besi5"/>
      <sheetName val="REKAP_STRUCTURE5"/>
      <sheetName val="Master_1_04"/>
      <sheetName val="lamp__124"/>
      <sheetName val="ANALISA_GRS_TENGAH4"/>
      <sheetName val="GRAND_REKAP4"/>
      <sheetName val="A-11_Steel_Str_(2)4"/>
      <sheetName val="HSTANAH_XLS4"/>
      <sheetName val="FORM_X_COST4"/>
      <sheetName val="BAHAN_&amp;_UPAH4"/>
      <sheetName val="Analisa_Upah_&amp;_Bahan_Plum4"/>
      <sheetName val="Analisa_&amp;_Upah4"/>
      <sheetName val="BQ_ARS4"/>
      <sheetName val="PLUMBING_24"/>
      <sheetName val="Analisa_RAB3"/>
      <sheetName val="rekap_c4"/>
      <sheetName val="an_el4"/>
      <sheetName val="Pos_4-14"/>
      <sheetName val="Harga_4"/>
      <sheetName val="vol__ARS4"/>
      <sheetName val="TOTAL_SPK4"/>
      <sheetName val="Bill_of_Qty_MEP4"/>
      <sheetName val="Basement_Estimate4"/>
      <sheetName val="HARGA_ME4"/>
      <sheetName val="Analisa_24"/>
      <sheetName val="REF_ONLY4"/>
      <sheetName val="unit_rate-b34"/>
      <sheetName val="HARGA_MATERIAL4"/>
      <sheetName val="Analisa_Harga_Satuan4"/>
      <sheetName val="ELEVATED_SLAB4"/>
      <sheetName val="rab_me_(by_owner)_4"/>
      <sheetName val="BQ_(by_owner)4"/>
      <sheetName val="rab_me_(fisik)4"/>
      <sheetName val="Memb_Schd4"/>
      <sheetName val="daftar_Upah4"/>
      <sheetName val="Upah_Bahan3"/>
      <sheetName val="01A-_RAB4"/>
      <sheetName val="Analisa_Upah___Bahan_Plum4"/>
      <sheetName val="bhn_4"/>
      <sheetName val="Supply_Agrmnt4"/>
      <sheetName val="Harga_Bahan4"/>
      <sheetName val="Daf_14"/>
      <sheetName val="Harga_ME_3"/>
      <sheetName val="HB_4"/>
      <sheetName val="rek_det_1-34"/>
      <sheetName val="RENCANA_KERJA3"/>
      <sheetName val="daftar_harga4"/>
      <sheetName val="POS-4_14"/>
      <sheetName val="Rekap_Dc4"/>
      <sheetName val="PHU_054"/>
      <sheetName val="Harga_satuan3"/>
      <sheetName val="Indirect_Cost3"/>
      <sheetName val="SERVICES_FEE3"/>
      <sheetName val="BD_Cvl3"/>
      <sheetName val="Erection_SS3"/>
      <sheetName val="crewlist_S3"/>
      <sheetName val="LIFT_DOM3"/>
      <sheetName val="dboard(_asli)3"/>
      <sheetName val="RAB_STR_JETTY_&amp;_F_PENUNJANG3"/>
      <sheetName val="Currency_Rate3"/>
      <sheetName val="FORM_3A3"/>
      <sheetName val="Perhitungan_RAB3"/>
      <sheetName val="RAB_RIIL_kayu3"/>
      <sheetName val="Unit_Rate_Indirect3"/>
      <sheetName val="i-j__Pengalaman3"/>
      <sheetName val="3__KONTRAK(stu)3"/>
      <sheetName val="HRG_BHN3"/>
      <sheetName val="Fill_this_out_first___4"/>
      <sheetName val="AnalisaSIPIL_RIIL_RAP3"/>
      <sheetName val="SUB_TOTAL___3"/>
      <sheetName val="HSA_&amp;_PAB3"/>
      <sheetName val="Harga_Upah_3"/>
      <sheetName val="A_Paint_Jotun_Penguard3"/>
      <sheetName val="BOQ_ori3"/>
      <sheetName val="Mon_Upah3"/>
      <sheetName val="D2_43"/>
      <sheetName val="D4_3_(TE)3"/>
      <sheetName val="D5_3_(TF)_3"/>
      <sheetName val="D8_3_(TJ)3"/>
      <sheetName val="Kuantitas_&amp;_Harga1"/>
      <sheetName val="AHS_(ci,str,ars)3"/>
      <sheetName val="anal_pipa3"/>
      <sheetName val="Harsat_Upah3"/>
      <sheetName val="PAKET_13"/>
      <sheetName val="Analisa_Tekhnis3"/>
      <sheetName val="bukan_PNS3"/>
      <sheetName val="17_ALS-saluran+BC3"/>
      <sheetName val="HARGA_UPAH3"/>
      <sheetName val="Sewa_Alat-13"/>
      <sheetName val="FORM_73"/>
      <sheetName val="SBDY_Jemb_Tayan3"/>
      <sheetName val="610_043"/>
      <sheetName val="Door_&amp;_Window_Podium1"/>
      <sheetName val="San_PD1"/>
      <sheetName val="Analisa_RAP3"/>
      <sheetName val="Bahan_B3"/>
      <sheetName val="Upah_B3"/>
      <sheetName val="Str_A1"/>
      <sheetName val="Analisa_Tend1"/>
      <sheetName val="Time_Schedule3"/>
      <sheetName val="struktur_tdk_dipakai3"/>
      <sheetName val="Bill_of_Qty3"/>
      <sheetName val="dongia_(2)3"/>
      <sheetName val="THPDMoi__(2)3"/>
      <sheetName val="TONG_HOP_VL-NC3"/>
      <sheetName val="TONGKE3p_3"/>
      <sheetName val="TH_VL,_NC,_DDHT_Thanhphuoc3"/>
      <sheetName val="DON_GIA3"/>
      <sheetName val="t-h_HA_THE3"/>
      <sheetName val="CHITIET_VL-NC-TT_-1p3"/>
      <sheetName val="TONG_HOP_VL-NC_TT3"/>
      <sheetName val="TH_XL3"/>
      <sheetName val="CHITIET_VL-NC3"/>
      <sheetName val="CHITIET_VL-NC-TT-3p3"/>
      <sheetName val="KPVC-BD_3"/>
      <sheetName val="2__Informasi2"/>
      <sheetName val="Unit_Cost1"/>
      <sheetName val="BQ_PABX1"/>
      <sheetName val="NEX24_DB1"/>
      <sheetName val="Surat_Pernyataan3"/>
      <sheetName val="Anal_1"/>
      <sheetName val="ANALISA_GR?????GAH3"/>
      <sheetName val="DF-7_(2)1"/>
      <sheetName val="ANALISA_GR1"/>
      <sheetName val="BAHAN_1"/>
      <sheetName val="Harga_bahan-11"/>
      <sheetName val="DETAIL_POS_1231"/>
      <sheetName val="Harsat_Bahan1"/>
      <sheetName val="2703_11"/>
      <sheetName val="Rekap_Direct_Cost1"/>
      <sheetName val="H_SAT1"/>
      <sheetName val="Analisa_Prov'071"/>
      <sheetName val="Agregat_Halus_&amp;_Kasar3"/>
      <sheetName val="Uraian_Teknis2"/>
      <sheetName val="SD_(1)3"/>
      <sheetName val="Harga_Sat_Das3"/>
      <sheetName val="Isolasi_Luar_Dalam1"/>
      <sheetName val="Isolasi_Luar1"/>
      <sheetName val="Harsat_Pekerjaan1"/>
      <sheetName val="Harga_Bahan_&amp;_Upah1"/>
      <sheetName val="HASAT_DASAR2"/>
      <sheetName val="fill_in_first1"/>
      <sheetName val="Bill_rekap1"/>
      <sheetName val="DFT__HRG_BHN___UPAH1"/>
      <sheetName val="ANALISA_STR___ARS1"/>
      <sheetName val="COST_SUMM1"/>
      <sheetName val="RAB_REVISI1"/>
      <sheetName val="10_yr_val1"/>
      <sheetName val="H_Satuan_Dasar1"/>
      <sheetName val="HPP_TOTAL1"/>
      <sheetName val="HPP_3_Tower1"/>
      <sheetName val="Har_Sat1"/>
      <sheetName val="HRG_BAHAN_&amp;_UPAH_okk1"/>
      <sheetName val="Analis_Kusen_okk1"/>
      <sheetName val="Ana__PU1"/>
      <sheetName val="1_B1"/>
      <sheetName val="Perm__Test1"/>
      <sheetName val="Sec_I_ML1"/>
      <sheetName val="Assumption_&amp;_Dashboard_1"/>
      <sheetName val="Bill_4_11"/>
      <sheetName val="Daftar_Staff1"/>
      <sheetName val="Analisa_(ok_punya)1"/>
      <sheetName val="SAT_EL1"/>
      <sheetName val="DRUP_(ASLI)1"/>
      <sheetName val="Anls_Hrg_Sat1"/>
      <sheetName val="Unit_Price1"/>
      <sheetName val="analisa_panel1"/>
      <sheetName val="analisa_el1"/>
      <sheetName val="AHS_-_Riel3"/>
      <sheetName val="Rekap_Prelim1"/>
      <sheetName val="VAC_BDWN1"/>
      <sheetName val="bhn_FINAL1"/>
      <sheetName val="ANALISA_GR_x005f_x0000__x005f_x0000__x00001"/>
      <sheetName val="4__PEK__LUAR1"/>
      <sheetName val="Analisa_Gabungan1"/>
      <sheetName val="HarDas-Ops_1"/>
      <sheetName val="TATA_UDARA1"/>
      <sheetName val="Sumber_Daya1"/>
      <sheetName val="OP__PERJAM1"/>
      <sheetName val="K_Lokal1"/>
      <sheetName val="B__PERSONIL1"/>
      <sheetName val="1_General_1"/>
      <sheetName val="REKAP__(1)1"/>
      <sheetName val="Hrg_Upah_Bhn1"/>
      <sheetName val="DAFTAR_HARGA_BAHAN_1"/>
      <sheetName val="RANGE_BAHAN1"/>
      <sheetName val="ANALISA_GR_x005f_x005f_x005f_x0000__x005f_x005f_1"/>
      <sheetName val="Man_Power1"/>
      <sheetName val="Fill_this_out_first___5"/>
      <sheetName val="Valve_PL1"/>
      <sheetName val="Peralatan_PL1"/>
      <sheetName val="Daftar_Upah,_Hrg_Bhn_&amp;_Pralata1"/>
      <sheetName val="ANALISA_railing1"/>
      <sheetName val="RAB_AR&amp;STR1"/>
      <sheetName val="Irregular_Income1"/>
      <sheetName val="FE-1770_P11"/>
      <sheetName val="B_-_Norelec1"/>
      <sheetName val="_SAT_PL1"/>
      <sheetName val="RAB_SEKRETARIAT_(1)1"/>
      <sheetName val="an__11"/>
      <sheetName val="Analisa_Harga_Sat1"/>
      <sheetName val="Lamp_-31"/>
      <sheetName val="Lamp_-61"/>
      <sheetName val="PV_Harga_Sat1"/>
      <sheetName val="Analisa_Alat1"/>
      <sheetName val="Analisa_Alat_Dredger1"/>
      <sheetName val="Analisa_Tehnik_11"/>
      <sheetName val="Analisa_Tehnik1"/>
      <sheetName val="Pendukung_11"/>
      <sheetName val="Pek_Tanah1"/>
      <sheetName val="AT_B&amp;B1"/>
      <sheetName val="Master_Edit1"/>
      <sheetName val="Analis_harga1"/>
      <sheetName val="anls_space_frame1"/>
      <sheetName val="Analisa_SNI_STANDART_1"/>
      <sheetName val="Analis_Kusen_1_ESKALASI1"/>
      <sheetName val="H_Sat_Jembatan1"/>
      <sheetName val="Hrn_I1"/>
      <sheetName val="Hrn_II1"/>
      <sheetName val="Hrn_III1"/>
      <sheetName val="BOQ_SNJ_11"/>
      <sheetName val="DKH_CCO_1A1"/>
      <sheetName val="DKH_CCO_1B_R-11"/>
      <sheetName val="Anal__Alat1"/>
      <sheetName val="PRD_01-6(I-II)1"/>
      <sheetName val="PRD_01-7_alat1"/>
      <sheetName val="Pjk_Kend_&amp;_Parkir&amp;Tanah1"/>
      <sheetName val="Pak_Din(510)1"/>
      <sheetName val="P_Didik&amp;BinaPeg_1"/>
      <sheetName val="Bgn-Ingg_PLANTATION1"/>
      <sheetName val="ANALISA_GR_x005f_x0000__x1"/>
      <sheetName val="ANALISA_GR_x005f_x005f_x01"/>
      <sheetName val="DIV_21"/>
      <sheetName val="Tracking Schedule R-1"/>
      <sheetName val="A.STUAN"/>
      <sheetName val="Rekap Anl"/>
      <sheetName val="B.T"/>
      <sheetName val="Pegawai"/>
      <sheetName val="ANA-HRG"/>
      <sheetName val="HS BHN&amp;UPAH"/>
      <sheetName val="srtberkas"/>
      <sheetName val="HASIL USAHA 2011"/>
      <sheetName val="divII"/>
      <sheetName val="K. 111"/>
      <sheetName val="k211"/>
      <sheetName val="k224"/>
      <sheetName val="K225"/>
      <sheetName val="K 311A"/>
      <sheetName val="k514"/>
      <sheetName val="K710"/>
      <sheetName val="K715"/>
      <sheetName val="K728"/>
      <sheetName val="K. 810"/>
      <sheetName val="RAB-NEGO"/>
      <sheetName val="K-125"/>
      <sheetName val="eqp-rek"/>
      <sheetName val="1. Rekap B"/>
      <sheetName val="DAFTAR ISI"/>
      <sheetName val="AHS Marka"/>
      <sheetName val="DSBDY"/>
      <sheetName val="SALURAN"/>
      <sheetName val="Jurnal"/>
      <sheetName val="TEKNIS"/>
      <sheetName val="FLANGE"/>
      <sheetName val="VALVE"/>
      <sheetName val="DaftarHarga"/>
      <sheetName val="Master Schedule"/>
      <sheetName val="Permanent info"/>
      <sheetName val="S.BAHAN"/>
      <sheetName val="S.UPAH"/>
      <sheetName val="rate-alat"/>
      <sheetName val="Rekap Analisa"/>
      <sheetName val="PL SPP per ton"/>
      <sheetName val="HS-2"/>
      <sheetName val="Uraian Upah"/>
      <sheetName val="input data umum"/>
      <sheetName val="1~3"/>
      <sheetName val="Hidden"/>
      <sheetName val="Alat Berat"/>
      <sheetName val="ANALISA_GR_x005f_x0000__x005f_x005f_x"/>
      <sheetName val="IMPUT"/>
      <sheetName val="FORM_BQ_TL_PRATU_4cct"/>
      <sheetName val="Sicamec + Insulator"/>
      <sheetName val="ITS"/>
      <sheetName val="BQ Arsit"/>
      <sheetName val="PConsCS"/>
      <sheetName val="3Div7a"/>
      <sheetName val="hitungan"/>
      <sheetName val="schalat"/>
      <sheetName val="schman"/>
      <sheetName val="schmat"/>
      <sheetName val="Sheet9"/>
      <sheetName val="Vibro_Roller"/>
      <sheetName val="BQ Detail"/>
      <sheetName val="di2"/>
      <sheetName val="Harga S Dasar"/>
      <sheetName val="EQ"/>
      <sheetName val="Engine"/>
      <sheetName val="DATA PROYEK"/>
      <sheetName val="Kuantitas_&amp;_Harga_Seg_1"/>
      <sheetName val="_REKAP_B_GEDUNG_PRAMUKA"/>
      <sheetName val="A_PENDOPO"/>
      <sheetName val="B__GEDUNG_PRAMUKA"/>
      <sheetName val="SURAT_PENAWARAN"/>
      <sheetName val="_REKAP_A_PENDOPO"/>
      <sheetName val="Plumbing"/>
      <sheetName val="TABEL"/>
      <sheetName val="Harga Alat"/>
      <sheetName val="PENUTUP ATAP"/>
      <sheetName val="CONTRIBUSI"/>
      <sheetName val="Por"/>
      <sheetName val="Hsatuan-OK"/>
      <sheetName val="L-Mechanical"/>
      <sheetName val="EXTERNAL WORK"/>
      <sheetName val="STOK MAT"/>
      <sheetName val="MAP GAB"/>
      <sheetName val="GP-WB"/>
      <sheetName val="telp"/>
      <sheetName val="BASIC-PRICE"/>
      <sheetName val="SDMTA"/>
      <sheetName val="SDM"/>
      <sheetName val="RKP_BOQ"/>
      <sheetName val="P-2"/>
      <sheetName val="P-5"/>
      <sheetName val="P-6"/>
      <sheetName val="Sales Rental"/>
      <sheetName val="DBKoef"/>
      <sheetName val="HR Detail"/>
      <sheetName val="Analisa STR"/>
      <sheetName val="Hrg Satuan"/>
      <sheetName val="Satuan"/>
      <sheetName val="ANAL.BOW"/>
      <sheetName val="BAOP"/>
      <sheetName val="K210"/>
      <sheetName val="labarugi"/>
      <sheetName val="neraca"/>
      <sheetName val="BPDP"/>
      <sheetName val="HGS Jan 2007"/>
      <sheetName val="PENYAMBUNGAN DAYA"/>
      <sheetName val="M2 SQUARE (C)"/>
      <sheetName val="Marka Jalan"/>
      <sheetName val="PENDAHULUAN"/>
      <sheetName val="PAGAR PEMBATAS JALAN"/>
      <sheetName val="Rambu-rambu"/>
      <sheetName val="Rigid Beton"/>
      <sheetName val="Separator "/>
      <sheetName val="ST CAROLUS (C)"/>
      <sheetName val="Pivot Table"/>
      <sheetName val="anal-drainase,tanah&amp;ps batu"/>
      <sheetName val="anal-beton"/>
      <sheetName val="anal-aspal"/>
      <sheetName val="Gaji Pokok"/>
      <sheetName val="T. Proyek-Jabatan"/>
      <sheetName val="T. Lokasi"/>
      <sheetName val="T. Rumah"/>
      <sheetName val="T. Transport"/>
      <sheetName val="Contents"/>
      <sheetName val="Peralatan (2)"/>
      <sheetName val="見積計算2005年 "/>
      <sheetName val="TRNS-C1"/>
      <sheetName val="Inkindo 2015"/>
      <sheetName val="BQ_Pipeline Eva_pek"/>
      <sheetName val="BID"/>
      <sheetName val="WF "/>
      <sheetName val="総括表"/>
      <sheetName val="Cash Flow bulanan"/>
      <sheetName val="harga-alat"/>
      <sheetName val="hrg-dsr"/>
      <sheetName val="luar"/>
      <sheetName val="RINC FIN T4  _3_"/>
      <sheetName val="RINC FIN T4  _2_"/>
      <sheetName val="RINC hotel"/>
      <sheetName val="RINC FIN T4 "/>
      <sheetName val="적용환율"/>
      <sheetName val="rincian A"/>
      <sheetName val="ANTEK-AGGA"/>
      <sheetName val="BURDA"/>
      <sheetName val="ANTEK-GAL"/>
      <sheetName val="HRS-ATB"/>
      <sheetName val="ANTEK-PRIME"/>
      <sheetName val="ANTEK-TIMB"/>
      <sheetName val="BD-LS"/>
      <sheetName val="BIA-LUMPSUM"/>
      <sheetName val="P3"/>
      <sheetName val="MA035"/>
      <sheetName val="Sensitive"/>
      <sheetName val="An HarSatPek"/>
      <sheetName val="Sat Bah &amp; Up"/>
      <sheetName val="ahs_utama"/>
      <sheetName val="info"/>
      <sheetName val="2-Genset print"/>
      <sheetName val="Parameter"/>
      <sheetName val="H_Satuan7"/>
      <sheetName val="REKAP_1_SECTION6"/>
      <sheetName val="DIREC_COST6"/>
      <sheetName val="form_besi6"/>
      <sheetName val="REKAP_STRUCTURE6"/>
      <sheetName val="Master_1_05"/>
      <sheetName val="lamp__125"/>
      <sheetName val="ANALISA_GRS_TENGAH5"/>
      <sheetName val="GRAND_REKAP5"/>
      <sheetName val="A-11_Steel_Str_(2)5"/>
      <sheetName val="HSTANAH_XLS5"/>
      <sheetName val="FORM_X_COST5"/>
      <sheetName val="BAHAN_&amp;_UPAH5"/>
      <sheetName val="Analisa_Upah_&amp;_Bahan_Plum5"/>
      <sheetName val="Analisa_&amp;_Upah5"/>
      <sheetName val="BQ_ARS5"/>
      <sheetName val="PLUMBING_25"/>
      <sheetName val="Analisa_RAB4"/>
      <sheetName val="rekap_c5"/>
      <sheetName val="an_el5"/>
      <sheetName val="Pos_4-15"/>
      <sheetName val="Harga_5"/>
      <sheetName val="vol__ARS5"/>
      <sheetName val="TOTAL_SPK5"/>
      <sheetName val="Bill_of_Qty_MEP5"/>
      <sheetName val="Basement_Estimate5"/>
      <sheetName val="HARGA_ME5"/>
      <sheetName val="Analisa_25"/>
      <sheetName val="REF_ONLY5"/>
      <sheetName val="unit_rate-b35"/>
      <sheetName val="HARGA_MATERIAL5"/>
      <sheetName val="Analisa_Harga_Satuan5"/>
      <sheetName val="ELEVATED_SLAB5"/>
      <sheetName val="rab_me_(by_owner)_5"/>
      <sheetName val="BQ_(by_owner)5"/>
      <sheetName val="rab_me_(fisik)5"/>
      <sheetName val="Memb_Schd5"/>
      <sheetName val="daftar_Upah5"/>
      <sheetName val="Upah_Bahan4"/>
      <sheetName val="01A-_RAB5"/>
      <sheetName val="Analisa_Upah___Bahan_Plum5"/>
      <sheetName val="bhn_5"/>
      <sheetName val="Supply_Agrmnt5"/>
      <sheetName val="Harga_Bahan5"/>
      <sheetName val="Daf_15"/>
      <sheetName val="Harga_ME_4"/>
      <sheetName val="HB_5"/>
      <sheetName val="rek_det_1-35"/>
      <sheetName val="RENCANA_KERJA4"/>
      <sheetName val="daftar_harga5"/>
      <sheetName val="POS-4_15"/>
      <sheetName val="Rekap_Dc5"/>
      <sheetName val="PHU_055"/>
      <sheetName val="Harga_satuan4"/>
      <sheetName val="Indirect_Cost4"/>
      <sheetName val="SERVICES_FEE4"/>
      <sheetName val="BD_Cvl4"/>
      <sheetName val="Erection_SS4"/>
      <sheetName val="crewlist_S4"/>
      <sheetName val="LIFT_DOM4"/>
      <sheetName val="dboard(_asli)4"/>
      <sheetName val="RAB_STR_JETTY_&amp;_F_PENUNJANG4"/>
      <sheetName val="Currency_Rate4"/>
      <sheetName val="FORM_3A4"/>
      <sheetName val="Perhitungan_RAB4"/>
      <sheetName val="RAB_RIIL_kayu4"/>
      <sheetName val="Unit_Rate_Indirect4"/>
      <sheetName val="i-j__Pengalaman4"/>
      <sheetName val="3__KONTRAK(stu)4"/>
      <sheetName val="HRG_BHN4"/>
      <sheetName val="Fill_this_out_first___6"/>
      <sheetName val="AnalisaSIPIL_RIIL_RAP4"/>
      <sheetName val="SUB_TOTAL___4"/>
      <sheetName val="HSA_&amp;_PAB4"/>
      <sheetName val="Harga_Upah_4"/>
      <sheetName val="A_Paint_Jotun_Penguard4"/>
      <sheetName val="BOQ_ori4"/>
      <sheetName val="Mon_Upah4"/>
      <sheetName val="D2_44"/>
      <sheetName val="D4_3_(TE)4"/>
      <sheetName val="D5_3_(TF)_4"/>
      <sheetName val="D8_3_(TJ)4"/>
      <sheetName val="Kuantitas_&amp;_Harga2"/>
      <sheetName val="AHS_(ci,str,ars)4"/>
      <sheetName val="anal_pipa4"/>
      <sheetName val="Harsat_Upah4"/>
      <sheetName val="PAKET_14"/>
      <sheetName val="Analisa_Tekhnis4"/>
      <sheetName val="bukan_PNS4"/>
      <sheetName val="17_ALS-saluran+BC4"/>
      <sheetName val="HARGA_UPAH4"/>
      <sheetName val="Sewa_Alat-14"/>
      <sheetName val="FORM_74"/>
      <sheetName val="SBDY_Jemb_Tayan4"/>
      <sheetName val="610_044"/>
      <sheetName val="Door_&amp;_Window_Podium2"/>
      <sheetName val="San_PD2"/>
      <sheetName val="Analisa_RAP4"/>
      <sheetName val="Bahan_B4"/>
      <sheetName val="Upah_B4"/>
      <sheetName val="Str_A2"/>
      <sheetName val="Analisa_Tend2"/>
      <sheetName val="Time_Schedule4"/>
      <sheetName val="struktur_tdk_dipakai4"/>
      <sheetName val="Bill_of_Qty4"/>
      <sheetName val="dongia_(2)4"/>
      <sheetName val="THPDMoi__(2)4"/>
      <sheetName val="TONG_HOP_VL-NC4"/>
      <sheetName val="TONGKE3p_4"/>
      <sheetName val="TH_VL,_NC,_DDHT_Thanhphuoc4"/>
      <sheetName val="DON_GIA4"/>
      <sheetName val="t-h_HA_THE4"/>
      <sheetName val="CHITIET_VL-NC-TT_-1p4"/>
      <sheetName val="TONG_HOP_VL-NC_TT4"/>
      <sheetName val="TH_XL4"/>
      <sheetName val="CHITIET_VL-NC4"/>
      <sheetName val="CHITIET_VL-NC-TT-3p4"/>
      <sheetName val="KPVC-BD_4"/>
      <sheetName val="2__Informasi3"/>
      <sheetName val="Unit_Cost2"/>
      <sheetName val="BQ_PABX2"/>
      <sheetName val="NEX24_DB2"/>
      <sheetName val="Surat_Pernyataan4"/>
      <sheetName val="Anal_2"/>
      <sheetName val="ANALISA_GR?????GAH4"/>
      <sheetName val="DF-7_(2)2"/>
      <sheetName val="ANALISA_GR2"/>
      <sheetName val="BAHAN_2"/>
      <sheetName val="Harga_bahan-12"/>
      <sheetName val="DETAIL_POS_1232"/>
      <sheetName val="Harsat_Bahan2"/>
      <sheetName val="2703_12"/>
      <sheetName val="Rekap_Direct_Cost2"/>
      <sheetName val="H_SAT2"/>
      <sheetName val="Analisa_Prov'072"/>
      <sheetName val="Agregat_Halus_&amp;_Kasar4"/>
      <sheetName val="Uraian_Teknis3"/>
      <sheetName val="SD_(1)4"/>
      <sheetName val="Harga_Sat_Das4"/>
      <sheetName val="Isolasi_Luar_Dalam2"/>
      <sheetName val="Isolasi_Luar2"/>
      <sheetName val="Harsat_Pekerjaan2"/>
      <sheetName val="Harga_Bahan_&amp;_Upah2"/>
      <sheetName val="HASAT_DASAR3"/>
      <sheetName val="fill_in_first2"/>
      <sheetName val="Bill_rekap2"/>
      <sheetName val="DFT__HRG_BHN___UPAH2"/>
      <sheetName val="ANALISA_STR___ARS2"/>
      <sheetName val="COST_SUMM2"/>
      <sheetName val="RAB_REVISI2"/>
      <sheetName val="10_yr_val2"/>
      <sheetName val="H_Satuan_Dasar2"/>
      <sheetName val="HPP_TOTAL2"/>
      <sheetName val="HPP_3_Tower2"/>
      <sheetName val="Har_Sat2"/>
      <sheetName val="HRG_BAHAN_&amp;_UPAH_okk2"/>
      <sheetName val="Analis_Kusen_okk2"/>
      <sheetName val="Ana__PU2"/>
      <sheetName val="1_B2"/>
      <sheetName val="Perm__Test2"/>
      <sheetName val="Sec_I_ML2"/>
      <sheetName val="Assumption_&amp;_Dashboard_2"/>
      <sheetName val="Bill_4_12"/>
      <sheetName val="Daftar_Staff2"/>
      <sheetName val="Analisa_(ok_punya)2"/>
      <sheetName val="SAT_EL2"/>
      <sheetName val="DRUP_(ASLI)2"/>
      <sheetName val="Anls_Hrg_Sat2"/>
      <sheetName val="Unit_Price2"/>
      <sheetName val="analisa_panel2"/>
      <sheetName val="analisa_el2"/>
      <sheetName val="AHS_-_Riel4"/>
      <sheetName val="Rekap_Prelim2"/>
      <sheetName val="VAC_BDWN2"/>
      <sheetName val="bhn_FINAL2"/>
      <sheetName val="ANALISA_GR_x005f_x0000__x005f_x0000__x00002"/>
      <sheetName val="4__PEK__LUAR2"/>
      <sheetName val="Analisa_Gabungan2"/>
      <sheetName val="HarDas-Ops_2"/>
      <sheetName val="TATA_UDARA2"/>
      <sheetName val="Sumber_Daya2"/>
      <sheetName val="OP__PERJAM2"/>
      <sheetName val="K_Lokal2"/>
      <sheetName val="B__PERSONIL2"/>
      <sheetName val="1_General_2"/>
      <sheetName val="REKAP__(1)2"/>
      <sheetName val="Hrg_Upah_Bhn2"/>
      <sheetName val="DAFTAR_HARGA_BAHAN_2"/>
      <sheetName val="RANGE_BAHAN2"/>
      <sheetName val="ANALISA_GR_x005f_x005f_x005f_x0000__x005f_x005f_2"/>
      <sheetName val="Man_Power2"/>
      <sheetName val="Fill_this_out_first___7"/>
      <sheetName val="Valve_PL2"/>
      <sheetName val="Peralatan_PL2"/>
      <sheetName val="Daftar_Upah,_Hrg_Bhn_&amp;_Pralata2"/>
      <sheetName val="ANALISA_railing2"/>
      <sheetName val="RAB_AR&amp;STR2"/>
      <sheetName val="Irregular_Income2"/>
      <sheetName val="FE-1770_P12"/>
      <sheetName val="B_-_Norelec2"/>
      <sheetName val="_SAT_PL2"/>
      <sheetName val="RAB_SEKRETARIAT_(1)2"/>
      <sheetName val="an__12"/>
      <sheetName val="Analisa_Harga_Sat2"/>
      <sheetName val="Lamp_-32"/>
      <sheetName val="Lamp_-62"/>
      <sheetName val="PV_Harga_Sat2"/>
      <sheetName val="Analisa_Alat2"/>
      <sheetName val="Analisa_Alat_Dredger2"/>
      <sheetName val="Analisa_Tehnik_12"/>
      <sheetName val="Analisa_Tehnik2"/>
      <sheetName val="Pendukung_12"/>
      <sheetName val="Pek_Tanah2"/>
      <sheetName val="AT_B&amp;B2"/>
      <sheetName val="Master_Edit2"/>
      <sheetName val="Analis_harga2"/>
      <sheetName val="anls_space_frame2"/>
      <sheetName val="Analisa_SNI_STANDART_2"/>
      <sheetName val="Analis_Kusen_1_ESKALASI2"/>
      <sheetName val="H_Sat_Jembatan2"/>
      <sheetName val="Hrn_I2"/>
      <sheetName val="Hrn_II2"/>
      <sheetName val="Hrn_III2"/>
      <sheetName val="BOQ_SNJ_12"/>
      <sheetName val="DKH_CCO_1A2"/>
      <sheetName val="DKH_CCO_1B_R-12"/>
      <sheetName val="Anal__Alat2"/>
      <sheetName val="PRD_01-6(I-II)2"/>
      <sheetName val="PRD_01-7_alat2"/>
      <sheetName val="Pjk_Kend_&amp;_Parkir&amp;Tanah2"/>
      <sheetName val="Pak_Din(510)2"/>
      <sheetName val="P_Didik&amp;BinaPeg_2"/>
      <sheetName val="Bgn-Ingg_PLANTATION2"/>
      <sheetName val="ANALISA_GR_x005f_x0000__x2"/>
      <sheetName val="ANALISA_GR_x005f_x005f_x02"/>
      <sheetName val="DIV_22"/>
      <sheetName val="BQ_EXTERN"/>
      <sheetName val="Alat_B"/>
      <sheetName val="Harsat_Alat"/>
      <sheetName val="REG_TOTAL"/>
      <sheetName val="Harga_Sat_"/>
      <sheetName val="BoQ_C4"/>
      <sheetName val="BQ_Pivot_utk_Analisa_&amp;_SDBP_"/>
      <sheetName val="M+U_Pivot"/>
      <sheetName val="Fin_Sum"/>
      <sheetName val="analisa_BM"/>
      <sheetName val="rap_rinci"/>
      <sheetName val="DIVISI_3"/>
      <sheetName val="ANALYS_EXTERN"/>
      <sheetName val="meth_hsl_nego"/>
      <sheetName val="Rekap_"/>
      <sheetName val="Kurva_S"/>
      <sheetName val="Tunduk_Panitia"/>
      <sheetName val="No_Item"/>
      <sheetName val="2_2"/>
      <sheetName val="B_1"/>
      <sheetName val="B_10"/>
      <sheetName val="B_11"/>
      <sheetName val="B_12"/>
      <sheetName val="B_13"/>
      <sheetName val="B_14"/>
      <sheetName val="B_15"/>
      <sheetName val="B_16"/>
      <sheetName val="B_17"/>
      <sheetName val="B_18"/>
      <sheetName val="B_2"/>
      <sheetName val="B_20"/>
      <sheetName val="B_21"/>
      <sheetName val="B_22"/>
      <sheetName val="B_23"/>
      <sheetName val="B_24"/>
      <sheetName val="B_25"/>
      <sheetName val="B_26"/>
      <sheetName val="B_28"/>
      <sheetName val="B_29"/>
      <sheetName val="B_3"/>
      <sheetName val="B_30"/>
      <sheetName val="B_4"/>
      <sheetName val="B_5"/>
      <sheetName val="B_6"/>
      <sheetName val="B_7"/>
      <sheetName val="B_8"/>
      <sheetName val="Analisa_Harga"/>
      <sheetName val="Pgr_Jl_I_Bale"/>
      <sheetName val="Rekap_Bill"/>
      <sheetName val="15_Irr__Struc_Work"/>
      <sheetName val="16_Pipe_Inst_"/>
      <sheetName val="Tie_Beam_GN"/>
      <sheetName val="Tangga_GN"/>
      <sheetName val="Analisa_ME"/>
      <sheetName val="SPREAD_SHEET"/>
      <sheetName val="D_&amp;_W_sizes"/>
      <sheetName val="bill_3_9"/>
      <sheetName val="3_ALS-STR-PDS"/>
      <sheetName val="ITB_COST"/>
      <sheetName val="Tuk_Koef"/>
      <sheetName val="rab_-_persiapan_&amp;_lantai-1"/>
      <sheetName val="INPUT_AGST"/>
      <sheetName val="rkpm_2003"/>
      <sheetName val="LD_calc"/>
      <sheetName val="COSTING_Option_1"/>
      <sheetName val="INPUT_HARIAN"/>
      <sheetName val="BQ_(M&amp;E)"/>
      <sheetName val="IV__Arsitek_(MC_0)"/>
      <sheetName val="HSD(3)"/>
      <sheetName val="Rekapitulasi"/>
      <sheetName val="1"/>
      <sheetName val="Analisa BOW 07"/>
      <sheetName val="UPAH "/>
      <sheetName val="12mar98 electronic"/>
      <sheetName val="DWTables"/>
      <sheetName val="SKKP_1"/>
      <sheetName val="Bastille"/>
      <sheetName val="Report detil kondisi"/>
      <sheetName val="I-ME"/>
      <sheetName val="Finishing Warehouse"/>
      <sheetName val="Inputdata"/>
      <sheetName val="tetrapod"/>
      <sheetName val="RAB &amp; RCO OWNER VERS."/>
      <sheetName val="3-DIV1"/>
      <sheetName val="Bill 2.3"/>
      <sheetName val="Bill 2.5B"/>
      <sheetName val="Bill 2.1"/>
      <sheetName val="quarry"/>
      <sheetName val="PRY_03-1_(Amd1)1"/>
      <sheetName val="7_1(3)1"/>
      <sheetName val="Urai___Guide_Post1"/>
      <sheetName val="Urai_Galian_Tanah1"/>
      <sheetName val="An_AC_&amp;_Plb"/>
      <sheetName val="BILL_OF_QUAN1"/>
      <sheetName val="analisa_asumsi_Me1"/>
      <sheetName val="Prod_15-8_str1"/>
      <sheetName val="Prod_15-71"/>
      <sheetName val="Prod_15-61"/>
      <sheetName val="Prod_15-51"/>
      <sheetName val="Formula_Paket_A1"/>
      <sheetName val="inner_pervious_adjust_1"/>
      <sheetName val="outer_pervious_adjust1"/>
      <sheetName val="Agg_Halus_&amp;_Kasar1"/>
      <sheetName val="Analis_Upah1"/>
      <sheetName val="General_Intem1"/>
      <sheetName val="STR_-_2B1"/>
      <sheetName val="Prod_02"/>
      <sheetName val="Stock_Material"/>
      <sheetName val="HS_Alat"/>
      <sheetName val="Div_9_-_Harian"/>
      <sheetName val="Div_2_-_Drainase"/>
      <sheetName val="Input_Data"/>
      <sheetName val="DIV_91"/>
      <sheetName val="HARGA_DASAR1"/>
      <sheetName val="Sales_Parameter1"/>
      <sheetName val="PRIST_LIST1"/>
      <sheetName val="DIV_31"/>
      <sheetName val="harga_sat"/>
      <sheetName val="dayvol_WEDI"/>
      <sheetName val="dayvol_adibarat"/>
      <sheetName val="h_sat-bbm"/>
      <sheetName val="ANAL-SEC_II"/>
      <sheetName val="ANAL-SEC_III"/>
      <sheetName val="_"/>
      <sheetName val="ANAL-"/>
      <sheetName val="TOTAL UPAH"/>
      <sheetName val="ANEX1"/>
      <sheetName val="PRY 01-8"/>
      <sheetName val="LIST ANHARSAT"/>
      <sheetName val="Mark UP"/>
      <sheetName val="Jdw A_M_T"/>
      <sheetName val="Lamp -5"/>
      <sheetName val="Pivot 1"/>
      <sheetName val="Pivot 1 (2)"/>
      <sheetName val="Pivot 1 (3)"/>
      <sheetName val="Pivot 1 (4)"/>
      <sheetName val="Analisa Tehnik Alat"/>
      <sheetName val="ANAL.PROD.ALAT"/>
      <sheetName val="Earth, Concrete, Pile"/>
      <sheetName val="Soil factor"/>
      <sheetName val="CPar"/>
      <sheetName val="8410(Kerb)"/>
      <sheetName val="Input monthly capex"/>
      <sheetName val="Price Persiapan dan Penunjang"/>
      <sheetName val="RANGE"/>
      <sheetName val="ITEM"/>
      <sheetName val="BL"/>
      <sheetName val="BQ25"/>
      <sheetName val="EVAL-ANAL"/>
      <sheetName val="div-6"/>
      <sheetName val="div-2"/>
      <sheetName val="REKAP_2"/>
      <sheetName val="uph bhn"/>
      <sheetName val="DESBT"/>
      <sheetName val="Df-Kuan"/>
      <sheetName val="3.3b"/>
      <sheetName val="An Biaya.Kons (SNI)"/>
      <sheetName val="Daftar Harga Bahan"/>
      <sheetName val="An Biaya Kons.Pek.Kayu &amp; Atap"/>
      <sheetName val="3_Anl_SNI"/>
      <sheetName val="Rincian ME"/>
      <sheetName val="ANALISA_GR___"/>
      <sheetName val="S Curve Renc. RAP"/>
      <sheetName val="ANALHASA"/>
      <sheetName val="anal.alat"/>
      <sheetName val="TPI"/>
      <sheetName val="5"/>
      <sheetName val="Harga Satuan Bahan"/>
      <sheetName val="lh"/>
      <sheetName val="sleksi"/>
      <sheetName val="TS MINGGUAN rev (2)"/>
      <sheetName val="320000 CABANG VI"/>
      <sheetName val="Input Jurnal."/>
      <sheetName val="Rp Banten"/>
      <sheetName val="Penyusutan Kendaraan"/>
      <sheetName val="DDJAN05"/>
      <sheetName val="Blk-Mnl"/>
      <sheetName val="Klm-Mnl"/>
      <sheetName val="D2(Final)"/>
      <sheetName val="pipa porusc(6&quot;)"/>
      <sheetName val="Daftar Harga Satuan"/>
      <sheetName val=" AnaBah"/>
      <sheetName val="After LoI"/>
      <sheetName val="main summary"/>
      <sheetName val="ABSEN"/>
      <sheetName val="UPAH_B_KAS"/>
      <sheetName val="UPAH_B_KAS _2_"/>
      <sheetName val="T_TANGAN"/>
      <sheetName val="trans"/>
      <sheetName val="RAB NEGO 17.01.18"/>
      <sheetName val="Param"/>
      <sheetName val="Monitor"/>
      <sheetName val="AnAlat"/>
      <sheetName val="hasat"/>
      <sheetName val="HPP_19_"/>
      <sheetName val="029Cikeas00"/>
      <sheetName val="KPB-Alat"/>
      <sheetName val="KPB-BAHAN"/>
      <sheetName val="KPB-BANK"/>
      <sheetName val="KPB-BUA"/>
      <sheetName val="KPB-PP"/>
      <sheetName val="KPB-SAR"/>
      <sheetName val="KPB-SUBKON"/>
      <sheetName val="KPB-UPAH"/>
      <sheetName val="KRB-BUA"/>
      <sheetName val="KRB-ALT"/>
      <sheetName val="KRB-BANK"/>
      <sheetName val="KRB-PP"/>
      <sheetName val="KRB-SAR"/>
      <sheetName val="KRB-SUB"/>
      <sheetName val="KRB-UPH"/>
      <sheetName val="Prd 1-01"/>
      <sheetName val="Prd 1-02"/>
      <sheetName val="PDCC"/>
      <sheetName val="TRBP"/>
      <sheetName val="SPI GMBH"/>
      <sheetName val="UK"/>
      <sheetName val="SPI"/>
      <sheetName val="SSI"/>
      <sheetName val="Syntegra"/>
      <sheetName val="Tariptunda"/>
      <sheetName val="Install Time+Cost"/>
      <sheetName val="VK ARS"/>
      <sheetName val="B _ Norelec"/>
      <sheetName val="POS 1"/>
      <sheetName val="POS 2"/>
      <sheetName val="Administration"/>
      <sheetName val="Ware House"/>
      <sheetName val="HELIPAD"/>
      <sheetName val="Hunian Staf"/>
      <sheetName val="Kantin"/>
      <sheetName val="Klinik"/>
      <sheetName val="Mosque"/>
      <sheetName val="Pemadam Kebakaran"/>
      <sheetName val="Gd. Rekreasi &amp; olah Raga"/>
      <sheetName val="Site Plan"/>
      <sheetName val="SPBU"/>
      <sheetName val="NP umum"/>
      <sheetName val="pivot"/>
      <sheetName val="D.86"/>
      <sheetName val="Daftar upah &amp; material"/>
      <sheetName val="OFF"/>
      <sheetName val="Vol."/>
      <sheetName val="Upah_&amp;_Bahan"/>
      <sheetName val="Analisa_Quarry"/>
      <sheetName val="box_culvert"/>
      <sheetName val="NP_(4)"/>
      <sheetName val="Formulir_7_6"/>
      <sheetName val="Gorong_Aramco"/>
      <sheetName val="LIST_MATERIAL"/>
      <sheetName val="Bill_Of_Quantity"/>
      <sheetName val="2_1"/>
      <sheetName val="2_3"/>
      <sheetName val="2_4"/>
      <sheetName val="2_5"/>
      <sheetName val="2_6"/>
      <sheetName val="2_7"/>
      <sheetName val="3_1"/>
      <sheetName val="3_10"/>
      <sheetName val="3_11"/>
      <sheetName val="3_12"/>
      <sheetName val="3_2"/>
      <sheetName val="3_3"/>
      <sheetName val="3_4"/>
      <sheetName val="3_8"/>
      <sheetName val="3_9"/>
      <sheetName val="BQ_All_2"/>
      <sheetName val="LAL_-_PASAR_PAGI_"/>
      <sheetName val="iNT__Kotak_Lt_3"/>
      <sheetName val="REK_S-CURVE"/>
      <sheetName val="Hrg.Dasar"/>
      <sheetName val="NP (2)"/>
      <sheetName val="Daf Peralatan"/>
      <sheetName val="Daf Upah &amp; Bahan"/>
      <sheetName val="Mercu Bulat"/>
      <sheetName val="Olak USBR"/>
      <sheetName val="BQ-Tenis"/>
      <sheetName val="Arsitektur"/>
      <sheetName val="BOQ_Aula"/>
      <sheetName val="REKAP_PAKEI-1"/>
      <sheetName val="BAHAN 2017"/>
      <sheetName val="IN_"/>
      <sheetName val="RKP_PLUMBING"/>
      <sheetName val="Hua_Yang_Quarterly"/>
      <sheetName val="Lead_Schedule"/>
      <sheetName val="Gal_tanah"/>
      <sheetName val="Gaji_Pokok"/>
      <sheetName val="T__Proyek-Jabatan"/>
      <sheetName val="T__Lokasi"/>
      <sheetName val="T__Rumah"/>
      <sheetName val="T__Transport"/>
      <sheetName val="D_BOARD"/>
      <sheetName val="PERALATAN_PROYEK_GOL_III_A"/>
      <sheetName val="SUB_&amp;_mandor"/>
      <sheetName val="Rate_Analysis"/>
      <sheetName val="BQ_Arsit"/>
      <sheetName val="An_HarSatPek"/>
      <sheetName val="Sat_Bah_&amp;_Up"/>
      <sheetName val="ANALISA_GR_x005f_x005f_x005f_x005f_x005f_x005f_x0"/>
      <sheetName val="ANALISA_GR_x"/>
      <sheetName val="ANALISA_GR_x0"/>
      <sheetName val="ENC_14"/>
      <sheetName val="2-Genset_print"/>
      <sheetName val="B_T"/>
      <sheetName val="Category_detail"/>
      <sheetName val="BQ29"/>
      <sheetName val="hit str"/>
      <sheetName val="sat-jadi"/>
      <sheetName val="NYATDOK"/>
      <sheetName val="ANLSA"/>
      <sheetName val="Break Down Alat"/>
      <sheetName val="1.2"/>
      <sheetName val="HARVEST02"/>
      <sheetName val="Analisa Alat Berat"/>
      <sheetName val="ANA-TOOLS-KKA"/>
      <sheetName val="Pekerjaan "/>
      <sheetName val="DSP"/>
      <sheetName val="div62"/>
      <sheetName val="Anls K"/>
      <sheetName val="Anls E"/>
      <sheetName val="kalender"/>
      <sheetName val="DaftarHS"/>
      <sheetName val="Enc14"/>
      <sheetName val="Currency"/>
      <sheetName val="Upah, alat &amp; harsat"/>
      <sheetName val="SKEDUL AV-05"/>
      <sheetName val="harsat sdy"/>
      <sheetName val="dwa-01"/>
      <sheetName val="HD Material"/>
      <sheetName val="HPS Sub Upah"/>
      <sheetName val="HSD Bahan"/>
      <sheetName val="HSD Alat"/>
      <sheetName val="Sum IF"/>
      <sheetName val="HSD Upah"/>
      <sheetName val="D2.2"/>
      <sheetName val="DPPN"/>
      <sheetName val="HU P BARU"/>
      <sheetName val="HU P LAMA"/>
      <sheetName val="likuiditas"/>
      <sheetName val="progres sub unv"/>
      <sheetName val="CCO"/>
      <sheetName val="Data Info"/>
      <sheetName val="Huruf"/>
      <sheetName val="Meth "/>
      <sheetName val="Consumable"/>
      <sheetName val="Equipment"/>
      <sheetName val="Labor"/>
      <sheetName val="S_Suramadu"/>
      <sheetName val="Op.Kusdi"/>
      <sheetName val="Bayar (2)"/>
      <sheetName val="3-DIV2"/>
      <sheetName val="Materials"/>
      <sheetName val="Vol Pek"/>
      <sheetName val="Labour"/>
      <sheetName val="Kualifikasi"/>
      <sheetName val="Qty"/>
      <sheetName val="RAB2"/>
      <sheetName val="4-Basic_Price2"/>
      <sheetName val="Faktor_Konversi2"/>
      <sheetName val="4-Basic_Price1"/>
      <sheetName val="Faktor_Konversi1"/>
      <sheetName val="DAF-ALAT-03"/>
      <sheetName val="Aggr"/>
      <sheetName val="Mk Marka"/>
      <sheetName val="Mk Base"/>
      <sheetName val="Tabel Bantu &amp; Lembar Soal"/>
      <sheetName val="1.1.Barrette pile"/>
      <sheetName val="Qty_pile"/>
      <sheetName val="Steel_slab"/>
      <sheetName val="Steel_tank"/>
      <sheetName val="Steel_wall"/>
      <sheetName val="RAPI"/>
      <sheetName val="REKAP BI"/>
      <sheetName val="QSS"/>
      <sheetName val="AsumsiDasar"/>
      <sheetName val="Dokumentasi"/>
      <sheetName val="CFWork"/>
      <sheetName val="BETON"/>
      <sheetName val="SEP"/>
      <sheetName val="JM"/>
      <sheetName val="DAF-3"/>
      <sheetName val="fcsp-w"/>
      <sheetName val="BLOK-BJR"/>
      <sheetName val="Daftar Upah,Bhn,&amp; alat"/>
      <sheetName val="KEB-MAT"/>
      <sheetName val="MAPP"/>
      <sheetName val="Analysis"/>
      <sheetName val="61005"/>
      <sheetName val="61006"/>
      <sheetName val="61007"/>
      <sheetName val="DAF-5"/>
      <sheetName val="Material&amp;Upah"/>
      <sheetName val="bd"/>
      <sheetName val="system &amp; LOOK_UP_FUNC"/>
      <sheetName val="PROCURE"/>
      <sheetName val="KUANTITY"/>
      <sheetName val="NerSubsis"/>
      <sheetName val="HPSI-Portion"/>
      <sheetName val="Assumptions"/>
      <sheetName val="DbCost"/>
      <sheetName val="Ind.MP Sch."/>
      <sheetName val="HSBU"/>
      <sheetName val="EQ_an"/>
      <sheetName val="LEKAT1"/>
      <sheetName val="Mob (2)"/>
      <sheetName val="D.Kf"/>
      <sheetName val="1977"/>
      <sheetName val="D.H.1"/>
      <sheetName val="D.H.10"/>
      <sheetName val="D.H.11"/>
      <sheetName val="D.H.12"/>
      <sheetName val="D.H.13"/>
      <sheetName val="D.H.2"/>
      <sheetName val="D.H.3"/>
      <sheetName val="D.H.4"/>
      <sheetName val="D.H.5"/>
      <sheetName val="D.H.6"/>
      <sheetName val="D.H.7"/>
      <sheetName val="D.H.8"/>
      <sheetName val="D.H.9"/>
      <sheetName val="Rekapan Divisi 7.3 (Rev)"/>
      <sheetName val="Pernyataan"/>
      <sheetName val="ph"/>
      <sheetName val="Data Pendukung"/>
      <sheetName val="Nama"/>
      <sheetName val="L2"/>
      <sheetName val="LHR"/>
      <sheetName val="hrg_upah(Dipakai)"/>
      <sheetName val="Prod.Alat (Cianten-1)"/>
      <sheetName val="H &amp; U"/>
      <sheetName val="PRIMCOAT"/>
      <sheetName val="BIALANG"/>
      <sheetName val="DafHrgSatuan"/>
      <sheetName val="AnBiaya OperasionalAlat"/>
      <sheetName val="brd2"/>
      <sheetName val="Analisa PEMB. UTAMA"/>
      <sheetName val="SPK"/>
      <sheetName val="ocean voyage"/>
      <sheetName val="2. Rekap Ars-Struk"/>
      <sheetName val="Rencana Anggaran Biaya"/>
      <sheetName val="1b.bill"/>
      <sheetName val="M.Pekerjaan"/>
      <sheetName val="__Users_debby_Documents_TA.2021"/>
      <sheetName val=" E3_ELEVATED_ELEVATED SLAB.xls_"/>
      <sheetName val="_Recovered_SheetName_97_"/>
      <sheetName val="_Recovered_SheetName_98_"/>
      <sheetName val="_Recovered_SheetName_99_"/>
      <sheetName val="_Recovered_SheetName_100_"/>
      <sheetName val="_Recovered_SheetName_101_"/>
      <sheetName val="_Recovered_SheetName_102_"/>
      <sheetName val="_Recovered_SheetName_103_"/>
      <sheetName val="_Recovered_SheetName_104_"/>
      <sheetName val="_Recovered_SheetName_105_"/>
      <sheetName val="_Recovered_SheetName_106_"/>
      <sheetName val="_Recovered_SheetName_107_"/>
      <sheetName val="_Recovered_SheetName_108_"/>
      <sheetName val="_Recovered_SheetName_109_"/>
      <sheetName val="_Recovered_SheetName_110_"/>
      <sheetName val="_Recovered_SheetName_111_"/>
      <sheetName val="_Recovered_SheetName_112_"/>
      <sheetName val="_Recovered_SheetName_113_"/>
      <sheetName val="_Recovered_SheetName_114_"/>
      <sheetName val="_Recovered_SheetName_115_"/>
      <sheetName val="_Recovered_SheetName_116_"/>
      <sheetName val="_Recovered_SheetName_117_"/>
      <sheetName val="_Recovered_SheetName_118_"/>
      <sheetName val="_Recovered_SheetName_119_"/>
      <sheetName val="_Recovered_SheetName_120_"/>
      <sheetName val="_Recovered_SheetName_121_"/>
      <sheetName val="_Recovered_SheetName_122_"/>
      <sheetName val="_Recovered_SheetName_123_"/>
      <sheetName val="_Recovered_SheetName_124_"/>
      <sheetName val="_Recovered_SheetName_125_"/>
      <sheetName val="_Recovered_SheetName_126_"/>
      <sheetName val="_Recovered_SheetName_127_"/>
      <sheetName val="_Recovered_SheetName_128_"/>
      <sheetName val="_Recovered_SheetName_129_"/>
      <sheetName val="_Recovered_SheetName_130_"/>
      <sheetName val="_Recovered_SheetName_131_"/>
      <sheetName val="_Recovered_SheetName_132_"/>
      <sheetName val="_Recovered_SheetName_133_"/>
      <sheetName val="_Recovered_SheetName_134_"/>
      <sheetName val="_Recovered_SheetName_135_"/>
      <sheetName val="_Recovered_SheetName_136_"/>
      <sheetName val="_Recovered_SheetName_137_"/>
      <sheetName val="_Recovered_SheetName_138_"/>
      <sheetName val="_Recovered_SheetName_139_"/>
      <sheetName val="_Recovered_SheetName_140_"/>
      <sheetName val="_Recovered_SheetName_141_"/>
      <sheetName val="_Recovered_SheetName_142_"/>
      <sheetName val="_Recovered_SheetName_143_"/>
      <sheetName val="_Recovered_SheetName_144_"/>
      <sheetName val="_Recovered_SheetName_145_"/>
      <sheetName val="_Recovered_SheetName_146_"/>
      <sheetName val="_Recovered_SheetName_147_"/>
      <sheetName val="_Recovered_SheetName_148_"/>
      <sheetName val="_Recovered_SheetName_149_"/>
      <sheetName val="_Recovered_SheetName_150_"/>
      <sheetName val="_Recovered_SheetName_151_"/>
      <sheetName val="_Recovered_SheetName_152_"/>
      <sheetName val="_Recovered_SheetName_153_"/>
      <sheetName val="_Recovered_SheetName_154_"/>
      <sheetName val="_Recovered_SheetName_155_"/>
      <sheetName val="_Recovered_SheetName_156_"/>
      <sheetName val="_Recovered_SheetName_157_"/>
      <sheetName val="_Recovered_SheetName_158_"/>
      <sheetName val="_Recovered_SheetName_159_"/>
      <sheetName val="_Recovered_SheetName_160_"/>
      <sheetName val="_Recovered_SheetName_161_"/>
      <sheetName val="_Recovered_SheetName_162_"/>
      <sheetName val="_Recovered_SheetName_163_"/>
      <sheetName val="_Recovered_SheetName_164_"/>
      <sheetName val="_Recovered_SheetName_165_"/>
      <sheetName val="_Recovered_SheetName_166_"/>
      <sheetName val="_Recovered_SheetName_167_"/>
      <sheetName val="_Recovered_SheetName_168_"/>
      <sheetName val="_Recovered_SheetName_169_"/>
      <sheetName val="_Recovered_SheetName_170_"/>
      <sheetName val="_Recovered_SheetName_171_"/>
      <sheetName val="_Recovered_SheetName_172_"/>
      <sheetName val="_Recovered_SheetName_173_"/>
      <sheetName val="_Recovered_SheetName_174_"/>
      <sheetName val="_Recovered_SheetName_175_"/>
      <sheetName val="_Recovered_SheetName_176_"/>
      <sheetName val="_Recovered_SheetName_177_"/>
      <sheetName val="_Recovered_SheetName_178_"/>
      <sheetName val="_Recovered_SheetName_179_"/>
      <sheetName val="_Recovered_SheetName_180_"/>
      <sheetName val="_Recovered_SheetName_181_"/>
      <sheetName val="_Recovered_SheetName_182_"/>
      <sheetName val="_Recovered_SheetName_183_"/>
      <sheetName val="_Recovered_SheetName_184_"/>
      <sheetName val="_Recovered_SheetName_185_"/>
      <sheetName val="_Recovered_SheetName_186_"/>
      <sheetName val="_Recovered_SheetName_187_"/>
      <sheetName val="_Recovered_SheetName_188_"/>
      <sheetName val="_Recovered_SheetName_189_"/>
      <sheetName val="_Recovered_SheetName_190_"/>
      <sheetName val="_Recovered_SheetName_191_"/>
      <sheetName val="_Recovered_SheetName_192_"/>
      <sheetName val="_Recovered_SheetName_193_"/>
      <sheetName val="_Recovered_SheetName_194_"/>
      <sheetName val="_Recovered_SheetName_195_"/>
      <sheetName val="_Recovered_SheetName_196_"/>
      <sheetName val="_Recovered_SheetName_197_"/>
      <sheetName val="_Recovered_SheetName_198_"/>
      <sheetName val="_Recovered_SheetName_199_"/>
      <sheetName val="_Recovered_SheetName_200_"/>
      <sheetName val="_Recovered_SheetName_201_"/>
      <sheetName val="_Recovered_SheetName_202_"/>
      <sheetName val="_Recovered_SheetName_203_"/>
      <sheetName val="_Recovered_SheetName_204_"/>
      <sheetName val="_Recovered_SheetName_205_"/>
      <sheetName val="_Recovered_SheetName_206_"/>
      <sheetName val="_Recovered_SheetName_207_"/>
      <sheetName val="_Recovered_SheetName_208_"/>
      <sheetName val="_Recovered_SheetName_209_"/>
      <sheetName val="_Recovered_SheetName_210_"/>
      <sheetName val="_Recovered_SheetName_211_"/>
      <sheetName val="_Recovered_SheetName_212_"/>
      <sheetName val="_Recovered_SheetName_213_"/>
      <sheetName val="_Recovered_SheetName_214_"/>
      <sheetName val="_Recovered_SheetName_215_"/>
      <sheetName val="_Recovered_SheetName_216_"/>
      <sheetName val="_Recovered_SheetName_217_"/>
      <sheetName val="_Recovered_SheetName_218_"/>
      <sheetName val="_Recovered_SheetName_219_"/>
      <sheetName val="_Recovered_SheetName_220_"/>
      <sheetName val="_Recovered_SheetName_221_"/>
      <sheetName val="_Recovered_SheetName_222_"/>
      <sheetName val="_Recovered_SheetName_223_"/>
      <sheetName val="_Recovered_SheetName_224_"/>
      <sheetName val="_Recovered_SheetName_225_"/>
      <sheetName val="_Recovered_SheetName_226_"/>
      <sheetName val="_Recovered_SheetName_227_"/>
      <sheetName val="_Recovered_SheetName_228_"/>
      <sheetName val="_Recovered_SheetName_229_"/>
      <sheetName val="_Recovered_SheetName_230_"/>
      <sheetName val="_Recovered_SheetName_231_"/>
      <sheetName val="_Recovered_SheetName_232_"/>
      <sheetName val="_Recovered_SheetName_233_"/>
      <sheetName val="_Recovered_SheetName_234_"/>
      <sheetName val="_Recovered_SheetName_235_"/>
      <sheetName val="_Recovered_SheetName_236_"/>
      <sheetName val="_Recovered_SheetName_237_"/>
      <sheetName val="_Recovered_SheetName_238_"/>
      <sheetName val="_Recovered_SheetName_239_"/>
      <sheetName val="_Recovered_SheetName_240_"/>
      <sheetName val="_Recovered_SheetName_241_"/>
      <sheetName val="_Recovered_SheetName_242_"/>
      <sheetName val="_Recovered_SheetName_243_"/>
      <sheetName val="_Recovered_SheetName_244_"/>
      <sheetName val="_Recovered_SheetName_245_"/>
      <sheetName val="_Recovered_SheetName_246_"/>
      <sheetName val="_Recovered_SheetName_247_"/>
      <sheetName val="_Recovered_SheetName_248_"/>
      <sheetName val="_Recovered_SheetName_249_"/>
      <sheetName val="_Recovered_SheetName_250_"/>
      <sheetName val="_Recovered_SheetName_251_"/>
      <sheetName val="_Recovered_SheetName_252_"/>
      <sheetName val="_Recovered_SheetName_253_"/>
      <sheetName val="_Recovered_SheetName_254_"/>
      <sheetName val="_Recovered_SheetName_255_"/>
      <sheetName val="_Recovered_SheetName_256_"/>
      <sheetName val="_Recovered_SheetName_257_"/>
      <sheetName val="_Recovered_SheetName_258_"/>
      <sheetName val="_Recovered_SheetName_259_"/>
      <sheetName val="_Recovered_SheetName_260_"/>
      <sheetName val="_Recovered_SheetName_261_"/>
      <sheetName val="_Recovered_SheetName_262_"/>
      <sheetName val="_Recovered_SheetName_263_"/>
      <sheetName val="_Recovered_SheetName_264_"/>
      <sheetName val="_Recovered_SheetName_265_"/>
      <sheetName val="_Recovered_SheetName_266_"/>
      <sheetName val="_Recovered_SheetName_267_"/>
      <sheetName val="_Recovered_SheetName_268_"/>
      <sheetName val="_Recovered_SheetName_269_"/>
      <sheetName val="_Recovered_SheetName_270_"/>
      <sheetName val="_Recovered_SheetName_271_"/>
      <sheetName val="_Recovered_SheetName_272_"/>
      <sheetName val="_Recovered_SheetName_273_"/>
      <sheetName val="_Recovered_SheetName_274_"/>
      <sheetName val="_Recovered_SheetName_275_"/>
      <sheetName val="_Recovered_SheetName_276_"/>
      <sheetName val="_Recovered_SheetName_277_"/>
      <sheetName val="_Recovered_SheetName_278_"/>
      <sheetName val="_Recovered_SheetName_279_"/>
      <sheetName val="_Recovered_SheetName_280_"/>
      <sheetName val="_Recovered_SheetName_281_"/>
      <sheetName val="_Recovered_SheetName_282_"/>
      <sheetName val="_Recovered_SheetName_283_"/>
      <sheetName val="_Recovered_SheetName_284_"/>
      <sheetName val="_Recovered_SheetName_285_"/>
      <sheetName val="_Recovered_SheetName_286_"/>
      <sheetName val="_Recovered_SheetName_287_"/>
      <sheetName val="_Recovered_SheetName_288_"/>
      <sheetName val="_Recovered_SheetName_289_"/>
      <sheetName val="_Recovered_SheetName_290_"/>
      <sheetName val="_Recovered_SheetName_291_"/>
      <sheetName val="_Recovered_SheetName_292_"/>
      <sheetName val="_Recovered_SheetName_293_"/>
      <sheetName val="_Recovered_SheetName_294_"/>
      <sheetName val="_Recovered_SheetName_295_"/>
      <sheetName val="_Recovered_SheetName_296_"/>
      <sheetName val="_Recovered_SheetName_297_"/>
      <sheetName val="_Recovered_SheetName_298_"/>
      <sheetName val="_Recovered_SheetName_299_"/>
      <sheetName val="_Recovered_SheetName_300_"/>
      <sheetName val="_Recovered_SheetName_301_"/>
      <sheetName val="_Recovered_SheetName_302_"/>
      <sheetName val="_Recovered_SheetName_303_"/>
      <sheetName val="_Recovered_SheetName_304_"/>
      <sheetName val="_Recovered_SheetName_305_"/>
      <sheetName val="_Recovered_SheetName_306_"/>
      <sheetName val="_Recovered_SheetName_307_"/>
      <sheetName val="_Recovered_SheetName_308_"/>
      <sheetName val="_Recovered_SheetName_309_"/>
      <sheetName val="_Recovered_SheetName_310_"/>
      <sheetName val="_Recovered_SheetName_311_"/>
      <sheetName val="_Recovered_SheetName_312_"/>
      <sheetName val="_Recovered_SheetName_313_"/>
      <sheetName val="_Recovered_SheetName_314_"/>
      <sheetName val="_Recovered_SheetName_315_"/>
      <sheetName val="_Recovered_SheetName_316_"/>
      <sheetName val="_Recovered_SheetName_317_"/>
      <sheetName val="_Recovered_SheetName_318_"/>
      <sheetName val="_Recovered_SheetName_319_"/>
      <sheetName val="_Recovered_SheetName_320_"/>
      <sheetName val="_Recovered_SheetName_321_"/>
      <sheetName val="_Recovered_SheetName_322_"/>
      <sheetName val="_Recovered_SheetName_323_"/>
      <sheetName val="_Recovered_SheetName_324_"/>
      <sheetName val="_Recovered_SheetName_325_"/>
      <sheetName val="_Recovered_SheetName_326_"/>
      <sheetName val="_Recovered_SheetName_327_"/>
      <sheetName val="_Recovered_SheetName_328_"/>
      <sheetName val="_Recovered_SheetName_329_"/>
      <sheetName val="_Recovered_SheetName_330_"/>
      <sheetName val="_Recovered_SheetName_331_"/>
      <sheetName val="_Recovered_SheetName_332_"/>
      <sheetName val="_Recovered_SheetName_333_"/>
      <sheetName val="_Recovered_SheetName_334_"/>
      <sheetName val="_Recovered_SheetName_335_"/>
      <sheetName val="_Recovered_SheetName_336_"/>
      <sheetName val="_Recovered_SheetName_337_"/>
      <sheetName val="_Recovered_SheetName_338_"/>
      <sheetName val="_Recovered_SheetName_339_"/>
      <sheetName val="_Recovered_SheetName_340_"/>
      <sheetName val="_Recovered_SheetName_341_"/>
      <sheetName val="_Recovered_SheetName_342_"/>
      <sheetName val="_Recovered_SheetName_343_"/>
      <sheetName val="_Recovered_SheetName_344_"/>
      <sheetName val="_Recovered_SheetName_345_"/>
      <sheetName val="_Recovered_SheetName_346_"/>
      <sheetName val="_Recovered_SheetName_347_"/>
      <sheetName val="_Recovered_SheetName_348_"/>
      <sheetName val="_Recovered_SheetName_349_"/>
      <sheetName val="_Recovered_SheetName_350_"/>
      <sheetName val="_Recovered_SheetName_351_"/>
      <sheetName val="_Recovered_SheetName_352_"/>
      <sheetName val="_Recovered_SheetName_353_"/>
      <sheetName val="_Recovered_SheetName_354_"/>
      <sheetName val="_Recovered_SheetName_355_"/>
      <sheetName val="_Recovered_SheetName_356_"/>
      <sheetName val="_Recovered_SheetName_357_"/>
      <sheetName val="_Recovered_SheetName_358_"/>
      <sheetName val="_Recovered_SheetName_359_"/>
      <sheetName val="_Recovered_SheetName_360_"/>
      <sheetName val="_Recovered_SheetName_361_"/>
      <sheetName val="_Recovered_SheetName_362_"/>
      <sheetName val="_Recovered_SheetName_363_"/>
      <sheetName val="_Recovered_SheetName_364_"/>
      <sheetName val="_Recovered_SheetName_365_"/>
      <sheetName val="_Recovered_SheetName_366_"/>
      <sheetName val="_Recovered_SheetName_367_"/>
      <sheetName val="_Recovered_SheetName_368_"/>
      <sheetName val="_Recovered_SheetName_369_"/>
      <sheetName val="_Recovered_SheetName_370_"/>
      <sheetName val="_Recovered_SheetName_371_"/>
      <sheetName val="_Recovered_SheetName_372_"/>
      <sheetName val="_Recovered_SheetName_373_"/>
      <sheetName val="_Recovered_SheetName_374_"/>
      <sheetName val="_Recovered_SheetName_375_"/>
      <sheetName val="_Recovered_SheetName_376_"/>
      <sheetName val="_Recovered_SheetName_377_"/>
      <sheetName val="_Recovered_SheetName_378_"/>
      <sheetName val="_Recovered_SheetName_379_"/>
      <sheetName val="_Recovered_SheetName_380_"/>
      <sheetName val="_Recovered_SheetName_381_"/>
      <sheetName val="_Recovered_SheetName_382_"/>
      <sheetName val="_Recovered_SheetName_383_"/>
      <sheetName val="_Recovered_SheetName_384_"/>
      <sheetName val="_Recovered_SheetName_385_"/>
      <sheetName val="_Recovered_SheetName_386_"/>
      <sheetName val="ANALISA SNI'07(Bangli)"/>
      <sheetName val="HARGA RAP"/>
      <sheetName val="Berat Vol"/>
      <sheetName val="MARGIN"/>
      <sheetName val="HS-1"/>
      <sheetName val="610.05"/>
      <sheetName val="610.06"/>
      <sheetName val="610.07"/>
      <sheetName val="610.08"/>
      <sheetName val="Daftar_Alat1"/>
      <sheetName val="Pemindahan_Penduduk_1"/>
      <sheetName val="Rekap_Total1"/>
      <sheetName val="Rekap_Biaya1"/>
      <sheetName val="Unit_Rate1"/>
      <sheetName val="7_공정표1"/>
      <sheetName val="Daf-3_1_2_Pintu,_Jendela,_TWA1"/>
      <sheetName val="Daf-3_1_4_Plafond_TWA1"/>
      <sheetName val="Up_&amp;_bhn"/>
      <sheetName val="BOM_BMS1"/>
      <sheetName val="Harga_Kabel1"/>
      <sheetName val="qc_reading"/>
      <sheetName val="DLAT_(2)1"/>
      <sheetName val="REKAP_A_BESAR"/>
      <sheetName val="ANALISA_GR???1"/>
      <sheetName val="Pek_persiapan"/>
      <sheetName val="Anl_+"/>
      <sheetName val="DIV_81"/>
      <sheetName val="Galian_11"/>
      <sheetName val="3_2_2_(Rincian)1"/>
      <sheetName val="AN__SCAFOLDING1"/>
      <sheetName val="AnalisaSIPIL_RIIL1"/>
      <sheetName val="T_material"/>
      <sheetName val="Daftar_Harga_Satuan_Gaji"/>
      <sheetName val="Daftar_Harga_Satuan_Bahan"/>
      <sheetName val="Isian_Biodata"/>
      <sheetName val="Alat_(1)"/>
      <sheetName val="Daftar_Harga_Upah_dan_Bahan"/>
      <sheetName val="LAM_3"/>
      <sheetName val="Master_Schedule"/>
      <sheetName val="Permanent_info"/>
      <sheetName val="S_BAHAN"/>
      <sheetName val="S_UPAH"/>
      <sheetName val="Rekap_Analisa"/>
      <sheetName val="PL_SPP_per_ton"/>
      <sheetName val="Uraian_Upah"/>
      <sheetName val="input_data_umum"/>
      <sheetName val="Daftar Harga Dasar"/>
      <sheetName val="UpahKerja"/>
      <sheetName val="AnaAlat"/>
      <sheetName val="anaUTama"/>
      <sheetName val="GALIAN MEKANIS"/>
      <sheetName val="EXTERNAL  (revisi 1)"/>
      <sheetName val="HS1b"/>
      <sheetName val="JUNI"/>
      <sheetName val="HS KALIJATI"/>
      <sheetName val="Hargasatuan"/>
      <sheetName val="PAD-F"/>
      <sheetName val="DATA 2009"/>
      <sheetName val="TARGET RAKER "/>
      <sheetName val="target raker 1"/>
      <sheetName val="Galian"/>
      <sheetName val="TIE-INS"/>
      <sheetName val="HargaSat"/>
      <sheetName val="RinciBab1_Seksi1"/>
      <sheetName val="sheet"/>
      <sheetName val="011C101"/>
      <sheetName val="UB-SNI"/>
      <sheetName val="Sheet15"/>
      <sheetName val="E.Adm"/>
      <sheetName val="Harga-upah"/>
      <sheetName val="Plafond"/>
      <sheetName val="Mark-up"/>
      <sheetName val="Perhit.Alat"/>
      <sheetName val="Mingguan"/>
      <sheetName val="harga pipa dan acc "/>
      <sheetName val="PERHITUNGAN LUMPSUM"/>
      <sheetName val="ANALISA SNI_BOW"/>
      <sheetName val="산출서(HMC)"/>
      <sheetName val="urtek mpu"/>
      <sheetName val="a.2"/>
      <sheetName val="habis"/>
      <sheetName val="bahan-mos"/>
      <sheetName val="DATA_BASE"/>
      <sheetName val="F_ALARM"/>
      <sheetName val="Soi_081"/>
      <sheetName val="TJ_JATI"/>
      <sheetName val="RBP-_2"/>
      <sheetName val="Hardas_Material"/>
      <sheetName val="Hardas_Upah+Subkon"/>
      <sheetName val="Form_I"/>
      <sheetName val="SP_Kapasitas_TD"/>
      <sheetName val="Total_Harga"/>
      <sheetName val="BIIL_ASLI"/>
      <sheetName val="ANALISA_A-Persiapan"/>
      <sheetName val="ANALISA_B-Pek_tanah"/>
      <sheetName val="ANALISA_C-Pek__pondasi"/>
      <sheetName val="ANALISA_D-Dinding"/>
      <sheetName val="ANALISA_E-Plesteran"/>
      <sheetName val="ANALISA_F-Pek_Kayu"/>
      <sheetName val="ANALISA_G-Pek__beton"/>
      <sheetName val="ANALISA_J-Pek__Sanitasi"/>
      <sheetName val="ANALISA_K-Besi_n_aluminium"/>
      <sheetName val="ANALISA_N-Pek__pengecatan"/>
      <sheetName val="ANALISA_Q-Pek__Air_Bersih"/>
      <sheetName val="Data_Upah"/>
      <sheetName val="Satuan_Dasar"/>
      <sheetName val="TE_TS_FA_LAN_MATV"/>
      <sheetName val="Perhitungan_KC_ke_SUBKON"/>
      <sheetName val="surat_"/>
      <sheetName val="ANALISA_SNI'12_"/>
      <sheetName val="Titik_kabel"/>
      <sheetName val="permohonan"/>
      <sheetName val="analisa Harsat"/>
      <sheetName val="LAL _ PASAR PAGI "/>
      <sheetName val="N Tnh"/>
      <sheetName val="MPEL"/>
      <sheetName val="10"/>
      <sheetName val="4SM00369 &amp; 4SM00370 "/>
      <sheetName val="L_23"/>
      <sheetName val="TSS"/>
      <sheetName val="DEKAN"/>
      <sheetName val="5-Alt(1)"/>
      <sheetName val="Sat Bah _ Up"/>
      <sheetName val="BOX KACAB RM"/>
      <sheetName val="Data-Pdk"/>
      <sheetName val="An-Lat"/>
      <sheetName val="ANALISA GR?_x"/>
      <sheetName val="ANALISA_GR_x005f_x0000__x005f_x005f_1"/>
      <sheetName val="ANALISA_GR_x005f_x0000__x005f_x005f_2"/>
      <sheetName val="ALEK"/>
      <sheetName val="c"/>
      <sheetName val="f"/>
      <sheetName val="UPH-1"/>
      <sheetName val="ANALISA_GR_____GAH3"/>
      <sheetName val="An_1"/>
      <sheetName val="An_3"/>
      <sheetName val="An_2"/>
      <sheetName val="a_h_ars_sum"/>
      <sheetName val="a_h_ars"/>
      <sheetName val="DIV_1"/>
      <sheetName val="HRG-_UPAH"/>
      <sheetName val="HRG_DSR_APP"/>
      <sheetName val="ANALISA_WIKA"/>
      <sheetName val="Schedulle_"/>
      <sheetName val="adukan_"/>
      <sheetName val="Vol_K_225"/>
      <sheetName val="Rekap_Anl"/>
      <sheetName val="Schedule_Master"/>
      <sheetName val="HGS_Jan_2007"/>
      <sheetName val="PENYAMBUNGAN_DAYA"/>
      <sheetName val="M2_SQUARE_(C)"/>
      <sheetName val="Marka_Jalan"/>
      <sheetName val="PAGAR_PEMBATAS_JALAN"/>
      <sheetName val="Rigid_Beton"/>
      <sheetName val="Separator_"/>
      <sheetName val="ST_CAROLUS_(C)"/>
      <sheetName val="C_S_A"/>
      <sheetName val="RAB_(A)_(2)"/>
      <sheetName val="Pay_Items"/>
      <sheetName val="FIRE_FIGHTING"/>
      <sheetName val="Pivot_Table"/>
      <sheetName val="anal-drainase,tanah&amp;ps_batu"/>
      <sheetName val="Grand_summary"/>
      <sheetName val="tb__besi"/>
      <sheetName val="Harga_bahan___upah"/>
      <sheetName val="SNI_21-3-09"/>
      <sheetName val="Rincian_Biaya_RKM_I"/>
      <sheetName val="kriteria_sgl"/>
      <sheetName val="12_ANS"/>
      <sheetName val="REKAP_Package_I"/>
      <sheetName val="Daf_Alat"/>
      <sheetName val="Jdw_Alat"/>
      <sheetName val="S_Penawar"/>
      <sheetName val="ANALIS_WIL_1"/>
      <sheetName val="PLATE_bataco"/>
      <sheetName val="MAP_1-2"/>
      <sheetName val="Analisa_"/>
      <sheetName val="RAB_ME"/>
      <sheetName val="analis_RSUD"/>
      <sheetName val="Urugan_Pasir"/>
      <sheetName val="HARGA_ALAT"/>
      <sheetName val="KAN__LOKAL"/>
      <sheetName val="Report_detil_kondisi"/>
      <sheetName val="TS_(A3)"/>
      <sheetName val="A,_B,_C,_D,_E"/>
      <sheetName val="Finishing_Warehouse"/>
      <sheetName val="2016-405_MR"/>
      <sheetName val="Reloc_&amp;_Living_Cost"/>
      <sheetName val="Analisa_K"/>
      <sheetName val="310000_CABANG_V"/>
      <sheetName val="Alat_Berat"/>
      <sheetName val="UP_MINOR"/>
      <sheetName val="Fin-Bengkel"/>
      <sheetName val="Fin-Showroom"/>
      <sheetName val="Hal_Pagar"/>
      <sheetName val="Str-Bengkel"/>
      <sheetName val="Str-Showroom"/>
      <sheetName val="SNI FIX"/>
      <sheetName val="An Biaya"/>
      <sheetName val="U,B"/>
      <sheetName val="WT-LIST"/>
      <sheetName val="Bt.Kosong"/>
      <sheetName val="표지"/>
      <sheetName val="Anal HPS"/>
      <sheetName val="5-1"/>
      <sheetName val="7.2"/>
      <sheetName val="Divisi1"/>
      <sheetName val="K 013"/>
      <sheetName val="K 030"/>
      <sheetName val="K 040"/>
      <sheetName val="K 121"/>
      <sheetName val="K 123"/>
      <sheetName val="K 220"/>
      <sheetName val="K 225"/>
      <sheetName val="K 231"/>
      <sheetName val="K 310"/>
      <sheetName val="K 322"/>
      <sheetName val="K 325"/>
      <sheetName val="K 422"/>
      <sheetName val="K 513"/>
      <sheetName val="K 528"/>
      <sheetName val="K 612"/>
      <sheetName val="K 615"/>
      <sheetName val="K 616"/>
      <sheetName val="K 617"/>
      <sheetName val="K 618"/>
      <sheetName val="K 631"/>
      <sheetName val="K 637"/>
      <sheetName val="K 638"/>
      <sheetName val="K 641"/>
      <sheetName val="K 720"/>
      <sheetName val="K 730"/>
      <sheetName val="K 880"/>
      <sheetName val="Hitung_Energi"/>
      <sheetName val="GeneralInfo"/>
      <sheetName val="Calendar05"/>
      <sheetName val="ANSAT K'AYI"/>
      <sheetName val="Sum_Intern"/>
      <sheetName val="6b"/>
      <sheetName val="rkpm 2007"/>
      <sheetName val="Bill 2.1 Basement 41 "/>
      <sheetName val="HSU 2016"/>
      <sheetName val="DAF.HRG"/>
      <sheetName val="304-06"/>
      <sheetName val="41_9_36_3"/>
      <sheetName val="BQNSC"/>
      <sheetName val="HSBU ANA"/>
      <sheetName val="AHS_Kusen"/>
      <sheetName val="RENPEN"/>
      <sheetName val="res200"/>
      <sheetName val="schedule kurva s"/>
      <sheetName val="Analisa HS"/>
      <sheetName val="HPS PC"/>
      <sheetName val="Pag_hal"/>
      <sheetName val="SKAT"/>
      <sheetName val="bum"/>
      <sheetName val="기초자료"/>
      <sheetName val="Summary Sheets"/>
      <sheetName val="RAW MATERIALS "/>
      <sheetName val="rab me by owner"/>
      <sheetName val="Production"/>
      <sheetName val="Application"/>
      <sheetName val="TOWN"/>
      <sheetName val="Inputs"/>
      <sheetName val="DDB"/>
      <sheetName val="Rek.Analisa"/>
      <sheetName val="KIB C GEDUNG &amp; BANGUNAN"/>
      <sheetName val="KITZ"/>
      <sheetName val="analisa ARS"/>
      <sheetName val="Penwrn"/>
      <sheetName val="U.anal2"/>
      <sheetName val="UpBahAlat"/>
      <sheetName val="A.HARSAT ARS"/>
      <sheetName val="Rekap BQ-Pompong"/>
      <sheetName val="Rekap ARP"/>
      <sheetName val="10. Harsat Dasar"/>
      <sheetName val="Lamp BAP"/>
      <sheetName val="Daftar BOQ"/>
      <sheetName val="Unit-P"/>
      <sheetName val="61008"/>
      <sheetName val="BoQ-Gen"/>
      <sheetName val="BREAKSCD"/>
      <sheetName val="BAHAN &amp; ALAT"/>
      <sheetName val="RAB alternatif (2) mendekati ok"/>
      <sheetName val="Koordinat"/>
      <sheetName val="Manthos"/>
      <sheetName val="FORM_BQ_TL_PRATU_4cct1"/>
      <sheetName val="Sicamec_+_Insulator"/>
      <sheetName val="an_el6"/>
      <sheetName val="BOM_BMS2"/>
      <sheetName val="Harga_Sat_1"/>
      <sheetName val="Harga_Kabel2"/>
      <sheetName val="Tie_Beam_GN1"/>
      <sheetName val="Tangga_GN1"/>
      <sheetName val="Gorong_Aramco1"/>
      <sheetName val="BQ_All_21"/>
      <sheetName val="General_Intem2"/>
      <sheetName val="PRY_03-1_(Amd1)2"/>
      <sheetName val="STR_-_2B2"/>
      <sheetName val="BQ_EXTERN1"/>
      <sheetName val="No_Item1"/>
      <sheetName val="Tunduk_Panitia1"/>
      <sheetName val="rab_-_persiapan_&amp;_lantai-11"/>
      <sheetName val="bill_3_91"/>
      <sheetName val="ANALISA_GR???2"/>
      <sheetName val="LD_calc1"/>
      <sheetName val="COSTING_Option_11"/>
      <sheetName val="FORM_BQ_TL_PRATU_4cct2"/>
      <sheetName val="analisa_asumsi_Me2"/>
      <sheetName val="qc_reading1"/>
      <sheetName val="7_1(3)2"/>
      <sheetName val="BILL_OF_QUAN2"/>
      <sheetName val="Prod_021"/>
      <sheetName val="Stock_Material1"/>
      <sheetName val="B_T1"/>
      <sheetName val="Pek_persiapan1"/>
      <sheetName val="Urai___Guide_Post2"/>
      <sheetName val="Urai_Galian_Tanah2"/>
      <sheetName val="Formula_Paket_A2"/>
      <sheetName val="inner_pervious_adjust_2"/>
      <sheetName val="outer_pervious_adjust2"/>
      <sheetName val="Agg_Halus_&amp;_Kasar2"/>
      <sheetName val="Analis_Upah2"/>
      <sheetName val="DIV_92"/>
      <sheetName val="PRIST_LIST2"/>
      <sheetName val="Prod_15-8_str2"/>
      <sheetName val="Prod_15-72"/>
      <sheetName val="Prod_15-62"/>
      <sheetName val="Prod_15-52"/>
      <sheetName val="Sales_Parameter2"/>
      <sheetName val="DIV_32"/>
      <sheetName val="Anl_+1"/>
      <sheetName val="Unit_Rate2"/>
      <sheetName val="Rekap_Total2"/>
      <sheetName val="Bill_Of_Quantity1"/>
      <sheetName val="LIST_MATERIAL1"/>
      <sheetName val="Sicamec_+_Insulator1"/>
      <sheetName val="DLAT_(2)2"/>
      <sheetName val="Rekap_Biaya2"/>
      <sheetName val="analisa_BM1"/>
      <sheetName val="_REKAP_B_GEDUNG_PRAMUKA1"/>
      <sheetName val="A_PENDOPO1"/>
      <sheetName val="B__GEDUNG_PRAMUKA1"/>
      <sheetName val="SURAT_PENAWARAN1"/>
      <sheetName val="_REKAP_A_PENDOPO1"/>
      <sheetName val="3_ALS-STR-PDS1"/>
      <sheetName val="Daf-3_1_2_Pintu,_Jendela,_TWA2"/>
      <sheetName val="Daf-3_1_4_Plafond_TWA2"/>
      <sheetName val="Pemindahan_Penduduk_2"/>
      <sheetName val="3_2_2_(Rincian)2"/>
      <sheetName val="AN__SCAFOLDING2"/>
      <sheetName val="Daftar_Alat2"/>
      <sheetName val="iNT__Kotak_Lt_31"/>
      <sheetName val="BoQ_C41"/>
      <sheetName val="rap_rinci1"/>
      <sheetName val="DIVISI_31"/>
      <sheetName val="Upah_&amp;_Bahan1"/>
      <sheetName val="harga_sat1"/>
      <sheetName val="meth_hsl_nego1"/>
      <sheetName val="Rekap_1"/>
      <sheetName val="box_culvert1"/>
      <sheetName val="Kuantitas_&amp;_Harga_Seg_11"/>
      <sheetName val="ANALISA_GR___1"/>
      <sheetName val="TJ_JATI1"/>
      <sheetName val="ANALYS_EXTERN1"/>
      <sheetName val="ITB_COST1"/>
      <sheetName val="Analisa_ME1"/>
      <sheetName val="RBP-_21"/>
      <sheetName val="Galian_12"/>
      <sheetName val="DIV_82"/>
      <sheetName val="ENC_141"/>
      <sheetName val="7_공정표2"/>
      <sheetName val="AnalisaSIPIL_RIIL2"/>
      <sheetName val="D_Harga1"/>
      <sheetName val="15_Irr__Struc_Work1"/>
      <sheetName val="16_Pipe_Inst_1"/>
      <sheetName val="NP_(4)1"/>
      <sheetName val="INPUT_AGST1"/>
      <sheetName val="rkpm_20031"/>
      <sheetName val="Kurva_S1"/>
      <sheetName val="h_sat-bbm1"/>
      <sheetName val="ANAL-SEC_II1"/>
      <sheetName val="ANAL-SEC_III1"/>
      <sheetName val="SPREAD_SHEET1"/>
      <sheetName val="D_&amp;_W_sizes1"/>
      <sheetName val="ANALISA_GR_x005f_x0000__x005f_x005f_x1"/>
      <sheetName val="2_21"/>
      <sheetName val="Isian_Biodata1"/>
      <sheetName val="B_19"/>
      <sheetName val="B_101"/>
      <sheetName val="B_111"/>
      <sheetName val="B_121"/>
      <sheetName val="B_131"/>
      <sheetName val="B_141"/>
      <sheetName val="B_151"/>
      <sheetName val="B_161"/>
      <sheetName val="B_171"/>
      <sheetName val="B_181"/>
      <sheetName val="B_27"/>
      <sheetName val="B_201"/>
      <sheetName val="B_211"/>
      <sheetName val="B_221"/>
      <sheetName val="B_231"/>
      <sheetName val="B_241"/>
      <sheetName val="B_251"/>
      <sheetName val="B_261"/>
      <sheetName val="B_281"/>
      <sheetName val="B_291"/>
      <sheetName val="B_31"/>
      <sheetName val="B_301"/>
      <sheetName val="B_41"/>
      <sheetName val="B_51"/>
      <sheetName val="B_61"/>
      <sheetName val="B_71"/>
      <sheetName val="B_81"/>
      <sheetName val="Analisa_Harga1"/>
      <sheetName val="Pgr_Jl_I_Bale1"/>
      <sheetName val="Rekap_Bill1"/>
      <sheetName val="2_11"/>
      <sheetName val="2_31"/>
      <sheetName val="2_41"/>
      <sheetName val="2_51"/>
      <sheetName val="2_61"/>
      <sheetName val="2_71"/>
      <sheetName val="3_13"/>
      <sheetName val="3_101"/>
      <sheetName val="3_111"/>
      <sheetName val="3_121"/>
      <sheetName val="3_21"/>
      <sheetName val="3_31"/>
      <sheetName val="3_41"/>
      <sheetName val="3_81"/>
      <sheetName val="3_91"/>
      <sheetName val="LAL_-_PASAR_PAGI_1"/>
      <sheetName val="_1"/>
      <sheetName val="dayvol_WEDI1"/>
      <sheetName val="dayvol_adibarat1"/>
      <sheetName val="Analisa_Quarry1"/>
      <sheetName val="BQ_Pivot_utk_Analisa_&amp;_SDBP_1"/>
      <sheetName val="M+U_Pivot1"/>
      <sheetName val="Fin_Sum1"/>
      <sheetName val="DATA_BASE1"/>
      <sheetName val="Daftar_Harga_Satuan_Gaji1"/>
      <sheetName val="Daftar_Harga_Satuan_Bahan1"/>
      <sheetName val="Schedulle_1"/>
      <sheetName val="ANALISA_GR_x01"/>
      <sheetName val="Form_I1"/>
      <sheetName val="SP_Kapasitas_TD1"/>
      <sheetName val="adukan_1"/>
      <sheetName val="Vol_K_2251"/>
      <sheetName val="Alat_B1"/>
      <sheetName val="a_h_ars_sum1"/>
      <sheetName val="a_h_ars1"/>
      <sheetName val="Tuk_Koef1"/>
      <sheetName val="Category_detail1"/>
      <sheetName val="an_el7"/>
      <sheetName val="An_AC_&amp;_Plb1"/>
      <sheetName val="IN_1"/>
      <sheetName val="RKP_PLUMBING1"/>
      <sheetName val="Hua_Yang_Quarterly1"/>
      <sheetName val="Lead_Schedule1"/>
      <sheetName val="Gal_tanah1"/>
      <sheetName val="ANALISA_GR_x005f_x005f_x005f_x005f_x005f_x005f_x1"/>
      <sheetName val="HS_Alat1"/>
      <sheetName val="Div_9_-_Harian1"/>
      <sheetName val="Div_2_-_Drainase1"/>
      <sheetName val="Input_Data1"/>
      <sheetName val="Formulir_7_61"/>
      <sheetName val="REK_S-CURVE1"/>
      <sheetName val="Soi_082"/>
      <sheetName val="Grand_summary1"/>
      <sheetName val="Up_&amp;_bhn1"/>
      <sheetName val="Data_Upah1"/>
      <sheetName val="D_BOARD1"/>
      <sheetName val="PERALATAN_PROYEK_GOL_III_A1"/>
      <sheetName val="SUB_&amp;_mandor1"/>
      <sheetName val="Hardas_Material1"/>
      <sheetName val="Hardas_Upah+Subkon1"/>
      <sheetName val="Satuan_Dasar1"/>
      <sheetName val="TE_TS_FA_LAN_MATV1"/>
      <sheetName val="Peta_Quarry"/>
      <sheetName val="Perhitungan_Mobilisasi_Alat"/>
      <sheetName val="Lalu_Lintas"/>
      <sheetName val="Jembatan_Sementara"/>
      <sheetName val="Analisa_K3"/>
      <sheetName val="4-Analisa_Quarry"/>
      <sheetName val="4-Formulir_harga_bahan"/>
      <sheetName val="Peta_Quarry_(2)"/>
      <sheetName val="Agg_A"/>
      <sheetName val="Agg_B_dan_S"/>
      <sheetName val="Agg_C"/>
      <sheetName val="Agg__CBR_60"/>
      <sheetName val="Rekap_(2)"/>
      <sheetName val="BOQ_(2)"/>
      <sheetName val="jangka_aktu_pelaksanaan_(2)"/>
      <sheetName val="D6_(2)"/>
      <sheetName val="D10_LS-Rutin"/>
      <sheetName val="D10_Kuantitas"/>
      <sheetName val="D10_Analisa_HSP"/>
      <sheetName val="RD_dokter_ORNG_3_70"/>
      <sheetName val="H_Satuan8"/>
      <sheetName val="REKAP_1_SECTION7"/>
      <sheetName val="DIREC_COST7"/>
      <sheetName val="form_besi7"/>
      <sheetName val="REKAP_STRUCTURE7"/>
      <sheetName val="lamp__126"/>
      <sheetName val="GRAND_REKAP6"/>
      <sheetName val="Master_1_06"/>
      <sheetName val="A-11_Steel_Str_(2)6"/>
      <sheetName val="HSTANAH_XLS6"/>
      <sheetName val="FORM_X_COST6"/>
      <sheetName val="ANALISA_GRS_TENGAH6"/>
      <sheetName val="BAHAN_&amp;_UPAH6"/>
      <sheetName val="BQ_ARS6"/>
      <sheetName val="Analisa_Upah_&amp;_Bahan_Plum6"/>
      <sheetName val="Analisa_&amp;_Upah6"/>
      <sheetName val="rekap_c6"/>
      <sheetName val="an_el8"/>
      <sheetName val="PLUMBING_26"/>
      <sheetName val="ELEVATED_SLAB6"/>
      <sheetName val="HARGA_MATERIAL6"/>
      <sheetName val="Pos_4-16"/>
      <sheetName val="Harga_6"/>
      <sheetName val="vol__ARS6"/>
      <sheetName val="TOTAL_SPK6"/>
      <sheetName val="Analisa_26"/>
      <sheetName val="unit_rate-b36"/>
      <sheetName val="rab_me_(by_owner)_6"/>
      <sheetName val="BQ_(by_owner)6"/>
      <sheetName val="rab_me_(fisik)6"/>
      <sheetName val="Analisa_Upah___Bahan_Plum6"/>
      <sheetName val="bhn_6"/>
      <sheetName val="daftar_Upah6"/>
      <sheetName val="Supply_Agrmnt6"/>
      <sheetName val="Bill_of_Qty_MEP6"/>
      <sheetName val="Memb_Schd6"/>
      <sheetName val="Basement_Estimate6"/>
      <sheetName val="HARGA_ME6"/>
      <sheetName val="01A-_RAB6"/>
      <sheetName val="Analisa_Harga_Satuan6"/>
      <sheetName val="Harga_Bahan6"/>
      <sheetName val="rek_det_1-36"/>
      <sheetName val="Currency_Rate5"/>
      <sheetName val="Indirect_Cost5"/>
      <sheetName val="SERVICES_FEE5"/>
      <sheetName val="BD_Cvl5"/>
      <sheetName val="Erection_SS5"/>
      <sheetName val="Upah_Bahan5"/>
      <sheetName val="Agregat_Halus_&amp;_Kasar5"/>
      <sheetName val="Daf_16"/>
      <sheetName val="Harga_ME_5"/>
      <sheetName val="POS-4_16"/>
      <sheetName val="Rekap_Dc6"/>
      <sheetName val="PHU_056"/>
      <sheetName val="HB_6"/>
      <sheetName val="daftar_harga6"/>
      <sheetName val="REF_ONLY6"/>
      <sheetName val="LIFT_DOM5"/>
      <sheetName val="dboard(_asli)5"/>
      <sheetName val="RAB_STR_JETTY_&amp;_F_PENUNJANG5"/>
      <sheetName val="FORM_3A5"/>
      <sheetName val="Perhitungan_RAB5"/>
      <sheetName val="RAB_RIIL_kayu5"/>
      <sheetName val="Harga_satuan5"/>
      <sheetName val="crewlist_S5"/>
      <sheetName val="Analisa_RAB5"/>
      <sheetName val="Unit_Rate_Indirect5"/>
      <sheetName val="bukan_PNS5"/>
      <sheetName val="3__KONTRAK(stu)5"/>
      <sheetName val="HRG_BHN5"/>
      <sheetName val="Fill_this_out_first___8"/>
      <sheetName val="AnalisaSIPIL_RIIL_RAP5"/>
      <sheetName val="SUB_TOTAL___5"/>
      <sheetName val="A_Paint_Jotun_Penguard5"/>
      <sheetName val="BOQ_ori5"/>
      <sheetName val="Mon_Upah5"/>
      <sheetName val="ANALISA_GR3"/>
      <sheetName val="Analisa_RAP5"/>
      <sheetName val="Bahan_B5"/>
      <sheetName val="Upah_B5"/>
      <sheetName val="ANALISA_GR?????GAH5"/>
      <sheetName val="AHS_(ci,str,ars)5"/>
      <sheetName val="i-j__Pengalaman5"/>
      <sheetName val="610_045"/>
      <sheetName val="HSA_&amp;_PAB5"/>
      <sheetName val="Harga_Upah_5"/>
      <sheetName val="BQ_PABX3"/>
      <sheetName val="17_ALS-saluran+BC5"/>
      <sheetName val="HARGA_UPAH5"/>
      <sheetName val="Sewa_Alat-15"/>
      <sheetName val="Analisa_Tekhnis5"/>
      <sheetName val="BAHAN_3"/>
      <sheetName val="HPP_TOTAL3"/>
      <sheetName val="HPP_3_Tower3"/>
      <sheetName val="Harsat_Pekerjaan3"/>
      <sheetName val="D2_45"/>
      <sheetName val="D4_3_(TE)5"/>
      <sheetName val="D5_3_(TF)_5"/>
      <sheetName val="D8_3_(TJ)5"/>
      <sheetName val="fill_in_first3"/>
      <sheetName val="Unit_Cost3"/>
      <sheetName val="Door_&amp;_Window_Podium3"/>
      <sheetName val="San_PD3"/>
      <sheetName val="Kuantitas_&amp;_Harga3"/>
      <sheetName val="DF-7_(2)3"/>
      <sheetName val="ANALISA_GR_____GAH4"/>
      <sheetName val="RENCANA_KERJA5"/>
      <sheetName val="COST_SUMM3"/>
      <sheetName val="FORM_75"/>
      <sheetName val="SBDY_Jemb_Tayan5"/>
      <sheetName val="Time_Schedule5"/>
      <sheetName val="PAKET_15"/>
      <sheetName val="Harga_Sat_Das5"/>
      <sheetName val="Bill_of_Qty5"/>
      <sheetName val="anal_pipa5"/>
      <sheetName val="Harsat_Upah5"/>
      <sheetName val="SD_(1)5"/>
      <sheetName val="struktur_tdk_dipakai5"/>
      <sheetName val="dongia_(2)5"/>
      <sheetName val="THPDMoi__(2)5"/>
      <sheetName val="TONG_HOP_VL-NC5"/>
      <sheetName val="TONGKE3p_5"/>
      <sheetName val="TH_VL,_NC,_DDHT_Thanhphuoc5"/>
      <sheetName val="DON_GIA5"/>
      <sheetName val="t-h_HA_THE5"/>
      <sheetName val="CHITIET_VL-NC-TT_-1p5"/>
      <sheetName val="TONG_HOP_VL-NC_TT5"/>
      <sheetName val="TH_XL5"/>
      <sheetName val="CHITIET_VL-NC5"/>
      <sheetName val="CHITIET_VL-NC-TT-3p5"/>
      <sheetName val="KPVC-BD_5"/>
      <sheetName val="2__Informasi4"/>
      <sheetName val="HASAT_DASAR4"/>
      <sheetName val="Uraian_Teknis4"/>
      <sheetName val="Isolasi_Luar_Dalam3"/>
      <sheetName val="Isolasi_Luar3"/>
      <sheetName val="Anls_Hrg_Sat3"/>
      <sheetName val="10_yr_val3"/>
      <sheetName val="Harga_Bahan_&amp;_Upah3"/>
      <sheetName val="Rekap_Direct_Cost3"/>
      <sheetName val="Anal_3"/>
      <sheetName val="H_SAT3"/>
      <sheetName val="Str_A3"/>
      <sheetName val="Analisa_Tend3"/>
      <sheetName val="Harsat_Bahan3"/>
      <sheetName val="Harga_bahan-13"/>
      <sheetName val="DETAIL_POS_1233"/>
      <sheetName val="NEX24_DB3"/>
      <sheetName val="Surat_Pernyataan5"/>
      <sheetName val="Har_Sat3"/>
      <sheetName val="DFT__HRG_BHN___UPAH3"/>
      <sheetName val="ANALISA_STR___ARS3"/>
      <sheetName val="RAB_REVISI3"/>
      <sheetName val="Analisa_Prov'073"/>
      <sheetName val="Analisa_(ok_punya)3"/>
      <sheetName val="Bill_4_13"/>
      <sheetName val="HRG_BAHAN_&amp;_UPAH_okk3"/>
      <sheetName val="Analis_Kusen_okk3"/>
      <sheetName val="Ana__PU3"/>
      <sheetName val="1_B3"/>
      <sheetName val="Bill_rekap3"/>
      <sheetName val="H_Satuan_Dasar3"/>
      <sheetName val="Unit_Price3"/>
      <sheetName val="ANALISA_GR_x005f_x0000__x005f_x0000__x00003"/>
      <sheetName val="SAT_EL3"/>
      <sheetName val="analisa_panel3"/>
      <sheetName val="Perm__Test3"/>
      <sheetName val="Daftar_Staff3"/>
      <sheetName val="Sec_I_ML3"/>
      <sheetName val="BOM_BMS3"/>
      <sheetName val="Harga_Sat_2"/>
      <sheetName val="OP__PERJAM3"/>
      <sheetName val="K_Lokal3"/>
      <sheetName val="B__PERSONIL3"/>
      <sheetName val="Hrg_Upah_Bhn3"/>
      <sheetName val="DAFTAR_HARGA_BAHAN_3"/>
      <sheetName val="RANGE_BAHAN3"/>
      <sheetName val="Harga_Kabel3"/>
      <sheetName val="Tie_Beam_GN2"/>
      <sheetName val="Tangga_GN2"/>
      <sheetName val="Gorong_Aramco2"/>
      <sheetName val="BQ_All_22"/>
      <sheetName val="AHS_-_Riel5"/>
      <sheetName val="Sumber_Daya3"/>
      <sheetName val="Analisa_Harga_Sat3"/>
      <sheetName val="Lamp_-33"/>
      <sheetName val="Lamp_-63"/>
      <sheetName val="PV_Harga_Sat3"/>
      <sheetName val="Analisa_Alat3"/>
      <sheetName val="Analisa_Alat_Dredger3"/>
      <sheetName val="Analisa_Tehnik_13"/>
      <sheetName val="Analisa_Tehnik3"/>
      <sheetName val="Pendukung_13"/>
      <sheetName val="Pek_Tanah3"/>
      <sheetName val="AT_B&amp;B3"/>
      <sheetName val="DRUP_(ASLI)3"/>
      <sheetName val="Master_Edit3"/>
      <sheetName val="Analis_harga3"/>
      <sheetName val="HarDas-Ops_3"/>
      <sheetName val="BOQ_SNJ_13"/>
      <sheetName val="DKH_CCO_1A3"/>
      <sheetName val="DKH_CCO_1B_R-13"/>
      <sheetName val="Anal__Alat3"/>
      <sheetName val="PRD_01-6(I-II)3"/>
      <sheetName val="PRD_01-7_alat3"/>
      <sheetName val="4__PEK__LUAR3"/>
      <sheetName val="General_Intem3"/>
      <sheetName val="PRY_03-1_(Amd1)3"/>
      <sheetName val="STR_-_2B3"/>
      <sheetName val="Man_Power3"/>
      <sheetName val="analisa_el3"/>
      <sheetName val="BQ_EXTERN2"/>
      <sheetName val="No_Item2"/>
      <sheetName val="4-Basic_Price3"/>
      <sheetName val="Faktor_Konversi3"/>
      <sheetName val="Tunduk_Panitia2"/>
      <sheetName val="Daftar_Upah,_Hrg_Bhn_&amp;_Pralata3"/>
      <sheetName val="rab_-_persiapan_&amp;_lantai-12"/>
      <sheetName val="_SAT_PL3"/>
      <sheetName val="RAB_SEKRETARIAT_(1)3"/>
      <sheetName val="TATA_UDARA3"/>
      <sheetName val="bill_3_92"/>
      <sheetName val="Valve_PL3"/>
      <sheetName val="Peralatan_PL3"/>
      <sheetName val="Fill_this_out_first___9"/>
      <sheetName val="ANALISA_GR???3"/>
      <sheetName val="ANALISA_GR_x005f_x005f_x005f_x0000__x005f_x005f_3"/>
      <sheetName val="ANALISA_GR_x005f_x0000__x3"/>
      <sheetName val="Pjk_Kend_&amp;_Parkir&amp;Tanah3"/>
      <sheetName val="Pak_Din(510)3"/>
      <sheetName val="P_Didik&amp;BinaPeg_3"/>
      <sheetName val="Rekap_Prelim3"/>
      <sheetName val="1_General_3"/>
      <sheetName val="REKAP__(1)3"/>
      <sheetName val="2703_13"/>
      <sheetName val="Assumption_&amp;_Dashboard_3"/>
      <sheetName val="LD_calc2"/>
      <sheetName val="COSTING_Option_12"/>
      <sheetName val="H_Sat_Jembatan3"/>
      <sheetName val="FORM_BQ_TL_PRATU_4cct3"/>
      <sheetName val="analisa_asumsi_Me3"/>
      <sheetName val="qc_reading2"/>
      <sheetName val="7_1(3)3"/>
      <sheetName val="BILL_OF_QUAN3"/>
      <sheetName val="Prod_022"/>
      <sheetName val="Stock_Material2"/>
      <sheetName val="B_T2"/>
      <sheetName val="VAC_BDWN3"/>
      <sheetName val="Pek_persiapan2"/>
      <sheetName val="Urai___Guide_Post3"/>
      <sheetName val="Urai_Galian_Tanah3"/>
      <sheetName val="Formula_Paket_A3"/>
      <sheetName val="inner_pervious_adjust_3"/>
      <sheetName val="outer_pervious_adjust3"/>
      <sheetName val="Agg_Halus_&amp;_Kasar3"/>
      <sheetName val="Analis_Upah3"/>
      <sheetName val="ANALISA_railing3"/>
      <sheetName val="RAB_AR&amp;STR3"/>
      <sheetName val="DIV_93"/>
      <sheetName val="PRIST_LIST3"/>
      <sheetName val="Prod_15-8_str3"/>
      <sheetName val="Prod_15-73"/>
      <sheetName val="Prod_15-63"/>
      <sheetName val="Prod_15-53"/>
      <sheetName val="Sales_Parameter3"/>
      <sheetName val="DIV_33"/>
      <sheetName val="Anl_+2"/>
      <sheetName val="Unit_Rate3"/>
      <sheetName val="Rekap_Total3"/>
      <sheetName val="Bill_Of_Quantity2"/>
      <sheetName val="LIST_MATERIAL2"/>
      <sheetName val="Sicamec_+_Insulator2"/>
      <sheetName val="DLAT_(2)3"/>
      <sheetName val="Rekap_Biaya3"/>
      <sheetName val="analisa_BM2"/>
      <sheetName val="_REKAP_B_GEDUNG_PRAMUKA2"/>
      <sheetName val="A_PENDOPO2"/>
      <sheetName val="B__GEDUNG_PRAMUKA2"/>
      <sheetName val="SURAT_PENAWARAN2"/>
      <sheetName val="_REKAP_A_PENDOPO2"/>
      <sheetName val="3_ALS-STR-PDS2"/>
      <sheetName val="Daf-3_1_2_Pintu,_Jendela,_TWA3"/>
      <sheetName val="Daf-3_1_4_Plafond_TWA3"/>
      <sheetName val="Pemindahan_Penduduk_3"/>
      <sheetName val="3_2_2_(Rincian)3"/>
      <sheetName val="AN__SCAFOLDING3"/>
      <sheetName val="Daftar_Alat3"/>
      <sheetName val="iNT__Kotak_Lt_32"/>
      <sheetName val="BoQ_C42"/>
      <sheetName val="rap_rinci2"/>
      <sheetName val="DIVISI_32"/>
      <sheetName val="Upah_&amp;_Bahan2"/>
      <sheetName val="harga_sat2"/>
      <sheetName val="meth_hsl_nego2"/>
      <sheetName val="box_culvert2"/>
      <sheetName val="Kuantitas_&amp;_Harga_Seg_12"/>
      <sheetName val="ANALISA_GR___2"/>
      <sheetName val="TJ_JATI2"/>
      <sheetName val="ANALYS_EXTERN2"/>
      <sheetName val="ITB_COST2"/>
      <sheetName val="Analisa_ME2"/>
      <sheetName val="RBP-_22"/>
      <sheetName val="Galian_13"/>
      <sheetName val="DIV_83"/>
      <sheetName val="ENC_142"/>
      <sheetName val="7_공정표3"/>
      <sheetName val="AnalisaSIPIL_RIIL3"/>
      <sheetName val="D_Harga2"/>
      <sheetName val="15_Irr__Struc_Work2"/>
      <sheetName val="16_Pipe_Inst_2"/>
      <sheetName val="NP_(4)2"/>
      <sheetName val="INPUT_AGST2"/>
      <sheetName val="rkpm_20032"/>
      <sheetName val="Kurva_S2"/>
      <sheetName val="h_sat-bbm2"/>
      <sheetName val="ANAL-SEC_II2"/>
      <sheetName val="ANAL-SEC_III2"/>
      <sheetName val="SPREAD_SHEET2"/>
      <sheetName val="D_&amp;_W_sizes2"/>
      <sheetName val="ANALISA_GR_x005f_x0000__x005f_x005f_x2"/>
      <sheetName val="2_22"/>
      <sheetName val="Isian_Biodata2"/>
      <sheetName val="B_110"/>
      <sheetName val="B_102"/>
      <sheetName val="B_112"/>
      <sheetName val="B_122"/>
      <sheetName val="B_132"/>
      <sheetName val="B_142"/>
      <sheetName val="B_152"/>
      <sheetName val="B_162"/>
      <sheetName val="B_172"/>
      <sheetName val="B_182"/>
      <sheetName val="B_210"/>
      <sheetName val="B_202"/>
      <sheetName val="B_212"/>
      <sheetName val="B_222"/>
      <sheetName val="B_232"/>
      <sheetName val="B_242"/>
      <sheetName val="B_252"/>
      <sheetName val="B_262"/>
      <sheetName val="B_282"/>
      <sheetName val="B_292"/>
      <sheetName val="B_32"/>
      <sheetName val="B_302"/>
      <sheetName val="B_42"/>
      <sheetName val="B_52"/>
      <sheetName val="B_62"/>
      <sheetName val="B_72"/>
      <sheetName val="B_82"/>
      <sheetName val="Analisa_Harga2"/>
      <sheetName val="Pgr_Jl_I_Bale2"/>
      <sheetName val="Rekap_Bill2"/>
      <sheetName val="2_12"/>
      <sheetName val="2_32"/>
      <sheetName val="2_42"/>
      <sheetName val="2_52"/>
      <sheetName val="2_62"/>
      <sheetName val="2_72"/>
      <sheetName val="3_14"/>
      <sheetName val="3_102"/>
      <sheetName val="3_112"/>
      <sheetName val="3_122"/>
      <sheetName val="3_22"/>
      <sheetName val="3_32"/>
      <sheetName val="3_42"/>
      <sheetName val="3_82"/>
      <sheetName val="3_92"/>
      <sheetName val="LAL_-_PASAR_PAGI_2"/>
      <sheetName val="_2"/>
      <sheetName val="dayvol_WEDI2"/>
      <sheetName val="dayvol_adibarat2"/>
      <sheetName val="Analisa_Quarry2"/>
      <sheetName val="BQ_Pivot_utk_Analisa_&amp;_SDBP_2"/>
      <sheetName val="M+U_Pivot2"/>
      <sheetName val="Fin_Sum2"/>
      <sheetName val="DATA_BASE2"/>
      <sheetName val="Daftar_Harga_Satuan_Gaji2"/>
      <sheetName val="Daftar_Harga_Satuan_Bahan2"/>
      <sheetName val="Schedulle_2"/>
      <sheetName val="ANALISA_GR_x02"/>
      <sheetName val="Form_I2"/>
      <sheetName val="SP_Kapasitas_TD2"/>
      <sheetName val="adukan_2"/>
      <sheetName val="Vol_K_2252"/>
      <sheetName val="Alat_B2"/>
      <sheetName val="a_h_ars_sum2"/>
      <sheetName val="a_h_ars2"/>
      <sheetName val="Tuk_Koef2"/>
      <sheetName val="Category_detail2"/>
      <sheetName val="an_el9"/>
      <sheetName val="An_AC_&amp;_Plb2"/>
      <sheetName val="IN_2"/>
      <sheetName val="RKP_PLUMBING2"/>
      <sheetName val="Hua_Yang_Quarterly2"/>
      <sheetName val="Lead_Schedule2"/>
      <sheetName val="Gal_tanah2"/>
      <sheetName val="ANALISA_GR_x005f_x005f_x005f_x005f_x005f_x005f_x2"/>
      <sheetName val="HS_Alat2"/>
      <sheetName val="Div_9_-_Harian2"/>
      <sheetName val="Div_2_-_Drainase2"/>
      <sheetName val="Input_Data2"/>
      <sheetName val="Formulir_7_62"/>
      <sheetName val="REK_S-CURVE2"/>
      <sheetName val="Soi_083"/>
      <sheetName val="Grand_summary2"/>
      <sheetName val="Up_&amp;_bhn2"/>
      <sheetName val="Data_Upah2"/>
      <sheetName val="D_BOARD2"/>
      <sheetName val="PERALATAN_PROYEK_GOL_III_A2"/>
      <sheetName val="SUB_&amp;_mandor2"/>
      <sheetName val="Hardas_Material2"/>
      <sheetName val="Hardas_Upah+Subkon2"/>
      <sheetName val="Satuan_Dasar2"/>
      <sheetName val="TE_TS_FA_LAN_MATV2"/>
      <sheetName val="Alat_(1)1"/>
      <sheetName val="Daftar_Harga_Upah_dan_Bahan1"/>
      <sheetName val="LAM_31"/>
      <sheetName val="UP_MINOR1"/>
      <sheetName val="Peta_Quarry1"/>
      <sheetName val="Perhitungan_Mobilisasi_Alat1"/>
      <sheetName val="Lalu_Lintas1"/>
      <sheetName val="Jembatan_Sementara1"/>
      <sheetName val="Analisa_K31"/>
      <sheetName val="4-Analisa_Quarry1"/>
      <sheetName val="4-Formulir_harga_bahan1"/>
      <sheetName val="Peta_Quarry_(2)1"/>
      <sheetName val="Agg_A1"/>
      <sheetName val="Agg_B_dan_S1"/>
      <sheetName val="Agg_C1"/>
      <sheetName val="Agg__CBR_601"/>
      <sheetName val="Rekap_(2)1"/>
      <sheetName val="BOQ_(2)1"/>
      <sheetName val="jangka_aktu_pelaksanaan_(2)1"/>
      <sheetName val="D6_(2)1"/>
      <sheetName val="D10_LS-Rutin1"/>
      <sheetName val="D10_Kuantitas1"/>
      <sheetName val="D10_Analisa_HSP1"/>
      <sheetName val="Daf_Alat1"/>
      <sheetName val="Jdw_Alat1"/>
      <sheetName val="S_Penawar1"/>
      <sheetName val="RD_dokter_ORNG_3_701"/>
      <sheetName val="HRG_DSR_APP1"/>
      <sheetName val="ANALISA_WIKA1"/>
      <sheetName val="4-MVAC"/>
      <sheetName val="DAF-4"/>
      <sheetName val="prod"/>
      <sheetName val="hit_BKMM"/>
      <sheetName val="INFORMASI_UMUM"/>
      <sheetName val="rab_lt_2_bo"/>
      <sheetName val="hrg-sat_pek"/>
      <sheetName val="Bea_Op_Alat"/>
      <sheetName val="HASIL_USAHA_2011"/>
      <sheetName val="A+Supl_"/>
      <sheetName val="HRGA_SATUAN_UPAH-BAHAN"/>
      <sheetName val="REKAP_ARSITEKTUR_"/>
      <sheetName val="analisa_SNI"/>
      <sheetName val="KH_L"/>
      <sheetName val="7_L"/>
      <sheetName val="AK-2004_(2)"/>
      <sheetName val="Metod_TWR"/>
      <sheetName val="EARTH_WORKS"/>
      <sheetName val="DHS_AC"/>
      <sheetName val="Analisa__(2)"/>
      <sheetName val="Tracking_Schedule_R-1"/>
      <sheetName val="Volume_1"/>
      <sheetName val="analisa_print"/>
      <sheetName val="Har-sat_finish"/>
      <sheetName val="D-3_(M)"/>
      <sheetName val="D-7_(M)"/>
      <sheetName val="Sat_JAdi"/>
      <sheetName val="analisa_rev"/>
      <sheetName val="labor1"/>
      <sheetName val="bahan,upah,alat"/>
      <sheetName val="MAIN BQ"/>
      <sheetName val="ANALISA_GR_x0000__x0000__x0000_"/>
      <sheetName val="ANALISA_GR_x0000__x"/>
      <sheetName val="L.3"/>
      <sheetName val="REKAP MC 1"/>
      <sheetName val="BILL MC 1"/>
      <sheetName val="Irregular_Income3"/>
      <sheetName val="FE-1770_P13"/>
      <sheetName val="B_-_Norelec3"/>
      <sheetName val="bhn_FINAL3"/>
      <sheetName val="Analisa_Gabungan3"/>
      <sheetName val="an__13"/>
      <sheetName val="Analisa_SNI_STANDART_3"/>
      <sheetName val="anls_space_frame3"/>
      <sheetName val="Analis_Kusen_1_ESKALASI3"/>
      <sheetName val="DIV_23"/>
      <sheetName val="ANALISA_GR_x005f_x005f_x03"/>
      <sheetName val="Hrn_I3"/>
      <sheetName val="Hrn_II3"/>
      <sheetName val="Hrn_III3"/>
      <sheetName val="Bgn-Ingg_PLANTATION3"/>
      <sheetName val="An_11"/>
      <sheetName val="An_31"/>
      <sheetName val="An_21"/>
      <sheetName val="Harsat_Alat1"/>
      <sheetName val="REG_TOTAL1"/>
      <sheetName val="INPUT_HARIAN1"/>
      <sheetName val="BQ_(M&amp;E)1"/>
      <sheetName val="IV__Arsitek_(MC_0)1"/>
      <sheetName val="Rate_Analysis1"/>
      <sheetName val="C_S_A1"/>
      <sheetName val="RAB_(A)_(2)1"/>
      <sheetName val="Pay_Items1"/>
      <sheetName val="FIRE_FIGHTING1"/>
      <sheetName val="HSUB"/>
      <sheetName val="DHSD"/>
      <sheetName val="PO-2"/>
      <sheetName val="Harga S Dasar UNTUK IDISI"/>
      <sheetName val="An. ang"/>
      <sheetName val="Anal_Pek"/>
      <sheetName val="Appendix 2(SatDas)"/>
      <sheetName val="per span 35"/>
      <sheetName val=" anal hrg sat"/>
      <sheetName val="BoQ(APBN)"/>
      <sheetName val="DivVI"/>
      <sheetName val="LP3,h_dsr"/>
      <sheetName val="an_tek1"/>
      <sheetName val="ANA-PEK"/>
      <sheetName val="B7"/>
      <sheetName val="New Final Schedule Total"/>
      <sheetName val="Analisa HSP"/>
      <sheetName val="DEV 4"/>
      <sheetName val="DEV 5"/>
      <sheetName val="DEV 7(1)"/>
      <sheetName val="DEV 3"/>
      <sheetName val="DEV 2"/>
      <sheetName val="DEV 7(2)"/>
      <sheetName val="DEV 8(2)"/>
      <sheetName val="DEV 8(1)"/>
      <sheetName val="MADC"/>
      <sheetName val="bialangsung"/>
      <sheetName val="TAXRATE"/>
      <sheetName val="Field DCPT"/>
      <sheetName val="rates"/>
      <sheetName val="Bhn-Lokal"/>
      <sheetName val="Upah,Bahan,Alat"/>
      <sheetName val="Daf.Harga"/>
      <sheetName val="Bahan  SNI"/>
      <sheetName val="OE-8,4(3).A Skampal"/>
      <sheetName val="D5ok"/>
      <sheetName val="B.P"/>
      <sheetName val="AUG02"/>
      <sheetName val="ANALISA OKE"/>
      <sheetName val="rekap-ans"/>
      <sheetName val="HRG BAHAN"/>
      <sheetName val="Div3.3"/>
      <sheetName val="anaMob"/>
      <sheetName val="GENERAL"/>
      <sheetName val="STD Lanjutan"/>
      <sheetName val="NS Lanjutan"/>
      <sheetName val="MC1,2 fd"/>
      <sheetName val="MU"/>
      <sheetName val="Ls"/>
      <sheetName val="BSA"/>
      <sheetName val="Harga Bahan,Upah dan alat"/>
      <sheetName val="Analisa Q"/>
      <sheetName val="BACK"/>
      <sheetName val="conc-mix"/>
      <sheetName val="ANALISA persiapn"/>
      <sheetName val="ANALISA pek.tanah"/>
      <sheetName val="ANALISA pek. pondasi"/>
      <sheetName val="ANALISA dinding"/>
      <sheetName val="ANALISA plesteran"/>
      <sheetName val="ANALISA Pek.Kayu"/>
      <sheetName val="ANALISA Pek. beton"/>
      <sheetName val="ANALISA Pek.penutup atap"/>
      <sheetName val="ANALISA Pek. langit2"/>
      <sheetName val="ANALISA Pek. sanitasi"/>
      <sheetName val="ANALISA besi n aluminium"/>
      <sheetName val="ANALISA Pek. kunci n kaca"/>
      <sheetName val="ANALISA Pek. lantai n dinding"/>
      <sheetName val="ANALISA Pek. pengecatan"/>
      <sheetName val="ANALISA Pek. Listrik"/>
      <sheetName val="ongkos_kirim"/>
      <sheetName val="K.225"/>
      <sheetName val="k617"/>
      <sheetName val="k618"/>
      <sheetName val="k725"/>
      <sheetName val="k225a"/>
      <sheetName val="HARSAT UPAH BAHAN"/>
      <sheetName val="Div.2 Pek. tanah"/>
      <sheetName val="Div.3 Pek.pondasi"/>
      <sheetName val="Divisi 3 pek.beton"/>
      <sheetName val="Divisi 4 Pek. Besi &amp; Alumunium"/>
      <sheetName val="Div.4 Pek. Pasangan dinding"/>
      <sheetName val="Divisi 4 Pekerjaan Plesteran "/>
      <sheetName val="Div.4 Pek.Penutup lantai&amp;ding"/>
      <sheetName val="Div.4 Penutup atap"/>
      <sheetName val="Div.4 Pek. Kayu"/>
      <sheetName val="Div.4 Pek. kunci&amp;kaca"/>
      <sheetName val="Div.4 Pek. Pengecatan"/>
      <sheetName val="Div.5 Pek. Sanitasi dlm gedung"/>
      <sheetName val="Divisi 2 pekerjaan persiapan"/>
      <sheetName val="paving"/>
      <sheetName val="Pek.Listrik"/>
      <sheetName val="Ongkos Angkut"/>
      <sheetName val="TOKO UPAH &amp; BAHAN"/>
      <sheetName val="HGB DUMAI"/>
      <sheetName val="Rekap-L3"/>
      <sheetName val="Harga Bahan &amp; Upah "/>
      <sheetName val="BBL"/>
      <sheetName val="ES STG"/>
      <sheetName val="HS_BHN&amp;UPAH"/>
      <sheetName val="K__111"/>
      <sheetName val="K_311A"/>
      <sheetName val="K__810"/>
      <sheetName val="TS_MINGGUAN_rev_(2)"/>
      <sheetName val="KOR-10"/>
      <sheetName val="KOR-9"/>
      <sheetName val="mat-onsite"/>
      <sheetName val="DHT"/>
      <sheetName val="Satuan Pek."/>
      <sheetName val="Cover (x)"/>
      <sheetName val="Cor Apt"/>
      <sheetName val="SBDY"/>
      <sheetName val="Hrg Dsr"/>
      <sheetName val="HDasar"/>
      <sheetName val="3(Prog2)"/>
      <sheetName val="5(Prog3&amp;Escl.stup)"/>
      <sheetName val="6(prog4)"/>
      <sheetName val="7(prog5)"/>
      <sheetName val="PM2-SWGR-01"/>
      <sheetName val="HARGA_DASAR2"/>
      <sheetName val="ANALISA_SNI'12_1"/>
      <sheetName val="Titik_kabel1"/>
      <sheetName val="Perhitungan_KC_ke_SUBKON1"/>
      <sheetName val="surat_1"/>
      <sheetName val="analisa_rev1"/>
      <sheetName val="Form_1"/>
      <sheetName val="TMS_Llg"/>
      <sheetName val="RAB_1"/>
      <sheetName val="URAIAN_"/>
      <sheetName val="Install_Time+Cost"/>
      <sheetName val="Alat_R"/>
      <sheetName val="ANALISA_SNI'07(Bangli)"/>
      <sheetName val="HARGA_RAP"/>
      <sheetName val="Berat_Vol"/>
      <sheetName val="H-Dasar"/>
      <sheetName val="Analisa-H"/>
      <sheetName val="tul"/>
      <sheetName val="AN-SNI"/>
      <sheetName val="内訳"/>
      <sheetName val="UBA RAB"/>
      <sheetName val="DAFTAR MATERIAL"/>
      <sheetName val="Progress Tables"/>
      <sheetName val="HARDAS-ALAT"/>
      <sheetName val="STA"/>
      <sheetName val="PCG"/>
      <sheetName val="DSN"/>
      <sheetName val="TPT"/>
      <sheetName val="Factor"/>
      <sheetName val="CPP"/>
      <sheetName val="Girder-30"/>
      <sheetName val="PRINT-UAB (2)"/>
      <sheetName val="Daf-Har-Pening"/>
      <sheetName val="An_12"/>
      <sheetName val="An_32"/>
      <sheetName val="An_22"/>
      <sheetName val="ANALISA_GR_____GAH5"/>
      <sheetName val="BoQ_C43"/>
      <sheetName val="BQ_Pivot_utk_Analisa_&amp;_SDBP_3"/>
      <sheetName val="M+U_Pivot3"/>
      <sheetName val="Fin_Sum3"/>
      <sheetName val="analisa_BM3"/>
      <sheetName val="rap_rinci3"/>
      <sheetName val="Harga_Dasar3"/>
      <sheetName val="DIVISI_33"/>
      <sheetName val="Harga_Sat_3"/>
      <sheetName val="ANALYS_EXTERN3"/>
      <sheetName val="BQ_EXTERN3"/>
      <sheetName val="Tunduk_Panitia3"/>
      <sheetName val="rab_-_persiapan_&amp;_lantai-13"/>
      <sheetName val="No_Item3"/>
      <sheetName val="INPUT_AGST3"/>
      <sheetName val="rkpm_20033"/>
      <sheetName val="box_culvert3"/>
      <sheetName val="NP_(4)3"/>
      <sheetName val="_REKAP_B_GEDUNG_PRAMUKA3"/>
      <sheetName val="A_PENDOPO3"/>
      <sheetName val="B__GEDUNG_PRAMUKA3"/>
      <sheetName val="SURAT_PENAWARAN3"/>
      <sheetName val="_REKAP_A_PENDOPO3"/>
      <sheetName val="ANALISA_GR_x03"/>
      <sheetName val="an_el10"/>
      <sheetName val="An_AC_&amp;_Plb3"/>
      <sheetName val="B_113"/>
      <sheetName val="B_103"/>
      <sheetName val="B_114"/>
      <sheetName val="B_123"/>
      <sheetName val="B_133"/>
      <sheetName val="B_143"/>
      <sheetName val="B_153"/>
      <sheetName val="B_163"/>
      <sheetName val="B_173"/>
      <sheetName val="B_183"/>
      <sheetName val="B_213"/>
      <sheetName val="B_203"/>
      <sheetName val="B_214"/>
      <sheetName val="B_223"/>
      <sheetName val="B_233"/>
      <sheetName val="B_243"/>
      <sheetName val="B_253"/>
      <sheetName val="B_263"/>
      <sheetName val="B_283"/>
      <sheetName val="B_293"/>
      <sheetName val="B_33"/>
      <sheetName val="B_303"/>
      <sheetName val="B_43"/>
      <sheetName val="B_53"/>
      <sheetName val="B_63"/>
      <sheetName val="B_73"/>
      <sheetName val="B_83"/>
      <sheetName val="Analisa_Harga3"/>
      <sheetName val="Pgr_Jl_I_Bale3"/>
      <sheetName val="Rekap_Bill3"/>
      <sheetName val="Alat_B3"/>
      <sheetName val="a_h_ars_sum3"/>
      <sheetName val="a_h_ars3"/>
      <sheetName val="An_13"/>
      <sheetName val="An_33"/>
      <sheetName val="An_23"/>
      <sheetName val="PENUTUP_ATAP"/>
      <sheetName val="Instrument"/>
      <sheetName val="MP MOB"/>
      <sheetName val="Harga Mat "/>
      <sheetName val="Panel"/>
      <sheetName val="Eng_Hrs (HO)"/>
      <sheetName val="H_Satuan9"/>
      <sheetName val="REKAP_1_SECTION8"/>
      <sheetName val="DIREC_COST8"/>
      <sheetName val="form_besi8"/>
      <sheetName val="REKAP_STRUCTURE8"/>
      <sheetName val="Master_1_07"/>
      <sheetName val="lamp__127"/>
      <sheetName val="GRAND_REKAP7"/>
      <sheetName val="ANALISA_GRS_TENGAH7"/>
      <sheetName val="A-11_Steel_Str_(2)7"/>
      <sheetName val="BAHAN_&amp;_UPAH7"/>
      <sheetName val="Analisa_Upah_&amp;_Bahan_Plum7"/>
      <sheetName val="Analisa_&amp;_Upah7"/>
      <sheetName val="PLUMBING_27"/>
      <sheetName val="FORM_X_COST7"/>
      <sheetName val="ELEVATED_SLAB7"/>
      <sheetName val="HARGA_MATERIAL7"/>
      <sheetName val="rekap_c7"/>
      <sheetName val="BQ_ARS7"/>
      <sheetName val="rab_me_(by_owner)_7"/>
      <sheetName val="BQ_(by_owner)7"/>
      <sheetName val="rab_me_(fisik)7"/>
      <sheetName val="Memb_Schd7"/>
      <sheetName val="HSTANAH_XLS7"/>
      <sheetName val="unit_rate-b37"/>
      <sheetName val="Pos_4-17"/>
      <sheetName val="Harga_7"/>
      <sheetName val="vol__ARS7"/>
      <sheetName val="TOTAL_SPK7"/>
      <sheetName val="Bill_of_Qty_MEP7"/>
      <sheetName val="Basement_Estimate7"/>
      <sheetName val="HARGA_ME7"/>
      <sheetName val="01A-_RAB7"/>
      <sheetName val="Analisa_27"/>
      <sheetName val="Daf_17"/>
      <sheetName val="Analisa_Upah___Bahan_Plum7"/>
      <sheetName val="bhn_7"/>
      <sheetName val="daftar_Upah7"/>
      <sheetName val="HB_7"/>
      <sheetName val="rek_det_1-37"/>
      <sheetName val="Analisa_Harga_Satuan7"/>
      <sheetName val="Harga_Bahan7"/>
      <sheetName val="REF_ONLY7"/>
      <sheetName val="Supply_Agrmnt7"/>
      <sheetName val="POS-4_17"/>
      <sheetName val="Rekap_Dc7"/>
      <sheetName val="PHU_057"/>
      <sheetName val="crewlist_S6"/>
      <sheetName val="Harga_satuan6"/>
      <sheetName val="Harga_ME_6"/>
      <sheetName val="Currency_Rate6"/>
      <sheetName val="Indirect_Cost6"/>
      <sheetName val="SERVICES_FEE6"/>
      <sheetName val="BD_Cvl6"/>
      <sheetName val="Erection_SS6"/>
      <sheetName val="Upah_Bahan6"/>
      <sheetName val="daftar_harga7"/>
      <sheetName val="LIFT_DOM6"/>
      <sheetName val="dboard(_asli)6"/>
      <sheetName val="RAB_STR_JETTY_&amp;_F_PENUNJANG6"/>
      <sheetName val="Analisa_RAB6"/>
      <sheetName val="FORM_3A6"/>
      <sheetName val="Perhitungan_RAB6"/>
      <sheetName val="RAB_RIIL_kayu6"/>
      <sheetName val="Unit_Rate_Indirect6"/>
      <sheetName val="3__KONTRAK(stu)6"/>
      <sheetName val="A_Paint_Jotun_Penguard6"/>
      <sheetName val="BOQ_ori6"/>
      <sheetName val="HRG_BHN6"/>
      <sheetName val="AnalisaSIPIL_RIIL_RAP6"/>
      <sheetName val="SUB_TOTAL___6"/>
      <sheetName val="HSA_&amp;_PAB6"/>
      <sheetName val="Harga_Upah_6"/>
      <sheetName val="i-j__Pengalaman6"/>
      <sheetName val="17_ALS-saluran+BC6"/>
      <sheetName val="HARGA_UPAH6"/>
      <sheetName val="Sewa_Alat-16"/>
      <sheetName val="Anal_4"/>
      <sheetName val="Mon_Upah6"/>
      <sheetName val="Analisa_Tekhnis6"/>
      <sheetName val="bukan_PNS6"/>
      <sheetName val="Time_Schedule6"/>
      <sheetName val="anal_pipa6"/>
      <sheetName val="Harsat_Upah6"/>
      <sheetName val="AHS_(ci,str,ars)6"/>
      <sheetName val="610_046"/>
      <sheetName val="Analisa_RAP6"/>
      <sheetName val="Bahan_B6"/>
      <sheetName val="Upah_B6"/>
      <sheetName val="ANALISA_GR?????GAH6"/>
      <sheetName val="Analisa_Prov'074"/>
      <sheetName val="H_Satuan_Dasar4"/>
      <sheetName val="dongia_(2)6"/>
      <sheetName val="THPDMoi__(2)6"/>
      <sheetName val="TONG_HOP_VL-NC6"/>
      <sheetName val="TONGKE3p_6"/>
      <sheetName val="TH_VL,_NC,_DDHT_Thanhphuoc6"/>
      <sheetName val="DON_GIA6"/>
      <sheetName val="t-h_HA_THE6"/>
      <sheetName val="CHITIET_VL-NC-TT_-1p6"/>
      <sheetName val="TONG_HOP_VL-NC_TT6"/>
      <sheetName val="TH_XL6"/>
      <sheetName val="CHITIET_VL-NC6"/>
      <sheetName val="CHITIET_VL-NC-TT-3p6"/>
      <sheetName val="KPVC-BD_6"/>
      <sheetName val="D2_46"/>
      <sheetName val="D4_3_(TE)6"/>
      <sheetName val="D5_3_(TF)_6"/>
      <sheetName val="D8_3_(TJ)6"/>
      <sheetName val="PAKET_16"/>
      <sheetName val="Bill_of_Qty6"/>
      <sheetName val="SD_(1)6"/>
      <sheetName val="Bill_rekap4"/>
      <sheetName val="RENCANA_KERJA6"/>
      <sheetName val="Agregat_Halus_&amp;_Kasar6"/>
      <sheetName val="Harga_Sat_Das6"/>
      <sheetName val="Isolasi_Luar_Dalam4"/>
      <sheetName val="Isolasi_Luar4"/>
      <sheetName val="ANALISA_GR4"/>
      <sheetName val="BQ_PABX4"/>
      <sheetName val="Unit_Cost4"/>
      <sheetName val="Surat_Pernyataan6"/>
      <sheetName val="H_SAT4"/>
      <sheetName val="BAHAN_4"/>
      <sheetName val="Rekap_Direct_Cost4"/>
      <sheetName val="struktur_tdk_dipakai6"/>
      <sheetName val="SBDY_Jemb_Tayan6"/>
      <sheetName val="FORM_76"/>
      <sheetName val="Harga_Bahan_&amp;_Upah4"/>
      <sheetName val="Perm__Test4"/>
      <sheetName val="Kuantitas_&amp;_Harga4"/>
      <sheetName val="DFT__HRG_BHN___UPAH4"/>
      <sheetName val="ANALISA_STR___ARS4"/>
      <sheetName val="fill_in_first4"/>
      <sheetName val="Harsat_Bahan4"/>
      <sheetName val="COST_SUMM4"/>
      <sheetName val="Harsat_Pekerjaan4"/>
      <sheetName val="RAB_REVISI4"/>
      <sheetName val="Door_&amp;_Window_Podium4"/>
      <sheetName val="San_PD4"/>
      <sheetName val="Str_A4"/>
      <sheetName val="Analisa_Tend4"/>
      <sheetName val="DF-7_(2)4"/>
      <sheetName val="NEX24_DB4"/>
      <sheetName val="2__Informasi5"/>
      <sheetName val="Hrg_Upah_Bhn4"/>
      <sheetName val="DAFTAR_HARGA_BAHAN_4"/>
      <sheetName val="HASAT_DASAR5"/>
      <sheetName val="10_yr_val4"/>
      <sheetName val="Uraian_Teknis5"/>
      <sheetName val="HRG_BAHAN_&amp;_UPAH_okk4"/>
      <sheetName val="Analis_Kusen_okk4"/>
      <sheetName val="Ana__PU4"/>
      <sheetName val="Daftar_Staff4"/>
      <sheetName val="Analisa_(ok_punya)4"/>
      <sheetName val="ANALISA_GR_x005f_x0000__x005f_x0000__x00004"/>
      <sheetName val="OP__PERJAM4"/>
      <sheetName val="K_Lokal4"/>
      <sheetName val="B__PERSONIL4"/>
      <sheetName val="Harga_bahan-14"/>
      <sheetName val="DETAIL_POS_1234"/>
      <sheetName val="HPP_TOTAL4"/>
      <sheetName val="HPP_3_Tower4"/>
      <sheetName val="Bill_4_14"/>
      <sheetName val="Anls_Hrg_Sat4"/>
      <sheetName val="DRUP_(ASLI)4"/>
      <sheetName val="analisa_panel4"/>
      <sheetName val="Har_Sat4"/>
      <sheetName val="Unit_Price4"/>
      <sheetName val="Sumber_Daya4"/>
      <sheetName val="SAT_EL4"/>
      <sheetName val="1_B4"/>
      <sheetName val="Sec_I_ML4"/>
      <sheetName val="AHS_-_Riel6"/>
      <sheetName val="TATA_UDARA4"/>
      <sheetName val="LD_calc3"/>
      <sheetName val="COSTING_Option_13"/>
      <sheetName val="Fill_this_out_first___10"/>
      <sheetName val="Man_Power4"/>
      <sheetName val="Analisa_Harga_Sat4"/>
      <sheetName val="Lamp_-34"/>
      <sheetName val="Lamp_-64"/>
      <sheetName val="PV_Harga_Sat4"/>
      <sheetName val="Analisa_Alat4"/>
      <sheetName val="Analisa_Alat_Dredger4"/>
      <sheetName val="Analisa_Tehnik_14"/>
      <sheetName val="Analisa_Tehnik4"/>
      <sheetName val="Pendukung_14"/>
      <sheetName val="Pek_Tanah4"/>
      <sheetName val="AT_B&amp;B4"/>
      <sheetName val="Daftar_Upah,_Hrg_Bhn_&amp;_Pralata4"/>
      <sheetName val="Pjk_Kend_&amp;_Parkir&amp;Tanah4"/>
      <sheetName val="Pak_Din(510)4"/>
      <sheetName val="P_Didik&amp;BinaPeg_4"/>
      <sheetName val="Rekap_Prelim4"/>
      <sheetName val="Upah_&amp;_Bahan3"/>
      <sheetName val="Analisa_Quarry3"/>
      <sheetName val="ANALISA_GR_x005f_x005f_x005f_x005f_x005f_x005f_x3"/>
      <sheetName val="Tie_Beam_GN3"/>
      <sheetName val="Tangga_GN3"/>
      <sheetName val="Gorong_Aramco3"/>
      <sheetName val="BQ_All_23"/>
      <sheetName val="Analisa_ME3"/>
      <sheetName val="SPREAD_SHEET3"/>
      <sheetName val="D_&amp;_W_sizes3"/>
      <sheetName val="ANALISA_GR_x005f_x0000__x005f_x005f_x3"/>
      <sheetName val="bill_3_93"/>
      <sheetName val="3_ALS-STR-PDS3"/>
      <sheetName val="2_13"/>
      <sheetName val="2_23"/>
      <sheetName val="2_33"/>
      <sheetName val="2_43"/>
      <sheetName val="2_53"/>
      <sheetName val="2_63"/>
      <sheetName val="2_73"/>
      <sheetName val="3_15"/>
      <sheetName val="3_103"/>
      <sheetName val="3_113"/>
      <sheetName val="3_123"/>
      <sheetName val="3_23"/>
      <sheetName val="3_33"/>
      <sheetName val="3_43"/>
      <sheetName val="3_83"/>
      <sheetName val="3_93"/>
      <sheetName val="harga_sat3"/>
      <sheetName val="Pek_persiapan3"/>
      <sheetName val="LAL_-_PASAR_PAGI_3"/>
      <sheetName val="meth_hsl_nego3"/>
      <sheetName val="Rekap_3"/>
      <sheetName val="Kurva_S3"/>
      <sheetName val="ITB_COST3"/>
      <sheetName val="_3"/>
      <sheetName val="dayvol_WEDI3"/>
      <sheetName val="dayvol_adibarat3"/>
      <sheetName val="Bill_Of_Quantity3"/>
      <sheetName val="Prod_023"/>
      <sheetName val="Stock_Material3"/>
      <sheetName val="Kuantitas_&amp;_Harga_Seg_13"/>
      <sheetName val="Formulir_7_63"/>
      <sheetName val="LIST_MATERIAL3"/>
      <sheetName val="H_Satuan10"/>
      <sheetName val="REKAP_1_SECTION9"/>
      <sheetName val="DIREC_COST9"/>
      <sheetName val="form_besi9"/>
      <sheetName val="REKAP_STRUCTURE9"/>
      <sheetName val="Master_1_08"/>
      <sheetName val="lamp__128"/>
      <sheetName val="GRAND_REKAP8"/>
      <sheetName val="ANALISA_GRS_TENGAH8"/>
      <sheetName val="A-11_Steel_Str_(2)8"/>
      <sheetName val="BAHAN_&amp;_UPAH8"/>
      <sheetName val="Analisa_Upah_&amp;_Bahan_Plum8"/>
      <sheetName val="Analisa_&amp;_Upah8"/>
      <sheetName val="PLUMBING_28"/>
      <sheetName val="FORM_X_COST8"/>
      <sheetName val="ELEVATED_SLAB8"/>
      <sheetName val="HARGA_MATERIAL8"/>
      <sheetName val="rekap_c8"/>
      <sheetName val="BQ_ARS8"/>
      <sheetName val="rab_me_(by_owner)_8"/>
      <sheetName val="BQ_(by_owner)8"/>
      <sheetName val="rab_me_(fisik)8"/>
      <sheetName val="Memb_Schd8"/>
      <sheetName val="HSTANAH_XLS8"/>
      <sheetName val="unit_rate-b38"/>
      <sheetName val="Pos_4-18"/>
      <sheetName val="Harga_8"/>
      <sheetName val="vol__ARS8"/>
      <sheetName val="TOTAL_SPK8"/>
      <sheetName val="Bill_of_Qty_MEP8"/>
      <sheetName val="Basement_Estimate8"/>
      <sheetName val="HARGA_ME8"/>
      <sheetName val="01A-_RAB8"/>
      <sheetName val="Analisa_28"/>
      <sheetName val="Daf_18"/>
      <sheetName val="Analisa_Upah___Bahan_Plum8"/>
      <sheetName val="bhn_8"/>
      <sheetName val="daftar_Upah8"/>
      <sheetName val="HB_8"/>
      <sheetName val="rek_det_1-38"/>
      <sheetName val="Analisa_Harga_Satuan8"/>
      <sheetName val="Harga_Bahan8"/>
      <sheetName val="REF_ONLY8"/>
      <sheetName val="Supply_Agrmnt8"/>
      <sheetName val="POS-4_18"/>
      <sheetName val="Rekap_Dc8"/>
      <sheetName val="PHU_058"/>
      <sheetName val="crewlist_S7"/>
      <sheetName val="Harga_satuan7"/>
      <sheetName val="Harga_ME_7"/>
      <sheetName val="Currency_Rate7"/>
      <sheetName val="Indirect_Cost7"/>
      <sheetName val="SERVICES_FEE7"/>
      <sheetName val="BD_Cvl7"/>
      <sheetName val="Erection_SS7"/>
      <sheetName val="Upah_Bahan7"/>
      <sheetName val="daftar_harga8"/>
      <sheetName val="LIFT_DOM7"/>
      <sheetName val="dboard(_asli)7"/>
      <sheetName val="RAB_STR_JETTY_&amp;_F_PENUNJANG7"/>
      <sheetName val="Analisa_RAB7"/>
      <sheetName val="FORM_3A7"/>
      <sheetName val="Perhitungan_RAB7"/>
      <sheetName val="RAB_RIIL_kayu7"/>
      <sheetName val="Unit_Rate_Indirect7"/>
      <sheetName val="3__KONTRAK(stu)7"/>
      <sheetName val="Fill_this_out_first___11"/>
      <sheetName val="A_Paint_Jotun_Penguard7"/>
      <sheetName val="BOQ_ori7"/>
      <sheetName val="HRG_BHN7"/>
      <sheetName val="AnalisaSIPIL_RIIL_RAP7"/>
      <sheetName val="SUB_TOTAL___7"/>
      <sheetName val="HSA_&amp;_PAB7"/>
      <sheetName val="Harga_Upah_7"/>
      <sheetName val="i-j__Pengalaman7"/>
      <sheetName val="17_ALS-saluran+BC7"/>
      <sheetName val="HARGA_UPAH7"/>
      <sheetName val="Sewa_Alat-17"/>
      <sheetName val="Anal_5"/>
      <sheetName val="Mon_Upah7"/>
      <sheetName val="Analisa_Tekhnis7"/>
      <sheetName val="bukan_PNS7"/>
      <sheetName val="Time_Schedule7"/>
      <sheetName val="anal_pipa7"/>
      <sheetName val="Harsat_Upah7"/>
      <sheetName val="AHS_(ci,str,ars)7"/>
      <sheetName val="610_047"/>
      <sheetName val="Analisa_RAP7"/>
      <sheetName val="Bahan_B7"/>
      <sheetName val="Upah_B7"/>
      <sheetName val="ANALISA_GR?????GAH7"/>
      <sheetName val="Analisa_Prov'075"/>
      <sheetName val="H_Satuan_Dasar5"/>
      <sheetName val="dongia_(2)7"/>
      <sheetName val="THPDMoi__(2)7"/>
      <sheetName val="TONG_HOP_VL-NC7"/>
      <sheetName val="TONGKE3p_7"/>
      <sheetName val="TH_VL,_NC,_DDHT_Thanhphuoc7"/>
      <sheetName val="DON_GIA7"/>
      <sheetName val="t-h_HA_THE7"/>
      <sheetName val="CHITIET_VL-NC-TT_-1p7"/>
      <sheetName val="TONG_HOP_VL-NC_TT7"/>
      <sheetName val="TH_XL7"/>
      <sheetName val="CHITIET_VL-NC7"/>
      <sheetName val="CHITIET_VL-NC-TT-3p7"/>
      <sheetName val="KPVC-BD_7"/>
      <sheetName val="D2_47"/>
      <sheetName val="D4_3_(TE)7"/>
      <sheetName val="D5_3_(TF)_7"/>
      <sheetName val="D8_3_(TJ)7"/>
      <sheetName val="PAKET_17"/>
      <sheetName val="Bill_of_Qty7"/>
      <sheetName val="SD_(1)7"/>
      <sheetName val="Bill_rekap5"/>
      <sheetName val="RENCANA_KERJA7"/>
      <sheetName val="Agregat_Halus_&amp;_Kasar7"/>
      <sheetName val="Harga_Sat_Das7"/>
      <sheetName val="Isolasi_Luar_Dalam5"/>
      <sheetName val="Isolasi_Luar5"/>
      <sheetName val="ANALISA_GR5"/>
      <sheetName val="BQ_PABX5"/>
      <sheetName val="Unit_Cost5"/>
      <sheetName val="Surat_Pernyataan7"/>
      <sheetName val="H_SAT5"/>
      <sheetName val="BAHAN_5"/>
      <sheetName val="Rekap_Direct_Cost5"/>
      <sheetName val="struktur_tdk_dipakai7"/>
      <sheetName val="SBDY_Jemb_Tayan7"/>
      <sheetName val="FORM_77"/>
      <sheetName val="Harga_Bahan_&amp;_Upah5"/>
      <sheetName val="Perm__Test5"/>
      <sheetName val="Kuantitas_&amp;_Harga5"/>
      <sheetName val="DFT__HRG_BHN___UPAH5"/>
      <sheetName val="ANALISA_STR___ARS5"/>
      <sheetName val="fill_in_first5"/>
      <sheetName val="Harsat_Bahan5"/>
      <sheetName val="COST_SUMM5"/>
      <sheetName val="Harsat_Pekerjaan5"/>
      <sheetName val="RAB_REVISI5"/>
      <sheetName val="Door_&amp;_Window_Podium5"/>
      <sheetName val="San_PD5"/>
      <sheetName val="Str_A5"/>
      <sheetName val="Analisa_Tend5"/>
      <sheetName val="DF-7_(2)5"/>
      <sheetName val="NEX24_DB5"/>
      <sheetName val="2__Informasi6"/>
      <sheetName val="Hrg_Upah_Bhn5"/>
      <sheetName val="DAFTAR_HARGA_BAHAN_5"/>
      <sheetName val="HASAT_DASAR6"/>
      <sheetName val="RANGE_BAHAN4"/>
      <sheetName val="10_yr_val5"/>
      <sheetName val="Uraian_Teknis6"/>
      <sheetName val="HRG_BAHAN_&amp;_UPAH_okk5"/>
      <sheetName val="Analis_Kusen_okk5"/>
      <sheetName val="Ana__PU5"/>
      <sheetName val="Daftar_Staff5"/>
      <sheetName val="Analisa_(ok_punya)5"/>
      <sheetName val="ANALISA_GR_x005f_x0000__x005f_x0000__x00005"/>
      <sheetName val="ANALISA_GR_x005f_x005f_x005f_x0000__x005f_x005f_4"/>
      <sheetName val="OP__PERJAM5"/>
      <sheetName val="K_Lokal5"/>
      <sheetName val="B__PERSONIL5"/>
      <sheetName val="Harga_bahan-15"/>
      <sheetName val="DETAIL_POS_1235"/>
      <sheetName val="HPP_TOTAL5"/>
      <sheetName val="HPP_3_Tower5"/>
      <sheetName val="Bill_4_15"/>
      <sheetName val="Anls_Hrg_Sat5"/>
      <sheetName val="DRUP_(ASLI)5"/>
      <sheetName val="analisa_el4"/>
      <sheetName val="analisa_panel5"/>
      <sheetName val="Analisa_SNI_STANDART_4"/>
      <sheetName val="Har_Sat5"/>
      <sheetName val="Unit_Price5"/>
      <sheetName val="Sumber_Daya5"/>
      <sheetName val="SAT_EL5"/>
      <sheetName val="1_B5"/>
      <sheetName val="2703_14"/>
      <sheetName val="Sec_I_ML5"/>
      <sheetName val="ANALISA_railing4"/>
      <sheetName val="RAB_AR&amp;STR4"/>
      <sheetName val="H_Sat_Jembatan4"/>
      <sheetName val="AHS_-_Riel7"/>
      <sheetName val="HarDas-Ops_4"/>
      <sheetName val="TATA_UDARA5"/>
      <sheetName val="1_General_4"/>
      <sheetName val="REKAP__(1)4"/>
      <sheetName val="Assumption_&amp;_Dashboard_4"/>
      <sheetName val="BOM_BMS4"/>
      <sheetName val="LD_calc4"/>
      <sheetName val="COSTING_Option_14"/>
      <sheetName val="4__PEK__LUAR4"/>
      <sheetName val="Analisa_Gabungan4"/>
      <sheetName val="Fill_this_out_first___12"/>
      <sheetName val="Valve_PL4"/>
      <sheetName val="Peralatan_PL4"/>
      <sheetName val="Man_Power5"/>
      <sheetName val="BOQ_SNJ_14"/>
      <sheetName val="DKH_CCO_1A4"/>
      <sheetName val="DKH_CCO_1B_R-14"/>
      <sheetName val="Anal__Alat4"/>
      <sheetName val="PRD_01-6(I-II)4"/>
      <sheetName val="PRD_01-7_alat4"/>
      <sheetName val="Master_Edit4"/>
      <sheetName val="Analis_harga4"/>
      <sheetName val="Analisa_Harga_Sat5"/>
      <sheetName val="Lamp_-35"/>
      <sheetName val="Lamp_-65"/>
      <sheetName val="PV_Harga_Sat5"/>
      <sheetName val="Analisa_Alat5"/>
      <sheetName val="Analisa_Alat_Dredger5"/>
      <sheetName val="Analisa_Tehnik_15"/>
      <sheetName val="Analisa_Tehnik5"/>
      <sheetName val="Pendukung_15"/>
      <sheetName val="Pek_Tanah5"/>
      <sheetName val="AT_B&amp;B5"/>
      <sheetName val="PRY_03-1_(Amd1)4"/>
      <sheetName val="7_1(3)4"/>
      <sheetName val="VAC_BDWN4"/>
      <sheetName val="BQ_EXTERN4"/>
      <sheetName val="Harga_Kabel4"/>
      <sheetName val="ANALISA_GR_x005f_x0000__x4"/>
      <sheetName val="ANALISA_GR_x005f_x005f_x04"/>
      <sheetName val="Daftar_Upah,_Hrg_Bhn_&amp;_Pralata5"/>
      <sheetName val="4-Basic_Price4"/>
      <sheetName val="ANALISA_GR???4"/>
      <sheetName val="_SAT_PL4"/>
      <sheetName val="RAB_SEKRETARIAT_(1)4"/>
      <sheetName val="BoQ_C44"/>
      <sheetName val="Harga_Sat_4"/>
      <sheetName val="Analis_Kusen_1_ESKALASI4"/>
      <sheetName val="Unit_Rate4"/>
      <sheetName val="Rekap_Total4"/>
      <sheetName val="Pjk_Kend_&amp;_Parkir&amp;Tanah5"/>
      <sheetName val="Pak_Din(510)5"/>
      <sheetName val="P_Didik&amp;BinaPeg_5"/>
      <sheetName val="Rekap_Biaya4"/>
      <sheetName val="Rekap_Prelim5"/>
      <sheetName val="DLAT_(2)4"/>
      <sheetName val="ANALYS_EXTERN4"/>
      <sheetName val="analisa_BM4"/>
      <sheetName val="rap_rinci4"/>
      <sheetName val="DIV_24"/>
      <sheetName val="Harga_Dasar4"/>
      <sheetName val="DIVISI_34"/>
      <sheetName val="Daf-3_1_2_Pintu,_Jendela,_TWA4"/>
      <sheetName val="Daf-3_1_4_Plafond_TWA4"/>
      <sheetName val="Upah_&amp;_Bahan4"/>
      <sheetName val="Prod_15-8_str4"/>
      <sheetName val="Prod_15-74"/>
      <sheetName val="Prod_15-64"/>
      <sheetName val="Prod_15-54"/>
      <sheetName val="Urai___Guide_Post4"/>
      <sheetName val="Urai_Galian_Tanah4"/>
      <sheetName val="DIV_94"/>
      <sheetName val="Analisa_Quarry4"/>
      <sheetName val="Faktor_Konversi4"/>
      <sheetName val="General_Intem4"/>
      <sheetName val="STR_-_2B4"/>
      <sheetName val="No_Item4"/>
      <sheetName val="Tunduk_Panitia4"/>
      <sheetName val="rab_-_persiapan_&amp;_lantai-14"/>
      <sheetName val="analisa_asumsi_Me4"/>
      <sheetName val="INPUT_AGST4"/>
      <sheetName val="rkpm_20034"/>
      <sheetName val="box_culvert4"/>
      <sheetName val="NP_(4)4"/>
      <sheetName val="Formula_Paket_A4"/>
      <sheetName val="inner_pervious_adjust_4"/>
      <sheetName val="outer_pervious_adjust4"/>
      <sheetName val="Agg_Halus_&amp;_Kasar4"/>
      <sheetName val="Analis_Upah4"/>
      <sheetName val="PRIST_LIST4"/>
      <sheetName val="Sales_Parameter4"/>
      <sheetName val="DIV_34"/>
      <sheetName val="BILL_OF_QUAN4"/>
      <sheetName val="ANALISA_GR_x005f_x005f_x005f_x005f_x005f_x005f_x4"/>
      <sheetName val="Tie_Beam_GN4"/>
      <sheetName val="Tangga_GN4"/>
      <sheetName val="Gorong_Aramco4"/>
      <sheetName val="BQ_All_24"/>
      <sheetName val="bhn_FINAL4"/>
      <sheetName val="an__14"/>
      <sheetName val="Analisa_ME4"/>
      <sheetName val="SPREAD_SHEET4"/>
      <sheetName val="D_&amp;_W_sizes4"/>
      <sheetName val="ANALISA_GR_x005f_x0000__x005f_x005f_x4"/>
      <sheetName val="bill_3_94"/>
      <sheetName val="anls_space_frame4"/>
      <sheetName val="3_ALS-STR-PDS4"/>
      <sheetName val="B_-_Norelec4"/>
      <sheetName val="2_14"/>
      <sheetName val="2_24"/>
      <sheetName val="2_34"/>
      <sheetName val="2_44"/>
      <sheetName val="2_54"/>
      <sheetName val="2_64"/>
      <sheetName val="2_74"/>
      <sheetName val="3_16"/>
      <sheetName val="3_104"/>
      <sheetName val="3_114"/>
      <sheetName val="3_124"/>
      <sheetName val="3_24"/>
      <sheetName val="3_34"/>
      <sheetName val="3_44"/>
      <sheetName val="3_84"/>
      <sheetName val="3_94"/>
      <sheetName val="harga_sat4"/>
      <sheetName val="Pek_persiapan4"/>
      <sheetName val="LAL_-_PASAR_PAGI_4"/>
      <sheetName val="meth_hsl_nego4"/>
      <sheetName val="Rekap_4"/>
      <sheetName val="Kurva_S4"/>
      <sheetName val="FORM_BQ_TL_PRATU_4cct4"/>
      <sheetName val="ITB_COST4"/>
      <sheetName val="_4"/>
      <sheetName val="dayvol_WEDI4"/>
      <sheetName val="dayvol_adibarat4"/>
      <sheetName val="Analisa_Harga4"/>
      <sheetName val="Bill_Of_Quantity4"/>
      <sheetName val="Prod_024"/>
      <sheetName val="Stock_Material4"/>
      <sheetName val="Kuantitas_&amp;_Harga_Seg_14"/>
      <sheetName val="Formulir_7_64"/>
      <sheetName val="LIST_MATERIAL4"/>
      <sheetName val="Pemindahan_Penduduk_4"/>
      <sheetName val="Daftar_Alat4"/>
      <sheetName val="LKP"/>
      <sheetName val="time schedulle"/>
      <sheetName val="Sheet11"/>
      <sheetName val="Sheet10"/>
      <sheetName val="HP"/>
      <sheetName val="rserv"/>
      <sheetName val="abd"/>
      <sheetName val="bpt"/>
      <sheetName val="bron"/>
      <sheetName val="BRON2"/>
      <sheetName val="DURIAN"/>
      <sheetName val="pas pipa"/>
      <sheetName val="Sheet14"/>
      <sheetName val="KOTO BARU"/>
      <sheetName val="MATA AIR"/>
      <sheetName val="rsu-sma"/>
      <sheetName val="pengad pipa"/>
      <sheetName val="JEMBATAN PIPA 100"/>
      <sheetName val="jembatan pipa 150"/>
      <sheetName val="rehab pipa 100"/>
      <sheetName val="salasa"/>
      <sheetName val="SIPM SMEA"/>
      <sheetName val="ujung"/>
      <sheetName val="KontrakPayung3TenagaAhli"/>
      <sheetName val="ELEC STIS"/>
      <sheetName val="compaction"/>
      <sheetName val="RPP01 6"/>
      <sheetName val="41,9&amp;36,3"/>
      <sheetName val="1. BQ"/>
      <sheetName val="DIVI5"/>
      <sheetName val="DIVI8"/>
      <sheetName val="DIVI7"/>
      <sheetName val="DIVI2"/>
      <sheetName val="BASC"/>
      <sheetName val="DIVI1"/>
      <sheetName val="LAP JUAL"/>
      <sheetName val="ANALISA PEK.UMUM"/>
      <sheetName val="5-daftar Peralatan"/>
      <sheetName val="B.U.A"/>
      <sheetName val="sched pelaks"/>
      <sheetName val="Div-4"/>
      <sheetName val="Div-8"/>
      <sheetName val="Div-7"/>
      <sheetName val="UPAH PEKERJA"/>
      <sheetName val="Bulanan"/>
      <sheetName val="OPNAME COMM-10+825-10+300"/>
      <sheetName val="RAB-JO"/>
      <sheetName val="BAJA TUL"/>
      <sheetName val="ANL.2.1"/>
      <sheetName val="Koreksi"/>
      <sheetName val="ANALISA GR_x0000_GAH"/>
      <sheetName val="a. alat"/>
      <sheetName val="2"/>
      <sheetName val="B Price"/>
      <sheetName val="VI"/>
      <sheetName val="VII"/>
      <sheetName val="RAB Komposit"/>
      <sheetName val="-----------BOQ 2021"/>
      <sheetName val="x4-Basic Price"/>
      <sheetName val="-----------Rekap 2021"/>
      <sheetName val="UshDeb00"/>
      <sheetName val="Bahan-Upah"/>
      <sheetName val="MINAT"/>
      <sheetName val="PhaDoMong"/>
      <sheetName val="HaoPhi"/>
      <sheetName val="Inv_Ind"/>
      <sheetName val="absen mekanik&amp;log"/>
      <sheetName val="HARGA_SATUAN_UPAH_&amp;_BAHAN"/>
      <sheetName val="BIAYA_ALAT"/>
      <sheetName val="Gaji_Pokok1"/>
      <sheetName val="T__Proyek-Jabatan1"/>
      <sheetName val="T__Lokasi1"/>
      <sheetName val="T__Rumah1"/>
      <sheetName val="T__Transport1"/>
      <sheetName val="EXTERNAL_WORK"/>
      <sheetName val="STOK_MAT"/>
      <sheetName val="MAP_GAB"/>
      <sheetName val="Sales_Rental"/>
      <sheetName val="HR_Detail"/>
      <sheetName val="RAB_&amp;_RCO_OWNER_VERS_"/>
      <sheetName val="Bill_2_3"/>
      <sheetName val="Bill_2_5B"/>
      <sheetName val="Bill_2_1"/>
      <sheetName val="1__Rekap_B"/>
      <sheetName val="UPAH_B_KAS__2_"/>
      <sheetName val="TOTAL_UPAH"/>
      <sheetName val="RAB_NEGO_17_01_18"/>
      <sheetName val="Prd_1-01"/>
      <sheetName val="Prd_1-02"/>
      <sheetName val="SPI_GMBH"/>
      <sheetName val="ANAL_BOW"/>
      <sheetName val="Hrg_Satuan"/>
      <sheetName val="PRY_01-8"/>
      <sheetName val="610_05"/>
      <sheetName val="610_06"/>
      <sheetName val="610_07"/>
      <sheetName val="610_08"/>
      <sheetName val="uph_bhn"/>
      <sheetName val="Daftar_Upah,Bhn,&amp;_alat"/>
      <sheetName val="BQ_Arsit1"/>
      <sheetName val="An_HarSatPek1"/>
      <sheetName val="Sat_Bah_&amp;_Up1"/>
      <sheetName val="2-Genset_print1"/>
      <sheetName val="absen_mekanik&amp;log"/>
      <sheetName val="Master_Schedule1"/>
      <sheetName val="Permanent_info1"/>
      <sheetName val="S_BAHAN1"/>
      <sheetName val="S_UPAH1"/>
      <sheetName val="Rekap_Analisa1"/>
      <sheetName val="PL_SPP_per_ton1"/>
      <sheetName val="Uraian_Upah1"/>
      <sheetName val="input_data_umum1"/>
      <sheetName val="REKAP_A_BESAR1"/>
      <sheetName val="HARGA_SATUAN_UPAH_&amp;_BAHAN1"/>
      <sheetName val="BIAYA_ALAT1"/>
      <sheetName val="Gaji_Pokok2"/>
      <sheetName val="T__Proyek-Jabatan2"/>
      <sheetName val="T__Lokasi2"/>
      <sheetName val="T__Rumah2"/>
      <sheetName val="T__Transport2"/>
      <sheetName val="Rate_Analysis2"/>
      <sheetName val="Alat_Berat1"/>
      <sheetName val="T_material1"/>
      <sheetName val="MAP_1-21"/>
      <sheetName val="Alat_R1"/>
      <sheetName val="HS_BHN&amp;UPAH1"/>
      <sheetName val="Analisa_K1"/>
      <sheetName val="HASIL_USAHA_20111"/>
      <sheetName val="hrg-sat_pek1"/>
      <sheetName val="K__1111"/>
      <sheetName val="K_311A1"/>
      <sheetName val="K__8101"/>
      <sheetName val="EXTERNAL_WORK1"/>
      <sheetName val="STOK_MAT1"/>
      <sheetName val="MAP_GAB1"/>
      <sheetName val="Sales_Rental1"/>
      <sheetName val="HR_Detail1"/>
      <sheetName val="RAB_&amp;_RCO_OWNER_VERS_1"/>
      <sheetName val="REKAP_Package_I1"/>
      <sheetName val="Bill_2_31"/>
      <sheetName val="Bill_2_5B1"/>
      <sheetName val="Bill_2_11"/>
      <sheetName val="HGS_Jan_20071"/>
      <sheetName val="PENYAMBUNGAN_DAYA1"/>
      <sheetName val="M2_SQUARE_(C)1"/>
      <sheetName val="Marka_Jalan1"/>
      <sheetName val="PAGAR_PEMBATAS_JALAN1"/>
      <sheetName val="Rigid_Beton1"/>
      <sheetName val="Separator_1"/>
      <sheetName val="ST_CAROLUS_(C)1"/>
      <sheetName val="Schedule_Master1"/>
      <sheetName val="1__Rekap_B1"/>
      <sheetName val="Hrg_Satuan1"/>
      <sheetName val="PRY_01-81"/>
      <sheetName val="TOTAL_UPAH1"/>
      <sheetName val="610_051"/>
      <sheetName val="610_061"/>
      <sheetName val="610_071"/>
      <sheetName val="610_081"/>
      <sheetName val="UPAH_B_KAS__2_1"/>
      <sheetName val="RAB_NEGO_17_01_181"/>
      <sheetName val="Prd_1-011"/>
      <sheetName val="Prd_1-021"/>
      <sheetName val="SPI_GMBH1"/>
      <sheetName val="ANAL_BOW1"/>
      <sheetName val="tb__besi1"/>
      <sheetName val="F_ALARM1"/>
      <sheetName val="2016-405_MR1"/>
      <sheetName val="Reloc_&amp;_Living_Cost1"/>
      <sheetName val="TS_(A3)1"/>
      <sheetName val="310000_CABANG_V1"/>
      <sheetName val="DIV_11"/>
      <sheetName val="Total_Harga1"/>
      <sheetName val="KH_L1"/>
      <sheetName val="7_L1"/>
      <sheetName val="A+Supl_1"/>
      <sheetName val="HRGA_SATUAN_UPAH-BAHAN1"/>
      <sheetName val="REKAP_ARSITEKTUR_1"/>
      <sheetName val="12_ANS1"/>
      <sheetName val="KAN__LOKAL1"/>
      <sheetName val="rab_lt_2_bo1"/>
      <sheetName val="Form_11"/>
      <sheetName val="HRG-_UPAH1"/>
      <sheetName val="Harga_bahan___upah1"/>
      <sheetName val="SNI_21-3-091"/>
      <sheetName val="Rincian_Biaya_RKM_I1"/>
      <sheetName val="kriteria_sgl1"/>
      <sheetName val="Harga_Alat1"/>
      <sheetName val="PENUTUP_ATAP1"/>
      <sheetName val="Daftar_Upah,Bhn,&amp;_alat1"/>
      <sheetName val="BQ_Arsit2"/>
      <sheetName val="An_HarSatPek2"/>
      <sheetName val="Sat_Bah_&amp;_Up2"/>
      <sheetName val="2-Genset_print2"/>
      <sheetName val="uph_bhn1"/>
      <sheetName val="BIIL_ASLI1"/>
      <sheetName val="ANALISA_A-Persiapan1"/>
      <sheetName val="ANALISA_B-Pek_tanah1"/>
      <sheetName val="ANALISA_C-Pek__pondasi1"/>
      <sheetName val="ANALISA_D-Dinding1"/>
      <sheetName val="ANALISA_E-Plesteran1"/>
      <sheetName val="ANALISA_F-Pek_Kayu1"/>
      <sheetName val="ANALISA_G-Pek__beton1"/>
      <sheetName val="ANALISA_J-Pek__Sanitasi1"/>
      <sheetName val="ANALISA_K-Besi_n_aluminium1"/>
      <sheetName val="ANALISA_N-Pek__pengecatan1"/>
      <sheetName val="ANALISA_Q-Pek__Air_Bersih1"/>
      <sheetName val="hit_BKMM1"/>
      <sheetName val="INFORMASI_UMUM1"/>
      <sheetName val="A,_B,_C,_D,_E1"/>
      <sheetName val="Bea_Op_Alat1"/>
      <sheetName val="absen_mekanik&amp;log1"/>
      <sheetName val="Harga_Satuan_Bahan"/>
      <sheetName val="LIST_ANHARSAT"/>
      <sheetName val="Mark_UP"/>
      <sheetName val="Jdw_A_M_T"/>
      <sheetName val="Lamp_-5"/>
      <sheetName val="Pivot_1"/>
      <sheetName val="Pivot_1_(2)"/>
      <sheetName val="Pivot_1_(3)"/>
      <sheetName val="Pivot_1_(4)"/>
      <sheetName val="Analisa_Tehnik_Alat"/>
      <sheetName val="ANAL_PROD_ALAT"/>
      <sheetName val="Earth,_Concrete,_Pile"/>
      <sheetName val="Soil_factor"/>
      <sheetName val="Price_Persiapan_dan_Penunjang"/>
      <sheetName val="rincian_A"/>
      <sheetName val="BAHAN_2017"/>
      <sheetName val="Anls_K"/>
      <sheetName val="Anls_E"/>
      <sheetName val="upah_bahan_"/>
      <sheetName val="610.03a 15-7"/>
      <sheetName val="SCH12"/>
      <sheetName val="DB-PU"/>
      <sheetName val="Alat tanah dan Struktur (10-05)"/>
      <sheetName val="Alat tanah dan Struktur (03-09)"/>
      <sheetName val="HPP_20_"/>
      <sheetName val="841"/>
      <sheetName val="cons workpapers"/>
      <sheetName val="equity of abacus"/>
      <sheetName val="PERS"/>
      <sheetName val="ANALISA TENDER"/>
      <sheetName val="Marshal -1"/>
      <sheetName val="trf-d-w"/>
      <sheetName val="trf d-i"/>
      <sheetName val="HS Dasar "/>
      <sheetName val="DKH-S3"/>
      <sheetName val="details"/>
      <sheetName val="RINC"/>
      <sheetName val="kontak"/>
      <sheetName val="ED-Prod-02-2015"/>
      <sheetName val="DATA2015"/>
      <sheetName val="DATA2016"/>
      <sheetName val="SEC-6"/>
      <sheetName val="old"/>
      <sheetName val="rms remunerasi"/>
      <sheetName val="GLP-DISCOUNT"/>
      <sheetName val="Piping Cost"/>
      <sheetName val="PipWT"/>
      <sheetName val="hrgsat"/>
      <sheetName val="Rekanan"/>
      <sheetName val="URUTAN BUKA"/>
      <sheetName val="Project - Info"/>
      <sheetName val="LEMBAR4"/>
      <sheetName val="Ven"/>
      <sheetName val="Harga Sat Dasar"/>
      <sheetName val="REKAP K3"/>
      <sheetName val="Hrg_APD"/>
      <sheetName val="depan"/>
      <sheetName val="hrg sat1"/>
      <sheetName val="BAG_2"/>
      <sheetName val="Analisa (ok)"/>
      <sheetName val="cetak -Div.7.1 Girder"/>
      <sheetName val="Harga Dasar Material"/>
      <sheetName val="Harga Dasar UpahSubkon"/>
      <sheetName val="Holidays"/>
      <sheetName val="AC WIL SERANG"/>
      <sheetName val="DED CIPA"/>
      <sheetName val="PEK. BETON"/>
      <sheetName val="ExcRate"/>
      <sheetName val="TBM"/>
      <sheetName val="Data Penerimaan USD"/>
      <sheetName val="Cost Input Sheet"/>
      <sheetName val="COSY"/>
      <sheetName val="Tabelle2"/>
      <sheetName val="Reali"/>
      <sheetName val="Filtering"/>
      <sheetName val="results"/>
      <sheetName val="P&amp;L"/>
      <sheetName val="RekapDataProyek-hide4print"/>
      <sheetName val="Gol"/>
      <sheetName val="PLTD BALOI"/>
      <sheetName val="EQUIPMENT-PRICE"/>
      <sheetName val="SAT-BHN"/>
      <sheetName val="TABEL BOQ "/>
      <sheetName val="4-Basic_Price5"/>
      <sheetName val="Faktor_Konversi5"/>
      <sheetName val="REKAP_TOTAL5"/>
      <sheetName val="_REKAP_B_GEDUNG_PRAMUKA5"/>
      <sheetName val="A_PENDOPO5"/>
      <sheetName val="B__GEDUNG_PRAMUKA5"/>
      <sheetName val="SURAT_PENAWARAN5"/>
      <sheetName val="_REKAP_A_PENDOPO5"/>
      <sheetName val="UP_MINOR3"/>
      <sheetName val="Anl_+3"/>
      <sheetName val="Harga_Alat3"/>
      <sheetName val="PENUTUP_ATAP3"/>
      <sheetName val="Daftar_Harga_Upah_dan_Bahan3"/>
      <sheetName val="_REKAP_B_GEDUNG_PRAMUKA4"/>
      <sheetName val="A_PENDOPO4"/>
      <sheetName val="B__GEDUNG_PRAMUKA4"/>
      <sheetName val="SURAT_PENAWARAN4"/>
      <sheetName val="_REKAP_A_PENDOPO4"/>
      <sheetName val="UP_MINOR2"/>
      <sheetName val="Harga_Alat2"/>
      <sheetName val="PENUTUP_ATAP2"/>
      <sheetName val="Daftar_Harga_Upah_dan_Bahan2"/>
      <sheetName val="4-Basic_Price6"/>
      <sheetName val="Faktor_Konversi6"/>
      <sheetName val="REKAP_TOTAL6"/>
      <sheetName val="_REKAP_B_GEDUNG_PRAMUKA6"/>
      <sheetName val="A_PENDOPO6"/>
      <sheetName val="B__GEDUNG_PRAMUKA6"/>
      <sheetName val="SURAT_PENAWARAN6"/>
      <sheetName val="_REKAP_A_PENDOPO6"/>
      <sheetName val="Analisa_Prov'076"/>
      <sheetName val="Anal_6"/>
      <sheetName val="Door_&amp;_Window_Podium6"/>
      <sheetName val="San_PD6"/>
      <sheetName val="Kuantitas_&amp;_Harga_Seg_15"/>
      <sheetName val="UP_MINOR4"/>
      <sheetName val="Anl_+4"/>
      <sheetName val="Harga_Alat4"/>
      <sheetName val="PENUTUP_ATAP4"/>
      <sheetName val="Daftar_Harga_Upah_dan_Bahan4"/>
      <sheetName val="H_Satuan11"/>
      <sheetName val="4-Basic_Price7"/>
      <sheetName val="Faktor_Konversi7"/>
      <sheetName val="2__Informasi7"/>
      <sheetName val="REKAP_TOTAL7"/>
      <sheetName val="_REKAP_B_GEDUNG_PRAMUKA7"/>
      <sheetName val="A_PENDOPO7"/>
      <sheetName val="B__GEDUNG_PRAMUKA7"/>
      <sheetName val="SURAT_PENAWARAN7"/>
      <sheetName val="_REKAP_A_PENDOPO7"/>
      <sheetName val="Analisa_Prov'077"/>
      <sheetName val="Anal_7"/>
      <sheetName val="Door_&amp;_Window_Podium7"/>
      <sheetName val="San_PD7"/>
      <sheetName val="HASAT_DASAR7"/>
      <sheetName val="Uraian_Teknis7"/>
      <sheetName val="HRG_BAHAN_&amp;_UPAH_okk6"/>
      <sheetName val="Analis_Kusen_okk6"/>
      <sheetName val="Ana__PU6"/>
      <sheetName val="Perm__Test6"/>
      <sheetName val="Kuantitas_&amp;_Harga6"/>
      <sheetName val="Harga_Bahan_&amp;_Upah6"/>
      <sheetName val="H_Satuan_Dasar6"/>
      <sheetName val="Bill_rekap6"/>
      <sheetName val="Isolasi_Luar_Dalam6"/>
      <sheetName val="Isolasi_Luar6"/>
      <sheetName val="HarDas-Ops_5"/>
      <sheetName val="DLAT_(2)5"/>
      <sheetName val="1_B6"/>
      <sheetName val="Anls_Hrg_Sat6"/>
      <sheetName val="Har_Sat6"/>
      <sheetName val="RANGE_BAHAN5"/>
      <sheetName val="ANALISA_GR_x005f_x005f_x005f_x0000__x005f_x005f_5"/>
      <sheetName val="BQ_EXTERN5"/>
      <sheetName val="Bill_4_16"/>
      <sheetName val="Kuantitas_&amp;_Harga_Seg_16"/>
      <sheetName val="UP_MINOR5"/>
      <sheetName val="Anl_+5"/>
      <sheetName val="Master_Edit5"/>
      <sheetName val="Analis_harga5"/>
      <sheetName val="BOQ_SNJ_15"/>
      <sheetName val="DKH_CCO_1A5"/>
      <sheetName val="DKH_CCO_1B_R-15"/>
      <sheetName val="Anal__Alat5"/>
      <sheetName val="PRD_01-6(I-II)5"/>
      <sheetName val="PRD_01-7_alat5"/>
      <sheetName val="PRY_03-1_(Amd1)5"/>
      <sheetName val="7_1(3)5"/>
      <sheetName val="VAC_BDWN5"/>
      <sheetName val="analisa_el5"/>
      <sheetName val="4__PEK__LUAR5"/>
      <sheetName val="General_Intem5"/>
      <sheetName val="1_General_5"/>
      <sheetName val="REKAP__(1)5"/>
      <sheetName val="2703_15"/>
      <sheetName val="Assumption_&amp;_Dashboard_5"/>
      <sheetName val="Daf-3_1_2_Pintu,_Jendela,_TWA5"/>
      <sheetName val="Daf-3_1_4_Plafond_TWA5"/>
      <sheetName val="INPUT_AGST5"/>
      <sheetName val="rkpm_20035"/>
      <sheetName val="Urai___Guide_Post5"/>
      <sheetName val="Urai_Galian_Tanah5"/>
      <sheetName val="Formula_Paket_A5"/>
      <sheetName val="inner_pervious_adjust_5"/>
      <sheetName val="outer_pervious_adjust5"/>
      <sheetName val="Agg_Halus_&amp;_Kasar5"/>
      <sheetName val="Analis_Upah5"/>
      <sheetName val="ANALISA_railing5"/>
      <sheetName val="RAB_AR&amp;STR5"/>
      <sheetName val="Harga_Alat5"/>
      <sheetName val="PENUTUP_ATAP5"/>
      <sheetName val="2_15"/>
      <sheetName val="Daftar_Harga_Upah_dan_Bahan5"/>
      <sheetName val="H_Satuan12"/>
      <sheetName val="REKAP_1_SECTION10"/>
      <sheetName val="DIREC_COST10"/>
      <sheetName val="form_besi10"/>
      <sheetName val="REKAP_STRUCTURE10"/>
      <sheetName val="Master_1_09"/>
      <sheetName val="ANALISA_GRS_TENGAH9"/>
      <sheetName val="lamp__129"/>
      <sheetName val="GRAND_REKAP9"/>
      <sheetName val="A-11_Steel_Str_(2)9"/>
      <sheetName val="Analisa_Upah_&amp;_Bahan_Plum9"/>
      <sheetName val="BAHAN_&amp;_UPAH9"/>
      <sheetName val="HSTANAH_XLS9"/>
      <sheetName val="Analisa_&amp;_Upah9"/>
      <sheetName val="rekap_c9"/>
      <sheetName val="FORM_X_COST9"/>
      <sheetName val="BQ_ARS9"/>
      <sheetName val="PLUMBING_29"/>
      <sheetName val="daftar_Upah9"/>
      <sheetName val="Pos_4-19"/>
      <sheetName val="Harga_9"/>
      <sheetName val="vol__ARS9"/>
      <sheetName val="TOTAL_SPK9"/>
      <sheetName val="4-Basic_Price8"/>
      <sheetName val="Faktor_Konversi8"/>
      <sheetName val="PHU_059"/>
      <sheetName val="POS-4_19"/>
      <sheetName val="Rekap_Dc9"/>
      <sheetName val="bhn_9"/>
      <sheetName val="Bill_of_Qty_MEP9"/>
      <sheetName val="Basement_Estimate9"/>
      <sheetName val="HARGA_ME9"/>
      <sheetName val="Analisa_29"/>
      <sheetName val="HARGA_MATERIAL9"/>
      <sheetName val="rab_me_(by_owner)_9"/>
      <sheetName val="BQ_(by_owner)9"/>
      <sheetName val="rab_me_(fisik)9"/>
      <sheetName val="ELEVATED_SLAB9"/>
      <sheetName val="Memb_Schd9"/>
      <sheetName val="unit_rate-b39"/>
      <sheetName val="rek_det_1-39"/>
      <sheetName val="LIFT_DOM8"/>
      <sheetName val="HB_9"/>
      <sheetName val="daftar_harga9"/>
      <sheetName val="dboard(_asli)8"/>
      <sheetName val="RAB_STR_JETTY_&amp;_F_PENUNJANG8"/>
      <sheetName val="01A-_RAB9"/>
      <sheetName val="Analisa_Upah___Bahan_Plum9"/>
      <sheetName val="Analisa_Harga_Satuan9"/>
      <sheetName val="FORM_3A8"/>
      <sheetName val="Perhitungan_RAB8"/>
      <sheetName val="Daf_19"/>
      <sheetName val="RAB_RIIL_kayu8"/>
      <sheetName val="Supply_Agrmnt9"/>
      <sheetName val="Harga_satuan8"/>
      <sheetName val="Harga_Bahan9"/>
      <sheetName val="Indirect_Cost8"/>
      <sheetName val="SERVICES_FEE8"/>
      <sheetName val="BD_Cvl8"/>
      <sheetName val="Erection_SS8"/>
      <sheetName val="Currency_Rate8"/>
      <sheetName val="Upah_Bahan8"/>
      <sheetName val="Harga_ME_8"/>
      <sheetName val="REF_ONLY9"/>
      <sheetName val="crewlist_S8"/>
      <sheetName val="Analisa_RAB8"/>
      <sheetName val="Unit_Rate_Indirect8"/>
      <sheetName val="3__KONTRAK(stu)8"/>
      <sheetName val="i-j__Pengalaman8"/>
      <sheetName val="HRG_BHN8"/>
      <sheetName val="Time_Schedule8"/>
      <sheetName val="anal_pipa8"/>
      <sheetName val="Harsat_Upah8"/>
      <sheetName val="AnalisaSIPIL_RIIL_RAP8"/>
      <sheetName val="SUB_TOTAL___8"/>
      <sheetName val="HSA_&amp;_PAB8"/>
      <sheetName val="Harga_Upah_8"/>
      <sheetName val="bukan_PNS8"/>
      <sheetName val="Mon_Upah8"/>
      <sheetName val="2__Informasi8"/>
      <sheetName val="Analisa_Tekhnis8"/>
      <sheetName val="REKAP_TOTAL8"/>
      <sheetName val="_REKAP_B_GEDUNG_PRAMUKA8"/>
      <sheetName val="A_PENDOPO8"/>
      <sheetName val="B__GEDUNG_PRAMUKA8"/>
      <sheetName val="SURAT_PENAWARAN8"/>
      <sheetName val="_REKAP_A_PENDOPO8"/>
      <sheetName val="Analisa_Prov'078"/>
      <sheetName val="A_Paint_Jotun_Penguard8"/>
      <sheetName val="BOQ_ori8"/>
      <sheetName val="Anal_8"/>
      <sheetName val="17_ALS-saluran+BC8"/>
      <sheetName val="HARGA_UPAH8"/>
      <sheetName val="Sewa_Alat-18"/>
      <sheetName val="Analisa_RAP8"/>
      <sheetName val="Bahan_B8"/>
      <sheetName val="Upah_B8"/>
      <sheetName val="Door_&amp;_Window_Podium8"/>
      <sheetName val="San_PD8"/>
      <sheetName val="FORM_78"/>
      <sheetName val="SBDY_Jemb_Tayan8"/>
      <sheetName val="AHS_(ci,str,ars)8"/>
      <sheetName val="PAKET_18"/>
      <sheetName val="Harga_Sat_Das8"/>
      <sheetName val="RENCANA_KERJA8"/>
      <sheetName val="struktur_tdk_dipakai8"/>
      <sheetName val="Bill_of_Qty8"/>
      <sheetName val="D2_48"/>
      <sheetName val="D4_3_(TE)8"/>
      <sheetName val="D5_3_(TF)_8"/>
      <sheetName val="D8_3_(TJ)8"/>
      <sheetName val="SD_(1)8"/>
      <sheetName val="Agregat_Halus_&amp;_Kasar8"/>
      <sheetName val="AHS_-_Riel8"/>
      <sheetName val="Sec_I_ML6"/>
      <sheetName val="dongia_(2)8"/>
      <sheetName val="THPDMoi__(2)8"/>
      <sheetName val="TONG_HOP_VL-NC8"/>
      <sheetName val="TONGKE3p_8"/>
      <sheetName val="TH_VL,_NC,_DDHT_Thanhphuoc8"/>
      <sheetName val="DON_GIA8"/>
      <sheetName val="t-h_HA_THE8"/>
      <sheetName val="CHITIET_VL-NC-TT_-1p8"/>
      <sheetName val="TONG_HOP_VL-NC_TT8"/>
      <sheetName val="TH_XL8"/>
      <sheetName val="CHITIET_VL-NC8"/>
      <sheetName val="CHITIET_VL-NC-TT-3p8"/>
      <sheetName val="KPVC-BD_8"/>
      <sheetName val="HASAT_DASAR8"/>
      <sheetName val="Uraian_Teknis8"/>
      <sheetName val="Surat_Pernyataan8"/>
      <sheetName val="HRG_BAHAN_&amp;_UPAH_okk7"/>
      <sheetName val="Analis_Kusen_okk7"/>
      <sheetName val="Ana__PU7"/>
      <sheetName val="1_B7"/>
      <sheetName val="Isolasi_Luar_Dalam7"/>
      <sheetName val="Isolasi_Luar7"/>
      <sheetName val="Anls_Hrg_Sat7"/>
      <sheetName val="Perm__Test7"/>
      <sheetName val="Har_Sat7"/>
      <sheetName val="610_048"/>
      <sheetName val="Harga_Bahan_&amp;_Upah7"/>
      <sheetName val="Kuantitas_&amp;_Harga7"/>
      <sheetName val="Unit_Cost6"/>
      <sheetName val="Str_A6"/>
      <sheetName val="Analisa_Tend6"/>
      <sheetName val="BQ_PABX6"/>
      <sheetName val="ANALISA_GR?????GAH8"/>
      <sheetName val="DF-7_(2)6"/>
      <sheetName val="ANALISA_GR6"/>
      <sheetName val="ANALISA_GR_____GAH6"/>
      <sheetName val="BAHAN_6"/>
      <sheetName val="Harga_bahan-16"/>
      <sheetName val="DETAIL_POS_1236"/>
      <sheetName val="Harsat_Bahan6"/>
      <sheetName val="Rekap_Direct_Cost6"/>
      <sheetName val="Bill_rekap7"/>
      <sheetName val="Harsat_Pekerjaan6"/>
      <sheetName val="NEX24_DB6"/>
      <sheetName val="H_SAT6"/>
      <sheetName val="fill_in_first6"/>
      <sheetName val="Hrg_Upah_Bhn6"/>
      <sheetName val="DAFTAR_HARGA_BAHAN_6"/>
      <sheetName val="OP__PERJAM6"/>
      <sheetName val="K_Lokal6"/>
      <sheetName val="B__PERSONIL6"/>
      <sheetName val="H_Satuan_Dasar7"/>
      <sheetName val="RANGE_BAHAN6"/>
      <sheetName val="Analisa_(ok_punya)6"/>
      <sheetName val="ANALISA_GR_x005f_x0000__x005f_x0000__x00006"/>
      <sheetName val="ANALISA_GR_x005f_x005f_x005f_x0000__x005f_x005f_6"/>
      <sheetName val="DRUP_(ASLI)6"/>
      <sheetName val="BQ_EXTERN6"/>
      <sheetName val="Bill_4_17"/>
      <sheetName val="Kuantitas_&amp;_Harga_Seg_17"/>
      <sheetName val="UP_MINOR6"/>
      <sheetName val="COST_SUMM6"/>
      <sheetName val="HPP_TOTAL6"/>
      <sheetName val="HPP_3_Tower6"/>
      <sheetName val="Sumber_Daya6"/>
      <sheetName val="DFT__HRG_BHN___UPAH6"/>
      <sheetName val="ANALISA_STR___ARS6"/>
      <sheetName val="RAB_REVISI6"/>
      <sheetName val="SAT_EL6"/>
      <sheetName val="Daftar_Staff6"/>
      <sheetName val="Anl_+6"/>
      <sheetName val="HarDas-Ops_6"/>
      <sheetName val="Analisa_Harga_Sat6"/>
      <sheetName val="Lamp_-36"/>
      <sheetName val="Lamp_-66"/>
      <sheetName val="PV_Harga_Sat6"/>
      <sheetName val="Analisa_Alat6"/>
      <sheetName val="Analisa_Alat_Dredger6"/>
      <sheetName val="Analisa_Tehnik_16"/>
      <sheetName val="Analisa_Tehnik6"/>
      <sheetName val="Pendukung_16"/>
      <sheetName val="Pek_Tanah6"/>
      <sheetName val="AT_B&amp;B6"/>
      <sheetName val="Master_Edit6"/>
      <sheetName val="Analis_harga6"/>
      <sheetName val="BOQ_SNJ_16"/>
      <sheetName val="DKH_CCO_1A6"/>
      <sheetName val="DKH_CCO_1B_R-16"/>
      <sheetName val="Anal__Alat6"/>
      <sheetName val="PRD_01-6(I-II)6"/>
      <sheetName val="PRD_01-7_alat6"/>
      <sheetName val="PRY_03-1_(Amd1)6"/>
      <sheetName val="10_yr_val6"/>
      <sheetName val="7_1(3)6"/>
      <sheetName val="VAC_BDWN6"/>
      <sheetName val="DLAT_(2)6"/>
      <sheetName val="analisa_el6"/>
      <sheetName val="4__PEK__LUAR6"/>
      <sheetName val="Unit_Price6"/>
      <sheetName val="General_Intem6"/>
      <sheetName val="analisa_panel6"/>
      <sheetName val="TATA_UDARA6"/>
      <sheetName val="1_General_6"/>
      <sheetName val="REKAP__(1)6"/>
      <sheetName val="2703_16"/>
      <sheetName val="Assumption_&amp;_Dashboard_6"/>
      <sheetName val="Daf-3_1_2_Pintu,_Jendela,_TWA6"/>
      <sheetName val="Daf-3_1_4_Plafond_TWA6"/>
      <sheetName val="INPUT_AGST6"/>
      <sheetName val="rkpm_20036"/>
      <sheetName val="Man_Power6"/>
      <sheetName val="Urai___Guide_Post6"/>
      <sheetName val="Urai_Galian_Tanah6"/>
      <sheetName val="Formula_Paket_A6"/>
      <sheetName val="inner_pervious_adjust_6"/>
      <sheetName val="outer_pervious_adjust6"/>
      <sheetName val="Agg_Halus_&amp;_Kasar6"/>
      <sheetName val="Analis_Upah6"/>
      <sheetName val="ANALISA_railing6"/>
      <sheetName val="RAB_AR&amp;STR6"/>
      <sheetName val="Daftar_Upah,_Hrg_Bhn_&amp;_Pralata6"/>
      <sheetName val="Harga_Alat6"/>
      <sheetName val="PENUTUP_ATAP6"/>
      <sheetName val="2_16"/>
      <sheetName val="Daftar_Harga_Upah_dan_Bahan6"/>
      <sheetName val="H_Satuan13"/>
      <sheetName val="REKAP_1_SECTION11"/>
      <sheetName val="DIREC_COST11"/>
      <sheetName val="form_besi11"/>
      <sheetName val="REKAP_STRUCTURE11"/>
      <sheetName val="Master_1_010"/>
      <sheetName val="ANALISA_GRS_TENGAH10"/>
      <sheetName val="lamp__1210"/>
      <sheetName val="GRAND_REKAP10"/>
      <sheetName val="A-11_Steel_Str_(2)10"/>
      <sheetName val="Analisa_Upah_&amp;_Bahan_Plum10"/>
      <sheetName val="BAHAN_&amp;_UPAH10"/>
      <sheetName val="HSTANAH_XLS10"/>
      <sheetName val="Analisa_&amp;_Upah10"/>
      <sheetName val="rekap_c10"/>
      <sheetName val="FORM_X_COST10"/>
      <sheetName val="BQ_ARS10"/>
      <sheetName val="PLUMBING_210"/>
      <sheetName val="daftar_Upah10"/>
      <sheetName val="Pos_4-110"/>
      <sheetName val="Harga_10"/>
      <sheetName val="vol__ARS10"/>
      <sheetName val="TOTAL_SPK10"/>
      <sheetName val="4-Basic_Price9"/>
      <sheetName val="Faktor_Konversi9"/>
      <sheetName val="PHU_0510"/>
      <sheetName val="POS-4_110"/>
      <sheetName val="Rekap_Dc10"/>
      <sheetName val="bhn_10"/>
      <sheetName val="Bill_of_Qty_MEP10"/>
      <sheetName val="Basement_Estimate10"/>
      <sheetName val="HARGA_ME10"/>
      <sheetName val="Analisa_210"/>
      <sheetName val="HARGA_MATERIAL10"/>
      <sheetName val="rab_me_(by_owner)_10"/>
      <sheetName val="BQ_(by_owner)10"/>
      <sheetName val="rab_me_(fisik)10"/>
      <sheetName val="ELEVATED_SLAB10"/>
      <sheetName val="Memb_Schd10"/>
      <sheetName val="unit_rate-b310"/>
      <sheetName val="rek_det_1-310"/>
      <sheetName val="LIFT_DOM9"/>
      <sheetName val="HB_10"/>
      <sheetName val="daftar_harga10"/>
      <sheetName val="dboard(_asli)9"/>
      <sheetName val="RAB_STR_JETTY_&amp;_F_PENUNJANG9"/>
      <sheetName val="01A-_RAB10"/>
      <sheetName val="Analisa_Upah___Bahan_Plum10"/>
      <sheetName val="Analisa_Harga_Satuan10"/>
      <sheetName val="FORM_3A9"/>
      <sheetName val="Perhitungan_RAB9"/>
      <sheetName val="Daf_110"/>
      <sheetName val="RAB_RIIL_kayu9"/>
      <sheetName val="Supply_Agrmnt10"/>
      <sheetName val="Harga_satuan9"/>
      <sheetName val="Harga_Bahan10"/>
      <sheetName val="Indirect_Cost9"/>
      <sheetName val="SERVICES_FEE9"/>
      <sheetName val="BD_Cvl9"/>
      <sheetName val="Erection_SS9"/>
      <sheetName val="Currency_Rate9"/>
      <sheetName val="Upah_Bahan9"/>
      <sheetName val="Harga_ME_9"/>
      <sheetName val="REF_ONLY10"/>
      <sheetName val="crewlist_S9"/>
      <sheetName val="Analisa_RAB9"/>
      <sheetName val="Unit_Rate_Indirect9"/>
      <sheetName val="3__KONTRAK(stu)9"/>
      <sheetName val="i-j__Pengalaman9"/>
      <sheetName val="HRG_BHN9"/>
      <sheetName val="Time_Schedule9"/>
      <sheetName val="anal_pipa9"/>
      <sheetName val="Harsat_Upah9"/>
      <sheetName val="AnalisaSIPIL_RIIL_RAP9"/>
      <sheetName val="SUB_TOTAL___9"/>
      <sheetName val="HSA_&amp;_PAB9"/>
      <sheetName val="Harga_Upah_9"/>
      <sheetName val="bukan_PNS9"/>
      <sheetName val="Mon_Upah9"/>
      <sheetName val="2__Informasi9"/>
      <sheetName val="Analisa_Tekhnis9"/>
      <sheetName val="REKAP_TOTAL9"/>
      <sheetName val="_REKAP_B_GEDUNG_PRAMUKA9"/>
      <sheetName val="A_PENDOPO9"/>
      <sheetName val="B__GEDUNG_PRAMUKA9"/>
      <sheetName val="SURAT_PENAWARAN9"/>
      <sheetName val="_REKAP_A_PENDOPO9"/>
      <sheetName val="Analisa_Prov'079"/>
      <sheetName val="A_Paint_Jotun_Penguard9"/>
      <sheetName val="BOQ_ori9"/>
      <sheetName val="Anal_9"/>
      <sheetName val="17_ALS-saluran+BC9"/>
      <sheetName val="HARGA_UPAH9"/>
      <sheetName val="Sewa_Alat-19"/>
      <sheetName val="Analisa_RAP9"/>
      <sheetName val="Bahan_B9"/>
      <sheetName val="Upah_B9"/>
      <sheetName val="Door_&amp;_Window_Podium9"/>
      <sheetName val="San_PD9"/>
      <sheetName val="FORM_79"/>
      <sheetName val="SBDY_Jemb_Tayan9"/>
      <sheetName val="AHS_(ci,str,ars)9"/>
      <sheetName val="PAKET_19"/>
      <sheetName val="Harga_Sat_Das9"/>
      <sheetName val="RENCANA_KERJA9"/>
      <sheetName val="struktur_tdk_dipakai9"/>
      <sheetName val="Bill_of_Qty9"/>
      <sheetName val="D2_49"/>
      <sheetName val="D4_3_(TE)9"/>
      <sheetName val="D5_3_(TF)_9"/>
      <sheetName val="D8_3_(TJ)9"/>
      <sheetName val="SD_(1)9"/>
      <sheetName val="Agregat_Halus_&amp;_Kasar9"/>
      <sheetName val="AHS_-_Riel9"/>
      <sheetName val="Sec_I_ML7"/>
      <sheetName val="dongia_(2)9"/>
      <sheetName val="THPDMoi__(2)9"/>
      <sheetName val="TONG_HOP_VL-NC9"/>
      <sheetName val="TONGKE3p_9"/>
      <sheetName val="TH_VL,_NC,_DDHT_Thanhphuoc9"/>
      <sheetName val="DON_GIA9"/>
      <sheetName val="t-h_HA_THE9"/>
      <sheetName val="CHITIET_VL-NC-TT_-1p9"/>
      <sheetName val="TONG_HOP_VL-NC_TT9"/>
      <sheetName val="TH_XL9"/>
      <sheetName val="CHITIET_VL-NC9"/>
      <sheetName val="CHITIET_VL-NC-TT-3p9"/>
      <sheetName val="KPVC-BD_9"/>
      <sheetName val="HASAT_DASAR9"/>
      <sheetName val="Uraian_Teknis9"/>
      <sheetName val="Surat_Pernyataan9"/>
      <sheetName val="HRG_BAHAN_&amp;_UPAH_okk8"/>
      <sheetName val="Analis_Kusen_okk8"/>
      <sheetName val="Ana__PU8"/>
      <sheetName val="1_B8"/>
      <sheetName val="Isolasi_Luar_Dalam8"/>
      <sheetName val="Isolasi_Luar8"/>
      <sheetName val="Anls_Hrg_Sat8"/>
      <sheetName val="Perm__Test8"/>
      <sheetName val="Har_Sat8"/>
      <sheetName val="610_049"/>
      <sheetName val="Harga_Bahan_&amp;_Upah8"/>
      <sheetName val="Kuantitas_&amp;_Harga8"/>
      <sheetName val="Unit_Cost7"/>
      <sheetName val="Str_A7"/>
      <sheetName val="Analisa_Tend7"/>
      <sheetName val="BQ_PABX7"/>
      <sheetName val="ANALISA_GR?????GAH9"/>
      <sheetName val="DF-7_(2)7"/>
      <sheetName val="ANALISA_GR7"/>
      <sheetName val="ANALISA_GR_____GAH7"/>
      <sheetName val="BAHAN_7"/>
      <sheetName val="Harga_bahan-17"/>
      <sheetName val="DETAIL_POS_1237"/>
      <sheetName val="Harsat_Bahan7"/>
      <sheetName val="Rekap_Direct_Cost7"/>
      <sheetName val="Bill_rekap8"/>
      <sheetName val="Harsat_Pekerjaan7"/>
      <sheetName val="NEX24_DB7"/>
      <sheetName val="H_SAT7"/>
      <sheetName val="fill_in_first7"/>
      <sheetName val="Hrg_Upah_Bhn7"/>
      <sheetName val="DAFTAR_HARGA_BAHAN_7"/>
      <sheetName val="OP__PERJAM7"/>
      <sheetName val="K_Lokal7"/>
      <sheetName val="B__PERSONIL7"/>
      <sheetName val="H_Satuan_Dasar8"/>
      <sheetName val="RANGE_BAHAN7"/>
      <sheetName val="Analisa_(ok_punya)7"/>
      <sheetName val="ANALISA_GR_x005f_x0000__x005f_x0000__x00007"/>
      <sheetName val="ANALISA_GR_x005f_x005f_x005f_x0000__x005f_x005f_7"/>
      <sheetName val="DRUP_(ASLI)7"/>
      <sheetName val="BQ_EXTERN7"/>
      <sheetName val="Bill_4_18"/>
      <sheetName val="Kuantitas_&amp;_Harga_Seg_18"/>
      <sheetName val="UP_MINOR7"/>
      <sheetName val="COST_SUMM7"/>
      <sheetName val="HPP_TOTAL7"/>
      <sheetName val="HPP_3_Tower7"/>
      <sheetName val="Sumber_Daya7"/>
      <sheetName val="DFT__HRG_BHN___UPAH7"/>
      <sheetName val="ANALISA_STR___ARS7"/>
      <sheetName val="RAB_REVISI7"/>
      <sheetName val="SAT_EL7"/>
      <sheetName val="Daftar_Staff7"/>
      <sheetName val="Anl_+7"/>
      <sheetName val="HarDas-Ops_7"/>
      <sheetName val="Analisa_Harga_Sat7"/>
      <sheetName val="Lamp_-37"/>
      <sheetName val="Lamp_-67"/>
      <sheetName val="PV_Harga_Sat7"/>
      <sheetName val="Analisa_Alat7"/>
      <sheetName val="Analisa_Alat_Dredger7"/>
      <sheetName val="Analisa_Tehnik_17"/>
      <sheetName val="Analisa_Tehnik7"/>
      <sheetName val="Pendukung_17"/>
      <sheetName val="Pek_Tanah7"/>
      <sheetName val="AT_B&amp;B7"/>
      <sheetName val="Master_Edit7"/>
      <sheetName val="Analis_harga7"/>
      <sheetName val="BOQ_SNJ_17"/>
      <sheetName val="DKH_CCO_1A7"/>
      <sheetName val="DKH_CCO_1B_R-17"/>
      <sheetName val="Anal__Alat7"/>
      <sheetName val="PRD_01-6(I-II)7"/>
      <sheetName val="PRD_01-7_alat7"/>
      <sheetName val="PRY_03-1_(Amd1)7"/>
      <sheetName val="10_yr_val7"/>
      <sheetName val="7_1(3)7"/>
      <sheetName val="VAC_BDWN7"/>
      <sheetName val="DLAT_(2)7"/>
      <sheetName val="analisa_el7"/>
      <sheetName val="4__PEK__LUAR7"/>
      <sheetName val="Unit_Price7"/>
      <sheetName val="General_Intem7"/>
      <sheetName val="analisa_panel7"/>
      <sheetName val="TATA_UDARA7"/>
      <sheetName val="1_General_7"/>
      <sheetName val="REKAP__(1)7"/>
      <sheetName val="2703_17"/>
      <sheetName val="Assumption_&amp;_Dashboard_7"/>
      <sheetName val="Daf-3_1_2_Pintu,_Jendela,_TWA7"/>
      <sheetName val="Daf-3_1_4_Plafond_TWA7"/>
      <sheetName val="INPUT_AGST7"/>
      <sheetName val="rkpm_20037"/>
      <sheetName val="Man_Power7"/>
      <sheetName val="Urai___Guide_Post7"/>
      <sheetName val="Urai_Galian_Tanah7"/>
      <sheetName val="Formula_Paket_A7"/>
      <sheetName val="inner_pervious_adjust_7"/>
      <sheetName val="outer_pervious_adjust7"/>
      <sheetName val="Agg_Halus_&amp;_Kasar7"/>
      <sheetName val="Analis_Upah7"/>
      <sheetName val="ANALISA_railing7"/>
      <sheetName val="RAB_AR&amp;STR7"/>
      <sheetName val="Daftar_Upah,_Hrg_Bhn_&amp;_Pralata7"/>
      <sheetName val="Harga_Alat7"/>
      <sheetName val="PENUTUP_ATAP7"/>
      <sheetName val="2_17"/>
      <sheetName val="Daftar_Harga_Upah_dan_Bahan7"/>
      <sheetName val="Lap Mingguan"/>
      <sheetName val="Rescedule"/>
      <sheetName val="ceklis"/>
      <sheetName val="3Div10a"/>
      <sheetName val="3Div10c"/>
      <sheetName val="3Div2"/>
      <sheetName val="3Div5"/>
      <sheetName val="3Div6"/>
      <sheetName val="3Div8"/>
      <sheetName val="BQNK"/>
      <sheetName val="BA_ADD"/>
      <sheetName val="FE"/>
      <sheetName val="L-4 Rutin"/>
      <sheetName val="5-Analisa Peralatan"/>
      <sheetName val="ACBC"/>
      <sheetName val="OH Transportasi"/>
      <sheetName val="OH Insentif"/>
      <sheetName val="RAB Pariaman"/>
      <sheetName val="BQ_Tenis"/>
      <sheetName val="Log Report"/>
      <sheetName val="00-Jumlah Total"/>
      <sheetName val="MT"/>
      <sheetName val="+D7-RM"/>
      <sheetName val="Daftar_Harga_Dasar"/>
      <sheetName val="Peralatan_(2)"/>
      <sheetName val="An_Biaya_Kons_(SNI)"/>
      <sheetName val="Daftar_Harga_Bahan"/>
      <sheetName val="An_Biaya_Kons_Pek_Kayu_&amp;_Atap"/>
      <sheetName val="BQ_Detail"/>
      <sheetName val="Harga_S_Dasar"/>
      <sheetName val="320000_CABANG_VI"/>
      <sheetName val="Rincian_ME"/>
      <sheetName val="Daftar_Harga_Dasar1"/>
      <sheetName val="Peralatan_(2)1"/>
      <sheetName val="An_Biaya_Kons_(SNI)1"/>
      <sheetName val="Daftar_Harga_Bahan1"/>
      <sheetName val="An_Biaya_Kons_Pek_Kayu_&amp;_Atap1"/>
      <sheetName val="RAB_11"/>
      <sheetName val="BQ_Detail1"/>
      <sheetName val="Harga_S_Dasar1"/>
      <sheetName val="Tracking_Schedule_R-11"/>
      <sheetName val="analis_RSUD1"/>
      <sheetName val="PLATE_bataco1"/>
      <sheetName val="TS_MINGGUAN_rev_(2)1"/>
      <sheetName val="LIST_ANHARSAT1"/>
      <sheetName val="320000_CABANG_VI1"/>
      <sheetName val="AK-2004_(2)1"/>
      <sheetName val="Metod_TWR1"/>
      <sheetName val="EARTH_WORKS1"/>
      <sheetName val="DHS_AC1"/>
      <sheetName val="Rincian_ME1"/>
      <sheetName val="PL"/>
      <sheetName val="Asumsi Kecil"/>
      <sheetName val="BEBAN UMUM"/>
      <sheetName val="AJP&amp;Penutup"/>
      <sheetName val="Ref"/>
      <sheetName val="3. BRP"/>
      <sheetName val="inword"/>
      <sheetName val="bahan+upah"/>
      <sheetName val="H_ Dasar"/>
      <sheetName val=" hrg bhn"/>
      <sheetName val="PNT-QUOT-#3"/>
      <sheetName val="COAT&amp;WRAP-QIOT-#3"/>
      <sheetName val="ANALISA GRGAH"/>
      <sheetName val="ANALISA GR_x"/>
      <sheetName val="Daf.Harga-Upah"/>
      <sheetName val="TS MINGGUAN"/>
      <sheetName val="22 Operasional Kegiatan"/>
      <sheetName val="TS (1,"/>
      <sheetName val="AN LKP"/>
      <sheetName val="HS Upah"/>
      <sheetName val="HS Bahan"/>
      <sheetName val="Analisa (me)"/>
      <sheetName val="HS Sub-Kon"/>
      <sheetName val="REKAP_BI"/>
      <sheetName val="Analisa RAP ORI"/>
      <sheetName val="Kanstin"/>
      <sheetName val="HARGA SATUAN  "/>
      <sheetName val="MPU. 6-3(4).LastonAC"/>
      <sheetName val="Peleb Jemb"/>
      <sheetName val="Bank"/>
      <sheetName val="BU"/>
      <sheetName val="Bunga"/>
      <sheetName val="RAB SD.islam "/>
      <sheetName val="PRD 01-3"/>
      <sheetName val="HD Alat"/>
      <sheetName val="D.1.7"/>
      <sheetName val="D.2.3"/>
      <sheetName val="CTTN SUP"/>
      <sheetName val="CTTN CO"/>
      <sheetName val="F6. BD Ana Unit Price"/>
      <sheetName val="Analisa Mob. 2"/>
      <sheetName val="Analisa Mob.1"/>
      <sheetName val="3.a. Lap Hasil Usaha"/>
      <sheetName val="Data_Pendukung"/>
      <sheetName val="DATA_PROYEK"/>
      <sheetName val="D_86"/>
      <sheetName val="Daftar_upah_&amp;_material"/>
      <sheetName val="Vol_"/>
      <sheetName val="Hrg_Dasar"/>
      <sheetName val="UPAH_"/>
      <sheetName val="12mar98_electronic"/>
      <sheetName val="Sat_Bah___Up"/>
      <sheetName val="a__alat"/>
      <sheetName val="analisa_Harsat"/>
      <sheetName val="Daftar_Harga_Satuan"/>
      <sheetName val="_AnaBah"/>
      <sheetName val="Daftar_BOQ"/>
      <sheetName val="BAHAN_&amp;_ALAT"/>
      <sheetName val="DAFTAR_ISI"/>
      <sheetName val="AHS_Marka"/>
      <sheetName val="S_Curve_Renc__RAP"/>
      <sheetName val="L-4_Rutin"/>
      <sheetName val="5-Analisa_Peralatan"/>
      <sheetName val="analisa_str"/>
      <sheetName val="Rencana_Anggaran_Biaya"/>
      <sheetName val="Kebut. Alat"/>
      <sheetName val="Kebut. Bahan"/>
      <sheetName val="Data Keu"/>
      <sheetName val="Data Teknik"/>
      <sheetName val="Marketing"/>
      <sheetName val="RAP (2)"/>
      <sheetName val="Rekap RAP real"/>
      <sheetName val="BUL"/>
      <sheetName val="HSUB SARPRA"/>
      <sheetName val="ANALISA SNI'13 "/>
      <sheetName val="Daftar Analisa"/>
      <sheetName val="7.01"/>
      <sheetName val="an-aspal"/>
      <sheetName val="DATA MENTAH"/>
      <sheetName val="RAB (OK)"/>
      <sheetName val="Al.(1)"/>
      <sheetName val="Hrg.Dsr"/>
      <sheetName val="DATA UMUM"/>
      <sheetName val="RAB koto 2"/>
      <sheetName val="RAB Lokon"/>
      <sheetName val="RAB Noesaun"/>
      <sheetName val="RAB Sahan"/>
      <sheetName val="D8.1.(8)"/>
      <sheetName val="DAF. KUANTITAS"/>
      <sheetName val="MINGGU 1"/>
      <sheetName val="anlbh"/>
      <sheetName val="SDI LASIANA"/>
      <sheetName val="kont anak1"/>
      <sheetName val="3-Tanah"/>
      <sheetName val="8-Struktur"/>
      <sheetName val="1-Umum"/>
      <sheetName val="Gen"/>
      <sheetName val="BL Temp"/>
      <sheetName val="BL Modif"/>
      <sheetName val="met2"/>
      <sheetName val="HSU_KMPT"/>
      <sheetName val="Sch1"/>
      <sheetName val="analisa (2)"/>
      <sheetName val="me"/>
      <sheetName val="Daf Kuantitas &amp; Harga"/>
      <sheetName val="A-ars"/>
      <sheetName val="MINGGUAN jembatan"/>
      <sheetName val="rekap mekanikal"/>
      <sheetName val="ANALISA PNL"/>
      <sheetName val="Muncraaat-6"/>
      <sheetName val="MT-C"/>
      <sheetName val="kepmenaker150"/>
      <sheetName val="Hrg Sat"/>
      <sheetName val="MG"/>
      <sheetName val="jalur-TH-INI"/>
      <sheetName val="jalur-th-lalu"/>
      <sheetName val="RESUME REALISASI"/>
      <sheetName val="PDPC0908"/>
      <sheetName val="Rkp.str"/>
      <sheetName val="Rkp.site"/>
      <sheetName val="Rab Site"/>
      <sheetName val="AHS-UM"/>
      <sheetName val="calc."/>
      <sheetName val="Up _ bhn"/>
      <sheetName val="BAG-III"/>
      <sheetName val="ANALISA-BTN"/>
      <sheetName val="AHS Aspal"/>
      <sheetName val="Schedulle Rehab"/>
      <sheetName val="Dt"/>
      <sheetName val="HARGA DASAR "/>
      <sheetName val="bill qty"/>
      <sheetName val="Stden center"/>
      <sheetName val="E_TRONIK"/>
      <sheetName val="교각1"/>
      <sheetName val="MEK"/>
      <sheetName val="ARSITEK"/>
      <sheetName val="tarif baru 10-200r TURUN 5%BARU"/>
      <sheetName val="Balance Sheet"/>
      <sheetName val="Ex_Rate"/>
      <sheetName val="Bukti Potong"/>
      <sheetName val="April"/>
      <sheetName val="sumjul (2)"/>
      <sheetName val="Table Array"/>
      <sheetName val="WBS1"/>
      <sheetName val="H_S_BAHAN"/>
      <sheetName val="BQ-TAMBAHAN"/>
      <sheetName val="Cover Daf_2"/>
      <sheetName val="Bill No.1"/>
      <sheetName val="CAT_HAR"/>
      <sheetName val="OUT"/>
      <sheetName val="Cover Daf-2"/>
      <sheetName val="AHSbj"/>
      <sheetName val="Summary "/>
      <sheetName val="anal_alat"/>
      <sheetName val="NP.7(2)"/>
      <sheetName val="NP.9"/>
      <sheetName val="rab_analisa"/>
      <sheetName val="Infra"/>
      <sheetName val="Bill No 2.1 "/>
      <sheetName val="HargaDsrBhn"/>
      <sheetName val="1.REK"/>
      <sheetName val="Normalisasi"/>
      <sheetName val="Produksi "/>
      <sheetName val="DSU-2"/>
      <sheetName val="ANAL KOEF"/>
      <sheetName val="RKP-BOQ"/>
      <sheetName val="REKAP.VOLUME"/>
      <sheetName val="Harsat_El"/>
      <sheetName val="rekap-analis"/>
      <sheetName val="Price Biaya Cadangan"/>
      <sheetName val="BQ.Rekapitulasi  Akhir"/>
      <sheetName val="ANALISA-1"/>
      <sheetName val="LISA MOB"/>
      <sheetName val="rincian per proyek"/>
      <sheetName val="BQ-1A"/>
      <sheetName val="formminat"/>
      <sheetName val="000000"/>
      <sheetName val="Plmbg "/>
      <sheetName val="Electronic"/>
      <sheetName val="PERFORMANCE PROYEK (2)"/>
      <sheetName val="Petunjuk Ngisi (2)"/>
      <sheetName val="Profil"/>
      <sheetName val="Bill No_1"/>
      <sheetName val="Form-3.3"/>
      <sheetName val="BQ_Rekapitulasi  Akhir"/>
      <sheetName val="ANL-PEK"/>
      <sheetName val="Rekap-Bdg"/>
      <sheetName val="토공사B동추가"/>
      <sheetName val="Bill No. 2 - Carpark"/>
      <sheetName val="Weight Bridge"/>
      <sheetName val="ENG-101"/>
      <sheetName val="Daf 1 Prelim"/>
      <sheetName val="Inst.penerangan."/>
      <sheetName val="Anls Teknis"/>
      <sheetName val="RENTAL1"/>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AULA SEDANG_(6)"/>
      <sheetName val="RAB_ASRAMA_(7. B.)"/>
      <sheetName val="RAB_ASRAMA_(7. C.)"/>
      <sheetName val="RAB_ASRAMA_(7. D.)"/>
      <sheetName val="RAB_R. MAKAN_(8)"/>
      <sheetName val="RAB_GUEST HOUSE_(9. A.)"/>
      <sheetName val="RAB_GUEST HOUSE_(9. B.)"/>
      <sheetName val="mA THP III"/>
      <sheetName val="daf-3(OK)"/>
      <sheetName val="daf-7(OK)"/>
      <sheetName val="div10"/>
      <sheetName val="RKP.ANL"/>
      <sheetName val="8LT 12"/>
      <sheetName val="Produksi_"/>
      <sheetName val="1_REK"/>
      <sheetName val="ANAL_KOEF"/>
      <sheetName val="SP16"/>
      <sheetName val="baladewa"/>
      <sheetName val="KH-Q1,Q2,01"/>
      <sheetName val="DAFTAR  BESI IWF"/>
      <sheetName val="DAFTAR BESI KANAL C SIKU"/>
      <sheetName val="AN-K"/>
      <sheetName val="EARTH"/>
      <sheetName val="sort2"/>
      <sheetName val="ACT-PRELIM"/>
      <sheetName val="STR_CANCEL_"/>
      <sheetName val="Rinc.Ged.A (G.Utama)"/>
      <sheetName val="Bab.No.4.1 STR"/>
      <sheetName val="Bab.No.4.2 ARSITEK"/>
      <sheetName val="Bab.No.4.3 PLUMBING"/>
      <sheetName val="Bab.No.4.4-Pek.Tambh.Krg."/>
      <sheetName val="H-Bahan &amp; Tenaga"/>
      <sheetName val="H_Bahan"/>
      <sheetName val="BQ-R2"/>
      <sheetName val="Bab.No.3.1 STR"/>
      <sheetName val="Bab.No.3.2 ARSITEK"/>
      <sheetName val="Bab.No.3.3-PLUMBING"/>
      <sheetName val="Bab.No.3.4-Pek.Tambh.Krg."/>
      <sheetName val="Cost Summary"/>
      <sheetName val="BQ-Str"/>
      <sheetName val="HC Bldg."/>
      <sheetName val="326BQSTC"/>
      <sheetName val="Rawat Inap"/>
      <sheetName val="Kabel"/>
      <sheetName val="str bengkel"/>
      <sheetName val="material "/>
      <sheetName val="analisa_gedung"/>
      <sheetName val="L. Hr"/>
      <sheetName val="COA"/>
      <sheetName val="anals hrg"/>
      <sheetName val="harsat ars str"/>
      <sheetName val="BOQ "/>
      <sheetName val="RekBq"/>
      <sheetName val="ANALIS2"/>
      <sheetName val="ANALISAGATE"/>
      <sheetName val="Pipa Bakrie"/>
      <sheetName val="Valve-Hyd"/>
      <sheetName val="pipe132"/>
      <sheetName val="jaketing"/>
      <sheetName val="SCHEDULE "/>
      <sheetName val="DP"/>
      <sheetName val="R.A.B."/>
      <sheetName val="rk_an_k"/>
      <sheetName val="AN MEK"/>
      <sheetName val="RAB "/>
      <sheetName val="Rekap Sal"/>
      <sheetName val="DTX"/>
      <sheetName val="rate Bahan"/>
      <sheetName val="Harsat_marina"/>
      <sheetName val="Volume Rumah"/>
      <sheetName val="SUR-HARGA"/>
      <sheetName val="UPAH BAHAN 07"/>
      <sheetName val="ARSUtM "/>
      <sheetName val="Koto Panjang"/>
      <sheetName val="reso"/>
      <sheetName val="REKAP PAGAR DEPAN"/>
      <sheetName val="REKAP LOKAL"/>
      <sheetName val="REKAP PAGAR SAMPING"/>
      <sheetName val="REKAP GERBANG"/>
      <sheetName val="Inds &amp; For"/>
      <sheetName val="Analisa Baku ME"/>
      <sheetName val="Conn. Lib"/>
      <sheetName val="NLsimpro"/>
      <sheetName val="AnalisisHSPekerjaan"/>
      <sheetName val="List Plant"/>
      <sheetName val="UNIT PRICE ANALYSIS (KSN)"/>
      <sheetName val="ANALISA STR &amp; ARS"/>
      <sheetName val="UNIT PRICE WAGE and MATERIAL"/>
      <sheetName val="16-AC-27JULI"/>
      <sheetName val="DETAIL DIRECT COST"/>
      <sheetName val="PL _5 LT "/>
      <sheetName val="HSBHN"/>
      <sheetName val="lokasari-el"/>
      <sheetName val="REKAP EL"/>
      <sheetName val="HargaDasar"/>
      <sheetName val="BASIC PRICE "/>
      <sheetName val="form evaluasi"/>
      <sheetName val="sai"/>
      <sheetName val="IPK"/>
      <sheetName val="AKP"/>
      <sheetName val="IPK RAKOR"/>
      <sheetName val="RL-01"/>
      <sheetName val="LS_Rutin"/>
      <sheetName val="A_ars"/>
      <sheetName val="rekap konst"/>
      <sheetName val="lap umum 1"/>
      <sheetName val="Calcu 02"/>
      <sheetName val="Codestable"/>
      <sheetName val="Proj Summ"/>
      <sheetName val="Kolom UT"/>
      <sheetName val="RESUME PEMASARAN 2014"/>
      <sheetName val="RKAP CB5"/>
      <sheetName val="RKAP CB6"/>
      <sheetName val="RKAP CB7"/>
      <sheetName val="RKAP CB8"/>
      <sheetName val="RUANG"/>
      <sheetName val="10.1 (1)"/>
      <sheetName val="10.1 (2)"/>
      <sheetName val="10.1 (3)"/>
      <sheetName val="10.1 (4)"/>
      <sheetName val="10.1 (5)"/>
      <sheetName val="DUHB (2)"/>
      <sheetName val="Market"/>
      <sheetName val="igp-03"/>
      <sheetName val="D.UPH&amp;PEK"/>
      <sheetName val="Analisa-alt"/>
      <sheetName val="ALS4"/>
      <sheetName val="Hargamaterial"/>
      <sheetName val="pintu"/>
      <sheetName val="6AGREGAT"/>
      <sheetName val="ANALISA SBU"/>
      <sheetName val="Dft Harga"/>
      <sheetName val="jgn dihapus!"/>
      <sheetName val="Machinery"/>
      <sheetName val="1.1 ALAT TULIS KANTOR"/>
      <sheetName val="an. struktur"/>
      <sheetName val="Drop Down Lists"/>
      <sheetName val="Executive Summary"/>
      <sheetName val="Additional"/>
      <sheetName val="TIME S"/>
      <sheetName val="BNAIII"/>
      <sheetName val="Modified Store"/>
      <sheetName val="inkindo 2021"/>
      <sheetName val="Traf&amp;Genst"/>
      <sheetName val="_Recovered_SheetName_220______2"/>
      <sheetName val="ANALISA_GR_x005f_x0000__x005f_x0000__x000_2"/>
      <sheetName val="BAHAN1"/>
      <sheetName val="c. Gal Aspal"/>
      <sheetName val="Antek1"/>
      <sheetName val="HPE"/>
      <sheetName val="EWT05"/>
      <sheetName val="EWT08"/>
      <sheetName val="EWT09"/>
      <sheetName val="EWT06"/>
      <sheetName val="EWT03"/>
      <sheetName val="EWL15"/>
      <sheetName val="EWT04"/>
      <sheetName val="Rekap WP"/>
      <sheetName val="REKAPAN RFM 687"/>
      <sheetName val="By"/>
      <sheetName val="Plotting"/>
      <sheetName val="TARIP"/>
      <sheetName val="Factor (3)"/>
      <sheetName val="3_DIV2"/>
      <sheetName val="NP 7"/>
      <sheetName val="unit_rate-b3徼"/>
      <sheetName val="Penjumlahan"/>
      <sheetName val="HSDRAIN.XLS"/>
      <sheetName val="HSBASE"/>
      <sheetName val="HSASPAL"/>
      <sheetName val="HSSTRUK"/>
      <sheetName val="HSMISC.XLS"/>
      <sheetName val="harga upah dan bahan"/>
      <sheetName val="TabelBantu"/>
      <sheetName val="DatabaseBuilding"/>
      <sheetName val="DatabaseDeliveryOrder"/>
      <sheetName val="DatabaseDokumen"/>
      <sheetName val="DatabaseTransmittal"/>
      <sheetName val="DatabaseHargaSatuan"/>
      <sheetName val="DatabaseInvoice"/>
      <sheetName val="DatabaseJobOrder"/>
      <sheetName val="DatabaseLOC"/>
      <sheetName val="DatabaseLOP"/>
      <sheetName val="DatabaseLevelAuthority"/>
      <sheetName val="DatabaseMaterial"/>
      <sheetName val="DatabaseNesting"/>
      <sheetName val="DatabaseProject"/>
      <sheetName val="DatabaseUser"/>
      <sheetName val="DatabaseWorkOrder"/>
      <sheetName val="Plan"/>
      <sheetName val="GRAND REKAPITULASI"/>
      <sheetName val="RAB_G.ADM. PUSAT_(1)"/>
      <sheetName val="RAB_R. GENSET &amp; PANEL_(10) "/>
      <sheetName val="RAB_R. DNS. PENGLL T.54_(11.A.)"/>
      <sheetName val="RAB_R. DNS. PENGLL T.54_(11.B.)"/>
      <sheetName val="RAB_PERPUST_(4)"/>
      <sheetName val="RAB_AULA UTAMA_(5)"/>
      <sheetName val="CAB 2"/>
      <sheetName val="Log"/>
      <sheetName val="RAB PRO"/>
      <sheetName val="analtek"/>
      <sheetName val="hrg uph+bhn"/>
      <sheetName val="BAB_3_2_scd"/>
      <sheetName val="BAB_5_13_Anal"/>
      <sheetName val="BAB_5_2_BiaLang"/>
      <sheetName val="saklar"/>
      <sheetName val="DI-ESTI"/>
      <sheetName val="2. RAB"/>
      <sheetName val="t'blg"/>
      <sheetName val="1. Rekap A"/>
      <sheetName val="13. Analisa Biaya Sewa Alat"/>
      <sheetName val="6.a. uraian"/>
      <sheetName val="7. pemel_rtn"/>
      <sheetName val="6. Analisa"/>
      <sheetName val="Ansat"/>
      <sheetName val="ASPAL (14)"/>
      <sheetName val="RLB"/>
      <sheetName val="LAPORAN"/>
      <sheetName val="TENAGA"/>
      <sheetName val="TENES"/>
      <sheetName val="Type 54"/>
      <sheetName val="Type 90"/>
      <sheetName val="DIV 5 6"/>
      <sheetName val="Dolar dalam Rp"/>
      <sheetName val="Inflasi $"/>
      <sheetName val="R1. GREJA KATHOLIK"/>
      <sheetName val="01A_ RAB"/>
      <sheetName val="Public Area"/>
      <sheetName val="Bill_1_VAC_Supply_A"/>
      <sheetName val="ANALISA GR_x005f_x005f_x005f_x005F_x0"/>
      <sheetName val="9-1차이내역"/>
      <sheetName val="4.Equipment Cost"/>
      <sheetName val="SELISIH HARGA"/>
      <sheetName val="notasi"/>
      <sheetName val="Anal-APEK-owner"/>
      <sheetName val="Anal-SAT-owner"/>
      <sheetName val="vol-pek"/>
      <sheetName val="Sumbagut"/>
      <sheetName val="Connections"/>
      <sheetName val="03"/>
      <sheetName val="HB me"/>
      <sheetName val="At5"/>
      <sheetName val="F1.4"/>
      <sheetName val="ALT"/>
      <sheetName val="UPH"/>
      <sheetName val="Upah&amp; Bahan"/>
      <sheetName val="Vol. Galian Tanah"/>
      <sheetName val="Upah&amp;_Bahan"/>
      <sheetName val="HGB_DUMAI"/>
      <sheetName val="Vol__Galian_Tanah"/>
      <sheetName val="Rek-Analisa"/>
      <sheetName val="5-ALAT slury"/>
      <sheetName val="DAF.HARGA OK"/>
      <sheetName val="AN-TDR"/>
      <sheetName val="CLASS"/>
      <sheetName val="KATALOG PONDASI"/>
      <sheetName val="BAR BENDING SCHEDULE"/>
      <sheetName val="Base Data"/>
      <sheetName val="Kali"/>
      <sheetName val="rekap bahan dan alat"/>
      <sheetName val="REKAP_MEKANIKAL"/>
      <sheetName val="Bill sipil"/>
      <sheetName val="Harga&amp;Upah"/>
      <sheetName val="FLAF&amp;PARTSI"/>
      <sheetName val="analisa rutin jembatan"/>
      <sheetName val="Sheet5"/>
      <sheetName val="Rutin jembatan"/>
      <sheetName val="KM 226 + 180"/>
      <sheetName val="VOL. JEMBATAN"/>
      <sheetName val="Geoback"/>
      <sheetName val="ANALISA_OKE"/>
      <sheetName val="anal alat"/>
      <sheetName val="Met_ Minor"/>
      <sheetName val="Asumsi by Own"/>
      <sheetName val="APEK"/>
      <sheetName val="ASAT"/>
      <sheetName val="RT13526 CPI"/>
      <sheetName val="civil-work"/>
      <sheetName val="Analisa BOW 08 NP"/>
      <sheetName val="REKAP_AN"/>
      <sheetName val="UBAS"/>
      <sheetName val="Submission Form"/>
      <sheetName val="Template-WBS APP"/>
      <sheetName val="An"/>
      <sheetName val="Kuantitas _ Harga"/>
      <sheetName val="Mob-Demob"/>
      <sheetName val="REKAP MINGGUAN"/>
      <sheetName val="Hrg Readymix"/>
      <sheetName val="U_PRICE"/>
      <sheetName val="AnMobilisasi"/>
      <sheetName val="BREAKER"/>
      <sheetName val="UP Manual"/>
      <sheetName val="RAB-01"/>
      <sheetName val="KEDUNG GOONG"/>
      <sheetName val="Data Alat"/>
      <sheetName val="Schedule 11a"/>
      <sheetName val="Temporary"/>
      <sheetName val="Septick tank"/>
      <sheetName val="RINCI"/>
      <sheetName val="An_pdkg"/>
      <sheetName val="har-sat"/>
      <sheetName val="arab"/>
      <sheetName val="Scd_RAB"/>
      <sheetName val="BYALAT"/>
      <sheetName val="HSDALAT"/>
      <sheetName val="HSDMAT"/>
      <sheetName val="AN. TAMPL"/>
      <sheetName val="BTL"/>
      <sheetName val="TNHC"/>
      <sheetName val="tidak dipakai"/>
      <sheetName val="AN.ALAT"/>
      <sheetName val="Format Report-for analysis only"/>
      <sheetName val="XREF"/>
      <sheetName val="MEMO SPJ"/>
      <sheetName val="SPJ"/>
      <sheetName val="hst  LAMP_1"/>
      <sheetName val="5b-HSD Bahan "/>
      <sheetName val="ANALISA_GR___3"/>
      <sheetName val="coef"/>
      <sheetName val="2-JTW"/>
      <sheetName val="jadw"/>
      <sheetName val="Bangunan Utama"/>
      <sheetName val="anal rab"/>
      <sheetName val="K.6DEPOSIT"/>
      <sheetName val="Hg.Sat"/>
      <sheetName val="Gilas"/>
      <sheetName val="uphbhn"/>
      <sheetName val="GEMBOK"/>
      <sheetName val="BOX_KACAB_RM"/>
      <sheetName val="pipa_porusc(6&quot;)"/>
      <sheetName val="基础数据"/>
      <sheetName val="Position (to hide)"/>
      <sheetName val="lk"/>
      <sheetName val="Rincian RABT-RABP"/>
      <sheetName val="RABT"/>
      <sheetName val="MARK-UP_CALC"/>
      <sheetName val="RESUME INTERNAL"/>
      <sheetName val="Breakdown Instrument"/>
      <sheetName val="Resources % distribution"/>
      <sheetName val="REK ADD"/>
      <sheetName val="REF VALE"/>
      <sheetName val="SS"/>
      <sheetName val="spd BAS (3)"/>
      <sheetName val="spd BAS (2)"/>
      <sheetName val="Dec05"/>
      <sheetName val="MOS"/>
      <sheetName val="Rutin"/>
      <sheetName val="Ana Split"/>
      <sheetName val="D HSP"/>
      <sheetName val="DT PENDUKUNG"/>
      <sheetName val="Z"/>
      <sheetName val="다이꾸"/>
      <sheetName val="당진1,2호기전선관설치및접지4차공사내역서-을지"/>
      <sheetName val="Harga Nego"/>
      <sheetName val="ISIAN PEMBILANG NILAI"/>
      <sheetName val="ANALISIS"/>
      <sheetName val="PERHITUNGAN PDAM"/>
      <sheetName val="septiktank"/>
      <sheetName val="DatabaseBarang"/>
      <sheetName val="AHSSNI"/>
      <sheetName val="Bahan I"/>
      <sheetName val="RAB TIANG + NAMA"/>
      <sheetName val="jdw"/>
      <sheetName val="DAF.UP&amp;BHN"/>
      <sheetName val="F3a"/>
      <sheetName val="G1"/>
      <sheetName val="G3"/>
      <sheetName val="G4a"/>
      <sheetName val="UPH. BHN"/>
      <sheetName val="Upah revisi"/>
      <sheetName val="Subcont"/>
      <sheetName val="RB"/>
      <sheetName val="hrgbahan"/>
      <sheetName val="Bhn upah"/>
      <sheetName val="Lain2"/>
      <sheetName val="H_Dasar"/>
      <sheetName val="Pek.Luar"/>
      <sheetName val="ANL- K "/>
      <sheetName val="HRG BH"/>
      <sheetName val="RAB I"/>
      <sheetName val="INF"/>
      <sheetName val="RJBR"/>
      <sheetName val="Pas DD"/>
      <sheetName val="aktdit(WP)"/>
      <sheetName val="An.Ars"/>
      <sheetName val="OwnEq"/>
      <sheetName val="calcs"/>
      <sheetName val="Ahs.1"/>
      <sheetName val="Qry"/>
      <sheetName val="Cur"/>
      <sheetName val="2007"/>
      <sheetName val="LVMDP,SDP,PP"/>
      <sheetName val="K-2007"/>
      <sheetName val="UOA"/>
      <sheetName val="Maping_Other"/>
      <sheetName val="ANALISA GR__x"/>
      <sheetName val="산출근거"/>
      <sheetName val="VMR - IT"/>
      <sheetName val="Hargapek"/>
      <sheetName val="terendah"/>
      <sheetName val="H_BHN"/>
      <sheetName val="RUMUS TERBILANG"/>
      <sheetName val="Rekap_Anl1"/>
      <sheetName val="Pivot_Table1"/>
      <sheetName val="anal-drainase,tanah&amp;ps_batu1"/>
      <sheetName val="SNI_21-3-092"/>
      <sheetName val="Rincian_Biaya_RKM_I2"/>
      <sheetName val="kriteria_sgl2"/>
      <sheetName val="Harga_bahan___upah2"/>
      <sheetName val="HRG-_UPAH2"/>
      <sheetName val="HRG_DSR_APP2"/>
      <sheetName val="ANALISA_WIKA2"/>
      <sheetName val="KAN__LOKAL2"/>
      <sheetName val="Total_Harga2"/>
      <sheetName val="DIV_12"/>
      <sheetName val="Alat_(1)2"/>
      <sheetName val="LAM_32"/>
      <sheetName val="Rekap_Anl2"/>
      <sheetName val="Schedule_Master2"/>
      <sheetName val="HGS_Jan_20072"/>
      <sheetName val="PENYAMBUNGAN_DAYA2"/>
      <sheetName val="M2_SQUARE_(C)2"/>
      <sheetName val="Marka_Jalan2"/>
      <sheetName val="PAGAR_PEMBATAS_JALAN2"/>
      <sheetName val="Rigid_Beton2"/>
      <sheetName val="Separator_2"/>
      <sheetName val="ST_CAROLUS_(C)2"/>
      <sheetName val="C_S_A2"/>
      <sheetName val="RAB_(A)_(2)2"/>
      <sheetName val="Pay_Items2"/>
      <sheetName val="FIRE_FIGHTING2"/>
      <sheetName val="REKAP_A_BESAR2"/>
      <sheetName val="Pivot_Table2"/>
      <sheetName val="anal-drainase,tanah&amp;ps_batu2"/>
      <sheetName val="F_ALARM2"/>
      <sheetName val="Perhitungan_KC_ke_SUBKON2"/>
      <sheetName val="surat_2"/>
      <sheetName val="ANALISA_SNI'12_2"/>
      <sheetName val="Titik_kabel2"/>
      <sheetName val="TS_(A3)2"/>
      <sheetName val="Urugan_Pasir1"/>
      <sheetName val="Analisa_1"/>
      <sheetName val="RAB_ME1"/>
      <sheetName val="Input_Jurnal_"/>
      <sheetName val="Rp_Banten"/>
      <sheetName val="Penyusutan_Kendaraan"/>
      <sheetName val="見積計算2005年_"/>
      <sheetName val="bahan_SNI"/>
      <sheetName val="DUTCH_CONE"/>
      <sheetName val="ANALISA_SNI'07rootsREV"/>
      <sheetName val="Bill_2__PL_-_SUPPLY_A"/>
      <sheetName val="SAT_PL"/>
      <sheetName val="UPAH_DAN_BAHAN"/>
      <sheetName val="SNI_FIX"/>
      <sheetName val="Man_Power_Const"/>
      <sheetName val="Report_detil_kondisi1"/>
      <sheetName val="Finishing_Warehouse1"/>
      <sheetName val="ANALIS_WIL_11"/>
      <sheetName val="Break_Down_Alat1"/>
      <sheetName val="DAFTAR_ISI1"/>
      <sheetName val="2__Rekap_Ars-Struk1"/>
      <sheetName val="Install_Time+Cost1"/>
      <sheetName val="UPAH_DAN_BAHAN1"/>
      <sheetName val="analisa_print1"/>
      <sheetName val="Har-sat_finish1"/>
      <sheetName val="D-3_(M)1"/>
      <sheetName val="D-7_(M)1"/>
      <sheetName val="Progress_Tables1"/>
      <sheetName val="AHS_Marka1"/>
      <sheetName val="DATA_PROYEK1"/>
      <sheetName val="Input_Jurnal_1"/>
      <sheetName val="Rp_Banten1"/>
      <sheetName val="Penyusutan_Kendaraan1"/>
      <sheetName val="pipa_porusc(6&quot;)1"/>
      <sheetName val="D2_21"/>
      <sheetName val="analisa_SNI1"/>
      <sheetName val="upah_bahan_1"/>
      <sheetName val="Sat_JAdi1"/>
      <sheetName val="Volume_11"/>
      <sheetName val="Analisa__(2)1"/>
      <sheetName val="Break_Down_Alat"/>
      <sheetName val="2__Rekap_Ars-Struk"/>
      <sheetName val="Progress_Tables"/>
      <sheetName val="D2_2"/>
      <sheetName val="BIIL_ASLI2"/>
      <sheetName val="ANALISA_A-Persiapan2"/>
      <sheetName val="ANALISA_B-Pek_tanah2"/>
      <sheetName val="ANALISA_C-Pek__pondasi2"/>
      <sheetName val="ANALISA_D-Dinding2"/>
      <sheetName val="ANALISA_E-Plesteran2"/>
      <sheetName val="ANALISA_F-Pek_Kayu2"/>
      <sheetName val="ANALISA_G-Pek__beton2"/>
      <sheetName val="ANALISA_J-Pek__Sanitasi2"/>
      <sheetName val="ANALISA_K-Besi_n_aluminium2"/>
      <sheetName val="ANALISA_N-Pek__pengecatan2"/>
      <sheetName val="ANALISA_Q-Pek__Air_Bersih2"/>
      <sheetName val="tb__besi2"/>
      <sheetName val="Bgn-Ingg_PLANTATION4"/>
      <sheetName val="Irregular_Income4"/>
      <sheetName val="FE-1770_P14"/>
      <sheetName val="Hrn_I4"/>
      <sheetName val="Hrn_II4"/>
      <sheetName val="Hrn_III4"/>
      <sheetName val="12_ANS2"/>
      <sheetName val="REKAP_Package_I2"/>
      <sheetName val="Daf_Alat2"/>
      <sheetName val="Jdw_Alat2"/>
      <sheetName val="S_Penawar2"/>
      <sheetName val="Report_detil_kondisi2"/>
      <sheetName val="INPUT_HARIAN2"/>
      <sheetName val="BQ_(M&amp;E)2"/>
      <sheetName val="MAP_1-22"/>
      <sheetName val="A,_B,_C,_D,_E2"/>
      <sheetName val="Finishing_Warehouse2"/>
      <sheetName val="2016-405_MR2"/>
      <sheetName val="Reloc_&amp;_Living_Cost2"/>
      <sheetName val="Analisa_K2"/>
      <sheetName val="310000_CABANG_V2"/>
      <sheetName val="ANALIS_WIL_12"/>
      <sheetName val="PLATE_bataco2"/>
      <sheetName val="Analisa_3"/>
      <sheetName val="RAB_ME2"/>
      <sheetName val="analis_RSUD2"/>
      <sheetName val="Urugan_Pasir2"/>
      <sheetName val="analisa_rev2"/>
      <sheetName val="Peta_Quarry2"/>
      <sheetName val="Perhitungan_Mobilisasi_Alat2"/>
      <sheetName val="Lalu_Lintas2"/>
      <sheetName val="Jembatan_Sementara2"/>
      <sheetName val="Analisa_K32"/>
      <sheetName val="4-Analisa_Quarry2"/>
      <sheetName val="4-Formulir_harga_bahan2"/>
      <sheetName val="Peta_Quarry_(2)2"/>
      <sheetName val="Agg_A2"/>
      <sheetName val="Agg_B_dan_S2"/>
      <sheetName val="Agg_C2"/>
      <sheetName val="Agg__CBR_602"/>
      <sheetName val="Rekap_(2)2"/>
      <sheetName val="BOQ_(2)2"/>
      <sheetName val="jangka_aktu_pelaksanaan_(2)2"/>
      <sheetName val="D6_(2)2"/>
      <sheetName val="D10_LS-Rutin2"/>
      <sheetName val="D10_Kuantitas2"/>
      <sheetName val="D10_Analisa_HSP2"/>
      <sheetName val="RD_dokter_ORNG_3_702"/>
      <sheetName val="Alat_R2"/>
      <sheetName val="Break_Down_Alat2"/>
      <sheetName val="DAFTAR_ISI2"/>
      <sheetName val="Master_Schedule2"/>
      <sheetName val="Permanent_info2"/>
      <sheetName val="S_BAHAN2"/>
      <sheetName val="S_UPAH2"/>
      <sheetName val="2__Rekap_Ars-Struk2"/>
      <sheetName val="Install_Time+Cost2"/>
      <sheetName val="EARTH_WORKS2"/>
      <sheetName val="DHS_AC2"/>
      <sheetName val="UPAH_DAN_BAHAN2"/>
      <sheetName val="analisa_print2"/>
      <sheetName val="Har-sat_finish2"/>
      <sheetName val="D-3_(M)2"/>
      <sheetName val="D-7_(M)2"/>
      <sheetName val="RAB_12"/>
      <sheetName val="Progress_Tables2"/>
      <sheetName val="hrg-sat_pek2"/>
      <sheetName val="IV__Arsitek_(MC_0)2"/>
      <sheetName val="HASIL_USAHA_20112"/>
      <sheetName val="1__Rekap_B2"/>
      <sheetName val="AHS_Marka2"/>
      <sheetName val="Rekap_Analisa2"/>
      <sheetName val="PL_SPP_per_ton2"/>
      <sheetName val="Uraian_Upah2"/>
      <sheetName val="input_data_umum2"/>
      <sheetName val="Alat_Berat2"/>
      <sheetName val="BQ_Detail2"/>
      <sheetName val="Harga_S_Dasar2"/>
      <sheetName val="DATA_PROYEK2"/>
      <sheetName val="Input_Jurnal_2"/>
      <sheetName val="Rp_Banten2"/>
      <sheetName val="Penyusutan_Kendaraan2"/>
      <sheetName val="rab_lt_2_bo2"/>
      <sheetName val="pipa_porusc(6&quot;)2"/>
      <sheetName val="D2_22"/>
      <sheetName val="Peralatan_(2)2"/>
      <sheetName val="An_Biaya_Kons_(SNI)2"/>
      <sheetName val="Daftar_Harga_Bahan2"/>
      <sheetName val="An_Biaya_Kons_Pek_Kayu_&amp;_Atap2"/>
      <sheetName val="A+Supl_2"/>
      <sheetName val="HRGA_SATUAN_UPAH-BAHAN2"/>
      <sheetName val="REKAP_ARSITEKTUR_2"/>
      <sheetName val="analisa_SNI2"/>
      <sheetName val="hit_BKMM2"/>
      <sheetName val="INFORMASI_UMUM2"/>
      <sheetName val="Bea_Op_Alat2"/>
      <sheetName val="Form_12"/>
      <sheetName val="HARGA_SATUAN_UPAH_&amp;_BAHAN2"/>
      <sheetName val="BIAYA_ALAT2"/>
      <sheetName val="upah_bahan_2"/>
      <sheetName val="Sat_JAdi2"/>
      <sheetName val="Volume_12"/>
      <sheetName val="AK-2004_(2)2"/>
      <sheetName val="T_material2"/>
      <sheetName val="Metod_TWR2"/>
      <sheetName val="Analisa__(2)2"/>
      <sheetName val="Harsat_Alat2"/>
      <sheetName val="REG_TOTAL2"/>
      <sheetName val="Tracking_Schedule_R-12"/>
      <sheetName val="KH_L2"/>
      <sheetName val="7_L2"/>
      <sheetName val="Modal Kerja"/>
      <sheetName val="hrg_alt"/>
      <sheetName val="BOW"/>
      <sheetName val="daft_bahan"/>
      <sheetName val="rekap AHS"/>
      <sheetName val="ALAMAT"/>
      <sheetName val="HSP"/>
      <sheetName val="abk 1-17"/>
      <sheetName val="TKDN"/>
      <sheetName val="Analisa Pek."/>
      <sheetName val="Sat.Pekerjaan"/>
      <sheetName val="PIN-SOR"/>
      <sheetName val="HSItem"/>
      <sheetName val="UPAH BAHAN ALAT"/>
      <sheetName val="REKAP_BI1"/>
      <sheetName val="REKAP_BI2"/>
      <sheetName val="HS_BHN&amp;UPAH2"/>
      <sheetName val="Hrg_Satuan2"/>
      <sheetName val="ANAL_BOW2"/>
      <sheetName val="NP_(2)"/>
      <sheetName val="tarif_baru_10-200r_TURUN_5%BARU"/>
      <sheetName val="Cash_Flow_bulanan"/>
      <sheetName val="Analisa_Alat_Berat"/>
      <sheetName val="1_2"/>
      <sheetName val="Op_Kusdi"/>
      <sheetName val="After_LoI"/>
      <sheetName val="main_summary"/>
      <sheetName val="Meth_"/>
      <sheetName val="progres_sub_unv"/>
      <sheetName val="Data_Info"/>
      <sheetName val="JASA"/>
      <sheetName val="Door &amp; window"/>
      <sheetName val="H_Satuan15"/>
      <sheetName val="REKAP_1_SECTION13"/>
      <sheetName val="DIREC_COST13"/>
      <sheetName val="form_besi13"/>
      <sheetName val="REKAP_STRUCTURE13"/>
      <sheetName val="Master_1_012"/>
      <sheetName val="ANALISA_GRS_TENGAH12"/>
      <sheetName val="lamp__1212"/>
      <sheetName val="GRAND_REKAP12"/>
      <sheetName val="A-11_Steel_Str_(2)12"/>
      <sheetName val="Analisa_Upah_&amp;_Bahan_Plum12"/>
      <sheetName val="BAHAN_&amp;_UPAH12"/>
      <sheetName val="HSTANAH_XLS12"/>
      <sheetName val="Analisa_&amp;_Upah12"/>
      <sheetName val="rekap_c12"/>
      <sheetName val="FORM_X_COST12"/>
      <sheetName val="BQ_ARS12"/>
      <sheetName val="PLUMBING_212"/>
      <sheetName val="daftar_Upah12"/>
      <sheetName val="Pos_4-112"/>
      <sheetName val="Harga_12"/>
      <sheetName val="vol__ARS12"/>
      <sheetName val="TOTAL_SPK12"/>
      <sheetName val="4-Basic_Price11"/>
      <sheetName val="Faktor_Konversi11"/>
      <sheetName val="PHU_0512"/>
      <sheetName val="POS-4_112"/>
      <sheetName val="Rekap_Dc12"/>
      <sheetName val="bhn_12"/>
      <sheetName val="an_el12"/>
      <sheetName val="Bill_of_Qty_MEP12"/>
      <sheetName val="Basement_Estimate12"/>
      <sheetName val="HARGA_ME12"/>
      <sheetName val="Analisa_212"/>
      <sheetName val="HARGA_MATERIAL12"/>
      <sheetName val="rab_me_(by_owner)_12"/>
      <sheetName val="BQ_(by_owner)12"/>
      <sheetName val="rab_me_(fisik)12"/>
      <sheetName val="ELEVATED_SLAB12"/>
      <sheetName val="Memb_Schd12"/>
      <sheetName val="unit_rate-b312"/>
      <sheetName val="rek_det_1-312"/>
      <sheetName val="LIFT_DOM11"/>
      <sheetName val="HB_12"/>
      <sheetName val="daftar_harga12"/>
      <sheetName val="dboard(_asli)11"/>
      <sheetName val="RAB_STR_JETTY_&amp;_F_PENUNJANG11"/>
      <sheetName val="01A-_RAB12"/>
      <sheetName val="Analisa_Upah___Bahan_Plum12"/>
      <sheetName val="Analisa_Harga_Satuan12"/>
      <sheetName val="FORM_3A11"/>
      <sheetName val="Perhitungan_RAB11"/>
      <sheetName val="Daf_112"/>
      <sheetName val="RAB_RIIL_kayu11"/>
      <sheetName val="Supply_Agrmnt12"/>
      <sheetName val="Harga_satuan11"/>
      <sheetName val="Harga_Bahan12"/>
      <sheetName val="Indirect_Cost11"/>
      <sheetName val="SERVICES_FEE11"/>
      <sheetName val="BD_Cvl11"/>
      <sheetName val="Erection_SS11"/>
      <sheetName val="Currency_Rate11"/>
      <sheetName val="Upah_Bahan11"/>
      <sheetName val="Harga_ME_11"/>
      <sheetName val="REF_ONLY12"/>
      <sheetName val="crewlist_S11"/>
      <sheetName val="Analisa_RAB11"/>
      <sheetName val="Unit_Rate_Indirect11"/>
      <sheetName val="3__KONTRAK(stu)11"/>
      <sheetName val="i-j__Pengalaman11"/>
      <sheetName val="HRG_BHN11"/>
      <sheetName val="Time_Schedule11"/>
      <sheetName val="anal_pipa11"/>
      <sheetName val="Harsat_Upah11"/>
      <sheetName val="AnalisaSIPIL_RIIL_RAP11"/>
      <sheetName val="SUB_TOTAL___11"/>
      <sheetName val="HSA_&amp;_PAB11"/>
      <sheetName val="Harga_Upah_11"/>
      <sheetName val="bukan_PNS11"/>
      <sheetName val="Mon_Upah11"/>
      <sheetName val="2__Informasi11"/>
      <sheetName val="Analisa_Tekhnis11"/>
      <sheetName val="REKAP_TOTAL11"/>
      <sheetName val="_REKAP_B_GEDUNG_PRAMUKA11"/>
      <sheetName val="A_PENDOPO11"/>
      <sheetName val="B__GEDUNG_PRAMUKA11"/>
      <sheetName val="SURAT_PENAWARAN11"/>
      <sheetName val="_REKAP_A_PENDOPO11"/>
      <sheetName val="Analisa_Prov'0711"/>
      <sheetName val="A_Paint_Jotun_Penguard11"/>
      <sheetName val="BOQ_ori11"/>
      <sheetName val="Anal_11"/>
      <sheetName val="17_ALS-saluran+BC11"/>
      <sheetName val="HARGA_UPAH11"/>
      <sheetName val="Sewa_Alat-111"/>
      <sheetName val="Analisa_RAP11"/>
      <sheetName val="Bahan_B11"/>
      <sheetName val="Upah_B11"/>
      <sheetName val="Door_&amp;_Window_Podium11"/>
      <sheetName val="San_PD11"/>
      <sheetName val="FORM_711"/>
      <sheetName val="SBDY_Jemb_Tayan11"/>
      <sheetName val="AHS_(ci,str,ars)11"/>
      <sheetName val="PAKET_111"/>
      <sheetName val="Harga_Sat_Das11"/>
      <sheetName val="D2_411"/>
      <sheetName val="D4_3_(TE)11"/>
      <sheetName val="D5_3_(TF)_11"/>
      <sheetName val="D8_3_(TJ)11"/>
      <sheetName val="Bill_of_Qty11"/>
      <sheetName val="dongia_(2)11"/>
      <sheetName val="THPDMoi__(2)11"/>
      <sheetName val="TONG_HOP_VL-NC11"/>
      <sheetName val="TONGKE3p_11"/>
      <sheetName val="TH_VL,_NC,_DDHT_Thanhphuoc11"/>
      <sheetName val="DON_GIA11"/>
      <sheetName val="t-h_HA_THE11"/>
      <sheetName val="CHITIET_VL-NC-TT_-1p11"/>
      <sheetName val="TONG_HOP_VL-NC_TT11"/>
      <sheetName val="TH_XL11"/>
      <sheetName val="CHITIET_VL-NC11"/>
      <sheetName val="CHITIET_VL-NC-TT-3p11"/>
      <sheetName val="KPVC-BD_11"/>
      <sheetName val="SD_(1)11"/>
      <sheetName val="RENCANA_KERJA11"/>
      <sheetName val="HASAT_DASAR11"/>
      <sheetName val="Uraian_Teknis11"/>
      <sheetName val="Agregat_Halus_&amp;_Kasar11"/>
      <sheetName val="Surat_Pernyataan11"/>
      <sheetName val="HRG_BAHAN_&amp;_UPAH_okk10"/>
      <sheetName val="Analis_Kusen_okk10"/>
      <sheetName val="Ana__PU10"/>
      <sheetName val="610_0411"/>
      <sheetName val="Analisa_(ok_punya)9"/>
      <sheetName val="ANALISA_GR?????GAH11"/>
      <sheetName val="Perm__Test10"/>
      <sheetName val="Kuantitas_&amp;_Harga10"/>
      <sheetName val="BQ_PABX9"/>
      <sheetName val="RAB_REVISI9"/>
      <sheetName val="Str_A9"/>
      <sheetName val="Analisa_Tend9"/>
      <sheetName val="struktur_tdk_dipakai11"/>
      <sheetName val="Sumber_Daya9"/>
      <sheetName val="Harga_Bahan_&amp;_Upah10"/>
      <sheetName val="H_Satuan_Dasar10"/>
      <sheetName val="Bill_rekap10"/>
      <sheetName val="Isolasi_Luar_Dalam10"/>
      <sheetName val="Isolasi_Luar10"/>
      <sheetName val="ANALISA_GR9"/>
      <sheetName val="HarDas-Ops_9"/>
      <sheetName val="Hrg_Upah_Bhn9"/>
      <sheetName val="DAFTAR_HARGA_BAHAN_9"/>
      <sheetName val="Harsat_Bahan9"/>
      <sheetName val="DLAT_(2)9"/>
      <sheetName val="Daftar_Staff9"/>
      <sheetName val="AHS_-_Riel11"/>
      <sheetName val="Sec_I_ML9"/>
      <sheetName val="1_B10"/>
      <sheetName val="Anls_Hrg_Sat10"/>
      <sheetName val="Har_Sat10"/>
      <sheetName val="Unit_Cost9"/>
      <sheetName val="DF-7_(2)9"/>
      <sheetName val="ANALISA_GR_____GAH9"/>
      <sheetName val="BAHAN_9"/>
      <sheetName val="Harga_bahan-19"/>
      <sheetName val="DETAIL_POS_1239"/>
      <sheetName val="Rekap_Direct_Cost9"/>
      <sheetName val="Harsat_Pekerjaan9"/>
      <sheetName val="NEX24_DB9"/>
      <sheetName val="H_SAT9"/>
      <sheetName val="fill_in_first9"/>
      <sheetName val="OP__PERJAM9"/>
      <sheetName val="K_Lokal9"/>
      <sheetName val="B__PERSONIL9"/>
      <sheetName val="RANGE_BAHAN9"/>
      <sheetName val="ANALISA_GR_x005f_x0000__x005f_x0000__x00009"/>
      <sheetName val="ANALISA_GR_x005f_x005f_x005f_x0000__x005f_x005f_9"/>
      <sheetName val="DRUP_(ASLI)9"/>
      <sheetName val="BQ_EXTERN9"/>
      <sheetName val="Bill_4_110"/>
      <sheetName val="Kuantitas_&amp;_Harga_Seg_110"/>
      <sheetName val="UP_MINOR9"/>
      <sheetName val="COST_SUMM9"/>
      <sheetName val="HPP_TOTAL9"/>
      <sheetName val="HPP_3_Tower9"/>
      <sheetName val="DFT__HRG_BHN___UPAH9"/>
      <sheetName val="ANALISA_STR___ARS9"/>
      <sheetName val="SAT_EL9"/>
      <sheetName val="Anl_+9"/>
      <sheetName val="Analisa_Harga_Sat9"/>
      <sheetName val="Lamp_-39"/>
      <sheetName val="Lamp_-69"/>
      <sheetName val="PV_Harga_Sat9"/>
      <sheetName val="Analisa_Alat9"/>
      <sheetName val="Analisa_Alat_Dredger9"/>
      <sheetName val="Analisa_Tehnik_19"/>
      <sheetName val="Analisa_Tehnik9"/>
      <sheetName val="Pendukung_19"/>
      <sheetName val="Pek_Tanah9"/>
      <sheetName val="AT_B&amp;B9"/>
      <sheetName val="Master_Edit9"/>
      <sheetName val="Analis_harga9"/>
      <sheetName val="BOQ_SNJ_19"/>
      <sheetName val="DKH_CCO_1A9"/>
      <sheetName val="DKH_CCO_1B_R-19"/>
      <sheetName val="Anal__Alat9"/>
      <sheetName val="PRD_01-6(I-II)9"/>
      <sheetName val="PRD_01-7_alat9"/>
      <sheetName val="PRY_03-1_(Amd1)9"/>
      <sheetName val="10_yr_val9"/>
      <sheetName val="7_1(3)9"/>
      <sheetName val="VAC_BDWN9"/>
      <sheetName val="analisa_el9"/>
      <sheetName val="4__PEK__LUAR9"/>
      <sheetName val="Unit_Price9"/>
      <sheetName val="General_Intem9"/>
      <sheetName val="analisa_panel9"/>
      <sheetName val="TATA_UDARA9"/>
      <sheetName val="1_General_9"/>
      <sheetName val="REKAP__(1)9"/>
      <sheetName val="2703_19"/>
      <sheetName val="Assumption_&amp;_Dashboard_9"/>
      <sheetName val="Daf-3_1_2_Pintu,_Jendela,_TWA9"/>
      <sheetName val="Daf-3_1_4_Plafond_TWA9"/>
      <sheetName val="INPUT_AGST9"/>
      <sheetName val="rkpm_20039"/>
      <sheetName val="Man_Power9"/>
      <sheetName val="Urai___Guide_Post9"/>
      <sheetName val="Urai_Galian_Tanah9"/>
      <sheetName val="Formula_Paket_A9"/>
      <sheetName val="inner_pervious_adjust_9"/>
      <sheetName val="outer_pervious_adjust9"/>
      <sheetName val="Agg_Halus_&amp;_Kasar9"/>
      <sheetName val="Analis_Upah9"/>
      <sheetName val="ANALISA_railing9"/>
      <sheetName val="RAB_AR&amp;STR9"/>
      <sheetName val="Daftar_Upah,_Hrg_Bhn_&amp;_Pralata9"/>
      <sheetName val="Harga_Alat9"/>
      <sheetName val="PENUTUP_ATAP9"/>
      <sheetName val="2_19"/>
      <sheetName val="Daftar_Harga_Upah_dan_Bahan9"/>
      <sheetName val="Daftar_Harga_Satuan2"/>
      <sheetName val="_AnaBah2"/>
      <sheetName val="Analisa_STR2"/>
      <sheetName val="H_Satuan14"/>
      <sheetName val="REKAP_1_SECTION12"/>
      <sheetName val="DIREC_COST12"/>
      <sheetName val="form_besi12"/>
      <sheetName val="REKAP_STRUCTURE12"/>
      <sheetName val="Master_1_011"/>
      <sheetName val="ANALISA_GRS_TENGAH11"/>
      <sheetName val="lamp__1211"/>
      <sheetName val="GRAND_REKAP11"/>
      <sheetName val="A-11_Steel_Str_(2)11"/>
      <sheetName val="Analisa_Upah_&amp;_Bahan_Plum11"/>
      <sheetName val="BAHAN_&amp;_UPAH11"/>
      <sheetName val="HSTANAH_XLS11"/>
      <sheetName val="Analisa_&amp;_Upah11"/>
      <sheetName val="rekap_c11"/>
      <sheetName val="FORM_X_COST11"/>
      <sheetName val="BQ_ARS11"/>
      <sheetName val="PLUMBING_211"/>
      <sheetName val="daftar_Upah11"/>
      <sheetName val="Pos_4-111"/>
      <sheetName val="Harga_11"/>
      <sheetName val="vol__ARS11"/>
      <sheetName val="TOTAL_SPK11"/>
      <sheetName val="4-Basic_Price10"/>
      <sheetName val="Faktor_Konversi10"/>
      <sheetName val="PHU_0511"/>
      <sheetName val="POS-4_111"/>
      <sheetName val="Rekap_Dc11"/>
      <sheetName val="bhn_11"/>
      <sheetName val="an_el11"/>
      <sheetName val="Bill_of_Qty_MEP11"/>
      <sheetName val="Basement_Estimate11"/>
      <sheetName val="HARGA_ME11"/>
      <sheetName val="Analisa_211"/>
      <sheetName val="HARGA_MATERIAL11"/>
      <sheetName val="rab_me_(by_owner)_11"/>
      <sheetName val="BQ_(by_owner)11"/>
      <sheetName val="rab_me_(fisik)11"/>
      <sheetName val="ELEVATED_SLAB11"/>
      <sheetName val="Memb_Schd11"/>
      <sheetName val="unit_rate-b311"/>
      <sheetName val="rek_det_1-311"/>
      <sheetName val="LIFT_DOM10"/>
      <sheetName val="HB_11"/>
      <sheetName val="daftar_harga11"/>
      <sheetName val="dboard(_asli)10"/>
      <sheetName val="RAB_STR_JETTY_&amp;_F_PENUNJANG10"/>
      <sheetName val="01A-_RAB11"/>
      <sheetName val="Analisa_Upah___Bahan_Plum11"/>
      <sheetName val="Analisa_Harga_Satuan11"/>
      <sheetName val="FORM_3A10"/>
      <sheetName val="Perhitungan_RAB10"/>
      <sheetName val="Daf_111"/>
      <sheetName val="RAB_RIIL_kayu10"/>
      <sheetName val="Supply_Agrmnt11"/>
      <sheetName val="Harga_satuan10"/>
      <sheetName val="Harga_Bahan11"/>
      <sheetName val="Indirect_Cost10"/>
      <sheetName val="SERVICES_FEE10"/>
      <sheetName val="BD_Cvl10"/>
      <sheetName val="Erection_SS10"/>
      <sheetName val="Currency_Rate10"/>
      <sheetName val="Upah_Bahan10"/>
      <sheetName val="Harga_ME_10"/>
      <sheetName val="REF_ONLY11"/>
      <sheetName val="crewlist_S10"/>
      <sheetName val="Analisa_RAB10"/>
      <sheetName val="Unit_Rate_Indirect10"/>
      <sheetName val="3__KONTRAK(stu)10"/>
      <sheetName val="i-j__Pengalaman10"/>
      <sheetName val="HRG_BHN10"/>
      <sheetName val="Time_Schedule10"/>
      <sheetName val="anal_pipa10"/>
      <sheetName val="Harsat_Upah10"/>
      <sheetName val="AnalisaSIPIL_RIIL_RAP10"/>
      <sheetName val="SUB_TOTAL___10"/>
      <sheetName val="HSA_&amp;_PAB10"/>
      <sheetName val="Harga_Upah_10"/>
      <sheetName val="bukan_PNS10"/>
      <sheetName val="Mon_Upah10"/>
      <sheetName val="2__Informasi10"/>
      <sheetName val="Analisa_Tekhnis10"/>
      <sheetName val="REKAP_TOTAL10"/>
      <sheetName val="_REKAP_B_GEDUNG_PRAMUKA10"/>
      <sheetName val="A_PENDOPO10"/>
      <sheetName val="B__GEDUNG_PRAMUKA10"/>
      <sheetName val="SURAT_PENAWARAN10"/>
      <sheetName val="_REKAP_A_PENDOPO10"/>
      <sheetName val="Analisa_Prov'0710"/>
      <sheetName val="A_Paint_Jotun_Penguard10"/>
      <sheetName val="BOQ_ori10"/>
      <sheetName val="Anal_10"/>
      <sheetName val="17_ALS-saluran+BC10"/>
      <sheetName val="HARGA_UPAH10"/>
      <sheetName val="Sewa_Alat-110"/>
      <sheetName val="Analisa_RAP10"/>
      <sheetName val="Bahan_B10"/>
      <sheetName val="Upah_B10"/>
      <sheetName val="Door_&amp;_Window_Podium10"/>
      <sheetName val="San_PD10"/>
      <sheetName val="FORM_710"/>
      <sheetName val="SBDY_Jemb_Tayan10"/>
      <sheetName val="AHS_(ci,str,ars)10"/>
      <sheetName val="PAKET_110"/>
      <sheetName val="Harga_Sat_Das10"/>
      <sheetName val="D2_410"/>
      <sheetName val="D4_3_(TE)10"/>
      <sheetName val="D5_3_(TF)_10"/>
      <sheetName val="D8_3_(TJ)10"/>
      <sheetName val="Bill_of_Qty10"/>
      <sheetName val="dongia_(2)10"/>
      <sheetName val="THPDMoi__(2)10"/>
      <sheetName val="TONG_HOP_VL-NC10"/>
      <sheetName val="TONGKE3p_10"/>
      <sheetName val="TH_VL,_NC,_DDHT_Thanhphuoc10"/>
      <sheetName val="DON_GIA10"/>
      <sheetName val="t-h_HA_THE10"/>
      <sheetName val="CHITIET_VL-NC-TT_-1p10"/>
      <sheetName val="TONG_HOP_VL-NC_TT10"/>
      <sheetName val="TH_XL10"/>
      <sheetName val="CHITIET_VL-NC10"/>
      <sheetName val="CHITIET_VL-NC-TT-3p10"/>
      <sheetName val="KPVC-BD_10"/>
      <sheetName val="SD_(1)10"/>
      <sheetName val="RENCANA_KERJA10"/>
      <sheetName val="HASAT_DASAR10"/>
      <sheetName val="Uraian_Teknis10"/>
      <sheetName val="Agregat_Halus_&amp;_Kasar10"/>
      <sheetName val="Surat_Pernyataan10"/>
      <sheetName val="HRG_BAHAN_&amp;_UPAH_okk9"/>
      <sheetName val="Analis_Kusen_okk9"/>
      <sheetName val="Ana__PU9"/>
      <sheetName val="610_0410"/>
      <sheetName val="Analisa_(ok_punya)8"/>
      <sheetName val="ANALISA_GR?????GAH10"/>
      <sheetName val="Perm__Test9"/>
      <sheetName val="Kuantitas_&amp;_Harga9"/>
      <sheetName val="BQ_PABX8"/>
      <sheetName val="RAB_REVISI8"/>
      <sheetName val="Str_A8"/>
      <sheetName val="Analisa_Tend8"/>
      <sheetName val="struktur_tdk_dipakai10"/>
      <sheetName val="Sumber_Daya8"/>
      <sheetName val="Harga_Bahan_&amp;_Upah9"/>
      <sheetName val="H_Satuan_Dasar9"/>
      <sheetName val="Bill_rekap9"/>
      <sheetName val="Isolasi_Luar_Dalam9"/>
      <sheetName val="Isolasi_Luar9"/>
      <sheetName val="ANALISA_GR8"/>
      <sheetName val="HarDas-Ops_8"/>
      <sheetName val="Hrg_Upah_Bhn8"/>
      <sheetName val="DAFTAR_HARGA_BAHAN_8"/>
      <sheetName val="Harsat_Bahan8"/>
      <sheetName val="DLAT_(2)8"/>
      <sheetName val="Daftar_Staff8"/>
      <sheetName val="AHS_-_Riel10"/>
      <sheetName val="Sec_I_ML8"/>
      <sheetName val="1_B9"/>
      <sheetName val="Anls_Hrg_Sat9"/>
      <sheetName val="Har_Sat9"/>
      <sheetName val="Unit_Cost8"/>
      <sheetName val="DF-7_(2)8"/>
      <sheetName val="ANALISA_GR_____GAH8"/>
      <sheetName val="BAHAN_8"/>
      <sheetName val="Harga_bahan-18"/>
      <sheetName val="DETAIL_POS_1238"/>
      <sheetName val="Rekap_Direct_Cost8"/>
      <sheetName val="Harsat_Pekerjaan8"/>
      <sheetName val="NEX24_DB8"/>
      <sheetName val="H_SAT8"/>
      <sheetName val="fill_in_first8"/>
      <sheetName val="OP__PERJAM8"/>
      <sheetName val="K_Lokal8"/>
      <sheetName val="B__PERSONIL8"/>
      <sheetName val="RANGE_BAHAN8"/>
      <sheetName val="ANALISA_GR_x005f_x0000__x005f_x0000__x00008"/>
      <sheetName val="ANALISA_GR_x005f_x005f_x005f_x0000__x005f_x005f_8"/>
      <sheetName val="DRUP_(ASLI)8"/>
      <sheetName val="BQ_EXTERN8"/>
      <sheetName val="Bill_4_19"/>
      <sheetName val="Kuantitas_&amp;_Harga_Seg_19"/>
      <sheetName val="UP_MINOR8"/>
      <sheetName val="COST_SUMM8"/>
      <sheetName val="HPP_TOTAL8"/>
      <sheetName val="HPP_3_Tower8"/>
      <sheetName val="DFT__HRG_BHN___UPAH8"/>
      <sheetName val="ANALISA_STR___ARS8"/>
      <sheetName val="SAT_EL8"/>
      <sheetName val="Anl_+8"/>
      <sheetName val="Analisa_Harga_Sat8"/>
      <sheetName val="Lamp_-38"/>
      <sheetName val="Lamp_-68"/>
      <sheetName val="PV_Harga_Sat8"/>
      <sheetName val="Analisa_Alat8"/>
      <sheetName val="Analisa_Alat_Dredger8"/>
      <sheetName val="Analisa_Tehnik_18"/>
      <sheetName val="Analisa_Tehnik8"/>
      <sheetName val="Pendukung_18"/>
      <sheetName val="Pek_Tanah8"/>
      <sheetName val="AT_B&amp;B8"/>
      <sheetName val="Master_Edit8"/>
      <sheetName val="Analis_harga8"/>
      <sheetName val="BOQ_SNJ_18"/>
      <sheetName val="DKH_CCO_1A8"/>
      <sheetName val="DKH_CCO_1B_R-18"/>
      <sheetName val="Anal__Alat8"/>
      <sheetName val="PRD_01-6(I-II)8"/>
      <sheetName val="PRD_01-7_alat8"/>
      <sheetName val="PRY_03-1_(Amd1)8"/>
      <sheetName val="10_yr_val8"/>
      <sheetName val="7_1(3)8"/>
      <sheetName val="VAC_BDWN8"/>
      <sheetName val="analisa_el8"/>
      <sheetName val="4__PEK__LUAR8"/>
      <sheetName val="Unit_Price8"/>
      <sheetName val="General_Intem8"/>
      <sheetName val="analisa_panel8"/>
      <sheetName val="TATA_UDARA8"/>
      <sheetName val="1_General_8"/>
      <sheetName val="REKAP__(1)8"/>
      <sheetName val="2703_18"/>
      <sheetName val="Assumption_&amp;_Dashboard_8"/>
      <sheetName val="Daf-3_1_2_Pintu,_Jendela,_TWA8"/>
      <sheetName val="Daf-3_1_4_Plafond_TWA8"/>
      <sheetName val="INPUT_AGST8"/>
      <sheetName val="rkpm_20038"/>
      <sheetName val="Man_Power8"/>
      <sheetName val="Urai___Guide_Post8"/>
      <sheetName val="Urai_Galian_Tanah8"/>
      <sheetName val="Formula_Paket_A8"/>
      <sheetName val="inner_pervious_adjust_8"/>
      <sheetName val="outer_pervious_adjust8"/>
      <sheetName val="Agg_Halus_&amp;_Kasar8"/>
      <sheetName val="Analis_Upah8"/>
      <sheetName val="ANALISA_railing8"/>
      <sheetName val="RAB_AR&amp;STR8"/>
      <sheetName val="Daftar_Upah,_Hrg_Bhn_&amp;_Pralata8"/>
      <sheetName val="Harga_Alat8"/>
      <sheetName val="PENUTUP_ATAP8"/>
      <sheetName val="2_18"/>
      <sheetName val="Daftar_Harga_Upah_dan_Bahan8"/>
      <sheetName val="Daftar_Harga_Satuan1"/>
      <sheetName val="_AnaBah1"/>
      <sheetName val="Analisa_STR1"/>
      <sheetName val="H_Satuan16"/>
      <sheetName val="REKAP_1_SECTION14"/>
      <sheetName val="DIREC_COST14"/>
      <sheetName val="form_besi14"/>
      <sheetName val="REKAP_STRUCTURE14"/>
      <sheetName val="Master_1_013"/>
      <sheetName val="ANALISA_GRS_TENGAH13"/>
      <sheetName val="lamp__1213"/>
      <sheetName val="GRAND_REKAP13"/>
      <sheetName val="A-11_Steel_Str_(2)13"/>
      <sheetName val="Analisa_Upah_&amp;_Bahan_Plum13"/>
      <sheetName val="BAHAN_&amp;_UPAH13"/>
      <sheetName val="HSTANAH_XLS13"/>
      <sheetName val="Analisa_&amp;_Upah13"/>
      <sheetName val="rekap_c13"/>
      <sheetName val="FORM_X_COST13"/>
      <sheetName val="BQ_ARS13"/>
      <sheetName val="PLUMBING_213"/>
      <sheetName val="daftar_Upah13"/>
      <sheetName val="Pos_4-113"/>
      <sheetName val="Harga_13"/>
      <sheetName val="vol__ARS13"/>
      <sheetName val="TOTAL_SPK13"/>
      <sheetName val="4-Basic_Price12"/>
      <sheetName val="Faktor_Konversi12"/>
      <sheetName val="PHU_0513"/>
      <sheetName val="POS-4_113"/>
      <sheetName val="Rekap_Dc13"/>
      <sheetName val="bhn_13"/>
      <sheetName val="an_el13"/>
      <sheetName val="Bill_of_Qty_MEP13"/>
      <sheetName val="Basement_Estimate13"/>
      <sheetName val="HARGA_ME13"/>
      <sheetName val="Analisa_213"/>
      <sheetName val="HARGA_MATERIAL13"/>
      <sheetName val="rab_me_(by_owner)_13"/>
      <sheetName val="BQ_(by_owner)13"/>
      <sheetName val="rab_me_(fisik)13"/>
      <sheetName val="ELEVATED_SLAB13"/>
      <sheetName val="Memb_Schd13"/>
      <sheetName val="unit_rate-b313"/>
      <sheetName val="rek_det_1-313"/>
      <sheetName val="LIFT_DOM12"/>
      <sheetName val="HB_13"/>
      <sheetName val="daftar_harga13"/>
      <sheetName val="dboard(_asli)12"/>
      <sheetName val="RAB_STR_JETTY_&amp;_F_PENUNJANG12"/>
      <sheetName val="01A-_RAB13"/>
      <sheetName val="Analisa_Upah___Bahan_Plum13"/>
      <sheetName val="Analisa_Harga_Satuan13"/>
      <sheetName val="FORM_3A12"/>
      <sheetName val="Perhitungan_RAB12"/>
      <sheetName val="Daf_113"/>
      <sheetName val="RAB_RIIL_kayu12"/>
      <sheetName val="Supply_Agrmnt13"/>
      <sheetName val="Harga_satuan12"/>
      <sheetName val="Harga_Bahan13"/>
      <sheetName val="Indirect_Cost12"/>
      <sheetName val="SERVICES_FEE12"/>
      <sheetName val="BD_Cvl12"/>
      <sheetName val="Erection_SS12"/>
      <sheetName val="Currency_Rate12"/>
      <sheetName val="Upah_Bahan12"/>
      <sheetName val="Harga_ME_12"/>
      <sheetName val="REF_ONLY13"/>
      <sheetName val="crewlist_S12"/>
      <sheetName val="Analisa_RAB12"/>
      <sheetName val="Unit_Rate_Indirect12"/>
      <sheetName val="3__KONTRAK(stu)12"/>
      <sheetName val="i-j__Pengalaman12"/>
      <sheetName val="HRG_BHN12"/>
      <sheetName val="Time_Schedule12"/>
      <sheetName val="anal_pipa12"/>
      <sheetName val="Harsat_Upah12"/>
      <sheetName val="AnalisaSIPIL_RIIL_RAP12"/>
      <sheetName val="SUB_TOTAL___12"/>
      <sheetName val="HSA_&amp;_PAB12"/>
      <sheetName val="Harga_Upah_12"/>
      <sheetName val="bukan_PNS12"/>
      <sheetName val="Mon_Upah12"/>
      <sheetName val="2__Informasi12"/>
      <sheetName val="Analisa_Tekhnis12"/>
      <sheetName val="REKAP_TOTAL12"/>
      <sheetName val="_REKAP_B_GEDUNG_PRAMUKA12"/>
      <sheetName val="A_PENDOPO12"/>
      <sheetName val="B__GEDUNG_PRAMUKA12"/>
      <sheetName val="SURAT_PENAWARAN12"/>
      <sheetName val="_REKAP_A_PENDOPO12"/>
      <sheetName val="Analisa_Prov'0712"/>
      <sheetName val="A_Paint_Jotun_Penguard12"/>
      <sheetName val="BOQ_ori12"/>
      <sheetName val="Anal_12"/>
      <sheetName val="17_ALS-saluran+BC12"/>
      <sheetName val="HARGA_UPAH12"/>
      <sheetName val="Sewa_Alat-112"/>
      <sheetName val="Analisa_RAP12"/>
      <sheetName val="Bahan_B12"/>
      <sheetName val="Upah_B12"/>
      <sheetName val="Door_&amp;_Window_Podium12"/>
      <sheetName val="San_PD12"/>
      <sheetName val="FORM_712"/>
      <sheetName val="SBDY_Jemb_Tayan12"/>
      <sheetName val="AHS_(ci,str,ars)12"/>
      <sheetName val="PAKET_112"/>
      <sheetName val="Harga_Sat_Das12"/>
      <sheetName val="D2_412"/>
      <sheetName val="D4_3_(TE)12"/>
      <sheetName val="D5_3_(TF)_12"/>
      <sheetName val="D8_3_(TJ)12"/>
      <sheetName val="Bill_of_Qty12"/>
      <sheetName val="dongia_(2)12"/>
      <sheetName val="THPDMoi__(2)12"/>
      <sheetName val="TONG_HOP_VL-NC12"/>
      <sheetName val="TONGKE3p_12"/>
      <sheetName val="TH_VL,_NC,_DDHT_Thanhphuoc12"/>
      <sheetName val="DON_GIA12"/>
      <sheetName val="t-h_HA_THE12"/>
      <sheetName val="CHITIET_VL-NC-TT_-1p12"/>
      <sheetName val="TONG_HOP_VL-NC_TT12"/>
      <sheetName val="TH_XL12"/>
      <sheetName val="CHITIET_VL-NC12"/>
      <sheetName val="CHITIET_VL-NC-TT-3p12"/>
      <sheetName val="KPVC-BD_12"/>
      <sheetName val="SD_(1)12"/>
      <sheetName val="RENCANA_KERJA12"/>
      <sheetName val="HASAT_DASAR12"/>
      <sheetName val="Uraian_Teknis12"/>
      <sheetName val="Agregat_Halus_&amp;_Kasar12"/>
      <sheetName val="Surat_Pernyataan12"/>
      <sheetName val="HRG_BAHAN_&amp;_UPAH_okk11"/>
      <sheetName val="Analis_Kusen_okk11"/>
      <sheetName val="Ana__PU11"/>
      <sheetName val="610_0412"/>
      <sheetName val="Analisa_(ok_punya)10"/>
      <sheetName val="ANALISA_GR?????GAH12"/>
      <sheetName val="Perm__Test11"/>
      <sheetName val="Kuantitas_&amp;_Harga11"/>
      <sheetName val="BQ_PABX10"/>
      <sheetName val="RAB_REVISI10"/>
      <sheetName val="Str_A10"/>
      <sheetName val="Analisa_Tend10"/>
      <sheetName val="struktur_tdk_dipakai12"/>
      <sheetName val="Sumber_Daya10"/>
      <sheetName val="Harga_Bahan_&amp;_Upah11"/>
      <sheetName val="H_Satuan_Dasar11"/>
      <sheetName val="Bill_rekap11"/>
      <sheetName val="Isolasi_Luar_Dalam11"/>
      <sheetName val="Isolasi_Luar11"/>
      <sheetName val="ANALISA_GR10"/>
      <sheetName val="HarDas-Ops_10"/>
      <sheetName val="Hrg_Upah_Bhn10"/>
      <sheetName val="DAFTAR_HARGA_BAHAN_10"/>
      <sheetName val="Harsat_Bahan10"/>
      <sheetName val="DLAT_(2)10"/>
      <sheetName val="Daftar_Staff10"/>
      <sheetName val="AHS_-_Riel12"/>
      <sheetName val="Sec_I_ML10"/>
      <sheetName val="1_B11"/>
      <sheetName val="Anls_Hrg_Sat11"/>
      <sheetName val="Har_Sat11"/>
      <sheetName val="Unit_Cost10"/>
      <sheetName val="DF-7_(2)10"/>
      <sheetName val="ANALISA_GR_____GAH10"/>
      <sheetName val="BAHAN_10"/>
      <sheetName val="Harga_bahan-110"/>
      <sheetName val="DETAIL_POS_12310"/>
      <sheetName val="Rekap_Direct_Cost10"/>
      <sheetName val="Harsat_Pekerjaan10"/>
      <sheetName val="NEX24_DB10"/>
      <sheetName val="H_SAT10"/>
      <sheetName val="fill_in_first10"/>
      <sheetName val="OP__PERJAM10"/>
      <sheetName val="K_Lokal10"/>
      <sheetName val="B__PERSONIL10"/>
      <sheetName val="RANGE_BAHAN10"/>
      <sheetName val="ANALISA_GR_x005f_x0000__x005f_x0000__x00010"/>
      <sheetName val="ANALISA_GR_x005f_x005f_x005f_x0000__x005f10"/>
      <sheetName val="DRUP_(ASLI)10"/>
      <sheetName val="BQ_EXTERN10"/>
      <sheetName val="Bill_4_111"/>
      <sheetName val="Kuantitas_&amp;_Harga_Seg_111"/>
      <sheetName val="UP_MINOR10"/>
      <sheetName val="COST_SUMM10"/>
      <sheetName val="HPP_TOTAL10"/>
      <sheetName val="HPP_3_Tower10"/>
      <sheetName val="DFT__HRG_BHN___UPAH10"/>
      <sheetName val="ANALISA_STR___ARS10"/>
      <sheetName val="SAT_EL10"/>
      <sheetName val="Anl_+10"/>
      <sheetName val="Analisa_Harga_Sat10"/>
      <sheetName val="Lamp_-310"/>
      <sheetName val="Lamp_-610"/>
      <sheetName val="PV_Harga_Sat10"/>
      <sheetName val="Analisa_Alat10"/>
      <sheetName val="Analisa_Alat_Dredger10"/>
      <sheetName val="Analisa_Tehnik_110"/>
      <sheetName val="Analisa_Tehnik10"/>
      <sheetName val="Pendukung_110"/>
      <sheetName val="Pek_Tanah10"/>
      <sheetName val="AT_B&amp;B10"/>
      <sheetName val="Master_Edit10"/>
      <sheetName val="Analis_harga10"/>
      <sheetName val="BOQ_SNJ_110"/>
      <sheetName val="DKH_CCO_1A10"/>
      <sheetName val="DKH_CCO_1B_R-110"/>
      <sheetName val="Anal__Alat10"/>
      <sheetName val="PRD_01-6(I-II)10"/>
      <sheetName val="PRD_01-7_alat10"/>
      <sheetName val="PRY_03-1_(Amd1)10"/>
      <sheetName val="10_yr_val10"/>
      <sheetName val="7_1(3)10"/>
      <sheetName val="VAC_BDWN10"/>
      <sheetName val="analisa_el10"/>
      <sheetName val="4__PEK__LUAR10"/>
      <sheetName val="Unit_Price10"/>
      <sheetName val="General_Intem10"/>
      <sheetName val="analisa_panel10"/>
      <sheetName val="TATA_UDARA10"/>
      <sheetName val="1_General_10"/>
      <sheetName val="REKAP__(1)10"/>
      <sheetName val="2703_110"/>
      <sheetName val="Assumption_&amp;_Dashboard_10"/>
      <sheetName val="Daf-3_1_2_Pintu,_Jendela,_TWA10"/>
      <sheetName val="Daf-3_1_4_Plafond_TWA10"/>
      <sheetName val="INPUT_AGST10"/>
      <sheetName val="rkpm_200310"/>
      <sheetName val="Man_Power10"/>
      <sheetName val="Urai___Guide_Post10"/>
      <sheetName val="Urai_Galian_Tanah10"/>
      <sheetName val="Formula_Paket_A10"/>
      <sheetName val="inner_pervious_adjust_10"/>
      <sheetName val="outer_pervious_adjust10"/>
      <sheetName val="Agg_Halus_&amp;_Kasar10"/>
      <sheetName val="Analis_Upah10"/>
      <sheetName val="ANALISA_railing10"/>
      <sheetName val="RAB_AR&amp;STR10"/>
      <sheetName val="Daftar_Upah,_Hrg_Bhn_&amp;_Pralat10"/>
      <sheetName val="Harga_Alat10"/>
      <sheetName val="PENUTUP_ATAP10"/>
      <sheetName val="2_110"/>
      <sheetName val="Daftar_Harga_Upah_dan_Bahan10"/>
      <sheetName val="adukan_3"/>
      <sheetName val="Vol_K_2253"/>
      <sheetName val="Daftar_Harga_Satuan3"/>
      <sheetName val="_AnaBah3"/>
      <sheetName val="15_Irr__Struc_Work3"/>
      <sheetName val="16_Pipe_Inst_3"/>
      <sheetName val="D_Harga3"/>
      <sheetName val="Tuk_Koef3"/>
      <sheetName val="hrg-sat_pek3"/>
      <sheetName val="Analisa_STR3"/>
      <sheetName val="Peta_Quarry3"/>
      <sheetName val="Perhitungan_Mobilisasi_Alat3"/>
      <sheetName val="Lalu_Lintas3"/>
      <sheetName val="Jembatan_Sementara3"/>
      <sheetName val="Analisa_K33"/>
      <sheetName val="4-Analisa_Quarry3"/>
      <sheetName val="4-Formulir_harga_bahan3"/>
      <sheetName val="Peta_Quarry_(2)3"/>
      <sheetName val="Agg_A3"/>
      <sheetName val="Agg_B_dan_S3"/>
      <sheetName val="Agg_C3"/>
      <sheetName val="Agg__CBR_603"/>
      <sheetName val="Rekap_(2)3"/>
      <sheetName val="BOQ_(2)3"/>
      <sheetName val="jangka_aktu_pelaksanaan_(2)3"/>
      <sheetName val="D6_(2)3"/>
      <sheetName val="D10_LS-Rutin3"/>
      <sheetName val="D10_Kuantitas3"/>
      <sheetName val="D10_Analisa_HSP3"/>
      <sheetName val="Daf_Alat3"/>
      <sheetName val="Jdw_Alat3"/>
      <sheetName val="S_Penawar3"/>
      <sheetName val="Alat_R3"/>
      <sheetName val="Alat_(1)3"/>
      <sheetName val="LAM_33"/>
      <sheetName val="RD_dokter_ORNG_3_703"/>
      <sheetName val="an_el14"/>
      <sheetName val="Fill_this_out_first___13"/>
      <sheetName val="H_Satuan18"/>
      <sheetName val="REKAP_1_SECTION16"/>
      <sheetName val="DIREC_COST16"/>
      <sheetName val="form_besi16"/>
      <sheetName val="REKAP_STRUCTURE16"/>
      <sheetName val="Master_1_015"/>
      <sheetName val="ANALISA_GRS_TENGAH15"/>
      <sheetName val="lamp__1215"/>
      <sheetName val="GRAND_REKAP15"/>
      <sheetName val="A-11_Steel_Str_(2)15"/>
      <sheetName val="Analisa_Upah_&amp;_Bahan_Plum15"/>
      <sheetName val="BAHAN_&amp;_UPAH15"/>
      <sheetName val="HSTANAH_XLS15"/>
      <sheetName val="Analisa_&amp;_Upah15"/>
      <sheetName val="rekap_c15"/>
      <sheetName val="FORM_X_COST15"/>
      <sheetName val="BQ_ARS15"/>
      <sheetName val="PLUMBING_215"/>
      <sheetName val="daftar_Upah15"/>
      <sheetName val="Pos_4-115"/>
      <sheetName val="Harga_15"/>
      <sheetName val="vol__ARS15"/>
      <sheetName val="TOTAL_SPK15"/>
      <sheetName val="4-Basic_Price14"/>
      <sheetName val="Faktor_Konversi14"/>
      <sheetName val="PHU_0515"/>
      <sheetName val="POS-4_115"/>
      <sheetName val="Rekap_Dc15"/>
      <sheetName val="bhn_15"/>
      <sheetName val="an_el17"/>
      <sheetName val="Bill_of_Qty_MEP15"/>
      <sheetName val="Basement_Estimate15"/>
      <sheetName val="HARGA_ME15"/>
      <sheetName val="Analisa_215"/>
      <sheetName val="HARGA_MATERIAL15"/>
      <sheetName val="rab_me_(by_owner)_15"/>
      <sheetName val="BQ_(by_owner)15"/>
      <sheetName val="rab_me_(fisik)15"/>
      <sheetName val="ELEVATED_SLAB15"/>
      <sheetName val="Memb_Schd15"/>
      <sheetName val="unit_rate-b315"/>
      <sheetName val="rek_det_1-315"/>
      <sheetName val="LIFT_DOM14"/>
      <sheetName val="HB_15"/>
      <sheetName val="daftar_harga15"/>
      <sheetName val="dboard(_asli)14"/>
      <sheetName val="RAB_STR_JETTY_&amp;_F_PENUNJANG14"/>
      <sheetName val="01A-_RAB15"/>
      <sheetName val="Analisa_Upah___Bahan_Plum15"/>
      <sheetName val="Analisa_Harga_Satuan15"/>
      <sheetName val="FORM_3A14"/>
      <sheetName val="Perhitungan_RAB14"/>
      <sheetName val="Daf_115"/>
      <sheetName val="RAB_RIIL_kayu14"/>
      <sheetName val="Supply_Agrmnt15"/>
      <sheetName val="Harga_satuan14"/>
      <sheetName val="Harga_Bahan15"/>
      <sheetName val="Indirect_Cost14"/>
      <sheetName val="SERVICES_FEE14"/>
      <sheetName val="BD_Cvl14"/>
      <sheetName val="Erection_SS14"/>
      <sheetName val="Currency_Rate14"/>
      <sheetName val="Upah_Bahan14"/>
      <sheetName val="Harga_ME_14"/>
      <sheetName val="REF_ONLY15"/>
      <sheetName val="crewlist_S14"/>
      <sheetName val="Analisa_RAB14"/>
      <sheetName val="Unit_Rate_Indirect14"/>
      <sheetName val="3__KONTRAK(stu)14"/>
      <sheetName val="i-j__Pengalaman14"/>
      <sheetName val="HRG_BHN14"/>
      <sheetName val="Time_Schedule14"/>
      <sheetName val="anal_pipa14"/>
      <sheetName val="Harsat_Upah14"/>
      <sheetName val="Fill_this_out_first___16"/>
      <sheetName val="AnalisaSIPIL_RIIL_RAP14"/>
      <sheetName val="SUB_TOTAL___14"/>
      <sheetName val="HSA_&amp;_PAB14"/>
      <sheetName val="Harga_Upah_14"/>
      <sheetName val="bukan_PNS14"/>
      <sheetName val="Mon_Upah14"/>
      <sheetName val="2__Informasi14"/>
      <sheetName val="Analisa_Tekhnis14"/>
      <sheetName val="REKAP_TOTAL14"/>
      <sheetName val="_REKAP_B_GEDUNG_PRAMUKA14"/>
      <sheetName val="A_PENDOPO14"/>
      <sheetName val="B__GEDUNG_PRAMUKA14"/>
      <sheetName val="SURAT_PENAWARAN14"/>
      <sheetName val="_REKAP_A_PENDOPO14"/>
      <sheetName val="Analisa_Prov'0714"/>
      <sheetName val="A_Paint_Jotun_Penguard14"/>
      <sheetName val="BOQ_ori14"/>
      <sheetName val="Anal_14"/>
      <sheetName val="17_ALS-saluran+BC14"/>
      <sheetName val="HARGA_UPAH14"/>
      <sheetName val="Sewa_Alat-114"/>
      <sheetName val="Analisa_RAP14"/>
      <sheetName val="Bahan_B14"/>
      <sheetName val="Upah_B14"/>
      <sheetName val="Door_&amp;_Window_Podium14"/>
      <sheetName val="San_PD14"/>
      <sheetName val="FORM_714"/>
      <sheetName val="SBDY_Jemb_Tayan14"/>
      <sheetName val="AHS_(ci,str,ars)14"/>
      <sheetName val="PAKET_114"/>
      <sheetName val="Harga_Sat_Das14"/>
      <sheetName val="D2_414"/>
      <sheetName val="D4_3_(TE)14"/>
      <sheetName val="D5_3_(TF)_14"/>
      <sheetName val="D8_3_(TJ)14"/>
      <sheetName val="Bill_of_Qty14"/>
      <sheetName val="dongia_(2)14"/>
      <sheetName val="THPDMoi__(2)14"/>
      <sheetName val="TONG_HOP_VL-NC14"/>
      <sheetName val="TONGKE3p_14"/>
      <sheetName val="TH_VL,_NC,_DDHT_Thanhphuoc14"/>
      <sheetName val="DON_GIA14"/>
      <sheetName val="t-h_HA_THE14"/>
      <sheetName val="CHITIET_VL-NC-TT_-1p14"/>
      <sheetName val="TONG_HOP_VL-NC_TT14"/>
      <sheetName val="TH_XL14"/>
      <sheetName val="CHITIET_VL-NC14"/>
      <sheetName val="CHITIET_VL-NC-TT-3p14"/>
      <sheetName val="KPVC-BD_14"/>
      <sheetName val="SD_(1)14"/>
      <sheetName val="RENCANA_KERJA14"/>
      <sheetName val="HASAT_DASAR14"/>
      <sheetName val="Uraian_Teknis14"/>
      <sheetName val="Agregat_Halus_&amp;_Kasar14"/>
      <sheetName val="Surat_Pernyataan14"/>
      <sheetName val="HRG_BAHAN_&amp;_UPAH_okk13"/>
      <sheetName val="Analis_Kusen_okk13"/>
      <sheetName val="Ana__PU13"/>
      <sheetName val="610_0414"/>
      <sheetName val="Analisa_(ok_punya)12"/>
      <sheetName val="ANALISA_GR?????GAH14"/>
      <sheetName val="Perm__Test13"/>
      <sheetName val="Kuantitas_&amp;_Harga13"/>
      <sheetName val="BQ_PABX12"/>
      <sheetName val="RAB_REVISI12"/>
      <sheetName val="Str_A12"/>
      <sheetName val="Analisa_Tend12"/>
      <sheetName val="struktur_tdk_dipakai14"/>
      <sheetName val="Sumber_Daya12"/>
      <sheetName val="Harga_Bahan_&amp;_Upah13"/>
      <sheetName val="H_Satuan_Dasar13"/>
      <sheetName val="Bill_rekap13"/>
      <sheetName val="Isolasi_Luar_Dalam13"/>
      <sheetName val="Isolasi_Luar13"/>
      <sheetName val="ANALISA_GR12"/>
      <sheetName val="HarDas-Ops_12"/>
      <sheetName val="Hrg_Upah_Bhn12"/>
      <sheetName val="DAFTAR_HARGA_BAHAN_12"/>
      <sheetName val="Harsat_Bahan12"/>
      <sheetName val="DLAT_(2)12"/>
      <sheetName val="Daftar_Staff12"/>
      <sheetName val="AHS_-_Riel14"/>
      <sheetName val="Sec_I_ML12"/>
      <sheetName val="1_B13"/>
      <sheetName val="Anls_Hrg_Sat13"/>
      <sheetName val="Har_Sat13"/>
      <sheetName val="Unit_Cost12"/>
      <sheetName val="DF-7_(2)12"/>
      <sheetName val="ANALISA_GR_____GAH12"/>
      <sheetName val="BAHAN_12"/>
      <sheetName val="Harga_bahan-112"/>
      <sheetName val="DETAIL_POS_12312"/>
      <sheetName val="Rekap_Direct_Cost12"/>
      <sheetName val="Harsat_Pekerjaan12"/>
      <sheetName val="NEX24_DB12"/>
      <sheetName val="H_SAT12"/>
      <sheetName val="fill_in_first12"/>
      <sheetName val="OP__PERJAM12"/>
      <sheetName val="K_Lokal12"/>
      <sheetName val="B__PERSONIL12"/>
      <sheetName val="RANGE_BAHAN12"/>
      <sheetName val="ANALISA_GR_x005f_x0000__x005f_x0000__x00012"/>
      <sheetName val="ANALISA_GR_x005f_x005f_x005f_x0000__x005f12"/>
      <sheetName val="DRUP_(ASLI)12"/>
      <sheetName val="BQ_EXTERN12"/>
      <sheetName val="Bill_4_113"/>
      <sheetName val="Kuantitas_&amp;_Harga_Seg_113"/>
      <sheetName val="UP_MINOR12"/>
      <sheetName val="COST_SUMM12"/>
      <sheetName val="HPP_TOTAL12"/>
      <sheetName val="HPP_3_Tower12"/>
      <sheetName val="DFT__HRG_BHN___UPAH12"/>
      <sheetName val="ANALISA_STR___ARS12"/>
      <sheetName val="SAT_EL12"/>
      <sheetName val="Anl_+12"/>
      <sheetName val="Analisa_Harga_Sat12"/>
      <sheetName val="Lamp_-312"/>
      <sheetName val="Lamp_-612"/>
      <sheetName val="PV_Harga_Sat12"/>
      <sheetName val="Analisa_Alat12"/>
      <sheetName val="Analisa_Alat_Dredger12"/>
      <sheetName val="Analisa_Tehnik_112"/>
      <sheetName val="Analisa_Tehnik12"/>
      <sheetName val="Pendukung_112"/>
      <sheetName val="Pek_Tanah12"/>
      <sheetName val="AT_B&amp;B12"/>
      <sheetName val="Master_Edit12"/>
      <sheetName val="Analis_harga12"/>
      <sheetName val="BOQ_SNJ_112"/>
      <sheetName val="DKH_CCO_1A12"/>
      <sheetName val="DKH_CCO_1B_R-112"/>
      <sheetName val="Anal__Alat12"/>
      <sheetName val="PRD_01-6(I-II)12"/>
      <sheetName val="PRD_01-7_alat12"/>
      <sheetName val="PRY_03-1_(Amd1)12"/>
      <sheetName val="10_yr_val12"/>
      <sheetName val="7_1(3)12"/>
      <sheetName val="VAC_BDWN12"/>
      <sheetName val="analisa_el12"/>
      <sheetName val="4__PEK__LUAR12"/>
      <sheetName val="Unit_Price12"/>
      <sheetName val="General_Intem12"/>
      <sheetName val="analisa_panel12"/>
      <sheetName val="TATA_UDARA12"/>
      <sheetName val="1_General_12"/>
      <sheetName val="REKAP__(1)12"/>
      <sheetName val="2703_112"/>
      <sheetName val="Assumption_&amp;_Dashboard_12"/>
      <sheetName val="Daf-3_1_2_Pintu,_Jendela,_TWA12"/>
      <sheetName val="Daf-3_1_4_Plafond_TWA12"/>
      <sheetName val="INPUT_AGST12"/>
      <sheetName val="rkpm_200312"/>
      <sheetName val="Man_Power12"/>
      <sheetName val="Urai___Guide_Post12"/>
      <sheetName val="Urai_Galian_Tanah12"/>
      <sheetName val="Formula_Paket_A12"/>
      <sheetName val="inner_pervious_adjust_12"/>
      <sheetName val="outer_pervious_adjust12"/>
      <sheetName val="Agg_Halus_&amp;_Kasar12"/>
      <sheetName val="Analis_Upah12"/>
      <sheetName val="ANALISA_railing12"/>
      <sheetName val="RAB_AR&amp;STR12"/>
      <sheetName val="Daftar_Upah,_Hrg_Bhn_&amp;_Pralat12"/>
      <sheetName val="Harga_Alat12"/>
      <sheetName val="PENUTUP_ATAP12"/>
      <sheetName val="2_112"/>
      <sheetName val="Daftar_Harga_Upah_dan_Bahan12"/>
      <sheetName val="adukan_5"/>
      <sheetName val="Vol_K_2255"/>
      <sheetName val="FORM_BQ_TL_PRATU_4cct5"/>
      <sheetName val="Daftar_Harga_Satuan5"/>
      <sheetName val="_AnaBah5"/>
      <sheetName val="Pjk_Kend_&amp;_Parkir&amp;Tanah6"/>
      <sheetName val="Pak_Din(510)6"/>
      <sheetName val="P_Didik&amp;BinaPeg_6"/>
      <sheetName val="2_25"/>
      <sheetName val="B_117"/>
      <sheetName val="B_105"/>
      <sheetName val="B_118"/>
      <sheetName val="B_125"/>
      <sheetName val="B_135"/>
      <sheetName val="B_145"/>
      <sheetName val="B_155"/>
      <sheetName val="B_165"/>
      <sheetName val="B_175"/>
      <sheetName val="B_185"/>
      <sheetName val="B_217"/>
      <sheetName val="B_205"/>
      <sheetName val="B_218"/>
      <sheetName val="B_225"/>
      <sheetName val="B_235"/>
      <sheetName val="B_245"/>
      <sheetName val="B_255"/>
      <sheetName val="B_265"/>
      <sheetName val="B_285"/>
      <sheetName val="B_295"/>
      <sheetName val="B_35"/>
      <sheetName val="B_305"/>
      <sheetName val="B_45"/>
      <sheetName val="B_55"/>
      <sheetName val="B_65"/>
      <sheetName val="B_75"/>
      <sheetName val="B_85"/>
      <sheetName val="HARGA_DASAR5"/>
      <sheetName val="Analisa_Harga5"/>
      <sheetName val="Pgr_Jl_I_Bale5"/>
      <sheetName val="Rekap_Bill5"/>
      <sheetName val="Rekap_Biaya5"/>
      <sheetName val="15_Irr__Struc_Work5"/>
      <sheetName val="16_Pipe_Inst_5"/>
      <sheetName val="D_Harga5"/>
      <sheetName val="Rekap_Prelim6"/>
      <sheetName val="bhn_FINAL5"/>
      <sheetName val="ITB_COST5"/>
      <sheetName val="ANALYS_EXTERN5"/>
      <sheetName val="Tuk_Koef5"/>
      <sheetName val="hrg-sat_pek5"/>
      <sheetName val="STR_-_2B5"/>
      <sheetName val="Pemindahan_Penduduk_5"/>
      <sheetName val="Analisa_STR5"/>
      <sheetName val="Upah_&amp;_Bahan5"/>
      <sheetName val="Peta_Quarry5"/>
      <sheetName val="Perhitungan_Mobilisasi_Alat5"/>
      <sheetName val="Lalu_Lintas5"/>
      <sheetName val="Jembatan_Sementara5"/>
      <sheetName val="Analisa_K35"/>
      <sheetName val="4-Analisa_Quarry5"/>
      <sheetName val="4-Formulir_harga_bahan5"/>
      <sheetName val="Peta_Quarry_(2)5"/>
      <sheetName val="Agg_A5"/>
      <sheetName val="Agg_B_dan_S5"/>
      <sheetName val="Agg_C5"/>
      <sheetName val="Agg__CBR_605"/>
      <sheetName val="Rekap_(2)5"/>
      <sheetName val="BOQ_(2)5"/>
      <sheetName val="jangka_aktu_pelaksanaan_(2)5"/>
      <sheetName val="D6_(2)5"/>
      <sheetName val="D10_LS-Rutin5"/>
      <sheetName val="D10_Kuantitas5"/>
      <sheetName val="D10_Analisa_HSP5"/>
      <sheetName val="Daf_Alat5"/>
      <sheetName val="Jdw_Alat5"/>
      <sheetName val="S_Penawar5"/>
      <sheetName val="Alat_R5"/>
      <sheetName val="Alat_(1)5"/>
      <sheetName val="LAM_35"/>
      <sheetName val="RD_dokter_ORNG_3_705"/>
      <sheetName val="rap_rinci5"/>
      <sheetName val="Unit_Rate5"/>
      <sheetName val="DIVISI_35"/>
      <sheetName val="H_Sat_Jembatan5"/>
      <sheetName val="analisa_BM5"/>
      <sheetName val="DIV_25"/>
      <sheetName val="ANALISA_GR_x005f_x0000__x5"/>
      <sheetName val="No_Item5"/>
      <sheetName val="Harga_Kabel5"/>
      <sheetName val="Tunduk_Panitia5"/>
      <sheetName val="rab_-_persiapan_&amp;_lantai-15"/>
      <sheetName val="analisa_asumsi_Me5"/>
      <sheetName val="_SAT_PL5"/>
      <sheetName val="RAB_SEKRETARIAT_(1)5"/>
      <sheetName val="meth_hsl_nego5"/>
      <sheetName val="Harga_Sat_5"/>
      <sheetName val="BILL_OF_QUAN5"/>
      <sheetName val="Galian_15"/>
      <sheetName val="an_el18"/>
      <sheetName val="Fill_this_out_first___17"/>
      <sheetName val="H_Satuan17"/>
      <sheetName val="REKAP_1_SECTION15"/>
      <sheetName val="DIREC_COST15"/>
      <sheetName val="form_besi15"/>
      <sheetName val="REKAP_STRUCTURE15"/>
      <sheetName val="Master_1_014"/>
      <sheetName val="ANALISA_GRS_TENGAH14"/>
      <sheetName val="lamp__1214"/>
      <sheetName val="GRAND_REKAP14"/>
      <sheetName val="A-11_Steel_Str_(2)14"/>
      <sheetName val="Analisa_Upah_&amp;_Bahan_Plum14"/>
      <sheetName val="BAHAN_&amp;_UPAH14"/>
      <sheetName val="HSTANAH_XLS14"/>
      <sheetName val="Analisa_&amp;_Upah14"/>
      <sheetName val="rekap_c14"/>
      <sheetName val="FORM_X_COST14"/>
      <sheetName val="BQ_ARS14"/>
      <sheetName val="PLUMBING_214"/>
      <sheetName val="daftar_Upah14"/>
      <sheetName val="Pos_4-114"/>
      <sheetName val="Harga_14"/>
      <sheetName val="vol__ARS14"/>
      <sheetName val="TOTAL_SPK14"/>
      <sheetName val="4-Basic_Price13"/>
      <sheetName val="Faktor_Konversi13"/>
      <sheetName val="PHU_0514"/>
      <sheetName val="POS-4_114"/>
      <sheetName val="Rekap_Dc14"/>
      <sheetName val="bhn_14"/>
      <sheetName val="an_el15"/>
      <sheetName val="Bill_of_Qty_MEP14"/>
      <sheetName val="Basement_Estimate14"/>
      <sheetName val="HARGA_ME14"/>
      <sheetName val="Analisa_214"/>
      <sheetName val="HARGA_MATERIAL14"/>
      <sheetName val="rab_me_(by_owner)_14"/>
      <sheetName val="BQ_(by_owner)14"/>
      <sheetName val="rab_me_(fisik)14"/>
      <sheetName val="ELEVATED_SLAB14"/>
      <sheetName val="Memb_Schd14"/>
      <sheetName val="unit_rate-b314"/>
      <sheetName val="rek_det_1-314"/>
      <sheetName val="LIFT_DOM13"/>
      <sheetName val="HB_14"/>
      <sheetName val="daftar_harga14"/>
      <sheetName val="dboard(_asli)13"/>
      <sheetName val="RAB_STR_JETTY_&amp;_F_PENUNJANG13"/>
      <sheetName val="01A-_RAB14"/>
      <sheetName val="Analisa_Upah___Bahan_Plum14"/>
      <sheetName val="Analisa_Harga_Satuan14"/>
      <sheetName val="FORM_3A13"/>
      <sheetName val="Perhitungan_RAB13"/>
      <sheetName val="Daf_114"/>
      <sheetName val="RAB_RIIL_kayu13"/>
      <sheetName val="Supply_Agrmnt14"/>
      <sheetName val="Harga_satuan13"/>
      <sheetName val="Harga_Bahan14"/>
      <sheetName val="Indirect_Cost13"/>
      <sheetName val="SERVICES_FEE13"/>
      <sheetName val="BD_Cvl13"/>
      <sheetName val="Erection_SS13"/>
      <sheetName val="Currency_Rate13"/>
      <sheetName val="Upah_Bahan13"/>
      <sheetName val="Harga_ME_13"/>
      <sheetName val="REF_ONLY14"/>
      <sheetName val="crewlist_S13"/>
      <sheetName val="Analisa_RAB13"/>
      <sheetName val="Unit_Rate_Indirect13"/>
      <sheetName val="3__KONTRAK(stu)13"/>
      <sheetName val="i-j__Pengalaman13"/>
      <sheetName val="HRG_BHN13"/>
      <sheetName val="Time_Schedule13"/>
      <sheetName val="anal_pipa13"/>
      <sheetName val="Harsat_Upah13"/>
      <sheetName val="Fill_this_out_first___14"/>
      <sheetName val="AnalisaSIPIL_RIIL_RAP13"/>
      <sheetName val="SUB_TOTAL___13"/>
      <sheetName val="HSA_&amp;_PAB13"/>
      <sheetName val="Harga_Upah_13"/>
      <sheetName val="bukan_PNS13"/>
      <sheetName val="Mon_Upah13"/>
      <sheetName val="2__Informasi13"/>
      <sheetName val="Analisa_Tekhnis13"/>
      <sheetName val="REKAP_TOTAL13"/>
      <sheetName val="_REKAP_B_GEDUNG_PRAMUKA13"/>
      <sheetName val="A_PENDOPO13"/>
      <sheetName val="B__GEDUNG_PRAMUKA13"/>
      <sheetName val="SURAT_PENAWARAN13"/>
      <sheetName val="_REKAP_A_PENDOPO13"/>
      <sheetName val="Analisa_Prov'0713"/>
      <sheetName val="A_Paint_Jotun_Penguard13"/>
      <sheetName val="BOQ_ori13"/>
      <sheetName val="Anal_13"/>
      <sheetName val="17_ALS-saluran+BC13"/>
      <sheetName val="HARGA_UPAH13"/>
      <sheetName val="Sewa_Alat-113"/>
      <sheetName val="Analisa_RAP13"/>
      <sheetName val="Bahan_B13"/>
      <sheetName val="Upah_B13"/>
      <sheetName val="Door_&amp;_Window_Podium13"/>
      <sheetName val="San_PD13"/>
      <sheetName val="FORM_713"/>
      <sheetName val="SBDY_Jemb_Tayan13"/>
      <sheetName val="AHS_(ci,str,ars)13"/>
      <sheetName val="PAKET_113"/>
      <sheetName val="Harga_Sat_Das13"/>
      <sheetName val="D2_413"/>
      <sheetName val="D4_3_(TE)13"/>
      <sheetName val="D5_3_(TF)_13"/>
      <sheetName val="D8_3_(TJ)13"/>
      <sheetName val="Bill_of_Qty13"/>
      <sheetName val="dongia_(2)13"/>
      <sheetName val="THPDMoi__(2)13"/>
      <sheetName val="TONG_HOP_VL-NC13"/>
      <sheetName val="TONGKE3p_13"/>
      <sheetName val="TH_VL,_NC,_DDHT_Thanhphuoc13"/>
      <sheetName val="DON_GIA13"/>
      <sheetName val="t-h_HA_THE13"/>
      <sheetName val="CHITIET_VL-NC-TT_-1p13"/>
      <sheetName val="TONG_HOP_VL-NC_TT13"/>
      <sheetName val="TH_XL13"/>
      <sheetName val="CHITIET_VL-NC13"/>
      <sheetName val="CHITIET_VL-NC-TT-3p13"/>
      <sheetName val="KPVC-BD_13"/>
      <sheetName val="SD_(1)13"/>
      <sheetName val="RENCANA_KERJA13"/>
      <sheetName val="HASAT_DASAR13"/>
      <sheetName val="Uraian_Teknis13"/>
      <sheetName val="Agregat_Halus_&amp;_Kasar13"/>
      <sheetName val="Surat_Pernyataan13"/>
      <sheetName val="HRG_BAHAN_&amp;_UPAH_okk12"/>
      <sheetName val="Analis_Kusen_okk12"/>
      <sheetName val="Ana__PU12"/>
      <sheetName val="610_0413"/>
      <sheetName val="Analisa_(ok_punya)11"/>
      <sheetName val="ANALISA_GR?????GAH13"/>
      <sheetName val="Perm__Test12"/>
      <sheetName val="Kuantitas_&amp;_Harga12"/>
      <sheetName val="BQ_PABX11"/>
      <sheetName val="RAB_REVISI11"/>
      <sheetName val="Str_A11"/>
      <sheetName val="Analisa_Tend11"/>
      <sheetName val="struktur_tdk_dipakai13"/>
      <sheetName val="Sumber_Daya11"/>
      <sheetName val="Harga_Bahan_&amp;_Upah12"/>
      <sheetName val="H_Satuan_Dasar12"/>
      <sheetName val="Bill_rekap12"/>
      <sheetName val="Isolasi_Luar_Dalam12"/>
      <sheetName val="Isolasi_Luar12"/>
      <sheetName val="ANALISA_GR11"/>
      <sheetName val="HarDas-Ops_11"/>
      <sheetName val="Hrg_Upah_Bhn11"/>
      <sheetName val="DAFTAR_HARGA_BAHAN_11"/>
      <sheetName val="Harsat_Bahan11"/>
      <sheetName val="DLAT_(2)11"/>
      <sheetName val="Daftar_Staff11"/>
      <sheetName val="AHS_-_Riel13"/>
      <sheetName val="Sec_I_ML11"/>
      <sheetName val="1_B12"/>
      <sheetName val="Anls_Hrg_Sat12"/>
      <sheetName val="Har_Sat12"/>
      <sheetName val="Unit_Cost11"/>
      <sheetName val="DF-7_(2)11"/>
      <sheetName val="ANALISA_GR_____GAH11"/>
      <sheetName val="BAHAN_11"/>
      <sheetName val="Harga_bahan-111"/>
      <sheetName val="DETAIL_POS_12311"/>
      <sheetName val="Rekap_Direct_Cost11"/>
      <sheetName val="Harsat_Pekerjaan11"/>
      <sheetName val="NEX24_DB11"/>
      <sheetName val="H_SAT11"/>
      <sheetName val="fill_in_first11"/>
      <sheetName val="OP__PERJAM11"/>
      <sheetName val="K_Lokal11"/>
      <sheetName val="B__PERSONIL11"/>
      <sheetName val="RANGE_BAHAN11"/>
      <sheetName val="ANALISA_GR_x005f_x0000__x005f_x0000__x00011"/>
      <sheetName val="ANALISA_GR_x005f_x005f_x005f_x0000__x005f11"/>
      <sheetName val="DRUP_(ASLI)11"/>
      <sheetName val="BQ_EXTERN11"/>
      <sheetName val="Bill_4_112"/>
      <sheetName val="Kuantitas_&amp;_Harga_Seg_112"/>
      <sheetName val="UP_MINOR11"/>
      <sheetName val="COST_SUMM11"/>
      <sheetName val="HPP_TOTAL11"/>
      <sheetName val="HPP_3_Tower11"/>
      <sheetName val="DFT__HRG_BHN___UPAH11"/>
      <sheetName val="ANALISA_STR___ARS11"/>
      <sheetName val="SAT_EL11"/>
      <sheetName val="Anl_+11"/>
      <sheetName val="Analisa_Harga_Sat11"/>
      <sheetName val="Lamp_-311"/>
      <sheetName val="Lamp_-611"/>
      <sheetName val="PV_Harga_Sat11"/>
      <sheetName val="Analisa_Alat11"/>
      <sheetName val="Analisa_Alat_Dredger11"/>
      <sheetName val="Analisa_Tehnik_111"/>
      <sheetName val="Analisa_Tehnik11"/>
      <sheetName val="Pendukung_111"/>
      <sheetName val="Pek_Tanah11"/>
      <sheetName val="AT_B&amp;B11"/>
      <sheetName val="Master_Edit11"/>
      <sheetName val="Analis_harga11"/>
      <sheetName val="BOQ_SNJ_111"/>
      <sheetName val="DKH_CCO_1A11"/>
      <sheetName val="DKH_CCO_1B_R-111"/>
      <sheetName val="Anal__Alat11"/>
      <sheetName val="PRD_01-6(I-II)11"/>
      <sheetName val="PRD_01-7_alat11"/>
      <sheetName val="PRY_03-1_(Amd1)11"/>
      <sheetName val="10_yr_val11"/>
      <sheetName val="7_1(3)11"/>
      <sheetName val="VAC_BDWN11"/>
      <sheetName val="analisa_el11"/>
      <sheetName val="4__PEK__LUAR11"/>
      <sheetName val="Unit_Price11"/>
      <sheetName val="General_Intem11"/>
      <sheetName val="analisa_panel11"/>
      <sheetName val="TATA_UDARA11"/>
      <sheetName val="1_General_11"/>
      <sheetName val="REKAP__(1)11"/>
      <sheetName val="2703_111"/>
      <sheetName val="Assumption_&amp;_Dashboard_11"/>
      <sheetName val="Daf-3_1_2_Pintu,_Jendela,_TWA11"/>
      <sheetName val="Daf-3_1_4_Plafond_TWA11"/>
      <sheetName val="INPUT_AGST11"/>
      <sheetName val="rkpm_200311"/>
      <sheetName val="Man_Power11"/>
      <sheetName val="Urai___Guide_Post11"/>
      <sheetName val="Urai_Galian_Tanah11"/>
      <sheetName val="Formula_Paket_A11"/>
      <sheetName val="inner_pervious_adjust_11"/>
      <sheetName val="outer_pervious_adjust11"/>
      <sheetName val="Agg_Halus_&amp;_Kasar11"/>
      <sheetName val="Analis_Upah11"/>
      <sheetName val="ANALISA_railing11"/>
      <sheetName val="RAB_AR&amp;STR11"/>
      <sheetName val="Daftar_Upah,_Hrg_Bhn_&amp;_Pralat11"/>
      <sheetName val="Harga_Alat11"/>
      <sheetName val="PENUTUP_ATAP11"/>
      <sheetName val="2_111"/>
      <sheetName val="Daftar_Harga_Upah_dan_Bahan11"/>
      <sheetName val="adukan_4"/>
      <sheetName val="Vol_K_2254"/>
      <sheetName val="Daftar_Harga_Satuan4"/>
      <sheetName val="_AnaBah4"/>
      <sheetName val="B_115"/>
      <sheetName val="B_104"/>
      <sheetName val="B_116"/>
      <sheetName val="B_124"/>
      <sheetName val="B_134"/>
      <sheetName val="B_144"/>
      <sheetName val="B_154"/>
      <sheetName val="B_164"/>
      <sheetName val="B_174"/>
      <sheetName val="B_184"/>
      <sheetName val="B_215"/>
      <sheetName val="B_204"/>
      <sheetName val="B_216"/>
      <sheetName val="B_224"/>
      <sheetName val="B_234"/>
      <sheetName val="B_244"/>
      <sheetName val="B_254"/>
      <sheetName val="B_264"/>
      <sheetName val="B_284"/>
      <sheetName val="B_294"/>
      <sheetName val="B_34"/>
      <sheetName val="B_304"/>
      <sheetName val="B_44"/>
      <sheetName val="B_54"/>
      <sheetName val="B_64"/>
      <sheetName val="B_74"/>
      <sheetName val="B_84"/>
      <sheetName val="Pgr_Jl_I_Bale4"/>
      <sheetName val="Rekap_Bill4"/>
      <sheetName val="15_Irr__Struc_Work4"/>
      <sheetName val="16_Pipe_Inst_4"/>
      <sheetName val="D_Harga4"/>
      <sheetName val="Tuk_Koef4"/>
      <sheetName val="hrg-sat_pek4"/>
      <sheetName val="Analisa_STR4"/>
      <sheetName val="Peta_Quarry4"/>
      <sheetName val="Perhitungan_Mobilisasi_Alat4"/>
      <sheetName val="Lalu_Lintas4"/>
      <sheetName val="Jembatan_Sementara4"/>
      <sheetName val="Analisa_K34"/>
      <sheetName val="4-Analisa_Quarry4"/>
      <sheetName val="4-Formulir_harga_bahan4"/>
      <sheetName val="Peta_Quarry_(2)4"/>
      <sheetName val="Agg_A4"/>
      <sheetName val="Agg_B_dan_S4"/>
      <sheetName val="Agg_C4"/>
      <sheetName val="Agg__CBR_604"/>
      <sheetName val="Rekap_(2)4"/>
      <sheetName val="BOQ_(2)4"/>
      <sheetName val="jangka_aktu_pelaksanaan_(2)4"/>
      <sheetName val="D6_(2)4"/>
      <sheetName val="D10_LS-Rutin4"/>
      <sheetName val="D10_Kuantitas4"/>
      <sheetName val="D10_Analisa_HSP4"/>
      <sheetName val="Daf_Alat4"/>
      <sheetName val="Jdw_Alat4"/>
      <sheetName val="S_Penawar4"/>
      <sheetName val="Alat_R4"/>
      <sheetName val="Alat_(1)4"/>
      <sheetName val="LAM_34"/>
      <sheetName val="RD_dokter_ORNG_3_704"/>
      <sheetName val="Galian_14"/>
      <sheetName val="an_el16"/>
      <sheetName val="Fill_this_out_first___15"/>
      <sheetName val="Laporan Bulanan"/>
      <sheetName val="Volume Mingguan"/>
      <sheetName val="BA Pemeriksaan"/>
      <sheetName val="Daf-Harga"/>
      <sheetName val="HG SATUAN"/>
      <sheetName val="AnPipa &amp; Acc"/>
      <sheetName val="AnSipil"/>
      <sheetName val="Rekap Analisa1"/>
      <sheetName val="AnTes &amp; Cuci pipa"/>
      <sheetName val="Gal-Tim(A)"/>
      <sheetName val="Beton(B)"/>
      <sheetName val="hrg_upah"/>
      <sheetName val="rkp an_alat"/>
      <sheetName val="ANALISA_GR_x005f_x0000__x005f_x005f_3"/>
      <sheetName val="ANALISA_GR_x005f_x0000__x005f_x005f_4"/>
      <sheetName val="ANALISA_GR_x005f_x0000__x005f_x005f_5"/>
      <sheetName val="ANALISA_GR_x005f_x0000__x005f_x005f_6"/>
      <sheetName val="ANALISA_GR_x005f_x0000__x005f_x005f_7"/>
      <sheetName val="ALAT-1"/>
      <sheetName val="DEV-9"/>
      <sheetName val="ALAT-2"/>
      <sheetName val="DEV-10.3"/>
      <sheetName val="AN-UM"/>
      <sheetName val="LME"/>
      <sheetName val="ALOKASI"/>
      <sheetName val="REKAP BQ "/>
      <sheetName val="kas"/>
      <sheetName val="L_Mechanical"/>
      <sheetName val="Upah &amp; MAT"/>
      <sheetName val="Breakdown-CommSvc"/>
      <sheetName val="Dhtar upah bahan dan alat"/>
      <sheetName val="Anals.1"/>
      <sheetName val="Harga a"/>
      <sheetName val="Back Up"/>
      <sheetName val="hs_ars"/>
      <sheetName val="lamp2"/>
      <sheetName val="D.87"/>
      <sheetName val="D.88"/>
      <sheetName val="D.89"/>
      <sheetName val="E.001"/>
      <sheetName val="E.010"/>
      <sheetName val="E.052"/>
      <sheetName val="E.080"/>
      <sheetName val="E.082"/>
      <sheetName val="E.084"/>
      <sheetName val="E.182"/>
      <sheetName val="E.212"/>
      <sheetName val="E.341"/>
      <sheetName val="K.012"/>
      <sheetName val="K.013"/>
      <sheetName val="SIMBOL"/>
      <sheetName val="HSBU-2004"/>
      <sheetName val="B_9"/>
      <sheetName val="B_10 (4)"/>
      <sheetName val="D.109"/>
      <sheetName val="D.103"/>
      <sheetName val="D.115"/>
      <sheetName val="D.116"/>
      <sheetName val="D.118"/>
      <sheetName val="D.119"/>
      <sheetName val="breakdown bq paket 9"/>
      <sheetName val="Prog. Mggu 1"/>
      <sheetName val="ADD II S Curve 123-126"/>
      <sheetName val="Data kontraktor"/>
      <sheetName val="BA Arit"/>
      <sheetName val="PELATARAN I"/>
      <sheetName val="Analisa.1"/>
      <sheetName val="BOQPUSJAL"/>
      <sheetName val="NP (2)A"/>
      <sheetName val="NP (1)A"/>
      <sheetName val="K&amp;H"/>
      <sheetName val="Mon Upah+Alat+Material"/>
      <sheetName val="nama PT."/>
      <sheetName val="REKAP ALL"/>
      <sheetName val="Daftar BJ"/>
      <sheetName val="Sat-Bhn&amp;Upah"/>
      <sheetName val="HDB&amp;HDU"/>
      <sheetName val="Harga Dasar Upah dan Bahan (2)"/>
      <sheetName val="BAHN"/>
      <sheetName val="Kolom "/>
      <sheetName val="Balok"/>
      <sheetName val="analis standar(8m)"/>
      <sheetName val="MPADC"/>
      <sheetName val="H.BAHAN"/>
      <sheetName val="1.General Item"/>
      <sheetName val="2.Sorinangka Weir"/>
      <sheetName val="3.Irr.Canal Work"/>
      <sheetName val="4.Irr.Struc.Work"/>
      <sheetName val="6.Tertiary Work"/>
      <sheetName val="Div-1"/>
      <sheetName val="An. Alat"/>
      <sheetName val="ANALISA GR_x005f_x005f_x005f_x0000__x"/>
      <sheetName val="Rekap-KERJA"/>
      <sheetName val="methode-BAHAN"/>
      <sheetName val="an.mek"/>
      <sheetName val="dafhar"/>
      <sheetName val="Uraian"/>
      <sheetName val="Overhead"/>
      <sheetName val="PAGE 1 "/>
      <sheetName val="STAFF"/>
      <sheetName val="HS (2)"/>
      <sheetName val="hrg dasar"/>
      <sheetName val="bahan upah"/>
      <sheetName val="MASTER Alat"/>
      <sheetName val="Scope"/>
      <sheetName val="611"/>
      <sheetName val="Personnel"/>
      <sheetName val="RAB-SPL2"/>
      <sheetName val="H. Satuan Upah &amp; Bahan"/>
      <sheetName val="H. Satuan Pekerjaan"/>
      <sheetName val="Analisa Satuan Pekerjaan"/>
      <sheetName val="Upah dan Bahan "/>
      <sheetName val="qc_reading3"/>
      <sheetName val="B_T3"/>
      <sheetName val="Sicamec_+_Insulator3"/>
      <sheetName val="3_2_2_(Rincian)4"/>
      <sheetName val="AN__SCAFOLDING4"/>
      <sheetName val="iNT__Kotak_Lt_33"/>
      <sheetName val="TJ_JATI3"/>
      <sheetName val="RBP-_23"/>
      <sheetName val="DIV_84"/>
      <sheetName val="ENC_143"/>
      <sheetName val="7_공정표4"/>
      <sheetName val="AnalisaSIPIL_RIIL4"/>
      <sheetName val="h_sat-bbm3"/>
      <sheetName val="ANAL-SEC_II3"/>
      <sheetName val="ANAL-SEC_III3"/>
      <sheetName val="Isian_Biodata3"/>
      <sheetName val="DATA_BASE3"/>
      <sheetName val="Daftar_Harga_Satuan_Gaji3"/>
      <sheetName val="Daftar_Harga_Satuan_Bahan3"/>
      <sheetName val="Schedulle_3"/>
      <sheetName val="Form_I3"/>
      <sheetName val="SP_Kapasitas_TD3"/>
      <sheetName val="Category_detail3"/>
      <sheetName val="IN_3"/>
      <sheetName val="RKP_PLUMBING3"/>
      <sheetName val="Hua_Yang_Quarterly3"/>
      <sheetName val="Lead_Schedule3"/>
      <sheetName val="Gal_tanah3"/>
      <sheetName val="HS_Alat3"/>
      <sheetName val="Div_9_-_Harian3"/>
      <sheetName val="Div_2_-_Drainase3"/>
      <sheetName val="Input_Data3"/>
      <sheetName val="REK_S-CURVE3"/>
      <sheetName val="Soi_084"/>
      <sheetName val="Grand_summary3"/>
      <sheetName val="Up_&amp;_bhn3"/>
      <sheetName val="Data_Upah3"/>
      <sheetName val="D_BOARD3"/>
      <sheetName val="PERALATAN_PROYEK_GOL_III_A3"/>
      <sheetName val="SUB_&amp;_mandor3"/>
      <sheetName val="Hardas_Material3"/>
      <sheetName val="Hardas_Upah+Subkon3"/>
      <sheetName val="Satuan_Dasar3"/>
      <sheetName val="TE_TS_FA_LAN_MATV3"/>
      <sheetName val="MEASURED WORK"/>
      <sheetName val="PropSum"/>
      <sheetName val="Rekap Addendum"/>
      <sheetName val="Hal.010MUKAMC"/>
      <sheetName val="An H.Sat Pek.Ut"/>
      <sheetName val="Sumda1"/>
      <sheetName val="penjualan"/>
      <sheetName val="Mgg 3"/>
      <sheetName val="SENTUL"/>
      <sheetName val="Bukti Memorial"/>
      <sheetName val="01-04-2008"/>
      <sheetName val="23_FILTH "/>
      <sheetName val="6 FREEZING GLZ _7_"/>
      <sheetName val="tabel nilai"/>
      <sheetName val="Market Positioning"/>
      <sheetName val="Sales Detail"/>
      <sheetName val="TEMPLATE POSITION"/>
      <sheetName val="AL Rushaide GR"/>
      <sheetName val="BIN LADIN"/>
      <sheetName val="DYWIDAG GR"/>
      <sheetName val="GAM GRASS ROOT"/>
      <sheetName val="GR  j&amp;p"/>
      <sheetName val="Tamimi GR"/>
      <sheetName val="예산M11A"/>
      <sheetName val="FAI4"/>
      <sheetName val="rab kj rev0"/>
      <sheetName val="LK2004"/>
      <sheetName val="Do not delete"/>
      <sheetName val="SCH2"/>
      <sheetName val="4SM00369_&amp;_4SM00370_"/>
      <sheetName val="RAPJadi"/>
      <sheetName val="Analisa  _2_"/>
      <sheetName val="Setup"/>
      <sheetName val="Database for SPP Rev.#1"/>
      <sheetName val="6PILE  (돌출)"/>
      <sheetName val="GRAND_REKAPITULASI"/>
      <sheetName val="RAB_G_ADM__PUSAT_(1)"/>
      <sheetName val="RAB_R__GENSET_&amp;_PANEL_(10)_"/>
      <sheetName val="RAB_R__DNS__PENGLL_T_54_(11_A_)"/>
      <sheetName val="RAB_R__DNS__PENGLL_T_54_(11_B_)"/>
      <sheetName val="RAB_R__DNS__PENGLL_T_54_(11_C_)"/>
      <sheetName val="RAB_R__DNS__PENGLL_T_70_(12_A_)"/>
      <sheetName val="RAB_R__DNS__PENGLL_T_70_(12_B_)"/>
      <sheetName val="RAB_R__DNS__PENGLL_T_70_(12_C_)"/>
      <sheetName val="RAB_SPORT_CLUB_(14)"/>
      <sheetName val="RAB_MASJID_&amp;_T_WUDLU_(15)"/>
      <sheetName val="RAB_LOUNDRY_&amp;_WORKSHOP_(16)"/>
      <sheetName val="RAB_MINIMARKET_&amp;_KANTIN_(17_)"/>
      <sheetName val="RAB_RMH__PENJAGA_(18)"/>
      <sheetName val="RAB_POS_JAGA_(19__A_)"/>
      <sheetName val="RAB_POS_JAGA_(19__B_)"/>
      <sheetName val="RAB_R__POMPA_(20)"/>
      <sheetName val="RAB_R__KELAS_(2_A)"/>
      <sheetName val="RAB_R__KELAS_(2_B)"/>
      <sheetName val="RAB_AULA_UTAMA_(5)"/>
      <sheetName val="RAB_AULA_SEDANG_(6)"/>
      <sheetName val="RAB_ASRAMA_(7__B_)"/>
      <sheetName val="RAB_ASRAMA_(7__C_)"/>
      <sheetName val="RAB_ASRAMA_(7__D_)"/>
      <sheetName val="RAB_R__MAKAN_(8)"/>
      <sheetName val="RAB_GUEST_HOUSE_(9__A_)"/>
      <sheetName val="RAB_GUEST_HOUSE_(9__B_)"/>
      <sheetName val="FS "/>
      <sheetName val="Data Cable"/>
      <sheetName val="TBCons KMB04"/>
      <sheetName val="BAG_III"/>
      <sheetName val="石炭性状"/>
      <sheetName val="MAC1.XLM"/>
      <sheetName val="analysis2"/>
      <sheetName val="Daftar Kuantitas dan Harga"/>
      <sheetName val="SEWA ALAT"/>
      <sheetName val="ANLIS "/>
      <sheetName val="S_CURVE"/>
      <sheetName val="BETON BERTULANG "/>
      <sheetName val="Persiapan"/>
      <sheetName val="2005"/>
      <sheetName val="EDP"/>
      <sheetName val="AT02"/>
      <sheetName val="Cumship01"/>
      <sheetName val="Port Captain"/>
      <sheetName val="SBL"/>
      <sheetName val="SOPMA DD"/>
      <sheetName val="IS"/>
      <sheetName val="PB_B_"/>
      <sheetName val="rEKENING bANK"/>
      <sheetName val="COM-HARDWARE"/>
      <sheetName val="DATAKYW"/>
      <sheetName val="CRITERIA1"/>
      <sheetName val="duct"/>
      <sheetName val="Daftmat"/>
      <sheetName val="GRAND TOTAL"/>
      <sheetName val="fin pro centers"/>
      <sheetName val="GROUP"/>
      <sheetName val="Lead"/>
      <sheetName val="Jam Lembur"/>
      <sheetName val="Analisa -Baku"/>
      <sheetName val="PRO"/>
      <sheetName val="MANDAYS"/>
      <sheetName val="岩性"/>
      <sheetName val="RAB-3"/>
      <sheetName val="DIREKSI"/>
      <sheetName val="Bill_Qua"/>
      <sheetName val="AT 2"/>
      <sheetName val="E450"/>
      <sheetName val="Preisbildungsblatt"/>
      <sheetName val="SAP DATA"/>
      <sheetName val="Price "/>
      <sheetName val="Basic Price Ok"/>
      <sheetName val="ALS-STRUKTUR"/>
      <sheetName val="Anal-2"/>
      <sheetName val="Lamp"/>
      <sheetName val="SKh.1.7.16.1.(3)"/>
      <sheetName val="an.pemel.rutin"/>
      <sheetName val="an.mobilisasi"/>
      <sheetName val="an.dmpu"/>
      <sheetName val="daftar.kuantita"/>
      <sheetName val="metode.dmpu"/>
      <sheetName val="MING I"/>
      <sheetName val="COMM"/>
      <sheetName val="WELCOME"/>
      <sheetName val="BQ RESO"/>
      <sheetName val="ORGANIZATION"/>
      <sheetName val="TOTAL RKP "/>
      <sheetName val="ANALISA HARGA SAT."/>
      <sheetName val="time shedule"/>
      <sheetName val="SCHEDULE TENAGA"/>
      <sheetName val="CAPACITY"/>
      <sheetName val="Divisi 7"/>
      <sheetName val="Bahan &amp; Upah (2018)"/>
      <sheetName val="Rekap Harga Bahan Segmen Pasar"/>
      <sheetName val="Divisi 2"/>
      <sheetName val="Morsip Ht Julu"/>
      <sheetName val="metode.rutin"/>
      <sheetName val="Alat (print)"/>
      <sheetName val="D"/>
      <sheetName val="E"/>
      <sheetName val="Lab Biologi"/>
      <sheetName val="NAMES"/>
      <sheetName val="PEMAKAIAN PAKAN _ OBAT"/>
      <sheetName val="supplier"/>
      <sheetName val="DINDING"/>
      <sheetName val="PLESTERAN "/>
      <sheetName val="PEMAKAIAN PAKAN &amp; OBAT"/>
      <sheetName val="ar-sr"/>
      <sheetName val="DI.Gadung-1"/>
      <sheetName val="ANALISA_GR_x005f_x005f_x1"/>
      <sheetName val="ANALISA_GR_x005f_x005f_x2"/>
      <sheetName val="ANALISA_GR___4"/>
      <sheetName val="PC"/>
      <sheetName val="Price ARCH"/>
      <sheetName val="Villa A"/>
      <sheetName val="Batu Alam"/>
      <sheetName val="Kaca"/>
      <sheetName val="Lantai"/>
      <sheetName val="Harsat-2009"/>
      <sheetName val="Main Building "/>
      <sheetName val="Floor finishes"/>
      <sheetName val="Kamus"/>
      <sheetName val="Bulanan_Bahan"/>
      <sheetName val="DIV-3"/>
      <sheetName val="Harga-RAB"/>
      <sheetName val="Anls 1"/>
      <sheetName val="Hrg Alat"/>
      <sheetName val="an me"/>
      <sheetName val="GRADE SKALA"/>
      <sheetName val="Kuantitas"/>
      <sheetName val="change"/>
      <sheetName val="RM"/>
      <sheetName val="3.Rekap"/>
      <sheetName val="RAB 2"/>
      <sheetName val="INPUT - KAS"/>
      <sheetName val="KKB"/>
      <sheetName val="Blk A"/>
      <sheetName val="Kabel 3"/>
      <sheetName val="Rek.An"/>
      <sheetName val="Vol Geot"/>
      <sheetName val="2div7+1"/>
      <sheetName val="Daftar_Harga_Dasar2"/>
      <sheetName val="K__1112"/>
      <sheetName val="K_311A2"/>
      <sheetName val="K__8102"/>
      <sheetName val="TS_MINGGUAN_rev_(2)2"/>
      <sheetName val="LIST_ANHARSAT2"/>
      <sheetName val="320000_CABANG_VI2"/>
      <sheetName val="Rincian_ME2"/>
      <sheetName val="DIV_13"/>
      <sheetName val="ANALISA_GR_x005f_x005f_x05"/>
      <sheetName val="Valve_PL5"/>
      <sheetName val="Peralatan_PL5"/>
      <sheetName val="Analisa_Gabungan5"/>
      <sheetName val="Analis_Kusen_1_ESKALASI5"/>
      <sheetName val="anls_space_frame5"/>
      <sheetName val="Analisa_SNI_STANDART_5"/>
      <sheetName val="Total_Harga3"/>
      <sheetName val="an__15"/>
      <sheetName val="BIIL_ASLI3"/>
      <sheetName val="ANALISA_A-Persiapan3"/>
      <sheetName val="ANALISA_B-Pek_tanah3"/>
      <sheetName val="ANALISA_C-Pek__pondasi3"/>
      <sheetName val="ANALISA_D-Dinding3"/>
      <sheetName val="ANALISA_E-Plesteran3"/>
      <sheetName val="ANALISA_F-Pek_Kayu3"/>
      <sheetName val="ANALISA_G-Pek__beton3"/>
      <sheetName val="ANALISA_J-Pek__Sanitasi3"/>
      <sheetName val="ANALISA_K-Besi_n_aluminium3"/>
      <sheetName val="ANALISA_N-Pek__pengecatan3"/>
      <sheetName val="ANALISA_Q-Pek__Air_Bersih3"/>
      <sheetName val="Daftar_Harga_Dasar3"/>
      <sheetName val="INPUT_HARIAN3"/>
      <sheetName val="BQ_(M&amp;E)3"/>
      <sheetName val="IV__Arsitek_(MC_0)3"/>
      <sheetName val="Peralatan_(2)3"/>
      <sheetName val="An_Biaya_Kons_(SNI)3"/>
      <sheetName val="Daftar_Harga_Bahan3"/>
      <sheetName val="An_Biaya_Kons_Pek_Kayu_&amp;_Atap3"/>
      <sheetName val="B_-_Norelec5"/>
      <sheetName val="RAB_13"/>
      <sheetName val="Irregular_Income5"/>
      <sheetName val="FE-1770_P15"/>
      <sheetName val="HS_BHN&amp;UPAH3"/>
      <sheetName val="Analisa_K4"/>
      <sheetName val="HASIL_USAHA_20113"/>
      <sheetName val="Hrg_Satuan3"/>
      <sheetName val="ANAL_BOW3"/>
      <sheetName val="C_S_A3"/>
      <sheetName val="RAB_(A)_(2)3"/>
      <sheetName val="Pay_Items3"/>
      <sheetName val="FIRE_FIGHTING3"/>
      <sheetName val="BQ_Detail3"/>
      <sheetName val="Harga_S_Dasar3"/>
      <sheetName val="KH_L3"/>
      <sheetName val="7_L3"/>
      <sheetName val="MAP_1-23"/>
      <sheetName val="Hrn_I5"/>
      <sheetName val="Hrn_II5"/>
      <sheetName val="Hrn_III5"/>
      <sheetName val="Bgn-Ingg_PLANTATION5"/>
      <sheetName val="Harsat_Alat3"/>
      <sheetName val="Schedule_Master3"/>
      <sheetName val="REG_TOTAL3"/>
      <sheetName val="Rate_Analysis3"/>
      <sheetName val="Tracking_Schedule_R-13"/>
      <sheetName val="analis_RSUD3"/>
      <sheetName val="PLATE_bataco3"/>
      <sheetName val="ANALISA_SNI'12_3"/>
      <sheetName val="HGS_Jan_20073"/>
      <sheetName val="PENYAMBUNGAN_DAYA3"/>
      <sheetName val="M2_SQUARE_(C)3"/>
      <sheetName val="Marka_Jalan3"/>
      <sheetName val="PAGAR_PEMBATAS_JALAN3"/>
      <sheetName val="Rigid_Beton3"/>
      <sheetName val="Separator_3"/>
      <sheetName val="ST_CAROLUS_(C)3"/>
      <sheetName val="F_ALARM3"/>
      <sheetName val="2016-405_MR3"/>
      <sheetName val="Reloc_&amp;_Living_Cost3"/>
      <sheetName val="TS_(A3)3"/>
      <sheetName val="310000_CABANG_V3"/>
      <sheetName val="Gaji_Pokok3"/>
      <sheetName val="T__Proyek-Jabatan3"/>
      <sheetName val="T__Lokasi3"/>
      <sheetName val="T__Rumah3"/>
      <sheetName val="T__Transport3"/>
      <sheetName val="K__1113"/>
      <sheetName val="K_311A3"/>
      <sheetName val="K__8103"/>
      <sheetName val="TS_MINGGUAN_rev_(2)3"/>
      <sheetName val="LIST_ANHARSAT3"/>
      <sheetName val="320000_CABANG_VI3"/>
      <sheetName val="REKAP_A_BESAR3"/>
      <sheetName val="AK-2004_(2)3"/>
      <sheetName val="HRG_DSR_APP3"/>
      <sheetName val="T_material3"/>
      <sheetName val="Metod_TWR3"/>
      <sheetName val="EARTH_WORKS3"/>
      <sheetName val="DHS_AC3"/>
      <sheetName val="Rincian_ME3"/>
      <sheetName val="Daftar_BOQ1"/>
      <sheetName val="BAHAN_&amp;_ALAT1"/>
      <sheetName val="Mark_UP1"/>
      <sheetName val="Jdw_A_M_T1"/>
      <sheetName val="Lamp_-51"/>
      <sheetName val="Pivot_11"/>
      <sheetName val="Pivot_1_(2)1"/>
      <sheetName val="Pivot_1_(3)1"/>
      <sheetName val="Pivot_1_(4)1"/>
      <sheetName val="Analisa_Tehnik_Alat1"/>
      <sheetName val="ANAL_PROD_ALAT1"/>
      <sheetName val="Earth,_Concrete,_Pile1"/>
      <sheetName val="Soil_factor1"/>
      <sheetName val="An_Biaya"/>
      <sheetName val="E_Adm"/>
      <sheetName val="Perhit_Alat"/>
      <sheetName val="bhn_FINAL6"/>
      <sheetName val="H_Sat_Jembatan6"/>
      <sheetName val="DIV_26"/>
      <sheetName val="ANALISA_GR_x005f_x0000__x6"/>
      <sheetName val="DIV_14"/>
      <sheetName val="_SAT_PL6"/>
      <sheetName val="RAB_SEKRETARIAT_(1)6"/>
      <sheetName val="BOM_BMS5"/>
      <sheetName val="ANALISA_GR_x005f_x005f_x06"/>
      <sheetName val="Prod_15-8_str5"/>
      <sheetName val="Prod_15-75"/>
      <sheetName val="Prod_15-65"/>
      <sheetName val="Prod_15-55"/>
      <sheetName val="DIV_95"/>
      <sheetName val="PRIST_LIST5"/>
      <sheetName val="Sales_Parameter5"/>
      <sheetName val="DIV_35"/>
      <sheetName val="Valve_PL6"/>
      <sheetName val="Peralatan_PL6"/>
      <sheetName val="ANALISA_GR???5"/>
      <sheetName val="Analisa_Gabungan6"/>
      <sheetName val="Analis_Kusen_1_ESKALASI6"/>
      <sheetName val="anls_space_frame6"/>
      <sheetName val="Analisa_SNI_STANDART_6"/>
      <sheetName val="Total_Harga4"/>
      <sheetName val="Form_I4"/>
      <sheetName val="SP_Kapasitas_TD4"/>
      <sheetName val="an__16"/>
      <sheetName val="AnalisaSIPIL_RIIL5"/>
      <sheetName val="Schedulle_4"/>
      <sheetName val="iNT__Kotak_Lt_34"/>
      <sheetName val="BIIL_ASLI4"/>
      <sheetName val="ANALISA_A-Persiapan4"/>
      <sheetName val="ANALISA_B-Pek_tanah4"/>
      <sheetName val="ANALISA_C-Pek__pondasi4"/>
      <sheetName val="ANALISA_D-Dinding4"/>
      <sheetName val="ANALISA_E-Plesteran4"/>
      <sheetName val="ANALISA_F-Pek_Kayu4"/>
      <sheetName val="ANALISA_G-Pek__beton4"/>
      <sheetName val="ANALISA_J-Pek__Sanitasi4"/>
      <sheetName val="ANALISA_K-Besi_n_aluminium4"/>
      <sheetName val="ANALISA_N-Pek__pengecatan4"/>
      <sheetName val="ANALISA_Q-Pek__Air_Bersih4"/>
      <sheetName val="Isian_Biodata4"/>
      <sheetName val="Daftar_Harga_Dasar4"/>
      <sheetName val="INPUT_HARIAN4"/>
      <sheetName val="BQ_(M&amp;E)4"/>
      <sheetName val="IV__Arsitek_(MC_0)4"/>
      <sheetName val="Satuan_Dasar4"/>
      <sheetName val="Peralatan_(2)4"/>
      <sheetName val="An_Biaya_Kons_(SNI)4"/>
      <sheetName val="Daftar_Harga_Bahan4"/>
      <sheetName val="An_Biaya_Kons_Pek_Kayu_&amp;_Atap4"/>
      <sheetName val="B_-_Norelec6"/>
      <sheetName val="REK_S-CURVE4"/>
      <sheetName val="RAB_14"/>
      <sheetName val="h_sat-bbm4"/>
      <sheetName val="ANAL-SEC_II4"/>
      <sheetName val="ANAL-SEC_III4"/>
      <sheetName val="An_AC_&amp;_Plb4"/>
      <sheetName val="HS_Alat4"/>
      <sheetName val="Div_9_-_Harian4"/>
      <sheetName val="Div_2_-_Drainase4"/>
      <sheetName val="Irregular_Income6"/>
      <sheetName val="FE-1770_P16"/>
      <sheetName val="HS_BHN&amp;UPAH4"/>
      <sheetName val="Analisa_K5"/>
      <sheetName val="Daftar_Alat5"/>
      <sheetName val="HASIL_USAHA_20114"/>
      <sheetName val="Hrg_Satuan4"/>
      <sheetName val="ANAL_BOW4"/>
      <sheetName val="C_S_A4"/>
      <sheetName val="RAB_(A)_(2)4"/>
      <sheetName val="Pay_Items4"/>
      <sheetName val="7_공정표5"/>
      <sheetName val="FIRE_FIGHTING4"/>
      <sheetName val="Data_Upah4"/>
      <sheetName val="TE_TS_FA_LAN_MATV4"/>
      <sheetName val="BQ_Detail4"/>
      <sheetName val="Harga_S_Dasar4"/>
      <sheetName val="KH_L4"/>
      <sheetName val="7_L4"/>
      <sheetName val="MAP_1-24"/>
      <sheetName val="Input_Data4"/>
      <sheetName val="Hrn_I6"/>
      <sheetName val="Hrn_II6"/>
      <sheetName val="Hrn_III6"/>
      <sheetName val="Bgn-Ingg_PLANTATION6"/>
      <sheetName val="Alat_B4"/>
      <sheetName val="Harsat_Alat4"/>
      <sheetName val="D_BOARD4"/>
      <sheetName val="PERALATAN_PROYEK_GOL_III_A4"/>
      <sheetName val="SUB_&amp;_mandor4"/>
      <sheetName val="Up_&amp;_bhn4"/>
      <sheetName val="qc_reading4"/>
      <sheetName val="DIV_85"/>
      <sheetName val="3_2_2_(Rincian)5"/>
      <sheetName val="AN__SCAFOLDING5"/>
      <sheetName val="ENC_144"/>
      <sheetName val="Schedule_Master4"/>
      <sheetName val="BQ_Pivot_utk_Analisa_&amp;_SDBP_4"/>
      <sheetName val="M+U_Pivot4"/>
      <sheetName val="Fin_Sum4"/>
      <sheetName val="REG_TOTAL4"/>
      <sheetName val="An_14"/>
      <sheetName val="An_34"/>
      <sheetName val="An_24"/>
      <sheetName val="ANALISA_GR_x04"/>
      <sheetName val="a_h_ars_sum4"/>
      <sheetName val="a_h_ars4"/>
      <sheetName val="Daftar_Harga_Satuan_Gaji4"/>
      <sheetName val="Daftar_Harga_Satuan_Bahan4"/>
      <sheetName val="Rate_Analysis4"/>
      <sheetName val="Tracking_Schedule_R-14"/>
      <sheetName val="analis_RSUD4"/>
      <sheetName val="PLATE_bataco4"/>
      <sheetName val="ANALISA_SNI'12_4"/>
      <sheetName val="Category_detail4"/>
      <sheetName val="HGS_Jan_20074"/>
      <sheetName val="PENYAMBUNGAN_DAYA4"/>
      <sheetName val="M2_SQUARE_(C)4"/>
      <sheetName val="Marka_Jalan4"/>
      <sheetName val="PAGAR_PEMBATAS_JALAN4"/>
      <sheetName val="Rigid_Beton4"/>
      <sheetName val="Separator_4"/>
      <sheetName val="ST_CAROLUS_(C)4"/>
      <sheetName val="F_ALARM4"/>
      <sheetName val="2016-405_MR4"/>
      <sheetName val="Reloc_&amp;_Living_Cost4"/>
      <sheetName val="TS_(A3)4"/>
      <sheetName val="310000_CABANG_V4"/>
      <sheetName val="IN_4"/>
      <sheetName val="RKP_PLUMBING4"/>
      <sheetName val="Hua_Yang_Quarterly4"/>
      <sheetName val="Lead_Schedule4"/>
      <sheetName val="Gal_tanah4"/>
      <sheetName val="Gaji_Pokok4"/>
      <sheetName val="T__Proyek-Jabatan4"/>
      <sheetName val="T__Lokasi4"/>
      <sheetName val="T__Rumah4"/>
      <sheetName val="T__Transport4"/>
      <sheetName val="B_T4"/>
      <sheetName val="K__1114"/>
      <sheetName val="K_311A4"/>
      <sheetName val="K__8104"/>
      <sheetName val="TS_MINGGUAN_rev_(2)4"/>
      <sheetName val="LIST_ANHARSAT4"/>
      <sheetName val="320000_CABANG_VI4"/>
      <sheetName val="REKAP_A_BESAR4"/>
      <sheetName val="TJ_JATI4"/>
      <sheetName val="RBP-_24"/>
      <sheetName val="AK-2004_(2)4"/>
      <sheetName val="HRG_DSR_APP4"/>
      <sheetName val="T_material4"/>
      <sheetName val="Metod_TWR4"/>
      <sheetName val="EARTH_WORKS4"/>
      <sheetName val="DHS_AC4"/>
      <sheetName val="Rincian_ME4"/>
      <sheetName val="Daftar_BOQ2"/>
      <sheetName val="BAHAN_&amp;_ALAT2"/>
      <sheetName val="S_Curve_Renc__RAP1"/>
      <sheetName val="Mark_UP2"/>
      <sheetName val="Jdw_A_M_T2"/>
      <sheetName val="Lamp_-52"/>
      <sheetName val="Pivot_12"/>
      <sheetName val="Pivot_1_(2)2"/>
      <sheetName val="Pivot_1_(3)2"/>
      <sheetName val="Pivot_1_(4)2"/>
      <sheetName val="Analisa_Tehnik_Alat2"/>
      <sheetName val="ANAL_PROD_ALAT2"/>
      <sheetName val="Earth,_Concrete,_Pile2"/>
      <sheetName val="Soil_factor2"/>
      <sheetName val="Analisa_Alat_Berat1"/>
      <sheetName val="An_Biaya1"/>
      <sheetName val="E_Adm1"/>
      <sheetName val="Perhit_Alat1"/>
      <sheetName val="1_21"/>
      <sheetName val="BOX_KACAB_RM1"/>
      <sheetName val="UPAH_1"/>
      <sheetName val="12mar98_electronic1"/>
      <sheetName val="Sat_Bah___Up1"/>
      <sheetName val="D_861"/>
      <sheetName val="Daftar_upah_&amp;_material1"/>
      <sheetName val="Vol_1"/>
      <sheetName val="Hrg_Dasar1"/>
      <sheetName val="Cipinang"/>
      <sheetName val="Bek_Sloof"/>
      <sheetName val="기준"/>
      <sheetName val="ITEM ADD"/>
      <sheetName val="daf kh"/>
      <sheetName val="D 10 Analisa HSP"/>
      <sheetName val="Cacth Basin1"/>
      <sheetName val="hsp-STR-ARS"/>
      <sheetName val="Cover (sh 1)"/>
      <sheetName val="Units"/>
      <sheetName val="Instructions"/>
      <sheetName val="k613k804"/>
      <sheetName val="k805k885"/>
      <sheetName val="KODEREKG"/>
      <sheetName val="anal.K"/>
      <sheetName val="CPC"/>
      <sheetName val="HPP_0503"/>
      <sheetName val="SheetGMP"/>
      <sheetName val="SheetGMT"/>
      <sheetName val="J-OPS-INT"/>
      <sheetName val="Source"/>
      <sheetName val="RFQ"/>
      <sheetName val="SPLIT of Work"/>
      <sheetName val="BOQ(Nacala Port)"/>
      <sheetName val="RAB.STR,ARS"/>
      <sheetName val="JADWAL "/>
      <sheetName val="Register"/>
      <sheetName val="DATA WP"/>
      <sheetName val="INFO UMUM"/>
      <sheetName val="FORM ANL"/>
      <sheetName val="DET 1"/>
      <sheetName val="DET 2"/>
      <sheetName val="K_641A"/>
      <sheetName val="SGLD-DAWAR"/>
      <sheetName val="-----------BOQ_2021"/>
      <sheetName val="x4-Basic_Price"/>
      <sheetName val="-----------Rekap_2021"/>
      <sheetName val="HD_Material"/>
      <sheetName val="HPS_Sub_Upah"/>
      <sheetName val="HSD_Bahan"/>
      <sheetName val="HSD_Alat"/>
      <sheetName val="Sum_IF"/>
      <sheetName val="HSD_Upah"/>
      <sheetName val="H.Material, Upah &amp; Alat"/>
      <sheetName val="Analisa H.Sat.Pek."/>
      <sheetName val="Rek_Anal"/>
      <sheetName val="Har-sat-dasr"/>
      <sheetName val="Upah,Bahan.Alat"/>
      <sheetName val="A-ALAT"/>
      <sheetName val="Progres Rasio LR"/>
      <sheetName val="Analisa Harsat CCO Intern"/>
      <sheetName val="AnHarSat Real Saat Ini"/>
      <sheetName val="AnHarSat Real Sd Saat Lalu"/>
      <sheetName val="Cost Control Utk Perub RAP"/>
      <sheetName val="K5"/>
      <sheetName val="Pemakaian Bahan"/>
      <sheetName val="Pengadaan Bahan"/>
      <sheetName val="Volume Intern"/>
      <sheetName val="Sel Dev"/>
      <sheetName val="Progress Ekstern"/>
      <sheetName val="Laporan Harian"/>
      <sheetName val="Harsat SubKon"/>
      <sheetName val="Schedule UBA"/>
      <sheetName val="Rekap K5"/>
      <sheetName val="R. RapatCCO"/>
      <sheetName val="Biaya LONSTAD"/>
      <sheetName val="Laporan Mingguan"/>
      <sheetName val="Rekap MC"/>
      <sheetName val="BA Evaluasi"/>
      <sheetName val="BA Fisik"/>
      <sheetName val="Evaluasi CCO"/>
      <sheetName val="Hsl Evaluasi"/>
      <sheetName val="Lap Pek 2"/>
      <sheetName val="Lap Pek 1"/>
      <sheetName val="Penilaian Hasil FHO"/>
      <sheetName val="Penilaian Hasil PHO"/>
      <sheetName val="Penyampaian Evaluasi"/>
      <sheetName val="Permhnan CCO1"/>
      <sheetName val="Permhnan CCO2"/>
      <sheetName val="Permhnan FHO"/>
      <sheetName val="Permhnan PHO"/>
      <sheetName val="Persetujuan CCO1"/>
      <sheetName val="Persetujuan CCO2"/>
      <sheetName val="Proposal"/>
      <sheetName val="RAP Change"/>
      <sheetName val="Schedule Intern"/>
      <sheetName val="Rekap Sisa Bahan"/>
      <sheetName val="RAP Sisa"/>
      <sheetName val="EARNED VALUE"/>
      <sheetName val="Permhnan UM"/>
      <sheetName val="Und. RptFHO"/>
      <sheetName val="Und. RptPHO"/>
      <sheetName val="Accept. Letter"/>
      <sheetName val="upendafpujember"/>
      <sheetName val="USERTIFIKASI"/>
      <sheetName val="UNI KARYA"/>
      <sheetName val="MISC"/>
      <sheetName val="CONC"/>
      <sheetName val="EXC"/>
      <sheetName val="Input Harga Produk Upah Pekerja"/>
      <sheetName val="SBD"/>
      <sheetName val="Div6"/>
      <sheetName val="CTSB"/>
      <sheetName val="upah(L)"/>
      <sheetName val="bahan(M)"/>
      <sheetName val="Data Umum Penawaran"/>
      <sheetName val="HBU"/>
      <sheetName val="hrga dasar"/>
      <sheetName val="Lamp-4 Sat-Das"/>
      <sheetName val=" UPAH &amp; BAHAN"/>
      <sheetName val="daun alumunium "/>
      <sheetName val="Cco (2)"/>
      <sheetName val="Break_down"/>
      <sheetName val="96.12"/>
      <sheetName val="bahan2014"/>
      <sheetName val="Analisa_Survey"/>
      <sheetName val="hasil survey"/>
      <sheetName val="DAF HAR_ARS"/>
      <sheetName val="TERBIL prog 2017"/>
      <sheetName val="H ALAT"/>
      <sheetName val="REK PEN"/>
      <sheetName val="HRGBHN"/>
      <sheetName val="Analis Alat"/>
      <sheetName val="Lacori"/>
      <sheetName val="RAB-2006-Total"/>
      <sheetName val="EX2500FIX"/>
      <sheetName val="Asset List"/>
      <sheetName val="Component History"/>
      <sheetName val="Forecast"/>
      <sheetName val="Status"/>
      <sheetName val="Status 056C - 059C"/>
      <sheetName val="SNI_21-3-093"/>
      <sheetName val="Rincian_Biaya_RKM_I3"/>
      <sheetName val="kriteria_sgl3"/>
      <sheetName val="Harga_bahan___upah3"/>
      <sheetName val="HRG-_UPAH3"/>
      <sheetName val="ANALISA_WIKA3"/>
      <sheetName val="KAN__LOKAL3"/>
      <sheetName val="Rekap_Anl3"/>
      <sheetName val="Pivot_Table3"/>
      <sheetName val="anal-drainase,tanah&amp;ps_batu3"/>
      <sheetName val="Perhitungan_KC_ke_SUBKON3"/>
      <sheetName val="surat_3"/>
      <sheetName val="Titik_kabel3"/>
      <sheetName val="見積計算2005年_1"/>
      <sheetName val="bahan_SNI1"/>
      <sheetName val="DUTCH_CONE1"/>
      <sheetName val="ANALISA_SNI'07rootsREV1"/>
      <sheetName val="Bill_2__PL_-_SUPPLY_A1"/>
      <sheetName val="SAT_PL1"/>
      <sheetName val="SNI_FIX1"/>
      <sheetName val="Mk_Marka"/>
      <sheetName val="Mk_Base"/>
      <sheetName val="Tabel_Bantu_&amp;_Lembar_Soal"/>
      <sheetName val="1_1_Barrette_pile"/>
      <sheetName val="A_STUAN"/>
      <sheetName val="NP_umum"/>
      <sheetName val="Daf_Peralatan"/>
      <sheetName val="Daf_Upah_&amp;_Bahan"/>
      <sheetName val="Mercu_Bulat"/>
      <sheetName val="Olak_USBR"/>
      <sheetName val="Mob_(2)"/>
      <sheetName val="hit_str"/>
      <sheetName val="D_Kf"/>
      <sheetName val="D_H_1"/>
      <sheetName val="D_H_10"/>
      <sheetName val="D_H_11"/>
      <sheetName val="D_H_12"/>
      <sheetName val="D_H_13"/>
      <sheetName val="D_H_2"/>
      <sheetName val="D_H_3"/>
      <sheetName val="D_H_4"/>
      <sheetName val="D_H_5"/>
      <sheetName val="D_H_6"/>
      <sheetName val="D_H_7"/>
      <sheetName val="D_H_8"/>
      <sheetName val="D_H_9"/>
      <sheetName val="Rekapan_Divisi_7_3_(Rev)"/>
      <sheetName val="Vol_Pek"/>
      <sheetName val="Inkindo_2015"/>
      <sheetName val="BQ_Pipeline_Eva_pek"/>
      <sheetName val="WF_"/>
      <sheetName val="VK_ARS"/>
      <sheetName val="B___Norelec"/>
      <sheetName val="POS_1"/>
      <sheetName val="POS_2"/>
      <sheetName val="Ware_House"/>
      <sheetName val="Hunian_Staf"/>
      <sheetName val="Pemadam_Kebakaran"/>
      <sheetName val="Gd__Rekreasi_&amp;_olah_Raga"/>
      <sheetName val="Site_Plan"/>
      <sheetName val="Pekerjaan_"/>
      <sheetName val="RAB 2007"/>
      <sheetName val="HALO"/>
      <sheetName val="Analisa  BOW"/>
      <sheetName val="HRG BAHAN _ UPAH okk"/>
      <sheetName val="AnalisaFas.O&amp;P"/>
      <sheetName val="L_TIGA"/>
      <sheetName val="L-TIGA"/>
      <sheetName val="HARGA (2)"/>
      <sheetName val="HRG.TRIWULAN II 2009"/>
      <sheetName val="맨홀수량산출"/>
      <sheetName val="97 사업추정(WEKI)"/>
      <sheetName val="Progress.fisik-4"/>
      <sheetName val="14. harsat"/>
      <sheetName val="CF -Update 31Jul06"/>
      <sheetName val="ANALISA BARU 40 M"/>
      <sheetName val="HARGA USULAN (SURVEYtO2011"/>
      <sheetName val="Ahs.2"/>
      <sheetName val="AO-UMUM"/>
      <sheetName val="0+000-0+025"/>
      <sheetName val="0+044-0+050"/>
      <sheetName val="0+065-0+075"/>
      <sheetName val="0+100-0+125"/>
      <sheetName val="0+150-0+175"/>
      <sheetName val="0+200-0+225"/>
      <sheetName val="Prosentase"/>
      <sheetName val="7.PEK-STRUKTUR"/>
      <sheetName val="Daf Bahan"/>
      <sheetName val="COST-PERSON-J.O."/>
      <sheetName val="UTILITAS MEK"/>
      <sheetName val="D_6"/>
      <sheetName val="D_7"/>
      <sheetName val="Sheet23"/>
      <sheetName val="Met_Pas Batu"/>
      <sheetName val="Full COA 4.5.06"/>
      <sheetName val="Daftar"/>
      <sheetName val="owner_estimate"/>
      <sheetName val="MasterSheet"/>
      <sheetName val="F1771-V"/>
      <sheetName val="Bal 1997-1998"/>
      <sheetName val="Links"/>
      <sheetName val="Profit Bdx Capex"/>
      <sheetName val="B.U ARC"/>
      <sheetName val="B.U STR"/>
      <sheetName val="Pek. Atap"/>
      <sheetName val="Pek. Besi &amp; Alumunium"/>
      <sheetName val="Pek. Dinding"/>
      <sheetName val="Pek Keramik"/>
      <sheetName val="Pek. Kunci &amp; Kaca"/>
      <sheetName val="Pek. Kusen"/>
      <sheetName val="Pek. Landscape"/>
      <sheetName val="Pek. Cat"/>
      <sheetName val="Pek. Persiapan"/>
      <sheetName val="Pek. Plafond"/>
      <sheetName val="Pek. Plesteran"/>
      <sheetName val="Pek. Pondasi"/>
      <sheetName val="Pek. Sanitasi"/>
      <sheetName val="Pek. Tanah"/>
      <sheetName val="RESOURCES"/>
      <sheetName val="B.U.VOL"/>
      <sheetName val="hub"/>
      <sheetName val="2002"/>
      <sheetName val="unit weight"/>
      <sheetName val="RAB Strukutr"/>
      <sheetName val="MC1,2"/>
      <sheetName val="perkerasan rigid"/>
      <sheetName val="Solar"/>
      <sheetName val="OLI HEQ"/>
      <sheetName val="PT. LEVEL 8 UTAMA -005"/>
      <sheetName val="유림골조"/>
      <sheetName val="ES_PARK"/>
      <sheetName val="COMPLEXALL"/>
      <sheetName val="PI"/>
      <sheetName val="공통비총괄표"/>
      <sheetName val="차액보증"/>
      <sheetName val="Steel-Twr"/>
      <sheetName val="Anls Hrg"/>
      <sheetName val="M. Onsite"/>
      <sheetName val="DB-Sum"/>
      <sheetName val="DB SMT BANUS"/>
      <sheetName val="LMBAR ASISTENSI"/>
      <sheetName val="JAN"/>
      <sheetName val="Bid Summary"/>
      <sheetName val="1997"/>
      <sheetName val="SPREAD_SHEET5"/>
      <sheetName val="Tie_Beam_GN5"/>
      <sheetName val="Tangga_GN5"/>
      <sheetName val="BoQ_C45"/>
      <sheetName val="2_35"/>
      <sheetName val="3_ALS-STR-PDS5"/>
      <sheetName val="Analisa_ME5"/>
      <sheetName val="D_&amp;_W_sizes5"/>
      <sheetName val="bill_3_95"/>
      <sheetName val="2_45"/>
      <sheetName val="2_55"/>
      <sheetName val="2_65"/>
      <sheetName val="2_75"/>
      <sheetName val="3_17"/>
      <sheetName val="3_105"/>
      <sheetName val="3_115"/>
      <sheetName val="3_125"/>
      <sheetName val="3_25"/>
      <sheetName val="3_35"/>
      <sheetName val="3_45"/>
      <sheetName val="3_85"/>
      <sheetName val="3_95"/>
      <sheetName val="LD_calc5"/>
      <sheetName val="COSTING_Option_15"/>
      <sheetName val="Gorong_Aramco5"/>
      <sheetName val="LIST_MATERIAL5"/>
      <sheetName val="Prod_025"/>
      <sheetName val="Stock_Material5"/>
      <sheetName val="ANALISA_GR_x005f_x0000__x005f_x005f_x5"/>
      <sheetName val="harga_sat5"/>
      <sheetName val="Pek_persiapan5"/>
      <sheetName val="LAL_-_PASAR_PAGI_5"/>
      <sheetName val="Kurva_S5"/>
      <sheetName val="Analisa_Quarry5"/>
      <sheetName val="dayvol_WEDI5"/>
      <sheetName val="dayvol_adibarat5"/>
      <sheetName val="BQ_All_25"/>
      <sheetName val="_5"/>
      <sheetName val="ANALISA_GR_x1"/>
      <sheetName val="box_culvert5"/>
      <sheetName val="NP_(4)5"/>
      <sheetName val="Bill_Of_Quantity5"/>
      <sheetName val="ANALISA_GR_x005f_x005f_x005f_x005f_x005f_x005f_x5"/>
      <sheetName val="Formulir_7_65"/>
      <sheetName val="EXTERNAL_WORK2"/>
      <sheetName val="STOK_MAT2"/>
      <sheetName val="MAP_GAB2"/>
      <sheetName val="Sales_Rental2"/>
      <sheetName val="HR_Detail2"/>
      <sheetName val="N_Tnh"/>
      <sheetName val="K_013"/>
      <sheetName val="K_030"/>
      <sheetName val="K_040"/>
      <sheetName val="K_121"/>
      <sheetName val="K_123"/>
      <sheetName val="K_220"/>
      <sheetName val="K_225"/>
      <sheetName val="K_231"/>
      <sheetName val="K_310"/>
      <sheetName val="K_322"/>
      <sheetName val="K_325"/>
      <sheetName val="K_422"/>
      <sheetName val="K_513"/>
      <sheetName val="K_528"/>
      <sheetName val="K_612"/>
      <sheetName val="K_615"/>
      <sheetName val="K_616"/>
      <sheetName val="K_617"/>
      <sheetName val="K_618"/>
      <sheetName val="K_631"/>
      <sheetName val="K_637"/>
      <sheetName val="K_638"/>
      <sheetName val="K_641"/>
      <sheetName val="K_720"/>
      <sheetName val="K_730"/>
      <sheetName val="K_880"/>
      <sheetName val="TMS_Llg1"/>
      <sheetName val="RAB_&amp;_RCO_OWNER_VERS_2"/>
      <sheetName val="UPAH_B_KAS__2_2"/>
      <sheetName val="TOTAL_UPAH2"/>
      <sheetName val="RAB_NEGO_17_01_182"/>
      <sheetName val="Prd_1-012"/>
      <sheetName val="Prd_1-022"/>
      <sheetName val="SPI_GMBH2"/>
      <sheetName val="URAIAN_1"/>
      <sheetName val="BQ_Arsit3"/>
      <sheetName val="An_HarSatPek3"/>
      <sheetName val="Sat_Bah_&amp;_Up3"/>
      <sheetName val="2-Genset_print3"/>
      <sheetName val="Bill_2_1_Basement_41_"/>
      <sheetName val="HSU_2016"/>
      <sheetName val="DAF_HRG"/>
      <sheetName val="HSBU_ANA"/>
      <sheetName val="PRY_01-82"/>
      <sheetName val="rincian_A1"/>
      <sheetName val="Harga_Satuan_Bahan1"/>
      <sheetName val="Bill_2_32"/>
      <sheetName val="Bill_2_5B2"/>
      <sheetName val="Bill_2_12"/>
      <sheetName val="uph_bhn2"/>
      <sheetName val="BAHAN_20171"/>
      <sheetName val="Price_Persiapan_dan_Penunjang1"/>
      <sheetName val="PEK__BETON"/>
      <sheetName val="ANALISA_SNI'07(Bangli)1"/>
      <sheetName val="HARGA_RAP1"/>
      <sheetName val="Berat_Vol1"/>
      <sheetName val="A_HARSAT_ARS"/>
      <sheetName val="Rekap_BQ-Pompong"/>
      <sheetName val="schedule_kurva_s"/>
      <sheetName val="L_3"/>
      <sheetName val="REKAP_MC_1"/>
      <sheetName val="BILL_MC_1"/>
      <sheetName val="Harga_S_Dasar_UNTUK_IDISI"/>
      <sheetName val="An__ang"/>
      <sheetName val="Appendix_2(SatDas)"/>
      <sheetName val="RINC_FIN_T4___3_"/>
      <sheetName val="RINC_FIN_T4___2_"/>
      <sheetName val="RINC_hotel"/>
      <sheetName val="RINC_FIN_T4_"/>
      <sheetName val="Analisa_BOW_07"/>
      <sheetName val="Input_monthly_capex"/>
      <sheetName val="3_3b"/>
      <sheetName val="STD_Lanjutan"/>
      <sheetName val="NS_Lanjutan"/>
      <sheetName val="system_&amp;_LOOK_UP_FUNC"/>
      <sheetName val="Daftar_Upah,Bhn,&amp;_alat2"/>
      <sheetName val="Anls_K1"/>
      <sheetName val="Anls_E1"/>
      <sheetName val="LAL___PASAR_PAGI_"/>
      <sheetName val="Ind_MP_Sch_"/>
      <sheetName val="HU_P_BARU"/>
      <sheetName val="HU_P_LAMA"/>
      <sheetName val="Field_DCPT"/>
      <sheetName val="ocean_voyage"/>
      <sheetName val="Summary_Sheets"/>
      <sheetName val="RAW_MATERIALS_"/>
      <sheetName val="rab_me_by_owner"/>
      <sheetName val="__Users_debby_Documents_TA_2021"/>
      <sheetName val="_E3_ELEVATED_ELEVATED_SLAB_xls_"/>
      <sheetName val="MAIN_BQ"/>
      <sheetName val="harsat_sdy"/>
      <sheetName val="1b_bill"/>
      <sheetName val="a_2"/>
      <sheetName val="Harga_Mat_"/>
      <sheetName val="urtek_mpu"/>
      <sheetName val="Asumsi_Kecil"/>
      <sheetName val="BEBAN_UMUM"/>
      <sheetName val="3__BRP"/>
      <sheetName val="Bayar_(2)"/>
      <sheetName val="Daf_Harga"/>
      <sheetName val="Bahan__SNI"/>
      <sheetName val="OE-8,4(3)_A_Skampal"/>
      <sheetName val="B_P"/>
      <sheetName val="harga_pipa_dan_acc_"/>
      <sheetName val="PERHITUNGAN_LUMPSUM"/>
      <sheetName val="ANALISA_SNI_BOW"/>
      <sheetName val="610_052"/>
      <sheetName val="610_062"/>
      <sheetName val="610_072"/>
      <sheetName val="610_082"/>
      <sheetName val="Upah,_alat_&amp;_harsat"/>
      <sheetName val="SKEDUL_AV-05"/>
      <sheetName val="Hrg_Dsr"/>
      <sheetName val="5(Prog3&amp;Escl_stup)"/>
      <sheetName val="Cover_(x)"/>
      <sheetName val="Cor_Apt"/>
      <sheetName val="Anal_HPS"/>
      <sheetName val="7_2"/>
      <sheetName val="HSDRAIN_XLS"/>
      <sheetName val="HSMISC_XLS"/>
      <sheetName val="LAP_JUAL"/>
      <sheetName val="ANALISA_PEK_UMUM"/>
      <sheetName val="5-daftar_Peralatan"/>
      <sheetName val="B_U_A"/>
      <sheetName val="sched_pelaks"/>
      <sheetName val="UPAH_PEKERJA"/>
      <sheetName val="OPNAME_COMM-10+825-10+300"/>
      <sheetName val="BAJA_TUL"/>
      <sheetName val="ANL_2_1"/>
      <sheetName val="absen_mekanik&amp;log2"/>
      <sheetName val="EXTERNAL__(revisi_1)"/>
      <sheetName val="DATA_2009"/>
      <sheetName val="TARGET_RAKER_"/>
      <sheetName val="target_raker_1"/>
      <sheetName val="HS_KALIJATI"/>
      <sheetName val="610_03a_15-7"/>
      <sheetName val="Alat_tanah_dan_Struktur_(10-05)"/>
      <sheetName val="Alat_tanah_dan_Struktur_(03-09)"/>
      <sheetName val="RPP01_6"/>
      <sheetName val="cons_workpapers"/>
      <sheetName val="equity_of_abacus"/>
      <sheetName val="ANALISA_TENDER"/>
      <sheetName val="Marshal_-1"/>
      <sheetName val="trf_d-i"/>
      <sheetName val="HS_Dasar_"/>
      <sheetName val="Prod_Alat_(Cianten-1)"/>
      <sheetName val="H_&amp;_U"/>
      <sheetName val="AnBiaya_OperasionalAlat"/>
      <sheetName val="Analisa_PEMB__UTAMA"/>
      <sheetName val="URUTAN_BUKA"/>
      <sheetName val="Project_-_Info"/>
      <sheetName val="ANALISA_GR?_x"/>
      <sheetName val="Ahs_1"/>
      <sheetName val="an__struktur"/>
      <sheetName val="rms_remunerasi"/>
      <sheetName val="Piping_Cost"/>
      <sheetName val="time_schedulle"/>
      <sheetName val="pas_pipa"/>
      <sheetName val="KOTO_BARU"/>
      <sheetName val="MATA_AIR"/>
      <sheetName val="pengad_pipa"/>
      <sheetName val="JEMBATAN_PIPA_100"/>
      <sheetName val="jembatan_pipa_150"/>
      <sheetName val="rehab_pipa_100"/>
      <sheetName val="SIPM_SMEA"/>
      <sheetName val="ANALISA_PNL"/>
      <sheetName val="H__Dasar"/>
      <sheetName val="_hrg_bhn"/>
      <sheetName val="22_Operasional_Kegiatan"/>
      <sheetName val="MP_MOB"/>
      <sheetName val="Eng_Hrs_(HO)"/>
      <sheetName val="Hrg_Sat1"/>
      <sheetName val="RESUME_REALISASI"/>
      <sheetName val="ANSAT_K'AYI"/>
      <sheetName val="rkpm_2007"/>
      <sheetName val="Rkp_str"/>
      <sheetName val="Rkp_site"/>
      <sheetName val="Rab_Site"/>
      <sheetName val="calc_"/>
      <sheetName val="Up___bhn"/>
      <sheetName val="AHS_Aspal"/>
      <sheetName val="Schedulle_Rehab"/>
      <sheetName val="OH_Transportasi"/>
      <sheetName val="OH_Insentif"/>
      <sheetName val="Lamp_BAP"/>
      <sheetName val="RAB_alternatif_(2)_mendekati_ok"/>
      <sheetName val="7_01"/>
      <sheetName val="PRINT-UAB_(2)"/>
      <sheetName val="Div_2_Pek__tanah"/>
      <sheetName val="Div_3_Pek_pondasi"/>
      <sheetName val="Divisi_3_pek_beton"/>
      <sheetName val="Divisi_4_Pek__Besi_&amp;_Alumunium"/>
      <sheetName val="Div_4_Pek__Pasangan_dinding"/>
      <sheetName val="Divisi_4_Pekerjaan_Plesteran_"/>
      <sheetName val="Div_4_Pek_Penutup_lantai&amp;ding"/>
      <sheetName val="Div_4_Penutup_atap"/>
      <sheetName val="Div_4_Pek__Kayu"/>
      <sheetName val="Div_4_Pek__kunci&amp;kaca"/>
      <sheetName val="Div_4_Pek__Pengecatan"/>
      <sheetName val="Div_5_Pek__Sanitasi_dlm_gedung"/>
      <sheetName val="Divisi_2_pekerjaan_persiapan"/>
      <sheetName val="Pek_Listrik"/>
      <sheetName val="Ongkos_Angkut"/>
      <sheetName val="TOKO_UPAH_&amp;_BAHAN"/>
      <sheetName val="MC1,2_fd"/>
      <sheetName val="Harga_Bahan,Upah_dan_alat"/>
      <sheetName val="Analisa_Q"/>
      <sheetName val="ANALISA_persiapn"/>
      <sheetName val="ANALISA_pek_tanah"/>
      <sheetName val="ANALISA_pek__pondasi"/>
      <sheetName val="ANALISA_dinding"/>
      <sheetName val="ANALISA_plesteran"/>
      <sheetName val="ANALISA_Pek_Kayu"/>
      <sheetName val="ANALISA_Pek__beton"/>
      <sheetName val="ANALISA_Pek_penutup_atap"/>
      <sheetName val="ANALISA_Pek__langit2"/>
      <sheetName val="ANALISA_Pek__sanitasi"/>
      <sheetName val="ANALISA_besi_n_aluminium"/>
      <sheetName val="ANALISA_Pek__kunci_n_kaca"/>
      <sheetName val="ANALISA_Pek__lantai_n_dinding"/>
      <sheetName val="ANALISA_Pek__pengecatan"/>
      <sheetName val="ANALISA_Pek__Listrik"/>
      <sheetName val="K_2251"/>
      <sheetName val="HARSAT_UPAH_BAHAN"/>
      <sheetName val="Harga_Sat_Dasar"/>
      <sheetName val="REKAP_K3"/>
      <sheetName val="Analisa_HS"/>
      <sheetName val="HPS_PC"/>
      <sheetName val="Rek_Analisa"/>
      <sheetName val="KIB_C_GEDUNG_&amp;_BANGUNAN"/>
      <sheetName val="analisa_ARS"/>
      <sheetName val="U_anal2"/>
      <sheetName val="Rekap_ARP"/>
      <sheetName val="10__Harsat_Dasar"/>
      <sheetName val="M_Pekerjaan"/>
      <sheetName val="ELEC_STIS"/>
      <sheetName val="1__BQ"/>
      <sheetName val="Harga_Dasar_Material"/>
      <sheetName val="Harga_Dasar_UpahSubkon"/>
      <sheetName val="New_Final_Schedule_Total"/>
      <sheetName val="Analisa_HSP"/>
      <sheetName val="Analisa_(ok)"/>
      <sheetName val="cetak_-Div_7_1_Girder"/>
      <sheetName val="Data_Penerimaan_USD"/>
      <sheetName val="Cost_Input_Sheet"/>
      <sheetName val="ANALISA_GRGAH1"/>
      <sheetName val="GALIAN_MEKANIS"/>
      <sheetName val="HARGA_DASAR_"/>
      <sheetName val="Hrg_Readymix"/>
      <sheetName val="UP_Manual"/>
      <sheetName val="KEDUNG_GOONG"/>
      <sheetName val="per_span_35"/>
      <sheetName val="_anal_hrg_sat"/>
      <sheetName val="Data_Alat"/>
      <sheetName val="3_a__Lap_Hasil_Usaha"/>
      <sheetName val="AT_2"/>
      <sheetName val="Satuan_Pek_"/>
      <sheetName val="DED_CIPA"/>
      <sheetName val="ES_STG"/>
      <sheetName val="UBA_RAB"/>
      <sheetName val="DAFTAR_MATERIAL"/>
      <sheetName val="CAB_2"/>
      <sheetName val="RAB_PRO"/>
      <sheetName val="hrg_uph+bhn"/>
      <sheetName val="Rekap_WP"/>
      <sheetName val="REKAPAN_RFM_687"/>
      <sheetName val="2__RAB"/>
      <sheetName val="1__Rekap_A"/>
      <sheetName val="13__Analisa_Biaya_Sewa_Alat"/>
      <sheetName val="6_a__uraian"/>
      <sheetName val="7__pemel_rtn"/>
      <sheetName val="6__Analisa"/>
      <sheetName val="ASPAL_(14)"/>
      <sheetName val="Type_54"/>
      <sheetName val="Type_90"/>
      <sheetName val="Conn__Lib"/>
      <sheetName val="DIV_5_6"/>
      <sheetName val="Dolar_dalam_Rp"/>
      <sheetName val="Inflasi_$"/>
      <sheetName val="Analisa_RAP_ORI"/>
      <sheetName val="R1__GREJA_KATHOLIK"/>
      <sheetName val="B_Price"/>
      <sheetName val="RAB_Komposit"/>
      <sheetName val="AC_WIL_SERANG"/>
      <sheetName val="01A__RAB"/>
      <sheetName val="Public_Area"/>
      <sheetName val="Harga_Bahan_&amp;_Upah_"/>
      <sheetName val="Kebut__Alat"/>
      <sheetName val="Kebut__Bahan"/>
      <sheetName val="Data_Keu"/>
      <sheetName val="Data_Teknik"/>
      <sheetName val="RAP_(2)"/>
      <sheetName val="Rekap_RAP_real"/>
      <sheetName val="inkindo_2021"/>
      <sheetName val="ANALISA_GR_x005f_x005f_x005f_x005F_x0"/>
      <sheetName val="4_Equipment_Cost"/>
      <sheetName val="Financ. Overview"/>
      <sheetName val="Toolbox"/>
      <sheetName val="GN2-Piping-Material"/>
      <sheetName val="eqplist"/>
      <sheetName val="T04-Q strd"/>
      <sheetName val="Main"/>
      <sheetName val="評估0"/>
      <sheetName val="DDD"/>
      <sheetName val="鋼筋資料"/>
      <sheetName val="单位库"/>
      <sheetName val="집계표(OPTION)"/>
      <sheetName val="Galian batu"/>
      <sheetName val="DATA.PCS.BL"/>
      <sheetName val="NP-10"/>
      <sheetName val="NP-6"/>
      <sheetName val="NP-7"/>
      <sheetName val="NP-8"/>
      <sheetName val="Lau Luhung"/>
      <sheetName val="div-5"/>
      <sheetName val="Anal_Gorong2"/>
      <sheetName val="analisa-B"/>
      <sheetName val="dft-harga"/>
      <sheetName val="BTL-Persiapan"/>
      <sheetName val="BTL-Bau"/>
      <sheetName val="BTL-alat"/>
      <sheetName val="BTL-Rupa"/>
      <sheetName val="VA_code"/>
      <sheetName val="HARGA SAT KAMAL OE"/>
      <sheetName val="LARGE"/>
      <sheetName val="ANALISA_GR_x0000__x0000__x00001"/>
      <sheetName val="ANALISA_GR_x005f_x0000__1"/>
      <sheetName val="ANALISA_GR_x0000__x1"/>
      <sheetName val="ANALISA_GR_x0000__x0000__x00003"/>
      <sheetName val="ANALISA_GR_x005f_x0000__3"/>
      <sheetName val="ANALISA_GR_x0000__x0000__x00002"/>
      <sheetName val="ANALISA_GR_x005f_x0000__2"/>
      <sheetName val="ANALISA_GR_x0000__x0000__x00004"/>
      <sheetName val="ANALISA_GR_x005f_x0000__4"/>
      <sheetName val="ANALISA_GR_x0000__x0000__x00005"/>
      <sheetName val="ANALISA_GR_x005f_x0000__5"/>
      <sheetName val="ANALISA_GR_x0000__x0000__x00006"/>
      <sheetName val="ANALISA_GR_x005f_x0000__6"/>
      <sheetName val="ANALISA_GR_x0000__x0000__x00007"/>
      <sheetName val="ANALISA_GR_x005f_x0000__7"/>
      <sheetName val="Detail Proyek lengkap"/>
      <sheetName val="Demolation"/>
      <sheetName val="RAPlenk"/>
      <sheetName val="Rekap RAB_kl"/>
      <sheetName val="RAB_KL"/>
      <sheetName val="Rekap RAB_Amd"/>
      <sheetName val="RAB_Amd"/>
      <sheetName val="REKAP_Dftr_Kuan_Hrg_Amd"/>
      <sheetName val="Dftr_Kuan_Hrg Amd"/>
      <sheetName val="G1 Sheet"/>
      <sheetName val="BL (1)"/>
      <sheetName val="입찰내역 발주처 양식"/>
      <sheetName val="Manpower"/>
      <sheetName val="Equipt,Tools&amp;Cons"/>
      <sheetName val="GAEYO"/>
      <sheetName val="BL_(1)"/>
      <sheetName val="material_"/>
      <sheetName val="입찰내역_발주처_양식"/>
      <sheetName val="upasewa"/>
      <sheetName val="BLANKO HIT."/>
      <sheetName val="NS GD.UGD"/>
      <sheetName val="5-RLP01"/>
      <sheetName val="Kontrak"/>
      <sheetName val="Harga HSPK"/>
      <sheetName val="ANALISA_GR_x00001"/>
      <sheetName val="ANALISA_GR_x00003"/>
      <sheetName val="ANALISA_GR_x00002"/>
      <sheetName val="ANALISA_GR_x00004"/>
      <sheetName val="ANALISA_GR_x00005"/>
      <sheetName val="ANALISA_GR_x00006"/>
      <sheetName val="ANALISA_GR_x00007"/>
      <sheetName val="Jarak"/>
      <sheetName val="L4.PemelRutin"/>
      <sheetName val="U-Bhn"/>
      <sheetName val="A H S P"/>
      <sheetName val="Rekapitulasi H S P"/>
      <sheetName val="Daf.Biaya sewa alat"/>
      <sheetName val="ANTEK-1"/>
      <sheetName val="k300 123"/>
      <sheetName val="Hardasar-PSJJ"/>
      <sheetName val="BAHAN BANGUNAN JUNI 2008"/>
      <sheetName val="res"/>
      <sheetName val="Peralatan (3)"/>
      <sheetName val="pipa"/>
      <sheetName val="HARGA DASAR UPAH DAN BAHAN"/>
      <sheetName val="Camar ac opname"/>
      <sheetName val="KAKTUS KLAS A"/>
      <sheetName val="BANIO PASBATU"/>
      <sheetName val="EQUIP LIST"/>
      <sheetName val="Pri"/>
      <sheetName val="Klas B"/>
      <sheetName val="TBG"/>
      <sheetName val="Besi Dowel"/>
      <sheetName val="K-250"/>
      <sheetName val="Joint Sealent"/>
      <sheetName val="ADIYA"/>
      <sheetName val="CekList"/>
      <sheetName val="REKAP RAP"/>
      <sheetName val="analt"/>
      <sheetName val="Sat Jadi "/>
      <sheetName val="Upah,Bahan, Alat"/>
      <sheetName val="Renc Camp"/>
      <sheetName val="Bantu"/>
      <sheetName val="Volume Ekstern"/>
      <sheetName val="Schedule Bahan"/>
      <sheetName val="Permhnan CCO"/>
      <sheetName val="Persetujuan CCO"/>
      <sheetName val="M E N U"/>
      <sheetName val="Schedule I"/>
      <sheetName val="S D"/>
      <sheetName val="Analisa Bow 08"/>
      <sheetName val="H. Satuan 08"/>
      <sheetName val="Analisa E"/>
      <sheetName val="Hrg.Sat.Alat"/>
      <sheetName val="Hrg.Sat Bahan &amp; Upah"/>
      <sheetName val="R A B"/>
      <sheetName val="anl-b7"/>
      <sheetName val="RAB REHAB"/>
      <sheetName val="Prog"/>
      <sheetName val="KAS-T"/>
      <sheetName val="Renc_K"/>
      <sheetName val="STD GD.UGD"/>
      <sheetName val="1.REKAP"/>
      <sheetName val="ANA-SDA"/>
      <sheetName val="(D) PERSIAPAN&amp;DEwatering"/>
      <sheetName val="(F)Tiang Pancang"/>
      <sheetName val="ANA-SUNGAI"/>
      <sheetName val="(H)Pintu Air"/>
      <sheetName val="(L) Pembersihan"/>
      <sheetName val="ANA-OP2"/>
      <sheetName val="ANA-CAT"/>
      <sheetName val="PIPA PVC"/>
      <sheetName val="ANA-TROTOAR"/>
      <sheetName val="ANA-SNI 2008"/>
      <sheetName val="ANA-OP"/>
      <sheetName val="Hit-O&amp;P"/>
      <sheetName val="Traffic(2a)"/>
      <sheetName val="2e"/>
      <sheetName val="Rekap vol tiap m"/>
      <sheetName val="HARGASATUN"/>
      <sheetName val="SIMPRO(AGST)"/>
      <sheetName val="3-DIV7(2)"/>
      <sheetName val="BAHAN_STR"/>
      <sheetName val="Unit Price Analysis"/>
      <sheetName val="HDS"/>
      <sheetName val="PDMP"/>
      <sheetName val="PCE"/>
      <sheetName val="PRODUK"/>
      <sheetName val="TOOL-ME"/>
      <sheetName val="RXDATA"/>
      <sheetName val=" ratings"/>
      <sheetName val="2-BOQ"/>
      <sheetName val="1-Rekap"/>
      <sheetName val="cargo"/>
      <sheetName val="A_BANTU"/>
      <sheetName val="DAF_7"/>
      <sheetName val="EI-7.1 (2)"/>
      <sheetName val="H. Dasar"/>
      <sheetName val="BAR SCREEN"/>
      <sheetName val="DIV 1"/>
      <sheetName val="BIAYA  ALAT"/>
      <sheetName val="DCF"/>
      <sheetName val="upah_borong"/>
      <sheetName val="satuan_pek"/>
      <sheetName val="7a. Compar.Asphalt (Machine)"/>
      <sheetName val="SchA"/>
      <sheetName val="SchC"/>
      <sheetName val="SewAlat"/>
      <sheetName val="ANAL-SIPIL"/>
      <sheetName val="S MINGGUAN"/>
      <sheetName val="Rab-Komplit"/>
      <sheetName val="Daftar Kuantitas &amp; Harga  MC_0"/>
      <sheetName val="Risalah KOM"/>
      <sheetName val="HaSatUp"/>
      <sheetName val="815"/>
      <sheetName val="QUARY"/>
      <sheetName val="k341k612"/>
      <sheetName val="B.Dsr"/>
      <sheetName val="DAF.ALAT"/>
      <sheetName val="LPP-201"/>
      <sheetName val="B Q 2007"/>
      <sheetName val="Indirect"/>
      <sheetName val="a.4"/>
      <sheetName val="LAP   (11)"/>
      <sheetName val="EXCAVATOR"/>
      <sheetName val="An Hr Sat"/>
      <sheetName val="Harsat Upah &amp; Bahan"/>
      <sheetName val="hallo"/>
      <sheetName val="an.lstrk"/>
      <sheetName val=" Harga Satuan"/>
      <sheetName val="Art"/>
      <sheetName val="AA_Eng"/>
      <sheetName val="U_rate"/>
      <sheetName val="CPAoC"/>
      <sheetName val="HSD UPAH "/>
      <sheetName val="DU-3  - ok"/>
      <sheetName val="Bill-2"/>
      <sheetName val="ANK"/>
      <sheetName val="DH2"/>
      <sheetName val="stg"/>
      <sheetName val="b1"/>
      <sheetName val="S_DAYA"/>
      <sheetName val="pante riek"/>
      <sheetName val="hrg. sat pek"/>
      <sheetName val="DICA AKTIF"/>
      <sheetName val="ANALISA_GR_x005f_x005f_x3"/>
      <sheetName val="ANALISA_GR_x005f_x005f_x4"/>
      <sheetName val="Analisa1_Gedung"/>
      <sheetName val="ANALISA GR?GAH"/>
      <sheetName val="Bank1"/>
      <sheetName val="anal teknik"/>
      <sheetName val="E.MedGas"/>
      <sheetName val="INPUT HARGA"/>
      <sheetName val="met bab3"/>
      <sheetName val="anal bab8"/>
      <sheetName val="Interim"/>
      <sheetName val="PKP2B 2008"/>
      <sheetName val="Controll"/>
      <sheetName val="igp_alt4"/>
      <sheetName val="KONFIRM  AU"/>
      <sheetName val="lookup"/>
      <sheetName val="ARTAGDING"/>
      <sheetName val="MANHATTAN"/>
      <sheetName val="SEMANAN"/>
      <sheetName val="BKPM"/>
      <sheetName val="IGD - nstdr (A)"/>
      <sheetName val="AHS 6_3a _ 2a _"/>
      <sheetName val="Daft Harga"/>
      <sheetName val="DAY"/>
      <sheetName val="7.3.1 PD"/>
      <sheetName val="Sale-Leaseback (2)"/>
      <sheetName val="analis_standar(8m)"/>
      <sheetName val="A_H_S_P"/>
      <sheetName val="Rekapitulasi_H_S_P"/>
      <sheetName val="TABEL_BOQ_"/>
      <sheetName val="Lap_Mingguan"/>
      <sheetName val="HS_Upah"/>
      <sheetName val="HS_Bahan"/>
      <sheetName val="Analisa_(me)"/>
      <sheetName val="HS_Sub-Kon"/>
      <sheetName val="HARGA_SATUAN__"/>
      <sheetName val="MPU__6-3(4)_LastonAC"/>
      <sheetName val="Peleb_Jemb"/>
      <sheetName val="c__Gal_Aspal"/>
      <sheetName val="Modified_Store"/>
      <sheetName val="Drop_Down_Lists"/>
      <sheetName val="TTD"/>
      <sheetName val="K311"/>
      <sheetName val="K342"/>
      <sheetName val="K515"/>
      <sheetName val="K521"/>
      <sheetName val="7. Comparison of Asphalt etc"/>
      <sheetName val="1. Coeficient"/>
      <sheetName val="6. Comparison of Sand Volume"/>
      <sheetName val="5a. Excav. (Machine)"/>
      <sheetName val="2. Coeficient butt fushion"/>
      <sheetName val="A.Alat"/>
      <sheetName val="Div.5"/>
      <sheetName val="Div.6"/>
      <sheetName val="Analisa BOW"/>
      <sheetName val="DAFTAR BESI"/>
      <sheetName val="p. utama 1"/>
      <sheetName val="Rekap 1"/>
      <sheetName val="P-late"/>
      <sheetName val="REKAP_STRUKTUR"/>
      <sheetName val="ANALISA STRUKTUR "/>
      <sheetName val="REKAP ANALISA TO PRINT"/>
      <sheetName val="DATA1"/>
      <sheetName val="K 016"/>
      <sheetName val="K 017"/>
      <sheetName val="K 018"/>
      <sheetName val="K 020"/>
      <sheetName val="K 026"/>
      <sheetName val="K 035"/>
      <sheetName val="K 110"/>
      <sheetName val="K 116"/>
      <sheetName val="K 117"/>
      <sheetName val="K 124"/>
      <sheetName val="K 224"/>
      <sheetName val="K 320"/>
      <sheetName val="K 321"/>
      <sheetName val="K 341"/>
      <sheetName val="K 410"/>
      <sheetName val="K 424"/>
      <sheetName val="K 511"/>
      <sheetName val="K 515"/>
      <sheetName val="K 516"/>
      <sheetName val="K 521"/>
      <sheetName val="K 523"/>
      <sheetName val="K 530"/>
      <sheetName val="K 621"/>
      <sheetName val="K 636"/>
      <sheetName val="K 710"/>
      <sheetName val="K 715"/>
      <sheetName val="K 721"/>
      <sheetName val="K 725"/>
      <sheetName val="K 810"/>
      <sheetName val="K 815"/>
      <sheetName val="ANALIS K"/>
      <sheetName val="Sat_Bahu"/>
      <sheetName val="Evaluasi By"/>
      <sheetName val="Harga bhn dan upah"/>
      <sheetName val="VIII.2.e Alat"/>
      <sheetName val="VIII.2.c UPAH"/>
      <sheetName val="VIII.2.d BAHAN"/>
      <sheetName val="VIII.2.b Analisa"/>
      <sheetName val="2.f Metode Kerja"/>
      <sheetName val="SCH.mingguan"/>
      <sheetName val="grpsr2"/>
      <sheetName val="LEMBAR1"/>
      <sheetName val="REKAP Binder"/>
      <sheetName val="Tiket Binder"/>
      <sheetName val="LAP-MGG-DINAS"/>
      <sheetName val="A.4.3"/>
      <sheetName val="Allowance"/>
      <sheetName val="HD BAHAN"/>
      <sheetName val="HD UPAH"/>
      <sheetName val="kuitansi-konsultan"/>
      <sheetName val="WORK"/>
      <sheetName val="Assmpns"/>
      <sheetName val="Base Case"/>
      <sheetName val="EQUIP"/>
      <sheetName val="Faktur "/>
      <sheetName val="AH"/>
      <sheetName val="AH3"/>
      <sheetName val="AH2"/>
      <sheetName val="부하(성남)"/>
      <sheetName val="Bahan Bangun &amp; Konstruksi"/>
      <sheetName val="an1"/>
      <sheetName val="ut1"/>
      <sheetName val="AMob"/>
      <sheetName val="Konf"/>
      <sheetName val="RK"/>
      <sheetName val="TW3 (2)"/>
      <sheetName val="Bipeg-U(12D2)"/>
      <sheetName val="hrga sat"/>
      <sheetName val="SAT UPH&amp;BHN"/>
      <sheetName val="MANPOWER-RATES"/>
      <sheetName val="Instrument Proc"/>
      <sheetName val="MTO Civil Work"/>
      <sheetName val="Sched 3 (Construction)"/>
      <sheetName val="Sched 1 (Engineering)"/>
      <sheetName val="Sched 2 (Procurement "/>
      <sheetName val="HSPIPING"/>
      <sheetName val="PIPING"/>
    </sheetNames>
    <sheetDataSet>
      <sheetData sheetId="0"/>
      <sheetData sheetId="1"/>
      <sheetData sheetId="2"/>
      <sheetData sheetId="3"/>
      <sheetData sheetId="4"/>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row r="32">
          <cell r="A32">
            <v>0</v>
          </cell>
        </row>
      </sheetData>
      <sheetData sheetId="486"/>
      <sheetData sheetId="487">
        <row r="32">
          <cell r="A32">
            <v>0</v>
          </cell>
        </row>
      </sheetData>
      <sheetData sheetId="488">
        <row r="32">
          <cell r="A32">
            <v>0</v>
          </cell>
        </row>
      </sheetData>
      <sheetData sheetId="489">
        <row r="32">
          <cell r="A32">
            <v>0</v>
          </cell>
        </row>
      </sheetData>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sheetData sheetId="671" refreshError="1"/>
      <sheetData sheetId="672" refreshError="1"/>
      <sheetData sheetId="673"/>
      <sheetData sheetId="674"/>
      <sheetData sheetId="675"/>
      <sheetData sheetId="676"/>
      <sheetData sheetId="677" refreshError="1"/>
      <sheetData sheetId="678"/>
      <sheetData sheetId="679"/>
      <sheetData sheetId="680" refreshError="1"/>
      <sheetData sheetId="681" refreshError="1"/>
      <sheetData sheetId="682"/>
      <sheetData sheetId="683" refreshError="1"/>
      <sheetData sheetId="684"/>
      <sheetData sheetId="685"/>
      <sheetData sheetId="686"/>
      <sheetData sheetId="687"/>
      <sheetData sheetId="688"/>
      <sheetData sheetId="689"/>
      <sheetData sheetId="690" refreshError="1"/>
      <sheetData sheetId="691"/>
      <sheetData sheetId="692"/>
      <sheetData sheetId="693"/>
      <sheetData sheetId="694"/>
      <sheetData sheetId="695"/>
      <sheetData sheetId="696"/>
      <sheetData sheetId="697"/>
      <sheetData sheetId="698"/>
      <sheetData sheetId="699"/>
      <sheetData sheetId="700"/>
      <sheetData sheetId="701">
        <row r="32">
          <cell r="A32">
            <v>0</v>
          </cell>
        </row>
      </sheetData>
      <sheetData sheetId="702"/>
      <sheetData sheetId="703"/>
      <sheetData sheetId="704"/>
      <sheetData sheetId="705"/>
      <sheetData sheetId="706"/>
      <sheetData sheetId="707"/>
      <sheetData sheetId="708"/>
      <sheetData sheetId="709"/>
      <sheetData sheetId="710"/>
      <sheetData sheetId="711" refreshError="1"/>
      <sheetData sheetId="712"/>
      <sheetData sheetId="713"/>
      <sheetData sheetId="714" refreshError="1"/>
      <sheetData sheetId="715"/>
      <sheetData sheetId="716"/>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32">
          <cell r="A32">
            <v>0</v>
          </cell>
        </row>
      </sheetData>
      <sheetData sheetId="990" refreshError="1"/>
      <sheetData sheetId="991" refreshError="1"/>
      <sheetData sheetId="992" refreshError="1"/>
      <sheetData sheetId="993" refreshError="1"/>
      <sheetData sheetId="994" refreshError="1"/>
      <sheetData sheetId="995">
        <row r="32">
          <cell r="A32">
            <v>0</v>
          </cell>
        </row>
      </sheetData>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ow r="32">
          <cell r="A32">
            <v>0</v>
          </cell>
        </row>
      </sheetData>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ow r="32">
          <cell r="A32">
            <v>0</v>
          </cell>
        </row>
      </sheetData>
      <sheetData sheetId="1085" refreshError="1"/>
      <sheetData sheetId="1086" refreshError="1"/>
      <sheetData sheetId="1087" refreshError="1"/>
      <sheetData sheetId="1088" refreshError="1"/>
      <sheetData sheetId="1089" refreshError="1"/>
      <sheetData sheetId="1090"/>
      <sheetData sheetId="1091" refreshError="1"/>
      <sheetData sheetId="1092" refreshError="1"/>
      <sheetData sheetId="1093" refreshError="1"/>
      <sheetData sheetId="1094" refreshError="1"/>
      <sheetData sheetId="1095" refreshError="1"/>
      <sheetData sheetId="1096" refreshError="1"/>
      <sheetData sheetId="1097">
        <row r="4">
          <cell r="A4" t="str">
            <v>Clayey soil</v>
          </cell>
        </row>
      </sheetData>
      <sheetData sheetId="1098">
        <row r="4">
          <cell r="A4" t="str">
            <v>Clayey soil</v>
          </cell>
        </row>
      </sheetData>
      <sheetData sheetId="1099">
        <row r="4">
          <cell r="A4" t="str">
            <v>Clayey soil</v>
          </cell>
        </row>
      </sheetData>
      <sheetData sheetId="1100">
        <row r="4">
          <cell r="A4" t="str">
            <v>Clayey soil</v>
          </cell>
        </row>
      </sheetData>
      <sheetData sheetId="1101">
        <row r="4">
          <cell r="A4" t="str">
            <v>Clayey soil</v>
          </cell>
        </row>
      </sheetData>
      <sheetData sheetId="1102">
        <row r="4">
          <cell r="A4" t="str">
            <v>Clayey soil</v>
          </cell>
        </row>
      </sheetData>
      <sheetData sheetId="1103">
        <row r="4">
          <cell r="A4" t="str">
            <v>Clayey soil</v>
          </cell>
        </row>
      </sheetData>
      <sheetData sheetId="1104">
        <row r="32">
          <cell r="A32">
            <v>0</v>
          </cell>
        </row>
      </sheetData>
      <sheetData sheetId="1105">
        <row r="4">
          <cell r="A4" t="str">
            <v>Clayey soil</v>
          </cell>
        </row>
      </sheetData>
      <sheetData sheetId="1106">
        <row r="4">
          <cell r="A4" t="str">
            <v>Clayey soil</v>
          </cell>
        </row>
      </sheetData>
      <sheetData sheetId="1107">
        <row r="4">
          <cell r="A4" t="str">
            <v>Clayey soil</v>
          </cell>
        </row>
      </sheetData>
      <sheetData sheetId="1108">
        <row r="4">
          <cell r="A4" t="str">
            <v>Clayey soil</v>
          </cell>
        </row>
      </sheetData>
      <sheetData sheetId="1109">
        <row r="4">
          <cell r="A4" t="str">
            <v>Clayey soil</v>
          </cell>
        </row>
      </sheetData>
      <sheetData sheetId="1110">
        <row r="4">
          <cell r="A4" t="str">
            <v>Clayey soil</v>
          </cell>
        </row>
      </sheetData>
      <sheetData sheetId="1111">
        <row r="4">
          <cell r="A4" t="str">
            <v>Clayey soil</v>
          </cell>
        </row>
      </sheetData>
      <sheetData sheetId="1112">
        <row r="4">
          <cell r="A4" t="str">
            <v>Clayey soil</v>
          </cell>
        </row>
      </sheetData>
      <sheetData sheetId="1113">
        <row r="4">
          <cell r="A4" t="str">
            <v>Clayey soil</v>
          </cell>
        </row>
      </sheetData>
      <sheetData sheetId="1114">
        <row r="4">
          <cell r="A4" t="str">
            <v>Clayey soil</v>
          </cell>
        </row>
      </sheetData>
      <sheetData sheetId="1115">
        <row r="4">
          <cell r="A4" t="str">
            <v>Clayey soil</v>
          </cell>
        </row>
      </sheetData>
      <sheetData sheetId="1116">
        <row r="4">
          <cell r="A4" t="str">
            <v>Clayey soil</v>
          </cell>
        </row>
      </sheetData>
      <sheetData sheetId="1117">
        <row r="4">
          <cell r="A4" t="str">
            <v>Clayey soil</v>
          </cell>
        </row>
      </sheetData>
      <sheetData sheetId="1118">
        <row r="4">
          <cell r="A4" t="str">
            <v>Clayey soil</v>
          </cell>
        </row>
      </sheetData>
      <sheetData sheetId="1119">
        <row r="32">
          <cell r="A32">
            <v>0</v>
          </cell>
        </row>
      </sheetData>
      <sheetData sheetId="1120">
        <row r="32">
          <cell r="A32">
            <v>0</v>
          </cell>
        </row>
      </sheetData>
      <sheetData sheetId="1121">
        <row r="4">
          <cell r="A4" t="str">
            <v>Clayey soil</v>
          </cell>
        </row>
      </sheetData>
      <sheetData sheetId="1122">
        <row r="4">
          <cell r="A4" t="str">
            <v>Clayey soil</v>
          </cell>
        </row>
      </sheetData>
      <sheetData sheetId="1123">
        <row r="4">
          <cell r="A4" t="str">
            <v>Clayey soil</v>
          </cell>
        </row>
      </sheetData>
      <sheetData sheetId="1124">
        <row r="4">
          <cell r="A4" t="str">
            <v>Clayey soil</v>
          </cell>
        </row>
      </sheetData>
      <sheetData sheetId="1125">
        <row r="4">
          <cell r="A4" t="str">
            <v>Clayey soil</v>
          </cell>
        </row>
      </sheetData>
      <sheetData sheetId="1126">
        <row r="4">
          <cell r="A4" t="str">
            <v>Clayey soil</v>
          </cell>
        </row>
      </sheetData>
      <sheetData sheetId="1127">
        <row r="32">
          <cell r="A32">
            <v>0</v>
          </cell>
        </row>
      </sheetData>
      <sheetData sheetId="1128">
        <row r="4">
          <cell r="A4" t="str">
            <v>Clayey soil</v>
          </cell>
        </row>
      </sheetData>
      <sheetData sheetId="1129">
        <row r="4">
          <cell r="A4" t="str">
            <v>Clayey soil</v>
          </cell>
        </row>
      </sheetData>
      <sheetData sheetId="1130">
        <row r="4">
          <cell r="A4" t="str">
            <v>Clayey soil</v>
          </cell>
        </row>
      </sheetData>
      <sheetData sheetId="1131">
        <row r="32">
          <cell r="A32">
            <v>0</v>
          </cell>
        </row>
      </sheetData>
      <sheetData sheetId="1132">
        <row r="32">
          <cell r="A32">
            <v>0</v>
          </cell>
        </row>
      </sheetData>
      <sheetData sheetId="1133">
        <row r="32">
          <cell r="A32">
            <v>0</v>
          </cell>
        </row>
      </sheetData>
      <sheetData sheetId="1134">
        <row r="32">
          <cell r="A32">
            <v>0</v>
          </cell>
        </row>
      </sheetData>
      <sheetData sheetId="1135">
        <row r="4">
          <cell r="A4" t="str">
            <v>Clayey soil</v>
          </cell>
        </row>
      </sheetData>
      <sheetData sheetId="1136">
        <row r="32">
          <cell r="A32">
            <v>0</v>
          </cell>
        </row>
      </sheetData>
      <sheetData sheetId="1137">
        <row r="32">
          <cell r="A32">
            <v>0</v>
          </cell>
        </row>
      </sheetData>
      <sheetData sheetId="1138">
        <row r="32">
          <cell r="A32">
            <v>0</v>
          </cell>
        </row>
      </sheetData>
      <sheetData sheetId="1139">
        <row r="32">
          <cell r="A32">
            <v>0</v>
          </cell>
        </row>
      </sheetData>
      <sheetData sheetId="1140">
        <row r="32">
          <cell r="A32">
            <v>0</v>
          </cell>
        </row>
      </sheetData>
      <sheetData sheetId="1141">
        <row r="32">
          <cell r="A32">
            <v>0</v>
          </cell>
        </row>
      </sheetData>
      <sheetData sheetId="1142">
        <row r="32">
          <cell r="A32">
            <v>0</v>
          </cell>
        </row>
      </sheetData>
      <sheetData sheetId="1143">
        <row r="32">
          <cell r="A32">
            <v>0</v>
          </cell>
        </row>
      </sheetData>
      <sheetData sheetId="1144">
        <row r="4">
          <cell r="A4" t="str">
            <v>Clayey soil</v>
          </cell>
        </row>
      </sheetData>
      <sheetData sheetId="1145">
        <row r="32">
          <cell r="A32">
            <v>0</v>
          </cell>
        </row>
      </sheetData>
      <sheetData sheetId="1146">
        <row r="32">
          <cell r="A32">
            <v>0</v>
          </cell>
        </row>
      </sheetData>
      <sheetData sheetId="1147">
        <row r="32">
          <cell r="A32">
            <v>0</v>
          </cell>
        </row>
      </sheetData>
      <sheetData sheetId="1148">
        <row r="32">
          <cell r="A32">
            <v>0</v>
          </cell>
        </row>
      </sheetData>
      <sheetData sheetId="1149">
        <row r="32">
          <cell r="A32">
            <v>0</v>
          </cell>
        </row>
      </sheetData>
      <sheetData sheetId="1150">
        <row r="4">
          <cell r="A4" t="str">
            <v>Clayey soil</v>
          </cell>
        </row>
      </sheetData>
      <sheetData sheetId="1151">
        <row r="4">
          <cell r="A4" t="str">
            <v>Clayey soil</v>
          </cell>
        </row>
      </sheetData>
      <sheetData sheetId="1152">
        <row r="4">
          <cell r="A4" t="str">
            <v>Clayey soil</v>
          </cell>
        </row>
      </sheetData>
      <sheetData sheetId="1153">
        <row r="32">
          <cell r="A32">
            <v>0</v>
          </cell>
        </row>
      </sheetData>
      <sheetData sheetId="1154">
        <row r="32">
          <cell r="A32">
            <v>0</v>
          </cell>
        </row>
      </sheetData>
      <sheetData sheetId="1155">
        <row r="32">
          <cell r="A32">
            <v>0</v>
          </cell>
        </row>
      </sheetData>
      <sheetData sheetId="1156">
        <row r="4">
          <cell r="A4" t="str">
            <v>Clayey soil</v>
          </cell>
        </row>
      </sheetData>
      <sheetData sheetId="1157">
        <row r="32">
          <cell r="A32">
            <v>0</v>
          </cell>
        </row>
      </sheetData>
      <sheetData sheetId="1158">
        <row r="32">
          <cell r="A32">
            <v>0</v>
          </cell>
        </row>
      </sheetData>
      <sheetData sheetId="1159">
        <row r="4">
          <cell r="A4" t="str">
            <v>Clayey soil</v>
          </cell>
        </row>
      </sheetData>
      <sheetData sheetId="1160">
        <row r="32">
          <cell r="A32">
            <v>0</v>
          </cell>
        </row>
      </sheetData>
      <sheetData sheetId="1161">
        <row r="32">
          <cell r="A32">
            <v>0</v>
          </cell>
        </row>
      </sheetData>
      <sheetData sheetId="1162">
        <row r="32">
          <cell r="A32">
            <v>0</v>
          </cell>
        </row>
      </sheetData>
      <sheetData sheetId="1163">
        <row r="32">
          <cell r="A32">
            <v>0</v>
          </cell>
        </row>
      </sheetData>
      <sheetData sheetId="1164">
        <row r="32">
          <cell r="A32">
            <v>0</v>
          </cell>
        </row>
      </sheetData>
      <sheetData sheetId="1165">
        <row r="32">
          <cell r="A32">
            <v>0</v>
          </cell>
        </row>
      </sheetData>
      <sheetData sheetId="1166">
        <row r="32">
          <cell r="A32">
            <v>0</v>
          </cell>
        </row>
      </sheetData>
      <sheetData sheetId="1167">
        <row r="32">
          <cell r="A32">
            <v>0</v>
          </cell>
        </row>
      </sheetData>
      <sheetData sheetId="1168">
        <row r="32">
          <cell r="A32">
            <v>0</v>
          </cell>
        </row>
      </sheetData>
      <sheetData sheetId="1169">
        <row r="32">
          <cell r="A32">
            <v>0</v>
          </cell>
        </row>
      </sheetData>
      <sheetData sheetId="1170">
        <row r="32">
          <cell r="A32">
            <v>0</v>
          </cell>
        </row>
      </sheetData>
      <sheetData sheetId="1171">
        <row r="32">
          <cell r="A32">
            <v>0</v>
          </cell>
        </row>
      </sheetData>
      <sheetData sheetId="1172"/>
      <sheetData sheetId="1173"/>
      <sheetData sheetId="1174">
        <row r="32">
          <cell r="A32">
            <v>0</v>
          </cell>
        </row>
      </sheetData>
      <sheetData sheetId="1175"/>
      <sheetData sheetId="1176"/>
      <sheetData sheetId="1177">
        <row r="32">
          <cell r="A32">
            <v>0</v>
          </cell>
        </row>
      </sheetData>
      <sheetData sheetId="1178"/>
      <sheetData sheetId="1179">
        <row r="32">
          <cell r="A32">
            <v>0</v>
          </cell>
        </row>
      </sheetData>
      <sheetData sheetId="1180">
        <row r="32">
          <cell r="A32">
            <v>0</v>
          </cell>
        </row>
      </sheetData>
      <sheetData sheetId="1181">
        <row r="32">
          <cell r="A32">
            <v>0</v>
          </cell>
        </row>
      </sheetData>
      <sheetData sheetId="1182"/>
      <sheetData sheetId="1183">
        <row r="32">
          <cell r="A32">
            <v>0</v>
          </cell>
        </row>
      </sheetData>
      <sheetData sheetId="1184">
        <row r="32">
          <cell r="A32">
            <v>0</v>
          </cell>
        </row>
      </sheetData>
      <sheetData sheetId="1185">
        <row r="32">
          <cell r="A32">
            <v>0</v>
          </cell>
        </row>
      </sheetData>
      <sheetData sheetId="1186">
        <row r="32">
          <cell r="A32">
            <v>0</v>
          </cell>
        </row>
      </sheetData>
      <sheetData sheetId="1187">
        <row r="32">
          <cell r="A32">
            <v>0</v>
          </cell>
        </row>
      </sheetData>
      <sheetData sheetId="1188">
        <row r="32">
          <cell r="A32">
            <v>0</v>
          </cell>
        </row>
      </sheetData>
      <sheetData sheetId="1189">
        <row r="32">
          <cell r="A32">
            <v>0</v>
          </cell>
        </row>
      </sheetData>
      <sheetData sheetId="1190">
        <row r="32">
          <cell r="A32">
            <v>0</v>
          </cell>
        </row>
      </sheetData>
      <sheetData sheetId="1191">
        <row r="32">
          <cell r="A32">
            <v>0</v>
          </cell>
        </row>
      </sheetData>
      <sheetData sheetId="1192"/>
      <sheetData sheetId="1193">
        <row r="32">
          <cell r="A32">
            <v>0</v>
          </cell>
        </row>
      </sheetData>
      <sheetData sheetId="1194">
        <row r="32">
          <cell r="A32">
            <v>0</v>
          </cell>
        </row>
      </sheetData>
      <sheetData sheetId="1195"/>
      <sheetData sheetId="1196"/>
      <sheetData sheetId="1197">
        <row r="32">
          <cell r="A32">
            <v>0</v>
          </cell>
        </row>
      </sheetData>
      <sheetData sheetId="1198"/>
      <sheetData sheetId="1199"/>
      <sheetData sheetId="1200"/>
      <sheetData sheetId="1201"/>
      <sheetData sheetId="1202"/>
      <sheetData sheetId="1203"/>
      <sheetData sheetId="1204"/>
      <sheetData sheetId="1205"/>
      <sheetData sheetId="1206"/>
      <sheetData sheetId="1207">
        <row r="32">
          <cell r="A32">
            <v>0</v>
          </cell>
        </row>
      </sheetData>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row r="32">
          <cell r="A32">
            <v>0</v>
          </cell>
        </row>
      </sheetData>
      <sheetData sheetId="1221">
        <row r="32">
          <cell r="A32">
            <v>0</v>
          </cell>
        </row>
      </sheetData>
      <sheetData sheetId="1222"/>
      <sheetData sheetId="1223"/>
      <sheetData sheetId="1224">
        <row r="32">
          <cell r="A32">
            <v>0</v>
          </cell>
        </row>
      </sheetData>
      <sheetData sheetId="1225"/>
      <sheetData sheetId="1226">
        <row r="32">
          <cell r="A32">
            <v>0</v>
          </cell>
        </row>
      </sheetData>
      <sheetData sheetId="1227"/>
      <sheetData sheetId="1228"/>
      <sheetData sheetId="1229"/>
      <sheetData sheetId="1230"/>
      <sheetData sheetId="1231"/>
      <sheetData sheetId="1232"/>
      <sheetData sheetId="1233"/>
      <sheetData sheetId="1234"/>
      <sheetData sheetId="1235"/>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4">
          <cell r="A4" t="str">
            <v>Clayey soil</v>
          </cell>
        </row>
      </sheetData>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ow r="32">
          <cell r="A32">
            <v>0</v>
          </cell>
        </row>
      </sheetData>
      <sheetData sheetId="1304" refreshError="1"/>
      <sheetData sheetId="1305">
        <row r="32">
          <cell r="A32">
            <v>0</v>
          </cell>
        </row>
      </sheetData>
      <sheetData sheetId="1306">
        <row r="32">
          <cell r="A32">
            <v>0</v>
          </cell>
        </row>
      </sheetData>
      <sheetData sheetId="1307">
        <row r="32">
          <cell r="A32">
            <v>0</v>
          </cell>
        </row>
      </sheetData>
      <sheetData sheetId="1308">
        <row r="32">
          <cell r="A32">
            <v>0</v>
          </cell>
        </row>
      </sheetData>
      <sheetData sheetId="1309">
        <row r="32">
          <cell r="A32">
            <v>0</v>
          </cell>
        </row>
      </sheetData>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sheetData sheetId="1409">
        <row r="4">
          <cell r="A4" t="str">
            <v>Clayey soil</v>
          </cell>
        </row>
      </sheetData>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ow r="4">
          <cell r="A4" t="str">
            <v>Clayey soil</v>
          </cell>
        </row>
      </sheetData>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ow r="32">
          <cell r="A32">
            <v>0</v>
          </cell>
        </row>
      </sheetData>
      <sheetData sheetId="1458">
        <row r="4">
          <cell r="A4" t="str">
            <v>Clayey soil</v>
          </cell>
        </row>
      </sheetData>
      <sheetData sheetId="1459" refreshError="1"/>
      <sheetData sheetId="1460">
        <row r="4">
          <cell r="A4" t="str">
            <v>Clayey soil</v>
          </cell>
        </row>
      </sheetData>
      <sheetData sheetId="1461">
        <row r="4">
          <cell r="A4" t="str">
            <v>Clayey soil</v>
          </cell>
        </row>
      </sheetData>
      <sheetData sheetId="1462"/>
      <sheetData sheetId="1463">
        <row r="32">
          <cell r="A32">
            <v>0</v>
          </cell>
        </row>
      </sheetData>
      <sheetData sheetId="1464"/>
      <sheetData sheetId="1465">
        <row r="4">
          <cell r="A4" t="str">
            <v>Clayey soil</v>
          </cell>
        </row>
      </sheetData>
      <sheetData sheetId="1466"/>
      <sheetData sheetId="1467"/>
      <sheetData sheetId="1468"/>
      <sheetData sheetId="1469"/>
      <sheetData sheetId="1470"/>
      <sheetData sheetId="1471"/>
      <sheetData sheetId="1472">
        <row r="32">
          <cell r="A32">
            <v>0</v>
          </cell>
        </row>
      </sheetData>
      <sheetData sheetId="1473"/>
      <sheetData sheetId="1474"/>
      <sheetData sheetId="1475" refreshError="1"/>
      <sheetData sheetId="1476">
        <row r="4">
          <cell r="A4" t="str">
            <v>Clayey soil</v>
          </cell>
        </row>
      </sheetData>
      <sheetData sheetId="1477">
        <row r="4">
          <cell r="A4" t="str">
            <v>Clayey soil</v>
          </cell>
        </row>
      </sheetData>
      <sheetData sheetId="1478" refreshError="1"/>
      <sheetData sheetId="1479" refreshError="1"/>
      <sheetData sheetId="1480">
        <row r="4">
          <cell r="A4" t="str">
            <v>Clayey soil</v>
          </cell>
        </row>
      </sheetData>
      <sheetData sheetId="1481" refreshError="1"/>
      <sheetData sheetId="1482">
        <row r="4">
          <cell r="A4" t="str">
            <v>Clayey soil</v>
          </cell>
        </row>
      </sheetData>
      <sheetData sheetId="1483">
        <row r="4">
          <cell r="A4" t="str">
            <v>Clayey soil</v>
          </cell>
        </row>
      </sheetData>
      <sheetData sheetId="1484">
        <row r="4">
          <cell r="A4" t="str">
            <v>Clayey soil</v>
          </cell>
        </row>
      </sheetData>
      <sheetData sheetId="1485">
        <row r="4">
          <cell r="A4" t="str">
            <v>Clayey soil</v>
          </cell>
        </row>
      </sheetData>
      <sheetData sheetId="1486" refreshError="1"/>
      <sheetData sheetId="1487" refreshError="1"/>
      <sheetData sheetId="1488" refreshError="1"/>
      <sheetData sheetId="1489" refreshError="1"/>
      <sheetData sheetId="1490">
        <row r="4">
          <cell r="A4" t="str">
            <v>Clayey soil</v>
          </cell>
        </row>
      </sheetData>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ow r="32">
          <cell r="A32">
            <v>0</v>
          </cell>
        </row>
      </sheetData>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ow r="32">
          <cell r="A32">
            <v>0</v>
          </cell>
        </row>
      </sheetData>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ow r="32">
          <cell r="A32">
            <v>0</v>
          </cell>
        </row>
      </sheetData>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ow r="32">
          <cell r="A32">
            <v>0</v>
          </cell>
        </row>
      </sheetData>
      <sheetData sheetId="1603" refreshError="1"/>
      <sheetData sheetId="1604" refreshError="1"/>
      <sheetData sheetId="1605" refreshError="1"/>
      <sheetData sheetId="1606" refreshError="1"/>
      <sheetData sheetId="1607"/>
      <sheetData sheetId="1608" refreshError="1"/>
      <sheetData sheetId="1609"/>
      <sheetData sheetId="1610" refreshError="1"/>
      <sheetData sheetId="1611" refreshError="1"/>
      <sheetData sheetId="1612" refreshError="1"/>
      <sheetData sheetId="1613" refreshError="1"/>
      <sheetData sheetId="1614" refreshError="1"/>
      <sheetData sheetId="1615" refreshError="1"/>
      <sheetData sheetId="1616" refreshError="1"/>
      <sheetData sheetId="1617">
        <row r="4">
          <cell r="A4" t="str">
            <v>Clayey soil</v>
          </cell>
        </row>
      </sheetData>
      <sheetData sheetId="1618" refreshError="1"/>
      <sheetData sheetId="1619" refreshError="1"/>
      <sheetData sheetId="1620" refreshError="1"/>
      <sheetData sheetId="1621">
        <row r="4">
          <cell r="A4" t="str">
            <v>Clayey soil</v>
          </cell>
        </row>
      </sheetData>
      <sheetData sheetId="1622">
        <row r="4">
          <cell r="A4" t="str">
            <v>Clayey soil</v>
          </cell>
        </row>
      </sheetData>
      <sheetData sheetId="1623">
        <row r="4">
          <cell r="A4" t="str">
            <v>Clayey soil</v>
          </cell>
        </row>
      </sheetData>
      <sheetData sheetId="1624">
        <row r="4">
          <cell r="A4" t="str">
            <v>Clayey soil</v>
          </cell>
        </row>
      </sheetData>
      <sheetData sheetId="1625" refreshError="1"/>
      <sheetData sheetId="1626" refreshError="1"/>
      <sheetData sheetId="1627">
        <row r="32">
          <cell r="A32">
            <v>0</v>
          </cell>
        </row>
      </sheetData>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ow r="4">
          <cell r="A4" t="str">
            <v>Clayey soil</v>
          </cell>
        </row>
      </sheetData>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ow r="4">
          <cell r="A4" t="str">
            <v>Clayey soil</v>
          </cell>
        </row>
      </sheetData>
      <sheetData sheetId="1687">
        <row r="4">
          <cell r="A4" t="str">
            <v>Clayey soil</v>
          </cell>
        </row>
      </sheetData>
      <sheetData sheetId="1688">
        <row r="4">
          <cell r="A4" t="str">
            <v>Clayey soil</v>
          </cell>
        </row>
      </sheetData>
      <sheetData sheetId="1689">
        <row r="4">
          <cell r="A4" t="str">
            <v>Clayey soil</v>
          </cell>
        </row>
      </sheetData>
      <sheetData sheetId="1690">
        <row r="4">
          <cell r="A4" t="str">
            <v>Clayey soil</v>
          </cell>
        </row>
      </sheetData>
      <sheetData sheetId="1691">
        <row r="4">
          <cell r="A4" t="str">
            <v>Clayey soil</v>
          </cell>
        </row>
      </sheetData>
      <sheetData sheetId="1692">
        <row r="4">
          <cell r="A4" t="str">
            <v>Clayey soil</v>
          </cell>
        </row>
      </sheetData>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4">
          <cell r="A4" t="str">
            <v>Clayey soil</v>
          </cell>
        </row>
      </sheetData>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4">
          <cell r="A4" t="str">
            <v>Clayey soil</v>
          </cell>
        </row>
      </sheetData>
      <sheetData sheetId="1743" refreshError="1"/>
      <sheetData sheetId="1744" refreshError="1"/>
      <sheetData sheetId="1745" refreshError="1"/>
      <sheetData sheetId="1746" refreshError="1"/>
      <sheetData sheetId="1747" refreshError="1"/>
      <sheetData sheetId="1748">
        <row r="4">
          <cell r="A4" t="str">
            <v>Clayey soil</v>
          </cell>
        </row>
      </sheetData>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ow r="32">
          <cell r="A32">
            <v>0</v>
          </cell>
        </row>
      </sheetData>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ow r="4">
          <cell r="A4" t="str">
            <v>Clayey soil</v>
          </cell>
        </row>
      </sheetData>
      <sheetData sheetId="1785">
        <row r="4">
          <cell r="A4" t="str">
            <v>Clayey soil</v>
          </cell>
        </row>
      </sheetData>
      <sheetData sheetId="1786">
        <row r="4">
          <cell r="A4" t="str">
            <v>Clayey soil</v>
          </cell>
        </row>
      </sheetData>
      <sheetData sheetId="1787">
        <row r="4">
          <cell r="A4" t="str">
            <v>Clayey soil</v>
          </cell>
        </row>
      </sheetData>
      <sheetData sheetId="1788">
        <row r="4">
          <cell r="A4" t="str">
            <v>Clayey soil</v>
          </cell>
        </row>
      </sheetData>
      <sheetData sheetId="1789">
        <row r="4">
          <cell r="A4" t="str">
            <v>Clayey soil</v>
          </cell>
        </row>
      </sheetData>
      <sheetData sheetId="1790">
        <row r="4">
          <cell r="A4" t="str">
            <v>Clayey soil</v>
          </cell>
        </row>
      </sheetData>
      <sheetData sheetId="1791">
        <row r="4">
          <cell r="A4" t="str">
            <v>Clayey soil</v>
          </cell>
        </row>
      </sheetData>
      <sheetData sheetId="1792">
        <row r="4">
          <cell r="A4" t="str">
            <v>Clayey soil</v>
          </cell>
        </row>
      </sheetData>
      <sheetData sheetId="1793">
        <row r="4">
          <cell r="A4" t="str">
            <v>Clayey soil</v>
          </cell>
        </row>
      </sheetData>
      <sheetData sheetId="1794">
        <row r="4">
          <cell r="A4" t="str">
            <v>Clayey soil</v>
          </cell>
        </row>
      </sheetData>
      <sheetData sheetId="1795">
        <row r="4">
          <cell r="A4" t="str">
            <v>Clayey soil</v>
          </cell>
        </row>
      </sheetData>
      <sheetData sheetId="1796">
        <row r="4">
          <cell r="A4" t="str">
            <v>Clayey soil</v>
          </cell>
        </row>
      </sheetData>
      <sheetData sheetId="1797">
        <row r="4">
          <cell r="A4" t="str">
            <v>Clayey soil</v>
          </cell>
        </row>
      </sheetData>
      <sheetData sheetId="1798">
        <row r="4">
          <cell r="A4" t="str">
            <v>Clayey soil</v>
          </cell>
        </row>
      </sheetData>
      <sheetData sheetId="1799">
        <row r="4">
          <cell r="A4" t="str">
            <v>Clayey soil</v>
          </cell>
        </row>
      </sheetData>
      <sheetData sheetId="1800">
        <row r="4">
          <cell r="A4" t="str">
            <v>Clayey soil</v>
          </cell>
        </row>
      </sheetData>
      <sheetData sheetId="1801">
        <row r="4">
          <cell r="A4" t="str">
            <v>Clayey soil</v>
          </cell>
        </row>
      </sheetData>
      <sheetData sheetId="1802">
        <row r="4">
          <cell r="A4" t="str">
            <v>Clayey soil</v>
          </cell>
        </row>
      </sheetData>
      <sheetData sheetId="1803">
        <row r="4">
          <cell r="A4" t="str">
            <v>Clayey soil</v>
          </cell>
        </row>
      </sheetData>
      <sheetData sheetId="1804">
        <row r="4">
          <cell r="A4" t="str">
            <v>Clayey soil</v>
          </cell>
        </row>
      </sheetData>
      <sheetData sheetId="1805">
        <row r="4">
          <cell r="A4" t="str">
            <v>Clayey soil</v>
          </cell>
        </row>
      </sheetData>
      <sheetData sheetId="1806">
        <row r="4">
          <cell r="A4" t="str">
            <v>Clayey soil</v>
          </cell>
        </row>
      </sheetData>
      <sheetData sheetId="1807">
        <row r="4">
          <cell r="A4" t="str">
            <v>Clayey soil</v>
          </cell>
        </row>
      </sheetData>
      <sheetData sheetId="1808">
        <row r="4">
          <cell r="A4" t="str">
            <v>Clayey soil</v>
          </cell>
        </row>
      </sheetData>
      <sheetData sheetId="1809">
        <row r="4">
          <cell r="A4" t="str">
            <v>Clayey soil</v>
          </cell>
        </row>
      </sheetData>
      <sheetData sheetId="1810">
        <row r="4">
          <cell r="A4" t="str">
            <v>Clayey soil</v>
          </cell>
        </row>
      </sheetData>
      <sheetData sheetId="1811">
        <row r="4">
          <cell r="A4" t="str">
            <v>Clayey soil</v>
          </cell>
        </row>
      </sheetData>
      <sheetData sheetId="1812">
        <row r="4">
          <cell r="A4" t="str">
            <v>Clayey soil</v>
          </cell>
        </row>
      </sheetData>
      <sheetData sheetId="1813">
        <row r="4">
          <cell r="A4" t="str">
            <v>Clayey soil</v>
          </cell>
        </row>
      </sheetData>
      <sheetData sheetId="1814">
        <row r="4">
          <cell r="A4" t="str">
            <v>Clayey soil</v>
          </cell>
        </row>
      </sheetData>
      <sheetData sheetId="1815">
        <row r="4">
          <cell r="A4" t="str">
            <v>Clayey soil</v>
          </cell>
        </row>
      </sheetData>
      <sheetData sheetId="1816">
        <row r="4">
          <cell r="A4" t="str">
            <v>Clayey soil</v>
          </cell>
        </row>
      </sheetData>
      <sheetData sheetId="1817">
        <row r="4">
          <cell r="A4" t="str">
            <v>Clayey soil</v>
          </cell>
        </row>
      </sheetData>
      <sheetData sheetId="1818">
        <row r="4">
          <cell r="A4" t="str">
            <v>Clayey soil</v>
          </cell>
        </row>
      </sheetData>
      <sheetData sheetId="1819">
        <row r="4">
          <cell r="A4" t="str">
            <v>Clayey soil</v>
          </cell>
        </row>
      </sheetData>
      <sheetData sheetId="1820">
        <row r="4">
          <cell r="A4" t="str">
            <v>Clayey soil</v>
          </cell>
        </row>
      </sheetData>
      <sheetData sheetId="1821">
        <row r="4">
          <cell r="A4" t="str">
            <v>Clayey soil</v>
          </cell>
        </row>
      </sheetData>
      <sheetData sheetId="1822">
        <row r="4">
          <cell r="A4" t="str">
            <v>Clayey soil</v>
          </cell>
        </row>
      </sheetData>
      <sheetData sheetId="1823">
        <row r="4">
          <cell r="A4" t="str">
            <v>Clayey soil</v>
          </cell>
        </row>
      </sheetData>
      <sheetData sheetId="1824">
        <row r="4">
          <cell r="A4" t="str">
            <v>Clayey soil</v>
          </cell>
        </row>
      </sheetData>
      <sheetData sheetId="1825">
        <row r="4">
          <cell r="A4" t="str">
            <v>Clayey soil</v>
          </cell>
        </row>
      </sheetData>
      <sheetData sheetId="1826">
        <row r="4">
          <cell r="A4" t="str">
            <v>Clayey soil</v>
          </cell>
        </row>
      </sheetData>
      <sheetData sheetId="1827">
        <row r="4">
          <cell r="A4" t="str">
            <v>Clayey soil</v>
          </cell>
        </row>
      </sheetData>
      <sheetData sheetId="1828">
        <row r="4">
          <cell r="A4" t="str">
            <v>Clayey soil</v>
          </cell>
        </row>
      </sheetData>
      <sheetData sheetId="1829">
        <row r="4">
          <cell r="A4" t="str">
            <v>Clayey soil</v>
          </cell>
        </row>
      </sheetData>
      <sheetData sheetId="1830">
        <row r="4">
          <cell r="A4" t="str">
            <v>Clayey soil</v>
          </cell>
        </row>
      </sheetData>
      <sheetData sheetId="1831">
        <row r="4">
          <cell r="A4" t="str">
            <v>Clayey soil</v>
          </cell>
        </row>
      </sheetData>
      <sheetData sheetId="1832">
        <row r="4">
          <cell r="A4" t="str">
            <v>Clayey soil</v>
          </cell>
        </row>
      </sheetData>
      <sheetData sheetId="1833">
        <row r="4">
          <cell r="A4" t="str">
            <v>Clayey soil</v>
          </cell>
        </row>
      </sheetData>
      <sheetData sheetId="1834">
        <row r="4">
          <cell r="A4" t="str">
            <v>Clayey soil</v>
          </cell>
        </row>
      </sheetData>
      <sheetData sheetId="1835">
        <row r="4">
          <cell r="A4" t="str">
            <v>Clayey soil</v>
          </cell>
        </row>
      </sheetData>
      <sheetData sheetId="1836">
        <row r="4">
          <cell r="A4" t="str">
            <v>Clayey soil</v>
          </cell>
        </row>
      </sheetData>
      <sheetData sheetId="1837">
        <row r="4">
          <cell r="A4" t="str">
            <v>Clayey soil</v>
          </cell>
        </row>
      </sheetData>
      <sheetData sheetId="1838">
        <row r="4">
          <cell r="A4" t="str">
            <v>Clayey soil</v>
          </cell>
        </row>
      </sheetData>
      <sheetData sheetId="1839">
        <row r="4">
          <cell r="A4" t="str">
            <v>Clayey soil</v>
          </cell>
        </row>
      </sheetData>
      <sheetData sheetId="1840">
        <row r="4">
          <cell r="A4" t="str">
            <v>Clayey soil</v>
          </cell>
        </row>
      </sheetData>
      <sheetData sheetId="1841">
        <row r="4">
          <cell r="A4" t="str">
            <v>Clayey soil</v>
          </cell>
        </row>
      </sheetData>
      <sheetData sheetId="1842">
        <row r="4">
          <cell r="A4" t="str">
            <v>Clayey soil</v>
          </cell>
        </row>
      </sheetData>
      <sheetData sheetId="1843">
        <row r="4">
          <cell r="A4" t="str">
            <v>Clayey soil</v>
          </cell>
        </row>
      </sheetData>
      <sheetData sheetId="1844">
        <row r="4">
          <cell r="A4" t="str">
            <v>Clayey soil</v>
          </cell>
        </row>
      </sheetData>
      <sheetData sheetId="1845">
        <row r="4">
          <cell r="A4" t="str">
            <v>Clayey soil</v>
          </cell>
        </row>
      </sheetData>
      <sheetData sheetId="1846">
        <row r="4">
          <cell r="A4" t="str">
            <v>Clayey soil</v>
          </cell>
        </row>
      </sheetData>
      <sheetData sheetId="1847">
        <row r="4">
          <cell r="A4" t="str">
            <v>Clayey soil</v>
          </cell>
        </row>
      </sheetData>
      <sheetData sheetId="1848">
        <row r="4">
          <cell r="A4" t="str">
            <v>Clayey soil</v>
          </cell>
        </row>
      </sheetData>
      <sheetData sheetId="1849">
        <row r="4">
          <cell r="A4" t="str">
            <v>Clayey soil</v>
          </cell>
        </row>
      </sheetData>
      <sheetData sheetId="1850">
        <row r="4">
          <cell r="A4" t="str">
            <v>Clayey soil</v>
          </cell>
        </row>
      </sheetData>
      <sheetData sheetId="1851">
        <row r="4">
          <cell r="A4" t="str">
            <v>Clayey soil</v>
          </cell>
        </row>
      </sheetData>
      <sheetData sheetId="1852">
        <row r="4">
          <cell r="A4" t="str">
            <v>Clayey soil</v>
          </cell>
        </row>
      </sheetData>
      <sheetData sheetId="1853">
        <row r="4">
          <cell r="A4" t="str">
            <v>Clayey soil</v>
          </cell>
        </row>
      </sheetData>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ow r="4">
          <cell r="A4" t="str">
            <v>Clayey soil</v>
          </cell>
        </row>
      </sheetData>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ow r="4">
          <cell r="A4" t="str">
            <v>Clayey soil</v>
          </cell>
        </row>
      </sheetData>
      <sheetData sheetId="2118">
        <row r="4">
          <cell r="A4" t="str">
            <v>Clayey soil</v>
          </cell>
        </row>
      </sheetData>
      <sheetData sheetId="2119">
        <row r="4">
          <cell r="A4" t="str">
            <v>Clayey soil</v>
          </cell>
        </row>
      </sheetData>
      <sheetData sheetId="2120">
        <row r="4">
          <cell r="A4" t="str">
            <v>Clayey soil</v>
          </cell>
        </row>
      </sheetData>
      <sheetData sheetId="2121">
        <row r="4">
          <cell r="A4" t="str">
            <v>Clayey soil</v>
          </cell>
        </row>
      </sheetData>
      <sheetData sheetId="2122">
        <row r="4">
          <cell r="A4" t="str">
            <v>Clayey soil</v>
          </cell>
        </row>
      </sheetData>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ow r="4">
          <cell r="A4" t="str">
            <v>Clayey soil</v>
          </cell>
        </row>
      </sheetData>
      <sheetData sheetId="2211">
        <row r="4">
          <cell r="A4" t="str">
            <v>Clayey soil</v>
          </cell>
        </row>
      </sheetData>
      <sheetData sheetId="2212">
        <row r="4">
          <cell r="A4" t="str">
            <v>Clayey soil</v>
          </cell>
        </row>
      </sheetData>
      <sheetData sheetId="2213">
        <row r="4">
          <cell r="A4" t="str">
            <v>Clayey soil</v>
          </cell>
        </row>
      </sheetData>
      <sheetData sheetId="2214">
        <row r="4">
          <cell r="A4" t="str">
            <v>Clayey soil</v>
          </cell>
        </row>
      </sheetData>
      <sheetData sheetId="2215">
        <row r="4">
          <cell r="A4" t="str">
            <v>Clayey soil</v>
          </cell>
        </row>
      </sheetData>
      <sheetData sheetId="2216">
        <row r="4">
          <cell r="A4" t="str">
            <v>Clayey soil</v>
          </cell>
        </row>
      </sheetData>
      <sheetData sheetId="2217">
        <row r="4">
          <cell r="A4" t="str">
            <v>Clayey soil</v>
          </cell>
        </row>
      </sheetData>
      <sheetData sheetId="2218">
        <row r="4">
          <cell r="A4" t="str">
            <v>Clayey soil</v>
          </cell>
        </row>
      </sheetData>
      <sheetData sheetId="2219">
        <row r="4">
          <cell r="A4" t="str">
            <v>Clayey soil</v>
          </cell>
        </row>
      </sheetData>
      <sheetData sheetId="2220">
        <row r="4">
          <cell r="A4" t="str">
            <v>Clayey soil</v>
          </cell>
        </row>
      </sheetData>
      <sheetData sheetId="2221">
        <row r="4">
          <cell r="A4" t="str">
            <v>Clayey soil</v>
          </cell>
        </row>
      </sheetData>
      <sheetData sheetId="2222">
        <row r="4">
          <cell r="A4" t="str">
            <v>Clayey soil</v>
          </cell>
        </row>
      </sheetData>
      <sheetData sheetId="2223">
        <row r="4">
          <cell r="A4" t="str">
            <v>Clayey soil</v>
          </cell>
        </row>
      </sheetData>
      <sheetData sheetId="2224">
        <row r="4">
          <cell r="A4" t="str">
            <v>Clayey soil</v>
          </cell>
        </row>
      </sheetData>
      <sheetData sheetId="2225">
        <row r="4">
          <cell r="A4" t="str">
            <v>Clayey soil</v>
          </cell>
        </row>
      </sheetData>
      <sheetData sheetId="2226">
        <row r="4">
          <cell r="A4" t="str">
            <v>Clayey soil</v>
          </cell>
        </row>
      </sheetData>
      <sheetData sheetId="2227">
        <row r="4">
          <cell r="A4" t="str">
            <v>Clayey soil</v>
          </cell>
        </row>
      </sheetData>
      <sheetData sheetId="2228">
        <row r="4">
          <cell r="A4" t="str">
            <v>Clayey soil</v>
          </cell>
        </row>
      </sheetData>
      <sheetData sheetId="2229">
        <row r="4">
          <cell r="A4" t="str">
            <v>Clayey soil</v>
          </cell>
        </row>
      </sheetData>
      <sheetData sheetId="2230">
        <row r="4">
          <cell r="A4" t="str">
            <v>Clayey soil</v>
          </cell>
        </row>
      </sheetData>
      <sheetData sheetId="2231">
        <row r="4">
          <cell r="A4" t="str">
            <v>Clayey soil</v>
          </cell>
        </row>
      </sheetData>
      <sheetData sheetId="2232">
        <row r="4">
          <cell r="A4" t="str">
            <v>Clayey soil</v>
          </cell>
        </row>
      </sheetData>
      <sheetData sheetId="2233">
        <row r="4">
          <cell r="A4" t="str">
            <v>Clayey soil</v>
          </cell>
        </row>
      </sheetData>
      <sheetData sheetId="2234">
        <row r="4">
          <cell r="A4" t="str">
            <v>Clayey soil</v>
          </cell>
        </row>
      </sheetData>
      <sheetData sheetId="2235">
        <row r="4">
          <cell r="A4" t="str">
            <v>Clayey soil</v>
          </cell>
        </row>
      </sheetData>
      <sheetData sheetId="2236">
        <row r="4">
          <cell r="A4" t="str">
            <v>Clayey soil</v>
          </cell>
        </row>
      </sheetData>
      <sheetData sheetId="2237">
        <row r="4">
          <cell r="A4" t="str">
            <v>Clayey soil</v>
          </cell>
        </row>
      </sheetData>
      <sheetData sheetId="2238">
        <row r="4">
          <cell r="A4" t="str">
            <v>Clayey soil</v>
          </cell>
        </row>
      </sheetData>
      <sheetData sheetId="2239">
        <row r="4">
          <cell r="A4" t="str">
            <v>Clayey soil</v>
          </cell>
        </row>
      </sheetData>
      <sheetData sheetId="2240">
        <row r="4">
          <cell r="A4" t="str">
            <v>Clayey soil</v>
          </cell>
        </row>
      </sheetData>
      <sheetData sheetId="2241">
        <row r="4">
          <cell r="A4" t="str">
            <v>Clayey soil</v>
          </cell>
        </row>
      </sheetData>
      <sheetData sheetId="2242">
        <row r="4">
          <cell r="A4" t="str">
            <v>Clayey soil</v>
          </cell>
        </row>
      </sheetData>
      <sheetData sheetId="2243">
        <row r="4">
          <cell r="A4" t="str">
            <v>Clayey soil</v>
          </cell>
        </row>
      </sheetData>
      <sheetData sheetId="2244">
        <row r="4">
          <cell r="A4" t="str">
            <v>Clayey soil</v>
          </cell>
        </row>
      </sheetData>
      <sheetData sheetId="2245">
        <row r="4">
          <cell r="A4" t="str">
            <v>Clayey soil</v>
          </cell>
        </row>
      </sheetData>
      <sheetData sheetId="2246">
        <row r="4">
          <cell r="A4" t="str">
            <v>Clayey soil</v>
          </cell>
        </row>
      </sheetData>
      <sheetData sheetId="2247">
        <row r="4">
          <cell r="A4" t="str">
            <v>Clayey soil</v>
          </cell>
        </row>
      </sheetData>
      <sheetData sheetId="2248">
        <row r="4">
          <cell r="A4" t="str">
            <v>Clayey soil</v>
          </cell>
        </row>
      </sheetData>
      <sheetData sheetId="2249">
        <row r="4">
          <cell r="A4" t="str">
            <v>Clayey soil</v>
          </cell>
        </row>
      </sheetData>
      <sheetData sheetId="2250">
        <row r="4">
          <cell r="A4" t="str">
            <v>Clayey soil</v>
          </cell>
        </row>
      </sheetData>
      <sheetData sheetId="2251">
        <row r="4">
          <cell r="A4" t="str">
            <v>Clayey soil</v>
          </cell>
        </row>
      </sheetData>
      <sheetData sheetId="2252">
        <row r="4">
          <cell r="A4" t="str">
            <v>Clayey soil</v>
          </cell>
        </row>
      </sheetData>
      <sheetData sheetId="2253">
        <row r="4">
          <cell r="A4" t="str">
            <v>Clayey soil</v>
          </cell>
        </row>
      </sheetData>
      <sheetData sheetId="2254">
        <row r="4">
          <cell r="A4" t="str">
            <v>Clayey soil</v>
          </cell>
        </row>
      </sheetData>
      <sheetData sheetId="2255">
        <row r="4">
          <cell r="A4" t="str">
            <v>Clayey soil</v>
          </cell>
        </row>
      </sheetData>
      <sheetData sheetId="2256">
        <row r="4">
          <cell r="A4" t="str">
            <v>Clayey soil</v>
          </cell>
        </row>
      </sheetData>
      <sheetData sheetId="2257">
        <row r="4">
          <cell r="A4" t="str">
            <v>Clayey soil</v>
          </cell>
        </row>
      </sheetData>
      <sheetData sheetId="2258">
        <row r="4">
          <cell r="A4" t="str">
            <v>Clayey soil</v>
          </cell>
        </row>
      </sheetData>
      <sheetData sheetId="2259">
        <row r="4">
          <cell r="A4" t="str">
            <v>Clayey soil</v>
          </cell>
        </row>
      </sheetData>
      <sheetData sheetId="2260">
        <row r="4">
          <cell r="A4" t="str">
            <v>Clayey soil</v>
          </cell>
        </row>
      </sheetData>
      <sheetData sheetId="2261">
        <row r="4">
          <cell r="A4" t="str">
            <v>Clayey soil</v>
          </cell>
        </row>
      </sheetData>
      <sheetData sheetId="2262">
        <row r="4">
          <cell r="A4" t="str">
            <v>Clayey soil</v>
          </cell>
        </row>
      </sheetData>
      <sheetData sheetId="2263">
        <row r="4">
          <cell r="A4" t="str">
            <v>Clayey soil</v>
          </cell>
        </row>
      </sheetData>
      <sheetData sheetId="2264">
        <row r="4">
          <cell r="A4" t="str">
            <v>Clayey soil</v>
          </cell>
        </row>
      </sheetData>
      <sheetData sheetId="2265">
        <row r="4">
          <cell r="A4" t="str">
            <v>Clayey soil</v>
          </cell>
        </row>
      </sheetData>
      <sheetData sheetId="2266">
        <row r="4">
          <cell r="A4" t="str">
            <v>Clayey soil</v>
          </cell>
        </row>
      </sheetData>
      <sheetData sheetId="2267">
        <row r="4">
          <cell r="A4" t="str">
            <v>Clayey soil</v>
          </cell>
        </row>
      </sheetData>
      <sheetData sheetId="2268">
        <row r="4">
          <cell r="A4" t="str">
            <v>Clayey soil</v>
          </cell>
        </row>
      </sheetData>
      <sheetData sheetId="2269">
        <row r="4">
          <cell r="A4" t="str">
            <v>Clayey soil</v>
          </cell>
        </row>
      </sheetData>
      <sheetData sheetId="2270">
        <row r="4">
          <cell r="A4" t="str">
            <v>Clayey soil</v>
          </cell>
        </row>
      </sheetData>
      <sheetData sheetId="2271">
        <row r="4">
          <cell r="A4" t="str">
            <v>Clayey soil</v>
          </cell>
        </row>
      </sheetData>
      <sheetData sheetId="2272">
        <row r="4">
          <cell r="A4" t="str">
            <v>Clayey soil</v>
          </cell>
        </row>
      </sheetData>
      <sheetData sheetId="2273">
        <row r="4">
          <cell r="A4" t="str">
            <v>Clayey soil</v>
          </cell>
        </row>
      </sheetData>
      <sheetData sheetId="2274">
        <row r="4">
          <cell r="A4" t="str">
            <v>Clayey soil</v>
          </cell>
        </row>
      </sheetData>
      <sheetData sheetId="2275">
        <row r="4">
          <cell r="A4" t="str">
            <v>Clayey soil</v>
          </cell>
        </row>
      </sheetData>
      <sheetData sheetId="2276">
        <row r="4">
          <cell r="A4" t="str">
            <v>Clayey soil</v>
          </cell>
        </row>
      </sheetData>
      <sheetData sheetId="2277">
        <row r="4">
          <cell r="A4" t="str">
            <v>Clayey soil</v>
          </cell>
        </row>
      </sheetData>
      <sheetData sheetId="2278">
        <row r="4">
          <cell r="A4" t="str">
            <v>Clayey soil</v>
          </cell>
        </row>
      </sheetData>
      <sheetData sheetId="2279">
        <row r="4">
          <cell r="A4" t="str">
            <v>Clayey soil</v>
          </cell>
        </row>
      </sheetData>
      <sheetData sheetId="2280">
        <row r="4">
          <cell r="A4" t="str">
            <v>Clayey soil</v>
          </cell>
        </row>
      </sheetData>
      <sheetData sheetId="2281">
        <row r="4">
          <cell r="A4" t="str">
            <v>Clayey soil</v>
          </cell>
        </row>
      </sheetData>
      <sheetData sheetId="2282">
        <row r="4">
          <cell r="A4" t="str">
            <v>Clayey soil</v>
          </cell>
        </row>
      </sheetData>
      <sheetData sheetId="2283">
        <row r="4">
          <cell r="A4" t="str">
            <v>Clayey soil</v>
          </cell>
        </row>
      </sheetData>
      <sheetData sheetId="2284">
        <row r="4">
          <cell r="A4" t="str">
            <v>Clayey soil</v>
          </cell>
        </row>
      </sheetData>
      <sheetData sheetId="2285">
        <row r="4">
          <cell r="A4" t="str">
            <v>Clayey soil</v>
          </cell>
        </row>
      </sheetData>
      <sheetData sheetId="2286">
        <row r="4">
          <cell r="A4" t="str">
            <v>Clayey soil</v>
          </cell>
        </row>
      </sheetData>
      <sheetData sheetId="2287">
        <row r="4">
          <cell r="A4" t="str">
            <v>Clayey soil</v>
          </cell>
        </row>
      </sheetData>
      <sheetData sheetId="2288">
        <row r="4">
          <cell r="A4" t="str">
            <v>Clayey soil</v>
          </cell>
        </row>
      </sheetData>
      <sheetData sheetId="2289">
        <row r="4">
          <cell r="A4" t="str">
            <v>Clayey soil</v>
          </cell>
        </row>
      </sheetData>
      <sheetData sheetId="2290">
        <row r="4">
          <cell r="A4" t="str">
            <v>Clayey soil</v>
          </cell>
        </row>
      </sheetData>
      <sheetData sheetId="2291">
        <row r="4">
          <cell r="A4" t="str">
            <v>Clayey soil</v>
          </cell>
        </row>
      </sheetData>
      <sheetData sheetId="2292">
        <row r="4">
          <cell r="A4" t="str">
            <v>Clayey soil</v>
          </cell>
        </row>
      </sheetData>
      <sheetData sheetId="2293">
        <row r="4">
          <cell r="A4" t="str">
            <v>Clayey soil</v>
          </cell>
        </row>
      </sheetData>
      <sheetData sheetId="2294">
        <row r="4">
          <cell r="A4" t="str">
            <v>Clayey soil</v>
          </cell>
        </row>
      </sheetData>
      <sheetData sheetId="2295">
        <row r="4">
          <cell r="A4" t="str">
            <v>Clayey soil</v>
          </cell>
        </row>
      </sheetData>
      <sheetData sheetId="2296">
        <row r="4">
          <cell r="A4" t="str">
            <v>Clayey soil</v>
          </cell>
        </row>
      </sheetData>
      <sheetData sheetId="2297">
        <row r="4">
          <cell r="A4" t="str">
            <v>Clayey soil</v>
          </cell>
        </row>
      </sheetData>
      <sheetData sheetId="2298">
        <row r="4">
          <cell r="A4" t="str">
            <v>Clayey soil</v>
          </cell>
        </row>
      </sheetData>
      <sheetData sheetId="2299">
        <row r="4">
          <cell r="A4" t="str">
            <v>Clayey soil</v>
          </cell>
        </row>
      </sheetData>
      <sheetData sheetId="2300">
        <row r="4">
          <cell r="A4" t="str">
            <v>Clayey soil</v>
          </cell>
        </row>
      </sheetData>
      <sheetData sheetId="2301">
        <row r="4">
          <cell r="A4" t="str">
            <v>Clayey soil</v>
          </cell>
        </row>
      </sheetData>
      <sheetData sheetId="2302">
        <row r="4">
          <cell r="A4" t="str">
            <v>Clayey soil</v>
          </cell>
        </row>
      </sheetData>
      <sheetData sheetId="2303">
        <row r="4">
          <cell r="A4" t="str">
            <v>Clayey soil</v>
          </cell>
        </row>
      </sheetData>
      <sheetData sheetId="2304">
        <row r="4">
          <cell r="A4" t="str">
            <v>Clayey soil</v>
          </cell>
        </row>
      </sheetData>
      <sheetData sheetId="2305">
        <row r="4">
          <cell r="A4" t="str">
            <v>Clayey soil</v>
          </cell>
        </row>
      </sheetData>
      <sheetData sheetId="2306">
        <row r="4">
          <cell r="A4" t="str">
            <v>Clayey soil</v>
          </cell>
        </row>
      </sheetData>
      <sheetData sheetId="2307">
        <row r="4">
          <cell r="A4" t="str">
            <v>Clayey soil</v>
          </cell>
        </row>
      </sheetData>
      <sheetData sheetId="2308">
        <row r="4">
          <cell r="A4" t="str">
            <v>Clayey soil</v>
          </cell>
        </row>
      </sheetData>
      <sheetData sheetId="2309">
        <row r="4">
          <cell r="A4" t="str">
            <v>Clayey soil</v>
          </cell>
        </row>
      </sheetData>
      <sheetData sheetId="2310" refreshError="1"/>
      <sheetData sheetId="2311" refreshError="1"/>
      <sheetData sheetId="2312">
        <row r="4">
          <cell r="A4" t="str">
            <v>Clayey soil</v>
          </cell>
        </row>
      </sheetData>
      <sheetData sheetId="2313">
        <row r="4">
          <cell r="A4" t="str">
            <v>Clayey soil</v>
          </cell>
        </row>
      </sheetData>
      <sheetData sheetId="2314">
        <row r="4">
          <cell r="A4" t="str">
            <v>Clayey soil</v>
          </cell>
        </row>
      </sheetData>
      <sheetData sheetId="2315">
        <row r="4">
          <cell r="A4" t="str">
            <v>Clayey soil</v>
          </cell>
        </row>
      </sheetData>
      <sheetData sheetId="2316">
        <row r="4">
          <cell r="A4" t="str">
            <v>Clayey soil</v>
          </cell>
        </row>
      </sheetData>
      <sheetData sheetId="2317">
        <row r="4">
          <cell r="A4" t="str">
            <v>Clayey soil</v>
          </cell>
        </row>
      </sheetData>
      <sheetData sheetId="2318">
        <row r="4">
          <cell r="A4" t="str">
            <v>Clayey soil</v>
          </cell>
        </row>
      </sheetData>
      <sheetData sheetId="2319">
        <row r="4">
          <cell r="A4" t="str">
            <v>Clayey soil</v>
          </cell>
        </row>
      </sheetData>
      <sheetData sheetId="2320">
        <row r="4">
          <cell r="A4" t="str">
            <v>Clayey soil</v>
          </cell>
        </row>
      </sheetData>
      <sheetData sheetId="2321">
        <row r="4">
          <cell r="A4" t="str">
            <v>Clayey soil</v>
          </cell>
        </row>
      </sheetData>
      <sheetData sheetId="2322">
        <row r="4">
          <cell r="A4" t="str">
            <v>Clayey soil</v>
          </cell>
        </row>
      </sheetData>
      <sheetData sheetId="2323">
        <row r="4">
          <cell r="A4" t="str">
            <v>Clayey soil</v>
          </cell>
        </row>
      </sheetData>
      <sheetData sheetId="2324">
        <row r="4">
          <cell r="A4" t="str">
            <v>Clayey soil</v>
          </cell>
        </row>
      </sheetData>
      <sheetData sheetId="2325">
        <row r="4">
          <cell r="A4" t="str">
            <v>Clayey soil</v>
          </cell>
        </row>
      </sheetData>
      <sheetData sheetId="2326">
        <row r="4">
          <cell r="A4" t="str">
            <v>Clayey soil</v>
          </cell>
        </row>
      </sheetData>
      <sheetData sheetId="2327">
        <row r="4">
          <cell r="A4" t="str">
            <v>Clayey soil</v>
          </cell>
        </row>
      </sheetData>
      <sheetData sheetId="2328">
        <row r="4">
          <cell r="A4" t="str">
            <v>Clayey soil</v>
          </cell>
        </row>
      </sheetData>
      <sheetData sheetId="2329">
        <row r="4">
          <cell r="A4" t="str">
            <v>Clayey soil</v>
          </cell>
        </row>
      </sheetData>
      <sheetData sheetId="2330">
        <row r="4">
          <cell r="A4" t="str">
            <v>Clayey soil</v>
          </cell>
        </row>
      </sheetData>
      <sheetData sheetId="2331">
        <row r="4">
          <cell r="A4" t="str">
            <v>Clayey soil</v>
          </cell>
        </row>
      </sheetData>
      <sheetData sheetId="2332">
        <row r="4">
          <cell r="A4" t="str">
            <v>Clayey soil</v>
          </cell>
        </row>
      </sheetData>
      <sheetData sheetId="2333" refreshError="1"/>
      <sheetData sheetId="2334">
        <row r="4">
          <cell r="A4" t="str">
            <v>Clayey soil</v>
          </cell>
        </row>
      </sheetData>
      <sheetData sheetId="2335">
        <row r="4">
          <cell r="A4" t="str">
            <v>Clayey soil</v>
          </cell>
        </row>
      </sheetData>
      <sheetData sheetId="2336">
        <row r="4">
          <cell r="A4" t="str">
            <v>Clayey soil</v>
          </cell>
        </row>
      </sheetData>
      <sheetData sheetId="2337">
        <row r="4">
          <cell r="A4" t="str">
            <v>Clayey soil</v>
          </cell>
        </row>
      </sheetData>
      <sheetData sheetId="2338">
        <row r="4">
          <cell r="A4" t="str">
            <v>Clayey soil</v>
          </cell>
        </row>
      </sheetData>
      <sheetData sheetId="2339">
        <row r="4">
          <cell r="A4" t="str">
            <v>Clayey soil</v>
          </cell>
        </row>
      </sheetData>
      <sheetData sheetId="2340">
        <row r="4">
          <cell r="A4" t="str">
            <v>Clayey soil</v>
          </cell>
        </row>
      </sheetData>
      <sheetData sheetId="2341">
        <row r="4">
          <cell r="A4" t="str">
            <v>Clayey soil</v>
          </cell>
        </row>
      </sheetData>
      <sheetData sheetId="2342" refreshError="1"/>
      <sheetData sheetId="2343" refreshError="1"/>
      <sheetData sheetId="2344" refreshError="1"/>
      <sheetData sheetId="2345">
        <row r="4">
          <cell r="A4" t="str">
            <v>Clayey soil</v>
          </cell>
        </row>
      </sheetData>
      <sheetData sheetId="2346">
        <row r="4">
          <cell r="A4" t="str">
            <v>Clayey soil</v>
          </cell>
        </row>
      </sheetData>
      <sheetData sheetId="2347">
        <row r="4">
          <cell r="A4" t="str">
            <v>Clayey soil</v>
          </cell>
        </row>
      </sheetData>
      <sheetData sheetId="2348">
        <row r="4">
          <cell r="A4" t="str">
            <v>Clayey soil</v>
          </cell>
        </row>
      </sheetData>
      <sheetData sheetId="2349" refreshError="1"/>
      <sheetData sheetId="2350" refreshError="1"/>
      <sheetData sheetId="2351">
        <row r="4">
          <cell r="A4" t="str">
            <v>Clayey soil</v>
          </cell>
        </row>
      </sheetData>
      <sheetData sheetId="2352" refreshError="1"/>
      <sheetData sheetId="2353">
        <row r="4">
          <cell r="A4" t="str">
            <v>Clayey soil</v>
          </cell>
        </row>
      </sheetData>
      <sheetData sheetId="2354">
        <row r="4">
          <cell r="A4" t="str">
            <v>Clayey soil</v>
          </cell>
        </row>
      </sheetData>
      <sheetData sheetId="2355" refreshError="1"/>
      <sheetData sheetId="2356" refreshError="1"/>
      <sheetData sheetId="2357" refreshError="1"/>
      <sheetData sheetId="2358">
        <row r="4">
          <cell r="A4" t="str">
            <v>Clayey soil</v>
          </cell>
        </row>
      </sheetData>
      <sheetData sheetId="2359">
        <row r="4">
          <cell r="A4" t="str">
            <v>Clayey soil</v>
          </cell>
        </row>
      </sheetData>
      <sheetData sheetId="2360">
        <row r="4">
          <cell r="A4" t="str">
            <v>Clayey soil</v>
          </cell>
        </row>
      </sheetData>
      <sheetData sheetId="2361" refreshError="1"/>
      <sheetData sheetId="2362" refreshError="1"/>
      <sheetData sheetId="2363" refreshError="1"/>
      <sheetData sheetId="2364">
        <row r="4">
          <cell r="A4" t="str">
            <v>Clayey soil</v>
          </cell>
        </row>
      </sheetData>
      <sheetData sheetId="2365">
        <row r="4">
          <cell r="A4" t="str">
            <v>Clayey soil</v>
          </cell>
        </row>
      </sheetData>
      <sheetData sheetId="2366">
        <row r="4">
          <cell r="A4" t="str">
            <v>Clayey soil</v>
          </cell>
        </row>
      </sheetData>
      <sheetData sheetId="2367">
        <row r="4">
          <cell r="A4" t="str">
            <v>Clayey soil</v>
          </cell>
        </row>
      </sheetData>
      <sheetData sheetId="2368">
        <row r="4">
          <cell r="A4" t="str">
            <v>Clayey soil</v>
          </cell>
        </row>
      </sheetData>
      <sheetData sheetId="2369">
        <row r="4">
          <cell r="A4" t="str">
            <v>Clayey soil</v>
          </cell>
        </row>
      </sheetData>
      <sheetData sheetId="2370">
        <row r="4">
          <cell r="A4" t="str">
            <v>Clayey soil</v>
          </cell>
        </row>
      </sheetData>
      <sheetData sheetId="2371">
        <row r="4">
          <cell r="A4" t="str">
            <v>Clayey soil</v>
          </cell>
        </row>
      </sheetData>
      <sheetData sheetId="2372">
        <row r="4">
          <cell r="A4" t="str">
            <v>Clayey soil</v>
          </cell>
        </row>
      </sheetData>
      <sheetData sheetId="2373">
        <row r="4">
          <cell r="A4" t="str">
            <v>Clayey soil</v>
          </cell>
        </row>
      </sheetData>
      <sheetData sheetId="2374" refreshError="1"/>
      <sheetData sheetId="2375">
        <row r="4">
          <cell r="A4" t="str">
            <v>Clayey soil</v>
          </cell>
        </row>
      </sheetData>
      <sheetData sheetId="2376" refreshError="1"/>
      <sheetData sheetId="2377" refreshError="1"/>
      <sheetData sheetId="2378">
        <row r="4">
          <cell r="A4" t="str">
            <v>Clayey soil</v>
          </cell>
        </row>
      </sheetData>
      <sheetData sheetId="2379">
        <row r="4">
          <cell r="A4" t="str">
            <v>Clayey soil</v>
          </cell>
        </row>
      </sheetData>
      <sheetData sheetId="2380">
        <row r="4">
          <cell r="A4" t="str">
            <v>Clayey soil</v>
          </cell>
        </row>
      </sheetData>
      <sheetData sheetId="2381">
        <row r="4">
          <cell r="A4" t="str">
            <v>Clayey soil</v>
          </cell>
        </row>
      </sheetData>
      <sheetData sheetId="2382">
        <row r="4">
          <cell r="A4" t="str">
            <v>Clayey soil</v>
          </cell>
        </row>
      </sheetData>
      <sheetData sheetId="2383">
        <row r="4">
          <cell r="A4" t="str">
            <v>Clayey soil</v>
          </cell>
        </row>
      </sheetData>
      <sheetData sheetId="2384">
        <row r="4">
          <cell r="A4" t="str">
            <v>Clayey soil</v>
          </cell>
        </row>
      </sheetData>
      <sheetData sheetId="2385">
        <row r="4">
          <cell r="A4" t="str">
            <v>Clayey soil</v>
          </cell>
        </row>
      </sheetData>
      <sheetData sheetId="2386">
        <row r="4">
          <cell r="A4" t="str">
            <v>Clayey soil</v>
          </cell>
        </row>
      </sheetData>
      <sheetData sheetId="2387">
        <row r="4">
          <cell r="A4" t="str">
            <v>Clayey soil</v>
          </cell>
        </row>
      </sheetData>
      <sheetData sheetId="2388">
        <row r="4">
          <cell r="A4" t="str">
            <v>Clayey soil</v>
          </cell>
        </row>
      </sheetData>
      <sheetData sheetId="2389">
        <row r="4">
          <cell r="A4" t="str">
            <v>Clayey soil</v>
          </cell>
        </row>
      </sheetData>
      <sheetData sheetId="2390">
        <row r="4">
          <cell r="A4" t="str">
            <v>Clayey soil</v>
          </cell>
        </row>
      </sheetData>
      <sheetData sheetId="2391" refreshError="1"/>
      <sheetData sheetId="2392" refreshError="1"/>
      <sheetData sheetId="2393" refreshError="1"/>
      <sheetData sheetId="2394">
        <row r="4">
          <cell r="A4" t="str">
            <v>Clayey soil</v>
          </cell>
        </row>
      </sheetData>
      <sheetData sheetId="2395">
        <row r="4">
          <cell r="A4" t="str">
            <v>Clayey soil</v>
          </cell>
        </row>
      </sheetData>
      <sheetData sheetId="2396" refreshError="1"/>
      <sheetData sheetId="2397" refreshError="1"/>
      <sheetData sheetId="2398">
        <row r="4">
          <cell r="A4" t="str">
            <v>Clayey soil</v>
          </cell>
        </row>
      </sheetData>
      <sheetData sheetId="2399">
        <row r="4">
          <cell r="A4" t="str">
            <v>Clayey soil</v>
          </cell>
        </row>
      </sheetData>
      <sheetData sheetId="2400">
        <row r="4">
          <cell r="A4" t="str">
            <v>Clayey soil</v>
          </cell>
        </row>
      </sheetData>
      <sheetData sheetId="2401">
        <row r="4">
          <cell r="A4" t="str">
            <v>Clayey soil</v>
          </cell>
        </row>
      </sheetData>
      <sheetData sheetId="2402">
        <row r="4">
          <cell r="A4" t="str">
            <v>Clayey soil</v>
          </cell>
        </row>
      </sheetData>
      <sheetData sheetId="2403">
        <row r="4">
          <cell r="A4" t="str">
            <v>Clayey soil</v>
          </cell>
        </row>
      </sheetData>
      <sheetData sheetId="2404">
        <row r="4">
          <cell r="A4" t="str">
            <v>Clayey soil</v>
          </cell>
        </row>
      </sheetData>
      <sheetData sheetId="2405">
        <row r="4">
          <cell r="A4" t="str">
            <v>Clayey soil</v>
          </cell>
        </row>
      </sheetData>
      <sheetData sheetId="2406">
        <row r="4">
          <cell r="A4" t="str">
            <v>Clayey soil</v>
          </cell>
        </row>
      </sheetData>
      <sheetData sheetId="2407">
        <row r="4">
          <cell r="A4" t="str">
            <v>Clayey soil</v>
          </cell>
        </row>
      </sheetData>
      <sheetData sheetId="2408">
        <row r="4">
          <cell r="A4" t="str">
            <v>Clayey soil</v>
          </cell>
        </row>
      </sheetData>
      <sheetData sheetId="2409">
        <row r="4">
          <cell r="A4" t="str">
            <v>Clayey soil</v>
          </cell>
        </row>
      </sheetData>
      <sheetData sheetId="2410">
        <row r="4">
          <cell r="A4" t="str">
            <v>Clayey soil</v>
          </cell>
        </row>
      </sheetData>
      <sheetData sheetId="2411">
        <row r="4">
          <cell r="A4" t="str">
            <v>Clayey soil</v>
          </cell>
        </row>
      </sheetData>
      <sheetData sheetId="2412">
        <row r="4">
          <cell r="A4" t="str">
            <v>Clayey soil</v>
          </cell>
        </row>
      </sheetData>
      <sheetData sheetId="2413">
        <row r="4">
          <cell r="A4" t="str">
            <v>Clayey soil</v>
          </cell>
        </row>
      </sheetData>
      <sheetData sheetId="2414">
        <row r="4">
          <cell r="A4" t="str">
            <v>Clayey soil</v>
          </cell>
        </row>
      </sheetData>
      <sheetData sheetId="2415">
        <row r="4">
          <cell r="A4" t="str">
            <v>Clayey soil</v>
          </cell>
        </row>
      </sheetData>
      <sheetData sheetId="2416">
        <row r="4">
          <cell r="A4" t="str">
            <v>Clayey soil</v>
          </cell>
        </row>
      </sheetData>
      <sheetData sheetId="2417">
        <row r="4">
          <cell r="A4" t="str">
            <v>Clayey soil</v>
          </cell>
        </row>
      </sheetData>
      <sheetData sheetId="2418">
        <row r="4">
          <cell r="A4" t="str">
            <v>Clayey soil</v>
          </cell>
        </row>
      </sheetData>
      <sheetData sheetId="2419">
        <row r="4">
          <cell r="A4" t="str">
            <v>Clayey soil</v>
          </cell>
        </row>
      </sheetData>
      <sheetData sheetId="2420">
        <row r="4">
          <cell r="A4" t="str">
            <v>Clayey soil</v>
          </cell>
        </row>
      </sheetData>
      <sheetData sheetId="2421">
        <row r="4">
          <cell r="A4" t="str">
            <v>Clayey soil</v>
          </cell>
        </row>
      </sheetData>
      <sheetData sheetId="2422">
        <row r="4">
          <cell r="A4" t="str">
            <v>Clayey soil</v>
          </cell>
        </row>
      </sheetData>
      <sheetData sheetId="2423">
        <row r="4">
          <cell r="A4" t="str">
            <v>Clayey soil</v>
          </cell>
        </row>
      </sheetData>
      <sheetData sheetId="2424">
        <row r="4">
          <cell r="A4" t="str">
            <v>Clayey soil</v>
          </cell>
        </row>
      </sheetData>
      <sheetData sheetId="2425">
        <row r="4">
          <cell r="A4" t="str">
            <v>Clayey soil</v>
          </cell>
        </row>
      </sheetData>
      <sheetData sheetId="2426">
        <row r="4">
          <cell r="A4" t="str">
            <v>Clayey soil</v>
          </cell>
        </row>
      </sheetData>
      <sheetData sheetId="2427">
        <row r="4">
          <cell r="A4" t="str">
            <v>Clayey soil</v>
          </cell>
        </row>
      </sheetData>
      <sheetData sheetId="2428">
        <row r="4">
          <cell r="A4" t="str">
            <v>Clayey soil</v>
          </cell>
        </row>
      </sheetData>
      <sheetData sheetId="2429">
        <row r="4">
          <cell r="A4" t="str">
            <v>Clayey soil</v>
          </cell>
        </row>
      </sheetData>
      <sheetData sheetId="2430">
        <row r="4">
          <cell r="A4" t="str">
            <v>Clayey soil</v>
          </cell>
        </row>
      </sheetData>
      <sheetData sheetId="2431">
        <row r="4">
          <cell r="A4" t="str">
            <v>Clayey soil</v>
          </cell>
        </row>
      </sheetData>
      <sheetData sheetId="2432">
        <row r="4">
          <cell r="A4" t="str">
            <v>Clayey soil</v>
          </cell>
        </row>
      </sheetData>
      <sheetData sheetId="2433">
        <row r="4">
          <cell r="A4" t="str">
            <v>Clayey soil</v>
          </cell>
        </row>
      </sheetData>
      <sheetData sheetId="2434">
        <row r="4">
          <cell r="A4" t="str">
            <v>Clayey soil</v>
          </cell>
        </row>
      </sheetData>
      <sheetData sheetId="2435">
        <row r="4">
          <cell r="A4" t="str">
            <v>Clayey soil</v>
          </cell>
        </row>
      </sheetData>
      <sheetData sheetId="2436">
        <row r="4">
          <cell r="A4" t="str">
            <v>Clayey soil</v>
          </cell>
        </row>
      </sheetData>
      <sheetData sheetId="2437">
        <row r="4">
          <cell r="A4" t="str">
            <v>Clayey soil</v>
          </cell>
        </row>
      </sheetData>
      <sheetData sheetId="2438">
        <row r="4">
          <cell r="A4" t="str">
            <v>Clayey soil</v>
          </cell>
        </row>
      </sheetData>
      <sheetData sheetId="2439">
        <row r="4">
          <cell r="A4" t="str">
            <v>Clayey soil</v>
          </cell>
        </row>
      </sheetData>
      <sheetData sheetId="2440">
        <row r="4">
          <cell r="A4" t="str">
            <v>Clayey soil</v>
          </cell>
        </row>
      </sheetData>
      <sheetData sheetId="2441">
        <row r="4">
          <cell r="A4" t="str">
            <v>Clayey soil</v>
          </cell>
        </row>
      </sheetData>
      <sheetData sheetId="2442" refreshError="1"/>
      <sheetData sheetId="2443" refreshError="1"/>
      <sheetData sheetId="2444">
        <row r="4">
          <cell r="A4" t="str">
            <v>Clayey soil</v>
          </cell>
        </row>
      </sheetData>
      <sheetData sheetId="2445">
        <row r="4">
          <cell r="A4" t="str">
            <v>Clayey soil</v>
          </cell>
        </row>
      </sheetData>
      <sheetData sheetId="2446">
        <row r="4">
          <cell r="A4" t="str">
            <v>Clayey soil</v>
          </cell>
        </row>
      </sheetData>
      <sheetData sheetId="2447">
        <row r="4">
          <cell r="A4" t="str">
            <v>Clayey soil</v>
          </cell>
        </row>
      </sheetData>
      <sheetData sheetId="2448" refreshError="1"/>
      <sheetData sheetId="2449" refreshError="1"/>
      <sheetData sheetId="2450">
        <row r="4">
          <cell r="A4" t="str">
            <v>Clayey soil</v>
          </cell>
        </row>
      </sheetData>
      <sheetData sheetId="2451">
        <row r="4">
          <cell r="A4" t="str">
            <v>Clayey soil</v>
          </cell>
        </row>
      </sheetData>
      <sheetData sheetId="2452" refreshError="1"/>
      <sheetData sheetId="2453" refreshError="1"/>
      <sheetData sheetId="2454" refreshError="1"/>
      <sheetData sheetId="2455">
        <row r="4">
          <cell r="A4" t="str">
            <v>Clayey soil</v>
          </cell>
        </row>
      </sheetData>
      <sheetData sheetId="2456">
        <row r="4">
          <cell r="A4" t="str">
            <v>Clayey soil</v>
          </cell>
        </row>
      </sheetData>
      <sheetData sheetId="2457">
        <row r="4">
          <cell r="A4" t="str">
            <v>Clayey soil</v>
          </cell>
        </row>
      </sheetData>
      <sheetData sheetId="2458">
        <row r="4">
          <cell r="A4" t="str">
            <v>Clayey soil</v>
          </cell>
        </row>
      </sheetData>
      <sheetData sheetId="2459">
        <row r="4">
          <cell r="A4" t="str">
            <v>Clayey soil</v>
          </cell>
        </row>
      </sheetData>
      <sheetData sheetId="2460">
        <row r="4">
          <cell r="A4" t="str">
            <v>Clayey soil</v>
          </cell>
        </row>
      </sheetData>
      <sheetData sheetId="2461">
        <row r="4">
          <cell r="A4" t="str">
            <v>Clayey soil</v>
          </cell>
        </row>
      </sheetData>
      <sheetData sheetId="2462">
        <row r="4">
          <cell r="A4" t="str">
            <v>Clayey soil</v>
          </cell>
        </row>
      </sheetData>
      <sheetData sheetId="2463">
        <row r="4">
          <cell r="A4" t="str">
            <v>Clayey soil</v>
          </cell>
        </row>
      </sheetData>
      <sheetData sheetId="2464">
        <row r="4">
          <cell r="A4" t="str">
            <v>Clayey soil</v>
          </cell>
        </row>
      </sheetData>
      <sheetData sheetId="2465">
        <row r="4">
          <cell r="A4" t="str">
            <v>Clayey soil</v>
          </cell>
        </row>
      </sheetData>
      <sheetData sheetId="2466">
        <row r="4">
          <cell r="A4" t="str">
            <v>Clayey soil</v>
          </cell>
        </row>
      </sheetData>
      <sheetData sheetId="2467">
        <row r="4">
          <cell r="A4" t="str">
            <v>Clayey soil</v>
          </cell>
        </row>
      </sheetData>
      <sheetData sheetId="2468">
        <row r="4">
          <cell r="A4" t="str">
            <v>Clayey soil</v>
          </cell>
        </row>
      </sheetData>
      <sheetData sheetId="2469">
        <row r="4">
          <cell r="A4" t="str">
            <v>Clayey soil</v>
          </cell>
        </row>
      </sheetData>
      <sheetData sheetId="2470">
        <row r="4">
          <cell r="A4" t="str">
            <v>Clayey soil</v>
          </cell>
        </row>
      </sheetData>
      <sheetData sheetId="2471">
        <row r="4">
          <cell r="A4" t="str">
            <v>Clayey soil</v>
          </cell>
        </row>
      </sheetData>
      <sheetData sheetId="2472">
        <row r="4">
          <cell r="A4" t="str">
            <v>Clayey soil</v>
          </cell>
        </row>
      </sheetData>
      <sheetData sheetId="2473">
        <row r="4">
          <cell r="A4" t="str">
            <v>Clayey soil</v>
          </cell>
        </row>
      </sheetData>
      <sheetData sheetId="2474">
        <row r="4">
          <cell r="A4" t="str">
            <v>Clayey soil</v>
          </cell>
        </row>
      </sheetData>
      <sheetData sheetId="2475">
        <row r="4">
          <cell r="A4" t="str">
            <v>Clayey soil</v>
          </cell>
        </row>
      </sheetData>
      <sheetData sheetId="2476">
        <row r="4">
          <cell r="A4" t="str">
            <v>Clayey soil</v>
          </cell>
        </row>
      </sheetData>
      <sheetData sheetId="2477">
        <row r="4">
          <cell r="A4" t="str">
            <v>Clayey soil</v>
          </cell>
        </row>
      </sheetData>
      <sheetData sheetId="2478">
        <row r="4">
          <cell r="A4" t="str">
            <v>Clayey soil</v>
          </cell>
        </row>
      </sheetData>
      <sheetData sheetId="2479">
        <row r="4">
          <cell r="A4" t="str">
            <v>Clayey soil</v>
          </cell>
        </row>
      </sheetData>
      <sheetData sheetId="2480">
        <row r="4">
          <cell r="A4" t="str">
            <v>Clayey soil</v>
          </cell>
        </row>
      </sheetData>
      <sheetData sheetId="2481">
        <row r="4">
          <cell r="A4" t="str">
            <v>Clayey soil</v>
          </cell>
        </row>
      </sheetData>
      <sheetData sheetId="2482">
        <row r="4">
          <cell r="A4" t="str">
            <v>Clayey soil</v>
          </cell>
        </row>
      </sheetData>
      <sheetData sheetId="2483">
        <row r="4">
          <cell r="A4" t="str">
            <v>Clayey soil</v>
          </cell>
        </row>
      </sheetData>
      <sheetData sheetId="2484">
        <row r="4">
          <cell r="A4" t="str">
            <v>Clayey soil</v>
          </cell>
        </row>
      </sheetData>
      <sheetData sheetId="2485">
        <row r="4">
          <cell r="A4" t="str">
            <v>Clayey soil</v>
          </cell>
        </row>
      </sheetData>
      <sheetData sheetId="2486">
        <row r="4">
          <cell r="A4" t="str">
            <v>Clayey soil</v>
          </cell>
        </row>
      </sheetData>
      <sheetData sheetId="2487">
        <row r="4">
          <cell r="A4" t="str">
            <v>Clayey soil</v>
          </cell>
        </row>
      </sheetData>
      <sheetData sheetId="2488">
        <row r="4">
          <cell r="A4" t="str">
            <v>Clayey soil</v>
          </cell>
        </row>
      </sheetData>
      <sheetData sheetId="2489">
        <row r="4">
          <cell r="A4" t="str">
            <v>Clayey soil</v>
          </cell>
        </row>
      </sheetData>
      <sheetData sheetId="2490">
        <row r="4">
          <cell r="A4" t="str">
            <v>Clayey soil</v>
          </cell>
        </row>
      </sheetData>
      <sheetData sheetId="2491">
        <row r="4">
          <cell r="A4" t="str">
            <v>Clayey soil</v>
          </cell>
        </row>
      </sheetData>
      <sheetData sheetId="2492">
        <row r="4">
          <cell r="A4" t="str">
            <v>Clayey soil</v>
          </cell>
        </row>
      </sheetData>
      <sheetData sheetId="2493">
        <row r="4">
          <cell r="A4" t="str">
            <v>Clayey soil</v>
          </cell>
        </row>
      </sheetData>
      <sheetData sheetId="2494">
        <row r="4">
          <cell r="A4" t="str">
            <v>Clayey soil</v>
          </cell>
        </row>
      </sheetData>
      <sheetData sheetId="2495">
        <row r="4">
          <cell r="A4" t="str">
            <v>Clayey soil</v>
          </cell>
        </row>
      </sheetData>
      <sheetData sheetId="2496">
        <row r="4">
          <cell r="A4" t="str">
            <v>Clayey soil</v>
          </cell>
        </row>
      </sheetData>
      <sheetData sheetId="2497">
        <row r="4">
          <cell r="A4" t="str">
            <v>Clayey soil</v>
          </cell>
        </row>
      </sheetData>
      <sheetData sheetId="2498">
        <row r="4">
          <cell r="A4" t="str">
            <v>Clayey soil</v>
          </cell>
        </row>
      </sheetData>
      <sheetData sheetId="2499">
        <row r="4">
          <cell r="A4" t="str">
            <v>Clayey soil</v>
          </cell>
        </row>
      </sheetData>
      <sheetData sheetId="2500">
        <row r="4">
          <cell r="A4" t="str">
            <v>Clayey soil</v>
          </cell>
        </row>
      </sheetData>
      <sheetData sheetId="2501">
        <row r="4">
          <cell r="A4" t="str">
            <v>Clayey soil</v>
          </cell>
        </row>
      </sheetData>
      <sheetData sheetId="2502" refreshError="1"/>
      <sheetData sheetId="2503">
        <row r="4">
          <cell r="A4" t="str">
            <v>Clayey soil</v>
          </cell>
        </row>
      </sheetData>
      <sheetData sheetId="2504">
        <row r="4">
          <cell r="A4" t="str">
            <v>Clayey soil</v>
          </cell>
        </row>
      </sheetData>
      <sheetData sheetId="2505">
        <row r="4">
          <cell r="A4" t="str">
            <v>Clayey soil</v>
          </cell>
        </row>
      </sheetData>
      <sheetData sheetId="2506">
        <row r="4">
          <cell r="A4" t="str">
            <v>Clayey soil</v>
          </cell>
        </row>
      </sheetData>
      <sheetData sheetId="2507">
        <row r="4">
          <cell r="A4" t="str">
            <v>Clayey soil</v>
          </cell>
        </row>
      </sheetData>
      <sheetData sheetId="2508">
        <row r="4">
          <cell r="A4" t="str">
            <v>Clayey soil</v>
          </cell>
        </row>
      </sheetData>
      <sheetData sheetId="2509">
        <row r="4">
          <cell r="A4" t="str">
            <v>Clayey soil</v>
          </cell>
        </row>
      </sheetData>
      <sheetData sheetId="2510">
        <row r="4">
          <cell r="A4" t="str">
            <v>Clayey soil</v>
          </cell>
        </row>
      </sheetData>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ow r="4">
          <cell r="A4" t="str">
            <v>Clayey soil</v>
          </cell>
        </row>
      </sheetData>
      <sheetData sheetId="2535">
        <row r="4">
          <cell r="A4" t="str">
            <v>Clayey soil</v>
          </cell>
        </row>
      </sheetData>
      <sheetData sheetId="2536">
        <row r="4">
          <cell r="A4" t="str">
            <v>Clayey soil</v>
          </cell>
        </row>
      </sheetData>
      <sheetData sheetId="2537">
        <row r="4">
          <cell r="A4" t="str">
            <v>Clayey soil</v>
          </cell>
        </row>
      </sheetData>
      <sheetData sheetId="2538">
        <row r="4">
          <cell r="A4" t="str">
            <v>Clayey soil</v>
          </cell>
        </row>
      </sheetData>
      <sheetData sheetId="2539">
        <row r="4">
          <cell r="A4" t="str">
            <v>Clayey soil</v>
          </cell>
        </row>
      </sheetData>
      <sheetData sheetId="2540">
        <row r="4">
          <cell r="A4" t="str">
            <v>Clayey soil</v>
          </cell>
        </row>
      </sheetData>
      <sheetData sheetId="2541">
        <row r="4">
          <cell r="A4" t="str">
            <v>Clayey soil</v>
          </cell>
        </row>
      </sheetData>
      <sheetData sheetId="2542">
        <row r="4">
          <cell r="A4" t="str">
            <v>Clayey soil</v>
          </cell>
        </row>
      </sheetData>
      <sheetData sheetId="2543">
        <row r="4">
          <cell r="A4" t="str">
            <v>Clayey soil</v>
          </cell>
        </row>
      </sheetData>
      <sheetData sheetId="2544">
        <row r="4">
          <cell r="A4" t="str">
            <v>Clayey soil</v>
          </cell>
        </row>
      </sheetData>
      <sheetData sheetId="2545">
        <row r="4">
          <cell r="A4" t="str">
            <v>Clayey soil</v>
          </cell>
        </row>
      </sheetData>
      <sheetData sheetId="2546">
        <row r="4">
          <cell r="A4" t="str">
            <v>Clayey soil</v>
          </cell>
        </row>
      </sheetData>
      <sheetData sheetId="2547">
        <row r="4">
          <cell r="A4" t="str">
            <v>Clayey soil</v>
          </cell>
        </row>
      </sheetData>
      <sheetData sheetId="2548">
        <row r="4">
          <cell r="A4" t="str">
            <v>Clayey soil</v>
          </cell>
        </row>
      </sheetData>
      <sheetData sheetId="2549">
        <row r="4">
          <cell r="A4" t="str">
            <v>Clayey soil</v>
          </cell>
        </row>
      </sheetData>
      <sheetData sheetId="2550">
        <row r="4">
          <cell r="A4" t="str">
            <v>Clayey soil</v>
          </cell>
        </row>
      </sheetData>
      <sheetData sheetId="2551">
        <row r="4">
          <cell r="A4" t="str">
            <v>Clayey soil</v>
          </cell>
        </row>
      </sheetData>
      <sheetData sheetId="2552">
        <row r="4">
          <cell r="A4" t="str">
            <v>Clayey soil</v>
          </cell>
        </row>
      </sheetData>
      <sheetData sheetId="2553">
        <row r="4">
          <cell r="A4" t="str">
            <v>Clayey soil</v>
          </cell>
        </row>
      </sheetData>
      <sheetData sheetId="2554">
        <row r="4">
          <cell r="A4" t="str">
            <v>Clayey soil</v>
          </cell>
        </row>
      </sheetData>
      <sheetData sheetId="2555">
        <row r="4">
          <cell r="A4" t="str">
            <v>Clayey soil</v>
          </cell>
        </row>
      </sheetData>
      <sheetData sheetId="2556">
        <row r="4">
          <cell r="A4" t="str">
            <v>Clayey soil</v>
          </cell>
        </row>
      </sheetData>
      <sheetData sheetId="2557">
        <row r="4">
          <cell r="A4" t="str">
            <v>Clayey soil</v>
          </cell>
        </row>
      </sheetData>
      <sheetData sheetId="2558">
        <row r="4">
          <cell r="A4" t="str">
            <v>Clayey soil</v>
          </cell>
        </row>
      </sheetData>
      <sheetData sheetId="2559">
        <row r="4">
          <cell r="A4" t="str">
            <v>Clayey soil</v>
          </cell>
        </row>
      </sheetData>
      <sheetData sheetId="2560">
        <row r="4">
          <cell r="A4" t="str">
            <v>Clayey soil</v>
          </cell>
        </row>
      </sheetData>
      <sheetData sheetId="2561">
        <row r="4">
          <cell r="A4" t="str">
            <v>Clayey soil</v>
          </cell>
        </row>
      </sheetData>
      <sheetData sheetId="2562">
        <row r="4">
          <cell r="A4" t="str">
            <v>Clayey soil</v>
          </cell>
        </row>
      </sheetData>
      <sheetData sheetId="2563">
        <row r="4">
          <cell r="A4" t="str">
            <v>Clayey soil</v>
          </cell>
        </row>
      </sheetData>
      <sheetData sheetId="2564" refreshError="1"/>
      <sheetData sheetId="2565" refreshError="1"/>
      <sheetData sheetId="2566">
        <row r="4">
          <cell r="A4" t="str">
            <v>Clayey soil</v>
          </cell>
        </row>
      </sheetData>
      <sheetData sheetId="2567">
        <row r="4">
          <cell r="A4" t="str">
            <v>Clayey soil</v>
          </cell>
        </row>
      </sheetData>
      <sheetData sheetId="2568">
        <row r="4">
          <cell r="A4" t="str">
            <v>Clayey soil</v>
          </cell>
        </row>
      </sheetData>
      <sheetData sheetId="2569">
        <row r="4">
          <cell r="A4" t="str">
            <v>Clayey soil</v>
          </cell>
        </row>
      </sheetData>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ow r="4">
          <cell r="A4" t="str">
            <v>Clayey soil</v>
          </cell>
        </row>
      </sheetData>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ow r="4">
          <cell r="A4" t="str">
            <v>Clayey soil</v>
          </cell>
        </row>
      </sheetData>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ow r="4">
          <cell r="A4" t="str">
            <v>Clayey soil</v>
          </cell>
        </row>
      </sheetData>
      <sheetData sheetId="2690">
        <row r="4">
          <cell r="A4" t="str">
            <v>Clayey soil</v>
          </cell>
        </row>
      </sheetData>
      <sheetData sheetId="2691">
        <row r="4">
          <cell r="A4" t="str">
            <v>Clayey soil</v>
          </cell>
        </row>
      </sheetData>
      <sheetData sheetId="2692">
        <row r="4">
          <cell r="A4" t="str">
            <v>Clayey soil</v>
          </cell>
        </row>
      </sheetData>
      <sheetData sheetId="2693" refreshError="1"/>
      <sheetData sheetId="2694">
        <row r="4">
          <cell r="A4" t="str">
            <v>Clayey soil</v>
          </cell>
        </row>
      </sheetData>
      <sheetData sheetId="2695">
        <row r="4">
          <cell r="A4" t="str">
            <v>Clayey soil</v>
          </cell>
        </row>
      </sheetData>
      <sheetData sheetId="2696">
        <row r="4">
          <cell r="A4" t="str">
            <v>Clayey soil</v>
          </cell>
        </row>
      </sheetData>
      <sheetData sheetId="2697">
        <row r="4">
          <cell r="A4" t="str">
            <v>Clayey soil</v>
          </cell>
        </row>
      </sheetData>
      <sheetData sheetId="2698">
        <row r="4">
          <cell r="A4" t="str">
            <v>Clayey soil</v>
          </cell>
        </row>
      </sheetData>
      <sheetData sheetId="2699">
        <row r="4">
          <cell r="A4" t="str">
            <v>Clayey soil</v>
          </cell>
        </row>
      </sheetData>
      <sheetData sheetId="2700">
        <row r="4">
          <cell r="A4" t="str">
            <v>Clayey soil</v>
          </cell>
        </row>
      </sheetData>
      <sheetData sheetId="2701">
        <row r="4">
          <cell r="A4" t="str">
            <v>Clayey soil</v>
          </cell>
        </row>
      </sheetData>
      <sheetData sheetId="2702">
        <row r="4">
          <cell r="A4" t="str">
            <v>Clayey soil</v>
          </cell>
        </row>
      </sheetData>
      <sheetData sheetId="2703">
        <row r="4">
          <cell r="A4" t="str">
            <v>Clayey soil</v>
          </cell>
        </row>
      </sheetData>
      <sheetData sheetId="2704">
        <row r="4">
          <cell r="A4" t="str">
            <v>Clayey soil</v>
          </cell>
        </row>
      </sheetData>
      <sheetData sheetId="2705">
        <row r="4">
          <cell r="A4" t="str">
            <v>Clayey soil</v>
          </cell>
        </row>
      </sheetData>
      <sheetData sheetId="2706">
        <row r="4">
          <cell r="A4" t="str">
            <v>Clayey soil</v>
          </cell>
        </row>
      </sheetData>
      <sheetData sheetId="2707">
        <row r="4">
          <cell r="A4" t="str">
            <v>Clayey soil</v>
          </cell>
        </row>
      </sheetData>
      <sheetData sheetId="2708">
        <row r="4">
          <cell r="A4" t="str">
            <v>Clayey soil</v>
          </cell>
        </row>
      </sheetData>
      <sheetData sheetId="2709">
        <row r="4">
          <cell r="A4" t="str">
            <v>Clayey soil</v>
          </cell>
        </row>
      </sheetData>
      <sheetData sheetId="2710">
        <row r="4">
          <cell r="A4" t="str">
            <v>Clayey soil</v>
          </cell>
        </row>
      </sheetData>
      <sheetData sheetId="2711">
        <row r="4">
          <cell r="A4" t="str">
            <v>Clayey soil</v>
          </cell>
        </row>
      </sheetData>
      <sheetData sheetId="2712">
        <row r="4">
          <cell r="A4" t="str">
            <v>Clayey soil</v>
          </cell>
        </row>
      </sheetData>
      <sheetData sheetId="2713">
        <row r="4">
          <cell r="A4" t="str">
            <v>Clayey soil</v>
          </cell>
        </row>
      </sheetData>
      <sheetData sheetId="2714">
        <row r="4">
          <cell r="A4" t="str">
            <v>Clayey soil</v>
          </cell>
        </row>
      </sheetData>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ow r="4">
          <cell r="A4" t="str">
            <v>Clayey soil</v>
          </cell>
        </row>
      </sheetData>
      <sheetData sheetId="2728">
        <row r="4">
          <cell r="A4" t="str">
            <v>Clayey soil</v>
          </cell>
        </row>
      </sheetData>
      <sheetData sheetId="2729">
        <row r="4">
          <cell r="A4" t="str">
            <v>Clayey soil</v>
          </cell>
        </row>
      </sheetData>
      <sheetData sheetId="2730">
        <row r="4">
          <cell r="A4" t="str">
            <v>Clayey soil</v>
          </cell>
        </row>
      </sheetData>
      <sheetData sheetId="2731">
        <row r="4">
          <cell r="A4" t="str">
            <v>Clayey soil</v>
          </cell>
        </row>
      </sheetData>
      <sheetData sheetId="2732">
        <row r="4">
          <cell r="A4" t="str">
            <v>Clayey soil</v>
          </cell>
        </row>
      </sheetData>
      <sheetData sheetId="2733">
        <row r="4">
          <cell r="A4" t="str">
            <v>Clayey soil</v>
          </cell>
        </row>
      </sheetData>
      <sheetData sheetId="2734">
        <row r="4">
          <cell r="A4" t="str">
            <v>Clayey soil</v>
          </cell>
        </row>
      </sheetData>
      <sheetData sheetId="2735">
        <row r="4">
          <cell r="A4" t="str">
            <v>Clayey soil</v>
          </cell>
        </row>
      </sheetData>
      <sheetData sheetId="2736">
        <row r="4">
          <cell r="A4" t="str">
            <v>Clayey soil</v>
          </cell>
        </row>
      </sheetData>
      <sheetData sheetId="2737">
        <row r="4">
          <cell r="A4" t="str">
            <v>Clayey soil</v>
          </cell>
        </row>
      </sheetData>
      <sheetData sheetId="2738">
        <row r="4">
          <cell r="A4" t="str">
            <v>Clayey soil</v>
          </cell>
        </row>
      </sheetData>
      <sheetData sheetId="2739">
        <row r="4">
          <cell r="A4" t="str">
            <v>Clayey soil</v>
          </cell>
        </row>
      </sheetData>
      <sheetData sheetId="2740">
        <row r="4">
          <cell r="A4" t="str">
            <v>Clayey soil</v>
          </cell>
        </row>
      </sheetData>
      <sheetData sheetId="2741">
        <row r="4">
          <cell r="A4" t="str">
            <v>Clayey soil</v>
          </cell>
        </row>
      </sheetData>
      <sheetData sheetId="2742">
        <row r="4">
          <cell r="A4" t="str">
            <v>Clayey soil</v>
          </cell>
        </row>
      </sheetData>
      <sheetData sheetId="2743">
        <row r="4">
          <cell r="A4" t="str">
            <v>Clayey soil</v>
          </cell>
        </row>
      </sheetData>
      <sheetData sheetId="2744">
        <row r="4">
          <cell r="A4" t="str">
            <v>Clayey soil</v>
          </cell>
        </row>
      </sheetData>
      <sheetData sheetId="2745">
        <row r="4">
          <cell r="A4" t="str">
            <v>Clayey soil</v>
          </cell>
        </row>
      </sheetData>
      <sheetData sheetId="2746">
        <row r="4">
          <cell r="A4" t="str">
            <v>Clayey soil</v>
          </cell>
        </row>
      </sheetData>
      <sheetData sheetId="2747">
        <row r="4">
          <cell r="A4" t="str">
            <v>Clayey soil</v>
          </cell>
        </row>
      </sheetData>
      <sheetData sheetId="2748">
        <row r="4">
          <cell r="A4" t="str">
            <v>Clayey soil</v>
          </cell>
        </row>
      </sheetData>
      <sheetData sheetId="2749">
        <row r="4">
          <cell r="A4" t="str">
            <v>Clayey soil</v>
          </cell>
        </row>
      </sheetData>
      <sheetData sheetId="2750">
        <row r="4">
          <cell r="A4" t="str">
            <v>Clayey soil</v>
          </cell>
        </row>
      </sheetData>
      <sheetData sheetId="2751" refreshError="1"/>
      <sheetData sheetId="2752"/>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sheetData sheetId="2763"/>
      <sheetData sheetId="2764"/>
      <sheetData sheetId="2765" refreshError="1"/>
      <sheetData sheetId="2766">
        <row r="4">
          <cell r="A4" t="str">
            <v>Clayey soil</v>
          </cell>
        </row>
      </sheetData>
      <sheetData sheetId="2767"/>
      <sheetData sheetId="2768"/>
      <sheetData sheetId="2769"/>
      <sheetData sheetId="2770">
        <row r="4">
          <cell r="A4" t="str">
            <v>Clayey soil</v>
          </cell>
        </row>
      </sheetData>
      <sheetData sheetId="2771"/>
      <sheetData sheetId="2772">
        <row r="4">
          <cell r="A4" t="str">
            <v>Clayey soil</v>
          </cell>
        </row>
      </sheetData>
      <sheetData sheetId="2773">
        <row r="4">
          <cell r="A4" t="str">
            <v>Clayey soil</v>
          </cell>
        </row>
      </sheetData>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ow r="4">
          <cell r="A4" t="str">
            <v>Clayey soil</v>
          </cell>
        </row>
      </sheetData>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ow r="4">
          <cell r="A4" t="str">
            <v>Clayey soil</v>
          </cell>
        </row>
      </sheetData>
      <sheetData sheetId="2836" refreshError="1"/>
      <sheetData sheetId="2837"/>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ow r="4">
          <cell r="A4" t="str">
            <v>Clayey soil</v>
          </cell>
        </row>
      </sheetData>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sheetData sheetId="3187"/>
      <sheetData sheetId="3188"/>
      <sheetData sheetId="3189">
        <row r="4">
          <cell r="A4" t="str">
            <v>Clayey soil</v>
          </cell>
        </row>
      </sheetData>
      <sheetData sheetId="3190">
        <row r="4">
          <cell r="A4" t="str">
            <v>Clayey soil</v>
          </cell>
        </row>
      </sheetData>
      <sheetData sheetId="3191">
        <row r="4">
          <cell r="A4" t="str">
            <v>Clayey soil</v>
          </cell>
        </row>
      </sheetData>
      <sheetData sheetId="3192">
        <row r="4">
          <cell r="A4" t="str">
            <v>Clayey soil</v>
          </cell>
        </row>
      </sheetData>
      <sheetData sheetId="3193">
        <row r="4">
          <cell r="A4" t="str">
            <v>Clayey soil</v>
          </cell>
        </row>
      </sheetData>
      <sheetData sheetId="3194">
        <row r="4">
          <cell r="A4" t="str">
            <v>Clayey soil</v>
          </cell>
        </row>
      </sheetData>
      <sheetData sheetId="3195">
        <row r="4">
          <cell r="A4" t="str">
            <v>Clayey soil</v>
          </cell>
        </row>
      </sheetData>
      <sheetData sheetId="3196">
        <row r="4">
          <cell r="A4" t="str">
            <v>Clayey soil</v>
          </cell>
        </row>
      </sheetData>
      <sheetData sheetId="3197">
        <row r="4">
          <cell r="A4" t="str">
            <v>Clayey soil</v>
          </cell>
        </row>
      </sheetData>
      <sheetData sheetId="3198">
        <row r="4">
          <cell r="A4" t="str">
            <v>Clayey soil</v>
          </cell>
        </row>
      </sheetData>
      <sheetData sheetId="3199">
        <row r="4">
          <cell r="A4" t="str">
            <v>Clayey soil</v>
          </cell>
        </row>
      </sheetData>
      <sheetData sheetId="3200" refreshError="1"/>
      <sheetData sheetId="3201"/>
      <sheetData sheetId="3202" refreshError="1"/>
      <sheetData sheetId="3203">
        <row r="4">
          <cell r="A4" t="str">
            <v>Clayey soil</v>
          </cell>
        </row>
      </sheetData>
      <sheetData sheetId="3204">
        <row r="4">
          <cell r="A4" t="str">
            <v>Clayey soil</v>
          </cell>
        </row>
      </sheetData>
      <sheetData sheetId="3205">
        <row r="4">
          <cell r="A4" t="str">
            <v>Clayey soil</v>
          </cell>
        </row>
      </sheetData>
      <sheetData sheetId="3206">
        <row r="4">
          <cell r="A4" t="str">
            <v>Clayey soil</v>
          </cell>
        </row>
      </sheetData>
      <sheetData sheetId="3207">
        <row r="4">
          <cell r="A4" t="str">
            <v>Clayey soil</v>
          </cell>
        </row>
      </sheetData>
      <sheetData sheetId="3208">
        <row r="4">
          <cell r="A4" t="str">
            <v>Clayey soil</v>
          </cell>
        </row>
      </sheetData>
      <sheetData sheetId="3209">
        <row r="4">
          <cell r="A4" t="str">
            <v>Clayey soil</v>
          </cell>
        </row>
      </sheetData>
      <sheetData sheetId="3210">
        <row r="4">
          <cell r="A4" t="str">
            <v>Clayey soil</v>
          </cell>
        </row>
      </sheetData>
      <sheetData sheetId="3211">
        <row r="4">
          <cell r="A4" t="str">
            <v>Clayey soil</v>
          </cell>
        </row>
      </sheetData>
      <sheetData sheetId="3212">
        <row r="4">
          <cell r="A4" t="str">
            <v>Clayey soil</v>
          </cell>
        </row>
      </sheetData>
      <sheetData sheetId="3213">
        <row r="4">
          <cell r="A4" t="str">
            <v>Clayey soil</v>
          </cell>
        </row>
      </sheetData>
      <sheetData sheetId="3214">
        <row r="4">
          <cell r="A4" t="str">
            <v>Clayey soil</v>
          </cell>
        </row>
      </sheetData>
      <sheetData sheetId="3215" refreshError="1"/>
      <sheetData sheetId="3216" refreshError="1"/>
      <sheetData sheetId="3217" refreshError="1"/>
      <sheetData sheetId="3218">
        <row r="4">
          <cell r="A4" t="str">
            <v>Clayey soil</v>
          </cell>
        </row>
      </sheetData>
      <sheetData sheetId="3219">
        <row r="4">
          <cell r="A4" t="str">
            <v>Clayey soil</v>
          </cell>
        </row>
      </sheetData>
      <sheetData sheetId="3220">
        <row r="4">
          <cell r="A4" t="str">
            <v>Clayey soil</v>
          </cell>
        </row>
      </sheetData>
      <sheetData sheetId="3221">
        <row r="4">
          <cell r="A4" t="str">
            <v>Clayey soil</v>
          </cell>
        </row>
      </sheetData>
      <sheetData sheetId="3222">
        <row r="4">
          <cell r="A4" t="str">
            <v>Clayey soil</v>
          </cell>
        </row>
      </sheetData>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sheetData sheetId="3239"/>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sheetData sheetId="3260"/>
      <sheetData sheetId="3261"/>
      <sheetData sheetId="3262">
        <row r="4">
          <cell r="A4" t="str">
            <v>Clayey soil</v>
          </cell>
        </row>
      </sheetData>
      <sheetData sheetId="3263"/>
      <sheetData sheetId="3264">
        <row r="4">
          <cell r="A4" t="str">
            <v>Clayey soil</v>
          </cell>
        </row>
      </sheetData>
      <sheetData sheetId="3265"/>
      <sheetData sheetId="3266"/>
      <sheetData sheetId="3267"/>
      <sheetData sheetId="3268">
        <row r="4">
          <cell r="A4" t="str">
            <v>Clayey soil</v>
          </cell>
        </row>
      </sheetData>
      <sheetData sheetId="3269"/>
      <sheetData sheetId="3270">
        <row r="4">
          <cell r="A4" t="str">
            <v>Clayey soil</v>
          </cell>
        </row>
      </sheetData>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refreshError="1"/>
      <sheetData sheetId="3292" refreshError="1"/>
      <sheetData sheetId="3293"/>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ow r="4">
          <cell r="A4" t="str">
            <v>Clayey soil</v>
          </cell>
        </row>
      </sheetData>
      <sheetData sheetId="3380" refreshError="1"/>
      <sheetData sheetId="3381">
        <row r="4">
          <cell r="A4" t="str">
            <v>Clayey soil</v>
          </cell>
        </row>
      </sheetData>
      <sheetData sheetId="3382">
        <row r="4">
          <cell r="A4" t="str">
            <v>Clayey soil</v>
          </cell>
        </row>
      </sheetData>
      <sheetData sheetId="3383">
        <row r="4">
          <cell r="A4" t="str">
            <v>Clayey soil</v>
          </cell>
        </row>
      </sheetData>
      <sheetData sheetId="3384">
        <row r="4">
          <cell r="A4" t="str">
            <v>Clayey soil</v>
          </cell>
        </row>
      </sheetData>
      <sheetData sheetId="3385">
        <row r="4">
          <cell r="A4" t="str">
            <v>Clayey soil</v>
          </cell>
        </row>
      </sheetData>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ow r="4">
          <cell r="A4" t="str">
            <v>Clayey soil</v>
          </cell>
        </row>
      </sheetData>
      <sheetData sheetId="3414">
        <row r="4">
          <cell r="A4" t="str">
            <v>Clayey soil</v>
          </cell>
        </row>
      </sheetData>
      <sheetData sheetId="3415">
        <row r="4">
          <cell r="A4" t="str">
            <v>Clayey soil</v>
          </cell>
        </row>
      </sheetData>
      <sheetData sheetId="3416">
        <row r="4">
          <cell r="A4" t="str">
            <v>Clayey soil</v>
          </cell>
        </row>
      </sheetData>
      <sheetData sheetId="3417">
        <row r="4">
          <cell r="A4" t="str">
            <v>Clayey soil</v>
          </cell>
        </row>
      </sheetData>
      <sheetData sheetId="3418">
        <row r="4">
          <cell r="A4" t="str">
            <v>Clayey soil</v>
          </cell>
        </row>
      </sheetData>
      <sheetData sheetId="3419">
        <row r="4">
          <cell r="A4" t="str">
            <v>Clayey soil</v>
          </cell>
        </row>
      </sheetData>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ow r="4">
          <cell r="A4" t="str">
            <v>Clayey soil</v>
          </cell>
        </row>
      </sheetData>
      <sheetData sheetId="3429">
        <row r="4">
          <cell r="A4" t="str">
            <v>Clayey soil</v>
          </cell>
        </row>
      </sheetData>
      <sheetData sheetId="3430" refreshError="1"/>
      <sheetData sheetId="3431">
        <row r="4">
          <cell r="A4" t="str">
            <v>Clayey soil</v>
          </cell>
        </row>
      </sheetData>
      <sheetData sheetId="3432">
        <row r="4">
          <cell r="A4" t="str">
            <v>Clayey soil</v>
          </cell>
        </row>
      </sheetData>
      <sheetData sheetId="3433">
        <row r="4">
          <cell r="A4" t="str">
            <v>Clayey soil</v>
          </cell>
        </row>
      </sheetData>
      <sheetData sheetId="3434">
        <row r="4">
          <cell r="A4" t="str">
            <v>Clayey soil</v>
          </cell>
        </row>
      </sheetData>
      <sheetData sheetId="3435">
        <row r="4">
          <cell r="A4" t="str">
            <v>Clayey soil</v>
          </cell>
        </row>
      </sheetData>
      <sheetData sheetId="3436">
        <row r="4">
          <cell r="A4" t="str">
            <v>Clayey soil</v>
          </cell>
        </row>
      </sheetData>
      <sheetData sheetId="3437">
        <row r="4">
          <cell r="A4" t="str">
            <v>Clayey soil</v>
          </cell>
        </row>
      </sheetData>
      <sheetData sheetId="3438">
        <row r="4">
          <cell r="A4" t="str">
            <v>Clayey soil</v>
          </cell>
        </row>
      </sheetData>
      <sheetData sheetId="3439">
        <row r="4">
          <cell r="A4" t="str">
            <v>Clayey soil</v>
          </cell>
        </row>
      </sheetData>
      <sheetData sheetId="3440">
        <row r="4">
          <cell r="A4" t="str">
            <v>Clayey soil</v>
          </cell>
        </row>
      </sheetData>
      <sheetData sheetId="3441">
        <row r="4">
          <cell r="A4" t="str">
            <v>Clayey soil</v>
          </cell>
        </row>
      </sheetData>
      <sheetData sheetId="3442">
        <row r="4">
          <cell r="A4" t="str">
            <v>Clayey soil</v>
          </cell>
        </row>
      </sheetData>
      <sheetData sheetId="3443"/>
      <sheetData sheetId="3444">
        <row r="4">
          <cell r="A4" t="str">
            <v>Clayey soil</v>
          </cell>
        </row>
      </sheetData>
      <sheetData sheetId="3445">
        <row r="4">
          <cell r="A4" t="str">
            <v>Clayey soil</v>
          </cell>
        </row>
      </sheetData>
      <sheetData sheetId="3446">
        <row r="4">
          <cell r="A4" t="str">
            <v>Clayey soil</v>
          </cell>
        </row>
      </sheetData>
      <sheetData sheetId="3447">
        <row r="4">
          <cell r="A4" t="str">
            <v>Clayey soil</v>
          </cell>
        </row>
      </sheetData>
      <sheetData sheetId="3448">
        <row r="4">
          <cell r="A4" t="str">
            <v>Clayey soil</v>
          </cell>
        </row>
      </sheetData>
      <sheetData sheetId="3449" refreshError="1"/>
      <sheetData sheetId="3450">
        <row r="4">
          <cell r="A4" t="str">
            <v>Clayey soil</v>
          </cell>
        </row>
      </sheetData>
      <sheetData sheetId="3451">
        <row r="4">
          <cell r="A4" t="str">
            <v>Clayey soil</v>
          </cell>
        </row>
      </sheetData>
      <sheetData sheetId="3452" refreshError="1"/>
      <sheetData sheetId="3453" refreshError="1"/>
      <sheetData sheetId="3454">
        <row r="4">
          <cell r="A4" t="str">
            <v>Clayey soil</v>
          </cell>
        </row>
      </sheetData>
      <sheetData sheetId="3455">
        <row r="4">
          <cell r="A4" t="str">
            <v>Clayey soil</v>
          </cell>
        </row>
      </sheetData>
      <sheetData sheetId="3456"/>
      <sheetData sheetId="3457">
        <row r="4">
          <cell r="A4" t="str">
            <v>Clayey soil</v>
          </cell>
        </row>
      </sheetData>
      <sheetData sheetId="3458"/>
      <sheetData sheetId="3459">
        <row r="4">
          <cell r="A4" t="str">
            <v>Clayey soil</v>
          </cell>
        </row>
      </sheetData>
      <sheetData sheetId="3460">
        <row r="4">
          <cell r="A4" t="str">
            <v>Clayey soil</v>
          </cell>
        </row>
      </sheetData>
      <sheetData sheetId="3461">
        <row r="4">
          <cell r="A4" t="str">
            <v>Clayey soil</v>
          </cell>
        </row>
      </sheetData>
      <sheetData sheetId="3462">
        <row r="4">
          <cell r="A4" t="str">
            <v>Clayey soil</v>
          </cell>
        </row>
      </sheetData>
      <sheetData sheetId="3463" refreshError="1"/>
      <sheetData sheetId="3464" refreshError="1"/>
      <sheetData sheetId="3465">
        <row r="32">
          <cell r="A32">
            <v>0</v>
          </cell>
        </row>
      </sheetData>
      <sheetData sheetId="3466">
        <row r="4">
          <cell r="A4" t="str">
            <v>Clayey soil</v>
          </cell>
        </row>
      </sheetData>
      <sheetData sheetId="3467">
        <row r="4">
          <cell r="A4" t="str">
            <v>Clayey soil</v>
          </cell>
        </row>
      </sheetData>
      <sheetData sheetId="3468">
        <row r="4">
          <cell r="A4" t="str">
            <v>Clayey soil</v>
          </cell>
        </row>
      </sheetData>
      <sheetData sheetId="3469">
        <row r="4">
          <cell r="A4" t="str">
            <v>Clayey soil</v>
          </cell>
        </row>
      </sheetData>
      <sheetData sheetId="3470">
        <row r="4">
          <cell r="A4" t="str">
            <v>Clayey soil</v>
          </cell>
        </row>
      </sheetData>
      <sheetData sheetId="3471">
        <row r="4">
          <cell r="A4" t="str">
            <v>Clayey soil</v>
          </cell>
        </row>
      </sheetData>
      <sheetData sheetId="3472">
        <row r="4">
          <cell r="A4" t="str">
            <v>Clayey soil</v>
          </cell>
        </row>
      </sheetData>
      <sheetData sheetId="3473">
        <row r="4">
          <cell r="A4" t="str">
            <v>Clayey soil</v>
          </cell>
        </row>
      </sheetData>
      <sheetData sheetId="3474">
        <row r="4">
          <cell r="A4" t="str">
            <v>Clayey soil</v>
          </cell>
        </row>
      </sheetData>
      <sheetData sheetId="3475">
        <row r="4">
          <cell r="A4" t="str">
            <v>Clayey soil</v>
          </cell>
        </row>
      </sheetData>
      <sheetData sheetId="3476">
        <row r="4">
          <cell r="A4" t="str">
            <v>Clayey soil</v>
          </cell>
        </row>
      </sheetData>
      <sheetData sheetId="3477">
        <row r="4">
          <cell r="A4" t="str">
            <v>Clayey soil</v>
          </cell>
        </row>
      </sheetData>
      <sheetData sheetId="3478">
        <row r="4">
          <cell r="A4" t="str">
            <v>Clayey soil</v>
          </cell>
        </row>
      </sheetData>
      <sheetData sheetId="3479">
        <row r="4">
          <cell r="A4" t="str">
            <v>Clayey soil</v>
          </cell>
        </row>
      </sheetData>
      <sheetData sheetId="3480">
        <row r="4">
          <cell r="A4" t="str">
            <v>Clayey soil</v>
          </cell>
        </row>
      </sheetData>
      <sheetData sheetId="3481">
        <row r="4">
          <cell r="A4" t="str">
            <v>Clayey soil</v>
          </cell>
        </row>
      </sheetData>
      <sheetData sheetId="3482">
        <row r="4">
          <cell r="A4" t="str">
            <v>Clayey soil</v>
          </cell>
        </row>
      </sheetData>
      <sheetData sheetId="3483">
        <row r="4">
          <cell r="A4" t="str">
            <v>Clayey soil</v>
          </cell>
        </row>
      </sheetData>
      <sheetData sheetId="3484">
        <row r="4">
          <cell r="A4" t="str">
            <v>Clayey soil</v>
          </cell>
        </row>
      </sheetData>
      <sheetData sheetId="3485">
        <row r="4">
          <cell r="A4" t="str">
            <v>Clayey soil</v>
          </cell>
        </row>
      </sheetData>
      <sheetData sheetId="3486">
        <row r="4">
          <cell r="A4" t="str">
            <v>Clayey soil</v>
          </cell>
        </row>
      </sheetData>
      <sheetData sheetId="3487">
        <row r="4">
          <cell r="A4" t="str">
            <v>Clayey soil</v>
          </cell>
        </row>
      </sheetData>
      <sheetData sheetId="3488">
        <row r="4">
          <cell r="A4" t="str">
            <v>Clayey soil</v>
          </cell>
        </row>
      </sheetData>
      <sheetData sheetId="3489">
        <row r="4">
          <cell r="A4" t="str">
            <v>Clayey soil</v>
          </cell>
        </row>
      </sheetData>
      <sheetData sheetId="3490">
        <row r="4">
          <cell r="A4" t="str">
            <v>Clayey soil</v>
          </cell>
        </row>
      </sheetData>
      <sheetData sheetId="3491">
        <row r="4">
          <cell r="A4" t="str">
            <v>Clayey soil</v>
          </cell>
        </row>
      </sheetData>
      <sheetData sheetId="3492">
        <row r="4">
          <cell r="A4" t="str">
            <v>Clayey soil</v>
          </cell>
        </row>
      </sheetData>
      <sheetData sheetId="3493">
        <row r="4">
          <cell r="A4" t="str">
            <v>Clayey soil</v>
          </cell>
        </row>
      </sheetData>
      <sheetData sheetId="3494">
        <row r="4">
          <cell r="A4" t="str">
            <v>Clayey soil</v>
          </cell>
        </row>
      </sheetData>
      <sheetData sheetId="3495">
        <row r="4">
          <cell r="A4" t="str">
            <v>Clayey soil</v>
          </cell>
        </row>
      </sheetData>
      <sheetData sheetId="3496">
        <row r="4">
          <cell r="A4" t="str">
            <v>Clayey soil</v>
          </cell>
        </row>
      </sheetData>
      <sheetData sheetId="3497">
        <row r="4">
          <cell r="A4" t="str">
            <v>Clayey soil</v>
          </cell>
        </row>
      </sheetData>
      <sheetData sheetId="3498">
        <row r="4">
          <cell r="A4" t="str">
            <v>Clayey soil</v>
          </cell>
        </row>
      </sheetData>
      <sheetData sheetId="3499">
        <row r="4">
          <cell r="A4" t="str">
            <v>Clayey soil</v>
          </cell>
        </row>
      </sheetData>
      <sheetData sheetId="3500">
        <row r="4">
          <cell r="A4" t="str">
            <v>Clayey soil</v>
          </cell>
        </row>
      </sheetData>
      <sheetData sheetId="3501">
        <row r="4">
          <cell r="A4" t="str">
            <v>Clayey soil</v>
          </cell>
        </row>
      </sheetData>
      <sheetData sheetId="3502">
        <row r="4">
          <cell r="A4" t="str">
            <v>Clayey soil</v>
          </cell>
        </row>
      </sheetData>
      <sheetData sheetId="3503">
        <row r="4">
          <cell r="A4" t="str">
            <v>Clayey soil</v>
          </cell>
        </row>
      </sheetData>
      <sheetData sheetId="3504">
        <row r="4">
          <cell r="A4" t="str">
            <v>Clayey soil</v>
          </cell>
        </row>
      </sheetData>
      <sheetData sheetId="3505">
        <row r="4">
          <cell r="A4" t="str">
            <v>Clayey soil</v>
          </cell>
        </row>
      </sheetData>
      <sheetData sheetId="3506">
        <row r="4">
          <cell r="A4" t="str">
            <v>Clayey soil</v>
          </cell>
        </row>
      </sheetData>
      <sheetData sheetId="3507">
        <row r="4">
          <cell r="A4" t="str">
            <v>Clayey soil</v>
          </cell>
        </row>
      </sheetData>
      <sheetData sheetId="3508">
        <row r="4">
          <cell r="A4" t="str">
            <v>Clayey soil</v>
          </cell>
        </row>
      </sheetData>
      <sheetData sheetId="3509">
        <row r="4">
          <cell r="A4" t="str">
            <v>Clayey soil</v>
          </cell>
        </row>
      </sheetData>
      <sheetData sheetId="3510">
        <row r="4">
          <cell r="A4" t="str">
            <v>Clayey soil</v>
          </cell>
        </row>
      </sheetData>
      <sheetData sheetId="3511">
        <row r="4">
          <cell r="A4" t="str">
            <v>Clayey soil</v>
          </cell>
        </row>
      </sheetData>
      <sheetData sheetId="3512">
        <row r="4">
          <cell r="A4" t="str">
            <v>Clayey soil</v>
          </cell>
        </row>
      </sheetData>
      <sheetData sheetId="3513">
        <row r="4">
          <cell r="A4" t="str">
            <v>Clayey soil</v>
          </cell>
        </row>
      </sheetData>
      <sheetData sheetId="3514">
        <row r="4">
          <cell r="A4" t="str">
            <v>Clayey soil</v>
          </cell>
        </row>
      </sheetData>
      <sheetData sheetId="3515">
        <row r="4">
          <cell r="A4" t="str">
            <v>Clayey soil</v>
          </cell>
        </row>
      </sheetData>
      <sheetData sheetId="3516">
        <row r="4">
          <cell r="A4" t="str">
            <v>Clayey soil</v>
          </cell>
        </row>
      </sheetData>
      <sheetData sheetId="3517">
        <row r="4">
          <cell r="A4" t="str">
            <v>Clayey soil</v>
          </cell>
        </row>
      </sheetData>
      <sheetData sheetId="3518">
        <row r="4">
          <cell r="A4" t="str">
            <v>Clayey soil</v>
          </cell>
        </row>
      </sheetData>
      <sheetData sheetId="3519">
        <row r="4">
          <cell r="A4" t="str">
            <v>Clayey soil</v>
          </cell>
        </row>
      </sheetData>
      <sheetData sheetId="3520">
        <row r="4">
          <cell r="A4" t="str">
            <v>Clayey soil</v>
          </cell>
        </row>
      </sheetData>
      <sheetData sheetId="3521">
        <row r="4">
          <cell r="A4" t="str">
            <v>Clayey soil</v>
          </cell>
        </row>
      </sheetData>
      <sheetData sheetId="3522">
        <row r="4">
          <cell r="A4" t="str">
            <v>Clayey soil</v>
          </cell>
        </row>
      </sheetData>
      <sheetData sheetId="3523">
        <row r="4">
          <cell r="A4" t="str">
            <v>Clayey soil</v>
          </cell>
        </row>
      </sheetData>
      <sheetData sheetId="3524">
        <row r="4">
          <cell r="A4" t="str">
            <v>Clayey soil</v>
          </cell>
        </row>
      </sheetData>
      <sheetData sheetId="3525">
        <row r="4">
          <cell r="A4" t="str">
            <v>Clayey soil</v>
          </cell>
        </row>
      </sheetData>
      <sheetData sheetId="3526">
        <row r="4">
          <cell r="A4" t="str">
            <v>Clayey soil</v>
          </cell>
        </row>
      </sheetData>
      <sheetData sheetId="3527">
        <row r="4">
          <cell r="A4" t="str">
            <v>Clayey soil</v>
          </cell>
        </row>
      </sheetData>
      <sheetData sheetId="3528">
        <row r="4">
          <cell r="A4" t="str">
            <v>Clayey soil</v>
          </cell>
        </row>
      </sheetData>
      <sheetData sheetId="3529">
        <row r="4">
          <cell r="A4" t="str">
            <v>Clayey soil</v>
          </cell>
        </row>
      </sheetData>
      <sheetData sheetId="3530">
        <row r="4">
          <cell r="A4" t="str">
            <v>Clayey soil</v>
          </cell>
        </row>
      </sheetData>
      <sheetData sheetId="3531">
        <row r="4">
          <cell r="A4" t="str">
            <v>Clayey soil</v>
          </cell>
        </row>
      </sheetData>
      <sheetData sheetId="3532">
        <row r="4">
          <cell r="A4" t="str">
            <v>Clayey soil</v>
          </cell>
        </row>
      </sheetData>
      <sheetData sheetId="3533">
        <row r="4">
          <cell r="A4" t="str">
            <v>Clayey soil</v>
          </cell>
        </row>
      </sheetData>
      <sheetData sheetId="3534">
        <row r="4">
          <cell r="A4" t="str">
            <v>Clayey soil</v>
          </cell>
        </row>
      </sheetData>
      <sheetData sheetId="3535">
        <row r="4">
          <cell r="A4" t="str">
            <v>Clayey soil</v>
          </cell>
        </row>
      </sheetData>
      <sheetData sheetId="3536">
        <row r="4">
          <cell r="A4" t="str">
            <v>Clayey soil</v>
          </cell>
        </row>
      </sheetData>
      <sheetData sheetId="3537">
        <row r="4">
          <cell r="A4" t="str">
            <v>Clayey soil</v>
          </cell>
        </row>
      </sheetData>
      <sheetData sheetId="3538">
        <row r="4">
          <cell r="A4" t="str">
            <v>Clayey soil</v>
          </cell>
        </row>
      </sheetData>
      <sheetData sheetId="3539">
        <row r="4">
          <cell r="A4" t="str">
            <v>Clayey soil</v>
          </cell>
        </row>
      </sheetData>
      <sheetData sheetId="3540">
        <row r="4">
          <cell r="A4" t="str">
            <v>Clayey soil</v>
          </cell>
        </row>
      </sheetData>
      <sheetData sheetId="3541">
        <row r="4">
          <cell r="A4" t="str">
            <v>Clayey soil</v>
          </cell>
        </row>
      </sheetData>
      <sheetData sheetId="3542">
        <row r="4">
          <cell r="A4" t="str">
            <v>Clayey soil</v>
          </cell>
        </row>
      </sheetData>
      <sheetData sheetId="3543">
        <row r="4">
          <cell r="A4" t="str">
            <v>Clayey soil</v>
          </cell>
        </row>
      </sheetData>
      <sheetData sheetId="3544">
        <row r="4">
          <cell r="A4" t="str">
            <v>Clayey soil</v>
          </cell>
        </row>
      </sheetData>
      <sheetData sheetId="3545">
        <row r="4">
          <cell r="A4" t="str">
            <v>Clayey soil</v>
          </cell>
        </row>
      </sheetData>
      <sheetData sheetId="3546">
        <row r="4">
          <cell r="A4" t="str">
            <v>Clayey soil</v>
          </cell>
        </row>
      </sheetData>
      <sheetData sheetId="3547">
        <row r="4">
          <cell r="A4" t="str">
            <v>Clayey soil</v>
          </cell>
        </row>
      </sheetData>
      <sheetData sheetId="3548">
        <row r="4">
          <cell r="A4" t="str">
            <v>Clayey soil</v>
          </cell>
        </row>
      </sheetData>
      <sheetData sheetId="3549">
        <row r="4">
          <cell r="A4" t="str">
            <v>Clayey soil</v>
          </cell>
        </row>
      </sheetData>
      <sheetData sheetId="3550">
        <row r="4">
          <cell r="A4" t="str">
            <v>Clayey soil</v>
          </cell>
        </row>
      </sheetData>
      <sheetData sheetId="3551">
        <row r="4">
          <cell r="A4" t="str">
            <v>Clayey soil</v>
          </cell>
        </row>
      </sheetData>
      <sheetData sheetId="3552">
        <row r="4">
          <cell r="A4" t="str">
            <v>Clayey soil</v>
          </cell>
        </row>
      </sheetData>
      <sheetData sheetId="3553">
        <row r="4">
          <cell r="A4" t="str">
            <v>Clayey soil</v>
          </cell>
        </row>
      </sheetData>
      <sheetData sheetId="3554">
        <row r="4">
          <cell r="A4" t="str">
            <v>Clayey soil</v>
          </cell>
        </row>
      </sheetData>
      <sheetData sheetId="3555">
        <row r="4">
          <cell r="A4" t="str">
            <v>Clayey soil</v>
          </cell>
        </row>
      </sheetData>
      <sheetData sheetId="3556">
        <row r="4">
          <cell r="A4" t="str">
            <v>Clayey soil</v>
          </cell>
        </row>
      </sheetData>
      <sheetData sheetId="3557">
        <row r="4">
          <cell r="A4" t="str">
            <v>Clayey soil</v>
          </cell>
        </row>
      </sheetData>
      <sheetData sheetId="3558">
        <row r="4">
          <cell r="A4" t="str">
            <v>Clayey soil</v>
          </cell>
        </row>
      </sheetData>
      <sheetData sheetId="3559">
        <row r="4">
          <cell r="A4" t="str">
            <v>Clayey soil</v>
          </cell>
        </row>
      </sheetData>
      <sheetData sheetId="3560">
        <row r="4">
          <cell r="A4" t="str">
            <v>Clayey soil</v>
          </cell>
        </row>
      </sheetData>
      <sheetData sheetId="3561">
        <row r="4">
          <cell r="A4" t="str">
            <v>Clayey soil</v>
          </cell>
        </row>
      </sheetData>
      <sheetData sheetId="3562">
        <row r="4">
          <cell r="A4" t="str">
            <v>Clayey soil</v>
          </cell>
        </row>
      </sheetData>
      <sheetData sheetId="3563">
        <row r="4">
          <cell r="A4" t="str">
            <v>Clayey soil</v>
          </cell>
        </row>
      </sheetData>
      <sheetData sheetId="3564">
        <row r="4">
          <cell r="A4" t="str">
            <v>Clayey soil</v>
          </cell>
        </row>
      </sheetData>
      <sheetData sheetId="3565">
        <row r="4">
          <cell r="A4" t="str">
            <v>Clayey soil</v>
          </cell>
        </row>
      </sheetData>
      <sheetData sheetId="3566">
        <row r="4">
          <cell r="A4" t="str">
            <v>Clayey soil</v>
          </cell>
        </row>
      </sheetData>
      <sheetData sheetId="3567">
        <row r="4">
          <cell r="A4" t="str">
            <v>Clayey soil</v>
          </cell>
        </row>
      </sheetData>
      <sheetData sheetId="3568">
        <row r="4">
          <cell r="A4" t="str">
            <v>Clayey soil</v>
          </cell>
        </row>
      </sheetData>
      <sheetData sheetId="3569">
        <row r="4">
          <cell r="A4" t="str">
            <v>Clayey soil</v>
          </cell>
        </row>
      </sheetData>
      <sheetData sheetId="3570">
        <row r="4">
          <cell r="A4" t="str">
            <v>Clayey soil</v>
          </cell>
        </row>
      </sheetData>
      <sheetData sheetId="3571">
        <row r="4">
          <cell r="A4" t="str">
            <v>Clayey soil</v>
          </cell>
        </row>
      </sheetData>
      <sheetData sheetId="3572">
        <row r="4">
          <cell r="A4" t="str">
            <v>Clayey soil</v>
          </cell>
        </row>
      </sheetData>
      <sheetData sheetId="3573">
        <row r="4">
          <cell r="A4" t="str">
            <v>Clayey soil</v>
          </cell>
        </row>
      </sheetData>
      <sheetData sheetId="3574">
        <row r="4">
          <cell r="A4" t="str">
            <v>Clayey soil</v>
          </cell>
        </row>
      </sheetData>
      <sheetData sheetId="3575">
        <row r="4">
          <cell r="A4" t="str">
            <v>Clayey soil</v>
          </cell>
        </row>
      </sheetData>
      <sheetData sheetId="3576">
        <row r="4">
          <cell r="A4" t="str">
            <v>Clayey soil</v>
          </cell>
        </row>
      </sheetData>
      <sheetData sheetId="3577">
        <row r="4">
          <cell r="A4" t="str">
            <v>Clayey soil</v>
          </cell>
        </row>
      </sheetData>
      <sheetData sheetId="3578">
        <row r="4">
          <cell r="A4" t="str">
            <v>Clayey soil</v>
          </cell>
        </row>
      </sheetData>
      <sheetData sheetId="3579">
        <row r="4">
          <cell r="A4" t="str">
            <v>Clayey soil</v>
          </cell>
        </row>
      </sheetData>
      <sheetData sheetId="3580">
        <row r="4">
          <cell r="A4" t="str">
            <v>Clayey soil</v>
          </cell>
        </row>
      </sheetData>
      <sheetData sheetId="3581">
        <row r="4">
          <cell r="A4" t="str">
            <v>Clayey soil</v>
          </cell>
        </row>
      </sheetData>
      <sheetData sheetId="3582">
        <row r="4">
          <cell r="A4" t="str">
            <v>Clayey soil</v>
          </cell>
        </row>
      </sheetData>
      <sheetData sheetId="3583">
        <row r="4">
          <cell r="A4" t="str">
            <v>Clayey soil</v>
          </cell>
        </row>
      </sheetData>
      <sheetData sheetId="3584">
        <row r="4">
          <cell r="A4" t="str">
            <v>Clayey soil</v>
          </cell>
        </row>
      </sheetData>
      <sheetData sheetId="3585">
        <row r="4">
          <cell r="A4" t="str">
            <v>Clayey soil</v>
          </cell>
        </row>
      </sheetData>
      <sheetData sheetId="3586">
        <row r="4">
          <cell r="A4" t="str">
            <v>Clayey soil</v>
          </cell>
        </row>
      </sheetData>
      <sheetData sheetId="3587">
        <row r="4">
          <cell r="A4" t="str">
            <v>Clayey soil</v>
          </cell>
        </row>
      </sheetData>
      <sheetData sheetId="3588">
        <row r="4">
          <cell r="A4" t="str">
            <v>Clayey soil</v>
          </cell>
        </row>
      </sheetData>
      <sheetData sheetId="3589">
        <row r="4">
          <cell r="A4" t="str">
            <v>Clayey soil</v>
          </cell>
        </row>
      </sheetData>
      <sheetData sheetId="3590">
        <row r="4">
          <cell r="A4" t="str">
            <v>Clayey soil</v>
          </cell>
        </row>
      </sheetData>
      <sheetData sheetId="3591">
        <row r="4">
          <cell r="A4" t="str">
            <v>Clayey soil</v>
          </cell>
        </row>
      </sheetData>
      <sheetData sheetId="3592">
        <row r="4">
          <cell r="A4" t="str">
            <v>Clayey soil</v>
          </cell>
        </row>
      </sheetData>
      <sheetData sheetId="3593">
        <row r="4">
          <cell r="A4" t="str">
            <v>Clayey soil</v>
          </cell>
        </row>
      </sheetData>
      <sheetData sheetId="3594">
        <row r="4">
          <cell r="A4" t="str">
            <v>Clayey soil</v>
          </cell>
        </row>
      </sheetData>
      <sheetData sheetId="3595">
        <row r="4">
          <cell r="A4" t="str">
            <v>Clayey soil</v>
          </cell>
        </row>
      </sheetData>
      <sheetData sheetId="3596">
        <row r="4">
          <cell r="A4" t="str">
            <v>Clayey soil</v>
          </cell>
        </row>
      </sheetData>
      <sheetData sheetId="3597">
        <row r="4">
          <cell r="A4" t="str">
            <v>Clayey soil</v>
          </cell>
        </row>
      </sheetData>
      <sheetData sheetId="3598">
        <row r="4">
          <cell r="A4" t="str">
            <v>Clayey soil</v>
          </cell>
        </row>
      </sheetData>
      <sheetData sheetId="3599">
        <row r="4">
          <cell r="A4" t="str">
            <v>Clayey soil</v>
          </cell>
        </row>
      </sheetData>
      <sheetData sheetId="3600">
        <row r="4">
          <cell r="A4" t="str">
            <v>Clayey soil</v>
          </cell>
        </row>
      </sheetData>
      <sheetData sheetId="3601">
        <row r="4">
          <cell r="A4" t="str">
            <v>Clayey soil</v>
          </cell>
        </row>
      </sheetData>
      <sheetData sheetId="3602">
        <row r="4">
          <cell r="A4" t="str">
            <v>Clayey soil</v>
          </cell>
        </row>
      </sheetData>
      <sheetData sheetId="3603">
        <row r="4">
          <cell r="A4" t="str">
            <v>Clayey soil</v>
          </cell>
        </row>
      </sheetData>
      <sheetData sheetId="3604">
        <row r="4">
          <cell r="A4" t="str">
            <v>Clayey soil</v>
          </cell>
        </row>
      </sheetData>
      <sheetData sheetId="3605">
        <row r="4">
          <cell r="A4" t="str">
            <v>Clayey soil</v>
          </cell>
        </row>
      </sheetData>
      <sheetData sheetId="3606">
        <row r="4">
          <cell r="A4" t="str">
            <v>Clayey soil</v>
          </cell>
        </row>
      </sheetData>
      <sheetData sheetId="3607">
        <row r="4">
          <cell r="A4" t="str">
            <v>Clayey soil</v>
          </cell>
        </row>
      </sheetData>
      <sheetData sheetId="3608">
        <row r="4">
          <cell r="A4" t="str">
            <v>Clayey soil</v>
          </cell>
        </row>
      </sheetData>
      <sheetData sheetId="3609">
        <row r="4">
          <cell r="A4" t="str">
            <v>Clayey soil</v>
          </cell>
        </row>
      </sheetData>
      <sheetData sheetId="3610">
        <row r="4">
          <cell r="A4" t="str">
            <v>Clayey soil</v>
          </cell>
        </row>
      </sheetData>
      <sheetData sheetId="3611">
        <row r="4">
          <cell r="A4" t="str">
            <v>Clayey soil</v>
          </cell>
        </row>
      </sheetData>
      <sheetData sheetId="3612">
        <row r="4">
          <cell r="A4" t="str">
            <v>Clayey soil</v>
          </cell>
        </row>
      </sheetData>
      <sheetData sheetId="3613">
        <row r="4">
          <cell r="A4" t="str">
            <v>Clayey soil</v>
          </cell>
        </row>
      </sheetData>
      <sheetData sheetId="3614">
        <row r="4">
          <cell r="A4" t="str">
            <v>Clayey soil</v>
          </cell>
        </row>
      </sheetData>
      <sheetData sheetId="3615">
        <row r="4">
          <cell r="A4" t="str">
            <v>Clayey soil</v>
          </cell>
        </row>
      </sheetData>
      <sheetData sheetId="3616">
        <row r="4">
          <cell r="A4" t="str">
            <v>Clayey soil</v>
          </cell>
        </row>
      </sheetData>
      <sheetData sheetId="3617">
        <row r="4">
          <cell r="A4" t="str">
            <v>Clayey soil</v>
          </cell>
        </row>
      </sheetData>
      <sheetData sheetId="3618">
        <row r="4">
          <cell r="A4" t="str">
            <v>Clayey soil</v>
          </cell>
        </row>
      </sheetData>
      <sheetData sheetId="3619">
        <row r="4">
          <cell r="A4" t="str">
            <v>Clayey soil</v>
          </cell>
        </row>
      </sheetData>
      <sheetData sheetId="3620">
        <row r="4">
          <cell r="A4" t="str">
            <v>Clayey soil</v>
          </cell>
        </row>
      </sheetData>
      <sheetData sheetId="3621">
        <row r="4">
          <cell r="A4" t="str">
            <v>Clayey soil</v>
          </cell>
        </row>
      </sheetData>
      <sheetData sheetId="3622">
        <row r="4">
          <cell r="A4" t="str">
            <v>Clayey soil</v>
          </cell>
        </row>
      </sheetData>
      <sheetData sheetId="3623">
        <row r="4">
          <cell r="A4" t="str">
            <v>Clayey soil</v>
          </cell>
        </row>
      </sheetData>
      <sheetData sheetId="3624">
        <row r="4">
          <cell r="A4" t="str">
            <v>Clayey soil</v>
          </cell>
        </row>
      </sheetData>
      <sheetData sheetId="3625">
        <row r="4">
          <cell r="A4" t="str">
            <v>Clayey soil</v>
          </cell>
        </row>
      </sheetData>
      <sheetData sheetId="3626">
        <row r="4">
          <cell r="A4" t="str">
            <v>Clayey soil</v>
          </cell>
        </row>
      </sheetData>
      <sheetData sheetId="3627">
        <row r="4">
          <cell r="A4" t="str">
            <v>Clayey soil</v>
          </cell>
        </row>
      </sheetData>
      <sheetData sheetId="3628">
        <row r="4">
          <cell r="A4" t="str">
            <v>Clayey soil</v>
          </cell>
        </row>
      </sheetData>
      <sheetData sheetId="3629">
        <row r="4">
          <cell r="A4" t="str">
            <v>Clayey soil</v>
          </cell>
        </row>
      </sheetData>
      <sheetData sheetId="3630">
        <row r="4">
          <cell r="A4" t="str">
            <v>Clayey soil</v>
          </cell>
        </row>
      </sheetData>
      <sheetData sheetId="3631">
        <row r="4">
          <cell r="A4" t="str">
            <v>Clayey soil</v>
          </cell>
        </row>
      </sheetData>
      <sheetData sheetId="3632">
        <row r="4">
          <cell r="A4" t="str">
            <v>Clayey soil</v>
          </cell>
        </row>
      </sheetData>
      <sheetData sheetId="3633">
        <row r="4">
          <cell r="A4" t="str">
            <v>Clayey soil</v>
          </cell>
        </row>
      </sheetData>
      <sheetData sheetId="3634">
        <row r="4">
          <cell r="A4" t="str">
            <v>Clayey soil</v>
          </cell>
        </row>
      </sheetData>
      <sheetData sheetId="3635">
        <row r="4">
          <cell r="A4" t="str">
            <v>Clayey soil</v>
          </cell>
        </row>
      </sheetData>
      <sheetData sheetId="3636">
        <row r="4">
          <cell r="A4" t="str">
            <v>Clayey soil</v>
          </cell>
        </row>
      </sheetData>
      <sheetData sheetId="3637">
        <row r="4">
          <cell r="A4" t="str">
            <v>Clayey soil</v>
          </cell>
        </row>
      </sheetData>
      <sheetData sheetId="3638">
        <row r="4">
          <cell r="A4" t="str">
            <v>Clayey soil</v>
          </cell>
        </row>
      </sheetData>
      <sheetData sheetId="3639">
        <row r="4">
          <cell r="A4" t="str">
            <v>Clayey soil</v>
          </cell>
        </row>
      </sheetData>
      <sheetData sheetId="3640">
        <row r="4">
          <cell r="A4" t="str">
            <v>Clayey soil</v>
          </cell>
        </row>
      </sheetData>
      <sheetData sheetId="3641">
        <row r="4">
          <cell r="A4" t="str">
            <v>Clayey soil</v>
          </cell>
        </row>
      </sheetData>
      <sheetData sheetId="3642">
        <row r="4">
          <cell r="A4" t="str">
            <v>Clayey soil</v>
          </cell>
        </row>
      </sheetData>
      <sheetData sheetId="3643">
        <row r="4">
          <cell r="A4" t="str">
            <v>Clayey soil</v>
          </cell>
        </row>
      </sheetData>
      <sheetData sheetId="3644">
        <row r="4">
          <cell r="A4" t="str">
            <v>Clayey soil</v>
          </cell>
        </row>
      </sheetData>
      <sheetData sheetId="3645">
        <row r="4">
          <cell r="A4" t="str">
            <v>Clayey soil</v>
          </cell>
        </row>
      </sheetData>
      <sheetData sheetId="3646">
        <row r="4">
          <cell r="A4" t="str">
            <v>Clayey soil</v>
          </cell>
        </row>
      </sheetData>
      <sheetData sheetId="3647">
        <row r="4">
          <cell r="A4" t="str">
            <v>Clayey soil</v>
          </cell>
        </row>
      </sheetData>
      <sheetData sheetId="3648">
        <row r="4">
          <cell r="A4" t="str">
            <v>Clayey soil</v>
          </cell>
        </row>
      </sheetData>
      <sheetData sheetId="3649">
        <row r="4">
          <cell r="A4" t="str">
            <v>Clayey soil</v>
          </cell>
        </row>
      </sheetData>
      <sheetData sheetId="3650">
        <row r="4">
          <cell r="A4" t="str">
            <v>Clayey soil</v>
          </cell>
        </row>
      </sheetData>
      <sheetData sheetId="3651">
        <row r="4">
          <cell r="A4" t="str">
            <v>Clayey soil</v>
          </cell>
        </row>
      </sheetData>
      <sheetData sheetId="3652">
        <row r="4">
          <cell r="A4" t="str">
            <v>Clayey soil</v>
          </cell>
        </row>
      </sheetData>
      <sheetData sheetId="3653">
        <row r="4">
          <cell r="A4" t="str">
            <v>Clayey soil</v>
          </cell>
        </row>
      </sheetData>
      <sheetData sheetId="3654">
        <row r="4">
          <cell r="A4" t="str">
            <v>Clayey soil</v>
          </cell>
        </row>
      </sheetData>
      <sheetData sheetId="3655">
        <row r="4">
          <cell r="A4" t="str">
            <v>Clayey soil</v>
          </cell>
        </row>
      </sheetData>
      <sheetData sheetId="3656">
        <row r="4">
          <cell r="A4" t="str">
            <v>Clayey soil</v>
          </cell>
        </row>
      </sheetData>
      <sheetData sheetId="3657">
        <row r="4">
          <cell r="A4" t="str">
            <v>Clayey soil</v>
          </cell>
        </row>
      </sheetData>
      <sheetData sheetId="3658">
        <row r="4">
          <cell r="A4" t="str">
            <v>Clayey soil</v>
          </cell>
        </row>
      </sheetData>
      <sheetData sheetId="3659">
        <row r="4">
          <cell r="A4" t="str">
            <v>Clayey soil</v>
          </cell>
        </row>
      </sheetData>
      <sheetData sheetId="3660">
        <row r="4">
          <cell r="A4" t="str">
            <v>Clayey soil</v>
          </cell>
        </row>
      </sheetData>
      <sheetData sheetId="3661">
        <row r="4">
          <cell r="A4" t="str">
            <v>Clayey soil</v>
          </cell>
        </row>
      </sheetData>
      <sheetData sheetId="3662">
        <row r="4">
          <cell r="A4" t="str">
            <v>Clayey soil</v>
          </cell>
        </row>
      </sheetData>
      <sheetData sheetId="3663">
        <row r="4">
          <cell r="A4" t="str">
            <v>Clayey soil</v>
          </cell>
        </row>
      </sheetData>
      <sheetData sheetId="3664">
        <row r="4">
          <cell r="A4" t="str">
            <v>Clayey soil</v>
          </cell>
        </row>
      </sheetData>
      <sheetData sheetId="3665">
        <row r="4">
          <cell r="A4" t="str">
            <v>Clayey soil</v>
          </cell>
        </row>
      </sheetData>
      <sheetData sheetId="3666">
        <row r="4">
          <cell r="A4" t="str">
            <v>Clayey soil</v>
          </cell>
        </row>
      </sheetData>
      <sheetData sheetId="3667">
        <row r="4">
          <cell r="A4" t="str">
            <v>Clayey soil</v>
          </cell>
        </row>
      </sheetData>
      <sheetData sheetId="3668">
        <row r="4">
          <cell r="A4" t="str">
            <v>Clayey soil</v>
          </cell>
        </row>
      </sheetData>
      <sheetData sheetId="3669">
        <row r="4">
          <cell r="A4" t="str">
            <v>Clayey soil</v>
          </cell>
        </row>
      </sheetData>
      <sheetData sheetId="3670">
        <row r="4">
          <cell r="A4" t="str">
            <v>Clayey soil</v>
          </cell>
        </row>
      </sheetData>
      <sheetData sheetId="3671">
        <row r="4">
          <cell r="A4" t="str">
            <v>Clayey soil</v>
          </cell>
        </row>
      </sheetData>
      <sheetData sheetId="3672">
        <row r="4">
          <cell r="A4" t="str">
            <v>Clayey soil</v>
          </cell>
        </row>
      </sheetData>
      <sheetData sheetId="3673">
        <row r="4">
          <cell r="A4" t="str">
            <v>Clayey soil</v>
          </cell>
        </row>
      </sheetData>
      <sheetData sheetId="3674">
        <row r="4">
          <cell r="A4" t="str">
            <v>Clayey soil</v>
          </cell>
        </row>
      </sheetData>
      <sheetData sheetId="3675">
        <row r="4">
          <cell r="A4" t="str">
            <v>Clayey soil</v>
          </cell>
        </row>
      </sheetData>
      <sheetData sheetId="3676">
        <row r="4">
          <cell r="A4" t="str">
            <v>Clayey soil</v>
          </cell>
        </row>
      </sheetData>
      <sheetData sheetId="3677">
        <row r="4">
          <cell r="A4" t="str">
            <v>Clayey soil</v>
          </cell>
        </row>
      </sheetData>
      <sheetData sheetId="3678">
        <row r="4">
          <cell r="A4" t="str">
            <v>Clayey soil</v>
          </cell>
        </row>
      </sheetData>
      <sheetData sheetId="3679">
        <row r="4">
          <cell r="A4" t="str">
            <v>Clayey soil</v>
          </cell>
        </row>
      </sheetData>
      <sheetData sheetId="3680">
        <row r="4">
          <cell r="A4" t="str">
            <v>Clayey soil</v>
          </cell>
        </row>
      </sheetData>
      <sheetData sheetId="3681">
        <row r="4">
          <cell r="A4" t="str">
            <v>Clayey soil</v>
          </cell>
        </row>
      </sheetData>
      <sheetData sheetId="3682">
        <row r="4">
          <cell r="A4" t="str">
            <v>Clayey soil</v>
          </cell>
        </row>
      </sheetData>
      <sheetData sheetId="3683">
        <row r="4">
          <cell r="A4" t="str">
            <v>Clayey soil</v>
          </cell>
        </row>
      </sheetData>
      <sheetData sheetId="3684">
        <row r="4">
          <cell r="A4" t="str">
            <v>Clayey soil</v>
          </cell>
        </row>
      </sheetData>
      <sheetData sheetId="3685">
        <row r="4">
          <cell r="A4" t="str">
            <v>Clayey soil</v>
          </cell>
        </row>
      </sheetData>
      <sheetData sheetId="3686">
        <row r="4">
          <cell r="A4" t="str">
            <v>Clayey soil</v>
          </cell>
        </row>
      </sheetData>
      <sheetData sheetId="3687">
        <row r="4">
          <cell r="A4" t="str">
            <v>Clayey soil</v>
          </cell>
        </row>
      </sheetData>
      <sheetData sheetId="3688">
        <row r="4">
          <cell r="A4" t="str">
            <v>Clayey soil</v>
          </cell>
        </row>
      </sheetData>
      <sheetData sheetId="3689">
        <row r="4">
          <cell r="A4" t="str">
            <v>Clayey soil</v>
          </cell>
        </row>
      </sheetData>
      <sheetData sheetId="3690">
        <row r="4">
          <cell r="A4" t="str">
            <v>Clayey soil</v>
          </cell>
        </row>
      </sheetData>
      <sheetData sheetId="3691">
        <row r="4">
          <cell r="A4" t="str">
            <v>Clayey soil</v>
          </cell>
        </row>
      </sheetData>
      <sheetData sheetId="3692">
        <row r="4">
          <cell r="A4" t="str">
            <v>Clayey soil</v>
          </cell>
        </row>
      </sheetData>
      <sheetData sheetId="3693">
        <row r="4">
          <cell r="A4" t="str">
            <v>Clayey soil</v>
          </cell>
        </row>
      </sheetData>
      <sheetData sheetId="3694">
        <row r="4">
          <cell r="A4" t="str">
            <v>Clayey soil</v>
          </cell>
        </row>
      </sheetData>
      <sheetData sheetId="3695">
        <row r="4">
          <cell r="A4" t="str">
            <v>Clayey soil</v>
          </cell>
        </row>
      </sheetData>
      <sheetData sheetId="3696">
        <row r="4">
          <cell r="A4" t="str">
            <v>Clayey soil</v>
          </cell>
        </row>
      </sheetData>
      <sheetData sheetId="3697">
        <row r="4">
          <cell r="A4" t="str">
            <v>Clayey soil</v>
          </cell>
        </row>
      </sheetData>
      <sheetData sheetId="3698">
        <row r="4">
          <cell r="A4" t="str">
            <v>Clayey soil</v>
          </cell>
        </row>
      </sheetData>
      <sheetData sheetId="3699">
        <row r="4">
          <cell r="A4" t="str">
            <v>Clayey soil</v>
          </cell>
        </row>
      </sheetData>
      <sheetData sheetId="3700">
        <row r="4">
          <cell r="A4" t="str">
            <v>Clayey soil</v>
          </cell>
        </row>
      </sheetData>
      <sheetData sheetId="3701">
        <row r="4">
          <cell r="A4" t="str">
            <v>Clayey soil</v>
          </cell>
        </row>
      </sheetData>
      <sheetData sheetId="3702">
        <row r="4">
          <cell r="A4" t="str">
            <v>Clayey soil</v>
          </cell>
        </row>
      </sheetData>
      <sheetData sheetId="3703">
        <row r="4">
          <cell r="A4" t="str">
            <v>Clayey soil</v>
          </cell>
        </row>
      </sheetData>
      <sheetData sheetId="3704">
        <row r="4">
          <cell r="A4" t="str">
            <v>Clayey soil</v>
          </cell>
        </row>
      </sheetData>
      <sheetData sheetId="3705">
        <row r="4">
          <cell r="A4" t="str">
            <v>Clayey soil</v>
          </cell>
        </row>
      </sheetData>
      <sheetData sheetId="3706">
        <row r="4">
          <cell r="A4" t="str">
            <v>Clayey soil</v>
          </cell>
        </row>
      </sheetData>
      <sheetData sheetId="3707">
        <row r="4">
          <cell r="A4" t="str">
            <v>Clayey soil</v>
          </cell>
        </row>
      </sheetData>
      <sheetData sheetId="3708">
        <row r="4">
          <cell r="A4" t="str">
            <v>Clayey soil</v>
          </cell>
        </row>
      </sheetData>
      <sheetData sheetId="3709">
        <row r="4">
          <cell r="A4" t="str">
            <v>Clayey soil</v>
          </cell>
        </row>
      </sheetData>
      <sheetData sheetId="3710">
        <row r="4">
          <cell r="A4" t="str">
            <v>Clayey soil</v>
          </cell>
        </row>
      </sheetData>
      <sheetData sheetId="3711">
        <row r="4">
          <cell r="A4" t="str">
            <v>Clayey soil</v>
          </cell>
        </row>
      </sheetData>
      <sheetData sheetId="3712">
        <row r="4">
          <cell r="A4" t="str">
            <v>Clayey soil</v>
          </cell>
        </row>
      </sheetData>
      <sheetData sheetId="3713">
        <row r="4">
          <cell r="A4" t="str">
            <v>Clayey soil</v>
          </cell>
        </row>
      </sheetData>
      <sheetData sheetId="3714">
        <row r="4">
          <cell r="A4" t="str">
            <v>Clayey soil</v>
          </cell>
        </row>
      </sheetData>
      <sheetData sheetId="3715">
        <row r="4">
          <cell r="A4" t="str">
            <v>Clayey soil</v>
          </cell>
        </row>
      </sheetData>
      <sheetData sheetId="3716">
        <row r="4">
          <cell r="A4" t="str">
            <v>Clayey soil</v>
          </cell>
        </row>
      </sheetData>
      <sheetData sheetId="3717">
        <row r="4">
          <cell r="A4" t="str">
            <v>Clayey soil</v>
          </cell>
        </row>
      </sheetData>
      <sheetData sheetId="3718">
        <row r="4">
          <cell r="A4" t="str">
            <v>Clayey soil</v>
          </cell>
        </row>
      </sheetData>
      <sheetData sheetId="3719">
        <row r="4">
          <cell r="A4" t="str">
            <v>Clayey soil</v>
          </cell>
        </row>
      </sheetData>
      <sheetData sheetId="3720">
        <row r="4">
          <cell r="A4" t="str">
            <v>Clayey soil</v>
          </cell>
        </row>
      </sheetData>
      <sheetData sheetId="3721">
        <row r="4">
          <cell r="A4" t="str">
            <v>Clayey soil</v>
          </cell>
        </row>
      </sheetData>
      <sheetData sheetId="3722">
        <row r="4">
          <cell r="A4" t="str">
            <v>Clayey soil</v>
          </cell>
        </row>
      </sheetData>
      <sheetData sheetId="3723">
        <row r="4">
          <cell r="A4" t="str">
            <v>Clayey soil</v>
          </cell>
        </row>
      </sheetData>
      <sheetData sheetId="3724">
        <row r="4">
          <cell r="A4" t="str">
            <v>Clayey soil</v>
          </cell>
        </row>
      </sheetData>
      <sheetData sheetId="3725">
        <row r="4">
          <cell r="A4" t="str">
            <v>Clayey soil</v>
          </cell>
        </row>
      </sheetData>
      <sheetData sheetId="3726">
        <row r="4">
          <cell r="A4" t="str">
            <v>Clayey soil</v>
          </cell>
        </row>
      </sheetData>
      <sheetData sheetId="3727">
        <row r="4">
          <cell r="A4" t="str">
            <v>Clayey soil</v>
          </cell>
        </row>
      </sheetData>
      <sheetData sheetId="3728">
        <row r="4">
          <cell r="A4" t="str">
            <v>Clayey soil</v>
          </cell>
        </row>
      </sheetData>
      <sheetData sheetId="3729">
        <row r="4">
          <cell r="A4" t="str">
            <v>Clayey soil</v>
          </cell>
        </row>
      </sheetData>
      <sheetData sheetId="3730">
        <row r="4">
          <cell r="A4" t="str">
            <v>Clayey soil</v>
          </cell>
        </row>
      </sheetData>
      <sheetData sheetId="3731">
        <row r="4">
          <cell r="A4" t="str">
            <v>Clayey soil</v>
          </cell>
        </row>
      </sheetData>
      <sheetData sheetId="3732">
        <row r="4">
          <cell r="A4" t="str">
            <v>Clayey soil</v>
          </cell>
        </row>
      </sheetData>
      <sheetData sheetId="3733">
        <row r="4">
          <cell r="A4" t="str">
            <v>Clayey soil</v>
          </cell>
        </row>
      </sheetData>
      <sheetData sheetId="3734">
        <row r="4">
          <cell r="A4" t="str">
            <v>Clayey soil</v>
          </cell>
        </row>
      </sheetData>
      <sheetData sheetId="3735">
        <row r="4">
          <cell r="A4" t="str">
            <v>Clayey soil</v>
          </cell>
        </row>
      </sheetData>
      <sheetData sheetId="3736">
        <row r="4">
          <cell r="A4" t="str">
            <v>Clayey soil</v>
          </cell>
        </row>
      </sheetData>
      <sheetData sheetId="3737">
        <row r="4">
          <cell r="A4" t="str">
            <v>Clayey soil</v>
          </cell>
        </row>
      </sheetData>
      <sheetData sheetId="3738">
        <row r="4">
          <cell r="A4" t="str">
            <v>Clayey soil</v>
          </cell>
        </row>
      </sheetData>
      <sheetData sheetId="3739">
        <row r="4">
          <cell r="A4" t="str">
            <v>Clayey soil</v>
          </cell>
        </row>
      </sheetData>
      <sheetData sheetId="3740">
        <row r="4">
          <cell r="A4" t="str">
            <v>Clayey soil</v>
          </cell>
        </row>
      </sheetData>
      <sheetData sheetId="3741">
        <row r="4">
          <cell r="A4" t="str">
            <v>Clayey soil</v>
          </cell>
        </row>
      </sheetData>
      <sheetData sheetId="3742">
        <row r="4">
          <cell r="A4" t="str">
            <v>Clayey soil</v>
          </cell>
        </row>
      </sheetData>
      <sheetData sheetId="3743">
        <row r="4">
          <cell r="A4" t="str">
            <v>Clayey soil</v>
          </cell>
        </row>
      </sheetData>
      <sheetData sheetId="3744">
        <row r="4">
          <cell r="A4" t="str">
            <v>Clayey soil</v>
          </cell>
        </row>
      </sheetData>
      <sheetData sheetId="3745">
        <row r="4">
          <cell r="A4" t="str">
            <v>Clayey soil</v>
          </cell>
        </row>
      </sheetData>
      <sheetData sheetId="3746">
        <row r="4">
          <cell r="A4" t="str">
            <v>Clayey soil</v>
          </cell>
        </row>
      </sheetData>
      <sheetData sheetId="3747">
        <row r="4">
          <cell r="A4" t="str">
            <v>Clayey soil</v>
          </cell>
        </row>
      </sheetData>
      <sheetData sheetId="3748">
        <row r="4">
          <cell r="A4" t="str">
            <v>Clayey soil</v>
          </cell>
        </row>
      </sheetData>
      <sheetData sheetId="3749">
        <row r="4">
          <cell r="A4" t="str">
            <v>Clayey soil</v>
          </cell>
        </row>
      </sheetData>
      <sheetData sheetId="3750">
        <row r="4">
          <cell r="A4" t="str">
            <v>Clayey soil</v>
          </cell>
        </row>
      </sheetData>
      <sheetData sheetId="3751">
        <row r="4">
          <cell r="A4" t="str">
            <v>Clayey soil</v>
          </cell>
        </row>
      </sheetData>
      <sheetData sheetId="3752">
        <row r="4">
          <cell r="A4" t="str">
            <v>Clayey soil</v>
          </cell>
        </row>
      </sheetData>
      <sheetData sheetId="3753">
        <row r="4">
          <cell r="A4" t="str">
            <v>Clayey soil</v>
          </cell>
        </row>
      </sheetData>
      <sheetData sheetId="3754">
        <row r="4">
          <cell r="A4" t="str">
            <v>Clayey soil</v>
          </cell>
        </row>
      </sheetData>
      <sheetData sheetId="3755">
        <row r="4">
          <cell r="A4" t="str">
            <v>Clayey soil</v>
          </cell>
        </row>
      </sheetData>
      <sheetData sheetId="3756">
        <row r="4">
          <cell r="A4" t="str">
            <v>Clayey soil</v>
          </cell>
        </row>
      </sheetData>
      <sheetData sheetId="3757">
        <row r="4">
          <cell r="A4" t="str">
            <v>Clayey soil</v>
          </cell>
        </row>
      </sheetData>
      <sheetData sheetId="3758">
        <row r="4">
          <cell r="A4" t="str">
            <v>Clayey soil</v>
          </cell>
        </row>
      </sheetData>
      <sheetData sheetId="3759">
        <row r="4">
          <cell r="A4" t="str">
            <v>Clayey soil</v>
          </cell>
        </row>
      </sheetData>
      <sheetData sheetId="3760">
        <row r="4">
          <cell r="A4" t="str">
            <v>Clayey soil</v>
          </cell>
        </row>
      </sheetData>
      <sheetData sheetId="3761">
        <row r="4">
          <cell r="A4" t="str">
            <v>Clayey soil</v>
          </cell>
        </row>
      </sheetData>
      <sheetData sheetId="3762">
        <row r="4">
          <cell r="A4" t="str">
            <v>Clayey soil</v>
          </cell>
        </row>
      </sheetData>
      <sheetData sheetId="3763">
        <row r="4">
          <cell r="A4" t="str">
            <v>Clayey soil</v>
          </cell>
        </row>
      </sheetData>
      <sheetData sheetId="3764">
        <row r="4">
          <cell r="A4" t="str">
            <v>Clayey soil</v>
          </cell>
        </row>
      </sheetData>
      <sheetData sheetId="3765">
        <row r="4">
          <cell r="A4" t="str">
            <v>Clayey soil</v>
          </cell>
        </row>
      </sheetData>
      <sheetData sheetId="3766">
        <row r="4">
          <cell r="A4" t="str">
            <v>Clayey soil</v>
          </cell>
        </row>
      </sheetData>
      <sheetData sheetId="3767">
        <row r="4">
          <cell r="A4" t="str">
            <v>Clayey soil</v>
          </cell>
        </row>
      </sheetData>
      <sheetData sheetId="3768">
        <row r="4">
          <cell r="A4" t="str">
            <v>Clayey soil</v>
          </cell>
        </row>
      </sheetData>
      <sheetData sheetId="3769">
        <row r="4">
          <cell r="A4" t="str">
            <v>Clayey soil</v>
          </cell>
        </row>
      </sheetData>
      <sheetData sheetId="3770">
        <row r="4">
          <cell r="A4" t="str">
            <v>Clayey soil</v>
          </cell>
        </row>
      </sheetData>
      <sheetData sheetId="3771">
        <row r="4">
          <cell r="A4" t="str">
            <v>Clayey soil</v>
          </cell>
        </row>
      </sheetData>
      <sheetData sheetId="3772">
        <row r="4">
          <cell r="A4" t="str">
            <v>Clayey soil</v>
          </cell>
        </row>
      </sheetData>
      <sheetData sheetId="3773">
        <row r="4">
          <cell r="A4" t="str">
            <v>Clayey soil</v>
          </cell>
        </row>
      </sheetData>
      <sheetData sheetId="3774">
        <row r="4">
          <cell r="A4" t="str">
            <v>Clayey soil</v>
          </cell>
        </row>
      </sheetData>
      <sheetData sheetId="3775">
        <row r="4">
          <cell r="A4" t="str">
            <v>Clayey soil</v>
          </cell>
        </row>
      </sheetData>
      <sheetData sheetId="3776">
        <row r="4">
          <cell r="A4" t="str">
            <v>Clayey soil</v>
          </cell>
        </row>
      </sheetData>
      <sheetData sheetId="3777">
        <row r="4">
          <cell r="A4" t="str">
            <v>Clayey soil</v>
          </cell>
        </row>
      </sheetData>
      <sheetData sheetId="3778">
        <row r="4">
          <cell r="A4" t="str">
            <v>Clayey soil</v>
          </cell>
        </row>
      </sheetData>
      <sheetData sheetId="3779">
        <row r="4">
          <cell r="A4" t="str">
            <v>Clayey soil</v>
          </cell>
        </row>
      </sheetData>
      <sheetData sheetId="3780">
        <row r="4">
          <cell r="A4" t="str">
            <v>Clayey soil</v>
          </cell>
        </row>
      </sheetData>
      <sheetData sheetId="3781">
        <row r="4">
          <cell r="A4" t="str">
            <v>Clayey soil</v>
          </cell>
        </row>
      </sheetData>
      <sheetData sheetId="3782">
        <row r="4">
          <cell r="A4" t="str">
            <v>Clayey soil</v>
          </cell>
        </row>
      </sheetData>
      <sheetData sheetId="3783">
        <row r="4">
          <cell r="A4" t="str">
            <v>Clayey soil</v>
          </cell>
        </row>
      </sheetData>
      <sheetData sheetId="3784">
        <row r="4">
          <cell r="A4" t="str">
            <v>Clayey soil</v>
          </cell>
        </row>
      </sheetData>
      <sheetData sheetId="3785">
        <row r="4">
          <cell r="A4" t="str">
            <v>Clayey soil</v>
          </cell>
        </row>
      </sheetData>
      <sheetData sheetId="3786">
        <row r="4">
          <cell r="A4" t="str">
            <v>Clayey soil</v>
          </cell>
        </row>
      </sheetData>
      <sheetData sheetId="3787">
        <row r="4">
          <cell r="A4" t="str">
            <v>Clayey soil</v>
          </cell>
        </row>
      </sheetData>
      <sheetData sheetId="3788">
        <row r="4">
          <cell r="A4" t="str">
            <v>Clayey soil</v>
          </cell>
        </row>
      </sheetData>
      <sheetData sheetId="3789">
        <row r="4">
          <cell r="A4" t="str">
            <v>Clayey soil</v>
          </cell>
        </row>
      </sheetData>
      <sheetData sheetId="3790">
        <row r="4">
          <cell r="A4" t="str">
            <v>Clayey soil</v>
          </cell>
        </row>
      </sheetData>
      <sheetData sheetId="3791">
        <row r="4">
          <cell r="A4" t="str">
            <v>Clayey soil</v>
          </cell>
        </row>
      </sheetData>
      <sheetData sheetId="3792">
        <row r="4">
          <cell r="A4" t="str">
            <v>Clayey soil</v>
          </cell>
        </row>
      </sheetData>
      <sheetData sheetId="3793">
        <row r="4">
          <cell r="A4" t="str">
            <v>Clayey soil</v>
          </cell>
        </row>
      </sheetData>
      <sheetData sheetId="3794">
        <row r="4">
          <cell r="A4" t="str">
            <v>Clayey soil</v>
          </cell>
        </row>
      </sheetData>
      <sheetData sheetId="3795">
        <row r="4">
          <cell r="A4" t="str">
            <v>Clayey soil</v>
          </cell>
        </row>
      </sheetData>
      <sheetData sheetId="3796">
        <row r="4">
          <cell r="A4" t="str">
            <v>Clayey soil</v>
          </cell>
        </row>
      </sheetData>
      <sheetData sheetId="3797">
        <row r="4">
          <cell r="A4" t="str">
            <v>Clayey soil</v>
          </cell>
        </row>
      </sheetData>
      <sheetData sheetId="3798">
        <row r="4">
          <cell r="A4" t="str">
            <v>Clayey soil</v>
          </cell>
        </row>
      </sheetData>
      <sheetData sheetId="3799">
        <row r="4">
          <cell r="A4" t="str">
            <v>Clayey soil</v>
          </cell>
        </row>
      </sheetData>
      <sheetData sheetId="3800">
        <row r="4">
          <cell r="A4" t="str">
            <v>Clayey soil</v>
          </cell>
        </row>
      </sheetData>
      <sheetData sheetId="3801">
        <row r="4">
          <cell r="A4" t="str">
            <v>Clayey soil</v>
          </cell>
        </row>
      </sheetData>
      <sheetData sheetId="3802">
        <row r="4">
          <cell r="A4" t="str">
            <v>Clayey soil</v>
          </cell>
        </row>
      </sheetData>
      <sheetData sheetId="3803">
        <row r="4">
          <cell r="A4" t="str">
            <v>Clayey soil</v>
          </cell>
        </row>
      </sheetData>
      <sheetData sheetId="3804">
        <row r="4">
          <cell r="A4" t="str">
            <v>Clayey soil</v>
          </cell>
        </row>
      </sheetData>
      <sheetData sheetId="3805">
        <row r="4">
          <cell r="A4" t="str">
            <v>Clayey soil</v>
          </cell>
        </row>
      </sheetData>
      <sheetData sheetId="3806">
        <row r="4">
          <cell r="A4" t="str">
            <v>Clayey soil</v>
          </cell>
        </row>
      </sheetData>
      <sheetData sheetId="3807">
        <row r="4">
          <cell r="A4" t="str">
            <v>Clayey soil</v>
          </cell>
        </row>
      </sheetData>
      <sheetData sheetId="3808">
        <row r="4">
          <cell r="A4" t="str">
            <v>Clayey soil</v>
          </cell>
        </row>
      </sheetData>
      <sheetData sheetId="3809">
        <row r="4">
          <cell r="A4" t="str">
            <v>Clayey soil</v>
          </cell>
        </row>
      </sheetData>
      <sheetData sheetId="3810">
        <row r="4">
          <cell r="A4" t="str">
            <v>Clayey soil</v>
          </cell>
        </row>
      </sheetData>
      <sheetData sheetId="3811">
        <row r="4">
          <cell r="A4" t="str">
            <v>Clayey soil</v>
          </cell>
        </row>
      </sheetData>
      <sheetData sheetId="3812">
        <row r="4">
          <cell r="A4" t="str">
            <v>Clayey soil</v>
          </cell>
        </row>
      </sheetData>
      <sheetData sheetId="3813">
        <row r="4">
          <cell r="A4" t="str">
            <v>Clayey soil</v>
          </cell>
        </row>
      </sheetData>
      <sheetData sheetId="3814">
        <row r="4">
          <cell r="A4" t="str">
            <v>Clayey soil</v>
          </cell>
        </row>
      </sheetData>
      <sheetData sheetId="3815">
        <row r="4">
          <cell r="A4" t="str">
            <v>Clayey soil</v>
          </cell>
        </row>
      </sheetData>
      <sheetData sheetId="3816">
        <row r="4">
          <cell r="A4" t="str">
            <v>Clayey soil</v>
          </cell>
        </row>
      </sheetData>
      <sheetData sheetId="3817">
        <row r="4">
          <cell r="A4" t="str">
            <v>Clayey soil</v>
          </cell>
        </row>
      </sheetData>
      <sheetData sheetId="3818">
        <row r="4">
          <cell r="A4" t="str">
            <v>Clayey soil</v>
          </cell>
        </row>
      </sheetData>
      <sheetData sheetId="3819">
        <row r="4">
          <cell r="A4" t="str">
            <v>Clayey soil</v>
          </cell>
        </row>
      </sheetData>
      <sheetData sheetId="3820">
        <row r="4">
          <cell r="A4" t="str">
            <v>Clayey soil</v>
          </cell>
        </row>
      </sheetData>
      <sheetData sheetId="3821">
        <row r="4">
          <cell r="A4" t="str">
            <v>Clayey soil</v>
          </cell>
        </row>
      </sheetData>
      <sheetData sheetId="3822">
        <row r="4">
          <cell r="A4" t="str">
            <v>Clayey soil</v>
          </cell>
        </row>
      </sheetData>
      <sheetData sheetId="3823">
        <row r="4">
          <cell r="A4" t="str">
            <v>Clayey soil</v>
          </cell>
        </row>
      </sheetData>
      <sheetData sheetId="3824">
        <row r="4">
          <cell r="A4" t="str">
            <v>Clayey soil</v>
          </cell>
        </row>
      </sheetData>
      <sheetData sheetId="3825">
        <row r="4">
          <cell r="A4" t="str">
            <v>Clayey soil</v>
          </cell>
        </row>
      </sheetData>
      <sheetData sheetId="3826">
        <row r="4">
          <cell r="A4" t="str">
            <v>Clayey soil</v>
          </cell>
        </row>
      </sheetData>
      <sheetData sheetId="3827">
        <row r="4">
          <cell r="A4" t="str">
            <v>Clayey soil</v>
          </cell>
        </row>
      </sheetData>
      <sheetData sheetId="3828">
        <row r="4">
          <cell r="A4" t="str">
            <v>Clayey soil</v>
          </cell>
        </row>
      </sheetData>
      <sheetData sheetId="3829">
        <row r="4">
          <cell r="A4" t="str">
            <v>Clayey soil</v>
          </cell>
        </row>
      </sheetData>
      <sheetData sheetId="3830">
        <row r="4">
          <cell r="A4" t="str">
            <v>Clayey soil</v>
          </cell>
        </row>
      </sheetData>
      <sheetData sheetId="3831">
        <row r="4">
          <cell r="A4" t="str">
            <v>Clayey soil</v>
          </cell>
        </row>
      </sheetData>
      <sheetData sheetId="3832">
        <row r="4">
          <cell r="A4" t="str">
            <v>Clayey soil</v>
          </cell>
        </row>
      </sheetData>
      <sheetData sheetId="3833">
        <row r="4">
          <cell r="A4" t="str">
            <v>Clayey soil</v>
          </cell>
        </row>
      </sheetData>
      <sheetData sheetId="3834">
        <row r="4">
          <cell r="A4" t="str">
            <v>Clayey soil</v>
          </cell>
        </row>
      </sheetData>
      <sheetData sheetId="3835">
        <row r="4">
          <cell r="A4" t="str">
            <v>Clayey soil</v>
          </cell>
        </row>
      </sheetData>
      <sheetData sheetId="3836">
        <row r="4">
          <cell r="A4" t="str">
            <v>Clayey soil</v>
          </cell>
        </row>
      </sheetData>
      <sheetData sheetId="3837">
        <row r="4">
          <cell r="A4" t="str">
            <v>Clayey soil</v>
          </cell>
        </row>
      </sheetData>
      <sheetData sheetId="3838">
        <row r="4">
          <cell r="A4" t="str">
            <v>Clayey soil</v>
          </cell>
        </row>
      </sheetData>
      <sheetData sheetId="3839">
        <row r="4">
          <cell r="A4" t="str">
            <v>Clayey soil</v>
          </cell>
        </row>
      </sheetData>
      <sheetData sheetId="3840">
        <row r="4">
          <cell r="A4" t="str">
            <v>Clayey soil</v>
          </cell>
        </row>
      </sheetData>
      <sheetData sheetId="3841">
        <row r="4">
          <cell r="A4" t="str">
            <v>Clayey soil</v>
          </cell>
        </row>
      </sheetData>
      <sheetData sheetId="3842">
        <row r="4">
          <cell r="A4" t="str">
            <v>Clayey soil</v>
          </cell>
        </row>
      </sheetData>
      <sheetData sheetId="3843">
        <row r="4">
          <cell r="A4" t="str">
            <v>Clayey soil</v>
          </cell>
        </row>
      </sheetData>
      <sheetData sheetId="3844">
        <row r="4">
          <cell r="A4" t="str">
            <v>Clayey soil</v>
          </cell>
        </row>
      </sheetData>
      <sheetData sheetId="3845">
        <row r="4">
          <cell r="A4" t="str">
            <v>Clayey soil</v>
          </cell>
        </row>
      </sheetData>
      <sheetData sheetId="3846">
        <row r="4">
          <cell r="A4" t="str">
            <v>Clayey soil</v>
          </cell>
        </row>
      </sheetData>
      <sheetData sheetId="3847">
        <row r="4">
          <cell r="A4" t="str">
            <v>Clayey soil</v>
          </cell>
        </row>
      </sheetData>
      <sheetData sheetId="3848">
        <row r="4">
          <cell r="A4" t="str">
            <v>Clayey soil</v>
          </cell>
        </row>
      </sheetData>
      <sheetData sheetId="3849">
        <row r="4">
          <cell r="A4" t="str">
            <v>Clayey soil</v>
          </cell>
        </row>
      </sheetData>
      <sheetData sheetId="3850">
        <row r="4">
          <cell r="A4" t="str">
            <v>Clayey soil</v>
          </cell>
        </row>
      </sheetData>
      <sheetData sheetId="3851">
        <row r="4">
          <cell r="A4" t="str">
            <v>Clayey soil</v>
          </cell>
        </row>
      </sheetData>
      <sheetData sheetId="3852">
        <row r="4">
          <cell r="A4" t="str">
            <v>Clayey soil</v>
          </cell>
        </row>
      </sheetData>
      <sheetData sheetId="3853">
        <row r="4">
          <cell r="A4" t="str">
            <v>Clayey soil</v>
          </cell>
        </row>
      </sheetData>
      <sheetData sheetId="3854">
        <row r="4">
          <cell r="A4" t="str">
            <v>Clayey soil</v>
          </cell>
        </row>
      </sheetData>
      <sheetData sheetId="3855">
        <row r="4">
          <cell r="A4" t="str">
            <v>Clayey soil</v>
          </cell>
        </row>
      </sheetData>
      <sheetData sheetId="3856">
        <row r="4">
          <cell r="A4" t="str">
            <v>Clayey soil</v>
          </cell>
        </row>
      </sheetData>
      <sheetData sheetId="3857">
        <row r="4">
          <cell r="A4" t="str">
            <v>Clayey soil</v>
          </cell>
        </row>
      </sheetData>
      <sheetData sheetId="3858">
        <row r="4">
          <cell r="A4" t="str">
            <v>Clayey soil</v>
          </cell>
        </row>
      </sheetData>
      <sheetData sheetId="3859">
        <row r="4">
          <cell r="A4" t="str">
            <v>Clayey soil</v>
          </cell>
        </row>
      </sheetData>
      <sheetData sheetId="3860">
        <row r="4">
          <cell r="A4" t="str">
            <v>Clayey soil</v>
          </cell>
        </row>
      </sheetData>
      <sheetData sheetId="3861">
        <row r="4">
          <cell r="A4" t="str">
            <v>Clayey soil</v>
          </cell>
        </row>
      </sheetData>
      <sheetData sheetId="3862">
        <row r="4">
          <cell r="A4" t="str">
            <v>Clayey soil</v>
          </cell>
        </row>
      </sheetData>
      <sheetData sheetId="3863">
        <row r="4">
          <cell r="A4" t="str">
            <v>Clayey soil</v>
          </cell>
        </row>
      </sheetData>
      <sheetData sheetId="3864">
        <row r="4">
          <cell r="A4" t="str">
            <v>Clayey soil</v>
          </cell>
        </row>
      </sheetData>
      <sheetData sheetId="3865">
        <row r="4">
          <cell r="A4" t="str">
            <v>Clayey soil</v>
          </cell>
        </row>
      </sheetData>
      <sheetData sheetId="3866">
        <row r="4">
          <cell r="A4" t="str">
            <v>Clayey soil</v>
          </cell>
        </row>
      </sheetData>
      <sheetData sheetId="3867">
        <row r="4">
          <cell r="A4" t="str">
            <v>Clayey soil</v>
          </cell>
        </row>
      </sheetData>
      <sheetData sheetId="3868">
        <row r="4">
          <cell r="A4" t="str">
            <v>Clayey soil</v>
          </cell>
        </row>
      </sheetData>
      <sheetData sheetId="3869">
        <row r="4">
          <cell r="A4" t="str">
            <v>Clayey soil</v>
          </cell>
        </row>
      </sheetData>
      <sheetData sheetId="3870">
        <row r="4">
          <cell r="A4" t="str">
            <v>Clayey soil</v>
          </cell>
        </row>
      </sheetData>
      <sheetData sheetId="3871">
        <row r="4">
          <cell r="A4" t="str">
            <v>Clayey soil</v>
          </cell>
        </row>
      </sheetData>
      <sheetData sheetId="3872">
        <row r="4">
          <cell r="A4" t="str">
            <v>Clayey soil</v>
          </cell>
        </row>
      </sheetData>
      <sheetData sheetId="3873">
        <row r="4">
          <cell r="A4" t="str">
            <v>Clayey soil</v>
          </cell>
        </row>
      </sheetData>
      <sheetData sheetId="3874">
        <row r="4">
          <cell r="A4" t="str">
            <v>Clayey soil</v>
          </cell>
        </row>
      </sheetData>
      <sheetData sheetId="3875">
        <row r="4">
          <cell r="A4" t="str">
            <v>Clayey soil</v>
          </cell>
        </row>
      </sheetData>
      <sheetData sheetId="3876">
        <row r="4">
          <cell r="A4" t="str">
            <v>Clayey soil</v>
          </cell>
        </row>
      </sheetData>
      <sheetData sheetId="3877">
        <row r="4">
          <cell r="A4" t="str">
            <v>Clayey soil</v>
          </cell>
        </row>
      </sheetData>
      <sheetData sheetId="3878">
        <row r="4">
          <cell r="A4" t="str">
            <v>Clayey soil</v>
          </cell>
        </row>
      </sheetData>
      <sheetData sheetId="3879">
        <row r="4">
          <cell r="A4" t="str">
            <v>Clayey soil</v>
          </cell>
        </row>
      </sheetData>
      <sheetData sheetId="3880">
        <row r="4">
          <cell r="A4" t="str">
            <v>Clayey soil</v>
          </cell>
        </row>
      </sheetData>
      <sheetData sheetId="3881">
        <row r="4">
          <cell r="A4" t="str">
            <v>Clayey soil</v>
          </cell>
        </row>
      </sheetData>
      <sheetData sheetId="3882">
        <row r="4">
          <cell r="A4" t="str">
            <v>Clayey soil</v>
          </cell>
        </row>
      </sheetData>
      <sheetData sheetId="3883">
        <row r="4">
          <cell r="A4" t="str">
            <v>Clayey soil</v>
          </cell>
        </row>
      </sheetData>
      <sheetData sheetId="3884">
        <row r="4">
          <cell r="A4" t="str">
            <v>Clayey soil</v>
          </cell>
        </row>
      </sheetData>
      <sheetData sheetId="3885">
        <row r="4">
          <cell r="A4" t="str">
            <v>Clayey soil</v>
          </cell>
        </row>
      </sheetData>
      <sheetData sheetId="3886">
        <row r="4">
          <cell r="A4" t="str">
            <v>Clayey soil</v>
          </cell>
        </row>
      </sheetData>
      <sheetData sheetId="3887">
        <row r="4">
          <cell r="A4" t="str">
            <v>Clayey soil</v>
          </cell>
        </row>
      </sheetData>
      <sheetData sheetId="3888">
        <row r="4">
          <cell r="A4" t="str">
            <v>Clayey soil</v>
          </cell>
        </row>
      </sheetData>
      <sheetData sheetId="3889">
        <row r="4">
          <cell r="A4" t="str">
            <v>Clayey soil</v>
          </cell>
        </row>
      </sheetData>
      <sheetData sheetId="3890">
        <row r="4">
          <cell r="A4" t="str">
            <v>Clayey soil</v>
          </cell>
        </row>
      </sheetData>
      <sheetData sheetId="3891">
        <row r="4">
          <cell r="A4" t="str">
            <v>Clayey soil</v>
          </cell>
        </row>
      </sheetData>
      <sheetData sheetId="3892">
        <row r="4">
          <cell r="A4" t="str">
            <v>Clayey soil</v>
          </cell>
        </row>
      </sheetData>
      <sheetData sheetId="3893">
        <row r="4">
          <cell r="A4" t="str">
            <v>Clayey soil</v>
          </cell>
        </row>
      </sheetData>
      <sheetData sheetId="3894">
        <row r="4">
          <cell r="A4" t="str">
            <v>Clayey soil</v>
          </cell>
        </row>
      </sheetData>
      <sheetData sheetId="3895">
        <row r="4">
          <cell r="A4" t="str">
            <v>Clayey soil</v>
          </cell>
        </row>
      </sheetData>
      <sheetData sheetId="3896">
        <row r="4">
          <cell r="A4" t="str">
            <v>Clayey soil</v>
          </cell>
        </row>
      </sheetData>
      <sheetData sheetId="3897">
        <row r="4">
          <cell r="A4" t="str">
            <v>Clayey soil</v>
          </cell>
        </row>
      </sheetData>
      <sheetData sheetId="3898">
        <row r="4">
          <cell r="A4" t="str">
            <v>Clayey soil</v>
          </cell>
        </row>
      </sheetData>
      <sheetData sheetId="3899">
        <row r="4">
          <cell r="A4" t="str">
            <v>Clayey soil</v>
          </cell>
        </row>
      </sheetData>
      <sheetData sheetId="3900">
        <row r="4">
          <cell r="A4" t="str">
            <v>Clayey soil</v>
          </cell>
        </row>
      </sheetData>
      <sheetData sheetId="3901">
        <row r="4">
          <cell r="A4" t="str">
            <v>Clayey soil</v>
          </cell>
        </row>
      </sheetData>
      <sheetData sheetId="3902">
        <row r="4">
          <cell r="A4" t="str">
            <v>Clayey soil</v>
          </cell>
        </row>
      </sheetData>
      <sheetData sheetId="3903">
        <row r="4">
          <cell r="A4" t="str">
            <v>Clayey soil</v>
          </cell>
        </row>
      </sheetData>
      <sheetData sheetId="3904">
        <row r="4">
          <cell r="A4" t="str">
            <v>Clayey soil</v>
          </cell>
        </row>
      </sheetData>
      <sheetData sheetId="3905">
        <row r="4">
          <cell r="A4" t="str">
            <v>Clayey soil</v>
          </cell>
        </row>
      </sheetData>
      <sheetData sheetId="3906">
        <row r="4">
          <cell r="A4" t="str">
            <v>Clayey soil</v>
          </cell>
        </row>
      </sheetData>
      <sheetData sheetId="3907">
        <row r="4">
          <cell r="A4" t="str">
            <v>Clayey soil</v>
          </cell>
        </row>
      </sheetData>
      <sheetData sheetId="3908">
        <row r="4">
          <cell r="A4" t="str">
            <v>Clayey soil</v>
          </cell>
        </row>
      </sheetData>
      <sheetData sheetId="3909">
        <row r="4">
          <cell r="A4" t="str">
            <v>Clayey soil</v>
          </cell>
        </row>
      </sheetData>
      <sheetData sheetId="3910">
        <row r="4">
          <cell r="A4" t="str">
            <v>Clayey soil</v>
          </cell>
        </row>
      </sheetData>
      <sheetData sheetId="3911">
        <row r="4">
          <cell r="A4" t="str">
            <v>Clayey soil</v>
          </cell>
        </row>
      </sheetData>
      <sheetData sheetId="3912">
        <row r="4">
          <cell r="A4" t="str">
            <v>Clayey soil</v>
          </cell>
        </row>
      </sheetData>
      <sheetData sheetId="3913">
        <row r="4">
          <cell r="A4" t="str">
            <v>Clayey soil</v>
          </cell>
        </row>
      </sheetData>
      <sheetData sheetId="3914">
        <row r="4">
          <cell r="A4" t="str">
            <v>Clayey soil</v>
          </cell>
        </row>
      </sheetData>
      <sheetData sheetId="3915">
        <row r="4">
          <cell r="A4" t="str">
            <v>Clayey soil</v>
          </cell>
        </row>
      </sheetData>
      <sheetData sheetId="3916">
        <row r="4">
          <cell r="A4" t="str">
            <v>Clayey soil</v>
          </cell>
        </row>
      </sheetData>
      <sheetData sheetId="3917">
        <row r="4">
          <cell r="A4" t="str">
            <v>Clayey soil</v>
          </cell>
        </row>
      </sheetData>
      <sheetData sheetId="3918">
        <row r="4">
          <cell r="A4" t="str">
            <v>Clayey soil</v>
          </cell>
        </row>
      </sheetData>
      <sheetData sheetId="3919">
        <row r="4">
          <cell r="A4" t="str">
            <v>Clayey soil</v>
          </cell>
        </row>
      </sheetData>
      <sheetData sheetId="3920">
        <row r="4">
          <cell r="A4" t="str">
            <v>Clayey soil</v>
          </cell>
        </row>
      </sheetData>
      <sheetData sheetId="3921">
        <row r="4">
          <cell r="A4" t="str">
            <v>Clayey soil</v>
          </cell>
        </row>
      </sheetData>
      <sheetData sheetId="3922">
        <row r="4">
          <cell r="A4" t="str">
            <v>Clayey soil</v>
          </cell>
        </row>
      </sheetData>
      <sheetData sheetId="3923">
        <row r="4">
          <cell r="A4" t="str">
            <v>Clayey soil</v>
          </cell>
        </row>
      </sheetData>
      <sheetData sheetId="3924">
        <row r="4">
          <cell r="A4" t="str">
            <v>Clayey soil</v>
          </cell>
        </row>
      </sheetData>
      <sheetData sheetId="3925">
        <row r="4">
          <cell r="A4" t="str">
            <v>Clayey soil</v>
          </cell>
        </row>
      </sheetData>
      <sheetData sheetId="3926">
        <row r="4">
          <cell r="A4" t="str">
            <v>Clayey soil</v>
          </cell>
        </row>
      </sheetData>
      <sheetData sheetId="3927">
        <row r="4">
          <cell r="A4" t="str">
            <v>Clayey soil</v>
          </cell>
        </row>
      </sheetData>
      <sheetData sheetId="3928">
        <row r="4">
          <cell r="A4" t="str">
            <v>Clayey soil</v>
          </cell>
        </row>
      </sheetData>
      <sheetData sheetId="3929">
        <row r="4">
          <cell r="A4" t="str">
            <v>Clayey soil</v>
          </cell>
        </row>
      </sheetData>
      <sheetData sheetId="3930">
        <row r="4">
          <cell r="A4" t="str">
            <v>Clayey soil</v>
          </cell>
        </row>
      </sheetData>
      <sheetData sheetId="3931">
        <row r="4">
          <cell r="A4" t="str">
            <v>Clayey soil</v>
          </cell>
        </row>
      </sheetData>
      <sheetData sheetId="3932">
        <row r="4">
          <cell r="A4" t="str">
            <v>Clayey soil</v>
          </cell>
        </row>
      </sheetData>
      <sheetData sheetId="3933">
        <row r="4">
          <cell r="A4" t="str">
            <v>Clayey soil</v>
          </cell>
        </row>
      </sheetData>
      <sheetData sheetId="3934">
        <row r="4">
          <cell r="A4" t="str">
            <v>Clayey soil</v>
          </cell>
        </row>
      </sheetData>
      <sheetData sheetId="3935">
        <row r="4">
          <cell r="A4" t="str">
            <v>Clayey soil</v>
          </cell>
        </row>
      </sheetData>
      <sheetData sheetId="3936">
        <row r="4">
          <cell r="A4" t="str">
            <v>Clayey soil</v>
          </cell>
        </row>
      </sheetData>
      <sheetData sheetId="3937">
        <row r="4">
          <cell r="A4" t="str">
            <v>Clayey soil</v>
          </cell>
        </row>
      </sheetData>
      <sheetData sheetId="3938">
        <row r="4">
          <cell r="A4" t="str">
            <v>Clayey soil</v>
          </cell>
        </row>
      </sheetData>
      <sheetData sheetId="3939">
        <row r="4">
          <cell r="A4" t="str">
            <v>Clayey soil</v>
          </cell>
        </row>
      </sheetData>
      <sheetData sheetId="3940">
        <row r="4">
          <cell r="A4" t="str">
            <v>Clayey soil</v>
          </cell>
        </row>
      </sheetData>
      <sheetData sheetId="3941">
        <row r="4">
          <cell r="A4" t="str">
            <v>Clayey soil</v>
          </cell>
        </row>
      </sheetData>
      <sheetData sheetId="3942">
        <row r="4">
          <cell r="A4" t="str">
            <v>Clayey soil</v>
          </cell>
        </row>
      </sheetData>
      <sheetData sheetId="3943">
        <row r="4">
          <cell r="A4" t="str">
            <v>Clayey soil</v>
          </cell>
        </row>
      </sheetData>
      <sheetData sheetId="3944">
        <row r="4">
          <cell r="A4" t="str">
            <v>Clayey soil</v>
          </cell>
        </row>
      </sheetData>
      <sheetData sheetId="3945">
        <row r="4">
          <cell r="A4" t="str">
            <v>Clayey soil</v>
          </cell>
        </row>
      </sheetData>
      <sheetData sheetId="3946">
        <row r="4">
          <cell r="A4" t="str">
            <v>Clayey soil</v>
          </cell>
        </row>
      </sheetData>
      <sheetData sheetId="3947">
        <row r="4">
          <cell r="A4" t="str">
            <v>Clayey soil</v>
          </cell>
        </row>
      </sheetData>
      <sheetData sheetId="3948">
        <row r="4">
          <cell r="A4" t="str">
            <v>Clayey soil</v>
          </cell>
        </row>
      </sheetData>
      <sheetData sheetId="3949">
        <row r="4">
          <cell r="A4" t="str">
            <v>Clayey soil</v>
          </cell>
        </row>
      </sheetData>
      <sheetData sheetId="3950">
        <row r="4">
          <cell r="A4" t="str">
            <v>Clayey soil</v>
          </cell>
        </row>
      </sheetData>
      <sheetData sheetId="3951">
        <row r="4">
          <cell r="A4" t="str">
            <v>Clayey soil</v>
          </cell>
        </row>
      </sheetData>
      <sheetData sheetId="3952">
        <row r="4">
          <cell r="A4" t="str">
            <v>Clayey soil</v>
          </cell>
        </row>
      </sheetData>
      <sheetData sheetId="3953">
        <row r="4">
          <cell r="A4" t="str">
            <v>Clayey soil</v>
          </cell>
        </row>
      </sheetData>
      <sheetData sheetId="3954">
        <row r="4">
          <cell r="A4" t="str">
            <v>Clayey soil</v>
          </cell>
        </row>
      </sheetData>
      <sheetData sheetId="3955">
        <row r="4">
          <cell r="A4" t="str">
            <v>Clayey soil</v>
          </cell>
        </row>
      </sheetData>
      <sheetData sheetId="3956">
        <row r="4">
          <cell r="A4" t="str">
            <v>Clayey soil</v>
          </cell>
        </row>
      </sheetData>
      <sheetData sheetId="3957">
        <row r="4">
          <cell r="A4" t="str">
            <v>Clayey soil</v>
          </cell>
        </row>
      </sheetData>
      <sheetData sheetId="3958">
        <row r="4">
          <cell r="A4" t="str">
            <v>Clayey soil</v>
          </cell>
        </row>
      </sheetData>
      <sheetData sheetId="3959">
        <row r="4">
          <cell r="A4" t="str">
            <v>Clayey soil</v>
          </cell>
        </row>
      </sheetData>
      <sheetData sheetId="3960">
        <row r="4">
          <cell r="A4" t="str">
            <v>Clayey soil</v>
          </cell>
        </row>
      </sheetData>
      <sheetData sheetId="3961">
        <row r="4">
          <cell r="A4" t="str">
            <v>Clayey soil</v>
          </cell>
        </row>
      </sheetData>
      <sheetData sheetId="3962">
        <row r="4">
          <cell r="A4" t="str">
            <v>Clayey soil</v>
          </cell>
        </row>
      </sheetData>
      <sheetData sheetId="3963">
        <row r="4">
          <cell r="A4" t="str">
            <v>Clayey soil</v>
          </cell>
        </row>
      </sheetData>
      <sheetData sheetId="3964">
        <row r="4">
          <cell r="A4" t="str">
            <v>Clayey soil</v>
          </cell>
        </row>
      </sheetData>
      <sheetData sheetId="3965">
        <row r="4">
          <cell r="A4" t="str">
            <v>Clayey soil</v>
          </cell>
        </row>
      </sheetData>
      <sheetData sheetId="3966">
        <row r="4">
          <cell r="A4" t="str">
            <v>Clayey soil</v>
          </cell>
        </row>
      </sheetData>
      <sheetData sheetId="3967">
        <row r="4">
          <cell r="A4" t="str">
            <v>Clayey soil</v>
          </cell>
        </row>
      </sheetData>
      <sheetData sheetId="3968">
        <row r="4">
          <cell r="A4" t="str">
            <v>Clayey soil</v>
          </cell>
        </row>
      </sheetData>
      <sheetData sheetId="3969">
        <row r="4">
          <cell r="A4" t="str">
            <v>Clayey soil</v>
          </cell>
        </row>
      </sheetData>
      <sheetData sheetId="3970">
        <row r="4">
          <cell r="A4" t="str">
            <v>Clayey soil</v>
          </cell>
        </row>
      </sheetData>
      <sheetData sheetId="3971">
        <row r="4">
          <cell r="A4" t="str">
            <v>Clayey soil</v>
          </cell>
        </row>
      </sheetData>
      <sheetData sheetId="3972">
        <row r="4">
          <cell r="A4" t="str">
            <v>Clayey soil</v>
          </cell>
        </row>
      </sheetData>
      <sheetData sheetId="3973">
        <row r="4">
          <cell r="A4" t="str">
            <v>Clayey soil</v>
          </cell>
        </row>
      </sheetData>
      <sheetData sheetId="3974">
        <row r="4">
          <cell r="A4" t="str">
            <v>Clayey soil</v>
          </cell>
        </row>
      </sheetData>
      <sheetData sheetId="3975">
        <row r="4">
          <cell r="A4" t="str">
            <v>Clayey soil</v>
          </cell>
        </row>
      </sheetData>
      <sheetData sheetId="3976">
        <row r="4">
          <cell r="A4" t="str">
            <v>Clayey soil</v>
          </cell>
        </row>
      </sheetData>
      <sheetData sheetId="3977">
        <row r="4">
          <cell r="A4" t="str">
            <v>Clayey soil</v>
          </cell>
        </row>
      </sheetData>
      <sheetData sheetId="3978">
        <row r="4">
          <cell r="A4" t="str">
            <v>Clayey soil</v>
          </cell>
        </row>
      </sheetData>
      <sheetData sheetId="3979">
        <row r="4">
          <cell r="A4" t="str">
            <v>Clayey soil</v>
          </cell>
        </row>
      </sheetData>
      <sheetData sheetId="3980">
        <row r="4">
          <cell r="A4" t="str">
            <v>Clayey soil</v>
          </cell>
        </row>
      </sheetData>
      <sheetData sheetId="3981">
        <row r="4">
          <cell r="A4" t="str">
            <v>Clayey soil</v>
          </cell>
        </row>
      </sheetData>
      <sheetData sheetId="3982">
        <row r="4">
          <cell r="A4" t="str">
            <v>Clayey soil</v>
          </cell>
        </row>
      </sheetData>
      <sheetData sheetId="3983">
        <row r="4">
          <cell r="A4" t="str">
            <v>Clayey soil</v>
          </cell>
        </row>
      </sheetData>
      <sheetData sheetId="3984">
        <row r="4">
          <cell r="A4" t="str">
            <v>Clayey soil</v>
          </cell>
        </row>
      </sheetData>
      <sheetData sheetId="3985">
        <row r="4">
          <cell r="A4" t="str">
            <v>Clayey soil</v>
          </cell>
        </row>
      </sheetData>
      <sheetData sheetId="3986">
        <row r="4">
          <cell r="A4" t="str">
            <v>Clayey soil</v>
          </cell>
        </row>
      </sheetData>
      <sheetData sheetId="3987">
        <row r="4">
          <cell r="A4" t="str">
            <v>Clayey soil</v>
          </cell>
        </row>
      </sheetData>
      <sheetData sheetId="3988" refreshError="1"/>
      <sheetData sheetId="3989" refreshError="1"/>
      <sheetData sheetId="3990" refreshError="1"/>
      <sheetData sheetId="3991" refreshError="1"/>
      <sheetData sheetId="3992" refreshError="1"/>
      <sheetData sheetId="3993" refreshError="1"/>
      <sheetData sheetId="3994">
        <row r="4">
          <cell r="A4" t="str">
            <v>Clayey soil</v>
          </cell>
        </row>
      </sheetData>
      <sheetData sheetId="3995">
        <row r="4">
          <cell r="A4" t="str">
            <v>Clayey soil</v>
          </cell>
        </row>
      </sheetData>
      <sheetData sheetId="3996">
        <row r="4">
          <cell r="A4" t="str">
            <v>Clayey soil</v>
          </cell>
        </row>
      </sheetData>
      <sheetData sheetId="3997">
        <row r="4">
          <cell r="A4" t="str">
            <v>Clayey soil</v>
          </cell>
        </row>
      </sheetData>
      <sheetData sheetId="3998">
        <row r="4">
          <cell r="A4" t="str">
            <v>Clayey soil</v>
          </cell>
        </row>
      </sheetData>
      <sheetData sheetId="3999">
        <row r="4">
          <cell r="A4" t="str">
            <v>Clayey soil</v>
          </cell>
        </row>
      </sheetData>
      <sheetData sheetId="4000">
        <row r="4">
          <cell r="A4" t="str">
            <v>Clayey soil</v>
          </cell>
        </row>
      </sheetData>
      <sheetData sheetId="4001">
        <row r="4">
          <cell r="A4" t="str">
            <v>Clayey soil</v>
          </cell>
        </row>
      </sheetData>
      <sheetData sheetId="4002">
        <row r="4">
          <cell r="A4" t="str">
            <v>Clayey soil</v>
          </cell>
        </row>
      </sheetData>
      <sheetData sheetId="4003">
        <row r="4">
          <cell r="A4" t="str">
            <v>Clayey soil</v>
          </cell>
        </row>
      </sheetData>
      <sheetData sheetId="4004">
        <row r="4">
          <cell r="A4" t="str">
            <v>Clayey soil</v>
          </cell>
        </row>
      </sheetData>
      <sheetData sheetId="4005">
        <row r="4">
          <cell r="A4" t="str">
            <v>Clayey soil</v>
          </cell>
        </row>
      </sheetData>
      <sheetData sheetId="4006">
        <row r="4">
          <cell r="A4" t="str">
            <v>Clayey soil</v>
          </cell>
        </row>
      </sheetData>
      <sheetData sheetId="4007">
        <row r="4">
          <cell r="A4" t="str">
            <v>Clayey soil</v>
          </cell>
        </row>
      </sheetData>
      <sheetData sheetId="4008">
        <row r="4">
          <cell r="A4" t="str">
            <v>Clayey soil</v>
          </cell>
        </row>
      </sheetData>
      <sheetData sheetId="4009">
        <row r="4">
          <cell r="A4" t="str">
            <v>Clayey soil</v>
          </cell>
        </row>
      </sheetData>
      <sheetData sheetId="4010">
        <row r="4">
          <cell r="A4" t="str">
            <v>Clayey soil</v>
          </cell>
        </row>
      </sheetData>
      <sheetData sheetId="4011">
        <row r="4">
          <cell r="A4" t="str">
            <v>Clayey soil</v>
          </cell>
        </row>
      </sheetData>
      <sheetData sheetId="4012">
        <row r="4">
          <cell r="A4" t="str">
            <v>Clayey soil</v>
          </cell>
        </row>
      </sheetData>
      <sheetData sheetId="4013">
        <row r="4">
          <cell r="A4" t="str">
            <v>Clayey soil</v>
          </cell>
        </row>
      </sheetData>
      <sheetData sheetId="4014">
        <row r="4">
          <cell r="A4" t="str">
            <v>Clayey soil</v>
          </cell>
        </row>
      </sheetData>
      <sheetData sheetId="4015">
        <row r="4">
          <cell r="A4" t="str">
            <v>Clayey soil</v>
          </cell>
        </row>
      </sheetData>
      <sheetData sheetId="4016">
        <row r="4">
          <cell r="A4" t="str">
            <v>Clayey soil</v>
          </cell>
        </row>
      </sheetData>
      <sheetData sheetId="4017">
        <row r="4">
          <cell r="A4" t="str">
            <v>Clayey soil</v>
          </cell>
        </row>
      </sheetData>
      <sheetData sheetId="4018">
        <row r="4">
          <cell r="A4" t="str">
            <v>Clayey soil</v>
          </cell>
        </row>
      </sheetData>
      <sheetData sheetId="4019">
        <row r="4">
          <cell r="A4" t="str">
            <v>Clayey soil</v>
          </cell>
        </row>
      </sheetData>
      <sheetData sheetId="4020">
        <row r="4">
          <cell r="A4" t="str">
            <v>Clayey soil</v>
          </cell>
        </row>
      </sheetData>
      <sheetData sheetId="4021">
        <row r="4">
          <cell r="A4" t="str">
            <v>Clayey soil</v>
          </cell>
        </row>
      </sheetData>
      <sheetData sheetId="4022">
        <row r="4">
          <cell r="A4" t="str">
            <v>Clayey soil</v>
          </cell>
        </row>
      </sheetData>
      <sheetData sheetId="4023">
        <row r="4">
          <cell r="A4" t="str">
            <v>Clayey soil</v>
          </cell>
        </row>
      </sheetData>
      <sheetData sheetId="4024">
        <row r="4">
          <cell r="A4" t="str">
            <v>Clayey soil</v>
          </cell>
        </row>
      </sheetData>
      <sheetData sheetId="4025">
        <row r="4">
          <cell r="A4" t="str">
            <v>Clayey soil</v>
          </cell>
        </row>
      </sheetData>
      <sheetData sheetId="4026">
        <row r="4">
          <cell r="A4" t="str">
            <v>Clayey soil</v>
          </cell>
        </row>
      </sheetData>
      <sheetData sheetId="4027">
        <row r="4">
          <cell r="A4" t="str">
            <v>Clayey soil</v>
          </cell>
        </row>
      </sheetData>
      <sheetData sheetId="4028">
        <row r="4">
          <cell r="A4" t="str">
            <v>Clayey soil</v>
          </cell>
        </row>
      </sheetData>
      <sheetData sheetId="4029">
        <row r="4">
          <cell r="A4" t="str">
            <v>Clayey soil</v>
          </cell>
        </row>
      </sheetData>
      <sheetData sheetId="4030">
        <row r="4">
          <cell r="A4" t="str">
            <v>Clayey soil</v>
          </cell>
        </row>
      </sheetData>
      <sheetData sheetId="4031">
        <row r="4">
          <cell r="A4" t="str">
            <v>Clayey soil</v>
          </cell>
        </row>
      </sheetData>
      <sheetData sheetId="4032">
        <row r="4">
          <cell r="A4" t="str">
            <v>Clayey soil</v>
          </cell>
        </row>
      </sheetData>
      <sheetData sheetId="4033">
        <row r="4">
          <cell r="A4" t="str">
            <v>Clayey soil</v>
          </cell>
        </row>
      </sheetData>
      <sheetData sheetId="4034">
        <row r="4">
          <cell r="A4" t="str">
            <v>Clayey soil</v>
          </cell>
        </row>
      </sheetData>
      <sheetData sheetId="4035">
        <row r="4">
          <cell r="A4" t="str">
            <v>Clayey soil</v>
          </cell>
        </row>
      </sheetData>
      <sheetData sheetId="4036">
        <row r="4">
          <cell r="A4" t="str">
            <v>Clayey soil</v>
          </cell>
        </row>
      </sheetData>
      <sheetData sheetId="4037">
        <row r="4">
          <cell r="A4" t="str">
            <v>Clayey soil</v>
          </cell>
        </row>
      </sheetData>
      <sheetData sheetId="4038">
        <row r="4">
          <cell r="A4" t="str">
            <v>Clayey soil</v>
          </cell>
        </row>
      </sheetData>
      <sheetData sheetId="4039">
        <row r="4">
          <cell r="A4" t="str">
            <v>Clayey soil</v>
          </cell>
        </row>
      </sheetData>
      <sheetData sheetId="4040">
        <row r="4">
          <cell r="A4" t="str">
            <v>Clayey soil</v>
          </cell>
        </row>
      </sheetData>
      <sheetData sheetId="4041">
        <row r="4">
          <cell r="A4" t="str">
            <v>Clayey soil</v>
          </cell>
        </row>
      </sheetData>
      <sheetData sheetId="4042">
        <row r="4">
          <cell r="A4" t="str">
            <v>Clayey soil</v>
          </cell>
        </row>
      </sheetData>
      <sheetData sheetId="4043">
        <row r="4">
          <cell r="A4" t="str">
            <v>Clayey soil</v>
          </cell>
        </row>
      </sheetData>
      <sheetData sheetId="4044">
        <row r="4">
          <cell r="A4" t="str">
            <v>Clayey soil</v>
          </cell>
        </row>
      </sheetData>
      <sheetData sheetId="4045">
        <row r="4">
          <cell r="A4" t="str">
            <v>Clayey soil</v>
          </cell>
        </row>
      </sheetData>
      <sheetData sheetId="4046">
        <row r="4">
          <cell r="A4" t="str">
            <v>Clayey soil</v>
          </cell>
        </row>
      </sheetData>
      <sheetData sheetId="4047">
        <row r="4">
          <cell r="A4" t="str">
            <v>Clayey soil</v>
          </cell>
        </row>
      </sheetData>
      <sheetData sheetId="4048">
        <row r="4">
          <cell r="A4" t="str">
            <v>Clayey soil</v>
          </cell>
        </row>
      </sheetData>
      <sheetData sheetId="4049">
        <row r="4">
          <cell r="A4" t="str">
            <v>Clayey soil</v>
          </cell>
        </row>
      </sheetData>
      <sheetData sheetId="4050">
        <row r="4">
          <cell r="A4" t="str">
            <v>Clayey soil</v>
          </cell>
        </row>
      </sheetData>
      <sheetData sheetId="4051">
        <row r="4">
          <cell r="A4" t="str">
            <v>Clayey soil</v>
          </cell>
        </row>
      </sheetData>
      <sheetData sheetId="4052">
        <row r="4">
          <cell r="A4" t="str">
            <v>Clayey soil</v>
          </cell>
        </row>
      </sheetData>
      <sheetData sheetId="4053">
        <row r="4">
          <cell r="A4" t="str">
            <v>Clayey soil</v>
          </cell>
        </row>
      </sheetData>
      <sheetData sheetId="4054">
        <row r="4">
          <cell r="A4" t="str">
            <v>Clayey soil</v>
          </cell>
        </row>
      </sheetData>
      <sheetData sheetId="4055">
        <row r="4">
          <cell r="A4" t="str">
            <v>Clayey soil</v>
          </cell>
        </row>
      </sheetData>
      <sheetData sheetId="4056">
        <row r="4">
          <cell r="A4" t="str">
            <v>Clayey soil</v>
          </cell>
        </row>
      </sheetData>
      <sheetData sheetId="4057">
        <row r="4">
          <cell r="A4" t="str">
            <v>Clayey soil</v>
          </cell>
        </row>
      </sheetData>
      <sheetData sheetId="4058">
        <row r="4">
          <cell r="A4" t="str">
            <v>Clayey soil</v>
          </cell>
        </row>
      </sheetData>
      <sheetData sheetId="4059">
        <row r="4">
          <cell r="A4" t="str">
            <v>Clayey soil</v>
          </cell>
        </row>
      </sheetData>
      <sheetData sheetId="4060">
        <row r="4">
          <cell r="A4" t="str">
            <v>Clayey soil</v>
          </cell>
        </row>
      </sheetData>
      <sheetData sheetId="4061">
        <row r="4">
          <cell r="A4" t="str">
            <v>Clayey soil</v>
          </cell>
        </row>
      </sheetData>
      <sheetData sheetId="4062">
        <row r="4">
          <cell r="A4" t="str">
            <v>Clayey soil</v>
          </cell>
        </row>
      </sheetData>
      <sheetData sheetId="4063">
        <row r="4">
          <cell r="A4" t="str">
            <v>Clayey soil</v>
          </cell>
        </row>
      </sheetData>
      <sheetData sheetId="4064">
        <row r="4">
          <cell r="A4" t="str">
            <v>Clayey soil</v>
          </cell>
        </row>
      </sheetData>
      <sheetData sheetId="4065">
        <row r="4">
          <cell r="A4" t="str">
            <v>Clayey soil</v>
          </cell>
        </row>
      </sheetData>
      <sheetData sheetId="4066">
        <row r="4">
          <cell r="A4" t="str">
            <v>Clayey soil</v>
          </cell>
        </row>
      </sheetData>
      <sheetData sheetId="4067">
        <row r="4">
          <cell r="A4" t="str">
            <v>Clayey soil</v>
          </cell>
        </row>
      </sheetData>
      <sheetData sheetId="4068">
        <row r="4">
          <cell r="A4" t="str">
            <v>Clayey soil</v>
          </cell>
        </row>
      </sheetData>
      <sheetData sheetId="4069">
        <row r="4">
          <cell r="A4" t="str">
            <v>Clayey soil</v>
          </cell>
        </row>
      </sheetData>
      <sheetData sheetId="4070">
        <row r="4">
          <cell r="A4" t="str">
            <v>Clayey soil</v>
          </cell>
        </row>
      </sheetData>
      <sheetData sheetId="4071">
        <row r="4">
          <cell r="A4" t="str">
            <v>Clayey soil</v>
          </cell>
        </row>
      </sheetData>
      <sheetData sheetId="4072">
        <row r="4">
          <cell r="A4" t="str">
            <v>Clayey soil</v>
          </cell>
        </row>
      </sheetData>
      <sheetData sheetId="4073">
        <row r="4">
          <cell r="A4" t="str">
            <v>Clayey soil</v>
          </cell>
        </row>
      </sheetData>
      <sheetData sheetId="4074">
        <row r="4">
          <cell r="A4" t="str">
            <v>Clayey soil</v>
          </cell>
        </row>
      </sheetData>
      <sheetData sheetId="4075">
        <row r="4">
          <cell r="A4" t="str">
            <v>Clayey soil</v>
          </cell>
        </row>
      </sheetData>
      <sheetData sheetId="4076">
        <row r="4">
          <cell r="A4" t="str">
            <v>Clayey soil</v>
          </cell>
        </row>
      </sheetData>
      <sheetData sheetId="4077">
        <row r="4">
          <cell r="A4" t="str">
            <v>Clayey soil</v>
          </cell>
        </row>
      </sheetData>
      <sheetData sheetId="4078">
        <row r="4">
          <cell r="A4" t="str">
            <v>Clayey soil</v>
          </cell>
        </row>
      </sheetData>
      <sheetData sheetId="4079">
        <row r="4">
          <cell r="A4" t="str">
            <v>Clayey soil</v>
          </cell>
        </row>
      </sheetData>
      <sheetData sheetId="4080">
        <row r="4">
          <cell r="A4" t="str">
            <v>Clayey soil</v>
          </cell>
        </row>
      </sheetData>
      <sheetData sheetId="4081">
        <row r="4">
          <cell r="A4" t="str">
            <v>Clayey soil</v>
          </cell>
        </row>
      </sheetData>
      <sheetData sheetId="4082">
        <row r="4">
          <cell r="A4" t="str">
            <v>Clayey soil</v>
          </cell>
        </row>
      </sheetData>
      <sheetData sheetId="4083">
        <row r="4">
          <cell r="A4" t="str">
            <v>Clayey soil</v>
          </cell>
        </row>
      </sheetData>
      <sheetData sheetId="4084">
        <row r="4">
          <cell r="A4" t="str">
            <v>Clayey soil</v>
          </cell>
        </row>
      </sheetData>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ow r="4">
          <cell r="A4" t="str">
            <v>Clayey soil</v>
          </cell>
        </row>
      </sheetData>
      <sheetData sheetId="4130" refreshError="1"/>
      <sheetData sheetId="4131">
        <row r="4">
          <cell r="A4" t="str">
            <v>Clayey soil</v>
          </cell>
        </row>
      </sheetData>
      <sheetData sheetId="4132">
        <row r="4">
          <cell r="A4" t="str">
            <v>Clayey soil</v>
          </cell>
        </row>
      </sheetData>
      <sheetData sheetId="4133">
        <row r="4">
          <cell r="A4" t="str">
            <v>Clayey soil</v>
          </cell>
        </row>
      </sheetData>
      <sheetData sheetId="4134">
        <row r="4">
          <cell r="A4" t="str">
            <v>Clayey soil</v>
          </cell>
        </row>
      </sheetData>
      <sheetData sheetId="4135">
        <row r="4">
          <cell r="A4" t="str">
            <v>Clayey soil</v>
          </cell>
        </row>
      </sheetData>
      <sheetData sheetId="4136">
        <row r="4">
          <cell r="A4" t="str">
            <v>Clayey soil</v>
          </cell>
        </row>
      </sheetData>
      <sheetData sheetId="4137">
        <row r="4">
          <cell r="A4" t="str">
            <v>Clayey soil</v>
          </cell>
        </row>
      </sheetData>
      <sheetData sheetId="4138">
        <row r="4">
          <cell r="A4" t="str">
            <v>Clayey soil</v>
          </cell>
        </row>
      </sheetData>
      <sheetData sheetId="4139">
        <row r="4">
          <cell r="A4" t="str">
            <v>Clayey soil</v>
          </cell>
        </row>
      </sheetData>
      <sheetData sheetId="4140">
        <row r="4">
          <cell r="A4" t="str">
            <v>Clayey soil</v>
          </cell>
        </row>
      </sheetData>
      <sheetData sheetId="4141">
        <row r="4">
          <cell r="A4" t="str">
            <v>Clayey soil</v>
          </cell>
        </row>
      </sheetData>
      <sheetData sheetId="4142">
        <row r="4">
          <cell r="A4" t="str">
            <v>Clayey soil</v>
          </cell>
        </row>
      </sheetData>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ow r="4">
          <cell r="A4" t="str">
            <v>Clayey soil</v>
          </cell>
        </row>
      </sheetData>
      <sheetData sheetId="4221">
        <row r="4">
          <cell r="A4" t="str">
            <v>Clayey soil</v>
          </cell>
        </row>
      </sheetData>
      <sheetData sheetId="4222">
        <row r="4">
          <cell r="A4" t="str">
            <v>Clayey soil</v>
          </cell>
        </row>
      </sheetData>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ow r="4">
          <cell r="A4" t="str">
            <v>Clayey soil</v>
          </cell>
        </row>
      </sheetData>
      <sheetData sheetId="4237">
        <row r="4">
          <cell r="A4" t="str">
            <v>Clayey soil</v>
          </cell>
        </row>
      </sheetData>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sheetData sheetId="4255"/>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ow r="4">
          <cell r="A4" t="str">
            <v>Clayey soil</v>
          </cell>
        </row>
      </sheetData>
      <sheetData sheetId="4286">
        <row r="4">
          <cell r="A4" t="str">
            <v>Clayey soil</v>
          </cell>
        </row>
      </sheetData>
      <sheetData sheetId="4287">
        <row r="4">
          <cell r="A4" t="str">
            <v>Clayey soil</v>
          </cell>
        </row>
      </sheetData>
      <sheetData sheetId="4288">
        <row r="4">
          <cell r="A4" t="str">
            <v>Clayey soil</v>
          </cell>
        </row>
      </sheetData>
      <sheetData sheetId="4289">
        <row r="4">
          <cell r="A4" t="str">
            <v>Clayey soil</v>
          </cell>
        </row>
      </sheetData>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ow r="4">
          <cell r="A4" t="str">
            <v>Clayey soil</v>
          </cell>
        </row>
      </sheetData>
      <sheetData sheetId="4305">
        <row r="4">
          <cell r="A4" t="str">
            <v>Clayey soil</v>
          </cell>
        </row>
      </sheetData>
      <sheetData sheetId="4306">
        <row r="4">
          <cell r="A4" t="str">
            <v>Clayey soil</v>
          </cell>
        </row>
      </sheetData>
      <sheetData sheetId="4307">
        <row r="4">
          <cell r="A4" t="str">
            <v>Clayey soil</v>
          </cell>
        </row>
      </sheetData>
      <sheetData sheetId="4308">
        <row r="4">
          <cell r="A4" t="str">
            <v>Clayey soil</v>
          </cell>
        </row>
      </sheetData>
      <sheetData sheetId="4309">
        <row r="4">
          <cell r="A4" t="str">
            <v>Clayey soil</v>
          </cell>
        </row>
      </sheetData>
      <sheetData sheetId="4310" refreshError="1"/>
      <sheetData sheetId="4311">
        <row r="4">
          <cell r="A4" t="str">
            <v>Clayey soil</v>
          </cell>
        </row>
      </sheetData>
      <sheetData sheetId="4312" refreshError="1"/>
      <sheetData sheetId="4313" refreshError="1"/>
      <sheetData sheetId="4314" refreshError="1"/>
      <sheetData sheetId="4315" refreshError="1"/>
      <sheetData sheetId="4316">
        <row r="4">
          <cell r="A4" t="str">
            <v>Clayey soil</v>
          </cell>
        </row>
      </sheetData>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ow r="4">
          <cell r="A4" t="str">
            <v>Clayey soil</v>
          </cell>
        </row>
      </sheetData>
      <sheetData sheetId="4335" refreshError="1"/>
      <sheetData sheetId="4336" refreshError="1"/>
      <sheetData sheetId="4337" refreshError="1"/>
      <sheetData sheetId="4338">
        <row r="4">
          <cell r="A4" t="str">
            <v>Clayey soil</v>
          </cell>
        </row>
      </sheetData>
      <sheetData sheetId="4339">
        <row r="4">
          <cell r="A4" t="str">
            <v>Clayey soil</v>
          </cell>
        </row>
      </sheetData>
      <sheetData sheetId="4340">
        <row r="4">
          <cell r="A4" t="str">
            <v>Clayey soil</v>
          </cell>
        </row>
      </sheetData>
      <sheetData sheetId="4341">
        <row r="4">
          <cell r="A4" t="str">
            <v>Clayey soil</v>
          </cell>
        </row>
      </sheetData>
      <sheetData sheetId="4342">
        <row r="4">
          <cell r="A4" t="str">
            <v>Clayey soil</v>
          </cell>
        </row>
      </sheetData>
      <sheetData sheetId="4343">
        <row r="4">
          <cell r="A4" t="str">
            <v>Clayey soil</v>
          </cell>
        </row>
      </sheetData>
      <sheetData sheetId="4344">
        <row r="4">
          <cell r="A4" t="str">
            <v>Clayey soil</v>
          </cell>
        </row>
      </sheetData>
      <sheetData sheetId="4345">
        <row r="4">
          <cell r="A4" t="str">
            <v>Clayey soil</v>
          </cell>
        </row>
      </sheetData>
      <sheetData sheetId="4346">
        <row r="4">
          <cell r="A4" t="str">
            <v>Clayey soil</v>
          </cell>
        </row>
      </sheetData>
      <sheetData sheetId="4347">
        <row r="4">
          <cell r="A4" t="str">
            <v>Clayey soil</v>
          </cell>
        </row>
      </sheetData>
      <sheetData sheetId="4348">
        <row r="4">
          <cell r="A4" t="str">
            <v>Clayey soil</v>
          </cell>
        </row>
      </sheetData>
      <sheetData sheetId="4349">
        <row r="4">
          <cell r="A4" t="str">
            <v>Clayey soil</v>
          </cell>
        </row>
      </sheetData>
      <sheetData sheetId="4350">
        <row r="4">
          <cell r="A4" t="str">
            <v>Clayey soil</v>
          </cell>
        </row>
      </sheetData>
      <sheetData sheetId="4351">
        <row r="4">
          <cell r="A4" t="str">
            <v>Clayey soil</v>
          </cell>
        </row>
      </sheetData>
      <sheetData sheetId="4352">
        <row r="4">
          <cell r="A4" t="str">
            <v>Clayey soil</v>
          </cell>
        </row>
      </sheetData>
      <sheetData sheetId="4353">
        <row r="4">
          <cell r="A4" t="str">
            <v>Clayey soil</v>
          </cell>
        </row>
      </sheetData>
      <sheetData sheetId="4354">
        <row r="4">
          <cell r="A4" t="str">
            <v>Clayey soil</v>
          </cell>
        </row>
      </sheetData>
      <sheetData sheetId="4355">
        <row r="4">
          <cell r="A4" t="str">
            <v>Clayey soil</v>
          </cell>
        </row>
      </sheetData>
      <sheetData sheetId="4356">
        <row r="4">
          <cell r="A4" t="str">
            <v>Clayey soil</v>
          </cell>
        </row>
      </sheetData>
      <sheetData sheetId="4357">
        <row r="4">
          <cell r="A4" t="str">
            <v>Clayey soil</v>
          </cell>
        </row>
      </sheetData>
      <sheetData sheetId="4358">
        <row r="4">
          <cell r="A4" t="str">
            <v>Clayey soil</v>
          </cell>
        </row>
      </sheetData>
      <sheetData sheetId="4359">
        <row r="4">
          <cell r="A4" t="str">
            <v>Clayey soil</v>
          </cell>
        </row>
      </sheetData>
      <sheetData sheetId="4360">
        <row r="4">
          <cell r="A4" t="str">
            <v>Clayey soil</v>
          </cell>
        </row>
      </sheetData>
      <sheetData sheetId="4361">
        <row r="4">
          <cell r="A4" t="str">
            <v>Clayey soil</v>
          </cell>
        </row>
      </sheetData>
      <sheetData sheetId="4362">
        <row r="4">
          <cell r="A4" t="str">
            <v>Clayey soil</v>
          </cell>
        </row>
      </sheetData>
      <sheetData sheetId="4363">
        <row r="4">
          <cell r="A4" t="str">
            <v>Clayey soil</v>
          </cell>
        </row>
      </sheetData>
      <sheetData sheetId="4364">
        <row r="4">
          <cell r="A4" t="str">
            <v>Clayey soil</v>
          </cell>
        </row>
      </sheetData>
      <sheetData sheetId="4365">
        <row r="4">
          <cell r="A4" t="str">
            <v>Clayey soil</v>
          </cell>
        </row>
      </sheetData>
      <sheetData sheetId="4366">
        <row r="4">
          <cell r="A4" t="str">
            <v>Clayey soil</v>
          </cell>
        </row>
      </sheetData>
      <sheetData sheetId="4367">
        <row r="4">
          <cell r="A4" t="str">
            <v>Clayey soil</v>
          </cell>
        </row>
      </sheetData>
      <sheetData sheetId="4368">
        <row r="4">
          <cell r="A4" t="str">
            <v>Clayey soil</v>
          </cell>
        </row>
      </sheetData>
      <sheetData sheetId="4369">
        <row r="4">
          <cell r="A4" t="str">
            <v>Clayey soil</v>
          </cell>
        </row>
      </sheetData>
      <sheetData sheetId="4370">
        <row r="4">
          <cell r="A4" t="str">
            <v>Clayey soil</v>
          </cell>
        </row>
      </sheetData>
      <sheetData sheetId="4371">
        <row r="4">
          <cell r="A4" t="str">
            <v>Clayey soil</v>
          </cell>
        </row>
      </sheetData>
      <sheetData sheetId="4372">
        <row r="4">
          <cell r="A4" t="str">
            <v>Clayey soil</v>
          </cell>
        </row>
      </sheetData>
      <sheetData sheetId="4373">
        <row r="4">
          <cell r="A4" t="str">
            <v>Clayey soil</v>
          </cell>
        </row>
      </sheetData>
      <sheetData sheetId="4374">
        <row r="4">
          <cell r="A4" t="str">
            <v>Clayey soil</v>
          </cell>
        </row>
      </sheetData>
      <sheetData sheetId="4375">
        <row r="4">
          <cell r="A4" t="str">
            <v>Clayey soil</v>
          </cell>
        </row>
      </sheetData>
      <sheetData sheetId="4376">
        <row r="4">
          <cell r="A4" t="str">
            <v>Clayey soil</v>
          </cell>
        </row>
      </sheetData>
      <sheetData sheetId="4377">
        <row r="4">
          <cell r="A4" t="str">
            <v>Clayey soil</v>
          </cell>
        </row>
      </sheetData>
      <sheetData sheetId="4378">
        <row r="4">
          <cell r="A4" t="str">
            <v>Clayey soil</v>
          </cell>
        </row>
      </sheetData>
      <sheetData sheetId="4379">
        <row r="4">
          <cell r="A4" t="str">
            <v>Clayey soil</v>
          </cell>
        </row>
      </sheetData>
      <sheetData sheetId="4380">
        <row r="4">
          <cell r="A4" t="str">
            <v>Clayey soil</v>
          </cell>
        </row>
      </sheetData>
      <sheetData sheetId="4381">
        <row r="4">
          <cell r="A4" t="str">
            <v>Clayey soil</v>
          </cell>
        </row>
      </sheetData>
      <sheetData sheetId="4382">
        <row r="4">
          <cell r="A4" t="str">
            <v>Clayey soil</v>
          </cell>
        </row>
      </sheetData>
      <sheetData sheetId="4383">
        <row r="4">
          <cell r="A4" t="str">
            <v>Clayey soil</v>
          </cell>
        </row>
      </sheetData>
      <sheetData sheetId="4384">
        <row r="4">
          <cell r="A4" t="str">
            <v>Clayey soil</v>
          </cell>
        </row>
      </sheetData>
      <sheetData sheetId="4385">
        <row r="4">
          <cell r="A4" t="str">
            <v>Clayey soil</v>
          </cell>
        </row>
      </sheetData>
      <sheetData sheetId="4386">
        <row r="4">
          <cell r="A4" t="str">
            <v>Clayey soil</v>
          </cell>
        </row>
      </sheetData>
      <sheetData sheetId="4387">
        <row r="4">
          <cell r="A4" t="str">
            <v>Clayey soil</v>
          </cell>
        </row>
      </sheetData>
      <sheetData sheetId="4388">
        <row r="4">
          <cell r="A4" t="str">
            <v>Clayey soil</v>
          </cell>
        </row>
      </sheetData>
      <sheetData sheetId="4389">
        <row r="4">
          <cell r="A4" t="str">
            <v>Clayey soil</v>
          </cell>
        </row>
      </sheetData>
      <sheetData sheetId="4390">
        <row r="4">
          <cell r="A4" t="str">
            <v>Clayey soil</v>
          </cell>
        </row>
      </sheetData>
      <sheetData sheetId="4391">
        <row r="4">
          <cell r="A4" t="str">
            <v>Clayey soil</v>
          </cell>
        </row>
      </sheetData>
      <sheetData sheetId="4392">
        <row r="4">
          <cell r="A4" t="str">
            <v>Clayey soil</v>
          </cell>
        </row>
      </sheetData>
      <sheetData sheetId="4393">
        <row r="4">
          <cell r="A4" t="str">
            <v>Clayey soil</v>
          </cell>
        </row>
      </sheetData>
      <sheetData sheetId="4394">
        <row r="4">
          <cell r="A4" t="str">
            <v>Clayey soil</v>
          </cell>
        </row>
      </sheetData>
      <sheetData sheetId="4395">
        <row r="4">
          <cell r="A4" t="str">
            <v>Clayey soil</v>
          </cell>
        </row>
      </sheetData>
      <sheetData sheetId="4396">
        <row r="4">
          <cell r="A4" t="str">
            <v>Clayey soil</v>
          </cell>
        </row>
      </sheetData>
      <sheetData sheetId="4397">
        <row r="4">
          <cell r="A4" t="str">
            <v>Clayey soil</v>
          </cell>
        </row>
      </sheetData>
      <sheetData sheetId="4398">
        <row r="4">
          <cell r="A4" t="str">
            <v>Clayey soil</v>
          </cell>
        </row>
      </sheetData>
      <sheetData sheetId="4399">
        <row r="4">
          <cell r="A4" t="str">
            <v>Clayey soil</v>
          </cell>
        </row>
      </sheetData>
      <sheetData sheetId="4400">
        <row r="4">
          <cell r="A4" t="str">
            <v>Clayey soil</v>
          </cell>
        </row>
      </sheetData>
      <sheetData sheetId="4401">
        <row r="4">
          <cell r="A4" t="str">
            <v>Clayey soil</v>
          </cell>
        </row>
      </sheetData>
      <sheetData sheetId="4402">
        <row r="4">
          <cell r="A4" t="str">
            <v>Clayey soil</v>
          </cell>
        </row>
      </sheetData>
      <sheetData sheetId="4403">
        <row r="4">
          <cell r="A4" t="str">
            <v>Clayey soil</v>
          </cell>
        </row>
      </sheetData>
      <sheetData sheetId="4404">
        <row r="4">
          <cell r="A4" t="str">
            <v>Clayey soil</v>
          </cell>
        </row>
      </sheetData>
      <sheetData sheetId="4405" refreshError="1"/>
      <sheetData sheetId="4406" refreshError="1"/>
      <sheetData sheetId="4407" refreshError="1"/>
      <sheetData sheetId="4408" refreshError="1"/>
      <sheetData sheetId="4409" refreshError="1"/>
      <sheetData sheetId="4410">
        <row r="4">
          <cell r="A4" t="str">
            <v>Clayey soil</v>
          </cell>
        </row>
      </sheetData>
      <sheetData sheetId="4411">
        <row r="4">
          <cell r="A4" t="str">
            <v>Clayey soil</v>
          </cell>
        </row>
      </sheetData>
      <sheetData sheetId="4412">
        <row r="4">
          <cell r="A4" t="str">
            <v>Clayey soil</v>
          </cell>
        </row>
      </sheetData>
      <sheetData sheetId="4413">
        <row r="4">
          <cell r="A4" t="str">
            <v>Clayey soil</v>
          </cell>
        </row>
      </sheetData>
      <sheetData sheetId="4414">
        <row r="4">
          <cell r="A4" t="str">
            <v>Clayey soil</v>
          </cell>
        </row>
      </sheetData>
      <sheetData sheetId="4415">
        <row r="4">
          <cell r="A4" t="str">
            <v>Clayey soil</v>
          </cell>
        </row>
      </sheetData>
      <sheetData sheetId="4416">
        <row r="4">
          <cell r="A4" t="str">
            <v>Clayey soil</v>
          </cell>
        </row>
      </sheetData>
      <sheetData sheetId="4417">
        <row r="4">
          <cell r="A4" t="str">
            <v>Clayey soil</v>
          </cell>
        </row>
      </sheetData>
      <sheetData sheetId="4418">
        <row r="4">
          <cell r="A4" t="str">
            <v>Clayey soil</v>
          </cell>
        </row>
      </sheetData>
      <sheetData sheetId="4419">
        <row r="4">
          <cell r="A4" t="str">
            <v>Clayey soil</v>
          </cell>
        </row>
      </sheetData>
      <sheetData sheetId="4420">
        <row r="4">
          <cell r="A4" t="str">
            <v>Clayey soil</v>
          </cell>
        </row>
      </sheetData>
      <sheetData sheetId="4421">
        <row r="4">
          <cell r="A4" t="str">
            <v>Clayey soil</v>
          </cell>
        </row>
      </sheetData>
      <sheetData sheetId="4422">
        <row r="4">
          <cell r="A4" t="str">
            <v>Clayey soil</v>
          </cell>
        </row>
      </sheetData>
      <sheetData sheetId="4423">
        <row r="4">
          <cell r="A4" t="str">
            <v>Clayey soil</v>
          </cell>
        </row>
      </sheetData>
      <sheetData sheetId="4424">
        <row r="4">
          <cell r="A4" t="str">
            <v>Clayey soil</v>
          </cell>
        </row>
      </sheetData>
      <sheetData sheetId="4425">
        <row r="4">
          <cell r="A4" t="str">
            <v>Clayey soil</v>
          </cell>
        </row>
      </sheetData>
      <sheetData sheetId="4426">
        <row r="4">
          <cell r="A4" t="str">
            <v>Clayey soil</v>
          </cell>
        </row>
      </sheetData>
      <sheetData sheetId="4427">
        <row r="4">
          <cell r="A4" t="str">
            <v>Clayey soil</v>
          </cell>
        </row>
      </sheetData>
      <sheetData sheetId="4428">
        <row r="4">
          <cell r="A4" t="str">
            <v>Clayey soil</v>
          </cell>
        </row>
      </sheetData>
      <sheetData sheetId="4429">
        <row r="4">
          <cell r="A4" t="str">
            <v>Clayey soil</v>
          </cell>
        </row>
      </sheetData>
      <sheetData sheetId="4430">
        <row r="4">
          <cell r="A4" t="str">
            <v>Clayey soil</v>
          </cell>
        </row>
      </sheetData>
      <sheetData sheetId="4431">
        <row r="4">
          <cell r="A4" t="str">
            <v>Clayey soil</v>
          </cell>
        </row>
      </sheetData>
      <sheetData sheetId="4432">
        <row r="4">
          <cell r="A4" t="str">
            <v>Clayey soil</v>
          </cell>
        </row>
      </sheetData>
      <sheetData sheetId="4433">
        <row r="4">
          <cell r="A4" t="str">
            <v>Clayey soil</v>
          </cell>
        </row>
      </sheetData>
      <sheetData sheetId="4434">
        <row r="4">
          <cell r="A4" t="str">
            <v>Clayey soil</v>
          </cell>
        </row>
      </sheetData>
      <sheetData sheetId="4435">
        <row r="4">
          <cell r="A4" t="str">
            <v>Clayey soil</v>
          </cell>
        </row>
      </sheetData>
      <sheetData sheetId="4436">
        <row r="4">
          <cell r="A4" t="str">
            <v>Clayey soil</v>
          </cell>
        </row>
      </sheetData>
      <sheetData sheetId="4437">
        <row r="4">
          <cell r="A4" t="str">
            <v>Clayey soil</v>
          </cell>
        </row>
      </sheetData>
      <sheetData sheetId="4438">
        <row r="4">
          <cell r="A4" t="str">
            <v>Clayey soil</v>
          </cell>
        </row>
      </sheetData>
      <sheetData sheetId="4439">
        <row r="4">
          <cell r="A4" t="str">
            <v>Clayey soil</v>
          </cell>
        </row>
      </sheetData>
      <sheetData sheetId="4440">
        <row r="4">
          <cell r="A4" t="str">
            <v>Clayey soil</v>
          </cell>
        </row>
      </sheetData>
      <sheetData sheetId="4441">
        <row r="4">
          <cell r="A4" t="str">
            <v>Clayey soil</v>
          </cell>
        </row>
      </sheetData>
      <sheetData sheetId="4442">
        <row r="4">
          <cell r="A4" t="str">
            <v>Clayey soil</v>
          </cell>
        </row>
      </sheetData>
      <sheetData sheetId="4443">
        <row r="4">
          <cell r="A4" t="str">
            <v>Clayey soil</v>
          </cell>
        </row>
      </sheetData>
      <sheetData sheetId="4444">
        <row r="4">
          <cell r="A4" t="str">
            <v>Clayey soil</v>
          </cell>
        </row>
      </sheetData>
      <sheetData sheetId="4445">
        <row r="4">
          <cell r="A4" t="str">
            <v>Clayey soil</v>
          </cell>
        </row>
      </sheetData>
      <sheetData sheetId="4446">
        <row r="4">
          <cell r="A4" t="str">
            <v>Clayey soil</v>
          </cell>
        </row>
      </sheetData>
      <sheetData sheetId="4447">
        <row r="4">
          <cell r="A4" t="str">
            <v>Clayey soil</v>
          </cell>
        </row>
      </sheetData>
      <sheetData sheetId="4448">
        <row r="4">
          <cell r="A4" t="str">
            <v>Clayey soil</v>
          </cell>
        </row>
      </sheetData>
      <sheetData sheetId="4449">
        <row r="4">
          <cell r="A4" t="str">
            <v>Clayey soil</v>
          </cell>
        </row>
      </sheetData>
      <sheetData sheetId="4450">
        <row r="4">
          <cell r="A4" t="str">
            <v>Clayey soil</v>
          </cell>
        </row>
      </sheetData>
      <sheetData sheetId="4451">
        <row r="4">
          <cell r="A4" t="str">
            <v>Clayey soil</v>
          </cell>
        </row>
      </sheetData>
      <sheetData sheetId="4452">
        <row r="4">
          <cell r="A4" t="str">
            <v>Clayey soil</v>
          </cell>
        </row>
      </sheetData>
      <sheetData sheetId="4453">
        <row r="4">
          <cell r="A4" t="str">
            <v>Clayey soil</v>
          </cell>
        </row>
      </sheetData>
      <sheetData sheetId="4454">
        <row r="4">
          <cell r="A4" t="str">
            <v>Clayey soil</v>
          </cell>
        </row>
      </sheetData>
      <sheetData sheetId="4455">
        <row r="4">
          <cell r="A4" t="str">
            <v>Clayey soil</v>
          </cell>
        </row>
      </sheetData>
      <sheetData sheetId="4456">
        <row r="4">
          <cell r="A4" t="str">
            <v>Clayey soil</v>
          </cell>
        </row>
      </sheetData>
      <sheetData sheetId="4457">
        <row r="4">
          <cell r="A4" t="str">
            <v>Clayey soil</v>
          </cell>
        </row>
      </sheetData>
      <sheetData sheetId="4458">
        <row r="4">
          <cell r="A4" t="str">
            <v>Clayey soil</v>
          </cell>
        </row>
      </sheetData>
      <sheetData sheetId="4459">
        <row r="4">
          <cell r="A4" t="str">
            <v>Clayey soil</v>
          </cell>
        </row>
      </sheetData>
      <sheetData sheetId="4460">
        <row r="4">
          <cell r="A4" t="str">
            <v>Clayey soil</v>
          </cell>
        </row>
      </sheetData>
      <sheetData sheetId="4461">
        <row r="4">
          <cell r="A4" t="str">
            <v>Clayey soil</v>
          </cell>
        </row>
      </sheetData>
      <sheetData sheetId="4462">
        <row r="4">
          <cell r="A4" t="str">
            <v>Clayey soil</v>
          </cell>
        </row>
      </sheetData>
      <sheetData sheetId="4463">
        <row r="4">
          <cell r="A4" t="str">
            <v>Clayey soil</v>
          </cell>
        </row>
      </sheetData>
      <sheetData sheetId="4464">
        <row r="4">
          <cell r="A4" t="str">
            <v>Clayey soil</v>
          </cell>
        </row>
      </sheetData>
      <sheetData sheetId="4465">
        <row r="4">
          <cell r="A4" t="str">
            <v>Clayey soil</v>
          </cell>
        </row>
      </sheetData>
      <sheetData sheetId="4466">
        <row r="4">
          <cell r="A4" t="str">
            <v>Clayey soil</v>
          </cell>
        </row>
      </sheetData>
      <sheetData sheetId="4467">
        <row r="4">
          <cell r="A4" t="str">
            <v>Clayey soil</v>
          </cell>
        </row>
      </sheetData>
      <sheetData sheetId="4468">
        <row r="4">
          <cell r="A4" t="str">
            <v>Clayey soil</v>
          </cell>
        </row>
      </sheetData>
      <sheetData sheetId="4469">
        <row r="4">
          <cell r="A4" t="str">
            <v>Clayey soil</v>
          </cell>
        </row>
      </sheetData>
      <sheetData sheetId="4470">
        <row r="4">
          <cell r="A4" t="str">
            <v>Clayey soil</v>
          </cell>
        </row>
      </sheetData>
      <sheetData sheetId="4471">
        <row r="4">
          <cell r="A4" t="str">
            <v>Clayey soil</v>
          </cell>
        </row>
      </sheetData>
      <sheetData sheetId="4472">
        <row r="4">
          <cell r="A4" t="str">
            <v>Clayey soil</v>
          </cell>
        </row>
      </sheetData>
      <sheetData sheetId="4473">
        <row r="4">
          <cell r="A4" t="str">
            <v>Clayey soil</v>
          </cell>
        </row>
      </sheetData>
      <sheetData sheetId="4474">
        <row r="4">
          <cell r="A4" t="str">
            <v>Clayey soil</v>
          </cell>
        </row>
      </sheetData>
      <sheetData sheetId="4475">
        <row r="4">
          <cell r="A4" t="str">
            <v>Clayey soil</v>
          </cell>
        </row>
      </sheetData>
      <sheetData sheetId="4476">
        <row r="4">
          <cell r="A4" t="str">
            <v>Clayey soil</v>
          </cell>
        </row>
      </sheetData>
      <sheetData sheetId="4477">
        <row r="4">
          <cell r="A4" t="str">
            <v>Clayey soil</v>
          </cell>
        </row>
      </sheetData>
      <sheetData sheetId="4478">
        <row r="4">
          <cell r="A4" t="str">
            <v>Clayey soil</v>
          </cell>
        </row>
      </sheetData>
      <sheetData sheetId="4479">
        <row r="4">
          <cell r="A4" t="str">
            <v>Clayey soil</v>
          </cell>
        </row>
      </sheetData>
      <sheetData sheetId="4480">
        <row r="4">
          <cell r="A4" t="str">
            <v>Clayey soil</v>
          </cell>
        </row>
      </sheetData>
      <sheetData sheetId="4481">
        <row r="4">
          <cell r="A4" t="str">
            <v>Clayey soil</v>
          </cell>
        </row>
      </sheetData>
      <sheetData sheetId="4482">
        <row r="4">
          <cell r="A4" t="str">
            <v>Clayey soil</v>
          </cell>
        </row>
      </sheetData>
      <sheetData sheetId="4483">
        <row r="4">
          <cell r="A4" t="str">
            <v>Clayey soil</v>
          </cell>
        </row>
      </sheetData>
      <sheetData sheetId="4484">
        <row r="4">
          <cell r="A4" t="str">
            <v>Clayey soil</v>
          </cell>
        </row>
      </sheetData>
      <sheetData sheetId="4485">
        <row r="4">
          <cell r="A4" t="str">
            <v>Clayey soil</v>
          </cell>
        </row>
      </sheetData>
      <sheetData sheetId="4486">
        <row r="4">
          <cell r="A4" t="str">
            <v>Clayey soil</v>
          </cell>
        </row>
      </sheetData>
      <sheetData sheetId="4487">
        <row r="4">
          <cell r="A4" t="str">
            <v>Clayey soil</v>
          </cell>
        </row>
      </sheetData>
      <sheetData sheetId="4488">
        <row r="4">
          <cell r="A4" t="str">
            <v>Clayey soil</v>
          </cell>
        </row>
      </sheetData>
      <sheetData sheetId="4489">
        <row r="4">
          <cell r="A4" t="str">
            <v>Clayey soil</v>
          </cell>
        </row>
      </sheetData>
      <sheetData sheetId="4490">
        <row r="4">
          <cell r="A4" t="str">
            <v>Clayey soil</v>
          </cell>
        </row>
      </sheetData>
      <sheetData sheetId="4491">
        <row r="4">
          <cell r="A4" t="str">
            <v>Clayey soil</v>
          </cell>
        </row>
      </sheetData>
      <sheetData sheetId="4492">
        <row r="4">
          <cell r="A4" t="str">
            <v>Clayey soil</v>
          </cell>
        </row>
      </sheetData>
      <sheetData sheetId="4493">
        <row r="4">
          <cell r="A4" t="str">
            <v>Clayey soil</v>
          </cell>
        </row>
      </sheetData>
      <sheetData sheetId="4494">
        <row r="4">
          <cell r="A4" t="str">
            <v>Clayey soil</v>
          </cell>
        </row>
      </sheetData>
      <sheetData sheetId="4495">
        <row r="4">
          <cell r="A4" t="str">
            <v>Clayey soil</v>
          </cell>
        </row>
      </sheetData>
      <sheetData sheetId="4496">
        <row r="4">
          <cell r="A4" t="str">
            <v>Clayey soil</v>
          </cell>
        </row>
      </sheetData>
      <sheetData sheetId="4497">
        <row r="4">
          <cell r="A4" t="str">
            <v>Clayey soil</v>
          </cell>
        </row>
      </sheetData>
      <sheetData sheetId="4498">
        <row r="4">
          <cell r="A4" t="str">
            <v>Clayey soil</v>
          </cell>
        </row>
      </sheetData>
      <sheetData sheetId="4499">
        <row r="4">
          <cell r="A4" t="str">
            <v>Clayey soil</v>
          </cell>
        </row>
      </sheetData>
      <sheetData sheetId="4500">
        <row r="4">
          <cell r="A4" t="str">
            <v>Clayey soil</v>
          </cell>
        </row>
      </sheetData>
      <sheetData sheetId="4501">
        <row r="4">
          <cell r="A4" t="str">
            <v>Clayey soil</v>
          </cell>
        </row>
      </sheetData>
      <sheetData sheetId="4502">
        <row r="4">
          <cell r="A4" t="str">
            <v>Clayey soil</v>
          </cell>
        </row>
      </sheetData>
      <sheetData sheetId="4503">
        <row r="4">
          <cell r="A4" t="str">
            <v>Clayey soil</v>
          </cell>
        </row>
      </sheetData>
      <sheetData sheetId="4504">
        <row r="4">
          <cell r="A4" t="str">
            <v>Clayey soil</v>
          </cell>
        </row>
      </sheetData>
      <sheetData sheetId="4505">
        <row r="4">
          <cell r="A4" t="str">
            <v>Clayey soil</v>
          </cell>
        </row>
      </sheetData>
      <sheetData sheetId="4506">
        <row r="4">
          <cell r="A4" t="str">
            <v>Clayey soil</v>
          </cell>
        </row>
      </sheetData>
      <sheetData sheetId="4507">
        <row r="4">
          <cell r="A4" t="str">
            <v>Clayey soil</v>
          </cell>
        </row>
      </sheetData>
      <sheetData sheetId="4508">
        <row r="4">
          <cell r="A4" t="str">
            <v>Clayey soil</v>
          </cell>
        </row>
      </sheetData>
      <sheetData sheetId="4509">
        <row r="4">
          <cell r="A4" t="str">
            <v>Clayey soil</v>
          </cell>
        </row>
      </sheetData>
      <sheetData sheetId="4510">
        <row r="4">
          <cell r="A4" t="str">
            <v>Clayey soil</v>
          </cell>
        </row>
      </sheetData>
      <sheetData sheetId="4511">
        <row r="4">
          <cell r="A4" t="str">
            <v>Clayey soil</v>
          </cell>
        </row>
      </sheetData>
      <sheetData sheetId="4512">
        <row r="4">
          <cell r="A4" t="str">
            <v>Clayey soil</v>
          </cell>
        </row>
      </sheetData>
      <sheetData sheetId="4513">
        <row r="4">
          <cell r="A4" t="str">
            <v>Clayey soil</v>
          </cell>
        </row>
      </sheetData>
      <sheetData sheetId="4514">
        <row r="4">
          <cell r="A4" t="str">
            <v>Clayey soil</v>
          </cell>
        </row>
      </sheetData>
      <sheetData sheetId="4515">
        <row r="4">
          <cell r="A4" t="str">
            <v>Clayey soil</v>
          </cell>
        </row>
      </sheetData>
      <sheetData sheetId="4516">
        <row r="4">
          <cell r="A4" t="str">
            <v>Clayey soil</v>
          </cell>
        </row>
      </sheetData>
      <sheetData sheetId="4517">
        <row r="4">
          <cell r="A4" t="str">
            <v>Clayey soil</v>
          </cell>
        </row>
      </sheetData>
      <sheetData sheetId="4518">
        <row r="4">
          <cell r="A4" t="str">
            <v>Clayey soil</v>
          </cell>
        </row>
      </sheetData>
      <sheetData sheetId="4519">
        <row r="4">
          <cell r="A4" t="str">
            <v>Clayey soil</v>
          </cell>
        </row>
      </sheetData>
      <sheetData sheetId="4520">
        <row r="4">
          <cell r="A4" t="str">
            <v>Clayey soil</v>
          </cell>
        </row>
      </sheetData>
      <sheetData sheetId="4521">
        <row r="4">
          <cell r="A4" t="str">
            <v>Clayey soil</v>
          </cell>
        </row>
      </sheetData>
      <sheetData sheetId="4522">
        <row r="4">
          <cell r="A4" t="str">
            <v>Clayey soil</v>
          </cell>
        </row>
      </sheetData>
      <sheetData sheetId="4523">
        <row r="4">
          <cell r="A4" t="str">
            <v>Clayey soil</v>
          </cell>
        </row>
      </sheetData>
      <sheetData sheetId="4524">
        <row r="4">
          <cell r="A4" t="str">
            <v>Clayey soil</v>
          </cell>
        </row>
      </sheetData>
      <sheetData sheetId="4525">
        <row r="4">
          <cell r="A4" t="str">
            <v>Clayey soil</v>
          </cell>
        </row>
      </sheetData>
      <sheetData sheetId="4526">
        <row r="4">
          <cell r="A4" t="str">
            <v>Clayey soil</v>
          </cell>
        </row>
      </sheetData>
      <sheetData sheetId="4527">
        <row r="4">
          <cell r="A4" t="str">
            <v>Clayey soil</v>
          </cell>
        </row>
      </sheetData>
      <sheetData sheetId="4528">
        <row r="4">
          <cell r="A4" t="str">
            <v>Clayey soil</v>
          </cell>
        </row>
      </sheetData>
      <sheetData sheetId="4529">
        <row r="4">
          <cell r="A4" t="str">
            <v>Clayey soil</v>
          </cell>
        </row>
      </sheetData>
      <sheetData sheetId="4530">
        <row r="4">
          <cell r="A4" t="str">
            <v>Clayey soil</v>
          </cell>
        </row>
      </sheetData>
      <sheetData sheetId="4531">
        <row r="4">
          <cell r="A4" t="str">
            <v>Clayey soil</v>
          </cell>
        </row>
      </sheetData>
      <sheetData sheetId="4532">
        <row r="4">
          <cell r="A4" t="str">
            <v>Clayey soil</v>
          </cell>
        </row>
      </sheetData>
      <sheetData sheetId="4533">
        <row r="4">
          <cell r="A4" t="str">
            <v>Clayey soil</v>
          </cell>
        </row>
      </sheetData>
      <sheetData sheetId="4534">
        <row r="4">
          <cell r="A4" t="str">
            <v>Clayey soil</v>
          </cell>
        </row>
      </sheetData>
      <sheetData sheetId="4535">
        <row r="4">
          <cell r="A4" t="str">
            <v>Clayey soil</v>
          </cell>
        </row>
      </sheetData>
      <sheetData sheetId="4536">
        <row r="4">
          <cell r="A4" t="str">
            <v>Clayey soil</v>
          </cell>
        </row>
      </sheetData>
      <sheetData sheetId="4537">
        <row r="4">
          <cell r="A4" t="str">
            <v>Clayey soil</v>
          </cell>
        </row>
      </sheetData>
      <sheetData sheetId="4538">
        <row r="4">
          <cell r="A4" t="str">
            <v>Clayey soil</v>
          </cell>
        </row>
      </sheetData>
      <sheetData sheetId="4539">
        <row r="4">
          <cell r="A4" t="str">
            <v>Clayey soil</v>
          </cell>
        </row>
      </sheetData>
      <sheetData sheetId="4540">
        <row r="4">
          <cell r="A4" t="str">
            <v>Clayey soil</v>
          </cell>
        </row>
      </sheetData>
      <sheetData sheetId="4541">
        <row r="4">
          <cell r="A4" t="str">
            <v>Clayey soil</v>
          </cell>
        </row>
      </sheetData>
      <sheetData sheetId="4542">
        <row r="4">
          <cell r="A4" t="str">
            <v>Clayey soil</v>
          </cell>
        </row>
      </sheetData>
      <sheetData sheetId="4543">
        <row r="4">
          <cell r="A4" t="str">
            <v>Clayey soil</v>
          </cell>
        </row>
      </sheetData>
      <sheetData sheetId="4544">
        <row r="4">
          <cell r="A4" t="str">
            <v>Clayey soil</v>
          </cell>
        </row>
      </sheetData>
      <sheetData sheetId="4545">
        <row r="4">
          <cell r="A4" t="str">
            <v>Clayey soil</v>
          </cell>
        </row>
      </sheetData>
      <sheetData sheetId="4546">
        <row r="4">
          <cell r="A4" t="str">
            <v>Clayey soil</v>
          </cell>
        </row>
      </sheetData>
      <sheetData sheetId="4547">
        <row r="4">
          <cell r="A4" t="str">
            <v>Clayey soil</v>
          </cell>
        </row>
      </sheetData>
      <sheetData sheetId="4548">
        <row r="4">
          <cell r="A4" t="str">
            <v>Clayey soil</v>
          </cell>
        </row>
      </sheetData>
      <sheetData sheetId="4549">
        <row r="4">
          <cell r="A4" t="str">
            <v>Clayey soil</v>
          </cell>
        </row>
      </sheetData>
      <sheetData sheetId="4550">
        <row r="4">
          <cell r="A4" t="str">
            <v>Clayey soil</v>
          </cell>
        </row>
      </sheetData>
      <sheetData sheetId="4551">
        <row r="4">
          <cell r="A4" t="str">
            <v>Clayey soil</v>
          </cell>
        </row>
      </sheetData>
      <sheetData sheetId="4552">
        <row r="4">
          <cell r="A4" t="str">
            <v>Clayey soil</v>
          </cell>
        </row>
      </sheetData>
      <sheetData sheetId="4553">
        <row r="4">
          <cell r="A4" t="str">
            <v>Clayey soil</v>
          </cell>
        </row>
      </sheetData>
      <sheetData sheetId="4554">
        <row r="4">
          <cell r="A4" t="str">
            <v>Clayey soil</v>
          </cell>
        </row>
      </sheetData>
      <sheetData sheetId="4555">
        <row r="4">
          <cell r="A4" t="str">
            <v>Clayey soil</v>
          </cell>
        </row>
      </sheetData>
      <sheetData sheetId="4556">
        <row r="4">
          <cell r="A4" t="str">
            <v>Clayey soil</v>
          </cell>
        </row>
      </sheetData>
      <sheetData sheetId="4557">
        <row r="4">
          <cell r="A4" t="str">
            <v>Clayey soil</v>
          </cell>
        </row>
      </sheetData>
      <sheetData sheetId="4558">
        <row r="4">
          <cell r="A4" t="str">
            <v>Clayey soil</v>
          </cell>
        </row>
      </sheetData>
      <sheetData sheetId="4559">
        <row r="4">
          <cell r="A4" t="str">
            <v>Clayey soil</v>
          </cell>
        </row>
      </sheetData>
      <sheetData sheetId="4560">
        <row r="4">
          <cell r="A4" t="str">
            <v>Clayey soil</v>
          </cell>
        </row>
      </sheetData>
      <sheetData sheetId="4561">
        <row r="4">
          <cell r="A4" t="str">
            <v>Clayey soil</v>
          </cell>
        </row>
      </sheetData>
      <sheetData sheetId="4562">
        <row r="4">
          <cell r="A4" t="str">
            <v>Clayey soil</v>
          </cell>
        </row>
      </sheetData>
      <sheetData sheetId="4563">
        <row r="4">
          <cell r="A4" t="str">
            <v>Clayey soil</v>
          </cell>
        </row>
      </sheetData>
      <sheetData sheetId="4564">
        <row r="4">
          <cell r="A4" t="str">
            <v>Clayey soil</v>
          </cell>
        </row>
      </sheetData>
      <sheetData sheetId="4565">
        <row r="4">
          <cell r="A4" t="str">
            <v>Clayey soil</v>
          </cell>
        </row>
      </sheetData>
      <sheetData sheetId="4566">
        <row r="4">
          <cell r="A4" t="str">
            <v>Clayey soil</v>
          </cell>
        </row>
      </sheetData>
      <sheetData sheetId="4567">
        <row r="4">
          <cell r="A4" t="str">
            <v>Clayey soil</v>
          </cell>
        </row>
      </sheetData>
      <sheetData sheetId="4568">
        <row r="4">
          <cell r="A4" t="str">
            <v>Clayey soil</v>
          </cell>
        </row>
      </sheetData>
      <sheetData sheetId="4569">
        <row r="4">
          <cell r="A4" t="str">
            <v>Clayey soil</v>
          </cell>
        </row>
      </sheetData>
      <sheetData sheetId="4570">
        <row r="4">
          <cell r="A4" t="str">
            <v>Clayey soil</v>
          </cell>
        </row>
      </sheetData>
      <sheetData sheetId="4571">
        <row r="4">
          <cell r="A4" t="str">
            <v>Clayey soil</v>
          </cell>
        </row>
      </sheetData>
      <sheetData sheetId="4572">
        <row r="4">
          <cell r="A4" t="str">
            <v>Clayey soil</v>
          </cell>
        </row>
      </sheetData>
      <sheetData sheetId="4573">
        <row r="4">
          <cell r="A4" t="str">
            <v>Clayey soil</v>
          </cell>
        </row>
      </sheetData>
      <sheetData sheetId="4574">
        <row r="4">
          <cell r="A4" t="str">
            <v>Clayey soil</v>
          </cell>
        </row>
      </sheetData>
      <sheetData sheetId="4575">
        <row r="4">
          <cell r="A4" t="str">
            <v>Clayey soil</v>
          </cell>
        </row>
      </sheetData>
      <sheetData sheetId="4576">
        <row r="4">
          <cell r="A4" t="str">
            <v>Clayey soil</v>
          </cell>
        </row>
      </sheetData>
      <sheetData sheetId="4577">
        <row r="4">
          <cell r="A4" t="str">
            <v>Clayey soil</v>
          </cell>
        </row>
      </sheetData>
      <sheetData sheetId="4578">
        <row r="4">
          <cell r="A4" t="str">
            <v>Clayey soil</v>
          </cell>
        </row>
      </sheetData>
      <sheetData sheetId="4579">
        <row r="4">
          <cell r="A4" t="str">
            <v>Clayey soil</v>
          </cell>
        </row>
      </sheetData>
      <sheetData sheetId="4580">
        <row r="4">
          <cell r="A4" t="str">
            <v>Clayey soil</v>
          </cell>
        </row>
      </sheetData>
      <sheetData sheetId="4581">
        <row r="4">
          <cell r="A4" t="str">
            <v>Clayey soil</v>
          </cell>
        </row>
      </sheetData>
      <sheetData sheetId="4582">
        <row r="4">
          <cell r="A4" t="str">
            <v>Clayey soil</v>
          </cell>
        </row>
      </sheetData>
      <sheetData sheetId="4583">
        <row r="4">
          <cell r="A4" t="str">
            <v>Clayey soil</v>
          </cell>
        </row>
      </sheetData>
      <sheetData sheetId="4584">
        <row r="4">
          <cell r="A4" t="str">
            <v>Clayey soil</v>
          </cell>
        </row>
      </sheetData>
      <sheetData sheetId="4585">
        <row r="4">
          <cell r="A4" t="str">
            <v>Clayey soil</v>
          </cell>
        </row>
      </sheetData>
      <sheetData sheetId="4586">
        <row r="4">
          <cell r="A4" t="str">
            <v>Clayey soil</v>
          </cell>
        </row>
      </sheetData>
      <sheetData sheetId="4587">
        <row r="4">
          <cell r="A4" t="str">
            <v>Clayey soil</v>
          </cell>
        </row>
      </sheetData>
      <sheetData sheetId="4588">
        <row r="4">
          <cell r="A4" t="str">
            <v>Clayey soil</v>
          </cell>
        </row>
      </sheetData>
      <sheetData sheetId="4589">
        <row r="4">
          <cell r="A4" t="str">
            <v>Clayey soil</v>
          </cell>
        </row>
      </sheetData>
      <sheetData sheetId="4590">
        <row r="4">
          <cell r="A4" t="str">
            <v>Clayey soil</v>
          </cell>
        </row>
      </sheetData>
      <sheetData sheetId="4591">
        <row r="4">
          <cell r="A4" t="str">
            <v>Clayey soil</v>
          </cell>
        </row>
      </sheetData>
      <sheetData sheetId="4592">
        <row r="4">
          <cell r="A4" t="str">
            <v>Clayey soil</v>
          </cell>
        </row>
      </sheetData>
      <sheetData sheetId="4593">
        <row r="4">
          <cell r="A4" t="str">
            <v>Clayey soil</v>
          </cell>
        </row>
      </sheetData>
      <sheetData sheetId="4594">
        <row r="4">
          <cell r="A4" t="str">
            <v>Clayey soil</v>
          </cell>
        </row>
      </sheetData>
      <sheetData sheetId="4595">
        <row r="4">
          <cell r="A4" t="str">
            <v>Clayey soil</v>
          </cell>
        </row>
      </sheetData>
      <sheetData sheetId="4596">
        <row r="4">
          <cell r="A4" t="str">
            <v>Clayey soil</v>
          </cell>
        </row>
      </sheetData>
      <sheetData sheetId="4597">
        <row r="4">
          <cell r="A4" t="str">
            <v>Clayey soil</v>
          </cell>
        </row>
      </sheetData>
      <sheetData sheetId="4598">
        <row r="4">
          <cell r="A4" t="str">
            <v>Clayey soil</v>
          </cell>
        </row>
      </sheetData>
      <sheetData sheetId="4599">
        <row r="4">
          <cell r="A4" t="str">
            <v>Clayey soil</v>
          </cell>
        </row>
      </sheetData>
      <sheetData sheetId="4600">
        <row r="4">
          <cell r="A4" t="str">
            <v>Clayey soil</v>
          </cell>
        </row>
      </sheetData>
      <sheetData sheetId="4601">
        <row r="4">
          <cell r="A4" t="str">
            <v>Clayey soil</v>
          </cell>
        </row>
      </sheetData>
      <sheetData sheetId="4602">
        <row r="4">
          <cell r="A4" t="str">
            <v>Clayey soil</v>
          </cell>
        </row>
      </sheetData>
      <sheetData sheetId="4603">
        <row r="4">
          <cell r="A4" t="str">
            <v>Clayey soil</v>
          </cell>
        </row>
      </sheetData>
      <sheetData sheetId="4604">
        <row r="4">
          <cell r="A4" t="str">
            <v>Clayey soil</v>
          </cell>
        </row>
      </sheetData>
      <sheetData sheetId="4605">
        <row r="4">
          <cell r="A4" t="str">
            <v>Clayey soil</v>
          </cell>
        </row>
      </sheetData>
      <sheetData sheetId="4606">
        <row r="4">
          <cell r="A4" t="str">
            <v>Clayey soil</v>
          </cell>
        </row>
      </sheetData>
      <sheetData sheetId="4607">
        <row r="4">
          <cell r="A4" t="str">
            <v>Clayey soil</v>
          </cell>
        </row>
      </sheetData>
      <sheetData sheetId="4608">
        <row r="4">
          <cell r="A4" t="str">
            <v>Clayey soil</v>
          </cell>
        </row>
      </sheetData>
      <sheetData sheetId="4609">
        <row r="4">
          <cell r="A4" t="str">
            <v>Clayey soil</v>
          </cell>
        </row>
      </sheetData>
      <sheetData sheetId="4610">
        <row r="4">
          <cell r="A4" t="str">
            <v>Clayey soil</v>
          </cell>
        </row>
      </sheetData>
      <sheetData sheetId="4611">
        <row r="4">
          <cell r="A4" t="str">
            <v>Clayey soil</v>
          </cell>
        </row>
      </sheetData>
      <sheetData sheetId="4612">
        <row r="4">
          <cell r="A4" t="str">
            <v>Clayey soil</v>
          </cell>
        </row>
      </sheetData>
      <sheetData sheetId="4613">
        <row r="4">
          <cell r="A4" t="str">
            <v>Clayey soil</v>
          </cell>
        </row>
      </sheetData>
      <sheetData sheetId="4614">
        <row r="4">
          <cell r="A4" t="str">
            <v>Clayey soil</v>
          </cell>
        </row>
      </sheetData>
      <sheetData sheetId="4615">
        <row r="4">
          <cell r="A4" t="str">
            <v>Clayey soil</v>
          </cell>
        </row>
      </sheetData>
      <sheetData sheetId="4616">
        <row r="4">
          <cell r="A4" t="str">
            <v>Clayey soil</v>
          </cell>
        </row>
      </sheetData>
      <sheetData sheetId="4617">
        <row r="4">
          <cell r="A4" t="str">
            <v>Clayey soil</v>
          </cell>
        </row>
      </sheetData>
      <sheetData sheetId="4618">
        <row r="4">
          <cell r="A4" t="str">
            <v>Clayey soil</v>
          </cell>
        </row>
      </sheetData>
      <sheetData sheetId="4619">
        <row r="4">
          <cell r="A4" t="str">
            <v>Clayey soil</v>
          </cell>
        </row>
      </sheetData>
      <sheetData sheetId="4620">
        <row r="4">
          <cell r="A4" t="str">
            <v>Clayey soil</v>
          </cell>
        </row>
      </sheetData>
      <sheetData sheetId="4621">
        <row r="4">
          <cell r="A4" t="str">
            <v>Clayey soil</v>
          </cell>
        </row>
      </sheetData>
      <sheetData sheetId="4622">
        <row r="4">
          <cell r="A4" t="str">
            <v>Clayey soil</v>
          </cell>
        </row>
      </sheetData>
      <sheetData sheetId="4623">
        <row r="4">
          <cell r="A4" t="str">
            <v>Clayey soil</v>
          </cell>
        </row>
      </sheetData>
      <sheetData sheetId="4624">
        <row r="4">
          <cell r="A4" t="str">
            <v>Clayey soil</v>
          </cell>
        </row>
      </sheetData>
      <sheetData sheetId="4625">
        <row r="4">
          <cell r="A4" t="str">
            <v>Clayey soil</v>
          </cell>
        </row>
      </sheetData>
      <sheetData sheetId="4626">
        <row r="4">
          <cell r="A4" t="str">
            <v>Clayey soil</v>
          </cell>
        </row>
      </sheetData>
      <sheetData sheetId="4627">
        <row r="4">
          <cell r="A4" t="str">
            <v>Clayey soil</v>
          </cell>
        </row>
      </sheetData>
      <sheetData sheetId="4628">
        <row r="4">
          <cell r="A4" t="str">
            <v>Clayey soil</v>
          </cell>
        </row>
      </sheetData>
      <sheetData sheetId="4629">
        <row r="4">
          <cell r="A4" t="str">
            <v>Clayey soil</v>
          </cell>
        </row>
      </sheetData>
      <sheetData sheetId="4630">
        <row r="4">
          <cell r="A4" t="str">
            <v>Clayey soil</v>
          </cell>
        </row>
      </sheetData>
      <sheetData sheetId="4631">
        <row r="4">
          <cell r="A4" t="str">
            <v>Clayey soil</v>
          </cell>
        </row>
      </sheetData>
      <sheetData sheetId="4632">
        <row r="4">
          <cell r="A4" t="str">
            <v>Clayey soil</v>
          </cell>
        </row>
      </sheetData>
      <sheetData sheetId="4633">
        <row r="4">
          <cell r="A4" t="str">
            <v>Clayey soil</v>
          </cell>
        </row>
      </sheetData>
      <sheetData sheetId="4634">
        <row r="4">
          <cell r="A4" t="str">
            <v>Clayey soil</v>
          </cell>
        </row>
      </sheetData>
      <sheetData sheetId="4635">
        <row r="4">
          <cell r="A4" t="str">
            <v>Clayey soil</v>
          </cell>
        </row>
      </sheetData>
      <sheetData sheetId="4636">
        <row r="4">
          <cell r="A4" t="str">
            <v>Clayey soil</v>
          </cell>
        </row>
      </sheetData>
      <sheetData sheetId="4637">
        <row r="4">
          <cell r="A4" t="str">
            <v>Clayey soil</v>
          </cell>
        </row>
      </sheetData>
      <sheetData sheetId="4638">
        <row r="4">
          <cell r="A4" t="str">
            <v>Clayey soil</v>
          </cell>
        </row>
      </sheetData>
      <sheetData sheetId="4639">
        <row r="4">
          <cell r="A4" t="str">
            <v>Clayey soil</v>
          </cell>
        </row>
      </sheetData>
      <sheetData sheetId="4640">
        <row r="4">
          <cell r="A4" t="str">
            <v>Clayey soil</v>
          </cell>
        </row>
      </sheetData>
      <sheetData sheetId="4641">
        <row r="4">
          <cell r="A4" t="str">
            <v>Clayey soil</v>
          </cell>
        </row>
      </sheetData>
      <sheetData sheetId="4642">
        <row r="4">
          <cell r="A4" t="str">
            <v>Clayey soil</v>
          </cell>
        </row>
      </sheetData>
      <sheetData sheetId="4643">
        <row r="4">
          <cell r="A4" t="str">
            <v>Clayey soil</v>
          </cell>
        </row>
      </sheetData>
      <sheetData sheetId="4644">
        <row r="4">
          <cell r="A4" t="str">
            <v>Clayey soil</v>
          </cell>
        </row>
      </sheetData>
      <sheetData sheetId="4645">
        <row r="4">
          <cell r="A4" t="str">
            <v>Clayey soil</v>
          </cell>
        </row>
      </sheetData>
      <sheetData sheetId="4646">
        <row r="4">
          <cell r="A4" t="str">
            <v>Clayey soil</v>
          </cell>
        </row>
      </sheetData>
      <sheetData sheetId="4647">
        <row r="4">
          <cell r="A4" t="str">
            <v>Clayey soil</v>
          </cell>
        </row>
      </sheetData>
      <sheetData sheetId="4648">
        <row r="4">
          <cell r="A4" t="str">
            <v>Clayey soil</v>
          </cell>
        </row>
      </sheetData>
      <sheetData sheetId="4649">
        <row r="4">
          <cell r="A4" t="str">
            <v>Clayey soil</v>
          </cell>
        </row>
      </sheetData>
      <sheetData sheetId="4650">
        <row r="4">
          <cell r="A4" t="str">
            <v>Clayey soil</v>
          </cell>
        </row>
      </sheetData>
      <sheetData sheetId="4651">
        <row r="4">
          <cell r="A4" t="str">
            <v>Clayey soil</v>
          </cell>
        </row>
      </sheetData>
      <sheetData sheetId="4652">
        <row r="4">
          <cell r="A4" t="str">
            <v>Clayey soil</v>
          </cell>
        </row>
      </sheetData>
      <sheetData sheetId="4653">
        <row r="4">
          <cell r="A4" t="str">
            <v>Clayey soil</v>
          </cell>
        </row>
      </sheetData>
      <sheetData sheetId="4654">
        <row r="4">
          <cell r="A4" t="str">
            <v>Clayey soil</v>
          </cell>
        </row>
      </sheetData>
      <sheetData sheetId="4655">
        <row r="4">
          <cell r="A4" t="str">
            <v>Clayey soil</v>
          </cell>
        </row>
      </sheetData>
      <sheetData sheetId="4656">
        <row r="4">
          <cell r="A4" t="str">
            <v>Clayey soil</v>
          </cell>
        </row>
      </sheetData>
      <sheetData sheetId="4657">
        <row r="4">
          <cell r="A4" t="str">
            <v>Clayey soil</v>
          </cell>
        </row>
      </sheetData>
      <sheetData sheetId="4658">
        <row r="4">
          <cell r="A4" t="str">
            <v>Clayey soil</v>
          </cell>
        </row>
      </sheetData>
      <sheetData sheetId="4659">
        <row r="4">
          <cell r="A4" t="str">
            <v>Clayey soil</v>
          </cell>
        </row>
      </sheetData>
      <sheetData sheetId="4660">
        <row r="4">
          <cell r="A4" t="str">
            <v>Clayey soil</v>
          </cell>
        </row>
      </sheetData>
      <sheetData sheetId="4661">
        <row r="4">
          <cell r="A4" t="str">
            <v>Clayey soil</v>
          </cell>
        </row>
      </sheetData>
      <sheetData sheetId="4662">
        <row r="4">
          <cell r="A4" t="str">
            <v>Clayey soil</v>
          </cell>
        </row>
      </sheetData>
      <sheetData sheetId="4663">
        <row r="4">
          <cell r="A4" t="str">
            <v>Clayey soil</v>
          </cell>
        </row>
      </sheetData>
      <sheetData sheetId="4664">
        <row r="4">
          <cell r="A4" t="str">
            <v>Clayey soil</v>
          </cell>
        </row>
      </sheetData>
      <sheetData sheetId="4665">
        <row r="4">
          <cell r="A4" t="str">
            <v>Clayey soil</v>
          </cell>
        </row>
      </sheetData>
      <sheetData sheetId="4666">
        <row r="4">
          <cell r="A4" t="str">
            <v>Clayey soil</v>
          </cell>
        </row>
      </sheetData>
      <sheetData sheetId="4667">
        <row r="4">
          <cell r="A4" t="str">
            <v>Clayey soil</v>
          </cell>
        </row>
      </sheetData>
      <sheetData sheetId="4668">
        <row r="4">
          <cell r="A4" t="str">
            <v>Clayey soil</v>
          </cell>
        </row>
      </sheetData>
      <sheetData sheetId="4669">
        <row r="4">
          <cell r="A4" t="str">
            <v>Clayey soil</v>
          </cell>
        </row>
      </sheetData>
      <sheetData sheetId="4670">
        <row r="4">
          <cell r="A4" t="str">
            <v>Clayey soil</v>
          </cell>
        </row>
      </sheetData>
      <sheetData sheetId="4671">
        <row r="4">
          <cell r="A4" t="str">
            <v>Clayey soil</v>
          </cell>
        </row>
      </sheetData>
      <sheetData sheetId="4672">
        <row r="4">
          <cell r="A4" t="str">
            <v>Clayey soil</v>
          </cell>
        </row>
      </sheetData>
      <sheetData sheetId="4673">
        <row r="4">
          <cell r="A4" t="str">
            <v>Clayey soil</v>
          </cell>
        </row>
      </sheetData>
      <sheetData sheetId="4674">
        <row r="4">
          <cell r="A4" t="str">
            <v>Clayey soil</v>
          </cell>
        </row>
      </sheetData>
      <sheetData sheetId="4675">
        <row r="4">
          <cell r="A4" t="str">
            <v>Clayey soil</v>
          </cell>
        </row>
      </sheetData>
      <sheetData sheetId="4676">
        <row r="4">
          <cell r="A4" t="str">
            <v>Clayey soil</v>
          </cell>
        </row>
      </sheetData>
      <sheetData sheetId="4677">
        <row r="4">
          <cell r="A4" t="str">
            <v>Clayey soil</v>
          </cell>
        </row>
      </sheetData>
      <sheetData sheetId="4678">
        <row r="4">
          <cell r="A4" t="str">
            <v>Clayey soil</v>
          </cell>
        </row>
      </sheetData>
      <sheetData sheetId="4679">
        <row r="4">
          <cell r="A4" t="str">
            <v>Clayey soil</v>
          </cell>
        </row>
      </sheetData>
      <sheetData sheetId="4680">
        <row r="4">
          <cell r="A4" t="str">
            <v>Clayey soil</v>
          </cell>
        </row>
      </sheetData>
      <sheetData sheetId="4681">
        <row r="4">
          <cell r="A4" t="str">
            <v>Clayey soil</v>
          </cell>
        </row>
      </sheetData>
      <sheetData sheetId="4682">
        <row r="4">
          <cell r="A4" t="str">
            <v>Clayey soil</v>
          </cell>
        </row>
      </sheetData>
      <sheetData sheetId="4683">
        <row r="4">
          <cell r="A4" t="str">
            <v>Clayey soil</v>
          </cell>
        </row>
      </sheetData>
      <sheetData sheetId="4684">
        <row r="4">
          <cell r="A4" t="str">
            <v>Clayey soil</v>
          </cell>
        </row>
      </sheetData>
      <sheetData sheetId="4685">
        <row r="4">
          <cell r="A4" t="str">
            <v>Clayey soil</v>
          </cell>
        </row>
      </sheetData>
      <sheetData sheetId="4686">
        <row r="4">
          <cell r="A4" t="str">
            <v>Clayey soil</v>
          </cell>
        </row>
      </sheetData>
      <sheetData sheetId="4687">
        <row r="4">
          <cell r="A4" t="str">
            <v>Clayey soil</v>
          </cell>
        </row>
      </sheetData>
      <sheetData sheetId="4688">
        <row r="4">
          <cell r="A4" t="str">
            <v>Clayey soil</v>
          </cell>
        </row>
      </sheetData>
      <sheetData sheetId="4689">
        <row r="4">
          <cell r="A4" t="str">
            <v>Clayey soil</v>
          </cell>
        </row>
      </sheetData>
      <sheetData sheetId="4690">
        <row r="4">
          <cell r="A4" t="str">
            <v>Clayey soil</v>
          </cell>
        </row>
      </sheetData>
      <sheetData sheetId="4691">
        <row r="4">
          <cell r="A4" t="str">
            <v>Clayey soil</v>
          </cell>
        </row>
      </sheetData>
      <sheetData sheetId="4692">
        <row r="4">
          <cell r="A4" t="str">
            <v>Clayey soil</v>
          </cell>
        </row>
      </sheetData>
      <sheetData sheetId="4693">
        <row r="4">
          <cell r="A4" t="str">
            <v>Clayey soil</v>
          </cell>
        </row>
      </sheetData>
      <sheetData sheetId="4694">
        <row r="4">
          <cell r="A4" t="str">
            <v>Clayey soil</v>
          </cell>
        </row>
      </sheetData>
      <sheetData sheetId="4695">
        <row r="4">
          <cell r="A4" t="str">
            <v>Clayey soil</v>
          </cell>
        </row>
      </sheetData>
      <sheetData sheetId="4696">
        <row r="4">
          <cell r="A4" t="str">
            <v>Clayey soil</v>
          </cell>
        </row>
      </sheetData>
      <sheetData sheetId="4697">
        <row r="4">
          <cell r="A4" t="str">
            <v>Clayey soil</v>
          </cell>
        </row>
      </sheetData>
      <sheetData sheetId="4698">
        <row r="4">
          <cell r="A4" t="str">
            <v>Clayey soil</v>
          </cell>
        </row>
      </sheetData>
      <sheetData sheetId="4699">
        <row r="4">
          <cell r="A4" t="str">
            <v>Clayey soil</v>
          </cell>
        </row>
      </sheetData>
      <sheetData sheetId="4700">
        <row r="4">
          <cell r="A4" t="str">
            <v>Clayey soil</v>
          </cell>
        </row>
      </sheetData>
      <sheetData sheetId="4701">
        <row r="4">
          <cell r="A4" t="str">
            <v>Clayey soil</v>
          </cell>
        </row>
      </sheetData>
      <sheetData sheetId="4702">
        <row r="4">
          <cell r="A4" t="str">
            <v>Clayey soil</v>
          </cell>
        </row>
      </sheetData>
      <sheetData sheetId="4703">
        <row r="4">
          <cell r="A4" t="str">
            <v>Clayey soil</v>
          </cell>
        </row>
      </sheetData>
      <sheetData sheetId="4704">
        <row r="4">
          <cell r="A4" t="str">
            <v>Clayey soil</v>
          </cell>
        </row>
      </sheetData>
      <sheetData sheetId="4705">
        <row r="4">
          <cell r="A4" t="str">
            <v>Clayey soil</v>
          </cell>
        </row>
      </sheetData>
      <sheetData sheetId="4706">
        <row r="4">
          <cell r="A4" t="str">
            <v>Clayey soil</v>
          </cell>
        </row>
      </sheetData>
      <sheetData sheetId="4707">
        <row r="4">
          <cell r="A4" t="str">
            <v>Clayey soil</v>
          </cell>
        </row>
      </sheetData>
      <sheetData sheetId="4708">
        <row r="4">
          <cell r="A4" t="str">
            <v>Clayey soil</v>
          </cell>
        </row>
      </sheetData>
      <sheetData sheetId="4709">
        <row r="4">
          <cell r="A4" t="str">
            <v>Clayey soil</v>
          </cell>
        </row>
      </sheetData>
      <sheetData sheetId="4710">
        <row r="4">
          <cell r="A4" t="str">
            <v>Clayey soil</v>
          </cell>
        </row>
      </sheetData>
      <sheetData sheetId="4711">
        <row r="4">
          <cell r="A4" t="str">
            <v>Clayey soil</v>
          </cell>
        </row>
      </sheetData>
      <sheetData sheetId="4712">
        <row r="4">
          <cell r="A4" t="str">
            <v>Clayey soil</v>
          </cell>
        </row>
      </sheetData>
      <sheetData sheetId="4713">
        <row r="4">
          <cell r="A4" t="str">
            <v>Clayey soil</v>
          </cell>
        </row>
      </sheetData>
      <sheetData sheetId="4714">
        <row r="4">
          <cell r="A4" t="str">
            <v>Clayey soil</v>
          </cell>
        </row>
      </sheetData>
      <sheetData sheetId="4715">
        <row r="4">
          <cell r="A4" t="str">
            <v>Clayey soil</v>
          </cell>
        </row>
      </sheetData>
      <sheetData sheetId="4716">
        <row r="4">
          <cell r="A4" t="str">
            <v>Clayey soil</v>
          </cell>
        </row>
      </sheetData>
      <sheetData sheetId="4717">
        <row r="4">
          <cell r="A4" t="str">
            <v>Clayey soil</v>
          </cell>
        </row>
      </sheetData>
      <sheetData sheetId="4718">
        <row r="4">
          <cell r="A4" t="str">
            <v>Clayey soil</v>
          </cell>
        </row>
      </sheetData>
      <sheetData sheetId="4719">
        <row r="4">
          <cell r="A4" t="str">
            <v>Clayey soil</v>
          </cell>
        </row>
      </sheetData>
      <sheetData sheetId="4720">
        <row r="4">
          <cell r="A4" t="str">
            <v>Clayey soil</v>
          </cell>
        </row>
      </sheetData>
      <sheetData sheetId="4721">
        <row r="4">
          <cell r="A4" t="str">
            <v>Clayey soil</v>
          </cell>
        </row>
      </sheetData>
      <sheetData sheetId="4722">
        <row r="4">
          <cell r="A4" t="str">
            <v>Clayey soil</v>
          </cell>
        </row>
      </sheetData>
      <sheetData sheetId="4723">
        <row r="4">
          <cell r="A4" t="str">
            <v>Clayey soil</v>
          </cell>
        </row>
      </sheetData>
      <sheetData sheetId="4724">
        <row r="4">
          <cell r="A4" t="str">
            <v>Clayey soil</v>
          </cell>
        </row>
      </sheetData>
      <sheetData sheetId="4725">
        <row r="4">
          <cell r="A4" t="str">
            <v>Clayey soil</v>
          </cell>
        </row>
      </sheetData>
      <sheetData sheetId="4726">
        <row r="4">
          <cell r="A4" t="str">
            <v>Clayey soil</v>
          </cell>
        </row>
      </sheetData>
      <sheetData sheetId="4727">
        <row r="4">
          <cell r="A4" t="str">
            <v>Clayey soil</v>
          </cell>
        </row>
      </sheetData>
      <sheetData sheetId="4728">
        <row r="4">
          <cell r="A4" t="str">
            <v>Clayey soil</v>
          </cell>
        </row>
      </sheetData>
      <sheetData sheetId="4729">
        <row r="4">
          <cell r="A4" t="str">
            <v>Clayey soil</v>
          </cell>
        </row>
      </sheetData>
      <sheetData sheetId="4730">
        <row r="4">
          <cell r="A4" t="str">
            <v>Clayey soil</v>
          </cell>
        </row>
      </sheetData>
      <sheetData sheetId="4731">
        <row r="4">
          <cell r="A4" t="str">
            <v>Clayey soil</v>
          </cell>
        </row>
      </sheetData>
      <sheetData sheetId="4732">
        <row r="4">
          <cell r="A4" t="str">
            <v>Clayey soil</v>
          </cell>
        </row>
      </sheetData>
      <sheetData sheetId="4733">
        <row r="4">
          <cell r="A4" t="str">
            <v>Clayey soil</v>
          </cell>
        </row>
      </sheetData>
      <sheetData sheetId="4734">
        <row r="4">
          <cell r="A4" t="str">
            <v>Clayey soil</v>
          </cell>
        </row>
      </sheetData>
      <sheetData sheetId="4735">
        <row r="4">
          <cell r="A4" t="str">
            <v>Clayey soil</v>
          </cell>
        </row>
      </sheetData>
      <sheetData sheetId="4736">
        <row r="4">
          <cell r="A4" t="str">
            <v>Clayey soil</v>
          </cell>
        </row>
      </sheetData>
      <sheetData sheetId="4737">
        <row r="4">
          <cell r="A4" t="str">
            <v>Clayey soil</v>
          </cell>
        </row>
      </sheetData>
      <sheetData sheetId="4738">
        <row r="4">
          <cell r="A4" t="str">
            <v>Clayey soil</v>
          </cell>
        </row>
      </sheetData>
      <sheetData sheetId="4739">
        <row r="4">
          <cell r="A4" t="str">
            <v>Clayey soil</v>
          </cell>
        </row>
      </sheetData>
      <sheetData sheetId="4740">
        <row r="4">
          <cell r="A4" t="str">
            <v>Clayey soil</v>
          </cell>
        </row>
      </sheetData>
      <sheetData sheetId="4741">
        <row r="4">
          <cell r="A4" t="str">
            <v>Clayey soil</v>
          </cell>
        </row>
      </sheetData>
      <sheetData sheetId="4742">
        <row r="4">
          <cell r="A4" t="str">
            <v>Clayey soil</v>
          </cell>
        </row>
      </sheetData>
      <sheetData sheetId="4743">
        <row r="4">
          <cell r="A4" t="str">
            <v>Clayey soil</v>
          </cell>
        </row>
      </sheetData>
      <sheetData sheetId="4744">
        <row r="4">
          <cell r="A4" t="str">
            <v>Clayey soil</v>
          </cell>
        </row>
      </sheetData>
      <sheetData sheetId="4745">
        <row r="4">
          <cell r="A4" t="str">
            <v>Clayey soil</v>
          </cell>
        </row>
      </sheetData>
      <sheetData sheetId="4746">
        <row r="4">
          <cell r="A4" t="str">
            <v>Clayey soil</v>
          </cell>
        </row>
      </sheetData>
      <sheetData sheetId="4747">
        <row r="4">
          <cell r="A4" t="str">
            <v>Clayey soil</v>
          </cell>
        </row>
      </sheetData>
      <sheetData sheetId="4748">
        <row r="4">
          <cell r="A4" t="str">
            <v>Clayey soil</v>
          </cell>
        </row>
      </sheetData>
      <sheetData sheetId="4749">
        <row r="4">
          <cell r="A4" t="str">
            <v>Clayey soil</v>
          </cell>
        </row>
      </sheetData>
      <sheetData sheetId="4750">
        <row r="4">
          <cell r="A4" t="str">
            <v>Clayey soil</v>
          </cell>
        </row>
      </sheetData>
      <sheetData sheetId="4751">
        <row r="4">
          <cell r="A4" t="str">
            <v>Clayey soil</v>
          </cell>
        </row>
      </sheetData>
      <sheetData sheetId="4752">
        <row r="4">
          <cell r="A4" t="str">
            <v>Clayey soil</v>
          </cell>
        </row>
      </sheetData>
      <sheetData sheetId="4753">
        <row r="4">
          <cell r="A4" t="str">
            <v>Clayey soil</v>
          </cell>
        </row>
      </sheetData>
      <sheetData sheetId="4754">
        <row r="4">
          <cell r="A4" t="str">
            <v>Clayey soil</v>
          </cell>
        </row>
      </sheetData>
      <sheetData sheetId="4755">
        <row r="4">
          <cell r="A4" t="str">
            <v>Clayey soil</v>
          </cell>
        </row>
      </sheetData>
      <sheetData sheetId="4756">
        <row r="4">
          <cell r="A4" t="str">
            <v>Clayey soil</v>
          </cell>
        </row>
      </sheetData>
      <sheetData sheetId="4757">
        <row r="4">
          <cell r="A4" t="str">
            <v>Clayey soil</v>
          </cell>
        </row>
      </sheetData>
      <sheetData sheetId="4758">
        <row r="4">
          <cell r="A4" t="str">
            <v>Clayey soil</v>
          </cell>
        </row>
      </sheetData>
      <sheetData sheetId="4759">
        <row r="4">
          <cell r="A4" t="str">
            <v>Clayey soil</v>
          </cell>
        </row>
      </sheetData>
      <sheetData sheetId="4760">
        <row r="4">
          <cell r="A4" t="str">
            <v>Clayey soil</v>
          </cell>
        </row>
      </sheetData>
      <sheetData sheetId="4761">
        <row r="4">
          <cell r="A4" t="str">
            <v>Clayey soil</v>
          </cell>
        </row>
      </sheetData>
      <sheetData sheetId="4762">
        <row r="4">
          <cell r="A4" t="str">
            <v>Clayey soil</v>
          </cell>
        </row>
      </sheetData>
      <sheetData sheetId="4763">
        <row r="4">
          <cell r="A4" t="str">
            <v>Clayey soil</v>
          </cell>
        </row>
      </sheetData>
      <sheetData sheetId="4764">
        <row r="4">
          <cell r="A4" t="str">
            <v>Clayey soil</v>
          </cell>
        </row>
      </sheetData>
      <sheetData sheetId="4765">
        <row r="4">
          <cell r="A4" t="str">
            <v>Clayey soil</v>
          </cell>
        </row>
      </sheetData>
      <sheetData sheetId="4766">
        <row r="4">
          <cell r="A4" t="str">
            <v>Clayey soil</v>
          </cell>
        </row>
      </sheetData>
      <sheetData sheetId="4767">
        <row r="4">
          <cell r="A4" t="str">
            <v>Clayey soil</v>
          </cell>
        </row>
      </sheetData>
      <sheetData sheetId="4768">
        <row r="4">
          <cell r="A4" t="str">
            <v>Clayey soil</v>
          </cell>
        </row>
      </sheetData>
      <sheetData sheetId="4769">
        <row r="4">
          <cell r="A4" t="str">
            <v>Clayey soil</v>
          </cell>
        </row>
      </sheetData>
      <sheetData sheetId="4770">
        <row r="4">
          <cell r="A4" t="str">
            <v>Clayey soil</v>
          </cell>
        </row>
      </sheetData>
      <sheetData sheetId="4771">
        <row r="4">
          <cell r="A4" t="str">
            <v>Clayey soil</v>
          </cell>
        </row>
      </sheetData>
      <sheetData sheetId="4772">
        <row r="4">
          <cell r="A4" t="str">
            <v>Clayey soil</v>
          </cell>
        </row>
      </sheetData>
      <sheetData sheetId="4773">
        <row r="4">
          <cell r="A4" t="str">
            <v>Clayey soil</v>
          </cell>
        </row>
      </sheetData>
      <sheetData sheetId="4774">
        <row r="4">
          <cell r="A4" t="str">
            <v>Clayey soil</v>
          </cell>
        </row>
      </sheetData>
      <sheetData sheetId="4775">
        <row r="4">
          <cell r="A4" t="str">
            <v>Clayey soil</v>
          </cell>
        </row>
      </sheetData>
      <sheetData sheetId="4776">
        <row r="4">
          <cell r="A4" t="str">
            <v>Clayey soil</v>
          </cell>
        </row>
      </sheetData>
      <sheetData sheetId="4777">
        <row r="4">
          <cell r="A4" t="str">
            <v>Clayey soil</v>
          </cell>
        </row>
      </sheetData>
      <sheetData sheetId="4778">
        <row r="4">
          <cell r="A4" t="str">
            <v>Clayey soil</v>
          </cell>
        </row>
      </sheetData>
      <sheetData sheetId="4779">
        <row r="4">
          <cell r="A4" t="str">
            <v>Clayey soil</v>
          </cell>
        </row>
      </sheetData>
      <sheetData sheetId="4780">
        <row r="4">
          <cell r="A4" t="str">
            <v>Clayey soil</v>
          </cell>
        </row>
      </sheetData>
      <sheetData sheetId="4781">
        <row r="4">
          <cell r="A4" t="str">
            <v>Clayey soil</v>
          </cell>
        </row>
      </sheetData>
      <sheetData sheetId="4782">
        <row r="4">
          <cell r="A4" t="str">
            <v>Clayey soil</v>
          </cell>
        </row>
      </sheetData>
      <sheetData sheetId="4783">
        <row r="4">
          <cell r="A4" t="str">
            <v>Clayey soil</v>
          </cell>
        </row>
      </sheetData>
      <sheetData sheetId="4784">
        <row r="4">
          <cell r="A4" t="str">
            <v>Clayey soil</v>
          </cell>
        </row>
      </sheetData>
      <sheetData sheetId="4785">
        <row r="4">
          <cell r="A4" t="str">
            <v>Clayey soil</v>
          </cell>
        </row>
      </sheetData>
      <sheetData sheetId="4786">
        <row r="4">
          <cell r="A4" t="str">
            <v>Clayey soil</v>
          </cell>
        </row>
      </sheetData>
      <sheetData sheetId="4787">
        <row r="4">
          <cell r="A4" t="str">
            <v>Clayey soil</v>
          </cell>
        </row>
      </sheetData>
      <sheetData sheetId="4788">
        <row r="4">
          <cell r="A4" t="str">
            <v>Clayey soil</v>
          </cell>
        </row>
      </sheetData>
      <sheetData sheetId="4789">
        <row r="4">
          <cell r="A4" t="str">
            <v>Clayey soil</v>
          </cell>
        </row>
      </sheetData>
      <sheetData sheetId="4790">
        <row r="4">
          <cell r="A4" t="str">
            <v>Clayey soil</v>
          </cell>
        </row>
      </sheetData>
      <sheetData sheetId="4791">
        <row r="4">
          <cell r="A4" t="str">
            <v>Clayey soil</v>
          </cell>
        </row>
      </sheetData>
      <sheetData sheetId="4792">
        <row r="4">
          <cell r="A4" t="str">
            <v>Clayey soil</v>
          </cell>
        </row>
      </sheetData>
      <sheetData sheetId="4793">
        <row r="4">
          <cell r="A4" t="str">
            <v>Clayey soil</v>
          </cell>
        </row>
      </sheetData>
      <sheetData sheetId="4794">
        <row r="4">
          <cell r="A4" t="str">
            <v>Clayey soil</v>
          </cell>
        </row>
      </sheetData>
      <sheetData sheetId="4795">
        <row r="4">
          <cell r="A4" t="str">
            <v>Clayey soil</v>
          </cell>
        </row>
      </sheetData>
      <sheetData sheetId="4796">
        <row r="4">
          <cell r="A4" t="str">
            <v>Clayey soil</v>
          </cell>
        </row>
      </sheetData>
      <sheetData sheetId="4797">
        <row r="4">
          <cell r="A4" t="str">
            <v>Clayey soil</v>
          </cell>
        </row>
      </sheetData>
      <sheetData sheetId="4798">
        <row r="4">
          <cell r="A4" t="str">
            <v>Clayey soil</v>
          </cell>
        </row>
      </sheetData>
      <sheetData sheetId="4799">
        <row r="4">
          <cell r="A4" t="str">
            <v>Clayey soil</v>
          </cell>
        </row>
      </sheetData>
      <sheetData sheetId="4800">
        <row r="4">
          <cell r="A4" t="str">
            <v>Clayey soil</v>
          </cell>
        </row>
      </sheetData>
      <sheetData sheetId="4801">
        <row r="4">
          <cell r="A4" t="str">
            <v>Clayey soil</v>
          </cell>
        </row>
      </sheetData>
      <sheetData sheetId="4802">
        <row r="4">
          <cell r="A4" t="str">
            <v>Clayey soil</v>
          </cell>
        </row>
      </sheetData>
      <sheetData sheetId="4803">
        <row r="4">
          <cell r="A4" t="str">
            <v>Clayey soil</v>
          </cell>
        </row>
      </sheetData>
      <sheetData sheetId="4804">
        <row r="4">
          <cell r="A4" t="str">
            <v>Clayey soil</v>
          </cell>
        </row>
      </sheetData>
      <sheetData sheetId="4805">
        <row r="4">
          <cell r="A4" t="str">
            <v>Clayey soil</v>
          </cell>
        </row>
      </sheetData>
      <sheetData sheetId="4806">
        <row r="4">
          <cell r="A4" t="str">
            <v>Clayey soil</v>
          </cell>
        </row>
      </sheetData>
      <sheetData sheetId="4807">
        <row r="4">
          <cell r="A4" t="str">
            <v>Clayey soil</v>
          </cell>
        </row>
      </sheetData>
      <sheetData sheetId="4808">
        <row r="4">
          <cell r="A4" t="str">
            <v>Clayey soil</v>
          </cell>
        </row>
      </sheetData>
      <sheetData sheetId="4809">
        <row r="4">
          <cell r="A4" t="str">
            <v>Clayey soil</v>
          </cell>
        </row>
      </sheetData>
      <sheetData sheetId="4810">
        <row r="4">
          <cell r="A4" t="str">
            <v>Clayey soil</v>
          </cell>
        </row>
      </sheetData>
      <sheetData sheetId="4811">
        <row r="4">
          <cell r="A4" t="str">
            <v>Clayey soil</v>
          </cell>
        </row>
      </sheetData>
      <sheetData sheetId="4812">
        <row r="4">
          <cell r="A4" t="str">
            <v>Clayey soil</v>
          </cell>
        </row>
      </sheetData>
      <sheetData sheetId="4813">
        <row r="4">
          <cell r="A4" t="str">
            <v>Clayey soil</v>
          </cell>
        </row>
      </sheetData>
      <sheetData sheetId="4814">
        <row r="4">
          <cell r="A4" t="str">
            <v>Clayey soil</v>
          </cell>
        </row>
      </sheetData>
      <sheetData sheetId="4815">
        <row r="4">
          <cell r="A4" t="str">
            <v>Clayey soil</v>
          </cell>
        </row>
      </sheetData>
      <sheetData sheetId="4816">
        <row r="4">
          <cell r="A4" t="str">
            <v>Clayey soil</v>
          </cell>
        </row>
      </sheetData>
      <sheetData sheetId="4817">
        <row r="4">
          <cell r="A4" t="str">
            <v>Clayey soil</v>
          </cell>
        </row>
      </sheetData>
      <sheetData sheetId="4818">
        <row r="4">
          <cell r="A4" t="str">
            <v>Clayey soil</v>
          </cell>
        </row>
      </sheetData>
      <sheetData sheetId="4819">
        <row r="4">
          <cell r="A4" t="str">
            <v>Clayey soil</v>
          </cell>
        </row>
      </sheetData>
      <sheetData sheetId="4820">
        <row r="4">
          <cell r="A4" t="str">
            <v>Clayey soil</v>
          </cell>
        </row>
      </sheetData>
      <sheetData sheetId="4821">
        <row r="4">
          <cell r="A4" t="str">
            <v>Clayey soil</v>
          </cell>
        </row>
      </sheetData>
      <sheetData sheetId="4822">
        <row r="4">
          <cell r="A4" t="str">
            <v>Clayey soil</v>
          </cell>
        </row>
      </sheetData>
      <sheetData sheetId="4823">
        <row r="4">
          <cell r="A4" t="str">
            <v>Clayey soil</v>
          </cell>
        </row>
      </sheetData>
      <sheetData sheetId="4824">
        <row r="4">
          <cell r="A4" t="str">
            <v>Clayey soil</v>
          </cell>
        </row>
      </sheetData>
      <sheetData sheetId="4825">
        <row r="4">
          <cell r="A4" t="str">
            <v>Clayey soil</v>
          </cell>
        </row>
      </sheetData>
      <sheetData sheetId="4826">
        <row r="4">
          <cell r="A4" t="str">
            <v>Clayey soil</v>
          </cell>
        </row>
      </sheetData>
      <sheetData sheetId="4827">
        <row r="4">
          <cell r="A4" t="str">
            <v>Clayey soil</v>
          </cell>
        </row>
      </sheetData>
      <sheetData sheetId="4828">
        <row r="4">
          <cell r="A4" t="str">
            <v>Clayey soil</v>
          </cell>
        </row>
      </sheetData>
      <sheetData sheetId="4829">
        <row r="4">
          <cell r="A4" t="str">
            <v>Clayey soil</v>
          </cell>
        </row>
      </sheetData>
      <sheetData sheetId="4830">
        <row r="4">
          <cell r="A4" t="str">
            <v>Clayey soil</v>
          </cell>
        </row>
      </sheetData>
      <sheetData sheetId="4831">
        <row r="4">
          <cell r="A4" t="str">
            <v>Clayey soil</v>
          </cell>
        </row>
      </sheetData>
      <sheetData sheetId="4832">
        <row r="4">
          <cell r="A4" t="str">
            <v>Clayey soil</v>
          </cell>
        </row>
      </sheetData>
      <sheetData sheetId="4833">
        <row r="4">
          <cell r="A4" t="str">
            <v>Clayey soil</v>
          </cell>
        </row>
      </sheetData>
      <sheetData sheetId="4834">
        <row r="4">
          <cell r="A4" t="str">
            <v>Clayey soil</v>
          </cell>
        </row>
      </sheetData>
      <sheetData sheetId="4835">
        <row r="4">
          <cell r="A4" t="str">
            <v>Clayey soil</v>
          </cell>
        </row>
      </sheetData>
      <sheetData sheetId="4836">
        <row r="4">
          <cell r="A4" t="str">
            <v>Clayey soil</v>
          </cell>
        </row>
      </sheetData>
      <sheetData sheetId="4837">
        <row r="4">
          <cell r="A4" t="str">
            <v>Clayey soil</v>
          </cell>
        </row>
      </sheetData>
      <sheetData sheetId="4838">
        <row r="4">
          <cell r="A4" t="str">
            <v>Clayey soil</v>
          </cell>
        </row>
      </sheetData>
      <sheetData sheetId="4839">
        <row r="4">
          <cell r="A4" t="str">
            <v>Clayey soil</v>
          </cell>
        </row>
      </sheetData>
      <sheetData sheetId="4840">
        <row r="4">
          <cell r="A4" t="str">
            <v>Clayey soil</v>
          </cell>
        </row>
      </sheetData>
      <sheetData sheetId="4841">
        <row r="4">
          <cell r="A4" t="str">
            <v>Clayey soil</v>
          </cell>
        </row>
      </sheetData>
      <sheetData sheetId="4842">
        <row r="4">
          <cell r="A4" t="str">
            <v>Clayey soil</v>
          </cell>
        </row>
      </sheetData>
      <sheetData sheetId="4843">
        <row r="4">
          <cell r="A4" t="str">
            <v>Clayey soil</v>
          </cell>
        </row>
      </sheetData>
      <sheetData sheetId="4844">
        <row r="4">
          <cell r="A4" t="str">
            <v>Clayey soil</v>
          </cell>
        </row>
      </sheetData>
      <sheetData sheetId="4845">
        <row r="4">
          <cell r="A4" t="str">
            <v>Clayey soil</v>
          </cell>
        </row>
      </sheetData>
      <sheetData sheetId="4846">
        <row r="4">
          <cell r="A4" t="str">
            <v>Clayey soil</v>
          </cell>
        </row>
      </sheetData>
      <sheetData sheetId="4847">
        <row r="4">
          <cell r="A4" t="str">
            <v>Clayey soil</v>
          </cell>
        </row>
      </sheetData>
      <sheetData sheetId="4848">
        <row r="4">
          <cell r="A4" t="str">
            <v>Clayey soil</v>
          </cell>
        </row>
      </sheetData>
      <sheetData sheetId="4849">
        <row r="4">
          <cell r="A4" t="str">
            <v>Clayey soil</v>
          </cell>
        </row>
      </sheetData>
      <sheetData sheetId="4850">
        <row r="4">
          <cell r="A4" t="str">
            <v>Clayey soil</v>
          </cell>
        </row>
      </sheetData>
      <sheetData sheetId="4851">
        <row r="4">
          <cell r="A4" t="str">
            <v>Clayey soil</v>
          </cell>
        </row>
      </sheetData>
      <sheetData sheetId="4852">
        <row r="4">
          <cell r="A4" t="str">
            <v>Clayey soil</v>
          </cell>
        </row>
      </sheetData>
      <sheetData sheetId="4853">
        <row r="4">
          <cell r="A4" t="str">
            <v>Clayey soil</v>
          </cell>
        </row>
      </sheetData>
      <sheetData sheetId="4854">
        <row r="4">
          <cell r="A4" t="str">
            <v>Clayey soil</v>
          </cell>
        </row>
      </sheetData>
      <sheetData sheetId="4855">
        <row r="4">
          <cell r="A4" t="str">
            <v>Clayey soil</v>
          </cell>
        </row>
      </sheetData>
      <sheetData sheetId="4856">
        <row r="4">
          <cell r="A4" t="str">
            <v>Clayey soil</v>
          </cell>
        </row>
      </sheetData>
      <sheetData sheetId="4857">
        <row r="4">
          <cell r="A4" t="str">
            <v>Clayey soil</v>
          </cell>
        </row>
      </sheetData>
      <sheetData sheetId="4858">
        <row r="4">
          <cell r="A4" t="str">
            <v>Clayey soil</v>
          </cell>
        </row>
      </sheetData>
      <sheetData sheetId="4859">
        <row r="4">
          <cell r="A4" t="str">
            <v>Clayey soil</v>
          </cell>
        </row>
      </sheetData>
      <sheetData sheetId="4860">
        <row r="4">
          <cell r="A4" t="str">
            <v>Clayey soil</v>
          </cell>
        </row>
      </sheetData>
      <sheetData sheetId="4861">
        <row r="4">
          <cell r="A4" t="str">
            <v>Clayey soil</v>
          </cell>
        </row>
      </sheetData>
      <sheetData sheetId="4862">
        <row r="4">
          <cell r="A4" t="str">
            <v>Clayey soil</v>
          </cell>
        </row>
      </sheetData>
      <sheetData sheetId="4863">
        <row r="4">
          <cell r="A4" t="str">
            <v>Clayey soil</v>
          </cell>
        </row>
      </sheetData>
      <sheetData sheetId="4864">
        <row r="4">
          <cell r="A4" t="str">
            <v>Clayey soil</v>
          </cell>
        </row>
      </sheetData>
      <sheetData sheetId="4865">
        <row r="4">
          <cell r="A4" t="str">
            <v>Clayey soil</v>
          </cell>
        </row>
      </sheetData>
      <sheetData sheetId="4866">
        <row r="4">
          <cell r="A4" t="str">
            <v>Clayey soil</v>
          </cell>
        </row>
      </sheetData>
      <sheetData sheetId="4867">
        <row r="4">
          <cell r="A4" t="str">
            <v>Clayey soil</v>
          </cell>
        </row>
      </sheetData>
      <sheetData sheetId="4868">
        <row r="4">
          <cell r="A4" t="str">
            <v>Clayey soil</v>
          </cell>
        </row>
      </sheetData>
      <sheetData sheetId="4869">
        <row r="4">
          <cell r="A4" t="str">
            <v>Clayey soil</v>
          </cell>
        </row>
      </sheetData>
      <sheetData sheetId="4870">
        <row r="4">
          <cell r="A4" t="str">
            <v>Clayey soil</v>
          </cell>
        </row>
      </sheetData>
      <sheetData sheetId="4871">
        <row r="4">
          <cell r="A4" t="str">
            <v>Clayey soil</v>
          </cell>
        </row>
      </sheetData>
      <sheetData sheetId="4872">
        <row r="4">
          <cell r="A4" t="str">
            <v>Clayey soil</v>
          </cell>
        </row>
      </sheetData>
      <sheetData sheetId="4873">
        <row r="4">
          <cell r="A4" t="str">
            <v>Clayey soil</v>
          </cell>
        </row>
      </sheetData>
      <sheetData sheetId="4874">
        <row r="4">
          <cell r="A4" t="str">
            <v>Clayey soil</v>
          </cell>
        </row>
      </sheetData>
      <sheetData sheetId="4875">
        <row r="4">
          <cell r="A4" t="str">
            <v>Clayey soil</v>
          </cell>
        </row>
      </sheetData>
      <sheetData sheetId="4876">
        <row r="4">
          <cell r="A4" t="str">
            <v>Clayey soil</v>
          </cell>
        </row>
      </sheetData>
      <sheetData sheetId="4877">
        <row r="4">
          <cell r="A4" t="str">
            <v>Clayey soil</v>
          </cell>
        </row>
      </sheetData>
      <sheetData sheetId="4878">
        <row r="4">
          <cell r="A4" t="str">
            <v>Clayey soil</v>
          </cell>
        </row>
      </sheetData>
      <sheetData sheetId="4879">
        <row r="4">
          <cell r="A4" t="str">
            <v>Clayey soil</v>
          </cell>
        </row>
      </sheetData>
      <sheetData sheetId="4880">
        <row r="4">
          <cell r="A4" t="str">
            <v>Clayey soil</v>
          </cell>
        </row>
      </sheetData>
      <sheetData sheetId="4881">
        <row r="4">
          <cell r="A4" t="str">
            <v>Clayey soil</v>
          </cell>
        </row>
      </sheetData>
      <sheetData sheetId="4882">
        <row r="4">
          <cell r="A4" t="str">
            <v>Clayey soil</v>
          </cell>
        </row>
      </sheetData>
      <sheetData sheetId="4883">
        <row r="4">
          <cell r="A4" t="str">
            <v>Clayey soil</v>
          </cell>
        </row>
      </sheetData>
      <sheetData sheetId="4884">
        <row r="4">
          <cell r="A4" t="str">
            <v>Clayey soil</v>
          </cell>
        </row>
      </sheetData>
      <sheetData sheetId="4885">
        <row r="4">
          <cell r="A4" t="str">
            <v>Clayey soil</v>
          </cell>
        </row>
      </sheetData>
      <sheetData sheetId="4886">
        <row r="4">
          <cell r="A4" t="str">
            <v>Clayey soil</v>
          </cell>
        </row>
      </sheetData>
      <sheetData sheetId="4887">
        <row r="4">
          <cell r="A4" t="str">
            <v>Clayey soil</v>
          </cell>
        </row>
      </sheetData>
      <sheetData sheetId="4888">
        <row r="4">
          <cell r="A4" t="str">
            <v>Clayey soil</v>
          </cell>
        </row>
      </sheetData>
      <sheetData sheetId="4889">
        <row r="4">
          <cell r="A4" t="str">
            <v>Clayey soil</v>
          </cell>
        </row>
      </sheetData>
      <sheetData sheetId="4890">
        <row r="4">
          <cell r="A4" t="str">
            <v>Clayey soil</v>
          </cell>
        </row>
      </sheetData>
      <sheetData sheetId="4891">
        <row r="4">
          <cell r="A4" t="str">
            <v>Clayey soil</v>
          </cell>
        </row>
      </sheetData>
      <sheetData sheetId="4892">
        <row r="4">
          <cell r="A4" t="str">
            <v>Clayey soil</v>
          </cell>
        </row>
      </sheetData>
      <sheetData sheetId="4893">
        <row r="4">
          <cell r="A4" t="str">
            <v>Clayey soil</v>
          </cell>
        </row>
      </sheetData>
      <sheetData sheetId="4894">
        <row r="4">
          <cell r="A4" t="str">
            <v>Clayey soil</v>
          </cell>
        </row>
      </sheetData>
      <sheetData sheetId="4895">
        <row r="4">
          <cell r="A4" t="str">
            <v>Clayey soil</v>
          </cell>
        </row>
      </sheetData>
      <sheetData sheetId="4896">
        <row r="4">
          <cell r="A4" t="str">
            <v>Clayey soil</v>
          </cell>
        </row>
      </sheetData>
      <sheetData sheetId="4897">
        <row r="4">
          <cell r="A4" t="str">
            <v>Clayey soil</v>
          </cell>
        </row>
      </sheetData>
      <sheetData sheetId="4898">
        <row r="4">
          <cell r="A4" t="str">
            <v>Clayey soil</v>
          </cell>
        </row>
      </sheetData>
      <sheetData sheetId="4899">
        <row r="4">
          <cell r="A4" t="str">
            <v>Clayey soil</v>
          </cell>
        </row>
      </sheetData>
      <sheetData sheetId="4900">
        <row r="4">
          <cell r="A4" t="str">
            <v>Clayey soil</v>
          </cell>
        </row>
      </sheetData>
      <sheetData sheetId="4901">
        <row r="4">
          <cell r="A4" t="str">
            <v>Clayey soil</v>
          </cell>
        </row>
      </sheetData>
      <sheetData sheetId="4902">
        <row r="4">
          <cell r="A4" t="str">
            <v>Clayey soil</v>
          </cell>
        </row>
      </sheetData>
      <sheetData sheetId="4903">
        <row r="4">
          <cell r="A4" t="str">
            <v>Clayey soil</v>
          </cell>
        </row>
      </sheetData>
      <sheetData sheetId="4904">
        <row r="4">
          <cell r="A4" t="str">
            <v>Clayey soil</v>
          </cell>
        </row>
      </sheetData>
      <sheetData sheetId="4905">
        <row r="4">
          <cell r="A4" t="str">
            <v>Clayey soil</v>
          </cell>
        </row>
      </sheetData>
      <sheetData sheetId="4906">
        <row r="4">
          <cell r="A4" t="str">
            <v>Clayey soil</v>
          </cell>
        </row>
      </sheetData>
      <sheetData sheetId="4907">
        <row r="4">
          <cell r="A4" t="str">
            <v>Clayey soil</v>
          </cell>
        </row>
      </sheetData>
      <sheetData sheetId="4908">
        <row r="4">
          <cell r="A4" t="str">
            <v>Clayey soil</v>
          </cell>
        </row>
      </sheetData>
      <sheetData sheetId="4909">
        <row r="4">
          <cell r="A4" t="str">
            <v>Clayey soil</v>
          </cell>
        </row>
      </sheetData>
      <sheetData sheetId="4910">
        <row r="4">
          <cell r="A4" t="str">
            <v>Clayey soil</v>
          </cell>
        </row>
      </sheetData>
      <sheetData sheetId="4911">
        <row r="4">
          <cell r="A4" t="str">
            <v>Clayey soil</v>
          </cell>
        </row>
      </sheetData>
      <sheetData sheetId="4912">
        <row r="4">
          <cell r="A4" t="str">
            <v>Clayey soil</v>
          </cell>
        </row>
      </sheetData>
      <sheetData sheetId="4913">
        <row r="4">
          <cell r="A4" t="str">
            <v>Clayey soil</v>
          </cell>
        </row>
      </sheetData>
      <sheetData sheetId="4914">
        <row r="4">
          <cell r="A4" t="str">
            <v>Clayey soil</v>
          </cell>
        </row>
      </sheetData>
      <sheetData sheetId="4915">
        <row r="4">
          <cell r="A4" t="str">
            <v>Clayey soil</v>
          </cell>
        </row>
      </sheetData>
      <sheetData sheetId="4916">
        <row r="4">
          <cell r="A4" t="str">
            <v>Clayey soil</v>
          </cell>
        </row>
      </sheetData>
      <sheetData sheetId="4917">
        <row r="4">
          <cell r="A4" t="str">
            <v>Clayey soil</v>
          </cell>
        </row>
      </sheetData>
      <sheetData sheetId="4918">
        <row r="4">
          <cell r="A4" t="str">
            <v>Clayey soil</v>
          </cell>
        </row>
      </sheetData>
      <sheetData sheetId="4919">
        <row r="4">
          <cell r="A4" t="str">
            <v>Clayey soil</v>
          </cell>
        </row>
      </sheetData>
      <sheetData sheetId="4920">
        <row r="4">
          <cell r="A4" t="str">
            <v>Clayey soil</v>
          </cell>
        </row>
      </sheetData>
      <sheetData sheetId="4921">
        <row r="4">
          <cell r="A4" t="str">
            <v>Clayey soil</v>
          </cell>
        </row>
      </sheetData>
      <sheetData sheetId="4922">
        <row r="4">
          <cell r="A4" t="str">
            <v>Clayey soil</v>
          </cell>
        </row>
      </sheetData>
      <sheetData sheetId="4923">
        <row r="4">
          <cell r="A4" t="str">
            <v>Clayey soil</v>
          </cell>
        </row>
      </sheetData>
      <sheetData sheetId="4924">
        <row r="4">
          <cell r="A4" t="str">
            <v>Clayey soil</v>
          </cell>
        </row>
      </sheetData>
      <sheetData sheetId="4925">
        <row r="4">
          <cell r="A4" t="str">
            <v>Clayey soil</v>
          </cell>
        </row>
      </sheetData>
      <sheetData sheetId="4926">
        <row r="4">
          <cell r="A4" t="str">
            <v>Clayey soil</v>
          </cell>
        </row>
      </sheetData>
      <sheetData sheetId="4927">
        <row r="4">
          <cell r="A4" t="str">
            <v>Clayey soil</v>
          </cell>
        </row>
      </sheetData>
      <sheetData sheetId="4928">
        <row r="4">
          <cell r="A4" t="str">
            <v>Clayey soil</v>
          </cell>
        </row>
      </sheetData>
      <sheetData sheetId="4929">
        <row r="4">
          <cell r="A4" t="str">
            <v>Clayey soil</v>
          </cell>
        </row>
      </sheetData>
      <sheetData sheetId="4930">
        <row r="4">
          <cell r="A4" t="str">
            <v>Clayey soil</v>
          </cell>
        </row>
      </sheetData>
      <sheetData sheetId="4931">
        <row r="4">
          <cell r="A4" t="str">
            <v>Clayey soil</v>
          </cell>
        </row>
      </sheetData>
      <sheetData sheetId="4932">
        <row r="4">
          <cell r="A4" t="str">
            <v>Clayey soil</v>
          </cell>
        </row>
      </sheetData>
      <sheetData sheetId="4933">
        <row r="4">
          <cell r="A4" t="str">
            <v>Clayey soil</v>
          </cell>
        </row>
      </sheetData>
      <sheetData sheetId="4934">
        <row r="4">
          <cell r="A4" t="str">
            <v>Clayey soil</v>
          </cell>
        </row>
      </sheetData>
      <sheetData sheetId="4935">
        <row r="4">
          <cell r="A4" t="str">
            <v>Clayey soil</v>
          </cell>
        </row>
      </sheetData>
      <sheetData sheetId="4936">
        <row r="4">
          <cell r="A4" t="str">
            <v>Clayey soil</v>
          </cell>
        </row>
      </sheetData>
      <sheetData sheetId="4937">
        <row r="4">
          <cell r="A4" t="str">
            <v>Clayey soil</v>
          </cell>
        </row>
      </sheetData>
      <sheetData sheetId="4938">
        <row r="4">
          <cell r="A4" t="str">
            <v>Clayey soil</v>
          </cell>
        </row>
      </sheetData>
      <sheetData sheetId="4939">
        <row r="4">
          <cell r="A4" t="str">
            <v>Clayey soil</v>
          </cell>
        </row>
      </sheetData>
      <sheetData sheetId="4940">
        <row r="4">
          <cell r="A4" t="str">
            <v>Clayey soil</v>
          </cell>
        </row>
      </sheetData>
      <sheetData sheetId="4941">
        <row r="4">
          <cell r="A4" t="str">
            <v>Clayey soil</v>
          </cell>
        </row>
      </sheetData>
      <sheetData sheetId="4942">
        <row r="4">
          <cell r="A4" t="str">
            <v>Clayey soil</v>
          </cell>
        </row>
      </sheetData>
      <sheetData sheetId="4943">
        <row r="4">
          <cell r="A4" t="str">
            <v>Clayey soil</v>
          </cell>
        </row>
      </sheetData>
      <sheetData sheetId="4944">
        <row r="4">
          <cell r="A4" t="str">
            <v>Clayey soil</v>
          </cell>
        </row>
      </sheetData>
      <sheetData sheetId="4945">
        <row r="4">
          <cell r="A4" t="str">
            <v>Clayey soil</v>
          </cell>
        </row>
      </sheetData>
      <sheetData sheetId="4946">
        <row r="4">
          <cell r="A4" t="str">
            <v>Clayey soil</v>
          </cell>
        </row>
      </sheetData>
      <sheetData sheetId="4947">
        <row r="4">
          <cell r="A4" t="str">
            <v>Clayey soil</v>
          </cell>
        </row>
      </sheetData>
      <sheetData sheetId="4948">
        <row r="4">
          <cell r="A4" t="str">
            <v>Clayey soil</v>
          </cell>
        </row>
      </sheetData>
      <sheetData sheetId="4949">
        <row r="4">
          <cell r="A4" t="str">
            <v>Clayey soil</v>
          </cell>
        </row>
      </sheetData>
      <sheetData sheetId="4950">
        <row r="4">
          <cell r="A4" t="str">
            <v>Clayey soil</v>
          </cell>
        </row>
      </sheetData>
      <sheetData sheetId="4951">
        <row r="4">
          <cell r="A4" t="str">
            <v>Clayey soil</v>
          </cell>
        </row>
      </sheetData>
      <sheetData sheetId="4952">
        <row r="4">
          <cell r="A4" t="str">
            <v>Clayey soil</v>
          </cell>
        </row>
      </sheetData>
      <sheetData sheetId="4953">
        <row r="4">
          <cell r="A4" t="str">
            <v>Clayey soil</v>
          </cell>
        </row>
      </sheetData>
      <sheetData sheetId="4954">
        <row r="4">
          <cell r="A4" t="str">
            <v>Clayey soil</v>
          </cell>
        </row>
      </sheetData>
      <sheetData sheetId="4955">
        <row r="4">
          <cell r="A4" t="str">
            <v>Clayey soil</v>
          </cell>
        </row>
      </sheetData>
      <sheetData sheetId="4956">
        <row r="4">
          <cell r="A4" t="str">
            <v>Clayey soil</v>
          </cell>
        </row>
      </sheetData>
      <sheetData sheetId="4957">
        <row r="4">
          <cell r="A4" t="str">
            <v>Clayey soil</v>
          </cell>
        </row>
      </sheetData>
      <sheetData sheetId="4958">
        <row r="4">
          <cell r="A4" t="str">
            <v>Clayey soil</v>
          </cell>
        </row>
      </sheetData>
      <sheetData sheetId="4959">
        <row r="4">
          <cell r="A4" t="str">
            <v>Clayey soil</v>
          </cell>
        </row>
      </sheetData>
      <sheetData sheetId="4960">
        <row r="4">
          <cell r="A4" t="str">
            <v>Clayey soil</v>
          </cell>
        </row>
      </sheetData>
      <sheetData sheetId="4961">
        <row r="4">
          <cell r="A4" t="str">
            <v>Clayey soil</v>
          </cell>
        </row>
      </sheetData>
      <sheetData sheetId="4962">
        <row r="4">
          <cell r="A4" t="str">
            <v>Clayey soil</v>
          </cell>
        </row>
      </sheetData>
      <sheetData sheetId="4963">
        <row r="4">
          <cell r="A4" t="str">
            <v>Clayey soil</v>
          </cell>
        </row>
      </sheetData>
      <sheetData sheetId="4964">
        <row r="4">
          <cell r="A4" t="str">
            <v>Clayey soil</v>
          </cell>
        </row>
      </sheetData>
      <sheetData sheetId="4965">
        <row r="4">
          <cell r="A4" t="str">
            <v>Clayey soil</v>
          </cell>
        </row>
      </sheetData>
      <sheetData sheetId="4966">
        <row r="4">
          <cell r="A4" t="str">
            <v>Clayey soil</v>
          </cell>
        </row>
      </sheetData>
      <sheetData sheetId="4967">
        <row r="4">
          <cell r="A4" t="str">
            <v>Clayey soil</v>
          </cell>
        </row>
      </sheetData>
      <sheetData sheetId="4968">
        <row r="4">
          <cell r="A4" t="str">
            <v>Clayey soil</v>
          </cell>
        </row>
      </sheetData>
      <sheetData sheetId="4969">
        <row r="4">
          <cell r="A4" t="str">
            <v>Clayey soil</v>
          </cell>
        </row>
      </sheetData>
      <sheetData sheetId="4970">
        <row r="4">
          <cell r="A4" t="str">
            <v>Clayey soil</v>
          </cell>
        </row>
      </sheetData>
      <sheetData sheetId="4971">
        <row r="4">
          <cell r="A4" t="str">
            <v>Clayey soil</v>
          </cell>
        </row>
      </sheetData>
      <sheetData sheetId="4972">
        <row r="4">
          <cell r="A4" t="str">
            <v>Clayey soil</v>
          </cell>
        </row>
      </sheetData>
      <sheetData sheetId="4973">
        <row r="4">
          <cell r="A4" t="str">
            <v>Clayey soil</v>
          </cell>
        </row>
      </sheetData>
      <sheetData sheetId="4974">
        <row r="4">
          <cell r="A4" t="str">
            <v>Clayey soil</v>
          </cell>
        </row>
      </sheetData>
      <sheetData sheetId="4975">
        <row r="4">
          <cell r="A4" t="str">
            <v>Clayey soil</v>
          </cell>
        </row>
      </sheetData>
      <sheetData sheetId="4976">
        <row r="4">
          <cell r="A4" t="str">
            <v>Clayey soil</v>
          </cell>
        </row>
      </sheetData>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ow r="4">
          <cell r="A4" t="str">
            <v>Clayey soil</v>
          </cell>
        </row>
      </sheetData>
      <sheetData sheetId="5038" refreshError="1"/>
      <sheetData sheetId="5039" refreshError="1"/>
      <sheetData sheetId="5040" refreshError="1"/>
      <sheetData sheetId="5041" refreshError="1"/>
      <sheetData sheetId="5042" refreshError="1"/>
      <sheetData sheetId="5043" refreshError="1"/>
      <sheetData sheetId="5044">
        <row r="4">
          <cell r="A4" t="str">
            <v>Clayey soil</v>
          </cell>
        </row>
      </sheetData>
      <sheetData sheetId="5045">
        <row r="4">
          <cell r="A4" t="str">
            <v>Clayey soil</v>
          </cell>
        </row>
      </sheetData>
      <sheetData sheetId="5046">
        <row r="4">
          <cell r="A4" t="str">
            <v>Clayey soil</v>
          </cell>
        </row>
      </sheetData>
      <sheetData sheetId="5047">
        <row r="4">
          <cell r="A4" t="str">
            <v>Clayey soil</v>
          </cell>
        </row>
      </sheetData>
      <sheetData sheetId="5048">
        <row r="4">
          <cell r="A4" t="str">
            <v>Clayey soil</v>
          </cell>
        </row>
      </sheetData>
      <sheetData sheetId="5049">
        <row r="4">
          <cell r="A4" t="str">
            <v>Clayey soil</v>
          </cell>
        </row>
      </sheetData>
      <sheetData sheetId="5050">
        <row r="4">
          <cell r="A4" t="str">
            <v>Clayey soil</v>
          </cell>
        </row>
      </sheetData>
      <sheetData sheetId="5051">
        <row r="4">
          <cell r="A4" t="str">
            <v>Clayey soil</v>
          </cell>
        </row>
      </sheetData>
      <sheetData sheetId="5052">
        <row r="4">
          <cell r="A4" t="str">
            <v>Clayey soil</v>
          </cell>
        </row>
      </sheetData>
      <sheetData sheetId="5053">
        <row r="4">
          <cell r="A4" t="str">
            <v>Clayey soil</v>
          </cell>
        </row>
      </sheetData>
      <sheetData sheetId="5054">
        <row r="4">
          <cell r="A4" t="str">
            <v>Clayey soil</v>
          </cell>
        </row>
      </sheetData>
      <sheetData sheetId="5055">
        <row r="4">
          <cell r="A4" t="str">
            <v>Clayey soil</v>
          </cell>
        </row>
      </sheetData>
      <sheetData sheetId="5056">
        <row r="4">
          <cell r="A4" t="str">
            <v>Clayey soil</v>
          </cell>
        </row>
      </sheetData>
      <sheetData sheetId="5057">
        <row r="4">
          <cell r="A4" t="str">
            <v>Clayey soil</v>
          </cell>
        </row>
      </sheetData>
      <sheetData sheetId="5058">
        <row r="4">
          <cell r="A4" t="str">
            <v>Clayey soil</v>
          </cell>
        </row>
      </sheetData>
      <sheetData sheetId="5059">
        <row r="4">
          <cell r="A4" t="str">
            <v>Clayey soil</v>
          </cell>
        </row>
      </sheetData>
      <sheetData sheetId="5060">
        <row r="4">
          <cell r="A4" t="str">
            <v>Clayey soil</v>
          </cell>
        </row>
      </sheetData>
      <sheetData sheetId="5061">
        <row r="4">
          <cell r="A4" t="str">
            <v>Clayey soil</v>
          </cell>
        </row>
      </sheetData>
      <sheetData sheetId="5062">
        <row r="4">
          <cell r="A4" t="str">
            <v>Clayey soil</v>
          </cell>
        </row>
      </sheetData>
      <sheetData sheetId="5063">
        <row r="4">
          <cell r="A4" t="str">
            <v>Clayey soil</v>
          </cell>
        </row>
      </sheetData>
      <sheetData sheetId="5064">
        <row r="4">
          <cell r="A4" t="str">
            <v>Clayey soil</v>
          </cell>
        </row>
      </sheetData>
      <sheetData sheetId="5065">
        <row r="4">
          <cell r="A4" t="str">
            <v>Clayey soil</v>
          </cell>
        </row>
      </sheetData>
      <sheetData sheetId="5066">
        <row r="4">
          <cell r="A4" t="str">
            <v>Clayey soil</v>
          </cell>
        </row>
      </sheetData>
      <sheetData sheetId="5067">
        <row r="4">
          <cell r="A4" t="str">
            <v>Clayey soil</v>
          </cell>
        </row>
      </sheetData>
      <sheetData sheetId="5068">
        <row r="4">
          <cell r="A4" t="str">
            <v>Clayey soil</v>
          </cell>
        </row>
      </sheetData>
      <sheetData sheetId="5069">
        <row r="4">
          <cell r="A4" t="str">
            <v>Clayey soil</v>
          </cell>
        </row>
      </sheetData>
      <sheetData sheetId="5070">
        <row r="4">
          <cell r="A4" t="str">
            <v>Clayey soil</v>
          </cell>
        </row>
      </sheetData>
      <sheetData sheetId="5071">
        <row r="4">
          <cell r="A4" t="str">
            <v>Clayey soil</v>
          </cell>
        </row>
      </sheetData>
      <sheetData sheetId="5072">
        <row r="4">
          <cell r="A4" t="str">
            <v>Clayey soil</v>
          </cell>
        </row>
      </sheetData>
      <sheetData sheetId="5073">
        <row r="4">
          <cell r="A4" t="str">
            <v>Clayey soil</v>
          </cell>
        </row>
      </sheetData>
      <sheetData sheetId="5074">
        <row r="4">
          <cell r="A4" t="str">
            <v>Clayey soil</v>
          </cell>
        </row>
      </sheetData>
      <sheetData sheetId="5075">
        <row r="4">
          <cell r="A4" t="str">
            <v>Clayey soil</v>
          </cell>
        </row>
      </sheetData>
      <sheetData sheetId="5076">
        <row r="4">
          <cell r="A4" t="str">
            <v>Clayey soil</v>
          </cell>
        </row>
      </sheetData>
      <sheetData sheetId="5077">
        <row r="4">
          <cell r="A4" t="str">
            <v>Clayey soil</v>
          </cell>
        </row>
      </sheetData>
      <sheetData sheetId="5078">
        <row r="4">
          <cell r="A4" t="str">
            <v>Clayey soil</v>
          </cell>
        </row>
      </sheetData>
      <sheetData sheetId="5079">
        <row r="4">
          <cell r="A4" t="str">
            <v>Clayey soil</v>
          </cell>
        </row>
      </sheetData>
      <sheetData sheetId="5080">
        <row r="4">
          <cell r="A4" t="str">
            <v>Clayey soil</v>
          </cell>
        </row>
      </sheetData>
      <sheetData sheetId="5081">
        <row r="4">
          <cell r="A4" t="str">
            <v>Clayey soil</v>
          </cell>
        </row>
      </sheetData>
      <sheetData sheetId="5082">
        <row r="4">
          <cell r="A4" t="str">
            <v>Clayey soil</v>
          </cell>
        </row>
      </sheetData>
      <sheetData sheetId="5083">
        <row r="4">
          <cell r="A4" t="str">
            <v>Clayey soil</v>
          </cell>
        </row>
      </sheetData>
      <sheetData sheetId="5084">
        <row r="4">
          <cell r="A4" t="str">
            <v>Clayey soil</v>
          </cell>
        </row>
      </sheetData>
      <sheetData sheetId="5085">
        <row r="4">
          <cell r="A4" t="str">
            <v>Clayey soil</v>
          </cell>
        </row>
      </sheetData>
      <sheetData sheetId="5086">
        <row r="4">
          <cell r="A4" t="str">
            <v>Clayey soil</v>
          </cell>
        </row>
      </sheetData>
      <sheetData sheetId="5087">
        <row r="4">
          <cell r="A4" t="str">
            <v>Clayey soil</v>
          </cell>
        </row>
      </sheetData>
      <sheetData sheetId="5088">
        <row r="4">
          <cell r="A4" t="str">
            <v>Clayey soil</v>
          </cell>
        </row>
      </sheetData>
      <sheetData sheetId="5089">
        <row r="4">
          <cell r="A4" t="str">
            <v>Clayey soil</v>
          </cell>
        </row>
      </sheetData>
      <sheetData sheetId="5090">
        <row r="4">
          <cell r="A4" t="str">
            <v>Clayey soil</v>
          </cell>
        </row>
      </sheetData>
      <sheetData sheetId="5091">
        <row r="4">
          <cell r="A4" t="str">
            <v>Clayey soil</v>
          </cell>
        </row>
      </sheetData>
      <sheetData sheetId="5092">
        <row r="4">
          <cell r="A4" t="str">
            <v>Clayey soil</v>
          </cell>
        </row>
      </sheetData>
      <sheetData sheetId="5093">
        <row r="4">
          <cell r="A4" t="str">
            <v>Clayey soil</v>
          </cell>
        </row>
      </sheetData>
      <sheetData sheetId="5094">
        <row r="4">
          <cell r="A4" t="str">
            <v>Clayey soil</v>
          </cell>
        </row>
      </sheetData>
      <sheetData sheetId="5095">
        <row r="4">
          <cell r="A4" t="str">
            <v>Clayey soil</v>
          </cell>
        </row>
      </sheetData>
      <sheetData sheetId="5096">
        <row r="4">
          <cell r="A4" t="str">
            <v>Clayey soil</v>
          </cell>
        </row>
      </sheetData>
      <sheetData sheetId="5097">
        <row r="4">
          <cell r="A4" t="str">
            <v>Clayey soil</v>
          </cell>
        </row>
      </sheetData>
      <sheetData sheetId="5098">
        <row r="4">
          <cell r="A4" t="str">
            <v>Clayey soil</v>
          </cell>
        </row>
      </sheetData>
      <sheetData sheetId="5099">
        <row r="4">
          <cell r="A4" t="str">
            <v>Clayey soil</v>
          </cell>
        </row>
      </sheetData>
      <sheetData sheetId="5100">
        <row r="4">
          <cell r="A4" t="str">
            <v>Clayey soil</v>
          </cell>
        </row>
      </sheetData>
      <sheetData sheetId="5101">
        <row r="4">
          <cell r="A4" t="str">
            <v>Clayey soil</v>
          </cell>
        </row>
      </sheetData>
      <sheetData sheetId="5102">
        <row r="4">
          <cell r="A4" t="str">
            <v>Clayey soil</v>
          </cell>
        </row>
      </sheetData>
      <sheetData sheetId="5103">
        <row r="4">
          <cell r="A4" t="str">
            <v>Clayey soil</v>
          </cell>
        </row>
      </sheetData>
      <sheetData sheetId="5104">
        <row r="4">
          <cell r="A4" t="str">
            <v>Clayey soil</v>
          </cell>
        </row>
      </sheetData>
      <sheetData sheetId="5105">
        <row r="4">
          <cell r="A4" t="str">
            <v>Clayey soil</v>
          </cell>
        </row>
      </sheetData>
      <sheetData sheetId="5106">
        <row r="4">
          <cell r="A4" t="str">
            <v>Clayey soil</v>
          </cell>
        </row>
      </sheetData>
      <sheetData sheetId="5107">
        <row r="4">
          <cell r="A4" t="str">
            <v>Clayey soil</v>
          </cell>
        </row>
      </sheetData>
      <sheetData sheetId="5108">
        <row r="4">
          <cell r="A4" t="str">
            <v>Clayey soil</v>
          </cell>
        </row>
      </sheetData>
      <sheetData sheetId="5109">
        <row r="4">
          <cell r="A4" t="str">
            <v>Clayey soil</v>
          </cell>
        </row>
      </sheetData>
      <sheetData sheetId="5110">
        <row r="4">
          <cell r="A4" t="str">
            <v>Clayey soil</v>
          </cell>
        </row>
      </sheetData>
      <sheetData sheetId="5111">
        <row r="4">
          <cell r="A4" t="str">
            <v>Clayey soil</v>
          </cell>
        </row>
      </sheetData>
      <sheetData sheetId="5112">
        <row r="4">
          <cell r="A4" t="str">
            <v>Clayey soil</v>
          </cell>
        </row>
      </sheetData>
      <sheetData sheetId="5113">
        <row r="4">
          <cell r="A4" t="str">
            <v>Clayey soil</v>
          </cell>
        </row>
      </sheetData>
      <sheetData sheetId="5114">
        <row r="4">
          <cell r="A4" t="str">
            <v>Clayey soil</v>
          </cell>
        </row>
      </sheetData>
      <sheetData sheetId="5115">
        <row r="4">
          <cell r="A4" t="str">
            <v>Clayey soil</v>
          </cell>
        </row>
      </sheetData>
      <sheetData sheetId="5116">
        <row r="4">
          <cell r="A4" t="str">
            <v>Clayey soil</v>
          </cell>
        </row>
      </sheetData>
      <sheetData sheetId="5117">
        <row r="4">
          <cell r="A4" t="str">
            <v>Clayey soil</v>
          </cell>
        </row>
      </sheetData>
      <sheetData sheetId="5118">
        <row r="4">
          <cell r="A4" t="str">
            <v>Clayey soil</v>
          </cell>
        </row>
      </sheetData>
      <sheetData sheetId="5119">
        <row r="4">
          <cell r="A4" t="str">
            <v>Clayey soil</v>
          </cell>
        </row>
      </sheetData>
      <sheetData sheetId="5120">
        <row r="4">
          <cell r="A4" t="str">
            <v>Clayey soil</v>
          </cell>
        </row>
      </sheetData>
      <sheetData sheetId="5121">
        <row r="4">
          <cell r="A4" t="str">
            <v>Clayey soil</v>
          </cell>
        </row>
      </sheetData>
      <sheetData sheetId="5122">
        <row r="4">
          <cell r="A4" t="str">
            <v>Clayey soil</v>
          </cell>
        </row>
      </sheetData>
      <sheetData sheetId="5123">
        <row r="4">
          <cell r="A4" t="str">
            <v>Clayey soil</v>
          </cell>
        </row>
      </sheetData>
      <sheetData sheetId="5124">
        <row r="4">
          <cell r="A4" t="str">
            <v>Clayey soil</v>
          </cell>
        </row>
      </sheetData>
      <sheetData sheetId="5125">
        <row r="4">
          <cell r="A4" t="str">
            <v>Clayey soil</v>
          </cell>
        </row>
      </sheetData>
      <sheetData sheetId="5126">
        <row r="4">
          <cell r="A4" t="str">
            <v>Clayey soil</v>
          </cell>
        </row>
      </sheetData>
      <sheetData sheetId="5127">
        <row r="4">
          <cell r="A4" t="str">
            <v>Clayey soil</v>
          </cell>
        </row>
      </sheetData>
      <sheetData sheetId="5128">
        <row r="4">
          <cell r="A4" t="str">
            <v>Clayey soil</v>
          </cell>
        </row>
      </sheetData>
      <sheetData sheetId="5129">
        <row r="4">
          <cell r="A4" t="str">
            <v>Clayey soil</v>
          </cell>
        </row>
      </sheetData>
      <sheetData sheetId="5130">
        <row r="4">
          <cell r="A4" t="str">
            <v>Clayey soil</v>
          </cell>
        </row>
      </sheetData>
      <sheetData sheetId="5131">
        <row r="4">
          <cell r="A4" t="str">
            <v>Clayey soil</v>
          </cell>
        </row>
      </sheetData>
      <sheetData sheetId="5132">
        <row r="4">
          <cell r="A4" t="str">
            <v>Clayey soil</v>
          </cell>
        </row>
      </sheetData>
      <sheetData sheetId="5133">
        <row r="4">
          <cell r="A4" t="str">
            <v>Clayey soil</v>
          </cell>
        </row>
      </sheetData>
      <sheetData sheetId="5134">
        <row r="4">
          <cell r="A4" t="str">
            <v>Clayey soil</v>
          </cell>
        </row>
      </sheetData>
      <sheetData sheetId="5135">
        <row r="4">
          <cell r="A4" t="str">
            <v>Clayey soil</v>
          </cell>
        </row>
      </sheetData>
      <sheetData sheetId="5136">
        <row r="4">
          <cell r="A4" t="str">
            <v>Clayey soil</v>
          </cell>
        </row>
      </sheetData>
      <sheetData sheetId="5137">
        <row r="4">
          <cell r="A4" t="str">
            <v>Clayey soil</v>
          </cell>
        </row>
      </sheetData>
      <sheetData sheetId="5138">
        <row r="4">
          <cell r="A4" t="str">
            <v>Clayey soil</v>
          </cell>
        </row>
      </sheetData>
      <sheetData sheetId="5139">
        <row r="4">
          <cell r="A4" t="str">
            <v>Clayey soil</v>
          </cell>
        </row>
      </sheetData>
      <sheetData sheetId="5140">
        <row r="4">
          <cell r="A4" t="str">
            <v>Clayey soil</v>
          </cell>
        </row>
      </sheetData>
      <sheetData sheetId="5141">
        <row r="4">
          <cell r="A4" t="str">
            <v>Clayey soil</v>
          </cell>
        </row>
      </sheetData>
      <sheetData sheetId="5142">
        <row r="4">
          <cell r="A4" t="str">
            <v>Clayey soil</v>
          </cell>
        </row>
      </sheetData>
      <sheetData sheetId="5143">
        <row r="4">
          <cell r="A4" t="str">
            <v>Clayey soil</v>
          </cell>
        </row>
      </sheetData>
      <sheetData sheetId="5144">
        <row r="4">
          <cell r="A4" t="str">
            <v>Clayey soil</v>
          </cell>
        </row>
      </sheetData>
      <sheetData sheetId="5145">
        <row r="4">
          <cell r="A4" t="str">
            <v>Clayey soil</v>
          </cell>
        </row>
      </sheetData>
      <sheetData sheetId="5146">
        <row r="4">
          <cell r="A4" t="str">
            <v>Clayey soil</v>
          </cell>
        </row>
      </sheetData>
      <sheetData sheetId="5147">
        <row r="4">
          <cell r="A4" t="str">
            <v>Clayey soil</v>
          </cell>
        </row>
      </sheetData>
      <sheetData sheetId="5148">
        <row r="4">
          <cell r="A4" t="str">
            <v>Clayey soil</v>
          </cell>
        </row>
      </sheetData>
      <sheetData sheetId="5149">
        <row r="4">
          <cell r="A4" t="str">
            <v>Clayey soil</v>
          </cell>
        </row>
      </sheetData>
      <sheetData sheetId="5150">
        <row r="4">
          <cell r="A4" t="str">
            <v>Clayey soil</v>
          </cell>
        </row>
      </sheetData>
      <sheetData sheetId="5151">
        <row r="4">
          <cell r="A4" t="str">
            <v>Clayey soil</v>
          </cell>
        </row>
      </sheetData>
      <sheetData sheetId="5152">
        <row r="4">
          <cell r="A4" t="str">
            <v>Clayey soil</v>
          </cell>
        </row>
      </sheetData>
      <sheetData sheetId="5153">
        <row r="4">
          <cell r="A4" t="str">
            <v>Clayey soil</v>
          </cell>
        </row>
      </sheetData>
      <sheetData sheetId="5154">
        <row r="4">
          <cell r="A4" t="str">
            <v>Clayey soil</v>
          </cell>
        </row>
      </sheetData>
      <sheetData sheetId="5155">
        <row r="4">
          <cell r="A4" t="str">
            <v>Clayey soil</v>
          </cell>
        </row>
      </sheetData>
      <sheetData sheetId="5156">
        <row r="4">
          <cell r="A4" t="str">
            <v>Clayey soil</v>
          </cell>
        </row>
      </sheetData>
      <sheetData sheetId="5157">
        <row r="4">
          <cell r="A4" t="str">
            <v>Clayey soil</v>
          </cell>
        </row>
      </sheetData>
      <sheetData sheetId="5158">
        <row r="4">
          <cell r="A4" t="str">
            <v>Clayey soil</v>
          </cell>
        </row>
      </sheetData>
      <sheetData sheetId="5159">
        <row r="4">
          <cell r="A4" t="str">
            <v>Clayey soil</v>
          </cell>
        </row>
      </sheetData>
      <sheetData sheetId="5160">
        <row r="4">
          <cell r="A4" t="str">
            <v>Clayey soil</v>
          </cell>
        </row>
      </sheetData>
      <sheetData sheetId="5161">
        <row r="4">
          <cell r="A4" t="str">
            <v>Clayey soil</v>
          </cell>
        </row>
      </sheetData>
      <sheetData sheetId="5162">
        <row r="4">
          <cell r="A4" t="str">
            <v>Clayey soil</v>
          </cell>
        </row>
      </sheetData>
      <sheetData sheetId="5163">
        <row r="4">
          <cell r="A4" t="str">
            <v>Clayey soil</v>
          </cell>
        </row>
      </sheetData>
      <sheetData sheetId="5164">
        <row r="4">
          <cell r="A4" t="str">
            <v>Clayey soil</v>
          </cell>
        </row>
      </sheetData>
      <sheetData sheetId="5165">
        <row r="4">
          <cell r="A4" t="str">
            <v>Clayey soil</v>
          </cell>
        </row>
      </sheetData>
      <sheetData sheetId="5166">
        <row r="4">
          <cell r="A4" t="str">
            <v>Clayey soil</v>
          </cell>
        </row>
      </sheetData>
      <sheetData sheetId="5167">
        <row r="4">
          <cell r="A4" t="str">
            <v>Clayey soil</v>
          </cell>
        </row>
      </sheetData>
      <sheetData sheetId="5168">
        <row r="4">
          <cell r="A4" t="str">
            <v>Clayey soil</v>
          </cell>
        </row>
      </sheetData>
      <sheetData sheetId="5169">
        <row r="4">
          <cell r="A4" t="str">
            <v>Clayey soil</v>
          </cell>
        </row>
      </sheetData>
      <sheetData sheetId="5170">
        <row r="4">
          <cell r="A4" t="str">
            <v>Clayey soil</v>
          </cell>
        </row>
      </sheetData>
      <sheetData sheetId="5171">
        <row r="4">
          <cell r="A4" t="str">
            <v>Clayey soil</v>
          </cell>
        </row>
      </sheetData>
      <sheetData sheetId="5172">
        <row r="4">
          <cell r="A4" t="str">
            <v>Clayey soil</v>
          </cell>
        </row>
      </sheetData>
      <sheetData sheetId="5173">
        <row r="4">
          <cell r="A4" t="str">
            <v>Clayey soil</v>
          </cell>
        </row>
      </sheetData>
      <sheetData sheetId="5174">
        <row r="4">
          <cell r="A4" t="str">
            <v>Clayey soil</v>
          </cell>
        </row>
      </sheetData>
      <sheetData sheetId="5175">
        <row r="4">
          <cell r="A4" t="str">
            <v>Clayey soil</v>
          </cell>
        </row>
      </sheetData>
      <sheetData sheetId="5176">
        <row r="4">
          <cell r="A4" t="str">
            <v>Clayey soil</v>
          </cell>
        </row>
      </sheetData>
      <sheetData sheetId="5177">
        <row r="4">
          <cell r="A4" t="str">
            <v>Clayey soil</v>
          </cell>
        </row>
      </sheetData>
      <sheetData sheetId="5178">
        <row r="4">
          <cell r="A4" t="str">
            <v>Clayey soil</v>
          </cell>
        </row>
      </sheetData>
      <sheetData sheetId="5179">
        <row r="4">
          <cell r="A4" t="str">
            <v>Clayey soil</v>
          </cell>
        </row>
      </sheetData>
      <sheetData sheetId="5180">
        <row r="4">
          <cell r="A4" t="str">
            <v>Clayey soil</v>
          </cell>
        </row>
      </sheetData>
      <sheetData sheetId="5181">
        <row r="4">
          <cell r="A4" t="str">
            <v>Clayey soil</v>
          </cell>
        </row>
      </sheetData>
      <sheetData sheetId="5182">
        <row r="4">
          <cell r="A4" t="str">
            <v>Clayey soil</v>
          </cell>
        </row>
      </sheetData>
      <sheetData sheetId="5183">
        <row r="4">
          <cell r="A4" t="str">
            <v>Clayey soil</v>
          </cell>
        </row>
      </sheetData>
      <sheetData sheetId="5184">
        <row r="4">
          <cell r="A4" t="str">
            <v>Clayey soil</v>
          </cell>
        </row>
      </sheetData>
      <sheetData sheetId="5185">
        <row r="4">
          <cell r="A4" t="str">
            <v>Clayey soil</v>
          </cell>
        </row>
      </sheetData>
      <sheetData sheetId="5186">
        <row r="4">
          <cell r="A4" t="str">
            <v>Clayey soil</v>
          </cell>
        </row>
      </sheetData>
      <sheetData sheetId="5187">
        <row r="4">
          <cell r="A4" t="str">
            <v>Clayey soil</v>
          </cell>
        </row>
      </sheetData>
      <sheetData sheetId="5188">
        <row r="4">
          <cell r="A4" t="str">
            <v>Clayey soil</v>
          </cell>
        </row>
      </sheetData>
      <sheetData sheetId="5189">
        <row r="4">
          <cell r="A4" t="str">
            <v>Clayey soil</v>
          </cell>
        </row>
      </sheetData>
      <sheetData sheetId="5190">
        <row r="4">
          <cell r="A4" t="str">
            <v>Clayey soil</v>
          </cell>
        </row>
      </sheetData>
      <sheetData sheetId="5191">
        <row r="4">
          <cell r="A4" t="str">
            <v>Clayey soil</v>
          </cell>
        </row>
      </sheetData>
      <sheetData sheetId="5192">
        <row r="4">
          <cell r="A4" t="str">
            <v>Clayey soil</v>
          </cell>
        </row>
      </sheetData>
      <sheetData sheetId="5193">
        <row r="4">
          <cell r="A4" t="str">
            <v>Clayey soil</v>
          </cell>
        </row>
      </sheetData>
      <sheetData sheetId="5194">
        <row r="4">
          <cell r="A4" t="str">
            <v>Clayey soil</v>
          </cell>
        </row>
      </sheetData>
      <sheetData sheetId="5195">
        <row r="4">
          <cell r="A4" t="str">
            <v>Clayey soil</v>
          </cell>
        </row>
      </sheetData>
      <sheetData sheetId="5196">
        <row r="4">
          <cell r="A4" t="str">
            <v>Clayey soil</v>
          </cell>
        </row>
      </sheetData>
      <sheetData sheetId="5197">
        <row r="4">
          <cell r="A4" t="str">
            <v>Clayey soil</v>
          </cell>
        </row>
      </sheetData>
      <sheetData sheetId="5198">
        <row r="4">
          <cell r="A4" t="str">
            <v>Clayey soil</v>
          </cell>
        </row>
      </sheetData>
      <sheetData sheetId="5199">
        <row r="4">
          <cell r="A4" t="str">
            <v>Clayey soil</v>
          </cell>
        </row>
      </sheetData>
      <sheetData sheetId="5200">
        <row r="4">
          <cell r="A4" t="str">
            <v>Clayey soil</v>
          </cell>
        </row>
      </sheetData>
      <sheetData sheetId="5201">
        <row r="4">
          <cell r="A4" t="str">
            <v>Clayey soil</v>
          </cell>
        </row>
      </sheetData>
      <sheetData sheetId="5202">
        <row r="4">
          <cell r="A4" t="str">
            <v>Clayey soil</v>
          </cell>
        </row>
      </sheetData>
      <sheetData sheetId="5203">
        <row r="4">
          <cell r="A4" t="str">
            <v>Clayey soil</v>
          </cell>
        </row>
      </sheetData>
      <sheetData sheetId="5204">
        <row r="4">
          <cell r="A4" t="str">
            <v>Clayey soil</v>
          </cell>
        </row>
      </sheetData>
      <sheetData sheetId="5205">
        <row r="4">
          <cell r="A4" t="str">
            <v>Clayey soil</v>
          </cell>
        </row>
      </sheetData>
      <sheetData sheetId="5206">
        <row r="4">
          <cell r="A4" t="str">
            <v>Clayey soil</v>
          </cell>
        </row>
      </sheetData>
      <sheetData sheetId="5207">
        <row r="4">
          <cell r="A4" t="str">
            <v>Clayey soil</v>
          </cell>
        </row>
      </sheetData>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ow r="4">
          <cell r="A4" t="str">
            <v>Clayey soil</v>
          </cell>
        </row>
      </sheetData>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ow r="4">
          <cell r="A4" t="str">
            <v>Clayey soil</v>
          </cell>
        </row>
      </sheetData>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ow r="4">
          <cell r="A4" t="str">
            <v>Clayey soil</v>
          </cell>
        </row>
      </sheetData>
      <sheetData sheetId="5273">
        <row r="4">
          <cell r="A4" t="str">
            <v>Clayey soil</v>
          </cell>
        </row>
      </sheetData>
      <sheetData sheetId="5274">
        <row r="4">
          <cell r="A4" t="str">
            <v>Clayey soil</v>
          </cell>
        </row>
      </sheetData>
      <sheetData sheetId="5275">
        <row r="4">
          <cell r="A4" t="str">
            <v>Clayey soil</v>
          </cell>
        </row>
      </sheetData>
      <sheetData sheetId="5276">
        <row r="4">
          <cell r="A4" t="str">
            <v>Clayey soil</v>
          </cell>
        </row>
      </sheetData>
      <sheetData sheetId="5277">
        <row r="4">
          <cell r="A4" t="str">
            <v>Clayey soil</v>
          </cell>
        </row>
      </sheetData>
      <sheetData sheetId="5278">
        <row r="4">
          <cell r="A4" t="str">
            <v>Clayey soil</v>
          </cell>
        </row>
      </sheetData>
      <sheetData sheetId="5279">
        <row r="4">
          <cell r="A4" t="str">
            <v>Clayey soil</v>
          </cell>
        </row>
      </sheetData>
      <sheetData sheetId="5280">
        <row r="4">
          <cell r="A4" t="str">
            <v>Clayey soil</v>
          </cell>
        </row>
      </sheetData>
      <sheetData sheetId="5281">
        <row r="4">
          <cell r="A4" t="str">
            <v>Clayey soil</v>
          </cell>
        </row>
      </sheetData>
      <sheetData sheetId="5282">
        <row r="4">
          <cell r="A4" t="str">
            <v>Clayey soil</v>
          </cell>
        </row>
      </sheetData>
      <sheetData sheetId="5283">
        <row r="4">
          <cell r="A4" t="str">
            <v>Clayey soil</v>
          </cell>
        </row>
      </sheetData>
      <sheetData sheetId="5284">
        <row r="4">
          <cell r="A4" t="str">
            <v>Clayey soil</v>
          </cell>
        </row>
      </sheetData>
      <sheetData sheetId="5285">
        <row r="4">
          <cell r="A4" t="str">
            <v>Clayey soil</v>
          </cell>
        </row>
      </sheetData>
      <sheetData sheetId="5286">
        <row r="4">
          <cell r="A4" t="str">
            <v>Clayey soil</v>
          </cell>
        </row>
      </sheetData>
      <sheetData sheetId="5287">
        <row r="4">
          <cell r="A4" t="str">
            <v>Clayey soil</v>
          </cell>
        </row>
      </sheetData>
      <sheetData sheetId="5288">
        <row r="4">
          <cell r="A4" t="str">
            <v>Clayey soil</v>
          </cell>
        </row>
      </sheetData>
      <sheetData sheetId="5289">
        <row r="4">
          <cell r="A4" t="str">
            <v>Clayey soil</v>
          </cell>
        </row>
      </sheetData>
      <sheetData sheetId="5290">
        <row r="4">
          <cell r="A4" t="str">
            <v>Clayey soil</v>
          </cell>
        </row>
      </sheetData>
      <sheetData sheetId="5291">
        <row r="4">
          <cell r="A4" t="str">
            <v>Clayey soil</v>
          </cell>
        </row>
      </sheetData>
      <sheetData sheetId="5292">
        <row r="4">
          <cell r="A4" t="str">
            <v>Clayey soil</v>
          </cell>
        </row>
      </sheetData>
      <sheetData sheetId="5293">
        <row r="4">
          <cell r="A4" t="str">
            <v>Clayey soil</v>
          </cell>
        </row>
      </sheetData>
      <sheetData sheetId="5294">
        <row r="4">
          <cell r="A4" t="str">
            <v>Clayey soil</v>
          </cell>
        </row>
      </sheetData>
      <sheetData sheetId="5295">
        <row r="4">
          <cell r="A4" t="str">
            <v>Clayey soil</v>
          </cell>
        </row>
      </sheetData>
      <sheetData sheetId="5296">
        <row r="4">
          <cell r="A4" t="str">
            <v>Clayey soil</v>
          </cell>
        </row>
      </sheetData>
      <sheetData sheetId="5297">
        <row r="4">
          <cell r="A4" t="str">
            <v>Clayey soil</v>
          </cell>
        </row>
      </sheetData>
      <sheetData sheetId="5298">
        <row r="4">
          <cell r="A4" t="str">
            <v>Clayey soil</v>
          </cell>
        </row>
      </sheetData>
      <sheetData sheetId="5299">
        <row r="4">
          <cell r="A4" t="str">
            <v>Clayey soil</v>
          </cell>
        </row>
      </sheetData>
      <sheetData sheetId="5300">
        <row r="4">
          <cell r="A4" t="str">
            <v>Clayey soil</v>
          </cell>
        </row>
      </sheetData>
      <sheetData sheetId="5301">
        <row r="4">
          <cell r="A4" t="str">
            <v>Clayey soil</v>
          </cell>
        </row>
      </sheetData>
      <sheetData sheetId="5302">
        <row r="4">
          <cell r="A4" t="str">
            <v>Clayey soil</v>
          </cell>
        </row>
      </sheetData>
      <sheetData sheetId="5303">
        <row r="4">
          <cell r="A4" t="str">
            <v>Clayey soil</v>
          </cell>
        </row>
      </sheetData>
      <sheetData sheetId="5304">
        <row r="4">
          <cell r="A4" t="str">
            <v>Clayey soil</v>
          </cell>
        </row>
      </sheetData>
      <sheetData sheetId="5305">
        <row r="4">
          <cell r="A4" t="str">
            <v>Clayey soil</v>
          </cell>
        </row>
      </sheetData>
      <sheetData sheetId="5306">
        <row r="4">
          <cell r="A4" t="str">
            <v>Clayey soil</v>
          </cell>
        </row>
      </sheetData>
      <sheetData sheetId="5307">
        <row r="4">
          <cell r="A4" t="str">
            <v>Clayey soil</v>
          </cell>
        </row>
      </sheetData>
      <sheetData sheetId="5308">
        <row r="4">
          <cell r="A4" t="str">
            <v>Clayey soil</v>
          </cell>
        </row>
      </sheetData>
      <sheetData sheetId="5309">
        <row r="4">
          <cell r="A4" t="str">
            <v>Clayey soil</v>
          </cell>
        </row>
      </sheetData>
      <sheetData sheetId="5310">
        <row r="4">
          <cell r="A4" t="str">
            <v>Clayey soil</v>
          </cell>
        </row>
      </sheetData>
      <sheetData sheetId="5311">
        <row r="4">
          <cell r="A4" t="str">
            <v>Clayey soil</v>
          </cell>
        </row>
      </sheetData>
      <sheetData sheetId="5312">
        <row r="4">
          <cell r="A4" t="str">
            <v>Clayey soil</v>
          </cell>
        </row>
      </sheetData>
      <sheetData sheetId="5313">
        <row r="4">
          <cell r="A4" t="str">
            <v>Clayey soil</v>
          </cell>
        </row>
      </sheetData>
      <sheetData sheetId="5314">
        <row r="4">
          <cell r="A4" t="str">
            <v>Clayey soil</v>
          </cell>
        </row>
      </sheetData>
      <sheetData sheetId="5315">
        <row r="4">
          <cell r="A4" t="str">
            <v>Clayey soil</v>
          </cell>
        </row>
      </sheetData>
      <sheetData sheetId="5316">
        <row r="4">
          <cell r="A4" t="str">
            <v>Clayey soil</v>
          </cell>
        </row>
      </sheetData>
      <sheetData sheetId="5317">
        <row r="4">
          <cell r="A4" t="str">
            <v>Clayey soil</v>
          </cell>
        </row>
      </sheetData>
      <sheetData sheetId="5318">
        <row r="4">
          <cell r="A4" t="str">
            <v>Clayey soil</v>
          </cell>
        </row>
      </sheetData>
      <sheetData sheetId="5319">
        <row r="4">
          <cell r="A4" t="str">
            <v>Clayey soil</v>
          </cell>
        </row>
      </sheetData>
      <sheetData sheetId="5320">
        <row r="4">
          <cell r="A4" t="str">
            <v>Clayey soil</v>
          </cell>
        </row>
      </sheetData>
      <sheetData sheetId="5321">
        <row r="4">
          <cell r="A4" t="str">
            <v>Clayey soil</v>
          </cell>
        </row>
      </sheetData>
      <sheetData sheetId="5322">
        <row r="4">
          <cell r="A4" t="str">
            <v>Clayey soil</v>
          </cell>
        </row>
      </sheetData>
      <sheetData sheetId="5323">
        <row r="4">
          <cell r="A4" t="str">
            <v>Clayey soil</v>
          </cell>
        </row>
      </sheetData>
      <sheetData sheetId="5324">
        <row r="4">
          <cell r="A4" t="str">
            <v>Clayey soil</v>
          </cell>
        </row>
      </sheetData>
      <sheetData sheetId="5325">
        <row r="4">
          <cell r="A4" t="str">
            <v>Clayey soil</v>
          </cell>
        </row>
      </sheetData>
      <sheetData sheetId="5326">
        <row r="4">
          <cell r="A4" t="str">
            <v>Clayey soil</v>
          </cell>
        </row>
      </sheetData>
      <sheetData sheetId="5327">
        <row r="4">
          <cell r="A4" t="str">
            <v>Clayey soil</v>
          </cell>
        </row>
      </sheetData>
      <sheetData sheetId="5328">
        <row r="4">
          <cell r="A4" t="str">
            <v>Clayey soil</v>
          </cell>
        </row>
      </sheetData>
      <sheetData sheetId="5329">
        <row r="4">
          <cell r="A4" t="str">
            <v>Clayey soil</v>
          </cell>
        </row>
      </sheetData>
      <sheetData sheetId="5330">
        <row r="4">
          <cell r="A4" t="str">
            <v>Clayey soil</v>
          </cell>
        </row>
      </sheetData>
      <sheetData sheetId="5331">
        <row r="4">
          <cell r="A4" t="str">
            <v>Clayey soil</v>
          </cell>
        </row>
      </sheetData>
      <sheetData sheetId="5332">
        <row r="4">
          <cell r="A4" t="str">
            <v>Clayey soil</v>
          </cell>
        </row>
      </sheetData>
      <sheetData sheetId="5333">
        <row r="4">
          <cell r="A4" t="str">
            <v>Clayey soil</v>
          </cell>
        </row>
      </sheetData>
      <sheetData sheetId="5334">
        <row r="4">
          <cell r="A4" t="str">
            <v>Clayey soil</v>
          </cell>
        </row>
      </sheetData>
      <sheetData sheetId="5335">
        <row r="4">
          <cell r="A4" t="str">
            <v>Clayey soil</v>
          </cell>
        </row>
      </sheetData>
      <sheetData sheetId="5336">
        <row r="4">
          <cell r="A4" t="str">
            <v>Clayey soil</v>
          </cell>
        </row>
      </sheetData>
      <sheetData sheetId="5337">
        <row r="4">
          <cell r="A4" t="str">
            <v>Clayey soil</v>
          </cell>
        </row>
      </sheetData>
      <sheetData sheetId="5338">
        <row r="4">
          <cell r="A4" t="str">
            <v>Clayey soil</v>
          </cell>
        </row>
      </sheetData>
      <sheetData sheetId="5339">
        <row r="4">
          <cell r="A4" t="str">
            <v>Clayey soil</v>
          </cell>
        </row>
      </sheetData>
      <sheetData sheetId="5340">
        <row r="4">
          <cell r="A4" t="str">
            <v>Clayey soil</v>
          </cell>
        </row>
      </sheetData>
      <sheetData sheetId="5341">
        <row r="4">
          <cell r="A4" t="str">
            <v>Clayey soil</v>
          </cell>
        </row>
      </sheetData>
      <sheetData sheetId="5342">
        <row r="4">
          <cell r="A4" t="str">
            <v>Clayey soil</v>
          </cell>
        </row>
      </sheetData>
      <sheetData sheetId="5343">
        <row r="4">
          <cell r="A4" t="str">
            <v>Clayey soil</v>
          </cell>
        </row>
      </sheetData>
      <sheetData sheetId="5344">
        <row r="4">
          <cell r="A4" t="str">
            <v>Clayey soil</v>
          </cell>
        </row>
      </sheetData>
      <sheetData sheetId="5345">
        <row r="4">
          <cell r="A4" t="str">
            <v>Clayey soil</v>
          </cell>
        </row>
      </sheetData>
      <sheetData sheetId="5346">
        <row r="4">
          <cell r="A4" t="str">
            <v>Clayey soil</v>
          </cell>
        </row>
      </sheetData>
      <sheetData sheetId="5347">
        <row r="4">
          <cell r="A4" t="str">
            <v>Clayey soil</v>
          </cell>
        </row>
      </sheetData>
      <sheetData sheetId="5348">
        <row r="4">
          <cell r="A4" t="str">
            <v>Clayey soil</v>
          </cell>
        </row>
      </sheetData>
      <sheetData sheetId="5349">
        <row r="4">
          <cell r="A4" t="str">
            <v>Clayey soil</v>
          </cell>
        </row>
      </sheetData>
      <sheetData sheetId="5350">
        <row r="4">
          <cell r="A4" t="str">
            <v>Clayey soil</v>
          </cell>
        </row>
      </sheetData>
      <sheetData sheetId="5351">
        <row r="4">
          <cell r="A4" t="str">
            <v>Clayey soil</v>
          </cell>
        </row>
      </sheetData>
      <sheetData sheetId="5352">
        <row r="4">
          <cell r="A4" t="str">
            <v>Clayey soil</v>
          </cell>
        </row>
      </sheetData>
      <sheetData sheetId="5353">
        <row r="4">
          <cell r="A4" t="str">
            <v>Clayey soil</v>
          </cell>
        </row>
      </sheetData>
      <sheetData sheetId="5354">
        <row r="4">
          <cell r="A4" t="str">
            <v>Clayey soil</v>
          </cell>
        </row>
      </sheetData>
      <sheetData sheetId="5355">
        <row r="4">
          <cell r="A4" t="str">
            <v>Clayey soil</v>
          </cell>
        </row>
      </sheetData>
      <sheetData sheetId="5356">
        <row r="4">
          <cell r="A4" t="str">
            <v>Clayey soil</v>
          </cell>
        </row>
      </sheetData>
      <sheetData sheetId="5357">
        <row r="4">
          <cell r="A4" t="str">
            <v>Clayey soil</v>
          </cell>
        </row>
      </sheetData>
      <sheetData sheetId="5358">
        <row r="4">
          <cell r="A4" t="str">
            <v>Clayey soil</v>
          </cell>
        </row>
      </sheetData>
      <sheetData sheetId="5359">
        <row r="4">
          <cell r="A4" t="str">
            <v>Clayey soil</v>
          </cell>
        </row>
      </sheetData>
      <sheetData sheetId="5360">
        <row r="4">
          <cell r="A4" t="str">
            <v>Clayey soil</v>
          </cell>
        </row>
      </sheetData>
      <sheetData sheetId="5361">
        <row r="4">
          <cell r="A4" t="str">
            <v>Clayey soil</v>
          </cell>
        </row>
      </sheetData>
      <sheetData sheetId="5362">
        <row r="4">
          <cell r="A4" t="str">
            <v>Clayey soil</v>
          </cell>
        </row>
      </sheetData>
      <sheetData sheetId="5363">
        <row r="4">
          <cell r="A4" t="str">
            <v>Clayey soil</v>
          </cell>
        </row>
      </sheetData>
      <sheetData sheetId="5364">
        <row r="4">
          <cell r="A4" t="str">
            <v>Clayey soil</v>
          </cell>
        </row>
      </sheetData>
      <sheetData sheetId="5365">
        <row r="4">
          <cell r="A4" t="str">
            <v>Clayey soil</v>
          </cell>
        </row>
      </sheetData>
      <sheetData sheetId="5366">
        <row r="4">
          <cell r="A4" t="str">
            <v>Clayey soil</v>
          </cell>
        </row>
      </sheetData>
      <sheetData sheetId="5367">
        <row r="4">
          <cell r="A4" t="str">
            <v>Clayey soil</v>
          </cell>
        </row>
      </sheetData>
      <sheetData sheetId="5368">
        <row r="4">
          <cell r="A4" t="str">
            <v>Clayey soil</v>
          </cell>
        </row>
      </sheetData>
      <sheetData sheetId="5369">
        <row r="4">
          <cell r="A4" t="str">
            <v>Clayey soil</v>
          </cell>
        </row>
      </sheetData>
      <sheetData sheetId="5370">
        <row r="4">
          <cell r="A4" t="str">
            <v>Clayey soil</v>
          </cell>
        </row>
      </sheetData>
      <sheetData sheetId="5371">
        <row r="4">
          <cell r="A4" t="str">
            <v>Clayey soil</v>
          </cell>
        </row>
      </sheetData>
      <sheetData sheetId="5372">
        <row r="4">
          <cell r="A4" t="str">
            <v>Clayey soil</v>
          </cell>
        </row>
      </sheetData>
      <sheetData sheetId="5373">
        <row r="4">
          <cell r="A4" t="str">
            <v>Clayey soil</v>
          </cell>
        </row>
      </sheetData>
      <sheetData sheetId="5374">
        <row r="4">
          <cell r="A4" t="str">
            <v>Clayey soil</v>
          </cell>
        </row>
      </sheetData>
      <sheetData sheetId="5375">
        <row r="4">
          <cell r="A4" t="str">
            <v>Clayey soil</v>
          </cell>
        </row>
      </sheetData>
      <sheetData sheetId="5376">
        <row r="4">
          <cell r="A4" t="str">
            <v>Clayey soil</v>
          </cell>
        </row>
      </sheetData>
      <sheetData sheetId="5377">
        <row r="4">
          <cell r="A4" t="str">
            <v>Clayey soil</v>
          </cell>
        </row>
      </sheetData>
      <sheetData sheetId="5378">
        <row r="4">
          <cell r="A4" t="str">
            <v>Clayey soil</v>
          </cell>
        </row>
      </sheetData>
      <sheetData sheetId="5379">
        <row r="4">
          <cell r="A4" t="str">
            <v>Clayey soil</v>
          </cell>
        </row>
      </sheetData>
      <sheetData sheetId="5380">
        <row r="4">
          <cell r="A4" t="str">
            <v>Clayey soil</v>
          </cell>
        </row>
      </sheetData>
      <sheetData sheetId="5381">
        <row r="4">
          <cell r="A4" t="str">
            <v>Clayey soil</v>
          </cell>
        </row>
      </sheetData>
      <sheetData sheetId="5382">
        <row r="4">
          <cell r="A4" t="str">
            <v>Clayey soil</v>
          </cell>
        </row>
      </sheetData>
      <sheetData sheetId="5383">
        <row r="4">
          <cell r="A4" t="str">
            <v>Clayey soil</v>
          </cell>
        </row>
      </sheetData>
      <sheetData sheetId="5384">
        <row r="4">
          <cell r="A4" t="str">
            <v>Clayey soil</v>
          </cell>
        </row>
      </sheetData>
      <sheetData sheetId="5385">
        <row r="4">
          <cell r="A4" t="str">
            <v>Clayey soil</v>
          </cell>
        </row>
      </sheetData>
      <sheetData sheetId="5386">
        <row r="4">
          <cell r="A4" t="str">
            <v>Clayey soil</v>
          </cell>
        </row>
      </sheetData>
      <sheetData sheetId="5387">
        <row r="4">
          <cell r="A4" t="str">
            <v>Clayey soil</v>
          </cell>
        </row>
      </sheetData>
      <sheetData sheetId="5388">
        <row r="4">
          <cell r="A4" t="str">
            <v>Clayey soil</v>
          </cell>
        </row>
      </sheetData>
      <sheetData sheetId="5389">
        <row r="4">
          <cell r="A4" t="str">
            <v>Clayey soil</v>
          </cell>
        </row>
      </sheetData>
      <sheetData sheetId="5390">
        <row r="4">
          <cell r="A4" t="str">
            <v>Clayey soil</v>
          </cell>
        </row>
      </sheetData>
      <sheetData sheetId="5391">
        <row r="4">
          <cell r="A4" t="str">
            <v>Clayey soil</v>
          </cell>
        </row>
      </sheetData>
      <sheetData sheetId="5392">
        <row r="4">
          <cell r="A4" t="str">
            <v>Clayey soil</v>
          </cell>
        </row>
      </sheetData>
      <sheetData sheetId="5393">
        <row r="4">
          <cell r="A4" t="str">
            <v>Clayey soil</v>
          </cell>
        </row>
      </sheetData>
      <sheetData sheetId="5394">
        <row r="4">
          <cell r="A4" t="str">
            <v>Clayey soil</v>
          </cell>
        </row>
      </sheetData>
      <sheetData sheetId="5395">
        <row r="4">
          <cell r="A4" t="str">
            <v>Clayey soil</v>
          </cell>
        </row>
      </sheetData>
      <sheetData sheetId="5396">
        <row r="4">
          <cell r="A4" t="str">
            <v>Clayey soil</v>
          </cell>
        </row>
      </sheetData>
      <sheetData sheetId="5397">
        <row r="4">
          <cell r="A4" t="str">
            <v>Clayey soil</v>
          </cell>
        </row>
      </sheetData>
      <sheetData sheetId="5398">
        <row r="4">
          <cell r="A4" t="str">
            <v>Clayey soil</v>
          </cell>
        </row>
      </sheetData>
      <sheetData sheetId="5399">
        <row r="4">
          <cell r="A4" t="str">
            <v>Clayey soil</v>
          </cell>
        </row>
      </sheetData>
      <sheetData sheetId="5400">
        <row r="4">
          <cell r="A4" t="str">
            <v>Clayey soil</v>
          </cell>
        </row>
      </sheetData>
      <sheetData sheetId="5401">
        <row r="4">
          <cell r="A4" t="str">
            <v>Clayey soil</v>
          </cell>
        </row>
      </sheetData>
      <sheetData sheetId="5402">
        <row r="4">
          <cell r="A4" t="str">
            <v>Clayey soil</v>
          </cell>
        </row>
      </sheetData>
      <sheetData sheetId="5403">
        <row r="4">
          <cell r="A4" t="str">
            <v>Clayey soil</v>
          </cell>
        </row>
      </sheetData>
      <sheetData sheetId="5404">
        <row r="4">
          <cell r="A4" t="str">
            <v>Clayey soil</v>
          </cell>
        </row>
      </sheetData>
      <sheetData sheetId="5405">
        <row r="4">
          <cell r="A4" t="str">
            <v>Clayey soil</v>
          </cell>
        </row>
      </sheetData>
      <sheetData sheetId="5406">
        <row r="4">
          <cell r="A4" t="str">
            <v>Clayey soil</v>
          </cell>
        </row>
      </sheetData>
      <sheetData sheetId="5407">
        <row r="4">
          <cell r="A4" t="str">
            <v>Clayey soil</v>
          </cell>
        </row>
      </sheetData>
      <sheetData sheetId="5408">
        <row r="4">
          <cell r="A4" t="str">
            <v>Clayey soil</v>
          </cell>
        </row>
      </sheetData>
      <sheetData sheetId="5409">
        <row r="4">
          <cell r="A4" t="str">
            <v>Clayey soil</v>
          </cell>
        </row>
      </sheetData>
      <sheetData sheetId="5410">
        <row r="4">
          <cell r="A4" t="str">
            <v>Clayey soil</v>
          </cell>
        </row>
      </sheetData>
      <sheetData sheetId="5411">
        <row r="4">
          <cell r="A4" t="str">
            <v>Clayey soil</v>
          </cell>
        </row>
      </sheetData>
      <sheetData sheetId="5412">
        <row r="4">
          <cell r="A4" t="str">
            <v>Clayey soil</v>
          </cell>
        </row>
      </sheetData>
      <sheetData sheetId="5413">
        <row r="4">
          <cell r="A4" t="str">
            <v>Clayey soil</v>
          </cell>
        </row>
      </sheetData>
      <sheetData sheetId="5414">
        <row r="4">
          <cell r="A4" t="str">
            <v>Clayey soil</v>
          </cell>
        </row>
      </sheetData>
      <sheetData sheetId="5415">
        <row r="4">
          <cell r="A4" t="str">
            <v>Clayey soil</v>
          </cell>
        </row>
      </sheetData>
      <sheetData sheetId="5416">
        <row r="4">
          <cell r="A4" t="str">
            <v>Clayey soil</v>
          </cell>
        </row>
      </sheetData>
      <sheetData sheetId="5417">
        <row r="4">
          <cell r="A4" t="str">
            <v>Clayey soil</v>
          </cell>
        </row>
      </sheetData>
      <sheetData sheetId="5418">
        <row r="4">
          <cell r="A4" t="str">
            <v>Clayey soil</v>
          </cell>
        </row>
      </sheetData>
      <sheetData sheetId="5419">
        <row r="4">
          <cell r="A4" t="str">
            <v>Clayey soil</v>
          </cell>
        </row>
      </sheetData>
      <sheetData sheetId="5420">
        <row r="4">
          <cell r="A4" t="str">
            <v>Clayey soil</v>
          </cell>
        </row>
      </sheetData>
      <sheetData sheetId="5421">
        <row r="4">
          <cell r="A4" t="str">
            <v>Clayey soil</v>
          </cell>
        </row>
      </sheetData>
      <sheetData sheetId="5422">
        <row r="4">
          <cell r="A4" t="str">
            <v>Clayey soil</v>
          </cell>
        </row>
      </sheetData>
      <sheetData sheetId="5423">
        <row r="4">
          <cell r="A4" t="str">
            <v>Clayey soil</v>
          </cell>
        </row>
      </sheetData>
      <sheetData sheetId="5424">
        <row r="4">
          <cell r="A4" t="str">
            <v>Clayey soil</v>
          </cell>
        </row>
      </sheetData>
      <sheetData sheetId="5425">
        <row r="4">
          <cell r="A4" t="str">
            <v>Clayey soil</v>
          </cell>
        </row>
      </sheetData>
      <sheetData sheetId="5426">
        <row r="4">
          <cell r="A4" t="str">
            <v>Clayey soil</v>
          </cell>
        </row>
      </sheetData>
      <sheetData sheetId="5427">
        <row r="4">
          <cell r="A4" t="str">
            <v>Clayey soil</v>
          </cell>
        </row>
      </sheetData>
      <sheetData sheetId="5428">
        <row r="4">
          <cell r="A4" t="str">
            <v>Clayey soil</v>
          </cell>
        </row>
      </sheetData>
      <sheetData sheetId="5429">
        <row r="4">
          <cell r="A4" t="str">
            <v>Clayey soil</v>
          </cell>
        </row>
      </sheetData>
      <sheetData sheetId="5430">
        <row r="4">
          <cell r="A4" t="str">
            <v>Clayey soil</v>
          </cell>
        </row>
      </sheetData>
      <sheetData sheetId="5431">
        <row r="4">
          <cell r="A4" t="str">
            <v>Clayey soil</v>
          </cell>
        </row>
      </sheetData>
      <sheetData sheetId="5432">
        <row r="4">
          <cell r="A4" t="str">
            <v>Clayey soil</v>
          </cell>
        </row>
      </sheetData>
      <sheetData sheetId="5433">
        <row r="4">
          <cell r="A4" t="str">
            <v>Clayey soil</v>
          </cell>
        </row>
      </sheetData>
      <sheetData sheetId="5434">
        <row r="4">
          <cell r="A4" t="str">
            <v>Clayey soil</v>
          </cell>
        </row>
      </sheetData>
      <sheetData sheetId="5435">
        <row r="4">
          <cell r="A4" t="str">
            <v>Clayey soil</v>
          </cell>
        </row>
      </sheetData>
      <sheetData sheetId="5436">
        <row r="4">
          <cell r="A4" t="str">
            <v>Clayey soil</v>
          </cell>
        </row>
      </sheetData>
      <sheetData sheetId="5437">
        <row r="4">
          <cell r="A4" t="str">
            <v>Clayey soil</v>
          </cell>
        </row>
      </sheetData>
      <sheetData sheetId="5438">
        <row r="4">
          <cell r="A4" t="str">
            <v>Clayey soil</v>
          </cell>
        </row>
      </sheetData>
      <sheetData sheetId="5439">
        <row r="4">
          <cell r="A4" t="str">
            <v>Clayey soil</v>
          </cell>
        </row>
      </sheetData>
      <sheetData sheetId="5440">
        <row r="4">
          <cell r="A4" t="str">
            <v>Clayey soil</v>
          </cell>
        </row>
      </sheetData>
      <sheetData sheetId="5441">
        <row r="4">
          <cell r="A4" t="str">
            <v>Clayey soil</v>
          </cell>
        </row>
      </sheetData>
      <sheetData sheetId="5442">
        <row r="4">
          <cell r="A4" t="str">
            <v>Clayey soil</v>
          </cell>
        </row>
      </sheetData>
      <sheetData sheetId="5443">
        <row r="4">
          <cell r="A4" t="str">
            <v>Clayey soil</v>
          </cell>
        </row>
      </sheetData>
      <sheetData sheetId="5444">
        <row r="4">
          <cell r="A4" t="str">
            <v>Clayey soil</v>
          </cell>
        </row>
      </sheetData>
      <sheetData sheetId="5445">
        <row r="4">
          <cell r="A4" t="str">
            <v>Clayey soil</v>
          </cell>
        </row>
      </sheetData>
      <sheetData sheetId="5446">
        <row r="4">
          <cell r="A4" t="str">
            <v>Clayey soil</v>
          </cell>
        </row>
      </sheetData>
      <sheetData sheetId="5447">
        <row r="4">
          <cell r="A4" t="str">
            <v>Clayey soil</v>
          </cell>
        </row>
      </sheetData>
      <sheetData sheetId="5448">
        <row r="4">
          <cell r="A4" t="str">
            <v>Clayey soil</v>
          </cell>
        </row>
      </sheetData>
      <sheetData sheetId="5449">
        <row r="4">
          <cell r="A4" t="str">
            <v>Clayey soil</v>
          </cell>
        </row>
      </sheetData>
      <sheetData sheetId="5450">
        <row r="4">
          <cell r="A4" t="str">
            <v>Clayey soil</v>
          </cell>
        </row>
      </sheetData>
      <sheetData sheetId="5451">
        <row r="4">
          <cell r="A4" t="str">
            <v>Clayey soil</v>
          </cell>
        </row>
      </sheetData>
      <sheetData sheetId="5452">
        <row r="4">
          <cell r="A4" t="str">
            <v>Clayey soil</v>
          </cell>
        </row>
      </sheetData>
      <sheetData sheetId="5453">
        <row r="4">
          <cell r="A4" t="str">
            <v>Clayey soil</v>
          </cell>
        </row>
      </sheetData>
      <sheetData sheetId="5454">
        <row r="4">
          <cell r="A4" t="str">
            <v>Clayey soil</v>
          </cell>
        </row>
      </sheetData>
      <sheetData sheetId="5455">
        <row r="4">
          <cell r="A4" t="str">
            <v>Clayey soil</v>
          </cell>
        </row>
      </sheetData>
      <sheetData sheetId="5456">
        <row r="4">
          <cell r="A4" t="str">
            <v>Clayey soil</v>
          </cell>
        </row>
      </sheetData>
      <sheetData sheetId="5457">
        <row r="4">
          <cell r="A4" t="str">
            <v>Clayey soil</v>
          </cell>
        </row>
      </sheetData>
      <sheetData sheetId="5458">
        <row r="4">
          <cell r="A4" t="str">
            <v>Clayey soil</v>
          </cell>
        </row>
      </sheetData>
      <sheetData sheetId="5459">
        <row r="4">
          <cell r="A4" t="str">
            <v>Clayey soil</v>
          </cell>
        </row>
      </sheetData>
      <sheetData sheetId="5460">
        <row r="4">
          <cell r="A4" t="str">
            <v>Clayey soil</v>
          </cell>
        </row>
      </sheetData>
      <sheetData sheetId="5461">
        <row r="4">
          <cell r="A4" t="str">
            <v>Clayey soil</v>
          </cell>
        </row>
      </sheetData>
      <sheetData sheetId="5462">
        <row r="4">
          <cell r="A4" t="str">
            <v>Clayey soil</v>
          </cell>
        </row>
      </sheetData>
      <sheetData sheetId="5463">
        <row r="4">
          <cell r="A4" t="str">
            <v>Clayey soil</v>
          </cell>
        </row>
      </sheetData>
      <sheetData sheetId="5464">
        <row r="4">
          <cell r="A4" t="str">
            <v>Clayey soil</v>
          </cell>
        </row>
      </sheetData>
      <sheetData sheetId="5465">
        <row r="4">
          <cell r="A4" t="str">
            <v>Clayey soil</v>
          </cell>
        </row>
      </sheetData>
      <sheetData sheetId="5466">
        <row r="4">
          <cell r="A4" t="str">
            <v>Clayey soil</v>
          </cell>
        </row>
      </sheetData>
      <sheetData sheetId="5467">
        <row r="4">
          <cell r="A4" t="str">
            <v>Clayey soil</v>
          </cell>
        </row>
      </sheetData>
      <sheetData sheetId="5468">
        <row r="4">
          <cell r="A4" t="str">
            <v>Clayey soil</v>
          </cell>
        </row>
      </sheetData>
      <sheetData sheetId="5469">
        <row r="4">
          <cell r="A4" t="str">
            <v>Clayey soil</v>
          </cell>
        </row>
      </sheetData>
      <sheetData sheetId="5470">
        <row r="4">
          <cell r="A4" t="str">
            <v>Clayey soil</v>
          </cell>
        </row>
      </sheetData>
      <sheetData sheetId="5471">
        <row r="4">
          <cell r="A4" t="str">
            <v>Clayey soil</v>
          </cell>
        </row>
      </sheetData>
      <sheetData sheetId="5472">
        <row r="4">
          <cell r="A4" t="str">
            <v>Clayey soil</v>
          </cell>
        </row>
      </sheetData>
      <sheetData sheetId="5473">
        <row r="4">
          <cell r="A4" t="str">
            <v>Clayey soil</v>
          </cell>
        </row>
      </sheetData>
      <sheetData sheetId="5474">
        <row r="4">
          <cell r="A4" t="str">
            <v>Clayey soil</v>
          </cell>
        </row>
      </sheetData>
      <sheetData sheetId="5475">
        <row r="4">
          <cell r="A4" t="str">
            <v>Clayey soil</v>
          </cell>
        </row>
      </sheetData>
      <sheetData sheetId="5476">
        <row r="4">
          <cell r="A4" t="str">
            <v>Clayey soil</v>
          </cell>
        </row>
      </sheetData>
      <sheetData sheetId="5477">
        <row r="4">
          <cell r="A4" t="str">
            <v>Clayey soil</v>
          </cell>
        </row>
      </sheetData>
      <sheetData sheetId="5478">
        <row r="4">
          <cell r="A4" t="str">
            <v>Clayey soil</v>
          </cell>
        </row>
      </sheetData>
      <sheetData sheetId="5479">
        <row r="4">
          <cell r="A4" t="str">
            <v>Clayey soil</v>
          </cell>
        </row>
      </sheetData>
      <sheetData sheetId="5480">
        <row r="4">
          <cell r="A4" t="str">
            <v>Clayey soil</v>
          </cell>
        </row>
      </sheetData>
      <sheetData sheetId="5481">
        <row r="4">
          <cell r="A4" t="str">
            <v>Clayey soil</v>
          </cell>
        </row>
      </sheetData>
      <sheetData sheetId="5482">
        <row r="4">
          <cell r="A4" t="str">
            <v>Clayey soil</v>
          </cell>
        </row>
      </sheetData>
      <sheetData sheetId="5483">
        <row r="4">
          <cell r="A4" t="str">
            <v>Clayey soil</v>
          </cell>
        </row>
      </sheetData>
      <sheetData sheetId="5484">
        <row r="4">
          <cell r="A4" t="str">
            <v>Clayey soil</v>
          </cell>
        </row>
      </sheetData>
      <sheetData sheetId="5485">
        <row r="4">
          <cell r="A4" t="str">
            <v>Clayey soil</v>
          </cell>
        </row>
      </sheetData>
      <sheetData sheetId="5486">
        <row r="4">
          <cell r="A4" t="str">
            <v>Clayey soil</v>
          </cell>
        </row>
      </sheetData>
      <sheetData sheetId="5487">
        <row r="4">
          <cell r="A4" t="str">
            <v>Clayey soil</v>
          </cell>
        </row>
      </sheetData>
      <sheetData sheetId="5488">
        <row r="4">
          <cell r="A4" t="str">
            <v>Clayey soil</v>
          </cell>
        </row>
      </sheetData>
      <sheetData sheetId="5489">
        <row r="4">
          <cell r="A4" t="str">
            <v>Clayey soil</v>
          </cell>
        </row>
      </sheetData>
      <sheetData sheetId="5490">
        <row r="4">
          <cell r="A4" t="str">
            <v>Clayey soil</v>
          </cell>
        </row>
      </sheetData>
      <sheetData sheetId="5491">
        <row r="4">
          <cell r="A4" t="str">
            <v>Clayey soil</v>
          </cell>
        </row>
      </sheetData>
      <sheetData sheetId="5492">
        <row r="4">
          <cell r="A4" t="str">
            <v>Clayey soil</v>
          </cell>
        </row>
      </sheetData>
      <sheetData sheetId="5493">
        <row r="4">
          <cell r="A4" t="str">
            <v>Clayey soil</v>
          </cell>
        </row>
      </sheetData>
      <sheetData sheetId="5494">
        <row r="4">
          <cell r="A4" t="str">
            <v>Clayey soil</v>
          </cell>
        </row>
      </sheetData>
      <sheetData sheetId="5495">
        <row r="4">
          <cell r="A4" t="str">
            <v>Clayey soil</v>
          </cell>
        </row>
      </sheetData>
      <sheetData sheetId="5496">
        <row r="4">
          <cell r="A4" t="str">
            <v>Clayey soil</v>
          </cell>
        </row>
      </sheetData>
      <sheetData sheetId="5497">
        <row r="4">
          <cell r="A4" t="str">
            <v>Clayey soil</v>
          </cell>
        </row>
      </sheetData>
      <sheetData sheetId="5498">
        <row r="4">
          <cell r="A4" t="str">
            <v>Clayey soil</v>
          </cell>
        </row>
      </sheetData>
      <sheetData sheetId="5499">
        <row r="4">
          <cell r="A4" t="str">
            <v>Clayey soil</v>
          </cell>
        </row>
      </sheetData>
      <sheetData sheetId="5500">
        <row r="4">
          <cell r="A4" t="str">
            <v>Clayey soil</v>
          </cell>
        </row>
      </sheetData>
      <sheetData sheetId="5501">
        <row r="4">
          <cell r="A4" t="str">
            <v>Clayey soil</v>
          </cell>
        </row>
      </sheetData>
      <sheetData sheetId="5502">
        <row r="4">
          <cell r="A4" t="str">
            <v>Clayey soil</v>
          </cell>
        </row>
      </sheetData>
      <sheetData sheetId="5503">
        <row r="4">
          <cell r="A4" t="str">
            <v>Clayey soil</v>
          </cell>
        </row>
      </sheetData>
      <sheetData sheetId="5504">
        <row r="4">
          <cell r="A4" t="str">
            <v>Clayey soil</v>
          </cell>
        </row>
      </sheetData>
      <sheetData sheetId="5505">
        <row r="4">
          <cell r="A4" t="str">
            <v>Clayey soil</v>
          </cell>
        </row>
      </sheetData>
      <sheetData sheetId="5506">
        <row r="4">
          <cell r="A4" t="str">
            <v>Clayey soil</v>
          </cell>
        </row>
      </sheetData>
      <sheetData sheetId="5507">
        <row r="4">
          <cell r="A4" t="str">
            <v>Clayey soil</v>
          </cell>
        </row>
      </sheetData>
      <sheetData sheetId="5508">
        <row r="4">
          <cell r="A4" t="str">
            <v>Clayey soil</v>
          </cell>
        </row>
      </sheetData>
      <sheetData sheetId="5509">
        <row r="4">
          <cell r="A4" t="str">
            <v>Clayey soil</v>
          </cell>
        </row>
      </sheetData>
      <sheetData sheetId="5510">
        <row r="4">
          <cell r="A4" t="str">
            <v>Clayey soil</v>
          </cell>
        </row>
      </sheetData>
      <sheetData sheetId="5511">
        <row r="4">
          <cell r="A4" t="str">
            <v>Clayey soil</v>
          </cell>
        </row>
      </sheetData>
      <sheetData sheetId="5512">
        <row r="4">
          <cell r="A4" t="str">
            <v>Clayey soil</v>
          </cell>
        </row>
      </sheetData>
      <sheetData sheetId="5513">
        <row r="4">
          <cell r="A4" t="str">
            <v>Clayey soil</v>
          </cell>
        </row>
      </sheetData>
      <sheetData sheetId="5514">
        <row r="4">
          <cell r="A4" t="str">
            <v>Clayey soil</v>
          </cell>
        </row>
      </sheetData>
      <sheetData sheetId="5515">
        <row r="4">
          <cell r="A4" t="str">
            <v>Clayey soil</v>
          </cell>
        </row>
      </sheetData>
      <sheetData sheetId="5516">
        <row r="4">
          <cell r="A4" t="str">
            <v>Clayey soil</v>
          </cell>
        </row>
      </sheetData>
      <sheetData sheetId="5517">
        <row r="4">
          <cell r="A4" t="str">
            <v>Clayey soil</v>
          </cell>
        </row>
      </sheetData>
      <sheetData sheetId="5518">
        <row r="4">
          <cell r="A4" t="str">
            <v>Clayey soil</v>
          </cell>
        </row>
      </sheetData>
      <sheetData sheetId="5519">
        <row r="4">
          <cell r="A4" t="str">
            <v>Clayey soil</v>
          </cell>
        </row>
      </sheetData>
      <sheetData sheetId="5520">
        <row r="4">
          <cell r="A4" t="str">
            <v>Clayey soil</v>
          </cell>
        </row>
      </sheetData>
      <sheetData sheetId="5521">
        <row r="4">
          <cell r="A4" t="str">
            <v>Clayey soil</v>
          </cell>
        </row>
      </sheetData>
      <sheetData sheetId="5522">
        <row r="4">
          <cell r="A4" t="str">
            <v>Clayey soil</v>
          </cell>
        </row>
      </sheetData>
      <sheetData sheetId="5523">
        <row r="4">
          <cell r="A4" t="str">
            <v>Clayey soil</v>
          </cell>
        </row>
      </sheetData>
      <sheetData sheetId="5524">
        <row r="4">
          <cell r="A4" t="str">
            <v>Clayey soil</v>
          </cell>
        </row>
      </sheetData>
      <sheetData sheetId="5525">
        <row r="4">
          <cell r="A4" t="str">
            <v>Clayey soil</v>
          </cell>
        </row>
      </sheetData>
      <sheetData sheetId="5526">
        <row r="4">
          <cell r="A4" t="str">
            <v>Clayey soil</v>
          </cell>
        </row>
      </sheetData>
      <sheetData sheetId="5527">
        <row r="4">
          <cell r="A4" t="str">
            <v>Clayey soil</v>
          </cell>
        </row>
      </sheetData>
      <sheetData sheetId="5528">
        <row r="4">
          <cell r="A4" t="str">
            <v>Clayey soil</v>
          </cell>
        </row>
      </sheetData>
      <sheetData sheetId="5529">
        <row r="4">
          <cell r="A4" t="str">
            <v>Clayey soil</v>
          </cell>
        </row>
      </sheetData>
      <sheetData sheetId="5530">
        <row r="4">
          <cell r="A4" t="str">
            <v>Clayey soil</v>
          </cell>
        </row>
      </sheetData>
      <sheetData sheetId="5531">
        <row r="4">
          <cell r="A4" t="str">
            <v>Clayey soil</v>
          </cell>
        </row>
      </sheetData>
      <sheetData sheetId="5532">
        <row r="4">
          <cell r="A4" t="str">
            <v>Clayey soil</v>
          </cell>
        </row>
      </sheetData>
      <sheetData sheetId="5533">
        <row r="4">
          <cell r="A4" t="str">
            <v>Clayey soil</v>
          </cell>
        </row>
      </sheetData>
      <sheetData sheetId="5534">
        <row r="4">
          <cell r="A4" t="str">
            <v>Clayey soil</v>
          </cell>
        </row>
      </sheetData>
      <sheetData sheetId="5535">
        <row r="4">
          <cell r="A4" t="str">
            <v>Clayey soil</v>
          </cell>
        </row>
      </sheetData>
      <sheetData sheetId="5536">
        <row r="4">
          <cell r="A4" t="str">
            <v>Clayey soil</v>
          </cell>
        </row>
      </sheetData>
      <sheetData sheetId="5537">
        <row r="4">
          <cell r="A4" t="str">
            <v>Clayey soil</v>
          </cell>
        </row>
      </sheetData>
      <sheetData sheetId="5538">
        <row r="4">
          <cell r="A4" t="str">
            <v>Clayey soil</v>
          </cell>
        </row>
      </sheetData>
      <sheetData sheetId="5539">
        <row r="4">
          <cell r="A4" t="str">
            <v>Clayey soil</v>
          </cell>
        </row>
      </sheetData>
      <sheetData sheetId="5540">
        <row r="4">
          <cell r="A4" t="str">
            <v>Clayey soil</v>
          </cell>
        </row>
      </sheetData>
      <sheetData sheetId="5541">
        <row r="4">
          <cell r="A4" t="str">
            <v>Clayey soil</v>
          </cell>
        </row>
      </sheetData>
      <sheetData sheetId="5542">
        <row r="4">
          <cell r="A4" t="str">
            <v>Clayey soil</v>
          </cell>
        </row>
      </sheetData>
      <sheetData sheetId="5543">
        <row r="4">
          <cell r="A4" t="str">
            <v>Clayey soil</v>
          </cell>
        </row>
      </sheetData>
      <sheetData sheetId="5544">
        <row r="4">
          <cell r="A4" t="str">
            <v>Clayey soil</v>
          </cell>
        </row>
      </sheetData>
      <sheetData sheetId="5545">
        <row r="4">
          <cell r="A4" t="str">
            <v>Clayey soil</v>
          </cell>
        </row>
      </sheetData>
      <sheetData sheetId="5546">
        <row r="4">
          <cell r="A4" t="str">
            <v>Clayey soil</v>
          </cell>
        </row>
      </sheetData>
      <sheetData sheetId="5547">
        <row r="4">
          <cell r="A4" t="str">
            <v>Clayey soil</v>
          </cell>
        </row>
      </sheetData>
      <sheetData sheetId="5548">
        <row r="4">
          <cell r="A4" t="str">
            <v>Clayey soil</v>
          </cell>
        </row>
      </sheetData>
      <sheetData sheetId="5549">
        <row r="4">
          <cell r="A4" t="str">
            <v>Clayey soil</v>
          </cell>
        </row>
      </sheetData>
      <sheetData sheetId="5550">
        <row r="4">
          <cell r="A4" t="str">
            <v>Clayey soil</v>
          </cell>
        </row>
      </sheetData>
      <sheetData sheetId="5551">
        <row r="4">
          <cell r="A4" t="str">
            <v>Clayey soil</v>
          </cell>
        </row>
      </sheetData>
      <sheetData sheetId="5552">
        <row r="4">
          <cell r="A4" t="str">
            <v>Clayey soil</v>
          </cell>
        </row>
      </sheetData>
      <sheetData sheetId="5553">
        <row r="4">
          <cell r="A4" t="str">
            <v>Clayey soil</v>
          </cell>
        </row>
      </sheetData>
      <sheetData sheetId="5554">
        <row r="4">
          <cell r="A4" t="str">
            <v>Clayey soil</v>
          </cell>
        </row>
      </sheetData>
      <sheetData sheetId="5555">
        <row r="4">
          <cell r="A4" t="str">
            <v>Clayey soil</v>
          </cell>
        </row>
      </sheetData>
      <sheetData sheetId="5556">
        <row r="4">
          <cell r="A4" t="str">
            <v>Clayey soil</v>
          </cell>
        </row>
      </sheetData>
      <sheetData sheetId="5557">
        <row r="4">
          <cell r="A4" t="str">
            <v>Clayey soil</v>
          </cell>
        </row>
      </sheetData>
      <sheetData sheetId="5558">
        <row r="4">
          <cell r="A4" t="str">
            <v>Clayey soil</v>
          </cell>
        </row>
      </sheetData>
      <sheetData sheetId="5559">
        <row r="4">
          <cell r="A4" t="str">
            <v>Clayey soil</v>
          </cell>
        </row>
      </sheetData>
      <sheetData sheetId="5560">
        <row r="4">
          <cell r="A4" t="str">
            <v>Clayey soil</v>
          </cell>
        </row>
      </sheetData>
      <sheetData sheetId="5561">
        <row r="4">
          <cell r="A4" t="str">
            <v>Clayey soil</v>
          </cell>
        </row>
      </sheetData>
      <sheetData sheetId="5562">
        <row r="4">
          <cell r="A4" t="str">
            <v>Clayey soil</v>
          </cell>
        </row>
      </sheetData>
      <sheetData sheetId="5563">
        <row r="4">
          <cell r="A4" t="str">
            <v>Clayey soil</v>
          </cell>
        </row>
      </sheetData>
      <sheetData sheetId="5564">
        <row r="4">
          <cell r="A4" t="str">
            <v>Clayey soil</v>
          </cell>
        </row>
      </sheetData>
      <sheetData sheetId="5565">
        <row r="4">
          <cell r="A4" t="str">
            <v>Clayey soil</v>
          </cell>
        </row>
      </sheetData>
      <sheetData sheetId="5566">
        <row r="4">
          <cell r="A4" t="str">
            <v>Clayey soil</v>
          </cell>
        </row>
      </sheetData>
      <sheetData sheetId="5567">
        <row r="4">
          <cell r="A4" t="str">
            <v>Clayey soil</v>
          </cell>
        </row>
      </sheetData>
      <sheetData sheetId="5568">
        <row r="4">
          <cell r="A4" t="str">
            <v>Clayey soil</v>
          </cell>
        </row>
      </sheetData>
      <sheetData sheetId="5569">
        <row r="4">
          <cell r="A4" t="str">
            <v>Clayey soil</v>
          </cell>
        </row>
      </sheetData>
      <sheetData sheetId="5570">
        <row r="4">
          <cell r="A4" t="str">
            <v>Clayey soil</v>
          </cell>
        </row>
      </sheetData>
      <sheetData sheetId="5571">
        <row r="4">
          <cell r="A4" t="str">
            <v>Clayey soil</v>
          </cell>
        </row>
      </sheetData>
      <sheetData sheetId="5572">
        <row r="4">
          <cell r="A4" t="str">
            <v>Clayey soil</v>
          </cell>
        </row>
      </sheetData>
      <sheetData sheetId="5573">
        <row r="4">
          <cell r="A4" t="str">
            <v>Clayey soil</v>
          </cell>
        </row>
      </sheetData>
      <sheetData sheetId="5574">
        <row r="4">
          <cell r="A4" t="str">
            <v>Clayey soil</v>
          </cell>
        </row>
      </sheetData>
      <sheetData sheetId="5575">
        <row r="4">
          <cell r="A4" t="str">
            <v>Clayey soil</v>
          </cell>
        </row>
      </sheetData>
      <sheetData sheetId="5576">
        <row r="4">
          <cell r="A4" t="str">
            <v>Clayey soil</v>
          </cell>
        </row>
      </sheetData>
      <sheetData sheetId="5577">
        <row r="4">
          <cell r="A4" t="str">
            <v>Clayey soil</v>
          </cell>
        </row>
      </sheetData>
      <sheetData sheetId="5578">
        <row r="4">
          <cell r="A4" t="str">
            <v>Clayey soil</v>
          </cell>
        </row>
      </sheetData>
      <sheetData sheetId="5579">
        <row r="4">
          <cell r="A4" t="str">
            <v>Clayey soil</v>
          </cell>
        </row>
      </sheetData>
      <sheetData sheetId="5580">
        <row r="4">
          <cell r="A4" t="str">
            <v>Clayey soil</v>
          </cell>
        </row>
      </sheetData>
      <sheetData sheetId="5581">
        <row r="4">
          <cell r="A4" t="str">
            <v>Clayey soil</v>
          </cell>
        </row>
      </sheetData>
      <sheetData sheetId="5582">
        <row r="4">
          <cell r="A4" t="str">
            <v>Clayey soil</v>
          </cell>
        </row>
      </sheetData>
      <sheetData sheetId="5583">
        <row r="4">
          <cell r="A4" t="str">
            <v>Clayey soil</v>
          </cell>
        </row>
      </sheetData>
      <sheetData sheetId="5584">
        <row r="4">
          <cell r="A4" t="str">
            <v>Clayey soil</v>
          </cell>
        </row>
      </sheetData>
      <sheetData sheetId="5585">
        <row r="4">
          <cell r="A4" t="str">
            <v>Clayey soil</v>
          </cell>
        </row>
      </sheetData>
      <sheetData sheetId="5586">
        <row r="4">
          <cell r="A4" t="str">
            <v>Clayey soil</v>
          </cell>
        </row>
      </sheetData>
      <sheetData sheetId="5587">
        <row r="4">
          <cell r="A4" t="str">
            <v>Clayey soil</v>
          </cell>
        </row>
      </sheetData>
      <sheetData sheetId="5588">
        <row r="4">
          <cell r="A4" t="str">
            <v>Clayey soil</v>
          </cell>
        </row>
      </sheetData>
      <sheetData sheetId="5589">
        <row r="4">
          <cell r="A4" t="str">
            <v>Clayey soil</v>
          </cell>
        </row>
      </sheetData>
      <sheetData sheetId="5590">
        <row r="4">
          <cell r="A4" t="str">
            <v>Clayey soil</v>
          </cell>
        </row>
      </sheetData>
      <sheetData sheetId="5591">
        <row r="4">
          <cell r="A4" t="str">
            <v>Clayey soil</v>
          </cell>
        </row>
      </sheetData>
      <sheetData sheetId="5592">
        <row r="4">
          <cell r="A4" t="str">
            <v>Clayey soil</v>
          </cell>
        </row>
      </sheetData>
      <sheetData sheetId="5593">
        <row r="4">
          <cell r="A4" t="str">
            <v>Clayey soil</v>
          </cell>
        </row>
      </sheetData>
      <sheetData sheetId="5594">
        <row r="4">
          <cell r="A4" t="str">
            <v>Clayey soil</v>
          </cell>
        </row>
      </sheetData>
      <sheetData sheetId="5595">
        <row r="4">
          <cell r="A4" t="str">
            <v>Clayey soil</v>
          </cell>
        </row>
      </sheetData>
      <sheetData sheetId="5596">
        <row r="4">
          <cell r="A4" t="str">
            <v>Clayey soil</v>
          </cell>
        </row>
      </sheetData>
      <sheetData sheetId="5597">
        <row r="4">
          <cell r="A4" t="str">
            <v>Clayey soil</v>
          </cell>
        </row>
      </sheetData>
      <sheetData sheetId="5598">
        <row r="4">
          <cell r="A4" t="str">
            <v>Clayey soil</v>
          </cell>
        </row>
      </sheetData>
      <sheetData sheetId="5599">
        <row r="4">
          <cell r="A4" t="str">
            <v>Clayey soil</v>
          </cell>
        </row>
      </sheetData>
      <sheetData sheetId="5600">
        <row r="4">
          <cell r="A4" t="str">
            <v>Clayey soil</v>
          </cell>
        </row>
      </sheetData>
      <sheetData sheetId="5601">
        <row r="4">
          <cell r="A4" t="str">
            <v>Clayey soil</v>
          </cell>
        </row>
      </sheetData>
      <sheetData sheetId="5602">
        <row r="4">
          <cell r="A4" t="str">
            <v>Clayey soil</v>
          </cell>
        </row>
      </sheetData>
      <sheetData sheetId="5603">
        <row r="4">
          <cell r="A4" t="str">
            <v>Clayey soil</v>
          </cell>
        </row>
      </sheetData>
      <sheetData sheetId="5604">
        <row r="4">
          <cell r="A4" t="str">
            <v>Clayey soil</v>
          </cell>
        </row>
      </sheetData>
      <sheetData sheetId="5605">
        <row r="4">
          <cell r="A4" t="str">
            <v>Clayey soil</v>
          </cell>
        </row>
      </sheetData>
      <sheetData sheetId="5606">
        <row r="4">
          <cell r="A4" t="str">
            <v>Clayey soil</v>
          </cell>
        </row>
      </sheetData>
      <sheetData sheetId="5607">
        <row r="4">
          <cell r="A4" t="str">
            <v>Clayey soil</v>
          </cell>
        </row>
      </sheetData>
      <sheetData sheetId="5608">
        <row r="4">
          <cell r="A4" t="str">
            <v>Clayey soil</v>
          </cell>
        </row>
      </sheetData>
      <sheetData sheetId="5609">
        <row r="4">
          <cell r="A4" t="str">
            <v>Clayey soil</v>
          </cell>
        </row>
      </sheetData>
      <sheetData sheetId="5610">
        <row r="4">
          <cell r="A4" t="str">
            <v>Clayey soil</v>
          </cell>
        </row>
      </sheetData>
      <sheetData sheetId="5611">
        <row r="4">
          <cell r="A4" t="str">
            <v>Clayey soil</v>
          </cell>
        </row>
      </sheetData>
      <sheetData sheetId="5612">
        <row r="4">
          <cell r="A4" t="str">
            <v>Clayey soil</v>
          </cell>
        </row>
      </sheetData>
      <sheetData sheetId="5613">
        <row r="4">
          <cell r="A4" t="str">
            <v>Clayey soil</v>
          </cell>
        </row>
      </sheetData>
      <sheetData sheetId="5614">
        <row r="4">
          <cell r="A4" t="str">
            <v>Clayey soil</v>
          </cell>
        </row>
      </sheetData>
      <sheetData sheetId="5615">
        <row r="4">
          <cell r="A4" t="str">
            <v>Clayey soil</v>
          </cell>
        </row>
      </sheetData>
      <sheetData sheetId="5616">
        <row r="4">
          <cell r="A4" t="str">
            <v>Clayey soil</v>
          </cell>
        </row>
      </sheetData>
      <sheetData sheetId="5617">
        <row r="4">
          <cell r="A4" t="str">
            <v>Clayey soil</v>
          </cell>
        </row>
      </sheetData>
      <sheetData sheetId="5618">
        <row r="4">
          <cell r="A4" t="str">
            <v>Clayey soil</v>
          </cell>
        </row>
      </sheetData>
      <sheetData sheetId="5619">
        <row r="4">
          <cell r="A4" t="str">
            <v>Clayey soil</v>
          </cell>
        </row>
      </sheetData>
      <sheetData sheetId="5620">
        <row r="4">
          <cell r="A4" t="str">
            <v>Clayey soil</v>
          </cell>
        </row>
      </sheetData>
      <sheetData sheetId="5621">
        <row r="4">
          <cell r="A4" t="str">
            <v>Clayey soil</v>
          </cell>
        </row>
      </sheetData>
      <sheetData sheetId="5622">
        <row r="4">
          <cell r="A4" t="str">
            <v>Clayey soil</v>
          </cell>
        </row>
      </sheetData>
      <sheetData sheetId="5623">
        <row r="4">
          <cell r="A4" t="str">
            <v>Clayey soil</v>
          </cell>
        </row>
      </sheetData>
      <sheetData sheetId="5624">
        <row r="4">
          <cell r="A4" t="str">
            <v>Clayey soil</v>
          </cell>
        </row>
      </sheetData>
      <sheetData sheetId="5625">
        <row r="4">
          <cell r="A4" t="str">
            <v>Clayey soil</v>
          </cell>
        </row>
      </sheetData>
      <sheetData sheetId="5626">
        <row r="4">
          <cell r="A4" t="str">
            <v>Clayey soil</v>
          </cell>
        </row>
      </sheetData>
      <sheetData sheetId="5627">
        <row r="4">
          <cell r="A4" t="str">
            <v>Clayey soil</v>
          </cell>
        </row>
      </sheetData>
      <sheetData sheetId="5628">
        <row r="4">
          <cell r="A4" t="str">
            <v>Clayey soil</v>
          </cell>
        </row>
      </sheetData>
      <sheetData sheetId="5629">
        <row r="4">
          <cell r="A4" t="str">
            <v>Clayey soil</v>
          </cell>
        </row>
      </sheetData>
      <sheetData sheetId="5630">
        <row r="4">
          <cell r="A4" t="str">
            <v>Clayey soil</v>
          </cell>
        </row>
      </sheetData>
      <sheetData sheetId="5631">
        <row r="4">
          <cell r="A4" t="str">
            <v>Clayey soil</v>
          </cell>
        </row>
      </sheetData>
      <sheetData sheetId="5632">
        <row r="4">
          <cell r="A4" t="str">
            <v>Clayey soil</v>
          </cell>
        </row>
      </sheetData>
      <sheetData sheetId="5633">
        <row r="4">
          <cell r="A4" t="str">
            <v>Clayey soil</v>
          </cell>
        </row>
      </sheetData>
      <sheetData sheetId="5634">
        <row r="4">
          <cell r="A4" t="str">
            <v>Clayey soil</v>
          </cell>
        </row>
      </sheetData>
      <sheetData sheetId="5635">
        <row r="4">
          <cell r="A4" t="str">
            <v>Clayey soil</v>
          </cell>
        </row>
      </sheetData>
      <sheetData sheetId="5636">
        <row r="4">
          <cell r="A4" t="str">
            <v>Clayey soil</v>
          </cell>
        </row>
      </sheetData>
      <sheetData sheetId="5637">
        <row r="4">
          <cell r="A4" t="str">
            <v>Clayey soil</v>
          </cell>
        </row>
      </sheetData>
      <sheetData sheetId="5638">
        <row r="4">
          <cell r="A4" t="str">
            <v>Clayey soil</v>
          </cell>
        </row>
      </sheetData>
      <sheetData sheetId="5639">
        <row r="4">
          <cell r="A4" t="str">
            <v>Clayey soil</v>
          </cell>
        </row>
      </sheetData>
      <sheetData sheetId="5640">
        <row r="4">
          <cell r="A4" t="str">
            <v>Clayey soil</v>
          </cell>
        </row>
      </sheetData>
      <sheetData sheetId="5641">
        <row r="4">
          <cell r="A4" t="str">
            <v>Clayey soil</v>
          </cell>
        </row>
      </sheetData>
      <sheetData sheetId="5642">
        <row r="4">
          <cell r="A4" t="str">
            <v>Clayey soil</v>
          </cell>
        </row>
      </sheetData>
      <sheetData sheetId="5643">
        <row r="4">
          <cell r="A4" t="str">
            <v>Clayey soil</v>
          </cell>
        </row>
      </sheetData>
      <sheetData sheetId="5644">
        <row r="4">
          <cell r="A4" t="str">
            <v>Clayey soil</v>
          </cell>
        </row>
      </sheetData>
      <sheetData sheetId="5645">
        <row r="4">
          <cell r="A4" t="str">
            <v>Clayey soil</v>
          </cell>
        </row>
      </sheetData>
      <sheetData sheetId="5646">
        <row r="4">
          <cell r="A4" t="str">
            <v>Clayey soil</v>
          </cell>
        </row>
      </sheetData>
      <sheetData sheetId="5647">
        <row r="4">
          <cell r="A4" t="str">
            <v>Clayey soil</v>
          </cell>
        </row>
      </sheetData>
      <sheetData sheetId="5648">
        <row r="4">
          <cell r="A4" t="str">
            <v>Clayey soil</v>
          </cell>
        </row>
      </sheetData>
      <sheetData sheetId="5649">
        <row r="4">
          <cell r="A4" t="str">
            <v>Clayey soil</v>
          </cell>
        </row>
      </sheetData>
      <sheetData sheetId="5650">
        <row r="4">
          <cell r="A4" t="str">
            <v>Clayey soil</v>
          </cell>
        </row>
      </sheetData>
      <sheetData sheetId="5651">
        <row r="4">
          <cell r="A4" t="str">
            <v>Clayey soil</v>
          </cell>
        </row>
      </sheetData>
      <sheetData sheetId="5652">
        <row r="4">
          <cell r="A4" t="str">
            <v>Clayey soil</v>
          </cell>
        </row>
      </sheetData>
      <sheetData sheetId="5653">
        <row r="4">
          <cell r="A4" t="str">
            <v>Clayey soil</v>
          </cell>
        </row>
      </sheetData>
      <sheetData sheetId="5654">
        <row r="4">
          <cell r="A4" t="str">
            <v>Clayey soil</v>
          </cell>
        </row>
      </sheetData>
      <sheetData sheetId="5655">
        <row r="4">
          <cell r="A4" t="str">
            <v>Clayey soil</v>
          </cell>
        </row>
      </sheetData>
      <sheetData sheetId="5656">
        <row r="4">
          <cell r="A4" t="str">
            <v>Clayey soil</v>
          </cell>
        </row>
      </sheetData>
      <sheetData sheetId="5657">
        <row r="4">
          <cell r="A4" t="str">
            <v>Clayey soil</v>
          </cell>
        </row>
      </sheetData>
      <sheetData sheetId="5658">
        <row r="4">
          <cell r="A4" t="str">
            <v>Clayey soil</v>
          </cell>
        </row>
      </sheetData>
      <sheetData sheetId="5659">
        <row r="4">
          <cell r="A4" t="str">
            <v>Clayey soil</v>
          </cell>
        </row>
      </sheetData>
      <sheetData sheetId="5660">
        <row r="4">
          <cell r="A4" t="str">
            <v>Clayey soil</v>
          </cell>
        </row>
      </sheetData>
      <sheetData sheetId="5661">
        <row r="4">
          <cell r="A4" t="str">
            <v>Clayey soil</v>
          </cell>
        </row>
      </sheetData>
      <sheetData sheetId="5662">
        <row r="4">
          <cell r="A4" t="str">
            <v>Clayey soil</v>
          </cell>
        </row>
      </sheetData>
      <sheetData sheetId="5663">
        <row r="4">
          <cell r="A4" t="str">
            <v>Clayey soil</v>
          </cell>
        </row>
      </sheetData>
      <sheetData sheetId="5664">
        <row r="4">
          <cell r="A4" t="str">
            <v>Clayey soil</v>
          </cell>
        </row>
      </sheetData>
      <sheetData sheetId="5665">
        <row r="4">
          <cell r="A4" t="str">
            <v>Clayey soil</v>
          </cell>
        </row>
      </sheetData>
      <sheetData sheetId="5666">
        <row r="4">
          <cell r="A4" t="str">
            <v>Clayey soil</v>
          </cell>
        </row>
      </sheetData>
      <sheetData sheetId="5667">
        <row r="4">
          <cell r="A4" t="str">
            <v>Clayey soil</v>
          </cell>
        </row>
      </sheetData>
      <sheetData sheetId="5668">
        <row r="4">
          <cell r="A4" t="str">
            <v>Clayey soil</v>
          </cell>
        </row>
      </sheetData>
      <sheetData sheetId="5669">
        <row r="4">
          <cell r="A4" t="str">
            <v>Clayey soil</v>
          </cell>
        </row>
      </sheetData>
      <sheetData sheetId="5670">
        <row r="4">
          <cell r="A4" t="str">
            <v>Clayey soil</v>
          </cell>
        </row>
      </sheetData>
      <sheetData sheetId="5671">
        <row r="4">
          <cell r="A4" t="str">
            <v>Clayey soil</v>
          </cell>
        </row>
      </sheetData>
      <sheetData sheetId="5672">
        <row r="4">
          <cell r="A4" t="str">
            <v>Clayey soil</v>
          </cell>
        </row>
      </sheetData>
      <sheetData sheetId="5673">
        <row r="4">
          <cell r="A4" t="str">
            <v>Clayey soil</v>
          </cell>
        </row>
      </sheetData>
      <sheetData sheetId="5674">
        <row r="4">
          <cell r="A4" t="str">
            <v>Clayey soil</v>
          </cell>
        </row>
      </sheetData>
      <sheetData sheetId="5675">
        <row r="4">
          <cell r="A4" t="str">
            <v>Clayey soil</v>
          </cell>
        </row>
      </sheetData>
      <sheetData sheetId="5676">
        <row r="4">
          <cell r="A4" t="str">
            <v>Clayey soil</v>
          </cell>
        </row>
      </sheetData>
      <sheetData sheetId="5677">
        <row r="4">
          <cell r="A4" t="str">
            <v>Clayey soil</v>
          </cell>
        </row>
      </sheetData>
      <sheetData sheetId="5678">
        <row r="4">
          <cell r="A4" t="str">
            <v>Clayey soil</v>
          </cell>
        </row>
      </sheetData>
      <sheetData sheetId="5679">
        <row r="4">
          <cell r="A4" t="str">
            <v>Clayey soil</v>
          </cell>
        </row>
      </sheetData>
      <sheetData sheetId="5680">
        <row r="4">
          <cell r="A4" t="str">
            <v>Clayey soil</v>
          </cell>
        </row>
      </sheetData>
      <sheetData sheetId="5681">
        <row r="4">
          <cell r="A4" t="str">
            <v>Clayey soil</v>
          </cell>
        </row>
      </sheetData>
      <sheetData sheetId="5682">
        <row r="4">
          <cell r="A4" t="str">
            <v>Clayey soil</v>
          </cell>
        </row>
      </sheetData>
      <sheetData sheetId="5683">
        <row r="4">
          <cell r="A4" t="str">
            <v>Clayey soil</v>
          </cell>
        </row>
      </sheetData>
      <sheetData sheetId="5684">
        <row r="4">
          <cell r="A4" t="str">
            <v>Clayey soil</v>
          </cell>
        </row>
      </sheetData>
      <sheetData sheetId="5685">
        <row r="4">
          <cell r="A4" t="str">
            <v>Clayey soil</v>
          </cell>
        </row>
      </sheetData>
      <sheetData sheetId="5686">
        <row r="4">
          <cell r="A4" t="str">
            <v>Clayey soil</v>
          </cell>
        </row>
      </sheetData>
      <sheetData sheetId="5687">
        <row r="4">
          <cell r="A4" t="str">
            <v>Clayey soil</v>
          </cell>
        </row>
      </sheetData>
      <sheetData sheetId="5688">
        <row r="4">
          <cell r="A4" t="str">
            <v>Clayey soil</v>
          </cell>
        </row>
      </sheetData>
      <sheetData sheetId="5689">
        <row r="4">
          <cell r="A4" t="str">
            <v>Clayey soil</v>
          </cell>
        </row>
      </sheetData>
      <sheetData sheetId="5690">
        <row r="4">
          <cell r="A4" t="str">
            <v>Clayey soil</v>
          </cell>
        </row>
      </sheetData>
      <sheetData sheetId="5691">
        <row r="4">
          <cell r="A4" t="str">
            <v>Clayey soil</v>
          </cell>
        </row>
      </sheetData>
      <sheetData sheetId="5692">
        <row r="4">
          <cell r="A4" t="str">
            <v>Clayey soil</v>
          </cell>
        </row>
      </sheetData>
      <sheetData sheetId="5693">
        <row r="4">
          <cell r="A4" t="str">
            <v>Clayey soil</v>
          </cell>
        </row>
      </sheetData>
      <sheetData sheetId="5694">
        <row r="4">
          <cell r="A4" t="str">
            <v>Clayey soil</v>
          </cell>
        </row>
      </sheetData>
      <sheetData sheetId="5695">
        <row r="4">
          <cell r="A4" t="str">
            <v>Clayey soil</v>
          </cell>
        </row>
      </sheetData>
      <sheetData sheetId="5696">
        <row r="4">
          <cell r="A4" t="str">
            <v>Clayey soil</v>
          </cell>
        </row>
      </sheetData>
      <sheetData sheetId="5697">
        <row r="4">
          <cell r="A4" t="str">
            <v>Clayey soil</v>
          </cell>
        </row>
      </sheetData>
      <sheetData sheetId="5698">
        <row r="4">
          <cell r="A4" t="str">
            <v>Clayey soil</v>
          </cell>
        </row>
      </sheetData>
      <sheetData sheetId="5699">
        <row r="4">
          <cell r="A4" t="str">
            <v>Clayey soil</v>
          </cell>
        </row>
      </sheetData>
      <sheetData sheetId="5700">
        <row r="4">
          <cell r="A4" t="str">
            <v>Clayey soil</v>
          </cell>
        </row>
      </sheetData>
      <sheetData sheetId="5701">
        <row r="4">
          <cell r="A4" t="str">
            <v>Clayey soil</v>
          </cell>
        </row>
      </sheetData>
      <sheetData sheetId="5702"/>
      <sheetData sheetId="5703">
        <row r="4">
          <cell r="A4" t="str">
            <v>Clayey soil</v>
          </cell>
        </row>
      </sheetData>
      <sheetData sheetId="5704"/>
      <sheetData sheetId="5705"/>
      <sheetData sheetId="5706">
        <row r="4">
          <cell r="A4" t="str">
            <v>Clayey soil</v>
          </cell>
        </row>
      </sheetData>
      <sheetData sheetId="5707">
        <row r="4">
          <cell r="A4" t="str">
            <v>Clayey soil</v>
          </cell>
        </row>
      </sheetData>
      <sheetData sheetId="5708"/>
      <sheetData sheetId="5709"/>
      <sheetData sheetId="5710"/>
      <sheetData sheetId="5711">
        <row r="4">
          <cell r="A4" t="str">
            <v>Clayey soil</v>
          </cell>
        </row>
      </sheetData>
      <sheetData sheetId="5712">
        <row r="4">
          <cell r="A4" t="str">
            <v>Clayey soil</v>
          </cell>
        </row>
      </sheetData>
      <sheetData sheetId="5713">
        <row r="4">
          <cell r="A4" t="str">
            <v>Clayey soil</v>
          </cell>
        </row>
      </sheetData>
      <sheetData sheetId="5714">
        <row r="4">
          <cell r="A4" t="str">
            <v>Clayey soil</v>
          </cell>
        </row>
      </sheetData>
      <sheetData sheetId="5715">
        <row r="4">
          <cell r="A4" t="str">
            <v>Clayey soil</v>
          </cell>
        </row>
      </sheetData>
      <sheetData sheetId="5716">
        <row r="4">
          <cell r="A4" t="str">
            <v>Clayey soil</v>
          </cell>
        </row>
      </sheetData>
      <sheetData sheetId="5717">
        <row r="4">
          <cell r="A4" t="str">
            <v>Clayey soil</v>
          </cell>
        </row>
      </sheetData>
      <sheetData sheetId="5718">
        <row r="4">
          <cell r="A4" t="str">
            <v>Clayey soil</v>
          </cell>
        </row>
      </sheetData>
      <sheetData sheetId="5719"/>
      <sheetData sheetId="5720">
        <row r="4">
          <cell r="A4" t="str">
            <v>Clayey soil</v>
          </cell>
        </row>
      </sheetData>
      <sheetData sheetId="5721">
        <row r="4">
          <cell r="A4" t="str">
            <v>Clayey soil</v>
          </cell>
        </row>
      </sheetData>
      <sheetData sheetId="5722">
        <row r="4">
          <cell r="A4" t="str">
            <v>Clayey soil</v>
          </cell>
        </row>
      </sheetData>
      <sheetData sheetId="5723">
        <row r="4">
          <cell r="A4" t="str">
            <v>Clayey soil</v>
          </cell>
        </row>
      </sheetData>
      <sheetData sheetId="5724">
        <row r="4">
          <cell r="A4" t="str">
            <v>Clayey soil</v>
          </cell>
        </row>
      </sheetData>
      <sheetData sheetId="5725">
        <row r="4">
          <cell r="A4" t="str">
            <v>Clayey soil</v>
          </cell>
        </row>
      </sheetData>
      <sheetData sheetId="5726">
        <row r="4">
          <cell r="A4" t="str">
            <v>Clayey soil</v>
          </cell>
        </row>
      </sheetData>
      <sheetData sheetId="5727">
        <row r="4">
          <cell r="A4" t="str">
            <v>Clayey soil</v>
          </cell>
        </row>
      </sheetData>
      <sheetData sheetId="5728">
        <row r="4">
          <cell r="A4" t="str">
            <v>Clayey soil</v>
          </cell>
        </row>
      </sheetData>
      <sheetData sheetId="5729">
        <row r="4">
          <cell r="A4" t="str">
            <v>Clayey soil</v>
          </cell>
        </row>
      </sheetData>
      <sheetData sheetId="5730">
        <row r="4">
          <cell r="A4" t="str">
            <v>Clayey soil</v>
          </cell>
        </row>
      </sheetData>
      <sheetData sheetId="5731">
        <row r="4">
          <cell r="A4" t="str">
            <v>Clayey soil</v>
          </cell>
        </row>
      </sheetData>
      <sheetData sheetId="5732">
        <row r="4">
          <cell r="A4" t="str">
            <v>Clayey soil</v>
          </cell>
        </row>
      </sheetData>
      <sheetData sheetId="5733">
        <row r="4">
          <cell r="A4" t="str">
            <v>Clayey soil</v>
          </cell>
        </row>
      </sheetData>
      <sheetData sheetId="5734">
        <row r="4">
          <cell r="A4" t="str">
            <v>Clayey soil</v>
          </cell>
        </row>
      </sheetData>
      <sheetData sheetId="5735">
        <row r="4">
          <cell r="A4" t="str">
            <v>Clayey soil</v>
          </cell>
        </row>
      </sheetData>
      <sheetData sheetId="5736">
        <row r="4">
          <cell r="A4" t="str">
            <v>Clayey soil</v>
          </cell>
        </row>
      </sheetData>
      <sheetData sheetId="5737">
        <row r="4">
          <cell r="A4" t="str">
            <v>Clayey soil</v>
          </cell>
        </row>
      </sheetData>
      <sheetData sheetId="5738">
        <row r="4">
          <cell r="A4" t="str">
            <v>Clayey soil</v>
          </cell>
        </row>
      </sheetData>
      <sheetData sheetId="5739">
        <row r="4">
          <cell r="A4" t="str">
            <v>Clayey soil</v>
          </cell>
        </row>
      </sheetData>
      <sheetData sheetId="5740">
        <row r="4">
          <cell r="A4" t="str">
            <v>Clayey soil</v>
          </cell>
        </row>
      </sheetData>
      <sheetData sheetId="5741">
        <row r="4">
          <cell r="A4" t="str">
            <v>Clayey soil</v>
          </cell>
        </row>
      </sheetData>
      <sheetData sheetId="5742">
        <row r="4">
          <cell r="A4" t="str">
            <v>Clayey soil</v>
          </cell>
        </row>
      </sheetData>
      <sheetData sheetId="5743">
        <row r="4">
          <cell r="A4" t="str">
            <v>Clayey soil</v>
          </cell>
        </row>
      </sheetData>
      <sheetData sheetId="5744">
        <row r="4">
          <cell r="A4" t="str">
            <v>Clayey soil</v>
          </cell>
        </row>
      </sheetData>
      <sheetData sheetId="5745">
        <row r="4">
          <cell r="A4" t="str">
            <v>Clayey soil</v>
          </cell>
        </row>
      </sheetData>
      <sheetData sheetId="5746">
        <row r="4">
          <cell r="A4" t="str">
            <v>Clayey soil</v>
          </cell>
        </row>
      </sheetData>
      <sheetData sheetId="5747">
        <row r="4">
          <cell r="A4" t="str">
            <v>Clayey soil</v>
          </cell>
        </row>
      </sheetData>
      <sheetData sheetId="5748">
        <row r="4">
          <cell r="A4" t="str">
            <v>Clayey soil</v>
          </cell>
        </row>
      </sheetData>
      <sheetData sheetId="5749">
        <row r="4">
          <cell r="A4" t="str">
            <v>Clayey soil</v>
          </cell>
        </row>
      </sheetData>
      <sheetData sheetId="5750">
        <row r="4">
          <cell r="A4" t="str">
            <v>Clayey soil</v>
          </cell>
        </row>
      </sheetData>
      <sheetData sheetId="5751">
        <row r="4">
          <cell r="A4" t="str">
            <v>Clayey soil</v>
          </cell>
        </row>
      </sheetData>
      <sheetData sheetId="5752">
        <row r="4">
          <cell r="A4" t="str">
            <v>Clayey soil</v>
          </cell>
        </row>
      </sheetData>
      <sheetData sheetId="5753">
        <row r="4">
          <cell r="A4" t="str">
            <v>Clayey soil</v>
          </cell>
        </row>
      </sheetData>
      <sheetData sheetId="5754">
        <row r="4">
          <cell r="A4" t="str">
            <v>Clayey soil</v>
          </cell>
        </row>
      </sheetData>
      <sheetData sheetId="5755">
        <row r="4">
          <cell r="A4" t="str">
            <v>Clayey soil</v>
          </cell>
        </row>
      </sheetData>
      <sheetData sheetId="5756">
        <row r="4">
          <cell r="A4" t="str">
            <v>Clayey soil</v>
          </cell>
        </row>
      </sheetData>
      <sheetData sheetId="5757">
        <row r="4">
          <cell r="A4" t="str">
            <v>Clayey soil</v>
          </cell>
        </row>
      </sheetData>
      <sheetData sheetId="5758">
        <row r="4">
          <cell r="A4" t="str">
            <v>Clayey soil</v>
          </cell>
        </row>
      </sheetData>
      <sheetData sheetId="5759">
        <row r="4">
          <cell r="A4" t="str">
            <v>Clayey soil</v>
          </cell>
        </row>
      </sheetData>
      <sheetData sheetId="5760">
        <row r="4">
          <cell r="A4" t="str">
            <v>Clayey soil</v>
          </cell>
        </row>
      </sheetData>
      <sheetData sheetId="5761">
        <row r="4">
          <cell r="A4" t="str">
            <v>Clayey soil</v>
          </cell>
        </row>
      </sheetData>
      <sheetData sheetId="5762">
        <row r="4">
          <cell r="A4" t="str">
            <v>Clayey soil</v>
          </cell>
        </row>
      </sheetData>
      <sheetData sheetId="5763">
        <row r="4">
          <cell r="A4" t="str">
            <v>Clayey soil</v>
          </cell>
        </row>
      </sheetData>
      <sheetData sheetId="5764">
        <row r="4">
          <cell r="A4" t="str">
            <v>Clayey soil</v>
          </cell>
        </row>
      </sheetData>
      <sheetData sheetId="5765">
        <row r="4">
          <cell r="A4" t="str">
            <v>Clayey soil</v>
          </cell>
        </row>
      </sheetData>
      <sheetData sheetId="5766">
        <row r="4">
          <cell r="A4" t="str">
            <v>Clayey soil</v>
          </cell>
        </row>
      </sheetData>
      <sheetData sheetId="5767">
        <row r="4">
          <cell r="A4" t="str">
            <v>Clayey soil</v>
          </cell>
        </row>
      </sheetData>
      <sheetData sheetId="5768">
        <row r="4">
          <cell r="A4" t="str">
            <v>Clayey soil</v>
          </cell>
        </row>
      </sheetData>
      <sheetData sheetId="5769">
        <row r="4">
          <cell r="A4" t="str">
            <v>Clayey soil</v>
          </cell>
        </row>
      </sheetData>
      <sheetData sheetId="5770">
        <row r="4">
          <cell r="A4" t="str">
            <v>Clayey soil</v>
          </cell>
        </row>
      </sheetData>
      <sheetData sheetId="5771">
        <row r="4">
          <cell r="A4" t="str">
            <v>Clayey soil</v>
          </cell>
        </row>
      </sheetData>
      <sheetData sheetId="5772">
        <row r="4">
          <cell r="A4" t="str">
            <v>Clayey soil</v>
          </cell>
        </row>
      </sheetData>
      <sheetData sheetId="5773">
        <row r="4">
          <cell r="A4" t="str">
            <v>Clayey soil</v>
          </cell>
        </row>
      </sheetData>
      <sheetData sheetId="5774">
        <row r="4">
          <cell r="A4" t="str">
            <v>Clayey soil</v>
          </cell>
        </row>
      </sheetData>
      <sheetData sheetId="5775">
        <row r="4">
          <cell r="A4" t="str">
            <v>Clayey soil</v>
          </cell>
        </row>
      </sheetData>
      <sheetData sheetId="5776">
        <row r="4">
          <cell r="A4" t="str">
            <v>Clayey soil</v>
          </cell>
        </row>
      </sheetData>
      <sheetData sheetId="5777">
        <row r="4">
          <cell r="A4" t="str">
            <v>Clayey soil</v>
          </cell>
        </row>
      </sheetData>
      <sheetData sheetId="5778">
        <row r="4">
          <cell r="A4" t="str">
            <v>Clayey soil</v>
          </cell>
        </row>
      </sheetData>
      <sheetData sheetId="5779">
        <row r="4">
          <cell r="A4" t="str">
            <v>Clayey soil</v>
          </cell>
        </row>
      </sheetData>
      <sheetData sheetId="5780">
        <row r="4">
          <cell r="A4" t="str">
            <v>Clayey soil</v>
          </cell>
        </row>
      </sheetData>
      <sheetData sheetId="5781">
        <row r="4">
          <cell r="A4" t="str">
            <v>Clayey soil</v>
          </cell>
        </row>
      </sheetData>
      <sheetData sheetId="5782">
        <row r="4">
          <cell r="A4" t="str">
            <v>Clayey soil</v>
          </cell>
        </row>
      </sheetData>
      <sheetData sheetId="5783">
        <row r="4">
          <cell r="A4" t="str">
            <v>Clayey soil</v>
          </cell>
        </row>
      </sheetData>
      <sheetData sheetId="5784">
        <row r="4">
          <cell r="A4" t="str">
            <v>Clayey soil</v>
          </cell>
        </row>
      </sheetData>
      <sheetData sheetId="5785">
        <row r="4">
          <cell r="A4" t="str">
            <v>Clayey soil</v>
          </cell>
        </row>
      </sheetData>
      <sheetData sheetId="5786">
        <row r="4">
          <cell r="A4" t="str">
            <v>Clayey soil</v>
          </cell>
        </row>
      </sheetData>
      <sheetData sheetId="5787">
        <row r="4">
          <cell r="A4" t="str">
            <v>Clayey soil</v>
          </cell>
        </row>
      </sheetData>
      <sheetData sheetId="5788">
        <row r="4">
          <cell r="A4" t="str">
            <v>Clayey soil</v>
          </cell>
        </row>
      </sheetData>
      <sheetData sheetId="5789">
        <row r="4">
          <cell r="A4" t="str">
            <v>Clayey soil</v>
          </cell>
        </row>
      </sheetData>
      <sheetData sheetId="5790">
        <row r="4">
          <cell r="A4" t="str">
            <v>Clayey soil</v>
          </cell>
        </row>
      </sheetData>
      <sheetData sheetId="5791">
        <row r="4">
          <cell r="A4" t="str">
            <v>Clayey soil</v>
          </cell>
        </row>
      </sheetData>
      <sheetData sheetId="5792">
        <row r="4">
          <cell r="A4" t="str">
            <v>Clayey soil</v>
          </cell>
        </row>
      </sheetData>
      <sheetData sheetId="5793">
        <row r="4">
          <cell r="A4" t="str">
            <v>Clayey soil</v>
          </cell>
        </row>
      </sheetData>
      <sheetData sheetId="5794">
        <row r="4">
          <cell r="A4" t="str">
            <v>Clayey soil</v>
          </cell>
        </row>
      </sheetData>
      <sheetData sheetId="5795">
        <row r="4">
          <cell r="A4" t="str">
            <v>Clayey soil</v>
          </cell>
        </row>
      </sheetData>
      <sheetData sheetId="5796">
        <row r="4">
          <cell r="A4" t="str">
            <v>Clayey soil</v>
          </cell>
        </row>
      </sheetData>
      <sheetData sheetId="5797">
        <row r="4">
          <cell r="A4" t="str">
            <v>Clayey soil</v>
          </cell>
        </row>
      </sheetData>
      <sheetData sheetId="5798">
        <row r="4">
          <cell r="A4" t="str">
            <v>Clayey soil</v>
          </cell>
        </row>
      </sheetData>
      <sheetData sheetId="5799">
        <row r="4">
          <cell r="A4" t="str">
            <v>Clayey soil</v>
          </cell>
        </row>
      </sheetData>
      <sheetData sheetId="5800">
        <row r="4">
          <cell r="A4" t="str">
            <v>Clayey soil</v>
          </cell>
        </row>
      </sheetData>
      <sheetData sheetId="5801">
        <row r="4">
          <cell r="A4" t="str">
            <v>Clayey soil</v>
          </cell>
        </row>
      </sheetData>
      <sheetData sheetId="5802">
        <row r="4">
          <cell r="A4" t="str">
            <v>Clayey soil</v>
          </cell>
        </row>
      </sheetData>
      <sheetData sheetId="5803">
        <row r="4">
          <cell r="A4" t="str">
            <v>Clayey soil</v>
          </cell>
        </row>
      </sheetData>
      <sheetData sheetId="5804">
        <row r="4">
          <cell r="A4" t="str">
            <v>Clayey soil</v>
          </cell>
        </row>
      </sheetData>
      <sheetData sheetId="5805"/>
      <sheetData sheetId="5806"/>
      <sheetData sheetId="5807">
        <row r="4">
          <cell r="A4" t="str">
            <v>Clayey soil</v>
          </cell>
        </row>
      </sheetData>
      <sheetData sheetId="5808"/>
      <sheetData sheetId="5809"/>
      <sheetData sheetId="5810"/>
      <sheetData sheetId="5811">
        <row r="4">
          <cell r="A4" t="str">
            <v>Clayey soil</v>
          </cell>
        </row>
      </sheetData>
      <sheetData sheetId="5812">
        <row r="4">
          <cell r="A4" t="str">
            <v>Clayey soil</v>
          </cell>
        </row>
      </sheetData>
      <sheetData sheetId="5813">
        <row r="4">
          <cell r="A4" t="str">
            <v>Clayey soil</v>
          </cell>
        </row>
      </sheetData>
      <sheetData sheetId="5814">
        <row r="4">
          <cell r="A4" t="str">
            <v>Clayey soil</v>
          </cell>
        </row>
      </sheetData>
      <sheetData sheetId="5815">
        <row r="4">
          <cell r="A4" t="str">
            <v>Clayey soil</v>
          </cell>
        </row>
      </sheetData>
      <sheetData sheetId="5816">
        <row r="4">
          <cell r="A4" t="str">
            <v>Clayey soil</v>
          </cell>
        </row>
      </sheetData>
      <sheetData sheetId="5817">
        <row r="4">
          <cell r="A4" t="str">
            <v>Clayey soil</v>
          </cell>
        </row>
      </sheetData>
      <sheetData sheetId="5818">
        <row r="4">
          <cell r="A4" t="str">
            <v>Clayey soil</v>
          </cell>
        </row>
      </sheetData>
      <sheetData sheetId="5819">
        <row r="4">
          <cell r="A4" t="str">
            <v>Clayey soil</v>
          </cell>
        </row>
      </sheetData>
      <sheetData sheetId="5820">
        <row r="4">
          <cell r="A4" t="str">
            <v>Clayey soil</v>
          </cell>
        </row>
      </sheetData>
      <sheetData sheetId="5821">
        <row r="4">
          <cell r="A4" t="str">
            <v>Clayey soil</v>
          </cell>
        </row>
      </sheetData>
      <sheetData sheetId="5822">
        <row r="4">
          <cell r="A4" t="str">
            <v>Clayey soil</v>
          </cell>
        </row>
      </sheetData>
      <sheetData sheetId="5823">
        <row r="4">
          <cell r="A4" t="str">
            <v>Clayey soil</v>
          </cell>
        </row>
      </sheetData>
      <sheetData sheetId="5824">
        <row r="4">
          <cell r="A4" t="str">
            <v>Clayey soil</v>
          </cell>
        </row>
      </sheetData>
      <sheetData sheetId="5825">
        <row r="4">
          <cell r="A4" t="str">
            <v>Clayey soil</v>
          </cell>
        </row>
      </sheetData>
      <sheetData sheetId="5826">
        <row r="4">
          <cell r="A4" t="str">
            <v>Clayey soil</v>
          </cell>
        </row>
      </sheetData>
      <sheetData sheetId="5827">
        <row r="4">
          <cell r="A4" t="str">
            <v>Clayey soil</v>
          </cell>
        </row>
      </sheetData>
      <sheetData sheetId="5828">
        <row r="4">
          <cell r="A4" t="str">
            <v>Clayey soil</v>
          </cell>
        </row>
      </sheetData>
      <sheetData sheetId="5829">
        <row r="4">
          <cell r="A4" t="str">
            <v>Clayey soil</v>
          </cell>
        </row>
      </sheetData>
      <sheetData sheetId="5830">
        <row r="4">
          <cell r="A4" t="str">
            <v>Clayey soil</v>
          </cell>
        </row>
      </sheetData>
      <sheetData sheetId="5831">
        <row r="4">
          <cell r="A4" t="str">
            <v>Clayey soil</v>
          </cell>
        </row>
      </sheetData>
      <sheetData sheetId="5832">
        <row r="4">
          <cell r="A4" t="str">
            <v>Clayey soil</v>
          </cell>
        </row>
      </sheetData>
      <sheetData sheetId="5833">
        <row r="4">
          <cell r="A4" t="str">
            <v>Clayey soil</v>
          </cell>
        </row>
      </sheetData>
      <sheetData sheetId="5834">
        <row r="4">
          <cell r="A4" t="str">
            <v>Clayey soil</v>
          </cell>
        </row>
      </sheetData>
      <sheetData sheetId="5835">
        <row r="4">
          <cell r="A4" t="str">
            <v>Clayey soil</v>
          </cell>
        </row>
      </sheetData>
      <sheetData sheetId="5836">
        <row r="4">
          <cell r="A4" t="str">
            <v>Clayey soil</v>
          </cell>
        </row>
      </sheetData>
      <sheetData sheetId="5837">
        <row r="4">
          <cell r="A4" t="str">
            <v>Clayey soil</v>
          </cell>
        </row>
      </sheetData>
      <sheetData sheetId="5838">
        <row r="4">
          <cell r="A4" t="str">
            <v>Clayey soil</v>
          </cell>
        </row>
      </sheetData>
      <sheetData sheetId="5839">
        <row r="4">
          <cell r="A4" t="str">
            <v>Clayey soil</v>
          </cell>
        </row>
      </sheetData>
      <sheetData sheetId="5840">
        <row r="4">
          <cell r="A4" t="str">
            <v>Clayey soil</v>
          </cell>
        </row>
      </sheetData>
      <sheetData sheetId="5841">
        <row r="4">
          <cell r="A4" t="str">
            <v>Clayey soil</v>
          </cell>
        </row>
      </sheetData>
      <sheetData sheetId="5842">
        <row r="4">
          <cell r="A4" t="str">
            <v>Clayey soil</v>
          </cell>
        </row>
      </sheetData>
      <sheetData sheetId="5843">
        <row r="4">
          <cell r="A4" t="str">
            <v>Clayey soil</v>
          </cell>
        </row>
      </sheetData>
      <sheetData sheetId="5844">
        <row r="4">
          <cell r="A4" t="str">
            <v>Clayey soil</v>
          </cell>
        </row>
      </sheetData>
      <sheetData sheetId="5845">
        <row r="4">
          <cell r="A4" t="str">
            <v>Clayey soil</v>
          </cell>
        </row>
      </sheetData>
      <sheetData sheetId="5846">
        <row r="4">
          <cell r="A4" t="str">
            <v>Clayey soil</v>
          </cell>
        </row>
      </sheetData>
      <sheetData sheetId="5847">
        <row r="4">
          <cell r="A4" t="str">
            <v>Clayey soil</v>
          </cell>
        </row>
      </sheetData>
      <sheetData sheetId="5848">
        <row r="4">
          <cell r="A4" t="str">
            <v>Clayey soil</v>
          </cell>
        </row>
      </sheetData>
      <sheetData sheetId="5849">
        <row r="4">
          <cell r="A4" t="str">
            <v>Clayey soil</v>
          </cell>
        </row>
      </sheetData>
      <sheetData sheetId="5850">
        <row r="4">
          <cell r="A4" t="str">
            <v>Clayey soil</v>
          </cell>
        </row>
      </sheetData>
      <sheetData sheetId="5851">
        <row r="4">
          <cell r="A4" t="str">
            <v>Clayey soil</v>
          </cell>
        </row>
      </sheetData>
      <sheetData sheetId="5852">
        <row r="4">
          <cell r="A4" t="str">
            <v>Clayey soil</v>
          </cell>
        </row>
      </sheetData>
      <sheetData sheetId="5853">
        <row r="4">
          <cell r="A4" t="str">
            <v>Clayey soil</v>
          </cell>
        </row>
      </sheetData>
      <sheetData sheetId="5854">
        <row r="4">
          <cell r="A4" t="str">
            <v>Clayey soil</v>
          </cell>
        </row>
      </sheetData>
      <sheetData sheetId="5855">
        <row r="4">
          <cell r="A4" t="str">
            <v>Clayey soil</v>
          </cell>
        </row>
      </sheetData>
      <sheetData sheetId="5856">
        <row r="4">
          <cell r="A4" t="str">
            <v>Clayey soil</v>
          </cell>
        </row>
      </sheetData>
      <sheetData sheetId="5857">
        <row r="4">
          <cell r="A4" t="str">
            <v>Clayey soil</v>
          </cell>
        </row>
      </sheetData>
      <sheetData sheetId="5858">
        <row r="4">
          <cell r="A4" t="str">
            <v>Clayey soil</v>
          </cell>
        </row>
      </sheetData>
      <sheetData sheetId="5859">
        <row r="4">
          <cell r="A4" t="str">
            <v>Clayey soil</v>
          </cell>
        </row>
      </sheetData>
      <sheetData sheetId="5860">
        <row r="4">
          <cell r="A4" t="str">
            <v>Clayey soil</v>
          </cell>
        </row>
      </sheetData>
      <sheetData sheetId="5861">
        <row r="4">
          <cell r="A4" t="str">
            <v>Clayey soil</v>
          </cell>
        </row>
      </sheetData>
      <sheetData sheetId="5862">
        <row r="4">
          <cell r="A4" t="str">
            <v>Clayey soil</v>
          </cell>
        </row>
      </sheetData>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sheetData sheetId="5889">
        <row r="4">
          <cell r="A4" t="str">
            <v>Clayey soil</v>
          </cell>
        </row>
      </sheetData>
      <sheetData sheetId="5890">
        <row r="4">
          <cell r="A4" t="str">
            <v>Clayey soil</v>
          </cell>
        </row>
      </sheetData>
      <sheetData sheetId="5891">
        <row r="4">
          <cell r="A4" t="str">
            <v>Clayey soil</v>
          </cell>
        </row>
      </sheetData>
      <sheetData sheetId="5892">
        <row r="4">
          <cell r="A4" t="str">
            <v>Clayey soil</v>
          </cell>
        </row>
      </sheetData>
      <sheetData sheetId="5893">
        <row r="4">
          <cell r="A4" t="str">
            <v>Clayey soil</v>
          </cell>
        </row>
      </sheetData>
      <sheetData sheetId="5894">
        <row r="4">
          <cell r="A4" t="str">
            <v>Clayey soil</v>
          </cell>
        </row>
      </sheetData>
      <sheetData sheetId="5895"/>
      <sheetData sheetId="5896"/>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sheetData sheetId="5935"/>
      <sheetData sheetId="5936"/>
      <sheetData sheetId="5937"/>
      <sheetData sheetId="5938"/>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ow r="4">
          <cell r="A4" t="str">
            <v>Clayey soil</v>
          </cell>
        </row>
      </sheetData>
      <sheetData sheetId="6013" refreshError="1"/>
      <sheetData sheetId="6014" refreshError="1"/>
      <sheetData sheetId="6015"/>
      <sheetData sheetId="6016"/>
      <sheetData sheetId="6017"/>
      <sheetData sheetId="6018"/>
      <sheetData sheetId="6019"/>
      <sheetData sheetId="6020"/>
      <sheetData sheetId="6021"/>
      <sheetData sheetId="6022"/>
      <sheetData sheetId="6023" refreshError="1"/>
      <sheetData sheetId="6024" refreshError="1"/>
      <sheetData sheetId="6025"/>
      <sheetData sheetId="6026"/>
      <sheetData sheetId="6027"/>
      <sheetData sheetId="6028"/>
      <sheetData sheetId="6029"/>
      <sheetData sheetId="6030"/>
      <sheetData sheetId="6031"/>
      <sheetData sheetId="6032"/>
      <sheetData sheetId="6033"/>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ow r="4">
          <cell r="A4" t="str">
            <v>Clayey soil</v>
          </cell>
        </row>
      </sheetData>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ow r="4">
          <cell r="A4" t="str">
            <v>Clayey soil</v>
          </cell>
        </row>
      </sheetData>
      <sheetData sheetId="6369" refreshError="1"/>
      <sheetData sheetId="6370" refreshError="1"/>
      <sheetData sheetId="6371" refreshError="1"/>
      <sheetData sheetId="6372" refreshError="1"/>
      <sheetData sheetId="6373" refreshError="1"/>
      <sheetData sheetId="6374">
        <row r="4">
          <cell r="A4" t="str">
            <v>Clayey soil</v>
          </cell>
        </row>
      </sheetData>
      <sheetData sheetId="6375">
        <row r="4">
          <cell r="A4" t="str">
            <v>Clayey soil</v>
          </cell>
        </row>
      </sheetData>
      <sheetData sheetId="6376">
        <row r="4">
          <cell r="A4" t="str">
            <v>Clayey soil</v>
          </cell>
        </row>
      </sheetData>
      <sheetData sheetId="6377" refreshError="1"/>
      <sheetData sheetId="6378" refreshError="1"/>
      <sheetData sheetId="6379" refreshError="1"/>
      <sheetData sheetId="6380" refreshError="1"/>
      <sheetData sheetId="6381">
        <row r="4">
          <cell r="A4" t="str">
            <v>Clayey soil</v>
          </cell>
        </row>
      </sheetData>
      <sheetData sheetId="6382">
        <row r="4">
          <cell r="A4" t="str">
            <v>Clayey soil</v>
          </cell>
        </row>
      </sheetData>
      <sheetData sheetId="6383">
        <row r="4">
          <cell r="A4" t="str">
            <v>Clayey soil</v>
          </cell>
        </row>
      </sheetData>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sheetData sheetId="6441">
        <row r="4">
          <cell r="A4" t="str">
            <v>Clayey soil</v>
          </cell>
        </row>
      </sheetData>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sheetData sheetId="6455"/>
      <sheetData sheetId="6456">
        <row r="4">
          <cell r="A4" t="str">
            <v>Clayey soil</v>
          </cell>
        </row>
      </sheetData>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ow r="4">
          <cell r="A4" t="str">
            <v>Clayey soil</v>
          </cell>
        </row>
      </sheetData>
      <sheetData sheetId="6574">
        <row r="4">
          <cell r="A4" t="str">
            <v>Clayey soil</v>
          </cell>
        </row>
      </sheetData>
      <sheetData sheetId="6575">
        <row r="4">
          <cell r="A4" t="str">
            <v>Clayey soil</v>
          </cell>
        </row>
      </sheetData>
      <sheetData sheetId="6576">
        <row r="4">
          <cell r="A4" t="str">
            <v>Clayey soil</v>
          </cell>
        </row>
      </sheetData>
      <sheetData sheetId="6577">
        <row r="4">
          <cell r="A4" t="str">
            <v>Clayey soil</v>
          </cell>
        </row>
      </sheetData>
      <sheetData sheetId="6578">
        <row r="4">
          <cell r="A4" t="str">
            <v>Clayey soil</v>
          </cell>
        </row>
      </sheetData>
      <sheetData sheetId="6579" refreshError="1"/>
      <sheetData sheetId="6580">
        <row r="4">
          <cell r="A4" t="str">
            <v>Clayey soil</v>
          </cell>
        </row>
      </sheetData>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sheetData sheetId="6751"/>
      <sheetData sheetId="6752"/>
      <sheetData sheetId="6753"/>
      <sheetData sheetId="6754">
        <row r="4">
          <cell r="A4" t="str">
            <v>Clayey soil</v>
          </cell>
        </row>
      </sheetData>
      <sheetData sheetId="6755"/>
      <sheetData sheetId="6756">
        <row r="4">
          <cell r="A4" t="str">
            <v>Clayey soil</v>
          </cell>
        </row>
      </sheetData>
      <sheetData sheetId="6757"/>
      <sheetData sheetId="6758"/>
      <sheetData sheetId="6759"/>
      <sheetData sheetId="6760"/>
      <sheetData sheetId="6761">
        <row r="4">
          <cell r="A4" t="str">
            <v>Clayey soil</v>
          </cell>
        </row>
      </sheetData>
      <sheetData sheetId="6762"/>
      <sheetData sheetId="6763"/>
      <sheetData sheetId="6764"/>
      <sheetData sheetId="6765" refreshError="1"/>
      <sheetData sheetId="6766" refreshError="1"/>
      <sheetData sheetId="6767" refreshError="1"/>
      <sheetData sheetId="6768" refreshError="1"/>
      <sheetData sheetId="6769" refreshError="1"/>
      <sheetData sheetId="6770"/>
      <sheetData sheetId="6771">
        <row r="4">
          <cell r="A4" t="str">
            <v>Clayey soil</v>
          </cell>
        </row>
      </sheetData>
      <sheetData sheetId="6772">
        <row r="4">
          <cell r="A4" t="str">
            <v>Clayey soil</v>
          </cell>
        </row>
      </sheetData>
      <sheetData sheetId="6773">
        <row r="4">
          <cell r="A4" t="str">
            <v>Clayey soil</v>
          </cell>
        </row>
      </sheetData>
      <sheetData sheetId="6774"/>
      <sheetData sheetId="6775">
        <row r="4">
          <cell r="A4" t="str">
            <v>Clayey soil</v>
          </cell>
        </row>
      </sheetData>
      <sheetData sheetId="6776">
        <row r="4">
          <cell r="A4" t="str">
            <v>Clayey soil</v>
          </cell>
        </row>
      </sheetData>
      <sheetData sheetId="6777">
        <row r="4">
          <cell r="A4" t="str">
            <v>Clayey soil</v>
          </cell>
        </row>
      </sheetData>
      <sheetData sheetId="6778"/>
      <sheetData sheetId="6779">
        <row r="4">
          <cell r="A4" t="str">
            <v>Clayey soil</v>
          </cell>
        </row>
      </sheetData>
      <sheetData sheetId="6780"/>
      <sheetData sheetId="6781"/>
      <sheetData sheetId="6782"/>
      <sheetData sheetId="6783">
        <row r="4">
          <cell r="A4" t="str">
            <v>Clayey soil</v>
          </cell>
        </row>
      </sheetData>
      <sheetData sheetId="6784"/>
      <sheetData sheetId="6785"/>
      <sheetData sheetId="6786"/>
      <sheetData sheetId="6787"/>
      <sheetData sheetId="6788"/>
      <sheetData sheetId="6789"/>
      <sheetData sheetId="6790"/>
      <sheetData sheetId="6791">
        <row r="4">
          <cell r="A4" t="str">
            <v>Clayey soil</v>
          </cell>
        </row>
      </sheetData>
      <sheetData sheetId="6792"/>
      <sheetData sheetId="6793"/>
      <sheetData sheetId="6794"/>
      <sheetData sheetId="6795"/>
      <sheetData sheetId="6796"/>
      <sheetData sheetId="6797"/>
      <sheetData sheetId="6798">
        <row r="4">
          <cell r="A4" t="str">
            <v>Clayey soil</v>
          </cell>
        </row>
      </sheetData>
      <sheetData sheetId="6799">
        <row r="4">
          <cell r="A4" t="str">
            <v>Clayey soil</v>
          </cell>
        </row>
      </sheetData>
      <sheetData sheetId="6800"/>
      <sheetData sheetId="6801"/>
      <sheetData sheetId="6802"/>
      <sheetData sheetId="6803">
        <row r="4">
          <cell r="A4" t="str">
            <v>Clayey soil</v>
          </cell>
        </row>
      </sheetData>
      <sheetData sheetId="6804">
        <row r="4">
          <cell r="A4" t="str">
            <v>Clayey soil</v>
          </cell>
        </row>
      </sheetData>
      <sheetData sheetId="6805">
        <row r="4">
          <cell r="A4" t="str">
            <v>Clayey soil</v>
          </cell>
        </row>
      </sheetData>
      <sheetData sheetId="6806">
        <row r="4">
          <cell r="A4" t="str">
            <v>Clayey soil</v>
          </cell>
        </row>
      </sheetData>
      <sheetData sheetId="6807">
        <row r="4">
          <cell r="A4" t="str">
            <v>Clayey soil</v>
          </cell>
        </row>
      </sheetData>
      <sheetData sheetId="6808">
        <row r="4">
          <cell r="A4" t="str">
            <v>Clayey soil</v>
          </cell>
        </row>
      </sheetData>
      <sheetData sheetId="6809"/>
      <sheetData sheetId="6810"/>
      <sheetData sheetId="6811"/>
      <sheetData sheetId="6812"/>
      <sheetData sheetId="6813"/>
      <sheetData sheetId="6814"/>
      <sheetData sheetId="6815"/>
      <sheetData sheetId="6816"/>
      <sheetData sheetId="6817"/>
      <sheetData sheetId="6818">
        <row r="4">
          <cell r="A4" t="str">
            <v>Clayey soil</v>
          </cell>
        </row>
      </sheetData>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row r="4">
          <cell r="A4" t="str">
            <v>Clayey soil</v>
          </cell>
        </row>
      </sheetData>
      <sheetData sheetId="6833"/>
      <sheetData sheetId="6834"/>
      <sheetData sheetId="6835"/>
      <sheetData sheetId="6836">
        <row r="4">
          <cell r="A4" t="str">
            <v>Clayey soil</v>
          </cell>
        </row>
      </sheetData>
      <sheetData sheetId="6837">
        <row r="4">
          <cell r="A4" t="str">
            <v>Clayey soil</v>
          </cell>
        </row>
      </sheetData>
      <sheetData sheetId="6838"/>
      <sheetData sheetId="6839"/>
      <sheetData sheetId="6840">
        <row r="4">
          <cell r="A4" t="str">
            <v>Clayey soil</v>
          </cell>
        </row>
      </sheetData>
      <sheetData sheetId="6841">
        <row r="4">
          <cell r="A4" t="str">
            <v>Clayey soil</v>
          </cell>
        </row>
      </sheetData>
      <sheetData sheetId="6842"/>
      <sheetData sheetId="6843"/>
      <sheetData sheetId="6844">
        <row r="4">
          <cell r="A4" t="str">
            <v>Clayey soil</v>
          </cell>
        </row>
      </sheetData>
      <sheetData sheetId="6845">
        <row r="4">
          <cell r="A4" t="str">
            <v>Clayey soil</v>
          </cell>
        </row>
      </sheetData>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row r="4">
          <cell r="A4" t="str">
            <v>Clayey soil</v>
          </cell>
        </row>
      </sheetData>
      <sheetData sheetId="6870">
        <row r="32">
          <cell r="A32">
            <v>0</v>
          </cell>
        </row>
      </sheetData>
      <sheetData sheetId="6871">
        <row r="32">
          <cell r="A32">
            <v>0</v>
          </cell>
        </row>
      </sheetData>
      <sheetData sheetId="6872">
        <row r="32">
          <cell r="A32">
            <v>0</v>
          </cell>
        </row>
      </sheetData>
      <sheetData sheetId="6873">
        <row r="32">
          <cell r="A32">
            <v>0</v>
          </cell>
        </row>
      </sheetData>
      <sheetData sheetId="6874"/>
      <sheetData sheetId="6875">
        <row r="4">
          <cell r="A4" t="str">
            <v>Clayey soil</v>
          </cell>
        </row>
      </sheetData>
      <sheetData sheetId="6876"/>
      <sheetData sheetId="6877"/>
      <sheetData sheetId="6878"/>
      <sheetData sheetId="6879"/>
      <sheetData sheetId="6880"/>
      <sheetData sheetId="6881"/>
      <sheetData sheetId="6882"/>
      <sheetData sheetId="6883">
        <row r="4">
          <cell r="A4" t="str">
            <v>Clayey soil</v>
          </cell>
        </row>
      </sheetData>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row r="4">
          <cell r="A4" t="str">
            <v>Clayey soil</v>
          </cell>
        </row>
      </sheetData>
      <sheetData sheetId="6919">
        <row r="4">
          <cell r="A4" t="str">
            <v>Clayey soil</v>
          </cell>
        </row>
      </sheetData>
      <sheetData sheetId="6920">
        <row r="4">
          <cell r="A4" t="str">
            <v>Clayey soil</v>
          </cell>
        </row>
      </sheetData>
      <sheetData sheetId="6921">
        <row r="4">
          <cell r="A4" t="str">
            <v>Clayey soil</v>
          </cell>
        </row>
      </sheetData>
      <sheetData sheetId="6922">
        <row r="4">
          <cell r="A4" t="str">
            <v>Clayey soil</v>
          </cell>
        </row>
      </sheetData>
      <sheetData sheetId="6923"/>
      <sheetData sheetId="6924">
        <row r="4">
          <cell r="A4" t="str">
            <v>Clayey soil</v>
          </cell>
        </row>
      </sheetData>
      <sheetData sheetId="6925">
        <row r="4">
          <cell r="A4" t="str">
            <v>Clayey soil</v>
          </cell>
        </row>
      </sheetData>
      <sheetData sheetId="6926">
        <row r="4">
          <cell r="A4" t="str">
            <v>Clayey soil</v>
          </cell>
        </row>
      </sheetData>
      <sheetData sheetId="6927">
        <row r="4">
          <cell r="A4" t="str">
            <v>Clayey soil</v>
          </cell>
        </row>
      </sheetData>
      <sheetData sheetId="6928">
        <row r="4">
          <cell r="A4" t="str">
            <v>Clayey soil</v>
          </cell>
        </row>
      </sheetData>
      <sheetData sheetId="6929"/>
      <sheetData sheetId="6930">
        <row r="4">
          <cell r="A4" t="str">
            <v>Clayey soil</v>
          </cell>
        </row>
      </sheetData>
      <sheetData sheetId="6931">
        <row r="4">
          <cell r="A4" t="str">
            <v>Clayey soil</v>
          </cell>
        </row>
      </sheetData>
      <sheetData sheetId="6932">
        <row r="4">
          <cell r="A4" t="str">
            <v>Clayey soil</v>
          </cell>
        </row>
      </sheetData>
      <sheetData sheetId="6933">
        <row r="4">
          <cell r="A4" t="str">
            <v>Clayey soil</v>
          </cell>
        </row>
      </sheetData>
      <sheetData sheetId="6934">
        <row r="4">
          <cell r="A4" t="str">
            <v>Clayey soil</v>
          </cell>
        </row>
      </sheetData>
      <sheetData sheetId="6935">
        <row r="4">
          <cell r="A4" t="str">
            <v>Clayey soil</v>
          </cell>
        </row>
      </sheetData>
      <sheetData sheetId="6936">
        <row r="4">
          <cell r="A4" t="str">
            <v>Clayey soil</v>
          </cell>
        </row>
      </sheetData>
      <sheetData sheetId="6937">
        <row r="4">
          <cell r="A4" t="str">
            <v>Clayey soil</v>
          </cell>
        </row>
      </sheetData>
      <sheetData sheetId="6938"/>
      <sheetData sheetId="6939">
        <row r="4">
          <cell r="A4" t="str">
            <v>Clayey soil</v>
          </cell>
        </row>
      </sheetData>
      <sheetData sheetId="6940">
        <row r="4">
          <cell r="A4" t="str">
            <v>Clayey soil</v>
          </cell>
        </row>
      </sheetData>
      <sheetData sheetId="6941"/>
      <sheetData sheetId="6942"/>
      <sheetData sheetId="6943">
        <row r="4">
          <cell r="A4" t="str">
            <v>Clayey soil</v>
          </cell>
        </row>
      </sheetData>
      <sheetData sheetId="6944">
        <row r="4">
          <cell r="A4" t="str">
            <v>Clayey soil</v>
          </cell>
        </row>
      </sheetData>
      <sheetData sheetId="6945">
        <row r="4">
          <cell r="A4" t="str">
            <v>Clayey soil</v>
          </cell>
        </row>
      </sheetData>
      <sheetData sheetId="6946"/>
      <sheetData sheetId="6947"/>
      <sheetData sheetId="6948"/>
      <sheetData sheetId="6949"/>
      <sheetData sheetId="6950"/>
      <sheetData sheetId="6951"/>
      <sheetData sheetId="6952"/>
      <sheetData sheetId="6953">
        <row r="4">
          <cell r="A4" t="str">
            <v>Clayey soil</v>
          </cell>
        </row>
      </sheetData>
      <sheetData sheetId="6954">
        <row r="4">
          <cell r="A4" t="str">
            <v>Clayey soil</v>
          </cell>
        </row>
      </sheetData>
      <sheetData sheetId="6955"/>
      <sheetData sheetId="6956"/>
      <sheetData sheetId="6957"/>
      <sheetData sheetId="6958"/>
      <sheetData sheetId="6959">
        <row r="4">
          <cell r="A4" t="str">
            <v>Clayey soil</v>
          </cell>
        </row>
      </sheetData>
      <sheetData sheetId="6960"/>
      <sheetData sheetId="6961">
        <row r="4">
          <cell r="A4" t="str">
            <v>Clayey soil</v>
          </cell>
        </row>
      </sheetData>
      <sheetData sheetId="6962">
        <row r="4">
          <cell r="A4" t="str">
            <v>Clayey soil</v>
          </cell>
        </row>
      </sheetData>
      <sheetData sheetId="6963"/>
      <sheetData sheetId="6964">
        <row r="4">
          <cell r="A4" t="str">
            <v>Clayey soil</v>
          </cell>
        </row>
      </sheetData>
      <sheetData sheetId="6965">
        <row r="4">
          <cell r="A4" t="str">
            <v>Clayey soil</v>
          </cell>
        </row>
      </sheetData>
      <sheetData sheetId="6966"/>
      <sheetData sheetId="6967">
        <row r="4">
          <cell r="A4" t="str">
            <v>Clayey soil</v>
          </cell>
        </row>
      </sheetData>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row r="4">
          <cell r="A4" t="str">
            <v>Clayey soil</v>
          </cell>
        </row>
      </sheetData>
      <sheetData sheetId="7046"/>
      <sheetData sheetId="7047"/>
      <sheetData sheetId="7048"/>
      <sheetData sheetId="7049"/>
      <sheetData sheetId="7050">
        <row r="4">
          <cell r="A4" t="str">
            <v>Clayey soil</v>
          </cell>
        </row>
      </sheetData>
      <sheetData sheetId="7051"/>
      <sheetData sheetId="7052">
        <row r="4">
          <cell r="A4" t="str">
            <v>Clayey soil</v>
          </cell>
        </row>
      </sheetData>
      <sheetData sheetId="7053"/>
      <sheetData sheetId="7054"/>
      <sheetData sheetId="7055"/>
      <sheetData sheetId="7056"/>
      <sheetData sheetId="7057"/>
      <sheetData sheetId="7058"/>
      <sheetData sheetId="7059"/>
      <sheetData sheetId="7060"/>
      <sheetData sheetId="7061">
        <row r="4">
          <cell r="A4" t="str">
            <v>Clayey soil</v>
          </cell>
        </row>
      </sheetData>
      <sheetData sheetId="7062">
        <row r="4">
          <cell r="A4" t="str">
            <v>Clayey soil</v>
          </cell>
        </row>
      </sheetData>
      <sheetData sheetId="7063">
        <row r="32">
          <cell r="A32">
            <v>0</v>
          </cell>
        </row>
      </sheetData>
      <sheetData sheetId="7064">
        <row r="4">
          <cell r="A4" t="str">
            <v>Clayey soil</v>
          </cell>
        </row>
      </sheetData>
      <sheetData sheetId="7065">
        <row r="4">
          <cell r="A4" t="str">
            <v>Clayey soil</v>
          </cell>
        </row>
      </sheetData>
      <sheetData sheetId="7066">
        <row r="4">
          <cell r="A4" t="str">
            <v>Clayey soil</v>
          </cell>
        </row>
      </sheetData>
      <sheetData sheetId="7067">
        <row r="4">
          <cell r="A4" t="str">
            <v>Clayey soil</v>
          </cell>
        </row>
      </sheetData>
      <sheetData sheetId="7068"/>
      <sheetData sheetId="7069">
        <row r="4">
          <cell r="A4" t="str">
            <v>Clayey soil</v>
          </cell>
        </row>
      </sheetData>
      <sheetData sheetId="7070">
        <row r="4">
          <cell r="A4" t="str">
            <v>Clayey soil</v>
          </cell>
        </row>
      </sheetData>
      <sheetData sheetId="7071">
        <row r="4">
          <cell r="A4" t="str">
            <v>Clayey soil</v>
          </cell>
        </row>
      </sheetData>
      <sheetData sheetId="7072">
        <row r="4">
          <cell r="A4" t="str">
            <v>Clayey soil</v>
          </cell>
        </row>
      </sheetData>
      <sheetData sheetId="7073"/>
      <sheetData sheetId="7074">
        <row r="4">
          <cell r="A4" t="str">
            <v>Clayey soil</v>
          </cell>
        </row>
      </sheetData>
      <sheetData sheetId="7075">
        <row r="4">
          <cell r="A4" t="str">
            <v>Clayey soil</v>
          </cell>
        </row>
      </sheetData>
      <sheetData sheetId="7076">
        <row r="4">
          <cell r="A4" t="str">
            <v>Clayey soil</v>
          </cell>
        </row>
      </sheetData>
      <sheetData sheetId="7077">
        <row r="4">
          <cell r="A4" t="str">
            <v>Clayey soil</v>
          </cell>
        </row>
      </sheetData>
      <sheetData sheetId="7078"/>
      <sheetData sheetId="7079"/>
      <sheetData sheetId="7080"/>
      <sheetData sheetId="7081"/>
      <sheetData sheetId="7082">
        <row r="4">
          <cell r="A4" t="str">
            <v>Clayey soil</v>
          </cell>
        </row>
      </sheetData>
      <sheetData sheetId="7083"/>
      <sheetData sheetId="7084">
        <row r="4">
          <cell r="A4" t="str">
            <v>Clayey soil</v>
          </cell>
        </row>
      </sheetData>
      <sheetData sheetId="7085"/>
      <sheetData sheetId="7086"/>
      <sheetData sheetId="7087">
        <row r="4">
          <cell r="A4" t="str">
            <v>Clayey soil</v>
          </cell>
        </row>
      </sheetData>
      <sheetData sheetId="7088"/>
      <sheetData sheetId="7089">
        <row r="4">
          <cell r="A4" t="str">
            <v>Clayey soil</v>
          </cell>
        </row>
      </sheetData>
      <sheetData sheetId="7090"/>
      <sheetData sheetId="7091"/>
      <sheetData sheetId="7092">
        <row r="4">
          <cell r="A4" t="str">
            <v>Clayey soil</v>
          </cell>
        </row>
      </sheetData>
      <sheetData sheetId="7093"/>
      <sheetData sheetId="7094">
        <row r="4">
          <cell r="A4" t="str">
            <v>Clayey soil</v>
          </cell>
        </row>
      </sheetData>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row r="4">
          <cell r="A4" t="str">
            <v>Clayey soil</v>
          </cell>
        </row>
      </sheetData>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row r="4">
          <cell r="A4" t="str">
            <v>Clayey soil</v>
          </cell>
        </row>
      </sheetData>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row r="4">
          <cell r="A4" t="str">
            <v>Clayey soil</v>
          </cell>
        </row>
      </sheetData>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row r="4">
          <cell r="A4" t="str">
            <v>Clayey soil</v>
          </cell>
        </row>
      </sheetData>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row r="32">
          <cell r="A32">
            <v>0</v>
          </cell>
        </row>
      </sheetData>
      <sheetData sheetId="7246">
        <row r="4">
          <cell r="A4" t="str">
            <v>Clayey soil</v>
          </cell>
        </row>
      </sheetData>
      <sheetData sheetId="7247"/>
      <sheetData sheetId="7248"/>
      <sheetData sheetId="7249"/>
      <sheetData sheetId="7250">
        <row r="32">
          <cell r="A32">
            <v>0</v>
          </cell>
        </row>
      </sheetData>
      <sheetData sheetId="7251">
        <row r="32">
          <cell r="A32">
            <v>0</v>
          </cell>
        </row>
      </sheetData>
      <sheetData sheetId="7252"/>
      <sheetData sheetId="7253"/>
      <sheetData sheetId="7254">
        <row r="4">
          <cell r="A4" t="str">
            <v>Clayey soil</v>
          </cell>
        </row>
      </sheetData>
      <sheetData sheetId="7255"/>
      <sheetData sheetId="7256">
        <row r="32">
          <cell r="A32">
            <v>0</v>
          </cell>
        </row>
      </sheetData>
      <sheetData sheetId="7257">
        <row r="4">
          <cell r="A4" t="str">
            <v>Clayey soil</v>
          </cell>
        </row>
      </sheetData>
      <sheetData sheetId="7258">
        <row r="32">
          <cell r="A32">
            <v>0</v>
          </cell>
        </row>
      </sheetData>
      <sheetData sheetId="7259">
        <row r="4">
          <cell r="A4" t="str">
            <v>Clayey soil</v>
          </cell>
        </row>
      </sheetData>
      <sheetData sheetId="7260"/>
      <sheetData sheetId="7261">
        <row r="32">
          <cell r="A32">
            <v>0</v>
          </cell>
        </row>
      </sheetData>
      <sheetData sheetId="7262">
        <row r="4">
          <cell r="A4" t="str">
            <v>Clayey soil</v>
          </cell>
        </row>
      </sheetData>
      <sheetData sheetId="7263">
        <row r="32">
          <cell r="A32">
            <v>0</v>
          </cell>
        </row>
      </sheetData>
      <sheetData sheetId="7264">
        <row r="4">
          <cell r="A4" t="str">
            <v>Clayey soil</v>
          </cell>
        </row>
      </sheetData>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row r="32">
          <cell r="A32">
            <v>0</v>
          </cell>
        </row>
      </sheetData>
      <sheetData sheetId="7279">
        <row r="4">
          <cell r="A4" t="str">
            <v>Clayey soil</v>
          </cell>
        </row>
      </sheetData>
      <sheetData sheetId="7280"/>
      <sheetData sheetId="7281"/>
      <sheetData sheetId="7282"/>
      <sheetData sheetId="7283">
        <row r="32">
          <cell r="A32">
            <v>0</v>
          </cell>
        </row>
      </sheetData>
      <sheetData sheetId="7284">
        <row r="4">
          <cell r="A4" t="str">
            <v>Clayey soil</v>
          </cell>
        </row>
      </sheetData>
      <sheetData sheetId="7285">
        <row r="32">
          <cell r="A32">
            <v>0</v>
          </cell>
        </row>
      </sheetData>
      <sheetData sheetId="7286">
        <row r="4">
          <cell r="A4" t="str">
            <v>Clayey soil</v>
          </cell>
        </row>
      </sheetData>
      <sheetData sheetId="7287"/>
      <sheetData sheetId="7288">
        <row r="32">
          <cell r="A32">
            <v>0</v>
          </cell>
        </row>
      </sheetData>
      <sheetData sheetId="7289">
        <row r="4">
          <cell r="A4" t="str">
            <v>Clayey soil</v>
          </cell>
        </row>
      </sheetData>
      <sheetData sheetId="7290">
        <row r="32">
          <cell r="A32">
            <v>0</v>
          </cell>
        </row>
      </sheetData>
      <sheetData sheetId="7291">
        <row r="4">
          <cell r="A4" t="str">
            <v>Clayey soil</v>
          </cell>
        </row>
      </sheetData>
      <sheetData sheetId="7292"/>
      <sheetData sheetId="7293">
        <row r="32">
          <cell r="A32">
            <v>0</v>
          </cell>
        </row>
      </sheetData>
      <sheetData sheetId="7294">
        <row r="4">
          <cell r="A4" t="str">
            <v>Clayey soil</v>
          </cell>
        </row>
      </sheetData>
      <sheetData sheetId="7295">
        <row r="32">
          <cell r="A32">
            <v>0</v>
          </cell>
        </row>
      </sheetData>
      <sheetData sheetId="7296">
        <row r="4">
          <cell r="A4" t="str">
            <v>Clayey soil</v>
          </cell>
        </row>
      </sheetData>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row r="4">
          <cell r="A4" t="str">
            <v>Clayey soil</v>
          </cell>
        </row>
      </sheetData>
      <sheetData sheetId="7313">
        <row r="4">
          <cell r="A4" t="str">
            <v>Clayey soil</v>
          </cell>
        </row>
      </sheetData>
      <sheetData sheetId="7314">
        <row r="4">
          <cell r="A4" t="str">
            <v>Clayey soil</v>
          </cell>
        </row>
      </sheetData>
      <sheetData sheetId="7315">
        <row r="4">
          <cell r="A4" t="str">
            <v>Clayey soil</v>
          </cell>
        </row>
      </sheetData>
      <sheetData sheetId="7316"/>
      <sheetData sheetId="7317">
        <row r="4">
          <cell r="A4" t="str">
            <v>Clayey soil</v>
          </cell>
        </row>
      </sheetData>
      <sheetData sheetId="7318">
        <row r="4">
          <cell r="A4" t="str">
            <v>Clayey soil</v>
          </cell>
        </row>
      </sheetData>
      <sheetData sheetId="7319">
        <row r="4">
          <cell r="A4" t="str">
            <v>Clayey soil</v>
          </cell>
        </row>
      </sheetData>
      <sheetData sheetId="7320">
        <row r="4">
          <cell r="A4" t="str">
            <v>Clayey soil</v>
          </cell>
        </row>
      </sheetData>
      <sheetData sheetId="7321">
        <row r="4">
          <cell r="A4" t="str">
            <v>Clayey soil</v>
          </cell>
        </row>
      </sheetData>
      <sheetData sheetId="7322">
        <row r="4">
          <cell r="A4" t="str">
            <v>Clayey soil</v>
          </cell>
        </row>
      </sheetData>
      <sheetData sheetId="7323">
        <row r="4">
          <cell r="A4" t="str">
            <v>Clayey soil</v>
          </cell>
        </row>
      </sheetData>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row r="4">
          <cell r="A4" t="str">
            <v>Clayey soil</v>
          </cell>
        </row>
      </sheetData>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row r="4">
          <cell r="A4" t="str">
            <v>Clayey soil</v>
          </cell>
        </row>
      </sheetData>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row r="4">
          <cell r="A4" t="str">
            <v>Clayey soil</v>
          </cell>
        </row>
      </sheetData>
      <sheetData sheetId="7493"/>
      <sheetData sheetId="7494"/>
      <sheetData sheetId="7495"/>
      <sheetData sheetId="7496"/>
      <sheetData sheetId="7497"/>
      <sheetData sheetId="7498"/>
      <sheetData sheetId="7499"/>
      <sheetData sheetId="7500">
        <row r="4">
          <cell r="A4" t="str">
            <v>Clayey soil</v>
          </cell>
        </row>
      </sheetData>
      <sheetData sheetId="7501">
        <row r="4">
          <cell r="A4" t="str">
            <v>Clayey soil</v>
          </cell>
        </row>
      </sheetData>
      <sheetData sheetId="7502">
        <row r="4">
          <cell r="A4" t="str">
            <v>Clayey soil</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row r="4">
          <cell r="A4" t="str">
            <v>Clayey soil</v>
          </cell>
        </row>
      </sheetData>
      <sheetData sheetId="7515"/>
      <sheetData sheetId="7516"/>
      <sheetData sheetId="7517"/>
      <sheetData sheetId="7518"/>
      <sheetData sheetId="7519"/>
      <sheetData sheetId="7520">
        <row r="4">
          <cell r="A4" t="str">
            <v>Clayey soil</v>
          </cell>
        </row>
      </sheetData>
      <sheetData sheetId="7521"/>
      <sheetData sheetId="7522">
        <row r="4">
          <cell r="A4" t="str">
            <v>Clayey soil</v>
          </cell>
        </row>
      </sheetData>
      <sheetData sheetId="7523"/>
      <sheetData sheetId="7524"/>
      <sheetData sheetId="7525">
        <row r="4">
          <cell r="A4" t="str">
            <v>Clayey soil</v>
          </cell>
        </row>
      </sheetData>
      <sheetData sheetId="7526"/>
      <sheetData sheetId="7527"/>
      <sheetData sheetId="7528"/>
      <sheetData sheetId="7529"/>
      <sheetData sheetId="7530"/>
      <sheetData sheetId="7531"/>
      <sheetData sheetId="7532"/>
      <sheetData sheetId="7533">
        <row r="4">
          <cell r="A4" t="str">
            <v>Clayey soil</v>
          </cell>
        </row>
      </sheetData>
      <sheetData sheetId="7534"/>
      <sheetData sheetId="7535"/>
      <sheetData sheetId="7536"/>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row r="32">
          <cell r="A32">
            <v>0</v>
          </cell>
        </row>
      </sheetData>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row r="4">
          <cell r="A4" t="str">
            <v>Clayey soil</v>
          </cell>
        </row>
      </sheetData>
      <sheetData sheetId="7760"/>
      <sheetData sheetId="7761"/>
      <sheetData sheetId="7762"/>
      <sheetData sheetId="7763"/>
      <sheetData sheetId="7764">
        <row r="4">
          <cell r="A4" t="str">
            <v>Clayey soil</v>
          </cell>
        </row>
      </sheetData>
      <sheetData sheetId="7765"/>
      <sheetData sheetId="7766" refreshError="1"/>
      <sheetData sheetId="7767" refreshError="1"/>
      <sheetData sheetId="7768" refreshError="1"/>
      <sheetData sheetId="7769" refreshError="1"/>
      <sheetData sheetId="7770" refreshError="1"/>
      <sheetData sheetId="7771">
        <row r="4">
          <cell r="A4" t="str">
            <v>Clayey soil</v>
          </cell>
        </row>
      </sheetData>
      <sheetData sheetId="7772"/>
      <sheetData sheetId="7773">
        <row r="4">
          <cell r="A4" t="str">
            <v>Clayey soil</v>
          </cell>
        </row>
      </sheetData>
      <sheetData sheetId="7774">
        <row r="4">
          <cell r="A4" t="str">
            <v>Clayey soil</v>
          </cell>
        </row>
      </sheetData>
      <sheetData sheetId="7775"/>
      <sheetData sheetId="7776">
        <row r="4">
          <cell r="A4" t="str">
            <v>Clayey soil</v>
          </cell>
        </row>
      </sheetData>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sheetData sheetId="7875" refreshError="1"/>
      <sheetData sheetId="7876" refreshError="1"/>
      <sheetData sheetId="7877" refreshError="1"/>
      <sheetData sheetId="7878" refreshError="1"/>
      <sheetData sheetId="7879" refreshError="1"/>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row r="203">
          <cell r="K203">
            <v>0</v>
          </cell>
        </row>
      </sheetData>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row r="4">
          <cell r="A4" t="str">
            <v>Clayey soil</v>
          </cell>
        </row>
      </sheetData>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row r="32">
          <cell r="A32">
            <v>0</v>
          </cell>
        </row>
      </sheetData>
      <sheetData sheetId="8125">
        <row r="32">
          <cell r="A32">
            <v>0</v>
          </cell>
        </row>
      </sheetData>
      <sheetData sheetId="8126">
        <row r="32">
          <cell r="A32">
            <v>0</v>
          </cell>
        </row>
      </sheetData>
      <sheetData sheetId="8127">
        <row r="32">
          <cell r="A32">
            <v>0</v>
          </cell>
        </row>
      </sheetData>
      <sheetData sheetId="8128">
        <row r="32">
          <cell r="A32">
            <v>0</v>
          </cell>
        </row>
      </sheetData>
      <sheetData sheetId="8129">
        <row r="32">
          <cell r="A32">
            <v>0</v>
          </cell>
        </row>
      </sheetData>
      <sheetData sheetId="8130">
        <row r="32">
          <cell r="A32">
            <v>0</v>
          </cell>
        </row>
      </sheetData>
      <sheetData sheetId="8131">
        <row r="32">
          <cell r="A32">
            <v>0</v>
          </cell>
        </row>
      </sheetData>
      <sheetData sheetId="8132">
        <row r="32">
          <cell r="A32">
            <v>0</v>
          </cell>
        </row>
      </sheetData>
      <sheetData sheetId="8133">
        <row r="32">
          <cell r="A32">
            <v>0</v>
          </cell>
        </row>
      </sheetData>
      <sheetData sheetId="8134">
        <row r="32">
          <cell r="A32">
            <v>0</v>
          </cell>
        </row>
      </sheetData>
      <sheetData sheetId="8135">
        <row r="32">
          <cell r="A32">
            <v>0</v>
          </cell>
        </row>
      </sheetData>
      <sheetData sheetId="8136">
        <row r="32">
          <cell r="A32">
            <v>0</v>
          </cell>
        </row>
      </sheetData>
      <sheetData sheetId="8137">
        <row r="32">
          <cell r="A32">
            <v>0</v>
          </cell>
        </row>
      </sheetData>
      <sheetData sheetId="8138">
        <row r="32">
          <cell r="A32">
            <v>0</v>
          </cell>
        </row>
      </sheetData>
      <sheetData sheetId="8139">
        <row r="32">
          <cell r="A32">
            <v>0</v>
          </cell>
        </row>
      </sheetData>
      <sheetData sheetId="8140">
        <row r="32">
          <cell r="A32">
            <v>0</v>
          </cell>
        </row>
      </sheetData>
      <sheetData sheetId="8141">
        <row r="32">
          <cell r="A32">
            <v>0</v>
          </cell>
        </row>
      </sheetData>
      <sheetData sheetId="8142">
        <row r="32">
          <cell r="A32">
            <v>0</v>
          </cell>
        </row>
      </sheetData>
      <sheetData sheetId="8143">
        <row r="32">
          <cell r="A32">
            <v>0</v>
          </cell>
        </row>
      </sheetData>
      <sheetData sheetId="8144">
        <row r="32">
          <cell r="A32">
            <v>0</v>
          </cell>
        </row>
      </sheetData>
      <sheetData sheetId="8145">
        <row r="32">
          <cell r="A32">
            <v>0</v>
          </cell>
        </row>
      </sheetData>
      <sheetData sheetId="8146">
        <row r="32">
          <cell r="A32">
            <v>0</v>
          </cell>
        </row>
      </sheetData>
      <sheetData sheetId="8147">
        <row r="32">
          <cell r="A32">
            <v>0</v>
          </cell>
        </row>
      </sheetData>
      <sheetData sheetId="8148">
        <row r="32">
          <cell r="A32">
            <v>0</v>
          </cell>
        </row>
      </sheetData>
      <sheetData sheetId="8149">
        <row r="32">
          <cell r="A32">
            <v>0</v>
          </cell>
        </row>
      </sheetData>
      <sheetData sheetId="8150">
        <row r="32">
          <cell r="A32">
            <v>0</v>
          </cell>
        </row>
      </sheetData>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row r="4">
          <cell r="A4" t="str">
            <v>Clayey soil</v>
          </cell>
        </row>
      </sheetData>
      <sheetData sheetId="8184"/>
      <sheetData sheetId="8185"/>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sheetData sheetId="8202"/>
      <sheetData sheetId="8203"/>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sheetData sheetId="8215"/>
      <sheetData sheetId="8216" refreshError="1"/>
      <sheetData sheetId="8217" refreshError="1"/>
      <sheetData sheetId="8218"/>
      <sheetData sheetId="8219"/>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ow r="4">
          <cell r="A4" t="str">
            <v>Clayey soil</v>
          </cell>
        </row>
      </sheetData>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sheetData sheetId="8273" refreshError="1"/>
      <sheetData sheetId="8274" refreshError="1"/>
      <sheetData sheetId="8275"/>
      <sheetData sheetId="8276" refreshError="1"/>
      <sheetData sheetId="8277"/>
      <sheetData sheetId="8278"/>
      <sheetData sheetId="8279"/>
      <sheetData sheetId="8280" refreshError="1"/>
      <sheetData sheetId="8281" refreshError="1"/>
      <sheetData sheetId="8282" refreshError="1"/>
      <sheetData sheetId="8283" refreshError="1"/>
      <sheetData sheetId="8284"/>
      <sheetData sheetId="8285" refreshError="1"/>
      <sheetData sheetId="8286" refreshError="1"/>
      <sheetData sheetId="8287" refreshError="1"/>
      <sheetData sheetId="8288" refreshError="1"/>
      <sheetData sheetId="8289" refreshError="1"/>
      <sheetData sheetId="8290" refreshError="1"/>
      <sheetData sheetId="8291"/>
      <sheetData sheetId="8292"/>
      <sheetData sheetId="8293" refreshError="1"/>
      <sheetData sheetId="8294" refreshError="1"/>
      <sheetData sheetId="8295" refreshError="1"/>
      <sheetData sheetId="8296" refreshError="1"/>
      <sheetData sheetId="8297" refreshError="1"/>
      <sheetData sheetId="8298">
        <row r="4">
          <cell r="A4" t="str">
            <v>Clayey soil</v>
          </cell>
        </row>
      </sheetData>
      <sheetData sheetId="8299">
        <row r="4">
          <cell r="A4" t="str">
            <v>Clayey soil</v>
          </cell>
        </row>
      </sheetData>
      <sheetData sheetId="8300">
        <row r="4">
          <cell r="A4" t="str">
            <v>Clayey soil</v>
          </cell>
        </row>
      </sheetData>
      <sheetData sheetId="8301">
        <row r="4">
          <cell r="A4" t="str">
            <v>Clayey soil</v>
          </cell>
        </row>
      </sheetData>
      <sheetData sheetId="8302">
        <row r="4">
          <cell r="A4" t="str">
            <v>Clayey soil</v>
          </cell>
        </row>
      </sheetData>
      <sheetData sheetId="8303">
        <row r="4">
          <cell r="A4" t="str">
            <v>Clayey soil</v>
          </cell>
        </row>
      </sheetData>
      <sheetData sheetId="8304">
        <row r="4">
          <cell r="A4" t="str">
            <v>Clayey soil</v>
          </cell>
        </row>
      </sheetData>
      <sheetData sheetId="8305">
        <row r="4">
          <cell r="A4" t="str">
            <v>Clayey soil</v>
          </cell>
        </row>
      </sheetData>
      <sheetData sheetId="8306">
        <row r="4">
          <cell r="A4" t="str">
            <v>Clayey soil</v>
          </cell>
        </row>
      </sheetData>
      <sheetData sheetId="8307">
        <row r="4">
          <cell r="A4" t="str">
            <v>Clayey soil</v>
          </cell>
        </row>
      </sheetData>
      <sheetData sheetId="8308">
        <row r="4">
          <cell r="A4" t="str">
            <v>Clayey soil</v>
          </cell>
        </row>
      </sheetData>
      <sheetData sheetId="8309"/>
      <sheetData sheetId="8310">
        <row r="4">
          <cell r="A4" t="str">
            <v>Clayey soil</v>
          </cell>
        </row>
      </sheetData>
      <sheetData sheetId="8311">
        <row r="4">
          <cell r="A4" t="str">
            <v>Clayey soil</v>
          </cell>
        </row>
      </sheetData>
      <sheetData sheetId="8312">
        <row r="4">
          <cell r="A4" t="str">
            <v>Clayey soil</v>
          </cell>
        </row>
      </sheetData>
      <sheetData sheetId="8313">
        <row r="4">
          <cell r="A4" t="str">
            <v>Clayey soil</v>
          </cell>
        </row>
      </sheetData>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sheetData sheetId="8369" refreshError="1"/>
      <sheetData sheetId="8370" refreshError="1"/>
      <sheetData sheetId="8371" refreshError="1"/>
      <sheetData sheetId="8372"/>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sheetData sheetId="8388">
        <row r="4">
          <cell r="A4" t="str">
            <v>Clayey soil</v>
          </cell>
        </row>
      </sheetData>
      <sheetData sheetId="8389"/>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sheetData sheetId="8418" refreshError="1"/>
      <sheetData sheetId="8419" refreshError="1"/>
      <sheetData sheetId="8420" refreshError="1"/>
      <sheetData sheetId="8421" refreshError="1"/>
      <sheetData sheetId="8422" refreshError="1"/>
      <sheetData sheetId="8423" refreshError="1"/>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refreshError="1"/>
      <sheetData sheetId="8441" refreshError="1"/>
      <sheetData sheetId="8442" refreshError="1"/>
      <sheetData sheetId="8443"/>
      <sheetData sheetId="8444"/>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sheetData sheetId="8478" refreshError="1"/>
      <sheetData sheetId="8479" refreshError="1"/>
      <sheetData sheetId="8480"/>
      <sheetData sheetId="8481"/>
      <sheetData sheetId="8482"/>
      <sheetData sheetId="8483"/>
      <sheetData sheetId="8484"/>
      <sheetData sheetId="8485"/>
      <sheetData sheetId="8486"/>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refreshError="1"/>
      <sheetData sheetId="8511" refreshError="1"/>
      <sheetData sheetId="8512" refreshError="1"/>
      <sheetData sheetId="8513" refreshError="1"/>
      <sheetData sheetId="8514"/>
      <sheetData sheetId="8515" refreshError="1"/>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4">
          <cell r="A4" t="str">
            <v>Clayey soil</v>
          </cell>
        </row>
      </sheetData>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row r="4">
          <cell r="A4" t="str">
            <v>Clayey soil</v>
          </cell>
        </row>
      </sheetData>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row r="4">
          <cell r="A4" t="str">
            <v>Clayey soil</v>
          </cell>
        </row>
      </sheetData>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row r="32">
          <cell r="A32">
            <v>0</v>
          </cell>
        </row>
      </sheetData>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row r="32">
          <cell r="A32">
            <v>0</v>
          </cell>
        </row>
      </sheetData>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sheetData sheetId="8725" refreshError="1"/>
      <sheetData sheetId="8726" refreshError="1"/>
      <sheetData sheetId="8727" refreshError="1"/>
      <sheetData sheetId="8728" refreshError="1"/>
      <sheetData sheetId="8729" refreshError="1"/>
      <sheetData sheetId="8730" refreshError="1"/>
      <sheetData sheetId="8731" refreshError="1"/>
      <sheetData sheetId="8732"/>
      <sheetData sheetId="8733"/>
      <sheetData sheetId="8734" refreshError="1"/>
      <sheetData sheetId="8735" refreshError="1"/>
      <sheetData sheetId="8736" refreshError="1"/>
      <sheetData sheetId="8737" refreshError="1"/>
      <sheetData sheetId="8738" refreshError="1"/>
      <sheetData sheetId="8739"/>
      <sheetData sheetId="8740" refreshError="1"/>
      <sheetData sheetId="8741" refreshError="1"/>
      <sheetData sheetId="8742" refreshError="1"/>
      <sheetData sheetId="8743"/>
      <sheetData sheetId="8744"/>
      <sheetData sheetId="8745"/>
      <sheetData sheetId="8746" refreshError="1"/>
      <sheetData sheetId="8747" refreshError="1"/>
      <sheetData sheetId="8748" refreshError="1"/>
      <sheetData sheetId="8749" refreshError="1"/>
      <sheetData sheetId="8750" refreshError="1"/>
      <sheetData sheetId="8751"/>
      <sheetData sheetId="8752"/>
      <sheetData sheetId="8753"/>
      <sheetData sheetId="8754" refreshError="1"/>
      <sheetData sheetId="8755"/>
      <sheetData sheetId="8756"/>
      <sheetData sheetId="8757" refreshError="1"/>
      <sheetData sheetId="8758" refreshError="1"/>
      <sheetData sheetId="8759"/>
      <sheetData sheetId="8760"/>
      <sheetData sheetId="8761"/>
      <sheetData sheetId="8762"/>
      <sheetData sheetId="8763" refreshError="1"/>
      <sheetData sheetId="8764"/>
      <sheetData sheetId="8765" refreshError="1"/>
      <sheetData sheetId="8766"/>
      <sheetData sheetId="8767"/>
      <sheetData sheetId="8768" refreshError="1"/>
      <sheetData sheetId="8769" refreshError="1"/>
      <sheetData sheetId="8770"/>
      <sheetData sheetId="8771" refreshError="1"/>
      <sheetData sheetId="8772" refreshError="1"/>
      <sheetData sheetId="8773" refreshError="1"/>
      <sheetData sheetId="8774" refreshError="1"/>
      <sheetData sheetId="8775" refreshError="1"/>
      <sheetData sheetId="8776" refreshError="1"/>
      <sheetData sheetId="8777" refreshError="1"/>
      <sheetData sheetId="8778"/>
      <sheetData sheetId="8779"/>
      <sheetData sheetId="8780"/>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sheetData sheetId="8823"/>
      <sheetData sheetId="8824" refreshError="1"/>
      <sheetData sheetId="8825" refreshError="1"/>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sheetData sheetId="8855"/>
      <sheetData sheetId="8856"/>
      <sheetData sheetId="8857"/>
      <sheetData sheetId="8858"/>
      <sheetData sheetId="8859"/>
      <sheetData sheetId="8860"/>
      <sheetData sheetId="8861"/>
      <sheetData sheetId="8862"/>
      <sheetData sheetId="8863" refreshError="1"/>
      <sheetData sheetId="8864" refreshError="1"/>
      <sheetData sheetId="8865"/>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sheetData sheetId="8914"/>
      <sheetData sheetId="8915"/>
      <sheetData sheetId="8916"/>
      <sheetData sheetId="8917">
        <row r="4">
          <cell r="A4" t="str">
            <v>Clayey soil</v>
          </cell>
        </row>
      </sheetData>
      <sheetData sheetId="8918"/>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sheetData sheetId="8940"/>
      <sheetData sheetId="8941">
        <row r="32">
          <cell r="A32">
            <v>0</v>
          </cell>
        </row>
      </sheetData>
      <sheetData sheetId="8942" refreshError="1"/>
      <sheetData sheetId="8943"/>
      <sheetData sheetId="8944" refreshError="1"/>
      <sheetData sheetId="8945" refreshError="1"/>
      <sheetData sheetId="8946" refreshError="1"/>
      <sheetData sheetId="8947" refreshError="1"/>
      <sheetData sheetId="8948" refreshError="1"/>
      <sheetData sheetId="8949" refreshError="1"/>
      <sheetData sheetId="8950" refreshError="1"/>
      <sheetData sheetId="8951">
        <row r="4">
          <cell r="A4" t="str">
            <v>Clayey soil</v>
          </cell>
        </row>
      </sheetData>
      <sheetData sheetId="8952">
        <row r="4">
          <cell r="A4" t="str">
            <v>Clayey soil</v>
          </cell>
        </row>
      </sheetData>
      <sheetData sheetId="8953">
        <row r="4">
          <cell r="A4" t="str">
            <v>Clayey soil</v>
          </cell>
        </row>
      </sheetData>
      <sheetData sheetId="8954">
        <row r="4">
          <cell r="A4" t="str">
            <v>Clayey soil</v>
          </cell>
        </row>
      </sheetData>
      <sheetData sheetId="8955">
        <row r="4">
          <cell r="A4" t="str">
            <v>Clayey soil</v>
          </cell>
        </row>
      </sheetData>
      <sheetData sheetId="8956">
        <row r="4">
          <cell r="A4" t="str">
            <v>Clayey soil</v>
          </cell>
        </row>
      </sheetData>
      <sheetData sheetId="8957">
        <row r="4">
          <cell r="A4" t="str">
            <v>Clayey soil</v>
          </cell>
        </row>
      </sheetData>
      <sheetData sheetId="8958">
        <row r="4">
          <cell r="A4" t="str">
            <v>Clayey soil</v>
          </cell>
        </row>
      </sheetData>
      <sheetData sheetId="8959">
        <row r="4">
          <cell r="A4" t="str">
            <v>Clayey soil</v>
          </cell>
        </row>
      </sheetData>
      <sheetData sheetId="8960">
        <row r="4">
          <cell r="A4" t="str">
            <v>Clayey soil</v>
          </cell>
        </row>
      </sheetData>
      <sheetData sheetId="8961">
        <row r="4">
          <cell r="A4" t="str">
            <v>Clayey soil</v>
          </cell>
        </row>
      </sheetData>
      <sheetData sheetId="8962">
        <row r="4">
          <cell r="A4" t="str">
            <v>Clayey soil</v>
          </cell>
        </row>
      </sheetData>
      <sheetData sheetId="8963">
        <row r="4">
          <cell r="A4" t="str">
            <v>Clayey soil</v>
          </cell>
        </row>
      </sheetData>
      <sheetData sheetId="8964">
        <row r="4">
          <cell r="A4" t="str">
            <v>Clayey soil</v>
          </cell>
        </row>
      </sheetData>
      <sheetData sheetId="8965">
        <row r="4">
          <cell r="A4" t="str">
            <v>Clayey soil</v>
          </cell>
        </row>
      </sheetData>
      <sheetData sheetId="8966">
        <row r="4">
          <cell r="A4" t="str">
            <v>Clayey soil</v>
          </cell>
        </row>
      </sheetData>
      <sheetData sheetId="8967">
        <row r="4">
          <cell r="A4" t="str">
            <v>Clayey soil</v>
          </cell>
        </row>
      </sheetData>
      <sheetData sheetId="8968">
        <row r="4">
          <cell r="A4" t="str">
            <v>Clayey soil</v>
          </cell>
        </row>
      </sheetData>
      <sheetData sheetId="8969">
        <row r="4">
          <cell r="A4" t="str">
            <v>Clayey soil</v>
          </cell>
        </row>
      </sheetData>
      <sheetData sheetId="8970">
        <row r="4">
          <cell r="A4" t="str">
            <v>Clayey soil</v>
          </cell>
        </row>
      </sheetData>
      <sheetData sheetId="8971">
        <row r="4">
          <cell r="A4" t="str">
            <v>Clayey soil</v>
          </cell>
        </row>
      </sheetData>
      <sheetData sheetId="8972">
        <row r="4">
          <cell r="A4" t="str">
            <v>Clayey soil</v>
          </cell>
        </row>
      </sheetData>
      <sheetData sheetId="8973">
        <row r="4">
          <cell r="A4" t="str">
            <v>Clayey soil</v>
          </cell>
        </row>
      </sheetData>
      <sheetData sheetId="8974">
        <row r="4">
          <cell r="A4" t="str">
            <v>Clayey soil</v>
          </cell>
        </row>
      </sheetData>
      <sheetData sheetId="8975">
        <row r="4">
          <cell r="A4" t="str">
            <v>Clayey soil</v>
          </cell>
        </row>
      </sheetData>
      <sheetData sheetId="8976">
        <row r="4">
          <cell r="A4" t="str">
            <v>Clayey soil</v>
          </cell>
        </row>
      </sheetData>
      <sheetData sheetId="8977">
        <row r="4">
          <cell r="A4" t="str">
            <v>Clayey soil</v>
          </cell>
        </row>
      </sheetData>
      <sheetData sheetId="8978">
        <row r="4">
          <cell r="A4" t="str">
            <v>Clayey soil</v>
          </cell>
        </row>
      </sheetData>
      <sheetData sheetId="8979">
        <row r="4">
          <cell r="A4" t="str">
            <v>Clayey soil</v>
          </cell>
        </row>
      </sheetData>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row r="4">
          <cell r="A4" t="str">
            <v>Clayey soil</v>
          </cell>
        </row>
      </sheetData>
      <sheetData sheetId="8995">
        <row r="4">
          <cell r="A4" t="str">
            <v>Clayey soil</v>
          </cell>
        </row>
      </sheetData>
      <sheetData sheetId="8996">
        <row r="4">
          <cell r="A4" t="str">
            <v>Clayey soil</v>
          </cell>
        </row>
      </sheetData>
      <sheetData sheetId="8997">
        <row r="4">
          <cell r="A4" t="str">
            <v>Clayey soil</v>
          </cell>
        </row>
      </sheetData>
      <sheetData sheetId="8998">
        <row r="4">
          <cell r="A4" t="str">
            <v>Clayey soil</v>
          </cell>
        </row>
      </sheetData>
      <sheetData sheetId="8999">
        <row r="4">
          <cell r="A4" t="str">
            <v>Clayey soil</v>
          </cell>
        </row>
      </sheetData>
      <sheetData sheetId="9000">
        <row r="4">
          <cell r="A4" t="str">
            <v>Clayey soil</v>
          </cell>
        </row>
      </sheetData>
      <sheetData sheetId="9001">
        <row r="4">
          <cell r="A4" t="str">
            <v>Clayey soil</v>
          </cell>
        </row>
      </sheetData>
      <sheetData sheetId="9002">
        <row r="4">
          <cell r="A4" t="str">
            <v>Clayey soil</v>
          </cell>
        </row>
      </sheetData>
      <sheetData sheetId="9003">
        <row r="4">
          <cell r="A4" t="str">
            <v>Clayey soil</v>
          </cell>
        </row>
      </sheetData>
      <sheetData sheetId="9004"/>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sheetData sheetId="9021"/>
      <sheetData sheetId="9022"/>
      <sheetData sheetId="9023"/>
      <sheetData sheetId="9024"/>
      <sheetData sheetId="9025"/>
      <sheetData sheetId="9026"/>
      <sheetData sheetId="9027" refreshError="1"/>
      <sheetData sheetId="9028"/>
      <sheetData sheetId="9029"/>
      <sheetData sheetId="9030"/>
      <sheetData sheetId="9031"/>
      <sheetData sheetId="9032"/>
      <sheetData sheetId="9033"/>
      <sheetData sheetId="9034"/>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sheetData sheetId="9090"/>
      <sheetData sheetId="9091" refreshError="1"/>
      <sheetData sheetId="9092"/>
      <sheetData sheetId="9093" refreshError="1"/>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row r="32">
          <cell r="A32">
            <v>0</v>
          </cell>
        </row>
      </sheetData>
      <sheetData sheetId="9125"/>
      <sheetData sheetId="9126"/>
      <sheetData sheetId="9127"/>
      <sheetData sheetId="9128"/>
      <sheetData sheetId="9129"/>
      <sheetData sheetId="9130"/>
      <sheetData sheetId="9131"/>
      <sheetData sheetId="9132"/>
      <sheetData sheetId="9133" refreshError="1"/>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row r="4">
          <cell r="A4" t="str">
            <v>Clayey soil</v>
          </cell>
        </row>
      </sheetData>
      <sheetData sheetId="9246">
        <row r="4">
          <cell r="A4" t="str">
            <v>Clayey soil</v>
          </cell>
        </row>
      </sheetData>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sheetData sheetId="9475" refreshError="1"/>
      <sheetData sheetId="9476" refreshError="1"/>
      <sheetData sheetId="9477" refreshError="1"/>
      <sheetData sheetId="9478"/>
      <sheetData sheetId="9479" refreshError="1"/>
      <sheetData sheetId="9480" refreshError="1"/>
      <sheetData sheetId="9481" refreshError="1"/>
      <sheetData sheetId="9482"/>
      <sheetData sheetId="9483" refreshError="1"/>
      <sheetData sheetId="9484" refreshError="1"/>
      <sheetData sheetId="9485"/>
      <sheetData sheetId="9486"/>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ow r="4">
          <cell r="A4" t="str">
            <v>Clayey soil</v>
          </cell>
        </row>
      </sheetData>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sheetData sheetId="9519"/>
      <sheetData sheetId="9520"/>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refreshError="1"/>
      <sheetData sheetId="9564"/>
      <sheetData sheetId="9565"/>
      <sheetData sheetId="9566"/>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sheetData sheetId="9584"/>
      <sheetData sheetId="9585"/>
      <sheetData sheetId="9586"/>
      <sheetData sheetId="9587"/>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sheetData sheetId="9646"/>
      <sheetData sheetId="9647"/>
      <sheetData sheetId="9648"/>
      <sheetData sheetId="9649">
        <row r="4">
          <cell r="A4" t="str">
            <v>Clayey soil</v>
          </cell>
        </row>
      </sheetData>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sheetData sheetId="9758"/>
      <sheetData sheetId="9759"/>
      <sheetData sheetId="9760"/>
      <sheetData sheetId="9761" refreshError="1"/>
      <sheetData sheetId="9762"/>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G BHN"/>
      <sheetName val="ANALS ARS"/>
      <sheetName val="REKAP"/>
      <sheetName val="prasarana"/>
      <sheetName val="T.45"/>
      <sheetName val="T.54"/>
      <sheetName val="T 70"/>
      <sheetName val="120"/>
      <sheetName val="prasarana 130807"/>
      <sheetName val="REKAP 130807"/>
      <sheetName val="REKAP 130807 (2)"/>
    </sheetNames>
    <sheetDataSet>
      <sheetData sheetId="0">
        <row r="16">
          <cell r="E16">
            <v>110000</v>
          </cell>
        </row>
        <row r="18">
          <cell r="E18">
            <v>170000</v>
          </cell>
        </row>
        <row r="27">
          <cell r="E27">
            <v>110000</v>
          </cell>
        </row>
        <row r="30">
          <cell r="E30">
            <v>55000</v>
          </cell>
        </row>
        <row r="47">
          <cell r="E47">
            <v>4500</v>
          </cell>
        </row>
        <row r="55">
          <cell r="E55">
            <v>35000</v>
          </cell>
        </row>
        <row r="57">
          <cell r="E57">
            <v>16650</v>
          </cell>
        </row>
        <row r="58">
          <cell r="E58">
            <v>23800</v>
          </cell>
        </row>
        <row r="59">
          <cell r="E59">
            <v>16800</v>
          </cell>
        </row>
        <row r="60">
          <cell r="E60">
            <v>6000</v>
          </cell>
        </row>
        <row r="62">
          <cell r="E62">
            <v>92500</v>
          </cell>
        </row>
        <row r="64">
          <cell r="E64">
            <v>7500</v>
          </cell>
        </row>
        <row r="70">
          <cell r="E70">
            <v>65000</v>
          </cell>
        </row>
        <row r="71">
          <cell r="E71">
            <v>36000</v>
          </cell>
        </row>
        <row r="73">
          <cell r="E73">
            <v>16000</v>
          </cell>
        </row>
        <row r="75">
          <cell r="E75">
            <v>100</v>
          </cell>
        </row>
        <row r="142">
          <cell r="E142">
            <v>50000</v>
          </cell>
        </row>
        <row r="143">
          <cell r="E143">
            <v>55000</v>
          </cell>
        </row>
        <row r="144">
          <cell r="E144">
            <v>45000</v>
          </cell>
        </row>
        <row r="145">
          <cell r="E145">
            <v>50000</v>
          </cell>
        </row>
        <row r="152">
          <cell r="E152">
            <v>45000</v>
          </cell>
        </row>
        <row r="163">
          <cell r="E163">
            <v>60000</v>
          </cell>
        </row>
      </sheetData>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G BHN"/>
      <sheetName val="ANALS ARS"/>
      <sheetName val="ANALS KY"/>
      <sheetName val="ANL SANITAIR"/>
      <sheetName val="REKAP"/>
      <sheetName val="PYIAPAN LAHAN"/>
      <sheetName val="PRASARANA"/>
      <sheetName val="hanggar"/>
      <sheetName val="GD. AMUNISI"/>
      <sheetName val="GD. SENJATA"/>
      <sheetName val="selasar"/>
      <sheetName val="RMH POS JAGA"/>
      <sheetName val="MESS NAHKODA"/>
      <sheetName val="MESS ABK"/>
      <sheetName val="pengawas"/>
      <sheetName val="khusus"/>
      <sheetName val="T.72"/>
      <sheetName val="T.45"/>
      <sheetName val="T.120"/>
      <sheetName val="PENUNJANG"/>
    </sheetNames>
    <sheetDataSet>
      <sheetData sheetId="0">
        <row r="19">
          <cell r="E19">
            <v>165000</v>
          </cell>
        </row>
        <row r="21">
          <cell r="E21">
            <v>250</v>
          </cell>
        </row>
        <row r="27">
          <cell r="E27">
            <v>39000</v>
          </cell>
        </row>
        <row r="30">
          <cell r="E30">
            <v>8000000</v>
          </cell>
        </row>
        <row r="34">
          <cell r="E34">
            <v>29000</v>
          </cell>
        </row>
        <row r="47">
          <cell r="E47">
            <v>14000</v>
          </cell>
        </row>
        <row r="51">
          <cell r="E51">
            <v>17000</v>
          </cell>
        </row>
        <row r="52">
          <cell r="E52">
            <v>24000</v>
          </cell>
        </row>
        <row r="76">
          <cell r="E76">
            <v>9000</v>
          </cell>
        </row>
        <row r="139">
          <cell r="E139">
            <v>570000</v>
          </cell>
        </row>
        <row r="177">
          <cell r="E177">
            <v>50000</v>
          </cell>
        </row>
        <row r="183">
          <cell r="E183">
            <v>45000</v>
          </cell>
        </row>
        <row r="184">
          <cell r="E184">
            <v>50000</v>
          </cell>
        </row>
        <row r="189">
          <cell r="E189">
            <v>45000</v>
          </cell>
        </row>
        <row r="190">
          <cell r="E190">
            <v>50000</v>
          </cell>
        </row>
        <row r="192">
          <cell r="E192">
            <v>55000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lt 2 bo"/>
      <sheetName val="HRG BHN"/>
      <sheetName val="KH-Q1,Q2,01"/>
      <sheetName val="DAF-1"/>
      <sheetName val="analisa hor"/>
      <sheetName val="Cover Daf-2"/>
      <sheetName val="BAG-2"/>
      <sheetName val="A"/>
      <sheetName val="hsd"/>
      <sheetName val="sai"/>
      <sheetName val="bau"/>
      <sheetName val="MAPP"/>
      <sheetName val="rek det 1-3"/>
      <sheetName val="WI"/>
      <sheetName val="upah &amp; bhn"/>
      <sheetName val="Cover"/>
      <sheetName val="s_v13"/>
      <sheetName val="s_v14"/>
      <sheetName val="s_v16"/>
      <sheetName val="Breakdown"/>
      <sheetName val="TOWN"/>
      <sheetName val="I-KAMAR"/>
      <sheetName val="daf-3(OK)"/>
      <sheetName val="daf-7(OK)"/>
      <sheetName val="Kuantitas _ Harga"/>
      <sheetName val="Rincian"/>
      <sheetName val="Rkap Bya"/>
      <sheetName val="daf_3_OK_"/>
      <sheetName val="daf_7_OK_"/>
      <sheetName val="Analisa"/>
      <sheetName val="BAHAN"/>
      <sheetName val="FINISHING"/>
      <sheetName val="r_fin"/>
      <sheetName val="ES-PARK"/>
      <sheetName val="ES_PARK"/>
      <sheetName val="BQ-Tenis"/>
      <sheetName val="Arsitektur"/>
      <sheetName val="Material"/>
      <sheetName val="BOQ_Aula"/>
      <sheetName val="Prelim"/>
      <sheetName val="Harga "/>
      <sheetName val="DIV 6"/>
      <sheetName val="RAB 2007"/>
      <sheetName val="FAK"/>
      <sheetName val="001"/>
      <sheetName val="Basic"/>
      <sheetName val="AC"/>
      <sheetName val="Harsat Upah"/>
      <sheetName val="Sheet1"/>
      <sheetName val="Rekap "/>
      <sheetName val="6th FLOOR INTERIOR"/>
      <sheetName val="6TH FLOOR M&amp;E"/>
      <sheetName val="6TH FLOOR AV"/>
      <sheetName val="7th FLOOR INTERIOR"/>
      <sheetName val="7th FLOOR M&amp;E"/>
      <sheetName val="7th FLOOR AV"/>
      <sheetName val="8th FLOOR INTERIOR"/>
      <sheetName val="8th FLOOR M&amp;E"/>
      <sheetName val="8th FLOOR AV"/>
      <sheetName val="Transport"/>
      <sheetName val="304-06"/>
      <sheetName val="index"/>
      <sheetName val="faktor"/>
      <sheetName val="BQ-E20-02(Rp)"/>
      <sheetName val="DatabaseBarang"/>
      <sheetName val="AHSSNI"/>
      <sheetName val="struktur"/>
      <sheetName val="villa"/>
      <sheetName val="anal alat"/>
      <sheetName val="JOB"/>
      <sheetName val="plint"/>
      <sheetName val="Analisa Bor"/>
      <sheetName val="bhn_upah"/>
      <sheetName val="BQ"/>
      <sheetName val="struktur tdk dipakai"/>
      <sheetName val="DAF-2"/>
      <sheetName val="Public Area"/>
      <sheetName val="HRG BAHAN &amp; UPAH okk"/>
      <sheetName val="Analis Kusen okk"/>
      <sheetName val="Fill this out first___"/>
      <sheetName val="harsat"/>
      <sheetName val="UPAH TENAGA KERJA"/>
      <sheetName val="Pipe"/>
      <sheetName val="D7"/>
      <sheetName val="5-ALAT(1)"/>
      <sheetName val="4-Basic Price"/>
      <sheetName val="H.Satuan"/>
      <sheetName val="ana_str"/>
      <sheetName val="hrg-sat.pek"/>
      <sheetName val="5-Peralatan"/>
      <sheetName val="ESC"/>
      <sheetName val="G2-A18 "/>
      <sheetName val="Summary"/>
      <sheetName val="Harga S Dasar UNTUK IDISI"/>
      <sheetName val="isian"/>
      <sheetName val="DAFT_HARG_SAT_PEK.KD"/>
      <sheetName val="DAFT_ALAT,UPAH &amp; MAT.KD"/>
      <sheetName val="Analisa HSP"/>
      <sheetName val="Peralatan"/>
      <sheetName val="Anal"/>
      <sheetName val="Rek-Tot"/>
      <sheetName val="Sheet2"/>
      <sheetName val="Agregat Halus &amp; Kasar"/>
      <sheetName val="Upah,Bahan,Alat"/>
      <sheetName val="2-BOQ"/>
      <sheetName val="Daf-Harga"/>
      <sheetName val="divI"/>
      <sheetName val="ANTEK-AGGA"/>
      <sheetName val="BURDA"/>
      <sheetName val="ANTEK-GAL"/>
      <sheetName val="HRS-ATB"/>
      <sheetName val="ANTEK-PRIME"/>
      <sheetName val="ANTEK-TIMB"/>
      <sheetName val="BD-LS"/>
      <sheetName val="BIA-LUMPSUM"/>
      <sheetName val="FINAL"/>
      <sheetName val="KEBALAT"/>
      <sheetName val="Harga"/>
      <sheetName val="bahan "/>
      <sheetName val="rab"/>
      <sheetName val="rumus"/>
      <sheetName val="M.Pekerjaan"/>
      <sheetName val="Hargamat"/>
      <sheetName val="Resume-Analis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refreshError="1"/>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BILANG"/>
      <sheetName val="BAHAN str"/>
      <sheetName val="ANALISAstr"/>
      <sheetName val="REKAP"/>
      <sheetName val="RAB_OK"/>
      <sheetName val="ANalisa "/>
      <sheetName val="Bahan"/>
      <sheetName val="backup_vol"/>
      <sheetName val="wesi"/>
      <sheetName val="Sheet1"/>
      <sheetName val="ANLS 2009"/>
      <sheetName val="Anls SNI"/>
      <sheetName val="Sat~Bahu"/>
      <sheetName val="daf_3_OK_"/>
      <sheetName val="daf_7_OK_"/>
      <sheetName val="hrg sat"/>
      <sheetName val="ANALYSIS"/>
      <sheetName val="ANALIS"/>
      <sheetName val="BASIC"/>
      <sheetName val="DIVI6"/>
      <sheetName val="DIVI5"/>
      <sheetName val="DIVI8"/>
      <sheetName val="DIVI7"/>
      <sheetName val="DIVI2"/>
      <sheetName val="P-3"/>
      <sheetName val="DIVI1"/>
    </sheetNames>
    <sheetDataSet>
      <sheetData sheetId="0"/>
      <sheetData sheetId="1"/>
      <sheetData sheetId="2">
        <row r="458">
          <cell r="G458">
            <v>4917594.869635093</v>
          </cell>
        </row>
        <row r="464">
          <cell r="G464">
            <v>6666134.3063986078</v>
          </cell>
        </row>
      </sheetData>
      <sheetData sheetId="3"/>
      <sheetData sheetId="4"/>
      <sheetData sheetId="5">
        <row r="649">
          <cell r="H649">
            <v>98150</v>
          </cell>
        </row>
        <row r="669">
          <cell r="H669">
            <v>93850</v>
          </cell>
        </row>
      </sheetData>
      <sheetData sheetId="6">
        <row r="13">
          <cell r="F13">
            <v>80000</v>
          </cell>
        </row>
      </sheetData>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regat Halus &amp; Kasar"/>
      <sheetName val="Agregat Kelas A"/>
      <sheetName val="Agregat Kelas B"/>
      <sheetName val="Agregat Kelas C"/>
    </sheetNames>
    <sheetDataSet>
      <sheetData sheetId="0">
        <row r="13">
          <cell r="H13">
            <v>45</v>
          </cell>
        </row>
        <row r="14">
          <cell r="H14">
            <v>55</v>
          </cell>
        </row>
        <row r="15">
          <cell r="H15">
            <v>30</v>
          </cell>
        </row>
        <row r="16">
          <cell r="H16">
            <v>70</v>
          </cell>
        </row>
        <row r="17">
          <cell r="H17">
            <v>1.8</v>
          </cell>
        </row>
        <row r="18">
          <cell r="H18">
            <v>1.67</v>
          </cell>
        </row>
        <row r="19">
          <cell r="H19">
            <v>1.8</v>
          </cell>
        </row>
        <row r="20">
          <cell r="H20">
            <v>92000</v>
          </cell>
        </row>
      </sheetData>
      <sheetData sheetId="1"/>
      <sheetData sheetId="2"/>
      <sheetData sheetId="3"/>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_E20_02_Rp_"/>
      <sheetName val="Mat.Mek"/>
      <sheetName val="Mat.Elk"/>
      <sheetName val="BQ-E20-02(Rp)"/>
    </sheetNames>
    <sheetDataSet>
      <sheetData sheetId="0"/>
      <sheetData sheetId="1" refreshError="1"/>
      <sheetData sheetId="2" refreshError="1"/>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Barang"/>
      <sheetName val="AHSSNI"/>
      <sheetName val="Jalan"/>
      <sheetName val="Beton"/>
      <sheetName val="Kusen"/>
      <sheetName val="Persiapan"/>
      <sheetName val="Struktur"/>
      <sheetName val="Rekap Struktur"/>
      <sheetName val="KebutuhanBahan"/>
      <sheetName val="KebutuhanUpah"/>
      <sheetName val="RAB Struktur"/>
      <sheetName val="Rekap RAB Struktur"/>
      <sheetName val="BD Struktur"/>
      <sheetName val="BD 2"/>
      <sheetName val="BD 3"/>
      <sheetName val="BD 4"/>
      <sheetName val="BD 5"/>
      <sheetName val="BD 6"/>
      <sheetName val="B. Balok 2.5"/>
      <sheetName val="C. Plat Lantai 2.5"/>
      <sheetName val="B. Balok 2.6"/>
      <sheetName val="BD 7"/>
      <sheetName val="BD 8"/>
      <sheetName val="BD 9"/>
      <sheetName val="1"/>
      <sheetName val="2"/>
      <sheetName val="3"/>
      <sheetName val="4"/>
      <sheetName val="5"/>
      <sheetName val="6"/>
      <sheetName val="7"/>
      <sheetName val="8"/>
      <sheetName val="9"/>
      <sheetName val="18"/>
      <sheetName val="20"/>
      <sheetName val="22"/>
      <sheetName val="24"/>
      <sheetName val="26"/>
      <sheetName val="BD 18"/>
      <sheetName val="BD 20"/>
      <sheetName val="BD 22"/>
      <sheetName val="BD 24"/>
      <sheetName val="BD 26"/>
      <sheetName val="C. Plat Lantai 2.6"/>
      <sheetName val="A. Shear Wall"/>
      <sheetName val="B. Tangga"/>
      <sheetName val="Rekap 3M"/>
      <sheetName val="Rekap Samsat"/>
      <sheetName val="Bongkaran"/>
      <sheetName val="STR"/>
      <sheetName val="Sheet1"/>
      <sheetName val="BQ_E20_02_Rp_"/>
      <sheetName val="AHS BC"/>
      <sheetName val="AHS BS"/>
      <sheetName val="AHS JBC"/>
      <sheetName val="AHS TP"/>
      <sheetName val="AHS TuP"/>
      <sheetName val="AHS TYN"/>
      <sheetName val="AHS TYP"/>
      <sheetName val="pricing BC"/>
      <sheetName val="pricing BS"/>
      <sheetName val="pricing JBC"/>
      <sheetName val="pricing TP"/>
      <sheetName val="pricing TuP"/>
      <sheetName val="pricing TYN"/>
      <sheetName val="pricing TYP"/>
      <sheetName val="Bend Citarum"/>
      <sheetName val="Bend Sempol"/>
      <sheetName val="Jembatan Box Culvert"/>
      <sheetName val="Tukad Punggawa"/>
      <sheetName val="Tukad Pakerisan"/>
      <sheetName val="Tukad Yeh Ning"/>
      <sheetName val="Tukad Yeh Pulet"/>
      <sheetName val="analisa"/>
      <sheetName val="ahs_bhn"/>
      <sheetName val="koef"/>
      <sheetName val="dft~alt"/>
      <sheetName val="dtkont"/>
      <sheetName val="bhn"/>
      <sheetName val="jdw"/>
      <sheetName val="jdw~bhn"/>
      <sheetName val="jdw~tng_alt"/>
      <sheetName val="jdwmob"/>
      <sheetName val="konfirm"/>
      <sheetName val="met"/>
      <sheetName val="mpu"/>
      <sheetName val="btpecah"/>
      <sheetName val="urut~keg"/>
      <sheetName val="H.Satuan"/>
    </sheetNames>
    <sheetDataSet>
      <sheetData sheetId="0">
        <row r="1">
          <cell r="A1" t="str">
            <v>DATABASE BARANG</v>
          </cell>
        </row>
        <row r="2">
          <cell r="A2" t="str">
            <v>Kode Barang</v>
          </cell>
        </row>
        <row r="3">
          <cell r="A3">
            <v>0</v>
          </cell>
        </row>
        <row r="4">
          <cell r="A4" t="str">
            <v>M.A001</v>
          </cell>
        </row>
        <row r="5">
          <cell r="A5" t="str">
            <v>M.A002</v>
          </cell>
        </row>
        <row r="6">
          <cell r="A6" t="str">
            <v>M.A003</v>
          </cell>
        </row>
        <row r="7">
          <cell r="A7" t="str">
            <v>M.A004</v>
          </cell>
        </row>
        <row r="8">
          <cell r="A8" t="str">
            <v>M.A005</v>
          </cell>
        </row>
        <row r="9">
          <cell r="A9" t="str">
            <v>M.A006</v>
          </cell>
        </row>
        <row r="10">
          <cell r="A10" t="str">
            <v>M.A007</v>
          </cell>
        </row>
        <row r="11">
          <cell r="A11" t="str">
            <v>M.A008</v>
          </cell>
        </row>
        <row r="12">
          <cell r="A12" t="str">
            <v>M.A009</v>
          </cell>
        </row>
        <row r="13">
          <cell r="A13" t="str">
            <v>M.A010</v>
          </cell>
        </row>
        <row r="14">
          <cell r="A14" t="str">
            <v>M.A011</v>
          </cell>
        </row>
        <row r="15">
          <cell r="A15" t="str">
            <v>M.A012</v>
          </cell>
        </row>
        <row r="16">
          <cell r="A16" t="str">
            <v>M.A013</v>
          </cell>
        </row>
        <row r="17">
          <cell r="A17" t="str">
            <v>M.A014</v>
          </cell>
        </row>
        <row r="18">
          <cell r="A18" t="str">
            <v>M.A015</v>
          </cell>
        </row>
        <row r="19">
          <cell r="A19" t="str">
            <v>M.A016</v>
          </cell>
        </row>
        <row r="20">
          <cell r="A20" t="str">
            <v>M.A017</v>
          </cell>
        </row>
        <row r="21">
          <cell r="A21" t="str">
            <v>M.A018</v>
          </cell>
        </row>
        <row r="22">
          <cell r="A22" t="str">
            <v>M.A019</v>
          </cell>
        </row>
        <row r="23">
          <cell r="A23" t="str">
            <v>M.A020</v>
          </cell>
        </row>
        <row r="24">
          <cell r="A24" t="str">
            <v>M.A021</v>
          </cell>
        </row>
        <row r="25">
          <cell r="A25" t="str">
            <v>M.A022</v>
          </cell>
        </row>
        <row r="26">
          <cell r="A26" t="str">
            <v>M.A023</v>
          </cell>
        </row>
        <row r="27">
          <cell r="A27" t="str">
            <v>M.A024</v>
          </cell>
        </row>
        <row r="28">
          <cell r="A28" t="str">
            <v>M.A025</v>
          </cell>
        </row>
        <row r="29">
          <cell r="A29" t="str">
            <v>M.A026</v>
          </cell>
        </row>
        <row r="30">
          <cell r="A30" t="str">
            <v>M.A027</v>
          </cell>
        </row>
        <row r="31">
          <cell r="A31" t="str">
            <v>M.A028</v>
          </cell>
        </row>
        <row r="32">
          <cell r="A32" t="str">
            <v>M.A029</v>
          </cell>
        </row>
        <row r="33">
          <cell r="A33" t="str">
            <v>M.A030</v>
          </cell>
        </row>
        <row r="34">
          <cell r="A34" t="str">
            <v>M.A031</v>
          </cell>
        </row>
        <row r="35">
          <cell r="A35" t="str">
            <v>M.A032</v>
          </cell>
        </row>
        <row r="36">
          <cell r="A36" t="str">
            <v>M.A033</v>
          </cell>
        </row>
        <row r="37">
          <cell r="A37" t="str">
            <v>M.A033a</v>
          </cell>
        </row>
        <row r="38">
          <cell r="A38" t="str">
            <v>M.A034</v>
          </cell>
        </row>
        <row r="39">
          <cell r="A39" t="str">
            <v>M.A035</v>
          </cell>
        </row>
        <row r="40">
          <cell r="A40" t="str">
            <v>M.A036</v>
          </cell>
        </row>
        <row r="41">
          <cell r="A41" t="str">
            <v>M.A037</v>
          </cell>
        </row>
        <row r="42">
          <cell r="A42" t="str">
            <v>M.A038</v>
          </cell>
        </row>
        <row r="43">
          <cell r="A43" t="str">
            <v>M.A039</v>
          </cell>
        </row>
        <row r="44">
          <cell r="A44" t="str">
            <v>M.A040</v>
          </cell>
        </row>
        <row r="45">
          <cell r="A45" t="str">
            <v>M.A041</v>
          </cell>
        </row>
        <row r="46">
          <cell r="A46" t="str">
            <v>M.A042</v>
          </cell>
        </row>
        <row r="47">
          <cell r="A47" t="str">
            <v>M.A043</v>
          </cell>
        </row>
        <row r="48">
          <cell r="A48" t="str">
            <v>M.A044</v>
          </cell>
        </row>
        <row r="49">
          <cell r="A49" t="str">
            <v>M.A045</v>
          </cell>
        </row>
        <row r="50">
          <cell r="A50" t="str">
            <v>M.A046</v>
          </cell>
        </row>
        <row r="51">
          <cell r="A51" t="str">
            <v>M.A047</v>
          </cell>
        </row>
        <row r="52">
          <cell r="A52" t="str">
            <v>M.A048</v>
          </cell>
        </row>
        <row r="53">
          <cell r="A53" t="str">
            <v>M.A049</v>
          </cell>
        </row>
        <row r="54">
          <cell r="A54" t="str">
            <v>M.A050</v>
          </cell>
        </row>
        <row r="55">
          <cell r="A55" t="str">
            <v>M.A051</v>
          </cell>
        </row>
        <row r="56">
          <cell r="A56" t="str">
            <v>M.A052</v>
          </cell>
        </row>
        <row r="57">
          <cell r="A57" t="str">
            <v>M.A053</v>
          </cell>
        </row>
        <row r="58">
          <cell r="A58" t="str">
            <v>M.A054</v>
          </cell>
        </row>
        <row r="59">
          <cell r="A59" t="str">
            <v>M.A055</v>
          </cell>
        </row>
        <row r="60">
          <cell r="A60" t="str">
            <v>M.A056</v>
          </cell>
        </row>
        <row r="61">
          <cell r="A61" t="str">
            <v>M.A057</v>
          </cell>
        </row>
        <row r="62">
          <cell r="A62" t="str">
            <v>M.A058</v>
          </cell>
        </row>
        <row r="63">
          <cell r="A63" t="str">
            <v>M.A059</v>
          </cell>
        </row>
        <row r="64">
          <cell r="A64" t="str">
            <v>M.A060</v>
          </cell>
        </row>
        <row r="65">
          <cell r="A65" t="str">
            <v>M.A061</v>
          </cell>
        </row>
        <row r="66">
          <cell r="A66" t="str">
            <v>M.A062</v>
          </cell>
        </row>
        <row r="67">
          <cell r="A67" t="str">
            <v>M.A063</v>
          </cell>
        </row>
        <row r="68">
          <cell r="A68" t="str">
            <v>M.A064</v>
          </cell>
        </row>
        <row r="69">
          <cell r="A69" t="str">
            <v>M.A065</v>
          </cell>
        </row>
        <row r="70">
          <cell r="A70" t="str">
            <v>M.A066</v>
          </cell>
        </row>
        <row r="71">
          <cell r="A71" t="str">
            <v>M.A067</v>
          </cell>
        </row>
        <row r="72">
          <cell r="A72" t="str">
            <v>M.A068</v>
          </cell>
        </row>
        <row r="73">
          <cell r="A73" t="str">
            <v>M.A069</v>
          </cell>
        </row>
        <row r="74">
          <cell r="A74" t="str">
            <v>M.A070</v>
          </cell>
        </row>
        <row r="75">
          <cell r="A75" t="str">
            <v>M.A071</v>
          </cell>
        </row>
        <row r="76">
          <cell r="A76" t="str">
            <v>M.A072</v>
          </cell>
        </row>
        <row r="77">
          <cell r="A77" t="str">
            <v>M.A073</v>
          </cell>
        </row>
        <row r="78">
          <cell r="A78" t="str">
            <v>M.A074</v>
          </cell>
        </row>
        <row r="79">
          <cell r="A79" t="str">
            <v>M.A075</v>
          </cell>
        </row>
        <row r="80">
          <cell r="A80" t="str">
            <v>M.A076</v>
          </cell>
        </row>
        <row r="81">
          <cell r="A81" t="str">
            <v>M.A077</v>
          </cell>
        </row>
        <row r="82">
          <cell r="A82" t="str">
            <v>M.A078</v>
          </cell>
        </row>
        <row r="83">
          <cell r="A83" t="str">
            <v>M.A079</v>
          </cell>
        </row>
        <row r="84">
          <cell r="A84" t="str">
            <v>M.A080</v>
          </cell>
        </row>
        <row r="85">
          <cell r="A85" t="str">
            <v>M.A081</v>
          </cell>
        </row>
        <row r="86">
          <cell r="A86" t="str">
            <v>M.A082</v>
          </cell>
        </row>
        <row r="87">
          <cell r="A87" t="str">
            <v>M.A083</v>
          </cell>
        </row>
        <row r="88">
          <cell r="A88" t="str">
            <v>M.A084</v>
          </cell>
        </row>
        <row r="89">
          <cell r="A89" t="str">
            <v>M.A085</v>
          </cell>
        </row>
        <row r="90">
          <cell r="A90" t="str">
            <v>M.A086</v>
          </cell>
        </row>
        <row r="91">
          <cell r="A91" t="str">
            <v>M.A087</v>
          </cell>
        </row>
        <row r="92">
          <cell r="A92" t="str">
            <v>M.A087a</v>
          </cell>
        </row>
        <row r="93">
          <cell r="A93" t="str">
            <v>M.A088</v>
          </cell>
        </row>
        <row r="94">
          <cell r="A94" t="str">
            <v>M.A089</v>
          </cell>
        </row>
        <row r="95">
          <cell r="A95" t="str">
            <v>M.A090</v>
          </cell>
        </row>
        <row r="96">
          <cell r="A96" t="str">
            <v>M.A091</v>
          </cell>
        </row>
        <row r="97">
          <cell r="A97" t="str">
            <v>M.A092</v>
          </cell>
        </row>
        <row r="98">
          <cell r="A98" t="str">
            <v>M.A093</v>
          </cell>
        </row>
        <row r="99">
          <cell r="A99" t="str">
            <v>M.A094</v>
          </cell>
        </row>
        <row r="100">
          <cell r="A100" t="str">
            <v>M.A095</v>
          </cell>
        </row>
        <row r="101">
          <cell r="A101" t="str">
            <v>M.A096</v>
          </cell>
        </row>
        <row r="102">
          <cell r="A102" t="str">
            <v>M.A097</v>
          </cell>
        </row>
        <row r="103">
          <cell r="A103" t="str">
            <v>M.A098</v>
          </cell>
        </row>
        <row r="104">
          <cell r="A104" t="str">
            <v>M.A099</v>
          </cell>
        </row>
        <row r="105">
          <cell r="A105" t="str">
            <v>M.A100</v>
          </cell>
        </row>
        <row r="106">
          <cell r="A106" t="str">
            <v>M.A101</v>
          </cell>
        </row>
        <row r="107">
          <cell r="A107" t="str">
            <v>M.A102</v>
          </cell>
        </row>
        <row r="108">
          <cell r="A108" t="str">
            <v>M.A103</v>
          </cell>
        </row>
        <row r="109">
          <cell r="A109" t="str">
            <v>M.A104</v>
          </cell>
        </row>
        <row r="110">
          <cell r="A110" t="str">
            <v>M.A105</v>
          </cell>
        </row>
        <row r="111">
          <cell r="A111" t="str">
            <v>M.A106</v>
          </cell>
        </row>
        <row r="112">
          <cell r="A112" t="str">
            <v>M.A107</v>
          </cell>
        </row>
        <row r="113">
          <cell r="A113" t="str">
            <v>M.A108</v>
          </cell>
        </row>
        <row r="114">
          <cell r="A114" t="str">
            <v>M.A109</v>
          </cell>
        </row>
        <row r="115">
          <cell r="A115" t="str">
            <v>M.A110</v>
          </cell>
        </row>
        <row r="116">
          <cell r="A116" t="str">
            <v>M.A111</v>
          </cell>
        </row>
        <row r="117">
          <cell r="A117" t="str">
            <v>M.A112</v>
          </cell>
        </row>
        <row r="118">
          <cell r="A118" t="str">
            <v>M.A113</v>
          </cell>
        </row>
        <row r="119">
          <cell r="A119" t="str">
            <v>M.A114</v>
          </cell>
        </row>
        <row r="120">
          <cell r="A120" t="str">
            <v>M.A115</v>
          </cell>
        </row>
        <row r="121">
          <cell r="A121" t="str">
            <v>M.A116</v>
          </cell>
        </row>
        <row r="122">
          <cell r="A122" t="str">
            <v>M.A117</v>
          </cell>
        </row>
        <row r="123">
          <cell r="A123" t="str">
            <v>M.A118</v>
          </cell>
        </row>
        <row r="124">
          <cell r="A124" t="str">
            <v>M.A119</v>
          </cell>
        </row>
        <row r="125">
          <cell r="A125" t="str">
            <v>M.A119a</v>
          </cell>
        </row>
        <row r="126">
          <cell r="A126" t="str">
            <v>M.A120</v>
          </cell>
        </row>
        <row r="127">
          <cell r="A127" t="str">
            <v>M.A120a</v>
          </cell>
        </row>
        <row r="128">
          <cell r="A128" t="str">
            <v>M.A121</v>
          </cell>
        </row>
        <row r="129">
          <cell r="A129" t="str">
            <v>M.A121a</v>
          </cell>
        </row>
        <row r="130">
          <cell r="A130" t="str">
            <v>M.A122</v>
          </cell>
        </row>
        <row r="131">
          <cell r="A131" t="str">
            <v>M.A122a</v>
          </cell>
        </row>
        <row r="132">
          <cell r="A132" t="str">
            <v>M.A123</v>
          </cell>
        </row>
        <row r="133">
          <cell r="A133" t="str">
            <v>M.A123a</v>
          </cell>
        </row>
        <row r="134">
          <cell r="A134" t="str">
            <v>M.A124</v>
          </cell>
        </row>
        <row r="135">
          <cell r="A135" t="str">
            <v>M.A125</v>
          </cell>
        </row>
        <row r="136">
          <cell r="A136" t="str">
            <v>M.A125a</v>
          </cell>
        </row>
        <row r="137">
          <cell r="A137" t="str">
            <v>M.A126</v>
          </cell>
        </row>
        <row r="138">
          <cell r="A138" t="str">
            <v>M.A127</v>
          </cell>
        </row>
        <row r="139">
          <cell r="A139" t="str">
            <v>M.A128</v>
          </cell>
        </row>
        <row r="140">
          <cell r="A140" t="str">
            <v>M.A129</v>
          </cell>
        </row>
        <row r="141">
          <cell r="A141" t="str">
            <v>M.A130</v>
          </cell>
        </row>
        <row r="142">
          <cell r="A142" t="str">
            <v>M.A131</v>
          </cell>
        </row>
        <row r="143">
          <cell r="A143" t="str">
            <v>M.A132</v>
          </cell>
        </row>
        <row r="144">
          <cell r="A144" t="str">
            <v>M.A133</v>
          </cell>
        </row>
        <row r="145">
          <cell r="A145" t="str">
            <v>M.A134</v>
          </cell>
        </row>
        <row r="146">
          <cell r="A146" t="str">
            <v>M.A135</v>
          </cell>
        </row>
        <row r="147">
          <cell r="A147" t="str">
            <v>M.A136</v>
          </cell>
        </row>
        <row r="148">
          <cell r="A148" t="str">
            <v>M.A137</v>
          </cell>
        </row>
        <row r="149">
          <cell r="A149" t="str">
            <v>M.A138</v>
          </cell>
        </row>
        <row r="150">
          <cell r="A150" t="str">
            <v>M.A139</v>
          </cell>
        </row>
        <row r="151">
          <cell r="A151" t="str">
            <v>M.A139a</v>
          </cell>
        </row>
        <row r="152">
          <cell r="A152" t="str">
            <v>M.A140</v>
          </cell>
        </row>
        <row r="153">
          <cell r="A153" t="str">
            <v>M.A141</v>
          </cell>
        </row>
        <row r="154">
          <cell r="A154" t="str">
            <v>M.A142</v>
          </cell>
        </row>
        <row r="155">
          <cell r="A155" t="str">
            <v>M.A143</v>
          </cell>
        </row>
        <row r="156">
          <cell r="A156" t="str">
            <v>M.A144</v>
          </cell>
        </row>
        <row r="157">
          <cell r="A157" t="str">
            <v>M.A145</v>
          </cell>
        </row>
        <row r="158">
          <cell r="A158" t="str">
            <v>M.A146</v>
          </cell>
        </row>
        <row r="159">
          <cell r="A159" t="str">
            <v>M.A147</v>
          </cell>
        </row>
        <row r="160">
          <cell r="A160">
            <v>0</v>
          </cell>
        </row>
        <row r="161">
          <cell r="A161" t="str">
            <v>M.B001</v>
          </cell>
        </row>
        <row r="162">
          <cell r="A162" t="str">
            <v>M.B002</v>
          </cell>
        </row>
        <row r="163">
          <cell r="A163" t="str">
            <v>M.B003</v>
          </cell>
        </row>
        <row r="164">
          <cell r="A164" t="str">
            <v>M.B004</v>
          </cell>
        </row>
        <row r="165">
          <cell r="A165" t="str">
            <v>M.B005</v>
          </cell>
        </row>
        <row r="166">
          <cell r="A166" t="str">
            <v>M.B006</v>
          </cell>
        </row>
        <row r="167">
          <cell r="A167" t="str">
            <v>M.B007</v>
          </cell>
        </row>
        <row r="168">
          <cell r="A168" t="str">
            <v>M.B008</v>
          </cell>
        </row>
        <row r="169">
          <cell r="A169" t="str">
            <v>M.B009</v>
          </cell>
        </row>
        <row r="170">
          <cell r="A170" t="str">
            <v>M.B010</v>
          </cell>
        </row>
        <row r="171">
          <cell r="A171" t="str">
            <v>M.B011</v>
          </cell>
        </row>
        <row r="172">
          <cell r="A172" t="str">
            <v>M.B012</v>
          </cell>
        </row>
        <row r="173">
          <cell r="A173" t="str">
            <v>M.B013</v>
          </cell>
        </row>
        <row r="174">
          <cell r="A174" t="str">
            <v>M.B014</v>
          </cell>
        </row>
        <row r="175">
          <cell r="A175" t="str">
            <v>M.B015</v>
          </cell>
        </row>
        <row r="176">
          <cell r="A176" t="str">
            <v>M.B015a</v>
          </cell>
        </row>
        <row r="177">
          <cell r="A177" t="str">
            <v>M.B016</v>
          </cell>
        </row>
        <row r="178">
          <cell r="A178" t="str">
            <v>M.B017</v>
          </cell>
        </row>
        <row r="179">
          <cell r="A179" t="str">
            <v>M.B018</v>
          </cell>
        </row>
        <row r="180">
          <cell r="A180" t="str">
            <v>M.B019</v>
          </cell>
        </row>
        <row r="181">
          <cell r="A181" t="str">
            <v>M.B020</v>
          </cell>
        </row>
        <row r="182">
          <cell r="A182" t="str">
            <v>M.B021</v>
          </cell>
        </row>
        <row r="183">
          <cell r="A183" t="str">
            <v>M.B022</v>
          </cell>
        </row>
        <row r="184">
          <cell r="A184" t="str">
            <v>M.B023</v>
          </cell>
        </row>
        <row r="185">
          <cell r="A185" t="str">
            <v>M.B024</v>
          </cell>
        </row>
        <row r="186">
          <cell r="A186" t="str">
            <v>M.B025</v>
          </cell>
        </row>
        <row r="187">
          <cell r="A187" t="str">
            <v>M.B026</v>
          </cell>
        </row>
        <row r="188">
          <cell r="A188" t="str">
            <v>M.B027</v>
          </cell>
        </row>
        <row r="189">
          <cell r="A189" t="str">
            <v>M.B028</v>
          </cell>
        </row>
        <row r="190">
          <cell r="A190" t="str">
            <v>M.B029</v>
          </cell>
        </row>
        <row r="191">
          <cell r="A191" t="str">
            <v>M.B030</v>
          </cell>
        </row>
        <row r="192">
          <cell r="A192" t="str">
            <v>M.B031</v>
          </cell>
        </row>
        <row r="193">
          <cell r="A193" t="str">
            <v>M.B032</v>
          </cell>
        </row>
        <row r="194">
          <cell r="A194" t="str">
            <v>M.B033</v>
          </cell>
        </row>
        <row r="195">
          <cell r="A195" t="str">
            <v>M.B034</v>
          </cell>
        </row>
        <row r="196">
          <cell r="A196" t="str">
            <v>M.B034a</v>
          </cell>
        </row>
        <row r="197">
          <cell r="A197" t="str">
            <v>M.B035</v>
          </cell>
        </row>
        <row r="198">
          <cell r="A198" t="str">
            <v>M.B036</v>
          </cell>
        </row>
        <row r="199">
          <cell r="A199" t="str">
            <v>M.B037</v>
          </cell>
        </row>
        <row r="200">
          <cell r="A200" t="str">
            <v>M.B038</v>
          </cell>
        </row>
        <row r="201">
          <cell r="A201" t="str">
            <v>M.B039</v>
          </cell>
        </row>
        <row r="202">
          <cell r="A202" t="str">
            <v>M.B040</v>
          </cell>
        </row>
        <row r="203">
          <cell r="A203" t="str">
            <v>M.B041</v>
          </cell>
        </row>
        <row r="204">
          <cell r="A204" t="str">
            <v>M.B042</v>
          </cell>
        </row>
        <row r="205">
          <cell r="A205" t="str">
            <v>M.B042a</v>
          </cell>
        </row>
        <row r="206">
          <cell r="A206" t="str">
            <v>M.B043</v>
          </cell>
        </row>
        <row r="207">
          <cell r="A207" t="str">
            <v>M.B044</v>
          </cell>
        </row>
        <row r="208">
          <cell r="A208" t="str">
            <v>M.B045</v>
          </cell>
        </row>
        <row r="209">
          <cell r="A209" t="str">
            <v>M.B046</v>
          </cell>
        </row>
        <row r="210">
          <cell r="A210" t="str">
            <v>M.B047</v>
          </cell>
        </row>
        <row r="211">
          <cell r="A211" t="str">
            <v>M.B048</v>
          </cell>
        </row>
        <row r="212">
          <cell r="A212" t="str">
            <v>M.B049</v>
          </cell>
        </row>
        <row r="213">
          <cell r="A213" t="str">
            <v>M.B050</v>
          </cell>
        </row>
        <row r="214">
          <cell r="A214" t="str">
            <v>M.B050a</v>
          </cell>
        </row>
        <row r="215">
          <cell r="A215" t="str">
            <v>M.B051</v>
          </cell>
        </row>
        <row r="216">
          <cell r="A216" t="str">
            <v>M.B051a</v>
          </cell>
        </row>
        <row r="217">
          <cell r="A217" t="str">
            <v>M.B052</v>
          </cell>
        </row>
        <row r="218">
          <cell r="A218" t="str">
            <v>M.B052a</v>
          </cell>
        </row>
        <row r="219">
          <cell r="A219" t="str">
            <v>M.B052b</v>
          </cell>
        </row>
        <row r="220">
          <cell r="A220" t="str">
            <v>M.B052c</v>
          </cell>
        </row>
        <row r="221">
          <cell r="A221" t="str">
            <v>M.B053</v>
          </cell>
        </row>
        <row r="222">
          <cell r="A222" t="str">
            <v>M.B053a</v>
          </cell>
        </row>
        <row r="223">
          <cell r="A223" t="str">
            <v>M.B054</v>
          </cell>
        </row>
        <row r="224">
          <cell r="A224" t="str">
            <v>M.B054a</v>
          </cell>
        </row>
        <row r="225">
          <cell r="A225" t="str">
            <v>M.B055</v>
          </cell>
        </row>
        <row r="226">
          <cell r="A226" t="str">
            <v>M.B056</v>
          </cell>
        </row>
        <row r="227">
          <cell r="A227" t="str">
            <v>M.B057</v>
          </cell>
        </row>
        <row r="228">
          <cell r="A228" t="str">
            <v>M.B058</v>
          </cell>
        </row>
        <row r="229">
          <cell r="A229" t="str">
            <v>M.B059</v>
          </cell>
        </row>
        <row r="230">
          <cell r="A230" t="str">
            <v>M.B060</v>
          </cell>
        </row>
        <row r="231">
          <cell r="A231" t="str">
            <v>M.B061</v>
          </cell>
        </row>
        <row r="232">
          <cell r="A232" t="str">
            <v>M.B062</v>
          </cell>
        </row>
        <row r="233">
          <cell r="A233" t="str">
            <v>M.B063</v>
          </cell>
        </row>
        <row r="234">
          <cell r="A234" t="str">
            <v>M.B064</v>
          </cell>
        </row>
        <row r="235">
          <cell r="A235" t="str">
            <v>M.B065</v>
          </cell>
        </row>
        <row r="236">
          <cell r="A236" t="str">
            <v>M.B066</v>
          </cell>
        </row>
        <row r="237">
          <cell r="A237" t="str">
            <v>M.B067</v>
          </cell>
        </row>
        <row r="238">
          <cell r="A238" t="str">
            <v>M.B068</v>
          </cell>
        </row>
        <row r="239">
          <cell r="A239" t="str">
            <v>M.B069</v>
          </cell>
        </row>
        <row r="240">
          <cell r="A240" t="str">
            <v>M.B070</v>
          </cell>
        </row>
        <row r="241">
          <cell r="A241" t="str">
            <v>M.B071</v>
          </cell>
        </row>
        <row r="242">
          <cell r="A242" t="str">
            <v>M.B072</v>
          </cell>
        </row>
        <row r="243">
          <cell r="A243" t="str">
            <v>M.B073</v>
          </cell>
        </row>
        <row r="244">
          <cell r="A244" t="str">
            <v>M.B074</v>
          </cell>
        </row>
        <row r="245">
          <cell r="A245" t="str">
            <v>M.B075</v>
          </cell>
        </row>
        <row r="246">
          <cell r="A246" t="str">
            <v>M.B076</v>
          </cell>
        </row>
        <row r="247">
          <cell r="A247" t="str">
            <v>M.B077</v>
          </cell>
        </row>
        <row r="248">
          <cell r="A248" t="str">
            <v>M.B078</v>
          </cell>
        </row>
        <row r="249">
          <cell r="A249" t="str">
            <v>M.B079</v>
          </cell>
        </row>
        <row r="250">
          <cell r="A250" t="str">
            <v>M.B080</v>
          </cell>
        </row>
        <row r="251">
          <cell r="A251" t="str">
            <v>M.B081</v>
          </cell>
        </row>
        <row r="252">
          <cell r="A252" t="str">
            <v>M.B082</v>
          </cell>
        </row>
        <row r="253">
          <cell r="A253" t="str">
            <v>M.B083</v>
          </cell>
        </row>
        <row r="254">
          <cell r="A254" t="str">
            <v>M.B084</v>
          </cell>
        </row>
        <row r="255">
          <cell r="A255" t="str">
            <v>M.B085</v>
          </cell>
        </row>
        <row r="256">
          <cell r="A256" t="str">
            <v>M.B086</v>
          </cell>
        </row>
        <row r="257">
          <cell r="A257" t="str">
            <v>M.B087</v>
          </cell>
        </row>
        <row r="258">
          <cell r="A258" t="str">
            <v>M.B088</v>
          </cell>
        </row>
        <row r="259">
          <cell r="A259" t="str">
            <v>M.B089</v>
          </cell>
        </row>
        <row r="260">
          <cell r="A260" t="str">
            <v>M.B090</v>
          </cell>
        </row>
        <row r="261">
          <cell r="A261" t="str">
            <v>M.B091</v>
          </cell>
        </row>
        <row r="262">
          <cell r="A262" t="str">
            <v>M.B092</v>
          </cell>
        </row>
        <row r="263">
          <cell r="A263" t="str">
            <v>M.B093</v>
          </cell>
        </row>
        <row r="264">
          <cell r="A264" t="str">
            <v>M.B094</v>
          </cell>
        </row>
        <row r="265">
          <cell r="A265" t="str">
            <v>M.B095</v>
          </cell>
        </row>
        <row r="266">
          <cell r="A266" t="str">
            <v>M.B096</v>
          </cell>
        </row>
        <row r="267">
          <cell r="A267" t="str">
            <v>M.B097</v>
          </cell>
        </row>
        <row r="268">
          <cell r="A268" t="str">
            <v>M.B098</v>
          </cell>
        </row>
        <row r="269">
          <cell r="A269" t="str">
            <v>M.B099</v>
          </cell>
        </row>
        <row r="270">
          <cell r="A270" t="str">
            <v>M.B100</v>
          </cell>
        </row>
        <row r="271">
          <cell r="A271" t="str">
            <v>M.B101</v>
          </cell>
        </row>
        <row r="272">
          <cell r="A272" t="str">
            <v>M.B102</v>
          </cell>
        </row>
        <row r="273">
          <cell r="A273" t="str">
            <v>M.B102a</v>
          </cell>
        </row>
        <row r="274">
          <cell r="A274" t="str">
            <v>M.B103</v>
          </cell>
        </row>
        <row r="275">
          <cell r="A275" t="str">
            <v>M.B104</v>
          </cell>
        </row>
        <row r="276">
          <cell r="A276" t="str">
            <v>M.B105</v>
          </cell>
        </row>
        <row r="277">
          <cell r="A277" t="str">
            <v>M.B106</v>
          </cell>
        </row>
        <row r="278">
          <cell r="A278" t="str">
            <v>M.B107</v>
          </cell>
        </row>
        <row r="279">
          <cell r="A279" t="str">
            <v>M.B108</v>
          </cell>
        </row>
        <row r="280">
          <cell r="A280" t="str">
            <v>M.B109</v>
          </cell>
        </row>
        <row r="281">
          <cell r="A281" t="str">
            <v>M.B110</v>
          </cell>
        </row>
        <row r="282">
          <cell r="A282" t="str">
            <v>M.B111</v>
          </cell>
        </row>
        <row r="283">
          <cell r="A283" t="str">
            <v>M.B111a</v>
          </cell>
        </row>
        <row r="284">
          <cell r="A284" t="str">
            <v>M.B111b</v>
          </cell>
        </row>
        <row r="285">
          <cell r="A285" t="str">
            <v>M.B112</v>
          </cell>
        </row>
        <row r="286">
          <cell r="A286" t="str">
            <v>M.B112a</v>
          </cell>
        </row>
        <row r="287">
          <cell r="A287" t="str">
            <v>M.B113</v>
          </cell>
        </row>
        <row r="288">
          <cell r="A288" t="str">
            <v>M.B114</v>
          </cell>
        </row>
        <row r="289">
          <cell r="A289" t="str">
            <v>M.B115</v>
          </cell>
        </row>
        <row r="290">
          <cell r="A290" t="str">
            <v>M.B116</v>
          </cell>
        </row>
        <row r="291">
          <cell r="A291" t="str">
            <v>M.B117</v>
          </cell>
        </row>
        <row r="292">
          <cell r="A292" t="str">
            <v>M.B118</v>
          </cell>
        </row>
        <row r="293">
          <cell r="A293" t="str">
            <v>M.B119</v>
          </cell>
        </row>
        <row r="294">
          <cell r="A294" t="str">
            <v>M.B120</v>
          </cell>
        </row>
        <row r="295">
          <cell r="A295" t="str">
            <v>M.B121</v>
          </cell>
        </row>
        <row r="296">
          <cell r="A296" t="str">
            <v>M.B121a</v>
          </cell>
        </row>
        <row r="297">
          <cell r="A297" t="str">
            <v>M.B122</v>
          </cell>
        </row>
        <row r="298">
          <cell r="A298" t="str">
            <v>M.B123</v>
          </cell>
        </row>
        <row r="299">
          <cell r="A299" t="str">
            <v>M.B124</v>
          </cell>
        </row>
        <row r="300">
          <cell r="A300" t="str">
            <v>M.B125</v>
          </cell>
        </row>
        <row r="301">
          <cell r="A301" t="str">
            <v>M.B126</v>
          </cell>
        </row>
        <row r="302">
          <cell r="A302" t="str">
            <v>M.B127</v>
          </cell>
        </row>
        <row r="303">
          <cell r="A303" t="str">
            <v>M.B128</v>
          </cell>
        </row>
        <row r="304">
          <cell r="A304" t="str">
            <v>M.B129</v>
          </cell>
        </row>
        <row r="305">
          <cell r="A305" t="str">
            <v>M.B130</v>
          </cell>
        </row>
        <row r="306">
          <cell r="A306" t="str">
            <v>M.B131</v>
          </cell>
        </row>
        <row r="307">
          <cell r="A307" t="str">
            <v>M.B132</v>
          </cell>
        </row>
        <row r="308">
          <cell r="A308" t="str">
            <v>M.B132a</v>
          </cell>
        </row>
        <row r="309">
          <cell r="A309" t="str">
            <v>M.B133</v>
          </cell>
        </row>
        <row r="310">
          <cell r="A310" t="str">
            <v>M.B134</v>
          </cell>
        </row>
        <row r="311">
          <cell r="A311">
            <v>0</v>
          </cell>
        </row>
        <row r="312">
          <cell r="A312" t="str">
            <v>M.C001</v>
          </cell>
        </row>
        <row r="313">
          <cell r="A313" t="str">
            <v>M.C002</v>
          </cell>
        </row>
        <row r="314">
          <cell r="A314" t="str">
            <v>M.C003</v>
          </cell>
        </row>
        <row r="315">
          <cell r="A315" t="str">
            <v>M.C004</v>
          </cell>
        </row>
        <row r="316">
          <cell r="A316" t="str">
            <v>M.C005</v>
          </cell>
        </row>
        <row r="317">
          <cell r="A317" t="str">
            <v>M.C006</v>
          </cell>
        </row>
        <row r="318">
          <cell r="A318" t="str">
            <v>M.C007</v>
          </cell>
        </row>
        <row r="319">
          <cell r="A319" t="str">
            <v>M.C008</v>
          </cell>
        </row>
        <row r="320">
          <cell r="A320" t="str">
            <v>M.C009</v>
          </cell>
        </row>
        <row r="321">
          <cell r="A321" t="str">
            <v>M.C010</v>
          </cell>
        </row>
        <row r="322">
          <cell r="A322" t="str">
            <v>M.C010a</v>
          </cell>
        </row>
        <row r="323">
          <cell r="A323" t="str">
            <v>M.C011</v>
          </cell>
        </row>
        <row r="324">
          <cell r="A324" t="str">
            <v>M.C012</v>
          </cell>
        </row>
        <row r="325">
          <cell r="A325" t="str">
            <v>M.C013</v>
          </cell>
        </row>
        <row r="326">
          <cell r="A326" t="str">
            <v>M.C014</v>
          </cell>
        </row>
        <row r="327">
          <cell r="A327" t="str">
            <v>M.C015</v>
          </cell>
        </row>
        <row r="328">
          <cell r="A328" t="str">
            <v>M.C016</v>
          </cell>
        </row>
        <row r="329">
          <cell r="A329" t="str">
            <v>M.C017</v>
          </cell>
        </row>
        <row r="330">
          <cell r="A330" t="str">
            <v>M.C018</v>
          </cell>
        </row>
        <row r="331">
          <cell r="A331" t="str">
            <v>M.C019</v>
          </cell>
        </row>
        <row r="332">
          <cell r="A332" t="str">
            <v>M.C020</v>
          </cell>
        </row>
        <row r="333">
          <cell r="A333" t="str">
            <v>M.C021</v>
          </cell>
        </row>
        <row r="334">
          <cell r="A334" t="str">
            <v>M.C022</v>
          </cell>
        </row>
        <row r="335">
          <cell r="A335" t="str">
            <v>M.C023</v>
          </cell>
        </row>
        <row r="336">
          <cell r="A336" t="str">
            <v>M.C024</v>
          </cell>
        </row>
        <row r="337">
          <cell r="A337" t="str">
            <v>M.C025</v>
          </cell>
        </row>
        <row r="338">
          <cell r="A338" t="str">
            <v>M.C026</v>
          </cell>
        </row>
        <row r="339">
          <cell r="A339" t="str">
            <v>M.C027</v>
          </cell>
        </row>
        <row r="340">
          <cell r="A340" t="str">
            <v>M.C028</v>
          </cell>
        </row>
        <row r="341">
          <cell r="A341" t="str">
            <v>M.C029</v>
          </cell>
        </row>
        <row r="342">
          <cell r="A342" t="str">
            <v>M.C030</v>
          </cell>
        </row>
        <row r="343">
          <cell r="A343" t="str">
            <v>M.C031</v>
          </cell>
        </row>
        <row r="344">
          <cell r="A344" t="str">
            <v>M.C032</v>
          </cell>
        </row>
        <row r="345">
          <cell r="A345" t="str">
            <v>M.C033</v>
          </cell>
        </row>
        <row r="346">
          <cell r="A346" t="str">
            <v>M.C034</v>
          </cell>
        </row>
        <row r="347">
          <cell r="A347" t="str">
            <v>M.C035</v>
          </cell>
        </row>
        <row r="348">
          <cell r="A348" t="str">
            <v>M.C036</v>
          </cell>
        </row>
        <row r="349">
          <cell r="A349" t="str">
            <v>M.C037</v>
          </cell>
        </row>
        <row r="350">
          <cell r="A350" t="str">
            <v>M.C038</v>
          </cell>
        </row>
        <row r="351">
          <cell r="A351" t="str">
            <v>M.C039</v>
          </cell>
        </row>
        <row r="352">
          <cell r="A352" t="str">
            <v>M.C040</v>
          </cell>
        </row>
        <row r="353">
          <cell r="A353" t="str">
            <v>M.C041</v>
          </cell>
        </row>
        <row r="354">
          <cell r="A354" t="str">
            <v>M.C042</v>
          </cell>
        </row>
        <row r="355">
          <cell r="A355" t="str">
            <v>M.C043</v>
          </cell>
        </row>
        <row r="356">
          <cell r="A356" t="str">
            <v>M.C044</v>
          </cell>
        </row>
        <row r="357">
          <cell r="A357" t="str">
            <v>M.C045</v>
          </cell>
        </row>
        <row r="358">
          <cell r="A358" t="str">
            <v>M.C046</v>
          </cell>
        </row>
        <row r="359">
          <cell r="A359" t="str">
            <v>M.C047</v>
          </cell>
        </row>
        <row r="360">
          <cell r="A360" t="str">
            <v>M.C048</v>
          </cell>
        </row>
        <row r="361">
          <cell r="A361" t="str">
            <v>M.C049</v>
          </cell>
        </row>
        <row r="362">
          <cell r="A362" t="str">
            <v>M.C050</v>
          </cell>
        </row>
        <row r="363">
          <cell r="A363" t="str">
            <v>M.C051</v>
          </cell>
        </row>
        <row r="364">
          <cell r="A364" t="str">
            <v>M.C052</v>
          </cell>
        </row>
        <row r="365">
          <cell r="A365" t="str">
            <v>M.C053</v>
          </cell>
        </row>
        <row r="366">
          <cell r="A366" t="str">
            <v>M.C054</v>
          </cell>
        </row>
        <row r="367">
          <cell r="A367" t="str">
            <v>M.C055</v>
          </cell>
        </row>
        <row r="368">
          <cell r="A368" t="str">
            <v>M.C056</v>
          </cell>
        </row>
        <row r="369">
          <cell r="A369" t="str">
            <v>M.C057</v>
          </cell>
        </row>
        <row r="370">
          <cell r="A370" t="str">
            <v>M.C058</v>
          </cell>
        </row>
        <row r="371">
          <cell r="A371" t="str">
            <v>M.C059</v>
          </cell>
        </row>
        <row r="372">
          <cell r="A372" t="str">
            <v>M.C060</v>
          </cell>
        </row>
        <row r="373">
          <cell r="A373" t="str">
            <v>M.C061</v>
          </cell>
        </row>
        <row r="374">
          <cell r="A374" t="str">
            <v>M.C062</v>
          </cell>
        </row>
        <row r="375">
          <cell r="A375" t="str">
            <v>M.C063</v>
          </cell>
        </row>
        <row r="376">
          <cell r="A376" t="str">
            <v>M.C064</v>
          </cell>
        </row>
        <row r="377">
          <cell r="A377" t="str">
            <v>M.C065</v>
          </cell>
        </row>
        <row r="378">
          <cell r="A378" t="str">
            <v>M.C066</v>
          </cell>
        </row>
        <row r="379">
          <cell r="A379" t="str">
            <v>M.C067</v>
          </cell>
        </row>
        <row r="380">
          <cell r="A380" t="str">
            <v>M.C068</v>
          </cell>
        </row>
        <row r="381">
          <cell r="A381" t="str">
            <v>M.C069</v>
          </cell>
        </row>
        <row r="382">
          <cell r="A382" t="str">
            <v>M.C070</v>
          </cell>
        </row>
        <row r="383">
          <cell r="A383" t="str">
            <v>M.C071</v>
          </cell>
        </row>
        <row r="384">
          <cell r="A384" t="str">
            <v>M.C072</v>
          </cell>
        </row>
        <row r="385">
          <cell r="A385" t="str">
            <v>M.C073</v>
          </cell>
        </row>
        <row r="386">
          <cell r="A386" t="str">
            <v>M.C074</v>
          </cell>
        </row>
        <row r="387">
          <cell r="A387" t="str">
            <v>M.C075</v>
          </cell>
        </row>
        <row r="388">
          <cell r="A388" t="str">
            <v>M.C076</v>
          </cell>
        </row>
        <row r="389">
          <cell r="A389" t="str">
            <v>M.C077</v>
          </cell>
        </row>
        <row r="390">
          <cell r="A390">
            <v>0</v>
          </cell>
        </row>
        <row r="391">
          <cell r="A391" t="str">
            <v>M.D001</v>
          </cell>
        </row>
        <row r="392">
          <cell r="A392" t="str">
            <v>M.D002</v>
          </cell>
        </row>
        <row r="393">
          <cell r="A393" t="str">
            <v>M.D003</v>
          </cell>
        </row>
        <row r="394">
          <cell r="A394" t="str">
            <v>M.D004</v>
          </cell>
        </row>
        <row r="395">
          <cell r="A395" t="str">
            <v>M.D005</v>
          </cell>
        </row>
        <row r="396">
          <cell r="A396" t="str">
            <v>M.D006</v>
          </cell>
        </row>
        <row r="397">
          <cell r="A397" t="str">
            <v>M.D007</v>
          </cell>
        </row>
        <row r="398">
          <cell r="A398" t="str">
            <v>M.D008</v>
          </cell>
        </row>
        <row r="399">
          <cell r="A399" t="str">
            <v>M.D009</v>
          </cell>
        </row>
        <row r="400">
          <cell r="A400" t="str">
            <v>M.D010</v>
          </cell>
        </row>
        <row r="401">
          <cell r="A401" t="str">
            <v>M.D011</v>
          </cell>
        </row>
        <row r="402">
          <cell r="A402" t="str">
            <v>M.D012</v>
          </cell>
        </row>
        <row r="403">
          <cell r="A403" t="str">
            <v>M.D013</v>
          </cell>
        </row>
        <row r="404">
          <cell r="A404" t="str">
            <v>M.D014</v>
          </cell>
        </row>
        <row r="405">
          <cell r="A405">
            <v>0</v>
          </cell>
        </row>
        <row r="406">
          <cell r="A406" t="str">
            <v>M.E001</v>
          </cell>
        </row>
        <row r="407">
          <cell r="A407" t="str">
            <v>M.E002</v>
          </cell>
        </row>
        <row r="408">
          <cell r="A408" t="str">
            <v>M.E003</v>
          </cell>
        </row>
        <row r="409">
          <cell r="A409" t="str">
            <v>M.E004</v>
          </cell>
        </row>
        <row r="410">
          <cell r="A410" t="str">
            <v>M.E004a</v>
          </cell>
        </row>
        <row r="411">
          <cell r="A411" t="str">
            <v>M.E005</v>
          </cell>
        </row>
        <row r="412">
          <cell r="A412" t="str">
            <v>M.E006</v>
          </cell>
        </row>
        <row r="413">
          <cell r="A413" t="str">
            <v>M.E007</v>
          </cell>
        </row>
        <row r="414">
          <cell r="A414" t="str">
            <v>M.E007a</v>
          </cell>
        </row>
        <row r="415">
          <cell r="A415" t="str">
            <v>M.E008</v>
          </cell>
        </row>
        <row r="416">
          <cell r="A416" t="str">
            <v>M.E009</v>
          </cell>
        </row>
        <row r="417">
          <cell r="A417" t="str">
            <v>M.E010</v>
          </cell>
        </row>
        <row r="418">
          <cell r="A418" t="str">
            <v>M.E011</v>
          </cell>
        </row>
        <row r="419">
          <cell r="A419" t="str">
            <v>M.E012</v>
          </cell>
        </row>
        <row r="420">
          <cell r="A420" t="str">
            <v>M.E013</v>
          </cell>
        </row>
        <row r="421">
          <cell r="A421" t="str">
            <v>M.E014</v>
          </cell>
        </row>
        <row r="422">
          <cell r="A422" t="str">
            <v>M.E014a</v>
          </cell>
        </row>
        <row r="423">
          <cell r="A423" t="str">
            <v>M.E015</v>
          </cell>
        </row>
        <row r="424">
          <cell r="A424" t="str">
            <v>M.E016</v>
          </cell>
        </row>
        <row r="425">
          <cell r="A425" t="str">
            <v>M.E017</v>
          </cell>
        </row>
        <row r="426">
          <cell r="A426" t="str">
            <v>M.E018</v>
          </cell>
        </row>
        <row r="427">
          <cell r="A427" t="str">
            <v>M.E019</v>
          </cell>
        </row>
        <row r="428">
          <cell r="A428" t="str">
            <v>M.E020</v>
          </cell>
        </row>
        <row r="429">
          <cell r="A429" t="str">
            <v>M.E021</v>
          </cell>
        </row>
        <row r="430">
          <cell r="A430" t="str">
            <v>M.E022</v>
          </cell>
        </row>
        <row r="431">
          <cell r="A431" t="str">
            <v>M.E023</v>
          </cell>
        </row>
        <row r="432">
          <cell r="A432" t="str">
            <v>M.E024</v>
          </cell>
        </row>
        <row r="433">
          <cell r="A433" t="str">
            <v>M.E025</v>
          </cell>
        </row>
        <row r="434">
          <cell r="A434" t="str">
            <v>M.E026</v>
          </cell>
        </row>
        <row r="435">
          <cell r="A435">
            <v>0</v>
          </cell>
        </row>
        <row r="436">
          <cell r="A436" t="str">
            <v>M.F001</v>
          </cell>
        </row>
        <row r="437">
          <cell r="A437" t="str">
            <v>M.F002</v>
          </cell>
        </row>
        <row r="438">
          <cell r="A438" t="str">
            <v>M.F003</v>
          </cell>
        </row>
        <row r="439">
          <cell r="A439" t="str">
            <v>M.F004</v>
          </cell>
        </row>
        <row r="440">
          <cell r="A440" t="str">
            <v>M.F005</v>
          </cell>
        </row>
        <row r="441">
          <cell r="A441" t="str">
            <v>M.F006</v>
          </cell>
        </row>
        <row r="442">
          <cell r="A442" t="str">
            <v>M.F007</v>
          </cell>
        </row>
        <row r="443">
          <cell r="A443" t="str">
            <v>M.F008</v>
          </cell>
        </row>
        <row r="444">
          <cell r="A444" t="str">
            <v>M.F009</v>
          </cell>
        </row>
        <row r="445">
          <cell r="A445" t="str">
            <v>M.F010</v>
          </cell>
        </row>
        <row r="446">
          <cell r="A446" t="str">
            <v>M.F011</v>
          </cell>
        </row>
        <row r="447">
          <cell r="A447" t="str">
            <v>M.F012</v>
          </cell>
        </row>
        <row r="448">
          <cell r="A448" t="str">
            <v>M.F013</v>
          </cell>
        </row>
        <row r="449">
          <cell r="A449" t="str">
            <v>M.F014</v>
          </cell>
        </row>
        <row r="450">
          <cell r="A450" t="str">
            <v>M.F015</v>
          </cell>
        </row>
        <row r="451">
          <cell r="A451" t="str">
            <v>M.F016</v>
          </cell>
        </row>
        <row r="452">
          <cell r="A452" t="str">
            <v>M.F017</v>
          </cell>
        </row>
        <row r="453">
          <cell r="A453" t="str">
            <v>M.F018</v>
          </cell>
        </row>
        <row r="454">
          <cell r="A454" t="str">
            <v>M.F019</v>
          </cell>
        </row>
        <row r="455">
          <cell r="A455" t="str">
            <v>M.F020</v>
          </cell>
        </row>
        <row r="456">
          <cell r="A456" t="str">
            <v>M.F021</v>
          </cell>
        </row>
        <row r="457">
          <cell r="A457" t="str">
            <v>M.F022</v>
          </cell>
        </row>
        <row r="458">
          <cell r="A458" t="str">
            <v>M.F023</v>
          </cell>
        </row>
        <row r="459">
          <cell r="A459" t="str">
            <v>M.F024</v>
          </cell>
        </row>
        <row r="460">
          <cell r="A460" t="str">
            <v>M.F025</v>
          </cell>
        </row>
        <row r="461">
          <cell r="A461" t="str">
            <v>M.F026</v>
          </cell>
        </row>
        <row r="462">
          <cell r="A462" t="str">
            <v>M.F027</v>
          </cell>
        </row>
        <row r="463">
          <cell r="A463" t="str">
            <v>M.F028</v>
          </cell>
        </row>
        <row r="464">
          <cell r="A464" t="str">
            <v>M.F029</v>
          </cell>
        </row>
        <row r="465">
          <cell r="A465" t="str">
            <v>M.F030</v>
          </cell>
        </row>
        <row r="466">
          <cell r="A466" t="str">
            <v>M.F031</v>
          </cell>
        </row>
        <row r="467">
          <cell r="A467" t="str">
            <v>M.F032</v>
          </cell>
        </row>
        <row r="468">
          <cell r="A468" t="str">
            <v>M.F033</v>
          </cell>
        </row>
        <row r="469">
          <cell r="A469" t="str">
            <v>M.F034</v>
          </cell>
        </row>
        <row r="470">
          <cell r="A470" t="str">
            <v>M.F035</v>
          </cell>
        </row>
        <row r="471">
          <cell r="A471" t="str">
            <v>M.F036</v>
          </cell>
        </row>
        <row r="472">
          <cell r="A472">
            <v>0</v>
          </cell>
        </row>
        <row r="473">
          <cell r="A473" t="str">
            <v>M.G001</v>
          </cell>
        </row>
        <row r="474">
          <cell r="A474" t="str">
            <v>M.G002</v>
          </cell>
        </row>
        <row r="475">
          <cell r="A475" t="str">
            <v>M.G003</v>
          </cell>
        </row>
        <row r="476">
          <cell r="A476" t="str">
            <v>M.G004</v>
          </cell>
        </row>
        <row r="477">
          <cell r="A477" t="str">
            <v>M.G005</v>
          </cell>
        </row>
        <row r="478">
          <cell r="A478" t="str">
            <v>M.G006</v>
          </cell>
        </row>
        <row r="479">
          <cell r="A479" t="str">
            <v>M.G007</v>
          </cell>
        </row>
        <row r="480">
          <cell r="A480" t="str">
            <v>M.G008</v>
          </cell>
        </row>
        <row r="481">
          <cell r="A481" t="str">
            <v>M.G009</v>
          </cell>
        </row>
        <row r="482">
          <cell r="A482" t="str">
            <v>M.G010</v>
          </cell>
        </row>
        <row r="483">
          <cell r="A483" t="str">
            <v>M.G011</v>
          </cell>
        </row>
        <row r="484">
          <cell r="A484" t="str">
            <v>M.G012</v>
          </cell>
        </row>
        <row r="485">
          <cell r="A485" t="str">
            <v>M.G013</v>
          </cell>
        </row>
        <row r="486">
          <cell r="A486" t="str">
            <v>M.G014</v>
          </cell>
        </row>
        <row r="487">
          <cell r="A487" t="str">
            <v>M.G015</v>
          </cell>
        </row>
        <row r="488">
          <cell r="A488" t="str">
            <v>M.G016</v>
          </cell>
        </row>
        <row r="489">
          <cell r="A489" t="str">
            <v>M.G017</v>
          </cell>
        </row>
        <row r="490">
          <cell r="A490" t="str">
            <v>M.G018</v>
          </cell>
        </row>
        <row r="491">
          <cell r="A491" t="str">
            <v>M.G019</v>
          </cell>
        </row>
        <row r="492">
          <cell r="A492" t="str">
            <v>M.G020</v>
          </cell>
        </row>
        <row r="493">
          <cell r="A493" t="str">
            <v>M.G021</v>
          </cell>
        </row>
        <row r="494">
          <cell r="A494" t="str">
            <v>M.G022</v>
          </cell>
        </row>
        <row r="495">
          <cell r="A495" t="str">
            <v>M.G023</v>
          </cell>
        </row>
        <row r="496">
          <cell r="A496" t="str">
            <v>M.G024</v>
          </cell>
        </row>
        <row r="497">
          <cell r="A497" t="str">
            <v>M.G025</v>
          </cell>
        </row>
        <row r="498">
          <cell r="A498" t="str">
            <v>M.G026</v>
          </cell>
        </row>
        <row r="499">
          <cell r="A499" t="str">
            <v>M.G027</v>
          </cell>
        </row>
        <row r="500">
          <cell r="A500" t="str">
            <v>M.G028</v>
          </cell>
        </row>
        <row r="501">
          <cell r="A501" t="str">
            <v>M.G029</v>
          </cell>
        </row>
        <row r="502">
          <cell r="A502" t="str">
            <v>M.G030</v>
          </cell>
        </row>
        <row r="503">
          <cell r="A503" t="str">
            <v>M.G031</v>
          </cell>
        </row>
        <row r="504">
          <cell r="A504" t="str">
            <v>M.G032</v>
          </cell>
        </row>
        <row r="505">
          <cell r="A505" t="str">
            <v>M.G033</v>
          </cell>
        </row>
        <row r="506">
          <cell r="A506" t="str">
            <v>M.G034</v>
          </cell>
        </row>
        <row r="507">
          <cell r="A507" t="str">
            <v>M.G035</v>
          </cell>
        </row>
        <row r="508">
          <cell r="A508" t="str">
            <v>M.G036</v>
          </cell>
        </row>
        <row r="509">
          <cell r="A509" t="str">
            <v>M.G037</v>
          </cell>
        </row>
        <row r="510">
          <cell r="A510" t="str">
            <v>M.G038</v>
          </cell>
        </row>
        <row r="511">
          <cell r="A511" t="str">
            <v>M.G039</v>
          </cell>
        </row>
        <row r="512">
          <cell r="A512" t="str">
            <v>M.G040</v>
          </cell>
        </row>
        <row r="513">
          <cell r="A513" t="str">
            <v>M.G041</v>
          </cell>
        </row>
        <row r="514">
          <cell r="A514" t="str">
            <v>M.G042</v>
          </cell>
        </row>
        <row r="515">
          <cell r="A515" t="str">
            <v>M.G043</v>
          </cell>
        </row>
        <row r="516">
          <cell r="A516" t="str">
            <v>M.G044</v>
          </cell>
        </row>
        <row r="517">
          <cell r="A517" t="str">
            <v>M.G045</v>
          </cell>
        </row>
        <row r="518">
          <cell r="A518" t="str">
            <v>M.G045a</v>
          </cell>
        </row>
        <row r="519">
          <cell r="A519" t="str">
            <v>M.G046</v>
          </cell>
        </row>
        <row r="520">
          <cell r="A520" t="str">
            <v>M.G046a</v>
          </cell>
        </row>
        <row r="521">
          <cell r="A521" t="str">
            <v>M.G047</v>
          </cell>
        </row>
        <row r="522">
          <cell r="A522" t="str">
            <v>M.G047a</v>
          </cell>
        </row>
        <row r="523">
          <cell r="A523" t="str">
            <v>M.G048</v>
          </cell>
        </row>
        <row r="524">
          <cell r="A524" t="str">
            <v>M.G048a</v>
          </cell>
        </row>
        <row r="525">
          <cell r="A525" t="str">
            <v>M.G049</v>
          </cell>
        </row>
        <row r="526">
          <cell r="A526" t="str">
            <v>M.G049a</v>
          </cell>
        </row>
        <row r="527">
          <cell r="A527" t="str">
            <v>M.G050</v>
          </cell>
        </row>
        <row r="528">
          <cell r="A528" t="str">
            <v>M.G050a</v>
          </cell>
        </row>
        <row r="529">
          <cell r="A529" t="str">
            <v>M.G051</v>
          </cell>
        </row>
        <row r="530">
          <cell r="A530" t="str">
            <v>M.G051a</v>
          </cell>
        </row>
        <row r="531">
          <cell r="A531" t="str">
            <v>M.G052</v>
          </cell>
        </row>
        <row r="532">
          <cell r="A532" t="str">
            <v>M.G052a</v>
          </cell>
        </row>
        <row r="533">
          <cell r="A533" t="str">
            <v>M.G053</v>
          </cell>
        </row>
        <row r="534">
          <cell r="A534" t="str">
            <v>M.G053a</v>
          </cell>
        </row>
        <row r="535">
          <cell r="A535">
            <v>0</v>
          </cell>
        </row>
        <row r="536">
          <cell r="A536" t="str">
            <v>M.H.001</v>
          </cell>
        </row>
        <row r="537">
          <cell r="A537" t="str">
            <v>M.H.002</v>
          </cell>
        </row>
        <row r="538">
          <cell r="A538" t="str">
            <v>M.H.003</v>
          </cell>
        </row>
        <row r="539">
          <cell r="A539" t="str">
            <v>M.H.004</v>
          </cell>
        </row>
        <row r="540">
          <cell r="A540" t="str">
            <v>M.H.005</v>
          </cell>
        </row>
        <row r="541">
          <cell r="A541" t="str">
            <v>M.H.006</v>
          </cell>
        </row>
        <row r="542">
          <cell r="A542" t="str">
            <v>M.H.007</v>
          </cell>
        </row>
        <row r="543">
          <cell r="A543" t="str">
            <v>M.H.008</v>
          </cell>
        </row>
        <row r="544">
          <cell r="A544" t="str">
            <v>M.H.009</v>
          </cell>
        </row>
        <row r="545">
          <cell r="A545" t="str">
            <v>M.H.010</v>
          </cell>
        </row>
        <row r="546">
          <cell r="A546" t="str">
            <v>M.H.011</v>
          </cell>
        </row>
        <row r="547">
          <cell r="A547" t="str">
            <v>M.H.012</v>
          </cell>
        </row>
        <row r="548">
          <cell r="A548" t="str">
            <v>M.H.013</v>
          </cell>
        </row>
        <row r="549">
          <cell r="A549" t="str">
            <v>M.H.014</v>
          </cell>
        </row>
        <row r="550">
          <cell r="A550" t="str">
            <v>M.H.015</v>
          </cell>
        </row>
        <row r="551">
          <cell r="A551" t="str">
            <v>M.H.016</v>
          </cell>
        </row>
        <row r="552">
          <cell r="A552" t="str">
            <v>M.H.017</v>
          </cell>
        </row>
        <row r="553">
          <cell r="A553" t="str">
            <v>M.H.018</v>
          </cell>
        </row>
        <row r="554">
          <cell r="A554" t="str">
            <v>M.H.019</v>
          </cell>
        </row>
        <row r="555">
          <cell r="A555" t="str">
            <v>M.H.020</v>
          </cell>
        </row>
        <row r="556">
          <cell r="A556" t="str">
            <v>M.H.021</v>
          </cell>
        </row>
        <row r="557">
          <cell r="A557" t="str">
            <v>M.H.022</v>
          </cell>
        </row>
        <row r="558">
          <cell r="A558" t="str">
            <v>M.H.023</v>
          </cell>
        </row>
        <row r="559">
          <cell r="A559">
            <v>0</v>
          </cell>
        </row>
        <row r="560">
          <cell r="A560" t="str">
            <v>M.I001</v>
          </cell>
        </row>
        <row r="561">
          <cell r="A561" t="str">
            <v>M.I002</v>
          </cell>
        </row>
        <row r="562">
          <cell r="A562" t="str">
            <v>M.I003</v>
          </cell>
        </row>
        <row r="563">
          <cell r="A563" t="str">
            <v>M.I004</v>
          </cell>
        </row>
        <row r="564">
          <cell r="A564" t="str">
            <v>M.I005</v>
          </cell>
        </row>
        <row r="565">
          <cell r="A565" t="str">
            <v>M.I006</v>
          </cell>
        </row>
        <row r="566">
          <cell r="A566" t="str">
            <v>M.I007</v>
          </cell>
        </row>
        <row r="567">
          <cell r="A567" t="str">
            <v>M.I008</v>
          </cell>
        </row>
        <row r="568">
          <cell r="A568" t="str">
            <v>M.I009</v>
          </cell>
        </row>
        <row r="569">
          <cell r="A569" t="str">
            <v>M.I010</v>
          </cell>
        </row>
        <row r="570">
          <cell r="A570" t="str">
            <v>M.I011</v>
          </cell>
        </row>
        <row r="571">
          <cell r="A571" t="str">
            <v>M.I012</v>
          </cell>
        </row>
        <row r="572">
          <cell r="A572" t="str">
            <v>M.I013</v>
          </cell>
        </row>
        <row r="573">
          <cell r="A573" t="str">
            <v>M.I014</v>
          </cell>
        </row>
        <row r="574">
          <cell r="A574" t="str">
            <v>M.I014a</v>
          </cell>
        </row>
        <row r="575">
          <cell r="A575" t="str">
            <v>M.I014b</v>
          </cell>
        </row>
        <row r="576">
          <cell r="A576" t="str">
            <v>M.I014c</v>
          </cell>
        </row>
        <row r="577">
          <cell r="A577" t="str">
            <v>M.I014d</v>
          </cell>
        </row>
        <row r="578">
          <cell r="A578" t="str">
            <v>M.I014e</v>
          </cell>
        </row>
        <row r="579">
          <cell r="A579" t="str">
            <v>M.I014f</v>
          </cell>
        </row>
        <row r="580">
          <cell r="A580" t="str">
            <v>M.I015</v>
          </cell>
        </row>
        <row r="581">
          <cell r="A581" t="str">
            <v>M.I016</v>
          </cell>
        </row>
        <row r="582">
          <cell r="A582" t="str">
            <v>M.I017</v>
          </cell>
        </row>
        <row r="583">
          <cell r="A583" t="str">
            <v>M.I018</v>
          </cell>
        </row>
        <row r="584">
          <cell r="A584" t="str">
            <v>M.I019</v>
          </cell>
        </row>
        <row r="585">
          <cell r="A585" t="str">
            <v>M.I020</v>
          </cell>
        </row>
        <row r="586">
          <cell r="A586" t="str">
            <v>M.I021</v>
          </cell>
        </row>
        <row r="587">
          <cell r="A587" t="str">
            <v>M.I022</v>
          </cell>
        </row>
        <row r="588">
          <cell r="A588" t="str">
            <v>M.I023</v>
          </cell>
        </row>
        <row r="589">
          <cell r="A589" t="str">
            <v>M.I024</v>
          </cell>
        </row>
        <row r="590">
          <cell r="A590" t="str">
            <v>M.I025</v>
          </cell>
        </row>
        <row r="591">
          <cell r="A591" t="str">
            <v>M.I026</v>
          </cell>
        </row>
        <row r="592">
          <cell r="A592" t="str">
            <v>M.I027</v>
          </cell>
        </row>
        <row r="593">
          <cell r="A593" t="str">
            <v>M.I028</v>
          </cell>
        </row>
        <row r="594">
          <cell r="A594" t="str">
            <v>M.I029</v>
          </cell>
        </row>
        <row r="595">
          <cell r="A595" t="str">
            <v>M.I030</v>
          </cell>
        </row>
        <row r="596">
          <cell r="A596" t="str">
            <v>M.I031</v>
          </cell>
        </row>
        <row r="597">
          <cell r="A597" t="str">
            <v>M.I032</v>
          </cell>
        </row>
        <row r="598">
          <cell r="A598" t="str">
            <v>M.I033</v>
          </cell>
        </row>
        <row r="599">
          <cell r="A599" t="str">
            <v>M.I034</v>
          </cell>
        </row>
        <row r="600">
          <cell r="A600" t="str">
            <v>M.I035</v>
          </cell>
        </row>
        <row r="601">
          <cell r="A601" t="str">
            <v>M.I036</v>
          </cell>
        </row>
        <row r="602">
          <cell r="A602" t="str">
            <v>M.I037</v>
          </cell>
        </row>
        <row r="603">
          <cell r="A603" t="str">
            <v>M.I038</v>
          </cell>
        </row>
        <row r="604">
          <cell r="A604" t="str">
            <v>M.I039</v>
          </cell>
        </row>
        <row r="605">
          <cell r="A605" t="str">
            <v>M.I040</v>
          </cell>
        </row>
        <row r="606">
          <cell r="A606" t="str">
            <v>M.I041</v>
          </cell>
        </row>
        <row r="607">
          <cell r="A607" t="str">
            <v>M.I042</v>
          </cell>
        </row>
        <row r="608">
          <cell r="A608" t="str">
            <v>M.I043</v>
          </cell>
        </row>
        <row r="609">
          <cell r="A609" t="str">
            <v>M.I044</v>
          </cell>
        </row>
        <row r="610">
          <cell r="A610" t="str">
            <v>M.I045</v>
          </cell>
        </row>
        <row r="611">
          <cell r="A611" t="str">
            <v>M.I046</v>
          </cell>
        </row>
        <row r="612">
          <cell r="A612" t="str">
            <v>M.I047</v>
          </cell>
        </row>
        <row r="613">
          <cell r="A613" t="str">
            <v>M.I048</v>
          </cell>
        </row>
        <row r="614">
          <cell r="A614" t="str">
            <v>M.I049</v>
          </cell>
        </row>
        <row r="615">
          <cell r="A615" t="str">
            <v>M.I050</v>
          </cell>
        </row>
        <row r="616">
          <cell r="A616" t="str">
            <v>M.I051</v>
          </cell>
        </row>
        <row r="617">
          <cell r="A617" t="str">
            <v>M.I052</v>
          </cell>
        </row>
        <row r="618">
          <cell r="A618" t="str">
            <v>M.I053</v>
          </cell>
        </row>
        <row r="619">
          <cell r="A619" t="str">
            <v>M.I054</v>
          </cell>
        </row>
        <row r="620">
          <cell r="A620" t="str">
            <v>M.I055</v>
          </cell>
        </row>
        <row r="621">
          <cell r="A621" t="str">
            <v>M.I056</v>
          </cell>
        </row>
        <row r="622">
          <cell r="A622" t="str">
            <v>M.I057</v>
          </cell>
        </row>
        <row r="623">
          <cell r="A623" t="str">
            <v>M.I058</v>
          </cell>
        </row>
        <row r="624">
          <cell r="A624" t="str">
            <v>M.I059</v>
          </cell>
        </row>
        <row r="625">
          <cell r="A625" t="str">
            <v>M.I060</v>
          </cell>
        </row>
        <row r="626">
          <cell r="A626" t="str">
            <v>M.I061</v>
          </cell>
        </row>
        <row r="627">
          <cell r="A627" t="str">
            <v>M.I062</v>
          </cell>
        </row>
        <row r="628">
          <cell r="A628" t="str">
            <v>M.I063</v>
          </cell>
        </row>
        <row r="629">
          <cell r="A629" t="str">
            <v>M.I064</v>
          </cell>
        </row>
        <row r="630">
          <cell r="A630" t="str">
            <v>M.I065</v>
          </cell>
        </row>
        <row r="631">
          <cell r="A631" t="str">
            <v>M.I066</v>
          </cell>
        </row>
        <row r="632">
          <cell r="A632" t="str">
            <v>M.I067</v>
          </cell>
        </row>
        <row r="633">
          <cell r="A633" t="str">
            <v>M.I068</v>
          </cell>
        </row>
        <row r="634">
          <cell r="A634" t="str">
            <v>M.I069</v>
          </cell>
        </row>
        <row r="635">
          <cell r="A635" t="str">
            <v>M.I070</v>
          </cell>
        </row>
        <row r="636">
          <cell r="A636" t="str">
            <v>M.I071</v>
          </cell>
        </row>
        <row r="637">
          <cell r="A637" t="str">
            <v>M.I072</v>
          </cell>
        </row>
        <row r="638">
          <cell r="A638" t="str">
            <v>M.I073</v>
          </cell>
        </row>
        <row r="639">
          <cell r="A639" t="str">
            <v>M.I074</v>
          </cell>
        </row>
        <row r="640">
          <cell r="A640" t="str">
            <v>M.I075</v>
          </cell>
        </row>
        <row r="641">
          <cell r="A641" t="str">
            <v>M.I076</v>
          </cell>
        </row>
        <row r="642">
          <cell r="A642" t="str">
            <v>M.I077</v>
          </cell>
        </row>
        <row r="643">
          <cell r="A643" t="str">
            <v>M.I078</v>
          </cell>
        </row>
        <row r="644">
          <cell r="A644" t="str">
            <v>M.I079</v>
          </cell>
        </row>
        <row r="645">
          <cell r="A645" t="str">
            <v>M.I080</v>
          </cell>
        </row>
        <row r="646">
          <cell r="A646" t="str">
            <v>M.I081</v>
          </cell>
        </row>
        <row r="647">
          <cell r="A647" t="str">
            <v>M.I082</v>
          </cell>
        </row>
        <row r="648">
          <cell r="A648" t="str">
            <v>M.I083</v>
          </cell>
        </row>
        <row r="649">
          <cell r="A649" t="str">
            <v>M.I084</v>
          </cell>
        </row>
        <row r="650">
          <cell r="A650" t="str">
            <v>M.I085</v>
          </cell>
        </row>
        <row r="651">
          <cell r="A651" t="str">
            <v>M.I086</v>
          </cell>
        </row>
        <row r="652">
          <cell r="A652" t="str">
            <v>M.I087</v>
          </cell>
        </row>
        <row r="653">
          <cell r="A653" t="str">
            <v>M.I088</v>
          </cell>
        </row>
        <row r="654">
          <cell r="A654" t="str">
            <v>M.I089</v>
          </cell>
        </row>
        <row r="655">
          <cell r="A655" t="str">
            <v>M.I090</v>
          </cell>
        </row>
        <row r="656">
          <cell r="A656" t="str">
            <v>M.I091</v>
          </cell>
        </row>
        <row r="657">
          <cell r="A657" t="str">
            <v>M.I092</v>
          </cell>
        </row>
        <row r="658">
          <cell r="A658" t="str">
            <v>M.I093</v>
          </cell>
        </row>
        <row r="659">
          <cell r="A659" t="str">
            <v>M.I094</v>
          </cell>
        </row>
        <row r="660">
          <cell r="A660" t="str">
            <v>M.I095</v>
          </cell>
        </row>
        <row r="661">
          <cell r="A661" t="str">
            <v>M.I096</v>
          </cell>
        </row>
        <row r="662">
          <cell r="A662" t="str">
            <v>M.I097</v>
          </cell>
        </row>
        <row r="663">
          <cell r="A663" t="str">
            <v>M.I098</v>
          </cell>
        </row>
        <row r="664">
          <cell r="A664" t="str">
            <v>M.I099</v>
          </cell>
        </row>
        <row r="665">
          <cell r="A665" t="str">
            <v>M.I100</v>
          </cell>
        </row>
        <row r="666">
          <cell r="A666" t="str">
            <v>M.I101</v>
          </cell>
        </row>
        <row r="667">
          <cell r="A667">
            <v>0</v>
          </cell>
        </row>
        <row r="668">
          <cell r="A668" t="str">
            <v>M.J001</v>
          </cell>
        </row>
        <row r="669">
          <cell r="A669" t="str">
            <v>M.J002</v>
          </cell>
        </row>
        <row r="670">
          <cell r="A670" t="str">
            <v>M.J003</v>
          </cell>
        </row>
        <row r="671">
          <cell r="A671" t="str">
            <v>M.J004</v>
          </cell>
        </row>
        <row r="672">
          <cell r="A672" t="str">
            <v>M.J005</v>
          </cell>
        </row>
        <row r="673">
          <cell r="A673" t="str">
            <v>M.J006</v>
          </cell>
        </row>
        <row r="674">
          <cell r="A674" t="str">
            <v>M.J007</v>
          </cell>
        </row>
        <row r="675">
          <cell r="A675" t="str">
            <v>M.J008</v>
          </cell>
        </row>
        <row r="676">
          <cell r="A676" t="str">
            <v>M.J009</v>
          </cell>
        </row>
        <row r="677">
          <cell r="A677" t="str">
            <v>M.J010</v>
          </cell>
        </row>
        <row r="678">
          <cell r="A678" t="str">
            <v>M.J011</v>
          </cell>
        </row>
        <row r="679">
          <cell r="A679">
            <v>0</v>
          </cell>
        </row>
        <row r="680">
          <cell r="A680" t="str">
            <v>M.K001</v>
          </cell>
        </row>
        <row r="681">
          <cell r="A681" t="str">
            <v>M.K002</v>
          </cell>
        </row>
        <row r="682">
          <cell r="A682" t="str">
            <v>M.K003</v>
          </cell>
        </row>
        <row r="683">
          <cell r="A683" t="str">
            <v>M.K004</v>
          </cell>
        </row>
        <row r="684">
          <cell r="A684" t="str">
            <v>M.K005</v>
          </cell>
        </row>
        <row r="685">
          <cell r="A685" t="str">
            <v>M.K006</v>
          </cell>
        </row>
        <row r="686">
          <cell r="A686" t="str">
            <v>M.K007</v>
          </cell>
        </row>
        <row r="687">
          <cell r="A687" t="str">
            <v>M.K008</v>
          </cell>
        </row>
        <row r="688">
          <cell r="A688" t="str">
            <v>M.K009</v>
          </cell>
        </row>
        <row r="689">
          <cell r="A689" t="str">
            <v>M.K010</v>
          </cell>
        </row>
        <row r="690">
          <cell r="A690" t="str">
            <v>M.K011</v>
          </cell>
        </row>
        <row r="691">
          <cell r="A691" t="str">
            <v>M.K012</v>
          </cell>
        </row>
        <row r="692">
          <cell r="A692" t="str">
            <v>M.K013</v>
          </cell>
        </row>
        <row r="693">
          <cell r="A693" t="str">
            <v>M.K014</v>
          </cell>
        </row>
        <row r="694">
          <cell r="A694" t="str">
            <v>M.K015</v>
          </cell>
        </row>
        <row r="695">
          <cell r="A695" t="str">
            <v>M.K016</v>
          </cell>
        </row>
        <row r="696">
          <cell r="A696" t="str">
            <v>M.K017</v>
          </cell>
        </row>
        <row r="697">
          <cell r="A697" t="str">
            <v>M.K018</v>
          </cell>
        </row>
        <row r="698">
          <cell r="A698" t="str">
            <v>M.K019</v>
          </cell>
        </row>
        <row r="699">
          <cell r="A699" t="str">
            <v>M.K020</v>
          </cell>
        </row>
        <row r="700">
          <cell r="A700" t="str">
            <v>M.K021</v>
          </cell>
        </row>
        <row r="701">
          <cell r="A701" t="str">
            <v>M.K021a</v>
          </cell>
        </row>
        <row r="702">
          <cell r="A702" t="str">
            <v>M.K022</v>
          </cell>
        </row>
        <row r="703">
          <cell r="A703" t="str">
            <v>M.K022a</v>
          </cell>
        </row>
        <row r="704">
          <cell r="A704" t="str">
            <v>M.K023</v>
          </cell>
        </row>
        <row r="705">
          <cell r="A705" t="str">
            <v>M.K024</v>
          </cell>
        </row>
        <row r="706">
          <cell r="A706" t="str">
            <v>M.K025</v>
          </cell>
        </row>
        <row r="707">
          <cell r="A707" t="str">
            <v>M.K026</v>
          </cell>
        </row>
        <row r="708">
          <cell r="A708" t="str">
            <v>M.K027</v>
          </cell>
        </row>
        <row r="709">
          <cell r="A709" t="str">
            <v>M.K028</v>
          </cell>
        </row>
        <row r="710">
          <cell r="A710" t="str">
            <v>M.K028a</v>
          </cell>
        </row>
        <row r="711">
          <cell r="A711" t="str">
            <v>M.K029</v>
          </cell>
        </row>
        <row r="712">
          <cell r="A712" t="str">
            <v>M.K030</v>
          </cell>
        </row>
        <row r="713">
          <cell r="A713">
            <v>0</v>
          </cell>
        </row>
        <row r="714">
          <cell r="A714" t="str">
            <v>M.L001</v>
          </cell>
        </row>
        <row r="715">
          <cell r="A715" t="str">
            <v>M.L002</v>
          </cell>
        </row>
        <row r="716">
          <cell r="A716" t="str">
            <v>M.L003</v>
          </cell>
        </row>
        <row r="717">
          <cell r="A717" t="str">
            <v>M.L004</v>
          </cell>
        </row>
        <row r="718">
          <cell r="A718" t="str">
            <v>M.L005</v>
          </cell>
        </row>
        <row r="719">
          <cell r="A719" t="str">
            <v>M.L006</v>
          </cell>
        </row>
        <row r="720">
          <cell r="A720" t="str">
            <v>M.L007</v>
          </cell>
        </row>
        <row r="721">
          <cell r="A721" t="str">
            <v>M.L008</v>
          </cell>
        </row>
        <row r="722">
          <cell r="A722" t="str">
            <v>M.L009</v>
          </cell>
        </row>
        <row r="723">
          <cell r="A723" t="str">
            <v>M.L010</v>
          </cell>
        </row>
        <row r="724">
          <cell r="A724" t="str">
            <v>M.L011</v>
          </cell>
        </row>
        <row r="725">
          <cell r="A725" t="str">
            <v>M.L012</v>
          </cell>
        </row>
        <row r="726">
          <cell r="A726" t="str">
            <v>M.L013</v>
          </cell>
        </row>
        <row r="727">
          <cell r="A727" t="str">
            <v>M.L014</v>
          </cell>
        </row>
        <row r="728">
          <cell r="A728" t="str">
            <v>M.L015</v>
          </cell>
        </row>
        <row r="729">
          <cell r="A729" t="str">
            <v>M.L016</v>
          </cell>
        </row>
        <row r="730">
          <cell r="A730" t="str">
            <v>M.L017</v>
          </cell>
        </row>
        <row r="731">
          <cell r="A731" t="str">
            <v>M.L018</v>
          </cell>
        </row>
        <row r="732">
          <cell r="A732" t="str">
            <v>M.L019</v>
          </cell>
        </row>
        <row r="733">
          <cell r="A733" t="str">
            <v>M.L020</v>
          </cell>
        </row>
        <row r="734">
          <cell r="A734" t="str">
            <v>M.L021</v>
          </cell>
        </row>
        <row r="735">
          <cell r="A735" t="str">
            <v>M.L022</v>
          </cell>
        </row>
        <row r="736">
          <cell r="A736" t="str">
            <v>M.L023</v>
          </cell>
        </row>
        <row r="737">
          <cell r="A737" t="str">
            <v>M.L024</v>
          </cell>
        </row>
        <row r="738">
          <cell r="A738" t="str">
            <v>M.L025</v>
          </cell>
        </row>
        <row r="739">
          <cell r="A739" t="str">
            <v>M.L026</v>
          </cell>
        </row>
        <row r="740">
          <cell r="A740" t="str">
            <v>M.L027</v>
          </cell>
        </row>
        <row r="741">
          <cell r="A741" t="str">
            <v>M.L028</v>
          </cell>
        </row>
        <row r="742">
          <cell r="A742" t="str">
            <v>M.L029</v>
          </cell>
        </row>
        <row r="743">
          <cell r="A743" t="str">
            <v>M.L030</v>
          </cell>
        </row>
        <row r="744">
          <cell r="A744" t="str">
            <v>M.L031</v>
          </cell>
        </row>
        <row r="745">
          <cell r="A745" t="str">
            <v>M.L032</v>
          </cell>
        </row>
        <row r="746">
          <cell r="A746" t="str">
            <v>M.L033</v>
          </cell>
        </row>
        <row r="747">
          <cell r="A747" t="str">
            <v>M.L034</v>
          </cell>
        </row>
        <row r="748">
          <cell r="A748" t="str">
            <v>M.L035</v>
          </cell>
        </row>
        <row r="749">
          <cell r="A749" t="str">
            <v>M.L036</v>
          </cell>
        </row>
        <row r="750">
          <cell r="A750" t="str">
            <v>M.L037</v>
          </cell>
        </row>
        <row r="751">
          <cell r="A751" t="str">
            <v>M.L038</v>
          </cell>
        </row>
        <row r="752">
          <cell r="A752" t="str">
            <v>M.L039</v>
          </cell>
        </row>
        <row r="753">
          <cell r="A753" t="str">
            <v>M.L040</v>
          </cell>
        </row>
        <row r="754">
          <cell r="A754" t="str">
            <v>M.L041</v>
          </cell>
        </row>
        <row r="755">
          <cell r="A755" t="str">
            <v>M.L042</v>
          </cell>
        </row>
        <row r="756">
          <cell r="A756" t="str">
            <v>M.L043</v>
          </cell>
        </row>
        <row r="757">
          <cell r="A757" t="str">
            <v>M.L044</v>
          </cell>
        </row>
        <row r="758">
          <cell r="A758" t="str">
            <v>M.L045</v>
          </cell>
        </row>
        <row r="759">
          <cell r="A759" t="str">
            <v>M.L046</v>
          </cell>
        </row>
        <row r="760">
          <cell r="A760" t="str">
            <v>M.L047</v>
          </cell>
        </row>
        <row r="761">
          <cell r="A761" t="str">
            <v>M.L048</v>
          </cell>
        </row>
        <row r="762">
          <cell r="A762" t="str">
            <v>M.L049</v>
          </cell>
        </row>
        <row r="763">
          <cell r="A763" t="str">
            <v>M.L050</v>
          </cell>
        </row>
        <row r="764">
          <cell r="A764" t="str">
            <v>M.L051</v>
          </cell>
        </row>
        <row r="765">
          <cell r="A765" t="str">
            <v>M.L052</v>
          </cell>
        </row>
        <row r="766">
          <cell r="A766" t="str">
            <v>M.L053</v>
          </cell>
        </row>
        <row r="767">
          <cell r="A767" t="str">
            <v>M.L054</v>
          </cell>
        </row>
        <row r="768">
          <cell r="A768" t="str">
            <v>M.L055</v>
          </cell>
        </row>
        <row r="769">
          <cell r="A769" t="str">
            <v>M.L056</v>
          </cell>
        </row>
        <row r="770">
          <cell r="A770" t="str">
            <v>M.L056a</v>
          </cell>
        </row>
        <row r="771">
          <cell r="A771" t="str">
            <v>M.L057</v>
          </cell>
        </row>
        <row r="772">
          <cell r="A772" t="str">
            <v>M.L058</v>
          </cell>
        </row>
        <row r="773">
          <cell r="A773" t="str">
            <v>M.L058a</v>
          </cell>
        </row>
        <row r="774">
          <cell r="A774" t="str">
            <v>M.L058b</v>
          </cell>
        </row>
        <row r="775">
          <cell r="A775" t="str">
            <v>M.L058c</v>
          </cell>
        </row>
        <row r="776">
          <cell r="A776" t="str">
            <v>M.L059</v>
          </cell>
        </row>
        <row r="777">
          <cell r="A777" t="str">
            <v>M.L060</v>
          </cell>
        </row>
        <row r="778">
          <cell r="A778" t="str">
            <v>M.L061</v>
          </cell>
        </row>
        <row r="779">
          <cell r="A779" t="str">
            <v>M.L062</v>
          </cell>
        </row>
        <row r="780">
          <cell r="A780" t="str">
            <v>M.L062a</v>
          </cell>
        </row>
        <row r="781">
          <cell r="A781" t="str">
            <v>M.L063</v>
          </cell>
        </row>
        <row r="782">
          <cell r="A782" t="str">
            <v>M.L064</v>
          </cell>
        </row>
        <row r="783">
          <cell r="A783" t="str">
            <v>M.L065</v>
          </cell>
        </row>
        <row r="784">
          <cell r="A784" t="str">
            <v>M.L066</v>
          </cell>
        </row>
        <row r="785">
          <cell r="A785" t="str">
            <v>M.L067</v>
          </cell>
        </row>
        <row r="786">
          <cell r="A786" t="str">
            <v>M.L068</v>
          </cell>
        </row>
        <row r="787">
          <cell r="A787" t="str">
            <v>M.L069</v>
          </cell>
        </row>
        <row r="788">
          <cell r="A788" t="str">
            <v>M.L070</v>
          </cell>
        </row>
        <row r="789">
          <cell r="A789" t="str">
            <v>M.L071</v>
          </cell>
        </row>
        <row r="790">
          <cell r="A790" t="str">
            <v>M.L072</v>
          </cell>
        </row>
        <row r="791">
          <cell r="A791" t="str">
            <v>M.L073</v>
          </cell>
        </row>
        <row r="792">
          <cell r="A792" t="str">
            <v>M.L073a</v>
          </cell>
        </row>
        <row r="793">
          <cell r="A793" t="str">
            <v>M.L074</v>
          </cell>
        </row>
        <row r="794">
          <cell r="A794" t="str">
            <v>M.L075</v>
          </cell>
        </row>
        <row r="795">
          <cell r="A795" t="str">
            <v>M.L076</v>
          </cell>
        </row>
        <row r="796">
          <cell r="A796" t="str">
            <v>M.L077</v>
          </cell>
        </row>
        <row r="797">
          <cell r="A797" t="str">
            <v>M.L078</v>
          </cell>
        </row>
        <row r="798">
          <cell r="A798" t="str">
            <v>M.L079</v>
          </cell>
        </row>
        <row r="799">
          <cell r="A799" t="str">
            <v>M.L080</v>
          </cell>
        </row>
        <row r="800">
          <cell r="A800" t="str">
            <v>M.L081</v>
          </cell>
        </row>
        <row r="801">
          <cell r="A801" t="str">
            <v>M.L082</v>
          </cell>
        </row>
        <row r="802">
          <cell r="A802" t="str">
            <v>M.L083</v>
          </cell>
        </row>
        <row r="803">
          <cell r="A803" t="str">
            <v>M.L084</v>
          </cell>
        </row>
        <row r="804">
          <cell r="A804" t="str">
            <v>M.L085</v>
          </cell>
        </row>
        <row r="805">
          <cell r="A805" t="str">
            <v>M.L086</v>
          </cell>
        </row>
        <row r="806">
          <cell r="A806" t="str">
            <v>M.L087</v>
          </cell>
        </row>
        <row r="807">
          <cell r="A807" t="str">
            <v>M.L088</v>
          </cell>
        </row>
        <row r="808">
          <cell r="A808" t="str">
            <v>M.L089</v>
          </cell>
        </row>
        <row r="809">
          <cell r="A809" t="str">
            <v>M.L090</v>
          </cell>
        </row>
        <row r="810">
          <cell r="A810" t="str">
            <v>M.L091</v>
          </cell>
        </row>
        <row r="811">
          <cell r="A811" t="str">
            <v>M.L092</v>
          </cell>
        </row>
        <row r="812">
          <cell r="A812" t="str">
            <v>M.L093</v>
          </cell>
        </row>
        <row r="813">
          <cell r="A813" t="str">
            <v>M.L094</v>
          </cell>
        </row>
        <row r="814">
          <cell r="A814" t="str">
            <v>M.L095</v>
          </cell>
        </row>
        <row r="815">
          <cell r="A815" t="str">
            <v>M.L096</v>
          </cell>
        </row>
        <row r="816">
          <cell r="A816" t="str">
            <v>M.L097</v>
          </cell>
        </row>
        <row r="817">
          <cell r="A817" t="str">
            <v>M.L098</v>
          </cell>
        </row>
        <row r="818">
          <cell r="A818" t="str">
            <v>M.L099</v>
          </cell>
        </row>
        <row r="819">
          <cell r="A819" t="str">
            <v>M.L100</v>
          </cell>
        </row>
        <row r="820">
          <cell r="A820" t="str">
            <v>M.L101</v>
          </cell>
        </row>
        <row r="821">
          <cell r="A821" t="str">
            <v>M.L102</v>
          </cell>
        </row>
        <row r="822">
          <cell r="A822" t="str">
            <v>M.L103</v>
          </cell>
        </row>
        <row r="823">
          <cell r="A823" t="str">
            <v>M.L104</v>
          </cell>
        </row>
        <row r="824">
          <cell r="A824" t="str">
            <v>M.L105</v>
          </cell>
        </row>
        <row r="825">
          <cell r="A825" t="str">
            <v>M.L106</v>
          </cell>
        </row>
        <row r="826">
          <cell r="A826" t="str">
            <v>M.L107</v>
          </cell>
        </row>
        <row r="827">
          <cell r="A827" t="str">
            <v>M.L108</v>
          </cell>
        </row>
        <row r="828">
          <cell r="A828" t="str">
            <v>M.L109</v>
          </cell>
        </row>
        <row r="829">
          <cell r="A829" t="str">
            <v>M.L110</v>
          </cell>
        </row>
        <row r="830">
          <cell r="A830" t="str">
            <v>M.L111</v>
          </cell>
        </row>
        <row r="831">
          <cell r="A831" t="str">
            <v>M.L112</v>
          </cell>
        </row>
        <row r="832">
          <cell r="A832" t="str">
            <v>M.L113</v>
          </cell>
        </row>
        <row r="833">
          <cell r="A833" t="str">
            <v>M.L114</v>
          </cell>
        </row>
        <row r="834">
          <cell r="A834" t="str">
            <v>M.L115</v>
          </cell>
        </row>
        <row r="835">
          <cell r="A835" t="str">
            <v>M.L116</v>
          </cell>
        </row>
        <row r="836">
          <cell r="A836" t="str">
            <v>M.L117</v>
          </cell>
        </row>
        <row r="837">
          <cell r="A837" t="str">
            <v>M.L118</v>
          </cell>
        </row>
        <row r="838">
          <cell r="A838" t="str">
            <v>M.L119</v>
          </cell>
        </row>
        <row r="839">
          <cell r="A839" t="str">
            <v>M.L120</v>
          </cell>
        </row>
        <row r="840">
          <cell r="A840" t="str">
            <v>M.L121</v>
          </cell>
        </row>
        <row r="841">
          <cell r="A841" t="str">
            <v>M.L122</v>
          </cell>
        </row>
        <row r="842">
          <cell r="A842" t="str">
            <v>M.L123</v>
          </cell>
        </row>
        <row r="843">
          <cell r="A843" t="str">
            <v>M.L123a</v>
          </cell>
        </row>
        <row r="844">
          <cell r="A844" t="str">
            <v>M.L124</v>
          </cell>
        </row>
        <row r="845">
          <cell r="A845" t="str">
            <v>M.L125</v>
          </cell>
        </row>
        <row r="846">
          <cell r="A846" t="str">
            <v>M.L125a</v>
          </cell>
        </row>
        <row r="847">
          <cell r="A847" t="str">
            <v>M.L126</v>
          </cell>
        </row>
        <row r="848">
          <cell r="A848" t="str">
            <v>M.L126a</v>
          </cell>
        </row>
        <row r="849">
          <cell r="A849" t="str">
            <v>M.L127</v>
          </cell>
        </row>
        <row r="850">
          <cell r="A850" t="str">
            <v>M.L127a</v>
          </cell>
        </row>
        <row r="851">
          <cell r="A851" t="str">
            <v>M.L128</v>
          </cell>
        </row>
        <row r="852">
          <cell r="A852" t="str">
            <v>M.L128a</v>
          </cell>
        </row>
        <row r="853">
          <cell r="A853" t="str">
            <v>M.L129</v>
          </cell>
        </row>
        <row r="854">
          <cell r="A854" t="str">
            <v>M.L129a</v>
          </cell>
        </row>
        <row r="855">
          <cell r="A855" t="str">
            <v>M.L130</v>
          </cell>
        </row>
        <row r="856">
          <cell r="A856" t="str">
            <v>M.L130a</v>
          </cell>
        </row>
        <row r="857">
          <cell r="A857" t="str">
            <v>M.L131</v>
          </cell>
        </row>
        <row r="858">
          <cell r="A858" t="str">
            <v>M.L132</v>
          </cell>
        </row>
        <row r="859">
          <cell r="A859" t="str">
            <v>M.L133</v>
          </cell>
        </row>
        <row r="860">
          <cell r="A860" t="str">
            <v>M.L134</v>
          </cell>
        </row>
        <row r="861">
          <cell r="A861" t="str">
            <v>M.L135</v>
          </cell>
        </row>
        <row r="862">
          <cell r="A862" t="str">
            <v>M.L136</v>
          </cell>
        </row>
        <row r="863">
          <cell r="A863" t="str">
            <v>M.L137</v>
          </cell>
        </row>
        <row r="864">
          <cell r="A864" t="str">
            <v>M.L138</v>
          </cell>
        </row>
        <row r="865">
          <cell r="A865" t="str">
            <v>M.L139</v>
          </cell>
        </row>
        <row r="866">
          <cell r="A866" t="str">
            <v>M.L140</v>
          </cell>
        </row>
        <row r="867">
          <cell r="A867" t="str">
            <v>M.L141</v>
          </cell>
        </row>
        <row r="868">
          <cell r="A868" t="str">
            <v>M.L142</v>
          </cell>
        </row>
        <row r="869">
          <cell r="A869" t="str">
            <v>M.L143</v>
          </cell>
        </row>
        <row r="870">
          <cell r="A870" t="str">
            <v>M.L144</v>
          </cell>
        </row>
        <row r="871">
          <cell r="A871" t="str">
            <v>M.L145</v>
          </cell>
        </row>
        <row r="872">
          <cell r="A872" t="str">
            <v>M.L146</v>
          </cell>
        </row>
        <row r="873">
          <cell r="A873" t="str">
            <v>M.L147</v>
          </cell>
        </row>
        <row r="874">
          <cell r="A874" t="str">
            <v>M.L148</v>
          </cell>
        </row>
        <row r="875">
          <cell r="A875" t="str">
            <v>M.L149</v>
          </cell>
        </row>
        <row r="876">
          <cell r="A876" t="str">
            <v>M.L150</v>
          </cell>
        </row>
        <row r="877">
          <cell r="A877" t="str">
            <v>M.L151</v>
          </cell>
        </row>
        <row r="878">
          <cell r="A878" t="str">
            <v>M.L152</v>
          </cell>
        </row>
        <row r="879">
          <cell r="A879" t="str">
            <v>M.L153</v>
          </cell>
        </row>
        <row r="880">
          <cell r="A880" t="str">
            <v>M.L154</v>
          </cell>
        </row>
        <row r="881">
          <cell r="A881" t="str">
            <v>M.L155</v>
          </cell>
        </row>
        <row r="882">
          <cell r="A882" t="str">
            <v>M.L156</v>
          </cell>
        </row>
        <row r="883">
          <cell r="A883" t="str">
            <v>M.L157</v>
          </cell>
        </row>
        <row r="884">
          <cell r="A884" t="str">
            <v>M.L158</v>
          </cell>
        </row>
        <row r="885">
          <cell r="A885" t="str">
            <v>M.L159</v>
          </cell>
        </row>
        <row r="886">
          <cell r="A886" t="str">
            <v>M.L160</v>
          </cell>
        </row>
        <row r="887">
          <cell r="A887" t="str">
            <v>M.L161</v>
          </cell>
        </row>
        <row r="888">
          <cell r="A888" t="str">
            <v>M.L162</v>
          </cell>
        </row>
        <row r="889">
          <cell r="A889" t="str">
            <v>M.L163</v>
          </cell>
        </row>
        <row r="890">
          <cell r="A890" t="str">
            <v>M.L164</v>
          </cell>
        </row>
        <row r="891">
          <cell r="A891" t="str">
            <v>M.L165</v>
          </cell>
        </row>
        <row r="892">
          <cell r="A892" t="str">
            <v>M.L166</v>
          </cell>
        </row>
        <row r="893">
          <cell r="A893" t="str">
            <v>M.L167</v>
          </cell>
        </row>
        <row r="894">
          <cell r="A894" t="str">
            <v>M.L168</v>
          </cell>
        </row>
        <row r="895">
          <cell r="A895" t="str">
            <v>M.L169</v>
          </cell>
        </row>
        <row r="896">
          <cell r="A896" t="str">
            <v>M.L170</v>
          </cell>
        </row>
        <row r="897">
          <cell r="A897" t="str">
            <v>M.L171</v>
          </cell>
        </row>
        <row r="898">
          <cell r="A898" t="str">
            <v>M.L172</v>
          </cell>
        </row>
        <row r="899">
          <cell r="A899" t="str">
            <v>M.L173</v>
          </cell>
        </row>
        <row r="900">
          <cell r="A900" t="str">
            <v>M.L174</v>
          </cell>
        </row>
        <row r="901">
          <cell r="A901" t="str">
            <v>M.L175</v>
          </cell>
        </row>
        <row r="902">
          <cell r="A902" t="str">
            <v>M.L176</v>
          </cell>
        </row>
        <row r="903">
          <cell r="A903" t="str">
            <v>M.L177</v>
          </cell>
        </row>
        <row r="904">
          <cell r="A904" t="str">
            <v>M.L178</v>
          </cell>
        </row>
        <row r="905">
          <cell r="A905" t="str">
            <v>M.L179</v>
          </cell>
        </row>
        <row r="906">
          <cell r="A906" t="str">
            <v>M.L180</v>
          </cell>
        </row>
        <row r="907">
          <cell r="A907" t="str">
            <v>M.L181</v>
          </cell>
        </row>
        <row r="908">
          <cell r="A908" t="str">
            <v>M.L182</v>
          </cell>
        </row>
        <row r="909">
          <cell r="A909">
            <v>0</v>
          </cell>
        </row>
        <row r="910">
          <cell r="A910" t="str">
            <v>M.M001</v>
          </cell>
        </row>
        <row r="911">
          <cell r="A911" t="str">
            <v>M.M002</v>
          </cell>
        </row>
        <row r="912">
          <cell r="A912" t="str">
            <v>M.M003</v>
          </cell>
        </row>
        <row r="913">
          <cell r="A913" t="str">
            <v>M.M003a</v>
          </cell>
        </row>
        <row r="914">
          <cell r="A914" t="str">
            <v>M.M004</v>
          </cell>
        </row>
        <row r="915">
          <cell r="A915" t="str">
            <v>M.M005</v>
          </cell>
        </row>
        <row r="916">
          <cell r="A916" t="str">
            <v>M.M006</v>
          </cell>
        </row>
        <row r="917">
          <cell r="A917" t="str">
            <v>M.M007</v>
          </cell>
        </row>
        <row r="918">
          <cell r="A918" t="str">
            <v>M.M008</v>
          </cell>
        </row>
        <row r="919">
          <cell r="A919" t="str">
            <v>M.M008a</v>
          </cell>
        </row>
        <row r="920">
          <cell r="A920" t="str">
            <v>M.M009</v>
          </cell>
        </row>
        <row r="921">
          <cell r="A921" t="str">
            <v>M.M010</v>
          </cell>
        </row>
        <row r="922">
          <cell r="A922" t="str">
            <v>M.M011</v>
          </cell>
        </row>
        <row r="923">
          <cell r="A923" t="str">
            <v>M.M012</v>
          </cell>
        </row>
        <row r="924">
          <cell r="A924" t="str">
            <v>M.M013</v>
          </cell>
        </row>
        <row r="925">
          <cell r="A925" t="str">
            <v>M.M014</v>
          </cell>
        </row>
        <row r="926">
          <cell r="A926" t="str">
            <v>M.M015</v>
          </cell>
        </row>
        <row r="927">
          <cell r="A927" t="str">
            <v>M.M016</v>
          </cell>
        </row>
        <row r="928">
          <cell r="A928" t="str">
            <v>M.M017</v>
          </cell>
        </row>
        <row r="929">
          <cell r="A929" t="str">
            <v>M.M018</v>
          </cell>
        </row>
        <row r="930">
          <cell r="A930" t="str">
            <v>M.M019</v>
          </cell>
        </row>
        <row r="931">
          <cell r="A931" t="str">
            <v>M.M020</v>
          </cell>
        </row>
        <row r="932">
          <cell r="A932" t="str">
            <v>M.M021</v>
          </cell>
        </row>
        <row r="933">
          <cell r="A933" t="str">
            <v>M.M022</v>
          </cell>
        </row>
        <row r="934">
          <cell r="A934" t="str">
            <v>M.M023</v>
          </cell>
        </row>
        <row r="935">
          <cell r="A935" t="str">
            <v>M.M024</v>
          </cell>
        </row>
        <row r="936">
          <cell r="A936" t="str">
            <v>M.M025</v>
          </cell>
        </row>
        <row r="937">
          <cell r="A937" t="str">
            <v>M.M026</v>
          </cell>
        </row>
        <row r="938">
          <cell r="A938" t="str">
            <v>M.M027</v>
          </cell>
        </row>
        <row r="939">
          <cell r="A939" t="str">
            <v>M.M028</v>
          </cell>
        </row>
        <row r="940">
          <cell r="A940" t="str">
            <v>M.M029</v>
          </cell>
        </row>
        <row r="941">
          <cell r="A941" t="str">
            <v>M.M030</v>
          </cell>
        </row>
        <row r="942">
          <cell r="A942" t="str">
            <v>M.M031</v>
          </cell>
        </row>
        <row r="943">
          <cell r="A943" t="str">
            <v>M.M032</v>
          </cell>
        </row>
        <row r="944">
          <cell r="A944" t="str">
            <v>M.M033</v>
          </cell>
        </row>
        <row r="945">
          <cell r="A945" t="str">
            <v>M.M034</v>
          </cell>
        </row>
        <row r="946">
          <cell r="A946" t="str">
            <v>M.M035</v>
          </cell>
        </row>
        <row r="947">
          <cell r="A947" t="str">
            <v>M.M036</v>
          </cell>
        </row>
        <row r="948">
          <cell r="A948" t="str">
            <v>M.M037</v>
          </cell>
        </row>
        <row r="949">
          <cell r="A949" t="str">
            <v>M.M038</v>
          </cell>
        </row>
        <row r="950">
          <cell r="A950" t="str">
            <v>M.M039</v>
          </cell>
        </row>
        <row r="951">
          <cell r="A951" t="str">
            <v>M.M040</v>
          </cell>
        </row>
        <row r="952">
          <cell r="A952" t="str">
            <v>M.M040a</v>
          </cell>
        </row>
        <row r="953">
          <cell r="A953" t="str">
            <v>M.M041</v>
          </cell>
        </row>
        <row r="954">
          <cell r="A954" t="str">
            <v>M.M042</v>
          </cell>
        </row>
        <row r="955">
          <cell r="A955">
            <v>0</v>
          </cell>
        </row>
        <row r="956">
          <cell r="A956" t="str">
            <v>M.N001</v>
          </cell>
        </row>
        <row r="957">
          <cell r="A957" t="str">
            <v>M.N002</v>
          </cell>
        </row>
        <row r="958">
          <cell r="A958" t="str">
            <v>M.N003</v>
          </cell>
        </row>
        <row r="959">
          <cell r="A959" t="str">
            <v>M.N004</v>
          </cell>
        </row>
        <row r="960">
          <cell r="A960" t="str">
            <v>M.N005</v>
          </cell>
        </row>
        <row r="961">
          <cell r="A961" t="str">
            <v>M.N006</v>
          </cell>
        </row>
        <row r="962">
          <cell r="A962" t="str">
            <v>M.N007</v>
          </cell>
        </row>
        <row r="963">
          <cell r="A963" t="str">
            <v>M.N008</v>
          </cell>
        </row>
        <row r="964">
          <cell r="A964" t="str">
            <v>M.N009</v>
          </cell>
        </row>
        <row r="965">
          <cell r="A965" t="str">
            <v>M.N010</v>
          </cell>
        </row>
        <row r="966">
          <cell r="A966" t="str">
            <v>M.N011</v>
          </cell>
        </row>
        <row r="967">
          <cell r="A967" t="str">
            <v>M.N012</v>
          </cell>
        </row>
        <row r="968">
          <cell r="A968" t="str">
            <v>M.N013</v>
          </cell>
        </row>
        <row r="969">
          <cell r="A969" t="str">
            <v>M.N014</v>
          </cell>
        </row>
        <row r="970">
          <cell r="A970" t="str">
            <v>M.N015</v>
          </cell>
        </row>
        <row r="971">
          <cell r="A971" t="str">
            <v>M.N016</v>
          </cell>
        </row>
        <row r="972">
          <cell r="A972" t="str">
            <v>M.N017</v>
          </cell>
        </row>
        <row r="973">
          <cell r="A973" t="str">
            <v>M.N018</v>
          </cell>
        </row>
        <row r="974">
          <cell r="A974" t="str">
            <v>M.N019</v>
          </cell>
        </row>
        <row r="975">
          <cell r="A975" t="str">
            <v>M.N020</v>
          </cell>
        </row>
        <row r="976">
          <cell r="A976" t="str">
            <v>M.N021</v>
          </cell>
        </row>
        <row r="977">
          <cell r="A977" t="str">
            <v>M.N022</v>
          </cell>
        </row>
        <row r="978">
          <cell r="A978" t="str">
            <v>M.N023</v>
          </cell>
        </row>
        <row r="979">
          <cell r="A979" t="str">
            <v>M.N024</v>
          </cell>
        </row>
        <row r="980">
          <cell r="A980" t="str">
            <v>M.N025</v>
          </cell>
        </row>
        <row r="981">
          <cell r="A981" t="str">
            <v>M.N026</v>
          </cell>
        </row>
        <row r="982">
          <cell r="A982" t="str">
            <v>M.N027</v>
          </cell>
        </row>
        <row r="983">
          <cell r="A983" t="str">
            <v>M.N028</v>
          </cell>
        </row>
        <row r="984">
          <cell r="A984" t="str">
            <v>M.N029</v>
          </cell>
        </row>
        <row r="985">
          <cell r="A985" t="str">
            <v>M.N030</v>
          </cell>
        </row>
        <row r="986">
          <cell r="A986" t="str">
            <v>M.N031</v>
          </cell>
        </row>
        <row r="987">
          <cell r="A987" t="str">
            <v>M.N032</v>
          </cell>
        </row>
        <row r="988">
          <cell r="A988" t="str">
            <v>M.N033</v>
          </cell>
        </row>
        <row r="989">
          <cell r="A989" t="str">
            <v>M.N034</v>
          </cell>
        </row>
        <row r="990">
          <cell r="A990" t="str">
            <v>M.N035</v>
          </cell>
        </row>
        <row r="991">
          <cell r="A991" t="str">
            <v>M.N036</v>
          </cell>
        </row>
        <row r="992">
          <cell r="A992" t="str">
            <v>M.N037</v>
          </cell>
        </row>
        <row r="993">
          <cell r="A993" t="str">
            <v>M.N038</v>
          </cell>
        </row>
        <row r="994">
          <cell r="A994" t="str">
            <v>M.N039</v>
          </cell>
        </row>
        <row r="995">
          <cell r="A995" t="str">
            <v>M.N040</v>
          </cell>
        </row>
        <row r="996">
          <cell r="A996" t="str">
            <v>M.N041</v>
          </cell>
        </row>
        <row r="997">
          <cell r="A997" t="str">
            <v>M.N042</v>
          </cell>
        </row>
        <row r="998">
          <cell r="A998" t="str">
            <v>M.N043</v>
          </cell>
        </row>
        <row r="999">
          <cell r="A999" t="str">
            <v>M.N044</v>
          </cell>
        </row>
        <row r="1000">
          <cell r="A1000" t="str">
            <v>M.N045</v>
          </cell>
        </row>
        <row r="1001">
          <cell r="A1001" t="str">
            <v>M.N046</v>
          </cell>
        </row>
        <row r="1002">
          <cell r="A1002" t="str">
            <v>M.N047</v>
          </cell>
        </row>
        <row r="1003">
          <cell r="A1003" t="str">
            <v>M.N048</v>
          </cell>
        </row>
        <row r="1004">
          <cell r="A1004" t="str">
            <v>M.N049</v>
          </cell>
        </row>
        <row r="1005">
          <cell r="A1005" t="str">
            <v>M.N050</v>
          </cell>
        </row>
        <row r="1006">
          <cell r="A1006" t="str">
            <v>M.N051</v>
          </cell>
        </row>
        <row r="1007">
          <cell r="A1007" t="str">
            <v>M.N052</v>
          </cell>
        </row>
        <row r="1008">
          <cell r="A1008" t="str">
            <v>M.N053</v>
          </cell>
        </row>
        <row r="1009">
          <cell r="A1009" t="str">
            <v>M.N054</v>
          </cell>
        </row>
        <row r="1010">
          <cell r="A1010" t="str">
            <v>M.N055</v>
          </cell>
        </row>
        <row r="1011">
          <cell r="A1011" t="str">
            <v>M.N056</v>
          </cell>
        </row>
        <row r="1012">
          <cell r="A1012" t="str">
            <v>M.N057</v>
          </cell>
        </row>
        <row r="1013">
          <cell r="A1013" t="str">
            <v>M.N058</v>
          </cell>
        </row>
        <row r="1014">
          <cell r="A1014" t="str">
            <v>M.N059</v>
          </cell>
        </row>
        <row r="1015">
          <cell r="A1015" t="str">
            <v>M.N060</v>
          </cell>
        </row>
        <row r="1016">
          <cell r="A1016" t="str">
            <v>M.N061</v>
          </cell>
        </row>
        <row r="1017">
          <cell r="A1017" t="str">
            <v>M.N062</v>
          </cell>
        </row>
        <row r="1018">
          <cell r="A1018" t="str">
            <v>M.N063</v>
          </cell>
        </row>
        <row r="1019">
          <cell r="A1019" t="str">
            <v>M.N064</v>
          </cell>
        </row>
        <row r="1020">
          <cell r="A1020" t="str">
            <v>M.N065</v>
          </cell>
        </row>
        <row r="1021">
          <cell r="A1021" t="str">
            <v>M.N066</v>
          </cell>
        </row>
        <row r="1022">
          <cell r="A1022" t="str">
            <v>M.N067</v>
          </cell>
        </row>
        <row r="1023">
          <cell r="A1023">
            <v>0</v>
          </cell>
        </row>
        <row r="1024">
          <cell r="A1024" t="str">
            <v>M.O001</v>
          </cell>
        </row>
        <row r="1025">
          <cell r="A1025" t="str">
            <v>M.O002</v>
          </cell>
        </row>
        <row r="1026">
          <cell r="A1026" t="str">
            <v>M.O003</v>
          </cell>
        </row>
        <row r="1027">
          <cell r="A1027" t="str">
            <v>M.O004</v>
          </cell>
        </row>
        <row r="1028">
          <cell r="A1028" t="str">
            <v>M.O005</v>
          </cell>
        </row>
        <row r="1029">
          <cell r="A1029" t="str">
            <v>M.O006</v>
          </cell>
        </row>
        <row r="1030">
          <cell r="A1030" t="str">
            <v>M.O007</v>
          </cell>
        </row>
        <row r="1031">
          <cell r="A1031" t="str">
            <v>M.O008</v>
          </cell>
        </row>
        <row r="1032">
          <cell r="A1032" t="str">
            <v>M.O009</v>
          </cell>
        </row>
        <row r="1033">
          <cell r="A1033" t="str">
            <v>M.O010</v>
          </cell>
        </row>
        <row r="1034">
          <cell r="A1034" t="str">
            <v>M.O011</v>
          </cell>
        </row>
        <row r="1035">
          <cell r="A1035" t="str">
            <v>M.O012</v>
          </cell>
        </row>
        <row r="1036">
          <cell r="A1036" t="str">
            <v>M.O013</v>
          </cell>
        </row>
        <row r="1037">
          <cell r="A1037" t="str">
            <v>M.O014</v>
          </cell>
        </row>
        <row r="1038">
          <cell r="A1038" t="str">
            <v>M.O015</v>
          </cell>
        </row>
        <row r="1039">
          <cell r="A1039" t="str">
            <v>M.O016</v>
          </cell>
        </row>
        <row r="1040">
          <cell r="A1040" t="str">
            <v>M.O017</v>
          </cell>
        </row>
        <row r="1041">
          <cell r="A1041" t="str">
            <v>M.O018</v>
          </cell>
        </row>
        <row r="1042">
          <cell r="A1042" t="str">
            <v>M.O019</v>
          </cell>
        </row>
        <row r="1043">
          <cell r="A1043" t="str">
            <v>M.O020</v>
          </cell>
        </row>
        <row r="1044">
          <cell r="A1044" t="str">
            <v>M.O021</v>
          </cell>
        </row>
        <row r="1045">
          <cell r="A1045" t="str">
            <v>M.O022</v>
          </cell>
        </row>
        <row r="1046">
          <cell r="A1046" t="str">
            <v>M.O023</v>
          </cell>
        </row>
        <row r="1047">
          <cell r="A1047" t="str">
            <v>M.O024</v>
          </cell>
        </row>
        <row r="1048">
          <cell r="A1048" t="str">
            <v>M.O025</v>
          </cell>
        </row>
        <row r="1049">
          <cell r="A1049" t="str">
            <v>M.O026</v>
          </cell>
        </row>
        <row r="1050">
          <cell r="A1050" t="str">
            <v>M.O027</v>
          </cell>
        </row>
        <row r="1051">
          <cell r="A1051" t="str">
            <v>M.O028</v>
          </cell>
        </row>
        <row r="1052">
          <cell r="A1052" t="str">
            <v>M.O029</v>
          </cell>
        </row>
        <row r="1053">
          <cell r="A1053" t="str">
            <v>M.O030</v>
          </cell>
        </row>
        <row r="1054">
          <cell r="A1054" t="str">
            <v>M.O031</v>
          </cell>
        </row>
        <row r="1055">
          <cell r="A1055" t="str">
            <v>M.O032</v>
          </cell>
        </row>
        <row r="1056">
          <cell r="A1056" t="str">
            <v>M.O033</v>
          </cell>
        </row>
        <row r="1057">
          <cell r="A1057" t="str">
            <v>M.O034</v>
          </cell>
        </row>
        <row r="1058">
          <cell r="A1058" t="str">
            <v>M.O035</v>
          </cell>
        </row>
        <row r="1059">
          <cell r="A1059" t="str">
            <v>M.O036</v>
          </cell>
        </row>
        <row r="1060">
          <cell r="A1060" t="str">
            <v>M.O037</v>
          </cell>
        </row>
        <row r="1061">
          <cell r="A1061" t="str">
            <v>M.O038</v>
          </cell>
        </row>
        <row r="1062">
          <cell r="A1062" t="str">
            <v>M.O039</v>
          </cell>
        </row>
        <row r="1063">
          <cell r="A1063">
            <v>0</v>
          </cell>
        </row>
        <row r="1064">
          <cell r="A1064" t="str">
            <v>M.P001</v>
          </cell>
        </row>
        <row r="1065">
          <cell r="A1065" t="str">
            <v>M.P002</v>
          </cell>
        </row>
        <row r="1066">
          <cell r="A1066" t="str">
            <v>M.P003</v>
          </cell>
        </row>
        <row r="1067">
          <cell r="A1067" t="str">
            <v>M.P004</v>
          </cell>
        </row>
        <row r="1068">
          <cell r="A1068" t="str">
            <v>M.P005</v>
          </cell>
        </row>
        <row r="1069">
          <cell r="A1069">
            <v>0</v>
          </cell>
        </row>
        <row r="1070">
          <cell r="A1070" t="str">
            <v>M.Q001</v>
          </cell>
        </row>
        <row r="1071">
          <cell r="A1071" t="str">
            <v>M.Q002</v>
          </cell>
        </row>
        <row r="1072">
          <cell r="A1072" t="str">
            <v>M.Q003</v>
          </cell>
        </row>
        <row r="1073">
          <cell r="A1073" t="str">
            <v>M.Q004</v>
          </cell>
        </row>
        <row r="1074">
          <cell r="A1074" t="str">
            <v>M.Q005</v>
          </cell>
        </row>
        <row r="1075">
          <cell r="A1075" t="str">
            <v>M.Q006</v>
          </cell>
        </row>
        <row r="1076">
          <cell r="A1076" t="str">
            <v>M.Q007</v>
          </cell>
        </row>
        <row r="1077">
          <cell r="A1077" t="str">
            <v>M.Q008</v>
          </cell>
        </row>
        <row r="1078">
          <cell r="A1078" t="str">
            <v>M.Q009</v>
          </cell>
        </row>
        <row r="1079">
          <cell r="A1079" t="str">
            <v>M.Q010</v>
          </cell>
        </row>
        <row r="1080">
          <cell r="A1080" t="str">
            <v>M.Q011</v>
          </cell>
        </row>
        <row r="1081">
          <cell r="A1081" t="str">
            <v>M.Q012</v>
          </cell>
        </row>
        <row r="1082">
          <cell r="A1082" t="str">
            <v>M.Q013</v>
          </cell>
        </row>
        <row r="1083">
          <cell r="A1083">
            <v>0</v>
          </cell>
        </row>
        <row r="1084">
          <cell r="A1084" t="str">
            <v>L.001</v>
          </cell>
        </row>
        <row r="1085">
          <cell r="A1085" t="str">
            <v>L.003</v>
          </cell>
        </row>
        <row r="1086">
          <cell r="A1086" t="str">
            <v>L.004</v>
          </cell>
        </row>
        <row r="1087">
          <cell r="A1087" t="str">
            <v>L.005</v>
          </cell>
        </row>
        <row r="1088">
          <cell r="A1088" t="str">
            <v>L.006</v>
          </cell>
        </row>
        <row r="1089">
          <cell r="A1089" t="str">
            <v>L.007</v>
          </cell>
        </row>
        <row r="1090">
          <cell r="A1090" t="str">
            <v>L.008</v>
          </cell>
        </row>
        <row r="1091">
          <cell r="A1091" t="str">
            <v>L.009</v>
          </cell>
        </row>
        <row r="1092">
          <cell r="A1092" t="str">
            <v>L.009a</v>
          </cell>
        </row>
        <row r="1093">
          <cell r="A1093" t="str">
            <v>L.010</v>
          </cell>
        </row>
        <row r="1094">
          <cell r="A1094" t="str">
            <v>L.011</v>
          </cell>
        </row>
        <row r="1095">
          <cell r="A1095" t="str">
            <v>L.012</v>
          </cell>
        </row>
        <row r="1096">
          <cell r="A1096" t="str">
            <v>L.013</v>
          </cell>
        </row>
        <row r="1097">
          <cell r="A1097" t="str">
            <v>L.014</v>
          </cell>
        </row>
        <row r="1098">
          <cell r="A1098" t="str">
            <v>L.015</v>
          </cell>
        </row>
        <row r="1099">
          <cell r="A1099" t="str">
            <v>L.016</v>
          </cell>
        </row>
        <row r="1100">
          <cell r="A1100" t="str">
            <v>L.017</v>
          </cell>
        </row>
        <row r="1101">
          <cell r="A1101" t="str">
            <v>L.018</v>
          </cell>
        </row>
        <row r="1102">
          <cell r="A1102" t="str">
            <v>L.019</v>
          </cell>
        </row>
        <row r="1103">
          <cell r="A1103" t="str">
            <v>L.020</v>
          </cell>
        </row>
        <row r="1104">
          <cell r="A1104" t="str">
            <v>L.021</v>
          </cell>
        </row>
        <row r="1105">
          <cell r="A1105" t="str">
            <v>L.022</v>
          </cell>
        </row>
        <row r="1106">
          <cell r="A1106" t="str">
            <v>L.023</v>
          </cell>
        </row>
        <row r="1107">
          <cell r="A1107" t="str">
            <v>L.024</v>
          </cell>
        </row>
        <row r="1108">
          <cell r="A1108">
            <v>0</v>
          </cell>
        </row>
        <row r="1109">
          <cell r="A1109" t="str">
            <v>M.Q001</v>
          </cell>
        </row>
        <row r="1110">
          <cell r="A1110" t="str">
            <v>M.Q002</v>
          </cell>
        </row>
        <row r="1111">
          <cell r="A1111" t="str">
            <v>M.Q003</v>
          </cell>
        </row>
        <row r="1112">
          <cell r="A1112" t="str">
            <v>M.Q004</v>
          </cell>
        </row>
        <row r="1113">
          <cell r="A1113" t="str">
            <v>M.Q005</v>
          </cell>
        </row>
        <row r="1114">
          <cell r="A1114" t="str">
            <v>M.Q006</v>
          </cell>
        </row>
        <row r="1115">
          <cell r="A1115" t="str">
            <v>M.Q007</v>
          </cell>
        </row>
        <row r="1116">
          <cell r="A1116" t="str">
            <v>M.Q008</v>
          </cell>
        </row>
        <row r="1117">
          <cell r="A1117" t="str">
            <v>M.Q009</v>
          </cell>
        </row>
        <row r="1118">
          <cell r="A1118">
            <v>0</v>
          </cell>
        </row>
        <row r="1119">
          <cell r="A1119" t="str">
            <v>M.R001</v>
          </cell>
        </row>
        <row r="1120">
          <cell r="A1120">
            <v>0</v>
          </cell>
        </row>
        <row r="1121">
          <cell r="A1121">
            <v>0</v>
          </cell>
        </row>
        <row r="1122">
          <cell r="A1122">
            <v>0</v>
          </cell>
        </row>
        <row r="1123">
          <cell r="A1123">
            <v>0</v>
          </cell>
        </row>
        <row r="1124">
          <cell r="A1124" t="str">
            <v>M.S001</v>
          </cell>
        </row>
        <row r="1125">
          <cell r="A1125">
            <v>0</v>
          </cell>
        </row>
        <row r="1126">
          <cell r="A1126" t="str">
            <v>M.T001</v>
          </cell>
        </row>
        <row r="1127">
          <cell r="A1127" t="str">
            <v>M.T002</v>
          </cell>
        </row>
        <row r="1128">
          <cell r="A1128" t="str">
            <v>M.T003</v>
          </cell>
        </row>
        <row r="1129">
          <cell r="A1129" t="str">
            <v>M.T004</v>
          </cell>
        </row>
        <row r="1130">
          <cell r="A1130" t="str">
            <v>M.T005</v>
          </cell>
        </row>
        <row r="1131">
          <cell r="A1131" t="str">
            <v>M.T006</v>
          </cell>
        </row>
        <row r="1132">
          <cell r="A1132" t="str">
            <v>M.T007</v>
          </cell>
        </row>
        <row r="1133">
          <cell r="A1133" t="str">
            <v>M.T008</v>
          </cell>
        </row>
        <row r="1134">
          <cell r="A1134" t="str">
            <v>M.T009</v>
          </cell>
        </row>
        <row r="1135">
          <cell r="A1135" t="str">
            <v>M.T010</v>
          </cell>
        </row>
        <row r="1136">
          <cell r="A1136" t="str">
            <v>M.T011</v>
          </cell>
        </row>
        <row r="1137">
          <cell r="A1137" t="str">
            <v>M.T012</v>
          </cell>
        </row>
        <row r="1138">
          <cell r="A1138" t="str">
            <v>M.T013</v>
          </cell>
        </row>
        <row r="1139">
          <cell r="A1139" t="str">
            <v>M.T014</v>
          </cell>
        </row>
        <row r="1140">
          <cell r="A1140" t="str">
            <v>M.T015</v>
          </cell>
        </row>
        <row r="1141">
          <cell r="A1141" t="str">
            <v>M.T016</v>
          </cell>
        </row>
        <row r="1142">
          <cell r="A1142" t="str">
            <v>M.T017</v>
          </cell>
        </row>
        <row r="1143">
          <cell r="A1143" t="str">
            <v>M.T018</v>
          </cell>
        </row>
        <row r="1144">
          <cell r="A1144" t="str">
            <v>M.T019</v>
          </cell>
        </row>
        <row r="1145">
          <cell r="A1145" t="str">
            <v>M.T020</v>
          </cell>
        </row>
        <row r="1146">
          <cell r="A1146" t="str">
            <v>M.T021</v>
          </cell>
        </row>
        <row r="1147">
          <cell r="A1147" t="str">
            <v>M.T022</v>
          </cell>
        </row>
        <row r="1148">
          <cell r="A1148" t="str">
            <v>M.T023</v>
          </cell>
        </row>
        <row r="1149">
          <cell r="A1149" t="str">
            <v>M.T024</v>
          </cell>
        </row>
        <row r="1150">
          <cell r="A1150" t="str">
            <v>M.T025</v>
          </cell>
        </row>
        <row r="1151">
          <cell r="A1151">
            <v>0</v>
          </cell>
        </row>
        <row r="1152">
          <cell r="A1152" t="str">
            <v>N.V001</v>
          </cell>
        </row>
        <row r="1153">
          <cell r="A1153" t="str">
            <v>N.V002</v>
          </cell>
        </row>
        <row r="1154">
          <cell r="A1154" t="str">
            <v>N.V003</v>
          </cell>
        </row>
        <row r="1155">
          <cell r="A1155" t="str">
            <v>N.V004</v>
          </cell>
        </row>
        <row r="1156">
          <cell r="A1156" t="str">
            <v>N.V005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lume"/>
      <sheetName val="Bangunan Utama"/>
      <sheetName val="Kolam Renang"/>
      <sheetName val="rekap"/>
      <sheetName val="Harga Satuan"/>
      <sheetName val="Bangunan Pengurangan"/>
      <sheetName val="ANALISA"/>
      <sheetName val="Sheet2"/>
      <sheetName val="Sheet3"/>
      <sheetName val="BQ-E20-02(Rp)"/>
      <sheetName val="FINISHING"/>
      <sheetName val="BQ_E20_02_Rp_"/>
      <sheetName val="Material"/>
      <sheetName val="rab"/>
      <sheetName val="Sheet1"/>
      <sheetName val="UPAH"/>
      <sheetName val="Cover"/>
      <sheetName val="sai"/>
      <sheetName val="hsd"/>
      <sheetName val="upah_borong"/>
      <sheetName val="satuan_pek"/>
      <sheetName val="bau"/>
      <sheetName val="MAPP"/>
      <sheetName val="rek det 1-3"/>
      <sheetName val="help"/>
      <sheetName val="bahan "/>
      <sheetName val="Jembatan I"/>
      <sheetName val="H.Satuan"/>
      <sheetName val="Harga bahan"/>
      <sheetName val="OH"/>
      <sheetName val="Harga"/>
      <sheetName val="PASAR+ TERMINAL"/>
      <sheetName val="Mat.Mek"/>
      <sheetName val="Mat.Elk"/>
      <sheetName val="schedule"/>
      <sheetName val="4-Basic Price"/>
      <sheetName val="Man Power"/>
      <sheetName val="Quantity"/>
      <sheetName val="villa"/>
      <sheetName val="Bangunan_Utama"/>
      <sheetName val="Kolam_Renang"/>
      <sheetName val="Harga_Satuan"/>
      <sheetName val="Bangunan_Pengurangan"/>
      <sheetName val="D7"/>
      <sheetName val="Bahan"/>
      <sheetName val="ALAMAT"/>
      <sheetName val="H Satuan Dasar"/>
      <sheetName val="Har-sat"/>
      <sheetName val="Plumbing &amp; Fire"/>
      <sheetName val="AHSrutin"/>
      <sheetName val="AN-PIPA"/>
      <sheetName val="Agregat Halus &amp; Kasar"/>
      <sheetName val="HB"/>
      <sheetName val="AN-KABEL"/>
      <sheetName val="arab"/>
      <sheetName val="SAA"/>
      <sheetName val="AC"/>
      <sheetName val="B000(Steel)"/>
      <sheetName val="2000_080401"/>
      <sheetName val="Kuantitas &amp; Harga"/>
      <sheetName val="Pekerjaan Utama"/>
      <sheetName val="harsat"/>
      <sheetName val="AKUN"/>
      <sheetName val="daf-3(OK)"/>
      <sheetName val="daf-7(OK)"/>
      <sheetName val="TOWN"/>
      <sheetName val="rincian per proyek"/>
      <sheetName val="Analisa (ok punya)"/>
      <sheetName val="SAT-DAS"/>
      <sheetName val="Ag Hls &amp; Ksr"/>
      <sheetName val="U&amp;B"/>
      <sheetName val="RPP01-1"/>
      <sheetName val="Hrg Bhn &amp; Upah"/>
      <sheetName val="analisa_gedung"/>
      <sheetName val="DAFTAR HARGA"/>
      <sheetName val="Analisa Alat Berat"/>
      <sheetName val="bahan (2)"/>
      <sheetName val="HARGA ALAT"/>
      <sheetName val="ARS"/>
      <sheetName val="BQ-E20-02 (USD)"/>
      <sheetName val="HARSAT_BAH"/>
      <sheetName val="Plumbing"/>
      <sheetName val="daf_3_OK_"/>
      <sheetName val="daf_7_OK_"/>
      <sheetName val="Daftar Upah"/>
      <sheetName val="B.U.A"/>
      <sheetName val="Div-6"/>
      <sheetName val="Div-5"/>
      <sheetName val="Div1"/>
      <sheetName val="Div2"/>
      <sheetName val="Div-7"/>
      <sheetName val="Div-4"/>
      <sheetName val="Div-8"/>
      <sheetName val="INDEX"/>
      <sheetName val="Rupa2"/>
      <sheetName val="DafBhn+up"/>
      <sheetName val="AnlAlt2b"/>
      <sheetName val="bahan plengkap"/>
      <sheetName val="Daf. Kuantitas"/>
      <sheetName val="H_Satuan"/>
      <sheetName val="Jim House ref1"/>
      <sheetName val="Harga Dasar"/>
      <sheetName val="8LT 12"/>
      <sheetName val="_bhn_uph"/>
      <sheetName val="Rev0"/>
      <sheetName val="BIAYA"/>
      <sheetName val="rekap bul"/>
      <sheetName val="AHS"/>
      <sheetName val="bhn,upah,alat"/>
      <sheetName val="Ans Kom Precast"/>
      <sheetName val="AHS ARS"/>
      <sheetName val="DAF-BAHAN"/>
      <sheetName val="DAF-UPAH"/>
      <sheetName val="divI"/>
      <sheetName val="P01-1"/>
      <sheetName val="Bangunan_Utama1"/>
      <sheetName val="Kolam_Renang1"/>
      <sheetName val="Harga_Satuan1"/>
      <sheetName val="Bangunan_Pengurangan1"/>
      <sheetName val="bahan_"/>
      <sheetName val="Jembatan_I"/>
      <sheetName val="Daftar_Upah"/>
      <sheetName val="Kuantitas_&amp;_Harga"/>
      <sheetName val="Pekerjaan_Utama"/>
      <sheetName val="rek_det_1-3"/>
      <sheetName val="rincian_per_proyek"/>
      <sheetName val="Ag_Hls_&amp;_Ksr"/>
      <sheetName val="Hrg_Bhn_&amp;_Upah"/>
      <sheetName val="B_U_A"/>
      <sheetName val="struktur tdk dipakai"/>
      <sheetName val="HrgUpahBahan"/>
      <sheetName val="Metode"/>
      <sheetName val="BAG-2"/>
      <sheetName val="BAG_2"/>
      <sheetName val="DATA"/>
      <sheetName val="PRD 01-05 ( PERSIAPAN )"/>
      <sheetName val="PRD 01 - 123 "/>
      <sheetName val="Dash"/>
      <sheetName val="h.sat-bbm"/>
      <sheetName val="ANAL-SEC II"/>
      <sheetName val="ANAL-SEC III"/>
      <sheetName val="BTL-Persiapan"/>
      <sheetName val="BTL-Bau"/>
      <sheetName val="BTL-alat"/>
      <sheetName val="BTL-Rupa"/>
      <sheetName val="Alat_k3"/>
      <sheetName val="DASAR"/>
      <sheetName val="DAFTAR HARGA SATUAN MATERIAL"/>
      <sheetName val="Analisa STR"/>
      <sheetName val="ANALISA PEK.UMUM"/>
      <sheetName val="ANALISA KONST BTN"/>
      <sheetName val="bhn_upah"/>
      <sheetName val="check"/>
      <sheetName val="3-DIV2"/>
      <sheetName val="Bhn"/>
      <sheetName val="Currency"/>
      <sheetName val="Up &amp; bhn"/>
      <sheetName val="Str"/>
      <sheetName val="SUBRKP ARS"/>
      <sheetName val="SUB REKAP ME"/>
      <sheetName val="ahs1"/>
      <sheetName val="ahs3"/>
      <sheetName val="HRG BHN"/>
      <sheetName val="RKK-01"/>
      <sheetName val="Anls"/>
      <sheetName val="ALT"/>
      <sheetName val="SUB"/>
      <sheetName val="UPH"/>
      <sheetName val="struktur"/>
      <sheetName val="GL_Account"/>
      <sheetName val="SPK"/>
      <sheetName val="HARGA MATERIAL"/>
      <sheetName val="harga lama"/>
      <sheetName val="BAG-III"/>
      <sheetName val="Unit Rate"/>
      <sheetName val="Galian 1"/>
      <sheetName val="INFO"/>
      <sheetName val="ANA.SAT"/>
      <sheetName val="Baru"/>
      <sheetName val="HB "/>
      <sheetName val="AGG A"/>
      <sheetName val="AGG B"/>
      <sheetName val="DAFTAR BAHAN"/>
      <sheetName val="ATBL"/>
      <sheetName val="DAFTAR ALAT"/>
      <sheetName val="MARKA"/>
      <sheetName val="PAS. BATU"/>
      <sheetName val="PRIME COAT"/>
      <sheetName val="URUKAN"/>
      <sheetName val="Ur.Agregat"/>
      <sheetName val="Anl-Mobil(14)"/>
      <sheetName val="Anl.Ls(15)"/>
      <sheetName val="Anl-II"/>
      <sheetName val="Anl(7a)"/>
      <sheetName val="Umum"/>
      <sheetName val="HSD (8)"/>
      <sheetName val="UpahBahan"/>
      <sheetName val="pem B E S I an"/>
      <sheetName val="kas"/>
      <sheetName val="bahan upah"/>
      <sheetName val="alat"/>
      <sheetName val="DHS"/>
      <sheetName val="Anal"/>
      <sheetName val="HargAlat-Upah"/>
      <sheetName val="Rinc. Harg.BHN"/>
      <sheetName val="5-ALAT(1)"/>
      <sheetName val="Rekap Prelim"/>
      <sheetName val="NP"/>
      <sheetName val="Analisa HSP"/>
      <sheetName val="SAT-BHN"/>
      <sheetName val="Basic Price"/>
      <sheetName val="Summary IP"/>
      <sheetName val="HS Alat"/>
      <sheetName val="HS Upah"/>
      <sheetName val="HS Bahan"/>
      <sheetName val="SK"/>
      <sheetName val="Tunduk Panitia"/>
      <sheetName val="DIV"/>
      <sheetName val="Met1"/>
      <sheetName val="Met2"/>
      <sheetName val="Alat R"/>
      <sheetName val="Type 54"/>
      <sheetName val="Gd-Alsus"/>
      <sheetName val="Mako SatBrimobda"/>
      <sheetName val="Type 130"/>
      <sheetName val="Master Schedule"/>
      <sheetName val="SAB Zona II"/>
      <sheetName val="Pt"/>
      <sheetName val="Peralatan"/>
      <sheetName val="ASPAL"/>
      <sheetName val="Rekap_Prelim"/>
      <sheetName val="Rekap_Prelim1"/>
      <sheetName val="H_Satuan1"/>
      <sheetName val="Harga Bahan &amp; Upah "/>
      <sheetName val="analisa harga"/>
      <sheetName val="REKAPITULASI"/>
      <sheetName val="Kuantitas _ Harga"/>
      <sheetName val="AHS Aspal"/>
      <sheetName val="direct"/>
      <sheetName val="prelim"/>
      <sheetName val="RAB Lengkap"/>
      <sheetName val="Sec I ML"/>
      <sheetName val="1.Rekap RAB"/>
      <sheetName val="ACC PVC STEEL GIP HDPE"/>
      <sheetName val="HSBU"/>
      <sheetName val="LS-Rutin"/>
      <sheetName val="URAIAN "/>
      <sheetName val="BEDAH"/>
      <sheetName val="Penwrn"/>
      <sheetName val="HarAlat"/>
      <sheetName val="HSPK"/>
      <sheetName val="DB"/>
      <sheetName val="Sat Upah"/>
      <sheetName val="PDP"/>
      <sheetName val="Curves"/>
      <sheetName val="Tables"/>
      <sheetName val="an-aspal"/>
      <sheetName val="JAPEN"/>
      <sheetName val="ahs_bhn"/>
      <sheetName val="koef"/>
      <sheetName val="dft~alt"/>
      <sheetName val="dtkont"/>
      <sheetName val="jdw"/>
      <sheetName val="jdw~bhn"/>
      <sheetName val="jdw~tng_alt"/>
      <sheetName val="jdwmob"/>
      <sheetName val="konfirm"/>
      <sheetName val="met"/>
      <sheetName val="mpu"/>
      <sheetName val="btpecah"/>
      <sheetName val="urut~keg"/>
      <sheetName val="Data Input"/>
      <sheetName val="KD (K)"/>
      <sheetName val="Isian 3"/>
      <sheetName val="Data Rumus"/>
      <sheetName val="Analisa 2"/>
      <sheetName val="Harga Sat."/>
      <sheetName val="Rincian"/>
      <sheetName val="HARGA AT"/>
      <sheetName val="Tack"/>
      <sheetName val="B"/>
      <sheetName val="MAP"/>
      <sheetName val="DivVII"/>
      <sheetName val="DAFMAT"/>
      <sheetName val="AHS PENAWARAN"/>
      <sheetName val="AHS YG TDK DIMINTA"/>
      <sheetName val="Rekap Biaya"/>
      <sheetName val="pricing"/>
      <sheetName val="INV_KTR"/>
      <sheetName val="Agregat Halus _ Kasar"/>
      <sheetName val="B.1"/>
      <sheetName val="B.10"/>
      <sheetName val="B.11"/>
      <sheetName val="B.12"/>
      <sheetName val="B.13"/>
      <sheetName val="B.14"/>
      <sheetName val="B.15"/>
      <sheetName val="B.16"/>
      <sheetName val="B.17"/>
      <sheetName val="B.18"/>
      <sheetName val="B.2"/>
      <sheetName val="B.20"/>
      <sheetName val="B.21"/>
      <sheetName val="B.22"/>
      <sheetName val="B.23"/>
      <sheetName val="B.24"/>
      <sheetName val="B.25"/>
      <sheetName val="B.26"/>
      <sheetName val="B.28"/>
      <sheetName val="B.29"/>
      <sheetName val="B.3"/>
      <sheetName val="B.30"/>
      <sheetName val="B.4"/>
      <sheetName val="B.5"/>
      <sheetName val="B.6"/>
      <sheetName val="B.7"/>
      <sheetName val="B.8"/>
      <sheetName val="Rekap Anl.SNI"/>
      <sheetName val="Agregat ABC"/>
      <sheetName val="Analisa Quarry"/>
      <sheetName val="NP-10"/>
      <sheetName val="NP-6"/>
      <sheetName val="NP-7"/>
      <sheetName val="NP-8"/>
      <sheetName val="HSLAIN-LAIN"/>
      <sheetName val="Harga_Dasar"/>
      <sheetName val="4-Basic_Price"/>
      <sheetName val="Bangunan_Utama2"/>
      <sheetName val="Kolam_Renang2"/>
      <sheetName val="Harga_Satuan2"/>
      <sheetName val="Bangunan_Pengurangan2"/>
      <sheetName val="bahan_1"/>
      <sheetName val="Jembatan_I1"/>
      <sheetName val="Daftar_Upah1"/>
      <sheetName val="Harga_Dasar1"/>
      <sheetName val="B_U_A1"/>
      <sheetName val="rek_det_1-31"/>
      <sheetName val="Kuantitas_&amp;_Harga1"/>
      <sheetName val="Pekerjaan_Utama1"/>
      <sheetName val="rincian_per_proyek1"/>
      <sheetName val="Ag_Hls_&amp;_Ksr1"/>
      <sheetName val="Hrg_Bhn_&amp;_Upah1"/>
      <sheetName val="4-Basic_Price1"/>
      <sheetName val="Bangunan_Utama3"/>
      <sheetName val="Kolam_Renang3"/>
      <sheetName val="Harga_Satuan3"/>
      <sheetName val="Bangunan_Pengurangan3"/>
      <sheetName val="bahan_2"/>
      <sheetName val="Jembatan_I2"/>
      <sheetName val="H_Satuan2"/>
      <sheetName val="Daftar_Upah2"/>
      <sheetName val="Harga_Dasar2"/>
      <sheetName val="B_U_A2"/>
      <sheetName val="rek_det_1-32"/>
      <sheetName val="Kuantitas_&amp;_Harga2"/>
      <sheetName val="Pekerjaan_Utama2"/>
      <sheetName val="rincian_per_proyek2"/>
      <sheetName val="Ag_Hls_&amp;_Ksr2"/>
      <sheetName val="Hrg_Bhn_&amp;_Upah2"/>
      <sheetName val="4-Basic_Price2"/>
      <sheetName val="Bangunan_Utama4"/>
      <sheetName val="Kolam_Renang4"/>
      <sheetName val="Harga_Satuan4"/>
      <sheetName val="Bangunan_Pengurangan4"/>
      <sheetName val="bahan_3"/>
      <sheetName val="Jembatan_I3"/>
      <sheetName val="H_Satuan3"/>
      <sheetName val="Daftar_Upah3"/>
      <sheetName val="Harga_Dasar3"/>
      <sheetName val="B_U_A3"/>
      <sheetName val="rek_det_1-33"/>
      <sheetName val="Kuantitas_&amp;_Harga3"/>
      <sheetName val="Pekerjaan_Utama3"/>
      <sheetName val="rincian_per_proyek3"/>
      <sheetName val="Ag_Hls_&amp;_Ksr3"/>
      <sheetName val="Hrg_Bhn_&amp;_Upah3"/>
      <sheetName val="4-Basic_Price3"/>
      <sheetName val="Bangunan_Utama5"/>
      <sheetName val="Kolam_Renang5"/>
      <sheetName val="Harga_Satuan5"/>
      <sheetName val="Bangunan_Pengurangan5"/>
      <sheetName val="bahan_4"/>
      <sheetName val="Jembatan_I4"/>
      <sheetName val="H_Satuan4"/>
      <sheetName val="Daftar_Upah4"/>
      <sheetName val="Harga_Dasar4"/>
      <sheetName val="B_U_A4"/>
      <sheetName val="rek_det_1-34"/>
      <sheetName val="Kuantitas_&amp;_Harga4"/>
      <sheetName val="Pekerjaan_Utama4"/>
      <sheetName val="rincian_per_proyek4"/>
      <sheetName val="Ag_Hls_&amp;_Ksr4"/>
      <sheetName val="Hrg_Bhn_&amp;_Upah4"/>
      <sheetName val="4-Basic_Price4"/>
      <sheetName val="Bangunan_Utama6"/>
      <sheetName val="Kolam_Renang6"/>
      <sheetName val="Harga_Satuan6"/>
      <sheetName val="Bangunan_Pengurangan6"/>
      <sheetName val="bahan_5"/>
      <sheetName val="Jembatan_I5"/>
      <sheetName val="H_Satuan5"/>
      <sheetName val="Daftar_Upah5"/>
      <sheetName val="Harga_Dasar5"/>
      <sheetName val="B_U_A5"/>
      <sheetName val="rek_det_1-35"/>
      <sheetName val="Kuantitas_&amp;_Harga5"/>
      <sheetName val="Pekerjaan_Utama5"/>
      <sheetName val="rincian_per_proyek5"/>
      <sheetName val="Ag_Hls_&amp;_Ksr5"/>
      <sheetName val="Hrg_Bhn_&amp;_Upah5"/>
      <sheetName val="4-Basic_Price5"/>
      <sheetName val="Bangunan_Utama7"/>
      <sheetName val="Kolam_Renang7"/>
      <sheetName val="Harga_Satuan7"/>
      <sheetName val="Bangunan_Pengurangan7"/>
      <sheetName val="bahan_6"/>
      <sheetName val="Jembatan_I6"/>
      <sheetName val="H_Satuan6"/>
      <sheetName val="Daftar_Upah6"/>
      <sheetName val="Harga_Dasar6"/>
      <sheetName val="B_U_A6"/>
      <sheetName val="rek_det_1-36"/>
      <sheetName val="Kuantitas_&amp;_Harga6"/>
      <sheetName val="Pekerjaan_Utama6"/>
      <sheetName val="rincian_per_proyek6"/>
      <sheetName val="Ag_Hls_&amp;_Ksr6"/>
      <sheetName val="Hrg_Bhn_&amp;_Upah6"/>
      <sheetName val="4-Basic_Price6"/>
      <sheetName val="Bangunan_Utama8"/>
      <sheetName val="Kolam_Renang8"/>
      <sheetName val="Harga_Satuan8"/>
      <sheetName val="Bangunan_Pengurangan8"/>
      <sheetName val="bahan_7"/>
      <sheetName val="Jembatan_I7"/>
      <sheetName val="H_Satuan7"/>
      <sheetName val="Daftar_Upah7"/>
      <sheetName val="Harga_Dasar7"/>
      <sheetName val="B_U_A7"/>
      <sheetName val="rek_det_1-37"/>
      <sheetName val="Kuantitas_&amp;_Harga7"/>
      <sheetName val="Pekerjaan_Utama7"/>
      <sheetName val="rincian_per_proyek7"/>
      <sheetName val="Ag_Hls_&amp;_Ksr7"/>
      <sheetName val="Hrg_Bhn_&amp;_Upah7"/>
      <sheetName val="4-Basic_Price7"/>
      <sheetName val="Bangunan_Utama9"/>
      <sheetName val="Kolam_Renang9"/>
      <sheetName val="Harga_Satuan9"/>
      <sheetName val="Bangunan_Pengurangan9"/>
      <sheetName val="bahan_8"/>
      <sheetName val="Jembatan_I8"/>
      <sheetName val="H_Satuan8"/>
      <sheetName val="Daftar_Upah8"/>
      <sheetName val="Harga_Dasar8"/>
      <sheetName val="B_U_A8"/>
      <sheetName val="rek_det_1-38"/>
      <sheetName val="Kuantitas_&amp;_Harga8"/>
      <sheetName val="Pekerjaan_Utama8"/>
      <sheetName val="rincian_per_proyek8"/>
      <sheetName val="Ag_Hls_&amp;_Ksr8"/>
      <sheetName val="Hrg_Bhn_&amp;_Upah8"/>
      <sheetName val="4-Basic_Price8"/>
      <sheetName val="HS-DASAR"/>
      <sheetName val="upah bahan"/>
      <sheetName val="railing"/>
      <sheetName val="MGG3"/>
      <sheetName val="BOQ"/>
      <sheetName val="841"/>
      <sheetName val="311"/>
      <sheetName val="715"/>
      <sheetName val="811"/>
      <sheetName val="Div.7.7.2"/>
      <sheetName val="ANA-TOOLS-KKA"/>
      <sheetName val="MC-00"/>
      <sheetName val="Harga satuan sintel"/>
      <sheetName val="LIST ANHARSAT"/>
      <sheetName val="Bill_2"/>
      <sheetName val="DA Existing"/>
      <sheetName val="DA Existing (2)"/>
      <sheetName val="List Rate"/>
      <sheetName val="HPS"/>
      <sheetName val="BOBOKAN (2)"/>
      <sheetName val="Daftar Sewa"/>
      <sheetName val="Peralatan (2)"/>
      <sheetName val="Analisa Alat"/>
      <sheetName val="L2MO(1)"/>
      <sheetName val="Analisa (2)"/>
      <sheetName val="Brdw"/>
      <sheetName val="Daf_Harga"/>
      <sheetName val="PNT"/>
      <sheetName val="Analisa Gabungan"/>
      <sheetName val="KET"/>
      <sheetName val="RinciBab1_Seksi1"/>
      <sheetName val="RinciBab1"/>
      <sheetName val="AA_Eng"/>
      <sheetName val="Art"/>
      <sheetName val="U_rate"/>
      <sheetName val="05 Analisa Teknik"/>
      <sheetName val="HS-2"/>
      <sheetName val="HARSAT UPAH &amp; BAHAN"/>
      <sheetName val="Hrg Alat"/>
      <sheetName val="Hrg Bahan"/>
      <sheetName val="611"/>
      <sheetName val="Harga_bahan"/>
      <sheetName val="PASAR+_TERMINAL"/>
      <sheetName val="Harga_bahan1"/>
      <sheetName val="PASAR+_TERMINAL1"/>
      <sheetName val="AHS BC"/>
      <sheetName val="AHS BS"/>
      <sheetName val="AHS JBC"/>
      <sheetName val="AHS TP"/>
      <sheetName val="AHS TuP"/>
      <sheetName val="AHS TYN"/>
      <sheetName val="AHS TYP"/>
      <sheetName val="pricing BC"/>
      <sheetName val="pricing BS"/>
      <sheetName val="pricing JBC"/>
      <sheetName val="pricing TP"/>
      <sheetName val="pricing TuP"/>
      <sheetName val="pricing TYN"/>
      <sheetName val="pricing TYP"/>
      <sheetName val="Bend Citarum"/>
      <sheetName val="Bend Sempol"/>
      <sheetName val="Jembatan Box Culvert"/>
      <sheetName val="Tukad Punggawa"/>
      <sheetName val="Tukad Pakerisan"/>
      <sheetName val="Tukad Yeh Ning"/>
      <sheetName val="Tukad Yeh Pulet"/>
      <sheetName val="dasboard"/>
      <sheetName val="bahan dan upah"/>
      <sheetName val="2.3(2) Gor"/>
      <sheetName val="8.4.2 Rambu"/>
      <sheetName val="RAP"/>
      <sheetName val="Rekap "/>
      <sheetName val="AKP-1"/>
      <sheetName val="Perm. Test"/>
      <sheetName val="MB"/>
      <sheetName val="ct (2)"/>
      <sheetName val="Prod_Alat"/>
      <sheetName val="Break Down"/>
      <sheetName val="Mob &amp; demob"/>
      <sheetName val="STR-PRD01-6"/>
      <sheetName val="PROD 15-5"/>
      <sheetName val="Rekanan"/>
      <sheetName val="K2"/>
      <sheetName val="LAPIUT"/>
      <sheetName val="Pemadatan Tanah (Jalan)"/>
      <sheetName val="Bangunan_Utama10"/>
      <sheetName val="Kolam_Renang10"/>
      <sheetName val="Harga_Satuan10"/>
      <sheetName val="Bangunan_Pengurangan10"/>
      <sheetName val="HARGA_ALAT"/>
      <sheetName val="Ans_Kom_Precast"/>
      <sheetName val="bahan_9"/>
      <sheetName val="Jembatan_I9"/>
      <sheetName val="H_Satuan9"/>
      <sheetName val="rek_det_1-39"/>
      <sheetName val="AHS_ARS"/>
      <sheetName val="Kuantitas_&amp;_Harga9"/>
      <sheetName val="Pekerjaan_Utama9"/>
      <sheetName val="rincian_per_proyek9"/>
      <sheetName val="Ag_Hls_&amp;_Ksr9"/>
      <sheetName val="Hrg_Bhn_&amp;_Upah9"/>
      <sheetName val="Agregat_Halus_&amp;_Kasar"/>
      <sheetName val="DAFTAR_HARGA"/>
      <sheetName val="Analisa_Alat_Berat"/>
      <sheetName val="bahan_(2)"/>
      <sheetName val="BQ-E20-02_(USD)"/>
      <sheetName val="rekap_bul"/>
      <sheetName val="Daftar_Upah9"/>
      <sheetName val="Harga_Dasar9"/>
      <sheetName val="B_U_A9"/>
      <sheetName val="Mat_Mek"/>
      <sheetName val="Mat_Elk"/>
      <sheetName val="struktur_tdk_dipakai"/>
      <sheetName val="DAFTAR_HARGA_SATUAN_MATERIAL"/>
      <sheetName val="Analisa_STR"/>
      <sheetName val="ANALISA_PEK_UMUM"/>
      <sheetName val="ANALISA_KONST_BTN"/>
      <sheetName val="Harga_bahan2"/>
      <sheetName val="PASAR+_TERMINAL2"/>
      <sheetName val="4-Basic_Price9"/>
      <sheetName val="Man_Power"/>
      <sheetName val="Up_&amp;_bhn"/>
      <sheetName val="SUBRKP_ARS"/>
      <sheetName val="SUB_REKAP_ME"/>
      <sheetName val="Jim_House_ref1"/>
      <sheetName val="HRG_BHN"/>
      <sheetName val="8LT_12"/>
      <sheetName val="1_Rekap_RAB"/>
      <sheetName val="ACC_PVC_STEEL_GIP_HDPE"/>
      <sheetName val="PRD_01-05_(_PERSIAPAN_)"/>
      <sheetName val="PRD_01_-_123_"/>
      <sheetName val="harga_lama"/>
      <sheetName val="Analisa_(ok_punya)"/>
      <sheetName val="Sat_Upah"/>
      <sheetName val="05_Analisa_Teknik"/>
      <sheetName val="URAIAN_"/>
      <sheetName val="Unit_Rate"/>
      <sheetName val="Galian_1"/>
      <sheetName val="HARSAT_UPAH_&amp;_BAHAN"/>
      <sheetName val="HARGA_MATERIAL"/>
      <sheetName val="Break_Down"/>
      <sheetName val="Mob_&amp;_demob"/>
      <sheetName val="PROD_15-5"/>
      <sheetName val="AHS_BC"/>
      <sheetName val="AHS_BS"/>
      <sheetName val="AHS_JBC"/>
      <sheetName val="AHS_TP"/>
      <sheetName val="AHS_TuP"/>
      <sheetName val="AHS_TYN"/>
      <sheetName val="AHS_TYP"/>
      <sheetName val="pricing_BC"/>
      <sheetName val="pricing_BS"/>
      <sheetName val="pricing_JBC"/>
      <sheetName val="pricing_TP"/>
      <sheetName val="pricing_TuP"/>
      <sheetName val="pricing_TYN"/>
      <sheetName val="pricing_TYP"/>
      <sheetName val="Bend_Citarum"/>
      <sheetName val="Bend_Sempol"/>
      <sheetName val="Jembatan_Box_Culvert"/>
      <sheetName val="Tukad_Punggawa"/>
      <sheetName val="Tukad_Pakerisan"/>
      <sheetName val="Tukad_Yeh_Ning"/>
      <sheetName val="Tukad_Yeh_Pulet"/>
      <sheetName val="Daftar_Sewa"/>
      <sheetName val="Peralatan_(2)"/>
      <sheetName val="Analisa_Alat"/>
      <sheetName val="Analisa_(2)"/>
      <sheetName val="bahan_dan_upah"/>
      <sheetName val="2_3(2)_Gor"/>
      <sheetName val="8_4_2_Rambu"/>
      <sheetName val="Rekap_"/>
      <sheetName val="Perm__Test"/>
      <sheetName val="ct_(2)"/>
      <sheetName val="Plumbing_&amp;_Fire"/>
      <sheetName val="Rek-Analisa"/>
      <sheetName val="bhn-upah"/>
      <sheetName val="XZLC004_PART2"/>
      <sheetName val="3-DIV7"/>
      <sheetName val="3-DIV10"/>
      <sheetName val="3-DIV6"/>
      <sheetName val="HSP(Perhitungan)"/>
      <sheetName val="Analisa Harsat"/>
      <sheetName val="AHS_1"/>
      <sheetName val="HargaAPP"/>
      <sheetName val="Asumsi"/>
      <sheetName val="An_Koefisien"/>
      <sheetName val="Prod 15-8"/>
      <sheetName val="Rate"/>
      <sheetName val="qc reading"/>
      <sheetName val="Projects"/>
      <sheetName val="JOB_Terms"/>
      <sheetName val="Assumption"/>
      <sheetName val="Unit-P"/>
      <sheetName val="61004"/>
      <sheetName val="61005"/>
      <sheetName val="61006"/>
      <sheetName val="61007"/>
      <sheetName val="61008"/>
      <sheetName val="BREAKSCD"/>
      <sheetName val="Own"/>
      <sheetName val="rESUME hDS"/>
      <sheetName val="Anl_Q"/>
      <sheetName val="BL"/>
      <sheetName val="FINAL"/>
      <sheetName val="RESUME"/>
      <sheetName val="DAPRO"/>
      <sheetName val="SBDY"/>
      <sheetName val="DSDY"/>
      <sheetName val="LAM-22"/>
      <sheetName val="hrg-sat.pek"/>
      <sheetName val="BasicPrice"/>
      <sheetName val="Fill this out first___"/>
      <sheetName val="CONSUMABLE"/>
      <sheetName val="HSD Bahan"/>
      <sheetName val="JADUAL"/>
      <sheetName val="Sum IF"/>
      <sheetName val="HSD Upah"/>
      <sheetName val="AN 2"/>
      <sheetName val="AN 4"/>
      <sheetName val="AN 1"/>
      <sheetName val="AN 3"/>
      <sheetName val="besi"/>
      <sheetName val="LUMP SUM"/>
      <sheetName val="HG-UPAH"/>
      <sheetName val="SATUAN_JADI"/>
      <sheetName val="chemcal"/>
      <sheetName val="Hrg Upah &amp; Bhn"/>
      <sheetName val="BBM-03"/>
      <sheetName val="UBA"/>
      <sheetName val="Daftar Customer"/>
      <sheetName val="Equity"/>
      <sheetName val="Pengalaman Per"/>
      <sheetName val="Man_Power4"/>
      <sheetName val="Up_&amp;_bhn4"/>
      <sheetName val="BQ-E20-02_(USD)4"/>
      <sheetName val="Jim_House_ref14"/>
      <sheetName val="Harga_bahan4"/>
      <sheetName val="PASAR+_TERMINAL4"/>
      <sheetName val="DAFTAR_HARGA4"/>
      <sheetName val="Agregat_Halus_&amp;_Kasar4"/>
      <sheetName val="Analisa_Alat_Berat4"/>
      <sheetName val="bahan_(2)4"/>
      <sheetName val="HARGA_ALAT4"/>
      <sheetName val="rekap_bul4"/>
      <sheetName val="Mat_Mek4"/>
      <sheetName val="Mat_Elk4"/>
      <sheetName val="struktur_tdk_dipakai4"/>
      <sheetName val="DAFTAR_HARGA_SATUAN_MATERIAL4"/>
      <sheetName val="Analisa_STR4"/>
      <sheetName val="ANALISA_PEK_UMUM4"/>
      <sheetName val="ANALISA_KONST_BTN4"/>
      <sheetName val="HRG_BHN4"/>
      <sheetName val="8LT_124"/>
      <sheetName val="Man_Power1"/>
      <sheetName val="Up_&amp;_bhn1"/>
      <sheetName val="BQ-E20-02_(USD)1"/>
      <sheetName val="Jim_House_ref11"/>
      <sheetName val="DAFTAR_HARGA1"/>
      <sheetName val="Agregat_Halus_&amp;_Kasar1"/>
      <sheetName val="Analisa_Alat_Berat1"/>
      <sheetName val="bahan_(2)1"/>
      <sheetName val="HARGA_ALAT1"/>
      <sheetName val="rekap_bul1"/>
      <sheetName val="Mat_Mek1"/>
      <sheetName val="Mat_Elk1"/>
      <sheetName val="struktur_tdk_dipakai1"/>
      <sheetName val="DAFTAR_HARGA_SATUAN_MATERIAL1"/>
      <sheetName val="Analisa_STR1"/>
      <sheetName val="ANALISA_PEK_UMUM1"/>
      <sheetName val="ANALISA_KONST_BTN1"/>
      <sheetName val="HRG_BHN1"/>
      <sheetName val="8LT_121"/>
      <sheetName val="Man_Power2"/>
      <sheetName val="Up_&amp;_bhn2"/>
      <sheetName val="BQ-E20-02_(USD)2"/>
      <sheetName val="Jim_House_ref12"/>
      <sheetName val="DAFTAR_HARGA2"/>
      <sheetName val="Agregat_Halus_&amp;_Kasar2"/>
      <sheetName val="Analisa_Alat_Berat2"/>
      <sheetName val="bahan_(2)2"/>
      <sheetName val="HARGA_ALAT2"/>
      <sheetName val="rekap_bul2"/>
      <sheetName val="Mat_Mek2"/>
      <sheetName val="Mat_Elk2"/>
      <sheetName val="struktur_tdk_dipakai2"/>
      <sheetName val="DAFTAR_HARGA_SATUAN_MATERIAL2"/>
      <sheetName val="Analisa_STR2"/>
      <sheetName val="ANALISA_PEK_UMUM2"/>
      <sheetName val="ANALISA_KONST_BTN2"/>
      <sheetName val="HRG_BHN2"/>
      <sheetName val="8LT_122"/>
      <sheetName val="Man_Power3"/>
      <sheetName val="Up_&amp;_bhn3"/>
      <sheetName val="BQ-E20-02_(USD)3"/>
      <sheetName val="Jim_House_ref13"/>
      <sheetName val="Harga_bahan3"/>
      <sheetName val="PASAR+_TERMINAL3"/>
      <sheetName val="DAFTAR_HARGA3"/>
      <sheetName val="Agregat_Halus_&amp;_Kasar3"/>
      <sheetName val="Analisa_Alat_Berat3"/>
      <sheetName val="bahan_(2)3"/>
      <sheetName val="HARGA_ALAT3"/>
      <sheetName val="rekap_bul3"/>
      <sheetName val="Mat_Mek3"/>
      <sheetName val="Mat_Elk3"/>
      <sheetName val="struktur_tdk_dipakai3"/>
      <sheetName val="DAFTAR_HARGA_SATUAN_MATERIAL3"/>
      <sheetName val="Analisa_STR3"/>
      <sheetName val="ANALISA_PEK_UMUM3"/>
      <sheetName val="ANALISA_KONST_BTN3"/>
      <sheetName val="HRG_BHN3"/>
      <sheetName val="8LT_123"/>
      <sheetName val="Man_Power5"/>
      <sheetName val="Up_&amp;_bhn5"/>
      <sheetName val="BQ-E20-02_(USD)5"/>
      <sheetName val="Jim_House_ref15"/>
      <sheetName val="Harga_bahan5"/>
      <sheetName val="PASAR+_TERMINAL5"/>
      <sheetName val="DAFTAR_HARGA5"/>
      <sheetName val="Agregat_Halus_&amp;_Kasar5"/>
      <sheetName val="Analisa_Alat_Berat5"/>
      <sheetName val="bahan_(2)5"/>
      <sheetName val="HARGA_ALAT5"/>
      <sheetName val="rekap_bul5"/>
      <sheetName val="Mat_Mek5"/>
      <sheetName val="Mat_Elk5"/>
      <sheetName val="struktur_tdk_dipakai5"/>
      <sheetName val="DAFTAR_HARGA_SATUAN_MATERIAL5"/>
      <sheetName val="Analisa_STR5"/>
      <sheetName val="ANALISA_PEK_UMUM5"/>
      <sheetName val="ANALISA_KONST_BTN5"/>
      <sheetName val="HRG_BHN5"/>
      <sheetName val="8LT_125"/>
      <sheetName val="5-Peralatan"/>
      <sheetName val="3-DIV4"/>
      <sheetName val="6"/>
      <sheetName val="RAB 2007"/>
      <sheetName val="MT_an"/>
      <sheetName val="U. div 2"/>
      <sheetName val="Master Edit"/>
      <sheetName val="%"/>
      <sheetName val="cal borepile"/>
      <sheetName val="UP_an"/>
      <sheetName val="Analisa Bore File"/>
      <sheetName val="hrg dasar"/>
      <sheetName val="D7(1)"/>
      <sheetName val="CH"/>
      <sheetName val="REKAP A BESAR"/>
      <sheetName val="Estimate"/>
      <sheetName val="3"/>
      <sheetName val="Proj Summ"/>
      <sheetName val="Codestable"/>
      <sheetName val="Analis Kusen okk"/>
      <sheetName val="HRG BAHAN &amp; UPAH okk"/>
      <sheetName val="SEMANAN"/>
      <sheetName val="Harga Mat "/>
      <sheetName val="Analisa SNI STANDART "/>
      <sheetName val="Cover D3"/>
      <sheetName val="DAF.HRG"/>
      <sheetName val="A"/>
      <sheetName val="TS"/>
      <sheetName val="HRGST"/>
      <sheetName val="HSP UPAH&amp;BAHAN"/>
      <sheetName val="Bab 6 -3(5)"/>
      <sheetName val=""/>
      <sheetName val="ANALISA GEDUNG"/>
      <sheetName val="ANL 2"/>
      <sheetName val="ANL 4"/>
      <sheetName val="ANL 3 "/>
      <sheetName val="ANL 8"/>
      <sheetName val="ANL 11"/>
      <sheetName val="ANL 1"/>
      <sheetName val="ANL 10"/>
      <sheetName val="ANL 9"/>
      <sheetName val="ANL 7"/>
      <sheetName val="D2.4"/>
      <sheetName val="D3-3"/>
      <sheetName val="D4.3 (TE)"/>
      <sheetName val="D5.3 (TF) "/>
      <sheetName val="D8.3 (TJ)"/>
      <sheetName val="Analisa SNI "/>
      <sheetName val="ANALIS-ALAT"/>
      <sheetName val="MASTER"/>
      <sheetName val="AN-HSD"/>
      <sheetName val="AN-Agregat"/>
      <sheetName val="Terbilang"/>
      <sheetName val="6.3 FM-RKP 52 ANS"/>
      <sheetName val="Monthly"/>
      <sheetName val="Daftarharga"/>
      <sheetName val="ANTISIPASI"/>
      <sheetName val="CASDIV"/>
      <sheetName val="CASLAP"/>
      <sheetName val="HUTDIV"/>
      <sheetName val="HUTLAP"/>
      <sheetName val="PBK-01"/>
      <sheetName val="Jalan"/>
      <sheetName val="SKEMA"/>
      <sheetName val="RENPEN"/>
      <sheetName val="SAT"/>
      <sheetName val="tidak dipakai 1"/>
      <sheetName val="keb-BHN"/>
      <sheetName val="BQ Detail"/>
      <sheetName val="Upah&amp;Bahan"/>
      <sheetName val="input"/>
      <sheetName val="5-ALAT (2)"/>
      <sheetName val="D6 ASBT"/>
      <sheetName val="DivV"/>
      <sheetName val="Termin"/>
      <sheetName val="MING I"/>
      <sheetName val="Term konsPHO&amp;FHO"/>
      <sheetName val="I"/>
      <sheetName val="Scedule"/>
      <sheetName val="Upah_Bahan"/>
      <sheetName val="DIV.1"/>
      <sheetName val="RBP- 2"/>
      <sheetName val="dc"/>
      <sheetName val="Summary"/>
      <sheetName val="Harga S Dasar UNTUK IDISI"/>
      <sheetName val="isian"/>
      <sheetName val="data_pegawai"/>
      <sheetName val="HDM"/>
      <sheetName val="MTD"/>
      <sheetName val="HDA"/>
      <sheetName val="HDU"/>
      <sheetName val="DATA BHN"/>
      <sheetName val="upah bahan "/>
      <sheetName val="eklok"/>
      <sheetName val="am_al"/>
      <sheetName val="antr_kt"/>
      <sheetName val="Baik"/>
      <sheetName val="sp_dr"/>
      <sheetName val="kmnts"/>
      <sheetName val="perum"/>
      <sheetName val="Prop"/>
      <sheetName val="klmbg"/>
      <sheetName val="kt_kcl"/>
      <sheetName val="Rehab NAD"/>
      <sheetName val="pmbrdy"/>
      <sheetName val="metro"/>
      <sheetName val="desa"/>
      <sheetName val="batas"/>
      <sheetName val="stratgs"/>
      <sheetName val="tertinggal"/>
      <sheetName val="BoQ(APBN)"/>
      <sheetName val="isian harga"/>
      <sheetName val="Tukang"/>
      <sheetName val="H_Satuan_Dasar"/>
      <sheetName val="bahan_plengkap"/>
      <sheetName val="Daf__Kuantitas"/>
      <sheetName val="Rinc__Harg_BHN"/>
      <sheetName val="H_Satuan_Dasar1"/>
      <sheetName val="bahan_plengkap1"/>
      <sheetName val="Daf__Kuantitas1"/>
      <sheetName val="Rinc__Harg_BHN1"/>
      <sheetName val="Meth "/>
      <sheetName val="Analis"/>
      <sheetName val="Harga a"/>
      <sheetName val="hrg sat"/>
      <sheetName val="Fill this out first..."/>
      <sheetName val="Daf 1"/>
      <sheetName val="anl"/>
      <sheetName val="MPEL"/>
      <sheetName val="upah.bahan.alat"/>
      <sheetName val="analisa.K"/>
      <sheetName val="daftarkuantitas"/>
      <sheetName val="LP3,h_dsr"/>
      <sheetName val="an_tek1"/>
      <sheetName val="Bhn,Alat&amp;Upah"/>
      <sheetName val="3-DIV5"/>
      <sheetName val="URAI"/>
      <sheetName val="DLAMP"/>
      <sheetName val="4"/>
      <sheetName val="RINCIAN HAR06"/>
      <sheetName val="Anls SNI"/>
      <sheetName val="Bangunan_Utama15"/>
      <sheetName val="Kolam_Renang15"/>
      <sheetName val="Harga_Satuan15"/>
      <sheetName val="Bangunan_Pengurangan15"/>
      <sheetName val="bahan_14"/>
      <sheetName val="Jembatan_I14"/>
      <sheetName val="H_Satuan14"/>
      <sheetName val="rek_det_1-314"/>
      <sheetName val="Kuantitas_&amp;_Harga14"/>
      <sheetName val="Pekerjaan_Utama14"/>
      <sheetName val="rincian_per_proyek14"/>
      <sheetName val="Ag_Hls_&amp;_Ksr14"/>
      <sheetName val="Hrg_Bhn_&amp;_Upah14"/>
      <sheetName val="bahan_(2)14"/>
      <sheetName val="DAFTAR_HARGA14"/>
      <sheetName val="Agregat_Halus_&amp;_Kasar14"/>
      <sheetName val="Analisa_Alat_Berat14"/>
      <sheetName val="HARGA_ALAT14"/>
      <sheetName val="BQ-E20-02_(USD)14"/>
      <sheetName val="rekap_bul14"/>
      <sheetName val="Daftar_Upah14"/>
      <sheetName val="Harga_Dasar14"/>
      <sheetName val="B_U_A14"/>
      <sheetName val="Mat_Mek14"/>
      <sheetName val="Mat_Elk14"/>
      <sheetName val="4-Basic_Price14"/>
      <sheetName val="Man_Power14"/>
      <sheetName val="Harga_bahan14"/>
      <sheetName val="bahan_(2)6"/>
      <sheetName val="DAFTAR_HARGA6"/>
      <sheetName val="Agregat_Halus_&amp;_Kasar6"/>
      <sheetName val="Analisa_Alat_Berat6"/>
      <sheetName val="HARGA_ALAT6"/>
      <sheetName val="BQ-E20-02_(USD)6"/>
      <sheetName val="rekap_bul6"/>
      <sheetName val="Mat_Mek6"/>
      <sheetName val="Mat_Elk6"/>
      <sheetName val="Man_Power6"/>
      <sheetName val="Harga_bahan6"/>
      <sheetName val="bahan_(2)7"/>
      <sheetName val="DAFTAR_HARGA7"/>
      <sheetName val="Agregat_Halus_&amp;_Kasar7"/>
      <sheetName val="Analisa_Alat_Berat7"/>
      <sheetName val="HARGA_ALAT7"/>
      <sheetName val="BQ-E20-02_(USD)7"/>
      <sheetName val="rekap_bul7"/>
      <sheetName val="Mat_Mek7"/>
      <sheetName val="Mat_Elk7"/>
      <sheetName val="Man_Power7"/>
      <sheetName val="Harga_bahan7"/>
      <sheetName val="bahan_(2)8"/>
      <sheetName val="DAFTAR_HARGA8"/>
      <sheetName val="Agregat_Halus_&amp;_Kasar8"/>
      <sheetName val="Analisa_Alat_Berat8"/>
      <sheetName val="HARGA_ALAT8"/>
      <sheetName val="BQ-E20-02_(USD)8"/>
      <sheetName val="rekap_bul8"/>
      <sheetName val="Mat_Mek8"/>
      <sheetName val="Mat_Elk8"/>
      <sheetName val="Man_Power8"/>
      <sheetName val="Harga_bahan8"/>
      <sheetName val="bahan_(2)9"/>
      <sheetName val="DAFTAR_HARGA9"/>
      <sheetName val="Agregat_Halus_&amp;_Kasar9"/>
      <sheetName val="Analisa_Alat_Berat9"/>
      <sheetName val="HARGA_ALAT9"/>
      <sheetName val="BQ-E20-02_(USD)9"/>
      <sheetName val="rekap_bul9"/>
      <sheetName val="Mat_Mek9"/>
      <sheetName val="Mat_Elk9"/>
      <sheetName val="Man_Power9"/>
      <sheetName val="Harga_bahan9"/>
      <sheetName val="Bangunan_Utama11"/>
      <sheetName val="Kolam_Renang11"/>
      <sheetName val="Harga_Satuan11"/>
      <sheetName val="Bangunan_Pengurangan11"/>
      <sheetName val="bahan_10"/>
      <sheetName val="Jembatan_I10"/>
      <sheetName val="H_Satuan10"/>
      <sheetName val="rek_det_1-310"/>
      <sheetName val="Kuantitas_&amp;_Harga10"/>
      <sheetName val="Pekerjaan_Utama10"/>
      <sheetName val="rincian_per_proyek10"/>
      <sheetName val="Ag_Hls_&amp;_Ksr10"/>
      <sheetName val="Hrg_Bhn_&amp;_Upah10"/>
      <sheetName val="bahan_(2)10"/>
      <sheetName val="DAFTAR_HARGA10"/>
      <sheetName val="Agregat_Halus_&amp;_Kasar10"/>
      <sheetName val="Analisa_Alat_Berat10"/>
      <sheetName val="HARGA_ALAT10"/>
      <sheetName val="BQ-E20-02_(USD)10"/>
      <sheetName val="rekap_bul10"/>
      <sheetName val="Daftar_Upah10"/>
      <sheetName val="Harga_Dasar10"/>
      <sheetName val="B_U_A10"/>
      <sheetName val="Mat_Mek10"/>
      <sheetName val="Mat_Elk10"/>
      <sheetName val="4-Basic_Price10"/>
      <sheetName val="Man_Power10"/>
      <sheetName val="Harga_bahan10"/>
      <sheetName val="Bangunan_Utama14"/>
      <sheetName val="Kolam_Renang14"/>
      <sheetName val="Harga_Satuan14"/>
      <sheetName val="Bangunan_Pengurangan14"/>
      <sheetName val="bahan_13"/>
      <sheetName val="Jembatan_I13"/>
      <sheetName val="H_Satuan13"/>
      <sheetName val="rek_det_1-313"/>
      <sheetName val="Kuantitas_&amp;_Harga13"/>
      <sheetName val="Pekerjaan_Utama13"/>
      <sheetName val="rincian_per_proyek13"/>
      <sheetName val="Ag_Hls_&amp;_Ksr13"/>
      <sheetName val="Hrg_Bhn_&amp;_Upah13"/>
      <sheetName val="bahan_(2)13"/>
      <sheetName val="DAFTAR_HARGA13"/>
      <sheetName val="Agregat_Halus_&amp;_Kasar13"/>
      <sheetName val="Analisa_Alat_Berat13"/>
      <sheetName val="HARGA_ALAT13"/>
      <sheetName val="BQ-E20-02_(USD)13"/>
      <sheetName val="rekap_bul13"/>
      <sheetName val="Daftar_Upah13"/>
      <sheetName val="Harga_Dasar13"/>
      <sheetName val="B_U_A13"/>
      <sheetName val="Mat_Mek13"/>
      <sheetName val="Mat_Elk13"/>
      <sheetName val="4-Basic_Price13"/>
      <sheetName val="Man_Power13"/>
      <sheetName val="Harga_bahan13"/>
      <sheetName val="Bangunan_Utama12"/>
      <sheetName val="Kolam_Renang12"/>
      <sheetName val="Harga_Satuan12"/>
      <sheetName val="Bangunan_Pengurangan12"/>
      <sheetName val="bahan_11"/>
      <sheetName val="Jembatan_I11"/>
      <sheetName val="H_Satuan11"/>
      <sheetName val="rek_det_1-311"/>
      <sheetName val="Kuantitas_&amp;_Harga11"/>
      <sheetName val="Pekerjaan_Utama11"/>
      <sheetName val="rincian_per_proyek11"/>
      <sheetName val="Ag_Hls_&amp;_Ksr11"/>
      <sheetName val="Hrg_Bhn_&amp;_Upah11"/>
      <sheetName val="bahan_(2)11"/>
      <sheetName val="DAFTAR_HARGA11"/>
      <sheetName val="Agregat_Halus_&amp;_Kasar11"/>
      <sheetName val="Analisa_Alat_Berat11"/>
      <sheetName val="HARGA_ALAT11"/>
      <sheetName val="BQ-E20-02_(USD)11"/>
      <sheetName val="rekap_bul11"/>
      <sheetName val="Daftar_Upah11"/>
      <sheetName val="Harga_Dasar11"/>
      <sheetName val="B_U_A11"/>
      <sheetName val="Mat_Mek11"/>
      <sheetName val="Mat_Elk11"/>
      <sheetName val="4-Basic_Price11"/>
      <sheetName val="Man_Power11"/>
      <sheetName val="Harga_bahan11"/>
      <sheetName val="Bangunan_Utama13"/>
      <sheetName val="Kolam_Renang13"/>
      <sheetName val="Harga_Satuan13"/>
      <sheetName val="Bangunan_Pengurangan13"/>
      <sheetName val="bahan_12"/>
      <sheetName val="Jembatan_I12"/>
      <sheetName val="H_Satuan12"/>
      <sheetName val="rek_det_1-312"/>
      <sheetName val="Kuantitas_&amp;_Harga12"/>
      <sheetName val="Pekerjaan_Utama12"/>
      <sheetName val="rincian_per_proyek12"/>
      <sheetName val="Ag_Hls_&amp;_Ksr12"/>
      <sheetName val="Hrg_Bhn_&amp;_Upah12"/>
      <sheetName val="bahan_(2)12"/>
      <sheetName val="DAFTAR_HARGA12"/>
      <sheetName val="Agregat_Halus_&amp;_Kasar12"/>
      <sheetName val="Analisa_Alat_Berat12"/>
      <sheetName val="HARGA_ALAT12"/>
      <sheetName val="BQ-E20-02_(USD)12"/>
      <sheetName val="rekap_bul12"/>
      <sheetName val="Daftar_Upah12"/>
      <sheetName val="Harga_Dasar12"/>
      <sheetName val="B_U_A12"/>
      <sheetName val="Mat_Mek12"/>
      <sheetName val="Mat_Elk12"/>
      <sheetName val="4-Basic_Price12"/>
      <sheetName val="Man_Power12"/>
      <sheetName val="Harga_bahan12"/>
      <sheetName val="Bangunan_Utama20"/>
      <sheetName val="Kolam_Renang20"/>
      <sheetName val="Harga_Satuan20"/>
      <sheetName val="Bangunan_Pengurangan20"/>
      <sheetName val="bahan_19"/>
      <sheetName val="Jembatan_I19"/>
      <sheetName val="H_Satuan19"/>
      <sheetName val="rek_det_1-319"/>
      <sheetName val="Kuantitas_&amp;_Harga19"/>
      <sheetName val="Pekerjaan_Utama19"/>
      <sheetName val="rincian_per_proyek19"/>
      <sheetName val="Ag_Hls_&amp;_Ksr19"/>
      <sheetName val="Hrg_Bhn_&amp;_Upah19"/>
      <sheetName val="bahan_(2)19"/>
      <sheetName val="DAFTAR_HARGA19"/>
      <sheetName val="Agregat_Halus_&amp;_Kasar19"/>
      <sheetName val="Analisa_Alat_Berat19"/>
      <sheetName val="HARGA_ALAT19"/>
      <sheetName val="BQ-E20-02_(USD)19"/>
      <sheetName val="rekap_bul19"/>
      <sheetName val="Daftar_Upah19"/>
      <sheetName val="Harga_Dasar19"/>
      <sheetName val="B_U_A19"/>
      <sheetName val="Mat_Mek19"/>
      <sheetName val="Mat_Elk19"/>
      <sheetName val="4-Basic_Price19"/>
      <sheetName val="Man_Power19"/>
      <sheetName val="Harga_bahan19"/>
      <sheetName val="Bangunan_Utama16"/>
      <sheetName val="Kolam_Renang16"/>
      <sheetName val="Harga_Satuan16"/>
      <sheetName val="Bangunan_Pengurangan16"/>
      <sheetName val="bahan_15"/>
      <sheetName val="Jembatan_I15"/>
      <sheetName val="H_Satuan15"/>
      <sheetName val="rek_det_1-315"/>
      <sheetName val="Kuantitas_&amp;_Harga15"/>
      <sheetName val="Pekerjaan_Utama15"/>
      <sheetName val="rincian_per_proyek15"/>
      <sheetName val="Ag_Hls_&amp;_Ksr15"/>
      <sheetName val="Hrg_Bhn_&amp;_Upah15"/>
      <sheetName val="bahan_(2)15"/>
      <sheetName val="DAFTAR_HARGA15"/>
      <sheetName val="Agregat_Halus_&amp;_Kasar15"/>
      <sheetName val="Analisa_Alat_Berat15"/>
      <sheetName val="HARGA_ALAT15"/>
      <sheetName val="BQ-E20-02_(USD)15"/>
      <sheetName val="rekap_bul15"/>
      <sheetName val="Daftar_Upah15"/>
      <sheetName val="Harga_Dasar15"/>
      <sheetName val="B_U_A15"/>
      <sheetName val="Mat_Mek15"/>
      <sheetName val="Mat_Elk15"/>
      <sheetName val="4-Basic_Price15"/>
      <sheetName val="Man_Power15"/>
      <sheetName val="Harga_bahan15"/>
      <sheetName val="Bangunan_Utama17"/>
      <sheetName val="Kolam_Renang17"/>
      <sheetName val="Harga_Satuan17"/>
      <sheetName val="Bangunan_Pengurangan17"/>
      <sheetName val="bahan_16"/>
      <sheetName val="Jembatan_I16"/>
      <sheetName val="H_Satuan16"/>
      <sheetName val="rek_det_1-316"/>
      <sheetName val="Kuantitas_&amp;_Harga16"/>
      <sheetName val="Pekerjaan_Utama16"/>
      <sheetName val="rincian_per_proyek16"/>
      <sheetName val="Ag_Hls_&amp;_Ksr16"/>
      <sheetName val="Hrg_Bhn_&amp;_Upah16"/>
      <sheetName val="bahan_(2)16"/>
      <sheetName val="DAFTAR_HARGA16"/>
      <sheetName val="Agregat_Halus_&amp;_Kasar16"/>
      <sheetName val="Analisa_Alat_Berat16"/>
      <sheetName val="HARGA_ALAT16"/>
      <sheetName val="BQ-E20-02_(USD)16"/>
      <sheetName val="rekap_bul16"/>
      <sheetName val="Daftar_Upah16"/>
      <sheetName val="Harga_Dasar16"/>
      <sheetName val="B_U_A16"/>
      <sheetName val="Mat_Mek16"/>
      <sheetName val="Mat_Elk16"/>
      <sheetName val="4-Basic_Price16"/>
      <sheetName val="Man_Power16"/>
      <sheetName val="Harga_bahan16"/>
      <sheetName val="Bangunan_Utama18"/>
      <sheetName val="Kolam_Renang18"/>
      <sheetName val="Harga_Satuan18"/>
      <sheetName val="Bangunan_Pengurangan18"/>
      <sheetName val="bahan_17"/>
      <sheetName val="Jembatan_I17"/>
      <sheetName val="H_Satuan17"/>
      <sheetName val="rek_det_1-317"/>
      <sheetName val="Kuantitas_&amp;_Harga17"/>
      <sheetName val="Pekerjaan_Utama17"/>
      <sheetName val="rincian_per_proyek17"/>
      <sheetName val="Ag_Hls_&amp;_Ksr17"/>
      <sheetName val="Hrg_Bhn_&amp;_Upah17"/>
      <sheetName val="bahan_(2)17"/>
      <sheetName val="DAFTAR_HARGA17"/>
      <sheetName val="Agregat_Halus_&amp;_Kasar17"/>
      <sheetName val="Analisa_Alat_Berat17"/>
      <sheetName val="HARGA_ALAT17"/>
      <sheetName val="BQ-E20-02_(USD)17"/>
      <sheetName val="rekap_bul17"/>
      <sheetName val="Daftar_Upah17"/>
      <sheetName val="Harga_Dasar17"/>
      <sheetName val="B_U_A17"/>
      <sheetName val="Mat_Mek17"/>
      <sheetName val="Mat_Elk17"/>
      <sheetName val="4-Basic_Price17"/>
      <sheetName val="Man_Power17"/>
      <sheetName val="Harga_bahan17"/>
      <sheetName val="Bangunan_Utama19"/>
      <sheetName val="Kolam_Renang19"/>
      <sheetName val="Harga_Satuan19"/>
      <sheetName val="Bangunan_Pengurangan19"/>
      <sheetName val="bahan_18"/>
      <sheetName val="Jembatan_I18"/>
      <sheetName val="H_Satuan18"/>
      <sheetName val="rek_det_1-318"/>
      <sheetName val="Kuantitas_&amp;_Harga18"/>
      <sheetName val="Pekerjaan_Utama18"/>
      <sheetName val="rincian_per_proyek18"/>
      <sheetName val="Ag_Hls_&amp;_Ksr18"/>
      <sheetName val="Hrg_Bhn_&amp;_Upah18"/>
      <sheetName val="bahan_(2)18"/>
      <sheetName val="DAFTAR_HARGA18"/>
      <sheetName val="Agregat_Halus_&amp;_Kasar18"/>
      <sheetName val="Analisa_Alat_Berat18"/>
      <sheetName val="HARGA_ALAT18"/>
      <sheetName val="BQ-E20-02_(USD)18"/>
      <sheetName val="rekap_bul18"/>
      <sheetName val="Daftar_Upah18"/>
      <sheetName val="Harga_Dasar18"/>
      <sheetName val="B_U_A18"/>
      <sheetName val="Mat_Mek18"/>
      <sheetName val="Mat_Elk18"/>
      <sheetName val="4-Basic_Price18"/>
      <sheetName val="Man_Power18"/>
      <sheetName val="Harga_bahan18"/>
      <sheetName val="Bangunan_Utama21"/>
      <sheetName val="Kolam_Renang21"/>
      <sheetName val="Harga_Satuan21"/>
      <sheetName val="Bangunan_Pengurangan21"/>
      <sheetName val="bahan_20"/>
      <sheetName val="Jembatan_I20"/>
      <sheetName val="H_Satuan20"/>
      <sheetName val="rek_det_1-320"/>
      <sheetName val="Kuantitas_&amp;_Harga20"/>
      <sheetName val="Pekerjaan_Utama20"/>
      <sheetName val="rincian_per_proyek20"/>
      <sheetName val="Ag_Hls_&amp;_Ksr20"/>
      <sheetName val="Hrg_Bhn_&amp;_Upah20"/>
      <sheetName val="bahan_(2)20"/>
      <sheetName val="DAFTAR_HARGA20"/>
      <sheetName val="Agregat_Halus_&amp;_Kasar20"/>
      <sheetName val="Analisa_Alat_Berat20"/>
      <sheetName val="HARGA_ALAT20"/>
      <sheetName val="BQ-E20-02_(USD)20"/>
      <sheetName val="rekap_bul20"/>
      <sheetName val="Daftar_Upah20"/>
      <sheetName val="Harga_Dasar20"/>
      <sheetName val="B_U_A20"/>
      <sheetName val="Mat_Mek20"/>
      <sheetName val="Mat_Elk20"/>
      <sheetName val="4-Basic_Price20"/>
      <sheetName val="Man_Power20"/>
      <sheetName val="Harga_bahan20"/>
      <sheetName val="BASIC"/>
      <sheetName val="PROGRESS"/>
      <sheetName val="Plumbing_&amp;_Fire1"/>
      <sheetName val="H_Satuan_Dasar2"/>
      <sheetName val="Plumbing_&amp;_Fire2"/>
      <sheetName val="H_Satuan_Dasar3"/>
      <sheetName val="Plumbing_&amp;_Fire3"/>
      <sheetName val="H_Satuan_Dasar4"/>
      <sheetName val="Plumbing_&amp;_Fire4"/>
      <sheetName val="TS (A3)"/>
      <sheetName val="BPrc"/>
      <sheetName val="Summary_IP"/>
      <sheetName val="HS_Alat"/>
      <sheetName val="HS_Upah"/>
      <sheetName val="HS_Bahan"/>
      <sheetName val="AN_2"/>
      <sheetName val="AN_4"/>
      <sheetName val="AN_1"/>
      <sheetName val="AN_3"/>
      <sheetName val="LUMP_SUM"/>
      <sheetName val="Hrg_Upah_&amp;_Bhn"/>
      <sheetName val="Daftar_Customer"/>
      <sheetName val="Lap MING"/>
      <sheetName val="B.Alat"/>
      <sheetName val="An-Pek-Arui"/>
      <sheetName val="hsat-SD"/>
      <sheetName val="an-satuan"/>
      <sheetName val="Rekap-SD"/>
      <sheetName val="bq"/>
      <sheetName val="DIV_1"/>
      <sheetName val="HARGA SAT"/>
      <sheetName val="4-Quarry"/>
      <sheetName val="TENAGA"/>
      <sheetName val="AHS STR &amp; ARS"/>
      <sheetName val="Upah Kerja"/>
      <sheetName val="Rekap Pekerjaan ga print"/>
      <sheetName val="D6"/>
      <sheetName val="Lamp-4 Sat-Das"/>
      <sheetName val="D -12"/>
      <sheetName val="isian_harga"/>
      <sheetName val="isian_harga1"/>
      <sheetName val="bahan_plengkap2"/>
      <sheetName val="Daf__Kuantitas2"/>
      <sheetName val="Rinc__Harg_BHN2"/>
      <sheetName val="isian_harga2"/>
      <sheetName val="Harga_S_Dasar_UNTUK_IDISI"/>
      <sheetName val="Meth_"/>
      <sheetName val="Sec_I_ML"/>
      <sheetName val="D2.2"/>
      <sheetName val="keb_alt"/>
      <sheetName val="cat"/>
      <sheetName val="INVES"/>
      <sheetName val="RBP1"/>
      <sheetName val="keb_tng"/>
      <sheetName val="hardas dc"/>
      <sheetName val="RBP2"/>
      <sheetName val="keb_mat"/>
      <sheetName val="gaji"/>
      <sheetName val="ALAT1"/>
      <sheetName val="bank"/>
      <sheetName val="ALAT2"/>
      <sheetName val="PASOK"/>
      <sheetName val="MAT"/>
      <sheetName val="AHS.II.1"/>
      <sheetName val="AHS.III.1"/>
      <sheetName val="AHS.IV"/>
      <sheetName val="Part IV"/>
      <sheetName val="Part I"/>
      <sheetName val="Prc_I.1"/>
      <sheetName val="Prc_II.1"/>
      <sheetName val="Prc_III.1"/>
      <sheetName val="Prc_IV"/>
      <sheetName val="SCHE"/>
      <sheetName val="REK"/>
      <sheetName val="Harga Satuan (T.P.)"/>
      <sheetName val="Analisa HSP (T.P.)"/>
      <sheetName val="Progres Rasio LR"/>
      <sheetName val="DATA PROYEK"/>
      <sheetName val="Analisa Harsat CCO Intern"/>
      <sheetName val="AnHarSat Real Saat Ini"/>
      <sheetName val="AnHarSat Real Sd Saat Lalu"/>
      <sheetName val="BUL"/>
      <sheetName val="K5"/>
      <sheetName val="Pemakaian Bahan"/>
      <sheetName val="Pengadaan Bahan"/>
      <sheetName val="Volume Intern"/>
      <sheetName val="Progress Ekstern"/>
      <sheetName val="Laporan Harian"/>
      <sheetName val="Hrn I"/>
      <sheetName val="Hrn II"/>
      <sheetName val="Hrn III"/>
      <sheetName val="Harsat Alat"/>
      <sheetName val="Harsat Bahan"/>
      <sheetName val="Harsat SubKon"/>
      <sheetName val="Harsat Upah"/>
      <sheetName val="Schedule UBA"/>
      <sheetName val="Rekap K5"/>
      <sheetName val="Biaya LONSTAD"/>
      <sheetName val="Rekap RAP"/>
      <sheetName val="Laporan Mingguan"/>
      <sheetName val="Rekap MC"/>
      <sheetName val="Volume Mingguan"/>
      <sheetName val="Laporan Bulanan"/>
      <sheetName val="Schedule Intern"/>
      <sheetName val="Rekap Sisa Bahan"/>
      <sheetName val="EARNED VALUE"/>
      <sheetName val="rab me (by owner) "/>
      <sheetName val="BQ (by owner)"/>
      <sheetName val="rab me (fisik)"/>
      <sheetName val="upah,bahan,alat"/>
      <sheetName val="7.3(1)-(6)"/>
      <sheetName val="7.1(1)-(10)"/>
      <sheetName val="7.2(5)-(10)"/>
      <sheetName val="hargasatuan"/>
      <sheetName val="Input Data"/>
      <sheetName val="10.1 (1)"/>
      <sheetName val="10.1 (2)"/>
      <sheetName val="10.1 (3)"/>
      <sheetName val="10.1 (4)"/>
      <sheetName val="10.1 (5)"/>
      <sheetName val="D8"/>
      <sheetName val="rekap (2)"/>
      <sheetName val="B.V.14"/>
      <sheetName val="65xa"/>
      <sheetName val="KMS-DIS5"/>
      <sheetName val="ANAL-"/>
      <sheetName val="PE task sheets"/>
      <sheetName val="Base task sheets"/>
      <sheetName val="Labor Rates"/>
      <sheetName val="SchC"/>
      <sheetName val="SchA"/>
      <sheetName val="SewAlat"/>
      <sheetName val="SchB"/>
      <sheetName val="SchD"/>
      <sheetName val="Hst.alat"/>
      <sheetName val="Kode"/>
      <sheetName val="Hst_mat"/>
      <sheetName val="Sch Mingguan - Cianten.1B"/>
      <sheetName val="Div3"/>
      <sheetName val="Div4"/>
      <sheetName val="Div5"/>
      <sheetName val="Div6"/>
      <sheetName val="Div8"/>
      <sheetName val="Hrg"/>
      <sheetName val="ANALISA-HST"/>
      <sheetName val="AHS 1"/>
      <sheetName val="Analisa HSP Pemeliharaan"/>
      <sheetName val="DAFTAR ISI LAMPIRAN KUALIFIKASI"/>
      <sheetName val="Upah,Bahan, Alat"/>
      <sheetName val="Harga Satuan Upah &amp; Bahan"/>
      <sheetName val="Anl_Jln"/>
      <sheetName val="Hrg_FU"/>
      <sheetName val="HARGA SATUAN  "/>
      <sheetName val="AnSipil"/>
      <sheetName val="per span 35"/>
      <sheetName val="PPC"/>
      <sheetName val="5-Analisa Peralatan"/>
      <sheetName val="SATUAN"/>
      <sheetName val="schtng"/>
      <sheetName val="schbhn"/>
      <sheetName val="schalt"/>
      <sheetName val="Shedule"/>
      <sheetName val="anal rab"/>
      <sheetName val="Besi2"/>
      <sheetName val="HDS"/>
      <sheetName val="SNI UPAH BAHAN"/>
      <sheetName val="satuan jadi"/>
      <sheetName val="Vibro_Roller"/>
      <sheetName val="Sat Bah _ Up"/>
      <sheetName val="Du_lieu"/>
      <sheetName val="Analis Alat"/>
      <sheetName val="bj_matrial"/>
      <sheetName val="met-des03"/>
      <sheetName val="Sat Das"/>
      <sheetName val="H_Dasar"/>
      <sheetName val="Analisa pemkot"/>
      <sheetName val="Sat Bah &amp; Up"/>
      <sheetName val="Bahan-Upah"/>
      <sheetName val="HDasar"/>
      <sheetName val="SEX"/>
      <sheetName val="analis Wng"/>
      <sheetName val="cetak 7-HSD Upah-Bhn"/>
      <sheetName val="cetak -Div.7.1 Girder"/>
      <sheetName val="harsat arsitek"/>
      <sheetName val="BAHAN BANGUNAN"/>
      <sheetName val="harga kabel"/>
      <sheetName val="PEK. PERSIAPAN"/>
      <sheetName val="nlisa_STU&amp;BC"/>
      <sheetName val="Satuan Bahan"/>
      <sheetName val="Satuan Upah"/>
      <sheetName val="HG SATUAN"/>
      <sheetName val="INPUT HARIAN"/>
    </sheetNames>
    <sheetDataSet>
      <sheetData sheetId="0" refreshError="1"/>
      <sheetData sheetId="1" refreshError="1">
        <row r="17">
          <cell r="AL17">
            <v>1.0529999999999999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17">
          <cell r="AL17">
            <v>1.0529999999999999</v>
          </cell>
        </row>
      </sheetData>
      <sheetData sheetId="122">
        <row r="17">
          <cell r="AL17">
            <v>1.0529999999999999</v>
          </cell>
        </row>
      </sheetData>
      <sheetData sheetId="123">
        <row r="17">
          <cell r="AL17">
            <v>1.0529999999999999</v>
          </cell>
        </row>
      </sheetData>
      <sheetData sheetId="124" refreshError="1"/>
      <sheetData sheetId="125">
        <row r="17">
          <cell r="AL17">
            <v>1.0529999999999999</v>
          </cell>
        </row>
      </sheetData>
      <sheetData sheetId="126">
        <row r="17">
          <cell r="AL17">
            <v>1.0529999999999999</v>
          </cell>
        </row>
      </sheetData>
      <sheetData sheetId="127">
        <row r="17">
          <cell r="AL17">
            <v>1.0529999999999999</v>
          </cell>
        </row>
      </sheetData>
      <sheetData sheetId="128">
        <row r="17">
          <cell r="AL17">
            <v>1.0529999999999999</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ow r="17">
          <cell r="AL17">
            <v>1.0529999999999999</v>
          </cell>
        </row>
      </sheetData>
      <sheetData sheetId="207" refreshError="1"/>
      <sheetData sheetId="208" refreshError="1"/>
      <sheetData sheetId="209" refreshError="1"/>
      <sheetData sheetId="210">
        <row r="17">
          <cell r="AL17">
            <v>1.0529999999999999</v>
          </cell>
        </row>
      </sheetData>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ow r="17">
          <cell r="AL17">
            <v>1.0529999999999999</v>
          </cell>
        </row>
      </sheetData>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ow r="17">
          <cell r="AL17">
            <v>1.0529999999999999</v>
          </cell>
        </row>
      </sheetData>
      <sheetData sheetId="326">
        <row r="17">
          <cell r="AL17">
            <v>1.0529999999999999</v>
          </cell>
        </row>
      </sheetData>
      <sheetData sheetId="327" refreshError="1"/>
      <sheetData sheetId="328" refreshError="1"/>
      <sheetData sheetId="329" refreshError="1"/>
      <sheetData sheetId="330" refreshError="1"/>
      <sheetData sheetId="331" refreshError="1"/>
      <sheetData sheetId="332" refreshError="1"/>
      <sheetData sheetId="333">
        <row r="17">
          <cell r="AL17">
            <v>1.0529999999999999</v>
          </cell>
        </row>
      </sheetData>
      <sheetData sheetId="334">
        <row r="17">
          <cell r="AL17">
            <v>1.0529999999999999</v>
          </cell>
        </row>
      </sheetData>
      <sheetData sheetId="335">
        <row r="17">
          <cell r="AL17">
            <v>1.0529999999999999</v>
          </cell>
        </row>
      </sheetData>
      <sheetData sheetId="336" refreshError="1"/>
      <sheetData sheetId="337">
        <row r="17">
          <cell r="AL17">
            <v>1.0529999999999999</v>
          </cell>
        </row>
      </sheetData>
      <sheetData sheetId="338">
        <row r="17">
          <cell r="AL17">
            <v>1.0529999999999999</v>
          </cell>
        </row>
      </sheetData>
      <sheetData sheetId="339">
        <row r="17">
          <cell r="AL17">
            <v>1.0529999999999999</v>
          </cell>
        </row>
      </sheetData>
      <sheetData sheetId="340">
        <row r="17">
          <cell r="AL17">
            <v>1.0529999999999999</v>
          </cell>
        </row>
      </sheetData>
      <sheetData sheetId="341">
        <row r="17">
          <cell r="AL17">
            <v>1.0529999999999999</v>
          </cell>
        </row>
      </sheetData>
      <sheetData sheetId="342">
        <row r="17">
          <cell r="AL17">
            <v>1.0529999999999999</v>
          </cell>
        </row>
      </sheetData>
      <sheetData sheetId="343">
        <row r="17">
          <cell r="AL17">
            <v>1.0529999999999999</v>
          </cell>
        </row>
      </sheetData>
      <sheetData sheetId="344">
        <row r="17">
          <cell r="AL17">
            <v>1.0529999999999999</v>
          </cell>
        </row>
      </sheetData>
      <sheetData sheetId="345">
        <row r="17">
          <cell r="AL17">
            <v>1.0529999999999999</v>
          </cell>
        </row>
      </sheetData>
      <sheetData sheetId="346">
        <row r="17">
          <cell r="AL17">
            <v>1.0529999999999999</v>
          </cell>
        </row>
      </sheetData>
      <sheetData sheetId="347">
        <row r="17">
          <cell r="AL17">
            <v>1.0529999999999999</v>
          </cell>
        </row>
      </sheetData>
      <sheetData sheetId="348">
        <row r="17">
          <cell r="AL17">
            <v>1.0529999999999999</v>
          </cell>
        </row>
      </sheetData>
      <sheetData sheetId="349">
        <row r="17">
          <cell r="AL17">
            <v>1.0529999999999999</v>
          </cell>
        </row>
      </sheetData>
      <sheetData sheetId="350">
        <row r="17">
          <cell r="AL17">
            <v>1.0529999999999999</v>
          </cell>
        </row>
      </sheetData>
      <sheetData sheetId="351">
        <row r="17">
          <cell r="AL17">
            <v>1.0529999999999999</v>
          </cell>
        </row>
      </sheetData>
      <sheetData sheetId="352">
        <row r="17">
          <cell r="AL17">
            <v>1.0529999999999999</v>
          </cell>
        </row>
      </sheetData>
      <sheetData sheetId="353">
        <row r="17">
          <cell r="AL17">
            <v>1.0529999999999999</v>
          </cell>
        </row>
      </sheetData>
      <sheetData sheetId="354">
        <row r="17">
          <cell r="AL17">
            <v>1.0529999999999999</v>
          </cell>
        </row>
      </sheetData>
      <sheetData sheetId="355">
        <row r="17">
          <cell r="AL17">
            <v>1.0529999999999999</v>
          </cell>
        </row>
      </sheetData>
      <sheetData sheetId="356">
        <row r="17">
          <cell r="AL17">
            <v>1.0529999999999999</v>
          </cell>
        </row>
      </sheetData>
      <sheetData sheetId="357">
        <row r="17">
          <cell r="AL17">
            <v>1.0529999999999999</v>
          </cell>
        </row>
      </sheetData>
      <sheetData sheetId="358">
        <row r="17">
          <cell r="AL17">
            <v>1.0529999999999999</v>
          </cell>
        </row>
      </sheetData>
      <sheetData sheetId="359">
        <row r="17">
          <cell r="AL17">
            <v>1.0529999999999999</v>
          </cell>
        </row>
      </sheetData>
      <sheetData sheetId="360">
        <row r="17">
          <cell r="AL17">
            <v>1.0529999999999999</v>
          </cell>
        </row>
      </sheetData>
      <sheetData sheetId="361">
        <row r="17">
          <cell r="AL17">
            <v>1.0529999999999999</v>
          </cell>
        </row>
      </sheetData>
      <sheetData sheetId="362">
        <row r="17">
          <cell r="AL17">
            <v>1.0529999999999999</v>
          </cell>
        </row>
      </sheetData>
      <sheetData sheetId="363">
        <row r="17">
          <cell r="AL17">
            <v>1.0529999999999999</v>
          </cell>
        </row>
      </sheetData>
      <sheetData sheetId="364">
        <row r="17">
          <cell r="AL17">
            <v>1.0529999999999999</v>
          </cell>
        </row>
      </sheetData>
      <sheetData sheetId="365">
        <row r="17">
          <cell r="AL17">
            <v>1.0529999999999999</v>
          </cell>
        </row>
      </sheetData>
      <sheetData sheetId="366">
        <row r="17">
          <cell r="AL17">
            <v>1.0529999999999999</v>
          </cell>
        </row>
      </sheetData>
      <sheetData sheetId="367">
        <row r="17">
          <cell r="AL17">
            <v>1.0529999999999999</v>
          </cell>
        </row>
      </sheetData>
      <sheetData sheetId="368">
        <row r="17">
          <cell r="AL17">
            <v>1.0529999999999999</v>
          </cell>
        </row>
      </sheetData>
      <sheetData sheetId="369">
        <row r="17">
          <cell r="AL17">
            <v>1.0529999999999999</v>
          </cell>
        </row>
      </sheetData>
      <sheetData sheetId="370">
        <row r="17">
          <cell r="AL17">
            <v>1.0529999999999999</v>
          </cell>
        </row>
      </sheetData>
      <sheetData sheetId="371">
        <row r="17">
          <cell r="AL17">
            <v>1.0529999999999999</v>
          </cell>
        </row>
      </sheetData>
      <sheetData sheetId="372">
        <row r="17">
          <cell r="AL17">
            <v>1.0529999999999999</v>
          </cell>
        </row>
      </sheetData>
      <sheetData sheetId="373">
        <row r="17">
          <cell r="AL17">
            <v>1.0529999999999999</v>
          </cell>
        </row>
      </sheetData>
      <sheetData sheetId="374">
        <row r="17">
          <cell r="AL17">
            <v>1.0529999999999999</v>
          </cell>
        </row>
      </sheetData>
      <sheetData sheetId="375">
        <row r="17">
          <cell r="AL17">
            <v>1.0529999999999999</v>
          </cell>
        </row>
      </sheetData>
      <sheetData sheetId="376">
        <row r="17">
          <cell r="AL17">
            <v>1.0529999999999999</v>
          </cell>
        </row>
      </sheetData>
      <sheetData sheetId="377">
        <row r="17">
          <cell r="AL17">
            <v>1.0529999999999999</v>
          </cell>
        </row>
      </sheetData>
      <sheetData sheetId="378">
        <row r="17">
          <cell r="AL17">
            <v>1.0529999999999999</v>
          </cell>
        </row>
      </sheetData>
      <sheetData sheetId="379">
        <row r="17">
          <cell r="AL17">
            <v>1.0529999999999999</v>
          </cell>
        </row>
      </sheetData>
      <sheetData sheetId="380">
        <row r="17">
          <cell r="AL17">
            <v>1.0529999999999999</v>
          </cell>
        </row>
      </sheetData>
      <sheetData sheetId="381">
        <row r="17">
          <cell r="AL17">
            <v>1.0529999999999999</v>
          </cell>
        </row>
      </sheetData>
      <sheetData sheetId="382">
        <row r="17">
          <cell r="AL17">
            <v>1.0529999999999999</v>
          </cell>
        </row>
      </sheetData>
      <sheetData sheetId="383">
        <row r="17">
          <cell r="AL17">
            <v>1.0529999999999999</v>
          </cell>
        </row>
      </sheetData>
      <sheetData sheetId="384">
        <row r="17">
          <cell r="AL17">
            <v>1.0529999999999999</v>
          </cell>
        </row>
      </sheetData>
      <sheetData sheetId="385">
        <row r="17">
          <cell r="AL17">
            <v>1.0529999999999999</v>
          </cell>
        </row>
      </sheetData>
      <sheetData sheetId="386">
        <row r="17">
          <cell r="AL17">
            <v>1.0529999999999999</v>
          </cell>
        </row>
      </sheetData>
      <sheetData sheetId="387">
        <row r="17">
          <cell r="AL17">
            <v>1.0529999999999999</v>
          </cell>
        </row>
      </sheetData>
      <sheetData sheetId="388">
        <row r="17">
          <cell r="AL17">
            <v>1.0529999999999999</v>
          </cell>
        </row>
      </sheetData>
      <sheetData sheetId="389">
        <row r="17">
          <cell r="AL17">
            <v>1.0529999999999999</v>
          </cell>
        </row>
      </sheetData>
      <sheetData sheetId="390">
        <row r="17">
          <cell r="AL17">
            <v>1.0529999999999999</v>
          </cell>
        </row>
      </sheetData>
      <sheetData sheetId="391">
        <row r="17">
          <cell r="AL17">
            <v>1.0529999999999999</v>
          </cell>
        </row>
      </sheetData>
      <sheetData sheetId="392">
        <row r="17">
          <cell r="AL17">
            <v>1.0529999999999999</v>
          </cell>
        </row>
      </sheetData>
      <sheetData sheetId="393">
        <row r="17">
          <cell r="AL17">
            <v>1.0529999999999999</v>
          </cell>
        </row>
      </sheetData>
      <sheetData sheetId="394">
        <row r="17">
          <cell r="AL17">
            <v>1.0529999999999999</v>
          </cell>
        </row>
      </sheetData>
      <sheetData sheetId="395">
        <row r="17">
          <cell r="AL17">
            <v>1.0529999999999999</v>
          </cell>
        </row>
      </sheetData>
      <sheetData sheetId="396">
        <row r="17">
          <cell r="AL17">
            <v>1.0529999999999999</v>
          </cell>
        </row>
      </sheetData>
      <sheetData sheetId="397">
        <row r="17">
          <cell r="AL17">
            <v>1.0529999999999999</v>
          </cell>
        </row>
      </sheetData>
      <sheetData sheetId="398">
        <row r="17">
          <cell r="AL17">
            <v>1.0529999999999999</v>
          </cell>
        </row>
      </sheetData>
      <sheetData sheetId="399">
        <row r="17">
          <cell r="AL17">
            <v>1.0529999999999999</v>
          </cell>
        </row>
      </sheetData>
      <sheetData sheetId="400">
        <row r="17">
          <cell r="AL17">
            <v>1.0529999999999999</v>
          </cell>
        </row>
      </sheetData>
      <sheetData sheetId="401">
        <row r="17">
          <cell r="AL17">
            <v>1.0529999999999999</v>
          </cell>
        </row>
      </sheetData>
      <sheetData sheetId="402">
        <row r="17">
          <cell r="AL17">
            <v>1.0529999999999999</v>
          </cell>
        </row>
      </sheetData>
      <sheetData sheetId="403">
        <row r="17">
          <cell r="AL17">
            <v>1.0529999999999999</v>
          </cell>
        </row>
      </sheetData>
      <sheetData sheetId="404">
        <row r="17">
          <cell r="AL17">
            <v>1.0529999999999999</v>
          </cell>
        </row>
      </sheetData>
      <sheetData sheetId="405">
        <row r="17">
          <cell r="AL17">
            <v>1.0529999999999999</v>
          </cell>
        </row>
      </sheetData>
      <sheetData sheetId="406">
        <row r="17">
          <cell r="AL17">
            <v>1.0529999999999999</v>
          </cell>
        </row>
      </sheetData>
      <sheetData sheetId="407">
        <row r="17">
          <cell r="AL17">
            <v>1.0529999999999999</v>
          </cell>
        </row>
      </sheetData>
      <sheetData sheetId="408">
        <row r="17">
          <cell r="AL17">
            <v>1.0529999999999999</v>
          </cell>
        </row>
      </sheetData>
      <sheetData sheetId="409">
        <row r="17">
          <cell r="AL17">
            <v>1.0529999999999999</v>
          </cell>
        </row>
      </sheetData>
      <sheetData sheetId="410">
        <row r="17">
          <cell r="AL17">
            <v>1.0529999999999999</v>
          </cell>
        </row>
      </sheetData>
      <sheetData sheetId="411">
        <row r="17">
          <cell r="AL17">
            <v>1.0529999999999999</v>
          </cell>
        </row>
      </sheetData>
      <sheetData sheetId="412">
        <row r="17">
          <cell r="AL17">
            <v>1.0529999999999999</v>
          </cell>
        </row>
      </sheetData>
      <sheetData sheetId="413">
        <row r="17">
          <cell r="AL17">
            <v>1.0529999999999999</v>
          </cell>
        </row>
      </sheetData>
      <sheetData sheetId="414">
        <row r="17">
          <cell r="AL17">
            <v>1.0529999999999999</v>
          </cell>
        </row>
      </sheetData>
      <sheetData sheetId="415">
        <row r="17">
          <cell r="AL17">
            <v>1.0529999999999999</v>
          </cell>
        </row>
      </sheetData>
      <sheetData sheetId="416">
        <row r="17">
          <cell r="AL17">
            <v>1.0529999999999999</v>
          </cell>
        </row>
      </sheetData>
      <sheetData sheetId="417">
        <row r="17">
          <cell r="AL17">
            <v>1.0529999999999999</v>
          </cell>
        </row>
      </sheetData>
      <sheetData sheetId="418">
        <row r="17">
          <cell r="AL17">
            <v>1.0529999999999999</v>
          </cell>
        </row>
      </sheetData>
      <sheetData sheetId="419">
        <row r="17">
          <cell r="AL17">
            <v>1.0529999999999999</v>
          </cell>
        </row>
      </sheetData>
      <sheetData sheetId="420">
        <row r="17">
          <cell r="AL17">
            <v>1.0529999999999999</v>
          </cell>
        </row>
      </sheetData>
      <sheetData sheetId="421">
        <row r="17">
          <cell r="AL17">
            <v>1.0529999999999999</v>
          </cell>
        </row>
      </sheetData>
      <sheetData sheetId="422">
        <row r="17">
          <cell r="AL17">
            <v>1.0529999999999999</v>
          </cell>
        </row>
      </sheetData>
      <sheetData sheetId="423">
        <row r="17">
          <cell r="AL17">
            <v>1.0529999999999999</v>
          </cell>
        </row>
      </sheetData>
      <sheetData sheetId="424">
        <row r="17">
          <cell r="AL17">
            <v>1.0529999999999999</v>
          </cell>
        </row>
      </sheetData>
      <sheetData sheetId="425">
        <row r="17">
          <cell r="AL17">
            <v>1.0529999999999999</v>
          </cell>
        </row>
      </sheetData>
      <sheetData sheetId="426">
        <row r="17">
          <cell r="AL17">
            <v>1.0529999999999999</v>
          </cell>
        </row>
      </sheetData>
      <sheetData sheetId="427">
        <row r="17">
          <cell r="AL17">
            <v>1.0529999999999999</v>
          </cell>
        </row>
      </sheetData>
      <sheetData sheetId="428">
        <row r="17">
          <cell r="AL17">
            <v>1.0529999999999999</v>
          </cell>
        </row>
      </sheetData>
      <sheetData sheetId="429">
        <row r="17">
          <cell r="AL17">
            <v>1.0529999999999999</v>
          </cell>
        </row>
      </sheetData>
      <sheetData sheetId="430">
        <row r="17">
          <cell r="AL17">
            <v>1.0529999999999999</v>
          </cell>
        </row>
      </sheetData>
      <sheetData sheetId="431">
        <row r="17">
          <cell r="AL17">
            <v>1.0529999999999999</v>
          </cell>
        </row>
      </sheetData>
      <sheetData sheetId="432">
        <row r="17">
          <cell r="AL17">
            <v>1.0529999999999999</v>
          </cell>
        </row>
      </sheetData>
      <sheetData sheetId="433">
        <row r="17">
          <cell r="AL17">
            <v>1.0529999999999999</v>
          </cell>
        </row>
      </sheetData>
      <sheetData sheetId="434">
        <row r="17">
          <cell r="AL17">
            <v>1.0529999999999999</v>
          </cell>
        </row>
      </sheetData>
      <sheetData sheetId="435">
        <row r="17">
          <cell r="AL17">
            <v>1.0529999999999999</v>
          </cell>
        </row>
      </sheetData>
      <sheetData sheetId="436">
        <row r="17">
          <cell r="AL17">
            <v>1.0529999999999999</v>
          </cell>
        </row>
      </sheetData>
      <sheetData sheetId="437">
        <row r="17">
          <cell r="AL17">
            <v>1.0529999999999999</v>
          </cell>
        </row>
      </sheetData>
      <sheetData sheetId="438">
        <row r="17">
          <cell r="AL17">
            <v>1.0529999999999999</v>
          </cell>
        </row>
      </sheetData>
      <sheetData sheetId="439">
        <row r="17">
          <cell r="AL17">
            <v>1.0529999999999999</v>
          </cell>
        </row>
      </sheetData>
      <sheetData sheetId="440">
        <row r="17">
          <cell r="AL17">
            <v>1.0529999999999999</v>
          </cell>
        </row>
      </sheetData>
      <sheetData sheetId="441">
        <row r="17">
          <cell r="AL17">
            <v>1.0529999999999999</v>
          </cell>
        </row>
      </sheetData>
      <sheetData sheetId="442">
        <row r="17">
          <cell r="AL17">
            <v>1.0529999999999999</v>
          </cell>
        </row>
      </sheetData>
      <sheetData sheetId="443">
        <row r="17">
          <cell r="AL17">
            <v>1.0529999999999999</v>
          </cell>
        </row>
      </sheetData>
      <sheetData sheetId="444">
        <row r="17">
          <cell r="AL17">
            <v>1.0529999999999999</v>
          </cell>
        </row>
      </sheetData>
      <sheetData sheetId="445">
        <row r="17">
          <cell r="AL17">
            <v>1.0529999999999999</v>
          </cell>
        </row>
      </sheetData>
      <sheetData sheetId="446">
        <row r="17">
          <cell r="AL17">
            <v>1.0529999999999999</v>
          </cell>
        </row>
      </sheetData>
      <sheetData sheetId="447">
        <row r="17">
          <cell r="AL17">
            <v>1.0529999999999999</v>
          </cell>
        </row>
      </sheetData>
      <sheetData sheetId="448">
        <row r="17">
          <cell r="AL17">
            <v>1.0529999999999999</v>
          </cell>
        </row>
      </sheetData>
      <sheetData sheetId="449">
        <row r="17">
          <cell r="AL17">
            <v>1.0529999999999999</v>
          </cell>
        </row>
      </sheetData>
      <sheetData sheetId="450">
        <row r="17">
          <cell r="AL17">
            <v>1.0529999999999999</v>
          </cell>
        </row>
      </sheetData>
      <sheetData sheetId="451">
        <row r="17">
          <cell r="AL17">
            <v>1.0529999999999999</v>
          </cell>
        </row>
      </sheetData>
      <sheetData sheetId="452">
        <row r="17">
          <cell r="AL17">
            <v>1.0529999999999999</v>
          </cell>
        </row>
      </sheetData>
      <sheetData sheetId="453">
        <row r="17">
          <cell r="AL17">
            <v>1.0529999999999999</v>
          </cell>
        </row>
      </sheetData>
      <sheetData sheetId="454">
        <row r="17">
          <cell r="AL17">
            <v>1.0529999999999999</v>
          </cell>
        </row>
      </sheetData>
      <sheetData sheetId="455">
        <row r="17">
          <cell r="AL17">
            <v>1.0529999999999999</v>
          </cell>
        </row>
      </sheetData>
      <sheetData sheetId="456">
        <row r="17">
          <cell r="AL17">
            <v>1.0529999999999999</v>
          </cell>
        </row>
      </sheetData>
      <sheetData sheetId="457">
        <row r="17">
          <cell r="AL17">
            <v>1.0529999999999999</v>
          </cell>
        </row>
      </sheetData>
      <sheetData sheetId="458"/>
      <sheetData sheetId="459"/>
      <sheetData sheetId="460"/>
      <sheetData sheetId="46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ow r="17">
          <cell r="AL17">
            <v>1.0529999999999999</v>
          </cell>
        </row>
      </sheetData>
      <sheetData sheetId="493">
        <row r="17">
          <cell r="AL17">
            <v>1.0529999999999999</v>
          </cell>
        </row>
      </sheetData>
      <sheetData sheetId="494">
        <row r="17">
          <cell r="AL17">
            <v>1.0529999999999999</v>
          </cell>
        </row>
      </sheetData>
      <sheetData sheetId="495">
        <row r="17">
          <cell r="AL17">
            <v>1.0529999999999999</v>
          </cell>
        </row>
      </sheetData>
      <sheetData sheetId="496"/>
      <sheetData sheetId="497"/>
      <sheetData sheetId="498"/>
      <sheetData sheetId="499" refreshError="1"/>
      <sheetData sheetId="500"/>
      <sheetData sheetId="501">
        <row r="17">
          <cell r="AL17">
            <v>1.0529999999999999</v>
          </cell>
        </row>
      </sheetData>
      <sheetData sheetId="502"/>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ow r="17">
          <cell r="AL17">
            <v>1.0529999999999999</v>
          </cell>
        </row>
      </sheetData>
      <sheetData sheetId="540"/>
      <sheetData sheetId="541"/>
      <sheetData sheetId="542">
        <row r="17">
          <cell r="AL17">
            <v>1.0529999999999999</v>
          </cell>
        </row>
      </sheetData>
      <sheetData sheetId="543">
        <row r="17">
          <cell r="AL17">
            <v>1.0529999999999999</v>
          </cell>
        </row>
      </sheetData>
      <sheetData sheetId="544">
        <row r="17">
          <cell r="AL17">
            <v>1.0529999999999999</v>
          </cell>
        </row>
      </sheetData>
      <sheetData sheetId="545"/>
      <sheetData sheetId="546"/>
      <sheetData sheetId="547">
        <row r="17">
          <cell r="AL17">
            <v>1.0529999999999999</v>
          </cell>
        </row>
      </sheetData>
      <sheetData sheetId="548">
        <row r="17">
          <cell r="AL17">
            <v>1.0529999999999999</v>
          </cell>
        </row>
      </sheetData>
      <sheetData sheetId="549">
        <row r="17">
          <cell r="AL17">
            <v>1.0529999999999999</v>
          </cell>
        </row>
      </sheetData>
      <sheetData sheetId="550">
        <row r="17">
          <cell r="AL17">
            <v>1.0529999999999999</v>
          </cell>
        </row>
      </sheetData>
      <sheetData sheetId="551" refreshError="1"/>
      <sheetData sheetId="552"/>
      <sheetData sheetId="553">
        <row r="17">
          <cell r="AL17">
            <v>1.0529999999999999</v>
          </cell>
        </row>
      </sheetData>
      <sheetData sheetId="554">
        <row r="17">
          <cell r="AL17">
            <v>1.0529999999999999</v>
          </cell>
        </row>
      </sheetData>
      <sheetData sheetId="555">
        <row r="17">
          <cell r="AL17">
            <v>1.0529999999999999</v>
          </cell>
        </row>
      </sheetData>
      <sheetData sheetId="556">
        <row r="17">
          <cell r="AL17">
            <v>1.0529999999999999</v>
          </cell>
        </row>
      </sheetData>
      <sheetData sheetId="557"/>
      <sheetData sheetId="558">
        <row r="17">
          <cell r="AL17">
            <v>1.0529999999999999</v>
          </cell>
        </row>
      </sheetData>
      <sheetData sheetId="559">
        <row r="17">
          <cell r="AL17">
            <v>1.0529999999999999</v>
          </cell>
        </row>
      </sheetData>
      <sheetData sheetId="560">
        <row r="17">
          <cell r="AL17">
            <v>1.0529999999999999</v>
          </cell>
        </row>
      </sheetData>
      <sheetData sheetId="561">
        <row r="17">
          <cell r="AL17">
            <v>1.0529999999999999</v>
          </cell>
        </row>
      </sheetData>
      <sheetData sheetId="562">
        <row r="17">
          <cell r="AL17">
            <v>1.0529999999999999</v>
          </cell>
        </row>
      </sheetData>
      <sheetData sheetId="563" refreshError="1"/>
      <sheetData sheetId="564" refreshError="1"/>
      <sheetData sheetId="565" refreshError="1"/>
      <sheetData sheetId="566" refreshError="1"/>
      <sheetData sheetId="567" refreshError="1"/>
      <sheetData sheetId="568" refreshError="1"/>
      <sheetData sheetId="569">
        <row r="17">
          <cell r="AL17">
            <v>1.0529999999999999</v>
          </cell>
        </row>
      </sheetData>
      <sheetData sheetId="570">
        <row r="17">
          <cell r="AL17">
            <v>1.0529999999999999</v>
          </cell>
        </row>
      </sheetData>
      <sheetData sheetId="571"/>
      <sheetData sheetId="572" refreshError="1"/>
      <sheetData sheetId="573" refreshError="1"/>
      <sheetData sheetId="574">
        <row r="17">
          <cell r="AL17">
            <v>1.0529999999999999</v>
          </cell>
        </row>
      </sheetData>
      <sheetData sheetId="575">
        <row r="17">
          <cell r="AL17">
            <v>1.0529999999999999</v>
          </cell>
        </row>
      </sheetData>
      <sheetData sheetId="576">
        <row r="17">
          <cell r="AL17">
            <v>1.0529999999999999</v>
          </cell>
        </row>
      </sheetData>
      <sheetData sheetId="577"/>
      <sheetData sheetId="578"/>
      <sheetData sheetId="579"/>
      <sheetData sheetId="580"/>
      <sheetData sheetId="581"/>
      <sheetData sheetId="582" refreshError="1"/>
      <sheetData sheetId="583">
        <row r="17">
          <cell r="AL17">
            <v>1.0529999999999999</v>
          </cell>
        </row>
      </sheetData>
      <sheetData sheetId="584">
        <row r="17">
          <cell r="AL17">
            <v>1.0529999999999999</v>
          </cell>
        </row>
      </sheetData>
      <sheetData sheetId="585">
        <row r="17">
          <cell r="AL17">
            <v>1.0529999999999999</v>
          </cell>
        </row>
      </sheetData>
      <sheetData sheetId="586" refreshError="1"/>
      <sheetData sheetId="587">
        <row r="17">
          <cell r="AL17">
            <v>1.0529999999999999</v>
          </cell>
        </row>
      </sheetData>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ow r="17">
          <cell r="AL17">
            <v>1.0529999999999999</v>
          </cell>
        </row>
      </sheetData>
      <sheetData sheetId="611">
        <row r="17">
          <cell r="AL17">
            <v>1.0529999999999999</v>
          </cell>
        </row>
      </sheetData>
      <sheetData sheetId="612">
        <row r="17">
          <cell r="AL17">
            <v>1.0529999999999999</v>
          </cell>
        </row>
      </sheetData>
      <sheetData sheetId="613">
        <row r="17">
          <cell r="AL17">
            <v>1.0529999999999999</v>
          </cell>
        </row>
      </sheetData>
      <sheetData sheetId="614">
        <row r="17">
          <cell r="AL17">
            <v>1.0529999999999999</v>
          </cell>
        </row>
      </sheetData>
      <sheetData sheetId="615">
        <row r="17">
          <cell r="AL17">
            <v>1.0529999999999999</v>
          </cell>
        </row>
      </sheetData>
      <sheetData sheetId="616">
        <row r="17">
          <cell r="AL17">
            <v>1.0529999999999999</v>
          </cell>
        </row>
      </sheetData>
      <sheetData sheetId="617">
        <row r="17">
          <cell r="AL17">
            <v>1.0529999999999999</v>
          </cell>
        </row>
      </sheetData>
      <sheetData sheetId="618">
        <row r="17">
          <cell r="AL17">
            <v>1.0529999999999999</v>
          </cell>
        </row>
      </sheetData>
      <sheetData sheetId="619">
        <row r="17">
          <cell r="AL17">
            <v>1.0529999999999999</v>
          </cell>
        </row>
      </sheetData>
      <sheetData sheetId="620">
        <row r="17">
          <cell r="AL17">
            <v>1.0529999999999999</v>
          </cell>
        </row>
      </sheetData>
      <sheetData sheetId="621">
        <row r="17">
          <cell r="AL17">
            <v>1.0529999999999999</v>
          </cell>
        </row>
      </sheetData>
      <sheetData sheetId="622">
        <row r="17">
          <cell r="AL17">
            <v>1.0529999999999999</v>
          </cell>
        </row>
      </sheetData>
      <sheetData sheetId="623">
        <row r="17">
          <cell r="AL17">
            <v>1.0529999999999999</v>
          </cell>
        </row>
      </sheetData>
      <sheetData sheetId="624">
        <row r="17">
          <cell r="AL17">
            <v>1.0529999999999999</v>
          </cell>
        </row>
      </sheetData>
      <sheetData sheetId="625">
        <row r="17">
          <cell r="AL17">
            <v>1.0529999999999999</v>
          </cell>
        </row>
      </sheetData>
      <sheetData sheetId="626">
        <row r="17">
          <cell r="AL17">
            <v>1.0529999999999999</v>
          </cell>
        </row>
      </sheetData>
      <sheetData sheetId="627">
        <row r="17">
          <cell r="AL17">
            <v>1.0529999999999999</v>
          </cell>
        </row>
      </sheetData>
      <sheetData sheetId="628">
        <row r="17">
          <cell r="AL17">
            <v>1.0529999999999999</v>
          </cell>
        </row>
      </sheetData>
      <sheetData sheetId="629">
        <row r="17">
          <cell r="AL17">
            <v>1.0529999999999999</v>
          </cell>
        </row>
      </sheetData>
      <sheetData sheetId="630">
        <row r="17">
          <cell r="AL17">
            <v>1.0529999999999999</v>
          </cell>
        </row>
      </sheetData>
      <sheetData sheetId="631">
        <row r="17">
          <cell r="AL17">
            <v>1.0529999999999999</v>
          </cell>
        </row>
      </sheetData>
      <sheetData sheetId="632" refreshError="1"/>
      <sheetData sheetId="633" refreshError="1"/>
      <sheetData sheetId="634" refreshError="1"/>
      <sheetData sheetId="635" refreshError="1"/>
      <sheetData sheetId="636">
        <row r="17">
          <cell r="AL17">
            <v>1.0529999999999999</v>
          </cell>
        </row>
      </sheetData>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ow r="17">
          <cell r="AL17">
            <v>1.0529999999999999</v>
          </cell>
        </row>
      </sheetData>
      <sheetData sheetId="695" refreshError="1"/>
      <sheetData sheetId="696"/>
      <sheetData sheetId="697" refreshError="1"/>
      <sheetData sheetId="698"/>
      <sheetData sheetId="699" refreshError="1"/>
      <sheetData sheetId="700">
        <row r="17">
          <cell r="AL17">
            <v>1.0529999999999999</v>
          </cell>
        </row>
      </sheetData>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sheetData sheetId="710">
        <row r="17">
          <cell r="AL17">
            <v>1.0529999999999999</v>
          </cell>
        </row>
      </sheetData>
      <sheetData sheetId="711">
        <row r="17">
          <cell r="AL17">
            <v>1.0529999999999999</v>
          </cell>
        </row>
      </sheetData>
      <sheetData sheetId="712"/>
      <sheetData sheetId="713"/>
      <sheetData sheetId="714"/>
      <sheetData sheetId="715"/>
      <sheetData sheetId="716" refreshError="1"/>
      <sheetData sheetId="717"/>
      <sheetData sheetId="718">
        <row r="17">
          <cell r="AL17">
            <v>1.0529999999999999</v>
          </cell>
        </row>
      </sheetData>
      <sheetData sheetId="719"/>
      <sheetData sheetId="720">
        <row r="17">
          <cell r="AL17">
            <v>1.0529999999999999</v>
          </cell>
        </row>
      </sheetData>
      <sheetData sheetId="721">
        <row r="17">
          <cell r="AL17">
            <v>1.0529999999999999</v>
          </cell>
        </row>
      </sheetData>
      <sheetData sheetId="722">
        <row r="17">
          <cell r="AL17">
            <v>1.0529999999999999</v>
          </cell>
        </row>
      </sheetData>
      <sheetData sheetId="723">
        <row r="17">
          <cell r="AL17">
            <v>1.0529999999999999</v>
          </cell>
        </row>
      </sheetData>
      <sheetData sheetId="724">
        <row r="17">
          <cell r="AL17">
            <v>1.0529999999999999</v>
          </cell>
        </row>
      </sheetData>
      <sheetData sheetId="725">
        <row r="17">
          <cell r="AL17">
            <v>1.0529999999999999</v>
          </cell>
        </row>
      </sheetData>
      <sheetData sheetId="726" refreshError="1"/>
      <sheetData sheetId="727" refreshError="1"/>
      <sheetData sheetId="728"/>
      <sheetData sheetId="729"/>
      <sheetData sheetId="730"/>
      <sheetData sheetId="731"/>
      <sheetData sheetId="732"/>
      <sheetData sheetId="733"/>
      <sheetData sheetId="734"/>
      <sheetData sheetId="735">
        <row r="17">
          <cell r="AL17">
            <v>1.0529999999999999</v>
          </cell>
        </row>
      </sheetData>
      <sheetData sheetId="736"/>
      <sheetData sheetId="737"/>
      <sheetData sheetId="738">
        <row r="17">
          <cell r="AL17">
            <v>1.0529999999999999</v>
          </cell>
        </row>
      </sheetData>
      <sheetData sheetId="739" refreshError="1"/>
      <sheetData sheetId="740" refreshError="1"/>
      <sheetData sheetId="741" refreshError="1"/>
      <sheetData sheetId="742" refreshError="1"/>
      <sheetData sheetId="743"/>
      <sheetData sheetId="744"/>
      <sheetData sheetId="745"/>
      <sheetData sheetId="746"/>
      <sheetData sheetId="747"/>
      <sheetData sheetId="748"/>
      <sheetData sheetId="749"/>
      <sheetData sheetId="750"/>
      <sheetData sheetId="751"/>
      <sheetData sheetId="752"/>
      <sheetData sheetId="753"/>
      <sheetData sheetId="754">
        <row r="17">
          <cell r="AL17">
            <v>1.0529999999999999</v>
          </cell>
        </row>
      </sheetData>
      <sheetData sheetId="755"/>
      <sheetData sheetId="756">
        <row r="17">
          <cell r="AL17">
            <v>1.0529999999999999</v>
          </cell>
        </row>
      </sheetData>
      <sheetData sheetId="757"/>
      <sheetData sheetId="758">
        <row r="17">
          <cell r="AL17">
            <v>1.0529999999999999</v>
          </cell>
        </row>
      </sheetData>
      <sheetData sheetId="759">
        <row r="17">
          <cell r="AL17">
            <v>1.0529999999999999</v>
          </cell>
        </row>
      </sheetData>
      <sheetData sheetId="760"/>
      <sheetData sheetId="761"/>
      <sheetData sheetId="762"/>
      <sheetData sheetId="763"/>
      <sheetData sheetId="764"/>
      <sheetData sheetId="765"/>
      <sheetData sheetId="766"/>
      <sheetData sheetId="767">
        <row r="17">
          <cell r="AL17">
            <v>1.0529999999999999</v>
          </cell>
        </row>
      </sheetData>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refreshError="1"/>
      <sheetData sheetId="777"/>
      <sheetData sheetId="778" refreshError="1"/>
      <sheetData sheetId="779"/>
      <sheetData sheetId="780" refreshError="1"/>
      <sheetData sheetId="781"/>
      <sheetData sheetId="782"/>
      <sheetData sheetId="783"/>
      <sheetData sheetId="784"/>
      <sheetData sheetId="785"/>
      <sheetData sheetId="786"/>
      <sheetData sheetId="787">
        <row r="17">
          <cell r="AL17">
            <v>1.0529999999999999</v>
          </cell>
        </row>
      </sheetData>
      <sheetData sheetId="788">
        <row r="17">
          <cell r="AL17">
            <v>1.0529999999999999</v>
          </cell>
        </row>
      </sheetData>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sheetData sheetId="875"/>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ow r="17">
          <cell r="AL17">
            <v>1.0529999999999999</v>
          </cell>
        </row>
      </sheetData>
      <sheetData sheetId="910">
        <row r="17">
          <cell r="AL17">
            <v>1.0529999999999999</v>
          </cell>
        </row>
      </sheetData>
      <sheetData sheetId="911">
        <row r="17">
          <cell r="AL17">
            <v>1.0529999999999999</v>
          </cell>
        </row>
      </sheetData>
      <sheetData sheetId="912">
        <row r="17">
          <cell r="AL17">
            <v>1.0529999999999999</v>
          </cell>
        </row>
      </sheetData>
      <sheetData sheetId="913">
        <row r="17">
          <cell r="AL17">
            <v>1.0529999999999999</v>
          </cell>
        </row>
      </sheetData>
      <sheetData sheetId="914">
        <row r="17">
          <cell r="AL17">
            <v>1.0529999999999999</v>
          </cell>
        </row>
      </sheetData>
      <sheetData sheetId="915">
        <row r="17">
          <cell r="AL17">
            <v>1.0529999999999999</v>
          </cell>
        </row>
      </sheetData>
      <sheetData sheetId="916">
        <row r="17">
          <cell r="AL17">
            <v>1.0529999999999999</v>
          </cell>
        </row>
      </sheetData>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sheetData sheetId="937">
        <row r="17">
          <cell r="AL17">
            <v>1.0529999999999999</v>
          </cell>
        </row>
      </sheetData>
      <sheetData sheetId="938">
        <row r="17">
          <cell r="AL17">
            <v>1.0529999999999999</v>
          </cell>
        </row>
      </sheetData>
      <sheetData sheetId="939">
        <row r="17">
          <cell r="AL17">
            <v>1.0529999999999999</v>
          </cell>
        </row>
      </sheetData>
      <sheetData sheetId="940">
        <row r="17">
          <cell r="AL17">
            <v>1.0529999999999999</v>
          </cell>
        </row>
      </sheetData>
      <sheetData sheetId="941">
        <row r="17">
          <cell r="AL17">
            <v>1.0529999999999999</v>
          </cell>
        </row>
      </sheetData>
      <sheetData sheetId="942">
        <row r="17">
          <cell r="AL17">
            <v>1.0529999999999999</v>
          </cell>
        </row>
      </sheetData>
      <sheetData sheetId="943">
        <row r="17">
          <cell r="AL17">
            <v>1.0529999999999999</v>
          </cell>
        </row>
      </sheetData>
      <sheetData sheetId="944">
        <row r="17">
          <cell r="AL17">
            <v>1.0529999999999999</v>
          </cell>
        </row>
      </sheetData>
      <sheetData sheetId="945">
        <row r="17">
          <cell r="AL17">
            <v>1.0529999999999999</v>
          </cell>
        </row>
      </sheetData>
      <sheetData sheetId="946">
        <row r="17">
          <cell r="AL17">
            <v>1.0529999999999999</v>
          </cell>
        </row>
      </sheetData>
      <sheetData sheetId="947">
        <row r="17">
          <cell r="AL17">
            <v>1.0529999999999999</v>
          </cell>
        </row>
      </sheetData>
      <sheetData sheetId="948">
        <row r="17">
          <cell r="AL17">
            <v>1.0529999999999999</v>
          </cell>
        </row>
      </sheetData>
      <sheetData sheetId="949">
        <row r="17">
          <cell r="AL17">
            <v>1.0529999999999999</v>
          </cell>
        </row>
      </sheetData>
      <sheetData sheetId="950">
        <row r="17">
          <cell r="AL17">
            <v>1.0529999999999999</v>
          </cell>
        </row>
      </sheetData>
      <sheetData sheetId="951">
        <row r="17">
          <cell r="AL17">
            <v>1.0529999999999999</v>
          </cell>
        </row>
      </sheetData>
      <sheetData sheetId="952">
        <row r="17">
          <cell r="AL17">
            <v>1.0529999999999999</v>
          </cell>
        </row>
      </sheetData>
      <sheetData sheetId="953">
        <row r="17">
          <cell r="AL17">
            <v>1.0529999999999999</v>
          </cell>
        </row>
      </sheetData>
      <sheetData sheetId="954">
        <row r="17">
          <cell r="AL17">
            <v>1.0529999999999999</v>
          </cell>
        </row>
      </sheetData>
      <sheetData sheetId="955">
        <row r="17">
          <cell r="AL17">
            <v>1.0529999999999999</v>
          </cell>
        </row>
      </sheetData>
      <sheetData sheetId="956">
        <row r="17">
          <cell r="AL17">
            <v>1.0529999999999999</v>
          </cell>
        </row>
      </sheetData>
      <sheetData sheetId="957">
        <row r="17">
          <cell r="AL17">
            <v>1.0529999999999999</v>
          </cell>
        </row>
      </sheetData>
      <sheetData sheetId="958">
        <row r="17">
          <cell r="AL17">
            <v>1.0529999999999999</v>
          </cell>
        </row>
      </sheetData>
      <sheetData sheetId="959">
        <row r="17">
          <cell r="AL17">
            <v>1.0529999999999999</v>
          </cell>
        </row>
      </sheetData>
      <sheetData sheetId="960">
        <row r="17">
          <cell r="AL17">
            <v>1.0529999999999999</v>
          </cell>
        </row>
      </sheetData>
      <sheetData sheetId="961">
        <row r="17">
          <cell r="AL17">
            <v>1.0529999999999999</v>
          </cell>
        </row>
      </sheetData>
      <sheetData sheetId="962">
        <row r="17">
          <cell r="AL17">
            <v>1.0529999999999999</v>
          </cell>
        </row>
      </sheetData>
      <sheetData sheetId="963">
        <row r="17">
          <cell r="AL17">
            <v>1.0529999999999999</v>
          </cell>
        </row>
      </sheetData>
      <sheetData sheetId="964">
        <row r="17">
          <cell r="AL17">
            <v>1.0529999999999999</v>
          </cell>
        </row>
      </sheetData>
      <sheetData sheetId="965">
        <row r="17">
          <cell r="AL17">
            <v>1.0529999999999999</v>
          </cell>
        </row>
      </sheetData>
      <sheetData sheetId="966">
        <row r="17">
          <cell r="AL17">
            <v>1.0529999999999999</v>
          </cell>
        </row>
      </sheetData>
      <sheetData sheetId="967">
        <row r="17">
          <cell r="AL17">
            <v>1.0529999999999999</v>
          </cell>
        </row>
      </sheetData>
      <sheetData sheetId="968">
        <row r="17">
          <cell r="AL17">
            <v>1.0529999999999999</v>
          </cell>
        </row>
      </sheetData>
      <sheetData sheetId="969">
        <row r="17">
          <cell r="AL17">
            <v>1.0529999999999999</v>
          </cell>
        </row>
      </sheetData>
      <sheetData sheetId="970">
        <row r="17">
          <cell r="AL17">
            <v>1.0529999999999999</v>
          </cell>
        </row>
      </sheetData>
      <sheetData sheetId="971">
        <row r="17">
          <cell r="AL17">
            <v>1.0529999999999999</v>
          </cell>
        </row>
      </sheetData>
      <sheetData sheetId="972">
        <row r="17">
          <cell r="AL17">
            <v>1.0529999999999999</v>
          </cell>
        </row>
      </sheetData>
      <sheetData sheetId="973">
        <row r="17">
          <cell r="AL17">
            <v>1.0529999999999999</v>
          </cell>
        </row>
      </sheetData>
      <sheetData sheetId="974">
        <row r="17">
          <cell r="AL17">
            <v>1.0529999999999999</v>
          </cell>
        </row>
      </sheetData>
      <sheetData sheetId="975">
        <row r="17">
          <cell r="AL17">
            <v>1.0529999999999999</v>
          </cell>
        </row>
      </sheetData>
      <sheetData sheetId="976">
        <row r="17">
          <cell r="AL17">
            <v>1.0529999999999999</v>
          </cell>
        </row>
      </sheetData>
      <sheetData sheetId="977">
        <row r="17">
          <cell r="AL17">
            <v>1.0529999999999999</v>
          </cell>
        </row>
      </sheetData>
      <sheetData sheetId="978">
        <row r="17">
          <cell r="AL17">
            <v>1.0529999999999999</v>
          </cell>
        </row>
      </sheetData>
      <sheetData sheetId="979">
        <row r="17">
          <cell r="AL17">
            <v>1.0529999999999999</v>
          </cell>
        </row>
      </sheetData>
      <sheetData sheetId="980">
        <row r="17">
          <cell r="AL17">
            <v>1.0529999999999999</v>
          </cell>
        </row>
      </sheetData>
      <sheetData sheetId="981">
        <row r="17">
          <cell r="AL17">
            <v>1.0529999999999999</v>
          </cell>
        </row>
      </sheetData>
      <sheetData sheetId="982">
        <row r="17">
          <cell r="AL17">
            <v>1.0529999999999999</v>
          </cell>
        </row>
      </sheetData>
      <sheetData sheetId="983">
        <row r="17">
          <cell r="AL17">
            <v>1.0529999999999999</v>
          </cell>
        </row>
      </sheetData>
      <sheetData sheetId="984">
        <row r="17">
          <cell r="AL17">
            <v>1.0529999999999999</v>
          </cell>
        </row>
      </sheetData>
      <sheetData sheetId="985">
        <row r="17">
          <cell r="AL17">
            <v>1.0529999999999999</v>
          </cell>
        </row>
      </sheetData>
      <sheetData sheetId="986">
        <row r="17">
          <cell r="AL17">
            <v>1.0529999999999999</v>
          </cell>
        </row>
      </sheetData>
      <sheetData sheetId="987">
        <row r="17">
          <cell r="AL17">
            <v>1.0529999999999999</v>
          </cell>
        </row>
      </sheetData>
      <sheetData sheetId="988">
        <row r="17">
          <cell r="AL17">
            <v>1.0529999999999999</v>
          </cell>
        </row>
      </sheetData>
      <sheetData sheetId="989">
        <row r="17">
          <cell r="AL17">
            <v>1.0529999999999999</v>
          </cell>
        </row>
      </sheetData>
      <sheetData sheetId="990">
        <row r="17">
          <cell r="AL17">
            <v>1.0529999999999999</v>
          </cell>
        </row>
      </sheetData>
      <sheetData sheetId="991">
        <row r="17">
          <cell r="AL17">
            <v>1.0529999999999999</v>
          </cell>
        </row>
      </sheetData>
      <sheetData sheetId="992">
        <row r="17">
          <cell r="AL17">
            <v>1.0529999999999999</v>
          </cell>
        </row>
      </sheetData>
      <sheetData sheetId="993">
        <row r="17">
          <cell r="AL17">
            <v>1.0529999999999999</v>
          </cell>
        </row>
      </sheetData>
      <sheetData sheetId="994">
        <row r="17">
          <cell r="AL17">
            <v>1.0529999999999999</v>
          </cell>
        </row>
      </sheetData>
      <sheetData sheetId="995">
        <row r="17">
          <cell r="AL17">
            <v>1.0529999999999999</v>
          </cell>
        </row>
      </sheetData>
      <sheetData sheetId="996">
        <row r="17">
          <cell r="AL17">
            <v>1.0529999999999999</v>
          </cell>
        </row>
      </sheetData>
      <sheetData sheetId="997">
        <row r="17">
          <cell r="AL17">
            <v>1.0529999999999999</v>
          </cell>
        </row>
      </sheetData>
      <sheetData sheetId="998">
        <row r="17">
          <cell r="AL17">
            <v>1.0529999999999999</v>
          </cell>
        </row>
      </sheetData>
      <sheetData sheetId="999">
        <row r="17">
          <cell r="AL17">
            <v>1.0529999999999999</v>
          </cell>
        </row>
      </sheetData>
      <sheetData sheetId="1000"/>
      <sheetData sheetId="1001">
        <row r="17">
          <cell r="AL17">
            <v>1.0529999999999999</v>
          </cell>
        </row>
      </sheetData>
      <sheetData sheetId="1002"/>
      <sheetData sheetId="1003">
        <row r="17">
          <cell r="AL17">
            <v>1.0529999999999999</v>
          </cell>
        </row>
      </sheetData>
      <sheetData sheetId="1004">
        <row r="17">
          <cell r="AL17">
            <v>1.0529999999999999</v>
          </cell>
        </row>
      </sheetData>
      <sheetData sheetId="1005">
        <row r="17">
          <cell r="AL17">
            <v>1.0529999999999999</v>
          </cell>
        </row>
      </sheetData>
      <sheetData sheetId="1006"/>
      <sheetData sheetId="1007">
        <row r="17">
          <cell r="AL17">
            <v>1.0529999999999999</v>
          </cell>
        </row>
      </sheetData>
      <sheetData sheetId="1008">
        <row r="17">
          <cell r="AL17">
            <v>1.0529999999999999</v>
          </cell>
        </row>
      </sheetData>
      <sheetData sheetId="1009">
        <row r="17">
          <cell r="AL17">
            <v>1.0529999999999999</v>
          </cell>
        </row>
      </sheetData>
      <sheetData sheetId="1010"/>
      <sheetData sheetId="1011"/>
      <sheetData sheetId="1012"/>
      <sheetData sheetId="1013"/>
      <sheetData sheetId="1014"/>
      <sheetData sheetId="1015"/>
      <sheetData sheetId="1016"/>
      <sheetData sheetId="1017"/>
      <sheetData sheetId="1018"/>
      <sheetData sheetId="1019"/>
      <sheetData sheetId="1020">
        <row r="17">
          <cell r="AL17">
            <v>1.0529999999999999</v>
          </cell>
        </row>
      </sheetData>
      <sheetData sheetId="1021">
        <row r="17">
          <cell r="AL17">
            <v>1.0529999999999999</v>
          </cell>
        </row>
      </sheetData>
      <sheetData sheetId="1022">
        <row r="17">
          <cell r="AL17">
            <v>1.0529999999999999</v>
          </cell>
        </row>
      </sheetData>
      <sheetData sheetId="1023">
        <row r="17">
          <cell r="AL17">
            <v>1.0529999999999999</v>
          </cell>
        </row>
      </sheetData>
      <sheetData sheetId="1024">
        <row r="17">
          <cell r="AL17">
            <v>1.0529999999999999</v>
          </cell>
        </row>
      </sheetData>
      <sheetData sheetId="1025">
        <row r="17">
          <cell r="AL17">
            <v>1.0529999999999999</v>
          </cell>
        </row>
      </sheetData>
      <sheetData sheetId="1026">
        <row r="17">
          <cell r="AL17">
            <v>1.0529999999999999</v>
          </cell>
        </row>
      </sheetData>
      <sheetData sheetId="1027">
        <row r="17">
          <cell r="AL17">
            <v>1.0529999999999999</v>
          </cell>
        </row>
      </sheetData>
      <sheetData sheetId="1028">
        <row r="17">
          <cell r="AL17">
            <v>1.0529999999999999</v>
          </cell>
        </row>
      </sheetData>
      <sheetData sheetId="1029">
        <row r="17">
          <cell r="AL17">
            <v>1.0529999999999999</v>
          </cell>
        </row>
      </sheetData>
      <sheetData sheetId="1030">
        <row r="17">
          <cell r="AL17">
            <v>1.0529999999999999</v>
          </cell>
        </row>
      </sheetData>
      <sheetData sheetId="1031">
        <row r="17">
          <cell r="AL17">
            <v>1.0529999999999999</v>
          </cell>
        </row>
      </sheetData>
      <sheetData sheetId="1032">
        <row r="17">
          <cell r="AL17">
            <v>1.0529999999999999</v>
          </cell>
        </row>
      </sheetData>
      <sheetData sheetId="1033">
        <row r="17">
          <cell r="AL17">
            <v>1.0529999999999999</v>
          </cell>
        </row>
      </sheetData>
      <sheetData sheetId="1034">
        <row r="17">
          <cell r="AL17">
            <v>1.0529999999999999</v>
          </cell>
        </row>
      </sheetData>
      <sheetData sheetId="1035">
        <row r="17">
          <cell r="AL17">
            <v>1.0529999999999999</v>
          </cell>
        </row>
      </sheetData>
      <sheetData sheetId="1036">
        <row r="17">
          <cell r="AL17">
            <v>1.0529999999999999</v>
          </cell>
        </row>
      </sheetData>
      <sheetData sheetId="1037">
        <row r="17">
          <cell r="AL17">
            <v>1.0529999999999999</v>
          </cell>
        </row>
      </sheetData>
      <sheetData sheetId="1038">
        <row r="17">
          <cell r="AL17">
            <v>1.0529999999999999</v>
          </cell>
        </row>
      </sheetData>
      <sheetData sheetId="1039"/>
      <sheetData sheetId="1040"/>
      <sheetData sheetId="1041"/>
      <sheetData sheetId="1042"/>
      <sheetData sheetId="1043"/>
      <sheetData sheetId="1044">
        <row r="17">
          <cell r="AL17">
            <v>1.0529999999999999</v>
          </cell>
        </row>
      </sheetData>
      <sheetData sheetId="1045"/>
      <sheetData sheetId="1046"/>
      <sheetData sheetId="1047"/>
      <sheetData sheetId="1048"/>
      <sheetData sheetId="1049"/>
      <sheetData sheetId="1050"/>
      <sheetData sheetId="1051">
        <row r="17">
          <cell r="AL17">
            <v>1.0529999999999999</v>
          </cell>
        </row>
      </sheetData>
      <sheetData sheetId="1052"/>
      <sheetData sheetId="1053"/>
      <sheetData sheetId="1054">
        <row r="17">
          <cell r="AL17">
            <v>1.0529999999999999</v>
          </cell>
        </row>
      </sheetData>
      <sheetData sheetId="1055"/>
      <sheetData sheetId="1056"/>
      <sheetData sheetId="1057"/>
      <sheetData sheetId="1058">
        <row r="17">
          <cell r="AL17">
            <v>1.0529999999999999</v>
          </cell>
        </row>
      </sheetData>
      <sheetData sheetId="1059">
        <row r="17">
          <cell r="AL17">
            <v>1.0529999999999999</v>
          </cell>
        </row>
      </sheetData>
      <sheetData sheetId="1060"/>
      <sheetData sheetId="1061"/>
      <sheetData sheetId="1062"/>
      <sheetData sheetId="1063"/>
      <sheetData sheetId="1064"/>
      <sheetData sheetId="1065"/>
      <sheetData sheetId="1066"/>
      <sheetData sheetId="1067"/>
      <sheetData sheetId="1068">
        <row r="17">
          <cell r="AL17">
            <v>1.0529999999999999</v>
          </cell>
        </row>
      </sheetData>
      <sheetData sheetId="1069">
        <row r="17">
          <cell r="AL17">
            <v>1.0529999999999999</v>
          </cell>
        </row>
      </sheetData>
      <sheetData sheetId="1070">
        <row r="17">
          <cell r="AL17">
            <v>1.0529999999999999</v>
          </cell>
        </row>
      </sheetData>
      <sheetData sheetId="1071">
        <row r="17">
          <cell r="AL17">
            <v>1.0529999999999999</v>
          </cell>
        </row>
      </sheetData>
      <sheetData sheetId="1072">
        <row r="17">
          <cell r="AL17">
            <v>1.0529999999999999</v>
          </cell>
        </row>
      </sheetData>
      <sheetData sheetId="1073">
        <row r="17">
          <cell r="AL17">
            <v>1.0529999999999999</v>
          </cell>
        </row>
      </sheetData>
      <sheetData sheetId="1074">
        <row r="17">
          <cell r="AL17">
            <v>1.0529999999999999</v>
          </cell>
        </row>
      </sheetData>
      <sheetData sheetId="1075">
        <row r="17">
          <cell r="AL17">
            <v>1.0529999999999999</v>
          </cell>
        </row>
      </sheetData>
      <sheetData sheetId="1076">
        <row r="17">
          <cell r="AL17">
            <v>1.0529999999999999</v>
          </cell>
        </row>
      </sheetData>
      <sheetData sheetId="1077">
        <row r="17">
          <cell r="AL17">
            <v>1.0529999999999999</v>
          </cell>
        </row>
      </sheetData>
      <sheetData sheetId="1078">
        <row r="17">
          <cell r="AL17">
            <v>1.0529999999999999</v>
          </cell>
        </row>
      </sheetData>
      <sheetData sheetId="1079">
        <row r="17">
          <cell r="AL17">
            <v>1.0529999999999999</v>
          </cell>
        </row>
      </sheetData>
      <sheetData sheetId="1080">
        <row r="17">
          <cell r="AL17">
            <v>1.0529999999999999</v>
          </cell>
        </row>
      </sheetData>
      <sheetData sheetId="1081">
        <row r="17">
          <cell r="AL17">
            <v>1.0529999999999999</v>
          </cell>
        </row>
      </sheetData>
      <sheetData sheetId="1082">
        <row r="17">
          <cell r="AL17">
            <v>1.0529999999999999</v>
          </cell>
        </row>
      </sheetData>
      <sheetData sheetId="1083">
        <row r="17">
          <cell r="AL17">
            <v>1.0529999999999999</v>
          </cell>
        </row>
      </sheetData>
      <sheetData sheetId="1084">
        <row r="17">
          <cell r="AL17">
            <v>1.0529999999999999</v>
          </cell>
        </row>
      </sheetData>
      <sheetData sheetId="1085">
        <row r="17">
          <cell r="AL17">
            <v>1.0529999999999999</v>
          </cell>
        </row>
      </sheetData>
      <sheetData sheetId="1086">
        <row r="17">
          <cell r="AL17">
            <v>1.0529999999999999</v>
          </cell>
        </row>
      </sheetData>
      <sheetData sheetId="1087">
        <row r="17">
          <cell r="AL17">
            <v>1.0529999999999999</v>
          </cell>
        </row>
      </sheetData>
      <sheetData sheetId="1088">
        <row r="17">
          <cell r="AL17">
            <v>1.0529999999999999</v>
          </cell>
        </row>
      </sheetData>
      <sheetData sheetId="1089">
        <row r="17">
          <cell r="AL17">
            <v>1.0529999999999999</v>
          </cell>
        </row>
      </sheetData>
      <sheetData sheetId="1090">
        <row r="17">
          <cell r="AL17">
            <v>1.0529999999999999</v>
          </cell>
        </row>
      </sheetData>
      <sheetData sheetId="1091">
        <row r="17">
          <cell r="AL17">
            <v>1.0529999999999999</v>
          </cell>
        </row>
      </sheetData>
      <sheetData sheetId="1092">
        <row r="17">
          <cell r="AL17">
            <v>1.0529999999999999</v>
          </cell>
        </row>
      </sheetData>
      <sheetData sheetId="1093"/>
      <sheetData sheetId="1094"/>
      <sheetData sheetId="1095"/>
      <sheetData sheetId="1096">
        <row r="17">
          <cell r="AL17">
            <v>1.0529999999999999</v>
          </cell>
        </row>
      </sheetData>
      <sheetData sheetId="1097"/>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ow r="17">
          <cell r="AL17">
            <v>1.0529999999999999</v>
          </cell>
        </row>
      </sheetData>
      <sheetData sheetId="1171">
        <row r="17">
          <cell r="AL17">
            <v>1.0529999999999999</v>
          </cell>
        </row>
      </sheetData>
      <sheetData sheetId="1172">
        <row r="17">
          <cell r="AL17">
            <v>1.0529999999999999</v>
          </cell>
        </row>
      </sheetData>
      <sheetData sheetId="1173">
        <row r="17">
          <cell r="AL17">
            <v>1.0529999999999999</v>
          </cell>
        </row>
      </sheetData>
      <sheetData sheetId="1174">
        <row r="17">
          <cell r="AL17">
            <v>1.0529999999999999</v>
          </cell>
        </row>
      </sheetData>
      <sheetData sheetId="1175">
        <row r="17">
          <cell r="AL17">
            <v>1.0529999999999999</v>
          </cell>
        </row>
      </sheetData>
      <sheetData sheetId="1176">
        <row r="17">
          <cell r="AL17">
            <v>1.0529999999999999</v>
          </cell>
        </row>
      </sheetData>
      <sheetData sheetId="1177">
        <row r="17">
          <cell r="AL17">
            <v>1.0529999999999999</v>
          </cell>
        </row>
      </sheetData>
      <sheetData sheetId="1178">
        <row r="17">
          <cell r="AL17">
            <v>1.0529999999999999</v>
          </cell>
        </row>
      </sheetData>
      <sheetData sheetId="1179">
        <row r="17">
          <cell r="AL17">
            <v>1.0529999999999999</v>
          </cell>
        </row>
      </sheetData>
      <sheetData sheetId="1180">
        <row r="17">
          <cell r="AL17">
            <v>1.0529999999999999</v>
          </cell>
        </row>
      </sheetData>
      <sheetData sheetId="1181">
        <row r="17">
          <cell r="AL17">
            <v>1.0529999999999999</v>
          </cell>
        </row>
      </sheetData>
      <sheetData sheetId="1182">
        <row r="17">
          <cell r="AL17">
            <v>1.0529999999999999</v>
          </cell>
        </row>
      </sheetData>
      <sheetData sheetId="1183">
        <row r="17">
          <cell r="AL17">
            <v>1.0529999999999999</v>
          </cell>
        </row>
      </sheetData>
      <sheetData sheetId="1184">
        <row r="17">
          <cell r="AL17">
            <v>1.0529999999999999</v>
          </cell>
        </row>
      </sheetData>
      <sheetData sheetId="1185">
        <row r="17">
          <cell r="AL17">
            <v>1.0529999999999999</v>
          </cell>
        </row>
      </sheetData>
      <sheetData sheetId="1186">
        <row r="17">
          <cell r="AL17">
            <v>1.0529999999999999</v>
          </cell>
        </row>
      </sheetData>
      <sheetData sheetId="1187">
        <row r="17">
          <cell r="AL17">
            <v>1.0529999999999999</v>
          </cell>
        </row>
      </sheetData>
      <sheetData sheetId="1188">
        <row r="17">
          <cell r="AL17">
            <v>1.0529999999999999</v>
          </cell>
        </row>
      </sheetData>
      <sheetData sheetId="1189">
        <row r="17">
          <cell r="AL17">
            <v>1.0529999999999999</v>
          </cell>
        </row>
      </sheetData>
      <sheetData sheetId="1190">
        <row r="17">
          <cell r="AL17">
            <v>1.0529999999999999</v>
          </cell>
        </row>
      </sheetData>
      <sheetData sheetId="1191">
        <row r="17">
          <cell r="AL17">
            <v>1.0529999999999999</v>
          </cell>
        </row>
      </sheetData>
      <sheetData sheetId="1192">
        <row r="17">
          <cell r="AL17">
            <v>1.0529999999999999</v>
          </cell>
        </row>
      </sheetData>
      <sheetData sheetId="1193">
        <row r="17">
          <cell r="AL17">
            <v>1.0529999999999999</v>
          </cell>
        </row>
      </sheetData>
      <sheetData sheetId="1194">
        <row r="17">
          <cell r="AL17">
            <v>1.0529999999999999</v>
          </cell>
        </row>
      </sheetData>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ow r="17">
          <cell r="AL17">
            <v>1.0529999999999999</v>
          </cell>
        </row>
      </sheetData>
      <sheetData sheetId="1292"/>
      <sheetData sheetId="1293">
        <row r="17">
          <cell r="AL17">
            <v>1.0529999999999999</v>
          </cell>
        </row>
      </sheetData>
      <sheetData sheetId="1294">
        <row r="17">
          <cell r="AL17">
            <v>1.0529999999999999</v>
          </cell>
        </row>
      </sheetData>
      <sheetData sheetId="1295">
        <row r="17">
          <cell r="AL17">
            <v>1.0529999999999999</v>
          </cell>
        </row>
      </sheetData>
      <sheetData sheetId="1296">
        <row r="17">
          <cell r="AL17">
            <v>1.0529999999999999</v>
          </cell>
        </row>
      </sheetData>
      <sheetData sheetId="1297">
        <row r="17">
          <cell r="AL17">
            <v>1.0529999999999999</v>
          </cell>
        </row>
      </sheetData>
      <sheetData sheetId="1298" refreshError="1"/>
      <sheetData sheetId="1299" refreshError="1"/>
      <sheetData sheetId="1300">
        <row r="17">
          <cell r="AL17">
            <v>1.0529999999999999</v>
          </cell>
        </row>
      </sheetData>
      <sheetData sheetId="1301"/>
      <sheetData sheetId="1302"/>
      <sheetData sheetId="1303"/>
      <sheetData sheetId="1304"/>
      <sheetData sheetId="1305"/>
      <sheetData sheetId="1306"/>
      <sheetData sheetId="1307"/>
      <sheetData sheetId="1308"/>
      <sheetData sheetId="1309"/>
      <sheetData sheetId="1310">
        <row r="17">
          <cell r="AL17">
            <v>1.0529999999999999</v>
          </cell>
        </row>
      </sheetData>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ow r="17">
          <cell r="AL17">
            <v>1.0529999999999999</v>
          </cell>
        </row>
      </sheetData>
      <sheetData sheetId="1329">
        <row r="17">
          <cell r="AL17">
            <v>1.0529999999999999</v>
          </cell>
        </row>
      </sheetData>
      <sheetData sheetId="1330" refreshError="1"/>
      <sheetData sheetId="1331" refreshError="1"/>
      <sheetData sheetId="1332" refreshError="1"/>
      <sheetData sheetId="1333"/>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ow r="17">
          <cell r="AL17">
            <v>1.0529999999999999</v>
          </cell>
        </row>
      </sheetData>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sheetData sheetId="1479" refreshError="1"/>
      <sheetData sheetId="148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SPH"/>
      <sheetName val="Bill"/>
      <sheetName val="Daftar Harga Sa"/>
      <sheetName val="MOS"/>
      <sheetName val="Daft_Analisa"/>
      <sheetName val="Analisa 2"/>
      <sheetName val="Mobilisasi"/>
      <sheetName val="Mtd.JK"/>
      <sheetName val="Mtd.JG"/>
      <sheetName val="Plant"/>
      <sheetName val="Ch_List"/>
      <sheetName val="Alat"/>
      <sheetName val="Analat"/>
      <sheetName val="Analat 2"/>
      <sheetName val="Staff Inti"/>
      <sheetName val="Subkon"/>
      <sheetName val="Jadual"/>
      <sheetName val="main summary"/>
      <sheetName val="Analisa Upah &amp; Bahan Plum"/>
      <sheetName val="H.Satuan"/>
      <sheetName val="FINISHING"/>
      <sheetName val="Bangunan Utama"/>
      <sheetName val="Material"/>
      <sheetName val="Summary"/>
      <sheetName val="Harga S Dasar UNTUK IDISI"/>
      <sheetName val="isian"/>
      <sheetName val="bahan"/>
      <sheetName val="Daftar_Harga_Sa"/>
      <sheetName val="Analisa_2"/>
      <sheetName val="Mtd_JK"/>
      <sheetName val="Mtd_JG"/>
      <sheetName val="Analat_2"/>
      <sheetName val="Staff_Inti"/>
      <sheetName val="Man_Power_Const"/>
      <sheetName val="Harga Bahan"/>
      <sheetName val="Upah"/>
      <sheetName val="HarSat"/>
      <sheetName val="RAB"/>
      <sheetName val="REQDELTA"/>
      <sheetName val="PERHITUNGAN"/>
      <sheetName val="Daf-Harga"/>
      <sheetName val="HARSAT_BAH"/>
      <sheetName val="Harga ME "/>
      <sheetName val="Analisa BOW"/>
      <sheetName val="ahs1"/>
      <sheetName val="ahs3"/>
      <sheetName val="Analisa Gabungan"/>
      <sheetName val="Sub"/>
      <sheetName val="D4"/>
      <sheetName val="D6"/>
      <sheetName val="D7"/>
      <sheetName val="D8"/>
      <sheetName val="analisa_gedung"/>
      <sheetName val="Elektronik"/>
      <sheetName val="Plumbing"/>
      <sheetName val="Electrikal"/>
      <sheetName val="Fire Fighting"/>
      <sheetName val="Item Kompensasi"/>
      <sheetName val="input"/>
      <sheetName val="TANJUNG-CONV"/>
      <sheetName val="Sheet1"/>
      <sheetName val="RAP"/>
      <sheetName val="DAFTAR HARGA"/>
      <sheetName val="HASAT DASAR"/>
      <sheetName val="HARGA ALAT"/>
      <sheetName val="HargAlat-Upah"/>
      <sheetName val="Rinc. Harg.BHN"/>
      <sheetName val="analisa"/>
      <sheetName val="2008"/>
      <sheetName val="Cover"/>
      <sheetName val="Daf 1"/>
      <sheetName val="anal"/>
      <sheetName val="Schedule"/>
      <sheetName val="AC"/>
      <sheetName val="PileCap"/>
      <sheetName val="CBL"/>
      <sheetName val="Elektrikal"/>
      <sheetName val="Harga bahan-1"/>
      <sheetName val="rekap1"/>
      <sheetName val="DETAIL POS 123"/>
      <sheetName val="UBA RAB"/>
      <sheetName val="Master 1.0"/>
      <sheetName val="SEX"/>
      <sheetName val="BQ-E20-02(Rp)"/>
      <sheetName val="BQ_E20_02_Rp_"/>
      <sheetName val="PAD-F"/>
      <sheetName val="ahas-ins"/>
      <sheetName val="Pricing"/>
      <sheetName val="hrgsat"/>
      <sheetName val="HARSAT-lain"/>
      <sheetName val="HARSAT-tanah"/>
      <sheetName val="Data"/>
      <sheetName val="PRICE"/>
      <sheetName val="daf-3(OK)"/>
      <sheetName val="daf-7(OK)"/>
      <sheetName val="Balok L.1"/>
      <sheetName val="Gradasi wc2"/>
      <sheetName val="Sat Bah _ Up"/>
      <sheetName val="Daf Bahan"/>
      <sheetName val="NP"/>
      <sheetName val="ANALISA PEK.UMUM"/>
      <sheetName val="A"/>
      <sheetName val="16-AC-27JULI"/>
      <sheetName val="REKAP_ARSITEKTUR."/>
      <sheetName val="Analisa Baku ME"/>
      <sheetName val="DIV.1"/>
      <sheetName val="HARGA MATERIAL"/>
      <sheetName val="BH"/>
      <sheetName val="Marshal"/>
      <sheetName val="Mekanikal"/>
      <sheetName val="dasar"/>
      <sheetName val="upah bahan"/>
      <sheetName val="basic"/>
      <sheetName val="B.U ARC BANG. UTAMA"/>
      <sheetName val="CV"/>
      <sheetName val="tuong"/>
      <sheetName val="analis"/>
      <sheetName val="Harga a"/>
      <sheetName val="Rekap Prelim"/>
      <sheetName val="Rekap Direct Cost"/>
      <sheetName val="Agregat Halus &amp; Kasar"/>
      <sheetName val="AHS"/>
      <sheetName val="BAHAN &amp; UPAH"/>
      <sheetName val="Analisa Prov'07"/>
      <sheetName val="S_DAYA"/>
      <sheetName val="BQ"/>
      <sheetName val="Rekap RAP"/>
      <sheetName val="INFO"/>
      <sheetName val="ANA.SAT"/>
      <sheetName val="Baru"/>
      <sheetName val="G_SUMMARY"/>
      <sheetName val="RKP PLUMBING"/>
      <sheetName val="BONTANG"/>
      <sheetName val="main_summary"/>
      <sheetName val="Analisa_Upah_&amp;_Bahan_Plum"/>
      <sheetName val="H_Satuan"/>
      <sheetName val="Bangunan_Utama"/>
      <sheetName val="Analisa Upah _ Bahan Plum"/>
      <sheetName val="notasi"/>
      <sheetName val="RAPA"/>
      <sheetName val="vol-pek"/>
      <sheetName val="BOQ+BTL"/>
      <sheetName val="Anal-Grout!Back!Water"/>
      <sheetName val="AHSP"/>
      <sheetName val="AHSP'05"/>
      <sheetName val="Eval TW I 2014"/>
      <sheetName val="Prognosa 2014"/>
      <sheetName val="pemasaran2013"/>
      <sheetName val="3. KONTRAK(stu)"/>
      <sheetName val="Hrg"/>
      <sheetName val="bill 3.9"/>
      <sheetName val="analisa ARS"/>
      <sheetName val="ANALISA HARGA SAT."/>
      <sheetName val="SCHEDULE TENAGA"/>
      <sheetName val="CAPACITY"/>
      <sheetName val="Mob"/>
      <sheetName val="Operasional Kegiatan"/>
      <sheetName val="Bahan Bangun &amp; Konstruksi"/>
      <sheetName val="HARGA SATUAN"/>
      <sheetName val="3-DIV3"/>
      <sheetName val="ANALISA HARGA SATUAN"/>
      <sheetName val="HSA &amp; PAB"/>
      <sheetName val="Bill of Qty MEP"/>
      <sheetName val="hrg sat"/>
      <sheetName val="351BQMCN"/>
      <sheetName val="basic price"/>
      <sheetName val="H_ Dasar"/>
      <sheetName val="COV"/>
      <sheetName val="KEL 6 REKAP"/>
      <sheetName val="bahan "/>
      <sheetName val="영업소실적"/>
      <sheetName val="Volume"/>
      <sheetName val="Menu"/>
      <sheetName val="DAF-1"/>
      <sheetName val="HARGA ME"/>
      <sheetName val="Lamp.2,3&amp;4"/>
      <sheetName val="ASat"/>
      <sheetName val="daf_3_OK_"/>
      <sheetName val="daf_7_OK_"/>
      <sheetName val="Koefisien"/>
      <sheetName val="SUM"/>
      <sheetName val="Analisa pre"/>
      <sheetName val="Analisa Harsat"/>
      <sheetName val="Harga"/>
      <sheetName val="pivot1"/>
      <sheetName val="alat-1"/>
      <sheetName val="BOQ"/>
      <sheetName val="harga rob"/>
      <sheetName val="Paint Type B"/>
      <sheetName val="sai"/>
      <sheetName val="hsd"/>
      <sheetName val="Spec ME"/>
      <sheetName val="Hrg Upah Bhn"/>
      <sheetName val="SUR-HARGA"/>
      <sheetName val="Pipe"/>
      <sheetName val="Ind.MP Sch."/>
      <sheetName val="ANALIS "/>
      <sheetName val="3-DIV2"/>
      <sheetName val="TABEL LABOR"/>
      <sheetName val="Isolasi Luar Dalam"/>
      <sheetName val="Isolasi Luar"/>
      <sheetName val="Input Data"/>
      <sheetName val="HB"/>
      <sheetName val="Komponen"/>
      <sheetName val="K210"/>
      <sheetName val="OP. ALAT"/>
      <sheetName val="OP. PERJAM"/>
      <sheetName val="B. PERSONIL"/>
      <sheetName val="KAN. LOKAL"/>
      <sheetName val="DATA PROYEK"/>
      <sheetName val="Upah&amp;Bahan"/>
      <sheetName val="BoQ "/>
      <sheetName val="ANL_BETON"/>
      <sheetName val="ANL_BETON (2)"/>
      <sheetName val="BAHAN ME"/>
      <sheetName val="KG BESI &amp; LUAS BKST"/>
      <sheetName val="RAB  ARSITEKTUR"/>
      <sheetName val="RAB ELEKTRIKAL"/>
      <sheetName val="RAB LAIN2"/>
      <sheetName val="RAB MEKANIKAL &amp; PLUMBING"/>
      <sheetName val="RAB  PERSIAPAN"/>
      <sheetName val="RAB STRUKTUR"/>
      <sheetName val="RAB  TANAH DAN PONDASI"/>
      <sheetName val="RAB TEL,DATA&amp;EL SYS"/>
      <sheetName val="SAT_PEK_1"/>
      <sheetName val="SAT_PEK (2)"/>
      <sheetName val="SAT_PEK ME"/>
      <sheetName val="UPAH ME"/>
      <sheetName val="Standby Alat"/>
      <sheetName val="Satuan"/>
      <sheetName val="SAT"/>
      <sheetName val="tidak dipakai 1"/>
      <sheetName val="S.UPAH"/>
      <sheetName val="ME"/>
      <sheetName val="Analisa_21"/>
      <sheetName val="Daftar_Harga_Sa1"/>
      <sheetName val="Mtd_JK1"/>
      <sheetName val="Mtd_JG1"/>
      <sheetName val="Analat_21"/>
      <sheetName val="Staff_Inti1"/>
      <sheetName val="main_summary1"/>
      <sheetName val="Analisa_22"/>
      <sheetName val="Daftar_Harga_Sa2"/>
      <sheetName val="Mtd_JK2"/>
      <sheetName val="Mtd_JG2"/>
      <sheetName val="Analat_22"/>
      <sheetName val="Staff_Inti2"/>
      <sheetName val="main_summary2"/>
      <sheetName val="IBASE"/>
      <sheetName val="Bill-19"/>
      <sheetName val="sum-bill22"/>
      <sheetName val="AHS_Kusen"/>
      <sheetName val="dasboard"/>
      <sheetName val="harsat&amp;upah"/>
      <sheetName val="TOWN"/>
      <sheetName val="DAF_2"/>
      <sheetName val="Analisa ME"/>
      <sheetName val="Anls"/>
      <sheetName val="Form A"/>
      <sheetName val="Prelim"/>
      <sheetName val="Analisa ME "/>
      <sheetName val="Direct Cost"/>
      <sheetName val="ANAL.BOW"/>
      <sheetName val="I-KAMAR"/>
      <sheetName val="BIIL"/>
      <sheetName val="ANALISA SNI"/>
      <sheetName val="str-harsat"/>
      <sheetName val="Umum"/>
      <sheetName val="TE TS FA LAN MATV"/>
      <sheetName val="#REF"/>
      <sheetName val="POL"/>
      <sheetName val="Hargamaterial"/>
      <sheetName val="D &amp; W sizes"/>
      <sheetName val="DatabaseBarang"/>
      <sheetName val="AHSSNI"/>
      <sheetName val="Mat.Mek"/>
      <sheetName val="Mat.Elk"/>
      <sheetName val="Master Schedule"/>
      <sheetName val="I_KAMAR"/>
      <sheetName val="BA Evaluasi"/>
      <sheetName val="Permhnan CCO"/>
      <sheetName val="Persetujuan CCO"/>
      <sheetName val="Rekap MC"/>
      <sheetName val="Penyampaian Evaluasi"/>
      <sheetName val="R. RapatCCO"/>
      <sheetName val="UPH + BHN"/>
      <sheetName val="BAHAN BANGUNAN"/>
      <sheetName val="Analisa_23"/>
      <sheetName val="Daftar_Harga_Sa3"/>
      <sheetName val="Mtd_JK3"/>
      <sheetName val="Mtd_JG3"/>
      <sheetName val="Analat_23"/>
      <sheetName val="Staff_Inti3"/>
      <sheetName val="main_summary3"/>
      <sheetName val="Analisa_Gabungan"/>
      <sheetName val="Fire_Fighting"/>
      <sheetName val="Item_Kompensasi"/>
      <sheetName val="Harga_ME_"/>
      <sheetName val="Analisa_BOW"/>
      <sheetName val="DAFTAR_HARGA"/>
      <sheetName val="Harga_Bahan"/>
      <sheetName val="ANALISA_PEK_UMUM"/>
      <sheetName val="REKAP_ARSITEKTUR_"/>
      <sheetName val="Analisa_Baku_ME"/>
      <sheetName val="DIV_1"/>
      <sheetName val="Sat_Bah___Up"/>
      <sheetName val="Master_1_0"/>
      <sheetName val="HARGA_ALAT"/>
      <sheetName val="Balok_L_1"/>
      <sheetName val="bill_3_9"/>
      <sheetName val="Daf_1"/>
      <sheetName val="Harga_bahan-1"/>
      <sheetName val="DETAIL_POS_123"/>
      <sheetName val="UBA_RAB"/>
      <sheetName val="HARGA_MATERIAL"/>
      <sheetName val="Analisa_pre"/>
      <sheetName val="Analisa_Harsat"/>
      <sheetName val="Daf_Bahan"/>
      <sheetName val="DRUP (ASLI)"/>
      <sheetName val="SAA"/>
      <sheetName val="Sec I ML"/>
      <sheetName val="bahan upah"/>
      <sheetName val="hafele"/>
      <sheetName val="NP (4)"/>
      <sheetName val="4-Basic Price"/>
      <sheetName val="5-ALAT(1)"/>
      <sheetName val="Currency"/>
      <sheetName val="absen mekanik&amp;log"/>
      <sheetName val="MC0"/>
      <sheetName val="UPAH BAHAN "/>
      <sheetName val="Harga S Dasar"/>
      <sheetName val="Sat Upah"/>
      <sheetName val="PASAR+ TERMINAL"/>
      <sheetName val="abk 1-14"/>
      <sheetName val="analysis2"/>
      <sheetName val="harga lokal"/>
      <sheetName val="PROSEN"/>
      <sheetName val="ANALIS2"/>
      <sheetName val="B_U"/>
      <sheetName val="Harsat Bahan"/>
      <sheetName val="Data Masukan"/>
      <sheetName val="Fisik 2012"/>
      <sheetName val="Pek. Persiapan"/>
      <sheetName val="Rekap Anl.K"/>
      <sheetName val="Rekap Anl.SNI"/>
      <sheetName val="@"/>
      <sheetName val="Profil"/>
      <sheetName val="Currency Rate"/>
      <sheetName val="MASTER BAHAN ME"/>
      <sheetName val="LAP. MINGG"/>
      <sheetName val="STA"/>
      <sheetName val="PCG"/>
      <sheetName val="DSN"/>
      <sheetName val="TPT"/>
      <sheetName val="CH"/>
      <sheetName val="LINE"/>
      <sheetName val="har-sat"/>
      <sheetName val="H_Satuan1"/>
      <sheetName val="Bangunan_Utama1"/>
      <sheetName val="Analisa_Upah_&amp;_Bahan_Plum1"/>
      <sheetName val="jln"/>
      <sheetName val="UP_an"/>
      <sheetName val="Beton"/>
      <sheetName val="Aspal (2)"/>
      <sheetName val="Relok-PJU"/>
      <sheetName val="BHN"/>
      <sheetName val="2"/>
      <sheetName val="6"/>
      <sheetName val="Daftar Kuantitas &amp; Harga"/>
      <sheetName val="bahan dan upah"/>
      <sheetName val="Data Info"/>
      <sheetName val="Huruf"/>
      <sheetName val="Estimate"/>
      <sheetName val="AGG"/>
      <sheetName val="B_6"/>
      <sheetName val="B_7"/>
      <sheetName val="B_8"/>
      <sheetName val="B_9"/>
      <sheetName val="B_10 (4)"/>
      <sheetName val="MT"/>
      <sheetName val="Div2"/>
      <sheetName val="PCI CLG"/>
      <sheetName val="LNPB"/>
      <sheetName val="Pemakaian besi"/>
      <sheetName val="Tanggal"/>
      <sheetName val="MAP"/>
      <sheetName val="Kuantitas &amp; Harga"/>
      <sheetName val="DIV_11"/>
      <sheetName val="Data Alat"/>
      <sheetName val="ANALISA_ALAT_AWAL"/>
      <sheetName val="ANA_ALAT"/>
      <sheetName val="ANA-MATERIAL"/>
      <sheetName val="DC"/>
      <sheetName val="Rate"/>
      <sheetName val="Analisa Material AWAL"/>
      <sheetName val="BL-RBP"/>
      <sheetName val="Sat_uph"/>
      <sheetName val="DATA1"/>
      <sheetName val="AN-ALAT"/>
      <sheetName val="3-DIV4"/>
      <sheetName val="Meto"/>
      <sheetName val="DRUP_(ASLI)"/>
      <sheetName val="B_U_ARC_BANG__UTAMA"/>
      <sheetName val="Harga_ME_1"/>
      <sheetName val="Analisa_BOW1"/>
      <sheetName val="Analisa_Gabungan1"/>
      <sheetName val="Fire_Fighting1"/>
      <sheetName val="Item_Kompensasi1"/>
      <sheetName val="DAFTAR_HARGA1"/>
      <sheetName val="Harga_Bahan1"/>
      <sheetName val="Sat_Bah___Up1"/>
      <sheetName val="Daf_Bahan1"/>
      <sheetName val="Daf_11"/>
      <sheetName val="Harga_bahan-11"/>
      <sheetName val="DETAIL_POS_1231"/>
      <sheetName val="UBA_RAB1"/>
      <sheetName val="Master_1_01"/>
      <sheetName val="ANALISA_PEK_UMUM1"/>
      <sheetName val="HARGA_ALAT1"/>
      <sheetName val="REKAP_ARSITEKTUR_1"/>
      <sheetName val="Analisa_Baku_ME1"/>
      <sheetName val="HARGA_MATERIAL1"/>
      <sheetName val="DRUP_(ASLI)1"/>
      <sheetName val="Balok_L_11"/>
      <sheetName val="B_U_ARC_BANG__UTAMA1"/>
      <sheetName val="product"/>
      <sheetName val="Basicprice"/>
      <sheetName val="metode"/>
      <sheetName val="hitungan"/>
      <sheetName val="schalat"/>
      <sheetName val="schman"/>
      <sheetName val="schmat"/>
      <sheetName val="HRG-DASAR"/>
      <sheetName val="Daf Alat"/>
      <sheetName val="RAB THP1"/>
      <sheetName val="schtot"/>
      <sheetName val="RAB TOTAL"/>
      <sheetName val="HSD Bahan"/>
      <sheetName val="Sum IF"/>
      <sheetName val="HSD Upah"/>
      <sheetName val="harga upah"/>
      <sheetName val="10.PERPUST"/>
      <sheetName val="11.DEKAN"/>
      <sheetName val="12.MASJID"/>
      <sheetName val="13.ASRAMA"/>
      <sheetName val="2.FAK hutan"/>
      <sheetName val="3.F.TEKKOM"/>
      <sheetName val="4.F.T.PRODI"/>
      <sheetName val="5.F.TARBIYAH"/>
      <sheetName val="6.F.SYARIAH"/>
      <sheetName val="7.F. SASTRA"/>
      <sheetName val="8.PASCASARJANA"/>
      <sheetName val="9.REKTORAT"/>
      <sheetName val="1.FAK DIDIK"/>
      <sheetName val="tigajaya"/>
      <sheetName val="HARGA BAHAN&amp;upah"/>
      <sheetName val="BABY"/>
      <sheetName val="BACK"/>
      <sheetName val="conc-mix"/>
      <sheetName val="HARG-BAHAN"/>
      <sheetName val="ANA bab 6"/>
      <sheetName val="HSD ALAT"/>
      <sheetName val="HSD UPAH "/>
      <sheetName val="Cost Control Utk Perub RAP"/>
      <sheetName val="Sel Dev"/>
      <sheetName val="Proposal"/>
      <sheetName val="RAP Change"/>
      <sheetName val="RAP Sisa"/>
      <sheetName val="RINCIAN HAR06"/>
      <sheetName val="Scedule"/>
      <sheetName val="3"/>
      <sheetName val="10"/>
      <sheetName val="DS_CERMEN"/>
      <sheetName val="KAYANGAN"/>
      <sheetName val="KOPANG"/>
      <sheetName val=" Bahan  oK"/>
      <sheetName val=" Alat  ok"/>
      <sheetName val="Upah   oK"/>
      <sheetName val="time shedule"/>
      <sheetName val="Hardas"/>
      <sheetName val="EXT 23-05-2013"/>
      <sheetName val="Master Edit"/>
      <sheetName val="Cash Flow bulanan"/>
      <sheetName val="SHEET PIE &amp; MINI PILE"/>
      <sheetName val="BQ- Cawang - MRI"/>
      <sheetName val="Peralatan (2)"/>
      <sheetName val="kurva S"/>
      <sheetName val="BoQ vo"/>
      <sheetName val="Peralatan"/>
      <sheetName val="1.A"/>
      <sheetName val="1.B."/>
      <sheetName val="1.C"/>
      <sheetName val="2.A"/>
      <sheetName val="3.A"/>
      <sheetName val="3.B"/>
      <sheetName val="4A"/>
      <sheetName val="4.B"/>
      <sheetName val="bhn "/>
      <sheetName val="LS-Rutin"/>
      <sheetName val="FORM X COST"/>
      <sheetName val="upah.bahan.alat"/>
      <sheetName val="analisa.K"/>
      <sheetName val="daftarkuantitas"/>
      <sheetName val="3-DIV5"/>
      <sheetName val="HARGA DASAR"/>
      <sheetName val="Bu_str"/>
      <sheetName val="PO-2"/>
      <sheetName val="ankoef Beton"/>
      <sheetName val="DAF-2"/>
      <sheetName val="GVL"/>
      <sheetName val="Daftar_Harga_Sa14"/>
      <sheetName val="Analisa_214"/>
      <sheetName val="Mtd_JK14"/>
      <sheetName val="Mtd_JG14"/>
      <sheetName val="Analat_214"/>
      <sheetName val="Staff_Inti14"/>
      <sheetName val="main_summary14"/>
      <sheetName val="H_Satuan14"/>
      <sheetName val="Analisa_Upah_&amp;_Bahan_Plum14"/>
      <sheetName val="Bangunan_Utama14"/>
      <sheetName val="Master_1_014"/>
      <sheetName val="Harga_Bahan14"/>
      <sheetName val="Harga_ME_14"/>
      <sheetName val="Analisa_BOW14"/>
      <sheetName val="Analisa_Gabungan14"/>
      <sheetName val="Fire_Fighting14"/>
      <sheetName val="Item_Kompensasi14"/>
      <sheetName val="DAFTAR_HARGA14"/>
      <sheetName val="Daf_114"/>
      <sheetName val="Harga_bahan-114"/>
      <sheetName val="DETAIL_POS_12314"/>
      <sheetName val="UBA_RAB14"/>
      <sheetName val="HARGA_ALAT14"/>
      <sheetName val="HARGA_MATERIAL14"/>
      <sheetName val="B_U_ARC_BANG__UTAMA14"/>
      <sheetName val="Harga_S_Dasar_UNTUK_IDISI14"/>
      <sheetName val="Daftar_Harga_Sa6"/>
      <sheetName val="Analisa_26"/>
      <sheetName val="Mtd_JK6"/>
      <sheetName val="Mtd_JG6"/>
      <sheetName val="Analat_26"/>
      <sheetName val="Staff_Inti6"/>
      <sheetName val="main_summary6"/>
      <sheetName val="H_Satuan6"/>
      <sheetName val="Analisa_Upah_&amp;_Bahan_Plum6"/>
      <sheetName val="Bangunan_Utama6"/>
      <sheetName val="Master_1_06"/>
      <sheetName val="Harga_Bahan6"/>
      <sheetName val="Harga_ME_6"/>
      <sheetName val="Analisa_BOW6"/>
      <sheetName val="Analisa_Gabungan6"/>
      <sheetName val="Fire_Fighting6"/>
      <sheetName val="Item_Kompensasi6"/>
      <sheetName val="DAFTAR_HARGA6"/>
      <sheetName val="Daf_16"/>
      <sheetName val="Harga_bahan-16"/>
      <sheetName val="DETAIL_POS_1236"/>
      <sheetName val="UBA_RAB6"/>
      <sheetName val="HARGA_ALAT6"/>
      <sheetName val="HARGA_MATERIAL6"/>
      <sheetName val="B_U_ARC_BANG__UTAMA6"/>
      <sheetName val="Harga_S_Dasar_UNTUK_IDISI6"/>
      <sheetName val="Harga_S_Dasar_UNTUK_IDISI1"/>
      <sheetName val="Harga_S_Dasar_UNTUK_IDISI"/>
      <sheetName val="Daftar_Harga_Sa4"/>
      <sheetName val="Analisa_24"/>
      <sheetName val="Mtd_JK4"/>
      <sheetName val="Mtd_JG4"/>
      <sheetName val="Analat_24"/>
      <sheetName val="Staff_Inti4"/>
      <sheetName val="main_summary4"/>
      <sheetName val="H_Satuan4"/>
      <sheetName val="Analisa_Upah_&amp;_Bahan_Plum4"/>
      <sheetName val="Bangunan_Utama4"/>
      <sheetName val="Master_1_04"/>
      <sheetName val="Harga_Bahan4"/>
      <sheetName val="Harga_ME_4"/>
      <sheetName val="Analisa_BOW4"/>
      <sheetName val="Analisa_Gabungan4"/>
      <sheetName val="Fire_Fighting4"/>
      <sheetName val="Item_Kompensasi4"/>
      <sheetName val="DAFTAR_HARGA4"/>
      <sheetName val="Daf_14"/>
      <sheetName val="Harga_bahan-14"/>
      <sheetName val="DETAIL_POS_1234"/>
      <sheetName val="UBA_RAB4"/>
      <sheetName val="HARGA_ALAT4"/>
      <sheetName val="HARGA_MATERIAL4"/>
      <sheetName val="B_U_ARC_BANG__UTAMA4"/>
      <sheetName val="Harga_S_Dasar_UNTUK_IDISI4"/>
      <sheetName val="H_Satuan2"/>
      <sheetName val="Analisa_Upah_&amp;_Bahan_Plum2"/>
      <sheetName val="Bangunan_Utama2"/>
      <sheetName val="Master_1_02"/>
      <sheetName val="Harga_Bahan2"/>
      <sheetName val="Harga_ME_2"/>
      <sheetName val="Analisa_BOW2"/>
      <sheetName val="Analisa_Gabungan2"/>
      <sheetName val="Fire_Fighting2"/>
      <sheetName val="Item_Kompensasi2"/>
      <sheetName val="DAFTAR_HARGA2"/>
      <sheetName val="Daf_12"/>
      <sheetName val="Harga_bahan-12"/>
      <sheetName val="DETAIL_POS_1232"/>
      <sheetName val="UBA_RAB2"/>
      <sheetName val="HARGA_ALAT2"/>
      <sheetName val="HARGA_MATERIAL2"/>
      <sheetName val="B_U_ARC_BANG__UTAMA2"/>
      <sheetName val="Harga_S_Dasar_UNTUK_IDISI2"/>
      <sheetName val="H_Satuan3"/>
      <sheetName val="Analisa_Upah_&amp;_Bahan_Plum3"/>
      <sheetName val="Bangunan_Utama3"/>
      <sheetName val="Master_1_03"/>
      <sheetName val="Harga_Bahan3"/>
      <sheetName val="Harga_ME_3"/>
      <sheetName val="Analisa_BOW3"/>
      <sheetName val="Analisa_Gabungan3"/>
      <sheetName val="Fire_Fighting3"/>
      <sheetName val="Item_Kompensasi3"/>
      <sheetName val="DAFTAR_HARGA3"/>
      <sheetName val="Daf_13"/>
      <sheetName val="Harga_bahan-13"/>
      <sheetName val="DETAIL_POS_1233"/>
      <sheetName val="UBA_RAB3"/>
      <sheetName val="HARGA_ALAT3"/>
      <sheetName val="HARGA_MATERIAL3"/>
      <sheetName val="B_U_ARC_BANG__UTAMA3"/>
      <sheetName val="Harga_S_Dasar_UNTUK_IDISI3"/>
      <sheetName val="Daftar_Harga_Sa5"/>
      <sheetName val="Analisa_25"/>
      <sheetName val="Mtd_JK5"/>
      <sheetName val="Mtd_JG5"/>
      <sheetName val="Analat_25"/>
      <sheetName val="Staff_Inti5"/>
      <sheetName val="main_summary5"/>
      <sheetName val="H_Satuan5"/>
      <sheetName val="Analisa_Upah_&amp;_Bahan_Plum5"/>
      <sheetName val="Bangunan_Utama5"/>
      <sheetName val="Master_1_05"/>
      <sheetName val="Harga_Bahan5"/>
      <sheetName val="Harga_ME_5"/>
      <sheetName val="Analisa_BOW5"/>
      <sheetName val="Analisa_Gabungan5"/>
      <sheetName val="Fire_Fighting5"/>
      <sheetName val="Item_Kompensasi5"/>
      <sheetName val="NP (2)"/>
      <sheetName val="ANALIS ALAT"/>
      <sheetName val="keb-BHN"/>
      <sheetName val="telp"/>
      <sheetName val="Daftar Sewa"/>
      <sheetName val="Analisa &amp; Upah"/>
      <sheetName val="D.79"/>
      <sheetName val="D.81"/>
      <sheetName val="D.82"/>
      <sheetName val="D.83"/>
      <sheetName val="D.84"/>
      <sheetName val="D.85"/>
      <sheetName val="D.86"/>
      <sheetName val="D.87"/>
      <sheetName val="D.88"/>
      <sheetName val="D.89"/>
      <sheetName val="D.92"/>
      <sheetName val="D.93"/>
      <sheetName val="D.94"/>
      <sheetName val="D.95"/>
      <sheetName val="D.96"/>
      <sheetName val="61004"/>
      <sheetName val="61005"/>
      <sheetName val="61007"/>
      <sheetName val="61006"/>
      <sheetName val="61008"/>
      <sheetName val="Alat-3"/>
      <sheetName val="anal pipa"/>
      <sheetName val="upah_borong"/>
      <sheetName val="satuan_pek"/>
      <sheetName val="ELEMENT SUM"/>
      <sheetName val="Daftar-Anal"/>
      <sheetName val="bau"/>
      <sheetName val="MAPP"/>
      <sheetName val="rek det 1-3"/>
      <sheetName val="Analisa Harga"/>
      <sheetName val="FORMESTIMASI"/>
      <sheetName val="DAFTAR_HARGA5"/>
      <sheetName val="Daf_15"/>
      <sheetName val="Harga_bahan-15"/>
      <sheetName val="DETAIL_POS_1235"/>
      <sheetName val="UBA_RAB5"/>
      <sheetName val="HARGA_ALAT5"/>
      <sheetName val="HARGA_MATERIAL5"/>
      <sheetName val="B_U_ARC_BANG__UTAMA5"/>
      <sheetName val="Harga_S_Dasar_UNTUK_IDISI5"/>
      <sheetName val="Daftar_Harga_Sa7"/>
      <sheetName val="Analisa_27"/>
      <sheetName val="Mtd_JK7"/>
      <sheetName val="Mtd_JG7"/>
      <sheetName val="Analat_27"/>
      <sheetName val="Staff_Inti7"/>
      <sheetName val="main_summary7"/>
      <sheetName val="H_Satuan7"/>
      <sheetName val="Analisa_Upah_&amp;_Bahan_Plum7"/>
      <sheetName val="Bangunan_Utama7"/>
      <sheetName val="Master_1_07"/>
      <sheetName val="Harga_Bahan7"/>
      <sheetName val="Harga_ME_7"/>
      <sheetName val="Analisa_BOW7"/>
      <sheetName val="Analisa_Gabungan7"/>
      <sheetName val="Fire_Fighting7"/>
      <sheetName val="Item_Kompensasi7"/>
      <sheetName val="DAFTAR_HARGA7"/>
      <sheetName val="Daf_17"/>
      <sheetName val="Harga_bahan-17"/>
      <sheetName val="DETAIL_POS_1237"/>
      <sheetName val="UBA_RAB7"/>
      <sheetName val="HARGA_ALAT7"/>
      <sheetName val="HARGA_MATERIAL7"/>
      <sheetName val="B_U_ARC_BANG__UTAMA7"/>
      <sheetName val="Harga_S_Dasar_UNTUK_IDISI7"/>
      <sheetName val="Daftar_Harga_Sa8"/>
      <sheetName val="Analisa_28"/>
      <sheetName val="Mtd_JK8"/>
      <sheetName val="Mtd_JG8"/>
      <sheetName val="Analat_28"/>
      <sheetName val="Staff_Inti8"/>
      <sheetName val="Harga_S_Dasar_UNTUK_IDISI8"/>
      <sheetName val="main_summary8"/>
      <sheetName val="H_Satuan8"/>
      <sheetName val="Analisa_Upah_&amp;_Bahan_Plum8"/>
      <sheetName val="Bangunan_Utama8"/>
      <sheetName val="Master_1_08"/>
      <sheetName val="Harga_Bahan8"/>
      <sheetName val="Harga_ME_8"/>
      <sheetName val="Analisa_BOW8"/>
      <sheetName val="Analisa_Gabungan8"/>
      <sheetName val="Fire_Fighting8"/>
      <sheetName val="Item_Kompensasi8"/>
      <sheetName val="DAFTAR_HARGA8"/>
      <sheetName val="Daf_18"/>
      <sheetName val="Harga_bahan-18"/>
      <sheetName val="DETAIL_POS_1238"/>
      <sheetName val="UBA_RAB8"/>
      <sheetName val="HARGA_ALAT8"/>
      <sheetName val="HARGA_MATERIAL8"/>
      <sheetName val="B_U_ARC_BANG__UTAMA8"/>
      <sheetName val="Daftar_Harga_Sa9"/>
      <sheetName val="Analisa_29"/>
      <sheetName val="Mtd_JK9"/>
      <sheetName val="Mtd_JG9"/>
      <sheetName val="Analat_29"/>
      <sheetName val="Staff_Inti9"/>
      <sheetName val="main_summary9"/>
      <sheetName val="H_Satuan9"/>
      <sheetName val="Analisa_Upah_&amp;_Bahan_Plum9"/>
      <sheetName val="Bangunan_Utama9"/>
      <sheetName val="Master_1_09"/>
      <sheetName val="Harga_Bahan9"/>
      <sheetName val="Harga_ME_9"/>
      <sheetName val="Analisa_BOW9"/>
      <sheetName val="Analisa_Gabungan9"/>
      <sheetName val="Fire_Fighting9"/>
      <sheetName val="Item_Kompensasi9"/>
      <sheetName val="DAFTAR_HARGA9"/>
      <sheetName val="Daf_19"/>
      <sheetName val="Harga_bahan-19"/>
      <sheetName val="DETAIL_POS_1239"/>
      <sheetName val="UBA_RAB9"/>
      <sheetName val="HARGA_ALAT9"/>
      <sheetName val="HARGA_MATERIAL9"/>
      <sheetName val="B_U_ARC_BANG__UTAMA9"/>
      <sheetName val="Harga_S_Dasar_UNTUK_IDISI9"/>
      <sheetName val="Daftar_Harga_Sa10"/>
      <sheetName val="Analisa_210"/>
      <sheetName val="Mtd_JK10"/>
      <sheetName val="Mtd_JG10"/>
      <sheetName val="Analat_210"/>
      <sheetName val="Staff_Inti10"/>
      <sheetName val="main_summary10"/>
      <sheetName val="H_Satuan10"/>
      <sheetName val="Analisa_Upah_&amp;_Bahan_Plum10"/>
      <sheetName val="Bangunan_Utama10"/>
      <sheetName val="Master_1_010"/>
      <sheetName val="Harga_Bahan10"/>
      <sheetName val="Harga_ME_10"/>
      <sheetName val="Analisa_BOW10"/>
      <sheetName val="Analisa_Gabungan10"/>
      <sheetName val="Fire_Fighting10"/>
      <sheetName val="Item_Kompensasi10"/>
      <sheetName val="DAFTAR_HARGA10"/>
      <sheetName val="Daf_110"/>
      <sheetName val="Harga_bahan-110"/>
      <sheetName val="DETAIL_POS_12310"/>
      <sheetName val="UBA_RAB10"/>
      <sheetName val="HARGA_ALAT10"/>
      <sheetName val="HARGA_MATERIAL10"/>
      <sheetName val="B_U_ARC_BANG__UTAMA10"/>
      <sheetName val="Harga_S_Dasar_UNTUK_IDISI10"/>
      <sheetName val="Daftar_Harga_Sa13"/>
      <sheetName val="Analisa_213"/>
      <sheetName val="Mtd_JK13"/>
      <sheetName val="Mtd_JG13"/>
      <sheetName val="Analat_213"/>
      <sheetName val="Staff_Inti13"/>
      <sheetName val="main_summary13"/>
      <sheetName val="H_Satuan13"/>
      <sheetName val="Analisa_Upah_&amp;_Bahan_Plum13"/>
      <sheetName val="Bangunan_Utama13"/>
      <sheetName val="Master_1_013"/>
      <sheetName val="Harga_Bahan13"/>
      <sheetName val="Harga_ME_13"/>
      <sheetName val="Analisa_BOW13"/>
      <sheetName val="Analisa_Gabungan13"/>
      <sheetName val="Fire_Fighting13"/>
      <sheetName val="Item_Kompensasi13"/>
      <sheetName val="DAFTAR_HARGA13"/>
      <sheetName val="Daf_113"/>
      <sheetName val="Harga_bahan-113"/>
      <sheetName val="DETAIL_POS_12313"/>
      <sheetName val="UBA_RAB13"/>
      <sheetName val="HARGA_ALAT13"/>
      <sheetName val="HARGA_MATERIAL13"/>
      <sheetName val="B_U_ARC_BANG__UTAMA13"/>
      <sheetName val="Harga_S_Dasar_UNTUK_IDISI13"/>
      <sheetName val="Daftar_Harga_Sa11"/>
      <sheetName val="Analisa_211"/>
      <sheetName val="Mtd_JK11"/>
      <sheetName val="Mtd_JG11"/>
      <sheetName val="Analat_211"/>
      <sheetName val="Staff_Inti11"/>
      <sheetName val="main_summary11"/>
      <sheetName val="H_Satuan11"/>
      <sheetName val="Analisa_Upah_&amp;_Bahan_Plum11"/>
      <sheetName val="Bangunan_Utama11"/>
      <sheetName val="Master_1_011"/>
      <sheetName val="Harga_Bahan11"/>
      <sheetName val="Harga_ME_11"/>
      <sheetName val="Analisa_BOW11"/>
      <sheetName val="Analisa_Gabungan11"/>
      <sheetName val="Fire_Fighting11"/>
      <sheetName val="Item_Kompensasi11"/>
      <sheetName val="DAFTAR_HARGA11"/>
      <sheetName val="Daf_111"/>
      <sheetName val="Harga_bahan-111"/>
      <sheetName val="DETAIL_POS_12311"/>
      <sheetName val="UBA_RAB11"/>
      <sheetName val="HARGA_ALAT11"/>
      <sheetName val="HARGA_MATERIAL11"/>
      <sheetName val="B_U_ARC_BANG__UTAMA11"/>
      <sheetName val="Harga_S_Dasar_UNTUK_IDISI11"/>
      <sheetName val="Daftar_Harga_Sa12"/>
      <sheetName val="Analisa_212"/>
      <sheetName val="Mtd_JK12"/>
      <sheetName val="Mtd_JG12"/>
      <sheetName val="Analat_212"/>
      <sheetName val="Staff_Inti12"/>
      <sheetName val="main_summary12"/>
      <sheetName val="H_Satuan12"/>
      <sheetName val="Analisa_Upah_&amp;_Bahan_Plum12"/>
      <sheetName val="Bangunan_Utama12"/>
      <sheetName val="Master_1_012"/>
      <sheetName val="Harga_Bahan12"/>
      <sheetName val="Harga_ME_12"/>
      <sheetName val="Analisa_BOW12"/>
      <sheetName val="Analisa_Gabungan12"/>
      <sheetName val="Fire_Fighting12"/>
      <sheetName val="Item_Kompensasi12"/>
      <sheetName val="DAFTAR_HARGA12"/>
      <sheetName val="Daf_112"/>
      <sheetName val="Harga_bahan-112"/>
      <sheetName val="DETAIL_POS_12312"/>
      <sheetName val="UBA_RAB12"/>
      <sheetName val="HARGA_ALAT12"/>
      <sheetName val="HARGA_MATERIAL12"/>
      <sheetName val="B_U_ARC_BANG__UTAMA12"/>
      <sheetName val="Harga_S_Dasar_UNTUK_IDISI12"/>
      <sheetName val="Daftar_Harga_Sa19"/>
      <sheetName val="Analisa_219"/>
      <sheetName val="Mtd_JK19"/>
      <sheetName val="Mtd_JG19"/>
      <sheetName val="Analat_219"/>
      <sheetName val="Staff_Inti19"/>
      <sheetName val="main_summary19"/>
      <sheetName val="H_Satuan19"/>
      <sheetName val="Analisa_Upah_&amp;_Bahan_Plum19"/>
      <sheetName val="Bangunan_Utama19"/>
      <sheetName val="Master_1_019"/>
      <sheetName val="Harga_Bahan19"/>
      <sheetName val="Harga_ME_19"/>
      <sheetName val="Analisa_BOW19"/>
      <sheetName val="Analisa_Gabungan19"/>
      <sheetName val="Fire_Fighting19"/>
      <sheetName val="Item_Kompensasi19"/>
      <sheetName val="DAFTAR_HARGA19"/>
      <sheetName val="Daf_119"/>
      <sheetName val="Harga_bahan-119"/>
      <sheetName val="DETAIL_POS_12319"/>
      <sheetName val="UBA_RAB19"/>
      <sheetName val="HARGA_ALAT19"/>
      <sheetName val="HARGA_MATERIAL19"/>
      <sheetName val="B_U_ARC_BANG__UTAMA19"/>
      <sheetName val="Harga_S_Dasar_UNTUK_IDISI19"/>
      <sheetName val="Daftar_Harga_Sa15"/>
      <sheetName val="Analisa_215"/>
      <sheetName val="Mtd_JK15"/>
      <sheetName val="Mtd_JG15"/>
      <sheetName val="Analat_215"/>
      <sheetName val="Staff_Inti15"/>
      <sheetName val="main_summary15"/>
      <sheetName val="H_Satuan15"/>
      <sheetName val="Analisa_Upah_&amp;_Bahan_Plum15"/>
      <sheetName val="Bangunan_Utama15"/>
      <sheetName val="Master_1_015"/>
      <sheetName val="Harga_Bahan15"/>
      <sheetName val="Harga_ME_15"/>
      <sheetName val="Analisa_BOW15"/>
      <sheetName val="Analisa_Gabungan15"/>
      <sheetName val="Fire_Fighting15"/>
      <sheetName val="Item_Kompensasi15"/>
      <sheetName val="DAFTAR_HARGA15"/>
      <sheetName val="Daf_115"/>
      <sheetName val="Harga_bahan-115"/>
      <sheetName val="DETAIL_POS_12315"/>
      <sheetName val="UBA_RAB15"/>
      <sheetName val="HARGA_ALAT15"/>
      <sheetName val="HARGA_MATERIAL15"/>
      <sheetName val="B_U_ARC_BANG__UTAMA15"/>
      <sheetName val="Harga_S_Dasar_UNTUK_IDISI15"/>
      <sheetName val="Daftar_Harga_Sa16"/>
      <sheetName val="Analisa_216"/>
      <sheetName val="Mtd_JK16"/>
      <sheetName val="Mtd_JG16"/>
      <sheetName val="Analat_216"/>
      <sheetName val="Staff_Inti16"/>
      <sheetName val="main_summary16"/>
      <sheetName val="H_Satuan16"/>
      <sheetName val="Analisa_Upah_&amp;_Bahan_Plum16"/>
      <sheetName val="Bangunan_Utama16"/>
      <sheetName val="Master_1_016"/>
      <sheetName val="Harga_Bahan16"/>
      <sheetName val="Harga_ME_16"/>
      <sheetName val="Analisa_BOW16"/>
      <sheetName val="Analisa_Gabungan16"/>
      <sheetName val="Fire_Fighting16"/>
      <sheetName val="Item_Kompensasi16"/>
      <sheetName val="DAFTAR_HARGA16"/>
      <sheetName val="Daf_116"/>
      <sheetName val="Harga_bahan-116"/>
      <sheetName val="DETAIL_POS_12316"/>
      <sheetName val="UBA_RAB16"/>
      <sheetName val="HARGA_ALAT16"/>
      <sheetName val="HARGA_MATERIAL16"/>
      <sheetName val="B_U_ARC_BANG__UTAMA16"/>
      <sheetName val="Harga_S_Dasar_UNTUK_IDISI16"/>
      <sheetName val="Daftar_Harga_Sa17"/>
      <sheetName val="Analisa_217"/>
      <sheetName val="Mtd_JK17"/>
      <sheetName val="Mtd_JG17"/>
      <sheetName val="Analat_217"/>
      <sheetName val="Staff_Inti17"/>
      <sheetName val="main_summary17"/>
      <sheetName val="H_Satuan17"/>
      <sheetName val="Analisa_Upah_&amp;_Bahan_Plum17"/>
      <sheetName val="Bangunan_Utama17"/>
      <sheetName val="Master_1_017"/>
      <sheetName val="Harga_Bahan17"/>
      <sheetName val="Harga_ME_17"/>
      <sheetName val="Analisa_BOW17"/>
      <sheetName val="Analisa_Gabungan17"/>
      <sheetName val="Fire_Fighting17"/>
      <sheetName val="Item_Kompensasi17"/>
      <sheetName val="DAFTAR_HARGA17"/>
      <sheetName val="Daf_117"/>
      <sheetName val="Harga_bahan-117"/>
      <sheetName val="DETAIL_POS_12317"/>
      <sheetName val="UBA_RAB17"/>
      <sheetName val="HARGA_ALAT17"/>
      <sheetName val="HARGA_MATERIAL17"/>
      <sheetName val="B_U_ARC_BANG__UTAMA17"/>
      <sheetName val="Harga_S_Dasar_UNTUK_IDISI17"/>
      <sheetName val="Daftar_Harga_Sa18"/>
      <sheetName val="Analisa_218"/>
      <sheetName val="Mtd_JK18"/>
      <sheetName val="Mtd_JG18"/>
      <sheetName val="Analat_218"/>
      <sheetName val="Staff_Inti18"/>
      <sheetName val="main_summary18"/>
      <sheetName val="H_Satuan18"/>
      <sheetName val="Analisa_Upah_&amp;_Bahan_Plum18"/>
      <sheetName val="Bangunan_Utama18"/>
      <sheetName val="Master_1_018"/>
      <sheetName val="Harga_Bahan18"/>
      <sheetName val="Harga_ME_18"/>
      <sheetName val="Analisa_BOW18"/>
      <sheetName val="Analisa_Gabungan18"/>
      <sheetName val="Fire_Fighting18"/>
      <sheetName val="Item_Kompensasi18"/>
      <sheetName val="DAFTAR_HARGA18"/>
      <sheetName val="Daf_118"/>
      <sheetName val="Harga_bahan-118"/>
      <sheetName val="DETAIL_POS_12318"/>
      <sheetName val="UBA_RAB18"/>
      <sheetName val="HARGA_ALAT18"/>
      <sheetName val="HARGA_MATERIAL18"/>
      <sheetName val="B_U_ARC_BANG__UTAMA18"/>
      <sheetName val="Harga_S_Dasar_UNTUK_IDISI18"/>
      <sheetName val="Daftar_Harga_Sa20"/>
      <sheetName val="Analisa_220"/>
      <sheetName val="Mtd_JK20"/>
      <sheetName val="Mtd_JG20"/>
      <sheetName val="Analat_220"/>
      <sheetName val="Staff_Inti20"/>
      <sheetName val="main_summary20"/>
      <sheetName val="H_Satuan20"/>
      <sheetName val="Analisa_Upah_&amp;_Bahan_Plum20"/>
      <sheetName val="Bangunan_Utama20"/>
      <sheetName val="Master_1_020"/>
      <sheetName val="Harga_Bahan20"/>
      <sheetName val="Harga_ME_20"/>
      <sheetName val="Analisa_BOW20"/>
      <sheetName val="Analisa_Gabungan20"/>
      <sheetName val="Fire_Fighting20"/>
      <sheetName val="Item_Kompensasi20"/>
      <sheetName val="DAFTAR_HARGA20"/>
      <sheetName val="Daf_120"/>
      <sheetName val="Harga_bahan-120"/>
      <sheetName val="DETAIL_POS_12320"/>
      <sheetName val="UBA_RAB20"/>
      <sheetName val="HARGA_ALAT20"/>
      <sheetName val="HARGA_MATERIAL20"/>
      <sheetName val="B_U_ARC_BANG__UTAMA20"/>
      <sheetName val="Harga_S_Dasar_UNTUK_IDISI20"/>
      <sheetName val="Appendix 2(SatDas)"/>
      <sheetName val="hrg-sat.pek"/>
      <sheetName val="dataa"/>
      <sheetName val="BA.Just"/>
      <sheetName val="PERALATAN "/>
      <sheetName val="L-Mechanical"/>
      <sheetName val="RAB AR&amp;STR"/>
      <sheetName val="DAF-5"/>
      <sheetName val="Fill this out first___"/>
      <sheetName val="SchC"/>
      <sheetName val="SchA"/>
      <sheetName val="SewAlat"/>
      <sheetName val="SchB"/>
      <sheetName val="SchD"/>
      <sheetName val="Antek1"/>
      <sheetName val="Rinc__Harg_BHN1"/>
      <sheetName val="bill_3_91"/>
      <sheetName val="Rekap_Prelim1"/>
      <sheetName val="Rekap_Direct_Cost1"/>
      <sheetName val="Agregat_Halus_&amp;_Kasar1"/>
      <sheetName val="bahan_1"/>
      <sheetName val="upah_bahan_alat1"/>
      <sheetName val="analisa_K1"/>
      <sheetName val="Sat_Upah1"/>
      <sheetName val="Harga_Satuan1"/>
      <sheetName val="BoQ_1"/>
      <sheetName val="UPAH_BAHAN_1"/>
      <sheetName val="Harga_S_Dasar1"/>
      <sheetName val="Standby_Alat1"/>
      <sheetName val="HASAT_DASAR1"/>
      <sheetName val="harga_lokal1"/>
      <sheetName val="Harsat_Bahan1"/>
      <sheetName val="Rinc__Harg_BHN"/>
      <sheetName val="Rekap_Prelim"/>
      <sheetName val="Rekap_Direct_Cost"/>
      <sheetName val="Agregat_Halus_&amp;_Kasar"/>
      <sheetName val="bahan_"/>
      <sheetName val="upah_bahan_alat"/>
      <sheetName val="analisa_K"/>
      <sheetName val="Sat_Upah"/>
      <sheetName val="Harga_Satuan"/>
      <sheetName val="BoQ_"/>
      <sheetName val="UPAH_BAHAN_"/>
      <sheetName val="Harga_S_Dasar"/>
      <sheetName val="Standby_Alat"/>
      <sheetName val="HASAT_DASAR"/>
      <sheetName val="harga_lokal"/>
      <sheetName val="Harsat_Bahan"/>
      <sheetName val="Rinc__Harg_BHN2"/>
      <sheetName val="Balok_L_12"/>
      <sheetName val="bill_3_92"/>
      <sheetName val="Rekap_Prelim2"/>
      <sheetName val="Rekap_Direct_Cost2"/>
      <sheetName val="Agregat_Halus_&amp;_Kasar2"/>
      <sheetName val="bahan_2"/>
      <sheetName val="ANALISA_PEK_UMUM2"/>
      <sheetName val="upah_bahan_alat2"/>
      <sheetName val="analisa_K2"/>
      <sheetName val="Sat_Upah2"/>
      <sheetName val="Harga_Satuan2"/>
      <sheetName val="Sat_Bah___Up2"/>
      <sheetName val="REKAP_ARSITEKTUR_2"/>
      <sheetName val="Analisa_Baku_ME2"/>
      <sheetName val="DIV_12"/>
      <sheetName val="Daf_Bahan2"/>
      <sheetName val="BoQ_2"/>
      <sheetName val="UPAH_BAHAN_2"/>
      <sheetName val="Harga_S_Dasar2"/>
      <sheetName val="Standby_Alat2"/>
      <sheetName val="HASAT_DASAR2"/>
      <sheetName val="harga_lokal2"/>
      <sheetName val="Harsat_Bahan2"/>
      <sheetName val="extern"/>
      <sheetName val="TS (A3)"/>
      <sheetName val="Harga Bahan &amp; Upah"/>
      <sheetName val="URAIAN EE STRUKTUR"/>
      <sheetName val="B.U.A"/>
      <sheetName val="Div-6"/>
      <sheetName val="Div-4"/>
      <sheetName val="Div-8"/>
      <sheetName val="INDEX"/>
      <sheetName val="Rupa2"/>
      <sheetName val="Div-7"/>
      <sheetName val="SCH"/>
      <sheetName val="LAPIUT"/>
      <sheetName val="plint"/>
      <sheetName val="daftarbhn"/>
      <sheetName val="Quarry"/>
      <sheetName val="Rincian"/>
      <sheetName val="Embong-Malang"/>
      <sheetName val="Insts"/>
      <sheetName val="Budget"/>
      <sheetName val="BQ ARS"/>
      <sheetName val="Anal - Alat"/>
      <sheetName val="Upah,Bahan&amp;ALAT"/>
      <sheetName val="an.selatan"/>
      <sheetName val="an.tengah"/>
      <sheetName val="an.utara"/>
      <sheetName val="COVER BA (2)"/>
      <sheetName val="BA CCO"/>
      <sheetName val="PP"/>
      <sheetName val="PriceList"/>
      <sheetName val="BAG_2"/>
      <sheetName val="RAB (OK)"/>
      <sheetName val="Markup"/>
      <sheetName val="HRG BHN"/>
      <sheetName val="BQ-Structur"/>
      <sheetName val="Rekap RAP real (2)"/>
      <sheetName val="king"/>
      <sheetName val="HARGA BBM"/>
      <sheetName val="Analis Kusen 1 ESKALASI"/>
      <sheetName val="BAHAN &amp; ALAT "/>
      <sheetName val="Ahs.2"/>
      <sheetName val="Ahs.1"/>
      <sheetName val="Lamp-4 Sat-Das"/>
      <sheetName val="HARGA D.13-57"/>
      <sheetName val="Sheet"/>
      <sheetName val="bahan Paving 2009"/>
      <sheetName val="Analisa Paving 2009"/>
      <sheetName val="20-11-03"/>
      <sheetName val="PER-HP"/>
      <sheetName val="HarAlat"/>
      <sheetName val="Mat"/>
      <sheetName val="BOOKING FORM"/>
      <sheetName val="Penwrn"/>
      <sheetName val="Scd_RAB"/>
      <sheetName val="Analysis"/>
      <sheetName val="DCS"/>
      <sheetName val="mech"/>
      <sheetName val="ANALYSER"/>
      <sheetName val="Rupiah"/>
      <sheetName val="AHSrutin"/>
      <sheetName val="BQ.AC.FAN"/>
      <sheetName val="LISTRIK"/>
      <sheetName val="Unit Price M"/>
      <sheetName val="REF.ONLY"/>
      <sheetName val="rumus"/>
      <sheetName val="Daf-4"/>
      <sheetName val="Harsat Pekerjaan"/>
      <sheetName val="Harsat Upah"/>
      <sheetName val="RESUME"/>
      <sheetName val="MPB-01"/>
      <sheetName val="ANTEK"/>
      <sheetName val="uph"/>
      <sheetName val="610.04"/>
      <sheetName val="610.06"/>
      <sheetName val="610.07"/>
      <sheetName val="610.08"/>
      <sheetName val="RKP"/>
      <sheetName val="BK-PU"/>
      <sheetName val="Analisa RAP"/>
      <sheetName val="CekList"/>
      <sheetName val="Sch Tender"/>
      <sheetName val="Analisa RAB"/>
      <sheetName val="Telusur"/>
      <sheetName val="Terbilang"/>
      <sheetName val="HB "/>
      <sheetName val="D7(1)"/>
      <sheetName val="Rekapitulasi"/>
      <sheetName val="ANAL KOEF"/>
      <sheetName val="Hrg.Sat"/>
      <sheetName val="611"/>
      <sheetName val="!"/>
      <sheetName val="AHS LAA"/>
      <sheetName val="AHS SIPIL"/>
      <sheetName val="majuLantai 1"/>
      <sheetName val="sat dasar"/>
      <sheetName val="eklok"/>
      <sheetName val="am_al"/>
      <sheetName val="antr_kt"/>
      <sheetName val="Baik"/>
      <sheetName val="sp_dr"/>
      <sheetName val="kmnts"/>
      <sheetName val="perum"/>
      <sheetName val="Prop"/>
      <sheetName val="klmbg"/>
      <sheetName val="kt_kcl"/>
      <sheetName val="Rehab NAD"/>
      <sheetName val="pmbrdy"/>
      <sheetName val="metro"/>
      <sheetName val="desa"/>
      <sheetName val="batas"/>
      <sheetName val="stratgs"/>
      <sheetName val="tertinggal"/>
      <sheetName val="meterial"/>
      <sheetName val="upahtenaga"/>
      <sheetName val="Rkp Progres"/>
      <sheetName val="3_Anl"/>
      <sheetName val="F1771-V"/>
      <sheetName val="BUL"/>
      <sheetName val="부재치수입력"/>
      <sheetName val="DESCRIPTION"/>
      <sheetName val="hub"/>
      <sheetName val="escon"/>
      <sheetName val="Hargamat"/>
      <sheetName val="MT_an"/>
      <sheetName val="EQ_an"/>
      <sheetName val=" PE-F-42 MR 9 Manpower"/>
      <sheetName val="db"/>
      <sheetName val="div7"/>
      <sheetName val="TONG HOP VL-NC"/>
      <sheetName val="DONGIA"/>
      <sheetName val="Weight Bridge"/>
      <sheetName val="DIV1"/>
      <sheetName val="SGC-Rate"/>
      <sheetName val="List Doc"/>
      <sheetName val="Satuan Dasar"/>
      <sheetName val="Palikanci"/>
      <sheetName val="Meth "/>
      <sheetName val="total"/>
      <sheetName val="HARGADASAR"/>
      <sheetName val="Calcu 02"/>
      <sheetName val="Mk Minor"/>
      <sheetName val="Rekanan"/>
      <sheetName val="SITE-E"/>
      <sheetName val="HARIAN"/>
      <sheetName val="UMUR ALAT"/>
      <sheetName val="FAKTOR MODAL CRF"/>
      <sheetName val="DBKoef"/>
      <sheetName val="Formulir 7.6"/>
      <sheetName val="KEDUNG GOONG"/>
      <sheetName val="SBhn"/>
      <sheetName val="PPSTA-Binlola"/>
      <sheetName val="BAHAN 2017"/>
      <sheetName val="IMPORT"/>
      <sheetName val="Anal-APEK-owner"/>
      <sheetName val="Anal-SAT-owner"/>
      <sheetName val="Alat B"/>
      <sheetName val="Bahan B"/>
      <sheetName val="Upah B"/>
      <sheetName val="Por"/>
      <sheetName val="4.0 Comm"/>
      <sheetName val="3.0 Const-Indirect"/>
      <sheetName val="5.0 Spare Parts"/>
      <sheetName val="Du_lieu"/>
      <sheetName val="Material-mr"/>
      <sheetName val="ANA-C"/>
      <sheetName val="CAT_HRG"/>
      <sheetName val="Bag_1"/>
      <sheetName val="Bag_9"/>
      <sheetName val="Daftarharga"/>
      <sheetName val="No.2 Relok&amp;Rehab Jalan Masuk"/>
      <sheetName val="3.Terowongan pengelak"/>
      <sheetName val="4. Dam "/>
      <sheetName val="5 Spill_"/>
      <sheetName val="6 Outlet_"/>
      <sheetName val="9 Jalan Layanan_"/>
      <sheetName val="10. Bangunan_"/>
      <sheetName val="koefiesen"/>
      <sheetName val="bahan lokal"/>
      <sheetName val="alat-2"/>
      <sheetName val="an sipil"/>
      <sheetName val="12.FM-CF"/>
      <sheetName val="Upah&amp; Bahan"/>
      <sheetName val="Cut-Off"/>
      <sheetName val="harsat ars str"/>
      <sheetName val="lamp. 12"/>
      <sheetName val="Print-Analis ini"/>
      <sheetName val="4"/>
      <sheetName val="biaya persiapan"/>
      <sheetName val="INPUT HARIAN"/>
      <sheetName val="lamp4ae"/>
      <sheetName val="Lembar 122"/>
      <sheetName val="Lembar 1_2_2"/>
      <sheetName val="Analisa-Harga"/>
      <sheetName val="HSUB SARPRA"/>
      <sheetName val="DAFTAR BAHAN"/>
      <sheetName val="DAFTAR UPAH"/>
      <sheetName val="ISIAN (2)"/>
      <sheetName val="BEK-UP-OVERLEY"/>
      <sheetName val="sal &amp; galian"/>
      <sheetName val="LPA"/>
      <sheetName val="bahu jalan"/>
      <sheetName val="FORMARS"/>
      <sheetName val="RAPlenk"/>
      <sheetName val="DATA BASE"/>
      <sheetName val="DAF-KUAN"/>
      <sheetName val="Analisa E"/>
      <sheetName val="Hrg.Sat.Alat"/>
      <sheetName val="Hrg.Sat Bahan &amp; Upah"/>
      <sheetName val="Analisa K"/>
      <sheetName val="arab"/>
      <sheetName val="BAHAN &amp; ALAT"/>
      <sheetName val="Alat (print)"/>
      <sheetName val="Bahan (print)"/>
      <sheetName val="Sat~Bahu"/>
      <sheetName val="SAT-DAS"/>
      <sheetName val="Harga S Dasar UNTUK DIISI"/>
      <sheetName val="112-885"/>
      <sheetName val="Anl.+"/>
      <sheetName val="1"/>
      <sheetName val="ABP"/>
      <sheetName val="Penggunaan"/>
      <sheetName val="sat.pekerjaan"/>
      <sheetName val="4-Quarry"/>
      <sheetName val="Analisa HSP"/>
      <sheetName val="TENAGA"/>
      <sheetName val="BAG-2"/>
      <sheetName val="Sheet3"/>
      <sheetName val="BIL"/>
      <sheetName val="ERL 30"/>
      <sheetName val="analis Wng"/>
      <sheetName val="Rinc__Harg_BHN3"/>
      <sheetName val="ANALISA_PEK_UMUM3"/>
      <sheetName val="Sat_Bah___Up3"/>
      <sheetName val="REKAP_ARSITEKTUR_3"/>
      <sheetName val="Analisa_Baku_ME3"/>
      <sheetName val="DIV_13"/>
      <sheetName val="Daf_Bahan3"/>
      <sheetName val="BoQ_3"/>
      <sheetName val="UPAH_BAHAN_3"/>
      <sheetName val="Harga_S_Dasar3"/>
      <sheetName val="Standby_Alat3"/>
      <sheetName val="Sat_Upah3"/>
      <sheetName val="Harga_Satuan3"/>
      <sheetName val="Balok_L_13"/>
      <sheetName val="bill_3_93"/>
      <sheetName val="RKP_PLUMBING"/>
      <sheetName val="Paint_Type_B"/>
      <sheetName val="Spec_ME"/>
      <sheetName val="Hrg_Upah_Bhn"/>
      <sheetName val="Input_Data"/>
      <sheetName val="Rekap_Prelim3"/>
      <sheetName val="Rekap_Direct_Cost3"/>
      <sheetName val="Agregat_Halus_&amp;_Kasar3"/>
      <sheetName val="bahan_3"/>
      <sheetName val="PASAR+_TERMINAL"/>
      <sheetName val="Analisa_Upah___Bahan_Plum"/>
      <sheetName val="BAHAN_&amp;_UPAH"/>
      <sheetName val="Eval_TW_I_2014"/>
      <sheetName val="Prognosa_2014"/>
      <sheetName val="3__KONTRAK(stu)"/>
      <sheetName val="Analisa_Harga_Satuan"/>
      <sheetName val="Pemakaian_besi"/>
      <sheetName val="Ind_MP_Sch_"/>
      <sheetName val="BQ-_Cawang_-_MRI"/>
      <sheetName val="basic_price"/>
      <sheetName val="HASAT_DASAR3"/>
      <sheetName val="ANALISA_HARGA_SAT_"/>
      <sheetName val="time_shedule"/>
      <sheetName val="SCHEDULE_TENAGA"/>
      <sheetName val="harga_lokal3"/>
      <sheetName val="Harsat_Bahan3"/>
      <sheetName val="upah_bahan_alat3"/>
      <sheetName val="analisa_K3"/>
      <sheetName val="DRUP_(ASLI)2"/>
      <sheetName val="harga_upah"/>
      <sheetName val="10_PERPUST"/>
      <sheetName val="11_DEKAN"/>
      <sheetName val="12_MASJID"/>
      <sheetName val="13_ASRAMA"/>
      <sheetName val="2_FAK_hutan"/>
      <sheetName val="3_F_TEKKOM"/>
      <sheetName val="4_F_T_PRODI"/>
      <sheetName val="5_F_TARBIYAH"/>
      <sheetName val="6_F_SYARIAH"/>
      <sheetName val="7_F__SASTRA"/>
      <sheetName val="8_PASCASARJANA"/>
      <sheetName val="9_REKTORAT"/>
      <sheetName val="1_FAK_DIDIK"/>
      <sheetName val="HARGA_BAHAN&amp;upah"/>
      <sheetName val="HARGA_DASAR"/>
      <sheetName val="upah_bahan"/>
      <sheetName val="kurva_S"/>
      <sheetName val="BoQ_vo"/>
      <sheetName val="1_A"/>
      <sheetName val="1_B_"/>
      <sheetName val="1_C"/>
      <sheetName val="2_A"/>
      <sheetName val="3_A"/>
      <sheetName val="3_B"/>
      <sheetName val="4_B"/>
      <sheetName val="Kuantitas_&amp;_Harga"/>
      <sheetName val="DATA_BASE"/>
      <sheetName val="bhn_"/>
      <sheetName val="Analisa_E"/>
      <sheetName val="Hrg_Sat_Alat"/>
      <sheetName val="Hrg_Sat_Bahan_&amp;_Upah"/>
      <sheetName val="MASTER_BAHAN_ME"/>
      <sheetName val="LAP__MINGG"/>
      <sheetName val="BAHAN_&amp;_ALAT"/>
      <sheetName val="Rehab_NAD"/>
      <sheetName val="DHSD"/>
      <sheetName val="Gradasi_wc2"/>
      <sheetName val="Form_A"/>
      <sheetName val="Data_Alat"/>
      <sheetName val="Daf_Alat"/>
      <sheetName val="RAB_THP1"/>
      <sheetName val="RAB_TOTAL"/>
      <sheetName val="EXT_23-05-2013"/>
      <sheetName val="Master_Edit"/>
      <sheetName val="Cash_Flow_bulanan"/>
      <sheetName val="Analisa_ME_"/>
      <sheetName val="Direct_Cost"/>
      <sheetName val="ANAL_BOW"/>
      <sheetName val="SHEET_PIE_&amp;_MINI_PILE"/>
      <sheetName val="HARGA_ME"/>
      <sheetName val="Lamp_2,3&amp;4"/>
      <sheetName val="abk_1-14"/>
      <sheetName val="Sec_I_ML"/>
      <sheetName val="Rekap-Alat"/>
      <sheetName val="Div.4 Pek.Penutup lantai&amp;ding"/>
      <sheetName val="H_S_BAHAN"/>
      <sheetName val="bukan PNS"/>
      <sheetName val="Ai"/>
      <sheetName val="MPEL"/>
      <sheetName val="HDM"/>
      <sheetName val="MTD"/>
      <sheetName val="HDA"/>
      <sheetName val="HDU"/>
      <sheetName val="F1771-II"/>
      <sheetName val="F1771-III"/>
      <sheetName val="URTEK"/>
      <sheetName val="HSD bhn"/>
      <sheetName val="BGN PENUNJANG"/>
      <sheetName val="Harga Sat Dasar"/>
      <sheetName val="UNIT-PRICE"/>
      <sheetName val="List Plant"/>
      <sheetName val="AnMobilisasi"/>
      <sheetName val="BAHAN1"/>
      <sheetName val="Tukang"/>
      <sheetName val="Pemancangan"/>
      <sheetName val="Sheet2"/>
      <sheetName val="BIAYA alat"/>
      <sheetName val="Anal_Pek"/>
      <sheetName val="Daftar Borongan Tenaga"/>
      <sheetName val="meth hsl nego"/>
      <sheetName val="R.A.B."/>
      <sheetName val="SUMBER"/>
      <sheetName val="UPAH&amp;BHN"/>
      <sheetName val="upah &amp; bahan"/>
      <sheetName val="dt"/>
      <sheetName val="CUACA"/>
      <sheetName val="U,B"/>
      <sheetName val="HSBU-2004"/>
      <sheetName val="RANGE BAHAN"/>
      <sheetName val="Cover Daf-2"/>
      <sheetName val="Tie Beam GN"/>
      <sheetName val="Tangga GN"/>
      <sheetName val="SAT-BHN"/>
      <sheetName val="harga "/>
      <sheetName val="PAD_F"/>
      <sheetName val="Cover (x)"/>
      <sheetName val="Cor Apt"/>
      <sheetName val="rab me (by owner) "/>
      <sheetName val="BQ (by owner)"/>
      <sheetName val="rab me (fisik)"/>
      <sheetName val="Balok"/>
      <sheetName val="PC"/>
      <sheetName val="DIV7-BM"/>
      <sheetName val="Lamp NRC Item (4)"/>
      <sheetName val="ahs_utama"/>
      <sheetName val="met mpu"/>
      <sheetName val="compaction"/>
      <sheetName val="HS"/>
      <sheetName val="SDM"/>
      <sheetName val="prd01-6"/>
      <sheetName val="6106"/>
      <sheetName val="Hsatuan-OK"/>
      <sheetName val="MAP-Prog"/>
      <sheetName val="BoQ Total_lama"/>
      <sheetName val="ANSTRUK"/>
      <sheetName val="Meth"/>
      <sheetName val="AN-E"/>
      <sheetName val="bhn_upah"/>
      <sheetName val="HSBU ANA"/>
      <sheetName val="Galian 1"/>
      <sheetName val="RBP1"/>
      <sheetName val="RBP2"/>
      <sheetName val="bank"/>
      <sheetName val="BL"/>
      <sheetName val="BTL"/>
      <sheetName val="gaji"/>
      <sheetName val="Analisa pek. pas &amp; beton"/>
      <sheetName val="Analisa pek. galian"/>
      <sheetName val="Analisa pek. pas atap"/>
      <sheetName val="DHU&amp;B"/>
      <sheetName val="Dasar2"/>
      <sheetName val="SAT. PEK"/>
      <sheetName val="LAMA (wilayah 4)"/>
      <sheetName val="Breakdown"/>
      <sheetName val="ENC.14"/>
      <sheetName val="DATA-ALAT"/>
      <sheetName val="H_bahan"/>
      <sheetName val="AN. TAMPL"/>
      <sheetName val="Concrete"/>
      <sheetName val="NAME"/>
      <sheetName val="Anl"/>
      <sheetName val="Anal_lsg"/>
      <sheetName val="DaftarAn"/>
      <sheetName val="SEMANAN"/>
      <sheetName val="BKPM"/>
      <sheetName val="Rekap "/>
      <sheetName val="Hrg Satuan"/>
      <sheetName val="DAF.ALAT"/>
      <sheetName val="DHS"/>
      <sheetName val="an-aspal"/>
      <sheetName val="dayvol WEDI"/>
      <sheetName val="dayvol adibarat"/>
      <sheetName val="ERET"/>
      <sheetName val="SKh.1.7.16.1.(3)"/>
      <sheetName val="DivVI"/>
      <sheetName val="S_Suramadu"/>
      <sheetName val="Analisa (ok)"/>
      <sheetName val="tgl"/>
      <sheetName val="Analisa Sat"/>
      <sheetName val="A Bantu"/>
      <sheetName val="DATA-BOQ"/>
      <sheetName val="5-Analisa Peralatan"/>
      <sheetName val="Alatt"/>
      <sheetName val="D6-1b"/>
      <sheetName val="6b"/>
      <sheetName val="SPL"/>
      <sheetName val="Rekap ANL"/>
      <sheetName val="base(r1)"/>
      <sheetName val="B.T"/>
      <sheetName val="ANALHASA"/>
      <sheetName val="c"/>
      <sheetName val="HRG BAHAN _ UPAH okk"/>
      <sheetName val="Cashflow_ref"/>
      <sheetName val="Perm. Test"/>
      <sheetName val="DAF_7"/>
      <sheetName val="Analisa_pre1"/>
      <sheetName val="Analisa_Harsat1"/>
      <sheetName val="D_79"/>
      <sheetName val="D_81"/>
      <sheetName val="D_82"/>
      <sheetName val="D_83"/>
      <sheetName val="D_84"/>
      <sheetName val="D_85"/>
      <sheetName val="D_86"/>
      <sheetName val="D_87"/>
      <sheetName val="D_88"/>
      <sheetName val="D_89"/>
      <sheetName val="D_92"/>
      <sheetName val="D_93"/>
      <sheetName val="D_94"/>
      <sheetName val="D_95"/>
      <sheetName val="D_96"/>
      <sheetName val="TE_TS_FA_LAN_MATV"/>
      <sheetName val="bahan_upah"/>
      <sheetName val="UP MINOR"/>
      <sheetName val="Analisa Sipil"/>
      <sheetName val="ph"/>
      <sheetName val="Koef"/>
      <sheetName val="k341k612"/>
      <sheetName val="HAR 1"/>
      <sheetName val="Div.7.7.2"/>
      <sheetName val="D. Upah .new"/>
      <sheetName val="dsr"/>
      <sheetName val="divI"/>
      <sheetName val="SDI LASIANA"/>
      <sheetName val="HM.MEK."/>
      <sheetName val="Factor"/>
      <sheetName val="BOW"/>
      <sheetName val="HARGA SAT"/>
      <sheetName val="L 1"/>
      <sheetName val="data2"/>
      <sheetName val="RUMUS TERBILANG"/>
      <sheetName val="Konfirm"/>
      <sheetName val="Besi Profil"/>
      <sheetName val="RAB 2007"/>
      <sheetName val="Anls Hrg Sat"/>
      <sheetName val="ANK"/>
      <sheetName val="Up+Bh+Alt"/>
      <sheetName val="upahtenaga &amp; bahan"/>
      <sheetName val="Upah Bahan Alat"/>
      <sheetName val="rk_an_k"/>
      <sheetName val="dft-harga"/>
      <sheetName val="Tabels"/>
      <sheetName val="Aggr"/>
      <sheetName val="Daftar Upah_Material_Alat"/>
      <sheetName val="7"/>
      <sheetName val="Lamp2HS"/>
      <sheetName val="rekap (2)"/>
      <sheetName val="MU"/>
      <sheetName val="DAF.TUL"/>
      <sheetName val="Rekap Biaya"/>
      <sheetName val="3-ANALISA "/>
      <sheetName val="Agregat Kasar+ Halus "/>
      <sheetName val="GAMBAR"/>
      <sheetName val="B.O"/>
      <sheetName val="UPAH + ALAT"/>
      <sheetName val="MET"/>
      <sheetName val="MATERIAL ANALISA"/>
      <sheetName val="Div 9 - Harian"/>
      <sheetName val="faktor"/>
      <sheetName val="AnBhn Rtn"/>
      <sheetName val="RK"/>
      <sheetName val="Rinc__Harg_BHN4"/>
      <sheetName val="ANALISA_PEK_UMUM4"/>
      <sheetName val="REKAP_ARSITEKTUR_4"/>
      <sheetName val="Analisa_Baku_ME4"/>
      <sheetName val="DIV_14"/>
      <sheetName val="Standby_Alat4"/>
      <sheetName val="Sat_Bah___Up4"/>
      <sheetName val="Daf_Bahan4"/>
      <sheetName val="BoQ_4"/>
      <sheetName val="UPAH_BAHAN_4"/>
      <sheetName val="Harga_S_Dasar4"/>
      <sheetName val="Sat_Upah4"/>
      <sheetName val="Harga_Satuan4"/>
      <sheetName val="Balok_L_14"/>
      <sheetName val="bill_3_94"/>
      <sheetName val="RKP_PLUMBING1"/>
      <sheetName val="Paint_Type_B1"/>
      <sheetName val="Spec_ME1"/>
      <sheetName val="Hrg_Upah_Bhn1"/>
      <sheetName val="Input_Data1"/>
      <sheetName val="Rekap_Prelim4"/>
      <sheetName val="Rekap_Direct_Cost4"/>
      <sheetName val="Agregat_Halus_&amp;_Kasar4"/>
      <sheetName val="bahan_4"/>
      <sheetName val="PASAR+_TERMINAL1"/>
      <sheetName val="Analisa_Upah___Bahan_Plum1"/>
      <sheetName val="BAHAN_&amp;_UPAH1"/>
      <sheetName val="Eval_TW_I_20141"/>
      <sheetName val="Prognosa_20141"/>
      <sheetName val="3__KONTRAK(stu)1"/>
      <sheetName val="Analisa_Harga_Satuan1"/>
      <sheetName val="Pemakaian_besi1"/>
      <sheetName val="Ind_MP_Sch_1"/>
      <sheetName val="BQ-_Cawang_-_MRI1"/>
      <sheetName val="basic_price1"/>
      <sheetName val="HASAT_DASAR4"/>
      <sheetName val="ANALISA_HARGA_SAT_1"/>
      <sheetName val="time_shedule1"/>
      <sheetName val="SCHEDULE_TENAGA1"/>
      <sheetName val="harga_lokal4"/>
      <sheetName val="Harsat_Bahan4"/>
      <sheetName val="upah_bahan_alat4"/>
      <sheetName val="analisa_K4"/>
      <sheetName val="DRUP_(ASLI)3"/>
      <sheetName val="harga_upah1"/>
      <sheetName val="10_PERPUST1"/>
      <sheetName val="11_DEKAN1"/>
      <sheetName val="12_MASJID1"/>
      <sheetName val="13_ASRAMA1"/>
      <sheetName val="2_FAK_hutan1"/>
      <sheetName val="3_F_TEKKOM1"/>
      <sheetName val="4_F_T_PRODI1"/>
      <sheetName val="5_F_TARBIYAH1"/>
      <sheetName val="6_F_SYARIAH1"/>
      <sheetName val="7_F__SASTRA1"/>
      <sheetName val="8_PASCASARJANA1"/>
      <sheetName val="9_REKTORAT1"/>
      <sheetName val="1_FAK_DIDIK1"/>
      <sheetName val="HARGA_BAHAN&amp;upah1"/>
      <sheetName val="HARGA_DASAR1"/>
      <sheetName val="upah_bahan1"/>
      <sheetName val="kurva_S1"/>
      <sheetName val="BoQ_vo1"/>
      <sheetName val="1_A1"/>
      <sheetName val="1_B_1"/>
      <sheetName val="1_C1"/>
      <sheetName val="2_A1"/>
      <sheetName val="3_A1"/>
      <sheetName val="3_B1"/>
      <sheetName val="4_B1"/>
      <sheetName val="Kuantitas_&amp;_Harga1"/>
      <sheetName val="DATA_BASE1"/>
      <sheetName val="bhn_1"/>
      <sheetName val="Analisa_E1"/>
      <sheetName val="Hrg_Sat_Alat1"/>
      <sheetName val="Hrg_Sat_Bahan_&amp;_Upah1"/>
      <sheetName val="MASTER_BAHAN_ME1"/>
      <sheetName val="LAP__MINGG1"/>
      <sheetName val="BAHAN_&amp;_ALAT1"/>
      <sheetName val="Rehab_NAD1"/>
      <sheetName val="Gradasi_wc21"/>
      <sheetName val="Form_A1"/>
      <sheetName val="Data_Alat1"/>
      <sheetName val="Daf_Alat1"/>
      <sheetName val="RAB_THP11"/>
      <sheetName val="RAB_TOTAL1"/>
      <sheetName val="EXT_23-05-20131"/>
      <sheetName val="Master_Edit1"/>
      <sheetName val="Cash_Flow_bulanan1"/>
      <sheetName val="Analisa_ME_1"/>
      <sheetName val="Direct_Cost1"/>
      <sheetName val="ANAL_BOW1"/>
      <sheetName val="SHEET_PIE_&amp;_MINI_PILE1"/>
      <sheetName val="HARGA_ME1"/>
      <sheetName val="Lamp_2,3&amp;41"/>
      <sheetName val="abk_1-141"/>
      <sheetName val="Sec_I_ML1"/>
      <sheetName val="Rinc__Harg_BHN6"/>
      <sheetName val="ANALISA_PEK_UMUM6"/>
      <sheetName val="REKAP_ARSITEKTUR_6"/>
      <sheetName val="Analisa_Baku_ME6"/>
      <sheetName val="DIV_16"/>
      <sheetName val="Standby_Alat6"/>
      <sheetName val="Sat_Bah___Up6"/>
      <sheetName val="Daf_Bahan6"/>
      <sheetName val="BoQ_6"/>
      <sheetName val="UPAH_BAHAN_6"/>
      <sheetName val="Harga_S_Dasar6"/>
      <sheetName val="Sat_Upah6"/>
      <sheetName val="Harga_Satuan6"/>
      <sheetName val="Balok_L_16"/>
      <sheetName val="bill_3_96"/>
      <sheetName val="Analisa_pre3"/>
      <sheetName val="Analisa_Harsat3"/>
      <sheetName val="RKP_PLUMBING3"/>
      <sheetName val="Paint_Type_B3"/>
      <sheetName val="Spec_ME3"/>
      <sheetName val="Hrg_Upah_Bhn3"/>
      <sheetName val="Input_Data3"/>
      <sheetName val="Rekap_Prelim6"/>
      <sheetName val="Rekap_Direct_Cost6"/>
      <sheetName val="Agregat_Halus_&amp;_Kasar6"/>
      <sheetName val="bahan_6"/>
      <sheetName val="PASAR+_TERMINAL3"/>
      <sheetName val="Analisa_Upah___Bahan_Plum3"/>
      <sheetName val="BAHAN_&amp;_UPAH3"/>
      <sheetName val="Eval_TW_I_20143"/>
      <sheetName val="Prognosa_20143"/>
      <sheetName val="3__KONTRAK(stu)3"/>
      <sheetName val="Analisa_Harga_Satuan3"/>
      <sheetName val="Pemakaian_besi3"/>
      <sheetName val="Ind_MP_Sch_3"/>
      <sheetName val="BQ-_Cawang_-_MRI3"/>
      <sheetName val="basic_price3"/>
      <sheetName val="HASAT_DASAR6"/>
      <sheetName val="ANALISA_HARGA_SAT_3"/>
      <sheetName val="time_shedule3"/>
      <sheetName val="SCHEDULE_TENAGA3"/>
      <sheetName val="harga_lokal6"/>
      <sheetName val="Harsat_Bahan6"/>
      <sheetName val="upah_bahan_alat6"/>
      <sheetName val="analisa_K6"/>
      <sheetName val="DRUP_(ASLI)5"/>
      <sheetName val="harga_upah3"/>
      <sheetName val="10_PERPUST3"/>
      <sheetName val="11_DEKAN3"/>
      <sheetName val="12_MASJID3"/>
      <sheetName val="13_ASRAMA3"/>
      <sheetName val="2_FAK_hutan3"/>
      <sheetName val="3_F_TEKKOM3"/>
      <sheetName val="4_F_T_PRODI3"/>
      <sheetName val="5_F_TARBIYAH3"/>
      <sheetName val="6_F_SYARIAH3"/>
      <sheetName val="7_F__SASTRA3"/>
      <sheetName val="8_PASCASARJANA3"/>
      <sheetName val="9_REKTORAT3"/>
      <sheetName val="1_FAK_DIDIK3"/>
      <sheetName val="HARGA_BAHAN&amp;upah3"/>
      <sheetName val="HARGA_DASAR3"/>
      <sheetName val="upah_bahan3"/>
      <sheetName val="kurva_S3"/>
      <sheetName val="BoQ_vo3"/>
      <sheetName val="1_A3"/>
      <sheetName val="1_B_3"/>
      <sheetName val="1_C3"/>
      <sheetName val="2_A3"/>
      <sheetName val="3_A3"/>
      <sheetName val="3_B3"/>
      <sheetName val="4_B3"/>
      <sheetName val="Kuantitas_&amp;_Harga3"/>
      <sheetName val="DATA_BASE3"/>
      <sheetName val="bhn_3"/>
      <sheetName val="Analisa_E3"/>
      <sheetName val="Hrg_Sat_Alat3"/>
      <sheetName val="Hrg_Sat_Bahan_&amp;_Upah3"/>
      <sheetName val="MASTER_BAHAN_ME3"/>
      <sheetName val="LAP__MINGG3"/>
      <sheetName val="BAHAN_&amp;_ALAT3"/>
      <sheetName val="Rehab_NAD3"/>
      <sheetName val="Gradasi_wc23"/>
      <sheetName val="Form_A3"/>
      <sheetName val="Data_Alat3"/>
      <sheetName val="Daf_Alat3"/>
      <sheetName val="RAB_THP13"/>
      <sheetName val="RAB_TOTAL3"/>
      <sheetName val="EXT_23-05-20133"/>
      <sheetName val="Master_Edit3"/>
      <sheetName val="Cash_Flow_bulanan3"/>
      <sheetName val="Analisa_ME_3"/>
      <sheetName val="Direct_Cost3"/>
      <sheetName val="ANAL_BOW3"/>
      <sheetName val="SHEET_PIE_&amp;_MINI_PILE3"/>
      <sheetName val="HARGA_ME3"/>
      <sheetName val="Lamp_2,3&amp;43"/>
      <sheetName val="abk_1-143"/>
      <sheetName val="Sec_I_ML3"/>
      <sheetName val="Rinc__Harg_BHN5"/>
      <sheetName val="ANALISA_PEK_UMUM5"/>
      <sheetName val="REKAP_ARSITEKTUR_5"/>
      <sheetName val="Analisa_Baku_ME5"/>
      <sheetName val="DIV_15"/>
      <sheetName val="Standby_Alat5"/>
      <sheetName val="Sat_Bah___Up5"/>
      <sheetName val="Daf_Bahan5"/>
      <sheetName val="BoQ_5"/>
      <sheetName val="UPAH_BAHAN_5"/>
      <sheetName val="Harga_S_Dasar5"/>
      <sheetName val="Sat_Upah5"/>
      <sheetName val="Harga_Satuan5"/>
      <sheetName val="Balok_L_15"/>
      <sheetName val="bill_3_95"/>
      <sheetName val="Analisa_pre2"/>
      <sheetName val="Analisa_Harsat2"/>
      <sheetName val="RKP_PLUMBING2"/>
      <sheetName val="Paint_Type_B2"/>
      <sheetName val="Spec_ME2"/>
      <sheetName val="Hrg_Upah_Bhn2"/>
      <sheetName val="Input_Data2"/>
      <sheetName val="Rekap_Prelim5"/>
      <sheetName val="Rekap_Direct_Cost5"/>
      <sheetName val="Agregat_Halus_&amp;_Kasar5"/>
      <sheetName val="bahan_5"/>
      <sheetName val="PASAR+_TERMINAL2"/>
      <sheetName val="Analisa_Upah___Bahan_Plum2"/>
      <sheetName val="BAHAN_&amp;_UPAH2"/>
      <sheetName val="Eval_TW_I_20142"/>
      <sheetName val="Prognosa_20142"/>
      <sheetName val="3__KONTRAK(stu)2"/>
      <sheetName val="Analisa_Harga_Satuan2"/>
      <sheetName val="Pemakaian_besi2"/>
      <sheetName val="Ind_MP_Sch_2"/>
      <sheetName val="BQ-_Cawang_-_MRI2"/>
      <sheetName val="basic_price2"/>
      <sheetName val="HASAT_DASAR5"/>
      <sheetName val="ANALISA_HARGA_SAT_2"/>
      <sheetName val="time_shedule2"/>
      <sheetName val="SCHEDULE_TENAGA2"/>
      <sheetName val="harga_lokal5"/>
      <sheetName val="Harsat_Bahan5"/>
      <sheetName val="upah_bahan_alat5"/>
      <sheetName val="analisa_K5"/>
      <sheetName val="DRUP_(ASLI)4"/>
      <sheetName val="harga_upah2"/>
      <sheetName val="10_PERPUST2"/>
      <sheetName val="11_DEKAN2"/>
      <sheetName val="12_MASJID2"/>
      <sheetName val="13_ASRAMA2"/>
      <sheetName val="2_FAK_hutan2"/>
      <sheetName val="3_F_TEKKOM2"/>
      <sheetName val="4_F_T_PRODI2"/>
      <sheetName val="5_F_TARBIYAH2"/>
      <sheetName val="6_F_SYARIAH2"/>
      <sheetName val="7_F__SASTRA2"/>
      <sheetName val="8_PASCASARJANA2"/>
      <sheetName val="9_REKTORAT2"/>
      <sheetName val="1_FAK_DIDIK2"/>
      <sheetName val="HARGA_BAHAN&amp;upah2"/>
      <sheetName val="HARGA_DASAR2"/>
      <sheetName val="upah_bahan2"/>
      <sheetName val="kurva_S2"/>
      <sheetName val="BoQ_vo2"/>
      <sheetName val="1_A2"/>
      <sheetName val="1_B_2"/>
      <sheetName val="1_C2"/>
      <sheetName val="2_A2"/>
      <sheetName val="3_A2"/>
      <sheetName val="3_B2"/>
      <sheetName val="4_B2"/>
      <sheetName val="Kuantitas_&amp;_Harga2"/>
      <sheetName val="DATA_BASE2"/>
      <sheetName val="bhn_2"/>
      <sheetName val="Analisa_E2"/>
      <sheetName val="Hrg_Sat_Alat2"/>
      <sheetName val="Hrg_Sat_Bahan_&amp;_Upah2"/>
      <sheetName val="MASTER_BAHAN_ME2"/>
      <sheetName val="LAP__MINGG2"/>
      <sheetName val="BAHAN_&amp;_ALAT2"/>
      <sheetName val="Rehab_NAD2"/>
      <sheetName val="Gradasi_wc22"/>
      <sheetName val="Form_A2"/>
      <sheetName val="Data_Alat2"/>
      <sheetName val="Daf_Alat2"/>
      <sheetName val="RAB_THP12"/>
      <sheetName val="RAB_TOTAL2"/>
      <sheetName val="EXT_23-05-20132"/>
      <sheetName val="Master_Edit2"/>
      <sheetName val="Cash_Flow_bulanan2"/>
      <sheetName val="Analisa_ME_2"/>
      <sheetName val="Direct_Cost2"/>
      <sheetName val="ANAL_BOW2"/>
      <sheetName val="SHEET_PIE_&amp;_MINI_PILE2"/>
      <sheetName val="HARGA_ME2"/>
      <sheetName val="Lamp_2,3&amp;42"/>
      <sheetName val="abk_1-142"/>
      <sheetName val="Sec_I_ML2"/>
      <sheetName val="Rinc__Harg_BHN7"/>
      <sheetName val="ANALISA_PEK_UMUM7"/>
      <sheetName val="REKAP_ARSITEKTUR_7"/>
      <sheetName val="Analisa_Baku_ME7"/>
      <sheetName val="DIV_17"/>
      <sheetName val="Standby_Alat7"/>
      <sheetName val="Sat_Bah___Up7"/>
      <sheetName val="Daf_Bahan7"/>
      <sheetName val="BoQ_7"/>
      <sheetName val="UPAH_BAHAN_7"/>
      <sheetName val="Harga_S_Dasar7"/>
      <sheetName val="Sat_Upah7"/>
      <sheetName val="Harga_Satuan7"/>
      <sheetName val="Balok_L_17"/>
      <sheetName val="bill_3_97"/>
      <sheetName val="Analisa_pre4"/>
      <sheetName val="Analisa_Harsat4"/>
      <sheetName val="RKP_PLUMBING4"/>
      <sheetName val="Paint_Type_B4"/>
      <sheetName val="Spec_ME4"/>
      <sheetName val="Hrg_Upah_Bhn4"/>
      <sheetName val="Input_Data4"/>
      <sheetName val="Rekap_Prelim7"/>
      <sheetName val="Rekap_Direct_Cost7"/>
      <sheetName val="Agregat_Halus_&amp;_Kasar7"/>
      <sheetName val="bahan_7"/>
      <sheetName val="PASAR+_TERMINAL4"/>
      <sheetName val="Analisa_Upah___Bahan_Plum4"/>
      <sheetName val="BAHAN_&amp;_UPAH4"/>
      <sheetName val="Eval_TW_I_20144"/>
      <sheetName val="Prognosa_20144"/>
      <sheetName val="3__KONTRAK(stu)4"/>
      <sheetName val="Analisa_Harga_Satuan4"/>
      <sheetName val="Pemakaian_besi4"/>
      <sheetName val="Ind_MP_Sch_4"/>
      <sheetName val="BQ-_Cawang_-_MRI4"/>
      <sheetName val="basic_price4"/>
      <sheetName val="HASAT_DASAR7"/>
      <sheetName val="ANALISA_HARGA_SAT_4"/>
      <sheetName val="time_shedule4"/>
      <sheetName val="SCHEDULE_TENAGA4"/>
      <sheetName val="harga_lokal7"/>
      <sheetName val="Harsat_Bahan7"/>
      <sheetName val="upah_bahan_alat7"/>
      <sheetName val="analisa_K7"/>
      <sheetName val="DRUP_(ASLI)6"/>
      <sheetName val="harga_upah4"/>
      <sheetName val="10_PERPUST4"/>
      <sheetName val="11_DEKAN4"/>
      <sheetName val="12_MASJID4"/>
      <sheetName val="13_ASRAMA4"/>
      <sheetName val="2_FAK_hutan4"/>
      <sheetName val="3_F_TEKKOM4"/>
      <sheetName val="4_F_T_PRODI4"/>
      <sheetName val="5_F_TARBIYAH4"/>
      <sheetName val="6_F_SYARIAH4"/>
      <sheetName val="7_F__SASTRA4"/>
      <sheetName val="8_PASCASARJANA4"/>
      <sheetName val="9_REKTORAT4"/>
      <sheetName val="1_FAK_DIDIK4"/>
      <sheetName val="HARGA_BAHAN&amp;upah4"/>
      <sheetName val="HARGA_DASAR4"/>
      <sheetName val="upah_bahan4"/>
      <sheetName val="kurva_S4"/>
      <sheetName val="BoQ_vo4"/>
      <sheetName val="1_A4"/>
      <sheetName val="1_B_4"/>
      <sheetName val="1_C4"/>
      <sheetName val="2_A4"/>
      <sheetName val="3_A4"/>
      <sheetName val="3_B4"/>
      <sheetName val="4_B4"/>
      <sheetName val="Kuantitas_&amp;_Harga4"/>
      <sheetName val="DATA_BASE4"/>
      <sheetName val="bhn_4"/>
      <sheetName val="Analisa_E4"/>
      <sheetName val="Hrg_Sat_Alat4"/>
      <sheetName val="Hrg_Sat_Bahan_&amp;_Upah4"/>
      <sheetName val="MASTER_BAHAN_ME4"/>
      <sheetName val="LAP__MINGG4"/>
      <sheetName val="BAHAN_&amp;_ALAT4"/>
      <sheetName val="Rehab_NAD4"/>
      <sheetName val="Gradasi_wc24"/>
      <sheetName val="Form_A4"/>
      <sheetName val="Data_Alat4"/>
      <sheetName val="Daf_Alat4"/>
      <sheetName val="RAB_THP14"/>
      <sheetName val="RAB_TOTAL4"/>
      <sheetName val="EXT_23-05-20134"/>
      <sheetName val="Master_Edit4"/>
      <sheetName val="Cash_Flow_bulanan4"/>
      <sheetName val="Analisa_ME_4"/>
      <sheetName val="Direct_Cost4"/>
      <sheetName val="ANAL_BOW4"/>
      <sheetName val="SHEET_PIE_&amp;_MINI_PILE4"/>
      <sheetName val="HARGA_ME4"/>
      <sheetName val="Lamp_2,3&amp;44"/>
      <sheetName val="abk_1-144"/>
      <sheetName val="Sec_I_ML4"/>
      <sheetName val="Rinc__Harg_BHN8"/>
      <sheetName val="ANALISA_PEK_UMUM8"/>
      <sheetName val="REKAP_ARSITEKTUR_8"/>
      <sheetName val="Analisa_Baku_ME8"/>
      <sheetName val="DIV_18"/>
      <sheetName val="Standby_Alat8"/>
      <sheetName val="Sat_Bah___Up8"/>
      <sheetName val="Daf_Bahan8"/>
      <sheetName val="BoQ_8"/>
      <sheetName val="UPAH_BAHAN_8"/>
      <sheetName val="Harga_S_Dasar8"/>
      <sheetName val="Sat_Upah8"/>
      <sheetName val="Harga_Satuan8"/>
      <sheetName val="Balok_L_18"/>
      <sheetName val="bill_3_98"/>
      <sheetName val="Analisa_pre5"/>
      <sheetName val="Analisa_Harsat5"/>
      <sheetName val="RKP_PLUMBING5"/>
      <sheetName val="Paint_Type_B5"/>
      <sheetName val="Spec_ME5"/>
      <sheetName val="Hrg_Upah_Bhn5"/>
      <sheetName val="Input_Data5"/>
      <sheetName val="Rekap_Prelim8"/>
      <sheetName val="Rekap_Direct_Cost8"/>
      <sheetName val="Agregat_Halus_&amp;_Kasar8"/>
      <sheetName val="bahan_8"/>
      <sheetName val="PASAR+_TERMINAL5"/>
      <sheetName val="Analisa_Upah___Bahan_Plum5"/>
      <sheetName val="BAHAN_&amp;_UPAH5"/>
      <sheetName val="Eval_TW_I_20145"/>
      <sheetName val="Prognosa_20145"/>
      <sheetName val="3__KONTRAK(stu)5"/>
      <sheetName val="Analisa_Harga_Satuan5"/>
      <sheetName val="Pemakaian_besi5"/>
      <sheetName val="Ind_MP_Sch_5"/>
      <sheetName val="BQ-_Cawang_-_MRI5"/>
      <sheetName val="basic_price5"/>
      <sheetName val="HASAT_DASAR8"/>
      <sheetName val="ANALISA_HARGA_SAT_5"/>
      <sheetName val="time_shedule5"/>
      <sheetName val="SCHEDULE_TENAGA5"/>
      <sheetName val="harga_lokal8"/>
      <sheetName val="Harsat_Bahan8"/>
      <sheetName val="upah_bahan_alat8"/>
      <sheetName val="analisa_K8"/>
      <sheetName val="DRUP_(ASLI)7"/>
      <sheetName val="harga_upah5"/>
      <sheetName val="10_PERPUST5"/>
      <sheetName val="11_DEKAN5"/>
      <sheetName val="12_MASJID5"/>
      <sheetName val="13_ASRAMA5"/>
      <sheetName val="2_FAK_hutan5"/>
      <sheetName val="3_F_TEKKOM5"/>
      <sheetName val="4_F_T_PRODI5"/>
      <sheetName val="5_F_TARBIYAH5"/>
      <sheetName val="6_F_SYARIAH5"/>
      <sheetName val="7_F__SASTRA5"/>
      <sheetName val="8_PASCASARJANA5"/>
      <sheetName val="9_REKTORAT5"/>
      <sheetName val="1_FAK_DIDIK5"/>
      <sheetName val="HARGA_BAHAN&amp;upah5"/>
      <sheetName val="HARGA_DASAR5"/>
      <sheetName val="upah_bahan5"/>
      <sheetName val="kurva_S5"/>
      <sheetName val="BoQ_vo5"/>
      <sheetName val="1_A5"/>
      <sheetName val="1_B_5"/>
      <sheetName val="1_C5"/>
      <sheetName val="2_A5"/>
      <sheetName val="3_A5"/>
      <sheetName val="3_B5"/>
      <sheetName val="4_B5"/>
      <sheetName val="Kuantitas_&amp;_Harga5"/>
      <sheetName val="DATA_BASE5"/>
      <sheetName val="bhn_5"/>
      <sheetName val="Analisa_E5"/>
      <sheetName val="Hrg_Sat_Alat5"/>
      <sheetName val="Hrg_Sat_Bahan_&amp;_Upah5"/>
      <sheetName val="MASTER_BAHAN_ME5"/>
      <sheetName val="LAP__MINGG5"/>
      <sheetName val="BAHAN_&amp;_ALAT5"/>
      <sheetName val="Rehab_NAD5"/>
      <sheetName val="Gradasi_wc25"/>
      <sheetName val="Form_A5"/>
      <sheetName val="Data_Alat5"/>
      <sheetName val="Daf_Alat5"/>
      <sheetName val="RAB_THP15"/>
      <sheetName val="RAB_TOTAL5"/>
      <sheetName val="EXT_23-05-20135"/>
      <sheetName val="Master_Edit5"/>
      <sheetName val="Cash_Flow_bulanan5"/>
      <sheetName val="Analisa_ME_5"/>
      <sheetName val="Direct_Cost5"/>
      <sheetName val="ANAL_BOW5"/>
      <sheetName val="SHEET_PIE_&amp;_MINI_PILE5"/>
      <sheetName val="HARGA_ME5"/>
      <sheetName val="Lamp_2,3&amp;45"/>
      <sheetName val="abk_1-145"/>
      <sheetName val="Sec_I_ML5"/>
      <sheetName val="Rinc__Harg_BHN9"/>
      <sheetName val="ANALISA_PEK_UMUM9"/>
      <sheetName val="REKAP_ARSITEKTUR_9"/>
      <sheetName val="Analisa_Baku_ME9"/>
      <sheetName val="DIV_19"/>
      <sheetName val="Standby_Alat9"/>
      <sheetName val="Sat_Bah___Up9"/>
      <sheetName val="Daf_Bahan9"/>
      <sheetName val="BoQ_9"/>
      <sheetName val="UPAH_BAHAN_9"/>
      <sheetName val="Harga_S_Dasar9"/>
      <sheetName val="Sat_Upah9"/>
      <sheetName val="Harga_Satuan9"/>
      <sheetName val="Balok_L_19"/>
      <sheetName val="bill_3_99"/>
      <sheetName val="Analisa_pre6"/>
      <sheetName val="Analisa_Harsat6"/>
      <sheetName val="RKP_PLUMBING6"/>
      <sheetName val="Paint_Type_B6"/>
      <sheetName val="Spec_ME6"/>
      <sheetName val="Hrg_Upah_Bhn6"/>
      <sheetName val="Input_Data6"/>
      <sheetName val="Rekap_Prelim9"/>
      <sheetName val="Rekap_Direct_Cost9"/>
      <sheetName val="Agregat_Halus_&amp;_Kasar9"/>
      <sheetName val="bahan_9"/>
      <sheetName val="PASAR+_TERMINAL6"/>
      <sheetName val="Analisa_Upah___Bahan_Plum6"/>
      <sheetName val="BAHAN_&amp;_UPAH6"/>
      <sheetName val="Eval_TW_I_20146"/>
      <sheetName val="Prognosa_20146"/>
      <sheetName val="3__KONTRAK(stu)6"/>
      <sheetName val="Analisa_Harga_Satuan6"/>
      <sheetName val="Pemakaian_besi6"/>
      <sheetName val="Ind_MP_Sch_6"/>
      <sheetName val="BQ-_Cawang_-_MRI6"/>
      <sheetName val="basic_price6"/>
      <sheetName val="HASAT_DASAR9"/>
      <sheetName val="ANALISA_HARGA_SAT_6"/>
      <sheetName val="time_shedule6"/>
      <sheetName val="SCHEDULE_TENAGA6"/>
      <sheetName val="harga_lokal9"/>
      <sheetName val="Harsat_Bahan9"/>
      <sheetName val="upah_bahan_alat9"/>
      <sheetName val="analisa_K9"/>
      <sheetName val="DRUP_(ASLI)8"/>
      <sheetName val="harga_upah6"/>
      <sheetName val="10_PERPUST6"/>
      <sheetName val="11_DEKAN6"/>
      <sheetName val="12_MASJID6"/>
      <sheetName val="13_ASRAMA6"/>
      <sheetName val="2_FAK_hutan6"/>
      <sheetName val="3_F_TEKKOM6"/>
      <sheetName val="4_F_T_PRODI6"/>
      <sheetName val="5_F_TARBIYAH6"/>
      <sheetName val="6_F_SYARIAH6"/>
      <sheetName val="7_F__SASTRA6"/>
      <sheetName val="8_PASCASARJANA6"/>
      <sheetName val="9_REKTORAT6"/>
      <sheetName val="1_FAK_DIDIK6"/>
      <sheetName val="HARGA_BAHAN&amp;upah6"/>
      <sheetName val="HARGA_DASAR6"/>
      <sheetName val="upah_bahan6"/>
      <sheetName val="kurva_S6"/>
      <sheetName val="BoQ_vo6"/>
      <sheetName val="1_A6"/>
      <sheetName val="1_B_6"/>
      <sheetName val="1_C6"/>
      <sheetName val="2_A6"/>
      <sheetName val="3_A6"/>
      <sheetName val="3_B6"/>
      <sheetName val="4_B6"/>
      <sheetName val="Kuantitas_&amp;_Harga6"/>
      <sheetName val="DATA_BASE6"/>
      <sheetName val="bhn_6"/>
      <sheetName val="Analisa_E6"/>
      <sheetName val="Hrg_Sat_Alat6"/>
      <sheetName val="Hrg_Sat_Bahan_&amp;_Upah6"/>
      <sheetName val="MASTER_BAHAN_ME6"/>
      <sheetName val="LAP__MINGG6"/>
      <sheetName val="BAHAN_&amp;_ALAT6"/>
      <sheetName val="Rehab_NAD6"/>
      <sheetName val="Gradasi_wc26"/>
      <sheetName val="Form_A6"/>
      <sheetName val="Data_Alat6"/>
      <sheetName val="Daf_Alat6"/>
      <sheetName val="RAB_THP16"/>
      <sheetName val="RAB_TOTAL6"/>
      <sheetName val="EXT_23-05-20136"/>
      <sheetName val="Master_Edit6"/>
      <sheetName val="Cash_Flow_bulanan6"/>
      <sheetName val="Analisa_ME_6"/>
      <sheetName val="Direct_Cost6"/>
      <sheetName val="ANAL_BOW6"/>
      <sheetName val="SHEET_PIE_&amp;_MINI_PILE6"/>
      <sheetName val="HARGA_ME6"/>
      <sheetName val="Lamp_2,3&amp;46"/>
      <sheetName val="abk_1-146"/>
      <sheetName val="Sec_I_ML6"/>
      <sheetName val="Rinc__Harg_BHN10"/>
      <sheetName val="ANALISA_PEK_UMUM10"/>
      <sheetName val="REKAP_ARSITEKTUR_10"/>
      <sheetName val="Analisa_Baku_ME10"/>
      <sheetName val="DIV_110"/>
      <sheetName val="Standby_Alat10"/>
      <sheetName val="Sat_Bah___Up10"/>
      <sheetName val="Daf_Bahan10"/>
      <sheetName val="BoQ_10"/>
      <sheetName val="UPAH_BAHAN_10"/>
      <sheetName val="Harga_S_Dasar10"/>
      <sheetName val="Sat_Upah10"/>
      <sheetName val="Harga_Satuan10"/>
      <sheetName val="Balok_L_110"/>
      <sheetName val="bill_3_910"/>
      <sheetName val="Analisa_pre7"/>
      <sheetName val="Analisa_Harsat7"/>
      <sheetName val="RKP_PLUMBING7"/>
      <sheetName val="Paint_Type_B7"/>
      <sheetName val="Spec_ME7"/>
      <sheetName val="Hrg_Upah_Bhn7"/>
      <sheetName val="Input_Data7"/>
      <sheetName val="Rekap_Prelim10"/>
      <sheetName val="Rekap_Direct_Cost10"/>
      <sheetName val="Agregat_Halus_&amp;_Kasar10"/>
      <sheetName val="bahan_10"/>
      <sheetName val="PASAR+_TERMINAL7"/>
      <sheetName val="Analisa_Upah___Bahan_Plum7"/>
      <sheetName val="BAHAN_&amp;_UPAH7"/>
      <sheetName val="Eval_TW_I_20147"/>
      <sheetName val="Prognosa_20147"/>
      <sheetName val="3__KONTRAK(stu)7"/>
      <sheetName val="Analisa_Harga_Satuan7"/>
      <sheetName val="Pemakaian_besi7"/>
      <sheetName val="Ind_MP_Sch_7"/>
      <sheetName val="BQ-_Cawang_-_MRI7"/>
      <sheetName val="basic_price7"/>
      <sheetName val="HASAT_DASAR10"/>
      <sheetName val="ANALISA_HARGA_SAT_7"/>
      <sheetName val="time_shedule7"/>
      <sheetName val="SCHEDULE_TENAGA7"/>
      <sheetName val="harga_lokal10"/>
      <sheetName val="Harsat_Bahan10"/>
      <sheetName val="upah_bahan_alat10"/>
      <sheetName val="analisa_K10"/>
      <sheetName val="DRUP_(ASLI)9"/>
      <sheetName val="harga_upah7"/>
      <sheetName val="10_PERPUST7"/>
      <sheetName val="11_DEKAN7"/>
      <sheetName val="12_MASJID7"/>
      <sheetName val="13_ASRAMA7"/>
      <sheetName val="2_FAK_hutan7"/>
      <sheetName val="3_F_TEKKOM7"/>
      <sheetName val="4_F_T_PRODI7"/>
      <sheetName val="5_F_TARBIYAH7"/>
      <sheetName val="6_F_SYARIAH7"/>
      <sheetName val="7_F__SASTRA7"/>
      <sheetName val="8_PASCASARJANA7"/>
      <sheetName val="9_REKTORAT7"/>
      <sheetName val="1_FAK_DIDIK7"/>
      <sheetName val="HARGA_BAHAN&amp;upah7"/>
      <sheetName val="HARGA_DASAR7"/>
      <sheetName val="upah_bahan7"/>
      <sheetName val="kurva_S7"/>
      <sheetName val="BoQ_vo7"/>
      <sheetName val="1_A7"/>
      <sheetName val="1_B_7"/>
      <sheetName val="1_C7"/>
      <sheetName val="2_A7"/>
      <sheetName val="3_A7"/>
      <sheetName val="3_B7"/>
      <sheetName val="4_B7"/>
      <sheetName val="Kuantitas_&amp;_Harga7"/>
      <sheetName val="DATA_BASE7"/>
      <sheetName val="bhn_7"/>
      <sheetName val="Analisa_E7"/>
      <sheetName val="Hrg_Sat_Alat7"/>
      <sheetName val="Hrg_Sat_Bahan_&amp;_Upah7"/>
      <sheetName val="MASTER_BAHAN_ME7"/>
      <sheetName val="LAP__MINGG7"/>
      <sheetName val="BAHAN_&amp;_ALAT7"/>
      <sheetName val="Rehab_NAD7"/>
      <sheetName val="Gradasi_wc27"/>
      <sheetName val="Form_A7"/>
      <sheetName val="Data_Alat7"/>
      <sheetName val="Daf_Alat7"/>
      <sheetName val="RAB_THP17"/>
      <sheetName val="RAB_TOTAL7"/>
      <sheetName val="EXT_23-05-20137"/>
      <sheetName val="Master_Edit7"/>
      <sheetName val="Cash_Flow_bulanan7"/>
      <sheetName val="Analisa_ME_7"/>
      <sheetName val="Direct_Cost7"/>
      <sheetName val="ANAL_BOW7"/>
      <sheetName val="SHEET_PIE_&amp;_MINI_PILE7"/>
      <sheetName val="HARGA_ME7"/>
      <sheetName val="Lamp_2,3&amp;47"/>
      <sheetName val="abk_1-147"/>
      <sheetName val="Sec_I_ML7"/>
      <sheetName val="PERHIT VOLUME"/>
      <sheetName val=" upah"/>
      <sheetName val="LKVL-CK-HT-GD1"/>
      <sheetName val="chitiet"/>
      <sheetName val="TONGKE3p "/>
      <sheetName val="TH VL, NC, DDHT Thanhphuoc"/>
      <sheetName val="DON GIA"/>
      <sheetName val="DG"/>
      <sheetName val="TNHCHINH"/>
      <sheetName val="CHITIET VL-NC"/>
      <sheetName val="Tiepdia"/>
      <sheetName val="TDTKP"/>
      <sheetName val="VCV-BE-TONG"/>
      <sheetName val="D -12"/>
      <sheetName val="KONFIR"/>
      <sheetName val="FAK"/>
      <sheetName val="TNG-BHN"/>
      <sheetName val="SAT-ALAT"/>
      <sheetName val="DHSBU"/>
      <sheetName val="analisa bab 10"/>
      <sheetName val="SCHED"/>
      <sheetName val="ANAL ALAT"/>
      <sheetName val="Upah, alat &amp; harsat"/>
      <sheetName val="Rekap-KERJA"/>
      <sheetName val="methode-BAHAN"/>
      <sheetName val="Sal"/>
      <sheetName val="Sat-Rap"/>
      <sheetName val="Surat"/>
      <sheetName val="berat  besi"/>
      <sheetName val="div-5"/>
      <sheetName val="Indeks"/>
      <sheetName val="REKAP STRUKTUR"/>
      <sheetName val="Har Sat"/>
      <sheetName val="DaftarHS"/>
      <sheetName val="Enc14"/>
      <sheetName val="BahanAnalisa"/>
      <sheetName val="harga upah dan bahan"/>
      <sheetName val="DAF-BAHAN"/>
      <sheetName val="DAF-UPAH"/>
      <sheetName val="2200-3500"/>
      <sheetName val="GENERAL"/>
      <sheetName val="3A7.1.Jln Insitu"/>
      <sheetName val="Daftar_Harga_Sa22"/>
      <sheetName val="Analisa_222"/>
      <sheetName val="Mtd_JK22"/>
      <sheetName val="Mtd_JG22"/>
      <sheetName val="Analat_222"/>
      <sheetName val="Staff_Inti22"/>
      <sheetName val="Harga_S_Dasar_UNTUK_IDISI22"/>
      <sheetName val="main_summary22"/>
      <sheetName val="H_Satuan22"/>
      <sheetName val="Harga_ME_22"/>
      <sheetName val="Analisa_BOW22"/>
      <sheetName val="Analisa_Gabungan22"/>
      <sheetName val="Bangunan_Utama22"/>
      <sheetName val="Fire_Fighting22"/>
      <sheetName val="Item_Kompensasi22"/>
      <sheetName val="Analisa_Upah_&amp;_Bahan_Plum22"/>
      <sheetName val="Harga_Bahan22"/>
      <sheetName val="DAFTAR_HARGA22"/>
      <sheetName val="Master_1_022"/>
      <sheetName val="HARGA_ALAT22"/>
      <sheetName val="Daf_122"/>
      <sheetName val="Harga_bahan-122"/>
      <sheetName val="DETAIL_POS_12322"/>
      <sheetName val="UBA_RAB22"/>
      <sheetName val="_Bahan__oK1"/>
      <sheetName val="_Alat__ok1"/>
      <sheetName val="Upah___oK1"/>
      <sheetName val="HARGA_MATERIAL22"/>
      <sheetName val="B_U_ARC_BANG__UTAMA22"/>
      <sheetName val="4-Basic_Price1"/>
      <sheetName val="TE_TS_FA_LAN_MATV1"/>
      <sheetName val="absen_mekanik&amp;log1"/>
      <sheetName val="Data_Masukan1"/>
      <sheetName val="Fisik_20121"/>
      <sheetName val="Pek__Persiapan1"/>
      <sheetName val="Rekap_Anl_K1"/>
      <sheetName val="Rekap_Anl_SNI1"/>
      <sheetName val="Currency_Rate1"/>
      <sheetName val="Peralatan_(2)1"/>
      <sheetName val="FORM_X_COST1"/>
      <sheetName val="ANALISA_SNI1"/>
      <sheetName val="ankoef_Beton1"/>
      <sheetName val="ANALIS_1"/>
      <sheetName val="Appendix_2(SatDas)1"/>
      <sheetName val="hrg-sat_pek1"/>
      <sheetName val="BA_Just1"/>
      <sheetName val="PERALATAN_1"/>
      <sheetName val="Analisa_ME1"/>
      <sheetName val="tidak_dipakai_11"/>
      <sheetName val="S_UPAH1"/>
      <sheetName val="D_&amp;_W_sizes1"/>
      <sheetName val="RAB_AR&amp;STR1"/>
      <sheetName val="Fill_this_out_first___1"/>
      <sheetName val="HSD_Bahan1"/>
      <sheetName val="Sum_IF1"/>
      <sheetName val="HSD_Upah1"/>
      <sheetName val="ANL_BETON_(2)1"/>
      <sheetName val="BAHAN_ME1"/>
      <sheetName val="KG_BESI_&amp;_LUAS_BKST1"/>
      <sheetName val="RAB__ARSITEKTUR1"/>
      <sheetName val="RAB_ELEKTRIKAL1"/>
      <sheetName val="RAB_LAIN21"/>
      <sheetName val="RAB_MEKANIKAL_&amp;_PLUMBING1"/>
      <sheetName val="RAB__PERSIAPAN1"/>
      <sheetName val="RAB_STRUKTUR1"/>
      <sheetName val="RAB__TANAH_DAN_PONDASI1"/>
      <sheetName val="RAB_TEL,DATA&amp;EL_SYS1"/>
      <sheetName val="SAT_PEK_(2)1"/>
      <sheetName val="SAT_PEK_ME1"/>
      <sheetName val="UPAH_ME1"/>
      <sheetName val="Aspal_(2)1"/>
      <sheetName val="Daftar_Kuantitas_&amp;_Harga1"/>
      <sheetName val="bahan_dan_upah1"/>
      <sheetName val="Data_Info1"/>
      <sheetName val="B_10_(4)1"/>
      <sheetName val="PCI_CLG1"/>
      <sheetName val="Analisa_Material_AWAL1"/>
      <sheetName val="ANA_bab_61"/>
      <sheetName val="HSD_ALAT1"/>
      <sheetName val="HSD_UPAH_1"/>
      <sheetName val="Analisa_Prov'071"/>
      <sheetName val="Rekap_RAP1"/>
      <sheetName val="NP_(2)1"/>
      <sheetName val="ANALIS_ALAT1"/>
      <sheetName val="DATA_PROYEK1"/>
      <sheetName val="BA_Evaluasi1"/>
      <sheetName val="Permhnan_CCO1"/>
      <sheetName val="Persetujuan_CCO1"/>
      <sheetName val="Rekap_MC1"/>
      <sheetName val="Penyampaian_Evaluasi1"/>
      <sheetName val="R__RapatCCO1"/>
      <sheetName val="Master_Schedule1"/>
      <sheetName val="Rkp_Progres1"/>
      <sheetName val="rek_det_1-31"/>
      <sheetName val="Analisa_Harga1"/>
      <sheetName val="List_Plant1"/>
      <sheetName val="RAB_(OK)1"/>
      <sheetName val="Anal_-_Alat1"/>
      <sheetName val="COVER_BA_(2)1"/>
      <sheetName val="BA_CCO1"/>
      <sheetName val="ELEMENT_SUM1"/>
      <sheetName val="ANA_SAT1"/>
      <sheetName val="Lamp-4_Sat-Das1"/>
      <sheetName val="an_selatan1"/>
      <sheetName val="an_tengah1"/>
      <sheetName val="an_utara1"/>
      <sheetName val="NP_(4)1"/>
      <sheetName val="AHS_LAA1"/>
      <sheetName val="AHS_SIPIL1"/>
      <sheetName val="majuLantai_11"/>
      <sheetName val="sat_dasar1"/>
      <sheetName val="Analisa_pek__pas_&amp;_beton1"/>
      <sheetName val="Analisa_pek__galian1"/>
      <sheetName val="Analisa_pek__pas_atap1"/>
      <sheetName val="SAT__PEK1"/>
      <sheetName val="Analisa_Sat1"/>
      <sheetName val="Hrg_Sat1"/>
      <sheetName val="Daftar_Harga_Sa21"/>
      <sheetName val="Analisa_221"/>
      <sheetName val="Mtd_JK21"/>
      <sheetName val="Mtd_JG21"/>
      <sheetName val="Analat_221"/>
      <sheetName val="Staff_Inti21"/>
      <sheetName val="Harga_S_Dasar_UNTUK_IDISI21"/>
      <sheetName val="main_summary21"/>
      <sheetName val="H_Satuan21"/>
      <sheetName val="Harga_ME_21"/>
      <sheetName val="Analisa_BOW21"/>
      <sheetName val="Analisa_Gabungan21"/>
      <sheetName val="Bangunan_Utama21"/>
      <sheetName val="Fire_Fighting21"/>
      <sheetName val="Item_Kompensasi21"/>
      <sheetName val="Analisa_Upah_&amp;_Bahan_Plum21"/>
      <sheetName val="Harga_Bahan21"/>
      <sheetName val="DAFTAR_HARGA21"/>
      <sheetName val="Master_1_021"/>
      <sheetName val="HARGA_ALAT21"/>
      <sheetName val="Daf_121"/>
      <sheetName val="Harga_bahan-121"/>
      <sheetName val="DETAIL_POS_12321"/>
      <sheetName val="UBA_RAB21"/>
      <sheetName val="_Bahan__oK"/>
      <sheetName val="_Alat__ok"/>
      <sheetName val="Upah___oK"/>
      <sheetName val="HARGA_MATERIAL21"/>
      <sheetName val="B_U_ARC_BANG__UTAMA21"/>
      <sheetName val="4-Basic_Price"/>
      <sheetName val="absen_mekanik&amp;log"/>
      <sheetName val="Data_Masukan"/>
      <sheetName val="Fisik_2012"/>
      <sheetName val="Pek__Persiapan"/>
      <sheetName val="Rekap_Anl_K"/>
      <sheetName val="Rekap_Anl_SNI"/>
      <sheetName val="Currency_Rate"/>
      <sheetName val="Peralatan_(2)"/>
      <sheetName val="FORM_X_COST"/>
      <sheetName val="ANALISA_SNI"/>
      <sheetName val="ankoef_Beton"/>
      <sheetName val="ANALIS_"/>
      <sheetName val="Appendix_2(SatDas)"/>
      <sheetName val="hrg-sat_pek"/>
      <sheetName val="BA_Just"/>
      <sheetName val="PERALATAN_"/>
      <sheetName val="Analisa_ME"/>
      <sheetName val="tidak_dipakai_1"/>
      <sheetName val="S_UPAH"/>
      <sheetName val="D_&amp;_W_sizes"/>
      <sheetName val="RAB_AR&amp;STR"/>
      <sheetName val="Fill_this_out_first___"/>
      <sheetName val="HSD_Bahan"/>
      <sheetName val="Sum_IF"/>
      <sheetName val="HSD_Upah"/>
      <sheetName val="ANL_BETON_(2)"/>
      <sheetName val="BAHAN_ME"/>
      <sheetName val="KG_BESI_&amp;_LUAS_BKST"/>
      <sheetName val="RAB__ARSITEKTUR"/>
      <sheetName val="RAB_ELEKTRIKAL"/>
      <sheetName val="RAB_LAIN2"/>
      <sheetName val="RAB_MEKANIKAL_&amp;_PLUMBING"/>
      <sheetName val="RAB__PERSIAPAN"/>
      <sheetName val="RAB_STRUKTUR"/>
      <sheetName val="RAB__TANAH_DAN_PONDASI"/>
      <sheetName val="RAB_TEL,DATA&amp;EL_SYS"/>
      <sheetName val="SAT_PEK_(2)"/>
      <sheetName val="SAT_PEK_ME"/>
      <sheetName val="UPAH_ME"/>
      <sheetName val="Aspal_(2)"/>
      <sheetName val="Daftar_Kuantitas_&amp;_Harga"/>
      <sheetName val="bahan_dan_upah"/>
      <sheetName val="Data_Info"/>
      <sheetName val="B_10_(4)"/>
      <sheetName val="PCI_CLG"/>
      <sheetName val="Analisa_Material_AWAL"/>
      <sheetName val="ANA_bab_6"/>
      <sheetName val="HSD_ALAT"/>
      <sheetName val="HSD_UPAH_"/>
      <sheetName val="Analisa_Prov'07"/>
      <sheetName val="Rekap_RAP"/>
      <sheetName val="NP_(2)"/>
      <sheetName val="ANALIS_ALAT"/>
      <sheetName val="DATA_PROYEK"/>
      <sheetName val="BA_Evaluasi"/>
      <sheetName val="Permhnan_CCO"/>
      <sheetName val="Persetujuan_CCO"/>
      <sheetName val="Rekap_MC"/>
      <sheetName val="Penyampaian_Evaluasi"/>
      <sheetName val="R__RapatCCO"/>
      <sheetName val="Master_Schedule"/>
      <sheetName val="Rkp_Progres"/>
      <sheetName val="rek_det_1-3"/>
      <sheetName val="Analisa_Harga"/>
      <sheetName val="List_Plant"/>
      <sheetName val="RAB_(OK)"/>
      <sheetName val="Anal_-_Alat"/>
      <sheetName val="COVER_BA_(2)"/>
      <sheetName val="BA_CCO"/>
      <sheetName val="ELEMENT_SUM"/>
      <sheetName val="ANA_SAT"/>
      <sheetName val="Lamp-4_Sat-Das"/>
      <sheetName val="an_selatan"/>
      <sheetName val="an_tengah"/>
      <sheetName val="an_utara"/>
      <sheetName val="NP_(4)"/>
      <sheetName val="AHS_LAA"/>
      <sheetName val="AHS_SIPIL"/>
      <sheetName val="majuLantai_1"/>
      <sheetName val="sat_dasar"/>
      <sheetName val="Analisa_pek__pas_&amp;_beton"/>
      <sheetName val="Analisa_pek__galian"/>
      <sheetName val="Analisa_pek__pas_atap"/>
      <sheetName val="SAT__PEK"/>
      <sheetName val="Analisa_Sat"/>
      <sheetName val="Hrg_Sat"/>
      <sheetName val="BoQA"/>
      <sheetName val="kuant"/>
      <sheetName val="(ANALISA-lain)"/>
      <sheetName val="EVAL"/>
      <sheetName val="DAF.HARGA OK"/>
      <sheetName val="A.2.2.1"/>
      <sheetName val="BAHAN+UPAH"/>
      <sheetName val="cetak -Div.7.1 Girder &amp; Baja"/>
      <sheetName val="GeneralInfo"/>
      <sheetName val="GRAND REKAP"/>
      <sheetName val="Div3"/>
      <sheetName val="D.78"/>
      <sheetName val="D.80"/>
      <sheetName val="D.91"/>
      <sheetName val="Ana1"/>
      <sheetName val="Har_mat"/>
      <sheetName val="Ana-ALAT"/>
      <sheetName val="REF ANAUTAMA"/>
      <sheetName val="Lamp. Bahan"/>
      <sheetName val="anal rab"/>
      <sheetName val="ANA zona III"/>
      <sheetName val="REK"/>
      <sheetName val="Anl_Jln"/>
      <sheetName val="Hrg_FU"/>
      <sheetName val="K.Lokal"/>
      <sheetName val="DataBase"/>
      <sheetName val="TIE-INS"/>
      <sheetName val="H.Material, Upah &amp; Alat"/>
      <sheetName val="Analisa H.Sat.Pek."/>
      <sheetName val="anl-b7"/>
      <sheetName val="anaUTama"/>
      <sheetName val="FORM_ANALIS"/>
      <sheetName val="Hrg Modif"/>
      <sheetName val="rab j17"/>
      <sheetName val="REKAP ANALISA"/>
      <sheetName val="skejul"/>
      <sheetName val="Biaya"/>
      <sheetName val="Pemindahan Penduduk "/>
      <sheetName val="5. Analisa HS"/>
      <sheetName val="Upah,Bahan,Alat"/>
      <sheetName val="AnPipa &amp; Acc"/>
      <sheetName val="AnSipil"/>
      <sheetName val="Rekap Analisa1"/>
      <sheetName val="AnTes &amp; Cuci pipa"/>
    </sheetNames>
    <sheetDataSet>
      <sheetData sheetId="0" refreshError="1"/>
      <sheetData sheetId="1" refreshError="1"/>
      <sheetData sheetId="2" refreshError="1"/>
      <sheetData sheetId="3" refreshError="1"/>
      <sheetData sheetId="4" refreshError="1"/>
      <sheetData sheetId="5" refreshError="1"/>
      <sheetData sheetId="6" refreshError="1">
        <row r="1459">
          <cell r="B1459" t="str">
            <v xml:space="preserve">ANALISA HARGA SATUAN </v>
          </cell>
        </row>
        <row r="1460">
          <cell r="B1460" t="str">
            <v>ANALISA HARGA SATUAN</v>
          </cell>
        </row>
        <row r="1461">
          <cell r="B1461" t="str">
            <v>PAKET PROYEK</v>
          </cell>
          <cell r="C1461" t="str">
            <v>:</v>
          </cell>
          <cell r="D1461" t="str">
            <v>KALIMANTAN TIMUR</v>
          </cell>
          <cell r="E1461" t="str">
            <v>:</v>
          </cell>
          <cell r="F1461" t="str">
            <v>KALIMANTAN TIMUR</v>
          </cell>
        </row>
        <row r="1462">
          <cell r="E1462" t="str">
            <v>:</v>
          </cell>
          <cell r="F1462" t="str">
            <v>KALIMANTAN TIMUR</v>
          </cell>
        </row>
        <row r="1463">
          <cell r="B1463" t="str">
            <v>JENIS PEKERJAAN</v>
          </cell>
          <cell r="C1463" t="str">
            <v>:</v>
          </cell>
          <cell r="D1463" t="str">
            <v>SOIL CEMENT (Mixing in Place dengan Tanah Existing)</v>
          </cell>
          <cell r="E1463" t="str">
            <v>:</v>
          </cell>
          <cell r="F1463" t="str">
            <v>SOIL CEMENT (Mixing in Place dengan Tanah Existing)</v>
          </cell>
        </row>
        <row r="1464">
          <cell r="B1464" t="str">
            <v>SATUAN PEKERJAAN</v>
          </cell>
          <cell r="C1464" t="str">
            <v>:</v>
          </cell>
          <cell r="D1464" t="str">
            <v>Per M3</v>
          </cell>
          <cell r="E1464" t="str">
            <v>:</v>
          </cell>
          <cell r="F1464" t="str">
            <v>Per M3</v>
          </cell>
        </row>
        <row r="1466">
          <cell r="E1466" t="str">
            <v>:</v>
          </cell>
          <cell r="F1466" t="str">
            <v>Per M3</v>
          </cell>
        </row>
        <row r="1467">
          <cell r="H1467" t="str">
            <v>PERKIRAAN</v>
          </cell>
          <cell r="I1467" t="str">
            <v>HARGA</v>
          </cell>
          <cell r="J1467" t="str">
            <v>JUMLAH</v>
          </cell>
        </row>
        <row r="1468">
          <cell r="B1468" t="str">
            <v>No</v>
          </cell>
          <cell r="C1468" t="str">
            <v>KOMPONEN</v>
          </cell>
          <cell r="D1468" t="str">
            <v>SAT</v>
          </cell>
          <cell r="E1468" t="str">
            <v>KUANTITAS</v>
          </cell>
          <cell r="F1468" t="str">
            <v>SATUAN</v>
          </cell>
          <cell r="G1468" t="str">
            <v>SAT</v>
          </cell>
          <cell r="H1468" t="str">
            <v>KUANTITAS</v>
          </cell>
          <cell r="I1468" t="str">
            <v>SATUAN</v>
          </cell>
          <cell r="J1468" t="str">
            <v>HARGA</v>
          </cell>
        </row>
        <row r="1469">
          <cell r="I1469" t="str">
            <v>(Rp)</v>
          </cell>
          <cell r="J1469" t="str">
            <v>( Rp )</v>
          </cell>
        </row>
        <row r="1470">
          <cell r="I1470" t="str">
            <v>(Rp)</v>
          </cell>
          <cell r="J1470" t="str">
            <v>( Rp )</v>
          </cell>
        </row>
        <row r="1471">
          <cell r="B1471" t="str">
            <v>A</v>
          </cell>
          <cell r="C1471" t="str">
            <v>TENAGA KERJA</v>
          </cell>
          <cell r="D1471" t="str">
            <v>TENAGA KERJA</v>
          </cell>
        </row>
        <row r="1472">
          <cell r="B1472">
            <v>1</v>
          </cell>
          <cell r="C1472" t="str">
            <v xml:space="preserve">Pekerja </v>
          </cell>
          <cell r="D1472" t="str">
            <v xml:space="preserve">Pekerja </v>
          </cell>
          <cell r="E1472">
            <v>0.55300000000000005</v>
          </cell>
          <cell r="F1472">
            <v>4285.7142857142853</v>
          </cell>
          <cell r="G1472" t="str">
            <v>Jam</v>
          </cell>
          <cell r="H1472">
            <v>0.55300000000000005</v>
          </cell>
          <cell r="I1472">
            <v>4285.7142857142853</v>
          </cell>
          <cell r="J1472">
            <v>2370</v>
          </cell>
        </row>
        <row r="1473">
          <cell r="B1473">
            <v>2</v>
          </cell>
          <cell r="C1473" t="str">
            <v>Mandor</v>
          </cell>
          <cell r="D1473" t="str">
            <v>Mandor</v>
          </cell>
          <cell r="E1473">
            <v>9.2166666666666675E-2</v>
          </cell>
          <cell r="F1473">
            <v>3571.4285714285716</v>
          </cell>
          <cell r="G1473" t="str">
            <v>Jam</v>
          </cell>
          <cell r="H1473">
            <v>9.2166666666666675E-2</v>
          </cell>
          <cell r="I1473">
            <v>3571.4285714285716</v>
          </cell>
          <cell r="J1473">
            <v>329.16666666666669</v>
          </cell>
        </row>
        <row r="1475">
          <cell r="G1475" t="str">
            <v>Jam</v>
          </cell>
          <cell r="H1475">
            <v>9.2166666666666675E-2</v>
          </cell>
          <cell r="I1475">
            <v>3571.4285714285716</v>
          </cell>
          <cell r="J1475">
            <v>329.16666666666669</v>
          </cell>
        </row>
        <row r="1476">
          <cell r="H1476" t="str">
            <v>JUMLAH HARGA TENAGA</v>
          </cell>
          <cell r="I1476">
            <v>2699.1666666666665</v>
          </cell>
          <cell r="J1476">
            <v>2699.1666666666665</v>
          </cell>
        </row>
        <row r="1477">
          <cell r="J1477">
            <v>2699.1666666666665</v>
          </cell>
        </row>
        <row r="1478">
          <cell r="B1478" t="str">
            <v>B</v>
          </cell>
          <cell r="C1478" t="str">
            <v>BAHAN</v>
          </cell>
          <cell r="D1478" t="str">
            <v>BAHAN</v>
          </cell>
        </row>
        <row r="1479">
          <cell r="B1479">
            <v>1</v>
          </cell>
          <cell r="C1479" t="str">
            <v>Semen (Bahan terpisah)</v>
          </cell>
          <cell r="D1479" t="str">
            <v>Semen (Bahan terpisah)</v>
          </cell>
          <cell r="E1479" t="str">
            <v>-</v>
          </cell>
          <cell r="F1479" t="str">
            <v>-</v>
          </cell>
          <cell r="G1479" t="str">
            <v>Ton</v>
          </cell>
          <cell r="H1479" t="str">
            <v>-</v>
          </cell>
          <cell r="I1479" t="str">
            <v>-</v>
          </cell>
          <cell r="J1479" t="str">
            <v>-</v>
          </cell>
        </row>
        <row r="1480">
          <cell r="B1480">
            <v>2</v>
          </cell>
          <cell r="C1480" t="str">
            <v>Terpal</v>
          </cell>
          <cell r="D1480" t="str">
            <v>Terpal</v>
          </cell>
          <cell r="E1480">
            <v>1E-3</v>
          </cell>
          <cell r="F1480">
            <v>75000</v>
          </cell>
          <cell r="G1480" t="str">
            <v>M2</v>
          </cell>
          <cell r="H1480">
            <v>1E-3</v>
          </cell>
          <cell r="I1480">
            <v>75000</v>
          </cell>
          <cell r="J1480">
            <v>75</v>
          </cell>
        </row>
        <row r="1483">
          <cell r="G1483" t="str">
            <v>M2</v>
          </cell>
          <cell r="H1483">
            <v>1E-3</v>
          </cell>
          <cell r="I1483">
            <v>75000</v>
          </cell>
          <cell r="J1483">
            <v>75</v>
          </cell>
        </row>
        <row r="1484">
          <cell r="H1484" t="str">
            <v>JUMLAH HARGA BAHAN</v>
          </cell>
          <cell r="I1484">
            <v>75</v>
          </cell>
          <cell r="J1484">
            <v>75</v>
          </cell>
        </row>
        <row r="1485">
          <cell r="J1485">
            <v>75</v>
          </cell>
        </row>
        <row r="1486">
          <cell r="B1486" t="str">
            <v>C</v>
          </cell>
          <cell r="C1486" t="str">
            <v>PERALATAN</v>
          </cell>
          <cell r="D1486" t="str">
            <v>PERALATAN</v>
          </cell>
        </row>
        <row r="1487">
          <cell r="B1487">
            <v>1</v>
          </cell>
          <cell r="C1487" t="str">
            <v>Soil Stabilizer</v>
          </cell>
          <cell r="D1487" t="str">
            <v>Soil Stabilizer</v>
          </cell>
          <cell r="E1487">
            <v>8.0000000000000002E-3</v>
          </cell>
          <cell r="F1487">
            <v>2661907.2727272725</v>
          </cell>
          <cell r="G1487" t="str">
            <v>Jam</v>
          </cell>
          <cell r="H1487">
            <v>8.0000000000000002E-3</v>
          </cell>
          <cell r="I1487">
            <v>2661907.2727272725</v>
          </cell>
          <cell r="J1487">
            <v>21295.258181818179</v>
          </cell>
        </row>
        <row r="1488">
          <cell r="B1488">
            <v>2</v>
          </cell>
          <cell r="C1488" t="str">
            <v>Water Tank Truck</v>
          </cell>
          <cell r="D1488" t="str">
            <v>Water Tank Truck</v>
          </cell>
          <cell r="E1488">
            <v>7.4999999999999997E-3</v>
          </cell>
          <cell r="F1488">
            <v>34000</v>
          </cell>
          <cell r="G1488" t="str">
            <v>Jam</v>
          </cell>
          <cell r="H1488">
            <v>7.4999999999999997E-3</v>
          </cell>
          <cell r="I1488">
            <v>34000</v>
          </cell>
          <cell r="J1488">
            <v>255</v>
          </cell>
        </row>
        <row r="1489">
          <cell r="B1489">
            <v>3</v>
          </cell>
          <cell r="C1489" t="str">
            <v>Pad foot Roller</v>
          </cell>
          <cell r="D1489" t="str">
            <v>Pad foot Roller</v>
          </cell>
          <cell r="E1489">
            <v>0.02</v>
          </cell>
          <cell r="F1489">
            <v>280000</v>
          </cell>
          <cell r="G1489" t="str">
            <v>Jam</v>
          </cell>
          <cell r="H1489">
            <v>0.02</v>
          </cell>
          <cell r="I1489">
            <v>280000</v>
          </cell>
          <cell r="J1489">
            <v>5600</v>
          </cell>
        </row>
        <row r="1490">
          <cell r="B1490">
            <v>4</v>
          </cell>
          <cell r="C1490" t="str">
            <v>Vibratory Roller</v>
          </cell>
          <cell r="D1490" t="str">
            <v>Vibratory Roller</v>
          </cell>
          <cell r="E1490">
            <v>2.5000000000000001E-2</v>
          </cell>
          <cell r="F1490">
            <v>280000</v>
          </cell>
          <cell r="G1490" t="str">
            <v>Jam</v>
          </cell>
          <cell r="H1490">
            <v>2.5000000000000001E-2</v>
          </cell>
          <cell r="I1490">
            <v>280000</v>
          </cell>
          <cell r="J1490">
            <v>7000</v>
          </cell>
        </row>
        <row r="1491">
          <cell r="B1491">
            <v>5</v>
          </cell>
          <cell r="C1491" t="str">
            <v>Pneumatic Tire Roller</v>
          </cell>
          <cell r="D1491" t="str">
            <v>Pneumatic Tire Roller</v>
          </cell>
          <cell r="E1491">
            <v>2.5000000000000001E-2</v>
          </cell>
          <cell r="F1491">
            <v>280000</v>
          </cell>
          <cell r="G1491" t="str">
            <v>Jam</v>
          </cell>
          <cell r="H1491">
            <v>2.5000000000000001E-2</v>
          </cell>
          <cell r="I1491">
            <v>280000</v>
          </cell>
          <cell r="J1491">
            <v>7000</v>
          </cell>
        </row>
        <row r="1492">
          <cell r="B1492">
            <v>6</v>
          </cell>
          <cell r="C1492" t="str">
            <v>Motor Grader</v>
          </cell>
          <cell r="D1492" t="str">
            <v>Motor Grader</v>
          </cell>
          <cell r="E1492">
            <v>6.6666666666666671E-3</v>
          </cell>
          <cell r="F1492">
            <v>345500</v>
          </cell>
          <cell r="G1492" t="str">
            <v>Jam</v>
          </cell>
          <cell r="H1492">
            <v>6.6666666666666671E-3</v>
          </cell>
          <cell r="I1492">
            <v>345500</v>
          </cell>
          <cell r="J1492">
            <v>2303.3333333333335</v>
          </cell>
        </row>
        <row r="1493">
          <cell r="B1493">
            <v>7</v>
          </cell>
          <cell r="C1493" t="str">
            <v>Alat Bantu</v>
          </cell>
          <cell r="D1493" t="str">
            <v>Alat Bantu</v>
          </cell>
          <cell r="E1493">
            <v>1</v>
          </cell>
          <cell r="F1493">
            <v>100</v>
          </cell>
          <cell r="G1493" t="str">
            <v>Ls</v>
          </cell>
          <cell r="H1493">
            <v>1</v>
          </cell>
          <cell r="I1493">
            <v>100</v>
          </cell>
          <cell r="J1493">
            <v>100</v>
          </cell>
        </row>
        <row r="1494">
          <cell r="G1494" t="str">
            <v>Ls</v>
          </cell>
          <cell r="H1494">
            <v>1</v>
          </cell>
          <cell r="I1494">
            <v>100</v>
          </cell>
          <cell r="J1494">
            <v>100</v>
          </cell>
        </row>
        <row r="1495">
          <cell r="H1495" t="str">
            <v>JUMLAH HARGA PERALATAN</v>
          </cell>
          <cell r="I1495">
            <v>43553.591515151515</v>
          </cell>
          <cell r="J1495">
            <v>43553.591515151515</v>
          </cell>
        </row>
        <row r="1496">
          <cell r="J1496">
            <v>43553.591515151515</v>
          </cell>
        </row>
        <row r="1497">
          <cell r="B1497" t="str">
            <v>D</v>
          </cell>
          <cell r="C1497" t="str">
            <v>JUMLAH ( A + B + C )</v>
          </cell>
          <cell r="D1497" t="str">
            <v>JUMLAH ( A + B + C )</v>
          </cell>
          <cell r="E1497">
            <v>0</v>
          </cell>
          <cell r="F1497">
            <v>0</v>
          </cell>
          <cell r="G1497">
            <v>0</v>
          </cell>
          <cell r="H1497">
            <v>0</v>
          </cell>
          <cell r="I1497">
            <v>0</v>
          </cell>
          <cell r="J1497">
            <v>46327.758181818179</v>
          </cell>
        </row>
        <row r="1498">
          <cell r="B1498" t="str">
            <v>E</v>
          </cell>
          <cell r="C1498" t="str">
            <v>O/H + Jasa &amp; Keuntungan (15%)</v>
          </cell>
          <cell r="D1498" t="str">
            <v>O/H + Jasa &amp; Keuntungan (15%)</v>
          </cell>
          <cell r="E1498">
            <v>6949.1637272727266</v>
          </cell>
          <cell r="F1498">
            <v>0</v>
          </cell>
          <cell r="G1498">
            <v>0</v>
          </cell>
          <cell r="H1498" t="str">
            <v>:  15 % X D</v>
          </cell>
          <cell r="I1498">
            <v>0</v>
          </cell>
          <cell r="J1498">
            <v>6949.1637272727266</v>
          </cell>
        </row>
        <row r="1499">
          <cell r="B1499" t="str">
            <v>F</v>
          </cell>
          <cell r="C1499" t="str">
            <v xml:space="preserve">HARGA SATUAN PEKERJAAN </v>
          </cell>
          <cell r="D1499" t="str">
            <v xml:space="preserve">HARGA SATUAN PEKERJAAN </v>
          </cell>
          <cell r="E1499">
            <v>53276.921909090903</v>
          </cell>
          <cell r="F1499">
            <v>0</v>
          </cell>
          <cell r="G1499">
            <v>0</v>
          </cell>
          <cell r="H1499" t="str">
            <v>:  ( D + E )</v>
          </cell>
          <cell r="I1499">
            <v>0</v>
          </cell>
          <cell r="J1499">
            <v>53276.921909090903</v>
          </cell>
        </row>
        <row r="1500">
          <cell r="B1500" t="str">
            <v>G</v>
          </cell>
          <cell r="C1500" t="str">
            <v>DIBULATKAN</v>
          </cell>
          <cell r="D1500" t="str">
            <v>DIBULATKAN</v>
          </cell>
          <cell r="E1500">
            <v>0</v>
          </cell>
          <cell r="F1500">
            <v>0</v>
          </cell>
          <cell r="G1500">
            <v>0</v>
          </cell>
          <cell r="H1500">
            <v>0</v>
          </cell>
          <cell r="I1500">
            <v>0</v>
          </cell>
          <cell r="J1500">
            <v>53277</v>
          </cell>
        </row>
        <row r="1502">
          <cell r="J1502">
            <v>53277</v>
          </cell>
        </row>
        <row r="1503">
          <cell r="B1503" t="str">
            <v xml:space="preserve">ANALISA HARGA SATUAN </v>
          </cell>
        </row>
        <row r="1504">
          <cell r="B1504" t="str">
            <v>ANALISA HARGA SATUAN</v>
          </cell>
        </row>
        <row r="1505">
          <cell r="B1505" t="str">
            <v>PAKET PROYEK</v>
          </cell>
          <cell r="C1505" t="str">
            <v>:</v>
          </cell>
          <cell r="D1505" t="str">
            <v>KALIMANTAN TIMUR</v>
          </cell>
          <cell r="E1505" t="str">
            <v>:</v>
          </cell>
          <cell r="F1505" t="str">
            <v>KALIMANTAN TIMUR</v>
          </cell>
        </row>
        <row r="1506">
          <cell r="E1506" t="str">
            <v>:</v>
          </cell>
          <cell r="F1506" t="str">
            <v>KALIMANTAN TIMUR</v>
          </cell>
        </row>
        <row r="1507">
          <cell r="B1507" t="str">
            <v>JENIS PEKERJAAN</v>
          </cell>
          <cell r="C1507" t="str">
            <v>:</v>
          </cell>
          <cell r="D1507" t="str">
            <v>CEMENT FOR SOIL CEMENT</v>
          </cell>
          <cell r="E1507" t="str">
            <v>:</v>
          </cell>
          <cell r="F1507" t="str">
            <v>CEMENT FOR SOIL CEMENT</v>
          </cell>
        </row>
        <row r="1508">
          <cell r="B1508" t="str">
            <v>SATUAN PEKERJAAN</v>
          </cell>
          <cell r="C1508" t="str">
            <v>:</v>
          </cell>
          <cell r="D1508" t="str">
            <v>Per Ton</v>
          </cell>
          <cell r="E1508" t="str">
            <v>:</v>
          </cell>
          <cell r="F1508" t="str">
            <v>Per Ton</v>
          </cell>
        </row>
        <row r="1510">
          <cell r="E1510" t="str">
            <v>:</v>
          </cell>
          <cell r="F1510" t="str">
            <v>Per Ton</v>
          </cell>
        </row>
        <row r="1511">
          <cell r="H1511" t="str">
            <v>PERKIRAAN</v>
          </cell>
          <cell r="I1511" t="str">
            <v>HARGA</v>
          </cell>
          <cell r="J1511" t="str">
            <v>JUMLAH</v>
          </cell>
        </row>
        <row r="1512">
          <cell r="B1512" t="str">
            <v>No</v>
          </cell>
          <cell r="C1512" t="str">
            <v>KOMPONEN</v>
          </cell>
          <cell r="D1512" t="str">
            <v>SAT</v>
          </cell>
          <cell r="E1512" t="str">
            <v>KUANTITAS</v>
          </cell>
          <cell r="F1512" t="str">
            <v>SATUAN</v>
          </cell>
          <cell r="G1512" t="str">
            <v>SAT</v>
          </cell>
          <cell r="H1512" t="str">
            <v>KUANTITAS</v>
          </cell>
          <cell r="I1512" t="str">
            <v>SATUAN</v>
          </cell>
          <cell r="J1512" t="str">
            <v>HARGA</v>
          </cell>
        </row>
        <row r="1513">
          <cell r="I1513" t="str">
            <v>(Rp)</v>
          </cell>
          <cell r="J1513" t="str">
            <v>( Rp )</v>
          </cell>
        </row>
        <row r="1514">
          <cell r="I1514" t="str">
            <v>(Rp)</v>
          </cell>
          <cell r="J1514" t="str">
            <v>( Rp )</v>
          </cell>
        </row>
        <row r="1515">
          <cell r="B1515" t="str">
            <v>A</v>
          </cell>
          <cell r="C1515" t="str">
            <v>TENAGA KERJA</v>
          </cell>
          <cell r="D1515" t="str">
            <v>TENAGA KERJA</v>
          </cell>
        </row>
        <row r="1516">
          <cell r="B1516">
            <v>1</v>
          </cell>
          <cell r="C1516" t="str">
            <v xml:space="preserve">Pekerja </v>
          </cell>
          <cell r="D1516" t="str">
            <v xml:space="preserve">Pekerja </v>
          </cell>
          <cell r="E1516">
            <v>7.880217209690894</v>
          </cell>
          <cell r="F1516">
            <v>4285.7142857142853</v>
          </cell>
          <cell r="G1516" t="str">
            <v>Jam</v>
          </cell>
          <cell r="H1516">
            <v>7.880217209690894</v>
          </cell>
          <cell r="I1516">
            <v>4285.7142857142853</v>
          </cell>
          <cell r="J1516">
            <v>33772.359470103831</v>
          </cell>
        </row>
        <row r="1517">
          <cell r="B1517">
            <v>2</v>
          </cell>
          <cell r="C1517" t="str">
            <v>Mandor</v>
          </cell>
          <cell r="D1517" t="str">
            <v>Mandor</v>
          </cell>
          <cell r="E1517">
            <v>0.98502715121136175</v>
          </cell>
          <cell r="F1517">
            <v>3571.4285714285716</v>
          </cell>
          <cell r="G1517" t="str">
            <v>Jam</v>
          </cell>
          <cell r="H1517">
            <v>0.98502715121136175</v>
          </cell>
          <cell r="I1517">
            <v>3571.4285714285716</v>
          </cell>
          <cell r="J1517">
            <v>3517.9541114691492</v>
          </cell>
        </row>
        <row r="1519">
          <cell r="G1519" t="str">
            <v>Jam</v>
          </cell>
          <cell r="H1519">
            <v>0.98502715121136175</v>
          </cell>
          <cell r="I1519">
            <v>3571.4285714285716</v>
          </cell>
          <cell r="J1519">
            <v>3517.9541114691492</v>
          </cell>
        </row>
        <row r="1520">
          <cell r="H1520" t="str">
            <v>JUMLAH HARGA TENAGA</v>
          </cell>
          <cell r="I1520">
            <v>37290.313581572977</v>
          </cell>
          <cell r="J1520">
            <v>37290.313581572977</v>
          </cell>
        </row>
        <row r="1521">
          <cell r="J1521">
            <v>37290.313581572977</v>
          </cell>
        </row>
        <row r="1522">
          <cell r="B1522" t="str">
            <v>B</v>
          </cell>
          <cell r="C1522" t="str">
            <v>BAHAN</v>
          </cell>
          <cell r="D1522" t="str">
            <v>BAHAN</v>
          </cell>
        </row>
        <row r="1523">
          <cell r="B1523">
            <v>1</v>
          </cell>
          <cell r="C1523" t="str">
            <v>Semen</v>
          </cell>
          <cell r="D1523" t="str">
            <v>Semen</v>
          </cell>
          <cell r="E1523">
            <v>1000</v>
          </cell>
          <cell r="F1523">
            <v>21000</v>
          </cell>
          <cell r="G1523" t="str">
            <v>Ton</v>
          </cell>
          <cell r="H1523">
            <v>1000</v>
          </cell>
          <cell r="I1523">
            <v>21000</v>
          </cell>
          <cell r="J1523">
            <v>21000000</v>
          </cell>
        </row>
        <row r="1524">
          <cell r="B1524">
            <v>2</v>
          </cell>
          <cell r="C1524" t="str">
            <v>Silo Induk di Pelabuhan</v>
          </cell>
          <cell r="D1524" t="str">
            <v>Silo Induk di Pelabuhan</v>
          </cell>
          <cell r="E1524">
            <v>5.7142857142857143E-3</v>
          </cell>
          <cell r="F1524">
            <v>67336.363636363632</v>
          </cell>
          <cell r="G1524" t="str">
            <v>Bh</v>
          </cell>
          <cell r="H1524">
            <v>5.7142857142857143E-3</v>
          </cell>
          <cell r="I1524">
            <v>67336.363636363632</v>
          </cell>
          <cell r="J1524">
            <v>384.77922077922074</v>
          </cell>
        </row>
        <row r="1525">
          <cell r="B1525">
            <v>3</v>
          </cell>
          <cell r="C1525" t="str">
            <v>Truck Capsule</v>
          </cell>
          <cell r="D1525" t="str">
            <v>Truck Capsule</v>
          </cell>
          <cell r="E1525">
            <v>4.5833333333333323E-2</v>
          </cell>
          <cell r="F1525">
            <v>227401.81818181818</v>
          </cell>
          <cell r="G1525" t="str">
            <v>Jam</v>
          </cell>
          <cell r="H1525">
            <v>4.5833333333333323E-2</v>
          </cell>
          <cell r="I1525">
            <v>227401.81818181818</v>
          </cell>
          <cell r="J1525">
            <v>10422.58333333333</v>
          </cell>
        </row>
        <row r="1526">
          <cell r="D1526" t="str">
            <v xml:space="preserve"> (angkut semen dr Pelab ke Silo Induk)</v>
          </cell>
        </row>
        <row r="1527">
          <cell r="D1527" t="str">
            <v>(angkut semen dr Pelab ke Silo Induk)</v>
          </cell>
        </row>
        <row r="1528">
          <cell r="H1528" t="str">
            <v>JUMLAH HARGA BAHAN</v>
          </cell>
          <cell r="I1528">
            <v>21010807.362554111</v>
          </cell>
          <cell r="J1528">
            <v>21010807.362554111</v>
          </cell>
        </row>
        <row r="1529">
          <cell r="J1529">
            <v>21010807.362554111</v>
          </cell>
        </row>
        <row r="1530">
          <cell r="B1530" t="str">
            <v>C</v>
          </cell>
          <cell r="C1530" t="str">
            <v>PERALATAN</v>
          </cell>
          <cell r="D1530" t="str">
            <v>PERALATAN</v>
          </cell>
        </row>
        <row r="1531">
          <cell r="B1531">
            <v>1</v>
          </cell>
          <cell r="C1531" t="str">
            <v>Truck Capsule (dr Silo Induk - Silo Lapgn)</v>
          </cell>
          <cell r="D1531" t="str">
            <v>Truck Capsule (dr Silo Induk - Silo Lapgn)</v>
          </cell>
          <cell r="E1531">
            <v>0.48333333333333328</v>
          </cell>
          <cell r="F1531">
            <v>227401.81818181818</v>
          </cell>
          <cell r="G1531" t="str">
            <v>Jam</v>
          </cell>
          <cell r="H1531">
            <v>0.48333333333333328</v>
          </cell>
          <cell r="I1531">
            <v>227401.81818181818</v>
          </cell>
          <cell r="J1531">
            <v>109910.87878787877</v>
          </cell>
        </row>
        <row r="1532">
          <cell r="B1532">
            <v>2</v>
          </cell>
          <cell r="C1532" t="str">
            <v>Silo Lapangan</v>
          </cell>
          <cell r="D1532" t="str">
            <v>Silo Lapangan</v>
          </cell>
          <cell r="E1532">
            <v>2.5000000000000001E-2</v>
          </cell>
          <cell r="F1532">
            <v>13467.272727272726</v>
          </cell>
          <cell r="G1532" t="str">
            <v>Bh</v>
          </cell>
          <cell r="H1532">
            <v>2.5000000000000001E-2</v>
          </cell>
          <cell r="I1532">
            <v>13467.272727272726</v>
          </cell>
          <cell r="J1532">
            <v>336.68181818181819</v>
          </cell>
        </row>
        <row r="1533">
          <cell r="B1533">
            <v>3</v>
          </cell>
          <cell r="C1533" t="str">
            <v>Truck Capsule (dr Silo Lapgn - Lok. Pek.)</v>
          </cell>
          <cell r="D1533" t="str">
            <v>Truck Capsule (dr Silo Lapgn - Lok. Pek.)</v>
          </cell>
          <cell r="E1533">
            <v>0.42514619883040938</v>
          </cell>
          <cell r="F1533">
            <v>227401.81818181818</v>
          </cell>
          <cell r="G1533" t="str">
            <v>Jam</v>
          </cell>
          <cell r="H1533">
            <v>0.42514619883040938</v>
          </cell>
          <cell r="I1533">
            <v>227401.81818181818</v>
          </cell>
          <cell r="J1533">
            <v>96679.018607123871</v>
          </cell>
        </row>
        <row r="1534">
          <cell r="G1534" t="str">
            <v>Jam</v>
          </cell>
          <cell r="H1534">
            <v>0.42514619883040938</v>
          </cell>
          <cell r="I1534">
            <v>227401.81818181818</v>
          </cell>
          <cell r="J1534">
            <v>96679.018607123871</v>
          </cell>
        </row>
        <row r="1535">
          <cell r="H1535" t="str">
            <v>JUMLAH HARGA PERALATAN</v>
          </cell>
          <cell r="I1535">
            <v>206926.57921318448</v>
          </cell>
          <cell r="J1535">
            <v>206926.57921318448</v>
          </cell>
        </row>
        <row r="1536">
          <cell r="J1536">
            <v>206926.57921318448</v>
          </cell>
        </row>
        <row r="1537">
          <cell r="B1537" t="str">
            <v>D</v>
          </cell>
          <cell r="C1537" t="str">
            <v>JUMLAH ( A + B + C )</v>
          </cell>
          <cell r="D1537" t="str">
            <v>JUMLAH ( A + B + C )</v>
          </cell>
          <cell r="E1537">
            <v>0</v>
          </cell>
          <cell r="F1537">
            <v>0</v>
          </cell>
          <cell r="G1537">
            <v>0</v>
          </cell>
          <cell r="H1537">
            <v>0</v>
          </cell>
          <cell r="I1537">
            <v>0</v>
          </cell>
          <cell r="J1537">
            <v>21255024.255348869</v>
          </cell>
        </row>
        <row r="1538">
          <cell r="B1538" t="str">
            <v>E</v>
          </cell>
          <cell r="C1538" t="str">
            <v>O/H + Jasa &amp; Keuntungan (15%)</v>
          </cell>
          <cell r="D1538" t="str">
            <v>O/H + Jasa &amp; Keuntungan (15%)</v>
          </cell>
          <cell r="E1538">
            <v>3188253.6383023304</v>
          </cell>
          <cell r="F1538">
            <v>0</v>
          </cell>
          <cell r="G1538">
            <v>0</v>
          </cell>
          <cell r="H1538" t="str">
            <v>:  15 % X D</v>
          </cell>
          <cell r="I1538">
            <v>0</v>
          </cell>
          <cell r="J1538">
            <v>3188253.6383023304</v>
          </cell>
        </row>
        <row r="1539">
          <cell r="B1539" t="str">
            <v>F</v>
          </cell>
          <cell r="C1539" t="str">
            <v xml:space="preserve">HARGA SATUAN PEKERJAAN </v>
          </cell>
          <cell r="D1539" t="str">
            <v xml:space="preserve">HARGA SATUAN PEKERJAAN </v>
          </cell>
          <cell r="E1539">
            <v>24443277.893651199</v>
          </cell>
          <cell r="F1539">
            <v>0</v>
          </cell>
          <cell r="G1539">
            <v>0</v>
          </cell>
          <cell r="H1539" t="str">
            <v>:  ( D + E )</v>
          </cell>
          <cell r="I1539">
            <v>0</v>
          </cell>
          <cell r="J1539">
            <v>24443277.893651199</v>
          </cell>
        </row>
        <row r="1540">
          <cell r="B1540" t="str">
            <v>G</v>
          </cell>
          <cell r="C1540" t="str">
            <v>DIBULATKAN</v>
          </cell>
          <cell r="D1540" t="str">
            <v>DIBULATKAN</v>
          </cell>
          <cell r="E1540">
            <v>0</v>
          </cell>
          <cell r="F1540">
            <v>0</v>
          </cell>
          <cell r="G1540">
            <v>0</v>
          </cell>
          <cell r="H1540">
            <v>0</v>
          </cell>
          <cell r="I1540">
            <v>0</v>
          </cell>
          <cell r="J1540">
            <v>24443278</v>
          </cell>
        </row>
        <row r="1542">
          <cell r="J1542">
            <v>24443278</v>
          </cell>
        </row>
        <row r="1543">
          <cell r="B1543" t="str">
            <v xml:space="preserve">ANALISA HARGA SATUAN </v>
          </cell>
        </row>
        <row r="1544">
          <cell r="B1544" t="str">
            <v>ANALISA HARGA SATUAN</v>
          </cell>
        </row>
        <row r="1545">
          <cell r="B1545" t="str">
            <v>PAKET PROYEK</v>
          </cell>
          <cell r="C1545" t="str">
            <v>:</v>
          </cell>
          <cell r="D1545" t="str">
            <v>KALIMANTAN TIMUR</v>
          </cell>
          <cell r="E1545" t="str">
            <v>:</v>
          </cell>
          <cell r="F1545" t="str">
            <v>KALIMANTAN TIMUR</v>
          </cell>
        </row>
        <row r="1546">
          <cell r="E1546" t="str">
            <v>:</v>
          </cell>
          <cell r="F1546" t="str">
            <v>KALIMANTAN TIMUR</v>
          </cell>
        </row>
        <row r="1547">
          <cell r="B1547" t="str">
            <v>JENIS PEKERJAAN</v>
          </cell>
          <cell r="C1547" t="str">
            <v>:</v>
          </cell>
          <cell r="D1547" t="str">
            <v>SOIL CEMENT (Mixing in Place dengan Tanah Existing termasuk semen)</v>
          </cell>
          <cell r="E1547" t="str">
            <v>:</v>
          </cell>
          <cell r="F1547" t="str">
            <v>SOIL CEMENT (Mixing in Place dengan Tanah Existing termasuk semen)</v>
          </cell>
        </row>
        <row r="1548">
          <cell r="B1548" t="str">
            <v>SATUAN PEKERJAAN</v>
          </cell>
          <cell r="C1548" t="str">
            <v>:</v>
          </cell>
          <cell r="D1548" t="str">
            <v>Per M3</v>
          </cell>
          <cell r="E1548" t="str">
            <v>:</v>
          </cell>
          <cell r="F1548" t="str">
            <v>Per M3</v>
          </cell>
        </row>
        <row r="1550">
          <cell r="E1550" t="str">
            <v>:</v>
          </cell>
          <cell r="F1550" t="str">
            <v>Per M3</v>
          </cell>
        </row>
        <row r="1551">
          <cell r="H1551" t="str">
            <v>PERKIRAAN</v>
          </cell>
          <cell r="I1551" t="str">
            <v>HARGA</v>
          </cell>
          <cell r="J1551" t="str">
            <v>JUMLAH</v>
          </cell>
        </row>
        <row r="1552">
          <cell r="B1552" t="str">
            <v>No</v>
          </cell>
          <cell r="C1552" t="str">
            <v>KOMPONEN</v>
          </cell>
          <cell r="D1552" t="str">
            <v>SAT</v>
          </cell>
          <cell r="E1552" t="str">
            <v>KUANTITAS</v>
          </cell>
          <cell r="F1552" t="str">
            <v>SATUAN</v>
          </cell>
          <cell r="G1552" t="str">
            <v>SAT</v>
          </cell>
          <cell r="H1552" t="str">
            <v>KUANTITAS</v>
          </cell>
          <cell r="I1552" t="str">
            <v>SATUAN</v>
          </cell>
          <cell r="J1552" t="str">
            <v>HARGA</v>
          </cell>
        </row>
        <row r="1553">
          <cell r="I1553" t="str">
            <v>(Rp)</v>
          </cell>
          <cell r="J1553" t="str">
            <v>( Rp )</v>
          </cell>
        </row>
        <row r="1554">
          <cell r="I1554" t="str">
            <v>(Rp)</v>
          </cell>
          <cell r="J1554" t="str">
            <v>( Rp )</v>
          </cell>
        </row>
        <row r="1555">
          <cell r="B1555" t="str">
            <v>A</v>
          </cell>
          <cell r="C1555" t="str">
            <v>TENAGA KERJA</v>
          </cell>
          <cell r="D1555" t="str">
            <v>TENAGA KERJA</v>
          </cell>
        </row>
        <row r="1556">
          <cell r="B1556">
            <v>1</v>
          </cell>
          <cell r="C1556" t="str">
            <v xml:space="preserve">Pekerja </v>
          </cell>
          <cell r="D1556" t="str">
            <v xml:space="preserve">Pekerja </v>
          </cell>
          <cell r="E1556">
            <v>0.55300000000000005</v>
          </cell>
          <cell r="F1556">
            <v>4285.7142857142853</v>
          </cell>
          <cell r="G1556" t="str">
            <v>Jam</v>
          </cell>
          <cell r="H1556">
            <v>0.55300000000000005</v>
          </cell>
          <cell r="I1556">
            <v>4285.7142857142853</v>
          </cell>
          <cell r="J1556">
            <v>2370</v>
          </cell>
        </row>
        <row r="1557">
          <cell r="B1557">
            <v>2</v>
          </cell>
          <cell r="C1557" t="str">
            <v>Mandor</v>
          </cell>
          <cell r="D1557" t="str">
            <v>Mandor</v>
          </cell>
          <cell r="E1557">
            <v>9.2166666666666675E-2</v>
          </cell>
          <cell r="F1557">
            <v>3571.4285714285716</v>
          </cell>
          <cell r="G1557" t="str">
            <v>Jam</v>
          </cell>
          <cell r="H1557">
            <v>9.2166666666666675E-2</v>
          </cell>
          <cell r="I1557">
            <v>3571.4285714285716</v>
          </cell>
          <cell r="J1557">
            <v>329.16666666666669</v>
          </cell>
        </row>
        <row r="1559">
          <cell r="G1559" t="str">
            <v>Jam</v>
          </cell>
          <cell r="H1559">
            <v>9.2166666666666675E-2</v>
          </cell>
          <cell r="I1559">
            <v>3571.4285714285716</v>
          </cell>
          <cell r="J1559">
            <v>329.16666666666669</v>
          </cell>
        </row>
        <row r="1560">
          <cell r="H1560" t="str">
            <v>JUMLAH HARGA TENAGA</v>
          </cell>
          <cell r="I1560">
            <v>2699.1666666666665</v>
          </cell>
          <cell r="J1560">
            <v>2699.1666666666665</v>
          </cell>
        </row>
        <row r="1561">
          <cell r="J1561">
            <v>2699.1666666666665</v>
          </cell>
        </row>
        <row r="1562">
          <cell r="B1562" t="str">
            <v>B</v>
          </cell>
          <cell r="C1562" t="str">
            <v>BAHAN</v>
          </cell>
          <cell r="D1562" t="str">
            <v>BAHAN</v>
          </cell>
        </row>
        <row r="1563">
          <cell r="B1563">
            <v>1</v>
          </cell>
          <cell r="C1563" t="str">
            <v>Semen</v>
          </cell>
          <cell r="D1563" t="str">
            <v>Semen</v>
          </cell>
          <cell r="E1563">
            <v>227.99295774647894</v>
          </cell>
          <cell r="F1563">
            <v>21255.024255348868</v>
          </cell>
          <cell r="G1563" t="str">
            <v>Kg</v>
          </cell>
          <cell r="H1563">
            <v>227.99295774647894</v>
          </cell>
          <cell r="I1563">
            <v>21255.024255348868</v>
          </cell>
          <cell r="J1563">
            <v>4845995.8469501389</v>
          </cell>
        </row>
        <row r="1564">
          <cell r="B1564">
            <v>2</v>
          </cell>
          <cell r="C1564" t="str">
            <v>Terpal</v>
          </cell>
          <cell r="D1564" t="str">
            <v>Terpal</v>
          </cell>
          <cell r="E1564">
            <v>1E-3</v>
          </cell>
          <cell r="F1564">
            <v>75000</v>
          </cell>
          <cell r="G1564" t="str">
            <v>M2</v>
          </cell>
          <cell r="H1564">
            <v>1E-3</v>
          </cell>
          <cell r="I1564">
            <v>75000</v>
          </cell>
          <cell r="J1564">
            <v>75</v>
          </cell>
        </row>
        <row r="1567">
          <cell r="G1567" t="str">
            <v>M2</v>
          </cell>
          <cell r="H1567">
            <v>1E-3</v>
          </cell>
          <cell r="I1567">
            <v>75000</v>
          </cell>
          <cell r="J1567">
            <v>75</v>
          </cell>
        </row>
        <row r="1568">
          <cell r="H1568" t="str">
            <v>JUMLAH HARGA BAHAN</v>
          </cell>
          <cell r="I1568">
            <v>4846070.8469501389</v>
          </cell>
          <cell r="J1568">
            <v>4846070.8469501389</v>
          </cell>
        </row>
        <row r="1569">
          <cell r="J1569">
            <v>4846070.8469501389</v>
          </cell>
        </row>
        <row r="1570">
          <cell r="B1570" t="str">
            <v>C</v>
          </cell>
          <cell r="C1570" t="str">
            <v>PERALATAN</v>
          </cell>
          <cell r="D1570" t="str">
            <v>PERALATAN</v>
          </cell>
        </row>
        <row r="1571">
          <cell r="B1571">
            <v>1</v>
          </cell>
          <cell r="C1571" t="str">
            <v>Soil Stabilizer</v>
          </cell>
          <cell r="D1571" t="str">
            <v>Soil Stabilizer</v>
          </cell>
          <cell r="E1571">
            <v>8.0000000000000002E-3</v>
          </cell>
          <cell r="F1571">
            <v>2661907.2727272725</v>
          </cell>
          <cell r="G1571" t="str">
            <v>Jam</v>
          </cell>
          <cell r="H1571">
            <v>8.0000000000000002E-3</v>
          </cell>
          <cell r="I1571">
            <v>2661907.2727272725</v>
          </cell>
          <cell r="J1571">
            <v>21295.258181818179</v>
          </cell>
        </row>
        <row r="1572">
          <cell r="B1572">
            <v>2</v>
          </cell>
          <cell r="C1572" t="str">
            <v>Water Tank Truck</v>
          </cell>
          <cell r="D1572" t="str">
            <v>Water Tank Truck</v>
          </cell>
          <cell r="E1572">
            <v>7.4999999999999997E-3</v>
          </cell>
          <cell r="F1572">
            <v>34000</v>
          </cell>
          <cell r="G1572" t="str">
            <v>Jam</v>
          </cell>
          <cell r="H1572">
            <v>7.4999999999999997E-3</v>
          </cell>
          <cell r="I1572">
            <v>34000</v>
          </cell>
          <cell r="J1572">
            <v>255</v>
          </cell>
        </row>
        <row r="1573">
          <cell r="B1573">
            <v>3</v>
          </cell>
          <cell r="C1573" t="str">
            <v>Pad foot Roller</v>
          </cell>
          <cell r="D1573" t="str">
            <v>Pad foot Roller</v>
          </cell>
          <cell r="E1573">
            <v>0.02</v>
          </cell>
          <cell r="F1573">
            <v>280000</v>
          </cell>
          <cell r="G1573" t="str">
            <v>Jam</v>
          </cell>
          <cell r="H1573">
            <v>0.02</v>
          </cell>
          <cell r="I1573">
            <v>280000</v>
          </cell>
          <cell r="J1573">
            <v>5600</v>
          </cell>
        </row>
        <row r="1574">
          <cell r="B1574">
            <v>4</v>
          </cell>
          <cell r="C1574" t="str">
            <v>Vibratory Roller</v>
          </cell>
          <cell r="D1574" t="str">
            <v>Vibratory Roller</v>
          </cell>
          <cell r="E1574">
            <v>2.5000000000000001E-2</v>
          </cell>
          <cell r="F1574">
            <v>280000</v>
          </cell>
          <cell r="G1574" t="str">
            <v>Jam</v>
          </cell>
          <cell r="H1574">
            <v>2.5000000000000001E-2</v>
          </cell>
          <cell r="I1574">
            <v>280000</v>
          </cell>
          <cell r="J1574">
            <v>7000</v>
          </cell>
        </row>
        <row r="1575">
          <cell r="B1575">
            <v>5</v>
          </cell>
          <cell r="C1575" t="str">
            <v>Pneumatic Tire Roller</v>
          </cell>
          <cell r="D1575" t="str">
            <v>Pneumatic Tire Roller</v>
          </cell>
          <cell r="E1575">
            <v>2.5000000000000001E-2</v>
          </cell>
          <cell r="F1575">
            <v>280000</v>
          </cell>
          <cell r="G1575" t="str">
            <v>Jam</v>
          </cell>
          <cell r="H1575">
            <v>2.5000000000000001E-2</v>
          </cell>
          <cell r="I1575">
            <v>280000</v>
          </cell>
          <cell r="J1575">
            <v>7000</v>
          </cell>
        </row>
        <row r="1576">
          <cell r="B1576">
            <v>6</v>
          </cell>
          <cell r="C1576" t="str">
            <v>Motor Grader</v>
          </cell>
          <cell r="D1576" t="str">
            <v>Motor Grader</v>
          </cell>
          <cell r="E1576">
            <v>6.6666666666666671E-3</v>
          </cell>
          <cell r="F1576">
            <v>345500</v>
          </cell>
          <cell r="G1576" t="str">
            <v>Jam</v>
          </cell>
          <cell r="H1576">
            <v>6.6666666666666671E-3</v>
          </cell>
          <cell r="I1576">
            <v>345500</v>
          </cell>
          <cell r="J1576">
            <v>2303.3333333333335</v>
          </cell>
        </row>
        <row r="1577">
          <cell r="B1577">
            <v>7</v>
          </cell>
          <cell r="C1577" t="str">
            <v>Alat Bantu</v>
          </cell>
          <cell r="D1577" t="str">
            <v>Alat Bantu</v>
          </cell>
          <cell r="E1577">
            <v>1</v>
          </cell>
          <cell r="F1577">
            <v>100</v>
          </cell>
          <cell r="G1577" t="str">
            <v>Ls</v>
          </cell>
          <cell r="H1577">
            <v>1</v>
          </cell>
          <cell r="I1577">
            <v>100</v>
          </cell>
          <cell r="J1577">
            <v>100</v>
          </cell>
        </row>
        <row r="1578">
          <cell r="G1578" t="str">
            <v>Ls</v>
          </cell>
          <cell r="H1578">
            <v>1</v>
          </cell>
          <cell r="I1578">
            <v>100</v>
          </cell>
          <cell r="J1578">
            <v>100</v>
          </cell>
        </row>
        <row r="1579">
          <cell r="H1579" t="str">
            <v>JUMLAH HARGA PERALATAN</v>
          </cell>
          <cell r="I1579">
            <v>43553.591515151515</v>
          </cell>
          <cell r="J1579">
            <v>43553.591515151515</v>
          </cell>
        </row>
        <row r="1580">
          <cell r="J1580">
            <v>43553.591515151515</v>
          </cell>
        </row>
        <row r="1581">
          <cell r="B1581" t="str">
            <v>D</v>
          </cell>
          <cell r="C1581" t="str">
            <v>JUMLAH ( A + B + C )</v>
          </cell>
          <cell r="D1581" t="str">
            <v>JUMLAH ( A + B + C )</v>
          </cell>
          <cell r="E1581">
            <v>0</v>
          </cell>
          <cell r="F1581">
            <v>0</v>
          </cell>
          <cell r="G1581">
            <v>0</v>
          </cell>
          <cell r="H1581">
            <v>0</v>
          </cell>
          <cell r="I1581">
            <v>0</v>
          </cell>
          <cell r="J1581">
            <v>4892323.6051319577</v>
          </cell>
        </row>
        <row r="1582">
          <cell r="B1582" t="str">
            <v>E</v>
          </cell>
          <cell r="C1582" t="str">
            <v>O/H + Jasa &amp; Keuntungan (15%)</v>
          </cell>
          <cell r="D1582" t="str">
            <v>O/H + Jasa &amp; Keuntungan (15%)</v>
          </cell>
          <cell r="E1582">
            <v>733848.54076979368</v>
          </cell>
          <cell r="F1582">
            <v>0</v>
          </cell>
          <cell r="G1582">
            <v>0</v>
          </cell>
          <cell r="H1582" t="str">
            <v>:  15 % X D</v>
          </cell>
          <cell r="I1582">
            <v>0</v>
          </cell>
          <cell r="J1582">
            <v>733848.54076979368</v>
          </cell>
        </row>
        <row r="1583">
          <cell r="B1583" t="str">
            <v>F</v>
          </cell>
          <cell r="C1583" t="str">
            <v xml:space="preserve">HARGA SATUAN PEKERJAAN </v>
          </cell>
          <cell r="D1583" t="str">
            <v xml:space="preserve">HARGA SATUAN PEKERJAAN </v>
          </cell>
          <cell r="E1583">
            <v>5626172.1459017517</v>
          </cell>
          <cell r="F1583">
            <v>0</v>
          </cell>
          <cell r="G1583">
            <v>0</v>
          </cell>
          <cell r="H1583" t="str">
            <v>:  ( D + E )</v>
          </cell>
          <cell r="I1583">
            <v>0</v>
          </cell>
          <cell r="J1583">
            <v>5626172.1459017517</v>
          </cell>
        </row>
        <row r="1584">
          <cell r="B1584" t="str">
            <v>G</v>
          </cell>
          <cell r="C1584" t="str">
            <v>DIBULATKAN</v>
          </cell>
          <cell r="D1584" t="str">
            <v>DIBULATKAN</v>
          </cell>
          <cell r="E1584">
            <v>0</v>
          </cell>
          <cell r="F1584">
            <v>0</v>
          </cell>
          <cell r="G1584">
            <v>0</v>
          </cell>
          <cell r="H1584">
            <v>0</v>
          </cell>
          <cell r="I1584">
            <v>0</v>
          </cell>
          <cell r="J1584">
            <v>5626172</v>
          </cell>
        </row>
        <row r="1586">
          <cell r="J1586">
            <v>5626172</v>
          </cell>
        </row>
        <row r="1587">
          <cell r="B1587" t="str">
            <v xml:space="preserve">ANALISA HARGA SATUAN </v>
          </cell>
        </row>
        <row r="1588">
          <cell r="B1588" t="str">
            <v>ANALISA HARGA SATUAN</v>
          </cell>
        </row>
        <row r="1589">
          <cell r="B1589" t="str">
            <v>PAKET PROYEK</v>
          </cell>
          <cell r="C1589" t="str">
            <v>:</v>
          </cell>
          <cell r="D1589" t="str">
            <v>KALIMANTAN TIMUR</v>
          </cell>
          <cell r="E1589" t="str">
            <v>:</v>
          </cell>
          <cell r="F1589" t="str">
            <v>KALIMANTAN TIMUR</v>
          </cell>
        </row>
        <row r="1590">
          <cell r="E1590" t="str">
            <v>:</v>
          </cell>
          <cell r="F1590" t="str">
            <v>KALIMANTAN TIMUR</v>
          </cell>
        </row>
        <row r="1591">
          <cell r="B1591" t="str">
            <v>JENIS PEKERJAAN</v>
          </cell>
          <cell r="C1591" t="str">
            <v>:</v>
          </cell>
          <cell r="D1591" t="str">
            <v>SOIL FOR SOIL CEMENT</v>
          </cell>
          <cell r="E1591" t="str">
            <v>:</v>
          </cell>
          <cell r="F1591" t="str">
            <v>SOIL FOR SOIL CEMENT</v>
          </cell>
        </row>
        <row r="1592">
          <cell r="B1592" t="str">
            <v>SATUAN PEKERJAAN</v>
          </cell>
          <cell r="C1592" t="str">
            <v>:</v>
          </cell>
          <cell r="D1592" t="str">
            <v>Per m3</v>
          </cell>
          <cell r="E1592" t="str">
            <v>:</v>
          </cell>
          <cell r="F1592" t="str">
            <v>Per m3</v>
          </cell>
        </row>
        <row r="1594">
          <cell r="E1594" t="str">
            <v>:</v>
          </cell>
          <cell r="F1594" t="str">
            <v>Per m3</v>
          </cell>
        </row>
        <row r="1595">
          <cell r="H1595" t="str">
            <v>PERKIRAAN</v>
          </cell>
          <cell r="I1595" t="str">
            <v>HARGA</v>
          </cell>
          <cell r="J1595" t="str">
            <v>JUMLAH</v>
          </cell>
        </row>
        <row r="1596">
          <cell r="B1596" t="str">
            <v>No</v>
          </cell>
          <cell r="C1596" t="str">
            <v>KOMPONEN</v>
          </cell>
          <cell r="D1596" t="str">
            <v>SAT</v>
          </cell>
          <cell r="E1596" t="str">
            <v>KUANTITAS</v>
          </cell>
          <cell r="F1596" t="str">
            <v>SATUAN</v>
          </cell>
          <cell r="G1596" t="str">
            <v>SAT</v>
          </cell>
          <cell r="H1596" t="str">
            <v>KUANTITAS</v>
          </cell>
          <cell r="I1596" t="str">
            <v>SATUAN</v>
          </cell>
          <cell r="J1596" t="str">
            <v>HARGA</v>
          </cell>
        </row>
        <row r="1597">
          <cell r="I1597" t="str">
            <v>(Rp)</v>
          </cell>
          <cell r="J1597" t="str">
            <v>( Rp )</v>
          </cell>
        </row>
        <row r="1598">
          <cell r="I1598" t="str">
            <v>(Rp)</v>
          </cell>
          <cell r="J1598" t="str">
            <v>( Rp )</v>
          </cell>
        </row>
        <row r="1599">
          <cell r="B1599" t="str">
            <v>A</v>
          </cell>
          <cell r="C1599" t="str">
            <v>TENAGA KERJA</v>
          </cell>
          <cell r="D1599" t="str">
            <v>TENAGA KERJA</v>
          </cell>
        </row>
        <row r="1600">
          <cell r="B1600">
            <v>1</v>
          </cell>
          <cell r="C1600" t="str">
            <v xml:space="preserve">Pekerja </v>
          </cell>
          <cell r="D1600" t="str">
            <v xml:space="preserve">Pekerja </v>
          </cell>
          <cell r="E1600">
            <v>0.10158730158730159</v>
          </cell>
          <cell r="F1600">
            <v>4285.7142857142853</v>
          </cell>
          <cell r="G1600" t="str">
            <v>Jam</v>
          </cell>
          <cell r="H1600">
            <v>0.10158730158730159</v>
          </cell>
          <cell r="I1600">
            <v>4285.7142857142853</v>
          </cell>
          <cell r="J1600">
            <v>435.37414965986392</v>
          </cell>
        </row>
        <row r="1601">
          <cell r="B1601">
            <v>2</v>
          </cell>
          <cell r="C1601" t="str">
            <v>Mandor</v>
          </cell>
          <cell r="D1601" t="str">
            <v>Mandor</v>
          </cell>
          <cell r="E1601">
            <v>2.5396825396825397E-2</v>
          </cell>
          <cell r="F1601">
            <v>3571.4285714285716</v>
          </cell>
          <cell r="G1601" t="str">
            <v>Jam</v>
          </cell>
          <cell r="H1601">
            <v>2.5396825396825397E-2</v>
          </cell>
          <cell r="I1601">
            <v>3571.4285714285716</v>
          </cell>
          <cell r="J1601">
            <v>90.702947845804985</v>
          </cell>
        </row>
        <row r="1603">
          <cell r="G1603" t="str">
            <v>Jam</v>
          </cell>
          <cell r="H1603">
            <v>2.5396825396825397E-2</v>
          </cell>
          <cell r="I1603">
            <v>3571.4285714285716</v>
          </cell>
          <cell r="J1603">
            <v>90.702947845804985</v>
          </cell>
        </row>
        <row r="1604">
          <cell r="H1604" t="str">
            <v>JUMLAH HARGA TENAGA</v>
          </cell>
          <cell r="I1604">
            <v>526.07709750566892</v>
          </cell>
          <cell r="J1604">
            <v>526.07709750566892</v>
          </cell>
        </row>
        <row r="1605">
          <cell r="J1605">
            <v>526.07709750566892</v>
          </cell>
        </row>
        <row r="1606">
          <cell r="B1606" t="str">
            <v>B</v>
          </cell>
          <cell r="C1606" t="str">
            <v>BAHAN</v>
          </cell>
          <cell r="D1606" t="str">
            <v>BAHAN</v>
          </cell>
        </row>
        <row r="1607">
          <cell r="B1607">
            <v>1</v>
          </cell>
          <cell r="C1607" t="str">
            <v>Tanah untuk soil semen</v>
          </cell>
          <cell r="D1607" t="str">
            <v>Tanah untuk soil semen</v>
          </cell>
          <cell r="E1607">
            <v>1.2</v>
          </cell>
          <cell r="F1607">
            <v>7000</v>
          </cell>
          <cell r="G1607" t="str">
            <v>M3</v>
          </cell>
          <cell r="H1607">
            <v>1.2</v>
          </cell>
          <cell r="I1607">
            <v>7000</v>
          </cell>
          <cell r="J1607">
            <v>8400</v>
          </cell>
        </row>
        <row r="1608">
          <cell r="G1608" t="str">
            <v>M3</v>
          </cell>
          <cell r="H1608">
            <v>1.2</v>
          </cell>
          <cell r="I1608">
            <v>7000</v>
          </cell>
          <cell r="J1608">
            <v>8400</v>
          </cell>
        </row>
        <row r="1609">
          <cell r="H1609" t="str">
            <v>JUMLAH HARGA BAHAN</v>
          </cell>
          <cell r="I1609">
            <v>8400</v>
          </cell>
          <cell r="J1609">
            <v>8400</v>
          </cell>
        </row>
        <row r="1610">
          <cell r="J1610">
            <v>8400</v>
          </cell>
        </row>
        <row r="1611">
          <cell r="B1611" t="str">
            <v>C</v>
          </cell>
          <cell r="C1611" t="str">
            <v>PERALATAN</v>
          </cell>
          <cell r="D1611" t="str">
            <v>PERALATAN</v>
          </cell>
        </row>
        <row r="1612">
          <cell r="B1612">
            <v>1</v>
          </cell>
          <cell r="C1612" t="str">
            <v>Excavator</v>
          </cell>
          <cell r="D1612" t="str">
            <v>Excavator</v>
          </cell>
          <cell r="E1612">
            <v>1.4285714285714285E-2</v>
          </cell>
          <cell r="F1612">
            <v>354000</v>
          </cell>
          <cell r="G1612" t="str">
            <v>Jam</v>
          </cell>
          <cell r="H1612">
            <v>1.4285714285714285E-2</v>
          </cell>
          <cell r="I1612">
            <v>354000</v>
          </cell>
          <cell r="J1612">
            <v>5057.1428571428569</v>
          </cell>
        </row>
        <row r="1613">
          <cell r="B1613">
            <v>2</v>
          </cell>
          <cell r="C1613" t="str">
            <v>Dump Truck</v>
          </cell>
          <cell r="D1613" t="str">
            <v>Dump Truck</v>
          </cell>
          <cell r="E1613">
            <v>0.26904761904761904</v>
          </cell>
          <cell r="F1613">
            <v>194500</v>
          </cell>
          <cell r="G1613" t="str">
            <v>Jam</v>
          </cell>
          <cell r="H1613">
            <v>0.26904761904761904</v>
          </cell>
          <cell r="I1613">
            <v>194500</v>
          </cell>
          <cell r="J1613">
            <v>52329.761904761901</v>
          </cell>
        </row>
        <row r="1614">
          <cell r="B1614">
            <v>3</v>
          </cell>
          <cell r="C1614" t="str">
            <v>Wheel Loader</v>
          </cell>
          <cell r="D1614" t="str">
            <v>Wheel Loader</v>
          </cell>
          <cell r="E1614">
            <v>1.1111111111111112E-2</v>
          </cell>
          <cell r="F1614">
            <v>301500</v>
          </cell>
          <cell r="G1614" t="str">
            <v>Jam</v>
          </cell>
          <cell r="H1614">
            <v>1.1111111111111112E-2</v>
          </cell>
          <cell r="I1614">
            <v>301500</v>
          </cell>
          <cell r="J1614">
            <v>3350</v>
          </cell>
        </row>
        <row r="1615">
          <cell r="G1615" t="str">
            <v>Jam</v>
          </cell>
          <cell r="H1615">
            <v>1.1111111111111112E-2</v>
          </cell>
          <cell r="I1615">
            <v>301500</v>
          </cell>
          <cell r="J1615">
            <v>3350</v>
          </cell>
        </row>
        <row r="1616">
          <cell r="H1616" t="str">
            <v>JUMLAH HARGA PERALATAN</v>
          </cell>
          <cell r="I1616">
            <v>60736.904761904756</v>
          </cell>
          <cell r="J1616">
            <v>60736.904761904756</v>
          </cell>
        </row>
        <row r="1617">
          <cell r="J1617">
            <v>60736.904761904756</v>
          </cell>
        </row>
        <row r="1618">
          <cell r="B1618" t="str">
            <v>D</v>
          </cell>
          <cell r="C1618" t="str">
            <v>JUMLAH ( A + B + C )</v>
          </cell>
          <cell r="D1618" t="str">
            <v>JUMLAH ( A + B + C )</v>
          </cell>
          <cell r="E1618">
            <v>0</v>
          </cell>
          <cell r="F1618">
            <v>0</v>
          </cell>
          <cell r="G1618">
            <v>0</v>
          </cell>
          <cell r="H1618">
            <v>0</v>
          </cell>
          <cell r="I1618">
            <v>0</v>
          </cell>
          <cell r="J1618">
            <v>69662.981859410429</v>
          </cell>
        </row>
        <row r="1619">
          <cell r="B1619" t="str">
            <v>E</v>
          </cell>
          <cell r="C1619" t="str">
            <v>O/H + Jasa &amp; Keuntungan (15%)</v>
          </cell>
          <cell r="D1619" t="str">
            <v>O/H + Jasa &amp; Keuntungan (15%)</v>
          </cell>
          <cell r="E1619">
            <v>10449.447278911564</v>
          </cell>
          <cell r="F1619">
            <v>0</v>
          </cell>
          <cell r="G1619">
            <v>0</v>
          </cell>
          <cell r="H1619" t="str">
            <v>:  15 % X D</v>
          </cell>
          <cell r="I1619">
            <v>0</v>
          </cell>
          <cell r="J1619">
            <v>10449.447278911564</v>
          </cell>
        </row>
        <row r="1620">
          <cell r="B1620" t="str">
            <v>F</v>
          </cell>
          <cell r="C1620" t="str">
            <v xml:space="preserve">HARGA SATUAN PEKERJAAN </v>
          </cell>
          <cell r="D1620" t="str">
            <v xml:space="preserve">HARGA SATUAN PEKERJAAN </v>
          </cell>
          <cell r="E1620">
            <v>80112.429138321997</v>
          </cell>
          <cell r="F1620">
            <v>0</v>
          </cell>
          <cell r="G1620">
            <v>0</v>
          </cell>
          <cell r="H1620" t="str">
            <v>:  ( D + E )</v>
          </cell>
          <cell r="I1620">
            <v>0</v>
          </cell>
          <cell r="J1620">
            <v>80112.429138321997</v>
          </cell>
        </row>
        <row r="1621">
          <cell r="B1621" t="str">
            <v>G</v>
          </cell>
          <cell r="C1621" t="str">
            <v>DIBULATKAN</v>
          </cell>
          <cell r="D1621" t="str">
            <v>DIBULATKAN</v>
          </cell>
          <cell r="E1621">
            <v>0</v>
          </cell>
          <cell r="F1621">
            <v>0</v>
          </cell>
          <cell r="G1621">
            <v>0</v>
          </cell>
          <cell r="H1621">
            <v>0</v>
          </cell>
          <cell r="I1621">
            <v>0</v>
          </cell>
          <cell r="J1621">
            <v>80112</v>
          </cell>
        </row>
        <row r="1623">
          <cell r="J1623">
            <v>80112</v>
          </cell>
        </row>
        <row r="1624">
          <cell r="B1624" t="str">
            <v xml:space="preserve">ANALISA HARGA SATUAN </v>
          </cell>
        </row>
        <row r="1625">
          <cell r="B1625" t="str">
            <v>ANALISA HARGA SATUAN</v>
          </cell>
        </row>
        <row r="1626">
          <cell r="B1626" t="str">
            <v>PAKET PROYEK</v>
          </cell>
          <cell r="C1626" t="str">
            <v>:</v>
          </cell>
          <cell r="D1626" t="str">
            <v>KALIMANTAN TIMUR</v>
          </cell>
          <cell r="E1626" t="str">
            <v>:</v>
          </cell>
          <cell r="F1626" t="str">
            <v>KALIMANTAN TIMUR</v>
          </cell>
        </row>
        <row r="1627">
          <cell r="E1627" t="str">
            <v>:</v>
          </cell>
          <cell r="F1627" t="str">
            <v>KALIMANTAN TIMUR</v>
          </cell>
        </row>
        <row r="1628">
          <cell r="B1628" t="str">
            <v>JENIS PEKERJAAN</v>
          </cell>
          <cell r="C1628" t="str">
            <v>:</v>
          </cell>
          <cell r="D1628" t="str">
            <v>SOIL CEMENT (Rise Up dengan material tanah import termasuk semen)</v>
          </cell>
          <cell r="E1628" t="str">
            <v>:</v>
          </cell>
          <cell r="F1628" t="str">
            <v>SOIL CEMENT (Rise Up dengan material tanah import termasuk semen)</v>
          </cell>
        </row>
        <row r="1629">
          <cell r="B1629" t="str">
            <v>SATUAN PEKERJAAN</v>
          </cell>
          <cell r="C1629" t="str">
            <v>:</v>
          </cell>
          <cell r="D1629" t="str">
            <v>Per M3</v>
          </cell>
          <cell r="E1629" t="str">
            <v>:</v>
          </cell>
          <cell r="F1629" t="str">
            <v>Per M3</v>
          </cell>
        </row>
        <row r="1631">
          <cell r="E1631" t="str">
            <v>:</v>
          </cell>
          <cell r="F1631" t="str">
            <v>Per M3</v>
          </cell>
        </row>
        <row r="1632">
          <cell r="H1632" t="str">
            <v>PERKIRAAN</v>
          </cell>
          <cell r="I1632" t="str">
            <v>HARGA</v>
          </cell>
          <cell r="J1632" t="str">
            <v>JUMLAH</v>
          </cell>
        </row>
        <row r="1633">
          <cell r="B1633" t="str">
            <v>No</v>
          </cell>
          <cell r="C1633" t="str">
            <v>KOMPONEN</v>
          </cell>
          <cell r="D1633" t="str">
            <v>SAT</v>
          </cell>
          <cell r="E1633" t="str">
            <v>KUANTITAS</v>
          </cell>
          <cell r="F1633" t="str">
            <v>SATUAN</v>
          </cell>
          <cell r="G1633" t="str">
            <v>SAT</v>
          </cell>
          <cell r="H1633" t="str">
            <v>KUANTITAS</v>
          </cell>
          <cell r="I1633" t="str">
            <v>SATUAN</v>
          </cell>
          <cell r="J1633" t="str">
            <v>HARGA</v>
          </cell>
        </row>
        <row r="1634">
          <cell r="I1634" t="str">
            <v>(Rp)</v>
          </cell>
          <cell r="J1634" t="str">
            <v>( Rp )</v>
          </cell>
        </row>
        <row r="1635">
          <cell r="I1635" t="str">
            <v>(Rp)</v>
          </cell>
          <cell r="J1635" t="str">
            <v>( Rp )</v>
          </cell>
        </row>
        <row r="1636">
          <cell r="B1636" t="str">
            <v>A</v>
          </cell>
          <cell r="C1636" t="str">
            <v>TENAGA KERJA</v>
          </cell>
          <cell r="D1636" t="str">
            <v>TENAGA KERJA</v>
          </cell>
        </row>
        <row r="1637">
          <cell r="B1637">
            <v>1</v>
          </cell>
          <cell r="C1637" t="str">
            <v xml:space="preserve">Pekerja </v>
          </cell>
          <cell r="D1637" t="str">
            <v xml:space="preserve">Pekerja </v>
          </cell>
          <cell r="E1637">
            <v>0.55300000000000005</v>
          </cell>
          <cell r="F1637">
            <v>4285.7142857142853</v>
          </cell>
          <cell r="G1637" t="str">
            <v>Jam</v>
          </cell>
          <cell r="H1637">
            <v>0.55300000000000005</v>
          </cell>
          <cell r="I1637">
            <v>4285.7142857142853</v>
          </cell>
          <cell r="J1637">
            <v>2370</v>
          </cell>
        </row>
        <row r="1638">
          <cell r="B1638">
            <v>2</v>
          </cell>
          <cell r="C1638" t="str">
            <v>Mandor</v>
          </cell>
          <cell r="D1638" t="str">
            <v>Mandor</v>
          </cell>
          <cell r="E1638">
            <v>9.2166666666666675E-2</v>
          </cell>
          <cell r="F1638">
            <v>3571.4285714285716</v>
          </cell>
          <cell r="G1638" t="str">
            <v>Jam</v>
          </cell>
          <cell r="H1638">
            <v>9.2166666666666675E-2</v>
          </cell>
          <cell r="I1638">
            <v>3571.4285714285716</v>
          </cell>
          <cell r="J1638">
            <v>329.16666666666669</v>
          </cell>
        </row>
        <row r="1640">
          <cell r="G1640" t="str">
            <v>Jam</v>
          </cell>
          <cell r="H1640">
            <v>9.2166666666666675E-2</v>
          </cell>
          <cell r="I1640">
            <v>3571.4285714285716</v>
          </cell>
          <cell r="J1640">
            <v>329.16666666666669</v>
          </cell>
        </row>
        <row r="1641">
          <cell r="H1641" t="str">
            <v>JUMLAH HARGA TENAGA</v>
          </cell>
          <cell r="I1641">
            <v>2699.1666666666665</v>
          </cell>
          <cell r="J1641">
            <v>2699.1666666666665</v>
          </cell>
        </row>
        <row r="1642">
          <cell r="J1642">
            <v>2699.1666666666665</v>
          </cell>
        </row>
        <row r="1643">
          <cell r="B1643" t="str">
            <v>B</v>
          </cell>
          <cell r="C1643" t="str">
            <v>BAHAN</v>
          </cell>
          <cell r="D1643" t="str">
            <v>BAHAN</v>
          </cell>
        </row>
        <row r="1644">
          <cell r="B1644">
            <v>1</v>
          </cell>
          <cell r="C1644" t="str">
            <v>Semen</v>
          </cell>
          <cell r="D1644" t="str">
            <v>Semen</v>
          </cell>
          <cell r="E1644">
            <v>227.99295774647894</v>
          </cell>
          <cell r="F1644">
            <v>21255.024255348868</v>
          </cell>
          <cell r="G1644" t="str">
            <v>Kg</v>
          </cell>
          <cell r="H1644">
            <v>227.99295774647894</v>
          </cell>
          <cell r="I1644">
            <v>21255.024255348868</v>
          </cell>
          <cell r="J1644">
            <v>4845995.8469501389</v>
          </cell>
        </row>
        <row r="1645">
          <cell r="B1645">
            <v>2</v>
          </cell>
          <cell r="C1645" t="str">
            <v>Terpal</v>
          </cell>
          <cell r="D1645" t="str">
            <v>Terpal</v>
          </cell>
          <cell r="E1645">
            <v>1E-3</v>
          </cell>
          <cell r="F1645">
            <v>75000</v>
          </cell>
          <cell r="G1645" t="str">
            <v>M2</v>
          </cell>
          <cell r="H1645">
            <v>1E-3</v>
          </cell>
          <cell r="I1645">
            <v>75000</v>
          </cell>
          <cell r="J1645">
            <v>75</v>
          </cell>
        </row>
        <row r="1646">
          <cell r="B1646">
            <v>3</v>
          </cell>
          <cell r="C1646" t="str">
            <v>Tanah untuk soil semen</v>
          </cell>
          <cell r="D1646" t="str">
            <v>Tanah untuk soil semen</v>
          </cell>
          <cell r="E1646">
            <v>1.2</v>
          </cell>
          <cell r="F1646">
            <v>69662.981859410429</v>
          </cell>
          <cell r="G1646" t="str">
            <v>M3</v>
          </cell>
          <cell r="H1646">
            <v>1.2</v>
          </cell>
          <cell r="I1646">
            <v>69662.981859410429</v>
          </cell>
          <cell r="J1646">
            <v>83595.578231292515</v>
          </cell>
        </row>
        <row r="1647">
          <cell r="G1647" t="str">
            <v>M3</v>
          </cell>
          <cell r="H1647">
            <v>1.2</v>
          </cell>
          <cell r="I1647">
            <v>69662.981859410429</v>
          </cell>
          <cell r="J1647">
            <v>83595.578231292515</v>
          </cell>
        </row>
        <row r="1648">
          <cell r="H1648" t="str">
            <v>JUMLAH HARGA BAHAN</v>
          </cell>
          <cell r="I1648">
            <v>4929666.4251814317</v>
          </cell>
          <cell r="J1648">
            <v>4929666.4251814317</v>
          </cell>
        </row>
        <row r="1649">
          <cell r="J1649">
            <v>4929666.4251814317</v>
          </cell>
        </row>
        <row r="1650">
          <cell r="B1650" t="str">
            <v>C</v>
          </cell>
          <cell r="C1650" t="str">
            <v>PERALATAN</v>
          </cell>
          <cell r="D1650" t="str">
            <v>PERALATAN</v>
          </cell>
        </row>
        <row r="1651">
          <cell r="B1651">
            <v>1</v>
          </cell>
          <cell r="C1651" t="str">
            <v>Soil Stabilizer</v>
          </cell>
          <cell r="D1651" t="str">
            <v>Soil Stabilizer</v>
          </cell>
          <cell r="E1651">
            <v>8.0000000000000002E-3</v>
          </cell>
          <cell r="F1651">
            <v>2661907.2727272725</v>
          </cell>
          <cell r="G1651" t="str">
            <v>Jam</v>
          </cell>
          <cell r="H1651">
            <v>8.0000000000000002E-3</v>
          </cell>
          <cell r="I1651">
            <v>2661907.2727272725</v>
          </cell>
          <cell r="J1651">
            <v>21295.258181818179</v>
          </cell>
        </row>
        <row r="1652">
          <cell r="B1652">
            <v>2</v>
          </cell>
          <cell r="C1652" t="str">
            <v>Water Tank Truck</v>
          </cell>
          <cell r="D1652" t="str">
            <v>Water Tank Truck</v>
          </cell>
          <cell r="E1652">
            <v>7.4999999999999997E-3</v>
          </cell>
          <cell r="F1652">
            <v>34000</v>
          </cell>
          <cell r="G1652" t="str">
            <v>Jam</v>
          </cell>
          <cell r="H1652">
            <v>7.4999999999999997E-3</v>
          </cell>
          <cell r="I1652">
            <v>34000</v>
          </cell>
          <cell r="J1652">
            <v>255</v>
          </cell>
        </row>
        <row r="1653">
          <cell r="B1653">
            <v>3</v>
          </cell>
          <cell r="C1653" t="str">
            <v>Pad foot Roller</v>
          </cell>
          <cell r="D1653" t="str">
            <v>Pad foot Roller</v>
          </cell>
          <cell r="E1653">
            <v>0.02</v>
          </cell>
          <cell r="F1653">
            <v>280000</v>
          </cell>
          <cell r="G1653" t="str">
            <v>Jam</v>
          </cell>
          <cell r="H1653">
            <v>0.02</v>
          </cell>
          <cell r="I1653">
            <v>280000</v>
          </cell>
          <cell r="J1653">
            <v>5600</v>
          </cell>
        </row>
        <row r="1654">
          <cell r="B1654">
            <v>4</v>
          </cell>
          <cell r="C1654" t="str">
            <v>Vibratory Roller</v>
          </cell>
          <cell r="D1654" t="str">
            <v>Vibratory Roller</v>
          </cell>
          <cell r="E1654">
            <v>2.5000000000000001E-2</v>
          </cell>
          <cell r="F1654">
            <v>280000</v>
          </cell>
          <cell r="G1654" t="str">
            <v>Jam</v>
          </cell>
          <cell r="H1654">
            <v>2.5000000000000001E-2</v>
          </cell>
          <cell r="I1654">
            <v>280000</v>
          </cell>
          <cell r="J1654">
            <v>7000</v>
          </cell>
        </row>
        <row r="1655">
          <cell r="B1655">
            <v>5</v>
          </cell>
          <cell r="C1655" t="str">
            <v>Pneumatic Tire Roller</v>
          </cell>
          <cell r="D1655" t="str">
            <v>Pneumatic Tire Roller</v>
          </cell>
          <cell r="E1655">
            <v>2.5000000000000001E-2</v>
          </cell>
          <cell r="F1655">
            <v>280000</v>
          </cell>
          <cell r="G1655" t="str">
            <v>Jam</v>
          </cell>
          <cell r="H1655">
            <v>2.5000000000000001E-2</v>
          </cell>
          <cell r="I1655">
            <v>280000</v>
          </cell>
          <cell r="J1655">
            <v>7000</v>
          </cell>
        </row>
        <row r="1656">
          <cell r="B1656">
            <v>6</v>
          </cell>
          <cell r="C1656" t="str">
            <v>Motor Grader</v>
          </cell>
          <cell r="D1656" t="str">
            <v>Motor Grader</v>
          </cell>
          <cell r="E1656">
            <v>6.6666666666666671E-3</v>
          </cell>
          <cell r="F1656">
            <v>345500</v>
          </cell>
          <cell r="G1656" t="str">
            <v>Jam</v>
          </cell>
          <cell r="H1656">
            <v>6.6666666666666671E-3</v>
          </cell>
          <cell r="I1656">
            <v>345500</v>
          </cell>
          <cell r="J1656">
            <v>2303.3333333333335</v>
          </cell>
        </row>
        <row r="1657">
          <cell r="B1657">
            <v>7</v>
          </cell>
          <cell r="C1657" t="str">
            <v>Alat Bantu</v>
          </cell>
          <cell r="D1657" t="str">
            <v>Alat Bantu</v>
          </cell>
          <cell r="E1657">
            <v>1</v>
          </cell>
          <cell r="F1657">
            <v>100</v>
          </cell>
          <cell r="G1657" t="str">
            <v>Ls</v>
          </cell>
          <cell r="H1657">
            <v>1</v>
          </cell>
          <cell r="I1657">
            <v>100</v>
          </cell>
          <cell r="J1657">
            <v>100</v>
          </cell>
        </row>
        <row r="1658">
          <cell r="G1658" t="str">
            <v>Ls</v>
          </cell>
          <cell r="H1658">
            <v>1</v>
          </cell>
          <cell r="I1658">
            <v>100</v>
          </cell>
          <cell r="J1658">
            <v>100</v>
          </cell>
        </row>
        <row r="1659">
          <cell r="H1659" t="str">
            <v>JUMLAH HARGA PERALATAN</v>
          </cell>
          <cell r="I1659">
            <v>43553.591515151515</v>
          </cell>
          <cell r="J1659">
            <v>43553.591515151515</v>
          </cell>
        </row>
        <row r="1660">
          <cell r="J1660">
            <v>43553.591515151515</v>
          </cell>
        </row>
        <row r="1661">
          <cell r="B1661" t="str">
            <v>D</v>
          </cell>
          <cell r="C1661" t="str">
            <v>JUMLAH ( A + B + C )</v>
          </cell>
          <cell r="D1661" t="str">
            <v>JUMLAH ( A + B + C )</v>
          </cell>
          <cell r="E1661">
            <v>0</v>
          </cell>
          <cell r="F1661">
            <v>0</v>
          </cell>
          <cell r="G1661">
            <v>0</v>
          </cell>
          <cell r="H1661">
            <v>0</v>
          </cell>
          <cell r="I1661">
            <v>0</v>
          </cell>
          <cell r="J1661">
            <v>4975919.1833632505</v>
          </cell>
        </row>
        <row r="1662">
          <cell r="B1662" t="str">
            <v>E</v>
          </cell>
          <cell r="C1662" t="str">
            <v>O/H + Jasa &amp; Keuntungan (15%)</v>
          </cell>
          <cell r="D1662" t="str">
            <v>O/H + Jasa &amp; Keuntungan (15%)</v>
          </cell>
          <cell r="E1662">
            <v>746387.87750448752</v>
          </cell>
          <cell r="F1662">
            <v>0</v>
          </cell>
          <cell r="G1662">
            <v>0</v>
          </cell>
          <cell r="H1662" t="str">
            <v>:  15 % X D</v>
          </cell>
          <cell r="I1662">
            <v>0</v>
          </cell>
          <cell r="J1662">
            <v>746387.87750448752</v>
          </cell>
        </row>
        <row r="1663">
          <cell r="B1663" t="str">
            <v>F</v>
          </cell>
          <cell r="C1663" t="str">
            <v xml:space="preserve">HARGA SATUAN PEKERJAAN </v>
          </cell>
          <cell r="D1663" t="str">
            <v xml:space="preserve">HARGA SATUAN PEKERJAAN </v>
          </cell>
          <cell r="E1663">
            <v>5722307.060867738</v>
          </cell>
          <cell r="F1663">
            <v>0</v>
          </cell>
          <cell r="G1663">
            <v>0</v>
          </cell>
          <cell r="H1663" t="str">
            <v>:  ( D + E )</v>
          </cell>
          <cell r="I1663">
            <v>0</v>
          </cell>
          <cell r="J1663">
            <v>5722307.060867738</v>
          </cell>
        </row>
        <row r="1664">
          <cell r="B1664" t="str">
            <v>G</v>
          </cell>
          <cell r="C1664" t="str">
            <v>DIBULATKAN</v>
          </cell>
          <cell r="D1664" t="str">
            <v>DIBULATKAN</v>
          </cell>
          <cell r="E1664">
            <v>0</v>
          </cell>
          <cell r="F1664">
            <v>0</v>
          </cell>
          <cell r="G1664">
            <v>0</v>
          </cell>
          <cell r="H1664">
            <v>0</v>
          </cell>
          <cell r="I1664">
            <v>0</v>
          </cell>
          <cell r="J1664">
            <v>5722307</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459">
          <cell r="B1459" t="str">
            <v xml:space="preserve">ANALISA HARGA SATUAN </v>
          </cell>
        </row>
      </sheetData>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ow r="1459">
          <cell r="B1459" t="str">
            <v xml:space="preserve">ANALISA HARGA SATUAN </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ow r="1459">
          <cell r="B1459" t="str">
            <v xml:space="preserve">ANALISA HARGA SATUAN </v>
          </cell>
        </row>
      </sheetData>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ow r="1459">
          <cell r="B1459" t="str">
            <v xml:space="preserve">ANALISA HARGA SATUAN </v>
          </cell>
        </row>
      </sheetData>
      <sheetData sheetId="135">
        <row r="1459">
          <cell r="B1459" t="str">
            <v xml:space="preserve">ANALISA HARGA SATUAN </v>
          </cell>
        </row>
      </sheetData>
      <sheetData sheetId="136">
        <row r="1459">
          <cell r="B1459" t="str">
            <v xml:space="preserve">ANALISA HARGA SATUAN </v>
          </cell>
        </row>
      </sheetData>
      <sheetData sheetId="137">
        <row r="1459">
          <cell r="B1459" t="str">
            <v xml:space="preserve">ANALISA HARGA SATUAN </v>
          </cell>
        </row>
      </sheetData>
      <sheetData sheetId="138" refreshError="1"/>
      <sheetData sheetId="139">
        <row r="1459">
          <cell r="B1459" t="str">
            <v xml:space="preserve">ANALISA HARGA SATUAN </v>
          </cell>
        </row>
      </sheetData>
      <sheetData sheetId="140" refreshError="1"/>
      <sheetData sheetId="141" refreshError="1"/>
      <sheetData sheetId="142" refreshError="1"/>
      <sheetData sheetId="143" refreshError="1"/>
      <sheetData sheetId="144" refreshError="1"/>
      <sheetData sheetId="145" refreshError="1"/>
      <sheetData sheetId="146">
        <row r="1459">
          <cell r="B1459" t="str">
            <v xml:space="preserve">ANALISA HARGA SATUAN </v>
          </cell>
        </row>
      </sheetData>
      <sheetData sheetId="147">
        <row r="1459">
          <cell r="B1459" t="str">
            <v xml:space="preserve">ANALISA HARGA SATUAN </v>
          </cell>
        </row>
      </sheetData>
      <sheetData sheetId="148">
        <row r="1459">
          <cell r="B1459" t="str">
            <v xml:space="preserve">ANALISA HARGA SATUAN </v>
          </cell>
        </row>
      </sheetData>
      <sheetData sheetId="149">
        <row r="1459">
          <cell r="B1459" t="str">
            <v xml:space="preserve">ANALISA HARGA SATUAN </v>
          </cell>
        </row>
      </sheetData>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ow r="1459">
          <cell r="B1459" t="str">
            <v xml:space="preserve">ANALISA HARGA SATUAN </v>
          </cell>
        </row>
      </sheetData>
      <sheetData sheetId="162" refreshError="1"/>
      <sheetData sheetId="163" refreshError="1"/>
      <sheetData sheetId="164" refreshError="1"/>
      <sheetData sheetId="165" refreshError="1"/>
      <sheetData sheetId="166">
        <row r="1459">
          <cell r="B1459" t="str">
            <v xml:space="preserve">ANALISA HARGA SATUAN </v>
          </cell>
        </row>
      </sheetData>
      <sheetData sheetId="167" refreshError="1"/>
      <sheetData sheetId="168" refreshError="1"/>
      <sheetData sheetId="169" refreshError="1"/>
      <sheetData sheetId="170" refreshError="1"/>
      <sheetData sheetId="171" refreshError="1"/>
      <sheetData sheetId="172" refreshError="1"/>
      <sheetData sheetId="173">
        <row r="1459">
          <cell r="B1459" t="str">
            <v xml:space="preserve">ANALISA HARGA SATUAN </v>
          </cell>
        </row>
      </sheetData>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ow r="1459">
          <cell r="B1459" t="str">
            <v xml:space="preserve">ANALISA HARGA SATUAN </v>
          </cell>
        </row>
      </sheetData>
      <sheetData sheetId="197" refreshError="1"/>
      <sheetData sheetId="198">
        <row r="1459">
          <cell r="B1459" t="str">
            <v xml:space="preserve">ANALISA HARGA SATUAN </v>
          </cell>
        </row>
      </sheetData>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ow r="1459">
          <cell r="B1459" t="str">
            <v xml:space="preserve">ANALISA HARGA SATUAN </v>
          </cell>
        </row>
      </sheetData>
      <sheetData sheetId="236">
        <row r="1459">
          <cell r="B1459" t="str">
            <v xml:space="preserve">ANALISA HARGA SATUAN </v>
          </cell>
        </row>
      </sheetData>
      <sheetData sheetId="237">
        <row r="1459">
          <cell r="B1459" t="str">
            <v xml:space="preserve">ANALISA HARGA SATUAN </v>
          </cell>
        </row>
      </sheetData>
      <sheetData sheetId="238">
        <row r="1459">
          <cell r="B1459" t="str">
            <v xml:space="preserve">ANALISA HARGA SATUAN </v>
          </cell>
        </row>
      </sheetData>
      <sheetData sheetId="239">
        <row r="1459">
          <cell r="B1459" t="str">
            <v xml:space="preserve">ANALISA HARGA SATUAN </v>
          </cell>
        </row>
      </sheetData>
      <sheetData sheetId="240">
        <row r="1459">
          <cell r="B1459" t="str">
            <v xml:space="preserve">ANALISA HARGA SATUAN </v>
          </cell>
        </row>
      </sheetData>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ow r="1459">
          <cell r="B1459" t="str">
            <v xml:space="preserve">ANALISA HARGA SATUAN </v>
          </cell>
        </row>
      </sheetData>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ow r="1459">
          <cell r="B1459" t="str">
            <v xml:space="preserve">ANALISA HARGA SATUAN </v>
          </cell>
        </row>
      </sheetData>
      <sheetData sheetId="289">
        <row r="1459">
          <cell r="B1459" t="str">
            <v xml:space="preserve">ANALISA HARGA SATUAN </v>
          </cell>
        </row>
      </sheetData>
      <sheetData sheetId="290">
        <row r="1459">
          <cell r="B1459" t="str">
            <v xml:space="preserve">ANALISA HARGA SATUAN </v>
          </cell>
        </row>
      </sheetData>
      <sheetData sheetId="291">
        <row r="1459">
          <cell r="B1459" t="str">
            <v xml:space="preserve">ANALISA HARGA SATUAN </v>
          </cell>
        </row>
      </sheetData>
      <sheetData sheetId="292">
        <row r="1459">
          <cell r="B1459" t="str">
            <v xml:space="preserve">ANALISA HARGA SATUAN </v>
          </cell>
        </row>
      </sheetData>
      <sheetData sheetId="293">
        <row r="1459">
          <cell r="B1459" t="str">
            <v xml:space="preserve">ANALISA HARGA SATUAN </v>
          </cell>
        </row>
      </sheetData>
      <sheetData sheetId="294" refreshError="1"/>
      <sheetData sheetId="295">
        <row r="1459">
          <cell r="B1459" t="str">
            <v xml:space="preserve">ANALISA HARGA SATUAN </v>
          </cell>
        </row>
      </sheetData>
      <sheetData sheetId="296">
        <row r="1459">
          <cell r="B1459" t="str">
            <v xml:space="preserve">ANALISA HARGA SATUAN </v>
          </cell>
        </row>
      </sheetData>
      <sheetData sheetId="297">
        <row r="1459">
          <cell r="B1459" t="str">
            <v xml:space="preserve">ANALISA HARGA SATUAN </v>
          </cell>
        </row>
      </sheetData>
      <sheetData sheetId="298">
        <row r="1459">
          <cell r="B1459" t="str">
            <v xml:space="preserve">ANALISA HARGA SATUAN </v>
          </cell>
        </row>
      </sheetData>
      <sheetData sheetId="299">
        <row r="8">
          <cell r="F8">
            <v>5714.2857142857147</v>
          </cell>
        </row>
      </sheetData>
      <sheetData sheetId="300">
        <row r="1459">
          <cell r="B1459" t="str">
            <v xml:space="preserve">ANALISA HARGA SATUAN </v>
          </cell>
        </row>
      </sheetData>
      <sheetData sheetId="301">
        <row r="1459">
          <cell r="B1459" t="str">
            <v xml:space="preserve">ANALISA HARGA SATUAN </v>
          </cell>
        </row>
      </sheetData>
      <sheetData sheetId="302">
        <row r="8">
          <cell r="F8">
            <v>5714.2857142857147</v>
          </cell>
        </row>
      </sheetData>
      <sheetData sheetId="303">
        <row r="1459">
          <cell r="B1459" t="str">
            <v xml:space="preserve">ANALISA HARGA SATUAN </v>
          </cell>
        </row>
      </sheetData>
      <sheetData sheetId="304">
        <row r="1459">
          <cell r="B1459" t="str">
            <v xml:space="preserve">ANALISA HARGA SATUAN </v>
          </cell>
        </row>
      </sheetData>
      <sheetData sheetId="305">
        <row r="1459">
          <cell r="B1459" t="str">
            <v xml:space="preserve">ANALISA HARGA SATUAN </v>
          </cell>
        </row>
      </sheetData>
      <sheetData sheetId="306">
        <row r="1459">
          <cell r="B1459" t="str">
            <v xml:space="preserve">ANALISA HARGA SATUAN </v>
          </cell>
        </row>
      </sheetData>
      <sheetData sheetId="307">
        <row r="1459">
          <cell r="B1459" t="str">
            <v xml:space="preserve">ANALISA HARGA SATUAN </v>
          </cell>
        </row>
      </sheetData>
      <sheetData sheetId="308">
        <row r="1459">
          <cell r="B1459" t="str">
            <v xml:space="preserve">ANALISA HARGA SATUAN </v>
          </cell>
        </row>
      </sheetData>
      <sheetData sheetId="309">
        <row r="8">
          <cell r="F8">
            <v>5714.2857142857147</v>
          </cell>
        </row>
      </sheetData>
      <sheetData sheetId="310" refreshError="1"/>
      <sheetData sheetId="311">
        <row r="8">
          <cell r="F8">
            <v>5714.2857142857147</v>
          </cell>
        </row>
      </sheetData>
      <sheetData sheetId="312">
        <row r="1459">
          <cell r="B1459" t="str">
            <v xml:space="preserve">ANALISA HARGA SATUAN </v>
          </cell>
        </row>
      </sheetData>
      <sheetData sheetId="313">
        <row r="1459">
          <cell r="B1459" t="str">
            <v xml:space="preserve">ANALISA HARGA SATUAN </v>
          </cell>
        </row>
      </sheetData>
      <sheetData sheetId="314">
        <row r="1459">
          <cell r="B1459" t="str">
            <v xml:space="preserve">ANALISA HARGA SATUAN </v>
          </cell>
        </row>
      </sheetData>
      <sheetData sheetId="315">
        <row r="1459">
          <cell r="B1459" t="str">
            <v xml:space="preserve">ANALISA HARGA SATUAN </v>
          </cell>
        </row>
      </sheetData>
      <sheetData sheetId="316" refreshError="1"/>
      <sheetData sheetId="317" refreshError="1"/>
      <sheetData sheetId="318">
        <row r="1459">
          <cell r="B1459" t="str">
            <v xml:space="preserve">ANALISA HARGA SATUAN </v>
          </cell>
        </row>
      </sheetData>
      <sheetData sheetId="319">
        <row r="1459">
          <cell r="B1459" t="str">
            <v xml:space="preserve">ANALISA HARGA SATUAN </v>
          </cell>
        </row>
      </sheetData>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ow r="1459">
          <cell r="B1459" t="str">
            <v xml:space="preserve">ANALISA HARGA SATUAN </v>
          </cell>
        </row>
      </sheetData>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ow r="1459">
          <cell r="B1459" t="str">
            <v xml:space="preserve">ANALISA HARGA SATUAN </v>
          </cell>
        </row>
      </sheetData>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ow r="1459">
          <cell r="B1459" t="str">
            <v xml:space="preserve">ANALISA HARGA SATUAN </v>
          </cell>
        </row>
      </sheetData>
      <sheetData sheetId="384">
        <row r="1459">
          <cell r="B1459" t="str">
            <v xml:space="preserve">ANALISA HARGA SATUAN </v>
          </cell>
        </row>
      </sheetData>
      <sheetData sheetId="385">
        <row r="1459">
          <cell r="B1459" t="str">
            <v xml:space="preserve">ANALISA HARGA SATUAN </v>
          </cell>
        </row>
      </sheetData>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ow r="1459">
          <cell r="B1459" t="str">
            <v xml:space="preserve">ANALISA HARGA SATUAN </v>
          </cell>
        </row>
      </sheetData>
      <sheetData sheetId="395" refreshError="1"/>
      <sheetData sheetId="396" refreshError="1"/>
      <sheetData sheetId="397" refreshError="1"/>
      <sheetData sheetId="398" refreshError="1"/>
      <sheetData sheetId="399" refreshError="1"/>
      <sheetData sheetId="400">
        <row r="1459">
          <cell r="B1459" t="str">
            <v xml:space="preserve">ANALISA HARGA SATUAN </v>
          </cell>
        </row>
      </sheetData>
      <sheetData sheetId="401">
        <row r="1459">
          <cell r="B1459" t="str">
            <v xml:space="preserve">ANALISA HARGA SATUAN </v>
          </cell>
        </row>
      </sheetData>
      <sheetData sheetId="402">
        <row r="1459">
          <cell r="B1459" t="str">
            <v xml:space="preserve">ANALISA HARGA SATUAN </v>
          </cell>
        </row>
      </sheetData>
      <sheetData sheetId="403">
        <row r="1459">
          <cell r="B1459" t="str">
            <v xml:space="preserve">ANALISA HARGA SATUAN </v>
          </cell>
        </row>
      </sheetData>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ow r="1459">
          <cell r="B1459" t="str">
            <v xml:space="preserve">ANALISA HARGA SATUAN </v>
          </cell>
        </row>
      </sheetData>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row r="1459">
          <cell r="B1459" t="str">
            <v xml:space="preserve">ANALISA HARGA SATUAN </v>
          </cell>
        </row>
      </sheetData>
      <sheetData sheetId="510">
        <row r="1459">
          <cell r="B1459" t="str">
            <v xml:space="preserve">ANALISA HARGA SATUAN </v>
          </cell>
        </row>
      </sheetData>
      <sheetData sheetId="511">
        <row r="1459">
          <cell r="B1459" t="str">
            <v xml:space="preserve">ANALISA HARGA SATUAN </v>
          </cell>
        </row>
      </sheetData>
      <sheetData sheetId="512">
        <row r="1459">
          <cell r="B1459" t="str">
            <v xml:space="preserve">ANALISA HARGA SATUAN </v>
          </cell>
        </row>
      </sheetData>
      <sheetData sheetId="513">
        <row r="1459">
          <cell r="B1459" t="str">
            <v xml:space="preserve">ANALISA HARGA SATUAN </v>
          </cell>
        </row>
      </sheetData>
      <sheetData sheetId="514">
        <row r="1459">
          <cell r="B1459" t="str">
            <v xml:space="preserve">ANALISA HARGA SATUAN </v>
          </cell>
        </row>
      </sheetData>
      <sheetData sheetId="515">
        <row r="1459">
          <cell r="B1459" t="str">
            <v xml:space="preserve">ANALISA HARGA SATUAN </v>
          </cell>
        </row>
      </sheetData>
      <sheetData sheetId="516">
        <row r="1459">
          <cell r="B1459" t="str">
            <v xml:space="preserve">ANALISA HARGA SATUAN </v>
          </cell>
        </row>
      </sheetData>
      <sheetData sheetId="517">
        <row r="1459">
          <cell r="B1459" t="str">
            <v xml:space="preserve">ANALISA HARGA SATUAN </v>
          </cell>
        </row>
      </sheetData>
      <sheetData sheetId="518">
        <row r="1459">
          <cell r="B1459" t="str">
            <v xml:space="preserve">ANALISA HARGA SATUAN </v>
          </cell>
        </row>
      </sheetData>
      <sheetData sheetId="519">
        <row r="1459">
          <cell r="B1459" t="str">
            <v xml:space="preserve">ANALISA HARGA SATUAN </v>
          </cell>
        </row>
      </sheetData>
      <sheetData sheetId="520">
        <row r="1459">
          <cell r="B1459" t="str">
            <v xml:space="preserve">ANALISA HARGA SATUAN </v>
          </cell>
        </row>
      </sheetData>
      <sheetData sheetId="521">
        <row r="1459">
          <cell r="B1459" t="str">
            <v xml:space="preserve">ANALISA HARGA SATUAN </v>
          </cell>
        </row>
      </sheetData>
      <sheetData sheetId="522">
        <row r="1459">
          <cell r="B1459" t="str">
            <v xml:space="preserve">ANALISA HARGA SATUAN </v>
          </cell>
        </row>
      </sheetData>
      <sheetData sheetId="523">
        <row r="1459">
          <cell r="B1459" t="str">
            <v xml:space="preserve">ANALISA HARGA SATUAN </v>
          </cell>
        </row>
      </sheetData>
      <sheetData sheetId="524">
        <row r="1459">
          <cell r="B1459" t="str">
            <v xml:space="preserve">ANALISA HARGA SATUAN </v>
          </cell>
        </row>
      </sheetData>
      <sheetData sheetId="525">
        <row r="1459">
          <cell r="B1459" t="str">
            <v xml:space="preserve">ANALISA HARGA SATUAN </v>
          </cell>
        </row>
      </sheetData>
      <sheetData sheetId="526">
        <row r="1459">
          <cell r="B1459" t="str">
            <v xml:space="preserve">ANALISA HARGA SATUAN </v>
          </cell>
        </row>
      </sheetData>
      <sheetData sheetId="527">
        <row r="1459">
          <cell r="B1459" t="str">
            <v xml:space="preserve">ANALISA HARGA SATUAN </v>
          </cell>
        </row>
      </sheetData>
      <sheetData sheetId="528">
        <row r="1459">
          <cell r="B1459" t="str">
            <v xml:space="preserve">ANALISA HARGA SATUAN </v>
          </cell>
        </row>
      </sheetData>
      <sheetData sheetId="529">
        <row r="1459">
          <cell r="B1459" t="str">
            <v xml:space="preserve">ANALISA HARGA SATUAN </v>
          </cell>
        </row>
      </sheetData>
      <sheetData sheetId="530">
        <row r="1459">
          <cell r="B1459" t="str">
            <v xml:space="preserve">ANALISA HARGA SATUAN </v>
          </cell>
        </row>
      </sheetData>
      <sheetData sheetId="531">
        <row r="1459">
          <cell r="B1459" t="str">
            <v xml:space="preserve">ANALISA HARGA SATUAN </v>
          </cell>
        </row>
      </sheetData>
      <sheetData sheetId="532">
        <row r="1459">
          <cell r="B1459" t="str">
            <v xml:space="preserve">ANALISA HARGA SATUAN </v>
          </cell>
        </row>
      </sheetData>
      <sheetData sheetId="533">
        <row r="1459">
          <cell r="B1459" t="str">
            <v xml:space="preserve">ANALISA HARGA SATUAN </v>
          </cell>
        </row>
      </sheetData>
      <sheetData sheetId="534">
        <row r="1459">
          <cell r="B1459" t="str">
            <v xml:space="preserve">ANALISA HARGA SATUAN </v>
          </cell>
        </row>
      </sheetData>
      <sheetData sheetId="535">
        <row r="1459">
          <cell r="B1459" t="str">
            <v xml:space="preserve">ANALISA HARGA SATUAN </v>
          </cell>
        </row>
      </sheetData>
      <sheetData sheetId="536">
        <row r="1459">
          <cell r="B1459" t="str">
            <v xml:space="preserve">ANALISA HARGA SATUAN </v>
          </cell>
        </row>
      </sheetData>
      <sheetData sheetId="537">
        <row r="1459">
          <cell r="B1459" t="str">
            <v xml:space="preserve">ANALISA HARGA SATUAN </v>
          </cell>
        </row>
      </sheetData>
      <sheetData sheetId="538">
        <row r="1459">
          <cell r="B1459" t="str">
            <v xml:space="preserve">ANALISA HARGA SATUAN </v>
          </cell>
        </row>
      </sheetData>
      <sheetData sheetId="539">
        <row r="1459">
          <cell r="B1459" t="str">
            <v xml:space="preserve">ANALISA HARGA SATUAN </v>
          </cell>
        </row>
      </sheetData>
      <sheetData sheetId="540">
        <row r="1459">
          <cell r="B1459" t="str">
            <v xml:space="preserve">ANALISA HARGA SATUAN </v>
          </cell>
        </row>
      </sheetData>
      <sheetData sheetId="541">
        <row r="1459">
          <cell r="B1459" t="str">
            <v xml:space="preserve">ANALISA HARGA SATUAN </v>
          </cell>
        </row>
      </sheetData>
      <sheetData sheetId="542">
        <row r="1459">
          <cell r="B1459" t="str">
            <v xml:space="preserve">ANALISA HARGA SATUAN </v>
          </cell>
        </row>
      </sheetData>
      <sheetData sheetId="543">
        <row r="1459">
          <cell r="B1459" t="str">
            <v xml:space="preserve">ANALISA HARGA SATUAN </v>
          </cell>
        </row>
      </sheetData>
      <sheetData sheetId="544">
        <row r="1459">
          <cell r="B1459" t="str">
            <v xml:space="preserve">ANALISA HARGA SATUAN </v>
          </cell>
        </row>
      </sheetData>
      <sheetData sheetId="545">
        <row r="1459">
          <cell r="B1459" t="str">
            <v xml:space="preserve">ANALISA HARGA SATUAN </v>
          </cell>
        </row>
      </sheetData>
      <sheetData sheetId="546">
        <row r="1459">
          <cell r="B1459" t="str">
            <v xml:space="preserve">ANALISA HARGA SATUAN </v>
          </cell>
        </row>
      </sheetData>
      <sheetData sheetId="547">
        <row r="1459">
          <cell r="B1459" t="str">
            <v xml:space="preserve">ANALISA HARGA SATUAN </v>
          </cell>
        </row>
      </sheetData>
      <sheetData sheetId="548">
        <row r="1459">
          <cell r="B1459" t="str">
            <v xml:space="preserve">ANALISA HARGA SATUAN </v>
          </cell>
        </row>
      </sheetData>
      <sheetData sheetId="549">
        <row r="1459">
          <cell r="B1459" t="str">
            <v xml:space="preserve">ANALISA HARGA SATUAN </v>
          </cell>
        </row>
      </sheetData>
      <sheetData sheetId="550">
        <row r="1459">
          <cell r="B1459" t="str">
            <v xml:space="preserve">ANALISA HARGA SATUAN </v>
          </cell>
        </row>
      </sheetData>
      <sheetData sheetId="551">
        <row r="1459">
          <cell r="B1459" t="str">
            <v xml:space="preserve">ANALISA HARGA SATUAN </v>
          </cell>
        </row>
      </sheetData>
      <sheetData sheetId="552">
        <row r="1459">
          <cell r="B1459" t="str">
            <v xml:space="preserve">ANALISA HARGA SATUAN </v>
          </cell>
        </row>
      </sheetData>
      <sheetData sheetId="553">
        <row r="1459">
          <cell r="B1459" t="str">
            <v xml:space="preserve">ANALISA HARGA SATUAN </v>
          </cell>
        </row>
      </sheetData>
      <sheetData sheetId="554">
        <row r="1459">
          <cell r="B1459" t="str">
            <v xml:space="preserve">ANALISA HARGA SATUAN </v>
          </cell>
        </row>
      </sheetData>
      <sheetData sheetId="555">
        <row r="1459">
          <cell r="B1459" t="str">
            <v xml:space="preserve">ANALISA HARGA SATUAN </v>
          </cell>
        </row>
      </sheetData>
      <sheetData sheetId="556">
        <row r="1459">
          <cell r="B1459" t="str">
            <v xml:space="preserve">ANALISA HARGA SATUAN </v>
          </cell>
        </row>
      </sheetData>
      <sheetData sheetId="557">
        <row r="1459">
          <cell r="B1459" t="str">
            <v xml:space="preserve">ANALISA HARGA SATUAN </v>
          </cell>
        </row>
      </sheetData>
      <sheetData sheetId="558">
        <row r="1459">
          <cell r="B1459" t="str">
            <v xml:space="preserve">ANALISA HARGA SATUAN </v>
          </cell>
        </row>
      </sheetData>
      <sheetData sheetId="559">
        <row r="1459">
          <cell r="B1459" t="str">
            <v xml:space="preserve">ANALISA HARGA SATUAN </v>
          </cell>
        </row>
      </sheetData>
      <sheetData sheetId="560">
        <row r="1459">
          <cell r="B1459" t="str">
            <v xml:space="preserve">ANALISA HARGA SATUAN </v>
          </cell>
        </row>
      </sheetData>
      <sheetData sheetId="561">
        <row r="1459">
          <cell r="B1459" t="str">
            <v xml:space="preserve">ANALISA HARGA SATUAN </v>
          </cell>
        </row>
      </sheetData>
      <sheetData sheetId="562">
        <row r="1459">
          <cell r="B1459" t="str">
            <v xml:space="preserve">ANALISA HARGA SATUAN </v>
          </cell>
        </row>
      </sheetData>
      <sheetData sheetId="563">
        <row r="1459">
          <cell r="B1459" t="str">
            <v xml:space="preserve">ANALISA HARGA SATUAN </v>
          </cell>
        </row>
      </sheetData>
      <sheetData sheetId="564">
        <row r="1459">
          <cell r="B1459" t="str">
            <v xml:space="preserve">ANALISA HARGA SATUAN </v>
          </cell>
        </row>
      </sheetData>
      <sheetData sheetId="565">
        <row r="1459">
          <cell r="B1459" t="str">
            <v xml:space="preserve">ANALISA HARGA SATUAN </v>
          </cell>
        </row>
      </sheetData>
      <sheetData sheetId="566">
        <row r="1459">
          <cell r="B1459" t="str">
            <v xml:space="preserve">ANALISA HARGA SATUAN </v>
          </cell>
        </row>
      </sheetData>
      <sheetData sheetId="567">
        <row r="1459">
          <cell r="B1459" t="str">
            <v xml:space="preserve">ANALISA HARGA SATUAN </v>
          </cell>
        </row>
      </sheetData>
      <sheetData sheetId="568">
        <row r="1459">
          <cell r="B1459" t="str">
            <v xml:space="preserve">ANALISA HARGA SATUAN </v>
          </cell>
        </row>
      </sheetData>
      <sheetData sheetId="569">
        <row r="1459">
          <cell r="B1459" t="str">
            <v xml:space="preserve">ANALISA HARGA SATUAN </v>
          </cell>
        </row>
      </sheetData>
      <sheetData sheetId="570">
        <row r="1459">
          <cell r="B1459" t="str">
            <v xml:space="preserve">ANALISA HARGA SATUAN </v>
          </cell>
        </row>
      </sheetData>
      <sheetData sheetId="571">
        <row r="1459">
          <cell r="B1459" t="str">
            <v xml:space="preserve">ANALISA HARGA SATUAN </v>
          </cell>
        </row>
      </sheetData>
      <sheetData sheetId="572">
        <row r="1459">
          <cell r="B1459" t="str">
            <v xml:space="preserve">ANALISA HARGA SATUAN </v>
          </cell>
        </row>
      </sheetData>
      <sheetData sheetId="573">
        <row r="1459">
          <cell r="B1459" t="str">
            <v xml:space="preserve">ANALISA HARGA SATUAN </v>
          </cell>
        </row>
      </sheetData>
      <sheetData sheetId="574">
        <row r="1459">
          <cell r="B1459" t="str">
            <v xml:space="preserve">ANALISA HARGA SATUAN </v>
          </cell>
        </row>
      </sheetData>
      <sheetData sheetId="575">
        <row r="1459">
          <cell r="B1459" t="str">
            <v xml:space="preserve">ANALISA HARGA SATUAN </v>
          </cell>
        </row>
      </sheetData>
      <sheetData sheetId="576">
        <row r="1459">
          <cell r="B1459" t="str">
            <v xml:space="preserve">ANALISA HARGA SATUAN </v>
          </cell>
        </row>
      </sheetData>
      <sheetData sheetId="577">
        <row r="1459">
          <cell r="B1459" t="str">
            <v xml:space="preserve">ANALISA HARGA SATUAN </v>
          </cell>
        </row>
      </sheetData>
      <sheetData sheetId="578">
        <row r="1459">
          <cell r="B1459" t="str">
            <v xml:space="preserve">ANALISA HARGA SATUAN </v>
          </cell>
        </row>
      </sheetData>
      <sheetData sheetId="579">
        <row r="1459">
          <cell r="B1459" t="str">
            <v xml:space="preserve">ANALISA HARGA SATUAN </v>
          </cell>
        </row>
      </sheetData>
      <sheetData sheetId="580">
        <row r="1459">
          <cell r="B1459" t="str">
            <v xml:space="preserve">ANALISA HARGA SATUAN </v>
          </cell>
        </row>
      </sheetData>
      <sheetData sheetId="581">
        <row r="1459">
          <cell r="B1459" t="str">
            <v xml:space="preserve">ANALISA HARGA SATUAN </v>
          </cell>
        </row>
      </sheetData>
      <sheetData sheetId="582">
        <row r="1459">
          <cell r="B1459" t="str">
            <v xml:space="preserve">ANALISA HARGA SATUAN </v>
          </cell>
        </row>
      </sheetData>
      <sheetData sheetId="583">
        <row r="1459">
          <cell r="B1459" t="str">
            <v xml:space="preserve">ANALISA HARGA SATUAN </v>
          </cell>
        </row>
      </sheetData>
      <sheetData sheetId="584">
        <row r="1459">
          <cell r="B1459" t="str">
            <v xml:space="preserve">ANALISA HARGA SATUAN </v>
          </cell>
        </row>
      </sheetData>
      <sheetData sheetId="585">
        <row r="1459">
          <cell r="B1459" t="str">
            <v xml:space="preserve">ANALISA HARGA SATUAN </v>
          </cell>
        </row>
      </sheetData>
      <sheetData sheetId="586">
        <row r="1459">
          <cell r="B1459" t="str">
            <v xml:space="preserve">ANALISA HARGA SATUAN </v>
          </cell>
        </row>
      </sheetData>
      <sheetData sheetId="587">
        <row r="1459">
          <cell r="B1459" t="str">
            <v xml:space="preserve">ANALISA HARGA SATUAN </v>
          </cell>
        </row>
      </sheetData>
      <sheetData sheetId="588">
        <row r="1459">
          <cell r="B1459" t="str">
            <v xml:space="preserve">ANALISA HARGA SATUAN </v>
          </cell>
        </row>
      </sheetData>
      <sheetData sheetId="589">
        <row r="1459">
          <cell r="B1459" t="str">
            <v xml:space="preserve">ANALISA HARGA SATUAN </v>
          </cell>
        </row>
      </sheetData>
      <sheetData sheetId="590">
        <row r="1459">
          <cell r="B1459" t="str">
            <v xml:space="preserve">ANALISA HARGA SATUAN </v>
          </cell>
        </row>
      </sheetData>
      <sheetData sheetId="591">
        <row r="1459">
          <cell r="B1459" t="str">
            <v xml:space="preserve">ANALISA HARGA SATUAN </v>
          </cell>
        </row>
      </sheetData>
      <sheetData sheetId="592">
        <row r="1459">
          <cell r="B1459" t="str">
            <v xml:space="preserve">ANALISA HARGA SATUAN </v>
          </cell>
        </row>
      </sheetData>
      <sheetData sheetId="593">
        <row r="1459">
          <cell r="B1459" t="str">
            <v xml:space="preserve">ANALISA HARGA SATUAN </v>
          </cell>
        </row>
      </sheetData>
      <sheetData sheetId="594">
        <row r="1459">
          <cell r="B1459" t="str">
            <v xml:space="preserve">ANALISA HARGA SATUAN </v>
          </cell>
        </row>
      </sheetData>
      <sheetData sheetId="595">
        <row r="1459">
          <cell r="B1459" t="str">
            <v xml:space="preserve">ANALISA HARGA SATUAN </v>
          </cell>
        </row>
      </sheetData>
      <sheetData sheetId="596">
        <row r="1459">
          <cell r="B1459" t="str">
            <v xml:space="preserve">ANALISA HARGA SATUAN </v>
          </cell>
        </row>
      </sheetData>
      <sheetData sheetId="597">
        <row r="1459">
          <cell r="B1459" t="str">
            <v xml:space="preserve">ANALISA HARGA SATUAN </v>
          </cell>
        </row>
      </sheetData>
      <sheetData sheetId="598">
        <row r="1459">
          <cell r="B1459" t="str">
            <v xml:space="preserve">ANALISA HARGA SATUAN </v>
          </cell>
        </row>
      </sheetData>
      <sheetData sheetId="599">
        <row r="1459">
          <cell r="B1459" t="str">
            <v xml:space="preserve">ANALISA HARGA SATUAN </v>
          </cell>
        </row>
      </sheetData>
      <sheetData sheetId="600">
        <row r="1459">
          <cell r="B1459" t="str">
            <v xml:space="preserve">ANALISA HARGA SATUAN </v>
          </cell>
        </row>
      </sheetData>
      <sheetData sheetId="601">
        <row r="1459">
          <cell r="B1459" t="str">
            <v xml:space="preserve">ANALISA HARGA SATUAN </v>
          </cell>
        </row>
      </sheetData>
      <sheetData sheetId="602">
        <row r="1459">
          <cell r="B1459" t="str">
            <v xml:space="preserve">ANALISA HARGA SATUAN </v>
          </cell>
        </row>
      </sheetData>
      <sheetData sheetId="603">
        <row r="1459">
          <cell r="B1459" t="str">
            <v xml:space="preserve">ANALISA HARGA SATUAN </v>
          </cell>
        </row>
      </sheetData>
      <sheetData sheetId="604">
        <row r="1459">
          <cell r="B1459" t="str">
            <v xml:space="preserve">ANALISA HARGA SATUAN </v>
          </cell>
        </row>
      </sheetData>
      <sheetData sheetId="605">
        <row r="1459">
          <cell r="B1459" t="str">
            <v xml:space="preserve">ANALISA HARGA SATUAN </v>
          </cell>
        </row>
      </sheetData>
      <sheetData sheetId="606">
        <row r="1459">
          <cell r="B1459" t="str">
            <v xml:space="preserve">ANALISA HARGA SATUAN </v>
          </cell>
        </row>
      </sheetData>
      <sheetData sheetId="607">
        <row r="1459">
          <cell r="B1459" t="str">
            <v xml:space="preserve">ANALISA HARGA SATUAN </v>
          </cell>
        </row>
      </sheetData>
      <sheetData sheetId="608">
        <row r="1459">
          <cell r="B1459" t="str">
            <v xml:space="preserve">ANALISA HARGA SATUAN </v>
          </cell>
        </row>
      </sheetData>
      <sheetData sheetId="609">
        <row r="1459">
          <cell r="B1459" t="str">
            <v xml:space="preserve">ANALISA HARGA SATUAN </v>
          </cell>
        </row>
      </sheetData>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ow r="1459">
          <cell r="B1459" t="str">
            <v xml:space="preserve">ANALISA HARGA SATUAN </v>
          </cell>
        </row>
      </sheetData>
      <sheetData sheetId="636">
        <row r="1459">
          <cell r="B1459" t="str">
            <v xml:space="preserve">ANALISA HARGA SATUAN </v>
          </cell>
        </row>
      </sheetData>
      <sheetData sheetId="637">
        <row r="1459">
          <cell r="B1459" t="str">
            <v xml:space="preserve">ANALISA HARGA SATUAN </v>
          </cell>
        </row>
      </sheetData>
      <sheetData sheetId="638">
        <row r="1459">
          <cell r="B1459" t="str">
            <v xml:space="preserve">ANALISA HARGA SATUAN </v>
          </cell>
        </row>
      </sheetData>
      <sheetData sheetId="639">
        <row r="1459">
          <cell r="B1459" t="str">
            <v xml:space="preserve">ANALISA HARGA SATUAN </v>
          </cell>
        </row>
      </sheetData>
      <sheetData sheetId="640">
        <row r="1459">
          <cell r="B1459" t="str">
            <v xml:space="preserve">ANALISA HARGA SATUAN </v>
          </cell>
        </row>
      </sheetData>
      <sheetData sheetId="641">
        <row r="1459">
          <cell r="B1459" t="str">
            <v xml:space="preserve">ANALISA HARGA SATUAN </v>
          </cell>
        </row>
      </sheetData>
      <sheetData sheetId="642">
        <row r="1459">
          <cell r="B1459" t="str">
            <v xml:space="preserve">ANALISA HARGA SATUAN </v>
          </cell>
        </row>
      </sheetData>
      <sheetData sheetId="643">
        <row r="1459">
          <cell r="B1459" t="str">
            <v xml:space="preserve">ANALISA HARGA SATUAN </v>
          </cell>
        </row>
      </sheetData>
      <sheetData sheetId="644">
        <row r="1459">
          <cell r="B1459" t="str">
            <v xml:space="preserve">ANALISA HARGA SATUAN </v>
          </cell>
        </row>
      </sheetData>
      <sheetData sheetId="645">
        <row r="1459">
          <cell r="B1459" t="str">
            <v xml:space="preserve">ANALISA HARGA SATUAN </v>
          </cell>
        </row>
      </sheetData>
      <sheetData sheetId="646">
        <row r="1459">
          <cell r="B1459" t="str">
            <v xml:space="preserve">ANALISA HARGA SATUAN </v>
          </cell>
        </row>
      </sheetData>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sheetData sheetId="678" refreshError="1"/>
      <sheetData sheetId="679" refreshError="1"/>
      <sheetData sheetId="680" refreshError="1"/>
      <sheetData sheetId="681" refreshError="1"/>
      <sheetData sheetId="682" refreshError="1"/>
      <sheetData sheetId="683">
        <row r="1459">
          <cell r="B1459" t="str">
            <v xml:space="preserve">ANALISA HARGA SATUAN </v>
          </cell>
        </row>
      </sheetData>
      <sheetData sheetId="684">
        <row r="1459">
          <cell r="B1459" t="str">
            <v xml:space="preserve">ANALISA HARGA SATUAN </v>
          </cell>
        </row>
      </sheetData>
      <sheetData sheetId="685">
        <row r="1459">
          <cell r="B1459" t="str">
            <v xml:space="preserve">ANALISA HARGA SATUAN </v>
          </cell>
        </row>
      </sheetData>
      <sheetData sheetId="686">
        <row r="1459">
          <cell r="B1459" t="str">
            <v xml:space="preserve">ANALISA HARGA SATUAN </v>
          </cell>
        </row>
      </sheetData>
      <sheetData sheetId="687">
        <row r="1459">
          <cell r="B1459" t="str">
            <v xml:space="preserve">ANALISA HARGA SATUAN </v>
          </cell>
        </row>
      </sheetData>
      <sheetData sheetId="688">
        <row r="1459">
          <cell r="B1459" t="str">
            <v xml:space="preserve">ANALISA HARGA SATUAN </v>
          </cell>
        </row>
      </sheetData>
      <sheetData sheetId="689">
        <row r="1459">
          <cell r="B1459" t="str">
            <v xml:space="preserve">ANALISA HARGA SATUAN </v>
          </cell>
        </row>
      </sheetData>
      <sheetData sheetId="690">
        <row r="1459">
          <cell r="B1459" t="str">
            <v xml:space="preserve">ANALISA HARGA SATUAN </v>
          </cell>
        </row>
      </sheetData>
      <sheetData sheetId="691">
        <row r="1459">
          <cell r="B1459" t="str">
            <v xml:space="preserve">ANALISA HARGA SATUAN </v>
          </cell>
        </row>
      </sheetData>
      <sheetData sheetId="692">
        <row r="1459">
          <cell r="B1459" t="str">
            <v xml:space="preserve">ANALISA HARGA SATUAN </v>
          </cell>
        </row>
      </sheetData>
      <sheetData sheetId="693">
        <row r="1459">
          <cell r="B1459" t="str">
            <v xml:space="preserve">ANALISA HARGA SATUAN </v>
          </cell>
        </row>
      </sheetData>
      <sheetData sheetId="694">
        <row r="1459">
          <cell r="B1459" t="str">
            <v xml:space="preserve">ANALISA HARGA SATUAN </v>
          </cell>
        </row>
      </sheetData>
      <sheetData sheetId="695">
        <row r="1459">
          <cell r="B1459" t="str">
            <v xml:space="preserve">ANALISA HARGA SATUAN </v>
          </cell>
        </row>
      </sheetData>
      <sheetData sheetId="696">
        <row r="1459">
          <cell r="B1459" t="str">
            <v xml:space="preserve">ANALISA HARGA SATUAN </v>
          </cell>
        </row>
      </sheetData>
      <sheetData sheetId="697">
        <row r="1459">
          <cell r="B1459" t="str">
            <v xml:space="preserve">ANALISA HARGA SATUAN </v>
          </cell>
        </row>
      </sheetData>
      <sheetData sheetId="698">
        <row r="1459">
          <cell r="B1459" t="str">
            <v xml:space="preserve">ANALISA HARGA SATUAN </v>
          </cell>
        </row>
      </sheetData>
      <sheetData sheetId="699">
        <row r="1459">
          <cell r="B1459" t="str">
            <v xml:space="preserve">ANALISA HARGA SATUAN </v>
          </cell>
        </row>
      </sheetData>
      <sheetData sheetId="700">
        <row r="1459">
          <cell r="B1459" t="str">
            <v xml:space="preserve">ANALISA HARGA SATUAN </v>
          </cell>
        </row>
      </sheetData>
      <sheetData sheetId="701">
        <row r="1459">
          <cell r="B1459" t="str">
            <v xml:space="preserve">ANALISA HARGA SATUAN </v>
          </cell>
        </row>
      </sheetData>
      <sheetData sheetId="702">
        <row r="1459">
          <cell r="B1459" t="str">
            <v xml:space="preserve">ANALISA HARGA SATUAN </v>
          </cell>
        </row>
      </sheetData>
      <sheetData sheetId="703">
        <row r="1459">
          <cell r="B1459" t="str">
            <v xml:space="preserve">ANALISA HARGA SATUAN </v>
          </cell>
        </row>
      </sheetData>
      <sheetData sheetId="704">
        <row r="1459">
          <cell r="B1459" t="str">
            <v xml:space="preserve">ANALISA HARGA SATUAN </v>
          </cell>
        </row>
      </sheetData>
      <sheetData sheetId="705">
        <row r="1459">
          <cell r="B1459" t="str">
            <v xml:space="preserve">ANALISA HARGA SATUAN </v>
          </cell>
        </row>
      </sheetData>
      <sheetData sheetId="706">
        <row r="1459">
          <cell r="B1459" t="str">
            <v xml:space="preserve">ANALISA HARGA SATUAN </v>
          </cell>
        </row>
      </sheetData>
      <sheetData sheetId="707">
        <row r="1459">
          <cell r="B1459" t="str">
            <v xml:space="preserve">ANALISA HARGA SATUAN </v>
          </cell>
        </row>
      </sheetData>
      <sheetData sheetId="708">
        <row r="1459">
          <cell r="B1459" t="str">
            <v xml:space="preserve">ANALISA HARGA SATUAN </v>
          </cell>
        </row>
      </sheetData>
      <sheetData sheetId="709">
        <row r="1459">
          <cell r="B1459" t="str">
            <v xml:space="preserve">ANALISA HARGA SATUAN </v>
          </cell>
        </row>
      </sheetData>
      <sheetData sheetId="710">
        <row r="1459">
          <cell r="B1459" t="str">
            <v xml:space="preserve">ANALISA HARGA SATUAN </v>
          </cell>
        </row>
      </sheetData>
      <sheetData sheetId="711">
        <row r="1459">
          <cell r="B1459" t="str">
            <v xml:space="preserve">ANALISA HARGA SATUAN </v>
          </cell>
        </row>
      </sheetData>
      <sheetData sheetId="712">
        <row r="1459">
          <cell r="B1459" t="str">
            <v xml:space="preserve">ANALISA HARGA SATUAN </v>
          </cell>
        </row>
      </sheetData>
      <sheetData sheetId="713">
        <row r="1459">
          <cell r="B1459" t="str">
            <v xml:space="preserve">ANALISA HARGA SATUAN </v>
          </cell>
        </row>
      </sheetData>
      <sheetData sheetId="714">
        <row r="1459">
          <cell r="B1459" t="str">
            <v xml:space="preserve">ANALISA HARGA SATUAN </v>
          </cell>
        </row>
      </sheetData>
      <sheetData sheetId="715">
        <row r="1459">
          <cell r="B1459" t="str">
            <v xml:space="preserve">ANALISA HARGA SATUAN </v>
          </cell>
        </row>
      </sheetData>
      <sheetData sheetId="716">
        <row r="1459">
          <cell r="B1459" t="str">
            <v xml:space="preserve">ANALISA HARGA SATUAN </v>
          </cell>
        </row>
      </sheetData>
      <sheetData sheetId="717">
        <row r="1459">
          <cell r="B1459" t="str">
            <v xml:space="preserve">ANALISA HARGA SATUAN </v>
          </cell>
        </row>
      </sheetData>
      <sheetData sheetId="718">
        <row r="1459">
          <cell r="B1459" t="str">
            <v xml:space="preserve">ANALISA HARGA SATUAN </v>
          </cell>
        </row>
      </sheetData>
      <sheetData sheetId="719">
        <row r="1459">
          <cell r="B1459" t="str">
            <v xml:space="preserve">ANALISA HARGA SATUAN </v>
          </cell>
        </row>
      </sheetData>
      <sheetData sheetId="720">
        <row r="1459">
          <cell r="B1459" t="str">
            <v xml:space="preserve">ANALISA HARGA SATUAN </v>
          </cell>
        </row>
      </sheetData>
      <sheetData sheetId="721">
        <row r="1459">
          <cell r="B1459" t="str">
            <v xml:space="preserve">ANALISA HARGA SATUAN </v>
          </cell>
        </row>
      </sheetData>
      <sheetData sheetId="722">
        <row r="1459">
          <cell r="B1459" t="str">
            <v xml:space="preserve">ANALISA HARGA SATUAN </v>
          </cell>
        </row>
      </sheetData>
      <sheetData sheetId="723">
        <row r="1459">
          <cell r="B1459" t="str">
            <v xml:space="preserve">ANALISA HARGA SATUAN </v>
          </cell>
        </row>
      </sheetData>
      <sheetData sheetId="724">
        <row r="1459">
          <cell r="B1459" t="str">
            <v xml:space="preserve">ANALISA HARGA SATUAN </v>
          </cell>
        </row>
      </sheetData>
      <sheetData sheetId="725">
        <row r="1459">
          <cell r="B1459" t="str">
            <v xml:space="preserve">ANALISA HARGA SATUAN </v>
          </cell>
        </row>
      </sheetData>
      <sheetData sheetId="726">
        <row r="1459">
          <cell r="B1459" t="str">
            <v xml:space="preserve">ANALISA HARGA SATUAN </v>
          </cell>
        </row>
      </sheetData>
      <sheetData sheetId="727">
        <row r="1459">
          <cell r="B1459" t="str">
            <v xml:space="preserve">ANALISA HARGA SATUAN </v>
          </cell>
        </row>
      </sheetData>
      <sheetData sheetId="728">
        <row r="1459">
          <cell r="B1459" t="str">
            <v xml:space="preserve">ANALISA HARGA SATUAN </v>
          </cell>
        </row>
      </sheetData>
      <sheetData sheetId="729">
        <row r="1459">
          <cell r="B1459" t="str">
            <v xml:space="preserve">ANALISA HARGA SATUAN </v>
          </cell>
        </row>
      </sheetData>
      <sheetData sheetId="730">
        <row r="1459">
          <cell r="B1459" t="str">
            <v xml:space="preserve">ANALISA HARGA SATUAN </v>
          </cell>
        </row>
      </sheetData>
      <sheetData sheetId="731">
        <row r="1459">
          <cell r="B1459" t="str">
            <v xml:space="preserve">ANALISA HARGA SATUAN </v>
          </cell>
        </row>
      </sheetData>
      <sheetData sheetId="732">
        <row r="1459">
          <cell r="B1459" t="str">
            <v xml:space="preserve">ANALISA HARGA SATUAN </v>
          </cell>
        </row>
      </sheetData>
      <sheetData sheetId="733">
        <row r="1459">
          <cell r="B1459" t="str">
            <v xml:space="preserve">ANALISA HARGA SATUAN </v>
          </cell>
        </row>
      </sheetData>
      <sheetData sheetId="734">
        <row r="1459">
          <cell r="B1459" t="str">
            <v xml:space="preserve">ANALISA HARGA SATUAN </v>
          </cell>
        </row>
      </sheetData>
      <sheetData sheetId="735">
        <row r="1459">
          <cell r="B1459" t="str">
            <v xml:space="preserve">ANALISA HARGA SATUAN </v>
          </cell>
        </row>
      </sheetData>
      <sheetData sheetId="736">
        <row r="1459">
          <cell r="B1459" t="str">
            <v xml:space="preserve">ANALISA HARGA SATUAN </v>
          </cell>
        </row>
      </sheetData>
      <sheetData sheetId="737">
        <row r="1459">
          <cell r="B1459" t="str">
            <v xml:space="preserve">ANALISA HARGA SATUAN </v>
          </cell>
        </row>
      </sheetData>
      <sheetData sheetId="738">
        <row r="1459">
          <cell r="B1459" t="str">
            <v xml:space="preserve">ANALISA HARGA SATUAN </v>
          </cell>
        </row>
      </sheetData>
      <sheetData sheetId="739">
        <row r="1459">
          <cell r="B1459" t="str">
            <v xml:space="preserve">ANALISA HARGA SATUAN </v>
          </cell>
        </row>
      </sheetData>
      <sheetData sheetId="740">
        <row r="1459">
          <cell r="B1459" t="str">
            <v xml:space="preserve">ANALISA HARGA SATUAN </v>
          </cell>
        </row>
      </sheetData>
      <sheetData sheetId="741">
        <row r="1459">
          <cell r="B1459" t="str">
            <v xml:space="preserve">ANALISA HARGA SATUAN </v>
          </cell>
        </row>
      </sheetData>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ow r="1459">
          <cell r="B1459" t="str">
            <v xml:space="preserve">ANALISA HARGA SATUAN </v>
          </cell>
        </row>
      </sheetData>
      <sheetData sheetId="769">
        <row r="1459">
          <cell r="B1459" t="str">
            <v xml:space="preserve">ANALISA HARGA SATUAN </v>
          </cell>
        </row>
      </sheetData>
      <sheetData sheetId="770">
        <row r="1459">
          <cell r="B1459" t="str">
            <v xml:space="preserve">ANALISA HARGA SATUAN </v>
          </cell>
        </row>
      </sheetData>
      <sheetData sheetId="771">
        <row r="1459">
          <cell r="B1459" t="str">
            <v xml:space="preserve">ANALISA HARGA SATUAN </v>
          </cell>
        </row>
      </sheetData>
      <sheetData sheetId="772">
        <row r="1459">
          <cell r="B1459" t="str">
            <v xml:space="preserve">ANALISA HARGA SATUAN </v>
          </cell>
        </row>
      </sheetData>
      <sheetData sheetId="773">
        <row r="1459">
          <cell r="B1459" t="str">
            <v xml:space="preserve">ANALISA HARGA SATUAN </v>
          </cell>
        </row>
      </sheetData>
      <sheetData sheetId="774">
        <row r="1459">
          <cell r="B1459" t="str">
            <v xml:space="preserve">ANALISA HARGA SATUAN </v>
          </cell>
        </row>
      </sheetData>
      <sheetData sheetId="775">
        <row r="1459">
          <cell r="B1459" t="str">
            <v xml:space="preserve">ANALISA HARGA SATUAN </v>
          </cell>
        </row>
      </sheetData>
      <sheetData sheetId="776">
        <row r="1459">
          <cell r="B1459" t="str">
            <v xml:space="preserve">ANALISA HARGA SATUAN </v>
          </cell>
        </row>
      </sheetData>
      <sheetData sheetId="777">
        <row r="1459">
          <cell r="B1459" t="str">
            <v xml:space="preserve">ANALISA HARGA SATUAN </v>
          </cell>
        </row>
      </sheetData>
      <sheetData sheetId="778">
        <row r="1459">
          <cell r="B1459" t="str">
            <v xml:space="preserve">ANALISA HARGA SATUAN </v>
          </cell>
        </row>
      </sheetData>
      <sheetData sheetId="779">
        <row r="1459">
          <cell r="B1459" t="str">
            <v xml:space="preserve">ANALISA HARGA SATUAN </v>
          </cell>
        </row>
      </sheetData>
      <sheetData sheetId="780">
        <row r="1459">
          <cell r="B1459" t="str">
            <v xml:space="preserve">ANALISA HARGA SATUAN </v>
          </cell>
        </row>
      </sheetData>
      <sheetData sheetId="781">
        <row r="1459">
          <cell r="B1459" t="str">
            <v xml:space="preserve">ANALISA HARGA SATUAN </v>
          </cell>
        </row>
      </sheetData>
      <sheetData sheetId="782">
        <row r="1459">
          <cell r="B1459" t="str">
            <v xml:space="preserve">ANALISA HARGA SATUAN </v>
          </cell>
        </row>
      </sheetData>
      <sheetData sheetId="783">
        <row r="1459">
          <cell r="B1459" t="str">
            <v xml:space="preserve">ANALISA HARGA SATUAN </v>
          </cell>
        </row>
      </sheetData>
      <sheetData sheetId="784">
        <row r="1459">
          <cell r="B1459" t="str">
            <v xml:space="preserve">ANALISA HARGA SATUAN </v>
          </cell>
        </row>
      </sheetData>
      <sheetData sheetId="785">
        <row r="1459">
          <cell r="B1459" t="str">
            <v xml:space="preserve">ANALISA HARGA SATUAN </v>
          </cell>
        </row>
      </sheetData>
      <sheetData sheetId="786">
        <row r="1459">
          <cell r="B1459" t="str">
            <v xml:space="preserve">ANALISA HARGA SATUAN </v>
          </cell>
        </row>
      </sheetData>
      <sheetData sheetId="787">
        <row r="1459">
          <cell r="B1459" t="str">
            <v xml:space="preserve">ANALISA HARGA SATUAN </v>
          </cell>
        </row>
      </sheetData>
      <sheetData sheetId="788">
        <row r="1459">
          <cell r="B1459" t="str">
            <v xml:space="preserve">ANALISA HARGA SATUAN </v>
          </cell>
        </row>
      </sheetData>
      <sheetData sheetId="789">
        <row r="1459">
          <cell r="B1459" t="str">
            <v xml:space="preserve">ANALISA HARGA SATUAN </v>
          </cell>
        </row>
      </sheetData>
      <sheetData sheetId="790">
        <row r="1459">
          <cell r="B1459" t="str">
            <v xml:space="preserve">ANALISA HARGA SATUAN </v>
          </cell>
        </row>
      </sheetData>
      <sheetData sheetId="791">
        <row r="1459">
          <cell r="B1459" t="str">
            <v xml:space="preserve">ANALISA HARGA SATUAN </v>
          </cell>
        </row>
      </sheetData>
      <sheetData sheetId="792">
        <row r="1459">
          <cell r="B1459" t="str">
            <v xml:space="preserve">ANALISA HARGA SATUAN </v>
          </cell>
        </row>
      </sheetData>
      <sheetData sheetId="793">
        <row r="1459">
          <cell r="B1459" t="str">
            <v xml:space="preserve">ANALISA HARGA SATUAN </v>
          </cell>
        </row>
      </sheetData>
      <sheetData sheetId="794">
        <row r="1459">
          <cell r="B1459" t="str">
            <v xml:space="preserve">ANALISA HARGA SATUAN </v>
          </cell>
        </row>
      </sheetData>
      <sheetData sheetId="795">
        <row r="1459">
          <cell r="B1459" t="str">
            <v xml:space="preserve">ANALISA HARGA SATUAN </v>
          </cell>
        </row>
      </sheetData>
      <sheetData sheetId="796">
        <row r="1459">
          <cell r="B1459" t="str">
            <v xml:space="preserve">ANALISA HARGA SATUAN </v>
          </cell>
        </row>
      </sheetData>
      <sheetData sheetId="797">
        <row r="1459">
          <cell r="B1459" t="str">
            <v xml:space="preserve">ANALISA HARGA SATUAN </v>
          </cell>
        </row>
      </sheetData>
      <sheetData sheetId="798">
        <row r="1459">
          <cell r="B1459" t="str">
            <v xml:space="preserve">ANALISA HARGA SATUAN </v>
          </cell>
        </row>
      </sheetData>
      <sheetData sheetId="799">
        <row r="1459">
          <cell r="B1459" t="str">
            <v xml:space="preserve">ANALISA HARGA SATUAN </v>
          </cell>
        </row>
      </sheetData>
      <sheetData sheetId="800">
        <row r="1459">
          <cell r="B1459" t="str">
            <v xml:space="preserve">ANALISA HARGA SATUAN </v>
          </cell>
        </row>
      </sheetData>
      <sheetData sheetId="801"/>
      <sheetData sheetId="802">
        <row r="1459">
          <cell r="B1459" t="str">
            <v xml:space="preserve">ANALISA HARGA SATUAN </v>
          </cell>
        </row>
      </sheetData>
      <sheetData sheetId="803">
        <row r="1459">
          <cell r="B1459" t="str">
            <v xml:space="preserve">ANALISA HARGA SATUAN </v>
          </cell>
        </row>
      </sheetData>
      <sheetData sheetId="804">
        <row r="1459">
          <cell r="B1459" t="str">
            <v xml:space="preserve">ANALISA HARGA SATUAN </v>
          </cell>
        </row>
      </sheetData>
      <sheetData sheetId="805"/>
      <sheetData sheetId="806">
        <row r="1459">
          <cell r="B1459" t="str">
            <v xml:space="preserve">ANALISA HARGA SATUAN </v>
          </cell>
        </row>
      </sheetData>
      <sheetData sheetId="807">
        <row r="1459">
          <cell r="B1459" t="str">
            <v xml:space="preserve">ANALISA HARGA SATUAN </v>
          </cell>
        </row>
      </sheetData>
      <sheetData sheetId="808">
        <row r="1459">
          <cell r="B1459" t="str">
            <v xml:space="preserve">ANALISA HARGA SATUAN </v>
          </cell>
        </row>
      </sheetData>
      <sheetData sheetId="809">
        <row r="1459">
          <cell r="B1459" t="str">
            <v xml:space="preserve">ANALISA HARGA SATUAN </v>
          </cell>
        </row>
      </sheetData>
      <sheetData sheetId="810">
        <row r="1459">
          <cell r="B1459" t="str">
            <v xml:space="preserve">ANALISA HARGA SATUAN </v>
          </cell>
        </row>
      </sheetData>
      <sheetData sheetId="811">
        <row r="1459">
          <cell r="B1459" t="str">
            <v xml:space="preserve">ANALISA HARGA SATUAN </v>
          </cell>
        </row>
      </sheetData>
      <sheetData sheetId="812">
        <row r="1459">
          <cell r="B1459" t="str">
            <v xml:space="preserve">ANALISA HARGA SATUAN </v>
          </cell>
        </row>
      </sheetData>
      <sheetData sheetId="813">
        <row r="1459">
          <cell r="B1459" t="str">
            <v xml:space="preserve">ANALISA HARGA SATUAN </v>
          </cell>
        </row>
      </sheetData>
      <sheetData sheetId="814">
        <row r="1459">
          <cell r="B1459" t="str">
            <v xml:space="preserve">ANALISA HARGA SATUAN </v>
          </cell>
        </row>
      </sheetData>
      <sheetData sheetId="815"/>
      <sheetData sheetId="816"/>
      <sheetData sheetId="817"/>
      <sheetData sheetId="818"/>
      <sheetData sheetId="819">
        <row r="1459">
          <cell r="B1459" t="str">
            <v xml:space="preserve">ANALISA HARGA SATUAN </v>
          </cell>
        </row>
      </sheetData>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ow r="1459">
          <cell r="B1459" t="str">
            <v xml:space="preserve">ANALISA HARGA SATUAN </v>
          </cell>
        </row>
      </sheetData>
      <sheetData sheetId="1143">
        <row r="1459">
          <cell r="B1459" t="str">
            <v xml:space="preserve">ANALISA HARGA SATUAN </v>
          </cell>
        </row>
      </sheetData>
      <sheetData sheetId="1144" refreshError="1"/>
      <sheetData sheetId="1145" refreshError="1"/>
      <sheetData sheetId="1146">
        <row r="1459">
          <cell r="B1459" t="str">
            <v xml:space="preserve">ANALISA HARGA SATUAN </v>
          </cell>
        </row>
      </sheetData>
      <sheetData sheetId="1147" refreshError="1"/>
      <sheetData sheetId="1148" refreshError="1"/>
      <sheetData sheetId="1149"/>
      <sheetData sheetId="1150">
        <row r="1459">
          <cell r="B1459" t="str">
            <v xml:space="preserve">ANALISA HARGA SATUAN </v>
          </cell>
        </row>
      </sheetData>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sheetData sheetId="1268"/>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ow r="1459">
          <cell r="B1459" t="str">
            <v xml:space="preserve">ANALISA HARGA SATUAN </v>
          </cell>
        </row>
      </sheetData>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ow r="1459">
          <cell r="B1459" t="str">
            <v xml:space="preserve">ANALISA HARGA SATUAN </v>
          </cell>
        </row>
      </sheetData>
      <sheetData sheetId="1368">
        <row r="1459">
          <cell r="B1459" t="str">
            <v xml:space="preserve">ANALISA HARGA SATUAN </v>
          </cell>
        </row>
      </sheetData>
      <sheetData sheetId="1369">
        <row r="1459">
          <cell r="B1459" t="str">
            <v xml:space="preserve">ANALISA HARGA SATUAN </v>
          </cell>
        </row>
      </sheetData>
      <sheetData sheetId="1370">
        <row r="1459">
          <cell r="B1459" t="str">
            <v xml:space="preserve">ANALISA HARGA SATUAN </v>
          </cell>
        </row>
      </sheetData>
      <sheetData sheetId="1371" refreshError="1"/>
      <sheetData sheetId="1372">
        <row r="1459">
          <cell r="B1459" t="str">
            <v xml:space="preserve">ANALISA HARGA SATUAN </v>
          </cell>
        </row>
      </sheetData>
      <sheetData sheetId="1373">
        <row r="1459">
          <cell r="B1459" t="str">
            <v xml:space="preserve">ANALISA HARGA SATUAN </v>
          </cell>
        </row>
      </sheetData>
      <sheetData sheetId="1374">
        <row r="1459">
          <cell r="B1459" t="str">
            <v xml:space="preserve">ANALISA HARGA SATUAN </v>
          </cell>
        </row>
      </sheetData>
      <sheetData sheetId="1375">
        <row r="1459">
          <cell r="B1459" t="str">
            <v xml:space="preserve">ANALISA HARGA SATUAN </v>
          </cell>
        </row>
      </sheetData>
      <sheetData sheetId="1376">
        <row r="1459">
          <cell r="B1459" t="str">
            <v xml:space="preserve">ANALISA HARGA SATUAN </v>
          </cell>
        </row>
      </sheetData>
      <sheetData sheetId="1377">
        <row r="1459">
          <cell r="B1459" t="str">
            <v xml:space="preserve">ANALISA HARGA SATUAN </v>
          </cell>
        </row>
      </sheetData>
      <sheetData sheetId="1378">
        <row r="1459">
          <cell r="B1459" t="str">
            <v xml:space="preserve">ANALISA HARGA SATUAN </v>
          </cell>
        </row>
      </sheetData>
      <sheetData sheetId="1379">
        <row r="1459">
          <cell r="B1459" t="str">
            <v xml:space="preserve">ANALISA HARGA SATUAN </v>
          </cell>
        </row>
      </sheetData>
      <sheetData sheetId="1380">
        <row r="1459">
          <cell r="B1459" t="str">
            <v xml:space="preserve">ANALISA HARGA SATUAN </v>
          </cell>
        </row>
      </sheetData>
      <sheetData sheetId="1381">
        <row r="1459">
          <cell r="B1459" t="str">
            <v xml:space="preserve">ANALISA HARGA SATUAN </v>
          </cell>
        </row>
      </sheetData>
      <sheetData sheetId="1382">
        <row r="1459">
          <cell r="B1459" t="str">
            <v xml:space="preserve">ANALISA HARGA SATUAN </v>
          </cell>
        </row>
      </sheetData>
      <sheetData sheetId="1383">
        <row r="1459">
          <cell r="B1459" t="str">
            <v xml:space="preserve">ANALISA HARGA SATUAN </v>
          </cell>
        </row>
      </sheetData>
      <sheetData sheetId="1384">
        <row r="1459">
          <cell r="B1459" t="str">
            <v xml:space="preserve">ANALISA HARGA SATUAN </v>
          </cell>
        </row>
      </sheetData>
      <sheetData sheetId="1385">
        <row r="1459">
          <cell r="B1459" t="str">
            <v xml:space="preserve">ANALISA HARGA SATUAN </v>
          </cell>
        </row>
      </sheetData>
      <sheetData sheetId="1386">
        <row r="1459">
          <cell r="B1459" t="str">
            <v xml:space="preserve">ANALISA HARGA SATUAN </v>
          </cell>
        </row>
      </sheetData>
      <sheetData sheetId="1387">
        <row r="1459">
          <cell r="B1459" t="str">
            <v xml:space="preserve">ANALISA HARGA SATUAN </v>
          </cell>
        </row>
      </sheetData>
      <sheetData sheetId="1388">
        <row r="1459">
          <cell r="B1459" t="str">
            <v xml:space="preserve">ANALISA HARGA SATUAN </v>
          </cell>
        </row>
      </sheetData>
      <sheetData sheetId="1389">
        <row r="1459">
          <cell r="B1459" t="str">
            <v xml:space="preserve">ANALISA HARGA SATUAN </v>
          </cell>
        </row>
      </sheetData>
      <sheetData sheetId="1390">
        <row r="1459">
          <cell r="B1459" t="str">
            <v xml:space="preserve">ANALISA HARGA SATUAN </v>
          </cell>
        </row>
      </sheetData>
      <sheetData sheetId="1391">
        <row r="1459">
          <cell r="B1459" t="str">
            <v xml:space="preserve">ANALISA HARGA SATUAN </v>
          </cell>
        </row>
      </sheetData>
      <sheetData sheetId="1392">
        <row r="1459">
          <cell r="B1459" t="str">
            <v xml:space="preserve">ANALISA HARGA SATUAN </v>
          </cell>
        </row>
      </sheetData>
      <sheetData sheetId="1393">
        <row r="1459">
          <cell r="B1459" t="str">
            <v xml:space="preserve">ANALISA HARGA SATUAN </v>
          </cell>
        </row>
      </sheetData>
      <sheetData sheetId="1394">
        <row r="1459">
          <cell r="B1459" t="str">
            <v xml:space="preserve">ANALISA HARGA SATUAN </v>
          </cell>
        </row>
      </sheetData>
      <sheetData sheetId="1395">
        <row r="1459">
          <cell r="B1459" t="str">
            <v xml:space="preserve">ANALISA HARGA SATUAN </v>
          </cell>
        </row>
      </sheetData>
      <sheetData sheetId="1396">
        <row r="1459">
          <cell r="B1459" t="str">
            <v xml:space="preserve">ANALISA HARGA SATUAN </v>
          </cell>
        </row>
      </sheetData>
      <sheetData sheetId="1397">
        <row r="1459">
          <cell r="B1459" t="str">
            <v xml:space="preserve">ANALISA HARGA SATUAN </v>
          </cell>
        </row>
      </sheetData>
      <sheetData sheetId="1398">
        <row r="1459">
          <cell r="B1459" t="str">
            <v xml:space="preserve">ANALISA HARGA SATUAN </v>
          </cell>
        </row>
      </sheetData>
      <sheetData sheetId="1399">
        <row r="1459">
          <cell r="B1459" t="str">
            <v xml:space="preserve">ANALISA HARGA SATUAN </v>
          </cell>
        </row>
      </sheetData>
      <sheetData sheetId="1400">
        <row r="1459">
          <cell r="B1459" t="str">
            <v xml:space="preserve">ANALISA HARGA SATUAN </v>
          </cell>
        </row>
      </sheetData>
      <sheetData sheetId="1401">
        <row r="1459">
          <cell r="B1459" t="str">
            <v xml:space="preserve">ANALISA HARGA SATUAN </v>
          </cell>
        </row>
      </sheetData>
      <sheetData sheetId="1402">
        <row r="1459">
          <cell r="B1459" t="str">
            <v xml:space="preserve">ANALISA HARGA SATUAN </v>
          </cell>
        </row>
      </sheetData>
      <sheetData sheetId="1403">
        <row r="1459">
          <cell r="B1459" t="str">
            <v xml:space="preserve">ANALISA HARGA SATUAN </v>
          </cell>
        </row>
      </sheetData>
      <sheetData sheetId="1404">
        <row r="1459">
          <cell r="B1459" t="str">
            <v xml:space="preserve">ANALISA HARGA SATUAN </v>
          </cell>
        </row>
      </sheetData>
      <sheetData sheetId="1405">
        <row r="1459">
          <cell r="B1459" t="str">
            <v xml:space="preserve">ANALISA HARGA SATUAN </v>
          </cell>
        </row>
      </sheetData>
      <sheetData sheetId="1406">
        <row r="1459">
          <cell r="B1459" t="str">
            <v xml:space="preserve">ANALISA HARGA SATUAN </v>
          </cell>
        </row>
      </sheetData>
      <sheetData sheetId="1407">
        <row r="1459">
          <cell r="B1459" t="str">
            <v xml:space="preserve">ANALISA HARGA SATUAN </v>
          </cell>
        </row>
      </sheetData>
      <sheetData sheetId="1408">
        <row r="1459">
          <cell r="B1459" t="str">
            <v xml:space="preserve">ANALISA HARGA SATUAN </v>
          </cell>
        </row>
      </sheetData>
      <sheetData sheetId="1409">
        <row r="1459">
          <cell r="B1459" t="str">
            <v xml:space="preserve">ANALISA HARGA SATUAN </v>
          </cell>
        </row>
      </sheetData>
      <sheetData sheetId="1410">
        <row r="1459">
          <cell r="B1459" t="str">
            <v xml:space="preserve">ANALISA HARGA SATUAN </v>
          </cell>
        </row>
      </sheetData>
      <sheetData sheetId="1411">
        <row r="1459">
          <cell r="B1459" t="str">
            <v xml:space="preserve">ANALISA HARGA SATUAN </v>
          </cell>
        </row>
      </sheetData>
      <sheetData sheetId="1412" refreshError="1"/>
      <sheetData sheetId="1413">
        <row r="1459">
          <cell r="B1459" t="str">
            <v xml:space="preserve">ANALISA HARGA SATUAN </v>
          </cell>
        </row>
      </sheetData>
      <sheetData sheetId="1414">
        <row r="1459">
          <cell r="B1459" t="str">
            <v xml:space="preserve">ANALISA HARGA SATUAN </v>
          </cell>
        </row>
      </sheetData>
      <sheetData sheetId="1415">
        <row r="1459">
          <cell r="B1459" t="str">
            <v xml:space="preserve">ANALISA HARGA SATUAN </v>
          </cell>
        </row>
      </sheetData>
      <sheetData sheetId="1416">
        <row r="1459">
          <cell r="B1459" t="str">
            <v xml:space="preserve">ANALISA HARGA SATUAN </v>
          </cell>
        </row>
      </sheetData>
      <sheetData sheetId="1417">
        <row r="1459">
          <cell r="B1459" t="str">
            <v xml:space="preserve">ANALISA HARGA SATUAN </v>
          </cell>
        </row>
      </sheetData>
      <sheetData sheetId="1418">
        <row r="1459">
          <cell r="B1459" t="str">
            <v xml:space="preserve">ANALISA HARGA SATUAN </v>
          </cell>
        </row>
      </sheetData>
      <sheetData sheetId="1419">
        <row r="1459">
          <cell r="B1459" t="str">
            <v xml:space="preserve">ANALISA HARGA SATUAN </v>
          </cell>
        </row>
      </sheetData>
      <sheetData sheetId="1420">
        <row r="1459">
          <cell r="B1459" t="str">
            <v xml:space="preserve">ANALISA HARGA SATUAN </v>
          </cell>
        </row>
      </sheetData>
      <sheetData sheetId="1421">
        <row r="1459">
          <cell r="B1459" t="str">
            <v xml:space="preserve">ANALISA HARGA SATUAN </v>
          </cell>
        </row>
      </sheetData>
      <sheetData sheetId="1422">
        <row r="1459">
          <cell r="B1459" t="str">
            <v xml:space="preserve">ANALISA HARGA SATUAN </v>
          </cell>
        </row>
      </sheetData>
      <sheetData sheetId="1423" refreshError="1"/>
      <sheetData sheetId="1424" refreshError="1"/>
      <sheetData sheetId="1425" refreshError="1"/>
      <sheetData sheetId="1426"/>
      <sheetData sheetId="1427" refreshError="1"/>
      <sheetData sheetId="1428">
        <row r="1459">
          <cell r="B1459" t="str">
            <v xml:space="preserve">ANALISA HARGA SATUAN </v>
          </cell>
        </row>
      </sheetData>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ow r="1459">
          <cell r="B1459" t="str">
            <v xml:space="preserve">ANALISA HARGA SATUAN </v>
          </cell>
        </row>
      </sheetData>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ow r="1459">
          <cell r="B1459" t="str">
            <v xml:space="preserve">ANALISA HARGA SATUAN </v>
          </cell>
        </row>
      </sheetData>
      <sheetData sheetId="1553">
        <row r="1459">
          <cell r="B1459" t="str">
            <v xml:space="preserve">ANALISA HARGA SATUAN </v>
          </cell>
        </row>
      </sheetData>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sheetData sheetId="1586" refreshError="1"/>
      <sheetData sheetId="1587"/>
      <sheetData sheetId="1588"/>
      <sheetData sheetId="1589"/>
      <sheetData sheetId="1590"/>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ow r="1459">
          <cell r="B1459" t="str">
            <v xml:space="preserve">ANALISA HARGA SATUAN </v>
          </cell>
        </row>
      </sheetData>
      <sheetData sheetId="1620">
        <row r="1459">
          <cell r="B1459" t="str">
            <v xml:space="preserve">ANALISA HARGA SATUAN </v>
          </cell>
        </row>
      </sheetData>
      <sheetData sheetId="1621">
        <row r="1459">
          <cell r="B1459" t="str">
            <v xml:space="preserve">ANALISA HARGA SATUAN </v>
          </cell>
        </row>
      </sheetData>
      <sheetData sheetId="1622">
        <row r="1459">
          <cell r="B1459" t="str">
            <v xml:space="preserve">ANALISA HARGA SATUAN </v>
          </cell>
        </row>
      </sheetData>
      <sheetData sheetId="1623">
        <row r="1459">
          <cell r="B1459" t="str">
            <v xml:space="preserve">ANALISA HARGA SATUAN </v>
          </cell>
        </row>
      </sheetData>
      <sheetData sheetId="1624">
        <row r="1459">
          <cell r="B1459" t="str">
            <v xml:space="preserve">ANALISA HARGA SATUAN </v>
          </cell>
        </row>
      </sheetData>
      <sheetData sheetId="1625">
        <row r="1459">
          <cell r="B1459" t="str">
            <v xml:space="preserve">ANALISA HARGA SATUAN </v>
          </cell>
        </row>
      </sheetData>
      <sheetData sheetId="1626">
        <row r="1459">
          <cell r="B1459" t="str">
            <v xml:space="preserve">ANALISA HARGA SATUAN </v>
          </cell>
        </row>
      </sheetData>
      <sheetData sheetId="1627">
        <row r="1459">
          <cell r="B1459" t="str">
            <v xml:space="preserve">ANALISA HARGA SATUAN </v>
          </cell>
        </row>
      </sheetData>
      <sheetData sheetId="1628">
        <row r="1459">
          <cell r="B1459" t="str">
            <v xml:space="preserve">ANALISA HARGA SATUAN </v>
          </cell>
        </row>
      </sheetData>
      <sheetData sheetId="1629">
        <row r="1459">
          <cell r="B1459" t="str">
            <v xml:space="preserve">ANALISA HARGA SATUAN </v>
          </cell>
        </row>
      </sheetData>
      <sheetData sheetId="1630">
        <row r="1459">
          <cell r="B1459" t="str">
            <v xml:space="preserve">ANALISA HARGA SATUAN </v>
          </cell>
        </row>
      </sheetData>
      <sheetData sheetId="1631">
        <row r="1459">
          <cell r="B1459" t="str">
            <v xml:space="preserve">ANALISA HARGA SATUAN </v>
          </cell>
        </row>
      </sheetData>
      <sheetData sheetId="1632">
        <row r="1459">
          <cell r="B1459" t="str">
            <v xml:space="preserve">ANALISA HARGA SATUAN </v>
          </cell>
        </row>
      </sheetData>
      <sheetData sheetId="1633">
        <row r="1459">
          <cell r="B1459" t="str">
            <v xml:space="preserve">ANALISA HARGA SATUAN </v>
          </cell>
        </row>
      </sheetData>
      <sheetData sheetId="1634">
        <row r="1459">
          <cell r="B1459" t="str">
            <v xml:space="preserve">ANALISA HARGA SATUAN </v>
          </cell>
        </row>
      </sheetData>
      <sheetData sheetId="1635">
        <row r="1459">
          <cell r="B1459" t="str">
            <v xml:space="preserve">ANALISA HARGA SATUAN </v>
          </cell>
        </row>
      </sheetData>
      <sheetData sheetId="1636">
        <row r="1459">
          <cell r="B1459" t="str">
            <v xml:space="preserve">ANALISA HARGA SATUAN </v>
          </cell>
        </row>
      </sheetData>
      <sheetData sheetId="1637">
        <row r="1459">
          <cell r="B1459" t="str">
            <v xml:space="preserve">ANALISA HARGA SATUAN </v>
          </cell>
        </row>
      </sheetData>
      <sheetData sheetId="1638">
        <row r="1459">
          <cell r="B1459" t="str">
            <v xml:space="preserve">ANALISA HARGA SATUAN </v>
          </cell>
        </row>
      </sheetData>
      <sheetData sheetId="1639">
        <row r="1459">
          <cell r="B1459" t="str">
            <v xml:space="preserve">ANALISA HARGA SATUAN </v>
          </cell>
        </row>
      </sheetData>
      <sheetData sheetId="1640">
        <row r="1459">
          <cell r="B1459" t="str">
            <v xml:space="preserve">ANALISA HARGA SATUAN </v>
          </cell>
        </row>
      </sheetData>
      <sheetData sheetId="1641">
        <row r="1459">
          <cell r="B1459" t="str">
            <v xml:space="preserve">ANALISA HARGA SATUAN </v>
          </cell>
        </row>
      </sheetData>
      <sheetData sheetId="1642">
        <row r="1459">
          <cell r="B1459" t="str">
            <v xml:space="preserve">ANALISA HARGA SATUAN </v>
          </cell>
        </row>
      </sheetData>
      <sheetData sheetId="1643">
        <row r="1459">
          <cell r="B1459" t="str">
            <v xml:space="preserve">ANALISA HARGA SATUAN </v>
          </cell>
        </row>
      </sheetData>
      <sheetData sheetId="1644">
        <row r="1459">
          <cell r="B1459" t="str">
            <v xml:space="preserve">ANALISA HARGA SATUAN </v>
          </cell>
        </row>
      </sheetData>
      <sheetData sheetId="1645">
        <row r="1459">
          <cell r="B1459" t="str">
            <v xml:space="preserve">ANALISA HARGA SATUAN </v>
          </cell>
        </row>
      </sheetData>
      <sheetData sheetId="1646">
        <row r="1459">
          <cell r="B1459" t="str">
            <v xml:space="preserve">ANALISA HARGA SATUAN </v>
          </cell>
        </row>
      </sheetData>
      <sheetData sheetId="1647">
        <row r="1459">
          <cell r="B1459" t="str">
            <v xml:space="preserve">ANALISA HARGA SATUAN </v>
          </cell>
        </row>
      </sheetData>
      <sheetData sheetId="1648">
        <row r="1459">
          <cell r="B1459" t="str">
            <v xml:space="preserve">ANALISA HARGA SATUAN </v>
          </cell>
        </row>
      </sheetData>
      <sheetData sheetId="1649">
        <row r="1459">
          <cell r="B1459" t="str">
            <v xml:space="preserve">ANALISA HARGA SATUAN </v>
          </cell>
        </row>
      </sheetData>
      <sheetData sheetId="1650">
        <row r="1459">
          <cell r="B1459" t="str">
            <v xml:space="preserve">ANALISA HARGA SATUAN </v>
          </cell>
        </row>
      </sheetData>
      <sheetData sheetId="1651">
        <row r="1459">
          <cell r="B1459" t="str">
            <v xml:space="preserve">ANALISA HARGA SATUAN </v>
          </cell>
        </row>
      </sheetData>
      <sheetData sheetId="1652">
        <row r="1459">
          <cell r="B1459" t="str">
            <v xml:space="preserve">ANALISA HARGA SATUAN </v>
          </cell>
        </row>
      </sheetData>
      <sheetData sheetId="1653"/>
      <sheetData sheetId="1654">
        <row r="1459">
          <cell r="B1459" t="str">
            <v xml:space="preserve">ANALISA HARGA SATUAN </v>
          </cell>
        </row>
      </sheetData>
      <sheetData sheetId="1655">
        <row r="1459">
          <cell r="B1459" t="str">
            <v xml:space="preserve">ANALISA HARGA SATUAN </v>
          </cell>
        </row>
      </sheetData>
      <sheetData sheetId="1656">
        <row r="1459">
          <cell r="B1459" t="str">
            <v xml:space="preserve">ANALISA HARGA SATUAN </v>
          </cell>
        </row>
      </sheetData>
      <sheetData sheetId="1657">
        <row r="1459">
          <cell r="B1459" t="str">
            <v xml:space="preserve">ANALISA HARGA SATUAN </v>
          </cell>
        </row>
      </sheetData>
      <sheetData sheetId="1658">
        <row r="1459">
          <cell r="B1459" t="str">
            <v xml:space="preserve">ANALISA HARGA SATUAN </v>
          </cell>
        </row>
      </sheetData>
      <sheetData sheetId="1659">
        <row r="1459">
          <cell r="B1459" t="str">
            <v xml:space="preserve">ANALISA HARGA SATUAN </v>
          </cell>
        </row>
      </sheetData>
      <sheetData sheetId="1660">
        <row r="1459">
          <cell r="B1459" t="str">
            <v xml:space="preserve">ANALISA HARGA SATUAN </v>
          </cell>
        </row>
      </sheetData>
      <sheetData sheetId="1661">
        <row r="1459">
          <cell r="B1459" t="str">
            <v xml:space="preserve">ANALISA HARGA SATUAN </v>
          </cell>
        </row>
      </sheetData>
      <sheetData sheetId="1662">
        <row r="1459">
          <cell r="B1459" t="str">
            <v xml:space="preserve">ANALISA HARGA SATUAN </v>
          </cell>
        </row>
      </sheetData>
      <sheetData sheetId="1663">
        <row r="1459">
          <cell r="B1459" t="str">
            <v xml:space="preserve">ANALISA HARGA SATUAN </v>
          </cell>
        </row>
      </sheetData>
      <sheetData sheetId="1664">
        <row r="1459">
          <cell r="B1459" t="str">
            <v xml:space="preserve">ANALISA HARGA SATUAN </v>
          </cell>
        </row>
      </sheetData>
      <sheetData sheetId="1665">
        <row r="1459">
          <cell r="B1459" t="str">
            <v xml:space="preserve">ANALISA HARGA SATUAN </v>
          </cell>
        </row>
      </sheetData>
      <sheetData sheetId="1666">
        <row r="1459">
          <cell r="B1459" t="str">
            <v xml:space="preserve">ANALISA HARGA SATUAN </v>
          </cell>
        </row>
      </sheetData>
      <sheetData sheetId="1667">
        <row r="1459">
          <cell r="B1459" t="str">
            <v xml:space="preserve">ANALISA HARGA SATUAN </v>
          </cell>
        </row>
      </sheetData>
      <sheetData sheetId="1668">
        <row r="1459">
          <cell r="B1459" t="str">
            <v xml:space="preserve">ANALISA HARGA SATUAN </v>
          </cell>
        </row>
      </sheetData>
      <sheetData sheetId="1669">
        <row r="1459">
          <cell r="B1459" t="str">
            <v xml:space="preserve">ANALISA HARGA SATUAN </v>
          </cell>
        </row>
      </sheetData>
      <sheetData sheetId="1670">
        <row r="1459">
          <cell r="B1459" t="str">
            <v xml:space="preserve">ANALISA HARGA SATUAN </v>
          </cell>
        </row>
      </sheetData>
      <sheetData sheetId="1671">
        <row r="1459">
          <cell r="B1459" t="str">
            <v xml:space="preserve">ANALISA HARGA SATUAN </v>
          </cell>
        </row>
      </sheetData>
      <sheetData sheetId="1672">
        <row r="1459">
          <cell r="B1459" t="str">
            <v xml:space="preserve">ANALISA HARGA SATUAN </v>
          </cell>
        </row>
      </sheetData>
      <sheetData sheetId="1673">
        <row r="1459">
          <cell r="B1459" t="str">
            <v xml:space="preserve">ANALISA HARGA SATUAN </v>
          </cell>
        </row>
      </sheetData>
      <sheetData sheetId="1674">
        <row r="1459">
          <cell r="B1459" t="str">
            <v xml:space="preserve">ANALISA HARGA SATUAN </v>
          </cell>
        </row>
      </sheetData>
      <sheetData sheetId="1675">
        <row r="1459">
          <cell r="B1459" t="str">
            <v xml:space="preserve">ANALISA HARGA SATUAN </v>
          </cell>
        </row>
      </sheetData>
      <sheetData sheetId="1676">
        <row r="1459">
          <cell r="B1459" t="str">
            <v xml:space="preserve">ANALISA HARGA SATUAN </v>
          </cell>
        </row>
      </sheetData>
      <sheetData sheetId="1677">
        <row r="1459">
          <cell r="B1459" t="str">
            <v xml:space="preserve">ANALISA HARGA SATUAN </v>
          </cell>
        </row>
      </sheetData>
      <sheetData sheetId="1678">
        <row r="1459">
          <cell r="B1459" t="str">
            <v xml:space="preserve">ANALISA HARGA SATUAN </v>
          </cell>
        </row>
      </sheetData>
      <sheetData sheetId="1679">
        <row r="1459">
          <cell r="B1459" t="str">
            <v xml:space="preserve">ANALISA HARGA SATUAN </v>
          </cell>
        </row>
      </sheetData>
      <sheetData sheetId="1680">
        <row r="1459">
          <cell r="B1459" t="str">
            <v xml:space="preserve">ANALISA HARGA SATUAN </v>
          </cell>
        </row>
      </sheetData>
      <sheetData sheetId="1681">
        <row r="1459">
          <cell r="B1459" t="str">
            <v xml:space="preserve">ANALISA HARGA SATUAN </v>
          </cell>
        </row>
      </sheetData>
      <sheetData sheetId="1682">
        <row r="1459">
          <cell r="B1459" t="str">
            <v xml:space="preserve">ANALISA HARGA SATUAN </v>
          </cell>
        </row>
      </sheetData>
      <sheetData sheetId="1683">
        <row r="1459">
          <cell r="B1459" t="str">
            <v xml:space="preserve">ANALISA HARGA SATUAN </v>
          </cell>
        </row>
      </sheetData>
      <sheetData sheetId="1684">
        <row r="1459">
          <cell r="B1459" t="str">
            <v xml:space="preserve">ANALISA HARGA SATUAN </v>
          </cell>
        </row>
      </sheetData>
      <sheetData sheetId="1685">
        <row r="1459">
          <cell r="B1459" t="str">
            <v xml:space="preserve">ANALISA HARGA SATUAN </v>
          </cell>
        </row>
      </sheetData>
      <sheetData sheetId="1686">
        <row r="1459">
          <cell r="B1459" t="str">
            <v xml:space="preserve">ANALISA HARGA SATUAN </v>
          </cell>
        </row>
      </sheetData>
      <sheetData sheetId="1687">
        <row r="1459">
          <cell r="B1459" t="str">
            <v xml:space="preserve">ANALISA HARGA SATUAN </v>
          </cell>
        </row>
      </sheetData>
      <sheetData sheetId="1688">
        <row r="1459">
          <cell r="B1459" t="str">
            <v xml:space="preserve">ANALISA HARGA SATUAN </v>
          </cell>
        </row>
      </sheetData>
      <sheetData sheetId="1689">
        <row r="1459">
          <cell r="B1459" t="str">
            <v xml:space="preserve">ANALISA HARGA SATUAN </v>
          </cell>
        </row>
      </sheetData>
      <sheetData sheetId="1690">
        <row r="1459">
          <cell r="B1459" t="str">
            <v xml:space="preserve">ANALISA HARGA SATUAN </v>
          </cell>
        </row>
      </sheetData>
      <sheetData sheetId="1691">
        <row r="1459">
          <cell r="B1459" t="str">
            <v xml:space="preserve">ANALISA HARGA SATUAN </v>
          </cell>
        </row>
      </sheetData>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ow r="1459">
          <cell r="B1459" t="str">
            <v xml:space="preserve">ANALISA HARGA SATUAN </v>
          </cell>
        </row>
      </sheetData>
      <sheetData sheetId="1714">
        <row r="1459">
          <cell r="B1459" t="str">
            <v xml:space="preserve">ANALISA HARGA SATUAN </v>
          </cell>
        </row>
      </sheetData>
      <sheetData sheetId="1715">
        <row r="1459">
          <cell r="B1459" t="str">
            <v xml:space="preserve">ANALISA HARGA SATUAN </v>
          </cell>
        </row>
      </sheetData>
      <sheetData sheetId="1716">
        <row r="1459">
          <cell r="B1459" t="str">
            <v xml:space="preserve">ANALISA HARGA SATUAN </v>
          </cell>
        </row>
      </sheetData>
      <sheetData sheetId="1717">
        <row r="1459">
          <cell r="B1459" t="str">
            <v xml:space="preserve">ANALISA HARGA SATUAN </v>
          </cell>
        </row>
      </sheetData>
      <sheetData sheetId="1718">
        <row r="1459">
          <cell r="B1459" t="str">
            <v xml:space="preserve">ANALISA HARGA SATUAN </v>
          </cell>
        </row>
      </sheetData>
      <sheetData sheetId="1719">
        <row r="1459">
          <cell r="B1459" t="str">
            <v xml:space="preserve">ANALISA HARGA SATUAN </v>
          </cell>
        </row>
      </sheetData>
      <sheetData sheetId="1720">
        <row r="1459">
          <cell r="B1459" t="str">
            <v xml:space="preserve">ANALISA HARGA SATUAN </v>
          </cell>
        </row>
      </sheetData>
      <sheetData sheetId="1721">
        <row r="1459">
          <cell r="B1459" t="str">
            <v xml:space="preserve">ANALISA HARGA SATUAN </v>
          </cell>
        </row>
      </sheetData>
      <sheetData sheetId="1722">
        <row r="1459">
          <cell r="B1459" t="str">
            <v xml:space="preserve">ANALISA HARGA SATUAN </v>
          </cell>
        </row>
      </sheetData>
      <sheetData sheetId="1723">
        <row r="1459">
          <cell r="B1459" t="str">
            <v xml:space="preserve">ANALISA HARGA SATUAN </v>
          </cell>
        </row>
      </sheetData>
      <sheetData sheetId="1724">
        <row r="1459">
          <cell r="B1459" t="str">
            <v xml:space="preserve">ANALISA HARGA SATUAN </v>
          </cell>
        </row>
      </sheetData>
      <sheetData sheetId="1725">
        <row r="1459">
          <cell r="B1459" t="str">
            <v xml:space="preserve">ANALISA HARGA SATUAN </v>
          </cell>
        </row>
      </sheetData>
      <sheetData sheetId="1726">
        <row r="1459">
          <cell r="B1459" t="str">
            <v xml:space="preserve">ANALISA HARGA SATUAN </v>
          </cell>
        </row>
      </sheetData>
      <sheetData sheetId="1727">
        <row r="1459">
          <cell r="B1459" t="str">
            <v xml:space="preserve">ANALISA HARGA SATUAN </v>
          </cell>
        </row>
      </sheetData>
      <sheetData sheetId="1728">
        <row r="1459">
          <cell r="B1459" t="str">
            <v xml:space="preserve">ANALISA HARGA SATUAN </v>
          </cell>
        </row>
      </sheetData>
      <sheetData sheetId="1729">
        <row r="1459">
          <cell r="B1459" t="str">
            <v xml:space="preserve">ANALISA HARGA SATUAN </v>
          </cell>
        </row>
      </sheetData>
      <sheetData sheetId="1730">
        <row r="1459">
          <cell r="B1459" t="str">
            <v xml:space="preserve">ANALISA HARGA SATUAN </v>
          </cell>
        </row>
      </sheetData>
      <sheetData sheetId="1731">
        <row r="1459">
          <cell r="B1459" t="str">
            <v xml:space="preserve">ANALISA HARGA SATUAN </v>
          </cell>
        </row>
      </sheetData>
      <sheetData sheetId="1732">
        <row r="1459">
          <cell r="B1459" t="str">
            <v xml:space="preserve">ANALISA HARGA SATUAN </v>
          </cell>
        </row>
      </sheetData>
      <sheetData sheetId="1733">
        <row r="1459">
          <cell r="B1459" t="str">
            <v xml:space="preserve">ANALISA HARGA SATUAN </v>
          </cell>
        </row>
      </sheetData>
      <sheetData sheetId="1734">
        <row r="1459">
          <cell r="B1459" t="str">
            <v xml:space="preserve">ANALISA HARGA SATUAN </v>
          </cell>
        </row>
      </sheetData>
      <sheetData sheetId="1735">
        <row r="1459">
          <cell r="B1459" t="str">
            <v xml:space="preserve">ANALISA HARGA SATUAN </v>
          </cell>
        </row>
      </sheetData>
      <sheetData sheetId="1736">
        <row r="1459">
          <cell r="B1459" t="str">
            <v xml:space="preserve">ANALISA HARGA SATUAN </v>
          </cell>
        </row>
      </sheetData>
      <sheetData sheetId="1737">
        <row r="1459">
          <cell r="B1459" t="str">
            <v xml:space="preserve">ANALISA HARGA SATUAN </v>
          </cell>
        </row>
      </sheetData>
      <sheetData sheetId="1738">
        <row r="1459">
          <cell r="B1459" t="str">
            <v xml:space="preserve">ANALISA HARGA SATUAN </v>
          </cell>
        </row>
      </sheetData>
      <sheetData sheetId="1739">
        <row r="1459">
          <cell r="B1459" t="str">
            <v xml:space="preserve">ANALISA HARGA SATUAN </v>
          </cell>
        </row>
      </sheetData>
      <sheetData sheetId="1740">
        <row r="1459">
          <cell r="B1459" t="str">
            <v xml:space="preserve">ANALISA HARGA SATUAN </v>
          </cell>
        </row>
      </sheetData>
      <sheetData sheetId="1741">
        <row r="1459">
          <cell r="B1459" t="str">
            <v xml:space="preserve">ANALISA HARGA SATUAN </v>
          </cell>
        </row>
      </sheetData>
      <sheetData sheetId="1742">
        <row r="1459">
          <cell r="B1459" t="str">
            <v xml:space="preserve">ANALISA HARGA SATUAN </v>
          </cell>
        </row>
      </sheetData>
      <sheetData sheetId="1743">
        <row r="1459">
          <cell r="B1459" t="str">
            <v xml:space="preserve">ANALISA HARGA SATUAN </v>
          </cell>
        </row>
      </sheetData>
      <sheetData sheetId="1744">
        <row r="1459">
          <cell r="B1459" t="str">
            <v xml:space="preserve">ANALISA HARGA SATUAN </v>
          </cell>
        </row>
      </sheetData>
      <sheetData sheetId="1745">
        <row r="1459">
          <cell r="B1459" t="str">
            <v xml:space="preserve">ANALISA HARGA SATUAN </v>
          </cell>
        </row>
      </sheetData>
      <sheetData sheetId="1746">
        <row r="1459">
          <cell r="B1459" t="str">
            <v xml:space="preserve">ANALISA HARGA SATUAN </v>
          </cell>
        </row>
      </sheetData>
      <sheetData sheetId="1747">
        <row r="1459">
          <cell r="B1459" t="str">
            <v xml:space="preserve">ANALISA HARGA SATUAN </v>
          </cell>
        </row>
      </sheetData>
      <sheetData sheetId="1748">
        <row r="1459">
          <cell r="B1459" t="str">
            <v xml:space="preserve">ANALISA HARGA SATUAN </v>
          </cell>
        </row>
      </sheetData>
      <sheetData sheetId="1749">
        <row r="1459">
          <cell r="B1459" t="str">
            <v xml:space="preserve">ANALISA HARGA SATUAN </v>
          </cell>
        </row>
      </sheetData>
      <sheetData sheetId="1750">
        <row r="1459">
          <cell r="B1459" t="str">
            <v xml:space="preserve">ANALISA HARGA SATUAN </v>
          </cell>
        </row>
      </sheetData>
      <sheetData sheetId="1751">
        <row r="1459">
          <cell r="B1459" t="str">
            <v xml:space="preserve">ANALISA HARGA SATUAN </v>
          </cell>
        </row>
      </sheetData>
      <sheetData sheetId="1752">
        <row r="1459">
          <cell r="B1459" t="str">
            <v xml:space="preserve">ANALISA HARGA SATUAN </v>
          </cell>
        </row>
      </sheetData>
      <sheetData sheetId="1753">
        <row r="1459">
          <cell r="B1459" t="str">
            <v xml:space="preserve">ANALISA HARGA SATUAN </v>
          </cell>
        </row>
      </sheetData>
      <sheetData sheetId="1754">
        <row r="1459">
          <cell r="B1459" t="str">
            <v xml:space="preserve">ANALISA HARGA SATUAN </v>
          </cell>
        </row>
      </sheetData>
      <sheetData sheetId="1755">
        <row r="1459">
          <cell r="B1459" t="str">
            <v xml:space="preserve">ANALISA HARGA SATUAN </v>
          </cell>
        </row>
      </sheetData>
      <sheetData sheetId="1756">
        <row r="1459">
          <cell r="B1459" t="str">
            <v xml:space="preserve">ANALISA HARGA SATUAN </v>
          </cell>
        </row>
      </sheetData>
      <sheetData sheetId="1757">
        <row r="1459">
          <cell r="B1459" t="str">
            <v xml:space="preserve">ANALISA HARGA SATUAN </v>
          </cell>
        </row>
      </sheetData>
      <sheetData sheetId="1758">
        <row r="1459">
          <cell r="B1459" t="str">
            <v xml:space="preserve">ANALISA HARGA SATUAN </v>
          </cell>
        </row>
      </sheetData>
      <sheetData sheetId="1759">
        <row r="1459">
          <cell r="B1459" t="str">
            <v xml:space="preserve">ANALISA HARGA SATUAN </v>
          </cell>
        </row>
      </sheetData>
      <sheetData sheetId="1760">
        <row r="1459">
          <cell r="B1459" t="str">
            <v xml:space="preserve">ANALISA HARGA SATUAN </v>
          </cell>
        </row>
      </sheetData>
      <sheetData sheetId="1761">
        <row r="1459">
          <cell r="B1459" t="str">
            <v xml:space="preserve">ANALISA HARGA SATUAN </v>
          </cell>
        </row>
      </sheetData>
      <sheetData sheetId="1762">
        <row r="1459">
          <cell r="B1459" t="str">
            <v xml:space="preserve">ANALISA HARGA SATUAN </v>
          </cell>
        </row>
      </sheetData>
      <sheetData sheetId="1763">
        <row r="1459">
          <cell r="B1459" t="str">
            <v xml:space="preserve">ANALISA HARGA SATUAN </v>
          </cell>
        </row>
      </sheetData>
      <sheetData sheetId="1764">
        <row r="1459">
          <cell r="B1459" t="str">
            <v xml:space="preserve">ANALISA HARGA SATUAN </v>
          </cell>
        </row>
      </sheetData>
      <sheetData sheetId="1765">
        <row r="1459">
          <cell r="B1459" t="str">
            <v xml:space="preserve">ANALISA HARGA SATUAN </v>
          </cell>
        </row>
      </sheetData>
      <sheetData sheetId="1766">
        <row r="1459">
          <cell r="B1459" t="str">
            <v xml:space="preserve">ANALISA HARGA SATUAN </v>
          </cell>
        </row>
      </sheetData>
      <sheetData sheetId="1767">
        <row r="1459">
          <cell r="B1459" t="str">
            <v xml:space="preserve">ANALISA HARGA SATUAN </v>
          </cell>
        </row>
      </sheetData>
      <sheetData sheetId="1768">
        <row r="1459">
          <cell r="B1459" t="str">
            <v xml:space="preserve">ANALISA HARGA SATUAN </v>
          </cell>
        </row>
      </sheetData>
      <sheetData sheetId="1769">
        <row r="1459">
          <cell r="B1459" t="str">
            <v xml:space="preserve">ANALISA HARGA SATUAN </v>
          </cell>
        </row>
      </sheetData>
      <sheetData sheetId="1770">
        <row r="1459">
          <cell r="B1459" t="str">
            <v xml:space="preserve">ANALISA HARGA SATUAN </v>
          </cell>
        </row>
      </sheetData>
      <sheetData sheetId="1771">
        <row r="1459">
          <cell r="B1459" t="str">
            <v xml:space="preserve">ANALISA HARGA SATUAN </v>
          </cell>
        </row>
      </sheetData>
      <sheetData sheetId="1772">
        <row r="1459">
          <cell r="B1459" t="str">
            <v xml:space="preserve">ANALISA HARGA SATUAN </v>
          </cell>
        </row>
      </sheetData>
      <sheetData sheetId="1773">
        <row r="1459">
          <cell r="B1459" t="str">
            <v xml:space="preserve">ANALISA HARGA SATUAN </v>
          </cell>
        </row>
      </sheetData>
      <sheetData sheetId="1774">
        <row r="1459">
          <cell r="B1459" t="str">
            <v xml:space="preserve">ANALISA HARGA SATUAN </v>
          </cell>
        </row>
      </sheetData>
      <sheetData sheetId="1775">
        <row r="1459">
          <cell r="B1459" t="str">
            <v xml:space="preserve">ANALISA HARGA SATUAN </v>
          </cell>
        </row>
      </sheetData>
      <sheetData sheetId="1776">
        <row r="1459">
          <cell r="B1459" t="str">
            <v xml:space="preserve">ANALISA HARGA SATUAN </v>
          </cell>
        </row>
      </sheetData>
      <sheetData sheetId="1777">
        <row r="1459">
          <cell r="B1459" t="str">
            <v xml:space="preserve">ANALISA HARGA SATUAN </v>
          </cell>
        </row>
      </sheetData>
      <sheetData sheetId="1778">
        <row r="1459">
          <cell r="B1459" t="str">
            <v xml:space="preserve">ANALISA HARGA SATUAN </v>
          </cell>
        </row>
      </sheetData>
      <sheetData sheetId="1779">
        <row r="1459">
          <cell r="B1459" t="str">
            <v xml:space="preserve">ANALISA HARGA SATUAN </v>
          </cell>
        </row>
      </sheetData>
      <sheetData sheetId="1780">
        <row r="1459">
          <cell r="B1459" t="str">
            <v xml:space="preserve">ANALISA HARGA SATUAN </v>
          </cell>
        </row>
      </sheetData>
      <sheetData sheetId="1781">
        <row r="1459">
          <cell r="B1459" t="str">
            <v xml:space="preserve">ANALISA HARGA SATUAN </v>
          </cell>
        </row>
      </sheetData>
      <sheetData sheetId="1782">
        <row r="1459">
          <cell r="B1459" t="str">
            <v xml:space="preserve">ANALISA HARGA SATUAN </v>
          </cell>
        </row>
      </sheetData>
      <sheetData sheetId="1783">
        <row r="1459">
          <cell r="B1459" t="str">
            <v xml:space="preserve">ANALISA HARGA SATUAN </v>
          </cell>
        </row>
      </sheetData>
      <sheetData sheetId="1784">
        <row r="1459">
          <cell r="B1459" t="str">
            <v xml:space="preserve">ANALISA HARGA SATUAN </v>
          </cell>
        </row>
      </sheetData>
      <sheetData sheetId="1785">
        <row r="1459">
          <cell r="B1459" t="str">
            <v xml:space="preserve">ANALISA HARGA SATUAN </v>
          </cell>
        </row>
      </sheetData>
      <sheetData sheetId="1786">
        <row r="1459">
          <cell r="B1459" t="str">
            <v xml:space="preserve">ANALISA HARGA SATUAN </v>
          </cell>
        </row>
      </sheetData>
      <sheetData sheetId="1787">
        <row r="1459">
          <cell r="B1459" t="str">
            <v xml:space="preserve">ANALISA HARGA SATUAN </v>
          </cell>
        </row>
      </sheetData>
      <sheetData sheetId="1788">
        <row r="1459">
          <cell r="B1459" t="str">
            <v xml:space="preserve">ANALISA HARGA SATUAN </v>
          </cell>
        </row>
      </sheetData>
      <sheetData sheetId="1789">
        <row r="1459">
          <cell r="B1459" t="str">
            <v xml:space="preserve">ANALISA HARGA SATUAN </v>
          </cell>
        </row>
      </sheetData>
      <sheetData sheetId="1790">
        <row r="1459">
          <cell r="B1459" t="str">
            <v xml:space="preserve">ANALISA HARGA SATUAN </v>
          </cell>
        </row>
      </sheetData>
      <sheetData sheetId="1791">
        <row r="1459">
          <cell r="B1459" t="str">
            <v xml:space="preserve">ANALISA HARGA SATUAN </v>
          </cell>
        </row>
      </sheetData>
      <sheetData sheetId="1792">
        <row r="1459">
          <cell r="B1459" t="str">
            <v xml:space="preserve">ANALISA HARGA SATUAN </v>
          </cell>
        </row>
      </sheetData>
      <sheetData sheetId="1793">
        <row r="1459">
          <cell r="B1459" t="str">
            <v xml:space="preserve">ANALISA HARGA SATUAN </v>
          </cell>
        </row>
      </sheetData>
      <sheetData sheetId="1794">
        <row r="1459">
          <cell r="B1459" t="str">
            <v xml:space="preserve">ANALISA HARGA SATUAN </v>
          </cell>
        </row>
      </sheetData>
      <sheetData sheetId="1795">
        <row r="1459">
          <cell r="B1459" t="str">
            <v xml:space="preserve">ANALISA HARGA SATUAN </v>
          </cell>
        </row>
      </sheetData>
      <sheetData sheetId="1796">
        <row r="1459">
          <cell r="B1459" t="str">
            <v xml:space="preserve">ANALISA HARGA SATUAN </v>
          </cell>
        </row>
      </sheetData>
      <sheetData sheetId="1797">
        <row r="1459">
          <cell r="B1459" t="str">
            <v xml:space="preserve">ANALISA HARGA SATUAN </v>
          </cell>
        </row>
      </sheetData>
      <sheetData sheetId="1798">
        <row r="1459">
          <cell r="B1459" t="str">
            <v xml:space="preserve">ANALISA HARGA SATUAN </v>
          </cell>
        </row>
      </sheetData>
      <sheetData sheetId="1799">
        <row r="1459">
          <cell r="B1459" t="str">
            <v xml:space="preserve">ANALISA HARGA SATUAN </v>
          </cell>
        </row>
      </sheetData>
      <sheetData sheetId="1800">
        <row r="1459">
          <cell r="B1459" t="str">
            <v xml:space="preserve">ANALISA HARGA SATUAN </v>
          </cell>
        </row>
      </sheetData>
      <sheetData sheetId="1801">
        <row r="1459">
          <cell r="B1459" t="str">
            <v xml:space="preserve">ANALISA HARGA SATUAN </v>
          </cell>
        </row>
      </sheetData>
      <sheetData sheetId="1802">
        <row r="1459">
          <cell r="B1459" t="str">
            <v xml:space="preserve">ANALISA HARGA SATUAN </v>
          </cell>
        </row>
      </sheetData>
      <sheetData sheetId="1803">
        <row r="1459">
          <cell r="B1459" t="str">
            <v xml:space="preserve">ANALISA HARGA SATUAN </v>
          </cell>
        </row>
      </sheetData>
      <sheetData sheetId="1804">
        <row r="1459">
          <cell r="B1459" t="str">
            <v xml:space="preserve">ANALISA HARGA SATUAN </v>
          </cell>
        </row>
      </sheetData>
      <sheetData sheetId="1805">
        <row r="1459">
          <cell r="B1459" t="str">
            <v xml:space="preserve">ANALISA HARGA SATUAN </v>
          </cell>
        </row>
      </sheetData>
      <sheetData sheetId="1806">
        <row r="1459">
          <cell r="B1459" t="str">
            <v xml:space="preserve">ANALISA HARGA SATUAN </v>
          </cell>
        </row>
      </sheetData>
      <sheetData sheetId="1807">
        <row r="1459">
          <cell r="B1459" t="str">
            <v xml:space="preserve">ANALISA HARGA SATUAN </v>
          </cell>
        </row>
      </sheetData>
      <sheetData sheetId="1808">
        <row r="1459">
          <cell r="B1459" t="str">
            <v xml:space="preserve">ANALISA HARGA SATUAN </v>
          </cell>
        </row>
      </sheetData>
      <sheetData sheetId="1809">
        <row r="1459">
          <cell r="B1459" t="str">
            <v xml:space="preserve">ANALISA HARGA SATUAN </v>
          </cell>
        </row>
      </sheetData>
      <sheetData sheetId="1810">
        <row r="1459">
          <cell r="B1459" t="str">
            <v xml:space="preserve">ANALISA HARGA SATUAN </v>
          </cell>
        </row>
      </sheetData>
      <sheetData sheetId="1811">
        <row r="1459">
          <cell r="B1459" t="str">
            <v xml:space="preserve">ANALISA HARGA SATUAN </v>
          </cell>
        </row>
      </sheetData>
      <sheetData sheetId="1812">
        <row r="1459">
          <cell r="B1459" t="str">
            <v xml:space="preserve">ANALISA HARGA SATUAN </v>
          </cell>
        </row>
      </sheetData>
      <sheetData sheetId="1813">
        <row r="1459">
          <cell r="B1459" t="str">
            <v xml:space="preserve">ANALISA HARGA SATUAN </v>
          </cell>
        </row>
      </sheetData>
      <sheetData sheetId="1814">
        <row r="1459">
          <cell r="B1459" t="str">
            <v xml:space="preserve">ANALISA HARGA SATUAN </v>
          </cell>
        </row>
      </sheetData>
      <sheetData sheetId="1815">
        <row r="1459">
          <cell r="B1459" t="str">
            <v xml:space="preserve">ANALISA HARGA SATUAN </v>
          </cell>
        </row>
      </sheetData>
      <sheetData sheetId="1816">
        <row r="1459">
          <cell r="B1459" t="str">
            <v xml:space="preserve">ANALISA HARGA SATUAN </v>
          </cell>
        </row>
      </sheetData>
      <sheetData sheetId="1817">
        <row r="1459">
          <cell r="B1459" t="str">
            <v xml:space="preserve">ANALISA HARGA SATUAN </v>
          </cell>
        </row>
      </sheetData>
      <sheetData sheetId="1818">
        <row r="1459">
          <cell r="B1459" t="str">
            <v xml:space="preserve">ANALISA HARGA SATUAN </v>
          </cell>
        </row>
      </sheetData>
      <sheetData sheetId="1819">
        <row r="1459">
          <cell r="B1459" t="str">
            <v xml:space="preserve">ANALISA HARGA SATUAN </v>
          </cell>
        </row>
      </sheetData>
      <sheetData sheetId="1820">
        <row r="1459">
          <cell r="B1459" t="str">
            <v xml:space="preserve">ANALISA HARGA SATUAN </v>
          </cell>
        </row>
      </sheetData>
      <sheetData sheetId="1821">
        <row r="1459">
          <cell r="B1459" t="str">
            <v xml:space="preserve">ANALISA HARGA SATUAN </v>
          </cell>
        </row>
      </sheetData>
      <sheetData sheetId="1822">
        <row r="1459">
          <cell r="B1459" t="str">
            <v xml:space="preserve">ANALISA HARGA SATUAN </v>
          </cell>
        </row>
      </sheetData>
      <sheetData sheetId="1823">
        <row r="1459">
          <cell r="B1459" t="str">
            <v xml:space="preserve">ANALISA HARGA SATUAN </v>
          </cell>
        </row>
      </sheetData>
      <sheetData sheetId="1824">
        <row r="1459">
          <cell r="B1459" t="str">
            <v xml:space="preserve">ANALISA HARGA SATUAN </v>
          </cell>
        </row>
      </sheetData>
      <sheetData sheetId="1825">
        <row r="1459">
          <cell r="B1459" t="str">
            <v xml:space="preserve">ANALISA HARGA SATUAN </v>
          </cell>
        </row>
      </sheetData>
      <sheetData sheetId="1826">
        <row r="1459">
          <cell r="B1459" t="str">
            <v xml:space="preserve">ANALISA HARGA SATUAN </v>
          </cell>
        </row>
      </sheetData>
      <sheetData sheetId="1827">
        <row r="1459">
          <cell r="B1459" t="str">
            <v xml:space="preserve">ANALISA HARGA SATUAN </v>
          </cell>
        </row>
      </sheetData>
      <sheetData sheetId="1828">
        <row r="1459">
          <cell r="B1459" t="str">
            <v xml:space="preserve">ANALISA HARGA SATUAN </v>
          </cell>
        </row>
      </sheetData>
      <sheetData sheetId="1829">
        <row r="1459">
          <cell r="B1459" t="str">
            <v xml:space="preserve">ANALISA HARGA SATUAN </v>
          </cell>
        </row>
      </sheetData>
      <sheetData sheetId="1830">
        <row r="1459">
          <cell r="B1459" t="str">
            <v xml:space="preserve">ANALISA HARGA SATUAN </v>
          </cell>
        </row>
      </sheetData>
      <sheetData sheetId="1831">
        <row r="1459">
          <cell r="B1459" t="str">
            <v xml:space="preserve">ANALISA HARGA SATUAN </v>
          </cell>
        </row>
      </sheetData>
      <sheetData sheetId="1832">
        <row r="1459">
          <cell r="B1459" t="str">
            <v xml:space="preserve">ANALISA HARGA SATUAN </v>
          </cell>
        </row>
      </sheetData>
      <sheetData sheetId="1833">
        <row r="1459">
          <cell r="B1459" t="str">
            <v xml:space="preserve">ANALISA HARGA SATUAN </v>
          </cell>
        </row>
      </sheetData>
      <sheetData sheetId="1834">
        <row r="1459">
          <cell r="B1459" t="str">
            <v xml:space="preserve">ANALISA HARGA SATUAN </v>
          </cell>
        </row>
      </sheetData>
      <sheetData sheetId="1835">
        <row r="1459">
          <cell r="B1459" t="str">
            <v xml:space="preserve">ANALISA HARGA SATUAN </v>
          </cell>
        </row>
      </sheetData>
      <sheetData sheetId="1836">
        <row r="1459">
          <cell r="B1459" t="str">
            <v xml:space="preserve">ANALISA HARGA SATUAN </v>
          </cell>
        </row>
      </sheetData>
      <sheetData sheetId="1837">
        <row r="1459">
          <cell r="B1459" t="str">
            <v xml:space="preserve">ANALISA HARGA SATUAN </v>
          </cell>
        </row>
      </sheetData>
      <sheetData sheetId="1838">
        <row r="1459">
          <cell r="B1459" t="str">
            <v xml:space="preserve">ANALISA HARGA SATUAN </v>
          </cell>
        </row>
      </sheetData>
      <sheetData sheetId="1839">
        <row r="1459">
          <cell r="B1459" t="str">
            <v xml:space="preserve">ANALISA HARGA SATUAN </v>
          </cell>
        </row>
      </sheetData>
      <sheetData sheetId="1840">
        <row r="1459">
          <cell r="B1459" t="str">
            <v xml:space="preserve">ANALISA HARGA SATUAN </v>
          </cell>
        </row>
      </sheetData>
      <sheetData sheetId="1841">
        <row r="1459">
          <cell r="B1459" t="str">
            <v xml:space="preserve">ANALISA HARGA SATUAN </v>
          </cell>
        </row>
      </sheetData>
      <sheetData sheetId="1842">
        <row r="1459">
          <cell r="B1459" t="str">
            <v xml:space="preserve">ANALISA HARGA SATUAN </v>
          </cell>
        </row>
      </sheetData>
      <sheetData sheetId="1843">
        <row r="1459">
          <cell r="B1459" t="str">
            <v xml:space="preserve">ANALISA HARGA SATUAN </v>
          </cell>
        </row>
      </sheetData>
      <sheetData sheetId="1844">
        <row r="1459">
          <cell r="B1459" t="str">
            <v xml:space="preserve">ANALISA HARGA SATUAN </v>
          </cell>
        </row>
      </sheetData>
      <sheetData sheetId="1845">
        <row r="1459">
          <cell r="B1459" t="str">
            <v xml:space="preserve">ANALISA HARGA SATUAN </v>
          </cell>
        </row>
      </sheetData>
      <sheetData sheetId="1846">
        <row r="1459">
          <cell r="B1459" t="str">
            <v xml:space="preserve">ANALISA HARGA SATUAN </v>
          </cell>
        </row>
      </sheetData>
      <sheetData sheetId="1847">
        <row r="1459">
          <cell r="B1459" t="str">
            <v xml:space="preserve">ANALISA HARGA SATUAN </v>
          </cell>
        </row>
      </sheetData>
      <sheetData sheetId="1848">
        <row r="1459">
          <cell r="B1459" t="str">
            <v xml:space="preserve">ANALISA HARGA SATUAN </v>
          </cell>
        </row>
      </sheetData>
      <sheetData sheetId="1849">
        <row r="1459">
          <cell r="B1459" t="str">
            <v xml:space="preserve">ANALISA HARGA SATUAN </v>
          </cell>
        </row>
      </sheetData>
      <sheetData sheetId="1850">
        <row r="1459">
          <cell r="B1459" t="str">
            <v xml:space="preserve">ANALISA HARGA SATUAN </v>
          </cell>
        </row>
      </sheetData>
      <sheetData sheetId="1851">
        <row r="1459">
          <cell r="B1459" t="str">
            <v xml:space="preserve">ANALISA HARGA SATUAN </v>
          </cell>
        </row>
      </sheetData>
      <sheetData sheetId="1852">
        <row r="1459">
          <cell r="B1459" t="str">
            <v xml:space="preserve">ANALISA HARGA SATUAN </v>
          </cell>
        </row>
      </sheetData>
      <sheetData sheetId="1853">
        <row r="1459">
          <cell r="B1459" t="str">
            <v xml:space="preserve">ANALISA HARGA SATUAN </v>
          </cell>
        </row>
      </sheetData>
      <sheetData sheetId="1854">
        <row r="1459">
          <cell r="B1459" t="str">
            <v xml:space="preserve">ANALISA HARGA SATUAN </v>
          </cell>
        </row>
      </sheetData>
      <sheetData sheetId="1855">
        <row r="1459">
          <cell r="B1459" t="str">
            <v xml:space="preserve">ANALISA HARGA SATUAN </v>
          </cell>
        </row>
      </sheetData>
      <sheetData sheetId="1856">
        <row r="1459">
          <cell r="B1459" t="str">
            <v xml:space="preserve">ANALISA HARGA SATUAN </v>
          </cell>
        </row>
      </sheetData>
      <sheetData sheetId="1857">
        <row r="1459">
          <cell r="B1459" t="str">
            <v xml:space="preserve">ANALISA HARGA SATUAN </v>
          </cell>
        </row>
      </sheetData>
      <sheetData sheetId="1858">
        <row r="1459">
          <cell r="B1459" t="str">
            <v xml:space="preserve">ANALISA HARGA SATUAN </v>
          </cell>
        </row>
      </sheetData>
      <sheetData sheetId="1859">
        <row r="1459">
          <cell r="B1459" t="str">
            <v xml:space="preserve">ANALISA HARGA SATUAN </v>
          </cell>
        </row>
      </sheetData>
      <sheetData sheetId="1860">
        <row r="1459">
          <cell r="B1459" t="str">
            <v xml:space="preserve">ANALISA HARGA SATUAN </v>
          </cell>
        </row>
      </sheetData>
      <sheetData sheetId="1861">
        <row r="1459">
          <cell r="B1459" t="str">
            <v xml:space="preserve">ANALISA HARGA SATUAN </v>
          </cell>
        </row>
      </sheetData>
      <sheetData sheetId="1862">
        <row r="1459">
          <cell r="B1459" t="str">
            <v xml:space="preserve">ANALISA HARGA SATUAN </v>
          </cell>
        </row>
      </sheetData>
      <sheetData sheetId="1863">
        <row r="1459">
          <cell r="B1459" t="str">
            <v xml:space="preserve">ANALISA HARGA SATUAN </v>
          </cell>
        </row>
      </sheetData>
      <sheetData sheetId="1864">
        <row r="1459">
          <cell r="B1459" t="str">
            <v xml:space="preserve">ANALISA HARGA SATUAN </v>
          </cell>
        </row>
      </sheetData>
      <sheetData sheetId="1865">
        <row r="1459">
          <cell r="B1459" t="str">
            <v xml:space="preserve">ANALISA HARGA SATUAN </v>
          </cell>
        </row>
      </sheetData>
      <sheetData sheetId="1866">
        <row r="1459">
          <cell r="B1459" t="str">
            <v xml:space="preserve">ANALISA HARGA SATUAN </v>
          </cell>
        </row>
      </sheetData>
      <sheetData sheetId="1867">
        <row r="1459">
          <cell r="B1459" t="str">
            <v xml:space="preserve">ANALISA HARGA SATUAN </v>
          </cell>
        </row>
      </sheetData>
      <sheetData sheetId="1868">
        <row r="1459">
          <cell r="B1459" t="str">
            <v xml:space="preserve">ANALISA HARGA SATUAN </v>
          </cell>
        </row>
      </sheetData>
      <sheetData sheetId="1869">
        <row r="1459">
          <cell r="B1459" t="str">
            <v xml:space="preserve">ANALISA HARGA SATUAN </v>
          </cell>
        </row>
      </sheetData>
      <sheetData sheetId="1870">
        <row r="1459">
          <cell r="B1459" t="str">
            <v xml:space="preserve">ANALISA HARGA SATUAN </v>
          </cell>
        </row>
      </sheetData>
      <sheetData sheetId="1871">
        <row r="1459">
          <cell r="B1459" t="str">
            <v xml:space="preserve">ANALISA HARGA SATUAN </v>
          </cell>
        </row>
      </sheetData>
      <sheetData sheetId="1872">
        <row r="1459">
          <cell r="B1459" t="str">
            <v xml:space="preserve">ANALISA HARGA SATUAN </v>
          </cell>
        </row>
      </sheetData>
      <sheetData sheetId="1873">
        <row r="1459">
          <cell r="B1459" t="str">
            <v xml:space="preserve">ANALISA HARGA SATUAN </v>
          </cell>
        </row>
      </sheetData>
      <sheetData sheetId="1874">
        <row r="1459">
          <cell r="B1459" t="str">
            <v xml:space="preserve">ANALISA HARGA SATUAN </v>
          </cell>
        </row>
      </sheetData>
      <sheetData sheetId="1875">
        <row r="1459">
          <cell r="B1459" t="str">
            <v xml:space="preserve">ANALISA HARGA SATUAN </v>
          </cell>
        </row>
      </sheetData>
      <sheetData sheetId="1876">
        <row r="1459">
          <cell r="B1459" t="str">
            <v xml:space="preserve">ANALISA HARGA SATUAN </v>
          </cell>
        </row>
      </sheetData>
      <sheetData sheetId="1877">
        <row r="1459">
          <cell r="B1459" t="str">
            <v xml:space="preserve">ANALISA HARGA SATUAN </v>
          </cell>
        </row>
      </sheetData>
      <sheetData sheetId="1878">
        <row r="1459">
          <cell r="B1459" t="str">
            <v xml:space="preserve">ANALISA HARGA SATUAN </v>
          </cell>
        </row>
      </sheetData>
      <sheetData sheetId="1879">
        <row r="1459">
          <cell r="B1459" t="str">
            <v xml:space="preserve">ANALISA HARGA SATUAN </v>
          </cell>
        </row>
      </sheetData>
      <sheetData sheetId="1880">
        <row r="1459">
          <cell r="B1459" t="str">
            <v xml:space="preserve">ANALISA HARGA SATUAN </v>
          </cell>
        </row>
      </sheetData>
      <sheetData sheetId="1881">
        <row r="1459">
          <cell r="B1459" t="str">
            <v xml:space="preserve">ANALISA HARGA SATUAN </v>
          </cell>
        </row>
      </sheetData>
      <sheetData sheetId="1882">
        <row r="1459">
          <cell r="B1459" t="str">
            <v xml:space="preserve">ANALISA HARGA SATUAN </v>
          </cell>
        </row>
      </sheetData>
      <sheetData sheetId="1883">
        <row r="1459">
          <cell r="B1459" t="str">
            <v xml:space="preserve">ANALISA HARGA SATUAN </v>
          </cell>
        </row>
      </sheetData>
      <sheetData sheetId="1884">
        <row r="1459">
          <cell r="B1459" t="str">
            <v xml:space="preserve">ANALISA HARGA SATUAN </v>
          </cell>
        </row>
      </sheetData>
      <sheetData sheetId="1885">
        <row r="1459">
          <cell r="B1459" t="str">
            <v xml:space="preserve">ANALISA HARGA SATUAN </v>
          </cell>
        </row>
      </sheetData>
      <sheetData sheetId="1886">
        <row r="1459">
          <cell r="B1459" t="str">
            <v xml:space="preserve">ANALISA HARGA SATUAN </v>
          </cell>
        </row>
      </sheetData>
      <sheetData sheetId="1887">
        <row r="1459">
          <cell r="B1459" t="str">
            <v xml:space="preserve">ANALISA HARGA SATUAN </v>
          </cell>
        </row>
      </sheetData>
      <sheetData sheetId="1888">
        <row r="1459">
          <cell r="B1459" t="str">
            <v xml:space="preserve">ANALISA HARGA SATUAN </v>
          </cell>
        </row>
      </sheetData>
      <sheetData sheetId="1889">
        <row r="1459">
          <cell r="B1459" t="str">
            <v xml:space="preserve">ANALISA HARGA SATUAN </v>
          </cell>
        </row>
      </sheetData>
      <sheetData sheetId="1890">
        <row r="1459">
          <cell r="B1459" t="str">
            <v xml:space="preserve">ANALISA HARGA SATUAN </v>
          </cell>
        </row>
      </sheetData>
      <sheetData sheetId="1891">
        <row r="1459">
          <cell r="B1459" t="str">
            <v xml:space="preserve">ANALISA HARGA SATUAN </v>
          </cell>
        </row>
      </sheetData>
      <sheetData sheetId="1892">
        <row r="1459">
          <cell r="B1459" t="str">
            <v xml:space="preserve">ANALISA HARGA SATUAN </v>
          </cell>
        </row>
      </sheetData>
      <sheetData sheetId="1893">
        <row r="1459">
          <cell r="B1459" t="str">
            <v xml:space="preserve">ANALISA HARGA SATUAN </v>
          </cell>
        </row>
      </sheetData>
      <sheetData sheetId="1894">
        <row r="1459">
          <cell r="B1459" t="str">
            <v xml:space="preserve">ANALISA HARGA SATUAN </v>
          </cell>
        </row>
      </sheetData>
      <sheetData sheetId="1895">
        <row r="1459">
          <cell r="B1459" t="str">
            <v xml:space="preserve">ANALISA HARGA SATUAN </v>
          </cell>
        </row>
      </sheetData>
      <sheetData sheetId="1896">
        <row r="1459">
          <cell r="B1459" t="str">
            <v xml:space="preserve">ANALISA HARGA SATUAN </v>
          </cell>
        </row>
      </sheetData>
      <sheetData sheetId="1897">
        <row r="1459">
          <cell r="B1459" t="str">
            <v xml:space="preserve">ANALISA HARGA SATUAN </v>
          </cell>
        </row>
      </sheetData>
      <sheetData sheetId="1898">
        <row r="1459">
          <cell r="B1459" t="str">
            <v xml:space="preserve">ANALISA HARGA SATUAN </v>
          </cell>
        </row>
      </sheetData>
      <sheetData sheetId="1899">
        <row r="1459">
          <cell r="B1459" t="str">
            <v xml:space="preserve">ANALISA HARGA SATUAN </v>
          </cell>
        </row>
      </sheetData>
      <sheetData sheetId="1900">
        <row r="1459">
          <cell r="B1459" t="str">
            <v xml:space="preserve">ANALISA HARGA SATUAN </v>
          </cell>
        </row>
      </sheetData>
      <sheetData sheetId="1901">
        <row r="1459">
          <cell r="B1459" t="str">
            <v xml:space="preserve">ANALISA HARGA SATUAN </v>
          </cell>
        </row>
      </sheetData>
      <sheetData sheetId="1902">
        <row r="1459">
          <cell r="B1459" t="str">
            <v xml:space="preserve">ANALISA HARGA SATUAN </v>
          </cell>
        </row>
      </sheetData>
      <sheetData sheetId="1903">
        <row r="1459">
          <cell r="B1459" t="str">
            <v xml:space="preserve">ANALISA HARGA SATUAN </v>
          </cell>
        </row>
      </sheetData>
      <sheetData sheetId="1904">
        <row r="1459">
          <cell r="B1459" t="str">
            <v xml:space="preserve">ANALISA HARGA SATUAN </v>
          </cell>
        </row>
      </sheetData>
      <sheetData sheetId="1905">
        <row r="1459">
          <cell r="B1459" t="str">
            <v xml:space="preserve">ANALISA HARGA SATUAN </v>
          </cell>
        </row>
      </sheetData>
      <sheetData sheetId="1906">
        <row r="1459">
          <cell r="B1459" t="str">
            <v xml:space="preserve">ANALISA HARGA SATUAN </v>
          </cell>
        </row>
      </sheetData>
      <sheetData sheetId="1907">
        <row r="1459">
          <cell r="B1459" t="str">
            <v xml:space="preserve">ANALISA HARGA SATUAN </v>
          </cell>
        </row>
      </sheetData>
      <sheetData sheetId="1908">
        <row r="1459">
          <cell r="B1459" t="str">
            <v xml:space="preserve">ANALISA HARGA SATUAN </v>
          </cell>
        </row>
      </sheetData>
      <sheetData sheetId="1909">
        <row r="1459">
          <cell r="B1459" t="str">
            <v xml:space="preserve">ANALISA HARGA SATUAN </v>
          </cell>
        </row>
      </sheetData>
      <sheetData sheetId="1910">
        <row r="1459">
          <cell r="B1459" t="str">
            <v xml:space="preserve">ANALISA HARGA SATUAN </v>
          </cell>
        </row>
      </sheetData>
      <sheetData sheetId="1911">
        <row r="1459">
          <cell r="B1459" t="str">
            <v xml:space="preserve">ANALISA HARGA SATUAN </v>
          </cell>
        </row>
      </sheetData>
      <sheetData sheetId="1912">
        <row r="1459">
          <cell r="B1459" t="str">
            <v xml:space="preserve">ANALISA HARGA SATUAN </v>
          </cell>
        </row>
      </sheetData>
      <sheetData sheetId="1913">
        <row r="1459">
          <cell r="B1459" t="str">
            <v xml:space="preserve">ANALISA HARGA SATUAN </v>
          </cell>
        </row>
      </sheetData>
      <sheetData sheetId="1914">
        <row r="1459">
          <cell r="B1459" t="str">
            <v xml:space="preserve">ANALISA HARGA SATUAN </v>
          </cell>
        </row>
      </sheetData>
      <sheetData sheetId="1915">
        <row r="1459">
          <cell r="B1459" t="str">
            <v xml:space="preserve">ANALISA HARGA SATUAN </v>
          </cell>
        </row>
      </sheetData>
      <sheetData sheetId="1916">
        <row r="1459">
          <cell r="B1459" t="str">
            <v xml:space="preserve">ANALISA HARGA SATUAN </v>
          </cell>
        </row>
      </sheetData>
      <sheetData sheetId="1917">
        <row r="1459">
          <cell r="B1459" t="str">
            <v xml:space="preserve">ANALISA HARGA SATUAN </v>
          </cell>
        </row>
      </sheetData>
      <sheetData sheetId="1918">
        <row r="1459">
          <cell r="B1459" t="str">
            <v xml:space="preserve">ANALISA HARGA SATUAN </v>
          </cell>
        </row>
      </sheetData>
      <sheetData sheetId="1919">
        <row r="1459">
          <cell r="B1459" t="str">
            <v xml:space="preserve">ANALISA HARGA SATUAN </v>
          </cell>
        </row>
      </sheetData>
      <sheetData sheetId="1920">
        <row r="1459">
          <cell r="B1459" t="str">
            <v xml:space="preserve">ANALISA HARGA SATUAN </v>
          </cell>
        </row>
      </sheetData>
      <sheetData sheetId="1921">
        <row r="1459">
          <cell r="B1459" t="str">
            <v xml:space="preserve">ANALISA HARGA SATUAN </v>
          </cell>
        </row>
      </sheetData>
      <sheetData sheetId="1922">
        <row r="1459">
          <cell r="B1459" t="str">
            <v xml:space="preserve">ANALISA HARGA SATUAN </v>
          </cell>
        </row>
      </sheetData>
      <sheetData sheetId="1923">
        <row r="1459">
          <cell r="B1459" t="str">
            <v xml:space="preserve">ANALISA HARGA SATUAN </v>
          </cell>
        </row>
      </sheetData>
      <sheetData sheetId="1924">
        <row r="1459">
          <cell r="B1459" t="str">
            <v xml:space="preserve">ANALISA HARGA SATUAN </v>
          </cell>
        </row>
      </sheetData>
      <sheetData sheetId="1925">
        <row r="1459">
          <cell r="B1459" t="str">
            <v xml:space="preserve">ANALISA HARGA SATUAN </v>
          </cell>
        </row>
      </sheetData>
      <sheetData sheetId="1926">
        <row r="1459">
          <cell r="B1459" t="str">
            <v xml:space="preserve">ANALISA HARGA SATUAN </v>
          </cell>
        </row>
      </sheetData>
      <sheetData sheetId="1927">
        <row r="1459">
          <cell r="B1459" t="str">
            <v xml:space="preserve">ANALISA HARGA SATUAN </v>
          </cell>
        </row>
      </sheetData>
      <sheetData sheetId="1928">
        <row r="1459">
          <cell r="B1459" t="str">
            <v xml:space="preserve">ANALISA HARGA SATUAN </v>
          </cell>
        </row>
      </sheetData>
      <sheetData sheetId="1929">
        <row r="1459">
          <cell r="B1459" t="str">
            <v xml:space="preserve">ANALISA HARGA SATUAN </v>
          </cell>
        </row>
      </sheetData>
      <sheetData sheetId="1930">
        <row r="1459">
          <cell r="B1459" t="str">
            <v xml:space="preserve">ANALISA HARGA SATUAN </v>
          </cell>
        </row>
      </sheetData>
      <sheetData sheetId="1931">
        <row r="1459">
          <cell r="B1459" t="str">
            <v xml:space="preserve">ANALISA HARGA SATUAN </v>
          </cell>
        </row>
      </sheetData>
      <sheetData sheetId="1932">
        <row r="1459">
          <cell r="B1459" t="str">
            <v xml:space="preserve">ANALISA HARGA SATUAN </v>
          </cell>
        </row>
      </sheetData>
      <sheetData sheetId="1933">
        <row r="1459">
          <cell r="B1459" t="str">
            <v xml:space="preserve">ANALISA HARGA SATUAN </v>
          </cell>
        </row>
      </sheetData>
      <sheetData sheetId="1934">
        <row r="1459">
          <cell r="B1459" t="str">
            <v xml:space="preserve">ANALISA HARGA SATUAN </v>
          </cell>
        </row>
      </sheetData>
      <sheetData sheetId="1935">
        <row r="1459">
          <cell r="B1459" t="str">
            <v xml:space="preserve">ANALISA HARGA SATUAN </v>
          </cell>
        </row>
      </sheetData>
      <sheetData sheetId="1936">
        <row r="1459">
          <cell r="B1459" t="str">
            <v xml:space="preserve">ANALISA HARGA SATUAN </v>
          </cell>
        </row>
      </sheetData>
      <sheetData sheetId="1937">
        <row r="1459">
          <cell r="B1459" t="str">
            <v xml:space="preserve">ANALISA HARGA SATUAN </v>
          </cell>
        </row>
      </sheetData>
      <sheetData sheetId="1938">
        <row r="1459">
          <cell r="B1459" t="str">
            <v xml:space="preserve">ANALISA HARGA SATUAN </v>
          </cell>
        </row>
      </sheetData>
      <sheetData sheetId="1939">
        <row r="1459">
          <cell r="B1459" t="str">
            <v xml:space="preserve">ANALISA HARGA SATUAN </v>
          </cell>
        </row>
      </sheetData>
      <sheetData sheetId="1940">
        <row r="1459">
          <cell r="B1459" t="str">
            <v xml:space="preserve">ANALISA HARGA SATUAN </v>
          </cell>
        </row>
      </sheetData>
      <sheetData sheetId="1941">
        <row r="1459">
          <cell r="B1459" t="str">
            <v xml:space="preserve">ANALISA HARGA SATUAN </v>
          </cell>
        </row>
      </sheetData>
      <sheetData sheetId="1942">
        <row r="1459">
          <cell r="B1459" t="str">
            <v xml:space="preserve">ANALISA HARGA SATUAN </v>
          </cell>
        </row>
      </sheetData>
      <sheetData sheetId="1943">
        <row r="1459">
          <cell r="B1459" t="str">
            <v xml:space="preserve">ANALISA HARGA SATUAN </v>
          </cell>
        </row>
      </sheetData>
      <sheetData sheetId="1944">
        <row r="1459">
          <cell r="B1459" t="str">
            <v xml:space="preserve">ANALISA HARGA SATUAN </v>
          </cell>
        </row>
      </sheetData>
      <sheetData sheetId="1945">
        <row r="1459">
          <cell r="B1459" t="str">
            <v xml:space="preserve">ANALISA HARGA SATUAN </v>
          </cell>
        </row>
      </sheetData>
      <sheetData sheetId="1946">
        <row r="1459">
          <cell r="B1459" t="str">
            <v xml:space="preserve">ANALISA HARGA SATUAN </v>
          </cell>
        </row>
      </sheetData>
      <sheetData sheetId="1947">
        <row r="1459">
          <cell r="B1459" t="str">
            <v xml:space="preserve">ANALISA HARGA SATUAN </v>
          </cell>
        </row>
      </sheetData>
      <sheetData sheetId="1948">
        <row r="1459">
          <cell r="B1459" t="str">
            <v xml:space="preserve">ANALISA HARGA SATUAN </v>
          </cell>
        </row>
      </sheetData>
      <sheetData sheetId="1949">
        <row r="1459">
          <cell r="B1459" t="str">
            <v xml:space="preserve">ANALISA HARGA SATUAN </v>
          </cell>
        </row>
      </sheetData>
      <sheetData sheetId="1950">
        <row r="1459">
          <cell r="B1459" t="str">
            <v xml:space="preserve">ANALISA HARGA SATUAN </v>
          </cell>
        </row>
      </sheetData>
      <sheetData sheetId="1951">
        <row r="1459">
          <cell r="B1459" t="str">
            <v xml:space="preserve">ANALISA HARGA SATUAN </v>
          </cell>
        </row>
      </sheetData>
      <sheetData sheetId="1952">
        <row r="1459">
          <cell r="B1459" t="str">
            <v xml:space="preserve">ANALISA HARGA SATUAN </v>
          </cell>
        </row>
      </sheetData>
      <sheetData sheetId="1953">
        <row r="1459">
          <cell r="B1459" t="str">
            <v xml:space="preserve">ANALISA HARGA SATUAN </v>
          </cell>
        </row>
      </sheetData>
      <sheetData sheetId="1954">
        <row r="1459">
          <cell r="B1459" t="str">
            <v xml:space="preserve">ANALISA HARGA SATUAN </v>
          </cell>
        </row>
      </sheetData>
      <sheetData sheetId="1955">
        <row r="1459">
          <cell r="B1459" t="str">
            <v xml:space="preserve">ANALISA HARGA SATUAN </v>
          </cell>
        </row>
      </sheetData>
      <sheetData sheetId="1956">
        <row r="1459">
          <cell r="B1459" t="str">
            <v xml:space="preserve">ANALISA HARGA SATUAN </v>
          </cell>
        </row>
      </sheetData>
      <sheetData sheetId="1957">
        <row r="1459">
          <cell r="B1459" t="str">
            <v xml:space="preserve">ANALISA HARGA SATUAN </v>
          </cell>
        </row>
      </sheetData>
      <sheetData sheetId="1958">
        <row r="1459">
          <cell r="B1459" t="str">
            <v xml:space="preserve">ANALISA HARGA SATUAN </v>
          </cell>
        </row>
      </sheetData>
      <sheetData sheetId="1959">
        <row r="1459">
          <cell r="B1459" t="str">
            <v xml:space="preserve">ANALISA HARGA SATUAN </v>
          </cell>
        </row>
      </sheetData>
      <sheetData sheetId="1960">
        <row r="1459">
          <cell r="B1459" t="str">
            <v xml:space="preserve">ANALISA HARGA SATUAN </v>
          </cell>
        </row>
      </sheetData>
      <sheetData sheetId="1961">
        <row r="1459">
          <cell r="B1459" t="str">
            <v xml:space="preserve">ANALISA HARGA SATUAN </v>
          </cell>
        </row>
      </sheetData>
      <sheetData sheetId="1962">
        <row r="1459">
          <cell r="B1459" t="str">
            <v xml:space="preserve">ANALISA HARGA SATUAN </v>
          </cell>
        </row>
      </sheetData>
      <sheetData sheetId="1963">
        <row r="1459">
          <cell r="B1459" t="str">
            <v xml:space="preserve">ANALISA HARGA SATUAN </v>
          </cell>
        </row>
      </sheetData>
      <sheetData sheetId="1964">
        <row r="1459">
          <cell r="B1459" t="str">
            <v xml:space="preserve">ANALISA HARGA SATUAN </v>
          </cell>
        </row>
      </sheetData>
      <sheetData sheetId="1965">
        <row r="1459">
          <cell r="B1459" t="str">
            <v xml:space="preserve">ANALISA HARGA SATUAN </v>
          </cell>
        </row>
      </sheetData>
      <sheetData sheetId="1966">
        <row r="1459">
          <cell r="B1459" t="str">
            <v xml:space="preserve">ANALISA HARGA SATUAN </v>
          </cell>
        </row>
      </sheetData>
      <sheetData sheetId="1967">
        <row r="1459">
          <cell r="B1459" t="str">
            <v xml:space="preserve">ANALISA HARGA SATUAN </v>
          </cell>
        </row>
      </sheetData>
      <sheetData sheetId="1968">
        <row r="1459">
          <cell r="B1459" t="str">
            <v xml:space="preserve">ANALISA HARGA SATUAN </v>
          </cell>
        </row>
      </sheetData>
      <sheetData sheetId="1969">
        <row r="1459">
          <cell r="B1459" t="str">
            <v xml:space="preserve">ANALISA HARGA SATUAN </v>
          </cell>
        </row>
      </sheetData>
      <sheetData sheetId="1970">
        <row r="1459">
          <cell r="B1459" t="str">
            <v xml:space="preserve">ANALISA HARGA SATUAN </v>
          </cell>
        </row>
      </sheetData>
      <sheetData sheetId="1971">
        <row r="1459">
          <cell r="B1459" t="str">
            <v xml:space="preserve">ANALISA HARGA SATUAN </v>
          </cell>
        </row>
      </sheetData>
      <sheetData sheetId="1972">
        <row r="1459">
          <cell r="B1459" t="str">
            <v xml:space="preserve">ANALISA HARGA SATUAN </v>
          </cell>
        </row>
      </sheetData>
      <sheetData sheetId="1973">
        <row r="1459">
          <cell r="B1459" t="str">
            <v xml:space="preserve">ANALISA HARGA SATUAN </v>
          </cell>
        </row>
      </sheetData>
      <sheetData sheetId="1974">
        <row r="1459">
          <cell r="B1459" t="str">
            <v xml:space="preserve">ANALISA HARGA SATUAN </v>
          </cell>
        </row>
      </sheetData>
      <sheetData sheetId="1975">
        <row r="1459">
          <cell r="B1459" t="str">
            <v xml:space="preserve">ANALISA HARGA SATUAN </v>
          </cell>
        </row>
      </sheetData>
      <sheetData sheetId="1976">
        <row r="1459">
          <cell r="B1459" t="str">
            <v xml:space="preserve">ANALISA HARGA SATUAN </v>
          </cell>
        </row>
      </sheetData>
      <sheetData sheetId="1977">
        <row r="1459">
          <cell r="B1459" t="str">
            <v xml:space="preserve">ANALISA HARGA SATUAN </v>
          </cell>
        </row>
      </sheetData>
      <sheetData sheetId="1978">
        <row r="1459">
          <cell r="B1459" t="str">
            <v xml:space="preserve">ANALISA HARGA SATUAN </v>
          </cell>
        </row>
      </sheetData>
      <sheetData sheetId="1979">
        <row r="1459">
          <cell r="B1459" t="str">
            <v xml:space="preserve">ANALISA HARGA SATUAN </v>
          </cell>
        </row>
      </sheetData>
      <sheetData sheetId="1980">
        <row r="1459">
          <cell r="B1459" t="str">
            <v xml:space="preserve">ANALISA HARGA SATUAN </v>
          </cell>
        </row>
      </sheetData>
      <sheetData sheetId="1981">
        <row r="1459">
          <cell r="B1459" t="str">
            <v xml:space="preserve">ANALISA HARGA SATUAN </v>
          </cell>
        </row>
      </sheetData>
      <sheetData sheetId="1982">
        <row r="1459">
          <cell r="B1459" t="str">
            <v xml:space="preserve">ANALISA HARGA SATUAN </v>
          </cell>
        </row>
      </sheetData>
      <sheetData sheetId="1983">
        <row r="1459">
          <cell r="B1459" t="str">
            <v xml:space="preserve">ANALISA HARGA SATUAN </v>
          </cell>
        </row>
      </sheetData>
      <sheetData sheetId="1984">
        <row r="1459">
          <cell r="B1459" t="str">
            <v xml:space="preserve">ANALISA HARGA SATUAN </v>
          </cell>
        </row>
      </sheetData>
      <sheetData sheetId="1985">
        <row r="1459">
          <cell r="B1459" t="str">
            <v xml:space="preserve">ANALISA HARGA SATUAN </v>
          </cell>
        </row>
      </sheetData>
      <sheetData sheetId="1986">
        <row r="1459">
          <cell r="B1459" t="str">
            <v xml:space="preserve">ANALISA HARGA SATUAN </v>
          </cell>
        </row>
      </sheetData>
      <sheetData sheetId="1987">
        <row r="1459">
          <cell r="B1459" t="str">
            <v xml:space="preserve">ANALISA HARGA SATUAN </v>
          </cell>
        </row>
      </sheetData>
      <sheetData sheetId="1988">
        <row r="1459">
          <cell r="B1459" t="str">
            <v xml:space="preserve">ANALISA HARGA SATUAN </v>
          </cell>
        </row>
      </sheetData>
      <sheetData sheetId="1989">
        <row r="1459">
          <cell r="B1459" t="str">
            <v xml:space="preserve">ANALISA HARGA SATUAN </v>
          </cell>
        </row>
      </sheetData>
      <sheetData sheetId="1990">
        <row r="1459">
          <cell r="B1459" t="str">
            <v xml:space="preserve">ANALISA HARGA SATUAN </v>
          </cell>
        </row>
      </sheetData>
      <sheetData sheetId="1991">
        <row r="1459">
          <cell r="B1459" t="str">
            <v xml:space="preserve">ANALISA HARGA SATUAN </v>
          </cell>
        </row>
      </sheetData>
      <sheetData sheetId="1992">
        <row r="1459">
          <cell r="B1459" t="str">
            <v xml:space="preserve">ANALISA HARGA SATUAN </v>
          </cell>
        </row>
      </sheetData>
      <sheetData sheetId="1993">
        <row r="1459">
          <cell r="B1459" t="str">
            <v xml:space="preserve">ANALISA HARGA SATUAN </v>
          </cell>
        </row>
      </sheetData>
      <sheetData sheetId="1994">
        <row r="1459">
          <cell r="B1459" t="str">
            <v xml:space="preserve">ANALISA HARGA SATUAN </v>
          </cell>
        </row>
      </sheetData>
      <sheetData sheetId="1995">
        <row r="1459">
          <cell r="B1459" t="str">
            <v xml:space="preserve">ANALISA HARGA SATUAN </v>
          </cell>
        </row>
      </sheetData>
      <sheetData sheetId="1996">
        <row r="1459">
          <cell r="B1459" t="str">
            <v xml:space="preserve">ANALISA HARGA SATUAN </v>
          </cell>
        </row>
      </sheetData>
      <sheetData sheetId="1997">
        <row r="1459">
          <cell r="B1459" t="str">
            <v xml:space="preserve">ANALISA HARGA SATUAN </v>
          </cell>
        </row>
      </sheetData>
      <sheetData sheetId="1998">
        <row r="1459">
          <cell r="B1459" t="str">
            <v xml:space="preserve">ANALISA HARGA SATUAN </v>
          </cell>
        </row>
      </sheetData>
      <sheetData sheetId="1999">
        <row r="1459">
          <cell r="B1459" t="str">
            <v xml:space="preserve">ANALISA HARGA SATUAN </v>
          </cell>
        </row>
      </sheetData>
      <sheetData sheetId="2000">
        <row r="1459">
          <cell r="B1459" t="str">
            <v xml:space="preserve">ANALISA HARGA SATUAN </v>
          </cell>
        </row>
      </sheetData>
      <sheetData sheetId="2001">
        <row r="1459">
          <cell r="B1459" t="str">
            <v xml:space="preserve">ANALISA HARGA SATUAN </v>
          </cell>
        </row>
      </sheetData>
      <sheetData sheetId="2002">
        <row r="1459">
          <cell r="B1459" t="str">
            <v xml:space="preserve">ANALISA HARGA SATUAN </v>
          </cell>
        </row>
      </sheetData>
      <sheetData sheetId="2003">
        <row r="1459">
          <cell r="B1459" t="str">
            <v xml:space="preserve">ANALISA HARGA SATUAN </v>
          </cell>
        </row>
      </sheetData>
      <sheetData sheetId="2004">
        <row r="1459">
          <cell r="B1459" t="str">
            <v xml:space="preserve">ANALISA HARGA SATUAN </v>
          </cell>
        </row>
      </sheetData>
      <sheetData sheetId="2005">
        <row r="1459">
          <cell r="B1459" t="str">
            <v xml:space="preserve">ANALISA HARGA SATUAN </v>
          </cell>
        </row>
      </sheetData>
      <sheetData sheetId="2006">
        <row r="1459">
          <cell r="B1459" t="str">
            <v xml:space="preserve">ANALISA HARGA SATUAN </v>
          </cell>
        </row>
      </sheetData>
      <sheetData sheetId="2007">
        <row r="1459">
          <cell r="B1459" t="str">
            <v xml:space="preserve">ANALISA HARGA SATUAN </v>
          </cell>
        </row>
      </sheetData>
      <sheetData sheetId="2008">
        <row r="1459">
          <cell r="B1459" t="str">
            <v xml:space="preserve">ANALISA HARGA SATUAN </v>
          </cell>
        </row>
      </sheetData>
      <sheetData sheetId="2009">
        <row r="1459">
          <cell r="B1459" t="str">
            <v xml:space="preserve">ANALISA HARGA SATUAN </v>
          </cell>
        </row>
      </sheetData>
      <sheetData sheetId="2010">
        <row r="1459">
          <cell r="B1459" t="str">
            <v xml:space="preserve">ANALISA HARGA SATUAN </v>
          </cell>
        </row>
      </sheetData>
      <sheetData sheetId="2011">
        <row r="1459">
          <cell r="B1459" t="str">
            <v xml:space="preserve">ANALISA HARGA SATUAN </v>
          </cell>
        </row>
      </sheetData>
      <sheetData sheetId="2012">
        <row r="1459">
          <cell r="B1459" t="str">
            <v xml:space="preserve">ANALISA HARGA SATUAN </v>
          </cell>
        </row>
      </sheetData>
      <sheetData sheetId="2013">
        <row r="1459">
          <cell r="B1459" t="str">
            <v xml:space="preserve">ANALISA HARGA SATUAN </v>
          </cell>
        </row>
      </sheetData>
      <sheetData sheetId="2014">
        <row r="1459">
          <cell r="B1459" t="str">
            <v xml:space="preserve">ANALISA HARGA SATUAN </v>
          </cell>
        </row>
      </sheetData>
      <sheetData sheetId="2015">
        <row r="1459">
          <cell r="B1459" t="str">
            <v xml:space="preserve">ANALISA HARGA SATUAN </v>
          </cell>
        </row>
      </sheetData>
      <sheetData sheetId="2016">
        <row r="1459">
          <cell r="B1459" t="str">
            <v xml:space="preserve">ANALISA HARGA SATUAN </v>
          </cell>
        </row>
      </sheetData>
      <sheetData sheetId="2017">
        <row r="1459">
          <cell r="B1459" t="str">
            <v xml:space="preserve">ANALISA HARGA SATUAN </v>
          </cell>
        </row>
      </sheetData>
      <sheetData sheetId="2018">
        <row r="1459">
          <cell r="B1459" t="str">
            <v xml:space="preserve">ANALISA HARGA SATUAN </v>
          </cell>
        </row>
      </sheetData>
      <sheetData sheetId="2019">
        <row r="1459">
          <cell r="B1459" t="str">
            <v xml:space="preserve">ANALISA HARGA SATUAN </v>
          </cell>
        </row>
      </sheetData>
      <sheetData sheetId="2020">
        <row r="1459">
          <cell r="B1459" t="str">
            <v xml:space="preserve">ANALISA HARGA SATUAN </v>
          </cell>
        </row>
      </sheetData>
      <sheetData sheetId="2021">
        <row r="1459">
          <cell r="B1459" t="str">
            <v xml:space="preserve">ANALISA HARGA SATUAN </v>
          </cell>
        </row>
      </sheetData>
      <sheetData sheetId="2022">
        <row r="1459">
          <cell r="B1459" t="str">
            <v xml:space="preserve">ANALISA HARGA SATUAN </v>
          </cell>
        </row>
      </sheetData>
      <sheetData sheetId="2023">
        <row r="1459">
          <cell r="B1459" t="str">
            <v xml:space="preserve">ANALISA HARGA SATUAN </v>
          </cell>
        </row>
      </sheetData>
      <sheetData sheetId="2024">
        <row r="1459">
          <cell r="B1459" t="str">
            <v xml:space="preserve">ANALISA HARGA SATUAN </v>
          </cell>
        </row>
      </sheetData>
      <sheetData sheetId="2025">
        <row r="1459">
          <cell r="B1459" t="str">
            <v xml:space="preserve">ANALISA HARGA SATUAN </v>
          </cell>
        </row>
      </sheetData>
      <sheetData sheetId="2026">
        <row r="1459">
          <cell r="B1459" t="str">
            <v xml:space="preserve">ANALISA HARGA SATUAN </v>
          </cell>
        </row>
      </sheetData>
      <sheetData sheetId="2027">
        <row r="1459">
          <cell r="B1459" t="str">
            <v xml:space="preserve">ANALISA HARGA SATUAN </v>
          </cell>
        </row>
      </sheetData>
      <sheetData sheetId="2028">
        <row r="1459">
          <cell r="B1459" t="str">
            <v xml:space="preserve">ANALISA HARGA SATUAN </v>
          </cell>
        </row>
      </sheetData>
      <sheetData sheetId="2029">
        <row r="1459">
          <cell r="B1459" t="str">
            <v xml:space="preserve">ANALISA HARGA SATUAN </v>
          </cell>
        </row>
      </sheetData>
      <sheetData sheetId="2030">
        <row r="1459">
          <cell r="B1459" t="str">
            <v xml:space="preserve">ANALISA HARGA SATUAN </v>
          </cell>
        </row>
      </sheetData>
      <sheetData sheetId="2031">
        <row r="1459">
          <cell r="B1459" t="str">
            <v xml:space="preserve">ANALISA HARGA SATUAN </v>
          </cell>
        </row>
      </sheetData>
      <sheetData sheetId="2032">
        <row r="1459">
          <cell r="B1459" t="str">
            <v xml:space="preserve">ANALISA HARGA SATUAN </v>
          </cell>
        </row>
      </sheetData>
      <sheetData sheetId="2033">
        <row r="1459">
          <cell r="B1459" t="str">
            <v xml:space="preserve">ANALISA HARGA SATUAN </v>
          </cell>
        </row>
      </sheetData>
      <sheetData sheetId="2034">
        <row r="1459">
          <cell r="B1459" t="str">
            <v xml:space="preserve">ANALISA HARGA SATUAN </v>
          </cell>
        </row>
      </sheetData>
      <sheetData sheetId="2035">
        <row r="1459">
          <cell r="B1459" t="str">
            <v xml:space="preserve">ANALISA HARGA SATUAN </v>
          </cell>
        </row>
      </sheetData>
      <sheetData sheetId="2036">
        <row r="1459">
          <cell r="B1459" t="str">
            <v xml:space="preserve">ANALISA HARGA SATUAN </v>
          </cell>
        </row>
      </sheetData>
      <sheetData sheetId="2037">
        <row r="1459">
          <cell r="B1459" t="str">
            <v xml:space="preserve">ANALISA HARGA SATUAN </v>
          </cell>
        </row>
      </sheetData>
      <sheetData sheetId="2038">
        <row r="1459">
          <cell r="B1459" t="str">
            <v xml:space="preserve">ANALISA HARGA SATUAN </v>
          </cell>
        </row>
      </sheetData>
      <sheetData sheetId="2039">
        <row r="1459">
          <cell r="B1459" t="str">
            <v xml:space="preserve">ANALISA HARGA SATUAN </v>
          </cell>
        </row>
      </sheetData>
      <sheetData sheetId="2040">
        <row r="1459">
          <cell r="B1459" t="str">
            <v xml:space="preserve">ANALISA HARGA SATUAN </v>
          </cell>
        </row>
      </sheetData>
      <sheetData sheetId="2041">
        <row r="1459">
          <cell r="B1459" t="str">
            <v xml:space="preserve">ANALISA HARGA SATUAN </v>
          </cell>
        </row>
      </sheetData>
      <sheetData sheetId="2042">
        <row r="1459">
          <cell r="B1459" t="str">
            <v xml:space="preserve">ANALISA HARGA SATUAN </v>
          </cell>
        </row>
      </sheetData>
      <sheetData sheetId="2043">
        <row r="1459">
          <cell r="B1459" t="str">
            <v xml:space="preserve">ANALISA HARGA SATUAN </v>
          </cell>
        </row>
      </sheetData>
      <sheetData sheetId="2044">
        <row r="1459">
          <cell r="B1459" t="str">
            <v xml:space="preserve">ANALISA HARGA SATUAN </v>
          </cell>
        </row>
      </sheetData>
      <sheetData sheetId="2045">
        <row r="1459">
          <cell r="B1459" t="str">
            <v xml:space="preserve">ANALISA HARGA SATUAN </v>
          </cell>
        </row>
      </sheetData>
      <sheetData sheetId="2046">
        <row r="1459">
          <cell r="B1459" t="str">
            <v xml:space="preserve">ANALISA HARGA SATUAN </v>
          </cell>
        </row>
      </sheetData>
      <sheetData sheetId="2047">
        <row r="1459">
          <cell r="B1459" t="str">
            <v xml:space="preserve">ANALISA HARGA SATUAN </v>
          </cell>
        </row>
      </sheetData>
      <sheetData sheetId="2048">
        <row r="1459">
          <cell r="B1459" t="str">
            <v xml:space="preserve">ANALISA HARGA SATUAN </v>
          </cell>
        </row>
      </sheetData>
      <sheetData sheetId="2049">
        <row r="1459">
          <cell r="B1459" t="str">
            <v xml:space="preserve">ANALISA HARGA SATUAN </v>
          </cell>
        </row>
      </sheetData>
      <sheetData sheetId="2050">
        <row r="1459">
          <cell r="B1459" t="str">
            <v xml:space="preserve">ANALISA HARGA SATUAN </v>
          </cell>
        </row>
      </sheetData>
      <sheetData sheetId="2051">
        <row r="1459">
          <cell r="B1459" t="str">
            <v xml:space="preserve">ANALISA HARGA SATUAN </v>
          </cell>
        </row>
      </sheetData>
      <sheetData sheetId="2052">
        <row r="1459">
          <cell r="B1459" t="str">
            <v xml:space="preserve">ANALISA HARGA SATUAN </v>
          </cell>
        </row>
      </sheetData>
      <sheetData sheetId="2053">
        <row r="1459">
          <cell r="B1459" t="str">
            <v xml:space="preserve">ANALISA HARGA SATUAN </v>
          </cell>
        </row>
      </sheetData>
      <sheetData sheetId="2054">
        <row r="1459">
          <cell r="B1459" t="str">
            <v xml:space="preserve">ANALISA HARGA SATUAN </v>
          </cell>
        </row>
      </sheetData>
      <sheetData sheetId="2055">
        <row r="1459">
          <cell r="B1459" t="str">
            <v xml:space="preserve">ANALISA HARGA SATUAN </v>
          </cell>
        </row>
      </sheetData>
      <sheetData sheetId="2056">
        <row r="1459">
          <cell r="B1459" t="str">
            <v xml:space="preserve">ANALISA HARGA SATUAN </v>
          </cell>
        </row>
      </sheetData>
      <sheetData sheetId="2057">
        <row r="1459">
          <cell r="B1459" t="str">
            <v xml:space="preserve">ANALISA HARGA SATUAN </v>
          </cell>
        </row>
      </sheetData>
      <sheetData sheetId="2058">
        <row r="1459">
          <cell r="B1459" t="str">
            <v xml:space="preserve">ANALISA HARGA SATUAN </v>
          </cell>
        </row>
      </sheetData>
      <sheetData sheetId="2059">
        <row r="1459">
          <cell r="B1459" t="str">
            <v xml:space="preserve">ANALISA HARGA SATUAN </v>
          </cell>
        </row>
      </sheetData>
      <sheetData sheetId="2060">
        <row r="1459">
          <cell r="B1459" t="str">
            <v xml:space="preserve">ANALISA HARGA SATUAN </v>
          </cell>
        </row>
      </sheetData>
      <sheetData sheetId="2061">
        <row r="1459">
          <cell r="B1459" t="str">
            <v xml:space="preserve">ANALISA HARGA SATUAN </v>
          </cell>
        </row>
      </sheetData>
      <sheetData sheetId="2062">
        <row r="1459">
          <cell r="B1459" t="str">
            <v xml:space="preserve">ANALISA HARGA SATUAN </v>
          </cell>
        </row>
      </sheetData>
      <sheetData sheetId="2063">
        <row r="1459">
          <cell r="B1459" t="str">
            <v xml:space="preserve">ANALISA HARGA SATUAN </v>
          </cell>
        </row>
      </sheetData>
      <sheetData sheetId="2064">
        <row r="1459">
          <cell r="B1459" t="str">
            <v xml:space="preserve">ANALISA HARGA SATUAN </v>
          </cell>
        </row>
      </sheetData>
      <sheetData sheetId="2065">
        <row r="1459">
          <cell r="B1459" t="str">
            <v xml:space="preserve">ANALISA HARGA SATUAN </v>
          </cell>
        </row>
      </sheetData>
      <sheetData sheetId="2066">
        <row r="1459">
          <cell r="B1459" t="str">
            <v xml:space="preserve">ANALISA HARGA SATUAN </v>
          </cell>
        </row>
      </sheetData>
      <sheetData sheetId="2067">
        <row r="1459">
          <cell r="B1459" t="str">
            <v xml:space="preserve">ANALISA HARGA SATUAN </v>
          </cell>
        </row>
      </sheetData>
      <sheetData sheetId="2068">
        <row r="1459">
          <cell r="B1459" t="str">
            <v xml:space="preserve">ANALISA HARGA SATUAN </v>
          </cell>
        </row>
      </sheetData>
      <sheetData sheetId="2069">
        <row r="1459">
          <cell r="B1459" t="str">
            <v xml:space="preserve">ANALISA HARGA SATUAN </v>
          </cell>
        </row>
      </sheetData>
      <sheetData sheetId="2070">
        <row r="1459">
          <cell r="B1459" t="str">
            <v xml:space="preserve">ANALISA HARGA SATUAN </v>
          </cell>
        </row>
      </sheetData>
      <sheetData sheetId="2071">
        <row r="1459">
          <cell r="B1459" t="str">
            <v xml:space="preserve">ANALISA HARGA SATUAN </v>
          </cell>
        </row>
      </sheetData>
      <sheetData sheetId="2072">
        <row r="1459">
          <cell r="B1459" t="str">
            <v xml:space="preserve">ANALISA HARGA SATUAN </v>
          </cell>
        </row>
      </sheetData>
      <sheetData sheetId="2073">
        <row r="1459">
          <cell r="B1459" t="str">
            <v xml:space="preserve">ANALISA HARGA SATUAN </v>
          </cell>
        </row>
      </sheetData>
      <sheetData sheetId="2074">
        <row r="1459">
          <cell r="B1459" t="str">
            <v xml:space="preserve">ANALISA HARGA SATUAN </v>
          </cell>
        </row>
      </sheetData>
      <sheetData sheetId="2075">
        <row r="1459">
          <cell r="B1459" t="str">
            <v xml:space="preserve">ANALISA HARGA SATUAN </v>
          </cell>
        </row>
      </sheetData>
      <sheetData sheetId="2076">
        <row r="1459">
          <cell r="B1459" t="str">
            <v xml:space="preserve">ANALISA HARGA SATUAN </v>
          </cell>
        </row>
      </sheetData>
      <sheetData sheetId="2077">
        <row r="1459">
          <cell r="B1459" t="str">
            <v xml:space="preserve">ANALISA HARGA SATUAN </v>
          </cell>
        </row>
      </sheetData>
      <sheetData sheetId="2078">
        <row r="1459">
          <cell r="B1459" t="str">
            <v xml:space="preserve">ANALISA HARGA SATUAN </v>
          </cell>
        </row>
      </sheetData>
      <sheetData sheetId="2079">
        <row r="1459">
          <cell r="B1459" t="str">
            <v xml:space="preserve">ANALISA HARGA SATUAN </v>
          </cell>
        </row>
      </sheetData>
      <sheetData sheetId="2080">
        <row r="1459">
          <cell r="B1459" t="str">
            <v xml:space="preserve">ANALISA HARGA SATUAN </v>
          </cell>
        </row>
      </sheetData>
      <sheetData sheetId="2081">
        <row r="1459">
          <cell r="B1459" t="str">
            <v xml:space="preserve">ANALISA HARGA SATUAN </v>
          </cell>
        </row>
      </sheetData>
      <sheetData sheetId="2082">
        <row r="1459">
          <cell r="B1459" t="str">
            <v xml:space="preserve">ANALISA HARGA SATUAN </v>
          </cell>
        </row>
      </sheetData>
      <sheetData sheetId="2083">
        <row r="1459">
          <cell r="B1459" t="str">
            <v xml:space="preserve">ANALISA HARGA SATUAN </v>
          </cell>
        </row>
      </sheetData>
      <sheetData sheetId="2084">
        <row r="1459">
          <cell r="B1459" t="str">
            <v xml:space="preserve">ANALISA HARGA SATUAN </v>
          </cell>
        </row>
      </sheetData>
      <sheetData sheetId="2085">
        <row r="1459">
          <cell r="B1459" t="str">
            <v xml:space="preserve">ANALISA HARGA SATUAN </v>
          </cell>
        </row>
      </sheetData>
      <sheetData sheetId="2086">
        <row r="1459">
          <cell r="B1459" t="str">
            <v xml:space="preserve">ANALISA HARGA SATUAN </v>
          </cell>
        </row>
      </sheetData>
      <sheetData sheetId="2087">
        <row r="1459">
          <cell r="B1459" t="str">
            <v xml:space="preserve">ANALISA HARGA SATUAN </v>
          </cell>
        </row>
      </sheetData>
      <sheetData sheetId="2088">
        <row r="1459">
          <cell r="B1459" t="str">
            <v xml:space="preserve">ANALISA HARGA SATUAN </v>
          </cell>
        </row>
      </sheetData>
      <sheetData sheetId="2089">
        <row r="1459">
          <cell r="B1459" t="str">
            <v xml:space="preserve">ANALISA HARGA SATUAN </v>
          </cell>
        </row>
      </sheetData>
      <sheetData sheetId="2090">
        <row r="1459">
          <cell r="B1459" t="str">
            <v xml:space="preserve">ANALISA HARGA SATUAN </v>
          </cell>
        </row>
      </sheetData>
      <sheetData sheetId="2091">
        <row r="1459">
          <cell r="B1459" t="str">
            <v xml:space="preserve">ANALISA HARGA SATUAN </v>
          </cell>
        </row>
      </sheetData>
      <sheetData sheetId="2092">
        <row r="1459">
          <cell r="B1459" t="str">
            <v xml:space="preserve">ANALISA HARGA SATUAN </v>
          </cell>
        </row>
      </sheetData>
      <sheetData sheetId="2093">
        <row r="1459">
          <cell r="B1459" t="str">
            <v xml:space="preserve">ANALISA HARGA SATUAN </v>
          </cell>
        </row>
      </sheetData>
      <sheetData sheetId="2094">
        <row r="1459">
          <cell r="B1459" t="str">
            <v xml:space="preserve">ANALISA HARGA SATUAN </v>
          </cell>
        </row>
      </sheetData>
      <sheetData sheetId="2095">
        <row r="1459">
          <cell r="B1459" t="str">
            <v xml:space="preserve">ANALISA HARGA SATUAN </v>
          </cell>
        </row>
      </sheetData>
      <sheetData sheetId="2096">
        <row r="1459">
          <cell r="B1459" t="str">
            <v xml:space="preserve">ANALISA HARGA SATUAN </v>
          </cell>
        </row>
      </sheetData>
      <sheetData sheetId="2097">
        <row r="1459">
          <cell r="B1459" t="str">
            <v xml:space="preserve">ANALISA HARGA SATUAN </v>
          </cell>
        </row>
      </sheetData>
      <sheetData sheetId="2098">
        <row r="1459">
          <cell r="B1459" t="str">
            <v xml:space="preserve">ANALISA HARGA SATUAN </v>
          </cell>
        </row>
      </sheetData>
      <sheetData sheetId="2099">
        <row r="1459">
          <cell r="B1459" t="str">
            <v xml:space="preserve">ANALISA HARGA SATUAN </v>
          </cell>
        </row>
      </sheetData>
      <sheetData sheetId="2100">
        <row r="1459">
          <cell r="B1459" t="str">
            <v xml:space="preserve">ANALISA HARGA SATUAN </v>
          </cell>
        </row>
      </sheetData>
      <sheetData sheetId="2101">
        <row r="1459">
          <cell r="B1459" t="str">
            <v xml:space="preserve">ANALISA HARGA SATUAN </v>
          </cell>
        </row>
      </sheetData>
      <sheetData sheetId="2102">
        <row r="1459">
          <cell r="B1459" t="str">
            <v xml:space="preserve">ANALISA HARGA SATUAN </v>
          </cell>
        </row>
      </sheetData>
      <sheetData sheetId="2103">
        <row r="1459">
          <cell r="B1459" t="str">
            <v xml:space="preserve">ANALISA HARGA SATUAN </v>
          </cell>
        </row>
      </sheetData>
      <sheetData sheetId="2104">
        <row r="1459">
          <cell r="B1459" t="str">
            <v xml:space="preserve">ANALISA HARGA SATUAN </v>
          </cell>
        </row>
      </sheetData>
      <sheetData sheetId="2105">
        <row r="1459">
          <cell r="B1459" t="str">
            <v xml:space="preserve">ANALISA HARGA SATUAN </v>
          </cell>
        </row>
      </sheetData>
      <sheetData sheetId="2106">
        <row r="1459">
          <cell r="B1459" t="str">
            <v xml:space="preserve">ANALISA HARGA SATUAN </v>
          </cell>
        </row>
      </sheetData>
      <sheetData sheetId="2107">
        <row r="1459">
          <cell r="B1459" t="str">
            <v xml:space="preserve">ANALISA HARGA SATUAN </v>
          </cell>
        </row>
      </sheetData>
      <sheetData sheetId="2108">
        <row r="1459">
          <cell r="B1459" t="str">
            <v xml:space="preserve">ANALISA HARGA SATUAN </v>
          </cell>
        </row>
      </sheetData>
      <sheetData sheetId="2109">
        <row r="1459">
          <cell r="B1459" t="str">
            <v xml:space="preserve">ANALISA HARGA SATUAN </v>
          </cell>
        </row>
      </sheetData>
      <sheetData sheetId="2110">
        <row r="1459">
          <cell r="B1459" t="str">
            <v xml:space="preserve">ANALISA HARGA SATUAN </v>
          </cell>
        </row>
      </sheetData>
      <sheetData sheetId="2111">
        <row r="1459">
          <cell r="B1459" t="str">
            <v xml:space="preserve">ANALISA HARGA SATUAN </v>
          </cell>
        </row>
      </sheetData>
      <sheetData sheetId="2112">
        <row r="1459">
          <cell r="B1459" t="str">
            <v xml:space="preserve">ANALISA HARGA SATUAN </v>
          </cell>
        </row>
      </sheetData>
      <sheetData sheetId="2113">
        <row r="1459">
          <cell r="B1459" t="str">
            <v xml:space="preserve">ANALISA HARGA SATUAN </v>
          </cell>
        </row>
      </sheetData>
      <sheetData sheetId="2114">
        <row r="1459">
          <cell r="B1459" t="str">
            <v xml:space="preserve">ANALISA HARGA SATUAN </v>
          </cell>
        </row>
      </sheetData>
      <sheetData sheetId="2115">
        <row r="1459">
          <cell r="B1459" t="str">
            <v xml:space="preserve">ANALISA HARGA SATUAN </v>
          </cell>
        </row>
      </sheetData>
      <sheetData sheetId="2116">
        <row r="1459">
          <cell r="B1459" t="str">
            <v xml:space="preserve">ANALISA HARGA SATUAN </v>
          </cell>
        </row>
      </sheetData>
      <sheetData sheetId="2117">
        <row r="1459">
          <cell r="B1459" t="str">
            <v xml:space="preserve">ANALISA HARGA SATUAN </v>
          </cell>
        </row>
      </sheetData>
      <sheetData sheetId="2118">
        <row r="1459">
          <cell r="B1459" t="str">
            <v xml:space="preserve">ANALISA HARGA SATUAN </v>
          </cell>
        </row>
      </sheetData>
      <sheetData sheetId="2119">
        <row r="1459">
          <cell r="B1459" t="str">
            <v xml:space="preserve">ANALISA HARGA SATUAN </v>
          </cell>
        </row>
      </sheetData>
      <sheetData sheetId="2120">
        <row r="1459">
          <cell r="B1459" t="str">
            <v xml:space="preserve">ANALISA HARGA SATUAN </v>
          </cell>
        </row>
      </sheetData>
      <sheetData sheetId="2121">
        <row r="1459">
          <cell r="B1459" t="str">
            <v xml:space="preserve">ANALISA HARGA SATUAN </v>
          </cell>
        </row>
      </sheetData>
      <sheetData sheetId="2122">
        <row r="1459">
          <cell r="B1459" t="str">
            <v xml:space="preserve">ANALISA HARGA SATUAN </v>
          </cell>
        </row>
      </sheetData>
      <sheetData sheetId="2123">
        <row r="1459">
          <cell r="B1459" t="str">
            <v xml:space="preserve">ANALISA HARGA SATUAN </v>
          </cell>
        </row>
      </sheetData>
      <sheetData sheetId="2124">
        <row r="1459">
          <cell r="B1459" t="str">
            <v xml:space="preserve">ANALISA HARGA SATUAN </v>
          </cell>
        </row>
      </sheetData>
      <sheetData sheetId="2125">
        <row r="1459">
          <cell r="B1459" t="str">
            <v xml:space="preserve">ANALISA HARGA SATUAN </v>
          </cell>
        </row>
      </sheetData>
      <sheetData sheetId="2126">
        <row r="1459">
          <cell r="B1459" t="str">
            <v xml:space="preserve">ANALISA HARGA SATUAN </v>
          </cell>
        </row>
      </sheetData>
      <sheetData sheetId="2127">
        <row r="1459">
          <cell r="B1459" t="str">
            <v xml:space="preserve">ANALISA HARGA SATUAN </v>
          </cell>
        </row>
      </sheetData>
      <sheetData sheetId="2128">
        <row r="1459">
          <cell r="B1459" t="str">
            <v xml:space="preserve">ANALISA HARGA SATUAN </v>
          </cell>
        </row>
      </sheetData>
      <sheetData sheetId="2129">
        <row r="1459">
          <cell r="B1459" t="str">
            <v xml:space="preserve">ANALISA HARGA SATUAN </v>
          </cell>
        </row>
      </sheetData>
      <sheetData sheetId="2130">
        <row r="1459">
          <cell r="B1459" t="str">
            <v xml:space="preserve">ANALISA HARGA SATUAN </v>
          </cell>
        </row>
      </sheetData>
      <sheetData sheetId="2131">
        <row r="1459">
          <cell r="B1459" t="str">
            <v xml:space="preserve">ANALISA HARGA SATUAN </v>
          </cell>
        </row>
      </sheetData>
      <sheetData sheetId="2132">
        <row r="1459">
          <cell r="B1459" t="str">
            <v xml:space="preserve">ANALISA HARGA SATUAN </v>
          </cell>
        </row>
      </sheetData>
      <sheetData sheetId="2133">
        <row r="1459">
          <cell r="B1459" t="str">
            <v xml:space="preserve">ANALISA HARGA SATUAN </v>
          </cell>
        </row>
      </sheetData>
      <sheetData sheetId="2134">
        <row r="1459">
          <cell r="B1459" t="str">
            <v xml:space="preserve">ANALISA HARGA SATUAN </v>
          </cell>
        </row>
      </sheetData>
      <sheetData sheetId="2135">
        <row r="1459">
          <cell r="B1459" t="str">
            <v xml:space="preserve">ANALISA HARGA SATUAN </v>
          </cell>
        </row>
      </sheetData>
      <sheetData sheetId="2136">
        <row r="1459">
          <cell r="B1459" t="str">
            <v xml:space="preserve">ANALISA HARGA SATUAN </v>
          </cell>
        </row>
      </sheetData>
      <sheetData sheetId="2137">
        <row r="1459">
          <cell r="B1459" t="str">
            <v xml:space="preserve">ANALISA HARGA SATUAN </v>
          </cell>
        </row>
      </sheetData>
      <sheetData sheetId="2138">
        <row r="1459">
          <cell r="B1459" t="str">
            <v xml:space="preserve">ANALISA HARGA SATUAN </v>
          </cell>
        </row>
      </sheetData>
      <sheetData sheetId="2139">
        <row r="1459">
          <cell r="B1459" t="str">
            <v xml:space="preserve">ANALISA HARGA SATUAN </v>
          </cell>
        </row>
      </sheetData>
      <sheetData sheetId="2140">
        <row r="1459">
          <cell r="B1459" t="str">
            <v xml:space="preserve">ANALISA HARGA SATUAN </v>
          </cell>
        </row>
      </sheetData>
      <sheetData sheetId="2141">
        <row r="1459">
          <cell r="B1459" t="str">
            <v xml:space="preserve">ANALISA HARGA SATUAN </v>
          </cell>
        </row>
      </sheetData>
      <sheetData sheetId="2142">
        <row r="1459">
          <cell r="B1459" t="str">
            <v xml:space="preserve">ANALISA HARGA SATUAN </v>
          </cell>
        </row>
      </sheetData>
      <sheetData sheetId="2143">
        <row r="1459">
          <cell r="B1459" t="str">
            <v xml:space="preserve">ANALISA HARGA SATUAN </v>
          </cell>
        </row>
      </sheetData>
      <sheetData sheetId="2144">
        <row r="1459">
          <cell r="B1459" t="str">
            <v xml:space="preserve">ANALISA HARGA SATUAN </v>
          </cell>
        </row>
      </sheetData>
      <sheetData sheetId="2145">
        <row r="1459">
          <cell r="B1459" t="str">
            <v xml:space="preserve">ANALISA HARGA SATUAN </v>
          </cell>
        </row>
      </sheetData>
      <sheetData sheetId="2146">
        <row r="1459">
          <cell r="B1459" t="str">
            <v xml:space="preserve">ANALISA HARGA SATUAN </v>
          </cell>
        </row>
      </sheetData>
      <sheetData sheetId="2147">
        <row r="1459">
          <cell r="B1459" t="str">
            <v xml:space="preserve">ANALISA HARGA SATUAN </v>
          </cell>
        </row>
      </sheetData>
      <sheetData sheetId="2148">
        <row r="1459">
          <cell r="B1459" t="str">
            <v xml:space="preserve">ANALISA HARGA SATUAN </v>
          </cell>
        </row>
      </sheetData>
      <sheetData sheetId="2149">
        <row r="1459">
          <cell r="B1459" t="str">
            <v xml:space="preserve">ANALISA HARGA SATUAN </v>
          </cell>
        </row>
      </sheetData>
      <sheetData sheetId="2150">
        <row r="1459">
          <cell r="B1459" t="str">
            <v xml:space="preserve">ANALISA HARGA SATUAN </v>
          </cell>
        </row>
      </sheetData>
      <sheetData sheetId="2151">
        <row r="1459">
          <cell r="B1459" t="str">
            <v xml:space="preserve">ANALISA HARGA SATUAN </v>
          </cell>
        </row>
      </sheetData>
      <sheetData sheetId="2152">
        <row r="1459">
          <cell r="B1459" t="str">
            <v xml:space="preserve">ANALISA HARGA SATUAN </v>
          </cell>
        </row>
      </sheetData>
      <sheetData sheetId="2153">
        <row r="1459">
          <cell r="B1459" t="str">
            <v xml:space="preserve">ANALISA HARGA SATUAN </v>
          </cell>
        </row>
      </sheetData>
      <sheetData sheetId="2154">
        <row r="1459">
          <cell r="B1459" t="str">
            <v xml:space="preserve">ANALISA HARGA SATUAN </v>
          </cell>
        </row>
      </sheetData>
      <sheetData sheetId="2155">
        <row r="1459">
          <cell r="B1459" t="str">
            <v xml:space="preserve">ANALISA HARGA SATUAN </v>
          </cell>
        </row>
      </sheetData>
      <sheetData sheetId="2156">
        <row r="1459">
          <cell r="B1459" t="str">
            <v xml:space="preserve">ANALISA HARGA SATUAN </v>
          </cell>
        </row>
      </sheetData>
      <sheetData sheetId="2157">
        <row r="1459">
          <cell r="B1459" t="str">
            <v xml:space="preserve">ANALISA HARGA SATUAN </v>
          </cell>
        </row>
      </sheetData>
      <sheetData sheetId="2158">
        <row r="1459">
          <cell r="B1459" t="str">
            <v xml:space="preserve">ANALISA HARGA SATUAN </v>
          </cell>
        </row>
      </sheetData>
      <sheetData sheetId="2159">
        <row r="1459">
          <cell r="B1459" t="str">
            <v xml:space="preserve">ANALISA HARGA SATUAN </v>
          </cell>
        </row>
      </sheetData>
      <sheetData sheetId="2160">
        <row r="1459">
          <cell r="B1459" t="str">
            <v xml:space="preserve">ANALISA HARGA SATUAN </v>
          </cell>
        </row>
      </sheetData>
      <sheetData sheetId="2161">
        <row r="1459">
          <cell r="B1459" t="str">
            <v xml:space="preserve">ANALISA HARGA SATUAN </v>
          </cell>
        </row>
      </sheetData>
      <sheetData sheetId="2162">
        <row r="1459">
          <cell r="B1459" t="str">
            <v xml:space="preserve">ANALISA HARGA SATUAN </v>
          </cell>
        </row>
      </sheetData>
      <sheetData sheetId="2163">
        <row r="1459">
          <cell r="B1459" t="str">
            <v xml:space="preserve">ANALISA HARGA SATUAN </v>
          </cell>
        </row>
      </sheetData>
      <sheetData sheetId="2164">
        <row r="1459">
          <cell r="B1459" t="str">
            <v xml:space="preserve">ANALISA HARGA SATUAN </v>
          </cell>
        </row>
      </sheetData>
      <sheetData sheetId="2165">
        <row r="1459">
          <cell r="B1459" t="str">
            <v xml:space="preserve">ANALISA HARGA SATUAN </v>
          </cell>
        </row>
      </sheetData>
      <sheetData sheetId="2166">
        <row r="1459">
          <cell r="B1459" t="str">
            <v xml:space="preserve">ANALISA HARGA SATUAN </v>
          </cell>
        </row>
      </sheetData>
      <sheetData sheetId="2167">
        <row r="1459">
          <cell r="B1459" t="str">
            <v xml:space="preserve">ANALISA HARGA SATUAN </v>
          </cell>
        </row>
      </sheetData>
      <sheetData sheetId="2168">
        <row r="1459">
          <cell r="B1459" t="str">
            <v xml:space="preserve">ANALISA HARGA SATUAN </v>
          </cell>
        </row>
      </sheetData>
      <sheetData sheetId="2169">
        <row r="1459">
          <cell r="B1459" t="str">
            <v xml:space="preserve">ANALISA HARGA SATUAN </v>
          </cell>
        </row>
      </sheetData>
      <sheetData sheetId="2170">
        <row r="1459">
          <cell r="B1459" t="str">
            <v xml:space="preserve">ANALISA HARGA SATUAN </v>
          </cell>
        </row>
      </sheetData>
      <sheetData sheetId="2171">
        <row r="1459">
          <cell r="B1459" t="str">
            <v xml:space="preserve">ANALISA HARGA SATUAN </v>
          </cell>
        </row>
      </sheetData>
      <sheetData sheetId="2172">
        <row r="1459">
          <cell r="B1459" t="str">
            <v xml:space="preserve">ANALISA HARGA SATUAN </v>
          </cell>
        </row>
      </sheetData>
      <sheetData sheetId="2173">
        <row r="1459">
          <cell r="B1459" t="str">
            <v xml:space="preserve">ANALISA HARGA SATUAN </v>
          </cell>
        </row>
      </sheetData>
      <sheetData sheetId="2174">
        <row r="1459">
          <cell r="B1459" t="str">
            <v xml:space="preserve">ANALISA HARGA SATUAN </v>
          </cell>
        </row>
      </sheetData>
      <sheetData sheetId="2175">
        <row r="1459">
          <cell r="B1459" t="str">
            <v xml:space="preserve">ANALISA HARGA SATUAN </v>
          </cell>
        </row>
      </sheetData>
      <sheetData sheetId="2176">
        <row r="1459">
          <cell r="B1459" t="str">
            <v xml:space="preserve">ANALISA HARGA SATUAN </v>
          </cell>
        </row>
      </sheetData>
      <sheetData sheetId="2177">
        <row r="1459">
          <cell r="B1459" t="str">
            <v xml:space="preserve">ANALISA HARGA SATUAN </v>
          </cell>
        </row>
      </sheetData>
      <sheetData sheetId="2178">
        <row r="1459">
          <cell r="B1459" t="str">
            <v xml:space="preserve">ANALISA HARGA SATUAN </v>
          </cell>
        </row>
      </sheetData>
      <sheetData sheetId="2179">
        <row r="1459">
          <cell r="B1459" t="str">
            <v xml:space="preserve">ANALISA HARGA SATUAN </v>
          </cell>
        </row>
      </sheetData>
      <sheetData sheetId="2180">
        <row r="1459">
          <cell r="B1459" t="str">
            <v xml:space="preserve">ANALISA HARGA SATUAN </v>
          </cell>
        </row>
      </sheetData>
      <sheetData sheetId="2181">
        <row r="1459">
          <cell r="B1459" t="str">
            <v xml:space="preserve">ANALISA HARGA SATUAN </v>
          </cell>
        </row>
      </sheetData>
      <sheetData sheetId="2182">
        <row r="1459">
          <cell r="B1459" t="str">
            <v xml:space="preserve">ANALISA HARGA SATUAN </v>
          </cell>
        </row>
      </sheetData>
      <sheetData sheetId="2183">
        <row r="1459">
          <cell r="B1459" t="str">
            <v xml:space="preserve">ANALISA HARGA SATUAN </v>
          </cell>
        </row>
      </sheetData>
      <sheetData sheetId="2184">
        <row r="1459">
          <cell r="B1459" t="str">
            <v xml:space="preserve">ANALISA HARGA SATUAN </v>
          </cell>
        </row>
      </sheetData>
      <sheetData sheetId="2185">
        <row r="1459">
          <cell r="B1459" t="str">
            <v xml:space="preserve">ANALISA HARGA SATUAN </v>
          </cell>
        </row>
      </sheetData>
      <sheetData sheetId="2186">
        <row r="1459">
          <cell r="B1459" t="str">
            <v xml:space="preserve">ANALISA HARGA SATUAN </v>
          </cell>
        </row>
      </sheetData>
      <sheetData sheetId="2187">
        <row r="1459">
          <cell r="B1459" t="str">
            <v xml:space="preserve">ANALISA HARGA SATUAN </v>
          </cell>
        </row>
      </sheetData>
      <sheetData sheetId="2188">
        <row r="1459">
          <cell r="B1459" t="str">
            <v xml:space="preserve">ANALISA HARGA SATUAN </v>
          </cell>
        </row>
      </sheetData>
      <sheetData sheetId="2189">
        <row r="1459">
          <cell r="B1459" t="str">
            <v xml:space="preserve">ANALISA HARGA SATUAN </v>
          </cell>
        </row>
      </sheetData>
      <sheetData sheetId="2190">
        <row r="1459">
          <cell r="B1459" t="str">
            <v xml:space="preserve">ANALISA HARGA SATUAN </v>
          </cell>
        </row>
      </sheetData>
      <sheetData sheetId="2191">
        <row r="1459">
          <cell r="B1459" t="str">
            <v xml:space="preserve">ANALISA HARGA SATUAN </v>
          </cell>
        </row>
      </sheetData>
      <sheetData sheetId="2192">
        <row r="1459">
          <cell r="B1459" t="str">
            <v xml:space="preserve">ANALISA HARGA SATUAN </v>
          </cell>
        </row>
      </sheetData>
      <sheetData sheetId="2193">
        <row r="1459">
          <cell r="B1459" t="str">
            <v xml:space="preserve">ANALISA HARGA SATUAN </v>
          </cell>
        </row>
      </sheetData>
      <sheetData sheetId="2194">
        <row r="1459">
          <cell r="B1459" t="str">
            <v xml:space="preserve">ANALISA HARGA SATUAN </v>
          </cell>
        </row>
      </sheetData>
      <sheetData sheetId="2195">
        <row r="1459">
          <cell r="B1459" t="str">
            <v xml:space="preserve">ANALISA HARGA SATUAN </v>
          </cell>
        </row>
      </sheetData>
      <sheetData sheetId="2196">
        <row r="1459">
          <cell r="B1459" t="str">
            <v xml:space="preserve">ANALISA HARGA SATUAN </v>
          </cell>
        </row>
      </sheetData>
      <sheetData sheetId="2197">
        <row r="1459">
          <cell r="B1459" t="str">
            <v xml:space="preserve">ANALISA HARGA SATUAN </v>
          </cell>
        </row>
      </sheetData>
      <sheetData sheetId="2198">
        <row r="1459">
          <cell r="B1459" t="str">
            <v xml:space="preserve">ANALISA HARGA SATUAN </v>
          </cell>
        </row>
      </sheetData>
      <sheetData sheetId="2199">
        <row r="1459">
          <cell r="B1459" t="str">
            <v xml:space="preserve">ANALISA HARGA SATUAN </v>
          </cell>
        </row>
      </sheetData>
      <sheetData sheetId="2200">
        <row r="1459">
          <cell r="B1459" t="str">
            <v xml:space="preserve">ANALISA HARGA SATUAN </v>
          </cell>
        </row>
      </sheetData>
      <sheetData sheetId="2201">
        <row r="1459">
          <cell r="B1459" t="str">
            <v xml:space="preserve">ANALISA HARGA SATUAN </v>
          </cell>
        </row>
      </sheetData>
      <sheetData sheetId="2202">
        <row r="1459">
          <cell r="B1459" t="str">
            <v xml:space="preserve">ANALISA HARGA SATUAN </v>
          </cell>
        </row>
      </sheetData>
      <sheetData sheetId="2203">
        <row r="1459">
          <cell r="B1459" t="str">
            <v xml:space="preserve">ANALISA HARGA SATUAN </v>
          </cell>
        </row>
      </sheetData>
      <sheetData sheetId="2204">
        <row r="1459">
          <cell r="B1459" t="str">
            <v xml:space="preserve">ANALISA HARGA SATUAN </v>
          </cell>
        </row>
      </sheetData>
      <sheetData sheetId="2205">
        <row r="1459">
          <cell r="B1459" t="str">
            <v xml:space="preserve">ANALISA HARGA SATUAN </v>
          </cell>
        </row>
      </sheetData>
      <sheetData sheetId="2206">
        <row r="1459">
          <cell r="B1459" t="str">
            <v xml:space="preserve">ANALISA HARGA SATUAN </v>
          </cell>
        </row>
      </sheetData>
      <sheetData sheetId="2207">
        <row r="1459">
          <cell r="B1459" t="str">
            <v xml:space="preserve">ANALISA HARGA SATUAN </v>
          </cell>
        </row>
      </sheetData>
      <sheetData sheetId="2208" refreshError="1"/>
      <sheetData sheetId="2209" refreshError="1"/>
      <sheetData sheetId="2210" refreshError="1"/>
      <sheetData sheetId="2211">
        <row r="1459">
          <cell r="B1459" t="str">
            <v xml:space="preserve">ANALISA HARGA SATUAN </v>
          </cell>
        </row>
      </sheetData>
      <sheetData sheetId="2212">
        <row r="1459">
          <cell r="B1459" t="str">
            <v xml:space="preserve">ANALISA HARGA SATUAN </v>
          </cell>
        </row>
      </sheetData>
      <sheetData sheetId="2213">
        <row r="1459">
          <cell r="B1459" t="str">
            <v xml:space="preserve">ANALISA HARGA SATUAN </v>
          </cell>
        </row>
      </sheetData>
      <sheetData sheetId="2214">
        <row r="1459">
          <cell r="B1459" t="str">
            <v xml:space="preserve">ANALISA HARGA SATUAN </v>
          </cell>
        </row>
      </sheetData>
      <sheetData sheetId="2215">
        <row r="1459">
          <cell r="B1459" t="str">
            <v xml:space="preserve">ANALISA HARGA SATUAN </v>
          </cell>
        </row>
      </sheetData>
      <sheetData sheetId="2216">
        <row r="1459">
          <cell r="B1459" t="str">
            <v xml:space="preserve">ANALISA HARGA SATUAN </v>
          </cell>
        </row>
      </sheetData>
      <sheetData sheetId="2217">
        <row r="1459">
          <cell r="B1459" t="str">
            <v xml:space="preserve">ANALISA HARGA SATUAN </v>
          </cell>
        </row>
      </sheetData>
      <sheetData sheetId="2218">
        <row r="1459">
          <cell r="B1459" t="str">
            <v xml:space="preserve">ANALISA HARGA SATUAN </v>
          </cell>
        </row>
      </sheetData>
      <sheetData sheetId="2219">
        <row r="1459">
          <cell r="B1459" t="str">
            <v xml:space="preserve">ANALISA HARGA SATUAN </v>
          </cell>
        </row>
      </sheetData>
      <sheetData sheetId="2220">
        <row r="1459">
          <cell r="B1459" t="str">
            <v xml:space="preserve">ANALISA HARGA SATUAN </v>
          </cell>
        </row>
      </sheetData>
      <sheetData sheetId="2221">
        <row r="1459">
          <cell r="B1459" t="str">
            <v xml:space="preserve">ANALISA HARGA SATUAN </v>
          </cell>
        </row>
      </sheetData>
      <sheetData sheetId="2222">
        <row r="1459">
          <cell r="B1459" t="str">
            <v xml:space="preserve">ANALISA HARGA SATUAN </v>
          </cell>
        </row>
      </sheetData>
      <sheetData sheetId="2223">
        <row r="1459">
          <cell r="B1459" t="str">
            <v xml:space="preserve">ANALISA HARGA SATUAN </v>
          </cell>
        </row>
      </sheetData>
      <sheetData sheetId="2224">
        <row r="1459">
          <cell r="B1459" t="str">
            <v xml:space="preserve">ANALISA HARGA SATUAN </v>
          </cell>
        </row>
      </sheetData>
      <sheetData sheetId="2225">
        <row r="1459">
          <cell r="B1459" t="str">
            <v xml:space="preserve">ANALISA HARGA SATUAN </v>
          </cell>
        </row>
      </sheetData>
      <sheetData sheetId="2226">
        <row r="1459">
          <cell r="B1459" t="str">
            <v xml:space="preserve">ANALISA HARGA SATUAN </v>
          </cell>
        </row>
      </sheetData>
      <sheetData sheetId="2227">
        <row r="1459">
          <cell r="B1459" t="str">
            <v xml:space="preserve">ANALISA HARGA SATUAN </v>
          </cell>
        </row>
      </sheetData>
      <sheetData sheetId="2228">
        <row r="1459">
          <cell r="B1459" t="str">
            <v xml:space="preserve">ANALISA HARGA SATUAN </v>
          </cell>
        </row>
      </sheetData>
      <sheetData sheetId="2229">
        <row r="1459">
          <cell r="B1459" t="str">
            <v xml:space="preserve">ANALISA HARGA SATUAN </v>
          </cell>
        </row>
      </sheetData>
      <sheetData sheetId="2230">
        <row r="1459">
          <cell r="B1459" t="str">
            <v xml:space="preserve">ANALISA HARGA SATUAN </v>
          </cell>
        </row>
      </sheetData>
      <sheetData sheetId="2231">
        <row r="1459">
          <cell r="B1459" t="str">
            <v xml:space="preserve">ANALISA HARGA SATUAN </v>
          </cell>
        </row>
      </sheetData>
      <sheetData sheetId="2232">
        <row r="1459">
          <cell r="B1459" t="str">
            <v xml:space="preserve">ANALISA HARGA SATUAN </v>
          </cell>
        </row>
      </sheetData>
      <sheetData sheetId="2233">
        <row r="1459">
          <cell r="B1459" t="str">
            <v xml:space="preserve">ANALISA HARGA SATUAN </v>
          </cell>
        </row>
      </sheetData>
      <sheetData sheetId="2234">
        <row r="1459">
          <cell r="B1459" t="str">
            <v xml:space="preserve">ANALISA HARGA SATUAN </v>
          </cell>
        </row>
      </sheetData>
      <sheetData sheetId="2235">
        <row r="1459">
          <cell r="B1459" t="str">
            <v xml:space="preserve">ANALISA HARGA SATUAN </v>
          </cell>
        </row>
      </sheetData>
      <sheetData sheetId="2236">
        <row r="1459">
          <cell r="B1459" t="str">
            <v xml:space="preserve">ANALISA HARGA SATUAN </v>
          </cell>
        </row>
      </sheetData>
      <sheetData sheetId="2237">
        <row r="1459">
          <cell r="B1459" t="str">
            <v xml:space="preserve">ANALISA HARGA SATUAN </v>
          </cell>
        </row>
      </sheetData>
      <sheetData sheetId="2238">
        <row r="1459">
          <cell r="B1459" t="str">
            <v xml:space="preserve">ANALISA HARGA SATUAN </v>
          </cell>
        </row>
      </sheetData>
      <sheetData sheetId="2239">
        <row r="1459">
          <cell r="B1459" t="str">
            <v xml:space="preserve">ANALISA HARGA SATUAN </v>
          </cell>
        </row>
      </sheetData>
      <sheetData sheetId="2240">
        <row r="1459">
          <cell r="B1459" t="str">
            <v xml:space="preserve">ANALISA HARGA SATUAN </v>
          </cell>
        </row>
      </sheetData>
      <sheetData sheetId="2241">
        <row r="1459">
          <cell r="B1459" t="str">
            <v xml:space="preserve">ANALISA HARGA SATUAN </v>
          </cell>
        </row>
      </sheetData>
      <sheetData sheetId="2242">
        <row r="1459">
          <cell r="B1459" t="str">
            <v xml:space="preserve">ANALISA HARGA SATUAN </v>
          </cell>
        </row>
      </sheetData>
      <sheetData sheetId="2243">
        <row r="1459">
          <cell r="B1459" t="str">
            <v xml:space="preserve">ANALISA HARGA SATUAN </v>
          </cell>
        </row>
      </sheetData>
      <sheetData sheetId="2244">
        <row r="1459">
          <cell r="B1459" t="str">
            <v xml:space="preserve">ANALISA HARGA SATUAN </v>
          </cell>
        </row>
      </sheetData>
      <sheetData sheetId="2245">
        <row r="1459">
          <cell r="B1459" t="str">
            <v xml:space="preserve">ANALISA HARGA SATUAN </v>
          </cell>
        </row>
      </sheetData>
      <sheetData sheetId="2246"/>
      <sheetData sheetId="2247"/>
      <sheetData sheetId="2248"/>
      <sheetData sheetId="2249"/>
      <sheetData sheetId="2250"/>
      <sheetData sheetId="2251"/>
      <sheetData sheetId="2252">
        <row r="1459">
          <cell r="B1459" t="str">
            <v xml:space="preserve">ANALISA HARGA SATUAN </v>
          </cell>
        </row>
      </sheetData>
      <sheetData sheetId="2253">
        <row r="1459">
          <cell r="B1459" t="str">
            <v xml:space="preserve">ANALISA HARGA SATUAN </v>
          </cell>
        </row>
      </sheetData>
      <sheetData sheetId="2254"/>
      <sheetData sheetId="2255"/>
      <sheetData sheetId="2256"/>
      <sheetData sheetId="2257"/>
      <sheetData sheetId="2258"/>
      <sheetData sheetId="2259"/>
      <sheetData sheetId="2260">
        <row r="1459">
          <cell r="B1459" t="str">
            <v xml:space="preserve">ANALISA HARGA SATUAN </v>
          </cell>
        </row>
      </sheetData>
      <sheetData sheetId="2261">
        <row r="1459">
          <cell r="B1459" t="str">
            <v xml:space="preserve">ANALISA HARGA SATUAN </v>
          </cell>
        </row>
      </sheetData>
      <sheetData sheetId="2262">
        <row r="1459">
          <cell r="B1459" t="str">
            <v xml:space="preserve">ANALISA HARGA SATUAN </v>
          </cell>
        </row>
      </sheetData>
      <sheetData sheetId="2263">
        <row r="1459">
          <cell r="B1459" t="str">
            <v xml:space="preserve">ANALISA HARGA SATUAN </v>
          </cell>
        </row>
      </sheetData>
      <sheetData sheetId="2264">
        <row r="1459">
          <cell r="B1459" t="str">
            <v xml:space="preserve">ANALISA HARGA SATUAN </v>
          </cell>
        </row>
      </sheetData>
      <sheetData sheetId="2265">
        <row r="1459">
          <cell r="B1459" t="str">
            <v xml:space="preserve">ANALISA HARGA SATUAN </v>
          </cell>
        </row>
      </sheetData>
      <sheetData sheetId="2266"/>
      <sheetData sheetId="2267">
        <row r="1459">
          <cell r="B1459" t="str">
            <v xml:space="preserve">ANALISA HARGA SATUAN </v>
          </cell>
        </row>
      </sheetData>
      <sheetData sheetId="2268">
        <row r="1459">
          <cell r="B1459" t="str">
            <v xml:space="preserve">ANALISA HARGA SATUAN </v>
          </cell>
        </row>
      </sheetData>
      <sheetData sheetId="2269">
        <row r="1459">
          <cell r="B1459" t="str">
            <v xml:space="preserve">ANALISA HARGA SATUAN </v>
          </cell>
        </row>
      </sheetData>
      <sheetData sheetId="2270">
        <row r="1459">
          <cell r="B1459" t="str">
            <v xml:space="preserve">ANALISA HARGA SATUAN </v>
          </cell>
        </row>
      </sheetData>
      <sheetData sheetId="2271">
        <row r="1459">
          <cell r="B1459" t="str">
            <v xml:space="preserve">ANALISA HARGA SATUAN </v>
          </cell>
        </row>
      </sheetData>
      <sheetData sheetId="2272"/>
      <sheetData sheetId="2273"/>
      <sheetData sheetId="2274"/>
      <sheetData sheetId="2275"/>
      <sheetData sheetId="2276"/>
      <sheetData sheetId="2277"/>
      <sheetData sheetId="2278"/>
      <sheetData sheetId="2279"/>
      <sheetData sheetId="2280"/>
      <sheetData sheetId="2281"/>
      <sheetData sheetId="2282"/>
      <sheetData sheetId="2283">
        <row r="1459">
          <cell r="B1459" t="str">
            <v xml:space="preserve">ANALISA HARGA SATUAN </v>
          </cell>
        </row>
      </sheetData>
      <sheetData sheetId="2284">
        <row r="1459">
          <cell r="B1459" t="str">
            <v xml:space="preserve">ANALISA HARGA SATUAN </v>
          </cell>
        </row>
      </sheetData>
      <sheetData sheetId="2285"/>
      <sheetData sheetId="2286">
        <row r="1459">
          <cell r="B1459" t="str">
            <v xml:space="preserve">ANALISA HARGA SATUAN </v>
          </cell>
        </row>
      </sheetData>
      <sheetData sheetId="2287">
        <row r="1459">
          <cell r="B1459" t="str">
            <v xml:space="preserve">ANALISA HARGA SATUAN </v>
          </cell>
        </row>
      </sheetData>
      <sheetData sheetId="2288">
        <row r="1459">
          <cell r="B1459" t="str">
            <v xml:space="preserve">ANALISA HARGA SATUAN </v>
          </cell>
        </row>
      </sheetData>
      <sheetData sheetId="2289">
        <row r="1459">
          <cell r="B1459" t="str">
            <v xml:space="preserve">ANALISA HARGA SATUAN </v>
          </cell>
        </row>
      </sheetData>
      <sheetData sheetId="2290">
        <row r="1459">
          <cell r="B1459" t="str">
            <v xml:space="preserve">ANALISA HARGA SATUAN </v>
          </cell>
        </row>
      </sheetData>
      <sheetData sheetId="2291">
        <row r="1459">
          <cell r="B1459" t="str">
            <v xml:space="preserve">ANALISA HARGA SATUAN </v>
          </cell>
        </row>
      </sheetData>
      <sheetData sheetId="2292"/>
      <sheetData sheetId="2293">
        <row r="1459">
          <cell r="B1459" t="str">
            <v xml:space="preserve">ANALISA HARGA SATUAN </v>
          </cell>
        </row>
      </sheetData>
      <sheetData sheetId="2294">
        <row r="1459">
          <cell r="B1459" t="str">
            <v xml:space="preserve">ANALISA HARGA SATUAN </v>
          </cell>
        </row>
      </sheetData>
      <sheetData sheetId="2295">
        <row r="1459">
          <cell r="B1459" t="str">
            <v xml:space="preserve">ANALISA HARGA SATUAN </v>
          </cell>
        </row>
      </sheetData>
      <sheetData sheetId="2296">
        <row r="1459">
          <cell r="B1459" t="str">
            <v xml:space="preserve">ANALISA HARGA SATUAN </v>
          </cell>
        </row>
      </sheetData>
      <sheetData sheetId="2297">
        <row r="1459">
          <cell r="B1459" t="str">
            <v xml:space="preserve">ANALISA HARGA SATUAN </v>
          </cell>
        </row>
      </sheetData>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ow r="1459">
          <cell r="B1459" t="str">
            <v xml:space="preserve">ANALISA HARGA SATUAN </v>
          </cell>
        </row>
      </sheetData>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sheetData sheetId="2470">
        <row r="1459">
          <cell r="B1459" t="str">
            <v xml:space="preserve">ANALISA HARGA SATUAN </v>
          </cell>
        </row>
      </sheetData>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rabPROP"/>
      <sheetName val="RAB2"/>
      <sheetName val="RAB"/>
      <sheetName val="MG1"/>
      <sheetName val="REKMG1"/>
      <sheetName val="MG2"/>
      <sheetName val="REKMG2"/>
      <sheetName val="BL1"/>
      <sheetName val="REKBL1"/>
      <sheetName val="MG3"/>
      <sheetName val="REKMG3"/>
      <sheetName val="MG4"/>
      <sheetName val="REKMG4"/>
      <sheetName val="MG5"/>
      <sheetName val="REKMG5"/>
      <sheetName val="MG6"/>
      <sheetName val="REKMG6"/>
      <sheetName val="MG7"/>
      <sheetName val="REKMG7"/>
      <sheetName val="BL2"/>
      <sheetName val="REKBL2"/>
      <sheetName val="MG8"/>
      <sheetName val="REKMG8"/>
      <sheetName val="MG9"/>
      <sheetName val="REKMG9"/>
      <sheetName val="MG10"/>
      <sheetName val="REKMG10"/>
      <sheetName val="MG11"/>
      <sheetName val="REKMG11"/>
      <sheetName val="MG12"/>
      <sheetName val="REKMG12"/>
      <sheetName val="MG13"/>
      <sheetName val="REKMG13"/>
      <sheetName val="MG14"/>
      <sheetName val="REKMG14"/>
      <sheetName val="MG15"/>
      <sheetName val="REKMG15"/>
      <sheetName val="MG16"/>
      <sheetName val="REKMG16"/>
      <sheetName val="MG17"/>
      <sheetName val="REKMG17"/>
      <sheetName val="MG18"/>
      <sheetName val="REKMG18"/>
      <sheetName val="MG19"/>
      <sheetName val="REKMG19"/>
      <sheetName val="MG20"/>
      <sheetName val="REKMG20"/>
      <sheetName val="MG21"/>
      <sheetName val="REKMG21"/>
      <sheetName val="MG22"/>
      <sheetName val="REKMG22"/>
      <sheetName val="MG23"/>
      <sheetName val="REKMG23"/>
      <sheetName val="MG24"/>
      <sheetName val="REKMG24"/>
      <sheetName val="MG25"/>
      <sheetName val="REKMG25"/>
      <sheetName val="MG26"/>
      <sheetName val="REKMG26"/>
      <sheetName val="Curve"/>
      <sheetName val="MG27"/>
      <sheetName val="REKMG27"/>
      <sheetName val="rabKOTA"/>
      <sheetName val="analisa"/>
      <sheetName val="hsd"/>
      <sheetName val="hsp"/>
      <sheetName val="dul"/>
      <sheetName val="eskal"/>
      <sheetName val="rincian"/>
      <sheetName val="jad"/>
      <sheetName val="faktor"/>
      <sheetName val="hit"/>
      <sheetName val="index"/>
      <sheetName val="TA2006"/>
      <sheetName val="Bangunan Utama"/>
      <sheetName val="anal al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row r="11">
          <cell r="G11">
            <v>18000</v>
          </cell>
        </row>
        <row r="13">
          <cell r="G13">
            <v>30500</v>
          </cell>
        </row>
        <row r="14">
          <cell r="G14">
            <v>28500</v>
          </cell>
        </row>
        <row r="15">
          <cell r="G15">
            <v>29500</v>
          </cell>
        </row>
        <row r="16">
          <cell r="G16">
            <v>26500</v>
          </cell>
        </row>
        <row r="17">
          <cell r="G17">
            <v>26500</v>
          </cell>
        </row>
        <row r="30">
          <cell r="G30">
            <v>2000</v>
          </cell>
        </row>
        <row r="31">
          <cell r="G31">
            <v>9000</v>
          </cell>
        </row>
        <row r="32">
          <cell r="G32">
            <v>160000</v>
          </cell>
        </row>
        <row r="33">
          <cell r="G33">
            <v>10000</v>
          </cell>
        </row>
        <row r="34">
          <cell r="G34">
            <v>7000</v>
          </cell>
        </row>
        <row r="35">
          <cell r="G35">
            <v>6000</v>
          </cell>
        </row>
        <row r="36">
          <cell r="G36">
            <v>7500</v>
          </cell>
        </row>
        <row r="38">
          <cell r="G38">
            <v>7500</v>
          </cell>
        </row>
        <row r="39">
          <cell r="G39">
            <v>30500</v>
          </cell>
        </row>
        <row r="41">
          <cell r="G41">
            <v>8500</v>
          </cell>
        </row>
        <row r="42">
          <cell r="G42">
            <v>35000</v>
          </cell>
        </row>
        <row r="43">
          <cell r="G43">
            <v>11000</v>
          </cell>
        </row>
        <row r="44">
          <cell r="G44">
            <v>9000</v>
          </cell>
        </row>
        <row r="45">
          <cell r="G45">
            <v>14500</v>
          </cell>
        </row>
        <row r="46">
          <cell r="G46">
            <v>11500000</v>
          </cell>
        </row>
        <row r="47">
          <cell r="G47">
            <v>17250000</v>
          </cell>
        </row>
        <row r="48">
          <cell r="G48">
            <v>11500000</v>
          </cell>
        </row>
        <row r="49">
          <cell r="G49">
            <v>6325000</v>
          </cell>
        </row>
        <row r="52">
          <cell r="G52">
            <v>550000</v>
          </cell>
        </row>
        <row r="53">
          <cell r="G53">
            <v>500000</v>
          </cell>
        </row>
        <row r="54">
          <cell r="G54">
            <v>165000</v>
          </cell>
        </row>
        <row r="55">
          <cell r="G55">
            <v>165000</v>
          </cell>
        </row>
        <row r="56">
          <cell r="G56">
            <v>10000</v>
          </cell>
        </row>
        <row r="57">
          <cell r="G57">
            <v>3000</v>
          </cell>
        </row>
        <row r="58">
          <cell r="G58">
            <v>7500</v>
          </cell>
        </row>
        <row r="59">
          <cell r="G59">
            <v>7000</v>
          </cell>
        </row>
        <row r="60">
          <cell r="G60">
            <v>1450</v>
          </cell>
        </row>
        <row r="62">
          <cell r="G62">
            <v>12000</v>
          </cell>
        </row>
        <row r="63">
          <cell r="G63">
            <v>7000</v>
          </cell>
        </row>
        <row r="64">
          <cell r="G64">
            <v>60000</v>
          </cell>
        </row>
        <row r="69">
          <cell r="G69">
            <v>190000</v>
          </cell>
        </row>
      </sheetData>
      <sheetData sheetId="66"/>
      <sheetData sheetId="67"/>
      <sheetData sheetId="68"/>
      <sheetData sheetId="69"/>
      <sheetData sheetId="70"/>
      <sheetData sheetId="71" refreshError="1">
        <row r="14">
          <cell r="C14" t="str">
            <v>Penggantian kusen pintu dan jendela</v>
          </cell>
          <cell r="F14" t="str">
            <v>M³</v>
          </cell>
          <cell r="G14">
            <v>0.04</v>
          </cell>
          <cell r="H14">
            <v>0</v>
          </cell>
          <cell r="I14">
            <v>0.81</v>
          </cell>
          <cell r="J14">
            <v>0</v>
          </cell>
        </row>
        <row r="15">
          <cell r="C15" t="str">
            <v>Cat usuk (polos), gording, listplank</v>
          </cell>
          <cell r="F15" t="str">
            <v>M²</v>
          </cell>
          <cell r="G15">
            <v>0.17</v>
          </cell>
          <cell r="H15">
            <v>0</v>
          </cell>
          <cell r="I15">
            <v>0.68</v>
          </cell>
          <cell r="J15">
            <v>0</v>
          </cell>
        </row>
        <row r="16">
          <cell r="C16" t="str">
            <v>Politur kualitas baik pada papan plafond</v>
          </cell>
          <cell r="F16" t="str">
            <v>M²</v>
          </cell>
          <cell r="G16">
            <v>0.17</v>
          </cell>
          <cell r="H16">
            <v>0</v>
          </cell>
          <cell r="I16">
            <v>0.68</v>
          </cell>
          <cell r="J16">
            <v>0</v>
          </cell>
        </row>
        <row r="19">
          <cell r="C19" t="str">
            <v>Pengelupasan cat usuk, listplank, balok</v>
          </cell>
          <cell r="F19" t="str">
            <v>M²</v>
          </cell>
          <cell r="G19">
            <v>0.14000000000000001</v>
          </cell>
          <cell r="H19">
            <v>0</v>
          </cell>
          <cell r="I19">
            <v>0.71</v>
          </cell>
          <cell r="J19">
            <v>0</v>
          </cell>
        </row>
        <row r="20">
          <cell r="C20" t="str">
            <v xml:space="preserve">Pasang dudukan metal roof / plafond jati 2cm   </v>
          </cell>
          <cell r="F20" t="str">
            <v>M²</v>
          </cell>
          <cell r="G20">
            <v>0.06</v>
          </cell>
          <cell r="H20">
            <v>0</v>
          </cell>
          <cell r="I20">
            <v>0.79</v>
          </cell>
          <cell r="J20">
            <v>0</v>
          </cell>
        </row>
        <row r="21">
          <cell r="C21" t="str">
            <v>Pasang atap metal roof</v>
          </cell>
          <cell r="F21" t="str">
            <v>M²</v>
          </cell>
          <cell r="G21">
            <v>0.02</v>
          </cell>
          <cell r="H21">
            <v>0</v>
          </cell>
          <cell r="I21">
            <v>0.83</v>
          </cell>
          <cell r="J21">
            <v>0</v>
          </cell>
        </row>
        <row r="22">
          <cell r="C22" t="str">
            <v>Anti rayap pada permukaan kayu atap</v>
          </cell>
          <cell r="F22" t="str">
            <v>M²</v>
          </cell>
          <cell r="G22">
            <v>0.62</v>
          </cell>
          <cell r="H22">
            <v>0</v>
          </cell>
          <cell r="I22">
            <v>0.23</v>
          </cell>
          <cell r="J22">
            <v>0</v>
          </cell>
        </row>
      </sheetData>
      <sheetData sheetId="72"/>
      <sheetData sheetId="73" refreshError="1">
        <row r="13">
          <cell r="B13" t="str">
            <v xml:space="preserve">Januari </v>
          </cell>
          <cell r="C13">
            <v>2005</v>
          </cell>
          <cell r="D13">
            <v>5</v>
          </cell>
          <cell r="E13">
            <v>113.57</v>
          </cell>
          <cell r="G13" t="str">
            <v xml:space="preserve">Januari </v>
          </cell>
          <cell r="H13">
            <v>2005</v>
          </cell>
          <cell r="I13">
            <v>5</v>
          </cell>
        </row>
        <row r="14">
          <cell r="B14" t="str">
            <v>Februari</v>
          </cell>
          <cell r="D14">
            <v>6</v>
          </cell>
          <cell r="E14">
            <v>113.75</v>
          </cell>
          <cell r="G14" t="str">
            <v>Februari</v>
          </cell>
          <cell r="I14">
            <v>6</v>
          </cell>
        </row>
        <row r="15">
          <cell r="B15" t="str">
            <v>Maret</v>
          </cell>
          <cell r="D15">
            <v>7</v>
          </cell>
          <cell r="E15">
            <v>114.81</v>
          </cell>
          <cell r="G15" t="str">
            <v>Maret</v>
          </cell>
          <cell r="I15">
            <v>7</v>
          </cell>
        </row>
        <row r="16">
          <cell r="B16" t="str">
            <v xml:space="preserve">April </v>
          </cell>
          <cell r="D16">
            <v>8</v>
          </cell>
          <cell r="E16">
            <v>114.65</v>
          </cell>
          <cell r="G16" t="str">
            <v xml:space="preserve">April </v>
          </cell>
          <cell r="I16">
            <v>8</v>
          </cell>
        </row>
        <row r="17">
          <cell r="B17" t="str">
            <v>Mei</v>
          </cell>
          <cell r="D17">
            <v>9</v>
          </cell>
          <cell r="E17">
            <v>115.01</v>
          </cell>
          <cell r="G17" t="str">
            <v>Mei</v>
          </cell>
          <cell r="I17">
            <v>9</v>
          </cell>
        </row>
        <row r="18">
          <cell r="B18" t="str">
            <v>Juni</v>
          </cell>
          <cell r="D18">
            <v>10</v>
          </cell>
          <cell r="E18">
            <v>115.78</v>
          </cell>
          <cell r="G18" t="str">
            <v>Juni</v>
          </cell>
          <cell r="I18">
            <v>10</v>
          </cell>
        </row>
        <row r="19">
          <cell r="B19" t="str">
            <v>Juli</v>
          </cell>
          <cell r="D19">
            <v>11</v>
          </cell>
          <cell r="E19">
            <v>116.42</v>
          </cell>
          <cell r="G19" t="str">
            <v>Juli</v>
          </cell>
          <cell r="I19">
            <v>11</v>
          </cell>
          <cell r="J19">
            <v>2100</v>
          </cell>
        </row>
        <row r="20">
          <cell r="B20" t="str">
            <v>Agustus</v>
          </cell>
          <cell r="D20">
            <v>12</v>
          </cell>
          <cell r="E20">
            <v>116.89</v>
          </cell>
          <cell r="G20" t="str">
            <v>Agustus</v>
          </cell>
          <cell r="I20">
            <v>12</v>
          </cell>
          <cell r="J20">
            <v>2100</v>
          </cell>
        </row>
        <row r="21">
          <cell r="B21" t="str">
            <v>September</v>
          </cell>
          <cell r="D21">
            <v>13</v>
          </cell>
          <cell r="E21">
            <v>118.16</v>
          </cell>
          <cell r="G21" t="str">
            <v>September</v>
          </cell>
          <cell r="I21">
            <v>13</v>
          </cell>
          <cell r="J21">
            <v>2100</v>
          </cell>
        </row>
        <row r="22">
          <cell r="B22" t="str">
            <v>Oktober</v>
          </cell>
          <cell r="D22">
            <v>14</v>
          </cell>
          <cell r="E22">
            <v>127.71</v>
          </cell>
          <cell r="G22" t="str">
            <v>Oktober</v>
          </cell>
          <cell r="I22">
            <v>14</v>
          </cell>
          <cell r="J22">
            <v>4300</v>
          </cell>
        </row>
        <row r="23">
          <cell r="B23" t="str">
            <v>November</v>
          </cell>
          <cell r="D23">
            <v>15</v>
          </cell>
          <cell r="E23">
            <v>128.16</v>
          </cell>
          <cell r="G23" t="str">
            <v>November</v>
          </cell>
          <cell r="I23">
            <v>15</v>
          </cell>
          <cell r="J23">
            <v>4300</v>
          </cell>
        </row>
        <row r="24">
          <cell r="B24" t="str">
            <v>Desember</v>
          </cell>
          <cell r="D24">
            <v>16</v>
          </cell>
          <cell r="E24">
            <v>129.44</v>
          </cell>
          <cell r="G24" t="str">
            <v>Desember</v>
          </cell>
          <cell r="I24">
            <v>16</v>
          </cell>
          <cell r="J24">
            <v>4300</v>
          </cell>
        </row>
      </sheetData>
      <sheetData sheetId="74"/>
      <sheetData sheetId="75" refreshError="1"/>
      <sheetData sheetId="7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g"/>
      <sheetName val="RAB"/>
      <sheetName val="Anl (3)"/>
      <sheetName val="Sheet2"/>
      <sheetName val="Sheet3"/>
      <sheetName val="SCH"/>
      <sheetName val="Harsat Upah"/>
      <sheetName val="Harsat Pekerjaan"/>
      <sheetName val="Bahan"/>
      <sheetName val="Basic Price"/>
      <sheetName val="Rincian"/>
      <sheetName val="HB "/>
    </sheetNames>
    <sheetDataSet>
      <sheetData sheetId="0" refreshError="1">
        <row r="8">
          <cell r="B8" t="str">
            <v>BAHAN</v>
          </cell>
        </row>
        <row r="9">
          <cell r="B9" t="str">
            <v>Batu Bata</v>
          </cell>
          <cell r="D9" t="str">
            <v>Bh</v>
          </cell>
          <cell r="E9" t="str">
            <v>Rp</v>
          </cell>
          <cell r="F9">
            <v>525</v>
          </cell>
        </row>
        <row r="10">
          <cell r="B10" t="str">
            <v>Besi beton</v>
          </cell>
          <cell r="D10" t="str">
            <v>Kg</v>
          </cell>
          <cell r="E10" t="str">
            <v>Rp</v>
          </cell>
          <cell r="F10">
            <v>5000</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BAHAN (2)"/>
      <sheetName val="ANALISA"/>
      <sheetName val="RAB"/>
      <sheetName val="BACKUP_ARSITEK"/>
      <sheetName val="BACKUP_ATAP "/>
      <sheetName val="ITEM_PEKERJAAN_"/>
      <sheetName val="Sheet1"/>
      <sheetName val="bahan"/>
      <sheetName val="ANALISA "/>
      <sheetName val="HARGA SAT"/>
      <sheetName val="BasicPrice"/>
      <sheetName val="M.Pekerjaan"/>
      <sheetName val="ANALYSIS"/>
      <sheetName val="VOLUME"/>
    </sheetNames>
    <sheetDataSet>
      <sheetData sheetId="0"/>
      <sheetData sheetId="1">
        <row r="15">
          <cell r="F15">
            <v>41500</v>
          </cell>
        </row>
        <row r="20">
          <cell r="F20">
            <v>45000</v>
          </cell>
        </row>
      </sheetData>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sheetName val="BESI"/>
      <sheetName val="BAHAN "/>
      <sheetName val="RAB"/>
      <sheetName val="REKAP"/>
      <sheetName val="REKAP total"/>
      <sheetName val="TERBILANG"/>
      <sheetName val="Sheet1"/>
      <sheetName val="RAB-2"/>
      <sheetName val="Trafo"/>
      <sheetName val="Elekt"/>
      <sheetName val="harga dasar"/>
      <sheetName val="VOLUME"/>
      <sheetName val="bahan"/>
      <sheetName val="ANALYSIS"/>
      <sheetName val="Upah&amp;Harga"/>
      <sheetName val="EK-JAN-2010"/>
    </sheetNames>
    <sheetDataSet>
      <sheetData sheetId="0" refreshError="1"/>
      <sheetData sheetId="1" refreshError="1"/>
      <sheetData sheetId="2" refreshError="1">
        <row r="13">
          <cell r="F13">
            <v>55000</v>
          </cell>
        </row>
        <row r="15">
          <cell r="F15">
            <v>50000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sheetName val="AHSp."/>
      <sheetName val="AHSk."/>
      <sheetName val="AHSbt"/>
      <sheetName val="AHSbj"/>
      <sheetName val="MU"/>
      <sheetName val="Daf 1"/>
      <sheetName val="bahan"/>
      <sheetName val="D.1.7"/>
      <sheetName val="D.1.5"/>
      <sheetName val="D.2.3"/>
      <sheetName val="D.2.2"/>
      <sheetName val="FAKTOR"/>
      <sheetName val="rab me (by owner) "/>
      <sheetName val="BQ (by owner)"/>
      <sheetName val="rab me (fisik)"/>
      <sheetName val="Traf&amp;Genst"/>
      <sheetName val="BQ-E20-02(Rp)"/>
      <sheetName val="ESCON"/>
      <sheetName val="SCHEDULE"/>
      <sheetName val="Sumber Daya"/>
      <sheetName val="data"/>
      <sheetName val="LBK1"/>
      <sheetName val="AHS Marka"/>
      <sheetName val="DAFTAR HARGA"/>
      <sheetName val="Master Edit"/>
      <sheetName val="BOQ"/>
      <sheetName val="BQ-1A"/>
      <sheetName val="A"/>
      <sheetName val="REKAP_ARSITEKTUR."/>
      <sheetName val="H.Satuan"/>
      <sheetName val="Anl"/>
      <sheetName val="16-AC-27JULI"/>
      <sheetName val="harsat"/>
      <sheetName val="pricing"/>
      <sheetName val="REKAP.VOLUME"/>
      <sheetName val="Plumbing"/>
      <sheetName val="공량산출서"/>
      <sheetName val="analysis2"/>
      <sheetName val="basic price"/>
      <sheetName val="NP"/>
      <sheetName val="Material"/>
      <sheetName val="Man Power &amp; Comp"/>
      <sheetName val="Sheet1"/>
      <sheetName val="FINISHING"/>
      <sheetName val="har-sat"/>
      <sheetName val="Analisa"/>
      <sheetName val="Lamp 5A"/>
      <sheetName val="EE-PROP"/>
      <sheetName val="Sat-Rap"/>
      <sheetName val="BasicPrice"/>
      <sheetName val="B _ Norelec"/>
      <sheetName val="S.UPAH"/>
      <sheetName val="A.HARSAT ARS"/>
      <sheetName val="hsd"/>
      <sheetName val="index"/>
      <sheetName val="bill 3.9"/>
      <sheetName val="Anal Alat Type II A"/>
      <sheetName val="Harsat Upah"/>
      <sheetName val="Analisa Harga Satuan"/>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Plaza"/>
      <sheetName val="Sport"/>
      <sheetName val="Jembatan"/>
      <sheetName val="Service"/>
      <sheetName val="Hrg. Sat"/>
      <sheetName val="Ana Beton"/>
      <sheetName val="Dashboard"/>
      <sheetName val="Analisa STR"/>
      <sheetName val="Hrg.Sat"/>
      <sheetName val="HRG BHN"/>
      <sheetName val="AHSbj"/>
      <sheetName val="Hargamat"/>
      <sheetName val="Analisa"/>
      <sheetName val="Daftar Harga"/>
      <sheetName val="Daf 1"/>
      <sheetName val="378TWV1"/>
      <sheetName val="harga"/>
      <sheetName val="bobot"/>
      <sheetName val="HB "/>
      <sheetName val="harsat"/>
      <sheetName val="FINISHING"/>
      <sheetName val="Cover"/>
      <sheetName val="Bahan"/>
      <sheetName val="PileCap"/>
      <sheetName val="An Arsitektur"/>
      <sheetName val="An Struktur"/>
      <sheetName val="Steel-Twr"/>
      <sheetName val="A"/>
      <sheetName val="Foundation"/>
      <sheetName val="rINCIAN"/>
      <sheetName val="KH_Q1_Q2_01"/>
      <sheetName val="beton"/>
      <sheetName val="Bhn"/>
      <sheetName val="D2a"/>
      <sheetName val="D3a"/>
      <sheetName val="D5a"/>
      <sheetName val="D6b"/>
      <sheetName val="DFT BHN"/>
      <sheetName val="Analisa Harga Satuan"/>
      <sheetName val="Har-sat finish"/>
      <sheetName val="hs"/>
      <sheetName val="sw-alat"/>
      <sheetName val="anl-b1"/>
      <sheetName val="anl-b2"/>
      <sheetName val="anl-b3"/>
      <sheetName val="anl-b4 - Tdk Pakai"/>
      <sheetName val="anl-b5"/>
      <sheetName val="anl-b6"/>
      <sheetName val="anl-b8"/>
      <sheetName val="ANALISA PEK.UMUM"/>
      <sheetName val="DATA"/>
      <sheetName val="UPAH"/>
      <sheetName val="ANALISA KONST BTN"/>
      <sheetName val="RAB JALUR TEMILING "/>
      <sheetName val="meth hsl nego"/>
      <sheetName val="LAM-22"/>
      <sheetName val="HSD"/>
      <sheetName val="MPU"/>
      <sheetName val="URAI"/>
      <sheetName val="satbahu"/>
      <sheetName val="Meto"/>
      <sheetName val="ANALIS WIL 1"/>
      <sheetName val="tabel"/>
      <sheetName val="Hrg_FU"/>
      <sheetName val="Hrg Sat"/>
      <sheetName val="alat"/>
      <sheetName val="Currency"/>
      <sheetName val="D7"/>
      <sheetName val="hrg-sat.pek"/>
      <sheetName val="AHSrutin"/>
      <sheetName val="BQ-E20-02(Rp)"/>
      <sheetName val="Bangunan Utama"/>
      <sheetName val="analisa.K"/>
      <sheetName val="upah.bahan.alat"/>
      <sheetName val="daftarkuantitas"/>
      <sheetName val="Unit-P"/>
      <sheetName val="61004"/>
      <sheetName val="61005"/>
      <sheetName val="61006"/>
      <sheetName val="61007"/>
      <sheetName val="61008"/>
      <sheetName val="BoQ-Gen"/>
      <sheetName val="BREAKSCD"/>
      <sheetName val="Dash"/>
      <sheetName val="Sat_Bahu"/>
      <sheetName val="UP_an"/>
      <sheetName val="DATA-BOQ"/>
      <sheetName val="AHS"/>
      <sheetName val="4-Basic Price"/>
      <sheetName val="BOQ"/>
      <sheetName val="divI"/>
      <sheetName val="divII"/>
      <sheetName val="daftar kuantitas"/>
      <sheetName val="Consumable"/>
      <sheetName val="Equipment"/>
      <sheetName val="Basic Price"/>
      <sheetName val="Labor"/>
      <sheetName val="Daf-Har-Pening"/>
      <sheetName val="Rab"/>
      <sheetName val="RAB2"/>
      <sheetName val="Analis"/>
      <sheetName val="RKAP1"/>
      <sheetName val="RKAP2"/>
      <sheetName val="5-ALAT(1)"/>
      <sheetName val="CH"/>
      <sheetName val="Kuantitas"/>
      <sheetName val="Srt(2)"/>
      <sheetName val="Analisa 2"/>
      <sheetName val="Format KOLOM &amp; BALOK"/>
      <sheetName val="Daf-harga"/>
      <sheetName val="Rekapitulasi"/>
      <sheetName val="Upah Bahan"/>
      <sheetName val="UPAH BAHAN "/>
      <sheetName val="RAB RIIL kayu"/>
      <sheetName val="div-5"/>
      <sheetName val="Sat~Bahu"/>
      <sheetName val="Kuantitas &amp; Harga"/>
      <sheetName val="Mobilisasi"/>
      <sheetName val="DIV.1"/>
      <sheetName val="Breakdown"/>
      <sheetName val="CCO Pnylhn"/>
      <sheetName val="SB"/>
      <sheetName val="Hrg__Sat"/>
      <sheetName val="Ana_Beton"/>
      <sheetName val="Analisa_STR"/>
      <sheetName val="Hrg_Sat"/>
      <sheetName val="Sheet15"/>
      <sheetName val="GAMBES"/>
      <sheetName val="GONGGANG"/>
      <sheetName val="PUCANG"/>
      <sheetName val="Harga Bahan &amp; Upah "/>
      <sheetName val="bau"/>
      <sheetName val="GAJI"/>
      <sheetName val="Analisa Quarry"/>
      <sheetName val="Daftar Upah"/>
      <sheetName val="KH-Q1,Q2,01"/>
      <sheetName val="Harga Satuan"/>
      <sheetName val="Daftar Harga Bahan"/>
      <sheetName val="Daftar Harga Material"/>
      <sheetName val="BAG-2"/>
      <sheetName val="BQ"/>
      <sheetName val="hsp-STR-ARS"/>
      <sheetName val="FORM X COST"/>
      <sheetName val="bahan+upah"/>
      <sheetName val="Hrg__Sat2"/>
      <sheetName val="Ana_Beton2"/>
      <sheetName val="Analisa_STR2"/>
      <sheetName val="Hrg_Sat2"/>
      <sheetName val="Daftar_Harga1"/>
      <sheetName val="Daftar_Harga_Material1"/>
      <sheetName val="HRG_BHN1"/>
      <sheetName val="Harga_Satuan1"/>
      <sheetName val="Analisa_Harga_Satuan1"/>
      <sheetName val="Daftar_Harga_Bahan1"/>
      <sheetName val="Daftar_Upah1"/>
      <sheetName val="Hrg__Sat1"/>
      <sheetName val="Ana_Beton1"/>
      <sheetName val="Analisa_STR1"/>
      <sheetName val="Hrg_Sat1"/>
      <sheetName val="Daftar_Harga"/>
      <sheetName val="Daftar_Harga_Material"/>
      <sheetName val="HRG_BHN"/>
      <sheetName val="Harga_Satuan"/>
      <sheetName val="Analisa_Harga_Satuan"/>
      <sheetName val="Daftar_Harga_Bahan"/>
      <sheetName val="Daftar_Upah"/>
      <sheetName val="Bill No 6 Koord &amp; Attendance"/>
      <sheetName val="RAP"/>
      <sheetName val="Rekap Direct Cost"/>
      <sheetName val="Bahan-Upah 08"/>
      <sheetName val="Ana PasBatu 7.4"/>
      <sheetName val="TOWN"/>
      <sheetName val="By"/>
      <sheetName val="note"/>
      <sheetName val="anal"/>
      <sheetName val="Sheet1"/>
      <sheetName val="DAF-5"/>
      <sheetName val="an.mek"/>
      <sheetName val="an.lstrk"/>
      <sheetName val="Harsat Bahan"/>
      <sheetName val="Harsat Upah"/>
      <sheetName val="Hrg__Sat3"/>
      <sheetName val="Ana_Beton3"/>
      <sheetName val="Analisa_STR3"/>
      <sheetName val="Hrg_Sat3"/>
      <sheetName val="Daftar_Harga2"/>
      <sheetName val="Daftar_Harga_Material2"/>
      <sheetName val="HRG_BHN2"/>
      <sheetName val="Harga_Satuan2"/>
      <sheetName val="Analisa_Harga_Satuan2"/>
      <sheetName val="Daftar_Harga_Bahan2"/>
      <sheetName val="Daftar_Upah2"/>
      <sheetName val="Hrg__Sat4"/>
      <sheetName val="Ana_Beton4"/>
      <sheetName val="Analisa_STR4"/>
      <sheetName val="Hrg_Sat4"/>
      <sheetName val="Daftar_Harga3"/>
      <sheetName val="Daftar_Harga_Material3"/>
      <sheetName val="HRG_BHN3"/>
      <sheetName val="Harga_Satuan3"/>
      <sheetName val="Analisa_Harga_Satuan3"/>
      <sheetName val="Daftar_Harga_Bahan3"/>
      <sheetName val="Daftar_Upah3"/>
      <sheetName val="Penjumlahan"/>
      <sheetName val="HSatuan"/>
      <sheetName val="BAHAN (2)"/>
      <sheetName val="Basic"/>
      <sheetName val="Divisi 7"/>
      <sheetName val="Quarry"/>
      <sheetName val="upah_borong"/>
      <sheetName val="satuan_pek"/>
      <sheetName val="Anal-1"/>
      <sheetName val="hrg uph+bhn"/>
      <sheetName val="H.Satuan"/>
      <sheetName val="upah-bahan satker_revisi"/>
      <sheetName val="ANHAS"/>
      <sheetName val="BYALAT"/>
      <sheetName val="HSDALAT"/>
      <sheetName val="sla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rva-s"/>
      <sheetName val="dashboard"/>
      <sheetName val="Rekap Total"/>
      <sheetName val="prelim"/>
      <sheetName val="Rekap"/>
      <sheetName val="BQ"/>
      <sheetName val="ana-str"/>
      <sheetName val="ana-prelim"/>
      <sheetName val="hs-str"/>
      <sheetName val="hsp-STR-ARS"/>
      <sheetName val="Ratio"/>
      <sheetName val="Luas"/>
      <sheetName val="hsp_STR_ARS"/>
      <sheetName val="Material"/>
      <sheetName val="Sat Bahan"/>
      <sheetName val="Sat Alat"/>
      <sheetName val="Sat Upah"/>
      <sheetName val="Analisa &amp; Upah"/>
      <sheetName val="harsat"/>
      <sheetName val="RESUME"/>
      <sheetName val="BILL OF QUANTITY"/>
      <sheetName val="harga"/>
      <sheetName val="MON_OH"/>
      <sheetName val="Data"/>
      <sheetName val="Analisa Harga"/>
      <sheetName val="Analisa"/>
      <sheetName val="CH"/>
      <sheetName val="Als Struk"/>
      <sheetName val="hs_str"/>
      <sheetName val="H.Satuan"/>
      <sheetName val="Analisa STR"/>
      <sheetName val="HARSAT-lain"/>
      <sheetName val="HARSAT-tanah"/>
      <sheetName val="PRICE"/>
      <sheetName val="STRUKTUR"/>
      <sheetName val="ARSITEKTUR"/>
      <sheetName val="FLAF&amp;PARTSI"/>
      <sheetName val="1.Neo_pbersih-lap"/>
      <sheetName val="Harga Satuan"/>
      <sheetName val="anal"/>
      <sheetName val="besi"/>
      <sheetName val="Hargamat"/>
      <sheetName val="SatDas"/>
      <sheetName val="bahan"/>
      <sheetName val="Upah"/>
      <sheetName val="Ahs.Pipa"/>
      <sheetName val="Ahs.Peralatan"/>
      <sheetName val="SELISIH HARGA"/>
      <sheetName val="Anl"/>
      <sheetName val="Harga Material"/>
      <sheetName val="Hsat Matr"/>
      <sheetName val="HS Bhn"/>
      <sheetName val="FAK"/>
      <sheetName val="H-BHN"/>
      <sheetName val="PRELI-CAP"/>
      <sheetName val="ANALIS"/>
      <sheetName val="Summary"/>
      <sheetName val="GUARD"/>
      <sheetName val="F"/>
      <sheetName val="INRASTRUCTURE"/>
      <sheetName val="Sheet1"/>
      <sheetName val="Bill of Qty"/>
      <sheetName val="Bill rekap"/>
      <sheetName val="Harsat Bahan"/>
      <sheetName val="Harsat Upah"/>
      <sheetName val="PROTECTION "/>
      <sheetName val="Rekap_Total"/>
      <sheetName val="Analisa_STR"/>
      <sheetName val="Alat"/>
      <sheetName val="Cover"/>
      <sheetName val="Podium-sub"/>
      <sheetName val="ref"/>
      <sheetName val="UMUM"/>
      <sheetName val="An H.Sat Pek.Ut"/>
      <sheetName val="BQ_Tenis"/>
      <sheetName val="BOQ_Aula"/>
      <sheetName val="note"/>
      <sheetName val="DAF-5"/>
      <sheetName val="INDEKS"/>
      <sheetName val="JABATAN"/>
      <sheetName val="Sheet3"/>
      <sheetName val="Manpower"/>
      <sheetName val="Equipt,Tools&amp;Cons"/>
      <sheetName val="BYALAT"/>
      <sheetName val="HSDALAT"/>
      <sheetName val="HSDMAT"/>
      <sheetName val="O&amp;O-Alat"/>
      <sheetName val="Analisa Sat"/>
      <sheetName val="Rekapitulasi"/>
      <sheetName val="AHS - Riel"/>
      <sheetName val="Sheet15"/>
      <sheetName val="JOB'S"/>
      <sheetName val="Format KOLOM &amp; BALOK"/>
      <sheetName val="Daf 1"/>
      <sheetName val="SATPEK PIPA"/>
      <sheetName val="SAT UPH BHN"/>
      <sheetName val="DAF-BAHAN"/>
      <sheetName val="DAF-UPAH"/>
      <sheetName val="ANALISA SATUAN PEKERJAAN"/>
      <sheetName val="Short Circuit Level (2)"/>
      <sheetName val="Upah_Bahan"/>
      <sheetName val="I-KAMAR"/>
      <sheetName val="Analisa Harga Satuan"/>
      <sheetName val="PileCap"/>
      <sheetName val="juni"/>
      <sheetName val="Pipe"/>
      <sheetName val="Bill No 6 Koord &amp; Attendance"/>
      <sheetName val="rab"/>
      <sheetName val="HIT-PLAT"/>
      <sheetName val="HIT-PONDASI"/>
      <sheetName val="HIT-BESI.SLOOFDAN BALOK GD.A"/>
      <sheetName val="HIT-DINDING"/>
      <sheetName val="Det Str BT"/>
      <sheetName val="Rincian"/>
      <sheetName val="HIT-BESI.SLOOF"/>
      <sheetName val="HIT-BALOK "/>
      <sheetName val="HIT-BETON"/>
      <sheetName val="Tabel Berat"/>
      <sheetName val="Bahan-Upah 08"/>
      <sheetName val="Bill-2"/>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Daftar Harga Material"/>
      <sheetName val="Traf&amp;Genst"/>
      <sheetName val="Sub"/>
      <sheetName val="Daftar Harga"/>
      <sheetName val="Daftar Upah"/>
      <sheetName val=""/>
      <sheetName val="Harga dasr pek Betn"/>
      <sheetName val="Komponen"/>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Vender"/>
      <sheetName val="Analisa 1"/>
      <sheetName val="HARGA SAT KAMAL"/>
      <sheetName val="boq"/>
      <sheetName val="Harga Bahan &amp; Upah"/>
      <sheetName val="Rekap analis"/>
      <sheetName val="bhn,upah,alat"/>
      <sheetName val="Ans Kom Precast"/>
      <sheetName val="satuan_pek"/>
      <sheetName val="BQ-Tenis"/>
      <sheetName val="DAF-7"/>
      <sheetName val="Sat~Bahu"/>
      <sheetName val="Form 1"/>
      <sheetName val="H_Satuan"/>
      <sheetName val="I_KAMAR"/>
      <sheetName val="Fill this out first..."/>
      <sheetName val="B.T"/>
      <sheetName val="Data Parameter"/>
      <sheetName val="Harga Dasar"/>
      <sheetName val="HS"/>
      <sheetName val="BHN"/>
      <sheetName val="Volume Aspal"/>
      <sheetName val="Volume PrimeCoat"/>
      <sheetName val="hrgsat"/>
      <sheetName val="Rek Alat"/>
      <sheetName val="ANALISA MPU"/>
      <sheetName val="anaUTama"/>
      <sheetName val="Uph+bahan"/>
      <sheetName val="backup"/>
      <sheetName val="Sat Das"/>
      <sheetName val="LAL - PASAR PAGI "/>
      <sheetName val="4-Basic Price"/>
      <sheetName val="DASAR"/>
      <sheetName val="Analisa 2"/>
      <sheetName val="Sat_Bahu"/>
      <sheetName val="ANALISA PEK.UMUM"/>
      <sheetName val="Harga Satuan Bahan"/>
      <sheetName val="UPAH DAN BAHAN"/>
      <sheetName val="harga bahan"/>
      <sheetName val="7"/>
      <sheetName val="ANALIS WIL 1"/>
      <sheetName val="Daf.Harga-Upah"/>
      <sheetName val="hrg-dsr"/>
      <sheetName val="DU-5"/>
      <sheetName val="Database SK"/>
      <sheetName val="Upah&amp;Bahan"/>
      <sheetName val="upah,bhn,alt"/>
      <sheetName val="rab KRAN UMUM"/>
      <sheetName val="rab PMA"/>
      <sheetName val="Analisa K"/>
      <sheetName val="Lamp-4 Sat-Das"/>
      <sheetName val="Lamp-4 Analisa"/>
      <sheetName val="D4"/>
      <sheetName val="D6"/>
      <sheetName val="D7"/>
      <sheetName val="hrg bhn"/>
      <sheetName val="D.1.7"/>
      <sheetName val="D.1.5"/>
      <sheetName val="D.2.3"/>
      <sheetName val="D.2.2"/>
      <sheetName val="Agregat Halus &amp; Kasar"/>
    </sheetNames>
    <sheetDataSet>
      <sheetData sheetId="0" refreshError="1"/>
      <sheetData sheetId="1" refreshError="1"/>
      <sheetData sheetId="2" refreshError="1"/>
      <sheetData sheetId="3"/>
      <sheetData sheetId="4" refreshError="1"/>
      <sheetData sheetId="5">
        <row r="37">
          <cell r="N37">
            <v>1</v>
          </cell>
        </row>
      </sheetData>
      <sheetData sheetId="6" refreshError="1"/>
      <sheetData sheetId="7" refreshError="1"/>
      <sheetData sheetId="8"/>
      <sheetData sheetId="9" refreshError="1">
        <row r="37">
          <cell r="N37">
            <v>1</v>
          </cell>
        </row>
      </sheetData>
      <sheetData sheetId="10" refreshError="1"/>
      <sheetData sheetId="11" refreshError="1"/>
      <sheetData sheetId="12">
        <row r="37">
          <cell r="N37">
            <v>1</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BILANG"/>
      <sheetName val="REKAP"/>
      <sheetName val="rab"/>
      <sheetName val="Sheet2"/>
      <sheetName val="harga satuan 02"/>
      <sheetName val="ANalisa 02"/>
      <sheetName val="Bahan 02"/>
      <sheetName val="Harga Satuan"/>
      <sheetName val="lap"/>
      <sheetName val="ANalisa "/>
      <sheetName val="Bahan"/>
      <sheetName val="VK ARS"/>
      <sheetName val="ARS D"/>
      <sheetName val="vol.str febri"/>
      <sheetName val="Vol. Besi"/>
      <sheetName val="BACKUP VOL  ARS&amp;STR"/>
      <sheetName val="Sheet3"/>
      <sheetName val="BGN_VOL_STR"/>
      <sheetName val="VOL LAND REV"/>
      <sheetName val="VOL ARSITEK(induk)"/>
      <sheetName val="Vol. Besi Bg Pendukung"/>
      <sheetName val="Vol. Baja"/>
      <sheetName val="PENDUKUNG"/>
      <sheetName val="VOL STRUKTUR (INDUK)"/>
      <sheetName val="VOL ARSITEK(los)"/>
      <sheetName val="VOL STRUKTUR(los)"/>
      <sheetName val="Sheet1"/>
      <sheetName val="Analisa"/>
      <sheetName val="HARSAT"/>
      <sheetName val="ANalat"/>
      <sheetName val="Det Str BT"/>
      <sheetName val="5-ALAT(1)"/>
      <sheetName val="4-Basic Price"/>
      <sheetName val="H Satu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48">
          <cell r="B48" t="str">
            <v>Rabat bawah pondasi footplat tebal = 100 mm (1 pc : 3 ps : 5 kr)</v>
          </cell>
          <cell r="K48">
            <v>0.28799999999999998</v>
          </cell>
          <cell r="L48">
            <v>1</v>
          </cell>
          <cell r="M48">
            <v>0.28799999999999998</v>
          </cell>
          <cell r="N48" t="str">
            <v>m3</v>
          </cell>
        </row>
        <row r="49">
          <cell r="B49" t="str">
            <v>Urug pasir bawah pondasi footplat, tebal = 100 mm</v>
          </cell>
          <cell r="H49">
            <v>0.28799999999999998</v>
          </cell>
          <cell r="I49">
            <v>1</v>
          </cell>
          <cell r="J49">
            <v>0.28799999999999998</v>
          </cell>
        </row>
        <row r="51">
          <cell r="B51" t="str">
            <v>Rabat beton bawah lantai groundtank, t = 100 mm (1 pc : 3 ps : 5 kr)</v>
          </cell>
          <cell r="K51">
            <v>0.78725000000000012</v>
          </cell>
          <cell r="L51">
            <v>1</v>
          </cell>
          <cell r="M51">
            <v>0.78725000000000012</v>
          </cell>
          <cell r="N51" t="str">
            <v>m3</v>
          </cell>
        </row>
        <row r="52">
          <cell r="B52" t="str">
            <v>Urug pasir bawah groundtank tebal 100 mm</v>
          </cell>
          <cell r="H52">
            <v>0.78725000000000012</v>
          </cell>
          <cell r="I52">
            <v>1</v>
          </cell>
          <cell r="J52">
            <v>0.78725000000000012</v>
          </cell>
        </row>
        <row r="54">
          <cell r="B54" t="str">
            <v>Footplat F1  1000 x 1000 mm, mutu beton f'c 25 MPa</v>
          </cell>
          <cell r="K54">
            <v>0.5625</v>
          </cell>
          <cell r="L54">
            <v>1</v>
          </cell>
          <cell r="M54">
            <v>0.5625</v>
          </cell>
          <cell r="N54" t="str">
            <v>m3</v>
          </cell>
        </row>
        <row r="55">
          <cell r="E55">
            <v>1</v>
          </cell>
          <cell r="F55">
            <v>1</v>
          </cell>
          <cell r="G55">
            <v>0.25</v>
          </cell>
          <cell r="H55">
            <v>0.25</v>
          </cell>
          <cell r="I55">
            <v>2</v>
          </cell>
          <cell r="J55">
            <v>0.5</v>
          </cell>
        </row>
        <row r="56">
          <cell r="E56">
            <v>1</v>
          </cell>
          <cell r="F56">
            <v>1</v>
          </cell>
          <cell r="G56">
            <v>0.05</v>
          </cell>
          <cell r="H56">
            <v>3.125E-2</v>
          </cell>
          <cell r="I56">
            <v>2</v>
          </cell>
          <cell r="J56">
            <v>6.25E-2</v>
          </cell>
        </row>
        <row r="57">
          <cell r="F57">
            <v>0.25</v>
          </cell>
        </row>
        <row r="59">
          <cell r="B59" t="str">
            <v>Kolom K1 - 250x250 mm, mutu beton f'c 25 MPa</v>
          </cell>
          <cell r="K59">
            <v>1.6</v>
          </cell>
          <cell r="L59">
            <v>1</v>
          </cell>
          <cell r="M59">
            <v>1.6</v>
          </cell>
          <cell r="N59" t="str">
            <v>m3</v>
          </cell>
        </row>
        <row r="60">
          <cell r="E60">
            <v>0.25</v>
          </cell>
          <cell r="F60">
            <v>0.25</v>
          </cell>
          <cell r="G60">
            <v>6.4</v>
          </cell>
          <cell r="H60">
            <v>0.4</v>
          </cell>
          <cell r="I60">
            <v>4</v>
          </cell>
          <cell r="J60">
            <v>1.6</v>
          </cell>
        </row>
        <row r="62">
          <cell r="B62" t="str">
            <v>Sloof S1 - 200x200 mm, mutu beton f'c 25 MPa</v>
          </cell>
          <cell r="K62">
            <v>0.52</v>
          </cell>
          <cell r="L62">
            <v>1</v>
          </cell>
          <cell r="M62">
            <v>0.52</v>
          </cell>
          <cell r="N62" t="str">
            <v>m3</v>
          </cell>
        </row>
        <row r="63">
          <cell r="E63">
            <v>3.75</v>
          </cell>
          <cell r="F63">
            <v>0.2</v>
          </cell>
          <cell r="G63">
            <v>0.2</v>
          </cell>
          <cell r="H63">
            <v>0.15000000000000002</v>
          </cell>
          <cell r="I63">
            <v>2</v>
          </cell>
          <cell r="J63">
            <v>0.30000000000000004</v>
          </cell>
        </row>
        <row r="64">
          <cell r="E64">
            <v>2.75</v>
          </cell>
          <cell r="F64">
            <v>0.2</v>
          </cell>
          <cell r="G64">
            <v>0.2</v>
          </cell>
          <cell r="H64">
            <v>0.11000000000000001</v>
          </cell>
          <cell r="I64">
            <v>2</v>
          </cell>
          <cell r="J64">
            <v>0.22000000000000003</v>
          </cell>
        </row>
        <row r="66">
          <cell r="B66" t="str">
            <v>Balok B1 - 200x300 mm, mutu beton f'c 25 MPa</v>
          </cell>
          <cell r="K66">
            <v>0.78</v>
          </cell>
          <cell r="L66">
            <v>1</v>
          </cell>
          <cell r="M66">
            <v>0.78</v>
          </cell>
          <cell r="N66" t="str">
            <v>m3</v>
          </cell>
        </row>
        <row r="67">
          <cell r="E67">
            <v>3.75</v>
          </cell>
          <cell r="F67">
            <v>0.2</v>
          </cell>
          <cell r="G67">
            <v>0.3</v>
          </cell>
          <cell r="H67">
            <v>0.22499999999999998</v>
          </cell>
          <cell r="I67">
            <v>2</v>
          </cell>
          <cell r="J67">
            <v>0.44999999999999996</v>
          </cell>
        </row>
        <row r="68">
          <cell r="E68">
            <v>2.75</v>
          </cell>
          <cell r="F68">
            <v>0.2</v>
          </cell>
          <cell r="G68">
            <v>0.3</v>
          </cell>
          <cell r="H68">
            <v>0.16500000000000001</v>
          </cell>
          <cell r="I68">
            <v>2</v>
          </cell>
          <cell r="J68">
            <v>0.33</v>
          </cell>
        </row>
        <row r="70">
          <cell r="B70" t="str">
            <v>Balok B2 - 200x300 mm, mutu beton f'c 25 MPa</v>
          </cell>
          <cell r="K70">
            <v>0.36240000000000006</v>
          </cell>
          <cell r="L70">
            <v>1</v>
          </cell>
          <cell r="M70">
            <v>0.36240000000000006</v>
          </cell>
          <cell r="N70" t="str">
            <v>m3</v>
          </cell>
        </row>
        <row r="71">
          <cell r="E71">
            <v>0.755</v>
          </cell>
          <cell r="F71">
            <v>0.2</v>
          </cell>
          <cell r="G71">
            <v>0.3</v>
          </cell>
          <cell r="H71">
            <v>4.5300000000000007E-2</v>
          </cell>
          <cell r="I71">
            <v>8</v>
          </cell>
          <cell r="J71">
            <v>0.36240000000000006</v>
          </cell>
        </row>
        <row r="73">
          <cell r="B73" t="str">
            <v>Balok L1 - 120x750 mm, mutu beton f'c 25 MPa</v>
          </cell>
          <cell r="K73">
            <v>1.716</v>
          </cell>
          <cell r="L73">
            <v>1</v>
          </cell>
          <cell r="M73">
            <v>1.716</v>
          </cell>
          <cell r="N73" t="str">
            <v>m3</v>
          </cell>
        </row>
        <row r="74">
          <cell r="E74">
            <v>6</v>
          </cell>
          <cell r="F74">
            <v>0.12</v>
          </cell>
          <cell r="G74">
            <v>0.65</v>
          </cell>
          <cell r="H74">
            <v>0.46799999999999997</v>
          </cell>
          <cell r="I74">
            <v>2</v>
          </cell>
          <cell r="J74">
            <v>0.93599999999999994</v>
          </cell>
        </row>
        <row r="75">
          <cell r="E75">
            <v>5</v>
          </cell>
          <cell r="F75">
            <v>0.12</v>
          </cell>
          <cell r="G75">
            <v>0.65</v>
          </cell>
          <cell r="H75">
            <v>0.39</v>
          </cell>
          <cell r="I75">
            <v>2</v>
          </cell>
          <cell r="J75">
            <v>0.78</v>
          </cell>
        </row>
        <row r="77">
          <cell r="B77" t="str">
            <v>Plat lantai beton tebal : 350 mm, mutu beton f'c 25 Mpa - Groundtank</v>
          </cell>
          <cell r="K77">
            <v>4.7407499999999994</v>
          </cell>
          <cell r="L77">
            <v>1</v>
          </cell>
          <cell r="M77">
            <v>4.7407499999999994</v>
          </cell>
          <cell r="N77" t="str">
            <v>m3</v>
          </cell>
        </row>
        <row r="78">
          <cell r="E78">
            <v>3.15</v>
          </cell>
          <cell r="F78">
            <v>2.15</v>
          </cell>
          <cell r="G78">
            <v>0.35</v>
          </cell>
          <cell r="H78">
            <v>2.3703749999999997</v>
          </cell>
          <cell r="I78">
            <v>2</v>
          </cell>
          <cell r="J78">
            <v>4.7407499999999994</v>
          </cell>
        </row>
        <row r="80">
          <cell r="B80" t="str">
            <v>Dinding beton tebal : 200 mm, mutu beton f'c 25 Mpa - Groundtank</v>
          </cell>
          <cell r="K80">
            <v>4.9000000000000004</v>
          </cell>
          <cell r="L80">
            <v>1</v>
          </cell>
          <cell r="M80">
            <v>4.9000000000000004</v>
          </cell>
          <cell r="N80" t="str">
            <v>m3</v>
          </cell>
        </row>
        <row r="81">
          <cell r="E81">
            <v>2.15</v>
          </cell>
          <cell r="F81">
            <v>2.5</v>
          </cell>
          <cell r="G81">
            <v>0.2</v>
          </cell>
          <cell r="H81">
            <v>1.075</v>
          </cell>
          <cell r="I81">
            <v>2</v>
          </cell>
          <cell r="J81">
            <v>2.15</v>
          </cell>
        </row>
        <row r="82">
          <cell r="E82">
            <v>2.75</v>
          </cell>
          <cell r="F82">
            <v>2.5</v>
          </cell>
          <cell r="G82">
            <v>0.2</v>
          </cell>
          <cell r="H82">
            <v>1.375</v>
          </cell>
          <cell r="I82">
            <v>2</v>
          </cell>
          <cell r="J82">
            <v>2.75</v>
          </cell>
        </row>
        <row r="84">
          <cell r="B84" t="str">
            <v>Plat A1 tebal 120 mm, mutu beton f'c 25 MPa</v>
          </cell>
          <cell r="K84">
            <v>0.85737600000000003</v>
          </cell>
          <cell r="L84">
            <v>1</v>
          </cell>
          <cell r="M84">
            <v>0.85737600000000003</v>
          </cell>
          <cell r="N84" t="str">
            <v>m3</v>
          </cell>
        </row>
        <row r="85">
          <cell r="E85">
            <v>0.78</v>
          </cell>
          <cell r="F85">
            <v>0.78</v>
          </cell>
          <cell r="G85">
            <v>0.12</v>
          </cell>
          <cell r="H85">
            <v>7.3008000000000003E-2</v>
          </cell>
          <cell r="I85">
            <v>2</v>
          </cell>
          <cell r="J85">
            <v>0.14601600000000001</v>
          </cell>
        </row>
        <row r="86">
          <cell r="E86">
            <v>3.8</v>
          </cell>
          <cell r="F86">
            <v>0.78</v>
          </cell>
          <cell r="G86">
            <v>0.12</v>
          </cell>
          <cell r="H86">
            <v>0.35568</v>
          </cell>
          <cell r="I86">
            <v>2</v>
          </cell>
          <cell r="J86">
            <v>0.71135999999999999</v>
          </cell>
        </row>
        <row r="87">
          <cell r="E87">
            <v>2.8</v>
          </cell>
          <cell r="F87">
            <v>0.78</v>
          </cell>
          <cell r="G87">
            <v>0.12</v>
          </cell>
          <cell r="H87">
            <v>0.26207999999999998</v>
          </cell>
          <cell r="I87">
            <v>2</v>
          </cell>
          <cell r="J87">
            <v>0.52415999999999996</v>
          </cell>
        </row>
        <row r="88">
          <cell r="E88">
            <v>3.8</v>
          </cell>
          <cell r="F88">
            <v>2.8</v>
          </cell>
          <cell r="G88">
            <v>0.12</v>
          </cell>
          <cell r="H88">
            <v>1.2767999999999997</v>
          </cell>
          <cell r="I88">
            <v>1</v>
          </cell>
          <cell r="J88">
            <v>1.2767999999999997</v>
          </cell>
        </row>
        <row r="90">
          <cell r="B90" t="str">
            <v>Plat A2 tebal 150 mm, mutu beton f'c 25 Mpa - Penutup ground tank</v>
          </cell>
          <cell r="K90">
            <v>1.0158749999999999</v>
          </cell>
          <cell r="L90">
            <v>1</v>
          </cell>
          <cell r="M90">
            <v>1.0158749999999999</v>
          </cell>
          <cell r="N90" t="str">
            <v>m3</v>
          </cell>
        </row>
        <row r="91">
          <cell r="E91">
            <v>3.15</v>
          </cell>
          <cell r="F91">
            <v>2.15</v>
          </cell>
          <cell r="G91">
            <v>0.15</v>
          </cell>
          <cell r="H91">
            <v>1.0158749999999999</v>
          </cell>
          <cell r="I91">
            <v>1</v>
          </cell>
          <cell r="J91">
            <v>1.0158749999999999</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sheetName val="HPS"/>
      <sheetName val="rekapitulasi....."/>
      <sheetName val="rekapitulasi"/>
      <sheetName val="wudhu-hlmn"/>
      <sheetName val="persiapan"/>
      <sheetName val="makan"/>
      <sheetName val="asputera"/>
      <sheetName val="asputeri"/>
      <sheetName val="messdosen"/>
      <sheetName val="kelas"/>
      <sheetName val="administrasi"/>
      <sheetName val="rubiono"/>
      <sheetName val="index"/>
      <sheetName val="hsd"/>
      <sheetName val="faktor"/>
      <sheetName val="Analisa HS"/>
      <sheetName val="SITE-E"/>
      <sheetName val="Pendahuluan"/>
      <sheetName val="Anls"/>
      <sheetName val="ES-aLL"/>
      <sheetName val="DAF-2"/>
      <sheetName val="AHSP"/>
      <sheetName val="harsat"/>
      <sheetName val="JOB'S"/>
      <sheetName val="BAHAN"/>
      <sheetName val="alat"/>
      <sheetName val="anal_hs"/>
      <sheetName val="info"/>
      <sheetName val="rekap"/>
      <sheetName val="upah"/>
      <sheetName val="WF "/>
      <sheetName val="Isolasi Luar Dalam"/>
      <sheetName val="Isolasi Luar"/>
      <sheetName val="EK-JAN-08"/>
      <sheetName val="RAB"/>
      <sheetName val="HARGA SATUAN"/>
      <sheetName val="H.Satuan"/>
      <sheetName val="ANalat"/>
      <sheetName val="Terbilang"/>
      <sheetName val="UPAH-BHN (2)"/>
      <sheetName val="A"/>
      <sheetName val="A+Supl."/>
      <sheetName val="7"/>
      <sheetName val="BasicPrice"/>
      <sheetName val="Harga Bahan &amp; Upah"/>
      <sheetName val="Analis Kusen 1 ESKALASI"/>
      <sheetName val="hrg sat"/>
      <sheetName val="HARGA"/>
      <sheetName val="analis"/>
      <sheetName val="Data"/>
      <sheetName val="Anal Alat Type II A"/>
      <sheetName val="bill 3.9"/>
      <sheetName val="rekapitulasi_____"/>
      <sheetName val="Daftar Harga"/>
      <sheetName val="Daftar Upah"/>
      <sheetName val="B.T"/>
      <sheetName val="Rab.str"/>
      <sheetName val="Ars"/>
      <sheetName val="Rkp.me"/>
      <sheetName val="luasan"/>
      <sheetName val="RAB ME"/>
      <sheetName val="Bgn Pnj"/>
      <sheetName val="Sdev"/>
      <sheetName val="04.RAB LAN (2)"/>
      <sheetName val="edo"/>
      <sheetName val="it.str"/>
      <sheetName val="itung.ars"/>
      <sheetName val="pt.jdl"/>
      <sheetName val="Rekap.str"/>
      <sheetName val="Rab&amp;pcg"/>
      <sheetName val="Rab&amp;spl"/>
      <sheetName val="Upah.BBangunan.Skdau"/>
      <sheetName val="Sheet1"/>
      <sheetName val="Sheet2"/>
      <sheetName val="Sheet3"/>
      <sheetName val="Anl"/>
      <sheetName val="anaUTama"/>
      <sheetName val="Grading Tahap 1"/>
      <sheetName val="BQ-E20-02(Rp)"/>
      <sheetName val="DaftarHarga"/>
      <sheetName val="Analisa STR"/>
      <sheetName val="DAF-1"/>
      <sheetName val="AHSbj"/>
    </sheetNames>
    <sheetDataSet>
      <sheetData sheetId="0" refreshError="1">
        <row r="23">
          <cell r="F23">
            <v>185663</v>
          </cell>
        </row>
        <row r="34">
          <cell r="F34">
            <v>18500</v>
          </cell>
        </row>
        <row r="40">
          <cell r="F40">
            <v>1500</v>
          </cell>
        </row>
        <row r="70">
          <cell r="F70">
            <v>36500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2)"/>
      <sheetName val="REKAP (2)"/>
      <sheetName val="WESI"/>
      <sheetName val="BESI"/>
      <sheetName val="ANALISA"/>
      <sheetName val="BACKUP VOL  ARS&amp;STR"/>
      <sheetName val="BAHAN"/>
      <sheetName val="TERBILANG"/>
      <sheetName val="BAHAN (2)"/>
      <sheetName val="volume_atap"/>
      <sheetName val="RAB"/>
      <sheetName val="A"/>
      <sheetName val="GRAND RCPT"/>
      <sheetName val="upah dan bahan"/>
      <sheetName val="Bang Ut BoQ"/>
      <sheetName val="LANDSCPE BoQ"/>
      <sheetName val="EK-JAN-2010"/>
      <sheetName val="BQ"/>
      <sheetName val="hsp-STR-ARS"/>
      <sheetName val="5-ALAT(1)"/>
      <sheetName val="VK ARS"/>
      <sheetName val="HIT-BALOK "/>
      <sheetName val="HIT-BETON"/>
    </sheetNames>
    <sheetDataSet>
      <sheetData sheetId="0"/>
      <sheetData sheetId="1"/>
      <sheetData sheetId="2"/>
      <sheetData sheetId="3"/>
      <sheetData sheetId="4"/>
      <sheetData sheetId="5"/>
      <sheetData sheetId="6"/>
      <sheetData sheetId="7"/>
      <sheetData sheetId="8">
        <row r="171">
          <cell r="F171">
            <v>7590</v>
          </cell>
        </row>
      </sheetData>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atuan"/>
      <sheetName val="BILL"/>
      <sheetName val="BQrinci"/>
      <sheetName val="analvol"/>
      <sheetName val="Proses"/>
      <sheetName val="Bag_A"/>
      <sheetName val="Jam Alat"/>
      <sheetName val="Pintu"/>
      <sheetName val="Stone"/>
      <sheetName val="Tanah"/>
      <sheetName val="Rumput"/>
      <sheetName val="Item5"/>
      <sheetName val="Bitumen"/>
      <sheetName val="Concrete"/>
      <sheetName val="Misccl"/>
      <sheetName val="Rumus"/>
      <sheetName val="Gorong-2"/>
      <sheetName val="H-quarry"/>
      <sheetName val="Pas-batu"/>
      <sheetName val="Resiko"/>
      <sheetName val="IDDLE"/>
      <sheetName val="Gal_C"/>
      <sheetName val="Lab"/>
      <sheetName val="Pareto"/>
      <sheetName val="Vol Lining"/>
      <sheetName val="Kapasitas"/>
      <sheetName val="Rekap"/>
      <sheetName val="Jadwal"/>
      <sheetName val="Fleet"/>
      <sheetName val="Mobilisasi"/>
      <sheetName val="Vol K.225"/>
      <sheetName val="H_Satuan"/>
      <sheetName val="HARSAT"/>
      <sheetName val="ANALISA"/>
      <sheetName val="R A B"/>
      <sheetName val="H_Satuan1"/>
      <sheetName val="Jam_Alat"/>
      <sheetName val="Vol_Lining"/>
      <sheetName val="Vol_K_225"/>
      <sheetName val="Hrg Bhn"/>
      <sheetName val="RAB Arsitek"/>
      <sheetName val="Bill_Qua"/>
      <sheetName val="Analisa &amp; Upah"/>
      <sheetName val="villa"/>
      <sheetName val="D.BOARD LAMA"/>
      <sheetName val="Har_mat"/>
      <sheetName val="BQ ME"/>
      <sheetName val="struktur tdk dipakai"/>
      <sheetName val="FORM X COST"/>
      <sheetName val="Bill 2 Summary"/>
      <sheetName val="ESCON"/>
      <sheetName val="Bank"/>
      <sheetName val="Bunga"/>
      <sheetName val="BAHAN"/>
      <sheetName val="Mark-up"/>
      <sheetName val="Analisa Harga"/>
      <sheetName val="MAP"/>
      <sheetName val="Agregat Halus &amp; Kasar"/>
      <sheetName val="Daf Harga"/>
      <sheetName val="An_ Harga"/>
      <sheetName val="Daf 1"/>
      <sheetName val="anal"/>
      <sheetName val="351BQMCN"/>
      <sheetName val="Upah &amp; Bahan"/>
      <sheetName val="data"/>
      <sheetName val="MAPDC"/>
      <sheetName val="ALUMUNIUM"/>
      <sheetName val="MON_OH"/>
      <sheetName val="FINISHING"/>
      <sheetName val="bilangan"/>
      <sheetName val="Analisa HSP"/>
      <sheetName val="BQ"/>
      <sheetName val="hsp-STR-ARS"/>
      <sheetName val="B.T"/>
      <sheetName val="Bill 5 Summary"/>
      <sheetName val="Maleleng"/>
      <sheetName val="BQ-IABK"/>
      <sheetName val="Material-mr"/>
      <sheetName val="D-3 (M)"/>
      <sheetName val="D-7 (M)"/>
      <sheetName val="DCost-4"/>
      <sheetName val="Anals.1"/>
      <sheetName val="Anl"/>
      <sheetName val="HrgUpahBahan"/>
      <sheetName val="DAF-BAHAN"/>
      <sheetName val="DAF-UPAH"/>
      <sheetName val="HARSAT BAHAN"/>
      <sheetName val="Bill 4 Summary"/>
      <sheetName val="Bill 3 Summary"/>
      <sheetName val="#REF!"/>
      <sheetName val="Summary"/>
      <sheetName val="HSD"/>
      <sheetName val="data Masjid Ksrn"/>
      <sheetName val="RAB Interior"/>
      <sheetName val="BAU"/>
      <sheetName val="ANHSSat"/>
      <sheetName val="Unit Rate"/>
      <sheetName val="F 3-8"/>
      <sheetName val="Harsat Upah"/>
      <sheetName val="Harsat Pekerjaan"/>
      <sheetName val="Cover"/>
      <sheetName val="harga bahan"/>
      <sheetName val="harga upah"/>
      <sheetName val="SCHEDULE"/>
      <sheetName val="Database"/>
      <sheetName val="basic"/>
      <sheetName val="I-ME"/>
      <sheetName val="Hardas"/>
      <sheetName val="alm"/>
      <sheetName val="Dashboard"/>
      <sheetName val="Data Ktr Bupati Tapsel"/>
      <sheetName val="Anl.Sipil"/>
      <sheetName val="AHSbj"/>
      <sheetName val="A"/>
      <sheetName val="Div2"/>
      <sheetName val="As"/>
      <sheetName val="Mob"/>
      <sheetName val="HARGA MATERIAL"/>
      <sheetName val="D.1.7"/>
      <sheetName val="D.2.3"/>
      <sheetName val="Cash Flow bulanan"/>
      <sheetName val="Cover Daf-2"/>
      <sheetName val="Material"/>
      <sheetName val="HARGA ALAT"/>
      <sheetName val="KET"/>
      <sheetName val="Subkon"/>
      <sheetName val="Equip"/>
      <sheetName val="ANHAR"/>
      <sheetName val="D.1.5"/>
      <sheetName val="D.2.2"/>
      <sheetName val="Analisa Upah &amp; Bahan Plum"/>
      <sheetName val="Marshal"/>
      <sheetName val="61004"/>
      <sheetName val="Utilitas"/>
      <sheetName val="3.Mob"/>
      <sheetName val="BHN"/>
      <sheetName val="hs_str"/>
      <sheetName val="UBA"/>
      <sheetName val="Schedulle(S-curve)Break"/>
      <sheetName val="DAF_1"/>
      <sheetName val="Analisa Quarry"/>
      <sheetName val="Peralatan"/>
      <sheetName val="Informasi"/>
      <sheetName val="HARGA DASAR"/>
      <sheetName val="boq"/>
      <sheetName val="O&amp;O-Alat"/>
      <sheetName val="RAP"/>
      <sheetName val="Har-sat"/>
      <sheetName val="sub"/>
      <sheetName val="Analisa _ Upah"/>
      <sheetName val="AC_C"/>
      <sheetName val="GD 14"/>
      <sheetName val="BQ-E20-02(Rp)"/>
      <sheetName val="K725"/>
      <sheetName val="L4"/>
      <sheetName val="K33H"/>
      <sheetName val="K621"/>
      <sheetName val="K819"/>
      <sheetName val="K331"/>
      <sheetName val="ALAT"/>
      <sheetName val="Bill 2.4."/>
      <sheetName val="ANALISA PEK.UMUM"/>
      <sheetName val="I-KAMAR"/>
      <sheetName val="SORT"/>
      <sheetName val="EE-PROP"/>
      <sheetName val="slab"/>
      <sheetName val="Urai _Resap pengikat"/>
      <sheetName val="Bill 2_4_"/>
      <sheetName val="Daftar Harga"/>
      <sheetName val="Daftar Upah"/>
      <sheetName val="ANALISA GRS TENGAH"/>
      <sheetName val="Pipa 200"/>
      <sheetName val="SEX"/>
      <sheetName val="Daft.Kuantitas"/>
      <sheetName val="extern"/>
      <sheetName val="4"/>
      <sheetName val="DAF-2"/>
      <sheetName val="rab-str.Adm"/>
      <sheetName val="Input"/>
      <sheetName val="Als Struk"/>
      <sheetName val="ref"/>
      <sheetName val="Sheet1"/>
      <sheetName val="PRD 01-7"/>
      <sheetName val="PRD 01-8"/>
      <sheetName val="PRD 01-11"/>
      <sheetName val="PRD 01-10"/>
      <sheetName val=" Harsat Baru"/>
      <sheetName val="Rab Struktur"/>
      <sheetName val="UPAH"/>
      <sheetName val="perhitungan indeks"/>
      <sheetName val="DETAIL"/>
      <sheetName val="BOW"/>
      <sheetName val="Sat Bahan"/>
      <sheetName val="Sat Alat"/>
      <sheetName val="Sat Upah"/>
      <sheetName val="daf-3(OK)"/>
      <sheetName val="daf-7(OK)"/>
      <sheetName val="arab"/>
      <sheetName val="ANALISA ALAT BERAT"/>
      <sheetName val="Ana"/>
      <sheetName val="HL"/>
      <sheetName val="MASTER"/>
      <sheetName val="BIALANG"/>
      <sheetName val="MENU"/>
      <sheetName val="Rupa2"/>
      <sheetName val="BOQ1"/>
      <sheetName val="Analisa SNI"/>
      <sheetName val="HB "/>
      <sheetName val="DHS"/>
      <sheetName val="BQ "/>
      <sheetName val="Bangunan Utama"/>
      <sheetName val="Analisa Gabungan"/>
      <sheetName val="Economic Assumptions"/>
      <sheetName val="Harga Satuan"/>
      <sheetName val="SITE-E"/>
      <sheetName val="N-AC"/>
      <sheetName val="HARDAS PERKIM 2"/>
      <sheetName val="billed"/>
      <sheetName val="COST TOGO"/>
      <sheetName val="report"/>
      <sheetName val="antisipasi"/>
      <sheetName val="BAG-2"/>
      <sheetName val="Upah dan Bahan"/>
      <sheetName val="5-Digit"/>
      <sheetName val="Analisa 2"/>
      <sheetName val="RL-01"/>
      <sheetName val="AC"/>
      <sheetName val="Perhit.Alat"/>
      <sheetName val="black_out"/>
      <sheetName val="610.07A"/>
      <sheetName val="Perhitungan Besi"/>
      <sheetName val="BasicPrice"/>
      <sheetName val="H_Satuan2"/>
      <sheetName val="Jam_Alat1"/>
      <sheetName val="Vol_Lining1"/>
      <sheetName val="Vol_K_2251"/>
      <sheetName val="Bill of Qty"/>
      <sheetName val="Bill rekap"/>
      <sheetName val="Fins-Beng&amp;Fas"/>
      <sheetName val="Kabel"/>
      <sheetName val="9-1차이내역"/>
      <sheetName val="RPP01 6"/>
      <sheetName val="pricelist"/>
      <sheetName val="UPAH BAHAN ARST"/>
      <sheetName val="6106"/>
      <sheetName val="met bab3"/>
      <sheetName val="anal bab8"/>
      <sheetName val="SPEC"/>
      <sheetName val="AKUN"/>
      <sheetName val="Sis Hidrol"/>
      <sheetName val="Brk Dwn Sipil"/>
      <sheetName val="Pipa 10 mm"/>
      <sheetName val="Pipa 8 mm"/>
      <sheetName val="Pipa Fiber"/>
      <sheetName val="Pipa PE"/>
      <sheetName val="Rekap Tot"/>
      <sheetName val="TP ALAT"/>
      <sheetName val="REKAP ANALISA SESUAI PU"/>
      <sheetName val="ANALISA STRUKTUR "/>
      <sheetName val="REKAP ANALISA TO PRINT"/>
      <sheetName val="Fill this out first..."/>
      <sheetName val="TOT_RAP"/>
      <sheetName val="TE TS FA LAN MATV"/>
      <sheetName val="D.BOARD"/>
      <sheetName val="hsp_STR_ARS"/>
      <sheetName val="ANS STR"/>
      <sheetName val="HARGA BAHAN UPAH"/>
      <sheetName val="Analisa Harga Satuan"/>
      <sheetName val="Hit Vol Str Jambi"/>
      <sheetName val="CH"/>
      <sheetName val="bhn,upah,alat"/>
      <sheetName val="Ans Kom Precast"/>
      <sheetName val="kontribusi"/>
      <sheetName val="likuiditas"/>
      <sheetName val="Manajerial"/>
      <sheetName val="revenue"/>
      <sheetName val="progres sub unv"/>
      <sheetName val="rework"/>
      <sheetName val="CCO"/>
      <sheetName val="STRUKTUR-1"/>
      <sheetName val="Analisa STR"/>
      <sheetName val="KOEF"/>
      <sheetName val="II.1 STR GED A"/>
      <sheetName val="PANELKAST"/>
      <sheetName val="MAPP"/>
      <sheetName val="4-MVAC"/>
      <sheetName val="BILL 1"/>
      <sheetName val=" R A B"/>
      <sheetName val="MB_SOFTCOST_DETAIL"/>
      <sheetName val="SOFTCOST_R2"/>
      <sheetName val="HARDCOST"/>
      <sheetName val="MB_GENERAL"/>
      <sheetName val="HargaSat"/>
      <sheetName val="Harga"/>
      <sheetName val="RESUME"/>
      <sheetName val="BILL OF QUANTITY"/>
      <sheetName val="ANAL2"/>
      <sheetName val="dil"/>
      <sheetName val="dild"/>
      <sheetName val="dti"/>
      <sheetName val="H-SATUAN"/>
      <sheetName val="BAG_2"/>
      <sheetName val="Rekap Direct Cost"/>
      <sheetName val="Analisa 021"/>
      <sheetName val="Rekap Anal"/>
      <sheetName val="B.as"/>
      <sheetName val="penawaran baja"/>
      <sheetName val="Pos 4-1"/>
      <sheetName val="MADC"/>
      <sheetName val="RAB_DURI"/>
      <sheetName val="Alat &amp; Bahan"/>
      <sheetName val="PRY01-1"/>
      <sheetName val="PRY02"/>
      <sheetName val="REKAP A BESAR"/>
      <sheetName val="ANALISA SNI'07(ubh bgsting)"/>
      <sheetName val="STRUKTUR"/>
      <sheetName val="ARSITEKTUR"/>
      <sheetName val="대비표"/>
      <sheetName val="Unit"/>
      <sheetName val="Mat.Elk"/>
      <sheetName val="Mat.Mek"/>
      <sheetName val="AHS Isolasi"/>
      <sheetName val="ahsAC"/>
      <sheetName val="Duct"/>
      <sheetName val="AHS"/>
      <sheetName val="OHD"/>
      <sheetName val="An_pdkg"/>
      <sheetName val="RAB ME"/>
      <sheetName val="sheet 2"/>
      <sheetName val="hrg-dsr"/>
      <sheetName val="keb-BHN"/>
      <sheetName val="daf harga (reil)"/>
      <sheetName val=" Biaya alat jam (reil)"/>
      <sheetName val="Anal-Grout!Back!Water"/>
      <sheetName val=" Biaya alat jam"/>
      <sheetName val="AHSP"/>
      <sheetName val="ANPRO"/>
      <sheetName val="Sum"/>
      <sheetName val="L_O&amp;O"/>
      <sheetName val="ALAT-1"/>
      <sheetName val="DAF-1"/>
      <sheetName val="Based KV, palembang &amp; KJI"/>
      <sheetName val="Hrg Bhn (2)"/>
      <sheetName val="H.SAT"/>
      <sheetName val="Bor Pile"/>
      <sheetName val="ANALISA SM"/>
      <sheetName val="ANALISA "/>
      <sheetName val="HG-UPAH"/>
      <sheetName val="HG_JADI"/>
      <sheetName val="TJ1Q47"/>
      <sheetName val="Sch"/>
      <sheetName val="IPA1"/>
      <sheetName val="H Sat Jembatan"/>
      <sheetName val="HSATUAN"/>
      <sheetName val="TSS"/>
      <sheetName val="Upah&amp;Bahan"/>
      <sheetName val="Mall"/>
      <sheetName val="FORM_X_COST"/>
      <sheetName val="Bill_5_Summary"/>
      <sheetName val="GD_14"/>
      <sheetName val="Analisa_&amp;_Upah"/>
      <sheetName val="D_BOARD_LAMA"/>
      <sheetName val="HARSAT_BAHAN"/>
      <sheetName val="Bill_4_Summary"/>
      <sheetName val="Bill_3_Summary"/>
      <sheetName val="Analisa___Upah"/>
      <sheetName val="HARGA_MATERIAL"/>
      <sheetName val="Bill_2_Summary"/>
      <sheetName val="Hrg_Bhn"/>
      <sheetName val="RAB_Arsitek"/>
      <sheetName val="BQ_ME"/>
      <sheetName val="struktur_tdk_dipakai"/>
      <sheetName val="Analisa_Harga"/>
      <sheetName val="Agregat_Halus_&amp;_Kasar"/>
      <sheetName val="Daf_Harga"/>
      <sheetName val="An__Harga"/>
      <sheetName val="Upah_&amp;_Bahan"/>
      <sheetName val="D_1_7"/>
      <sheetName val="D_1_5"/>
      <sheetName val="D_2_3"/>
      <sheetName val="D_2_2"/>
      <sheetName val="Bill_2_4_"/>
      <sheetName val="B_T"/>
      <sheetName val="harga_bahan"/>
      <sheetName val="harga_upah"/>
      <sheetName val="Bill_2_4_1"/>
      <sheetName val="Daftar_Harga"/>
      <sheetName val="Daftar_Upah"/>
      <sheetName val="ANALISA_GRS_TENGAH"/>
      <sheetName val="Unit_Rate"/>
      <sheetName val="F_3-8"/>
      <sheetName val="Harsat_Upah"/>
      <sheetName val="Harsat_Pekerjaan"/>
      <sheetName val="PRD_01-7"/>
      <sheetName val="PRD_01-8"/>
      <sheetName val="PRD_01-11"/>
      <sheetName val="PRD_01-10"/>
      <sheetName val="_Harsat_Baru"/>
      <sheetName val="Rab_Struktur"/>
      <sheetName val="perhitungan_indeks"/>
      <sheetName val="Analisa_Upah_&amp;_Bahan_Plum"/>
      <sheetName val="rab-str_Adm"/>
      <sheetName val="Cash_Flow_bulanan"/>
      <sheetName val="Cover_Daf-2"/>
      <sheetName val="HARGA_ALAT"/>
      <sheetName val="Als_Struk"/>
      <sheetName val="data_Masjid_Ksrn"/>
      <sheetName val="RAB_Interior"/>
      <sheetName val="Bangunan_Utama"/>
      <sheetName val="BILL_1"/>
      <sheetName val="Sat_Bahan"/>
      <sheetName val="Sat_Alat"/>
      <sheetName val="Sat_Upah"/>
      <sheetName val="Analisa_SNI"/>
      <sheetName val="Anal-2"/>
      <sheetName val="BL"/>
      <sheetName val="an-satuan"/>
      <sheetName val="RAB"/>
      <sheetName val="DCF SD JUNI 04"/>
      <sheetName val="alok_bunga"/>
      <sheetName val="PileCap"/>
      <sheetName val="ANTEK-AGGA"/>
      <sheetName val="BURDA"/>
      <sheetName val="ANTEK-GAL"/>
      <sheetName val="HRS-ATB"/>
      <sheetName val="ANTEK-PRIME"/>
      <sheetName val="ANTEK-TIMB"/>
      <sheetName val="BD-LS"/>
      <sheetName val="BIA-LUMPSUM"/>
      <sheetName val="CRUSER"/>
      <sheetName val="FINAL"/>
      <sheetName val="KEBALAT"/>
      <sheetName val="Rinci-Biaya"/>
      <sheetName val="Rinci-Pendapatan"/>
      <sheetName val="Accept. Letter"/>
      <sheetName val="DIV.1"/>
      <sheetName val="BINA GRAFINDO"/>
      <sheetName val="BINA MITRA "/>
      <sheetName val="DAOUD MATULA"/>
      <sheetName val="RISMAN"/>
      <sheetName val="SUCOFINDO"/>
      <sheetName val="MAHRUM NISA"/>
      <sheetName val="PURWANTO"/>
      <sheetName val="RUDI SAIFIN"/>
      <sheetName val="Harga Satuan (T.P.)"/>
      <sheetName val="Analisa HSP (T.P.)"/>
      <sheetName val="7.ASAT"/>
      <sheetName val="7.DATA"/>
      <sheetName val="5.RBKI"/>
      <sheetName val="6.RBKA"/>
      <sheetName val="UPH,BHN,ALT"/>
      <sheetName val="Analis harga"/>
      <sheetName val="BREAKER"/>
      <sheetName val="Analysis"/>
      <sheetName val="Analysis2"/>
      <sheetName val="IPAL.1 "/>
      <sheetName val="PIPA.1"/>
      <sheetName val="Sat.Pekerjaan"/>
      <sheetName val="HS"/>
      <sheetName val="4-Basic Price"/>
      <sheetName val="Harga S Dasar UNTUK IDISI"/>
      <sheetName val="isian"/>
      <sheetName val="DAPRO"/>
      <sheetName val="SBDY"/>
      <sheetName val="uph"/>
      <sheetName val="MAT"/>
      <sheetName val="UP"/>
      <sheetName val="POL"/>
      <sheetName val="D7(1)"/>
      <sheetName val="mVAC"/>
      <sheetName val="PRELI-CAP"/>
      <sheetName val="D-3"/>
      <sheetName val="2. MVAC R1"/>
      <sheetName val="Str BT"/>
      <sheetName val="Manpower"/>
      <sheetName val="Equipt,Tools&amp;Cons"/>
      <sheetName val="PI"/>
      <sheetName val="Calcu 02"/>
      <sheetName val="inter"/>
      <sheetName val="An H.Sat Pek.Ut"/>
      <sheetName val="Rekapitulasi"/>
      <sheetName val="01A- RAB"/>
      <sheetName val="DATA1"/>
      <sheetName val="div-2"/>
      <sheetName val="STR PODIUM"/>
      <sheetName val="STR PODIUM (2)"/>
      <sheetName val="REKAP STR"/>
      <sheetName val="REKAP ME CSPL"/>
      <sheetName val="Faktor"/>
      <sheetName val="IDLE ALAT"/>
      <sheetName val="SAP"/>
      <sheetName val="Ana PasBatu 7.4"/>
      <sheetName val="Kode"/>
      <sheetName val="Hst_mat"/>
      <sheetName val="Grading Tahap 1"/>
      <sheetName val="SUMBER DAYA"/>
      <sheetName val="sai"/>
      <sheetName val="PDP"/>
      <sheetName val="RPP01-1"/>
      <sheetName val="RAB AR&amp;STR"/>
      <sheetName val="Sat. Pek."/>
      <sheetName val="BIL"/>
      <sheetName val="VOLUME"/>
      <sheetName val="Sheet15"/>
      <sheetName val="beton"/>
      <sheetName val="CashFlow"/>
      <sheetName val="HaSatUp"/>
      <sheetName val="WAYANG"/>
      <sheetName val="DB"/>
      <sheetName val="SAT-DAS"/>
      <sheetName val="pricing"/>
      <sheetName val="DEPRE 05"/>
      <sheetName val="LR-OKT-06"/>
      <sheetName val="DivVI"/>
      <sheetName val="BREAKDOWN"/>
      <sheetName val="Perm. Test"/>
      <sheetName val="PekTanah"/>
      <sheetName val="Piling"/>
      <sheetName val="RANGKUM"/>
      <sheetName val="InputAlat"/>
      <sheetName val="Dewatering"/>
      <sheetName val="Jalan"/>
      <sheetName val="Jembatan"/>
      <sheetName val="River Protect"/>
      <sheetName val="tabel berat"/>
      <sheetName val="Rek"/>
      <sheetName val="ALATBERAT"/>
      <sheetName val="A.1.Persiapan non std"/>
      <sheetName val="DATA BASE"/>
      <sheetName val="Div3"/>
      <sheetName val="Div4"/>
      <sheetName val="AN-ALAT"/>
      <sheetName val="ESC"/>
      <sheetName val="CC"/>
      <sheetName val="R. Upah"/>
      <sheetName val="R. Bahan"/>
      <sheetName val="R. Alat"/>
      <sheetName val="R. Subkont"/>
      <sheetName val="o rekap#4"/>
      <sheetName val="anal SNI"/>
      <sheetName val="Upah Bhn"/>
      <sheetName val="AN-KOEF"/>
      <sheetName val="analis"/>
      <sheetName val="BBM-03"/>
      <sheetName val="bidang"/>
      <sheetName val="Rekap Vol"/>
      <sheetName val="An Struktur"/>
      <sheetName val="Unit Rate (2)"/>
      <sheetName val="SNI"/>
      <sheetName val="Daft.Sewa Alat"/>
      <sheetName val="harga ANALISA"/>
      <sheetName val="ANALISA GEDUNG"/>
      <sheetName val="ANALISA ME"/>
      <sheetName val="Sec I ML"/>
      <sheetName val="Input Data"/>
      <sheetName val="GVL§CT"/>
      <sheetName val="Allowance"/>
      <sheetName val="SPJ"/>
      <sheetName val="Gaji"/>
      <sheetName val="DU&amp;B"/>
      <sheetName val="Analisa Mob. 3"/>
      <sheetName val="Analisa Mob.1"/>
      <sheetName val="Analisa-Harga"/>
      <sheetName val="Analisa Alat"/>
      <sheetName val="data-pendukung"/>
      <sheetName val="H_Satuan3"/>
      <sheetName val="Jam_Alat2"/>
      <sheetName val="Vol_Lining2"/>
      <sheetName val="Vol_K_2252"/>
      <sheetName val="progres_sub_unv"/>
      <sheetName val="3_Mob"/>
      <sheetName val="Harga_Dasar"/>
      <sheetName val="HARDAS_PERKIM_2"/>
      <sheetName val="TE_TS_FA_LAN_MATV"/>
      <sheetName val="ANALISA_PEK_UMUM"/>
      <sheetName val="Data_Ktr_Bupati_Tapsel"/>
      <sheetName val="Anl_Sipil"/>
      <sheetName val="Analisa_Quarry"/>
      <sheetName val="HB_"/>
      <sheetName val="BQ_"/>
      <sheetName val="Analisa_STR"/>
      <sheetName val="Ans_Kom_Precast"/>
      <sheetName val="Upah_dan_Bahan"/>
      <sheetName val="Analisa_2"/>
      <sheetName val="Fill_this_out_first___"/>
      <sheetName val="Analisa_HSP"/>
      <sheetName val="Perhit_Alat"/>
      <sheetName val="Economic_Assumptions"/>
      <sheetName val="Urai__Resap_pengikat"/>
      <sheetName val="610_07A"/>
      <sheetName val="Perhitungan_Besi"/>
      <sheetName val="Analisa_Gabungan"/>
      <sheetName val="Bill_of_Qty"/>
      <sheetName val="Bill_rekap"/>
      <sheetName val="Pipa_200"/>
      <sheetName val="Daft_Kuantitas"/>
      <sheetName val="ANALISA_ALAT_BERAT"/>
      <sheetName val="Harga_Satuan"/>
      <sheetName val="RPP01_6"/>
      <sheetName val="Alat_&amp;_Bahan"/>
      <sheetName val="Det Str BT"/>
      <sheetName val="BAHAN (2)"/>
      <sheetName val="BQ-Str"/>
      <sheetName val="C3"/>
      <sheetName val="1.Cover"/>
      <sheetName val="Elec-ins"/>
      <sheetName val="TB"/>
      <sheetName val="Balok L_2"/>
      <sheetName val="Spec ME"/>
      <sheetName val="BQ_IABK"/>
      <sheetName val="Schdule"/>
      <sheetName val="BERAT TUL."/>
      <sheetName val="14.jalan&amp;saluran"/>
      <sheetName val="Cash2"/>
      <sheetName val="GEDUNG-A"/>
      <sheetName val="Sheet4"/>
      <sheetName val="EK-JAN-2010"/>
      <sheetName val="bahan+upah"/>
      <sheetName val="QSS Building"/>
      <sheetName val="Unit Cost"/>
      <sheetName val="Rekap M&amp;E ADD1_R"/>
      <sheetName val="HVAC"/>
      <sheetName val="Sheet7"/>
      <sheetName val="dongia (2)"/>
      <sheetName val="giathanh1"/>
      <sheetName val="DON GIA"/>
      <sheetName val="THPDMoi  (2)"/>
      <sheetName val="lam-moi"/>
      <sheetName val="gtrinh"/>
      <sheetName val="#REF"/>
      <sheetName val="thao-go"/>
      <sheetName val="CHITIET VL-NC"/>
      <sheetName val="CHITIET VL-NC-TT -1p"/>
      <sheetName val="VC"/>
      <sheetName val="TH XL"/>
      <sheetName val="chitiet"/>
      <sheetName val="Tiepdia"/>
      <sheetName val="CHITIET VL-NC-TT-3p"/>
      <sheetName val="TONGKE-HT"/>
      <sheetName val="t-h HA THE"/>
      <sheetName val="TDTKP"/>
      <sheetName val="TDTKP1"/>
      <sheetName val="TONGKE3p "/>
      <sheetName val="Rekap. ME"/>
      <sheetName val="B_T1"/>
      <sheetName val="Bill_5_Summary1"/>
      <sheetName val="Hrg_Bhn1"/>
      <sheetName val="RAB_Arsitek1"/>
      <sheetName val="FORM_X_COST1"/>
      <sheetName val="D_BOARD_LAMA1"/>
      <sheetName val="Analisa_&amp;_Upah1"/>
      <sheetName val="BQ_ME1"/>
      <sheetName val="struktur_tdk_dipakai1"/>
      <sheetName val="Bill_2_Summary1"/>
      <sheetName val="Analisa_Harga1"/>
      <sheetName val="Harga_Satuan_(T_P_)"/>
      <sheetName val="Analisa_HSP_(T_P_)"/>
      <sheetName val="Analisa_Harga_Satuan"/>
      <sheetName val="Hit_Vol_Str_Jambi"/>
      <sheetName val="D_BOARD"/>
      <sheetName val="B_as"/>
      <sheetName val="penawaran_baja"/>
      <sheetName val="Pos_4-1"/>
      <sheetName val="Rekap_Anal"/>
      <sheetName val="UPAH_BAHAN_ARST"/>
      <sheetName val="met_bab3"/>
      <sheetName val="anal_bab8"/>
      <sheetName val="II_1_STR_GED_A"/>
      <sheetName val="Sis_Hidrol"/>
      <sheetName val="Brk_Dwn_Sipil"/>
      <sheetName val="Pipa_10_mm"/>
      <sheetName val="Pipa_8_mm"/>
      <sheetName val="Pipa_Fiber"/>
      <sheetName val="Pipa_PE"/>
      <sheetName val="Rekap_Tot"/>
      <sheetName val="REKAP_ANALISA_SESUAI_PU"/>
      <sheetName val="ANALISA_STRUKTUR_"/>
      <sheetName val="REKAP_ANALISA_TO_PRINT"/>
      <sheetName val="TP_ALAT"/>
      <sheetName val="ANS_STR"/>
      <sheetName val="HARGA_BAHAN_UPAH"/>
      <sheetName val="An_Struktur"/>
      <sheetName val="Unit_Rate_(2)"/>
      <sheetName val="ANALISA_SM"/>
      <sheetName val="Rekap_Direct_Cost"/>
      <sheetName val="Analisa_021"/>
      <sheetName val="R_A_B"/>
      <sheetName val="BILL_OF_QUANTITY"/>
      <sheetName val="_R_A_B"/>
      <sheetName val="H_SAT"/>
      <sheetName val="COST_TOGO"/>
      <sheetName val="Hrg_Bhn_(2)"/>
      <sheetName val="Mat_Elk"/>
      <sheetName val="Mat_Mek"/>
      <sheetName val="AHS_Isolasi"/>
      <sheetName val="RAB_ME"/>
      <sheetName val="sheet_2"/>
      <sheetName val="REKAP_A_BESAR"/>
      <sheetName val="daf_harga_(reil)"/>
      <sheetName val="_Biaya_alat_jam_(reil)"/>
      <sheetName val="_Biaya_alat_jam"/>
      <sheetName val="jadw"/>
      <sheetName val="HDS"/>
      <sheetName val="BOM"/>
      <sheetName val="POINT SCHEDULE"/>
      <sheetName val="chitimc"/>
      <sheetName val="LKVL-CK-HT-GD1"/>
      <sheetName val="dasar"/>
      <sheetName val="BU"/>
      <sheetName val="Rek-Analisa"/>
      <sheetName val="pivot1"/>
      <sheetName val="SDM"/>
      <sheetName val="LAMP_P2"/>
      <sheetName val="P-5"/>
      <sheetName val="LAMP_P5"/>
      <sheetName val="PERS_P2"/>
      <sheetName val="PERS_P5"/>
      <sheetName val="PERS_P6"/>
      <sheetName val="RKP"/>
      <sheetName val="61005"/>
      <sheetName val="61006"/>
      <sheetName val="61007"/>
      <sheetName val="61008"/>
      <sheetName val="P-2"/>
      <sheetName val="P-6"/>
      <sheetName val="HS-DASAR"/>
      <sheetName val="Ana. PU"/>
      <sheetName val="Master 1.0"/>
      <sheetName val="Owning cost Alat"/>
      <sheetName val="Foundation"/>
      <sheetName val="SchA"/>
      <sheetName val="SchC"/>
      <sheetName val="SewAlat"/>
      <sheetName val="B Penunjang"/>
      <sheetName val="VAC"/>
      <sheetName val="H. Dasar"/>
      <sheetName val="BAR SCREEN"/>
      <sheetName val="dongia _2_"/>
      <sheetName val="LKVL_CK_HT_GD1"/>
      <sheetName val="THPDMoi  _2_"/>
      <sheetName val="phuluc1"/>
      <sheetName val="TONG HOP VL_NC"/>
      <sheetName val="lam_moi"/>
      <sheetName val="TH VL_ NC_ DDHT Thanhphuoc"/>
      <sheetName val="_REF"/>
      <sheetName val="DONGIA"/>
      <sheetName val="thao_go"/>
      <sheetName val="TONGKE_HT"/>
      <sheetName val="DG"/>
      <sheetName val="dtxl"/>
      <sheetName val="t_h HA THE"/>
      <sheetName val="CHITIET VL_NC_TT _1p"/>
      <sheetName val="TONG HOP VL_NC TT"/>
      <sheetName val="TNHCHINH"/>
      <sheetName val="CHITIET VL_NC"/>
      <sheetName val="CHITIET VL_NC_TT_3p"/>
      <sheetName val="KPVC_BD "/>
      <sheetName val="VCV_BE_TONG"/>
      <sheetName val="Peralatan (2)"/>
      <sheetName val="Daftar Sewa"/>
      <sheetName val="HARSAT-lain"/>
      <sheetName val="HARSAT-tanah"/>
      <sheetName val="Kontrak"/>
      <sheetName val="LAPIUT"/>
      <sheetName val="Bill 2"/>
      <sheetName val="Bill 3"/>
      <sheetName val="Bill 4"/>
      <sheetName val="Bill 5"/>
      <sheetName val="Bill 6"/>
      <sheetName val="Bill 7"/>
      <sheetName val="Tenaker"/>
      <sheetName val="H.SAT-PRK"/>
      <sheetName val="H-SAT"/>
      <sheetName val="BY_Lgsg-2"/>
      <sheetName val="A_Harga-13"/>
      <sheetName val="ca"/>
      <sheetName val="Steel"/>
      <sheetName val="BT.KALI"/>
      <sheetName val="Bill-1"/>
      <sheetName val="BQ25"/>
      <sheetName val="REK ADD"/>
      <sheetName val="BQ22"/>
      <sheetName val="BQ23"/>
      <sheetName val="Hrg"/>
      <sheetName val="MASTER 1"/>
      <sheetName val="Profil"/>
      <sheetName val="DAFMAT"/>
      <sheetName val="Galian 1"/>
      <sheetName val="DHSD"/>
      <sheetName val="Analisa (ok punya)"/>
      <sheetName val="ANAK-Smb"/>
      <sheetName val="An-str(krgnyr)"/>
      <sheetName val="ANTEK"/>
      <sheetName val="STR"/>
      <sheetName val="RKP_BOQ"/>
      <sheetName val="610.04"/>
      <sheetName val="610.05"/>
      <sheetName val="610.06"/>
      <sheetName val="610.07"/>
      <sheetName val="610.08"/>
      <sheetName val="RINCIAN"/>
      <sheetName val="FORM BQ TL PRATU 4cct"/>
      <sheetName val="P"/>
      <sheetName val="Sch-5"/>
      <sheetName val="M.Pekerjaan"/>
      <sheetName val="hsat-SD"/>
      <sheetName val="Rekap-SD"/>
      <sheetName val="skets"/>
      <sheetName val="S.roomToyota"/>
      <sheetName val="Anl_Bet"/>
      <sheetName val="HSPK"/>
      <sheetName val="BOM_ACS"/>
      <sheetName val="SCHEDULE "/>
      <sheetName val="pas wm"/>
      <sheetName val="tulang"/>
      <sheetName val="Pipe"/>
      <sheetName val="hit_BKMM"/>
      <sheetName val="RAHS"/>
      <sheetName val="Bill of Qty MEP"/>
      <sheetName val="Up &amp; bhn"/>
      <sheetName val="name"/>
      <sheetName val="Bantuan Entry"/>
      <sheetName val="5-ALAT(1)"/>
      <sheetName val="."/>
      <sheetName val="Rekap-Alat"/>
      <sheetName val="Rekap Prelim"/>
      <sheetName val="Analisa Baku STR ARS"/>
      <sheetName val="Equipment"/>
      <sheetName val="Analisa ME "/>
      <sheetName val="SH breakdown"/>
      <sheetName val="Hrg-Bahan"/>
      <sheetName val="RAB -1"/>
      <sheetName val="Terbilang"/>
      <sheetName val="Daf_Harga1"/>
      <sheetName val="An__Harga1"/>
      <sheetName val="HARGA_MATERIAL1"/>
      <sheetName val="Cash_Flow_bulanan1"/>
      <sheetName val="Cover_Daf-21"/>
      <sheetName val="D_1_71"/>
      <sheetName val="D_2_31"/>
      <sheetName val="HARSAT_BAHAN1"/>
      <sheetName val="Bill_4_Summary1"/>
      <sheetName val="Bill_3_Summary1"/>
      <sheetName val="Analisa_Upah_&amp;_Bahan_Plum1"/>
      <sheetName val="HARGA_ALAT1"/>
      <sheetName val="D_1_51"/>
      <sheetName val="D_2_21"/>
      <sheetName val="Unit_Rate1"/>
      <sheetName val="F_3-81"/>
      <sheetName val="Upah_&amp;_Bahan1"/>
      <sheetName val="Harsat_Upah1"/>
      <sheetName val="Harsat_Pekerjaan1"/>
      <sheetName val="Agregat_Halus_&amp;_Kasar1"/>
      <sheetName val="Analisa___Upah1"/>
      <sheetName val="GD_141"/>
      <sheetName val="Bill_2_4_2"/>
      <sheetName val="harga_bahan1"/>
      <sheetName val="harga_upah1"/>
      <sheetName val="data_Masjid_Ksrn1"/>
      <sheetName val="RAB_Interior1"/>
      <sheetName val="Sat_Bahan1"/>
      <sheetName val="Sat_Alat1"/>
      <sheetName val="Sat_Upah1"/>
      <sheetName val="Bill_2_4_3"/>
      <sheetName val="Daftar_Harga1"/>
      <sheetName val="Daftar_Upah1"/>
      <sheetName val="ANALISA_GRS_TENGAH1"/>
      <sheetName val="PRD_01-71"/>
      <sheetName val="PRD_01-81"/>
      <sheetName val="PRD_01-111"/>
      <sheetName val="PRD_01-101"/>
      <sheetName val="_Harsat_Baru1"/>
      <sheetName val="Rab_Struktur1"/>
      <sheetName val="perhitungan_indeks1"/>
      <sheetName val="Als_Struk1"/>
      <sheetName val="rab-str_Adm1"/>
      <sheetName val="Analisa_SNI1"/>
      <sheetName val="Bangunan_Utama1"/>
      <sheetName val="BILL_11"/>
      <sheetName val="Based_KV,_palembang_&amp;_KJI"/>
      <sheetName val="DIV_1"/>
      <sheetName val="DCF_SD_JUNI_04"/>
      <sheetName val="Calcu_02"/>
      <sheetName val="H_Sat_Jembatan"/>
      <sheetName val="Bor_Pile"/>
      <sheetName val="H_Satuan4"/>
      <sheetName val="Jam_Alat3"/>
      <sheetName val="Vol_Lining3"/>
      <sheetName val="Vol_K_2253"/>
      <sheetName val="Daf_Harga2"/>
      <sheetName val="An__Harga2"/>
      <sheetName val="Analisa_&amp;_Upah2"/>
      <sheetName val="Bill_5_Summary2"/>
      <sheetName val="Bill_2_Summary2"/>
      <sheetName val="struktur_tdk_dipakai2"/>
      <sheetName val="D_BOARD_LAMA2"/>
      <sheetName val="RAB_Arsitek2"/>
      <sheetName val="FORM_X_COST2"/>
      <sheetName val="Analisa_Harga2"/>
      <sheetName val="Sis_Hidrol1"/>
      <sheetName val="Brk_Dwn_Sipil1"/>
      <sheetName val="Pipa_10_mm1"/>
      <sheetName val="Pipa_8_mm1"/>
      <sheetName val="Pipa_Fiber1"/>
      <sheetName val="Pipa_PE1"/>
      <sheetName val="Rekap_Tot1"/>
      <sheetName val="HARGA_MATERIAL2"/>
      <sheetName val="Cash_Flow_bulanan2"/>
      <sheetName val="Cover_Daf-22"/>
      <sheetName val="D_1_72"/>
      <sheetName val="D_2_32"/>
      <sheetName val="HARSAT_BAHAN2"/>
      <sheetName val="Bill_4_Summary2"/>
      <sheetName val="Bill_3_Summary2"/>
      <sheetName val="Analisa_Upah_&amp;_Bahan_Plum2"/>
      <sheetName val="B_T2"/>
      <sheetName val="HARGA_ALAT2"/>
      <sheetName val="3_Mob1"/>
      <sheetName val="D_1_52"/>
      <sheetName val="D_2_22"/>
      <sheetName val="Unit_Rate2"/>
      <sheetName val="F_3-82"/>
      <sheetName val="BQ_ME2"/>
      <sheetName val="Upah_&amp;_Bahan2"/>
      <sheetName val="Harsat_Upah2"/>
      <sheetName val="Harsat_Pekerjaan2"/>
      <sheetName val="Agregat_Halus_&amp;_Kasar2"/>
      <sheetName val="Analisa___Upah2"/>
      <sheetName val="GD_142"/>
      <sheetName val="Bill_2_4_4"/>
      <sheetName val="harga_bahan2"/>
      <sheetName val="harga_upah2"/>
      <sheetName val="ANALISA_PEK_UMUM1"/>
      <sheetName val="data_Masjid_Ksrn2"/>
      <sheetName val="RAB_Interior2"/>
      <sheetName val="Daft_Kuantitas1"/>
      <sheetName val="ANALISA_ALAT_BERAT1"/>
      <sheetName val="Sat_Bahan2"/>
      <sheetName val="Sat_Alat2"/>
      <sheetName val="Sat_Upah2"/>
      <sheetName val="HARGA_DASAR1"/>
      <sheetName val="Bill_2_4_5"/>
      <sheetName val="Daftar_Harga2"/>
      <sheetName val="Daftar_Upah2"/>
      <sheetName val="ANALISA_GRS_TENGAH2"/>
      <sheetName val="Economic_Assumptions1"/>
      <sheetName val="Urai__Resap_pengikat1"/>
      <sheetName val="PRD_01-72"/>
      <sheetName val="PRD_01-82"/>
      <sheetName val="PRD_01-112"/>
      <sheetName val="PRD_01-102"/>
      <sheetName val="_Harsat_Baru2"/>
      <sheetName val="Rab_Struktur2"/>
      <sheetName val="perhitungan_indeks2"/>
      <sheetName val="Upah_dan_Bahan1"/>
      <sheetName val="Analisa_21"/>
      <sheetName val="Als_Struk2"/>
      <sheetName val="Perhit_Alat1"/>
      <sheetName val="rab-str_Adm2"/>
      <sheetName val="TP_ALAT1"/>
      <sheetName val="REKAP_ANALISA_SESUAI_PU1"/>
      <sheetName val="ANALISA_STRUKTUR_1"/>
      <sheetName val="REKAP_ANALISA_TO_PRINT1"/>
      <sheetName val="Fill_this_out_first___1"/>
      <sheetName val="Pipa_2001"/>
      <sheetName val="Harga_Satuan1"/>
      <sheetName val="Data_Ktr_Bupati_Tapsel1"/>
      <sheetName val="Anl_Sipil1"/>
      <sheetName val="Analisa_Quarry1"/>
      <sheetName val="Analisa_HSP1"/>
      <sheetName val="Perhitungan_Besi1"/>
      <sheetName val="Analisa_SNI2"/>
      <sheetName val="610_07A1"/>
      <sheetName val="D_BOARD1"/>
      <sheetName val="UPAH_BAHAN_ARST1"/>
      <sheetName val="met_bab31"/>
      <sheetName val="anal_bab81"/>
      <sheetName val="ANS_STR1"/>
      <sheetName val="HARGA_BAHAN_UPAH1"/>
      <sheetName val="Analisa_Harga_Satuan1"/>
      <sheetName val="Hit_Vol_Str_Jambi1"/>
      <sheetName val="HARDAS_PERKIM_21"/>
      <sheetName val="TE_TS_FA_LAN_MATV1"/>
      <sheetName val="HB_1"/>
      <sheetName val="BQ_1"/>
      <sheetName val="COST_TOGO1"/>
      <sheetName val="Analisa_STR1"/>
      <sheetName val="R_A_B1"/>
      <sheetName val="Ans_Kom_Precast1"/>
      <sheetName val="progres_sub_unv1"/>
      <sheetName val="Bangunan_Utama2"/>
      <sheetName val="Analisa_Gabungan1"/>
      <sheetName val="Bill_of_Qty1"/>
      <sheetName val="Bill_rekap1"/>
      <sheetName val="Rekap_Direct_Cost1"/>
      <sheetName val="Analisa_0211"/>
      <sheetName val="BILL_12"/>
      <sheetName val="BILL_OF_QUANTITY1"/>
      <sheetName val="_R_A_B1"/>
      <sheetName val="daf_harga_(reil)1"/>
      <sheetName val="_Biaya_alat_jam_(reil)1"/>
      <sheetName val="_Biaya_alat_jam1"/>
      <sheetName val="Based_KV,_palembang_&amp;_KJI1"/>
      <sheetName val="RPP01_61"/>
      <sheetName val="Alat_&amp;_Bahan1"/>
      <sheetName val="ANALISA_SM1"/>
      <sheetName val="Hrg_Bhn_(2)1"/>
      <sheetName val="II_1_STR_GED_A1"/>
      <sheetName val="REKAP_A_BESAR1"/>
      <sheetName val="DIV_11"/>
      <sheetName val="DCF_SD_JUNI_041"/>
      <sheetName val="Rekap_Anal1"/>
      <sheetName val="B_as1"/>
      <sheetName val="penawaran_baja1"/>
      <sheetName val="Pos_4-11"/>
      <sheetName val="Calcu_021"/>
      <sheetName val="Harga_Satuan_(T_P_)1"/>
      <sheetName val="Analisa_HSP_(T_P_)1"/>
      <sheetName val="H_Sat_Jembatan1"/>
      <sheetName val="H_SAT1"/>
      <sheetName val="Bor_Pile1"/>
      <sheetName val="Rekap Bill"/>
      <sheetName val="Amplop"/>
      <sheetName val="Balance sheet"/>
      <sheetName val="V . REKAP TOTAL - MEP"/>
      <sheetName val="REKAP - SITEPLAN"/>
      <sheetName val="REKAP UTILITAS"/>
      <sheetName val="REKAP GEDUNG"/>
      <sheetName val="REKAP - POS JAGA"/>
      <sheetName val="RELOKASI - EXISTING"/>
      <sheetName val="V . 1 MEKANIKAL - SITEPLAN"/>
      <sheetName val="V . 2 ELEKTRIKAL - SITEPLAN"/>
      <sheetName val=" V . 1 MEKANIKAL - UTILITAS"/>
      <sheetName val=" V . 2 ELEKTRIKAL - UTILITAS "/>
      <sheetName val="V.1. MEKANIKAL - GDG"/>
      <sheetName val="V.2.1. ELEKTRIKAL GDG "/>
      <sheetName val="Analisa Harga Inst. Penerangan"/>
      <sheetName val="etraksi"/>
      <sheetName val="MAP-2A"/>
      <sheetName val="bbtest2"/>
      <sheetName val="RAB (A) (2)"/>
      <sheetName val="Bobot"/>
      <sheetName val="Rekap analis"/>
      <sheetName val="BOQ-Indonesia"/>
      <sheetName val="MasterSchedule"/>
      <sheetName val="ANSAT"/>
      <sheetName val="HSU 2016"/>
      <sheetName val="Z"/>
      <sheetName val="DAF.HRG"/>
      <sheetName val="Sat~Bahu"/>
      <sheetName val="LAPORAN"/>
      <sheetName val="Analisa (2)"/>
      <sheetName val="Estimate"/>
      <sheetName val="Upah,Bahan,Alat"/>
      <sheetName val="AnSipil"/>
      <sheetName val="NP"/>
      <sheetName val="rab-str-TAHAP.1-PC"/>
      <sheetName val="UPAH-2"/>
      <sheetName val="Harga-RAB"/>
      <sheetName val="K"/>
      <sheetName val="hps-Tbg.sgu"/>
      <sheetName val="DIV.2"/>
      <sheetName val="HARDAS-UPAH"/>
      <sheetName val="SCURVE"/>
      <sheetName val="HSAT(PR)"/>
      <sheetName val="SHEDULE"/>
      <sheetName val="hit.BKMM"/>
      <sheetName val="schbhn"/>
      <sheetName val="rap rinci"/>
      <sheetName val="Hargapek"/>
      <sheetName val=" Columns"/>
      <sheetName val="DAF_2"/>
      <sheetName val="rek det 1-3"/>
      <sheetName val="TOTAL"/>
      <sheetName val="Kolom"/>
      <sheetName val="Currency Rate"/>
      <sheetName val="Basic Price"/>
      <sheetName val="Cover Daf_2"/>
      <sheetName val="Met_ Minor"/>
      <sheetName val="12CGOU"/>
      <sheetName val="DIV1"/>
      <sheetName val="PIPE&amp;ACCESORRIES (3)"/>
      <sheetName val="Biaya"/>
      <sheetName val="Std-Prod KS"/>
      <sheetName val="H_BHN"/>
      <sheetName val="A_BANTU"/>
      <sheetName val="TUNJUK JASA"/>
      <sheetName val="2. PEMBUKAAN"/>
      <sheetName val="4.0 RESUM KEWAJ HARGA"/>
      <sheetName val="Bab10"/>
      <sheetName val="BHN-ALAT"/>
      <sheetName val="Bab12"/>
      <sheetName val="Asumsi2"/>
      <sheetName val="PG"/>
      <sheetName val="meth hsl nego"/>
      <sheetName val="Man Power"/>
      <sheetName val="eq_data"/>
      <sheetName val="Penjumlahan"/>
      <sheetName val="ubah"/>
      <sheetName val="Judul"/>
      <sheetName val="Overlap"/>
      <sheetName val="WorkPlan2"/>
      <sheetName val="DailyWeeklyPlan"/>
      <sheetName val="PNT"/>
      <sheetName val="UPH_BHN_ALT"/>
      <sheetName val="EVAL-ANAL"/>
      <sheetName val="Base-A"/>
      <sheetName val="ANALISA BAHAN"/>
      <sheetName val="schedulle"/>
      <sheetName val="Pri"/>
      <sheetName val="Qry"/>
      <sheetName val="Cur"/>
      <sheetName val="asumsi"/>
      <sheetName val="Agg Halus &amp; Kasar"/>
      <sheetName val="Df-Kuan"/>
      <sheetName val="UP_an"/>
      <sheetName val="AMP"/>
      <sheetName val="PRICE"/>
      <sheetName val="LAL - PASAR PAGI "/>
      <sheetName val="terbilang1"/>
      <sheetName val="JAD-PEL"/>
      <sheetName val="GENERAL"/>
      <sheetName val="B"/>
      <sheetName val="DKH"/>
      <sheetName val="Rate"/>
      <sheetName val="NP (2)"/>
      <sheetName val="Rekap "/>
      <sheetName val="HSBU"/>
      <sheetName val="Deep Well"/>
      <sheetName val="Pek Luar"/>
      <sheetName val="Parkir"/>
      <sheetName val="UPAH-BHN (2)"/>
      <sheetName val="RUMUS BTL"/>
      <sheetName val="BALT"/>
      <sheetName val="Kar"/>
      <sheetName val="ana_str"/>
      <sheetName val="Hargamat"/>
      <sheetName val="QSS"/>
      <sheetName val="Breakdown_ACS (Actual)"/>
      <sheetName val="Breakdown_ACS (Contract)"/>
      <sheetName val="Rekap 1"/>
      <sheetName val="BQ-Tenis"/>
      <sheetName val="BOQ_Aula"/>
      <sheetName val="Prelim"/>
      <sheetName val="Prog Imbalan"/>
      <sheetName val="PSC_Calc"/>
      <sheetName val=""/>
      <sheetName val="GP.M Tump"/>
      <sheetName val="Reservoir"/>
      <sheetName val="satpek"/>
      <sheetName val="drawing"/>
      <sheetName val="D6"/>
      <sheetName val="D8(1)"/>
      <sheetName val="ANALISA OKE"/>
      <sheetName val="Hargabahan"/>
      <sheetName val="Alat Berat"/>
      <sheetName val="Kuantitas"/>
      <sheetName val="20.1.1 Bahan Bangun &amp; Konstruks"/>
      <sheetName val="22 Operasional Kegiatan"/>
      <sheetName val="hrg sat"/>
      <sheetName val="hargarob3"/>
      <sheetName val="10_Beton"/>
      <sheetName val="HARGA RATA"/>
      <sheetName val="1. BQ"/>
      <sheetName val="Analisa Precast A3"/>
      <sheetName val="PP"/>
      <sheetName val="AnalAdjust"/>
      <sheetName val="..."/>
      <sheetName val="hasat"/>
      <sheetName val="datasheet"/>
      <sheetName val="WP Tanah 2013"/>
      <sheetName val="References"/>
      <sheetName val="Products"/>
      <sheetName val="Model Setup"/>
      <sheetName val="Translations"/>
      <sheetName val="Inst.Cap."/>
      <sheetName val="Production"/>
      <sheetName val="Daftar No MAPPI"/>
      <sheetName val="VLOOK"/>
      <sheetName val="DDB"/>
      <sheetName val="B-Ops-Sawit"/>
      <sheetName val="Inv"/>
      <sheetName val="Biaya-Inv"/>
      <sheetName val="TONG HOP VL-NC"/>
      <sheetName val="TH VL, NC, DDHT Thanhphuoc"/>
      <sheetName val="TONG HOP VL-NC TT"/>
      <sheetName val="KPVC-BD "/>
      <sheetName val="VCV-BE-TONG"/>
      <sheetName val="RAB 1"/>
      <sheetName val="RAB 2"/>
      <sheetName val="RAB 3"/>
      <sheetName val="Hrg Pipa"/>
      <sheetName val="CAB 2"/>
      <sheetName val="HIT-PLAT"/>
      <sheetName val="HRG BAHAN &amp; UPAH okk"/>
      <sheetName val="Analis Kusen okk"/>
      <sheetName val="304_06"/>
      <sheetName val="LINK"/>
      <sheetName val="Bahan+Upah ALL"/>
      <sheetName val="Elektrikal"/>
      <sheetName val="주관사업"/>
      <sheetName val="요약배부"/>
      <sheetName val="SCD-S"/>
      <sheetName val="DOORS &amp;WINDOWS"/>
      <sheetName val="BQ-1A prelim"/>
      <sheetName val="index"/>
      <sheetName val="3-DIV10"/>
      <sheetName val="AHS - Riel"/>
      <sheetName val="an. struktur"/>
      <sheetName val="H_Satuan5"/>
      <sheetName val="Jam_Alat4"/>
      <sheetName val="Vol_Lining4"/>
      <sheetName val="Vol_K_2254"/>
      <sheetName val="Analisa_&amp;_Upah3"/>
      <sheetName val="Bill_2_Summary3"/>
      <sheetName val="HARGA_MATERIAL3"/>
      <sheetName val="D_1_73"/>
      <sheetName val="D_2_33"/>
      <sheetName val="3_Mob2"/>
      <sheetName val="Daf_Harga3"/>
      <sheetName val="An__Harga3"/>
      <sheetName val="Cash_Flow_bulanan3"/>
      <sheetName val="Cover_Daf-23"/>
      <sheetName val="D_BOARD_LAMA3"/>
      <sheetName val="HARGA_ALAT3"/>
      <sheetName val="Bill_5_Summary3"/>
      <sheetName val="HARSAT_BAHAN3"/>
      <sheetName val="Bill_4_Summary3"/>
      <sheetName val="Bill_3_Summary3"/>
      <sheetName val="Analisa_Harga3"/>
      <sheetName val="B_T3"/>
      <sheetName val="D_1_53"/>
      <sheetName val="D_2_23"/>
      <sheetName val="RAB_Arsitek3"/>
      <sheetName val="FORM_X_COST3"/>
      <sheetName val="Analisa_Upah_&amp;_Bahan_Plum3"/>
      <sheetName val="Unit_Rate3"/>
      <sheetName val="F_3-83"/>
      <sheetName val="BQ_ME3"/>
      <sheetName val="struktur_tdk_dipakai3"/>
      <sheetName val="Upah_&amp;_Bahan3"/>
      <sheetName val="Harsat_Upah3"/>
      <sheetName val="Harsat_Pekerjaan3"/>
      <sheetName val="Agregat_Halus_&amp;_Kasar3"/>
      <sheetName val="Analisa___Upah3"/>
      <sheetName val="GD_143"/>
      <sheetName val="Bill_2_4_6"/>
      <sheetName val="harga_bahan3"/>
      <sheetName val="harga_upah3"/>
      <sheetName val="ANALISA_PEK_UMUM2"/>
      <sheetName val="data_Masjid_Ksrn3"/>
      <sheetName val="RAB_Interior3"/>
      <sheetName val="Daft_Kuantitas2"/>
      <sheetName val="Bill_2_4_7"/>
      <sheetName val="Daftar_Harga3"/>
      <sheetName val="Daftar_Upah3"/>
      <sheetName val="ANALISA_GRS_TENGAH3"/>
      <sheetName val="ANALISA_ALAT_BERAT2"/>
      <sheetName val="Sat_Bahan3"/>
      <sheetName val="Sat_Alat3"/>
      <sheetName val="Sat_Upah3"/>
      <sheetName val="Sis_Hidrol2"/>
      <sheetName val="Brk_Dwn_Sipil2"/>
      <sheetName val="Pipa_10_mm2"/>
      <sheetName val="Pipa_8_mm2"/>
      <sheetName val="Pipa_Fiber2"/>
      <sheetName val="Pipa_PE2"/>
      <sheetName val="Rekap_Tot2"/>
      <sheetName val="HARGA_DASAR2"/>
      <sheetName val="Economic_Assumptions2"/>
      <sheetName val="Urai__Resap_pengikat2"/>
      <sheetName val="PRD_01-73"/>
      <sheetName val="PRD_01-83"/>
      <sheetName val="PRD_01-113"/>
      <sheetName val="PRD_01-103"/>
      <sheetName val="_Harsat_Baru3"/>
      <sheetName val="Rab_Struktur3"/>
      <sheetName val="perhitungan_indeks3"/>
      <sheetName val="Analisa_SNI3"/>
      <sheetName val="610_07A2"/>
      <sheetName val="D_BOARD2"/>
      <sheetName val="UPAH_BAHAN_ARST2"/>
      <sheetName val="met_bab32"/>
      <sheetName val="anal_bab82"/>
      <sheetName val="ANS_STR2"/>
      <sheetName val="HARGA_BAHAN_UPAH2"/>
      <sheetName val="Perhitungan_Besi2"/>
      <sheetName val="Analisa_Harga_Satuan2"/>
      <sheetName val="Hit_Vol_Str_Jambi2"/>
      <sheetName val="Als_Struk3"/>
      <sheetName val="Analisa_22"/>
      <sheetName val="HARDAS_PERKIM_22"/>
      <sheetName val="Data_Ktr_Bupati_Tapsel2"/>
      <sheetName val="Anl_Sipil2"/>
      <sheetName val="Upah_dan_Bahan2"/>
      <sheetName val="HB_2"/>
      <sheetName val="BQ_2"/>
      <sheetName val="Bangunan_Utama3"/>
      <sheetName val="Analisa_Gabungan2"/>
      <sheetName val="rab-str_Adm3"/>
      <sheetName val="Harga_Satuan2"/>
      <sheetName val="Perhit_Alat2"/>
      <sheetName val="TP_ALAT2"/>
      <sheetName val="REKAP_ANALISA_SESUAI_PU2"/>
      <sheetName val="ANALISA_STRUKTUR_2"/>
      <sheetName val="REKAP_ANALISA_TO_PRINT2"/>
      <sheetName val="Fill_this_out_first___2"/>
      <sheetName val="Pipa_2002"/>
      <sheetName val="Analisa_Quarry2"/>
      <sheetName val="Analisa_HSP2"/>
      <sheetName val="TE_TS_FA_LAN_MATV2"/>
      <sheetName val="COST_TOGO2"/>
      <sheetName val="Analisa_STR2"/>
      <sheetName val="R_A_B2"/>
      <sheetName val="Ans_Kom_Precast2"/>
      <sheetName val="progres_sub_unv2"/>
      <sheetName val="Bill_of_Qty2"/>
      <sheetName val="Rekap_Direct_Cost2"/>
      <sheetName val="Analisa_0212"/>
      <sheetName val="Bill_rekap2"/>
      <sheetName val="BILL_13"/>
      <sheetName val="BILL_OF_QUANTITY2"/>
      <sheetName val="_R_A_B2"/>
      <sheetName val="daf_harga_(reil)2"/>
      <sheetName val="_Biaya_alat_jam_(reil)2"/>
      <sheetName val="_Biaya_alat_jam2"/>
      <sheetName val="Based_KV,_palembang_&amp;_KJI2"/>
      <sheetName val="RPP01_62"/>
      <sheetName val="Alat_&amp;_Bahan2"/>
      <sheetName val="ANALISA_SM2"/>
      <sheetName val="Hrg_Bhn_(2)2"/>
      <sheetName val="II_1_STR_GED_A2"/>
      <sheetName val="REKAP_A_BESAR2"/>
      <sheetName val="DIV_12"/>
      <sheetName val="DCF_SD_JUNI_042"/>
      <sheetName val="Rekap_Anal2"/>
      <sheetName val="B_as2"/>
      <sheetName val="penawaran_baja2"/>
      <sheetName val="Pos_4-12"/>
      <sheetName val="Calcu_022"/>
      <sheetName val="Harga_Satuan_(T_P_)2"/>
      <sheetName val="Analisa_HSP_(T_P_)2"/>
      <sheetName val="H_Sat_Jembatan2"/>
      <sheetName val="H_SAT2"/>
      <sheetName val="Bor_Pile2"/>
      <sheetName val="DEPRE_05"/>
      <sheetName val="Accept__Letter"/>
      <sheetName val="BINA_GRAFINDO"/>
      <sheetName val="BINA_MITRA_"/>
      <sheetName val="DAOUD_MATULA"/>
      <sheetName val="MAHRUM_NISA"/>
      <sheetName val="RUDI_SAIFIN"/>
      <sheetName val="An_H_Sat_Pek_Ut"/>
      <sheetName val="01A-_RAB"/>
      <sheetName val="BT_KALI"/>
      <sheetName val="ANALISA_SNI'07(ubh_bgsting)"/>
      <sheetName val="2__MVAC_R1"/>
      <sheetName val="Mat_Elk1"/>
      <sheetName val="Mat_Mek1"/>
      <sheetName val="AHS_Isolasi1"/>
      <sheetName val="RAB_ME1"/>
      <sheetName val="sheet_21"/>
      <sheetName val="ANALISA_"/>
      <sheetName val="7_ASAT"/>
      <sheetName val="7_DATA"/>
      <sheetName val="5_RBKI"/>
      <sheetName val="6_RBKA"/>
      <sheetName val="Perm__Test"/>
      <sheetName val="River_Protect"/>
      <sheetName val="Rekap_Bill"/>
      <sheetName val="An_Struktur1"/>
      <sheetName val="Unit_Rate_(2)1"/>
      <sheetName val="Sat__Pek_"/>
      <sheetName val="RAB_AR&amp;STR"/>
      <sheetName val="Str_BT"/>
      <sheetName val="STR_PODIUM"/>
      <sheetName val="STR_PODIUM_(2)"/>
      <sheetName val="REKAP_STR"/>
      <sheetName val="REKAP_ME_CSPL"/>
      <sheetName val="tabel_berat"/>
      <sheetName val="IDLE_ALAT"/>
      <sheetName val="Ana_PasBatu_7_4"/>
      <sheetName val="Sec_I_ML"/>
      <sheetName val="Balance_sheet"/>
      <sheetName val="M_Pekerjaan"/>
      <sheetName val="Peralatan_(2)"/>
      <sheetName val="Daftar_Sewa"/>
      <sheetName val="Galian_1"/>
      <sheetName val="o_rekap#4"/>
      <sheetName val="MASTER_1"/>
      <sheetName val="Analisa_(ok_punya)"/>
      <sheetName val="Rekap_Vol"/>
      <sheetName val="dongia_(2)"/>
      <sheetName val="DON_GIA"/>
      <sheetName val="THPDMoi__(2)"/>
      <sheetName val="CHITIET_VL-NC"/>
      <sheetName val="CHITIET_VL-NC-TT_-1p"/>
      <sheetName val="TH_XL"/>
      <sheetName val="CHITIET_VL-NC-TT-3p"/>
      <sheetName val="t-h_HA_THE"/>
      <sheetName val="TONGKE3p_"/>
      <sheetName val="Rekap__ME"/>
      <sheetName val="R__Upah"/>
      <sheetName val="R__Bahan"/>
      <sheetName val="R__Alat"/>
      <sheetName val="R__Subkont"/>
      <sheetName val="Analis_harga"/>
      <sheetName val="dongia__2_"/>
      <sheetName val="THPDMoi___2_"/>
      <sheetName val="TONG_HOP_VL_NC"/>
      <sheetName val="TH_VL__NC__DDHT_Thanhphuoc"/>
      <sheetName val="t_h_HA_THE"/>
      <sheetName val="CHITIET_VL_NC_TT__1p"/>
      <sheetName val="TONG_HOP_VL_NC_TT"/>
      <sheetName val="CHITIET_VL_NC"/>
      <sheetName val="CHITIET_VL_NC_TT_3p"/>
      <sheetName val="KPVC_BD_"/>
      <sheetName val="Grading_Tahap_1"/>
      <sheetName val="SUMBER_DAYA"/>
      <sheetName val="REK_ADD"/>
      <sheetName val="Input_Data"/>
      <sheetName val="S_roomToyota"/>
      <sheetName val="A_1_Persiapan_non_std"/>
      <sheetName val="Ana__PU"/>
      <sheetName val="Master_1_0"/>
      <sheetName val="Owning_cost_Alat"/>
      <sheetName val="Balok_L_2"/>
      <sheetName val="Spec_ME"/>
      <sheetName val="anal_SNI"/>
      <sheetName val="1_Cover"/>
      <sheetName val="Anals_1"/>
      <sheetName val="rap_rinci"/>
      <sheetName val="Analisa_Mob__3"/>
      <sheetName val="Analisa_Mob_1"/>
      <sheetName val="Analisa_Alat"/>
      <sheetName val="RAB_(A)_(2)"/>
      <sheetName val="BOQ Mainroad IIA"/>
      <sheetName val="Vendor Quot.(Exchanger)"/>
      <sheetName val="manhour"/>
      <sheetName val="Analisa HS"/>
      <sheetName val="D8"/>
      <sheetName val="10.1 (1)"/>
      <sheetName val="10.1 (2)"/>
      <sheetName val="10.1 (3)"/>
      <sheetName val="10.1 (4)"/>
      <sheetName val="10.1 (5)"/>
      <sheetName val="uraian peralatan"/>
      <sheetName val="ANALSUBKON"/>
      <sheetName val="kontol"/>
      <sheetName val="Meto"/>
      <sheetName val="HRG_SAT_2006"/>
      <sheetName val="H Satuan Dasar"/>
      <sheetName val="ANHAS"/>
      <sheetName val="BYALAT"/>
      <sheetName val="HSDALAT"/>
      <sheetName val="hRG Stn Bhn,Uph, perl"/>
      <sheetName val="AN-MAJOR"/>
      <sheetName val="rp"/>
      <sheetName val="S.UPAH"/>
      <sheetName val="S.BAHAN"/>
      <sheetName val="HIT-BALOK "/>
      <sheetName val="HIT-BETON"/>
      <sheetName val="ANALISA BARU 40 M"/>
      <sheetName val="rab - persiapan &amp; lantai-1"/>
      <sheetName val="D3.4.4"/>
      <sheetName val="TABEL_DETASIR"/>
      <sheetName val="Front"/>
      <sheetName val="plumbing"/>
      <sheetName val="Report detil kondisi"/>
      <sheetName val="detil kondisi"/>
      <sheetName val="Final Summary"/>
      <sheetName val="BREAKDOWN 2"/>
      <sheetName val="Sheet9"/>
      <sheetName val="besi"/>
      <sheetName val="D7"/>
      <sheetName val="3-DIV2"/>
      <sheetName val="schtng"/>
      <sheetName val="schalt"/>
      <sheetName val="s"/>
      <sheetName val="L3 An H Sat Mob"/>
      <sheetName val="ANALISA EL DAN ELC"/>
      <sheetName val="Data Alat"/>
      <sheetName val="Realisasi Mingguan"/>
      <sheetName val="Realisasi Harian"/>
      <sheetName val="Sheet2"/>
      <sheetName val="Rencana Harian"/>
      <sheetName val="Rencana Mingguan"/>
      <sheetName val="Excavator"/>
      <sheetName val="Dump Truck"/>
      <sheetName val="Progres"/>
      <sheetName val="Tuki 1"/>
      <sheetName val="Tuki 2"/>
      <sheetName val="Tuki 3"/>
      <sheetName val="Tuki 4"/>
      <sheetName val="Tuki 5"/>
      <sheetName val="Tuki 6"/>
      <sheetName val="Tuki 7"/>
      <sheetName val="Tuki 8"/>
      <sheetName val="Besi Tuka"/>
      <sheetName val="Sheet3"/>
      <sheetName val="Satuan"/>
      <sheetName val="analisa STRUKTUR"/>
      <sheetName val="Diameter"/>
      <sheetName val="Rekap Gab"/>
      <sheetName val="S-Curve (2017)"/>
      <sheetName val="Analisa RAP"/>
      <sheetName val="Data Keu"/>
      <sheetName val="Data Teknik"/>
      <sheetName val="Sch Tender"/>
      <sheetName val="CekList"/>
      <sheetName val="BQ OE"/>
      <sheetName val="Rekap RAP"/>
      <sheetName val="Penyebaran M"/>
      <sheetName val="ScheduleRAP"/>
      <sheetName val="note"/>
      <sheetName val="XZLC003_PART1"/>
      <sheetName val="HSDMAT"/>
      <sheetName val="2.1.1.1 MOBILISASI"/>
      <sheetName val="2.1.1 PEK. PERSIAPAN"/>
      <sheetName val="2.2.1 TANAH"/>
      <sheetName val="4.1.1 BETON"/>
      <sheetName val="4.2.1 BESI &amp; ALUMINIUM"/>
      <sheetName val="4.4.1 DINDING PASANGAN"/>
      <sheetName val="4.4.2 PLESTERAN"/>
      <sheetName val="4.4.3 PENUTUP LANTAI &amp; DINDING"/>
      <sheetName val="4.5.1 PLAFOND"/>
      <sheetName val="4.5.2 ATAP"/>
      <sheetName val="4.7.1 CAT"/>
      <sheetName val="5.1.1 SANITASI GEDUNG"/>
      <sheetName val="SEWA ALT"/>
      <sheetName val="ANalat"/>
      <sheetName val="UMUM"/>
      <sheetName val="Daf. Upah &amp; Bah"/>
      <sheetName val="Divisi 10 (2)"/>
      <sheetName val="LPH 1"/>
      <sheetName val="5-Peralatan"/>
      <sheetName val="Harga Satuan Dasar"/>
      <sheetName val="PO2"/>
      <sheetName val="Hrg_Bhn2"/>
      <sheetName val="H_SAT-PRK"/>
      <sheetName val="DATA_BASE"/>
      <sheetName val="Upah_Bhn"/>
      <sheetName val="610_04"/>
      <sheetName val="610_05"/>
      <sheetName val="610_06"/>
      <sheetName val="610_07"/>
      <sheetName val="610_08"/>
      <sheetName val="Det_Str_BT"/>
      <sheetName val="BERAT_TUL_"/>
      <sheetName val="14_jalan&amp;saluran"/>
      <sheetName val="BAHAN_(2)"/>
      <sheetName val="QSS_Building"/>
      <sheetName val="Unit_Cost"/>
      <sheetName val="rab-str-TAHAP_1-PC"/>
      <sheetName val="DaftarHarga"/>
      <sheetName val="Boq-civil"/>
      <sheetName val="SUMIF"/>
      <sheetName val="HM.MEK."/>
      <sheetName val="Factor"/>
      <sheetName val="DAF.ALAT"/>
      <sheetName val="COST-SUM"/>
      <sheetName val="bale"/>
      <sheetName val="E.work"/>
      <sheetName val="paving"/>
      <sheetName val="ponds"/>
      <sheetName val="R.wall"/>
      <sheetName val="LIST"/>
      <sheetName val="SAT-BHN"/>
      <sheetName val="REKAP ME"/>
      <sheetName val="Bahan "/>
      <sheetName val="Pekerjaan "/>
      <sheetName val="DIV"/>
      <sheetName val="Met1"/>
      <sheetName val="Met2"/>
      <sheetName val="dt"/>
      <sheetName val="Pek. Tanah"/>
      <sheetName val="Pek. Pondasi"/>
      <sheetName val="Pek. Dinding"/>
      <sheetName val="Pek. Plesteran"/>
      <sheetName val="Pek. Kayu"/>
      <sheetName val="Pek. Beton"/>
      <sheetName val="Pek. Penutup Atap"/>
      <sheetName val="Pek. Langit-langit"/>
      <sheetName val="Pek. Sanitasi"/>
      <sheetName val="Pek. Besi &amp; Alumunium"/>
      <sheetName val="Pek. Kunci &amp; Kaca"/>
      <sheetName val="Pek. Penutup Lantai &amp; dinding"/>
      <sheetName val="Pek. Pengecatan"/>
      <sheetName val="DAF-PEMB"/>
      <sheetName val="EQ_an"/>
      <sheetName val="MEApart 1"/>
      <sheetName val="MEApart 2"/>
      <sheetName val=" PE-F-42 MR 9 Manpower"/>
      <sheetName val="BLDG_DCI"/>
      <sheetName val="BLDG_MCI"/>
      <sheetName val="JAN2002"/>
      <sheetName val="BQ ARS"/>
      <sheetName val="Analisa Tend"/>
      <sheetName val="Final(1)summary"/>
      <sheetName val="BQ &amp; Harga"/>
      <sheetName val="97 사업추정(WEKI)"/>
      <sheetName val="Isolasi Luar Dalam"/>
      <sheetName val="Isolasi Luar"/>
      <sheetName val="Hsat1"/>
      <sheetName val="Milsheet"/>
      <sheetName val="Urugan Pasir"/>
      <sheetName val="GeneralInfo"/>
      <sheetName val="anaUTama"/>
      <sheetName val="FACTORY"/>
      <sheetName val="Arsitek"/>
      <sheetName val="D _ W sizes"/>
      <sheetName val="JOB'S"/>
      <sheetName val="XLS Avg Rev"/>
      <sheetName val="Upah_Bahan"/>
      <sheetName val="REG TOTAL"/>
      <sheetName val="200212ac"/>
      <sheetName val="LDA LTW"/>
      <sheetName val="DIV INC"/>
      <sheetName val="MAIN"/>
      <sheetName val="LTM"/>
      <sheetName val="DropZone"/>
      <sheetName val="DCF 3"/>
      <sheetName val="EQ. IRR"/>
      <sheetName val="Debt Return Analy"/>
      <sheetName val="Toggles"/>
      <sheetName val="Table"/>
      <sheetName val="Buku Besar 1"/>
      <sheetName val="RAB OK!"/>
      <sheetName val="Jln akses"/>
      <sheetName val="tubuh jln Cbg-Tjs"/>
      <sheetName val="Rab Sintel"/>
      <sheetName val="DED Bjr-Cjl"/>
      <sheetName val="Lahan +Tertib"/>
      <sheetName val="RC-ANL"/>
      <sheetName val="BQ_E20_02_Rp_"/>
      <sheetName val="Income Statement-May 2004"/>
      <sheetName val="CODESS"/>
      <sheetName val="BP1_23"/>
      <sheetName val="Huruf (9)"/>
      <sheetName val="BGT"/>
      <sheetName val="BGT 07"/>
      <sheetName val="amtek"/>
      <sheetName val="Daftar Upah,Bhn,&amp; alat"/>
      <sheetName val="T-3.2 UP Material"/>
      <sheetName val="jpr"/>
      <sheetName val="Hsatuan-OK"/>
      <sheetName val="DATA PROYEK"/>
      <sheetName val="6-AGREGAT"/>
      <sheetName val="RECORD"/>
      <sheetName val="Strand PDMR1"/>
      <sheetName val="Post tension PDMR1"/>
      <sheetName val="Rokan 1"/>
      <sheetName val="Jml HRG-ALT-04"/>
      <sheetName val="CCO ALT-04"/>
      <sheetName val="ACCESS"/>
      <sheetName val="AODB"/>
      <sheetName val="Rekap BQ"/>
      <sheetName val="BAS"/>
      <sheetName val="BHS"/>
      <sheetName val="GARBARATA"/>
      <sheetName val="CCTV"/>
      <sheetName val="JARINGAN DATA"/>
      <sheetName val="FA"/>
      <sheetName val="FIDS"/>
      <sheetName val="MASTER CLOCK"/>
      <sheetName val="IPTV"/>
      <sheetName val="IP PABX"/>
      <sheetName val="TATA SUARA"/>
      <sheetName val="H.DASAR"/>
      <sheetName val="ANAL_2.1"/>
      <sheetName val="VOL_1"/>
      <sheetName val="LAMP_2.2"/>
      <sheetName val="M+MC"/>
      <sheetName val="Hrg.Sat"/>
      <sheetName val="UNIT PRICE"/>
      <sheetName val="Anal. Pancang"/>
      <sheetName val="Anal alat"/>
      <sheetName val="AC - BC"/>
      <sheetName val="AC - WC"/>
      <sheetName val="bhn-upah"/>
      <sheetName val="Peny_Bdn Jln"/>
      <sheetName val="Base B Bahu"/>
      <sheetName val="K-250"/>
      <sheetName val="Gali Biasa"/>
      <sheetName val="Gali_Sal"/>
      <sheetName val="Mortar"/>
      <sheetName val="Rutin Jembatan"/>
      <sheetName val="Rutin Saluran"/>
      <sheetName val="Prime"/>
      <sheetName val="Tack"/>
      <sheetName val="matrix"/>
      <sheetName val="Ur_Biasa"/>
      <sheetName val="Ur_Pil"/>
      <sheetName val="Baja"/>
      <sheetName val="Analisa -Baku"/>
      <sheetName val="BQNSC"/>
      <sheetName val="Contract-Data"/>
      <sheetName val="BETON BERTULANG "/>
      <sheetName val="00 _ Earthwork EF_RL"/>
      <sheetName val="DESBT"/>
      <sheetName val="boq TOGAFU"/>
      <sheetName val="schedulle1"/>
      <sheetName val="HUTANG"/>
      <sheetName val="KH-Q1,Q2,01"/>
      <sheetName val="Sumda1"/>
      <sheetName val="Material Properties"/>
      <sheetName val="eqp-rek"/>
      <sheetName val="RAW MATERIALS "/>
      <sheetName val="Conn. Lib"/>
      <sheetName val="Metod TWR"/>
      <sheetName val="2.0 Procurement"/>
      <sheetName val="PO-2"/>
      <sheetName val="OP. ALAT"/>
      <sheetName val="OP. PERJAM"/>
      <sheetName val="B. PERSONIL"/>
      <sheetName val="KAN. LOKAL"/>
      <sheetName val="own"/>
      <sheetName val="Rekap AHSP"/>
      <sheetName val="G.Grouting"/>
      <sheetName val="H. INSTRUMEN BAGONG"/>
      <sheetName val="F. Jalan &amp; Jembatan"/>
      <sheetName val="A. Persiapan"/>
      <sheetName val="Tenaga"/>
      <sheetName val="lampiran"/>
      <sheetName val="rate-alat"/>
      <sheetName val="Harga Bahan Fabrikasi"/>
      <sheetName val="Uph&amp;bhn"/>
      <sheetName val="ANALISA_BAHAN"/>
      <sheetName val="Daft_Sewa_Alat"/>
      <sheetName val="H_Satuan_Dasar"/>
      <sheetName val="DIV_2"/>
      <sheetName val="pas_wm"/>
      <sheetName val="Bantuan_Entry"/>
      <sheetName val="1__BQ"/>
      <sheetName val="OP__ALAT"/>
      <sheetName val="OP__PERJAM"/>
      <sheetName val="B__PERSONIL"/>
      <sheetName val="KAN__LOKAL"/>
      <sheetName val="LAL_-_PASAR_PAGI_"/>
      <sheetName val="Rekap_M&amp;E_ADD1_R"/>
      <sheetName val="4-Basic_Price"/>
      <sheetName val="Analisa_(2)"/>
      <sheetName val="H__Dasar"/>
      <sheetName val="BAR_SCREEN"/>
      <sheetName val="Rekap_AHSP"/>
      <sheetName val="G_Grouting"/>
      <sheetName val="H__INSTRUMEN_BAGONG"/>
      <sheetName val="F__Jalan_&amp;_Jembatan"/>
      <sheetName val="A__Persiapan"/>
      <sheetName val="Cover_Daf_2"/>
      <sheetName val="Met__Minor"/>
      <sheetName val="Agg_Halus_&amp;_Kasar"/>
      <sheetName val="Sat_Pekerjaan"/>
      <sheetName val="NP_(2)"/>
      <sheetName val="B_Penunjang"/>
      <sheetName val="harga_ANALISA"/>
      <sheetName val="ANALISA_GEDUNG"/>
      <sheetName val="ANALISA_ME"/>
      <sheetName val="_"/>
      <sheetName val="AHS_-_Riel"/>
      <sheetName val="Harga_Bahan_Fabrikasi"/>
      <sheetName val="HRG_BAHAN_&amp;_UPAH_okk"/>
      <sheetName val="Analis_Kusen_okk"/>
      <sheetName val="rek_det_1-3"/>
      <sheetName val="POINT_SCHEDULE"/>
      <sheetName val="SCHEDULE_"/>
      <sheetName val="Rekap_1"/>
      <sheetName val="Currency_Rate"/>
      <sheetName val="___"/>
      <sheetName val="hRG_Stn_Bhn,Uph,_perl"/>
      <sheetName val="Up_&amp;_bhn"/>
      <sheetName val="Rekap_analis"/>
      <sheetName val="Bill_2"/>
      <sheetName val="Bill_3"/>
      <sheetName val="Bill_4"/>
      <sheetName val="Bill_5"/>
      <sheetName val="Basic_Price"/>
      <sheetName val="R.A.B."/>
      <sheetName val="Particular Sch"/>
      <sheetName val="393585-DJS"/>
      <sheetName val="CISI INJ FITTING"/>
      <sheetName val="VESI-522444-DJSrev"/>
      <sheetName val="GammaEquivalents"/>
      <sheetName val="Konfirm"/>
      <sheetName val="NC-CM"/>
      <sheetName val="RAB VIDEO WALL KOE"/>
      <sheetName val="RAB PC"/>
      <sheetName val="ANALISA KOE"/>
      <sheetName val="DATA MENTAH"/>
      <sheetName val="AUTO"/>
      <sheetName val="REKAP KOE MDC"/>
      <sheetName val="AUTO (2)"/>
      <sheetName val="REKAP KOE"/>
      <sheetName val="RAB DESIGN KOE"/>
      <sheetName val="RAB persiapan"/>
      <sheetName val="RAB BUILD KOE"/>
      <sheetName val="KURVA S"/>
      <sheetName val="BARCHART"/>
      <sheetName val="harga akomodasi"/>
      <sheetName val="AUTO (3)"/>
      <sheetName val="Simulasi Margin mdc"/>
      <sheetName val="REKAP MDC"/>
      <sheetName val="RAB BUILD MDC"/>
      <sheetName val="RAB VIDEO WALL MDC"/>
      <sheetName val="RAB PC MDC"/>
      <sheetName val="RAB DESIGN MDC"/>
      <sheetName val="Detail Konstruksi"/>
      <sheetName val="Prakiraan RAP Konst"/>
      <sheetName val="AHS Konstr MDC"/>
      <sheetName val="DHS Konstr MDC"/>
      <sheetName val="ANALISA MDC"/>
      <sheetName val="KURVA S MDC"/>
      <sheetName val="BARCHART MDC "/>
      <sheetName val="AHS MDC (KANTOR)"/>
      <sheetName val="DHS MDC (KANTOR)"/>
      <sheetName val="Steel-Twr"/>
      <sheetName val="Lt. 1 (A)"/>
      <sheetName val="9"/>
      <sheetName val="3-DIV3"/>
      <sheetName val="(HSP)"/>
      <sheetName val="DIVI6"/>
      <sheetName val="HARGADASAR"/>
      <sheetName val="7.공정표"/>
      <sheetName val="PRD 01-7 alat"/>
      <sheetName val="EDTL"/>
      <sheetName val="BACK"/>
      <sheetName val="LBK1"/>
      <sheetName val="L2B-METODE"/>
      <sheetName val="Lamp.2A Ana Sat Mata Pemb Ut"/>
      <sheetName val="railing"/>
      <sheetName val="Engine"/>
      <sheetName val="Monitor"/>
      <sheetName val="BEKISTING"/>
      <sheetName val="h90-160 (penebalan)"/>
      <sheetName val="rb-42M"/>
      <sheetName val="SPT TAHUNAN"/>
      <sheetName val="Rinc_Setoran Astek"/>
      <sheetName val="DPLK_PST"/>
      <sheetName val="jkk_takaful"/>
      <sheetName val="pt-perso"/>
      <sheetName val="금액내역서"/>
      <sheetName val="TIKET ATB"/>
      <sheetName val="RENPEN"/>
      <sheetName val="3-DIV4"/>
      <sheetName val="SAT_BHN"/>
      <sheetName val="Antek3"/>
      <sheetName val="Currency"/>
      <sheetName val="5. Pek. CF Silo"/>
      <sheetName val="2. Pek. Preheater"/>
      <sheetName val="shor"/>
      <sheetName val="div-5"/>
      <sheetName val="div-6"/>
      <sheetName val="div-7"/>
      <sheetName val="ABSEN"/>
      <sheetName val="UPAH_B_KAS"/>
      <sheetName val="UPAH_B_KAS _2_"/>
      <sheetName val="T_TANGAN"/>
      <sheetName val="HS Dasar "/>
      <sheetName val="HPP X Q'TY"/>
      <sheetName val="RINCIAN-SC"/>
      <sheetName val="%"/>
      <sheetName val="Print"/>
      <sheetName val="Option List"/>
      <sheetName val="BLOK-BJR"/>
      <sheetName val="GP-WB"/>
      <sheetName val="TOTAL UPAH"/>
      <sheetName val="PLANT"/>
      <sheetName val="TL"/>
      <sheetName val="PROD 15-1"/>
      <sheetName val="DIND"/>
      <sheetName val="PS"/>
      <sheetName val="STR-ATAS"/>
      <sheetName val="ANAL_WK"/>
      <sheetName val="AHS-8FO"/>
      <sheetName val="AHS-8UP"/>
      <sheetName val="1.B"/>
      <sheetName val="COMBINE"/>
      <sheetName val="HB ARSITEKTUR"/>
      <sheetName val="HB STRUKTUR"/>
      <sheetName val="TAGIHAN"/>
      <sheetName val="DAF-3"/>
      <sheetName val="SAT PL"/>
      <sheetName val="SAT EL"/>
      <sheetName val="TR"/>
      <sheetName val="PV"/>
      <sheetName val="ARL"/>
      <sheetName val="CB"/>
      <sheetName val="KBL"/>
      <sheetName val="Inputdata"/>
      <sheetName val="PJ"/>
      <sheetName val="Traf&amp;Genst"/>
      <sheetName val="FINAL SUM"/>
      <sheetName val="BAHAN &amp; ALAT"/>
      <sheetName val="4-Quarry"/>
      <sheetName val="List Of Basic Price"/>
      <sheetName val="Analisa Upah _ Bahan Plum"/>
      <sheetName val="CAT_5"/>
      <sheetName val="Gi¸VËtT­"/>
      <sheetName val="MEP"/>
      <sheetName val="page 1"/>
      <sheetName val="bilang"/>
      <sheetName val="AN ALAT"/>
      <sheetName val="AN. HS PEK.BETON"/>
      <sheetName val="Sat_Bahu"/>
      <sheetName val="DIVISI I 50"/>
      <sheetName val="MixBed"/>
      <sheetName val="CondPol"/>
      <sheetName val="lh"/>
      <sheetName val="ANALISA SNI'07(Bangli)"/>
      <sheetName val="mat&amp;upah"/>
      <sheetName val="ANALISA JAN 08"/>
      <sheetName val="CF Alat"/>
      <sheetName val="analis standar(20m)"/>
      <sheetName val="ANAL BETON"/>
      <sheetName val="REQDELTA"/>
      <sheetName val="ahs3"/>
      <sheetName val="Eq. Mobilization"/>
      <sheetName val="SOUND"/>
      <sheetName val="GPON"/>
      <sheetName val="RACK_EC"/>
      <sheetName val="GR_EC"/>
      <sheetName val="SS"/>
      <sheetName val="A.Card"/>
      <sheetName val="TLP"/>
      <sheetName val="TP"/>
      <sheetName val="D.Kamar"/>
      <sheetName val="cat"/>
      <sheetName val="HARDAS-MAT"/>
      <sheetName val="hrg-sat.pek"/>
      <sheetName val="D3"/>
      <sheetName val="D4"/>
      <sheetName val="D5"/>
      <sheetName val="B.V.2"/>
      <sheetName val="B.V.1"/>
      <sheetName val="upah bahan"/>
      <sheetName val="Bea Op Alat"/>
      <sheetName val="BY_Alat(sewa)-6"/>
      <sheetName val="Hit bi transport"/>
      <sheetName val="BY_Mat-4"/>
      <sheetName val="GBR-15"/>
      <sheetName val="PASOK-16"/>
      <sheetName val="ahs1"/>
      <sheetName val="Form 1"/>
      <sheetName val="Mushala"/>
      <sheetName val="tb. besi"/>
      <sheetName val="ALAT1"/>
      <sheetName val="ALAT2 (TDK DIPAKAI)"/>
      <sheetName val="DIV10"/>
      <sheetName val="EQ"/>
      <sheetName val="MTa"/>
      <sheetName val="Anal Alat Type II A"/>
      <sheetName val="BELI _SEPTEMBER"/>
      <sheetName val="Satuan Upah &amp; Bahan"/>
      <sheetName val="SAT"/>
      <sheetName val="tidak dipakai 1"/>
      <sheetName val="BQ Detail"/>
      <sheetName val="DB-PU"/>
      <sheetName val="Pay Items"/>
      <sheetName val="C &amp; G RHS"/>
      <sheetName val="13mm E.P "/>
      <sheetName val="20mm(E.P)"/>
      <sheetName val="20mm(StaircaseP.P)"/>
      <sheetName val="13mm P.P"/>
      <sheetName val="공사비"/>
      <sheetName val="Sheet5"/>
      <sheetName val="daf_3_OK_"/>
      <sheetName val="daf_7_OK_"/>
      <sheetName val="Cover (x)"/>
      <sheetName val="Cor Apt"/>
      <sheetName val="Gia"/>
      <sheetName val="Harga ME "/>
      <sheetName val="Bahan Upah"/>
      <sheetName val="Rekap Biaya"/>
      <sheetName val="H.BAHAN"/>
      <sheetName val="B.LAIN2"/>
      <sheetName val="IN"/>
      <sheetName val="REKAPMC"/>
      <sheetName val="Analis har"/>
      <sheetName val="change"/>
      <sheetName val="Cost Control Utk Perub RAP"/>
      <sheetName val="Sel Dev"/>
      <sheetName val="Proposal"/>
      <sheetName val="RAP Change"/>
      <sheetName val="RAP Sisa"/>
      <sheetName val="Kuantitas &amp; Harga"/>
      <sheetName val="LAP   (4)"/>
      <sheetName val="LAP   (11)"/>
      <sheetName val="upah.bahan.alat"/>
      <sheetName val="analisa.K"/>
      <sheetName val="daftarkuantitas"/>
      <sheetName val="(ANALISA-lain)"/>
      <sheetName val="IPAL_1_"/>
      <sheetName val="PIPA_1"/>
      <sheetName val="D-3_(M)"/>
      <sheetName val="D-7_(M)"/>
      <sheetName val="Harga_S_Dasar_UNTUK_IDISI"/>
      <sheetName val="dhsb"/>
      <sheetName val="A~H"/>
      <sheetName val="112-885"/>
      <sheetName val="Anl.+"/>
      <sheetName val="Upah,Bahan, Alat"/>
      <sheetName val="Daftar Harga Dasar"/>
      <sheetName val="UpahKerja"/>
      <sheetName val="cal borepile"/>
      <sheetName val="Meth "/>
      <sheetName val="JADUAL"/>
      <sheetName val="HSD Upah"/>
      <sheetName val="Master 1.0 (2)"/>
      <sheetName val="Master Sch 1.0-sro2.Adari diske"/>
      <sheetName val="LO"/>
      <sheetName val="Master_1_0_(2)"/>
      <sheetName val="Master_Sch_1_0-sro2_Adari_diske"/>
      <sheetName val="Vibro_Roller"/>
      <sheetName val="REF.ONLY"/>
      <sheetName val="ALATSEWA"/>
      <sheetName val="FLAF&amp;PARTSI"/>
      <sheetName val="SUMBER"/>
      <sheetName val="BAB_5_2_BiaLang"/>
      <sheetName val="Girder-30"/>
      <sheetName val="Ereksi-Girder-16"/>
      <sheetName val="ANALISA 1"/>
      <sheetName val="ctTBA"/>
      <sheetName val="DC"/>
      <sheetName val="UP-MAT-ALT"/>
      <sheetName val="GEN-ITEM"/>
      <sheetName val="terendah"/>
      <sheetName val="LOADDAT"/>
      <sheetName val="PROG"/>
      <sheetName val="BIAYA 07"/>
      <sheetName val="DET 08"/>
      <sheetName val="CF-hot"/>
      <sheetName val="Analis Kusen 1 ESKALASI"/>
      <sheetName val="NP (4)"/>
      <sheetName val="DRUP (ASLI)"/>
      <sheetName val="RKP PLUMBING"/>
      <sheetName val="01A_ RAB"/>
      <sheetName val="Bab13"/>
      <sheetName val="NS GD.UGD"/>
      <sheetName val="STD GD.UGD"/>
      <sheetName val="SELISIH HARGA"/>
      <sheetName val="gvl"/>
      <sheetName val="TYPE2"/>
      <sheetName val="GD B"/>
      <sheetName val="GD C"/>
      <sheetName val="GD D"/>
      <sheetName val="GD E"/>
      <sheetName val="GD F"/>
      <sheetName val="GD G"/>
      <sheetName val="GD N"/>
      <sheetName val="PH"/>
      <sheetName val="PURA"/>
      <sheetName val="GD A"/>
      <sheetName val="HLM"/>
      <sheetName val="M8"/>
      <sheetName val="CRUDE RE-bar"/>
      <sheetName val="GFA-20-N"/>
      <sheetName val="JSiar"/>
      <sheetName val="RC-BHN"/>
      <sheetName val="DIV-3"/>
      <sheetName val="DIV-8"/>
      <sheetName val="FAK"/>
      <sheetName val="RAB-ME"/>
      <sheetName val="Master_1_01"/>
      <sheetName val="Master_1_0_(2)1"/>
      <sheetName val="Master_Sch_1_0-sro2_Adari_disk1"/>
      <sheetName val="Bill_of_Qty_MEP"/>
      <sheetName val="REF_ONLY"/>
      <sheetName val="Anl_+"/>
      <sheetName val="01A__RAB"/>
      <sheetName val="Analis_Kusen_1_ESKALASI"/>
      <sheetName val="NP_(4)"/>
      <sheetName val="ANALISA_1"/>
      <sheetName val="rab_-_persiapan_&amp;_lantai-1"/>
      <sheetName val="RKP_PLUMBING"/>
      <sheetName val="GD_B"/>
      <sheetName val="GD_C"/>
      <sheetName val="GD_D"/>
      <sheetName val="GD_E"/>
      <sheetName val="GD_F"/>
      <sheetName val="GD_G"/>
      <sheetName val="GD_N"/>
      <sheetName val="GD_A"/>
      <sheetName val="CRUDE_RE-bar"/>
      <sheetName val="SELISIH_HARGA"/>
      <sheetName val="Man Power _ Comp"/>
      <sheetName val="MARK UP"/>
      <sheetName val="skenario"/>
      <sheetName val="REKAP (2)"/>
      <sheetName val="ES STG"/>
      <sheetName val="Lead Schedule"/>
      <sheetName val="Antek-2"/>
      <sheetName val="LEMBAR1"/>
      <sheetName val="TOWN"/>
      <sheetName val="INPUT 2"/>
      <sheetName val="A LIS"/>
      <sheetName val="A REKAP"/>
      <sheetName val="LISTRIK"/>
      <sheetName val="RATE&amp;FCTR"/>
      <sheetName val="Quantity"/>
      <sheetName val="eval. Juli"/>
      <sheetName val="G1"/>
      <sheetName val="rincian per proyek"/>
      <sheetName val="Analisa Tekhnis"/>
      <sheetName val="jan"/>
      <sheetName val="FEB"/>
      <sheetName val="MAR"/>
      <sheetName val="BD Div-2 sd 7.6"/>
      <sheetName val="Input monthly capex"/>
      <sheetName val="DES 15"/>
      <sheetName val="PERFORM"/>
      <sheetName val="RAP1"/>
      <sheetName val="pivotscd"/>
      <sheetName val="BAG-III"/>
      <sheetName val="Eng_Hrs"/>
      <sheetName val="Master Sch 1.0-sro2"/>
      <sheetName val="1~3"/>
      <sheetName val="5"/>
      <sheetName val="6"/>
      <sheetName val="bill qty"/>
      <sheetName val="DivVII"/>
      <sheetName val="F1c DATA ADM6"/>
      <sheetName val="Master Edit"/>
      <sheetName val="Appendix 2(SatDas)"/>
      <sheetName val="Du_lieu"/>
      <sheetName val="5-RLP01"/>
      <sheetName val="1-LBP01"/>
      <sheetName val="DIVISI 3"/>
      <sheetName val="2 MASTER APP"/>
      <sheetName val="Master_1_02"/>
      <sheetName val="Master_1_0_(2)2"/>
      <sheetName val="Master_Sch_1_0-sro2_Adari_disk2"/>
      <sheetName val="Bill_of_Qty_MEP1"/>
      <sheetName val="Up_&amp;_bhn1"/>
      <sheetName val="REF_ONLY1"/>
      <sheetName val="BIAYA_07"/>
      <sheetName val="DET_08"/>
      <sheetName val="DRUP_(ASLI)"/>
      <sheetName val="NS_GD_UGD"/>
      <sheetName val="STD_GD_UGD"/>
      <sheetName val="MARK_UP"/>
      <sheetName val="Man_Power___Comp"/>
      <sheetName val="DIVISI_3"/>
      <sheetName val="AnalisaSIPIL RIIL"/>
      <sheetName val="IV_1"/>
      <sheetName val="I_3_3"/>
      <sheetName val="ListEL"/>
      <sheetName val="bahan dan upah"/>
      <sheetName val="Bab 6 -3(5)"/>
      <sheetName val="2.3(2) Gor"/>
      <sheetName val="8.4.2 Rambu"/>
      <sheetName val="HPP"/>
      <sheetName val="DKH-S3"/>
      <sheetName val="RinciBab1"/>
      <sheetName val="UMUM-PU"/>
      <sheetName val="pro ra op"/>
      <sheetName val="grafik"/>
      <sheetName val="schalat"/>
      <sheetName val="schman"/>
      <sheetName val="schmat"/>
      <sheetName val="3-DIV5"/>
      <sheetName val="By"/>
      <sheetName val="Anl.2s.d4e"/>
      <sheetName val="01A__RAB1"/>
      <sheetName val="REKAP_(2)"/>
      <sheetName val="Rekap_Biaya"/>
      <sheetName val="Rekap_RAP"/>
      <sheetName val="ES_STG"/>
      <sheetName val="Lead_Schedule"/>
      <sheetName val="INPUT_2"/>
      <sheetName val="A_LIS"/>
      <sheetName val="A_REKAP"/>
      <sheetName val="eval__Juli"/>
      <sheetName val="rincian_per_proyek"/>
      <sheetName val="BD_Div-2_sd_7_6"/>
      <sheetName val="Analisa_Tekhnis"/>
      <sheetName val="Analisa_RAP"/>
      <sheetName val="Penyebaran_M"/>
      <sheetName val="Input_monthly_capex"/>
      <sheetName val="Rekap_Prelim"/>
      <sheetName val="DES_15"/>
      <sheetName val="Hrg_Sat"/>
      <sheetName val="Master_Sch_1_0-sro2"/>
      <sheetName val="Master_1_03"/>
      <sheetName val="Master_1_0_(2)3"/>
      <sheetName val="Master_Sch_1_0-sro2_Adari_disk3"/>
      <sheetName val="Bill_of_Qty_MEP2"/>
      <sheetName val="REF_ONLY2"/>
      <sheetName val="Anl_+1"/>
      <sheetName val="01A-_RAB1"/>
      <sheetName val="Up_&amp;_bhn2"/>
      <sheetName val="BIAYA_071"/>
      <sheetName val="DET_081"/>
      <sheetName val="ANALISA_11"/>
      <sheetName val="RKP_PLUMBING1"/>
      <sheetName val="01A__RAB2"/>
      <sheetName val="DRUP_(ASLI)1"/>
      <sheetName val="Analis_Kusen_1_ESKALASI1"/>
      <sheetName val="NP_(4)1"/>
      <sheetName val="SELISIH_HARGA1"/>
      <sheetName val="NS_GD_UGD1"/>
      <sheetName val="STD_GD_UGD1"/>
      <sheetName val="Perm__Test1"/>
      <sheetName val="rab_-_persiapan_&amp;_lantai-11"/>
      <sheetName val="MARK_UP1"/>
      <sheetName val="GD_B1"/>
      <sheetName val="GD_C1"/>
      <sheetName val="GD_D1"/>
      <sheetName val="GD_E1"/>
      <sheetName val="GD_F1"/>
      <sheetName val="GD_G1"/>
      <sheetName val="GD_N1"/>
      <sheetName val="GD_A1"/>
      <sheetName val="CRUDE_RE-bar1"/>
      <sheetName val="REKAP_(2)1"/>
      <sheetName val="SUMBER_DAYA1"/>
      <sheetName val="Rekap_Biaya1"/>
      <sheetName val="Rekap_RAP1"/>
      <sheetName val="ES_STG1"/>
      <sheetName val="Man_Power___Comp1"/>
      <sheetName val="Lead_Schedule1"/>
      <sheetName val="INPUT_21"/>
      <sheetName val="A_LIS1"/>
      <sheetName val="A_REKAP1"/>
      <sheetName val="eval__Juli1"/>
      <sheetName val="rincian_per_proyek1"/>
      <sheetName val="BD_Div-2_sd_7_61"/>
      <sheetName val="Analisa_Tekhnis1"/>
      <sheetName val="Analisa_RAP1"/>
      <sheetName val="Penyebaran_M1"/>
      <sheetName val="Input_monthly_capex1"/>
      <sheetName val="Rekap_Prelim1"/>
      <sheetName val="DES_151"/>
      <sheetName val="Hrg_Sat1"/>
      <sheetName val="Master_Sch_1_0-sro21"/>
      <sheetName val="Sat Bah _ Up"/>
      <sheetName val="BoQ C4"/>
      <sheetName val="SAPON"/>
      <sheetName val="Tab"/>
      <sheetName val="DATA-ALAT"/>
      <sheetName val="Group"/>
      <sheetName val="J"/>
      <sheetName val="Hit Vol_Sk"/>
      <sheetName val="pivot2"/>
      <sheetName val="Hrg Dsr"/>
      <sheetName val="3A7.1.Jln Insitu"/>
      <sheetName val="HSA &amp; PAB"/>
      <sheetName val="Harga Upah "/>
      <sheetName val="Div.7.2"/>
      <sheetName val="BQ(ars)"/>
      <sheetName val="PBK01"/>
      <sheetName val="CASH-lapangan"/>
      <sheetName val="Hutang-div"/>
      <sheetName val="Rincian hutang-Lap"/>
      <sheetName val="DIVI3"/>
      <sheetName val="Kajian Kendala"/>
      <sheetName val="KAS"/>
      <sheetName val="coba"/>
      <sheetName val="WT-LIST"/>
      <sheetName val="bukan PNS"/>
      <sheetName val="Analisa SNI STANDART "/>
      <sheetName val="Dasboard"/>
      <sheetName val="H_Upah"/>
      <sheetName val="Markup"/>
      <sheetName val="Formulir 7.6"/>
      <sheetName val="hitungan"/>
      <sheetName val="RAP (2)"/>
      <sheetName val="BUL"/>
      <sheetName val="S_perny &amp; CV_lama"/>
      <sheetName val="div7"/>
      <sheetName val="rab me (by owner) "/>
      <sheetName val="BQ (by owner)"/>
      <sheetName val="rab me (fisik)"/>
      <sheetName val="CalSheet"/>
      <sheetName val="m schedule"/>
      <sheetName val="Hitung"/>
      <sheetName val="Gal-Tim(A)"/>
      <sheetName val="Beton(B)"/>
      <sheetName val="Analis Upah"/>
      <sheetName val="RAB JALUR Lend.tinggi"/>
      <sheetName val="Luas-Tot"/>
      <sheetName val="2.E"/>
      <sheetName val="2.F"/>
      <sheetName val="Gaji Pokok"/>
      <sheetName val="T. Proyek-Jabatan"/>
      <sheetName val="T. Lokasi"/>
      <sheetName val="T. Rumah"/>
      <sheetName val="T. Transport"/>
      <sheetName val="MAP-Prog"/>
      <sheetName val="BoQ Total_lama"/>
      <sheetName val="ANSTRUK"/>
      <sheetName val="Typ ITS"/>
      <sheetName val="ekuitanak"/>
      <sheetName val="PHI"/>
      <sheetName val="Har Sat"/>
      <sheetName val="Harga "/>
      <sheetName val="3-DIV7.B"/>
      <sheetName val="anaMob"/>
      <sheetName val="DKH SN1-A"/>
      <sheetName val="S curve PRCPT"/>
      <sheetName val="CUACA"/>
      <sheetName val="Man_Power_Const"/>
      <sheetName val="Worksheet"/>
      <sheetName val="HARGA SAT"/>
      <sheetName val="compaction"/>
      <sheetName val="Anals"/>
      <sheetName val=" Analisa Harga"/>
      <sheetName val="HS Bhn&amp;Upah"/>
      <sheetName val="Bang B"/>
      <sheetName val="L-Mechanical"/>
      <sheetName val="PopCache"/>
      <sheetName val="Solar"/>
      <sheetName val="OLI HEQ"/>
      <sheetName val="BQ-Structur"/>
      <sheetName val="Rekap RAP real (2)"/>
      <sheetName val="HRG DSR APP"/>
      <sheetName val="Hrgdsrupah"/>
      <sheetName val="Master_1_04"/>
      <sheetName val="Master_1_0_(2)4"/>
      <sheetName val="Master_Sch_1_0-sro2_Adari_disk4"/>
      <sheetName val="HB_3"/>
      <sheetName val="Bill_of_Qty_MEP3"/>
      <sheetName val="Up_&amp;_bhn3"/>
      <sheetName val="HRG_BHN3"/>
      <sheetName val="REF_ONLY3"/>
      <sheetName val="01A-_RAB2"/>
      <sheetName val="Anl_+2"/>
      <sheetName val="NP_(4)2"/>
      <sheetName val="01A__RAB3"/>
      <sheetName val="Analis_Kusen_1_ESKALASI2"/>
      <sheetName val="ANALISA_12"/>
      <sheetName val="rab_-_persiapan_&amp;_lantai-12"/>
      <sheetName val="RKP_PLUMBING2"/>
      <sheetName val="GD_B2"/>
      <sheetName val="GD_C2"/>
      <sheetName val="GD_D2"/>
      <sheetName val="GD_E2"/>
      <sheetName val="GD_F2"/>
      <sheetName val="GD_G2"/>
      <sheetName val="GD_N2"/>
      <sheetName val="GD_A2"/>
      <sheetName val="Rekap_Biaya2"/>
      <sheetName val="MARK_UP2"/>
      <sheetName val="ES_STG2"/>
      <sheetName val="Man_Power___Comp2"/>
      <sheetName val="BIAYA_072"/>
      <sheetName val="DET_082"/>
      <sheetName val="DRUP_(ASLI)2"/>
      <sheetName val="SELISIH_HARGA2"/>
      <sheetName val="NS_GD_UGD2"/>
      <sheetName val="STD_GD_UGD2"/>
      <sheetName val="Perm__Test2"/>
      <sheetName val="CRUDE_RE-bar2"/>
      <sheetName val="REKAP_(2)2"/>
      <sheetName val="DIVISI_31"/>
      <sheetName val="Master_Sch_1_0-sro22"/>
      <sheetName val="2_MASTER_APP"/>
      <sheetName val="Rekap_RAP2"/>
      <sheetName val="A_LIS2"/>
      <sheetName val="A_REKAP2"/>
      <sheetName val="AnalisaSIPIL_RIIL"/>
      <sheetName val="SUMBER_DAYA2"/>
      <sheetName val="INPUT_22"/>
      <sheetName val="eval__Juli2"/>
      <sheetName val="Lead_Schedule2"/>
      <sheetName val="Analisa_Tekhnis2"/>
      <sheetName val="Input_monthly_capex2"/>
      <sheetName val="Rekap_Prelim2"/>
      <sheetName val="Analisa_RAP2"/>
      <sheetName val="Penyebaran_M2"/>
      <sheetName val="DES_152"/>
      <sheetName val="pro_ra_op"/>
      <sheetName val="Hrg_Sat2"/>
      <sheetName val="rincian_per_proyek2"/>
      <sheetName val="BD_Div-2_sd_7_62"/>
      <sheetName val="bill_qty"/>
      <sheetName val="F1c_DATA_ADM6"/>
      <sheetName val="Master_Edit"/>
      <sheetName val="Appendix_2(SatDas)"/>
      <sheetName val="Hit_Vol_Sk"/>
      <sheetName val="bahan_dan_upah"/>
      <sheetName val="Bab_6_-3(5)"/>
      <sheetName val="2_3(2)_Gor"/>
      <sheetName val="8_4_2_Rambu"/>
      <sheetName val="Data_Teknik"/>
      <sheetName val="RAP_(2)"/>
      <sheetName val="HARGA_SATUAN_DASAR"/>
      <sheetName val="2_E"/>
      <sheetName val="2_F"/>
      <sheetName val="Gaji_Pokok"/>
      <sheetName val="T__Proyek-Jabatan"/>
      <sheetName val="T__Lokasi"/>
      <sheetName val="T__Rumah"/>
      <sheetName val="T__Transport"/>
      <sheetName val="Anl_2s_d4e"/>
      <sheetName val="Analis_Upah"/>
      <sheetName val="RAB_JALUR_Lend_tinggi"/>
      <sheetName val="Kuantitas_&amp;_Harga"/>
      <sheetName val="HSA_&amp;_PAB"/>
      <sheetName val="Harga_Upah_"/>
      <sheetName val="TONG_HOP_VL-NC"/>
      <sheetName val="BoQ_Total_lama"/>
      <sheetName val="m_schedule"/>
      <sheetName val="Master_1_05"/>
      <sheetName val="Master_1_0_(2)5"/>
      <sheetName val="Master_Sch_1_0-sro2_Adari_disk5"/>
      <sheetName val="HB_4"/>
      <sheetName val="Cash_Flow_bulanan4"/>
      <sheetName val="Bill_of_Qty_MEP4"/>
      <sheetName val="Up_&amp;_bhn4"/>
      <sheetName val="HRG_BHN4"/>
      <sheetName val="REF_ONLY4"/>
      <sheetName val="Perm__Test3"/>
      <sheetName val="DRUP_(ASLI)3"/>
      <sheetName val="SELISIH_HARGA3"/>
      <sheetName val="Anl_+3"/>
      <sheetName val="rab_-_persiapan_&amp;_lantai-13"/>
      <sheetName val="01A__RAB4"/>
      <sheetName val="GD_B3"/>
      <sheetName val="GD_C3"/>
      <sheetName val="GD_D3"/>
      <sheetName val="GD_E3"/>
      <sheetName val="GD_F3"/>
      <sheetName val="GD_G3"/>
      <sheetName val="GD_N3"/>
      <sheetName val="GD_A3"/>
      <sheetName val="DAFTAR_HARGA4"/>
      <sheetName val="NS_GD_UGD3"/>
      <sheetName val="STD_GD_UGD3"/>
      <sheetName val="01A-_RAB3"/>
      <sheetName val="Analis_Kusen_1_ESKALASI3"/>
      <sheetName val="NP_(4)3"/>
      <sheetName val="analisa_harga_satuan3"/>
      <sheetName val="BIAYA_073"/>
      <sheetName val="DET_083"/>
      <sheetName val="ANALISA_13"/>
      <sheetName val="RKP_PLUMBING3"/>
      <sheetName val="CRUDE_RE-bar3"/>
      <sheetName val="SUMBER_DAYA3"/>
      <sheetName val="Hrg_Sat3"/>
      <sheetName val="MARK_UP3"/>
      <sheetName val="H_SAT3"/>
      <sheetName val="REKAP_(2)3"/>
      <sheetName val="Bill_Of_Quantity3"/>
      <sheetName val="Rekap_Biaya3"/>
      <sheetName val="Rekap_RAP3"/>
      <sheetName val="ES_STG3"/>
      <sheetName val="Man_Power___Comp3"/>
      <sheetName val="Lead_Schedule3"/>
      <sheetName val="INPUT_23"/>
      <sheetName val="A_LIS3"/>
      <sheetName val="A_REKAP3"/>
      <sheetName val="eval__Juli3"/>
      <sheetName val="rincian_per_proyek3"/>
      <sheetName val="Analisa_Tekhnis3"/>
      <sheetName val="BD_Div-2_sd_7_63"/>
      <sheetName val="Analisa_RAP3"/>
      <sheetName val="Penyebaran_M3"/>
      <sheetName val="Input_monthly_capex3"/>
      <sheetName val="Rekap_Prelim3"/>
      <sheetName val="DES_153"/>
      <sheetName val="Analis_harga1"/>
      <sheetName val="Master_Sch_1_0-sro23"/>
      <sheetName val="bill_qty1"/>
      <sheetName val="F1c_DATA_ADM61"/>
      <sheetName val="Master_Edit1"/>
      <sheetName val="Galian_11"/>
      <sheetName val="Appendix_2(SatDas)1"/>
      <sheetName val="DIVISI_32"/>
      <sheetName val="2_MASTER_APP1"/>
      <sheetName val="RAB_AR&amp;STR1"/>
      <sheetName val="Ana__PU1"/>
      <sheetName val="610_041"/>
      <sheetName val="610_051"/>
      <sheetName val="610_061"/>
      <sheetName val="610_071"/>
      <sheetName val="610_081"/>
      <sheetName val="AnalisaSIPIL_RIIL1"/>
      <sheetName val="bahan_dan_upah1"/>
      <sheetName val="Bab_6_-3(5)1"/>
      <sheetName val="2_3(2)_Gor1"/>
      <sheetName val="8_4_2_Rambu1"/>
      <sheetName val="Sec_I_ML1"/>
      <sheetName val="pro_ra_op1"/>
      <sheetName val="MASTER_11"/>
      <sheetName val="BoQ_C4"/>
      <sheetName val="ALAT2_(TDK_DIPAKAI)"/>
      <sheetName val="Hit_Vol_Sk1"/>
      <sheetName val="Anl_2s_d4e1"/>
      <sheetName val="Sat_Bah___Up"/>
      <sheetName val="Kuantitas_&amp;_Harga1"/>
      <sheetName val="HSA_&amp;_PAB1"/>
      <sheetName val="Harga_Upah_1"/>
      <sheetName val="Hrg_Dsr"/>
      <sheetName val="3A7_1_Jln_Insitu"/>
      <sheetName val="Div_7_2"/>
      <sheetName val="Rincian_hutang-Lap"/>
      <sheetName val="Kajian_Kendala"/>
      <sheetName val="bukan_PNS"/>
      <sheetName val="Analisa_Upah___Bahan_Plum"/>
      <sheetName val="Analisa_SNI_STANDART_"/>
      <sheetName val="Formulir_7_6"/>
      <sheetName val="Data_Teknik1"/>
      <sheetName val="RAP_(2)1"/>
      <sheetName val="S_perny_&amp;_CV_lama"/>
      <sheetName val="rab_me_(by_owner)_"/>
      <sheetName val="BQ_(by_owner)"/>
      <sheetName val="rab_me_(fisik)"/>
      <sheetName val="m_schedule1"/>
      <sheetName val="HARGA_SATUAN_DASAR1"/>
      <sheetName val="Analis_Upah1"/>
      <sheetName val="RAB_JALUR_Lend_tinggi1"/>
      <sheetName val="2_E1"/>
      <sheetName val="2_F1"/>
      <sheetName val="Gaji_Pokok1"/>
      <sheetName val="T__Proyek-Jabatan1"/>
      <sheetName val="T__Lokasi1"/>
      <sheetName val="T__Rumah1"/>
      <sheetName val="T__Transport1"/>
      <sheetName val="TONG_HOP_VL-NC1"/>
      <sheetName val="DON_GIA1"/>
      <sheetName val="CHITIET_VL-NC1"/>
      <sheetName val="BoQ_Total_lama1"/>
      <sheetName val="Typ_ITS"/>
      <sheetName val="Har_Sat"/>
      <sheetName val="Harga_"/>
      <sheetName val="3-DIV7_B"/>
      <sheetName val="DKH_SN1-A"/>
      <sheetName val="S_curve_PRCPT"/>
      <sheetName val="HARGA_SAT"/>
      <sheetName val="_Analisa_Harga"/>
      <sheetName val="HS_Bhn&amp;Upah"/>
      <sheetName val="Bang_B"/>
      <sheetName val="OLI_HEQ"/>
      <sheetName val="Rekap_RAP_real_(2)"/>
      <sheetName val="HRG_DSR_APP"/>
      <sheetName val="anal_hs"/>
      <sheetName val="info"/>
      <sheetName val="Trf-SAP-GL"/>
      <sheetName val="URAIAN "/>
      <sheetName val="LS-Rutin"/>
      <sheetName val="HSP"/>
      <sheetName val="Rutin"/>
      <sheetName val="Parameter"/>
      <sheetName val="Ass"/>
      <sheetName val="HRG-DASAR"/>
      <sheetName val="GRADE SKALA"/>
      <sheetName val="Anls"/>
      <sheetName val="Antek1"/>
      <sheetName val="H.Upah"/>
      <sheetName val="AHS Marka"/>
      <sheetName val="AHS Aspal"/>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data 2014"/>
      <sheetName val="Daf.Dasar Upah&amp;Bahan"/>
      <sheetName val="TA"/>
      <sheetName val="U&amp;B"/>
      <sheetName val="841"/>
      <sheetName val="811"/>
      <sheetName val="8.1.1 Struktur Kantor Taman"/>
      <sheetName val="SNI FIX"/>
      <sheetName val="RAB2"/>
      <sheetName val="RKAP1"/>
      <sheetName val="RKAP2"/>
      <sheetName val="Preliminaries"/>
      <sheetName val="Elektronik"/>
      <sheetName val="VO"/>
      <sheetName val="Hargamaterial"/>
      <sheetName val="OFFICE 2 LT"/>
      <sheetName val="UshDeb00"/>
      <sheetName val="Rekap 2002 mod"/>
      <sheetName val="BARU-3"/>
      <sheetName val="BARU-4 "/>
      <sheetName val="LAMA-3"/>
      <sheetName val="LAMA-4"/>
      <sheetName val="BQ1"/>
      <sheetName val="CAT-14"/>
      <sheetName val="Waktu"/>
      <sheetName val="ANAL KOEF"/>
      <sheetName val="BOOQ"/>
      <sheetName val="DIV 5 ok"/>
      <sheetName val="CERUCUK OKE"/>
      <sheetName val="Additional"/>
      <sheetName val="On Time"/>
      <sheetName val="Curup"/>
      <sheetName val="Prabu"/>
      <sheetName val="PESANTREN"/>
      <sheetName val="G"/>
      <sheetName val="hs_ars"/>
      <sheetName val="DIV.3"/>
      <sheetName val="DIV.8"/>
      <sheetName val="DIV.IV"/>
      <sheetName val="DIV.VI"/>
      <sheetName val="DIV.VIII"/>
      <sheetName val="GE-1-2"/>
      <sheetName val="LP_2 - KUNINGAN - DUKUH ATAS"/>
      <sheetName val="Boq-civil(B)"/>
      <sheetName val="SCH-2(P)"/>
      <sheetName val="Hutang Lap"/>
      <sheetName val="Hutang-Wil"/>
      <sheetName val="div71"/>
      <sheetName val="Harga S Dasar"/>
      <sheetName val="000000"/>
      <sheetName val="Mtd_Pelak"/>
      <sheetName val="SDMPROG"/>
      <sheetName val="Summary pilecap"/>
      <sheetName val="PL98"/>
      <sheetName val="EurotoolsXRates"/>
      <sheetName val="Gen"/>
      <sheetName val="단가"/>
      <sheetName val="차액보증"/>
      <sheetName val="BQ29"/>
      <sheetName val="BID"/>
      <sheetName val="DATE"/>
      <sheetName val="총괄표"/>
      <sheetName val="내역서"/>
      <sheetName val="DATA2009"/>
      <sheetName val="SIMPRO(AGST)"/>
      <sheetName val="P&amp;L01-02GR"/>
      <sheetName val="일위대가목차"/>
      <sheetName val="FIRE FIGHTING"/>
      <sheetName val="산출내역서"/>
      <sheetName val="내역(중앙)"/>
      <sheetName val="내역(창신)"/>
      <sheetName val="mg"/>
      <sheetName val="21"/>
      <sheetName val="영업소실적"/>
      <sheetName val="pro_ra_op2"/>
      <sheetName val="Sec_I_ML2"/>
      <sheetName val="2_MASTER_APP2"/>
      <sheetName val="Analisa  _2_"/>
      <sheetName val="BASEMENT"/>
      <sheetName val="MB"/>
      <sheetName val="List of Eqp"/>
      <sheetName val="UPA"/>
      <sheetName val="DWTables"/>
      <sheetName val="I_KAMAR"/>
      <sheetName val="HARSAT-lhn"/>
      <sheetName val="brd2"/>
      <sheetName val="Demolation"/>
      <sheetName val="harga-satuan"/>
      <sheetName val="eklok"/>
      <sheetName val="am_al"/>
      <sheetName val="antr_kt"/>
      <sheetName val="Baik"/>
      <sheetName val="sp_dr"/>
      <sheetName val="kmnts"/>
      <sheetName val="perum"/>
      <sheetName val="klmbg"/>
      <sheetName val="kt_kcl"/>
      <sheetName val="Rehab NAD"/>
      <sheetName val="pmbrdy"/>
      <sheetName val="metro"/>
      <sheetName val="desa"/>
      <sheetName val="batas"/>
      <sheetName val="stratgs"/>
      <sheetName val="tertinggal"/>
      <sheetName val="bialangsung"/>
      <sheetName val="Harsat.Alat"/>
      <sheetName val="BOQ EXTERN"/>
      <sheetName val="BOQ INTERN"/>
      <sheetName val="BHN.DSR"/>
      <sheetName val="curve s"/>
      <sheetName val="WF "/>
      <sheetName val="ANL.2.1"/>
      <sheetName val="DIV 7"/>
      <sheetName val="DIV 3"/>
      <sheetName val="Biaya UK Prod"/>
      <sheetName val="LMP BA"/>
      <sheetName val="DET 1"/>
      <sheetName val="DET 2"/>
      <sheetName val="AKP"/>
      <sheetName val="ANTEKNIK"/>
      <sheetName val="BY_Bank-12"/>
      <sheetName val="PP-8"/>
      <sheetName val="BY_TL-9"/>
      <sheetName val="BY_Upah-3"/>
      <sheetName val="TNG_TL-10"/>
      <sheetName val="RBP-1"/>
      <sheetName val="RBP-KP"/>
      <sheetName val="res200"/>
      <sheetName val="Analisa RAB"/>
      <sheetName val="Alat B"/>
      <sheetName val="Bahan B"/>
      <sheetName val="Upah B"/>
      <sheetName val="Lain-Lain"/>
      <sheetName val="Telusur"/>
      <sheetName val="BQ RAB"/>
      <sheetName val="THR"/>
      <sheetName val="ANALISA SNI'07rootsREV"/>
      <sheetName val="Analisa BOW 07"/>
      <sheetName val="HRGST"/>
      <sheetName val="KPI-Jakon"/>
      <sheetName val="code"/>
      <sheetName val="Prog_Imbalan"/>
      <sheetName val="REG_TOTAL"/>
      <sheetName val="XLS_Avg_Rev"/>
      <sheetName val="Bill_6"/>
      <sheetName val="Bill_7"/>
      <sheetName val="SH_breakdown"/>
      <sheetName val="RAB_-1"/>
      <sheetName val="Analisa_Baku_STR_ARS"/>
      <sheetName val="Analisa_ME_"/>
      <sheetName val="hit_BKMM1"/>
      <sheetName val="LDA_LTW"/>
      <sheetName val="DIV_INC"/>
      <sheetName val="DCF_3"/>
      <sheetName val="EQ__IRR"/>
      <sheetName val="Debt_Return_Analy"/>
      <sheetName val="Urugan_Pasir"/>
      <sheetName val="H_Satuan6"/>
      <sheetName val="Jam_Alat5"/>
      <sheetName val="Vol_Lining5"/>
      <sheetName val="Vol_K_2255"/>
      <sheetName val="Analisa_&amp;_Upah4"/>
      <sheetName val="Analisa_Harga4"/>
      <sheetName val="struktur_tdk_dipakai4"/>
      <sheetName val="D_BOARD_LAMA4"/>
      <sheetName val="RAB_Arsitek4"/>
      <sheetName val="FORM_X_COST4"/>
      <sheetName val="Daf_11"/>
      <sheetName val="Bill_5_Summary4"/>
      <sheetName val="BQ_ME4"/>
      <sheetName val="Bill_2_Summary4"/>
      <sheetName val="Agregat_Halus_&amp;_Kasar4"/>
      <sheetName val="Upah_&amp;_Bahan4"/>
      <sheetName val="data_Masjid_Ksrn4"/>
      <sheetName val="RAB_Interior4"/>
      <sheetName val="Pipa_2003"/>
      <sheetName val="HARSAT_BAHAN4"/>
      <sheetName val="Bill_4_Summary4"/>
      <sheetName val="Bill_3_Summary4"/>
      <sheetName val="Unit_Rate4"/>
      <sheetName val="F_3-84"/>
      <sheetName val="Daf_Harga4"/>
      <sheetName val="An__Harga4"/>
      <sheetName val="Harsat_Upah4"/>
      <sheetName val="Harsat_Pekerjaan4"/>
      <sheetName val="HARGA_MATERIAL4"/>
      <sheetName val="D_1_74"/>
      <sheetName val="D_2_34"/>
      <sheetName val="B_T4"/>
      <sheetName val="Analisa_23"/>
      <sheetName val="D_1_54"/>
      <sheetName val="D_2_24"/>
      <sheetName val="Analisa_Upah_&amp;_Bahan_Plum4"/>
      <sheetName val="Als_Struk4"/>
      <sheetName val="Cover_Daf-24"/>
      <sheetName val="HARGA_ALAT4"/>
      <sheetName val="Bill_2_4_8"/>
      <sheetName val="Daftar_Upah4"/>
      <sheetName val="ANALISA_GRS_TENGAH4"/>
      <sheetName val="harga_bahan4"/>
      <sheetName val="harga_upah4"/>
      <sheetName val="Perhit_Alat3"/>
      <sheetName val="rab-str_Adm4"/>
      <sheetName val="R_A_B3"/>
      <sheetName val="Sat_Bahan4"/>
      <sheetName val="Sat_Alat4"/>
      <sheetName val="Sat_Upah4"/>
      <sheetName val="Economic_Assumptions3"/>
      <sheetName val="Urai__Resap_pengikat3"/>
      <sheetName val="PRD_01-74"/>
      <sheetName val="PRD_01-84"/>
      <sheetName val="PRD_01-114"/>
      <sheetName val="PRD_01-104"/>
      <sheetName val="_Harsat_Baru4"/>
      <sheetName val="Rab_Struktur4"/>
      <sheetName val="perhitungan_indeks4"/>
      <sheetName val="Bangunan_Utama4"/>
      <sheetName val="Analisa___Upah4"/>
      <sheetName val="GD_144"/>
      <sheetName val="Bill_2_4_9"/>
      <sheetName val="ANALISA_PEK_UMUM3"/>
      <sheetName val="Fill_this_out_first___3"/>
      <sheetName val="Harga_Satuan3"/>
      <sheetName val="3_Mob3"/>
      <sheetName val="DCF_SD_JUNI_043"/>
      <sheetName val="Perhitungan_Besi3"/>
      <sheetName val="Data_Ktr_Bupati_Tapsel3"/>
      <sheetName val="Anl_Sipil3"/>
      <sheetName val="Analisa_SNI4"/>
      <sheetName val="BQ_3"/>
      <sheetName val="Hit_Vol_Str_Jambi3"/>
      <sheetName val="Analisa_Quarry3"/>
      <sheetName val="Daft_Kuantitas3"/>
      <sheetName val="ANALISA_ALAT_BERAT3"/>
      <sheetName val="Analisa_HSP3"/>
      <sheetName val="Analisa_Gabungan3"/>
      <sheetName val="Accept__Letter1"/>
      <sheetName val="Alat_&amp;_Bahan3"/>
      <sheetName val="TE_TS_FA_LAN_MATV3"/>
      <sheetName val="Upah_dan_Bahan3"/>
      <sheetName val="BILL_14"/>
      <sheetName val="610_07A3"/>
      <sheetName val="HARDAS_PERKIM_23"/>
      <sheetName val="Bill_of_Qty3"/>
      <sheetName val="Bill_rekap3"/>
      <sheetName val="DIV_13"/>
      <sheetName val="Sis_Hidrol3"/>
      <sheetName val="Brk_Dwn_Sipil3"/>
      <sheetName val="Pipa_10_mm3"/>
      <sheetName val="Pipa_8_mm3"/>
      <sheetName val="Pipa_Fiber3"/>
      <sheetName val="Pipa_PE3"/>
      <sheetName val="Rekap_Tot3"/>
      <sheetName val="REKAP_ANALISA_SESUAI_PU3"/>
      <sheetName val="ANALISA_STRUKTUR_3"/>
      <sheetName val="REKAP_ANALISA_TO_PRINT3"/>
      <sheetName val="TP_ALAT3"/>
      <sheetName val="RPP01_63"/>
      <sheetName val="UPAH_BAHAN_ARST3"/>
      <sheetName val="met_bab33"/>
      <sheetName val="anal_bab83"/>
      <sheetName val="Rekap_Direct_Cost3"/>
      <sheetName val="Analisa_0213"/>
      <sheetName val="progres_sub_unv3"/>
      <sheetName val="BINA_GRAFINDO1"/>
      <sheetName val="BINA_MITRA_1"/>
      <sheetName val="DAOUD_MATULA1"/>
      <sheetName val="MAHRUM_NISA1"/>
      <sheetName val="RUDI_SAIFIN1"/>
      <sheetName val="Calcu_023"/>
      <sheetName val="COST_TOGO3"/>
      <sheetName val="D_BOARD3"/>
      <sheetName val="ANS_STR3"/>
      <sheetName val="HARGA_BAHAN_UPAH3"/>
      <sheetName val="REKAP_A_BESAR3"/>
      <sheetName val="II_1_STR_GED_A3"/>
      <sheetName val="Ans_Kom_Precast3"/>
      <sheetName val="Analisa_STR3"/>
      <sheetName val="An_H_Sat_Pek_Ut1"/>
      <sheetName val="Rekap_Anal3"/>
      <sheetName val="Harga_Satuan_(T_P_)3"/>
      <sheetName val="Analisa_HSP_(T_P_)3"/>
      <sheetName val="_R_A_B3"/>
      <sheetName val="Hrg_Bhn_(2)3"/>
      <sheetName val="Bor_Pile3"/>
      <sheetName val="ANALISA_SM3"/>
      <sheetName val="Based_KV,_palembang_&amp;_KJI3"/>
      <sheetName val="daf_harga_(reil)3"/>
      <sheetName val="_Biaya_alat_jam_(reil)3"/>
      <sheetName val="_Biaya_alat_jam3"/>
      <sheetName val="Sat__Pek_1"/>
      <sheetName val="2__MVAC_R11"/>
      <sheetName val="Mat_Elk2"/>
      <sheetName val="Mat_Mek2"/>
      <sheetName val="AHS_Isolasi2"/>
      <sheetName val="B_as3"/>
      <sheetName val="penawaran_baja3"/>
      <sheetName val="Pos_4-13"/>
      <sheetName val="Str_BT1"/>
      <sheetName val="STR_PODIUM1"/>
      <sheetName val="STR_PODIUM_(2)1"/>
      <sheetName val="REKAP_STR1"/>
      <sheetName val="REKAP_ME_CSPL1"/>
      <sheetName val="RAB_ME2"/>
      <sheetName val="sheet_22"/>
      <sheetName val="H_Sat_Jembatan3"/>
      <sheetName val="IDLE_ALAT1"/>
      <sheetName val="Ana_PasBatu_7_41"/>
      <sheetName val="Grading_Tahap_11"/>
      <sheetName val="DEPRE_051"/>
      <sheetName val="River_Protect1"/>
      <sheetName val="An_Struktur2"/>
      <sheetName val="Unit_Rate_(2)2"/>
      <sheetName val="ANALISA_SNI'07(ubh_bgsting)1"/>
      <sheetName val="tabel_berat1"/>
      <sheetName val="R__Upah1"/>
      <sheetName val="R__Bahan1"/>
      <sheetName val="R__Alat1"/>
      <sheetName val="R__Subkont1"/>
      <sheetName val="7_ASAT1"/>
      <sheetName val="7_DATA1"/>
      <sheetName val="5_RBKI1"/>
      <sheetName val="6_RBKA1"/>
      <sheetName val="Det_Str_BT1"/>
      <sheetName val="BERAT_TUL_1"/>
      <sheetName val="14_jalan&amp;saluran1"/>
      <sheetName val="BAHAN_(2)1"/>
      <sheetName val="Bantuan_Entry1"/>
      <sheetName val="A_1_Persiapan_non_std1"/>
      <sheetName val="Owning_cost_Alat1"/>
      <sheetName val="o_rekap#41"/>
      <sheetName val="dongia_(2)1"/>
      <sheetName val="THPDMoi__(2)1"/>
      <sheetName val="CHITIET_VL-NC-TT_-1p1"/>
      <sheetName val="TH_XL1"/>
      <sheetName val="CHITIET_VL-NC-TT-3p1"/>
      <sheetName val="t-h_HA_THE1"/>
      <sheetName val="TONGKE3p_1"/>
      <sheetName val="Rekap__ME1"/>
      <sheetName val="Input_Data1"/>
      <sheetName val="dongia__2_1"/>
      <sheetName val="THPDMoi___2_1"/>
      <sheetName val="TONG_HOP_VL_NC1"/>
      <sheetName val="TH_VL__NC__DDHT_Thanhphuoc1"/>
      <sheetName val="t_h_HA_THE1"/>
      <sheetName val="CHITIET_VL_NC_TT__1p1"/>
      <sheetName val="TONG_HOP_VL_NC_TT1"/>
      <sheetName val="CHITIET_VL_NC1"/>
      <sheetName val="CHITIET_VL_NC_TT_3p1"/>
      <sheetName val="KPVC_BD_1"/>
      <sheetName val="Prog_Imbalan1"/>
      <sheetName val="Balok_L_21"/>
      <sheetName val="Spec_ME1"/>
      <sheetName val="anal_SNI1"/>
      <sheetName val="1_Cover1"/>
      <sheetName val="Anals_11"/>
      <sheetName val="rap_rinci1"/>
      <sheetName val="Analisa_Mob__31"/>
      <sheetName val="Analisa_Mob_11"/>
      <sheetName val="Analisa_Alat1"/>
      <sheetName val="RAB_(A)_(2)1"/>
      <sheetName val="DATA_BASE1"/>
      <sheetName val="REG_TOTAL1"/>
      <sheetName val="XLS_Avg_Rev1"/>
      <sheetName val="Bill_21"/>
      <sheetName val="Bill_31"/>
      <sheetName val="Bill_41"/>
      <sheetName val="Bill_51"/>
      <sheetName val="Bill_61"/>
      <sheetName val="Bill_71"/>
      <sheetName val="Peralatan_(2)1"/>
      <sheetName val="Daftar_Sewa1"/>
      <sheetName val="Analisa_(ok_punya)1"/>
      <sheetName val="Rekap_Vol1"/>
      <sheetName val="BT_KALI1"/>
      <sheetName val="REK_ADD1"/>
      <sheetName val="M_Pekerjaan1"/>
      <sheetName val="QSS_Building1"/>
      <sheetName val="Unit_Cost1"/>
      <sheetName val="pas_wm1"/>
      <sheetName val="Daft_Sewa_Alat1"/>
      <sheetName val="Upah_Bhn1"/>
      <sheetName val="SCHEDULE_1"/>
      <sheetName val="SH_breakdown1"/>
      <sheetName val="RAB_-11"/>
      <sheetName val="B_Penunjang1"/>
      <sheetName val="S_roomToyota1"/>
      <sheetName val="H__Dasar1"/>
      <sheetName val="BAR_SCREEN1"/>
      <sheetName val="Analisa_Baku_STR_ARS1"/>
      <sheetName val="Analisa_ME_1"/>
      <sheetName val="hit_BKMM2"/>
      <sheetName val="LDA_LTW1"/>
      <sheetName val="DIV_INC1"/>
      <sheetName val="DCF_31"/>
      <sheetName val="EQ__IRR1"/>
      <sheetName val="Debt_Return_Analy1"/>
      <sheetName val="Rekap_M&amp;E_ADD1_R1"/>
      <sheetName val="harga_ANALISA1"/>
      <sheetName val="ANALISA_GEDUNG1"/>
      <sheetName val="ANALISA_ME1"/>
      <sheetName val="H_SAT-PRK1"/>
      <sheetName val="Analisa_(2)1"/>
      <sheetName val="Rekap_Bill1"/>
      <sheetName val="Balance_sheet1"/>
      <sheetName val="AHS_-_Riel1"/>
      <sheetName val="Urugan_Pasir1"/>
      <sheetName val="Sat_Pekerjaan1"/>
      <sheetName val="POINT_SCHEDULE1"/>
      <sheetName val="_1"/>
      <sheetName val="4-Basic_Price1"/>
      <sheetName val="ANA-HRG"/>
      <sheetName val="Sat Das"/>
      <sheetName val="Customize Your Purchase Order"/>
      <sheetName val="Bill 2.1 Basement 41 "/>
      <sheetName val="DAF-4"/>
      <sheetName val="DAF-5"/>
      <sheetName val="iTEM hARSAT"/>
      <sheetName val="BBaku(12C3)"/>
      <sheetName val="BBMJenis(12B1)"/>
      <sheetName val="BiLuOp(14)"/>
      <sheetName val="Bipeg-U(12D2)"/>
      <sheetName val="BiPinjamin(15)"/>
      <sheetName val="BOLain(12E2)"/>
      <sheetName val="BPeg-F(12D1)"/>
      <sheetName val="HarJabor(12C2)"/>
      <sheetName val="IkhtisarBiop(12.0)"/>
      <sheetName val="JualGTarif(11A)"/>
      <sheetName val="LabaRugi Fungsi"/>
      <sheetName val="LabaRugi Fungsi2004(21B)"/>
      <sheetName val="LabaRugi Lainnya 2005(20)"/>
      <sheetName val="LabaRugi Unsur2004(21A)"/>
      <sheetName val="PembelianiTL(12A1"/>
      <sheetName val="PendaLuOp(13)"/>
      <sheetName val="PendOpLain(11B)"/>
      <sheetName val="PenjTL(18)"/>
      <sheetName val="ProduksiTL(12B2)"/>
      <sheetName val="SewaPemb(12A2)"/>
      <sheetName val="kebut bhn"/>
      <sheetName val="rekapan"/>
      <sheetName val="rab_usulan cco"/>
      <sheetName val="usulan cco2 ok"/>
      <sheetName val="RAB_3LT"/>
      <sheetName val="uph bhn"/>
      <sheetName val="ANL-E"/>
      <sheetName val="bahan 2004"/>
      <sheetName val="upah,bhn,alt"/>
      <sheetName val="rab KRAN UMUM"/>
      <sheetName val="rab PMA"/>
      <sheetName val="product"/>
      <sheetName val="FORM_BQ_TL_PRATU_4cct"/>
      <sheetName val="conc-mix"/>
      <sheetName val="XL4Poppy"/>
      <sheetName val="May"/>
      <sheetName val="JULI"/>
      <sheetName val="Harsat-Isal"/>
      <sheetName val="LEMBAR3"/>
      <sheetName val="LEMBAR4"/>
      <sheetName val="LEMBAR5"/>
      <sheetName val="LEMBAR2"/>
      <sheetName val="analisa stroke"/>
      <sheetName val="MT_an"/>
      <sheetName val="Alatt"/>
      <sheetName val="3a"/>
      <sheetName val="6b"/>
      <sheetName val="lab bahasa"/>
      <sheetName val="EARTH WORKS"/>
      <sheetName val="bahanbakar"/>
      <sheetName val="Daftar Harga Bahan"/>
      <sheetName val="An Biaya Kons.Pek.Kayu &amp; Atap"/>
      <sheetName val="Harga-upah"/>
      <sheetName val="D+W"/>
      <sheetName val="BQ anal"/>
      <sheetName val="Lamp3AnAlat"/>
      <sheetName val="Indeks"/>
      <sheetName val="Lamp2HS"/>
      <sheetName val="IN.DATA"/>
      <sheetName val="UnitRate22"/>
      <sheetName val="Analisa Harga Satuan baru"/>
      <sheetName val="Analisa Galian Tanah Struktur"/>
      <sheetName val="BHN.Ars"/>
      <sheetName val="STD A OK"/>
      <sheetName val="NON STD A OK"/>
      <sheetName val="STND B"/>
      <sheetName val="NON STD ME"/>
      <sheetName val="POND"/>
      <sheetName val="NON STD B "/>
      <sheetName val="STD C"/>
      <sheetName val="PL1"/>
      <sheetName val="PL2"/>
      <sheetName val="PL3"/>
      <sheetName val="PL4"/>
      <sheetName val="AHS Tipe A rev KMS"/>
      <sheetName val="AHS Tipe 1 Dormitor rev KMS"/>
      <sheetName val=" "/>
      <sheetName val="E"/>
      <sheetName val="D"/>
      <sheetName val="F"/>
      <sheetName val="H"/>
      <sheetName val="Analisa.Hourly"/>
      <sheetName val="analt"/>
      <sheetName val="bjr"/>
      <sheetName val="TABEL-DETASIR"/>
      <sheetName val="Sat Bah &amp; Up"/>
      <sheetName val="D9"/>
      <sheetName val="DAF-KUANT&amp;HARGA"/>
      <sheetName val="8x4,5"/>
      <sheetName val="20x4,5"/>
      <sheetName val="E.251"/>
      <sheetName val="4x4,5"/>
      <sheetName val="6x4,5"/>
      <sheetName val="K.012"/>
      <sheetName val="K.311"/>
      <sheetName val="Analisa DW"/>
      <sheetName val="TYPICAL"/>
      <sheetName val="Rekap Addendum"/>
      <sheetName val="Perkuatan F belanga"/>
      <sheetName val="H_Satuan7"/>
      <sheetName val="Jam_Alat6"/>
      <sheetName val="Vol_Lining6"/>
      <sheetName val="Vol_K_2256"/>
      <sheetName val="Analisa_&amp;_Upah5"/>
      <sheetName val="Analisa_Harga5"/>
      <sheetName val="struktur_tdk_dipakai5"/>
      <sheetName val="D_BOARD_LAMA5"/>
      <sheetName val="RAB_Arsitek5"/>
      <sheetName val="FORM_X_COST5"/>
      <sheetName val="Bill_5_Summary5"/>
      <sheetName val="BQ_ME5"/>
      <sheetName val="Bill_2_Summary5"/>
      <sheetName val="Agregat_Halus_&amp;_Kasar5"/>
      <sheetName val="Upah_&amp;_Bahan5"/>
      <sheetName val="data_Masjid_Ksrn5"/>
      <sheetName val="RAB_Interior5"/>
      <sheetName val="Pipa_2004"/>
      <sheetName val="HARSAT_BAHAN5"/>
      <sheetName val="Bill_4_Summary5"/>
      <sheetName val="Bill_3_Summary5"/>
      <sheetName val="Unit_Rate5"/>
      <sheetName val="F_3-85"/>
      <sheetName val="Daf_Harga5"/>
      <sheetName val="An__Harga5"/>
      <sheetName val="Harsat_Upah5"/>
      <sheetName val="Harsat_Pekerjaan5"/>
      <sheetName val="HARGA_MATERIAL5"/>
      <sheetName val="D_1_75"/>
      <sheetName val="D_2_35"/>
      <sheetName val="B_T5"/>
      <sheetName val="Analisa_24"/>
      <sheetName val="D_1_55"/>
      <sheetName val="D_2_25"/>
      <sheetName val="Analisa_Upah_&amp;_Bahan_Plum5"/>
      <sheetName val="Als_Struk5"/>
      <sheetName val="Cash_Flow_bulanan5"/>
      <sheetName val="Cover_Daf-25"/>
      <sheetName val="HARGA_ALAT5"/>
      <sheetName val="Bill_2_4_10"/>
      <sheetName val="Daftar_Harga5"/>
      <sheetName val="Daftar_Upah5"/>
      <sheetName val="ANALISA_GRS_TENGAH5"/>
      <sheetName val="harga_bahan5"/>
      <sheetName val="harga_upah5"/>
      <sheetName val="Perhit_Alat4"/>
      <sheetName val="rab-str_Adm5"/>
      <sheetName val="R_A_B4"/>
      <sheetName val="Sat_Bahan5"/>
      <sheetName val="Sat_Alat5"/>
      <sheetName val="Sat_Upah5"/>
      <sheetName val="Economic_Assumptions4"/>
      <sheetName val="Urai__Resap_pengikat4"/>
      <sheetName val="PRD_01-75"/>
      <sheetName val="PRD_01-85"/>
      <sheetName val="PRD_01-115"/>
      <sheetName val="PRD_01-105"/>
      <sheetName val="_Harsat_Baru5"/>
      <sheetName val="Rab_Struktur5"/>
      <sheetName val="perhitungan_indeks5"/>
      <sheetName val="Bangunan_Utama5"/>
      <sheetName val="Analisa___Upah5"/>
      <sheetName val="GD_145"/>
      <sheetName val="Bill_2_4_11"/>
      <sheetName val="ANALISA_PEK_UMUM4"/>
      <sheetName val="Fill_this_out_first___4"/>
      <sheetName val="Harga_Satuan4"/>
      <sheetName val="3_Mob4"/>
      <sheetName val="DCF_SD_JUNI_044"/>
      <sheetName val="Perhitungan_Besi4"/>
      <sheetName val="Data_Ktr_Bupati_Tapsel4"/>
      <sheetName val="Anl_Sipil4"/>
      <sheetName val="Analisa_SNI5"/>
      <sheetName val="BQ_4"/>
      <sheetName val="Analisa_Harga_Satuan4"/>
      <sheetName val="Hit_Vol_Str_Jambi4"/>
      <sheetName val="Analisa_Quarry4"/>
      <sheetName val="Daft_Kuantitas4"/>
      <sheetName val="ANALISA_ALAT_BERAT4"/>
      <sheetName val="Analisa_HSP4"/>
      <sheetName val="Analisa_Gabungan4"/>
      <sheetName val="Accept__Letter2"/>
      <sheetName val="Alat_&amp;_Bahan4"/>
      <sheetName val="TE_TS_FA_LAN_MATV4"/>
      <sheetName val="Upah_dan_Bahan4"/>
      <sheetName val="BILL_15"/>
      <sheetName val="610_07A4"/>
      <sheetName val="HARDAS_PERKIM_24"/>
      <sheetName val="Bill_of_Qty4"/>
      <sheetName val="Bill_rekap4"/>
      <sheetName val="DIV_14"/>
      <sheetName val="Sis_Hidrol4"/>
      <sheetName val="Brk_Dwn_Sipil4"/>
      <sheetName val="Pipa_10_mm4"/>
      <sheetName val="Pipa_8_mm4"/>
      <sheetName val="Pipa_Fiber4"/>
      <sheetName val="Pipa_PE4"/>
      <sheetName val="Rekap_Tot4"/>
      <sheetName val="REKAP_ANALISA_SESUAI_PU4"/>
      <sheetName val="ANALISA_STRUKTUR_4"/>
      <sheetName val="REKAP_ANALISA_TO_PRINT4"/>
      <sheetName val="TP_ALAT4"/>
      <sheetName val="RPP01_64"/>
      <sheetName val="UPAH_BAHAN_ARST4"/>
      <sheetName val="met_bab34"/>
      <sheetName val="anal_bab84"/>
      <sheetName val="Rekap_Direct_Cost4"/>
      <sheetName val="Analisa_0214"/>
      <sheetName val="progres_sub_unv4"/>
      <sheetName val="BINA_GRAFINDO2"/>
      <sheetName val="BINA_MITRA_2"/>
      <sheetName val="DAOUD_MATULA2"/>
      <sheetName val="MAHRUM_NISA2"/>
      <sheetName val="RUDI_SAIFIN2"/>
      <sheetName val="Calcu_024"/>
      <sheetName val="COST_TOGO4"/>
      <sheetName val="D_BOARD4"/>
      <sheetName val="ANS_STR4"/>
      <sheetName val="HARGA_BAHAN_UPAH4"/>
      <sheetName val="REKAP_A_BESAR4"/>
      <sheetName val="II_1_STR_GED_A4"/>
      <sheetName val="Ans_Kom_Precast4"/>
      <sheetName val="Analisa_STR4"/>
      <sheetName val="An_H_Sat_Pek_Ut2"/>
      <sheetName val="Rekap_Anal4"/>
      <sheetName val="Harga_Satuan_(T_P_)4"/>
      <sheetName val="Analisa_HSP_(T_P_)4"/>
      <sheetName val="BILL_OF_QUANTITY4"/>
      <sheetName val="_R_A_B4"/>
      <sheetName val="Hrg_Bhn_(2)4"/>
      <sheetName val="H_SAT4"/>
      <sheetName val="Bor_Pile4"/>
      <sheetName val="ANALISA_SM4"/>
      <sheetName val="Based_KV,_palembang_&amp;_KJI4"/>
      <sheetName val="RAB_AR&amp;STR2"/>
      <sheetName val="daf_harga_(reil)4"/>
      <sheetName val="_Biaya_alat_jam_(reil)4"/>
      <sheetName val="_Biaya_alat_jam4"/>
      <sheetName val="Sat__Pek_2"/>
      <sheetName val="2__MVAC_R12"/>
      <sheetName val="Mat_Elk3"/>
      <sheetName val="Mat_Mek3"/>
      <sheetName val="AHS_Isolasi3"/>
      <sheetName val="B_as4"/>
      <sheetName val="penawaran_baja4"/>
      <sheetName val="Pos_4-14"/>
      <sheetName val="Str_BT2"/>
      <sheetName val="STR_PODIUM2"/>
      <sheetName val="STR_PODIUM_(2)2"/>
      <sheetName val="REKAP_STR2"/>
      <sheetName val="REKAP_ME_CSPL2"/>
      <sheetName val="RAB_ME3"/>
      <sheetName val="sheet_23"/>
      <sheetName val="H_Sat_Jembatan4"/>
      <sheetName val="IDLE_ALAT2"/>
      <sheetName val="Ana_PasBatu_7_42"/>
      <sheetName val="Grading_Tahap_12"/>
      <sheetName val="DEPRE_052"/>
      <sheetName val="River_Protect2"/>
      <sheetName val="An_Struktur3"/>
      <sheetName val="Unit_Rate_(2)3"/>
      <sheetName val="ANALISA_SNI'07(ubh_bgsting)2"/>
      <sheetName val="tabel_berat2"/>
      <sheetName val="R__Upah2"/>
      <sheetName val="R__Bahan2"/>
      <sheetName val="R__Alat2"/>
      <sheetName val="R__Subkont2"/>
      <sheetName val="7_ASAT2"/>
      <sheetName val="7_DATA2"/>
      <sheetName val="5_RBKI2"/>
      <sheetName val="6_RBKA2"/>
      <sheetName val="Analis_harga2"/>
      <sheetName val="Det_Str_BT2"/>
      <sheetName val="BERAT_TUL_2"/>
      <sheetName val="14_jalan&amp;saluran2"/>
      <sheetName val="BAHAN_(2)2"/>
      <sheetName val="Bantuan_Entry2"/>
      <sheetName val="A_1_Persiapan_non_std2"/>
      <sheetName val="Ana__PU2"/>
      <sheetName val="Owning_cost_Alat2"/>
      <sheetName val="o_rekap#42"/>
      <sheetName val="dongia_(2)2"/>
      <sheetName val="DON_GIA2"/>
      <sheetName val="THPDMoi__(2)2"/>
      <sheetName val="CHITIET_VL-NC2"/>
      <sheetName val="CHITIET_VL-NC-TT_-1p2"/>
      <sheetName val="TH_XL2"/>
      <sheetName val="CHITIET_VL-NC-TT-3p2"/>
      <sheetName val="t-h_HA_THE2"/>
      <sheetName val="TONGKE3p_2"/>
      <sheetName val="Rekap__ME2"/>
      <sheetName val="Input_Data2"/>
      <sheetName val="dongia__2_2"/>
      <sheetName val="THPDMoi___2_2"/>
      <sheetName val="TONG_HOP_VL_NC2"/>
      <sheetName val="TH_VL__NC__DDHT_Thanhphuoc2"/>
      <sheetName val="t_h_HA_THE2"/>
      <sheetName val="CHITIET_VL_NC_TT__1p2"/>
      <sheetName val="TONG_HOP_VL_NC_TT2"/>
      <sheetName val="CHITIET_VL_NC2"/>
      <sheetName val="CHITIET_VL_NC_TT_3p2"/>
      <sheetName val="KPVC_BD_2"/>
      <sheetName val="Prog_Imbalan2"/>
      <sheetName val="Balok_L_22"/>
      <sheetName val="Spec_ME2"/>
      <sheetName val="anal_SNI2"/>
      <sheetName val="1_Cover2"/>
      <sheetName val="Anals_12"/>
      <sheetName val="rap_rinci2"/>
      <sheetName val="Analisa_Mob__32"/>
      <sheetName val="Analisa_Mob_12"/>
      <sheetName val="Analisa_Alat2"/>
      <sheetName val="RAB_(A)_(2)2"/>
      <sheetName val="DATA_BASE2"/>
      <sheetName val="REG_TOTAL2"/>
      <sheetName val="XLS_Avg_Rev2"/>
      <sheetName val="Bill_22"/>
      <sheetName val="Bill_32"/>
      <sheetName val="Bill_42"/>
      <sheetName val="Bill_52"/>
      <sheetName val="Bill_62"/>
      <sheetName val="Bill_72"/>
      <sheetName val="MASTER_12"/>
      <sheetName val="Galian_12"/>
      <sheetName val="Peralatan_(2)2"/>
      <sheetName val="Daftar_Sewa2"/>
      <sheetName val="Analisa_(ok_punya)2"/>
      <sheetName val="Rekap_Vol2"/>
      <sheetName val="BT_KALI2"/>
      <sheetName val="REK_ADD2"/>
      <sheetName val="M_Pekerjaan2"/>
      <sheetName val="QSS_Building2"/>
      <sheetName val="Unit_Cost2"/>
      <sheetName val="pas_wm2"/>
      <sheetName val="Daft_Sewa_Alat2"/>
      <sheetName val="Upah_Bhn2"/>
      <sheetName val="SCHEDULE_2"/>
      <sheetName val="SH_breakdown2"/>
      <sheetName val="RAB_-12"/>
      <sheetName val="B_Penunjang2"/>
      <sheetName val="S_roomToyota2"/>
      <sheetName val="H__Dasar2"/>
      <sheetName val="BAR_SCREEN2"/>
      <sheetName val="Analisa_Baku_STR_ARS2"/>
      <sheetName val="Analisa_ME_2"/>
      <sheetName val="hit_BKMM3"/>
      <sheetName val="LDA_LTW2"/>
      <sheetName val="DIV_INC2"/>
      <sheetName val="DCF_32"/>
      <sheetName val="EQ__IRR2"/>
      <sheetName val="Debt_Return_Analy2"/>
      <sheetName val="Rekap_M&amp;E_ADD1_R2"/>
      <sheetName val="harga_ANALISA2"/>
      <sheetName val="ANALISA_GEDUNG2"/>
      <sheetName val="ANALISA_ME2"/>
      <sheetName val="H_SAT-PRK2"/>
      <sheetName val="Analisa_(2)2"/>
      <sheetName val="610_042"/>
      <sheetName val="610_052"/>
      <sheetName val="610_062"/>
      <sheetName val="610_072"/>
      <sheetName val="610_082"/>
      <sheetName val="Rekap_Bill2"/>
      <sheetName val="Balance_sheet2"/>
      <sheetName val="AHS_-_Riel2"/>
      <sheetName val="Urugan_Pasir2"/>
      <sheetName val="Sat_Pekerjaan2"/>
      <sheetName val="POINT_SCHEDULE2"/>
      <sheetName val="_2"/>
      <sheetName val="4-Basic_Price2"/>
      <sheetName val="Option_List"/>
      <sheetName val="Breakdown_ACS_(Actual)"/>
      <sheetName val="Breakdown_ACS_(Contract)"/>
      <sheetName val="Data_Alat"/>
      <sheetName val="D3_4_4"/>
      <sheetName val="PIPE&amp;ACCESORRIES_(3)"/>
      <sheetName val="rab-str-TAHAP_1-PC1"/>
      <sheetName val="ANALISA_OKE"/>
      <sheetName val="Alat_Berat"/>
      <sheetName val="DAF_HRG"/>
      <sheetName val="V___REKAP_TOTAL_-_MEP"/>
      <sheetName val="REKAP_-_SITEPLAN"/>
      <sheetName val="REKAP_UTILITAS"/>
      <sheetName val="REKAP_GEDUNG"/>
      <sheetName val="REKAP_-_POS_JAGA"/>
      <sheetName val="RELOKASI_-_EXISTING"/>
      <sheetName val="V___1_MEKANIKAL_-_SITEPLAN"/>
      <sheetName val="V___2_ELEKTRIKAL_-_SITEPLAN"/>
      <sheetName val="_V___1_MEKANIKAL_-_UTILITAS"/>
      <sheetName val="_V___2_ELEKTRIKAL_-_UTILITAS_"/>
      <sheetName val="V_1__MEKANIKAL_-_GDG"/>
      <sheetName val="V_2_1__ELEKTRIKAL_GDG_"/>
      <sheetName val="Analisa_Harga_Inst__Penerangan"/>
      <sheetName val="Particular_Sch"/>
      <sheetName val="Man_Power"/>
      <sheetName val="DOORS_&amp;WINDOWS"/>
      <sheetName val="BQ-1A_prelim"/>
      <sheetName val="_Columns"/>
      <sheetName val="Final_Summary"/>
      <sheetName val="BREAKDOWN_2"/>
      <sheetName val="RUMUS_BTL"/>
      <sheetName val="an__struktur"/>
      <sheetName val="Report_detil_kondisi"/>
      <sheetName val="detil_kondisi"/>
      <sheetName val="CISI_INJ_FITTING"/>
      <sheetName val="Realisasi_Mingguan"/>
      <sheetName val="Realisasi_Harian"/>
      <sheetName val="Rencana_Harian"/>
      <sheetName val="Rencana_Mingguan"/>
      <sheetName val="Dump_Truck"/>
      <sheetName val="Tuki_1"/>
      <sheetName val="Tuki_2"/>
      <sheetName val="Tuki_3"/>
      <sheetName val="Tuki_4"/>
      <sheetName val="Tuki_5"/>
      <sheetName val="Tuki_6"/>
      <sheetName val="Tuki_7"/>
      <sheetName val="Tuki_8"/>
      <sheetName val="Besi_Tuka"/>
      <sheetName val="HSU_2016"/>
      <sheetName val="Pay_Items"/>
      <sheetName val="C_&amp;_G_RHS"/>
      <sheetName val="13mm_E_P_"/>
      <sheetName val="20mm(E_P)"/>
      <sheetName val="20mm(StaircaseP_P)"/>
      <sheetName val="13mm_P_P"/>
      <sheetName val="Income_Statement-May_2004"/>
      <sheetName val="H_DASAR"/>
      <sheetName val="analisa_STRUKTUR"/>
      <sheetName val="Sat_Das"/>
      <sheetName val="Divisi_10_(2)"/>
      <sheetName val="LPH_1"/>
      <sheetName val="MEApart_1"/>
      <sheetName val="MEApart_2"/>
      <sheetName val="_PE-F-42_MR_9_Manpower"/>
      <sheetName val="Pek__Tanah"/>
      <sheetName val="Pek__Pondasi"/>
      <sheetName val="Pek__Dinding"/>
      <sheetName val="Pek__Plesteran"/>
      <sheetName val="Pek__Kayu"/>
      <sheetName val="Pek__Beton"/>
      <sheetName val="Pek__Penutup_Atap"/>
      <sheetName val="Pek__Langit-langit"/>
      <sheetName val="Pek__Sanitasi"/>
      <sheetName val="Pek__Besi_&amp;_Alumunium"/>
      <sheetName val="Pek__Kunci_&amp;_Kaca"/>
      <sheetName val="Pek__Penutup_Lantai_&amp;_dinding"/>
      <sheetName val="Pek__Pengecatan"/>
      <sheetName val="UNIT_PRICE"/>
      <sheetName val="HARGA SATUAN UPAH PEKERJA"/>
      <sheetName val="BesiA1Cigentur"/>
      <sheetName val="Harga satuan sintel"/>
      <sheetName val="HSE"/>
      <sheetName val="panglejar 1"/>
      <sheetName val="Brick+Finish"/>
      <sheetName val="Part list (GY_01)"/>
      <sheetName val="Pt"/>
      <sheetName val="SCEDHULLE"/>
      <sheetName val="SATPEK PIPA"/>
      <sheetName val="PROCURE"/>
      <sheetName val="Type 54"/>
      <sheetName val="Gd-Alsus"/>
      <sheetName val="Mako SatBrimobda"/>
      <sheetName val="Type 130"/>
      <sheetName val="BQMP"/>
      <sheetName val="Eng_Hrs (HO)"/>
      <sheetName val="合成単価作成・-BLDG"/>
      <sheetName val="chiet tinh"/>
      <sheetName val="BOQ All Dicipline"/>
      <sheetName val="BOQ (detail )"/>
      <sheetName val="SUM BOQ"/>
      <sheetName val="EVALUASI 64"/>
      <sheetName val=" hrg bhn"/>
      <sheetName val="S-2 PLERET"/>
      <sheetName val="Lamp 5"/>
      <sheetName val="UPAH USULAN"/>
      <sheetName val="ANALISA USULAN"/>
      <sheetName val="Prod 02"/>
      <sheetName val="Prod 01-1"/>
      <sheetName val="Prod 01-2"/>
      <sheetName val="civil-work"/>
      <sheetName val="Found 150 kv w pile"/>
      <sheetName val="Found 500 w pile"/>
      <sheetName val="basic-price"/>
      <sheetName val="Stock Material"/>
      <sheetName val="KPB-Alat"/>
      <sheetName val="KPB-Bahan"/>
      <sheetName val="KPB_Bank"/>
      <sheetName val="KPB-BUA"/>
      <sheetName val="KPB-PP"/>
      <sheetName val="KPB-Sub"/>
      <sheetName val="KPB-Upah"/>
      <sheetName val="KRB_Bahan"/>
      <sheetName val="KRB_Subkont"/>
      <sheetName val="Prod 03-1"/>
      <sheetName val="WIP"/>
      <sheetName val="Std-Prod_KS"/>
      <sheetName val="Huruf_(9)"/>
      <sheetName val="BGT_07"/>
      <sheetName val="Isolasi_Luar_Dalam"/>
      <sheetName val="Daftar_Upah,Bhn,&amp;_alat"/>
      <sheetName val="T-3_2_UP_Material"/>
      <sheetName val="S_BAHAN"/>
      <sheetName val="DATA_PROYEK"/>
      <sheetName val="Strand_PDMR1"/>
      <sheetName val="Post_tension_PDMR1"/>
      <sheetName val="Rokan_1"/>
      <sheetName val="Jml_HRG-ALT-04"/>
      <sheetName val="CCO_ALT-04"/>
      <sheetName val="Rekap_"/>
      <sheetName val="SEWA_ALT"/>
      <sheetName val="BOQ_Mainroad_IIA"/>
      <sheetName val="ANALISA_BARU_40_M"/>
      <sheetName val="Rekap_BQ"/>
      <sheetName val="JARINGAN_DATA"/>
      <sheetName val="MASTER_CLOCK"/>
      <sheetName val="IP_PABX"/>
      <sheetName val="TATA_SUARA"/>
      <sheetName val="10_1_(1)"/>
      <sheetName val="10_1_(2)"/>
      <sheetName val="10_1_(3)"/>
      <sheetName val="10_1_(4)"/>
      <sheetName val="10_1_(5)"/>
      <sheetName val="ANAL_2_1"/>
      <sheetName val="LAMP_2_2"/>
      <sheetName val="ANAL.BOW"/>
      <sheetName val="An_Basic"/>
      <sheetName val="Stay Cable PDMR2"/>
      <sheetName val="Ven Fan"/>
      <sheetName val="Ana Duct"/>
      <sheetName val="Daftar Material dan alat"/>
      <sheetName val="PROD"/>
      <sheetName val="HITUNGAN SCRAP"/>
      <sheetName val="MARGIN"/>
      <sheetName val="RestGal_C"/>
      <sheetName val="Stressing bed"/>
      <sheetName val="Sch2"/>
      <sheetName val="Lamp-4 Sat-Das"/>
      <sheetName val="갑지"/>
      <sheetName val="grpsr2"/>
      <sheetName val="kepmenaker150"/>
      <sheetName val="TRF 150"/>
      <sheetName val="PANEL"/>
      <sheetName val="Galian"/>
      <sheetName val="RPP-6"/>
      <sheetName val="TEKNIS"/>
      <sheetName val="DAFTAR HARGA SATUAN MATERIAL"/>
      <sheetName val="BESI BETON"/>
      <sheetName val="BPS"/>
      <sheetName val="Cashflow_ref"/>
      <sheetName val="STOK MAT"/>
      <sheetName val="UnitRateA.1.II"/>
      <sheetName val="DEF"/>
      <sheetName val="610.04a"/>
      <sheetName val="610.03a 15-7"/>
      <sheetName val="HS-2"/>
      <sheetName val="MAP 18.12.17"/>
      <sheetName val="Account Code"/>
      <sheetName val="HARGA_DASAR3"/>
      <sheetName val="DIV_21"/>
      <sheetName val="___1"/>
      <sheetName val="hRG_Stn_Bhn,Uph,_perl1"/>
      <sheetName val="H_Satuan_Dasar1"/>
      <sheetName val="Rekap_11"/>
      <sheetName val="Currency_Rate1"/>
      <sheetName val="Met__Minor1"/>
      <sheetName val="NP_(2)1"/>
      <sheetName val="Agg_Halus_&amp;_Kasar1"/>
      <sheetName val="rek_det_1-31"/>
      <sheetName val="Basic_Price1"/>
      <sheetName val="ANALISA_BAHAN1"/>
      <sheetName val="Harga_Bahan_Fabrikasi1"/>
      <sheetName val="1__BQ1"/>
      <sheetName val="OP__ALAT1"/>
      <sheetName val="OP__PERJAM1"/>
      <sheetName val="B__PERSONIL1"/>
      <sheetName val="KAN__LOKAL1"/>
      <sheetName val="Rekap_AHSP1"/>
      <sheetName val="G_Grouting1"/>
      <sheetName val="H__INSTRUMEN_BAGONG1"/>
      <sheetName val="F__Jalan_&amp;_Jembatan1"/>
      <sheetName val="A__Persiapan1"/>
      <sheetName val="Cover_Daf_21"/>
      <sheetName val="LAL_-_PASAR_PAGI_1"/>
      <sheetName val="HRG_BAHAN_&amp;_UPAH_okk1"/>
      <sheetName val="Analis_Kusen_okk1"/>
      <sheetName val="Rekap_analis1"/>
      <sheetName val="Bahan_"/>
      <sheetName val="Rekap_Gab"/>
      <sheetName val="S-Curve_(2017)"/>
      <sheetName val="Data_Keu"/>
      <sheetName val="Sch_Tender"/>
      <sheetName val="BQ_OE"/>
      <sheetName val="RAW_MATERIALS_"/>
      <sheetName val="7_공정표"/>
      <sheetName val="PRD_01-7_alat"/>
      <sheetName val="Lamp_2A_Ana_Sat_Mata_Pemb_Ut"/>
      <sheetName val="h90-160_(penebalan)"/>
      <sheetName val="HD BAHAN"/>
      <sheetName val="HD ALAT"/>
      <sheetName val="HD UPAH"/>
      <sheetName val="BABY"/>
      <sheetName val="TABEL LABOR"/>
      <sheetName val="SBhn"/>
      <sheetName val="Backup K125 Mercu"/>
      <sheetName val="IKHT"/>
      <sheetName val="Jurnal"/>
      <sheetName val="DAFTAR ISI"/>
      <sheetName val="Ahs.2"/>
      <sheetName val="Ahs.1"/>
      <sheetName val="PEMBESIAN BALOK tukang (2)"/>
      <sheetName val="REKAP PL FF"/>
      <sheetName val="Budget"/>
      <sheetName val="Analisa Struktur Beton"/>
      <sheetName val="Daftar Harga Material"/>
      <sheetName val="IEC101"/>
      <sheetName val="Rumah Kls. 1"/>
      <sheetName val="Bar &amp; Coffeshop"/>
      <sheetName val="Club House Ka"/>
      <sheetName val="Club House Ki"/>
      <sheetName val="Club House Klm Spa"/>
      <sheetName val="Club House B. Tank"/>
      <sheetName val="Club House Tgh"/>
      <sheetName val="FWT"/>
      <sheetName val="Gardu"/>
      <sheetName val="Gerbang"/>
      <sheetName val="Griya VVIP"/>
      <sheetName val="GSG"/>
      <sheetName val="GWT"/>
      <sheetName val="Helipad"/>
      <sheetName val="Pool Indor"/>
      <sheetName val="Interior"/>
      <sheetName val="Kantor"/>
      <sheetName val="Keamanan"/>
      <sheetName val="Club House Klm Anak"/>
      <sheetName val="Club House Klm Dewasa"/>
      <sheetName val="Rumah Kls. 2"/>
      <sheetName val="Rumah Kls 3"/>
      <sheetName val="Konstruksi Lahan &amp; Infrastrk"/>
      <sheetName val="Landscape"/>
      <sheetName val="Meshall"/>
      <sheetName val="Musholla"/>
      <sheetName val="Pool Outdoor"/>
      <sheetName val="Club House Pek. Luar"/>
      <sheetName val="Club House Pendopo"/>
      <sheetName val="Club House R. Pompa"/>
      <sheetName val="Pos Jaga"/>
      <sheetName val="Rechall"/>
      <sheetName val="TK &amp; TPQ"/>
      <sheetName val="Club House Utilitas"/>
      <sheetName val="SUM ALL"/>
      <sheetName val="6100Ã"/>
      <sheetName val="6100_x0010_"/>
      <sheetName val="Contoh Analisa"/>
      <sheetName val="Kom Lumpsum"/>
      <sheetName val="P.Proyek"/>
      <sheetName val="IPA Unit Price"/>
      <sheetName val="Kom Unit Price"/>
      <sheetName val="IPA Lumpsum"/>
      <sheetName val="H.Material, Upah &amp; Alat"/>
      <sheetName val="Analisa H.Sat.Pek."/>
      <sheetName val="PENAWARAN"/>
      <sheetName val="D &amp; W sizes"/>
      <sheetName val="AN-RC"/>
      <sheetName val="7.1(8)"/>
      <sheetName val="7.1(5)"/>
      <sheetName val="3.1(1)"/>
      <sheetName val="5.4(2)"/>
      <sheetName val="6.1(1)"/>
      <sheetName val="3.2(1)"/>
      <sheetName val="U,B"/>
      <sheetName val="Pintu-Jend."/>
      <sheetName val="sw-alat"/>
      <sheetName val="anl-b1"/>
      <sheetName val="anl-b2"/>
      <sheetName val="anl-b3"/>
      <sheetName val="anl-b4 - Tdk Pakai"/>
      <sheetName val="anl-b5"/>
      <sheetName val="anl-b6"/>
      <sheetName val="anl-b8"/>
      <sheetName val="HDM"/>
      <sheetName val="MTD"/>
      <sheetName val="HDA"/>
      <sheetName val="HDU"/>
      <sheetName val="RKP TOTAL SEMUA"/>
      <sheetName val="AHSATBAJA"/>
      <sheetName val="HP"/>
      <sheetName val="B.U.A"/>
      <sheetName val="Cable Control"/>
      <sheetName val="Cat A Change Control"/>
      <sheetName val="A_Card"/>
      <sheetName val="D_Kamar"/>
      <sheetName val="TUNJUK_JASA"/>
      <sheetName val="2__PEMBUKAAN"/>
      <sheetName val="4_0_RESUM_KEWAJ_HARGA"/>
      <sheetName val="meth_hsl_nego"/>
      <sheetName val="E_work"/>
      <sheetName val="R_wall"/>
      <sheetName val="Pekerjaan_"/>
      <sheetName val="FINAL_SUM"/>
      <sheetName val="ANALISA_EL_DAN_ELC"/>
      <sheetName val="2_1_1_1_MOBILISASI"/>
      <sheetName val="2_1_1_PEK__PERSIAPAN"/>
      <sheetName val="2_2_1_TANAH"/>
      <sheetName val="4_1_1_BETON"/>
      <sheetName val="4_2_1_BESI_&amp;_ALUMINIUM"/>
      <sheetName val="4_4_1_DINDING_PASANGAN"/>
      <sheetName val="4_4_2_PLESTERAN"/>
      <sheetName val="4_4_3_PENUTUP_LANTAI_&amp;_DINDING"/>
      <sheetName val="4_5_1_PLAFOND"/>
      <sheetName val="4_5_2_ATAP"/>
      <sheetName val="4_7_1_CAT"/>
      <sheetName val="5_1_1_SANITASI_GEDUNG"/>
      <sheetName val="GP_M_Tump"/>
      <sheetName val="Daf__Upah_&amp;_Bah"/>
      <sheetName val="HM_MEK_"/>
      <sheetName val="DAF_ALAT"/>
      <sheetName val="REKAP_ME"/>
      <sheetName val="L3_An_H_Sat_Mob"/>
      <sheetName val="ANALISA_JAN_08"/>
      <sheetName val="AN_ALAT"/>
      <sheetName val="HARGA_RATA"/>
      <sheetName val="Analisa_Precast_A3"/>
      <sheetName val="Buku_Besar_1"/>
      <sheetName val="RAB_OK!"/>
      <sheetName val="Jln_akses"/>
      <sheetName val="tubuh_jln_Cbg-Tjs"/>
      <sheetName val="Rab_Sintel"/>
      <sheetName val="DED_Bjr-Cjl"/>
      <sheetName val="Lahan_+Tertib"/>
      <sheetName val="CAB_2"/>
      <sheetName val="S_UPAH"/>
      <sheetName val="HIT-BALOK_"/>
      <sheetName val="Bahan+Upah_ALL"/>
      <sheetName val="Analisa_HS"/>
      <sheetName val="AN__HS_PEK_BETON"/>
      <sheetName val="Vendor_Quot_(Exchanger)"/>
      <sheetName val="BQ_ARS"/>
      <sheetName val="Analisa_Tend"/>
      <sheetName val="BQ_&amp;_Harga"/>
      <sheetName val="97_사업추정(WEKI)"/>
      <sheetName val="Isolasi_Luar"/>
      <sheetName val="R_A_B_"/>
      <sheetName val="WP_Tanah_2013"/>
      <sheetName val="Model_Setup"/>
      <sheetName val="Inst_Cap_"/>
      <sheetName val="Daftar_No_MAPPI"/>
      <sheetName val="TH_VL,_NC,_DDHT_Thanhphuoc"/>
      <sheetName val="TONG_HOP_VL-NC_TT"/>
      <sheetName val="KPVC-BD_"/>
      <sheetName val="RAB_1"/>
      <sheetName val="RAB_2"/>
      <sheetName val="RAB_3"/>
      <sheetName val="Hrg_Pipa"/>
      <sheetName val="uraian_peralatan"/>
      <sheetName val="Sat_Bah_&amp;_Up"/>
      <sheetName val="Lt__1_(A)"/>
      <sheetName val="RAB_VIDEO_WALL_KOE"/>
      <sheetName val="RAB_PC"/>
      <sheetName val="ANALISA_KOE"/>
      <sheetName val="DATA_MENTAH"/>
      <sheetName val="REKAP_KOE_MDC"/>
      <sheetName val="AUTO_(2)"/>
      <sheetName val="REKAP_KOE"/>
      <sheetName val="RAB_DESIGN_KOE"/>
      <sheetName val="RAB_persiapan"/>
      <sheetName val="RAB_BUILD_KOE"/>
      <sheetName val="KURVA_S"/>
      <sheetName val="harga_akomodasi"/>
      <sheetName val="AUTO_(3)"/>
      <sheetName val="Simulasi_Margin_mdc"/>
      <sheetName val="REKAP_MDC"/>
      <sheetName val="RAB_BUILD_MDC"/>
      <sheetName val="RAB_VIDEO_WALL_MDC"/>
      <sheetName val="RAB_PC_MDC"/>
      <sheetName val="RAB_DESIGN_MDC"/>
      <sheetName val="Detail_Konstruksi"/>
      <sheetName val="Prakiraan_RAP_Konst"/>
      <sheetName val="AHS_Konstr_MDC"/>
      <sheetName val="DHS_Konstr_MDC"/>
      <sheetName val="ANALISA_MDC"/>
      <sheetName val="KURVA_S_MDC"/>
      <sheetName val="BARCHART_MDC_"/>
      <sheetName val="AHS_MDC_(KANTOR)"/>
      <sheetName val="DHS_MDC_(KANTOR)"/>
      <sheetName val="CF_Alat"/>
      <sheetName val="analis_standar(20m)"/>
      <sheetName val="ANAL_BETON"/>
      <sheetName val="Eq__Mobilization"/>
      <sheetName val="page_1"/>
      <sheetName val="DIVISI_I_50"/>
      <sheetName val="TIKET_ATB"/>
      <sheetName val="iTEM_hARSAT"/>
      <sheetName val="BAHAN_&amp;_ALAT"/>
      <sheetName val="hrg-sat_pek"/>
      <sheetName val="B_V_2"/>
      <sheetName val="B_V_1"/>
      <sheetName val="Bea_Op_Alat"/>
      <sheetName val="Hit_bi_transport"/>
      <sheetName val="Form_1"/>
      <sheetName val="Analisa_DW"/>
      <sheetName val="Rekap_Addendum"/>
      <sheetName val="Fill this out first___"/>
      <sheetName val="Time Schedule"/>
      <sheetName val="ana-alat"/>
      <sheetName val="Biaya alat"/>
      <sheetName val="Ktitas &amp; Harga"/>
      <sheetName val="Project_P"/>
      <sheetName val="S_CURVE"/>
      <sheetName val="form"/>
      <sheetName val="DATA ISIAN"/>
      <sheetName val="TRANS"/>
      <sheetName val="L20Keu"/>
      <sheetName val="di2"/>
      <sheetName val="HSD ALAT"/>
      <sheetName val="HSD BAHAN"/>
      <sheetName val="G_SUMMARY"/>
      <sheetName val="REMUNERASISTANDAR"/>
      <sheetName val="LP3,h_dsr"/>
      <sheetName val="an_tek1"/>
      <sheetName val="rekap ahs"/>
      <sheetName val="rekap-bialat"/>
      <sheetName val="basic wages"/>
      <sheetName val="rekap bul"/>
      <sheetName val="analisa stripping"/>
      <sheetName val="Harga Bahan &amp; Upah "/>
      <sheetName val="UPAH&amp;BHN"/>
      <sheetName val="Schedule 11a"/>
      <sheetName val="Temporary"/>
      <sheetName val="Septick tank"/>
      <sheetName val="satker"/>
      <sheetName val="an-bow"/>
      <sheetName val="an-sipil"/>
      <sheetName val="an-jln"/>
      <sheetName val="an-pipa"/>
      <sheetName val="Table 3-GCP"/>
      <sheetName val="EngDesign-ER"/>
      <sheetName val="EngDesign-GCP"/>
      <sheetName val="EngDesign-SAP"/>
      <sheetName val="EngDesign-SP-AF"/>
      <sheetName val="EngDesign-SP-DA"/>
      <sheetName val="EngDesign-SP-FS"/>
      <sheetName val="EngDesign-SP-VGH"/>
      <sheetName val="Man Power &amp; Comp"/>
      <sheetName val="Mat-list"/>
      <sheetName val="TRNS-C1"/>
      <sheetName val="Cash Flow"/>
      <sheetName val="Hrg Sat matrl + alat "/>
      <sheetName val="Hrg Sat Upah"/>
      <sheetName val="ans"/>
      <sheetName val="BOQ_PAKET-1"/>
      <sheetName val="REKAP_PAKEI-1"/>
      <sheetName val="ANALISA BIAYA"/>
      <sheetName val="skejul"/>
      <sheetName val="DASAR BAHAN"/>
      <sheetName val="HG SATUAN"/>
      <sheetName val="Analisa K"/>
      <sheetName val="5-Analisa Peralatan"/>
      <sheetName val="Aggr"/>
      <sheetName val="2.2.217 DAN 2.2.16 PRINT"/>
      <sheetName val="MASTER JARAK DRAIN"/>
      <sheetName val="CROS 2.1.1"/>
      <sheetName val="2.1.1"/>
      <sheetName val="2.2.1"/>
      <sheetName val="2.2.10"/>
      <sheetName val="2.2.11"/>
      <sheetName val="2.2.12"/>
      <sheetName val="2.2.13"/>
      <sheetName val="2.2.14"/>
      <sheetName val="2.2.15 PRINT"/>
      <sheetName val="2.2.18 PRINT"/>
      <sheetName val="2.2.19 PRINT"/>
      <sheetName val="2.2.2"/>
      <sheetName val="2.2.3"/>
      <sheetName val="2.2.4"/>
      <sheetName val="2.2.5"/>
      <sheetName val="2.2.6 dan 2.2.7 PRINT"/>
      <sheetName val="2.2.8"/>
      <sheetName val="2.2.9"/>
      <sheetName val="3.1"/>
      <sheetName val="3.3"/>
      <sheetName val="3.4_new"/>
      <sheetName val="3.7"/>
      <sheetName val="3.8"/>
      <sheetName val="4.2.2_PRINT"/>
      <sheetName val="4.3.2_PRINT"/>
      <sheetName val="4.3.3_PRINT"/>
      <sheetName val="4.3.5_PRINT"/>
      <sheetName val="4.2.1"/>
      <sheetName val="4.4.1"/>
      <sheetName val="4.5.1"/>
      <sheetName val="4.3.1_PRINT"/>
      <sheetName val="4.4.2"/>
      <sheetName val="4.5.2"/>
      <sheetName val="4.4.4"/>
      <sheetName val="4.5.3"/>
      <sheetName val="4.2.4"/>
      <sheetName val="4.4.3"/>
      <sheetName val="4.3.4_PRINT"/>
      <sheetName val="4.2.3"/>
      <sheetName val="2.2.20 PRINT"/>
      <sheetName val="4.2.5"/>
      <sheetName val="DATA PINTU"/>
      <sheetName val="CROS 4.1"/>
      <sheetName val="4.1"/>
      <sheetName val="CROS 2.1.2"/>
      <sheetName val="2.1.2"/>
      <sheetName val="CR 2.1.3 NO USE"/>
      <sheetName val="2.1.3 NO USE"/>
      <sheetName val="CROS 2.1.3"/>
      <sheetName val="2.1.3"/>
      <sheetName val="2.1.3.1 + 2.1.3.2"/>
      <sheetName val="CROS 2.1.3.1"/>
      <sheetName val="CROS 2.1.3.2"/>
      <sheetName val="4.3.1"/>
      <sheetName val="2.2.18"/>
      <sheetName val="4.3.5"/>
      <sheetName val="2.2.15"/>
      <sheetName val="4.3.4"/>
      <sheetName val="2.2.19"/>
      <sheetName val="MASTER JARAK RW"/>
      <sheetName val="REKTOR"/>
      <sheetName val="DEKAN"/>
      <sheetName val="Customize_Your_Purchase_Order"/>
      <sheetName val="H_Satuan8"/>
      <sheetName val="Jam_Alat7"/>
      <sheetName val="Vol_Lining7"/>
      <sheetName val="Vol_K_2257"/>
      <sheetName val="Analisa_&amp;_Upah6"/>
      <sheetName val="Analisa_Harga6"/>
      <sheetName val="struktur_tdk_dipakai6"/>
      <sheetName val="D_BOARD_LAMA6"/>
      <sheetName val="Hrg_Bhn5"/>
      <sheetName val="RAB_Arsitek6"/>
      <sheetName val="FORM_X_COST6"/>
      <sheetName val="Bill_5_Summary6"/>
      <sheetName val="BQ_ME6"/>
      <sheetName val="Bill_2_Summary6"/>
      <sheetName val="Agregat_Halus_&amp;_Kasar6"/>
      <sheetName val="Upah_&amp;_Bahan6"/>
      <sheetName val="data_Masjid_Ksrn6"/>
      <sheetName val="RAB_Interior6"/>
      <sheetName val="Pipa_2005"/>
      <sheetName val="HARSAT_BAHAN6"/>
      <sheetName val="Bill_4_Summary6"/>
      <sheetName val="Bill_3_Summary6"/>
      <sheetName val="Unit_Rate6"/>
      <sheetName val="F_3-86"/>
      <sheetName val="Daf_Harga6"/>
      <sheetName val="An__Harga6"/>
      <sheetName val="Harsat_Upah6"/>
      <sheetName val="Harsat_Pekerjaan6"/>
      <sheetName val="HARGA_MATERIAL6"/>
      <sheetName val="D_1_76"/>
      <sheetName val="D_2_36"/>
      <sheetName val="B_T6"/>
      <sheetName val="Analisa_25"/>
      <sheetName val="D_1_56"/>
      <sheetName val="D_2_26"/>
      <sheetName val="Analisa_Upah_&amp;_Bahan_Plum6"/>
      <sheetName val="Als_Struk6"/>
      <sheetName val="Cash_Flow_bulanan6"/>
      <sheetName val="Cover_Daf-26"/>
      <sheetName val="HARGA_ALAT6"/>
      <sheetName val="Bill_2_4_12"/>
      <sheetName val="Daftar_Harga6"/>
      <sheetName val="Daftar_Upah6"/>
      <sheetName val="ANALISA_GRS_TENGAH6"/>
      <sheetName val="harga_bahan6"/>
      <sheetName val="harga_upah6"/>
      <sheetName val="Perhit_Alat5"/>
      <sheetName val="rab-str_Adm6"/>
      <sheetName val="R_A_B5"/>
      <sheetName val="Sat_Bahan6"/>
      <sheetName val="Sat_Alat6"/>
      <sheetName val="Sat_Upah6"/>
      <sheetName val="Economic_Assumptions5"/>
      <sheetName val="Urai__Resap_pengikat5"/>
      <sheetName val="PRD_01-76"/>
      <sheetName val="PRD_01-86"/>
      <sheetName val="PRD_01-116"/>
      <sheetName val="PRD_01-106"/>
      <sheetName val="_Harsat_Baru6"/>
      <sheetName val="Rab_Struktur6"/>
      <sheetName val="perhitungan_indeks6"/>
      <sheetName val="Bangunan_Utama6"/>
      <sheetName val="Analisa___Upah6"/>
      <sheetName val="GD_146"/>
      <sheetName val="Bill_2_4_13"/>
      <sheetName val="ANALISA_PEK_UMUM5"/>
      <sheetName val="Fill_this_out_first___5"/>
      <sheetName val="Harga_Satuan5"/>
      <sheetName val="3_Mob5"/>
      <sheetName val="DCF_SD_JUNI_045"/>
      <sheetName val="Perhitungan_Besi5"/>
      <sheetName val="HB_5"/>
      <sheetName val="Data_Ktr_Bupati_Tapsel5"/>
      <sheetName val="Anl_Sipil5"/>
      <sheetName val="Analisa_SNI6"/>
      <sheetName val="BQ_5"/>
      <sheetName val="Alat_&amp;_Bahan5"/>
      <sheetName val="Analisa_HSP5"/>
      <sheetName val="Upah_dan_Bahan5"/>
      <sheetName val="Analisa_Gabungan5"/>
      <sheetName val="BILL_16"/>
      <sheetName val="Analisa_Harga_Satuan5"/>
      <sheetName val="Hit_Vol_Str_Jambi5"/>
      <sheetName val="610_07A5"/>
      <sheetName val="Bill_of_Qty5"/>
      <sheetName val="Bill_rekap5"/>
      <sheetName val="Daft_Kuantitas5"/>
      <sheetName val="ANALISA_ALAT_BERAT5"/>
      <sheetName val="HARDAS_PERKIM_25"/>
      <sheetName val="RPP01_65"/>
      <sheetName val="UPAH_BAHAN_ARST5"/>
      <sheetName val="met_bab35"/>
      <sheetName val="anal_bab85"/>
      <sheetName val="Analisa_Quarry5"/>
      <sheetName val="Accept__Letter3"/>
      <sheetName val="TE_TS_FA_LAN_MATV5"/>
      <sheetName val="DIV_15"/>
      <sheetName val="Sis_Hidrol5"/>
      <sheetName val="Brk_Dwn_Sipil5"/>
      <sheetName val="Pipa_10_mm5"/>
      <sheetName val="Pipa_8_mm5"/>
      <sheetName val="Pipa_Fiber5"/>
      <sheetName val="Pipa_PE5"/>
      <sheetName val="Rekap_Tot5"/>
      <sheetName val="REKAP_ANALISA_SESUAI_PU5"/>
      <sheetName val="ANALISA_STRUKTUR_5"/>
      <sheetName val="REKAP_ANALISA_TO_PRINT5"/>
      <sheetName val="TP_ALAT5"/>
      <sheetName val="Rekap_Direct_Cost5"/>
      <sheetName val="Analisa_0215"/>
      <sheetName val="progres_sub_unv5"/>
      <sheetName val="BINA_GRAFINDO3"/>
      <sheetName val="BINA_MITRA_3"/>
      <sheetName val="DAOUD_MATULA3"/>
      <sheetName val="MAHRUM_NISA3"/>
      <sheetName val="RUDI_SAIFIN3"/>
      <sheetName val="Calcu_025"/>
      <sheetName val="COST_TOGO5"/>
      <sheetName val="D_BOARD5"/>
      <sheetName val="ANS_STR5"/>
      <sheetName val="HARGA_BAHAN_UPAH5"/>
      <sheetName val="REKAP_A_BESAR5"/>
      <sheetName val="II_1_STR_GED_A5"/>
      <sheetName val="Ans_Kom_Precast5"/>
      <sheetName val="Analisa_STR5"/>
      <sheetName val="An_H_Sat_Pek_Ut3"/>
      <sheetName val="daf_harga_(reil)5"/>
      <sheetName val="_Biaya_alat_jam_(reil)5"/>
      <sheetName val="_Biaya_alat_jam5"/>
      <sheetName val="Rekap_Anal5"/>
      <sheetName val="Harga_Satuan_(T_P_)5"/>
      <sheetName val="Analisa_HSP_(T_P_)5"/>
      <sheetName val="BILL_OF_QUANTITY5"/>
      <sheetName val="_R_A_B5"/>
      <sheetName val="Hrg_Bhn_(2)5"/>
      <sheetName val="H_SAT5"/>
      <sheetName val="Bor_Pile5"/>
      <sheetName val="ANALISA_SM5"/>
      <sheetName val="Based_KV,_palembang_&amp;_KJI5"/>
      <sheetName val="RAB_AR&amp;STR3"/>
      <sheetName val="Sat__Pek_3"/>
      <sheetName val="2__MVAC_R13"/>
      <sheetName val="Mat_Elk4"/>
      <sheetName val="Mat_Mek4"/>
      <sheetName val="AHS_Isolasi4"/>
      <sheetName val="B_as5"/>
      <sheetName val="penawaran_baja5"/>
      <sheetName val="Pos_4-15"/>
      <sheetName val="Str_BT3"/>
      <sheetName val="STR_PODIUM3"/>
      <sheetName val="STR_PODIUM_(2)3"/>
      <sheetName val="REKAP_STR3"/>
      <sheetName val="REKAP_ME_CSPL3"/>
      <sheetName val="RAB_ME4"/>
      <sheetName val="sheet_24"/>
      <sheetName val="H_Sat_Jembatan5"/>
      <sheetName val="IDLE_ALAT3"/>
      <sheetName val="Ana_PasBatu_7_43"/>
      <sheetName val="Grading_Tahap_13"/>
      <sheetName val="DEPRE_053"/>
      <sheetName val="River_Protect3"/>
      <sheetName val="An_Struktur4"/>
      <sheetName val="Unit_Rate_(2)4"/>
      <sheetName val="Bantuan_Entry3"/>
      <sheetName val="Sec_I_ML3"/>
      <sheetName val="A_1_Persiapan_non_std3"/>
      <sheetName val="ANALISA_SNI'07(ubh_bgsting)3"/>
      <sheetName val="Ana__PU3"/>
      <sheetName val="Owning_cost_Alat3"/>
      <sheetName val="o_rekap#43"/>
      <sheetName val="dongia_(2)3"/>
      <sheetName val="DON_GIA3"/>
      <sheetName val="THPDMoi__(2)3"/>
      <sheetName val="CHITIET_VL-NC3"/>
      <sheetName val="CHITIET_VL-NC-TT_-1p3"/>
      <sheetName val="TH_XL3"/>
      <sheetName val="CHITIET_VL-NC-TT-3p3"/>
      <sheetName val="t-h_HA_THE3"/>
      <sheetName val="TONGKE3p_3"/>
      <sheetName val="Rekap__ME3"/>
      <sheetName val="Input_Data3"/>
      <sheetName val="R__Upah3"/>
      <sheetName val="R__Bahan3"/>
      <sheetName val="R__Alat3"/>
      <sheetName val="R__Subkont3"/>
      <sheetName val="7_ASAT3"/>
      <sheetName val="7_DATA3"/>
      <sheetName val="5_RBKI3"/>
      <sheetName val="6_RBKA3"/>
      <sheetName val="Analis_harga3"/>
      <sheetName val="dongia__2_3"/>
      <sheetName val="THPDMoi___2_3"/>
      <sheetName val="TONG_HOP_VL_NC3"/>
      <sheetName val="TH_VL__NC__DDHT_Thanhphuoc3"/>
      <sheetName val="t_h_HA_THE3"/>
      <sheetName val="CHITIET_VL_NC_TT__1p3"/>
      <sheetName val="TONG_HOP_VL_NC_TT3"/>
      <sheetName val="CHITIET_VL_NC3"/>
      <sheetName val="CHITIET_VL_NC_TT_3p3"/>
      <sheetName val="KPVC_BD_3"/>
      <sheetName val="tabel_berat3"/>
      <sheetName val="Prog_Imbalan3"/>
      <sheetName val="Det_Str_BT3"/>
      <sheetName val="BERAT_TUL_3"/>
      <sheetName val="14_jalan&amp;saluran3"/>
      <sheetName val="BAHAN_(2)3"/>
      <sheetName val="Balok_L_23"/>
      <sheetName val="Spec_ME3"/>
      <sheetName val="anal_SNI3"/>
      <sheetName val="1_Cover3"/>
      <sheetName val="Anals_13"/>
      <sheetName val="rap_rinci3"/>
      <sheetName val="Analisa_Mob__33"/>
      <sheetName val="Analisa_Mob_13"/>
      <sheetName val="Analisa_Alat3"/>
      <sheetName val="RAB_(A)_(2)3"/>
      <sheetName val="DATA_BASE3"/>
      <sheetName val="XLS_Avg_Rev3"/>
      <sheetName val="Rekap_Vol3"/>
      <sheetName val="QSS_Building3"/>
      <sheetName val="Unit_Cost3"/>
      <sheetName val="Daft_Sewa_Alat3"/>
      <sheetName val="Upah_Bhn3"/>
      <sheetName val="REG_TOTAL3"/>
      <sheetName val="Bill_23"/>
      <sheetName val="Bill_33"/>
      <sheetName val="Bill_43"/>
      <sheetName val="Bill_53"/>
      <sheetName val="Bill_63"/>
      <sheetName val="Bill_73"/>
      <sheetName val="MASTER_13"/>
      <sheetName val="Galian_13"/>
      <sheetName val="Peralatan_(2)3"/>
      <sheetName val="Daftar_Sewa3"/>
      <sheetName val="Analisa_(ok_punya)3"/>
      <sheetName val="BT_KALI3"/>
      <sheetName val="REK_ADD3"/>
      <sheetName val="M_Pekerjaan3"/>
      <sheetName val="pas_wm3"/>
      <sheetName val="SCHEDULE_3"/>
      <sheetName val="SH_breakdown3"/>
      <sheetName val="RAB_-13"/>
      <sheetName val="B_Penunjang3"/>
      <sheetName val="S_roomToyota3"/>
      <sheetName val="H__Dasar3"/>
      <sheetName val="BAR_SCREEN3"/>
      <sheetName val="Analisa_Baku_STR_ARS3"/>
      <sheetName val="Analisa_ME_3"/>
      <sheetName val="hit_BKMM4"/>
      <sheetName val="LDA_LTW3"/>
      <sheetName val="DIV_INC3"/>
      <sheetName val="DCF_33"/>
      <sheetName val="EQ__IRR3"/>
      <sheetName val="Debt_Return_Analy3"/>
      <sheetName val="Rekap_M&amp;E_ADD1_R3"/>
      <sheetName val="harga_ANALISA3"/>
      <sheetName val="ANALISA_GEDUNG3"/>
      <sheetName val="ANALISA_ME3"/>
      <sheetName val="H_SAT-PRK3"/>
      <sheetName val="Analisa_(2)3"/>
      <sheetName val="610_043"/>
      <sheetName val="610_053"/>
      <sheetName val="610_063"/>
      <sheetName val="610_073"/>
      <sheetName val="610_083"/>
      <sheetName val="Breakdown_ACS_(Actual)1"/>
      <sheetName val="Breakdown_ACS_(Contract)1"/>
      <sheetName val="POINT_SCHEDULE3"/>
      <sheetName val="Rekap_Bill3"/>
      <sheetName val="_3"/>
      <sheetName val="Balance_sheet3"/>
      <sheetName val="Data_Alat1"/>
      <sheetName val="AHS_-_Riel3"/>
      <sheetName val="D3_4_41"/>
      <sheetName val="PIPE&amp;ACCESORRIES_(3)1"/>
      <sheetName val="Urugan_Pasir3"/>
      <sheetName val="Sat_Pekerjaan3"/>
      <sheetName val="4-Basic_Price3"/>
      <sheetName val="Std-Prod_KS1"/>
      <sheetName val="TUNJUK_JASA1"/>
      <sheetName val="2__PEMBUKAAN1"/>
      <sheetName val="4_0_RESUM_KEWAJ_HARGA1"/>
      <sheetName val="_Columns1"/>
      <sheetName val="meth_hsl_nego1"/>
      <sheetName val="IPAL_1_1"/>
      <sheetName val="PIPA_11"/>
      <sheetName val="rab-str-TAHAP_1-PC2"/>
      <sheetName val="Man_Power1"/>
      <sheetName val="Income_Statement-May_20041"/>
      <sheetName val="A_Card1"/>
      <sheetName val="D_Kamar1"/>
      <sheetName val="BOQ_Mainroad_IIA1"/>
      <sheetName val="RUMUS_BTL1"/>
      <sheetName val="Particular_Sch1"/>
      <sheetName val="CISI_INJ_FITTING1"/>
      <sheetName val="V___REKAP_TOTAL_-_MEP1"/>
      <sheetName val="REKAP_-_SITEPLAN1"/>
      <sheetName val="REKAP_UTILITAS1"/>
      <sheetName val="REKAP_GEDUNG1"/>
      <sheetName val="REKAP_-_POS_JAGA1"/>
      <sheetName val="RELOKASI_-_EXISTING1"/>
      <sheetName val="V___1_MEKANIKAL_-_SITEPLAN1"/>
      <sheetName val="V___2_ELEKTRIKAL_-_SITEPLAN1"/>
      <sheetName val="_V___1_MEKANIKAL_-_UTILITAS1"/>
      <sheetName val="_V___2_ELEKTRIKAL_-_UTILITAS_1"/>
      <sheetName val="V_1__MEKANIKAL_-_GDG1"/>
      <sheetName val="V_2_1__ELEKTRIKAL_GDG_1"/>
      <sheetName val="Analisa_Harga_Inst__Penerangan1"/>
      <sheetName val="Realisasi_Mingguan1"/>
      <sheetName val="Realisasi_Harian1"/>
      <sheetName val="Rencana_Harian1"/>
      <sheetName val="Rencana_Mingguan1"/>
      <sheetName val="Dump_Truck1"/>
      <sheetName val="Tuki_11"/>
      <sheetName val="Tuki_21"/>
      <sheetName val="Tuki_31"/>
      <sheetName val="Tuki_41"/>
      <sheetName val="Tuki_51"/>
      <sheetName val="Tuki_61"/>
      <sheetName val="Tuki_71"/>
      <sheetName val="Tuki_81"/>
      <sheetName val="Besi_Tuka1"/>
      <sheetName val="FORM_BQ_TL_PRATU_4cct1"/>
      <sheetName val="HSU_20161"/>
      <sheetName val="Option_List1"/>
      <sheetName val="Harga_S_Dasar_UNTUK_IDISI1"/>
      <sheetName val="Pay_Items1"/>
      <sheetName val="C_&amp;_G_RHS1"/>
      <sheetName val="13mm_E_P_1"/>
      <sheetName val="20mm(E_P)1"/>
      <sheetName val="20mm(StaircaseP_P)1"/>
      <sheetName val="13mm_P_P1"/>
      <sheetName val="ANALISA_OKE1"/>
      <sheetName val="Alat_Berat1"/>
      <sheetName val="DAF_HRG1"/>
      <sheetName val="an__struktur1"/>
      <sheetName val="DOORS_&amp;WINDOWS1"/>
      <sheetName val="BQ-1A_prelim1"/>
      <sheetName val="Final_Summary1"/>
      <sheetName val="BREAKDOWN_21"/>
      <sheetName val="Report_detil_kondisi1"/>
      <sheetName val="detil_kondisi1"/>
      <sheetName val="H_DASAR1"/>
      <sheetName val="analisa_STRUKTUR1"/>
      <sheetName val="Sat_Das1"/>
      <sheetName val="Divisi_10_(2)1"/>
      <sheetName val="LPH_11"/>
      <sheetName val="MEApart_11"/>
      <sheetName val="MEApart_21"/>
      <sheetName val="_PE-F-42_MR_9_Manpower1"/>
      <sheetName val="Pek__Tanah1"/>
      <sheetName val="Pek__Pondasi1"/>
      <sheetName val="Pek__Dinding1"/>
      <sheetName val="Pek__Plesteran1"/>
      <sheetName val="Pek__Kayu1"/>
      <sheetName val="Pek__Beton1"/>
      <sheetName val="Pek__Penutup_Atap1"/>
      <sheetName val="Pek__Langit-langit1"/>
      <sheetName val="Pek__Sanitasi1"/>
      <sheetName val="Pek__Besi_&amp;_Alumunium1"/>
      <sheetName val="Pek__Kunci_&amp;_Kaca1"/>
      <sheetName val="Pek__Penutup_Lantai_&amp;_dinding1"/>
      <sheetName val="Pek__Pengecatan1"/>
      <sheetName val="UNIT_PRICE1"/>
      <sheetName val="Customize_Your_Purchase_Order1"/>
      <sheetName val="SEWA_ALT1"/>
      <sheetName val="D-3_(M)1"/>
      <sheetName val="D-7_(M)1"/>
      <sheetName val="CAB_21"/>
      <sheetName val="Rekap_Gab1"/>
      <sheetName val="S-Curve_(2017)1"/>
      <sheetName val="Data_Keu1"/>
      <sheetName val="Sch_Tender1"/>
      <sheetName val="BQ_OE1"/>
      <sheetName val="2_1_1_1_MOBILISASI1"/>
      <sheetName val="2_1_1_PEK__PERSIAPAN1"/>
      <sheetName val="2_2_1_TANAH1"/>
      <sheetName val="4_1_1_BETON1"/>
      <sheetName val="4_2_1_BESI_&amp;_ALUMINIUM1"/>
      <sheetName val="4_4_1_DINDING_PASANGAN1"/>
      <sheetName val="4_4_2_PLESTERAN1"/>
      <sheetName val="4_4_3_PENUTUP_LANTAI_&amp;_DINDING1"/>
      <sheetName val="4_5_1_PLAFOND1"/>
      <sheetName val="4_5_2_ATAP1"/>
      <sheetName val="4_7_1_CAT1"/>
      <sheetName val="5_1_1_SANITASI_GEDUNG1"/>
      <sheetName val="10_1_(1)1"/>
      <sheetName val="10_1_(2)1"/>
      <sheetName val="10_1_(3)1"/>
      <sheetName val="10_1_(4)1"/>
      <sheetName val="10_1_(5)1"/>
      <sheetName val="GP_M_Tump1"/>
      <sheetName val="E_work1"/>
      <sheetName val="R_wall1"/>
      <sheetName val="BGT_071"/>
      <sheetName val="Isolasi_Luar_Dalam1"/>
      <sheetName val="Pas. Batu Gng"/>
      <sheetName val="upah-baru"/>
      <sheetName val="DKH SOKER"/>
      <sheetName val="SAD"/>
      <sheetName val="TIME"/>
      <sheetName val="anl-b4"/>
      <sheetName val="TPI"/>
      <sheetName val="RAB1"/>
      <sheetName val="Besi P5"/>
      <sheetName val="UB"/>
      <sheetName val="Penulangan"/>
      <sheetName val="RPP01 3"/>
      <sheetName val="ANALE2"/>
      <sheetName val="RinciBab1_Seksi1"/>
      <sheetName val="ANAL-str2"/>
      <sheetName val="RAB-LANSEKAP"/>
      <sheetName val="Material&amp;Alat"/>
      <sheetName val="HS-1"/>
      <sheetName val="DATA 2009"/>
      <sheetName val="TARGET RAKER "/>
      <sheetName val="target raker 1"/>
      <sheetName val="NP-10"/>
      <sheetName val="HSLAIN-LAIN"/>
      <sheetName val="STA"/>
      <sheetName val="PCG"/>
      <sheetName val="DSN"/>
      <sheetName val="TPT"/>
      <sheetName val="RKK-01"/>
      <sheetName val="SPK"/>
      <sheetName val="BA"/>
      <sheetName val="ANL E"/>
      <sheetName val="ANL K"/>
      <sheetName val="Analisa Peralatan"/>
      <sheetName val="1.Rekap RAB"/>
      <sheetName val="URAIAN"/>
      <sheetName val="Anal-SNI"/>
      <sheetName val="DAF.TUL"/>
      <sheetName val="__Users_debby_Documents_TA.2021"/>
      <sheetName val="45_estimating_Sipil_Irigasi_Sum"/>
      <sheetName val="_Recovered_SheetName_43_"/>
      <sheetName val="_Recovered_SheetName_44_"/>
      <sheetName val="_Recovered_SheetName_45_"/>
      <sheetName val="_Recovered_SheetName_46_"/>
      <sheetName val="_Recovered_SheetName_47_"/>
      <sheetName val="_Recovered_SheetName_48_"/>
      <sheetName val="_Recovered_SheetName_49_"/>
      <sheetName val="_Recovered_SheetName_50_"/>
      <sheetName val="_Recovered_SheetName_51_"/>
      <sheetName val="_Recovered_SheetName_52_"/>
      <sheetName val="_Recovered_SheetName_53_"/>
      <sheetName val="_Recovered_SheetName_54_"/>
      <sheetName val="_Recovered_SheetName_55_"/>
      <sheetName val="_Recovered_SheetName_56_"/>
      <sheetName val="_Recovered_SheetName_57_"/>
      <sheetName val="_Recovered_SheetName_58_"/>
      <sheetName val="_Recovered_SheetName_59_"/>
      <sheetName val="_Recovered_SheetName_60_"/>
      <sheetName val="_Recovered_SheetName_61_"/>
      <sheetName val="_Recovered_SheetName_62_"/>
      <sheetName val="_Recovered_SheetName_63_"/>
      <sheetName val="_Recovered_SheetName_64_"/>
      <sheetName val="_Recovered_SheetName_65_"/>
      <sheetName val="_Recovered_SheetName_66_"/>
      <sheetName val="_Recovered_SheetName_67_"/>
      <sheetName val="_Recovered_SheetName_68_"/>
      <sheetName val="_Recovered_SheetName_69_"/>
      <sheetName val="_Recovered_SheetName_70_"/>
      <sheetName val="_Recovered_SheetName_71_"/>
      <sheetName val="_Recovered_SheetName_72_"/>
      <sheetName val="_Recovered_SheetName_73_"/>
      <sheetName val="_Recovered_SheetName_74_"/>
      <sheetName val="_Recovered_SheetName_75_"/>
      <sheetName val="_Recovered_SheetName_76_"/>
      <sheetName val="_Recovered_SheetName_77_"/>
      <sheetName val="_Recovered_SheetName_78_"/>
      <sheetName val="_Recovered_SheetName_79_"/>
      <sheetName val="_Recovered_SheetName_80_"/>
      <sheetName val="_Recovered_SheetName_81_"/>
      <sheetName val="_Recovered_SheetName_82_"/>
      <sheetName val="_Recovered_SheetName_83_"/>
      <sheetName val="_Recovered_SheetName_84_"/>
      <sheetName val="_Recovered_SheetName_85_"/>
      <sheetName val="_Recovered_SheetName_86_"/>
      <sheetName val="_Recovered_SheetName_87_"/>
      <sheetName val="_Recovered_SheetName_88_"/>
      <sheetName val="_Recovered_SheetName_89_"/>
      <sheetName val="_Recovered_SheetName_90_"/>
      <sheetName val="_Recovered_SheetName_91_"/>
      <sheetName val="_Recovered_SheetName_92_"/>
      <sheetName val="_Recovered_SheetName_93_"/>
      <sheetName val="_Recovered_SheetName_94_"/>
      <sheetName val="_Recovered_SheetName_95_"/>
      <sheetName val="_Recovered_SheetName_96_"/>
      <sheetName val="_Recovered_SheetName_97_"/>
      <sheetName val="_Recovered_SheetName_98_"/>
      <sheetName val="_Recovered_SheetName_99_"/>
      <sheetName val="_Recovered_SheetName_100_"/>
      <sheetName val="_Recovered_SheetName_101_"/>
      <sheetName val="_Recovered_SheetName_102_"/>
      <sheetName val="_Recovered_SheetName_103_"/>
      <sheetName val="_Recovered_SheetName_104_"/>
      <sheetName val="_Recovered_SheetName_105_"/>
      <sheetName val="_Recovered_SheetName_106_"/>
      <sheetName val="_Recovered_SheetName_107_"/>
      <sheetName val="_Recovered_SheetName_108_"/>
      <sheetName val="_Recovered_SheetName_109_"/>
      <sheetName val="_Recovered_SheetName_110_"/>
      <sheetName val="_Recovered_SheetName_111_"/>
      <sheetName val="_Recovered_SheetName_112_"/>
      <sheetName val="_Recovered_SheetName_113_"/>
      <sheetName val="_Recovered_SheetName_114_"/>
      <sheetName val="_Recovered_SheetName_115_"/>
      <sheetName val="_Recovered_SheetName_116_"/>
      <sheetName val="_Recovered_SheetName_117_"/>
      <sheetName val="_Recovered_SheetName_118_"/>
      <sheetName val="_Recovered_SheetName_119_"/>
      <sheetName val="_Recovered_SheetName_120_"/>
      <sheetName val="_Recovered_SheetName_121_"/>
      <sheetName val="_Recovered_SheetName_122_"/>
      <sheetName val="_Recovered_SheetName_123_"/>
      <sheetName val="_Recovered_SheetName_124_"/>
      <sheetName val="_Recovered_SheetName_125_"/>
      <sheetName val="_Recovered_SheetName_126_"/>
      <sheetName val="_Recovered_SheetName_127_"/>
      <sheetName val="_Recovered_SheetName_128_"/>
      <sheetName val="_Recovered_SheetName_129_"/>
      <sheetName val="_Recovered_SheetName_130_"/>
      <sheetName val="_Recovered_SheetName_131_"/>
      <sheetName val="_Recovered_SheetName_132_"/>
      <sheetName val="_Recovered_SheetName_133_"/>
      <sheetName val="_Recovered_SheetName_134_"/>
      <sheetName val="_Recovered_SheetName_135_"/>
      <sheetName val="_Recovered_SheetName_136_"/>
      <sheetName val="_Recovered_SheetName_137_"/>
      <sheetName val="_Recovered_SheetName_138_"/>
      <sheetName val="_Recovered_SheetName_139_"/>
      <sheetName val="_Recovered_SheetName_140_"/>
      <sheetName val="_Recovered_SheetName_141_"/>
      <sheetName val="_Recovered_SheetName_142_"/>
      <sheetName val="_Recovered_SheetName_143_"/>
      <sheetName val="_Recovered_SheetName_144_"/>
      <sheetName val="_Recovered_SheetName_145_"/>
      <sheetName val="_Recovered_SheetName_146_"/>
      <sheetName val="_Recovered_SheetName_147_"/>
      <sheetName val="_Recovered_SheetName_148_"/>
      <sheetName val="_Recovered_SheetName_149_"/>
      <sheetName val="_Recovered_SheetName_150_"/>
      <sheetName val="_Recovered_SheetName_151_"/>
      <sheetName val="_Recovered_SheetName_152_"/>
      <sheetName val="_Recovered_SheetName_153_"/>
      <sheetName val="_Recovered_SheetName_154_"/>
      <sheetName val="_Recovered_SheetName_155_"/>
      <sheetName val="_Recovered_SheetName_156_"/>
      <sheetName val="_Recovered_SheetName_157_"/>
      <sheetName val="_Recovered_SheetName_158_"/>
      <sheetName val="_Recovered_SheetName_159_"/>
      <sheetName val="_Recovered_SheetName_160_"/>
      <sheetName val="_Recovered_SheetName_161_"/>
      <sheetName val="_Recovered_SheetName_162_"/>
      <sheetName val="_Recovered_SheetName_163_"/>
      <sheetName val="_Recovered_SheetName_164_"/>
      <sheetName val="_Recovered_SheetName_165_"/>
      <sheetName val="_Recovered_SheetName_166_"/>
      <sheetName val="_Recovered_SheetName_167_"/>
      <sheetName val="_Recovered_SheetName_168_"/>
      <sheetName val="_Recovered_SheetName_169_"/>
      <sheetName val="_Recovered_SheetName_170_"/>
      <sheetName val="_Recovered_SheetName_171_"/>
      <sheetName val="_Recovered_SheetName_172_"/>
      <sheetName val="_Recovered_SheetName_173_"/>
      <sheetName val="_Recovered_SheetName_174_"/>
      <sheetName val="_Recovered_SheetName_175_"/>
      <sheetName val="_Recovered_SheetName_176_"/>
      <sheetName val="_Recovered_SheetName_177_"/>
      <sheetName val="_Recovered_SheetName_178_"/>
      <sheetName val="_Recovered_SheetName_179_"/>
      <sheetName val="_Recovered_SheetName_180_"/>
      <sheetName val="_Recovered_SheetName_181_"/>
      <sheetName val="_Recovered_SheetName_182_"/>
      <sheetName val="_Recovered_SheetName_183_"/>
      <sheetName val="_Recovered_SheetName_184_"/>
      <sheetName val="_Recovered_SheetName_185_"/>
      <sheetName val="_Recovered_SheetName_186_"/>
      <sheetName val="_Recovered_SheetName_187_"/>
      <sheetName val="_Recovered_SheetName_188_"/>
      <sheetName val="_Recovered_SheetName_189_"/>
      <sheetName val="_Recovered_SheetName_190_"/>
      <sheetName val="_Recovered_SheetName_191_"/>
      <sheetName val="_Recovered_SheetName_192_"/>
      <sheetName val="_Recovered_SheetName_193_"/>
      <sheetName val="_Recovered_SheetName_194_"/>
      <sheetName val="_Recovered_SheetName_195_"/>
      <sheetName val="_Recovered_SheetName_196_"/>
      <sheetName val="_Recovered_SheetName_197_"/>
      <sheetName val="_Recovered_SheetName_198_"/>
      <sheetName val="_Recovered_SheetName_199_"/>
      <sheetName val="_Recovered_SheetName_200_"/>
      <sheetName val="_Recovered_SheetName_201_"/>
      <sheetName val="_Recovered_SheetName_202_"/>
      <sheetName val="_Recovered_SheetName_203_"/>
      <sheetName val="_Recovered_SheetName_204_"/>
      <sheetName val="_Recovered_SheetName_205_"/>
      <sheetName val="_Recovered_SheetName_206_"/>
      <sheetName val="_Recovered_SheetName_207_"/>
      <sheetName val="_Recovered_SheetName_208_"/>
      <sheetName val="_Recovered_SheetName_209_"/>
      <sheetName val="_Recovered_SheetName_210_"/>
      <sheetName val="_Recovered_SheetName_211_"/>
      <sheetName val="_Recovered_SheetName_212_"/>
      <sheetName val="_Recovered_SheetName_213_"/>
      <sheetName val="_Recovered_SheetName_214_"/>
      <sheetName val="_Recovered_SheetName_215_"/>
      <sheetName val="_Recovered_SheetName_216_"/>
      <sheetName val="_Recovered_SheetName_217_"/>
      <sheetName val="_Recovered_SheetName_218_"/>
      <sheetName val="_Recovered_SheetName_219_"/>
      <sheetName val="_Recovered_SheetName_220_"/>
      <sheetName val="_Recovered_SheetName_221_"/>
      <sheetName val="_Recovered_SheetName_222_"/>
      <sheetName val="_Recovered_SheetName_223_"/>
      <sheetName val="_Recovered_SheetName_224_"/>
      <sheetName val="_Recovered_SheetName_225_"/>
      <sheetName val="_Recovered_SheetName_226_"/>
      <sheetName val="_Recovered_SheetName_227_"/>
      <sheetName val="_Recovered_SheetName_228_"/>
      <sheetName val="_Recovered_SheetName_229_"/>
      <sheetName val="_Recovered_SheetName_230_"/>
      <sheetName val="_Recovered_SheetName_231_"/>
      <sheetName val="_Recovered_SheetName_232_"/>
      <sheetName val="_Recovered_SheetName_233_"/>
      <sheetName val="_Recovered_SheetName_234_"/>
      <sheetName val="_Recovered_SheetName_235_"/>
      <sheetName val="_Recovered_SheetName_236_"/>
      <sheetName val="_Recovered_SheetName_237_"/>
      <sheetName val="_Recovered_SheetName_238_"/>
      <sheetName val="_Recovered_SheetName_239_"/>
      <sheetName val="_Recovered_SheetName_240_"/>
      <sheetName val="_Recovered_SheetName_241_"/>
      <sheetName val="_Recovered_SheetName_242_"/>
      <sheetName val="_Recovered_SheetName_243_"/>
      <sheetName val="_Recovered_SheetName_244_"/>
      <sheetName val="_Recovered_SheetName_245_"/>
      <sheetName val="_Recovered_SheetName_246_"/>
      <sheetName val="_Recovered_SheetName_247_"/>
      <sheetName val="_Recovered_SheetName_248_"/>
      <sheetName val="_Recovered_SheetName_249_"/>
      <sheetName val="_Recovered_SheetName_250_"/>
      <sheetName val="_Recovered_SheetName_251_"/>
      <sheetName val="_Recovered_SheetName_252_"/>
      <sheetName val="_Recovered_SheetName_253_"/>
      <sheetName val="_Recovered_SheetName_254_"/>
      <sheetName val="_Recovered_SheetName_255_"/>
      <sheetName val="_Recovered_SheetName_256_"/>
      <sheetName val="_Recovered_SheetName_257_"/>
      <sheetName val="_Recovered_SheetName_258_"/>
      <sheetName val="_Recovered_SheetName_259_"/>
      <sheetName val="_Recovered_SheetName_260_"/>
      <sheetName val="_Recovered_SheetName_261_"/>
      <sheetName val="_Recovered_SheetName_262_"/>
      <sheetName val="_Recovered_SheetName_263_"/>
      <sheetName val="_Recovered_SheetName_264_"/>
      <sheetName val="_Recovered_SheetName_265_"/>
      <sheetName val="_Recovered_SheetName_266_"/>
      <sheetName val="_Recovered_SheetName_267_"/>
      <sheetName val="_Recovered_SheetName_268_"/>
      <sheetName val="_Recovered_SheetName_269_"/>
      <sheetName val="_Recovered_SheetName_270_"/>
      <sheetName val="_Recovered_SheetName_271_"/>
      <sheetName val="_Recovered_SheetName_272_"/>
      <sheetName val="_Recovered_SheetName_273_"/>
      <sheetName val="_Recovered_SheetName_274_"/>
      <sheetName val="_Recovered_SheetName_275_"/>
      <sheetName val="_Recovered_SheetName_276_"/>
      <sheetName val="_Recovered_SheetName_277_"/>
      <sheetName val="_Recovered_SheetName_278_"/>
      <sheetName val="_Recovered_SheetName_279_"/>
      <sheetName val="_Recovered_SheetName_280_"/>
      <sheetName val="_Recovered_SheetName_281_"/>
      <sheetName val="_Recovered_SheetName_282_"/>
      <sheetName val="_Recovered_SheetName_283_"/>
      <sheetName val="_Recovered_SheetName_284_"/>
      <sheetName val="_Recovered_SheetName_285_"/>
      <sheetName val="_Recovered_SheetName_286_"/>
      <sheetName val="_Recovered_SheetName_287_"/>
      <sheetName val="_Recovered_SheetName_288_"/>
      <sheetName val="_Recovered_SheetName_289_"/>
      <sheetName val="_Recovered_SheetName_290_"/>
      <sheetName val="_Recovered_SheetName_291_"/>
      <sheetName val="_Recovered_SheetName_292_"/>
      <sheetName val="_Recovered_SheetName_293_"/>
      <sheetName val="_Recovered_SheetName_294_"/>
      <sheetName val="_Recovered_SheetName_295_"/>
      <sheetName val="_Recovered_SheetName_296_"/>
      <sheetName val="_Recovered_SheetName_297_"/>
      <sheetName val="_Recovered_SheetName_298_"/>
      <sheetName val="_Recovered_SheetName_299_"/>
      <sheetName val="_Recovered_SheetName_300_"/>
      <sheetName val="_Recovered_SheetName_301_"/>
      <sheetName val="_Recovered_SheetName_302_"/>
      <sheetName val="_Recovered_SheetName_303_"/>
      <sheetName val="_Recovered_SheetName_304_"/>
      <sheetName val="_Recovered_SheetName_305_"/>
      <sheetName val="_Recovered_SheetName_306_"/>
      <sheetName val="_Recovered_SheetName_307_"/>
      <sheetName val="_Recovered_SheetName_308_"/>
      <sheetName val="_Recovered_SheetName_309_"/>
      <sheetName val="_Recovered_SheetName_310_"/>
      <sheetName val="_Recovered_SheetName_311_"/>
      <sheetName val="_Recovered_SheetName_312_"/>
      <sheetName val="_Recovered_SheetName_313_"/>
      <sheetName val="_Recovered_SheetName_314_"/>
      <sheetName val="_Recovered_SheetName_315_"/>
      <sheetName val="_Recovered_SheetName_316_"/>
      <sheetName val="_Recovered_SheetName_317_"/>
      <sheetName val="_Recovered_SheetName_318_"/>
      <sheetName val="_Recovered_SheetName_319_"/>
      <sheetName val="_Recovered_SheetName_320_"/>
      <sheetName val="_Recovered_SheetName_321_"/>
      <sheetName val="_Recovered_SheetName_322_"/>
      <sheetName val="_Recovered_SheetName_323_"/>
      <sheetName val="_Recovered_SheetName_324_"/>
      <sheetName val="_Recovered_SheetName_325_"/>
      <sheetName val="_Recovered_SheetName_326_"/>
      <sheetName val="_Recovered_SheetName_327_"/>
      <sheetName val="_Recovered_SheetName_328_"/>
      <sheetName val="_Recovered_SheetName_329_"/>
      <sheetName val="_Recovered_SheetName_330_"/>
      <sheetName val="_Recovered_SheetName_331_"/>
      <sheetName val="_Recovered_SheetName_332_"/>
      <sheetName val="_Recovered_SheetName_333_"/>
      <sheetName val="_Recovered_SheetName_334_"/>
      <sheetName val="_Recovered_SheetName_335_"/>
      <sheetName val="_Recovered_SheetName_336_"/>
      <sheetName val="_Recovered_SheetName_337_"/>
      <sheetName val="_Recovered_SheetName_338_"/>
      <sheetName val="_Recovered_SheetName_339_"/>
      <sheetName val="_Recovered_SheetName_340_"/>
      <sheetName val="_Recovered_SheetName_341_"/>
      <sheetName val="_Recovered_SheetName_342_"/>
      <sheetName val="_Recovered_SheetName_343_"/>
      <sheetName val="_Recovered_SheetName_344_"/>
      <sheetName val="_Recovered_SheetName_345_"/>
      <sheetName val="_Recovered_SheetName_346_"/>
      <sheetName val="_Recovered_SheetName_347_"/>
      <sheetName val="_Recovered_SheetName_348_"/>
      <sheetName val="_Recovered_SheetName_349_"/>
      <sheetName val="_Recovered_SheetName_350_"/>
      <sheetName val="_Recovered_SheetName_351_"/>
      <sheetName val="_Recovered_SheetName_352_"/>
      <sheetName val="_Recovered_SheetName_353_"/>
      <sheetName val="_Recovered_SheetName_354_"/>
      <sheetName val="_Recovered_SheetName_355_"/>
      <sheetName val="_Recovered_SheetName_356_"/>
      <sheetName val="_Recovered_SheetName_357_"/>
      <sheetName val="_Recovered_SheetName_358_"/>
      <sheetName val="_Recovered_SheetName_359_"/>
      <sheetName val="_Recovered_SheetName_360_"/>
      <sheetName val="_Recovered_SheetName_361_"/>
      <sheetName val="_Recovered_SheetName_362_"/>
      <sheetName val="_Recovered_SheetName_363_"/>
      <sheetName val="_Recovered_SheetName_364_"/>
      <sheetName val="_Recovered_SheetName_365_"/>
      <sheetName val="_Recovered_SheetName_366_"/>
      <sheetName val="_Recovered_SheetName_367_"/>
      <sheetName val="_Recovered_SheetName_368_"/>
      <sheetName val="_Recovered_SheetName_369_"/>
      <sheetName val="_Recovered_SheetName_370_"/>
      <sheetName val="_Recovered_SheetName_371_"/>
      <sheetName val="_Recovered_SheetName_372_"/>
      <sheetName val="_Recovered_SheetName_373_"/>
      <sheetName val="_Recovered_SheetName_374_"/>
      <sheetName val="_Recovered_SheetName_375_"/>
      <sheetName val="_Recovered_SheetName_376_"/>
      <sheetName val="_Recovered_SheetName_377_"/>
      <sheetName val="_Recovered_SheetName_378_"/>
      <sheetName val="_Recovered_SheetName_379_"/>
      <sheetName val="_Recovered_SheetName_380_"/>
      <sheetName val="_Recovered_SheetName_381_"/>
      <sheetName val="_Recovered_SheetName_382_"/>
      <sheetName val="_Recovered_SheetName_383_"/>
      <sheetName val="_Recovered_SheetName_384_"/>
      <sheetName val="_Recovered_SheetName_385_"/>
      <sheetName val="_Recovered_SheetName_386_"/>
      <sheetName val="_Recovered_SheetName_387_"/>
      <sheetName val="_Recovered_SheetName_388_"/>
      <sheetName val="_Recovered_SheetName_389_"/>
      <sheetName val="_Recovered_SheetName_390_"/>
      <sheetName val="_Recovered_SheetName_391_"/>
      <sheetName val="_Recovered_SheetName_392_"/>
      <sheetName val="_Recovered_SheetName_393_"/>
      <sheetName val="Fact"/>
      <sheetName val="AN_Kusen"/>
      <sheetName val="AN_Tdr"/>
      <sheetName val="Calc"/>
      <sheetName val="Bid Database"/>
      <sheetName val="1"/>
      <sheetName val="SK62"/>
      <sheetName val="SCHE"/>
      <sheetName val="Kamus"/>
      <sheetName val="DAY"/>
      <sheetName val="DAFTAR ANALISA"/>
      <sheetName val="ANL 2002 "/>
      <sheetName val="galiansal"/>
      <sheetName val=" anal hrg sat"/>
      <sheetName val="An Biaya.Kons (SNI)"/>
      <sheetName val="Daf-Hrg-Bhn&amp;uph"/>
      <sheetName val="An Biaya.Kons"/>
      <sheetName val="ASPAL (14)"/>
      <sheetName val="RLB"/>
      <sheetName val="Lamp-4 Analisa"/>
      <sheetName val="Ironmongery"/>
      <sheetName val="CAPITOL MEKANIKAL"/>
      <sheetName val="AHAS PANEL"/>
      <sheetName val="GRAND REKAP"/>
      <sheetName val="BOX PANEL"/>
      <sheetName val="5__Pek__CF_Silo"/>
      <sheetName val="2__Pek__Preheater"/>
      <sheetName val="BETON_BERTULANG_"/>
      <sheetName val="Anal_alat"/>
      <sheetName val="AC_-_BC"/>
      <sheetName val="AC_-_WC"/>
      <sheetName val="Peny_Bdn_Jln"/>
      <sheetName val="Base_B_Bahu"/>
      <sheetName val="Gali_Biasa"/>
      <sheetName val="Rutin_Jembatan"/>
      <sheetName val="Rutin_Saluran"/>
      <sheetName val="Analisa_-Baku"/>
      <sheetName val="Anal__Pancang"/>
      <sheetName val="00___Earthwork_EF_RL"/>
      <sheetName val="boq_TOGAFU"/>
      <sheetName val="Material_Properties"/>
      <sheetName val="Conn__Lib"/>
      <sheetName val="Metod_TWR"/>
      <sheetName val="2_0_Procurement"/>
      <sheetName val="Progress"/>
      <sheetName val="Sales Parameter"/>
      <sheetName val="Monthly"/>
      <sheetName val="REKAP-1"/>
      <sheetName val="shotcrete"/>
      <sheetName val="UG Excav"/>
      <sheetName val="BOQ CONTRACT WK"/>
      <sheetName val="sheet"/>
      <sheetName val="SUB &amp; mandor"/>
      <sheetName val="MAPP PPTR"/>
      <sheetName val="DASH"/>
      <sheetName val="RPP01-6"/>
      <sheetName val="REKAP.1"/>
      <sheetName val="alt1"/>
      <sheetName val="DATA 2"/>
      <sheetName val="Utilitas Plant"/>
      <sheetName val="URUTAN PLANT"/>
      <sheetName val="KOR"/>
      <sheetName val="MC-1"/>
      <sheetName val="HS-Ban"/>
      <sheetName val="HARDAS-ALAT"/>
      <sheetName val="Basic rate"/>
      <sheetName val="Alamat&amp;STATUS"/>
      <sheetName val="Assumptions"/>
      <sheetName val="TIE-INS"/>
      <sheetName val="Pemindahan Penduduk "/>
      <sheetName val="ANLIS "/>
      <sheetName val="BEDAH"/>
      <sheetName val="SKEDUL AV-05"/>
      <sheetName val="ANALIS ALAT"/>
      <sheetName val="RAB KapukII"/>
      <sheetName val="산근"/>
      <sheetName val="srtberkas"/>
      <sheetName val="REKAP RAB"/>
      <sheetName val="REK. GABUNG"/>
      <sheetName val="HARGA RAP"/>
      <sheetName val="T&amp;B_BULK_TOTAL"/>
      <sheetName val="AnlPintu"/>
      <sheetName val="AN PEKJ"/>
      <sheetName val="daf-alat"/>
      <sheetName val="D2"/>
      <sheetName val="Anl(7a)"/>
      <sheetName val="Anl-II"/>
      <sheetName val="HSD (8)"/>
      <sheetName val="metode"/>
      <sheetName val="upah+bahan"/>
      <sheetName val="ASAT"/>
      <sheetName val="KAS-T"/>
      <sheetName val="Renc_K"/>
      <sheetName val="---ANALISA ALAT PEN WK---"/>
      <sheetName val="hilti breaker"/>
      <sheetName val="Penwrn"/>
      <sheetName val="Analisa major"/>
      <sheetName val="am(sektor)"/>
      <sheetName val="bangkim(sektor)"/>
      <sheetName val="pbl(sektor)"/>
      <sheetName val="pbl(sektor)2"/>
      <sheetName val="plp(sektor)"/>
      <sheetName val="RC-ANLPP"/>
      <sheetName val="d-123"/>
      <sheetName val="ANALISA_OK"/>
      <sheetName val="Anas"/>
      <sheetName val="Project Sheet"/>
      <sheetName val="HPP_X_Q'TY"/>
      <sheetName val="Project_Sheet"/>
      <sheetName val="Rekap_12"/>
      <sheetName val="Basic_Price2"/>
      <sheetName val="rek_det_1-32"/>
      <sheetName val="Currency_Rate2"/>
      <sheetName val="Vendor_Quot_(Exchanger)1"/>
      <sheetName val="DIV_22"/>
      <sheetName val="FORM_BQ_TL_PRATU_4cct2"/>
      <sheetName val="Met__Minor2"/>
      <sheetName val="Agg_Halus_&amp;_Kasar2"/>
      <sheetName val="LAL_-_PASAR_PAGI_2"/>
      <sheetName val="NP_(2)2"/>
      <sheetName val="Buku_Besar_11"/>
      <sheetName val="RAB_OK!1"/>
      <sheetName val="Jln_akses1"/>
      <sheetName val="tubuh_jln_Cbg-Tjs1"/>
      <sheetName val="Rab_Sintel1"/>
      <sheetName val="DED_Bjr-Cjl1"/>
      <sheetName val="Lahan_+Tertib1"/>
      <sheetName val="H_Satuan_Dasar2"/>
      <sheetName val="Cover_Daf_22"/>
      <sheetName val="Rekap_analis2"/>
      <sheetName val="Bahan+Upah_ALL1"/>
      <sheetName val="___2"/>
      <sheetName val="hRG_Stn_Bhn,Uph,_perl2"/>
      <sheetName val="HRG_BAHAN_&amp;_UPAH_okk2"/>
      <sheetName val="Analis_Kusen_okk2"/>
      <sheetName val="1__BQ2"/>
      <sheetName val="ANALISA_BAHAN2"/>
      <sheetName val="OP__ALAT2"/>
      <sheetName val="OP__PERJAM2"/>
      <sheetName val="B__PERSONIL2"/>
      <sheetName val="KAN__LOKAL2"/>
      <sheetName val="Analisa_Precast_A31"/>
      <sheetName val="Rekap_AHSP2"/>
      <sheetName val="G_Grouting2"/>
      <sheetName val="H__INSTRUMEN_BAGONG2"/>
      <sheetName val="F__Jalan_&amp;_Jembatan2"/>
      <sheetName val="A__Persiapan2"/>
      <sheetName val="Harga_Bahan_Fabrikasi2"/>
      <sheetName val="R_A_B_1"/>
      <sheetName val="HPP_X_Q'TY1"/>
      <sheetName val="ANALISA_EL_DAN_ELC1"/>
      <sheetName val="ANALISA_BARU_40_M1"/>
      <sheetName val="Daf__Upah_&amp;_Bah1"/>
      <sheetName val="HM_MEK_1"/>
      <sheetName val="DAF_ALAT1"/>
      <sheetName val="REKAP_ME1"/>
      <sheetName val="Project_Sheet1"/>
      <sheetName val="FINAL_SUM1"/>
      <sheetName val="Bahan_1"/>
      <sheetName val="Pekerjaan_1"/>
      <sheetName val="S_UPAH1"/>
      <sheetName val="S_BAHAN1"/>
      <sheetName val="HIT-BALOK_1"/>
      <sheetName val="uraian_peralatan1"/>
      <sheetName val="Rekap_BQ1"/>
      <sheetName val="JARINGAN_DATA1"/>
      <sheetName val="MASTER_CLOCK1"/>
      <sheetName val="IP_PABX1"/>
      <sheetName val="TATA_SUARA1"/>
      <sheetName val="Lt__1_(A)1"/>
      <sheetName val="Analisa_HS1"/>
      <sheetName val="Huruf_(9)1"/>
      <sheetName val="Daftar_Upah,Bhn,&amp;_alat1"/>
      <sheetName val="T-3_2_UP_Material1"/>
      <sheetName val="RAB_VIDEO_WALL_KOE1"/>
      <sheetName val="RAB_PC1"/>
      <sheetName val="ANALISA_KOE1"/>
      <sheetName val="DATA_MENTAH1"/>
      <sheetName val="REKAP_KOE_MDC1"/>
      <sheetName val="AUTO_(2)1"/>
      <sheetName val="REKAP_KOE1"/>
      <sheetName val="RAB_DESIGN_KOE1"/>
      <sheetName val="RAB_persiapan1"/>
      <sheetName val="RAB_BUILD_KOE1"/>
      <sheetName val="KURVA_S1"/>
      <sheetName val="harga_akomodasi1"/>
      <sheetName val="AUTO_(3)1"/>
      <sheetName val="Simulasi_Margin_mdc1"/>
      <sheetName val="REKAP_MDC1"/>
      <sheetName val="RAB_BUILD_MDC1"/>
      <sheetName val="RAB_VIDEO_WALL_MDC1"/>
      <sheetName val="RAB_PC_MDC1"/>
      <sheetName val="RAB_DESIGN_MDC1"/>
      <sheetName val="Detail_Konstruksi1"/>
      <sheetName val="Prakiraan_RAP_Konst1"/>
      <sheetName val="AHS_Konstr_MDC1"/>
      <sheetName val="DHS_Konstr_MDC1"/>
      <sheetName val="ANALISA_MDC1"/>
      <sheetName val="KURVA_S_MDC1"/>
      <sheetName val="BARCHART_MDC_1"/>
      <sheetName val="AHS_MDC_(KANTOR)1"/>
      <sheetName val="DHS_MDC_(KANTOR)1"/>
      <sheetName val="Rekap_2"/>
      <sheetName val="H_Satuan9"/>
      <sheetName val="Jam_Alat8"/>
      <sheetName val="Vol_Lining8"/>
      <sheetName val="Vol_K_2258"/>
      <sheetName val="Analisa_&amp;_Upah7"/>
      <sheetName val="D_BOARD_LAMA7"/>
      <sheetName val="B_T7"/>
      <sheetName val="Bill_5_Summary7"/>
      <sheetName val="Bill_2_Summary7"/>
      <sheetName val="Daf_Harga7"/>
      <sheetName val="An__Harga7"/>
      <sheetName val="Unit_Rate7"/>
      <sheetName val="HARSAT_BAHAN7"/>
      <sheetName val="Bill_4_Summary7"/>
      <sheetName val="Bill_3_Summary7"/>
      <sheetName val="Analisa_Harga7"/>
      <sheetName val="F_3-87"/>
      <sheetName val="RAB_Arsitek7"/>
      <sheetName val="BQ_ME7"/>
      <sheetName val="struktur_tdk_dipakai7"/>
      <sheetName val="FORM_X_COST7"/>
      <sheetName val="Upah_&amp;_Bahan7"/>
      <sheetName val="Harsat_Upah7"/>
      <sheetName val="Harsat_Pekerjaan7"/>
      <sheetName val="HARGA_MATERIAL7"/>
      <sheetName val="Cash_Flow_bulanan7"/>
      <sheetName val="Cover_Daf-27"/>
      <sheetName val="D_1_77"/>
      <sheetName val="D_2_37"/>
      <sheetName val="HARGA_ALAT7"/>
      <sheetName val="Analisa_Upah_&amp;_Bahan_Plum7"/>
      <sheetName val="Bill_2_4_14"/>
      <sheetName val="D_1_57"/>
      <sheetName val="D_2_27"/>
      <sheetName val="Agregat_Halus_&amp;_Kasar7"/>
      <sheetName val="harga_bahan7"/>
      <sheetName val="harga_upah7"/>
      <sheetName val="data_Masjid_Ksrn7"/>
      <sheetName val="RAB_Interior7"/>
      <sheetName val="Bill_2_4_15"/>
      <sheetName val="Daftar_Upah7"/>
      <sheetName val="ANALISA_GRS_TENGAH7"/>
      <sheetName val="TE_TS_FA_LAN_MATV6"/>
      <sheetName val="Sat_Bahan7"/>
      <sheetName val="Sat_Alat7"/>
      <sheetName val="Sat_Upah7"/>
      <sheetName val="Bill_of_Qty6"/>
      <sheetName val="Bill_rekap6"/>
      <sheetName val="Analisa___Upah7"/>
      <sheetName val="GD_147"/>
      <sheetName val="rab-str_Adm7"/>
      <sheetName val="Als_Struk7"/>
      <sheetName val="Data_Ktr_Bupati_Tapsel6"/>
      <sheetName val="Anl_Sipil6"/>
      <sheetName val="Economic_Assumptions6"/>
      <sheetName val="Urai__Resap_pengikat6"/>
      <sheetName val="3_Mob6"/>
      <sheetName val="Harga_Satuan6"/>
      <sheetName val="Analisa_SNI7"/>
      <sheetName val="HB_6"/>
      <sheetName val="BQ_6"/>
      <sheetName val="Fill_this_out_first___6"/>
      <sheetName val="Bangunan_Utama7"/>
      <sheetName val="Analisa_Gabungan6"/>
      <sheetName val="BILL_17"/>
      <sheetName val="PRD_01-77"/>
      <sheetName val="PRD_01-87"/>
      <sheetName val="PRD_01-117"/>
      <sheetName val="PRD_01-107"/>
      <sheetName val="_Harsat_Baru7"/>
      <sheetName val="Rab_Struktur7"/>
      <sheetName val="perhitungan_indeks7"/>
      <sheetName val="Perhitungan_Besi6"/>
      <sheetName val="Analisa_Harga_Satuan6"/>
      <sheetName val="Hit_Vol_Str_Jambi6"/>
      <sheetName val="Analisa_26"/>
      <sheetName val="Perhit_Alat6"/>
      <sheetName val="Rekap_Anal6"/>
      <sheetName val="Rekap_13"/>
      <sheetName val="progres_sub_unv6"/>
      <sheetName val="HARDAS_PERKIM_26"/>
      <sheetName val="ANALISA_PEK_UMUM6"/>
      <sheetName val="Analisa_HSP6"/>
      <sheetName val="Upah_dan_Bahan6"/>
      <sheetName val="Pipa_2006"/>
      <sheetName val="Daft_Kuantitas6"/>
      <sheetName val="ANALISA_ALAT_BERAT6"/>
      <sheetName val="Sis_Hidrol6"/>
      <sheetName val="Brk_Dwn_Sipil6"/>
      <sheetName val="Pipa_10_mm6"/>
      <sheetName val="Pipa_8_mm6"/>
      <sheetName val="Pipa_Fiber6"/>
      <sheetName val="Pipa_PE6"/>
      <sheetName val="Rekap_Tot6"/>
      <sheetName val="Analisa_Quarry6"/>
      <sheetName val="TP_ALAT6"/>
      <sheetName val="REKAP_ANALISA_SESUAI_PU6"/>
      <sheetName val="ANALISA_STRUKTUR_6"/>
      <sheetName val="REKAP_ANALISA_TO_PRINT6"/>
      <sheetName val="Ans_Kom_Precast6"/>
      <sheetName val="Analisa_STR6"/>
      <sheetName val="COST_TOGO6"/>
      <sheetName val="610_07A6"/>
      <sheetName val="D_BOARD6"/>
      <sheetName val="UPAH_BAHAN_ARST6"/>
      <sheetName val="met_bab36"/>
      <sheetName val="anal_bab86"/>
      <sheetName val="ANS_STR6"/>
      <sheetName val="HARGA_BAHAN_UPAH6"/>
      <sheetName val="ANALISA_SM6"/>
      <sheetName val="Hrg_Bhn_(2)6"/>
      <sheetName val="II_1_STR_GED_A6"/>
      <sheetName val="Rekap_Direct_Cost6"/>
      <sheetName val="Analisa_0216"/>
      <sheetName val="R_A_B6"/>
      <sheetName val="BILL_OF_QUANTITY6"/>
      <sheetName val="_R_A_B6"/>
      <sheetName val="Bor_Pile6"/>
      <sheetName val="RPP01_66"/>
      <sheetName val="H_SAT6"/>
      <sheetName val="REKAP_A_BESAR6"/>
      <sheetName val="Alat_&amp;_Bahan6"/>
      <sheetName val="Based_KV,_palembang_&amp;_KJI6"/>
      <sheetName val="BINA_GRAFINDO4"/>
      <sheetName val="BINA_MITRA_4"/>
      <sheetName val="DAOUD_MATULA4"/>
      <sheetName val="MAHRUM_NISA4"/>
      <sheetName val="RUDI_SAIFIN4"/>
      <sheetName val="Mat_Elk5"/>
      <sheetName val="Mat_Mek5"/>
      <sheetName val="AHS_Isolasi5"/>
      <sheetName val="B_as6"/>
      <sheetName val="penawaran_baja6"/>
      <sheetName val="Pos_4-16"/>
      <sheetName val="tabel_berat4"/>
      <sheetName val="DCF_SD_JUNI_046"/>
      <sheetName val="Str_BT4"/>
      <sheetName val="daf_harga_(reil)6"/>
      <sheetName val="_Biaya_alat_jam_(reil)6"/>
      <sheetName val="_Biaya_alat_jam6"/>
      <sheetName val="Accept__Letter4"/>
      <sheetName val="H_Sat_Jembatan6"/>
      <sheetName val="Ana_PasBatu_7_44"/>
      <sheetName val="Grading_Tahap_14"/>
      <sheetName val="SUMBER_DAYA4"/>
      <sheetName val="ANALISA_SNI'07(ubh_bgsting)4"/>
      <sheetName val="STR_PODIUM4"/>
      <sheetName val="STR_PODIUM_(2)4"/>
      <sheetName val="REKAP_STR4"/>
      <sheetName val="REKAP_ME_CSPL4"/>
      <sheetName val="DIV_16"/>
      <sheetName val="2__MVAC_R14"/>
      <sheetName val="RAB_ME5"/>
      <sheetName val="sheet_25"/>
      <sheetName val="Harga_Satuan_(T_P_)6"/>
      <sheetName val="Analisa_HSP_(T_P_)6"/>
      <sheetName val="An_Struktur5"/>
      <sheetName val="Unit_Rate_(2)5"/>
      <sheetName val="Calcu_026"/>
      <sheetName val="An_H_Sat_Pek_Ut4"/>
      <sheetName val="01A-_RAB4"/>
      <sheetName val="Perm__Test4"/>
      <sheetName val="DEPRE_054"/>
      <sheetName val="River_Protect4"/>
      <sheetName val="7_ASAT4"/>
      <sheetName val="7_DATA4"/>
      <sheetName val="5_RBKI4"/>
      <sheetName val="6_RBKA4"/>
      <sheetName val="Analis_harga4"/>
      <sheetName val="DATA_BASE4"/>
      <sheetName val="A_1_Persiapan_non_std4"/>
      <sheetName val="Input_Data4"/>
      <sheetName val="Sec_I_ML4"/>
      <sheetName val="Ana__PU4"/>
      <sheetName val="Owning_cost_Alat4"/>
      <sheetName val="o_rekap#44"/>
      <sheetName val="dongia_(2)4"/>
      <sheetName val="DON_GIA4"/>
      <sheetName val="THPDMoi__(2)4"/>
      <sheetName val="CHITIET_VL-NC4"/>
      <sheetName val="CHITIET_VL-NC-TT_-1p4"/>
      <sheetName val="TH_XL4"/>
      <sheetName val="CHITIET_VL-NC-TT-3p4"/>
      <sheetName val="t-h_HA_THE4"/>
      <sheetName val="TONGKE3p_4"/>
      <sheetName val="Rekap__ME4"/>
      <sheetName val="R__Upah4"/>
      <sheetName val="R__Bahan4"/>
      <sheetName val="R__Alat4"/>
      <sheetName val="R__Subkont4"/>
      <sheetName val="Analisa_Mob__34"/>
      <sheetName val="Analisa_Mob_14"/>
      <sheetName val="Analisa_Alat4"/>
      <sheetName val="RAB_(A)_(2)4"/>
      <sheetName val="IDLE_ALAT4"/>
      <sheetName val="RAB_AR&amp;STR4"/>
      <sheetName val="1_Cover4"/>
      <sheetName val="Sat__Pek_4"/>
      <sheetName val="QSS_Building4"/>
      <sheetName val="Unit_Cost4"/>
      <sheetName val="Rekap_Vol4"/>
      <sheetName val="M_Pekerjaan4"/>
      <sheetName val="Anals_14"/>
      <sheetName val="MASTER_14"/>
      <sheetName val="Galian_14"/>
      <sheetName val="Peralatan_(2)4"/>
      <sheetName val="Daftar_Sewa4"/>
      <sheetName val="Analisa_(ok_punya)4"/>
      <sheetName val="BT_KALI4"/>
      <sheetName val="REK_ADD4"/>
      <sheetName val="anal_SNI4"/>
      <sheetName val="Balok_L_24"/>
      <sheetName val="Spec_ME4"/>
      <sheetName val="pas_wm4"/>
      <sheetName val="Det_Str_BT4"/>
      <sheetName val="BERAT_TUL_4"/>
      <sheetName val="14_jalan&amp;saluran4"/>
      <sheetName val="BAHAN_(2)4"/>
      <sheetName val="Daft_Sewa_Alat4"/>
      <sheetName val="Upah_Bhn4"/>
      <sheetName val="Bantuan_Entry4"/>
      <sheetName val="dongia__2_4"/>
      <sheetName val="THPDMoi___2_4"/>
      <sheetName val="TONG_HOP_VL_NC4"/>
      <sheetName val="TH_VL__NC__DDHT_Thanhphuoc4"/>
      <sheetName val="t_h_HA_THE4"/>
      <sheetName val="CHITIET_VL_NC_TT__1p4"/>
      <sheetName val="TONG_HOP_VL_NC_TT4"/>
      <sheetName val="CHITIET_VL_NC4"/>
      <sheetName val="CHITIET_VL_NC_TT_3p4"/>
      <sheetName val="KPVC_BD_4"/>
      <sheetName val="B_Penunjang4"/>
      <sheetName val="S_roomToyota4"/>
      <sheetName val="SCHEDULE_4"/>
      <sheetName val="H__Dasar4"/>
      <sheetName val="BAR_SCREEN4"/>
      <sheetName val="Basic_Price3"/>
      <sheetName val="Bill_24"/>
      <sheetName val="Bill_34"/>
      <sheetName val="Bill_44"/>
      <sheetName val="Bill_54"/>
      <sheetName val="Bill_64"/>
      <sheetName val="Bill_74"/>
      <sheetName val="rap_rinci4"/>
      <sheetName val="Rekap_Prelim4"/>
      <sheetName val="Analisa_Baku_STR_ARS4"/>
      <sheetName val="Analisa_ME_4"/>
      <sheetName val="hit_BKMM5"/>
      <sheetName val="SH_breakdown4"/>
      <sheetName val="RAB_-14"/>
      <sheetName val="POINT_SCHEDULE4"/>
      <sheetName val="rek_det_1-33"/>
      <sheetName val="Currency_Rate3"/>
      <sheetName val="Vendor_Quot_(Exchanger)2"/>
      <sheetName val="Rekap_Bill4"/>
      <sheetName val="Balance_sheet4"/>
      <sheetName val="AHS_-_Riel4"/>
      <sheetName val="BOQ_Mainroad_IIA2"/>
      <sheetName val="RUMUS_BTL2"/>
      <sheetName val="an__struktur2"/>
      <sheetName val="DIV_23"/>
      <sheetName val="Rekap_M&amp;E_ADD1_R4"/>
      <sheetName val="H_SAT-PRK4"/>
      <sheetName val="FORM_BQ_TL_PRATU_4cct3"/>
      <sheetName val="610_044"/>
      <sheetName val="610_054"/>
      <sheetName val="610_064"/>
      <sheetName val="610_074"/>
      <sheetName val="610_084"/>
      <sheetName val="PIPE&amp;ACCESORRIES_(3)2"/>
      <sheetName val="Sat_Pekerjaan4"/>
      <sheetName val="Man_Power2"/>
      <sheetName val="harga_ANALISA4"/>
      <sheetName val="ANALISA_GEDUNG4"/>
      <sheetName val="ANALISA_ME4"/>
      <sheetName val="Urugan_Pasir4"/>
      <sheetName val="IPAL_1_2"/>
      <sheetName val="PIPA_12"/>
      <sheetName val="Met__Minor3"/>
      <sheetName val="Agg_Halus_&amp;_Kasar3"/>
      <sheetName val="4-Basic_Price4"/>
      <sheetName val="LAL_-_PASAR_PAGI_3"/>
      <sheetName val="rab-str-TAHAP_1-PC3"/>
      <sheetName val="_4"/>
      <sheetName val="NP_(2)3"/>
      <sheetName val="Buku_Besar_12"/>
      <sheetName val="RAB_OK!2"/>
      <sheetName val="Jln_akses2"/>
      <sheetName val="tubuh_jln_Cbg-Tjs2"/>
      <sheetName val="Rab_Sintel2"/>
      <sheetName val="DED_Bjr-Cjl2"/>
      <sheetName val="Lahan_+Tertib2"/>
      <sheetName val="H_Satuan_Dasar3"/>
      <sheetName val="Cover_Daf_23"/>
      <sheetName val="V___REKAP_TOTAL_-_MEP2"/>
      <sheetName val="REKAP_-_SITEPLAN2"/>
      <sheetName val="REKAP_UTILITAS2"/>
      <sheetName val="REKAP_GEDUNG2"/>
      <sheetName val="REKAP_-_POS_JAGA2"/>
      <sheetName val="RELOKASI_-_EXISTING2"/>
      <sheetName val="V___1_MEKANIKAL_-_SITEPLAN2"/>
      <sheetName val="V___2_ELEKTRIKAL_-_SITEPLAN2"/>
      <sheetName val="_V___1_MEKANIKAL_-_UTILITAS2"/>
      <sheetName val="_V___2_ELEKTRIKAL_-_UTILITAS_2"/>
      <sheetName val="V_1__MEKANIKAL_-_GDG2"/>
      <sheetName val="V_2_1__ELEKTRIKAL_GDG_2"/>
      <sheetName val="Analisa_Harga_Inst__Penerangan2"/>
      <sheetName val="HSU_20162"/>
      <sheetName val="Rekap_analis3"/>
      <sheetName val="Bahan+Upah_ALL2"/>
      <sheetName val="___3"/>
      <sheetName val="hRG_Stn_Bhn,Uph,_perl3"/>
      <sheetName val="HRG_BAHAN_&amp;_UPAH_okk3"/>
      <sheetName val="Analis_Kusen_okk3"/>
      <sheetName val="Harga_S_Dasar_UNTUK_IDISI2"/>
      <sheetName val="1__BQ3"/>
      <sheetName val="Analisa_(2)4"/>
      <sheetName val="ANALISA_BAHAN3"/>
      <sheetName val="Data_Alat2"/>
      <sheetName val="Realisasi_Mingguan2"/>
      <sheetName val="Realisasi_Harian2"/>
      <sheetName val="Rencana_Harian2"/>
      <sheetName val="Rencana_Mingguan2"/>
      <sheetName val="Dump_Truck2"/>
      <sheetName val="Tuki_12"/>
      <sheetName val="Tuki_22"/>
      <sheetName val="Tuki_32"/>
      <sheetName val="Tuki_42"/>
      <sheetName val="Tuki_52"/>
      <sheetName val="Tuki_62"/>
      <sheetName val="Tuki_72"/>
      <sheetName val="Tuki_82"/>
      <sheetName val="Besi_Tuka2"/>
      <sheetName val="Rekap_Gab2"/>
      <sheetName val="S-Curve_(2017)2"/>
      <sheetName val="Data_Keu2"/>
      <sheetName val="Data_Teknik2"/>
      <sheetName val="Sch_Tender2"/>
      <sheetName val="BQ_OE2"/>
      <sheetName val="analisa_STRUKTUR2"/>
      <sheetName val="Income_Statement-May_20042"/>
      <sheetName val="OP__ALAT3"/>
      <sheetName val="OP__PERJAM3"/>
      <sheetName val="B__PERSONIL3"/>
      <sheetName val="KAN__LOKAL3"/>
      <sheetName val="DAF_HRG2"/>
      <sheetName val="Analisa_Precast_A32"/>
      <sheetName val="Rekap_AHSP3"/>
      <sheetName val="G_Grouting3"/>
      <sheetName val="H__INSTRUMEN_BAGONG3"/>
      <sheetName val="F__Jalan_&amp;_Jembatan3"/>
      <sheetName val="A__Persiapan3"/>
      <sheetName val="D3_4_42"/>
      <sheetName val="Report_detil_kondisi2"/>
      <sheetName val="detil_kondisi2"/>
      <sheetName val="_Columns2"/>
      <sheetName val="Harga_Bahan_Fabrikasi3"/>
      <sheetName val="R_A_B_2"/>
      <sheetName val="DOORS_&amp;WINDOWS2"/>
      <sheetName val="BQ-1A_prelim2"/>
      <sheetName val="HPP_X_Q'TY2"/>
      <sheetName val="ANALISA_OKE2"/>
      <sheetName val="Alat_Berat2"/>
      <sheetName val="D-3_(M)2"/>
      <sheetName val="D-7_(M)2"/>
      <sheetName val="Final_Summary2"/>
      <sheetName val="BREAKDOWN_22"/>
      <sheetName val="ANALISA_EL_DAN_ELC2"/>
      <sheetName val="ANALISA_BARU_40_M2"/>
      <sheetName val="TUNJUK_JASA2"/>
      <sheetName val="2__PEMBUKAAN2"/>
      <sheetName val="4_0_RESUM_KEWAJ_HARGA2"/>
      <sheetName val="Prog_Imbalan4"/>
      <sheetName val="Breakdown_ACS_(Actual)2"/>
      <sheetName val="Breakdown_ACS_(Contract)2"/>
      <sheetName val="2_1_1_1_MOBILISASI2"/>
      <sheetName val="2_1_1_PEK__PERSIAPAN2"/>
      <sheetName val="2_2_1_TANAH2"/>
      <sheetName val="4_1_1_BETON2"/>
      <sheetName val="4_2_1_BESI_&amp;_ALUMINIUM2"/>
      <sheetName val="4_4_1_DINDING_PASANGAN2"/>
      <sheetName val="4_4_2_PLESTERAN2"/>
      <sheetName val="4_4_3_PENUTUP_LANTAI_&amp;_DINDING2"/>
      <sheetName val="4_5_1_PLAFOND2"/>
      <sheetName val="4_5_2_ATAP2"/>
      <sheetName val="4_7_1_CAT2"/>
      <sheetName val="5_1_1_SANITASI_GEDUNG2"/>
      <sheetName val="10_1_(1)2"/>
      <sheetName val="10_1_(2)2"/>
      <sheetName val="10_1_(3)2"/>
      <sheetName val="10_1_(4)2"/>
      <sheetName val="10_1_(5)2"/>
      <sheetName val="SEWA_ALT2"/>
      <sheetName val="Std-Prod_KS2"/>
      <sheetName val="meth_hsl_nego2"/>
      <sheetName val="GP_M_Tump2"/>
      <sheetName val="Daf__Upah_&amp;_Bah2"/>
      <sheetName val="Divisi_10_(2)2"/>
      <sheetName val="LPH_12"/>
      <sheetName val="Harga_Satuan_Dasar2"/>
      <sheetName val="HM_MEK_2"/>
      <sheetName val="DAF_ALAT2"/>
      <sheetName val="E_work2"/>
      <sheetName val="R_wall2"/>
      <sheetName val="REKAP_ME2"/>
      <sheetName val="BGT_072"/>
      <sheetName val="Isolasi_Luar_Dalam2"/>
      <sheetName val="Project_Sheet2"/>
      <sheetName val="FINAL_SUM2"/>
      <sheetName val="Pek__Tanah2"/>
      <sheetName val="Pek__Pondasi2"/>
      <sheetName val="Pek__Dinding2"/>
      <sheetName val="Pek__Plesteran2"/>
      <sheetName val="Pek__Kayu2"/>
      <sheetName val="Pek__Beton2"/>
      <sheetName val="Pek__Penutup_Atap2"/>
      <sheetName val="Pek__Langit-langit2"/>
      <sheetName val="Pek__Sanitasi2"/>
      <sheetName val="Pek__Besi_&amp;_Alumunium2"/>
      <sheetName val="Pek__Kunci_&amp;_Kaca2"/>
      <sheetName val="Pek__Penutup_Lantai_&amp;_dinding2"/>
      <sheetName val="Pek__Pengecatan2"/>
      <sheetName val="Bahan_2"/>
      <sheetName val="Pekerjaan_2"/>
      <sheetName val="MEApart_12"/>
      <sheetName val="MEApart_22"/>
      <sheetName val="S_UPAH2"/>
      <sheetName val="S_BAHAN2"/>
      <sheetName val="HIT-BALOK_2"/>
      <sheetName val="uraian_peralatan2"/>
      <sheetName val="Rekap_BQ2"/>
      <sheetName val="JARINGAN_DATA2"/>
      <sheetName val="MASTER_CLOCK2"/>
      <sheetName val="IP_PABX2"/>
      <sheetName val="TATA_SUARA2"/>
      <sheetName val="XLS_Avg_Rev4"/>
      <sheetName val="REG_TOTAL4"/>
      <sheetName val="LDA_LTW4"/>
      <sheetName val="DIV_INC4"/>
      <sheetName val="DCF_34"/>
      <sheetName val="EQ__IRR4"/>
      <sheetName val="Debt_Return_Analy4"/>
      <sheetName val="Particular_Sch2"/>
      <sheetName val="CISI_INJ_FITTING2"/>
      <sheetName val="UNIT_PRICE2"/>
      <sheetName val="H_DASAR2"/>
      <sheetName val="Lt__1_(A)2"/>
      <sheetName val="Analisa_HS2"/>
      <sheetName val="Huruf_(9)2"/>
      <sheetName val="Daftar_Upah,Bhn,&amp;_alat2"/>
      <sheetName val="T-3_2_UP_Material2"/>
      <sheetName val="RAB_VIDEO_WALL_KOE2"/>
      <sheetName val="RAB_PC2"/>
      <sheetName val="ANALISA_KOE2"/>
      <sheetName val="DATA_MENTAH2"/>
      <sheetName val="REKAP_KOE_MDC2"/>
      <sheetName val="AUTO_(2)2"/>
      <sheetName val="REKAP_KOE2"/>
      <sheetName val="RAB_DESIGN_KOE2"/>
      <sheetName val="RAB_persiapan2"/>
      <sheetName val="RAB_BUILD_KOE2"/>
      <sheetName val="KURVA_S2"/>
      <sheetName val="harga_akomodasi2"/>
      <sheetName val="AUTO_(3)2"/>
      <sheetName val="Simulasi_Margin_mdc2"/>
      <sheetName val="REKAP_MDC2"/>
      <sheetName val="RAB_BUILD_MDC2"/>
      <sheetName val="RAB_VIDEO_WALL_MDC2"/>
      <sheetName val="RAB_PC_MDC2"/>
      <sheetName val="RAB_DESIGN_MDC2"/>
      <sheetName val="Detail_Konstruksi2"/>
      <sheetName val="Prakiraan_RAP_Konst2"/>
      <sheetName val="AHS_Konstr_MDC2"/>
      <sheetName val="DHS_Konstr_MDC2"/>
      <sheetName val="ANALISA_MDC2"/>
      <sheetName val="KURVA_S_MDC2"/>
      <sheetName val="BARCHART_MDC_2"/>
      <sheetName val="AHS_MDC_(KANTOR)2"/>
      <sheetName val="DHS_MDC_(KANTOR)2"/>
      <sheetName val="Rekap_3"/>
      <sheetName val="Option_List2"/>
      <sheetName val="Sat_Das2"/>
      <sheetName val="Pay_Items2"/>
      <sheetName val="C_&amp;_G_RHS2"/>
      <sheetName val="13mm_E_P_2"/>
      <sheetName val="20mm(E_P)2"/>
      <sheetName val="20mm(StaircaseP_P)2"/>
      <sheetName val="13mm_P_P2"/>
      <sheetName val="A_Card2"/>
      <sheetName val="D_Kamar2"/>
      <sheetName val="_PE-F-42_MR_9_Manpower2"/>
      <sheetName val="Customize_Your_Purchase_Order2"/>
      <sheetName val="CAB_22"/>
      <sheetName val="BAHAN_&amp;_ALAT1"/>
      <sheetName val="hrg-sat_pek1"/>
      <sheetName val="AN__HS_PEK_BETON1"/>
      <sheetName val="Lamp_2A_Ana_Sat_Mata_Pemb_Ut1"/>
      <sheetName val="HARGA_RATA1"/>
      <sheetName val="ANALISA SNI'08"/>
      <sheetName val="rekap mekanikal"/>
      <sheetName val="BaRev"/>
      <sheetName val="RAB+Analis"/>
      <sheetName val="T.S"/>
      <sheetName val="Master_1_06"/>
      <sheetName val="Rekap_Biaya4"/>
      <sheetName val="H_BAHAN"/>
      <sheetName val="Bill_of_Qty_MEP5"/>
      <sheetName val="Up_&amp;_bhn5"/>
      <sheetName val="rab_-_persiapan_&amp;_lantai-14"/>
      <sheetName val="B_LAIN2"/>
      <sheetName val="Analisa_RAP4"/>
      <sheetName val="Rekap_RAP4"/>
      <sheetName val="Penyebaran_M4"/>
      <sheetName val="Hrg_Sat4"/>
      <sheetName val="LMP_BA"/>
      <sheetName val="DET_1"/>
      <sheetName val="DET_2"/>
      <sheetName val="ALAT2_(TDK_DIPAKAI)1"/>
      <sheetName val="BELI__SEPTEMBER"/>
      <sheetName val="Satuan_Upah_&amp;_Bahan"/>
      <sheetName val="tidak_dipakai_1"/>
      <sheetName val="BQ_Detail"/>
      <sheetName val="Anl_+4"/>
      <sheetName val="D___W_sizes"/>
      <sheetName val="List_Of_Basic_Price"/>
      <sheetName val="HSD_Upah"/>
      <sheetName val="Master_1_0_(2)6"/>
      <sheetName val="Master_Sch_1_0-sro2_Adari_disk6"/>
      <sheetName val="REF_ONLY5"/>
      <sheetName val="ANALISA_14"/>
      <sheetName val="Hrg_Sat5"/>
      <sheetName val="BIAYA_074"/>
      <sheetName val="DET_084"/>
      <sheetName val="Analis_Kusen_1_ESKALASI4"/>
      <sheetName val="NP_(4)4"/>
      <sheetName val="DRUP_(ASLI)4"/>
      <sheetName val="RKP_PLUMBING4"/>
      <sheetName val="01A__RAB5"/>
      <sheetName val="NS_GD_UGD4"/>
      <sheetName val="STD_GD_UGD4"/>
      <sheetName val="SELISIH_HARGA4"/>
      <sheetName val="GD_B4"/>
      <sheetName val="GD_C4"/>
      <sheetName val="GD_D4"/>
      <sheetName val="GD_E4"/>
      <sheetName val="GD_F4"/>
      <sheetName val="GD_G4"/>
      <sheetName val="GD_N4"/>
      <sheetName val="GD_A4"/>
      <sheetName val="CRUDE_RE-bar4"/>
      <sheetName val="Man_Power___Comp4"/>
      <sheetName val="MARK_UP4"/>
      <sheetName val="REKAP_(2)4"/>
      <sheetName val="ES_STG4"/>
      <sheetName val="Lead_Schedule4"/>
      <sheetName val="INPUT_24"/>
      <sheetName val="A_LIS4"/>
      <sheetName val="A_REKAP4"/>
      <sheetName val="eval__Juli4"/>
      <sheetName val="rincian_per_proyek4"/>
      <sheetName val="Analisa_Tekhnis4"/>
      <sheetName val="BD_Div-2_sd_7_64"/>
      <sheetName val="Input_monthly_capex4"/>
      <sheetName val="DES_154"/>
      <sheetName val="Master_Sch_1_0-sro24"/>
      <sheetName val="bill_qty2"/>
      <sheetName val="F1c_DATA_ADM62"/>
      <sheetName val="Master_Edit2"/>
      <sheetName val="Appendix_2(SatDas)2"/>
      <sheetName val="DIVISI_33"/>
      <sheetName val="2_MASTER_APP3"/>
      <sheetName val="AnalisaSIPIL_RIIL2"/>
      <sheetName val="bahan_dan_upah2"/>
      <sheetName val="Bab_6_-3(5)2"/>
      <sheetName val="2_3(2)_Gor2"/>
      <sheetName val="8_4_2_Rambu2"/>
      <sheetName val="pro_ra_op3"/>
      <sheetName val="Anl_2s_d4e2"/>
      <sheetName val="Sat_Bah___Up1"/>
      <sheetName val="BoQ_C41"/>
      <sheetName val="Hit_Vol_Sk2"/>
      <sheetName val="Kuantitas_&amp;_Harga2"/>
      <sheetName val="Hrg_Dsr1"/>
      <sheetName val="3A7_1_Jln_Insitu1"/>
      <sheetName val="HSA_&amp;_PAB2"/>
      <sheetName val="Harga_Upah_2"/>
      <sheetName val="Div_7_21"/>
      <sheetName val="Rincian_hutang-Lap1"/>
      <sheetName val="Kajian_Kendala1"/>
      <sheetName val="bukan_PNS1"/>
      <sheetName val="Analisa_Upah___Bahan_Plum1"/>
      <sheetName val="Analisa_SNI_STANDART_1"/>
      <sheetName val="Formulir_7_61"/>
      <sheetName val="RAP_(2)2"/>
      <sheetName val="S_perny_&amp;_CV_lama1"/>
      <sheetName val="rab_me_(by_owner)_1"/>
      <sheetName val="BQ_(by_owner)1"/>
      <sheetName val="rab_me_(fisik)1"/>
      <sheetName val="m_schedule2"/>
      <sheetName val="Analis_Upah2"/>
      <sheetName val="RAB_JALUR_Lend_tinggi2"/>
      <sheetName val="2_E2"/>
      <sheetName val="2_F2"/>
      <sheetName val="Gaji_Pokok2"/>
      <sheetName val="T__Proyek-Jabatan2"/>
      <sheetName val="T__Lokasi2"/>
      <sheetName val="T__Rumah2"/>
      <sheetName val="T__Transport2"/>
      <sheetName val="TONG_HOP_VL-NC2"/>
      <sheetName val="BoQ_Total_lama2"/>
      <sheetName val="Typ_ITS1"/>
      <sheetName val="Har_Sat1"/>
      <sheetName val="Harga_1"/>
      <sheetName val="3-DIV7_B1"/>
      <sheetName val="DKH_SN1-A1"/>
      <sheetName val="S_curve_PRCPT1"/>
      <sheetName val="HARGA_SAT1"/>
      <sheetName val="_Analisa_Harga1"/>
      <sheetName val="HS_Bhn&amp;Upah1"/>
      <sheetName val="Bang_B1"/>
      <sheetName val="OLI_HEQ1"/>
      <sheetName val="Rekap_RAP_real_(2)1"/>
      <sheetName val="HRG_DSR_APP1"/>
      <sheetName val="URAIAN_"/>
      <sheetName val="GRADE_SKALA"/>
      <sheetName val="H_Upah1"/>
      <sheetName val="AHS_Marka"/>
      <sheetName val="AHS_Aspal"/>
      <sheetName val="GRAND_REKAPITULASI"/>
      <sheetName val="RAB_G_ADM__PUSAT_(1)"/>
      <sheetName val="RAB_R__GENSET_&amp;_PANEL_(10)_"/>
      <sheetName val="RAB_R__DNS__PENGLL_T_54_(11_A_)"/>
      <sheetName val="RAB_R__DNS__PENGLL_T_54_(11_B_)"/>
      <sheetName val="RAB_R__DNS__PENGLL_T_54_(11_C_)"/>
      <sheetName val="RAB_R__DNS__PENGLL_T_70_(12_A_)"/>
      <sheetName val="RAB_R__DNS__PENGLL_T_70_(12_B_)"/>
      <sheetName val="RAB_R__DNS__PENGLL_T_70_(12_C_)"/>
      <sheetName val="RAB_SPORT_CLUB_(14)"/>
      <sheetName val="RAB_MASJID_&amp;_T_WUDLU_(15)"/>
      <sheetName val="RAB_LOUNDRY_&amp;_WORKSHOP_(16)"/>
      <sheetName val="RAB_MINIMARKET_&amp;_KANTIN_(17_)"/>
      <sheetName val="RAB_RMH__PENJAGA_(18)"/>
      <sheetName val="RAB_POS_JAGA_(19__A_)"/>
      <sheetName val="RAB_POS_JAGA_(19__B_)"/>
      <sheetName val="RAB_R__POMPA_(20)"/>
      <sheetName val="RAB_R__KELAS_(2_A)"/>
      <sheetName val="RAB_R__KELAS_(2_B)"/>
      <sheetName val="RAB_AULA_UTAMA_(5)"/>
      <sheetName val="RAB_AULA_SEDANG_(6)"/>
      <sheetName val="RAB_ASRAMA_(7__B_)"/>
      <sheetName val="RAB_ASRAMA_(7__C_)"/>
      <sheetName val="RAB_ASRAMA_(7__D_)"/>
      <sheetName val="RAB_R__MAKAN_(8)"/>
      <sheetName val="RAB_GUEST_HOUSE_(9__A_)"/>
      <sheetName val="RAB_GUEST_HOUSE_(9__B_)"/>
      <sheetName val="data_2014"/>
      <sheetName val="Daf_Dasar_Upah&amp;Bahan"/>
      <sheetName val="8_1_1_Struktur_Kantor_Taman"/>
      <sheetName val="SNI_FIX"/>
      <sheetName val="OFFICE_2_LT"/>
      <sheetName val="Rekap_2002_mod"/>
      <sheetName val="BARU-4_"/>
      <sheetName val="ANAL_KOEF"/>
      <sheetName val="DIV_5_ok"/>
      <sheetName val="CERUCUK_OKE"/>
      <sheetName val="On_Time"/>
      <sheetName val="DIV_3"/>
      <sheetName val="DIV_8"/>
      <sheetName val="DIV_IV"/>
      <sheetName val="DIV_VI"/>
      <sheetName val="DIV_VIII"/>
      <sheetName val="LP_2_-_KUNINGAN_-_DUKUH_ATAS"/>
      <sheetName val="Hutang_Lap"/>
      <sheetName val="Harga_S_Dasar"/>
      <sheetName val="Summary_pilecap"/>
      <sheetName val="FIRE_FIGHTING"/>
      <sheetName val="Analisa___2_"/>
      <sheetName val="List_of_Eqp"/>
      <sheetName val="cal_borepile"/>
      <sheetName val="Rehab_NAD"/>
      <sheetName val="Daftar_Harga_Dasar"/>
      <sheetName val="Stressing_bed"/>
      <sheetName val="HITUNGAN_SCRAP"/>
      <sheetName val="Anal_Alat_Type_II_A"/>
      <sheetName val="Cover_(x)"/>
      <sheetName val="Cor_Apt"/>
      <sheetName val="Analis_har"/>
      <sheetName val="Cost_Control_Utk_Perub_RAP"/>
      <sheetName val="Sel_Dev"/>
      <sheetName val="RAP_Change"/>
      <sheetName val="RAP_Sisa"/>
      <sheetName val="LAP___(4)"/>
      <sheetName val="LAP___(11)"/>
      <sheetName val="upah_bahan_alat"/>
      <sheetName val="analisa_K"/>
      <sheetName val="Upah,Bahan,_Alat"/>
      <sheetName val="Meth_"/>
      <sheetName val="Harsat_Alat"/>
      <sheetName val="BOQ_EXTERN"/>
      <sheetName val="BOQ_INTERN"/>
      <sheetName val="BHN_DSR"/>
      <sheetName val="curve_s"/>
      <sheetName val="C"/>
      <sheetName val="KOR-10"/>
      <sheetName val="KOR-8"/>
      <sheetName val="KOR-9"/>
      <sheetName val="HSBU ANA"/>
      <sheetName val="IkhtisarBiop(12_0)"/>
      <sheetName val="LabaRugi_Fungsi"/>
      <sheetName val="LabaRugi_Fungsi2004(21B)"/>
      <sheetName val="LabaRugi_Lainnya_2005(20)"/>
      <sheetName val="LabaRugi_Unsur2004(21A)"/>
      <sheetName val="ANALISA_SNI'07(Bangli)"/>
      <sheetName val="HARGA_SATUAN_UPAH_PEKERJA"/>
      <sheetName val="Daftar_Harga_Material"/>
      <sheetName val="RAB+RKP"/>
      <sheetName val="E.221"/>
      <sheetName val="HSBU-2004"/>
      <sheetName val="Galian batu"/>
      <sheetName val="prd01-5"/>
      <sheetName val="prd01-3"/>
      <sheetName val="BIAYA BAHAN"/>
      <sheetName val="ANALISA METODE"/>
      <sheetName val="Budg.Cost"/>
      <sheetName val="STEEL STRUCTURE"/>
      <sheetName val="SPARE TELECOM"/>
      <sheetName val="Partic"/>
      <sheetName val="Payroll 03"/>
      <sheetName val="Agg.Klas B (Aspalt)"/>
      <sheetName val="Agg.Klas B (bahu)"/>
      <sheetName val="Agg.Klas C"/>
      <sheetName val="Perk.AspaltACBCA&amp;ACWC"/>
      <sheetName val="Rigid Pavement"/>
      <sheetName val="Timb.Pilihan (Aspalt)"/>
      <sheetName val="UNTUNG RUGI"/>
      <sheetName val="Bahan-Upah"/>
      <sheetName val="CCO.1"/>
      <sheetName val="analis EI"/>
      <sheetName val="RAB_KONTRAK"/>
      <sheetName val="TKDN"/>
      <sheetName val="Har-sat finish"/>
      <sheetName val="huruf"/>
      <sheetName val="Divisi 7"/>
      <sheetName val="IGD ARCH"/>
      <sheetName val="CAR STR"/>
      <sheetName val="Landscape IGD"/>
      <sheetName val="Tandon AIr"/>
      <sheetName val="Hardasar-PSJJ"/>
      <sheetName val="SDI LASIANA"/>
      <sheetName val="2"/>
      <sheetName val="RAPlenk"/>
      <sheetName val="Anl Print"/>
      <sheetName val="HB"/>
      <sheetName val="URO-URO"/>
      <sheetName val="GESER BALOK"/>
      <sheetName val="RINCIAN HAR06"/>
      <sheetName val="Realkont"/>
      <sheetName val="SAT UPAH RAPI"/>
      <sheetName val="Don't delete"/>
      <sheetName val="RBP-3.1PP"/>
      <sheetName val="RBP-3.1.2"/>
      <sheetName val="BQ Banding "/>
      <sheetName val="an.mek"/>
      <sheetName val="an.lstrk"/>
      <sheetName val="upahtenaga &amp; bahan"/>
      <sheetName val="Analisa Teknik"/>
      <sheetName val="BQNK"/>
      <sheetName val="BA_ADD"/>
      <sheetName val="DHSBU"/>
      <sheetName val="Analisis_Berat_Volume"/>
      <sheetName val="Biodata LTM Group"/>
      <sheetName val="PRICE (2)"/>
      <sheetName val="AHSSNI"/>
      <sheetName val="Upah,Bahan"/>
      <sheetName val="Compare"/>
      <sheetName val="Overhead"/>
      <sheetName val="AN_ALAT1"/>
      <sheetName val="L3_An_H_Sat_Mob1"/>
      <sheetName val="IkhtisarBiop(12_0)1"/>
      <sheetName val="LabaRugi_Fungsi1"/>
      <sheetName val="LabaRugi_Fungsi2004(21B)1"/>
      <sheetName val="LabaRugi_Lainnya_2005(20)1"/>
      <sheetName val="LabaRugi_Unsur2004(21A)1"/>
      <sheetName val="ANALISA_SNI'07(Bangli)1"/>
      <sheetName val="rab_KRAN_UMUM"/>
      <sheetName val="rab_PMA"/>
      <sheetName val="E_251"/>
      <sheetName val="K_012"/>
      <sheetName val="K_311"/>
      <sheetName val="SPT_TAHUNAN"/>
      <sheetName val="Rinc_Setoran_Astek"/>
      <sheetName val="UPAH_B_KAS__2_"/>
      <sheetName val="HS_Dasar_"/>
      <sheetName val="TOTAL_UPAH"/>
      <sheetName val="PROD_15-1"/>
      <sheetName val="1_B"/>
      <sheetName val="HB_ARSITEKTUR"/>
      <sheetName val="HB_STRUKTUR"/>
      <sheetName val="SAT_PL"/>
      <sheetName val="SAT_EL"/>
      <sheetName val="Deep_Well"/>
      <sheetName val="Pek_Luar"/>
      <sheetName val="UPAH-BHN_(2)"/>
      <sheetName val="tb__besi"/>
      <sheetName val="Harga_ME_"/>
      <sheetName val="Bahan_Upah"/>
      <sheetName val="AHS_Tipe_A_rev_KMS"/>
      <sheetName val="AHS_Tipe_1_Dormitor_rev_KMS"/>
      <sheetName val="RKP_TOTAL_SEMUA"/>
      <sheetName val="SUM_ALL"/>
      <sheetName val="6100"/>
      <sheetName val="WF_"/>
      <sheetName val="ANL_2_1"/>
      <sheetName val="DIV_7"/>
      <sheetName val="DIV_31"/>
      <sheetName val="Daftar_Harga_Bahan"/>
      <sheetName val="REKAP_RAB"/>
      <sheetName val="REK__GABUNG"/>
      <sheetName val="HARGA_RAP"/>
      <sheetName val="ANALISA_SNI'08"/>
      <sheetName val="内訳"/>
      <sheetName val="7a. Compar.Asphalt (Machine)"/>
      <sheetName val="DAF.HARGA OK"/>
      <sheetName val="Gudang"/>
      <sheetName val="SD (1)"/>
      <sheetName val="material "/>
      <sheetName val="bom-rev-10"/>
      <sheetName val="Finishing Warehouse"/>
      <sheetName val="KP1590_E"/>
      <sheetName val="토목주소"/>
      <sheetName val="프랜트면허"/>
      <sheetName val="STR(CANCEL)"/>
      <sheetName val="RASK ALL"/>
      <sheetName val="DatabaseBarang"/>
      <sheetName val="Connections"/>
      <sheetName val="Vender"/>
      <sheetName val="HARGA SAT KAMAL"/>
      <sheetName val="JUNI"/>
      <sheetName val="k341k612"/>
      <sheetName val="biaya proyek  DERMAGA"/>
      <sheetName val="biaya proyek  JALAN"/>
      <sheetName val="biaya proyek LAINNYA"/>
      <sheetName val="II.2 Biaya UK Konst"/>
      <sheetName val="Surat"/>
      <sheetName val="Upah Bahan Alat"/>
      <sheetName val="Dat"/>
      <sheetName val="ShPek"/>
      <sheetName val="Quarry"/>
      <sheetName val="Jarak"/>
      <sheetName val="Hrg-Das"/>
      <sheetName val="RANGE BAHAN"/>
      <sheetName val="bahan(M)"/>
      <sheetName val="MPEL"/>
      <sheetName val="Data Umum Penawaran"/>
      <sheetName val="DAFTAR ALAT"/>
      <sheetName val="VA_code"/>
      <sheetName val="BASIC DATA"/>
      <sheetName val="Du toan"/>
      <sheetName val="Final Certificate"/>
      <sheetName val="Config"/>
      <sheetName val="se006t"/>
      <sheetName val="M"/>
      <sheetName val="Bill 5 - Carpark"/>
      <sheetName val="Koefisien"/>
      <sheetName val="tifico"/>
      <sheetName val="Data_Umum"/>
      <sheetName val="inword"/>
      <sheetName val="IPL_SCHEDULE"/>
      <sheetName val="SPEK-TEK"/>
      <sheetName val="Pick List"/>
      <sheetName val="Daftar Harga Satuan"/>
      <sheetName val="ANALISA1"/>
      <sheetName val="K'9"/>
      <sheetName val="Uph+bahan"/>
      <sheetName val="JBTNAS_Des2013"/>
      <sheetName val="Lamp 2,3a,3b ANAL"/>
      <sheetName val="sat jadi"/>
      <sheetName val="JBTNAS_Des2012"/>
      <sheetName val="D. An-BETON"/>
      <sheetName val="B. An Pek-TANAH"/>
      <sheetName val="Analisa.Hourly (print)"/>
      <sheetName val="BAHAN&amp;UPAH"/>
      <sheetName val="A H S P"/>
      <sheetName val="mos"/>
      <sheetName val="RB"/>
      <sheetName val="Harga Mat "/>
      <sheetName val="PRY01-1(2)"/>
      <sheetName val="H DSR"/>
      <sheetName val="BBL"/>
      <sheetName val="B.V.14"/>
      <sheetName val="rab lt 2 bo"/>
      <sheetName val="B&amp;U"/>
      <sheetName val="ME UMY"/>
      <sheetName val="Rekap DBAK"/>
      <sheetName val="Tran0104"/>
      <sheetName val="Master Data"/>
      <sheetName val="Sales"/>
      <sheetName val="SATUAN_JADI"/>
      <sheetName val="anal rab"/>
      <sheetName val="sph"/>
      <sheetName val="2.4.1"/>
      <sheetName val="koef-beton"/>
      <sheetName val="GASATAGG.XLS"/>
      <sheetName val="HSUMUM.XLS"/>
      <sheetName val="HSDRAIN.XLS"/>
      <sheetName val="HSTANAH"/>
      <sheetName val="HSBASE"/>
      <sheetName val="HSASPAL"/>
      <sheetName val="HSBETON"/>
      <sheetName val="HSSTRUK"/>
      <sheetName val="HSMISC.XLS"/>
      <sheetName val="ANA-C"/>
      <sheetName val="RAB Komposit"/>
      <sheetName val="HARGASEWAALAT"/>
      <sheetName val="D _12"/>
      <sheetName val="KaNToR_PusaT"/>
      <sheetName val="Satuan Upah Bahan"/>
      <sheetName val="TIE BEAM"/>
      <sheetName val="Bahan &amp; Upah (2017)"/>
      <sheetName val="HSUB"/>
      <sheetName val="DATA_PROYEK1"/>
      <sheetName val="Strand_PDMR11"/>
      <sheetName val="Post_tension_PDMR11"/>
      <sheetName val="Rokan_11"/>
      <sheetName val="Jml_HRG-ALT-041"/>
      <sheetName val="CCO_ALT-041"/>
      <sheetName val="ANAL_2_11"/>
      <sheetName val="LAMP_2_21"/>
      <sheetName val="7_공정표1"/>
      <sheetName val="PRD_01-7_alat1"/>
      <sheetName val="RAW_MATERIALS_1"/>
      <sheetName val="h90-160_(penebalan)1"/>
      <sheetName val="IN_DATA"/>
      <sheetName val="S-2_PLERET"/>
      <sheetName val="kebut_bhn"/>
      <sheetName val="Lamp_5"/>
      <sheetName val="UPAH_USULAN"/>
      <sheetName val="ANALISA_USULAN"/>
      <sheetName val="BQ_anal"/>
      <sheetName val="Daftar_Material_dan_alat"/>
      <sheetName val="TRF_150"/>
      <sheetName val="Stay_Cable_PDMR2"/>
      <sheetName val="DAFTAR_HARGA_SATUAN_MATERIAL"/>
      <sheetName val="H_Material,_Upah_&amp;_Alat"/>
      <sheetName val="Analisa_H_Sat_Pek_"/>
      <sheetName val="Prod_02"/>
      <sheetName val="Prod_01-1"/>
      <sheetName val="Prod_01-2"/>
      <sheetName val="Found_150_kv_w_pile"/>
      <sheetName val="Found_500_w_pile"/>
      <sheetName val="Stock_Material"/>
      <sheetName val="Prod_03-1"/>
      <sheetName val="_hrg_bhn"/>
      <sheetName val="Bill_2_1_Basement_41_"/>
      <sheetName val="Lamp-4_Sat-Das"/>
      <sheetName val="STOK_MAT"/>
      <sheetName val="UnitRateA_1_II"/>
      <sheetName val="610_04a"/>
      <sheetName val="610_03a_15-7"/>
      <sheetName val="HD_BAHAN"/>
      <sheetName val="HD_ALAT"/>
      <sheetName val="HD_UPAH"/>
      <sheetName val="Ven_Fan"/>
      <sheetName val="Ana_Duct"/>
      <sheetName val="ANAL_BOW"/>
      <sheetName val="Master_1_07"/>
      <sheetName val="Perm__Test5"/>
      <sheetName val="SUMBER_DAYA5"/>
      <sheetName val="01A-_RAB5"/>
      <sheetName val="Up_&amp;_bhn6"/>
      <sheetName val="DATA_PROYEK2"/>
      <sheetName val="Strand_PDMR12"/>
      <sheetName val="Post_tension_PDMR12"/>
      <sheetName val="Rokan_12"/>
      <sheetName val="Jml_HRG-ALT-042"/>
      <sheetName val="CCO_ALT-042"/>
      <sheetName val="Rekap_Prelim5"/>
      <sheetName val="Bill_of_Qty_MEP6"/>
      <sheetName val="rab_-_persiapan_&amp;_lantai-15"/>
      <sheetName val="ANAL_2_12"/>
      <sheetName val="LAMP_2_22"/>
      <sheetName val="7_공정표2"/>
      <sheetName val="PRD_01-7_alat2"/>
      <sheetName val="Lamp_2A_Ana_Sat_Mata_Pemb_Ut2"/>
      <sheetName val="Analisa_RAP5"/>
      <sheetName val="Data_Teknik3"/>
      <sheetName val="Rekap_RAP5"/>
      <sheetName val="Penyebaran_M5"/>
      <sheetName val="RAW_MATERIALS_2"/>
      <sheetName val="h90-160_(penebalan)2"/>
      <sheetName val="IN_DATA1"/>
      <sheetName val="5__Pek__CF_Silo1"/>
      <sheetName val="2__Pek__Preheater1"/>
      <sheetName val="BETON_BERTULANG_1"/>
      <sheetName val="Anal_alat1"/>
      <sheetName val="AC_-_BC1"/>
      <sheetName val="AC_-_WC1"/>
      <sheetName val="Peny_Bdn_Jln1"/>
      <sheetName val="Base_B_Bahu1"/>
      <sheetName val="Gali_Biasa1"/>
      <sheetName val="Rutin_Jembatan1"/>
      <sheetName val="Rutin_Saluran1"/>
      <sheetName val="Analisa_-Baku1"/>
      <sheetName val="Anal__Pancang1"/>
      <sheetName val="00___Earthwork_EF_RL1"/>
      <sheetName val="boq_TOGAFU1"/>
      <sheetName val="Material_Properties1"/>
      <sheetName val="Conn__Lib1"/>
      <sheetName val="Metod_TWR1"/>
      <sheetName val="2_0_Procurement1"/>
      <sheetName val="TIKET_ATB1"/>
      <sheetName val="Model_Setup1"/>
      <sheetName val="Inst_Cap_1"/>
      <sheetName val="B_V_21"/>
      <sheetName val="B_V_11"/>
      <sheetName val="Bea_Op_Alat1"/>
      <sheetName val="Hit_bi_transport1"/>
      <sheetName val="Form_11"/>
      <sheetName val="Daftar_Harga_Dasar1"/>
      <sheetName val="cal_borepile1"/>
      <sheetName val="rab_KRAN_UMUM1"/>
      <sheetName val="rab_PMA1"/>
      <sheetName val="Anl_+5"/>
      <sheetName val="Upah,Bahan,_Alat1"/>
      <sheetName val="Cost_Control_Utk_Perub_RAP1"/>
      <sheetName val="Sel_Dev1"/>
      <sheetName val="RAP_Change1"/>
      <sheetName val="RAP_Sisa1"/>
      <sheetName val="Analis_har1"/>
      <sheetName val="UPAH_B_KAS__2_1"/>
      <sheetName val="HS_Dasar_1"/>
      <sheetName val="TOTAL_UPAH1"/>
      <sheetName val="PROD_15-11"/>
      <sheetName val="1_B1"/>
      <sheetName val="SPT_TAHUNAN1"/>
      <sheetName val="Rinc_Setoran_Astek1"/>
      <sheetName val="S-2_PLERET1"/>
      <sheetName val="Hrg_Pipa1"/>
      <sheetName val="WP_Tanah_20131"/>
      <sheetName val="Daftar_No_MAPPI1"/>
      <sheetName val="TONG_HOP_VL-NC3"/>
      <sheetName val="TH_VL,_NC,_DDHT_Thanhphuoc1"/>
      <sheetName val="TONG_HOP_VL-NC_TT1"/>
      <sheetName val="KPVC-BD_1"/>
      <sheetName val="RAB_11"/>
      <sheetName val="RAB_21"/>
      <sheetName val="RAB_31"/>
      <sheetName val="Rekap_Biaya5"/>
      <sheetName val="kebut_bhn1"/>
      <sheetName val="Lamp_51"/>
      <sheetName val="UPAH_USULAN1"/>
      <sheetName val="ANALISA_USULAN1"/>
      <sheetName val="BQ_anal1"/>
      <sheetName val="Rehab_NAD1"/>
      <sheetName val="HSD_Upah1"/>
      <sheetName val="Master_1_0_(2)7"/>
      <sheetName val="Master_Sch_1_0-sro2_Adari_disk7"/>
      <sheetName val="REF_ONLY6"/>
      <sheetName val="ANALISA_15"/>
      <sheetName val="BIAYA_075"/>
      <sheetName val="DET_085"/>
      <sheetName val="Analis_Kusen_1_ESKALASI5"/>
      <sheetName val="NP_(4)5"/>
      <sheetName val="DRUP_(ASLI)5"/>
      <sheetName val="RKP_PLUMBING5"/>
      <sheetName val="01A__RAB6"/>
      <sheetName val="NS_GD_UGD5"/>
      <sheetName val="STD_GD_UGD5"/>
      <sheetName val="SELISIH_HARGA5"/>
      <sheetName val="GD_B5"/>
      <sheetName val="GD_C5"/>
      <sheetName val="GD_D5"/>
      <sheetName val="GD_E5"/>
      <sheetName val="GD_F5"/>
      <sheetName val="GD_G5"/>
      <sheetName val="GD_N5"/>
      <sheetName val="GD_A5"/>
      <sheetName val="CRUDE_RE-bar5"/>
      <sheetName val="Man_Power___Comp5"/>
      <sheetName val="MARK_UP5"/>
      <sheetName val="REKAP_(2)5"/>
      <sheetName val="ES_STG5"/>
      <sheetName val="Lead_Schedule5"/>
      <sheetName val="INPUT_25"/>
      <sheetName val="A_LIS5"/>
      <sheetName val="A_REKAP5"/>
      <sheetName val="eval__Juli5"/>
      <sheetName val="rincian_per_proyek5"/>
      <sheetName val="Analisa_Tekhnis5"/>
      <sheetName val="BD_Div-2_sd_7_65"/>
      <sheetName val="Input_monthly_capex5"/>
      <sheetName val="DES_155"/>
      <sheetName val="Master_Sch_1_0-sro25"/>
      <sheetName val="bill_qty3"/>
      <sheetName val="F1c_DATA_ADM63"/>
      <sheetName val="Master_Edit3"/>
      <sheetName val="Appendix_2(SatDas)3"/>
      <sheetName val="DIVISI_34"/>
      <sheetName val="2_MASTER_APP4"/>
      <sheetName val="AnalisaSIPIL_RIIL3"/>
      <sheetName val="bahan_dan_upah3"/>
      <sheetName val="Bab_6_-3(5)3"/>
      <sheetName val="2_3(2)_Gor3"/>
      <sheetName val="8_4_2_Rambu3"/>
      <sheetName val="pro_ra_op4"/>
      <sheetName val="Anl_2s_d4e3"/>
      <sheetName val="Sat_Bah___Up2"/>
      <sheetName val="BoQ_C42"/>
      <sheetName val="ALAT2_(TDK_DIPAKAI)2"/>
      <sheetName val="Hit_Vol_Sk3"/>
      <sheetName val="Kuantitas_&amp;_Harga3"/>
      <sheetName val="Hrg_Dsr2"/>
      <sheetName val="3A7_1_Jln_Insitu2"/>
      <sheetName val="HSA_&amp;_PAB3"/>
      <sheetName val="Harga_Upah_3"/>
      <sheetName val="Div_7_22"/>
      <sheetName val="Rincian_hutang-Lap2"/>
      <sheetName val="Kajian_Kendala2"/>
      <sheetName val="bukan_PNS2"/>
      <sheetName val="Analisa_Upah___Bahan_Plum2"/>
      <sheetName val="Analisa_SNI_STANDART_2"/>
      <sheetName val="Formulir_7_62"/>
      <sheetName val="RAP_(2)3"/>
      <sheetName val="S_perny_&amp;_CV_lama2"/>
      <sheetName val="rab_me_(by_owner)_2"/>
      <sheetName val="BQ_(by_owner)2"/>
      <sheetName val="rab_me_(fisik)2"/>
      <sheetName val="m_schedule3"/>
      <sheetName val="Analis_Upah3"/>
      <sheetName val="RAB_JALUR_Lend_tinggi3"/>
      <sheetName val="2_E3"/>
      <sheetName val="2_F3"/>
      <sheetName val="Gaji_Pokok3"/>
      <sheetName val="T__Proyek-Jabatan3"/>
      <sheetName val="T__Lokasi3"/>
      <sheetName val="T__Rumah3"/>
      <sheetName val="T__Transport3"/>
      <sheetName val="BoQ_Total_lama3"/>
      <sheetName val="Typ_ITS2"/>
      <sheetName val="Har_Sat2"/>
      <sheetName val="Harga_2"/>
      <sheetName val="3-DIV7_B2"/>
      <sheetName val="DKH_SN1-A2"/>
      <sheetName val="S_curve_PRCPT2"/>
      <sheetName val="HARGA_SAT2"/>
      <sheetName val="_Analisa_Harga2"/>
      <sheetName val="HS_Bhn&amp;Upah2"/>
      <sheetName val="Bang_B2"/>
      <sheetName val="OLI_HEQ2"/>
      <sheetName val="Rekap_RAP_real_(2)2"/>
      <sheetName val="HRG_DSR_APP2"/>
      <sheetName val="URAIAN_1"/>
      <sheetName val="GRADE_SKALA1"/>
      <sheetName val="H_Upah2"/>
      <sheetName val="Isolasi_Luar1"/>
      <sheetName val="AHS_Marka1"/>
      <sheetName val="AHS_Aspal1"/>
      <sheetName val="GRAND_REKAPITULASI1"/>
      <sheetName val="RAB_G_ADM__PUSAT_(1)1"/>
      <sheetName val="RAB_R__GENSET_&amp;_PANEL_(10)_1"/>
      <sheetName val="RAB_R__DNS__PENGLL_T_54_(11_A_1"/>
      <sheetName val="RAB_R__DNS__PENGLL_T_54_(11_B_1"/>
      <sheetName val="RAB_R__DNS__PENGLL_T_54_(11_C_1"/>
      <sheetName val="RAB_R__DNS__PENGLL_T_70_(12_A_1"/>
      <sheetName val="RAB_R__DNS__PENGLL_T_70_(12_B_1"/>
      <sheetName val="RAB_R__DNS__PENGLL_T_70_(12_C_1"/>
      <sheetName val="RAB_SPORT_CLUB_(14)1"/>
      <sheetName val="RAB_MASJID_&amp;_T_WUDLU_(15)1"/>
      <sheetName val="RAB_LOUNDRY_&amp;_WORKSHOP_(16)1"/>
      <sheetName val="RAB_MINIMARKET_&amp;_KANTIN_(17_)1"/>
      <sheetName val="RAB_RMH__PENJAGA_(18)1"/>
      <sheetName val="RAB_POS_JAGA_(19__A_)1"/>
      <sheetName val="RAB_POS_JAGA_(19__B_)1"/>
      <sheetName val="RAB_R__POMPA_(20)1"/>
      <sheetName val="RAB_R__KELAS_(2_A)1"/>
      <sheetName val="RAB_R__KELAS_(2_B)1"/>
      <sheetName val="RAB_AULA_UTAMA_(5)1"/>
      <sheetName val="RAB_AULA_SEDANG_(6)1"/>
      <sheetName val="RAB_ASRAMA_(7__B_)1"/>
      <sheetName val="RAB_ASRAMA_(7__C_)1"/>
      <sheetName val="RAB_ASRAMA_(7__D_)1"/>
      <sheetName val="RAB_R__MAKAN_(8)1"/>
      <sheetName val="RAB_GUEST_HOUSE_(9__A_)1"/>
      <sheetName val="RAB_GUEST_HOUSE_(9__B_)1"/>
      <sheetName val="data_20141"/>
      <sheetName val="Daf_Dasar_Upah&amp;Bahan1"/>
      <sheetName val="8_1_1_Struktur_Kantor_Taman1"/>
      <sheetName val="SNI_FIX1"/>
      <sheetName val="OFFICE_2_LT1"/>
      <sheetName val="Rekap_2002_mod1"/>
      <sheetName val="BARU-4_1"/>
      <sheetName val="ANAL_KOEF1"/>
      <sheetName val="DIV_5_ok1"/>
      <sheetName val="CERUCUK_OKE1"/>
      <sheetName val="On_Time1"/>
      <sheetName val="DIV_81"/>
      <sheetName val="DIV_IV1"/>
      <sheetName val="DIV_VI1"/>
      <sheetName val="DIV_VIII1"/>
      <sheetName val="LP_2_-_KUNINGAN_-_DUKUH_ATAS1"/>
      <sheetName val="Hutang_Lap1"/>
      <sheetName val="Harga_S_Dasar1"/>
      <sheetName val="Summary_pilecap1"/>
      <sheetName val="FIRE_FIGHTING1"/>
      <sheetName val="Analisa___2_1"/>
      <sheetName val="List_of_Eqp1"/>
      <sheetName val="tb__besi1"/>
      <sheetName val="H_Material,_Upah_&amp;_Alat1"/>
      <sheetName val="Analisa_H_Sat_Pek_1"/>
      <sheetName val="HB_ARSITEKTUR1"/>
      <sheetName val="HB_STRUKTUR1"/>
      <sheetName val="Stay_Cable_PDMR21"/>
      <sheetName val="Daftar_Material_dan_alat1"/>
      <sheetName val="BQ_ARS1"/>
      <sheetName val="Analisa_Tend1"/>
      <sheetName val="BQ_&amp;_Harga1"/>
      <sheetName val="97_사업추정(WEKI)1"/>
      <sheetName val="HITUNGAN_SCRAP1"/>
      <sheetName val="Prod_021"/>
      <sheetName val="Prod_01-11"/>
      <sheetName val="Prod_01-21"/>
      <sheetName val="Found_150_kv_w_pile1"/>
      <sheetName val="Found_500_w_pile1"/>
      <sheetName val="Stock_Material1"/>
      <sheetName val="Prod_03-11"/>
      <sheetName val="_hrg_bhn1"/>
      <sheetName val="TRF_1501"/>
      <sheetName val="DAFTAR_HARGA_SATUAN_MATERIAL1"/>
      <sheetName val="LAP___(4)1"/>
      <sheetName val="LAP___(11)1"/>
      <sheetName val="upah_bahan_alat1"/>
      <sheetName val="analisa_K1"/>
      <sheetName val="Meth_1"/>
      <sheetName val="Harsat_Alat1"/>
      <sheetName val="BOQ_EXTERN1"/>
      <sheetName val="BOQ_INTERN1"/>
      <sheetName val="BHN_DSR1"/>
      <sheetName val="curve_s1"/>
      <sheetName val="Anal_Alat_Type_II_A1"/>
      <sheetName val="Bill_2_1_Basement_41_1"/>
      <sheetName val="iTEM_hARSAT1"/>
      <sheetName val="D___W_sizes1"/>
      <sheetName val="H_BAHAN1"/>
      <sheetName val="B_LAIN21"/>
      <sheetName val="ANALISA_JAN_081"/>
      <sheetName val="CF_Alat1"/>
      <sheetName val="analis_standar(20m)1"/>
      <sheetName val="ANAL_BETON1"/>
      <sheetName val="Eq__Mobilization1"/>
      <sheetName val="page_11"/>
      <sheetName val="DIVISI_I_501"/>
      <sheetName val="STOK_MAT1"/>
      <sheetName val="UnitRateA_1_II1"/>
      <sheetName val="610_04a1"/>
      <sheetName val="610_03a_15-71"/>
      <sheetName val="HD_BAHAN1"/>
      <sheetName val="HD_ALAT1"/>
      <sheetName val="HD_UPAH1"/>
      <sheetName val="Stressing_bed1"/>
      <sheetName val="Cover_(x)1"/>
      <sheetName val="Cor_Apt1"/>
      <sheetName val="Ven_Fan1"/>
      <sheetName val="Ana_Duct1"/>
      <sheetName val="ANAL_BOW1"/>
      <sheetName val="Lamp-4_Sat-Das1"/>
      <sheetName val="LMP_BA1"/>
      <sheetName val="DET_11"/>
      <sheetName val="DET_21"/>
      <sheetName val="Analisa_Hourly"/>
      <sheetName val="Contoh_Analisa"/>
      <sheetName val="Kom_Lumpsum"/>
      <sheetName val="P_Proyek"/>
      <sheetName val="IPA_Unit_Price"/>
      <sheetName val="Kom_Unit_Price"/>
      <sheetName val="IPA_Lumpsum"/>
      <sheetName val="Rumah_Kls__1"/>
      <sheetName val="Bar_&amp;_Coffeshop"/>
      <sheetName val="Club_House_Ka"/>
      <sheetName val="Club_House_Ki"/>
      <sheetName val="Club_House_Klm_Spa"/>
      <sheetName val="Club_House_B__Tank"/>
      <sheetName val="Club_House_Tgh"/>
      <sheetName val="Griya_VVIP"/>
      <sheetName val="Pool_Indor"/>
      <sheetName val="Club_House_Klm_Anak"/>
      <sheetName val="Club_House_Klm_Dewasa"/>
      <sheetName val="Rumah_Kls__2"/>
      <sheetName val="Rumah_Kls_3"/>
      <sheetName val="Konstruksi_Lahan_&amp;_Infrastrk"/>
      <sheetName val="Pool_Outdoor"/>
      <sheetName val="Club_House_Pek__Luar"/>
      <sheetName val="Club_House_Pendopo"/>
      <sheetName val="Club_House_R__Pompa"/>
      <sheetName val="Pos_Jaga"/>
      <sheetName val="TK_&amp;_TPQ"/>
      <sheetName val="Club_House_Utilitas"/>
      <sheetName val="EVALUASI_64"/>
      <sheetName val="BESI_BETON"/>
      <sheetName val="MAP_18_12_17"/>
      <sheetName val="Account_Code"/>
      <sheetName val="SUB_&amp;_mandor"/>
      <sheetName val="MAPP_PPTR"/>
      <sheetName val="DATA_2"/>
      <sheetName val="Utilitas_Plant"/>
      <sheetName val="URUTAN_PLANT"/>
      <sheetName val="ANALISA_BIAYA"/>
      <sheetName val="DAFTAR_ISI"/>
      <sheetName val="div7-1"/>
      <sheetName val="Summary IP"/>
      <sheetName val="JM"/>
      <sheetName val="HS Alat"/>
      <sheetName val="Div 2 - Drainase"/>
      <sheetName val="Div 5 - Berbutir"/>
      <sheetName val="Div 6 - Aspal"/>
      <sheetName val="Div 8 - Peng Kondisi"/>
      <sheetName val="Div 9 - Harian"/>
      <sheetName val="HS Upah"/>
      <sheetName val="HS Bahan"/>
      <sheetName val="HS Sub-Kon"/>
      <sheetName val="Div 7 - Struktur"/>
      <sheetName val="Biaya-Lat"/>
      <sheetName val="EVALUASI"/>
      <sheetName val="MI(data base)"/>
      <sheetName val="RANKING PELAPORAN"/>
      <sheetName val="DATA-MASUKAN"/>
      <sheetName val="DATA 2010"/>
      <sheetName val="Target Raker TW III"/>
      <sheetName val="KUB-01(10)"/>
      <sheetName val="Citarum"/>
      <sheetName val="Strategic Map"/>
      <sheetName val="AHS - CPO"/>
      <sheetName val="Acara Rapat"/>
      <sheetName val="Daf-Harga"/>
      <sheetName val="KB"/>
      <sheetName val="As Is"/>
      <sheetName val="Har.Sat."/>
      <sheetName val="2.1"/>
      <sheetName val="Cash DP Lapangan"/>
      <sheetName val="DAFTAR BAHAN"/>
      <sheetName val="Daf.Harga"/>
      <sheetName val="m9. Analisa Data"/>
      <sheetName val="Ls"/>
      <sheetName val="Anlat"/>
      <sheetName val=" HARGA UPAH, BAHAN,ALAT"/>
      <sheetName val="K210"/>
      <sheetName val="K.225"/>
      <sheetName val="k617"/>
      <sheetName val="k618"/>
      <sheetName val="k710"/>
      <sheetName val="k715"/>
      <sheetName val="k225a"/>
      <sheetName val="HSP 2010"/>
      <sheetName val="5ALAT"/>
      <sheetName val="3-4HSD"/>
      <sheetName val="Hrg Bahan"/>
      <sheetName val="UpahBahan"/>
      <sheetName val="AnHS"/>
      <sheetName val="Catatan"/>
      <sheetName val="10a"/>
      <sheetName val="AN-CH2"/>
      <sheetName val="HALAMAN 1-60"/>
      <sheetName val="analis-TNH"/>
      <sheetName val="rab 4"/>
      <sheetName val="UBA RAB"/>
      <sheetName val="6. BETON. K"/>
      <sheetName val="SatDas"/>
      <sheetName val="ICCP"/>
      <sheetName val="Scenario"/>
      <sheetName val="3"/>
      <sheetName val="13"/>
      <sheetName val="7"/>
      <sheetName val="8"/>
      <sheetName val="11"/>
      <sheetName val="10"/>
      <sheetName val="12"/>
      <sheetName val="BONUS"/>
      <sheetName val="RekapDataProyek-hide4print"/>
      <sheetName val="Legend"/>
      <sheetName val="Kreteria"/>
      <sheetName val="Rekap BB"/>
      <sheetName val="Ass'ns"/>
      <sheetName val="ScenPl"/>
      <sheetName val="cek pelanggan"/>
      <sheetName val="special"/>
      <sheetName val="LRKOMP_juni"/>
      <sheetName val="2004"/>
      <sheetName val="LATARBEL"/>
      <sheetName val="BOW2"/>
      <sheetName val="Harga Satuan Upah dan Bahan"/>
      <sheetName val="MultipleSecurities"/>
      <sheetName val="Pendukung"/>
      <sheetName val="UPAH &amp; HARGA"/>
      <sheetName val="Assumption"/>
      <sheetName val="RAB JALUR TEMILING "/>
      <sheetName val="AnaAlat"/>
      <sheetName val="UPAH~K"/>
      <sheetName val="Peralatan (Utama)"/>
      <sheetName val="anharga"/>
      <sheetName val="BAHAN 2012 (2)"/>
      <sheetName val="TS"/>
      <sheetName val="Rek.Analisa"/>
      <sheetName val="MU"/>
      <sheetName val="D. Upah .new"/>
      <sheetName val="dsr"/>
      <sheetName val="Urut kabupaten"/>
      <sheetName val="agregat abc"/>
      <sheetName val="Rigid25"/>
      <sheetName val="pra2"/>
      <sheetName val="FORM_ANALIS"/>
      <sheetName val="LAP-MGG-DINAS"/>
      <sheetName val="Anls Bahan"/>
      <sheetName val="Embong-Malang"/>
      <sheetName val="7.3.1 PD"/>
      <sheetName val="V. Rapi"/>
      <sheetName val="dt person"/>
      <sheetName val="6.3(6)tkt"/>
      <sheetName val="UPAH_PERALATAN_BAHAN"/>
      <sheetName val="REKAP ANL. SATUAN PEK."/>
      <sheetName val="Daftar Kuantitas &amp; Harga"/>
      <sheetName val="K-4"/>
      <sheetName val="MASTER Alat"/>
      <sheetName val="Hrg_Bhn6"/>
      <sheetName val="ANALISA_SNI'07(ubh_bgsting)5"/>
      <sheetName val="BINA_GRAFINDO5"/>
      <sheetName val="BINA_MITRA_5"/>
      <sheetName val="DAOUD_MATULA5"/>
      <sheetName val="MAHRUM_NISA5"/>
      <sheetName val="RUDI_SAIFIN5"/>
      <sheetName val="An_H_Sat_Pek_Ut5"/>
      <sheetName val="River_Protect5"/>
      <sheetName val="10_1_(1)3"/>
      <sheetName val="10_1_(2)3"/>
      <sheetName val="10_1_(3)3"/>
      <sheetName val="10_1_(4)3"/>
      <sheetName val="10_1_(5)3"/>
      <sheetName val="IPAL_1_3"/>
      <sheetName val="PIPA_13"/>
      <sheetName val="Harga_S_Dasar_UNTUK_IDISI3"/>
      <sheetName val="DEPRE_055"/>
      <sheetName val="7_ASAT5"/>
      <sheetName val="7_DATA5"/>
      <sheetName val="5_RBKI5"/>
      <sheetName val="6_RBKA5"/>
      <sheetName val="Input_Data5"/>
      <sheetName val="Rekap_Gab3"/>
      <sheetName val="S-Curve_(2017)3"/>
      <sheetName val="Data_Keu3"/>
      <sheetName val="Sch_Tender3"/>
      <sheetName val="BQ_OE3"/>
      <sheetName val="tabel_berat5"/>
      <sheetName val="Ana_PasBatu_7_45"/>
      <sheetName val="DIV_24"/>
      <sheetName val="___4"/>
      <sheetName val="hRG_Stn_Bhn,Uph,_perl4"/>
      <sheetName val="H_Satuan_Dasar4"/>
      <sheetName val="Rekap_14"/>
      <sheetName val="Data_Alat3"/>
      <sheetName val="Currency_Rate4"/>
      <sheetName val="Met__Minor4"/>
      <sheetName val="Agg_Halus_&amp;_Kasar4"/>
      <sheetName val="SEWA_ALT3"/>
      <sheetName val="ANALISA_OKE3"/>
      <sheetName val="Alat_Berat3"/>
      <sheetName val="Basic_Price4"/>
      <sheetName val="ANALISA_BAHAN4"/>
      <sheetName val="rab-str-TAHAP_1-PC4"/>
      <sheetName val="PIPE&amp;ACCESORRIES_(3)3"/>
      <sheetName val="D-3_(M)3"/>
      <sheetName val="D-7_(M)3"/>
      <sheetName val="BAHAN_&amp;_ALAT2"/>
      <sheetName val="1__BQ4"/>
      <sheetName val="OP__ALAT4"/>
      <sheetName val="OP__PERJAM4"/>
      <sheetName val="B__PERSONIL4"/>
      <sheetName val="KAN__LOKAL4"/>
      <sheetName val="Cover_Daf_24"/>
      <sheetName val="LAL_-_PASAR_PAGI_4"/>
      <sheetName val="NP_(2)4"/>
      <sheetName val="Rekap_AHSP4"/>
      <sheetName val="G_Grouting4"/>
      <sheetName val="H__INSTRUMEN_BAGONG4"/>
      <sheetName val="F__Jalan_&amp;_Jembatan4"/>
      <sheetName val="A__Persiapan4"/>
      <sheetName val="HRG_BAHAN_&amp;_UPAH_okk4"/>
      <sheetName val="Analis_Kusen_okk4"/>
      <sheetName val="rek_det_1-34"/>
      <sheetName val="hrg-sat_pek2"/>
      <sheetName val="Upah,Bahan,_Alat2"/>
      <sheetName val="HSU_20163"/>
      <sheetName val="Daftar_Harga_Dasar2"/>
      <sheetName val="cal_borepile2"/>
      <sheetName val="B_V_22"/>
      <sheetName val="B_V_12"/>
      <sheetName val="Bahan_Upah2"/>
      <sheetName val="DAF_HRG3"/>
      <sheetName val="D3_4_43"/>
      <sheetName val="RUMUS_BTL3"/>
      <sheetName val="an__struktur3"/>
      <sheetName val="V___REKAP_TOTAL_-_MEP3"/>
      <sheetName val="Analis_har2"/>
      <sheetName val="Cost_Control_Utk_Perub_RAP2"/>
      <sheetName val="Sel_Dev2"/>
      <sheetName val="RAP_Change2"/>
      <sheetName val="RAP_Sisa2"/>
      <sheetName val="H_DASAR3"/>
      <sheetName val="Income_Statement-May_20043"/>
      <sheetName val="analisa_STRUKTUR3"/>
      <sheetName val="LAP___(4)2"/>
      <sheetName val="LAP___(11)2"/>
      <sheetName val="upah_bahan_alat2"/>
      <sheetName val="Rekap_4"/>
      <sheetName val="REKAP_-_SITEPLAN3"/>
      <sheetName val="REKAP_UTILITAS3"/>
      <sheetName val="REKAP_GEDUNG3"/>
      <sheetName val="REKAP_-_POS_JAGA3"/>
      <sheetName val="RELOKASI_-_EXISTING3"/>
      <sheetName val="V___1_MEKANIKAL_-_SITEPLAN3"/>
      <sheetName val="V___2_ELEKTRIKAL_-_SITEPLAN3"/>
      <sheetName val="_V___1_MEKANIKAL_-_UTILITAS3"/>
      <sheetName val="_V___2_ELEKTRIKAL_-_UTILITAS_3"/>
      <sheetName val="V_1__MEKANIKAL_-_GDG3"/>
      <sheetName val="V_2_1__ELEKTRIKAL_GDG_3"/>
      <sheetName val="Analisa_Harga_Inst__Penerangan3"/>
      <sheetName val="ANALISA_BARU_40_M3"/>
      <sheetName val="Rekap_analis4"/>
      <sheetName val="HARGA_RATA2"/>
      <sheetName val="WP_Tanah_20132"/>
      <sheetName val="Model_Setup2"/>
      <sheetName val="Inst_Cap_2"/>
      <sheetName val="Daftar_No_MAPPI2"/>
      <sheetName val="TH_VL,_NC,_DDHT_Thanhphuoc2"/>
      <sheetName val="TONG_HOP_VL-NC_TT2"/>
      <sheetName val="KPVC-BD_2"/>
      <sheetName val="RAB_12"/>
      <sheetName val="RAB_22"/>
      <sheetName val="RAB_32"/>
      <sheetName val="Hrg_Pipa2"/>
      <sheetName val="5-Analisa_Peralatan2"/>
      <sheetName val="Breakdown_ACS_(Actual)3"/>
      <sheetName val="Breakdown_ACS_(Contract)3"/>
      <sheetName val="L3_An_H_Sat_Mob2"/>
      <sheetName val="Rehab_NAD2"/>
      <sheetName val="anl-b4_-_Tdk_Pakai2"/>
      <sheetName val="Hit_bi_transport2"/>
      <sheetName val="Form_12"/>
      <sheetName val="7_1(8)2"/>
      <sheetName val="7_1(5)2"/>
      <sheetName val="3_1(1)2"/>
      <sheetName val="5_4(2)2"/>
      <sheetName val="6_1(1)2"/>
      <sheetName val="3_2(1)2"/>
      <sheetName val="ANAL_KOEF2"/>
      <sheetName val="PEMBESIAN_BALOK_tukang_(2)2"/>
      <sheetName val="rekap_bul2"/>
      <sheetName val="analisa_stripping2"/>
      <sheetName val="Harga_Bahan_&amp;_Upah_2"/>
      <sheetName val="Schedule_11a2"/>
      <sheetName val="Septick_tank2"/>
      <sheetName val="Realisasi_Mingguan3"/>
      <sheetName val="Realisasi_Harian3"/>
      <sheetName val="Rencana_Harian3"/>
      <sheetName val="Rencana_Mingguan3"/>
      <sheetName val="Dump_Truck3"/>
      <sheetName val="Tuki_13"/>
      <sheetName val="Tuki_23"/>
      <sheetName val="Tuki_33"/>
      <sheetName val="Tuki_43"/>
      <sheetName val="Tuki_53"/>
      <sheetName val="Tuki_63"/>
      <sheetName val="Tuki_73"/>
      <sheetName val="Tuki_83"/>
      <sheetName val="Besi_Tuka3"/>
      <sheetName val="Divisi_10_(2)3"/>
      <sheetName val="LPH_13"/>
      <sheetName val="Man_Power3"/>
      <sheetName val="Report_detil_kondisi3"/>
      <sheetName val="detil_kondisi3"/>
      <sheetName val="_Columns3"/>
      <sheetName val="Bahan_3"/>
      <sheetName val="DOORS_&amp;WINDOWS3"/>
      <sheetName val="BQ-1A_prelim3"/>
      <sheetName val="BOQ_Mainroad_IIA3"/>
      <sheetName val="Particular_Sch3"/>
      <sheetName val="CISI_INJ_FITTING3"/>
      <sheetName val="UNIT_PRICE3"/>
      <sheetName val="tb__besi2"/>
      <sheetName val="H_Material,_Upah_&amp;_Alat2"/>
      <sheetName val="Analisa_H_Sat_Pek_2"/>
      <sheetName val="D_&amp;_W_sizes2"/>
      <sheetName val="B_LAIN22"/>
      <sheetName val="DATA_PROYEK3"/>
      <sheetName val="analisa_stroke2"/>
      <sheetName val="Bahan_Upah1"/>
      <sheetName val="5-Analisa_Peralatan1"/>
      <sheetName val="anl-b4_-_Tdk_Pakai1"/>
      <sheetName val="7_1(8)1"/>
      <sheetName val="7_1(5)1"/>
      <sheetName val="3_1(1)1"/>
      <sheetName val="5_4(2)1"/>
      <sheetName val="6_1(1)1"/>
      <sheetName val="3_2(1)1"/>
      <sheetName val="PEMBESIAN_BALOK_tukang_(2)1"/>
      <sheetName val="rekap_bul1"/>
      <sheetName val="analisa_stripping1"/>
      <sheetName val="Harga_Bahan_&amp;_Upah_1"/>
      <sheetName val="Schedule_11a1"/>
      <sheetName val="Septick_tank1"/>
      <sheetName val="D_&amp;_W_sizes1"/>
      <sheetName val="analisa_stroke1"/>
      <sheetName val="BELI__SEPTEMBER1"/>
      <sheetName val="Satuan_Upah_&amp;_Bahan1"/>
      <sheetName val="tidak_dipakai_11"/>
      <sheetName val="BQ_Detail1"/>
      <sheetName val="List_Of_Basic_Price1"/>
      <sheetName val="Analisa_Hourly1"/>
      <sheetName val="5-Analisa_Peralatan"/>
      <sheetName val="anl-b4_-_Tdk_Pakai"/>
      <sheetName val="7_1(8)"/>
      <sheetName val="7_1(5)"/>
      <sheetName val="3_1(1)"/>
      <sheetName val="5_4(2)"/>
      <sheetName val="6_1(1)"/>
      <sheetName val="3_2(1)"/>
      <sheetName val="PEMBESIAN_BALOK_tukang_(2)"/>
      <sheetName val="rekap_bul"/>
      <sheetName val="analisa_stripping"/>
      <sheetName val="Harga_Bahan_&amp;_Upah_"/>
      <sheetName val="Schedule_11a"/>
      <sheetName val="Septick_tank"/>
      <sheetName val="D_&amp;_W_sizes"/>
      <sheetName val="analisa_stroke"/>
      <sheetName val="Std-Prod_KS3"/>
      <sheetName val="Harga_Satuan_Dasar3"/>
      <sheetName val="Anal_alat2"/>
      <sheetName val="AC_-_BC2"/>
      <sheetName val="AC_-_WC2"/>
      <sheetName val="Peny_Bdn_Jln2"/>
      <sheetName val="Base_B_Bahu2"/>
      <sheetName val="Gali_Biasa2"/>
      <sheetName val="Rutin_Jembatan2"/>
      <sheetName val="Rutin_Saluran2"/>
      <sheetName val="Analisa_-Baku2"/>
      <sheetName val="BETON_BERTULANG_2"/>
      <sheetName val="Anal__Pancang2"/>
      <sheetName val="00___Earthwork_EF_RL2"/>
      <sheetName val="boq_TOGAFU2"/>
      <sheetName val="Material_Properties2"/>
      <sheetName val="RAW_MATERIALS_3"/>
      <sheetName val="Conn__Lib2"/>
      <sheetName val="Metod_TWR2"/>
      <sheetName val="2_0_Procurement2"/>
      <sheetName val="BELI__SEPTEMBER2"/>
      <sheetName val="Huruf_(9)3"/>
      <sheetName val="BGT_073"/>
      <sheetName val="Isolasi_Luar_Dalam3"/>
      <sheetName val="Daftar_Upah,Bhn,&amp;_alat3"/>
      <sheetName val="T-3_2_UP_Material3"/>
      <sheetName val="S_BAHAN3"/>
      <sheetName val="Strand_PDMR13"/>
      <sheetName val="Post_tension_PDMR13"/>
      <sheetName val="Rokan_13"/>
      <sheetName val="Jml_HRG-ALT-043"/>
      <sheetName val="CCO_ALT-043"/>
      <sheetName val="Satuan_Upah_&amp;_Bahan2"/>
      <sheetName val="tidak_dipakai_12"/>
      <sheetName val="BQ_Detail2"/>
      <sheetName val="Harga_Bahan_Fabrikasi4"/>
      <sheetName val="ANAL_2_13"/>
      <sheetName val="LAMP_2_23"/>
      <sheetName val="7_공정표3"/>
      <sheetName val="PRD_01-7_alat3"/>
      <sheetName val="Lamp_2A_Ana_Sat_Mata_Pemb_Ut3"/>
      <sheetName val="TIKET_ATB2"/>
      <sheetName val="Rekap_BQ3"/>
      <sheetName val="JARINGAN_DATA3"/>
      <sheetName val="MASTER_CLOCK3"/>
      <sheetName val="IP_PABX3"/>
      <sheetName val="TATA_SUARA3"/>
      <sheetName val="h90-160_(penebalan)3"/>
      <sheetName val="5__Pek__CF_Silo2"/>
      <sheetName val="2__Pek__Preheater2"/>
      <sheetName val="Bea_Op_Alat2"/>
      <sheetName val="Stressing_bed2"/>
      <sheetName val="AN__HS_PEK_BETON2"/>
      <sheetName val="HITUNGAN_SCRAP2"/>
      <sheetName val="SPT_TAHUNAN2"/>
      <sheetName val="Rinc_Setoran_Astek2"/>
      <sheetName val="UPAH_B_KAS__2_2"/>
      <sheetName val="HS_Dasar_2"/>
      <sheetName val="TOTAL_UPAH2"/>
      <sheetName val="PROD_15-12"/>
      <sheetName val="1_B2"/>
      <sheetName val="HB_ARSITEKTUR2"/>
      <sheetName val="HB_STRUKTUR2"/>
      <sheetName val="Stay_Cable_PDMR22"/>
      <sheetName val="List_Of_Basic_Price2"/>
      <sheetName val="Analisa_Hourly2"/>
      <sheetName val="Ven_Fan2"/>
      <sheetName val="Ana_Duct2"/>
      <sheetName val="bahan_2004"/>
      <sheetName val="Pas__Batu_Gng"/>
      <sheetName val="TABEL_LABOR"/>
      <sheetName val="lab_bahasa"/>
      <sheetName val="basic_wages"/>
      <sheetName val="CCO_1"/>
      <sheetName val="analis_EI"/>
      <sheetName val="GESER_BALOK"/>
      <sheetName val="met biasa"/>
      <sheetName val="met mpu"/>
      <sheetName val="kuant"/>
      <sheetName val="BesiA2Cigentur"/>
      <sheetName val="B_7"/>
      <sheetName val="B_6"/>
      <sheetName val="Analisa (me)"/>
      <sheetName val="BAH"/>
      <sheetName val="Real Siap badan"/>
      <sheetName val="5.Onsite"/>
      <sheetName val="UPAH kios"/>
      <sheetName val="Meth"/>
      <sheetName val="AN-E"/>
      <sheetName val="HRG SATUAN"/>
      <sheetName val="SAT-UP"/>
      <sheetName val="D6-1b"/>
      <sheetName val="anl sni"/>
      <sheetName val="cargo"/>
      <sheetName val="C.10"/>
      <sheetName val="C.12"/>
      <sheetName val="C.14"/>
      <sheetName val="C.16"/>
      <sheetName val="C.19"/>
      <sheetName val="C.21"/>
      <sheetName val="C.23"/>
      <sheetName val="C.25"/>
      <sheetName val="C.7"/>
      <sheetName val="C.9"/>
      <sheetName val="PHU 05"/>
      <sheetName val="haspek"/>
      <sheetName val="HBahan&amp;Upah "/>
      <sheetName val="H-BHN"/>
      <sheetName val="Bahan &amp; Upah"/>
      <sheetName val="ANALISA PREMENARY"/>
      <sheetName val="A. BLP "/>
      <sheetName val="PT."/>
      <sheetName val="aa"/>
      <sheetName val="Ana_har_sat 1"/>
      <sheetName val="Upah, Bahan, Alat"/>
      <sheetName val="Sheet6"/>
      <sheetName val="lisa-baru"/>
      <sheetName val="harsat-baru"/>
      <sheetName val="rkap2010-2011Cab"/>
      <sheetName val="Div.5"/>
      <sheetName val="hrga dasar"/>
      <sheetName val="R.4"/>
      <sheetName val="DivIV"/>
      <sheetName val="DivV"/>
      <sheetName val="DivVIII"/>
      <sheetName val="DivIII"/>
      <sheetName val="divII"/>
      <sheetName val="mobilisation"/>
      <sheetName val="rekI"/>
      <sheetName val="ORGAN"/>
      <sheetName val="ms"/>
      <sheetName val="metod"/>
      <sheetName val="Bulanan"/>
      <sheetName val="Vol  bekist dan Stiger trestel"/>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4-BASIC"/>
      <sheetName val="5-ALAT"/>
      <sheetName val="V. LUAR"/>
      <sheetName val="N.B Forecast"/>
      <sheetName val="Rasio"/>
      <sheetName val="기계내역서"/>
      <sheetName val="Atur Laporan"/>
      <sheetName val="DK.3"/>
      <sheetName val="HARGA KERJA"/>
      <sheetName val="Dinding"/>
      <sheetName val="Plasteran"/>
      <sheetName val="2-UMUM"/>
      <sheetName val="VARIABL"/>
      <sheetName val="bq analisa"/>
      <sheetName val="Analisa Hrg Sat "/>
      <sheetName val="HASAT DASAR"/>
      <sheetName val="Upah Modifikasi"/>
      <sheetName val="PROD-03"/>
      <sheetName val="MT"/>
      <sheetName val="divI"/>
      <sheetName val="Analisis"/>
      <sheetName val="HSB"/>
      <sheetName val="Faktor Markup"/>
      <sheetName val="Anl Bb 1"/>
      <sheetName val="H-Dasar"/>
      <sheetName val="bhn_tng"/>
      <sheetName val="1.Neo_pbersih-lap"/>
      <sheetName val="AnPipa&amp;acc"/>
      <sheetName val="Harga Satuan Upah &amp; Bahan"/>
      <sheetName val="Genuk"/>
      <sheetName val="ATBL"/>
      <sheetName val="AC-BASE"/>
      <sheetName val="Div.6"/>
      <sheetName val="HPS"/>
      <sheetName val="Rkp B. UP"/>
      <sheetName val="Harga HS"/>
      <sheetName val="ABK CAT"/>
      <sheetName val="Div7_aN"/>
      <sheetName val="Div4_aN"/>
      <sheetName val="AN-PAB"/>
      <sheetName val="Skedjul Anak"/>
      <sheetName val="Skedjul Induk"/>
      <sheetName val="@"/>
      <sheetName val="Sat-Rap"/>
      <sheetName val="hrgsat"/>
      <sheetName val="lap-bulan"/>
      <sheetName val="Lap-Minggu"/>
      <sheetName val="REKAP1"/>
      <sheetName val="RAB REVISI"/>
      <sheetName val="HYDRANT"/>
      <sheetName val="quot."/>
      <sheetName val="ERECTION"/>
      <sheetName val="analisa print"/>
      <sheetName val="Koordinat"/>
      <sheetName val="인사자료총집계"/>
      <sheetName val="Hrg Bhn &amp; Upah"/>
      <sheetName val="Mon Upah+Alat+Material"/>
      <sheetName val="Lau Luhung"/>
      <sheetName val="usaid"/>
      <sheetName val="LAIN"/>
      <sheetName val="kist"/>
      <sheetName val="drrt-1"/>
      <sheetName val="drrt-2"/>
      <sheetName val="ORET2AN"/>
      <sheetName val="rkp-vol"/>
      <sheetName val="prelim-1"/>
      <sheetName val="prelim-2"/>
      <sheetName val="anal-1"/>
      <sheetName val="ANTEK-1"/>
      <sheetName val="test"/>
      <sheetName val="IDC"/>
      <sheetName val="LIS APP COPY"/>
      <sheetName val="2_2"/>
      <sheetName val="Master Schedule"/>
      <sheetName val="EI (3-)"/>
      <sheetName val="dft-harga"/>
      <sheetName val="BTL-Persiapan"/>
      <sheetName val="BTL-Bau"/>
      <sheetName val="BTL-alat"/>
      <sheetName val="BTL-Rupa"/>
      <sheetName val="IMPEADENCE MAP 취수장"/>
      <sheetName val="TaCal"/>
      <sheetName val="Cover1"/>
      <sheetName val="Bill.2. PL - SUPPLY A"/>
      <sheetName val="ANALISA KOEFF ESKALASI"/>
      <sheetName val="2930"/>
      <sheetName val="2933"/>
      <sheetName val="2934"/>
      <sheetName val="analis standar(8m)"/>
      <sheetName val="Dist_analys"/>
      <sheetName val="data_dci"/>
      <sheetName val="data_mci"/>
      <sheetName val="behind"/>
      <sheetName val="노임단가"/>
      <sheetName val="기본대가"/>
      <sheetName val="Basis of Unit Price"/>
      <sheetName val="일위대가"/>
      <sheetName val="crude.SLAB RE-bar"/>
      <sheetName val="BOQ.1"/>
      <sheetName val="bhn FINAL"/>
      <sheetName val="Rinc.Ged.A (G.Utama)"/>
      <sheetName val="umu"/>
      <sheetName val="sat-jadi"/>
      <sheetName val="7_16"/>
      <sheetName val="Cash_Flow"/>
      <sheetName val="Jagorawi"/>
      <sheetName val="MPB-01"/>
      <sheetName val="HST"/>
      <sheetName val="AN"/>
      <sheetName val="Analisa (ok)"/>
      <sheetName val="UpBahAlat"/>
      <sheetName val="Break Down Alat"/>
      <sheetName val="angka ok"/>
      <sheetName val="Besi2"/>
      <sheetName val="U&amp;BhN"/>
      <sheetName val="A.PERSIAPAN"/>
      <sheetName val="B.TANAH"/>
      <sheetName val="C.PONDASI"/>
      <sheetName val="D.DINDING"/>
      <sheetName val="E.PLESTERAN"/>
      <sheetName val="F.KAYU"/>
      <sheetName val="G.BETON"/>
      <sheetName val="H. ATAP"/>
      <sheetName val="Analisa Umum"/>
      <sheetName val="I. LANGIT-LANGIT"/>
      <sheetName val="J.SANITASI"/>
      <sheetName val="K.BESI &amp; ALUMINIUM"/>
      <sheetName val="L.LANTAI &amp; DINDING"/>
      <sheetName val="M. PENGECATAN"/>
      <sheetName val="Rekap SNI ALL"/>
      <sheetName val="AnalisaDemon&amp;Asbuilt"/>
      <sheetName val="A-ALAT"/>
      <sheetName val="RAB (OK)"/>
      <sheetName val="bhn "/>
      <sheetName val="Bahan-CK"/>
      <sheetName val="FCT BHN"/>
      <sheetName val="Analisa Sat"/>
      <sheetName val="HDasar"/>
      <sheetName val="Check"/>
      <sheetName val="B.O.Q"/>
      <sheetName val="SAA"/>
      <sheetName val="BYYALAT"/>
      <sheetName val="bhn,uph,alt"/>
      <sheetName val="DHS AC"/>
      <sheetName val="GABUNGAN Harga Upah Bahan"/>
      <sheetName val="SoCF (contract)"/>
      <sheetName val="SoCF"/>
      <sheetName val="TS_Q"/>
      <sheetName val="石炭性状"/>
      <sheetName val="Harga Satuan MEP"/>
      <sheetName val="Price ARCH"/>
      <sheetName val="Kuantitas _ Harga"/>
      <sheetName val="DAF_3"/>
      <sheetName val="DAF_4"/>
      <sheetName val="Aux-Obs"/>
      <sheetName val="Harga_Dasar4"/>
      <sheetName val="Daftar_Harga7"/>
      <sheetName val="H_Satuan10"/>
      <sheetName val="Jam_Alat9"/>
      <sheetName val="Vol_Lining9"/>
      <sheetName val="Vol_K_2259"/>
      <sheetName val="B_T8"/>
      <sheetName val="Bill_5_Summary8"/>
      <sheetName val="Hrg_Bhn7"/>
      <sheetName val="RAB_Arsitek8"/>
      <sheetName val="FORM_X_COST8"/>
      <sheetName val="D_BOARD_LAMA8"/>
      <sheetName val="Analisa_&amp;_Upah8"/>
      <sheetName val="BQ_ME8"/>
      <sheetName val="struktur_tdk_dipakai8"/>
      <sheetName val="Upah_&amp;_Bahan8"/>
      <sheetName val="Bill_4_Summary8"/>
      <sheetName val="Bill_2_Summary8"/>
      <sheetName val="HARGA_MATERIAL8"/>
      <sheetName val="D_1_78"/>
      <sheetName val="D_2_38"/>
      <sheetName val="3_Mob7"/>
      <sheetName val="Daf_Harga8"/>
      <sheetName val="An__Harga8"/>
      <sheetName val="Cash_Flow_bulanan8"/>
      <sheetName val="Cover_Daf-28"/>
      <sheetName val="HARGA_ALAT8"/>
      <sheetName val="HARSAT_BAHAN8"/>
      <sheetName val="Bill_3_Summary8"/>
      <sheetName val="Analisa_Harga8"/>
      <sheetName val="D_1_58"/>
      <sheetName val="D_2_28"/>
      <sheetName val="Analisa_Upah_&amp;_Bahan_Plum8"/>
      <sheetName val="Unit_Rate8"/>
      <sheetName val="F_3-88"/>
      <sheetName val="Harsat_Upah8"/>
      <sheetName val="Harsat_Pekerjaan8"/>
      <sheetName val="Agregat_Halus_&amp;_Kasar8"/>
      <sheetName val="Analisa___Upah8"/>
      <sheetName val="GD_148"/>
      <sheetName val="Bill_2_4_16"/>
      <sheetName val="harga_bahan8"/>
      <sheetName val="harga_upah8"/>
      <sheetName val="ANALISA_PEK_UMUM7"/>
      <sheetName val="data_Masjid_Ksrn8"/>
      <sheetName val="RAB_Interior8"/>
      <sheetName val="Daft_Kuantitas7"/>
      <sheetName val="ANALISA_ALAT_BERAT7"/>
      <sheetName val="Sat_Bahan8"/>
      <sheetName val="Sat_Alat8"/>
      <sheetName val="Sat_Upah8"/>
      <sheetName val="HB_7"/>
      <sheetName val="Data_Ktr_Bupati_Tapsel7"/>
      <sheetName val="Anl_Sipil7"/>
      <sheetName val="Als_Struk8"/>
      <sheetName val="Analisa_SNI8"/>
      <sheetName val="BQ_7"/>
      <sheetName val="Bill_2_4_17"/>
      <sheetName val="Daftar_Harga8"/>
      <sheetName val="Daftar_Upah8"/>
      <sheetName val="ANALISA_GRS_TENGAH8"/>
      <sheetName val="PRD_01-78"/>
      <sheetName val="PRD_01-88"/>
      <sheetName val="PRD_01-118"/>
      <sheetName val="PRD_01-108"/>
      <sheetName val="_Harsat_Baru8"/>
      <sheetName val="Rab_Struktur8"/>
      <sheetName val="perhitungan_indeks8"/>
      <sheetName val="Bangunan_Utama8"/>
      <sheetName val="Analisa_Gabungan7"/>
      <sheetName val="Urai__Resap_pengikat7"/>
      <sheetName val="Economic_Assumptions7"/>
      <sheetName val="rab-str_Adm8"/>
      <sheetName val="Harga_Satuan7"/>
      <sheetName val="TE_TS_FA_LAN_MATV7"/>
      <sheetName val="Rekap_Anal7"/>
      <sheetName val="RPP01_67"/>
      <sheetName val="610_07A7"/>
      <sheetName val="Perhitungan_Besi7"/>
      <sheetName val="Bill_of_Qty7"/>
      <sheetName val="Bill_rekap7"/>
      <sheetName val="Analisa_HSP7"/>
      <sheetName val="Upah_dan_Bahan7"/>
      <sheetName val="Perhit_Alat7"/>
      <sheetName val="Pipa_2007"/>
      <sheetName val="Analisa_27"/>
      <sheetName val="HARDAS_PERKIM_27"/>
      <sheetName val="B_as7"/>
      <sheetName val="penawaran_baja7"/>
      <sheetName val="Pos_4-17"/>
      <sheetName val="D_BOARD7"/>
      <sheetName val="progres_sub_unv7"/>
      <sheetName val="Sis_Hidrol7"/>
      <sheetName val="Brk_Dwn_Sipil7"/>
      <sheetName val="Pipa_10_mm7"/>
      <sheetName val="Pipa_8_mm7"/>
      <sheetName val="Pipa_Fiber7"/>
      <sheetName val="Pipa_PE7"/>
      <sheetName val="Rekap_Tot7"/>
      <sheetName val="UPAH_BAHAN_ARST7"/>
      <sheetName val="met_bab37"/>
      <sheetName val="anal_bab87"/>
      <sheetName val="ANS_STR7"/>
      <sheetName val="HARGA_BAHAN_UPAH7"/>
      <sheetName val="Analisa_Harga_Satuan7"/>
      <sheetName val="Hit_Vol_Str_Jambi7"/>
      <sheetName val="Analisa_Quarry7"/>
      <sheetName val="REKAP_ANALISA_SESUAI_PU7"/>
      <sheetName val="ANALISA_STRUKTUR_7"/>
      <sheetName val="REKAP_ANALISA_TO_PRINT7"/>
      <sheetName val="TP_ALAT7"/>
      <sheetName val="Fill_this_out_first___7"/>
      <sheetName val="Harga_Satuan_(T_P_)7"/>
      <sheetName val="Analisa_HSP_(T_P_)7"/>
      <sheetName val="An_Struktur6"/>
      <sheetName val="Unit_Rate_(2)6"/>
      <sheetName val="REKAP_A_BESAR7"/>
      <sheetName val="R_A_B7"/>
      <sheetName val="II_1_STR_GED_A7"/>
      <sheetName val="Rekap_Direct_Cost7"/>
      <sheetName val="Analisa_0217"/>
      <sheetName val="Alat_&amp;_Bahan7"/>
      <sheetName val="Ans_Kom_Precast7"/>
      <sheetName val="BILL_18"/>
      <sheetName val="_R_A_B7"/>
      <sheetName val="BILL_OF_QUANTITY7"/>
      <sheetName val="COST_TOGO7"/>
      <sheetName val="Mat_Elk6"/>
      <sheetName val="Mat_Mek6"/>
      <sheetName val="AHS_Isolasi6"/>
      <sheetName val="RAB_ME6"/>
      <sheetName val="sheet_26"/>
      <sheetName val="daf_harga_(reil)7"/>
      <sheetName val="_Biaya_alat_jam_(reil)7"/>
      <sheetName val="_Biaya_alat_jam7"/>
      <sheetName val="Hrg_Bhn_(2)7"/>
      <sheetName val="Analisa_STR7"/>
      <sheetName val="Sec_I_ML5"/>
      <sheetName val="ANALISA_SM7"/>
      <sheetName val="DCF_SD_JUNI_047"/>
      <sheetName val="Bor_Pile7"/>
      <sheetName val="H_SAT7"/>
      <sheetName val="Based_KV,_palembang_&amp;_KJI7"/>
      <sheetName val="Accept__Letter5"/>
      <sheetName val="DIV_17"/>
      <sheetName val="Calcu_027"/>
      <sheetName val="2__MVAC_R15"/>
      <sheetName val="Ana__PU5"/>
      <sheetName val="Owning_cost_Alat5"/>
      <sheetName val="H_Sat_Jembatan7"/>
      <sheetName val="A_1_Persiapan_non_std5"/>
      <sheetName val="o_rekap#45"/>
      <sheetName val="dongia_(2)5"/>
      <sheetName val="DON_GIA5"/>
      <sheetName val="THPDMoi__(2)5"/>
      <sheetName val="CHITIET_VL-NC5"/>
      <sheetName val="CHITIET_VL-NC-TT_-1p5"/>
      <sheetName val="TH_XL5"/>
      <sheetName val="CHITIET_VL-NC-TT-3p5"/>
      <sheetName val="t-h_HA_THE5"/>
      <sheetName val="TONGKE3p_5"/>
      <sheetName val="Rekap__ME5"/>
      <sheetName val="Sat__Pek_5"/>
      <sheetName val="RAB_AR&amp;STR5"/>
      <sheetName val="Str_BT5"/>
      <sheetName val="Grading_Tahap_15"/>
      <sheetName val="STR_PODIUM5"/>
      <sheetName val="STR_PODIUM_(2)5"/>
      <sheetName val="REKAP_STR5"/>
      <sheetName val="REKAP_ME_CSPL5"/>
      <sheetName val="BT_KALI5"/>
      <sheetName val="Isolasi_Luar2"/>
      <sheetName val="H_Satuan11"/>
      <sheetName val="Jam_Alat10"/>
      <sheetName val="Vol_Lining10"/>
      <sheetName val="Vol_K_22510"/>
      <sheetName val="B_T9"/>
      <sheetName val="Bill_5_Summary9"/>
      <sheetName val="Hrg_Bhn8"/>
      <sheetName val="RAB_Arsitek9"/>
      <sheetName val="FORM_X_COST9"/>
      <sheetName val="D_BOARD_LAMA9"/>
      <sheetName val="Analisa_&amp;_Upah9"/>
      <sheetName val="BQ_ME9"/>
      <sheetName val="struktur_tdk_dipakai9"/>
      <sheetName val="Upah_&amp;_Bahan9"/>
      <sheetName val="Bill_4_Summary9"/>
      <sheetName val="Bill_2_Summary9"/>
      <sheetName val="HARGA_MATERIAL9"/>
      <sheetName val="D_1_79"/>
      <sheetName val="D_2_39"/>
      <sheetName val="3_Mob8"/>
      <sheetName val="Daf_Harga9"/>
      <sheetName val="An__Harga9"/>
      <sheetName val="Cash_Flow_bulanan9"/>
      <sheetName val="Cover_Daf-29"/>
      <sheetName val="HARGA_ALAT9"/>
      <sheetName val="HARSAT_BAHAN9"/>
      <sheetName val="Bill_3_Summary9"/>
      <sheetName val="Analisa_Harga9"/>
      <sheetName val="D_1_59"/>
      <sheetName val="D_2_29"/>
      <sheetName val="Analisa_Upah_&amp;_Bahan_Plum9"/>
      <sheetName val="Unit_Rate9"/>
      <sheetName val="F_3-89"/>
      <sheetName val="Harsat_Upah9"/>
      <sheetName val="Harsat_Pekerjaan9"/>
      <sheetName val="Agregat_Halus_&amp;_Kasar9"/>
      <sheetName val="Analisa___Upah9"/>
      <sheetName val="GD_149"/>
      <sheetName val="Bill_2_4_18"/>
      <sheetName val="harga_bahan9"/>
      <sheetName val="harga_upah9"/>
      <sheetName val="ANALISA_PEK_UMUM8"/>
      <sheetName val="data_Masjid_Ksrn9"/>
      <sheetName val="RAB_Interior9"/>
      <sheetName val="Daft_Kuantitas8"/>
      <sheetName val="ANALISA_ALAT_BERAT8"/>
      <sheetName val="Sat_Bahan9"/>
      <sheetName val="Sat_Alat9"/>
      <sheetName val="Sat_Upah9"/>
      <sheetName val="HB_8"/>
      <sheetName val="Data_Ktr_Bupati_Tapsel8"/>
      <sheetName val="Anl_Sipil8"/>
      <sheetName val="Als_Struk9"/>
      <sheetName val="Analisa_SNI9"/>
      <sheetName val="BQ_8"/>
      <sheetName val="Bill_2_4_19"/>
      <sheetName val="Daftar_Harga9"/>
      <sheetName val="Daftar_Upah9"/>
      <sheetName val="ANALISA_GRS_TENGAH9"/>
      <sheetName val="PRD_01-79"/>
      <sheetName val="PRD_01-89"/>
      <sheetName val="PRD_01-119"/>
      <sheetName val="PRD_01-109"/>
      <sheetName val="_Harsat_Baru9"/>
      <sheetName val="Rab_Struktur9"/>
      <sheetName val="perhitungan_indeks9"/>
      <sheetName val="Bangunan_Utama9"/>
      <sheetName val="Analisa_Gabungan8"/>
      <sheetName val="Urai__Resap_pengikat8"/>
      <sheetName val="Economic_Assumptions8"/>
      <sheetName val="rab-str_Adm9"/>
      <sheetName val="Harga_Satuan8"/>
      <sheetName val="TE_TS_FA_LAN_MATV8"/>
      <sheetName val="Rekap_Anal8"/>
      <sheetName val="RPP01_68"/>
      <sheetName val="610_07A8"/>
      <sheetName val="Perhitungan_Besi8"/>
      <sheetName val="Bill_of_Qty8"/>
      <sheetName val="Bill_rekap8"/>
      <sheetName val="Analisa_HSP8"/>
      <sheetName val="Upah_dan_Bahan8"/>
      <sheetName val="Perhit_Alat8"/>
      <sheetName val="Pipa_2008"/>
      <sheetName val="Analisa_28"/>
      <sheetName val="HARDAS_PERKIM_28"/>
      <sheetName val="B_as8"/>
      <sheetName val="penawaran_baja8"/>
      <sheetName val="Pos_4-18"/>
      <sheetName val="D_BOARD8"/>
      <sheetName val="progres_sub_unv8"/>
      <sheetName val="Sis_Hidrol8"/>
      <sheetName val="Brk_Dwn_Sipil8"/>
      <sheetName val="Pipa_10_mm8"/>
      <sheetName val="Pipa_8_mm8"/>
      <sheetName val="Pipa_Fiber8"/>
      <sheetName val="Pipa_PE8"/>
      <sheetName val="Rekap_Tot8"/>
      <sheetName val="UPAH_BAHAN_ARST8"/>
      <sheetName val="met_bab38"/>
      <sheetName val="anal_bab88"/>
      <sheetName val="ANS_STR8"/>
      <sheetName val="HARGA_BAHAN_UPAH8"/>
      <sheetName val="Analisa_Harga_Satuan8"/>
      <sheetName val="Hit_Vol_Str_Jambi8"/>
      <sheetName val="Analisa_Quarry8"/>
      <sheetName val="REKAP_ANALISA_SESUAI_PU8"/>
      <sheetName val="ANALISA_STRUKTUR_8"/>
      <sheetName val="REKAP_ANALISA_TO_PRINT8"/>
      <sheetName val="TP_ALAT8"/>
      <sheetName val="Fill_this_out_first___8"/>
      <sheetName val="Harga_Satuan_(T_P_)8"/>
      <sheetName val="Analisa_HSP_(T_P_)8"/>
      <sheetName val="An_Struktur7"/>
      <sheetName val="Unit_Rate_(2)7"/>
      <sheetName val="REKAP_A_BESAR8"/>
      <sheetName val="R_A_B8"/>
      <sheetName val="II_1_STR_GED_A8"/>
      <sheetName val="Rekap_Direct_Cost8"/>
      <sheetName val="Analisa_0218"/>
      <sheetName val="Alat_&amp;_Bahan8"/>
      <sheetName val="Ans_Kom_Precast8"/>
      <sheetName val="BILL_19"/>
      <sheetName val="_R_A_B8"/>
      <sheetName val="BILL_OF_QUANTITY8"/>
      <sheetName val="COST_TOGO8"/>
      <sheetName val="Mat_Elk7"/>
      <sheetName val="Mat_Mek7"/>
      <sheetName val="AHS_Isolasi7"/>
      <sheetName val="RAB_ME7"/>
      <sheetName val="sheet_27"/>
      <sheetName val="daf_harga_(reil)8"/>
      <sheetName val="_Biaya_alat_jam_(reil)8"/>
      <sheetName val="_Biaya_alat_jam8"/>
      <sheetName val="Hrg_Bhn_(2)8"/>
      <sheetName val="Analisa_STR8"/>
      <sheetName val="Sec_I_ML6"/>
      <sheetName val="ANALISA_SM8"/>
      <sheetName val="DCF_SD_JUNI_048"/>
      <sheetName val="Bor_Pile8"/>
      <sheetName val="H_SAT8"/>
      <sheetName val="Ana_PasBatu_7_46"/>
      <sheetName val="Based_KV,_palembang_&amp;_KJI8"/>
      <sheetName val="An_H_Sat_Pek_Ut6"/>
      <sheetName val="Accept__Letter6"/>
      <sheetName val="BINA_GRAFINDO6"/>
      <sheetName val="BINA_MITRA_6"/>
      <sheetName val="DAOUD_MATULA6"/>
      <sheetName val="MAHRUM_NISA6"/>
      <sheetName val="RUDI_SAIFIN6"/>
      <sheetName val="DIV_18"/>
      <sheetName val="Calcu_028"/>
      <sheetName val="01A-_RAB6"/>
      <sheetName val="2__MVAC_R16"/>
      <sheetName val="Ana__PU6"/>
      <sheetName val="Owning_cost_Alat6"/>
      <sheetName val="H_Sat_Jembatan8"/>
      <sheetName val="A_1_Persiapan_non_std6"/>
      <sheetName val="ANALISA_SNI'07(ubh_bgsting)6"/>
      <sheetName val="o_rekap#46"/>
      <sheetName val="dongia_(2)6"/>
      <sheetName val="DON_GIA6"/>
      <sheetName val="THPDMoi__(2)6"/>
      <sheetName val="CHITIET_VL-NC6"/>
      <sheetName val="CHITIET_VL-NC-TT_-1p6"/>
      <sheetName val="TH_XL6"/>
      <sheetName val="CHITIET_VL-NC-TT-3p6"/>
      <sheetName val="t-h_HA_THE6"/>
      <sheetName val="TONGKE3p_6"/>
      <sheetName val="Rekap__ME6"/>
      <sheetName val="Input_Data6"/>
      <sheetName val="Sat__Pek_6"/>
      <sheetName val="RAB_AR&amp;STR6"/>
      <sheetName val="Str_BT6"/>
      <sheetName val="Perm__Test6"/>
      <sheetName val="DEPRE_056"/>
      <sheetName val="River_Protect6"/>
      <sheetName val="tabel_berat6"/>
      <sheetName val="Grading_Tahap_16"/>
      <sheetName val="SUMBER_DAYA6"/>
      <sheetName val="STR_PODIUM6"/>
      <sheetName val="STR_PODIUM_(2)6"/>
      <sheetName val="REKAP_STR6"/>
      <sheetName val="REKAP_ME_CSPL6"/>
      <sheetName val="BT_KALI6"/>
      <sheetName val="Isolasi_Luar3"/>
      <sheetName val="H_Satuan15"/>
      <sheetName val="Jam_Alat14"/>
      <sheetName val="Vol_Lining14"/>
      <sheetName val="Vol_K_22514"/>
      <sheetName val="B_T13"/>
      <sheetName val="Bill_5_Summary13"/>
      <sheetName val="Hrg_Bhn12"/>
      <sheetName val="RAB_Arsitek13"/>
      <sheetName val="FORM_X_COST13"/>
      <sheetName val="D_BOARD_LAMA13"/>
      <sheetName val="Analisa_&amp;_Upah13"/>
      <sheetName val="BQ_ME13"/>
      <sheetName val="struktur_tdk_dipakai13"/>
      <sheetName val="Upah_&amp;_Bahan13"/>
      <sheetName val="Bill_4_Summary13"/>
      <sheetName val="Bill_2_Summary13"/>
      <sheetName val="HARGA_MATERIAL13"/>
      <sheetName val="D_1_713"/>
      <sheetName val="D_2_313"/>
      <sheetName val="3_Mob12"/>
      <sheetName val="Daf_Harga13"/>
      <sheetName val="An__Harga13"/>
      <sheetName val="Cash_Flow_bulanan13"/>
      <sheetName val="Cover_Daf-213"/>
      <sheetName val="HARGA_ALAT13"/>
      <sheetName val="HARSAT_BAHAN13"/>
      <sheetName val="Bill_3_Summary13"/>
      <sheetName val="Analisa_Harga13"/>
      <sheetName val="D_1_513"/>
      <sheetName val="D_2_213"/>
      <sheetName val="Analisa_Upah_&amp;_Bahan_Plum13"/>
      <sheetName val="Unit_Rate13"/>
      <sheetName val="F_3-813"/>
      <sheetName val="Harsat_Upah13"/>
      <sheetName val="Harsat_Pekerjaan13"/>
      <sheetName val="Agregat_Halus_&amp;_Kasar13"/>
      <sheetName val="Analisa___Upah13"/>
      <sheetName val="GD_1413"/>
      <sheetName val="Bill_2_4_26"/>
      <sheetName val="harga_bahan13"/>
      <sheetName val="harga_upah13"/>
      <sheetName val="ANALISA_PEK_UMUM12"/>
      <sheetName val="data_Masjid_Ksrn13"/>
      <sheetName val="RAB_Interior13"/>
      <sheetName val="Daft_Kuantitas12"/>
      <sheetName val="ANALISA_ALAT_BERAT12"/>
      <sheetName val="Sat_Bahan13"/>
      <sheetName val="Sat_Alat13"/>
      <sheetName val="Sat_Upah13"/>
      <sheetName val="HB_12"/>
      <sheetName val="Data_Ktr_Bupati_Tapsel12"/>
      <sheetName val="Anl_Sipil12"/>
      <sheetName val="Als_Struk13"/>
      <sheetName val="Analisa_SNI13"/>
      <sheetName val="BQ_12"/>
      <sheetName val="Bill_2_4_27"/>
      <sheetName val="Daftar_Harga13"/>
      <sheetName val="Daftar_Upah13"/>
      <sheetName val="ANALISA_GRS_TENGAH13"/>
      <sheetName val="PRD_01-713"/>
      <sheetName val="PRD_01-813"/>
      <sheetName val="PRD_01-1113"/>
      <sheetName val="PRD_01-1013"/>
      <sheetName val="_Harsat_Baru13"/>
      <sheetName val="Rab_Struktur13"/>
      <sheetName val="perhitungan_indeks13"/>
      <sheetName val="Bangunan_Utama13"/>
      <sheetName val="Analisa_Gabungan12"/>
      <sheetName val="Urai__Resap_pengikat12"/>
      <sheetName val="Economic_Assumptions12"/>
      <sheetName val="rab-str_Adm13"/>
      <sheetName val="Harga_Satuan12"/>
      <sheetName val="TE_TS_FA_LAN_MATV12"/>
      <sheetName val="Rekap_Anal12"/>
      <sheetName val="RPP01_612"/>
      <sheetName val="610_07A12"/>
      <sheetName val="Perhitungan_Besi12"/>
      <sheetName val="Bill_of_Qty12"/>
      <sheetName val="Bill_rekap12"/>
      <sheetName val="Analisa_HSP12"/>
      <sheetName val="Upah_dan_Bahan12"/>
      <sheetName val="Perhit_Alat12"/>
      <sheetName val="Pipa_20012"/>
      <sheetName val="Analisa_212"/>
      <sheetName val="Harga_Dasar8"/>
      <sheetName val="HARDAS_PERKIM_212"/>
      <sheetName val="B_as12"/>
      <sheetName val="penawaran_baja12"/>
      <sheetName val="Pos_4-112"/>
      <sheetName val="D_BOARD12"/>
      <sheetName val="progres_sub_unv12"/>
      <sheetName val="Sis_Hidrol12"/>
      <sheetName val="Brk_Dwn_Sipil12"/>
      <sheetName val="Pipa_10_mm12"/>
      <sheetName val="Pipa_8_mm12"/>
      <sheetName val="Pipa_Fiber12"/>
      <sheetName val="Pipa_PE12"/>
      <sheetName val="Rekap_Tot12"/>
      <sheetName val="UPAH_BAHAN_ARST12"/>
      <sheetName val="met_bab312"/>
      <sheetName val="anal_bab812"/>
      <sheetName val="ANS_STR12"/>
      <sheetName val="HARGA_BAHAN_UPAH12"/>
      <sheetName val="Analisa_Harga_Satuan12"/>
      <sheetName val="Hit_Vol_Str_Jambi12"/>
      <sheetName val="Analisa_Quarry12"/>
      <sheetName val="REKAP_ANALISA_SESUAI_PU12"/>
      <sheetName val="ANALISA_STRUKTUR_12"/>
      <sheetName val="REKAP_ANALISA_TO_PRINT12"/>
      <sheetName val="TP_ALAT12"/>
      <sheetName val="Fill_this_out_first___12"/>
      <sheetName val="Harga_Satuan_(T_P_)12"/>
      <sheetName val="Analisa_HSP_(T_P_)12"/>
      <sheetName val="An_Struktur11"/>
      <sheetName val="Unit_Rate_(2)11"/>
      <sheetName val="REKAP_A_BESAR12"/>
      <sheetName val="R_A_B12"/>
      <sheetName val="II_1_STR_GED_A12"/>
      <sheetName val="Rekap_Direct_Cost12"/>
      <sheetName val="Analisa_02112"/>
      <sheetName val="Alat_&amp;_Bahan12"/>
      <sheetName val="Ans_Kom_Precast12"/>
      <sheetName val="BILL_113"/>
      <sheetName val="_R_A_B12"/>
      <sheetName val="BILL_OF_QUANTITY12"/>
      <sheetName val="COST_TOGO12"/>
      <sheetName val="Mat_Elk11"/>
      <sheetName val="Mat_Mek11"/>
      <sheetName val="AHS_Isolasi11"/>
      <sheetName val="RAB_ME11"/>
      <sheetName val="sheet_211"/>
      <sheetName val="daf_harga_(reil)12"/>
      <sheetName val="_Biaya_alat_jam_(reil)12"/>
      <sheetName val="_Biaya_alat_jam12"/>
      <sheetName val="Hrg_Bhn_(2)12"/>
      <sheetName val="Analisa_STR12"/>
      <sheetName val="Sec_I_ML10"/>
      <sheetName val="ANALISA_SM12"/>
      <sheetName val="DCF_SD_JUNI_0412"/>
      <sheetName val="Bor_Pile12"/>
      <sheetName val="H_SAT12"/>
      <sheetName val="Ana_PasBatu_7_410"/>
      <sheetName val="Based_KV,_palembang_&amp;_KJI12"/>
      <sheetName val="An_H_Sat_Pek_Ut10"/>
      <sheetName val="Accept__Letter10"/>
      <sheetName val="BINA_GRAFINDO10"/>
      <sheetName val="BINA_MITRA_10"/>
      <sheetName val="DAOUD_MATULA10"/>
      <sheetName val="MAHRUM_NISA10"/>
      <sheetName val="RUDI_SAIFIN10"/>
      <sheetName val="DIV_112"/>
      <sheetName val="Calcu_0212"/>
      <sheetName val="01A-_RAB10"/>
      <sheetName val="2__MVAC_R110"/>
      <sheetName val="Ana__PU10"/>
      <sheetName val="Master_1_010"/>
      <sheetName val="Owning_cost_Alat10"/>
      <sheetName val="H_Sat_Jembatan12"/>
      <sheetName val="A_1_Persiapan_non_std10"/>
      <sheetName val="ANALISA_SNI'07(ubh_bgsting)10"/>
      <sheetName val="o_rekap#410"/>
      <sheetName val="dongia_(2)10"/>
      <sheetName val="DON_GIA10"/>
      <sheetName val="THPDMoi__(2)10"/>
      <sheetName val="CHITIET_VL-NC10"/>
      <sheetName val="CHITIET_VL-NC-TT_-1p10"/>
      <sheetName val="TH_XL10"/>
      <sheetName val="CHITIET_VL-NC-TT-3p10"/>
      <sheetName val="t-h_HA_THE10"/>
      <sheetName val="TONGKE3p_10"/>
      <sheetName val="Rekap__ME10"/>
      <sheetName val="Input_Data10"/>
      <sheetName val="Sat__Pek_10"/>
      <sheetName val="RAB_AR&amp;STR10"/>
      <sheetName val="Str_BT10"/>
      <sheetName val="Perm__Test10"/>
      <sheetName val="DEPRE_0510"/>
      <sheetName val="River_Protect10"/>
      <sheetName val="tabel_berat10"/>
      <sheetName val="Grading_Tahap_110"/>
      <sheetName val="SUMBER_DAYA10"/>
      <sheetName val="STR_PODIUM10"/>
      <sheetName val="STR_PODIUM_(2)10"/>
      <sheetName val="REKAP_STR10"/>
      <sheetName val="REKAP_ME_CSPL10"/>
      <sheetName val="BT_KALI10"/>
      <sheetName val="H_Satuan12"/>
      <sheetName val="Jam_Alat11"/>
      <sheetName val="Vol_Lining11"/>
      <sheetName val="Vol_K_22511"/>
      <sheetName val="B_T10"/>
      <sheetName val="Bill_5_Summary10"/>
      <sheetName val="Hrg_Bhn9"/>
      <sheetName val="RAB_Arsitek10"/>
      <sheetName val="FORM_X_COST10"/>
      <sheetName val="D_BOARD_LAMA10"/>
      <sheetName val="Analisa_&amp;_Upah10"/>
      <sheetName val="BQ_ME10"/>
      <sheetName val="Daf_12"/>
      <sheetName val="struktur_tdk_dipakai10"/>
      <sheetName val="Upah_&amp;_Bahan10"/>
      <sheetName val="Bill_4_Summary10"/>
      <sheetName val="Bill_2_Summary10"/>
      <sheetName val="HARGA_MATERIAL10"/>
      <sheetName val="D_1_710"/>
      <sheetName val="D_2_310"/>
      <sheetName val="3_Mob9"/>
      <sheetName val="Daf_Harga10"/>
      <sheetName val="An__Harga10"/>
      <sheetName val="Cash_Flow_bulanan10"/>
      <sheetName val="Cover_Daf-210"/>
      <sheetName val="HARGA_ALAT10"/>
      <sheetName val="HARSAT_BAHAN10"/>
      <sheetName val="Bill_3_Summary10"/>
      <sheetName val="Analisa_Harga10"/>
      <sheetName val="D_1_510"/>
      <sheetName val="D_2_210"/>
      <sheetName val="Analisa_Upah_&amp;_Bahan_Plum10"/>
      <sheetName val="Unit_Rate10"/>
      <sheetName val="F_3-810"/>
      <sheetName val="Harsat_Upah10"/>
      <sheetName val="Harsat_Pekerjaan10"/>
      <sheetName val="Agregat_Halus_&amp;_Kasar10"/>
      <sheetName val="Analisa___Upah10"/>
      <sheetName val="GD_1410"/>
      <sheetName val="Bill_2_4_20"/>
      <sheetName val="harga_bahan10"/>
      <sheetName val="harga_upah10"/>
      <sheetName val="ANALISA_PEK_UMUM9"/>
      <sheetName val="data_Masjid_Ksrn10"/>
      <sheetName val="RAB_Interior10"/>
      <sheetName val="Daft_Kuantitas9"/>
      <sheetName val="ANALISA_ALAT_BERAT9"/>
      <sheetName val="Sat_Bahan10"/>
      <sheetName val="Sat_Alat10"/>
      <sheetName val="Sat_Upah10"/>
      <sheetName val="HB_9"/>
      <sheetName val="Data_Ktr_Bupati_Tapsel9"/>
      <sheetName val="Anl_Sipil9"/>
      <sheetName val="Als_Struk10"/>
      <sheetName val="Analisa_SNI10"/>
      <sheetName val="BQ_9"/>
      <sheetName val="Bill_2_4_21"/>
      <sheetName val="Daftar_Harga10"/>
      <sheetName val="Daftar_Upah10"/>
      <sheetName val="ANALISA_GRS_TENGAH10"/>
      <sheetName val="PRD_01-710"/>
      <sheetName val="PRD_01-810"/>
      <sheetName val="PRD_01-1110"/>
      <sheetName val="PRD_01-1010"/>
      <sheetName val="_Harsat_Baru10"/>
      <sheetName val="Rab_Struktur10"/>
      <sheetName val="perhitungan_indeks10"/>
      <sheetName val="Bangunan_Utama10"/>
      <sheetName val="Analisa_Gabungan9"/>
      <sheetName val="Urai__Resap_pengikat9"/>
      <sheetName val="Economic_Assumptions9"/>
      <sheetName val="rab-str_Adm10"/>
      <sheetName val="Harga_Satuan9"/>
      <sheetName val="TE_TS_FA_LAN_MATV9"/>
      <sheetName val="Rekap_Anal9"/>
      <sheetName val="RPP01_69"/>
      <sheetName val="610_07A9"/>
      <sheetName val="Perhitungan_Besi9"/>
      <sheetName val="Bill_of_Qty9"/>
      <sheetName val="Bill_rekap9"/>
      <sheetName val="Analisa_HSP9"/>
      <sheetName val="Upah_dan_Bahan9"/>
      <sheetName val="Perhit_Alat9"/>
      <sheetName val="Pipa_2009"/>
      <sheetName val="Analisa_29"/>
      <sheetName val="Harga_Dasar5"/>
      <sheetName val="HARDAS_PERKIM_29"/>
      <sheetName val="B_as9"/>
      <sheetName val="penawaran_baja9"/>
      <sheetName val="Pos_4-19"/>
      <sheetName val="D_BOARD9"/>
      <sheetName val="progres_sub_unv9"/>
      <sheetName val="Sis_Hidrol9"/>
      <sheetName val="Brk_Dwn_Sipil9"/>
      <sheetName val="Pipa_10_mm9"/>
      <sheetName val="Pipa_8_mm9"/>
      <sheetName val="Pipa_Fiber9"/>
      <sheetName val="Pipa_PE9"/>
      <sheetName val="Rekap_Tot9"/>
      <sheetName val="UPAH_BAHAN_ARST9"/>
      <sheetName val="met_bab39"/>
      <sheetName val="anal_bab89"/>
      <sheetName val="ANS_STR9"/>
      <sheetName val="HARGA_BAHAN_UPAH9"/>
      <sheetName val="Analisa_Harga_Satuan9"/>
      <sheetName val="Hit_Vol_Str_Jambi9"/>
      <sheetName val="Analisa_Quarry9"/>
      <sheetName val="REKAP_ANALISA_SESUAI_PU9"/>
      <sheetName val="ANALISA_STRUKTUR_9"/>
      <sheetName val="REKAP_ANALISA_TO_PRINT9"/>
      <sheetName val="TP_ALAT9"/>
      <sheetName val="Fill_this_out_first___9"/>
      <sheetName val="Harga_Satuan_(T_P_)9"/>
      <sheetName val="Analisa_HSP_(T_P_)9"/>
      <sheetName val="An_Struktur8"/>
      <sheetName val="Unit_Rate_(2)8"/>
      <sheetName val="REKAP_A_BESAR9"/>
      <sheetName val="R_A_B9"/>
      <sheetName val="II_1_STR_GED_A9"/>
      <sheetName val="Rekap_Direct_Cost9"/>
      <sheetName val="Analisa_0219"/>
      <sheetName val="Alat_&amp;_Bahan9"/>
      <sheetName val="Ans_Kom_Precast9"/>
      <sheetName val="BILL_110"/>
      <sheetName val="_R_A_B9"/>
      <sheetName val="BILL_OF_QUANTITY9"/>
      <sheetName val="COST_TOGO9"/>
      <sheetName val="Mat_Elk8"/>
      <sheetName val="Mat_Mek8"/>
      <sheetName val="AHS_Isolasi8"/>
      <sheetName val="RAB_ME8"/>
      <sheetName val="sheet_28"/>
      <sheetName val="daf_harga_(reil)9"/>
      <sheetName val="_Biaya_alat_jam_(reil)9"/>
      <sheetName val="_Biaya_alat_jam9"/>
      <sheetName val="Hrg_Bhn_(2)9"/>
      <sheetName val="Analisa_STR9"/>
      <sheetName val="Sec_I_ML7"/>
      <sheetName val="ANALISA_SM9"/>
      <sheetName val="DCF_SD_JUNI_049"/>
      <sheetName val="Bor_Pile9"/>
      <sheetName val="H_SAT9"/>
      <sheetName val="Ana_PasBatu_7_47"/>
      <sheetName val="Based_KV,_palembang_&amp;_KJI9"/>
      <sheetName val="An_H_Sat_Pek_Ut7"/>
      <sheetName val="Accept__Letter7"/>
      <sheetName val="BINA_GRAFINDO7"/>
      <sheetName val="BINA_MITRA_7"/>
      <sheetName val="DAOUD_MATULA7"/>
      <sheetName val="MAHRUM_NISA7"/>
      <sheetName val="RUDI_SAIFIN7"/>
      <sheetName val="DIV_19"/>
      <sheetName val="Calcu_029"/>
      <sheetName val="01A-_RAB7"/>
      <sheetName val="2__MVAC_R17"/>
      <sheetName val="Ana__PU7"/>
      <sheetName val="Owning_cost_Alat7"/>
      <sheetName val="H_Sat_Jembatan9"/>
      <sheetName val="A_1_Persiapan_non_std7"/>
      <sheetName val="ANALISA_SNI'07(ubh_bgsting)7"/>
      <sheetName val="o_rekap#47"/>
      <sheetName val="dongia_(2)7"/>
      <sheetName val="DON_GIA7"/>
      <sheetName val="THPDMoi__(2)7"/>
      <sheetName val="CHITIET_VL-NC7"/>
      <sheetName val="CHITIET_VL-NC-TT_-1p7"/>
      <sheetName val="TH_XL7"/>
      <sheetName val="CHITIET_VL-NC-TT-3p7"/>
      <sheetName val="t-h_HA_THE7"/>
      <sheetName val="TONGKE3p_7"/>
      <sheetName val="Rekap__ME7"/>
      <sheetName val="Input_Data7"/>
      <sheetName val="Sat__Pek_7"/>
      <sheetName val="RAB_AR&amp;STR7"/>
      <sheetName val="Str_BT7"/>
      <sheetName val="Perm__Test7"/>
      <sheetName val="DEPRE_057"/>
      <sheetName val="River_Protect7"/>
      <sheetName val="tabel_berat7"/>
      <sheetName val="Grading_Tahap_17"/>
      <sheetName val="SUMBER_DAYA7"/>
      <sheetName val="STR_PODIUM7"/>
      <sheetName val="STR_PODIUM_(2)7"/>
      <sheetName val="REKAP_STR7"/>
      <sheetName val="REKAP_ME_CSPL7"/>
      <sheetName val="BT_KALI7"/>
      <sheetName val="Isolasi_Luar_Dalam4"/>
      <sheetName val="Isolasi_Luar4"/>
      <sheetName val="H_Satuan13"/>
      <sheetName val="Jam_Alat12"/>
      <sheetName val="Vol_Lining12"/>
      <sheetName val="Vol_K_22512"/>
      <sheetName val="B_T11"/>
      <sheetName val="Bill_5_Summary11"/>
      <sheetName val="Hrg_Bhn10"/>
      <sheetName val="RAB_Arsitek11"/>
      <sheetName val="FORM_X_COST11"/>
      <sheetName val="D_BOARD_LAMA11"/>
      <sheetName val="Analisa_&amp;_Upah11"/>
      <sheetName val="BQ_ME11"/>
      <sheetName val="struktur_tdk_dipakai11"/>
      <sheetName val="Upah_&amp;_Bahan11"/>
      <sheetName val="Bill_4_Summary11"/>
      <sheetName val="Bill_2_Summary11"/>
      <sheetName val="HARGA_MATERIAL11"/>
      <sheetName val="D_1_711"/>
      <sheetName val="D_2_311"/>
      <sheetName val="3_Mob10"/>
      <sheetName val="Daf_Harga11"/>
      <sheetName val="An__Harga11"/>
      <sheetName val="Cash_Flow_bulanan11"/>
      <sheetName val="Cover_Daf-211"/>
      <sheetName val="HARGA_ALAT11"/>
      <sheetName val="HARSAT_BAHAN11"/>
      <sheetName val="Bill_3_Summary11"/>
      <sheetName val="Analisa_Harga11"/>
      <sheetName val="D_1_511"/>
      <sheetName val="D_2_211"/>
      <sheetName val="Analisa_Upah_&amp;_Bahan_Plum11"/>
      <sheetName val="Unit_Rate11"/>
      <sheetName val="F_3-811"/>
      <sheetName val="Harsat_Upah11"/>
      <sheetName val="Harsat_Pekerjaan11"/>
      <sheetName val="Agregat_Halus_&amp;_Kasar11"/>
      <sheetName val="Analisa___Upah11"/>
      <sheetName val="GD_1411"/>
      <sheetName val="Bill_2_4_22"/>
      <sheetName val="harga_bahan11"/>
      <sheetName val="harga_upah11"/>
      <sheetName val="ANALISA_PEK_UMUM10"/>
      <sheetName val="data_Masjid_Ksrn11"/>
      <sheetName val="RAB_Interior11"/>
      <sheetName val="Daft_Kuantitas10"/>
      <sheetName val="ANALISA_ALAT_BERAT10"/>
      <sheetName val="Sat_Bahan11"/>
      <sheetName val="Sat_Alat11"/>
      <sheetName val="Sat_Upah11"/>
      <sheetName val="HB_10"/>
      <sheetName val="Data_Ktr_Bupati_Tapsel10"/>
      <sheetName val="Anl_Sipil10"/>
      <sheetName val="Als_Struk11"/>
      <sheetName val="Analisa_SNI11"/>
      <sheetName val="BQ_10"/>
      <sheetName val="Bill_2_4_23"/>
      <sheetName val="Daftar_Harga11"/>
      <sheetName val="Daftar_Upah11"/>
      <sheetName val="ANALISA_GRS_TENGAH11"/>
      <sheetName val="PRD_01-711"/>
      <sheetName val="PRD_01-811"/>
      <sheetName val="PRD_01-1111"/>
      <sheetName val="PRD_01-1011"/>
      <sheetName val="_Harsat_Baru11"/>
      <sheetName val="Rab_Struktur11"/>
      <sheetName val="perhitungan_indeks11"/>
      <sheetName val="Bangunan_Utama11"/>
      <sheetName val="Analisa_Gabungan10"/>
      <sheetName val="Urai__Resap_pengikat10"/>
      <sheetName val="Economic_Assumptions10"/>
      <sheetName val="rab-str_Adm11"/>
      <sheetName val="Harga_Satuan10"/>
      <sheetName val="TE_TS_FA_LAN_MATV10"/>
      <sheetName val="Rekap_Anal10"/>
      <sheetName val="RPP01_610"/>
      <sheetName val="610_07A10"/>
      <sheetName val="Perhitungan_Besi10"/>
      <sheetName val="Bill_of_Qty10"/>
      <sheetName val="Bill_rekap10"/>
      <sheetName val="Analisa_HSP10"/>
      <sheetName val="Upah_dan_Bahan10"/>
      <sheetName val="Perhit_Alat10"/>
      <sheetName val="Pipa_20010"/>
      <sheetName val="Analisa_210"/>
      <sheetName val="Harga_Dasar6"/>
      <sheetName val="HARDAS_PERKIM_210"/>
      <sheetName val="B_as10"/>
      <sheetName val="penawaran_baja10"/>
      <sheetName val="Pos_4-110"/>
      <sheetName val="D_BOARD10"/>
      <sheetName val="progres_sub_unv10"/>
      <sheetName val="Sis_Hidrol10"/>
      <sheetName val="Brk_Dwn_Sipil10"/>
      <sheetName val="Pipa_10_mm10"/>
      <sheetName val="Pipa_8_mm10"/>
      <sheetName val="Pipa_Fiber10"/>
      <sheetName val="Pipa_PE10"/>
      <sheetName val="Rekap_Tot10"/>
      <sheetName val="UPAH_BAHAN_ARST10"/>
      <sheetName val="met_bab310"/>
      <sheetName val="anal_bab810"/>
      <sheetName val="ANS_STR10"/>
      <sheetName val="HARGA_BAHAN_UPAH10"/>
      <sheetName val="Analisa_Harga_Satuan10"/>
      <sheetName val="Hit_Vol_Str_Jambi10"/>
      <sheetName val="Analisa_Quarry10"/>
      <sheetName val="REKAP_ANALISA_SESUAI_PU10"/>
      <sheetName val="ANALISA_STRUKTUR_10"/>
      <sheetName val="REKAP_ANALISA_TO_PRINT10"/>
      <sheetName val="TP_ALAT10"/>
      <sheetName val="Fill_this_out_first___10"/>
      <sheetName val="Harga_Satuan_(T_P_)10"/>
      <sheetName val="Analisa_HSP_(T_P_)10"/>
      <sheetName val="An_Struktur9"/>
      <sheetName val="Unit_Rate_(2)9"/>
      <sheetName val="REKAP_A_BESAR10"/>
      <sheetName val="R_A_B10"/>
      <sheetName val="II_1_STR_GED_A10"/>
      <sheetName val="Rekap_Direct_Cost10"/>
      <sheetName val="Analisa_02110"/>
      <sheetName val="Alat_&amp;_Bahan10"/>
      <sheetName val="Ans_Kom_Precast10"/>
      <sheetName val="BILL_111"/>
      <sheetName val="_R_A_B10"/>
      <sheetName val="BILL_OF_QUANTITY10"/>
      <sheetName val="COST_TOGO10"/>
      <sheetName val="Mat_Elk9"/>
      <sheetName val="Mat_Mek9"/>
      <sheetName val="AHS_Isolasi9"/>
      <sheetName val="RAB_ME9"/>
      <sheetName val="sheet_29"/>
      <sheetName val="daf_harga_(reil)10"/>
      <sheetName val="_Biaya_alat_jam_(reil)10"/>
      <sheetName val="_Biaya_alat_jam10"/>
      <sheetName val="Hrg_Bhn_(2)10"/>
      <sheetName val="Analisa_STR10"/>
      <sheetName val="Sec_I_ML8"/>
      <sheetName val="ANALISA_SM10"/>
      <sheetName val="DCF_SD_JUNI_0410"/>
      <sheetName val="Bor_Pile10"/>
      <sheetName val="H_SAT10"/>
      <sheetName val="Ana_PasBatu_7_48"/>
      <sheetName val="Based_KV,_palembang_&amp;_KJI10"/>
      <sheetName val="An_H_Sat_Pek_Ut8"/>
      <sheetName val="Accept__Letter8"/>
      <sheetName val="BINA_GRAFINDO8"/>
      <sheetName val="BINA_MITRA_8"/>
      <sheetName val="DAOUD_MATULA8"/>
      <sheetName val="MAHRUM_NISA8"/>
      <sheetName val="RUDI_SAIFIN8"/>
      <sheetName val="DIV_110"/>
      <sheetName val="Calcu_0210"/>
      <sheetName val="01A-_RAB8"/>
      <sheetName val="2__MVAC_R18"/>
      <sheetName val="Ana__PU8"/>
      <sheetName val="Master_1_08"/>
      <sheetName val="Owning_cost_Alat8"/>
      <sheetName val="H_Sat_Jembatan10"/>
      <sheetName val="A_1_Persiapan_non_std8"/>
      <sheetName val="ANALISA_SNI'07(ubh_bgsting)8"/>
      <sheetName val="o_rekap#48"/>
      <sheetName val="dongia_(2)8"/>
      <sheetName val="DON_GIA8"/>
      <sheetName val="THPDMoi__(2)8"/>
      <sheetName val="CHITIET_VL-NC8"/>
      <sheetName val="CHITIET_VL-NC-TT_-1p8"/>
      <sheetName val="TH_XL8"/>
      <sheetName val="CHITIET_VL-NC-TT-3p8"/>
      <sheetName val="t-h_HA_THE8"/>
      <sheetName val="TONGKE3p_8"/>
      <sheetName val="Rekap__ME8"/>
      <sheetName val="Input_Data8"/>
      <sheetName val="Sat__Pek_8"/>
      <sheetName val="RAB_AR&amp;STR8"/>
      <sheetName val="Str_BT8"/>
      <sheetName val="Perm__Test8"/>
      <sheetName val="DEPRE_058"/>
      <sheetName val="River_Protect8"/>
      <sheetName val="tabel_berat8"/>
      <sheetName val="Grading_Tahap_18"/>
      <sheetName val="SUMBER_DAYA8"/>
      <sheetName val="STR_PODIUM8"/>
      <sheetName val="STR_PODIUM_(2)8"/>
      <sheetName val="REKAP_STR8"/>
      <sheetName val="REKAP_ME_CSPL8"/>
      <sheetName val="BT_KALI8"/>
      <sheetName val="H_Satuan14"/>
      <sheetName val="Jam_Alat13"/>
      <sheetName val="Vol_Lining13"/>
      <sheetName val="Vol_K_22513"/>
      <sheetName val="B_T12"/>
      <sheetName val="Bill_5_Summary12"/>
      <sheetName val="Hrg_Bhn11"/>
      <sheetName val="RAB_Arsitek12"/>
      <sheetName val="FORM_X_COST12"/>
      <sheetName val="D_BOARD_LAMA12"/>
      <sheetName val="Analisa_&amp;_Upah12"/>
      <sheetName val="BQ_ME12"/>
      <sheetName val="struktur_tdk_dipakai12"/>
      <sheetName val="Upah_&amp;_Bahan12"/>
      <sheetName val="Bill_4_Summary12"/>
      <sheetName val="Bill_2_Summary12"/>
      <sheetName val="HARGA_MATERIAL12"/>
      <sheetName val="D_1_712"/>
      <sheetName val="D_2_312"/>
      <sheetName val="3_Mob11"/>
      <sheetName val="Daf_Harga12"/>
      <sheetName val="An__Harga12"/>
      <sheetName val="Cash_Flow_bulanan12"/>
      <sheetName val="Cover_Daf-212"/>
      <sheetName val="HARGA_ALAT12"/>
      <sheetName val="HARSAT_BAHAN12"/>
      <sheetName val="Bill_3_Summary12"/>
      <sheetName val="Analisa_Harga12"/>
      <sheetName val="D_1_512"/>
      <sheetName val="D_2_212"/>
      <sheetName val="Analisa_Upah_&amp;_Bahan_Plum12"/>
      <sheetName val="Unit_Rate12"/>
      <sheetName val="F_3-812"/>
      <sheetName val="Harsat_Upah12"/>
      <sheetName val="Harsat_Pekerjaan12"/>
      <sheetName val="Agregat_Halus_&amp;_Kasar12"/>
      <sheetName val="Analisa___Upah12"/>
      <sheetName val="GD_1412"/>
      <sheetName val="Bill_2_4_24"/>
      <sheetName val="harga_bahan12"/>
      <sheetName val="harga_upah12"/>
      <sheetName val="ANALISA_PEK_UMUM11"/>
      <sheetName val="data_Masjid_Ksrn12"/>
      <sheetName val="RAB_Interior12"/>
      <sheetName val="Daft_Kuantitas11"/>
      <sheetName val="ANALISA_ALAT_BERAT11"/>
      <sheetName val="Sat_Bahan12"/>
      <sheetName val="Sat_Alat12"/>
      <sheetName val="Sat_Upah12"/>
      <sheetName val="HB_11"/>
      <sheetName val="Data_Ktr_Bupati_Tapsel11"/>
      <sheetName val="Anl_Sipil11"/>
      <sheetName val="Als_Struk12"/>
      <sheetName val="Analisa_SNI12"/>
      <sheetName val="BQ_11"/>
      <sheetName val="Bill_2_4_25"/>
      <sheetName val="Daftar_Harga12"/>
      <sheetName val="Daftar_Upah12"/>
      <sheetName val="ANALISA_GRS_TENGAH12"/>
      <sheetName val="PRD_01-712"/>
      <sheetName val="PRD_01-812"/>
      <sheetName val="PRD_01-1112"/>
      <sheetName val="PRD_01-1012"/>
      <sheetName val="_Harsat_Baru12"/>
      <sheetName val="Rab_Struktur12"/>
      <sheetName val="perhitungan_indeks12"/>
      <sheetName val="Bangunan_Utama12"/>
      <sheetName val="Analisa_Gabungan11"/>
      <sheetName val="Urai__Resap_pengikat11"/>
      <sheetName val="Economic_Assumptions11"/>
      <sheetName val="rab-str_Adm12"/>
      <sheetName val="Harga_Satuan11"/>
      <sheetName val="TE_TS_FA_LAN_MATV11"/>
      <sheetName val="Rekap_Anal11"/>
      <sheetName val="RPP01_611"/>
      <sheetName val="610_07A11"/>
      <sheetName val="Perhitungan_Besi11"/>
      <sheetName val="Bill_of_Qty11"/>
      <sheetName val="Bill_rekap11"/>
      <sheetName val="Analisa_HSP11"/>
      <sheetName val="Upah_dan_Bahan11"/>
      <sheetName val="Perhit_Alat11"/>
      <sheetName val="Pipa_20011"/>
      <sheetName val="Analisa_211"/>
      <sheetName val="Harga_Dasar7"/>
      <sheetName val="HARDAS_PERKIM_211"/>
      <sheetName val="B_as11"/>
      <sheetName val="penawaran_baja11"/>
      <sheetName val="Pos_4-111"/>
      <sheetName val="D_BOARD11"/>
      <sheetName val="progres_sub_unv11"/>
      <sheetName val="Sis_Hidrol11"/>
      <sheetName val="Brk_Dwn_Sipil11"/>
      <sheetName val="Pipa_10_mm11"/>
      <sheetName val="Pipa_8_mm11"/>
      <sheetName val="Pipa_Fiber11"/>
      <sheetName val="Pipa_PE11"/>
      <sheetName val="Rekap_Tot11"/>
      <sheetName val="UPAH_BAHAN_ARST11"/>
      <sheetName val="met_bab311"/>
      <sheetName val="anal_bab811"/>
      <sheetName val="ANS_STR11"/>
      <sheetName val="HARGA_BAHAN_UPAH11"/>
      <sheetName val="Analisa_Harga_Satuan11"/>
      <sheetName val="Hit_Vol_Str_Jambi11"/>
      <sheetName val="Analisa_Quarry11"/>
      <sheetName val="REKAP_ANALISA_SESUAI_PU11"/>
      <sheetName val="ANALISA_STRUKTUR_11"/>
      <sheetName val="REKAP_ANALISA_TO_PRINT11"/>
      <sheetName val="TP_ALAT11"/>
      <sheetName val="Fill_this_out_first___11"/>
      <sheetName val="Harga_Satuan_(T_P_)11"/>
      <sheetName val="Analisa_HSP_(T_P_)11"/>
      <sheetName val="An_Struktur10"/>
      <sheetName val="Unit_Rate_(2)10"/>
      <sheetName val="REKAP_A_BESAR11"/>
      <sheetName val="R_A_B11"/>
      <sheetName val="II_1_STR_GED_A11"/>
      <sheetName val="Rekap_Direct_Cost11"/>
      <sheetName val="Analisa_02111"/>
      <sheetName val="Alat_&amp;_Bahan11"/>
      <sheetName val="Ans_Kom_Precast11"/>
      <sheetName val="BILL_112"/>
      <sheetName val="_R_A_B11"/>
      <sheetName val="BILL_OF_QUANTITY11"/>
      <sheetName val="COST_TOGO11"/>
      <sheetName val="Mat_Elk10"/>
      <sheetName val="Mat_Mek10"/>
      <sheetName val="AHS_Isolasi10"/>
      <sheetName val="RAB_ME10"/>
      <sheetName val="sheet_210"/>
      <sheetName val="daf_harga_(reil)11"/>
      <sheetName val="_Biaya_alat_jam_(reil)11"/>
      <sheetName val="_Biaya_alat_jam11"/>
      <sheetName val="Hrg_Bhn_(2)11"/>
      <sheetName val="Analisa_STR11"/>
      <sheetName val="Sec_I_ML9"/>
      <sheetName val="ANALISA_SM11"/>
      <sheetName val="DCF_SD_JUNI_0411"/>
      <sheetName val="Bor_Pile11"/>
      <sheetName val="H_SAT11"/>
      <sheetName val="Ana_PasBatu_7_49"/>
      <sheetName val="Based_KV,_palembang_&amp;_KJI11"/>
      <sheetName val="An_H_Sat_Pek_Ut9"/>
      <sheetName val="Accept__Letter9"/>
      <sheetName val="BINA_GRAFINDO9"/>
      <sheetName val="BINA_MITRA_9"/>
      <sheetName val="DAOUD_MATULA9"/>
      <sheetName val="MAHRUM_NISA9"/>
      <sheetName val="RUDI_SAIFIN9"/>
      <sheetName val="DIV_111"/>
      <sheetName val="Calcu_0211"/>
      <sheetName val="01A-_RAB9"/>
      <sheetName val="2__MVAC_R19"/>
      <sheetName val="Ana__PU9"/>
      <sheetName val="Master_1_09"/>
      <sheetName val="Owning_cost_Alat9"/>
      <sheetName val="H_Sat_Jembatan11"/>
      <sheetName val="A_1_Persiapan_non_std9"/>
      <sheetName val="ANALISA_SNI'07(ubh_bgsting)9"/>
      <sheetName val="o_rekap#49"/>
      <sheetName val="dongia_(2)9"/>
      <sheetName val="DON_GIA9"/>
      <sheetName val="THPDMoi__(2)9"/>
      <sheetName val="CHITIET_VL-NC9"/>
      <sheetName val="CHITIET_VL-NC-TT_-1p9"/>
      <sheetName val="TH_XL9"/>
      <sheetName val="CHITIET_VL-NC-TT-3p9"/>
      <sheetName val="t-h_HA_THE9"/>
      <sheetName val="TONGKE3p_9"/>
      <sheetName val="Rekap__ME9"/>
      <sheetName val="Input_Data9"/>
      <sheetName val="Sat__Pek_9"/>
      <sheetName val="RAB_AR&amp;STR9"/>
      <sheetName val="Str_BT9"/>
      <sheetName val="Perm__Test9"/>
      <sheetName val="DEPRE_059"/>
      <sheetName val="River_Protect9"/>
      <sheetName val="tabel_berat9"/>
      <sheetName val="Grading_Tahap_19"/>
      <sheetName val="SUMBER_DAYA9"/>
      <sheetName val="STR_PODIUM9"/>
      <sheetName val="STR_PODIUM_(2)9"/>
      <sheetName val="REKAP_STR9"/>
      <sheetName val="REKAP_ME_CSPL9"/>
      <sheetName val="BT_KALI9"/>
      <sheetName val="H_Satuan16"/>
      <sheetName val="Jam_Alat15"/>
      <sheetName val="Vol_Lining15"/>
      <sheetName val="Vol_K_22515"/>
      <sheetName val="B_T14"/>
      <sheetName val="Bill_5_Summary14"/>
      <sheetName val="Hrg_Bhn13"/>
      <sheetName val="RAB_Arsitek14"/>
      <sheetName val="FORM_X_COST14"/>
      <sheetName val="D_BOARD_LAMA14"/>
      <sheetName val="Analisa_&amp;_Upah14"/>
      <sheetName val="BQ_ME14"/>
      <sheetName val="Daf_13"/>
      <sheetName val="struktur_tdk_dipakai14"/>
      <sheetName val="Upah_&amp;_Bahan14"/>
      <sheetName val="Bill_4_Summary14"/>
      <sheetName val="Bill_2_Summary14"/>
      <sheetName val="HARGA_MATERIAL14"/>
      <sheetName val="D_1_714"/>
      <sheetName val="D_2_314"/>
      <sheetName val="3_Mob13"/>
      <sheetName val="Daf_Harga14"/>
      <sheetName val="An__Harga14"/>
      <sheetName val="Cash_Flow_bulanan14"/>
      <sheetName val="Cover_Daf-214"/>
      <sheetName val="HARGA_ALAT14"/>
      <sheetName val="HARSAT_BAHAN14"/>
      <sheetName val="Bill_3_Summary14"/>
      <sheetName val="Analisa_Harga14"/>
      <sheetName val="D_1_514"/>
      <sheetName val="D_2_214"/>
      <sheetName val="Analisa_Upah_&amp;_Bahan_Plum14"/>
      <sheetName val="Unit_Rate14"/>
      <sheetName val="F_3-814"/>
      <sheetName val="Harsat_Upah14"/>
      <sheetName val="Harsat_Pekerjaan14"/>
      <sheetName val="Agregat_Halus_&amp;_Kasar14"/>
      <sheetName val="Analisa___Upah14"/>
      <sheetName val="GD_1414"/>
      <sheetName val="Bill_2_4_28"/>
      <sheetName val="harga_bahan14"/>
      <sheetName val="harga_upah14"/>
      <sheetName val="ANALISA_PEK_UMUM13"/>
      <sheetName val="data_Masjid_Ksrn14"/>
      <sheetName val="RAB_Interior14"/>
      <sheetName val="Daft_Kuantitas13"/>
      <sheetName val="ANALISA_ALAT_BERAT13"/>
      <sheetName val="Sat_Bahan14"/>
      <sheetName val="Sat_Alat14"/>
      <sheetName val="Sat_Upah14"/>
      <sheetName val="HB_13"/>
      <sheetName val="Data_Ktr_Bupati_Tapsel13"/>
      <sheetName val="Anl_Sipil13"/>
      <sheetName val="Als_Struk14"/>
      <sheetName val="Analisa_SNI14"/>
      <sheetName val="BQ_13"/>
      <sheetName val="Bill_2_4_29"/>
      <sheetName val="Daftar_Harga14"/>
      <sheetName val="Daftar_Upah14"/>
      <sheetName val="ANALISA_GRS_TENGAH14"/>
      <sheetName val="PRD_01-714"/>
      <sheetName val="PRD_01-814"/>
      <sheetName val="PRD_01-1114"/>
      <sheetName val="PRD_01-1014"/>
      <sheetName val="_Harsat_Baru14"/>
      <sheetName val="Rab_Struktur14"/>
      <sheetName val="perhitungan_indeks14"/>
      <sheetName val="Bangunan_Utama14"/>
      <sheetName val="Analisa_Gabungan13"/>
      <sheetName val="Urai__Resap_pengikat13"/>
      <sheetName val="Economic_Assumptions13"/>
      <sheetName val="rab-str_Adm14"/>
      <sheetName val="Harga_Satuan13"/>
      <sheetName val="TE_TS_FA_LAN_MATV13"/>
      <sheetName val="Rekap_Anal13"/>
      <sheetName val="RPP01_613"/>
      <sheetName val="610_07A13"/>
      <sheetName val="Perhitungan_Besi13"/>
      <sheetName val="Bill_of_Qty13"/>
      <sheetName val="Bill_rekap13"/>
      <sheetName val="Analisa_HSP13"/>
      <sheetName val="Upah_dan_Bahan13"/>
      <sheetName val="Perhit_Alat13"/>
      <sheetName val="Pipa_20013"/>
      <sheetName val="Analisa_213"/>
      <sheetName val="Harga_Dasar9"/>
      <sheetName val="HARDAS_PERKIM_213"/>
      <sheetName val="B_as13"/>
      <sheetName val="penawaran_baja13"/>
      <sheetName val="Pos_4-113"/>
      <sheetName val="D_BOARD13"/>
      <sheetName val="progres_sub_unv13"/>
      <sheetName val="Sis_Hidrol13"/>
      <sheetName val="Brk_Dwn_Sipil13"/>
      <sheetName val="Pipa_10_mm13"/>
      <sheetName val="Pipa_8_mm13"/>
      <sheetName val="Pipa_Fiber13"/>
      <sheetName val="Pipa_PE13"/>
      <sheetName val="Rekap_Tot13"/>
      <sheetName val="UPAH_BAHAN_ARST13"/>
      <sheetName val="met_bab313"/>
      <sheetName val="anal_bab813"/>
      <sheetName val="ANS_STR13"/>
      <sheetName val="HARGA_BAHAN_UPAH13"/>
      <sheetName val="Analisa_Harga_Satuan13"/>
      <sheetName val="Hit_Vol_Str_Jambi13"/>
      <sheetName val="Analisa_Quarry13"/>
      <sheetName val="REKAP_ANALISA_SESUAI_PU13"/>
      <sheetName val="ANALISA_STRUKTUR_13"/>
      <sheetName val="REKAP_ANALISA_TO_PRINT13"/>
      <sheetName val="TP_ALAT13"/>
      <sheetName val="Fill_this_out_first___13"/>
      <sheetName val="Harga_Satuan_(T_P_)13"/>
      <sheetName val="Analisa_HSP_(T_P_)13"/>
      <sheetName val="An_Struktur12"/>
      <sheetName val="Unit_Rate_(2)12"/>
      <sheetName val="REKAP_A_BESAR13"/>
      <sheetName val="R_A_B13"/>
      <sheetName val="II_1_STR_GED_A13"/>
      <sheetName val="Rekap_Direct_Cost13"/>
      <sheetName val="Analisa_02113"/>
      <sheetName val="Alat_&amp;_Bahan13"/>
      <sheetName val="Ans_Kom_Precast13"/>
      <sheetName val="BILL_114"/>
      <sheetName val="_R_A_B13"/>
      <sheetName val="BILL_OF_QUANTITY13"/>
      <sheetName val="COST_TOGO13"/>
      <sheetName val="Mat_Elk12"/>
      <sheetName val="Mat_Mek12"/>
      <sheetName val="AHS_Isolasi12"/>
      <sheetName val="RAB_ME12"/>
      <sheetName val="sheet_212"/>
      <sheetName val="daf_harga_(reil)13"/>
      <sheetName val="_Biaya_alat_jam_(reil)13"/>
      <sheetName val="_Biaya_alat_jam13"/>
      <sheetName val="Hrg_Bhn_(2)13"/>
      <sheetName val="Analisa_STR13"/>
      <sheetName val="Sec_I_ML11"/>
      <sheetName val="ANALISA_SM13"/>
      <sheetName val="DCF_SD_JUNI_0413"/>
      <sheetName val="Bor_Pile13"/>
      <sheetName val="H_SAT13"/>
      <sheetName val="Ana_PasBatu_7_411"/>
      <sheetName val="Based_KV,_palembang_&amp;_KJI13"/>
      <sheetName val="An_H_Sat_Pek_Ut11"/>
      <sheetName val="Accept__Letter11"/>
      <sheetName val="BINA_GRAFINDO11"/>
      <sheetName val="BINA_MITRA_11"/>
      <sheetName val="DAOUD_MATULA11"/>
      <sheetName val="MAHRUM_NISA11"/>
      <sheetName val="RUDI_SAIFIN11"/>
      <sheetName val="DIV_113"/>
      <sheetName val="Calcu_0213"/>
      <sheetName val="01A-_RAB11"/>
      <sheetName val="2__MVAC_R111"/>
      <sheetName val="Ana__PU11"/>
      <sheetName val="Master_1_011"/>
      <sheetName val="Owning_cost_Alat11"/>
      <sheetName val="H_Sat_Jembatan13"/>
      <sheetName val="A_1_Persiapan_non_std11"/>
      <sheetName val="ANALISA_SNI'07(ubh_bgsting)11"/>
      <sheetName val="o_rekap#411"/>
      <sheetName val="dongia_(2)11"/>
      <sheetName val="DON_GIA11"/>
      <sheetName val="THPDMoi__(2)11"/>
      <sheetName val="CHITIET_VL-NC11"/>
      <sheetName val="CHITIET_VL-NC-TT_-1p11"/>
      <sheetName val="TH_XL11"/>
      <sheetName val="CHITIET_VL-NC-TT-3p11"/>
      <sheetName val="t-h_HA_THE11"/>
      <sheetName val="TONGKE3p_11"/>
      <sheetName val="Rekap__ME11"/>
      <sheetName val="Input_Data11"/>
      <sheetName val="Sat__Pek_11"/>
      <sheetName val="RAB_AR&amp;STR11"/>
      <sheetName val="Str_BT11"/>
      <sheetName val="Perm__Test11"/>
      <sheetName val="DEPRE_0511"/>
      <sheetName val="River_Protect11"/>
      <sheetName val="tabel_berat11"/>
      <sheetName val="Grading_Tahap_111"/>
      <sheetName val="SUMBER_DAYA11"/>
      <sheetName val="STR_PODIUM11"/>
      <sheetName val="STR_PODIUM_(2)11"/>
      <sheetName val="REKAP_STR11"/>
      <sheetName val="REKAP_ME_CSPL11"/>
      <sheetName val="BT_KALI11"/>
      <sheetName val="Rekap_Bill5"/>
      <sheetName val="IDLE_ALAT5"/>
      <sheetName val="Isolasi_Luar_Dalam5"/>
      <sheetName val="Isolasi_Luar5"/>
      <sheetName val="EARTH_WORKS"/>
      <sheetName val="SP10"/>
      <sheetName val="An_Biaya_Kons_Pek_Kayu_&amp;_Atap"/>
      <sheetName val="MOBIL barantang"/>
      <sheetName val="부재치수입력"/>
      <sheetName val="anls space frame"/>
      <sheetName val="Worksheet-03"/>
      <sheetName val="anl_sni"/>
      <sheetName val="C_10"/>
      <sheetName val="C_12"/>
      <sheetName val="C_14"/>
      <sheetName val="C_16"/>
      <sheetName val="C_19"/>
      <sheetName val="C_21"/>
      <sheetName val="C_23"/>
      <sheetName val="C_25"/>
      <sheetName val="C_7"/>
      <sheetName val="C_9"/>
      <sheetName val="vol hari (2)"/>
      <sheetName val="U"/>
      <sheetName val="ANALISA-HST"/>
      <sheetName val="Progres Rasio LR"/>
      <sheetName val="Harsat Alat"/>
      <sheetName val="Analisa Harsat"/>
      <sheetName val="Analisa Harsat CCO Intern"/>
      <sheetName val="AnHarSat Real Saat Ini"/>
      <sheetName val="AnHarSat Real Sd Saat Lalu"/>
      <sheetName val="K5"/>
      <sheetName val="Pemakaian Bahan"/>
      <sheetName val="Pengadaan Bahan"/>
      <sheetName val="Volume Intern"/>
      <sheetName val="Progress Ekstern"/>
      <sheetName val="Laporan Harian"/>
      <sheetName val="Hrn I"/>
      <sheetName val="Hrn II"/>
      <sheetName val="Hrn III"/>
      <sheetName val="BA Pemeriksaan"/>
      <sheetName val="Harsat SubKon"/>
      <sheetName val="Schedule UBA"/>
      <sheetName val="Rekap K5"/>
      <sheetName val="R. RapatCCO"/>
      <sheetName val="Biaya LONSTAD"/>
      <sheetName val="Laporan Mingguan"/>
      <sheetName val="Rekap MC"/>
      <sheetName val="BA Evaluasi"/>
      <sheetName val="BA Fisik"/>
      <sheetName val="Evaluasi CCO"/>
      <sheetName val="Hsl Evaluasi"/>
      <sheetName val="Lap Pek 2"/>
      <sheetName val="Lap Pek 1"/>
      <sheetName val="Penilaian Hasil FHO"/>
      <sheetName val="Penilaian Hasil PHO"/>
      <sheetName val="Penyampaian Evaluasi"/>
      <sheetName val="Permhnan CCO1"/>
      <sheetName val="Permhnan CCO2"/>
      <sheetName val="Permhnan FHO"/>
      <sheetName val="Permhnan PHO"/>
      <sheetName val="Persetujuan CCO1"/>
      <sheetName val="Persetujuan CCO2"/>
      <sheetName val="Volume Mingguan"/>
      <sheetName val="Laporan Bulanan"/>
      <sheetName val="Schedule Intern"/>
      <sheetName val="Rekap Sisa Bahan"/>
      <sheetName val="EARNED VALUE"/>
      <sheetName val="Permhnan UM"/>
      <sheetName val="Und. RptFHO"/>
      <sheetName val="Und. RptPHO"/>
      <sheetName val="DATA UMUM (2)"/>
      <sheetName val="Cost Control"/>
      <sheetName val="Schedule Ekstern"/>
      <sheetName val="Harga Sat."/>
      <sheetName val="ahs_bhn"/>
      <sheetName val="dft~alt"/>
      <sheetName val="dtkont"/>
      <sheetName val="jdw"/>
      <sheetName val="jdw~bhn"/>
      <sheetName val="jdw~tng_alt"/>
      <sheetName val="jdwmob"/>
      <sheetName val="met"/>
      <sheetName val="btpecah"/>
      <sheetName val="urut~keg"/>
      <sheetName val="GIAVLIEU"/>
      <sheetName val="BQ CIVIL"/>
      <sheetName val="BQ ELECT"/>
      <sheetName val="BQ INSTRUMENT"/>
      <sheetName val="BQ MECH"/>
      <sheetName val="BQ PIPELINE"/>
      <sheetName val="PROD 15-11"/>
      <sheetName val="PROD 15-10"/>
      <sheetName val="Material + upah"/>
      <sheetName val="PROD 15-7"/>
      <sheetName val="見積根拠"/>
      <sheetName val="性能向上"/>
      <sheetName val="最終翼"/>
      <sheetName val="PROGBLN"/>
      <sheetName val="depan"/>
      <sheetName val="TENGAH"/>
      <sheetName val="C-OFF"/>
      <sheetName val="B - Norelec"/>
      <sheetName val="II.RAB-STRUKTUR"/>
      <sheetName val="DAFTAR ANALYSA"/>
      <sheetName val="E_001"/>
      <sheetName val="E_031"/>
      <sheetName val="SEWA_ALAT"/>
      <sheetName val="K_024A"/>
      <sheetName val="K_110"/>
      <sheetName val="K_224"/>
      <sheetName val="K_310"/>
      <sheetName val="K_320"/>
      <sheetName val="K_410"/>
      <sheetName val="K_420"/>
      <sheetName val="K_511"/>
      <sheetName val="K_513"/>
      <sheetName val="K_516A"/>
      <sheetName val="K_523"/>
      <sheetName val="K_615"/>
      <sheetName val="K_618"/>
      <sheetName val="K_642A"/>
      <sheetName val="K_642"/>
      <sheetName val="K_642 4 cm K.026"/>
      <sheetName val="K_710"/>
      <sheetName val="K_715"/>
      <sheetName val="K_723"/>
      <sheetName val="K_725"/>
      <sheetName val="K_810"/>
      <sheetName val="K_815"/>
      <sheetName val="E_040"/>
      <sheetName val="E_080"/>
      <sheetName val="E_081"/>
      <sheetName val="E_153"/>
      <sheetName val="E_211"/>
      <sheetName val="E_301"/>
      <sheetName val="E_311"/>
      <sheetName val="K_726"/>
      <sheetName val="K_640"/>
      <sheetName val="K_035"/>
      <sheetName val="K_727"/>
      <sheetName val="K_111"/>
      <sheetName val="E_157"/>
      <sheetName val="E_087"/>
      <sheetName val="E_084"/>
      <sheetName val="E_155"/>
      <sheetName val="E_089"/>
      <sheetName val="K_636"/>
      <sheetName val="K_636A"/>
      <sheetName val="K_639A"/>
      <sheetName val="K_639A REV 2005"/>
      <sheetName val="K_641 4 cm K.040"/>
      <sheetName val="K_641"/>
      <sheetName val="K_641A"/>
      <sheetName val="MATERIALFINAL"/>
      <sheetName val="330000 CABANG VII"/>
      <sheetName val="bibit"/>
      <sheetName val="metode "/>
      <sheetName val="6-Besi Tulang"/>
      <sheetName val="7-Beton"/>
      <sheetName val="2-Pembongkaran"/>
      <sheetName val="Sal. U-Ditch"/>
      <sheetName val="Galian Biasa&amp;Keras"/>
      <sheetName val="4-Galian Drainase"/>
      <sheetName val="11-Kanstein"/>
      <sheetName val="10-Paving"/>
      <sheetName val="3-Pengukuran"/>
      <sheetName val="9-Limestone"/>
      <sheetName val="5-Urg Pasir"/>
      <sheetName val="HRG.S"/>
      <sheetName val="Analisa PDAM smd 2014"/>
      <sheetName val="ALT"/>
      <sheetName val="ANALISA STR _ ARS"/>
      <sheetName val="LPP"/>
      <sheetName val="Anext"/>
      <sheetName val="Rekap ALt 2"/>
      <sheetName val="DAFTAR 7"/>
      <sheetName val="DAFTAR_8"/>
      <sheetName val="Gmd3"/>
      <sheetName val="BA_CCO"/>
      <sheetName val="Daf_isi"/>
      <sheetName val="Harsat E"/>
      <sheetName val="AHS E"/>
      <sheetName val="AHS A"/>
      <sheetName val="clg fin"/>
      <sheetName val="PC, G.Slab"/>
      <sheetName val="timber frame"/>
      <sheetName val="Rif_Col"/>
      <sheetName val="Wall Qty"/>
      <sheetName val="Col"/>
      <sheetName val="Flr, Rf Bm"/>
      <sheetName val="wall fin"/>
      <sheetName val="A_ars"/>
      <sheetName val="L.3"/>
      <sheetName val="Analisa IC"/>
      <sheetName val="Analisa J"/>
      <sheetName val="Rekap Biaya Alat"/>
      <sheetName val="Ops Alat"/>
      <sheetName val="Sewa Alat"/>
      <sheetName val="REKAPI"/>
      <sheetName val="QlocSgl"/>
      <sheetName val="Submission Form"/>
      <sheetName val="4SM00369 &amp; 4SM00370 "/>
      <sheetName val="Template-WBS APP"/>
      <sheetName val="Nrc"/>
      <sheetName val="SKK"/>
      <sheetName val="Spnwr"/>
      <sheetName val="DK"/>
      <sheetName val="mbl"/>
      <sheetName val="U_PRICE"/>
      <sheetName val="CRF"/>
      <sheetName val="HRG_NO_PRINT"/>
      <sheetName val="K012"/>
      <sheetName val="K013"/>
      <sheetName val="K016"/>
      <sheetName val="K017"/>
      <sheetName val="K018"/>
      <sheetName val="K026"/>
      <sheetName val="K040"/>
      <sheetName val="K110"/>
      <sheetName val="K115"/>
      <sheetName val="K116"/>
      <sheetName val="K117"/>
      <sheetName val="K128"/>
      <sheetName val="K139"/>
      <sheetName val="K220"/>
      <sheetName val="K221"/>
      <sheetName val="K230"/>
      <sheetName val="K232"/>
      <sheetName val="K310"/>
      <sheetName val="K410"/>
      <sheetName val="K510"/>
      <sheetName val="K512"/>
      <sheetName val="K513"/>
      <sheetName val="K514"/>
      <sheetName val="K516"/>
      <sheetName val="K520"/>
      <sheetName val="K523"/>
      <sheetName val="K528"/>
      <sheetName val="K724"/>
      <sheetName val="K7312"/>
      <sheetName val="K810"/>
      <sheetName val="K815"/>
      <sheetName val="Supl_K"/>
      <sheetName val="NP-6"/>
      <sheetName val="NP-7"/>
      <sheetName val="NP-8"/>
      <sheetName val="Pembongkaran"/>
      <sheetName val="Pengukuran"/>
      <sheetName val="4-Analisa Quarry"/>
      <sheetName val="5-Ur-ALAT"/>
      <sheetName val="4-Basic Price-Upah"/>
      <sheetName val="Default"/>
      <sheetName val="MutasiBank"/>
      <sheetName val="공사내역"/>
      <sheetName val="door window"/>
      <sheetName val="Anal_uph"/>
      <sheetName val="Ahs_2"/>
      <sheetName val="Ahs_1"/>
      <sheetName val="telp"/>
      <sheetName val="stresing+lounch"/>
      <sheetName val="MPADC"/>
      <sheetName val="hrg sat1"/>
      <sheetName val="ANALISA SNI'13 "/>
      <sheetName val="1.beton bertulang"/>
      <sheetName val="RAB-NEGO"/>
      <sheetName val="KoefMixer"/>
      <sheetName val="KoefExc_Dump_Vibro"/>
      <sheetName val="Div. I"/>
      <sheetName val="Div. III"/>
      <sheetName val="Div. IV"/>
      <sheetName val="Div. V"/>
      <sheetName val="Div. VI"/>
      <sheetName val="Div. VII.a"/>
      <sheetName val="Div. VIII"/>
      <sheetName val="Div. II"/>
      <sheetName val="DAFTAR UPAH DAN BAHAN"/>
      <sheetName val="Alat2"/>
      <sheetName val="Anls."/>
      <sheetName val="Anls Hrg Sat"/>
      <sheetName val="K-9 Ok"/>
      <sheetName val="U &amp; B"/>
      <sheetName val="INPUT HARGA"/>
      <sheetName val="MEUBELAIR"/>
      <sheetName val="HARGA NEW"/>
      <sheetName val="Alat (1)"/>
      <sheetName val="AQ"/>
      <sheetName val="D-2"/>
      <sheetName val="D-4"/>
      <sheetName val="D-5"/>
      <sheetName val="D-6"/>
      <sheetName val="D7-2"/>
      <sheetName val="D-7"/>
      <sheetName val="D-8"/>
      <sheetName val="Plumbing &amp; Fire"/>
      <sheetName val="POS 1"/>
      <sheetName val="POS 2"/>
      <sheetName val="analisa rev"/>
      <sheetName val="Hrg Upah &amp; Bhn"/>
      <sheetName val="AGG, C"/>
      <sheetName val="analis standar"/>
      <sheetName val="analis_standar"/>
      <sheetName val="S_DAYA"/>
      <sheetName val="R.ALT"/>
      <sheetName val="3div-01"/>
      <sheetName val="BLPT-Rehab"/>
      <sheetName val="Re-bar"/>
      <sheetName val="WC"/>
      <sheetName val="LPA+LAPEN"/>
      <sheetName val="BAHAN MO PAKE"/>
      <sheetName val="Analisa_Survey"/>
      <sheetName val="hasil survey"/>
      <sheetName val="H Satuan"/>
      <sheetName val="B-4"/>
      <sheetName val="data ref nama Bank update"/>
      <sheetName val="Kebut. Alat"/>
      <sheetName val="Analisa Schedule"/>
      <sheetName val="112_885"/>
      <sheetName val="Anl__"/>
      <sheetName val="Analisa_DW1"/>
      <sheetName val="Sat_Bah_&amp;_Up1"/>
      <sheetName val="Biaya_UK_Prod"/>
      <sheetName val="20_1_1_Bahan_Bangun_&amp;_Konstruks"/>
      <sheetName val="22_Operasional_Kegiatan"/>
      <sheetName val="rab_usulan_cco"/>
      <sheetName val="usulan_cco2_ok"/>
      <sheetName val="uph_bhn"/>
      <sheetName val="hps-Tbg_sgu"/>
      <sheetName val="Rekap_Addendum1"/>
      <sheetName val="REKAP_PL_FF"/>
      <sheetName val="Time_Schedule"/>
      <sheetName val="SATPEK_PIPA"/>
      <sheetName val="Analisa_RAB"/>
      <sheetName val="Alat_B"/>
      <sheetName val="Bahan_B"/>
      <sheetName val="Upah_B"/>
      <sheetName val="BQ_RAB"/>
      <sheetName val="ANALISA_SNI'07rootsREV"/>
      <sheetName val="Analisa_BOW_07"/>
      <sheetName val="B_U_A"/>
      <sheetName val="Cable_Control"/>
      <sheetName val="Type_54"/>
      <sheetName val="Mako_SatBrimobda"/>
      <sheetName val="Type_130"/>
      <sheetName val="Eng_Hrs_(HO)"/>
      <sheetName val="chiet_tinh"/>
      <sheetName val="DASAR_BAHAN"/>
      <sheetName val="HG_SATUAN"/>
      <sheetName val="Besi_P5"/>
      <sheetName val="DAF_TUL"/>
      <sheetName val="HSD_ALAT"/>
      <sheetName val="HSD_BAHAN"/>
      <sheetName val="ANL_E"/>
      <sheetName val="ANL_K"/>
      <sheetName val="Analisa_Peralatan"/>
      <sheetName val="Biaya_alat"/>
      <sheetName val="1_Rekap_RAB"/>
      <sheetName val="Analisa_Harga_Satuan_baru"/>
      <sheetName val="Analisa_Galian_Tanah_Struktur"/>
      <sheetName val="BHN_Ars"/>
      <sheetName val="STD_A_OK"/>
      <sheetName val="NON_STD_A_OK"/>
      <sheetName val="STND_B"/>
      <sheetName val="NON_STD_ME"/>
      <sheetName val="NON_STD_B_"/>
      <sheetName val="STD_C"/>
      <sheetName val="BOQ_All_Dicipline"/>
      <sheetName val="BOQ_(detail_)"/>
      <sheetName val="SUM_BOQ"/>
      <sheetName val="Perkuatan_F_belanga"/>
      <sheetName val="Ktitas_&amp;_Harga"/>
      <sheetName val="Backup_K125_Mercu"/>
      <sheetName val="DATA_ISIAN"/>
      <sheetName val="Cat_A_Change_Control"/>
      <sheetName val="Analisa_IC"/>
      <sheetName val="Analisa_J"/>
      <sheetName val="Rekap_Biaya_Alat"/>
      <sheetName val="Ops_Alat"/>
      <sheetName val="AN_PEKJ"/>
      <sheetName val="HSD_(8)"/>
      <sheetName val="LAMP_PR"/>
      <sheetName val="GeoList"/>
      <sheetName val="Controls"/>
      <sheetName val="Project Information"/>
      <sheetName val="Offices"/>
      <sheetName val="Hrg Upah"/>
      <sheetName val="P0-21"/>
      <sheetName val="Anls BPJK"/>
      <sheetName val="DAF-ALAT-03"/>
      <sheetName val="Quarry-rangas"/>
      <sheetName val="概総括1"/>
      <sheetName val="BoQ SKHN DETAIL"/>
      <sheetName val="KMS-DIS5"/>
      <sheetName val="Currencies"/>
      <sheetName val="agregat"/>
      <sheetName val="tgp-02"/>
      <sheetName val="RAB STEEL "/>
      <sheetName val="Daftar Harga Baru"/>
      <sheetName val="REFTABLE"/>
      <sheetName val="304-06"/>
      <sheetName val="Biaya UK Konst"/>
      <sheetName val="Ketentuan"/>
      <sheetName val="Target Omzet (Konst)"/>
      <sheetName val="Pag_hal"/>
      <sheetName val="Statprod gab"/>
      <sheetName val="ISBL-CIV"/>
      <sheetName val="LR_LAIN2"/>
      <sheetName val="Tambahan Biaro"/>
      <sheetName val="Hrg-elemen"/>
      <sheetName val="Detail-Balok"/>
      <sheetName val="BSA"/>
      <sheetName val="Main menu"/>
      <sheetName val="배수내역"/>
      <sheetName val="Bond"/>
      <sheetName val="final abstract"/>
      <sheetName val="9618UH"/>
      <sheetName val="Control GALV "/>
      <sheetName val="BIIL ASLI"/>
      <sheetName val="Sar41bRecapGroupCustomerGroupBy"/>
      <sheetName val="Elemental Breakdown+20%"/>
      <sheetName val="3-DIV8"/>
      <sheetName val="Faktor Konversi"/>
      <sheetName val="Harga Sat Dasar"/>
      <sheetName val="Quary"/>
      <sheetName val="hit. alat"/>
      <sheetName val="milydpp"/>
      <sheetName val="DIVI7"/>
      <sheetName val="UPAH BAHAN "/>
      <sheetName val="ANLS-PJ"/>
      <sheetName val="TABEL"/>
      <sheetName val="DATA PAKET"/>
      <sheetName val="Harga_ME_1"/>
      <sheetName val="Rumah_Kls__11"/>
      <sheetName val="Bar_&amp;_Coffeshop1"/>
      <sheetName val="Club_House_Ka1"/>
      <sheetName val="Club_House_Ki1"/>
      <sheetName val="Club_House_Klm_Spa1"/>
      <sheetName val="Club_House_B__Tank1"/>
      <sheetName val="Club_House_Tgh1"/>
      <sheetName val="Griya_VVIP1"/>
      <sheetName val="Pool_Indor1"/>
      <sheetName val="Club_House_Klm_Anak1"/>
      <sheetName val="Club_House_Klm_Dewasa1"/>
      <sheetName val="Rumah_Kls__21"/>
      <sheetName val="Rumah_Kls_31"/>
      <sheetName val="Konstruksi_Lahan_&amp;_Infrastrk1"/>
      <sheetName val="Pool_Outdoor1"/>
      <sheetName val="Club_House_Pek__Luar1"/>
      <sheetName val="Club_House_Pendopo1"/>
      <sheetName val="Club_House_R__Pompa1"/>
      <sheetName val="Pos_Jaga1"/>
      <sheetName val="TK_&amp;_TPQ1"/>
      <sheetName val="Club_House_Utilitas1"/>
      <sheetName val="D___W_sizes2"/>
      <sheetName val="Rumah_Kls__12"/>
      <sheetName val="Bar_&amp;_Coffeshop2"/>
      <sheetName val="Club_House_Ka2"/>
      <sheetName val="Club_House_Ki2"/>
      <sheetName val="Club_House_Klm_Spa2"/>
      <sheetName val="Club_House_B__Tank2"/>
      <sheetName val="Club_House_Tgh2"/>
      <sheetName val="Griya_VVIP2"/>
      <sheetName val="Pool_Indor2"/>
      <sheetName val="Club_House_Klm_Anak2"/>
      <sheetName val="Club_House_Klm_Dewasa2"/>
      <sheetName val="Rumah_Kls__22"/>
      <sheetName val="Rumah_Kls_32"/>
      <sheetName val="Konstruksi_Lahan_&amp;_Infrastrk2"/>
      <sheetName val="Pool_Outdoor2"/>
      <sheetName val="Club_House_Pek__Luar2"/>
      <sheetName val="Club_House_Pendopo2"/>
      <sheetName val="Club_House_R__Pompa2"/>
      <sheetName val="Pos_Jaga2"/>
      <sheetName val="TK_&amp;_TPQ2"/>
      <sheetName val="Club_House_Utilitas2"/>
      <sheetName val="analisa_K2"/>
      <sheetName val="Harga_ME_2"/>
      <sheetName val="HS Track"/>
      <sheetName val="8.bahan dan upah"/>
      <sheetName val="Analisa-H"/>
      <sheetName val="SATUAN_upah_bahan"/>
      <sheetName val="bar (4)"/>
      <sheetName val="bar"/>
      <sheetName val="Pintu-Jend_"/>
      <sheetName val="Bahan_&amp;_Upah_(2017)"/>
      <sheetName val="7a__Compar_Asphalt_(Machine)"/>
      <sheetName val="COV"/>
      <sheetName val="2-BOQ"/>
      <sheetName val="upah_bahan1"/>
      <sheetName val="analis_alat"/>
      <sheetName val="Rekap Analisa1"/>
      <sheetName val="Rab ACC"/>
      <sheetName val="AnPipa &amp; Acc"/>
      <sheetName val="SALURAN"/>
      <sheetName val="PASAR+ TERMINAL"/>
      <sheetName val="STAF"/>
      <sheetName val="List Plant"/>
      <sheetName val="mob april"/>
      <sheetName val="Div6"/>
      <sheetName val="Div5"/>
      <sheetName val="Div8"/>
      <sheetName val="DIV7.1"/>
      <sheetName val="CONSUMABLE"/>
      <sheetName val="RAB "/>
      <sheetName val="HARGA SATUAN BAHAN"/>
      <sheetName val="BAHAN BANGUNAN"/>
      <sheetName val="DEV 4"/>
      <sheetName val="DEV 7(1)"/>
      <sheetName val="DEV 2"/>
      <sheetName val="DEV 8(2)"/>
      <sheetName val="DEV 8(1)"/>
      <sheetName val="upah-bahan"/>
      <sheetName val="10. UMR"/>
      <sheetName val="8. AN"/>
      <sheetName val="FORM 3A"/>
      <sheetName val="lamp. 12"/>
      <sheetName val="Reference"/>
      <sheetName val="HPSI-Portion"/>
      <sheetName val="NerSubsis"/>
      <sheetName val="AN. TAMPL"/>
      <sheetName val="Bahan _ Upah"/>
      <sheetName val="Sip-2"/>
      <sheetName val="Simp Palembayan - Pg Kasiak"/>
      <sheetName val="harga.bahan"/>
      <sheetName val="E.Adm"/>
      <sheetName val="Staff"/>
      <sheetName val="Tawar"/>
      <sheetName val="Lain2"/>
      <sheetName val="RKP RAB"/>
      <sheetName val="TNG-BHN"/>
      <sheetName val="SAT-ALAT"/>
      <sheetName val="Prosentase"/>
      <sheetName val="BoQ(APBN)"/>
      <sheetName val="box culvert"/>
      <sheetName val="harga barang"/>
      <sheetName val="BACKUP"/>
      <sheetName val="MUSHOLAH"/>
      <sheetName val="Tabel Besi"/>
      <sheetName val="Work Sheet - SSH Konstruksi"/>
      <sheetName val="Anl. Persiapan"/>
      <sheetName val="Anl. Tanah"/>
      <sheetName val="Anl. Pengecatan"/>
      <sheetName val="Anl. Pondasi"/>
      <sheetName val="Analisa Dinding"/>
      <sheetName val="Analisa Plesteran"/>
      <sheetName val="Anl. Kayu"/>
      <sheetName val="Anl. Atap"/>
      <sheetName val="Anl. Langit"/>
      <sheetName val="Anl. Sanitair"/>
      <sheetName val="Anl. Kunci + Kaca"/>
      <sheetName val="Anl. Beton"/>
      <sheetName val="Anl. Lantai + Dinding"/>
      <sheetName val="Anl. Besi + Aluminium"/>
      <sheetName val="Anl. Elektrikal"/>
      <sheetName val="sampah"/>
      <sheetName val="Data PJ"/>
      <sheetName val="L2 Arit"/>
      <sheetName val="Hargasatuan"/>
      <sheetName val="breakdown bq paket 9"/>
      <sheetName val="Prog. Mggu 1"/>
      <sheetName val="ADD II S Curve 123-126"/>
      <sheetName val="perkerasan"/>
      <sheetName val="HS-Upah"/>
      <sheetName val="Alat R"/>
      <sheetName val="OUTPUT"/>
      <sheetName val="DIV.4"/>
      <sheetName val="Lengkap SIPIL"/>
      <sheetName val="Rekap-Bdg"/>
      <sheetName val="c. Gal Aspal"/>
      <sheetName val="bhn_Non Lokal"/>
      <sheetName val="Daftar PERTEK SD"/>
      <sheetName val="Perh. Volume Rehab 2 RKB KM"/>
      <sheetName val="HRGA SATUAN UPAH-BAHAN"/>
      <sheetName val="Knntts &amp; Hrg"/>
      <sheetName val="8410_Kerb_"/>
      <sheetName val="B_V_14"/>
      <sheetName val="rab_lt_2_bo"/>
      <sheetName val="ME_UMY"/>
      <sheetName val="Rekap_DBAK"/>
      <sheetName val="HBahan&amp;Upah_"/>
      <sheetName val="HALAMAN_1-60"/>
      <sheetName val="BS final"/>
      <sheetName val="Ex_Rate"/>
      <sheetName val="Instructions"/>
      <sheetName val="I.4.1 (2)"/>
      <sheetName val="tunai ST"/>
      <sheetName val="kencana"/>
      <sheetName val="kibaroto"/>
      <sheetName val="APRIL_03"/>
      <sheetName val="CFIS_Audited_R3"/>
      <sheetName val="BARS"/>
      <sheetName val="LAIN LAIN"/>
      <sheetName val="BS"/>
      <sheetName val="CF"/>
      <sheetName val="SC "/>
      <sheetName val="BB"/>
      <sheetName val="By UPO"/>
      <sheetName val="Dom"/>
      <sheetName val="Gm"/>
      <sheetName val="BAHN DAN UPAH"/>
      <sheetName val="Rek-An"/>
      <sheetName val="LME"/>
      <sheetName val="REK09"/>
      <sheetName val="perkerasan rigid"/>
      <sheetName val="Harga a"/>
      <sheetName val="PEMBANTAIAN"/>
      <sheetName val="BAHAN~"/>
      <sheetName val="HargAlat-Upah"/>
      <sheetName val="DATUM"/>
      <sheetName val="AO-UMUM"/>
      <sheetName val="Har-sat-dasr"/>
      <sheetName val="AC-BC-balance"/>
      <sheetName val="AC-WC-balance"/>
      <sheetName val="Pas. Batu Mortar balance"/>
      <sheetName val="Bahu(L) bal"/>
      <sheetName val="UMUR ALAT"/>
      <sheetName val="FAKTOR MODAL CRF"/>
      <sheetName val="REKAP ANGGARAN"/>
      <sheetName val="inst.pemrintah"/>
      <sheetName val="Daf-Har-Pening"/>
      <sheetName val="Upah,Bahan.Alat"/>
      <sheetName val="anls by sewa"/>
      <sheetName val="Anl_K_012"/>
      <sheetName val="Anl_K_013"/>
      <sheetName val="Anl_K_016"/>
      <sheetName val="Anl_K_017"/>
      <sheetName val="Anl_K_018"/>
      <sheetName val="Anl_K_127"/>
      <sheetName val="Anl_K_128"/>
      <sheetName val="Anl_K_210"/>
      <sheetName val="Anl_K_224"/>
      <sheetName val="Anl_K_225"/>
      <sheetName val="Anl_K_310"/>
      <sheetName val="Anl_K_410"/>
      <sheetName val="Anl_K_420"/>
      <sheetName val="Anl_K_422"/>
      <sheetName val="Anl_K_424"/>
      <sheetName val="Anl_K_516"/>
      <sheetName val="Anl_K_516 _A"/>
      <sheetName val="Anl_K_523"/>
      <sheetName val="Anl_K_512"/>
      <sheetName val="Anl_K_513"/>
      <sheetName val="Anl_K_617"/>
      <sheetName val="Anl_K_618"/>
      <sheetName val="Anl_K_637"/>
      <sheetName val="Anl_K_710"/>
      <sheetName val="Anl_K_715"/>
      <sheetName val="Anl_K_715 A"/>
      <sheetName val="Anl_K_810"/>
      <sheetName val="Anl_K_855"/>
      <sheetName val="Memb_Deckplank"/>
      <sheetName val="Data Harga Bahan Quary ganti"/>
      <sheetName val="Pancang"/>
      <sheetName val="Memasang Lantai Kayu Jembatan"/>
      <sheetName val="Slytlaag"/>
      <sheetName val="uph bhn ganti"/>
      <sheetName val="supplier"/>
      <sheetName val="Hgr. dsr-Gub."/>
      <sheetName val="DIVI5"/>
      <sheetName val="DIVI8"/>
      <sheetName val="DIVI2"/>
      <sheetName val="BASC"/>
      <sheetName val="DIVI1"/>
      <sheetName val="M12"/>
      <sheetName val="Analisa Pek."/>
      <sheetName val="SPL"/>
      <sheetName val="analisabudget"/>
      <sheetName val="XL4Test5"/>
      <sheetName val="Daf_Upah_Bahan"/>
      <sheetName val="BAP"/>
      <sheetName val="DAFTAR BESI"/>
      <sheetName val="Posisi Biaya"/>
      <sheetName val="C_Flow"/>
      <sheetName val="HARGA DASAR ACCESORIES"/>
      <sheetName val="PERHITUNGAN LUMPSUM"/>
      <sheetName val="HARGA DASAR PIPA "/>
      <sheetName val="PASANG PIPA"/>
      <sheetName val="AI"/>
      <sheetName val="ARTAGDING"/>
      <sheetName val="ABRASI"/>
      <sheetName val="MK"/>
      <sheetName val="HSP SULUT"/>
      <sheetName val="Apr 06"/>
      <sheetName val="Aug 05"/>
      <sheetName val="Aug 06"/>
      <sheetName val="Dec 05"/>
      <sheetName val="Feb 06"/>
      <sheetName val="Jan 06"/>
      <sheetName val="Jul 05"/>
      <sheetName val="Jul 06"/>
      <sheetName val="Jun 06"/>
      <sheetName val="Mar 06"/>
      <sheetName val="May 06"/>
      <sheetName val="Nov 05"/>
      <sheetName val="Oct 05"/>
      <sheetName val="Oct 06"/>
      <sheetName val="Sep 05"/>
      <sheetName val="Sep 06"/>
      <sheetName val="Jamur Jelatang"/>
      <sheetName val="AnalisSIPIL"/>
      <sheetName val="Permhnan CCO"/>
      <sheetName val="Persetujuan CCO"/>
      <sheetName val="MATERIAL ANALISA"/>
      <sheetName val="Links"/>
      <sheetName val="_5"/>
      <sheetName val="AHS_Tipe_A_rev_KMS1"/>
      <sheetName val="AHS_Tipe_1_Dormitor_rev_KMS1"/>
      <sheetName val="SUM_ALL1"/>
      <sheetName val="WF_1"/>
      <sheetName val="ANL_2_11"/>
      <sheetName val="DIV_71"/>
      <sheetName val="DIV_32"/>
      <sheetName val="B_U_A1"/>
      <sheetName val="Cable_Control1"/>
      <sheetName val="Cat_A_Change_Control1"/>
      <sheetName val="hps-Tbg_sgu1"/>
      <sheetName val="Deep_Well1"/>
      <sheetName val="Pek_Luar1"/>
      <sheetName val="UPAH-BHN_(2)1"/>
      <sheetName val="20_1_1_Bahan_Bangun_&amp;_Konstruk1"/>
      <sheetName val="22_Operasional_Kegiatan1"/>
      <sheetName val="SD_(1)1"/>
      <sheetName val="material_1"/>
      <sheetName val="Finishing_Warehouse1"/>
      <sheetName val="DIV_33"/>
      <sheetName val="SD_(1)"/>
      <sheetName val="material_"/>
      <sheetName val="Finishing_Warehouse"/>
      <sheetName val="Anls-Um"/>
      <sheetName val="Perhitungan RAB"/>
      <sheetName val="B_U"/>
      <sheetName val="KH"/>
      <sheetName val="Analisa MOS"/>
      <sheetName val="ANALIS-ALAT"/>
      <sheetName val="AN-HSD"/>
      <sheetName val="AN-Agregat"/>
      <sheetName val="hargasatalat"/>
      <sheetName val="co_data"/>
      <sheetName val="4-01"/>
      <sheetName val="B7"/>
      <sheetName val="Analis_harga5"/>
      <sheetName val="DATA_BASE5"/>
      <sheetName val="R__Upah5"/>
      <sheetName val="R__Bahan5"/>
      <sheetName val="R__Alat5"/>
      <sheetName val="R__Subkont5"/>
      <sheetName val="Analisa_Mob__35"/>
      <sheetName val="Analisa_Mob_15"/>
      <sheetName val="Analisa_Alat5"/>
      <sheetName val="RAB_(A)_(2)5"/>
      <sheetName val="1_Cover5"/>
      <sheetName val="QSS_Building5"/>
      <sheetName val="Unit_Cost5"/>
      <sheetName val="Rekap_Vol5"/>
      <sheetName val="M_Pekerjaan5"/>
      <sheetName val="Anals_15"/>
      <sheetName val="MASTER_15"/>
      <sheetName val="Galian_15"/>
      <sheetName val="Peralatan_(2)5"/>
      <sheetName val="Daftar_Sewa5"/>
      <sheetName val="Analisa_(ok_punya)5"/>
      <sheetName val="REK_ADD5"/>
      <sheetName val="anal_SNI5"/>
      <sheetName val="Balok_L_25"/>
      <sheetName val="Spec_ME5"/>
      <sheetName val="pas_wm5"/>
      <sheetName val="Det_Str_BT5"/>
      <sheetName val="BERAT_TUL_5"/>
      <sheetName val="14_jalan&amp;saluran5"/>
      <sheetName val="BAHAN_(2)5"/>
      <sheetName val="Daft_Sewa_Alat5"/>
      <sheetName val="Upah_Bhn5"/>
      <sheetName val="Bantuan_Entry5"/>
      <sheetName val="dongia__2_5"/>
      <sheetName val="THPDMoi___2_5"/>
      <sheetName val="TONG_HOP_VL_NC5"/>
      <sheetName val="TH_VL__NC__DDHT_Thanhphuoc5"/>
      <sheetName val="t_h_HA_THE5"/>
      <sheetName val="CHITIET_VL_NC_TT__1p5"/>
      <sheetName val="TONG_HOP_VL_NC_TT5"/>
      <sheetName val="CHITIET_VL_NC5"/>
      <sheetName val="CHITIET_VL_NC_TT_3p5"/>
      <sheetName val="KPVC_BD_5"/>
      <sheetName val="B_Penunjang5"/>
      <sheetName val="S_roomToyota5"/>
      <sheetName val="SCHEDULE_5"/>
      <sheetName val="H__Dasar5"/>
      <sheetName val="BAR_SCREEN5"/>
      <sheetName val="Bill_25"/>
      <sheetName val="Bill_35"/>
      <sheetName val="Bill_45"/>
      <sheetName val="Bill_55"/>
      <sheetName val="Bill_65"/>
      <sheetName val="Bill_75"/>
      <sheetName val="rap_rinci5"/>
      <sheetName val="Analisa_Baku_STR_ARS5"/>
      <sheetName val="Analisa_ME_5"/>
      <sheetName val="hit_BKMM6"/>
      <sheetName val="SH_breakdown5"/>
      <sheetName val="RAB_-15"/>
      <sheetName val="POINT_SCHEDULE5"/>
      <sheetName val="Vendor_Quot_(Exchanger)3"/>
      <sheetName val="Balance_sheet5"/>
      <sheetName val="AHS_-_Riel5"/>
      <sheetName val="Rekap_M&amp;E_ADD1_R5"/>
      <sheetName val="H_SAT-PRK5"/>
      <sheetName val="FORM_BQ_TL_PRATU_4cct4"/>
      <sheetName val="610_045"/>
      <sheetName val="610_055"/>
      <sheetName val="610_065"/>
      <sheetName val="610_075"/>
      <sheetName val="610_085"/>
      <sheetName val="Sat_Pekerjaan5"/>
      <sheetName val="harga_ANALISA5"/>
      <sheetName val="ANALISA_GEDUNG5"/>
      <sheetName val="ANALISA_ME5"/>
      <sheetName val="Urugan_Pasir5"/>
      <sheetName val="4-Basic_Price5"/>
      <sheetName val="Buku_Besar_13"/>
      <sheetName val="RAB_OK!3"/>
      <sheetName val="Jln_akses3"/>
      <sheetName val="tubuh_jln_Cbg-Tjs3"/>
      <sheetName val="Rab_Sintel3"/>
      <sheetName val="DED_Bjr-Cjl3"/>
      <sheetName val="Lahan_+Tertib3"/>
      <sheetName val="Bahan+Upah_ALL3"/>
      <sheetName val="Analisa_(2)5"/>
      <sheetName val="Analisa_Precast_A33"/>
      <sheetName val="R_A_B_3"/>
      <sheetName val="HPP_X_Q'TY3"/>
      <sheetName val="Final_Summary3"/>
      <sheetName val="BREAKDOWN_23"/>
      <sheetName val="ANALISA_EL_DAN_ELC3"/>
      <sheetName val="TUNJUK_JASA3"/>
      <sheetName val="2__PEMBUKAAN3"/>
      <sheetName val="4_0_RESUM_KEWAJ_HARGA3"/>
      <sheetName val="Prog_Imbalan5"/>
      <sheetName val="2_1_1_1_MOBILISASI3"/>
      <sheetName val="2_1_1_PEK__PERSIAPAN3"/>
      <sheetName val="2_2_1_TANAH3"/>
      <sheetName val="4_1_1_BETON3"/>
      <sheetName val="4_2_1_BESI_&amp;_ALUMINIUM3"/>
      <sheetName val="4_4_1_DINDING_PASANGAN3"/>
      <sheetName val="4_4_2_PLESTERAN3"/>
      <sheetName val="4_4_3_PENUTUP_LANTAI_&amp;_DINDING3"/>
      <sheetName val="4_5_1_PLAFOND3"/>
      <sheetName val="4_5_2_ATAP3"/>
      <sheetName val="4_7_1_CAT3"/>
      <sheetName val="5_1_1_SANITASI_GEDUNG3"/>
      <sheetName val="meth_hsl_nego3"/>
      <sheetName val="GP_M_Tump3"/>
      <sheetName val="Daf__Upah_&amp;_Bah3"/>
      <sheetName val="HM_MEK_3"/>
      <sheetName val="DAF_ALAT3"/>
      <sheetName val="E_work3"/>
      <sheetName val="R_wall3"/>
      <sheetName val="REKAP_ME3"/>
      <sheetName val="Project_Sheet3"/>
      <sheetName val="FINAL_SUM3"/>
      <sheetName val="Pek__Tanah3"/>
      <sheetName val="Pek__Pondasi3"/>
      <sheetName val="Pek__Dinding3"/>
      <sheetName val="Pek__Plesteran3"/>
      <sheetName val="Pek__Kayu3"/>
      <sheetName val="Pek__Beton3"/>
      <sheetName val="Pek__Penutup_Atap3"/>
      <sheetName val="Pek__Langit-langit3"/>
      <sheetName val="Pek__Sanitasi3"/>
      <sheetName val="Pek__Besi_&amp;_Alumunium3"/>
      <sheetName val="Pek__Kunci_&amp;_Kaca3"/>
      <sheetName val="Pek__Penutup_Lantai_&amp;_dinding3"/>
      <sheetName val="Pek__Pengecatan3"/>
      <sheetName val="Pekerjaan_3"/>
      <sheetName val="MEApart_13"/>
      <sheetName val="MEApart_23"/>
      <sheetName val="S_UPAH3"/>
      <sheetName val="HIT-BALOK_3"/>
      <sheetName val="uraian_peralatan3"/>
      <sheetName val="XLS_Avg_Rev5"/>
      <sheetName val="REG_TOTAL5"/>
      <sheetName val="LDA_LTW5"/>
      <sheetName val="DIV_INC5"/>
      <sheetName val="DCF_35"/>
      <sheetName val="EQ__IRR5"/>
      <sheetName val="Debt_Return_Analy5"/>
      <sheetName val="Lt__1_(A)3"/>
      <sheetName val="Analisa_HS3"/>
      <sheetName val="RAB_VIDEO_WALL_KOE3"/>
      <sheetName val="RAB_PC3"/>
      <sheetName val="ANALISA_KOE3"/>
      <sheetName val="DATA_MENTAH3"/>
      <sheetName val="REKAP_KOE_MDC3"/>
      <sheetName val="AUTO_(2)3"/>
      <sheetName val="REKAP_KOE3"/>
      <sheetName val="RAB_DESIGN_KOE3"/>
      <sheetName val="RAB_persiapan3"/>
      <sheetName val="RAB_BUILD_KOE3"/>
      <sheetName val="KURVA_S3"/>
      <sheetName val="harga_akomodasi3"/>
      <sheetName val="AUTO_(3)3"/>
      <sheetName val="Simulasi_Margin_mdc3"/>
      <sheetName val="REKAP_MDC3"/>
      <sheetName val="RAB_BUILD_MDC3"/>
      <sheetName val="RAB_VIDEO_WALL_MDC3"/>
      <sheetName val="RAB_PC_MDC3"/>
      <sheetName val="RAB_DESIGN_MDC3"/>
      <sheetName val="Detail_Konstruksi3"/>
      <sheetName val="Prakiraan_RAP_Konst3"/>
      <sheetName val="AHS_Konstr_MDC3"/>
      <sheetName val="DHS_Konstr_MDC3"/>
      <sheetName val="ANALISA_MDC3"/>
      <sheetName val="KURVA_S_MDC3"/>
      <sheetName val="BARCHART_MDC_3"/>
      <sheetName val="AHS_MDC_(KANTOR)3"/>
      <sheetName val="DHS_MDC_(KANTOR)3"/>
      <sheetName val="Option_List3"/>
      <sheetName val="Sat_Das3"/>
      <sheetName val="Pay_Items3"/>
      <sheetName val="C_&amp;_G_RHS3"/>
      <sheetName val="13mm_E_P_3"/>
      <sheetName val="20mm(E_P)3"/>
      <sheetName val="20mm(StaircaseP_P)3"/>
      <sheetName val="13mm_P_P3"/>
      <sheetName val="A_Card3"/>
      <sheetName val="D_Kamar3"/>
      <sheetName val="_PE-F-42_MR_9_Manpower3"/>
      <sheetName val="Customize_Your_Purchase_Order3"/>
      <sheetName val="CAB_23"/>
      <sheetName val="Analisa_Struktur_Beton"/>
      <sheetName val="RASK_ALL"/>
      <sheetName val="BESI CANAL"/>
      <sheetName val="Valve"/>
      <sheetName val="SATUAN PEKERJAAN"/>
      <sheetName val="운반"/>
      <sheetName val="95D"/>
      <sheetName val="94D"/>
      <sheetName val="Harga_Satuan_MEP"/>
      <sheetName val="Pemindahan_Penduduk_"/>
      <sheetName val="ANLIS_"/>
      <sheetName val="Anal uph"/>
      <sheetName val="upah_borong"/>
      <sheetName val="satuan_pek"/>
      <sheetName val="PEF24_0I_mnpwr"/>
      <sheetName val="PEF25_0I_mnhr"/>
      <sheetName val="Table Ohm"/>
      <sheetName val="7.1(3)"/>
      <sheetName val="Tataudara"/>
      <sheetName val="Analisa CK"/>
      <sheetName val="pipa"/>
      <sheetName val="Control Panel"/>
      <sheetName val="9.1.3"/>
      <sheetName val="2009"/>
      <sheetName val="2010"/>
      <sheetName val="2011"/>
      <sheetName val="412src2"/>
      <sheetName val="412"/>
      <sheetName val="SELISIHKURSSOURCE"/>
      <sheetName val="SPK SDH TERBIT"/>
      <sheetName val="PARAMETRES"/>
      <sheetName val="ARPU-override"/>
      <sheetName val="Listes"/>
      <sheetName val="FINAL B03"/>
      <sheetName val="Synth.  zone &quot;E0&quot; 02"/>
      <sheetName val="lhp7"/>
      <sheetName val="9_1_3"/>
      <sheetName val="SPK_SDH_TERBIT"/>
      <sheetName val="9_1_31"/>
      <sheetName val="SPK_SDH_TERBIT1"/>
      <sheetName val="ANALISA_3"/>
      <sheetName val="9_1_32"/>
      <sheetName val="SPK_SDH_TERBIT2"/>
      <sheetName val="ANALISA_4"/>
      <sheetName val="9_1_33"/>
      <sheetName val="SPK_SDH_TERBIT3"/>
      <sheetName val="MEApart_14"/>
      <sheetName val="MEApart_24"/>
      <sheetName val="9_1_34"/>
      <sheetName val="IPAL_1_4"/>
      <sheetName val="PIPA_14"/>
      <sheetName val="Harga_S_Dasar_UNTUK_IDISI4"/>
      <sheetName val="BOQ_Mainroad_IIA4"/>
      <sheetName val="RUMUS_BTL4"/>
      <sheetName val="an__struktur4"/>
      <sheetName val="ANALISA_OKE4"/>
      <sheetName val="Alat_Berat4"/>
      <sheetName val="DAF_HRG4"/>
      <sheetName val="D3_4_44"/>
      <sheetName val="Income_Statement-May_20044"/>
      <sheetName val="SEWA_ALT4"/>
      <sheetName val="V___REKAP_TOTAL_-_MEP4"/>
      <sheetName val="REKAP_-_SITEPLAN4"/>
      <sheetName val="REKAP_UTILITAS4"/>
      <sheetName val="REKAP_GEDUNG4"/>
      <sheetName val="REKAP_-_POS_JAGA4"/>
      <sheetName val="RELOKASI_-_EXISTING4"/>
      <sheetName val="V___1_MEKANIKAL_-_SITEPLAN4"/>
      <sheetName val="V___2_ELEKTRIKAL_-_SITEPLAN4"/>
      <sheetName val="_V___1_MEKANIKAL_-_UTILITAS4"/>
      <sheetName val="_V___2_ELEKTRIKAL_-_UTILITAS_4"/>
      <sheetName val="V_1__MEKANIKAL_-_GDG4"/>
      <sheetName val="V_2_1__ELEKTRIKAL_GDG_4"/>
      <sheetName val="Analisa_Harga_Inst__Penerangan4"/>
      <sheetName val="BGT_074"/>
      <sheetName val="Daftar_Upah,Bhn,&amp;_alat4"/>
      <sheetName val="T-3_2_UP_Material4"/>
      <sheetName val="S_BAHAN4"/>
      <sheetName val="SPK_SDH_TERBIT4"/>
      <sheetName val="&lt;&lt; Bantuan &gt;&gt;"/>
      <sheetName val="Add_trans"/>
      <sheetName val="S_2"/>
      <sheetName val="S_1"/>
      <sheetName val="Pro_Base"/>
      <sheetName val="Add_rev"/>
      <sheetName val="Exist"/>
      <sheetName val="Tot"/>
      <sheetName val="Tranponder"/>
      <sheetName val="SE-C"/>
      <sheetName val="Lead"/>
      <sheetName val="Plafond"/>
      <sheetName val="Consolidated"/>
      <sheetName val="MasterSheet"/>
      <sheetName val="Pendahuluan"/>
      <sheetName val="trf-d-w"/>
      <sheetName val="trf d-i"/>
      <sheetName val="COM-HARDWARE"/>
      <sheetName val="cost set 92"/>
      <sheetName val="共機計算"/>
      <sheetName val="共機J"/>
      <sheetName val="upah-bahan satker_revisi"/>
      <sheetName val="Bill of Quantities"/>
      <sheetName val="Villa A"/>
      <sheetName val="Batu Alam"/>
      <sheetName val="Kaca"/>
      <sheetName val="Lantai"/>
      <sheetName val="beban"/>
      <sheetName val="KUMULATIP"/>
      <sheetName val="Sch1"/>
      <sheetName val="LOGRESUME"/>
      <sheetName val="Hdas"/>
      <sheetName val="Exchange"/>
      <sheetName val="hub"/>
      <sheetName val="2002"/>
      <sheetName val="예산작성기준(전기)"/>
      <sheetName val="master jaling"/>
      <sheetName val="Note subkon"/>
      <sheetName val="Recovered_Sheet1"/>
      <sheetName val="Labour"/>
      <sheetName val="lkalibrasi BENENAIN"/>
      <sheetName val="Harga Sat Das"/>
      <sheetName val="INF"/>
      <sheetName val="W-NAD"/>
      <sheetName val="Kontrol"/>
      <sheetName val="AnTes &amp; Cuci pipa"/>
      <sheetName val="urai"/>
      <sheetName val="DAFT_ALAT,UPAH &amp; MAT"/>
      <sheetName val="PEMBESIAN BALOK INDUK!"/>
      <sheetName val="ankoef Beton"/>
      <sheetName val="k-300"/>
      <sheetName val="EK"/>
      <sheetName val="calculation"/>
      <sheetName val="A-HSP"/>
      <sheetName val="BQMPALOC"/>
      <sheetName val="Kelas A"/>
      <sheetName val="Kelas C "/>
      <sheetName val="Pas"/>
      <sheetName val="prim"/>
      <sheetName val="Tulangan"/>
      <sheetName val="AHATAP"/>
      <sheetName val="DATA HARGA"/>
      <sheetName val="STEEL MATERIAL LIST"/>
      <sheetName val="RE"/>
      <sheetName val="Swimming Pool"/>
      <sheetName val="Harsat-2009"/>
      <sheetName val="BHN1"/>
      <sheetName val="Rekap BR.2f"/>
      <sheetName val="Rekap BR.2h"/>
      <sheetName val="AHS Arsi"/>
      <sheetName val="Supl.X"/>
      <sheetName val="daftar harga dan upah"/>
      <sheetName val="Data Tower"/>
      <sheetName val="SP17"/>
      <sheetName val="REKAP_ARSITEKTUR."/>
      <sheetName val="RAB.ADMINISTRASI PUSAT (1)"/>
      <sheetName val="SD"/>
      <sheetName val="S-Curve"/>
      <sheetName val="Rencana M-17"/>
      <sheetName val="daftar material"/>
      <sheetName val="ANEX1"/>
      <sheetName val="Data_1"/>
      <sheetName val="Data_3"/>
      <sheetName val="Daf Bahan"/>
      <sheetName val="p_luar"/>
      <sheetName val="RINC FIN T4  _3_"/>
      <sheetName val="RINC FIN T4  _2_"/>
      <sheetName val="fin SB"/>
      <sheetName val="FIN PARKIR"/>
      <sheetName val="RINC FIN T4 "/>
      <sheetName val="daffin"/>
      <sheetName val="JADWAL BAHAN"/>
      <sheetName val="MPU. 6-3(4).LastonAC"/>
      <sheetName val="Data Info"/>
      <sheetName val="GRAND RCPT"/>
      <sheetName val="Bang Ut BoQ"/>
      <sheetName val="LANDSCPE BoQ"/>
      <sheetName val="材労機単価"/>
      <sheetName val="Cost"/>
      <sheetName val="Basic Price - ALL"/>
      <sheetName val="D8(2)"/>
      <sheetName val="TERBIL prog 2017"/>
      <sheetName val="Berat Besi"/>
      <sheetName val="Bill No 6"/>
      <sheetName val="rab_analisa"/>
      <sheetName val="ANA-PEK"/>
      <sheetName val="ANALISA-K"/>
      <sheetName val="Print-Analis ini"/>
      <sheetName val="Agg Ksr&amp;Hls"/>
      <sheetName val="DAF-KUAN"/>
      <sheetName val="Kebut. Bahan"/>
      <sheetName val="Rekap RAP real"/>
      <sheetName val="SKh.1.7.16.1.(3)"/>
      <sheetName val="an.pemel.rutin"/>
      <sheetName val="an.mobilisasi"/>
      <sheetName val="an.dmpu"/>
      <sheetName val="daftar.kuantita"/>
      <sheetName val="metode.dmpu"/>
      <sheetName val="Form QP-08"/>
      <sheetName val="Form QP-01"/>
      <sheetName val="Form QP-03-Lama"/>
      <sheetName val="H. Alat"/>
      <sheetName val="Form QP-03"/>
      <sheetName val="H. Bahan"/>
      <sheetName val="precast bali-lombok"/>
      <sheetName val="berat  besi"/>
      <sheetName val="PLANT WORKS ANALIZE "/>
      <sheetName val="Form QP-13a"/>
      <sheetName val="DFT BHN"/>
      <sheetName val="format 1"/>
      <sheetName val="A11_south_well_list_030902"/>
      <sheetName val="GH Quantity"/>
      <sheetName val="Analisa Bor"/>
      <sheetName val="ocean voyage"/>
      <sheetName val="Kolom UT"/>
      <sheetName val="7.3(1)"/>
      <sheetName val="7.1.(5)"/>
      <sheetName val="hsatdas"/>
      <sheetName val="2.3 (3)"/>
      <sheetName val="6.1(1)(2)"/>
      <sheetName val="7. 9"/>
      <sheetName val="3.3 (1)"/>
      <sheetName val="3.2 (1)"/>
      <sheetName val="VOL.1"/>
      <sheetName val="rab_-_persiapan_&amp;_lantai-16"/>
      <sheetName val="Rekap_Prelim6"/>
      <sheetName val="Up_&amp;_bhn7"/>
      <sheetName val="_6"/>
      <sheetName val="Bill_of_Qty_MEP7"/>
      <sheetName val="Analisa_RAP6"/>
      <sheetName val="Data_Teknik4"/>
      <sheetName val="Rekap_RAP6"/>
      <sheetName val="Penyebaran_M6"/>
      <sheetName val="Anl_+6"/>
      <sheetName val="BQ_ARS2"/>
      <sheetName val="Analisa_Tend2"/>
      <sheetName val="BQ_&amp;_Harga2"/>
      <sheetName val="97_사업추정(WEKI)2"/>
      <sheetName val="Analisa_Upah___Bahan_Plum3"/>
      <sheetName val="ANALISA_JAN_082"/>
      <sheetName val="TONG_HOP_VL-NC4"/>
      <sheetName val="_7"/>
      <sheetName val="Analisa_DW2"/>
      <sheetName val="Rekap_Addendum2"/>
      <sheetName val="AN_ALAT2"/>
      <sheetName val="CF_Alat2"/>
      <sheetName val="analis_standar(20m)2"/>
      <sheetName val="ANAL_BETON2"/>
      <sheetName val="Eq__Mobilization2"/>
      <sheetName val="page_12"/>
      <sheetName val="DIVISI_I_502"/>
      <sheetName val="IkhtisarBiop(12_0)2"/>
      <sheetName val="LabaRugi_Fungsi2"/>
      <sheetName val="LabaRugi_Fungsi2004(21B)2"/>
      <sheetName val="LabaRugi_Lainnya_2005(20)2"/>
      <sheetName val="LabaRugi_Unsur2004(21A)2"/>
      <sheetName val="ANALISA_SNI'07(Bangli)2"/>
      <sheetName val="Sat_Bah_&amp;_Up2"/>
      <sheetName val="AHS_Tipe_A_rev_KMS2"/>
      <sheetName val="AHS_Tipe_1_Dormitor_rev_KMS2"/>
      <sheetName val="LMP_BA2"/>
      <sheetName val="DET_12"/>
      <sheetName val="DET_22"/>
      <sheetName val="SUM_ALL2"/>
      <sheetName val="Rekap_Biaya6"/>
      <sheetName val="WF_2"/>
      <sheetName val="ANL_2_12"/>
      <sheetName val="DIV_72"/>
      <sheetName val="DIV_34"/>
      <sheetName val="B_U_A2"/>
      <sheetName val="Cable_Control2"/>
      <sheetName val="Cat_A_Change_Control2"/>
      <sheetName val="Cover_(x)2"/>
      <sheetName val="Cor_Apt2"/>
      <sheetName val="hps-Tbg_sgu2"/>
      <sheetName val="Deep_Well2"/>
      <sheetName val="Pek_Luar2"/>
      <sheetName val="UPAH-BHN_(2)2"/>
      <sheetName val="20_1_1_Bahan_Bangun_&amp;_Konstruk2"/>
      <sheetName val="22_Operasional_Kegiatan2"/>
      <sheetName val="_hrg_bhn2"/>
      <sheetName val="SD_(1)2"/>
      <sheetName val="material_2"/>
      <sheetName val="iTEM_hARSAT2"/>
      <sheetName val="Finishing_Warehouse2"/>
      <sheetName val="HSD_Upah2"/>
      <sheetName val="Master_1_0_(2)8"/>
      <sheetName val="Master_Sch_1_0-sro2_Adari_disk8"/>
      <sheetName val="REF_ONLY7"/>
      <sheetName val="ANALISA_16"/>
      <sheetName val="BIAYA_076"/>
      <sheetName val="DET_086"/>
      <sheetName val="Analis_Kusen_1_ESKALASI6"/>
      <sheetName val="NP_(4)6"/>
      <sheetName val="DRUP_(ASLI)6"/>
      <sheetName val="RKP_PLUMBING6"/>
      <sheetName val="01A__RAB7"/>
      <sheetName val="NS_GD_UGD6"/>
      <sheetName val="STD_GD_UGD6"/>
      <sheetName val="SELISIH_HARGA6"/>
      <sheetName val="GD_B6"/>
      <sheetName val="GD_C6"/>
      <sheetName val="GD_D6"/>
      <sheetName val="GD_E6"/>
      <sheetName val="GD_F6"/>
      <sheetName val="GD_G6"/>
      <sheetName val="GD_N6"/>
      <sheetName val="GD_A6"/>
      <sheetName val="CRUDE_RE-bar6"/>
      <sheetName val="Man_Power___Comp6"/>
      <sheetName val="MARK_UP6"/>
      <sheetName val="REKAP_(2)6"/>
      <sheetName val="ES_STG6"/>
      <sheetName val="Lead_Schedule6"/>
      <sheetName val="INPUT_26"/>
      <sheetName val="A_LIS6"/>
      <sheetName val="A_REKAP6"/>
      <sheetName val="eval__Juli6"/>
      <sheetName val="rincian_per_proyek6"/>
      <sheetName val="Analisa_Tekhnis6"/>
      <sheetName val="BD_Div-2_sd_7_66"/>
      <sheetName val="Input_monthly_capex6"/>
      <sheetName val="DES_156"/>
      <sheetName val="Master_Sch_1_0-sro26"/>
      <sheetName val="bill_qty4"/>
      <sheetName val="F1c_DATA_ADM64"/>
      <sheetName val="Master_Edit4"/>
      <sheetName val="Appendix_2(SatDas)4"/>
      <sheetName val="DIVISI_35"/>
      <sheetName val="2_MASTER_APP5"/>
      <sheetName val="AnalisaSIPIL_RIIL4"/>
      <sheetName val="bahan_dan_upah4"/>
      <sheetName val="Bab_6_-3(5)4"/>
      <sheetName val="2_3(2)_Gor4"/>
      <sheetName val="8_4_2_Rambu4"/>
      <sheetName val="pro_ra_op5"/>
      <sheetName val="Anl_2s_d4e4"/>
      <sheetName val="Sat_Bah___Up3"/>
      <sheetName val="BoQ_C43"/>
      <sheetName val="ALAT2_(TDK_DIPAKAI)3"/>
      <sheetName val="Hit_Vol_Sk4"/>
      <sheetName val="Kuantitas_&amp;_Harga4"/>
      <sheetName val="Hrg_Dsr3"/>
      <sheetName val="3A7_1_Jln_Insitu3"/>
      <sheetName val="HSA_&amp;_PAB4"/>
      <sheetName val="Harga_Upah_4"/>
      <sheetName val="Div_7_23"/>
      <sheetName val="Rincian_hutang-Lap3"/>
      <sheetName val="Kajian_Kendala3"/>
      <sheetName val="bukan_PNS3"/>
      <sheetName val="Analisa_SNI_STANDART_3"/>
      <sheetName val="Formulir_7_63"/>
      <sheetName val="RAP_(2)4"/>
      <sheetName val="S_perny_&amp;_CV_lama3"/>
      <sheetName val="rab_me_(by_owner)_3"/>
      <sheetName val="BQ_(by_owner)3"/>
      <sheetName val="rab_me_(fisik)3"/>
      <sheetName val="m_schedule4"/>
      <sheetName val="Analis_Upah4"/>
      <sheetName val="RAB_JALUR_Lend_tinggi4"/>
      <sheetName val="2_E4"/>
      <sheetName val="2_F4"/>
      <sheetName val="Gaji_Pokok4"/>
      <sheetName val="T__Proyek-Jabatan4"/>
      <sheetName val="T__Lokasi4"/>
      <sheetName val="T__Rumah4"/>
      <sheetName val="T__Transport4"/>
      <sheetName val="BoQ_Total_lama4"/>
      <sheetName val="Typ_ITS3"/>
      <sheetName val="Har_Sat3"/>
      <sheetName val="Harga_3"/>
      <sheetName val="3-DIV7_B3"/>
      <sheetName val="DKH_SN1-A3"/>
      <sheetName val="S_curve_PRCPT3"/>
      <sheetName val="HARGA_SAT3"/>
      <sheetName val="_Analisa_Harga3"/>
      <sheetName val="HS_Bhn&amp;Upah3"/>
      <sheetName val="Bang_B3"/>
      <sheetName val="OLI_HEQ3"/>
      <sheetName val="Rekap_RAP_real_(2)3"/>
      <sheetName val="HRG_DSR_APP3"/>
      <sheetName val="URAIAN_2"/>
      <sheetName val="GRADE_SKALA2"/>
      <sheetName val="H_Upah3"/>
      <sheetName val="AHS_Marka2"/>
      <sheetName val="AHS_Aspal2"/>
      <sheetName val="GRAND_REKAPITULASI2"/>
      <sheetName val="RAB_G_ADM__PUSAT_(1)2"/>
      <sheetName val="RAB_R__GENSET_&amp;_PANEL_(10)_2"/>
      <sheetName val="RAB_R__DNS__PENGLL_T_54_(11_A_2"/>
      <sheetName val="RAB_R__DNS__PENGLL_T_54_(11_B_2"/>
      <sheetName val="RAB_R__DNS__PENGLL_T_54_(11_C_2"/>
      <sheetName val="RAB_R__DNS__PENGLL_T_70_(12_A_2"/>
      <sheetName val="RAB_R__DNS__PENGLL_T_70_(12_B_2"/>
      <sheetName val="RAB_R__DNS__PENGLL_T_70_(12_C_2"/>
      <sheetName val="RAB_SPORT_CLUB_(14)2"/>
      <sheetName val="RAB_MASJID_&amp;_T_WUDLU_(15)2"/>
      <sheetName val="RAB_LOUNDRY_&amp;_WORKSHOP_(16)2"/>
      <sheetName val="RAB_MINIMARKET_&amp;_KANTIN_(17_)2"/>
      <sheetName val="RAB_RMH__PENJAGA_(18)2"/>
      <sheetName val="RAB_POS_JAGA_(19__A_)2"/>
      <sheetName val="RAB_POS_JAGA_(19__B_)2"/>
      <sheetName val="RAB_R__POMPA_(20)2"/>
      <sheetName val="RAB_R__KELAS_(2_A)2"/>
      <sheetName val="RAB_R__KELAS_(2_B)2"/>
      <sheetName val="RAB_AULA_UTAMA_(5)2"/>
      <sheetName val="RAB_AULA_SEDANG_(6)2"/>
      <sheetName val="RAB_ASRAMA_(7__B_)2"/>
      <sheetName val="RAB_ASRAMA_(7__C_)2"/>
      <sheetName val="RAB_ASRAMA_(7__D_)2"/>
      <sheetName val="RAB_R__MAKAN_(8)2"/>
      <sheetName val="RAB_GUEST_HOUSE_(9__A_)2"/>
      <sheetName val="RAB_GUEST_HOUSE_(9__B_)2"/>
      <sheetName val="data_20142"/>
      <sheetName val="Daf_Dasar_Upah&amp;Bahan2"/>
      <sheetName val="8_1_1_Struktur_Kantor_Taman2"/>
      <sheetName val="SNI_FIX2"/>
      <sheetName val="OFFICE_2_LT2"/>
      <sheetName val="Rekap_2002_mod2"/>
      <sheetName val="BARU-4_2"/>
      <sheetName val="DIV_5_ok2"/>
      <sheetName val="CERUCUK_OKE2"/>
      <sheetName val="On_Time2"/>
      <sheetName val="DIV_35"/>
      <sheetName val="DIV_82"/>
      <sheetName val="DIV_IV2"/>
      <sheetName val="DIV_VI2"/>
      <sheetName val="DIV_VIII2"/>
      <sheetName val="LP_2_-_KUNINGAN_-_DUKUH_ATAS2"/>
      <sheetName val="Hutang_Lap2"/>
      <sheetName val="Harga_S_Dasar2"/>
      <sheetName val="Summary_pilecap2"/>
      <sheetName val="FIRE_FIGHTING2"/>
      <sheetName val="Analisa___2_2"/>
      <sheetName val="List_of_Eqp2"/>
      <sheetName val="BOQ_EXTERN2"/>
      <sheetName val="BOQ_INTERN2"/>
      <sheetName val="BHN_DSR2"/>
      <sheetName val="curve_s2"/>
      <sheetName val="Harsat_Alat2"/>
      <sheetName val="HRG BH"/>
      <sheetName val="MISC"/>
      <sheetName val="CONC"/>
      <sheetName val="AN Tdr"/>
      <sheetName val="Analisa2012"/>
      <sheetName val="pw&amp;shs"/>
      <sheetName val="DKDH"/>
      <sheetName val="Div-9"/>
      <sheetName val="Bill.1.VAC-Supply-A"/>
      <sheetName val="MP &amp; FC"/>
      <sheetName val="rincian A"/>
      <sheetName val="Neraca"/>
      <sheetName val="satuan_pek_str"/>
      <sheetName val="Urai _ Guide Post"/>
      <sheetName val="Urai_Galian Tanah"/>
      <sheetName val="Bill-2"/>
      <sheetName val="tarip"/>
      <sheetName val="tarif"/>
      <sheetName val="3. BRP"/>
      <sheetName val="REKAP TOTAL"/>
      <sheetName val="Kayu"/>
      <sheetName val="Atap"/>
      <sheetName val="Price "/>
      <sheetName val="Pengalaman Per"/>
      <sheetName val="ES_PARK"/>
      <sheetName val="Brt Besi"/>
      <sheetName val="Pintu Jendela"/>
      <sheetName val="CBR"/>
      <sheetName val="Step-by-step"/>
      <sheetName val="Assmpns"/>
      <sheetName val="유림골조"/>
      <sheetName val="Rekap Sal"/>
      <sheetName val="D4.3 (TE)"/>
      <sheetName val="Struk_Org"/>
      <sheetName val="DAFT_HARG_SAT_PEK."/>
      <sheetName val="AHS ARS"/>
      <sheetName val="RAPA_WALUH"/>
      <sheetName val="FitOutConfCentre"/>
      <sheetName val="RBP-5"/>
      <sheetName val="VERSI-PP"/>
      <sheetName val="Upah, alat &amp; harsat"/>
      <sheetName val="UnitRate24"/>
      <sheetName val="Table 01"/>
      <sheetName val="Equipt"/>
      <sheetName val="Mhr 01"/>
      <sheetName val="Coef et données"/>
      <sheetName val="PROGRESS BULAN"/>
      <sheetName val="Balok"/>
      <sheetName val="Pondasi"/>
      <sheetName val="Hrg_Sat6"/>
      <sheetName val="Daftar_Harga_Bahan1"/>
      <sheetName val="SAT_PL1"/>
      <sheetName val="SAT_EL1"/>
      <sheetName val="Contoh_Analisa1"/>
      <sheetName val="Kom_Lumpsum1"/>
      <sheetName val="P_Proyek1"/>
      <sheetName val="IPA_Unit_Price1"/>
      <sheetName val="Kom_Unit_Price1"/>
      <sheetName val="IPA_Lumpsum1"/>
      <sheetName val="Meth_2"/>
      <sheetName val="Bill_2_1_Basement_41_2"/>
      <sheetName val="Anal_Alat_Type_II_A2"/>
      <sheetName val="HARGA_SATUAN_UPAH_PEKERJA1"/>
      <sheetName val="RKP_TOTAL_SEMUA1"/>
      <sheetName val="rab_KRAN_UMUM2"/>
      <sheetName val="rab_PMA2"/>
      <sheetName val="kebut_bhn2"/>
      <sheetName val="E_2511"/>
      <sheetName val="K_0121"/>
      <sheetName val="K_3111"/>
      <sheetName val="BQ_anal2"/>
      <sheetName val="IN_DATA2"/>
      <sheetName val="Prod_022"/>
      <sheetName val="Prod_01-12"/>
      <sheetName val="Prod_01-22"/>
      <sheetName val="Found_150_kv_w_pile2"/>
      <sheetName val="Found_500_w_pile2"/>
      <sheetName val="Stock_Material2"/>
      <sheetName val="Prod_03-12"/>
      <sheetName val="EVALUASI_641"/>
      <sheetName val="Daftar_Material_dan_alat2"/>
      <sheetName val="TRF_1502"/>
      <sheetName val="CAPITOL_MEKANIKAL"/>
      <sheetName val="AHAS_PANEL"/>
      <sheetName val="GRAND_REKAP"/>
      <sheetName val="BOX_PANEL"/>
      <sheetName val="S-2_PLERET2"/>
      <sheetName val="ANAL_BOW2"/>
      <sheetName val="Lamp_52"/>
      <sheetName val="UPAH_USULAN2"/>
      <sheetName val="ANALISA_USULAN2"/>
      <sheetName val="ANALISA_BIAYA1"/>
      <sheetName val="DAFTAR_ISI1"/>
      <sheetName val="REKAP_RAB1"/>
      <sheetName val="REK__GABUNG1"/>
      <sheetName val="HARGA_RAP1"/>
      <sheetName val="ANALISA_SNI'081"/>
      <sheetName val="Hrg_Sat_matrl_+_alat_"/>
      <sheetName val="Hrg_Sat_Upah"/>
      <sheetName val="Lamp-4_Sat-Das2"/>
      <sheetName val="DAFTAR_HARGA_SATUAN_MATERIAL2"/>
      <sheetName val="BESI_BETON1"/>
      <sheetName val="STOK_MAT2"/>
      <sheetName val="UnitRateA_1_II2"/>
      <sheetName val="610_04a2"/>
      <sheetName val="610_03a_15-72"/>
      <sheetName val="MAP_18_12_171"/>
      <sheetName val="Account_Code1"/>
      <sheetName val="HD_BAHAN2"/>
      <sheetName val="HD_ALAT2"/>
      <sheetName val="HD_UPAH2"/>
      <sheetName val="UNTUNG_RUGI"/>
      <sheetName val="Harga_satuan_sintel"/>
      <sheetName val="panglejar_1"/>
      <sheetName val="Part_list_(GY_01)"/>
      <sheetName val="Daftar_Harga_Material1"/>
      <sheetName val="T_S"/>
      <sheetName val="Table_3-GCP"/>
      <sheetName val="Man_Power_&amp;_Comp"/>
      <sheetName val="Budg_Cost"/>
      <sheetName val="STEEL_STRUCTURE"/>
      <sheetName val="SPARE_TELECOM"/>
      <sheetName val="Payroll_03"/>
      <sheetName val="Agg_Klas_B_(Aspalt)"/>
      <sheetName val="Agg_Klas_B_(bahu)"/>
      <sheetName val="Agg_Klas_C"/>
      <sheetName val="Perk_AspaltACBCA&amp;ACWC"/>
      <sheetName val="Rigid_Pavement"/>
      <sheetName val="Timb_Pilihan_(Aspalt)"/>
      <sheetName val="2_2_217_DAN_2_2_16_PRINT"/>
      <sheetName val="MASTER_JARAK_DRAIN"/>
      <sheetName val="CROS_2_1_1"/>
      <sheetName val="2_1_1"/>
      <sheetName val="2_2_1"/>
      <sheetName val="2_2_10"/>
      <sheetName val="2_2_11"/>
      <sheetName val="2_2_12"/>
      <sheetName val="2_2_13"/>
      <sheetName val="2_2_14"/>
      <sheetName val="2_2_15_PRINT"/>
      <sheetName val="2_2_18_PRINT"/>
      <sheetName val="2_2_19_PRINT"/>
      <sheetName val="2_2_2"/>
      <sheetName val="2_2_3"/>
      <sheetName val="2_2_4"/>
      <sheetName val="2_2_5"/>
      <sheetName val="2_2_6_dan_2_2_7_PRINT"/>
      <sheetName val="2_2_8"/>
      <sheetName val="2_2_9"/>
      <sheetName val="3_1"/>
      <sheetName val="3_3"/>
      <sheetName val="3_4_new"/>
      <sheetName val="3_7"/>
      <sheetName val="3_8"/>
      <sheetName val="4_2_2_PRINT"/>
      <sheetName val="4_3_2_PRINT"/>
      <sheetName val="4_3_3_PRINT"/>
      <sheetName val="4_3_5_PRINT"/>
      <sheetName val="4_2_1"/>
      <sheetName val="4_4_1"/>
      <sheetName val="4_5_1"/>
      <sheetName val="4_3_1_PRINT"/>
      <sheetName val="4_4_2"/>
      <sheetName val="4_5_2"/>
      <sheetName val="4_4_4"/>
      <sheetName val="4_5_3"/>
      <sheetName val="4_2_4"/>
      <sheetName val="4_4_3"/>
      <sheetName val="4_3_4_PRINT"/>
      <sheetName val="4_2_3"/>
      <sheetName val="2_2_20_PRINT"/>
      <sheetName val="4_2_5"/>
      <sheetName val="DATA_PINTU"/>
      <sheetName val="CROS_4_1"/>
      <sheetName val="4_1"/>
      <sheetName val="CROS_2_1_2"/>
      <sheetName val="2_1_2"/>
      <sheetName val="CR_2_1_3_NO_USE"/>
      <sheetName val="2_1_3_NO_USE"/>
      <sheetName val="CROS_2_1_3"/>
      <sheetName val="2_1_3"/>
      <sheetName val="2_1_3_1_+_2_1_3_2"/>
      <sheetName val="CROS_2_1_3_1"/>
      <sheetName val="CROS_2_1_3_2"/>
      <sheetName val="4_3_1"/>
      <sheetName val="2_2_18"/>
      <sheetName val="4_3_5"/>
      <sheetName val="2_2_15"/>
      <sheetName val="4_3_4"/>
      <sheetName val="2_2_19"/>
      <sheetName val="MASTER_JARAK_RW"/>
      <sheetName val="---ANALISA_ALAT_PEN_WK---"/>
      <sheetName val="hilti_breaker"/>
      <sheetName val="Analisa_major"/>
      <sheetName val="rekap_ahs"/>
      <sheetName val="rekap_mekanikal"/>
      <sheetName val="DAFTAR_ANALISA"/>
      <sheetName val="ANL_2002_"/>
      <sheetName val="_anal_hrg_sat"/>
      <sheetName val="An_Biaya_Kons_(SNI)"/>
      <sheetName val="An_Biaya_Kons"/>
      <sheetName val="ASPAL_(14)"/>
      <sheetName val="E_221"/>
      <sheetName val="Galian_batu"/>
      <sheetName val="DAFTAR_ALAT"/>
      <sheetName val="Bid_Database"/>
      <sheetName val="N_B_Forecast"/>
      <sheetName val="Basic_rate"/>
      <sheetName val="DATA_2009"/>
      <sheetName val="TARGET_RAKER_"/>
      <sheetName val="target_raker_1"/>
      <sheetName val="DKH_SOKER"/>
      <sheetName val="SUB_&amp;_mandor1"/>
      <sheetName val="MAPP_PPTR1"/>
      <sheetName val="DATA_21"/>
      <sheetName val="Utilitas_Plant1"/>
      <sheetName val="URUTAN_PLANT1"/>
      <sheetName val="Sales_Parameter"/>
      <sheetName val="UG_Excav"/>
      <sheetName val="BOQ_CONTRACT_WK"/>
      <sheetName val="RPP01_3"/>
      <sheetName val="RINCIAN_HAR06"/>
      <sheetName val="HSBU_ANA"/>
      <sheetName val="SAT_UPAH_RAPI"/>
      <sheetName val="Divisi_7"/>
      <sheetName val="Atur_Laporan"/>
      <sheetName val="Har-sat_finish"/>
      <sheetName val="IGD_ARCH"/>
      <sheetName val="CAR_STR"/>
      <sheetName val="Landscape_IGD"/>
      <sheetName val="Tandon_AIr"/>
      <sheetName val="SDI_LASIANA"/>
      <sheetName val="Anl_Print"/>
      <sheetName val="Don't_delete"/>
      <sheetName val="RBP-3_1PP"/>
      <sheetName val="RBP-3_1_2"/>
      <sheetName val="BQ_Banding_"/>
      <sheetName val="BASIC_DATA"/>
      <sheetName val="Du_toan"/>
      <sheetName val="Final_Certificate"/>
      <sheetName val="Master_Data"/>
      <sheetName val="anal_rab"/>
      <sheetName val="2_4_1"/>
      <sheetName val="GASATAGG_XLS"/>
      <sheetName val="HSUMUM_XLS"/>
      <sheetName val="HSDRAIN_XLS"/>
      <sheetName val="HSMISC_XLS"/>
      <sheetName val="Data_Umum_Penawaran"/>
      <sheetName val="RAB_Komposit"/>
      <sheetName val="Biodata_LTM_Group"/>
      <sheetName val="BIAYA_BAHAN"/>
      <sheetName val="ANALISA_METODE"/>
      <sheetName val="D__12"/>
      <sheetName val="an_mek"/>
      <sheetName val="an_lstrk"/>
      <sheetName val="TIE_BEAM"/>
      <sheetName val="SKEDUL_AV-05"/>
      <sheetName val="RAB_KapukII"/>
      <sheetName val="RANGE_BAHAN"/>
      <sheetName val="Bill_5_-_Carpark"/>
      <sheetName val="Summary_IP"/>
      <sheetName val="HS_Alat"/>
      <sheetName val="Div_2_-_Drainase"/>
      <sheetName val="Div_5_-_Berbutir"/>
      <sheetName val="Div_6_-_Aspal"/>
      <sheetName val="Div_8_-_Peng_Kondisi"/>
      <sheetName val="Div_9_-_Harian"/>
      <sheetName val="HS_Upah"/>
      <sheetName val="HS_Bahan"/>
      <sheetName val="HS_Sub-Kon"/>
      <sheetName val="Div_7_-_Struktur"/>
      <sheetName val="MI(data_base)"/>
      <sheetName val="RANKING_PELAPORAN"/>
      <sheetName val="DATA_2010"/>
      <sheetName val="Target_Raker_TW_III"/>
      <sheetName val="Strategic_Map"/>
      <sheetName val="AHS_-_CPO"/>
      <sheetName val="Acara_Rapat"/>
      <sheetName val="As_Is"/>
      <sheetName val="Har_Sat_"/>
      <sheetName val="2_1"/>
      <sheetName val="Cash_DP_Lapangan"/>
      <sheetName val="DAFTAR_BAHAN"/>
      <sheetName val="m9__Analisa_Data"/>
      <sheetName val="DAF_HARGA_OK"/>
      <sheetName val="Lamp_2,3a,3b_ANAL"/>
      <sheetName val="sat_jadi"/>
      <sheetName val="D__An-BETON"/>
      <sheetName val="B__An_Pek-TANAH"/>
      <sheetName val="Analisa_Hourly_(print)"/>
      <sheetName val="A_H_S_P"/>
      <sheetName val="Harga_Mat_"/>
      <sheetName val="H_DSR"/>
      <sheetName val="__Users_debby_Documents_TA_2021"/>
      <sheetName val="rab_4"/>
      <sheetName val="UBA_RAB"/>
      <sheetName val="6__BETON__K"/>
      <sheetName val="biaya_proyek__DERMAGA"/>
      <sheetName val="biaya_proyek__JALAN"/>
      <sheetName val="biaya_proyek_LAINNYA"/>
      <sheetName val="II_2_Biaya_UK_Konst"/>
      <sheetName val="_HARGA_UPAH,_BAHAN,ALAT"/>
      <sheetName val="K_225"/>
      <sheetName val="HSP_2010"/>
      <sheetName val="Hrg_Bahan"/>
      <sheetName val="D_78"/>
      <sheetName val="D_79"/>
      <sheetName val="D_80"/>
      <sheetName val="D_81"/>
      <sheetName val="D_82"/>
      <sheetName val="D_83"/>
      <sheetName val="D_84"/>
      <sheetName val="D_85"/>
      <sheetName val="D_86"/>
      <sheetName val="D_87"/>
      <sheetName val="D_88"/>
      <sheetName val="D_89"/>
      <sheetName val="D_91"/>
      <sheetName val="D_92"/>
      <sheetName val="D_93"/>
      <sheetName val="D_94"/>
      <sheetName val="D_95"/>
      <sheetName val="D_96"/>
      <sheetName val="RAB_REVISI"/>
      <sheetName val="quot_"/>
      <sheetName val="analisa_print"/>
      <sheetName val="Hrg_Bhn_&amp;_Upah"/>
      <sheetName val="Lamp-4_Analisa"/>
      <sheetName val="Mon_Upah+Alat+Material"/>
      <sheetName val="Lau_Luhung"/>
      <sheetName val="LIS_APP_COPY"/>
      <sheetName val="bq_analisa"/>
      <sheetName val="PT_"/>
      <sheetName val="HARGA_SAT_KAMAL"/>
      <sheetName val="Daftar_Harga_Satuan"/>
      <sheetName val="Pick_List"/>
      <sheetName val="Upah_Modifikasi"/>
      <sheetName val="Rekap_BB"/>
      <sheetName val="Peralatan_(Utama)"/>
      <sheetName val="upahtenaga_&amp;_bahan"/>
      <sheetName val="Analisa_Teknik"/>
      <sheetName val="Bahan_&amp;_Upah"/>
      <sheetName val="DAFTAR_ANALYSA"/>
      <sheetName val="K_642_4_cm_K_026"/>
      <sheetName val="K_639A_REV_2005"/>
      <sheetName val="K_641_4_cm_K_040"/>
      <sheetName val="PHU_05"/>
      <sheetName val="upah-bahan_satker_revisi"/>
      <sheetName val="DK_3"/>
      <sheetName val="工程月報彙總表"/>
      <sheetName val="Financ. Overview"/>
      <sheetName val="Toolbox"/>
      <sheetName val="AILC004"/>
      <sheetName val="D-3109"/>
      <sheetName val="2005"/>
      <sheetName val="PCS.ACT"/>
      <sheetName val="PCS.BL"/>
      <sheetName val="작성기준"/>
      <sheetName val="RAPI"/>
      <sheetName val="KITCHEN"/>
      <sheetName val="Anal-BM"/>
      <sheetName val="Upah tng + bahan"/>
      <sheetName val="2-2Div6"/>
      <sheetName val="2-2Div2.1"/>
      <sheetName val="2-2Div2.2"/>
      <sheetName val="2-2Div2.3(2)"/>
      <sheetName val="공정계획(내부계획25%,내부w.f)"/>
      <sheetName val="상반기손익차2총괄"/>
      <sheetName val="rating curve"/>
      <sheetName val="GEMBOK"/>
      <sheetName val="I"/>
      <sheetName val="II"/>
      <sheetName val="AE"/>
      <sheetName val="Belmera"/>
      <sheetName val="Cawang Tomang Cengkareng"/>
      <sheetName val="Jakarta Cikampek"/>
      <sheetName val="Jakarta Merak"/>
      <sheetName val="Padalarang Cileunyi"/>
      <sheetName val="Palikanci"/>
      <sheetName val="Semarang"/>
      <sheetName val="Surabaya Gempol Mojokerto"/>
      <sheetName val="Anls Hrg"/>
      <sheetName val=" REKAP-ANALISA"/>
      <sheetName val="Aspal"/>
      <sheetName val="REKAP ARSITEKTUR"/>
      <sheetName val="REKAP STRKTR"/>
      <sheetName val="TBM"/>
      <sheetName val="RIRAMA"/>
      <sheetName val="carburant"/>
      <sheetName val="Weight Bridge"/>
      <sheetName val="89"/>
      <sheetName val="Daftar Besi Beton Polos"/>
      <sheetName val="A+Supl."/>
      <sheetName val="Memb Schd"/>
      <sheetName val="ahs-pipapl"/>
      <sheetName val="Anls FA (Inst)"/>
      <sheetName val="co-no.2"/>
      <sheetName val="XLR_NoRangeSheet"/>
      <sheetName val="sub-total.bag-7"/>
      <sheetName val="co-no_2"/>
      <sheetName val="sub-total_bag-7"/>
      <sheetName val="Executive Summary"/>
      <sheetName val="NAMES"/>
      <sheetName val="Mob _ demob"/>
      <sheetName val="D-ANS"/>
      <sheetName val="RAPA"/>
      <sheetName val="II.1.B. BIAYA TENDER"/>
      <sheetName val="II.2 Biaya umum kantor"/>
      <sheetName val="II.3.A PRL HUBLA"/>
      <sheetName val="II.3.E PRL DKP"/>
      <sheetName val="II.3.B PRL PU"/>
      <sheetName val="II.3.D PRL SWASTA"/>
      <sheetName val="II.3.C PRL TNI POLRI"/>
      <sheetName val="REKAP ELEKTRIKAL"/>
      <sheetName val="grail"/>
      <sheetName val="RAB RIIL kayu"/>
      <sheetName val="ANALISA_5"/>
      <sheetName val="Harga Material &amp; Upah"/>
      <sheetName val="PRD 01-3"/>
      <sheetName val="Jalan Masuk"/>
      <sheetName val=" Direksi"/>
      <sheetName val="Pengeringan"/>
      <sheetName val="BErsih lapang M2"/>
      <sheetName val="Gebal Rumput"/>
      <sheetName val="gal humus"/>
      <sheetName val="Gal Lumpur"/>
      <sheetName val="timb padat&lt;30m"/>
      <sheetName val="gAL BIASA"/>
      <sheetName val="BONGKAR LAMA"/>
      <sheetName val="Plester 1;3"/>
      <sheetName val="PAS BT BLH"/>
      <sheetName val="Jln inspeksi"/>
      <sheetName val="btn 175 dan 125"/>
      <sheetName val="PNT AIR"/>
      <sheetName val="handrail"/>
      <sheetName val="Plester 1;4"/>
      <sheetName val="Besi btn "/>
      <sheetName val="btn 125"/>
      <sheetName val="Bronjong"/>
      <sheetName val="AnLandW"/>
      <sheetName val="AnStoneW"/>
      <sheetName val="AnConW"/>
      <sheetName val="AnEarthW"/>
      <sheetName val="ANAL1"/>
      <sheetName val="SAT UPH BHN"/>
      <sheetName val="E.001"/>
      <sheetName val="E.010"/>
      <sheetName val="E.052"/>
      <sheetName val="E.080"/>
      <sheetName val="E.084"/>
      <sheetName val="E.087"/>
      <sheetName val="E.088"/>
      <sheetName val="E.089"/>
      <sheetName val="E.182"/>
      <sheetName val="E.212"/>
      <sheetName val="E.252"/>
      <sheetName val="E.341"/>
      <sheetName val="K.111"/>
      <sheetName val="K.116"/>
      <sheetName val="K.124"/>
      <sheetName val="K.211"/>
      <sheetName val="K.321"/>
      <sheetName val="K.342"/>
      <sheetName val="K.411"/>
      <sheetName val="K.514"/>
      <sheetName val="K.810"/>
      <sheetName val="AnalBahan"/>
      <sheetName val="SAT UPH&amp;BHN"/>
      <sheetName val="Pekerjaan"/>
      <sheetName val="an-aspal"/>
      <sheetName val="6100r"/>
      <sheetName val="01"/>
      <sheetName val="AC-BC"/>
      <sheetName val="An_Konstruksi"/>
      <sheetName val="REKAP ANALISA"/>
      <sheetName val="REKAP HSPK BETON"/>
      <sheetName val="SAT_SEWA ALAT"/>
      <sheetName val="Upah Tenaga Kerja"/>
      <sheetName val="Data Pendukung"/>
      <sheetName val="urain teknis"/>
      <sheetName val="A.1"/>
      <sheetName val="A.2"/>
      <sheetName val="MPU"/>
      <sheetName val="RPD Total (100%)"/>
      <sheetName val="Daftar E (HARGA ALAT 2)"/>
      <sheetName val="Master (bahan)"/>
      <sheetName val="Data Masukan"/>
      <sheetName val="Fisik 2012"/>
      <sheetName val="Pek. Persiapan"/>
      <sheetName val="Rekap Anl.K"/>
      <sheetName val="scedul"/>
      <sheetName val="Analisa SNI "/>
      <sheetName val="TERMINAL"/>
      <sheetName val="UNIT PRICE (2)"/>
      <sheetName val="Gol"/>
      <sheetName val="DAFTAR HARGA BAHAN "/>
      <sheetName val="Harga Satuan Upah Bahan M Enim "/>
      <sheetName val="Analisa Harga Satuan 1"/>
      <sheetName val="ACC PVC STEEL GIP HDPE"/>
      <sheetName val="Analisa Harga Satuan 2"/>
      <sheetName val="E_TRIKAL"/>
      <sheetName val="E_TRONIK"/>
      <sheetName val="MEK"/>
      <sheetName val="ANAL_HPS"/>
      <sheetName val="AHS-1"/>
      <sheetName val="Anal_lsg"/>
      <sheetName val="ANALISA-MOB"/>
      <sheetName val="Cth"/>
      <sheetName val="5-Alat(2)"/>
      <sheetName val="U.anal2"/>
      <sheetName val="DIV7-BM"/>
      <sheetName val="BS NOTES"/>
      <sheetName val="RL"/>
      <sheetName val="HRG SAT BOW"/>
      <sheetName val="Plat"/>
      <sheetName val="HSD UPAH "/>
      <sheetName val="Camar ac opname"/>
      <sheetName val="KAKTUS KLAS A"/>
      <sheetName val="RKP-BOQ"/>
      <sheetName val="base price"/>
      <sheetName val="Price-analysis 2"/>
      <sheetName val="Real_Siap_badan"/>
      <sheetName val="5_Onsite"/>
      <sheetName val="UPAH_kios"/>
      <sheetName val="HRG_SATUAN"/>
      <sheetName val="Alat _ Bahan"/>
      <sheetName val="New MADC"/>
      <sheetName val="HARSAT-PERKIM"/>
      <sheetName val="UserLogin"/>
      <sheetName val="AHSP SDA"/>
      <sheetName val="HASP-U&amp;B"/>
      <sheetName val="SNI- 2007"/>
      <sheetName val="SNI 2008"/>
      <sheetName val="BM-2010"/>
      <sheetName val="(T)PEK.TANAH-2012"/>
      <sheetName val="(T)PEK.TIMBUNAN-2012"/>
      <sheetName val="(P)PEK.PAS-2012"/>
      <sheetName val="(B)Pek_Beton"/>
      <sheetName val="PIPA PVC"/>
      <sheetName val="HARSAT SNI 2008"/>
      <sheetName val="(F)Tiang Pancang"/>
      <sheetName val="(D) PERSIAPAN&amp;DEwatering"/>
      <sheetName val="(H)Pintu Air"/>
      <sheetName val="(L) Pembersihan"/>
      <sheetName val="ANA-CAT"/>
      <sheetName val="ANA-SDA"/>
      <sheetName val="ANA-SNI 2008"/>
      <sheetName val="ANA-SUNGAI"/>
      <sheetName val="ANA-TROTOAR"/>
      <sheetName val="GORONG-GORONG"/>
      <sheetName val="ANA-OP"/>
      <sheetName val="ANA-OP2"/>
      <sheetName val="OP PSDA"/>
      <sheetName val="o&amp;p PP"/>
      <sheetName val="Hit-O&amp;P"/>
      <sheetName val="BJ BAHAN"/>
      <sheetName val="COVER AHSP"/>
      <sheetName val="ANA TRW-1-2014"/>
      <sheetName val="teori"/>
      <sheetName val="Bayar (2)"/>
      <sheetName val="Upah,Bah&amp;alat"/>
      <sheetName val="VK ARS"/>
      <sheetName val="HOK-K210"/>
      <sheetName val="auto-PPN"/>
      <sheetName val="Hujan BUlanan"/>
      <sheetName val="Listing"/>
      <sheetName val="PL (MONTHLY)"/>
      <sheetName val="ADD"/>
      <sheetName val="LAMP_PERUBAHAN"/>
      <sheetName val="daft_bahan"/>
      <sheetName val="AR-03"/>
      <sheetName val="GALIAAN"/>
      <sheetName val="D2.4"/>
      <sheetName val="D3-3"/>
      <sheetName val="D5.3 (TF) "/>
      <sheetName val="D8.3 (TJ)"/>
      <sheetName val="ONSIDE MTRL"/>
      <sheetName val="cadam"/>
      <sheetName val="hargaupah+bahan"/>
      <sheetName val="K112"/>
      <sheetName val="K113"/>
      <sheetName val="K122"/>
      <sheetName val="K126"/>
      <sheetName val="K124"/>
      <sheetName val="K225"/>
      <sheetName val="K321"/>
      <sheetName val="K888"/>
      <sheetName val="Lokasi"/>
      <sheetName val="Hsatbahan"/>
      <sheetName val="Upah&amp;Harga"/>
      <sheetName val="PELATARAN I"/>
      <sheetName val="Harsat BHN AR,M"/>
      <sheetName val="D2-1a"/>
      <sheetName val="Asphalt"/>
      <sheetName val="ganda"/>
      <sheetName val="LAMP-7"/>
      <sheetName val="LAMP-5"/>
      <sheetName val="Harga 2005"/>
      <sheetName val="H_Sat (WK)"/>
      <sheetName val="F2"/>
      <sheetName val="F3a"/>
      <sheetName val="G3"/>
      <sheetName val="G4a"/>
      <sheetName val="F4b"/>
      <sheetName val="F5a"/>
      <sheetName val="Total(A4-FLX)"/>
      <sheetName val="COGS recon"/>
      <sheetName val="B.U ARC"/>
      <sheetName val="B.U STR"/>
      <sheetName val="Pek. Atap"/>
      <sheetName val="Pek Keramik"/>
      <sheetName val="Pek. Kusen"/>
      <sheetName val="Pek. Landscape"/>
      <sheetName val="Pek. Cat"/>
      <sheetName val="Pek. Plafond"/>
      <sheetName val="MUTASI"/>
      <sheetName val="BOOKING FORM"/>
      <sheetName val="LISTS"/>
      <sheetName val="BPR"/>
      <sheetName val="F1771"/>
      <sheetName val="CustomerList"/>
      <sheetName val="Bank Pusat"/>
      <sheetName val="DATA WP"/>
      <sheetName val="METHANOL"/>
      <sheetName val="NITROGEN"/>
      <sheetName val="UK"/>
      <sheetName val="Toggles &amp; Other"/>
      <sheetName val="RMCONS"/>
      <sheetName val="CGS"/>
      <sheetName val="AR"/>
      <sheetName val="Summary Loan"/>
      <sheetName val="XREF"/>
      <sheetName val="MFA"/>
      <sheetName val="Details"/>
      <sheetName val="Sheet1 (2)"/>
      <sheetName val="Strc MAT'L"/>
      <sheetName val="RAB_Str"/>
      <sheetName val="Bahan AC"/>
      <sheetName val="Analisa AC"/>
      <sheetName val="Upah AC"/>
      <sheetName val="Hypoth"/>
      <sheetName val="Hypothesis"/>
      <sheetName val=" UPAH BAHAN"/>
      <sheetName val="3_Anl_SNI"/>
      <sheetName val="Value_Text"/>
      <sheetName val="Kuantitas&amp;Harga"/>
      <sheetName val="BQextra"/>
      <sheetName val="QTO-11P"/>
      <sheetName val="AnaDasar"/>
      <sheetName val="Pond 275 kv"/>
      <sheetName val="AnaSat"/>
      <sheetName val="AnaAccess"/>
      <sheetName val="FAS"/>
      <sheetName val="MAPPING"/>
      <sheetName val="Twr (15)"/>
      <sheetName val="Daf. 14 Plumbing"/>
      <sheetName val="SNI UPAH BAHAN"/>
      <sheetName val="HSP_SULUT"/>
      <sheetName val="PRICE_(2)"/>
      <sheetName val="Ana_har_sat_1"/>
      <sheetName val="Upah,_Bahan,_Alat"/>
      <sheetName val="D__Upah__new"/>
      <sheetName val="Urut_kabupaten"/>
      <sheetName val="Rek_Analisa"/>
      <sheetName val="agregat_abc"/>
      <sheetName val="Anls_Bahan"/>
      <sheetName val="7_3_1_PD"/>
      <sheetName val="V__Rapi"/>
      <sheetName val="dt_person"/>
      <sheetName val="6_3(6)tkt"/>
      <sheetName val="REKAP_ANL__SATUAN_PEK_"/>
      <sheetName val="Daftar_Kuantitas_&amp;_Harga"/>
      <sheetName val="MASTER_Alat"/>
      <sheetName val="SNI_UPAH_BAHAN"/>
      <sheetName val="Break_Down_Alat"/>
      <sheetName val="Plumbing_&amp;_Fire"/>
      <sheetName val="Lengkap_SIPIL"/>
      <sheetName val="5-ALAT slury"/>
      <sheetName val="Break Down I"/>
      <sheetName val="Break Down II"/>
      <sheetName val="Break Down III"/>
      <sheetName val="DAFT BAHAN"/>
      <sheetName val="SchB"/>
      <sheetName val="SchD"/>
      <sheetName val="FORMARS"/>
      <sheetName val="Satuan Dasar"/>
      <sheetName val="Pro-Base"/>
      <sheetName val="Sheet1 (3)"/>
      <sheetName val="Normalisasi"/>
      <sheetName val="DHU&amp;B"/>
      <sheetName val="Data Input"/>
      <sheetName val="A.Alat"/>
      <sheetName val="D6 ASBT"/>
      <sheetName val="Lalu Lintas"/>
      <sheetName val="DIV.7.7 sd 16"/>
      <sheetName val="Agg S"/>
      <sheetName val="Agg B"/>
      <sheetName val="Agg C"/>
      <sheetName val="DIV. 3"/>
      <sheetName val="Jembatan Sementara"/>
      <sheetName val="D7-3-3a"/>
      <sheetName val="PROG_605XX"/>
      <sheetName val="INFORMASI UMUM"/>
      <sheetName val="1_boq"/>
      <sheetName val="HRGBHN"/>
      <sheetName val="FRP-E04-1"/>
      <sheetName val="Bhn&amp;Upah"/>
      <sheetName val="KONSULTAN V2"/>
      <sheetName val="FISIK"/>
      <sheetName val="IN OUT"/>
      <sheetName val="H-Dasar-Bahan"/>
      <sheetName val="BAHAN DASAR"/>
      <sheetName val="D -12"/>
      <sheetName val="pvc"/>
      <sheetName val="DATA 2019"/>
      <sheetName val="Kuantitas &amp; Harga Jalan &amp; Jemba"/>
      <sheetName val="Total Harga"/>
      <sheetName val="200"/>
      <sheetName val="DAFTAR BESI KANAL C SIKU"/>
      <sheetName val="komp"/>
      <sheetName val="LEKAT1"/>
      <sheetName val="DIV3a"/>
      <sheetName val="Upah "/>
      <sheetName val="TDC COA Sumry"/>
      <sheetName val="COA Sumry by Area"/>
      <sheetName val="COA Sumry by Contr"/>
      <sheetName val="COA Sumry by RG"/>
      <sheetName val="TDC COA Grp Sumry"/>
      <sheetName val="TDC Item Dets-Full"/>
      <sheetName val="TDC Item Dets-IPM-Full"/>
      <sheetName val="TDC Item Dets"/>
      <sheetName val="TDC Item Sumry"/>
      <sheetName val="TDC Key Qty Sumry"/>
      <sheetName val="List - Components"/>
      <sheetName val="List - Equipment"/>
      <sheetName val="Project Metrics"/>
      <sheetName val="COA Sumry - Std Imp"/>
      <sheetName val="Contr TDC - Std Imp"/>
      <sheetName val="Item Sumry - Std Imp"/>
      <sheetName val="Proj TIC - Std Imp"/>
      <sheetName val="Unit Costs - Std Imp"/>
      <sheetName val="Unit MH - Std Imp"/>
      <sheetName val="PSR-FOS"/>
      <sheetName val="BQ-Price"/>
      <sheetName val="hs-str"/>
      <sheetName val="majuLantai 1"/>
      <sheetName val="30 jt"/>
      <sheetName val="Anal Alat BID"/>
      <sheetName val="XY"/>
      <sheetName val="CH-RANC"/>
      <sheetName val="HARSAT_BAH"/>
      <sheetName val="Harga Pekerjaan"/>
      <sheetName val="Evaluasi By"/>
      <sheetName val="Rab-Komplit"/>
      <sheetName val="MUNAV"/>
      <sheetName val="TW3 (2)"/>
      <sheetName val="nama kegiatan"/>
      <sheetName val="ANA_PIPA"/>
      <sheetName val="HARGA PIPA"/>
      <sheetName val="DAF_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sheetData sheetId="546" refreshError="1"/>
      <sheetData sheetId="547" refreshError="1"/>
      <sheetData sheetId="548" refreshError="1"/>
      <sheetData sheetId="549" refreshError="1"/>
      <sheetData sheetId="550" refreshError="1"/>
      <sheetData sheetId="551"/>
      <sheetData sheetId="552"/>
      <sheetData sheetId="553"/>
      <sheetData sheetId="554"/>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sheetData sheetId="839"/>
      <sheetData sheetId="840"/>
      <sheetData sheetId="841"/>
      <sheetData sheetId="842"/>
      <sheetData sheetId="843"/>
      <sheetData sheetId="844"/>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sheetData sheetId="1135"/>
      <sheetData sheetId="1136"/>
      <sheetData sheetId="1137" refreshError="1"/>
      <sheetData sheetId="1138" refreshError="1"/>
      <sheetData sheetId="1139" refreshError="1"/>
      <sheetData sheetId="1140" refreshError="1"/>
      <sheetData sheetId="1141"/>
      <sheetData sheetId="1142"/>
      <sheetData sheetId="1143"/>
      <sheetData sheetId="1144" refreshError="1"/>
      <sheetData sheetId="1145" refreshError="1"/>
      <sheetData sheetId="1146"/>
      <sheetData sheetId="1147" refreshError="1"/>
      <sheetData sheetId="1148" refreshError="1"/>
      <sheetData sheetId="1149" refreshError="1"/>
      <sheetData sheetId="1150"/>
      <sheetData sheetId="1151"/>
      <sheetData sheetId="1152"/>
      <sheetData sheetId="1153"/>
      <sheetData sheetId="1154"/>
      <sheetData sheetId="1155"/>
      <sheetData sheetId="1156"/>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sheetData sheetId="1187"/>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sheetData sheetId="1197" refreshError="1"/>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refreshError="1"/>
      <sheetData sheetId="1482" refreshError="1"/>
      <sheetData sheetId="1483"/>
      <sheetData sheetId="1484"/>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sheetData sheetId="1717"/>
      <sheetData sheetId="1718"/>
      <sheetData sheetId="1719"/>
      <sheetData sheetId="1720"/>
      <sheetData sheetId="1721"/>
      <sheetData sheetId="1722"/>
      <sheetData sheetId="1723"/>
      <sheetData sheetId="1724"/>
      <sheetData sheetId="1725" refreshError="1"/>
      <sheetData sheetId="1726"/>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refreshError="1"/>
      <sheetData sheetId="1816" refreshError="1"/>
      <sheetData sheetId="1817" refreshError="1"/>
      <sheetData sheetId="1818"/>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sheetData sheetId="1882"/>
      <sheetData sheetId="1883"/>
      <sheetData sheetId="1884"/>
      <sheetData sheetId="1885"/>
      <sheetData sheetId="1886"/>
      <sheetData sheetId="1887"/>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sheetData sheetId="1899"/>
      <sheetData sheetId="1900" refreshError="1"/>
      <sheetData sheetId="1901" refreshError="1"/>
      <sheetData sheetId="1902" refreshError="1"/>
      <sheetData sheetId="1903" refreshError="1"/>
      <sheetData sheetId="1904"/>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sheetData sheetId="1918"/>
      <sheetData sheetId="1919"/>
      <sheetData sheetId="1920"/>
      <sheetData sheetId="1921" refreshError="1"/>
      <sheetData sheetId="1922" refreshError="1"/>
      <sheetData sheetId="1923" refreshError="1"/>
      <sheetData sheetId="1924" refreshError="1"/>
      <sheetData sheetId="1925" refreshError="1"/>
      <sheetData sheetId="1926" refreshError="1"/>
      <sheetData sheetId="1927" refreshError="1"/>
      <sheetData sheetId="1928"/>
      <sheetData sheetId="1929" refreshError="1"/>
      <sheetData sheetId="1930" refreshError="1"/>
      <sheetData sheetId="1931" refreshError="1"/>
      <sheetData sheetId="1932" refreshError="1"/>
      <sheetData sheetId="1933" refreshError="1"/>
      <sheetData sheetId="1934"/>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sheetData sheetId="1993" refreshError="1"/>
      <sheetData sheetId="1994" refreshError="1"/>
      <sheetData sheetId="1995"/>
      <sheetData sheetId="1996"/>
      <sheetData sheetId="1997"/>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sheetData sheetId="2112" refreshError="1"/>
      <sheetData sheetId="2113" refreshError="1"/>
      <sheetData sheetId="2114" refreshError="1"/>
      <sheetData sheetId="2115" refreshError="1"/>
      <sheetData sheetId="2116" refreshError="1"/>
      <sheetData sheetId="2117" refreshError="1"/>
      <sheetData sheetId="2118"/>
      <sheetData sheetId="2119"/>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sheetData sheetId="2627"/>
      <sheetData sheetId="2628"/>
      <sheetData sheetId="2629"/>
      <sheetData sheetId="2630"/>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sheetData sheetId="2656"/>
      <sheetData sheetId="2657"/>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sheetData sheetId="2677"/>
      <sheetData sheetId="2678"/>
      <sheetData sheetId="2679"/>
      <sheetData sheetId="2680"/>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sheetData sheetId="2698"/>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refreshError="1"/>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refreshError="1"/>
      <sheetData sheetId="2846" refreshError="1"/>
      <sheetData sheetId="2847" refreshError="1"/>
      <sheetData sheetId="2848" refreshError="1"/>
      <sheetData sheetId="2849" refreshError="1"/>
      <sheetData sheetId="2850"/>
      <sheetData sheetId="2851"/>
      <sheetData sheetId="2852"/>
      <sheetData sheetId="2853"/>
      <sheetData sheetId="2854"/>
      <sheetData sheetId="2855"/>
      <sheetData sheetId="2856"/>
      <sheetData sheetId="2857"/>
      <sheetData sheetId="2858"/>
      <sheetData sheetId="2859" refreshError="1"/>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refreshError="1"/>
      <sheetData sheetId="2874" refreshError="1"/>
      <sheetData sheetId="2875" refreshError="1"/>
      <sheetData sheetId="2876"/>
      <sheetData sheetId="2877"/>
      <sheetData sheetId="2878"/>
      <sheetData sheetId="2879"/>
      <sheetData sheetId="2880"/>
      <sheetData sheetId="2881"/>
      <sheetData sheetId="2882"/>
      <sheetData sheetId="2883"/>
      <sheetData sheetId="2884" refreshError="1"/>
      <sheetData sheetId="2885" refreshError="1"/>
      <sheetData sheetId="2886"/>
      <sheetData sheetId="2887"/>
      <sheetData sheetId="2888" refreshError="1"/>
      <sheetData sheetId="2889"/>
      <sheetData sheetId="2890" refreshError="1"/>
      <sheetData sheetId="2891" refreshError="1"/>
      <sheetData sheetId="2892" refreshError="1"/>
      <sheetData sheetId="2893" refreshError="1"/>
      <sheetData sheetId="2894" refreshError="1"/>
      <sheetData sheetId="2895" refreshError="1"/>
      <sheetData sheetId="2896"/>
      <sheetData sheetId="2897"/>
      <sheetData sheetId="2898"/>
      <sheetData sheetId="2899"/>
      <sheetData sheetId="2900" refreshError="1"/>
      <sheetData sheetId="2901" refreshError="1"/>
      <sheetData sheetId="2902" refreshError="1"/>
      <sheetData sheetId="2903" refreshError="1"/>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refreshError="1"/>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refreshError="1"/>
      <sheetData sheetId="3208" refreshError="1"/>
      <sheetData sheetId="3209" refreshError="1"/>
      <sheetData sheetId="3210" refreshError="1"/>
      <sheetData sheetId="3211" refreshError="1"/>
      <sheetData sheetId="3212"/>
      <sheetData sheetId="3213"/>
      <sheetData sheetId="3214"/>
      <sheetData sheetId="3215"/>
      <sheetData sheetId="3216"/>
      <sheetData sheetId="3217"/>
      <sheetData sheetId="3218"/>
      <sheetData sheetId="3219"/>
      <sheetData sheetId="3220"/>
      <sheetData sheetId="3221" refreshError="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refreshError="1"/>
      <sheetData sheetId="3254"/>
      <sheetData sheetId="3255" refreshError="1"/>
      <sheetData sheetId="3256" refreshError="1"/>
      <sheetData sheetId="3257"/>
      <sheetData sheetId="3258"/>
      <sheetData sheetId="3259" refreshError="1"/>
      <sheetData sheetId="3260" refreshError="1"/>
      <sheetData sheetId="3261"/>
      <sheetData sheetId="3262"/>
      <sheetData sheetId="3263"/>
      <sheetData sheetId="3264"/>
      <sheetData sheetId="3265" refreshError="1"/>
      <sheetData sheetId="3266" refreshError="1"/>
      <sheetData sheetId="3267" refreshError="1"/>
      <sheetData sheetId="3268" refreshError="1"/>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refreshError="1"/>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refreshError="1"/>
      <sheetData sheetId="3397" refreshError="1"/>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refreshError="1"/>
      <sheetData sheetId="3419" refreshError="1"/>
      <sheetData sheetId="3420" refreshError="1"/>
      <sheetData sheetId="3421" refreshError="1"/>
      <sheetData sheetId="3422" refreshError="1"/>
      <sheetData sheetId="3423" refreshError="1"/>
      <sheetData sheetId="3424"/>
      <sheetData sheetId="3425"/>
      <sheetData sheetId="3426"/>
      <sheetData sheetId="3427" refreshError="1"/>
      <sheetData sheetId="3428"/>
      <sheetData sheetId="3429"/>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sheetData sheetId="4793"/>
      <sheetData sheetId="4794" refreshError="1"/>
      <sheetData sheetId="4795"/>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refreshError="1"/>
      <sheetData sheetId="5410" refreshError="1"/>
      <sheetData sheetId="5411" refreshError="1"/>
      <sheetData sheetId="5412" refreshError="1"/>
      <sheetData sheetId="5413" refreshError="1"/>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sheetData sheetId="5625"/>
      <sheetData sheetId="5626" refreshError="1"/>
      <sheetData sheetId="5627" refreshError="1"/>
      <sheetData sheetId="5628" refreshError="1"/>
      <sheetData sheetId="5629" refreshError="1"/>
      <sheetData sheetId="5630"/>
      <sheetData sheetId="563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sheetData sheetId="5644"/>
      <sheetData sheetId="5645"/>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sheetData sheetId="5688"/>
      <sheetData sheetId="5689" refreshError="1"/>
      <sheetData sheetId="5690" refreshError="1"/>
      <sheetData sheetId="5691" refreshError="1"/>
      <sheetData sheetId="5692" refreshError="1"/>
      <sheetData sheetId="5693" refreshError="1"/>
      <sheetData sheetId="5694" refreshError="1"/>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refreshError="1"/>
      <sheetData sheetId="5710" refreshError="1"/>
      <sheetData sheetId="5711" refreshError="1"/>
      <sheetData sheetId="5712" refreshError="1"/>
      <sheetData sheetId="5713" refreshError="1"/>
      <sheetData sheetId="5714"/>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sheetData sheetId="5757"/>
      <sheetData sheetId="5758"/>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sheetData sheetId="5784"/>
      <sheetData sheetId="5785"/>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refreshError="1"/>
      <sheetData sheetId="5825" refreshError="1"/>
      <sheetData sheetId="5826" refreshError="1"/>
      <sheetData sheetId="5827" refreshError="1"/>
      <sheetData sheetId="5828" refreshError="1"/>
      <sheetData sheetId="5829" refreshError="1"/>
      <sheetData sheetId="5830" refreshError="1"/>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sheetData sheetId="8347"/>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sheetData sheetId="8404"/>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row r="8">
          <cell r="I8">
            <v>39285.71</v>
          </cell>
        </row>
      </sheetData>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sheetData sheetId="8528"/>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sheetData sheetId="8623"/>
      <sheetData sheetId="8624"/>
      <sheetData sheetId="8625" refreshError="1"/>
      <sheetData sheetId="8626" refreshError="1"/>
      <sheetData sheetId="8627"/>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sheetData sheetId="8664"/>
      <sheetData sheetId="8665"/>
      <sheetData sheetId="8666"/>
      <sheetData sheetId="8667" refreshError="1"/>
      <sheetData sheetId="8668"/>
      <sheetData sheetId="8669"/>
      <sheetData sheetId="8670" refreshError="1"/>
      <sheetData sheetId="8671" refreshError="1"/>
      <sheetData sheetId="8672" refreshError="1"/>
      <sheetData sheetId="8673" refreshError="1"/>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sheetData sheetId="8706"/>
      <sheetData sheetId="8707" refreshError="1"/>
      <sheetData sheetId="8708" refreshError="1"/>
      <sheetData sheetId="8709" refreshError="1"/>
      <sheetData sheetId="8710" refreshError="1"/>
      <sheetData sheetId="8711" refreshError="1"/>
      <sheetData sheetId="8712" refreshError="1"/>
      <sheetData sheetId="8713" refreshError="1"/>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sheetData sheetId="8804" refreshError="1"/>
      <sheetData sheetId="8805" refreshError="1"/>
      <sheetData sheetId="8806" refreshError="1"/>
      <sheetData sheetId="8807" refreshError="1"/>
      <sheetData sheetId="8808" refreshError="1"/>
      <sheetData sheetId="8809"/>
      <sheetData sheetId="8810" refreshError="1"/>
      <sheetData sheetId="8811" refreshError="1"/>
      <sheetData sheetId="8812" refreshError="1"/>
      <sheetData sheetId="8813" refreshError="1"/>
      <sheetData sheetId="8814" refreshError="1"/>
      <sheetData sheetId="8815" refreshError="1"/>
      <sheetData sheetId="8816"/>
      <sheetData sheetId="8817"/>
      <sheetData sheetId="8818"/>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sheetData sheetId="8840"/>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sheetData sheetId="8865"/>
      <sheetData sheetId="8866"/>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refreshError="1"/>
      <sheetData sheetId="8911"/>
      <sheetData sheetId="8912"/>
      <sheetData sheetId="8913"/>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sheetData sheetId="8945"/>
      <sheetData sheetId="8946"/>
      <sheetData sheetId="8947"/>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sheetData sheetId="9068" refreshError="1"/>
      <sheetData sheetId="9069" refreshError="1"/>
      <sheetData sheetId="9070"/>
      <sheetData sheetId="9071" refreshError="1"/>
      <sheetData sheetId="9072" refreshError="1"/>
      <sheetData sheetId="9073" refreshError="1"/>
      <sheetData sheetId="9074" refreshError="1"/>
      <sheetData sheetId="9075"/>
      <sheetData sheetId="9076"/>
      <sheetData sheetId="9077"/>
      <sheetData sheetId="9078"/>
      <sheetData sheetId="9079"/>
      <sheetData sheetId="9080" refreshError="1"/>
      <sheetData sheetId="9081"/>
      <sheetData sheetId="9082"/>
      <sheetData sheetId="9083" refreshError="1"/>
      <sheetData sheetId="9084"/>
      <sheetData sheetId="9085"/>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sheetData sheetId="9174"/>
      <sheetData sheetId="9175"/>
      <sheetData sheetId="9176"/>
      <sheetData sheetId="9177"/>
      <sheetData sheetId="9178"/>
      <sheetData sheetId="9179" refreshError="1"/>
      <sheetData sheetId="9180" refreshError="1"/>
      <sheetData sheetId="9181" refreshError="1"/>
      <sheetData sheetId="9182" refreshError="1"/>
      <sheetData sheetId="9183"/>
      <sheetData sheetId="9184" refreshError="1"/>
      <sheetData sheetId="9185" refreshError="1"/>
      <sheetData sheetId="9186" refreshError="1"/>
      <sheetData sheetId="9187" refreshError="1"/>
      <sheetData sheetId="9188" refreshError="1"/>
      <sheetData sheetId="9189" refreshError="1"/>
      <sheetData sheetId="9190"/>
      <sheetData sheetId="9191" refreshError="1"/>
      <sheetData sheetId="9192"/>
      <sheetData sheetId="9193"/>
      <sheetData sheetId="9194"/>
      <sheetData sheetId="9195" refreshError="1"/>
      <sheetData sheetId="9196" refreshError="1"/>
      <sheetData sheetId="9197" refreshError="1"/>
      <sheetData sheetId="9198"/>
      <sheetData sheetId="9199"/>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sheetData sheetId="9210" refreshError="1"/>
      <sheetData sheetId="9211" refreshError="1"/>
      <sheetData sheetId="9212" refreshError="1"/>
      <sheetData sheetId="9213"/>
      <sheetData sheetId="9214"/>
      <sheetData sheetId="9215"/>
      <sheetData sheetId="9216"/>
      <sheetData sheetId="9217" refreshError="1"/>
      <sheetData sheetId="9218"/>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sheetData sheetId="9265"/>
      <sheetData sheetId="9266"/>
      <sheetData sheetId="9267"/>
      <sheetData sheetId="9268"/>
      <sheetData sheetId="9269"/>
      <sheetData sheetId="9270"/>
      <sheetData sheetId="9271" refreshError="1"/>
      <sheetData sheetId="9272" refreshError="1"/>
      <sheetData sheetId="9273" refreshError="1"/>
      <sheetData sheetId="9274" refreshError="1"/>
      <sheetData sheetId="9275" refreshError="1"/>
      <sheetData sheetId="9276"/>
      <sheetData sheetId="9277"/>
      <sheetData sheetId="9278" refreshError="1"/>
      <sheetData sheetId="9279" refreshError="1"/>
      <sheetData sheetId="9280" refreshError="1"/>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refreshError="1"/>
      <sheetData sheetId="9502" refreshError="1"/>
      <sheetData sheetId="9503" refreshError="1"/>
      <sheetData sheetId="9504" refreshError="1"/>
      <sheetData sheetId="9505" refreshError="1"/>
      <sheetData sheetId="9506" refreshError="1"/>
      <sheetData sheetId="9507"/>
      <sheetData sheetId="9508"/>
      <sheetData sheetId="9509" refreshError="1"/>
      <sheetData sheetId="9510"/>
      <sheetData sheetId="9511" refreshError="1"/>
      <sheetData sheetId="9512" refreshError="1"/>
      <sheetData sheetId="9513" refreshError="1"/>
      <sheetData sheetId="9514" refreshError="1"/>
      <sheetData sheetId="9515" refreshError="1"/>
      <sheetData sheetId="9516"/>
      <sheetData sheetId="9517"/>
      <sheetData sheetId="9518"/>
      <sheetData sheetId="9519"/>
      <sheetData sheetId="9520"/>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sheetData sheetId="9538"/>
      <sheetData sheetId="9539" refreshError="1"/>
      <sheetData sheetId="9540"/>
      <sheetData sheetId="9541" refreshError="1"/>
      <sheetData sheetId="9542" refreshError="1"/>
      <sheetData sheetId="9543" refreshError="1"/>
      <sheetData sheetId="9544" refreshError="1"/>
      <sheetData sheetId="9545" refreshError="1"/>
      <sheetData sheetId="9546" refreshError="1"/>
      <sheetData sheetId="9547"/>
      <sheetData sheetId="9548"/>
      <sheetData sheetId="9549"/>
      <sheetData sheetId="9550"/>
      <sheetData sheetId="9551" refreshError="1"/>
      <sheetData sheetId="9552" refreshError="1"/>
      <sheetData sheetId="9553" refreshError="1"/>
      <sheetData sheetId="9554" refreshError="1"/>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sheetData sheetId="9920"/>
      <sheetData sheetId="9921" refreshError="1"/>
      <sheetData sheetId="9922"/>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sheetData sheetId="9980" refreshError="1"/>
      <sheetData sheetId="9981" refreshError="1"/>
      <sheetData sheetId="9982" refreshError="1"/>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refreshError="1"/>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sheetData sheetId="10259"/>
      <sheetData sheetId="10260" refreshError="1"/>
      <sheetData sheetId="10261" refreshError="1"/>
      <sheetData sheetId="10262" refreshError="1"/>
      <sheetData sheetId="10263" refreshError="1"/>
      <sheetData sheetId="10264" refreshError="1"/>
      <sheetData sheetId="1026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ah_harian"/>
      <sheetName val="sewa_alat"/>
      <sheetName val="harsat"/>
      <sheetName val="Analisa"/>
      <sheetName val="upah_borong"/>
      <sheetName val="satuan_alat"/>
      <sheetName val="satuan_pek"/>
      <sheetName val="resume"/>
      <sheetName val="proposal"/>
      <sheetName val="dasboard"/>
      <sheetName val="Har_mat"/>
      <sheetName val="Cover"/>
      <sheetName val="Anls"/>
      <sheetName val="bhn_upah"/>
      <sheetName val="harga lama"/>
      <sheetName val="Rekap analis"/>
      <sheetName val="analis"/>
      <sheetName val="daf-3(OK)"/>
      <sheetName val="daf-7(OK)"/>
      <sheetName val="Plumbing &amp; Fire"/>
      <sheetName val="an. struktur"/>
      <sheetName val="Dashboard"/>
      <sheetName val="MAPP"/>
      <sheetName val="rek det 1-3"/>
      <sheetName val="hsu"/>
      <sheetName val="analisa2"/>
      <sheetName val="rap"/>
      <sheetName val="INTAKE"/>
      <sheetName val="trans"/>
      <sheetName val="an_ struktur"/>
      <sheetName val="Sat Bah &amp; Up"/>
      <sheetName val="H.Satuan"/>
      <sheetName val="DAFTAR HARGA SATUAN MATERIAL"/>
      <sheetName val="ANL"/>
      <sheetName val="Upah"/>
      <sheetName val="Shedule"/>
      <sheetName val="Mob"/>
      <sheetName val="HARGA"/>
      <sheetName val="data"/>
      <sheetName val="HG SATUAN"/>
      <sheetName val="INPUT"/>
      <sheetName val="Data Isian"/>
      <sheetName val="2.1"/>
      <sheetName val="Harsat Bahan"/>
      <sheetName val="Harsat Upah"/>
      <sheetName val="Basic Price"/>
      <sheetName val="bahan"/>
      <sheetName val="4-Basic Price"/>
      <sheetName val="Daftar Harga"/>
      <sheetName val="Harga Satuan Bahan"/>
      <sheetName val="Sat~Bahu"/>
      <sheetName val="Unit-P"/>
      <sheetName val="61004"/>
      <sheetName val="61005"/>
      <sheetName val="61006"/>
      <sheetName val="61007"/>
      <sheetName val="61008"/>
      <sheetName val="BoQ-Gen"/>
      <sheetName val="BREAKSCD"/>
      <sheetName val="Dash"/>
      <sheetName val="LEMBAR4"/>
      <sheetName val="Kuantitas &amp; Harga"/>
      <sheetName val="Kuantitas"/>
      <sheetName val="schtng"/>
      <sheetName val="schbhn"/>
      <sheetName val="schalt"/>
      <sheetName val="ANA-PEK"/>
      <sheetName val="BAU"/>
      <sheetName val="BQ"/>
      <sheetName val="Analisa Harsat CCO Intern"/>
      <sheetName val="Analisa Harsat"/>
      <sheetName val="AnHarSat Real Saat Ini"/>
      <sheetName val="AnHarSat Real Sd Saat Lalu"/>
      <sheetName val="DATA PROYEK"/>
      <sheetName val="BUL"/>
      <sheetName val="Pemakaian Bahan"/>
      <sheetName val="Pengadaan Bahan"/>
      <sheetName val="Laporan Harian"/>
      <sheetName val="Hrn I"/>
      <sheetName val="Hrn II"/>
      <sheetName val="Hrn III"/>
      <sheetName val="Harsat Alat"/>
      <sheetName val="Harsat SubKon"/>
      <sheetName val="Schedule UBA"/>
      <sheetName val="Rekap RAP"/>
      <sheetName val="Rekap MC"/>
      <sheetName val="Volume Mingguan"/>
      <sheetName val="Volume Intern"/>
      <sheetName val="K5"/>
      <sheetName val="Laporan Bulanan"/>
      <sheetName val="Schedule Intern"/>
      <sheetName val="K9"/>
      <sheetName val="E089"/>
      <sheetName val="E252"/>
      <sheetName val="E341"/>
      <sheetName val="Anal_Pek"/>
      <sheetName val="CH"/>
      <sheetName val="5-ALAT(1)"/>
      <sheetName val="Rekapitulasi"/>
      <sheetName val="Quarry-rangas"/>
      <sheetName val="BOQ KINERJA JALAN"/>
      <sheetName val="UPAH BAHAN "/>
      <sheetName val="ANAL"/>
      <sheetName val="A.1"/>
      <sheetName val="A.2"/>
      <sheetName val="huruf"/>
      <sheetName val="Upah,Bahan,Alat"/>
      <sheetName val="AnPipa &amp; Acc"/>
      <sheetName val="AnSipil"/>
      <sheetName val="Rekap Analisa1"/>
      <sheetName val="AnTes &amp; Cuci pipa"/>
      <sheetName val="Surat Pernyataan"/>
      <sheetName val="divI"/>
      <sheetName val="BoQ"/>
      <sheetName val="MGG"/>
      <sheetName val="Analisa -FU"/>
      <sheetName val="divII"/>
      <sheetName val="Ktr-Unit"/>
      <sheetName val="Material"/>
      <sheetName val="Harga Satuan"/>
      <sheetName val=" UPAH BAHAN"/>
      <sheetName val="Cash Flow bulanan"/>
      <sheetName val="Div2"/>
      <sheetName val="SAT-BHN"/>
      <sheetName val="Sat_uph"/>
      <sheetName val="Pekerjaan Utama"/>
      <sheetName val="Harga Satuan Material"/>
      <sheetName val="Analisa Harga Satuan"/>
      <sheetName val="Harga Satuan Upah"/>
      <sheetName val="Management"/>
      <sheetName val="LISTRIK MEKANIKAL"/>
      <sheetName val="Volume"/>
      <sheetName val="ADD 2 (1)"/>
      <sheetName val="Progres Rasio LR"/>
      <sheetName val="RAP Change"/>
      <sheetName val="Renc Camp"/>
      <sheetName val="Bantu"/>
      <sheetName val="Volume Ekstern"/>
      <sheetName val="Schedule"/>
      <sheetName val="Progress Ekstern"/>
      <sheetName val="BA Pemeriksaan"/>
      <sheetName val="Schedule Bahan"/>
      <sheetName val="Rekap K5"/>
      <sheetName val="RAB"/>
      <sheetName val="Koefisien"/>
      <sheetName val="BA Evaluasi"/>
      <sheetName val="Biaya LONSTAD"/>
      <sheetName val="Laporan Mingguan"/>
      <sheetName val="BAP"/>
      <sheetName val="BA Fisik"/>
      <sheetName val="Penilaian Hasil FHO"/>
      <sheetName val="Penilaian Hasil PHO"/>
      <sheetName val="Penyampaian Evaluasi"/>
      <sheetName val="Permhnan FHO"/>
      <sheetName val="Permhnan PHO"/>
      <sheetName val="M E N U"/>
      <sheetName val="Schedule I"/>
      <sheetName val="S D"/>
      <sheetName val="Rekap Sisa Bahan"/>
      <sheetName val="RAP Sisa"/>
      <sheetName val="EARNED VALUE"/>
      <sheetName val="Und. RptFHO"/>
      <sheetName val="Und. RptPHO"/>
      <sheetName val="villa"/>
      <sheetName val="I-KAMAR"/>
      <sheetName val="Analisa &amp; Upah"/>
      <sheetName val="DAF-1"/>
      <sheetName val="hrg.bhn"/>
      <sheetName val="Str BT"/>
      <sheetName val="Det Str BT"/>
      <sheetName val="ANLS-SNAYANRES"/>
      <sheetName val="Assessment"/>
      <sheetName val="Certificate "/>
      <sheetName val="Prelim"/>
      <sheetName val="Valn Cover"/>
      <sheetName val="hs-str"/>
      <sheetName val="Bill_2"/>
      <sheetName val="dt"/>
      <sheetName val="NS GD.UGD"/>
      <sheetName val="STD GD.UGD"/>
      <sheetName val="NP"/>
      <sheetName val="Curves"/>
      <sheetName val="Tables"/>
      <sheetName val="lam-moi"/>
      <sheetName val="Tataudara"/>
      <sheetName val="bhn-upah"/>
      <sheetName val="Bill.2. PL - SUPPLY A"/>
      <sheetName val="ANL STR"/>
      <sheetName val="HRG BHN"/>
      <sheetName val="6-AGREGAT"/>
      <sheetName val="hsp-STR-ARS"/>
      <sheetName val="Hargamat"/>
      <sheetName val="Hrg.Sat"/>
      <sheetName val="FINISHING"/>
      <sheetName val="analis kusen 1 eskalasi"/>
      <sheetName val="REF.ONLY"/>
      <sheetName val="anautama"/>
      <sheetName val="Bill of Qty MEP"/>
      <sheetName val="anamob"/>
      <sheetName val="A"/>
      <sheetName val="Anal. Pancang"/>
      <sheetName val="rumus"/>
      <sheetName val="Agregat Halus &amp; Kasar"/>
      <sheetName val="BQ-E20-02(Rp)"/>
      <sheetName val="Partic"/>
      <sheetName val="HRG-DASAR"/>
      <sheetName val="pricing"/>
      <sheetName val="Analisa jalan"/>
      <sheetName val="SAT-DAS"/>
      <sheetName val="bahan "/>
      <sheetName val="G. Pintu"/>
      <sheetName val="AHS Marka"/>
      <sheetName val="AHS Aspal"/>
      <sheetName val="BHN"/>
      <sheetName val="ALT"/>
      <sheetName val="UPH"/>
      <sheetName val="SUB"/>
      <sheetName val="analis standar(8m)"/>
      <sheetName val="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MAJOR"/>
      <sheetName val="%"/>
      <sheetName val="Rekap"/>
      <sheetName val="Informasi"/>
      <sheetName val="Peta Quarry"/>
      <sheetName val="Mobilisasi"/>
      <sheetName val="Perhitungan Mobilisasi Alat"/>
      <sheetName val="Lalu Lintas"/>
      <sheetName val="Jembatan Sementara"/>
      <sheetName val="BOQ"/>
      <sheetName val="D2"/>
      <sheetName val="D3"/>
      <sheetName val="D4"/>
      <sheetName val="D5"/>
      <sheetName val="D6"/>
      <sheetName val="D6 ASBT"/>
      <sheetName val="D7(1)"/>
      <sheetName val="D7(2)"/>
      <sheetName val="D7(3)"/>
      <sheetName val="D8(1)"/>
      <sheetName val="D8(2)"/>
      <sheetName val="D9"/>
      <sheetName val="D10 LS-Rutin"/>
      <sheetName val="D10 Kuantitas"/>
      <sheetName val="D10 Analisa HSP"/>
      <sheetName val="4-Basic Price"/>
      <sheetName val="4-Analisa Quarry"/>
      <sheetName val="4-formulir harga bahan"/>
      <sheetName val="5-ALAT(1)"/>
      <sheetName val="5-ALAT (2)"/>
      <sheetName val="Agg Halus &amp; Kasar"/>
      <sheetName val="Agg A"/>
      <sheetName val="Agg B"/>
      <sheetName val="Agg C"/>
    </sheetNames>
    <sheetDataSet>
      <sheetData sheetId="0" refreshError="1"/>
      <sheetData sheetId="1" refreshError="1"/>
      <sheetData sheetId="2" refreshError="1"/>
      <sheetData sheetId="3">
        <row r="28">
          <cell r="H28">
            <v>2184790728.3493347</v>
          </cell>
        </row>
      </sheetData>
      <sheetData sheetId="4"/>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71">
          <cell r="F71">
            <v>1250000</v>
          </cell>
        </row>
      </sheetData>
      <sheetData sheetId="27" refreshError="1"/>
      <sheetData sheetId="28" refreshError="1"/>
      <sheetData sheetId="29">
        <row r="15">
          <cell r="AW15">
            <v>164696.38269006539</v>
          </cell>
        </row>
      </sheetData>
      <sheetData sheetId="30" refreshError="1"/>
      <sheetData sheetId="31" refreshError="1"/>
      <sheetData sheetId="32" refreshError="1"/>
      <sheetData sheetId="33" refreshError="1"/>
      <sheetData sheetId="3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E-E"/>
    </sheetNames>
    <sheetDataSet>
      <sheetData sheetId="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l"/>
      <sheetName val="Rkp"/>
      <sheetName val="Hrg"/>
      <sheetName val="Anl"/>
      <sheetName val="RAB RKB"/>
      <sheetName val="RB RD"/>
      <sheetName val="RAB WC"/>
      <sheetName val="Srn&amp;Mbl"/>
      <sheetName val="Schd"/>
      <sheetName val="LKP Des"/>
      <sheetName val="LKP Jan"/>
      <sheetName val="LKP Feb"/>
      <sheetName val="LKP Mar"/>
      <sheetName val="MC Des"/>
      <sheetName val="MC Jan"/>
      <sheetName val="MC Feb"/>
      <sheetName val="MC Mar"/>
    </sheetNames>
    <sheetDataSet>
      <sheetData sheetId="0" refreshError="1">
        <row r="2">
          <cell r="C2" t="str">
            <v>CV. BUDHI GUNA</v>
          </cell>
        </row>
      </sheetData>
      <sheetData sheetId="1" refreshError="1"/>
      <sheetData sheetId="2"/>
      <sheetData sheetId="3" refreshError="1"/>
      <sheetData sheetId="4" refreshError="1"/>
      <sheetData sheetId="5" refreshError="1"/>
      <sheetData sheetId="6" refreshError="1"/>
      <sheetData sheetId="7"/>
      <sheetData sheetId="8" refreshError="1"/>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List"/>
      <sheetName val="dasboard"/>
      <sheetName val="Kurva-s"/>
      <sheetName val="R.Tambah"/>
      <sheetName val="Rekap"/>
      <sheetName val="Persiapan"/>
      <sheetName val="Add"/>
      <sheetName val="Struktur"/>
      <sheetName val="Re-Ars"/>
      <sheetName val="Arsitektur"/>
      <sheetName val="Ars-Cladding"/>
      <sheetName val="Re-Penunjang"/>
      <sheetName val="Str-Penunj"/>
      <sheetName val="Ars-Penunj"/>
      <sheetName val="Halaman"/>
      <sheetName val="R.tenis"/>
      <sheetName val="BQ-Tenis"/>
      <sheetName val="R.Bang Tamb"/>
      <sheetName val="BOQ_Aula"/>
      <sheetName val="BOQ_Fasilitas"/>
      <sheetName val="BOQ_Infrastruktur"/>
      <sheetName val="BOQ_Paviliun"/>
      <sheetName val="BOQ_R.jabatan"/>
      <sheetName val="Ana Beton"/>
      <sheetName val="Ana-Sanitri"/>
      <sheetName val="Prelim"/>
      <sheetName val="Analisa"/>
      <sheetName val="analisa Str"/>
      <sheetName val="Material"/>
      <sheetName val="BQ_Tenis"/>
      <sheetName val="Cover"/>
      <sheetName val="Fill this out first___"/>
      <sheetName val="duct"/>
      <sheetName val="Daftmat"/>
      <sheetName val="STR"/>
      <sheetName val="RAW MATERIALS "/>
      <sheetName val="Alat"/>
      <sheetName val="satuan_pek"/>
      <sheetName val="gvl"/>
      <sheetName val="Sheet1"/>
      <sheetName val="Master Schedule"/>
      <sheetName val="COST-PERSON-J.O."/>
      <sheetName val="RENTAL1"/>
      <sheetName val="sort2"/>
      <sheetName val="Anls-ME Tampil"/>
      <sheetName val="STAF"/>
      <sheetName val="PEKERJAAN PERSIAPAN"/>
      <sheetName val="Ans Kom Precast"/>
      <sheetName val="PJ"/>
      <sheetName val="UPAH &amp; BHN"/>
      <sheetName val="hsat-SD"/>
      <sheetName val="an-satuan"/>
      <sheetName val="Rekap-SD"/>
      <sheetName val="RAB"/>
      <sheetName val="FAK"/>
      <sheetName val="REMUNERASISTANDAR"/>
      <sheetName val="TABEL-DETASIR"/>
      <sheetName val="Pipe"/>
      <sheetName val="Ch"/>
      <sheetName val="DAPUR"/>
      <sheetName val="INFR STR"/>
      <sheetName val="PAGAR KLLG"/>
      <sheetName val="DONGIA"/>
      <sheetName val="Waktu"/>
      <sheetName val="Anls"/>
      <sheetName val="Basic"/>
      <sheetName val="Upah-Bahan"/>
      <sheetName val="Bill of Qty MEP"/>
      <sheetName val="Profil"/>
      <sheetName val="Rkp"/>
      <sheetName val="REF.ONLY"/>
      <sheetName val="Kuantitas &amp; Harga"/>
      <sheetName val="dasar"/>
      <sheetName val="FINISHING"/>
      <sheetName val="XL4Test5"/>
      <sheetName val="DT PENDUKUNG"/>
      <sheetName val="4-Basic Price"/>
      <sheetName val="APP-9"/>
      <sheetName val="Bahan"/>
      <sheetName val="Upah"/>
      <sheetName val="reNCANA Intern"/>
      <sheetName val="Metode"/>
      <sheetName val="Data"/>
      <sheetName val="Volume Intern"/>
      <sheetName val="Rekap K5"/>
      <sheetName val="H-BHN"/>
      <sheetName val="Fill this out first..."/>
      <sheetName val="I-KAMAR"/>
      <sheetName val="R_Tambah1"/>
      <sheetName val="R_tenis1"/>
      <sheetName val="R_Bang_Tamb1"/>
      <sheetName val="BOQ_R_jabatan1"/>
      <sheetName val="Ana_Beton1"/>
      <sheetName val="analisa_Str1"/>
      <sheetName val="Bill_of_Qty_MEP1"/>
      <sheetName val="REF_ONLY1"/>
      <sheetName val="RAW_MATERIALS_1"/>
      <sheetName val="COST-PERSON-J_O_1"/>
      <sheetName val="Fill_this_out_first___2"/>
      <sheetName val="Master_Schedule1"/>
      <sheetName val="Fill_this_out_first___3"/>
      <sheetName val="R_Tambah"/>
      <sheetName val="R_tenis"/>
      <sheetName val="R_Bang_Tamb"/>
      <sheetName val="BOQ_R_jabatan"/>
      <sheetName val="Ana_Beton"/>
      <sheetName val="analisa_Str"/>
      <sheetName val="Bill_of_Qty_MEP"/>
      <sheetName val="REF_ONLY"/>
      <sheetName val="RAW_MATERIALS_"/>
      <sheetName val="COST-PERSON-J_O_"/>
      <sheetName val="Fill_this_out_first___"/>
      <sheetName val="Master_Schedule"/>
      <sheetName val="Fill_this_out_first___1"/>
      <sheetName val="SAP"/>
      <sheetName val="R_Tambah2"/>
      <sheetName val="R_tenis2"/>
      <sheetName val="R_Bang_Tamb2"/>
      <sheetName val="BOQ_R_jabatan2"/>
      <sheetName val="Ana_Beton2"/>
      <sheetName val="analisa_Str2"/>
      <sheetName val="Bill_of_Qty_MEP2"/>
      <sheetName val="REF_ONLY2"/>
      <sheetName val="RAW_MATERIALS_2"/>
      <sheetName val="COST-PERSON-J_O_2"/>
      <sheetName val="Fill_this_out_first___4"/>
      <sheetName val="Master_Schedule2"/>
      <sheetName val="Fill_this_out_first___5"/>
      <sheetName val="R_Tambah3"/>
      <sheetName val="R_tenis3"/>
      <sheetName val="R_Bang_Tamb3"/>
      <sheetName val="BOQ_R_jabatan3"/>
      <sheetName val="Ana_Beton3"/>
      <sheetName val="analisa_Str3"/>
      <sheetName val="Bill_of_Qty_MEP3"/>
      <sheetName val="REF_ONLY3"/>
      <sheetName val="RAW_MATERIALS_3"/>
      <sheetName val="COST-PERSON-J_O_3"/>
      <sheetName val="Fill_this_out_first___6"/>
      <sheetName val="Master_Schedule3"/>
      <sheetName val="Fill_this_out_first___7"/>
      <sheetName val="Resume-Analisa"/>
      <sheetName val="Hargamat"/>
      <sheetName val="B - Norelec"/>
      <sheetName val="A"/>
      <sheetName val="Input"/>
      <sheetName val="Olah"/>
      <sheetName val="SEX"/>
      <sheetName val="koef"/>
      <sheetName val="BQ"/>
      <sheetName val="hsp-STR-ARS"/>
      <sheetName val="harsat"/>
      <sheetName val="DAF-BAHAN"/>
      <sheetName val="DAF-UPAH"/>
      <sheetName val="NAMES"/>
      <sheetName val="STA"/>
      <sheetName val="PCG"/>
      <sheetName val="DSN"/>
      <sheetName val="TPT"/>
      <sheetName val="Harian"/>
      <sheetName val="Tiket ACBC lev"/>
      <sheetName val="D4"/>
      <sheetName val="D6"/>
      <sheetName val="D7"/>
      <sheetName val="D8"/>
      <sheetName val="RAB-BANK_NTT new"/>
      <sheetName val="INFO"/>
      <sheetName val="CAT_HRG"/>
      <sheetName val="SAPON"/>
      <sheetName val="atap"/>
      <sheetName val="PDMP"/>
      <sheetName val="PCE"/>
      <sheetName val="PRODUK"/>
      <sheetName val="TOOL-ME"/>
      <sheetName val="har-sat"/>
      <sheetName val="SELISIH HARGA"/>
      <sheetName val="HARGA SATUAN"/>
      <sheetName val="D3.4.3"/>
      <sheetName val="D3.4.4"/>
      <sheetName val="Har-mat"/>
      <sheetName val="DIREKSI"/>
      <sheetName val="HB"/>
      <sheetName val="NP (2)"/>
      <sheetName val="GASATAGG.XLS"/>
      <sheetName val="Informasi"/>
      <sheetName val="03.BoQ Architecture"/>
      <sheetName val="ISIAN"/>
      <sheetName val="D3"/>
      <sheetName val="D5"/>
      <sheetName val="2-Genset print"/>
      <sheetName val="RESOURCES"/>
      <sheetName val="SummaryMonthly"/>
      <sheetName val="D2.4"/>
      <sheetName val="D3-3"/>
      <sheetName val="D4.3 (TE)"/>
      <sheetName val="D5.3 (TF) "/>
      <sheetName val="D8.3 (TJ)"/>
      <sheetName val="gaji"/>
      <sheetName val="B _ Norelec"/>
      <sheetName val="D &amp; W sizes"/>
      <sheetName val="SITE-E"/>
      <sheetName val="BASEMENT"/>
      <sheetName val="Sat~Bahu"/>
      <sheetName val="Anl"/>
      <sheetName val="DAFT_ALAT,UPAH &amp; MAT"/>
      <sheetName val="Metod TWR"/>
      <sheetName val="COST_PERSON_J_O_"/>
      <sheetName val="ANALISA-HST"/>
      <sheetName val="SNI UPAH BAHAN"/>
      <sheetName val="ANALISA SM"/>
      <sheetName val="LISTRIK"/>
      <sheetName val="Tanggapan"/>
      <sheetName val="ELKP"/>
      <sheetName val="Harga"/>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H.Satuan"/>
      <sheetName val="Analisa Harga Satuan"/>
      <sheetName val="Hit Vol Str Jambi"/>
      <sheetName val="Daf 1"/>
      <sheetName val="Sch Tender"/>
      <sheetName val="CekList"/>
      <sheetName val="Telusur"/>
      <sheetName val="BQ OE"/>
      <sheetName val="Rekap RAP"/>
      <sheetName val="THR"/>
      <sheetName val="Analisa RAP"/>
      <sheetName val="RAB_HREZ"/>
      <sheetName val="ANAL_HREZ"/>
      <sheetName val="DSERTIFIKAT"/>
      <sheetName val="DSTAF"/>
      <sheetName val="DATs"/>
      <sheetName val="Form AHS"/>
      <sheetName val="Analis Upah"/>
      <sheetName val="VOLUME MATERIL"/>
      <sheetName val="hs_ars"/>
      <sheetName val="RAB Temiling "/>
      <sheetName val="Harmat Upah &amp; Bahan"/>
      <sheetName val="Rekap Ahs"/>
      <sheetName val="PL"/>
      <sheetName val="SAT-DAS"/>
      <sheetName val="alat-1"/>
      <sheetName val="HARGA SAT"/>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ANAL.BOW"/>
      <sheetName val="Rekap-link"/>
      <sheetName val="ANALISA ARS"/>
      <sheetName val="HRG-SAT BAHAN"/>
      <sheetName val="HRG-SAT UPAH"/>
      <sheetName val="Harsat Upah"/>
      <sheetName val="Kuantitas _ Harg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
          <cell r="O3">
            <v>0.95</v>
          </cell>
        </row>
        <row r="28">
          <cell r="O28">
            <v>0.97499999999999998</v>
          </cell>
        </row>
      </sheetData>
      <sheetData sheetId="10" refreshError="1"/>
      <sheetData sheetId="11" refreshError="1"/>
      <sheetData sheetId="12" refreshError="1"/>
      <sheetData sheetId="13" refreshError="1"/>
      <sheetData sheetId="14" refreshError="1"/>
      <sheetData sheetId="15" refreshError="1"/>
      <sheetData sheetId="16" refreshError="1">
        <row r="52">
          <cell r="L52">
            <v>1</v>
          </cell>
        </row>
      </sheetData>
      <sheetData sheetId="17" refreshError="1"/>
      <sheetData sheetId="18" refreshError="1">
        <row r="34">
          <cell r="O34">
            <v>0.97499999999999998</v>
          </cell>
        </row>
      </sheetData>
      <sheetData sheetId="19" refreshError="1"/>
      <sheetData sheetId="20" refreshError="1"/>
      <sheetData sheetId="21" refreshError="1"/>
      <sheetData sheetId="22" refreshError="1"/>
      <sheetData sheetId="23" refreshError="1"/>
      <sheetData sheetId="24" refreshError="1"/>
      <sheetData sheetId="25" refreshError="1">
        <row r="2">
          <cell r="K2">
            <v>1</v>
          </cell>
        </row>
      </sheetData>
      <sheetData sheetId="26" refreshError="1"/>
      <sheetData sheetId="27" refreshError="1"/>
      <sheetData sheetId="28" refreshError="1">
        <row r="9">
          <cell r="J9">
            <v>1</v>
          </cell>
        </row>
        <row r="29">
          <cell r="K29">
            <v>0.75</v>
          </cell>
        </row>
      </sheetData>
      <sheetData sheetId="29">
        <row r="52">
          <cell r="L52">
            <v>1</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nal Alat Type II A"/>
      <sheetName val="Anal Alat Type II B"/>
      <sheetName val="Anal HS"/>
      <sheetName val="k9"/>
      <sheetName val="PENAWARAN"/>
      <sheetName val="H.Satuan "/>
      <sheetName val="GORONG2"/>
      <sheetName val="Anal Alat Type I"/>
      <sheetName val="time Schedule "/>
      <sheetName val="Anal.Standar"/>
      <sheetName val="rab clasik"/>
      <sheetName val="anaMTD"/>
      <sheetName val="scedul mtrial"/>
      <sheetName val="struktur perus"/>
      <sheetName val="struktur perus II"/>
      <sheetName val="KONTROL"/>
      <sheetName val="H.Satuan"/>
      <sheetName val="Analisa"/>
      <sheetName val="Rekap Biaya"/>
      <sheetName val="TPI"/>
      <sheetName val="DatabaseBarang"/>
      <sheetName val="AHSSNI"/>
      <sheetName val="har-sat"/>
      <sheetName val="Pipe"/>
    </sheetNames>
    <sheetDataSet>
      <sheetData sheetId="0"/>
      <sheetData sheetId="1" refreshError="1">
        <row r="21">
          <cell r="AW21">
            <v>170943.22240950851</v>
          </cell>
        </row>
        <row r="40">
          <cell r="AW40">
            <v>543119.92483323137</v>
          </cell>
        </row>
        <row r="237">
          <cell r="A237" t="str">
            <v>URAIAN ANALISA ALAT</v>
          </cell>
        </row>
        <row r="240">
          <cell r="A240" t="str">
            <v>No.</v>
          </cell>
          <cell r="C240" t="str">
            <v>U R A I A N</v>
          </cell>
          <cell r="G240" t="str">
            <v>KODE</v>
          </cell>
          <cell r="H240" t="str">
            <v>KOEF.</v>
          </cell>
          <cell r="I240" t="str">
            <v>SATUAN</v>
          </cell>
          <cell r="J240" t="str">
            <v>KET.</v>
          </cell>
        </row>
        <row r="243">
          <cell r="A243" t="str">
            <v>A.</v>
          </cell>
          <cell r="C243" t="str">
            <v>URAIAN PERALATAN</v>
          </cell>
        </row>
        <row r="244">
          <cell r="A244" t="str">
            <v xml:space="preserve">       1.</v>
          </cell>
          <cell r="C244" t="str">
            <v>Jenis Peralatan</v>
          </cell>
          <cell r="G244" t="str">
            <v>COMPRESSOR 4000-6500 L\M</v>
          </cell>
          <cell r="J244" t="str">
            <v>E05</v>
          </cell>
        </row>
        <row r="245">
          <cell r="A245" t="str">
            <v xml:space="preserve">       2.</v>
          </cell>
          <cell r="C245" t="str">
            <v>Tenaga</v>
          </cell>
          <cell r="G245" t="str">
            <v>Pw</v>
          </cell>
          <cell r="H245">
            <v>80</v>
          </cell>
          <cell r="I245" t="str">
            <v>HP</v>
          </cell>
        </row>
        <row r="246">
          <cell r="A246" t="str">
            <v xml:space="preserve">       3.</v>
          </cell>
          <cell r="C246" t="str">
            <v>Kapasitas</v>
          </cell>
          <cell r="G246" t="str">
            <v>Cp</v>
          </cell>
          <cell r="H246" t="str">
            <v xml:space="preserve">-  </v>
          </cell>
          <cell r="I246" t="str">
            <v>-</v>
          </cell>
        </row>
        <row r="247">
          <cell r="A247" t="str">
            <v xml:space="preserve">       4.</v>
          </cell>
          <cell r="C247" t="str">
            <v>Alat Baru                :</v>
          </cell>
          <cell r="D247" t="str">
            <v xml:space="preserve">  a.  Umur Ekonomis</v>
          </cell>
          <cell r="G247" t="str">
            <v>A</v>
          </cell>
          <cell r="H247">
            <v>5</v>
          </cell>
          <cell r="I247" t="str">
            <v>Tahun</v>
          </cell>
        </row>
        <row r="248">
          <cell r="D248" t="str">
            <v xml:space="preserve">  b.  Jam Kerja Dalam 1 Tahun</v>
          </cell>
          <cell r="G248" t="str">
            <v>W</v>
          </cell>
          <cell r="H248">
            <v>2000</v>
          </cell>
          <cell r="I248" t="str">
            <v>Jam</v>
          </cell>
        </row>
        <row r="249">
          <cell r="D249" t="str">
            <v xml:space="preserve">  c.  Harga Alat</v>
          </cell>
          <cell r="G249" t="str">
            <v>B</v>
          </cell>
          <cell r="H249">
            <v>54602683</v>
          </cell>
          <cell r="I249" t="str">
            <v>Rupiah</v>
          </cell>
        </row>
        <row r="250">
          <cell r="A250" t="str">
            <v xml:space="preserve">       5.</v>
          </cell>
          <cell r="C250" t="str">
            <v>Alat Yang Dipakai  :</v>
          </cell>
          <cell r="D250" t="str">
            <v xml:space="preserve">  a.  Umur Ekonomis</v>
          </cell>
          <cell r="G250" t="str">
            <v>A'</v>
          </cell>
          <cell r="H250">
            <v>5</v>
          </cell>
          <cell r="I250" t="str">
            <v>Tahun</v>
          </cell>
          <cell r="J250" t="str">
            <v xml:space="preserve"> Alat Baru</v>
          </cell>
        </row>
        <row r="251">
          <cell r="D251" t="str">
            <v xml:space="preserve">  b.  Jam Kerja Dalam 1 Tahun </v>
          </cell>
          <cell r="G251" t="str">
            <v>W'</v>
          </cell>
          <cell r="H251">
            <v>2000</v>
          </cell>
          <cell r="I251" t="str">
            <v>Jam</v>
          </cell>
          <cell r="J251" t="str">
            <v xml:space="preserve"> Alat Baru</v>
          </cell>
        </row>
        <row r="252">
          <cell r="D252" t="str">
            <v xml:space="preserve">  c.  Harga Alat   (*)</v>
          </cell>
          <cell r="G252" t="str">
            <v>B'</v>
          </cell>
          <cell r="H252">
            <v>54602683</v>
          </cell>
          <cell r="I252" t="str">
            <v>Rupiah</v>
          </cell>
          <cell r="J252" t="str">
            <v xml:space="preserve"> Alat Baru</v>
          </cell>
        </row>
        <row r="254">
          <cell r="A254" t="str">
            <v>B.</v>
          </cell>
          <cell r="C254" t="str">
            <v>BIAYA PASTI PER JAM KERJA</v>
          </cell>
        </row>
        <row r="255">
          <cell r="A255" t="str">
            <v xml:space="preserve">       1.</v>
          </cell>
          <cell r="C255" t="str">
            <v>Nilai Sisa Alat</v>
          </cell>
          <cell r="D255" t="str">
            <v>=  10 % x B</v>
          </cell>
          <cell r="G255" t="str">
            <v>C</v>
          </cell>
          <cell r="H255">
            <v>5460268.3000000007</v>
          </cell>
          <cell r="I255" t="str">
            <v>Rupiah</v>
          </cell>
        </row>
        <row r="257">
          <cell r="A257" t="str">
            <v xml:space="preserve">       2.</v>
          </cell>
          <cell r="C257" t="str">
            <v>Faktor Angsuran Modal    =</v>
          </cell>
          <cell r="E257" t="str">
            <v>i x (1 + i)^A'</v>
          </cell>
          <cell r="G257" t="str">
            <v>D</v>
          </cell>
          <cell r="H257">
            <v>0.33437970328961514</v>
          </cell>
          <cell r="I257" t="str">
            <v>-</v>
          </cell>
        </row>
        <row r="258">
          <cell r="E258" t="str">
            <v>(1 + i)^A' - 1</v>
          </cell>
        </row>
        <row r="259">
          <cell r="A259" t="str">
            <v xml:space="preserve">       3.</v>
          </cell>
          <cell r="C259" t="str">
            <v>Biaya Pasti per Jam  :</v>
          </cell>
        </row>
        <row r="260">
          <cell r="C260" t="str">
            <v>a.  Biaya Pengembalian Modal  =</v>
          </cell>
          <cell r="E260" t="str">
            <v>( B' - C ) x D</v>
          </cell>
          <cell r="G260" t="str">
            <v>E</v>
          </cell>
          <cell r="H260">
            <v>8216.1130231606112</v>
          </cell>
          <cell r="I260" t="str">
            <v>Rupiah</v>
          </cell>
        </row>
        <row r="261">
          <cell r="E261" t="str">
            <v>W'</v>
          </cell>
        </row>
        <row r="263">
          <cell r="C263" t="str">
            <v>b.  Asuransi, dll =</v>
          </cell>
          <cell r="D263">
            <v>2E-3</v>
          </cell>
          <cell r="E263" t="str">
            <v xml:space="preserve">  x   B'</v>
          </cell>
          <cell r="G263" t="str">
            <v>F</v>
          </cell>
          <cell r="H263">
            <v>54.602683000000006</v>
          </cell>
          <cell r="I263" t="str">
            <v>Rupiah</v>
          </cell>
        </row>
        <row r="264">
          <cell r="E264" t="str">
            <v>W'</v>
          </cell>
        </row>
        <row r="266">
          <cell r="C266" t="str">
            <v>Biaya Pasti per Jam             =</v>
          </cell>
          <cell r="E266" t="str">
            <v>( E + F )</v>
          </cell>
          <cell r="G266" t="str">
            <v>G</v>
          </cell>
          <cell r="H266">
            <v>8270.7157061606104</v>
          </cell>
          <cell r="I266" t="str">
            <v>Rupiah</v>
          </cell>
        </row>
        <row r="268">
          <cell r="A268" t="str">
            <v>C.</v>
          </cell>
          <cell r="C268" t="str">
            <v>BIAYA OPERASI PER JAM KERJA</v>
          </cell>
        </row>
        <row r="270">
          <cell r="A270" t="str">
            <v xml:space="preserve">       1.</v>
          </cell>
          <cell r="C270" t="str">
            <v xml:space="preserve">Bahan Bakar  =  (0.125-0.175 Ltr/HP/Jam)   x Pw x Ms </v>
          </cell>
          <cell r="G270" t="str">
            <v>H</v>
          </cell>
          <cell r="H270">
            <v>27500</v>
          </cell>
          <cell r="I270" t="str">
            <v>Rupiah</v>
          </cell>
        </row>
        <row r="272">
          <cell r="A272" t="str">
            <v xml:space="preserve">       2.</v>
          </cell>
          <cell r="C272" t="str">
            <v>Pelumas         =  (0.01-0.02 Ltr/HP/Jam) x Pw x Mp</v>
          </cell>
          <cell r="G272" t="str">
            <v>I</v>
          </cell>
          <cell r="H272">
            <v>20040</v>
          </cell>
          <cell r="I272" t="str">
            <v>Rupiah</v>
          </cell>
        </row>
        <row r="274">
          <cell r="A274" t="str">
            <v xml:space="preserve">       3.</v>
          </cell>
          <cell r="C274" t="str">
            <v>Perawatan dan</v>
          </cell>
          <cell r="D274" t="str">
            <v>(12,5 % - 17,5 %)  x  B</v>
          </cell>
          <cell r="G274" t="str">
            <v>K</v>
          </cell>
          <cell r="H274">
            <v>3412.6676874999998</v>
          </cell>
          <cell r="I274" t="str">
            <v>Rupiah</v>
          </cell>
        </row>
        <row r="275">
          <cell r="C275" t="str">
            <v xml:space="preserve">        perbaikan    =</v>
          </cell>
          <cell r="D275" t="str">
            <v>W'</v>
          </cell>
        </row>
        <row r="277">
          <cell r="A277" t="str">
            <v xml:space="preserve">       4.</v>
          </cell>
          <cell r="C277" t="str">
            <v>Operator</v>
          </cell>
          <cell r="D277" t="str">
            <v>=   ( 1  Orang / Jam )  x  U1</v>
          </cell>
          <cell r="G277" t="str">
            <v>L</v>
          </cell>
          <cell r="H277">
            <v>3785.7142857142858</v>
          </cell>
          <cell r="I277" t="str">
            <v>Rupiah</v>
          </cell>
        </row>
        <row r="278">
          <cell r="A278" t="str">
            <v xml:space="preserve">       5.</v>
          </cell>
          <cell r="C278" t="str">
            <v>Pembantu Operator</v>
          </cell>
          <cell r="D278" t="str">
            <v>=   ( 1  Orang / Jam )  x  U2</v>
          </cell>
          <cell r="G278" t="str">
            <v>M</v>
          </cell>
          <cell r="H278">
            <v>2857.1428571428573</v>
          </cell>
          <cell r="I278" t="str">
            <v>Rupiah</v>
          </cell>
        </row>
        <row r="280">
          <cell r="C280" t="str">
            <v>Biaya Operasi per Jam        =</v>
          </cell>
          <cell r="E280" t="str">
            <v>(H+I+K+L+M)</v>
          </cell>
          <cell r="G280" t="str">
            <v>P</v>
          </cell>
          <cell r="H280">
            <v>57595.524830357135</v>
          </cell>
          <cell r="I280" t="str">
            <v>Rupiah</v>
          </cell>
        </row>
        <row r="282">
          <cell r="A282" t="str">
            <v>D.</v>
          </cell>
          <cell r="C282" t="str">
            <v>TOTAL BIAYA SEWA ALAT / JAM   =   ( G + P )</v>
          </cell>
          <cell r="G282" t="str">
            <v>S</v>
          </cell>
          <cell r="H282">
            <v>65866.24053651774</v>
          </cell>
          <cell r="I282" t="str">
            <v>Rupiah</v>
          </cell>
        </row>
        <row r="285">
          <cell r="A285" t="str">
            <v>E.</v>
          </cell>
          <cell r="C285" t="str">
            <v>LAIN - LAIN</v>
          </cell>
        </row>
        <row r="286">
          <cell r="A286" t="str">
            <v xml:space="preserve">       1.</v>
          </cell>
          <cell r="C286" t="str">
            <v>Tingkat Suku Bunga</v>
          </cell>
          <cell r="G286" t="str">
            <v>i</v>
          </cell>
          <cell r="H286">
            <v>20</v>
          </cell>
          <cell r="I286" t="str">
            <v>% / Tahun</v>
          </cell>
        </row>
        <row r="287">
          <cell r="A287" t="str">
            <v xml:space="preserve">       2.</v>
          </cell>
          <cell r="C287" t="str">
            <v>Upah Operator / Sopir</v>
          </cell>
          <cell r="G287" t="str">
            <v>U1</v>
          </cell>
          <cell r="H287">
            <v>3785.7142857142858</v>
          </cell>
          <cell r="I287" t="str">
            <v>Rp./Jam</v>
          </cell>
        </row>
        <row r="288">
          <cell r="A288" t="str">
            <v xml:space="preserve">       3.</v>
          </cell>
          <cell r="C288" t="str">
            <v>Upah Pembantu Operator / Pmb.Sopir</v>
          </cell>
          <cell r="G288" t="str">
            <v>U2</v>
          </cell>
          <cell r="H288">
            <v>2857.1428571428573</v>
          </cell>
          <cell r="I288" t="str">
            <v>Rp./Jam</v>
          </cell>
        </row>
        <row r="289">
          <cell r="A289" t="str">
            <v xml:space="preserve">       4.</v>
          </cell>
          <cell r="C289" t="str">
            <v>Bahan Bakar Bensin</v>
          </cell>
          <cell r="G289" t="str">
            <v>Mb</v>
          </cell>
          <cell r="H289">
            <v>5050</v>
          </cell>
          <cell r="I289" t="str">
            <v>Liter</v>
          </cell>
        </row>
        <row r="290">
          <cell r="A290" t="str">
            <v xml:space="preserve">       5.</v>
          </cell>
          <cell r="C290" t="str">
            <v>Bahan Bakar Solar</v>
          </cell>
          <cell r="G290" t="str">
            <v>Ms</v>
          </cell>
          <cell r="H290">
            <v>2750</v>
          </cell>
          <cell r="I290" t="str">
            <v>Liter</v>
          </cell>
        </row>
        <row r="291">
          <cell r="A291" t="str">
            <v xml:space="preserve">       6.</v>
          </cell>
          <cell r="C291" t="str">
            <v>Minyak Pelumas</v>
          </cell>
          <cell r="G291" t="str">
            <v>Mp</v>
          </cell>
          <cell r="H291">
            <v>25050</v>
          </cell>
          <cell r="I291" t="str">
            <v>Liter</v>
          </cell>
        </row>
        <row r="292">
          <cell r="A292" t="str">
            <v xml:space="preserve">       7.</v>
          </cell>
          <cell r="C292" t="str">
            <v>PPN diperhitungkan pada lembar Rekapitulasi</v>
          </cell>
        </row>
        <row r="293">
          <cell r="C293" t="str">
            <v>Biaya Pekerjaan</v>
          </cell>
        </row>
        <row r="327">
          <cell r="BO327">
            <v>155407635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_OK"/>
      <sheetName val="ANalisa "/>
      <sheetName val="Bahan"/>
      <sheetName val="REKAP"/>
      <sheetName val="backup_sipil_arsitek"/>
      <sheetName val="Analisa"/>
      <sheetName val="H.Satuan"/>
      <sheetName val="BAHAN  lap"/>
      <sheetName val="isian"/>
      <sheetName val="Agregat Halus &amp; Kasar"/>
      <sheetName val="BQ JALAN"/>
      <sheetName val="Rek-Analisa"/>
      <sheetName val="LS_Rutin"/>
    </sheetNames>
    <sheetDataSet>
      <sheetData sheetId="0"/>
      <sheetData sheetId="1">
        <row r="307">
          <cell r="H307">
            <v>81750</v>
          </cell>
        </row>
        <row r="951">
          <cell r="H951">
            <v>13850</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TOTAL"/>
      <sheetName val="upah FINAL"/>
      <sheetName val="pSIAPn LAHAN"/>
      <sheetName val="REK.Stad.UTAMA"/>
      <sheetName val="RINC.Stad. UTAMA"/>
      <sheetName val="REK.Stad.TENNIS"/>
      <sheetName val="RINC.Stad.TENNIS"/>
      <sheetName val="REK.GOR.BASKET"/>
      <sheetName val="RINC.GOR.BASKET"/>
      <sheetName val="analisa FINAL"/>
      <sheetName val="bhn FINAL"/>
      <sheetName val="REK.GOR.GULAT"/>
      <sheetName val="RINC.GOR.GULAT"/>
      <sheetName val="gulat struktur"/>
      <sheetName val="REK.GED.SQUASH"/>
      <sheetName val="RINC.GED.SQUASH"/>
      <sheetName val="REK.LAP.BOLA.Trbuka"/>
      <sheetName val="RINC.LAP.BOLA.Trbuka"/>
      <sheetName val="REK.GED.MANAJ"/>
      <sheetName val="RINC.GED.MANAJ"/>
      <sheetName val="REK.MASJID"/>
      <sheetName val="RINC.MASJID"/>
      <sheetName val="REK.PLAZA"/>
      <sheetName val="RINC.PLAZA"/>
      <sheetName val="REK.PARKIR"/>
      <sheetName val="RINC.PARKIR"/>
      <sheetName val="REK.JALAN"/>
      <sheetName val="RINC.JALAN"/>
      <sheetName val="Drain"/>
      <sheetName val="Anal.Rinc."/>
      <sheetName val="Rekap"/>
      <sheetName val="L-Mechanic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3">
          <cell r="F3">
            <v>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atuan"/>
      <sheetName val="bhn FINAL"/>
      <sheetName val="bq"/>
      <sheetName val="BQ-Segmen"/>
      <sheetName val="BQ-BUAS"/>
      <sheetName val="Rumus"/>
      <sheetName val="kapasitas"/>
      <sheetName val="mob. dem"/>
      <sheetName val="siap"/>
      <sheetName val="pek. tanah"/>
      <sheetName val="konstruksi"/>
      <sheetName val="Gorong2"/>
      <sheetName val="B0"/>
      <sheetName val="CBC"/>
      <sheetName val="LPB"/>
      <sheetName val="Urug"/>
      <sheetName val="k. batu kali"/>
      <sheetName val="H_Satuan"/>
      <sheetName val="input"/>
      <sheetName val="SAT"/>
      <sheetName val="MAPDC"/>
      <sheetName val="data"/>
      <sheetName val="Rekap"/>
      <sheetName val="Cover"/>
      <sheetName val="NS GD.UGD"/>
      <sheetName val="STD GD.UGD"/>
      <sheetName val="K"/>
      <sheetName val="rab me (by owner) "/>
      <sheetName val="BQ (by owner)"/>
      <sheetName val="rab me (fisik)"/>
      <sheetName val="NP (4)"/>
      <sheetName val="DIV7-BM"/>
      <sheetName val="Material"/>
      <sheetName val="Analisa &amp; Upah"/>
      <sheetName val="AN. TAMPL"/>
      <sheetName val="Bill Of Quantity"/>
      <sheetName val="HB "/>
      <sheetName val="BAHAN"/>
      <sheetName val="Analisa ME"/>
      <sheetName val="harga bahan"/>
      <sheetName val="MAIN BQ"/>
      <sheetName val="Harsat BHN AR,M"/>
      <sheetName val="bhn-upah"/>
      <sheetName val="AC"/>
      <sheetName val="FP"/>
      <sheetName val="PLB"/>
      <sheetName val="NS GD.UTAMA"/>
      <sheetName val="Analisa 2"/>
      <sheetName val="BQ.AC.FAN"/>
      <sheetName val="DAF_1"/>
      <sheetName val="DRUP (ASLI)"/>
      <sheetName val="DAF-1"/>
      <sheetName val="harsat"/>
      <sheetName val="Student"/>
      <sheetName val="DAF-5"/>
      <sheetName val="HRG BHN"/>
      <sheetName val="iTEM hARSAT"/>
      <sheetName val="DAF_4"/>
      <sheetName val="villa"/>
      <sheetName val="LISTRIK"/>
      <sheetName val="01A- RAB"/>
      <sheetName val="DRUP _ASLI_"/>
      <sheetName val="Stden center"/>
      <sheetName val="Sheet1"/>
      <sheetName val="SITE-E"/>
      <sheetName val="rab - persiapan &amp; lantai-1"/>
      <sheetName val="Man_Power_Const"/>
      <sheetName val="PC"/>
      <sheetName val="Balok"/>
      <sheetName val="STR"/>
      <sheetName val="div3"/>
      <sheetName val="HS"/>
      <sheetName val="Analisa"/>
      <sheetName val="Analis Kusen 1 ESKALASI"/>
      <sheetName val="Concrete"/>
      <sheetName val="BAG-2"/>
      <sheetName val="REF.ONLY"/>
      <sheetName val="NP (3)"/>
      <sheetName val="3-DIV5"/>
      <sheetName val="ANALISA-A"/>
      <sheetName val="Panel,feeder,elek"/>
      <sheetName val="Anl.+"/>
      <sheetName val="112-885"/>
      <sheetName val="ELEC STIS"/>
      <sheetName val="REQDELTA"/>
      <sheetName val="RKP PLUMBING"/>
      <sheetName val="Supl.X"/>
      <sheetName val="ahs3"/>
      <sheetName val="FLAF&amp;PARTSI"/>
      <sheetName val="DAFTAR HARGA"/>
      <sheetName val="Bag-9Add"/>
      <sheetName val="Bag-1"/>
      <sheetName val="ESCON"/>
      <sheetName val="REK"/>
      <sheetName val="pricelist"/>
      <sheetName val="1.B"/>
      <sheetName val="BasicPrice"/>
      <sheetName val="Markup"/>
      <sheetName val="EXTERNAL WORK"/>
      <sheetName val="Elektrikal"/>
      <sheetName val="L_Mechanical"/>
      <sheetName val="Daftar berat"/>
      <sheetName val="SEX"/>
      <sheetName val="Fin-Bengkel"/>
      <sheetName val="Fin-Showroom"/>
      <sheetName val="Hal_Pagar"/>
      <sheetName val="Str-Bengkel"/>
      <sheetName val="Str-Showroom"/>
      <sheetName val="Upah+Bahan"/>
      <sheetName val="Upah"/>
      <sheetName val="TOEC"/>
      <sheetName val="Ahs.2"/>
      <sheetName val="Ahs.1"/>
      <sheetName val="Fin_Bengkel"/>
      <sheetName val="Fin_Showroom"/>
      <sheetName val="Str_Bengkel"/>
      <sheetName val="Str_Showroom"/>
      <sheetName val="Analisa Harga Satuan"/>
      <sheetName val="BASEMENT"/>
      <sheetName val="Anls"/>
      <sheetName val="AC_C"/>
      <sheetName val="Dasboard"/>
      <sheetName val="H-Upah"/>
      <sheetName val="Data Upah"/>
      <sheetName val="BASIC"/>
      <sheetName val="H_Satuan1"/>
      <sheetName val="mob__dem"/>
      <sheetName val="pek__tanah"/>
      <sheetName val="k__batu_kali"/>
      <sheetName val="Analisa_ME"/>
      <sheetName val="harga_bahan"/>
      <sheetName val="rab_me_(by_owner)_"/>
      <sheetName val="BQ_(by_owner)"/>
      <sheetName val="rab_me_(fisik)"/>
      <sheetName val="Analisa_&amp;_Upah"/>
      <sheetName val="AN__TAMPL"/>
      <sheetName val="01A-_RAB"/>
      <sheetName val="REMUNERASISTANDAR"/>
      <sheetName val="TABEL-DETASIR"/>
      <sheetName val="NP"/>
      <sheetName val="SALURAN"/>
      <sheetName val="Group"/>
      <sheetName val="Mekanikal"/>
      <sheetName val="index"/>
      <sheetName val="BL"/>
      <sheetName val="AHS - Sipil"/>
      <sheetName val="ANAL"/>
      <sheetName val="box culvert"/>
      <sheetName val="HSD"/>
      <sheetName val="data RSUD KIS"/>
      <sheetName val="Bahan-Upah"/>
      <sheetName val="BAU"/>
      <sheetName val="RAB AR&amp;STR"/>
      <sheetName val="NP (2)"/>
      <sheetName val="cargo"/>
      <sheetName val="Analisa Satuan"/>
      <sheetName val="Mall"/>
      <sheetName val="ANLS_ BETON R. KELAS"/>
      <sheetName val="기준"/>
      <sheetName val="_x0000_0_x0000_1_x0000_0_x0000_0_x0000_0_x0000_1_x0000__x0000_6_x0000_0_x0000_¯耀㣋_x0000__x0000__x0000__x0000__x0000__x0001__x0000__x0000_耀ÿ"/>
      <sheetName val="Plint_List"/>
      <sheetName val="Luar"/>
      <sheetName val="Pintu Jendela"/>
      <sheetName val="DC-akses bandara"/>
      <sheetName val="finalisasi"/>
      <sheetName val="Div10"/>
      <sheetName val="Fill this out first..."/>
      <sheetName val="analis"/>
      <sheetName val="Isolasi Luar Dalam"/>
      <sheetName val="Isolasi Luar"/>
      <sheetName val="KR Luar"/>
      <sheetName val="AHS"/>
      <sheetName val="boq"/>
      <sheetName val="Unit"/>
      <sheetName val="."/>
      <sheetName val="%"/>
      <sheetName val="3-DIV3"/>
      <sheetName val="rekap mekanikal"/>
      <sheetName val="SUM"/>
      <sheetName val="meth hsl nego"/>
      <sheetName val="3-DIV2"/>
      <sheetName val="Faktor"/>
      <sheetName val="UPH,BHN,ALT"/>
      <sheetName val="H_Satuan2"/>
      <sheetName val="mob__dem1"/>
      <sheetName val="pek__tanah1"/>
      <sheetName val="k__batu_kali1"/>
      <sheetName val="NS_GD_UGD"/>
      <sheetName val="STD_GD_UGD"/>
      <sheetName val="NP_(4)"/>
      <sheetName val="Bill_Of_Quantity"/>
      <sheetName val="HB_"/>
      <sheetName val="MAIN_BQ"/>
      <sheetName val="Harsat_BHN_AR,M"/>
      <sheetName val="NS_GD_UTAMA"/>
      <sheetName val="Analisa_2"/>
      <sheetName val="BQ_AC_FAN"/>
      <sheetName val="DRUP_(ASLI)"/>
      <sheetName val="HRG_BHN"/>
      <sheetName val="iTEM_hARSAT"/>
      <sheetName val="Satpek"/>
      <sheetName val="ahs1"/>
      <sheetName val="GLP-DISCOUNT"/>
      <sheetName val="GLP 2001"/>
      <sheetName val="EE-PROP"/>
      <sheetName val="Costos"/>
      <sheetName val="Met_Pas Batu"/>
      <sheetName val="Met_ Minor"/>
      <sheetName val="공정양식"/>
      <sheetName val="QSS"/>
      <sheetName val="G_SUMMARY"/>
      <sheetName val="TSS"/>
      <sheetName val="@UpahBahan"/>
      <sheetName val="BGN PENUNJANG"/>
      <sheetName val="gtrinh"/>
      <sheetName val="Rincigaji"/>
      <sheetName val="Prod 15-5"/>
      <sheetName val="5-Peralatan"/>
      <sheetName val="?0?1?0?0?0?1??6?0?¯耀㣋?????_x0001_??耀ÿ"/>
      <sheetName val="FORMESTIMASI"/>
      <sheetName val="A"/>
      <sheetName val="GFA-20-N"/>
      <sheetName val="arp-3a"/>
      <sheetName val="dasar"/>
      <sheetName val="Tata Udara"/>
      <sheetName val="Plumbing"/>
      <sheetName val="ahs_utama"/>
      <sheetName val="3-DIV4"/>
      <sheetName val="Terbilang"/>
      <sheetName val="L-Mechanical"/>
      <sheetName val="Harga"/>
      <sheetName val="DAF_3.1"/>
      <sheetName val="DAF_3.11"/>
      <sheetName val="_x0000_0_x0000_1_x0000_0_x0000_0_x0000_0_x0000_1_x0000__x0000_6_x0000_0_x0000_¯??_x0000__x0000__x0000__x0000__x0000__x0001__x0000__x0000_?ÿ"/>
      <sheetName val="_x0000_¯??_x0000__x0000__x0000__x0000__x0000__x0001__x0000__x0000_?ÿ?_x0000_?English_x0000_ENW_x0000_en"/>
      <sheetName val="ANALISA PEK.UMUM"/>
      <sheetName val="Anls teknis"/>
      <sheetName val="Investment Valuation"/>
      <sheetName val="Cabling Data&amp;Power"/>
      <sheetName val="Form A"/>
      <sheetName val="TBL_BANTU"/>
      <sheetName val="Bill of Qty MEP"/>
      <sheetName val="anaUTama"/>
      <sheetName val="DIVI3"/>
      <sheetName val="FAK"/>
      <sheetName val="NP-7"/>
      <sheetName val="HSLAIN-LAIN"/>
      <sheetName val="UNIT PRICE"/>
      <sheetName val="HB_1"/>
      <sheetName val="H_Satuan3"/>
      <sheetName val="mob__dem2"/>
      <sheetName val="pek__tanah2"/>
      <sheetName val="k__batu_kali2"/>
      <sheetName val="HB_2"/>
      <sheetName val="Bill 5 Summary"/>
      <sheetName val="Bill 4 Summary"/>
      <sheetName val="RKP. TOTAL"/>
      <sheetName val="B.as"/>
      <sheetName val="RAB"/>
      <sheetName val="_x005f_x0000_0_x005f_x0000_1_x005f_x0000_0_x005f_x0000_"/>
      <sheetName val="Analisa BOW"/>
      <sheetName val="gabungan (2)"/>
      <sheetName val="5.Anhas"/>
      <sheetName val=""/>
      <sheetName val="HRG BAHAN &amp; UPAH okk"/>
      <sheetName val="Analis Kusen okk"/>
      <sheetName val="BHN-UPH-ALT"/>
      <sheetName val="_x0000_0_x0000_1_x0000_0_x0000_"/>
      <sheetName val="an tek NP"/>
      <sheetName val="GE-1-2"/>
      <sheetName val="A+Supl."/>
      <sheetName val="Informasi"/>
      <sheetName val="Daf 1"/>
      <sheetName val="Analisa Upah &amp; Bahan Plum"/>
      <sheetName val="p_fb01"/>
      <sheetName val="p_fb02"/>
      <sheetName val="PLINT 3.1.G"/>
      <sheetName val="s_v13"/>
      <sheetName val="s_v14"/>
      <sheetName val="s_v16"/>
      <sheetName val="NS Lanjutan"/>
      <sheetName val="STD Lanjutan"/>
      <sheetName val="Mk Minor"/>
      <sheetName val="Telephone"/>
      <sheetName val="Rek_ELEKT"/>
      <sheetName val="?0?1?0?0?0?1??6?0?¯???????_x0001_???ÿ"/>
      <sheetName val="?¯???????_x0001_???ÿ???English?ENW?en"/>
      <sheetName val="Bill_2"/>
      <sheetName val="Alat B"/>
      <sheetName val="Bahan B"/>
      <sheetName val="Upah B"/>
      <sheetName val="RAP"/>
      <sheetName val="Sub"/>
      <sheetName val="ANALISA ALAT BERAT"/>
      <sheetName val="ANGGARAN"/>
      <sheetName val="_0_1_0_0_0_1__6_0_¯耀㣋______x0001___耀ÿ"/>
      <sheetName val="Galian batu"/>
      <sheetName val="1"/>
      <sheetName val="Teknis"/>
      <sheetName val="설계조건"/>
      <sheetName val="단면검토"/>
      <sheetName val="isian"/>
      <sheetName val="RINCIAN"/>
      <sheetName val="GalianAlatBerat"/>
      <sheetName val="Haulling"/>
      <sheetName val="KONTRAK INDUK BULANAN"/>
      <sheetName val="Data2"/>
      <sheetName val="GENERAL"/>
      <sheetName val="pivot1"/>
      <sheetName val="Pricing"/>
      <sheetName val="Surat"/>
      <sheetName val="Analisa RAP"/>
      <sheetName val="Alat"/>
      <sheetName val="Telusur"/>
      <sheetName val="Analisa RAB"/>
      <sheetName val="NSTD"/>
      <sheetName val="STD"/>
      <sheetName val="BQ.jln"/>
      <sheetName val="BQ.jem"/>
      <sheetName val="anaMob"/>
      <sheetName val="bukan PNS"/>
      <sheetName val="Input monthly capex"/>
      <sheetName val="경비2내역"/>
      <sheetName val="DAFT_HARG_SAT_PEK."/>
      <sheetName val="DAFT_ALAT,UPAH &amp; MAT"/>
      <sheetName val="Admin"/>
      <sheetName val="DAFTAR_HARGA"/>
      <sheetName val="rab_-_persiapan_&amp;_lantai-1"/>
      <sheetName val="Anl_+"/>
      <sheetName val="ELEC_STIS"/>
      <sheetName val="RKP_PLUMBING"/>
      <sheetName val="1_B"/>
      <sheetName val="Analis_Kusen_1_ESKALASI"/>
      <sheetName val="Isolasi_Luar_Dalam"/>
      <sheetName val="Isolasi_Luar"/>
      <sheetName val="Supl_X"/>
      <sheetName val="EXTERNAL_WORK"/>
      <sheetName val="DRUP__ASLI_"/>
      <sheetName val="Stden_center"/>
      <sheetName val="box_culvert"/>
      <sheetName val="_"/>
      <sheetName val="Div2"/>
      <sheetName val="Rekapitulasi"/>
      <sheetName val="MARK UP"/>
      <sheetName val="PRICE LIST"/>
      <sheetName val="Price_List"/>
      <sheetName val="div-2"/>
      <sheetName val="MAP"/>
      <sheetName val="RKP"/>
      <sheetName val="dil"/>
      <sheetName val="Penawaran"/>
      <sheetName val="Master 1.0"/>
      <sheetName val="Blk-Mnl lt.3-lt.atap"/>
      <sheetName val="Klm-Mnl"/>
      <sheetName val="gajiDasar"/>
      <sheetName val="PROD_03_1"/>
      <sheetName val="BQ. AC"/>
      <sheetName val="rincian per proyek"/>
      <sheetName val="PL"/>
      <sheetName val="rek ME"/>
      <sheetName val="Antek1"/>
      <sheetName val="HARSAT-lain"/>
      <sheetName val="HARSAT-tanah"/>
      <sheetName val="product"/>
      <sheetName val="Pipe"/>
      <sheetName val="RBP- 2"/>
      <sheetName val="OP. ALAT"/>
      <sheetName val="OP. PERJAM"/>
      <sheetName val="B. PERSONIL"/>
      <sheetName val="KAN. LOKAL"/>
      <sheetName val="BAB_5_2_BiaLang"/>
      <sheetName val="NAME"/>
      <sheetName val="Daftar Upah"/>
      <sheetName val="DAF-2"/>
      <sheetName val="01.FA"/>
      <sheetName val="Eng_Hrs"/>
      <sheetName val="_0_1_0_0_0_1__6_0_¯耀㣋______x000"/>
      <sheetName val="_x005f_x0000_¯___x005f_x0000__x005f_x0000__x005f_x0000_"/>
      <sheetName val="_x005f_x005f_x005f_x0000_0_x005f_x005f_x005f_x0000_1_x0"/>
      <sheetName val="_0_1_0_0_0_1__6_0_¯________x000"/>
      <sheetName val="_¯________x005f_x0001____ÿ___English_"/>
      <sheetName val="D6 (2)"/>
      <sheetName val="_0_1_0_0_0_1__6_0_¯________x0001____ÿ"/>
      <sheetName val="_¯________x0001____ÿ___English_ENW_en"/>
      <sheetName val="?0?1?0?0?0?1??6?0?¯耀㣋?????_x000"/>
      <sheetName val="_x005f_x0000_¯??_x005f_x0000__x005f_x0000__x005f_x0000_"/>
      <sheetName val="?0?1?0?0?0?1??6?0?¯???????_x000"/>
      <sheetName val="?¯???????_x005f_x0001_???ÿ???English?"/>
      <sheetName val="Master Edit"/>
      <sheetName val="SAT-DAS"/>
      <sheetName val="Analis Tambahan"/>
      <sheetName val="Analys"/>
      <sheetName val="pelita lapen"/>
      <sheetName val="Bq-Pk-A"/>
      <sheetName val="Summary"/>
      <sheetName val="Rate"/>
      <sheetName val="S-Curve"/>
      <sheetName val="3.1.2a"/>
      <sheetName val="3.1.1a"/>
      <sheetName val="Vibro_Roller"/>
      <sheetName val="Anl.2s.d4e"/>
      <sheetName val="List of Eqp"/>
      <sheetName val="UPA"/>
      <sheetName val="??"/>
      <sheetName val="????"/>
      <sheetName val="Sat~Bahu"/>
      <sheetName val="PConsCS"/>
      <sheetName val="dia-in"/>
      <sheetName val="Break_down"/>
      <sheetName val="Analisa Harga"/>
      <sheetName val="SIMPRO(AGST)"/>
      <sheetName val="Harga Satuan"/>
      <sheetName val="SAP"/>
      <sheetName val="Urai _Resap pengikat"/>
      <sheetName val="metode"/>
      <sheetName val="bahan upah"/>
      <sheetName val="an. major"/>
      <sheetName val="Upah Bahan"/>
      <sheetName val="SCH"/>
      <sheetName val="Foundation"/>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Monitor"/>
      <sheetName val="F ALARM"/>
      <sheetName val="TT04"/>
      <sheetName val="gvl"/>
      <sheetName val="Agregat Halus &amp; Kasar"/>
      <sheetName val="Appendix 2(SatDas)"/>
      <sheetName val="HS-Divisi 3"/>
      <sheetName val="daftar harga satuan"/>
      <sheetName val="c"/>
      <sheetName val="f"/>
      <sheetName val="SPEC"/>
      <sheetName val="Rutin"/>
      <sheetName val="DATABASE"/>
      <sheetName val="HARGA MATERIAL"/>
      <sheetName val="Rekap Direct Cost"/>
      <sheetName val="Analisa -Baku"/>
      <sheetName val="BQ-E20-02(Rp)"/>
      <sheetName val="CapExpAppForm"/>
      <sheetName val="Ahs_2"/>
      <sheetName val="Ahs_1"/>
      <sheetName val="KR_Luar"/>
      <sheetName val="REF_ONLY"/>
      <sheetName val="Daftar_berat"/>
      <sheetName val="Analisa_Harga_Satuan"/>
      <sheetName val="NP_(3)"/>
      <sheetName val="ANLS__BETON_R__KELAS"/>
      <sheetName val="Data_Upah"/>
      <sheetName val="AHS_-_Sipil"/>
      <sheetName val="data_RSUD_KIS"/>
      <sheetName val="RAB_AR&amp;STR"/>
      <sheetName val="NP_(2)"/>
      <sheetName val="Analisa_Satuan"/>
      <sheetName val="Tata_Udara"/>
      <sheetName val="Fill_this_out_first___"/>
      <sheetName val="01000160¯耀㣋耀ÿ"/>
      <sheetName val="Pintu_Jendela"/>
      <sheetName val="DC-akses_bandara"/>
      <sheetName val="struktur tdk dipakai"/>
      <sheetName val="Estimate"/>
      <sheetName val="Hua Yang Quarterly"/>
      <sheetName val="An"/>
      <sheetName val="An.2"/>
      <sheetName val="rab_me_(by_owner)_1"/>
      <sheetName val="BQ_(by_owner)1"/>
      <sheetName val="rab_me_(fisik)1"/>
      <sheetName val="DC-akses_bandara1"/>
      <sheetName val="Analisa_ME1"/>
      <sheetName val="ALEK"/>
      <sheetName val="rab_me_(by_owner)_2"/>
      <sheetName val="BQ_(by_owner)2"/>
      <sheetName val="rab_me_(fisik)2"/>
      <sheetName val="DC-akses_bandara2"/>
      <sheetName val="Analisa_ME2"/>
      <sheetName val="H_Satuan4"/>
      <sheetName val="mob__dem3"/>
      <sheetName val="pek__tanah3"/>
      <sheetName val="k__batu_kali3"/>
      <sheetName val="rab_me_(by_owner)_3"/>
      <sheetName val="BQ_(by_owner)3"/>
      <sheetName val="rab_me_(fisik)3"/>
      <sheetName val="DC-akses_bandara3"/>
      <sheetName val="Analisa_ME3"/>
      <sheetName val="Data-Masukan"/>
      <sheetName val="S Curve"/>
      <sheetName val="Rekap S Curve (4)"/>
      <sheetName val="Rekap S Curve (3)"/>
      <sheetName val="BOOQ"/>
      <sheetName val="GAJI"/>
      <sheetName val="Urai _ Guide Post"/>
      <sheetName val="Urai_Galian Tanah"/>
      <sheetName val="struktur"/>
      <sheetName val="__"/>
      <sheetName val="____"/>
      <sheetName val="9"/>
      <sheetName val="PESANTREN"/>
      <sheetName val="G"/>
      <sheetName val="Curup"/>
      <sheetName val="Prabu"/>
      <sheetName val="On Time"/>
      <sheetName val="BoQA"/>
      <sheetName val="List Material"/>
      <sheetName val="Budget"/>
      <sheetName val="NP_(4)1"/>
      <sheetName val="HRG_BHN1"/>
      <sheetName val="Analisa_&amp;_Upah1"/>
      <sheetName val="AN__TAMPL1"/>
      <sheetName val="Bill_Of_Quantity1"/>
      <sheetName val="NS_GD_UGD1"/>
      <sheetName val="STD_GD_UGD1"/>
      <sheetName val="harga_bahan1"/>
      <sheetName val="MAIN_BQ1"/>
      <sheetName val="Harsat_BHN_AR,M1"/>
      <sheetName val="DRUP_(ASLI)1"/>
      <sheetName val="BQ_AC_FAN1"/>
      <sheetName val="iTEM_hARSAT1"/>
      <sheetName val="NS_GD_UTAMA1"/>
      <sheetName val="Analisa_21"/>
      <sheetName val="01A-_RAB1"/>
      <sheetName val="GLP_2001"/>
      <sheetName val="Met_Pas_Batu"/>
      <sheetName val="Met__Minor"/>
      <sheetName val="gabungan_(2)"/>
      <sheetName val="Analisa_BOW"/>
      <sheetName val="Galian_batu"/>
      <sheetName val="an_tek_NP"/>
      <sheetName val="rekap_mekanikal"/>
      <sheetName val="meth_hsl_nego"/>
      <sheetName val="BGN_PENUNJANG"/>
      <sheetName val="bukan_PNS"/>
      <sheetName val="RBP-_2"/>
      <sheetName val="OP__ALAT"/>
      <sheetName val="OP__PERJAM"/>
      <sheetName val="B__PERSONIL"/>
      <sheetName val="KAN__LOKAL"/>
      <sheetName val="DRUP__ASLI_1"/>
      <sheetName val="Stden_center1"/>
      <sheetName val="NP_(4)2"/>
      <sheetName val="HRG_BHN2"/>
      <sheetName val="Analisa_&amp;_Upah2"/>
      <sheetName val="AN__TAMPL2"/>
      <sheetName val="Bill_Of_Quantity2"/>
      <sheetName val="NS_GD_UGD2"/>
      <sheetName val="STD_GD_UGD2"/>
      <sheetName val="harga_bahan2"/>
      <sheetName val="MAIN_BQ2"/>
      <sheetName val="Harsat_BHN_AR,M2"/>
      <sheetName val="DRUP_(ASLI)2"/>
      <sheetName val="BQ_AC_FAN2"/>
      <sheetName val="ANLS__BETON_R__KELAS1"/>
      <sheetName val="iTEM_hARSAT2"/>
      <sheetName val="NS_GD_UTAMA2"/>
      <sheetName val="Analisa_22"/>
      <sheetName val="01A-_RAB2"/>
      <sheetName val="RKP_PLUMBING1"/>
      <sheetName val="rab_-_persiapan_&amp;_lantai-11"/>
      <sheetName val="Anl_+1"/>
      <sheetName val="ELEC_STIS1"/>
      <sheetName val="Analis_Kusen_1_ESKALASI1"/>
      <sheetName val="Tata_Udara1"/>
      <sheetName val="DAFTAR_HARGA1"/>
      <sheetName val="Data_Upah1"/>
      <sheetName val="Supl_X1"/>
      <sheetName val="box_culvert1"/>
      <sheetName val="Ahs_21"/>
      <sheetName val="Ahs_11"/>
      <sheetName val="Analisa_Harga_Satuan1"/>
      <sheetName val="_1"/>
      <sheetName val="Daftar_berat1"/>
      <sheetName val="AHS_-_Sipil1"/>
      <sheetName val="EXTERNAL_WORK1"/>
      <sheetName val="data_RSUD_KIS1"/>
      <sheetName val="RAB_AR&amp;STR1"/>
      <sheetName val="NP_(2)1"/>
      <sheetName val="Analisa_Satuan1"/>
      <sheetName val="1_B1"/>
      <sheetName val="Isolasi_Luar_Dalam1"/>
      <sheetName val="Isolasi_Luar1"/>
      <sheetName val="GLP_20011"/>
      <sheetName val="Met_Pas_Batu1"/>
      <sheetName val="Met__Minor1"/>
      <sheetName val="KR_Luar1"/>
      <sheetName val="REF_ONLY1"/>
      <sheetName val="gabungan_(2)1"/>
      <sheetName val="Analisa_BOW1"/>
      <sheetName val="Galian_batu1"/>
      <sheetName val="Fill_this_out_first___1"/>
      <sheetName val="an_tek_NP1"/>
      <sheetName val="Pintu_Jendela1"/>
      <sheetName val="NP_(3)1"/>
      <sheetName val="rekap_mekanikal1"/>
      <sheetName val="meth_hsl_nego1"/>
      <sheetName val="BGN_PENUNJANG1"/>
      <sheetName val="bukan_PNS1"/>
      <sheetName val="RBP-_21"/>
      <sheetName val="OP__ALAT1"/>
      <sheetName val="OP__PERJAM1"/>
      <sheetName val="B__PERSONIL1"/>
      <sheetName val="KAN__LOKAL1"/>
      <sheetName val="GRAPMARS"/>
      <sheetName val="BAG-III"/>
      <sheetName val="_x0000_¯___x0000__x0000__x0000_"/>
      <sheetName val="_x005f_x0000_0_x005f_x0000_1_x0"/>
      <sheetName val="_¯________x0001____ÿ___English_"/>
      <sheetName val="_x005f_x0000_¯___x005f_x0000__x"/>
      <sheetName val="_x005f_x005f_x005f_x0000_0_x005"/>
      <sheetName val="_¯________x005f_x0001____ÿ___En"/>
      <sheetName val="Man Power"/>
      <sheetName val="ANALISA EDIT"/>
      <sheetName val="analisa (2)"/>
      <sheetName val="AN-2"/>
      <sheetName val="Bill rekap"/>
      <sheetName val="Bill of Qty"/>
      <sheetName val="AC unit"/>
      <sheetName val="EL acc"/>
      <sheetName val="EL lamp"/>
      <sheetName val="EL outlet"/>
      <sheetName val="Chiller acc"/>
      <sheetName val="Pipa PL"/>
      <sheetName val="PK acc"/>
      <sheetName val="PL acc"/>
      <sheetName val="PK valve"/>
      <sheetName val="PL valve"/>
      <sheetName val="AC valve"/>
      <sheetName val="PK pipe"/>
      <sheetName val="EL kabel"/>
      <sheetName val="AC power"/>
      <sheetName val="EL tray"/>
      <sheetName val="PL power"/>
      <sheetName val="PL unit"/>
      <sheetName val="PK unit"/>
      <sheetName val="EL arde"/>
      <sheetName val="DafHrgSatuan"/>
      <sheetName val="hst  LAMP_1"/>
      <sheetName val="5.1.ELEKTRIKAL-ELEKTRONIK"/>
      <sheetName val="6-AGREGAT"/>
      <sheetName val="HB_3"/>
      <sheetName val="Bill_of_Qty_MEP"/>
      <sheetName val="Anls_teknis"/>
      <sheetName val="Analisa_RAP"/>
      <sheetName val="Alat_B"/>
      <sheetName val="Bahan_B"/>
      <sheetName val="Upah_B"/>
      <sheetName val="Analisa_RAB"/>
      <sheetName val="Prod_15-5"/>
      <sheetName val="UNIT_PRICE"/>
      <sheetName val="Form_A"/>
      <sheetName val="Blk-Mnl_lt_3-lt_atap"/>
      <sheetName val="RKP__TOTAL"/>
      <sheetName val="B_as"/>
      <sheetName val="?0?1?0?0?0?1??6?0?¯耀㣋???????耀ÿ"/>
      <sheetName val="Input_monthly_capex"/>
      <sheetName val="DAF_3_1"/>
      <sheetName val="DAF_3_11"/>
      <sheetName val="01000160¯???ÿ"/>
      <sheetName val="KONTRAK_INDUK_BULANAN"/>
      <sheetName val="HRG_BAHAN_&amp;_UPAH_okk"/>
      <sheetName val="Analis_Kusen_okk"/>
      <sheetName val="ANALISA_PEK_UMUM"/>
      <sheetName val="Bill_5_Summary"/>
      <sheetName val="Bill_4_Summary"/>
      <sheetName val="Investment_Valuation"/>
      <sheetName val="Cabling_Data&amp;Power"/>
      <sheetName val="MARK_UP"/>
      <sheetName val="010"/>
      <sheetName val="F_ALARM"/>
      <sheetName val="Analisa_Harga"/>
      <sheetName val="_0_1_0_0_0_1__6_0_¯耀㣋_______耀ÿ"/>
      <sheetName val="5_Anhas"/>
      <sheetName val="Analisa_Upah_&amp;_Bahan_Plum"/>
      <sheetName val="BQ__AC"/>
      <sheetName val="rincian_per_proyek"/>
      <sheetName val="A+Supl_"/>
      <sheetName val="rek_ME"/>
      <sheetName val="Agregat_Halus_&amp;_Kasar"/>
      <sheetName val="Perm. Test"/>
      <sheetName val="Hrg Sat"/>
      <sheetName val="hardas"/>
      <sheetName val="AN-MAJOR"/>
      <sheetName val="An_pdkg"/>
      <sheetName val="H Satuan Dasar"/>
      <sheetName val="har-sat"/>
      <sheetName val="Meto"/>
      <sheetName val="TRNS-C1"/>
      <sheetName val="7"/>
      <sheetName val="An str"/>
      <sheetName val="_x005f_x005f_x005f_x005f_x005f_x005f_x005f_x0000_0_x005"/>
      <sheetName val="_x005f_x005f_x005f_x0000_¯??_x005f_x005f_x005f_x0000__x"/>
      <sheetName val="HARGA DSR"/>
      <sheetName val="a.2"/>
      <sheetName val="DATAOKT"/>
      <sheetName val="BUSWAY"/>
      <sheetName val="analisa Str"/>
      <sheetName val="610.07A"/>
      <sheetName val="O&amp;O"/>
      <sheetName val="ASEM내역"/>
      <sheetName val="DAF-9"/>
      <sheetName val="_¯________x005f_x005f_x005f_x0001____ÿ___En"/>
      <sheetName val="_x005f_x005f_x005f_x0000_¯___x005f_x005f_x005f_x0000__x"/>
      <sheetName val="Rek Tot"/>
      <sheetName val="CODE"/>
      <sheetName val="Analysis"/>
      <sheetName val="Aspal"/>
      <sheetName val="2.2"/>
      <sheetName val="AHSP"/>
      <sheetName val="PP"/>
      <sheetName val="AnalAdjust"/>
      <sheetName val="Prs"/>
      <sheetName val="prd01-5"/>
      <sheetName val="Data WI"/>
      <sheetName val="Input T. Schedule"/>
      <sheetName val="Hg.Sat"/>
      <sheetName val="Har Sat"/>
      <sheetName val="civil-work"/>
      <sheetName val="Watertank"/>
      <sheetName val="SDM"/>
      <sheetName val="tifico"/>
      <sheetName val="div.2"/>
      <sheetName val="div.3 Tanah"/>
      <sheetName val="div.4 Sirtu"/>
      <sheetName val="div.5"/>
      <sheetName val="div.7 Beton"/>
      <sheetName val="div.8"/>
      <sheetName val="PkRp"/>
      <sheetName val="Galian"/>
      <sheetName val="AC-WC"/>
      <sheetName val="Beton"/>
      <sheetName val="Cold Miling"/>
      <sheetName val="_x005f"/>
      <sheetName val="DIV 6"/>
      <sheetName val="Parameter"/>
      <sheetName val="Hsat1"/>
      <sheetName val="OwnEq"/>
      <sheetName val="610.05"/>
      <sheetName val="610.06"/>
      <sheetName val="610.07"/>
      <sheetName val="610.08"/>
      <sheetName val="ANTEK"/>
      <sheetName val="610.04"/>
      <sheetName val="MPU. 6-3(4).LastonAC"/>
      <sheetName val="Data Info"/>
      <sheetName val="bahan dan upah"/>
      <sheetName val="MAP2"/>
      <sheetName val="anal-mpu"/>
      <sheetName val="일위대가목차"/>
      <sheetName val="Kuantitas &amp; Harga"/>
      <sheetName val="Rekap Analisa"/>
      <sheetName val="SDMTA"/>
      <sheetName val="Analisa K"/>
      <sheetName val="Unit Rate"/>
      <sheetName val="BAHAN (2)"/>
      <sheetName val=" "/>
      <sheetName val="Tray&amp;Ladder"/>
      <sheetName val="Duct"/>
      <sheetName val="Other"/>
      <sheetName val="_x005f_x005f_x005f_x005f_x005f_x005f_x005f_x005f_x005f_x005f_"/>
      <sheetName val="_x005f_x005f_x005f_x005f_x005f_x005f_x005f_x0000_¯??_x0"/>
      <sheetName val="H_Satuan5"/>
      <sheetName val="mob__dem4"/>
      <sheetName val="pek__tanah4"/>
      <sheetName val="k__batu_kali4"/>
      <sheetName val="Analisa_&amp;_Upah3"/>
      <sheetName val="AN__TAMPL3"/>
      <sheetName val="Bill_Of_Quantity3"/>
      <sheetName val="NP_(4)3"/>
      <sheetName val="DRUP__ASLI_2"/>
      <sheetName val="Stden_center2"/>
      <sheetName val="HRG_BHN3"/>
      <sheetName val="DRUP_(ASLI)3"/>
      <sheetName val="NS_GD_UGD3"/>
      <sheetName val="STD_GD_UGD3"/>
      <sheetName val="harga_bahan3"/>
      <sheetName val="MAIN_BQ3"/>
      <sheetName val="Harsat_BHN_AR,M3"/>
      <sheetName val="BQ_AC_FAN3"/>
      <sheetName val="01A-_RAB3"/>
      <sheetName val="Anl_+2"/>
      <sheetName val="iTEM_hARSAT3"/>
      <sheetName val="box_culvert2"/>
      <sheetName val="NS_GD_UTAMA3"/>
      <sheetName val="Analisa_23"/>
      <sheetName val="rab_-_persiapan_&amp;_lantai-12"/>
      <sheetName val="NP_(2)2"/>
      <sheetName val="data_RSUD_KIS2"/>
      <sheetName val="Analis_Kusen_1_ESKALASI2"/>
      <sheetName val="EXTERNAL_WORK2"/>
      <sheetName val="RAB_AR&amp;STR2"/>
      <sheetName val="Analisa_Satuan2"/>
      <sheetName val="Fill_this_out_first___2"/>
      <sheetName val="ELEC_STIS2"/>
      <sheetName val="RKP_PLUMBING2"/>
      <sheetName val="Supl_X2"/>
      <sheetName val="DAFTAR_HARGA2"/>
      <sheetName val="Ahs_22"/>
      <sheetName val="Ahs_12"/>
      <sheetName val="Analisa_Harga_Satuan2"/>
      <sheetName val="gabungan_(2)2"/>
      <sheetName val="Galian_batu2"/>
      <sheetName val="meth_hsl_nego2"/>
      <sheetName val="REF_ONLY2"/>
      <sheetName val="KR_Luar2"/>
      <sheetName val="GLP_20012"/>
      <sheetName val="Met_Pas_Batu2"/>
      <sheetName val="Met__Minor2"/>
      <sheetName val="1_B2"/>
      <sheetName val="Daftar_berat2"/>
      <sheetName val="Data_Upah2"/>
      <sheetName val="Bill_of_Qty_MEP2"/>
      <sheetName val="_2"/>
      <sheetName val="Pintu_Jendela2"/>
      <sheetName val="rekap_mekanikal2"/>
      <sheetName val="Isolasi_Luar_Dalam2"/>
      <sheetName val="Isolasi_Luar2"/>
      <sheetName val="AHS_-_Sipil2"/>
      <sheetName val="ANLS__BETON_R__KELAS2"/>
      <sheetName val="NP_(3)2"/>
      <sheetName val="BGN_PENUNJANG2"/>
      <sheetName val="Analisa_BOW2"/>
      <sheetName val="Form_A2"/>
      <sheetName val="KONTRAK_INDUK_BULANAN2"/>
      <sheetName val="RKP__TOTAL2"/>
      <sheetName val="B_as2"/>
      <sheetName val="Prod_15-52"/>
      <sheetName val="Bill_of_Qty_MEP1"/>
      <sheetName val="Form_A1"/>
      <sheetName val="KONTRAK_INDUK_BULANAN1"/>
      <sheetName val="RKP__TOTAL1"/>
      <sheetName val="B_as1"/>
      <sheetName val="Prod_15-51"/>
      <sheetName val="Analisa HSP"/>
      <sheetName val="BQ External"/>
      <sheetName val="01000160¯___ÿ"/>
      <sheetName val="¯___ÿ__EnglishENWen"/>
      <sheetName val="Daftar Upah,Bhn,&amp; alat"/>
      <sheetName val="Rekap 1"/>
      <sheetName val="D HARGA"/>
      <sheetName val="RATE&amp;FCTR"/>
      <sheetName val="BoQ Total_lama"/>
      <sheetName val="DashBoard"/>
      <sheetName val="PLANT"/>
      <sheetName val="Engine"/>
      <sheetName val="10"/>
      <sheetName val="5"/>
      <sheetName val="Abpek"/>
      <sheetName val="SAT.UPAH"/>
      <sheetName val="Kode"/>
      <sheetName val="Hst_mat"/>
      <sheetName val="DIV 7"/>
      <sheetName val="NP2"/>
      <sheetName val="Bongkar"/>
      <sheetName val="FINISHING"/>
      <sheetName val="Lead Schedule"/>
      <sheetName val="Manual"/>
      <sheetName val="7.PEK-STRUKTUR"/>
      <sheetName val="Harga Baru"/>
      <sheetName val="BOQ건축"/>
      <sheetName val="RPP01-5"/>
      <sheetName val="DaftarHarga"/>
      <sheetName val="Material&amp;Upah"/>
      <sheetName val="ANAL_P4"/>
      <sheetName val="DATA_2009"/>
      <sheetName val="RWD-02"/>
      <sheetName val="WT-LIST"/>
      <sheetName val="DIV.9"/>
      <sheetName val="HARGA DASAR"/>
      <sheetName val="UP_an"/>
      <sheetName val="RAB FULL"/>
      <sheetName val="anal rinci"/>
      <sheetName val="SCHEDULE"/>
      <sheetName val="Luas-Tot"/>
      <sheetName val="DKH"/>
      <sheetName val="Du_lieu"/>
      <sheetName val="EQ"/>
      <sheetName val="Assumptions"/>
      <sheetName val="TRBP"/>
      <sheetName val="Tariptunda"/>
      <sheetName val="Tanah"/>
      <sheetName val="UBA RAB"/>
      <sheetName val="?0?1?0?"/>
      <sheetName val="Pt"/>
      <sheetName val="mu"/>
      <sheetName val="Harga Satuan Bahan "/>
      <sheetName val="Blk-Mnl"/>
      <sheetName val="Exch.rate"/>
      <sheetName val="7.1(3)"/>
      <sheetName val="PRICE"/>
      <sheetName val="JobDetails"/>
      <sheetName val="hs_str"/>
      <sheetName val="perkerasan rigid"/>
      <sheetName val="HargaDasar"/>
      <sheetName val="B"/>
      <sheetName val="Analisa.Hourly"/>
      <sheetName val="Rek.Analisa"/>
      <sheetName val="chitimc"/>
      <sheetName val="dongia (2)"/>
      <sheetName val="LKVL-CK-HT-GD1"/>
      <sheetName val="lam-moi"/>
      <sheetName val="THPDMoi  (2)"/>
      <sheetName val="k300 123"/>
      <sheetName val="H_S_BAHAN"/>
      <sheetName val="arab"/>
      <sheetName val="giathanh1"/>
      <sheetName val="Cash Flow bulanan"/>
      <sheetName val="RAB.SEKRETARIAT (1)"/>
      <sheetName val="H. Sat"/>
      <sheetName val="Cash2"/>
      <sheetName val="DAF.HRG"/>
      <sheetName val="FIRE FIGHTING"/>
      <sheetName val="TL"/>
      <sheetName val="3.1 (1) CS"/>
      <sheetName val="Hrg"/>
      <sheetName val="Sat. Pek."/>
      <sheetName val="Alat (2)"/>
      <sheetName val="Input Data"/>
      <sheetName val="An-4"/>
      <sheetName val="HrgBahan"/>
      <sheetName val="Data Masukan"/>
      <sheetName val="Fisik 2012"/>
      <sheetName val="Pek. Persiapan"/>
      <sheetName val="Rekap Anl.K"/>
      <sheetName val="Rekap Anl.SNI"/>
      <sheetName val="mc adam"/>
      <sheetName val="ps batu&amp;brjg"/>
      <sheetName val="Rekap Biaya"/>
      <sheetName val="ANALHASA"/>
      <sheetName val="BoQ(APBN)"/>
      <sheetName val="INDEKS"/>
      <sheetName val="JABATAN"/>
      <sheetName val="An. Alat"/>
      <sheetName val="DAF-BAHAN"/>
      <sheetName val="DAF-UPAH"/>
      <sheetName val="PileCap"/>
      <sheetName val="Analisa SNI"/>
      <sheetName val="JUMLAHAN TOTAL "/>
      <sheetName val="Transfer Pump"/>
      <sheetName val="Daf.Dasar Upah&amp;Bahan"/>
      <sheetName val="skenario"/>
      <sheetName val="ANALISA SM"/>
      <sheetName val="Spek Fin "/>
      <sheetName val="REKAP TOTAL"/>
      <sheetName val="Luas Bangunan"/>
      <sheetName val="Spek ME"/>
      <sheetName val="Arsitektur"/>
      <sheetName val="Bank"/>
      <sheetName val="Bunga"/>
      <sheetName val="Mark-up"/>
      <sheetName val="Valve PL"/>
      <sheetName val="Peralatan PL"/>
      <sheetName val="F1c DATA ADM6"/>
      <sheetName val="Galian 1"/>
      <sheetName val="402"/>
      <sheetName val="beam"/>
      <sheetName val="KJ 2002"/>
      <sheetName val="Calculation Sheet"/>
      <sheetName val="STR(CANCEL)"/>
      <sheetName val="상반기손익차2총괄"/>
      <sheetName val="PENGADAAN"/>
      <sheetName val="REF HARGA DASAR 2016"/>
      <sheetName val="적용환율"/>
      <sheetName val="List_of_Eqp"/>
      <sheetName val="ANALISA_ALAT_BERAT"/>
      <sheetName val="Anl_2s_d4e"/>
      <sheetName val="bhn_FINAL"/>
      <sheetName val="Mk_Minor"/>
      <sheetName val="Master_Edit"/>
      <sheetName val="HARGA_MATERIAL"/>
      <sheetName val="Rekap_Direct_Cost"/>
      <sheetName val="Analisa_-Baku"/>
      <sheetName val="3_1_2a"/>
      <sheetName val="3_1_1a"/>
      <sheetName val="Urai___Guide_Post"/>
      <sheetName val="Urai_Galian_Tanah"/>
      <sheetName val="Man_Power"/>
      <sheetName val="D6_(2)"/>
      <sheetName val="Lead_Schedule"/>
      <sheetName val="PLINT_3_1_G"/>
      <sheetName val="NS_Lanjutan"/>
      <sheetName val="STD_Lanjutan"/>
      <sheetName val="?0?1?0?0?0?1??6?0?¯??????????ÿ"/>
      <sheetName val="?¯??????????ÿ???English?ENW?en"/>
      <sheetName val="DAFT_HARG_SAT_PEK_"/>
      <sheetName val="DAFT_ALAT,UPAH_&amp;_MAT"/>
      <sheetName val="HB_4"/>
      <sheetName val="5_Anhas1"/>
      <sheetName val="Analisa_Upah_&amp;_Bahan_Plum1"/>
      <sheetName val="Bill_5_Summary1"/>
      <sheetName val="Bill_4_Summary1"/>
      <sheetName val="DAF_3_12"/>
      <sheetName val="DAF_3_111"/>
      <sheetName val="ANALISA_PEK_UMUM1"/>
      <sheetName val="UNIT_PRICE1"/>
      <sheetName val="Anls_teknis1"/>
      <sheetName val="Investment_Valuation1"/>
      <sheetName val="Cabling_Data&amp;Power1"/>
      <sheetName val="Blk-Mnl_lt_3-lt_atap1"/>
      <sheetName val="Alat_B1"/>
      <sheetName val="Bahan_B1"/>
      <sheetName val="Upah_B1"/>
      <sheetName val="BQ__AC1"/>
      <sheetName val="rincian_per_proyek1"/>
      <sheetName val="HRG_BAHAN_&amp;_UPAH_okk1"/>
      <sheetName val="Analis_Kusen_okk1"/>
      <sheetName val="A+Supl_1"/>
      <sheetName val="rek_ME1"/>
      <sheetName val="Input_monthly_capex1"/>
      <sheetName val="Analisa_RAP1"/>
      <sheetName val="Analisa_RAB1"/>
      <sheetName val="List_of_Eqp1"/>
      <sheetName val="MARK_UP1"/>
      <sheetName val="ANALISA_ALAT_BERAT1"/>
      <sheetName val="Anl_2s_d4e1"/>
      <sheetName val="bhn_FINAL1"/>
      <sheetName val="Mk_Minor1"/>
      <sheetName val="Master_Edit1"/>
      <sheetName val="HARGA_MATERIAL1"/>
      <sheetName val="Rekap_Direct_Cost1"/>
      <sheetName val="Analisa_-Baku1"/>
      <sheetName val="3_1_2a1"/>
      <sheetName val="3_1_1a1"/>
      <sheetName val="Urai___Guide_Post1"/>
      <sheetName val="Urai_Galian_Tanah1"/>
      <sheetName val="F_ALARM1"/>
      <sheetName val="Analisa_Harga1"/>
      <sheetName val="Man_Power1"/>
      <sheetName val="D6_(2)1"/>
      <sheetName val="Lead_Schedule1"/>
      <sheetName val="PLINT_3_1_G1"/>
      <sheetName val="NS_Lanjutan1"/>
      <sheetName val="STD_Lanjutan1"/>
      <sheetName val="DAFT_HARG_SAT_PEK_1"/>
      <sheetName val="DAFT_ALAT,UPAH_&amp;_MAT1"/>
      <sheetName val="AHS-1"/>
      <sheetName val="LAL - PASAR PAGI "/>
      <sheetName val="Fill this out first___"/>
      <sheetName val="FRM-00"/>
      <sheetName val="BBM-03"/>
      <sheetName val="Rekap Addendum"/>
      <sheetName val="HargaSat"/>
      <sheetName val="1.GasAcct"/>
      <sheetName val="RANGE"/>
      <sheetName val="Cover1"/>
      <sheetName val="Umum"/>
      <sheetName val="Harga Sat Dasar"/>
      <sheetName val="ARP-10"/>
      <sheetName val="DIVISI 3"/>
      <sheetName val="Div.7.2"/>
      <sheetName val="Hargamat"/>
      <sheetName val="hsp-STR-ARS"/>
      <sheetName val="sheet 2"/>
      <sheetName val="RAB ME"/>
      <sheetName val="Summary Sheets"/>
      <sheetName val="H_Satuan6"/>
      <sheetName val="mob__dem5"/>
      <sheetName val="pek__tanah5"/>
      <sheetName val="k__batu_kali5"/>
      <sheetName val="HB_5"/>
      <sheetName val="01A-_RAB4"/>
      <sheetName val="Analisa_ME4"/>
      <sheetName val="harga_bahan4"/>
      <sheetName val="rab_me_(by_owner)_4"/>
      <sheetName val="BQ_(by_owner)4"/>
      <sheetName val="rab_me_(fisik)4"/>
      <sheetName val="Anl_+3"/>
      <sheetName val="Analisa_&amp;_Upah4"/>
      <sheetName val="AN__TAMPL4"/>
      <sheetName val="Bill_Of_Quantity4"/>
      <sheetName val="NP_(4)4"/>
      <sheetName val="HRG_BHN4"/>
      <sheetName val="BQ_AC_FAN4"/>
      <sheetName val="DRUP_(ASLI)4"/>
      <sheetName val="MAIN_BQ4"/>
      <sheetName val="Harsat_BHN_AR,M4"/>
      <sheetName val="Analis_Kusen_1_ESKALASI3"/>
      <sheetName val="Analisa_24"/>
      <sheetName val="NS_GD_UGD4"/>
      <sheetName val="STD_GD_UGD4"/>
      <sheetName val="NS_GD_UTAMA4"/>
      <sheetName val="rab_-_persiapan_&amp;_lantai-13"/>
      <sheetName val="RKP_PLUMBING3"/>
      <sheetName val="ELEC_STIS3"/>
      <sheetName val="DAFTAR_HARGA3"/>
      <sheetName val="iTEM_hARSAT4"/>
      <sheetName val="Ahs_23"/>
      <sheetName val="Ahs_13"/>
      <sheetName val="KR_Luar3"/>
      <sheetName val="Supl_X3"/>
      <sheetName val="DRUP__ASLI_3"/>
      <sheetName val="Stden_center3"/>
      <sheetName val="REF_ONLY3"/>
      <sheetName val="Daftar_berat3"/>
      <sheetName val="Pintu_Jendela3"/>
      <sheetName val="meth_hsl_nego3"/>
      <sheetName val="box_culvert3"/>
      <sheetName val="Analisa_Harga_Satuan3"/>
      <sheetName val="Data_Upah3"/>
      <sheetName val="AHS_-_Sipil3"/>
      <sheetName val="EXTERNAL_WORK3"/>
      <sheetName val="data_RSUD_KIS3"/>
      <sheetName val="RAB_AR&amp;STR3"/>
      <sheetName val="NP_(2)3"/>
      <sheetName val="Analisa_Satuan3"/>
      <sheetName val="1_B3"/>
      <sheetName val="ANLS__BETON_R__KELAS3"/>
      <sheetName val="DC-akses_bandara4"/>
      <sheetName val="Fill_this_out_first___3"/>
      <sheetName val="Isolasi_Luar_Dalam3"/>
      <sheetName val="Isolasi_Luar3"/>
      <sheetName val="NP_(3)3"/>
      <sheetName val="GLP_20013"/>
      <sheetName val="Met_Pas_Batu3"/>
      <sheetName val="Met__Minor3"/>
      <sheetName val="_3"/>
      <sheetName val="rekap_mekanikal3"/>
      <sheetName val="BGN_PENUNJANG3"/>
      <sheetName val="Bill_of_Qty_MEP3"/>
      <sheetName val="Form_A3"/>
      <sheetName val="gabungan_(2)3"/>
      <sheetName val="Galian_batu3"/>
      <sheetName val="RKP__TOTAL3"/>
      <sheetName val="B_as3"/>
      <sheetName val="KONTRAK_INDUK_BULANAN3"/>
      <sheetName val="Analisa_BOW3"/>
      <sheetName val="5_Anhas2"/>
      <sheetName val="Tata_Udara2"/>
      <sheetName val="DAF_3_13"/>
      <sheetName val="DAF_3_112"/>
      <sheetName val="ANALISA_PEK_UMUM2"/>
      <sheetName val="UNIT_PRICE2"/>
      <sheetName val="Analisa_Upah_&amp;_Bahan_Plum2"/>
      <sheetName val="Bill_5_Summary2"/>
      <sheetName val="Bill_4_Summary2"/>
      <sheetName val="Anls_teknis2"/>
      <sheetName val="Blk-Mnl_lt_3-lt_atap2"/>
      <sheetName val="Investment_Valuation2"/>
      <sheetName val="Cabling_Data&amp;Power2"/>
      <sheetName val="Alat_B2"/>
      <sheetName val="Bahan_B2"/>
      <sheetName val="Upah_B2"/>
      <sheetName val="an_tek_NP2"/>
      <sheetName val="BQ__AC2"/>
      <sheetName val="rincian_per_proyek2"/>
      <sheetName val="A+Supl_2"/>
      <sheetName val="HRG_BAHAN_&amp;_UPAH_okk2"/>
      <sheetName val="Analis_Kusen_okk2"/>
      <sheetName val="rek_ME2"/>
      <sheetName val="RBP-_22"/>
      <sheetName val="OP__ALAT2"/>
      <sheetName val="OP__PERJAM2"/>
      <sheetName val="B__PERSONIL2"/>
      <sheetName val="KAN__LOKAL2"/>
      <sheetName val="bukan_PNS2"/>
      <sheetName val="Input_monthly_capex2"/>
      <sheetName val="Prod_15-53"/>
      <sheetName val="Analisa_RAP2"/>
      <sheetName val="Analisa_RAB2"/>
      <sheetName val="List_of_Eqp2"/>
      <sheetName val="MARK_UP2"/>
      <sheetName val="ANALISA_ALAT_BERAT2"/>
      <sheetName val="Anl_2s_d4e2"/>
      <sheetName val="bhn_FINAL2"/>
      <sheetName val="Mk_Minor2"/>
      <sheetName val="Master_Edit2"/>
      <sheetName val="HARGA_MATERIAL2"/>
      <sheetName val="Rekap_Direct_Cost2"/>
      <sheetName val="Analisa_-Baku2"/>
      <sheetName val="Urai___Guide_Post2"/>
      <sheetName val="Urai_Galian_Tanah2"/>
      <sheetName val="3_1_2a2"/>
      <sheetName val="3_1_1a2"/>
      <sheetName val="F_ALARM2"/>
      <sheetName val="Analisa_Harga2"/>
      <sheetName val="PLINT_3_1_G2"/>
      <sheetName val="NS_Lanjutan2"/>
      <sheetName val="STD_Lanjutan2"/>
      <sheetName val="D6_(2)2"/>
      <sheetName val="Man_Power2"/>
      <sheetName val="Lead_Schedule2"/>
      <sheetName val="DAFT_HARG_SAT_PEK_2"/>
      <sheetName val="DAFT_ALAT,UPAH_&amp;_MAT2"/>
      <sheetName val="Analis_Tambahan"/>
      <sheetName val="pelita_lapen"/>
      <sheetName val="Daftar_Upah"/>
      <sheetName val="Urai__Resap_pengikat"/>
      <sheetName val="01_FA"/>
      <sheetName val="BQ_jln"/>
      <sheetName val="BQ_jem"/>
      <sheetName val="Appendix_2(SatDas)"/>
      <sheetName val="DIV_7"/>
      <sheetName val="Agregat_Halus_&amp;_Kasar1"/>
      <sheetName val="HS-Divisi_3"/>
      <sheetName val="daftar_harga_satuan"/>
      <sheetName val="analisa_(2)"/>
      <sheetName val="Hua_Yang_Quarterly"/>
      <sheetName val="An_2"/>
      <sheetName val="On_Time"/>
      <sheetName val="List_Material"/>
      <sheetName val="Perm__Test"/>
      <sheetName val="Hrg_Sat"/>
      <sheetName val="F1c_DATA_ADM6"/>
      <sheetName val="Galian_1"/>
      <sheetName val="LAL_-_PASAR_PAGI_"/>
      <sheetName val="Fill_this_out_first___4"/>
      <sheetName val="Master_1_0"/>
      <sheetName val="Rekap_Addendum"/>
      <sheetName val="a_2"/>
      <sheetName val="analisa_Str"/>
      <sheetName val="610_07A"/>
      <sheetName val="Harga_Satuan"/>
      <sheetName val="struktur_tdk_dipakai"/>
      <sheetName val="An_str"/>
      <sheetName val="AC_unit"/>
      <sheetName val="EL_acc"/>
      <sheetName val="EL_lamp"/>
      <sheetName val="EL_outlet"/>
      <sheetName val="Chiller_acc"/>
      <sheetName val="Pipa_PL"/>
      <sheetName val="PK_acc"/>
      <sheetName val="PL_acc"/>
      <sheetName val="PK_valve"/>
      <sheetName val="PL_valve"/>
      <sheetName val="AC_valve"/>
      <sheetName val="PK_pipe"/>
      <sheetName val="EL_kabel"/>
      <sheetName val="AC_power"/>
      <sheetName val="EL_tray"/>
      <sheetName val="PL_power"/>
      <sheetName val="PL_unit"/>
      <sheetName val="PK_unit"/>
      <sheetName val="EL_arde"/>
      <sheetName val="Bill_rekap"/>
      <sheetName val="Bill_of_Qty"/>
      <sheetName val="_0_1_0_0_0_1__6_0_¯__________ÿ"/>
      <sheetName val="_¯__________ÿ___English_ENW_en"/>
      <sheetName val="H_Satuan_Dasar"/>
      <sheetName val="Analisa_HSP"/>
      <sheetName val="_¯__________ÿ___English_"/>
      <sheetName val="1_GasAcct"/>
      <sheetName val="Harga_Sat_Dasar"/>
      <sheetName val="RAB-3"/>
      <sheetName val="BUL"/>
      <sheetName val="SUMBER DAYA"/>
      <sheetName val="Volume"/>
      <sheetName val="analis_abow"/>
      <sheetName val="analis_k100"/>
      <sheetName val="analis_k200"/>
      <sheetName val="analis_k400"/>
      <sheetName val="analis_k500"/>
      <sheetName val="plat_duicker"/>
      <sheetName val="materials"/>
      <sheetName val="NP-6"/>
      <sheetName val="HSUMUM.XLS"/>
      <sheetName val="HSTANAH"/>
      <sheetName val="HSBETON"/>
      <sheetName val="DivVII"/>
      <sheetName val="RAB 1 PRABUMULIH LEMBAK KM 330+"/>
      <sheetName val="REKAP THPIII"/>
      <sheetName val="Stdiii"/>
      <sheetName val="NStdiii"/>
      <sheetName val="UT&amp;SDiii"/>
      <sheetName val="DAYA PLN"/>
      <sheetName val="_x0000_¯??_x0000__x0000__x0000_"/>
      <sheetName val="?¯???????_x0001_???ÿ???English?"/>
      <sheetName val="EQ_an"/>
      <sheetName val="D &amp; W sizes"/>
      <sheetName val="_x0000_0_x0000_1_x0"/>
      <sheetName val="_x0000_¯___x0000__x"/>
      <sheetName val="_x005f_x0000_0_x005"/>
      <sheetName val="calc-2"/>
      <sheetName val="ANALISA-HST"/>
      <sheetName val="Hrg Readymix"/>
      <sheetName val="ANLS MPU"/>
      <sheetName val="_x005f_x0000_¯??_x005f_x0000__x"/>
      <sheetName val="_¯________x0001____ÿ___En"/>
      <sheetName val="ANAL RABP"/>
      <sheetName val="AnalisaHS"/>
      <sheetName val="Sal"/>
      <sheetName val="COAT&amp;WRAP-QIOT-#3"/>
      <sheetName val="PNT-QUOT-#3"/>
      <sheetName val="LO"/>
      <sheetName val="ahs (doors-windows)"/>
      <sheetName val="Urugan Pasir"/>
      <sheetName val="Gali_Sal"/>
      <sheetName val="B-PRICE"/>
      <sheetName val="TA"/>
      <sheetName val="U&amp;B"/>
      <sheetName val="ANL"/>
      <sheetName val="MINAT"/>
      <sheetName val="PO-2"/>
      <sheetName val="HarAlat"/>
      <sheetName val="an.utara"/>
      <sheetName val="rekap-ans"/>
      <sheetName val="ANAL-TRM"/>
      <sheetName val="Peralatan Utama"/>
      <sheetName val="DIV7"/>
      <sheetName val="BLM TERBAYAR"/>
      <sheetName val="CS_SS892"/>
      <sheetName val="CS_SS191"/>
      <sheetName val="CS_SS192"/>
      <sheetName val="CS_SS961"/>
      <sheetName val="CS_SS391"/>
      <sheetName val="CS_SS791"/>
      <sheetName val="CS_SS491"/>
      <sheetName val="CS_SS492"/>
      <sheetName val="MVCable"/>
      <sheetName val="COCable"/>
      <sheetName val="bhn,upah,alat"/>
      <sheetName val="Ans Kom Precast"/>
      <sheetName val="Hal.010MUKAMC"/>
      <sheetName val="4-Basic Price"/>
      <sheetName val="ANAL.BOW"/>
      <sheetName val="Daf.Biaya sewa alat"/>
      <sheetName val="HSD_Alat"/>
      <sheetName val="DI.Gadung-1"/>
      <sheetName val="SAPON"/>
      <sheetName val="BILL"/>
      <sheetName val="breakdown"/>
      <sheetName val="PNT"/>
      <sheetName val="Jenjang_Eselon"/>
      <sheetName val="BYYALAT"/>
      <sheetName val="Koef"/>
      <sheetName val="forml"/>
      <sheetName val="MING I"/>
      <sheetName val="Bangunan Utama"/>
      <sheetName val="4"/>
      <sheetName val="2"/>
      <sheetName val="PERNYATAAN"/>
      <sheetName val="HrgUpahBahan"/>
      <sheetName val="Bill_Qua"/>
      <sheetName val="_x005f_x005f_x005f_x005f_x005f_x005f_x005f_x0000_¯___x0"/>
      <sheetName val="PEK-PERKERASAN"/>
      <sheetName val="PEK ASPAL"/>
      <sheetName val="PEK-STRUKTUR"/>
      <sheetName val="PEK-MINOR"/>
      <sheetName val="di2"/>
      <sheetName val="div71"/>
      <sheetName val="Metod TWR"/>
      <sheetName val="대비표"/>
      <sheetName val="351BQMCN"/>
      <sheetName val="BAHAN &amp; ALAT "/>
      <sheetName val="NS"/>
      <sheetName val="岩性"/>
      <sheetName val="GRAND REKAP"/>
      <sheetName val="resap"/>
      <sheetName val="besi"/>
      <sheetName val="Rigid25"/>
      <sheetName val="gal biasa"/>
      <sheetName val="HARGA PEK"/>
      <sheetName val="BQ-Structur"/>
      <sheetName val="Rekap RAP real (2)"/>
      <sheetName val="3 Koef Alat"/>
      <sheetName val="ALAT1"/>
      <sheetName val="CHART HB AC - WC"/>
      <sheetName val="Daf-Har-Pening"/>
      <sheetName val="div4"/>
      <sheetName val="Harga S Dasar"/>
      <sheetName val="DEPR"/>
      <sheetName val="HARGA (2)"/>
      <sheetName val="ANAL ALAT"/>
      <sheetName val="Upah, alat &amp; harsat"/>
      <sheetName val="STA"/>
      <sheetName val="DSN"/>
      <sheetName val="LS_Rutin"/>
      <sheetName val="Main Office"/>
      <sheetName val="¯???ÿ??EnglishENWen"/>
      <sheetName val="Basic Price"/>
      <sheetName val="D7"/>
      <sheetName val="Maleleng"/>
      <sheetName val="ANSAT K'AYI"/>
      <sheetName val="B_7"/>
      <sheetName val="B_6"/>
      <sheetName val="3-DIV8"/>
      <sheetName val="FRP-E04-1"/>
      <sheetName val="DIV.1"/>
      <sheetName val="A-ALAT"/>
      <sheetName val="lamp 9"/>
      <sheetName val="ANALALAT"/>
      <sheetName val="Df-Kuan"/>
      <sheetName val="625-925"/>
      <sheetName val="125-325"/>
      <sheetName val="RAB Ekstern"/>
      <sheetName val="D9"/>
      <sheetName val="Legend"/>
      <sheetName val="ANALISA railing"/>
      <sheetName val="NAMES"/>
      <sheetName val="Daftar Harga Upah"/>
      <sheetName val="HARGA SAT"/>
      <sheetName val="Prod_Alat"/>
      <sheetName val="DHSD"/>
      <sheetName val="_x005f_x005f_x005f_x0000_¯___x0"/>
      <sheetName val="_0_1_0_"/>
      <sheetName val="_x005f_x005f_x005f_x005f_"/>
      <sheetName val="STR &amp; ARS"/>
      <sheetName val="bahan+upah"/>
      <sheetName val="IPA1"/>
      <sheetName val="bd"/>
      <sheetName val="BRD"/>
      <sheetName val="BANTU"/>
      <sheetName val="terbilang1"/>
      <sheetName val="41,9&amp;36,3"/>
      <sheetName val="HARVEST02"/>
      <sheetName val="REKAP GROSS"/>
      <sheetName val="Mobilindo"/>
      <sheetName val="eq_data"/>
      <sheetName val="Rebar"/>
      <sheetName val="Gal Sal"/>
      <sheetName val="Data 3"/>
      <sheetName val="AHS 3"/>
      <sheetName val="BOQ 3"/>
      <sheetName val="Keterangan"/>
      <sheetName val="T. Cs Log P III"/>
      <sheetName val="Anl-II"/>
      <sheetName val="Sheet3"/>
      <sheetName val="P2-Px"/>
      <sheetName val="note"/>
      <sheetName val="DSP"/>
      <sheetName val="_¯________x005f_x005f_x00"/>
      <sheetName val="_x005f_x0000_¯___x0"/>
      <sheetName val="_¯________x00"/>
      <sheetName val="anal-drainase,tanah&amp;ps batu"/>
      <sheetName val="anal-beton"/>
      <sheetName val="anal-aspal"/>
      <sheetName val="anal-mos"/>
      <sheetName val="D4"/>
      <sheetName val="D6"/>
      <sheetName val="Param"/>
      <sheetName val="BHN-ALAT"/>
      <sheetName val="MAPP"/>
      <sheetName val="BHN+KMK"/>
      <sheetName val="eval"/>
      <sheetName val="DKH_2"/>
      <sheetName val="Stay Cable-1"/>
      <sheetName val="DKH_1"/>
      <sheetName val="SUB+KMK"/>
      <sheetName val="TNG"/>
      <sheetName val="BQ-Tenis"/>
      <sheetName val="Prelim"/>
      <sheetName val="HB"/>
      <sheetName val="pivot2"/>
      <sheetName val="841"/>
      <sheetName val="811"/>
      <sheetName val="Peralatan"/>
      <sheetName val="Ana. PU"/>
      <sheetName val="UnitRate22"/>
      <sheetName val="SD (1)"/>
      <sheetName val="lamp. 12"/>
      <sheetName val="Surat2"/>
      <sheetName val="Eval. Arus Kas"/>
      <sheetName val="_x0000_0_x005"/>
      <sheetName val="_x005f_x005f_"/>
      <sheetName val="ENC.14"/>
      <sheetName val="BACK - UP-GALIAN (ALAT)"/>
      <sheetName val="UPAH&amp;BHN"/>
      <sheetName val="FORMAT"/>
      <sheetName val="bialangsung"/>
      <sheetName val="5.1-5.4(1)-5.4(2)"/>
      <sheetName val="REKAP Prbndingn"/>
      <sheetName val="Konfirm"/>
      <sheetName val="8410(Kerb)"/>
      <sheetName val="GeneralInfo"/>
      <sheetName val="ETAB 1"/>
      <sheetName val="RAB VOL"/>
      <sheetName val="DAFTAR HARGA BAHAN "/>
      <sheetName val="CH"/>
      <sheetName val="SKEDUL AV-05"/>
      <sheetName val="analis_k600"/>
      <sheetName val="analis_k700"/>
      <sheetName val="BQ INT"/>
      <sheetName val="div7.3(1)"/>
      <sheetName val="rab 4"/>
      <sheetName val="H_Satuan16"/>
      <sheetName val="mob__dem15"/>
      <sheetName val="pek__tanah15"/>
      <sheetName val="k__batu_kali15"/>
      <sheetName val="rab_me_(by_owner)_15"/>
      <sheetName val="BQ_(by_owner)15"/>
      <sheetName val="rab_me_(fisik)15"/>
      <sheetName val="HB_14"/>
      <sheetName val="Analisa_ME15"/>
      <sheetName val="NS_GD_UGD14"/>
      <sheetName val="STD_GD_UGD14"/>
      <sheetName val="harga_bahan15"/>
      <sheetName val="Analisa_&amp;_Upah15"/>
      <sheetName val="AN__TAMPL15"/>
      <sheetName val="01A-_RAB15"/>
      <sheetName val="rab_-_persiapan_&amp;_lantai-114"/>
      <sheetName val="HRG_BHN14"/>
      <sheetName val="Bill_Of_Quantity14"/>
      <sheetName val="DRUP_(ASLI)14"/>
      <sheetName val="NS_GD_UTAMA14"/>
      <sheetName val="Analis_Kusen_1_ESKALASI14"/>
      <sheetName val="Analisa_214"/>
      <sheetName val="BQ_AC_FAN14"/>
      <sheetName val="iTEM_hARSAT14"/>
      <sheetName val="NP_(4)14"/>
      <sheetName val="Anl_+14"/>
      <sheetName val="ELEC_STIS14"/>
      <sheetName val="RKP_PLUMBING14"/>
      <sheetName val="Supl_X14"/>
      <sheetName val="MAIN_BQ14"/>
      <sheetName val="Harsat_BHN_AR,M14"/>
      <sheetName val="Ahs_214"/>
      <sheetName val="Ahs_114"/>
      <sheetName val="Daftar_berat14"/>
      <sheetName val="Pintu_Jendela14"/>
      <sheetName val="DRUP__ASLI_14"/>
      <sheetName val="Stden_center14"/>
      <sheetName val="DAFTAR_HARGA14"/>
      <sheetName val="KR_Luar14"/>
      <sheetName val="REF_ONLY14"/>
      <sheetName val="meth_hsl_nego14"/>
      <sheetName val="box_culvert14"/>
      <sheetName val="GLP_200114"/>
      <sheetName val="Met_Pas_Batu14"/>
      <sheetName val="Met__Minor14"/>
      <sheetName val="1_B14"/>
      <sheetName val="Analisa_Harga_Satuan14"/>
      <sheetName val="Data_Upah14"/>
      <sheetName val="EXTERNAL_WORK14"/>
      <sheetName val="NP_(2)14"/>
      <sheetName val="data_RSUD_KIS14"/>
      <sheetName val="DC-akses_bandara14"/>
      <sheetName val="Bill_of_Qty_MEP14"/>
      <sheetName val="Alat_B14"/>
      <sheetName val="Bahan_B14"/>
      <sheetName val="Upah_B14"/>
      <sheetName val="Analisa_Upah_&amp;_Bahan_Plum14"/>
      <sheetName val="AHS_-_Sipil14"/>
      <sheetName val="RAB_AR&amp;STR14"/>
      <sheetName val="Analisa_Satuan14"/>
      <sheetName val="ANLS__BETON_R__KELAS14"/>
      <sheetName val="Fill_this_out_first___14"/>
      <sheetName val="Isolasi_Luar_Dalam14"/>
      <sheetName val="Isolasi_Luar14"/>
      <sheetName val="NP_(3)14"/>
      <sheetName val="_14"/>
      <sheetName val="gabungan_(2)14"/>
      <sheetName val="Galian_batu14"/>
      <sheetName val="Form_A14"/>
      <sheetName val="BGN_PENUNJANG14"/>
      <sheetName val="RKP__TOTAL14"/>
      <sheetName val="B_as14"/>
      <sheetName val="KONTRAK_INDUK_BULANAN14"/>
      <sheetName val="Analisa_BOW14"/>
      <sheetName val="H_Satuan8"/>
      <sheetName val="mob__dem7"/>
      <sheetName val="pek__tanah7"/>
      <sheetName val="k__batu_kali7"/>
      <sheetName val="rab_me_(by_owner)_7"/>
      <sheetName val="BQ_(by_owner)7"/>
      <sheetName val="rab_me_(fisik)7"/>
      <sheetName val="HB_6"/>
      <sheetName val="Analisa_ME7"/>
      <sheetName val="NS_GD_UGD6"/>
      <sheetName val="STD_GD_UGD6"/>
      <sheetName val="harga_bahan7"/>
      <sheetName val="Analisa_&amp;_Upah7"/>
      <sheetName val="AN__TAMPL7"/>
      <sheetName val="01A-_RAB7"/>
      <sheetName val="rab_-_persiapan_&amp;_lantai-16"/>
      <sheetName val="HRG_BHN6"/>
      <sheetName val="Bill_Of_Quantity6"/>
      <sheetName val="DRUP_(ASLI)6"/>
      <sheetName val="NS_GD_UTAMA6"/>
      <sheetName val="Analis_Kusen_1_ESKALASI6"/>
      <sheetName val="Analisa_26"/>
      <sheetName val="BQ_AC_FAN6"/>
      <sheetName val="iTEM_hARSAT6"/>
      <sheetName val="NP_(4)6"/>
      <sheetName val="Anl_+6"/>
      <sheetName val="ELEC_STIS6"/>
      <sheetName val="RKP_PLUMBING6"/>
      <sheetName val="Supl_X6"/>
      <sheetName val="MAIN_BQ6"/>
      <sheetName val="Harsat_BHN_AR,M6"/>
      <sheetName val="Ahs_26"/>
      <sheetName val="Ahs_16"/>
      <sheetName val="Daftar_berat6"/>
      <sheetName val="Pintu_Jendela6"/>
      <sheetName val="DRUP__ASLI_6"/>
      <sheetName val="Stden_center6"/>
      <sheetName val="DAFTAR_HARGA6"/>
      <sheetName val="KR_Luar6"/>
      <sheetName val="REF_ONLY6"/>
      <sheetName val="meth_hsl_nego6"/>
      <sheetName val="box_culvert6"/>
      <sheetName val="GLP_20016"/>
      <sheetName val="Met_Pas_Batu6"/>
      <sheetName val="Met__Minor6"/>
      <sheetName val="1_B6"/>
      <sheetName val="Analisa_Harga_Satuan6"/>
      <sheetName val="Data_Upah6"/>
      <sheetName val="EXTERNAL_WORK6"/>
      <sheetName val="NP_(2)6"/>
      <sheetName val="data_RSUD_KIS6"/>
      <sheetName val="DC-akses_bandara6"/>
      <sheetName val="Bill_of_Qty_MEP6"/>
      <sheetName val="Alat_B6"/>
      <sheetName val="Bahan_B6"/>
      <sheetName val="Upah_B6"/>
      <sheetName val="Analisa_Upah_&amp;_Bahan_Plum6"/>
      <sheetName val="AHS_-_Sipil6"/>
      <sheetName val="RAB_AR&amp;STR6"/>
      <sheetName val="Analisa_Satuan6"/>
      <sheetName val="ANLS__BETON_R__KELAS6"/>
      <sheetName val="Fill_this_out_first___6"/>
      <sheetName val="Isolasi_Luar_Dalam6"/>
      <sheetName val="Isolasi_Luar6"/>
      <sheetName val="NP_(3)6"/>
      <sheetName val="_6"/>
      <sheetName val="gabungan_(2)6"/>
      <sheetName val="Galian_batu6"/>
      <sheetName val="Form_A6"/>
      <sheetName val="BGN_PENUNJANG6"/>
      <sheetName val="RKP__TOTAL6"/>
      <sheetName val="B_as6"/>
      <sheetName val="KONTRAK_INDUK_BULANAN6"/>
      <sheetName val="Analisa_BOW6"/>
      <sheetName val="rab_me_(by_owner)_5"/>
      <sheetName val="BQ_(by_owner)5"/>
      <sheetName val="rab_me_(fisik)5"/>
      <sheetName val="Analisa_ME5"/>
      <sheetName val="harga_bahan5"/>
      <sheetName val="Analisa_&amp;_Upah5"/>
      <sheetName val="AN__TAMPL5"/>
      <sheetName val="01A-_RAB5"/>
      <sheetName val="rab_-_persiapan_&amp;_lantai-14"/>
      <sheetName val="Analis_Kusen_1_ESKALASI4"/>
      <sheetName val="Anl_+4"/>
      <sheetName val="ELEC_STIS4"/>
      <sheetName val="RKP_PLUMBING4"/>
      <sheetName val="Supl_X4"/>
      <sheetName val="Ahs_24"/>
      <sheetName val="Ahs_14"/>
      <sheetName val="Daftar_berat4"/>
      <sheetName val="Pintu_Jendela4"/>
      <sheetName val="DRUP__ASLI_4"/>
      <sheetName val="Stden_center4"/>
      <sheetName val="DAFTAR_HARGA4"/>
      <sheetName val="KR_Luar4"/>
      <sheetName val="REF_ONLY4"/>
      <sheetName val="meth_hsl_nego4"/>
      <sheetName val="box_culvert4"/>
      <sheetName val="GLP_20014"/>
      <sheetName val="Met_Pas_Batu4"/>
      <sheetName val="Met__Minor4"/>
      <sheetName val="1_B4"/>
      <sheetName val="Analisa_Harga_Satuan4"/>
      <sheetName val="Data_Upah4"/>
      <sheetName val="EXTERNAL_WORK4"/>
      <sheetName val="NP_(2)4"/>
      <sheetName val="data_RSUD_KIS4"/>
      <sheetName val="Bill_of_Qty_MEP4"/>
      <sheetName val="Alat_B4"/>
      <sheetName val="Bahan_B4"/>
      <sheetName val="Upah_B4"/>
      <sheetName val="Analisa_Upah_&amp;_Bahan_Plum4"/>
      <sheetName val="AHS_-_Sipil4"/>
      <sheetName val="RAB_AR&amp;STR4"/>
      <sheetName val="Analisa_Satuan4"/>
      <sheetName val="ANLS__BETON_R__KELAS4"/>
      <sheetName val="Isolasi_Luar_Dalam4"/>
      <sheetName val="Isolasi_Luar4"/>
      <sheetName val="NP_(3)4"/>
      <sheetName val="_4"/>
      <sheetName val="gabungan_(2)4"/>
      <sheetName val="Galian_batu4"/>
      <sheetName val="Form_A4"/>
      <sheetName val="BGN_PENUNJANG4"/>
      <sheetName val="RKP__TOTAL4"/>
      <sheetName val="B_as4"/>
      <sheetName val="KONTRAK_INDUK_BULANAN4"/>
      <sheetName val="Analisa_BOW4"/>
      <sheetName val="Alat_B3"/>
      <sheetName val="Bahan_B3"/>
      <sheetName val="Upah_B3"/>
      <sheetName val="Analisa_Upah_&amp;_Bahan_Plum3"/>
      <sheetName val="H_Satuan7"/>
      <sheetName val="mob__dem6"/>
      <sheetName val="pek__tanah6"/>
      <sheetName val="k__batu_kali6"/>
      <sheetName val="rab_me_(by_owner)_6"/>
      <sheetName val="BQ_(by_owner)6"/>
      <sheetName val="rab_me_(fisik)6"/>
      <sheetName val="Analisa_ME6"/>
      <sheetName val="NS_GD_UGD5"/>
      <sheetName val="STD_GD_UGD5"/>
      <sheetName val="harga_bahan6"/>
      <sheetName val="Analisa_&amp;_Upah6"/>
      <sheetName val="AN__TAMPL6"/>
      <sheetName val="01A-_RAB6"/>
      <sheetName val="rab_-_persiapan_&amp;_lantai-15"/>
      <sheetName val="HRG_BHN5"/>
      <sheetName val="Bill_Of_Quantity5"/>
      <sheetName val="DRUP_(ASLI)5"/>
      <sheetName val="NS_GD_UTAMA5"/>
      <sheetName val="Analis_Kusen_1_ESKALASI5"/>
      <sheetName val="Analisa_25"/>
      <sheetName val="BQ_AC_FAN5"/>
      <sheetName val="iTEM_hARSAT5"/>
      <sheetName val="NP_(4)5"/>
      <sheetName val="Anl_+5"/>
      <sheetName val="ELEC_STIS5"/>
      <sheetName val="RKP_PLUMBING5"/>
      <sheetName val="Supl_X5"/>
      <sheetName val="MAIN_BQ5"/>
      <sheetName val="Harsat_BHN_AR,M5"/>
      <sheetName val="Ahs_25"/>
      <sheetName val="Ahs_15"/>
      <sheetName val="Daftar_berat5"/>
      <sheetName val="Pintu_Jendela5"/>
      <sheetName val="DRUP__ASLI_5"/>
      <sheetName val="Stden_center5"/>
      <sheetName val="DAFTAR_HARGA5"/>
      <sheetName val="KR_Luar5"/>
      <sheetName val="REF_ONLY5"/>
      <sheetName val="meth_hsl_nego5"/>
      <sheetName val="box_culvert5"/>
      <sheetName val="GLP_20015"/>
      <sheetName val="Met_Pas_Batu5"/>
      <sheetName val="Met__Minor5"/>
      <sheetName val="1_B5"/>
      <sheetName val="Analisa_Harga_Satuan5"/>
      <sheetName val="Data_Upah5"/>
      <sheetName val="EXTERNAL_WORK5"/>
      <sheetName val="NP_(2)5"/>
      <sheetName val="data_RSUD_KIS5"/>
      <sheetName val="DC-akses_bandara5"/>
      <sheetName val="Bill_of_Qty_MEP5"/>
      <sheetName val="Alat_B5"/>
      <sheetName val="Bahan_B5"/>
      <sheetName val="Upah_B5"/>
      <sheetName val="Analisa_Upah_&amp;_Bahan_Plum5"/>
      <sheetName val="AHS_-_Sipil5"/>
      <sheetName val="RAB_AR&amp;STR5"/>
      <sheetName val="Analisa_Satuan5"/>
      <sheetName val="ANLS__BETON_R__KELAS5"/>
      <sheetName val="Fill_this_out_first___5"/>
      <sheetName val="Isolasi_Luar_Dalam5"/>
      <sheetName val="Isolasi_Luar5"/>
      <sheetName val="NP_(3)5"/>
      <sheetName val="_5"/>
      <sheetName val="gabungan_(2)5"/>
      <sheetName val="Galian_batu5"/>
      <sheetName val="Form_A5"/>
      <sheetName val="BGN_PENUNJANG5"/>
      <sheetName val="RKP__TOTAL5"/>
      <sheetName val="B_as5"/>
      <sheetName val="KONTRAK_INDUK_BULANAN5"/>
      <sheetName val="Analisa_BOW5"/>
      <sheetName val="H_Satuan9"/>
      <sheetName val="mob__dem8"/>
      <sheetName val="pek__tanah8"/>
      <sheetName val="k__batu_kali8"/>
      <sheetName val="rab_me_(by_owner)_8"/>
      <sheetName val="BQ_(by_owner)8"/>
      <sheetName val="rab_me_(fisik)8"/>
      <sheetName val="HB_7"/>
      <sheetName val="Analisa_ME8"/>
      <sheetName val="NS_GD_UGD7"/>
      <sheetName val="STD_GD_UGD7"/>
      <sheetName val="harga_bahan8"/>
      <sheetName val="Analisa_&amp;_Upah8"/>
      <sheetName val="AN__TAMPL8"/>
      <sheetName val="01A-_RAB8"/>
      <sheetName val="rab_-_persiapan_&amp;_lantai-17"/>
      <sheetName val="HRG_BHN7"/>
      <sheetName val="Bill_Of_Quantity7"/>
      <sheetName val="DRUP_(ASLI)7"/>
      <sheetName val="NS_GD_UTAMA7"/>
      <sheetName val="Analis_Kusen_1_ESKALASI7"/>
      <sheetName val="Analisa_27"/>
      <sheetName val="BQ_AC_FAN7"/>
      <sheetName val="iTEM_hARSAT7"/>
      <sheetName val="NP_(4)7"/>
      <sheetName val="Anl_+7"/>
      <sheetName val="ELEC_STIS7"/>
      <sheetName val="RKP_PLUMBING7"/>
      <sheetName val="Supl_X7"/>
      <sheetName val="MAIN_BQ7"/>
      <sheetName val="Harsat_BHN_AR,M7"/>
      <sheetName val="Ahs_27"/>
      <sheetName val="Ahs_17"/>
      <sheetName val="Daftar_berat7"/>
      <sheetName val="Pintu_Jendela7"/>
      <sheetName val="DRUP__ASLI_7"/>
      <sheetName val="Stden_center7"/>
      <sheetName val="DAFTAR_HARGA7"/>
      <sheetName val="KR_Luar7"/>
      <sheetName val="REF_ONLY7"/>
      <sheetName val="meth_hsl_nego7"/>
      <sheetName val="box_culvert7"/>
      <sheetName val="GLP_20017"/>
      <sheetName val="Met_Pas_Batu7"/>
      <sheetName val="Met__Minor7"/>
      <sheetName val="1_B7"/>
      <sheetName val="Analisa_Harga_Satuan7"/>
      <sheetName val="Data_Upah7"/>
      <sheetName val="EXTERNAL_WORK7"/>
      <sheetName val="NP_(2)7"/>
      <sheetName val="data_RSUD_KIS7"/>
      <sheetName val="DC-akses_bandara7"/>
      <sheetName val="Bill_of_Qty_MEP7"/>
      <sheetName val="Alat_B7"/>
      <sheetName val="Bahan_B7"/>
      <sheetName val="Upah_B7"/>
      <sheetName val="Analisa_Upah_&amp;_Bahan_Plum7"/>
      <sheetName val="AHS_-_Sipil7"/>
      <sheetName val="RAB_AR&amp;STR7"/>
      <sheetName val="Analisa_Satuan7"/>
      <sheetName val="ANLS__BETON_R__KELAS7"/>
      <sheetName val="Fill_this_out_first___7"/>
      <sheetName val="Isolasi_Luar_Dalam7"/>
      <sheetName val="Isolasi_Luar7"/>
      <sheetName val="NP_(3)7"/>
      <sheetName val="_7"/>
      <sheetName val="gabungan_(2)7"/>
      <sheetName val="Galian_batu7"/>
      <sheetName val="Form_A7"/>
      <sheetName val="BGN_PENUNJANG7"/>
      <sheetName val="RKP__TOTAL7"/>
      <sheetName val="B_as7"/>
      <sheetName val="KONTRAK_INDUK_BULANAN7"/>
      <sheetName val="Analisa_BOW7"/>
      <sheetName val="H_Satuan10"/>
      <sheetName val="mob__dem9"/>
      <sheetName val="pek__tanah9"/>
      <sheetName val="k__batu_kali9"/>
      <sheetName val="rab_me_(by_owner)_9"/>
      <sheetName val="BQ_(by_owner)9"/>
      <sheetName val="rab_me_(fisik)9"/>
      <sheetName val="HB_8"/>
      <sheetName val="Analisa_ME9"/>
      <sheetName val="NS_GD_UGD8"/>
      <sheetName val="STD_GD_UGD8"/>
      <sheetName val="harga_bahan9"/>
      <sheetName val="Analisa_&amp;_Upah9"/>
      <sheetName val="AN__TAMPL9"/>
      <sheetName val="01A-_RAB9"/>
      <sheetName val="rab_-_persiapan_&amp;_lantai-18"/>
      <sheetName val="HRG_BHN8"/>
      <sheetName val="Bill_Of_Quantity8"/>
      <sheetName val="DRUP_(ASLI)8"/>
      <sheetName val="NS_GD_UTAMA8"/>
      <sheetName val="Analis_Kusen_1_ESKALASI8"/>
      <sheetName val="Analisa_28"/>
      <sheetName val="BQ_AC_FAN8"/>
      <sheetName val="iTEM_hARSAT8"/>
      <sheetName val="NP_(4)8"/>
      <sheetName val="Anl_+8"/>
      <sheetName val="ELEC_STIS8"/>
      <sheetName val="RKP_PLUMBING8"/>
      <sheetName val="Supl_X8"/>
      <sheetName val="MAIN_BQ8"/>
      <sheetName val="Harsat_BHN_AR,M8"/>
      <sheetName val="Ahs_28"/>
      <sheetName val="Ahs_18"/>
      <sheetName val="Daftar_berat8"/>
      <sheetName val="Pintu_Jendela8"/>
      <sheetName val="DRUP__ASLI_8"/>
      <sheetName val="Stden_center8"/>
      <sheetName val="DAFTAR_HARGA8"/>
      <sheetName val="KR_Luar8"/>
      <sheetName val="REF_ONLY8"/>
      <sheetName val="meth_hsl_nego8"/>
      <sheetName val="box_culvert8"/>
      <sheetName val="GLP_20018"/>
      <sheetName val="Met_Pas_Batu8"/>
      <sheetName val="Met__Minor8"/>
      <sheetName val="1_B8"/>
      <sheetName val="Analisa_Harga_Satuan8"/>
      <sheetName val="Data_Upah8"/>
      <sheetName val="EXTERNAL_WORK8"/>
      <sheetName val="NP_(2)8"/>
      <sheetName val="data_RSUD_KIS8"/>
      <sheetName val="DC-akses_bandara8"/>
      <sheetName val="Bill_of_Qty_MEP8"/>
      <sheetName val="Alat_B8"/>
      <sheetName val="Bahan_B8"/>
      <sheetName val="Upah_B8"/>
      <sheetName val="Analisa_Upah_&amp;_Bahan_Plum8"/>
      <sheetName val="AHS_-_Sipil8"/>
      <sheetName val="RAB_AR&amp;STR8"/>
      <sheetName val="Analisa_Satuan8"/>
      <sheetName val="ANLS__BETON_R__KELAS8"/>
      <sheetName val="Fill_this_out_first___8"/>
      <sheetName val="Isolasi_Luar_Dalam8"/>
      <sheetName val="Isolasi_Luar8"/>
      <sheetName val="NP_(3)8"/>
      <sheetName val="_8"/>
      <sheetName val="gabungan_(2)8"/>
      <sheetName val="Galian_batu8"/>
      <sheetName val="Form_A8"/>
      <sheetName val="BGN_PENUNJANG8"/>
      <sheetName val="RKP__TOTAL8"/>
      <sheetName val="B_as8"/>
      <sheetName val="KONTRAK_INDUK_BULANAN8"/>
      <sheetName val="Analisa_BOW8"/>
      <sheetName val="H_Satuan11"/>
      <sheetName val="mob__dem10"/>
      <sheetName val="pek__tanah10"/>
      <sheetName val="k__batu_kali10"/>
      <sheetName val="rab_me_(by_owner)_10"/>
      <sheetName val="BQ_(by_owner)10"/>
      <sheetName val="rab_me_(fisik)10"/>
      <sheetName val="HB_9"/>
      <sheetName val="Analisa_ME10"/>
      <sheetName val="NS_GD_UGD9"/>
      <sheetName val="STD_GD_UGD9"/>
      <sheetName val="harga_bahan10"/>
      <sheetName val="Analisa_&amp;_Upah10"/>
      <sheetName val="AN__TAMPL10"/>
      <sheetName val="01A-_RAB10"/>
      <sheetName val="rab_-_persiapan_&amp;_lantai-19"/>
      <sheetName val="HRG_BHN9"/>
      <sheetName val="Bill_Of_Quantity9"/>
      <sheetName val="DRUP_(ASLI)9"/>
      <sheetName val="NS_GD_UTAMA9"/>
      <sheetName val="Analis_Kusen_1_ESKALASI9"/>
      <sheetName val="Analisa_29"/>
      <sheetName val="BQ_AC_FAN9"/>
      <sheetName val="iTEM_hARSAT9"/>
      <sheetName val="NP_(4)9"/>
      <sheetName val="Anl_+9"/>
      <sheetName val="ELEC_STIS9"/>
      <sheetName val="RKP_PLUMBING9"/>
      <sheetName val="Supl_X9"/>
      <sheetName val="MAIN_BQ9"/>
      <sheetName val="Harsat_BHN_AR,M9"/>
      <sheetName val="Ahs_29"/>
      <sheetName val="Ahs_19"/>
      <sheetName val="Daftar_berat9"/>
      <sheetName val="Pintu_Jendela9"/>
      <sheetName val="DRUP__ASLI_9"/>
      <sheetName val="Stden_center9"/>
      <sheetName val="DAFTAR_HARGA9"/>
      <sheetName val="KR_Luar9"/>
      <sheetName val="REF_ONLY9"/>
      <sheetName val="meth_hsl_nego9"/>
      <sheetName val="box_culvert9"/>
      <sheetName val="GLP_20019"/>
      <sheetName val="Met_Pas_Batu9"/>
      <sheetName val="Met__Minor9"/>
      <sheetName val="1_B9"/>
      <sheetName val="Analisa_Harga_Satuan9"/>
      <sheetName val="Data_Upah9"/>
      <sheetName val="EXTERNAL_WORK9"/>
      <sheetName val="NP_(2)9"/>
      <sheetName val="data_RSUD_KIS9"/>
      <sheetName val="DC-akses_bandara9"/>
      <sheetName val="Bill_of_Qty_MEP9"/>
      <sheetName val="Alat_B9"/>
      <sheetName val="Bahan_B9"/>
      <sheetName val="Upah_B9"/>
      <sheetName val="Analisa_Upah_&amp;_Bahan_Plum9"/>
      <sheetName val="AHS_-_Sipil9"/>
      <sheetName val="RAB_AR&amp;STR9"/>
      <sheetName val="Analisa_Satuan9"/>
      <sheetName val="ANLS__BETON_R__KELAS9"/>
      <sheetName val="Fill_this_out_first___9"/>
      <sheetName val="Isolasi_Luar_Dalam9"/>
      <sheetName val="Isolasi_Luar9"/>
      <sheetName val="NP_(3)9"/>
      <sheetName val="_9"/>
      <sheetName val="gabungan_(2)9"/>
      <sheetName val="Galian_batu9"/>
      <sheetName val="Form_A9"/>
      <sheetName val="BGN_PENUNJANG9"/>
      <sheetName val="RKP__TOTAL9"/>
      <sheetName val="B_as9"/>
      <sheetName val="KONTRAK_INDUK_BULANAN9"/>
      <sheetName val="Analisa_BOW9"/>
      <sheetName val="H_Satuan12"/>
      <sheetName val="mob__dem11"/>
      <sheetName val="pek__tanah11"/>
      <sheetName val="k__batu_kali11"/>
      <sheetName val="rab_me_(by_owner)_11"/>
      <sheetName val="BQ_(by_owner)11"/>
      <sheetName val="rab_me_(fisik)11"/>
      <sheetName val="HB_10"/>
      <sheetName val="Analisa_ME11"/>
      <sheetName val="NS_GD_UGD10"/>
      <sheetName val="STD_GD_UGD10"/>
      <sheetName val="harga_bahan11"/>
      <sheetName val="Analisa_&amp;_Upah11"/>
      <sheetName val="AN__TAMPL11"/>
      <sheetName val="01A-_RAB11"/>
      <sheetName val="rab_-_persiapan_&amp;_lantai-110"/>
      <sheetName val="HRG_BHN10"/>
      <sheetName val="Bill_Of_Quantity10"/>
      <sheetName val="DRUP_(ASLI)10"/>
      <sheetName val="NS_GD_UTAMA10"/>
      <sheetName val="Analis_Kusen_1_ESKALASI10"/>
      <sheetName val="Analisa_210"/>
      <sheetName val="BQ_AC_FAN10"/>
      <sheetName val="iTEM_hARSAT10"/>
      <sheetName val="NP_(4)10"/>
      <sheetName val="Anl_+10"/>
      <sheetName val="ELEC_STIS10"/>
      <sheetName val="RKP_PLUMBING10"/>
      <sheetName val="Supl_X10"/>
      <sheetName val="MAIN_BQ10"/>
      <sheetName val="Harsat_BHN_AR,M10"/>
      <sheetName val="Ahs_210"/>
      <sheetName val="Ahs_110"/>
      <sheetName val="Daftar_berat10"/>
      <sheetName val="Pintu_Jendela10"/>
      <sheetName val="DRUP__ASLI_10"/>
      <sheetName val="Stden_center10"/>
      <sheetName val="DAFTAR_HARGA10"/>
      <sheetName val="KR_Luar10"/>
      <sheetName val="REF_ONLY10"/>
      <sheetName val="meth_hsl_nego10"/>
      <sheetName val="box_culvert10"/>
      <sheetName val="GLP_200110"/>
      <sheetName val="Met_Pas_Batu10"/>
      <sheetName val="Met__Minor10"/>
      <sheetName val="1_B10"/>
      <sheetName val="Analisa_Harga_Satuan10"/>
      <sheetName val="Data_Upah10"/>
      <sheetName val="EXTERNAL_WORK10"/>
      <sheetName val="NP_(2)10"/>
      <sheetName val="data_RSUD_KIS10"/>
      <sheetName val="DC-akses_bandara10"/>
      <sheetName val="Bill_of_Qty_MEP10"/>
      <sheetName val="Alat_B10"/>
      <sheetName val="Bahan_B10"/>
      <sheetName val="Upah_B10"/>
      <sheetName val="Analisa_Upah_&amp;_Bahan_Plum10"/>
      <sheetName val="AHS_-_Sipil10"/>
      <sheetName val="RAB_AR&amp;STR10"/>
      <sheetName val="Analisa_Satuan10"/>
      <sheetName val="ANLS__BETON_R__KELAS10"/>
      <sheetName val="Fill_this_out_first___10"/>
      <sheetName val="Isolasi_Luar_Dalam10"/>
      <sheetName val="Isolasi_Luar10"/>
      <sheetName val="NP_(3)10"/>
      <sheetName val="_10"/>
      <sheetName val="gabungan_(2)10"/>
      <sheetName val="Galian_batu10"/>
      <sheetName val="Form_A10"/>
      <sheetName val="BGN_PENUNJANG10"/>
      <sheetName val="RKP__TOTAL10"/>
      <sheetName val="B_as10"/>
      <sheetName val="KONTRAK_INDUK_BULANAN10"/>
      <sheetName val="Analisa_BOW10"/>
      <sheetName val="H_Satuan15"/>
      <sheetName val="mob__dem14"/>
      <sheetName val="pek__tanah14"/>
      <sheetName val="k__batu_kali14"/>
      <sheetName val="rab_me_(by_owner)_14"/>
      <sheetName val="BQ_(by_owner)14"/>
      <sheetName val="rab_me_(fisik)14"/>
      <sheetName val="HB_13"/>
      <sheetName val="Analisa_ME14"/>
      <sheetName val="NS_GD_UGD13"/>
      <sheetName val="STD_GD_UGD13"/>
      <sheetName val="harga_bahan14"/>
      <sheetName val="Analisa_&amp;_Upah14"/>
      <sheetName val="AN__TAMPL14"/>
      <sheetName val="01A-_RAB14"/>
      <sheetName val="rab_-_persiapan_&amp;_lantai-113"/>
      <sheetName val="HRG_BHN13"/>
      <sheetName val="Bill_Of_Quantity13"/>
      <sheetName val="DRUP_(ASLI)13"/>
      <sheetName val="NS_GD_UTAMA13"/>
      <sheetName val="Analis_Kusen_1_ESKALASI13"/>
      <sheetName val="Analisa_213"/>
      <sheetName val="BQ_AC_FAN13"/>
      <sheetName val="iTEM_hARSAT13"/>
      <sheetName val="NP_(4)13"/>
      <sheetName val="Anl_+13"/>
      <sheetName val="ELEC_STIS13"/>
      <sheetName val="RKP_PLUMBING13"/>
      <sheetName val="Supl_X13"/>
      <sheetName val="MAIN_BQ13"/>
      <sheetName val="Harsat_BHN_AR,M13"/>
      <sheetName val="Ahs_213"/>
      <sheetName val="Ahs_113"/>
      <sheetName val="Daftar_berat13"/>
      <sheetName val="Pintu_Jendela13"/>
      <sheetName val="DRUP__ASLI_13"/>
      <sheetName val="Stden_center13"/>
      <sheetName val="DAFTAR_HARGA13"/>
      <sheetName val="KR_Luar13"/>
      <sheetName val="REF_ONLY13"/>
      <sheetName val="meth_hsl_nego13"/>
      <sheetName val="box_culvert13"/>
      <sheetName val="GLP_200113"/>
      <sheetName val="Met_Pas_Batu13"/>
      <sheetName val="Met__Minor13"/>
      <sheetName val="1_B13"/>
      <sheetName val="Analisa_Harga_Satuan13"/>
      <sheetName val="Data_Upah13"/>
      <sheetName val="EXTERNAL_WORK13"/>
      <sheetName val="NP_(2)13"/>
      <sheetName val="data_RSUD_KIS13"/>
      <sheetName val="DC-akses_bandara13"/>
      <sheetName val="Bill_of_Qty_MEP13"/>
      <sheetName val="Alat_B13"/>
      <sheetName val="Bahan_B13"/>
      <sheetName val="Upah_B13"/>
      <sheetName val="Analisa_Upah_&amp;_Bahan_Plum13"/>
      <sheetName val="AHS_-_Sipil13"/>
      <sheetName val="RAB_AR&amp;STR13"/>
      <sheetName val="Analisa_Satuan13"/>
      <sheetName val="ANLS__BETON_R__KELAS13"/>
      <sheetName val="Fill_this_out_first___13"/>
      <sheetName val="Isolasi_Luar_Dalam13"/>
      <sheetName val="Isolasi_Luar13"/>
      <sheetName val="NP_(3)13"/>
      <sheetName val="_13"/>
      <sheetName val="gabungan_(2)13"/>
      <sheetName val="Galian_batu13"/>
      <sheetName val="Form_A13"/>
      <sheetName val="BGN_PENUNJANG13"/>
      <sheetName val="RKP__TOTAL13"/>
      <sheetName val="B_as13"/>
      <sheetName val="KONTRAK_INDUK_BULANAN13"/>
      <sheetName val="Analisa_BOW13"/>
      <sheetName val="H_Satuan13"/>
      <sheetName val="mob__dem12"/>
      <sheetName val="pek__tanah12"/>
      <sheetName val="k__batu_kali12"/>
      <sheetName val="rab_me_(by_owner)_12"/>
      <sheetName val="BQ_(by_owner)12"/>
      <sheetName val="rab_me_(fisik)12"/>
      <sheetName val="HB_11"/>
      <sheetName val="Analisa_ME12"/>
      <sheetName val="NS_GD_UGD11"/>
      <sheetName val="STD_GD_UGD11"/>
      <sheetName val="harga_bahan12"/>
      <sheetName val="Analisa_&amp;_Upah12"/>
      <sheetName val="AN__TAMPL12"/>
      <sheetName val="01A-_RAB12"/>
      <sheetName val="rab_-_persiapan_&amp;_lantai-111"/>
      <sheetName val="HRG_BHN11"/>
      <sheetName val="Bill_Of_Quantity11"/>
      <sheetName val="DRUP_(ASLI)11"/>
      <sheetName val="NS_GD_UTAMA11"/>
      <sheetName val="Analis_Kusen_1_ESKALASI11"/>
      <sheetName val="Analisa_211"/>
      <sheetName val="BQ_AC_FAN11"/>
      <sheetName val="iTEM_hARSAT11"/>
      <sheetName val="NP_(4)11"/>
      <sheetName val="Anl_+11"/>
      <sheetName val="ELEC_STIS11"/>
      <sheetName val="RKP_PLUMBING11"/>
      <sheetName val="Supl_X11"/>
      <sheetName val="MAIN_BQ11"/>
      <sheetName val="Harsat_BHN_AR,M11"/>
      <sheetName val="Ahs_211"/>
      <sheetName val="Ahs_111"/>
      <sheetName val="Daftar_berat11"/>
      <sheetName val="Pintu_Jendela11"/>
      <sheetName val="DRUP__ASLI_11"/>
      <sheetName val="Stden_center11"/>
      <sheetName val="DAFTAR_HARGA11"/>
      <sheetName val="KR_Luar11"/>
      <sheetName val="REF_ONLY11"/>
      <sheetName val="meth_hsl_nego11"/>
      <sheetName val="box_culvert11"/>
      <sheetName val="GLP_200111"/>
      <sheetName val="Met_Pas_Batu11"/>
      <sheetName val="Met__Minor11"/>
      <sheetName val="1_B11"/>
      <sheetName val="Analisa_Harga_Satuan11"/>
      <sheetName val="Data_Upah11"/>
      <sheetName val="EXTERNAL_WORK11"/>
      <sheetName val="NP_(2)11"/>
      <sheetName val="data_RSUD_KIS11"/>
      <sheetName val="DC-akses_bandara11"/>
      <sheetName val="Bill_of_Qty_MEP11"/>
      <sheetName val="Alat_B11"/>
      <sheetName val="Bahan_B11"/>
      <sheetName val="Upah_B11"/>
      <sheetName val="Analisa_Upah_&amp;_Bahan_Plum11"/>
      <sheetName val="AHS_-_Sipil11"/>
      <sheetName val="RAB_AR&amp;STR11"/>
      <sheetName val="Analisa_Satuan11"/>
      <sheetName val="ANLS__BETON_R__KELAS11"/>
      <sheetName val="Fill_this_out_first___11"/>
      <sheetName val="Isolasi_Luar_Dalam11"/>
      <sheetName val="Isolasi_Luar11"/>
      <sheetName val="NP_(3)11"/>
      <sheetName val="_11"/>
      <sheetName val="gabungan_(2)11"/>
      <sheetName val="Galian_batu11"/>
      <sheetName val="Form_A11"/>
      <sheetName val="BGN_PENUNJANG11"/>
      <sheetName val="RKP__TOTAL11"/>
      <sheetName val="B_as11"/>
      <sheetName val="KONTRAK_INDUK_BULANAN11"/>
      <sheetName val="Analisa_BOW11"/>
      <sheetName val="H_Satuan14"/>
      <sheetName val="mob__dem13"/>
      <sheetName val="pek__tanah13"/>
      <sheetName val="k__batu_kali13"/>
      <sheetName val="rab_me_(by_owner)_13"/>
      <sheetName val="BQ_(by_owner)13"/>
      <sheetName val="rab_me_(fisik)13"/>
      <sheetName val="HB_12"/>
      <sheetName val="Analisa_ME13"/>
      <sheetName val="NS_GD_UGD12"/>
      <sheetName val="STD_GD_UGD12"/>
      <sheetName val="harga_bahan13"/>
      <sheetName val="Analisa_&amp;_Upah13"/>
      <sheetName val="AN__TAMPL13"/>
      <sheetName val="01A-_RAB13"/>
      <sheetName val="rab_-_persiapan_&amp;_lantai-112"/>
      <sheetName val="HRG_BHN12"/>
      <sheetName val="Bill_Of_Quantity12"/>
      <sheetName val="DRUP_(ASLI)12"/>
      <sheetName val="NS_GD_UTAMA12"/>
      <sheetName val="Analis_Kusen_1_ESKALASI12"/>
      <sheetName val="Analisa_212"/>
      <sheetName val="BQ_AC_FAN12"/>
      <sheetName val="iTEM_hARSAT12"/>
      <sheetName val="NP_(4)12"/>
      <sheetName val="Anl_+12"/>
      <sheetName val="ELEC_STIS12"/>
      <sheetName val="RKP_PLUMBING12"/>
      <sheetName val="Supl_X12"/>
      <sheetName val="MAIN_BQ12"/>
      <sheetName val="Harsat_BHN_AR,M12"/>
      <sheetName val="Ahs_212"/>
      <sheetName val="Ahs_112"/>
      <sheetName val="Daftar_berat12"/>
      <sheetName val="Pintu_Jendela12"/>
      <sheetName val="DRUP__ASLI_12"/>
      <sheetName val="Stden_center12"/>
      <sheetName val="DAFTAR_HARGA12"/>
      <sheetName val="KR_Luar12"/>
      <sheetName val="REF_ONLY12"/>
      <sheetName val="meth_hsl_nego12"/>
      <sheetName val="box_culvert12"/>
      <sheetName val="GLP_200112"/>
      <sheetName val="Met_Pas_Batu12"/>
      <sheetName val="Met__Minor12"/>
      <sheetName val="1_B12"/>
      <sheetName val="Analisa_Harga_Satuan12"/>
      <sheetName val="Data_Upah12"/>
      <sheetName val="EXTERNAL_WORK12"/>
      <sheetName val="NP_(2)12"/>
      <sheetName val="data_RSUD_KIS12"/>
      <sheetName val="DC-akses_bandara12"/>
      <sheetName val="Bill_of_Qty_MEP12"/>
      <sheetName val="Alat_B12"/>
      <sheetName val="Bahan_B12"/>
      <sheetName val="Upah_B12"/>
      <sheetName val="Analisa_Upah_&amp;_Bahan_Plum12"/>
      <sheetName val="AHS_-_Sipil12"/>
      <sheetName val="RAB_AR&amp;STR12"/>
      <sheetName val="Analisa_Satuan12"/>
      <sheetName val="ANLS__BETON_R__KELAS12"/>
      <sheetName val="Fill_this_out_first___12"/>
      <sheetName val="Isolasi_Luar_Dalam12"/>
      <sheetName val="Isolasi_Luar12"/>
      <sheetName val="NP_(3)12"/>
      <sheetName val="_12"/>
      <sheetName val="gabungan_(2)12"/>
      <sheetName val="Galian_batu12"/>
      <sheetName val="Form_A12"/>
      <sheetName val="BGN_PENUNJANG12"/>
      <sheetName val="RKP__TOTAL12"/>
      <sheetName val="B_as12"/>
      <sheetName val="KONTRAK_INDUK_BULANAN12"/>
      <sheetName val="Analisa_BOW12"/>
      <sheetName val="H_Satuan21"/>
      <sheetName val="mob__dem20"/>
      <sheetName val="pek__tanah20"/>
      <sheetName val="k__batu_kali20"/>
      <sheetName val="rab_me_(by_owner)_20"/>
      <sheetName val="BQ_(by_owner)20"/>
      <sheetName val="rab_me_(fisik)20"/>
      <sheetName val="HB_19"/>
      <sheetName val="Analisa_ME20"/>
      <sheetName val="NS_GD_UGD19"/>
      <sheetName val="STD_GD_UGD19"/>
      <sheetName val="harga_bahan20"/>
      <sheetName val="Analisa_&amp;_Upah20"/>
      <sheetName val="AN__TAMPL20"/>
      <sheetName val="01A-_RAB20"/>
      <sheetName val="rab_-_persiapan_&amp;_lantai-119"/>
      <sheetName val="HRG_BHN19"/>
      <sheetName val="Bill_Of_Quantity19"/>
      <sheetName val="DRUP_(ASLI)19"/>
      <sheetName val="NS_GD_UTAMA19"/>
      <sheetName val="Analis_Kusen_1_ESKALASI19"/>
      <sheetName val="Analisa_219"/>
      <sheetName val="BQ_AC_FAN19"/>
      <sheetName val="iTEM_hARSAT19"/>
      <sheetName val="NP_(4)19"/>
      <sheetName val="Anl_+19"/>
      <sheetName val="ELEC_STIS19"/>
      <sheetName val="RKP_PLUMBING19"/>
      <sheetName val="Supl_X19"/>
      <sheetName val="MAIN_BQ19"/>
      <sheetName val="Harsat_BHN_AR,M19"/>
      <sheetName val="Ahs_219"/>
      <sheetName val="Ahs_119"/>
      <sheetName val="Daftar_berat19"/>
      <sheetName val="Pintu_Jendela19"/>
      <sheetName val="DRUP__ASLI_19"/>
      <sheetName val="Stden_center19"/>
      <sheetName val="DAFTAR_HARGA19"/>
      <sheetName val="KR_Luar19"/>
      <sheetName val="REF_ONLY19"/>
      <sheetName val="meth_hsl_nego19"/>
      <sheetName val="box_culvert19"/>
      <sheetName val="GLP_200119"/>
      <sheetName val="Met_Pas_Batu19"/>
      <sheetName val="Met__Minor19"/>
      <sheetName val="1_B19"/>
      <sheetName val="Analisa_Harga_Satuan19"/>
      <sheetName val="Data_Upah19"/>
      <sheetName val="EXTERNAL_WORK19"/>
      <sheetName val="NP_(2)19"/>
      <sheetName val="data_RSUD_KIS19"/>
      <sheetName val="DC-akses_bandara19"/>
      <sheetName val="Bill_of_Qty_MEP19"/>
      <sheetName val="Alat_B19"/>
      <sheetName val="Bahan_B19"/>
      <sheetName val="Upah_B19"/>
      <sheetName val="Analisa_Upah_&amp;_Bahan_Plum19"/>
      <sheetName val="AHS_-_Sipil19"/>
      <sheetName val="RAB_AR&amp;STR19"/>
      <sheetName val="Analisa_Satuan19"/>
      <sheetName val="ANLS__BETON_R__KELAS19"/>
      <sheetName val="Fill_this_out_first___19"/>
      <sheetName val="Isolasi_Luar_Dalam19"/>
      <sheetName val="Isolasi_Luar19"/>
      <sheetName val="NP_(3)19"/>
      <sheetName val="_19"/>
      <sheetName val="gabungan_(2)19"/>
      <sheetName val="Galian_batu19"/>
      <sheetName val="Form_A19"/>
      <sheetName val="BGN_PENUNJANG19"/>
      <sheetName val="RKP__TOTAL19"/>
      <sheetName val="B_as19"/>
      <sheetName val="KONTRAK_INDUK_BULANAN19"/>
      <sheetName val="Analisa_BOW19"/>
      <sheetName val="H_Satuan17"/>
      <sheetName val="mob__dem16"/>
      <sheetName val="pek__tanah16"/>
      <sheetName val="k__batu_kali16"/>
      <sheetName val="rab_me_(by_owner)_16"/>
      <sheetName val="BQ_(by_owner)16"/>
      <sheetName val="rab_me_(fisik)16"/>
      <sheetName val="HB_15"/>
      <sheetName val="Analisa_ME16"/>
      <sheetName val="NS_GD_UGD15"/>
      <sheetName val="STD_GD_UGD15"/>
      <sheetName val="harga_bahan16"/>
      <sheetName val="Analisa_&amp;_Upah16"/>
      <sheetName val="AN__TAMPL16"/>
      <sheetName val="01A-_RAB16"/>
      <sheetName val="rab_-_persiapan_&amp;_lantai-115"/>
      <sheetName val="HRG_BHN15"/>
      <sheetName val="Bill_Of_Quantity15"/>
      <sheetName val="DRUP_(ASLI)15"/>
      <sheetName val="NS_GD_UTAMA15"/>
      <sheetName val="Analis_Kusen_1_ESKALASI15"/>
      <sheetName val="Analisa_215"/>
      <sheetName val="BQ_AC_FAN15"/>
      <sheetName val="iTEM_hARSAT15"/>
      <sheetName val="NP_(4)15"/>
      <sheetName val="Anl_+15"/>
      <sheetName val="ELEC_STIS15"/>
      <sheetName val="RKP_PLUMBING15"/>
      <sheetName val="Supl_X15"/>
      <sheetName val="MAIN_BQ15"/>
      <sheetName val="Harsat_BHN_AR,M15"/>
      <sheetName val="Ahs_215"/>
      <sheetName val="Ahs_115"/>
      <sheetName val="Daftar_berat15"/>
      <sheetName val="Pintu_Jendela15"/>
      <sheetName val="DRUP__ASLI_15"/>
      <sheetName val="Stden_center15"/>
      <sheetName val="DAFTAR_HARGA15"/>
      <sheetName val="KR_Luar15"/>
      <sheetName val="REF_ONLY15"/>
      <sheetName val="meth_hsl_nego15"/>
      <sheetName val="box_culvert15"/>
      <sheetName val="GLP_200115"/>
      <sheetName val="Met_Pas_Batu15"/>
      <sheetName val="Met__Minor15"/>
      <sheetName val="1_B15"/>
      <sheetName val="Analisa_Harga_Satuan15"/>
      <sheetName val="Data_Upah15"/>
      <sheetName val="EXTERNAL_WORK15"/>
      <sheetName val="NP_(2)15"/>
      <sheetName val="data_RSUD_KIS15"/>
      <sheetName val="DC-akses_bandara15"/>
      <sheetName val="Bill_of_Qty_MEP15"/>
      <sheetName val="Alat_B15"/>
      <sheetName val="Bahan_B15"/>
      <sheetName val="Upah_B15"/>
      <sheetName val="Analisa_Upah_&amp;_Bahan_Plum15"/>
      <sheetName val="AHS_-_Sipil15"/>
      <sheetName val="RAB_AR&amp;STR15"/>
      <sheetName val="Analisa_Satuan15"/>
      <sheetName val="ANLS__BETON_R__KELAS15"/>
      <sheetName val="Fill_this_out_first___15"/>
      <sheetName val="Isolasi_Luar_Dalam15"/>
      <sheetName val="Isolasi_Luar15"/>
      <sheetName val="NP_(3)15"/>
      <sheetName val="_15"/>
      <sheetName val="gabungan_(2)15"/>
      <sheetName val="Galian_batu15"/>
      <sheetName val="Form_A15"/>
      <sheetName val="BGN_PENUNJANG15"/>
      <sheetName val="RKP__TOTAL15"/>
      <sheetName val="B_as15"/>
      <sheetName val="KONTRAK_INDUK_BULANAN15"/>
      <sheetName val="Analisa_BOW15"/>
      <sheetName val="H_Satuan18"/>
      <sheetName val="mob__dem17"/>
      <sheetName val="pek__tanah17"/>
      <sheetName val="k__batu_kali17"/>
      <sheetName val="rab_me_(by_owner)_17"/>
      <sheetName val="BQ_(by_owner)17"/>
      <sheetName val="rab_me_(fisik)17"/>
      <sheetName val="HB_16"/>
      <sheetName val="Analisa_ME17"/>
      <sheetName val="NS_GD_UGD16"/>
      <sheetName val="STD_GD_UGD16"/>
      <sheetName val="harga_bahan17"/>
      <sheetName val="Analisa_&amp;_Upah17"/>
      <sheetName val="AN__TAMPL17"/>
      <sheetName val="01A-_RAB17"/>
      <sheetName val="rab_-_persiapan_&amp;_lantai-116"/>
      <sheetName val="HRG_BHN16"/>
      <sheetName val="Bill_Of_Quantity16"/>
      <sheetName val="DRUP_(ASLI)16"/>
      <sheetName val="NS_GD_UTAMA16"/>
      <sheetName val="Analis_Kusen_1_ESKALASI16"/>
      <sheetName val="Analisa_216"/>
      <sheetName val="BQ_AC_FAN16"/>
      <sheetName val="iTEM_hARSAT16"/>
      <sheetName val="NP_(4)16"/>
      <sheetName val="Anl_+16"/>
      <sheetName val="ELEC_STIS16"/>
      <sheetName val="RKP_PLUMBING16"/>
      <sheetName val="Supl_X16"/>
      <sheetName val="MAIN_BQ16"/>
      <sheetName val="Harsat_BHN_AR,M16"/>
      <sheetName val="Ahs_216"/>
      <sheetName val="Ahs_116"/>
      <sheetName val="Daftar_berat16"/>
      <sheetName val="Pintu_Jendela16"/>
      <sheetName val="DRUP__ASLI_16"/>
      <sheetName val="Stden_center16"/>
      <sheetName val="DAFTAR_HARGA16"/>
      <sheetName val="KR_Luar16"/>
      <sheetName val="REF_ONLY16"/>
      <sheetName val="meth_hsl_nego16"/>
      <sheetName val="box_culvert16"/>
      <sheetName val="GLP_200116"/>
      <sheetName val="Met_Pas_Batu16"/>
      <sheetName val="Met__Minor16"/>
      <sheetName val="1_B16"/>
      <sheetName val="Analisa_Harga_Satuan16"/>
      <sheetName val="Data_Upah16"/>
      <sheetName val="EXTERNAL_WORK16"/>
      <sheetName val="NP_(2)16"/>
      <sheetName val="data_RSUD_KIS16"/>
      <sheetName val="DC-akses_bandara16"/>
      <sheetName val="Bill_of_Qty_MEP16"/>
      <sheetName val="Alat_B16"/>
      <sheetName val="Bahan_B16"/>
      <sheetName val="Upah_B16"/>
      <sheetName val="Analisa_Upah_&amp;_Bahan_Plum16"/>
      <sheetName val="AHS_-_Sipil16"/>
      <sheetName val="RAB_AR&amp;STR16"/>
      <sheetName val="Analisa_Satuan16"/>
      <sheetName val="ANLS__BETON_R__KELAS16"/>
      <sheetName val="Fill_this_out_first___16"/>
      <sheetName val="Isolasi_Luar_Dalam16"/>
      <sheetName val="Isolasi_Luar16"/>
      <sheetName val="NP_(3)16"/>
      <sheetName val="_16"/>
      <sheetName val="gabungan_(2)16"/>
      <sheetName val="Galian_batu16"/>
      <sheetName val="Form_A16"/>
      <sheetName val="BGN_PENUNJANG16"/>
      <sheetName val="RKP__TOTAL16"/>
      <sheetName val="B_as16"/>
      <sheetName val="KONTRAK_INDUK_BULANAN16"/>
      <sheetName val="Analisa_BOW16"/>
      <sheetName val="H_Satuan19"/>
      <sheetName val="mob__dem18"/>
      <sheetName val="pek__tanah18"/>
      <sheetName val="k__batu_kali18"/>
      <sheetName val="rab_me_(by_owner)_18"/>
      <sheetName val="BQ_(by_owner)18"/>
      <sheetName val="rab_me_(fisik)18"/>
      <sheetName val="HB_17"/>
      <sheetName val="Analisa_ME18"/>
      <sheetName val="NS_GD_UGD17"/>
      <sheetName val="STD_GD_UGD17"/>
      <sheetName val="harga_bahan18"/>
      <sheetName val="Analisa_&amp;_Upah18"/>
      <sheetName val="AN__TAMPL18"/>
      <sheetName val="01A-_RAB18"/>
      <sheetName val="rab_-_persiapan_&amp;_lantai-117"/>
      <sheetName val="HRG_BHN17"/>
      <sheetName val="Bill_Of_Quantity17"/>
      <sheetName val="DRUP_(ASLI)17"/>
      <sheetName val="NS_GD_UTAMA17"/>
      <sheetName val="Analis_Kusen_1_ESKALASI17"/>
      <sheetName val="Analisa_217"/>
      <sheetName val="BQ_AC_FAN17"/>
      <sheetName val="iTEM_hARSAT17"/>
      <sheetName val="NP_(4)17"/>
      <sheetName val="Anl_+17"/>
      <sheetName val="ELEC_STIS17"/>
      <sheetName val="RKP_PLUMBING17"/>
      <sheetName val="Supl_X17"/>
      <sheetName val="MAIN_BQ17"/>
      <sheetName val="Harsat_BHN_AR,M17"/>
      <sheetName val="Ahs_217"/>
      <sheetName val="Ahs_117"/>
      <sheetName val="Daftar_berat17"/>
      <sheetName val="Pintu_Jendela17"/>
      <sheetName val="DRUP__ASLI_17"/>
      <sheetName val="Stden_center17"/>
      <sheetName val="DAFTAR_HARGA17"/>
      <sheetName val="KR_Luar17"/>
      <sheetName val="REF_ONLY17"/>
      <sheetName val="meth_hsl_nego17"/>
      <sheetName val="box_culvert17"/>
      <sheetName val="GLP_200117"/>
      <sheetName val="Met_Pas_Batu17"/>
      <sheetName val="Met__Minor17"/>
      <sheetName val="1_B17"/>
      <sheetName val="Analisa_Harga_Satuan17"/>
      <sheetName val="Data_Upah17"/>
      <sheetName val="EXTERNAL_WORK17"/>
      <sheetName val="NP_(2)17"/>
      <sheetName val="data_RSUD_KIS17"/>
      <sheetName val="DC-akses_bandara17"/>
      <sheetName val="Bill_of_Qty_MEP17"/>
      <sheetName val="Alat_B17"/>
      <sheetName val="Bahan_B17"/>
      <sheetName val="Upah_B17"/>
      <sheetName val="Analisa_Upah_&amp;_Bahan_Plum17"/>
      <sheetName val="AHS_-_Sipil17"/>
      <sheetName val="RAB_AR&amp;STR17"/>
      <sheetName val="Analisa_Satuan17"/>
      <sheetName val="ANLS__BETON_R__KELAS17"/>
      <sheetName val="Fill_this_out_first___17"/>
      <sheetName val="Isolasi_Luar_Dalam17"/>
      <sheetName val="Isolasi_Luar17"/>
      <sheetName val="NP_(3)17"/>
      <sheetName val="_17"/>
      <sheetName val="gabungan_(2)17"/>
      <sheetName val="Galian_batu17"/>
      <sheetName val="Form_A17"/>
      <sheetName val="BGN_PENUNJANG17"/>
      <sheetName val="RKP__TOTAL17"/>
      <sheetName val="B_as17"/>
      <sheetName val="KONTRAK_INDUK_BULANAN17"/>
      <sheetName val="Analisa_BOW17"/>
      <sheetName val="H_Satuan20"/>
      <sheetName val="mob__dem19"/>
      <sheetName val="pek__tanah19"/>
      <sheetName val="k__batu_kali19"/>
      <sheetName val="rab_me_(by_owner)_19"/>
      <sheetName val="BQ_(by_owner)19"/>
      <sheetName val="rab_me_(fisik)19"/>
      <sheetName val="HB_18"/>
      <sheetName val="Analisa_ME19"/>
      <sheetName val="NS_GD_UGD18"/>
      <sheetName val="STD_GD_UGD18"/>
      <sheetName val="harga_bahan19"/>
      <sheetName val="Analisa_&amp;_Upah19"/>
      <sheetName val="AN__TAMPL19"/>
      <sheetName val="01A-_RAB19"/>
      <sheetName val="rab_-_persiapan_&amp;_lantai-118"/>
      <sheetName val="HRG_BHN18"/>
      <sheetName val="Bill_Of_Quantity18"/>
      <sheetName val="DRUP_(ASLI)18"/>
      <sheetName val="NS_GD_UTAMA18"/>
      <sheetName val="Analis_Kusen_1_ESKALASI18"/>
      <sheetName val="Analisa_218"/>
      <sheetName val="BQ_AC_FAN18"/>
      <sheetName val="iTEM_hARSAT18"/>
      <sheetName val="NP_(4)18"/>
      <sheetName val="Anl_+18"/>
      <sheetName val="ELEC_STIS18"/>
      <sheetName val="RKP_PLUMBING18"/>
      <sheetName val="Supl_X18"/>
      <sheetName val="MAIN_BQ18"/>
      <sheetName val="Harsat_BHN_AR,M18"/>
      <sheetName val="Ahs_218"/>
      <sheetName val="Ahs_118"/>
      <sheetName val="Daftar_berat18"/>
      <sheetName val="Pintu_Jendela18"/>
      <sheetName val="DRUP__ASLI_18"/>
      <sheetName val="Stden_center18"/>
      <sheetName val="DAFTAR_HARGA18"/>
      <sheetName val="KR_Luar18"/>
      <sheetName val="REF_ONLY18"/>
      <sheetName val="meth_hsl_nego18"/>
      <sheetName val="box_culvert18"/>
      <sheetName val="GLP_200118"/>
      <sheetName val="Met_Pas_Batu18"/>
      <sheetName val="Met__Minor18"/>
      <sheetName val="1_B18"/>
      <sheetName val="Analisa_Harga_Satuan18"/>
      <sheetName val="Data_Upah18"/>
      <sheetName val="EXTERNAL_WORK18"/>
      <sheetName val="NP_(2)18"/>
      <sheetName val="data_RSUD_KIS18"/>
      <sheetName val="DC-akses_bandara18"/>
      <sheetName val="Bill_of_Qty_MEP18"/>
      <sheetName val="Alat_B18"/>
      <sheetName val="Bahan_B18"/>
      <sheetName val="Upah_B18"/>
      <sheetName val="Analisa_Upah_&amp;_Bahan_Plum18"/>
      <sheetName val="AHS_-_Sipil18"/>
      <sheetName val="RAB_AR&amp;STR18"/>
      <sheetName val="Analisa_Satuan18"/>
      <sheetName val="ANLS__BETON_R__KELAS18"/>
      <sheetName val="Fill_this_out_first___18"/>
      <sheetName val="Isolasi_Luar_Dalam18"/>
      <sheetName val="Isolasi_Luar18"/>
      <sheetName val="NP_(3)18"/>
      <sheetName val="_18"/>
      <sheetName val="gabungan_(2)18"/>
      <sheetName val="Galian_batu18"/>
      <sheetName val="Form_A18"/>
      <sheetName val="BGN_PENUNJANG18"/>
      <sheetName val="RKP__TOTAL18"/>
      <sheetName val="B_as18"/>
      <sheetName val="KONTRAK_INDUK_BULANAN18"/>
      <sheetName val="Analisa_BOW18"/>
      <sheetName val="H_Satuan22"/>
      <sheetName val="mob__dem21"/>
      <sheetName val="pek__tanah21"/>
      <sheetName val="k__batu_kali21"/>
      <sheetName val="rab_me_(by_owner)_21"/>
      <sheetName val="BQ_(by_owner)21"/>
      <sheetName val="rab_me_(fisik)21"/>
      <sheetName val="HB_20"/>
      <sheetName val="Analisa_ME21"/>
      <sheetName val="NS_GD_UGD20"/>
      <sheetName val="STD_GD_UGD20"/>
      <sheetName val="harga_bahan21"/>
      <sheetName val="Analisa_&amp;_Upah21"/>
      <sheetName val="AN__TAMPL21"/>
      <sheetName val="01A-_RAB21"/>
      <sheetName val="rab_-_persiapan_&amp;_lantai-120"/>
      <sheetName val="HRG_BHN20"/>
      <sheetName val="Bill_Of_Quantity20"/>
      <sheetName val="DRUP_(ASLI)20"/>
      <sheetName val="NS_GD_UTAMA20"/>
      <sheetName val="Analis_Kusen_1_ESKALASI20"/>
      <sheetName val="Analisa_220"/>
      <sheetName val="BQ_AC_FAN20"/>
      <sheetName val="iTEM_hARSAT20"/>
      <sheetName val="NP_(4)20"/>
      <sheetName val="Anl_+20"/>
      <sheetName val="ELEC_STIS20"/>
      <sheetName val="RKP_PLUMBING20"/>
      <sheetName val="Supl_X20"/>
      <sheetName val="MAIN_BQ20"/>
      <sheetName val="Harsat_BHN_AR,M20"/>
      <sheetName val="Ahs_220"/>
      <sheetName val="Ahs_120"/>
      <sheetName val="Daftar_berat20"/>
      <sheetName val="Pintu_Jendela20"/>
      <sheetName val="DRUP__ASLI_20"/>
      <sheetName val="Stden_center20"/>
      <sheetName val="DAFTAR_HARGA20"/>
      <sheetName val="KR_Luar20"/>
      <sheetName val="REF_ONLY20"/>
      <sheetName val="meth_hsl_nego20"/>
      <sheetName val="box_culvert20"/>
      <sheetName val="GLP_200120"/>
      <sheetName val="Met_Pas_Batu20"/>
      <sheetName val="Met__Minor20"/>
      <sheetName val="1_B20"/>
      <sheetName val="Analisa_Harga_Satuan20"/>
      <sheetName val="Data_Upah20"/>
      <sheetName val="EXTERNAL_WORK20"/>
      <sheetName val="NP_(2)20"/>
      <sheetName val="data_RSUD_KIS20"/>
      <sheetName val="DC-akses_bandara20"/>
      <sheetName val="Bill_of_Qty_MEP20"/>
      <sheetName val="Alat_B20"/>
      <sheetName val="Bahan_B20"/>
      <sheetName val="Upah_B20"/>
      <sheetName val="Analisa_Upah_&amp;_Bahan_Plum20"/>
      <sheetName val="AHS_-_Sipil20"/>
      <sheetName val="RAB_AR&amp;STR20"/>
      <sheetName val="Analisa_Satuan20"/>
      <sheetName val="ANLS__BETON_R__KELAS20"/>
      <sheetName val="Fill_this_out_first___20"/>
      <sheetName val="Isolasi_Luar_Dalam20"/>
      <sheetName val="Isolasi_Luar20"/>
      <sheetName val="NP_(3)20"/>
      <sheetName val="_20"/>
      <sheetName val="gabungan_(2)20"/>
      <sheetName val="Galian_batu20"/>
      <sheetName val="Form_A20"/>
      <sheetName val="BGN_PENUNJANG20"/>
      <sheetName val="RKP__TOTAL20"/>
      <sheetName val="B_as20"/>
      <sheetName val="KONTRAK_INDUK_BULANAN20"/>
      <sheetName val="Analisa_BOW20"/>
      <sheetName val="analisa 1"/>
      <sheetName val="_x005f_x005f_x005f_x0000_¯??_x0"/>
      <sheetName val="STRUKTUR-1"/>
      <sheetName val="dt6"/>
      <sheetName val="DT9"/>
      <sheetName val="R1. GREJA KATHOLIK"/>
      <sheetName val="PK-PPK Elektrikal"/>
      <sheetName val="NK"/>
      <sheetName val="SUM_PERS_STRUK"/>
      <sheetName val="bq m&amp;e_r"/>
      <sheetName val="2-JTW"/>
      <sheetName val="Factor"/>
      <sheetName val="Currency Rate"/>
      <sheetName val="Conn. Lib"/>
      <sheetName val="H.Sat. Pekerjaan"/>
      <sheetName val="H. Bahan"/>
      <sheetName val="Analisa H.Sat."/>
      <sheetName val="DON GIA"/>
      <sheetName val="CHITIET VL_NC"/>
      <sheetName val="Tiepdia"/>
      <sheetName val="TDTKP"/>
      <sheetName val="TONGKE3p "/>
      <sheetName val="VCV_BE_TONG"/>
      <sheetName val="TNHCHINH"/>
      <sheetName val="Faktor Konversi"/>
      <sheetName val="R.A.B."/>
      <sheetName val="DSBDY"/>
      <sheetName val="KEBUT BHN"/>
      <sheetName val="NP_MRK"/>
      <sheetName val="Bill 2.1 Basement 41 "/>
      <sheetName val="bahan SNI"/>
      <sheetName val="XL4Test5"/>
      <sheetName val="gALIAN "/>
      <sheetName val="tng pr m"/>
      <sheetName val="Menu"/>
      <sheetName val="61004"/>
      <sheetName val="61005"/>
      <sheetName val="61006"/>
      <sheetName val="61007"/>
      <sheetName val="61008"/>
      <sheetName val="MOBILISASI"/>
      <sheetName val="BëN PENƐ_x0000_JANG"/>
      <sheetName val="5-daftar Peralatan"/>
      <sheetName val="LEKAT1"/>
      <sheetName val="abrasi"/>
      <sheetName val="JUDUL"/>
      <sheetName val="Harsat Bahan"/>
      <sheetName val="Harsat Upah"/>
      <sheetName val="Demolation"/>
      <sheetName val="DAF-KUANTI"/>
      <sheetName val="An Biaya.Kons (SNI)"/>
      <sheetName val="Daftar Harga Bahan"/>
      <sheetName val="Harga-upah"/>
      <sheetName val="HSUB"/>
      <sheetName val="ANALISA-SNI01"/>
      <sheetName val="lap-bulan"/>
      <sheetName val="Lap-Minggu"/>
      <sheetName val="upah-rtjk"/>
      <sheetName val="ANALISA satuan poryek sungai"/>
      <sheetName val="BëN PENƐ"/>
      <sheetName val="HARGA_DSR"/>
      <sheetName val="perkerasan_rigid"/>
      <sheetName val="SAT_UPAH"/>
      <sheetName val="HARGA_(2)"/>
      <sheetName val="ANAL_ALAT"/>
      <sheetName val="Upah,_alat_&amp;_harsat"/>
      <sheetName val="Har_Sat"/>
      <sheetName val="610_05"/>
      <sheetName val="610_06"/>
      <sheetName val="610_07"/>
      <sheetName val="610_08"/>
      <sheetName val="610_04"/>
      <sheetName val="MPU__6-3(4)_LastonAC"/>
      <sheetName val="Data_Info"/>
      <sheetName val="bahan_dan_upah"/>
      <sheetName val="BQ-1"/>
      <sheetName val="Data Umum Penawaran"/>
      <sheetName val="ITB COST"/>
      <sheetName val="costing_ESDV"/>
      <sheetName val="HRG BAHAN _ UPAH okk"/>
      <sheetName val="costing_MOV"/>
      <sheetName val="costing_Press"/>
      <sheetName val="MP3"/>
      <sheetName val="REKAP ELEKTRIKAL"/>
      <sheetName val="DMPU"/>
      <sheetName val="HARGA SATUAN  "/>
      <sheetName val="Bahan1"/>
      <sheetName val="Analisa ME UPT"/>
      <sheetName val="DB"/>
      <sheetName val="rekap. mc2"/>
      <sheetName val="URAIAN ANALIS"/>
      <sheetName val=" hrg bhn"/>
      <sheetName val="Harga bahan-1"/>
      <sheetName val="rekap1"/>
      <sheetName val="DETAIL POS 123"/>
      <sheetName val="URAIAN "/>
      <sheetName val="LS-Rutin"/>
      <sheetName val="갑지"/>
      <sheetName val="M.Pekerjaan"/>
      <sheetName val="BHN"/>
      <sheetName val="RAB 3"/>
      <sheetName val="PT."/>
      <sheetName val="#REF"/>
      <sheetName val="Harga Bahan &amp; Upah"/>
      <sheetName val="analisa print"/>
      <sheetName val="Har-sat finish"/>
      <sheetName val="DU&amp;B"/>
      <sheetName val="RA"/>
      <sheetName val="5-ALAT(1)"/>
      <sheetName val="D7(1)"/>
      <sheetName val="schbhn"/>
      <sheetName val="schalt"/>
      <sheetName val="schtng"/>
      <sheetName val="2.E"/>
      <sheetName val="REKA. ANALISA"/>
      <sheetName val="II.3 HSD"/>
      <sheetName val="bhn "/>
      <sheetName val="SNI UPAH BAHAN"/>
      <sheetName val="U,B"/>
      <sheetName val="Analisa Quarry"/>
      <sheetName val="BOQ INTERN"/>
      <sheetName val="B.O.Q"/>
      <sheetName val="May"/>
      <sheetName val="M+MC"/>
      <sheetName val="P&amp;L01-02GR"/>
      <sheetName val="ERECTION"/>
      <sheetName val="BID9697"/>
      <sheetName val="DATAJUNI"/>
      <sheetName val="BID"/>
      <sheetName val="RAB (A) (2)"/>
      <sheetName val="DIV1"/>
      <sheetName val="설계"/>
      <sheetName val="(1)본선수량집계"/>
      <sheetName val="Pay Items"/>
      <sheetName val="Bhan"/>
      <sheetName val="DU-5"/>
      <sheetName val="Prime"/>
      <sheetName val="GalSal"/>
      <sheetName val="Anal-1"/>
      <sheetName val="HS-BOW"/>
      <sheetName val="D-3"/>
      <sheetName val="Div6_aN"/>
      <sheetName val="Div7_aN"/>
      <sheetName val="Div8_aN"/>
      <sheetName val="UPAH PEKERJA"/>
      <sheetName val="Kuantitas"/>
      <sheetName val="Ans Harga AB"/>
      <sheetName val="Kalender  2014"/>
      <sheetName val="Analisa copy"/>
      <sheetName val="INPUT HARGA"/>
      <sheetName val="Analisis"/>
      <sheetName val="공사금액 내역 (1)"/>
      <sheetName val="JM"/>
      <sheetName val="H-Dasar"/>
      <sheetName val="AnalisaSIPIL RIIL"/>
      <sheetName val="Rekap Prelim"/>
      <sheetName val="DBKoef"/>
      <sheetName val="영업소실적"/>
      <sheetName val="EDTL"/>
      <sheetName val="an-satuan"/>
      <sheetName val="umu"/>
      <sheetName val="Uraian"/>
      <sheetName val="DATA 2"/>
      <sheetName val="COST"/>
      <sheetName val="sai"/>
      <sheetName val="an. struktur"/>
      <sheetName val="RAW MATERIALS "/>
      <sheetName val="COST-PERSON-J.O."/>
      <sheetName val="RENTAL1"/>
      <sheetName val="DATA PROYEK"/>
      <sheetName val="ListAnalisa"/>
      <sheetName val="Man Power &amp; Comp"/>
      <sheetName val="AI"/>
      <sheetName val="Rekap "/>
      <sheetName val="Transfer Master"/>
      <sheetName val="Transfer"/>
      <sheetName val="K3-Gaji Kontrak"/>
      <sheetName val="Gaji Kontrak"/>
      <sheetName val="K3-Honor"/>
      <sheetName val="Kwitansi Honor"/>
      <sheetName val="SEC-6"/>
      <sheetName val="STD GD.UTAMA"/>
      <sheetName val="B.T"/>
      <sheetName val="REFERENCE TABLE"/>
      <sheetName val="jadwal"/>
      <sheetName val="All Division by SBU"/>
      <sheetName val="smt"/>
      <sheetName val="MP-P"/>
      <sheetName val="Jagorawi"/>
      <sheetName val="Penjumlahan"/>
      <sheetName val="DAFTAR ISI"/>
      <sheetName val="nc-m"/>
      <sheetName val="BQ ARS"/>
      <sheetName val="rkpm 2003"/>
      <sheetName val="Daftar Kuantitas dan Harga"/>
      <sheetName val="Prod15-8"/>
      <sheetName val="BQ-Marga Tiga"/>
      <sheetName val="HS-2"/>
      <sheetName val="PRIST LIST"/>
      <sheetName val="D.BOARD"/>
      <sheetName val="SUB &amp; mandor"/>
      <sheetName val="brd2"/>
      <sheetName val="DATA2009"/>
      <sheetName val="Main"/>
      <sheetName val="HSATUAN"/>
      <sheetName val="TOTAL UPAH"/>
      <sheetName val="Schedule 11a"/>
      <sheetName val="Temporary"/>
      <sheetName val="Septick tank"/>
      <sheetName val="Subkon"/>
      <sheetName val="An_Basic"/>
      <sheetName val="UnitRatePaket1"/>
      <sheetName val="(8)"/>
      <sheetName val="(9)"/>
      <sheetName val="(2)"/>
      <sheetName val="(1)"/>
      <sheetName val="(3)"/>
      <sheetName val="(4)"/>
      <sheetName val="(10)"/>
      <sheetName val="(5)"/>
      <sheetName val="(7)"/>
      <sheetName val="(6)"/>
      <sheetName val="REKAP DINDING"/>
      <sheetName val="sampul"/>
      <sheetName val="Asumsi"/>
      <sheetName val="Marshal"/>
      <sheetName val="S_DAYA"/>
      <sheetName val="NP _2_"/>
      <sheetName val="DATA 2009"/>
      <sheetName val="DATA 2010"/>
      <sheetName val="Kinerja Proyek"/>
      <sheetName val="Target Raker TW III"/>
      <sheetName val="KUB-01(10)"/>
      <sheetName val="AnMobilisasi"/>
      <sheetName val="Abutment"/>
      <sheetName val="BASE"/>
      <sheetName val="RESUM"/>
      <sheetName val="SUMBER"/>
      <sheetName val="PERALATAN PROYEK GOL III A"/>
      <sheetName val="rms remunerasi"/>
      <sheetName val="input data umum"/>
      <sheetName val="HRPar"/>
      <sheetName val="LAMP_2.2"/>
      <sheetName val="RinciBab1_Seksi1"/>
      <sheetName val="grail"/>
      <sheetName val="VOL_1"/>
      <sheetName val="Bill 2.3"/>
      <sheetName val="Bill 2.5B"/>
      <sheetName val="Bill 2.1"/>
      <sheetName val="Plasteran"/>
      <sheetName val="Lamp-2(Alat)"/>
      <sheetName val="Lamp-2(Bahan)"/>
      <sheetName val="Lamp-2(Upah)"/>
      <sheetName val="SUMBER_DAYA"/>
      <sheetName val="5_1_ELEKTRIKAL-ELEKTRONIK"/>
      <sheetName val="Daftar_Harga_Upah"/>
      <sheetName val="CHART_HB_AC_-_WC"/>
      <sheetName val="Urugan_Pasir"/>
      <sheetName val="Rek_Tot"/>
      <sheetName val="an__major"/>
      <sheetName val="Analisa_K"/>
      <sheetName val="hst__LAMP_1"/>
      <sheetName val="S_Curve"/>
      <sheetName val="Rekap_S_Curve_(4)"/>
      <sheetName val="Rekap_S_Curve_(3)"/>
      <sheetName val="Daf_Dasar_Upah&amp;Bahan"/>
      <sheetName val="GRAND_REKAPITULASI"/>
      <sheetName val="RAB_G_ADM__PUSAT_(1)"/>
      <sheetName val="RAB_R__GENSET_&amp;_PANEL_(10)_"/>
      <sheetName val="RAB_R__DNS__PENGLL_T_54_(11_A_)"/>
      <sheetName val="RAB_R__DNS__PENGLL_T_54_(11_B_)"/>
      <sheetName val="RAB_R__DNS__PENGLL_T_54_(11_C_)"/>
      <sheetName val="RAB_R__DNS__PENGLL_T_70_(12_A_)"/>
      <sheetName val="RAB_R__DNS__PENGLL_T_70_(12_B_)"/>
      <sheetName val="RAB_R__DNS__PENGLL_T_70_(12_C_)"/>
      <sheetName val="RAB_SPORT_CLUB_(14)"/>
      <sheetName val="RAB_MASJID_&amp;_T_WUDLU_(15)"/>
      <sheetName val="RAB_LOUNDRY_&amp;_WORKSHOP_(16)"/>
      <sheetName val="RAB_MINIMARKET_&amp;_KANTIN_(17_)"/>
      <sheetName val="RAB_RMH__PENJAGA_(18)"/>
      <sheetName val="RAB_POS_JAGA_(19__A_)"/>
      <sheetName val="RAB_POS_JAGA_(19__B_)"/>
      <sheetName val="RAB_R__POMPA_(20)"/>
      <sheetName val="RAB_R__KELAS_(2_A)"/>
      <sheetName val="RAB_R__KELAS_(2_B)"/>
      <sheetName val="RAB_AULA_UTAMA_(5)"/>
      <sheetName val="RAB_AULA_SEDANG_(6)"/>
      <sheetName val="RAB_ASRAMA_(7__B_)"/>
      <sheetName val="RAB_ASRAMA_(7__C_)"/>
      <sheetName val="RAB_ASRAMA_(7__D_)"/>
      <sheetName val="RAB_R__MAKAN_(8)"/>
      <sheetName val="RAB_GUEST_HOUSE_(9__A_)"/>
      <sheetName val="RAB_GUEST_HOUSE_(9__B_)"/>
      <sheetName val="Unit_Rate"/>
      <sheetName val="RAB_1_PRABUMULIH_LEMBAK_KM_330+"/>
      <sheetName val="Hal_010MUKAMC"/>
      <sheetName val="BAHAN_(2)"/>
      <sheetName val="ANALISA_railing"/>
      <sheetName val="HARGA_SAT"/>
      <sheetName val="D_&amp;_W_sizes"/>
      <sheetName val="01_x0"/>
      <sheetName val="_¯__________ÿ___En"/>
      <sheetName val="REKAP_GROSS"/>
      <sheetName val="JUMLAHAN_TOTAL_"/>
      <sheetName val="Cold_Miling"/>
      <sheetName val="Data_Masukan"/>
      <sheetName val="Fisik_2012"/>
      <sheetName val="Pek__Persiapan"/>
      <sheetName val="Harga_Satuan_Bahan_"/>
      <sheetName val="ANALISA_EDIT"/>
      <sheetName val="Rekap_Anl_K"/>
      <sheetName val="Rekap_Anl_SNI"/>
      <sheetName val="STR_&amp;_ARS"/>
      <sheetName val="Ana__PU"/>
      <sheetName val="2_2"/>
      <sheetName val="Spek_Fin_"/>
      <sheetName val="REKAP_TOTAL"/>
      <sheetName val="Luas_Bangunan"/>
      <sheetName val="Spek_ME"/>
      <sheetName val="Data_WI"/>
      <sheetName val="Transfer_Pump"/>
      <sheetName val="an_utara"/>
      <sheetName val="div_2"/>
      <sheetName val="div_3_Tanah"/>
      <sheetName val="div_4_Sirtu"/>
      <sheetName val="div_5"/>
      <sheetName val="div_7_Beton"/>
      <sheetName val="div_8"/>
      <sheetName val="Peralatan_Utama"/>
      <sheetName val="ANAL_RABP"/>
      <sheetName val="BAHAN_&amp;_ALAT_"/>
      <sheetName val="Upah_Bahan"/>
      <sheetName val="bahan_upah"/>
      <sheetName val="ANLS_MPU"/>
      <sheetName val="SD_(1)"/>
      <sheetName val="DIVISI_3"/>
      <sheetName val="Div_7_2"/>
      <sheetName val="Data_Umum_Penawaran"/>
      <sheetName val="ITB_COST"/>
      <sheetName val="HRG_BAHAN___UPAH_okk"/>
      <sheetName val="REKAP_ELEKTRIKAL"/>
      <sheetName val="4-Basic_Price"/>
      <sheetName val="compaction"/>
      <sheetName val="PB(B)"/>
      <sheetName val="PB_B_"/>
      <sheetName val="GS Tanah Kalimas Baru (2)"/>
      <sheetName val="ISI1108B"/>
      <sheetName val="bau-6"/>
      <sheetName val="FA"/>
      <sheetName val="SOUND"/>
      <sheetName val="CCTV"/>
      <sheetName val="ACCESS"/>
      <sheetName val="GPON"/>
      <sheetName val="RACK_EC"/>
      <sheetName val="GR_EC"/>
      <sheetName val="SS"/>
      <sheetName val="A.Card"/>
      <sheetName val="TLP"/>
      <sheetName val="TP"/>
      <sheetName val="D.Kamar"/>
      <sheetName val="UNIT-PRICE"/>
      <sheetName val="Rekap RKDK Maret'17 "/>
      <sheetName val="Uraian Analisa"/>
      <sheetName val="AHS Aspal"/>
      <sheetName val="Vol_dinding"/>
      <sheetName val="BQ_THPII"/>
      <sheetName val="Drainase"/>
      <sheetName val="#REF!"/>
      <sheetName val="HARGA ALAT"/>
      <sheetName val="TJ1Q47"/>
      <sheetName val="tarip"/>
      <sheetName val="H Sat Jembatan"/>
      <sheetName val="S.BAHAN"/>
      <sheetName val="S.UPAH"/>
      <sheetName val="SchC"/>
      <sheetName val="SchA"/>
      <sheetName val="SewAlat"/>
      <sheetName val="SchB"/>
      <sheetName val="SchD"/>
      <sheetName val="Re 1)"/>
      <sheetName val="Harga Mat "/>
      <sheetName val="Panel"/>
      <sheetName val="D8"/>
      <sheetName val="TYPE-A"/>
      <sheetName val="BQ Arsit"/>
      <sheetName val="An HarSatPek"/>
      <sheetName val="Sat Bah &amp; Up"/>
      <sheetName val="Inputs"/>
      <sheetName val="daftar"/>
      <sheetName val="Gaji Pokok"/>
      <sheetName val="T. Proyek-Jabatan"/>
      <sheetName val="T. Lokasi"/>
      <sheetName val="T. Rumah"/>
      <sheetName val="T. Transport"/>
      <sheetName val="Superstruc"/>
      <sheetName val="PIK_QUO"/>
      <sheetName val="Info"/>
      <sheetName val="AHS - Riel"/>
      <sheetName val="Rekap Bill"/>
      <sheetName val="Cashflow"/>
      <sheetName val="52+425"/>
      <sheetName val="Daf-4.5_Final"/>
      <sheetName val="Ans SNI"/>
      <sheetName val="BQ29"/>
      <sheetName val="I-KAMAR"/>
      <sheetName val="8"/>
      <sheetName val="TE TS FA LAN MATV"/>
      <sheetName val="SD"/>
      <sheetName val="4-formulir harga bahan"/>
      <sheetName val="5-ALAT (2)"/>
      <sheetName val="Analisa K3"/>
      <sheetName val="Additional"/>
      <sheetName val="Lalu Lintas"/>
      <sheetName val="Jembatan Sementara"/>
      <sheetName val="Agg A"/>
      <sheetName val="4-Basic Price (untuk survei)"/>
      <sheetName val="Agg C"/>
      <sheetName val="D2"/>
      <sheetName val="D3"/>
      <sheetName val="D5"/>
      <sheetName val="D8(1)"/>
      <sheetName val="DISCLAIMER"/>
      <sheetName val="mc_adam"/>
      <sheetName val="ps_batu&amp;brjg"/>
      <sheetName val="Rekap_Biaya"/>
      <sheetName val="rekap_mekanikal4"/>
      <sheetName val="bukan_PNS3"/>
      <sheetName val="Input_monthly_capex3"/>
      <sheetName val="Anls_teknis3"/>
      <sheetName val="Sat__Pek_"/>
      <sheetName val="Alat_(2)"/>
      <sheetName val="Input_Data"/>
      <sheetName val="Tata_Udara3"/>
      <sheetName val="DAF_3_14"/>
      <sheetName val="DAF_3_113"/>
      <sheetName val="ANALISA_PEK_UMUM3"/>
      <sheetName val="Investment_Valuation3"/>
      <sheetName val="Cabling_Data&amp;Power3"/>
      <sheetName val="UNIT_PRICE3"/>
      <sheetName val="Bill_5_Summary3"/>
      <sheetName val="Bill_4_Summary3"/>
      <sheetName val="an_tek_NP3"/>
      <sheetName val="Urai___Guide_Post3"/>
      <sheetName val="Urai_Galian_Tanah3"/>
      <sheetName val="Prod_15-54"/>
      <sheetName val="5_Anhas3"/>
      <sheetName val="HRG_BAHAN_&amp;_UPAH_okk3"/>
      <sheetName val="Analis_Kusen_okk3"/>
      <sheetName val="Analisa_RAP3"/>
      <sheetName val="Analisa_RAB3"/>
      <sheetName val="Blk-Mnl_lt_3-lt_atap3"/>
      <sheetName val="BQ__AC3"/>
      <sheetName val="rincian_per_proyek3"/>
      <sheetName val="RBP-_23"/>
      <sheetName val="OP__ALAT3"/>
      <sheetName val="OP__PERJAM3"/>
      <sheetName val="B__PERSONIL3"/>
      <sheetName val="KAN__LOKAL3"/>
      <sheetName val="D6_(2)3"/>
      <sheetName val="Urai__Resap_pengikat1"/>
      <sheetName val="ANALISA_ALAT_BERAT3"/>
      <sheetName val="Appendix_2(SatDas)1"/>
      <sheetName val="A+Supl_3"/>
      <sheetName val="rek_ME3"/>
      <sheetName val="PLINT_3_1_G3"/>
      <sheetName val="Mk_Minor3"/>
      <sheetName val="NS_Lanjutan3"/>
      <sheetName val="STD_Lanjutan3"/>
      <sheetName val="HS-Divisi_31"/>
      <sheetName val="Daftar_Upah1"/>
      <sheetName val="daftar_harga_satuan1"/>
      <sheetName val="bhn_FINAL3"/>
      <sheetName val="MARK_UP3"/>
      <sheetName val="Master_Edit3"/>
      <sheetName val="DAFT_HARG_SAT_PEK_3"/>
      <sheetName val="DAFT_ALAT,UPAH_&amp;_MAT3"/>
      <sheetName val="F_ALARM3"/>
      <sheetName val="Analis_Tambahan1"/>
      <sheetName val="pelita_lapen1"/>
      <sheetName val="Analisa_Harga3"/>
      <sheetName val="Agregat_Halus_&amp;_Kasar2"/>
      <sheetName val="Harga_Satuan1"/>
      <sheetName val="analisa_(2)1"/>
      <sheetName val="List_of_Eqp3"/>
      <sheetName val="Anl_2s_d4e3"/>
      <sheetName val="HARGA_MATERIAL3"/>
      <sheetName val="Rekap_Direct_Cost3"/>
      <sheetName val="Analisa_-Baku3"/>
      <sheetName val="BQ_jln1"/>
      <sheetName val="BQ_jem1"/>
      <sheetName val="Man_Power3"/>
      <sheetName val="Hua_Yang_Quarterly1"/>
      <sheetName val="An_21"/>
      <sheetName val="01_FA1"/>
      <sheetName val="3_1_2a3"/>
      <sheetName val="3_1_1a3"/>
      <sheetName val="Perm__Test1"/>
      <sheetName val="Master_1_01"/>
      <sheetName val="struktur_tdk_dipakai1"/>
      <sheetName val="AC_unit1"/>
      <sheetName val="EL_acc1"/>
      <sheetName val="EL_lamp1"/>
      <sheetName val="EL_outlet1"/>
      <sheetName val="Chiller_acc1"/>
      <sheetName val="Pipa_PL1"/>
      <sheetName val="PK_acc1"/>
      <sheetName val="PL_acc1"/>
      <sheetName val="PK_valve1"/>
      <sheetName val="PL_valve1"/>
      <sheetName val="AC_valve1"/>
      <sheetName val="PK_pipe1"/>
      <sheetName val="EL_kabel1"/>
      <sheetName val="AC_power1"/>
      <sheetName val="EL_tray1"/>
      <sheetName val="PL_power1"/>
      <sheetName val="PL_unit1"/>
      <sheetName val="PK_unit1"/>
      <sheetName val="EL_arde1"/>
      <sheetName val="Analisa_HSP1"/>
      <sheetName val="a_21"/>
      <sheetName val="Hrg_Sat1"/>
      <sheetName val="analisa_Str1"/>
      <sheetName val="610_07A1"/>
      <sheetName val="F1c_DATA_ADM61"/>
      <sheetName val="Galian_11"/>
      <sheetName val="DIV_71"/>
      <sheetName val="LAL_-_PASAR_PAGI_1"/>
      <sheetName val="Lead_Schedule3"/>
      <sheetName val="Gal_Sal"/>
      <sheetName val="An_str1"/>
      <sheetName val="gal_biasa"/>
      <sheetName val="H_Satuan_Dasar1"/>
      <sheetName val="On_Time1"/>
      <sheetName val="List_Material1"/>
      <sheetName val="Rekap_Addendum1"/>
      <sheetName val="1_GasAcct1"/>
      <sheetName val="Bill_rekap1"/>
      <sheetName val="Bill_of_Qty1"/>
      <sheetName val="Harga_Sat_Dasar1"/>
      <sheetName val="Hg_Sat"/>
      <sheetName val="Input_T__Schedule"/>
      <sheetName val="sheet_2"/>
      <sheetName val="RAB_ME"/>
      <sheetName val="Summary_Sheets"/>
      <sheetName val="PEK_ASPAL"/>
      <sheetName val="Analisa_SNI"/>
      <sheetName val="ANALISA_SM"/>
      <sheetName val="Kuantitas_&amp;_Harga"/>
      <sheetName val="BQ_External"/>
      <sheetName val="7_PEK-STRUKTUR"/>
      <sheetName val="Rekap_Analisa"/>
      <sheetName val="BoQ_Total_lama"/>
      <sheetName val="7_1(3)"/>
      <sheetName val="Hrg_Readymix"/>
      <sheetName val="GRAND_REKAP"/>
      <sheetName val="Harga_S_Dasar"/>
      <sheetName val="HARGA_PEK"/>
      <sheetName val="Rekap_RAP_real_(2)"/>
      <sheetName val="3_Koef_Alat"/>
      <sheetName val="Daftar_Upah,Bhn,&amp;_alat"/>
      <sheetName val="Basic_Price"/>
      <sheetName val="ANSAT_K'AYI"/>
      <sheetName val="DIV_1"/>
      <sheetName val="lamp_9"/>
      <sheetName val="RAB_Ekstern"/>
      <sheetName val="Daf_Biaya_sewa_alat"/>
      <sheetName val="REF_HARGA_DASAR_2016"/>
      <sheetName val="DIV_6"/>
      <sheetName val="Metod_TWR"/>
      <sheetName val="Data_3"/>
      <sheetName val="AHS_3"/>
      <sheetName val="BOQ_3"/>
      <sheetName val="T__Cs_Log_P_III"/>
      <sheetName val="Cash_Flow_bulanan"/>
      <sheetName val="anal-drainase,tanah&amp;ps_batu"/>
      <sheetName val="Rekap_1"/>
      <sheetName val="D_HARGA"/>
      <sheetName val="RAB_FULL"/>
      <sheetName val="anal_rinci"/>
      <sheetName val="DIV_9"/>
      <sheetName val="HARGA_DASAR"/>
      <sheetName val="Stay_Cable-1"/>
      <sheetName val="lamp__12"/>
      <sheetName val="Eval__Arus_Kas"/>
      <sheetName val="0_x005"/>
      <sheetName val="ENC_14"/>
      <sheetName val="BACK_-_UP-GALIAN_(ALAT)"/>
      <sheetName val="H-Dasar-Bahan"/>
      <sheetName val="Floor"/>
      <sheetName val="BQ-Str"/>
      <sheetName val="Floor finishes"/>
      <sheetName val="Daftar Harga Material"/>
      <sheetName val="ACTUAL CHECK"/>
      <sheetName val="Basic P"/>
      <sheetName val="MTa"/>
      <sheetName val="I_KAMAR"/>
      <sheetName val="REKAP."/>
      <sheetName val="Uba"/>
      <sheetName val="HS ALAT"/>
      <sheetName val="HS UPAH"/>
      <sheetName val="HS BAHAN"/>
      <sheetName val="PRODALAT"/>
      <sheetName val="MATERIAL-UPAH"/>
      <sheetName val="HSBU ANA"/>
      <sheetName val="ANALIS ALAT"/>
      <sheetName val="SNI"/>
      <sheetName val="CONSUMABLES-PRICE"/>
      <sheetName val="BOW"/>
      <sheetName val="HB me"/>
      <sheetName val="COST-SUM"/>
      <sheetName val="List"/>
      <sheetName val="bill qty"/>
      <sheetName val="RAB alternatif (2) mendekati ok"/>
      <sheetName val="SCEDHULLE"/>
      <sheetName val="bhn_upah"/>
      <sheetName val="DivVI"/>
      <sheetName val="HS-Ban"/>
      <sheetName val="BQ-SRT"/>
      <sheetName val="PAGE 1 "/>
      <sheetName val="Connections"/>
      <sheetName val="DWTables"/>
      <sheetName val="rab g. menara pengawas"/>
      <sheetName val="Dip-3"/>
      <sheetName val="Div-6"/>
      <sheetName val="2div7+1"/>
      <sheetName val="Div6"/>
      <sheetName val="Overhead"/>
      <sheetName val="VLOOK"/>
      <sheetName val="TOWN"/>
      <sheetName val="FORM X COST"/>
      <sheetName val="KIB C GEDUNG &amp; BANGUNAN"/>
      <sheetName val="ELEMENT SUM"/>
      <sheetName val="Daftar No MAPPI"/>
      <sheetName val="AN-CH2"/>
      <sheetName val="PPC"/>
      <sheetName val="analisabudget"/>
      <sheetName val="Sheet5"/>
      <sheetName val="AnaAlat"/>
      <sheetName val="k341k612"/>
      <sheetName val="dwa-01"/>
      <sheetName val="D-3 (M)"/>
      <sheetName val="D-7 (M)"/>
      <sheetName val="TPI"/>
      <sheetName val="Progress"/>
      <sheetName val="UP MINOR"/>
      <sheetName val="amtek"/>
      <sheetName val="ANALISA-1"/>
      <sheetName val="ANALISA-2"/>
      <sheetName val="CH-RANC"/>
      <sheetName val="BERAT TUL."/>
      <sheetName val="coeff"/>
      <sheetName val="Cable 150kV Ref."/>
      <sheetName val="paving Blok"/>
      <sheetName val="3.1 (1)"/>
      <sheetName val="5.1(1)"/>
      <sheetName val="5.1(2)"/>
      <sheetName val="5.2(1)"/>
      <sheetName val="OH Transportasi"/>
      <sheetName val="OH Insentif"/>
      <sheetName val="Analisa (ok)"/>
      <sheetName val="DAFTAR ANALYSA"/>
      <sheetName val="Harga Dasar Sulut"/>
      <sheetName val="LAP   (4)"/>
      <sheetName val="LAP   (11)"/>
      <sheetName val="Pek. Pondasi"/>
      <sheetName val="Pek. Dinding"/>
      <sheetName val="Pek. Kayu"/>
      <sheetName val="Pek. Beton"/>
      <sheetName val="Pek. Penutup Atap"/>
      <sheetName val="Pek. Langit-langit"/>
      <sheetName val="Pek. Sanitasi"/>
      <sheetName val="Pek. Besi &amp; Alumunium"/>
      <sheetName val="Pek. Kunci &amp; Kaca"/>
      <sheetName val="Pek. Penutup Lantai &amp; dinding"/>
      <sheetName val="Pek. Pengecatan"/>
      <sheetName val="FORM-VAR"/>
      <sheetName val="Rekap. ME"/>
      <sheetName val="Sch1"/>
      <sheetName val="Form 4 &amp; 4-A"/>
      <sheetName val="HARGA DASAR UPAH DAN BAHAN"/>
      <sheetName val="KH-Q1,Q2,01"/>
      <sheetName val="Solar"/>
      <sheetName val="OLI HEQ"/>
      <sheetName val="UTYLITAS"/>
      <sheetName val="POLY"/>
      <sheetName val="IRNA B"/>
      <sheetName val="CMU 2"/>
      <sheetName val="2. MVAC R1"/>
      <sheetName val="Risalah KOM"/>
      <sheetName val="HRG DSR APP"/>
      <sheetName val="Hrgdsrupah"/>
      <sheetName val="BQ25"/>
      <sheetName val="Material-mr"/>
      <sheetName val="41_9_36_3"/>
      <sheetName val="ana_str"/>
      <sheetName val="spesifikasi"/>
      <sheetName val="sudut"/>
      <sheetName val="anl-b6"/>
      <sheetName val="Controll"/>
      <sheetName val="Supl"/>
      <sheetName val="?¯???????_x005f_x005f_x005f_x0001_???ÿ???En"/>
      <sheetName val="RAP1"/>
      <sheetName val="Material ME"/>
      <sheetName val="General2"/>
      <sheetName val="Gal Str 0-2m"/>
      <sheetName val="MT_an"/>
      <sheetName val="harga bahan k"/>
      <sheetName val="EK-JAN-2010"/>
      <sheetName val="ANALISA GRS SELATAN"/>
      <sheetName val="MASTER BAHAN ME"/>
      <sheetName val="Schedule Daan Mogot"/>
      <sheetName val="Schedule Yasmin"/>
      <sheetName val="Schedule Lingkar Barat"/>
      <sheetName val="Bill 2.4."/>
      <sheetName val="Data Kegiatan"/>
      <sheetName val="BL Temp"/>
      <sheetName val="BL Modif"/>
      <sheetName val="UPAHBAHAN"/>
      <sheetName val="ETAB_1"/>
      <sheetName val="Valve_PL"/>
      <sheetName val="Peralatan_PL"/>
      <sheetName val="Harsat_Bahan"/>
      <sheetName val="Harsat_Upah"/>
      <sheetName val="Daf-4_5_Final"/>
      <sheetName val="Daftar_Harga_Material"/>
      <sheetName val="An.1"/>
      <sheetName val="An.3"/>
      <sheetName val="BQTOLTP"/>
      <sheetName val="BOQ EM"/>
      <sheetName val="Perhit.Alat"/>
      <sheetName val="WBS"/>
      <sheetName val="5_1_ELEKTRIKAL-ELEKTRONIK1"/>
      <sheetName val="hst__LAMP_11"/>
      <sheetName val="Daf_Dasar_Upah&amp;Bahan1"/>
      <sheetName val="REKAP_GROSS1"/>
      <sheetName val="BAHAN_(2)1"/>
      <sheetName val="Unit_Rate1"/>
      <sheetName val="S_Curve1"/>
      <sheetName val="Rekap_S_Curve_(4)1"/>
      <sheetName val="Rekap_S_Curve_(3)1"/>
      <sheetName val="Harga_Satuan_Bahan_1"/>
      <sheetName val="Cold_Miling1"/>
      <sheetName val="HARGA_DSR1"/>
      <sheetName val="ETAB_11"/>
      <sheetName val="Spek_Fin_1"/>
      <sheetName val="REKAP_TOTAL1"/>
      <sheetName val="Luas_Bangunan1"/>
      <sheetName val="Spek_ME1"/>
      <sheetName val="Rek_Tot1"/>
      <sheetName val="JUMLAHAN_TOTAL_1"/>
      <sheetName val="2_21"/>
      <sheetName val="Sat__Pek_1"/>
      <sheetName val="Alat_(2)1"/>
      <sheetName val="Input_Data1"/>
      <sheetName val="4-Basic_Price1"/>
      <sheetName val="Urugan_Pasir1"/>
      <sheetName val="RAB_1_PRABUMULIH_LEMBAK_KM_3301"/>
      <sheetName val="GRAND_REKAPITULASI1"/>
      <sheetName val="RAB_G_ADM__PUSAT_(1)1"/>
      <sheetName val="RAB_R__GENSET_&amp;_PANEL_(10)_1"/>
      <sheetName val="RAB_R__DNS__PENGLL_T_54_(11_A_1"/>
      <sheetName val="RAB_R__DNS__PENGLL_T_54_(11_B_1"/>
      <sheetName val="RAB_R__DNS__PENGLL_T_54_(11_C_1"/>
      <sheetName val="RAB_R__DNS__PENGLL_T_70_(12_A_1"/>
      <sheetName val="RAB_R__DNS__PENGLL_T_70_(12_B_1"/>
      <sheetName val="RAB_R__DNS__PENGLL_T_70_(12_C_1"/>
      <sheetName val="RAB_SPORT_CLUB_(14)1"/>
      <sheetName val="RAB_MASJID_&amp;_T_WUDLU_(15)1"/>
      <sheetName val="RAB_LOUNDRY_&amp;_WORKSHOP_(16)1"/>
      <sheetName val="RAB_MINIMARKET_&amp;_KANTIN_(17_)1"/>
      <sheetName val="RAB_RMH__PENJAGA_(18)1"/>
      <sheetName val="RAB_POS_JAGA_(19__A_)1"/>
      <sheetName val="RAB_POS_JAGA_(19__B_)1"/>
      <sheetName val="RAB_R__POMPA_(20)1"/>
      <sheetName val="RAB_R__KELAS_(2_A)1"/>
      <sheetName val="RAB_R__KELAS_(2_B)1"/>
      <sheetName val="RAB_AULA_UTAMA_(5)1"/>
      <sheetName val="RAB_AULA_SEDANG_(6)1"/>
      <sheetName val="RAB_ASRAMA_(7__B_)1"/>
      <sheetName val="RAB_ASRAMA_(7__C_)1"/>
      <sheetName val="RAB_ASRAMA_(7__D_)1"/>
      <sheetName val="RAB_R__MAKAN_(8)1"/>
      <sheetName val="RAB_GUEST_HOUSE_(9__A_)1"/>
      <sheetName val="RAB_GUEST_HOUSE_(9__B_)1"/>
      <sheetName val="Hal_010MUKAMC1"/>
      <sheetName val="ANALISA_EDIT1"/>
      <sheetName val="D_&amp;_W_sizes1"/>
      <sheetName val="Analisa_SNI1"/>
      <sheetName val="Valve_PL1"/>
      <sheetName val="Peralatan_PL1"/>
      <sheetName val="Data_WI1"/>
      <sheetName val="Harsat_Bahan1"/>
      <sheetName val="Harsat_Upah1"/>
      <sheetName val="an__major1"/>
      <sheetName val="Upah_Bahan1"/>
      <sheetName val="bahan_upah1"/>
      <sheetName val="div_21"/>
      <sheetName val="div_3_Tanah1"/>
      <sheetName val="div_4_Sirtu1"/>
      <sheetName val="div_51"/>
      <sheetName val="div_7_Beton1"/>
      <sheetName val="div_81"/>
      <sheetName val="Daf-4_5_Final1"/>
      <sheetName val="Har_Sat1"/>
      <sheetName val="610_051"/>
      <sheetName val="610_061"/>
      <sheetName val="610_071"/>
      <sheetName val="610_081"/>
      <sheetName val="610_041"/>
      <sheetName val="MPU__6-3(4)_LastonAC1"/>
      <sheetName val="Data_Info1"/>
      <sheetName val="bahan_dan_upah1"/>
      <sheetName val="7_1(3)1"/>
      <sheetName val="BQ_External1"/>
      <sheetName val="Kuantitas_&amp;_Harga1"/>
      <sheetName val="Rekap_Analisa1"/>
      <sheetName val="Hg_Sat1"/>
      <sheetName val="Input_T__Schedule1"/>
      <sheetName val="Daftar_Harga_Material1"/>
      <sheetName val="dia.pipe"/>
      <sheetName val="Order"/>
      <sheetName val="Schedule OK Status"/>
      <sheetName val="list Dps"/>
      <sheetName val="Sanur"/>
      <sheetName val="list Sanur"/>
      <sheetName val="BILL No. 1"/>
      <sheetName val="Eva Schedule 1"/>
      <sheetName val="Schedule Pabrikasi"/>
      <sheetName val="諸経費"/>
      <sheetName val="清水計算営業税率関連"/>
      <sheetName val="PE-F-37 Rev 00 Paym.GBP"/>
      <sheetName val="概総括1"/>
      <sheetName val="Anal. Alat"/>
      <sheetName val="antek12a-13"/>
      <sheetName val="Hrg.Sat"/>
      <sheetName val="Gia"/>
      <sheetName val="CONTRIBUSI"/>
      <sheetName val="Olah"/>
      <sheetName val="anal rab"/>
      <sheetName val="MASTER_ANALISA"/>
      <sheetName val="Batasan"/>
      <sheetName val="SCTV"/>
      <sheetName val="SCM"/>
      <sheetName val="Total"/>
      <sheetName val="Contents"/>
      <sheetName val="Operation Cost "/>
      <sheetName val="Fasilitas Site"/>
      <sheetName val=" HSE Site"/>
      <sheetName val="Sekretariat Site"/>
      <sheetName val="Transport Site"/>
      <sheetName val="KNO"/>
      <sheetName val="Plotting"/>
      <sheetName val=" Analisa Harga MEP"/>
      <sheetName val="rab_usulan cco"/>
      <sheetName val="usulan cco2 ok"/>
      <sheetName val="TIME"/>
      <sheetName val="HRG AGRGT"/>
      <sheetName val="Sheet2"/>
      <sheetName val="hrga dasar"/>
      <sheetName val="PERHITUNGAN LUMPSUM"/>
      <sheetName val="HARGA DASAR PIPA "/>
      <sheetName val="HARGA DASAR ACCESORIES"/>
      <sheetName val="ongkos_kirim"/>
      <sheetName val="PASANGPIPA"/>
      <sheetName val="UMUM-PU"/>
      <sheetName val="Hsatuan-OK"/>
      <sheetName val="Equipment"/>
      <sheetName val="sch-Eq"/>
      <sheetName val="SPH"/>
      <sheetName val="BJA TULANGAN"/>
      <sheetName val="BAJA"/>
      <sheetName val="K500"/>
      <sheetName val="TC"/>
      <sheetName val="ATB"/>
      <sheetName val="Drn"/>
      <sheetName val="Gali"/>
      <sheetName val="AA"/>
      <sheetName val="BB"/>
      <sheetName val="CTB"/>
      <sheetName val="OP.ALAT"/>
      <sheetName val="oe"/>
      <sheetName val="EVALUASI"/>
      <sheetName val="PERMINTAAN"/>
      <sheetName val="App. 2a-1"/>
      <sheetName val="App. 2a-2"/>
      <sheetName val="SCH alat"/>
      <sheetName val="MOB"/>
      <sheetName val="CIF"/>
      <sheetName val="SCH Mat"/>
      <sheetName val="Daf Bahan"/>
      <sheetName val="Daf Sub"/>
      <sheetName val="Daf MPU"/>
      <sheetName val="Lamp.6a"/>
      <sheetName val="Lamp.6b"/>
      <sheetName val="Pac.-2"/>
      <sheetName val="List Plant"/>
      <sheetName val="Rekap DBAK"/>
      <sheetName val="ME UMY"/>
      <sheetName val="HSBU "/>
      <sheetName val="beton.jembatan dolago.abutmen."/>
      <sheetName val="Subcont"/>
      <sheetName val="rab-SAPHIR"/>
      <sheetName val="Data Alat"/>
      <sheetName val="daftarbhn"/>
      <sheetName val="HSD Alat"/>
      <sheetName val="HSD Bahan"/>
      <sheetName val="HSD Upah"/>
      <sheetName val="daftar upah,bahan,alat"/>
      <sheetName val="DC"/>
      <sheetName val="RPP01 3"/>
      <sheetName val="Isian Biodata"/>
      <sheetName val="BL (1)"/>
      <sheetName val="pivot"/>
      <sheetName val="Rekap Anl"/>
      <sheetName val="Harian"/>
      <sheetName val="LUMPSUM"/>
      <sheetName val="BACK"/>
      <sheetName val="AHSrutin"/>
      <sheetName val="Div5"/>
      <sheetName val="Div8"/>
      <sheetName val="BD Div-2 sd 7.6"/>
      <sheetName val="Soil factor"/>
      <sheetName val="K-125"/>
      <sheetName val="Waktu"/>
      <sheetName val="Consumable"/>
      <sheetName val="Lamp-2 (Analisa)"/>
      <sheetName val="Assumption &amp; Dashboard."/>
      <sheetName val="mat&amp;upah"/>
      <sheetName val="Analisa HS"/>
      <sheetName val="envp"/>
      <sheetName val="DafIsi"/>
      <sheetName val="FoB "/>
      <sheetName val="SK"/>
      <sheetName val="FINAL"/>
      <sheetName val="hitungan"/>
      <sheetName val="pintuair"/>
      <sheetName val="BU"/>
      <sheetName val="schalat"/>
      <sheetName val="butalat"/>
      <sheetName val="schman"/>
      <sheetName val="butman"/>
      <sheetName val="schmat"/>
      <sheetName val="butmat"/>
      <sheetName val="subK"/>
      <sheetName val="subK (2)"/>
      <sheetName val="fcmc0"/>
      <sheetName val="fcmob"/>
      <sheetName val="fcgal"/>
      <sheetName val="fctimb"/>
      <sheetName val="fcbronj"/>
      <sheetName val="SUM-VOL"/>
      <sheetName val="ALT-1"/>
      <sheetName val="MAT-1"/>
      <sheetName val="UPH-1"/>
      <sheetName val="Mk Sub Grade"/>
      <sheetName val="JAD-PEL"/>
      <sheetName val="d-kwantitas"/>
      <sheetName val="Up &amp; bhn"/>
      <sheetName val="_x005f_x0000_¯??_x0"/>
      <sheetName val="Peralatan (2)"/>
      <sheetName val="_x005f_x005f_x005F"/>
      <sheetName val="Sat-Rap"/>
      <sheetName val="boq-indonesia"/>
      <sheetName val="Upah "/>
      <sheetName val="Ubas"/>
      <sheetName val="Marketing"/>
      <sheetName val="SP17"/>
      <sheetName val="BNISP"/>
      <sheetName val="Brdw"/>
      <sheetName val="A.Div 2"/>
      <sheetName val="A.Div7"/>
      <sheetName val="인사자료총집계"/>
      <sheetName val="CM DIV7"/>
      <sheetName val="Formulir 7.6"/>
      <sheetName val="?¯__???"/>
      <sheetName val="_x005f_x005f_x005f_x005F_x005f_x0000_0_x005"/>
      <sheetName val="_x005f_x005f_x005f_x005F_x005f_x005f_x005f_x005f_"/>
      <sheetName val="_x005f_x005f_x005f_x005F_x005f_x0000_¯??_x0"/>
      <sheetName val="ANALISA  besing"/>
      <sheetName val="Prosentase"/>
      <sheetName val="Termin"/>
      <sheetName val="5-ALAT slury"/>
      <sheetName val="Material&amp;Alat"/>
      <sheetName val="GASATAGG.XLS"/>
      <sheetName val="Sched-Ex"/>
      <sheetName val="Analisa Teknik"/>
      <sheetName val="hargaSatuan"/>
      <sheetName val="Tanaman"/>
      <sheetName val="SOP"/>
      <sheetName val="Harga "/>
      <sheetName val="TERBIL prog 2017"/>
      <sheetName val="HARGA SATUAN 1 (2)"/>
      <sheetName val="surat penawaran"/>
      <sheetName val="Divisi 8"/>
      <sheetName val="SILICATE"/>
      <sheetName val="GearMotor"/>
      <sheetName val="ALAT BM"/>
      <sheetName val="HrgBahan&amp;Analisa"/>
      <sheetName val="Cover (sh 1)"/>
      <sheetName val="Units"/>
      <sheetName val="Instructions"/>
      <sheetName val="metode.rutin"/>
      <sheetName val="Analisa "/>
      <sheetName val="plat jbt"/>
      <sheetName val="H.DASAR"/>
      <sheetName val="IPL_SCHEDULE"/>
      <sheetName val="Master Schedule"/>
      <sheetName val="Anl. Struktur"/>
      <sheetName val="B.U.A"/>
      <sheetName val="DataTeknis"/>
      <sheetName val="Keb. Bhn, alt, tenaga"/>
      <sheetName val="SAT-UP"/>
      <sheetName val="8LT 12"/>
      <sheetName val="RESOURCE MODEL"/>
      <sheetName val="PENGU"/>
      <sheetName val="DAFTAR BAHAN DAN UPAH"/>
      <sheetName val="4-Analisa Quarry"/>
      <sheetName val="D10 LS-Rutin"/>
      <sheetName val="D6 ASBT"/>
      <sheetName val="D7(2)"/>
      <sheetName val="D7(3)"/>
      <sheetName val="D8(2)"/>
      <sheetName val="001"/>
      <sheetName val="LAMP-C3"/>
      <sheetName val="Caison"/>
      <sheetName val="Data PJ"/>
      <sheetName val="harga upah"/>
      <sheetName val="Kebut. Alat"/>
      <sheetName val="Kebut. Bahan"/>
      <sheetName val="Data Keu"/>
      <sheetName val="CekList"/>
      <sheetName val="REKAP RAP"/>
      <sheetName val="Biodata LTM Group"/>
      <sheetName val="PO2"/>
      <sheetName val="Sch-Test"/>
      <sheetName val="ANTEK-AGGA"/>
      <sheetName val="BURDA"/>
      <sheetName val="ANTEK-GAL"/>
      <sheetName val="HRS-ATB"/>
      <sheetName val="ANTEK-PRIME"/>
      <sheetName val="ANTEK-TIMB"/>
      <sheetName val="BD-LS"/>
      <sheetName val="BIA-LUMPSUM"/>
      <sheetName val="CRUSER"/>
      <sheetName val="KEBALAT"/>
      <sheetName val="lamp2"/>
      <sheetName val="prog-mgu"/>
      <sheetName val="div-8"/>
      <sheetName val="RinciBab1"/>
      <sheetName val="AN.EI.5"/>
      <sheetName val="Agg Halus &amp; Kasar"/>
      <sheetName val="Aggr"/>
      <sheetName val="Pek.persiapan"/>
      <sheetName val="HSPekerja"/>
      <sheetName val="HSAlat"/>
      <sheetName val="_x005f_x0000_0_x005f_x0000_1_x005f_x0000_0_x000_2"/>
      <sheetName val="_0_1_0_0_0_1__6_0__________x0_2"/>
      <sheetName val="_0_1_0_0_0_1__6_0__________x0_3"/>
      <sheetName val="_0_1_0_0_0_1__6_0__________x0_4"/>
      <sheetName val="__________x005f_x0001________Englis_2"/>
      <sheetName val="RAB_STR"/>
      <sheetName val="Hrg_Bahan"/>
      <sheetName val="DEF"/>
      <sheetName val="GP-WB"/>
      <sheetName val="telp"/>
      <sheetName val="bearing PDMR1"/>
      <sheetName val="Bearing-1"/>
      <sheetName val="Stay Cable PDMR1"/>
      <sheetName val="Post Tens-1"/>
      <sheetName val="BTN-PS"/>
      <sheetName val="LOKASI RIG Litbang"/>
      <sheetName val="BLOK-BJR"/>
      <sheetName val="jan"/>
      <sheetName val="FEB"/>
      <sheetName val="MAR"/>
      <sheetName val="igp-popno"/>
      <sheetName val="hsat-SD"/>
      <sheetName val="GLdownload"/>
      <sheetName val="BackUp-Payment Exs"/>
      <sheetName val="P&amp;L"/>
      <sheetName val="REKAP HP"/>
      <sheetName val="Ranges"/>
      <sheetName val="OFF"/>
      <sheetName val="FURN"/>
      <sheetName val="COMP"/>
      <sheetName val="J"/>
      <sheetName val="Telephone &amp; KSO Rev"/>
      <sheetName val="Fees and GC's Manloader"/>
      <sheetName val="Shell &amp; Core"/>
      <sheetName val="rap rinci"/>
      <sheetName val="Koefisien"/>
      <sheetName val="ANALISA TENDER"/>
      <sheetName val="REKAP.VOLUME"/>
      <sheetName val="Tambahan Biaro"/>
      <sheetName val="Quantity"/>
      <sheetName val="An Biaya Kons.Pek.Kayu &amp; Atap"/>
      <sheetName val="jadw"/>
      <sheetName val="Galian WED"/>
      <sheetName val="analisa alat"/>
      <sheetName val="upah bahan "/>
      <sheetName val="RAB-SPL2"/>
      <sheetName val="alat,bahan,sub"/>
      <sheetName val="CAB 2"/>
      <sheetName val="Data Pendukung"/>
      <sheetName val="Analisa-Harga"/>
      <sheetName val="Dft Isi PQ 1"/>
      <sheetName val="SHAREHOLDERS"/>
      <sheetName val="Cashflow_ref"/>
      <sheetName val="TAGIHAN"/>
      <sheetName val="MAP 18.12.17"/>
      <sheetName val="AnAlat"/>
      <sheetName val="Sales Rental"/>
      <sheetName val="MasterSheet"/>
      <sheetName val="HR Detail"/>
      <sheetName val="extern"/>
      <sheetName val="BASIC-PRICE"/>
      <sheetName val="STOK MAT"/>
      <sheetName val="Monthly"/>
      <sheetName val="HD BAHAN"/>
      <sheetName val="BOQ CONTRACT WK"/>
      <sheetName val="DIV.3"/>
      <sheetName val="hasat"/>
      <sheetName val="ABSEN"/>
      <sheetName val="UPAH_B_KAS"/>
      <sheetName val="UPAH_B_KAS _2_"/>
      <sheetName val="T_TANGAN"/>
      <sheetName val="Assetdb"/>
      <sheetName val="AssetPar"/>
      <sheetName val="Sales Parameter"/>
      <sheetName val="BQ-IABK"/>
      <sheetName val="BS Assumptions"/>
      <sheetName val="Table Array"/>
      <sheetName val="adj"/>
      <sheetName val="Traffic(2a)"/>
      <sheetName val="Tambahan anal"/>
      <sheetName val="trans"/>
      <sheetName val="P-2"/>
      <sheetName val="P-5"/>
      <sheetName val="RPP01 6"/>
      <sheetName val="DbCost"/>
      <sheetName val="AUG02"/>
      <sheetName val="HDasar"/>
      <sheetName val="Schedule(S-Curve)"/>
      <sheetName val="Monthly Budget Summary"/>
      <sheetName val="Bill 4.1"/>
      <sheetName val="ANALISA-SNI"/>
      <sheetName val="HPP_20_"/>
      <sheetName val="div62"/>
      <sheetName val="B Land Development"/>
      <sheetName val="C-1 FACTORY"/>
      <sheetName val="C-2 NON-HEAT PROC."/>
      <sheetName val="C-3 HEAT PROC."/>
      <sheetName val="C-4 GUARDHOUSE"/>
      <sheetName val="C-5 RWT"/>
      <sheetName val="C-6 WWT"/>
      <sheetName val="C-7 EXTERNAL "/>
      <sheetName val="7.1 PUMP ROOM(Breakdown)"/>
      <sheetName val="7.2 GARBAGE ROOM(Breakdown)"/>
      <sheetName val="SUM BUDGET"/>
      <sheetName val="Budget sheet"/>
      <sheetName val="Form 4 _ 4_A"/>
      <sheetName val="KBL"/>
      <sheetName val="HPP"/>
      <sheetName val="3"/>
      <sheetName val="An.Q"/>
      <sheetName val="B.Dsr"/>
      <sheetName val="alm"/>
      <sheetName val="MATERIAL ANALISA"/>
      <sheetName val="rangk-lisa"/>
      <sheetName val="lam2c"/>
      <sheetName val="Skedjul-Pelaksanaan"/>
      <sheetName val="D _ W sizes"/>
      <sheetName val="daf-3(OK)"/>
      <sheetName val="daf-7(OK)"/>
      <sheetName val="harga dasar T-M-A"/>
      <sheetName val="BP"/>
      <sheetName val="LABA RUGI"/>
      <sheetName val="SUMBER_DAYA1"/>
      <sheetName val="DIVISI_31"/>
      <sheetName val="Div_7_21"/>
      <sheetName val="Data_Masukan1"/>
      <sheetName val="Fisik_20121"/>
      <sheetName val="Pek__Persiapan1"/>
      <sheetName val="Rekap_Anl_K1"/>
      <sheetName val="Rekap_Anl_SNI1"/>
      <sheetName val="Rekap_"/>
      <sheetName val="Transfer_Master"/>
      <sheetName val="K3-Gaji_Kontrak"/>
      <sheetName val="Gaji_Kontrak"/>
      <sheetName val="Kwitansi_Honor"/>
      <sheetName val="All_Division_by_SBU"/>
      <sheetName val="Harga_Baru"/>
      <sheetName val="UBA_RAB"/>
      <sheetName val="Exch_rate"/>
      <sheetName val="Analisa_K1"/>
      <sheetName val="an_utara1"/>
      <sheetName val="Peralatan_Utama1"/>
      <sheetName val="ANAL_BOW"/>
      <sheetName val="DI_Gadung-1"/>
      <sheetName val="?¯??????????ÿ???English?"/>
      <sheetName val="ANLS_MPU1"/>
      <sheetName val="REKAP_DINDING"/>
      <sheetName val="CHART_HB_AC_-_WC1"/>
      <sheetName val="ANALISA_railing1"/>
      <sheetName val="BQ_Arsit"/>
      <sheetName val="An_HarSatPek"/>
      <sheetName val="Sat_Bah_&amp;_Up"/>
      <sheetName val="Data_Umum_Penawaran1"/>
      <sheetName val="ITB_COST1"/>
      <sheetName val="HRG_BAHAN___UPAH_okk1"/>
      <sheetName val="REKAP_ELEKTRIKAL1"/>
      <sheetName val="Daftar_Harga_Upah1"/>
      <sheetName val="HARGA_SAT1"/>
      <sheetName val="STR_&amp;_ARS1"/>
      <sheetName val="Ana__PU1"/>
      <sheetName val="Transfer_Pump1"/>
      <sheetName val="ANAL_RABP1"/>
      <sheetName val="BAHAN_&amp;_ALAT_1"/>
      <sheetName val="SD_(1)1"/>
      <sheetName val="Gaji_Pokok"/>
      <sheetName val="T__Proyek-Jabatan"/>
      <sheetName val="T__Lokasi"/>
      <sheetName val="T__Rumah"/>
      <sheetName val="T__Transport"/>
      <sheetName val="5_1-5_4(1)-5_4(2)"/>
      <sheetName val="REKAP_Prbndingn"/>
      <sheetName val="AnalisaSIPIL_RIIL"/>
      <sheetName val="KJ_2002"/>
      <sheetName val="Calculation_Sheet"/>
      <sheetName val="BLM_TERBAYAR"/>
      <sheetName val="HARGA_ALAT"/>
      <sheetName val="NP__2_"/>
      <sheetName val="H_Sat_Jembatan"/>
      <sheetName val="S_BAHAN"/>
      <sheetName val="S_UPAH"/>
      <sheetName val="Re_1)"/>
      <sheetName val="Harga_Mat_"/>
      <sheetName val="AHS_-_Riel"/>
      <sheetName val="Rekap_Bill"/>
      <sheetName val="H_Sat__Pekerjaan"/>
      <sheetName val="H__Bahan"/>
      <sheetName val="Analisa_H_Sat_"/>
      <sheetName val="DON_GIA"/>
      <sheetName val="CHITIET_VL_NC"/>
      <sheetName val="TONGKE3p_"/>
      <sheetName val="analisa_1"/>
      <sheetName val="3_1_(1)_CS"/>
      <sheetName val="RAB_VOL"/>
      <sheetName val="PK-PPK_Elektrikal"/>
      <sheetName val="DATA_PROYEK"/>
      <sheetName val="Rekap_Prelim"/>
      <sheetName val="Main_Office"/>
      <sheetName val="DATA_2"/>
      <sheetName val="an__struktur"/>
      <sheetName val="RAW_MATERIALS_"/>
      <sheetName val="COST-PERSON-J_O_"/>
      <sheetName val="Schedule_11a"/>
      <sheetName val="Septick_tank"/>
      <sheetName val="Currency_Rate"/>
      <sheetName val="Conn__Lib"/>
      <sheetName val="Analisa_ME_UPT"/>
      <sheetName val="TOTAL_UPAH"/>
      <sheetName val="PRIST_LIST"/>
      <sheetName val="D_BOARD"/>
      <sheetName val="SUB_&amp;_mandor"/>
      <sheetName val="DATA_20091"/>
      <sheetName val="DATA_2010"/>
      <sheetName val="Kinerja_Proyek"/>
      <sheetName val="Target_Raker_TW_III"/>
      <sheetName val="DAF_HRG"/>
      <sheetName val="FIRE_FIGHTING"/>
      <sheetName val="Man_Power_&amp;_Comp"/>
      <sheetName val="B_T"/>
      <sheetName val="REFERENCE_TABLE"/>
      <sheetName val="SKEDUL_AV-05"/>
      <sheetName val="DAFTAR_HARGA_BAHAN_"/>
      <sheetName val="PERALATAN_PROYEK_GOL_III_A"/>
      <sheetName val="rms_remunerasi"/>
      <sheetName val="input_data_umum"/>
      <sheetName val="LAMP_2_2"/>
      <sheetName val="7.공정표"/>
      <sheetName val="BBL"/>
      <sheetName val="ANL 2004"/>
      <sheetName val="01000160¯耀㣋_x0001_耀ÿ"/>
      <sheetName val="01000160¯??_x0001_?ÿ"/>
      <sheetName val="BëN PENƐJANG"/>
      <sheetName val="ALS3"/>
      <sheetName val="UPAH DAN BAHAN"/>
      <sheetName val="Data.Kontrak"/>
      <sheetName val="Bill of Quantities"/>
      <sheetName val="2-asi-00"/>
      <sheetName val="2.Risiko Tupoksi"/>
      <sheetName val="K.Lokal"/>
      <sheetName val="K-2007"/>
      <sheetName val="Time Schedule"/>
      <sheetName val="_x005f_x005f_x005f_x005F_x005f_x005f_"/>
      <sheetName val="alat - 2"/>
      <sheetName val="upah dan bahan "/>
      <sheetName val="info umum"/>
      <sheetName val="HOURS Sheet pengisian data"/>
      <sheetName val="sat-jadi"/>
      <sheetName val="PHU 05"/>
      <sheetName val="8410_Kerb_"/>
      <sheetName val="Bhn-Lokal"/>
      <sheetName val="TABLE"/>
      <sheetName val="NC-CM"/>
      <sheetName val="SAT-BHN"/>
      <sheetName val="Hrg Pipa"/>
      <sheetName val="agregat abc"/>
      <sheetName val="PEMBANTAIAN"/>
      <sheetName val="BAHAN~"/>
      <sheetName val="NP7"/>
      <sheetName val="UMUR ALAT"/>
      <sheetName val="FAKTOR MODAL CRF"/>
      <sheetName val="Basic Price - ALL"/>
      <sheetName val="Basic_Price1"/>
      <sheetName val="BACK_-_UP-GALIAN_(ALAT)1"/>
      <sheetName val="analisa_(2)2"/>
      <sheetName val="HARGA_DSR2"/>
      <sheetName val="Basic_Price2"/>
      <sheetName val="an__major2"/>
      <sheetName val="Upah_Bahan2"/>
      <sheetName val="SAT_UPAH1"/>
      <sheetName val="HARGA_(2)1"/>
      <sheetName val="ANAL_ALAT1"/>
      <sheetName val="Upah,_alat_&amp;_harsat1"/>
      <sheetName val="perkerasan_rigid1"/>
      <sheetName val="BACK_-_UP-GALIAN_(ALAT)2"/>
      <sheetName val="HARGA_SATUAN__"/>
      <sheetName val="ANALIS2"/>
      <sheetName val="Sat Das"/>
      <sheetName val="Upah-Bahan"/>
      <sheetName val="Daftar Upah_Material_Alat"/>
      <sheetName val="AGGREGAT"/>
      <sheetName val="REKAP ANGGARAN"/>
      <sheetName val="Kalibrasi"/>
      <sheetName val="Suhu"/>
      <sheetName val="Jenis Kontrak"/>
      <sheetName val="Output"/>
      <sheetName val="Provinsi"/>
      <sheetName val="Satuan"/>
      <sheetName val="Tematik"/>
      <sheetName val="DIVI7"/>
      <sheetName val="An H.Sat Pek.Ut"/>
      <sheetName val="AHSbj"/>
      <sheetName val="11.1(10)"/>
      <sheetName val="2.3 (3)"/>
      <sheetName val="hrg-dsr"/>
      <sheetName val="data-1"/>
      <sheetName val="Metode 1"/>
      <sheetName val="22"/>
      <sheetName val="L3 An H Sat Mob"/>
      <sheetName val="Macro1"/>
      <sheetName val="97 사업추정(WEKI)"/>
      <sheetName val="MET"/>
      <sheetName val="As"/>
      <sheetName val="RAB-NEGO"/>
      <sheetName val="FORMRFK"/>
      <sheetName val="?¯???????_x005f_x0001_???ÿ???En"/>
      <sheetName val="Lamp. Bahan"/>
      <sheetName val="Gradasi wc2"/>
      <sheetName val="pel  rut bahu jln mat"/>
      <sheetName val="Cipinang"/>
      <sheetName val="Bek_Sloof"/>
      <sheetName val="Analisa Upah _ Bahan Plum"/>
      <sheetName val="Check"/>
      <sheetName val="Hrg-Das"/>
      <sheetName val="MB"/>
      <sheetName val="rekap_mekanikal5"/>
      <sheetName val="DAFT_HARG_SAT_PEK_4"/>
      <sheetName val="DAFT_ALAT,UPAH_&amp;_MAT4"/>
      <sheetName val="5_Anhas4"/>
      <sheetName val="Bill_5_Summary4"/>
      <sheetName val="Bill_4_Summary4"/>
      <sheetName val="Tata_Udara4"/>
      <sheetName val="DAF_3_15"/>
      <sheetName val="DAF_3_114"/>
      <sheetName val="ANALISA_PEK_UMUM4"/>
      <sheetName val="UNIT_PRICE4"/>
      <sheetName val="Anls_teknis4"/>
      <sheetName val="Investment_Valuation4"/>
      <sheetName val="Cabling_Data&amp;Power4"/>
      <sheetName val="Blk-Mnl_lt_3-lt_atap4"/>
      <sheetName val="an_tek_NP4"/>
      <sheetName val="BQ__AC4"/>
      <sheetName val="rincian_per_proyek4"/>
      <sheetName val="HRG_BAHAN_&amp;_UPAH_okk4"/>
      <sheetName val="Analis_Kusen_okk4"/>
      <sheetName val="A+Supl_4"/>
      <sheetName val="rek_ME4"/>
      <sheetName val="RBP-_24"/>
      <sheetName val="OP__ALAT4"/>
      <sheetName val="OP__PERJAM4"/>
      <sheetName val="B__PERSONIL4"/>
      <sheetName val="KAN__LOKAL4"/>
      <sheetName val="bukan_PNS4"/>
      <sheetName val="Input_monthly_capex4"/>
      <sheetName val="Prod_15-55"/>
      <sheetName val="Analisa_RAP4"/>
      <sheetName val="Analisa_RAB4"/>
      <sheetName val="Perm__Test2"/>
      <sheetName val="Hrg_Sat2"/>
      <sheetName val="HARGA_MATERIAL4"/>
      <sheetName val="MARK_UP4"/>
      <sheetName val="F_ALARM4"/>
      <sheetName val="Analisa_Harga4"/>
      <sheetName val="Agregat_Halus_&amp;_Kasar3"/>
      <sheetName val="Har_Sat2"/>
      <sheetName val="610_052"/>
      <sheetName val="610_062"/>
      <sheetName val="610_072"/>
      <sheetName val="610_082"/>
      <sheetName val="610_042"/>
      <sheetName val="MPU__6-3(4)_LastonAC2"/>
      <sheetName val="Data_Info2"/>
      <sheetName val="bahan_dan_upah2"/>
      <sheetName val="analisa_Str2"/>
      <sheetName val="610_07A2"/>
      <sheetName val="ANALISA_ALAT_BERAT4"/>
      <sheetName val="D6_(2)4"/>
      <sheetName val="Urai__Resap_pengikat2"/>
      <sheetName val="HS-Divisi_32"/>
      <sheetName val="Mk_Minor4"/>
      <sheetName val="PLINT_3_1_G4"/>
      <sheetName val="NS_Lanjutan4"/>
      <sheetName val="STD_Lanjutan4"/>
      <sheetName val="Daftar_Upah2"/>
      <sheetName val="Analis_Tambahan2"/>
      <sheetName val="pelita_lapen2"/>
      <sheetName val="bhn_FINAL4"/>
      <sheetName val="Appendix_2(SatDas)2"/>
      <sheetName val="List_of_Eqp4"/>
      <sheetName val="Anl_2s_d4e4"/>
      <sheetName val="Master_Edit4"/>
      <sheetName val="a_22"/>
      <sheetName val="daftar_harga_satuan2"/>
      <sheetName val="Rekap_Direct_Cost4"/>
      <sheetName val="Analisa_-Baku4"/>
      <sheetName val="3_1_2a4"/>
      <sheetName val="3_1_1a4"/>
      <sheetName val="Urai___Guide_Post4"/>
      <sheetName val="Urai_Galian_Tanah4"/>
      <sheetName val="Man_Power4"/>
      <sheetName val="Lead_Schedule4"/>
      <sheetName val="BQ_jln2"/>
      <sheetName val="BQ_jem2"/>
      <sheetName val="DIV_72"/>
      <sheetName val="01_FA2"/>
      <sheetName val="Harga_Satuan2"/>
      <sheetName val="Hua_Yang_Quarterly2"/>
      <sheetName val="An_22"/>
      <sheetName val="On_Time2"/>
      <sheetName val="List_Material2"/>
      <sheetName val="H_Satuan_Dasar2"/>
      <sheetName val="PEK_ASPAL1"/>
      <sheetName val="An_str2"/>
      <sheetName val="F1c_DATA_ADM62"/>
      <sheetName val="Galian_12"/>
      <sheetName val="LAL_-_PASAR_PAGI_2"/>
      <sheetName val="Master_1_02"/>
      <sheetName val="struktur_tdk_dipakai2"/>
      <sheetName val="AC_unit2"/>
      <sheetName val="EL_acc2"/>
      <sheetName val="EL_lamp2"/>
      <sheetName val="EL_outlet2"/>
      <sheetName val="Chiller_acc2"/>
      <sheetName val="Pipa_PL2"/>
      <sheetName val="PK_acc2"/>
      <sheetName val="PL_acc2"/>
      <sheetName val="PK_valve2"/>
      <sheetName val="PL_valve2"/>
      <sheetName val="AC_valve2"/>
      <sheetName val="PK_pipe2"/>
      <sheetName val="EL_kabel2"/>
      <sheetName val="AC_power2"/>
      <sheetName val="EL_tray2"/>
      <sheetName val="PL_power2"/>
      <sheetName val="PL_unit2"/>
      <sheetName val="PK_unit2"/>
      <sheetName val="EL_arde2"/>
      <sheetName val="SUMBER_DAYA2"/>
      <sheetName val="Harga_Satuan_Bahan_2"/>
      <sheetName val="Cold_Miling2"/>
      <sheetName val="Data_WI2"/>
      <sheetName val="BAHAN_(2)2"/>
      <sheetName val="Unit_Rate2"/>
      <sheetName val="RAB_FULL1"/>
      <sheetName val="anal_rinci1"/>
      <sheetName val="anal-drainase,tanah&amp;ps_batu1"/>
      <sheetName val="Daftar_Upah,Bhn,&amp;_alat1"/>
      <sheetName val="Rekap_11"/>
      <sheetName val="D_HARGA1"/>
      <sheetName val="REF_HARGA_DASAR_20161"/>
      <sheetName val="S_Curve2"/>
      <sheetName val="Rekap_S_Curve_(4)2"/>
      <sheetName val="Rekap_S_Curve_(3)2"/>
      <sheetName val="Bill_rekap2"/>
      <sheetName val="Bill_of_Qty2"/>
      <sheetName val="Data_Masukan2"/>
      <sheetName val="Fisik_20122"/>
      <sheetName val="Pek__Persiapan2"/>
      <sheetName val="Rekap_Anl_K2"/>
      <sheetName val="Rekap_Anl_SNI2"/>
      <sheetName val="D_&amp;_W_sizes2"/>
      <sheetName val="Exch_rate1"/>
      <sheetName val="GRAND_REKAPITULASI2"/>
      <sheetName val="RAB_G_ADM__PUSAT_(1)2"/>
      <sheetName val="RAB_R__GENSET_&amp;_PANEL_(10)_2"/>
      <sheetName val="RAB_R__DNS__PENGLL_T_54_(11_A_2"/>
      <sheetName val="RAB_R__DNS__PENGLL_T_54_(11_B_2"/>
      <sheetName val="RAB_R__DNS__PENGLL_T_54_(11_C_2"/>
      <sheetName val="RAB_R__DNS__PENGLL_T_70_(12_A_2"/>
      <sheetName val="RAB_R__DNS__PENGLL_T_70_(12_B_2"/>
      <sheetName val="RAB_R__DNS__PENGLL_T_70_(12_C_2"/>
      <sheetName val="RAB_SPORT_CLUB_(14)2"/>
      <sheetName val="RAB_MASJID_&amp;_T_WUDLU_(15)2"/>
      <sheetName val="RAB_LOUNDRY_&amp;_WORKSHOP_(16)2"/>
      <sheetName val="RAB_MINIMARKET_&amp;_KANTIN_(17_)2"/>
      <sheetName val="RAB_RMH__PENJAGA_(18)2"/>
      <sheetName val="RAB_POS_JAGA_(19__A_)2"/>
      <sheetName val="RAB_POS_JAGA_(19__B_)2"/>
      <sheetName val="RAB_R__POMPA_(20)2"/>
      <sheetName val="RAB_R__KELAS_(2_A)2"/>
      <sheetName val="RAB_R__KELAS_(2_B)2"/>
      <sheetName val="RAB_AULA_UTAMA_(5)2"/>
      <sheetName val="RAB_AULA_SEDANG_(6)2"/>
      <sheetName val="RAB_ASRAMA_(7__B_)2"/>
      <sheetName val="RAB_ASRAMA_(7__C_)2"/>
      <sheetName val="RAB_ASRAMA_(7__D_)2"/>
      <sheetName val="RAB_R__MAKAN_(8)2"/>
      <sheetName val="RAB_GUEST_HOUSE_(9__A_)2"/>
      <sheetName val="RAB_GUEST_HOUSE_(9__B_)2"/>
      <sheetName val="DIV_91"/>
      <sheetName val="HARGA_DASAR1"/>
      <sheetName val="UBA_RAB1"/>
      <sheetName val="div_22"/>
      <sheetName val="div_3_Tanah2"/>
      <sheetName val="div_4_Sirtu2"/>
      <sheetName val="div_52"/>
      <sheetName val="div_7_Beton2"/>
      <sheetName val="div_82"/>
      <sheetName val="Stay_Cable-11"/>
      <sheetName val="5_1-5_4(1)-5_4(2)1"/>
      <sheetName val="5_1_ELEKTRIKAL-ELEKTRONIK2"/>
      <sheetName val="Analisa_K2"/>
      <sheetName val="hst__LAMP_12"/>
      <sheetName val="ANALISA_railing2"/>
      <sheetName val="Rek_Tot2"/>
      <sheetName val="ANALISA_EDIT2"/>
      <sheetName val="Harga_Sat_Dasar2"/>
      <sheetName val="gal_biasa1"/>
      <sheetName val="Analisa_HSP2"/>
      <sheetName val="Calculation_Sheet1"/>
      <sheetName val="REKAP_Prbndingn1"/>
      <sheetName val="ANLS_MPU2"/>
      <sheetName val="Hrg_Readymix1"/>
      <sheetName val="BLM_TERBAYAR1"/>
      <sheetName val="ANAL_RABP2"/>
      <sheetName val="BAHAN_&amp;_ALAT_2"/>
      <sheetName val="Peralatan_Utama2"/>
      <sheetName val="ANAL_BOW1"/>
      <sheetName val="BoQ_Total_lama1"/>
      <sheetName val="7_PEK-STRUKTUR1"/>
      <sheetName val="Harga_Baru1"/>
      <sheetName val="DIV_61"/>
      <sheetName val="Daf_Dasar_Upah&amp;Bahan2"/>
      <sheetName val="REKAP_GROSS2"/>
      <sheetName val="Spek_Fin_2"/>
      <sheetName val="REKAP_TOTAL2"/>
      <sheetName val="Luas_Bangunan2"/>
      <sheetName val="Spek_ME2"/>
      <sheetName val="JUMLAHAN_TOTAL_2"/>
      <sheetName val="2_22"/>
      <sheetName val="4-Basic_Price2"/>
      <sheetName val="Urugan_Pasir2"/>
      <sheetName val="RAB_1_PRABUMULIH_LEMBAK_KM_3302"/>
      <sheetName val="Hal_010MUKAMC2"/>
      <sheetName val="bahan_upah2"/>
      <sheetName val="Metod_TWR1"/>
      <sheetName val="HARGA_PEK1"/>
      <sheetName val="Rekap_RAP_real_(2)1"/>
      <sheetName val="3_Koef_Alat1"/>
      <sheetName val="CHART_HB_AC_-_WC2"/>
      <sheetName val="GRAND_REKAP1"/>
      <sheetName val="Harga_S_Dasar1"/>
      <sheetName val="DIVISI_32"/>
      <sheetName val="mc_adam1"/>
      <sheetName val="ps_batu&amp;brjg1"/>
      <sheetName val="ANSAT_K'AYI1"/>
      <sheetName val="Rekap_Biaya1"/>
      <sheetName val="T__Cs_Log_P_III1"/>
      <sheetName val="Gal_Sal1"/>
      <sheetName val="AnalisaSIPIL_RIIL1"/>
      <sheetName val="DATA_PROYEK1"/>
      <sheetName val="Rekap_Prelim1"/>
      <sheetName val="Analisa_ME_UPT1"/>
      <sheetName val="Rekap_Addendum2"/>
      <sheetName val="1_GasAcct2"/>
      <sheetName val="Daftar_Harga_Upah2"/>
      <sheetName val="HARGA_SAT2"/>
      <sheetName val="STR_&amp;_ARS2"/>
      <sheetName val="Daf_Biaya_sewa_alat1"/>
      <sheetName val="an_utara2"/>
      <sheetName val="RAB_Ekstern1"/>
      <sheetName val="DIV_11"/>
      <sheetName val="lamp_91"/>
      <sheetName val="PRIST_LIST1"/>
      <sheetName val="D_BOARD1"/>
      <sheetName val="SUB_&amp;_mandor1"/>
      <sheetName val="KJ_20021"/>
      <sheetName val="Transfer_Pump2"/>
      <sheetName val="TOTAL_UPAH1"/>
      <sheetName val="DI_Gadung-11"/>
      <sheetName val="Div_7_22"/>
      <sheetName val="Currency_Rate1"/>
      <sheetName val="Conn__Lib1"/>
      <sheetName val="sheet_21"/>
      <sheetName val="RAB_ME1"/>
      <sheetName val="Summary_Sheets1"/>
      <sheetName val="Ana__PU2"/>
      <sheetName val="SD_(1)2"/>
      <sheetName val="RAB_VOL1"/>
      <sheetName val="B_O_Q1"/>
      <sheetName val="FIRE_FIGHTING1"/>
      <sheetName val="RAB_(A)_(2)1"/>
      <sheetName val="Pay_Items1"/>
      <sheetName val="H_Sat__Pekerjaan1"/>
      <sheetName val="H__Bahan1"/>
      <sheetName val="Analisa_H_Sat_1"/>
      <sheetName val="DON_GIA1"/>
      <sheetName val="CHITIET_VL_NC1"/>
      <sheetName val="TONGKE3p_1"/>
      <sheetName val="공사금액_내역_(1)1"/>
      <sheetName val="bhn_1"/>
      <sheetName val="H_Sat_Jembatan1"/>
      <sheetName val="S_BAHAN1"/>
      <sheetName val="S_UPAH1"/>
      <sheetName val="Re_1)1"/>
      <sheetName val="Harga_Mat_1"/>
      <sheetName val="Data_31"/>
      <sheetName val="AHS_31"/>
      <sheetName val="BOQ_31"/>
      <sheetName val="lamp__121"/>
      <sheetName val="Eval__Arus_Kas1"/>
      <sheetName val="ENC_141"/>
      <sheetName val="Bill_2_1_Basement_41_1"/>
      <sheetName val="MING_I1"/>
      <sheetName val="Bangunan_Utama1"/>
      <sheetName val="Cash_Flow_bulanan1"/>
      <sheetName val="Data_Umum_Penawaran2"/>
      <sheetName val="ITB_COST2"/>
      <sheetName val="HRG_BAHAN___UPAH_okk2"/>
      <sheetName val="REKAP_ELEKTRIKAL2"/>
      <sheetName val="BQ_INT1"/>
      <sheetName val="ANALISA_SM1"/>
      <sheetName val="analisa_11"/>
      <sheetName val="PK-PPK_Elektrikal1"/>
      <sheetName val="R_A_B_1"/>
      <sheetName val="A_Card1"/>
      <sheetName val="D_Kamar1"/>
      <sheetName val="Rekap_RKDK_Maret'17_1"/>
      <sheetName val="Uraian_Analisa1"/>
      <sheetName val="REKAP_DINDING1"/>
      <sheetName val="DAFTAR_HARGA_BAHAN_1"/>
      <sheetName val="bq_m&amp;e_r1"/>
      <sheetName val="Risalah_KOM1"/>
      <sheetName val="DAF_HRG1"/>
      <sheetName val="M_Pekerjaan1"/>
      <sheetName val="Harga_Bahan_&amp;_Upah1"/>
      <sheetName val="D-3_(M)1"/>
      <sheetName val="D-7_(M)1"/>
      <sheetName val="HRG_DSR_APP1"/>
      <sheetName val="KEBUT_BHN1"/>
      <sheetName val="bahan_SNI1"/>
      <sheetName val="Floor_finishes1"/>
      <sheetName val="HARGA_ALAT1"/>
      <sheetName val="STD_GD_UTAMA1"/>
      <sheetName val="SKEDUL_AV-051"/>
      <sheetName val="2__MVAC_R11"/>
      <sheetName val="3_1_(1)_CS1"/>
      <sheetName val="Rekap_2"/>
      <sheetName val="Transfer_Master1"/>
      <sheetName val="K3-Gaji_Kontrak1"/>
      <sheetName val="Gaji_Kontrak1"/>
      <sheetName val="Kwitansi_Honor1"/>
      <sheetName val="All_Division_by_SBU1"/>
      <sheetName val="Ans_SNI1"/>
      <sheetName val="R1__GREJA_KATHOLIK1"/>
      <sheetName val="BJA_TULANGAN1"/>
      <sheetName val="OP_ALAT1"/>
      <sheetName val="App__2a-11"/>
      <sheetName val="App__2a-21"/>
      <sheetName val="SCH_alat1"/>
      <sheetName val="SCH_Mat1"/>
      <sheetName val="Daf_Bahan1"/>
      <sheetName val="Daf_Sub1"/>
      <sheetName val="Daf_MPU1"/>
      <sheetName val="Lamp_6a1"/>
      <sheetName val="Lamp_6b1"/>
      <sheetName val="Schedule_11a1"/>
      <sheetName val="Basic_P1"/>
      <sheetName val="Pac_-21"/>
      <sheetName val="List_Plant1"/>
      <sheetName val="Rekap_DBAK1"/>
      <sheetName val="ME_UMY1"/>
      <sheetName val="HSBU_1"/>
      <sheetName val="beton_jembatan_dolago_abutmen_1"/>
      <sheetName val="Data_Alat1"/>
      <sheetName val="HSD_Alat2"/>
      <sheetName val="HSD_Bahan1"/>
      <sheetName val="HSD_Upah1"/>
      <sheetName val="daftar_upah,bahan,alat1"/>
      <sheetName val="RPP01_31"/>
      <sheetName val="Isian_Biodata1"/>
      <sheetName val="BL_(1)1"/>
      <sheetName val="Rekap_Anl1"/>
      <sheetName val="B_O_Q"/>
      <sheetName val="RAB_(A)_(2)"/>
      <sheetName val="Pay_Items"/>
      <sheetName val="공사금액_내역_(1)"/>
      <sheetName val="bhn_"/>
      <sheetName val="Bill_2_1_Basement_41_"/>
      <sheetName val="MING_I"/>
      <sheetName val="Bangunan_Utama"/>
      <sheetName val="BQ_INT"/>
      <sheetName val="R_A_B_"/>
      <sheetName val="A_Card"/>
      <sheetName val="D_Kamar"/>
      <sheetName val="Rekap_RKDK_Maret'17_"/>
      <sheetName val="Uraian_Analisa"/>
      <sheetName val="bq_m&amp;e_r"/>
      <sheetName val="Risalah_KOM"/>
      <sheetName val="M_Pekerjaan"/>
      <sheetName val="Harga_Bahan_&amp;_Upah"/>
      <sheetName val="D-3_(M)"/>
      <sheetName val="D-7_(M)"/>
      <sheetName val="HRG_DSR_APP"/>
      <sheetName val="KEBUT_BHN"/>
      <sheetName val="bahan_SNI"/>
      <sheetName val="Floor_finishes"/>
      <sheetName val="STD_GD_UTAMA"/>
      <sheetName val="2__MVAC_R1"/>
      <sheetName val="Ans_SNI"/>
      <sheetName val="R1__GREJA_KATHOLIK"/>
      <sheetName val="BJA_TULANGAN"/>
      <sheetName val="OP_ALAT"/>
      <sheetName val="App__2a-1"/>
      <sheetName val="App__2a-2"/>
      <sheetName val="SCH_alat"/>
      <sheetName val="SCH_Mat"/>
      <sheetName val="Daf_Bahan"/>
      <sheetName val="Daf_Sub"/>
      <sheetName val="Daf_MPU"/>
      <sheetName val="Lamp_6a"/>
      <sheetName val="Lamp_6b"/>
      <sheetName val="Basic_P"/>
      <sheetName val="Pac_-2"/>
      <sheetName val="List_Plant"/>
      <sheetName val="Rekap_DBAK"/>
      <sheetName val="ME_UMY"/>
      <sheetName val="HSBU_"/>
      <sheetName val="beton_jembatan_dolago_abutmen_"/>
      <sheetName val="Data_Alat"/>
      <sheetName val="HSD_Alat1"/>
      <sheetName val="HSD_Bahan"/>
      <sheetName val="HSD_Upah"/>
      <sheetName val="daftar_upah,bahan,alat"/>
      <sheetName val="RPP01_3"/>
      <sheetName val="Isian_Biodata"/>
      <sheetName val="BL_(1)"/>
      <sheetName val="Rekap_Anl"/>
      <sheetName val="FISIK RAB 2000"/>
      <sheetName val="Scenario&amp;Sensitivity"/>
      <sheetName val="Mine Assumptions"/>
      <sheetName val="Cvr"/>
      <sheetName val="CBTABC"/>
      <sheetName val="TENAGA"/>
      <sheetName val="Scedule"/>
      <sheetName val="Harga Satuan (T.P.)"/>
      <sheetName val="Analisa HSP (T.P.)"/>
      <sheetName val="Analisa CK"/>
      <sheetName val="Faktor_Konversi"/>
      <sheetName val="Analisa_Hourly"/>
      <sheetName val="Rek_Analisa"/>
      <sheetName val="BOQ_INTERN"/>
      <sheetName val="ANL K"/>
      <sheetName val="Penwrn"/>
      <sheetName val="Scd_RAB"/>
      <sheetName val="GEOL"/>
      <sheetName val="anl-b1"/>
      <sheetName val="anl-b3"/>
      <sheetName val="anl-b5"/>
      <sheetName val="CUACA"/>
      <sheetName val="SCHEDULE "/>
      <sheetName val="B - Norelec"/>
      <sheetName val="Satuan U &amp; B"/>
      <sheetName val="hit str"/>
      <sheetName val="H. Satuan"/>
      <sheetName val="cadam"/>
      <sheetName val="Up"/>
      <sheetName val="K725"/>
      <sheetName val="RAB-D-22.4"/>
      <sheetName val="kalibrasi-Tank"/>
      <sheetName val="S_Suramadu"/>
      <sheetName val="JUNI"/>
      <sheetName val="Project_P"/>
      <sheetName val="Mk Marka"/>
      <sheetName val="Mk Base"/>
      <sheetName val="DV 3"/>
      <sheetName val="DV 10"/>
      <sheetName val="H.sat BARI"/>
      <sheetName val="Upah&amp;Bahan (2)"/>
      <sheetName val="Analisa-Harga (1F)"/>
      <sheetName val="Profil"/>
      <sheetName val="Tie Beam GN"/>
      <sheetName val="Tangga GN"/>
      <sheetName val="Lamp-4 Sat-Das"/>
      <sheetName val="HDS"/>
      <sheetName val="BAHAN - UPAH"/>
      <sheetName val="rek det 1-3"/>
      <sheetName val="BEKISTING"/>
      <sheetName val="MATAUANG"/>
      <sheetName val="LAPORAN KARYA"/>
      <sheetName val="PERFORMANCE"/>
      <sheetName val="PTKP"/>
      <sheetName val="WF "/>
      <sheetName val="IV.1,IV,2"/>
      <sheetName val="DETAIL"/>
      <sheetName val="_x0000_¯??_x0000__x"/>
      <sheetName val="_x0000_¯___x0"/>
      <sheetName val="BINA GRAFINDO"/>
      <sheetName val="BINA MITRA "/>
      <sheetName val="DAOUD MATULA"/>
      <sheetName val="MAHRUM NISA"/>
      <sheetName val="PURWANTO"/>
      <sheetName val="RISMAN"/>
      <sheetName val="RUDI SAIFIN"/>
      <sheetName val="SUCOFINDO"/>
      <sheetName val="Report"/>
      <sheetName val="Definitions"/>
      <sheetName val="Hotel Stats"/>
      <sheetName val="MAKRO"/>
      <sheetName val="Market"/>
      <sheetName val="rab gerbang"/>
      <sheetName val="Analisa Galian Tanah Struktur"/>
      <sheetName val="Antek Divisi 3"/>
      <sheetName val="STD A OK"/>
      <sheetName val="NON STD A OK"/>
      <sheetName val="NON STD ME"/>
      <sheetName val="STND B"/>
      <sheetName val="NON STD B "/>
      <sheetName val="STD C"/>
      <sheetName val="STD ME"/>
      <sheetName val="BIIL ASLI"/>
      <sheetName val="ED-PROD.01"/>
      <sheetName val="alt1"/>
      <sheetName val="EPS"/>
      <sheetName val="TONG HOP VL-NC"/>
      <sheetName val="chitiet"/>
      <sheetName val="DONGIA"/>
      <sheetName val="DG"/>
      <sheetName val="VCV-BE-TONG"/>
      <sheetName val="CHITIET VL-NC"/>
      <sheetName val="Escalation Code"/>
      <sheetName val="PER HARI"/>
      <sheetName val="UPH"/>
      <sheetName val="DASH"/>
      <sheetName val="UP-BHN-ALT"/>
      <sheetName val="Uph&amp;bhn"/>
      <sheetName val="BQ-Marga_Tiga"/>
      <sheetName val="Bill_2_3"/>
      <sheetName val="Bill_2_5B"/>
      <sheetName val="Bill_2_1"/>
      <sheetName val="EVAL-ANAL"/>
      <sheetName val="029Cikeas00"/>
      <sheetName val="idx-03"/>
      <sheetName val="HargaBahan"/>
      <sheetName val="ANAL_WK"/>
      <sheetName val="AHS-8FO"/>
      <sheetName val="AHS-8UP"/>
      <sheetName val="LAMP gnrlP4"/>
      <sheetName val="LAMP gnrl_P5"/>
      <sheetName val="gnrl_P4"/>
      <sheetName val="gnrl_P5"/>
      <sheetName val="gnrl P6"/>
      <sheetName val="Temporer"/>
      <sheetName val="RESUME"/>
      <sheetName val="ANAL-str2"/>
      <sheetName val="RAB-LANSEKAP"/>
      <sheetName val="HARSAT_BAH"/>
      <sheetName val="H-SAT"/>
      <sheetName val=" BoQ Green Field option 1"/>
      <sheetName val="Input Harga Produk Upah Pekerja"/>
      <sheetName val="PREROJ"/>
      <sheetName val="H_Satuan23"/>
      <sheetName val="mob__dem22"/>
      <sheetName val="pek__tanah22"/>
      <sheetName val="k__batu_kali22"/>
      <sheetName val="NP_(4)21"/>
      <sheetName val="Analisa_&amp;_Upah22"/>
      <sheetName val="AN__TAMPL22"/>
      <sheetName val="Analisa_ME22"/>
      <sheetName val="rab_me_(by_owner)_22"/>
      <sheetName val="BQ_(by_owner)22"/>
      <sheetName val="rab_me_(fisik)22"/>
      <sheetName val="Bill_Of_Quantity21"/>
      <sheetName val="HB_21"/>
      <sheetName val="BQ_AC_FAN21"/>
      <sheetName val="iTEM_hARSAT21"/>
      <sheetName val="box_culvert21"/>
      <sheetName val="DRUP_(ASLI)21"/>
      <sheetName val="NS_GD_UGD21"/>
      <sheetName val="STD_GD_UGD21"/>
      <sheetName val="harga_bahan22"/>
      <sheetName val="MAIN_BQ21"/>
      <sheetName val="Harsat_BHN_AR,M21"/>
      <sheetName val="HRG_BHN21"/>
      <sheetName val="01A-_RAB22"/>
      <sheetName val="NS_GD_UTAMA21"/>
      <sheetName val="Analisa_221"/>
      <sheetName val="_21"/>
      <sheetName val="rab_-_persiapan_&amp;_lantai-121"/>
      <sheetName val="Anl_+21"/>
      <sheetName val="Analis_Kusen_1_ESKALASI21"/>
      <sheetName val="RKP_PLUMBING21"/>
      <sheetName val="ELEC_STIS21"/>
      <sheetName val="DAFTAR_HARGA21"/>
      <sheetName val="Ahs_221"/>
      <sheetName val="Ahs_121"/>
      <sheetName val="KR_Luar21"/>
      <sheetName val="Supl_X21"/>
      <sheetName val="REF_ONLY21"/>
      <sheetName val="DRUP__ASLI_21"/>
      <sheetName val="Stden_center21"/>
      <sheetName val="meth_hsl_nego21"/>
      <sheetName val="1_B21"/>
      <sheetName val="NP_(3)21"/>
      <sheetName val="Analisa_Harga_Satuan21"/>
      <sheetName val="data_RSUD_KIS21"/>
      <sheetName val="Daftar_berat21"/>
      <sheetName val="Pintu_Jendela21"/>
      <sheetName val="DC-akses_bandara21"/>
      <sheetName val="Data_Upah21"/>
      <sheetName val="AHS_-_Sipil21"/>
      <sheetName val="EXTERNAL_WORK21"/>
      <sheetName val="RAB_AR&amp;STR21"/>
      <sheetName val="NP_(2)21"/>
      <sheetName val="Analisa_Satuan21"/>
      <sheetName val="ANLS__BETON_R__KELAS21"/>
      <sheetName val="Fill_this_out_first___21"/>
      <sheetName val="GLP_200121"/>
      <sheetName val="Met_Pas_Batu21"/>
      <sheetName val="Met__Minor21"/>
      <sheetName val="Isolasi_Luar_Dalam21"/>
      <sheetName val="Isolasi_Luar21"/>
      <sheetName val="BGN_PENUNJANG21"/>
      <sheetName val="gabungan_(2)21"/>
      <sheetName val="Analisa_BOW21"/>
      <sheetName val="Bill_of_Qty_MEP21"/>
      <sheetName val="Galian_batu21"/>
      <sheetName val="Form_A21"/>
      <sheetName val="KONTRAK_INDUK_BULANAN21"/>
      <sheetName val="RKP__TOTAL21"/>
      <sheetName val="B_as21"/>
      <sheetName val="Analisa_Upah_&amp;_Bahan_Plum21"/>
      <sheetName val="Alat_B21"/>
      <sheetName val="Bahan_B21"/>
      <sheetName val="Upah_B21"/>
      <sheetName val="_22"/>
      <sheetName val="Fill_this_out_first___22"/>
      <sheetName val="Main_Office1"/>
      <sheetName val="DATA_21"/>
      <sheetName val="an__struktur1"/>
      <sheetName val="RAW_MATERIALS_1"/>
      <sheetName val="COST-PERSON-J_O_1"/>
      <sheetName val="Man_Power_&amp;_Comp1"/>
      <sheetName val="DATA_20092"/>
      <sheetName val="DATA_20101"/>
      <sheetName val="Kinerja_Proyek1"/>
      <sheetName val="Target_Raker_TW_III1"/>
      <sheetName val="B_T1"/>
      <sheetName val="REFERENCE_TABLE1"/>
      <sheetName val="PERALATAN_PROYEK_GOL_III_A1"/>
      <sheetName val="rms_remunerasi1"/>
      <sheetName val="input_data_umum1"/>
      <sheetName val="LAMP_2_21"/>
      <sheetName val="NP__2_1"/>
      <sheetName val="Septick_tank1"/>
      <sheetName val="div7_3(1)"/>
      <sheetName val="rab_4"/>
      <sheetName val="ANALISA_satuan_poryek_sungai"/>
      <sheetName val="ahs_(doors-windows)"/>
      <sheetName val="BQ_Arsit1"/>
      <sheetName val="An_HarSatPek1"/>
      <sheetName val="Sat_Bah_&amp;_Up1"/>
      <sheetName val="Gaji_Pokok1"/>
      <sheetName val="T__Proyek-Jabatan1"/>
      <sheetName val="T__Lokasi1"/>
      <sheetName val="T__Rumah1"/>
      <sheetName val="T__Transport1"/>
      <sheetName val="An__Alat"/>
      <sheetName val="bearing_PDMR1"/>
      <sheetName val="Stay_Cable_PDMR1"/>
      <sheetName val="Post_Tens-1"/>
      <sheetName val="dongia_(2)"/>
      <sheetName val="THPDMoi__(2)"/>
      <sheetName val="k300_123"/>
      <sheetName val="HS_ALAT"/>
      <sheetName val="HS_UPAH"/>
      <sheetName val="HS_BAHAN"/>
      <sheetName val="HSBU_ANA"/>
      <sheetName val="ANALIS_ALAT"/>
      <sheetName val="HB_me"/>
      <sheetName val="LOKASI_RIG_Litbang"/>
      <sheetName val="GS_Tanah_Kalimas_Baru_(2)"/>
      <sheetName val="BackUp-Payment_Exs"/>
      <sheetName val="RAB_SEKRETARIAT_(1)"/>
      <sheetName val="H__Sat"/>
      <sheetName val="HSUMUM_XLS"/>
      <sheetName val="AHS_Aspal"/>
      <sheetName val="paving_Blok"/>
      <sheetName val="Schedule_Daan_Mogot"/>
      <sheetName val="Schedule_Yasmin"/>
      <sheetName val="Schedule_Lingkar_Barat"/>
      <sheetName val="FORM_X_COST"/>
      <sheetName val="KIB_C_GEDUNG_&amp;_BANGUNAN"/>
      <sheetName val="ELEMENT_SUM"/>
      <sheetName val="Daftar_No_MAPPI"/>
      <sheetName val="H_DASAR"/>
      <sheetName val="PT_"/>
      <sheetName val="REKAP_THPIII"/>
      <sheetName val="DAYA_PLN"/>
      <sheetName val="REKAP_HP"/>
      <sheetName val="Schedule_OK_Status"/>
      <sheetName val="IRNA_B"/>
      <sheetName val="CMU_2"/>
      <sheetName val="Rekap_Bill1"/>
      <sheetName val="AHS_-_Riel1"/>
      <sheetName val="RAB_alternatif_(2)_mendekati_ok"/>
      <sheetName val="bill_qty"/>
      <sheetName val="Telephone_&amp;_KSO_Rev"/>
      <sheetName val="PE-F-37_Rev_00_Paym_GBP"/>
      <sheetName val="Anal__Alat"/>
      <sheetName val="Hrg_Sat3"/>
      <sheetName val="anal_rab"/>
      <sheetName val="Harga_bahan-1"/>
      <sheetName val="DETAIL_POS_123"/>
      <sheetName val="REKA__ANALISA"/>
      <sheetName val="II_3_HSD"/>
      <sheetName val="Analisa_Quarry"/>
      <sheetName val="Dft_Isi_PQ_1"/>
      <sheetName val="BOQ_EM"/>
      <sheetName val="STOK_MAT"/>
      <sheetName val="HD_BAHAN"/>
      <sheetName val="BOQ_CONTRACT_WK"/>
      <sheetName val="HR_Detail"/>
      <sheetName val="Sales_Parameter"/>
      <sheetName val="BS_Assumptions"/>
      <sheetName val="Table_Array"/>
      <sheetName val="UPAH_B_KAS__2_"/>
      <sheetName val="Sales_Rental"/>
      <sheetName val="DIV_3"/>
      <sheetName val="RPP01_6"/>
      <sheetName val="Ans_Kom_Precast"/>
      <sheetName val="Material_ME"/>
      <sheetName val="ACTUAL_CHECK"/>
      <sheetName val="URAIAN_"/>
      <sheetName val="Data_Kegiatan"/>
      <sheetName val="UP_MINOR"/>
      <sheetName val="Bq_Ars"/>
      <sheetName val="BERAT_TUL_"/>
      <sheetName val="Cable_150kV_Ref_"/>
      <sheetName val="ANALISA_GRS_SELATAN"/>
      <sheetName val="agregat_abc"/>
      <sheetName val="Fungsi"/>
      <sheetName val="Sumber Asset"/>
      <sheetName val="07-01"/>
      <sheetName val="RPP-6"/>
      <sheetName val="PL SPP per ton"/>
      <sheetName val="BTL-Bau"/>
      <sheetName val="Management"/>
      <sheetName val="BP1_23"/>
      <sheetName val="HS Dasar "/>
      <sheetName val="rate-alat"/>
      <sheetName val="REKAP-1"/>
      <sheetName val="HD ALAT"/>
      <sheetName val="shotcrete"/>
      <sheetName val="UG Excav"/>
      <sheetName val="HD UPAH"/>
      <sheetName val="HARGA AT"/>
      <sheetName val="HB ARSITEKTUR"/>
      <sheetName val="Strand PDMR1"/>
      <sheetName val="Post tension PDMR1"/>
      <sheetName val="Rokan 1"/>
      <sheetName val="DaftarHS"/>
      <sheetName val="Enc14"/>
      <sheetName val="div-4"/>
      <sheetName val="DIV 2"/>
      <sheetName val="DIV 8"/>
      <sheetName val="DIV 3"/>
      <sheetName val="DAPRO"/>
      <sheetName val="04.1.1 RDC"/>
      <sheetName val="04.1.2 BAHAN BP"/>
      <sheetName val="04.1.0 1B"/>
      <sheetName val="04.7 B.BANK"/>
      <sheetName val="FPWP-PDP-01-15a"/>
      <sheetName val="hitung"/>
      <sheetName val="ETAB_12"/>
      <sheetName val="Sat__Pek_2"/>
      <sheetName val="Alat_(2)2"/>
      <sheetName val="Input_Data2"/>
      <sheetName val="Analisa_SNI2"/>
      <sheetName val="Valve_PL2"/>
      <sheetName val="Peralatan_PL2"/>
      <sheetName val="Harsat_Bahan2"/>
      <sheetName val="Harsat_Upah2"/>
      <sheetName val="Daf-4_5_Final2"/>
      <sheetName val="7_1(3)2"/>
      <sheetName val="BQ_External2"/>
      <sheetName val="Kuantitas_&amp;_Harga2"/>
      <sheetName val="Rekap_Analisa2"/>
      <sheetName val="Hg_Sat2"/>
      <sheetName val="Input_T__Schedule2"/>
      <sheetName val="Daftar_Harga_Material2"/>
      <sheetName val="An_1"/>
      <sheetName val="An_3"/>
      <sheetName val="Perhit_Alat"/>
      <sheetName val="dia_pipe"/>
      <sheetName val="list_Dps"/>
      <sheetName val="list_Sanur"/>
      <sheetName val="BILL_No__1"/>
      <sheetName val="Eva_Schedule_1"/>
      <sheetName val="Schedule_Pabrikasi"/>
      <sheetName val="An_Biaya_Kons_(SNI)"/>
      <sheetName val="Daftar_Harga_Bahan"/>
      <sheetName val="Investment_Valuation5"/>
      <sheetName val="Cabling_Data&amp;Power5"/>
      <sheetName val="Input_monthly_capex5"/>
      <sheetName val="bukan_PNS5"/>
      <sheetName val="bhn_FINAL5"/>
      <sheetName val="rekap_mekanikal6"/>
      <sheetName val="5_Anhas5"/>
      <sheetName val="Tata_Udara5"/>
      <sheetName val="DAF_3_16"/>
      <sheetName val="DAF_3_115"/>
      <sheetName val="ANALISA_PEK_UMUM5"/>
      <sheetName val="an_tek_NP5"/>
      <sheetName val="Anls_teknis5"/>
      <sheetName val="Mk_Minor5"/>
      <sheetName val="MARK_UP5"/>
      <sheetName val="Master_Edit5"/>
      <sheetName val="Bill_5_Summary5"/>
      <sheetName val="Bill_4_Summary5"/>
      <sheetName val="UNIT_PRICE5"/>
      <sheetName val="HRG_BAHAN_&amp;_UPAH_okk5"/>
      <sheetName val="Analis_Kusen_okk5"/>
      <sheetName val="PLINT_3_1_G5"/>
      <sheetName val="A+Supl_5"/>
      <sheetName val="NS_Lanjutan5"/>
      <sheetName val="STD_Lanjutan5"/>
      <sheetName val="ANALISA_ALAT_BERAT5"/>
      <sheetName val="Prod_15-56"/>
      <sheetName val="List_Material3"/>
      <sheetName val="Hua_Yang_Quarterly3"/>
      <sheetName val="An_23"/>
      <sheetName val="Analis_Tambahan3"/>
      <sheetName val="pelita_lapen3"/>
      <sheetName val="On_Time3"/>
      <sheetName val="Harga_Satuan3"/>
      <sheetName val="Man_Power5"/>
      <sheetName val="struktur_tdk_dipakai3"/>
      <sheetName val="Analisa_RAP5"/>
      <sheetName val="Analisa_RAB5"/>
      <sheetName val="F_ALARM5"/>
      <sheetName val="D6_(2)5"/>
      <sheetName val="DAFT_HARG_SAT_PEK_5"/>
      <sheetName val="DAFT_ALAT,UPAH_&amp;_MAT5"/>
      <sheetName val="Daftar_Upah3"/>
      <sheetName val="01_FA3"/>
      <sheetName val="RBP-_25"/>
      <sheetName val="OP__ALAT5"/>
      <sheetName val="OP__PERJAM5"/>
      <sheetName val="B__PERSONIL5"/>
      <sheetName val="KAN__LOKAL5"/>
      <sheetName val="Blk-Mnl_lt_3-lt_atap5"/>
      <sheetName val="Urai__Resap_pengikat3"/>
      <sheetName val="analisa_(2)3"/>
      <sheetName val="An_str3"/>
      <sheetName val="AC_unit3"/>
      <sheetName val="EL_acc3"/>
      <sheetName val="EL_lamp3"/>
      <sheetName val="EL_outlet3"/>
      <sheetName val="Chiller_acc3"/>
      <sheetName val="Pipa_PL3"/>
      <sheetName val="PK_acc3"/>
      <sheetName val="PL_acc3"/>
      <sheetName val="PK_valve3"/>
      <sheetName val="PL_valve3"/>
      <sheetName val="AC_valve3"/>
      <sheetName val="PK_pipe3"/>
      <sheetName val="EL_kabel3"/>
      <sheetName val="AC_power3"/>
      <sheetName val="EL_tray3"/>
      <sheetName val="PL_power3"/>
      <sheetName val="PL_unit3"/>
      <sheetName val="PK_unit3"/>
      <sheetName val="EL_arde3"/>
      <sheetName val="BQ__AC5"/>
      <sheetName val="rincian_per_proyek5"/>
      <sheetName val="rek_ME5"/>
      <sheetName val="HARGA_MATERIAL5"/>
      <sheetName val="Rekap_Direct_Cost5"/>
      <sheetName val="Analisa_-Baku5"/>
      <sheetName val="BQ_jln3"/>
      <sheetName val="BQ_jem3"/>
      <sheetName val="Analisa_Harga5"/>
      <sheetName val="Agregat_Halus_&amp;_Kasar4"/>
      <sheetName val="HS-Divisi_33"/>
      <sheetName val="Perm__Test3"/>
      <sheetName val="Daf_Dasar_Upah&amp;Bahan3"/>
      <sheetName val="3_1_2a5"/>
      <sheetName val="3_1_1a5"/>
      <sheetName val="Anl_2s_d4e5"/>
      <sheetName val="List_of_Eqp5"/>
      <sheetName val="Urai___Guide_Post5"/>
      <sheetName val="Urai_Galian_Tanah5"/>
      <sheetName val="Lead_Schedule5"/>
      <sheetName val="Master_1_03"/>
      <sheetName val="Appendix_2(SatDas)3"/>
      <sheetName val="Bill_rekap3"/>
      <sheetName val="Bill_of_Qty3"/>
      <sheetName val="5_1_ELEKTRIKAL-ELEKTRONIK3"/>
      <sheetName val="hst__LAMP_13"/>
      <sheetName val="daftar_harga_satuan3"/>
      <sheetName val="H_Satuan_Dasar3"/>
      <sheetName val="BAHAN_(2)3"/>
      <sheetName val="Unit_Rate3"/>
      <sheetName val="S_Curve3"/>
      <sheetName val="Rekap_S_Curve_(4)3"/>
      <sheetName val="Rekap_S_Curve_(3)3"/>
      <sheetName val="REKAP_GROSS3"/>
      <sheetName val="Harga_Satuan_Bahan_3"/>
      <sheetName val="Cold_Miling3"/>
      <sheetName val="HARGA_DSR3"/>
      <sheetName val="ETAB_13"/>
      <sheetName val="Spek_Fin_3"/>
      <sheetName val="REKAP_TOTAL3"/>
      <sheetName val="Luas_Bangunan3"/>
      <sheetName val="Spek_ME3"/>
      <sheetName val="Rek_Tot3"/>
      <sheetName val="JUMLAHAN_TOTAL_3"/>
      <sheetName val="2_23"/>
      <sheetName val="Analisa_HSP3"/>
      <sheetName val="Sat__Pek_3"/>
      <sheetName val="Alat_(2)3"/>
      <sheetName val="Input_Data3"/>
      <sheetName val="4-Basic_Price3"/>
      <sheetName val="Urugan_Pasir3"/>
      <sheetName val="F1c_DATA_ADM63"/>
      <sheetName val="Galian_13"/>
      <sheetName val="RAB_1_PRABUMULIH_LEMBAK_KM_3303"/>
      <sheetName val="GRAND_REKAPITULASI3"/>
      <sheetName val="RAB_G_ADM__PUSAT_(1)3"/>
      <sheetName val="RAB_R__GENSET_&amp;_PANEL_(10)_3"/>
      <sheetName val="RAB_R__DNS__PENGLL_T_54_(11_A_3"/>
      <sheetName val="RAB_R__DNS__PENGLL_T_54_(11_B_3"/>
      <sheetName val="RAB_R__DNS__PENGLL_T_54_(11_C_3"/>
      <sheetName val="RAB_R__DNS__PENGLL_T_70_(12_A_3"/>
      <sheetName val="RAB_R__DNS__PENGLL_T_70_(12_B_3"/>
      <sheetName val="RAB_R__DNS__PENGLL_T_70_(12_C_3"/>
      <sheetName val="RAB_SPORT_CLUB_(14)3"/>
      <sheetName val="RAB_MASJID_&amp;_T_WUDLU_(15)3"/>
      <sheetName val="RAB_LOUNDRY_&amp;_WORKSHOP_(16)3"/>
      <sheetName val="RAB_MINIMARKET_&amp;_KANTIN_(17_)3"/>
      <sheetName val="RAB_RMH__PENJAGA_(18)3"/>
      <sheetName val="RAB_POS_JAGA_(19__A_)3"/>
      <sheetName val="RAB_POS_JAGA_(19__B_)3"/>
      <sheetName val="RAB_R__POMPA_(20)3"/>
      <sheetName val="RAB_R__KELAS_(2_A)3"/>
      <sheetName val="RAB_R__KELAS_(2_B)3"/>
      <sheetName val="RAB_AULA_UTAMA_(5)3"/>
      <sheetName val="RAB_AULA_SEDANG_(6)3"/>
      <sheetName val="RAB_ASRAMA_(7__B_)3"/>
      <sheetName val="RAB_ASRAMA_(7__C_)3"/>
      <sheetName val="RAB_ASRAMA_(7__D_)3"/>
      <sheetName val="RAB_R__MAKAN_(8)3"/>
      <sheetName val="RAB_GUEST_HOUSE_(9__A_)3"/>
      <sheetName val="RAB_GUEST_HOUSE_(9__B_)3"/>
      <sheetName val="Hal_010MUKAMC3"/>
      <sheetName val="DIV_73"/>
      <sheetName val="LAL_-_PASAR_PAGI_3"/>
      <sheetName val="ANALISA_EDIT3"/>
      <sheetName val="Analisa_SNI3"/>
      <sheetName val="Valve_PL3"/>
      <sheetName val="Peralatan_PL3"/>
      <sheetName val="an__major3"/>
      <sheetName val="Upah_Bahan3"/>
      <sheetName val="div_23"/>
      <sheetName val="div_3_Tanah3"/>
      <sheetName val="div_4_Sirtu3"/>
      <sheetName val="div_53"/>
      <sheetName val="div_7_Beton3"/>
      <sheetName val="div_83"/>
      <sheetName val="D_&amp;_W_sizes3"/>
      <sheetName val="a_23"/>
      <sheetName val="analisa_Str3"/>
      <sheetName val="610_07A3"/>
      <sheetName val="Data_WI3"/>
      <sheetName val="Harsat_Bahan3"/>
      <sheetName val="Harsat_Upah3"/>
      <sheetName val="bahan_upah3"/>
      <sheetName val="Daf-4_5_Final3"/>
      <sheetName val="Har_Sat3"/>
      <sheetName val="610_053"/>
      <sheetName val="610_063"/>
      <sheetName val="610_073"/>
      <sheetName val="610_083"/>
      <sheetName val="610_043"/>
      <sheetName val="MPU__6-3(4)_LastonAC3"/>
      <sheetName val="Data_Info3"/>
      <sheetName val="bahan_dan_upah3"/>
      <sheetName val="7_1(3)3"/>
      <sheetName val="BQ_External3"/>
      <sheetName val="Kuantitas_&amp;_Harga3"/>
      <sheetName val="Rekap_Analisa3"/>
      <sheetName val="Hg_Sat3"/>
      <sheetName val="Input_T__Schedule3"/>
      <sheetName val="Daftar_Harga_Material3"/>
      <sheetName val="BOQ_INTERN1"/>
      <sheetName val="An_11"/>
      <sheetName val="An_31"/>
      <sheetName val="BOQ_EM1"/>
      <sheetName val="Perhit_Alat1"/>
      <sheetName val="list_Dps1"/>
      <sheetName val="list_Sanur1"/>
      <sheetName val="BILL_No__11"/>
      <sheetName val="Eva_Schedule_11"/>
      <sheetName val="Schedule_Pabrikasi1"/>
      <sheetName val="dia_pipe1"/>
      <sheetName val="ACTUAL_CHECK1"/>
      <sheetName val="An_Biaya_Kons_(SNI)1"/>
      <sheetName val="Daftar_Harga_Bahan1"/>
      <sheetName val="Schedule_OK_Status1"/>
      <sheetName val="RAB_SEKRETARIAT_(1)1"/>
      <sheetName val="BTL-Persiapan"/>
      <sheetName val="BTL-alat"/>
      <sheetName val="BTL-Rupa"/>
      <sheetName val="Price "/>
      <sheetName val="MUA"/>
      <sheetName val="H.SAT"/>
      <sheetName val="6b"/>
      <sheetName val="3a"/>
      <sheetName val="HGB DUMAI"/>
      <sheetName val="BAG_2"/>
      <sheetName val="A H S P"/>
      <sheetName val="Det Str BT"/>
      <sheetName val="4SM00369 &amp; 4SM00370 "/>
      <sheetName val="UshDeb00"/>
      <sheetName val="L_23"/>
      <sheetName val="anal_hs"/>
      <sheetName val="BOQ-8"/>
      <sheetName val="BOQ-7"/>
      <sheetName val="_x005f_x0000_0_x005f_x0000_1_x005f_x0000_0_x000_3"/>
      <sheetName val="_x005f_x0000_____x005f_x0000__x005f_x0000__x000_2"/>
      <sheetName val="_x005f_x005f_x005f_x0000_0_x005f_x005f_x005f_x0000_1__2"/>
      <sheetName val="_x005f_x005f_x005f_x0000_____x005f_x005f_x005f_x0000__2"/>
      <sheetName val="_x005f_x005f_x005f_x005f_x005f_x005f_x005f_x0000_0_x0_2"/>
      <sheetName val="TS"/>
      <sheetName val="Harga Satuan Upah dan Bahan"/>
      <sheetName val="RAB "/>
      <sheetName val="Rkp B. UP"/>
      <sheetName val="Rekap HSP"/>
      <sheetName val="Anal-2"/>
      <sheetName val="H-Dasar-Upah"/>
      <sheetName val="rel pengaman"/>
      <sheetName val="Anls Hrg"/>
      <sheetName val="M. Onsite"/>
      <sheetName val="PAVEMENT"/>
      <sheetName val="Satuan Dasar"/>
      <sheetName val="DAF_2"/>
      <sheetName val="TUNJUK JASA"/>
      <sheetName val="4.0 RESUM KEWAJ HARGA"/>
      <sheetName val="I-ME"/>
      <sheetName val="Inputdata"/>
      <sheetName val="material "/>
      <sheetName val="Item Baru"/>
      <sheetName val="PERSIAPAN"/>
      <sheetName val="UTILITAS"/>
      <sheetName val="datasheet"/>
      <sheetName val="Application"/>
      <sheetName val="DDB"/>
      <sheetName val=" INCOME STATEMENT"/>
      <sheetName val="DATA1"/>
      <sheetName val="Analisa BCT"/>
      <sheetName val="cogs"/>
      <sheetName val="DATA BLOK"/>
      <sheetName val="A-Alat Sewa Standart"/>
      <sheetName val="RekapBOQ"/>
      <sheetName val="sliprt"/>
      <sheetName val="bidang"/>
      <sheetName val="satker"/>
      <sheetName val="an. harga sipil"/>
      <sheetName val="AN SAT"/>
      <sheetName val="har_sat_R"/>
      <sheetName val="HSPK"/>
      <sheetName val="Harga Bahan &amp; Upah "/>
      <sheetName val="EK-JAN-08"/>
      <sheetName val="NP (6)"/>
      <sheetName val="an-k"/>
      <sheetName val="HST"/>
      <sheetName val="analpp"/>
      <sheetName val="bhnpp"/>
      <sheetName val="An Biaya"/>
      <sheetName val="D"/>
      <sheetName val="bilangan"/>
      <sheetName val="D.UPH&amp;PEK"/>
      <sheetName val="Analis harga"/>
      <sheetName val="Sat_Bahu"/>
      <sheetName val="Rate Analysis"/>
      <sheetName val="Mtd_Pelak"/>
      <sheetName val="_¯________x005f_x005f_x005f_x005f_x005f_x005f_x00"/>
      <sheetName val="DAFMAT"/>
      <sheetName val="AN_E"/>
      <sheetName val="Tambahan_anal"/>
      <sheetName val="Monthly_Budget_Summary"/>
      <sheetName val="Master_Schedule"/>
      <sheetName val="MAP_18_12_17"/>
      <sheetName val="PER_HARI"/>
      <sheetName val="H_Satuan24"/>
      <sheetName val="mob__dem23"/>
      <sheetName val="pek__tanah23"/>
      <sheetName val="k__batu_kali23"/>
      <sheetName val="NP_(4)22"/>
      <sheetName val="Analisa_ME23"/>
      <sheetName val="Analisa_&amp;_Upah23"/>
      <sheetName val="AN__TAMPL23"/>
      <sheetName val="harga_bahan23"/>
      <sheetName val="rab_me_(by_owner)_23"/>
      <sheetName val="BQ_(by_owner)23"/>
      <sheetName val="rab_me_(fisik)23"/>
      <sheetName val="01A-_RAB23"/>
      <sheetName val="HB_22"/>
      <sheetName val="Bill_Of_Quantity22"/>
      <sheetName val="BQ_AC_FAN22"/>
      <sheetName val="DRUP_(ASLI)22"/>
      <sheetName val="NS_GD_UTAMA22"/>
      <sheetName val="Analisa_222"/>
      <sheetName val="HRG_BHN22"/>
      <sheetName val="iTEM_hARSAT22"/>
      <sheetName val="NS_GD_UGD22"/>
      <sheetName val="STD_GD_UGD22"/>
      <sheetName val="_23"/>
      <sheetName val="rab_-_persiapan_&amp;_lantai-122"/>
      <sheetName val="box_culvert22"/>
      <sheetName val="MAIN_BQ22"/>
      <sheetName val="Harsat_BHN_AR,M22"/>
      <sheetName val="NP_(2)22"/>
      <sheetName val="Anl_+22"/>
      <sheetName val="Daftar_berat22"/>
      <sheetName val="ELEC_STIS22"/>
      <sheetName val="RKP_PLUMBING22"/>
      <sheetName val="Analis_Kusen_1_ESKALASI22"/>
      <sheetName val="EXTERNAL_WORK22"/>
      <sheetName val="Supl_X22"/>
      <sheetName val="DAFTAR_HARGA22"/>
      <sheetName val="data_RSUD_KIS22"/>
      <sheetName val="DRUP__ASLI_22"/>
      <sheetName val="Stden_center22"/>
      <sheetName val="RAB_AR&amp;STR22"/>
      <sheetName val="Analisa_Satuan22"/>
      <sheetName val="Fill_this_out_first___23"/>
      <sheetName val="Ahs_222"/>
      <sheetName val="Ahs_122"/>
      <sheetName val="Analisa_Harga_Satuan22"/>
      <sheetName val="Data_Upah22"/>
      <sheetName val="1_B22"/>
      <sheetName val="AHS_-_Sipil22"/>
      <sheetName val="ANLS__BETON_R__KELAS22"/>
      <sheetName val="NP_(3)22"/>
      <sheetName val="KR_Luar22"/>
      <sheetName val="Pintu_Jendela22"/>
      <sheetName val="DC-akses_bandara22"/>
      <sheetName val="GLP_200122"/>
      <sheetName val="Met_Pas_Batu22"/>
      <sheetName val="Met__Minor22"/>
      <sheetName val="REF_ONLY22"/>
      <sheetName val="meth_hsl_nego22"/>
      <sheetName val="gabungan_(2)22"/>
      <sheetName val="Isolasi_Luar_Dalam22"/>
      <sheetName val="Isolasi_Luar22"/>
      <sheetName val="BGN_PENUNJANG22"/>
      <sheetName val="Analisa_BOW22"/>
      <sheetName val="Galian_batu22"/>
      <sheetName val="Bill_of_Qty_MEP22"/>
      <sheetName val="Form_A22"/>
      <sheetName val="KONTRAK_INDUK_BULANAN22"/>
      <sheetName val="RKP__TOTAL22"/>
      <sheetName val="B_as22"/>
      <sheetName val="Alat_B22"/>
      <sheetName val="Bahan_B22"/>
      <sheetName val="Upah_B22"/>
      <sheetName val="Analisa_Upah_&amp;_Bahan_Plum22"/>
      <sheetName val="Hrg_Sat4"/>
      <sheetName val="Daftar_Upah,Bhn,&amp;_alat2"/>
      <sheetName val="Rekap_12"/>
      <sheetName val="D_HARGA2"/>
      <sheetName val="BoQ_Total_lama2"/>
      <sheetName val="SAT_UPAH2"/>
      <sheetName val="7_PEK-STRUKTUR2"/>
      <sheetName val="Harga_Baru2"/>
      <sheetName val="DIV_62"/>
      <sheetName val="DIV_92"/>
      <sheetName val="HARGA_DASAR2"/>
      <sheetName val="RAB_FULL2"/>
      <sheetName val="anal_rinci2"/>
      <sheetName val="UBA_RAB2"/>
      <sheetName val="Exch_rate2"/>
      <sheetName val="Analisa_K3"/>
      <sheetName val="_24"/>
      <sheetName val="Peralatan_Utama3"/>
      <sheetName val="ANAL_BOW2"/>
      <sheetName val="Fill_this_out_first___24"/>
      <sheetName val="CHART_HB_AC_-_WC3"/>
      <sheetName val="SUMBER_DAYA3"/>
      <sheetName val="ANALISA_railing3"/>
      <sheetName val="Stay_Cable-12"/>
      <sheetName val="Harga_Sat_Dasar3"/>
      <sheetName val="5_1-5_4(1)-5_4(2)2"/>
      <sheetName val="anal-drainase,tanah&amp;ps_batu2"/>
      <sheetName val="REKAP_Prbndingn2"/>
      <sheetName val="Analisa_ME_UPT2"/>
      <sheetName val="AnalisaSIPIL_RIIL2"/>
      <sheetName val="ANLS_MPU3"/>
      <sheetName val="GRAND_REKAP2"/>
      <sheetName val="Hrg_Readymix2"/>
      <sheetName val="Harga_S_Dasar2"/>
      <sheetName val="Data_Masukan3"/>
      <sheetName val="Fisik_20123"/>
      <sheetName val="Pek__Persiapan3"/>
      <sheetName val="Rekap_Anl_K3"/>
      <sheetName val="Rekap_Anl_SNI3"/>
      <sheetName val="HARGA_PEK2"/>
      <sheetName val="Rekap_RAP_real_(2)2"/>
      <sheetName val="3_Koef_Alat2"/>
      <sheetName val="Gal_Sal2"/>
      <sheetName val="Metod_TWR2"/>
      <sheetName val="Data_32"/>
      <sheetName val="AHS_32"/>
      <sheetName val="BOQ_32"/>
      <sheetName val="ANSAT_K'AYI2"/>
      <sheetName val="HARGA_(2)2"/>
      <sheetName val="ANAL_ALAT2"/>
      <sheetName val="Upah,_alat_&amp;_harsat2"/>
      <sheetName val="perkerasan_rigid2"/>
      <sheetName val="DIVISI_33"/>
      <sheetName val="mc_adam2"/>
      <sheetName val="ps_batu&amp;brjg2"/>
      <sheetName val="PEK_ASPAL2"/>
      <sheetName val="DIV_12"/>
      <sheetName val="lamp_92"/>
      <sheetName val="REF_HARGA_DASAR_20162"/>
      <sheetName val="Transfer_Pump3"/>
      <sheetName val="Daftar_Harga_Upah3"/>
      <sheetName val="HARGA_SAT3"/>
      <sheetName val="STR_&amp;_ARS3"/>
      <sheetName val="Daf_Biaya_sewa_alat2"/>
      <sheetName val="an_utara3"/>
      <sheetName val="Rekap_Biaya2"/>
      <sheetName val="gal_biasa2"/>
      <sheetName val="Rekap_Addendum3"/>
      <sheetName val="1_GasAcct3"/>
      <sheetName val="Div_7_23"/>
      <sheetName val="sheet_22"/>
      <sheetName val="RAB_ME2"/>
      <sheetName val="Summary_Sheets2"/>
      <sheetName val="T__Cs_Log_P_III2"/>
      <sheetName val="BLM_TERBAYAR2"/>
      <sheetName val="DAF_HRG2"/>
      <sheetName val="FIRE_FIGHTING2"/>
      <sheetName val="Man_Power_&amp;_Comp2"/>
      <sheetName val="KJ_20022"/>
      <sheetName val="Calculation_Sheet2"/>
      <sheetName val="ANALISA_SM2"/>
      <sheetName val="ANAL_RABP3"/>
      <sheetName val="BAHAN_&amp;_ALAT_3"/>
      <sheetName val="DATA_PROYEK2"/>
      <sheetName val="TOTAL_UPAH2"/>
      <sheetName val="PRIST_LIST2"/>
      <sheetName val="D_BOARD2"/>
      <sheetName val="SUB_&amp;_mandor2"/>
      <sheetName val="Rekap_3"/>
      <sheetName val="Transfer_Master2"/>
      <sheetName val="K3-Gaji_Kontrak2"/>
      <sheetName val="Gaji_Kontrak2"/>
      <sheetName val="Kwitansi_Honor2"/>
      <sheetName val="DAFTAR_HARGA_BAHAN_2"/>
      <sheetName val="SKEDUL_AV-052"/>
      <sheetName val="H_Sat__Pekerjaan2"/>
      <sheetName val="H__Bahan2"/>
      <sheetName val="Analisa_H_Sat_2"/>
      <sheetName val="DON_GIA2"/>
      <sheetName val="CHITIET_VL_NC2"/>
      <sheetName val="TONGKE3p_2"/>
      <sheetName val="DATA_20093"/>
      <sheetName val="DATA_20102"/>
      <sheetName val="Kinerja_Proyek2"/>
      <sheetName val="Target_Raker_TW_III2"/>
      <sheetName val="REFERENCE_TABLE2"/>
      <sheetName val="B_T2"/>
      <sheetName val="Rekap_Prelim2"/>
      <sheetName val="BQ-Marga_Tiga1"/>
      <sheetName val="DATA_22"/>
      <sheetName val="an__struktur2"/>
      <sheetName val="RAW_MATERIALS_2"/>
      <sheetName val="COST-PERSON-J_O_2"/>
      <sheetName val="DI_Gadung-12"/>
      <sheetName val="Currency_Rate2"/>
      <sheetName val="Conn__Lib2"/>
      <sheetName val="Main_Office2"/>
      <sheetName val="Schedule_11a2"/>
      <sheetName val="Septick_tank2"/>
      <sheetName val="Data_Umum_Penawaran3"/>
      <sheetName val="ITB_COST3"/>
      <sheetName val="HRG_BAHAN___UPAH_okk3"/>
      <sheetName val="REKAP_ELEKTRIKAL3"/>
      <sheetName val="All_Division_by_SBU2"/>
      <sheetName val="REKAP_DINDING2"/>
      <sheetName val="Ana__PU3"/>
      <sheetName val="SD_(1)3"/>
      <sheetName val="NP__2_2"/>
      <sheetName val="PERALATAN_PROYEK_GOL_III_A2"/>
      <sheetName val="rms_remunerasi2"/>
      <sheetName val="input_data_umum2"/>
      <sheetName val="LAMP_2_22"/>
      <sheetName val="Bill_2_31"/>
      <sheetName val="Bill_2_5B1"/>
      <sheetName val="Bill_2_11"/>
      <sheetName val="H_Sat_Jembatan2"/>
      <sheetName val="S_BAHAN2"/>
      <sheetName val="S_UPAH2"/>
      <sheetName val="Re_1)2"/>
      <sheetName val="Harga_Mat_2"/>
      <sheetName val="BQ_Arsit2"/>
      <sheetName val="An_HarSatPek2"/>
      <sheetName val="Sat_Bah_&amp;_Up2"/>
      <sheetName val="Gaji_Pokok2"/>
      <sheetName val="T__Proyek-Jabatan2"/>
      <sheetName val="T__Lokasi2"/>
      <sheetName val="T__Rumah2"/>
      <sheetName val="T__Transport2"/>
      <sheetName val="HARGA_ALAT2"/>
      <sheetName val="Analisa_Hourly1"/>
      <sheetName val="Rek_Analisa1"/>
      <sheetName val="PK-PPK_Elektrikal2"/>
      <sheetName val="lamp__122"/>
      <sheetName val="Eval__Arus_Kas2"/>
      <sheetName val="GS_Tanah_Kalimas_Baru_(2)1"/>
      <sheetName val="Cash_Flow_bulanan2"/>
      <sheetName val="analisa_12"/>
      <sheetName val="AHS_Aspal1"/>
      <sheetName val="div7_3(1)1"/>
      <sheetName val="rab_41"/>
      <sheetName val="RAB_VOL2"/>
      <sheetName val="ANALISA_satuan_poryek_sungai1"/>
      <sheetName val="ahs_(doors-windows)1"/>
      <sheetName val="Analisa_Quarry1"/>
      <sheetName val="An__Alat1"/>
      <sheetName val="bearing_PDMR11"/>
      <sheetName val="Stay_Cable_PDMR11"/>
      <sheetName val="Post_Tens-11"/>
      <sheetName val="LOKASI_RIG_Litbang1"/>
      <sheetName val="dongia_(2)1"/>
      <sheetName val="THPDMoi__(2)1"/>
      <sheetName val="k300_1231"/>
      <sheetName val="Faktor_Konversi1"/>
      <sheetName val="HS_ALAT1"/>
      <sheetName val="HS_UPAH1"/>
      <sheetName val="HS_BAHAN1"/>
      <sheetName val="HSBU_ANA1"/>
      <sheetName val="ANALIS_ALAT1"/>
      <sheetName val="HB_me1"/>
      <sheetName val="Schedule_Daan_Mogot1"/>
      <sheetName val="Schedule_Yasmin1"/>
      <sheetName val="Schedule_Lingkar_Barat1"/>
      <sheetName val="FORM_X_COST1"/>
      <sheetName val="KIB_C_GEDUNG_&amp;_BANGUNAN1"/>
      <sheetName val="ELEMENT_SUM1"/>
      <sheetName val="Daftar_No_MAPPI1"/>
      <sheetName val="3_1_(1)_CS2"/>
      <sheetName val="paving_Blok1"/>
      <sheetName val="PT_1"/>
      <sheetName val="H_DASAR1"/>
      <sheetName val="REKAP_THPIII1"/>
      <sheetName val="DAYA_PLN1"/>
      <sheetName val="HSUMUM_XLS1"/>
      <sheetName val="Harga_bahan-11"/>
      <sheetName val="DETAIL_POS_1231"/>
      <sheetName val="REKA__ANALISA1"/>
      <sheetName val="II_3_HSD1"/>
      <sheetName val="REKAP_HP1"/>
      <sheetName val="BackUp-Payment_Exs1"/>
      <sheetName val="Dft_Isi_PQ_11"/>
      <sheetName val="Master_Schedule1"/>
      <sheetName val="MAP_18_12_171"/>
      <sheetName val="Sales_Rental1"/>
      <sheetName val="HR_Detail1"/>
      <sheetName val="STOK_MAT1"/>
      <sheetName val="HD_BAHAN1"/>
      <sheetName val="BOQ_CONTRACT_WK1"/>
      <sheetName val="DIV_31"/>
      <sheetName val="UPAH_B_KAS__2_1"/>
      <sheetName val="IRNA_B1"/>
      <sheetName val="CMU_21"/>
      <sheetName val="Rekap_Bill2"/>
      <sheetName val="AHS_-_Riel2"/>
      <sheetName val="RAB_alternatif_(2)_mendekati_o1"/>
      <sheetName val="bill_qty1"/>
      <sheetName val="Telephone_&amp;_KSO_Rev1"/>
      <sheetName val="H__Sat1"/>
      <sheetName val="Ans_Kom_Precast1"/>
      <sheetName val="Material_ME1"/>
      <sheetName val="URAIAN_1"/>
      <sheetName val="Data_Kegiatan1"/>
      <sheetName val="Sales_Parameter1"/>
      <sheetName val="BS_Assumptions1"/>
      <sheetName val="Table_Array1"/>
      <sheetName val="Tambahan_anal1"/>
      <sheetName val="Monthly_Budget_Summary1"/>
      <sheetName val="RPP01_61"/>
      <sheetName val="PER_HARI1"/>
      <sheetName val="PE-F-37_Rev_00_Paym_GBP1"/>
      <sheetName val="Anal__Alat1"/>
      <sheetName val="Hrg_Sat5"/>
      <sheetName val="anal_rab1"/>
      <sheetName val="ANALISA_GRS_SELATAN1"/>
      <sheetName val="agregat_abc1"/>
      <sheetName val="R A B"/>
      <sheetName val="Master_Data"/>
      <sheetName val="MPEL"/>
      <sheetName val="hs_ars"/>
      <sheetName val="hsp_STR_ARS"/>
      <sheetName val="RAB Rehab BatuMelik"/>
      <sheetName val="Ana"/>
      <sheetName val="Alat (1)"/>
      <sheetName val="PERHITUNGAN"/>
      <sheetName val="LIST ANHARSAT"/>
      <sheetName val="BQ (2)"/>
      <sheetName val="BoQ C4"/>
      <sheetName val="Perhitungan RAB"/>
      <sheetName val="Gal tanah"/>
      <sheetName val="REKAP-ANALISA"/>
      <sheetName val="Divisi1"/>
      <sheetName val="ANL-E"/>
      <sheetName val="koef-beton"/>
      <sheetName val="bahan-mos"/>
      <sheetName val="Investment_Valuation6"/>
      <sheetName val="Cabling_Data&amp;Power6"/>
      <sheetName val="Input_monthly_capex6"/>
      <sheetName val="bukan_PNS6"/>
      <sheetName val="bhn_FINAL6"/>
      <sheetName val="rekap_mekanikal7"/>
      <sheetName val="5_Anhas6"/>
      <sheetName val="Tata_Udara6"/>
      <sheetName val="DAF_3_17"/>
      <sheetName val="DAF_3_116"/>
      <sheetName val="ANALISA_PEK_UMUM6"/>
      <sheetName val="an_tek_NP6"/>
      <sheetName val="Anls_teknis6"/>
      <sheetName val="Mk_Minor6"/>
      <sheetName val="MARK_UP6"/>
      <sheetName val="Master_Edit6"/>
      <sheetName val="Bill_5_Summary6"/>
      <sheetName val="Bill_4_Summary6"/>
      <sheetName val="UNIT_PRICE6"/>
      <sheetName val="HRG_BAHAN_&amp;_UPAH_okk6"/>
      <sheetName val="Analis_Kusen_okk6"/>
      <sheetName val="PLINT_3_1_G6"/>
      <sheetName val="A+Supl_6"/>
      <sheetName val="NS_Lanjutan6"/>
      <sheetName val="STD_Lanjutan6"/>
      <sheetName val="ANALISA_ALAT_BERAT6"/>
      <sheetName val="Prod_15-57"/>
      <sheetName val="List_Material4"/>
      <sheetName val="Hua_Yang_Quarterly4"/>
      <sheetName val="An_24"/>
      <sheetName val="Analis_Tambahan4"/>
      <sheetName val="pelita_lapen4"/>
      <sheetName val="On_Time4"/>
      <sheetName val="Harga_Satuan4"/>
      <sheetName val="Man_Power6"/>
      <sheetName val="struktur_tdk_dipakai4"/>
      <sheetName val="Analisa_RAP6"/>
      <sheetName val="Analisa_RAB6"/>
      <sheetName val="F_ALARM6"/>
      <sheetName val="D6_(2)6"/>
      <sheetName val="DAFT_HARG_SAT_PEK_6"/>
      <sheetName val="DAFT_ALAT,UPAH_&amp;_MAT6"/>
      <sheetName val="Daftar_Upah4"/>
      <sheetName val="01_FA4"/>
      <sheetName val="RBP-_26"/>
      <sheetName val="OP__ALAT6"/>
      <sheetName val="OP__PERJAM6"/>
      <sheetName val="B__PERSONIL6"/>
      <sheetName val="KAN__LOKAL6"/>
      <sheetName val="Blk-Mnl_lt_3-lt_atap6"/>
      <sheetName val="Urai__Resap_pengikat4"/>
      <sheetName val="analisa_(2)4"/>
      <sheetName val="An_str4"/>
      <sheetName val="AC_unit4"/>
      <sheetName val="EL_acc4"/>
      <sheetName val="EL_lamp4"/>
      <sheetName val="EL_outlet4"/>
      <sheetName val="Chiller_acc4"/>
      <sheetName val="Pipa_PL4"/>
      <sheetName val="PK_acc4"/>
      <sheetName val="PL_acc4"/>
      <sheetName val="PK_valve4"/>
      <sheetName val="PL_valve4"/>
      <sheetName val="AC_valve4"/>
      <sheetName val="PK_pipe4"/>
      <sheetName val="EL_kabel4"/>
      <sheetName val="AC_power4"/>
      <sheetName val="EL_tray4"/>
      <sheetName val="PL_power4"/>
      <sheetName val="PL_unit4"/>
      <sheetName val="PK_unit4"/>
      <sheetName val="EL_arde4"/>
      <sheetName val="BQ__AC6"/>
      <sheetName val="rincian_per_proyek6"/>
      <sheetName val="rek_ME6"/>
      <sheetName val="HARGA_MATERIAL6"/>
      <sheetName val="Rekap_Direct_Cost6"/>
      <sheetName val="Analisa_-Baku6"/>
      <sheetName val="BQ_jln4"/>
      <sheetName val="BQ_jem4"/>
      <sheetName val="Analisa_Harga6"/>
      <sheetName val="Agregat_Halus_&amp;_Kasar5"/>
      <sheetName val="HS-Divisi_34"/>
      <sheetName val="Perm__Test4"/>
      <sheetName val="Daf_Dasar_Upah&amp;Bahan4"/>
      <sheetName val="3_1_2a6"/>
      <sheetName val="3_1_1a6"/>
      <sheetName val="Anl_2s_d4e6"/>
      <sheetName val="List_of_Eqp6"/>
      <sheetName val="Urai___Guide_Post6"/>
      <sheetName val="Urai_Galian_Tanah6"/>
      <sheetName val="Lead_Schedule6"/>
      <sheetName val="Master_1_04"/>
      <sheetName val="Appendix_2(SatDas)4"/>
      <sheetName val="Bill_rekap4"/>
      <sheetName val="Bill_of_Qty4"/>
      <sheetName val="5_1_ELEKTRIKAL-ELEKTRONIK4"/>
      <sheetName val="hst__LAMP_14"/>
      <sheetName val="daftar_harga_satuan4"/>
      <sheetName val="H_Satuan_Dasar4"/>
      <sheetName val="BAHAN_(2)4"/>
      <sheetName val="Unit_Rate4"/>
      <sheetName val="간접비 총괄표"/>
      <sheetName val="SoCF (contract)"/>
      <sheetName val="SoCF"/>
      <sheetName val="MC_Q"/>
      <sheetName val="TS_Q"/>
      <sheetName val="311"/>
      <sheetName val="BQJlnWH3"/>
      <sheetName val="REK ADD"/>
      <sheetName val="BQ22"/>
      <sheetName val="BQ23"/>
      <sheetName val="_0_1_0_0_0_1__6_0_____________2"/>
      <sheetName val="_0_1_0_0_0_1__6_0_____________3"/>
      <sheetName val="BQ-Arun"/>
      <sheetName val="GCi"/>
      <sheetName val="税金"/>
      <sheetName val="雑"/>
      <sheetName val="ﾄﾚ"/>
      <sheetName val="ﾎﾞﾝﾄﾞ"/>
      <sheetName val="検査"/>
      <sheetName val="派遣費"/>
      <sheetName val="想定価格"/>
      <sheetName val="Cover_sheet"/>
      <sheetName val="MOBILI"/>
      <sheetName val="Sens"/>
      <sheetName val="Mkt"/>
      <sheetName val="Trf"/>
      <sheetName val="DA_List"/>
      <sheetName val="NDA_List"/>
      <sheetName val="HITUNG-HPP,25"/>
      <sheetName val="&lt;&lt; Bantuan &gt;&gt;"/>
      <sheetName val="PAK4"/>
      <sheetName val="Mesin"/>
      <sheetName val="PAL 2012"/>
      <sheetName val="BPPT"/>
      <sheetName val="Voucher"/>
      <sheetName val="Basic Price Upah (mirror)"/>
      <sheetName val="Analisa Alat(2)"/>
      <sheetName val="AHS-D1(2)"/>
      <sheetName val="MK-D1(2)"/>
      <sheetName val="Beton K-250"/>
      <sheetName val="REKAP STRKTR"/>
      <sheetName val="UR AN-E2"/>
      <sheetName val="HSP 2017"/>
      <sheetName val="ANALIS K"/>
      <sheetName val="BahanAnalisa"/>
      <sheetName val="Bh &amp; Uph"/>
      <sheetName val="Bahan&amp;Upah"/>
      <sheetName val="REAL KEU"/>
      <sheetName val="Anls K"/>
      <sheetName val="UPAH&amp;Bahan"/>
      <sheetName val="12CGOU"/>
      <sheetName val="Informasi Quary"/>
      <sheetName val="DHSBU"/>
      <sheetName val="MPB-01"/>
      <sheetName val="Alat Berat"/>
      <sheetName val="Rkp(1)"/>
      <sheetName val="Bulanan"/>
      <sheetName val="Rates"/>
      <sheetName val="anls space frame"/>
      <sheetName val="S-2 PLERET"/>
      <sheetName val="ocean voyage"/>
      <sheetName val="ANA KSN PNT KAYU"/>
      <sheetName val="B D_AHS6"/>
      <sheetName val="1. h.sat-bbm"/>
      <sheetName val="Lamp BAP"/>
      <sheetName val="Beton(B)"/>
      <sheetName val="PENGAL yg Dilaksanakan"/>
      <sheetName val="Janti"/>
      <sheetName val="Pemel jemb"/>
      <sheetName val="Pemel kondisi"/>
      <sheetName val="Pkm Pram"/>
      <sheetName val="Pemel rutin"/>
      <sheetName val="Gabungan"/>
      <sheetName val="Resume Longsecment"/>
      <sheetName val="Temp Pakem"/>
      <sheetName val="SCHE"/>
      <sheetName val="divII"/>
      <sheetName val="PENGU (2)"/>
      <sheetName val="urain teknis"/>
      <sheetName val="Rek Analisa Pek"/>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HS_TRG"/>
      <sheetName val="Submission Form"/>
      <sheetName val="Kerja"/>
      <sheetName val="time schedulle"/>
      <sheetName val="Sheet1 (2)"/>
      <sheetName val="Upah,Bahan,Alat"/>
      <sheetName val="Bill No.1"/>
      <sheetName val="BQNSC"/>
      <sheetName val="Analisa  (2)"/>
      <sheetName val="COA"/>
      <sheetName val="RINC FIN T4  _3_"/>
      <sheetName val="RINC FIN T4  _2_"/>
      <sheetName val="Bahan.BQ"/>
      <sheetName val="HK Effektif &amp; Rate Upah"/>
      <sheetName val="Harga Spare Part"/>
      <sheetName val="JSiar"/>
      <sheetName val="SCED"/>
      <sheetName val="DHS AC"/>
      <sheetName val="sort2"/>
      <sheetName val="공사수행방안"/>
      <sheetName val="A_Div_2"/>
      <sheetName val="A_Div7"/>
      <sheetName val="4SM00369_&amp;_4SM00370_"/>
      <sheetName val="A_Div_21"/>
      <sheetName val="A_Div71"/>
      <sheetName val="4SM00369_&amp;_4SM00370_1"/>
      <sheetName val="ahs_(doors-windows)2"/>
      <sheetName val="ACTUAL_CHECK2"/>
      <sheetName val="A_Div_22"/>
      <sheetName val="A_Div72"/>
      <sheetName val="Analisa_Hourly2"/>
      <sheetName val="Rek_Analisa2"/>
      <sheetName val="MING_I2"/>
      <sheetName val="Bangunan_Utama2"/>
      <sheetName val="R1__GREJA_KATHOLIK2"/>
      <sheetName val="bq_m&amp;e_r2"/>
      <sheetName val="KEBUT_BHN2"/>
      <sheetName val="Bill_2_1_Basement_41_2"/>
      <sheetName val="bahan_SNI2"/>
      <sheetName val="R_A_B_2"/>
      <sheetName val="Floor_finishes2"/>
      <sheetName val="An__Alat2"/>
      <sheetName val="A_Card2"/>
      <sheetName val="D_Kamar2"/>
      <sheetName val="4SM00369_&amp;_4SM00370_2"/>
      <sheetName val="prog_mgu"/>
      <sheetName val="HB STRUKTUR"/>
      <sheetName val="Tuk Koef"/>
      <sheetName val="LAB me"/>
      <sheetName val="UPAH."/>
      <sheetName val="FORM 3A"/>
      <sheetName val="Lisa_Teknis"/>
      <sheetName val="div 7 besi"/>
      <sheetName val="Analisa gd"/>
      <sheetName val="analisa_gedung"/>
      <sheetName val="TIE-INS"/>
      <sheetName val="data-2"/>
      <sheetName val="AnPipa &amp; Acc"/>
      <sheetName val="AnSipil"/>
      <sheetName val="Rekap Analisa1"/>
      <sheetName val="AnTes &amp; Cuci pipa"/>
      <sheetName val="6"/>
      <sheetName val="Nop_05"/>
      <sheetName val="Pek__Pondasi"/>
      <sheetName val="Pek__Dinding"/>
      <sheetName val="Pek__Kayu"/>
      <sheetName val="Pek__Beton"/>
      <sheetName val="Pek__Penutup_Atap"/>
      <sheetName val="Pek__Langit-langit"/>
      <sheetName val="Pek__Sanitasi"/>
      <sheetName val="Pek__Besi_&amp;_Alumunium"/>
      <sheetName val="Pek__Kunci_&amp;_Kaca"/>
      <sheetName val="Pek__Penutup_Lantai_&amp;_dinding"/>
      <sheetName val="Pek__Pengecatan"/>
      <sheetName val="ALAT-1"/>
      <sheetName val="PO2 ok"/>
      <sheetName val="PAD-F"/>
      <sheetName val="Daf.Harga"/>
      <sheetName val="DATA_MAT"/>
      <sheetName val="HARGA_DASAR_UPAH_DAN_BAHAN"/>
      <sheetName val="RAB_3"/>
      <sheetName val="Analisa_HS"/>
      <sheetName val="BD_Div-2_sd_7_6"/>
      <sheetName val="Soil_factor"/>
      <sheetName val="Assumption_&amp;_Dashboard_"/>
      <sheetName val="Lamp-2_(Analisa)"/>
      <sheetName val="DAFTAR_ISI"/>
      <sheetName val="rkpm_2003"/>
      <sheetName val="Daftar_Kuantitas_dan_Harga"/>
      <sheetName val="Peralatan_(2)"/>
      <sheetName val="FoB_"/>
      <sheetName val="subK_(2)"/>
      <sheetName val="Mk_Sub_Grade"/>
      <sheetName val="Up_&amp;_bhn"/>
      <sheetName val="Formulir_7_6"/>
      <sheetName val="Upah_"/>
      <sheetName val="CM_DIV7"/>
      <sheetName val="ALAT_BM"/>
      <sheetName val="LAP___(4)"/>
      <sheetName val="LAP___(11)"/>
      <sheetName val="Gal_Str_0-2m"/>
      <sheetName val="BL_Temp"/>
      <sheetName val="BL_Modif"/>
      <sheetName val="harga_bahan_k"/>
      <sheetName val="MASTER_BAHAN_ME"/>
      <sheetName val="Bill_2_4_"/>
      <sheetName val="Home"/>
      <sheetName val="div-2 (drainase)"/>
      <sheetName val="div-3"/>
      <sheetName val="div-5"/>
      <sheetName val="LKVL_CK_HT_GD1"/>
      <sheetName val="_¯________x005f_x005f_x005f_x005f_x00"/>
      <sheetName val="Income Statement"/>
      <sheetName val="Public Area"/>
      <sheetName val="ANALISA ALAT-1"/>
      <sheetName val="MATERIAL_ANALISA"/>
      <sheetName val="Form_4_&amp;_4-A"/>
      <sheetName val="Motor Sytem"/>
      <sheetName val="Daftar Customer"/>
      <sheetName val="sektor"/>
      <sheetName val="Rencana Pemberian Kredit"/>
      <sheetName val="Hsatbahan"/>
      <sheetName val="Bill-2"/>
      <sheetName val="plan&amp;section of foundation"/>
      <sheetName val="design criteria"/>
      <sheetName val="PRICE_LIST1"/>
      <sheetName val="Tata_Udara7"/>
      <sheetName val="DAF_3_18"/>
      <sheetName val="DAF_3_117"/>
      <sheetName val="ANALISA_PEK_UMUM7"/>
      <sheetName val="Anls_teknis7"/>
      <sheetName val="Investment_Valuation7"/>
      <sheetName val="Cabling_Data&amp;Power7"/>
      <sheetName val="UNIT_PRICE7"/>
      <sheetName val="Bill_5_Summary7"/>
      <sheetName val="Bill_4_Summary7"/>
      <sheetName val="bukan_PNS7"/>
      <sheetName val="Input_monthly_capex7"/>
      <sheetName val="an_tek_NP7"/>
      <sheetName val="bhn_FINAL7"/>
      <sheetName val="MARK_UP7"/>
      <sheetName val="daftar_harga_satuan5"/>
      <sheetName val="Urai__Resap_pengikat5"/>
      <sheetName val="D6_(2)7"/>
      <sheetName val="Analisa_RAP7"/>
      <sheetName val="Analisa_RAB7"/>
      <sheetName val="HRG_BAHAN_&amp;_UPAH_okk7"/>
      <sheetName val="Analis_Kusen_okk7"/>
      <sheetName val="A+Supl_7"/>
      <sheetName val="PLINT_3_1_G7"/>
      <sheetName val="Mk_Minor7"/>
      <sheetName val="NS_Lanjutan7"/>
      <sheetName val="STD_Lanjutan7"/>
      <sheetName val="ANALISA_ALAT_BERAT7"/>
      <sheetName val="5_Anhas7"/>
      <sheetName val="Master_Edit7"/>
      <sheetName val="Blk-Mnl_lt_3-lt_atap7"/>
      <sheetName val="BQ__AC7"/>
      <sheetName val="rincian_per_proyek7"/>
      <sheetName val="Harga_Satuan5"/>
      <sheetName val="DAFT_HARG_SAT_PEK_7"/>
      <sheetName val="DAFT_ALAT,UPAH_&amp;_MAT7"/>
      <sheetName val="Hua_Yang_Quarterly5"/>
      <sheetName val="An_25"/>
      <sheetName val="Analis_Tambahan5"/>
      <sheetName val="pelita_lapen5"/>
      <sheetName val="On_Time5"/>
      <sheetName val="List_Material5"/>
      <sheetName val="rek_ME7"/>
      <sheetName val="RBP-_27"/>
      <sheetName val="OP__ALAT7"/>
      <sheetName val="OP__PERJAM7"/>
      <sheetName val="B__PERSONIL7"/>
      <sheetName val="KAN__LOKAL7"/>
      <sheetName val="H_Satuan_Dasar5"/>
      <sheetName val="Perm__Test5"/>
      <sheetName val="HARGA_MATERIAL7"/>
      <sheetName val="F_ALARM7"/>
      <sheetName val="Analisa_Harga7"/>
      <sheetName val="Agregat_Halus_&amp;_Kasar6"/>
      <sheetName val="analisa_Str5"/>
      <sheetName val="610_07A5"/>
      <sheetName val="BQ_jln5"/>
      <sheetName val="BQ_jem5"/>
      <sheetName val="HS-Divisi_35"/>
      <sheetName val="a_25"/>
      <sheetName val="Daftar_Upah5"/>
      <sheetName val="analisa_(2)5"/>
      <sheetName val="An_str5"/>
      <sheetName val="01_FA5"/>
      <sheetName val="Appendix_2(SatDas)5"/>
      <sheetName val="Rekap_Direct_Cost7"/>
      <sheetName val="Analisa_-Baku7"/>
      <sheetName val="List_of_Eqp7"/>
      <sheetName val="Anl_2s_d4e7"/>
      <sheetName val="3_1_2a7"/>
      <sheetName val="3_1_1a7"/>
      <sheetName val="Urai___Guide_Post7"/>
      <sheetName val="Urai_Galian_Tanah7"/>
      <sheetName val="Man_Power7"/>
      <sheetName val="Lead_Schedule7"/>
      <sheetName val="Tata_Udara8"/>
      <sheetName val="DAF_3_19"/>
      <sheetName val="DAF_3_118"/>
      <sheetName val="ANALISA_PEK_UMUM8"/>
      <sheetName val="Anls_teknis8"/>
      <sheetName val="Investment_Valuation8"/>
      <sheetName val="Cabling_Data&amp;Power8"/>
      <sheetName val="rekap_mekanikal8"/>
      <sheetName val="UNIT_PRICE8"/>
      <sheetName val="Bill_5_Summary8"/>
      <sheetName val="Bill_4_Summary8"/>
      <sheetName val="bukan_PNS8"/>
      <sheetName val="Input_monthly_capex8"/>
      <sheetName val="an_tek_NP8"/>
      <sheetName val="bhn_FINAL8"/>
      <sheetName val="Prod_15-58"/>
      <sheetName val="MARK_UP8"/>
      <sheetName val="daftar_harga_satuan6"/>
      <sheetName val="Urai__Resap_pengikat6"/>
      <sheetName val="D6_(2)8"/>
      <sheetName val="Analisa_RAP8"/>
      <sheetName val="Analisa_RAB8"/>
      <sheetName val="HRG_BAHAN_&amp;_UPAH_okk8"/>
      <sheetName val="Analis_Kusen_okk8"/>
      <sheetName val="A+Supl_8"/>
      <sheetName val="PLINT_3_1_G8"/>
      <sheetName val="Mk_Minor8"/>
      <sheetName val="NS_Lanjutan8"/>
      <sheetName val="STD_Lanjutan8"/>
      <sheetName val="ANALISA_ALAT_BERAT8"/>
      <sheetName val="5_Anhas8"/>
      <sheetName val="Master_Edit8"/>
      <sheetName val="Blk-Mnl_lt_3-lt_atap8"/>
      <sheetName val="BQ__AC8"/>
      <sheetName val="rincian_per_proyek8"/>
      <sheetName val="Harga_Satuan6"/>
      <sheetName val="DAFT_HARG_SAT_PEK_8"/>
      <sheetName val="DAFT_ALAT,UPAH_&amp;_MAT8"/>
      <sheetName val="Hua_Yang_Quarterly6"/>
      <sheetName val="An_26"/>
      <sheetName val="Analis_Tambahan6"/>
      <sheetName val="pelita_lapen6"/>
      <sheetName val="On_Time6"/>
      <sheetName val="List_Material6"/>
      <sheetName val="rek_ME8"/>
      <sheetName val="RBP-_28"/>
      <sheetName val="OP__ALAT8"/>
      <sheetName val="OP__PERJAM8"/>
      <sheetName val="B__PERSONIL8"/>
      <sheetName val="KAN__LOKAL8"/>
      <sheetName val="H_Satuan_Dasar6"/>
      <sheetName val="Perm__Test6"/>
      <sheetName val="Hrg_Sat6"/>
      <sheetName val="HARGA_MATERIAL8"/>
      <sheetName val="F_ALARM8"/>
      <sheetName val="Analisa_Harga8"/>
      <sheetName val="Agregat_Halus_&amp;_Kasar7"/>
      <sheetName val="analisa_Str6"/>
      <sheetName val="610_07A6"/>
      <sheetName val="BQ_jln6"/>
      <sheetName val="BQ_jem6"/>
      <sheetName val="HS-Divisi_36"/>
      <sheetName val="a_26"/>
      <sheetName val="Daftar_Upah6"/>
      <sheetName val="analisa_(2)6"/>
      <sheetName val="An_str6"/>
      <sheetName val="01_FA6"/>
      <sheetName val="Appendix_2(SatDas)6"/>
      <sheetName val="Rekap_Direct_Cost8"/>
      <sheetName val="Analisa_-Baku8"/>
      <sheetName val="List_of_Eqp8"/>
      <sheetName val="Anl_2s_d4e8"/>
      <sheetName val="3_1_2a8"/>
      <sheetName val="3_1_1a8"/>
      <sheetName val="Urai___Guide_Post8"/>
      <sheetName val="Urai_Galian_Tanah8"/>
      <sheetName val="Man_Power8"/>
      <sheetName val="Lead_Schedule8"/>
      <sheetName val="analisa_Str4"/>
      <sheetName val="610_07A4"/>
      <sheetName val="a_24"/>
      <sheetName val="Tata_Udara12"/>
      <sheetName val="DAF_3_122"/>
      <sheetName val="DAF_3_1112"/>
      <sheetName val="ANALISA_PEK_UMUM12"/>
      <sheetName val="Anls_teknis12"/>
      <sheetName val="Investment_Valuation12"/>
      <sheetName val="Cabling_Data&amp;Power12"/>
      <sheetName val="rekap_mekanikal12"/>
      <sheetName val="UNIT_PRICE12"/>
      <sheetName val="Bill_5_Summary12"/>
      <sheetName val="Bill_4_Summary12"/>
      <sheetName val="bukan_PNS12"/>
      <sheetName val="Input_monthly_capex12"/>
      <sheetName val="an_tek_NP12"/>
      <sheetName val="bhn_FINAL12"/>
      <sheetName val="Prod_15-512"/>
      <sheetName val="MARK_UP12"/>
      <sheetName val="daftar_harga_satuan10"/>
      <sheetName val="Urai__Resap_pengikat10"/>
      <sheetName val="D6_(2)12"/>
      <sheetName val="Analisa_RAP12"/>
      <sheetName val="Analisa_RAB12"/>
      <sheetName val="HRG_BAHAN_&amp;_UPAH_okk12"/>
      <sheetName val="Analis_Kusen_okk12"/>
      <sheetName val="A+Supl_12"/>
      <sheetName val="PLINT_3_1_G12"/>
      <sheetName val="Mk_Minor12"/>
      <sheetName val="NS_Lanjutan12"/>
      <sheetName val="STD_Lanjutan12"/>
      <sheetName val="ANALISA_ALAT_BERAT12"/>
      <sheetName val="5_Anhas12"/>
      <sheetName val="Master_Edit12"/>
      <sheetName val="Blk-Mnl_lt_3-lt_atap12"/>
      <sheetName val="BQ__AC12"/>
      <sheetName val="rincian_per_proyek12"/>
      <sheetName val="Harga_Satuan10"/>
      <sheetName val="DAFT_HARG_SAT_PEK_12"/>
      <sheetName val="DAFT_ALAT,UPAH_&amp;_MAT12"/>
      <sheetName val="Hua_Yang_Quarterly10"/>
      <sheetName val="An_210"/>
      <sheetName val="Analis_Tambahan10"/>
      <sheetName val="pelita_lapen10"/>
      <sheetName val="On_Time10"/>
      <sheetName val="List_Material10"/>
      <sheetName val="rek_ME12"/>
      <sheetName val="RBP-_212"/>
      <sheetName val="OP__ALAT12"/>
      <sheetName val="OP__PERJAM12"/>
      <sheetName val="B__PERSONIL12"/>
      <sheetName val="KAN__LOKAL12"/>
      <sheetName val="H_Satuan_Dasar10"/>
      <sheetName val="Perm__Test10"/>
      <sheetName val="Hrg_Sat10"/>
      <sheetName val="HARGA_MATERIAL12"/>
      <sheetName val="F_ALARM12"/>
      <sheetName val="Analisa_Harga12"/>
      <sheetName val="Agregat_Halus_&amp;_Kasar11"/>
      <sheetName val="analisa_Str10"/>
      <sheetName val="610_07A10"/>
      <sheetName val="BQ_jln10"/>
      <sheetName val="BQ_jem10"/>
      <sheetName val="HS-Divisi_310"/>
      <sheetName val="a_210"/>
      <sheetName val="Daftar_Upah10"/>
      <sheetName val="analisa_(2)10"/>
      <sheetName val="An_str10"/>
      <sheetName val="01_FA10"/>
      <sheetName val="Appendix_2(SatDas)10"/>
      <sheetName val="Rekap_Direct_Cost12"/>
      <sheetName val="Analisa_-Baku12"/>
      <sheetName val="List_of_Eqp12"/>
      <sheetName val="Anl_2s_d4e12"/>
      <sheetName val="3_1_2a12"/>
      <sheetName val="3_1_1a12"/>
      <sheetName val="Urai___Guide_Post12"/>
      <sheetName val="Urai_Galian_Tanah12"/>
      <sheetName val="Man_Power12"/>
      <sheetName val="Lead_Schedule12"/>
      <sheetName val="Tata_Udara9"/>
      <sheetName val="DAF_3_110"/>
      <sheetName val="DAF_3_119"/>
      <sheetName val="ANALISA_PEK_UMUM9"/>
      <sheetName val="Anls_teknis9"/>
      <sheetName val="Investment_Valuation9"/>
      <sheetName val="Cabling_Data&amp;Power9"/>
      <sheetName val="rekap_mekanikal9"/>
      <sheetName val="UNIT_PRICE9"/>
      <sheetName val="Bill_5_Summary9"/>
      <sheetName val="Bill_4_Summary9"/>
      <sheetName val="bukan_PNS9"/>
      <sheetName val="Input_monthly_capex9"/>
      <sheetName val="an_tek_NP9"/>
      <sheetName val="bhn_FINAL9"/>
      <sheetName val="Prod_15-59"/>
      <sheetName val="MARK_UP9"/>
      <sheetName val="daftar_harga_satuan7"/>
      <sheetName val="Urai__Resap_pengikat7"/>
      <sheetName val="D6_(2)9"/>
      <sheetName val="Analisa_RAP9"/>
      <sheetName val="Analisa_RAB9"/>
      <sheetName val="HRG_BAHAN_&amp;_UPAH_okk9"/>
      <sheetName val="Analis_Kusen_okk9"/>
      <sheetName val="A+Supl_9"/>
      <sheetName val="PLINT_3_1_G9"/>
      <sheetName val="Mk_Minor9"/>
      <sheetName val="NS_Lanjutan9"/>
      <sheetName val="STD_Lanjutan9"/>
      <sheetName val="ANALISA_ALAT_BERAT9"/>
      <sheetName val="5_Anhas9"/>
      <sheetName val="Master_Edit9"/>
      <sheetName val="Blk-Mnl_lt_3-lt_atap9"/>
      <sheetName val="BQ__AC9"/>
      <sheetName val="rincian_per_proyek9"/>
      <sheetName val="Harga_Satuan7"/>
      <sheetName val="DAFT_HARG_SAT_PEK_9"/>
      <sheetName val="DAFT_ALAT,UPAH_&amp;_MAT9"/>
      <sheetName val="Hua_Yang_Quarterly7"/>
      <sheetName val="An_27"/>
      <sheetName val="Analis_Tambahan7"/>
      <sheetName val="pelita_lapen7"/>
      <sheetName val="On_Time7"/>
      <sheetName val="List_Material7"/>
      <sheetName val="rek_ME9"/>
      <sheetName val="RBP-_29"/>
      <sheetName val="OP__ALAT9"/>
      <sheetName val="OP__PERJAM9"/>
      <sheetName val="B__PERSONIL9"/>
      <sheetName val="KAN__LOKAL9"/>
      <sheetName val="H_Satuan_Dasar7"/>
      <sheetName val="Perm__Test7"/>
      <sheetName val="Hrg_Sat7"/>
      <sheetName val="HARGA_MATERIAL9"/>
      <sheetName val="PRICE_LIST2"/>
      <sheetName val="F_ALARM9"/>
      <sheetName val="Analisa_Harga9"/>
      <sheetName val="Agregat_Halus_&amp;_Kasar8"/>
      <sheetName val="analisa_Str7"/>
      <sheetName val="610_07A7"/>
      <sheetName val="BQ_jln7"/>
      <sheetName val="BQ_jem7"/>
      <sheetName val="HS-Divisi_37"/>
      <sheetName val="a_27"/>
      <sheetName val="Daftar_Upah7"/>
      <sheetName val="analisa_(2)7"/>
      <sheetName val="An_str7"/>
      <sheetName val="01_FA7"/>
      <sheetName val="Appendix_2(SatDas)7"/>
      <sheetName val="Rekap_Direct_Cost9"/>
      <sheetName val="Analisa_-Baku9"/>
      <sheetName val="List_of_Eqp9"/>
      <sheetName val="Anl_2s_d4e9"/>
      <sheetName val="3_1_2a9"/>
      <sheetName val="3_1_1a9"/>
      <sheetName val="Urai___Guide_Post9"/>
      <sheetName val="Urai_Galian_Tanah9"/>
      <sheetName val="Man_Power9"/>
      <sheetName val="Lead_Schedule9"/>
      <sheetName val="DIV_74"/>
      <sheetName val="Har_Sat4"/>
      <sheetName val="Tata_Udara10"/>
      <sheetName val="DAF_3_120"/>
      <sheetName val="DAF_3_1110"/>
      <sheetName val="ANALISA_PEK_UMUM10"/>
      <sheetName val="Anls_teknis10"/>
      <sheetName val="Investment_Valuation10"/>
      <sheetName val="Cabling_Data&amp;Power10"/>
      <sheetName val="rekap_mekanikal10"/>
      <sheetName val="UNIT_PRICE10"/>
      <sheetName val="Bill_5_Summary10"/>
      <sheetName val="Bill_4_Summary10"/>
      <sheetName val="bukan_PNS10"/>
      <sheetName val="Input_monthly_capex10"/>
      <sheetName val="an_tek_NP10"/>
      <sheetName val="bhn_FINAL10"/>
      <sheetName val="Prod_15-510"/>
      <sheetName val="MARK_UP10"/>
      <sheetName val="daftar_harga_satuan8"/>
      <sheetName val="Urai__Resap_pengikat8"/>
      <sheetName val="D6_(2)10"/>
      <sheetName val="Analisa_RAP10"/>
      <sheetName val="Analisa_RAB10"/>
      <sheetName val="HRG_BAHAN_&amp;_UPAH_okk10"/>
      <sheetName val="Analis_Kusen_okk10"/>
      <sheetName val="A+Supl_10"/>
      <sheetName val="PLINT_3_1_G10"/>
      <sheetName val="Mk_Minor10"/>
      <sheetName val="NS_Lanjutan10"/>
      <sheetName val="STD_Lanjutan10"/>
      <sheetName val="ANALISA_ALAT_BERAT10"/>
      <sheetName val="5_Anhas10"/>
      <sheetName val="Master_Edit10"/>
      <sheetName val="Blk-Mnl_lt_3-lt_atap10"/>
      <sheetName val="BQ__AC10"/>
      <sheetName val="rincian_per_proyek10"/>
      <sheetName val="Harga_Satuan8"/>
      <sheetName val="DAFT_HARG_SAT_PEK_10"/>
      <sheetName val="DAFT_ALAT,UPAH_&amp;_MAT10"/>
      <sheetName val="Hua_Yang_Quarterly8"/>
      <sheetName val="An_28"/>
      <sheetName val="Analis_Tambahan8"/>
      <sheetName val="pelita_lapen8"/>
      <sheetName val="On_Time8"/>
      <sheetName val="List_Material8"/>
      <sheetName val="rek_ME10"/>
      <sheetName val="RBP-_210"/>
      <sheetName val="OP__ALAT10"/>
      <sheetName val="OP__PERJAM10"/>
      <sheetName val="B__PERSONIL10"/>
      <sheetName val="KAN__LOKAL10"/>
      <sheetName val="H_Satuan_Dasar8"/>
      <sheetName val="Perm__Test8"/>
      <sheetName val="Hrg_Sat8"/>
      <sheetName val="HARGA_MATERIAL10"/>
      <sheetName val="F_ALARM10"/>
      <sheetName val="Analisa_Harga10"/>
      <sheetName val="Agregat_Halus_&amp;_Kasar9"/>
      <sheetName val="analisa_Str8"/>
      <sheetName val="610_07A8"/>
      <sheetName val="BQ_jln8"/>
      <sheetName val="BQ_jem8"/>
      <sheetName val="HS-Divisi_38"/>
      <sheetName val="a_28"/>
      <sheetName val="Daftar_Upah8"/>
      <sheetName val="analisa_(2)8"/>
      <sheetName val="An_str8"/>
      <sheetName val="01_FA8"/>
      <sheetName val="Appendix_2(SatDas)8"/>
      <sheetName val="Rekap_Direct_Cost10"/>
      <sheetName val="Analisa_-Baku10"/>
      <sheetName val="List_of_Eqp10"/>
      <sheetName val="Anl_2s_d4e10"/>
      <sheetName val="3_1_2a10"/>
      <sheetName val="3_1_1a10"/>
      <sheetName val="Urai___Guide_Post10"/>
      <sheetName val="Urai_Galian_Tanah10"/>
      <sheetName val="Man_Power10"/>
      <sheetName val="Lead_Schedule10"/>
      <sheetName val="Tata_Udara11"/>
      <sheetName val="DAF_3_121"/>
      <sheetName val="DAF_3_1111"/>
      <sheetName val="ANALISA_PEK_UMUM11"/>
      <sheetName val="Anls_teknis11"/>
      <sheetName val="Investment_Valuation11"/>
      <sheetName val="Cabling_Data&amp;Power11"/>
      <sheetName val="rekap_mekanikal11"/>
      <sheetName val="UNIT_PRICE11"/>
      <sheetName val="Bill_5_Summary11"/>
      <sheetName val="Bill_4_Summary11"/>
      <sheetName val="bukan_PNS11"/>
      <sheetName val="Input_monthly_capex11"/>
      <sheetName val="an_tek_NP11"/>
      <sheetName val="bhn_FINAL11"/>
      <sheetName val="Prod_15-511"/>
      <sheetName val="MARK_UP11"/>
      <sheetName val="daftar_harga_satuan9"/>
      <sheetName val="Urai__Resap_pengikat9"/>
      <sheetName val="D6_(2)11"/>
      <sheetName val="Analisa_RAP11"/>
      <sheetName val="Analisa_RAB11"/>
      <sheetName val="HRG_BAHAN_&amp;_UPAH_okk11"/>
      <sheetName val="Analis_Kusen_okk11"/>
      <sheetName val="A+Supl_11"/>
      <sheetName val="PLINT_3_1_G11"/>
      <sheetName val="Mk_Minor11"/>
      <sheetName val="NS_Lanjutan11"/>
      <sheetName val="STD_Lanjutan11"/>
      <sheetName val="ANALISA_ALAT_BERAT11"/>
      <sheetName val="5_Anhas11"/>
      <sheetName val="Master_Edit11"/>
      <sheetName val="Blk-Mnl_lt_3-lt_atap11"/>
      <sheetName val="BQ__AC11"/>
      <sheetName val="rincian_per_proyek11"/>
      <sheetName val="Harga_Satuan9"/>
      <sheetName val="DAFT_HARG_SAT_PEK_11"/>
      <sheetName val="DAFT_ALAT,UPAH_&amp;_MAT11"/>
      <sheetName val="Hua_Yang_Quarterly9"/>
      <sheetName val="An_29"/>
      <sheetName val="Analis_Tambahan9"/>
      <sheetName val="pelita_lapen9"/>
      <sheetName val="On_Time9"/>
      <sheetName val="List_Material9"/>
      <sheetName val="rek_ME11"/>
      <sheetName val="RBP-_211"/>
      <sheetName val="OP__ALAT11"/>
      <sheetName val="OP__PERJAM11"/>
      <sheetName val="B__PERSONIL11"/>
      <sheetName val="KAN__LOKAL11"/>
      <sheetName val="H_Satuan_Dasar9"/>
      <sheetName val="Perm__Test9"/>
      <sheetName val="Hrg_Sat9"/>
      <sheetName val="HARGA_MATERIAL11"/>
      <sheetName val="F_ALARM11"/>
      <sheetName val="Analisa_Harga11"/>
      <sheetName val="Agregat_Halus_&amp;_Kasar10"/>
      <sheetName val="analisa_Str9"/>
      <sheetName val="610_07A9"/>
      <sheetName val="BQ_jln9"/>
      <sheetName val="BQ_jem9"/>
      <sheetName val="HS-Divisi_39"/>
      <sheetName val="a_29"/>
      <sheetName val="Daftar_Upah9"/>
      <sheetName val="analisa_(2)9"/>
      <sheetName val="An_str9"/>
      <sheetName val="01_FA9"/>
      <sheetName val="Appendix_2(SatDas)9"/>
      <sheetName val="Rekap_Direct_Cost11"/>
      <sheetName val="Analisa_-Baku11"/>
      <sheetName val="List_of_Eqp11"/>
      <sheetName val="Anl_2s_d4e11"/>
      <sheetName val="3_1_2a11"/>
      <sheetName val="3_1_1a11"/>
      <sheetName val="Urai___Guide_Post11"/>
      <sheetName val="Urai_Galian_Tanah11"/>
      <sheetName val="Man_Power11"/>
      <sheetName val="Lead_Schedule11"/>
      <sheetName val="CC"/>
      <sheetName val="Tata_Udara13"/>
      <sheetName val="DAF_3_123"/>
      <sheetName val="DAF_3_1113"/>
      <sheetName val="ANALISA_PEK_UMUM13"/>
      <sheetName val="Anls_teknis13"/>
      <sheetName val="Investment_Valuation13"/>
      <sheetName val="Cabling_Data&amp;Power13"/>
      <sheetName val="rekap_mekanikal13"/>
      <sheetName val="UNIT_PRICE13"/>
      <sheetName val="Bill_5_Summary13"/>
      <sheetName val="Bill_4_Summary13"/>
      <sheetName val="bukan_PNS13"/>
      <sheetName val="Input_monthly_capex13"/>
      <sheetName val="an_tek_NP13"/>
      <sheetName val="bhn_FINAL13"/>
      <sheetName val="Prod_15-513"/>
      <sheetName val="MARK_UP13"/>
      <sheetName val="daftar_harga_satuan11"/>
      <sheetName val="Urai__Resap_pengikat11"/>
      <sheetName val="D6_(2)13"/>
      <sheetName val="Analisa_RAP13"/>
      <sheetName val="Analisa_RAB13"/>
      <sheetName val="HRG_BAHAN_&amp;_UPAH_okk13"/>
      <sheetName val="Analis_Kusen_okk13"/>
      <sheetName val="A+Supl_13"/>
      <sheetName val="PLINT_3_1_G13"/>
      <sheetName val="Mk_Minor13"/>
      <sheetName val="NS_Lanjutan13"/>
      <sheetName val="STD_Lanjutan13"/>
      <sheetName val="ANALISA_ALAT_BERAT13"/>
      <sheetName val="5_Anhas13"/>
      <sheetName val="Master_Edit13"/>
      <sheetName val="Blk-Mnl_lt_3-lt_atap13"/>
      <sheetName val="BQ__AC13"/>
      <sheetName val="rincian_per_proyek13"/>
      <sheetName val="Harga_Satuan11"/>
      <sheetName val="DAFT_HARG_SAT_PEK_13"/>
      <sheetName val="DAFT_ALAT,UPAH_&amp;_MAT13"/>
      <sheetName val="Hua_Yang_Quarterly11"/>
      <sheetName val="An_211"/>
      <sheetName val="Analis_Tambahan11"/>
      <sheetName val="pelita_lapen11"/>
      <sheetName val="On_Time11"/>
      <sheetName val="List_Material11"/>
      <sheetName val="rek_ME13"/>
      <sheetName val="RBP-_213"/>
      <sheetName val="OP__ALAT13"/>
      <sheetName val="OP__PERJAM13"/>
      <sheetName val="B__PERSONIL13"/>
      <sheetName val="KAN__LOKAL13"/>
      <sheetName val="H_Satuan_Dasar11"/>
      <sheetName val="Perm__Test11"/>
      <sheetName val="Hrg_Sat11"/>
      <sheetName val="HARGA_MATERIAL13"/>
      <sheetName val="PRICE_LIST3"/>
      <sheetName val="F_ALARM13"/>
      <sheetName val="Analisa_Harga13"/>
      <sheetName val="Agregat_Halus_&amp;_Kasar12"/>
      <sheetName val="analisa_Str11"/>
      <sheetName val="610_07A11"/>
      <sheetName val="BQ_jln11"/>
      <sheetName val="BQ_jem11"/>
      <sheetName val="HS-Divisi_311"/>
      <sheetName val="a_211"/>
      <sheetName val="Daftar_Upah11"/>
      <sheetName val="analisa_(2)11"/>
      <sheetName val="An_str11"/>
      <sheetName val="01_FA11"/>
      <sheetName val="Appendix_2(SatDas)11"/>
      <sheetName val="Rekap_Direct_Cost13"/>
      <sheetName val="Analisa_-Baku13"/>
      <sheetName val="List_of_Eqp13"/>
      <sheetName val="Anl_2s_d4e13"/>
      <sheetName val="3_1_2a13"/>
      <sheetName val="3_1_1a13"/>
      <sheetName val="Urai___Guide_Post13"/>
      <sheetName val="Urai_Galian_Tanah13"/>
      <sheetName val="Man_Power13"/>
      <sheetName val="Lead_Schedule13"/>
      <sheetName val="DIV_75"/>
      <sheetName val="Har_Sat5"/>
      <sheetName val="Master_1_05"/>
      <sheetName val="Hrg_Sat12"/>
      <sheetName val="SOPMA DD"/>
      <sheetName val="Product Belt scale"/>
      <sheetName val="6a Rekap"/>
      <sheetName val="BOQ_Aula"/>
      <sheetName val="SGC-Rate"/>
      <sheetName val="BQMPALOC"/>
      <sheetName val="D-1"/>
      <sheetName val="Analisa Harsat"/>
      <sheetName val="Steel Est"/>
      <sheetName val="HU&amp;B"/>
      <sheetName val="Sheet"/>
      <sheetName val="AnlsaTamb.Psg Pipa"/>
      <sheetName val="Rupiah"/>
      <sheetName val="Tanggapan"/>
      <sheetName val="ELKP"/>
      <sheetName val="CAPEX"/>
      <sheetName val="DAFTAR HARGA SAT"/>
      <sheetName val="upah-baru"/>
      <sheetName val="Beton&amp;pembesian"/>
      <sheetName val="Rek Anal."/>
      <sheetName val="Tanah&amp;Bongkaran"/>
      <sheetName val="Pek.pipa"/>
      <sheetName val="Pasangan&amp;plesteran"/>
      <sheetName val="resume Prod 15-7"/>
      <sheetName val="alat Prod 15-9"/>
      <sheetName val="BANK Prod 15-13"/>
      <sheetName val="BAU Prod 15-11"/>
      <sheetName val="SAR Prod 15-12"/>
      <sheetName val="pers Prod 15-10"/>
      <sheetName val="Prod 02"/>
      <sheetName val="Prod 01-1"/>
      <sheetName val="Prod 01-2"/>
      <sheetName val="D.2.1"/>
      <sheetName val="Stock Material"/>
      <sheetName val="KPB-Bahan"/>
      <sheetName val="rek 1 Prod 15-5"/>
      <sheetName val="anal Prod 15-8"/>
      <sheetName val="Prod 03-1"/>
      <sheetName val="KPB_Bank"/>
      <sheetName val="KPB-BUA"/>
      <sheetName val="KPB-PP"/>
      <sheetName val="WIP"/>
      <sheetName val="loaddat"/>
      <sheetName val="WEEKLY"/>
      <sheetName val="Cash Flows"/>
      <sheetName val="Reference Lists"/>
      <sheetName val="Annual Baseline"/>
      <sheetName val="Expansion"/>
      <sheetName val="Facility Migration Table"/>
      <sheetName val="GL1 Construction CF"/>
      <sheetName val="Lease Migration Table"/>
      <sheetName val="Overrides"/>
      <sheetName val="Quarterly Baseline"/>
      <sheetName val="Up to GL1"/>
      <sheetName val="산근"/>
      <sheetName val="MOTOR"/>
      <sheetName val="?0?1_x0"/>
      <sheetName val="?¯__?_x"/>
      <sheetName val="?¯?????"/>
      <sheetName val="?0_x005"/>
      <sheetName val="BëN PENƐ?JANG"/>
      <sheetName val="Unit-P"/>
      <sheetName val="URUTAN BUKA"/>
      <sheetName val="Dftr Isi"/>
      <sheetName val="HASAT DASAR"/>
      <sheetName val="MATERIAL_ANALISA1"/>
      <sheetName val="Form_4_&amp;_4-A1"/>
      <sheetName val="material_"/>
      <sheetName val="B_Land_Development"/>
      <sheetName val="C-1_FACTORY"/>
      <sheetName val="C-2_NON-HEAT_PROC_"/>
      <sheetName val="C-3_HEAT_PROC_"/>
      <sheetName val="C-4_GUARDHOUSE"/>
      <sheetName val="C-5_RWT"/>
      <sheetName val="C-6_WWT"/>
      <sheetName val="C-7_EXTERNAL_"/>
      <sheetName val="7_1_PUMP_ROOM(Breakdown)"/>
      <sheetName val="7_2_GARBAGE_ROOM(Breakdown)"/>
      <sheetName val="SUM_BUDGET"/>
      <sheetName val="Budget_sheet"/>
      <sheetName val="_BoQ_Green_Field_option_1"/>
      <sheetName val="Input_Harga_Produk_Upah_Pekerja"/>
      <sheetName val="REKAP_STRUKTUR"/>
      <sheetName val="vol"/>
      <sheetName val="RAB2"/>
      <sheetName val="F1c_DATA_ADM64"/>
      <sheetName val="Galian_14"/>
      <sheetName val="LAL_-_PASAR_PAGI_4"/>
      <sheetName val="Analisa_HSP4"/>
      <sheetName val="Rekap_Addendum4"/>
      <sheetName val="1_GasAcct4"/>
      <sheetName val="Harga_Sat_Dasar4"/>
      <sheetName val="BLM_TERBAYAR3"/>
      <sheetName val="DIV_93"/>
      <sheetName val="KEBUT_BHN3"/>
      <sheetName val="Bill_2_1_Basement_41_3"/>
      <sheetName val="bahan_SNI3"/>
      <sheetName val="mc_adam3"/>
      <sheetName val="ps_batu&amp;brjg3"/>
      <sheetName val="Rekap_Biaya3"/>
      <sheetName val="ANAL_BOW3"/>
      <sheetName val="Daf_Biaya_sewa_alat3"/>
      <sheetName val="DI_Gadung-13"/>
      <sheetName val="SAT_UPAH3"/>
      <sheetName val="Daftar_Upah,Bhn,&amp;_alat3"/>
      <sheetName val="analisa_13"/>
      <sheetName val="HARGA_DASAR3"/>
      <sheetName val="UBA_RAB3"/>
      <sheetName val="H_Sat__Pekerjaan3"/>
      <sheetName val="H__Bahan3"/>
      <sheetName val="Analisa_H_Sat_3"/>
      <sheetName val="DON_GIA3"/>
      <sheetName val="CHITIET_VL_NC3"/>
      <sheetName val="TONGKE3p_3"/>
      <sheetName val="PK-PPK_Elektrikal3"/>
      <sheetName val="KJ_20023"/>
      <sheetName val="Calculation_Sheet3"/>
      <sheetName val="ANALISA_SM3"/>
      <sheetName val="REF_HARGA_DASAR_20163"/>
      <sheetName val="Stay_Cable-13"/>
      <sheetName val="RAB_FULL3"/>
      <sheetName val="anal_rinci3"/>
      <sheetName val="5_1-5_4(1)-5_4(2)3"/>
      <sheetName val="Rekap_13"/>
      <sheetName val="D_HARGA3"/>
      <sheetName val="7_PEK-STRUKTUR3"/>
      <sheetName val="BoQ_Total_lama3"/>
      <sheetName val="Harga_Baru3"/>
      <sheetName val="PEK_ASPAL3"/>
      <sheetName val="Hrg_Readymix3"/>
      <sheetName val="HARGA_ALAT3"/>
      <sheetName val="Currency_Rate3"/>
      <sheetName val="Conn__Lib3"/>
      <sheetName val="R1__GREJA_KATHOLIK3"/>
      <sheetName val="Metod_TWR3"/>
      <sheetName val="DIV_63"/>
      <sheetName val="HARGA_PEK3"/>
      <sheetName val="Rekap_RAP_real_(2)3"/>
      <sheetName val="3_Koef_Alat3"/>
      <sheetName val="GRAND_REKAP3"/>
      <sheetName val="Harga_S_Dasar3"/>
      <sheetName val="DAFTAR_HARGA_BAHAN_3"/>
      <sheetName val="bq_m&amp;e_r3"/>
      <sheetName val="R_A_B_3"/>
      <sheetName val="Floor_finishes3"/>
      <sheetName val="T__Cs_Log_P_III3"/>
      <sheetName val="Exch_rate3"/>
      <sheetName val="perkerasan_rigid3"/>
      <sheetName val="Analisa_Hourly3"/>
      <sheetName val="Rek_Analisa3"/>
      <sheetName val="Gal_Sal3"/>
      <sheetName val="gal_biasa3"/>
      <sheetName val="sheet_23"/>
      <sheetName val="RAB_ME3"/>
      <sheetName val="Summary_Sheets3"/>
      <sheetName val="anal-drainase,tanah&amp;ps_batu3"/>
      <sheetName val="REKAP_Prbndingn3"/>
      <sheetName val="BOQ_INTERN3"/>
      <sheetName val="BOQ_INTERN2"/>
      <sheetName val="S_Curve4"/>
      <sheetName val="Rekap_S_Curve_(4)4"/>
      <sheetName val="Rekap_S_Curve_(3)4"/>
      <sheetName val="struktur_tdk_dipakai5"/>
      <sheetName val="AC_unit5"/>
      <sheetName val="EL_acc5"/>
      <sheetName val="EL_lamp5"/>
      <sheetName val="EL_outlet5"/>
      <sheetName val="Chiller_acc5"/>
      <sheetName val="Pipa_PL5"/>
      <sheetName val="PK_acc5"/>
      <sheetName val="PL_acc5"/>
      <sheetName val="PK_valve5"/>
      <sheetName val="PL_valve5"/>
      <sheetName val="AC_valve5"/>
      <sheetName val="PK_pipe5"/>
      <sheetName val="EL_kabel5"/>
      <sheetName val="AC_power5"/>
      <sheetName val="EL_tray5"/>
      <sheetName val="PL_power5"/>
      <sheetName val="PL_unit5"/>
      <sheetName val="PK_unit5"/>
      <sheetName val="EL_arde5"/>
      <sheetName val="Bill_rekap5"/>
      <sheetName val="Bill_of_Qty5"/>
      <sheetName val="an__major4"/>
      <sheetName val="Upah_Bahan4"/>
      <sheetName val="div_24"/>
      <sheetName val="div_3_Tanah4"/>
      <sheetName val="bahan_upah4"/>
      <sheetName val="GRAND_REKAPITULASI4"/>
      <sheetName val="RAB_G_ADM__PUSAT_(1)4"/>
      <sheetName val="RAB_R__GENSET_&amp;_PANEL_(10)_4"/>
      <sheetName val="RAB_R__DNS__PENGLL_T_54_(11_A_4"/>
      <sheetName val="RAB_R__DNS__PENGLL_T_54_(11_B_4"/>
      <sheetName val="RAB_R__DNS__PENGLL_T_54_(11_C_4"/>
      <sheetName val="RAB_R__DNS__PENGLL_T_70_(12_A_4"/>
      <sheetName val="RAB_R__DNS__PENGLL_T_70_(12_B_4"/>
      <sheetName val="RAB_R__DNS__PENGLL_T_70_(12_C_4"/>
      <sheetName val="RAB_SPORT_CLUB_(14)4"/>
      <sheetName val="RAB_MASJID_&amp;_T_WUDLU_(15)4"/>
      <sheetName val="RAB_LOUNDRY_&amp;_WORKSHOP_(16)4"/>
      <sheetName val="RAB_MINIMARKET_&amp;_KANTIN_(17_)4"/>
      <sheetName val="RAB_RMH__PENJAGA_(18)4"/>
      <sheetName val="RAB_POS_JAGA_(19__A_)4"/>
      <sheetName val="RAB_POS_JAGA_(19__B_)4"/>
      <sheetName val="RAB_R__POMPA_(20)4"/>
      <sheetName val="RAB_R__KELAS_(2_A)4"/>
      <sheetName val="RAB_R__KELAS_(2_B)4"/>
      <sheetName val="RAB_AULA_UTAMA_(5)4"/>
      <sheetName val="RAB_AULA_SEDANG_(6)4"/>
      <sheetName val="RAB_ASRAMA_(7__B_)4"/>
      <sheetName val="RAB_ASRAMA_(7__C_)4"/>
      <sheetName val="RAB_ASRAMA_(7__D_)4"/>
      <sheetName val="RAB_R__MAKAN_(8)4"/>
      <sheetName val="RAB_GUEST_HOUSE_(9__A_)4"/>
      <sheetName val="RAB_GUEST_HOUSE_(9__B_)4"/>
      <sheetName val="Rek_Tot4"/>
      <sheetName val="F1c_DATA_ADM65"/>
      <sheetName val="Galian_15"/>
      <sheetName val="LAL_-_PASAR_PAGI_5"/>
      <sheetName val="Analisa_HSP5"/>
      <sheetName val="Rekap_Addendum5"/>
      <sheetName val="1_GasAcct5"/>
      <sheetName val="Harga_Sat_Dasar5"/>
      <sheetName val="DIVISI_34"/>
      <sheetName val="Div_7_24"/>
      <sheetName val="ANALISA_EDIT4"/>
      <sheetName val="div_4_Sirtu4"/>
      <sheetName val="div_54"/>
      <sheetName val="div_7_Beton4"/>
      <sheetName val="div_84"/>
      <sheetName val="Harga_Satuan_Bahan_4"/>
      <sheetName val="Cold_Miling4"/>
      <sheetName val="Spek_Fin_4"/>
      <sheetName val="REKAP_TOTAL4"/>
      <sheetName val="Luas_Bangunan4"/>
      <sheetName val="Spek_ME4"/>
      <sheetName val="2_24"/>
      <sheetName val="Sat__Pek_4"/>
      <sheetName val="Alat_(2)4"/>
      <sheetName val="Input_Data4"/>
      <sheetName val="4-Basic_Price4"/>
      <sheetName val="Urugan_Pasir4"/>
      <sheetName val="RAB_1_PRABUMULIH_LEMBAK_KM_3304"/>
      <sheetName val="Hal_010MUKAMC4"/>
      <sheetName val="JUMLAHAN_TOTAL_4"/>
      <sheetName val="D_&amp;_W_sizes4"/>
      <sheetName val="Hg_Sat4"/>
      <sheetName val="Input_T__Schedule4"/>
      <sheetName val="Data_WI4"/>
      <sheetName val="Transfer_Pump4"/>
      <sheetName val="Data_Masukan4"/>
      <sheetName val="Fisik_20124"/>
      <sheetName val="Pek__Persiapan4"/>
      <sheetName val="Rekap_Anl_K4"/>
      <sheetName val="Rekap_Anl_SNI4"/>
      <sheetName val="an_utara4"/>
      <sheetName val="Peralatan_Utama4"/>
      <sheetName val="Analisa_K4"/>
      <sheetName val="BLM_TERBAYAR4"/>
      <sheetName val="DIV_94"/>
      <sheetName val="KEBUT_BHN4"/>
      <sheetName val="Bill_2_1_Basement_41_4"/>
      <sheetName val="bahan_SNI4"/>
      <sheetName val="Analisa_SNI4"/>
      <sheetName val="mc_adam4"/>
      <sheetName val="ps_batu&amp;brjg4"/>
      <sheetName val="Rekap_Biaya4"/>
      <sheetName val="Kuantitas_&amp;_Harga4"/>
      <sheetName val="ANAL_BOW4"/>
      <sheetName val="610_054"/>
      <sheetName val="610_064"/>
      <sheetName val="610_074"/>
      <sheetName val="610_084"/>
      <sheetName val="610_044"/>
      <sheetName val="MPU__6-3(4)_LastonAC4"/>
      <sheetName val="Data_Info4"/>
      <sheetName val="bahan_dan_upah4"/>
      <sheetName val="BQ_External4"/>
      <sheetName val="Daf_Biaya_sewa_alat4"/>
      <sheetName val="DI_Gadung-14"/>
      <sheetName val="HARGA_DSR4"/>
      <sheetName val="SAT_UPAH4"/>
      <sheetName val="SUMBER_DAYA4"/>
      <sheetName val="Rekap_Analisa4"/>
      <sheetName val="Daftar_Upah,Bhn,&amp;_alat4"/>
      <sheetName val="7_1(3)4"/>
      <sheetName val="analisa_14"/>
      <sheetName val="HARGA_DASAR4"/>
      <sheetName val="UBA_RAB4"/>
      <sheetName val="H_Sat__Pekerjaan4"/>
      <sheetName val="H__Bahan4"/>
      <sheetName val="Analisa_H_Sat_4"/>
      <sheetName val="DON_GIA4"/>
      <sheetName val="CHITIET_VL_NC4"/>
      <sheetName val="TONGKE3p_4"/>
      <sheetName val="PK-PPK_Elektrikal4"/>
      <sheetName val="ANALISA_railing4"/>
      <sheetName val="HARGA_SAT4"/>
      <sheetName val="CHART_HB_AC_-_WC4"/>
      <sheetName val="STR_&amp;_ARS4"/>
      <sheetName val="Daftar_Harga_Upah4"/>
      <sheetName val="REKAP_GROSS4"/>
      <sheetName val="KJ_20024"/>
      <sheetName val="Calculation_Sheet4"/>
      <sheetName val="Valve_PL4"/>
      <sheetName val="Peralatan_PL4"/>
      <sheetName val="ANALISA_SM4"/>
      <sheetName val="REF_HARGA_DASAR_20164"/>
      <sheetName val="Stay_Cable-14"/>
      <sheetName val="RAB_FULL4"/>
      <sheetName val="anal_rinci4"/>
      <sheetName val="5_1-5_4(1)-5_4(2)4"/>
      <sheetName val="Rekap_14"/>
      <sheetName val="D_HARGA4"/>
      <sheetName val="7_PEK-STRUKTUR4"/>
      <sheetName val="BoQ_Total_lama4"/>
      <sheetName val="Harga_Baru4"/>
      <sheetName val="PEK_ASPAL4"/>
      <sheetName val="Hrg_Readymix4"/>
      <sheetName val="HARGA_ALAT4"/>
      <sheetName val="Currency_Rate4"/>
      <sheetName val="Conn__Lib4"/>
      <sheetName val="R1__GREJA_KATHOLIK4"/>
      <sheetName val="ANLS_MPU4"/>
      <sheetName val="Metod_TWR4"/>
      <sheetName val="ANAL_RABP4"/>
      <sheetName val="BAHAN_&amp;_ALAT_4"/>
      <sheetName val="DIV_64"/>
      <sheetName val="HARGA_PEK4"/>
      <sheetName val="Rekap_RAP_real_(2)4"/>
      <sheetName val="3_Koef_Alat4"/>
      <sheetName val="GRAND_REKAP4"/>
      <sheetName val="Harga_S_Dasar4"/>
      <sheetName val="DAFTAR_HARGA_BAHAN_4"/>
      <sheetName val="bq_m&amp;e_r4"/>
      <sheetName val="R_A_B_4"/>
      <sheetName val="Floor_finishes4"/>
      <sheetName val="T__Cs_Log_P_III4"/>
      <sheetName val="Exch_rate4"/>
      <sheetName val="perkerasan_rigid4"/>
      <sheetName val="Analisa_Hourly4"/>
      <sheetName val="Rek_Analisa4"/>
      <sheetName val="Gal_Sal4"/>
      <sheetName val="gal_biasa4"/>
      <sheetName val="sheet_24"/>
      <sheetName val="RAB_ME4"/>
      <sheetName val="Summary_Sheets4"/>
      <sheetName val="anal-drainase,tanah&amp;ps_batu4"/>
      <sheetName val="REKAP_Prbndingn4"/>
      <sheetName val="BOQ_INTERN4"/>
      <sheetName val="7. Analisa Harga Satuan"/>
      <sheetName val="8. Harga_Satuan"/>
      <sheetName val="rab lt 2 bo"/>
      <sheetName val="Final Summary"/>
      <sheetName val="AN-ALAT"/>
      <sheetName val="NLsimpro"/>
      <sheetName val="TH VL, NC, DDHT Thanhphuoc"/>
      <sheetName val="DAF-4"/>
      <sheetName val="M&amp;E R"/>
      <sheetName val="RAB PERSIAPAN "/>
      <sheetName val="Rekap Prelim_Reynolds"/>
      <sheetName val="RAB Kasar (BQ Lama)"/>
      <sheetName val="Analisa Baku STR ARS"/>
      <sheetName val="Analisa ME Baru"/>
      <sheetName val="Rekap Prelim Lama"/>
      <sheetName val="HSPTK"/>
      <sheetName val="ARL"/>
      <sheetName val="PV"/>
      <sheetName val="SAT EL"/>
      <sheetName val="CB"/>
      <sheetName val="CPar"/>
      <sheetName val="CMS"/>
      <sheetName val="dtbappenas"/>
      <sheetName val="Als Struk"/>
      <sheetName val="w7"/>
      <sheetName val="REKAP STRUKTUR"/>
      <sheetName val="Kontrol"/>
      <sheetName val="Harga Bahan2012"/>
      <sheetName val="A~H"/>
      <sheetName val="HSD-Cetak"/>
      <sheetName val="Basic_Price3"/>
      <sheetName val="BACK_-_UP-GALIAN_(ALAT)3"/>
      <sheetName val="HARGA_SATUAN__1"/>
      <sheetName val="HARGA_DSR5"/>
      <sheetName val="Basic_Price5"/>
      <sheetName val="an__major5"/>
      <sheetName val="Upah_Bahan5"/>
      <sheetName val="HARGA_(2)4"/>
      <sheetName val="ANAL_ALAT4"/>
      <sheetName val="Upah,_alat_&amp;_harsat4"/>
      <sheetName val="BACK_-_UP-GALIAN_(ALAT)5"/>
      <sheetName val="HARGA_SATUAN__3"/>
      <sheetName val="Basic_Price4"/>
      <sheetName val="HARGA_(2)3"/>
      <sheetName val="ANAL_ALAT3"/>
      <sheetName val="Upah,_alat_&amp;_harsat3"/>
      <sheetName val="BACK_-_UP-GALIAN_(ALAT)4"/>
      <sheetName val="HARGA_SATUAN__2"/>
      <sheetName val="HARGA_DSR6"/>
      <sheetName val="Basic_Price6"/>
      <sheetName val="an__major6"/>
      <sheetName val="Upah_Bahan6"/>
      <sheetName val="610_055"/>
      <sheetName val="610_065"/>
      <sheetName val="610_075"/>
      <sheetName val="610_085"/>
      <sheetName val="610_045"/>
      <sheetName val="MPU__6-3(4)_LastonAC5"/>
      <sheetName val="Data_Info5"/>
      <sheetName val="bahan_dan_upah5"/>
      <sheetName val="SAT_UPAH5"/>
      <sheetName val="HARGA_(2)5"/>
      <sheetName val="ANAL_ALAT5"/>
      <sheetName val="Upah,_alat_&amp;_harsat5"/>
      <sheetName val="perkerasan_rigid5"/>
      <sheetName val="BACK_-_UP-GALIAN_(ALAT)6"/>
      <sheetName val="Ana__PU4"/>
      <sheetName val="SD_(1)4"/>
      <sheetName val="HARGA_SATUAN__4"/>
      <sheetName val="HARGA_DSR7"/>
      <sheetName val="Basic_Price7"/>
      <sheetName val="an__major7"/>
      <sheetName val="Upah_Bahan7"/>
      <sheetName val="Har_Sat6"/>
      <sheetName val="610_056"/>
      <sheetName val="610_066"/>
      <sheetName val="610_076"/>
      <sheetName val="610_086"/>
      <sheetName val="610_046"/>
      <sheetName val="MPU__6-3(4)_LastonAC6"/>
      <sheetName val="Data_Info6"/>
      <sheetName val="bahan_dan_upah6"/>
      <sheetName val="SAT_UPAH6"/>
      <sheetName val="Analisa_HSP6"/>
      <sheetName val="HARGA_(2)6"/>
      <sheetName val="ANAL_ALAT6"/>
      <sheetName val="Upah,_alat_&amp;_harsat6"/>
      <sheetName val="hst__LAMP_15"/>
      <sheetName val="struktur_tdk_dipakai6"/>
      <sheetName val="AC_unit6"/>
      <sheetName val="EL_acc6"/>
      <sheetName val="EL_lamp6"/>
      <sheetName val="EL_outlet6"/>
      <sheetName val="Chiller_acc6"/>
      <sheetName val="Pipa_PL6"/>
      <sheetName val="PK_acc6"/>
      <sheetName val="PL_acc6"/>
      <sheetName val="PK_valve6"/>
      <sheetName val="PL_valve6"/>
      <sheetName val="AC_valve6"/>
      <sheetName val="PK_pipe6"/>
      <sheetName val="EL_kabel6"/>
      <sheetName val="AC_power6"/>
      <sheetName val="EL_tray6"/>
      <sheetName val="PL_power6"/>
      <sheetName val="PL_unit6"/>
      <sheetName val="PK_unit6"/>
      <sheetName val="EL_arde6"/>
      <sheetName val="Master_1_06"/>
      <sheetName val="S_Curve5"/>
      <sheetName val="Rekap_S_Curve_(4)5"/>
      <sheetName val="Rekap_S_Curve_(3)5"/>
      <sheetName val="perkerasan_rigid6"/>
      <sheetName val="div_25"/>
      <sheetName val="div_3_Tanah5"/>
      <sheetName val="div_4_Sirtu5"/>
      <sheetName val="div_55"/>
      <sheetName val="div_7_Beton5"/>
      <sheetName val="div_85"/>
      <sheetName val="BACK_-_UP-GALIAN_(ALAT)7"/>
      <sheetName val="DIV_76"/>
      <sheetName val="F1c_DATA_ADM66"/>
      <sheetName val="Galian_16"/>
      <sheetName val="LAL_-_PASAR_PAGI_6"/>
      <sheetName val="SUMBER_DAYA5"/>
      <sheetName val="Harga_Sat_Dasar6"/>
      <sheetName val="Urugan_Pasir5"/>
      <sheetName val="Rek_Tot5"/>
      <sheetName val="Bill_rekap6"/>
      <sheetName val="Bill_of_Qty6"/>
      <sheetName val="5_1_ELEKTRIKAL-ELEKTRONIK5"/>
      <sheetName val="Harga_Satuan_Bahan_5"/>
      <sheetName val="Cold_Miling5"/>
      <sheetName val="Data_Masukan5"/>
      <sheetName val="Fisik_20125"/>
      <sheetName val="Pek__Persiapan5"/>
      <sheetName val="Rekap_Anl_K5"/>
      <sheetName val="Rekap_Anl_SNI5"/>
      <sheetName val="GRAND_REKAPITULASI5"/>
      <sheetName val="RAB_G_ADM__PUSAT_(1)5"/>
      <sheetName val="RAB_R__GENSET_&amp;_PANEL_(10)_5"/>
      <sheetName val="RAB_R__DNS__PENGLL_T_54_(11_A_5"/>
      <sheetName val="RAB_R__DNS__PENGLL_T_54_(11_B_5"/>
      <sheetName val="RAB_R__DNS__PENGLL_T_54_(11_C_5"/>
      <sheetName val="RAB_R__DNS__PENGLL_T_70_(12_A_5"/>
      <sheetName val="RAB_R__DNS__PENGLL_T_70_(12_B_5"/>
      <sheetName val="RAB_R__DNS__PENGLL_T_70_(12_C_5"/>
      <sheetName val="RAB_SPORT_CLUB_(14)5"/>
      <sheetName val="RAB_MASJID_&amp;_T_WUDLU_(15)5"/>
      <sheetName val="RAB_LOUNDRY_&amp;_WORKSHOP_(16)5"/>
      <sheetName val="RAB_MINIMARKET_&amp;_KANTIN_(17_)5"/>
      <sheetName val="RAB_RMH__PENJAGA_(18)5"/>
      <sheetName val="RAB_POS_JAGA_(19__A_)5"/>
      <sheetName val="RAB_POS_JAGA_(19__B_)5"/>
      <sheetName val="RAB_R__POMPA_(20)5"/>
      <sheetName val="RAB_R__KELAS_(2_A)5"/>
      <sheetName val="RAB_R__KELAS_(2_B)5"/>
      <sheetName val="RAB_AULA_UTAMA_(5)5"/>
      <sheetName val="RAB_AULA_SEDANG_(6)5"/>
      <sheetName val="RAB_ASRAMA_(7__B_)5"/>
      <sheetName val="RAB_ASRAMA_(7__C_)5"/>
      <sheetName val="RAB_ASRAMA_(7__D_)5"/>
      <sheetName val="RAB_R__MAKAN_(8)5"/>
      <sheetName val="RAB_GUEST_HOUSE_(9__A_)5"/>
      <sheetName val="RAB_GUEST_HOUSE_(9__B_)5"/>
      <sheetName val="RAB_1_PRABUMULIH_LEMBAK_KM_3305"/>
      <sheetName val="Unit_Rate5"/>
      <sheetName val="Daf_Dasar_Upah&amp;Bahan5"/>
      <sheetName val="CHART_HB_AC_-_WC5"/>
      <sheetName val="Analisa_K5"/>
      <sheetName val="BAHAN_(2)5"/>
      <sheetName val="ANALISA_railing5"/>
      <sheetName val="Daftar_Harga_Upah5"/>
      <sheetName val="HARGA_SAT5"/>
      <sheetName val="D_&amp;_W_sizes5"/>
      <sheetName val="STR_&amp;_ARS5"/>
      <sheetName val="HARGA_PEK5"/>
      <sheetName val="Rekap_RAP_real_(2)5"/>
      <sheetName val="3_Koef_Alat5"/>
      <sheetName val="Hrg_Readymix5"/>
      <sheetName val="JUMLAHAN_TOTAL_5"/>
      <sheetName val="Hal_010MUKAMC5"/>
      <sheetName val="ANALISA_EDIT5"/>
      <sheetName val="Hg_Sat5"/>
      <sheetName val="Input_T__Schedule5"/>
      <sheetName val="Data_WI5"/>
      <sheetName val="BQ_External5"/>
      <sheetName val="Daf_Biaya_sewa_alat5"/>
      <sheetName val="an_utara5"/>
      <sheetName val="Kuantitas_&amp;_Harga5"/>
      <sheetName val="Rekap_Biaya5"/>
      <sheetName val="REKAP_GROSS5"/>
      <sheetName val="mc_adam5"/>
      <sheetName val="ps_batu&amp;brjg5"/>
      <sheetName val="T__Cs_Log_P_III5"/>
      <sheetName val="RAB_FULL5"/>
      <sheetName val="anal_rinci5"/>
      <sheetName val="DIV_95"/>
      <sheetName val="HARGA_DASAR5"/>
      <sheetName val="Stay_Cable-15"/>
      <sheetName val="Rekap_Analisa5"/>
      <sheetName val="ANAL_RABP5"/>
      <sheetName val="BAHAN_&amp;_ALAT_5"/>
      <sheetName val="Transfer_Pump5"/>
      <sheetName val="Peralatan_Utama5"/>
      <sheetName val="2_25"/>
      <sheetName val="Spek_Fin_5"/>
      <sheetName val="REKAP_TOTAL5"/>
      <sheetName val="Luas_Bangunan5"/>
      <sheetName val="Spek_ME5"/>
      <sheetName val="bahan_upah5"/>
      <sheetName val="ANLS_MPU5"/>
      <sheetName val="Ana__PU5"/>
      <sheetName val="SD_(1)5"/>
      <sheetName val="Rekap_Addendum6"/>
      <sheetName val="1_GasAcct6"/>
      <sheetName val="DIVISI_35"/>
      <sheetName val="4-Basic_Price5"/>
      <sheetName val="Sat__Pek_5"/>
      <sheetName val="Alat_(2)5"/>
      <sheetName val="Input_Data5"/>
      <sheetName val="Harga_S_Dasar5"/>
      <sheetName val="Gal_Sal5"/>
      <sheetName val="gal_biasa5"/>
      <sheetName val="Div_7_25"/>
      <sheetName val="sheet_25"/>
      <sheetName val="RAB_ME5"/>
      <sheetName val="Summary_Sheets5"/>
      <sheetName val="BoQ_Total_lama5"/>
      <sheetName val="Daftar_Upah,Bhn,&amp;_alat5"/>
      <sheetName val="HARGA_SATUAN__5"/>
      <sheetName val="HARGA_DSR8"/>
      <sheetName val="Basic_Price8"/>
      <sheetName val="an__major8"/>
      <sheetName val="Upah_Bahan8"/>
      <sheetName val="Har_Sat7"/>
      <sheetName val="610_057"/>
      <sheetName val="610_067"/>
      <sheetName val="610_077"/>
      <sheetName val="610_087"/>
      <sheetName val="610_047"/>
      <sheetName val="MPU__6-3(4)_LastonAC7"/>
      <sheetName val="Data_Info7"/>
      <sheetName val="bahan_dan_upah7"/>
      <sheetName val="SAT_UPAH7"/>
      <sheetName val="Analisa_HSP7"/>
      <sheetName val="HARGA_(2)7"/>
      <sheetName val="ANAL_ALAT7"/>
      <sheetName val="Upah,_alat_&amp;_harsat7"/>
      <sheetName val="hst__LAMP_16"/>
      <sheetName val="struktur_tdk_dipakai7"/>
      <sheetName val="AC_unit7"/>
      <sheetName val="EL_acc7"/>
      <sheetName val="EL_lamp7"/>
      <sheetName val="EL_outlet7"/>
      <sheetName val="Chiller_acc7"/>
      <sheetName val="Pipa_PL7"/>
      <sheetName val="PK_acc7"/>
      <sheetName val="PL_acc7"/>
      <sheetName val="PK_valve7"/>
      <sheetName val="PL_valve7"/>
      <sheetName val="AC_valve7"/>
      <sheetName val="PK_pipe7"/>
      <sheetName val="EL_kabel7"/>
      <sheetName val="AC_power7"/>
      <sheetName val="EL_tray7"/>
      <sheetName val="PL_power7"/>
      <sheetName val="PL_unit7"/>
      <sheetName val="PK_unit7"/>
      <sheetName val="EL_arde7"/>
      <sheetName val="Master_1_07"/>
      <sheetName val="S_Curve6"/>
      <sheetName val="Rekap_S_Curve_(4)6"/>
      <sheetName val="Rekap_S_Curve_(3)6"/>
      <sheetName val="perkerasan_rigid7"/>
      <sheetName val="div_26"/>
      <sheetName val="div_3_Tanah6"/>
      <sheetName val="div_4_Sirtu6"/>
      <sheetName val="div_56"/>
      <sheetName val="div_7_Beton6"/>
      <sheetName val="div_86"/>
      <sheetName val="BACK_-_UP-GALIAN_(ALAT)8"/>
      <sheetName val="DIV_77"/>
      <sheetName val="F1c_DATA_ADM67"/>
      <sheetName val="Galian_17"/>
      <sheetName val="LAL_-_PASAR_PAGI_7"/>
      <sheetName val="SUMBER_DAYA6"/>
      <sheetName val="Harga_Sat_Dasar7"/>
      <sheetName val="Urugan_Pasir6"/>
      <sheetName val="Rek_Tot6"/>
      <sheetName val="Bill_rekap7"/>
      <sheetName val="Bill_of_Qty7"/>
      <sheetName val="5_1_ELEKTRIKAL-ELEKTRONIK6"/>
      <sheetName val="Harga_Satuan_Bahan_6"/>
      <sheetName val="Cold_Miling6"/>
      <sheetName val="Data_Masukan6"/>
      <sheetName val="Fisik_20126"/>
      <sheetName val="Pek__Persiapan6"/>
      <sheetName val="Rekap_Anl_K6"/>
      <sheetName val="Rekap_Anl_SNI6"/>
      <sheetName val="GRAND_REKAPITULASI6"/>
      <sheetName val="RAB_G_ADM__PUSAT_(1)6"/>
      <sheetName val="RAB_R__GENSET_&amp;_PANEL_(10)_6"/>
      <sheetName val="RAB_R__DNS__PENGLL_T_54_(11_A_6"/>
      <sheetName val="RAB_R__DNS__PENGLL_T_54_(11_B_6"/>
      <sheetName val="RAB_R__DNS__PENGLL_T_54_(11_C_6"/>
      <sheetName val="RAB_R__DNS__PENGLL_T_70_(12_A_6"/>
      <sheetName val="RAB_R__DNS__PENGLL_T_70_(12_B_6"/>
      <sheetName val="RAB_R__DNS__PENGLL_T_70_(12_C_6"/>
      <sheetName val="RAB_SPORT_CLUB_(14)6"/>
      <sheetName val="RAB_MASJID_&amp;_T_WUDLU_(15)6"/>
      <sheetName val="RAB_LOUNDRY_&amp;_WORKSHOP_(16)6"/>
      <sheetName val="RAB_MINIMARKET_&amp;_KANTIN_(17_)6"/>
      <sheetName val="RAB_RMH__PENJAGA_(18)6"/>
      <sheetName val="RAB_POS_JAGA_(19__A_)6"/>
      <sheetName val="RAB_POS_JAGA_(19__B_)6"/>
      <sheetName val="RAB_R__POMPA_(20)6"/>
      <sheetName val="RAB_R__KELAS_(2_A)6"/>
      <sheetName val="RAB_R__KELAS_(2_B)6"/>
      <sheetName val="RAB_AULA_UTAMA_(5)6"/>
      <sheetName val="RAB_AULA_SEDANG_(6)6"/>
      <sheetName val="RAB_ASRAMA_(7__B_)6"/>
      <sheetName val="RAB_ASRAMA_(7__C_)6"/>
      <sheetName val="RAB_ASRAMA_(7__D_)6"/>
      <sheetName val="RAB_R__MAKAN_(8)6"/>
      <sheetName val="RAB_GUEST_HOUSE_(9__A_)6"/>
      <sheetName val="RAB_GUEST_HOUSE_(9__B_)6"/>
      <sheetName val="RAB_1_PRABUMULIH_LEMBAK_KM_3306"/>
      <sheetName val="Unit_Rate6"/>
      <sheetName val="Daf_Dasar_Upah&amp;Bahan6"/>
      <sheetName val="CHART_HB_AC_-_WC6"/>
      <sheetName val="Analisa_K6"/>
      <sheetName val="BAHAN_(2)6"/>
      <sheetName val="ANALISA_railing6"/>
      <sheetName val="Daftar_Harga_Upah6"/>
      <sheetName val="HARGA_SAT6"/>
      <sheetName val="D_&amp;_W_sizes6"/>
      <sheetName val="STR_&amp;_ARS6"/>
      <sheetName val="HARGA_PEK6"/>
      <sheetName val="Rekap_RAP_real_(2)6"/>
      <sheetName val="3_Koef_Alat6"/>
      <sheetName val="Hrg_Readymix6"/>
      <sheetName val="JUMLAHAN_TOTAL_6"/>
      <sheetName val="Hal_010MUKAMC6"/>
      <sheetName val="ANALISA_EDIT6"/>
      <sheetName val="Hg_Sat6"/>
      <sheetName val="Input_T__Schedule6"/>
      <sheetName val="Data_WI6"/>
      <sheetName val="BQ_External6"/>
      <sheetName val="Daf_Biaya_sewa_alat6"/>
      <sheetName val="an_utara6"/>
      <sheetName val="Kuantitas_&amp;_Harga6"/>
      <sheetName val="Rekap_Biaya6"/>
      <sheetName val="REKAP_GROSS6"/>
      <sheetName val="mc_adam6"/>
      <sheetName val="ps_batu&amp;brjg6"/>
      <sheetName val="T__Cs_Log_P_III6"/>
      <sheetName val="RAB_FULL6"/>
      <sheetName val="anal_rinci6"/>
      <sheetName val="DIV_96"/>
      <sheetName val="HARGA_DASAR6"/>
      <sheetName val="Stay_Cable-16"/>
      <sheetName val="Rekap_Analisa6"/>
      <sheetName val="ANAL_RABP6"/>
      <sheetName val="BAHAN_&amp;_ALAT_6"/>
      <sheetName val="Transfer_Pump6"/>
      <sheetName val="Peralatan_Utama6"/>
      <sheetName val="2_26"/>
      <sheetName val="Spek_Fin_6"/>
      <sheetName val="REKAP_TOTAL6"/>
      <sheetName val="Luas_Bangunan6"/>
      <sheetName val="Spek_ME6"/>
      <sheetName val="bahan_upah6"/>
      <sheetName val="ANLS_MPU6"/>
      <sheetName val="Ana__PU6"/>
      <sheetName val="SD_(1)6"/>
      <sheetName val="Rekap_Addendum7"/>
      <sheetName val="1_GasAcct7"/>
      <sheetName val="DIVISI_36"/>
      <sheetName val="4-Basic_Price6"/>
      <sheetName val="Sat__Pek_6"/>
      <sheetName val="Alat_(2)6"/>
      <sheetName val="Input_Data6"/>
      <sheetName val="Harga_S_Dasar6"/>
      <sheetName val="Gal_Sal6"/>
      <sheetName val="gal_biasa6"/>
      <sheetName val="Div_7_26"/>
      <sheetName val="sheet_26"/>
      <sheetName val="RAB_ME6"/>
      <sheetName val="Summary_Sheets6"/>
      <sheetName val="BoQ_Total_lama6"/>
      <sheetName val="Daftar_Upah,Bhn,&amp;_alat6"/>
      <sheetName val="HARGA_SATUAN__6"/>
      <sheetName val="HARGA_DSR9"/>
      <sheetName val="Basic_Price9"/>
      <sheetName val="an__major9"/>
      <sheetName val="Upah_Bahan9"/>
      <sheetName val="Har_Sat8"/>
      <sheetName val="610_058"/>
      <sheetName val="610_068"/>
      <sheetName val="610_078"/>
      <sheetName val="610_088"/>
      <sheetName val="610_048"/>
      <sheetName val="MPU__6-3(4)_LastonAC8"/>
      <sheetName val="Data_Info8"/>
      <sheetName val="bahan_dan_upah8"/>
      <sheetName val="SAT_UPAH8"/>
      <sheetName val="Analisa_HSP8"/>
      <sheetName val="HARGA_(2)8"/>
      <sheetName val="ANAL_ALAT8"/>
      <sheetName val="Upah,_alat_&amp;_harsat8"/>
      <sheetName val="hst__LAMP_17"/>
      <sheetName val="struktur_tdk_dipakai8"/>
      <sheetName val="AC_unit8"/>
      <sheetName val="EL_acc8"/>
      <sheetName val="EL_lamp8"/>
      <sheetName val="EL_outlet8"/>
      <sheetName val="Chiller_acc8"/>
      <sheetName val="Pipa_PL8"/>
      <sheetName val="PK_acc8"/>
      <sheetName val="PL_acc8"/>
      <sheetName val="PK_valve8"/>
      <sheetName val="PL_valve8"/>
      <sheetName val="AC_valve8"/>
      <sheetName val="PK_pipe8"/>
      <sheetName val="EL_kabel8"/>
      <sheetName val="AC_power8"/>
      <sheetName val="EL_tray8"/>
      <sheetName val="PL_power8"/>
      <sheetName val="PL_unit8"/>
      <sheetName val="PK_unit8"/>
      <sheetName val="EL_arde8"/>
      <sheetName val="Master_1_08"/>
      <sheetName val="S_Curve7"/>
      <sheetName val="Rekap_S_Curve_(4)7"/>
      <sheetName val="Rekap_S_Curve_(3)7"/>
      <sheetName val="perkerasan_rigid8"/>
      <sheetName val="div_27"/>
      <sheetName val="div_3_Tanah7"/>
      <sheetName val="div_4_Sirtu7"/>
      <sheetName val="div_57"/>
      <sheetName val="div_7_Beton7"/>
      <sheetName val="div_87"/>
      <sheetName val="BACK_-_UP-GALIAN_(ALAT)9"/>
      <sheetName val="DIV_78"/>
      <sheetName val="F1c_DATA_ADM68"/>
      <sheetName val="Galian_18"/>
      <sheetName val="LAL_-_PASAR_PAGI_8"/>
      <sheetName val="SUMBER_DAYA7"/>
      <sheetName val="Harga_Sat_Dasar8"/>
      <sheetName val="Urugan_Pasir7"/>
      <sheetName val="Rek_Tot7"/>
      <sheetName val="Bill_rekap8"/>
      <sheetName val="Bill_of_Qty8"/>
      <sheetName val="5_1_ELEKTRIKAL-ELEKTRONIK7"/>
      <sheetName val="Harga_Satuan_Bahan_7"/>
      <sheetName val="Cold_Miling7"/>
      <sheetName val="Data_Masukan7"/>
      <sheetName val="Fisik_20127"/>
      <sheetName val="Pek__Persiapan7"/>
      <sheetName val="Rekap_Anl_K7"/>
      <sheetName val="Rekap_Anl_SNI7"/>
      <sheetName val="GRAND_REKAPITULASI7"/>
      <sheetName val="RAB_G_ADM__PUSAT_(1)7"/>
      <sheetName val="RAB_R__GENSET_&amp;_PANEL_(10)_7"/>
      <sheetName val="RAB_R__DNS__PENGLL_T_54_(11_A_7"/>
      <sheetName val="RAB_R__DNS__PENGLL_T_54_(11_B_7"/>
      <sheetName val="RAB_R__DNS__PENGLL_T_54_(11_C_7"/>
      <sheetName val="RAB_R__DNS__PENGLL_T_70_(12_A_7"/>
      <sheetName val="RAB_R__DNS__PENGLL_T_70_(12_B_7"/>
      <sheetName val="RAB_R__DNS__PENGLL_T_70_(12_C_7"/>
      <sheetName val="RAB_SPORT_CLUB_(14)7"/>
      <sheetName val="RAB_MASJID_&amp;_T_WUDLU_(15)7"/>
      <sheetName val="RAB_LOUNDRY_&amp;_WORKSHOP_(16)7"/>
      <sheetName val="RAB_MINIMARKET_&amp;_KANTIN_(17_)7"/>
      <sheetName val="RAB_RMH__PENJAGA_(18)7"/>
      <sheetName val="RAB_POS_JAGA_(19__A_)7"/>
      <sheetName val="RAB_POS_JAGA_(19__B_)7"/>
      <sheetName val="RAB_R__POMPA_(20)7"/>
      <sheetName val="RAB_R__KELAS_(2_A)7"/>
      <sheetName val="RAB_R__KELAS_(2_B)7"/>
      <sheetName val="RAB_AULA_UTAMA_(5)7"/>
      <sheetName val="RAB_AULA_SEDANG_(6)7"/>
      <sheetName val="RAB_ASRAMA_(7__B_)7"/>
      <sheetName val="RAB_ASRAMA_(7__C_)7"/>
      <sheetName val="RAB_ASRAMA_(7__D_)7"/>
      <sheetName val="RAB_R__MAKAN_(8)7"/>
      <sheetName val="RAB_GUEST_HOUSE_(9__A_)7"/>
      <sheetName val="RAB_GUEST_HOUSE_(9__B_)7"/>
      <sheetName val="RAB_1_PRABUMULIH_LEMBAK_KM_3307"/>
      <sheetName val="Unit_Rate7"/>
      <sheetName val="Daf_Dasar_Upah&amp;Bahan7"/>
      <sheetName val="CHART_HB_AC_-_WC7"/>
      <sheetName val="Analisa_K7"/>
      <sheetName val="BAHAN_(2)7"/>
      <sheetName val="ANALISA_railing7"/>
      <sheetName val="Daftar_Harga_Upah7"/>
      <sheetName val="HARGA_SAT7"/>
      <sheetName val="D_&amp;_W_sizes7"/>
      <sheetName val="STR_&amp;_ARS7"/>
      <sheetName val="HARGA_PEK7"/>
      <sheetName val="Rekap_RAP_real_(2)7"/>
      <sheetName val="3_Koef_Alat7"/>
      <sheetName val="Hrg_Readymix7"/>
      <sheetName val="JUMLAHAN_TOTAL_7"/>
      <sheetName val="Hal_010MUKAMC7"/>
      <sheetName val="ANALISA_EDIT7"/>
      <sheetName val="Hg_Sat7"/>
      <sheetName val="Input_T__Schedule7"/>
      <sheetName val="Data_WI7"/>
      <sheetName val="BQ_External7"/>
      <sheetName val="Daf_Biaya_sewa_alat7"/>
      <sheetName val="an_utara7"/>
      <sheetName val="Kuantitas_&amp;_Harga7"/>
      <sheetName val="Rekap_Biaya7"/>
      <sheetName val="REKAP_GROSS7"/>
      <sheetName val="mc_adam7"/>
      <sheetName val="ps_batu&amp;brjg7"/>
      <sheetName val="T__Cs_Log_P_III7"/>
      <sheetName val="RAB_FULL7"/>
      <sheetName val="anal_rinci7"/>
      <sheetName val="DIV_97"/>
      <sheetName val="HARGA_DASAR7"/>
      <sheetName val="Stay_Cable-17"/>
      <sheetName val="Rekap_Analisa7"/>
      <sheetName val="ANAL_RABP7"/>
      <sheetName val="BAHAN_&amp;_ALAT_7"/>
      <sheetName val="Transfer_Pump7"/>
      <sheetName val="Peralatan_Utama7"/>
      <sheetName val="2_27"/>
      <sheetName val="Spek_Fin_7"/>
      <sheetName val="REKAP_TOTAL7"/>
      <sheetName val="Luas_Bangunan7"/>
      <sheetName val="Spek_ME7"/>
      <sheetName val="bahan_upah7"/>
      <sheetName val="ANLS_MPU7"/>
      <sheetName val="Ana__PU7"/>
      <sheetName val="SD_(1)7"/>
      <sheetName val="Rekap_Addendum8"/>
      <sheetName val="1_GasAcct8"/>
      <sheetName val="DIVISI_37"/>
      <sheetName val="4-Basic_Price7"/>
      <sheetName val="Sat__Pek_7"/>
      <sheetName val="Alat_(2)7"/>
      <sheetName val="Input_Data7"/>
      <sheetName val="Harga_S_Dasar7"/>
      <sheetName val="Gal_Sal7"/>
      <sheetName val="gal_biasa7"/>
      <sheetName val="Div_7_27"/>
      <sheetName val="sheet_27"/>
      <sheetName val="RAB_ME7"/>
      <sheetName val="Summary_Sheets7"/>
      <sheetName val="BoQ_Total_lama7"/>
      <sheetName val="Daftar_Upah,Bhn,&amp;_alat7"/>
      <sheetName val="HARGA_SATUAN__7"/>
      <sheetName val="Ana-ALAT"/>
      <sheetName val="SatDas"/>
      <sheetName val="bill 3.9"/>
      <sheetName val="HRG BH"/>
      <sheetName val="RAB I"/>
      <sheetName val="tgiat"/>
      <sheetName val="kppn"/>
      <sheetName val="program"/>
      <sheetName val="sfungsi"/>
      <sheetName val="h bahan"/>
      <sheetName val="Koordinat"/>
      <sheetName val="prodalt"/>
      <sheetName val="HARSAT-lhn"/>
      <sheetName val="jgn dihapus!"/>
      <sheetName val="analisa koef galian"/>
      <sheetName val="REKAP TOTAL "/>
      <sheetName val="Progress measurement Procedure"/>
      <sheetName val="_¯_____"/>
      <sheetName val="_x005f_x005f_x005f_x005F_x005f_x0000_¯___x0"/>
      <sheetName val="Sat Jadi"/>
      <sheetName val="AHAS1"/>
      <sheetName val="Service_Rates"/>
      <sheetName val="R2BU-Retrieve"/>
      <sheetName val="MS scc"/>
      <sheetName val="BrkDwn Disc Insulator"/>
      <sheetName val="Exchange"/>
      <sheetName val="Sch-5"/>
      <sheetName val="Labour"/>
      <sheetName val="Analisa pre"/>
      <sheetName val="Feb Assy (Adjust)"/>
      <sheetName val="Daftar Harga Upah dan Bahan"/>
      <sheetName val="shor"/>
      <sheetName val="AURORA"/>
      <sheetName val="BAHAN BANGUNAN JUNI 2008"/>
      <sheetName val="Rencana Anggaran Biaya"/>
      <sheetName val="pante riek"/>
      <sheetName val="UPY"/>
      <sheetName val="Analisa ME "/>
      <sheetName val="HPSK"/>
      <sheetName val="A.HARSAT ARS"/>
      <sheetName val="satbahu"/>
      <sheetName val="Format KOLOM &amp; BALOK"/>
      <sheetName val="Dt Htg Lt 1 "/>
      <sheetName val="RAB Komposit"/>
      <sheetName val="O"/>
      <sheetName val="Plat"/>
      <sheetName val="RKAP1"/>
      <sheetName val="RKAP2"/>
      <sheetName val="5-daftar_Peralatan"/>
      <sheetName val="BëN_PENƐJANG"/>
      <sheetName val="BëN_PENƐ"/>
      <sheetName val="_x0000_¯??_x0"/>
      <sheetName val="?¯???????_x0001_???ÿ???En"/>
      <sheetName val="_x0000_0_x0000_1_x0000_0_x000_2"/>
      <sheetName val="BQ_Tenis"/>
      <sheetName val="ES STG"/>
      <sheetName val="analisa bor _ubah"/>
      <sheetName val="Gen"/>
      <sheetName val="5.NP"/>
      <sheetName val="7NP"/>
      <sheetName val="Rinci H Borong"/>
      <sheetName val="Cover RKABP"/>
      <sheetName val="MAT&amp;LABOR"/>
      <sheetName val="BM"/>
      <sheetName val="Sur Site"/>
      <sheetName val="산출근거#2-3"/>
      <sheetName val="co-no.2"/>
      <sheetName val="Cut"/>
      <sheetName val="Manpower"/>
      <sheetName val="Equipt,Tools&amp;Cons"/>
      <sheetName val="AN HARGA"/>
      <sheetName val="Base E-M"/>
      <sheetName val="HEADCOUNT_Bud"/>
      <sheetName val="Costs_ActivityNature"/>
      <sheetName val="MATERIAL BLIMBING"/>
      <sheetName val="MATERIAL BLIMBING SO"/>
      <sheetName val="INSTALASI BLIMBING"/>
      <sheetName val="GIS 150KV"/>
      <sheetName val="SWITCHYARD"/>
      <sheetName val="MISCLELLANEOUS"/>
      <sheetName val="Steel-Twr"/>
      <sheetName val="SCH2"/>
      <sheetName val="GABLUARJAWA1 (2)"/>
      <sheetName val="Pag_hal"/>
      <sheetName val="sch 1.2"/>
      <sheetName val="Dolar dalam Rp"/>
      <sheetName val="Inflasi $"/>
      <sheetName val="keb-BHN"/>
      <sheetName val="Rp"/>
      <sheetName val="REKAP Revit"/>
      <sheetName val="REKAP PERSIAPAN"/>
      <sheetName val="REKAP ARS"/>
      <sheetName val="Ars STANDART"/>
      <sheetName val="PINTU + JENDELA"/>
      <sheetName val="HS.Material &amp; UPAH"/>
      <sheetName val="V.PC"/>
      <sheetName val="V.TIE BEAM"/>
      <sheetName val="V.KLM "/>
      <sheetName val="V.BLK 2"/>
      <sheetName val="V.BLK 3"/>
      <sheetName val="V.BLK DakJemur"/>
      <sheetName val="V.Ring Balok"/>
      <sheetName val="V.BLK Atap"/>
      <sheetName val="V.Plt.Lt."/>
      <sheetName val="V.TG"/>
      <sheetName val="STP"/>
      <sheetName val="GWT"/>
      <sheetName val="V.Borepile"/>
      <sheetName val="LANTAI 1"/>
      <sheetName val="LANTAI 2 &amp; 3"/>
      <sheetName val="Ars STANDART (2)"/>
      <sheetName val="FMU"/>
      <sheetName val="RAB.1"/>
      <sheetName val="RAB.2"/>
      <sheetName val="RAB.4"/>
      <sheetName val="RAB.5"/>
      <sheetName val="RAB.6"/>
      <sheetName val="Data-pendukung"/>
      <sheetName val="Daft-Hrg-Sat-Pek"/>
      <sheetName val="H S D"/>
      <sheetName val="Anal Alat Type II A"/>
      <sheetName val="A-3"/>
      <sheetName val="Galian u Bahu"/>
      <sheetName val="Analisa Div.6"/>
      <sheetName val="Div.6"/>
      <sheetName val="Agregate.A"/>
      <sheetName val="Agregate.B"/>
      <sheetName val="Div.7"/>
      <sheetName val="Div.4"/>
      <sheetName val="Formula Paket A"/>
      <sheetName val="AN. TANAH"/>
      <sheetName val="fas"/>
      <sheetName val="010_x000_2"/>
      <sheetName val="共機J"/>
      <sheetName val="BA_ADD"/>
      <sheetName val="SCHED"/>
      <sheetName val="BAHAN Dekat"/>
      <sheetName val="quarry"/>
      <sheetName val="Biaya alat"/>
      <sheetName val="부재치수입력"/>
      <sheetName val="21"/>
      <sheetName val="1.2"/>
      <sheetName val="설계내역서"/>
      <sheetName val="9-1차이내역"/>
      <sheetName val="Progres Rasio LR"/>
      <sheetName val="RAP Change"/>
      <sheetName val="Analisa Harsat CCO Intern"/>
      <sheetName val="AnHarSat Real Saat Ini"/>
      <sheetName val="AnHarSat Real Sd Saat Lalu"/>
      <sheetName val="Cost Control Utk Perub RAP"/>
      <sheetName val="Daftar Alat"/>
      <sheetName val="Sel Dev"/>
      <sheetName val="Progress Ekstern"/>
      <sheetName val="Harsat Alat"/>
      <sheetName val="Harsat SubKon"/>
      <sheetName val="Laporan Harian"/>
      <sheetName val="Hrn I"/>
      <sheetName val="Hrn II"/>
      <sheetName val="Hrn III"/>
      <sheetName val="BA Pemeriksaan"/>
      <sheetName val="R. RapatCCO"/>
      <sheetName val="Biaya LONSTAD"/>
      <sheetName val="Laporan Mingguan"/>
      <sheetName val="BAP"/>
      <sheetName val="Rekap MC"/>
      <sheetName val="BA Fisik"/>
      <sheetName val="Evaluasi CCO"/>
      <sheetName val="Hsl Evaluasi"/>
      <sheetName val="Lap Pek 2"/>
      <sheetName val="Lap Pek 1"/>
      <sheetName val="Penilaian Hasil FHO"/>
      <sheetName val="Penilaian Hasil PHO"/>
      <sheetName val="Penyampaian Evaluasi"/>
      <sheetName val="Permhnan CCO2"/>
      <sheetName val="Permhnan FHO"/>
      <sheetName val="Permhnan PHO"/>
      <sheetName val="Persetujuan CCO2"/>
      <sheetName val="Proposal"/>
      <sheetName val="Pemakaian Bahan"/>
      <sheetName val="Pengadaan Bahan"/>
      <sheetName val="Volume Mingguan"/>
      <sheetName val="Laporan Bulanan"/>
      <sheetName val="Schedule Ekstern"/>
      <sheetName val="Rekap Sisa Bahan"/>
      <sheetName val="RAP Sisa"/>
      <sheetName val="EARNED VALUE"/>
      <sheetName val="Permhnan UM"/>
      <sheetName val="Und. RptFHO"/>
      <sheetName val="Und. RptPHO"/>
      <sheetName val="gALIAN_"/>
      <sheetName val="tng_pr_m"/>
      <sheetName val="2_E"/>
      <sheetName val="DAFTAR_ANALYSA"/>
      <sheetName val="analisa_print"/>
      <sheetName val="Har-sat_finish"/>
      <sheetName val="STR - 2B"/>
      <sheetName val="DHS"/>
      <sheetName val="An-str(krgnyr)"/>
      <sheetName val="HS1"/>
      <sheetName val="ED-PMS-01 "/>
      <sheetName val="ED-PMS-02 "/>
      <sheetName val="ED-PMS-03"/>
      <sheetName val="ED-PMS-04 "/>
      <sheetName val="ED-PMS-05"/>
      <sheetName val="ED-PMS-06"/>
      <sheetName val="ES SAR-01"/>
      <sheetName val="RD 2"/>
      <sheetName val="RD 3"/>
      <sheetName val="RKAP"/>
      <sheetName val="RKAP 02"/>
      <sheetName val="CEK"/>
      <sheetName val="ESC"/>
      <sheetName val="upah_borong"/>
      <sheetName val="cat-hrg"/>
      <sheetName val="Fire Alarm"/>
      <sheetName val="Telepon"/>
      <sheetName val="Tata Suara"/>
      <sheetName val="MATV "/>
      <sheetName val="tam-kur"/>
      <sheetName val="data_val (2)"/>
      <sheetName val="Bab10"/>
      <sheetName val="Stressing bed"/>
      <sheetName val="2s-Canti"/>
      <sheetName val="Capacity"/>
      <sheetName val="komp"/>
      <sheetName val="RUMUS BEKISTING"/>
      <sheetName val="SNI-2008"/>
      <sheetName val="bahan "/>
      <sheetName val="harga bahan M&amp;E"/>
      <sheetName val="SAT PL"/>
      <sheetName val="REKAP STR T"/>
      <sheetName val="S-Hotel"/>
      <sheetName val="notasi"/>
      <sheetName val="ALATSEWA"/>
      <sheetName val="Sheet6"/>
      <sheetName val="IN OUT"/>
      <sheetName val="kuantitasMC"/>
      <sheetName val="R.A.B"/>
      <sheetName val="TS sarilamak"/>
      <sheetName val="D_ANALISA"/>
      <sheetName val="D_H_UPAH"/>
      <sheetName val="Daf-Isian"/>
      <sheetName val="BQ_ME Jembatan"/>
      <sheetName val="an (1)"/>
      <sheetName val="3_DIV2"/>
      <sheetName val="lm7-11"/>
      <sheetName val="laru-kbn"/>
      <sheetName val="PM Kit"/>
      <sheetName val="Fixset"/>
      <sheetName val="analis standar(8m)"/>
      <sheetName val="Daf.Harga-Upah"/>
      <sheetName val="Daf. Upah &amp; Bah"/>
      <sheetName val="Rekap-SD"/>
      <sheetName val="skets"/>
      <sheetName val="PERALATAN "/>
      <sheetName val="BQ-1A prelim"/>
      <sheetName val="TERBIL"/>
      <sheetName val="SPL"/>
      <sheetName val="201_2"/>
      <sheetName val="301_1"/>
      <sheetName val="301_2"/>
      <sheetName val="301_3"/>
      <sheetName val="301_4"/>
      <sheetName val="301_5"/>
      <sheetName val="403"/>
      <sheetName val="404"/>
      <sheetName val="407"/>
      <sheetName val="408"/>
      <sheetName val="501_2"/>
      <sheetName val="501_6"/>
      <sheetName val="501_7"/>
      <sheetName val="Mushala"/>
      <sheetName val="Marshal -1"/>
      <sheetName val="HSA &amp; PAB"/>
      <sheetName val="Harga Upah "/>
      <sheetName val="M-A-U"/>
      <sheetName val="Rin_"/>
      <sheetName val="A.4.3"/>
      <sheetName val="DAF-7"/>
      <sheetName val="BETON BERTULANG "/>
      <sheetName val="4- Basic Price"/>
      <sheetName val="anl-b7"/>
      <sheetName val="LPH 1"/>
      <sheetName val="ALS1"/>
      <sheetName val="ALS5"/>
      <sheetName val="ALS4"/>
      <sheetName val="AC KUSEN P"/>
      <sheetName val="UPH + BHN"/>
      <sheetName val="Lap.Harian"/>
      <sheetName val="rab _ persiapan _ lantai_1"/>
      <sheetName val="Analisa1"/>
      <sheetName val="UMUR_ALAT"/>
      <sheetName val="FAKTOR_MODAL_CRF"/>
      <sheetName val="Basic_Price_-_ALL"/>
      <sheetName val="Harga_Bahan_&amp;_Upah_"/>
      <sheetName val="H_Satuan25"/>
      <sheetName val="mob__dem24"/>
      <sheetName val="pek__tanah24"/>
      <sheetName val="k__batu_kali24"/>
      <sheetName val="NS_GD_UGD23"/>
      <sheetName val="STD_GD_UGD23"/>
      <sheetName val="rab_me_(by_owner)_24"/>
      <sheetName val="BQ_(by_owner)24"/>
      <sheetName val="rab_me_(fisik)24"/>
      <sheetName val="NP_(4)23"/>
      <sheetName val="Analisa_&amp;_Upah24"/>
      <sheetName val="AN__TAMPL24"/>
      <sheetName val="Bill_Of_Quantity23"/>
      <sheetName val="HB_23"/>
      <sheetName val="Analisa_ME24"/>
      <sheetName val="harga_bahan24"/>
      <sheetName val="MAIN_BQ23"/>
      <sheetName val="Harsat_BHN_AR,M23"/>
      <sheetName val="NS_GD_UTAMA23"/>
      <sheetName val="Analisa_223"/>
      <sheetName val="BQ_AC_FAN23"/>
      <sheetName val="DRUP_(ASLI)23"/>
      <sheetName val="Analis_Kusen_1_ESKALASI23"/>
      <sheetName val="01A-_RAB24"/>
      <sheetName val="Anl_+23"/>
      <sheetName val="rab_-_persiapan_&amp;_lantai-123"/>
      <sheetName val="HRG_BHN23"/>
      <sheetName val="iTEM_hARSAT23"/>
      <sheetName val="box_culvert23"/>
      <sheetName val="NP_(2)23"/>
      <sheetName val="data_RSUD_KIS23"/>
      <sheetName val="ELEC_STIS23"/>
      <sheetName val="RKP_PLUMBING23"/>
      <sheetName val="Supl_X23"/>
      <sheetName val="_25"/>
      <sheetName val="DAFTAR_HARGA23"/>
      <sheetName val="Ahs_223"/>
      <sheetName val="Ahs_123"/>
      <sheetName val="KR_Luar23"/>
      <sheetName val="REF_ONLY23"/>
      <sheetName val="DRUP__ASLI_23"/>
      <sheetName val="Stden_center23"/>
      <sheetName val="meth_hsl_nego23"/>
      <sheetName val="1_B23"/>
      <sheetName val="Daftar_berat23"/>
      <sheetName val="Pintu_Jendela23"/>
      <sheetName val="DC-akses_bandara23"/>
      <sheetName val="Analisa_Harga_Satuan23"/>
      <sheetName val="Data_Upah23"/>
      <sheetName val="AHS_-_Sipil23"/>
      <sheetName val="EXTERNAL_WORK23"/>
      <sheetName val="RAB_AR&amp;STR23"/>
      <sheetName val="Analisa_Satuan23"/>
      <sheetName val="Fill_this_out_first___25"/>
      <sheetName val="ANLS__BETON_R__KELAS23"/>
      <sheetName val="Isolasi_Luar_Dalam23"/>
      <sheetName val="Isolasi_Luar23"/>
      <sheetName val="NP_(3)23"/>
      <sheetName val="GLP_200123"/>
      <sheetName val="Met_Pas_Batu23"/>
      <sheetName val="Met__Minor23"/>
      <sheetName val="BGN_PENUNJANG23"/>
      <sheetName val="Alat_B23"/>
      <sheetName val="Bahan_B23"/>
      <sheetName val="Upah_B23"/>
      <sheetName val="Bill_of_Qty_MEP23"/>
      <sheetName val="Analisa_Upah_&amp;_Bahan_Plum23"/>
      <sheetName val="gabungan_(2)23"/>
      <sheetName val="Galian_batu23"/>
      <sheetName val="Form_A23"/>
      <sheetName val="RKP__TOTAL23"/>
      <sheetName val="B_as23"/>
      <sheetName val="KONTRAK_INDUK_BULANAN23"/>
      <sheetName val="Analisa_BOW23"/>
      <sheetName val="HARGA_DSR11"/>
      <sheetName val="Basic_Price11"/>
      <sheetName val="an__major11"/>
      <sheetName val="Upah_Bahan11"/>
      <sheetName val="Har_Sat10"/>
      <sheetName val="610_0510"/>
      <sheetName val="610_0610"/>
      <sheetName val="610_0710"/>
      <sheetName val="610_0810"/>
      <sheetName val="610_0410"/>
      <sheetName val="MPU__6-3(4)_LastonAC10"/>
      <sheetName val="Data_Info10"/>
      <sheetName val="bahan_dan_upah10"/>
      <sheetName val="SAT_UPAH10"/>
      <sheetName val="Analisa_HSP10"/>
      <sheetName val="HARGA_(2)10"/>
      <sheetName val="ANAL_ALAT10"/>
      <sheetName val="Upah,_alat_&amp;_harsat10"/>
      <sheetName val="hst__LAMP_19"/>
      <sheetName val="struktur_tdk_dipakai10"/>
      <sheetName val="AC_unit10"/>
      <sheetName val="EL_acc10"/>
      <sheetName val="EL_lamp10"/>
      <sheetName val="EL_outlet10"/>
      <sheetName val="Chiller_acc10"/>
      <sheetName val="Pipa_PL10"/>
      <sheetName val="PK_acc10"/>
      <sheetName val="PL_acc10"/>
      <sheetName val="PK_valve10"/>
      <sheetName val="PL_valve10"/>
      <sheetName val="AC_valve10"/>
      <sheetName val="PK_pipe10"/>
      <sheetName val="EL_kabel10"/>
      <sheetName val="AC_power10"/>
      <sheetName val="EL_tray10"/>
      <sheetName val="PL_power10"/>
      <sheetName val="PL_unit10"/>
      <sheetName val="PK_unit10"/>
      <sheetName val="EL_arde10"/>
      <sheetName val="Master_1_010"/>
      <sheetName val="S_Curve9"/>
      <sheetName val="Rekap_S_Curve_(4)9"/>
      <sheetName val="Rekap_S_Curve_(3)9"/>
      <sheetName val="perkerasan_rigid10"/>
      <sheetName val="div_29"/>
      <sheetName val="div_3_Tanah9"/>
      <sheetName val="div_4_Sirtu9"/>
      <sheetName val="div_59"/>
      <sheetName val="div_7_Beton9"/>
      <sheetName val="div_89"/>
      <sheetName val="BACK_-_UP-GALIAN_(ALAT)11"/>
      <sheetName val="DIV_710"/>
      <sheetName val="F1c_DATA_ADM610"/>
      <sheetName val="Galian_110"/>
      <sheetName val="LAL_-_PASAR_PAGI_10"/>
      <sheetName val="Fill_this_out_first___26"/>
      <sheetName val="SUMBER_DAYA9"/>
      <sheetName val="Harga_Sat_Dasar10"/>
      <sheetName val="Urugan_Pasir9"/>
      <sheetName val="Rek_Tot9"/>
      <sheetName val="Bill_rekap10"/>
      <sheetName val="Bill_of_Qty10"/>
      <sheetName val="5_1_ELEKTRIKAL-ELEKTRONIK9"/>
      <sheetName val="Harga_Satuan_Bahan_9"/>
      <sheetName val="Cold_Miling9"/>
      <sheetName val="Data_Masukan9"/>
      <sheetName val="Fisik_20129"/>
      <sheetName val="Pek__Persiapan9"/>
      <sheetName val="Rekap_Anl_K9"/>
      <sheetName val="Rekap_Anl_SNI9"/>
      <sheetName val="GRAND_REKAPITULASI9"/>
      <sheetName val="RAB_G_ADM__PUSAT_(1)9"/>
      <sheetName val="RAB_R__GENSET_&amp;_PANEL_(10)_9"/>
      <sheetName val="RAB_R__DNS__PENGLL_T_54_(11_A_9"/>
      <sheetName val="RAB_R__DNS__PENGLL_T_54_(11_B_9"/>
      <sheetName val="RAB_R__DNS__PENGLL_T_54_(11_C_9"/>
      <sheetName val="RAB_R__DNS__PENGLL_T_70_(12_A_9"/>
      <sheetName val="RAB_R__DNS__PENGLL_T_70_(12_B_9"/>
      <sheetName val="RAB_R__DNS__PENGLL_T_70_(12_C_9"/>
      <sheetName val="RAB_SPORT_CLUB_(14)9"/>
      <sheetName val="RAB_MASJID_&amp;_T_WUDLU_(15)9"/>
      <sheetName val="RAB_LOUNDRY_&amp;_WORKSHOP_(16)9"/>
      <sheetName val="RAB_MINIMARKET_&amp;_KANTIN_(17_)9"/>
      <sheetName val="RAB_RMH__PENJAGA_(18)9"/>
      <sheetName val="RAB_POS_JAGA_(19__A_)9"/>
      <sheetName val="RAB_POS_JAGA_(19__B_)9"/>
      <sheetName val="RAB_R__POMPA_(20)9"/>
      <sheetName val="RAB_R__KELAS_(2_A)9"/>
      <sheetName val="RAB_R__KELAS_(2_B)9"/>
      <sheetName val="RAB_AULA_UTAMA_(5)9"/>
      <sheetName val="RAB_AULA_SEDANG_(6)9"/>
      <sheetName val="RAB_ASRAMA_(7__B_)9"/>
      <sheetName val="RAB_ASRAMA_(7__C_)9"/>
      <sheetName val="RAB_ASRAMA_(7__D_)9"/>
      <sheetName val="RAB_R__MAKAN_(8)9"/>
      <sheetName val="RAB_GUEST_HOUSE_(9__A_)9"/>
      <sheetName val="RAB_GUEST_HOUSE_(9__B_)9"/>
      <sheetName val="RAB_1_PRABUMULIH_LEMBAK_KM_3309"/>
      <sheetName val="Unit_Rate9"/>
      <sheetName val="_26"/>
      <sheetName val="Daf_Dasar_Upah&amp;Bahan9"/>
      <sheetName val="CHART_HB_AC_-_WC9"/>
      <sheetName val="Analisa_K9"/>
      <sheetName val="BAHAN_(2)9"/>
      <sheetName val="ANALISA_railing9"/>
      <sheetName val="Daftar_Harga_Upah9"/>
      <sheetName val="HARGA_SAT9"/>
      <sheetName val="D_&amp;_W_sizes9"/>
      <sheetName val="STR_&amp;_ARS9"/>
      <sheetName val="HARGA_PEK9"/>
      <sheetName val="Rekap_RAP_real_(2)9"/>
      <sheetName val="3_Koef_Alat9"/>
      <sheetName val="Hrg_Readymix9"/>
      <sheetName val="JUMLAHAN_TOTAL_9"/>
      <sheetName val="Hal_010MUKAMC9"/>
      <sheetName val="ANALISA_EDIT9"/>
      <sheetName val="Hg_Sat9"/>
      <sheetName val="Input_T__Schedule9"/>
      <sheetName val="Data_WI9"/>
      <sheetName val="BQ_External9"/>
      <sheetName val="Daf_Biaya_sewa_alat9"/>
      <sheetName val="an_utara9"/>
      <sheetName val="Kuantitas_&amp;_Harga9"/>
      <sheetName val="Rekap_Biaya9"/>
      <sheetName val="REKAP_GROSS9"/>
      <sheetName val="mc_adam9"/>
      <sheetName val="ps_batu&amp;brjg9"/>
      <sheetName val="T__Cs_Log_P_III9"/>
      <sheetName val="RAB_FULL9"/>
      <sheetName val="anal_rinci9"/>
      <sheetName val="DIV_99"/>
      <sheetName val="HARGA_DASAR9"/>
      <sheetName val="Stay_Cable-19"/>
      <sheetName val="Rekap_Analisa9"/>
      <sheetName val="ANAL_RABP9"/>
      <sheetName val="BAHAN_&amp;_ALAT_9"/>
      <sheetName val="Transfer_Pump9"/>
      <sheetName val="Peralatan_Utama9"/>
      <sheetName val="2_29"/>
      <sheetName val="Spek_Fin_9"/>
      <sheetName val="REKAP_TOTAL9"/>
      <sheetName val="Luas_Bangunan9"/>
      <sheetName val="Spek_ME9"/>
      <sheetName val="bahan_upah9"/>
      <sheetName val="ANLS_MPU9"/>
      <sheetName val="Ana__PU9"/>
      <sheetName val="SD_(1)9"/>
      <sheetName val="Rekap_Addendum10"/>
      <sheetName val="1_GasAcct10"/>
      <sheetName val="DIVISI_39"/>
      <sheetName val="4-Basic_Price9"/>
      <sheetName val="Sat__Pek_9"/>
      <sheetName val="Alat_(2)9"/>
      <sheetName val="Input_Data9"/>
      <sheetName val="Harga_S_Dasar9"/>
      <sheetName val="Gal_Sal9"/>
      <sheetName val="gal_biasa9"/>
      <sheetName val="Div_7_29"/>
      <sheetName val="sheet_29"/>
      <sheetName val="RAB_ME9"/>
      <sheetName val="Summary_Sheets9"/>
      <sheetName val="BoQ_Total_lama9"/>
      <sheetName val="Daftar_Upah,Bhn,&amp;_alat9"/>
      <sheetName val="HARGA_SATUAN__9"/>
      <sheetName val="BQ_INT2"/>
      <sheetName val="_BoQ_Green_Field_option_12"/>
      <sheetName val="Input_Harga_Produk_Upah_Pekerj2"/>
      <sheetName val="UMUR_ALAT2"/>
      <sheetName val="FAKTOR_MODAL_CRF2"/>
      <sheetName val="Basic_Price_-_ALL2"/>
      <sheetName val="ENC_142"/>
      <sheetName val="Harga_Bahan_&amp;_Upah_2"/>
      <sheetName val="div7_3(1)2"/>
      <sheetName val="rab_42"/>
      <sheetName val="RAB_Ekstern2"/>
      <sheetName val="Faktor_Konversi2"/>
      <sheetName val="5-daftar_Peralatan2"/>
      <sheetName val="ANALISA_satuan_poryek_sungai2"/>
      <sheetName val="BëN_PENƐ2"/>
      <sheetName val="HARGA_DSR10"/>
      <sheetName val="Basic_Price10"/>
      <sheetName val="an__major10"/>
      <sheetName val="Upah_Bahan10"/>
      <sheetName val="Har_Sat9"/>
      <sheetName val="610_059"/>
      <sheetName val="610_069"/>
      <sheetName val="610_079"/>
      <sheetName val="610_089"/>
      <sheetName val="610_049"/>
      <sheetName val="MPU__6-3(4)_LastonAC9"/>
      <sheetName val="Data_Info9"/>
      <sheetName val="bahan_dan_upah9"/>
      <sheetName val="SAT_UPAH9"/>
      <sheetName val="Analisa_HSP9"/>
      <sheetName val="HARGA_(2)9"/>
      <sheetName val="ANAL_ALAT9"/>
      <sheetName val="Upah,_alat_&amp;_harsat9"/>
      <sheetName val="hst__LAMP_18"/>
      <sheetName val="struktur_tdk_dipakai9"/>
      <sheetName val="AC_unit9"/>
      <sheetName val="EL_acc9"/>
      <sheetName val="EL_lamp9"/>
      <sheetName val="EL_outlet9"/>
      <sheetName val="Chiller_acc9"/>
      <sheetName val="Pipa_PL9"/>
      <sheetName val="PK_acc9"/>
      <sheetName val="PL_acc9"/>
      <sheetName val="PK_valve9"/>
      <sheetName val="PL_valve9"/>
      <sheetName val="AC_valve9"/>
      <sheetName val="PK_pipe9"/>
      <sheetName val="EL_kabel9"/>
      <sheetName val="AC_power9"/>
      <sheetName val="EL_tray9"/>
      <sheetName val="PL_power9"/>
      <sheetName val="PL_unit9"/>
      <sheetName val="PK_unit9"/>
      <sheetName val="EL_arde9"/>
      <sheetName val="Master_1_09"/>
      <sheetName val="S_Curve8"/>
      <sheetName val="Rekap_S_Curve_(4)8"/>
      <sheetName val="Rekap_S_Curve_(3)8"/>
      <sheetName val="perkerasan_rigid9"/>
      <sheetName val="div_28"/>
      <sheetName val="div_3_Tanah8"/>
      <sheetName val="div_4_Sirtu8"/>
      <sheetName val="div_58"/>
      <sheetName val="div_7_Beton8"/>
      <sheetName val="div_88"/>
      <sheetName val="BACK_-_UP-GALIAN_(ALAT)10"/>
      <sheetName val="DIV_79"/>
      <sheetName val="F1c_DATA_ADM69"/>
      <sheetName val="Galian_19"/>
      <sheetName val="LAL_-_PASAR_PAGI_9"/>
      <sheetName val="SUMBER_DAYA8"/>
      <sheetName val="Harga_Sat_Dasar9"/>
      <sheetName val="Urugan_Pasir8"/>
      <sheetName val="Rek_Tot8"/>
      <sheetName val="Bill_rekap9"/>
      <sheetName val="Bill_of_Qty9"/>
      <sheetName val="5_1_ELEKTRIKAL-ELEKTRONIK8"/>
      <sheetName val="Harga_Satuan_Bahan_8"/>
      <sheetName val="Cold_Miling8"/>
      <sheetName val="Data_Masukan8"/>
      <sheetName val="Fisik_20128"/>
      <sheetName val="Pek__Persiapan8"/>
      <sheetName val="Rekap_Anl_K8"/>
      <sheetName val="Rekap_Anl_SNI8"/>
      <sheetName val="GRAND_REKAPITULASI8"/>
      <sheetName val="RAB_G_ADM__PUSAT_(1)8"/>
      <sheetName val="RAB_R__GENSET_&amp;_PANEL_(10)_8"/>
      <sheetName val="RAB_R__DNS__PENGLL_T_54_(11_A_8"/>
      <sheetName val="RAB_R__DNS__PENGLL_T_54_(11_B_8"/>
      <sheetName val="RAB_R__DNS__PENGLL_T_54_(11_C_8"/>
      <sheetName val="RAB_R__DNS__PENGLL_T_70_(12_A_8"/>
      <sheetName val="RAB_R__DNS__PENGLL_T_70_(12_B_8"/>
      <sheetName val="RAB_R__DNS__PENGLL_T_70_(12_C_8"/>
      <sheetName val="RAB_SPORT_CLUB_(14)8"/>
      <sheetName val="RAB_MASJID_&amp;_T_WUDLU_(15)8"/>
      <sheetName val="RAB_LOUNDRY_&amp;_WORKSHOP_(16)8"/>
      <sheetName val="RAB_MINIMARKET_&amp;_KANTIN_(17_)8"/>
      <sheetName val="RAB_RMH__PENJAGA_(18)8"/>
      <sheetName val="RAB_POS_JAGA_(19__A_)8"/>
      <sheetName val="RAB_POS_JAGA_(19__B_)8"/>
      <sheetName val="RAB_R__POMPA_(20)8"/>
      <sheetName val="RAB_R__KELAS_(2_A)8"/>
      <sheetName val="RAB_R__KELAS_(2_B)8"/>
      <sheetName val="RAB_AULA_UTAMA_(5)8"/>
      <sheetName val="RAB_AULA_SEDANG_(6)8"/>
      <sheetName val="RAB_ASRAMA_(7__B_)8"/>
      <sheetName val="RAB_ASRAMA_(7__C_)8"/>
      <sheetName val="RAB_ASRAMA_(7__D_)8"/>
      <sheetName val="RAB_R__MAKAN_(8)8"/>
      <sheetName val="RAB_GUEST_HOUSE_(9__A_)8"/>
      <sheetName val="RAB_GUEST_HOUSE_(9__B_)8"/>
      <sheetName val="RAB_1_PRABUMULIH_LEMBAK_KM_3308"/>
      <sheetName val="Unit_Rate8"/>
      <sheetName val="Daf_Dasar_Upah&amp;Bahan8"/>
      <sheetName val="CHART_HB_AC_-_WC8"/>
      <sheetName val="Analisa_K8"/>
      <sheetName val="BAHAN_(2)8"/>
      <sheetName val="ANALISA_railing8"/>
      <sheetName val="Daftar_Harga_Upah8"/>
      <sheetName val="HARGA_SAT8"/>
      <sheetName val="D_&amp;_W_sizes8"/>
      <sheetName val="STR_&amp;_ARS8"/>
      <sheetName val="HARGA_PEK8"/>
      <sheetName val="Rekap_RAP_real_(2)8"/>
      <sheetName val="3_Koef_Alat8"/>
      <sheetName val="Hrg_Readymix8"/>
      <sheetName val="JUMLAHAN_TOTAL_8"/>
      <sheetName val="Hal_010MUKAMC8"/>
      <sheetName val="ANALISA_EDIT8"/>
      <sheetName val="Hg_Sat8"/>
      <sheetName val="Input_T__Schedule8"/>
      <sheetName val="Data_WI8"/>
      <sheetName val="BQ_External8"/>
      <sheetName val="Daf_Biaya_sewa_alat8"/>
      <sheetName val="an_utara8"/>
      <sheetName val="Kuantitas_&amp;_Harga8"/>
      <sheetName val="Rekap_Biaya8"/>
      <sheetName val="REKAP_GROSS8"/>
      <sheetName val="mc_adam8"/>
      <sheetName val="ps_batu&amp;brjg8"/>
      <sheetName val="T__Cs_Log_P_III8"/>
      <sheetName val="RAB_FULL8"/>
      <sheetName val="anal_rinci8"/>
      <sheetName val="DIV_98"/>
      <sheetName val="HARGA_DASAR8"/>
      <sheetName val="Stay_Cable-18"/>
      <sheetName val="Rekap_Analisa8"/>
      <sheetName val="ANAL_RABP8"/>
      <sheetName val="BAHAN_&amp;_ALAT_8"/>
      <sheetName val="Transfer_Pump8"/>
      <sheetName val="Peralatan_Utama8"/>
      <sheetName val="2_28"/>
      <sheetName val="Spek_Fin_8"/>
      <sheetName val="REKAP_TOTAL8"/>
      <sheetName val="Luas_Bangunan8"/>
      <sheetName val="Spek_ME8"/>
      <sheetName val="bahan_upah8"/>
      <sheetName val="ANLS_MPU8"/>
      <sheetName val="Ana__PU8"/>
      <sheetName val="SD_(1)8"/>
      <sheetName val="Rekap_Addendum9"/>
      <sheetName val="1_GasAcct9"/>
      <sheetName val="DIVISI_38"/>
      <sheetName val="4-Basic_Price8"/>
      <sheetName val="Sat__Pek_8"/>
      <sheetName val="Alat_(2)8"/>
      <sheetName val="Input_Data8"/>
      <sheetName val="Harga_S_Dasar8"/>
      <sheetName val="Gal_Sal8"/>
      <sheetName val="gal_biasa8"/>
      <sheetName val="Div_7_28"/>
      <sheetName val="sheet_28"/>
      <sheetName val="RAB_ME8"/>
      <sheetName val="Summary_Sheets8"/>
      <sheetName val="BoQ_Total_lama8"/>
      <sheetName val="Daftar_Upah,Bhn,&amp;_alat8"/>
      <sheetName val="HARGA_SATUAN__8"/>
      <sheetName val="_BoQ_Green_Field_option_11"/>
      <sheetName val="Input_Harga_Produk_Upah_Pekerj1"/>
      <sheetName val="UMUR_ALAT1"/>
      <sheetName val="FAKTOR_MODAL_CRF1"/>
      <sheetName val="Basic_Price_-_ALL1"/>
      <sheetName val="Harga_Bahan_&amp;_Upah_1"/>
      <sheetName val="5-daftar_Peralatan1"/>
      <sheetName val="BëN_PENƐ1"/>
      <sheetName val="H_Satuan26"/>
      <sheetName val="mob__dem25"/>
      <sheetName val="pek__tanah25"/>
      <sheetName val="k__batu_kali25"/>
      <sheetName val="NS_GD_UGD24"/>
      <sheetName val="STD_GD_UGD24"/>
      <sheetName val="rab_me_(by_owner)_25"/>
      <sheetName val="BQ_(by_owner)25"/>
      <sheetName val="rab_me_(fisik)25"/>
      <sheetName val="NP_(4)24"/>
      <sheetName val="Analisa_&amp;_Upah25"/>
      <sheetName val="AN__TAMPL25"/>
      <sheetName val="Bill_Of_Quantity24"/>
      <sheetName val="HB_24"/>
      <sheetName val="Analisa_ME25"/>
      <sheetName val="harga_bahan25"/>
      <sheetName val="MAIN_BQ24"/>
      <sheetName val="Harsat_BHN_AR,M24"/>
      <sheetName val="NS_GD_UTAMA24"/>
      <sheetName val="Analisa_224"/>
      <sheetName val="BQ_AC_FAN24"/>
      <sheetName val="DRUP_(ASLI)24"/>
      <sheetName val="Analis_Kusen_1_ESKALASI24"/>
      <sheetName val="01A-_RAB25"/>
      <sheetName val="Anl_+24"/>
      <sheetName val="rab_-_persiapan_&amp;_lantai-124"/>
      <sheetName val="HRG_BHN24"/>
      <sheetName val="iTEM_hARSAT24"/>
      <sheetName val="box_culvert24"/>
      <sheetName val="NP_(2)24"/>
      <sheetName val="data_RSUD_KIS24"/>
      <sheetName val="ELEC_STIS24"/>
      <sheetName val="RKP_PLUMBING24"/>
      <sheetName val="Supl_X24"/>
      <sheetName val="_27"/>
      <sheetName val="rekap_mekanikal14"/>
      <sheetName val="DAFTAR_HARGA24"/>
      <sheetName val="Ahs_224"/>
      <sheetName val="Ahs_124"/>
      <sheetName val="KR_Luar24"/>
      <sheetName val="REF_ONLY24"/>
      <sheetName val="DRUP__ASLI_24"/>
      <sheetName val="Stden_center24"/>
      <sheetName val="meth_hsl_nego24"/>
      <sheetName val="1_B24"/>
      <sheetName val="Daftar_berat24"/>
      <sheetName val="Pintu_Jendela24"/>
      <sheetName val="DC-akses_bandara24"/>
      <sheetName val="Analisa_Harga_Satuan24"/>
      <sheetName val="Data_Upah24"/>
      <sheetName val="AHS_-_Sipil24"/>
      <sheetName val="EXTERNAL_WORK24"/>
      <sheetName val="RAB_AR&amp;STR24"/>
      <sheetName val="Analisa_Satuan24"/>
      <sheetName val="Fill_this_out_first___27"/>
      <sheetName val="ANLS__BETON_R__KELAS24"/>
      <sheetName val="Isolasi_Luar_Dalam24"/>
      <sheetName val="Isolasi_Luar24"/>
      <sheetName val="NP_(3)24"/>
      <sheetName val="GLP_200124"/>
      <sheetName val="Met_Pas_Batu24"/>
      <sheetName val="Met__Minor24"/>
      <sheetName val="BGN_PENUNJANG24"/>
      <sheetName val="Alat_B24"/>
      <sheetName val="Bahan_B24"/>
      <sheetName val="Upah_B24"/>
      <sheetName val="Bill_of_Qty_MEP24"/>
      <sheetName val="Analisa_Upah_&amp;_Bahan_Plum24"/>
      <sheetName val="gabungan_(2)24"/>
      <sheetName val="Galian_batu24"/>
      <sheetName val="Form_A24"/>
      <sheetName val="RKP__TOTAL24"/>
      <sheetName val="B_as24"/>
      <sheetName val="KONTRAK_INDUK_BULANAN24"/>
      <sheetName val="Analisa_BOW24"/>
      <sheetName val="analisa_(2)12"/>
      <sheetName val="Prod_15-514"/>
      <sheetName val="HARGA_DSR12"/>
      <sheetName val="Basic_Price12"/>
      <sheetName val="an__major12"/>
      <sheetName val="Upah_Bahan12"/>
      <sheetName val="Har_Sat11"/>
      <sheetName val="610_0511"/>
      <sheetName val="610_0611"/>
      <sheetName val="610_0711"/>
      <sheetName val="610_0811"/>
      <sheetName val="610_0411"/>
      <sheetName val="MPU__6-3(4)_LastonAC11"/>
      <sheetName val="Data_Info11"/>
      <sheetName val="bahan_dan_upah11"/>
      <sheetName val="SAT_UPAH11"/>
      <sheetName val="Analisa_HSP11"/>
      <sheetName val="HARGA_(2)11"/>
      <sheetName val="ANAL_ALAT11"/>
      <sheetName val="Upah,_alat_&amp;_harsat11"/>
      <sheetName val="hst__LAMP_110"/>
      <sheetName val="struktur_tdk_dipakai11"/>
      <sheetName val="AC_unit11"/>
      <sheetName val="EL_acc11"/>
      <sheetName val="EL_lamp11"/>
      <sheetName val="EL_outlet11"/>
      <sheetName val="Chiller_acc11"/>
      <sheetName val="Pipa_PL11"/>
      <sheetName val="PK_acc11"/>
      <sheetName val="PL_acc11"/>
      <sheetName val="PK_valve11"/>
      <sheetName val="PL_valve11"/>
      <sheetName val="AC_valve11"/>
      <sheetName val="PK_pipe11"/>
      <sheetName val="EL_kabel11"/>
      <sheetName val="AC_power11"/>
      <sheetName val="EL_tray11"/>
      <sheetName val="PL_power11"/>
      <sheetName val="PL_unit11"/>
      <sheetName val="PK_unit11"/>
      <sheetName val="EL_arde11"/>
      <sheetName val="Master_1_011"/>
      <sheetName val="S_Curve10"/>
      <sheetName val="Rekap_S_Curve_(4)10"/>
      <sheetName val="Rekap_S_Curve_(3)10"/>
      <sheetName val="perkerasan_rigid11"/>
      <sheetName val="div_210"/>
      <sheetName val="div_3_Tanah10"/>
      <sheetName val="div_4_Sirtu10"/>
      <sheetName val="div_510"/>
      <sheetName val="div_7_Beton10"/>
      <sheetName val="div_810"/>
      <sheetName val="BACK_-_UP-GALIAN_(ALAT)12"/>
      <sheetName val="DIV_711"/>
      <sheetName val="F1c_DATA_ADM611"/>
      <sheetName val="Galian_111"/>
      <sheetName val="LAL_-_PASAR_PAGI_11"/>
      <sheetName val="Fill_this_out_first___28"/>
      <sheetName val="SUMBER_DAYA10"/>
      <sheetName val="Harga_Sat_Dasar11"/>
      <sheetName val="Urugan_Pasir10"/>
      <sheetName val="Rek_Tot10"/>
      <sheetName val="Bill_rekap11"/>
      <sheetName val="Bill_of_Qty11"/>
      <sheetName val="5_1_ELEKTRIKAL-ELEKTRONIK10"/>
      <sheetName val="Harga_Satuan_Bahan_10"/>
      <sheetName val="Cold_Miling10"/>
      <sheetName val="Data_Masukan10"/>
      <sheetName val="Fisik_201210"/>
      <sheetName val="Pek__Persiapan10"/>
      <sheetName val="Rekap_Anl_K10"/>
      <sheetName val="Rekap_Anl_SNI10"/>
      <sheetName val="GRAND_REKAPITULASI10"/>
      <sheetName val="RAB_G_ADM__PUSAT_(1)10"/>
      <sheetName val="RAB_R__GENSET_&amp;_PANEL_(10)_10"/>
      <sheetName val="RAB_R__DNS__PENGLL_T_54_(11_A10"/>
      <sheetName val="RAB_R__DNS__PENGLL_T_54_(11_B10"/>
      <sheetName val="RAB_R__DNS__PENGLL_T_54_(11_C10"/>
      <sheetName val="RAB_R__DNS__PENGLL_T_70_(12_A10"/>
      <sheetName val="RAB_R__DNS__PENGLL_T_70_(12_B10"/>
      <sheetName val="RAB_R__DNS__PENGLL_T_70_(12_C10"/>
      <sheetName val="RAB_SPORT_CLUB_(14)10"/>
      <sheetName val="RAB_MASJID_&amp;_T_WUDLU_(15)10"/>
      <sheetName val="RAB_LOUNDRY_&amp;_WORKSHOP_(16)10"/>
      <sheetName val="RAB_MINIMARKET_&amp;_KANTIN_(17_)10"/>
      <sheetName val="RAB_RMH__PENJAGA_(18)10"/>
      <sheetName val="RAB_POS_JAGA_(19__A_)10"/>
      <sheetName val="RAB_POS_JAGA_(19__B_)10"/>
      <sheetName val="RAB_R__POMPA_(20)10"/>
      <sheetName val="RAB_R__KELAS_(2_A)10"/>
      <sheetName val="RAB_R__KELAS_(2_B)10"/>
      <sheetName val="RAB_AULA_UTAMA_(5)10"/>
      <sheetName val="RAB_AULA_SEDANG_(6)10"/>
      <sheetName val="RAB_ASRAMA_(7__B_)10"/>
      <sheetName val="RAB_ASRAMA_(7__C_)10"/>
      <sheetName val="RAB_ASRAMA_(7__D_)10"/>
      <sheetName val="RAB_R__MAKAN_(8)10"/>
      <sheetName val="RAB_GUEST_HOUSE_(9__A_)10"/>
      <sheetName val="RAB_GUEST_HOUSE_(9__B_)10"/>
      <sheetName val="RAB_1_PRABUMULIH_LEMBAK_KM_3310"/>
      <sheetName val="Unit_Rate10"/>
      <sheetName val="_28"/>
      <sheetName val="Daf_Dasar_Upah&amp;Bahan10"/>
      <sheetName val="CHART_HB_AC_-_WC10"/>
      <sheetName val="Analisa_K10"/>
      <sheetName val="BAHAN_(2)10"/>
      <sheetName val="ANALISA_railing10"/>
      <sheetName val="Daftar_Harga_Upah10"/>
      <sheetName val="HARGA_SAT10"/>
      <sheetName val="D_&amp;_W_sizes10"/>
      <sheetName val="STR_&amp;_ARS10"/>
      <sheetName val="HARGA_PEK10"/>
      <sheetName val="Rekap_RAP_real_(2)10"/>
      <sheetName val="3_Koef_Alat10"/>
      <sheetName val="Hrg_Readymix10"/>
      <sheetName val="JUMLAHAN_TOTAL_10"/>
      <sheetName val="Hal_010MUKAMC10"/>
      <sheetName val="ANALISA_EDIT10"/>
      <sheetName val="Hg_Sat10"/>
      <sheetName val="Input_T__Schedule10"/>
      <sheetName val="Data_WI10"/>
      <sheetName val="BQ_External10"/>
      <sheetName val="Daf_Biaya_sewa_alat10"/>
      <sheetName val="an_utara10"/>
      <sheetName val="Kuantitas_&amp;_Harga10"/>
      <sheetName val="Rekap_Biaya10"/>
      <sheetName val="REKAP_GROSS10"/>
      <sheetName val="mc_adam10"/>
      <sheetName val="ps_batu&amp;brjg10"/>
      <sheetName val="T__Cs_Log_P_III10"/>
      <sheetName val="RAB_FULL10"/>
      <sheetName val="anal_rinci10"/>
      <sheetName val="DIV_910"/>
      <sheetName val="HARGA_DASAR10"/>
      <sheetName val="Stay_Cable-110"/>
      <sheetName val="Rekap_Analisa10"/>
      <sheetName val="ANAL_RABP10"/>
      <sheetName val="BAHAN_&amp;_ALAT_10"/>
      <sheetName val="Transfer_Pump10"/>
      <sheetName val="Peralatan_Utama10"/>
      <sheetName val="2_210"/>
      <sheetName val="Spek_Fin_10"/>
      <sheetName val="REKAP_TOTAL10"/>
      <sheetName val="Luas_Bangunan10"/>
      <sheetName val="Spek_ME10"/>
      <sheetName val="bahan_upah10"/>
      <sheetName val="ANLS_MPU10"/>
      <sheetName val="Ana__PU10"/>
      <sheetName val="SD_(1)10"/>
      <sheetName val="Rekap_Addendum11"/>
      <sheetName val="1_GasAcct11"/>
      <sheetName val="DIVISI_310"/>
      <sheetName val="4-Basic_Price10"/>
      <sheetName val="Sat__Pek_10"/>
      <sheetName val="Alat_(2)10"/>
      <sheetName val="Input_Data10"/>
      <sheetName val="Harga_S_Dasar10"/>
      <sheetName val="Gal_Sal10"/>
      <sheetName val="gal_biasa10"/>
      <sheetName val="Div_7_210"/>
      <sheetName val="sheet_210"/>
      <sheetName val="RAB_ME10"/>
      <sheetName val="Summary_Sheets10"/>
      <sheetName val="BoQ_Total_lama10"/>
      <sheetName val="Daftar_Upah,Bhn,&amp;_alat10"/>
      <sheetName val="HARGA_SATUAN__10"/>
      <sheetName val="Analisa_ME_UPT3"/>
      <sheetName val="BQ_INT3"/>
      <sheetName val="_BoQ_Green_Field_option_13"/>
      <sheetName val="Input_Harga_Produk_Upah_Pekerj3"/>
      <sheetName val="ANSAT_K'AYI3"/>
      <sheetName val="MING_I3"/>
      <sheetName val="Bangunan_Utama3"/>
      <sheetName val="UMUR_ALAT3"/>
      <sheetName val="FAKTOR_MODAL_CRF3"/>
      <sheetName val="Basic_Price_-_ALL3"/>
      <sheetName val="DIV_13"/>
      <sheetName val="lamp_93"/>
      <sheetName val="Data_33"/>
      <sheetName val="AHS_33"/>
      <sheetName val="BOQ_33"/>
      <sheetName val="lamp__123"/>
      <sheetName val="Eval__Arus_Kas3"/>
      <sheetName val="ENC_143"/>
      <sheetName val="Harga_Bahan_&amp;_Upah_3"/>
      <sheetName val="Cash_Flow_bulanan3"/>
      <sheetName val="div7_3(1)3"/>
      <sheetName val="rab_43"/>
      <sheetName val="RAB_VOL3"/>
      <sheetName val="SKEDUL_AV-053"/>
      <sheetName val="RAB_Ekstern3"/>
      <sheetName val="Faktor_Konversi3"/>
      <sheetName val="5-daftar_Peralatan3"/>
      <sheetName val="ANALISA_satuan_poryek_sungai3"/>
      <sheetName val="BëN_PENƐ3"/>
      <sheetName val="Main_Office3"/>
      <sheetName val="H_Satuan28"/>
      <sheetName val="mob__dem27"/>
      <sheetName val="pek__tanah27"/>
      <sheetName val="k__batu_kali27"/>
      <sheetName val="NS_GD_UGD26"/>
      <sheetName val="STD_GD_UGD26"/>
      <sheetName val="rab_me_(by_owner)_27"/>
      <sheetName val="BQ_(by_owner)27"/>
      <sheetName val="rab_me_(fisik)27"/>
      <sheetName val="NP_(4)26"/>
      <sheetName val="Analisa_&amp;_Upah27"/>
      <sheetName val="AN__TAMPL27"/>
      <sheetName val="Bill_Of_Quantity26"/>
      <sheetName val="HB_26"/>
      <sheetName val="Analisa_ME27"/>
      <sheetName val="harga_bahan27"/>
      <sheetName val="MAIN_BQ26"/>
      <sheetName val="Harsat_BHN_AR,M26"/>
      <sheetName val="NS_GD_UTAMA26"/>
      <sheetName val="Analisa_226"/>
      <sheetName val="BQ_AC_FAN26"/>
      <sheetName val="DRUP_(ASLI)26"/>
      <sheetName val="Analis_Kusen_1_ESKALASI26"/>
      <sheetName val="01A-_RAB27"/>
      <sheetName val="Anl_+26"/>
      <sheetName val="rab_-_persiapan_&amp;_lantai-126"/>
      <sheetName val="HRG_BHN26"/>
      <sheetName val="iTEM_hARSAT26"/>
      <sheetName val="box_culvert26"/>
      <sheetName val="MARK_UP15"/>
      <sheetName val="NP_(2)26"/>
      <sheetName val="data_RSUD_KIS26"/>
      <sheetName val="ELEC_STIS26"/>
      <sheetName val="RKP_PLUMBING26"/>
      <sheetName val="Supl_X26"/>
      <sheetName val="_31"/>
      <sheetName val="rekap_mekanikal16"/>
      <sheetName val="DAFTAR_HARGA26"/>
      <sheetName val="Ahs_226"/>
      <sheetName val="Ahs_126"/>
      <sheetName val="KR_Luar26"/>
      <sheetName val="REF_ONLY26"/>
      <sheetName val="DRUP__ASLI_26"/>
      <sheetName val="Stden_center26"/>
      <sheetName val="meth_hsl_nego26"/>
      <sheetName val="1_B26"/>
      <sheetName val="Daftar_berat26"/>
      <sheetName val="Pintu_Jendela26"/>
      <sheetName val="DC-akses_bandara26"/>
      <sheetName val="Analisa_Harga_Satuan26"/>
      <sheetName val="Data_Upah26"/>
      <sheetName val="AHS_-_Sipil26"/>
      <sheetName val="EXTERNAL_WORK26"/>
      <sheetName val="RAB_AR&amp;STR26"/>
      <sheetName val="Analisa_Satuan26"/>
      <sheetName val="Fill_this_out_first___31"/>
      <sheetName val="ANLS__BETON_R__KELAS26"/>
      <sheetName val="Isolasi_Luar_Dalam26"/>
      <sheetName val="Isolasi_Luar26"/>
      <sheetName val="NP_(3)26"/>
      <sheetName val="GLP_200126"/>
      <sheetName val="Met_Pas_Batu26"/>
      <sheetName val="Met__Minor26"/>
      <sheetName val="BGN_PENUNJANG26"/>
      <sheetName val="Analisa_RAP15"/>
      <sheetName val="Alat_B26"/>
      <sheetName val="Bahan_B26"/>
      <sheetName val="Upah_B26"/>
      <sheetName val="Analisa_RAB15"/>
      <sheetName val="Bill_of_Qty_MEP26"/>
      <sheetName val="Analisa_Upah_&amp;_Bahan_Plum26"/>
      <sheetName val="gabungan_(2)26"/>
      <sheetName val="Galian_batu26"/>
      <sheetName val="Form_A26"/>
      <sheetName val="RKP__TOTAL26"/>
      <sheetName val="B_as26"/>
      <sheetName val="KONTRAK_INDUK_BULANAN26"/>
      <sheetName val="Analisa_BOW26"/>
      <sheetName val="analisa_(2)14"/>
      <sheetName val="Tata_Udara15"/>
      <sheetName val="HRG_BAHAN_&amp;_UPAH_okk15"/>
      <sheetName val="Analis_Kusen_okk15"/>
      <sheetName val="bukan_PNS15"/>
      <sheetName val="DAF_3_125"/>
      <sheetName val="DAF_3_1115"/>
      <sheetName val="ANALISA_PEK_UMUM15"/>
      <sheetName val="Bill_5_Summary15"/>
      <sheetName val="Bill_4_Summary15"/>
      <sheetName val="UNIT_PRICE15"/>
      <sheetName val="Anls_teknis15"/>
      <sheetName val="Investment_Valuation15"/>
      <sheetName val="Cabling_Data&amp;Power15"/>
      <sheetName val="Prod_15-516"/>
      <sheetName val="HARGA_DSR14"/>
      <sheetName val="an_tek_NP15"/>
      <sheetName val="Basic_Price14"/>
      <sheetName val="A+Supl_15"/>
      <sheetName val="an__major14"/>
      <sheetName val="Upah_Bahan14"/>
      <sheetName val="PLINT_3_1_G15"/>
      <sheetName val="NS_Lanjutan15"/>
      <sheetName val="STD_Lanjutan15"/>
      <sheetName val="5_Anhas15"/>
      <sheetName val="Mk_Minor15"/>
      <sheetName val="Input_monthly_capex15"/>
      <sheetName val="H_Satuan_Dasar13"/>
      <sheetName val="Blk-Mnl_lt_3-lt_atap15"/>
      <sheetName val="BQ__AC15"/>
      <sheetName val="rincian_per_proyek15"/>
      <sheetName val="rek_ME15"/>
      <sheetName val="F_ALARM15"/>
      <sheetName val="Analisa_Harga15"/>
      <sheetName val="ANALISA_ALAT_BERAT15"/>
      <sheetName val="Agregat_Halus_&amp;_Kasar14"/>
      <sheetName val="D6_(2)15"/>
      <sheetName val="Urai__Resap_pengikat13"/>
      <sheetName val="RBP-_215"/>
      <sheetName val="OP__ALAT15"/>
      <sheetName val="OP__PERJAM15"/>
      <sheetName val="B__PERSONIL15"/>
      <sheetName val="KAN__LOKAL15"/>
      <sheetName val="HS-Divisi_313"/>
      <sheetName val="Perm__Test13"/>
      <sheetName val="Hrg_Sat13"/>
      <sheetName val="HARGA_MATERIAL15"/>
      <sheetName val="Har_Sat13"/>
      <sheetName val="610_0513"/>
      <sheetName val="610_0613"/>
      <sheetName val="610_0713"/>
      <sheetName val="610_0813"/>
      <sheetName val="610_0413"/>
      <sheetName val="MPU__6-3(4)_LastonAC13"/>
      <sheetName val="Data_Info13"/>
      <sheetName val="bahan_dan_upah13"/>
      <sheetName val="analisa_Str13"/>
      <sheetName val="610_07A13"/>
      <sheetName val="DAFT_HARG_SAT_PEK_15"/>
      <sheetName val="DAFT_ALAT,UPAH_&amp;_MAT15"/>
      <sheetName val="Daftar_Upah13"/>
      <sheetName val="Analis_Tambahan13"/>
      <sheetName val="pelita_lapen13"/>
      <sheetName val="bhn_FINAL15"/>
      <sheetName val="BQ_jln13"/>
      <sheetName val="BQ_jem13"/>
      <sheetName val="Hua_Yang_Quarterly13"/>
      <sheetName val="An_213"/>
      <sheetName val="a_213"/>
      <sheetName val="daftar_harga_satuan13"/>
      <sheetName val="List_of_Eqp15"/>
      <sheetName val="Anl_2s_d4e15"/>
      <sheetName val="Master_Edit15"/>
      <sheetName val="SAT_UPAH13"/>
      <sheetName val="Analisa_HSP13"/>
      <sheetName val="HARGA_(2)13"/>
      <sheetName val="HARGA_SATUAN13"/>
      <sheetName val="ANAL_ALAT13"/>
      <sheetName val="Upah,_alat_&amp;_harsat13"/>
      <sheetName val="01_FA13"/>
      <sheetName val="hst__LAMP_112"/>
      <sheetName val="struktur_tdk_dipakai13"/>
      <sheetName val="Rekap_Direct_Cost15"/>
      <sheetName val="Analisa_-Baku15"/>
      <sheetName val="AC_unit13"/>
      <sheetName val="EL_acc13"/>
      <sheetName val="EL_lamp13"/>
      <sheetName val="EL_outlet13"/>
      <sheetName val="Chiller_acc13"/>
      <sheetName val="Pipa_PL13"/>
      <sheetName val="PK_acc13"/>
      <sheetName val="PL_acc13"/>
      <sheetName val="PK_valve13"/>
      <sheetName val="PL_valve13"/>
      <sheetName val="AC_valve13"/>
      <sheetName val="PK_pipe13"/>
      <sheetName val="EL_kabel13"/>
      <sheetName val="AC_power13"/>
      <sheetName val="EL_tray13"/>
      <sheetName val="PL_power13"/>
      <sheetName val="PL_unit13"/>
      <sheetName val="PK_unit13"/>
      <sheetName val="EL_arde13"/>
      <sheetName val="Master_1_013"/>
      <sheetName val="S_Curve12"/>
      <sheetName val="Rekap_S_Curve_(4)12"/>
      <sheetName val="Rekap_S_Curve_(3)12"/>
      <sheetName val="Appendix_2(SatDas)13"/>
      <sheetName val="Urai___Guide_Post15"/>
      <sheetName val="Urai_Galian_Tanah15"/>
      <sheetName val="3_1_2a15"/>
      <sheetName val="3_1_1a15"/>
      <sheetName val="perkerasan_rigid13"/>
      <sheetName val="div_212"/>
      <sheetName val="div_3_Tanah12"/>
      <sheetName val="div_4_Sirtu12"/>
      <sheetName val="div_512"/>
      <sheetName val="div_7_Beton12"/>
      <sheetName val="div_812"/>
      <sheetName val="BACK_-_UP-GALIAN_(ALAT)14"/>
      <sheetName val="DIV_713"/>
      <sheetName val="Man_Power15"/>
      <sheetName val="Lead_Schedule15"/>
      <sheetName val="F1c_DATA_ADM613"/>
      <sheetName val="Galian_113"/>
      <sheetName val="LAL_-_PASAR_PAGI_13"/>
      <sheetName val="Fill_this_out_first___32"/>
      <sheetName val="SUMBER_DAYA12"/>
      <sheetName val="Harga_Sat_Dasar13"/>
      <sheetName val="Urugan_Pasir12"/>
      <sheetName val="Rek_Tot12"/>
      <sheetName val="Bill_rekap13"/>
      <sheetName val="Bill_of_Qty13"/>
      <sheetName val="5_1_ELEKTRIKAL-ELEKTRONIK12"/>
      <sheetName val="On_Time13"/>
      <sheetName val="List_Material13"/>
      <sheetName val="An_str13"/>
      <sheetName val="Harga_Satuan_Bahan_12"/>
      <sheetName val="Cold_Miling12"/>
      <sheetName val="Data_Masukan12"/>
      <sheetName val="Fisik_201212"/>
      <sheetName val="Pek__Persiapan12"/>
      <sheetName val="Rekap_Anl_K12"/>
      <sheetName val="Rekap_Anl_SNI12"/>
      <sheetName val="GRAND_REKAPITULASI12"/>
      <sheetName val="RAB_G_ADM__PUSAT_(1)12"/>
      <sheetName val="RAB_R__GENSET_&amp;_PANEL_(10)_12"/>
      <sheetName val="RAB_R__DNS__PENGLL_T_54_(11_A12"/>
      <sheetName val="RAB_R__DNS__PENGLL_T_54_(11_B12"/>
      <sheetName val="RAB_R__DNS__PENGLL_T_54_(11_C12"/>
      <sheetName val="RAB_R__DNS__PENGLL_T_70_(12_A12"/>
      <sheetName val="RAB_R__DNS__PENGLL_T_70_(12_B12"/>
      <sheetName val="RAB_R__DNS__PENGLL_T_70_(12_C12"/>
      <sheetName val="RAB_SPORT_CLUB_(14)12"/>
      <sheetName val="RAB_MASJID_&amp;_T_WUDLU_(15)12"/>
      <sheetName val="RAB_LOUNDRY_&amp;_WORKSHOP_(16)12"/>
      <sheetName val="RAB_MINIMARKET_&amp;_KANTIN_(17_)12"/>
      <sheetName val="RAB_RMH__PENJAGA_(18)12"/>
      <sheetName val="RAB_POS_JAGA_(19__A_)12"/>
      <sheetName val="RAB_POS_JAGA_(19__B_)12"/>
      <sheetName val="RAB_R__POMPA_(20)12"/>
      <sheetName val="RAB_R__KELAS_(2_A)12"/>
      <sheetName val="RAB_R__KELAS_(2_B)12"/>
      <sheetName val="RAB_AULA_UTAMA_(5)12"/>
      <sheetName val="RAB_AULA_SEDANG_(6)12"/>
      <sheetName val="RAB_ASRAMA_(7__B_)12"/>
      <sheetName val="RAB_ASRAMA_(7__C_)12"/>
      <sheetName val="RAB_ASRAMA_(7__D_)12"/>
      <sheetName val="RAB_R__MAKAN_(8)12"/>
      <sheetName val="RAB_GUEST_HOUSE_(9__A_)12"/>
      <sheetName val="RAB_GUEST_HOUSE_(9__B_)12"/>
      <sheetName val="RAB_1_PRABUMULIH_LEMBAK_KM_3312"/>
      <sheetName val="Unit_Rate12"/>
      <sheetName val="_32"/>
      <sheetName val="Daf_Dasar_Upah&amp;Bahan12"/>
      <sheetName val="CHART_HB_AC_-_WC12"/>
      <sheetName val="Analisa_K12"/>
      <sheetName val="BAHAN_(2)12"/>
      <sheetName val="ANALISA_railing12"/>
      <sheetName val="Daftar_Harga_Upah12"/>
      <sheetName val="HARGA_SAT12"/>
      <sheetName val="D_&amp;_W_sizes12"/>
      <sheetName val="STR_&amp;_ARS12"/>
      <sheetName val="HARGA_PEK12"/>
      <sheetName val="Rekap_RAP_real_(2)12"/>
      <sheetName val="3_Koef_Alat12"/>
      <sheetName val="Hrg_Readymix12"/>
      <sheetName val="JUMLAHAN_TOTAL_12"/>
      <sheetName val="Hal_010MUKAMC12"/>
      <sheetName val="ANALISA_EDIT12"/>
      <sheetName val="Hg_Sat12"/>
      <sheetName val="Input_T__Schedule12"/>
      <sheetName val="Data_WI12"/>
      <sheetName val="BQ_External12"/>
      <sheetName val="Daf_Biaya_sewa_alat12"/>
      <sheetName val="an_utara12"/>
      <sheetName val="Kuantitas_&amp;_Harga12"/>
      <sheetName val="Rekap_Biaya12"/>
      <sheetName val="REKAP_GROSS12"/>
      <sheetName val="mc_adam12"/>
      <sheetName val="ps_batu&amp;brjg12"/>
      <sheetName val="T__Cs_Log_P_III12"/>
      <sheetName val="RAB_FULL12"/>
      <sheetName val="anal_rinci12"/>
      <sheetName val="DIV_912"/>
      <sheetName val="HARGA_DASAR12"/>
      <sheetName val="Stay_Cable-112"/>
      <sheetName val="Rekap_Analisa12"/>
      <sheetName val="ANAL_RABP12"/>
      <sheetName val="BAHAN_&amp;_ALAT_12"/>
      <sheetName val="Transfer_Pump12"/>
      <sheetName val="Peralatan_Utama12"/>
      <sheetName val="2_212"/>
      <sheetName val="Spek_Fin_12"/>
      <sheetName val="REKAP_TOTAL12"/>
      <sheetName val="Luas_Bangunan12"/>
      <sheetName val="Spek_ME12"/>
      <sheetName val="bahan_upah12"/>
      <sheetName val="ANLS_MPU12"/>
      <sheetName val="Ana__PU12"/>
      <sheetName val="SD_(1)12"/>
      <sheetName val="Rekap_Addendum13"/>
      <sheetName val="1_GasAcct13"/>
      <sheetName val="DIVISI_312"/>
      <sheetName val="4-Basic_Price12"/>
      <sheetName val="Sat__Pek_12"/>
      <sheetName val="Alat_(2)12"/>
      <sheetName val="Input_Data12"/>
      <sheetName val="Harga_S_Dasar12"/>
      <sheetName val="Gal_Sal12"/>
      <sheetName val="gal_biasa12"/>
      <sheetName val="Div_7_212"/>
      <sheetName val="sheet_212"/>
      <sheetName val="RAB_ME12"/>
      <sheetName val="Summary_Sheets12"/>
      <sheetName val="BoQ_Total_lama12"/>
      <sheetName val="Daftar_Upah,Bhn,&amp;_alat12"/>
      <sheetName val="HARGA_SATUAN__12"/>
      <sheetName val="Analisa_ME_UPT5"/>
      <sheetName val="BQ_INT5"/>
      <sheetName val="_BoQ_Green_Field_option_15"/>
      <sheetName val="Input_Harga_Produk_Upah_Pekerj5"/>
      <sheetName val="ANSAT_K'AYI5"/>
      <sheetName val="MING_I5"/>
      <sheetName val="Bangunan_Utama5"/>
      <sheetName val="UMUR_ALAT5"/>
      <sheetName val="FAKTOR_MODAL_CRF5"/>
      <sheetName val="Basic_Price_-_ALL5"/>
      <sheetName val="PEK_ASPAL5"/>
      <sheetName val="DIV_15"/>
      <sheetName val="lamp_95"/>
      <sheetName val="REF_HARGA_DASAR_20165"/>
      <sheetName val="DIV_65"/>
      <sheetName val="GRAND_REKAP5"/>
      <sheetName val="Analisa_SNI5"/>
      <sheetName val="Metod_TWR5"/>
      <sheetName val="Data_35"/>
      <sheetName val="AHS_35"/>
      <sheetName val="BOQ_35"/>
      <sheetName val="lamp__125"/>
      <sheetName val="Eval__Arus_Kas5"/>
      <sheetName val="ENC_145"/>
      <sheetName val="Harga_Bahan_&amp;_Upah_5"/>
      <sheetName val="Cash_Flow_bulanan5"/>
      <sheetName val="div7_3(1)5"/>
      <sheetName val="rab_45"/>
      <sheetName val="7_1(3)5"/>
      <sheetName val="5_1-5_4(1)-5_4(2)5"/>
      <sheetName val="UBA_RAB5"/>
      <sheetName val="Rekap_15"/>
      <sheetName val="D_HARGA5"/>
      <sheetName val="anal-drainase,tanah&amp;ps_batu5"/>
      <sheetName val="ANAL_BOW5"/>
      <sheetName val="REKAP_Prbndingn5"/>
      <sheetName val="Exch_rate5"/>
      <sheetName val="7_PEK-STRUKTUR5"/>
      <sheetName val="Harga_Baru5"/>
      <sheetName val="ETAB_15"/>
      <sheetName val="Valve_PL5"/>
      <sheetName val="Peralatan_PL5"/>
      <sheetName val="BLM_TERBAYAR5"/>
      <sheetName val="RAB_VOL5"/>
      <sheetName val="DAFTAR_HARGA_BAHAN_5"/>
      <sheetName val="SKEDUL_AV-055"/>
      <sheetName val="RAB_Ekstern5"/>
      <sheetName val="DI_Gadung-15"/>
      <sheetName val="analisa_15"/>
      <sheetName val="R1__GREJA_KATHOLIK5"/>
      <sheetName val="PK-PPK_Elektrikal5"/>
      <sheetName val="bq_m&amp;e_r5"/>
      <sheetName val="Currency_Rate5"/>
      <sheetName val="Conn__Lib5"/>
      <sheetName val="H_Sat__Pekerjaan5"/>
      <sheetName val="H__Bahan5"/>
      <sheetName val="Analisa_H_Sat_5"/>
      <sheetName val="DON_GIA5"/>
      <sheetName val="CHITIET_VL_NC5"/>
      <sheetName val="TONGKE3p_5"/>
      <sheetName val="Faktor_Konversi5"/>
      <sheetName val="R_A_B_5"/>
      <sheetName val="KEBUT_BHN5"/>
      <sheetName val="Bill_2_1_Basement_41_5"/>
      <sheetName val="bahan_SNI5"/>
      <sheetName val="5-daftar_Peralatan5"/>
      <sheetName val="Harsat_Bahan5"/>
      <sheetName val="Harsat_Upah5"/>
      <sheetName val="ANALISA_satuan_poryek_sungai5"/>
      <sheetName val="BëN_PENƐ5"/>
      <sheetName val="Data_Umum_Penawaran5"/>
      <sheetName val="ITB_COST5"/>
      <sheetName val="HRG_BAHAN___UPAH_okk5"/>
      <sheetName val="REKAP_ELEKTRIKAL5"/>
      <sheetName val="Main_Office5"/>
      <sheetName val="BQ-Marga_Tiga2"/>
      <sheetName val="Bill_2_32"/>
      <sheetName val="Bill_2_5B2"/>
      <sheetName val="Bill_2_12"/>
      <sheetName val="H_Satuan27"/>
      <sheetName val="mob__dem26"/>
      <sheetName val="pek__tanah26"/>
      <sheetName val="k__batu_kali26"/>
      <sheetName val="NS_GD_UGD25"/>
      <sheetName val="STD_GD_UGD25"/>
      <sheetName val="rab_me_(by_owner)_26"/>
      <sheetName val="BQ_(by_owner)26"/>
      <sheetName val="rab_me_(fisik)26"/>
      <sheetName val="NP_(4)25"/>
      <sheetName val="Analisa_&amp;_Upah26"/>
      <sheetName val="AN__TAMPL26"/>
      <sheetName val="Bill_Of_Quantity25"/>
      <sheetName val="HB_25"/>
      <sheetName val="Analisa_ME26"/>
      <sheetName val="harga_bahan26"/>
      <sheetName val="MAIN_BQ25"/>
      <sheetName val="Harsat_BHN_AR,M25"/>
      <sheetName val="NS_GD_UTAMA25"/>
      <sheetName val="Analisa_225"/>
      <sheetName val="BQ_AC_FAN25"/>
      <sheetName val="DRUP_(ASLI)25"/>
      <sheetName val="Analis_Kusen_1_ESKALASI25"/>
      <sheetName val="01A-_RAB26"/>
      <sheetName val="Anl_+25"/>
      <sheetName val="rab_-_persiapan_&amp;_lantai-125"/>
      <sheetName val="HRG_BHN25"/>
      <sheetName val="iTEM_hARSAT25"/>
      <sheetName val="box_culvert25"/>
      <sheetName val="MARK_UP14"/>
      <sheetName val="NP_(2)25"/>
      <sheetName val="data_RSUD_KIS25"/>
      <sheetName val="ELEC_STIS25"/>
      <sheetName val="RKP_PLUMBING25"/>
      <sheetName val="Supl_X25"/>
      <sheetName val="_29"/>
      <sheetName val="rekap_mekanikal15"/>
      <sheetName val="DAFTAR_HARGA25"/>
      <sheetName val="Ahs_225"/>
      <sheetName val="Ahs_125"/>
      <sheetName val="KR_Luar25"/>
      <sheetName val="REF_ONLY25"/>
      <sheetName val="DRUP__ASLI_25"/>
      <sheetName val="Stden_center25"/>
      <sheetName val="meth_hsl_nego25"/>
      <sheetName val="1_B25"/>
      <sheetName val="Daftar_berat25"/>
      <sheetName val="Pintu_Jendela25"/>
      <sheetName val="DC-akses_bandara25"/>
      <sheetName val="Analisa_Harga_Satuan25"/>
      <sheetName val="Data_Upah25"/>
      <sheetName val="AHS_-_Sipil25"/>
      <sheetName val="EXTERNAL_WORK25"/>
      <sheetName val="RAB_AR&amp;STR25"/>
      <sheetName val="Analisa_Satuan25"/>
      <sheetName val="Fill_this_out_first___29"/>
      <sheetName val="ANLS__BETON_R__KELAS25"/>
      <sheetName val="Isolasi_Luar_Dalam25"/>
      <sheetName val="Isolasi_Luar25"/>
      <sheetName val="NP_(3)25"/>
      <sheetName val="GLP_200125"/>
      <sheetName val="Met_Pas_Batu25"/>
      <sheetName val="Met__Minor25"/>
      <sheetName val="BGN_PENUNJANG25"/>
      <sheetName val="Analisa_RAP14"/>
      <sheetName val="Alat_B25"/>
      <sheetName val="Bahan_B25"/>
      <sheetName val="Upah_B25"/>
      <sheetName val="Analisa_RAB14"/>
      <sheetName val="Bill_of_Qty_MEP25"/>
      <sheetName val="Analisa_Upah_&amp;_Bahan_Plum25"/>
      <sheetName val="gabungan_(2)25"/>
      <sheetName val="Galian_batu25"/>
      <sheetName val="Form_A25"/>
      <sheetName val="RKP__TOTAL25"/>
      <sheetName val="B_as25"/>
      <sheetName val="KONTRAK_INDUK_BULANAN25"/>
      <sheetName val="Analisa_BOW25"/>
      <sheetName val="analisa_(2)13"/>
      <sheetName val="Tata_Udara14"/>
      <sheetName val="HRG_BAHAN_&amp;_UPAH_okk14"/>
      <sheetName val="Analis_Kusen_okk14"/>
      <sheetName val="bukan_PNS14"/>
      <sheetName val="DAF_3_124"/>
      <sheetName val="DAF_3_1114"/>
      <sheetName val="ANALISA_PEK_UMUM14"/>
      <sheetName val="Bill_5_Summary14"/>
      <sheetName val="Bill_4_Summary14"/>
      <sheetName val="UNIT_PRICE14"/>
      <sheetName val="Anls_teknis14"/>
      <sheetName val="Investment_Valuation14"/>
      <sheetName val="Cabling_Data&amp;Power14"/>
      <sheetName val="Prod_15-515"/>
      <sheetName val="HARGA_DSR13"/>
      <sheetName val="an_tek_NP14"/>
      <sheetName val="Basic_Price13"/>
      <sheetName val="A+Supl_14"/>
      <sheetName val="an__major13"/>
      <sheetName val="Upah_Bahan13"/>
      <sheetName val="PLINT_3_1_G14"/>
      <sheetName val="NS_Lanjutan14"/>
      <sheetName val="STD_Lanjutan14"/>
      <sheetName val="5_Anhas14"/>
      <sheetName val="Mk_Minor14"/>
      <sheetName val="Input_monthly_capex14"/>
      <sheetName val="H_Satuan_Dasar12"/>
      <sheetName val="Blk-Mnl_lt_3-lt_atap14"/>
      <sheetName val="BQ__AC14"/>
      <sheetName val="rincian_per_proyek14"/>
      <sheetName val="rek_ME14"/>
      <sheetName val="F_ALARM14"/>
      <sheetName val="Analisa_Harga14"/>
      <sheetName val="ANALISA_ALAT_BERAT14"/>
      <sheetName val="Agregat_Halus_&amp;_Kasar13"/>
      <sheetName val="D6_(2)14"/>
      <sheetName val="Urai__Resap_pengikat12"/>
      <sheetName val="RBP-_214"/>
      <sheetName val="OP__ALAT14"/>
      <sheetName val="OP__PERJAM14"/>
      <sheetName val="B__PERSONIL14"/>
      <sheetName val="KAN__LOKAL14"/>
      <sheetName val="HS-Divisi_312"/>
      <sheetName val="Perm__Test12"/>
      <sheetName val="HARGA_MATERIAL14"/>
      <sheetName val="Har_Sat12"/>
      <sheetName val="610_0512"/>
      <sheetName val="610_0612"/>
      <sheetName val="610_0712"/>
      <sheetName val="610_0812"/>
      <sheetName val="610_0412"/>
      <sheetName val="MPU__6-3(4)_LastonAC12"/>
      <sheetName val="Data_Info12"/>
      <sheetName val="bahan_dan_upah12"/>
      <sheetName val="analisa_Str12"/>
      <sheetName val="610_07A12"/>
      <sheetName val="DAFT_HARG_SAT_PEK_14"/>
      <sheetName val="DAFT_ALAT,UPAH_&amp;_MAT14"/>
      <sheetName val="Daftar_Upah12"/>
      <sheetName val="Analis_Tambahan12"/>
      <sheetName val="pelita_lapen12"/>
      <sheetName val="bhn_FINAL14"/>
      <sheetName val="BQ_jln12"/>
      <sheetName val="BQ_jem12"/>
      <sheetName val="Hua_Yang_Quarterly12"/>
      <sheetName val="An_212"/>
      <sheetName val="a_212"/>
      <sheetName val="daftar_harga_satuan12"/>
      <sheetName val="List_of_Eqp14"/>
      <sheetName val="Anl_2s_d4e14"/>
      <sheetName val="Master_Edit14"/>
      <sheetName val="SAT_UPAH12"/>
      <sheetName val="Analisa_HSP12"/>
      <sheetName val="HARGA_(2)12"/>
      <sheetName val="HARGA_SATUAN12"/>
      <sheetName val="ANAL_ALAT12"/>
      <sheetName val="Upah,_alat_&amp;_harsat12"/>
      <sheetName val="01_FA12"/>
      <sheetName val="hst__LAMP_111"/>
      <sheetName val="struktur_tdk_dipakai12"/>
      <sheetName val="Rekap_Direct_Cost14"/>
      <sheetName val="Analisa_-Baku14"/>
      <sheetName val="AC_unit12"/>
      <sheetName val="EL_acc12"/>
      <sheetName val="EL_lamp12"/>
      <sheetName val="EL_outlet12"/>
      <sheetName val="Chiller_acc12"/>
      <sheetName val="Pipa_PL12"/>
      <sheetName val="PK_acc12"/>
      <sheetName val="PL_acc12"/>
      <sheetName val="PK_valve12"/>
      <sheetName val="PL_valve12"/>
      <sheetName val="AC_valve12"/>
      <sheetName val="PK_pipe12"/>
      <sheetName val="EL_kabel12"/>
      <sheetName val="AC_power12"/>
      <sheetName val="EL_tray12"/>
      <sheetName val="PL_power12"/>
      <sheetName val="PL_unit12"/>
      <sheetName val="PK_unit12"/>
      <sheetName val="EL_arde12"/>
      <sheetName val="Master_1_012"/>
      <sheetName val="S_Curve11"/>
      <sheetName val="Rekap_S_Curve_(4)11"/>
      <sheetName val="Rekap_S_Curve_(3)11"/>
      <sheetName val="Appendix_2(SatDas)12"/>
      <sheetName val="Urai___Guide_Post14"/>
      <sheetName val="Urai_Galian_Tanah14"/>
      <sheetName val="3_1_2a14"/>
      <sheetName val="3_1_1a14"/>
      <sheetName val="perkerasan_rigid12"/>
      <sheetName val="div_211"/>
      <sheetName val="div_3_Tanah11"/>
      <sheetName val="div_4_Sirtu11"/>
      <sheetName val="div_511"/>
      <sheetName val="div_7_Beton11"/>
      <sheetName val="div_811"/>
      <sheetName val="BACK_-_UP-GALIAN_(ALAT)13"/>
      <sheetName val="DIV_712"/>
      <sheetName val="Man_Power14"/>
      <sheetName val="Lead_Schedule14"/>
      <sheetName val="F1c_DATA_ADM612"/>
      <sheetName val="Galian_112"/>
      <sheetName val="LAL_-_PASAR_PAGI_12"/>
      <sheetName val="Fill_this_out_first___30"/>
      <sheetName val="SUMBER_DAYA11"/>
      <sheetName val="Harga_Sat_Dasar12"/>
      <sheetName val="Urugan_Pasir11"/>
      <sheetName val="Rek_Tot11"/>
      <sheetName val="Bill_rekap12"/>
      <sheetName val="Bill_of_Qty12"/>
      <sheetName val="5_1_ELEKTRIKAL-ELEKTRONIK11"/>
      <sheetName val="On_Time12"/>
      <sheetName val="List_Material12"/>
      <sheetName val="An_str12"/>
      <sheetName val="Harga_Satuan_Bahan_11"/>
      <sheetName val="Cold_Miling11"/>
      <sheetName val="Data_Masukan11"/>
      <sheetName val="Fisik_201211"/>
      <sheetName val="Pek__Persiapan11"/>
      <sheetName val="Rekap_Anl_K11"/>
      <sheetName val="Rekap_Anl_SNI11"/>
      <sheetName val="GRAND_REKAPITULASI11"/>
      <sheetName val="RAB_G_ADM__PUSAT_(1)11"/>
      <sheetName val="RAB_R__GENSET_&amp;_PANEL_(10)_11"/>
      <sheetName val="RAB_R__DNS__PENGLL_T_54_(11_A11"/>
      <sheetName val="RAB_R__DNS__PENGLL_T_54_(11_B11"/>
      <sheetName val="RAB_R__DNS__PENGLL_T_54_(11_C11"/>
      <sheetName val="RAB_R__DNS__PENGLL_T_70_(12_A11"/>
      <sheetName val="RAB_R__DNS__PENGLL_T_70_(12_B11"/>
      <sheetName val="RAB_R__DNS__PENGLL_T_70_(12_C11"/>
      <sheetName val="RAB_SPORT_CLUB_(14)11"/>
      <sheetName val="RAB_MASJID_&amp;_T_WUDLU_(15)11"/>
      <sheetName val="RAB_LOUNDRY_&amp;_WORKSHOP_(16)11"/>
      <sheetName val="RAB_MINIMARKET_&amp;_KANTIN_(17_)11"/>
      <sheetName val="RAB_RMH__PENJAGA_(18)11"/>
      <sheetName val="RAB_POS_JAGA_(19__A_)11"/>
      <sheetName val="RAB_POS_JAGA_(19__B_)11"/>
      <sheetName val="RAB_R__POMPA_(20)11"/>
      <sheetName val="RAB_R__KELAS_(2_A)11"/>
      <sheetName val="RAB_R__KELAS_(2_B)11"/>
      <sheetName val="RAB_AULA_UTAMA_(5)11"/>
      <sheetName val="RAB_AULA_SEDANG_(6)11"/>
      <sheetName val="RAB_ASRAMA_(7__B_)11"/>
      <sheetName val="RAB_ASRAMA_(7__C_)11"/>
      <sheetName val="RAB_ASRAMA_(7__D_)11"/>
      <sheetName val="RAB_R__MAKAN_(8)11"/>
      <sheetName val="RAB_GUEST_HOUSE_(9__A_)11"/>
      <sheetName val="RAB_GUEST_HOUSE_(9__B_)11"/>
      <sheetName val="RAB_1_PRABUMULIH_LEMBAK_KM_3311"/>
      <sheetName val="Unit_Rate11"/>
      <sheetName val="_30"/>
      <sheetName val="Daf_Dasar_Upah&amp;Bahan11"/>
      <sheetName val="CHART_HB_AC_-_WC11"/>
      <sheetName val="Analisa_K11"/>
      <sheetName val="BAHAN_(2)11"/>
      <sheetName val="ANALISA_railing11"/>
      <sheetName val="Daftar_Harga_Upah11"/>
      <sheetName val="HARGA_SAT11"/>
      <sheetName val="D_&amp;_W_sizes11"/>
      <sheetName val="STR_&amp;_ARS11"/>
      <sheetName val="HARGA_PEK11"/>
      <sheetName val="Rekap_RAP_real_(2)11"/>
      <sheetName val="3_Koef_Alat11"/>
      <sheetName val="Hrg_Readymix11"/>
      <sheetName val="JUMLAHAN_TOTAL_11"/>
      <sheetName val="Hal_010MUKAMC11"/>
      <sheetName val="ANALISA_EDIT11"/>
      <sheetName val="Hg_Sat11"/>
      <sheetName val="Input_T__Schedule11"/>
      <sheetName val="Data_WI11"/>
      <sheetName val="BQ_External11"/>
      <sheetName val="Daf_Biaya_sewa_alat11"/>
      <sheetName val="an_utara11"/>
      <sheetName val="Kuantitas_&amp;_Harga11"/>
      <sheetName val="Rekap_Biaya11"/>
      <sheetName val="REKAP_GROSS11"/>
      <sheetName val="mc_adam11"/>
      <sheetName val="ps_batu&amp;brjg11"/>
      <sheetName val="T__Cs_Log_P_III11"/>
      <sheetName val="RAB_FULL11"/>
      <sheetName val="anal_rinci11"/>
      <sheetName val="DIV_911"/>
      <sheetName val="HARGA_DASAR11"/>
      <sheetName val="Stay_Cable-111"/>
      <sheetName val="Rekap_Analisa11"/>
      <sheetName val="ANAL_RABP11"/>
      <sheetName val="BAHAN_&amp;_ALAT_11"/>
      <sheetName val="Transfer_Pump11"/>
      <sheetName val="Peralatan_Utama11"/>
      <sheetName val="2_211"/>
      <sheetName val="Spek_Fin_11"/>
      <sheetName val="REKAP_TOTAL11"/>
      <sheetName val="Luas_Bangunan11"/>
      <sheetName val="Spek_ME11"/>
      <sheetName val="bahan_upah11"/>
      <sheetName val="ANLS_MPU11"/>
      <sheetName val="Ana__PU11"/>
      <sheetName val="SD_(1)11"/>
      <sheetName val="Rekap_Addendum12"/>
      <sheetName val="1_GasAcct12"/>
      <sheetName val="DIVISI_311"/>
      <sheetName val="4-Basic_Price11"/>
      <sheetName val="Sat__Pek_11"/>
      <sheetName val="Alat_(2)11"/>
      <sheetName val="Input_Data11"/>
      <sheetName val="Harga_S_Dasar11"/>
      <sheetName val="Gal_Sal11"/>
      <sheetName val="gal_biasa11"/>
      <sheetName val="Div_7_211"/>
      <sheetName val="sheet_211"/>
      <sheetName val="RAB_ME11"/>
      <sheetName val="Summary_Sheets11"/>
      <sheetName val="BoQ_Total_lama11"/>
      <sheetName val="Daftar_Upah,Bhn,&amp;_alat11"/>
      <sheetName val="HARGA_SATUAN__11"/>
      <sheetName val="Analisa_ME_UPT4"/>
      <sheetName val="BQ_INT4"/>
      <sheetName val="_BoQ_Green_Field_option_14"/>
      <sheetName val="Input_Harga_Produk_Upah_Pekerj4"/>
      <sheetName val="ANSAT_K'AYI4"/>
      <sheetName val="MING_I4"/>
      <sheetName val="Bangunan_Utama4"/>
      <sheetName val="UMUR_ALAT4"/>
      <sheetName val="FAKTOR_MODAL_CRF4"/>
      <sheetName val="Basic_Price_-_ALL4"/>
      <sheetName val="DIV_14"/>
      <sheetName val="lamp_94"/>
      <sheetName val="Data_34"/>
      <sheetName val="AHS_34"/>
      <sheetName val="BOQ_34"/>
      <sheetName val="lamp__124"/>
      <sheetName val="Eval__Arus_Kas4"/>
      <sheetName val="ENC_144"/>
      <sheetName val="Harga_Bahan_&amp;_Upah_4"/>
      <sheetName val="Cash_Flow_bulanan4"/>
      <sheetName val="div7_3(1)4"/>
      <sheetName val="rab_44"/>
      <sheetName val="ETAB_14"/>
      <sheetName val="RAB_VOL4"/>
      <sheetName val="SKEDUL_AV-054"/>
      <sheetName val="RAB_Ekstern4"/>
      <sheetName val="Faktor_Konversi4"/>
      <sheetName val="5-daftar_Peralatan4"/>
      <sheetName val="Harsat_Bahan4"/>
      <sheetName val="Harsat_Upah4"/>
      <sheetName val="ANALISA_satuan_poryek_sungai4"/>
      <sheetName val="BëN_PENƐ4"/>
      <sheetName val="Data_Umum_Penawaran4"/>
      <sheetName val="ITB_COST4"/>
      <sheetName val="HRG_BAHAN___UPAH_okk4"/>
      <sheetName val="REKAP_ELEKTRIKAL4"/>
      <sheetName val="Main_Office4"/>
      <sheetName val="HARSATALAT"/>
      <sheetName val=" HARGA UPAH, BAHAN,ALAT"/>
      <sheetName val="AGG"/>
      <sheetName val="7.6.(12).b Tiang"/>
      <sheetName val="7.6.(18).b Pancang"/>
      <sheetName val="7.7(1) Sumuran"/>
      <sheetName val="7.5.(1)a Fc 30"/>
      <sheetName val="3.4.(1) Kupas"/>
      <sheetName val="7.1(9) Fc 15 Siklop"/>
      <sheetName val="7.13(1) reling"/>
      <sheetName val="5.1.(1) LPA"/>
      <sheetName val="7.1(9) Fc 15"/>
      <sheetName val="7.1.(10) Fc 10"/>
      <sheetName val="GAL1"/>
      <sheetName val="Blk IK"/>
      <sheetName val="7.9.(1)"/>
      <sheetName val="7.3(8) Weremesh"/>
      <sheetName val="9.2(5)Pengarah"/>
      <sheetName val="3.2(1a) Urugan"/>
      <sheetName val="3.2(4) 0-2"/>
      <sheetName val="3.2(5) 2-4"/>
      <sheetName val="Harga Utk MEMPAWAH"/>
      <sheetName val="NP-10"/>
      <sheetName val="upah-fu"/>
      <sheetName val="Hgsat07"/>
      <sheetName val="RINCIAN HAR06"/>
      <sheetName val="Calcu 02"/>
      <sheetName val="D. Upah .new"/>
      <sheetName val="dsr"/>
      <sheetName val="div.3-5"/>
      <sheetName val="BAHAN &amp; ALAT"/>
      <sheetName val="MC0"/>
      <sheetName val="BONUS"/>
      <sheetName val="_¯________x0001____ÿ___English_E_x0002_W_en"/>
      <sheetName val="NEW-PANEL"/>
      <sheetName val="13"/>
      <sheetName val="11"/>
      <sheetName val="12"/>
      <sheetName val="MANPOWER-RATES"/>
      <sheetName val="oracle"/>
      <sheetName val="install_valve"/>
      <sheetName val="Deliverable list"/>
      <sheetName val="Hotel"/>
      <sheetName val="ASME B36.1"/>
      <sheetName val="MHR-ANLIS"/>
      <sheetName val="piutang"/>
      <sheetName val="indirect"/>
      <sheetName val="2004"/>
      <sheetName val="Peserta"/>
      <sheetName val="Scenarios"/>
      <sheetName val="EST"/>
      <sheetName val="3.0 Const-Direct"/>
      <sheetName val="2.0 Procurement"/>
      <sheetName val="Labor"/>
      <sheetName val="4.0 Comm"/>
      <sheetName val="5.0 Spare Parts"/>
      <sheetName val="RESIDU-3"/>
      <sheetName val="Jadwal 2010"/>
      <sheetName val="ControlPanel"/>
      <sheetName val="TABEL"/>
      <sheetName val="OFFEREXT"/>
      <sheetName val="SBY"/>
      <sheetName val="CP18 EE"/>
      <sheetName val="HARGASATUN"/>
      <sheetName val="LogNorm"/>
      <sheetName val="TOTAL (17)"/>
      <sheetName val="directparkir"/>
      <sheetName val="DFT BHN"/>
      <sheetName val="agr A"/>
      <sheetName val="Basic Price (2)"/>
      <sheetName val="Rekap analis"/>
      <sheetName val="ANLIS "/>
      <sheetName val="ANALISA BANGLI"/>
      <sheetName val="ANALI.PP"/>
      <sheetName val="HARST"/>
      <sheetName val="E080"/>
      <sheetName val="E089)"/>
      <sheetName val="E153"/>
      <sheetName val="E212"/>
      <sheetName val="E251"/>
      <sheetName val="E341"/>
      <sheetName val="perhitungan tulangan"/>
      <sheetName val="BOQ "/>
      <sheetName val="Urugan"/>
      <sheetName val="BABY"/>
      <sheetName val="vol hari_1"/>
      <sheetName val="bahan 2007"/>
      <sheetName val="HIT VOL BAJA"/>
      <sheetName val="JLN JBT"/>
      <sheetName val="Master"/>
      <sheetName val="Harsat Bahan Penawaran"/>
      <sheetName val="Harga BBM Indonesia"/>
      <sheetName val="NP umum"/>
      <sheetName val="DLAMP"/>
      <sheetName val="MPU"/>
      <sheetName val="URAI"/>
      <sheetName val="m schedule"/>
      <sheetName val="Rencana vs Realisasi"/>
      <sheetName val="TRAFFIC"/>
      <sheetName val="K_641A"/>
      <sheetName val="Renc Camp"/>
      <sheetName val="K5"/>
      <sheetName val="Volume Intern"/>
      <sheetName val="Volume Ekstern"/>
      <sheetName val="Schedule Bahan"/>
      <sheetName val="Rekap K5"/>
      <sheetName val="BA Evaluasi"/>
      <sheetName val="Permhnan CCO"/>
      <sheetName val="Persetujuan CCO"/>
      <sheetName val="M E N U"/>
      <sheetName val="Schedule I"/>
      <sheetName val="S D"/>
      <sheetName val="per span 35"/>
      <sheetName val="Grading Tahap 1"/>
      <sheetName val="supplier"/>
      <sheetName val="eklok"/>
      <sheetName val="am_al"/>
      <sheetName val="antr_kt"/>
      <sheetName val="Baik"/>
      <sheetName val="sp_dr"/>
      <sheetName val="kmnts"/>
      <sheetName val="perum"/>
      <sheetName val="Prop"/>
      <sheetName val="klmbg"/>
      <sheetName val="kt_kcl"/>
      <sheetName val="Rehab NAD"/>
      <sheetName val="pmbrdy"/>
      <sheetName val="metro"/>
      <sheetName val="desa"/>
      <sheetName val="batas"/>
      <sheetName val="stratgs"/>
      <sheetName val="tertinggal"/>
      <sheetName val="Tie_Beam_GN"/>
      <sheetName val="Tangga_GN"/>
      <sheetName val="List-Physik-Pay"/>
      <sheetName val="HARGA UPAH &amp; BAHAN"/>
      <sheetName val="Harga S Dasar UNTUK IDISI"/>
      <sheetName val="TERBILANG (2)"/>
      <sheetName val="dafhar"/>
      <sheetName val="JOB CODE"/>
      <sheetName val="01000160¯___x0001__ÿ"/>
      <sheetName val="¯___x0001__ÿ__EnglishENWen"/>
      <sheetName val="RANGE BAHAN"/>
      <sheetName val="Har-sat-dasr"/>
      <sheetName val="an.dmpu"/>
      <sheetName val="hrg-sat.pek"/>
      <sheetName val="4-Quarry"/>
      <sheetName val="rab j17"/>
      <sheetName val="Pekerjaan "/>
      <sheetName val="BUDGETING"/>
      <sheetName val="Mobdemobalat"/>
      <sheetName val="Traf&amp;Genst"/>
      <sheetName val="ES-aLL"/>
      <sheetName val="PRY01-1"/>
      <sheetName val="WAYANG"/>
      <sheetName val="7.4.1"/>
      <sheetName val="Analisa1-10"/>
      <sheetName val="R A B1"/>
      <sheetName val="B Q 2007"/>
      <sheetName val="MAJOR"/>
      <sheetName val="BIAYA  ALAT"/>
      <sheetName val="div-7"/>
      <sheetName val="BOQPUSJAL"/>
      <sheetName val="EI (3-)"/>
      <sheetName val="6-Besi Tulang"/>
      <sheetName val="7-Beton"/>
      <sheetName val="2-Pembongkaran"/>
      <sheetName val="Sal. U-Ditch"/>
      <sheetName val="Galian Biasa&amp;Keras"/>
      <sheetName val="4-Galian Drainase"/>
      <sheetName val="11-Kanstein"/>
      <sheetName val="10-Paving"/>
      <sheetName val="3-Pengukuran"/>
      <sheetName val="9-Limestone"/>
      <sheetName val="5-Urg Pasir"/>
      <sheetName val="Perencanaan Teknis PSDA"/>
      <sheetName val="Recapitulation"/>
      <sheetName val="neraca"/>
      <sheetName val="U_PRICE"/>
      <sheetName val="KOEFISIEN TEKNIS"/>
      <sheetName val="hrg sat1"/>
      <sheetName val="現場経費-FM.MR.ISHII"/>
      <sheetName val="NOPER"/>
      <sheetName val="Code 07"/>
      <sheetName val="-"/>
      <sheetName val="SewerPipe"/>
      <sheetName val="lampiran"/>
      <sheetName val="HARSAT-PERKIM"/>
      <sheetName val="Data Umum"/>
      <sheetName val="02+100-02+580"/>
      <sheetName val="Beton_K-250"/>
      <sheetName val="rekap__mc2"/>
      <sheetName val="URAIAN_ANALIS"/>
      <sheetName val="Data_Umum"/>
      <sheetName val="?¯???????_x005f_x005f_x005f_x005f_x005f_x005f_x00"/>
      <sheetName val="0_x0000_1_x0000_0_x0000_0_x0000_0_x0000_1_x0000_6_x0000_0_x0000_¯耀㣋_x0000__x0001__x0000_耀ÿ"/>
      <sheetName val="0_x0000_1_x0000_0_x0000_0_x0000_0_x0000_1_x0000_6_x0000_0_x0000_¯??_x0000__x0001__x0000_?ÿ"/>
      <sheetName val="0"/>
      <sheetName val="MC-2"/>
      <sheetName val="UT3"/>
      <sheetName val="UTD4"/>
      <sheetName val="UT5"/>
      <sheetName val="UT6"/>
      <sheetName val="UTD7"/>
      <sheetName val="D4zero"/>
      <sheetName val="Kuantitas _ Harga"/>
      <sheetName val="AHS Marka"/>
      <sheetName val="ACWC"/>
      <sheetName val="5-ALAT"/>
      <sheetName val="Ex_Rate"/>
      <sheetName val="Bahan &amp; Upah"/>
      <sheetName val="SS.6.8"/>
      <sheetName val="Sch Tender"/>
      <sheetName val="MC"/>
      <sheetName val="DHT"/>
      <sheetName val="Satuan Pek."/>
      <sheetName val="lap.harian -bl-juni"/>
      <sheetName val="REKAP.LAP-HARIAN"/>
      <sheetName val="carburant"/>
      <sheetName val="Holidays"/>
      <sheetName val="DICA AKTIF"/>
      <sheetName val="(40)G&amp;A"/>
      <sheetName val="Factors"/>
      <sheetName val="Slip"/>
      <sheetName val="Act"/>
      <sheetName val="BCT"/>
      <sheetName val="data pendamping"/>
      <sheetName val="H.Material, Upah &amp; Alat"/>
      <sheetName val="Analisa H.Sat.Pek."/>
      <sheetName val="STAF"/>
      <sheetName val="Belmera"/>
      <sheetName val="Cawang Tomang Cengkareng"/>
      <sheetName val="Jakarta Cikampek"/>
      <sheetName val="Citarum"/>
      <sheetName val="Jakarta Merak"/>
      <sheetName val="Padalarang Cileunyi"/>
      <sheetName val="Palikanci"/>
      <sheetName val="Semarang"/>
      <sheetName val="Surabaya Gempol Mojokerto"/>
      <sheetName val="RESOURCES"/>
      <sheetName val=" AnaBah"/>
      <sheetName val="ANA-PEK"/>
      <sheetName val="Muncraaat-6"/>
      <sheetName val=" anal hrg sat"/>
      <sheetName val="Analis_Drainase"/>
      <sheetName val="Analis_Tanah"/>
      <sheetName val="Analis_Perkerasan"/>
      <sheetName val="Analis_LapisPermukaan"/>
      <sheetName val="4-Basic Pricexxx"/>
      <sheetName val="Sheet11"/>
      <sheetName val="i-j. Pengalaman"/>
      <sheetName val="7_16"/>
      <sheetName val="DAF.ALAT"/>
      <sheetName val="SORT"/>
      <sheetName val="Analis Upah"/>
      <sheetName val="hrgsat"/>
      <sheetName val="RBP2"/>
      <sheetName val="UP-MAT-ALT"/>
      <sheetName val="Account Code"/>
      <sheetName val="ED-Prod-02"/>
      <sheetName val="DATA2014"/>
      <sheetName val="Entry 2015"/>
      <sheetName val="HSDM"/>
      <sheetName val="Option List"/>
      <sheetName val="upah-prod"/>
      <sheetName val="F1771-V"/>
      <sheetName val="trf 7 jht"/>
      <sheetName val="Mess"/>
      <sheetName val="An. Quarry"/>
      <sheetName val="FORMA2A2"/>
      <sheetName val="FORMB2"/>
      <sheetName val="Ana yg terpakai"/>
      <sheetName val="PENERIMAAN"/>
      <sheetName val="Daftar Upah Tenaga Kerja"/>
      <sheetName val="spta"/>
      <sheetName val="pek-pipa"/>
      <sheetName val="HRG UPAH"/>
      <sheetName val="Back Up"/>
      <sheetName val="Own"/>
      <sheetName val="BREAKSCD"/>
      <sheetName val="Art"/>
      <sheetName val="AA_Eng"/>
      <sheetName val="U_rate"/>
      <sheetName val="CPAoC"/>
      <sheetName val="konci"/>
      <sheetName val="ANALISA SNI'13 "/>
      <sheetName val="HarSatPek"/>
      <sheetName val="BAB 2"/>
      <sheetName val="BAB 3"/>
      <sheetName val="BAB 4"/>
      <sheetName val="BAB 7"/>
      <sheetName val="Scdul"/>
      <sheetName val="Mingguan"/>
      <sheetName val="Alat R"/>
      <sheetName val="k-300"/>
      <sheetName val="M8"/>
      <sheetName val="Hrg Satuan"/>
      <sheetName val="dt"/>
      <sheetName val="SKJ Tetap"/>
      <sheetName val="Upah&amp; Bahan"/>
      <sheetName val="UPH &amp; BHN"/>
      <sheetName val="ANLSA"/>
      <sheetName val="Catatan"/>
      <sheetName val="3Div10a"/>
      <sheetName val="3Div10c"/>
      <sheetName val="3Div2"/>
      <sheetName val="3Div5"/>
      <sheetName val="3Div6"/>
      <sheetName val="3Div7a"/>
      <sheetName val="3Div8"/>
      <sheetName val="__Users_debby_Documents_TA.2021"/>
      <sheetName val="⁋卐䑜尺潖畬敭屳潖畬敭屳敎⁷潖畬敭卜慴楴湯㤶捜䵜⁹潄畣敭瑮屳睉"/>
      <sheetName val="tangerang hatta_DC-akses bandar"/>
      <sheetName val="_Recovered_SheetName_47_"/>
      <sheetName val="_Recovered_SheetName_48_"/>
      <sheetName val="_Recovered_SheetName_49_"/>
      <sheetName val="_Recovered_SheetName_50_"/>
      <sheetName val="_Recovered_SheetName_51_"/>
      <sheetName val="_Recovered_SheetName_52_"/>
      <sheetName val="_Recovered_SheetName_53_"/>
      <sheetName val="_Recovered_SheetName_54_"/>
      <sheetName val="_Recovered_SheetName_55_"/>
      <sheetName val="_Recovered_SheetName_56_"/>
      <sheetName val="_Recovered_SheetName_57_"/>
      <sheetName val="_Recovered_SheetName_58_"/>
      <sheetName val="_Recovered_SheetName_59_"/>
      <sheetName val="_Recovered_SheetName_60_"/>
      <sheetName val="_Recovered_SheetName_61_"/>
      <sheetName val="_Recovered_SheetName_62_"/>
      <sheetName val="_Recovered_SheetName_63_"/>
      <sheetName val="_Recovered_SheetName_64_"/>
      <sheetName val="_Recovered_SheetName_65_"/>
      <sheetName val="_Recovered_SheetName_66_"/>
      <sheetName val="_Recovered_SheetName_67_"/>
      <sheetName val="_Recovered_SheetName_68_"/>
      <sheetName val="_Recovered_SheetName_69_"/>
      <sheetName val="_Recovered_SheetName_70_"/>
      <sheetName val="_Recovered_SheetName_71_"/>
      <sheetName val="_Recovered_SheetName_72_"/>
      <sheetName val="_Recovered_SheetName_73_"/>
      <sheetName val="_Recovered_SheetName_74_"/>
      <sheetName val="_Recovered_SheetName_75_"/>
      <sheetName val="_Recovered_SheetName_76_"/>
      <sheetName val="_Recovered_SheetName_77_"/>
      <sheetName val="_Recovered_SheetName_78_"/>
      <sheetName val="_Recovered_SheetName_79_"/>
      <sheetName val="_Recovered_SheetName_80_"/>
      <sheetName val="_Recovered_SheetName_81_"/>
      <sheetName val="_Recovered_SheetName_82_"/>
      <sheetName val="_Recovered_SheetName_83_"/>
      <sheetName val="_Recovered_SheetName_84_"/>
      <sheetName val="_Recovered_SheetName_85_"/>
      <sheetName val="_Recovered_SheetName_86_"/>
      <sheetName val="_Recovered_SheetName_87_"/>
      <sheetName val="_Recovered_SheetName_88_"/>
      <sheetName val="_Recovered_SheetName_89_"/>
      <sheetName val="_Recovered_SheetName_90_"/>
      <sheetName val="_Recovered_SheetName_91_"/>
      <sheetName val="_Recovered_SheetName_92_"/>
      <sheetName val="_Recovered_SheetName_93_"/>
      <sheetName val="_Recovered_SheetName_94_"/>
      <sheetName val="_Recovered_SheetName_95_"/>
      <sheetName val="_Recovered_SheetName_96_"/>
      <sheetName val="_Recovered_SheetName_97_"/>
      <sheetName val="_Recovered_SheetName_98_"/>
      <sheetName val="_Recovered_SheetName_99_"/>
      <sheetName val="_Recovered_SheetName_100_"/>
      <sheetName val="_Recovered_SheetName_101_"/>
      <sheetName val="_Recovered_SheetName_102_"/>
      <sheetName val="_Recovered_SheetName_103_"/>
      <sheetName val="_Recovered_SheetName_104_"/>
      <sheetName val="_Recovered_SheetName_105_"/>
      <sheetName val="_Recovered_SheetName_106_"/>
      <sheetName val="_Recovered_SheetName_107_"/>
      <sheetName val="_Recovered_SheetName_108_"/>
      <sheetName val="_Recovered_SheetName_109_"/>
      <sheetName val="_Recovered_SheetName_110_"/>
      <sheetName val="_Recovered_SheetName_111_"/>
      <sheetName val="_Recovered_SheetName_112_"/>
      <sheetName val="_Recovered_SheetName_113_"/>
      <sheetName val="_Recovered_SheetName_114_"/>
      <sheetName val="_Recovered_SheetName_115_"/>
      <sheetName val="_Recovered_SheetName_116_"/>
      <sheetName val="_Recovered_SheetName_117_"/>
      <sheetName val="_Recovered_SheetName_118_"/>
      <sheetName val="_Recovered_SheetName_119_"/>
      <sheetName val="_Recovered_SheetName_120_"/>
      <sheetName val="_Recovered_SheetName_121_"/>
      <sheetName val="_Recovered_SheetName_122_"/>
      <sheetName val="_Recovered_SheetName_123_"/>
      <sheetName val="_Recovered_SheetName_124_"/>
      <sheetName val="_Recovered_SheetName_125_"/>
      <sheetName val="_Recovered_SheetName_126_"/>
      <sheetName val="_Recovered_SheetName_127_"/>
      <sheetName val="_Recovered_SheetName_128_"/>
      <sheetName val="_Recovered_SheetName_129_"/>
      <sheetName val="_Recovered_SheetName_130_"/>
      <sheetName val="_Recovered_SheetName_131_"/>
      <sheetName val="_Recovered_SheetName_132_"/>
      <sheetName val="_Recovered_SheetName_133_"/>
      <sheetName val="_Recovered_SheetName_134_"/>
      <sheetName val="_Recovered_SheetName_135_"/>
      <sheetName val="_Recovered_SheetName_136_"/>
      <sheetName val="_Recovered_SheetName_137_"/>
      <sheetName val="_Recovered_SheetName_138_"/>
      <sheetName val="_Recovered_SheetName_139_"/>
      <sheetName val="_Recovered_SheetName_140_"/>
      <sheetName val="_Recovered_SheetName_141_"/>
      <sheetName val="_Recovered_SheetName_142_"/>
      <sheetName val="_Recovered_SheetName_143_"/>
      <sheetName val="_Recovered_SheetName_144_"/>
      <sheetName val="_Recovered_SheetName_145_"/>
      <sheetName val="_Recovered_SheetName_146_"/>
      <sheetName val="_Recovered_SheetName_147_"/>
      <sheetName val="_Recovered_SheetName_148_"/>
      <sheetName val="_Recovered_SheetName_149_"/>
      <sheetName val="_Recovered_SheetName_150_"/>
      <sheetName val="_Recovered_SheetName_151_"/>
      <sheetName val="_Recovered_SheetName_152_"/>
      <sheetName val="_Recovered_SheetName_153_"/>
      <sheetName val="_Recovered_SheetName_154_"/>
      <sheetName val="_Recovered_SheetName_155_"/>
      <sheetName val="_Recovered_SheetName_156_"/>
      <sheetName val="_Recovered_SheetName_157_"/>
      <sheetName val="_Recovered_SheetName_158_"/>
      <sheetName val="_Recovered_SheetName_159_"/>
      <sheetName val="_Recovered_SheetName_160_"/>
      <sheetName val="_Recovered_SheetName_161_"/>
      <sheetName val="_Recovered_SheetName_162_"/>
      <sheetName val="_Recovered_SheetName_163_"/>
      <sheetName val="_Recovered_SheetName_164_"/>
      <sheetName val="_Recovered_SheetName_165_"/>
      <sheetName val="_Recovered_SheetName_166_"/>
      <sheetName val="_Recovered_SheetName_167_"/>
      <sheetName val="_Recovered_SheetName_168_"/>
      <sheetName val="_Recovered_SheetName_169_"/>
      <sheetName val="_Recovered_SheetName_170_"/>
      <sheetName val="_Recovered_SheetName_171_"/>
      <sheetName val="_Recovered_SheetName_172_"/>
      <sheetName val="_Recovered_SheetName_173_"/>
      <sheetName val="_Recovered_SheetName_174_"/>
      <sheetName val="_Recovered_SheetName_175_"/>
      <sheetName val="_Recovered_SheetName_176_"/>
      <sheetName val="_Recovered_SheetName_177_"/>
      <sheetName val="_Recovered_SheetName_178_"/>
      <sheetName val="_Recovered_SheetName_179_"/>
      <sheetName val="_Recovered_SheetName_180_"/>
      <sheetName val="_Recovered_SheetName_181_"/>
      <sheetName val="_Recovered_SheetName_182_"/>
      <sheetName val="_Recovered_SheetName_183_"/>
      <sheetName val="_Recovered_SheetName_184_"/>
      <sheetName val="_Recovered_SheetName_185_"/>
      <sheetName val="_Recovered_SheetName_186_"/>
      <sheetName val="_Recovered_SheetName_187_"/>
      <sheetName val="_Recovered_SheetName_188_"/>
      <sheetName val="_Recovered_SheetName_189_"/>
      <sheetName val="_Recovered_SheetName_190_"/>
      <sheetName val="_Recovered_SheetName_191_"/>
      <sheetName val="_Recovered_SheetName_192_"/>
      <sheetName val="_Recovered_SheetName_193_"/>
      <sheetName val="_Recovered_SheetName_194_"/>
      <sheetName val="_Recovered_SheetName_195_"/>
      <sheetName val="_Recovered_SheetName_196_"/>
      <sheetName val="_Recovered_SheetName_197_"/>
      <sheetName val="_Recovered_SheetName_198_"/>
      <sheetName val="_Recovered_SheetName_199_"/>
      <sheetName val="_Recovered_SheetName_200_"/>
      <sheetName val="_Recovered_SheetName_201_"/>
      <sheetName val="_Recovered_SheetName_202_"/>
      <sheetName val="_Recovered_SheetName_203_"/>
      <sheetName val="_Recovered_SheetName_204_"/>
      <sheetName val="_Recovered_SheetName_205_"/>
      <sheetName val="_Recovered_SheetName_206_"/>
      <sheetName val="_Recovered_SheetName_207_"/>
      <sheetName val="_Recovered_SheetName_208_"/>
      <sheetName val="_Recovered_SheetName_209_"/>
      <sheetName val="_Recovered_SheetName_210_"/>
      <sheetName val="_Recovered_SheetName_211_"/>
      <sheetName val="_Recovered_SheetName_212_"/>
      <sheetName val="_Recovered_SheetName_213_"/>
      <sheetName val="_Recovered_SheetName_214_"/>
      <sheetName val="_Recovered_SheetName_215_"/>
      <sheetName val="_Recovered_SheetName_216_"/>
      <sheetName val="_Recovered_SheetName_217_"/>
      <sheetName val="_Recovered_SheetName_218_"/>
      <sheetName val="_Recovered_SheetName_219_"/>
      <sheetName val="_Recovered_SheetName_220_"/>
      <sheetName val="_Recovered_SheetName_221_"/>
      <sheetName val="_Recovered_SheetName_222_"/>
      <sheetName val="_Recovered_SheetName_223_"/>
      <sheetName val="_Recovered_SheetName_224_"/>
      <sheetName val="_Recovered_SheetName_225_"/>
      <sheetName val="_Recovered_SheetName_226_"/>
      <sheetName val="_Recovered_SheetName_227_"/>
      <sheetName val="_Recovered_SheetName_228_"/>
      <sheetName val="_Recovered_SheetName_229_"/>
      <sheetName val="_Recovered_SheetName_230_"/>
      <sheetName val="_Recovered_SheetName_231_"/>
      <sheetName val="_Recovered_SheetName_232_"/>
      <sheetName val="_Recovered_SheetName_233_"/>
      <sheetName val="_Recovered_SheetName_234_"/>
      <sheetName val="_Recovered_SheetName_235_"/>
      <sheetName val="_Recovered_SheetName_236_"/>
      <sheetName val="_Recovered_SheetName_237_"/>
      <sheetName val="_Recovered_SheetName_238_"/>
      <sheetName val="_Recovered_SheetName_239_"/>
      <sheetName val="_Recovered_SheetName_240_"/>
      <sheetName val="_Recovered_SheetName_241_"/>
      <sheetName val="_Recovered_SheetName_242_"/>
      <sheetName val="_Recovered_SheetName_243_"/>
      <sheetName val="_Recovered_SheetName_244_"/>
      <sheetName val="_Recovered_SheetName_245_"/>
      <sheetName val="_Recovered_SheetName_246_"/>
      <sheetName val="_Recovered_SheetName_247_"/>
      <sheetName val="_Recovered_SheetName_248_"/>
      <sheetName val="_Recovered_SheetName_249_"/>
      <sheetName val="_Recovered_SheetName_250_"/>
      <sheetName val="_Recovered_SheetName_251_"/>
      <sheetName val="_Recovered_SheetName_252_"/>
      <sheetName val="_Recovered_SheetName_253_"/>
      <sheetName val="_Recovered_SheetName_254_"/>
      <sheetName val="_Recovered_SheetName_255_"/>
      <sheetName val="_Recovered_SheetName_256_"/>
      <sheetName val="_Recovered_SheetName_257_"/>
      <sheetName val="_Recovered_SheetName_258_"/>
      <sheetName val="_Recovered_SheetName_259_"/>
      <sheetName val="_Recovered_SheetName_260_"/>
      <sheetName val="_Recovered_SheetName_261_"/>
      <sheetName val="_Recovered_SheetName_262_"/>
      <sheetName val="_Recovered_SheetName_263_"/>
      <sheetName val="_Recovered_SheetName_264_"/>
      <sheetName val="_Recovered_SheetName_265_"/>
      <sheetName val="_Recovered_SheetName_266_"/>
      <sheetName val="_Recovered_SheetName_267_"/>
      <sheetName val="_Recovered_SheetName_268_"/>
      <sheetName val="_Recovered_SheetName_269_"/>
      <sheetName val="_Recovered_SheetName_270_"/>
      <sheetName val="_Recovered_SheetName_271_"/>
      <sheetName val="_Recovered_SheetName_272_"/>
      <sheetName val="_Recovered_SheetName_273_"/>
      <sheetName val="_Recovered_SheetName_274_"/>
      <sheetName val="_Recovered_SheetName_275_"/>
      <sheetName val="_Recovered_SheetName_276_"/>
      <sheetName val="_Recovered_SheetName_277_"/>
      <sheetName val="_Recovered_SheetName_278_"/>
      <sheetName val="_Recovered_SheetName_279_"/>
      <sheetName val="_Recovered_SheetName_280_"/>
      <sheetName val="_Recovered_SheetName_281_"/>
      <sheetName val="_Recovered_SheetName_282_"/>
      <sheetName val="_Recovered_SheetName_283_"/>
      <sheetName val="_Recovered_SheetName_284_"/>
      <sheetName val="_Recovered_SheetName_285_"/>
      <sheetName val="_Recovered_SheetName_286_"/>
      <sheetName val="_Recovered_SheetName_287_"/>
      <sheetName val="_Recovered_SheetName_288_"/>
      <sheetName val="_Recovered_SheetName_289_"/>
      <sheetName val="_Recovered_SheetName_290_"/>
      <sheetName val="_Recovered_SheetName_291_"/>
      <sheetName val="_Recovered_SheetName_292_"/>
      <sheetName val="_Recovered_SheetName_293_"/>
      <sheetName val="_Recovered_SheetName_294_"/>
      <sheetName val="_Recovered_SheetName_295_"/>
      <sheetName val="_Recovered_SheetName_296_"/>
      <sheetName val="_Recovered_SheetName_297_"/>
      <sheetName val="_Recovered_SheetName_298_"/>
      <sheetName val="_Recovered_SheetName_299_"/>
      <sheetName val="_Recovered_SheetName_300_"/>
      <sheetName val="_Recovered_SheetName_301_"/>
      <sheetName val="_Recovered_SheetName_302_"/>
      <sheetName val="_Recovered_SheetName_303_"/>
      <sheetName val="_Recovered_SheetName_304_"/>
      <sheetName val="_Recovered_SheetName_305_"/>
      <sheetName val="_Recovered_SheetName_306_"/>
      <sheetName val="_Recovered_SheetName_307_"/>
      <sheetName val="_Recovered_SheetName_308_"/>
      <sheetName val="_Recovered_SheetName_309_"/>
      <sheetName val="_Recovered_SheetName_310_"/>
      <sheetName val="_Recovered_SheetName_311_"/>
      <sheetName val="_Recovered_SheetName_312_"/>
      <sheetName val="_Recovered_SheetName_313_"/>
      <sheetName val="_Recovered_SheetName_314_"/>
      <sheetName val="_Recovered_SheetName_315_"/>
      <sheetName val="_Recovered_SheetName_316_"/>
      <sheetName val="_Recovered_SheetName_317_"/>
      <sheetName val="_Recovered_SheetName_318_"/>
      <sheetName val="_Recovered_SheetName_319_"/>
      <sheetName val="_Recovered_SheetName_320_"/>
      <sheetName val="_Recovered_SheetName_321_"/>
      <sheetName val="_Recovered_SheetName_322_"/>
      <sheetName val="_Recovered_SheetName_323_"/>
      <sheetName val="_Recovered_SheetName_324_"/>
      <sheetName val="_Recovered_SheetName_325_"/>
      <sheetName val="_Recovered_SheetName_326_"/>
      <sheetName val="_Recovered_SheetName_327_"/>
      <sheetName val="_Recovered_SheetName_328_"/>
      <sheetName val="_Recovered_SheetName_329_"/>
      <sheetName val="_Recovered_SheetName_330_"/>
      <sheetName val="_Recovered_SheetName_331_"/>
      <sheetName val="_Recovered_SheetName_332_"/>
      <sheetName val="_Recovered_SheetName_333_"/>
      <sheetName val="_Recovered_SheetName_334_"/>
      <sheetName val="_Recovered_SheetName_335_"/>
      <sheetName val="_Recovered_SheetName_336_"/>
      <sheetName val="_Recovered_SheetName_337_"/>
      <sheetName val="_Recovered_SheetName_338_"/>
      <sheetName val="_Recovered_SheetName_339_"/>
      <sheetName val="_Recovered_SheetName_340_"/>
      <sheetName val="_Recovered_SheetName_341_"/>
      <sheetName val="_Recovered_SheetName_342_"/>
      <sheetName val="_Recovered_SheetName_343_"/>
      <sheetName val="_Recovered_SheetName_344_"/>
      <sheetName val="_Recovered_SheetName_345_"/>
      <sheetName val="_Recovered_SheetName_346_"/>
      <sheetName val="_Recovered_SheetName_347_"/>
      <sheetName val="_Recovered_SheetName_348_"/>
      <sheetName val="_Recovered_SheetName_349_"/>
      <sheetName val="_Recovered_SheetName_350_"/>
      <sheetName val="_Recovered_SheetName_351_"/>
      <sheetName val="_Recovered_SheetName_352_"/>
      <sheetName val="_Recovered_SheetName_353_"/>
      <sheetName val="_Recovered_SheetName_354_"/>
      <sheetName val="_Recovered_SheetName_355_"/>
      <sheetName val="_Recovered_SheetName_356_"/>
      <sheetName val="_Recovered_SheetName_357_"/>
      <sheetName val="_Recovered_SheetName_358_"/>
      <sheetName val="_Recovered_SheetName_359_"/>
      <sheetName val="_Recovered_SheetName_360_"/>
      <sheetName val="_Recovered_SheetName_361_"/>
      <sheetName val="_Recovered_SheetName_362_"/>
      <sheetName val="_Recovered_SheetName_363_"/>
      <sheetName val="_Recovered_SheetName_364_"/>
      <sheetName val="_Recovered_SheetName_365_"/>
      <sheetName val="_Recovered_SheetName_366_"/>
      <sheetName val="_Recovered_SheetName_367_"/>
      <sheetName val="_Recovered_SheetName_368_"/>
      <sheetName val="_Recovered_SheetName_369_"/>
      <sheetName val="_Recovered_SheetName_370_"/>
      <sheetName val="_Recovered_SheetName_371_"/>
      <sheetName val="_Recovered_SheetName_372_"/>
      <sheetName val="_Recovered_SheetName_373_"/>
      <sheetName val="_Recovered_SheetName_374_"/>
      <sheetName val="_Recovered_SheetName_375_"/>
      <sheetName val="_Recovered_SheetName_376_"/>
      <sheetName val="_Recovered_SheetName_377_"/>
      <sheetName val="BQ ADA KOND &amp; ACC"/>
      <sheetName val="PRK-SUTT"/>
      <sheetName val="dengan pembangkitan"/>
      <sheetName val="W1"/>
      <sheetName val="CATALOG"/>
      <sheetName val="Penjualan"/>
      <sheetName val="ProdSendiri"/>
      <sheetName val="PS&amp;Susut TL"/>
      <sheetName val="SewaBeli"/>
      <sheetName val="Resource Plan (2)"/>
      <sheetName val="twr (15)"/>
      <sheetName val="Break Down I"/>
      <sheetName val="Break Down II"/>
      <sheetName val="Break Down III"/>
      <sheetName val="DAFT BAHAN"/>
      <sheetName val="bilang"/>
      <sheetName val="PRODUCTION REPORTS"/>
      <sheetName val="2. BOQ"/>
      <sheetName val="Data 2016"/>
      <sheetName val="BQ OE"/>
      <sheetName val="cal borepile"/>
      <sheetName val="div05"/>
      <sheetName val="(ANALISA-lain)"/>
      <sheetName val="tabel nilai"/>
      <sheetName val="VAT out"/>
      <sheetName val="DATAKYW"/>
      <sheetName val="manhour"/>
      <sheetName val="harga Satua Dasar"/>
      <sheetName val="CRITERIA1"/>
      <sheetName val="Daftmat"/>
      <sheetName val="PRO"/>
      <sheetName val="fin pro centers"/>
      <sheetName val="vat out payable "/>
      <sheetName val="data_val"/>
      <sheetName val="An.Ars"/>
      <sheetName val="tunj."/>
      <sheetName val="Jateng"/>
      <sheetName val="Lead"/>
      <sheetName val="Plafond"/>
      <sheetName val="BS"/>
      <sheetName val="DATATRANS"/>
      <sheetName val="LK-gate"/>
      <sheetName val="List Doc"/>
      <sheetName val="database-emp"/>
      <sheetName val="Karung"/>
      <sheetName val="may'03"/>
      <sheetName val="Io_N"/>
      <sheetName val="PABRIK (2)"/>
      <sheetName val="PO"/>
      <sheetName val="FOTO OBYEK"/>
      <sheetName val="FORM-X-1"/>
      <sheetName val="COGS recon"/>
      <sheetName val="PRINT OUT"/>
      <sheetName val="AKUN"/>
      <sheetName val="Sales"/>
      <sheetName val="Add_trans"/>
      <sheetName val="S_2"/>
      <sheetName val="Pro_Base"/>
      <sheetName val="S_1"/>
      <sheetName val="Revenue"/>
      <sheetName val="Add_rev"/>
      <sheetName val="Exist"/>
      <sheetName val="Tot"/>
      <sheetName val="Tranponder"/>
      <sheetName val="tabel_nilai"/>
      <sheetName val="VAT_out"/>
      <sheetName val="Rekap-Bdg"/>
      <sheetName val="DAFTAR  BESI IWF"/>
      <sheetName val="FD"/>
      <sheetName val="Sheet23"/>
      <sheetName val="TB"/>
      <sheetName val="Anls FA (Inst)"/>
      <sheetName val="COM-HARDWARE"/>
      <sheetName val="Sat Bahan"/>
      <sheetName val="Sat Alat"/>
      <sheetName val="Sat Upah"/>
      <sheetName val="GRAND TOTAL"/>
      <sheetName val="KAS $"/>
      <sheetName val="SALARY"/>
      <sheetName val="SKU EXPENDITURE"/>
      <sheetName val="Staf, PB PLAN"/>
      <sheetName val="Grand Sum BT"/>
      <sheetName val="FORM01"/>
      <sheetName val="MacPro"/>
      <sheetName val="D2.4"/>
      <sheetName val="D3-3"/>
      <sheetName val="D4.3 (TE)"/>
      <sheetName val="D5.3 (TF) "/>
      <sheetName val="D8.3 (TJ)"/>
      <sheetName val="Total Load List"/>
      <sheetName val="HARGA BAHAN "/>
      <sheetName val="satuan_pek_str"/>
      <sheetName val="NRC_2"/>
      <sheetName val="Strategic Map"/>
      <sheetName val="inword"/>
      <sheetName val="Rekap_link"/>
      <sheetName val="trf-d-w"/>
      <sheetName val="trf d-i"/>
      <sheetName val="Credit-22"/>
      <sheetName val="TB98,oct99&amp;sap99-WPL"/>
      <sheetName val="PART B."/>
      <sheetName val="PART A."/>
      <sheetName val="Exc. Rate"/>
      <sheetName val="tabel gaji"/>
      <sheetName val="rinci sppd dll"/>
      <sheetName val="BS final"/>
      <sheetName val="MLS.2 Add BP"/>
      <sheetName val="TBM"/>
      <sheetName val="P-1 Acc Payroll"/>
      <sheetName val="Form 2-FRG"/>
      <sheetName val="Rek.An"/>
      <sheetName val="L 1"/>
      <sheetName val="예산M4A"/>
      <sheetName val="MS"/>
      <sheetName val="Layout"/>
      <sheetName val="04. ANALYSIS RESULT"/>
      <sheetName val="H_SAT"/>
      <sheetName val="alat_-_2"/>
      <sheetName val="upah_dan_bahan_"/>
      <sheetName val="info_umum"/>
      <sheetName val="FISIK_RAB_2000"/>
      <sheetName val="H_SAT1"/>
      <sheetName val="alat_-_21"/>
      <sheetName val="upah_dan_bahan_1"/>
      <sheetName val="info_umum1"/>
      <sheetName val="BQ_ARS1"/>
      <sheetName val="FISIK_RAB_20001"/>
      <sheetName val="H_SAT2"/>
      <sheetName val="alat_-_22"/>
      <sheetName val="upah_dan_bahan_2"/>
      <sheetName val="info_umum2"/>
      <sheetName val="BQ_ARS2"/>
      <sheetName val="Data_Kegiatan2"/>
      <sheetName val="IRNA_B2"/>
      <sheetName val="CMU_22"/>
      <sheetName val="FISIK_RAB_20002"/>
      <sheetName val="Rincian_Lunas"/>
      <sheetName val="Rekap_4"/>
      <sheetName val="Transfer_Master3"/>
      <sheetName val="K3-Gaji_Kontrak3"/>
      <sheetName val="Gaji_Kontrak3"/>
      <sheetName val="Kwitansi_Honor3"/>
      <sheetName val="All_Division_by_SBU3"/>
      <sheetName val="REKAP_DINDING3"/>
      <sheetName val="AnalisaSIPIL_RIIL3"/>
      <sheetName val="H_SAT3"/>
      <sheetName val="DAF_HRG3"/>
      <sheetName val="FIRE_FIGHTING3"/>
      <sheetName val="alat_-_23"/>
      <sheetName val="upah_dan_bahan_3"/>
      <sheetName val="info_umum3"/>
      <sheetName val="BQ_ARS3"/>
      <sheetName val="Data_Kegiatan3"/>
      <sheetName val="IRNA_B3"/>
      <sheetName val="CMU_23"/>
      <sheetName val="An__Alat3"/>
      <sheetName val="FISIK_RAB_20003"/>
      <sheetName val="an__harga_sipil"/>
      <sheetName val="HK_Effektif_&amp;_Rate_Upah"/>
      <sheetName val="Harga_Spare_Part"/>
      <sheetName val="Analisa_BCT"/>
      <sheetName val="DATA_BLOK"/>
      <sheetName val="Price_"/>
      <sheetName val="Rekap__ME"/>
      <sheetName val="Operation_Cost_"/>
      <sheetName val="Fasilitas_Site"/>
      <sheetName val="_HSE_Site"/>
      <sheetName val="Sekretariat_Site"/>
      <sheetName val="Transport_Site"/>
      <sheetName val="_Analisa_Harga_MEP"/>
      <sheetName val="Form_4___4_A"/>
      <sheetName val="Time_Schedule"/>
      <sheetName val="Fees_and_GC's_Manloader"/>
      <sheetName val="Shell_&amp;_Core"/>
      <sheetName val="rap_rinci"/>
      <sheetName val="ANALISA_TENDER"/>
      <sheetName val="REKAP_VOLUME"/>
      <sheetName val="ANalisa_"/>
      <sheetName val="Pasir Panjang 100J"/>
      <sheetName val="BA TM"/>
      <sheetName val="REKAP TM"/>
      <sheetName val="MINGG"/>
      <sheetName val="Bank1"/>
      <sheetName val="anal teknik"/>
      <sheetName val="STRUKUR"/>
      <sheetName val="Hrg Upah Bhn"/>
      <sheetName val="DH"/>
      <sheetName val="U.anal2"/>
      <sheetName val="INF"/>
      <sheetName val="DAF-KUANT&amp;HARGA"/>
      <sheetName val="REKAP-ALAT"/>
      <sheetName val="8x4,5"/>
      <sheetName val="20x4,5"/>
      <sheetName val="E.001"/>
      <sheetName val="E.010"/>
      <sheetName val="E.052"/>
      <sheetName val="E.080"/>
      <sheetName val="E.084"/>
      <sheetName val="E.087"/>
      <sheetName val="E.088"/>
      <sheetName val="E.089"/>
      <sheetName val="E.182"/>
      <sheetName val="E.212"/>
      <sheetName val="E.251"/>
      <sheetName val="E.252"/>
      <sheetName val="E.341"/>
      <sheetName val="4x4,5"/>
      <sheetName val="6x4,5"/>
      <sheetName val="K.012"/>
      <sheetName val="K.111"/>
      <sheetName val="K.116"/>
      <sheetName val="K.124"/>
      <sheetName val="K.211"/>
      <sheetName val="K.311"/>
      <sheetName val="K.321"/>
      <sheetName val="K.342"/>
      <sheetName val="K.411"/>
      <sheetName val="K.514"/>
      <sheetName val="K.810"/>
      <sheetName val="base price"/>
      <sheetName val="Price-analysis 2"/>
      <sheetName val="PU.Anal SNI 2008"/>
      <sheetName val="Upah &amp; bahan"/>
      <sheetName val="Analisa Mob. 3"/>
      <sheetName val="Analisa Mob.1"/>
      <sheetName val="E_TRIKAL"/>
      <sheetName val="E_TRONIK"/>
      <sheetName val="MEK"/>
      <sheetName val="ARSITEK"/>
      <sheetName val="Anas"/>
      <sheetName val="K210"/>
      <sheetName val="RAB Kuantitas &amp; Harga"/>
      <sheetName val="ANS BM"/>
      <sheetName val="ANS ALAT BERAT"/>
      <sheetName val="analisa stroke"/>
      <sheetName val="sewa"/>
      <sheetName val="MOS"/>
      <sheetName val="UPAH, BAHAN n ALAT"/>
      <sheetName val="Spacenet Inc"/>
      <sheetName val="France"/>
      <sheetName val="Div.7a"/>
      <sheetName val="Daft.Sewa Alat"/>
      <sheetName val="P-late"/>
      <sheetName val="Currency"/>
      <sheetName val="3-DIV7"/>
      <sheetName val="_0_1_0_0_0_1__6_0_____________4"/>
      <sheetName val="Lantai"/>
      <sheetName val="M"/>
      <sheetName val="SELISIH HARGA"/>
      <sheetName val="LP-IDR"/>
      <sheetName val="LAMP_C"/>
      <sheetName val="石炭性状"/>
      <sheetName val="EQUIP LIST"/>
      <sheetName val="6PILE  (돌출)"/>
      <sheetName val="PROCURE"/>
      <sheetName val="komponen"/>
      <sheetName val="HPS Pertanian"/>
      <sheetName val="dftr rekanan"/>
      <sheetName val="Data Karyawan"/>
      <sheetName val="Data Awal"/>
      <sheetName val="Mixer"/>
      <sheetName val="Ritase &amp; UJ"/>
      <sheetName val="Proyek"/>
      <sheetName val="CGSgm2"/>
      <sheetName val="CGSsp"/>
      <sheetName val="Paket II (G)"/>
      <sheetName val="Alt2"/>
      <sheetName val="daf. bhn,upah"/>
      <sheetName val="Analisa Teknis"/>
      <sheetName val="D.2"/>
      <sheetName val="D.8"/>
      <sheetName val="7. Comparison of Asphalt etc"/>
      <sheetName val="7a. Compar.Asphalt (Machine)"/>
      <sheetName val="4.Equipment Cost"/>
      <sheetName val="1. Coeficient"/>
      <sheetName val="6. Comparison of Sand Volume"/>
      <sheetName val="5a. Excav. (Machine)"/>
      <sheetName val="2. Coeficient butt fushion"/>
      <sheetName val="Harga Jasa dan Material"/>
      <sheetName val="_x005f_x0000_0_x005f_x0000_1__2"/>
      <sheetName val="_x005f_x0000_____x005f_x0000__2"/>
      <sheetName val="_x005f_x005f_x005f_x0000_0_x0_2"/>
      <sheetName val="?¯???_x"/>
      <sheetName val="?¯___x0"/>
      <sheetName val="DEV.3"/>
      <sheetName val="DEI.2"/>
      <sheetName val="DEV.6"/>
      <sheetName val="DEVI 7"/>
      <sheetName val="DEV 6 T'FORD"/>
      <sheetName val="DAFTAR TIPE"/>
      <sheetName val="pmbyrn utama"/>
      <sheetName val="REKAP MC 1"/>
      <sheetName val="VARIABL"/>
      <sheetName val="l.Gln "/>
      <sheetName val="analis azaa"/>
      <sheetName val="ANTEK3"/>
      <sheetName val="HSU 2016"/>
      <sheetName val="rekap__mc21"/>
      <sheetName val="URAIAN_ANALIS1"/>
      <sheetName val="Harga_Satuan_Upah_dan_Bahan1"/>
      <sheetName val="RAB_1"/>
      <sheetName val="Rkp_B__UP1"/>
      <sheetName val="Rekap_HSP1"/>
      <sheetName val="tng_pr_m1"/>
      <sheetName val="_hrg_bhn1"/>
      <sheetName val="RAB_31"/>
      <sheetName val="analisa_print1"/>
      <sheetName val="Har-sat_finish1"/>
      <sheetName val="2_E1"/>
      <sheetName val="SNI_UPAH_BAHAN1"/>
      <sheetName val="UPAH_DAN_BAHAN1"/>
      <sheetName val="Data_Kontrak1"/>
      <sheetName val="UP_MINOR1"/>
      <sheetName val="Harga_Satuan_Upah_dan_Bahan"/>
      <sheetName val="RAB_"/>
      <sheetName val="Rkp_B__UP"/>
      <sheetName val="Rekap_HSP"/>
      <sheetName val="_hrg_bhn"/>
      <sheetName val="SNI_UPAH_BAHAN"/>
      <sheetName val="UPAH_DAN_BAHAN"/>
      <sheetName val="Data_Kontrak"/>
      <sheetName val="rekap__mc22"/>
      <sheetName val="URAIAN_ANALIS2"/>
      <sheetName val="Harga_bahan-12"/>
      <sheetName val="DETAIL_POS_1232"/>
      <sheetName val="M_Pekerjaan2"/>
      <sheetName val="Harga_Bahan_&amp;_Upah2"/>
      <sheetName val="URAIAN_2"/>
      <sheetName val="HSUMUM_XLS2"/>
      <sheetName val="Schedule_Daan_Mogot2"/>
      <sheetName val="Schedule_Yasmin2"/>
      <sheetName val="Schedule_Lingkar_Barat2"/>
      <sheetName val="RAB_SEKRETARIAT_(1)2"/>
      <sheetName val="dongia_(2)2"/>
      <sheetName val="THPDMoi__(2)2"/>
      <sheetName val="k300_1232"/>
      <sheetName val="FORM_X_COST2"/>
      <sheetName val="KIB_C_GEDUNG_&amp;_BANGUNAN2"/>
      <sheetName val="ELEMENT_SUM2"/>
      <sheetName val="Daftar_No_MAPPI2"/>
      <sheetName val="GS_Tanah_Kalimas_Baru_(2)2"/>
      <sheetName val="Harga_Satuan_Upah_dan_Bahan2"/>
      <sheetName val="RAB_2"/>
      <sheetName val="Rkp_B__UP2"/>
      <sheetName val="Rekap_HSP2"/>
      <sheetName val="공사금액_내역_(1)2"/>
      <sheetName val="bhn_2"/>
      <sheetName val="tng_pr_m2"/>
      <sheetName val="An_Biaya_Kons_(SNI)2"/>
      <sheetName val="Daftar_Harga_Bahan2"/>
      <sheetName val="_hrg_bhn2"/>
      <sheetName val="RAB_32"/>
      <sheetName val="PT_2"/>
      <sheetName val="analisa_print2"/>
      <sheetName val="Har-sat_finish2"/>
      <sheetName val="2_E2"/>
      <sheetName val="REKA__ANALISA2"/>
      <sheetName val="II_3_HSD2"/>
      <sheetName val="SNI_UPAH_BAHAN2"/>
      <sheetName val="B_O_Q2"/>
      <sheetName val="RAB_(A)_(2)2"/>
      <sheetName val="Pay_Items2"/>
      <sheetName val="Analisa_Quarry2"/>
      <sheetName val="AHS_Aspal2"/>
      <sheetName val="RAB_alternatif_(2)_mendekati_o2"/>
      <sheetName val="UPAH_DAN_BAHAN2"/>
      <sheetName val="Data_Kontrak2"/>
      <sheetName val="HS_ALAT2"/>
      <sheetName val="HS_UPAH2"/>
      <sheetName val="HS_BAHAN2"/>
      <sheetName val="HSBU_ANA2"/>
      <sheetName val="ANALIS_ALAT2"/>
      <sheetName val="HB_me2"/>
      <sheetName val="Daf-4_5_Final4"/>
      <sheetName val="Daftar_Harga_Material4"/>
      <sheetName val="An_12"/>
      <sheetName val="An_32"/>
      <sheetName val="BOQ_EM2"/>
      <sheetName val="Perhit_Alat2"/>
      <sheetName val="dia_pipe2"/>
      <sheetName val="Schedule_OK_Status2"/>
      <sheetName val="STD_GD_UTAMA2"/>
      <sheetName val="list_Dps2"/>
      <sheetName val="list_Sanur2"/>
      <sheetName val="BILL_No__12"/>
      <sheetName val="Eva_Schedule_12"/>
      <sheetName val="Schedule_Pabrikasi2"/>
      <sheetName val="Ans_SNI2"/>
      <sheetName val="Rekap_RKDK_Maret'17_2"/>
      <sheetName val="Uraian_Analisa2"/>
      <sheetName val="UP_MINOR2"/>
      <sheetName val="Risalah_KOM2"/>
      <sheetName val="D-3_(M)2"/>
      <sheetName val="D-7_(M)2"/>
      <sheetName val="HRG_DSR_APP2"/>
      <sheetName val="H__Sat2"/>
      <sheetName val="ANALISA__besing"/>
      <sheetName val="PHU_05"/>
      <sheetName val="REKAP_ANGGARAN"/>
      <sheetName val="Jenis_Kontrak"/>
      <sheetName val="Sat_Das"/>
      <sheetName val="Daftar_Upah_Material_Alat"/>
      <sheetName val="An_H_Sat_Pek_Ut"/>
      <sheetName val="PERHITUNGAN_LUMPSUM"/>
      <sheetName val="HARGA_DASAR_PIPA_"/>
      <sheetName val="HARGA_DASAR_ACCESORIES"/>
      <sheetName val="metode_rutin"/>
      <sheetName val="PAGE_1_"/>
      <sheetName val="rab_g__menara_pengawas"/>
      <sheetName val="Lamp__Bahan"/>
      <sheetName val="5-ALAT_slury"/>
      <sheetName val="TERBIL_prog_2017"/>
      <sheetName val="HARGA_SATUAN_1_(2)"/>
      <sheetName val="GASATAGG_XLS"/>
      <sheetName val="srtberkas"/>
      <sheetName val="Statprod gab"/>
      <sheetName val="PASANG PIPA"/>
      <sheetName val="Anls."/>
      <sheetName val="S3B11R"/>
      <sheetName val="XLR_NoRangeSheet"/>
      <sheetName val="Lain-Lain"/>
      <sheetName val="BQ RAB"/>
      <sheetName val="THR"/>
      <sheetName val="流量計器"/>
      <sheetName val="工事･ IO表"/>
      <sheetName val="設計条件"/>
      <sheetName val="計器表"/>
      <sheetName val="調節弁"/>
      <sheetName val="_0_1_x0"/>
      <sheetName val="_¯____x"/>
      <sheetName val="_0_x005"/>
      <sheetName val="BëN PENƐ_JANG"/>
      <sheetName val="PaintBreak"/>
      <sheetName val="INSSUBCON"/>
      <sheetName val="analysis2"/>
      <sheetName val="Girder-30"/>
      <sheetName val="AHS (ci,str,ars)"/>
      <sheetName val="RATE_FCTR"/>
      <sheetName val="Control   Fab  WELD"/>
      <sheetName val="Size"/>
      <sheetName val="1.1.Barrette pile"/>
      <sheetName val="Qty_pile"/>
      <sheetName val="Steel_slab"/>
      <sheetName val="Steel_tank"/>
      <sheetName val="Steel_wall"/>
      <sheetName val="resume-bu"/>
      <sheetName val="ANALISA FIX"/>
      <sheetName val="Kelas A"/>
      <sheetName val="Kelas C "/>
      <sheetName val="Pas"/>
      <sheetName val="prim"/>
      <sheetName val="Tulangan"/>
      <sheetName val="K.175 - K.225"/>
      <sheetName val="Data Tower"/>
      <sheetName val="L-TIGA"/>
      <sheetName val="2.4.12. Building OTHERS"/>
      <sheetName val="2.4.6. Civil OTHERS"/>
      <sheetName val="Pendahuluan"/>
      <sheetName val="Forex"/>
      <sheetName val="COST BD"/>
      <sheetName val="HGS"/>
      <sheetName val="Sag1"/>
      <sheetName val="div31"/>
      <sheetName val="Rekap Gab"/>
      <sheetName val="Rekanan"/>
      <sheetName val="D.1.7"/>
      <sheetName val="D.1.5"/>
      <sheetName val="D.2.3"/>
      <sheetName val="D.2.2"/>
      <sheetName val="UPAH_BAHAN_"/>
      <sheetName val="Als_Struk"/>
      <sheetName val="Rekap VOLUME"/>
      <sheetName val="hub"/>
      <sheetName val="Hsat-A"/>
      <sheetName val="Jadwal UPA"/>
      <sheetName val="CV. tender (3)"/>
      <sheetName val="CETAK"/>
      <sheetName val="alt"/>
      <sheetName val="ANAL. AHSP 2016"/>
      <sheetName val="K224"/>
      <sheetName val="K311"/>
      <sheetName val="K342"/>
      <sheetName val="K515"/>
      <sheetName val="K521"/>
      <sheetName val="K618"/>
      <sheetName val="Lau Luhung"/>
      <sheetName val="DIV7(2)"/>
      <sheetName val="HSTANAH.XLS"/>
      <sheetName val="AT 2"/>
      <sheetName val="tc&amp;pc"/>
      <sheetName val="SumBreak-Umum Sei Lua"/>
      <sheetName val="ANA-C"/>
      <sheetName val="MET-SP"/>
      <sheetName val="MET-JL"/>
      <sheetName val="DAF-ALAT"/>
      <sheetName val="DIV"/>
      <sheetName val="Met1"/>
      <sheetName val="Met2"/>
      <sheetName val="1_boq"/>
      <sheetName val="GALIAN MEKANIS"/>
      <sheetName val="䁒ate"/>
      <sheetName val="NP(2)"/>
      <sheetName val="?0?1?0?0?0?1??6?0?¯耀㣋????? ??耀ÿ"/>
      <sheetName val="?0?1?0?0?0?1??6?0?¯??????? ???ÿ"/>
      <sheetName val="?¯??????? ???ÿ???English?ENW?en"/>
      <sheetName val="_0_1_0_0_0_1__6_0_¯耀㣋_____ __耀ÿ"/>
      <sheetName val="_0_1_0_0_0_1__6_0_¯_______ ___ÿ"/>
      <sheetName val="_¯_______ ___ÿ___English_ENW_en"/>
      <sheetName val="_¯_______ ___ÿ___English_"/>
      <sheetName val="?¯??????? ???ÿ???English?"/>
      <sheetName val="_¯_______ ___ÿ___En"/>
      <sheetName val="backup_sipil_arsitek"/>
      <sheetName val="3.ALS-STR-PDS"/>
      <sheetName val="harsat_str"/>
      <sheetName val="Prod-CS"/>
      <sheetName val="PDMP"/>
      <sheetName val="PCE"/>
      <sheetName val="PRODUK"/>
      <sheetName val="BAHAN MEP"/>
      <sheetName val="MT"/>
      <sheetName val="HSP"/>
      <sheetName val="gi"/>
      <sheetName val="Analisa SNI STANDART "/>
      <sheetName val="res200"/>
      <sheetName val="IDLE ALAT"/>
      <sheetName val="ATB pers (2)"/>
      <sheetName val="FOTO PR"/>
      <sheetName val="G.umum"/>
      <sheetName val="SCHE vareto"/>
      <sheetName val="ATB pers"/>
      <sheetName val="BQ diva"/>
      <sheetName val="Item7"/>
      <sheetName val="MAT BARU AC"/>
      <sheetName val="AC +"/>
      <sheetName val="an.ATB G"/>
      <sheetName val="an.AC"/>
      <sheetName val="an.ATB L"/>
      <sheetName val="ATB +"/>
      <sheetName val="Mat"/>
      <sheetName val="Alat DC"/>
      <sheetName val="Camp"/>
      <sheetName val="Kap.Tenaga"/>
      <sheetName val="IDLE_ALAT"/>
      <sheetName val="ATB_pers_(2)"/>
      <sheetName val="FOTO_PR"/>
      <sheetName val="G_umum"/>
      <sheetName val="SCHE_vareto"/>
      <sheetName val="ATB_pers"/>
      <sheetName val="BQ_diva"/>
      <sheetName val="MAT_BARU_AC"/>
      <sheetName val="AC_+"/>
      <sheetName val="an_ATB_G"/>
      <sheetName val="an_AC"/>
      <sheetName val="an_ATB_L"/>
      <sheetName val="ATB_+"/>
      <sheetName val="Alat_DC"/>
      <sheetName val="Kap_Tenaga"/>
      <sheetName val="Kr tengahDiva"/>
      <sheetName val="ANAL. ME"/>
      <sheetName val="BW analisa cika 2005"/>
      <sheetName val="Analisa _ Upah"/>
      <sheetName val="Scedule(S-Curve)"/>
      <sheetName val="REKAP_ARSITEKTUR."/>
      <sheetName val="RAB.ADMINISTRASI PUSAT (1)"/>
      <sheetName val="KET"/>
      <sheetName val="Equip"/>
      <sheetName val="PROTEKSI PETIR"/>
      <sheetName val="KABEL FEEDER"/>
      <sheetName val="PENRNGN &amp; KTK-KNTK"/>
      <sheetName val="REKAP-MEK"/>
      <sheetName val="RAB_HREZ"/>
      <sheetName val="ANAL_HREZ"/>
      <sheetName val="Bill No 2.1 Cold Water System"/>
      <sheetName val="Civil Works"/>
      <sheetName val="AC-C"/>
      <sheetName val="BOQ KSN"/>
      <sheetName val="BANGUNAN PENUNJANG"/>
      <sheetName val="HS Sub-Kon"/>
      <sheetName val="Analisa ME (2)"/>
      <sheetName val="M_12 _2_"/>
      <sheetName val="BQ Stdr R-1"/>
      <sheetName val="DPENSIUN"/>
      <sheetName val="MON_OH"/>
      <sheetName val="BQWH3"/>
      <sheetName val="CBL"/>
      <sheetName val="Valve"/>
      <sheetName val="Sanitair+Drain"/>
      <sheetName val="Flange"/>
      <sheetName val="Pipa (2)"/>
      <sheetName val="MAP-1"/>
      <sheetName val="Pos 4-1"/>
      <sheetName val="AHS-E"/>
      <sheetName val="BQ-ME"/>
      <sheetName val="H_Upah"/>
      <sheetName val="Mat.Mek"/>
      <sheetName val="IDLE_ALAT1"/>
      <sheetName val="ATB_pers_(2)1"/>
      <sheetName val="FOTO_PR1"/>
      <sheetName val="G_umum1"/>
      <sheetName val="SCHE_vareto1"/>
      <sheetName val="ATB_pers1"/>
      <sheetName val="BQ_diva1"/>
      <sheetName val="MAT_BARU_AC1"/>
      <sheetName val="AC_+1"/>
      <sheetName val="an_ATB_G1"/>
      <sheetName val="an_AC1"/>
      <sheetName val="an_ATB_L1"/>
      <sheetName val="ATB_+1"/>
      <sheetName val="Alat_DC1"/>
      <sheetName val="Kap_Tenaga1"/>
      <sheetName val="Kr_tengahDiva"/>
      <sheetName val="B_-_Norelec"/>
      <sheetName val="L3_An_H_Sat_Mob"/>
      <sheetName val="MAIN EQUIP AC"/>
      <sheetName val="DUTCH CONE"/>
      <sheetName val="slab"/>
      <sheetName val="REKAP ARSITEKTUR"/>
      <sheetName val="AHS str"/>
      <sheetName val="New MADC"/>
      <sheetName val="Data Ktr Bupati Tapsel"/>
      <sheetName val="2_Plumbing"/>
      <sheetName val="3_FF"/>
      <sheetName val="Piping"/>
      <sheetName val="Inst_penerangan_"/>
      <sheetName val="Petir"/>
      <sheetName val="MATV"/>
      <sheetName val="Alarm"/>
      <sheetName val="Hydran _ springkler"/>
      <sheetName val="Anal Koef"/>
      <sheetName val="MADC"/>
      <sheetName val="ANALIS.1"/>
      <sheetName val="2.NSB."/>
      <sheetName val="2.SB"/>
      <sheetName val="pinjen"/>
      <sheetName val="M.ITEM"/>
      <sheetName val="BHN.Ars"/>
      <sheetName val="7.NS.H"/>
      <sheetName val="Daf_ No_ _ 4_2"/>
      <sheetName val="S-Curve-print"/>
      <sheetName val="GH Quantity"/>
      <sheetName val="BOI-me"/>
      <sheetName val="BQ struktur"/>
      <sheetName val="Analisa Pusaka Jaya"/>
      <sheetName val="Report detil kondisi"/>
      <sheetName val="D.1.2_LT- 1 ~ Atap"/>
      <sheetName val="kki"/>
      <sheetName val="LATIH1"/>
      <sheetName val="Terbilang sertifikat"/>
      <sheetName val="EMS"/>
      <sheetName val="AC LOAD"/>
      <sheetName val="Up&amp;Bhn "/>
      <sheetName val="KH Bahagia"/>
      <sheetName val="B _ Norelec"/>
      <sheetName val="Site Expenses"/>
      <sheetName val="Cover Daf-2"/>
      <sheetName val="REKAP ME"/>
      <sheetName val="AN Panel"/>
      <sheetName val="AN_Panel"/>
      <sheetName val="HS_Sub-Kon"/>
      <sheetName val="Data Sei Belutu"/>
      <sheetName val="610.6"/>
      <sheetName val="610.5"/>
      <sheetName val="Data Sinabung"/>
      <sheetName val="PRICE-COMP"/>
      <sheetName val="소업1교"/>
      <sheetName val="H. Dasar"/>
      <sheetName val="[Kr tengahࡄiva.xls聝H_Satua聮"/>
      <sheetName val="IDL聅_AL聁T"/>
      <sheetName val="SCH聅_vareto"/>
      <sheetName val="[Kr te࡮gahࡄiva.xls聝MAT_BAR聕_AC"/>
      <sheetName val="[Kr tengahࡄiva࠮xls聝H_Satua聮1"/>
      <sheetName val="[Kࡲ tengahࡄiva.xls聝Kap聟Tenaga"/>
      <sheetName val="[Kࡲ te࡮gahࡄiva.xls聝Ana聬isa HS"/>
      <sheetName val="B -耠Nor聥lec"/>
      <sheetName val="Man耠Pow聥r"/>
      <sheetName val="[Kࡲ tengahࡄiva.xls聝5-P聥ralatan"/>
      <sheetName val="[Kࡲ te࡮gahࡄiva࠮xls聝Inf聯rmasi"/>
      <sheetName val="BTL耭ala聴"/>
      <sheetName val="BTL-Rup聡"/>
      <sheetName val="[Kr te࡮gahࡄiva.xls聝upahbahan"/>
      <sheetName val="[Kr tengahࡄiva࠮xls聝01A- RA聂"/>
      <sheetName val="BASEMEN联"/>
      <sheetName val="[Kr tengahࡄiva࠮xls聝NS GD.U联AMA"/>
      <sheetName val="[Kr tengahࡄiva.xls聝Str耭Bengkel"/>
      <sheetName val="[Kࡲ te࡮gahࡄiva࠮xls聝ANA职.BOW"/>
      <sheetName val="M_12 _2聟"/>
      <sheetName val="Mat聥ria聬"/>
      <sheetName val="[Kࡲ tengahࡄiva.xls聝G_SUMMARY"/>
      <sheetName val="GFA耭20-聎"/>
      <sheetName val="RAB聟HRE聚"/>
      <sheetName val="[Kr tengahDiva.xls聝ANAL_HREZ"/>
      <sheetName val="ANAL. M聅"/>
      <sheetName val="[Kr tengahDiva.xls聝analysis"/>
      <sheetName val="anal_al聡t"/>
      <sheetName val="TOOL-ME"/>
      <sheetName val="Mat.Elk"/>
      <sheetName val="AHS Isolasi"/>
      <sheetName val="Ref"/>
      <sheetName val="OHD"/>
      <sheetName val="PENJ.NERACA"/>
      <sheetName val="CASH FLOW"/>
      <sheetName val="Analisa___Upah"/>
      <sheetName val="M_12__2_"/>
      <sheetName val="Bill_No_2_1_Cold_Water_System"/>
      <sheetName val="Civil_Works"/>
      <sheetName val="D___W_sizes"/>
      <sheetName val="Analisa_ME_(2)"/>
      <sheetName val="Fire_Alarm"/>
      <sheetName val="BoQ_C4"/>
      <sheetName val="REKAP_ARSITEKTUR_"/>
      <sheetName val="BOQ_KSN"/>
      <sheetName val="RAB_ADMINISTRASI_PUSAT_(1)"/>
      <sheetName val="ANAL__ME"/>
      <sheetName val="BW_analisa_cika_2005"/>
      <sheetName val="M&amp;E_R"/>
      <sheetName val="RAB_PERSIAPAN_"/>
      <sheetName val="Pos_4-1"/>
      <sheetName val="PROTEKSI_PETIR"/>
      <sheetName val="KABEL_FEEDER"/>
      <sheetName val="PENRNGN_&amp;_KTK-KNTK"/>
      <sheetName val="BANGUNAN_PENUNJANG"/>
      <sheetName val="Mat_Mek"/>
      <sheetName val="MAIN_EQUIP_AC"/>
      <sheetName val="ANALIS_1"/>
      <sheetName val="DUTCH_CONE"/>
      <sheetName val="_Kr tengahࡄiva.xls聝H_Satua聮"/>
      <sheetName val="_Kr te࡮gahࡄiva.xls聝MAT_BAR聕_AC"/>
      <sheetName val="_Kr tengahࡄiva࠮xls聝H_Satua聮1"/>
      <sheetName val="_Kࡲ tengahࡄiva.xls聝Kap聟Tenaga"/>
      <sheetName val="_Kࡲ te࡮gahࡄiva.xls聝Ana聬isa HS"/>
      <sheetName val="_Kࡲ tengahࡄiva.xls聝5-P聥ralatan"/>
      <sheetName val="_Kࡲ te࡮gahࡄiva࠮xls聝Inf聯rmasi"/>
      <sheetName val="_Kr te࡮gahࡄiva.xls聝upahbahan"/>
      <sheetName val="_Kr tengahࡄiva࠮xls聝01A- RA聂"/>
      <sheetName val="_Kr tengahࡄiva࠮xls聝NS GD.U联AMA"/>
      <sheetName val="_Kr tengahࡄiva.xls聝Str耭Bengkel"/>
      <sheetName val="_Kࡲ te࡮gahࡄiva࠮xls聝ANA职.BOW"/>
      <sheetName val="_Kࡲ tengahࡄiva.xls聝G_SUMMARY"/>
      <sheetName val="_Kr tengahDiva.xls聝ANAL_HREZ"/>
      <sheetName val="_Kr tengahDiva.xls聝analysis"/>
      <sheetName val="GFA 22"/>
      <sheetName val="CC-20-N"/>
      <sheetName val="T-3.4 Cost of Equipment"/>
      <sheetName val="HARDAS-ALAT"/>
      <sheetName val="HARDAS-MAT"/>
      <sheetName val="Harga Sat Das"/>
      <sheetName val="T-3.2 UP Labour"/>
      <sheetName val="T-3.3 UP Material"/>
      <sheetName val="MEP"/>
      <sheetName val="D_S_UPAH"/>
      <sheetName val="BasPri"/>
      <sheetName val="daftar analisa"/>
      <sheetName val="3.3b"/>
      <sheetName val="[Kr tengah?iva.xls?H_Satua?"/>
      <sheetName val="IDL?_AL?T"/>
      <sheetName val="SCH?_vareto"/>
      <sheetName val="[Kr te?gah?iva.xls?MAT_BAR?_AC"/>
      <sheetName val="[Kr tengah?iva?xls?H_Satua?1"/>
      <sheetName val="[K? tengah?iva.xls?Kap?Tenaga"/>
      <sheetName val="[K? te?gah?iva.xls?Ana?isa HS"/>
      <sheetName val="B -?Nor?lec"/>
      <sheetName val="Man?Pow?r"/>
      <sheetName val="[K? tengah?iva.xls?5-P?ralatan"/>
      <sheetName val="[K? te?gah?iva?xls?Inf?rmasi"/>
      <sheetName val="BTL?ala?"/>
      <sheetName val="BTL-Rup?"/>
      <sheetName val="[Kr te?gah?iva.xls?upahbahan"/>
      <sheetName val="[Kr tengah?iva?xls?01A- RA?"/>
      <sheetName val="BASEMEN?"/>
      <sheetName val="[Kr tengah?iva?xls?NS GD.U?AMA"/>
      <sheetName val="[Kr tengah?iva.xls?Str?Bengkel"/>
      <sheetName val="[K? te?gah?iva?xls?ANA?.BOW"/>
      <sheetName val="M_12 _2?"/>
      <sheetName val="Mat?ria?"/>
      <sheetName val="[K? tengah?iva.xls?G_SUMMARY"/>
      <sheetName val="GFA?20-?"/>
      <sheetName val="RAB?HRE?"/>
      <sheetName val="[Kr tengahDiva.xls?ANAL_HREZ"/>
      <sheetName val="ANAL. M?"/>
      <sheetName val="[Kr tengahDiva.xls?analysis"/>
      <sheetName val="anal_al?t"/>
      <sheetName val="ELEMEN"/>
      <sheetName val="Blk B1"/>
      <sheetName val="Sec I ML"/>
      <sheetName val="bilangkas"/>
      <sheetName val="Harsat_marina"/>
      <sheetName val="ana_struktur"/>
      <sheetName val="Trafo"/>
      <sheetName val="Elekt"/>
      <sheetName val="Pengalaman Per"/>
      <sheetName val="AnalisaKantor"/>
      <sheetName val="ME Apt2"/>
      <sheetName val="Page"/>
      <sheetName val="II.MAIN-LOB"/>
      <sheetName val="Rkp Total"/>
      <sheetName val="Unit Cost"/>
      <sheetName val="33"/>
      <sheetName val="kuantts"/>
      <sheetName val="RAB 1"/>
      <sheetName val="RAB 2"/>
      <sheetName val="BQ _by owner_"/>
      <sheetName val="Material-List,mekanikal"/>
      <sheetName val="IDLE_ALAT2"/>
      <sheetName val="ATB_pers_(2)2"/>
      <sheetName val="FOTO_PR2"/>
      <sheetName val="G_umum2"/>
      <sheetName val="SCHE_vareto2"/>
      <sheetName val="ATB_pers2"/>
      <sheetName val="BQ_diva2"/>
      <sheetName val="MAT_BARU_AC2"/>
      <sheetName val="AC_+2"/>
      <sheetName val="an_ATB_G2"/>
      <sheetName val="an_AC2"/>
      <sheetName val="an_ATB_L2"/>
      <sheetName val="ATB_+2"/>
      <sheetName val="Alat_DC2"/>
      <sheetName val="Kap_Tenaga2"/>
      <sheetName val="Analisa_HS1"/>
      <sheetName val="L3_An_H_Sat_Mob1"/>
      <sheetName val="Kr_tengahDiva1"/>
      <sheetName val="B_-_Norelec1"/>
      <sheetName val="BQ_Stdr_R-1"/>
      <sheetName val="GH_Quantity"/>
      <sheetName val="Pipa_(2)"/>
      <sheetName val="Lamp_BAP"/>
      <sheetName val="AHS_str"/>
      <sheetName val="T-3_4_Cost_of_Equipment"/>
      <sheetName val="Data_Ktr_Bupati_Tapsel"/>
      <sheetName val="New_MADC"/>
      <sheetName val="Analisa_Pusaka_Jaya"/>
      <sheetName val="Daf__No____4_2"/>
      <sheetName val="fin_pro_centers"/>
      <sheetName val="REKAP_ARSITEKTUR"/>
      <sheetName val="BQ_struktur"/>
      <sheetName val="Harga_Sat_Das"/>
      <sheetName val="T-3_2_UP_Labour"/>
      <sheetName val="T-3_3_UP_Material"/>
      <sheetName val="Hydran___springkler"/>
      <sheetName val="Report_detil_kondisi"/>
      <sheetName val="Anal_Koef"/>
      <sheetName val="2_NSB_"/>
      <sheetName val="2_SB"/>
      <sheetName val="M_ITEM"/>
      <sheetName val="BHN_Ars"/>
      <sheetName val="7_NS_H"/>
      <sheetName val="D_1_2_LT-_1_~_Atap"/>
      <sheetName val="DESBT"/>
      <sheetName val="UPAH BAHAN ARST"/>
      <sheetName val="GASATAGG_XLS1"/>
      <sheetName val="HS_Sub-Kon1"/>
      <sheetName val="Up&amp;Bhn_"/>
      <sheetName val="REKAP Tbh"/>
      <sheetName val="sanitair"/>
      <sheetName val="A-Pintu"/>
      <sheetName val="4.2 Public"/>
      <sheetName val="Cessie"/>
      <sheetName val="Lt 1"/>
      <sheetName val="TOTAL Agustus"/>
      <sheetName val="dtxl"/>
      <sheetName val="Ｎｏ.13"/>
      <sheetName val="Speck ARSITEK"/>
      <sheetName val="Pengujian"/>
      <sheetName val="Ammonia"/>
      <sheetName val="_Kr tengah_iva.xls_H_Satua_"/>
      <sheetName val="IDL__AL_T"/>
      <sheetName val="SCH__vareto"/>
      <sheetName val="_Kr te_gah_iva.xls_MAT_BAR__AC"/>
      <sheetName val="_Kr tengah_iva_xls_H_Satua_1"/>
      <sheetName val="_K_ tengah_iva.xls_Kap_Tenaga"/>
      <sheetName val="_K_ te_gah_iva.xls_Ana_isa HS"/>
      <sheetName val="B -_Nor_lec"/>
      <sheetName val="Man_Pow_r"/>
      <sheetName val="_K_ tengah_iva.xls_5-P_ralatan"/>
      <sheetName val="집계표(OPTION)"/>
      <sheetName val="3.Mob"/>
      <sheetName val="Hrg_elemen"/>
      <sheetName val="BIALANG"/>
      <sheetName val="BUL. A"/>
      <sheetName val="ub"/>
      <sheetName val="DATA BASE"/>
      <sheetName val="Form 4,5,6"/>
      <sheetName val="DMPU&amp;DUP"/>
      <sheetName val="BoQ1"/>
      <sheetName val="PL (MONTHLY)"/>
      <sheetName val="revisiSTR-pondasi"/>
      <sheetName val="ASSUM-COMB-Prop"/>
      <sheetName val="_K_ te_gah_iva_xls_Inf_rmasi"/>
      <sheetName val="BTL_ala_"/>
      <sheetName val="BTL-Rup_"/>
      <sheetName val="_Kr te_gah_iva.xls_upahbahan"/>
      <sheetName val="_Kr tengah_iva_xls_01A- RA_"/>
      <sheetName val="BASEMEN_"/>
      <sheetName val="_Kr tengah_iva_xls_NS GD.U_AMA"/>
      <sheetName val="_Kr tengah_iva.xls_Str_Bengkel"/>
      <sheetName val="_K_ te_gah_iva_xls_ANA_.BOW"/>
      <sheetName val="Mat_ria_"/>
      <sheetName val="_K_ tengah_iva.xls_G_SUMMARY"/>
      <sheetName val="GFA_20-_"/>
      <sheetName val="RAB_HRE_"/>
      <sheetName val="_Kr tengahDiva.xls_ANAL_HREZ"/>
      <sheetName val="ANAL. M_"/>
      <sheetName val="_Kr tengahDiva.xls_analysis"/>
      <sheetName val="anal_al_t"/>
      <sheetName val="REKAP_ARSITEKTUR_1"/>
      <sheetName val="RAB_ADMINISTRASI_PUSAT_(1)1"/>
      <sheetName val="PROTEKSI_PETIR1"/>
      <sheetName val="KABEL_FEEDER1"/>
      <sheetName val="PENRNGN_&amp;_KTK-KNTK1"/>
      <sheetName val="Bill_No_2_1_Cold_Water_System1"/>
      <sheetName val="Civil_Works1"/>
      <sheetName val="BANGUNAN_PENUNJANG1"/>
      <sheetName val="M&amp;E_R1"/>
      <sheetName val="RAB_PERSIAPAN_1"/>
      <sheetName val="BOQ_KSN1"/>
      <sheetName val="BoQ_C41"/>
      <sheetName val="ANAL__ME1"/>
      <sheetName val="BW_analisa_cika_20051"/>
      <sheetName val="Analisa___Upah1"/>
      <sheetName val="Analisa_ME_(2)1"/>
      <sheetName val="M_12__2_1"/>
      <sheetName val="Fire_Alarm1"/>
      <sheetName val="Cable_150kV_Ref_1"/>
      <sheetName val="MAIN_EQUIP_AC1"/>
      <sheetName val="DUTCH_CONE1"/>
      <sheetName val="Pos_4-11"/>
      <sheetName val="D___W_sizes1"/>
      <sheetName val="Mat_Mek1"/>
      <sheetName val="ANALIS_11"/>
      <sheetName val="Terbilang_sertifikat"/>
      <sheetName val="AC_LOAD"/>
      <sheetName val="KH_Bahagia"/>
      <sheetName val="AN_Panel1"/>
      <sheetName val="H__Dasar"/>
      <sheetName val="Sat_Alat"/>
      <sheetName val="GFA_22"/>
      <sheetName val="PENJ_NERACA"/>
      <sheetName val="CASH_FLOW"/>
      <sheetName val="REKAP_ME"/>
      <sheetName val="SELISIH_HARGA"/>
      <sheetName val="B___Norelec"/>
      <sheetName val="Site_Expenses"/>
      <sheetName val="Cover_Daf-2"/>
      <sheetName val="[Kr_tengahࡄiva_xls聝H_Satua聮"/>
      <sheetName val="[Kr_te࡮gahࡄiva_xls聝MAT_BAR聕_AC"/>
      <sheetName val="[Kr_tengahࡄiva࠮xls聝H_Satua聮1"/>
      <sheetName val="[Kࡲ_tengahࡄiva_xls聝Kap聟Tenaga"/>
      <sheetName val="[Kࡲ_te࡮gahࡄiva_xls聝Ana聬isa_HS"/>
      <sheetName val="B_-耠Nor聥lec"/>
      <sheetName val="[Kࡲ_tengahࡄiva_xls聝5-P聥ralatan"/>
      <sheetName val="[Kࡲ_te࡮gahࡄiva࠮xls聝Inf聯rmasi"/>
      <sheetName val="[Kr_te࡮gahࡄiva_xls聝upahbahan"/>
      <sheetName val="[Kr_tengahࡄiva࠮xls聝01A-_RA聂"/>
      <sheetName val="[Kr_tengahࡄiva࠮xls聝NS_GD_U联AMA"/>
      <sheetName val="[Kr_tengahࡄiva_xls聝Str耭Bengkel"/>
      <sheetName val="[Kࡲ_te࡮gahࡄiva࠮xls聝ANA职_BOW"/>
      <sheetName val="M_12__2聟"/>
      <sheetName val="[Kࡲ_tengahࡄiva_xls聝G_SUMMARY"/>
      <sheetName val="[Kr_tengahDiva_xls聝ANAL_HREZ"/>
      <sheetName val="ANAL__M聅"/>
      <sheetName val="[Kr_tengahDiva_xls聝analysis"/>
      <sheetName val="3_3b"/>
      <sheetName val="Sec_I_ML"/>
      <sheetName val="[Kr_tengah?iva_xls?H_Satua?"/>
      <sheetName val="[Kr_te?gah?iva_xls?MAT_BAR?_AC"/>
      <sheetName val="[Kr_tengah?iva?xls?H_Satua?1"/>
      <sheetName val="[K?_tengah?iva_xls?Kap?Tenaga"/>
      <sheetName val="[K?_te?gah?iva_xls?Ana?isa_HS"/>
      <sheetName val="B_-?Nor?lec"/>
      <sheetName val="[K?_tengah?iva_xls?5-P?ralatan"/>
      <sheetName val="[K?_te?gah?iva?xls?Inf?rmasi"/>
      <sheetName val="[Kr_te?gah?iva_xls?upahbahan"/>
      <sheetName val="[Kr_tengah?iva?xls?01A-_RA?"/>
      <sheetName val="[Kr_tengah?iva?xls?NS_GD_U?AMA"/>
      <sheetName val="[Kr_tengah?iva_xls?Str?Bengkel"/>
      <sheetName val="[K?_te?gah?iva?xls?ANA?_BOW"/>
      <sheetName val="M_12__2?"/>
      <sheetName val="[K?_tengah?iva_xls?G_SUMMARY"/>
      <sheetName val="[Kr_tengahDiva_xls?ANAL_HREZ"/>
      <sheetName val="ANAL__M?"/>
      <sheetName val="[Kr_tengahDiva_xls?analysis"/>
      <sheetName val="Mat_Elk"/>
      <sheetName val="AHS_Isolasi"/>
      <sheetName val="Data_Sei_Belutu"/>
      <sheetName val="610_6"/>
      <sheetName val="610_5"/>
      <sheetName val="Data_Sinabung"/>
      <sheetName val="3_Mob"/>
      <sheetName val="ANAL_TEKNIK"/>
      <sheetName val="TE_TS_FA_LAN_MATV"/>
      <sheetName val="_Kr_tengahࡄiva_xls聝H_Satua聮"/>
      <sheetName val="_Kr_te࡮gahࡄiva_xls聝MAT_BAR聕_AC"/>
      <sheetName val="_Kr_tengahࡄiva࠮xls聝H_Satua聮1"/>
      <sheetName val="_Kࡲ_tengahࡄiva_xls聝Kap聟Tenaga"/>
      <sheetName val="_Kࡲ_te࡮gahࡄiva_xls聝Ana聬isa_HS"/>
      <sheetName val="_Kࡲ_tengahࡄiva_xls聝5-P聥ralatan"/>
      <sheetName val="_Kࡲ_te࡮gahࡄiva࠮xls聝Inf聯rmasi"/>
      <sheetName val="_Kr_te࡮gahࡄiva_xls聝upahbahan"/>
      <sheetName val="_Kr_tengahࡄiva࠮xls聝01A-_RA聂"/>
      <sheetName val="_Kr_tengahࡄiva࠮xls聝NS_GD_U联AMA"/>
      <sheetName val="_Kr_tengahࡄiva_xls聝Str耭Bengkel"/>
      <sheetName val="_Kࡲ_te࡮gahࡄiva࠮xls聝ANA职_BOW"/>
      <sheetName val="_Kࡲ_tengahࡄiva_xls聝G_SUMMARY"/>
      <sheetName val="_Kr_tengahDiva_xls聝ANAL_HREZ"/>
      <sheetName val="_Kr_tengahDiva_xls聝analysis"/>
      <sheetName val="ME_Apt2"/>
      <sheetName val="Rate_Analysis"/>
      <sheetName val="Blk_B1"/>
      <sheetName val="IDLE_ALAT3"/>
      <sheetName val="ATB_pers_(2)3"/>
      <sheetName val="FOTO_PR3"/>
      <sheetName val="G_umum3"/>
      <sheetName val="SCHE_vareto3"/>
      <sheetName val="ATB_pers3"/>
      <sheetName val="BQ_diva3"/>
      <sheetName val="MAT_BARU_AC3"/>
      <sheetName val="AC_+3"/>
      <sheetName val="an_ATB_G3"/>
      <sheetName val="an_AC3"/>
      <sheetName val="an_ATB_L3"/>
      <sheetName val="ATB_+3"/>
      <sheetName val="Alat_DC3"/>
      <sheetName val="Kap_Tenaga3"/>
      <sheetName val="B_-_Norelec2"/>
      <sheetName val="Analisa_HS2"/>
      <sheetName val="Kr_tengahDiva2"/>
      <sheetName val="REKAP_ARSITEKTUR_2"/>
      <sheetName val="RAB_ADMINISTRASI_PUSAT_(1)2"/>
      <sheetName val="L3_An_H_Sat_Mob2"/>
      <sheetName val="PROTEKSI_PETIR2"/>
      <sheetName val="KABEL_FEEDER2"/>
      <sheetName val="PENRNGN_&amp;_KTK-KNTK2"/>
      <sheetName val="Bill_No_2_1_Cold_Water_System2"/>
      <sheetName val="Civil_Works2"/>
      <sheetName val="GASATAGG_XLS2"/>
      <sheetName val="BANGUNAN_PENUNJANG2"/>
      <sheetName val="M&amp;E_R2"/>
      <sheetName val="RAB_PERSIAPAN_2"/>
      <sheetName val="BOQ_KSN2"/>
      <sheetName val="BoQ_C42"/>
      <sheetName val="ANAL__ME2"/>
      <sheetName val="BW_analisa_cika_20052"/>
      <sheetName val="Analisa___Upah2"/>
      <sheetName val="HS_Sub-Kon2"/>
      <sheetName val="Analisa_ME_(2)2"/>
      <sheetName val="fin_pro_centers1"/>
      <sheetName val="bill_qty2"/>
      <sheetName val="M_12__2_2"/>
      <sheetName val="Fire_Alarm2"/>
      <sheetName val="Cable_150kV_Ref_2"/>
      <sheetName val="MAIN_EQUIP_AC2"/>
      <sheetName val="BQ_Stdr_R-11"/>
      <sheetName val="Pipa_(2)1"/>
      <sheetName val="Lamp_BAP1"/>
      <sheetName val="DUTCH_CONE2"/>
      <sheetName val="Pos_4-12"/>
      <sheetName val="D___W_sizes2"/>
      <sheetName val="Mat_Mek2"/>
      <sheetName val="Data_Ktr_Bupati_Tapsel1"/>
      <sheetName val="BQ_struktur1"/>
      <sheetName val="ANALIS_12"/>
      <sheetName val="REKAP_ARSITEKTUR1"/>
      <sheetName val="AHS_str1"/>
      <sheetName val="Daf__No____4_21"/>
      <sheetName val="New_MADC1"/>
      <sheetName val="Daf_11"/>
      <sheetName val="Anal_Koef1"/>
      <sheetName val="Hydran___springkler1"/>
      <sheetName val="GH_Quantity1"/>
      <sheetName val="Terbilang_sertifikat1"/>
      <sheetName val="AC_LOAD1"/>
      <sheetName val="D_1_2_LT-_1_~_Atap1"/>
      <sheetName val="2_NSB_1"/>
      <sheetName val="2_SB1"/>
      <sheetName val="M_ITEM1"/>
      <sheetName val="BHN_Ars1"/>
      <sheetName val="7_NS_H1"/>
      <sheetName val="Analisa_Pusaka_Jaya1"/>
      <sheetName val="Report_detil_kondisi1"/>
      <sheetName val="KH_Bahagia1"/>
      <sheetName val="AN_Panel2"/>
      <sheetName val="Up&amp;Bhn_1"/>
      <sheetName val="H__Dasar1"/>
      <sheetName val="Sat_Alat1"/>
      <sheetName val="GFA_221"/>
      <sheetName val="T-3_4_Cost_of_Equipment1"/>
      <sheetName val="An_H_Sat_Pek_Ut1"/>
      <sheetName val="Harga_Sat_Das1"/>
      <sheetName val="T-3_2_UP_Labour1"/>
      <sheetName val="T-3_3_UP_Material1"/>
      <sheetName val="PENJ_NERACA1"/>
      <sheetName val="CASH_FLOW1"/>
      <sheetName val="REKAP_ME1"/>
      <sheetName val="SELISIH_HARGA1"/>
      <sheetName val="B___Norelec1"/>
      <sheetName val="Site_Expenses1"/>
      <sheetName val="Cover_Daf-21"/>
      <sheetName val="[Kr_tengahࡄiva_xls聝H_Satua聮1"/>
      <sheetName val="[Kr_te࡮gahࡄiva_xls聝MAT_BAR聕_AC1"/>
      <sheetName val="[Kr_tengahࡄiva࠮xls聝H_Satua聮11"/>
      <sheetName val="[Kࡲ_tengahࡄiva_xls聝Kap聟Tenaga1"/>
      <sheetName val="[Kࡲ_te࡮gahࡄiva_xls聝Ana聬isa_HS1"/>
      <sheetName val="B_-耠Nor聥lec1"/>
      <sheetName val="[Kࡲ_tengahࡄiva_xls聝5-P聥ralatan1"/>
      <sheetName val="[Kࡲ_te࡮gahࡄiva࠮xls聝Inf聯rmasi1"/>
      <sheetName val="[Kr_te࡮gahࡄiva_xls聝upahbahan1"/>
      <sheetName val="[Kr_tengahࡄiva࠮xls聝01A-_RA聂1"/>
      <sheetName val="[Kr_tengahࡄiva࠮xls聝NS_GD_U联AMA1"/>
      <sheetName val="[Kr_tengahࡄiva_xls聝Str耭Bengkel1"/>
      <sheetName val="[Kࡲ_te࡮gahࡄiva࠮xls聝ANA职_BOW1"/>
      <sheetName val="M_12__2聟1"/>
      <sheetName val="[Kࡲ_tengahࡄiva_xls聝G_SUMMARY1"/>
      <sheetName val="[Kr_tengahDiva_xls聝ANAL_HREZ1"/>
      <sheetName val="ANAL__M聅1"/>
      <sheetName val="[Kr_tengahDiva_xls聝analysis1"/>
      <sheetName val="3_3b1"/>
      <sheetName val="Sec_I_ML1"/>
      <sheetName val="[Kr_tengah?iva_xls?H_Satua?1"/>
      <sheetName val="[Kr_te?gah?iva_xls?MAT_BAR?_AC1"/>
      <sheetName val="[Kr_tengah?iva?xls?H_Satua?11"/>
      <sheetName val="[K?_tengah?iva_xls?Kap?Tenaga1"/>
      <sheetName val="[K?_te?gah?iva_xls?Ana?isa_HS1"/>
      <sheetName val="B_-?Nor?lec1"/>
      <sheetName val="[K?_tengah?iva_xls?5-P?ralatan1"/>
      <sheetName val="[K?_te?gah?iva?xls?Inf?rmasi1"/>
      <sheetName val="[Kr_te?gah?iva_xls?upahbahan1"/>
      <sheetName val="[Kr_tengah?iva?xls?01A-_RA?1"/>
      <sheetName val="[Kr_tengah?iva?xls?NS_GD_U?AMA1"/>
      <sheetName val="[Kr_tengah?iva_xls?Str?Bengkel1"/>
      <sheetName val="[K?_te?gah?iva?xls?ANA?_BOW1"/>
      <sheetName val="M_12__2?1"/>
      <sheetName val="[K?_tengah?iva_xls?G_SUMMARY1"/>
      <sheetName val="[Kr_tengahDiva_xls?ANAL_HREZ1"/>
      <sheetName val="ANAL__M?1"/>
      <sheetName val="[Kr_tengahDiva_xls?analysis1"/>
      <sheetName val="Mat_Elk1"/>
      <sheetName val="AHS_Isolasi1"/>
      <sheetName val="Data_Sei_Belutu1"/>
      <sheetName val="610_61"/>
      <sheetName val="610_51"/>
      <sheetName val="Data_Sinabung1"/>
      <sheetName val="3_Mob1"/>
      <sheetName val="ANAL_TEKNIK1"/>
      <sheetName val="TE_TS_FA_LAN_MATV1"/>
      <sheetName val="_Kr_tengahࡄiva_xls聝H_Satua聮1"/>
      <sheetName val="_Kr_te࡮gahࡄiva_xls聝MAT_BAR聕_AC1"/>
      <sheetName val="_Kr_tengahࡄiva࠮xls聝H_Satua聮11"/>
      <sheetName val="_Kࡲ_tengahࡄiva_xls聝Kap聟Tenaga1"/>
      <sheetName val="_Kࡲ_te࡮gahࡄiva_xls聝Ana聬isa_HS1"/>
      <sheetName val="_Kࡲ_tengahࡄiva_xls聝5-P聥ralatan1"/>
      <sheetName val="_Kࡲ_te࡮gahࡄiva࠮xls聝Inf聯rmasi1"/>
      <sheetName val="_Kr_te࡮gahࡄiva_xls聝upahbahan1"/>
      <sheetName val="_Kr_tengahࡄiva࠮xls聝01A-_RA聂1"/>
      <sheetName val="_Kr_tengahࡄiva࠮xls聝NS_GD_U联AMA1"/>
      <sheetName val="_Kr_tengahࡄiva_xls聝Str耭Bengkel1"/>
      <sheetName val="_Kࡲ_te࡮gahࡄiva࠮xls聝ANA职_BOW1"/>
      <sheetName val="_Kࡲ_tengahࡄiva_xls聝G_SUMMARY1"/>
      <sheetName val="_Kr_tengahDiva_xls聝ANAL_HREZ1"/>
      <sheetName val="_Kr_tengahDiva_xls聝analysis1"/>
      <sheetName val="PAGE_1_1"/>
      <sheetName val="ME_Apt21"/>
      <sheetName val="Rate_Analysis1"/>
      <sheetName val="Blk_B11"/>
      <sheetName val="Sum IF"/>
      <sheetName val="ANALISAGATE"/>
      <sheetName val="Har_mat"/>
      <sheetName val="data_Asli"/>
      <sheetName val="Q'ty per m"/>
      <sheetName val="_Kr tengahDiva.xls聝analysi蕈"/>
      <sheetName val="hs-str"/>
      <sheetName val="C_2_8"/>
      <sheetName val="PROD"/>
      <sheetName val="mek_REKAP"/>
      <sheetName val="C_2_12"/>
      <sheetName val="C_2_5"/>
      <sheetName val="C_2_15"/>
      <sheetName val="BQ Mekanikal"/>
      <sheetName val="BANG TONG HOP (2)"/>
      <sheetName val="一発シート"/>
      <sheetName val="SubmitCal"/>
      <sheetName val="MobAlt"/>
      <sheetName val="rab me _by owner_ "/>
      <sheetName val="rab me _fisik_"/>
      <sheetName val="HQ-TO"/>
      <sheetName val="Break Down"/>
      <sheetName val="chemcal"/>
      <sheetName val="Spr-Mnt"/>
      <sheetName val="Basic alat"/>
      <sheetName val="Basic bahan"/>
      <sheetName val="Basic upah"/>
      <sheetName val="SAT UPH BHN"/>
      <sheetName val="Ana Fin"/>
      <sheetName val="MAP-Tot"/>
      <sheetName val="List Pla_x0000_È"/>
      <sheetName val="Cover Daf_2"/>
      <sheetName val="JadwaPenugasanl"/>
      <sheetName val="SNI FIX"/>
      <sheetName val="AQC"/>
      <sheetName val="Detail-AQC"/>
      <sheetName val="PANELKAST"/>
      <sheetName val="BQ-4storey"/>
      <sheetName val="500kV BOQ"/>
      <sheetName val="H.Alat"/>
      <sheetName val="H.Bahan"/>
      <sheetName val="RAB-ME"/>
      <sheetName val="RAB-Pipa"/>
      <sheetName val="RAB-Sipil"/>
      <sheetName val="Rekap RAB"/>
      <sheetName val="unit 3"/>
      <sheetName val="FORM"/>
      <sheetName val="Anls-Um"/>
      <sheetName val="Daftar Kuantitas &amp; Harga"/>
      <sheetName val="Huruf"/>
      <sheetName val="HM.MEK."/>
      <sheetName val="FGL"/>
      <sheetName val="LR-OKT-06"/>
      <sheetName val="mg"/>
      <sheetName val="Control Settings"/>
      <sheetName val="Dates &amp; Escalators"/>
      <sheetName val="Check Totals"/>
      <sheetName val="Rekap BQ-Pompong"/>
      <sheetName val="PERS PENY"/>
      <sheetName val="RAB DC"/>
      <sheetName val="cons workpapers"/>
      <sheetName val="a-hardsc"/>
      <sheetName val="Des_05"/>
      <sheetName val="Agst"/>
      <sheetName val="eQUIPMENT COST"/>
      <sheetName val="H. Satuan Upah &amp; Bahan"/>
      <sheetName val="Analisa Satuan Pekerjaan"/>
      <sheetName val="H. Satuan Pekerjaan"/>
      <sheetName val="대비"/>
      <sheetName val="Vendor Information"/>
      <sheetName val="TERMINAL"/>
      <sheetName val="H_ Dasar"/>
      <sheetName val="KALKULASI"/>
      <sheetName val="Lists"/>
      <sheetName val="Daf Besi"/>
      <sheetName val="Summ"/>
      <sheetName val="Anl-BM"/>
      <sheetName val="E450"/>
      <sheetName val="K3"/>
      <sheetName val="MATRL"/>
      <sheetName val="HDS Sipil"/>
      <sheetName val="IDLE_ALAT4"/>
      <sheetName val="ATB_pers_(2)4"/>
      <sheetName val="FOTO_PR4"/>
      <sheetName val="G_umum4"/>
      <sheetName val="SCHE_vareto4"/>
      <sheetName val="ATB_pers4"/>
      <sheetName val="BQ_diva4"/>
      <sheetName val="MAT_BARU_AC4"/>
      <sheetName val="AC_+4"/>
      <sheetName val="an_ATB_G4"/>
      <sheetName val="an_AC4"/>
      <sheetName val="an_ATB_L4"/>
      <sheetName val="ATB_+4"/>
      <sheetName val="Alat_DC4"/>
      <sheetName val="Kap_Tenaga4"/>
      <sheetName val="Analisa_HS3"/>
      <sheetName val="Kr_tengahDiva3"/>
      <sheetName val="B_-_Norelec3"/>
      <sheetName val="REKAP_ARSITEKTUR_3"/>
      <sheetName val="RAB_ADMINISTRASI_PUSAT_(1)3"/>
      <sheetName val="M&amp;E_R3"/>
      <sheetName val="RAB_PERSIAPAN_3"/>
      <sheetName val="L3_An_H_Sat_Mob3"/>
      <sheetName val="PROTEKSI_PETIR3"/>
      <sheetName val="KABEL_FEEDER3"/>
      <sheetName val="PENRNGN_&amp;_KTK-KNTK3"/>
      <sheetName val="Bill_No_2_1_Cold_Water_System3"/>
      <sheetName val="Civil_Works3"/>
      <sheetName val="GASATAGG_XLS3"/>
      <sheetName val="ANAL__ME3"/>
      <sheetName val="BW_analisa_cika_20053"/>
      <sheetName val="Analisa___Upah3"/>
      <sheetName val="M_12__2_3"/>
      <sheetName val="BoQ_C43"/>
      <sheetName val="BOQ_KSN3"/>
      <sheetName val="Fire_Alarm3"/>
      <sheetName val="BANGUNAN_PENUNJANG3"/>
      <sheetName val="HS_Alat3"/>
      <sheetName val="HS_Upah3"/>
      <sheetName val="HS_Sub-Kon3"/>
      <sheetName val="Analisa_ME_(2)3"/>
      <sheetName val="Cable_150kV_Ref_3"/>
      <sheetName val="MAIN_EQUIP_AC3"/>
      <sheetName val="Rekap_Prelim3"/>
      <sheetName val="bill_qty3"/>
      <sheetName val="BQ_Stdr_R-12"/>
      <sheetName val="D___W_sizes3"/>
      <sheetName val="Pipa_(2)2"/>
      <sheetName val="Lamp_BAP2"/>
      <sheetName val="Pos_4-13"/>
      <sheetName val="fin_pro_centers2"/>
      <sheetName val="DUTCH_CONE3"/>
      <sheetName val="Mat_Mek3"/>
      <sheetName val="Data_Ktr_Bupati_Tapsel2"/>
      <sheetName val="AHS_str2"/>
      <sheetName val="GH_Quantity2"/>
      <sheetName val="New_MADC2"/>
      <sheetName val="Anal_Koef2"/>
      <sheetName val="Hydran___springkler2"/>
      <sheetName val="D_1_2_LT-_1_~_Atap2"/>
      <sheetName val="ANALIS_13"/>
      <sheetName val="Daf_12"/>
      <sheetName val="2_NSB_2"/>
      <sheetName val="2_SB2"/>
      <sheetName val="M_ITEM2"/>
      <sheetName val="BHN_Ars2"/>
      <sheetName val="7_NS_H2"/>
      <sheetName val="Daf__No____4_22"/>
      <sheetName val="BQ_struktur2"/>
      <sheetName val="REKAP_ARSITEKTUR2"/>
      <sheetName val="Terbilang_sertifikat2"/>
      <sheetName val="AC_LOAD2"/>
      <sheetName val="KH_Bahagia2"/>
      <sheetName val="Analisa_Pusaka_Jaya2"/>
      <sheetName val="Report_detil_kondisi2"/>
      <sheetName val="AN_Panel3"/>
      <sheetName val="Up&amp;Bhn_2"/>
      <sheetName val="H__Dasar2"/>
      <sheetName val="Sat_Alat2"/>
      <sheetName val="GFA_222"/>
      <sheetName val="T-3_4_Cost_of_Equipment2"/>
      <sheetName val="An_H_Sat_Pek_Ut2"/>
      <sheetName val="Harga_Sat_Das2"/>
      <sheetName val="T-3_2_UP_Labour2"/>
      <sheetName val="T-3_3_UP_Material2"/>
      <sheetName val="PENJ_NERACA2"/>
      <sheetName val="CASH_FLOW2"/>
      <sheetName val="REKAP_ME2"/>
      <sheetName val="SELISIH_HARGA2"/>
      <sheetName val="B___Norelec2"/>
      <sheetName val="Site_Expenses2"/>
      <sheetName val="2__MVAC_R12"/>
      <sheetName val="Cover_Daf-22"/>
      <sheetName val="[Kr_tengahࡄiva_xls聝H_Satua聮2"/>
      <sheetName val="[Kr_te࡮gahࡄiva_xls聝MAT_BAR聕_AC2"/>
      <sheetName val="[Kr_tengahࡄiva࠮xls聝H_Satua聮12"/>
      <sheetName val="[Kࡲ_tengahࡄiva_xls聝Kap聟Tenaga2"/>
      <sheetName val="[Kࡲ_te࡮gahࡄiva_xls聝Ana聬isa_HS2"/>
      <sheetName val="B_-耠Nor聥lec2"/>
      <sheetName val="[Kࡲ_tengahࡄiva_xls聝5-P聥ralatan2"/>
      <sheetName val="[Kࡲ_te࡮gahࡄiva࠮xls聝Inf聯rmasi2"/>
      <sheetName val="[Kr_te࡮gahࡄiva_xls聝upahbahan2"/>
      <sheetName val="[Kr_tengahࡄiva࠮xls聝01A-_RA聂2"/>
      <sheetName val="[Kr_tengahࡄiva࠮xls聝NS_GD_U联AMA2"/>
      <sheetName val="[Kr_tengahࡄiva_xls聝Str耭Bengkel2"/>
      <sheetName val="[Kࡲ_te࡮gahࡄiva࠮xls聝ANA职_BOW2"/>
      <sheetName val="M_12__2聟2"/>
      <sheetName val="[Kࡲ_tengahࡄiva_xls聝G_SUMMARY2"/>
      <sheetName val="[Kr_tengahDiva_xls聝ANAL_HREZ2"/>
      <sheetName val="ANAL__M聅2"/>
      <sheetName val="[Kr_tengahDiva_xls聝analysis2"/>
      <sheetName val="3_3b2"/>
      <sheetName val="Sec_I_ML2"/>
      <sheetName val="[Kr_tengah?iva_xls?H_Satua?2"/>
      <sheetName val="[Kr_te?gah?iva_xls?MAT_BAR?_AC2"/>
      <sheetName val="[Kr_tengah?iva?xls?H_Satua?12"/>
      <sheetName val="[K?_tengah?iva_xls?Kap?Tenaga2"/>
      <sheetName val="[K?_te?gah?iva_xls?Ana?isa_HS2"/>
      <sheetName val="B_-?Nor?lec2"/>
      <sheetName val="[K?_tengah?iva_xls?5-P?ralatan2"/>
      <sheetName val="[K?_te?gah?iva?xls?Inf?rmasi2"/>
      <sheetName val="[Kr_te?gah?iva_xls?upahbahan2"/>
      <sheetName val="[Kr_tengah?iva?xls?01A-_RA?2"/>
      <sheetName val="[Kr_tengah?iva?xls?NS_GD_U?AMA2"/>
      <sheetName val="[Kr_tengah?iva_xls?Str?Bengkel2"/>
      <sheetName val="[K?_te?gah?iva?xls?ANA?_BOW2"/>
      <sheetName val="M_12__2?2"/>
      <sheetName val="[K?_tengah?iva_xls?G_SUMMARY2"/>
      <sheetName val="[Kr_tengahDiva_xls?ANAL_HREZ2"/>
      <sheetName val="ANAL__M?2"/>
      <sheetName val="[Kr_tengahDiva_xls?analysis2"/>
      <sheetName val="Mat_Elk2"/>
      <sheetName val="AHS_Isolasi2"/>
      <sheetName val="Data_Sei_Belutu2"/>
      <sheetName val="610_62"/>
      <sheetName val="610_52"/>
      <sheetName val="Data_Sinabung2"/>
      <sheetName val="List_Plant2"/>
      <sheetName val="ANAL_TEKNIK2"/>
      <sheetName val="_Kr_tengahࡄiva_xls聝H_Satua聮2"/>
      <sheetName val="_Kr_te࡮gahࡄiva_xls聝MAT_BAR聕_AC2"/>
      <sheetName val="_Kr_tengahࡄiva࠮xls聝H_Satua聮12"/>
      <sheetName val="_Kࡲ_tengahࡄiva_xls聝Kap聟Tenaga2"/>
      <sheetName val="_Kࡲ_te࡮gahࡄiva_xls聝Ana聬isa_HS2"/>
      <sheetName val="_Kࡲ_tengahࡄiva_xls聝5-P聥ralatan2"/>
      <sheetName val="_Kࡲ_te࡮gahࡄiva࠮xls聝Inf聯rmasi2"/>
      <sheetName val="_Kr_te࡮gahࡄiva_xls聝upahbahan2"/>
      <sheetName val="_Kr_tengahࡄiva࠮xls聝01A-_RA聂2"/>
      <sheetName val="_Kr_tengahࡄiva࠮xls聝NS_GD_U联AMA2"/>
      <sheetName val="_Kr_tengahࡄiva_xls聝Str耭Bengkel2"/>
      <sheetName val="_Kࡲ_te࡮gahࡄiva࠮xls聝ANA职_BOW2"/>
      <sheetName val="_Kࡲ_tengahࡄiva_xls聝G_SUMMARY2"/>
      <sheetName val="_Kr_tengahDiva_xls聝ANAL_HREZ2"/>
      <sheetName val="_Kr_tengahDiva_xls聝analysis2"/>
      <sheetName val="3_Mob2"/>
      <sheetName val="TE_TS_FA_LAN_MATV2"/>
      <sheetName val="PAGE_1_2"/>
      <sheetName val="ME_Apt22"/>
      <sheetName val="Rate_Analysis2"/>
      <sheetName val="Blk_B12"/>
      <sheetName val="Pengalaman_Per"/>
      <sheetName val="II_MAIN-LOB"/>
      <sheetName val="Unit_Cost"/>
      <sheetName val="analisa_stroke"/>
      <sheetName val="Rkp_Total"/>
      <sheetName val="daftar_analisa"/>
      <sheetName val="Ｎｏ_13"/>
      <sheetName val="Basic_alat"/>
      <sheetName val="Basic_bahan"/>
      <sheetName val="Basic_upah"/>
      <sheetName val="Analisa_(ok)"/>
      <sheetName val="1_2"/>
      <sheetName val="Form_4,5,6"/>
      <sheetName val="UPAH_BAHAN_ARST"/>
      <sheetName val="Data_Pendukung"/>
      <sheetName val="PL_(MONTHLY)"/>
      <sheetName val="_Kr_tengah_iva_xls_H_Satua_"/>
      <sheetName val="_Kr_te_gah_iva_xls_MAT_BAR__AC"/>
      <sheetName val="_Kr_tengah_iva_xls_H_Satua_1"/>
      <sheetName val="_K__tengah_iva_xls_Kap_Tenaga"/>
      <sheetName val="_K__te_gah_iva_xls_Ana_isa_HS"/>
      <sheetName val="B_-_Nor_lec"/>
      <sheetName val="_K__tengah_iva_xls_5-P_ralatan"/>
      <sheetName val="_K__te_gah_iva_xls_Inf_rmasi"/>
      <sheetName val="_Kr_te_gah_iva_xls_upahbahan"/>
      <sheetName val="_Kr_tengah_iva_xls_01A-_RA_"/>
      <sheetName val="_Kr_tengah_iva_xls_NS_GD_U_AMA"/>
      <sheetName val="_Kr_tengah_iva_xls_Str_Bengkel"/>
      <sheetName val="_K__te_gah_iva_xls_ANA__BOW"/>
      <sheetName val="_K__tengah_iva_xls_G_SUMMARY"/>
      <sheetName val="_Kr_tengahDiva_xls_ANAL_HREZ"/>
      <sheetName val="ANAL__M_"/>
      <sheetName val="_Kr_tengahDiva_xls_analysis"/>
      <sheetName val="7_공정표"/>
      <sheetName val="TOTAL_Agustus"/>
      <sheetName val="DAF_ALAT"/>
      <sheetName val="Vendor_Information"/>
      <sheetName val="Upah&amp;Bahan_(2)"/>
      <sheetName val="Analisa-Harga_(1F)"/>
      <sheetName val="List_PlaÈ"/>
      <sheetName val="Daf_Besi"/>
      <sheetName val="List Pla"/>
      <sheetName val="Rekap-link"/>
      <sheetName val="HSAT"/>
      <sheetName val="AnProd"/>
      <sheetName val="Rencana _2_"/>
      <sheetName val="LoTA"/>
      <sheetName val="ana pt"/>
      <sheetName val="AnBiaya OperasionalAlat"/>
      <sheetName val="u.aLAT"/>
      <sheetName val="HARI"/>
      <sheetName val="An-Sipil"/>
      <sheetName val="Standby Alat"/>
      <sheetName val="LAP_ HARIAN"/>
      <sheetName val="ANALISA SBU"/>
      <sheetName val="Mobilisasi (2)"/>
      <sheetName val="Pekerjaan"/>
      <sheetName val="sched-induk-(Th.2008 5M)"/>
      <sheetName val="5-Ur-ALAT"/>
      <sheetName val="4-Basic Price-Upah"/>
      <sheetName val="Price of Equip"/>
      <sheetName val="Price of Mat"/>
      <sheetName val="An. HS"/>
      <sheetName val="GAL.BIASA"/>
      <sheetName val="ANA bab 6"/>
      <sheetName val="HSD UPAH "/>
      <sheetName val="Rinc. Harg.BHN"/>
      <sheetName val="ANALISA EL DAN ELC"/>
      <sheetName val="ANPRO"/>
      <sheetName val="L_O&amp;O"/>
      <sheetName val="harsat sdy"/>
      <sheetName val="SPK"/>
      <sheetName val="OFFICE 2 LT"/>
      <sheetName val="Daftar Paket"/>
      <sheetName val="견적기준"/>
      <sheetName val="CASHFLOW FORECAST"/>
      <sheetName val="_Kr tengahDiva.xls聝analysi"/>
      <sheetName val="EL"/>
      <sheetName val="AnalisaSIPIL RIIL RAP"/>
      <sheetName val="Villa A"/>
      <sheetName val="tabel pnganan mslh"/>
      <sheetName val="CHIPPING"/>
      <sheetName val="Cont"/>
      <sheetName val="billed"/>
      <sheetName val="COST TOGO"/>
      <sheetName val="antisipasi"/>
      <sheetName val="perbhn"/>
      <sheetName val="128+800"/>
      <sheetName val="LINK-MAST. BASIC PRICE"/>
      <sheetName val="data profit"/>
      <sheetName val="0504"/>
      <sheetName val="profit"/>
      <sheetName val="sumpro"/>
      <sheetName val="srt"/>
      <sheetName val="Cost_BD_Steel"/>
      <sheetName val="SCH_GG &amp; SAS"/>
      <sheetName val="Data Base List"/>
      <sheetName val="Field DCPT"/>
      <sheetName val="BOQ+BTL"/>
      <sheetName val="(htp@.. "/>
      <sheetName val="SAT UPAH RAPI"/>
      <sheetName val="RAB TTB_ADM8"/>
      <sheetName val="RAPA"/>
      <sheetName val="ANALISA GRS TENGAH"/>
      <sheetName val="reinforce"/>
      <sheetName val="Schedule(overall)"/>
      <sheetName val="DAF-HARSAT"/>
      <sheetName val="Goodwill Calculation"/>
      <sheetName val="modal"/>
      <sheetName val="ANALIS-ALAT"/>
      <sheetName val="AN-HSD"/>
      <sheetName val="AN-Agregat"/>
      <sheetName val="ANALISA-MOB"/>
      <sheetName val="Luas"/>
      <sheetName val="HSP LT BS"/>
      <sheetName val="BAHAN MKNL"/>
      <sheetName val="inst.pemrintah"/>
      <sheetName val="DATUM"/>
      <sheetName val="UOA"/>
      <sheetName val="HQ"/>
      <sheetName val="AR1"/>
      <sheetName val="Harsat Bahan "/>
      <sheetName val="Internal AFE Form 2 "/>
      <sheetName val="B-P"/>
      <sheetName val="_Kr_te_gah_iva_xls_MAT_BAR__AC1"/>
      <sheetName val="_Kr_tengah_iva_xls_H_Satua_11"/>
      <sheetName val="_K__tengah_iva_xls_Kap_Tenaga1"/>
      <sheetName val="_K__te_gah_iva_xls_Ana_isa_HS1"/>
      <sheetName val="B_-_Nor_lec1"/>
      <sheetName val="_K__tengah_iva_xls_5-P_ralatan1"/>
      <sheetName val="_K__te_gah_iva_xls_Inf_rmasi1"/>
      <sheetName val="_Kr_te_gah_iva_xls_upahbahan1"/>
      <sheetName val="_Kr_tengah_iva_xls_01A-_RA_1"/>
      <sheetName val="_Kr_tengah_iva_xls_NS_GD_U_AMA1"/>
      <sheetName val="_Kr_tengah_iva_xls_Str_Bengkel1"/>
      <sheetName val="_K__te_gah_iva_xls_ANA__BOW1"/>
      <sheetName val="_K__tengah_iva_xls_G_SUMMARY1"/>
      <sheetName val="_Kr_tengahDiva_xls_ANAL_HREZ1"/>
      <sheetName val="ANAL__M_1"/>
      <sheetName val="_Kr_tengahDiva_xls_analysis1"/>
      <sheetName val="공사내역"/>
      <sheetName val="BULAN 1"/>
      <sheetName val="F-JKM"/>
      <sheetName val="Hopf"/>
      <sheetName val="ANALISA GRS kota"/>
      <sheetName val="BQBAS"/>
      <sheetName val="HRG- UPAH"/>
      <sheetName val="_Kr tengahDiva.xls聝analysi뷈"/>
      <sheetName val="DW"/>
      <sheetName val="_Kr_tengah_iva_xls_H_Satua_2"/>
      <sheetName val="_Kr_te_gah_iva_xls_MAT_BAR__AC2"/>
      <sheetName val="_Kr_tengah_iva_xls_H_Satua_12"/>
      <sheetName val="_K__tengah_iva_xls_Kap_Tenaga2"/>
      <sheetName val="_K__te_gah_iva_xls_Ana_isa_HS2"/>
      <sheetName val="B_-_Nor_lec2"/>
      <sheetName val="_K__tengah_iva_xls_5-P_ralatan2"/>
      <sheetName val="_K__te_gah_iva_xls_Inf_rmasi2"/>
      <sheetName val="_Kr_te_gah_iva_xls_upahbahan2"/>
      <sheetName val="_Kr_tengah_iva_xls_01A-_RA_2"/>
      <sheetName val="_Kr_tengah_iva_xls_NS_GD_U_AMA2"/>
      <sheetName val="_Kr_tengah_iva_xls_Str_Bengkel2"/>
      <sheetName val="_K__te_gah_iva_xls_ANA__BOW2"/>
      <sheetName val="_K__tengah_iva_xls_G_SUMMARY2"/>
      <sheetName val="_Kr_tengahDiva_xls_ANAL_HREZ2"/>
      <sheetName val="ANAL__M_2"/>
      <sheetName val="_Kr_tengahDiva_xls_analysis2"/>
      <sheetName val="Amortization Table"/>
      <sheetName val="BGT 07"/>
      <sheetName val="PL-2"/>
      <sheetName val="Tax"/>
      <sheetName val="BILL OF QUAN"/>
      <sheetName val="Daf Harga Satuan"/>
      <sheetName val="Uraian Upah"/>
      <sheetName val="RINCI"/>
      <sheetName val="AN.BIAYA MAKAN"/>
      <sheetName val="pipa32"/>
      <sheetName val="BIIL_ASLI"/>
      <sheetName val="Q'ty_per_m"/>
      <sheetName val="Daftar_Kuantitas_&amp;_Harga"/>
      <sheetName val="500kV_BOQ"/>
      <sheetName val="Data_Tower"/>
      <sheetName val="Sum_IF"/>
      <sheetName val="Speck_ARSITEK"/>
      <sheetName val="BQ__by_owner_"/>
      <sheetName val="m_schedule"/>
      <sheetName val="HM_MEK_"/>
      <sheetName val="_Kr_tengahDiva_xls聝analysi蕈"/>
      <sheetName val="Control_Settings"/>
      <sheetName val="Dates_&amp;_Escalators"/>
      <sheetName val="Check_Totals"/>
      <sheetName val="Rekap_BQ-Pompong"/>
      <sheetName val="PERS_PENY"/>
      <sheetName val="RAB_DC"/>
      <sheetName val="Rek_An"/>
      <sheetName val="BANG_TONG_HOP_(2)"/>
      <sheetName val="BQ_Mekanikal"/>
      <sheetName val="BUL__A"/>
      <sheetName val="rab_me__by_owner__"/>
      <sheetName val="rab_me__fisik_"/>
      <sheetName val="SAT_UPH_BHN"/>
      <sheetName val="hrg-sat_pek"/>
      <sheetName val="Lt_1"/>
      <sheetName val="Currencies"/>
      <sheetName val="GRADE SKALA"/>
      <sheetName val="MASTER DATA"/>
      <sheetName val="Muh Akhir"/>
      <sheetName val="chandra"/>
      <sheetName val="Gerson"/>
      <sheetName val="Eko"/>
      <sheetName val="manda"/>
      <sheetName val="Panimba"/>
      <sheetName val="Chandra Prabowo"/>
      <sheetName val="2200-3500"/>
      <sheetName val="6175-6450"/>
      <sheetName val="6475-6575"/>
      <sheetName val="U"/>
      <sheetName val="Hit Vol Str Jambi"/>
      <sheetName val="Bangunan Utama B"/>
      <sheetName val="Bt.Kosong"/>
      <sheetName val="teori"/>
      <sheetName val="Hrg Satuan &amp; Upah"/>
      <sheetName val=" INCOME STATEMENT (2)"/>
      <sheetName val="HARDAS-UPAH"/>
      <sheetName val="AHSATBAJA"/>
      <sheetName val="In-order"/>
      <sheetName val="Analisa Baku ME"/>
      <sheetName val="_Kr tengahDiva.xls聝analysi飈"/>
      <sheetName val="_Kr tengahDiva.xls聝analysi_x0000_"/>
      <sheetName val="_Kr tengahDiva.xls聝analysi鷸"/>
      <sheetName val="_Kr tengahDiva.xls聝analysi闀"/>
      <sheetName val="_Kr tengahDiva.xls聝analysi_x0005_"/>
      <sheetName val="_Kr tengahDiva.xls聝analysi魈"/>
      <sheetName val="lt. dasar"/>
      <sheetName val="FINAL SUM"/>
      <sheetName val="Perhitungan KC ke SUBKON"/>
      <sheetName val="CAT"/>
      <sheetName val="surat "/>
      <sheetName val="Ajuan"/>
      <sheetName val="Hit"/>
      <sheetName val="Por"/>
      <sheetName val="Bhn+Uph"/>
      <sheetName val="GRAFIK "/>
      <sheetName val="sh健et 2"/>
      <sheetName val="lkalibrasi BENENAIN"/>
      <sheetName val="L. Hr"/>
      <sheetName val="I"/>
      <sheetName val="s.g.exx"/>
      <sheetName val="AHS all"/>
      <sheetName val="dt-bum"/>
      <sheetName val="LEMBAR3"/>
      <sheetName val="LEMBAR1"/>
      <sheetName val="LEMBAR2"/>
      <sheetName val="LEMBAR4"/>
      <sheetName val="LEMBAR5"/>
      <sheetName val="REKAP BQ "/>
      <sheetName val="1. PERSIAPAN"/>
      <sheetName val="다이꾸"/>
      <sheetName val="Daf Alat"/>
      <sheetName val="Jdw Alat"/>
      <sheetName val="S Penawar"/>
      <sheetName val="ADD 2 (1)"/>
      <sheetName val="2. Elektrik"/>
      <sheetName val="_Kr tengahDiva.xls聝analysi"/>
      <sheetName val="Lab E (FKU)"/>
      <sheetName val="ANA bab 2"/>
      <sheetName val="BA_CCO"/>
      <sheetName val="Daf_isi"/>
      <sheetName val="PREMLIN"/>
      <sheetName val="Rekap BBM"/>
      <sheetName val="LNPB-2"/>
      <sheetName val="Bhn,Alat&amp;Upah"/>
      <sheetName val="Volume 1"/>
      <sheetName val="FAB-2010 sd 2011"/>
      <sheetName val="URA E450"/>
      <sheetName val="Field_DCPT"/>
      <sheetName val="eQUIPMENT_COST"/>
      <sheetName val="AssumptionValue"/>
      <sheetName val="EPC"/>
      <sheetName val="Scurve"/>
      <sheetName val="Jadwal Pekerjaan"/>
      <sheetName val="Quary"/>
      <sheetName val="uph bhn"/>
      <sheetName val="AR2-F21"/>
      <sheetName val="AR1-F20"/>
      <sheetName val="laporan96"/>
      <sheetName val="laporan"/>
      <sheetName val="FKT_PJK"/>
      <sheetName val="Assumption"/>
      <sheetName val="MVV Costs - Overview"/>
      <sheetName val="PARAMETRES"/>
      <sheetName val="Sum.SPK.17.09.14"/>
      <sheetName val="AT"/>
      <sheetName val="REKAP HSPK BETON"/>
      <sheetName val="Hitung MC0"/>
      <sheetName val="HRGBHN"/>
      <sheetName val="Div 2 - Drainase"/>
      <sheetName val="Div 3 - Tanah"/>
      <sheetName val="Div 4 - Class B, bahu"/>
      <sheetName val="PEF16_0D"/>
      <sheetName val="DKH SN1-A"/>
      <sheetName val="S curve PRCPT"/>
      <sheetName val="MONITOR &amp; INPUT"/>
      <sheetName val="H-BHN"/>
      <sheetName val="A-BANTU"/>
      <sheetName val="TONG_HOP_VL-NC"/>
      <sheetName val="MutasiBank"/>
      <sheetName val="Swimming Pool"/>
      <sheetName val="BHN1"/>
      <sheetName val="HK"/>
      <sheetName val="Main Building "/>
      <sheetName val="Kayu"/>
      <sheetName val="Batu Alam"/>
      <sheetName val="Atap"/>
      <sheetName val="Harsat-2009"/>
      <sheetName val="FORM BQ TL PRATU 4cct"/>
      <sheetName val="analisa KANTOR&amp;GENSET"/>
      <sheetName val="ahs_(doors-windows)3"/>
      <sheetName val="ACTUAL_CHECK3"/>
      <sheetName val="REFERENCE_TABLE3"/>
      <sheetName val="B_T3"/>
      <sheetName val="A_Div_23"/>
      <sheetName val="A_Div73"/>
      <sheetName val="A_Card3"/>
      <sheetName val="D_Kamar3"/>
      <sheetName val="4SM00369_&amp;_4SM00370_3"/>
      <sheetName val="Lookup definitions"/>
      <sheetName val="A.2 ALS-PERSIAPAN"/>
      <sheetName val="D_6"/>
      <sheetName val="D_7"/>
      <sheetName val="2003 Salary Range"/>
      <sheetName val="1-LISTRIK"/>
      <sheetName val="Cashflow (2)"/>
      <sheetName val="손익예상"/>
      <sheetName val="손익예상 (4)"/>
      <sheetName val="손익예상 (3)"/>
      <sheetName val="TAX SUMMARY"/>
      <sheetName val="LOG 11"/>
      <sheetName val="Bangunan"/>
      <sheetName val="Export"/>
      <sheetName val="Rekg.9.3"/>
      <sheetName val="Rekg.9.2"/>
      <sheetName val="Nc-0698"/>
      <sheetName val="KODE AKUN"/>
      <sheetName val="DbKtr"/>
      <sheetName val="PER-HP"/>
      <sheetName val="TABRYN"/>
      <sheetName val="STD_GD_UTAMA3"/>
      <sheetName val="An_13"/>
      <sheetName val="An_33"/>
      <sheetName val="BOQ_EM3"/>
      <sheetName val="3_1_(1)_CS3"/>
      <sheetName val="Perhit_Alat3"/>
      <sheetName val="MATERIAL_ANALISA2"/>
      <sheetName val="Form_4_&amp;_4-A2"/>
      <sheetName val="8LT_12"/>
      <sheetName val="Analisa_Upah___Bahan_Plum"/>
      <sheetName val="Perhitungan_RAB"/>
      <sheetName val="rek_det_1-3"/>
      <sheetName val="PCG"/>
      <sheetName val="TPT"/>
      <sheetName val="wa-pump 5S A-1"/>
      <sheetName val="Bu_str"/>
      <sheetName val="ketuma gal.Wed"/>
      <sheetName val="ketema AC"/>
      <sheetName val="An. Teknis"/>
      <sheetName val="DAF-3"/>
      <sheetName val="U.P_Breakdown"/>
      <sheetName val="Tender Info"/>
      <sheetName val="맨홀수량산출"/>
      <sheetName val="Sheet9"/>
      <sheetName val="Print"/>
      <sheetName val="RINCIAN 4"/>
      <sheetName val="AHSSNI"/>
      <sheetName val="Rekap BR.1a"/>
      <sheetName val="Rekap BR.1e"/>
      <sheetName val="Rekap BR.2a"/>
      <sheetName val="Rekap BR.2b"/>
      <sheetName val="Rekap BR.2b (2)"/>
      <sheetName val="Rekap BR.2c"/>
      <sheetName val="Rekap BWB 1.b"/>
      <sheetName val="Rekap BWB 1.d"/>
      <sheetName val="Rekap BWB 1.h"/>
      <sheetName val="Rekap BWB 1.j"/>
      <sheetName val="Rekap BWB 1.l"/>
      <sheetName val="Rekap BWB 1.t"/>
      <sheetName val="Rekap BWB 1.y"/>
      <sheetName val="Rekap BWB 2.e"/>
      <sheetName val="REKAP AHS Lansekap"/>
      <sheetName val="G-SUM (Saparate)"/>
      <sheetName val="KLHT"/>
      <sheetName val="Define finishing"/>
      <sheetName val="K.026"/>
      <sheetName val="Analisa Koefisien"/>
      <sheetName val="B_U"/>
      <sheetName val="XL4Poppy"/>
      <sheetName val="bq analisa"/>
      <sheetName val="BAG_III"/>
      <sheetName val="AN-SNI"/>
      <sheetName val="EE-SNI"/>
      <sheetName val="UB-SNI"/>
      <sheetName val="3-Tanah"/>
      <sheetName val="1-Umum"/>
      <sheetName val="Bobot"/>
      <sheetName val="Dft-Hrg Dasar"/>
      <sheetName val="8-Struktur"/>
      <sheetName val="AT 1"/>
      <sheetName val="REKAP TANDUI"/>
      <sheetName val="OPN"/>
      <sheetName val="LAP-MGG-DINAS"/>
      <sheetName val="Hitung_Energi"/>
      <sheetName val="Analisa Mrg1"/>
      <sheetName val="Total Harga"/>
      <sheetName val="Galian Tanah"/>
      <sheetName val="PHD"/>
      <sheetName val="PRELOAD"/>
      <sheetName val="PVD"/>
      <sheetName val="Replacement"/>
      <sheetName val="Geotex Woven"/>
      <sheetName val="MARGIN"/>
      <sheetName val="CBR"/>
      <sheetName val="Step-by-step"/>
      <sheetName val="Harga bahan _ upah"/>
      <sheetName val="Diameter"/>
      <sheetName val="Coef"/>
      <sheetName val="D 5243-ARAMCO"/>
      <sheetName val="D-4801 OXY"/>
      <sheetName val="paint"/>
      <sheetName val="BQMP"/>
      <sheetName val="Earthwork"/>
      <sheetName val="304-06"/>
      <sheetName val="예산M12A"/>
      <sheetName val="CAUDIT"/>
      <sheetName val="ANALISA SNI'08 "/>
      <sheetName val="h.vol"/>
      <sheetName val="Base Case"/>
      <sheetName val="LMBAR ASISTENSI"/>
      <sheetName val="REKAP AHSP.A"/>
      <sheetName val="BAHAN_STR"/>
      <sheetName val="HARGA&amp;UPAH"/>
      <sheetName val="tebilang"/>
      <sheetName val="HDB&amp;HD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82">
          <cell r="CF82" t="str">
            <v>Royalties Aggregate</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ow r="82">
          <cell r="CF82" t="str">
            <v>Royalties Aggregate</v>
          </cell>
        </row>
      </sheetData>
      <sheetData sheetId="469">
        <row r="82">
          <cell r="CF82" t="str">
            <v>Royalties Aggregate</v>
          </cell>
        </row>
      </sheetData>
      <sheetData sheetId="470">
        <row r="82">
          <cell r="CF82" t="str">
            <v>Royalties Aggregate</v>
          </cell>
        </row>
      </sheetData>
      <sheetData sheetId="471">
        <row r="82">
          <cell r="CF82" t="str">
            <v>Royalties Aggregate</v>
          </cell>
        </row>
      </sheetData>
      <sheetData sheetId="472">
        <row r="82">
          <cell r="CF82" t="str">
            <v>Royalties Aggregate</v>
          </cell>
        </row>
      </sheetData>
      <sheetData sheetId="473">
        <row r="82">
          <cell r="CF82" t="str">
            <v>Royalties Aggregate</v>
          </cell>
        </row>
      </sheetData>
      <sheetData sheetId="474" refreshError="1"/>
      <sheetData sheetId="475" refreshError="1"/>
      <sheetData sheetId="476">
        <row r="82">
          <cell r="CF82" t="str">
            <v>Royalties Aggregate</v>
          </cell>
        </row>
      </sheetData>
      <sheetData sheetId="477">
        <row r="82">
          <cell r="CF82" t="str">
            <v>Royalties Aggregate</v>
          </cell>
        </row>
      </sheetData>
      <sheetData sheetId="478">
        <row r="82">
          <cell r="CF82" t="str">
            <v>Royalties Aggregate</v>
          </cell>
        </row>
      </sheetData>
      <sheetData sheetId="479">
        <row r="82">
          <cell r="CF82" t="str">
            <v>Royalties Aggregate</v>
          </cell>
        </row>
      </sheetData>
      <sheetData sheetId="480">
        <row r="82">
          <cell r="CF82" t="str">
            <v>Royalties Aggregate</v>
          </cell>
        </row>
      </sheetData>
      <sheetData sheetId="481">
        <row r="82">
          <cell r="CF82" t="str">
            <v>Royalties Aggregate</v>
          </cell>
        </row>
      </sheetData>
      <sheetData sheetId="482" refreshError="1"/>
      <sheetData sheetId="483">
        <row r="82">
          <cell r="CF82" t="str">
            <v>Royalties Aggregate</v>
          </cell>
        </row>
      </sheetData>
      <sheetData sheetId="484"/>
      <sheetData sheetId="485" refreshError="1"/>
      <sheetData sheetId="486">
        <row r="82">
          <cell r="CF82" t="str">
            <v>Royalties Aggregate</v>
          </cell>
        </row>
      </sheetData>
      <sheetData sheetId="487" refreshError="1"/>
      <sheetData sheetId="488" refreshError="1"/>
      <sheetData sheetId="489" refreshError="1"/>
      <sheetData sheetId="490" refreshError="1"/>
      <sheetData sheetId="491" refreshError="1"/>
      <sheetData sheetId="492">
        <row r="82">
          <cell r="CF82" t="str">
            <v>Royalties Aggregate</v>
          </cell>
        </row>
      </sheetData>
      <sheetData sheetId="493">
        <row r="82">
          <cell r="CF82" t="str">
            <v>Royalties Aggregate</v>
          </cell>
        </row>
      </sheetData>
      <sheetData sheetId="494">
        <row r="82">
          <cell r="CF82" t="str">
            <v>Royalties Aggregate</v>
          </cell>
        </row>
      </sheetData>
      <sheetData sheetId="495"/>
      <sheetData sheetId="496">
        <row r="82">
          <cell r="CF82" t="str">
            <v>Royalties Aggregate</v>
          </cell>
        </row>
      </sheetData>
      <sheetData sheetId="497" refreshError="1"/>
      <sheetData sheetId="498"/>
      <sheetData sheetId="499"/>
      <sheetData sheetId="500">
        <row r="82">
          <cell r="CF82" t="str">
            <v>Royalties Aggregate</v>
          </cell>
        </row>
      </sheetData>
      <sheetData sheetId="501">
        <row r="82">
          <cell r="CF82" t="str">
            <v>Royalties Aggregate</v>
          </cell>
        </row>
      </sheetData>
      <sheetData sheetId="502"/>
      <sheetData sheetId="503"/>
      <sheetData sheetId="504"/>
      <sheetData sheetId="505"/>
      <sheetData sheetId="506"/>
      <sheetData sheetId="507"/>
      <sheetData sheetId="508"/>
      <sheetData sheetId="509"/>
      <sheetData sheetId="510" refreshError="1"/>
      <sheetData sheetId="511"/>
      <sheetData sheetId="512" refreshError="1"/>
      <sheetData sheetId="513" refreshError="1"/>
      <sheetData sheetId="514" refreshError="1"/>
      <sheetData sheetId="515" refreshError="1"/>
      <sheetData sheetId="516" refreshError="1"/>
      <sheetData sheetId="517" refreshError="1"/>
      <sheetData sheetId="518" refreshError="1"/>
      <sheetData sheetId="519"/>
      <sheetData sheetId="520"/>
      <sheetData sheetId="521" refreshError="1"/>
      <sheetData sheetId="522" refreshError="1"/>
      <sheetData sheetId="523"/>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ow r="82">
          <cell r="CF82" t="str">
            <v>Royalties Aggregate</v>
          </cell>
        </row>
      </sheetData>
      <sheetData sheetId="533">
        <row r="82">
          <cell r="CF82" t="str">
            <v>Royalties Aggregate</v>
          </cell>
        </row>
      </sheetData>
      <sheetData sheetId="534">
        <row r="82">
          <cell r="CF82" t="str">
            <v>Royalties Aggregate</v>
          </cell>
        </row>
      </sheetData>
      <sheetData sheetId="535">
        <row r="82">
          <cell r="CF82" t="str">
            <v>Royalties Aggregate</v>
          </cell>
        </row>
      </sheetData>
      <sheetData sheetId="536">
        <row r="82">
          <cell r="CF82" t="str">
            <v>Royalties Aggregate</v>
          </cell>
        </row>
      </sheetData>
      <sheetData sheetId="537">
        <row r="82">
          <cell r="CF82" t="str">
            <v>Royalties Aggregate</v>
          </cell>
        </row>
      </sheetData>
      <sheetData sheetId="538">
        <row r="82">
          <cell r="CF82" t="str">
            <v>Royalties Aggregate</v>
          </cell>
        </row>
      </sheetData>
      <sheetData sheetId="539">
        <row r="82">
          <cell r="CF82" t="str">
            <v>Royalties Aggregate</v>
          </cell>
        </row>
      </sheetData>
      <sheetData sheetId="540">
        <row r="82">
          <cell r="CF82" t="str">
            <v>Royalties Aggregate</v>
          </cell>
        </row>
      </sheetData>
      <sheetData sheetId="541">
        <row r="82">
          <cell r="CF82" t="str">
            <v>Royalties Aggregate</v>
          </cell>
        </row>
      </sheetData>
      <sheetData sheetId="542">
        <row r="82">
          <cell r="CF82" t="str">
            <v>Royalties Aggregate</v>
          </cell>
        </row>
      </sheetData>
      <sheetData sheetId="543">
        <row r="82">
          <cell r="CF82" t="str">
            <v>Royalties Aggregate</v>
          </cell>
        </row>
      </sheetData>
      <sheetData sheetId="544">
        <row r="82">
          <cell r="CF82" t="str">
            <v>Royalties Aggregate</v>
          </cell>
        </row>
      </sheetData>
      <sheetData sheetId="545">
        <row r="82">
          <cell r="CF82" t="str">
            <v>Royalties Aggregate</v>
          </cell>
        </row>
      </sheetData>
      <sheetData sheetId="546">
        <row r="82">
          <cell r="CF82" t="str">
            <v>Royalties Aggregate</v>
          </cell>
        </row>
      </sheetData>
      <sheetData sheetId="547">
        <row r="82">
          <cell r="CF82" t="str">
            <v>Royalties Aggregate</v>
          </cell>
        </row>
      </sheetData>
      <sheetData sheetId="548">
        <row r="82">
          <cell r="CF82" t="str">
            <v>Royalties Aggregate</v>
          </cell>
        </row>
      </sheetData>
      <sheetData sheetId="549">
        <row r="82">
          <cell r="CF82" t="str">
            <v>Royalties Aggregate</v>
          </cell>
        </row>
      </sheetData>
      <sheetData sheetId="550">
        <row r="82">
          <cell r="CF82" t="str">
            <v>Royalties Aggregate</v>
          </cell>
        </row>
      </sheetData>
      <sheetData sheetId="551">
        <row r="82">
          <cell r="CF82" t="str">
            <v>Royalties Aggregate</v>
          </cell>
        </row>
      </sheetData>
      <sheetData sheetId="552" refreshError="1"/>
      <sheetData sheetId="553">
        <row r="82">
          <cell r="CF82" t="str">
            <v>Royalties Aggregate</v>
          </cell>
        </row>
      </sheetData>
      <sheetData sheetId="554">
        <row r="82">
          <cell r="CF82" t="str">
            <v>Royalties Aggregate</v>
          </cell>
        </row>
      </sheetData>
      <sheetData sheetId="555" refreshError="1"/>
      <sheetData sheetId="556">
        <row r="82">
          <cell r="CF82" t="str">
            <v>Royalties Aggregate</v>
          </cell>
        </row>
      </sheetData>
      <sheetData sheetId="557" refreshError="1"/>
      <sheetData sheetId="558">
        <row r="82">
          <cell r="CF82" t="str">
            <v>Royalties Aggregate</v>
          </cell>
        </row>
      </sheetData>
      <sheetData sheetId="559">
        <row r="82">
          <cell r="CF82" t="str">
            <v>Royalties Aggregate</v>
          </cell>
        </row>
      </sheetData>
      <sheetData sheetId="560">
        <row r="82">
          <cell r="CF82" t="str">
            <v>Royalties Aggregate</v>
          </cell>
        </row>
      </sheetData>
      <sheetData sheetId="561">
        <row r="82">
          <cell r="CF82" t="str">
            <v>Royalties Aggregate</v>
          </cell>
        </row>
      </sheetData>
      <sheetData sheetId="562">
        <row r="82">
          <cell r="CF82" t="str">
            <v>Royalties Aggregate</v>
          </cell>
        </row>
      </sheetData>
      <sheetData sheetId="563" refreshError="1"/>
      <sheetData sheetId="564">
        <row r="82">
          <cell r="CF82" t="str">
            <v>Royalties Aggregate</v>
          </cell>
        </row>
      </sheetData>
      <sheetData sheetId="565">
        <row r="82">
          <cell r="CF82" t="str">
            <v>Royalties Aggregate</v>
          </cell>
        </row>
      </sheetData>
      <sheetData sheetId="566">
        <row r="82">
          <cell r="CF82" t="str">
            <v>Royalties Aggregate</v>
          </cell>
        </row>
      </sheetData>
      <sheetData sheetId="567">
        <row r="82">
          <cell r="CF82" t="str">
            <v>Royalties Aggregate</v>
          </cell>
        </row>
      </sheetData>
      <sheetData sheetId="568">
        <row r="82">
          <cell r="CF82" t="str">
            <v>Royalties Aggregate</v>
          </cell>
        </row>
      </sheetData>
      <sheetData sheetId="569">
        <row r="82">
          <cell r="CF82" t="str">
            <v>Royalties Aggregate</v>
          </cell>
        </row>
      </sheetData>
      <sheetData sheetId="570">
        <row r="82">
          <cell r="CF82" t="str">
            <v>Royalties Aggregate</v>
          </cell>
        </row>
      </sheetData>
      <sheetData sheetId="571">
        <row r="82">
          <cell r="CF82" t="str">
            <v>Royalties Aggregate</v>
          </cell>
        </row>
      </sheetData>
      <sheetData sheetId="572">
        <row r="82">
          <cell r="CF82" t="str">
            <v>Royalties Aggregate</v>
          </cell>
        </row>
      </sheetData>
      <sheetData sheetId="573">
        <row r="82">
          <cell r="CF82" t="str">
            <v>Royalties Aggregate</v>
          </cell>
        </row>
      </sheetData>
      <sheetData sheetId="574">
        <row r="82">
          <cell r="CF82" t="str">
            <v>Royalties Aggregate</v>
          </cell>
        </row>
      </sheetData>
      <sheetData sheetId="575">
        <row r="82">
          <cell r="CF82" t="str">
            <v>Royalties Aggregate</v>
          </cell>
        </row>
      </sheetData>
      <sheetData sheetId="576">
        <row r="82">
          <cell r="CF82" t="str">
            <v>Royalties Aggregate</v>
          </cell>
        </row>
      </sheetData>
      <sheetData sheetId="577">
        <row r="82">
          <cell r="CF82" t="str">
            <v>Royalties Aggregate</v>
          </cell>
        </row>
      </sheetData>
      <sheetData sheetId="578">
        <row r="82">
          <cell r="CF82" t="str">
            <v>Royalties Aggregate</v>
          </cell>
        </row>
      </sheetData>
      <sheetData sheetId="579">
        <row r="82">
          <cell r="CF82" t="str">
            <v>Royalties Aggregate</v>
          </cell>
        </row>
      </sheetData>
      <sheetData sheetId="580">
        <row r="82">
          <cell r="CF82" t="str">
            <v>Royalties Aggregate</v>
          </cell>
        </row>
      </sheetData>
      <sheetData sheetId="581">
        <row r="82">
          <cell r="CF82" t="str">
            <v>Royalties Aggregate</v>
          </cell>
        </row>
      </sheetData>
      <sheetData sheetId="582">
        <row r="82">
          <cell r="CF82" t="str">
            <v>Royalties Aggregate</v>
          </cell>
        </row>
      </sheetData>
      <sheetData sheetId="583">
        <row r="82">
          <cell r="CF82" t="str">
            <v>Royalties Aggregate</v>
          </cell>
        </row>
      </sheetData>
      <sheetData sheetId="584">
        <row r="82">
          <cell r="CF82" t="str">
            <v>Royalties Aggregate</v>
          </cell>
        </row>
      </sheetData>
      <sheetData sheetId="585">
        <row r="82">
          <cell r="CF82" t="str">
            <v>Royalties Aggregate</v>
          </cell>
        </row>
      </sheetData>
      <sheetData sheetId="586">
        <row r="82">
          <cell r="CF82" t="str">
            <v>Royalties Aggregate</v>
          </cell>
        </row>
      </sheetData>
      <sheetData sheetId="587">
        <row r="82">
          <cell r="CF82" t="str">
            <v>Royalties Aggregate</v>
          </cell>
        </row>
      </sheetData>
      <sheetData sheetId="588">
        <row r="82">
          <cell r="CF82" t="str">
            <v>Royalties Aggregate</v>
          </cell>
        </row>
      </sheetData>
      <sheetData sheetId="589">
        <row r="82">
          <cell r="CF82" t="str">
            <v>Royalties Aggregate</v>
          </cell>
        </row>
      </sheetData>
      <sheetData sheetId="590">
        <row r="82">
          <cell r="CF82" t="str">
            <v>Royalties Aggregate</v>
          </cell>
        </row>
      </sheetData>
      <sheetData sheetId="591">
        <row r="82">
          <cell r="CF82" t="str">
            <v>Royalties Aggregate</v>
          </cell>
        </row>
      </sheetData>
      <sheetData sheetId="592">
        <row r="82">
          <cell r="CF82" t="str">
            <v>Royalties Aggregate</v>
          </cell>
        </row>
      </sheetData>
      <sheetData sheetId="593">
        <row r="82">
          <cell r="CF82" t="str">
            <v>Royalties Aggregate</v>
          </cell>
        </row>
      </sheetData>
      <sheetData sheetId="594">
        <row r="82">
          <cell r="CF82" t="str">
            <v>Royalties Aggregate</v>
          </cell>
        </row>
      </sheetData>
      <sheetData sheetId="595">
        <row r="82">
          <cell r="CF82" t="str">
            <v>Royalties Aggregate</v>
          </cell>
        </row>
      </sheetData>
      <sheetData sheetId="596">
        <row r="82">
          <cell r="CF82" t="str">
            <v>Royalties Aggregate</v>
          </cell>
        </row>
      </sheetData>
      <sheetData sheetId="597">
        <row r="82">
          <cell r="CF82" t="str">
            <v>Royalties Aggregate</v>
          </cell>
        </row>
      </sheetData>
      <sheetData sheetId="598">
        <row r="82">
          <cell r="CF82" t="str">
            <v>Royalties Aggregate</v>
          </cell>
        </row>
      </sheetData>
      <sheetData sheetId="599">
        <row r="82">
          <cell r="CF82" t="str">
            <v>Royalties Aggregate</v>
          </cell>
        </row>
      </sheetData>
      <sheetData sheetId="600">
        <row r="82">
          <cell r="CF82" t="str">
            <v>Royalties Aggregate</v>
          </cell>
        </row>
      </sheetData>
      <sheetData sheetId="601">
        <row r="82">
          <cell r="CF82" t="str">
            <v>Royalties Aggregate</v>
          </cell>
        </row>
      </sheetData>
      <sheetData sheetId="602">
        <row r="82">
          <cell r="CF82" t="str">
            <v>Royalties Aggregate</v>
          </cell>
        </row>
      </sheetData>
      <sheetData sheetId="603">
        <row r="82">
          <cell r="CF82" t="str">
            <v>Royalties Aggregate</v>
          </cell>
        </row>
      </sheetData>
      <sheetData sheetId="604">
        <row r="82">
          <cell r="CF82" t="str">
            <v>Royalties Aggregate</v>
          </cell>
        </row>
      </sheetData>
      <sheetData sheetId="605">
        <row r="82">
          <cell r="CF82" t="str">
            <v>Royalties Aggregate</v>
          </cell>
        </row>
      </sheetData>
      <sheetData sheetId="606">
        <row r="82">
          <cell r="CF82" t="str">
            <v>Royalties Aggregate</v>
          </cell>
        </row>
      </sheetData>
      <sheetData sheetId="607">
        <row r="82">
          <cell r="CF82" t="str">
            <v>Royalties Aggregate</v>
          </cell>
        </row>
      </sheetData>
      <sheetData sheetId="608">
        <row r="82">
          <cell r="CF82" t="str">
            <v>Royalties Aggregate</v>
          </cell>
        </row>
      </sheetData>
      <sheetData sheetId="609">
        <row r="82">
          <cell r="CF82" t="str">
            <v>Royalties Aggregate</v>
          </cell>
        </row>
      </sheetData>
      <sheetData sheetId="610">
        <row r="82">
          <cell r="CF82" t="str">
            <v>Royalties Aggregate</v>
          </cell>
        </row>
      </sheetData>
      <sheetData sheetId="611">
        <row r="82">
          <cell r="CF82" t="str">
            <v>Royalties Aggregate</v>
          </cell>
        </row>
      </sheetData>
      <sheetData sheetId="612">
        <row r="82">
          <cell r="CF82" t="str">
            <v>Royalties Aggregate</v>
          </cell>
        </row>
      </sheetData>
      <sheetData sheetId="613">
        <row r="82">
          <cell r="CF82" t="str">
            <v>Royalties Aggregate</v>
          </cell>
        </row>
      </sheetData>
      <sheetData sheetId="614">
        <row r="82">
          <cell r="CF82" t="str">
            <v>Royalties Aggregate</v>
          </cell>
        </row>
      </sheetData>
      <sheetData sheetId="615">
        <row r="82">
          <cell r="CF82" t="str">
            <v>Royalties Aggregate</v>
          </cell>
        </row>
      </sheetData>
      <sheetData sheetId="616" refreshError="1"/>
      <sheetData sheetId="617">
        <row r="82">
          <cell r="CF82" t="str">
            <v>Royalties Aggregate</v>
          </cell>
        </row>
      </sheetData>
      <sheetData sheetId="618">
        <row r="82">
          <cell r="CF82" t="str">
            <v>Royalties Aggregate</v>
          </cell>
        </row>
      </sheetData>
      <sheetData sheetId="619">
        <row r="82">
          <cell r="CF82" t="str">
            <v>Royalties Aggregate</v>
          </cell>
        </row>
      </sheetData>
      <sheetData sheetId="620">
        <row r="82">
          <cell r="CF82" t="str">
            <v>Royalties Aggregate</v>
          </cell>
        </row>
      </sheetData>
      <sheetData sheetId="621">
        <row r="82">
          <cell r="CF82" t="str">
            <v>Royalties Aggregate</v>
          </cell>
        </row>
      </sheetData>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sheetData sheetId="632" refreshError="1"/>
      <sheetData sheetId="633"/>
      <sheetData sheetId="634"/>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sheetData sheetId="666" refreshError="1"/>
      <sheetData sheetId="667">
        <row r="82">
          <cell r="CF82" t="str">
            <v>Royalties Aggregate</v>
          </cell>
        </row>
      </sheetData>
      <sheetData sheetId="668">
        <row r="82">
          <cell r="CF82" t="str">
            <v>Royalties Aggregate</v>
          </cell>
        </row>
      </sheetData>
      <sheetData sheetId="669">
        <row r="82">
          <cell r="CF82" t="str">
            <v>Royalties Aggregate</v>
          </cell>
        </row>
      </sheetData>
      <sheetData sheetId="670">
        <row r="82">
          <cell r="CF82" t="str">
            <v>Royalties Aggregate</v>
          </cell>
        </row>
      </sheetData>
      <sheetData sheetId="671">
        <row r="82">
          <cell r="CF82" t="str">
            <v>Royalties Aggregate</v>
          </cell>
        </row>
      </sheetData>
      <sheetData sheetId="672"/>
      <sheetData sheetId="673" refreshError="1"/>
      <sheetData sheetId="674"/>
      <sheetData sheetId="675" refreshError="1"/>
      <sheetData sheetId="676"/>
      <sheetData sheetId="677" refreshError="1"/>
      <sheetData sheetId="678" refreshError="1"/>
      <sheetData sheetId="679"/>
      <sheetData sheetId="680"/>
      <sheetData sheetId="681"/>
      <sheetData sheetId="682"/>
      <sheetData sheetId="683"/>
      <sheetData sheetId="684" refreshError="1"/>
      <sheetData sheetId="685"/>
      <sheetData sheetId="686"/>
      <sheetData sheetId="687"/>
      <sheetData sheetId="688"/>
      <sheetData sheetId="689"/>
      <sheetData sheetId="690"/>
      <sheetData sheetId="691"/>
      <sheetData sheetId="692"/>
      <sheetData sheetId="693"/>
      <sheetData sheetId="694">
        <row r="82">
          <cell r="CF82" t="str">
            <v>Royalties Aggregate</v>
          </cell>
        </row>
      </sheetData>
      <sheetData sheetId="695">
        <row r="82">
          <cell r="CF82" t="str">
            <v>Royalties Aggregate</v>
          </cell>
        </row>
      </sheetData>
      <sheetData sheetId="696"/>
      <sheetData sheetId="697"/>
      <sheetData sheetId="698"/>
      <sheetData sheetId="699"/>
      <sheetData sheetId="700"/>
      <sheetData sheetId="701"/>
      <sheetData sheetId="702"/>
      <sheetData sheetId="703" refreshError="1"/>
      <sheetData sheetId="704" refreshError="1"/>
      <sheetData sheetId="705" refreshError="1"/>
      <sheetData sheetId="706"/>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ow r="82">
          <cell r="CF82" t="str">
            <v>Royalties Aggregate</v>
          </cell>
        </row>
      </sheetData>
      <sheetData sheetId="787"/>
      <sheetData sheetId="788">
        <row r="82">
          <cell r="CF82" t="str">
            <v>Royalties Aggregate</v>
          </cell>
        </row>
      </sheetData>
      <sheetData sheetId="789"/>
      <sheetData sheetId="790"/>
      <sheetData sheetId="791"/>
      <sheetData sheetId="792"/>
      <sheetData sheetId="793"/>
      <sheetData sheetId="794"/>
      <sheetData sheetId="795"/>
      <sheetData sheetId="796"/>
      <sheetData sheetId="797"/>
      <sheetData sheetId="798"/>
      <sheetData sheetId="799"/>
      <sheetData sheetId="800"/>
      <sheetData sheetId="801">
        <row r="82">
          <cell r="CF82" t="str">
            <v>Royalties Aggregate</v>
          </cell>
        </row>
      </sheetData>
      <sheetData sheetId="802">
        <row r="82">
          <cell r="CF82" t="str">
            <v>Royalties Aggregate</v>
          </cell>
        </row>
      </sheetData>
      <sheetData sheetId="803">
        <row r="82">
          <cell r="CF82" t="str">
            <v>Royalties Aggregate</v>
          </cell>
        </row>
      </sheetData>
      <sheetData sheetId="804"/>
      <sheetData sheetId="805">
        <row r="82">
          <cell r="CF82" t="str">
            <v>Royalties Aggregate</v>
          </cell>
        </row>
      </sheetData>
      <sheetData sheetId="806">
        <row r="82">
          <cell r="CF82" t="str">
            <v>Royalties Aggregate</v>
          </cell>
        </row>
      </sheetData>
      <sheetData sheetId="807">
        <row r="82">
          <cell r="CF82" t="str">
            <v>Royalties Aggregate</v>
          </cell>
        </row>
      </sheetData>
      <sheetData sheetId="808">
        <row r="82">
          <cell r="CF82" t="str">
            <v>Royalties Aggregate</v>
          </cell>
        </row>
      </sheetData>
      <sheetData sheetId="809">
        <row r="82">
          <cell r="CF82" t="str">
            <v>Royalties Aggregate</v>
          </cell>
        </row>
      </sheetData>
      <sheetData sheetId="810">
        <row r="82">
          <cell r="CF82" t="str">
            <v>Royalties Aggregate</v>
          </cell>
        </row>
      </sheetData>
      <sheetData sheetId="811"/>
      <sheetData sheetId="812"/>
      <sheetData sheetId="813">
        <row r="82">
          <cell r="CF82" t="str">
            <v>Royalties Aggregate</v>
          </cell>
        </row>
      </sheetData>
      <sheetData sheetId="814">
        <row r="82">
          <cell r="CF82" t="str">
            <v>Royalties Aggregate</v>
          </cell>
        </row>
      </sheetData>
      <sheetData sheetId="815">
        <row r="82">
          <cell r="CF82" t="str">
            <v>Royalties Aggregate</v>
          </cell>
        </row>
      </sheetData>
      <sheetData sheetId="816">
        <row r="82">
          <cell r="CF82" t="str">
            <v>Royalties Aggregate</v>
          </cell>
        </row>
      </sheetData>
      <sheetData sheetId="817">
        <row r="82">
          <cell r="CF82" t="str">
            <v>Royalties Aggregate</v>
          </cell>
        </row>
      </sheetData>
      <sheetData sheetId="818">
        <row r="82">
          <cell r="CF82" t="str">
            <v>Royalties Aggregate</v>
          </cell>
        </row>
      </sheetData>
      <sheetData sheetId="819">
        <row r="82">
          <cell r="CF82" t="str">
            <v>Royalties Aggregate</v>
          </cell>
        </row>
      </sheetData>
      <sheetData sheetId="820">
        <row r="82">
          <cell r="CF82" t="str">
            <v>Royalties Aggregate</v>
          </cell>
        </row>
      </sheetData>
      <sheetData sheetId="821">
        <row r="82">
          <cell r="CF82" t="str">
            <v>Royalties Aggregate</v>
          </cell>
        </row>
      </sheetData>
      <sheetData sheetId="822">
        <row r="82">
          <cell r="CF82" t="str">
            <v>Royalties Aggregate</v>
          </cell>
        </row>
      </sheetData>
      <sheetData sheetId="823">
        <row r="82">
          <cell r="CF82" t="str">
            <v>Royalties Aggregate</v>
          </cell>
        </row>
      </sheetData>
      <sheetData sheetId="824">
        <row r="82">
          <cell r="CF82" t="str">
            <v>Royalties Aggregate</v>
          </cell>
        </row>
      </sheetData>
      <sheetData sheetId="825">
        <row r="82">
          <cell r="CF82" t="str">
            <v>Royalties Aggregate</v>
          </cell>
        </row>
      </sheetData>
      <sheetData sheetId="826">
        <row r="82">
          <cell r="CF82" t="str">
            <v>Royalties Aggregate</v>
          </cell>
        </row>
      </sheetData>
      <sheetData sheetId="827">
        <row r="82">
          <cell r="CF82" t="str">
            <v>Royalties Aggregate</v>
          </cell>
        </row>
      </sheetData>
      <sheetData sheetId="828">
        <row r="82">
          <cell r="CF82" t="str">
            <v>Royalties Aggregate</v>
          </cell>
        </row>
      </sheetData>
      <sheetData sheetId="829">
        <row r="82">
          <cell r="CF82" t="str">
            <v>Royalties Aggregate</v>
          </cell>
        </row>
      </sheetData>
      <sheetData sheetId="830">
        <row r="82">
          <cell r="CF82" t="str">
            <v>Royalties Aggregate</v>
          </cell>
        </row>
      </sheetData>
      <sheetData sheetId="831">
        <row r="82">
          <cell r="CF82" t="str">
            <v>Royalties Aggregate</v>
          </cell>
        </row>
      </sheetData>
      <sheetData sheetId="832">
        <row r="82">
          <cell r="CF82" t="str">
            <v>Royalties Aggregate</v>
          </cell>
        </row>
      </sheetData>
      <sheetData sheetId="833">
        <row r="82">
          <cell r="CF82" t="str">
            <v>Royalties Aggregate</v>
          </cell>
        </row>
      </sheetData>
      <sheetData sheetId="834">
        <row r="82">
          <cell r="CF82" t="str">
            <v>Royalties Aggregate</v>
          </cell>
        </row>
      </sheetData>
      <sheetData sheetId="835"/>
      <sheetData sheetId="836"/>
      <sheetData sheetId="837"/>
      <sheetData sheetId="838"/>
      <sheetData sheetId="839"/>
      <sheetData sheetId="840"/>
      <sheetData sheetId="841">
        <row r="82">
          <cell r="CF82" t="str">
            <v>Royalties Aggregate</v>
          </cell>
        </row>
      </sheetData>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sheetData sheetId="88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ow r="82">
          <cell r="CF82" t="str">
            <v>Royalties Aggregate</v>
          </cell>
        </row>
      </sheetData>
      <sheetData sheetId="958">
        <row r="82">
          <cell r="CF82" t="str">
            <v>Royalties Aggregate</v>
          </cell>
        </row>
      </sheetData>
      <sheetData sheetId="959">
        <row r="82">
          <cell r="CF82" t="str">
            <v>Royalties Aggregate</v>
          </cell>
        </row>
      </sheetData>
      <sheetData sheetId="960">
        <row r="82">
          <cell r="CF82" t="str">
            <v>Royalties Aggregate</v>
          </cell>
        </row>
      </sheetData>
      <sheetData sheetId="961"/>
      <sheetData sheetId="962"/>
      <sheetData sheetId="963">
        <row r="82">
          <cell r="CF82" t="str">
            <v>Royalties Aggregate</v>
          </cell>
        </row>
      </sheetData>
      <sheetData sheetId="964">
        <row r="82">
          <cell r="CF82" t="str">
            <v>Royalties Aggregate</v>
          </cell>
        </row>
      </sheetData>
      <sheetData sheetId="965">
        <row r="82">
          <cell r="CF82" t="str">
            <v>Royalties Aggregate</v>
          </cell>
        </row>
      </sheetData>
      <sheetData sheetId="966">
        <row r="82">
          <cell r="CF82" t="str">
            <v>Royalties Aggregate</v>
          </cell>
        </row>
      </sheetData>
      <sheetData sheetId="967">
        <row r="82">
          <cell r="CF82" t="str">
            <v>Royalties Aggregate</v>
          </cell>
        </row>
      </sheetData>
      <sheetData sheetId="968">
        <row r="82">
          <cell r="CF82" t="str">
            <v>Royalties Aggregate</v>
          </cell>
        </row>
      </sheetData>
      <sheetData sheetId="969">
        <row r="82">
          <cell r="CF82" t="str">
            <v>Royalties Aggregate</v>
          </cell>
        </row>
      </sheetData>
      <sheetData sheetId="970">
        <row r="82">
          <cell r="CF82" t="str">
            <v>Royalties Aggregate</v>
          </cell>
        </row>
      </sheetData>
      <sheetData sheetId="971">
        <row r="82">
          <cell r="CF82" t="str">
            <v>Royalties Aggregate</v>
          </cell>
        </row>
      </sheetData>
      <sheetData sheetId="972">
        <row r="82">
          <cell r="CF82" t="str">
            <v>Royalties Aggregate</v>
          </cell>
        </row>
      </sheetData>
      <sheetData sheetId="973">
        <row r="82">
          <cell r="CF82" t="str">
            <v>Royalties Aggregate</v>
          </cell>
        </row>
      </sheetData>
      <sheetData sheetId="974">
        <row r="82">
          <cell r="CF82" t="str">
            <v>Royalties Aggregate</v>
          </cell>
        </row>
      </sheetData>
      <sheetData sheetId="975"/>
      <sheetData sheetId="976"/>
      <sheetData sheetId="977" refreshError="1"/>
      <sheetData sheetId="978" refreshError="1"/>
      <sheetData sheetId="979">
        <row r="82">
          <cell r="CF82" t="str">
            <v>Royalties Aggregate</v>
          </cell>
        </row>
      </sheetData>
      <sheetData sheetId="980">
        <row r="82">
          <cell r="CF82" t="str">
            <v>Royalties Aggregate</v>
          </cell>
        </row>
      </sheetData>
      <sheetData sheetId="981">
        <row r="82">
          <cell r="CF82" t="str">
            <v>Royalties Aggregate</v>
          </cell>
        </row>
      </sheetData>
      <sheetData sheetId="982">
        <row r="82">
          <cell r="CF82" t="str">
            <v>Royalties Aggregate</v>
          </cell>
        </row>
      </sheetData>
      <sheetData sheetId="983">
        <row r="82">
          <cell r="CF82" t="str">
            <v>Royalties Aggregate</v>
          </cell>
        </row>
      </sheetData>
      <sheetData sheetId="984">
        <row r="82">
          <cell r="CF82" t="str">
            <v>Royalties Aggregate</v>
          </cell>
        </row>
      </sheetData>
      <sheetData sheetId="985">
        <row r="82">
          <cell r="CF82" t="str">
            <v>Royalties Aggregate</v>
          </cell>
        </row>
      </sheetData>
      <sheetData sheetId="986">
        <row r="82">
          <cell r="CF82" t="str">
            <v>Royalties Aggregate</v>
          </cell>
        </row>
      </sheetData>
      <sheetData sheetId="987">
        <row r="82">
          <cell r="CF82" t="str">
            <v>Royalties Aggregate</v>
          </cell>
        </row>
      </sheetData>
      <sheetData sheetId="988"/>
      <sheetData sheetId="989"/>
      <sheetData sheetId="990"/>
      <sheetData sheetId="991"/>
      <sheetData sheetId="992"/>
      <sheetData sheetId="993">
        <row r="82">
          <cell r="CF82" t="str">
            <v>Royalties Aggregate</v>
          </cell>
        </row>
      </sheetData>
      <sheetData sheetId="994"/>
      <sheetData sheetId="995"/>
      <sheetData sheetId="996">
        <row r="82">
          <cell r="CF82" t="str">
            <v>Royalties Aggregate</v>
          </cell>
        </row>
      </sheetData>
      <sheetData sheetId="997">
        <row r="82">
          <cell r="CF82" t="str">
            <v>Royalties Aggregate</v>
          </cell>
        </row>
      </sheetData>
      <sheetData sheetId="998">
        <row r="82">
          <cell r="CF82" t="str">
            <v>Royalties Aggregate</v>
          </cell>
        </row>
      </sheetData>
      <sheetData sheetId="999"/>
      <sheetData sheetId="1000"/>
      <sheetData sheetId="1001">
        <row r="82">
          <cell r="CF82" t="str">
            <v>Royalties Aggregate</v>
          </cell>
        </row>
      </sheetData>
      <sheetData sheetId="1002">
        <row r="82">
          <cell r="CF82" t="str">
            <v>Royalties Aggregate</v>
          </cell>
        </row>
      </sheetData>
      <sheetData sheetId="1003"/>
      <sheetData sheetId="1004"/>
      <sheetData sheetId="1005">
        <row r="82">
          <cell r="CF82" t="str">
            <v>Royalties Aggregate</v>
          </cell>
        </row>
      </sheetData>
      <sheetData sheetId="1006">
        <row r="82">
          <cell r="CF82" t="str">
            <v>Royalties Aggregate</v>
          </cell>
        </row>
      </sheetData>
      <sheetData sheetId="1007">
        <row r="82">
          <cell r="CF82" t="str">
            <v>Royalties Aggregate</v>
          </cell>
        </row>
      </sheetData>
      <sheetData sheetId="1008"/>
      <sheetData sheetId="1009"/>
      <sheetData sheetId="1010">
        <row r="82">
          <cell r="CF82" t="str">
            <v>Royalties Aggregate</v>
          </cell>
        </row>
      </sheetData>
      <sheetData sheetId="1011">
        <row r="82">
          <cell r="CF82" t="str">
            <v>Royalties Aggregate</v>
          </cell>
        </row>
      </sheetData>
      <sheetData sheetId="1012">
        <row r="82">
          <cell r="CF82" t="str">
            <v>Royalties Aggregate</v>
          </cell>
        </row>
      </sheetData>
      <sheetData sheetId="1013">
        <row r="82">
          <cell r="CF82" t="str">
            <v>Royalties Aggregate</v>
          </cell>
        </row>
      </sheetData>
      <sheetData sheetId="1014">
        <row r="82">
          <cell r="CF82" t="str">
            <v>Royalties Aggregate</v>
          </cell>
        </row>
      </sheetData>
      <sheetData sheetId="1015"/>
      <sheetData sheetId="1016">
        <row r="82">
          <cell r="CF82" t="str">
            <v>Royalties Aggregate</v>
          </cell>
        </row>
      </sheetData>
      <sheetData sheetId="1017">
        <row r="82">
          <cell r="CF82" t="str">
            <v>Royalties Aggregate</v>
          </cell>
        </row>
      </sheetData>
      <sheetData sheetId="1018">
        <row r="82">
          <cell r="CF82" t="str">
            <v>Royalties Aggregate</v>
          </cell>
        </row>
      </sheetData>
      <sheetData sheetId="1019">
        <row r="82">
          <cell r="CF82" t="str">
            <v>Royalties Aggregate</v>
          </cell>
        </row>
      </sheetData>
      <sheetData sheetId="1020">
        <row r="82">
          <cell r="CF82" t="str">
            <v>Royalties Aggregate</v>
          </cell>
        </row>
      </sheetData>
      <sheetData sheetId="1021">
        <row r="82">
          <cell r="CF82" t="str">
            <v>Royalties Aggregate</v>
          </cell>
        </row>
      </sheetData>
      <sheetData sheetId="1022">
        <row r="82">
          <cell r="CF82" t="str">
            <v>Royalties Aggregate</v>
          </cell>
        </row>
      </sheetData>
      <sheetData sheetId="1023">
        <row r="82">
          <cell r="CF82" t="str">
            <v>Royalties Aggregate</v>
          </cell>
        </row>
      </sheetData>
      <sheetData sheetId="1024">
        <row r="82">
          <cell r="CF82" t="str">
            <v>Royalties Aggregate</v>
          </cell>
        </row>
      </sheetData>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ow r="82">
          <cell r="CF82" t="str">
            <v>Royalties Aggregate</v>
          </cell>
        </row>
      </sheetData>
      <sheetData sheetId="1061">
        <row r="82">
          <cell r="CF82" t="str">
            <v>Royalties Aggregate</v>
          </cell>
        </row>
      </sheetData>
      <sheetData sheetId="1062">
        <row r="82">
          <cell r="CF82" t="str">
            <v>Royalties Aggregate</v>
          </cell>
        </row>
      </sheetData>
      <sheetData sheetId="1063">
        <row r="82">
          <cell r="CF82" t="str">
            <v>Royalties Aggregate</v>
          </cell>
        </row>
      </sheetData>
      <sheetData sheetId="1064">
        <row r="82">
          <cell r="CF82" t="str">
            <v>Royalties Aggregate</v>
          </cell>
        </row>
      </sheetData>
      <sheetData sheetId="1065">
        <row r="82">
          <cell r="CF82" t="str">
            <v>Royalties Aggregate</v>
          </cell>
        </row>
      </sheetData>
      <sheetData sheetId="1066">
        <row r="82">
          <cell r="CF82" t="str">
            <v>Royalties Aggregate</v>
          </cell>
        </row>
      </sheetData>
      <sheetData sheetId="1067">
        <row r="82">
          <cell r="CF82" t="str">
            <v>Royalties Aggregate</v>
          </cell>
        </row>
      </sheetData>
      <sheetData sheetId="1068">
        <row r="82">
          <cell r="CF82" t="str">
            <v>Royalties Aggregate</v>
          </cell>
        </row>
      </sheetData>
      <sheetData sheetId="1069">
        <row r="82">
          <cell r="CF82" t="str">
            <v>Royalties Aggregate</v>
          </cell>
        </row>
      </sheetData>
      <sheetData sheetId="1070">
        <row r="82">
          <cell r="CF82" t="str">
            <v>Royalties Aggregate</v>
          </cell>
        </row>
      </sheetData>
      <sheetData sheetId="1071">
        <row r="82">
          <cell r="CF82" t="str">
            <v>Royalties Aggregate</v>
          </cell>
        </row>
      </sheetData>
      <sheetData sheetId="1072">
        <row r="82">
          <cell r="CF82" t="str">
            <v>Royalties Aggregate</v>
          </cell>
        </row>
      </sheetData>
      <sheetData sheetId="1073"/>
      <sheetData sheetId="1074"/>
      <sheetData sheetId="1075">
        <row r="82">
          <cell r="CF82" t="str">
            <v>Royalties Aggregate</v>
          </cell>
        </row>
      </sheetData>
      <sheetData sheetId="1076">
        <row r="82">
          <cell r="CF82" t="str">
            <v>Royalties Aggregate</v>
          </cell>
        </row>
      </sheetData>
      <sheetData sheetId="1077"/>
      <sheetData sheetId="1078"/>
      <sheetData sheetId="1079">
        <row r="82">
          <cell r="CF82" t="str">
            <v>Royalties Aggregate</v>
          </cell>
        </row>
      </sheetData>
      <sheetData sheetId="1080">
        <row r="82">
          <cell r="CF82" t="str">
            <v>Royalties Aggregate</v>
          </cell>
        </row>
      </sheetData>
      <sheetData sheetId="1081">
        <row r="82">
          <cell r="CF82" t="str">
            <v>Royalties Aggregate</v>
          </cell>
        </row>
      </sheetData>
      <sheetData sheetId="1082">
        <row r="82">
          <cell r="CF82" t="str">
            <v>Royalties Aggregate</v>
          </cell>
        </row>
      </sheetData>
      <sheetData sheetId="1083">
        <row r="82">
          <cell r="CF82" t="str">
            <v>Royalties Aggregate</v>
          </cell>
        </row>
      </sheetData>
      <sheetData sheetId="1084">
        <row r="82">
          <cell r="CF82" t="str">
            <v>Royalties Aggregate</v>
          </cell>
        </row>
      </sheetData>
      <sheetData sheetId="1085">
        <row r="82">
          <cell r="CF82" t="str">
            <v>Royalties Aggregate</v>
          </cell>
        </row>
      </sheetData>
      <sheetData sheetId="1086">
        <row r="82">
          <cell r="CF82" t="str">
            <v>Royalties Aggregate</v>
          </cell>
        </row>
      </sheetData>
      <sheetData sheetId="1087">
        <row r="82">
          <cell r="CF82" t="str">
            <v>Royalties Aggregate</v>
          </cell>
        </row>
      </sheetData>
      <sheetData sheetId="1088">
        <row r="82">
          <cell r="CF82" t="str">
            <v>Royalties Aggregate</v>
          </cell>
        </row>
      </sheetData>
      <sheetData sheetId="1089">
        <row r="82">
          <cell r="CF82" t="str">
            <v>Royalties Aggregate</v>
          </cell>
        </row>
      </sheetData>
      <sheetData sheetId="1090">
        <row r="82">
          <cell r="CF82" t="str">
            <v>Royalties Aggregate</v>
          </cell>
        </row>
      </sheetData>
      <sheetData sheetId="1091">
        <row r="82">
          <cell r="CF82" t="str">
            <v>Royalties Aggregate</v>
          </cell>
        </row>
      </sheetData>
      <sheetData sheetId="1092"/>
      <sheetData sheetId="1093"/>
      <sheetData sheetId="1094">
        <row r="82">
          <cell r="CF82" t="str">
            <v>Royalties Aggregate</v>
          </cell>
        </row>
      </sheetData>
      <sheetData sheetId="1095"/>
      <sheetData sheetId="1096">
        <row r="82">
          <cell r="CF82" t="str">
            <v>Royalties Aggregate</v>
          </cell>
        </row>
      </sheetData>
      <sheetData sheetId="1097">
        <row r="82">
          <cell r="CF82" t="str">
            <v>Royalties Aggregate</v>
          </cell>
        </row>
      </sheetData>
      <sheetData sheetId="1098">
        <row r="82">
          <cell r="CF82" t="str">
            <v>Royalties Aggregate</v>
          </cell>
        </row>
      </sheetData>
      <sheetData sheetId="1099">
        <row r="82">
          <cell r="CF82" t="str">
            <v>Royalties Aggregate</v>
          </cell>
        </row>
      </sheetData>
      <sheetData sheetId="1100">
        <row r="82">
          <cell r="CF82" t="str">
            <v>Royalties Aggregate</v>
          </cell>
        </row>
      </sheetData>
      <sheetData sheetId="1101">
        <row r="82">
          <cell r="CF82" t="str">
            <v>Royalties Aggregate</v>
          </cell>
        </row>
      </sheetData>
      <sheetData sheetId="1102">
        <row r="82">
          <cell r="CF82" t="str">
            <v>Royalties Aggregate</v>
          </cell>
        </row>
      </sheetData>
      <sheetData sheetId="1103">
        <row r="82">
          <cell r="CF82" t="str">
            <v>Royalties Aggregate</v>
          </cell>
        </row>
      </sheetData>
      <sheetData sheetId="1104">
        <row r="82">
          <cell r="CF82" t="str">
            <v>Royalties Aggregate</v>
          </cell>
        </row>
      </sheetData>
      <sheetData sheetId="1105">
        <row r="82">
          <cell r="CF82" t="str">
            <v>Royalties Aggregate</v>
          </cell>
        </row>
      </sheetData>
      <sheetData sheetId="1106">
        <row r="82">
          <cell r="CF82" t="str">
            <v>Royalties Aggregate</v>
          </cell>
        </row>
      </sheetData>
      <sheetData sheetId="1107">
        <row r="82">
          <cell r="CF82" t="str">
            <v>Royalties Aggregate</v>
          </cell>
        </row>
      </sheetData>
      <sheetData sheetId="1108">
        <row r="82">
          <cell r="CF82" t="str">
            <v>Royalties Aggregate</v>
          </cell>
        </row>
      </sheetData>
      <sheetData sheetId="1109">
        <row r="82">
          <cell r="CF82" t="str">
            <v>Royalties Aggregate</v>
          </cell>
        </row>
      </sheetData>
      <sheetData sheetId="1110">
        <row r="82">
          <cell r="CF82" t="str">
            <v>Royalties Aggregate</v>
          </cell>
        </row>
      </sheetData>
      <sheetData sheetId="1111">
        <row r="82">
          <cell r="CF82" t="str">
            <v>Royalties Aggregate</v>
          </cell>
        </row>
      </sheetData>
      <sheetData sheetId="1112">
        <row r="82">
          <cell r="CF82" t="str">
            <v>Royalties Aggregate</v>
          </cell>
        </row>
      </sheetData>
      <sheetData sheetId="1113">
        <row r="82">
          <cell r="CF82" t="str">
            <v>Royalties Aggregate</v>
          </cell>
        </row>
      </sheetData>
      <sheetData sheetId="1114">
        <row r="82">
          <cell r="CF82" t="str">
            <v>Royalties Aggregate</v>
          </cell>
        </row>
      </sheetData>
      <sheetData sheetId="1115">
        <row r="82">
          <cell r="CF82" t="str">
            <v>Royalties Aggregate</v>
          </cell>
        </row>
      </sheetData>
      <sheetData sheetId="1116">
        <row r="82">
          <cell r="CF82" t="str">
            <v>Royalties Aggregate</v>
          </cell>
        </row>
      </sheetData>
      <sheetData sheetId="1117">
        <row r="82">
          <cell r="CF82" t="str">
            <v>Royalties Aggregate</v>
          </cell>
        </row>
      </sheetData>
      <sheetData sheetId="1118">
        <row r="82">
          <cell r="CF82" t="str">
            <v>Royalties Aggregate</v>
          </cell>
        </row>
      </sheetData>
      <sheetData sheetId="1119">
        <row r="82">
          <cell r="CF82" t="str">
            <v>Royalties Aggregate</v>
          </cell>
        </row>
      </sheetData>
      <sheetData sheetId="1120">
        <row r="82">
          <cell r="CF82" t="str">
            <v>Royalties Aggregate</v>
          </cell>
        </row>
      </sheetData>
      <sheetData sheetId="1121">
        <row r="82">
          <cell r="CF82" t="str">
            <v>Royalties Aggregate</v>
          </cell>
        </row>
      </sheetData>
      <sheetData sheetId="1122">
        <row r="82">
          <cell r="CF82" t="str">
            <v>Royalties Aggregate</v>
          </cell>
        </row>
      </sheetData>
      <sheetData sheetId="1123">
        <row r="82">
          <cell r="CF82" t="str">
            <v>Royalties Aggregate</v>
          </cell>
        </row>
      </sheetData>
      <sheetData sheetId="1124">
        <row r="82">
          <cell r="CF82" t="str">
            <v>Royalties Aggregate</v>
          </cell>
        </row>
      </sheetData>
      <sheetData sheetId="1125">
        <row r="82">
          <cell r="CF82" t="str">
            <v>Royalties Aggregate</v>
          </cell>
        </row>
      </sheetData>
      <sheetData sheetId="1126">
        <row r="82">
          <cell r="CF82" t="str">
            <v>Royalties Aggregate</v>
          </cell>
        </row>
      </sheetData>
      <sheetData sheetId="1127">
        <row r="82">
          <cell r="CF82" t="str">
            <v>Royalties Aggregate</v>
          </cell>
        </row>
      </sheetData>
      <sheetData sheetId="1128">
        <row r="82">
          <cell r="CF82" t="str">
            <v>Royalties Aggregate</v>
          </cell>
        </row>
      </sheetData>
      <sheetData sheetId="1129">
        <row r="82">
          <cell r="CF82" t="str">
            <v>Royalties Aggregate</v>
          </cell>
        </row>
      </sheetData>
      <sheetData sheetId="1130">
        <row r="82">
          <cell r="CF82" t="str">
            <v>Royalties Aggregate</v>
          </cell>
        </row>
      </sheetData>
      <sheetData sheetId="1131">
        <row r="82">
          <cell r="CF82" t="str">
            <v>Royalties Aggregate</v>
          </cell>
        </row>
      </sheetData>
      <sheetData sheetId="1132">
        <row r="82">
          <cell r="CF82" t="str">
            <v>Royalties Aggregate</v>
          </cell>
        </row>
      </sheetData>
      <sheetData sheetId="1133">
        <row r="82">
          <cell r="CF82" t="str">
            <v>Royalties Aggregate</v>
          </cell>
        </row>
      </sheetData>
      <sheetData sheetId="1134">
        <row r="82">
          <cell r="CF82" t="str">
            <v>Royalties Aggregate</v>
          </cell>
        </row>
      </sheetData>
      <sheetData sheetId="1135">
        <row r="82">
          <cell r="CF82" t="str">
            <v>Royalties Aggregate</v>
          </cell>
        </row>
      </sheetData>
      <sheetData sheetId="1136">
        <row r="82">
          <cell r="CF82" t="str">
            <v>Royalties Aggregate</v>
          </cell>
        </row>
      </sheetData>
      <sheetData sheetId="1137">
        <row r="82">
          <cell r="CF82" t="str">
            <v>Royalties Aggregate</v>
          </cell>
        </row>
      </sheetData>
      <sheetData sheetId="1138">
        <row r="82">
          <cell r="CF82" t="str">
            <v>Royalties Aggregate</v>
          </cell>
        </row>
      </sheetData>
      <sheetData sheetId="1139">
        <row r="82">
          <cell r="CF82" t="str">
            <v>Royalties Aggregate</v>
          </cell>
        </row>
      </sheetData>
      <sheetData sheetId="1140">
        <row r="82">
          <cell r="CF82" t="str">
            <v>Royalties Aggregate</v>
          </cell>
        </row>
      </sheetData>
      <sheetData sheetId="1141">
        <row r="82">
          <cell r="CF82" t="str">
            <v>Royalties Aggregate</v>
          </cell>
        </row>
      </sheetData>
      <sheetData sheetId="1142">
        <row r="82">
          <cell r="CF82" t="str">
            <v>Royalties Aggregate</v>
          </cell>
        </row>
      </sheetData>
      <sheetData sheetId="1143">
        <row r="82">
          <cell r="CF82" t="str">
            <v>Royalties Aggregate</v>
          </cell>
        </row>
      </sheetData>
      <sheetData sheetId="1144">
        <row r="82">
          <cell r="CF82" t="str">
            <v>Royalties Aggregate</v>
          </cell>
        </row>
      </sheetData>
      <sheetData sheetId="1145">
        <row r="82">
          <cell r="CF82" t="str">
            <v>Royalties Aggregate</v>
          </cell>
        </row>
      </sheetData>
      <sheetData sheetId="1146">
        <row r="82">
          <cell r="CF82" t="str">
            <v>Royalties Aggregate</v>
          </cell>
        </row>
      </sheetData>
      <sheetData sheetId="1147">
        <row r="82">
          <cell r="CF82" t="str">
            <v>Royalties Aggregate</v>
          </cell>
        </row>
      </sheetData>
      <sheetData sheetId="1148">
        <row r="82">
          <cell r="CF82" t="str">
            <v>Royalties Aggregate</v>
          </cell>
        </row>
      </sheetData>
      <sheetData sheetId="1149">
        <row r="82">
          <cell r="CF82" t="str">
            <v>Royalties Aggregate</v>
          </cell>
        </row>
      </sheetData>
      <sheetData sheetId="1150">
        <row r="82">
          <cell r="CF82" t="str">
            <v>Royalties Aggregate</v>
          </cell>
        </row>
      </sheetData>
      <sheetData sheetId="1151">
        <row r="82">
          <cell r="CF82" t="str">
            <v>Royalties Aggregate</v>
          </cell>
        </row>
      </sheetData>
      <sheetData sheetId="1152">
        <row r="82">
          <cell r="CF82" t="str">
            <v>Royalties Aggregate</v>
          </cell>
        </row>
      </sheetData>
      <sheetData sheetId="1153">
        <row r="82">
          <cell r="CF82" t="str">
            <v>Royalties Aggregate</v>
          </cell>
        </row>
      </sheetData>
      <sheetData sheetId="1154">
        <row r="82">
          <cell r="CF82" t="str">
            <v>Royalties Aggregate</v>
          </cell>
        </row>
      </sheetData>
      <sheetData sheetId="1155">
        <row r="82">
          <cell r="CF82" t="str">
            <v>Royalties Aggregate</v>
          </cell>
        </row>
      </sheetData>
      <sheetData sheetId="1156">
        <row r="82">
          <cell r="CF82" t="str">
            <v>Royalties Aggregate</v>
          </cell>
        </row>
      </sheetData>
      <sheetData sheetId="1157">
        <row r="82">
          <cell r="CF82" t="str">
            <v>Royalties Aggregate</v>
          </cell>
        </row>
      </sheetData>
      <sheetData sheetId="1158">
        <row r="82">
          <cell r="CF82" t="str">
            <v>Royalties Aggregate</v>
          </cell>
        </row>
      </sheetData>
      <sheetData sheetId="1159">
        <row r="82">
          <cell r="CF82" t="str">
            <v>Royalties Aggregate</v>
          </cell>
        </row>
      </sheetData>
      <sheetData sheetId="1160">
        <row r="82">
          <cell r="CF82" t="str">
            <v>Royalties Aggregate</v>
          </cell>
        </row>
      </sheetData>
      <sheetData sheetId="1161">
        <row r="82">
          <cell r="CF82" t="str">
            <v>Royalties Aggregate</v>
          </cell>
        </row>
      </sheetData>
      <sheetData sheetId="1162">
        <row r="82">
          <cell r="CF82" t="str">
            <v>Royalties Aggregate</v>
          </cell>
        </row>
      </sheetData>
      <sheetData sheetId="1163">
        <row r="82">
          <cell r="CF82" t="str">
            <v>Royalties Aggregate</v>
          </cell>
        </row>
      </sheetData>
      <sheetData sheetId="1164">
        <row r="82">
          <cell r="CF82" t="str">
            <v>Royalties Aggregate</v>
          </cell>
        </row>
      </sheetData>
      <sheetData sheetId="1165">
        <row r="82">
          <cell r="CF82" t="str">
            <v>Royalties Aggregate</v>
          </cell>
        </row>
      </sheetData>
      <sheetData sheetId="1166">
        <row r="82">
          <cell r="CF82" t="str">
            <v>Royalties Aggregate</v>
          </cell>
        </row>
      </sheetData>
      <sheetData sheetId="1167">
        <row r="82">
          <cell r="CF82" t="str">
            <v>Royalties Aggregate</v>
          </cell>
        </row>
      </sheetData>
      <sheetData sheetId="1168">
        <row r="82">
          <cell r="CF82" t="str">
            <v>Royalties Aggregate</v>
          </cell>
        </row>
      </sheetData>
      <sheetData sheetId="1169">
        <row r="82">
          <cell r="CF82" t="str">
            <v>Royalties Aggregate</v>
          </cell>
        </row>
      </sheetData>
      <sheetData sheetId="1170">
        <row r="82">
          <cell r="CF82" t="str">
            <v>Royalties Aggregate</v>
          </cell>
        </row>
      </sheetData>
      <sheetData sheetId="1171">
        <row r="82">
          <cell r="CF82" t="str">
            <v>Royalties Aggregate</v>
          </cell>
        </row>
      </sheetData>
      <sheetData sheetId="1172">
        <row r="82">
          <cell r="CF82" t="str">
            <v>Royalties Aggregate</v>
          </cell>
        </row>
      </sheetData>
      <sheetData sheetId="1173">
        <row r="82">
          <cell r="CF82" t="str">
            <v>Royalties Aggregate</v>
          </cell>
        </row>
      </sheetData>
      <sheetData sheetId="1174">
        <row r="82">
          <cell r="CF82" t="str">
            <v>Royalties Aggregate</v>
          </cell>
        </row>
      </sheetData>
      <sheetData sheetId="1175">
        <row r="82">
          <cell r="CF82" t="str">
            <v>Royalties Aggregate</v>
          </cell>
        </row>
      </sheetData>
      <sheetData sheetId="1176">
        <row r="82">
          <cell r="CF82" t="str">
            <v>Royalties Aggregate</v>
          </cell>
        </row>
      </sheetData>
      <sheetData sheetId="1177">
        <row r="82">
          <cell r="CF82" t="str">
            <v>Royalties Aggregate</v>
          </cell>
        </row>
      </sheetData>
      <sheetData sheetId="1178">
        <row r="82">
          <cell r="CF82" t="str">
            <v>Royalties Aggregate</v>
          </cell>
        </row>
      </sheetData>
      <sheetData sheetId="1179">
        <row r="82">
          <cell r="CF82" t="str">
            <v>Royalties Aggregate</v>
          </cell>
        </row>
      </sheetData>
      <sheetData sheetId="1180">
        <row r="82">
          <cell r="CF82" t="str">
            <v>Royalties Aggregate</v>
          </cell>
        </row>
      </sheetData>
      <sheetData sheetId="1181">
        <row r="82">
          <cell r="CF82" t="str">
            <v>Royalties Aggregate</v>
          </cell>
        </row>
      </sheetData>
      <sheetData sheetId="1182">
        <row r="82">
          <cell r="CF82" t="str">
            <v>Royalties Aggregate</v>
          </cell>
        </row>
      </sheetData>
      <sheetData sheetId="1183">
        <row r="82">
          <cell r="CF82" t="str">
            <v>Royalties Aggregate</v>
          </cell>
        </row>
      </sheetData>
      <sheetData sheetId="1184">
        <row r="82">
          <cell r="CF82" t="str">
            <v>Royalties Aggregate</v>
          </cell>
        </row>
      </sheetData>
      <sheetData sheetId="1185">
        <row r="82">
          <cell r="CF82" t="str">
            <v>Royalties Aggregate</v>
          </cell>
        </row>
      </sheetData>
      <sheetData sheetId="1186">
        <row r="82">
          <cell r="CF82" t="str">
            <v>Royalties Aggregate</v>
          </cell>
        </row>
      </sheetData>
      <sheetData sheetId="1187">
        <row r="82">
          <cell r="CF82" t="str">
            <v>Royalties Aggregate</v>
          </cell>
        </row>
      </sheetData>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ow r="82">
          <cell r="CF82" t="str">
            <v>Royalties Aggregate</v>
          </cell>
        </row>
      </sheetData>
      <sheetData sheetId="1285"/>
      <sheetData sheetId="1286">
        <row r="82">
          <cell r="CF82" t="str">
            <v>Royalties Aggregate</v>
          </cell>
        </row>
      </sheetData>
      <sheetData sheetId="1287"/>
      <sheetData sheetId="1288"/>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ow r="82">
          <cell r="CF82" t="str">
            <v>Royalties Aggregate</v>
          </cell>
        </row>
      </sheetData>
      <sheetData sheetId="1336" refreshError="1"/>
      <sheetData sheetId="1337" refreshError="1"/>
      <sheetData sheetId="1338" refreshError="1"/>
      <sheetData sheetId="1339" refreshError="1"/>
      <sheetData sheetId="1340">
        <row r="82">
          <cell r="CF82" t="str">
            <v>Royalties Aggregate</v>
          </cell>
        </row>
      </sheetData>
      <sheetData sheetId="1341"/>
      <sheetData sheetId="1342">
        <row r="82">
          <cell r="CF82" t="str">
            <v>Royalties Aggregate</v>
          </cell>
        </row>
      </sheetData>
      <sheetData sheetId="1343"/>
      <sheetData sheetId="1344"/>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ow r="82">
          <cell r="CF82" t="str">
            <v>Royalties Aggregate</v>
          </cell>
        </row>
      </sheetData>
      <sheetData sheetId="1359">
        <row r="82">
          <cell r="CF82" t="str">
            <v>Royalties Aggregate</v>
          </cell>
        </row>
      </sheetData>
      <sheetData sheetId="1360">
        <row r="82">
          <cell r="CF82" t="str">
            <v>Royalties Aggregate</v>
          </cell>
        </row>
      </sheetData>
      <sheetData sheetId="1361">
        <row r="82">
          <cell r="CF82" t="str">
            <v>Royalties Aggregate</v>
          </cell>
        </row>
      </sheetData>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ow r="82">
          <cell r="CF82" t="str">
            <v>Royalties Aggregate</v>
          </cell>
        </row>
      </sheetData>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ow r="82">
          <cell r="CF82" t="str">
            <v>Royalties Aggregate</v>
          </cell>
        </row>
      </sheetData>
      <sheetData sheetId="1439" refreshError="1"/>
      <sheetData sheetId="1440" refreshError="1"/>
      <sheetData sheetId="1441" refreshError="1"/>
      <sheetData sheetId="1442" refreshError="1"/>
      <sheetData sheetId="1443" refreshError="1"/>
      <sheetData sheetId="1444" refreshError="1"/>
      <sheetData sheetId="1445" refreshError="1"/>
      <sheetData sheetId="1446">
        <row r="82">
          <cell r="CF82" t="str">
            <v>Royalties Aggregate</v>
          </cell>
        </row>
      </sheetData>
      <sheetData sheetId="1447">
        <row r="82">
          <cell r="CF82" t="str">
            <v>Royalties Aggregate</v>
          </cell>
        </row>
      </sheetData>
      <sheetData sheetId="1448">
        <row r="82">
          <cell r="CF82" t="str">
            <v>Royalties Aggregate</v>
          </cell>
        </row>
      </sheetData>
      <sheetData sheetId="1449">
        <row r="82">
          <cell r="CF82" t="str">
            <v>Royalties Aggregate</v>
          </cell>
        </row>
      </sheetData>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ow r="82">
          <cell r="CF82" t="str">
            <v>Royalties Aggregate</v>
          </cell>
        </row>
      </sheetData>
      <sheetData sheetId="1463" refreshError="1"/>
      <sheetData sheetId="1464" refreshError="1"/>
      <sheetData sheetId="1465" refreshError="1"/>
      <sheetData sheetId="1466" refreshError="1"/>
      <sheetData sheetId="1467" refreshError="1"/>
      <sheetData sheetId="1468" refreshError="1"/>
      <sheetData sheetId="1469" refreshError="1"/>
      <sheetData sheetId="1470">
        <row r="82">
          <cell r="CF82" t="str">
            <v>Royalties Aggregate</v>
          </cell>
        </row>
      </sheetData>
      <sheetData sheetId="1471" refreshError="1"/>
      <sheetData sheetId="1472" refreshError="1"/>
      <sheetData sheetId="1473" refreshError="1"/>
      <sheetData sheetId="1474" refreshError="1"/>
      <sheetData sheetId="1475">
        <row r="82">
          <cell r="CF82" t="str">
            <v>Royalties Aggregate</v>
          </cell>
        </row>
      </sheetData>
      <sheetData sheetId="1476" refreshError="1"/>
      <sheetData sheetId="1477" refreshError="1"/>
      <sheetData sheetId="1478" refreshError="1"/>
      <sheetData sheetId="1479" refreshError="1"/>
      <sheetData sheetId="1480" refreshError="1"/>
      <sheetData sheetId="1481">
        <row r="82">
          <cell r="CF82" t="str">
            <v>Royalties Aggregate</v>
          </cell>
        </row>
      </sheetData>
      <sheetData sheetId="1482" refreshError="1"/>
      <sheetData sheetId="1483" refreshError="1"/>
      <sheetData sheetId="1484">
        <row r="82">
          <cell r="CF82" t="str">
            <v>Royalties Aggregate</v>
          </cell>
        </row>
      </sheetData>
      <sheetData sheetId="1485" refreshError="1"/>
      <sheetData sheetId="1486" refreshError="1"/>
      <sheetData sheetId="1487">
        <row r="82">
          <cell r="CF82" t="str">
            <v>Royalties Aggregate</v>
          </cell>
        </row>
      </sheetData>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ow r="82">
          <cell r="CF82" t="str">
            <v>Royalties Aggregate</v>
          </cell>
        </row>
      </sheetData>
      <sheetData sheetId="1499">
        <row r="82">
          <cell r="CF82" t="str">
            <v>Royalties Aggregate</v>
          </cell>
        </row>
      </sheetData>
      <sheetData sheetId="1500">
        <row r="82">
          <cell r="CF82" t="str">
            <v>Royalties Aggregate</v>
          </cell>
        </row>
      </sheetData>
      <sheetData sheetId="1501">
        <row r="82">
          <cell r="CF82" t="str">
            <v>Royalties Aggregate</v>
          </cell>
        </row>
      </sheetData>
      <sheetData sheetId="1502">
        <row r="82">
          <cell r="CF82" t="str">
            <v>Royalties Aggregate</v>
          </cell>
        </row>
      </sheetData>
      <sheetData sheetId="1503">
        <row r="82">
          <cell r="CF82" t="str">
            <v>Royalties Aggregate</v>
          </cell>
        </row>
      </sheetData>
      <sheetData sheetId="1504">
        <row r="82">
          <cell r="CF82" t="str">
            <v>Royalties Aggregate</v>
          </cell>
        </row>
      </sheetData>
      <sheetData sheetId="1505">
        <row r="82">
          <cell r="CF82" t="str">
            <v>Royalties Aggregate</v>
          </cell>
        </row>
      </sheetData>
      <sheetData sheetId="1506">
        <row r="82">
          <cell r="CF82" t="str">
            <v>Royalties Aggregate</v>
          </cell>
        </row>
      </sheetData>
      <sheetData sheetId="1507">
        <row r="82">
          <cell r="CF82" t="str">
            <v>Royalties Aggregate</v>
          </cell>
        </row>
      </sheetData>
      <sheetData sheetId="1508">
        <row r="82">
          <cell r="CF82" t="str">
            <v>Royalties Aggregate</v>
          </cell>
        </row>
      </sheetData>
      <sheetData sheetId="1509">
        <row r="82">
          <cell r="CF82" t="str">
            <v>Royalties Aggregate</v>
          </cell>
        </row>
      </sheetData>
      <sheetData sheetId="1510">
        <row r="82">
          <cell r="CF82" t="str">
            <v>Royalties Aggregate</v>
          </cell>
        </row>
      </sheetData>
      <sheetData sheetId="1511">
        <row r="82">
          <cell r="CF82" t="str">
            <v>Royalties Aggregate</v>
          </cell>
        </row>
      </sheetData>
      <sheetData sheetId="1512">
        <row r="82">
          <cell r="CF82" t="str">
            <v>Royalties Aggregate</v>
          </cell>
        </row>
      </sheetData>
      <sheetData sheetId="1513">
        <row r="82">
          <cell r="CF82" t="str">
            <v>Royalties Aggregate</v>
          </cell>
        </row>
      </sheetData>
      <sheetData sheetId="1514">
        <row r="82">
          <cell r="CF82" t="str">
            <v>Royalties Aggregate</v>
          </cell>
        </row>
      </sheetData>
      <sheetData sheetId="1515">
        <row r="82">
          <cell r="CF82" t="str">
            <v>Royalties Aggregate</v>
          </cell>
        </row>
      </sheetData>
      <sheetData sheetId="1516">
        <row r="82">
          <cell r="CF82" t="str">
            <v>Royalties Aggregate</v>
          </cell>
        </row>
      </sheetData>
      <sheetData sheetId="1517">
        <row r="82">
          <cell r="CF82" t="str">
            <v>Royalties Aggregate</v>
          </cell>
        </row>
      </sheetData>
      <sheetData sheetId="1518">
        <row r="82">
          <cell r="CF82" t="str">
            <v>Royalties Aggregate</v>
          </cell>
        </row>
      </sheetData>
      <sheetData sheetId="1519">
        <row r="82">
          <cell r="CF82" t="str">
            <v>Royalties Aggregate</v>
          </cell>
        </row>
      </sheetData>
      <sheetData sheetId="1520">
        <row r="82">
          <cell r="CF82" t="str">
            <v>Royalties Aggregate</v>
          </cell>
        </row>
      </sheetData>
      <sheetData sheetId="1521">
        <row r="82">
          <cell r="CF82" t="str">
            <v>Royalties Aggregate</v>
          </cell>
        </row>
      </sheetData>
      <sheetData sheetId="1522">
        <row r="82">
          <cell r="CF82" t="str">
            <v>Royalties Aggregate</v>
          </cell>
        </row>
      </sheetData>
      <sheetData sheetId="1523">
        <row r="82">
          <cell r="CF82" t="str">
            <v>Royalties Aggregate</v>
          </cell>
        </row>
      </sheetData>
      <sheetData sheetId="1524">
        <row r="82">
          <cell r="CF82" t="str">
            <v>Royalties Aggregate</v>
          </cell>
        </row>
      </sheetData>
      <sheetData sheetId="1525">
        <row r="82">
          <cell r="CF82" t="str">
            <v>Royalties Aggregate</v>
          </cell>
        </row>
      </sheetData>
      <sheetData sheetId="1526">
        <row r="82">
          <cell r="CF82" t="str">
            <v>Royalties Aggregate</v>
          </cell>
        </row>
      </sheetData>
      <sheetData sheetId="1527">
        <row r="82">
          <cell r="CF82" t="str">
            <v>Royalties Aggregate</v>
          </cell>
        </row>
      </sheetData>
      <sheetData sheetId="1528">
        <row r="82">
          <cell r="CF82" t="str">
            <v>Royalties Aggregate</v>
          </cell>
        </row>
      </sheetData>
      <sheetData sheetId="1529">
        <row r="82">
          <cell r="CF82" t="str">
            <v>Royalties Aggregate</v>
          </cell>
        </row>
      </sheetData>
      <sheetData sheetId="1530">
        <row r="82">
          <cell r="CF82" t="str">
            <v>Royalties Aggregate</v>
          </cell>
        </row>
      </sheetData>
      <sheetData sheetId="1531">
        <row r="82">
          <cell r="CF82" t="str">
            <v>Royalties Aggregate</v>
          </cell>
        </row>
      </sheetData>
      <sheetData sheetId="1532">
        <row r="82">
          <cell r="CF82" t="str">
            <v>Royalties Aggregate</v>
          </cell>
        </row>
      </sheetData>
      <sheetData sheetId="1533">
        <row r="82">
          <cell r="CF82" t="str">
            <v>Royalties Aggregate</v>
          </cell>
        </row>
      </sheetData>
      <sheetData sheetId="1534">
        <row r="82">
          <cell r="CF82" t="str">
            <v>Royalties Aggregate</v>
          </cell>
        </row>
      </sheetData>
      <sheetData sheetId="1535">
        <row r="82">
          <cell r="CF82" t="str">
            <v>Royalties Aggregate</v>
          </cell>
        </row>
      </sheetData>
      <sheetData sheetId="1536">
        <row r="82">
          <cell r="CF82" t="str">
            <v>Royalties Aggregate</v>
          </cell>
        </row>
      </sheetData>
      <sheetData sheetId="1537">
        <row r="82">
          <cell r="CF82" t="str">
            <v>Royalties Aggregate</v>
          </cell>
        </row>
      </sheetData>
      <sheetData sheetId="1538">
        <row r="82">
          <cell r="CF82" t="str">
            <v>Royalties Aggregate</v>
          </cell>
        </row>
      </sheetData>
      <sheetData sheetId="1539">
        <row r="82">
          <cell r="CF82" t="str">
            <v>Royalties Aggregate</v>
          </cell>
        </row>
      </sheetData>
      <sheetData sheetId="1540">
        <row r="82">
          <cell r="CF82" t="str">
            <v>Royalties Aggregate</v>
          </cell>
        </row>
      </sheetData>
      <sheetData sheetId="1541">
        <row r="82">
          <cell r="CF82" t="str">
            <v>Royalties Aggregate</v>
          </cell>
        </row>
      </sheetData>
      <sheetData sheetId="1542">
        <row r="82">
          <cell r="CF82" t="str">
            <v>Royalties Aggregate</v>
          </cell>
        </row>
      </sheetData>
      <sheetData sheetId="1543">
        <row r="82">
          <cell r="CF82" t="str">
            <v>Royalties Aggregate</v>
          </cell>
        </row>
      </sheetData>
      <sheetData sheetId="1544">
        <row r="82">
          <cell r="CF82" t="str">
            <v>Royalties Aggregate</v>
          </cell>
        </row>
      </sheetData>
      <sheetData sheetId="1545">
        <row r="82">
          <cell r="CF82" t="str">
            <v>Royalties Aggregate</v>
          </cell>
        </row>
      </sheetData>
      <sheetData sheetId="1546">
        <row r="82">
          <cell r="CF82" t="str">
            <v>Royalties Aggregate</v>
          </cell>
        </row>
      </sheetData>
      <sheetData sheetId="1547">
        <row r="82">
          <cell r="CF82" t="str">
            <v>Royalties Aggregate</v>
          </cell>
        </row>
      </sheetData>
      <sheetData sheetId="1548">
        <row r="82">
          <cell r="CF82" t="str">
            <v>Royalties Aggregate</v>
          </cell>
        </row>
      </sheetData>
      <sheetData sheetId="1549">
        <row r="82">
          <cell r="CF82" t="str">
            <v>Royalties Aggregate</v>
          </cell>
        </row>
      </sheetData>
      <sheetData sheetId="1550">
        <row r="82">
          <cell r="CF82" t="str">
            <v>Royalties Aggregate</v>
          </cell>
        </row>
      </sheetData>
      <sheetData sheetId="1551">
        <row r="82">
          <cell r="CF82" t="str">
            <v>Royalties Aggregate</v>
          </cell>
        </row>
      </sheetData>
      <sheetData sheetId="1552">
        <row r="82">
          <cell r="CF82" t="str">
            <v>Royalties Aggregate</v>
          </cell>
        </row>
      </sheetData>
      <sheetData sheetId="1553">
        <row r="82">
          <cell r="CF82" t="str">
            <v>Royalties Aggregate</v>
          </cell>
        </row>
      </sheetData>
      <sheetData sheetId="1554">
        <row r="82">
          <cell r="CF82">
            <v>0</v>
          </cell>
        </row>
      </sheetData>
      <sheetData sheetId="1555">
        <row r="82">
          <cell r="CF82" t="str">
            <v>Royalties Aggregate</v>
          </cell>
        </row>
      </sheetData>
      <sheetData sheetId="1556">
        <row r="82">
          <cell r="CF82" t="str">
            <v>Royalties Aggregate</v>
          </cell>
        </row>
      </sheetData>
      <sheetData sheetId="1557">
        <row r="82">
          <cell r="CF82" t="str">
            <v>Royalties Aggregate</v>
          </cell>
        </row>
      </sheetData>
      <sheetData sheetId="1558">
        <row r="82">
          <cell r="CF82" t="str">
            <v>Royalties Aggregate</v>
          </cell>
        </row>
      </sheetData>
      <sheetData sheetId="1559">
        <row r="82">
          <cell r="CF82" t="str">
            <v>Royalties Aggregate</v>
          </cell>
        </row>
      </sheetData>
      <sheetData sheetId="1560">
        <row r="82">
          <cell r="CF82">
            <v>0</v>
          </cell>
        </row>
      </sheetData>
      <sheetData sheetId="1561">
        <row r="82">
          <cell r="CF82" t="str">
            <v>Royalties Aggregate</v>
          </cell>
        </row>
      </sheetData>
      <sheetData sheetId="1562">
        <row r="82">
          <cell r="CF82">
            <v>0</v>
          </cell>
        </row>
      </sheetData>
      <sheetData sheetId="1563">
        <row r="82">
          <cell r="CF82" t="str">
            <v>Royalties Aggregate</v>
          </cell>
        </row>
      </sheetData>
      <sheetData sheetId="1564">
        <row r="82">
          <cell r="CF82" t="str">
            <v>Royalties Aggregate</v>
          </cell>
        </row>
      </sheetData>
      <sheetData sheetId="1565">
        <row r="82">
          <cell r="CF82" t="str">
            <v>Royalties Aggregate</v>
          </cell>
        </row>
      </sheetData>
      <sheetData sheetId="1566">
        <row r="82">
          <cell r="CF82" t="str">
            <v>Royalties Aggregate</v>
          </cell>
        </row>
      </sheetData>
      <sheetData sheetId="1567">
        <row r="82">
          <cell r="CF82" t="str">
            <v>Royalties Aggregate</v>
          </cell>
        </row>
      </sheetData>
      <sheetData sheetId="1568">
        <row r="82">
          <cell r="CF82" t="str">
            <v>Royalties Aggregate</v>
          </cell>
        </row>
      </sheetData>
      <sheetData sheetId="1569">
        <row r="82">
          <cell r="CF82" t="str">
            <v>Royalties Aggregate</v>
          </cell>
        </row>
      </sheetData>
      <sheetData sheetId="1570">
        <row r="82">
          <cell r="CF82">
            <v>0</v>
          </cell>
        </row>
      </sheetData>
      <sheetData sheetId="1571">
        <row r="82">
          <cell r="CF82">
            <v>0</v>
          </cell>
        </row>
      </sheetData>
      <sheetData sheetId="1572">
        <row r="82">
          <cell r="CF82" t="str">
            <v>Royalties Aggregate</v>
          </cell>
        </row>
      </sheetData>
      <sheetData sheetId="1573">
        <row r="82">
          <cell r="CF82" t="str">
            <v>Royalties Aggregate</v>
          </cell>
        </row>
      </sheetData>
      <sheetData sheetId="1574">
        <row r="82">
          <cell r="CF82" t="str">
            <v>Royalties Aggregate</v>
          </cell>
        </row>
      </sheetData>
      <sheetData sheetId="1575">
        <row r="82">
          <cell r="CF82" t="str">
            <v>Royalties Aggregate</v>
          </cell>
        </row>
      </sheetData>
      <sheetData sheetId="1576">
        <row r="82">
          <cell r="CF82" t="str">
            <v>Royalties Aggregate</v>
          </cell>
        </row>
      </sheetData>
      <sheetData sheetId="1577">
        <row r="82">
          <cell r="CF82">
            <v>0</v>
          </cell>
        </row>
      </sheetData>
      <sheetData sheetId="1578">
        <row r="82">
          <cell r="CF82" t="str">
            <v>Royalties Aggregate</v>
          </cell>
        </row>
      </sheetData>
      <sheetData sheetId="1579">
        <row r="82">
          <cell r="CF82">
            <v>0</v>
          </cell>
        </row>
      </sheetData>
      <sheetData sheetId="1580">
        <row r="82">
          <cell r="CF82" t="str">
            <v>Royalties Aggregate</v>
          </cell>
        </row>
      </sheetData>
      <sheetData sheetId="1581">
        <row r="82">
          <cell r="CF82" t="str">
            <v>Royalties Aggregate</v>
          </cell>
        </row>
      </sheetData>
      <sheetData sheetId="1582">
        <row r="82">
          <cell r="CF82" t="str">
            <v>Royalties Aggregate</v>
          </cell>
        </row>
      </sheetData>
      <sheetData sheetId="1583">
        <row r="82">
          <cell r="CF82" t="str">
            <v>Royalties Aggregate</v>
          </cell>
        </row>
      </sheetData>
      <sheetData sheetId="1584">
        <row r="82">
          <cell r="CF82" t="str">
            <v>Royalties Aggregate</v>
          </cell>
        </row>
      </sheetData>
      <sheetData sheetId="1585">
        <row r="82">
          <cell r="CF82" t="str">
            <v>Royalties Aggregate</v>
          </cell>
        </row>
      </sheetData>
      <sheetData sheetId="1586">
        <row r="82">
          <cell r="CF82" t="str">
            <v>Royalties Aggregate</v>
          </cell>
        </row>
      </sheetData>
      <sheetData sheetId="1587">
        <row r="82">
          <cell r="CF82">
            <v>0</v>
          </cell>
        </row>
      </sheetData>
      <sheetData sheetId="1588">
        <row r="82">
          <cell r="CF82" t="str">
            <v>Royalties Aggregate</v>
          </cell>
        </row>
      </sheetData>
      <sheetData sheetId="1589">
        <row r="82">
          <cell r="CF82" t="str">
            <v>Royalties Aggregate</v>
          </cell>
        </row>
      </sheetData>
      <sheetData sheetId="1590">
        <row r="82">
          <cell r="CF82" t="str">
            <v>Royalties Aggregate</v>
          </cell>
        </row>
      </sheetData>
      <sheetData sheetId="1591">
        <row r="82">
          <cell r="CF82" t="str">
            <v>Royalties Aggregate</v>
          </cell>
        </row>
      </sheetData>
      <sheetData sheetId="1592">
        <row r="82">
          <cell r="CF82" t="str">
            <v>Royalties Aggregate</v>
          </cell>
        </row>
      </sheetData>
      <sheetData sheetId="1593">
        <row r="82">
          <cell r="CF82" t="str">
            <v>Royalties Aggregate</v>
          </cell>
        </row>
      </sheetData>
      <sheetData sheetId="1594">
        <row r="82">
          <cell r="CF82" t="str">
            <v>Royalties Aggregate</v>
          </cell>
        </row>
      </sheetData>
      <sheetData sheetId="1595">
        <row r="82">
          <cell r="CF82" t="str">
            <v>Royalties Aggregate</v>
          </cell>
        </row>
      </sheetData>
      <sheetData sheetId="1596">
        <row r="82">
          <cell r="CF82" t="str">
            <v>Royalties Aggregate</v>
          </cell>
        </row>
      </sheetData>
      <sheetData sheetId="1597">
        <row r="82">
          <cell r="CF82" t="str">
            <v>Royalties Aggregate</v>
          </cell>
        </row>
      </sheetData>
      <sheetData sheetId="1598">
        <row r="82">
          <cell r="CF82" t="str">
            <v>Royalties Aggregate</v>
          </cell>
        </row>
      </sheetData>
      <sheetData sheetId="1599">
        <row r="82">
          <cell r="CF82" t="str">
            <v>Royalties Aggregate</v>
          </cell>
        </row>
      </sheetData>
      <sheetData sheetId="1600">
        <row r="82">
          <cell r="CF82" t="str">
            <v>Royalties Aggregate</v>
          </cell>
        </row>
      </sheetData>
      <sheetData sheetId="1601">
        <row r="82">
          <cell r="CF82" t="str">
            <v>Royalties Aggregate</v>
          </cell>
        </row>
      </sheetData>
      <sheetData sheetId="1602">
        <row r="82">
          <cell r="CF82" t="str">
            <v>Royalties Aggregate</v>
          </cell>
        </row>
      </sheetData>
      <sheetData sheetId="1603">
        <row r="82">
          <cell r="CF82" t="str">
            <v>Royalties Aggregate</v>
          </cell>
        </row>
      </sheetData>
      <sheetData sheetId="1604">
        <row r="82">
          <cell r="CF82" t="str">
            <v>Royalties Aggregate</v>
          </cell>
        </row>
      </sheetData>
      <sheetData sheetId="1605">
        <row r="82">
          <cell r="CF82" t="str">
            <v>Royalties Aggregate</v>
          </cell>
        </row>
      </sheetData>
      <sheetData sheetId="1606">
        <row r="82">
          <cell r="CF82" t="str">
            <v>Royalties Aggregate</v>
          </cell>
        </row>
      </sheetData>
      <sheetData sheetId="1607">
        <row r="82">
          <cell r="CF82" t="str">
            <v>Royalties Aggregate</v>
          </cell>
        </row>
      </sheetData>
      <sheetData sheetId="1608">
        <row r="82">
          <cell r="CF82" t="str">
            <v>Royalties Aggregate</v>
          </cell>
        </row>
      </sheetData>
      <sheetData sheetId="1609">
        <row r="82">
          <cell r="CF82" t="str">
            <v>Royalties Aggregate</v>
          </cell>
        </row>
      </sheetData>
      <sheetData sheetId="1610">
        <row r="82">
          <cell r="CF82" t="str">
            <v>Royalties Aggregate</v>
          </cell>
        </row>
      </sheetData>
      <sheetData sheetId="1611">
        <row r="82">
          <cell r="CF82" t="str">
            <v>Royalties Aggregate</v>
          </cell>
        </row>
      </sheetData>
      <sheetData sheetId="1612">
        <row r="82">
          <cell r="CF82" t="str">
            <v>Royalties Aggregate</v>
          </cell>
        </row>
      </sheetData>
      <sheetData sheetId="1613">
        <row r="82">
          <cell r="CF82" t="str">
            <v>Royalties Aggregate</v>
          </cell>
        </row>
      </sheetData>
      <sheetData sheetId="1614">
        <row r="82">
          <cell r="CF82" t="str">
            <v>Royalties Aggregate</v>
          </cell>
        </row>
      </sheetData>
      <sheetData sheetId="1615">
        <row r="82">
          <cell r="CF82" t="str">
            <v>Royalties Aggregate</v>
          </cell>
        </row>
      </sheetData>
      <sheetData sheetId="1616">
        <row r="82">
          <cell r="CF82" t="str">
            <v>Royalties Aggregate</v>
          </cell>
        </row>
      </sheetData>
      <sheetData sheetId="1617">
        <row r="82">
          <cell r="CF82" t="str">
            <v>Royalties Aggregate</v>
          </cell>
        </row>
      </sheetData>
      <sheetData sheetId="1618">
        <row r="82">
          <cell r="CF82" t="str">
            <v>Royalties Aggregate</v>
          </cell>
        </row>
      </sheetData>
      <sheetData sheetId="1619">
        <row r="82">
          <cell r="CF82" t="str">
            <v>Royalties Aggregate</v>
          </cell>
        </row>
      </sheetData>
      <sheetData sheetId="1620">
        <row r="82">
          <cell r="CF82" t="str">
            <v>Royalties Aggregate</v>
          </cell>
        </row>
      </sheetData>
      <sheetData sheetId="1621">
        <row r="82">
          <cell r="CF82" t="str">
            <v>Royalties Aggregate</v>
          </cell>
        </row>
      </sheetData>
      <sheetData sheetId="1622">
        <row r="82">
          <cell r="CF82" t="str">
            <v>Royalties Aggregate</v>
          </cell>
        </row>
      </sheetData>
      <sheetData sheetId="1623">
        <row r="82">
          <cell r="CF82" t="str">
            <v>Royalties Aggregate</v>
          </cell>
        </row>
      </sheetData>
      <sheetData sheetId="1624">
        <row r="82">
          <cell r="CF82" t="str">
            <v>Royalties Aggregate</v>
          </cell>
        </row>
      </sheetData>
      <sheetData sheetId="1625">
        <row r="82">
          <cell r="CF82" t="str">
            <v>Royalties Aggregate</v>
          </cell>
        </row>
      </sheetData>
      <sheetData sheetId="1626">
        <row r="82">
          <cell r="CF82" t="str">
            <v>Royalties Aggregate</v>
          </cell>
        </row>
      </sheetData>
      <sheetData sheetId="1627">
        <row r="82">
          <cell r="CF82" t="str">
            <v>Royalties Aggregate</v>
          </cell>
        </row>
      </sheetData>
      <sheetData sheetId="1628">
        <row r="82">
          <cell r="CF82" t="str">
            <v>Royalties Aggregate</v>
          </cell>
        </row>
      </sheetData>
      <sheetData sheetId="1629">
        <row r="82">
          <cell r="CF82" t="str">
            <v>Royalties Aggregate</v>
          </cell>
        </row>
      </sheetData>
      <sheetData sheetId="1630">
        <row r="82">
          <cell r="CF82" t="str">
            <v>Royalties Aggregate</v>
          </cell>
        </row>
      </sheetData>
      <sheetData sheetId="1631">
        <row r="82">
          <cell r="CF82" t="str">
            <v>Royalties Aggregate</v>
          </cell>
        </row>
      </sheetData>
      <sheetData sheetId="1632">
        <row r="82">
          <cell r="CF82" t="str">
            <v>Royalties Aggregate</v>
          </cell>
        </row>
      </sheetData>
      <sheetData sheetId="1633">
        <row r="82">
          <cell r="CF82" t="str">
            <v>Royalties Aggregate</v>
          </cell>
        </row>
      </sheetData>
      <sheetData sheetId="1634">
        <row r="82">
          <cell r="CF82" t="str">
            <v>Royalties Aggregate</v>
          </cell>
        </row>
      </sheetData>
      <sheetData sheetId="1635">
        <row r="82">
          <cell r="CF82" t="str">
            <v>Royalties Aggregate</v>
          </cell>
        </row>
      </sheetData>
      <sheetData sheetId="1636">
        <row r="82">
          <cell r="CF82" t="str">
            <v>Royalties Aggregate</v>
          </cell>
        </row>
      </sheetData>
      <sheetData sheetId="1637">
        <row r="82">
          <cell r="CF82">
            <v>0</v>
          </cell>
        </row>
      </sheetData>
      <sheetData sheetId="1638">
        <row r="82">
          <cell r="CF82" t="str">
            <v>Royalties Aggregate</v>
          </cell>
        </row>
      </sheetData>
      <sheetData sheetId="1639">
        <row r="82">
          <cell r="CF82" t="str">
            <v>Royalties Aggregate</v>
          </cell>
        </row>
      </sheetData>
      <sheetData sheetId="1640">
        <row r="82">
          <cell r="CF82" t="str">
            <v>Royalties Aggregate</v>
          </cell>
        </row>
      </sheetData>
      <sheetData sheetId="1641">
        <row r="82">
          <cell r="CF82" t="str">
            <v>Royalties Aggregate</v>
          </cell>
        </row>
      </sheetData>
      <sheetData sheetId="1642">
        <row r="82">
          <cell r="CF82" t="str">
            <v>Royalties Aggregate</v>
          </cell>
        </row>
      </sheetData>
      <sheetData sheetId="1643">
        <row r="82">
          <cell r="CF82" t="str">
            <v>Royalties Aggregate</v>
          </cell>
        </row>
      </sheetData>
      <sheetData sheetId="1644">
        <row r="82">
          <cell r="CF82" t="str">
            <v>Royalties Aggregate</v>
          </cell>
        </row>
      </sheetData>
      <sheetData sheetId="1645">
        <row r="82">
          <cell r="CF82" t="str">
            <v>Royalties Aggregate</v>
          </cell>
        </row>
      </sheetData>
      <sheetData sheetId="1646">
        <row r="82">
          <cell r="CF82" t="str">
            <v>Royalties Aggregate</v>
          </cell>
        </row>
      </sheetData>
      <sheetData sheetId="1647">
        <row r="82">
          <cell r="CF82" t="str">
            <v>Royalties Aggregate</v>
          </cell>
        </row>
      </sheetData>
      <sheetData sheetId="1648">
        <row r="82">
          <cell r="CF82" t="str">
            <v>Royalties Aggregate</v>
          </cell>
        </row>
      </sheetData>
      <sheetData sheetId="1649">
        <row r="82">
          <cell r="CF82" t="str">
            <v>Royalties Aggregate</v>
          </cell>
        </row>
      </sheetData>
      <sheetData sheetId="1650">
        <row r="82">
          <cell r="CF82" t="str">
            <v>Royalties Aggregate</v>
          </cell>
        </row>
      </sheetData>
      <sheetData sheetId="1651" refreshError="1"/>
      <sheetData sheetId="1652" refreshError="1"/>
      <sheetData sheetId="1653">
        <row r="82">
          <cell r="CF82" t="str">
            <v>Royalties Aggregate</v>
          </cell>
        </row>
      </sheetData>
      <sheetData sheetId="1654">
        <row r="82">
          <cell r="CF82" t="str">
            <v>Royalties Aggregate</v>
          </cell>
        </row>
      </sheetData>
      <sheetData sheetId="1655">
        <row r="82">
          <cell r="CF82" t="str">
            <v>Royalties Aggregate</v>
          </cell>
        </row>
      </sheetData>
      <sheetData sheetId="1656">
        <row r="82">
          <cell r="CF82" t="str">
            <v>Royalties Aggregate</v>
          </cell>
        </row>
      </sheetData>
      <sheetData sheetId="1657">
        <row r="82">
          <cell r="CF82" t="str">
            <v>Royalties Aggregate</v>
          </cell>
        </row>
      </sheetData>
      <sheetData sheetId="1658">
        <row r="82">
          <cell r="CF82" t="str">
            <v>Royalties Aggregate</v>
          </cell>
        </row>
      </sheetData>
      <sheetData sheetId="1659">
        <row r="82">
          <cell r="CF82" t="str">
            <v>Royalties Aggregate</v>
          </cell>
        </row>
      </sheetData>
      <sheetData sheetId="1660">
        <row r="82">
          <cell r="CF82" t="str">
            <v>Royalties Aggregate</v>
          </cell>
        </row>
      </sheetData>
      <sheetData sheetId="1661">
        <row r="82">
          <cell r="CF82" t="str">
            <v>Royalties Aggregate</v>
          </cell>
        </row>
      </sheetData>
      <sheetData sheetId="1662">
        <row r="82">
          <cell r="CF82" t="str">
            <v>Royalties Aggregate</v>
          </cell>
        </row>
      </sheetData>
      <sheetData sheetId="1663">
        <row r="82">
          <cell r="CF82" t="str">
            <v>Royalties Aggregate</v>
          </cell>
        </row>
      </sheetData>
      <sheetData sheetId="1664">
        <row r="82">
          <cell r="CF82" t="str">
            <v>Royalties Aggregate</v>
          </cell>
        </row>
      </sheetData>
      <sheetData sheetId="1665">
        <row r="82">
          <cell r="CF82" t="str">
            <v>Royalties Aggregate</v>
          </cell>
        </row>
      </sheetData>
      <sheetData sheetId="1666">
        <row r="82">
          <cell r="CF82" t="str">
            <v>Royalties Aggregate</v>
          </cell>
        </row>
      </sheetData>
      <sheetData sheetId="1667">
        <row r="82">
          <cell r="CF82" t="str">
            <v>Royalties Aggregate</v>
          </cell>
        </row>
      </sheetData>
      <sheetData sheetId="1668">
        <row r="82">
          <cell r="CF82" t="str">
            <v>Royalties Aggregate</v>
          </cell>
        </row>
      </sheetData>
      <sheetData sheetId="1669">
        <row r="82">
          <cell r="CF82" t="str">
            <v>Royalties Aggregate</v>
          </cell>
        </row>
      </sheetData>
      <sheetData sheetId="1670">
        <row r="82">
          <cell r="CF82" t="str">
            <v>Royalties Aggregate</v>
          </cell>
        </row>
      </sheetData>
      <sheetData sheetId="1671">
        <row r="82">
          <cell r="CF82" t="str">
            <v>Royalties Aggregate</v>
          </cell>
        </row>
      </sheetData>
      <sheetData sheetId="1672">
        <row r="82">
          <cell r="CF82" t="str">
            <v>Royalties Aggregate</v>
          </cell>
        </row>
      </sheetData>
      <sheetData sheetId="1673">
        <row r="82">
          <cell r="CF82" t="str">
            <v>Royalties Aggregate</v>
          </cell>
        </row>
      </sheetData>
      <sheetData sheetId="1674">
        <row r="82">
          <cell r="CF82" t="str">
            <v>Royalties Aggregate</v>
          </cell>
        </row>
      </sheetData>
      <sheetData sheetId="1675">
        <row r="82">
          <cell r="CF82" t="str">
            <v>Royalties Aggregate</v>
          </cell>
        </row>
      </sheetData>
      <sheetData sheetId="1676">
        <row r="82">
          <cell r="CF82" t="str">
            <v>Royalties Aggregate</v>
          </cell>
        </row>
      </sheetData>
      <sheetData sheetId="1677">
        <row r="82">
          <cell r="CF82" t="str">
            <v>Royalties Aggregate</v>
          </cell>
        </row>
      </sheetData>
      <sheetData sheetId="1678">
        <row r="82">
          <cell r="CF82" t="str">
            <v>Royalties Aggregate</v>
          </cell>
        </row>
      </sheetData>
      <sheetData sheetId="1679">
        <row r="82">
          <cell r="CF82" t="str">
            <v>Royalties Aggregate</v>
          </cell>
        </row>
      </sheetData>
      <sheetData sheetId="1680">
        <row r="82">
          <cell r="CF82" t="str">
            <v>Royalties Aggregate</v>
          </cell>
        </row>
      </sheetData>
      <sheetData sheetId="1681">
        <row r="82">
          <cell r="CF82" t="str">
            <v>Royalties Aggregate</v>
          </cell>
        </row>
      </sheetData>
      <sheetData sheetId="1682">
        <row r="82">
          <cell r="CF82" t="str">
            <v>Royalties Aggregate</v>
          </cell>
        </row>
      </sheetData>
      <sheetData sheetId="1683">
        <row r="82">
          <cell r="CF82" t="str">
            <v>Royalties Aggregate</v>
          </cell>
        </row>
      </sheetData>
      <sheetData sheetId="1684">
        <row r="82">
          <cell r="CF82" t="str">
            <v>Royalties Aggregate</v>
          </cell>
        </row>
      </sheetData>
      <sheetData sheetId="1685">
        <row r="82">
          <cell r="CF82" t="str">
            <v>Royalties Aggregate</v>
          </cell>
        </row>
      </sheetData>
      <sheetData sheetId="1686">
        <row r="82">
          <cell r="CF82" t="str">
            <v>Royalties Aggregate</v>
          </cell>
        </row>
      </sheetData>
      <sheetData sheetId="1687">
        <row r="82">
          <cell r="CF82" t="str">
            <v>Royalties Aggregate</v>
          </cell>
        </row>
      </sheetData>
      <sheetData sheetId="1688">
        <row r="82">
          <cell r="CF82" t="str">
            <v>Royalties Aggregate</v>
          </cell>
        </row>
      </sheetData>
      <sheetData sheetId="1689">
        <row r="82">
          <cell r="CF82" t="str">
            <v>Royalties Aggregate</v>
          </cell>
        </row>
      </sheetData>
      <sheetData sheetId="1690">
        <row r="82">
          <cell r="CF82" t="str">
            <v>Royalties Aggregate</v>
          </cell>
        </row>
      </sheetData>
      <sheetData sheetId="1691">
        <row r="82">
          <cell r="CF82" t="str">
            <v>Royalties Aggregate</v>
          </cell>
        </row>
      </sheetData>
      <sheetData sheetId="1692" refreshError="1"/>
      <sheetData sheetId="1693">
        <row r="82">
          <cell r="CF82" t="str">
            <v>Royalties Aggregate</v>
          </cell>
        </row>
      </sheetData>
      <sheetData sheetId="1694">
        <row r="82">
          <cell r="CF82">
            <v>0</v>
          </cell>
        </row>
      </sheetData>
      <sheetData sheetId="1695">
        <row r="82">
          <cell r="CF82" t="str">
            <v>Royalties Aggregate</v>
          </cell>
        </row>
      </sheetData>
      <sheetData sheetId="1696">
        <row r="82">
          <cell r="CF82" t="str">
            <v>Royalties Aggregate</v>
          </cell>
        </row>
      </sheetData>
      <sheetData sheetId="1697">
        <row r="82">
          <cell r="CF82" t="str">
            <v>Royalties Aggregate</v>
          </cell>
        </row>
      </sheetData>
      <sheetData sheetId="1698">
        <row r="82">
          <cell r="CF82" t="str">
            <v>Royalties Aggregate</v>
          </cell>
        </row>
      </sheetData>
      <sheetData sheetId="1699">
        <row r="82">
          <cell r="CF82" t="str">
            <v>Royalties Aggregate</v>
          </cell>
        </row>
      </sheetData>
      <sheetData sheetId="1700">
        <row r="82">
          <cell r="CF82" t="str">
            <v>Royalties Aggregate</v>
          </cell>
        </row>
      </sheetData>
      <sheetData sheetId="1701">
        <row r="82">
          <cell r="CF82" t="str">
            <v>Royalties Aggregate</v>
          </cell>
        </row>
      </sheetData>
      <sheetData sheetId="1702">
        <row r="82">
          <cell r="CF82" t="str">
            <v>Royalties Aggregate</v>
          </cell>
        </row>
      </sheetData>
      <sheetData sheetId="1703">
        <row r="82">
          <cell r="CF82" t="str">
            <v>Royalties Aggregate</v>
          </cell>
        </row>
      </sheetData>
      <sheetData sheetId="1704">
        <row r="82">
          <cell r="CF82" t="str">
            <v>Royalties Aggregate</v>
          </cell>
        </row>
      </sheetData>
      <sheetData sheetId="1705">
        <row r="82">
          <cell r="CF82" t="str">
            <v>Royalties Aggregate</v>
          </cell>
        </row>
      </sheetData>
      <sheetData sheetId="1706">
        <row r="82">
          <cell r="CF82" t="str">
            <v>Royalties Aggregate</v>
          </cell>
        </row>
      </sheetData>
      <sheetData sheetId="1707">
        <row r="82">
          <cell r="CF82" t="str">
            <v>Royalties Aggregate</v>
          </cell>
        </row>
      </sheetData>
      <sheetData sheetId="1708">
        <row r="82">
          <cell r="CF82" t="str">
            <v>Royalties Aggregate</v>
          </cell>
        </row>
      </sheetData>
      <sheetData sheetId="1709">
        <row r="82">
          <cell r="CF82" t="str">
            <v>Royalties Aggregate</v>
          </cell>
        </row>
      </sheetData>
      <sheetData sheetId="1710">
        <row r="82">
          <cell r="CF82" t="str">
            <v>Royalties Aggregate</v>
          </cell>
        </row>
      </sheetData>
      <sheetData sheetId="1711">
        <row r="82">
          <cell r="CF82" t="str">
            <v>Royalties Aggregate</v>
          </cell>
        </row>
      </sheetData>
      <sheetData sheetId="1712">
        <row r="82">
          <cell r="CF82" t="str">
            <v>Royalties Aggregate</v>
          </cell>
        </row>
      </sheetData>
      <sheetData sheetId="1713">
        <row r="82">
          <cell r="CF82" t="str">
            <v>Royalties Aggregate</v>
          </cell>
        </row>
      </sheetData>
      <sheetData sheetId="1714">
        <row r="82">
          <cell r="CF82" t="str">
            <v>Royalties Aggregate</v>
          </cell>
        </row>
      </sheetData>
      <sheetData sheetId="1715">
        <row r="82">
          <cell r="CF82" t="str">
            <v>Royalties Aggregate</v>
          </cell>
        </row>
      </sheetData>
      <sheetData sheetId="1716">
        <row r="82">
          <cell r="CF82" t="str">
            <v>Royalties Aggregate</v>
          </cell>
        </row>
      </sheetData>
      <sheetData sheetId="1717">
        <row r="82">
          <cell r="CF82" t="str">
            <v>Royalties Aggregate</v>
          </cell>
        </row>
      </sheetData>
      <sheetData sheetId="1718">
        <row r="82">
          <cell r="CF82" t="str">
            <v>Royalties Aggregate</v>
          </cell>
        </row>
      </sheetData>
      <sheetData sheetId="1719">
        <row r="82">
          <cell r="CF82" t="str">
            <v>Royalties Aggregate</v>
          </cell>
        </row>
      </sheetData>
      <sheetData sheetId="1720">
        <row r="82">
          <cell r="CF82" t="str">
            <v>Royalties Aggregate</v>
          </cell>
        </row>
      </sheetData>
      <sheetData sheetId="1721">
        <row r="82">
          <cell r="CF82" t="str">
            <v>Royalties Aggregate</v>
          </cell>
        </row>
      </sheetData>
      <sheetData sheetId="1722">
        <row r="82">
          <cell r="CF82" t="str">
            <v>Royalties Aggregate</v>
          </cell>
        </row>
      </sheetData>
      <sheetData sheetId="1723">
        <row r="82">
          <cell r="CF82" t="str">
            <v>Royalties Aggregate</v>
          </cell>
        </row>
      </sheetData>
      <sheetData sheetId="1724">
        <row r="82">
          <cell r="CF82" t="str">
            <v>Royalties Aggregate</v>
          </cell>
        </row>
      </sheetData>
      <sheetData sheetId="1725">
        <row r="82">
          <cell r="CF82" t="str">
            <v>Royalties Aggregate</v>
          </cell>
        </row>
      </sheetData>
      <sheetData sheetId="1726">
        <row r="82">
          <cell r="CF82" t="str">
            <v>Royalties Aggregate</v>
          </cell>
        </row>
      </sheetData>
      <sheetData sheetId="1727">
        <row r="82">
          <cell r="CF82" t="str">
            <v>Royalties Aggregate</v>
          </cell>
        </row>
      </sheetData>
      <sheetData sheetId="1728">
        <row r="82">
          <cell r="CF82" t="str">
            <v>Royalties Aggregate</v>
          </cell>
        </row>
      </sheetData>
      <sheetData sheetId="1729">
        <row r="82">
          <cell r="CF82" t="str">
            <v>Royalties Aggregate</v>
          </cell>
        </row>
      </sheetData>
      <sheetData sheetId="1730">
        <row r="82">
          <cell r="CF82">
            <v>0</v>
          </cell>
        </row>
      </sheetData>
      <sheetData sheetId="1731">
        <row r="82">
          <cell r="CF82" t="str">
            <v>Royalties Aggregate</v>
          </cell>
        </row>
      </sheetData>
      <sheetData sheetId="1732">
        <row r="82">
          <cell r="CF82" t="str">
            <v>Royalties Aggregate</v>
          </cell>
        </row>
      </sheetData>
      <sheetData sheetId="1733">
        <row r="82">
          <cell r="CF82" t="str">
            <v>Royalties Aggregate</v>
          </cell>
        </row>
      </sheetData>
      <sheetData sheetId="1734">
        <row r="82">
          <cell r="CF82" t="str">
            <v>Royalties Aggregate</v>
          </cell>
        </row>
      </sheetData>
      <sheetData sheetId="1735">
        <row r="82">
          <cell r="CF82" t="str">
            <v>Royalties Aggregate</v>
          </cell>
        </row>
      </sheetData>
      <sheetData sheetId="1736">
        <row r="82">
          <cell r="CF82" t="str">
            <v>Royalties Aggregate</v>
          </cell>
        </row>
      </sheetData>
      <sheetData sheetId="1737">
        <row r="82">
          <cell r="CF82" t="str">
            <v>Royalties Aggregate</v>
          </cell>
        </row>
      </sheetData>
      <sheetData sheetId="1738">
        <row r="82">
          <cell r="CF82" t="str">
            <v>Royalties Aggregate</v>
          </cell>
        </row>
      </sheetData>
      <sheetData sheetId="1739">
        <row r="82">
          <cell r="CF82" t="str">
            <v>Royalties Aggregate</v>
          </cell>
        </row>
      </sheetData>
      <sheetData sheetId="1740">
        <row r="82">
          <cell r="CF82" t="str">
            <v>Royalties Aggregate</v>
          </cell>
        </row>
      </sheetData>
      <sheetData sheetId="1741">
        <row r="82">
          <cell r="CF82" t="str">
            <v>Royalties Aggregate</v>
          </cell>
        </row>
      </sheetData>
      <sheetData sheetId="1742">
        <row r="82">
          <cell r="CF82" t="str">
            <v>Royalties Aggregate</v>
          </cell>
        </row>
      </sheetData>
      <sheetData sheetId="1743">
        <row r="82">
          <cell r="CF82" t="str">
            <v>Royalties Aggregate</v>
          </cell>
        </row>
      </sheetData>
      <sheetData sheetId="1744">
        <row r="82">
          <cell r="CF82" t="str">
            <v>Royalties Aggregate</v>
          </cell>
        </row>
      </sheetData>
      <sheetData sheetId="1745">
        <row r="82">
          <cell r="CF82" t="str">
            <v>Royalties Aggregate</v>
          </cell>
        </row>
      </sheetData>
      <sheetData sheetId="1746">
        <row r="82">
          <cell r="CF82" t="str">
            <v>Royalties Aggregate</v>
          </cell>
        </row>
      </sheetData>
      <sheetData sheetId="1747">
        <row r="82">
          <cell r="CF82" t="str">
            <v>Royalties Aggregate</v>
          </cell>
        </row>
      </sheetData>
      <sheetData sheetId="1748">
        <row r="82">
          <cell r="CF82" t="str">
            <v>Royalties Aggregate</v>
          </cell>
        </row>
      </sheetData>
      <sheetData sheetId="1749">
        <row r="82">
          <cell r="CF82" t="str">
            <v>Royalties Aggregate</v>
          </cell>
        </row>
      </sheetData>
      <sheetData sheetId="1750">
        <row r="82">
          <cell r="CF82" t="str">
            <v>Royalties Aggregate</v>
          </cell>
        </row>
      </sheetData>
      <sheetData sheetId="1751">
        <row r="82">
          <cell r="CF82" t="str">
            <v>Royalties Aggregate</v>
          </cell>
        </row>
      </sheetData>
      <sheetData sheetId="1752">
        <row r="82">
          <cell r="CF82" t="str">
            <v>Royalties Aggregate</v>
          </cell>
        </row>
      </sheetData>
      <sheetData sheetId="1753">
        <row r="82">
          <cell r="CF82" t="str">
            <v>Royalties Aggregate</v>
          </cell>
        </row>
      </sheetData>
      <sheetData sheetId="1754">
        <row r="82">
          <cell r="CF82" t="str">
            <v>Royalties Aggregate</v>
          </cell>
        </row>
      </sheetData>
      <sheetData sheetId="1755">
        <row r="82">
          <cell r="CF82" t="str">
            <v>Royalties Aggregate</v>
          </cell>
        </row>
      </sheetData>
      <sheetData sheetId="1756">
        <row r="82">
          <cell r="CF82" t="str">
            <v>Royalties Aggregate</v>
          </cell>
        </row>
      </sheetData>
      <sheetData sheetId="1757">
        <row r="82">
          <cell r="CF82" t="str">
            <v>Royalties Aggregate</v>
          </cell>
        </row>
      </sheetData>
      <sheetData sheetId="1758">
        <row r="82">
          <cell r="CF82" t="str">
            <v>Royalties Aggregate</v>
          </cell>
        </row>
      </sheetData>
      <sheetData sheetId="1759">
        <row r="82">
          <cell r="CF82" t="str">
            <v>Royalties Aggregate</v>
          </cell>
        </row>
      </sheetData>
      <sheetData sheetId="1760">
        <row r="82">
          <cell r="CF82">
            <v>0</v>
          </cell>
        </row>
      </sheetData>
      <sheetData sheetId="1761">
        <row r="82">
          <cell r="CF82" t="str">
            <v>Royalties Aggregate</v>
          </cell>
        </row>
      </sheetData>
      <sheetData sheetId="1762">
        <row r="82">
          <cell r="CF82" t="str">
            <v>Royalties Aggregate</v>
          </cell>
        </row>
      </sheetData>
      <sheetData sheetId="1763">
        <row r="82">
          <cell r="CF82" t="str">
            <v>Royalties Aggregate</v>
          </cell>
        </row>
      </sheetData>
      <sheetData sheetId="1764">
        <row r="82">
          <cell r="CF82" t="str">
            <v>Royalties Aggregate</v>
          </cell>
        </row>
      </sheetData>
      <sheetData sheetId="1765">
        <row r="82">
          <cell r="CF82" t="str">
            <v>Royalties Aggregate</v>
          </cell>
        </row>
      </sheetData>
      <sheetData sheetId="1766">
        <row r="82">
          <cell r="CF82" t="str">
            <v>Royalties Aggregate</v>
          </cell>
        </row>
      </sheetData>
      <sheetData sheetId="1767">
        <row r="82">
          <cell r="CF82" t="str">
            <v>Royalties Aggregate</v>
          </cell>
        </row>
      </sheetData>
      <sheetData sheetId="1768">
        <row r="82">
          <cell r="CF82" t="str">
            <v>Royalties Aggregate</v>
          </cell>
        </row>
      </sheetData>
      <sheetData sheetId="1769">
        <row r="82">
          <cell r="CF82" t="str">
            <v>Royalties Aggregate</v>
          </cell>
        </row>
      </sheetData>
      <sheetData sheetId="1770">
        <row r="82">
          <cell r="CF82" t="str">
            <v>Royalties Aggregate</v>
          </cell>
        </row>
      </sheetData>
      <sheetData sheetId="1771">
        <row r="82">
          <cell r="CF82" t="str">
            <v>Royalties Aggregate</v>
          </cell>
        </row>
      </sheetData>
      <sheetData sheetId="1772">
        <row r="82">
          <cell r="CF82" t="str">
            <v>Royalties Aggregate</v>
          </cell>
        </row>
      </sheetData>
      <sheetData sheetId="1773">
        <row r="82">
          <cell r="CF82" t="str">
            <v>Royalties Aggregate</v>
          </cell>
        </row>
      </sheetData>
      <sheetData sheetId="1774">
        <row r="82">
          <cell r="CF82" t="str">
            <v>Royalties Aggregate</v>
          </cell>
        </row>
      </sheetData>
      <sheetData sheetId="1775">
        <row r="82">
          <cell r="CF82" t="str">
            <v>Royalties Aggregate</v>
          </cell>
        </row>
      </sheetData>
      <sheetData sheetId="1776">
        <row r="82">
          <cell r="CF82" t="str">
            <v>Royalties Aggregate</v>
          </cell>
        </row>
      </sheetData>
      <sheetData sheetId="1777">
        <row r="82">
          <cell r="CF82" t="str">
            <v>Royalties Aggregate</v>
          </cell>
        </row>
      </sheetData>
      <sheetData sheetId="1778">
        <row r="82">
          <cell r="CF82" t="str">
            <v>Royalties Aggregate</v>
          </cell>
        </row>
      </sheetData>
      <sheetData sheetId="1779">
        <row r="82">
          <cell r="CF82" t="str">
            <v>Royalties Aggregate</v>
          </cell>
        </row>
      </sheetData>
      <sheetData sheetId="1780">
        <row r="82">
          <cell r="CF82" t="str">
            <v>Royalties Aggregate</v>
          </cell>
        </row>
      </sheetData>
      <sheetData sheetId="1781">
        <row r="82">
          <cell r="CF82" t="str">
            <v>Royalties Aggregate</v>
          </cell>
        </row>
      </sheetData>
      <sheetData sheetId="1782">
        <row r="82">
          <cell r="CF82" t="str">
            <v>Royalties Aggregate</v>
          </cell>
        </row>
      </sheetData>
      <sheetData sheetId="1783">
        <row r="82">
          <cell r="CF82" t="str">
            <v>Royalties Aggregate</v>
          </cell>
        </row>
      </sheetData>
      <sheetData sheetId="1784">
        <row r="82">
          <cell r="CF82" t="str">
            <v>Royalties Aggregate</v>
          </cell>
        </row>
      </sheetData>
      <sheetData sheetId="1785">
        <row r="82">
          <cell r="CF82" t="str">
            <v>Royalties Aggregate</v>
          </cell>
        </row>
      </sheetData>
      <sheetData sheetId="1786">
        <row r="82">
          <cell r="CF82" t="str">
            <v>Royalties Aggregate</v>
          </cell>
        </row>
      </sheetData>
      <sheetData sheetId="1787">
        <row r="82">
          <cell r="CF82" t="str">
            <v>Royalties Aggregate</v>
          </cell>
        </row>
      </sheetData>
      <sheetData sheetId="1788">
        <row r="82">
          <cell r="CF82" t="str">
            <v>Royalties Aggregate</v>
          </cell>
        </row>
      </sheetData>
      <sheetData sheetId="1789">
        <row r="82">
          <cell r="CF82" t="str">
            <v>Royalties Aggregate</v>
          </cell>
        </row>
      </sheetData>
      <sheetData sheetId="1790">
        <row r="82">
          <cell r="CF82" t="str">
            <v>Royalties Aggregate</v>
          </cell>
        </row>
      </sheetData>
      <sheetData sheetId="1791">
        <row r="82">
          <cell r="CF82" t="str">
            <v>Royalties Aggregate</v>
          </cell>
        </row>
      </sheetData>
      <sheetData sheetId="1792">
        <row r="82">
          <cell r="CF82" t="str">
            <v>Royalties Aggregate</v>
          </cell>
        </row>
      </sheetData>
      <sheetData sheetId="1793">
        <row r="82">
          <cell r="CF82" t="str">
            <v>Royalties Aggregate</v>
          </cell>
        </row>
      </sheetData>
      <sheetData sheetId="1794">
        <row r="82">
          <cell r="CF82" t="str">
            <v>Royalties Aggregate</v>
          </cell>
        </row>
      </sheetData>
      <sheetData sheetId="1795">
        <row r="82">
          <cell r="CF82" t="str">
            <v>Royalties Aggregate</v>
          </cell>
        </row>
      </sheetData>
      <sheetData sheetId="1796">
        <row r="82">
          <cell r="CF82" t="str">
            <v>Royalties Aggregate</v>
          </cell>
        </row>
      </sheetData>
      <sheetData sheetId="1797">
        <row r="82">
          <cell r="CF82" t="str">
            <v>Royalties Aggregate</v>
          </cell>
        </row>
      </sheetData>
      <sheetData sheetId="1798">
        <row r="82">
          <cell r="CF82" t="str">
            <v>Royalties Aggregate</v>
          </cell>
        </row>
      </sheetData>
      <sheetData sheetId="1799">
        <row r="82">
          <cell r="CF82" t="str">
            <v>Royalties Aggregate</v>
          </cell>
        </row>
      </sheetData>
      <sheetData sheetId="1800">
        <row r="82">
          <cell r="CF82" t="str">
            <v>Royalties Aggregate</v>
          </cell>
        </row>
      </sheetData>
      <sheetData sheetId="1801">
        <row r="82">
          <cell r="CF82" t="str">
            <v>Royalties Aggregate</v>
          </cell>
        </row>
      </sheetData>
      <sheetData sheetId="1802">
        <row r="82">
          <cell r="CF82" t="str">
            <v>Royalties Aggregate</v>
          </cell>
        </row>
      </sheetData>
      <sheetData sheetId="1803">
        <row r="82">
          <cell r="CF82" t="str">
            <v>Royalties Aggregate</v>
          </cell>
        </row>
      </sheetData>
      <sheetData sheetId="1804">
        <row r="82">
          <cell r="CF82" t="str">
            <v>Royalties Aggregate</v>
          </cell>
        </row>
      </sheetData>
      <sheetData sheetId="1805">
        <row r="82">
          <cell r="CF82" t="str">
            <v>Royalties Aggregate</v>
          </cell>
        </row>
      </sheetData>
      <sheetData sheetId="1806">
        <row r="82">
          <cell r="CF82" t="str">
            <v>Royalties Aggregate</v>
          </cell>
        </row>
      </sheetData>
      <sheetData sheetId="1807">
        <row r="82">
          <cell r="CF82" t="str">
            <v>Royalties Aggregate</v>
          </cell>
        </row>
      </sheetData>
      <sheetData sheetId="1808">
        <row r="82">
          <cell r="CF82" t="str">
            <v>Royalties Aggregate</v>
          </cell>
        </row>
      </sheetData>
      <sheetData sheetId="1809">
        <row r="82">
          <cell r="CF82" t="str">
            <v>Royalties Aggregate</v>
          </cell>
        </row>
      </sheetData>
      <sheetData sheetId="1810">
        <row r="82">
          <cell r="CF82" t="str">
            <v>Royalties Aggregate</v>
          </cell>
        </row>
      </sheetData>
      <sheetData sheetId="1811">
        <row r="82">
          <cell r="CF82">
            <v>0</v>
          </cell>
        </row>
      </sheetData>
      <sheetData sheetId="1812">
        <row r="82">
          <cell r="CF82" t="str">
            <v>Royalties Aggregate</v>
          </cell>
        </row>
      </sheetData>
      <sheetData sheetId="1813">
        <row r="82">
          <cell r="CF82" t="str">
            <v>Royalties Aggregate</v>
          </cell>
        </row>
      </sheetData>
      <sheetData sheetId="1814">
        <row r="82">
          <cell r="CF82" t="str">
            <v>Royalties Aggregate</v>
          </cell>
        </row>
      </sheetData>
      <sheetData sheetId="1815">
        <row r="82">
          <cell r="CF82" t="str">
            <v>Royalties Aggregate</v>
          </cell>
        </row>
      </sheetData>
      <sheetData sheetId="1816">
        <row r="82">
          <cell r="CF82" t="str">
            <v>Royalties Aggregate</v>
          </cell>
        </row>
      </sheetData>
      <sheetData sheetId="1817">
        <row r="82">
          <cell r="CF82" t="str">
            <v>Royalties Aggregate</v>
          </cell>
        </row>
      </sheetData>
      <sheetData sheetId="1818">
        <row r="82">
          <cell r="CF82" t="str">
            <v>Royalties Aggregate</v>
          </cell>
        </row>
      </sheetData>
      <sheetData sheetId="1819">
        <row r="82">
          <cell r="CF82" t="str">
            <v>Royalties Aggregate</v>
          </cell>
        </row>
      </sheetData>
      <sheetData sheetId="1820">
        <row r="82">
          <cell r="CF82" t="str">
            <v>Royalties Aggregate</v>
          </cell>
        </row>
      </sheetData>
      <sheetData sheetId="1821">
        <row r="82">
          <cell r="CF82" t="str">
            <v>Royalties Aggregate</v>
          </cell>
        </row>
      </sheetData>
      <sheetData sheetId="1822">
        <row r="82">
          <cell r="CF82" t="str">
            <v>Royalties Aggregate</v>
          </cell>
        </row>
      </sheetData>
      <sheetData sheetId="1823">
        <row r="82">
          <cell r="CF82" t="str">
            <v>Royalties Aggregate</v>
          </cell>
        </row>
      </sheetData>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ow r="82">
          <cell r="CF82" t="str">
            <v>Royalties Aggregate</v>
          </cell>
        </row>
      </sheetData>
      <sheetData sheetId="1900">
        <row r="82">
          <cell r="CF82" t="str">
            <v>Royalties Aggregate</v>
          </cell>
        </row>
      </sheetData>
      <sheetData sheetId="1901">
        <row r="82">
          <cell r="CF82" t="str">
            <v>Royalties Aggregate</v>
          </cell>
        </row>
      </sheetData>
      <sheetData sheetId="1902">
        <row r="82">
          <cell r="CF82" t="str">
            <v>Royalties Aggregate</v>
          </cell>
        </row>
      </sheetData>
      <sheetData sheetId="1903">
        <row r="82">
          <cell r="CF82" t="str">
            <v>Royalties Aggregate</v>
          </cell>
        </row>
      </sheetData>
      <sheetData sheetId="1904">
        <row r="82">
          <cell r="CF82" t="str">
            <v>Royalties Aggregate</v>
          </cell>
        </row>
      </sheetData>
      <sheetData sheetId="1905">
        <row r="82">
          <cell r="CF82" t="str">
            <v>Royalties Aggregate</v>
          </cell>
        </row>
      </sheetData>
      <sheetData sheetId="1906">
        <row r="82">
          <cell r="CF82" t="str">
            <v>Royalties Aggregate</v>
          </cell>
        </row>
      </sheetData>
      <sheetData sheetId="1907">
        <row r="82">
          <cell r="CF82" t="str">
            <v>Royalties Aggregate</v>
          </cell>
        </row>
      </sheetData>
      <sheetData sheetId="1908">
        <row r="82">
          <cell r="CF82" t="str">
            <v>Royalties Aggregate</v>
          </cell>
        </row>
      </sheetData>
      <sheetData sheetId="1909">
        <row r="82">
          <cell r="CF82" t="str">
            <v>Royalties Aggregate</v>
          </cell>
        </row>
      </sheetData>
      <sheetData sheetId="1910">
        <row r="82">
          <cell r="CF82" t="str">
            <v>Royalties Aggregate</v>
          </cell>
        </row>
      </sheetData>
      <sheetData sheetId="1911">
        <row r="82">
          <cell r="CF82" t="str">
            <v>Royalties Aggregate</v>
          </cell>
        </row>
      </sheetData>
      <sheetData sheetId="1912">
        <row r="82">
          <cell r="CF82" t="str">
            <v>Royalties Aggregate</v>
          </cell>
        </row>
      </sheetData>
      <sheetData sheetId="1913">
        <row r="82">
          <cell r="CF82" t="str">
            <v>Royalties Aggregate</v>
          </cell>
        </row>
      </sheetData>
      <sheetData sheetId="1914">
        <row r="82">
          <cell r="CF82" t="str">
            <v>Royalties Aggregate</v>
          </cell>
        </row>
      </sheetData>
      <sheetData sheetId="1915">
        <row r="82">
          <cell r="CF82" t="str">
            <v>Royalties Aggregate</v>
          </cell>
        </row>
      </sheetData>
      <sheetData sheetId="1916">
        <row r="82">
          <cell r="CF82" t="str">
            <v>Royalties Aggregate</v>
          </cell>
        </row>
      </sheetData>
      <sheetData sheetId="1917">
        <row r="82">
          <cell r="CF82" t="str">
            <v>Royalties Aggregate</v>
          </cell>
        </row>
      </sheetData>
      <sheetData sheetId="1918">
        <row r="82">
          <cell r="CF82" t="str">
            <v>Royalties Aggregate</v>
          </cell>
        </row>
      </sheetData>
      <sheetData sheetId="1919">
        <row r="82">
          <cell r="CF82" t="str">
            <v>Royalties Aggregate</v>
          </cell>
        </row>
      </sheetData>
      <sheetData sheetId="1920">
        <row r="82">
          <cell r="CF82" t="str">
            <v>Royalties Aggregate</v>
          </cell>
        </row>
      </sheetData>
      <sheetData sheetId="1921">
        <row r="82">
          <cell r="CF82" t="str">
            <v>Royalties Aggregate</v>
          </cell>
        </row>
      </sheetData>
      <sheetData sheetId="1922">
        <row r="82">
          <cell r="CF82" t="str">
            <v>Royalties Aggregate</v>
          </cell>
        </row>
      </sheetData>
      <sheetData sheetId="1923">
        <row r="82">
          <cell r="CF82" t="str">
            <v>Royalties Aggregate</v>
          </cell>
        </row>
      </sheetData>
      <sheetData sheetId="1924">
        <row r="82">
          <cell r="CF82" t="str">
            <v>Royalties Aggregate</v>
          </cell>
        </row>
      </sheetData>
      <sheetData sheetId="1925">
        <row r="82">
          <cell r="CF82" t="str">
            <v>Royalties Aggregate</v>
          </cell>
        </row>
      </sheetData>
      <sheetData sheetId="1926">
        <row r="82">
          <cell r="CF82" t="str">
            <v>Royalties Aggregate</v>
          </cell>
        </row>
      </sheetData>
      <sheetData sheetId="1927">
        <row r="82">
          <cell r="CF82" t="str">
            <v>Royalties Aggregate</v>
          </cell>
        </row>
      </sheetData>
      <sheetData sheetId="1928">
        <row r="82">
          <cell r="CF82" t="str">
            <v>Royalties Aggregate</v>
          </cell>
        </row>
      </sheetData>
      <sheetData sheetId="1929">
        <row r="82">
          <cell r="CF82" t="str">
            <v>Royalties Aggregate</v>
          </cell>
        </row>
      </sheetData>
      <sheetData sheetId="1930">
        <row r="82">
          <cell r="CF82" t="str">
            <v>Royalties Aggregate</v>
          </cell>
        </row>
      </sheetData>
      <sheetData sheetId="1931">
        <row r="82">
          <cell r="CF82" t="str">
            <v>Royalties Aggregate</v>
          </cell>
        </row>
      </sheetData>
      <sheetData sheetId="1932">
        <row r="82">
          <cell r="CF82" t="str">
            <v>Royalties Aggregate</v>
          </cell>
        </row>
      </sheetData>
      <sheetData sheetId="1933">
        <row r="82">
          <cell r="CF82" t="str">
            <v>Royalties Aggregate</v>
          </cell>
        </row>
      </sheetData>
      <sheetData sheetId="1934">
        <row r="82">
          <cell r="CF82" t="str">
            <v>Royalties Aggregate</v>
          </cell>
        </row>
      </sheetData>
      <sheetData sheetId="1935">
        <row r="82">
          <cell r="CF82" t="str">
            <v>Royalties Aggregate</v>
          </cell>
        </row>
      </sheetData>
      <sheetData sheetId="1936">
        <row r="82">
          <cell r="CF82" t="str">
            <v>Royalties Aggregate</v>
          </cell>
        </row>
      </sheetData>
      <sheetData sheetId="1937">
        <row r="82">
          <cell r="CF82" t="str">
            <v>Royalties Aggregate</v>
          </cell>
        </row>
      </sheetData>
      <sheetData sheetId="1938">
        <row r="82">
          <cell r="CF82" t="str">
            <v>Royalties Aggregate</v>
          </cell>
        </row>
      </sheetData>
      <sheetData sheetId="1939">
        <row r="82">
          <cell r="CF82" t="str">
            <v>Royalties Aggregate</v>
          </cell>
        </row>
      </sheetData>
      <sheetData sheetId="1940">
        <row r="82">
          <cell r="CF82" t="str">
            <v>Royalties Aggregate</v>
          </cell>
        </row>
      </sheetData>
      <sheetData sheetId="1941">
        <row r="82">
          <cell r="CF82" t="str">
            <v>Royalties Aggregate</v>
          </cell>
        </row>
      </sheetData>
      <sheetData sheetId="1942">
        <row r="82">
          <cell r="CF82" t="str">
            <v>Royalties Aggregate</v>
          </cell>
        </row>
      </sheetData>
      <sheetData sheetId="1943">
        <row r="82">
          <cell r="CF82" t="str">
            <v>Royalties Aggregate</v>
          </cell>
        </row>
      </sheetData>
      <sheetData sheetId="1944">
        <row r="35">
          <cell r="I35">
            <v>17200</v>
          </cell>
        </row>
      </sheetData>
      <sheetData sheetId="1945">
        <row r="82">
          <cell r="CF82" t="str">
            <v>Royalties Aggregate</v>
          </cell>
        </row>
      </sheetData>
      <sheetData sheetId="1946">
        <row r="82">
          <cell r="CF82" t="str">
            <v>Royalties Aggregate</v>
          </cell>
        </row>
      </sheetData>
      <sheetData sheetId="1947">
        <row r="82">
          <cell r="CF82">
            <v>0</v>
          </cell>
        </row>
      </sheetData>
      <sheetData sheetId="1948">
        <row r="82">
          <cell r="CF82" t="str">
            <v>Royalties Aggregate</v>
          </cell>
        </row>
      </sheetData>
      <sheetData sheetId="1949">
        <row r="82">
          <cell r="CF82" t="str">
            <v>Royalties Aggregate</v>
          </cell>
        </row>
      </sheetData>
      <sheetData sheetId="1950">
        <row r="82">
          <cell r="CF82" t="str">
            <v>Royalties Aggregate</v>
          </cell>
        </row>
      </sheetData>
      <sheetData sheetId="1951">
        <row r="82">
          <cell r="CF82" t="str">
            <v>Royalties Aggregate</v>
          </cell>
        </row>
      </sheetData>
      <sheetData sheetId="1952">
        <row r="82">
          <cell r="CF82" t="str">
            <v>Royalties Aggregate</v>
          </cell>
        </row>
      </sheetData>
      <sheetData sheetId="1953">
        <row r="82">
          <cell r="CF82" t="str">
            <v>Royalties Aggregate</v>
          </cell>
        </row>
      </sheetData>
      <sheetData sheetId="1954">
        <row r="82">
          <cell r="CF82" t="str">
            <v>Royalties Aggregate</v>
          </cell>
        </row>
      </sheetData>
      <sheetData sheetId="1955">
        <row r="82">
          <cell r="CF82" t="str">
            <v>Royalties Aggregate</v>
          </cell>
        </row>
      </sheetData>
      <sheetData sheetId="1956">
        <row r="82">
          <cell r="CF82" t="str">
            <v>Royalties Aggregate</v>
          </cell>
        </row>
      </sheetData>
      <sheetData sheetId="1957">
        <row r="82">
          <cell r="CF82" t="str">
            <v>Royalties Aggregate</v>
          </cell>
        </row>
      </sheetData>
      <sheetData sheetId="1958">
        <row r="82">
          <cell r="CF82" t="str">
            <v>Royalties Aggregate</v>
          </cell>
        </row>
      </sheetData>
      <sheetData sheetId="1959">
        <row r="82">
          <cell r="CF82" t="str">
            <v>Royalties Aggregate</v>
          </cell>
        </row>
      </sheetData>
      <sheetData sheetId="1960">
        <row r="82">
          <cell r="CF82" t="str">
            <v>Royalties Aggregate</v>
          </cell>
        </row>
      </sheetData>
      <sheetData sheetId="1961">
        <row r="82">
          <cell r="CF82" t="str">
            <v>Royalties Aggregate</v>
          </cell>
        </row>
      </sheetData>
      <sheetData sheetId="1962">
        <row r="82">
          <cell r="CF82" t="str">
            <v>Royalties Aggregate</v>
          </cell>
        </row>
      </sheetData>
      <sheetData sheetId="1963">
        <row r="82">
          <cell r="CF82" t="str">
            <v>Royalties Aggregate</v>
          </cell>
        </row>
      </sheetData>
      <sheetData sheetId="1964">
        <row r="82">
          <cell r="CF82" t="str">
            <v>Royalties Aggregate</v>
          </cell>
        </row>
      </sheetData>
      <sheetData sheetId="1965">
        <row r="82">
          <cell r="CF82" t="str">
            <v>Royalties Aggregate</v>
          </cell>
        </row>
      </sheetData>
      <sheetData sheetId="1966">
        <row r="82">
          <cell r="CF82" t="str">
            <v>Royalties Aggregate</v>
          </cell>
        </row>
      </sheetData>
      <sheetData sheetId="1967">
        <row r="82">
          <cell r="CF82" t="str">
            <v>Royalties Aggregate</v>
          </cell>
        </row>
      </sheetData>
      <sheetData sheetId="1968">
        <row r="82">
          <cell r="CF82" t="str">
            <v>Royalties Aggregate</v>
          </cell>
        </row>
      </sheetData>
      <sheetData sheetId="1969">
        <row r="82">
          <cell r="CF82" t="str">
            <v>Royalties Aggregate</v>
          </cell>
        </row>
      </sheetData>
      <sheetData sheetId="1970">
        <row r="82">
          <cell r="CF82" t="str">
            <v>Royalties Aggregate</v>
          </cell>
        </row>
      </sheetData>
      <sheetData sheetId="1971">
        <row r="82">
          <cell r="CF82" t="str">
            <v>Royalties Aggregate</v>
          </cell>
        </row>
      </sheetData>
      <sheetData sheetId="1972">
        <row r="82">
          <cell r="CF82" t="str">
            <v>Royalties Aggregate</v>
          </cell>
        </row>
      </sheetData>
      <sheetData sheetId="1973">
        <row r="82">
          <cell r="CF82" t="str">
            <v>Royalties Aggregate</v>
          </cell>
        </row>
      </sheetData>
      <sheetData sheetId="1974">
        <row r="82">
          <cell r="CF82" t="str">
            <v>Royalties Aggregate</v>
          </cell>
        </row>
      </sheetData>
      <sheetData sheetId="1975">
        <row r="82">
          <cell r="CF82" t="str">
            <v>Royalties Aggregate</v>
          </cell>
        </row>
      </sheetData>
      <sheetData sheetId="1976">
        <row r="82">
          <cell r="CF82" t="str">
            <v>Royalties Aggregate</v>
          </cell>
        </row>
      </sheetData>
      <sheetData sheetId="1977">
        <row r="82">
          <cell r="CF82" t="str">
            <v>Royalties Aggregate</v>
          </cell>
        </row>
      </sheetData>
      <sheetData sheetId="1978">
        <row r="82">
          <cell r="CF82" t="str">
            <v>Royalties Aggregate</v>
          </cell>
        </row>
      </sheetData>
      <sheetData sheetId="1979">
        <row r="82">
          <cell r="CF82" t="str">
            <v>Royalties Aggregate</v>
          </cell>
        </row>
      </sheetData>
      <sheetData sheetId="1980">
        <row r="82">
          <cell r="CF82" t="str">
            <v>Royalties Aggregate</v>
          </cell>
        </row>
      </sheetData>
      <sheetData sheetId="1981">
        <row r="82">
          <cell r="CF82" t="str">
            <v>Royalties Aggregate</v>
          </cell>
        </row>
      </sheetData>
      <sheetData sheetId="1982">
        <row r="82">
          <cell r="CF82" t="str">
            <v>Royalties Aggregate</v>
          </cell>
        </row>
      </sheetData>
      <sheetData sheetId="1983">
        <row r="82">
          <cell r="CF82" t="str">
            <v>Royalties Aggregate</v>
          </cell>
        </row>
      </sheetData>
      <sheetData sheetId="1984">
        <row r="82">
          <cell r="CF82" t="str">
            <v>Royalties Aggregate</v>
          </cell>
        </row>
      </sheetData>
      <sheetData sheetId="1985">
        <row r="82">
          <cell r="CF82" t="str">
            <v>Royalties Aggregate</v>
          </cell>
        </row>
      </sheetData>
      <sheetData sheetId="1986">
        <row r="82">
          <cell r="CF82" t="str">
            <v>Royalties Aggregate</v>
          </cell>
        </row>
      </sheetData>
      <sheetData sheetId="1987">
        <row r="82">
          <cell r="CF82" t="str">
            <v>Royalties Aggregate</v>
          </cell>
        </row>
      </sheetData>
      <sheetData sheetId="1988">
        <row r="82">
          <cell r="CF82" t="str">
            <v>Royalties Aggregate</v>
          </cell>
        </row>
      </sheetData>
      <sheetData sheetId="1989">
        <row r="82">
          <cell r="CF82" t="str">
            <v>Royalties Aggregate</v>
          </cell>
        </row>
      </sheetData>
      <sheetData sheetId="1990">
        <row r="82">
          <cell r="CF82" t="str">
            <v>Royalties Aggregate</v>
          </cell>
        </row>
      </sheetData>
      <sheetData sheetId="1991">
        <row r="82">
          <cell r="CF82" t="str">
            <v>Royalties Aggregate</v>
          </cell>
        </row>
      </sheetData>
      <sheetData sheetId="1992">
        <row r="82">
          <cell r="CF82" t="str">
            <v>Royalties Aggregate</v>
          </cell>
        </row>
      </sheetData>
      <sheetData sheetId="1993">
        <row r="82">
          <cell r="CF82" t="str">
            <v>Royalties Aggregate</v>
          </cell>
        </row>
      </sheetData>
      <sheetData sheetId="1994">
        <row r="82">
          <cell r="CF82" t="str">
            <v>Royalties Aggregate</v>
          </cell>
        </row>
      </sheetData>
      <sheetData sheetId="1995">
        <row r="82">
          <cell r="CF82" t="str">
            <v>Royalties Aggregate</v>
          </cell>
        </row>
      </sheetData>
      <sheetData sheetId="1996">
        <row r="82">
          <cell r="CF82">
            <v>0</v>
          </cell>
        </row>
      </sheetData>
      <sheetData sheetId="1997">
        <row r="82">
          <cell r="CF82" t="str">
            <v>Royalties Aggregate</v>
          </cell>
        </row>
      </sheetData>
      <sheetData sheetId="1998">
        <row r="82">
          <cell r="CF82" t="str">
            <v>Royalties Aggregate</v>
          </cell>
        </row>
      </sheetData>
      <sheetData sheetId="1999">
        <row r="82">
          <cell r="CF82" t="str">
            <v>Royalties Aggregate</v>
          </cell>
        </row>
      </sheetData>
      <sheetData sheetId="2000">
        <row r="82">
          <cell r="CF82" t="str">
            <v>Royalties Aggregate</v>
          </cell>
        </row>
      </sheetData>
      <sheetData sheetId="2001">
        <row r="82">
          <cell r="CF82">
            <v>0</v>
          </cell>
        </row>
      </sheetData>
      <sheetData sheetId="2002">
        <row r="82">
          <cell r="CF82">
            <v>0</v>
          </cell>
        </row>
      </sheetData>
      <sheetData sheetId="2003">
        <row r="82">
          <cell r="CF82" t="str">
            <v>Royalties Aggregate</v>
          </cell>
        </row>
      </sheetData>
      <sheetData sheetId="2004">
        <row r="82">
          <cell r="CF82" t="str">
            <v>Royalties Aggregate</v>
          </cell>
        </row>
      </sheetData>
      <sheetData sheetId="2005">
        <row r="82">
          <cell r="CF82" t="str">
            <v>Royalties Aggregate</v>
          </cell>
        </row>
      </sheetData>
      <sheetData sheetId="2006">
        <row r="82">
          <cell r="CF82" t="str">
            <v>Royalties Aggregate</v>
          </cell>
        </row>
      </sheetData>
      <sheetData sheetId="2007">
        <row r="82">
          <cell r="CF82" t="str">
            <v>Royalties Aggregate</v>
          </cell>
        </row>
      </sheetData>
      <sheetData sheetId="2008">
        <row r="82">
          <cell r="CF82" t="str">
            <v>Royalties Aggregate</v>
          </cell>
        </row>
      </sheetData>
      <sheetData sheetId="2009">
        <row r="82">
          <cell r="CF82" t="str">
            <v>Royalties Aggregate</v>
          </cell>
        </row>
      </sheetData>
      <sheetData sheetId="2010">
        <row r="82">
          <cell r="CF82" t="str">
            <v>Royalties Aggregate</v>
          </cell>
        </row>
      </sheetData>
      <sheetData sheetId="2011">
        <row r="82">
          <cell r="CF82" t="str">
            <v>Royalties Aggregate</v>
          </cell>
        </row>
      </sheetData>
      <sheetData sheetId="2012">
        <row r="82">
          <cell r="CF82" t="str">
            <v>Royalties Aggregate</v>
          </cell>
        </row>
      </sheetData>
      <sheetData sheetId="2013">
        <row r="82">
          <cell r="CF82" t="str">
            <v>Royalties Aggregate</v>
          </cell>
        </row>
      </sheetData>
      <sheetData sheetId="2014">
        <row r="82">
          <cell r="CF82" t="str">
            <v>Royalties Aggregate</v>
          </cell>
        </row>
      </sheetData>
      <sheetData sheetId="2015">
        <row r="82">
          <cell r="CF82" t="str">
            <v>Royalties Aggregate</v>
          </cell>
        </row>
      </sheetData>
      <sheetData sheetId="2016">
        <row r="82">
          <cell r="CF82" t="str">
            <v>Royalties Aggregate</v>
          </cell>
        </row>
      </sheetData>
      <sheetData sheetId="2017">
        <row r="82">
          <cell r="CF82" t="str">
            <v>Royalties Aggregate</v>
          </cell>
        </row>
      </sheetData>
      <sheetData sheetId="2018">
        <row r="82">
          <cell r="CF82" t="str">
            <v>Royalties Aggregate</v>
          </cell>
        </row>
      </sheetData>
      <sheetData sheetId="2019">
        <row r="82">
          <cell r="CF82" t="str">
            <v>Royalties Aggregate</v>
          </cell>
        </row>
      </sheetData>
      <sheetData sheetId="2020">
        <row r="82">
          <cell r="CF82" t="str">
            <v>Royalties Aggregate</v>
          </cell>
        </row>
      </sheetData>
      <sheetData sheetId="2021">
        <row r="82">
          <cell r="CF82" t="str">
            <v>Royalties Aggregate</v>
          </cell>
        </row>
      </sheetData>
      <sheetData sheetId="2022">
        <row r="82">
          <cell r="CF82" t="str">
            <v>Royalties Aggregate</v>
          </cell>
        </row>
      </sheetData>
      <sheetData sheetId="2023">
        <row r="82">
          <cell r="CF82" t="str">
            <v>Royalties Aggregate</v>
          </cell>
        </row>
      </sheetData>
      <sheetData sheetId="2024">
        <row r="82">
          <cell r="CF82" t="str">
            <v>Royalties Aggregate</v>
          </cell>
        </row>
      </sheetData>
      <sheetData sheetId="2025">
        <row r="82">
          <cell r="CF82" t="str">
            <v>Royalties Aggregate</v>
          </cell>
        </row>
      </sheetData>
      <sheetData sheetId="2026">
        <row r="82">
          <cell r="CF82" t="str">
            <v>Royalties Aggregate</v>
          </cell>
        </row>
      </sheetData>
      <sheetData sheetId="2027">
        <row r="82">
          <cell r="CF82" t="str">
            <v>Royalties Aggregate</v>
          </cell>
        </row>
      </sheetData>
      <sheetData sheetId="2028">
        <row r="82">
          <cell r="CF82" t="str">
            <v>Royalties Aggregate</v>
          </cell>
        </row>
      </sheetData>
      <sheetData sheetId="2029">
        <row r="82">
          <cell r="CF82" t="str">
            <v>Royalties Aggregate</v>
          </cell>
        </row>
      </sheetData>
      <sheetData sheetId="2030">
        <row r="82">
          <cell r="CF82" t="str">
            <v>Royalties Aggregate</v>
          </cell>
        </row>
      </sheetData>
      <sheetData sheetId="2031">
        <row r="82">
          <cell r="CF82" t="str">
            <v>Royalties Aggregate</v>
          </cell>
        </row>
      </sheetData>
      <sheetData sheetId="2032">
        <row r="82">
          <cell r="CF82" t="str">
            <v>Royalties Aggregate</v>
          </cell>
        </row>
      </sheetData>
      <sheetData sheetId="2033">
        <row r="82">
          <cell r="CF82" t="str">
            <v>Royalties Aggregate</v>
          </cell>
        </row>
      </sheetData>
      <sheetData sheetId="2034">
        <row r="82">
          <cell r="CF82" t="str">
            <v>Royalties Aggregate</v>
          </cell>
        </row>
      </sheetData>
      <sheetData sheetId="2035">
        <row r="82">
          <cell r="CF82" t="str">
            <v>Royalties Aggregate</v>
          </cell>
        </row>
      </sheetData>
      <sheetData sheetId="2036">
        <row r="82">
          <cell r="CF82" t="str">
            <v>Royalties Aggregate</v>
          </cell>
        </row>
      </sheetData>
      <sheetData sheetId="2037">
        <row r="82">
          <cell r="CF82" t="str">
            <v>Royalties Aggregate</v>
          </cell>
        </row>
      </sheetData>
      <sheetData sheetId="2038">
        <row r="82">
          <cell r="CF82" t="str">
            <v>Royalties Aggregate</v>
          </cell>
        </row>
      </sheetData>
      <sheetData sheetId="2039">
        <row r="82">
          <cell r="CF82" t="str">
            <v>Royalties Aggregate</v>
          </cell>
        </row>
      </sheetData>
      <sheetData sheetId="2040">
        <row r="82">
          <cell r="CF82" t="str">
            <v>Royalties Aggregate</v>
          </cell>
        </row>
      </sheetData>
      <sheetData sheetId="2041">
        <row r="82">
          <cell r="CF82" t="str">
            <v>Royalties Aggregate</v>
          </cell>
        </row>
      </sheetData>
      <sheetData sheetId="2042">
        <row r="82">
          <cell r="CF82" t="str">
            <v>Royalties Aggregate</v>
          </cell>
        </row>
      </sheetData>
      <sheetData sheetId="2043">
        <row r="82">
          <cell r="CF82" t="str">
            <v>Royalties Aggregate</v>
          </cell>
        </row>
      </sheetData>
      <sheetData sheetId="2044">
        <row r="82">
          <cell r="CF82" t="str">
            <v>Royalties Aggregate</v>
          </cell>
        </row>
      </sheetData>
      <sheetData sheetId="2045">
        <row r="82">
          <cell r="CF82" t="str">
            <v>Royalties Aggregate</v>
          </cell>
        </row>
      </sheetData>
      <sheetData sheetId="2046">
        <row r="82">
          <cell r="CF82" t="str">
            <v>Royalties Aggregate</v>
          </cell>
        </row>
      </sheetData>
      <sheetData sheetId="2047">
        <row r="82">
          <cell r="CF82">
            <v>0</v>
          </cell>
        </row>
      </sheetData>
      <sheetData sheetId="2048">
        <row r="82">
          <cell r="CF82" t="str">
            <v>Royalties Aggregate</v>
          </cell>
        </row>
      </sheetData>
      <sheetData sheetId="2049">
        <row r="82">
          <cell r="CF82" t="str">
            <v>Royalties Aggregate</v>
          </cell>
        </row>
      </sheetData>
      <sheetData sheetId="2050">
        <row r="82">
          <cell r="CF82" t="str">
            <v>Royalties Aggregate</v>
          </cell>
        </row>
      </sheetData>
      <sheetData sheetId="2051">
        <row r="82">
          <cell r="CF82" t="str">
            <v>Royalties Aggregate</v>
          </cell>
        </row>
      </sheetData>
      <sheetData sheetId="2052">
        <row r="82">
          <cell r="CF82">
            <v>0</v>
          </cell>
        </row>
      </sheetData>
      <sheetData sheetId="2053">
        <row r="82">
          <cell r="CF82">
            <v>0</v>
          </cell>
        </row>
      </sheetData>
      <sheetData sheetId="2054">
        <row r="82">
          <cell r="CF82">
            <v>0</v>
          </cell>
        </row>
      </sheetData>
      <sheetData sheetId="2055">
        <row r="82">
          <cell r="CF82">
            <v>0</v>
          </cell>
        </row>
      </sheetData>
      <sheetData sheetId="2056">
        <row r="82">
          <cell r="CF82" t="str">
            <v>Royalties Aggregate</v>
          </cell>
        </row>
      </sheetData>
      <sheetData sheetId="2057">
        <row r="82">
          <cell r="CF82" t="str">
            <v>Royalties Aggregate</v>
          </cell>
        </row>
      </sheetData>
      <sheetData sheetId="2058">
        <row r="82">
          <cell r="CF82" t="str">
            <v>Royalties Aggregate</v>
          </cell>
        </row>
      </sheetData>
      <sheetData sheetId="2059">
        <row r="82">
          <cell r="CF82" t="str">
            <v>Royalties Aggregate</v>
          </cell>
        </row>
      </sheetData>
      <sheetData sheetId="2060">
        <row r="82">
          <cell r="CF82" t="str">
            <v>Royalties Aggregate</v>
          </cell>
        </row>
      </sheetData>
      <sheetData sheetId="2061">
        <row r="82">
          <cell r="CF82" t="str">
            <v>Royalties Aggregate</v>
          </cell>
        </row>
      </sheetData>
      <sheetData sheetId="2062">
        <row r="82">
          <cell r="CF82" t="str">
            <v>Royalties Aggregate</v>
          </cell>
        </row>
      </sheetData>
      <sheetData sheetId="2063">
        <row r="82">
          <cell r="CF82" t="str">
            <v>Royalties Aggregate</v>
          </cell>
        </row>
      </sheetData>
      <sheetData sheetId="2064">
        <row r="82">
          <cell r="CF82" t="str">
            <v>Royalties Aggregate</v>
          </cell>
        </row>
      </sheetData>
      <sheetData sheetId="2065">
        <row r="82">
          <cell r="CF82" t="str">
            <v>Royalties Aggregate</v>
          </cell>
        </row>
      </sheetData>
      <sheetData sheetId="2066">
        <row r="82">
          <cell r="CF82" t="str">
            <v>Royalties Aggregate</v>
          </cell>
        </row>
      </sheetData>
      <sheetData sheetId="2067">
        <row r="82">
          <cell r="CF82" t="str">
            <v>Royalties Aggregate</v>
          </cell>
        </row>
      </sheetData>
      <sheetData sheetId="2068">
        <row r="82">
          <cell r="CF82" t="str">
            <v>Royalties Aggregate</v>
          </cell>
        </row>
      </sheetData>
      <sheetData sheetId="2069">
        <row r="82">
          <cell r="CF82" t="str">
            <v>Royalties Aggregate</v>
          </cell>
        </row>
      </sheetData>
      <sheetData sheetId="2070">
        <row r="82">
          <cell r="CF82" t="str">
            <v>Royalties Aggregate</v>
          </cell>
        </row>
      </sheetData>
      <sheetData sheetId="2071">
        <row r="82">
          <cell r="CF82" t="str">
            <v>Royalties Aggregate</v>
          </cell>
        </row>
      </sheetData>
      <sheetData sheetId="2072">
        <row r="82">
          <cell r="CF82" t="str">
            <v>Royalties Aggregate</v>
          </cell>
        </row>
      </sheetData>
      <sheetData sheetId="2073">
        <row r="82">
          <cell r="CF82" t="str">
            <v>Royalties Aggregate</v>
          </cell>
        </row>
      </sheetData>
      <sheetData sheetId="2074">
        <row r="82">
          <cell r="CF82" t="str">
            <v>Royalties Aggregate</v>
          </cell>
        </row>
      </sheetData>
      <sheetData sheetId="2075">
        <row r="82">
          <cell r="CF82" t="str">
            <v>Royalties Aggregate</v>
          </cell>
        </row>
      </sheetData>
      <sheetData sheetId="2076">
        <row r="82">
          <cell r="CF82" t="str">
            <v>Royalties Aggregate</v>
          </cell>
        </row>
      </sheetData>
      <sheetData sheetId="2077">
        <row r="82">
          <cell r="CF82" t="str">
            <v>Royalties Aggregate</v>
          </cell>
        </row>
      </sheetData>
      <sheetData sheetId="2078">
        <row r="82">
          <cell r="CF82" t="str">
            <v>Royalties Aggregate</v>
          </cell>
        </row>
      </sheetData>
      <sheetData sheetId="2079">
        <row r="82">
          <cell r="CF82" t="str">
            <v>Royalties Aggregate</v>
          </cell>
        </row>
      </sheetData>
      <sheetData sheetId="2080">
        <row r="82">
          <cell r="CF82" t="str">
            <v>Royalties Aggregate</v>
          </cell>
        </row>
      </sheetData>
      <sheetData sheetId="2081">
        <row r="82">
          <cell r="CF82" t="str">
            <v>Royalties Aggregate</v>
          </cell>
        </row>
      </sheetData>
      <sheetData sheetId="2082">
        <row r="82">
          <cell r="CF82" t="str">
            <v>Royalties Aggregate</v>
          </cell>
        </row>
      </sheetData>
      <sheetData sheetId="2083">
        <row r="82">
          <cell r="CF82" t="str">
            <v>Royalties Aggregate</v>
          </cell>
        </row>
      </sheetData>
      <sheetData sheetId="2084">
        <row r="82">
          <cell r="CF82" t="str">
            <v>Royalties Aggregate</v>
          </cell>
        </row>
      </sheetData>
      <sheetData sheetId="2085">
        <row r="82">
          <cell r="CF82" t="str">
            <v>Royalties Aggregate</v>
          </cell>
        </row>
      </sheetData>
      <sheetData sheetId="2086">
        <row r="35">
          <cell r="I35">
            <v>17200</v>
          </cell>
        </row>
      </sheetData>
      <sheetData sheetId="2087">
        <row r="82">
          <cell r="CF82" t="str">
            <v>Royalties Aggregate</v>
          </cell>
        </row>
      </sheetData>
      <sheetData sheetId="2088">
        <row r="82">
          <cell r="CF82" t="str">
            <v>Royalties Aggregate</v>
          </cell>
        </row>
      </sheetData>
      <sheetData sheetId="2089">
        <row r="82">
          <cell r="CF82" t="str">
            <v>Royalties Aggregate</v>
          </cell>
        </row>
      </sheetData>
      <sheetData sheetId="2090">
        <row r="82">
          <cell r="CF82" t="str">
            <v>Royalties Aggregate</v>
          </cell>
        </row>
      </sheetData>
      <sheetData sheetId="2091">
        <row r="82">
          <cell r="CF82" t="str">
            <v>Royalties Aggregate</v>
          </cell>
        </row>
      </sheetData>
      <sheetData sheetId="2092">
        <row r="82">
          <cell r="CF82" t="str">
            <v>Royalties Aggregate</v>
          </cell>
        </row>
      </sheetData>
      <sheetData sheetId="2093">
        <row r="82">
          <cell r="CF82" t="str">
            <v>Royalties Aggregate</v>
          </cell>
        </row>
      </sheetData>
      <sheetData sheetId="2094">
        <row r="82">
          <cell r="CF82" t="str">
            <v>Royalties Aggregate</v>
          </cell>
        </row>
      </sheetData>
      <sheetData sheetId="2095">
        <row r="82">
          <cell r="CF82" t="str">
            <v>Royalties Aggregate</v>
          </cell>
        </row>
      </sheetData>
      <sheetData sheetId="2096">
        <row r="82">
          <cell r="CF82" t="str">
            <v>Royalties Aggregate</v>
          </cell>
        </row>
      </sheetData>
      <sheetData sheetId="2097">
        <row r="82">
          <cell r="CF82" t="str">
            <v>Royalties Aggregate</v>
          </cell>
        </row>
      </sheetData>
      <sheetData sheetId="2098">
        <row r="82">
          <cell r="CF82" t="str">
            <v>Royalties Aggregate</v>
          </cell>
        </row>
      </sheetData>
      <sheetData sheetId="2099">
        <row r="82">
          <cell r="CF82" t="str">
            <v>Royalties Aggregate</v>
          </cell>
        </row>
      </sheetData>
      <sheetData sheetId="2100">
        <row r="82">
          <cell r="CF82" t="str">
            <v>Royalties Aggregate</v>
          </cell>
        </row>
      </sheetData>
      <sheetData sheetId="2101">
        <row r="82">
          <cell r="CF82" t="str">
            <v>Royalties Aggregate</v>
          </cell>
        </row>
      </sheetData>
      <sheetData sheetId="2102">
        <row r="82">
          <cell r="CF82" t="str">
            <v>Royalties Aggregate</v>
          </cell>
        </row>
      </sheetData>
      <sheetData sheetId="2103">
        <row r="82">
          <cell r="CF82">
            <v>0</v>
          </cell>
        </row>
      </sheetData>
      <sheetData sheetId="2104">
        <row r="82">
          <cell r="CF82" t="str">
            <v>Royalties Aggregate</v>
          </cell>
        </row>
      </sheetData>
      <sheetData sheetId="2105">
        <row r="82">
          <cell r="CF82" t="str">
            <v>Royalties Aggregate</v>
          </cell>
        </row>
      </sheetData>
      <sheetData sheetId="2106">
        <row r="82">
          <cell r="CF82" t="str">
            <v>Royalties Aggregate</v>
          </cell>
        </row>
      </sheetData>
      <sheetData sheetId="2107">
        <row r="82">
          <cell r="CF82" t="str">
            <v>Royalties Aggregate</v>
          </cell>
        </row>
      </sheetData>
      <sheetData sheetId="2108">
        <row r="82">
          <cell r="CF82" t="str">
            <v>Royalties Aggregate</v>
          </cell>
        </row>
      </sheetData>
      <sheetData sheetId="2109">
        <row r="82">
          <cell r="CF82" t="str">
            <v>Royalties Aggregate</v>
          </cell>
        </row>
      </sheetData>
      <sheetData sheetId="2110">
        <row r="82">
          <cell r="CF82" t="str">
            <v>Royalties Aggregate</v>
          </cell>
        </row>
      </sheetData>
      <sheetData sheetId="2111">
        <row r="82">
          <cell r="CF82" t="str">
            <v>Royalties Aggregate</v>
          </cell>
        </row>
      </sheetData>
      <sheetData sheetId="2112">
        <row r="82">
          <cell r="CF82" t="str">
            <v>Royalties Aggregate</v>
          </cell>
        </row>
      </sheetData>
      <sheetData sheetId="2113">
        <row r="82">
          <cell r="CF82" t="str">
            <v>Royalties Aggregate</v>
          </cell>
        </row>
      </sheetData>
      <sheetData sheetId="2114">
        <row r="82">
          <cell r="CF82" t="str">
            <v>Royalties Aggregate</v>
          </cell>
        </row>
      </sheetData>
      <sheetData sheetId="2115">
        <row r="82">
          <cell r="CF82" t="str">
            <v>Royalties Aggregate</v>
          </cell>
        </row>
      </sheetData>
      <sheetData sheetId="2116">
        <row r="82">
          <cell r="CF82" t="str">
            <v>Royalties Aggregate</v>
          </cell>
        </row>
      </sheetData>
      <sheetData sheetId="2117">
        <row r="82">
          <cell r="CF82" t="str">
            <v>Royalties Aggregate</v>
          </cell>
        </row>
      </sheetData>
      <sheetData sheetId="2118">
        <row r="82">
          <cell r="CF82" t="str">
            <v>Royalties Aggregate</v>
          </cell>
        </row>
      </sheetData>
      <sheetData sheetId="2119">
        <row r="82">
          <cell r="CF82" t="str">
            <v>Royalties Aggregate</v>
          </cell>
        </row>
      </sheetData>
      <sheetData sheetId="2120">
        <row r="82">
          <cell r="CF82" t="str">
            <v>Royalties Aggregate</v>
          </cell>
        </row>
      </sheetData>
      <sheetData sheetId="2121">
        <row r="82">
          <cell r="CF82" t="str">
            <v>Royalties Aggregate</v>
          </cell>
        </row>
      </sheetData>
      <sheetData sheetId="2122">
        <row r="82">
          <cell r="CF82" t="str">
            <v>Royalties Aggregate</v>
          </cell>
        </row>
      </sheetData>
      <sheetData sheetId="2123">
        <row r="82">
          <cell r="CF82" t="str">
            <v>Royalties Aggregate</v>
          </cell>
        </row>
      </sheetData>
      <sheetData sheetId="2124">
        <row r="82">
          <cell r="CF82" t="str">
            <v>Royalties Aggregate</v>
          </cell>
        </row>
      </sheetData>
      <sheetData sheetId="2125">
        <row r="82">
          <cell r="CF82" t="str">
            <v>Royalties Aggregate</v>
          </cell>
        </row>
      </sheetData>
      <sheetData sheetId="2126">
        <row r="82">
          <cell r="CF82" t="str">
            <v>Royalties Aggregate</v>
          </cell>
        </row>
      </sheetData>
      <sheetData sheetId="2127">
        <row r="82">
          <cell r="CF82" t="str">
            <v>Royalties Aggregate</v>
          </cell>
        </row>
      </sheetData>
      <sheetData sheetId="2128">
        <row r="82">
          <cell r="CF82" t="str">
            <v>Royalties Aggregate</v>
          </cell>
        </row>
      </sheetData>
      <sheetData sheetId="2129">
        <row r="82">
          <cell r="CF82" t="str">
            <v>Royalties Aggregate</v>
          </cell>
        </row>
      </sheetData>
      <sheetData sheetId="2130">
        <row r="82">
          <cell r="CF82" t="str">
            <v>Royalties Aggregate</v>
          </cell>
        </row>
      </sheetData>
      <sheetData sheetId="2131">
        <row r="82">
          <cell r="CF82" t="str">
            <v>Royalties Aggregate</v>
          </cell>
        </row>
      </sheetData>
      <sheetData sheetId="2132">
        <row r="82">
          <cell r="CF82" t="str">
            <v>Royalties Aggregate</v>
          </cell>
        </row>
      </sheetData>
      <sheetData sheetId="2133">
        <row r="82">
          <cell r="CF82" t="str">
            <v>Royalties Aggregate</v>
          </cell>
        </row>
      </sheetData>
      <sheetData sheetId="2134">
        <row r="82">
          <cell r="CF82" t="str">
            <v>Royalties Aggregate</v>
          </cell>
        </row>
      </sheetData>
      <sheetData sheetId="2135">
        <row r="82">
          <cell r="CF82" t="str">
            <v>Royalties Aggregate</v>
          </cell>
        </row>
      </sheetData>
      <sheetData sheetId="2136">
        <row r="82">
          <cell r="CF82" t="str">
            <v>Royalties Aggregate</v>
          </cell>
        </row>
      </sheetData>
      <sheetData sheetId="2137">
        <row r="82">
          <cell r="CF82" t="str">
            <v>Royalties Aggregate</v>
          </cell>
        </row>
      </sheetData>
      <sheetData sheetId="2138">
        <row r="82">
          <cell r="CF82" t="str">
            <v>Royalties Aggregate</v>
          </cell>
        </row>
      </sheetData>
      <sheetData sheetId="2139">
        <row r="82">
          <cell r="CF82" t="str">
            <v>Royalties Aggregate</v>
          </cell>
        </row>
      </sheetData>
      <sheetData sheetId="2140">
        <row r="82">
          <cell r="CF82" t="str">
            <v>Royalties Aggregate</v>
          </cell>
        </row>
      </sheetData>
      <sheetData sheetId="2141">
        <row r="82">
          <cell r="CF82" t="str">
            <v>Royalties Aggregate</v>
          </cell>
        </row>
      </sheetData>
      <sheetData sheetId="2142">
        <row r="82">
          <cell r="CF82" t="str">
            <v>Royalties Aggregate</v>
          </cell>
        </row>
      </sheetData>
      <sheetData sheetId="2143">
        <row r="82">
          <cell r="CF82" t="str">
            <v>Royalties Aggregate</v>
          </cell>
        </row>
      </sheetData>
      <sheetData sheetId="2144">
        <row r="82">
          <cell r="CF82" t="str">
            <v>Royalties Aggregate</v>
          </cell>
        </row>
      </sheetData>
      <sheetData sheetId="2145">
        <row r="82">
          <cell r="CF82" t="str">
            <v>Royalties Aggregate</v>
          </cell>
        </row>
      </sheetData>
      <sheetData sheetId="2146">
        <row r="82">
          <cell r="CF82" t="str">
            <v>Royalties Aggregate</v>
          </cell>
        </row>
      </sheetData>
      <sheetData sheetId="2147">
        <row r="82">
          <cell r="CF82" t="str">
            <v>Royalties Aggregate</v>
          </cell>
        </row>
      </sheetData>
      <sheetData sheetId="2148">
        <row r="82">
          <cell r="CF82" t="str">
            <v>Royalties Aggregate</v>
          </cell>
        </row>
      </sheetData>
      <sheetData sheetId="2149">
        <row r="82">
          <cell r="CF82" t="str">
            <v>Royalties Aggregate</v>
          </cell>
        </row>
      </sheetData>
      <sheetData sheetId="2150">
        <row r="82">
          <cell r="CF82" t="str">
            <v>Royalties Aggregate</v>
          </cell>
        </row>
      </sheetData>
      <sheetData sheetId="2151">
        <row r="82">
          <cell r="CF82" t="str">
            <v>Royalties Aggregate</v>
          </cell>
        </row>
      </sheetData>
      <sheetData sheetId="2152">
        <row r="82">
          <cell r="CF82">
            <v>0</v>
          </cell>
        </row>
      </sheetData>
      <sheetData sheetId="2153">
        <row r="82">
          <cell r="CF82" t="str">
            <v>Royalties Aggregate</v>
          </cell>
        </row>
      </sheetData>
      <sheetData sheetId="2154">
        <row r="82">
          <cell r="CF82" t="str">
            <v>Royalties Aggregate</v>
          </cell>
        </row>
      </sheetData>
      <sheetData sheetId="2155">
        <row r="82">
          <cell r="CF82" t="str">
            <v>Royalties Aggregate</v>
          </cell>
        </row>
      </sheetData>
      <sheetData sheetId="2156">
        <row r="82">
          <cell r="CF82" t="str">
            <v>Royalties Aggregate</v>
          </cell>
        </row>
      </sheetData>
      <sheetData sheetId="2157">
        <row r="82">
          <cell r="CF82">
            <v>0</v>
          </cell>
        </row>
      </sheetData>
      <sheetData sheetId="2158">
        <row r="82">
          <cell r="CF82" t="str">
            <v>Royalties Aggregate</v>
          </cell>
        </row>
      </sheetData>
      <sheetData sheetId="2159">
        <row r="82">
          <cell r="CF82" t="str">
            <v>Royalties Aggregate</v>
          </cell>
        </row>
      </sheetData>
      <sheetData sheetId="2160">
        <row r="82">
          <cell r="CF82" t="str">
            <v>Royalties Aggregate</v>
          </cell>
        </row>
      </sheetData>
      <sheetData sheetId="2161">
        <row r="82">
          <cell r="CF82" t="str">
            <v>Royalties Aggregate</v>
          </cell>
        </row>
      </sheetData>
      <sheetData sheetId="2162">
        <row r="82">
          <cell r="CF82" t="str">
            <v>Royalties Aggregate</v>
          </cell>
        </row>
      </sheetData>
      <sheetData sheetId="2163">
        <row r="82">
          <cell r="CF82" t="str">
            <v>Royalties Aggregate</v>
          </cell>
        </row>
      </sheetData>
      <sheetData sheetId="2164">
        <row r="82">
          <cell r="CF82" t="str">
            <v>Royalties Aggregate</v>
          </cell>
        </row>
      </sheetData>
      <sheetData sheetId="2165">
        <row r="82">
          <cell r="CF82" t="str">
            <v>Royalties Aggregate</v>
          </cell>
        </row>
      </sheetData>
      <sheetData sheetId="2166">
        <row r="82">
          <cell r="CF82" t="str">
            <v>Royalties Aggregate</v>
          </cell>
        </row>
      </sheetData>
      <sheetData sheetId="2167">
        <row r="82">
          <cell r="CF82" t="str">
            <v>Royalties Aggregate</v>
          </cell>
        </row>
      </sheetData>
      <sheetData sheetId="2168">
        <row r="82">
          <cell r="CF82" t="str">
            <v>Royalties Aggregate</v>
          </cell>
        </row>
      </sheetData>
      <sheetData sheetId="2169">
        <row r="82">
          <cell r="CF82" t="str">
            <v>Royalties Aggregate</v>
          </cell>
        </row>
      </sheetData>
      <sheetData sheetId="2170">
        <row r="82">
          <cell r="CF82" t="str">
            <v>Royalties Aggregate</v>
          </cell>
        </row>
      </sheetData>
      <sheetData sheetId="2171">
        <row r="82">
          <cell r="CF82" t="str">
            <v>Royalties Aggregate</v>
          </cell>
        </row>
      </sheetData>
      <sheetData sheetId="2172">
        <row r="82">
          <cell r="CF82" t="str">
            <v>Royalties Aggregate</v>
          </cell>
        </row>
      </sheetData>
      <sheetData sheetId="2173">
        <row r="82">
          <cell r="CF82" t="str">
            <v>Royalties Aggregate</v>
          </cell>
        </row>
      </sheetData>
      <sheetData sheetId="2174">
        <row r="82">
          <cell r="CF82" t="str">
            <v>Royalties Aggregate</v>
          </cell>
        </row>
      </sheetData>
      <sheetData sheetId="2175">
        <row r="82">
          <cell r="CF82" t="str">
            <v>Royalties Aggregate</v>
          </cell>
        </row>
      </sheetData>
      <sheetData sheetId="2176">
        <row r="82">
          <cell r="CF82" t="str">
            <v>Royalties Aggregate</v>
          </cell>
        </row>
      </sheetData>
      <sheetData sheetId="2177">
        <row r="82">
          <cell r="CF82" t="str">
            <v>Royalties Aggregate</v>
          </cell>
        </row>
      </sheetData>
      <sheetData sheetId="2178">
        <row r="82">
          <cell r="CF82" t="str">
            <v>Royalties Aggregate</v>
          </cell>
        </row>
      </sheetData>
      <sheetData sheetId="2179">
        <row r="82">
          <cell r="CF82" t="str">
            <v>Royalties Aggregate</v>
          </cell>
        </row>
      </sheetData>
      <sheetData sheetId="2180">
        <row r="82">
          <cell r="CF82" t="str">
            <v>Royalties Aggregate</v>
          </cell>
        </row>
      </sheetData>
      <sheetData sheetId="2181">
        <row r="82">
          <cell r="CF82" t="str">
            <v>Royalties Aggregate</v>
          </cell>
        </row>
      </sheetData>
      <sheetData sheetId="2182">
        <row r="82">
          <cell r="CF82" t="str">
            <v>Royalties Aggregate</v>
          </cell>
        </row>
      </sheetData>
      <sheetData sheetId="2183">
        <row r="82">
          <cell r="CF82" t="str">
            <v>Royalties Aggregate</v>
          </cell>
        </row>
      </sheetData>
      <sheetData sheetId="2184">
        <row r="82">
          <cell r="CF82" t="str">
            <v>Royalties Aggregate</v>
          </cell>
        </row>
      </sheetData>
      <sheetData sheetId="2185">
        <row r="82">
          <cell r="CF82" t="str">
            <v>Royalties Aggregate</v>
          </cell>
        </row>
      </sheetData>
      <sheetData sheetId="2186">
        <row r="82">
          <cell r="CF82" t="str">
            <v>Royalties Aggregate</v>
          </cell>
        </row>
      </sheetData>
      <sheetData sheetId="2187">
        <row r="82">
          <cell r="CF82" t="str">
            <v>Royalties Aggregate</v>
          </cell>
        </row>
      </sheetData>
      <sheetData sheetId="2188">
        <row r="82">
          <cell r="CF82" t="str">
            <v>Royalties Aggregate</v>
          </cell>
        </row>
      </sheetData>
      <sheetData sheetId="2189">
        <row r="82">
          <cell r="CF82" t="str">
            <v>Royalties Aggregate</v>
          </cell>
        </row>
      </sheetData>
      <sheetData sheetId="2190">
        <row r="82">
          <cell r="CF82" t="str">
            <v>Royalties Aggregate</v>
          </cell>
        </row>
      </sheetData>
      <sheetData sheetId="2191">
        <row r="82">
          <cell r="CF82" t="str">
            <v>Royalties Aggregate</v>
          </cell>
        </row>
      </sheetData>
      <sheetData sheetId="2192">
        <row r="82">
          <cell r="CF82" t="str">
            <v>Royalties Aggregate</v>
          </cell>
        </row>
      </sheetData>
      <sheetData sheetId="2193">
        <row r="82">
          <cell r="CF82" t="str">
            <v>Royalties Aggregate</v>
          </cell>
        </row>
      </sheetData>
      <sheetData sheetId="2194">
        <row r="82">
          <cell r="CF82" t="str">
            <v>Royalties Aggregate</v>
          </cell>
        </row>
      </sheetData>
      <sheetData sheetId="2195">
        <row r="82">
          <cell r="CF82" t="str">
            <v>Royalties Aggregate</v>
          </cell>
        </row>
      </sheetData>
      <sheetData sheetId="2196">
        <row r="82">
          <cell r="CF82" t="str">
            <v>Royalties Aggregate</v>
          </cell>
        </row>
      </sheetData>
      <sheetData sheetId="2197">
        <row r="82">
          <cell r="CF82" t="str">
            <v>Royalties Aggregate</v>
          </cell>
        </row>
      </sheetData>
      <sheetData sheetId="2198">
        <row r="82">
          <cell r="CF82" t="str">
            <v>Royalties Aggregate</v>
          </cell>
        </row>
      </sheetData>
      <sheetData sheetId="2199">
        <row r="82">
          <cell r="CF82" t="str">
            <v>Royalties Aggregate</v>
          </cell>
        </row>
      </sheetData>
      <sheetData sheetId="2200">
        <row r="82">
          <cell r="CF82" t="str">
            <v>Royalties Aggregate</v>
          </cell>
        </row>
      </sheetData>
      <sheetData sheetId="2201">
        <row r="82">
          <cell r="CF82" t="str">
            <v>Royalties Aggregate</v>
          </cell>
        </row>
      </sheetData>
      <sheetData sheetId="2202">
        <row r="82">
          <cell r="CF82" t="str">
            <v>Royalties Aggregate</v>
          </cell>
        </row>
      </sheetData>
      <sheetData sheetId="2203">
        <row r="82">
          <cell r="CF82" t="str">
            <v>Royalties Aggregate</v>
          </cell>
        </row>
      </sheetData>
      <sheetData sheetId="2204">
        <row r="82">
          <cell r="CF82" t="str">
            <v>Royalties Aggregate</v>
          </cell>
        </row>
      </sheetData>
      <sheetData sheetId="2205">
        <row r="82">
          <cell r="CF82" t="str">
            <v>Royalties Aggregate</v>
          </cell>
        </row>
      </sheetData>
      <sheetData sheetId="2206">
        <row r="82">
          <cell r="CF82" t="str">
            <v>Royalties Aggregate</v>
          </cell>
        </row>
      </sheetData>
      <sheetData sheetId="2207">
        <row r="82">
          <cell r="CF82" t="str">
            <v>Royalties Aggregate</v>
          </cell>
        </row>
      </sheetData>
      <sheetData sheetId="2208">
        <row r="82">
          <cell r="CF82" t="str">
            <v>Royalties Aggregate</v>
          </cell>
        </row>
      </sheetData>
      <sheetData sheetId="2209">
        <row r="82">
          <cell r="CF82" t="str">
            <v>Royalties Aggregate</v>
          </cell>
        </row>
      </sheetData>
      <sheetData sheetId="2210">
        <row r="82">
          <cell r="CF82" t="str">
            <v>Royalties Aggregate</v>
          </cell>
        </row>
      </sheetData>
      <sheetData sheetId="2211">
        <row r="82">
          <cell r="CF82" t="str">
            <v>Royalties Aggregate</v>
          </cell>
        </row>
      </sheetData>
      <sheetData sheetId="2212">
        <row r="82">
          <cell r="CF82" t="str">
            <v>Royalties Aggregate</v>
          </cell>
        </row>
      </sheetData>
      <sheetData sheetId="2213">
        <row r="82">
          <cell r="CF82" t="str">
            <v>Royalties Aggregate</v>
          </cell>
        </row>
      </sheetData>
      <sheetData sheetId="2214">
        <row r="82">
          <cell r="CF82" t="str">
            <v>Royalties Aggregate</v>
          </cell>
        </row>
      </sheetData>
      <sheetData sheetId="2215">
        <row r="82">
          <cell r="CF82" t="str">
            <v>Royalties Aggregate</v>
          </cell>
        </row>
      </sheetData>
      <sheetData sheetId="2216">
        <row r="82">
          <cell r="CF82" t="str">
            <v>Royalties Aggregate</v>
          </cell>
        </row>
      </sheetData>
      <sheetData sheetId="2217">
        <row r="82">
          <cell r="CF82" t="str">
            <v>Royalties Aggregate</v>
          </cell>
        </row>
      </sheetData>
      <sheetData sheetId="2218">
        <row r="82">
          <cell r="CF82" t="str">
            <v>Royalties Aggregate</v>
          </cell>
        </row>
      </sheetData>
      <sheetData sheetId="2219">
        <row r="82">
          <cell r="CF82" t="str">
            <v>Royalties Aggregate</v>
          </cell>
        </row>
      </sheetData>
      <sheetData sheetId="2220">
        <row r="82">
          <cell r="CF82" t="str">
            <v>Royalties Aggregate</v>
          </cell>
        </row>
      </sheetData>
      <sheetData sheetId="2221">
        <row r="82">
          <cell r="CF82" t="str">
            <v>Royalties Aggregate</v>
          </cell>
        </row>
      </sheetData>
      <sheetData sheetId="2222">
        <row r="82">
          <cell r="CF82" t="str">
            <v>Royalties Aggregate</v>
          </cell>
        </row>
      </sheetData>
      <sheetData sheetId="2223">
        <row r="82">
          <cell r="CF82" t="str">
            <v>Royalties Aggregate</v>
          </cell>
        </row>
      </sheetData>
      <sheetData sheetId="2224">
        <row r="82">
          <cell r="CF82" t="str">
            <v>Royalties Aggregate</v>
          </cell>
        </row>
      </sheetData>
      <sheetData sheetId="2225">
        <row r="82">
          <cell r="CF82" t="str">
            <v>Royalties Aggregate</v>
          </cell>
        </row>
      </sheetData>
      <sheetData sheetId="2226">
        <row r="82">
          <cell r="CF82" t="str">
            <v>Royalties Aggregate</v>
          </cell>
        </row>
      </sheetData>
      <sheetData sheetId="2227">
        <row r="82">
          <cell r="CF82" t="str">
            <v>Royalties Aggregate</v>
          </cell>
        </row>
      </sheetData>
      <sheetData sheetId="2228">
        <row r="82">
          <cell r="CF82" t="str">
            <v>Royalties Aggregate</v>
          </cell>
        </row>
      </sheetData>
      <sheetData sheetId="2229">
        <row r="82">
          <cell r="CF82" t="str">
            <v>Royalties Aggregate</v>
          </cell>
        </row>
      </sheetData>
      <sheetData sheetId="2230">
        <row r="82">
          <cell r="CF82" t="str">
            <v>Royalties Aggregate</v>
          </cell>
        </row>
      </sheetData>
      <sheetData sheetId="2231">
        <row r="82">
          <cell r="CF82" t="str">
            <v>Royalties Aggregate</v>
          </cell>
        </row>
      </sheetData>
      <sheetData sheetId="2232">
        <row r="82">
          <cell r="CF82" t="str">
            <v>Royalties Aggregate</v>
          </cell>
        </row>
      </sheetData>
      <sheetData sheetId="2233">
        <row r="82">
          <cell r="CF82" t="str">
            <v>Royalties Aggregate</v>
          </cell>
        </row>
      </sheetData>
      <sheetData sheetId="2234">
        <row r="82">
          <cell r="CF82" t="str">
            <v>Royalties Aggregate</v>
          </cell>
        </row>
      </sheetData>
      <sheetData sheetId="2235">
        <row r="82">
          <cell r="CF82" t="str">
            <v>Royalties Aggregate</v>
          </cell>
        </row>
      </sheetData>
      <sheetData sheetId="2236">
        <row r="82">
          <cell r="CF82" t="str">
            <v>Royalties Aggregate</v>
          </cell>
        </row>
      </sheetData>
      <sheetData sheetId="2237">
        <row r="82">
          <cell r="CF82" t="str">
            <v>Royalties Aggregate</v>
          </cell>
        </row>
      </sheetData>
      <sheetData sheetId="2238">
        <row r="82">
          <cell r="CF82" t="str">
            <v>Royalties Aggregate</v>
          </cell>
        </row>
      </sheetData>
      <sheetData sheetId="2239">
        <row r="82">
          <cell r="CF82" t="str">
            <v>Royalties Aggregate</v>
          </cell>
        </row>
      </sheetData>
      <sheetData sheetId="2240">
        <row r="82">
          <cell r="CF82" t="str">
            <v>Royalties Aggregate</v>
          </cell>
        </row>
      </sheetData>
      <sheetData sheetId="2241">
        <row r="82">
          <cell r="CF82" t="str">
            <v>Royalties Aggregate</v>
          </cell>
        </row>
      </sheetData>
      <sheetData sheetId="2242">
        <row r="82">
          <cell r="CF82" t="str">
            <v>Royalties Aggregate</v>
          </cell>
        </row>
      </sheetData>
      <sheetData sheetId="2243">
        <row r="82">
          <cell r="CF82" t="str">
            <v>Royalties Aggregate</v>
          </cell>
        </row>
      </sheetData>
      <sheetData sheetId="2244">
        <row r="82">
          <cell r="CF82" t="str">
            <v>Royalties Aggregate</v>
          </cell>
        </row>
      </sheetData>
      <sheetData sheetId="2245">
        <row r="82">
          <cell r="CF82" t="str">
            <v>Royalties Aggregate</v>
          </cell>
        </row>
      </sheetData>
      <sheetData sheetId="2246">
        <row r="82">
          <cell r="CF82" t="str">
            <v>Royalties Aggregate</v>
          </cell>
        </row>
      </sheetData>
      <sheetData sheetId="2247">
        <row r="82">
          <cell r="CF82" t="str">
            <v>Royalties Aggregate</v>
          </cell>
        </row>
      </sheetData>
      <sheetData sheetId="2248">
        <row r="82">
          <cell r="CF82" t="str">
            <v>Royalties Aggregate</v>
          </cell>
        </row>
      </sheetData>
      <sheetData sheetId="2249">
        <row r="82">
          <cell r="CF82" t="str">
            <v>Royalties Aggregate</v>
          </cell>
        </row>
      </sheetData>
      <sheetData sheetId="2250">
        <row r="82">
          <cell r="CF82" t="str">
            <v>Royalties Aggregate</v>
          </cell>
        </row>
      </sheetData>
      <sheetData sheetId="2251">
        <row r="82">
          <cell r="CF82" t="str">
            <v>Royalties Aggregate</v>
          </cell>
        </row>
      </sheetData>
      <sheetData sheetId="2252">
        <row r="82">
          <cell r="CF82" t="str">
            <v>Royalties Aggregate</v>
          </cell>
        </row>
      </sheetData>
      <sheetData sheetId="2253">
        <row r="82">
          <cell r="CF82" t="str">
            <v>Royalties Aggregate</v>
          </cell>
        </row>
      </sheetData>
      <sheetData sheetId="2254">
        <row r="82">
          <cell r="CF82" t="str">
            <v>Royalties Aggregate</v>
          </cell>
        </row>
      </sheetData>
      <sheetData sheetId="2255">
        <row r="82">
          <cell r="CF82" t="str">
            <v>Royalties Aggregate</v>
          </cell>
        </row>
      </sheetData>
      <sheetData sheetId="2256">
        <row r="82">
          <cell r="CF82" t="str">
            <v>Royalties Aggregate</v>
          </cell>
        </row>
      </sheetData>
      <sheetData sheetId="2257">
        <row r="82">
          <cell r="CF82" t="str">
            <v>Royalties Aggregate</v>
          </cell>
        </row>
      </sheetData>
      <sheetData sheetId="2258">
        <row r="82">
          <cell r="CF82" t="str">
            <v>Royalties Aggregate</v>
          </cell>
        </row>
      </sheetData>
      <sheetData sheetId="2259">
        <row r="82">
          <cell r="CF82" t="str">
            <v>Royalties Aggregate</v>
          </cell>
        </row>
      </sheetData>
      <sheetData sheetId="2260">
        <row r="82">
          <cell r="CF82" t="str">
            <v>Royalties Aggregate</v>
          </cell>
        </row>
      </sheetData>
      <sheetData sheetId="2261">
        <row r="82">
          <cell r="CF82" t="str">
            <v>Royalties Aggregate</v>
          </cell>
        </row>
      </sheetData>
      <sheetData sheetId="2262">
        <row r="82">
          <cell r="CF82" t="str">
            <v>Royalties Aggregate</v>
          </cell>
        </row>
      </sheetData>
      <sheetData sheetId="2263">
        <row r="82">
          <cell r="CF82" t="str">
            <v>Royalties Aggregate</v>
          </cell>
        </row>
      </sheetData>
      <sheetData sheetId="2264">
        <row r="82">
          <cell r="CF82" t="str">
            <v>Royalties Aggregate</v>
          </cell>
        </row>
      </sheetData>
      <sheetData sheetId="2265">
        <row r="82">
          <cell r="CF82" t="str">
            <v>Royalties Aggregate</v>
          </cell>
        </row>
      </sheetData>
      <sheetData sheetId="2266">
        <row r="82">
          <cell r="CF82" t="str">
            <v>Royalties Aggregate</v>
          </cell>
        </row>
      </sheetData>
      <sheetData sheetId="2267">
        <row r="82">
          <cell r="CF82" t="str">
            <v>Royalties Aggregate</v>
          </cell>
        </row>
      </sheetData>
      <sheetData sheetId="2268">
        <row r="82">
          <cell r="CF82" t="str">
            <v>Royalties Aggregate</v>
          </cell>
        </row>
      </sheetData>
      <sheetData sheetId="2269">
        <row r="82">
          <cell r="CF82" t="str">
            <v>Royalties Aggregate</v>
          </cell>
        </row>
      </sheetData>
      <sheetData sheetId="2270">
        <row r="82">
          <cell r="CF82" t="str">
            <v>Royalties Aggregate</v>
          </cell>
        </row>
      </sheetData>
      <sheetData sheetId="2271">
        <row r="82">
          <cell r="CF82" t="str">
            <v>Royalties Aggregate</v>
          </cell>
        </row>
      </sheetData>
      <sheetData sheetId="2272">
        <row r="82">
          <cell r="CF82" t="str">
            <v>Royalties Aggregate</v>
          </cell>
        </row>
      </sheetData>
      <sheetData sheetId="2273">
        <row r="82">
          <cell r="CF82" t="str">
            <v>Royalties Aggregate</v>
          </cell>
        </row>
      </sheetData>
      <sheetData sheetId="2274">
        <row r="82">
          <cell r="CF82" t="str">
            <v>Royalties Aggregate</v>
          </cell>
        </row>
      </sheetData>
      <sheetData sheetId="2275">
        <row r="82">
          <cell r="CF82" t="str">
            <v>Royalties Aggregate</v>
          </cell>
        </row>
      </sheetData>
      <sheetData sheetId="2276">
        <row r="82">
          <cell r="CF82" t="str">
            <v>Royalties Aggregate</v>
          </cell>
        </row>
      </sheetData>
      <sheetData sheetId="2277">
        <row r="82">
          <cell r="CF82" t="str">
            <v>Royalties Aggregate</v>
          </cell>
        </row>
      </sheetData>
      <sheetData sheetId="2278">
        <row r="82">
          <cell r="CF82" t="str">
            <v>Royalties Aggregate</v>
          </cell>
        </row>
      </sheetData>
      <sheetData sheetId="2279">
        <row r="82">
          <cell r="CF82" t="str">
            <v>Royalties Aggregate</v>
          </cell>
        </row>
      </sheetData>
      <sheetData sheetId="2280">
        <row r="82">
          <cell r="CF82" t="str">
            <v>Royalties Aggregate</v>
          </cell>
        </row>
      </sheetData>
      <sheetData sheetId="2281">
        <row r="82">
          <cell r="CF82" t="str">
            <v>Royalties Aggregate</v>
          </cell>
        </row>
      </sheetData>
      <sheetData sheetId="2282">
        <row r="82">
          <cell r="CF82" t="str">
            <v>Royalties Aggregate</v>
          </cell>
        </row>
      </sheetData>
      <sheetData sheetId="2283">
        <row r="82">
          <cell r="CF82" t="str">
            <v>Royalties Aggregate</v>
          </cell>
        </row>
      </sheetData>
      <sheetData sheetId="2284">
        <row r="82">
          <cell r="CF82" t="str">
            <v>Royalties Aggregate</v>
          </cell>
        </row>
      </sheetData>
      <sheetData sheetId="2285">
        <row r="82">
          <cell r="CF82" t="str">
            <v>Royalties Aggregate</v>
          </cell>
        </row>
      </sheetData>
      <sheetData sheetId="2286">
        <row r="82">
          <cell r="CF82" t="str">
            <v>Royalties Aggregate</v>
          </cell>
        </row>
      </sheetData>
      <sheetData sheetId="2287">
        <row r="82">
          <cell r="CF82" t="str">
            <v>Royalties Aggregate</v>
          </cell>
        </row>
      </sheetData>
      <sheetData sheetId="2288">
        <row r="82">
          <cell r="CF82" t="str">
            <v>Royalties Aggregate</v>
          </cell>
        </row>
      </sheetData>
      <sheetData sheetId="2289">
        <row r="82">
          <cell r="CF82" t="str">
            <v>Royalties Aggregate</v>
          </cell>
        </row>
      </sheetData>
      <sheetData sheetId="2290">
        <row r="82">
          <cell r="CF82" t="str">
            <v>Royalties Aggregate</v>
          </cell>
        </row>
      </sheetData>
      <sheetData sheetId="2291">
        <row r="82">
          <cell r="CF82" t="str">
            <v>Royalties Aggregate</v>
          </cell>
        </row>
      </sheetData>
      <sheetData sheetId="2292">
        <row r="82">
          <cell r="CF82" t="str">
            <v>Royalties Aggregate</v>
          </cell>
        </row>
      </sheetData>
      <sheetData sheetId="2293">
        <row r="82">
          <cell r="CF82" t="str">
            <v>Royalties Aggregate</v>
          </cell>
        </row>
      </sheetData>
      <sheetData sheetId="2294">
        <row r="82">
          <cell r="CF82" t="str">
            <v>Royalties Aggregate</v>
          </cell>
        </row>
      </sheetData>
      <sheetData sheetId="2295">
        <row r="82">
          <cell r="CF82" t="str">
            <v>Royalties Aggregate</v>
          </cell>
        </row>
      </sheetData>
      <sheetData sheetId="2296">
        <row r="82">
          <cell r="CF82" t="str">
            <v>Royalties Aggregate</v>
          </cell>
        </row>
      </sheetData>
      <sheetData sheetId="2297">
        <row r="82">
          <cell r="CF82" t="str">
            <v>Royalties Aggregate</v>
          </cell>
        </row>
      </sheetData>
      <sheetData sheetId="2298">
        <row r="82">
          <cell r="CF82" t="str">
            <v>Royalties Aggregate</v>
          </cell>
        </row>
      </sheetData>
      <sheetData sheetId="2299">
        <row r="82">
          <cell r="CF82" t="str">
            <v>Royalties Aggregate</v>
          </cell>
        </row>
      </sheetData>
      <sheetData sheetId="2300">
        <row r="82">
          <cell r="CF82" t="str">
            <v>Royalties Aggregate</v>
          </cell>
        </row>
      </sheetData>
      <sheetData sheetId="2301">
        <row r="82">
          <cell r="CF82" t="str">
            <v>Royalties Aggregate</v>
          </cell>
        </row>
      </sheetData>
      <sheetData sheetId="2302">
        <row r="82">
          <cell r="CF82" t="str">
            <v>Royalties Aggregate</v>
          </cell>
        </row>
      </sheetData>
      <sheetData sheetId="2303">
        <row r="82">
          <cell r="CF82" t="str">
            <v>Royalties Aggregate</v>
          </cell>
        </row>
      </sheetData>
      <sheetData sheetId="2304">
        <row r="82">
          <cell r="CF82" t="str">
            <v>Royalties Aggregate</v>
          </cell>
        </row>
      </sheetData>
      <sheetData sheetId="2305">
        <row r="82">
          <cell r="CF82" t="str">
            <v>Royalties Aggregate</v>
          </cell>
        </row>
      </sheetData>
      <sheetData sheetId="2306">
        <row r="82">
          <cell r="CF82" t="str">
            <v>Royalties Aggregate</v>
          </cell>
        </row>
      </sheetData>
      <sheetData sheetId="2307">
        <row r="82">
          <cell r="CF82" t="str">
            <v>Royalties Aggregate</v>
          </cell>
        </row>
      </sheetData>
      <sheetData sheetId="2308">
        <row r="82">
          <cell r="CF82" t="str">
            <v>Royalties Aggregate</v>
          </cell>
        </row>
      </sheetData>
      <sheetData sheetId="2309">
        <row r="82">
          <cell r="CF82" t="str">
            <v>Royalties Aggregate</v>
          </cell>
        </row>
      </sheetData>
      <sheetData sheetId="2310">
        <row r="82">
          <cell r="CF82" t="str">
            <v>Royalties Aggregate</v>
          </cell>
        </row>
      </sheetData>
      <sheetData sheetId="2311">
        <row r="82">
          <cell r="CF82" t="str">
            <v>Royalties Aggregate</v>
          </cell>
        </row>
      </sheetData>
      <sheetData sheetId="2312">
        <row r="82">
          <cell r="CF82" t="str">
            <v>Royalties Aggregate</v>
          </cell>
        </row>
      </sheetData>
      <sheetData sheetId="2313">
        <row r="82">
          <cell r="CF82" t="str">
            <v>Royalties Aggregate</v>
          </cell>
        </row>
      </sheetData>
      <sheetData sheetId="2314">
        <row r="82">
          <cell r="CF82" t="str">
            <v>Royalties Aggregate</v>
          </cell>
        </row>
      </sheetData>
      <sheetData sheetId="2315">
        <row r="82">
          <cell r="CF82" t="str">
            <v>Royalties Aggregate</v>
          </cell>
        </row>
      </sheetData>
      <sheetData sheetId="2316">
        <row r="82">
          <cell r="CF82" t="str">
            <v>Royalties Aggregate</v>
          </cell>
        </row>
      </sheetData>
      <sheetData sheetId="2317">
        <row r="82">
          <cell r="CF82" t="str">
            <v>Royalties Aggregate</v>
          </cell>
        </row>
      </sheetData>
      <sheetData sheetId="2318">
        <row r="82">
          <cell r="CF82" t="str">
            <v>Royalties Aggregate</v>
          </cell>
        </row>
      </sheetData>
      <sheetData sheetId="2319">
        <row r="82">
          <cell r="CF82" t="str">
            <v>Royalties Aggregate</v>
          </cell>
        </row>
      </sheetData>
      <sheetData sheetId="2320">
        <row r="82">
          <cell r="CF82" t="str">
            <v>Royalties Aggregate</v>
          </cell>
        </row>
      </sheetData>
      <sheetData sheetId="2321">
        <row r="82">
          <cell r="CF82" t="str">
            <v>Royalties Aggregate</v>
          </cell>
        </row>
      </sheetData>
      <sheetData sheetId="2322">
        <row r="82">
          <cell r="CF82" t="str">
            <v>Royalties Aggregate</v>
          </cell>
        </row>
      </sheetData>
      <sheetData sheetId="2323">
        <row r="82">
          <cell r="CF82" t="str">
            <v>Royalties Aggregate</v>
          </cell>
        </row>
      </sheetData>
      <sheetData sheetId="2324">
        <row r="82">
          <cell r="CF82" t="str">
            <v>Royalties Aggregate</v>
          </cell>
        </row>
      </sheetData>
      <sheetData sheetId="2325">
        <row r="82">
          <cell r="CF82" t="str">
            <v>Royalties Aggregate</v>
          </cell>
        </row>
      </sheetData>
      <sheetData sheetId="2326">
        <row r="82">
          <cell r="CF82" t="str">
            <v>Royalties Aggregate</v>
          </cell>
        </row>
      </sheetData>
      <sheetData sheetId="2327">
        <row r="82">
          <cell r="CF82" t="str">
            <v>Royalties Aggregate</v>
          </cell>
        </row>
      </sheetData>
      <sheetData sheetId="2328">
        <row r="82">
          <cell r="CF82" t="str">
            <v>Royalties Aggregate</v>
          </cell>
        </row>
      </sheetData>
      <sheetData sheetId="2329">
        <row r="82">
          <cell r="CF82" t="str">
            <v>Royalties Aggregate</v>
          </cell>
        </row>
      </sheetData>
      <sheetData sheetId="2330">
        <row r="82">
          <cell r="CF82" t="str">
            <v>Royalties Aggregate</v>
          </cell>
        </row>
      </sheetData>
      <sheetData sheetId="2331">
        <row r="82">
          <cell r="CF82" t="str">
            <v>Royalties Aggregate</v>
          </cell>
        </row>
      </sheetData>
      <sheetData sheetId="2332">
        <row r="82">
          <cell r="CF82" t="str">
            <v>Royalties Aggregate</v>
          </cell>
        </row>
      </sheetData>
      <sheetData sheetId="2333">
        <row r="82">
          <cell r="CF82" t="str">
            <v>Royalties Aggregate</v>
          </cell>
        </row>
      </sheetData>
      <sheetData sheetId="2334">
        <row r="82">
          <cell r="CF82" t="str">
            <v>Royalties Aggregate</v>
          </cell>
        </row>
      </sheetData>
      <sheetData sheetId="2335">
        <row r="82">
          <cell r="CF82" t="str">
            <v>Royalties Aggregate</v>
          </cell>
        </row>
      </sheetData>
      <sheetData sheetId="2336">
        <row r="82">
          <cell r="CF82" t="str">
            <v>Royalties Aggregate</v>
          </cell>
        </row>
      </sheetData>
      <sheetData sheetId="2337">
        <row r="82">
          <cell r="CF82" t="str">
            <v>Royalties Aggregate</v>
          </cell>
        </row>
      </sheetData>
      <sheetData sheetId="2338">
        <row r="82">
          <cell r="CF82" t="str">
            <v>Royalties Aggregate</v>
          </cell>
        </row>
      </sheetData>
      <sheetData sheetId="2339">
        <row r="82">
          <cell r="CF82" t="str">
            <v>Royalties Aggregate</v>
          </cell>
        </row>
      </sheetData>
      <sheetData sheetId="2340">
        <row r="82">
          <cell r="CF82" t="str">
            <v>Royalties Aggregate</v>
          </cell>
        </row>
      </sheetData>
      <sheetData sheetId="2341">
        <row r="82">
          <cell r="CF82" t="str">
            <v>Royalties Aggregate</v>
          </cell>
        </row>
      </sheetData>
      <sheetData sheetId="2342">
        <row r="82">
          <cell r="CF82" t="str">
            <v>Royalties Aggregate</v>
          </cell>
        </row>
      </sheetData>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ow r="82">
          <cell r="CF82" t="str">
            <v>Royalties Aggregate</v>
          </cell>
        </row>
      </sheetData>
      <sheetData sheetId="2737">
        <row r="82">
          <cell r="CF82" t="str">
            <v>Royalties Aggregate</v>
          </cell>
        </row>
      </sheetData>
      <sheetData sheetId="2738">
        <row r="82">
          <cell r="CF82" t="str">
            <v>Royalties Aggregate</v>
          </cell>
        </row>
      </sheetData>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ow r="82">
          <cell r="CF82" t="str">
            <v>Royalties Aggregate</v>
          </cell>
        </row>
      </sheetData>
      <sheetData sheetId="2772">
        <row r="82">
          <cell r="CF82" t="str">
            <v>Royalties Aggregate</v>
          </cell>
        </row>
      </sheetData>
      <sheetData sheetId="2773" refreshError="1"/>
      <sheetData sheetId="2774" refreshError="1"/>
      <sheetData sheetId="2775" refreshError="1"/>
      <sheetData sheetId="2776" refreshError="1"/>
      <sheetData sheetId="2777" refreshError="1"/>
      <sheetData sheetId="2778" refreshError="1"/>
      <sheetData sheetId="2779" refreshError="1"/>
      <sheetData sheetId="2780">
        <row r="82">
          <cell r="CF82" t="str">
            <v>Royalties Aggregate</v>
          </cell>
        </row>
      </sheetData>
      <sheetData sheetId="2781">
        <row r="82">
          <cell r="CF82" t="str">
            <v>Royalties Aggregate</v>
          </cell>
        </row>
      </sheetData>
      <sheetData sheetId="2782">
        <row r="82">
          <cell r="CF82" t="str">
            <v>Royalties Aggregate</v>
          </cell>
        </row>
      </sheetData>
      <sheetData sheetId="2783">
        <row r="82">
          <cell r="CF82" t="str">
            <v>Royalties Aggregate</v>
          </cell>
        </row>
      </sheetData>
      <sheetData sheetId="2784">
        <row r="82">
          <cell r="CF82" t="str">
            <v>Royalties Aggregate</v>
          </cell>
        </row>
      </sheetData>
      <sheetData sheetId="2785">
        <row r="82">
          <cell r="CF82" t="str">
            <v>Royalties Aggregate</v>
          </cell>
        </row>
      </sheetData>
      <sheetData sheetId="2786" refreshError="1"/>
      <sheetData sheetId="2787" refreshError="1"/>
      <sheetData sheetId="2788">
        <row r="82">
          <cell r="CF82" t="str">
            <v>Royalties Aggregate</v>
          </cell>
        </row>
      </sheetData>
      <sheetData sheetId="2789" refreshError="1"/>
      <sheetData sheetId="2790" refreshError="1"/>
      <sheetData sheetId="2791" refreshError="1"/>
      <sheetData sheetId="2792" refreshError="1"/>
      <sheetData sheetId="2793">
        <row r="82">
          <cell r="CF82" t="str">
            <v>Royalties Aggregate</v>
          </cell>
        </row>
      </sheetData>
      <sheetData sheetId="2794">
        <row r="82">
          <cell r="CF82" t="str">
            <v>Royalties Aggregate</v>
          </cell>
        </row>
      </sheetData>
      <sheetData sheetId="2795">
        <row r="82">
          <cell r="CF82" t="str">
            <v>Royalties Aggregate</v>
          </cell>
        </row>
      </sheetData>
      <sheetData sheetId="2796">
        <row r="82">
          <cell r="CF82" t="str">
            <v>Royalties Aggregate</v>
          </cell>
        </row>
      </sheetData>
      <sheetData sheetId="2797">
        <row r="82">
          <cell r="CF82" t="str">
            <v>Royalties Aggregate</v>
          </cell>
        </row>
      </sheetData>
      <sheetData sheetId="2798">
        <row r="82">
          <cell r="CF82" t="str">
            <v>Royalties Aggregate</v>
          </cell>
        </row>
      </sheetData>
      <sheetData sheetId="2799">
        <row r="82">
          <cell r="CF82" t="str">
            <v>Royalties Aggregate</v>
          </cell>
        </row>
      </sheetData>
      <sheetData sheetId="2800" refreshError="1"/>
      <sheetData sheetId="2801">
        <row r="82">
          <cell r="CF82" t="str">
            <v>Royalties Aggregate</v>
          </cell>
        </row>
      </sheetData>
      <sheetData sheetId="2802">
        <row r="82">
          <cell r="CF82">
            <v>0</v>
          </cell>
        </row>
      </sheetData>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ow r="82">
          <cell r="CF82" t="str">
            <v>Royalties Aggregate</v>
          </cell>
        </row>
      </sheetData>
      <sheetData sheetId="2828" refreshError="1"/>
      <sheetData sheetId="2829">
        <row r="82">
          <cell r="CF82" t="str">
            <v>Royalties Aggregate</v>
          </cell>
        </row>
      </sheetData>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ow r="82">
          <cell r="CF82" t="str">
            <v>Royalties Aggregate</v>
          </cell>
        </row>
      </sheetData>
      <sheetData sheetId="2847" refreshError="1"/>
      <sheetData sheetId="2848" refreshError="1"/>
      <sheetData sheetId="2849" refreshError="1"/>
      <sheetData sheetId="2850" refreshError="1"/>
      <sheetData sheetId="2851">
        <row r="82">
          <cell r="CF82" t="str">
            <v>Royalties Aggregate</v>
          </cell>
        </row>
      </sheetData>
      <sheetData sheetId="2852">
        <row r="82">
          <cell r="CF82" t="str">
            <v>Royalties Aggregate</v>
          </cell>
        </row>
      </sheetData>
      <sheetData sheetId="2853">
        <row r="82">
          <cell r="CF82" t="str">
            <v>Royalties Aggregate</v>
          </cell>
        </row>
      </sheetData>
      <sheetData sheetId="2854" refreshError="1"/>
      <sheetData sheetId="2855">
        <row r="82">
          <cell r="CF82" t="str">
            <v>Royalties Aggregate</v>
          </cell>
        </row>
      </sheetData>
      <sheetData sheetId="2856" refreshError="1"/>
      <sheetData sheetId="2857" refreshError="1"/>
      <sheetData sheetId="2858">
        <row r="82">
          <cell r="CF82" t="str">
            <v>Royalties Aggregate</v>
          </cell>
        </row>
      </sheetData>
      <sheetData sheetId="2859">
        <row r="82">
          <cell r="CF82" t="str">
            <v>Royalties Aggregate</v>
          </cell>
        </row>
      </sheetData>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ow r="82">
          <cell r="CF82">
            <v>0</v>
          </cell>
        </row>
      </sheetData>
      <sheetData sheetId="2869">
        <row r="82">
          <cell r="CF82" t="str">
            <v>Royalties Aggregate</v>
          </cell>
        </row>
      </sheetData>
      <sheetData sheetId="2870">
        <row r="82">
          <cell r="CF82" t="str">
            <v>Royalties Aggregate</v>
          </cell>
        </row>
      </sheetData>
      <sheetData sheetId="2871">
        <row r="82">
          <cell r="CF82" t="str">
            <v>Royalties Aggregate</v>
          </cell>
        </row>
      </sheetData>
      <sheetData sheetId="2872" refreshError="1"/>
      <sheetData sheetId="2873" refreshError="1"/>
      <sheetData sheetId="2874">
        <row r="82">
          <cell r="CF82" t="str">
            <v>Royalties Aggregate</v>
          </cell>
        </row>
      </sheetData>
      <sheetData sheetId="2875" refreshError="1"/>
      <sheetData sheetId="2876" refreshError="1"/>
      <sheetData sheetId="2877" refreshError="1"/>
      <sheetData sheetId="2878" refreshError="1"/>
      <sheetData sheetId="2879" refreshError="1"/>
      <sheetData sheetId="2880">
        <row r="82">
          <cell r="CF82" t="str">
            <v>Royalties Aggregate</v>
          </cell>
        </row>
      </sheetData>
      <sheetData sheetId="2881" refreshError="1"/>
      <sheetData sheetId="2882" refreshError="1"/>
      <sheetData sheetId="2883" refreshError="1"/>
      <sheetData sheetId="2884" refreshError="1"/>
      <sheetData sheetId="2885" refreshError="1"/>
      <sheetData sheetId="2886" refreshError="1"/>
      <sheetData sheetId="2887" refreshError="1"/>
      <sheetData sheetId="2888">
        <row r="82">
          <cell r="CF82" t="str">
            <v>Royalties Aggregate</v>
          </cell>
        </row>
      </sheetData>
      <sheetData sheetId="2889">
        <row r="82">
          <cell r="CF82" t="str">
            <v>Royalties Aggregate</v>
          </cell>
        </row>
      </sheetData>
      <sheetData sheetId="2890" refreshError="1"/>
      <sheetData sheetId="2891" refreshError="1"/>
      <sheetData sheetId="2892">
        <row r="82">
          <cell r="CF82" t="str">
            <v>Royalties Aggregate</v>
          </cell>
        </row>
      </sheetData>
      <sheetData sheetId="2893">
        <row r="82">
          <cell r="CF82" t="str">
            <v>Royalties Aggregate</v>
          </cell>
        </row>
      </sheetData>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ow r="82">
          <cell r="CF82" t="str">
            <v>Royalties Aggregate</v>
          </cell>
        </row>
      </sheetData>
      <sheetData sheetId="2910" refreshError="1"/>
      <sheetData sheetId="2911">
        <row r="82">
          <cell r="CF82" t="str">
            <v>Royalties Aggregate</v>
          </cell>
        </row>
      </sheetData>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ow r="82">
          <cell r="CF82" t="str">
            <v>Royalties Aggregate</v>
          </cell>
        </row>
      </sheetData>
      <sheetData sheetId="2922" refreshError="1"/>
      <sheetData sheetId="2923">
        <row r="82">
          <cell r="CF82" t="str">
            <v>Royalties Aggregate</v>
          </cell>
        </row>
      </sheetData>
      <sheetData sheetId="2924" refreshError="1"/>
      <sheetData sheetId="2925" refreshError="1"/>
      <sheetData sheetId="2926" refreshError="1"/>
      <sheetData sheetId="2927">
        <row r="82">
          <cell r="CF82" t="str">
            <v>Royalties Aggregate</v>
          </cell>
        </row>
      </sheetData>
      <sheetData sheetId="2928">
        <row r="82">
          <cell r="CF82" t="str">
            <v>Royalties Aggregate</v>
          </cell>
        </row>
      </sheetData>
      <sheetData sheetId="2929">
        <row r="82">
          <cell r="CF82" t="str">
            <v>Royalties Aggregate</v>
          </cell>
        </row>
      </sheetData>
      <sheetData sheetId="2930">
        <row r="82">
          <cell r="CF82" t="str">
            <v>Royalties Aggregate</v>
          </cell>
        </row>
      </sheetData>
      <sheetData sheetId="2931">
        <row r="82">
          <cell r="CF82" t="str">
            <v>Royalties Aggregate</v>
          </cell>
        </row>
      </sheetData>
      <sheetData sheetId="2932">
        <row r="82">
          <cell r="CF82" t="str">
            <v>Royalties Aggregate</v>
          </cell>
        </row>
      </sheetData>
      <sheetData sheetId="2933">
        <row r="82">
          <cell r="CF82" t="str">
            <v>Royalties Aggregate</v>
          </cell>
        </row>
      </sheetData>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ow r="82">
          <cell r="CF82" t="str">
            <v>Royalties Aggregate</v>
          </cell>
        </row>
      </sheetData>
      <sheetData sheetId="2953" refreshError="1"/>
      <sheetData sheetId="2954">
        <row r="82">
          <cell r="CF82">
            <v>0</v>
          </cell>
        </row>
      </sheetData>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ow r="82">
          <cell r="CF82" t="str">
            <v>Royalties Aggregate</v>
          </cell>
        </row>
      </sheetData>
      <sheetData sheetId="2980" refreshError="1"/>
      <sheetData sheetId="2981">
        <row r="82">
          <cell r="CF82" t="str">
            <v>Royalties Aggregate</v>
          </cell>
        </row>
      </sheetData>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ow r="82">
          <cell r="CF82" t="str">
            <v>Royalties Aggregate</v>
          </cell>
        </row>
      </sheetData>
      <sheetData sheetId="2991" refreshError="1"/>
      <sheetData sheetId="2992" refreshError="1"/>
      <sheetData sheetId="2993">
        <row r="82">
          <cell r="CF82" t="str">
            <v>Royalties Aggregate</v>
          </cell>
        </row>
      </sheetData>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ow r="82">
          <cell r="CF82" t="str">
            <v>Royalties Aggregate</v>
          </cell>
        </row>
      </sheetData>
      <sheetData sheetId="3012" refreshError="1"/>
      <sheetData sheetId="3013">
        <row r="82">
          <cell r="CF82" t="str">
            <v>Royalties Aggregate</v>
          </cell>
        </row>
      </sheetData>
      <sheetData sheetId="3014">
        <row r="82">
          <cell r="CF82" t="str">
            <v>Royalties Aggregate</v>
          </cell>
        </row>
      </sheetData>
      <sheetData sheetId="3015">
        <row r="82">
          <cell r="CF82" t="str">
            <v>Royalties Aggregate</v>
          </cell>
        </row>
      </sheetData>
      <sheetData sheetId="3016">
        <row r="82">
          <cell r="CF82" t="str">
            <v>Royalties Aggregate</v>
          </cell>
        </row>
      </sheetData>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ow r="82">
          <cell r="CF82" t="str">
            <v>Royalties Aggregate</v>
          </cell>
        </row>
      </sheetData>
      <sheetData sheetId="3039" refreshError="1"/>
      <sheetData sheetId="3040" refreshError="1"/>
      <sheetData sheetId="3041">
        <row r="82">
          <cell r="CF82" t="str">
            <v>Royalties Aggregate</v>
          </cell>
        </row>
      </sheetData>
      <sheetData sheetId="3042">
        <row r="82">
          <cell r="CF82" t="str">
            <v>Royalties Aggregate</v>
          </cell>
        </row>
      </sheetData>
      <sheetData sheetId="3043" refreshError="1"/>
      <sheetData sheetId="3044" refreshError="1"/>
      <sheetData sheetId="3045" refreshError="1"/>
      <sheetData sheetId="3046" refreshError="1"/>
      <sheetData sheetId="3047">
        <row r="82">
          <cell r="CF82" t="str">
            <v>Royalties Aggregate</v>
          </cell>
        </row>
      </sheetData>
      <sheetData sheetId="3048">
        <row r="82">
          <cell r="CF82" t="str">
            <v>Royalties Aggregate</v>
          </cell>
        </row>
      </sheetData>
      <sheetData sheetId="3049">
        <row r="82">
          <cell r="CF82" t="str">
            <v>Royalties Aggregate</v>
          </cell>
        </row>
      </sheetData>
      <sheetData sheetId="3050">
        <row r="82">
          <cell r="CF82" t="str">
            <v>Royalties Aggregate</v>
          </cell>
        </row>
      </sheetData>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ow r="82">
          <cell r="CF82" t="str">
            <v>Royalties Aggregate</v>
          </cell>
        </row>
      </sheetData>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ow r="82">
          <cell r="CF82" t="str">
            <v>Royalties Aggregate</v>
          </cell>
        </row>
      </sheetData>
      <sheetData sheetId="3086">
        <row r="82">
          <cell r="CF82" t="str">
            <v>Royalties Aggregate</v>
          </cell>
        </row>
      </sheetData>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ow r="82">
          <cell r="CF82" t="str">
            <v>Royalties Aggregate</v>
          </cell>
        </row>
      </sheetData>
      <sheetData sheetId="3099" refreshError="1"/>
      <sheetData sheetId="3100" refreshError="1"/>
      <sheetData sheetId="3101" refreshError="1"/>
      <sheetData sheetId="3102" refreshError="1"/>
      <sheetData sheetId="3103" refreshError="1"/>
      <sheetData sheetId="3104" refreshError="1"/>
      <sheetData sheetId="3105" refreshError="1"/>
      <sheetData sheetId="3106">
        <row r="82">
          <cell r="CF82" t="str">
            <v>Royalties Aggregate</v>
          </cell>
        </row>
      </sheetData>
      <sheetData sheetId="3107">
        <row r="82">
          <cell r="CF82" t="str">
            <v>Royalties Aggregate</v>
          </cell>
        </row>
      </sheetData>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ow r="82">
          <cell r="CF82" t="str">
            <v>Royalties Aggregate</v>
          </cell>
        </row>
      </sheetData>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ow r="82">
          <cell r="CF82" t="str">
            <v>Royalties Aggregate</v>
          </cell>
        </row>
      </sheetData>
      <sheetData sheetId="3148">
        <row r="82">
          <cell r="CF82" t="str">
            <v>Royalties Aggregate</v>
          </cell>
        </row>
      </sheetData>
      <sheetData sheetId="3149" refreshError="1"/>
      <sheetData sheetId="3150" refreshError="1"/>
      <sheetData sheetId="3151" refreshError="1"/>
      <sheetData sheetId="3152" refreshError="1"/>
      <sheetData sheetId="3153" refreshError="1"/>
      <sheetData sheetId="3154" refreshError="1"/>
      <sheetData sheetId="3155" refreshError="1"/>
      <sheetData sheetId="3156">
        <row r="82">
          <cell r="CF82" t="str">
            <v>Royalties Aggregate</v>
          </cell>
        </row>
      </sheetData>
      <sheetData sheetId="3157">
        <row r="82">
          <cell r="CF82" t="str">
            <v>Royalties Aggregate</v>
          </cell>
        </row>
      </sheetData>
      <sheetData sheetId="3158">
        <row r="82">
          <cell r="CF82" t="str">
            <v>Royalties Aggregate</v>
          </cell>
        </row>
      </sheetData>
      <sheetData sheetId="3159">
        <row r="82">
          <cell r="CF82" t="str">
            <v>Royalties Aggregate</v>
          </cell>
        </row>
      </sheetData>
      <sheetData sheetId="3160">
        <row r="82">
          <cell r="CF82" t="str">
            <v>Royalties Aggregate</v>
          </cell>
        </row>
      </sheetData>
      <sheetData sheetId="3161" refreshError="1"/>
      <sheetData sheetId="3162" refreshError="1"/>
      <sheetData sheetId="3163" refreshError="1"/>
      <sheetData sheetId="3164" refreshError="1"/>
      <sheetData sheetId="3165">
        <row r="82">
          <cell r="CF82" t="str">
            <v>Royalties Aggregate</v>
          </cell>
        </row>
      </sheetData>
      <sheetData sheetId="3166">
        <row r="82">
          <cell r="CF82" t="str">
            <v>Royalties Aggregate</v>
          </cell>
        </row>
      </sheetData>
      <sheetData sheetId="3167">
        <row r="82">
          <cell r="CF82" t="str">
            <v>Royalties Aggregate</v>
          </cell>
        </row>
      </sheetData>
      <sheetData sheetId="3168">
        <row r="82">
          <cell r="CF82" t="str">
            <v>Royalties Aggregate</v>
          </cell>
        </row>
      </sheetData>
      <sheetData sheetId="3169" refreshError="1"/>
      <sheetData sheetId="3170">
        <row r="82">
          <cell r="CF82" t="str">
            <v>Royalties Aggregate</v>
          </cell>
        </row>
      </sheetData>
      <sheetData sheetId="3171">
        <row r="82">
          <cell r="CF82" t="str">
            <v>Royalties Aggregate</v>
          </cell>
        </row>
      </sheetData>
      <sheetData sheetId="3172">
        <row r="82">
          <cell r="CF82" t="str">
            <v>Royalties Aggregate</v>
          </cell>
        </row>
      </sheetData>
      <sheetData sheetId="3173">
        <row r="82">
          <cell r="CF82" t="str">
            <v>Royalties Aggregate</v>
          </cell>
        </row>
      </sheetData>
      <sheetData sheetId="3174">
        <row r="82">
          <cell r="CF82" t="str">
            <v>Royalties Aggregate</v>
          </cell>
        </row>
      </sheetData>
      <sheetData sheetId="3175">
        <row r="82">
          <cell r="CF82" t="str">
            <v>Royalties Aggregate</v>
          </cell>
        </row>
      </sheetData>
      <sheetData sheetId="3176">
        <row r="82">
          <cell r="CF82" t="str">
            <v>Royalties Aggregate</v>
          </cell>
        </row>
      </sheetData>
      <sheetData sheetId="3177">
        <row r="82">
          <cell r="CF82" t="str">
            <v>Royalties Aggregate</v>
          </cell>
        </row>
      </sheetData>
      <sheetData sheetId="3178">
        <row r="82">
          <cell r="CF82" t="str">
            <v>Royalties Aggregate</v>
          </cell>
        </row>
      </sheetData>
      <sheetData sheetId="3179">
        <row r="82">
          <cell r="CF82" t="str">
            <v>Royalties Aggregate</v>
          </cell>
        </row>
      </sheetData>
      <sheetData sheetId="3180">
        <row r="82">
          <cell r="CF82" t="str">
            <v>Royalties Aggregate</v>
          </cell>
        </row>
      </sheetData>
      <sheetData sheetId="3181">
        <row r="82">
          <cell r="CF82" t="str">
            <v>Royalties Aggregate</v>
          </cell>
        </row>
      </sheetData>
      <sheetData sheetId="3182">
        <row r="82">
          <cell r="CF82" t="str">
            <v>Royalties Aggregate</v>
          </cell>
        </row>
      </sheetData>
      <sheetData sheetId="3183">
        <row r="82">
          <cell r="CF82" t="str">
            <v>Royalties Aggregate</v>
          </cell>
        </row>
      </sheetData>
      <sheetData sheetId="3184">
        <row r="82">
          <cell r="CF82" t="str">
            <v>Royalties Aggregate</v>
          </cell>
        </row>
      </sheetData>
      <sheetData sheetId="3185">
        <row r="82">
          <cell r="CF82" t="str">
            <v>Royalties Aggregate</v>
          </cell>
        </row>
      </sheetData>
      <sheetData sheetId="3186">
        <row r="82">
          <cell r="CF82" t="str">
            <v>Royalties Aggregate</v>
          </cell>
        </row>
      </sheetData>
      <sheetData sheetId="3187">
        <row r="82">
          <cell r="CF82" t="str">
            <v>Royalties Aggregate</v>
          </cell>
        </row>
      </sheetData>
      <sheetData sheetId="3188">
        <row r="82">
          <cell r="CF82" t="str">
            <v>Royalties Aggregate</v>
          </cell>
        </row>
      </sheetData>
      <sheetData sheetId="3189">
        <row r="82">
          <cell r="CF82" t="str">
            <v>Royalties Aggregate</v>
          </cell>
        </row>
      </sheetData>
      <sheetData sheetId="3190">
        <row r="82">
          <cell r="CF82" t="str">
            <v>Royalties Aggregate</v>
          </cell>
        </row>
      </sheetData>
      <sheetData sheetId="3191" refreshError="1"/>
      <sheetData sheetId="3192">
        <row r="82">
          <cell r="CF82" t="str">
            <v>Royalties Aggregate</v>
          </cell>
        </row>
      </sheetData>
      <sheetData sheetId="3193">
        <row r="82">
          <cell r="CF82" t="str">
            <v>Royalties Aggregate</v>
          </cell>
        </row>
      </sheetData>
      <sheetData sheetId="3194">
        <row r="82">
          <cell r="CF82" t="str">
            <v>Royalties Aggregate</v>
          </cell>
        </row>
      </sheetData>
      <sheetData sheetId="3195">
        <row r="82">
          <cell r="CF82" t="str">
            <v>Royalties Aggregate</v>
          </cell>
        </row>
      </sheetData>
      <sheetData sheetId="3196">
        <row r="82">
          <cell r="CF82" t="str">
            <v>Royalties Aggregate</v>
          </cell>
        </row>
      </sheetData>
      <sheetData sheetId="3197">
        <row r="82">
          <cell r="CF82" t="str">
            <v>Royalties Aggregate</v>
          </cell>
        </row>
      </sheetData>
      <sheetData sheetId="3198">
        <row r="82">
          <cell r="CF82" t="str">
            <v>Royalties Aggregate</v>
          </cell>
        </row>
      </sheetData>
      <sheetData sheetId="3199">
        <row r="82">
          <cell r="CF82" t="str">
            <v>Royalties Aggregate</v>
          </cell>
        </row>
      </sheetData>
      <sheetData sheetId="3200">
        <row r="82">
          <cell r="CF82">
            <v>0</v>
          </cell>
        </row>
      </sheetData>
      <sheetData sheetId="3201">
        <row r="82">
          <cell r="CF82">
            <v>0</v>
          </cell>
        </row>
      </sheetData>
      <sheetData sheetId="3202">
        <row r="82">
          <cell r="CF82" t="str">
            <v>Royalties Aggregate</v>
          </cell>
        </row>
      </sheetData>
      <sheetData sheetId="3203">
        <row r="82">
          <cell r="CF82" t="str">
            <v>Royalties Aggregate</v>
          </cell>
        </row>
      </sheetData>
      <sheetData sheetId="3204">
        <row r="82">
          <cell r="CF82" t="str">
            <v>Royalties Aggregate</v>
          </cell>
        </row>
      </sheetData>
      <sheetData sheetId="3205">
        <row r="82">
          <cell r="CF82" t="str">
            <v>Royalties Aggregate</v>
          </cell>
        </row>
      </sheetData>
      <sheetData sheetId="3206">
        <row r="82">
          <cell r="CF82" t="str">
            <v>Royalties Aggregate</v>
          </cell>
        </row>
      </sheetData>
      <sheetData sheetId="3207">
        <row r="82">
          <cell r="CF82" t="str">
            <v>Royalties Aggregate</v>
          </cell>
        </row>
      </sheetData>
      <sheetData sheetId="3208">
        <row r="82">
          <cell r="CF82">
            <v>0</v>
          </cell>
        </row>
      </sheetData>
      <sheetData sheetId="3209">
        <row r="82">
          <cell r="CF82" t="str">
            <v>Royalties Aggregate</v>
          </cell>
        </row>
      </sheetData>
      <sheetData sheetId="3210">
        <row r="82">
          <cell r="CF82" t="str">
            <v>Royalties Aggregate</v>
          </cell>
        </row>
      </sheetData>
      <sheetData sheetId="3211">
        <row r="82">
          <cell r="CF82" t="str">
            <v>Royalties Aggregate</v>
          </cell>
        </row>
      </sheetData>
      <sheetData sheetId="3212">
        <row r="82">
          <cell r="CF82" t="str">
            <v>Royalties Aggregate</v>
          </cell>
        </row>
      </sheetData>
      <sheetData sheetId="3213">
        <row r="82">
          <cell r="CF82" t="str">
            <v>Royalties Aggregate</v>
          </cell>
        </row>
      </sheetData>
      <sheetData sheetId="3214">
        <row r="82">
          <cell r="CF82" t="str">
            <v>Royalties Aggregate</v>
          </cell>
        </row>
      </sheetData>
      <sheetData sheetId="3215">
        <row r="82">
          <cell r="CF82" t="str">
            <v>Royalties Aggregate</v>
          </cell>
        </row>
      </sheetData>
      <sheetData sheetId="3216">
        <row r="82">
          <cell r="CF82" t="str">
            <v>Royalties Aggregate</v>
          </cell>
        </row>
      </sheetData>
      <sheetData sheetId="3217">
        <row r="82">
          <cell r="CF82" t="str">
            <v>Royalties Aggregate</v>
          </cell>
        </row>
      </sheetData>
      <sheetData sheetId="3218">
        <row r="82">
          <cell r="CF82" t="str">
            <v>Royalties Aggregate</v>
          </cell>
        </row>
      </sheetData>
      <sheetData sheetId="3219">
        <row r="82">
          <cell r="CF82" t="str">
            <v>Royalties Aggregate</v>
          </cell>
        </row>
      </sheetData>
      <sheetData sheetId="3220">
        <row r="82">
          <cell r="CF82" t="str">
            <v>Royalties Aggregate</v>
          </cell>
        </row>
      </sheetData>
      <sheetData sheetId="3221">
        <row r="82">
          <cell r="CF82" t="str">
            <v>Royalties Aggregate</v>
          </cell>
        </row>
      </sheetData>
      <sheetData sheetId="3222">
        <row r="82">
          <cell r="CF82" t="str">
            <v>Royalties Aggregate</v>
          </cell>
        </row>
      </sheetData>
      <sheetData sheetId="3223">
        <row r="82">
          <cell r="CF82">
            <v>0</v>
          </cell>
        </row>
      </sheetData>
      <sheetData sheetId="3224">
        <row r="82">
          <cell r="CF82" t="str">
            <v>Royalties Aggregate</v>
          </cell>
        </row>
      </sheetData>
      <sheetData sheetId="3225">
        <row r="82">
          <cell r="CF82">
            <v>0</v>
          </cell>
        </row>
      </sheetData>
      <sheetData sheetId="3226">
        <row r="82">
          <cell r="CF82" t="str">
            <v>Royalties Aggregate</v>
          </cell>
        </row>
      </sheetData>
      <sheetData sheetId="3227">
        <row r="82">
          <cell r="CF82" t="str">
            <v>Royalties Aggregate</v>
          </cell>
        </row>
      </sheetData>
      <sheetData sheetId="3228">
        <row r="82">
          <cell r="CF82" t="str">
            <v>Royalties Aggregate</v>
          </cell>
        </row>
      </sheetData>
      <sheetData sheetId="3229">
        <row r="82">
          <cell r="CF82" t="str">
            <v>Royalties Aggregate</v>
          </cell>
        </row>
      </sheetData>
      <sheetData sheetId="3230">
        <row r="82">
          <cell r="CF82" t="str">
            <v>Royalties Aggregate</v>
          </cell>
        </row>
      </sheetData>
      <sheetData sheetId="3231">
        <row r="82">
          <cell r="CF82" t="str">
            <v>Royalties Aggregate</v>
          </cell>
        </row>
      </sheetData>
      <sheetData sheetId="3232">
        <row r="82">
          <cell r="CF82" t="str">
            <v>Royalties Aggregate</v>
          </cell>
        </row>
      </sheetData>
      <sheetData sheetId="3233">
        <row r="82">
          <cell r="CF82" t="str">
            <v>Royalties Aggregate</v>
          </cell>
        </row>
      </sheetData>
      <sheetData sheetId="3234">
        <row r="82">
          <cell r="CF82" t="str">
            <v>Royalties Aggregate</v>
          </cell>
        </row>
      </sheetData>
      <sheetData sheetId="3235">
        <row r="82">
          <cell r="CF82" t="str">
            <v>Royalties Aggregate</v>
          </cell>
        </row>
      </sheetData>
      <sheetData sheetId="3236">
        <row r="82">
          <cell r="CF82" t="str">
            <v>Royalties Aggregate</v>
          </cell>
        </row>
      </sheetData>
      <sheetData sheetId="3237">
        <row r="82">
          <cell r="CF82" t="str">
            <v>Royalties Aggregate</v>
          </cell>
        </row>
      </sheetData>
      <sheetData sheetId="3238">
        <row r="82">
          <cell r="CF82" t="str">
            <v>Royalties Aggregate</v>
          </cell>
        </row>
      </sheetData>
      <sheetData sheetId="3239">
        <row r="82">
          <cell r="CF82" t="str">
            <v>Royalties Aggregate</v>
          </cell>
        </row>
      </sheetData>
      <sheetData sheetId="3240">
        <row r="82">
          <cell r="CF82" t="str">
            <v>Royalties Aggregate</v>
          </cell>
        </row>
      </sheetData>
      <sheetData sheetId="3241">
        <row r="82">
          <cell r="CF82" t="str">
            <v>Royalties Aggregate</v>
          </cell>
        </row>
      </sheetData>
      <sheetData sheetId="3242">
        <row r="82">
          <cell r="CF82" t="str">
            <v>Royalties Aggregate</v>
          </cell>
        </row>
      </sheetData>
      <sheetData sheetId="3243">
        <row r="82">
          <cell r="CF82">
            <v>0</v>
          </cell>
        </row>
      </sheetData>
      <sheetData sheetId="3244">
        <row r="82">
          <cell r="CF82" t="str">
            <v>Royalties Aggregate</v>
          </cell>
        </row>
      </sheetData>
      <sheetData sheetId="3245">
        <row r="82">
          <cell r="CF82" t="str">
            <v>Royalties Aggregate</v>
          </cell>
        </row>
      </sheetData>
      <sheetData sheetId="3246">
        <row r="82">
          <cell r="CF82" t="str">
            <v>Royalties Aggregate</v>
          </cell>
        </row>
      </sheetData>
      <sheetData sheetId="3247" refreshError="1"/>
      <sheetData sheetId="3248">
        <row r="82">
          <cell r="CF82" t="str">
            <v>Royalties Aggregate</v>
          </cell>
        </row>
      </sheetData>
      <sheetData sheetId="3249">
        <row r="82">
          <cell r="CF82" t="str">
            <v>Royalties Aggregate</v>
          </cell>
        </row>
      </sheetData>
      <sheetData sheetId="3250">
        <row r="82">
          <cell r="CF82">
            <v>0</v>
          </cell>
        </row>
      </sheetData>
      <sheetData sheetId="3251">
        <row r="82">
          <cell r="CF82" t="str">
            <v>Royalties Aggregate</v>
          </cell>
        </row>
      </sheetData>
      <sheetData sheetId="3252">
        <row r="82">
          <cell r="CF82" t="str">
            <v>Royalties Aggregate</v>
          </cell>
        </row>
      </sheetData>
      <sheetData sheetId="3253" refreshError="1"/>
      <sheetData sheetId="3254">
        <row r="82">
          <cell r="CF82" t="str">
            <v>Royalties Aggregate</v>
          </cell>
        </row>
      </sheetData>
      <sheetData sheetId="3255">
        <row r="82">
          <cell r="CF82" t="str">
            <v>Royalties Aggregate</v>
          </cell>
        </row>
      </sheetData>
      <sheetData sheetId="3256" refreshError="1"/>
      <sheetData sheetId="3257" refreshError="1"/>
      <sheetData sheetId="3258" refreshError="1"/>
      <sheetData sheetId="3259" refreshError="1"/>
      <sheetData sheetId="3260">
        <row r="82">
          <cell r="CF82">
            <v>0</v>
          </cell>
        </row>
      </sheetData>
      <sheetData sheetId="3261" refreshError="1"/>
      <sheetData sheetId="3262" refreshError="1"/>
      <sheetData sheetId="3263">
        <row r="82">
          <cell r="CF82" t="str">
            <v>Royalties Aggregate</v>
          </cell>
        </row>
      </sheetData>
      <sheetData sheetId="3264">
        <row r="82">
          <cell r="CF82">
            <v>0</v>
          </cell>
        </row>
      </sheetData>
      <sheetData sheetId="3265">
        <row r="82">
          <cell r="CF82" t="str">
            <v>Royalties Aggregate</v>
          </cell>
        </row>
      </sheetData>
      <sheetData sheetId="3266" refreshError="1"/>
      <sheetData sheetId="3267">
        <row r="82">
          <cell r="CF82" t="str">
            <v>Royalties Aggregate</v>
          </cell>
        </row>
      </sheetData>
      <sheetData sheetId="3268">
        <row r="82">
          <cell r="CF82" t="str">
            <v>Royalties Aggregate</v>
          </cell>
        </row>
      </sheetData>
      <sheetData sheetId="3269">
        <row r="82">
          <cell r="CF82" t="str">
            <v>Royalties Aggregate</v>
          </cell>
        </row>
      </sheetData>
      <sheetData sheetId="3270">
        <row r="82">
          <cell r="CF82" t="str">
            <v>Royalties Aggregate</v>
          </cell>
        </row>
      </sheetData>
      <sheetData sheetId="3271">
        <row r="82">
          <cell r="CF82" t="str">
            <v>Royalties Aggregate</v>
          </cell>
        </row>
      </sheetData>
      <sheetData sheetId="3272">
        <row r="82">
          <cell r="CF82" t="str">
            <v>Royalties Aggregate</v>
          </cell>
        </row>
      </sheetData>
      <sheetData sheetId="3273">
        <row r="82">
          <cell r="CF82" t="str">
            <v>Royalties Aggregate</v>
          </cell>
        </row>
      </sheetData>
      <sheetData sheetId="3274" refreshError="1"/>
      <sheetData sheetId="3275">
        <row r="82">
          <cell r="CF82">
            <v>0</v>
          </cell>
        </row>
      </sheetData>
      <sheetData sheetId="3276">
        <row r="82">
          <cell r="CF82" t="str">
            <v>Royalties Aggregate</v>
          </cell>
        </row>
      </sheetData>
      <sheetData sheetId="3277">
        <row r="82">
          <cell r="CF82" t="str">
            <v>Royalties Aggregate</v>
          </cell>
        </row>
      </sheetData>
      <sheetData sheetId="3278">
        <row r="82">
          <cell r="CF82" t="str">
            <v>Royalties Aggregate</v>
          </cell>
        </row>
      </sheetData>
      <sheetData sheetId="3279">
        <row r="82">
          <cell r="CF82" t="str">
            <v>Royalties Aggregate</v>
          </cell>
        </row>
      </sheetData>
      <sheetData sheetId="3280">
        <row r="82">
          <cell r="CF82">
            <v>0</v>
          </cell>
        </row>
      </sheetData>
      <sheetData sheetId="3281" refreshError="1"/>
      <sheetData sheetId="3282">
        <row r="82">
          <cell r="CF82" t="str">
            <v>Royalties Aggregate</v>
          </cell>
        </row>
      </sheetData>
      <sheetData sheetId="3283">
        <row r="82">
          <cell r="CF82" t="str">
            <v>Royalties Aggregate</v>
          </cell>
        </row>
      </sheetData>
      <sheetData sheetId="3284">
        <row r="82">
          <cell r="CF82" t="str">
            <v>Royalties Aggregate</v>
          </cell>
        </row>
      </sheetData>
      <sheetData sheetId="3285">
        <row r="82">
          <cell r="CF82" t="str">
            <v>Royalties Aggregate</v>
          </cell>
        </row>
      </sheetData>
      <sheetData sheetId="3286">
        <row r="82">
          <cell r="CF82" t="str">
            <v>Royalties Aggregate</v>
          </cell>
        </row>
      </sheetData>
      <sheetData sheetId="3287">
        <row r="82">
          <cell r="CF82" t="str">
            <v>Royalties Aggregate</v>
          </cell>
        </row>
      </sheetData>
      <sheetData sheetId="3288">
        <row r="82">
          <cell r="CF82" t="str">
            <v>Royalties Aggregate</v>
          </cell>
        </row>
      </sheetData>
      <sheetData sheetId="3289" refreshError="1"/>
      <sheetData sheetId="3290" refreshError="1"/>
      <sheetData sheetId="3291" refreshError="1"/>
      <sheetData sheetId="3292">
        <row r="82">
          <cell r="CF82" t="str">
            <v>Royalties Aggregate</v>
          </cell>
        </row>
      </sheetData>
      <sheetData sheetId="3293">
        <row r="82">
          <cell r="CF82" t="str">
            <v>Royalties Aggregate</v>
          </cell>
        </row>
      </sheetData>
      <sheetData sheetId="3294" refreshError="1"/>
      <sheetData sheetId="3295" refreshError="1"/>
      <sheetData sheetId="3296" refreshError="1"/>
      <sheetData sheetId="3297">
        <row r="82">
          <cell r="CF82" t="str">
            <v>Royalties Aggregate</v>
          </cell>
        </row>
      </sheetData>
      <sheetData sheetId="3298">
        <row r="82">
          <cell r="CF82" t="str">
            <v>Royalties Aggregate</v>
          </cell>
        </row>
      </sheetData>
      <sheetData sheetId="3299" refreshError="1"/>
      <sheetData sheetId="3300">
        <row r="82">
          <cell r="CF82" t="str">
            <v>Royalties Aggregate</v>
          </cell>
        </row>
      </sheetData>
      <sheetData sheetId="3301">
        <row r="82">
          <cell r="CF82" t="str">
            <v>Royalties Aggregate</v>
          </cell>
        </row>
      </sheetData>
      <sheetData sheetId="3302">
        <row r="82">
          <cell r="CF82" t="str">
            <v>Royalties Aggregate</v>
          </cell>
        </row>
      </sheetData>
      <sheetData sheetId="3303">
        <row r="82">
          <cell r="CF82" t="str">
            <v>Royalties Aggregate</v>
          </cell>
        </row>
      </sheetData>
      <sheetData sheetId="3304">
        <row r="82">
          <cell r="CF82" t="str">
            <v>Royalties Aggregate</v>
          </cell>
        </row>
      </sheetData>
      <sheetData sheetId="3305">
        <row r="82">
          <cell r="CF82" t="str">
            <v>Royalties Aggregate</v>
          </cell>
        </row>
      </sheetData>
      <sheetData sheetId="3306" refreshError="1"/>
      <sheetData sheetId="3307" refreshError="1"/>
      <sheetData sheetId="3308" refreshError="1"/>
      <sheetData sheetId="3309">
        <row r="82">
          <cell r="CF82">
            <v>0</v>
          </cell>
        </row>
      </sheetData>
      <sheetData sheetId="3310">
        <row r="82">
          <cell r="CF82" t="str">
            <v>Royalties Aggregate</v>
          </cell>
        </row>
      </sheetData>
      <sheetData sheetId="3311">
        <row r="82">
          <cell r="CF82" t="str">
            <v>Royalties Aggregate</v>
          </cell>
        </row>
      </sheetData>
      <sheetData sheetId="3312">
        <row r="82">
          <cell r="CF82" t="str">
            <v>Royalties Aggregate</v>
          </cell>
        </row>
      </sheetData>
      <sheetData sheetId="3313" refreshError="1"/>
      <sheetData sheetId="3314">
        <row r="82">
          <cell r="CF82" t="str">
            <v>Royalties Aggregate</v>
          </cell>
        </row>
      </sheetData>
      <sheetData sheetId="3315" refreshError="1"/>
      <sheetData sheetId="3316" refreshError="1"/>
      <sheetData sheetId="3317" refreshError="1"/>
      <sheetData sheetId="3318" refreshError="1"/>
      <sheetData sheetId="3319" refreshError="1"/>
      <sheetData sheetId="3320" refreshError="1"/>
      <sheetData sheetId="3321">
        <row r="82">
          <cell r="CF82" t="str">
            <v>Royalties Aggregate</v>
          </cell>
        </row>
      </sheetData>
      <sheetData sheetId="3322" refreshError="1"/>
      <sheetData sheetId="3323" refreshError="1"/>
      <sheetData sheetId="3324">
        <row r="82">
          <cell r="CF82" t="str">
            <v>Royalties Aggregate</v>
          </cell>
        </row>
      </sheetData>
      <sheetData sheetId="3325" refreshError="1"/>
      <sheetData sheetId="3326" refreshError="1"/>
      <sheetData sheetId="3327">
        <row r="82">
          <cell r="CF82" t="str">
            <v>Royalties Aggregate</v>
          </cell>
        </row>
      </sheetData>
      <sheetData sheetId="3328" refreshError="1"/>
      <sheetData sheetId="3329" refreshError="1"/>
      <sheetData sheetId="3330" refreshError="1"/>
      <sheetData sheetId="3331" refreshError="1"/>
      <sheetData sheetId="3332" refreshError="1"/>
      <sheetData sheetId="3333" refreshError="1"/>
      <sheetData sheetId="3334">
        <row r="82">
          <cell r="CF82" t="str">
            <v>Royalties Aggregate</v>
          </cell>
        </row>
      </sheetData>
      <sheetData sheetId="3335">
        <row r="82">
          <cell r="CF82" t="str">
            <v>Royalties Aggregate</v>
          </cell>
        </row>
      </sheetData>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ow r="82">
          <cell r="CF82" t="str">
            <v>Royalties Aggregate</v>
          </cell>
        </row>
      </sheetData>
      <sheetData sheetId="3353">
        <row r="82">
          <cell r="CF82" t="str">
            <v>Royalties Aggregate</v>
          </cell>
        </row>
      </sheetData>
      <sheetData sheetId="3354">
        <row r="82">
          <cell r="CF82" t="str">
            <v>Royalties Aggregate</v>
          </cell>
        </row>
      </sheetData>
      <sheetData sheetId="3355">
        <row r="82">
          <cell r="CF82" t="str">
            <v>Royalties Aggregate</v>
          </cell>
        </row>
      </sheetData>
      <sheetData sheetId="3356" refreshError="1"/>
      <sheetData sheetId="3357" refreshError="1"/>
      <sheetData sheetId="3358">
        <row r="82">
          <cell r="CF82" t="str">
            <v>Royalties Aggregate</v>
          </cell>
        </row>
      </sheetData>
      <sheetData sheetId="3359" refreshError="1"/>
      <sheetData sheetId="3360" refreshError="1"/>
      <sheetData sheetId="3361" refreshError="1"/>
      <sheetData sheetId="3362">
        <row r="82">
          <cell r="CF82" t="str">
            <v>Royalties Aggregate</v>
          </cell>
        </row>
      </sheetData>
      <sheetData sheetId="3363">
        <row r="82">
          <cell r="CF82" t="str">
            <v>Royalties Aggregate</v>
          </cell>
        </row>
      </sheetData>
      <sheetData sheetId="3364" refreshError="1"/>
      <sheetData sheetId="3365">
        <row r="82">
          <cell r="CF82" t="str">
            <v>Royalties Aggregate</v>
          </cell>
        </row>
      </sheetData>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ow r="82">
          <cell r="CF82" t="str">
            <v>Royalties Aggregate</v>
          </cell>
        </row>
      </sheetData>
      <sheetData sheetId="3384" refreshError="1"/>
      <sheetData sheetId="3385" refreshError="1"/>
      <sheetData sheetId="3386" refreshError="1"/>
      <sheetData sheetId="3387">
        <row r="82">
          <cell r="CF82">
            <v>0</v>
          </cell>
        </row>
      </sheetData>
      <sheetData sheetId="3388">
        <row r="82">
          <cell r="CF82" t="str">
            <v>Royalties Aggregate</v>
          </cell>
        </row>
      </sheetData>
      <sheetData sheetId="3389" refreshError="1"/>
      <sheetData sheetId="3390">
        <row r="82">
          <cell r="CF82" t="str">
            <v>Royalties Aggregate</v>
          </cell>
        </row>
      </sheetData>
      <sheetData sheetId="3391">
        <row r="82">
          <cell r="CF82" t="str">
            <v>Royalties Aggregate</v>
          </cell>
        </row>
      </sheetData>
      <sheetData sheetId="3392" refreshError="1"/>
      <sheetData sheetId="3393" refreshError="1"/>
      <sheetData sheetId="3394" refreshError="1"/>
      <sheetData sheetId="3395" refreshError="1"/>
      <sheetData sheetId="3396" refreshError="1"/>
      <sheetData sheetId="3397" refreshError="1"/>
      <sheetData sheetId="3398" refreshError="1"/>
      <sheetData sheetId="3399">
        <row r="82">
          <cell r="CF82" t="str">
            <v>Royalties Aggregate</v>
          </cell>
        </row>
      </sheetData>
      <sheetData sheetId="3400">
        <row r="82">
          <cell r="CF82" t="str">
            <v>Royalties Aggregate</v>
          </cell>
        </row>
      </sheetData>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ow r="82">
          <cell r="CF82" t="str">
            <v>Royalties Aggregate</v>
          </cell>
        </row>
      </sheetData>
      <sheetData sheetId="3450" refreshError="1"/>
      <sheetData sheetId="3451" refreshError="1"/>
      <sheetData sheetId="3452" refreshError="1"/>
      <sheetData sheetId="3453"/>
      <sheetData sheetId="3454" refreshError="1"/>
      <sheetData sheetId="3455" refreshError="1"/>
      <sheetData sheetId="3456">
        <row r="82">
          <cell r="CF82" t="str">
            <v>Royalties Aggregate</v>
          </cell>
        </row>
      </sheetData>
      <sheetData sheetId="3457" refreshError="1"/>
      <sheetData sheetId="3458" refreshError="1"/>
      <sheetData sheetId="3459">
        <row r="82">
          <cell r="CF82" t="str">
            <v>Royalties Aggregate</v>
          </cell>
        </row>
      </sheetData>
      <sheetData sheetId="3460">
        <row r="82">
          <cell r="CF82" t="str">
            <v>Royalties Aggregate</v>
          </cell>
        </row>
      </sheetData>
      <sheetData sheetId="3461">
        <row r="82">
          <cell r="CF82" t="str">
            <v>Royalties Aggregate</v>
          </cell>
        </row>
      </sheetData>
      <sheetData sheetId="3462">
        <row r="82">
          <cell r="CF82" t="str">
            <v>Royalties Aggregate</v>
          </cell>
        </row>
      </sheetData>
      <sheetData sheetId="3463">
        <row r="82">
          <cell r="CF82" t="str">
            <v>Royalties Aggregate</v>
          </cell>
        </row>
      </sheetData>
      <sheetData sheetId="3464">
        <row r="82">
          <cell r="CF82" t="str">
            <v>Royalties Aggregate</v>
          </cell>
        </row>
      </sheetData>
      <sheetData sheetId="3465">
        <row r="82">
          <cell r="CF82" t="str">
            <v>Royalties Aggregate</v>
          </cell>
        </row>
      </sheetData>
      <sheetData sheetId="3466">
        <row r="82">
          <cell r="CF82" t="str">
            <v>Royalties Aggregate</v>
          </cell>
        </row>
      </sheetData>
      <sheetData sheetId="3467" refreshError="1"/>
      <sheetData sheetId="3468" refreshError="1"/>
      <sheetData sheetId="3469">
        <row r="82">
          <cell r="CF82" t="str">
            <v>Royalties Aggregate</v>
          </cell>
        </row>
      </sheetData>
      <sheetData sheetId="3470">
        <row r="82">
          <cell r="CF82" t="str">
            <v>Royalties Aggregate</v>
          </cell>
        </row>
      </sheetData>
      <sheetData sheetId="3471">
        <row r="82">
          <cell r="CF82" t="str">
            <v>Royalties Aggregate</v>
          </cell>
        </row>
      </sheetData>
      <sheetData sheetId="3472">
        <row r="82">
          <cell r="CF82" t="str">
            <v>Royalties Aggregate</v>
          </cell>
        </row>
      </sheetData>
      <sheetData sheetId="3473">
        <row r="82">
          <cell r="CF82" t="str">
            <v>Royalties Aggregate</v>
          </cell>
        </row>
      </sheetData>
      <sheetData sheetId="3474">
        <row r="82">
          <cell r="CF82" t="str">
            <v>Royalties Aggregate</v>
          </cell>
        </row>
      </sheetData>
      <sheetData sheetId="3475">
        <row r="82">
          <cell r="CF82" t="str">
            <v>Royalties Aggregate</v>
          </cell>
        </row>
      </sheetData>
      <sheetData sheetId="3476">
        <row r="82">
          <cell r="CF82" t="str">
            <v>Royalties Aggregate</v>
          </cell>
        </row>
      </sheetData>
      <sheetData sheetId="3477">
        <row r="82">
          <cell r="CF82" t="str">
            <v>Royalties Aggregate</v>
          </cell>
        </row>
      </sheetData>
      <sheetData sheetId="3478">
        <row r="82">
          <cell r="CF82" t="str">
            <v>Royalties Aggregate</v>
          </cell>
        </row>
      </sheetData>
      <sheetData sheetId="3479">
        <row r="82">
          <cell r="CF82" t="str">
            <v>Royalties Aggregate</v>
          </cell>
        </row>
      </sheetData>
      <sheetData sheetId="3480">
        <row r="82">
          <cell r="CF82" t="str">
            <v>Royalties Aggregate</v>
          </cell>
        </row>
      </sheetData>
      <sheetData sheetId="3481">
        <row r="82">
          <cell r="CF82" t="str">
            <v>Royalties Aggregate</v>
          </cell>
        </row>
      </sheetData>
      <sheetData sheetId="3482">
        <row r="82">
          <cell r="CF82" t="str">
            <v>Royalties Aggregate</v>
          </cell>
        </row>
      </sheetData>
      <sheetData sheetId="3483" refreshError="1"/>
      <sheetData sheetId="3484" refreshError="1"/>
      <sheetData sheetId="3485" refreshError="1"/>
      <sheetData sheetId="3486">
        <row r="82">
          <cell r="CF82" t="str">
            <v>Royalties Aggregate</v>
          </cell>
        </row>
      </sheetData>
      <sheetData sheetId="3487">
        <row r="82">
          <cell r="CF82" t="str">
            <v>Royalties Aggregate</v>
          </cell>
        </row>
      </sheetData>
      <sheetData sheetId="3488">
        <row r="82">
          <cell r="CF82" t="str">
            <v>Royalties Aggregate</v>
          </cell>
        </row>
      </sheetData>
      <sheetData sheetId="3489">
        <row r="82">
          <cell r="CF82" t="str">
            <v>Royalties Aggregate</v>
          </cell>
        </row>
      </sheetData>
      <sheetData sheetId="3490" refreshError="1"/>
      <sheetData sheetId="3491">
        <row r="82">
          <cell r="CF82" t="str">
            <v>Royalties Aggregate</v>
          </cell>
        </row>
      </sheetData>
      <sheetData sheetId="3492">
        <row r="82">
          <cell r="CF82" t="str">
            <v>Royalties Aggregate</v>
          </cell>
        </row>
      </sheetData>
      <sheetData sheetId="3493">
        <row r="82">
          <cell r="CF82" t="str">
            <v>Royalties Aggregate</v>
          </cell>
        </row>
      </sheetData>
      <sheetData sheetId="3494">
        <row r="82">
          <cell r="CF82" t="str">
            <v>Royalties Aggregate</v>
          </cell>
        </row>
      </sheetData>
      <sheetData sheetId="3495">
        <row r="82">
          <cell r="CF82">
            <v>0</v>
          </cell>
        </row>
      </sheetData>
      <sheetData sheetId="3496">
        <row r="82">
          <cell r="CF82" t="str">
            <v>Royalties Aggregate</v>
          </cell>
        </row>
      </sheetData>
      <sheetData sheetId="3497">
        <row r="82">
          <cell r="CF82">
            <v>0</v>
          </cell>
        </row>
      </sheetData>
      <sheetData sheetId="3498" refreshError="1"/>
      <sheetData sheetId="3499">
        <row r="82">
          <cell r="CF82" t="str">
            <v>Royalties Aggregate</v>
          </cell>
        </row>
      </sheetData>
      <sheetData sheetId="3500">
        <row r="82">
          <cell r="CF82" t="str">
            <v>Royalties Aggregate</v>
          </cell>
        </row>
      </sheetData>
      <sheetData sheetId="3501">
        <row r="82">
          <cell r="CF82" t="str">
            <v>Royalties Aggregate</v>
          </cell>
        </row>
      </sheetData>
      <sheetData sheetId="3502">
        <row r="82">
          <cell r="CF82" t="str">
            <v>Royalties Aggregate</v>
          </cell>
        </row>
      </sheetData>
      <sheetData sheetId="3503">
        <row r="82">
          <cell r="CF82" t="str">
            <v>Royalties Aggregate</v>
          </cell>
        </row>
      </sheetData>
      <sheetData sheetId="3504">
        <row r="82">
          <cell r="CF82" t="str">
            <v>Royalties Aggregate</v>
          </cell>
        </row>
      </sheetData>
      <sheetData sheetId="3505">
        <row r="82">
          <cell r="CF82" t="str">
            <v>Royalties Aggregate</v>
          </cell>
        </row>
      </sheetData>
      <sheetData sheetId="3506">
        <row r="82">
          <cell r="CF82" t="str">
            <v>Royalties Aggregate</v>
          </cell>
        </row>
      </sheetData>
      <sheetData sheetId="3507">
        <row r="82">
          <cell r="CF82" t="str">
            <v>Royalties Aggregate</v>
          </cell>
        </row>
      </sheetData>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ow r="82">
          <cell r="CF82" t="str">
            <v>Royalties Aggregate</v>
          </cell>
        </row>
      </sheetData>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ow r="82">
          <cell r="CF82" t="str">
            <v>Royalties Aggregate</v>
          </cell>
        </row>
      </sheetData>
      <sheetData sheetId="3535">
        <row r="82">
          <cell r="CF82">
            <v>0</v>
          </cell>
        </row>
      </sheetData>
      <sheetData sheetId="3536">
        <row r="82">
          <cell r="CF82" t="str">
            <v>Royalties Aggregate</v>
          </cell>
        </row>
      </sheetData>
      <sheetData sheetId="3537">
        <row r="82">
          <cell r="CF82" t="str">
            <v>Royalties Aggregate</v>
          </cell>
        </row>
      </sheetData>
      <sheetData sheetId="3538">
        <row r="82">
          <cell r="CF82" t="str">
            <v>Royalties Aggregate</v>
          </cell>
        </row>
      </sheetData>
      <sheetData sheetId="3539">
        <row r="82">
          <cell r="CF82" t="str">
            <v>Royalties Aggregate</v>
          </cell>
        </row>
      </sheetData>
      <sheetData sheetId="3540">
        <row r="82">
          <cell r="CF82" t="str">
            <v>Royalties Aggregate</v>
          </cell>
        </row>
      </sheetData>
      <sheetData sheetId="3541">
        <row r="82">
          <cell r="CF82" t="str">
            <v>Royalties Aggregate</v>
          </cell>
        </row>
      </sheetData>
      <sheetData sheetId="3542">
        <row r="82">
          <cell r="CF82" t="str">
            <v>Royalties Aggregate</v>
          </cell>
        </row>
      </sheetData>
      <sheetData sheetId="3543">
        <row r="82">
          <cell r="CF82" t="str">
            <v>Royalties Aggregate</v>
          </cell>
        </row>
      </sheetData>
      <sheetData sheetId="3544">
        <row r="82">
          <cell r="CF82" t="str">
            <v>Royalties Aggregate</v>
          </cell>
        </row>
      </sheetData>
      <sheetData sheetId="3545">
        <row r="82">
          <cell r="CF82" t="str">
            <v>Royalties Aggregate</v>
          </cell>
        </row>
      </sheetData>
      <sheetData sheetId="3546">
        <row r="82">
          <cell r="CF82">
            <v>0</v>
          </cell>
        </row>
      </sheetData>
      <sheetData sheetId="3547">
        <row r="82">
          <cell r="CF82" t="str">
            <v>Royalties Aggregate</v>
          </cell>
        </row>
      </sheetData>
      <sheetData sheetId="3548">
        <row r="82">
          <cell r="CF82" t="str">
            <v>Royalties Aggregate</v>
          </cell>
        </row>
      </sheetData>
      <sheetData sheetId="3549">
        <row r="82">
          <cell r="CF82" t="str">
            <v>Royalties Aggregate</v>
          </cell>
        </row>
      </sheetData>
      <sheetData sheetId="3550">
        <row r="82">
          <cell r="CF82" t="str">
            <v>Royalties Aggregate</v>
          </cell>
        </row>
      </sheetData>
      <sheetData sheetId="3551">
        <row r="82">
          <cell r="CF82" t="str">
            <v>Royalties Aggregate</v>
          </cell>
        </row>
      </sheetData>
      <sheetData sheetId="3552">
        <row r="82">
          <cell r="CF82" t="str">
            <v>Royalties Aggregate</v>
          </cell>
        </row>
      </sheetData>
      <sheetData sheetId="3553">
        <row r="82">
          <cell r="CF82" t="str">
            <v>Royalties Aggregate</v>
          </cell>
        </row>
      </sheetData>
      <sheetData sheetId="3554">
        <row r="82">
          <cell r="CF82" t="str">
            <v>Royalties Aggregate</v>
          </cell>
        </row>
      </sheetData>
      <sheetData sheetId="3555">
        <row r="82">
          <cell r="CF82" t="str">
            <v>Royalties Aggregate</v>
          </cell>
        </row>
      </sheetData>
      <sheetData sheetId="3556">
        <row r="82">
          <cell r="CF82" t="str">
            <v>Royalties Aggregate</v>
          </cell>
        </row>
      </sheetData>
      <sheetData sheetId="3557">
        <row r="82">
          <cell r="CF82" t="str">
            <v>Royalties Aggregate</v>
          </cell>
        </row>
      </sheetData>
      <sheetData sheetId="3558">
        <row r="82">
          <cell r="CF82" t="str">
            <v>Royalties Aggregate</v>
          </cell>
        </row>
      </sheetData>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ow r="82">
          <cell r="CF82" t="str">
            <v>Royalties Aggregate</v>
          </cell>
        </row>
      </sheetData>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ow r="82">
          <cell r="CF82" t="str">
            <v>Royalties Aggregate</v>
          </cell>
        </row>
      </sheetData>
      <sheetData sheetId="3659" refreshError="1"/>
      <sheetData sheetId="3660" refreshError="1"/>
      <sheetData sheetId="3661" refreshError="1"/>
      <sheetData sheetId="3662" refreshError="1"/>
      <sheetData sheetId="3663" refreshError="1"/>
      <sheetData sheetId="3664" refreshError="1"/>
      <sheetData sheetId="3665" refreshError="1"/>
      <sheetData sheetId="3666">
        <row r="82">
          <cell r="CF82" t="str">
            <v>Royalties Aggregate</v>
          </cell>
        </row>
      </sheetData>
      <sheetData sheetId="3667">
        <row r="82">
          <cell r="CF82" t="str">
            <v>Royalties Aggregate</v>
          </cell>
        </row>
      </sheetData>
      <sheetData sheetId="3668" refreshError="1"/>
      <sheetData sheetId="3669">
        <row r="82">
          <cell r="CF82" t="str">
            <v>Royalties Aggregate</v>
          </cell>
        </row>
      </sheetData>
      <sheetData sheetId="3670">
        <row r="82">
          <cell r="CF82" t="str">
            <v>Royalties Aggregate</v>
          </cell>
        </row>
      </sheetData>
      <sheetData sheetId="3671">
        <row r="82">
          <cell r="CF82" t="str">
            <v>Royalties Aggregate</v>
          </cell>
        </row>
      </sheetData>
      <sheetData sheetId="3672">
        <row r="82">
          <cell r="CF82" t="str">
            <v>Royalties Aggregate</v>
          </cell>
        </row>
      </sheetData>
      <sheetData sheetId="3673" refreshError="1"/>
      <sheetData sheetId="3674">
        <row r="82">
          <cell r="CF82" t="str">
            <v>Royalties Aggregate</v>
          </cell>
        </row>
      </sheetData>
      <sheetData sheetId="3675">
        <row r="82">
          <cell r="CF82" t="str">
            <v>Royalties Aggregate</v>
          </cell>
        </row>
      </sheetData>
      <sheetData sheetId="3676">
        <row r="82">
          <cell r="CF82" t="str">
            <v>Royalties Aggregate</v>
          </cell>
        </row>
      </sheetData>
      <sheetData sheetId="3677">
        <row r="82">
          <cell r="CF82" t="str">
            <v>Royalties Aggregate</v>
          </cell>
        </row>
      </sheetData>
      <sheetData sheetId="3678">
        <row r="82">
          <cell r="CF82" t="str">
            <v>Royalties Aggregate</v>
          </cell>
        </row>
      </sheetData>
      <sheetData sheetId="3679">
        <row r="82">
          <cell r="CF82" t="str">
            <v>Royalties Aggregate</v>
          </cell>
        </row>
      </sheetData>
      <sheetData sheetId="3680">
        <row r="82">
          <cell r="CF82" t="str">
            <v>Royalties Aggregate</v>
          </cell>
        </row>
      </sheetData>
      <sheetData sheetId="3681">
        <row r="82">
          <cell r="CF82" t="str">
            <v>Royalties Aggregate</v>
          </cell>
        </row>
      </sheetData>
      <sheetData sheetId="3682">
        <row r="82">
          <cell r="CF82" t="str">
            <v>Royalties Aggregate</v>
          </cell>
        </row>
      </sheetData>
      <sheetData sheetId="3683">
        <row r="82">
          <cell r="CF82" t="str">
            <v>Royalties Aggregate</v>
          </cell>
        </row>
      </sheetData>
      <sheetData sheetId="3684">
        <row r="82">
          <cell r="CF82" t="str">
            <v>Royalties Aggregate</v>
          </cell>
        </row>
      </sheetData>
      <sheetData sheetId="3685">
        <row r="82">
          <cell r="CF82" t="str">
            <v>Royalties Aggregate</v>
          </cell>
        </row>
      </sheetData>
      <sheetData sheetId="3686">
        <row r="82">
          <cell r="CF82" t="str">
            <v>Royalties Aggregate</v>
          </cell>
        </row>
      </sheetData>
      <sheetData sheetId="3687">
        <row r="82">
          <cell r="CF82" t="str">
            <v>Royalties Aggregate</v>
          </cell>
        </row>
      </sheetData>
      <sheetData sheetId="3688">
        <row r="82">
          <cell r="CF82" t="str">
            <v>Royalties Aggregate</v>
          </cell>
        </row>
      </sheetData>
      <sheetData sheetId="3689">
        <row r="82">
          <cell r="CF82" t="str">
            <v>Royalties Aggregate</v>
          </cell>
        </row>
      </sheetData>
      <sheetData sheetId="3690">
        <row r="82">
          <cell r="CF82" t="str">
            <v>Royalties Aggregate</v>
          </cell>
        </row>
      </sheetData>
      <sheetData sheetId="3691">
        <row r="82">
          <cell r="CF82" t="str">
            <v>Royalties Aggregate</v>
          </cell>
        </row>
      </sheetData>
      <sheetData sheetId="3692">
        <row r="82">
          <cell r="CF82" t="str">
            <v>Royalties Aggregate</v>
          </cell>
        </row>
      </sheetData>
      <sheetData sheetId="3693">
        <row r="82">
          <cell r="CF82" t="str">
            <v>Royalties Aggregate</v>
          </cell>
        </row>
      </sheetData>
      <sheetData sheetId="3694">
        <row r="82">
          <cell r="CF82" t="str">
            <v>Royalties Aggregate</v>
          </cell>
        </row>
      </sheetData>
      <sheetData sheetId="3695">
        <row r="82">
          <cell r="CF82" t="str">
            <v>Royalties Aggregate</v>
          </cell>
        </row>
      </sheetData>
      <sheetData sheetId="3696">
        <row r="82">
          <cell r="CF82" t="str">
            <v>Royalties Aggregate</v>
          </cell>
        </row>
      </sheetData>
      <sheetData sheetId="3697">
        <row r="82">
          <cell r="CF82" t="str">
            <v>Royalties Aggregate</v>
          </cell>
        </row>
      </sheetData>
      <sheetData sheetId="3698">
        <row r="82">
          <cell r="CF82" t="str">
            <v>Royalties Aggregate</v>
          </cell>
        </row>
      </sheetData>
      <sheetData sheetId="3699" refreshError="1"/>
      <sheetData sheetId="3700">
        <row r="82">
          <cell r="CF82" t="str">
            <v>Royalties Aggregate</v>
          </cell>
        </row>
      </sheetData>
      <sheetData sheetId="3701">
        <row r="82">
          <cell r="CF82" t="str">
            <v>Royalties Aggregate</v>
          </cell>
        </row>
      </sheetData>
      <sheetData sheetId="3702">
        <row r="82">
          <cell r="CF82">
            <v>0</v>
          </cell>
        </row>
      </sheetData>
      <sheetData sheetId="3703">
        <row r="82">
          <cell r="CF82" t="str">
            <v>Royalties Aggregate</v>
          </cell>
        </row>
      </sheetData>
      <sheetData sheetId="3704" refreshError="1"/>
      <sheetData sheetId="3705">
        <row r="82">
          <cell r="CF82" t="str">
            <v>Royalties Aggregate</v>
          </cell>
        </row>
      </sheetData>
      <sheetData sheetId="3706" refreshError="1"/>
      <sheetData sheetId="3707" refreshError="1"/>
      <sheetData sheetId="3708">
        <row r="82">
          <cell r="CF82" t="str">
            <v>Royalties Aggregate</v>
          </cell>
        </row>
      </sheetData>
      <sheetData sheetId="3709" refreshError="1"/>
      <sheetData sheetId="3710" refreshError="1"/>
      <sheetData sheetId="3711" refreshError="1"/>
      <sheetData sheetId="3712">
        <row r="82">
          <cell r="CF82" t="str">
            <v>Royalties Aggregate</v>
          </cell>
        </row>
      </sheetData>
      <sheetData sheetId="3713">
        <row r="82">
          <cell r="CF82" t="str">
            <v>Royalties Aggregate</v>
          </cell>
        </row>
      </sheetData>
      <sheetData sheetId="3714">
        <row r="82">
          <cell r="CF82" t="str">
            <v>Royalties Aggregate</v>
          </cell>
        </row>
      </sheetData>
      <sheetData sheetId="3715">
        <row r="82">
          <cell r="CF82" t="str">
            <v>Royalties Aggregate</v>
          </cell>
        </row>
      </sheetData>
      <sheetData sheetId="3716">
        <row r="82">
          <cell r="CF82" t="str">
            <v>Royalties Aggregate</v>
          </cell>
        </row>
      </sheetData>
      <sheetData sheetId="3717">
        <row r="82">
          <cell r="CF82" t="str">
            <v>Royalties Aggregate</v>
          </cell>
        </row>
      </sheetData>
      <sheetData sheetId="3718">
        <row r="82">
          <cell r="CF82" t="str">
            <v>Royalties Aggregate</v>
          </cell>
        </row>
      </sheetData>
      <sheetData sheetId="3719">
        <row r="82">
          <cell r="CF82" t="str">
            <v>Royalties Aggregate</v>
          </cell>
        </row>
      </sheetData>
      <sheetData sheetId="3720" refreshError="1"/>
      <sheetData sheetId="3721">
        <row r="82">
          <cell r="CF82" t="str">
            <v>Royalties Aggregate</v>
          </cell>
        </row>
      </sheetData>
      <sheetData sheetId="3722">
        <row r="82">
          <cell r="CF82" t="str">
            <v>Royalties Aggregate</v>
          </cell>
        </row>
      </sheetData>
      <sheetData sheetId="3723" refreshError="1"/>
      <sheetData sheetId="3724" refreshError="1"/>
      <sheetData sheetId="3725" refreshError="1"/>
      <sheetData sheetId="3726" refreshError="1"/>
      <sheetData sheetId="3727">
        <row r="82">
          <cell r="CF82" t="str">
            <v>Royalties Aggregate</v>
          </cell>
        </row>
      </sheetData>
      <sheetData sheetId="3728">
        <row r="82">
          <cell r="CF82" t="str">
            <v>Royalties Aggregate</v>
          </cell>
        </row>
      </sheetData>
      <sheetData sheetId="3729">
        <row r="82">
          <cell r="CF82" t="str">
            <v>Royalties Aggregate</v>
          </cell>
        </row>
      </sheetData>
      <sheetData sheetId="3730">
        <row r="82">
          <cell r="CF82" t="str">
            <v>Royalties Aggregate</v>
          </cell>
        </row>
      </sheetData>
      <sheetData sheetId="3731">
        <row r="82">
          <cell r="CF82" t="str">
            <v>Royalties Aggregate</v>
          </cell>
        </row>
      </sheetData>
      <sheetData sheetId="3732" refreshError="1"/>
      <sheetData sheetId="3733" refreshError="1"/>
      <sheetData sheetId="3734">
        <row r="82">
          <cell r="CF82" t="str">
            <v>Royalties Aggregate</v>
          </cell>
        </row>
      </sheetData>
      <sheetData sheetId="3735">
        <row r="82">
          <cell r="CF82" t="str">
            <v>Royalties Aggregate</v>
          </cell>
        </row>
      </sheetData>
      <sheetData sheetId="3736">
        <row r="82">
          <cell r="CF82" t="str">
            <v>Royalties Aggregate</v>
          </cell>
        </row>
      </sheetData>
      <sheetData sheetId="3737" refreshError="1"/>
      <sheetData sheetId="3738" refreshError="1"/>
      <sheetData sheetId="3739"/>
      <sheetData sheetId="3740">
        <row r="82">
          <cell r="CF82" t="str">
            <v>Royalties Aggregate</v>
          </cell>
        </row>
      </sheetData>
      <sheetData sheetId="3741" refreshError="1"/>
      <sheetData sheetId="3742" refreshError="1"/>
      <sheetData sheetId="3743" refreshError="1"/>
      <sheetData sheetId="3744" refreshError="1"/>
      <sheetData sheetId="3745">
        <row r="82">
          <cell r="CF82" t="str">
            <v>Royalties Aggregate</v>
          </cell>
        </row>
      </sheetData>
      <sheetData sheetId="3746">
        <row r="82">
          <cell r="CF82" t="str">
            <v>Royalties Aggregate</v>
          </cell>
        </row>
      </sheetData>
      <sheetData sheetId="3747">
        <row r="82">
          <cell r="CF82" t="str">
            <v>Royalties Aggregate</v>
          </cell>
        </row>
      </sheetData>
      <sheetData sheetId="3748" refreshError="1"/>
      <sheetData sheetId="3749" refreshError="1"/>
      <sheetData sheetId="3750" refreshError="1"/>
      <sheetData sheetId="3751">
        <row r="82">
          <cell r="CF82" t="str">
            <v>Royalties Aggregate</v>
          </cell>
        </row>
      </sheetData>
      <sheetData sheetId="3752">
        <row r="82">
          <cell r="CF82" t="str">
            <v>Royalties Aggregate</v>
          </cell>
        </row>
      </sheetData>
      <sheetData sheetId="3753" refreshError="1"/>
      <sheetData sheetId="3754">
        <row r="82">
          <cell r="CF82" t="str">
            <v>Royalties Aggregate</v>
          </cell>
        </row>
      </sheetData>
      <sheetData sheetId="3755">
        <row r="82">
          <cell r="CF82" t="str">
            <v>Royalties Aggregate</v>
          </cell>
        </row>
      </sheetData>
      <sheetData sheetId="3756" refreshError="1"/>
      <sheetData sheetId="3757" refreshError="1"/>
      <sheetData sheetId="3758" refreshError="1"/>
      <sheetData sheetId="3759" refreshError="1"/>
      <sheetData sheetId="3760" refreshError="1"/>
      <sheetData sheetId="3761">
        <row r="82">
          <cell r="CF82" t="str">
            <v>Royalties Aggregate</v>
          </cell>
        </row>
      </sheetData>
      <sheetData sheetId="3762">
        <row r="82">
          <cell r="CF82" t="str">
            <v>Royalties Aggregate</v>
          </cell>
        </row>
      </sheetData>
      <sheetData sheetId="3763" refreshError="1"/>
      <sheetData sheetId="3764" refreshError="1"/>
      <sheetData sheetId="3765" refreshError="1"/>
      <sheetData sheetId="3766" refreshError="1"/>
      <sheetData sheetId="3767">
        <row r="82">
          <cell r="CF82" t="str">
            <v>Royalties Aggregate</v>
          </cell>
        </row>
      </sheetData>
      <sheetData sheetId="3768" refreshError="1"/>
      <sheetData sheetId="3769" refreshError="1"/>
      <sheetData sheetId="3770">
        <row r="82">
          <cell r="CF82" t="str">
            <v>Royalties Aggregate</v>
          </cell>
        </row>
      </sheetData>
      <sheetData sheetId="3771">
        <row r="82">
          <cell r="CF82" t="str">
            <v>Royalties Aggregate</v>
          </cell>
        </row>
      </sheetData>
      <sheetData sheetId="3772">
        <row r="82">
          <cell r="CF82" t="str">
            <v>Royalties Aggregate</v>
          </cell>
        </row>
      </sheetData>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ow r="82">
          <cell r="CF82" t="str">
            <v>Royalties Aggregate</v>
          </cell>
        </row>
      </sheetData>
      <sheetData sheetId="3783" refreshError="1"/>
      <sheetData sheetId="3784" refreshError="1"/>
      <sheetData sheetId="3785">
        <row r="82">
          <cell r="CF82" t="str">
            <v>Royalties Aggregate</v>
          </cell>
        </row>
      </sheetData>
      <sheetData sheetId="3786">
        <row r="82">
          <cell r="CF82" t="str">
            <v>Royalties Aggregate</v>
          </cell>
        </row>
      </sheetData>
      <sheetData sheetId="3787">
        <row r="82">
          <cell r="CF82" t="str">
            <v>Royalties Aggregate</v>
          </cell>
        </row>
      </sheetData>
      <sheetData sheetId="3788" refreshError="1"/>
      <sheetData sheetId="3789" refreshError="1"/>
      <sheetData sheetId="3790" refreshError="1"/>
      <sheetData sheetId="3791" refreshError="1"/>
      <sheetData sheetId="3792">
        <row r="82">
          <cell r="CF82" t="str">
            <v>Royalties Aggregate</v>
          </cell>
        </row>
      </sheetData>
      <sheetData sheetId="3793">
        <row r="82">
          <cell r="CF82" t="str">
            <v>Royalties Aggregate</v>
          </cell>
        </row>
      </sheetData>
      <sheetData sheetId="3794">
        <row r="82">
          <cell r="CF82" t="str">
            <v>Royalties Aggregate</v>
          </cell>
        </row>
      </sheetData>
      <sheetData sheetId="3795">
        <row r="82">
          <cell r="CF82" t="str">
            <v>Royalties Aggregate</v>
          </cell>
        </row>
      </sheetData>
      <sheetData sheetId="3796">
        <row r="82">
          <cell r="CF82" t="str">
            <v>Royalties Aggregate</v>
          </cell>
        </row>
      </sheetData>
      <sheetData sheetId="3797">
        <row r="82">
          <cell r="CF82" t="str">
            <v>Royalties Aggregate</v>
          </cell>
        </row>
      </sheetData>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ow r="82">
          <cell r="CF82" t="str">
            <v>Royalties Aggregate</v>
          </cell>
        </row>
      </sheetData>
      <sheetData sheetId="3816">
        <row r="82">
          <cell r="CF82" t="str">
            <v>Royalties Aggregate</v>
          </cell>
        </row>
      </sheetData>
      <sheetData sheetId="3817">
        <row r="82">
          <cell r="CF82" t="str">
            <v>Royalties Aggregate</v>
          </cell>
        </row>
      </sheetData>
      <sheetData sheetId="3818">
        <row r="82">
          <cell r="CF82" t="str">
            <v>Royalties Aggregate</v>
          </cell>
        </row>
      </sheetData>
      <sheetData sheetId="3819">
        <row r="82">
          <cell r="CF82" t="str">
            <v>Royalties Aggregate</v>
          </cell>
        </row>
      </sheetData>
      <sheetData sheetId="3820">
        <row r="82">
          <cell r="CF82" t="str">
            <v>Royalties Aggregate</v>
          </cell>
        </row>
      </sheetData>
      <sheetData sheetId="3821">
        <row r="82">
          <cell r="CF82" t="str">
            <v>Royalties Aggregate</v>
          </cell>
        </row>
      </sheetData>
      <sheetData sheetId="3822">
        <row r="82">
          <cell r="CF82" t="str">
            <v>Royalties Aggregate</v>
          </cell>
        </row>
      </sheetData>
      <sheetData sheetId="3823" refreshError="1"/>
      <sheetData sheetId="3824" refreshError="1"/>
      <sheetData sheetId="3825" refreshError="1"/>
      <sheetData sheetId="3826" refreshError="1"/>
      <sheetData sheetId="3827">
        <row r="82">
          <cell r="CF82" t="str">
            <v>Royalties Aggregate</v>
          </cell>
        </row>
      </sheetData>
      <sheetData sheetId="3828">
        <row r="82">
          <cell r="CF82" t="str">
            <v>Royalties Aggregate</v>
          </cell>
        </row>
      </sheetData>
      <sheetData sheetId="3829">
        <row r="82">
          <cell r="CF82" t="str">
            <v>Royalties Aggregate</v>
          </cell>
        </row>
      </sheetData>
      <sheetData sheetId="3830">
        <row r="82">
          <cell r="CF82" t="str">
            <v>Royalties Aggregate</v>
          </cell>
        </row>
      </sheetData>
      <sheetData sheetId="3831" refreshError="1"/>
      <sheetData sheetId="3832" refreshError="1"/>
      <sheetData sheetId="3833">
        <row r="82">
          <cell r="CF82" t="str">
            <v>Royalties Aggregate</v>
          </cell>
        </row>
      </sheetData>
      <sheetData sheetId="3834" refreshError="1"/>
      <sheetData sheetId="3835" refreshError="1"/>
      <sheetData sheetId="3836" refreshError="1"/>
      <sheetData sheetId="3837" refreshError="1"/>
      <sheetData sheetId="3838" refreshError="1"/>
      <sheetData sheetId="3839">
        <row r="82">
          <cell r="CF82" t="str">
            <v>Royalties Aggregate</v>
          </cell>
        </row>
      </sheetData>
      <sheetData sheetId="3840">
        <row r="82">
          <cell r="CF82" t="str">
            <v>Royalties Aggregate</v>
          </cell>
        </row>
      </sheetData>
      <sheetData sheetId="3841">
        <row r="82">
          <cell r="CF82" t="str">
            <v>Royalties Aggregate</v>
          </cell>
        </row>
      </sheetData>
      <sheetData sheetId="3842" refreshError="1"/>
      <sheetData sheetId="3843">
        <row r="82">
          <cell r="CF82" t="str">
            <v>Royalties Aggregate</v>
          </cell>
        </row>
      </sheetData>
      <sheetData sheetId="3844">
        <row r="82">
          <cell r="CF82" t="str">
            <v>Royalties Aggregate</v>
          </cell>
        </row>
      </sheetData>
      <sheetData sheetId="3845">
        <row r="82">
          <cell r="CF82" t="str">
            <v>Royalties Aggregate</v>
          </cell>
        </row>
      </sheetData>
      <sheetData sheetId="3846">
        <row r="82">
          <cell r="CF82" t="str">
            <v>Royalties Aggregate</v>
          </cell>
        </row>
      </sheetData>
      <sheetData sheetId="3847">
        <row r="82">
          <cell r="CF82" t="str">
            <v>Royalties Aggregate</v>
          </cell>
        </row>
      </sheetData>
      <sheetData sheetId="3848">
        <row r="82">
          <cell r="CF82" t="str">
            <v>Royalties Aggregate</v>
          </cell>
        </row>
      </sheetData>
      <sheetData sheetId="3849">
        <row r="82">
          <cell r="CF82" t="str">
            <v>Royalties Aggregate</v>
          </cell>
        </row>
      </sheetData>
      <sheetData sheetId="3850">
        <row r="82">
          <cell r="CF82" t="str">
            <v>Royalties Aggregate</v>
          </cell>
        </row>
      </sheetData>
      <sheetData sheetId="3851">
        <row r="82">
          <cell r="CF82" t="str">
            <v>Royalties Aggregate</v>
          </cell>
        </row>
      </sheetData>
      <sheetData sheetId="3852">
        <row r="82">
          <cell r="CF82" t="str">
            <v>Royalties Aggregate</v>
          </cell>
        </row>
      </sheetData>
      <sheetData sheetId="3853">
        <row r="82">
          <cell r="CF82" t="str">
            <v>Royalties Aggregate</v>
          </cell>
        </row>
      </sheetData>
      <sheetData sheetId="3854">
        <row r="82">
          <cell r="CF82" t="str">
            <v>Royalties Aggregate</v>
          </cell>
        </row>
      </sheetData>
      <sheetData sheetId="3855">
        <row r="82">
          <cell r="CF82" t="str">
            <v>Royalties Aggregate</v>
          </cell>
        </row>
      </sheetData>
      <sheetData sheetId="3856">
        <row r="82">
          <cell r="CF82" t="str">
            <v>Royalties Aggregate</v>
          </cell>
        </row>
      </sheetData>
      <sheetData sheetId="3857">
        <row r="82">
          <cell r="CF82" t="str">
            <v>Royalties Aggregate</v>
          </cell>
        </row>
      </sheetData>
      <sheetData sheetId="3858">
        <row r="82">
          <cell r="CF82" t="str">
            <v>Royalties Aggregate</v>
          </cell>
        </row>
      </sheetData>
      <sheetData sheetId="3859">
        <row r="82">
          <cell r="CF82" t="str">
            <v>Royalties Aggregate</v>
          </cell>
        </row>
      </sheetData>
      <sheetData sheetId="3860">
        <row r="82">
          <cell r="CF82" t="str">
            <v>Royalties Aggregate</v>
          </cell>
        </row>
      </sheetData>
      <sheetData sheetId="3861">
        <row r="82">
          <cell r="CF82" t="str">
            <v>Royalties Aggregate</v>
          </cell>
        </row>
      </sheetData>
      <sheetData sheetId="3862">
        <row r="82">
          <cell r="CF82" t="str">
            <v>Royalties Aggregate</v>
          </cell>
        </row>
      </sheetData>
      <sheetData sheetId="3863">
        <row r="82">
          <cell r="CF82" t="str">
            <v>Royalties Aggregate</v>
          </cell>
        </row>
      </sheetData>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ow r="82">
          <cell r="CF82" t="str">
            <v>Royalties Aggregate</v>
          </cell>
        </row>
      </sheetData>
      <sheetData sheetId="3888">
        <row r="82">
          <cell r="CF82" t="str">
            <v>Royalties Aggregate</v>
          </cell>
        </row>
      </sheetData>
      <sheetData sheetId="3889">
        <row r="82">
          <cell r="CF82" t="str">
            <v>Royalties Aggregate</v>
          </cell>
        </row>
      </sheetData>
      <sheetData sheetId="3890">
        <row r="82">
          <cell r="CF82" t="str">
            <v>Royalties Aggregate</v>
          </cell>
        </row>
      </sheetData>
      <sheetData sheetId="3891">
        <row r="82">
          <cell r="CF82" t="str">
            <v>Royalties Aggregate</v>
          </cell>
        </row>
      </sheetData>
      <sheetData sheetId="3892">
        <row r="82">
          <cell r="CF82" t="str">
            <v>Royalties Aggregate</v>
          </cell>
        </row>
      </sheetData>
      <sheetData sheetId="3893">
        <row r="82">
          <cell r="CF82" t="str">
            <v>Royalties Aggregate</v>
          </cell>
        </row>
      </sheetData>
      <sheetData sheetId="3894">
        <row r="82">
          <cell r="CF82" t="str">
            <v>Royalties Aggregate</v>
          </cell>
        </row>
      </sheetData>
      <sheetData sheetId="3895">
        <row r="82">
          <cell r="CF82" t="str">
            <v>Royalties Aggregate</v>
          </cell>
        </row>
      </sheetData>
      <sheetData sheetId="3896">
        <row r="82">
          <cell r="CF82" t="str">
            <v>Royalties Aggregate</v>
          </cell>
        </row>
      </sheetData>
      <sheetData sheetId="3897" refreshError="1"/>
      <sheetData sheetId="3898" refreshError="1"/>
      <sheetData sheetId="3899" refreshError="1"/>
      <sheetData sheetId="3900" refreshError="1"/>
      <sheetData sheetId="3901" refreshError="1"/>
      <sheetData sheetId="3902">
        <row r="82">
          <cell r="CF82" t="str">
            <v>Royalties Aggregate</v>
          </cell>
        </row>
      </sheetData>
      <sheetData sheetId="3903" refreshError="1"/>
      <sheetData sheetId="3904">
        <row r="82">
          <cell r="CF82" t="str">
            <v>Royalties Aggregate</v>
          </cell>
        </row>
      </sheetData>
      <sheetData sheetId="3905" refreshError="1"/>
      <sheetData sheetId="3906">
        <row r="82">
          <cell r="CF82" t="str">
            <v>Royalties Aggregate</v>
          </cell>
        </row>
      </sheetData>
      <sheetData sheetId="3907" refreshError="1"/>
      <sheetData sheetId="3908" refreshError="1"/>
      <sheetData sheetId="3909" refreshError="1"/>
      <sheetData sheetId="3910" refreshError="1"/>
      <sheetData sheetId="3911" refreshError="1"/>
      <sheetData sheetId="3912" refreshError="1"/>
      <sheetData sheetId="3913" refreshError="1"/>
      <sheetData sheetId="3914">
        <row r="82">
          <cell r="CF82" t="str">
            <v>Royalties Aggregate</v>
          </cell>
        </row>
      </sheetData>
      <sheetData sheetId="3915" refreshError="1"/>
      <sheetData sheetId="3916" refreshError="1"/>
      <sheetData sheetId="3917">
        <row r="82">
          <cell r="CF82" t="str">
            <v>Royalties Aggregate</v>
          </cell>
        </row>
      </sheetData>
      <sheetData sheetId="3918" refreshError="1"/>
      <sheetData sheetId="3919" refreshError="1"/>
      <sheetData sheetId="3920">
        <row r="82">
          <cell r="CF82" t="str">
            <v>Royalties Aggregate</v>
          </cell>
        </row>
      </sheetData>
      <sheetData sheetId="3921">
        <row r="82">
          <cell r="CF82" t="str">
            <v>Royalties Aggregate</v>
          </cell>
        </row>
      </sheetData>
      <sheetData sheetId="3922">
        <row r="82">
          <cell r="CF82" t="str">
            <v>Royalties Aggregate</v>
          </cell>
        </row>
      </sheetData>
      <sheetData sheetId="3923" refreshError="1"/>
      <sheetData sheetId="3924">
        <row r="82">
          <cell r="CF82" t="str">
            <v>Royalties Aggregate</v>
          </cell>
        </row>
      </sheetData>
      <sheetData sheetId="3925">
        <row r="82">
          <cell r="CF82" t="str">
            <v>Royalties Aggregate</v>
          </cell>
        </row>
      </sheetData>
      <sheetData sheetId="3926">
        <row r="82">
          <cell r="CF82" t="str">
            <v>Royalties Aggregate</v>
          </cell>
        </row>
      </sheetData>
      <sheetData sheetId="3927">
        <row r="82">
          <cell r="CF82" t="str">
            <v>Royalties Aggregate</v>
          </cell>
        </row>
      </sheetData>
      <sheetData sheetId="3928">
        <row r="82">
          <cell r="CF82" t="str">
            <v>Royalties Aggregate</v>
          </cell>
        </row>
      </sheetData>
      <sheetData sheetId="3929">
        <row r="82">
          <cell r="CF82" t="str">
            <v>Royalties Aggregate</v>
          </cell>
        </row>
      </sheetData>
      <sheetData sheetId="3930" refreshError="1"/>
      <sheetData sheetId="3931" refreshError="1"/>
      <sheetData sheetId="3932">
        <row r="82">
          <cell r="CF82" t="str">
            <v>Royalties Aggregate</v>
          </cell>
        </row>
      </sheetData>
      <sheetData sheetId="3933" refreshError="1"/>
      <sheetData sheetId="3934">
        <row r="82">
          <cell r="CF82" t="str">
            <v>Royalties Aggregate</v>
          </cell>
        </row>
      </sheetData>
      <sheetData sheetId="3935" refreshError="1"/>
      <sheetData sheetId="3936" refreshError="1"/>
      <sheetData sheetId="3937" refreshError="1"/>
      <sheetData sheetId="3938" refreshError="1"/>
      <sheetData sheetId="3939" refreshError="1"/>
      <sheetData sheetId="3940">
        <row r="82">
          <cell r="CF82" t="str">
            <v>Royalties Aggregate</v>
          </cell>
        </row>
      </sheetData>
      <sheetData sheetId="3941">
        <row r="82">
          <cell r="CF82">
            <v>0</v>
          </cell>
        </row>
      </sheetData>
      <sheetData sheetId="3942" refreshError="1"/>
      <sheetData sheetId="3943">
        <row r="82">
          <cell r="CF82" t="str">
            <v>Royalties Aggregate</v>
          </cell>
        </row>
      </sheetData>
      <sheetData sheetId="3944">
        <row r="82">
          <cell r="CF82" t="str">
            <v>Royalties Aggregate</v>
          </cell>
        </row>
      </sheetData>
      <sheetData sheetId="3945">
        <row r="82">
          <cell r="CF82" t="str">
            <v>Royalties Aggregate</v>
          </cell>
        </row>
      </sheetData>
      <sheetData sheetId="3946">
        <row r="82">
          <cell r="CF82" t="str">
            <v>Royalties Aggregate</v>
          </cell>
        </row>
      </sheetData>
      <sheetData sheetId="3947">
        <row r="82">
          <cell r="CF82" t="str">
            <v>Royalties Aggregate</v>
          </cell>
        </row>
      </sheetData>
      <sheetData sheetId="3948">
        <row r="82">
          <cell r="CF82" t="str">
            <v>Royalties Aggregate</v>
          </cell>
        </row>
      </sheetData>
      <sheetData sheetId="3949">
        <row r="82">
          <cell r="CF82" t="str">
            <v>Royalties Aggregate</v>
          </cell>
        </row>
      </sheetData>
      <sheetData sheetId="3950">
        <row r="82">
          <cell r="CF82">
            <v>0</v>
          </cell>
        </row>
      </sheetData>
      <sheetData sheetId="3951">
        <row r="82">
          <cell r="CF82" t="str">
            <v>Royalties Aggregate</v>
          </cell>
        </row>
      </sheetData>
      <sheetData sheetId="3952">
        <row r="82">
          <cell r="CF82" t="str">
            <v>Royalties Aggregate</v>
          </cell>
        </row>
      </sheetData>
      <sheetData sheetId="3953">
        <row r="82">
          <cell r="CF82" t="str">
            <v>Royalties Aggregate</v>
          </cell>
        </row>
      </sheetData>
      <sheetData sheetId="3954">
        <row r="82">
          <cell r="CF82" t="str">
            <v>Royalties Aggregate</v>
          </cell>
        </row>
      </sheetData>
      <sheetData sheetId="3955">
        <row r="82">
          <cell r="CF82" t="str">
            <v>Royalties Aggregate</v>
          </cell>
        </row>
      </sheetData>
      <sheetData sheetId="3956">
        <row r="82">
          <cell r="CF82" t="str">
            <v>Royalties Aggregate</v>
          </cell>
        </row>
      </sheetData>
      <sheetData sheetId="3957">
        <row r="82">
          <cell r="CF82" t="str">
            <v>Royalties Aggregate</v>
          </cell>
        </row>
      </sheetData>
      <sheetData sheetId="3958">
        <row r="82">
          <cell r="CF82" t="str">
            <v>Royalties Aggregate</v>
          </cell>
        </row>
      </sheetData>
      <sheetData sheetId="3959">
        <row r="82">
          <cell r="CF82" t="str">
            <v>Royalties Aggregate</v>
          </cell>
        </row>
      </sheetData>
      <sheetData sheetId="3960">
        <row r="82">
          <cell r="CF82" t="str">
            <v>Royalties Aggregate</v>
          </cell>
        </row>
      </sheetData>
      <sheetData sheetId="3961">
        <row r="82">
          <cell r="CF82" t="str">
            <v>Royalties Aggregate</v>
          </cell>
        </row>
      </sheetData>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ow r="82">
          <cell r="CF82" t="str">
            <v>Royalties Aggregate</v>
          </cell>
        </row>
      </sheetData>
      <sheetData sheetId="3971">
        <row r="82">
          <cell r="CF82" t="str">
            <v>Royalties Aggregate</v>
          </cell>
        </row>
      </sheetData>
      <sheetData sheetId="3972">
        <row r="82">
          <cell r="CF82" t="str">
            <v>Royalties Aggregate</v>
          </cell>
        </row>
      </sheetData>
      <sheetData sheetId="3973">
        <row r="82">
          <cell r="CF82" t="str">
            <v>Royalties Aggregate</v>
          </cell>
        </row>
      </sheetData>
      <sheetData sheetId="3974">
        <row r="82">
          <cell r="CF82" t="str">
            <v>Royalties Aggregate</v>
          </cell>
        </row>
      </sheetData>
      <sheetData sheetId="3975">
        <row r="82">
          <cell r="CF82" t="str">
            <v>Royalties Aggregate</v>
          </cell>
        </row>
      </sheetData>
      <sheetData sheetId="3976">
        <row r="82">
          <cell r="CF82" t="str">
            <v>Royalties Aggregate</v>
          </cell>
        </row>
      </sheetData>
      <sheetData sheetId="3977">
        <row r="82">
          <cell r="CF82" t="str">
            <v>Royalties Aggregate</v>
          </cell>
        </row>
      </sheetData>
      <sheetData sheetId="3978">
        <row r="82">
          <cell r="CF82" t="str">
            <v>Royalties Aggregate</v>
          </cell>
        </row>
      </sheetData>
      <sheetData sheetId="3979" refreshError="1"/>
      <sheetData sheetId="3980" refreshError="1"/>
      <sheetData sheetId="3981" refreshError="1"/>
      <sheetData sheetId="3982" refreshError="1"/>
      <sheetData sheetId="3983">
        <row r="82">
          <cell r="CF82" t="str">
            <v>Royalties Aggregate</v>
          </cell>
        </row>
      </sheetData>
      <sheetData sheetId="3984" refreshError="1"/>
      <sheetData sheetId="3985" refreshError="1"/>
      <sheetData sheetId="3986"/>
      <sheetData sheetId="3987">
        <row r="82">
          <cell r="CF82" t="str">
            <v>Royalties Aggregate</v>
          </cell>
        </row>
      </sheetData>
      <sheetData sheetId="3988">
        <row r="82">
          <cell r="CF82" t="str">
            <v>Royalties Aggregate</v>
          </cell>
        </row>
      </sheetData>
      <sheetData sheetId="3989">
        <row r="82">
          <cell r="CF82" t="str">
            <v>Royalties Aggregate</v>
          </cell>
        </row>
      </sheetData>
      <sheetData sheetId="3990">
        <row r="82">
          <cell r="CF82" t="str">
            <v>Royalties Aggregate</v>
          </cell>
        </row>
      </sheetData>
      <sheetData sheetId="3991">
        <row r="82">
          <cell r="CF82" t="str">
            <v>Royalties Aggregate</v>
          </cell>
        </row>
      </sheetData>
      <sheetData sheetId="3992">
        <row r="82">
          <cell r="CF82" t="str">
            <v>Royalties Aggregate</v>
          </cell>
        </row>
      </sheetData>
      <sheetData sheetId="3993">
        <row r="82">
          <cell r="CF82" t="str">
            <v>Royalties Aggregate</v>
          </cell>
        </row>
      </sheetData>
      <sheetData sheetId="3994">
        <row r="82">
          <cell r="CF82" t="str">
            <v>Royalties Aggregate</v>
          </cell>
        </row>
      </sheetData>
      <sheetData sheetId="3995">
        <row r="82">
          <cell r="CF82" t="str">
            <v>Royalties Aggregate</v>
          </cell>
        </row>
      </sheetData>
      <sheetData sheetId="3996" refreshError="1"/>
      <sheetData sheetId="3997" refreshError="1"/>
      <sheetData sheetId="3998">
        <row r="82">
          <cell r="CF82" t="str">
            <v>Royalties Aggregate</v>
          </cell>
        </row>
      </sheetData>
      <sheetData sheetId="3999">
        <row r="82">
          <cell r="CF82" t="str">
            <v>Royalties Aggregate</v>
          </cell>
        </row>
      </sheetData>
      <sheetData sheetId="4000">
        <row r="82">
          <cell r="CF82" t="str">
            <v>Royalties Aggregate</v>
          </cell>
        </row>
      </sheetData>
      <sheetData sheetId="4001">
        <row r="82">
          <cell r="CF82" t="str">
            <v>Royalties Aggregate</v>
          </cell>
        </row>
      </sheetData>
      <sheetData sheetId="4002">
        <row r="82">
          <cell r="CF82" t="str">
            <v>Royalties Aggregate</v>
          </cell>
        </row>
      </sheetData>
      <sheetData sheetId="4003">
        <row r="82">
          <cell r="CF82">
            <v>0</v>
          </cell>
        </row>
      </sheetData>
      <sheetData sheetId="4004">
        <row r="82">
          <cell r="CF82" t="str">
            <v>Royalties Aggregate</v>
          </cell>
        </row>
      </sheetData>
      <sheetData sheetId="4005">
        <row r="82">
          <cell r="CF82" t="str">
            <v>Royalties Aggregate</v>
          </cell>
        </row>
      </sheetData>
      <sheetData sheetId="4006">
        <row r="82">
          <cell r="CF82" t="str">
            <v>Royalties Aggregate</v>
          </cell>
        </row>
      </sheetData>
      <sheetData sheetId="4007">
        <row r="82">
          <cell r="CF82" t="str">
            <v>Royalties Aggregate</v>
          </cell>
        </row>
      </sheetData>
      <sheetData sheetId="4008">
        <row r="82">
          <cell r="CF82" t="str">
            <v>Royalties Aggregate</v>
          </cell>
        </row>
      </sheetData>
      <sheetData sheetId="4009">
        <row r="82">
          <cell r="CF82" t="str">
            <v>Royalties Aggregate</v>
          </cell>
        </row>
      </sheetData>
      <sheetData sheetId="4010">
        <row r="82">
          <cell r="CF82" t="str">
            <v>Royalties Aggregate</v>
          </cell>
        </row>
      </sheetData>
      <sheetData sheetId="4011">
        <row r="82">
          <cell r="CF82" t="str">
            <v>Royalties Aggregate</v>
          </cell>
        </row>
      </sheetData>
      <sheetData sheetId="4012" refreshError="1"/>
      <sheetData sheetId="4013">
        <row r="82">
          <cell r="CF82" t="str">
            <v>Royalties Aggregate</v>
          </cell>
        </row>
      </sheetData>
      <sheetData sheetId="4014">
        <row r="82">
          <cell r="CF82" t="str">
            <v>Royalties Aggregate</v>
          </cell>
        </row>
      </sheetData>
      <sheetData sheetId="4015">
        <row r="82">
          <cell r="CF82" t="str">
            <v>Royalties Aggregate</v>
          </cell>
        </row>
      </sheetData>
      <sheetData sheetId="4016">
        <row r="82">
          <cell r="CF82" t="str">
            <v>Royalties Aggregate</v>
          </cell>
        </row>
      </sheetData>
      <sheetData sheetId="4017" refreshError="1"/>
      <sheetData sheetId="4018" refreshError="1"/>
      <sheetData sheetId="4019" refreshError="1"/>
      <sheetData sheetId="4020">
        <row r="82">
          <cell r="CF82" t="str">
            <v>Royalties Aggregate</v>
          </cell>
        </row>
      </sheetData>
      <sheetData sheetId="4021">
        <row r="82">
          <cell r="CF82" t="str">
            <v>Royalties Aggregate</v>
          </cell>
        </row>
      </sheetData>
      <sheetData sheetId="4022" refreshError="1"/>
      <sheetData sheetId="4023" refreshError="1"/>
      <sheetData sheetId="4024" refreshError="1"/>
      <sheetData sheetId="4025" refreshError="1"/>
      <sheetData sheetId="4026">
        <row r="82">
          <cell r="CF82" t="str">
            <v>Royalties Aggregate</v>
          </cell>
        </row>
      </sheetData>
      <sheetData sheetId="4027" refreshError="1"/>
      <sheetData sheetId="4028" refreshError="1"/>
      <sheetData sheetId="4029" refreshError="1"/>
      <sheetData sheetId="4030" refreshError="1"/>
      <sheetData sheetId="4031">
        <row r="82">
          <cell r="CF82" t="str">
            <v>Royalties Aggregate</v>
          </cell>
        </row>
      </sheetData>
      <sheetData sheetId="4032">
        <row r="82">
          <cell r="CF82" t="str">
            <v>Royalties Aggregate</v>
          </cell>
        </row>
      </sheetData>
      <sheetData sheetId="4033" refreshError="1"/>
      <sheetData sheetId="4034">
        <row r="82">
          <cell r="CF82" t="str">
            <v>Royalties Aggregate</v>
          </cell>
        </row>
      </sheetData>
      <sheetData sheetId="4035" refreshError="1"/>
      <sheetData sheetId="4036" refreshError="1"/>
      <sheetData sheetId="4037" refreshError="1"/>
      <sheetData sheetId="4038" refreshError="1"/>
      <sheetData sheetId="4039" refreshError="1"/>
      <sheetData sheetId="4040">
        <row r="82">
          <cell r="CF82" t="str">
            <v>Royalties Aggregate</v>
          </cell>
        </row>
      </sheetData>
      <sheetData sheetId="4041">
        <row r="82">
          <cell r="CF82" t="str">
            <v>Royalties Aggregate</v>
          </cell>
        </row>
      </sheetData>
      <sheetData sheetId="4042">
        <row r="82">
          <cell r="CF82" t="str">
            <v>Royalties Aggregate</v>
          </cell>
        </row>
      </sheetData>
      <sheetData sheetId="4043">
        <row r="82">
          <cell r="CF82" t="str">
            <v>Royalties Aggregate</v>
          </cell>
        </row>
      </sheetData>
      <sheetData sheetId="4044" refreshError="1"/>
      <sheetData sheetId="4045">
        <row r="82">
          <cell r="CF82" t="str">
            <v>Royalties Aggregate</v>
          </cell>
        </row>
      </sheetData>
      <sheetData sheetId="4046">
        <row r="82">
          <cell r="CF82" t="str">
            <v>Royalties Aggregate</v>
          </cell>
        </row>
      </sheetData>
      <sheetData sheetId="4047">
        <row r="82">
          <cell r="CF82" t="str">
            <v>Royalties Aggregate</v>
          </cell>
        </row>
      </sheetData>
      <sheetData sheetId="4048">
        <row r="82">
          <cell r="CF82" t="str">
            <v>Royalties Aggregate</v>
          </cell>
        </row>
      </sheetData>
      <sheetData sheetId="4049" refreshError="1"/>
      <sheetData sheetId="4050" refreshError="1"/>
      <sheetData sheetId="4051">
        <row r="82">
          <cell r="CF82" t="str">
            <v>Royalties Aggregate</v>
          </cell>
        </row>
      </sheetData>
      <sheetData sheetId="4052">
        <row r="82">
          <cell r="CF82" t="str">
            <v>Royalties Aggregate</v>
          </cell>
        </row>
      </sheetData>
      <sheetData sheetId="4053">
        <row r="82">
          <cell r="CF82" t="str">
            <v>Royalties Aggregate</v>
          </cell>
        </row>
      </sheetData>
      <sheetData sheetId="4054" refreshError="1"/>
      <sheetData sheetId="4055" refreshError="1"/>
      <sheetData sheetId="4056">
        <row r="82">
          <cell r="CF82" t="str">
            <v>Royalties Aggregate</v>
          </cell>
        </row>
      </sheetData>
      <sheetData sheetId="4057">
        <row r="82">
          <cell r="CF82" t="str">
            <v>Royalties Aggregate</v>
          </cell>
        </row>
      </sheetData>
      <sheetData sheetId="4058">
        <row r="82">
          <cell r="CF82" t="str">
            <v>Royalties Aggregate</v>
          </cell>
        </row>
      </sheetData>
      <sheetData sheetId="4059" refreshError="1"/>
      <sheetData sheetId="4060" refreshError="1"/>
      <sheetData sheetId="4061" refreshError="1"/>
      <sheetData sheetId="4062">
        <row r="82">
          <cell r="CF82" t="str">
            <v>Royalties Aggregate</v>
          </cell>
        </row>
      </sheetData>
      <sheetData sheetId="4063" refreshError="1"/>
      <sheetData sheetId="4064" refreshError="1"/>
      <sheetData sheetId="4065" refreshError="1"/>
      <sheetData sheetId="4066" refreshError="1"/>
      <sheetData sheetId="4067" refreshError="1"/>
      <sheetData sheetId="4068">
        <row r="82">
          <cell r="CF82" t="str">
            <v>Royalties Aggregate</v>
          </cell>
        </row>
      </sheetData>
      <sheetData sheetId="4069" refreshError="1"/>
      <sheetData sheetId="4070" refreshError="1"/>
      <sheetData sheetId="4071">
        <row r="82">
          <cell r="CF82" t="str">
            <v>Royalties Aggregate</v>
          </cell>
        </row>
      </sheetData>
      <sheetData sheetId="4072" refreshError="1"/>
      <sheetData sheetId="4073" refreshError="1"/>
      <sheetData sheetId="4074">
        <row r="82">
          <cell r="CF82" t="str">
            <v>Royalties Aggregate</v>
          </cell>
        </row>
      </sheetData>
      <sheetData sheetId="4075">
        <row r="82">
          <cell r="CF82" t="str">
            <v>Royalties Aggregate</v>
          </cell>
        </row>
      </sheetData>
      <sheetData sheetId="4076">
        <row r="82">
          <cell r="CF82" t="str">
            <v>Royalties Aggregate</v>
          </cell>
        </row>
      </sheetData>
      <sheetData sheetId="4077">
        <row r="82">
          <cell r="CF82" t="str">
            <v>Royalties Aggregate</v>
          </cell>
        </row>
      </sheetData>
      <sheetData sheetId="4078">
        <row r="82">
          <cell r="CF82" t="str">
            <v>Royalties Aggregate</v>
          </cell>
        </row>
      </sheetData>
      <sheetData sheetId="4079">
        <row r="82">
          <cell r="CF82" t="str">
            <v>Royalties Aggregate</v>
          </cell>
        </row>
      </sheetData>
      <sheetData sheetId="4080" refreshError="1"/>
      <sheetData sheetId="4081" refreshError="1"/>
      <sheetData sheetId="4082">
        <row r="82">
          <cell r="CF82" t="str">
            <v>Royalties Aggregate</v>
          </cell>
        </row>
      </sheetData>
      <sheetData sheetId="4083">
        <row r="82">
          <cell r="CF82" t="str">
            <v>Royalties Aggregate</v>
          </cell>
        </row>
      </sheetData>
      <sheetData sheetId="4084" refreshError="1"/>
      <sheetData sheetId="4085" refreshError="1"/>
      <sheetData sheetId="4086" refreshError="1"/>
      <sheetData sheetId="4087" refreshError="1"/>
      <sheetData sheetId="4088" refreshError="1"/>
      <sheetData sheetId="4089" refreshError="1"/>
      <sheetData sheetId="4090" refreshError="1"/>
      <sheetData sheetId="4091">
        <row r="82">
          <cell r="CF82" t="str">
            <v>Royalties Aggregate</v>
          </cell>
        </row>
      </sheetData>
      <sheetData sheetId="4092">
        <row r="82">
          <cell r="CF82" t="str">
            <v>Royalties Aggregate</v>
          </cell>
        </row>
      </sheetData>
      <sheetData sheetId="4093">
        <row r="82">
          <cell r="CF82" t="str">
            <v>Royalties Aggregate</v>
          </cell>
        </row>
      </sheetData>
      <sheetData sheetId="4094">
        <row r="82">
          <cell r="CF82" t="str">
            <v>Royalties Aggregate</v>
          </cell>
        </row>
      </sheetData>
      <sheetData sheetId="4095">
        <row r="82">
          <cell r="CF82" t="str">
            <v>Royalties Aggregate</v>
          </cell>
        </row>
      </sheetData>
      <sheetData sheetId="4096">
        <row r="82">
          <cell r="CF82">
            <v>0</v>
          </cell>
        </row>
      </sheetData>
      <sheetData sheetId="4097">
        <row r="82">
          <cell r="CF82" t="str">
            <v>Royalties Aggregate</v>
          </cell>
        </row>
      </sheetData>
      <sheetData sheetId="4098">
        <row r="82">
          <cell r="CF82" t="str">
            <v>Royalties Aggregate</v>
          </cell>
        </row>
      </sheetData>
      <sheetData sheetId="4099" refreshError="1"/>
      <sheetData sheetId="4100" refreshError="1"/>
      <sheetData sheetId="4101">
        <row r="82">
          <cell r="CF82" t="str">
            <v>Royalties Aggregate</v>
          </cell>
        </row>
      </sheetData>
      <sheetData sheetId="4102">
        <row r="82">
          <cell r="CF82" t="str">
            <v>Royalties Aggregate</v>
          </cell>
        </row>
      </sheetData>
      <sheetData sheetId="4103" refreshError="1"/>
      <sheetData sheetId="4104" refreshError="1"/>
      <sheetData sheetId="4105" refreshError="1"/>
      <sheetData sheetId="4106">
        <row r="82">
          <cell r="CF82" t="str">
            <v>Royalties Aggregate</v>
          </cell>
        </row>
      </sheetData>
      <sheetData sheetId="4107" refreshError="1"/>
      <sheetData sheetId="4108" refreshError="1"/>
      <sheetData sheetId="4109">
        <row r="82">
          <cell r="CF82" t="str">
            <v>Royalties Aggregate</v>
          </cell>
        </row>
      </sheetData>
      <sheetData sheetId="4110">
        <row r="82">
          <cell r="CF82">
            <v>0</v>
          </cell>
        </row>
      </sheetData>
      <sheetData sheetId="4111" refreshError="1"/>
      <sheetData sheetId="4112">
        <row r="82">
          <cell r="CF82" t="str">
            <v>Royalties Aggregate</v>
          </cell>
        </row>
      </sheetData>
      <sheetData sheetId="4113">
        <row r="82">
          <cell r="CF82" t="str">
            <v>Royalties Aggregate</v>
          </cell>
        </row>
      </sheetData>
      <sheetData sheetId="4114" refreshError="1"/>
      <sheetData sheetId="4115" refreshError="1"/>
      <sheetData sheetId="4116" refreshError="1"/>
      <sheetData sheetId="4117" refreshError="1"/>
      <sheetData sheetId="4118">
        <row r="82">
          <cell r="CF82" t="str">
            <v>Royalties Aggregate</v>
          </cell>
        </row>
      </sheetData>
      <sheetData sheetId="4119">
        <row r="82">
          <cell r="CF82" t="str">
            <v>Royalties Aggregate</v>
          </cell>
        </row>
      </sheetData>
      <sheetData sheetId="4120" refreshError="1"/>
      <sheetData sheetId="4121" refreshError="1"/>
      <sheetData sheetId="4122">
        <row r="82">
          <cell r="CF82" t="str">
            <v>Royalties Aggregate</v>
          </cell>
        </row>
      </sheetData>
      <sheetData sheetId="4123">
        <row r="82">
          <cell r="CF82" t="str">
            <v>Royalties Aggregate</v>
          </cell>
        </row>
      </sheetData>
      <sheetData sheetId="4124">
        <row r="82">
          <cell r="CF82" t="str">
            <v>Royalties Aggregate</v>
          </cell>
        </row>
      </sheetData>
      <sheetData sheetId="4125">
        <row r="82">
          <cell r="CF82" t="str">
            <v>Royalties Aggregate</v>
          </cell>
        </row>
      </sheetData>
      <sheetData sheetId="4126">
        <row r="82">
          <cell r="CF82" t="str">
            <v>Royalties Aggregate</v>
          </cell>
        </row>
      </sheetData>
      <sheetData sheetId="4127">
        <row r="82">
          <cell r="CF82" t="str">
            <v>Royalties Aggregate</v>
          </cell>
        </row>
      </sheetData>
      <sheetData sheetId="4128">
        <row r="82">
          <cell r="CF82" t="str">
            <v>Royalties Aggregate</v>
          </cell>
        </row>
      </sheetData>
      <sheetData sheetId="4129">
        <row r="82">
          <cell r="CF82" t="str">
            <v>Royalties Aggregate</v>
          </cell>
        </row>
      </sheetData>
      <sheetData sheetId="4130">
        <row r="82">
          <cell r="CF82" t="str">
            <v>Royalties Aggregate</v>
          </cell>
        </row>
      </sheetData>
      <sheetData sheetId="4131">
        <row r="82">
          <cell r="CF82" t="str">
            <v>Royalties Aggregate</v>
          </cell>
        </row>
      </sheetData>
      <sheetData sheetId="4132">
        <row r="82">
          <cell r="CF82" t="str">
            <v>Royalties Aggregate</v>
          </cell>
        </row>
      </sheetData>
      <sheetData sheetId="4133">
        <row r="82">
          <cell r="CF82" t="str">
            <v>Royalties Aggregate</v>
          </cell>
        </row>
      </sheetData>
      <sheetData sheetId="4134">
        <row r="82">
          <cell r="CF82" t="str">
            <v>Royalties Aggregate</v>
          </cell>
        </row>
      </sheetData>
      <sheetData sheetId="4135" refreshError="1"/>
      <sheetData sheetId="4136" refreshError="1"/>
      <sheetData sheetId="4137">
        <row r="82">
          <cell r="CF82" t="str">
            <v>Royalties Aggregate</v>
          </cell>
        </row>
      </sheetData>
      <sheetData sheetId="4138">
        <row r="82">
          <cell r="CF82" t="str">
            <v>Royalties Aggregate</v>
          </cell>
        </row>
      </sheetData>
      <sheetData sheetId="4139">
        <row r="82">
          <cell r="CF82" t="str">
            <v>Royalties Aggregate</v>
          </cell>
        </row>
      </sheetData>
      <sheetData sheetId="4140">
        <row r="82">
          <cell r="CF82" t="str">
            <v>Royalties Aggregate</v>
          </cell>
        </row>
      </sheetData>
      <sheetData sheetId="4141">
        <row r="82">
          <cell r="CF82" t="str">
            <v>Royalties Aggregate</v>
          </cell>
        </row>
      </sheetData>
      <sheetData sheetId="4142">
        <row r="82">
          <cell r="CF82" t="str">
            <v>Royalties Aggregate</v>
          </cell>
        </row>
      </sheetData>
      <sheetData sheetId="4143">
        <row r="82">
          <cell r="CF82" t="str">
            <v>Royalties Aggregate</v>
          </cell>
        </row>
      </sheetData>
      <sheetData sheetId="4144">
        <row r="82">
          <cell r="CF82" t="str">
            <v>Royalties Aggregate</v>
          </cell>
        </row>
      </sheetData>
      <sheetData sheetId="4145">
        <row r="82">
          <cell r="CF82" t="str">
            <v>Royalties Aggregate</v>
          </cell>
        </row>
      </sheetData>
      <sheetData sheetId="4146">
        <row r="82">
          <cell r="CF82" t="str">
            <v>Royalties Aggregate</v>
          </cell>
        </row>
      </sheetData>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ow r="82">
          <cell r="CF82" t="str">
            <v>Royalties Aggregate</v>
          </cell>
        </row>
      </sheetData>
      <sheetData sheetId="4159">
        <row r="82">
          <cell r="CF82" t="str">
            <v>Royalties Aggregate</v>
          </cell>
        </row>
      </sheetData>
      <sheetData sheetId="4160">
        <row r="82">
          <cell r="CF82" t="str">
            <v>Royalties Aggregate</v>
          </cell>
        </row>
      </sheetData>
      <sheetData sheetId="4161">
        <row r="82">
          <cell r="CF82" t="str">
            <v>Royalties Aggregate</v>
          </cell>
        </row>
      </sheetData>
      <sheetData sheetId="4162">
        <row r="82">
          <cell r="CF82" t="str">
            <v>Royalties Aggregate</v>
          </cell>
        </row>
      </sheetData>
      <sheetData sheetId="4163">
        <row r="82">
          <cell r="CF82" t="str">
            <v>Royalties Aggregate</v>
          </cell>
        </row>
      </sheetData>
      <sheetData sheetId="4164">
        <row r="82">
          <cell r="CF82" t="str">
            <v>Royalties Aggregate</v>
          </cell>
        </row>
      </sheetData>
      <sheetData sheetId="4165">
        <row r="82">
          <cell r="CF82" t="str">
            <v>Royalties Aggregate</v>
          </cell>
        </row>
      </sheetData>
      <sheetData sheetId="4166">
        <row r="82">
          <cell r="CF82" t="str">
            <v>Royalties Aggregate</v>
          </cell>
        </row>
      </sheetData>
      <sheetData sheetId="4167">
        <row r="82">
          <cell r="CF82" t="str">
            <v>Royalties Aggregate</v>
          </cell>
        </row>
      </sheetData>
      <sheetData sheetId="4168">
        <row r="82">
          <cell r="CF82" t="str">
            <v>Royalties Aggregate</v>
          </cell>
        </row>
      </sheetData>
      <sheetData sheetId="4169" refreshError="1"/>
      <sheetData sheetId="4170">
        <row r="82">
          <cell r="CF82" t="str">
            <v>Royalties Aggregate</v>
          </cell>
        </row>
      </sheetData>
      <sheetData sheetId="4171">
        <row r="82">
          <cell r="CF82" t="str">
            <v>Royalties Aggregate</v>
          </cell>
        </row>
      </sheetData>
      <sheetData sheetId="4172">
        <row r="82">
          <cell r="CF82" t="str">
            <v>Royalties Aggregate</v>
          </cell>
        </row>
      </sheetData>
      <sheetData sheetId="4173">
        <row r="82">
          <cell r="CF82" t="str">
            <v>Royalties Aggregate</v>
          </cell>
        </row>
      </sheetData>
      <sheetData sheetId="4174" refreshError="1"/>
      <sheetData sheetId="4175">
        <row r="82">
          <cell r="CF82" t="str">
            <v>Royalties Aggregate</v>
          </cell>
        </row>
      </sheetData>
      <sheetData sheetId="4176">
        <row r="82">
          <cell r="CF82" t="str">
            <v>Royalties Aggregate</v>
          </cell>
        </row>
      </sheetData>
      <sheetData sheetId="4177">
        <row r="82">
          <cell r="CF82" t="str">
            <v>Royalties Aggregate</v>
          </cell>
        </row>
      </sheetData>
      <sheetData sheetId="4178">
        <row r="82">
          <cell r="CF82" t="str">
            <v>Royalties Aggregate</v>
          </cell>
        </row>
      </sheetData>
      <sheetData sheetId="4179">
        <row r="82">
          <cell r="CF82" t="str">
            <v>Royalties Aggregate</v>
          </cell>
        </row>
      </sheetData>
      <sheetData sheetId="4180">
        <row r="82">
          <cell r="CF82" t="str">
            <v>Royalties Aggregate</v>
          </cell>
        </row>
      </sheetData>
      <sheetData sheetId="4181">
        <row r="82">
          <cell r="CF82" t="str">
            <v>Royalties Aggregate</v>
          </cell>
        </row>
      </sheetData>
      <sheetData sheetId="4182">
        <row r="82">
          <cell r="CF82" t="str">
            <v>Royalties Aggregate</v>
          </cell>
        </row>
      </sheetData>
      <sheetData sheetId="4183">
        <row r="82">
          <cell r="CF82" t="str">
            <v>Royalties Aggregate</v>
          </cell>
        </row>
      </sheetData>
      <sheetData sheetId="4184">
        <row r="82">
          <cell r="CF82" t="str">
            <v>Royalties Aggregate</v>
          </cell>
        </row>
      </sheetData>
      <sheetData sheetId="4185">
        <row r="82">
          <cell r="CF82" t="str">
            <v>Royalties Aggregate</v>
          </cell>
        </row>
      </sheetData>
      <sheetData sheetId="4186" refreshError="1"/>
      <sheetData sheetId="4187">
        <row r="82">
          <cell r="CF82" t="str">
            <v>Royalties Aggregate</v>
          </cell>
        </row>
      </sheetData>
      <sheetData sheetId="4188">
        <row r="82">
          <cell r="CF82" t="str">
            <v>Royalties Aggregate</v>
          </cell>
        </row>
      </sheetData>
      <sheetData sheetId="4189">
        <row r="82">
          <cell r="CF82" t="str">
            <v>Royalties Aggregate</v>
          </cell>
        </row>
      </sheetData>
      <sheetData sheetId="4190">
        <row r="82">
          <cell r="CF82" t="str">
            <v>Royalties Aggregate</v>
          </cell>
        </row>
      </sheetData>
      <sheetData sheetId="4191">
        <row r="82">
          <cell r="CF82" t="str">
            <v>Royalties Aggregate</v>
          </cell>
        </row>
      </sheetData>
      <sheetData sheetId="4192">
        <row r="82">
          <cell r="CF82" t="str">
            <v>Royalties Aggregate</v>
          </cell>
        </row>
      </sheetData>
      <sheetData sheetId="4193">
        <row r="82">
          <cell r="CF82" t="str">
            <v>Royalties Aggregate</v>
          </cell>
        </row>
      </sheetData>
      <sheetData sheetId="4194">
        <row r="82">
          <cell r="CF82" t="str">
            <v>Royalties Aggregate</v>
          </cell>
        </row>
      </sheetData>
      <sheetData sheetId="4195">
        <row r="82">
          <cell r="CF82" t="str">
            <v>Royalties Aggregate</v>
          </cell>
        </row>
      </sheetData>
      <sheetData sheetId="4196" refreshError="1"/>
      <sheetData sheetId="4197" refreshError="1"/>
      <sheetData sheetId="4198" refreshError="1"/>
      <sheetData sheetId="4199">
        <row r="82">
          <cell r="CF82" t="str">
            <v>Royalties Aggregate</v>
          </cell>
        </row>
      </sheetData>
      <sheetData sheetId="4200">
        <row r="82">
          <cell r="CF82" t="str">
            <v>Royalties Aggregate</v>
          </cell>
        </row>
      </sheetData>
      <sheetData sheetId="4201">
        <row r="82">
          <cell r="CF82" t="str">
            <v>Royalties Aggregate</v>
          </cell>
        </row>
      </sheetData>
      <sheetData sheetId="4202">
        <row r="82">
          <cell r="CF82" t="str">
            <v>Royalties Aggregate</v>
          </cell>
        </row>
      </sheetData>
      <sheetData sheetId="4203">
        <row r="82">
          <cell r="CF82" t="str">
            <v>Royalties Aggregate</v>
          </cell>
        </row>
      </sheetData>
      <sheetData sheetId="4204">
        <row r="82">
          <cell r="CF82" t="str">
            <v>Royalties Aggregate</v>
          </cell>
        </row>
      </sheetData>
      <sheetData sheetId="4205">
        <row r="82">
          <cell r="CF82" t="str">
            <v>Royalties Aggregate</v>
          </cell>
        </row>
      </sheetData>
      <sheetData sheetId="4206">
        <row r="82">
          <cell r="CF82" t="str">
            <v>Royalties Aggregate</v>
          </cell>
        </row>
      </sheetData>
      <sheetData sheetId="4207">
        <row r="82">
          <cell r="CF82" t="str">
            <v>Royalties Aggregate</v>
          </cell>
        </row>
      </sheetData>
      <sheetData sheetId="4208">
        <row r="82">
          <cell r="CF82" t="str">
            <v>Royalties Aggregate</v>
          </cell>
        </row>
      </sheetData>
      <sheetData sheetId="4209">
        <row r="82">
          <cell r="CF82" t="str">
            <v>Royalties Aggregate</v>
          </cell>
        </row>
      </sheetData>
      <sheetData sheetId="4210">
        <row r="82">
          <cell r="CF82" t="str">
            <v>Royalties Aggregate</v>
          </cell>
        </row>
      </sheetData>
      <sheetData sheetId="4211">
        <row r="82">
          <cell r="CF82" t="str">
            <v>Royalties Aggregate</v>
          </cell>
        </row>
      </sheetData>
      <sheetData sheetId="4212">
        <row r="82">
          <cell r="CF82" t="str">
            <v>Royalties Aggregate</v>
          </cell>
        </row>
      </sheetData>
      <sheetData sheetId="4213">
        <row r="82">
          <cell r="CF82" t="str">
            <v>Royalties Aggregate</v>
          </cell>
        </row>
      </sheetData>
      <sheetData sheetId="4214">
        <row r="82">
          <cell r="CF82" t="str">
            <v>Royalties Aggregate</v>
          </cell>
        </row>
      </sheetData>
      <sheetData sheetId="4215">
        <row r="82">
          <cell r="CF82" t="str">
            <v>Royalties Aggregate</v>
          </cell>
        </row>
      </sheetData>
      <sheetData sheetId="4216">
        <row r="82">
          <cell r="CF82" t="str">
            <v>Royalties Aggregate</v>
          </cell>
        </row>
      </sheetData>
      <sheetData sheetId="4217">
        <row r="82">
          <cell r="CF82" t="str">
            <v>Royalties Aggregate</v>
          </cell>
        </row>
      </sheetData>
      <sheetData sheetId="4218">
        <row r="82">
          <cell r="CF82" t="str">
            <v>Royalties Aggregate</v>
          </cell>
        </row>
      </sheetData>
      <sheetData sheetId="4219">
        <row r="82">
          <cell r="CF82" t="str">
            <v>Royalties Aggregate</v>
          </cell>
        </row>
      </sheetData>
      <sheetData sheetId="4220">
        <row r="82">
          <cell r="CF82" t="str">
            <v>Royalties Aggregate</v>
          </cell>
        </row>
      </sheetData>
      <sheetData sheetId="4221">
        <row r="82">
          <cell r="CF82" t="str">
            <v>Royalties Aggregate</v>
          </cell>
        </row>
      </sheetData>
      <sheetData sheetId="4222">
        <row r="82">
          <cell r="CF82" t="str">
            <v>Royalties Aggregate</v>
          </cell>
        </row>
      </sheetData>
      <sheetData sheetId="4223" refreshError="1"/>
      <sheetData sheetId="4224">
        <row r="82">
          <cell r="CF82" t="str">
            <v>Royalties Aggregate</v>
          </cell>
        </row>
      </sheetData>
      <sheetData sheetId="4225">
        <row r="82">
          <cell r="CF82">
            <v>0</v>
          </cell>
        </row>
      </sheetData>
      <sheetData sheetId="4226">
        <row r="82">
          <cell r="CF82" t="str">
            <v>Royalties Aggregate</v>
          </cell>
        </row>
      </sheetData>
      <sheetData sheetId="4227">
        <row r="82">
          <cell r="CF82" t="str">
            <v>Royalties Aggregate</v>
          </cell>
        </row>
      </sheetData>
      <sheetData sheetId="4228" refreshError="1"/>
      <sheetData sheetId="4229">
        <row r="82">
          <cell r="CF82" t="str">
            <v>Royalties Aggregate</v>
          </cell>
        </row>
      </sheetData>
      <sheetData sheetId="4230">
        <row r="82">
          <cell r="CF82" t="str">
            <v>Royalties Aggregate</v>
          </cell>
        </row>
      </sheetData>
      <sheetData sheetId="4231">
        <row r="82">
          <cell r="CF82" t="str">
            <v>Royalties Aggregate</v>
          </cell>
        </row>
      </sheetData>
      <sheetData sheetId="4232">
        <row r="82">
          <cell r="CF82" t="str">
            <v>Royalties Aggregate</v>
          </cell>
        </row>
      </sheetData>
      <sheetData sheetId="4233">
        <row r="82">
          <cell r="CF82" t="str">
            <v>Royalties Aggregate</v>
          </cell>
        </row>
      </sheetData>
      <sheetData sheetId="4234">
        <row r="82">
          <cell r="CF82" t="str">
            <v>Royalties Aggregate</v>
          </cell>
        </row>
      </sheetData>
      <sheetData sheetId="4235">
        <row r="82">
          <cell r="CF82" t="str">
            <v>Royalties Aggregate</v>
          </cell>
        </row>
      </sheetData>
      <sheetData sheetId="4236">
        <row r="82">
          <cell r="CF82" t="str">
            <v>Royalties Aggregate</v>
          </cell>
        </row>
      </sheetData>
      <sheetData sheetId="4237">
        <row r="82">
          <cell r="CF82" t="str">
            <v>Royalties Aggregate</v>
          </cell>
        </row>
      </sheetData>
      <sheetData sheetId="4238">
        <row r="82">
          <cell r="CF82" t="str">
            <v>Royalties Aggregate</v>
          </cell>
        </row>
      </sheetData>
      <sheetData sheetId="4239">
        <row r="82">
          <cell r="CF82" t="str">
            <v>Royalties Aggregate</v>
          </cell>
        </row>
      </sheetData>
      <sheetData sheetId="4240">
        <row r="82">
          <cell r="CF82" t="str">
            <v>Royalties Aggregate</v>
          </cell>
        </row>
      </sheetData>
      <sheetData sheetId="4241">
        <row r="82">
          <cell r="CF82" t="str">
            <v>Royalties Aggregate</v>
          </cell>
        </row>
      </sheetData>
      <sheetData sheetId="4242">
        <row r="82">
          <cell r="CF82" t="str">
            <v>Royalties Aggregate</v>
          </cell>
        </row>
      </sheetData>
      <sheetData sheetId="4243" refreshError="1"/>
      <sheetData sheetId="4244">
        <row r="82">
          <cell r="CF82" t="str">
            <v>Royalties Aggregate</v>
          </cell>
        </row>
      </sheetData>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ow r="82">
          <cell r="CF82" t="str">
            <v>Royalties Aggregate</v>
          </cell>
        </row>
      </sheetData>
      <sheetData sheetId="4273">
        <row r="82">
          <cell r="CF82" t="str">
            <v>Royalties Aggregate</v>
          </cell>
        </row>
      </sheetData>
      <sheetData sheetId="4274">
        <row r="82">
          <cell r="CF82" t="str">
            <v>Royalties Aggregate</v>
          </cell>
        </row>
      </sheetData>
      <sheetData sheetId="4275" refreshError="1"/>
      <sheetData sheetId="4276" refreshError="1"/>
      <sheetData sheetId="4277" refreshError="1"/>
      <sheetData sheetId="4278" refreshError="1"/>
      <sheetData sheetId="4279" refreshError="1"/>
      <sheetData sheetId="4280" refreshError="1"/>
      <sheetData sheetId="4281">
        <row r="82">
          <cell r="CF82" t="str">
            <v>Royalties Aggregate</v>
          </cell>
        </row>
      </sheetData>
      <sheetData sheetId="4282" refreshError="1"/>
      <sheetData sheetId="4283">
        <row r="82">
          <cell r="CF82" t="str">
            <v>Royalties Aggregate</v>
          </cell>
        </row>
      </sheetData>
      <sheetData sheetId="4284">
        <row r="82">
          <cell r="CF82" t="str">
            <v>Royalties Aggregate</v>
          </cell>
        </row>
      </sheetData>
      <sheetData sheetId="4285">
        <row r="82">
          <cell r="CF82" t="str">
            <v>Royalties Aggregate</v>
          </cell>
        </row>
      </sheetData>
      <sheetData sheetId="4286">
        <row r="82">
          <cell r="CF82" t="str">
            <v>Royalties Aggregate</v>
          </cell>
        </row>
      </sheetData>
      <sheetData sheetId="4287">
        <row r="82">
          <cell r="CF82" t="str">
            <v>Royalties Aggregate</v>
          </cell>
        </row>
      </sheetData>
      <sheetData sheetId="4288" refreshError="1"/>
      <sheetData sheetId="4289">
        <row r="82">
          <cell r="CF82" t="str">
            <v>Royalties Aggregate</v>
          </cell>
        </row>
      </sheetData>
      <sheetData sheetId="4290" refreshError="1"/>
      <sheetData sheetId="4291">
        <row r="82">
          <cell r="CF82" t="str">
            <v>Royalties Aggregate</v>
          </cell>
        </row>
      </sheetData>
      <sheetData sheetId="4292" refreshError="1"/>
      <sheetData sheetId="4293">
        <row r="82">
          <cell r="CF82" t="str">
            <v>Royalties Aggregate</v>
          </cell>
        </row>
      </sheetData>
      <sheetData sheetId="4294">
        <row r="82">
          <cell r="CF82" t="str">
            <v>Royalties Aggregate</v>
          </cell>
        </row>
      </sheetData>
      <sheetData sheetId="4295">
        <row r="82">
          <cell r="CF82" t="str">
            <v>Royalties Aggregate</v>
          </cell>
        </row>
      </sheetData>
      <sheetData sheetId="4296">
        <row r="82">
          <cell r="CF82" t="str">
            <v>Royalties Aggregate</v>
          </cell>
        </row>
      </sheetData>
      <sheetData sheetId="4297">
        <row r="82">
          <cell r="CF82" t="str">
            <v>Royalties Aggregate</v>
          </cell>
        </row>
      </sheetData>
      <sheetData sheetId="4298">
        <row r="82">
          <cell r="CF82" t="str">
            <v>Royalties Aggregate</v>
          </cell>
        </row>
      </sheetData>
      <sheetData sheetId="4299">
        <row r="82">
          <cell r="CF82" t="str">
            <v>Royalties Aggregate</v>
          </cell>
        </row>
      </sheetData>
      <sheetData sheetId="4300">
        <row r="82">
          <cell r="CF82" t="str">
            <v>Royalties Aggregate</v>
          </cell>
        </row>
      </sheetData>
      <sheetData sheetId="4301">
        <row r="82">
          <cell r="CF82" t="str">
            <v>Royalties Aggregate</v>
          </cell>
        </row>
      </sheetData>
      <sheetData sheetId="4302">
        <row r="82">
          <cell r="CF82" t="str">
            <v>Royalties Aggregate</v>
          </cell>
        </row>
      </sheetData>
      <sheetData sheetId="4303">
        <row r="82">
          <cell r="CF82" t="str">
            <v>Royalties Aggregate</v>
          </cell>
        </row>
      </sheetData>
      <sheetData sheetId="4304">
        <row r="82">
          <cell r="CF82" t="str">
            <v>Royalties Aggregate</v>
          </cell>
        </row>
      </sheetData>
      <sheetData sheetId="4305">
        <row r="82">
          <cell r="CF82" t="str">
            <v>Royalties Aggregate</v>
          </cell>
        </row>
      </sheetData>
      <sheetData sheetId="4306">
        <row r="82">
          <cell r="CF82" t="str">
            <v>Royalties Aggregate</v>
          </cell>
        </row>
      </sheetData>
      <sheetData sheetId="4307">
        <row r="82">
          <cell r="CF82" t="str">
            <v>Royalties Aggregate</v>
          </cell>
        </row>
      </sheetData>
      <sheetData sheetId="4308">
        <row r="82">
          <cell r="CF82" t="str">
            <v>Royalties Aggregate</v>
          </cell>
        </row>
      </sheetData>
      <sheetData sheetId="4309">
        <row r="82">
          <cell r="CF82">
            <v>0</v>
          </cell>
        </row>
      </sheetData>
      <sheetData sheetId="4310">
        <row r="82">
          <cell r="CF82" t="str">
            <v>Royalties Aggregate</v>
          </cell>
        </row>
      </sheetData>
      <sheetData sheetId="4311">
        <row r="82">
          <cell r="CF82" t="str">
            <v>Royalties Aggregate</v>
          </cell>
        </row>
      </sheetData>
      <sheetData sheetId="4312">
        <row r="82">
          <cell r="CF82" t="str">
            <v>Royalties Aggregate</v>
          </cell>
        </row>
      </sheetData>
      <sheetData sheetId="4313" refreshError="1"/>
      <sheetData sheetId="4314" refreshError="1"/>
      <sheetData sheetId="4315" refreshError="1"/>
      <sheetData sheetId="4316" refreshError="1"/>
      <sheetData sheetId="4317" refreshError="1"/>
      <sheetData sheetId="4318">
        <row r="82">
          <cell r="CF82" t="str">
            <v>Royalties Aggregate</v>
          </cell>
        </row>
      </sheetData>
      <sheetData sheetId="4319">
        <row r="82">
          <cell r="CF82" t="str">
            <v>Royalties Aggregate</v>
          </cell>
        </row>
      </sheetData>
      <sheetData sheetId="4320">
        <row r="82">
          <cell r="CF82" t="str">
            <v>Royalties Aggregate</v>
          </cell>
        </row>
      </sheetData>
      <sheetData sheetId="4321">
        <row r="82">
          <cell r="CF82" t="str">
            <v>Royalties Aggregate</v>
          </cell>
        </row>
      </sheetData>
      <sheetData sheetId="4322">
        <row r="82">
          <cell r="CF82" t="str">
            <v>Royalties Aggregate</v>
          </cell>
        </row>
      </sheetData>
      <sheetData sheetId="4323">
        <row r="82">
          <cell r="CF82" t="str">
            <v>Royalties Aggregate</v>
          </cell>
        </row>
      </sheetData>
      <sheetData sheetId="4324">
        <row r="82">
          <cell r="CF82" t="str">
            <v>Royalties Aggregate</v>
          </cell>
        </row>
      </sheetData>
      <sheetData sheetId="4325">
        <row r="82">
          <cell r="CF82" t="str">
            <v>Royalties Aggregate</v>
          </cell>
        </row>
      </sheetData>
      <sheetData sheetId="4326" refreshError="1"/>
      <sheetData sheetId="4327" refreshError="1"/>
      <sheetData sheetId="4328" refreshError="1"/>
      <sheetData sheetId="4329" refreshError="1"/>
      <sheetData sheetId="4330" refreshError="1"/>
      <sheetData sheetId="4331" refreshError="1"/>
      <sheetData sheetId="4332">
        <row r="82">
          <cell r="CF82" t="str">
            <v>Royalties Aggregate</v>
          </cell>
        </row>
      </sheetData>
      <sheetData sheetId="4333">
        <row r="82">
          <cell r="CF82" t="str">
            <v>Royalties Aggregate</v>
          </cell>
        </row>
      </sheetData>
      <sheetData sheetId="4334" refreshError="1"/>
      <sheetData sheetId="4335">
        <row r="82">
          <cell r="CF82" t="str">
            <v>Royalties Aggregate</v>
          </cell>
        </row>
      </sheetData>
      <sheetData sheetId="4336">
        <row r="82">
          <cell r="CF82" t="str">
            <v>Royalties Aggregate</v>
          </cell>
        </row>
      </sheetData>
      <sheetData sheetId="4337">
        <row r="82">
          <cell r="CF82" t="str">
            <v>Royalties Aggregate</v>
          </cell>
        </row>
      </sheetData>
      <sheetData sheetId="4338">
        <row r="82">
          <cell r="CF82" t="str">
            <v>Royalties Aggregate</v>
          </cell>
        </row>
      </sheetData>
      <sheetData sheetId="4339">
        <row r="82">
          <cell r="CF82" t="str">
            <v>Royalties Aggregate</v>
          </cell>
        </row>
      </sheetData>
      <sheetData sheetId="4340">
        <row r="82">
          <cell r="CF82" t="str">
            <v>Royalties Aggregate</v>
          </cell>
        </row>
      </sheetData>
      <sheetData sheetId="4341">
        <row r="82">
          <cell r="CF82" t="str">
            <v>Royalties Aggregate</v>
          </cell>
        </row>
      </sheetData>
      <sheetData sheetId="4342">
        <row r="82">
          <cell r="CF82">
            <v>0</v>
          </cell>
        </row>
      </sheetData>
      <sheetData sheetId="4343" refreshError="1"/>
      <sheetData sheetId="4344" refreshError="1"/>
      <sheetData sheetId="4345">
        <row r="82">
          <cell r="CF82" t="str">
            <v>Royalties Aggregate</v>
          </cell>
        </row>
      </sheetData>
      <sheetData sheetId="4346">
        <row r="82">
          <cell r="CF82" t="str">
            <v>Royalties Aggregate</v>
          </cell>
        </row>
      </sheetData>
      <sheetData sheetId="4347">
        <row r="82">
          <cell r="CF82" t="str">
            <v>Royalties Aggregate</v>
          </cell>
        </row>
      </sheetData>
      <sheetData sheetId="4348">
        <row r="82">
          <cell r="CF82" t="str">
            <v>Royalties Aggregate</v>
          </cell>
        </row>
      </sheetData>
      <sheetData sheetId="4349" refreshError="1"/>
      <sheetData sheetId="4350">
        <row r="82">
          <cell r="CF82" t="str">
            <v>Royalties Aggregate</v>
          </cell>
        </row>
      </sheetData>
      <sheetData sheetId="4351">
        <row r="82">
          <cell r="CF82" t="str">
            <v>Royalties Aggregate</v>
          </cell>
        </row>
      </sheetData>
      <sheetData sheetId="4352">
        <row r="82">
          <cell r="CF82" t="str">
            <v>Royalties Aggregate</v>
          </cell>
        </row>
      </sheetData>
      <sheetData sheetId="4353">
        <row r="82">
          <cell r="CF82" t="str">
            <v>Royalties Aggregate</v>
          </cell>
        </row>
      </sheetData>
      <sheetData sheetId="4354" refreshError="1"/>
      <sheetData sheetId="4355" refreshError="1"/>
      <sheetData sheetId="4356" refreshError="1"/>
      <sheetData sheetId="4357" refreshError="1"/>
      <sheetData sheetId="4358" refreshError="1"/>
      <sheetData sheetId="4359">
        <row r="82">
          <cell r="CF82" t="str">
            <v>Royalties Aggregate</v>
          </cell>
        </row>
      </sheetData>
      <sheetData sheetId="4360">
        <row r="82">
          <cell r="CF82" t="str">
            <v>Royalties Aggregate</v>
          </cell>
        </row>
      </sheetData>
      <sheetData sheetId="4361" refreshError="1"/>
      <sheetData sheetId="4362" refreshError="1"/>
      <sheetData sheetId="4363" refreshError="1"/>
      <sheetData sheetId="4364" refreshError="1"/>
      <sheetData sheetId="4365" refreshError="1"/>
      <sheetData sheetId="4366">
        <row r="82">
          <cell r="CF82" t="str">
            <v>Royalties Aggregate</v>
          </cell>
        </row>
      </sheetData>
      <sheetData sheetId="4367">
        <row r="82">
          <cell r="CF82" t="str">
            <v>Royalties Aggregate</v>
          </cell>
        </row>
      </sheetData>
      <sheetData sheetId="4368">
        <row r="82">
          <cell r="CF82" t="str">
            <v>Royalties Aggregate</v>
          </cell>
        </row>
      </sheetData>
      <sheetData sheetId="4369">
        <row r="82">
          <cell r="CF82" t="str">
            <v>Royalties Aggregate</v>
          </cell>
        </row>
      </sheetData>
      <sheetData sheetId="4370">
        <row r="82">
          <cell r="CF82" t="str">
            <v>Royalties Aggregate</v>
          </cell>
        </row>
      </sheetData>
      <sheetData sheetId="4371">
        <row r="82">
          <cell r="CF82" t="str">
            <v>Royalties Aggregate</v>
          </cell>
        </row>
      </sheetData>
      <sheetData sheetId="4372" refreshError="1"/>
      <sheetData sheetId="4373" refreshError="1"/>
      <sheetData sheetId="4374" refreshError="1"/>
      <sheetData sheetId="4375" refreshError="1"/>
      <sheetData sheetId="4376" refreshError="1"/>
      <sheetData sheetId="4377" refreshError="1"/>
      <sheetData sheetId="4378" refreshError="1"/>
      <sheetData sheetId="4379">
        <row r="82">
          <cell r="CF82" t="str">
            <v>Royalties Aggregate</v>
          </cell>
        </row>
      </sheetData>
      <sheetData sheetId="4380">
        <row r="82">
          <cell r="CF82" t="str">
            <v>Royalties Aggregate</v>
          </cell>
        </row>
      </sheetData>
      <sheetData sheetId="4381">
        <row r="82">
          <cell r="CF82" t="str">
            <v>Royalties Aggregate</v>
          </cell>
        </row>
      </sheetData>
      <sheetData sheetId="4382">
        <row r="82">
          <cell r="CF82" t="str">
            <v>Royalties Aggregate</v>
          </cell>
        </row>
      </sheetData>
      <sheetData sheetId="4383">
        <row r="82">
          <cell r="CF82" t="str">
            <v>Royalties Aggregate</v>
          </cell>
        </row>
      </sheetData>
      <sheetData sheetId="4384">
        <row r="82">
          <cell r="CF82" t="str">
            <v>Royalties Aggregate</v>
          </cell>
        </row>
      </sheetData>
      <sheetData sheetId="4385">
        <row r="82">
          <cell r="CF82" t="str">
            <v>Royalties Aggregate</v>
          </cell>
        </row>
      </sheetData>
      <sheetData sheetId="4386">
        <row r="82">
          <cell r="CF82" t="str">
            <v>Royalties Aggregate</v>
          </cell>
        </row>
      </sheetData>
      <sheetData sheetId="4387">
        <row r="82">
          <cell r="CF82" t="str">
            <v>Royalties Aggregate</v>
          </cell>
        </row>
      </sheetData>
      <sheetData sheetId="4388">
        <row r="82">
          <cell r="CF82">
            <v>0</v>
          </cell>
        </row>
      </sheetData>
      <sheetData sheetId="4389">
        <row r="82">
          <cell r="CF82" t="str">
            <v>Royalties Aggregate</v>
          </cell>
        </row>
      </sheetData>
      <sheetData sheetId="4390">
        <row r="82">
          <cell r="CF82" t="str">
            <v>Royalties Aggregate</v>
          </cell>
        </row>
      </sheetData>
      <sheetData sheetId="4391">
        <row r="82">
          <cell r="CF82" t="str">
            <v>Royalties Aggregate</v>
          </cell>
        </row>
      </sheetData>
      <sheetData sheetId="4392">
        <row r="82">
          <cell r="CF82" t="str">
            <v>Royalties Aggregate</v>
          </cell>
        </row>
      </sheetData>
      <sheetData sheetId="4393">
        <row r="82">
          <cell r="CF82" t="str">
            <v>Royalties Aggregate</v>
          </cell>
        </row>
      </sheetData>
      <sheetData sheetId="4394" refreshError="1"/>
      <sheetData sheetId="4395" refreshError="1"/>
      <sheetData sheetId="4396">
        <row r="82">
          <cell r="CF82" t="str">
            <v>Royalties Aggregate</v>
          </cell>
        </row>
      </sheetData>
      <sheetData sheetId="4397">
        <row r="82">
          <cell r="CF82" t="str">
            <v>Royalties Aggregate</v>
          </cell>
        </row>
      </sheetData>
      <sheetData sheetId="4398">
        <row r="82">
          <cell r="CF82" t="str">
            <v>Royalties Aggregate</v>
          </cell>
        </row>
      </sheetData>
      <sheetData sheetId="4399">
        <row r="82">
          <cell r="CF82" t="str">
            <v>Royalties Aggregate</v>
          </cell>
        </row>
      </sheetData>
      <sheetData sheetId="4400">
        <row r="82">
          <cell r="CF82" t="str">
            <v>Royalties Aggregate</v>
          </cell>
        </row>
      </sheetData>
      <sheetData sheetId="4401">
        <row r="82">
          <cell r="CF82" t="str">
            <v>Royalties Aggregate</v>
          </cell>
        </row>
      </sheetData>
      <sheetData sheetId="4402">
        <row r="82">
          <cell r="CF82" t="str">
            <v>Royalties Aggregate</v>
          </cell>
        </row>
      </sheetData>
      <sheetData sheetId="4403">
        <row r="82">
          <cell r="CF82" t="str">
            <v>Royalties Aggregate</v>
          </cell>
        </row>
      </sheetData>
      <sheetData sheetId="4404">
        <row r="82">
          <cell r="CF82" t="str">
            <v>Royalties Aggregate</v>
          </cell>
        </row>
      </sheetData>
      <sheetData sheetId="4405">
        <row r="82">
          <cell r="CF82" t="str">
            <v>Royalties Aggregate</v>
          </cell>
        </row>
      </sheetData>
      <sheetData sheetId="4406">
        <row r="82">
          <cell r="CF82" t="str">
            <v>Royalties Aggregate</v>
          </cell>
        </row>
      </sheetData>
      <sheetData sheetId="4407">
        <row r="82">
          <cell r="CF82" t="str">
            <v>Royalties Aggregate</v>
          </cell>
        </row>
      </sheetData>
      <sheetData sheetId="4408">
        <row r="82">
          <cell r="CF82" t="str">
            <v>Royalties Aggregate</v>
          </cell>
        </row>
      </sheetData>
      <sheetData sheetId="4409">
        <row r="82">
          <cell r="CF82" t="str">
            <v>Royalties Aggregate</v>
          </cell>
        </row>
      </sheetData>
      <sheetData sheetId="4410">
        <row r="82">
          <cell r="CF82" t="str">
            <v>Royalties Aggregate</v>
          </cell>
        </row>
      </sheetData>
      <sheetData sheetId="4411">
        <row r="82">
          <cell r="CF82" t="str">
            <v>Royalties Aggregate</v>
          </cell>
        </row>
      </sheetData>
      <sheetData sheetId="4412">
        <row r="82">
          <cell r="CF82" t="str">
            <v>Royalties Aggregate</v>
          </cell>
        </row>
      </sheetData>
      <sheetData sheetId="4413">
        <row r="82">
          <cell r="CF82" t="str">
            <v>Royalties Aggregate</v>
          </cell>
        </row>
      </sheetData>
      <sheetData sheetId="4414">
        <row r="82">
          <cell r="CF82" t="str">
            <v>Royalties Aggregate</v>
          </cell>
        </row>
      </sheetData>
      <sheetData sheetId="4415" refreshError="1"/>
      <sheetData sheetId="4416">
        <row r="82">
          <cell r="CF82" t="str">
            <v>Royalties Aggregate</v>
          </cell>
        </row>
      </sheetData>
      <sheetData sheetId="4417">
        <row r="82">
          <cell r="CF82" t="str">
            <v>Royalties Aggregate</v>
          </cell>
        </row>
      </sheetData>
      <sheetData sheetId="4418">
        <row r="82">
          <cell r="CF82" t="str">
            <v>Royalties Aggregate</v>
          </cell>
        </row>
      </sheetData>
      <sheetData sheetId="4419" refreshError="1"/>
      <sheetData sheetId="4420" refreshError="1"/>
      <sheetData sheetId="4421" refreshError="1"/>
      <sheetData sheetId="4422" refreshError="1"/>
      <sheetData sheetId="4423" refreshError="1"/>
      <sheetData sheetId="4424" refreshError="1"/>
      <sheetData sheetId="4425" refreshError="1"/>
      <sheetData sheetId="4426">
        <row r="82">
          <cell r="CF82" t="str">
            <v>Royalties Aggregate</v>
          </cell>
        </row>
      </sheetData>
      <sheetData sheetId="4427">
        <row r="82">
          <cell r="CF82" t="str">
            <v>Royalties Aggregate</v>
          </cell>
        </row>
      </sheetData>
      <sheetData sheetId="4428">
        <row r="82">
          <cell r="CF82" t="str">
            <v>Royalties Aggregate</v>
          </cell>
        </row>
      </sheetData>
      <sheetData sheetId="4429">
        <row r="82">
          <cell r="CF82" t="str">
            <v>Royalties Aggregate</v>
          </cell>
        </row>
      </sheetData>
      <sheetData sheetId="4430">
        <row r="82">
          <cell r="CF82" t="str">
            <v>Royalties Aggregate</v>
          </cell>
        </row>
      </sheetData>
      <sheetData sheetId="4431">
        <row r="82">
          <cell r="CF82" t="str">
            <v>Royalties Aggregate</v>
          </cell>
        </row>
      </sheetData>
      <sheetData sheetId="4432">
        <row r="82">
          <cell r="CF82" t="str">
            <v>Royalties Aggregate</v>
          </cell>
        </row>
      </sheetData>
      <sheetData sheetId="4433">
        <row r="82">
          <cell r="CF82" t="str">
            <v>Royalties Aggregate</v>
          </cell>
        </row>
      </sheetData>
      <sheetData sheetId="4434">
        <row r="82">
          <cell r="CF82" t="str">
            <v>Royalties Aggregate</v>
          </cell>
        </row>
      </sheetData>
      <sheetData sheetId="4435">
        <row r="82">
          <cell r="CF82" t="str">
            <v>Royalties Aggregate</v>
          </cell>
        </row>
      </sheetData>
      <sheetData sheetId="4436">
        <row r="82">
          <cell r="CF82">
            <v>0</v>
          </cell>
        </row>
      </sheetData>
      <sheetData sheetId="4437">
        <row r="82">
          <cell r="CF82" t="str">
            <v>Royalties Aggregate</v>
          </cell>
        </row>
      </sheetData>
      <sheetData sheetId="4438">
        <row r="82">
          <cell r="CF82" t="str">
            <v>Royalties Aggregate</v>
          </cell>
        </row>
      </sheetData>
      <sheetData sheetId="4439">
        <row r="82">
          <cell r="CF82" t="str">
            <v>Royalties Aggregate</v>
          </cell>
        </row>
      </sheetData>
      <sheetData sheetId="4440">
        <row r="82">
          <cell r="CF82" t="str">
            <v>Royalties Aggregate</v>
          </cell>
        </row>
      </sheetData>
      <sheetData sheetId="4441">
        <row r="82">
          <cell r="CF82" t="str">
            <v>Royalties Aggregate</v>
          </cell>
        </row>
      </sheetData>
      <sheetData sheetId="4442">
        <row r="82">
          <cell r="CF82" t="str">
            <v>Royalties Aggregate</v>
          </cell>
        </row>
      </sheetData>
      <sheetData sheetId="4443">
        <row r="82">
          <cell r="CF82" t="str">
            <v>Royalties Aggregate</v>
          </cell>
        </row>
      </sheetData>
      <sheetData sheetId="4444">
        <row r="82">
          <cell r="CF82" t="str">
            <v>Royalties Aggregate</v>
          </cell>
        </row>
      </sheetData>
      <sheetData sheetId="4445">
        <row r="82">
          <cell r="CF82" t="str">
            <v>Royalties Aggregate</v>
          </cell>
        </row>
      </sheetData>
      <sheetData sheetId="4446">
        <row r="82">
          <cell r="CF82" t="str">
            <v>Royalties Aggregate</v>
          </cell>
        </row>
      </sheetData>
      <sheetData sheetId="4447">
        <row r="82">
          <cell r="CF82" t="str">
            <v>Royalties Aggregate</v>
          </cell>
        </row>
      </sheetData>
      <sheetData sheetId="4448">
        <row r="82">
          <cell r="CF82" t="str">
            <v>Royalties Aggregate</v>
          </cell>
        </row>
      </sheetData>
      <sheetData sheetId="4449">
        <row r="82">
          <cell r="CF82" t="str">
            <v>Royalties Aggregate</v>
          </cell>
        </row>
      </sheetData>
      <sheetData sheetId="4450">
        <row r="82">
          <cell r="CF82" t="str">
            <v>Royalties Aggregate</v>
          </cell>
        </row>
      </sheetData>
      <sheetData sheetId="4451">
        <row r="82">
          <cell r="CF82" t="str">
            <v>Royalties Aggregate</v>
          </cell>
        </row>
      </sheetData>
      <sheetData sheetId="4452">
        <row r="82">
          <cell r="CF82" t="str">
            <v>Royalties Aggregate</v>
          </cell>
        </row>
      </sheetData>
      <sheetData sheetId="4453">
        <row r="82">
          <cell r="CF82" t="str">
            <v>Royalties Aggregate</v>
          </cell>
        </row>
      </sheetData>
      <sheetData sheetId="4454" refreshError="1"/>
      <sheetData sheetId="4455" refreshError="1"/>
      <sheetData sheetId="4456">
        <row r="82">
          <cell r="CF82" t="str">
            <v>Royalties Aggregate</v>
          </cell>
        </row>
      </sheetData>
      <sheetData sheetId="4457">
        <row r="82">
          <cell r="CF82" t="str">
            <v>Royalties Aggregate</v>
          </cell>
        </row>
      </sheetData>
      <sheetData sheetId="4458">
        <row r="82">
          <cell r="CF82" t="str">
            <v>Royalties Aggregate</v>
          </cell>
        </row>
      </sheetData>
      <sheetData sheetId="4459">
        <row r="82">
          <cell r="CF82" t="str">
            <v>Royalties Aggregate</v>
          </cell>
        </row>
      </sheetData>
      <sheetData sheetId="4460">
        <row r="82">
          <cell r="CF82" t="str">
            <v>Royalties Aggregate</v>
          </cell>
        </row>
      </sheetData>
      <sheetData sheetId="4461" refreshError="1"/>
      <sheetData sheetId="4462" refreshError="1"/>
      <sheetData sheetId="4463" refreshError="1"/>
      <sheetData sheetId="4464">
        <row r="82">
          <cell r="CF82" t="str">
            <v>Royalties Aggregate</v>
          </cell>
        </row>
      </sheetData>
      <sheetData sheetId="4465">
        <row r="82">
          <cell r="CF82">
            <v>0</v>
          </cell>
        </row>
      </sheetData>
      <sheetData sheetId="4466">
        <row r="82">
          <cell r="CF82" t="str">
            <v>Royalties Aggregate</v>
          </cell>
        </row>
      </sheetData>
      <sheetData sheetId="4467">
        <row r="82">
          <cell r="CF82" t="str">
            <v>Royalties Aggregate</v>
          </cell>
        </row>
      </sheetData>
      <sheetData sheetId="4468">
        <row r="82">
          <cell r="CF82" t="str">
            <v>Royalties Aggregate</v>
          </cell>
        </row>
      </sheetData>
      <sheetData sheetId="4469">
        <row r="82">
          <cell r="CF82" t="str">
            <v>Royalties Aggregate</v>
          </cell>
        </row>
      </sheetData>
      <sheetData sheetId="4470" refreshError="1"/>
      <sheetData sheetId="4471">
        <row r="82">
          <cell r="CF82" t="str">
            <v>Royalties Aggregate</v>
          </cell>
        </row>
      </sheetData>
      <sheetData sheetId="4472">
        <row r="82">
          <cell r="CF82" t="str">
            <v>Royalties Aggregate</v>
          </cell>
        </row>
      </sheetData>
      <sheetData sheetId="4473">
        <row r="82">
          <cell r="CF82" t="str">
            <v>Royalties Aggregate</v>
          </cell>
        </row>
      </sheetData>
      <sheetData sheetId="4474">
        <row r="82">
          <cell r="CF82" t="str">
            <v>Royalties Aggregate</v>
          </cell>
        </row>
      </sheetData>
      <sheetData sheetId="4475">
        <row r="82">
          <cell r="CF82">
            <v>0</v>
          </cell>
        </row>
      </sheetData>
      <sheetData sheetId="4476">
        <row r="82">
          <cell r="CF82" t="str">
            <v>Royalties Aggregate</v>
          </cell>
        </row>
      </sheetData>
      <sheetData sheetId="4477" refreshError="1"/>
      <sheetData sheetId="4478" refreshError="1"/>
      <sheetData sheetId="4479" refreshError="1"/>
      <sheetData sheetId="4480">
        <row r="82">
          <cell r="CF82" t="str">
            <v>Royalties Aggregate</v>
          </cell>
        </row>
      </sheetData>
      <sheetData sheetId="4481">
        <row r="82">
          <cell r="CF82" t="str">
            <v>Royalties Aggregate</v>
          </cell>
        </row>
      </sheetData>
      <sheetData sheetId="4482">
        <row r="82">
          <cell r="CF82" t="str">
            <v>Royalties Aggregate</v>
          </cell>
        </row>
      </sheetData>
      <sheetData sheetId="4483">
        <row r="82">
          <cell r="CF82" t="str">
            <v>Royalties Aggregate</v>
          </cell>
        </row>
      </sheetData>
      <sheetData sheetId="4484">
        <row r="82">
          <cell r="CF82" t="str">
            <v>Royalties Aggregate</v>
          </cell>
        </row>
      </sheetData>
      <sheetData sheetId="4485">
        <row r="82">
          <cell r="CF82" t="str">
            <v>Royalties Aggregate</v>
          </cell>
        </row>
      </sheetData>
      <sheetData sheetId="4486">
        <row r="82">
          <cell r="CF82" t="str">
            <v>Royalties Aggregate</v>
          </cell>
        </row>
      </sheetData>
      <sheetData sheetId="4487">
        <row r="82">
          <cell r="CF82" t="str">
            <v>Royalties Aggregate</v>
          </cell>
        </row>
      </sheetData>
      <sheetData sheetId="4488">
        <row r="82">
          <cell r="CF82" t="str">
            <v>Royalties Aggregate</v>
          </cell>
        </row>
      </sheetData>
      <sheetData sheetId="4489">
        <row r="82">
          <cell r="CF82" t="str">
            <v>Royalties Aggregate</v>
          </cell>
        </row>
      </sheetData>
      <sheetData sheetId="4490">
        <row r="82">
          <cell r="CF82" t="str">
            <v>Royalties Aggregate</v>
          </cell>
        </row>
      </sheetData>
      <sheetData sheetId="4491">
        <row r="82">
          <cell r="CF82" t="str">
            <v>Royalties Aggregate</v>
          </cell>
        </row>
      </sheetData>
      <sheetData sheetId="4492">
        <row r="82">
          <cell r="CF82" t="str">
            <v>Royalties Aggregate</v>
          </cell>
        </row>
      </sheetData>
      <sheetData sheetId="4493">
        <row r="82">
          <cell r="CF82" t="str">
            <v>Royalties Aggregate</v>
          </cell>
        </row>
      </sheetData>
      <sheetData sheetId="4494">
        <row r="82">
          <cell r="CF82" t="str">
            <v>Royalties Aggregate</v>
          </cell>
        </row>
      </sheetData>
      <sheetData sheetId="4495">
        <row r="82">
          <cell r="CF82" t="str">
            <v>Royalties Aggregate</v>
          </cell>
        </row>
      </sheetData>
      <sheetData sheetId="4496">
        <row r="82">
          <cell r="CF82" t="str">
            <v>Royalties Aggregate</v>
          </cell>
        </row>
      </sheetData>
      <sheetData sheetId="4497">
        <row r="82">
          <cell r="CF82" t="str">
            <v>Royalties Aggregate</v>
          </cell>
        </row>
      </sheetData>
      <sheetData sheetId="4498">
        <row r="82">
          <cell r="CF82" t="str">
            <v>Royalties Aggregate</v>
          </cell>
        </row>
      </sheetData>
      <sheetData sheetId="4499">
        <row r="82">
          <cell r="CF82">
            <v>0</v>
          </cell>
        </row>
      </sheetData>
      <sheetData sheetId="4500">
        <row r="82">
          <cell r="CF82" t="str">
            <v>Royalties Aggregate</v>
          </cell>
        </row>
      </sheetData>
      <sheetData sheetId="4501">
        <row r="82">
          <cell r="CF82" t="str">
            <v>Royalties Aggregate</v>
          </cell>
        </row>
      </sheetData>
      <sheetData sheetId="4502">
        <row r="82">
          <cell r="CF82" t="str">
            <v>Royalties Aggregate</v>
          </cell>
        </row>
      </sheetData>
      <sheetData sheetId="4503">
        <row r="82">
          <cell r="CF82">
            <v>0</v>
          </cell>
        </row>
      </sheetData>
      <sheetData sheetId="4504">
        <row r="82">
          <cell r="CF82" t="str">
            <v>Royalties Aggregate</v>
          </cell>
        </row>
      </sheetData>
      <sheetData sheetId="4505">
        <row r="82">
          <cell r="CF82" t="str">
            <v>Royalties Aggregate</v>
          </cell>
        </row>
      </sheetData>
      <sheetData sheetId="4506">
        <row r="82">
          <cell r="CF82" t="str">
            <v>Royalties Aggregate</v>
          </cell>
        </row>
      </sheetData>
      <sheetData sheetId="4507">
        <row r="82">
          <cell r="CF82" t="str">
            <v>Royalties Aggregate</v>
          </cell>
        </row>
      </sheetData>
      <sheetData sheetId="4508">
        <row r="82">
          <cell r="CF82" t="str">
            <v>Royalties Aggregate</v>
          </cell>
        </row>
      </sheetData>
      <sheetData sheetId="4509">
        <row r="82">
          <cell r="CF82" t="str">
            <v>Royalties Aggregate</v>
          </cell>
        </row>
      </sheetData>
      <sheetData sheetId="4510">
        <row r="82">
          <cell r="CF82" t="str">
            <v>Royalties Aggregate</v>
          </cell>
        </row>
      </sheetData>
      <sheetData sheetId="4511">
        <row r="82">
          <cell r="CF82" t="str">
            <v>Royalties Aggregate</v>
          </cell>
        </row>
      </sheetData>
      <sheetData sheetId="4512" refreshError="1"/>
      <sheetData sheetId="4513" refreshError="1"/>
      <sheetData sheetId="4514">
        <row r="82">
          <cell r="CF82" t="str">
            <v>Royalties Aggregate</v>
          </cell>
        </row>
      </sheetData>
      <sheetData sheetId="4515" refreshError="1"/>
      <sheetData sheetId="4516" refreshError="1"/>
      <sheetData sheetId="4517" refreshError="1"/>
      <sheetData sheetId="4518">
        <row r="82">
          <cell r="CF82" t="str">
            <v>Royalties Aggregate</v>
          </cell>
        </row>
      </sheetData>
      <sheetData sheetId="4519">
        <row r="82">
          <cell r="CF82" t="str">
            <v>Royalties Aggregate</v>
          </cell>
        </row>
      </sheetData>
      <sheetData sheetId="4520" refreshError="1"/>
      <sheetData sheetId="4521" refreshError="1"/>
      <sheetData sheetId="4522" refreshError="1"/>
      <sheetData sheetId="4523" refreshError="1"/>
      <sheetData sheetId="4524" refreshError="1"/>
      <sheetData sheetId="4525" refreshError="1"/>
      <sheetData sheetId="4526">
        <row r="82">
          <cell r="CF82" t="str">
            <v>Royalties Aggregate</v>
          </cell>
        </row>
      </sheetData>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ow r="82">
          <cell r="CF82" t="str">
            <v>Royalties Aggregate</v>
          </cell>
        </row>
      </sheetData>
      <sheetData sheetId="4543">
        <row r="82">
          <cell r="CF82" t="str">
            <v>Royalties Aggregate</v>
          </cell>
        </row>
      </sheetData>
      <sheetData sheetId="4544" refreshError="1"/>
      <sheetData sheetId="4545" refreshError="1"/>
      <sheetData sheetId="4546" refreshError="1"/>
      <sheetData sheetId="4547" refreshError="1"/>
      <sheetData sheetId="4548">
        <row r="82">
          <cell r="CF82" t="str">
            <v>Royalties Aggregate</v>
          </cell>
        </row>
      </sheetData>
      <sheetData sheetId="4549">
        <row r="82">
          <cell r="CF82" t="str">
            <v>Royalties Aggregate</v>
          </cell>
        </row>
      </sheetData>
      <sheetData sheetId="4550" refreshError="1"/>
      <sheetData sheetId="4551" refreshError="1"/>
      <sheetData sheetId="4552" refreshError="1"/>
      <sheetData sheetId="4553" refreshError="1"/>
      <sheetData sheetId="4554" refreshError="1"/>
      <sheetData sheetId="4555">
        <row r="82">
          <cell r="CF82" t="str">
            <v>Royalties Aggregate</v>
          </cell>
        </row>
      </sheetData>
      <sheetData sheetId="4556" refreshError="1"/>
      <sheetData sheetId="4557">
        <row r="82">
          <cell r="CF82" t="str">
            <v>Royalties Aggregate</v>
          </cell>
        </row>
      </sheetData>
      <sheetData sheetId="4558">
        <row r="82">
          <cell r="CF82" t="str">
            <v>Royalties Aggregate</v>
          </cell>
        </row>
      </sheetData>
      <sheetData sheetId="4559">
        <row r="82">
          <cell r="CF82" t="str">
            <v>Royalties Aggregate</v>
          </cell>
        </row>
      </sheetData>
      <sheetData sheetId="4560">
        <row r="82">
          <cell r="CF82" t="str">
            <v>Royalties Aggregate</v>
          </cell>
        </row>
      </sheetData>
      <sheetData sheetId="4561">
        <row r="82">
          <cell r="CF82" t="str">
            <v>Royalties Aggregate</v>
          </cell>
        </row>
      </sheetData>
      <sheetData sheetId="4562" refreshError="1"/>
      <sheetData sheetId="4563">
        <row r="82">
          <cell r="CF82" t="str">
            <v>Royalties Aggregate</v>
          </cell>
        </row>
      </sheetData>
      <sheetData sheetId="4564" refreshError="1"/>
      <sheetData sheetId="4565" refreshError="1"/>
      <sheetData sheetId="4566">
        <row r="82">
          <cell r="CF82" t="str">
            <v>Royalties Aggregate</v>
          </cell>
        </row>
      </sheetData>
      <sheetData sheetId="4567" refreshError="1"/>
      <sheetData sheetId="4568">
        <row r="82">
          <cell r="CF82" t="str">
            <v>Royalties Aggregate</v>
          </cell>
        </row>
      </sheetData>
      <sheetData sheetId="4569" refreshError="1"/>
      <sheetData sheetId="4570">
        <row r="82">
          <cell r="CF82" t="str">
            <v>Royalties Aggregate</v>
          </cell>
        </row>
      </sheetData>
      <sheetData sheetId="4571">
        <row r="82">
          <cell r="CF82" t="str">
            <v>Royalties Aggregate</v>
          </cell>
        </row>
      </sheetData>
      <sheetData sheetId="4572">
        <row r="82">
          <cell r="CF82" t="str">
            <v>Royalties Aggregate</v>
          </cell>
        </row>
      </sheetData>
      <sheetData sheetId="4573">
        <row r="82">
          <cell r="CF82" t="str">
            <v>Royalties Aggregate</v>
          </cell>
        </row>
      </sheetData>
      <sheetData sheetId="4574">
        <row r="82">
          <cell r="CF82" t="str">
            <v>Royalties Aggregate</v>
          </cell>
        </row>
      </sheetData>
      <sheetData sheetId="4575">
        <row r="82">
          <cell r="CF82" t="str">
            <v>Royalties Aggregate</v>
          </cell>
        </row>
      </sheetData>
      <sheetData sheetId="4576">
        <row r="82">
          <cell r="CF82" t="str">
            <v>Royalties Aggregate</v>
          </cell>
        </row>
      </sheetData>
      <sheetData sheetId="4577">
        <row r="82">
          <cell r="CF82" t="str">
            <v>Royalties Aggregate</v>
          </cell>
        </row>
      </sheetData>
      <sheetData sheetId="4578">
        <row r="82">
          <cell r="CF82" t="str">
            <v>Royalties Aggregate</v>
          </cell>
        </row>
      </sheetData>
      <sheetData sheetId="4579">
        <row r="82">
          <cell r="CF82" t="str">
            <v>Royalties Aggregate</v>
          </cell>
        </row>
      </sheetData>
      <sheetData sheetId="4580">
        <row r="82">
          <cell r="CF82" t="str">
            <v>Royalties Aggregate</v>
          </cell>
        </row>
      </sheetData>
      <sheetData sheetId="4581" refreshError="1"/>
      <sheetData sheetId="4582">
        <row r="82">
          <cell r="CF82" t="str">
            <v>Royalties Aggregate</v>
          </cell>
        </row>
      </sheetData>
      <sheetData sheetId="4583" refreshError="1"/>
      <sheetData sheetId="4584">
        <row r="82">
          <cell r="CF82" t="str">
            <v>Royalties Aggregate</v>
          </cell>
        </row>
      </sheetData>
      <sheetData sheetId="4585">
        <row r="82">
          <cell r="CF82" t="str">
            <v>Royalties Aggregate</v>
          </cell>
        </row>
      </sheetData>
      <sheetData sheetId="4586">
        <row r="82">
          <cell r="CF82" t="str">
            <v>Royalties Aggregate</v>
          </cell>
        </row>
      </sheetData>
      <sheetData sheetId="4587">
        <row r="82">
          <cell r="CF82" t="str">
            <v>Royalties Aggregate</v>
          </cell>
        </row>
      </sheetData>
      <sheetData sheetId="4588">
        <row r="82">
          <cell r="CF82" t="str">
            <v>Royalties Aggregate</v>
          </cell>
        </row>
      </sheetData>
      <sheetData sheetId="4589">
        <row r="82">
          <cell r="CF82" t="str">
            <v>Royalties Aggregate</v>
          </cell>
        </row>
      </sheetData>
      <sheetData sheetId="4590">
        <row r="82">
          <cell r="CF82" t="str">
            <v>Royalties Aggregate</v>
          </cell>
        </row>
      </sheetData>
      <sheetData sheetId="4591" refreshError="1"/>
      <sheetData sheetId="4592">
        <row r="82">
          <cell r="CF82" t="str">
            <v>Royalties Aggregate</v>
          </cell>
        </row>
      </sheetData>
      <sheetData sheetId="4593">
        <row r="82">
          <cell r="CF82" t="str">
            <v>Royalties Aggregate</v>
          </cell>
        </row>
      </sheetData>
      <sheetData sheetId="4594">
        <row r="82">
          <cell r="CF82" t="str">
            <v>Royalties Aggregate</v>
          </cell>
        </row>
      </sheetData>
      <sheetData sheetId="4595">
        <row r="82">
          <cell r="CF82" t="str">
            <v>Royalties Aggregate</v>
          </cell>
        </row>
      </sheetData>
      <sheetData sheetId="4596" refreshError="1"/>
      <sheetData sheetId="4597">
        <row r="82">
          <cell r="CF82" t="str">
            <v>Royalties Aggregate</v>
          </cell>
        </row>
      </sheetData>
      <sheetData sheetId="4598">
        <row r="82">
          <cell r="CF82" t="str">
            <v>Royalties Aggregate</v>
          </cell>
        </row>
      </sheetData>
      <sheetData sheetId="4599" refreshError="1"/>
      <sheetData sheetId="4600" refreshError="1"/>
      <sheetData sheetId="4601" refreshError="1"/>
      <sheetData sheetId="4602">
        <row r="82">
          <cell r="CF82" t="str">
            <v>Royalties Aggregate</v>
          </cell>
        </row>
      </sheetData>
      <sheetData sheetId="4603" refreshError="1"/>
      <sheetData sheetId="4604" refreshError="1"/>
      <sheetData sheetId="4605" refreshError="1"/>
      <sheetData sheetId="4606" refreshError="1"/>
      <sheetData sheetId="4607" refreshError="1"/>
      <sheetData sheetId="4608" refreshError="1"/>
      <sheetData sheetId="4609" refreshError="1"/>
      <sheetData sheetId="4610">
        <row r="82">
          <cell r="CF82" t="str">
            <v>Royalties Aggregate</v>
          </cell>
        </row>
      </sheetData>
      <sheetData sheetId="4611">
        <row r="82">
          <cell r="CF82" t="str">
            <v>Royalties Aggregate</v>
          </cell>
        </row>
      </sheetData>
      <sheetData sheetId="4612">
        <row r="82">
          <cell r="CF82" t="str">
            <v>Royalties Aggregate</v>
          </cell>
        </row>
      </sheetData>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ow r="82">
          <cell r="CF82" t="str">
            <v>Royalties Aggregate</v>
          </cell>
        </row>
      </sheetData>
      <sheetData sheetId="4625" refreshError="1"/>
      <sheetData sheetId="4626">
        <row r="82">
          <cell r="CF82" t="str">
            <v>Royalties Aggregate</v>
          </cell>
        </row>
      </sheetData>
      <sheetData sheetId="4627" refreshError="1"/>
      <sheetData sheetId="4628">
        <row r="82">
          <cell r="CF82" t="str">
            <v>Royalties Aggregate</v>
          </cell>
        </row>
      </sheetData>
      <sheetData sheetId="4629">
        <row r="82">
          <cell r="CF82" t="str">
            <v>Royalties Aggregate</v>
          </cell>
        </row>
      </sheetData>
      <sheetData sheetId="4630">
        <row r="82">
          <cell r="CF82" t="str">
            <v>Royalties Aggregate</v>
          </cell>
        </row>
      </sheetData>
      <sheetData sheetId="4631" refreshError="1"/>
      <sheetData sheetId="4632" refreshError="1"/>
      <sheetData sheetId="4633">
        <row r="82">
          <cell r="CF82" t="str">
            <v>Royalties Aggregate</v>
          </cell>
        </row>
      </sheetData>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ow r="82">
          <cell r="CF82" t="str">
            <v>Royalties Aggregate</v>
          </cell>
        </row>
      </sheetData>
      <sheetData sheetId="4649">
        <row r="82">
          <cell r="CF82" t="str">
            <v>Royalties Aggregate</v>
          </cell>
        </row>
      </sheetData>
      <sheetData sheetId="4650" refreshError="1"/>
      <sheetData sheetId="4651" refreshError="1"/>
      <sheetData sheetId="4652" refreshError="1"/>
      <sheetData sheetId="4653" refreshError="1"/>
      <sheetData sheetId="4654" refreshError="1"/>
      <sheetData sheetId="4655" refreshError="1"/>
      <sheetData sheetId="4656">
        <row r="82">
          <cell r="CF82">
            <v>0</v>
          </cell>
        </row>
      </sheetData>
      <sheetData sheetId="4657" refreshError="1"/>
      <sheetData sheetId="4658" refreshError="1"/>
      <sheetData sheetId="4659">
        <row r="82">
          <cell r="CF82" t="str">
            <v>Royalties Aggregate</v>
          </cell>
        </row>
      </sheetData>
      <sheetData sheetId="4660">
        <row r="82">
          <cell r="CF82" t="str">
            <v>Royalties Aggregate</v>
          </cell>
        </row>
      </sheetData>
      <sheetData sheetId="4661" refreshError="1"/>
      <sheetData sheetId="4662">
        <row r="82">
          <cell r="CF82" t="str">
            <v>Royalties Aggregate</v>
          </cell>
        </row>
      </sheetData>
      <sheetData sheetId="4663" refreshError="1"/>
      <sheetData sheetId="4664">
        <row r="82">
          <cell r="CF82" t="str">
            <v>Royalties Aggregate</v>
          </cell>
        </row>
      </sheetData>
      <sheetData sheetId="4665">
        <row r="82">
          <cell r="CF82" t="str">
            <v>Royalties Aggregate</v>
          </cell>
        </row>
      </sheetData>
      <sheetData sheetId="4666">
        <row r="82">
          <cell r="CF82" t="str">
            <v>Royalties Aggregate</v>
          </cell>
        </row>
      </sheetData>
      <sheetData sheetId="4667">
        <row r="82">
          <cell r="CF82">
            <v>0</v>
          </cell>
        </row>
      </sheetData>
      <sheetData sheetId="4668">
        <row r="82">
          <cell r="CF82" t="str">
            <v>Royalties Aggregate</v>
          </cell>
        </row>
      </sheetData>
      <sheetData sheetId="4669">
        <row r="82">
          <cell r="CF82" t="str">
            <v>Royalties Aggregate</v>
          </cell>
        </row>
      </sheetData>
      <sheetData sheetId="4670">
        <row r="82">
          <cell r="CF82" t="str">
            <v>Royalties Aggregate</v>
          </cell>
        </row>
      </sheetData>
      <sheetData sheetId="4671" refreshError="1"/>
      <sheetData sheetId="4672" refreshError="1"/>
      <sheetData sheetId="4673">
        <row r="82">
          <cell r="CF82">
            <v>0</v>
          </cell>
        </row>
      </sheetData>
      <sheetData sheetId="4674">
        <row r="82">
          <cell r="CF82" t="str">
            <v>Royalties Aggregate</v>
          </cell>
        </row>
      </sheetData>
      <sheetData sheetId="4675">
        <row r="82">
          <cell r="CF82" t="str">
            <v>Royalties Aggregate</v>
          </cell>
        </row>
      </sheetData>
      <sheetData sheetId="4676">
        <row r="82">
          <cell r="CF82" t="str">
            <v>Royalties Aggregate</v>
          </cell>
        </row>
      </sheetData>
      <sheetData sheetId="4677" refreshError="1"/>
      <sheetData sheetId="4678">
        <row r="82">
          <cell r="CF82" t="str">
            <v>Royalties Aggregate</v>
          </cell>
        </row>
      </sheetData>
      <sheetData sheetId="4679">
        <row r="82">
          <cell r="CF82" t="str">
            <v>Royalties Aggregate</v>
          </cell>
        </row>
      </sheetData>
      <sheetData sheetId="4680">
        <row r="82">
          <cell r="CF82" t="str">
            <v>Royalties Aggregate</v>
          </cell>
        </row>
      </sheetData>
      <sheetData sheetId="4681">
        <row r="82">
          <cell r="CF82">
            <v>0</v>
          </cell>
        </row>
      </sheetData>
      <sheetData sheetId="4682">
        <row r="82">
          <cell r="CF82" t="str">
            <v>Royalties Aggregate</v>
          </cell>
        </row>
      </sheetData>
      <sheetData sheetId="4683">
        <row r="82">
          <cell r="CF82" t="str">
            <v>Royalties Aggregate</v>
          </cell>
        </row>
      </sheetData>
      <sheetData sheetId="4684">
        <row r="82">
          <cell r="CF82" t="str">
            <v>Royalties Aggregate</v>
          </cell>
        </row>
      </sheetData>
      <sheetData sheetId="4685">
        <row r="82">
          <cell r="CF82" t="str">
            <v>Royalties Aggregate</v>
          </cell>
        </row>
      </sheetData>
      <sheetData sheetId="4686">
        <row r="82">
          <cell r="CF82" t="str">
            <v>Royalties Aggregate</v>
          </cell>
        </row>
      </sheetData>
      <sheetData sheetId="4687">
        <row r="82">
          <cell r="CF82" t="str">
            <v>Royalties Aggregate</v>
          </cell>
        </row>
      </sheetData>
      <sheetData sheetId="4688">
        <row r="82">
          <cell r="CF82" t="str">
            <v>Royalties Aggregate</v>
          </cell>
        </row>
      </sheetData>
      <sheetData sheetId="4689">
        <row r="82">
          <cell r="CF82" t="str">
            <v>Royalties Aggregate</v>
          </cell>
        </row>
      </sheetData>
      <sheetData sheetId="4690">
        <row r="82">
          <cell r="CF82" t="str">
            <v>Royalties Aggregate</v>
          </cell>
        </row>
      </sheetData>
      <sheetData sheetId="4691">
        <row r="82">
          <cell r="CF82" t="str">
            <v>Royalties Aggregate</v>
          </cell>
        </row>
      </sheetData>
      <sheetData sheetId="4692">
        <row r="82">
          <cell r="CF82" t="str">
            <v>Royalties Aggregate</v>
          </cell>
        </row>
      </sheetData>
      <sheetData sheetId="4693">
        <row r="82">
          <cell r="CF82" t="str">
            <v>Royalties Aggregate</v>
          </cell>
        </row>
      </sheetData>
      <sheetData sheetId="4694" refreshError="1"/>
      <sheetData sheetId="4695">
        <row r="82">
          <cell r="CF82" t="str">
            <v>Royalties Aggregate</v>
          </cell>
        </row>
      </sheetData>
      <sheetData sheetId="4696">
        <row r="82">
          <cell r="CF82" t="str">
            <v>Royalties Aggregate</v>
          </cell>
        </row>
      </sheetData>
      <sheetData sheetId="4697">
        <row r="82">
          <cell r="CF82" t="str">
            <v>Royalties Aggregate</v>
          </cell>
        </row>
      </sheetData>
      <sheetData sheetId="4698">
        <row r="82">
          <cell r="CF82" t="str">
            <v>Royalties Aggregate</v>
          </cell>
        </row>
      </sheetData>
      <sheetData sheetId="4699">
        <row r="82">
          <cell r="CF82" t="str">
            <v>Royalties Aggregate</v>
          </cell>
        </row>
      </sheetData>
      <sheetData sheetId="4700">
        <row r="82">
          <cell r="CF82" t="str">
            <v>Royalties Aggregate</v>
          </cell>
        </row>
      </sheetData>
      <sheetData sheetId="4701">
        <row r="82">
          <cell r="CF82" t="str">
            <v>Royalties Aggregate</v>
          </cell>
        </row>
      </sheetData>
      <sheetData sheetId="4702">
        <row r="82">
          <cell r="CF82" t="str">
            <v>Royalties Aggregate</v>
          </cell>
        </row>
      </sheetData>
      <sheetData sheetId="4703">
        <row r="82">
          <cell r="CF82" t="str">
            <v>Royalties Aggregate</v>
          </cell>
        </row>
      </sheetData>
      <sheetData sheetId="4704">
        <row r="82">
          <cell r="CF82" t="str">
            <v>Royalties Aggregate</v>
          </cell>
        </row>
      </sheetData>
      <sheetData sheetId="4705">
        <row r="82">
          <cell r="CF82" t="str">
            <v>Royalties Aggregate</v>
          </cell>
        </row>
      </sheetData>
      <sheetData sheetId="4706">
        <row r="82">
          <cell r="CF82" t="str">
            <v>Royalties Aggregate</v>
          </cell>
        </row>
      </sheetData>
      <sheetData sheetId="4707">
        <row r="82">
          <cell r="CF82" t="str">
            <v>Royalties Aggregate</v>
          </cell>
        </row>
      </sheetData>
      <sheetData sheetId="4708">
        <row r="82">
          <cell r="CF82" t="str">
            <v>Royalties Aggregate</v>
          </cell>
        </row>
      </sheetData>
      <sheetData sheetId="4709">
        <row r="82">
          <cell r="CF82" t="str">
            <v>Royalties Aggregate</v>
          </cell>
        </row>
      </sheetData>
      <sheetData sheetId="4710">
        <row r="82">
          <cell r="CF82" t="str">
            <v>Royalties Aggregate</v>
          </cell>
        </row>
      </sheetData>
      <sheetData sheetId="4711">
        <row r="82">
          <cell r="CF82" t="str">
            <v>Royalties Aggregate</v>
          </cell>
        </row>
      </sheetData>
      <sheetData sheetId="4712">
        <row r="82">
          <cell r="CF82">
            <v>0</v>
          </cell>
        </row>
      </sheetData>
      <sheetData sheetId="4713">
        <row r="82">
          <cell r="CF82" t="str">
            <v>Royalties Aggregate</v>
          </cell>
        </row>
      </sheetData>
      <sheetData sheetId="4714">
        <row r="82">
          <cell r="CF82" t="str">
            <v>Royalties Aggregate</v>
          </cell>
        </row>
      </sheetData>
      <sheetData sheetId="4715">
        <row r="82">
          <cell r="CF82" t="str">
            <v>Royalties Aggregate</v>
          </cell>
        </row>
      </sheetData>
      <sheetData sheetId="4716">
        <row r="82">
          <cell r="CF82" t="str">
            <v>Royalties Aggregate</v>
          </cell>
        </row>
      </sheetData>
      <sheetData sheetId="4717">
        <row r="82">
          <cell r="CF82" t="str">
            <v>Royalties Aggregate</v>
          </cell>
        </row>
      </sheetData>
      <sheetData sheetId="4718">
        <row r="82">
          <cell r="CF82">
            <v>0</v>
          </cell>
        </row>
      </sheetData>
      <sheetData sheetId="4719">
        <row r="82">
          <cell r="CF82" t="str">
            <v>Royalties Aggregate</v>
          </cell>
        </row>
      </sheetData>
      <sheetData sheetId="4720">
        <row r="82">
          <cell r="CF82" t="str">
            <v>Royalties Aggregate</v>
          </cell>
        </row>
      </sheetData>
      <sheetData sheetId="4721">
        <row r="82">
          <cell r="CF82" t="str">
            <v>Royalties Aggregate</v>
          </cell>
        </row>
      </sheetData>
      <sheetData sheetId="4722">
        <row r="82">
          <cell r="CF82" t="str">
            <v>Royalties Aggregate</v>
          </cell>
        </row>
      </sheetData>
      <sheetData sheetId="4723">
        <row r="82">
          <cell r="CF82" t="str">
            <v>Royalties Aggregate</v>
          </cell>
        </row>
      </sheetData>
      <sheetData sheetId="4724">
        <row r="82">
          <cell r="CF82" t="str">
            <v>Royalties Aggregate</v>
          </cell>
        </row>
      </sheetData>
      <sheetData sheetId="4725">
        <row r="82">
          <cell r="CF82" t="str">
            <v>Royalties Aggregate</v>
          </cell>
        </row>
      </sheetData>
      <sheetData sheetId="4726">
        <row r="82">
          <cell r="CF82" t="str">
            <v>Royalties Aggregate</v>
          </cell>
        </row>
      </sheetData>
      <sheetData sheetId="4727">
        <row r="82">
          <cell r="CF82" t="str">
            <v>Royalties Aggregate</v>
          </cell>
        </row>
      </sheetData>
      <sheetData sheetId="4728">
        <row r="82">
          <cell r="CF82" t="str">
            <v>Royalties Aggregate</v>
          </cell>
        </row>
      </sheetData>
      <sheetData sheetId="4729">
        <row r="82">
          <cell r="CF82" t="str">
            <v>Royalties Aggregate</v>
          </cell>
        </row>
      </sheetData>
      <sheetData sheetId="4730">
        <row r="82">
          <cell r="CF82">
            <v>0</v>
          </cell>
        </row>
      </sheetData>
      <sheetData sheetId="4731">
        <row r="82">
          <cell r="CF82" t="str">
            <v>Royalties Aggregate</v>
          </cell>
        </row>
      </sheetData>
      <sheetData sheetId="4732">
        <row r="82">
          <cell r="CF82" t="str">
            <v>Royalties Aggregate</v>
          </cell>
        </row>
      </sheetData>
      <sheetData sheetId="4733">
        <row r="82">
          <cell r="CF82" t="str">
            <v>Royalties Aggregate</v>
          </cell>
        </row>
      </sheetData>
      <sheetData sheetId="4734">
        <row r="82">
          <cell r="CF82" t="str">
            <v>Royalties Aggregate</v>
          </cell>
        </row>
      </sheetData>
      <sheetData sheetId="4735">
        <row r="82">
          <cell r="CF82" t="str">
            <v>Royalties Aggregate</v>
          </cell>
        </row>
      </sheetData>
      <sheetData sheetId="4736">
        <row r="82">
          <cell r="CF82" t="str">
            <v>Royalties Aggregate</v>
          </cell>
        </row>
      </sheetData>
      <sheetData sheetId="4737">
        <row r="82">
          <cell r="CF82" t="str">
            <v>Royalties Aggregate</v>
          </cell>
        </row>
      </sheetData>
      <sheetData sheetId="4738">
        <row r="82">
          <cell r="CF82" t="str">
            <v>Royalties Aggregate</v>
          </cell>
        </row>
      </sheetData>
      <sheetData sheetId="4739">
        <row r="82">
          <cell r="CF82" t="str">
            <v>Royalties Aggregate</v>
          </cell>
        </row>
      </sheetData>
      <sheetData sheetId="4740">
        <row r="82">
          <cell r="CF82" t="str">
            <v>Royalties Aggregate</v>
          </cell>
        </row>
      </sheetData>
      <sheetData sheetId="4741">
        <row r="82">
          <cell r="CF82" t="str">
            <v>Royalties Aggregate</v>
          </cell>
        </row>
      </sheetData>
      <sheetData sheetId="4742">
        <row r="82">
          <cell r="CF82" t="str">
            <v>Royalties Aggregate</v>
          </cell>
        </row>
      </sheetData>
      <sheetData sheetId="4743">
        <row r="82">
          <cell r="CF82" t="str">
            <v>Royalties Aggregate</v>
          </cell>
        </row>
      </sheetData>
      <sheetData sheetId="4744">
        <row r="82">
          <cell r="CF82" t="str">
            <v>Royalties Aggregate</v>
          </cell>
        </row>
      </sheetData>
      <sheetData sheetId="4745">
        <row r="82">
          <cell r="CF82" t="str">
            <v>Royalties Aggregate</v>
          </cell>
        </row>
      </sheetData>
      <sheetData sheetId="4746">
        <row r="82">
          <cell r="CF82" t="str">
            <v>Royalties Aggregate</v>
          </cell>
        </row>
      </sheetData>
      <sheetData sheetId="4747">
        <row r="82">
          <cell r="CF82" t="str">
            <v>Royalties Aggregate</v>
          </cell>
        </row>
      </sheetData>
      <sheetData sheetId="4748" refreshError="1"/>
      <sheetData sheetId="4749">
        <row r="82">
          <cell r="CF82" t="str">
            <v>Royalties Aggregate</v>
          </cell>
        </row>
      </sheetData>
      <sheetData sheetId="4750">
        <row r="82">
          <cell r="CF82" t="str">
            <v>Royalties Aggregate</v>
          </cell>
        </row>
      </sheetData>
      <sheetData sheetId="4751">
        <row r="82">
          <cell r="CF82" t="str">
            <v>Royalties Aggregate</v>
          </cell>
        </row>
      </sheetData>
      <sheetData sheetId="4752">
        <row r="82">
          <cell r="CF82" t="str">
            <v>Royalties Aggregate</v>
          </cell>
        </row>
      </sheetData>
      <sheetData sheetId="4753">
        <row r="82">
          <cell r="CF82" t="str">
            <v>Royalties Aggregate</v>
          </cell>
        </row>
      </sheetData>
      <sheetData sheetId="4754">
        <row r="82">
          <cell r="CF82" t="str">
            <v>Royalties Aggregate</v>
          </cell>
        </row>
      </sheetData>
      <sheetData sheetId="4755">
        <row r="82">
          <cell r="CF82" t="str">
            <v>Royalties Aggregate</v>
          </cell>
        </row>
      </sheetData>
      <sheetData sheetId="4756">
        <row r="82">
          <cell r="CF82" t="str">
            <v>Royalties Aggregate</v>
          </cell>
        </row>
      </sheetData>
      <sheetData sheetId="4757">
        <row r="82">
          <cell r="CF82" t="str">
            <v>Royalties Aggregate</v>
          </cell>
        </row>
      </sheetData>
      <sheetData sheetId="4758">
        <row r="82">
          <cell r="CF82" t="str">
            <v>Royalties Aggregate</v>
          </cell>
        </row>
      </sheetData>
      <sheetData sheetId="4759">
        <row r="82">
          <cell r="CF82" t="str">
            <v>Royalties Aggregate</v>
          </cell>
        </row>
      </sheetData>
      <sheetData sheetId="4760">
        <row r="82">
          <cell r="CF82" t="str">
            <v>Royalties Aggregate</v>
          </cell>
        </row>
      </sheetData>
      <sheetData sheetId="4761">
        <row r="82">
          <cell r="CF82" t="str">
            <v>Royalties Aggregate</v>
          </cell>
        </row>
      </sheetData>
      <sheetData sheetId="4762">
        <row r="82">
          <cell r="CF82" t="str">
            <v>Royalties Aggregate</v>
          </cell>
        </row>
      </sheetData>
      <sheetData sheetId="4763">
        <row r="82">
          <cell r="CF82" t="str">
            <v>Royalties Aggregate</v>
          </cell>
        </row>
      </sheetData>
      <sheetData sheetId="4764">
        <row r="82">
          <cell r="CF82" t="str">
            <v>Royalties Aggregate</v>
          </cell>
        </row>
      </sheetData>
      <sheetData sheetId="4765">
        <row r="82">
          <cell r="CF82" t="str">
            <v>Royalties Aggregate</v>
          </cell>
        </row>
      </sheetData>
      <sheetData sheetId="4766">
        <row r="82">
          <cell r="CF82" t="str">
            <v>Royalties Aggregate</v>
          </cell>
        </row>
      </sheetData>
      <sheetData sheetId="4767">
        <row r="82">
          <cell r="CF82" t="str">
            <v>Royalties Aggregate</v>
          </cell>
        </row>
      </sheetData>
      <sheetData sheetId="4768">
        <row r="82">
          <cell r="CF82" t="str">
            <v>Royalties Aggregate</v>
          </cell>
        </row>
      </sheetData>
      <sheetData sheetId="4769">
        <row r="82">
          <cell r="CF82" t="str">
            <v>Royalties Aggregate</v>
          </cell>
        </row>
      </sheetData>
      <sheetData sheetId="4770">
        <row r="82">
          <cell r="CF82" t="str">
            <v>Royalties Aggregate</v>
          </cell>
        </row>
      </sheetData>
      <sheetData sheetId="4771">
        <row r="82">
          <cell r="CF82" t="str">
            <v>Royalties Aggregate</v>
          </cell>
        </row>
      </sheetData>
      <sheetData sheetId="4772">
        <row r="82">
          <cell r="CF82" t="str">
            <v>Royalties Aggregate</v>
          </cell>
        </row>
      </sheetData>
      <sheetData sheetId="4773">
        <row r="82">
          <cell r="CF82" t="str">
            <v>Royalties Aggregate</v>
          </cell>
        </row>
      </sheetData>
      <sheetData sheetId="4774">
        <row r="82">
          <cell r="CF82" t="str">
            <v>Royalties Aggregate</v>
          </cell>
        </row>
      </sheetData>
      <sheetData sheetId="4775">
        <row r="82">
          <cell r="CF82" t="str">
            <v>Royalties Aggregate</v>
          </cell>
        </row>
      </sheetData>
      <sheetData sheetId="4776">
        <row r="82">
          <cell r="CF82" t="str">
            <v>Royalties Aggregate</v>
          </cell>
        </row>
      </sheetData>
      <sheetData sheetId="4777">
        <row r="82">
          <cell r="CF82" t="str">
            <v>Royalties Aggregate</v>
          </cell>
        </row>
      </sheetData>
      <sheetData sheetId="4778">
        <row r="82">
          <cell r="CF82" t="str">
            <v>Royalties Aggregate</v>
          </cell>
        </row>
      </sheetData>
      <sheetData sheetId="4779">
        <row r="82">
          <cell r="CF82" t="str">
            <v>Royalties Aggregate</v>
          </cell>
        </row>
      </sheetData>
      <sheetData sheetId="4780">
        <row r="82">
          <cell r="CF82" t="str">
            <v>Royalties Aggregate</v>
          </cell>
        </row>
      </sheetData>
      <sheetData sheetId="4781">
        <row r="82">
          <cell r="CF82" t="str">
            <v>Royalties Aggregate</v>
          </cell>
        </row>
      </sheetData>
      <sheetData sheetId="4782" refreshError="1"/>
      <sheetData sheetId="4783">
        <row r="82">
          <cell r="CF82" t="str">
            <v>Royalties Aggregate</v>
          </cell>
        </row>
      </sheetData>
      <sheetData sheetId="4784" refreshError="1"/>
      <sheetData sheetId="4785" refreshError="1"/>
      <sheetData sheetId="4786" refreshError="1"/>
      <sheetData sheetId="4787" refreshError="1"/>
      <sheetData sheetId="4788" refreshError="1"/>
      <sheetData sheetId="4789">
        <row r="82">
          <cell r="CF82" t="str">
            <v>Royalties Aggregate</v>
          </cell>
        </row>
      </sheetData>
      <sheetData sheetId="4790">
        <row r="82">
          <cell r="CF82" t="str">
            <v>Royalties Aggregate</v>
          </cell>
        </row>
      </sheetData>
      <sheetData sheetId="4791" refreshError="1"/>
      <sheetData sheetId="4792">
        <row r="82">
          <cell r="CF82" t="str">
            <v>Royalties Aggregate</v>
          </cell>
        </row>
      </sheetData>
      <sheetData sheetId="4793">
        <row r="82">
          <cell r="CF82" t="str">
            <v>Royalties Aggregate</v>
          </cell>
        </row>
      </sheetData>
      <sheetData sheetId="4794">
        <row r="82">
          <cell r="CF82" t="str">
            <v>Royalties Aggregate</v>
          </cell>
        </row>
      </sheetData>
      <sheetData sheetId="4795">
        <row r="82">
          <cell r="CF82" t="str">
            <v>Royalties Aggregate</v>
          </cell>
        </row>
      </sheetData>
      <sheetData sheetId="4796">
        <row r="35">
          <cell r="I35">
            <v>17200</v>
          </cell>
        </row>
      </sheetData>
      <sheetData sheetId="4797">
        <row r="82">
          <cell r="CF82" t="str">
            <v>Royalties Aggregate</v>
          </cell>
        </row>
      </sheetData>
      <sheetData sheetId="4798">
        <row r="82">
          <cell r="CF82" t="str">
            <v>Royalties Aggregate</v>
          </cell>
        </row>
      </sheetData>
      <sheetData sheetId="4799">
        <row r="82">
          <cell r="CF82" t="str">
            <v>Royalties Aggregate</v>
          </cell>
        </row>
      </sheetData>
      <sheetData sheetId="4800">
        <row r="82">
          <cell r="CF82" t="str">
            <v>Royalties Aggregate</v>
          </cell>
        </row>
      </sheetData>
      <sheetData sheetId="4801">
        <row r="82">
          <cell r="CF82" t="str">
            <v>Royalties Aggregate</v>
          </cell>
        </row>
      </sheetData>
      <sheetData sheetId="4802">
        <row r="82">
          <cell r="CF82" t="str">
            <v>Royalties Aggregate</v>
          </cell>
        </row>
      </sheetData>
      <sheetData sheetId="4803">
        <row r="82">
          <cell r="CF82" t="str">
            <v>Royalties Aggregate</v>
          </cell>
        </row>
      </sheetData>
      <sheetData sheetId="4804">
        <row r="82">
          <cell r="CF82" t="str">
            <v>Royalties Aggregate</v>
          </cell>
        </row>
      </sheetData>
      <sheetData sheetId="4805">
        <row r="82">
          <cell r="CF82" t="str">
            <v>Royalties Aggregate</v>
          </cell>
        </row>
      </sheetData>
      <sheetData sheetId="4806">
        <row r="82">
          <cell r="CF82" t="str">
            <v>Royalties Aggregate</v>
          </cell>
        </row>
      </sheetData>
      <sheetData sheetId="4807" refreshError="1"/>
      <sheetData sheetId="4808">
        <row r="82">
          <cell r="CF82" t="str">
            <v>Royalties Aggregate</v>
          </cell>
        </row>
      </sheetData>
      <sheetData sheetId="4809">
        <row r="82">
          <cell r="CF82" t="str">
            <v>Royalties Aggregate</v>
          </cell>
        </row>
      </sheetData>
      <sheetData sheetId="4810">
        <row r="82">
          <cell r="CF82" t="str">
            <v>Royalties Aggregate</v>
          </cell>
        </row>
      </sheetData>
      <sheetData sheetId="4811">
        <row r="82">
          <cell r="CF82" t="str">
            <v>Royalties Aggregate</v>
          </cell>
        </row>
      </sheetData>
      <sheetData sheetId="4812">
        <row r="82">
          <cell r="CF82" t="str">
            <v>Royalties Aggregate</v>
          </cell>
        </row>
      </sheetData>
      <sheetData sheetId="4813">
        <row r="82">
          <cell r="CF82" t="str">
            <v>Royalties Aggregate</v>
          </cell>
        </row>
      </sheetData>
      <sheetData sheetId="4814" refreshError="1"/>
      <sheetData sheetId="4815" refreshError="1"/>
      <sheetData sheetId="4816" refreshError="1"/>
      <sheetData sheetId="4817">
        <row r="82">
          <cell r="CF82" t="str">
            <v>Royalties Aggregate</v>
          </cell>
        </row>
      </sheetData>
      <sheetData sheetId="4818">
        <row r="82">
          <cell r="CF82" t="str">
            <v>Royalties Aggregate</v>
          </cell>
        </row>
      </sheetData>
      <sheetData sheetId="4819">
        <row r="82">
          <cell r="CF82" t="str">
            <v>Royalties Aggregate</v>
          </cell>
        </row>
      </sheetData>
      <sheetData sheetId="4820">
        <row r="82">
          <cell r="CF82" t="str">
            <v>Royalties Aggregate</v>
          </cell>
        </row>
      </sheetData>
      <sheetData sheetId="4821">
        <row r="82">
          <cell r="CF82" t="str">
            <v>Royalties Aggregate</v>
          </cell>
        </row>
      </sheetData>
      <sheetData sheetId="4822">
        <row r="82">
          <cell r="CF82" t="str">
            <v>Royalties Aggregate</v>
          </cell>
        </row>
      </sheetData>
      <sheetData sheetId="4823">
        <row r="82">
          <cell r="CF82" t="str">
            <v>Royalties Aggregate</v>
          </cell>
        </row>
      </sheetData>
      <sheetData sheetId="4824">
        <row r="82">
          <cell r="CF82" t="str">
            <v>Royalties Aggregate</v>
          </cell>
        </row>
      </sheetData>
      <sheetData sheetId="4825">
        <row r="82">
          <cell r="CF82" t="str">
            <v>Royalties Aggregate</v>
          </cell>
        </row>
      </sheetData>
      <sheetData sheetId="4826">
        <row r="82">
          <cell r="CF82" t="str">
            <v>Royalties Aggregate</v>
          </cell>
        </row>
      </sheetData>
      <sheetData sheetId="4827">
        <row r="82">
          <cell r="CF82" t="str">
            <v>Royalties Aggregate</v>
          </cell>
        </row>
      </sheetData>
      <sheetData sheetId="4828">
        <row r="82">
          <cell r="CF82" t="str">
            <v>Royalties Aggregate</v>
          </cell>
        </row>
      </sheetData>
      <sheetData sheetId="4829">
        <row r="82">
          <cell r="CF82" t="str">
            <v>Royalties Aggregate</v>
          </cell>
        </row>
      </sheetData>
      <sheetData sheetId="4830">
        <row r="82">
          <cell r="CF82" t="str">
            <v>Royalties Aggregate</v>
          </cell>
        </row>
      </sheetData>
      <sheetData sheetId="4831">
        <row r="82">
          <cell r="CF82" t="str">
            <v>Royalties Aggregate</v>
          </cell>
        </row>
      </sheetData>
      <sheetData sheetId="4832">
        <row r="82">
          <cell r="CF82" t="str">
            <v>Royalties Aggregate</v>
          </cell>
        </row>
      </sheetData>
      <sheetData sheetId="4833">
        <row r="82">
          <cell r="CF82" t="str">
            <v>Royalties Aggregate</v>
          </cell>
        </row>
      </sheetData>
      <sheetData sheetId="4834">
        <row r="82">
          <cell r="CF82" t="str">
            <v>Royalties Aggregate</v>
          </cell>
        </row>
      </sheetData>
      <sheetData sheetId="4835">
        <row r="82">
          <cell r="CF82" t="str">
            <v>Royalties Aggregate</v>
          </cell>
        </row>
      </sheetData>
      <sheetData sheetId="4836">
        <row r="82">
          <cell r="CF82" t="str">
            <v>Royalties Aggregate</v>
          </cell>
        </row>
      </sheetData>
      <sheetData sheetId="4837">
        <row r="82">
          <cell r="CF82" t="str">
            <v>Royalties Aggregate</v>
          </cell>
        </row>
      </sheetData>
      <sheetData sheetId="4838">
        <row r="82">
          <cell r="CF82" t="str">
            <v>Royalties Aggregate</v>
          </cell>
        </row>
      </sheetData>
      <sheetData sheetId="4839">
        <row r="82">
          <cell r="CF82" t="str">
            <v>Royalties Aggregate</v>
          </cell>
        </row>
      </sheetData>
      <sheetData sheetId="4840">
        <row r="82">
          <cell r="CF82" t="str">
            <v>Royalties Aggregate</v>
          </cell>
        </row>
      </sheetData>
      <sheetData sheetId="4841">
        <row r="82">
          <cell r="CF82" t="str">
            <v>Royalties Aggregate</v>
          </cell>
        </row>
      </sheetData>
      <sheetData sheetId="4842">
        <row r="82">
          <cell r="CF82" t="str">
            <v>Royalties Aggregate</v>
          </cell>
        </row>
      </sheetData>
      <sheetData sheetId="4843">
        <row r="82">
          <cell r="CF82" t="str">
            <v>Royalties Aggregate</v>
          </cell>
        </row>
      </sheetData>
      <sheetData sheetId="4844">
        <row r="82">
          <cell r="CF82" t="str">
            <v>Royalties Aggregate</v>
          </cell>
        </row>
      </sheetData>
      <sheetData sheetId="4845">
        <row r="82">
          <cell r="CF82" t="str">
            <v>Royalties Aggregate</v>
          </cell>
        </row>
      </sheetData>
      <sheetData sheetId="4846">
        <row r="82">
          <cell r="CF82" t="str">
            <v>Royalties Aggregate</v>
          </cell>
        </row>
      </sheetData>
      <sheetData sheetId="4847">
        <row r="82">
          <cell r="CF82" t="str">
            <v>Royalties Aggregate</v>
          </cell>
        </row>
      </sheetData>
      <sheetData sheetId="4848">
        <row r="82">
          <cell r="CF82" t="str">
            <v>Royalties Aggregate</v>
          </cell>
        </row>
      </sheetData>
      <sheetData sheetId="4849">
        <row r="82">
          <cell r="CF82" t="str">
            <v>Royalties Aggregate</v>
          </cell>
        </row>
      </sheetData>
      <sheetData sheetId="4850">
        <row r="82">
          <cell r="CF82" t="str">
            <v>Royalties Aggregate</v>
          </cell>
        </row>
      </sheetData>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ow r="82">
          <cell r="CF82" t="str">
            <v>Royalties Aggregate</v>
          </cell>
        </row>
      </sheetData>
      <sheetData sheetId="4867">
        <row r="82">
          <cell r="CF82" t="str">
            <v>Royalties Aggregate</v>
          </cell>
        </row>
      </sheetData>
      <sheetData sheetId="4868">
        <row r="82">
          <cell r="CF82" t="str">
            <v>Royalties Aggregate</v>
          </cell>
        </row>
      </sheetData>
      <sheetData sheetId="4869">
        <row r="82">
          <cell r="CF82" t="str">
            <v>Royalties Aggregate</v>
          </cell>
        </row>
      </sheetData>
      <sheetData sheetId="4870">
        <row r="82">
          <cell r="CF82" t="str">
            <v>Royalties Aggregate</v>
          </cell>
        </row>
      </sheetData>
      <sheetData sheetId="4871">
        <row r="82">
          <cell r="CF82" t="str">
            <v>Royalties Aggregate</v>
          </cell>
        </row>
      </sheetData>
      <sheetData sheetId="4872">
        <row r="82">
          <cell r="CF82" t="str">
            <v>Royalties Aggregate</v>
          </cell>
        </row>
      </sheetData>
      <sheetData sheetId="4873">
        <row r="82">
          <cell r="CF82" t="str">
            <v>Royalties Aggregate</v>
          </cell>
        </row>
      </sheetData>
      <sheetData sheetId="4874">
        <row r="82">
          <cell r="CF82" t="str">
            <v>Royalties Aggregate</v>
          </cell>
        </row>
      </sheetData>
      <sheetData sheetId="4875">
        <row r="82">
          <cell r="CF82" t="str">
            <v>Royalties Aggregate</v>
          </cell>
        </row>
      </sheetData>
      <sheetData sheetId="4876">
        <row r="82">
          <cell r="CF82" t="str">
            <v>Royalties Aggregate</v>
          </cell>
        </row>
      </sheetData>
      <sheetData sheetId="4877">
        <row r="82">
          <cell r="CF82" t="str">
            <v>Royalties Aggregate</v>
          </cell>
        </row>
      </sheetData>
      <sheetData sheetId="4878">
        <row r="82">
          <cell r="CF82" t="str">
            <v>Royalties Aggregate</v>
          </cell>
        </row>
      </sheetData>
      <sheetData sheetId="4879">
        <row r="82">
          <cell r="CF82" t="str">
            <v>Royalties Aggregate</v>
          </cell>
        </row>
      </sheetData>
      <sheetData sheetId="4880">
        <row r="82">
          <cell r="CF82" t="str">
            <v>Royalties Aggregate</v>
          </cell>
        </row>
      </sheetData>
      <sheetData sheetId="4881">
        <row r="82">
          <cell r="CF82" t="str">
            <v>Royalties Aggregate</v>
          </cell>
        </row>
      </sheetData>
      <sheetData sheetId="4882">
        <row r="82">
          <cell r="CF82" t="str">
            <v>Royalties Aggregate</v>
          </cell>
        </row>
      </sheetData>
      <sheetData sheetId="4883">
        <row r="82">
          <cell r="CF82" t="str">
            <v>Royalties Aggregate</v>
          </cell>
        </row>
      </sheetData>
      <sheetData sheetId="4884">
        <row r="82">
          <cell r="CF82" t="str">
            <v>Royalties Aggregate</v>
          </cell>
        </row>
      </sheetData>
      <sheetData sheetId="4885">
        <row r="82">
          <cell r="CF82" t="str">
            <v>Royalties Aggregate</v>
          </cell>
        </row>
      </sheetData>
      <sheetData sheetId="4886">
        <row r="82">
          <cell r="CF82" t="str">
            <v>Royalties Aggregate</v>
          </cell>
        </row>
      </sheetData>
      <sheetData sheetId="4887">
        <row r="82">
          <cell r="CF82" t="str">
            <v>Royalties Aggregate</v>
          </cell>
        </row>
      </sheetData>
      <sheetData sheetId="4888">
        <row r="82">
          <cell r="CF82" t="str">
            <v>Royalties Aggregate</v>
          </cell>
        </row>
      </sheetData>
      <sheetData sheetId="4889">
        <row r="82">
          <cell r="CF82" t="str">
            <v>Royalties Aggregate</v>
          </cell>
        </row>
      </sheetData>
      <sheetData sheetId="4890">
        <row r="82">
          <cell r="CF82" t="str">
            <v>Royalties Aggregate</v>
          </cell>
        </row>
      </sheetData>
      <sheetData sheetId="4891">
        <row r="82">
          <cell r="CF82" t="str">
            <v>Royalties Aggregate</v>
          </cell>
        </row>
      </sheetData>
      <sheetData sheetId="4892">
        <row r="82">
          <cell r="CF82" t="str">
            <v>Royalties Aggregate</v>
          </cell>
        </row>
      </sheetData>
      <sheetData sheetId="4893">
        <row r="82">
          <cell r="CF82" t="str">
            <v>Royalties Aggregate</v>
          </cell>
        </row>
      </sheetData>
      <sheetData sheetId="4894">
        <row r="82">
          <cell r="CF82" t="str">
            <v>Royalties Aggregate</v>
          </cell>
        </row>
      </sheetData>
      <sheetData sheetId="4895">
        <row r="82">
          <cell r="CF82" t="str">
            <v>Royalties Aggregate</v>
          </cell>
        </row>
      </sheetData>
      <sheetData sheetId="4896">
        <row r="82">
          <cell r="CF82" t="str">
            <v>Royalties Aggregate</v>
          </cell>
        </row>
      </sheetData>
      <sheetData sheetId="4897">
        <row r="82">
          <cell r="CF82" t="str">
            <v>Royalties Aggregate</v>
          </cell>
        </row>
      </sheetData>
      <sheetData sheetId="4898">
        <row r="82">
          <cell r="CF82" t="str">
            <v>Royalties Aggregate</v>
          </cell>
        </row>
      </sheetData>
      <sheetData sheetId="4899">
        <row r="82">
          <cell r="CF82" t="str">
            <v>Royalties Aggregate</v>
          </cell>
        </row>
      </sheetData>
      <sheetData sheetId="4900">
        <row r="82">
          <cell r="CF82" t="str">
            <v>Royalties Aggregate</v>
          </cell>
        </row>
      </sheetData>
      <sheetData sheetId="4901">
        <row r="82">
          <cell r="CF82" t="str">
            <v>Royalties Aggregate</v>
          </cell>
        </row>
      </sheetData>
      <sheetData sheetId="4902">
        <row r="82">
          <cell r="CF82" t="str">
            <v>Royalties Aggregate</v>
          </cell>
        </row>
      </sheetData>
      <sheetData sheetId="4903">
        <row r="82">
          <cell r="CF82" t="str">
            <v>Royalties Aggregate</v>
          </cell>
        </row>
      </sheetData>
      <sheetData sheetId="4904">
        <row r="82">
          <cell r="CF82" t="str">
            <v>Royalties Aggregate</v>
          </cell>
        </row>
      </sheetData>
      <sheetData sheetId="4905">
        <row r="82">
          <cell r="CF82" t="str">
            <v>Royalties Aggregate</v>
          </cell>
        </row>
      </sheetData>
      <sheetData sheetId="4906">
        <row r="82">
          <cell r="CF82" t="str">
            <v>Royalties Aggregate</v>
          </cell>
        </row>
      </sheetData>
      <sheetData sheetId="4907">
        <row r="82">
          <cell r="CF82" t="str">
            <v>Royalties Aggregate</v>
          </cell>
        </row>
      </sheetData>
      <sheetData sheetId="4908">
        <row r="82">
          <cell r="CF82" t="str">
            <v>Royalties Aggregate</v>
          </cell>
        </row>
      </sheetData>
      <sheetData sheetId="4909">
        <row r="82">
          <cell r="CF82" t="str">
            <v>Royalties Aggregate</v>
          </cell>
        </row>
      </sheetData>
      <sheetData sheetId="4910">
        <row r="82">
          <cell r="CF82" t="str">
            <v>Royalties Aggregate</v>
          </cell>
        </row>
      </sheetData>
      <sheetData sheetId="4911">
        <row r="82">
          <cell r="CF82" t="str">
            <v>Royalties Aggregate</v>
          </cell>
        </row>
      </sheetData>
      <sheetData sheetId="4912">
        <row r="82">
          <cell r="CF82" t="str">
            <v>Royalties Aggregate</v>
          </cell>
        </row>
      </sheetData>
      <sheetData sheetId="4913">
        <row r="82">
          <cell r="CF82" t="str">
            <v>Royalties Aggregate</v>
          </cell>
        </row>
      </sheetData>
      <sheetData sheetId="4914">
        <row r="82">
          <cell r="CF82" t="str">
            <v>Royalties Aggregate</v>
          </cell>
        </row>
      </sheetData>
      <sheetData sheetId="4915">
        <row r="82">
          <cell r="CF82" t="str">
            <v>Royalties Aggregate</v>
          </cell>
        </row>
      </sheetData>
      <sheetData sheetId="4916">
        <row r="82">
          <cell r="CF82" t="str">
            <v>Royalties Aggregate</v>
          </cell>
        </row>
      </sheetData>
      <sheetData sheetId="4917">
        <row r="82">
          <cell r="CF82" t="str">
            <v>Royalties Aggregate</v>
          </cell>
        </row>
      </sheetData>
      <sheetData sheetId="4918">
        <row r="82">
          <cell r="CF82" t="str">
            <v>Royalties Aggregate</v>
          </cell>
        </row>
      </sheetData>
      <sheetData sheetId="4919">
        <row r="82">
          <cell r="CF82" t="str">
            <v>Royalties Aggregate</v>
          </cell>
        </row>
      </sheetData>
      <sheetData sheetId="4920">
        <row r="82">
          <cell r="CF82" t="str">
            <v>Royalties Aggregate</v>
          </cell>
        </row>
      </sheetData>
      <sheetData sheetId="4921">
        <row r="82">
          <cell r="CF82" t="str">
            <v>Royalties Aggregate</v>
          </cell>
        </row>
      </sheetData>
      <sheetData sheetId="4922">
        <row r="82">
          <cell r="CF82" t="str">
            <v>Royalties Aggregate</v>
          </cell>
        </row>
      </sheetData>
      <sheetData sheetId="4923">
        <row r="82">
          <cell r="CF82" t="str">
            <v>Royalties Aggregate</v>
          </cell>
        </row>
      </sheetData>
      <sheetData sheetId="4924">
        <row r="82">
          <cell r="CF82" t="str">
            <v>Royalties Aggregate</v>
          </cell>
        </row>
      </sheetData>
      <sheetData sheetId="4925">
        <row r="82">
          <cell r="CF82" t="str">
            <v>Royalties Aggregate</v>
          </cell>
        </row>
      </sheetData>
      <sheetData sheetId="4926">
        <row r="82">
          <cell r="CF82" t="str">
            <v>Royalties Aggregate</v>
          </cell>
        </row>
      </sheetData>
      <sheetData sheetId="4927">
        <row r="82">
          <cell r="CF82" t="str">
            <v>Royalties Aggregate</v>
          </cell>
        </row>
      </sheetData>
      <sheetData sheetId="4928">
        <row r="82">
          <cell r="CF82" t="str">
            <v>Royalties Aggregate</v>
          </cell>
        </row>
      </sheetData>
      <sheetData sheetId="4929">
        <row r="82">
          <cell r="CF82" t="str">
            <v>Royalties Aggregate</v>
          </cell>
        </row>
      </sheetData>
      <sheetData sheetId="4930">
        <row r="82">
          <cell r="CF82" t="str">
            <v>Royalties Aggregate</v>
          </cell>
        </row>
      </sheetData>
      <sheetData sheetId="4931">
        <row r="82">
          <cell r="CF82" t="str">
            <v>Royalties Aggregate</v>
          </cell>
        </row>
      </sheetData>
      <sheetData sheetId="4932">
        <row r="82">
          <cell r="CF82" t="str">
            <v>Royalties Aggregate</v>
          </cell>
        </row>
      </sheetData>
      <sheetData sheetId="4933">
        <row r="82">
          <cell r="CF82" t="str">
            <v>Royalties Aggregate</v>
          </cell>
        </row>
      </sheetData>
      <sheetData sheetId="4934">
        <row r="82">
          <cell r="CF82" t="str">
            <v>Royalties Aggregate</v>
          </cell>
        </row>
      </sheetData>
      <sheetData sheetId="4935">
        <row r="82">
          <cell r="CF82" t="str">
            <v>Royalties Aggregate</v>
          </cell>
        </row>
      </sheetData>
      <sheetData sheetId="4936">
        <row r="82">
          <cell r="CF82" t="str">
            <v>Royalties Aggregate</v>
          </cell>
        </row>
      </sheetData>
      <sheetData sheetId="4937">
        <row r="82">
          <cell r="CF82" t="str">
            <v>Royalties Aggregate</v>
          </cell>
        </row>
      </sheetData>
      <sheetData sheetId="4938">
        <row r="82">
          <cell r="CF82" t="str">
            <v>Royalties Aggregate</v>
          </cell>
        </row>
      </sheetData>
      <sheetData sheetId="4939">
        <row r="82">
          <cell r="CF82" t="str">
            <v>Royalties Aggregate</v>
          </cell>
        </row>
      </sheetData>
      <sheetData sheetId="4940">
        <row r="82">
          <cell r="CF82" t="str">
            <v>Royalties Aggregate</v>
          </cell>
        </row>
      </sheetData>
      <sheetData sheetId="4941">
        <row r="82">
          <cell r="CF82" t="str">
            <v>Royalties Aggregate</v>
          </cell>
        </row>
      </sheetData>
      <sheetData sheetId="4942">
        <row r="82">
          <cell r="CF82" t="str">
            <v>Royalties Aggregate</v>
          </cell>
        </row>
      </sheetData>
      <sheetData sheetId="4943">
        <row r="82">
          <cell r="CF82" t="str">
            <v>Royalties Aggregate</v>
          </cell>
        </row>
      </sheetData>
      <sheetData sheetId="4944">
        <row r="82">
          <cell r="CF82" t="str">
            <v>Royalties Aggregate</v>
          </cell>
        </row>
      </sheetData>
      <sheetData sheetId="4945">
        <row r="82">
          <cell r="CF82" t="str">
            <v>Royalties Aggregate</v>
          </cell>
        </row>
      </sheetData>
      <sheetData sheetId="4946">
        <row r="82">
          <cell r="CF82" t="str">
            <v>Royalties Aggregate</v>
          </cell>
        </row>
      </sheetData>
      <sheetData sheetId="4947">
        <row r="82">
          <cell r="CF82" t="str">
            <v>Royalties Aggregate</v>
          </cell>
        </row>
      </sheetData>
      <sheetData sheetId="4948">
        <row r="82">
          <cell r="CF82" t="str">
            <v>Royalties Aggregate</v>
          </cell>
        </row>
      </sheetData>
      <sheetData sheetId="4949">
        <row r="82">
          <cell r="CF82" t="str">
            <v>Royalties Aggregate</v>
          </cell>
        </row>
      </sheetData>
      <sheetData sheetId="4950">
        <row r="82">
          <cell r="CF82" t="str">
            <v>Royalties Aggregate</v>
          </cell>
        </row>
      </sheetData>
      <sheetData sheetId="4951">
        <row r="82">
          <cell r="CF82" t="str">
            <v>Royalties Aggregate</v>
          </cell>
        </row>
      </sheetData>
      <sheetData sheetId="4952">
        <row r="82">
          <cell r="CF82" t="str">
            <v>Royalties Aggregate</v>
          </cell>
        </row>
      </sheetData>
      <sheetData sheetId="4953">
        <row r="82">
          <cell r="CF82" t="str">
            <v>Royalties Aggregate</v>
          </cell>
        </row>
      </sheetData>
      <sheetData sheetId="4954">
        <row r="82">
          <cell r="CF82" t="str">
            <v>Royalties Aggregate</v>
          </cell>
        </row>
      </sheetData>
      <sheetData sheetId="4955">
        <row r="82">
          <cell r="CF82" t="str">
            <v>Royalties Aggregate</v>
          </cell>
        </row>
      </sheetData>
      <sheetData sheetId="4956">
        <row r="82">
          <cell r="CF82" t="str">
            <v>Royalties Aggregate</v>
          </cell>
        </row>
      </sheetData>
      <sheetData sheetId="4957">
        <row r="82">
          <cell r="CF82" t="str">
            <v>Royalties Aggregate</v>
          </cell>
        </row>
      </sheetData>
      <sheetData sheetId="4958">
        <row r="82">
          <cell r="CF82" t="str">
            <v>Royalties Aggregate</v>
          </cell>
        </row>
      </sheetData>
      <sheetData sheetId="4959">
        <row r="82">
          <cell r="CF82" t="str">
            <v>Royalties Aggregate</v>
          </cell>
        </row>
      </sheetData>
      <sheetData sheetId="4960">
        <row r="82">
          <cell r="CF82" t="str">
            <v>Royalties Aggregate</v>
          </cell>
        </row>
      </sheetData>
      <sheetData sheetId="4961">
        <row r="82">
          <cell r="CF82" t="str">
            <v>Royalties Aggregate</v>
          </cell>
        </row>
      </sheetData>
      <sheetData sheetId="4962">
        <row r="82">
          <cell r="CF82" t="str">
            <v>Royalties Aggregate</v>
          </cell>
        </row>
      </sheetData>
      <sheetData sheetId="4963">
        <row r="82">
          <cell r="CF82" t="str">
            <v>Royalties Aggregate</v>
          </cell>
        </row>
      </sheetData>
      <sheetData sheetId="4964">
        <row r="82">
          <cell r="CF82" t="str">
            <v>Royalties Aggregate</v>
          </cell>
        </row>
      </sheetData>
      <sheetData sheetId="4965">
        <row r="82">
          <cell r="CF82" t="str">
            <v>Royalties Aggregate</v>
          </cell>
        </row>
      </sheetData>
      <sheetData sheetId="4966">
        <row r="82">
          <cell r="CF82" t="str">
            <v>Royalties Aggregate</v>
          </cell>
        </row>
      </sheetData>
      <sheetData sheetId="4967">
        <row r="82">
          <cell r="CF82" t="str">
            <v>Royalties Aggregate</v>
          </cell>
        </row>
      </sheetData>
      <sheetData sheetId="4968">
        <row r="82">
          <cell r="CF82" t="str">
            <v>Royalties Aggregate</v>
          </cell>
        </row>
      </sheetData>
      <sheetData sheetId="4969">
        <row r="82">
          <cell r="CF82" t="str">
            <v>Royalties Aggregate</v>
          </cell>
        </row>
      </sheetData>
      <sheetData sheetId="4970">
        <row r="82">
          <cell r="CF82" t="str">
            <v>Royalties Aggregate</v>
          </cell>
        </row>
      </sheetData>
      <sheetData sheetId="4971">
        <row r="82">
          <cell r="CF82" t="str">
            <v>Royalties Aggregate</v>
          </cell>
        </row>
      </sheetData>
      <sheetData sheetId="4972">
        <row r="82">
          <cell r="CF82" t="str">
            <v>Royalties Aggregate</v>
          </cell>
        </row>
      </sheetData>
      <sheetData sheetId="4973">
        <row r="82">
          <cell r="CF82" t="str">
            <v>Royalties Aggregate</v>
          </cell>
        </row>
      </sheetData>
      <sheetData sheetId="4974">
        <row r="82">
          <cell r="CF82" t="str">
            <v>Royalties Aggregate</v>
          </cell>
        </row>
      </sheetData>
      <sheetData sheetId="4975">
        <row r="82">
          <cell r="CF82" t="str">
            <v>Royalties Aggregate</v>
          </cell>
        </row>
      </sheetData>
      <sheetData sheetId="4976">
        <row r="82">
          <cell r="CF82" t="str">
            <v>Royalties Aggregate</v>
          </cell>
        </row>
      </sheetData>
      <sheetData sheetId="4977">
        <row r="82">
          <cell r="CF82" t="str">
            <v>Royalties Aggregate</v>
          </cell>
        </row>
      </sheetData>
      <sheetData sheetId="4978">
        <row r="82">
          <cell r="CF82" t="str">
            <v>Royalties Aggregate</v>
          </cell>
        </row>
      </sheetData>
      <sheetData sheetId="4979">
        <row r="82">
          <cell r="CF82" t="str">
            <v>Royalties Aggregate</v>
          </cell>
        </row>
      </sheetData>
      <sheetData sheetId="4980">
        <row r="82">
          <cell r="CF82" t="str">
            <v>Royalties Aggregate</v>
          </cell>
        </row>
      </sheetData>
      <sheetData sheetId="4981">
        <row r="82">
          <cell r="CF82" t="str">
            <v>Royalties Aggregate</v>
          </cell>
        </row>
      </sheetData>
      <sheetData sheetId="4982">
        <row r="82">
          <cell r="CF82" t="str">
            <v>Royalties Aggregate</v>
          </cell>
        </row>
      </sheetData>
      <sheetData sheetId="4983">
        <row r="82">
          <cell r="CF82" t="str">
            <v>Royalties Aggregate</v>
          </cell>
        </row>
      </sheetData>
      <sheetData sheetId="4984">
        <row r="82">
          <cell r="CF82" t="str">
            <v>Royalties Aggregate</v>
          </cell>
        </row>
      </sheetData>
      <sheetData sheetId="4985">
        <row r="82">
          <cell r="CF82" t="str">
            <v>Royalties Aggregate</v>
          </cell>
        </row>
      </sheetData>
      <sheetData sheetId="4986">
        <row r="82">
          <cell r="CF82" t="str">
            <v>Royalties Aggregate</v>
          </cell>
        </row>
      </sheetData>
      <sheetData sheetId="4987">
        <row r="82">
          <cell r="CF82" t="str">
            <v>Royalties Aggregate</v>
          </cell>
        </row>
      </sheetData>
      <sheetData sheetId="4988">
        <row r="82">
          <cell r="CF82" t="str">
            <v>Royalties Aggregate</v>
          </cell>
        </row>
      </sheetData>
      <sheetData sheetId="4989">
        <row r="82">
          <cell r="CF82" t="str">
            <v>Royalties Aggregate</v>
          </cell>
        </row>
      </sheetData>
      <sheetData sheetId="4990">
        <row r="82">
          <cell r="CF82" t="str">
            <v>Royalties Aggregate</v>
          </cell>
        </row>
      </sheetData>
      <sheetData sheetId="4991">
        <row r="82">
          <cell r="CF82" t="str">
            <v>Royalties Aggregate</v>
          </cell>
        </row>
      </sheetData>
      <sheetData sheetId="4992">
        <row r="82">
          <cell r="CF82" t="str">
            <v>Royalties Aggregate</v>
          </cell>
        </row>
      </sheetData>
      <sheetData sheetId="4993">
        <row r="82">
          <cell r="CF82" t="str">
            <v>Royalties Aggregate</v>
          </cell>
        </row>
      </sheetData>
      <sheetData sheetId="4994">
        <row r="82">
          <cell r="CF82" t="str">
            <v>Royalties Aggregate</v>
          </cell>
        </row>
      </sheetData>
      <sheetData sheetId="4995">
        <row r="82">
          <cell r="CF82" t="str">
            <v>Royalties Aggregate</v>
          </cell>
        </row>
      </sheetData>
      <sheetData sheetId="4996">
        <row r="82">
          <cell r="CF82" t="str">
            <v>Royalties Aggregate</v>
          </cell>
        </row>
      </sheetData>
      <sheetData sheetId="4997">
        <row r="82">
          <cell r="CF82" t="str">
            <v>Royalties Aggregate</v>
          </cell>
        </row>
      </sheetData>
      <sheetData sheetId="4998">
        <row r="82">
          <cell r="CF82" t="str">
            <v>Royalties Aggregate</v>
          </cell>
        </row>
      </sheetData>
      <sheetData sheetId="4999">
        <row r="82">
          <cell r="CF82" t="str">
            <v>Royalties Aggregate</v>
          </cell>
        </row>
      </sheetData>
      <sheetData sheetId="5000">
        <row r="82">
          <cell r="CF82" t="str">
            <v>Royalties Aggregate</v>
          </cell>
        </row>
      </sheetData>
      <sheetData sheetId="5001">
        <row r="82">
          <cell r="CF82" t="str">
            <v>Royalties Aggregate</v>
          </cell>
        </row>
      </sheetData>
      <sheetData sheetId="5002">
        <row r="82">
          <cell r="CF82" t="str">
            <v>Royalties Aggregate</v>
          </cell>
        </row>
      </sheetData>
      <sheetData sheetId="5003">
        <row r="82">
          <cell r="CF82" t="str">
            <v>Royalties Aggregate</v>
          </cell>
        </row>
      </sheetData>
      <sheetData sheetId="5004">
        <row r="82">
          <cell r="CF82" t="str">
            <v>Royalties Aggregate</v>
          </cell>
        </row>
      </sheetData>
      <sheetData sheetId="5005">
        <row r="82">
          <cell r="CF82" t="str">
            <v>Royalties Aggregate</v>
          </cell>
        </row>
      </sheetData>
      <sheetData sheetId="5006">
        <row r="82">
          <cell r="CF82" t="str">
            <v>Royalties Aggregate</v>
          </cell>
        </row>
      </sheetData>
      <sheetData sheetId="5007">
        <row r="82">
          <cell r="CF82" t="str">
            <v>Royalties Aggregate</v>
          </cell>
        </row>
      </sheetData>
      <sheetData sheetId="5008">
        <row r="82">
          <cell r="CF82" t="str">
            <v>Royalties Aggregate</v>
          </cell>
        </row>
      </sheetData>
      <sheetData sheetId="5009">
        <row r="82">
          <cell r="CF82" t="str">
            <v>Royalties Aggregate</v>
          </cell>
        </row>
      </sheetData>
      <sheetData sheetId="5010">
        <row r="82">
          <cell r="CF82" t="str">
            <v>Royalties Aggregate</v>
          </cell>
        </row>
      </sheetData>
      <sheetData sheetId="5011">
        <row r="82">
          <cell r="CF82" t="str">
            <v>Royalties Aggregate</v>
          </cell>
        </row>
      </sheetData>
      <sheetData sheetId="5012">
        <row r="82">
          <cell r="CF82" t="str">
            <v>Royalties Aggregate</v>
          </cell>
        </row>
      </sheetData>
      <sheetData sheetId="5013">
        <row r="82">
          <cell r="CF82" t="str">
            <v>Royalties Aggregate</v>
          </cell>
        </row>
      </sheetData>
      <sheetData sheetId="5014">
        <row r="82">
          <cell r="CF82" t="str">
            <v>Royalties Aggregate</v>
          </cell>
        </row>
      </sheetData>
      <sheetData sheetId="5015">
        <row r="82">
          <cell r="CF82" t="str">
            <v>Royalties Aggregate</v>
          </cell>
        </row>
      </sheetData>
      <sheetData sheetId="5016">
        <row r="82">
          <cell r="CF82" t="str">
            <v>Royalties Aggregate</v>
          </cell>
        </row>
      </sheetData>
      <sheetData sheetId="5017">
        <row r="82">
          <cell r="CF82" t="str">
            <v>Royalties Aggregate</v>
          </cell>
        </row>
      </sheetData>
      <sheetData sheetId="5018">
        <row r="82">
          <cell r="CF82" t="str">
            <v>Royalties Aggregate</v>
          </cell>
        </row>
      </sheetData>
      <sheetData sheetId="5019">
        <row r="82">
          <cell r="CF82" t="str">
            <v>Royalties Aggregate</v>
          </cell>
        </row>
      </sheetData>
      <sheetData sheetId="5020">
        <row r="82">
          <cell r="CF82" t="str">
            <v>Royalties Aggregate</v>
          </cell>
        </row>
      </sheetData>
      <sheetData sheetId="5021">
        <row r="82">
          <cell r="CF82" t="str">
            <v>Royalties Aggregate</v>
          </cell>
        </row>
      </sheetData>
      <sheetData sheetId="5022">
        <row r="82">
          <cell r="CF82" t="str">
            <v>Royalties Aggregate</v>
          </cell>
        </row>
      </sheetData>
      <sheetData sheetId="5023">
        <row r="82">
          <cell r="CF82" t="str">
            <v>Royalties Aggregate</v>
          </cell>
        </row>
      </sheetData>
      <sheetData sheetId="5024">
        <row r="82">
          <cell r="CF82" t="str">
            <v>Royalties Aggregate</v>
          </cell>
        </row>
      </sheetData>
      <sheetData sheetId="5025">
        <row r="82">
          <cell r="CF82" t="str">
            <v>Royalties Aggregate</v>
          </cell>
        </row>
      </sheetData>
      <sheetData sheetId="5026">
        <row r="82">
          <cell r="CF82" t="str">
            <v>Royalties Aggregate</v>
          </cell>
        </row>
      </sheetData>
      <sheetData sheetId="5027">
        <row r="82">
          <cell r="CF82" t="str">
            <v>Royalties Aggregate</v>
          </cell>
        </row>
      </sheetData>
      <sheetData sheetId="5028">
        <row r="82">
          <cell r="CF82" t="str">
            <v>Royalties Aggregate</v>
          </cell>
        </row>
      </sheetData>
      <sheetData sheetId="5029">
        <row r="82">
          <cell r="CF82" t="str">
            <v>Royalties Aggregate</v>
          </cell>
        </row>
      </sheetData>
      <sheetData sheetId="5030">
        <row r="82">
          <cell r="CF82" t="str">
            <v>Royalties Aggregate</v>
          </cell>
        </row>
      </sheetData>
      <sheetData sheetId="5031">
        <row r="82">
          <cell r="CF82" t="str">
            <v>Royalties Aggregate</v>
          </cell>
        </row>
      </sheetData>
      <sheetData sheetId="5032">
        <row r="82">
          <cell r="CF82" t="str">
            <v>Royalties Aggregate</v>
          </cell>
        </row>
      </sheetData>
      <sheetData sheetId="5033">
        <row r="82">
          <cell r="CF82" t="str">
            <v>Royalties Aggregate</v>
          </cell>
        </row>
      </sheetData>
      <sheetData sheetId="5034">
        <row r="82">
          <cell r="CF82" t="str">
            <v>Royalties Aggregate</v>
          </cell>
        </row>
      </sheetData>
      <sheetData sheetId="5035">
        <row r="82">
          <cell r="CF82" t="str">
            <v>Royalties Aggregate</v>
          </cell>
        </row>
      </sheetData>
      <sheetData sheetId="5036">
        <row r="82">
          <cell r="CF82" t="str">
            <v>Royalties Aggregate</v>
          </cell>
        </row>
      </sheetData>
      <sheetData sheetId="5037">
        <row r="82">
          <cell r="CF82" t="str">
            <v>Royalties Aggregate</v>
          </cell>
        </row>
      </sheetData>
      <sheetData sheetId="5038">
        <row r="82">
          <cell r="CF82" t="str">
            <v>Royalties Aggregate</v>
          </cell>
        </row>
      </sheetData>
      <sheetData sheetId="5039">
        <row r="82">
          <cell r="CF82" t="str">
            <v>Royalties Aggregate</v>
          </cell>
        </row>
      </sheetData>
      <sheetData sheetId="5040">
        <row r="82">
          <cell r="CF82" t="str">
            <v>Royalties Aggregate</v>
          </cell>
        </row>
      </sheetData>
      <sheetData sheetId="5041">
        <row r="82">
          <cell r="CF82" t="str">
            <v>Royalties Aggregate</v>
          </cell>
        </row>
      </sheetData>
      <sheetData sheetId="5042">
        <row r="82">
          <cell r="CF82">
            <v>0</v>
          </cell>
        </row>
      </sheetData>
      <sheetData sheetId="5043">
        <row r="82">
          <cell r="CF82" t="str">
            <v>Royalties Aggregate</v>
          </cell>
        </row>
      </sheetData>
      <sheetData sheetId="5044">
        <row r="82">
          <cell r="CF82" t="str">
            <v>Royalties Aggregate</v>
          </cell>
        </row>
      </sheetData>
      <sheetData sheetId="5045">
        <row r="82">
          <cell r="CF82" t="str">
            <v>Royalties Aggregate</v>
          </cell>
        </row>
      </sheetData>
      <sheetData sheetId="5046">
        <row r="82">
          <cell r="CF82" t="str">
            <v>Royalties Aggregate</v>
          </cell>
        </row>
      </sheetData>
      <sheetData sheetId="5047">
        <row r="82">
          <cell r="CF82" t="str">
            <v>Royalties Aggregate</v>
          </cell>
        </row>
      </sheetData>
      <sheetData sheetId="5048">
        <row r="82">
          <cell r="CF82" t="str">
            <v>Royalties Aggregate</v>
          </cell>
        </row>
      </sheetData>
      <sheetData sheetId="5049">
        <row r="82">
          <cell r="CF82" t="str">
            <v>Royalties Aggregate</v>
          </cell>
        </row>
      </sheetData>
      <sheetData sheetId="5050">
        <row r="82">
          <cell r="CF82" t="str">
            <v>Royalties Aggregate</v>
          </cell>
        </row>
      </sheetData>
      <sheetData sheetId="5051">
        <row r="82">
          <cell r="CF82" t="str">
            <v>Royalties Aggregate</v>
          </cell>
        </row>
      </sheetData>
      <sheetData sheetId="5052">
        <row r="82">
          <cell r="CF82" t="str">
            <v>Royalties Aggregate</v>
          </cell>
        </row>
      </sheetData>
      <sheetData sheetId="5053">
        <row r="82">
          <cell r="CF82" t="str">
            <v>Royalties Aggregate</v>
          </cell>
        </row>
      </sheetData>
      <sheetData sheetId="5054">
        <row r="82">
          <cell r="CF82" t="str">
            <v>Royalties Aggregate</v>
          </cell>
        </row>
      </sheetData>
      <sheetData sheetId="5055">
        <row r="82">
          <cell r="CF82" t="str">
            <v>Royalties Aggregate</v>
          </cell>
        </row>
      </sheetData>
      <sheetData sheetId="5056">
        <row r="82">
          <cell r="CF82" t="str">
            <v>Royalties Aggregate</v>
          </cell>
        </row>
      </sheetData>
      <sheetData sheetId="5057">
        <row r="82">
          <cell r="CF82" t="str">
            <v>Royalties Aggregate</v>
          </cell>
        </row>
      </sheetData>
      <sheetData sheetId="5058">
        <row r="82">
          <cell r="CF82" t="str">
            <v>Royalties Aggregate</v>
          </cell>
        </row>
      </sheetData>
      <sheetData sheetId="5059">
        <row r="82">
          <cell r="CF82" t="str">
            <v>Royalties Aggregate</v>
          </cell>
        </row>
      </sheetData>
      <sheetData sheetId="5060">
        <row r="82">
          <cell r="CF82" t="str">
            <v>Royalties Aggregate</v>
          </cell>
        </row>
      </sheetData>
      <sheetData sheetId="5061">
        <row r="82">
          <cell r="CF82" t="str">
            <v>Royalties Aggregate</v>
          </cell>
        </row>
      </sheetData>
      <sheetData sheetId="5062">
        <row r="82">
          <cell r="CF82" t="str">
            <v>Royalties Aggregate</v>
          </cell>
        </row>
      </sheetData>
      <sheetData sheetId="5063">
        <row r="82">
          <cell r="CF82" t="str">
            <v>Royalties Aggregate</v>
          </cell>
        </row>
      </sheetData>
      <sheetData sheetId="5064">
        <row r="82">
          <cell r="CF82" t="str">
            <v>Royalties Aggregate</v>
          </cell>
        </row>
      </sheetData>
      <sheetData sheetId="5065">
        <row r="82">
          <cell r="CF82" t="str">
            <v>Royalties Aggregate</v>
          </cell>
        </row>
      </sheetData>
      <sheetData sheetId="5066">
        <row r="82">
          <cell r="CF82" t="str">
            <v>Royalties Aggregate</v>
          </cell>
        </row>
      </sheetData>
      <sheetData sheetId="5067">
        <row r="82">
          <cell r="CF82" t="str">
            <v>Royalties Aggregate</v>
          </cell>
        </row>
      </sheetData>
      <sheetData sheetId="5068">
        <row r="82">
          <cell r="CF82" t="str">
            <v>Royalties Aggregate</v>
          </cell>
        </row>
      </sheetData>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ow r="82">
          <cell r="CF82" t="str">
            <v>Royalties Aggregate</v>
          </cell>
        </row>
      </sheetData>
      <sheetData sheetId="5085">
        <row r="82">
          <cell r="CF82" t="str">
            <v>Royalties Aggregate</v>
          </cell>
        </row>
      </sheetData>
      <sheetData sheetId="5086">
        <row r="82">
          <cell r="CF82" t="str">
            <v>Royalties Aggregate</v>
          </cell>
        </row>
      </sheetData>
      <sheetData sheetId="5087">
        <row r="82">
          <cell r="CF82" t="str">
            <v>Royalties Aggregate</v>
          </cell>
        </row>
      </sheetData>
      <sheetData sheetId="5088" refreshError="1"/>
      <sheetData sheetId="5089" refreshError="1"/>
      <sheetData sheetId="5090" refreshError="1"/>
      <sheetData sheetId="5091" refreshError="1"/>
      <sheetData sheetId="5092" refreshError="1"/>
      <sheetData sheetId="5093" refreshError="1"/>
      <sheetData sheetId="5094" refreshError="1"/>
      <sheetData sheetId="5095">
        <row r="82">
          <cell r="CF82" t="str">
            <v>Royalties Aggregate</v>
          </cell>
        </row>
      </sheetData>
      <sheetData sheetId="5096">
        <row r="82">
          <cell r="CF82" t="str">
            <v>Royalties Aggregate</v>
          </cell>
        </row>
      </sheetData>
      <sheetData sheetId="5097" refreshError="1"/>
      <sheetData sheetId="5098" refreshError="1"/>
      <sheetData sheetId="5099" refreshError="1"/>
      <sheetData sheetId="5100" refreshError="1"/>
      <sheetData sheetId="5101" refreshError="1"/>
      <sheetData sheetId="5102">
        <row r="82">
          <cell r="CF82" t="str">
            <v>Royalties Aggregate</v>
          </cell>
        </row>
      </sheetData>
      <sheetData sheetId="5103">
        <row r="82">
          <cell r="CF82" t="str">
            <v>Royalties Aggregate</v>
          </cell>
        </row>
      </sheetData>
      <sheetData sheetId="5104">
        <row r="82">
          <cell r="CF82" t="str">
            <v>Royalties Aggregate</v>
          </cell>
        </row>
      </sheetData>
      <sheetData sheetId="5105">
        <row r="82">
          <cell r="CF82" t="str">
            <v>Royalties Aggregate</v>
          </cell>
        </row>
      </sheetData>
      <sheetData sheetId="5106">
        <row r="82">
          <cell r="CF82" t="str">
            <v>Royalties Aggregate</v>
          </cell>
        </row>
      </sheetData>
      <sheetData sheetId="5107">
        <row r="82">
          <cell r="CF82" t="str">
            <v>Royalties Aggregate</v>
          </cell>
        </row>
      </sheetData>
      <sheetData sheetId="5108">
        <row r="82">
          <cell r="CF82" t="str">
            <v>Royalties Aggregate</v>
          </cell>
        </row>
      </sheetData>
      <sheetData sheetId="5109">
        <row r="82">
          <cell r="CF82" t="str">
            <v>Royalties Aggregate</v>
          </cell>
        </row>
      </sheetData>
      <sheetData sheetId="5110">
        <row r="82">
          <cell r="CF82" t="str">
            <v>Royalties Aggregate</v>
          </cell>
        </row>
      </sheetData>
      <sheetData sheetId="5111">
        <row r="82">
          <cell r="CF82" t="str">
            <v>Royalties Aggregate</v>
          </cell>
        </row>
      </sheetData>
      <sheetData sheetId="5112" refreshError="1"/>
      <sheetData sheetId="5113">
        <row r="82">
          <cell r="CF82" t="str">
            <v>Royalties Aggregate</v>
          </cell>
        </row>
      </sheetData>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ow r="82">
          <cell r="CF82" t="str">
            <v>Royalties Aggregate</v>
          </cell>
        </row>
      </sheetData>
      <sheetData sheetId="5125">
        <row r="82">
          <cell r="CF82" t="str">
            <v>Royalties Aggregate</v>
          </cell>
        </row>
      </sheetData>
      <sheetData sheetId="5126" refreshError="1"/>
      <sheetData sheetId="5127">
        <row r="82">
          <cell r="CF82" t="str">
            <v>Royalties Aggregate</v>
          </cell>
        </row>
      </sheetData>
      <sheetData sheetId="5128">
        <row r="82">
          <cell r="CF82" t="str">
            <v>Royalties Aggregate</v>
          </cell>
        </row>
      </sheetData>
      <sheetData sheetId="5129" refreshError="1"/>
      <sheetData sheetId="5130">
        <row r="82">
          <cell r="CF82" t="str">
            <v>Royalties Aggregate</v>
          </cell>
        </row>
      </sheetData>
      <sheetData sheetId="5131" refreshError="1"/>
      <sheetData sheetId="5132" refreshError="1"/>
      <sheetData sheetId="5133" refreshError="1"/>
      <sheetData sheetId="5134" refreshError="1"/>
      <sheetData sheetId="5135" refreshError="1"/>
      <sheetData sheetId="5136">
        <row r="82">
          <cell r="CF82" t="str">
            <v>Royalties Aggregate</v>
          </cell>
        </row>
      </sheetData>
      <sheetData sheetId="5137" refreshError="1"/>
      <sheetData sheetId="5138">
        <row r="82">
          <cell r="CF82" t="str">
            <v>Royalties Aggregate</v>
          </cell>
        </row>
      </sheetData>
      <sheetData sheetId="5139">
        <row r="82">
          <cell r="CF82" t="str">
            <v>Royalties Aggregate</v>
          </cell>
        </row>
      </sheetData>
      <sheetData sheetId="5140">
        <row r="82">
          <cell r="CF82" t="str">
            <v>Royalties Aggregate</v>
          </cell>
        </row>
      </sheetData>
      <sheetData sheetId="5141">
        <row r="82">
          <cell r="CF82" t="str">
            <v>Royalties Aggregate</v>
          </cell>
        </row>
      </sheetData>
      <sheetData sheetId="5142">
        <row r="82">
          <cell r="CF82" t="str">
            <v>Royalties Aggregate</v>
          </cell>
        </row>
      </sheetData>
      <sheetData sheetId="5143" refreshError="1"/>
      <sheetData sheetId="5144">
        <row r="82">
          <cell r="CF82" t="str">
            <v>Royalties Aggregate</v>
          </cell>
        </row>
      </sheetData>
      <sheetData sheetId="5145" refreshError="1"/>
      <sheetData sheetId="5146" refreshError="1"/>
      <sheetData sheetId="5147">
        <row r="82">
          <cell r="CF82" t="str">
            <v>Royalties Aggregate</v>
          </cell>
        </row>
      </sheetData>
      <sheetData sheetId="5148" refreshError="1"/>
      <sheetData sheetId="5149">
        <row r="82">
          <cell r="CF82" t="str">
            <v>Royalties Aggregate</v>
          </cell>
        </row>
      </sheetData>
      <sheetData sheetId="5150">
        <row r="82">
          <cell r="CF82" t="str">
            <v>Royalties Aggregate</v>
          </cell>
        </row>
      </sheetData>
      <sheetData sheetId="5151">
        <row r="82">
          <cell r="CF82" t="str">
            <v>Royalties Aggregate</v>
          </cell>
        </row>
      </sheetData>
      <sheetData sheetId="5152">
        <row r="82">
          <cell r="CF82">
            <v>0</v>
          </cell>
        </row>
      </sheetData>
      <sheetData sheetId="5153" refreshError="1"/>
      <sheetData sheetId="5154" refreshError="1"/>
      <sheetData sheetId="5155" refreshError="1"/>
      <sheetData sheetId="5156" refreshError="1"/>
      <sheetData sheetId="5157" refreshError="1"/>
      <sheetData sheetId="5158">
        <row r="82">
          <cell r="CF82" t="str">
            <v>Royalties Aggregate</v>
          </cell>
        </row>
      </sheetData>
      <sheetData sheetId="5159">
        <row r="82">
          <cell r="CF82" t="str">
            <v>Royalties Aggregate</v>
          </cell>
        </row>
      </sheetData>
      <sheetData sheetId="5160" refreshError="1"/>
      <sheetData sheetId="5161">
        <row r="82">
          <cell r="CF82" t="str">
            <v>Royalties Aggregate</v>
          </cell>
        </row>
      </sheetData>
      <sheetData sheetId="5162" refreshError="1"/>
      <sheetData sheetId="5163">
        <row r="82">
          <cell r="CF82" t="str">
            <v>Royalties Aggregate</v>
          </cell>
        </row>
      </sheetData>
      <sheetData sheetId="5164">
        <row r="82">
          <cell r="CF82" t="str">
            <v>Royalties Aggregate</v>
          </cell>
        </row>
      </sheetData>
      <sheetData sheetId="5165">
        <row r="82">
          <cell r="CF82" t="str">
            <v>Royalties Aggregate</v>
          </cell>
        </row>
      </sheetData>
      <sheetData sheetId="5166">
        <row r="82">
          <cell r="CF82" t="str">
            <v>Royalties Aggregate</v>
          </cell>
        </row>
      </sheetData>
      <sheetData sheetId="5167">
        <row r="82">
          <cell r="CF82" t="str">
            <v>Royalties Aggregate</v>
          </cell>
        </row>
      </sheetData>
      <sheetData sheetId="5168">
        <row r="82">
          <cell r="CF82" t="str">
            <v>Royalties Aggregate</v>
          </cell>
        </row>
      </sheetData>
      <sheetData sheetId="5169">
        <row r="82">
          <cell r="CF82" t="str">
            <v>Royalties Aggregate</v>
          </cell>
        </row>
      </sheetData>
      <sheetData sheetId="5170">
        <row r="82">
          <cell r="CF82" t="str">
            <v>Royalties Aggregate</v>
          </cell>
        </row>
      </sheetData>
      <sheetData sheetId="5171">
        <row r="82">
          <cell r="CF82" t="str">
            <v>Royalties Aggregate</v>
          </cell>
        </row>
      </sheetData>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ow r="82">
          <cell r="CF82" t="str">
            <v>Royalties Aggregate</v>
          </cell>
        </row>
      </sheetData>
      <sheetData sheetId="5231">
        <row r="82">
          <cell r="CF82" t="str">
            <v>Royalties Aggregate</v>
          </cell>
        </row>
      </sheetData>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ow r="82">
          <cell r="CF82" t="str">
            <v>Royalties Aggregate</v>
          </cell>
        </row>
      </sheetData>
      <sheetData sheetId="5243">
        <row r="82">
          <cell r="CF82" t="str">
            <v>Royalties Aggregate</v>
          </cell>
        </row>
      </sheetData>
      <sheetData sheetId="5244">
        <row r="82">
          <cell r="CF82" t="str">
            <v>Royalties Aggregate</v>
          </cell>
        </row>
      </sheetData>
      <sheetData sheetId="5245">
        <row r="82">
          <cell r="CF82" t="str">
            <v>Royalties Aggregate</v>
          </cell>
        </row>
      </sheetData>
      <sheetData sheetId="5246">
        <row r="82">
          <cell r="CF82">
            <v>0</v>
          </cell>
        </row>
      </sheetData>
      <sheetData sheetId="5247" refreshError="1"/>
      <sheetData sheetId="5248">
        <row r="82">
          <cell r="CF82" t="str">
            <v>Royalties Aggregate</v>
          </cell>
        </row>
      </sheetData>
      <sheetData sheetId="5249">
        <row r="82">
          <cell r="CF82" t="str">
            <v>Royalties Aggregate</v>
          </cell>
        </row>
      </sheetData>
      <sheetData sheetId="5250">
        <row r="82">
          <cell r="CF82" t="str">
            <v>Royalties Aggregate</v>
          </cell>
        </row>
      </sheetData>
      <sheetData sheetId="5251">
        <row r="82">
          <cell r="CF82" t="str">
            <v>Royalties Aggregate</v>
          </cell>
        </row>
      </sheetData>
      <sheetData sheetId="5252">
        <row r="82">
          <cell r="CF82" t="str">
            <v>Royalties Aggregate</v>
          </cell>
        </row>
      </sheetData>
      <sheetData sheetId="5253">
        <row r="82">
          <cell r="CF82" t="str">
            <v>Royalties Aggregate</v>
          </cell>
        </row>
      </sheetData>
      <sheetData sheetId="5254">
        <row r="82">
          <cell r="CF82">
            <v>0</v>
          </cell>
        </row>
      </sheetData>
      <sheetData sheetId="5255">
        <row r="82">
          <cell r="CF82" t="str">
            <v>Royalties Aggregate</v>
          </cell>
        </row>
      </sheetData>
      <sheetData sheetId="5256">
        <row r="82">
          <cell r="CF82" t="str">
            <v>Royalties Aggregate</v>
          </cell>
        </row>
      </sheetData>
      <sheetData sheetId="5257">
        <row r="82">
          <cell r="CF82" t="str">
            <v>Royalties Aggregate</v>
          </cell>
        </row>
      </sheetData>
      <sheetData sheetId="5258" refreshError="1"/>
      <sheetData sheetId="5259" refreshError="1"/>
      <sheetData sheetId="5260">
        <row r="82">
          <cell r="CF82" t="str">
            <v>Royalties Aggregate</v>
          </cell>
        </row>
      </sheetData>
      <sheetData sheetId="5261" refreshError="1"/>
      <sheetData sheetId="5262">
        <row r="82">
          <cell r="CF82" t="str">
            <v>Royalties Aggregate</v>
          </cell>
        </row>
      </sheetData>
      <sheetData sheetId="5263">
        <row r="82">
          <cell r="CF82" t="str">
            <v>Royalties Aggregate</v>
          </cell>
        </row>
      </sheetData>
      <sheetData sheetId="5264">
        <row r="82">
          <cell r="CF82" t="str">
            <v>Royalties Aggregate</v>
          </cell>
        </row>
      </sheetData>
      <sheetData sheetId="5265">
        <row r="82">
          <cell r="CF82" t="str">
            <v>Royalties Aggregate</v>
          </cell>
        </row>
      </sheetData>
      <sheetData sheetId="5266">
        <row r="82">
          <cell r="CF82" t="str">
            <v>Royalties Aggregate</v>
          </cell>
        </row>
      </sheetData>
      <sheetData sheetId="5267">
        <row r="82">
          <cell r="CF82" t="str">
            <v>Royalties Aggregate</v>
          </cell>
        </row>
      </sheetData>
      <sheetData sheetId="5268" refreshError="1"/>
      <sheetData sheetId="5269">
        <row r="82">
          <cell r="CF82" t="str">
            <v>Royalties Aggregate</v>
          </cell>
        </row>
      </sheetData>
      <sheetData sheetId="5270">
        <row r="82">
          <cell r="CF82" t="str">
            <v>Royalties Aggregate</v>
          </cell>
        </row>
      </sheetData>
      <sheetData sheetId="5271">
        <row r="82">
          <cell r="CF82" t="str">
            <v>Royalties Aggregate</v>
          </cell>
        </row>
      </sheetData>
      <sheetData sheetId="5272">
        <row r="82">
          <cell r="CF82" t="str">
            <v>Royalties Aggregate</v>
          </cell>
        </row>
      </sheetData>
      <sheetData sheetId="5273" refreshError="1"/>
      <sheetData sheetId="5274">
        <row r="82">
          <cell r="CF82" t="str">
            <v>Royalties Aggregate</v>
          </cell>
        </row>
      </sheetData>
      <sheetData sheetId="5275">
        <row r="82">
          <cell r="CF82">
            <v>0</v>
          </cell>
        </row>
      </sheetData>
      <sheetData sheetId="5276" refreshError="1"/>
      <sheetData sheetId="5277" refreshError="1"/>
      <sheetData sheetId="5278" refreshError="1"/>
      <sheetData sheetId="5279" refreshError="1"/>
      <sheetData sheetId="5280" refreshError="1"/>
      <sheetData sheetId="5281">
        <row r="82">
          <cell r="CF82" t="str">
            <v>Royalties Aggregate</v>
          </cell>
        </row>
      </sheetData>
      <sheetData sheetId="5282">
        <row r="82">
          <cell r="CF82" t="str">
            <v>Royalties Aggregate</v>
          </cell>
        </row>
      </sheetData>
      <sheetData sheetId="5283">
        <row r="82">
          <cell r="CF82" t="str">
            <v>Royalties Aggregate</v>
          </cell>
        </row>
      </sheetData>
      <sheetData sheetId="5284">
        <row r="82">
          <cell r="CF82" t="str">
            <v>Royalties Aggregate</v>
          </cell>
        </row>
      </sheetData>
      <sheetData sheetId="5285" refreshError="1"/>
      <sheetData sheetId="5286">
        <row r="82">
          <cell r="CF82" t="str">
            <v>Royalties Aggregate</v>
          </cell>
        </row>
      </sheetData>
      <sheetData sheetId="5287">
        <row r="82">
          <cell r="CF82" t="str">
            <v>Royalties Aggregate</v>
          </cell>
        </row>
      </sheetData>
      <sheetData sheetId="5288">
        <row r="82">
          <cell r="CF82" t="str">
            <v>Royalties Aggregate</v>
          </cell>
        </row>
      </sheetData>
      <sheetData sheetId="5289">
        <row r="82">
          <cell r="CF82" t="str">
            <v>Royalties Aggregate</v>
          </cell>
        </row>
      </sheetData>
      <sheetData sheetId="5290">
        <row r="82">
          <cell r="CF82" t="str">
            <v>Royalties Aggregate</v>
          </cell>
        </row>
      </sheetData>
      <sheetData sheetId="5291">
        <row r="82">
          <cell r="CF82" t="str">
            <v>Royalties Aggregate</v>
          </cell>
        </row>
      </sheetData>
      <sheetData sheetId="5292">
        <row r="82">
          <cell r="CF82" t="str">
            <v>Royalties Aggregate</v>
          </cell>
        </row>
      </sheetData>
      <sheetData sheetId="5293">
        <row r="82">
          <cell r="CF82" t="str">
            <v>Royalties Aggregate</v>
          </cell>
        </row>
      </sheetData>
      <sheetData sheetId="5294">
        <row r="82">
          <cell r="CF82" t="str">
            <v>Royalties Aggregate</v>
          </cell>
        </row>
      </sheetData>
      <sheetData sheetId="5295">
        <row r="82">
          <cell r="CF82" t="str">
            <v>Royalties Aggregate</v>
          </cell>
        </row>
      </sheetData>
      <sheetData sheetId="5296">
        <row r="82">
          <cell r="CF82" t="str">
            <v>Royalties Aggregate</v>
          </cell>
        </row>
      </sheetData>
      <sheetData sheetId="5297">
        <row r="82">
          <cell r="CF82" t="str">
            <v>Royalties Aggregate</v>
          </cell>
        </row>
      </sheetData>
      <sheetData sheetId="5298">
        <row r="82">
          <cell r="CF82" t="str">
            <v>Royalties Aggregate</v>
          </cell>
        </row>
      </sheetData>
      <sheetData sheetId="5299">
        <row r="82">
          <cell r="CF82" t="str">
            <v>Royalties Aggregate</v>
          </cell>
        </row>
      </sheetData>
      <sheetData sheetId="5300">
        <row r="82">
          <cell r="CF82" t="str">
            <v>Royalties Aggregate</v>
          </cell>
        </row>
      </sheetData>
      <sheetData sheetId="5301" refreshError="1"/>
      <sheetData sheetId="5302">
        <row r="82">
          <cell r="CF82" t="str">
            <v>Royalties Aggregate</v>
          </cell>
        </row>
      </sheetData>
      <sheetData sheetId="5303">
        <row r="82">
          <cell r="CF82" t="str">
            <v>Royalties Aggregate</v>
          </cell>
        </row>
      </sheetData>
      <sheetData sheetId="5304">
        <row r="82">
          <cell r="CF82" t="str">
            <v>Royalties Aggregate</v>
          </cell>
        </row>
      </sheetData>
      <sheetData sheetId="5305">
        <row r="82">
          <cell r="CF82" t="str">
            <v>Royalties Aggregate</v>
          </cell>
        </row>
      </sheetData>
      <sheetData sheetId="5306">
        <row r="82">
          <cell r="CF82" t="str">
            <v>Royalties Aggregate</v>
          </cell>
        </row>
      </sheetData>
      <sheetData sheetId="5307">
        <row r="82">
          <cell r="CF82" t="str">
            <v>Royalties Aggregate</v>
          </cell>
        </row>
      </sheetData>
      <sheetData sheetId="5308">
        <row r="82">
          <cell r="CF82" t="str">
            <v>Royalties Aggregate</v>
          </cell>
        </row>
      </sheetData>
      <sheetData sheetId="5309">
        <row r="82">
          <cell r="CF82" t="str">
            <v>Royalties Aggregate</v>
          </cell>
        </row>
      </sheetData>
      <sheetData sheetId="5310" refreshError="1"/>
      <sheetData sheetId="5311">
        <row r="82">
          <cell r="CF82" t="str">
            <v>Royalties Aggregate</v>
          </cell>
        </row>
      </sheetData>
      <sheetData sheetId="5312">
        <row r="82">
          <cell r="CF82" t="str">
            <v>Royalties Aggregate</v>
          </cell>
        </row>
      </sheetData>
      <sheetData sheetId="5313">
        <row r="82">
          <cell r="CF82" t="str">
            <v>Royalties Aggregate</v>
          </cell>
        </row>
      </sheetData>
      <sheetData sheetId="5314">
        <row r="82">
          <cell r="CF82" t="str">
            <v>Royalties Aggregate</v>
          </cell>
        </row>
      </sheetData>
      <sheetData sheetId="5315">
        <row r="82">
          <cell r="CF82" t="str">
            <v>Royalties Aggregate</v>
          </cell>
        </row>
      </sheetData>
      <sheetData sheetId="5316">
        <row r="82">
          <cell r="CF82" t="str">
            <v>Royalties Aggregate</v>
          </cell>
        </row>
      </sheetData>
      <sheetData sheetId="5317">
        <row r="82">
          <cell r="CF82" t="str">
            <v>Royalties Aggregate</v>
          </cell>
        </row>
      </sheetData>
      <sheetData sheetId="5318">
        <row r="82">
          <cell r="CF82" t="str">
            <v>Royalties Aggregate</v>
          </cell>
        </row>
      </sheetData>
      <sheetData sheetId="5319">
        <row r="82">
          <cell r="CF82" t="str">
            <v>Royalties Aggregate</v>
          </cell>
        </row>
      </sheetData>
      <sheetData sheetId="5320">
        <row r="82">
          <cell r="CF82">
            <v>0</v>
          </cell>
        </row>
      </sheetData>
      <sheetData sheetId="5321">
        <row r="82">
          <cell r="CF82" t="str">
            <v>Royalties Aggregate</v>
          </cell>
        </row>
      </sheetData>
      <sheetData sheetId="5322">
        <row r="82">
          <cell r="CF82" t="str">
            <v>Royalties Aggregate</v>
          </cell>
        </row>
      </sheetData>
      <sheetData sheetId="5323" refreshError="1"/>
      <sheetData sheetId="5324" refreshError="1"/>
      <sheetData sheetId="5325">
        <row r="82">
          <cell r="CF82" t="str">
            <v>Royalties Aggregate</v>
          </cell>
        </row>
      </sheetData>
      <sheetData sheetId="5326">
        <row r="82">
          <cell r="CF82" t="str">
            <v>Royalties Aggregate</v>
          </cell>
        </row>
      </sheetData>
      <sheetData sheetId="5327">
        <row r="82">
          <cell r="CF82" t="str">
            <v>Royalties Aggregate</v>
          </cell>
        </row>
      </sheetData>
      <sheetData sheetId="5328" refreshError="1"/>
      <sheetData sheetId="5329" refreshError="1"/>
      <sheetData sheetId="5330" refreshError="1"/>
      <sheetData sheetId="5331" refreshError="1"/>
      <sheetData sheetId="5332" refreshError="1"/>
      <sheetData sheetId="5333" refreshError="1"/>
      <sheetData sheetId="5334" refreshError="1"/>
      <sheetData sheetId="5335">
        <row r="82">
          <cell r="CF82" t="str">
            <v>Royalties Aggregate</v>
          </cell>
        </row>
      </sheetData>
      <sheetData sheetId="5336">
        <row r="82">
          <cell r="CF82" t="str">
            <v>Royalties Aggregate</v>
          </cell>
        </row>
      </sheetData>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ow r="82">
          <cell r="CF82" t="str">
            <v>Royalties Aggregate</v>
          </cell>
        </row>
      </sheetData>
      <sheetData sheetId="5348">
        <row r="82">
          <cell r="CF82" t="str">
            <v>Royalties Aggregate</v>
          </cell>
        </row>
      </sheetData>
      <sheetData sheetId="5349" refreshError="1"/>
      <sheetData sheetId="5350" refreshError="1"/>
      <sheetData sheetId="5351" refreshError="1"/>
      <sheetData sheetId="5352" refreshError="1"/>
      <sheetData sheetId="5353" refreshError="1"/>
      <sheetData sheetId="5354" refreshError="1"/>
      <sheetData sheetId="5355">
        <row r="82">
          <cell r="CF82" t="str">
            <v>Royalties Aggregate</v>
          </cell>
        </row>
      </sheetData>
      <sheetData sheetId="5356">
        <row r="82">
          <cell r="CF82" t="str">
            <v>Royalties Aggregate</v>
          </cell>
        </row>
      </sheetData>
      <sheetData sheetId="5357">
        <row r="82">
          <cell r="CF82" t="str">
            <v>Royalties Aggregate</v>
          </cell>
        </row>
      </sheetData>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ow r="82">
          <cell r="CF82" t="str">
            <v>Royalties Aggregate</v>
          </cell>
        </row>
      </sheetData>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ow r="82">
          <cell r="CF82" t="str">
            <v>Royalties Aggregate</v>
          </cell>
        </row>
      </sheetData>
      <sheetData sheetId="5387">
        <row r="82">
          <cell r="CF82" t="str">
            <v>Royalties Aggregate</v>
          </cell>
        </row>
      </sheetData>
      <sheetData sheetId="5388">
        <row r="82">
          <cell r="CF82" t="str">
            <v>Royalties Aggregate</v>
          </cell>
        </row>
      </sheetData>
      <sheetData sheetId="5389">
        <row r="82">
          <cell r="CF82" t="str">
            <v>Royalties Aggregate</v>
          </cell>
        </row>
      </sheetData>
      <sheetData sheetId="5390">
        <row r="82">
          <cell r="CF82" t="str">
            <v>Royalties Aggregate</v>
          </cell>
        </row>
      </sheetData>
      <sheetData sheetId="5391">
        <row r="82">
          <cell r="CF82" t="str">
            <v>Royalties Aggregate</v>
          </cell>
        </row>
      </sheetData>
      <sheetData sheetId="5392">
        <row r="82">
          <cell r="CF82" t="str">
            <v>Royalties Aggregate</v>
          </cell>
        </row>
      </sheetData>
      <sheetData sheetId="5393" refreshError="1"/>
      <sheetData sheetId="5394">
        <row r="82">
          <cell r="CF82" t="str">
            <v>Royalties Aggregate</v>
          </cell>
        </row>
      </sheetData>
      <sheetData sheetId="5395">
        <row r="82">
          <cell r="CF82" t="str">
            <v>Royalties Aggregate</v>
          </cell>
        </row>
      </sheetData>
      <sheetData sheetId="5396">
        <row r="82">
          <cell r="CF82" t="str">
            <v>Royalties Aggregate</v>
          </cell>
        </row>
      </sheetData>
      <sheetData sheetId="5397">
        <row r="82">
          <cell r="CF82" t="str">
            <v>Royalties Aggregate</v>
          </cell>
        </row>
      </sheetData>
      <sheetData sheetId="5398">
        <row r="82">
          <cell r="CF82" t="str">
            <v>Royalties Aggregate</v>
          </cell>
        </row>
      </sheetData>
      <sheetData sheetId="5399">
        <row r="82">
          <cell r="CF82" t="str">
            <v>Royalties Aggregate</v>
          </cell>
        </row>
      </sheetData>
      <sheetData sheetId="5400">
        <row r="82">
          <cell r="CF82" t="str">
            <v>Royalties Aggregate</v>
          </cell>
        </row>
      </sheetData>
      <sheetData sheetId="5401">
        <row r="82">
          <cell r="CF82" t="str">
            <v>Royalties Aggregate</v>
          </cell>
        </row>
      </sheetData>
      <sheetData sheetId="5402">
        <row r="82">
          <cell r="CF82" t="str">
            <v>Royalties Aggregate</v>
          </cell>
        </row>
      </sheetData>
      <sheetData sheetId="5403">
        <row r="82">
          <cell r="CF82" t="str">
            <v>Royalties Aggregate</v>
          </cell>
        </row>
      </sheetData>
      <sheetData sheetId="5404">
        <row r="82">
          <cell r="CF82" t="str">
            <v>Royalties Aggregate</v>
          </cell>
        </row>
      </sheetData>
      <sheetData sheetId="5405">
        <row r="82">
          <cell r="CF82" t="str">
            <v>Royalties Aggregate</v>
          </cell>
        </row>
      </sheetData>
      <sheetData sheetId="5406">
        <row r="82">
          <cell r="CF82" t="str">
            <v>Royalties Aggregate</v>
          </cell>
        </row>
      </sheetData>
      <sheetData sheetId="5407">
        <row r="82">
          <cell r="CF82" t="str">
            <v>Royalties Aggregate</v>
          </cell>
        </row>
      </sheetData>
      <sheetData sheetId="5408">
        <row r="82">
          <cell r="CF82" t="str">
            <v>Royalties Aggregate</v>
          </cell>
        </row>
      </sheetData>
      <sheetData sheetId="5409" refreshError="1"/>
      <sheetData sheetId="5410" refreshError="1"/>
      <sheetData sheetId="5411">
        <row r="82">
          <cell r="CF82" t="str">
            <v>Royalties Aggregate</v>
          </cell>
        </row>
      </sheetData>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ow r="82">
          <cell r="CF82" t="str">
            <v>Royalties Aggregate</v>
          </cell>
        </row>
      </sheetData>
      <sheetData sheetId="5470">
        <row r="82">
          <cell r="CF82" t="str">
            <v>Royalties Aggregate</v>
          </cell>
        </row>
      </sheetData>
      <sheetData sheetId="5471">
        <row r="82">
          <cell r="CF82" t="str">
            <v>Royalties Aggregate</v>
          </cell>
        </row>
      </sheetData>
      <sheetData sheetId="5472">
        <row r="82">
          <cell r="CF82" t="str">
            <v>Royalties Aggregate</v>
          </cell>
        </row>
      </sheetData>
      <sheetData sheetId="5473" refreshError="1"/>
      <sheetData sheetId="5474" refreshError="1"/>
      <sheetData sheetId="5475" refreshError="1"/>
      <sheetData sheetId="5476" refreshError="1"/>
      <sheetData sheetId="5477" refreshError="1"/>
      <sheetData sheetId="5478" refreshError="1"/>
      <sheetData sheetId="5479" refreshError="1"/>
      <sheetData sheetId="5480">
        <row r="82">
          <cell r="CF82" t="str">
            <v>Royalties Aggregate</v>
          </cell>
        </row>
      </sheetData>
      <sheetData sheetId="5481">
        <row r="82">
          <cell r="CF82" t="str">
            <v>Royalties Aggregate</v>
          </cell>
        </row>
      </sheetData>
      <sheetData sheetId="5482">
        <row r="82">
          <cell r="CF82" t="str">
            <v>Royalties Aggregate</v>
          </cell>
        </row>
      </sheetData>
      <sheetData sheetId="5483">
        <row r="82">
          <cell r="CF82" t="str">
            <v>Royalties Aggregate</v>
          </cell>
        </row>
      </sheetData>
      <sheetData sheetId="5484" refreshError="1"/>
      <sheetData sheetId="5485" refreshError="1"/>
      <sheetData sheetId="5486">
        <row r="82">
          <cell r="CF82" t="str">
            <v>Royalties Aggregate</v>
          </cell>
        </row>
      </sheetData>
      <sheetData sheetId="5487" refreshError="1"/>
      <sheetData sheetId="5488" refreshError="1"/>
      <sheetData sheetId="5489">
        <row r="82">
          <cell r="CF82" t="str">
            <v>Royalties Aggregate</v>
          </cell>
        </row>
      </sheetData>
      <sheetData sheetId="5490" refreshError="1"/>
      <sheetData sheetId="5491" refreshError="1"/>
      <sheetData sheetId="5492" refreshError="1"/>
      <sheetData sheetId="5493">
        <row r="82">
          <cell r="CF82" t="str">
            <v>Royalties Aggregate</v>
          </cell>
        </row>
      </sheetData>
      <sheetData sheetId="5494">
        <row r="82">
          <cell r="CF82" t="str">
            <v>Royalties Aggregate</v>
          </cell>
        </row>
      </sheetData>
      <sheetData sheetId="5495">
        <row r="82">
          <cell r="CF82" t="str">
            <v>Royalties Aggregate</v>
          </cell>
        </row>
      </sheetData>
      <sheetData sheetId="5496">
        <row r="82">
          <cell r="CF82" t="str">
            <v>Royalties Aggregate</v>
          </cell>
        </row>
      </sheetData>
      <sheetData sheetId="5497">
        <row r="82">
          <cell r="CF82" t="str">
            <v>Royalties Aggregate</v>
          </cell>
        </row>
      </sheetData>
      <sheetData sheetId="5498">
        <row r="82">
          <cell r="CF82" t="str">
            <v>Royalties Aggregate</v>
          </cell>
        </row>
      </sheetData>
      <sheetData sheetId="5499">
        <row r="82">
          <cell r="CF82" t="str">
            <v>Royalties Aggregate</v>
          </cell>
        </row>
      </sheetData>
      <sheetData sheetId="5500">
        <row r="82">
          <cell r="CF82" t="str">
            <v>Royalties Aggregate</v>
          </cell>
        </row>
      </sheetData>
      <sheetData sheetId="5501">
        <row r="82">
          <cell r="CF82" t="str">
            <v>Royalties Aggregate</v>
          </cell>
        </row>
      </sheetData>
      <sheetData sheetId="5502">
        <row r="82">
          <cell r="CF82" t="str">
            <v>Royalties Aggregate</v>
          </cell>
        </row>
      </sheetData>
      <sheetData sheetId="5503">
        <row r="82">
          <cell r="CF82" t="str">
            <v>Royalties Aggregate</v>
          </cell>
        </row>
      </sheetData>
      <sheetData sheetId="5504">
        <row r="82">
          <cell r="CF82" t="str">
            <v>Royalties Aggregate</v>
          </cell>
        </row>
      </sheetData>
      <sheetData sheetId="5505">
        <row r="82">
          <cell r="CF82" t="str">
            <v>Royalties Aggregate</v>
          </cell>
        </row>
      </sheetData>
      <sheetData sheetId="5506">
        <row r="82">
          <cell r="CF82" t="str">
            <v>Royalties Aggregate</v>
          </cell>
        </row>
      </sheetData>
      <sheetData sheetId="5507">
        <row r="82">
          <cell r="CF82" t="str">
            <v>Royalties Aggregate</v>
          </cell>
        </row>
      </sheetData>
      <sheetData sheetId="5508">
        <row r="82">
          <cell r="CF82" t="str">
            <v>Royalties Aggregate</v>
          </cell>
        </row>
      </sheetData>
      <sheetData sheetId="5509">
        <row r="82">
          <cell r="CF82" t="str">
            <v>Royalties Aggregate</v>
          </cell>
        </row>
      </sheetData>
      <sheetData sheetId="5510">
        <row r="82">
          <cell r="CF82" t="str">
            <v>Royalties Aggregate</v>
          </cell>
        </row>
      </sheetData>
      <sheetData sheetId="5511">
        <row r="82">
          <cell r="CF82" t="str">
            <v>Royalties Aggregate</v>
          </cell>
        </row>
      </sheetData>
      <sheetData sheetId="5512">
        <row r="82">
          <cell r="CF82" t="str">
            <v>Royalties Aggregate</v>
          </cell>
        </row>
      </sheetData>
      <sheetData sheetId="5513">
        <row r="82">
          <cell r="CF82" t="str">
            <v>Royalties Aggregate</v>
          </cell>
        </row>
      </sheetData>
      <sheetData sheetId="5514">
        <row r="82">
          <cell r="CF82">
            <v>0</v>
          </cell>
        </row>
      </sheetData>
      <sheetData sheetId="5515">
        <row r="82">
          <cell r="CF82" t="str">
            <v>Royalties Aggregate</v>
          </cell>
        </row>
      </sheetData>
      <sheetData sheetId="5516">
        <row r="82">
          <cell r="CF82" t="str">
            <v>Royalties Aggregate</v>
          </cell>
        </row>
      </sheetData>
      <sheetData sheetId="5517">
        <row r="82">
          <cell r="CF82" t="str">
            <v>Royalties Aggregate</v>
          </cell>
        </row>
      </sheetData>
      <sheetData sheetId="5518">
        <row r="82">
          <cell r="CF82" t="str">
            <v>Royalties Aggregate</v>
          </cell>
        </row>
      </sheetData>
      <sheetData sheetId="5519">
        <row r="82">
          <cell r="CF82" t="str">
            <v>Royalties Aggregate</v>
          </cell>
        </row>
      </sheetData>
      <sheetData sheetId="5520">
        <row r="82">
          <cell r="CF82" t="str">
            <v>Royalties Aggregate</v>
          </cell>
        </row>
      </sheetData>
      <sheetData sheetId="5521">
        <row r="82">
          <cell r="CF82" t="str">
            <v>Royalties Aggregate</v>
          </cell>
        </row>
      </sheetData>
      <sheetData sheetId="5522" refreshError="1"/>
      <sheetData sheetId="5523">
        <row r="82">
          <cell r="CF82" t="str">
            <v>Royalties Aggregate</v>
          </cell>
        </row>
      </sheetData>
      <sheetData sheetId="5524">
        <row r="82">
          <cell r="CF82" t="str">
            <v>Royalties Aggregate</v>
          </cell>
        </row>
      </sheetData>
      <sheetData sheetId="5525">
        <row r="82">
          <cell r="CF82" t="str">
            <v>Royalties Aggregate</v>
          </cell>
        </row>
      </sheetData>
      <sheetData sheetId="5526">
        <row r="82">
          <cell r="CF82" t="str">
            <v>Royalties Aggregate</v>
          </cell>
        </row>
      </sheetData>
      <sheetData sheetId="5527" refreshError="1"/>
      <sheetData sheetId="5528">
        <row r="82">
          <cell r="CF82" t="str">
            <v>Royalties Aggregate</v>
          </cell>
        </row>
      </sheetData>
      <sheetData sheetId="5529">
        <row r="82">
          <cell r="CF82" t="str">
            <v>Royalties Aggregate</v>
          </cell>
        </row>
      </sheetData>
      <sheetData sheetId="5530">
        <row r="82">
          <cell r="CF82" t="str">
            <v>Royalties Aggregate</v>
          </cell>
        </row>
      </sheetData>
      <sheetData sheetId="5531">
        <row r="82">
          <cell r="CF82" t="str">
            <v>Royalties Aggregate</v>
          </cell>
        </row>
      </sheetData>
      <sheetData sheetId="5532">
        <row r="82">
          <cell r="CF82" t="str">
            <v>Royalties Aggregate</v>
          </cell>
        </row>
      </sheetData>
      <sheetData sheetId="5533">
        <row r="82">
          <cell r="CF82" t="str">
            <v>Royalties Aggregate</v>
          </cell>
        </row>
      </sheetData>
      <sheetData sheetId="5534">
        <row r="82">
          <cell r="CF82" t="str">
            <v>Royalties Aggregate</v>
          </cell>
        </row>
      </sheetData>
      <sheetData sheetId="5535">
        <row r="82">
          <cell r="CF82" t="str">
            <v>Royalties Aggregate</v>
          </cell>
        </row>
      </sheetData>
      <sheetData sheetId="5536">
        <row r="82">
          <cell r="CF82" t="str">
            <v>Royalties Aggregate</v>
          </cell>
        </row>
      </sheetData>
      <sheetData sheetId="5537">
        <row r="82">
          <cell r="CF82" t="str">
            <v>Royalties Aggregate</v>
          </cell>
        </row>
      </sheetData>
      <sheetData sheetId="5538">
        <row r="82">
          <cell r="CF82" t="str">
            <v>Royalties Aggregate</v>
          </cell>
        </row>
      </sheetData>
      <sheetData sheetId="5539">
        <row r="82">
          <cell r="CF82" t="str">
            <v>Royalties Aggregate</v>
          </cell>
        </row>
      </sheetData>
      <sheetData sheetId="5540">
        <row r="82">
          <cell r="CF82" t="str">
            <v>Royalties Aggregate</v>
          </cell>
        </row>
      </sheetData>
      <sheetData sheetId="5541">
        <row r="82">
          <cell r="CF82" t="str">
            <v>Royalties Aggregate</v>
          </cell>
        </row>
      </sheetData>
      <sheetData sheetId="5542">
        <row r="82">
          <cell r="CF82" t="str">
            <v>Royalties Aggregate</v>
          </cell>
        </row>
      </sheetData>
      <sheetData sheetId="5543">
        <row r="82">
          <cell r="CF82" t="str">
            <v>Royalties Aggregate</v>
          </cell>
        </row>
      </sheetData>
      <sheetData sheetId="5544">
        <row r="82">
          <cell r="CF82" t="str">
            <v>Royalties Aggregate</v>
          </cell>
        </row>
      </sheetData>
      <sheetData sheetId="5545">
        <row r="82">
          <cell r="CF82" t="str">
            <v>Royalties Aggregate</v>
          </cell>
        </row>
      </sheetData>
      <sheetData sheetId="5546">
        <row r="82">
          <cell r="CF82" t="str">
            <v>Royalties Aggregate</v>
          </cell>
        </row>
      </sheetData>
      <sheetData sheetId="5547" refreshError="1"/>
      <sheetData sheetId="5548">
        <row r="82">
          <cell r="CF82" t="str">
            <v>Royalties Aggregate</v>
          </cell>
        </row>
      </sheetData>
      <sheetData sheetId="5549">
        <row r="82">
          <cell r="CF82" t="str">
            <v>Royalties Aggregate</v>
          </cell>
        </row>
      </sheetData>
      <sheetData sheetId="5550">
        <row r="82">
          <cell r="CF82" t="str">
            <v>Royalties Aggregate</v>
          </cell>
        </row>
      </sheetData>
      <sheetData sheetId="5551">
        <row r="82">
          <cell r="CF82" t="str">
            <v>Royalties Aggregate</v>
          </cell>
        </row>
      </sheetData>
      <sheetData sheetId="5552">
        <row r="82">
          <cell r="CF82" t="str">
            <v>Royalties Aggregate</v>
          </cell>
        </row>
      </sheetData>
      <sheetData sheetId="5553">
        <row r="82">
          <cell r="CF82" t="str">
            <v>Royalties Aggregate</v>
          </cell>
        </row>
      </sheetData>
      <sheetData sheetId="5554">
        <row r="82">
          <cell r="CF82" t="str">
            <v>Royalties Aggregate</v>
          </cell>
        </row>
      </sheetData>
      <sheetData sheetId="5555">
        <row r="82">
          <cell r="CF82" t="str">
            <v>Royalties Aggregate</v>
          </cell>
        </row>
      </sheetData>
      <sheetData sheetId="5556">
        <row r="82">
          <cell r="CF82" t="str">
            <v>Royalties Aggregate</v>
          </cell>
        </row>
      </sheetData>
      <sheetData sheetId="5557">
        <row r="82">
          <cell r="CF82">
            <v>0</v>
          </cell>
        </row>
      </sheetData>
      <sheetData sheetId="5558">
        <row r="82">
          <cell r="CF82" t="str">
            <v>Royalties Aggregate</v>
          </cell>
        </row>
      </sheetData>
      <sheetData sheetId="5559">
        <row r="82">
          <cell r="CF82" t="str">
            <v>Royalties Aggregate</v>
          </cell>
        </row>
      </sheetData>
      <sheetData sheetId="5560">
        <row r="82">
          <cell r="CF82" t="str">
            <v>Royalties Aggregate</v>
          </cell>
        </row>
      </sheetData>
      <sheetData sheetId="5561">
        <row r="82">
          <cell r="CF82" t="str">
            <v>Royalties Aggregate</v>
          </cell>
        </row>
      </sheetData>
      <sheetData sheetId="5562">
        <row r="82">
          <cell r="CF82" t="str">
            <v>Royalties Aggregate</v>
          </cell>
        </row>
      </sheetData>
      <sheetData sheetId="5563">
        <row r="82">
          <cell r="CF82" t="str">
            <v>Royalties Aggregate</v>
          </cell>
        </row>
      </sheetData>
      <sheetData sheetId="5564">
        <row r="82">
          <cell r="CF82" t="str">
            <v>Royalties Aggregate</v>
          </cell>
        </row>
      </sheetData>
      <sheetData sheetId="5565">
        <row r="82">
          <cell r="CF82" t="str">
            <v>Royalties Aggregate</v>
          </cell>
        </row>
      </sheetData>
      <sheetData sheetId="5566">
        <row r="82">
          <cell r="CF82" t="str">
            <v>Royalties Aggregate</v>
          </cell>
        </row>
      </sheetData>
      <sheetData sheetId="5567">
        <row r="82">
          <cell r="CF82">
            <v>0</v>
          </cell>
        </row>
      </sheetData>
      <sheetData sheetId="5568">
        <row r="82">
          <cell r="CF82" t="str">
            <v>Royalties Aggregate</v>
          </cell>
        </row>
      </sheetData>
      <sheetData sheetId="5569">
        <row r="82">
          <cell r="CF82" t="str">
            <v>Royalties Aggregate</v>
          </cell>
        </row>
      </sheetData>
      <sheetData sheetId="5570">
        <row r="82">
          <cell r="CF82" t="str">
            <v>Royalties Aggregate</v>
          </cell>
        </row>
      </sheetData>
      <sheetData sheetId="5571">
        <row r="82">
          <cell r="CF82" t="str">
            <v>Royalties Aggregate</v>
          </cell>
        </row>
      </sheetData>
      <sheetData sheetId="5572">
        <row r="82">
          <cell r="CF82" t="str">
            <v>Royalties Aggregate</v>
          </cell>
        </row>
      </sheetData>
      <sheetData sheetId="5573">
        <row r="82">
          <cell r="CF82" t="str">
            <v>Royalties Aggregate</v>
          </cell>
        </row>
      </sheetData>
      <sheetData sheetId="5574">
        <row r="82">
          <cell r="CF82" t="str">
            <v>Royalties Aggregate</v>
          </cell>
        </row>
      </sheetData>
      <sheetData sheetId="5575">
        <row r="82">
          <cell r="CF82" t="str">
            <v>Royalties Aggregate</v>
          </cell>
        </row>
      </sheetData>
      <sheetData sheetId="5576">
        <row r="82">
          <cell r="CF82" t="str">
            <v>Royalties Aggregate</v>
          </cell>
        </row>
      </sheetData>
      <sheetData sheetId="5577">
        <row r="82">
          <cell r="CF82" t="str">
            <v>Royalties Aggregate</v>
          </cell>
        </row>
      </sheetData>
      <sheetData sheetId="5578">
        <row r="82">
          <cell r="CF82" t="str">
            <v>Royalties Aggregate</v>
          </cell>
        </row>
      </sheetData>
      <sheetData sheetId="5579">
        <row r="82">
          <cell r="CF82" t="str">
            <v>Royalties Aggregate</v>
          </cell>
        </row>
      </sheetData>
      <sheetData sheetId="5580">
        <row r="82">
          <cell r="CF82" t="str">
            <v>Royalties Aggregate</v>
          </cell>
        </row>
      </sheetData>
      <sheetData sheetId="5581">
        <row r="82">
          <cell r="CF82" t="str">
            <v>Royalties Aggregate</v>
          </cell>
        </row>
      </sheetData>
      <sheetData sheetId="5582">
        <row r="82">
          <cell r="CF82" t="str">
            <v>Royalties Aggregate</v>
          </cell>
        </row>
      </sheetData>
      <sheetData sheetId="5583">
        <row r="82">
          <cell r="CF82" t="str">
            <v>Royalties Aggregate</v>
          </cell>
        </row>
      </sheetData>
      <sheetData sheetId="5584">
        <row r="82">
          <cell r="CF82" t="str">
            <v>Royalties Aggregate</v>
          </cell>
        </row>
      </sheetData>
      <sheetData sheetId="5585">
        <row r="82">
          <cell r="CF82" t="str">
            <v>Royalties Aggregate</v>
          </cell>
        </row>
      </sheetData>
      <sheetData sheetId="5586">
        <row r="82">
          <cell r="CF82" t="str">
            <v>Royalties Aggregate</v>
          </cell>
        </row>
      </sheetData>
      <sheetData sheetId="5587">
        <row r="82">
          <cell r="CF82" t="str">
            <v>Royalties Aggregate</v>
          </cell>
        </row>
      </sheetData>
      <sheetData sheetId="5588">
        <row r="82">
          <cell r="CF82" t="str">
            <v>Royalties Aggregate</v>
          </cell>
        </row>
      </sheetData>
      <sheetData sheetId="5589">
        <row r="82">
          <cell r="CF82" t="str">
            <v>Royalties Aggregate</v>
          </cell>
        </row>
      </sheetData>
      <sheetData sheetId="5590">
        <row r="82">
          <cell r="CF82" t="str">
            <v>Royalties Aggregate</v>
          </cell>
        </row>
      </sheetData>
      <sheetData sheetId="5591">
        <row r="82">
          <cell r="CF82" t="str">
            <v>Royalties Aggregate</v>
          </cell>
        </row>
      </sheetData>
      <sheetData sheetId="5592">
        <row r="82">
          <cell r="CF82" t="str">
            <v>Royalties Aggregate</v>
          </cell>
        </row>
      </sheetData>
      <sheetData sheetId="5593">
        <row r="82">
          <cell r="CF82" t="str">
            <v>Royalties Aggregate</v>
          </cell>
        </row>
      </sheetData>
      <sheetData sheetId="5594">
        <row r="82">
          <cell r="CF82" t="str">
            <v>Royalties Aggregate</v>
          </cell>
        </row>
      </sheetData>
      <sheetData sheetId="5595">
        <row r="82">
          <cell r="CF82">
            <v>0</v>
          </cell>
        </row>
      </sheetData>
      <sheetData sheetId="5596">
        <row r="82">
          <cell r="CF82" t="str">
            <v>Royalties Aggregate</v>
          </cell>
        </row>
      </sheetData>
      <sheetData sheetId="5597" refreshError="1"/>
      <sheetData sheetId="5598" refreshError="1"/>
      <sheetData sheetId="5599">
        <row r="82">
          <cell r="CF82" t="str">
            <v>Royalties Aggregate</v>
          </cell>
        </row>
      </sheetData>
      <sheetData sheetId="5600" refreshError="1"/>
      <sheetData sheetId="5601" refreshError="1"/>
      <sheetData sheetId="5602">
        <row r="82">
          <cell r="CF82" t="str">
            <v>Royalties Aggregate</v>
          </cell>
        </row>
      </sheetData>
      <sheetData sheetId="5603">
        <row r="82">
          <cell r="CF82" t="str">
            <v>Royalties Aggregate</v>
          </cell>
        </row>
      </sheetData>
      <sheetData sheetId="5604" refreshError="1"/>
      <sheetData sheetId="5605" refreshError="1"/>
      <sheetData sheetId="5606">
        <row r="82">
          <cell r="CF82" t="str">
            <v>Royalties Aggregate</v>
          </cell>
        </row>
      </sheetData>
      <sheetData sheetId="5607">
        <row r="82">
          <cell r="CF82" t="str">
            <v>Royalties Aggregate</v>
          </cell>
        </row>
      </sheetData>
      <sheetData sheetId="5608">
        <row r="82">
          <cell r="CF82" t="str">
            <v>Royalties Aggregate</v>
          </cell>
        </row>
      </sheetData>
      <sheetData sheetId="5609" refreshError="1"/>
      <sheetData sheetId="5610" refreshError="1"/>
      <sheetData sheetId="5611" refreshError="1"/>
      <sheetData sheetId="5612" refreshError="1"/>
      <sheetData sheetId="5613" refreshError="1"/>
      <sheetData sheetId="5614" refreshError="1"/>
      <sheetData sheetId="5615">
        <row r="82">
          <cell r="CF82" t="str">
            <v>Royalties Aggregate</v>
          </cell>
        </row>
      </sheetData>
      <sheetData sheetId="5616">
        <row r="82">
          <cell r="CF82" t="str">
            <v>Royalties Aggregate</v>
          </cell>
        </row>
      </sheetData>
      <sheetData sheetId="5617">
        <row r="82">
          <cell r="CF82" t="str">
            <v>Royalties Aggregate</v>
          </cell>
        </row>
      </sheetData>
      <sheetData sheetId="5618">
        <row r="82">
          <cell r="CF82" t="str">
            <v>Royalties Aggregate</v>
          </cell>
        </row>
      </sheetData>
      <sheetData sheetId="5619">
        <row r="82">
          <cell r="CF82" t="str">
            <v>Royalties Aggregate</v>
          </cell>
        </row>
      </sheetData>
      <sheetData sheetId="5620">
        <row r="82">
          <cell r="CF82" t="str">
            <v>Royalties Aggregate</v>
          </cell>
        </row>
      </sheetData>
      <sheetData sheetId="5621">
        <row r="82">
          <cell r="CF82" t="str">
            <v>Royalties Aggregate</v>
          </cell>
        </row>
      </sheetData>
      <sheetData sheetId="5622">
        <row r="82">
          <cell r="CF82" t="str">
            <v>Royalties Aggregate</v>
          </cell>
        </row>
      </sheetData>
      <sheetData sheetId="5623">
        <row r="82">
          <cell r="CF82" t="str">
            <v>Royalties Aggregate</v>
          </cell>
        </row>
      </sheetData>
      <sheetData sheetId="5624">
        <row r="82">
          <cell r="CF82" t="str">
            <v>Royalties Aggregate</v>
          </cell>
        </row>
      </sheetData>
      <sheetData sheetId="5625">
        <row r="82">
          <cell r="CF82" t="str">
            <v>Royalties Aggregate</v>
          </cell>
        </row>
      </sheetData>
      <sheetData sheetId="5626">
        <row r="82">
          <cell r="CF82" t="str">
            <v>Royalties Aggregate</v>
          </cell>
        </row>
      </sheetData>
      <sheetData sheetId="5627">
        <row r="82">
          <cell r="CF82" t="str">
            <v>Royalties Aggregate</v>
          </cell>
        </row>
      </sheetData>
      <sheetData sheetId="5628" refreshError="1"/>
      <sheetData sheetId="5629">
        <row r="82">
          <cell r="CF82" t="str">
            <v>Royalties Aggregate</v>
          </cell>
        </row>
      </sheetData>
      <sheetData sheetId="5630">
        <row r="82">
          <cell r="CF82" t="str">
            <v>Royalties Aggregate</v>
          </cell>
        </row>
      </sheetData>
      <sheetData sheetId="5631">
        <row r="82">
          <cell r="CF82" t="str">
            <v>Royalties Aggregate</v>
          </cell>
        </row>
      </sheetData>
      <sheetData sheetId="5632">
        <row r="82">
          <cell r="CF82" t="str">
            <v>Royalties Aggregate</v>
          </cell>
        </row>
      </sheetData>
      <sheetData sheetId="5633">
        <row r="82">
          <cell r="CF82" t="str">
            <v>Royalties Aggregate</v>
          </cell>
        </row>
      </sheetData>
      <sheetData sheetId="5634" refreshError="1"/>
      <sheetData sheetId="5635" refreshError="1"/>
      <sheetData sheetId="5636" refreshError="1"/>
      <sheetData sheetId="5637" refreshError="1"/>
      <sheetData sheetId="5638">
        <row r="82">
          <cell r="CF82" t="str">
            <v>Royalties Aggregate</v>
          </cell>
        </row>
      </sheetData>
      <sheetData sheetId="5639">
        <row r="82">
          <cell r="CF82" t="str">
            <v>Royalties Aggregate</v>
          </cell>
        </row>
      </sheetData>
      <sheetData sheetId="5640">
        <row r="82">
          <cell r="CF82" t="str">
            <v>Royalties Aggregate</v>
          </cell>
        </row>
      </sheetData>
      <sheetData sheetId="5641">
        <row r="82">
          <cell r="CF82" t="str">
            <v>Royalties Aggregate</v>
          </cell>
        </row>
      </sheetData>
      <sheetData sheetId="5642">
        <row r="82">
          <cell r="CF82" t="str">
            <v>Royalties Aggregate</v>
          </cell>
        </row>
      </sheetData>
      <sheetData sheetId="5643">
        <row r="82">
          <cell r="CF82" t="str">
            <v>Royalties Aggregate</v>
          </cell>
        </row>
      </sheetData>
      <sheetData sheetId="5644" refreshError="1"/>
      <sheetData sheetId="5645">
        <row r="82">
          <cell r="CF82" t="str">
            <v>Royalties Aggregate</v>
          </cell>
        </row>
      </sheetData>
      <sheetData sheetId="5646" refreshError="1"/>
      <sheetData sheetId="5647" refreshError="1"/>
      <sheetData sheetId="5648" refreshError="1"/>
      <sheetData sheetId="5649" refreshError="1"/>
      <sheetData sheetId="5650" refreshError="1"/>
      <sheetData sheetId="5651">
        <row r="82">
          <cell r="CF82" t="str">
            <v>Royalties Aggregate</v>
          </cell>
        </row>
      </sheetData>
      <sheetData sheetId="5652">
        <row r="82">
          <cell r="CF82" t="str">
            <v>Royalties Aggregate</v>
          </cell>
        </row>
      </sheetData>
      <sheetData sheetId="5653">
        <row r="82">
          <cell r="CF82" t="str">
            <v>Royalties Aggregate</v>
          </cell>
        </row>
      </sheetData>
      <sheetData sheetId="5654">
        <row r="82">
          <cell r="CF82" t="str">
            <v>Royalties Aggregate</v>
          </cell>
        </row>
      </sheetData>
      <sheetData sheetId="5655">
        <row r="82">
          <cell r="CF82" t="str">
            <v>Royalties Aggregate</v>
          </cell>
        </row>
      </sheetData>
      <sheetData sheetId="5656" refreshError="1"/>
      <sheetData sheetId="5657">
        <row r="82">
          <cell r="CF82" t="str">
            <v>Royalties Aggregate</v>
          </cell>
        </row>
      </sheetData>
      <sheetData sheetId="5658" refreshError="1"/>
      <sheetData sheetId="5659">
        <row r="82">
          <cell r="CF82" t="str">
            <v>Royalties Aggregate</v>
          </cell>
        </row>
      </sheetData>
      <sheetData sheetId="5660" refreshError="1"/>
      <sheetData sheetId="5661">
        <row r="82">
          <cell r="CF82">
            <v>0</v>
          </cell>
        </row>
      </sheetData>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ow r="82">
          <cell r="CF82" t="str">
            <v>Royalties Aggregate</v>
          </cell>
        </row>
      </sheetData>
      <sheetData sheetId="5694" refreshError="1"/>
      <sheetData sheetId="5695">
        <row r="82">
          <cell r="CF82" t="str">
            <v>Royalties Aggregate</v>
          </cell>
        </row>
      </sheetData>
      <sheetData sheetId="5696" refreshError="1"/>
      <sheetData sheetId="5697" refreshError="1"/>
      <sheetData sheetId="5698">
        <row r="82">
          <cell r="CF82" t="str">
            <v>Royalties Aggregate</v>
          </cell>
        </row>
      </sheetData>
      <sheetData sheetId="5699" refreshError="1"/>
      <sheetData sheetId="5700" refreshError="1"/>
      <sheetData sheetId="5701">
        <row r="82">
          <cell r="CF82" t="str">
            <v>Royalties Aggregate</v>
          </cell>
        </row>
      </sheetData>
      <sheetData sheetId="5702">
        <row r="82">
          <cell r="CF82" t="str">
            <v>Royalties Aggregate</v>
          </cell>
        </row>
      </sheetData>
      <sheetData sheetId="5703">
        <row r="82">
          <cell r="CF82" t="str">
            <v>Royalties Aggregate</v>
          </cell>
        </row>
      </sheetData>
      <sheetData sheetId="5704">
        <row r="82">
          <cell r="CF82" t="str">
            <v>Royalties Aggregate</v>
          </cell>
        </row>
      </sheetData>
      <sheetData sheetId="5705" refreshError="1"/>
      <sheetData sheetId="5706">
        <row r="82">
          <cell r="CF82" t="str">
            <v>Royalties Aggregate</v>
          </cell>
        </row>
      </sheetData>
      <sheetData sheetId="5707" refreshError="1"/>
      <sheetData sheetId="5708" refreshError="1"/>
      <sheetData sheetId="5709" refreshError="1"/>
      <sheetData sheetId="5710" refreshError="1"/>
      <sheetData sheetId="5711">
        <row r="82">
          <cell r="CF82" t="str">
            <v>Royalties Aggregate</v>
          </cell>
        </row>
      </sheetData>
      <sheetData sheetId="5712">
        <row r="82">
          <cell r="CF82" t="str">
            <v>Royalties Aggregate</v>
          </cell>
        </row>
      </sheetData>
      <sheetData sheetId="5713">
        <row r="82">
          <cell r="CF82" t="str">
            <v>Royalties Aggregate</v>
          </cell>
        </row>
      </sheetData>
      <sheetData sheetId="5714" refreshError="1"/>
      <sheetData sheetId="5715">
        <row r="82">
          <cell r="CF82">
            <v>0</v>
          </cell>
        </row>
      </sheetData>
      <sheetData sheetId="5716">
        <row r="82">
          <cell r="CF82">
            <v>0</v>
          </cell>
        </row>
      </sheetData>
      <sheetData sheetId="5717">
        <row r="82">
          <cell r="CF82" t="str">
            <v>Royalties Aggregate</v>
          </cell>
        </row>
      </sheetData>
      <sheetData sheetId="5718">
        <row r="82">
          <cell r="CF82" t="str">
            <v>Royalties Aggregate</v>
          </cell>
        </row>
      </sheetData>
      <sheetData sheetId="5719">
        <row r="82">
          <cell r="CF82" t="str">
            <v>Royalties Aggregate</v>
          </cell>
        </row>
      </sheetData>
      <sheetData sheetId="5720">
        <row r="82">
          <cell r="CF82" t="str">
            <v>Royalties Aggregate</v>
          </cell>
        </row>
      </sheetData>
      <sheetData sheetId="5721">
        <row r="82">
          <cell r="CF82" t="str">
            <v>Royalties Aggregate</v>
          </cell>
        </row>
      </sheetData>
      <sheetData sheetId="5722">
        <row r="82">
          <cell r="CF82" t="str">
            <v>Royalties Aggregate</v>
          </cell>
        </row>
      </sheetData>
      <sheetData sheetId="5723">
        <row r="82">
          <cell r="CF82" t="str">
            <v>Royalties Aggregate</v>
          </cell>
        </row>
      </sheetData>
      <sheetData sheetId="5724">
        <row r="82">
          <cell r="CF82" t="str">
            <v>Royalties Aggregate</v>
          </cell>
        </row>
      </sheetData>
      <sheetData sheetId="5725">
        <row r="82">
          <cell r="CF82" t="str">
            <v>Royalties Aggregate</v>
          </cell>
        </row>
      </sheetData>
      <sheetData sheetId="5726">
        <row r="82">
          <cell r="CF82">
            <v>0</v>
          </cell>
        </row>
      </sheetData>
      <sheetData sheetId="5727">
        <row r="82">
          <cell r="CF82" t="str">
            <v>Royalties Aggregate</v>
          </cell>
        </row>
      </sheetData>
      <sheetData sheetId="5728">
        <row r="82">
          <cell r="CF82" t="str">
            <v>Royalties Aggregate</v>
          </cell>
        </row>
      </sheetData>
      <sheetData sheetId="5729">
        <row r="82">
          <cell r="CF82" t="str">
            <v>Royalties Aggregate</v>
          </cell>
        </row>
      </sheetData>
      <sheetData sheetId="5730">
        <row r="82">
          <cell r="CF82" t="str">
            <v>Royalties Aggregate</v>
          </cell>
        </row>
      </sheetData>
      <sheetData sheetId="5731">
        <row r="82">
          <cell r="CF82" t="str">
            <v>Royalties Aggregate</v>
          </cell>
        </row>
      </sheetData>
      <sheetData sheetId="5732" refreshError="1"/>
      <sheetData sheetId="5733" refreshError="1"/>
      <sheetData sheetId="5734" refreshError="1"/>
      <sheetData sheetId="5735">
        <row r="82">
          <cell r="CF82" t="str">
            <v>Royalties Aggregate</v>
          </cell>
        </row>
      </sheetData>
      <sheetData sheetId="5736" refreshError="1"/>
      <sheetData sheetId="5737">
        <row r="82">
          <cell r="CF82" t="str">
            <v>Royalties Aggregate</v>
          </cell>
        </row>
      </sheetData>
      <sheetData sheetId="5738">
        <row r="82">
          <cell r="CF82" t="str">
            <v>Royalties Aggregate</v>
          </cell>
        </row>
      </sheetData>
      <sheetData sheetId="5739">
        <row r="82">
          <cell r="CF82" t="str">
            <v>Royalties Aggregate</v>
          </cell>
        </row>
      </sheetData>
      <sheetData sheetId="5740">
        <row r="82">
          <cell r="CF82" t="str">
            <v>Royalties Aggregate</v>
          </cell>
        </row>
      </sheetData>
      <sheetData sheetId="5741">
        <row r="82">
          <cell r="CF82" t="str">
            <v>Royalties Aggregate</v>
          </cell>
        </row>
      </sheetData>
      <sheetData sheetId="5742">
        <row r="82">
          <cell r="CF82" t="str">
            <v>Royalties Aggregate</v>
          </cell>
        </row>
      </sheetData>
      <sheetData sheetId="5743" refreshError="1"/>
      <sheetData sheetId="5744">
        <row r="82">
          <cell r="CF82" t="str">
            <v>Royalties Aggregate</v>
          </cell>
        </row>
      </sheetData>
      <sheetData sheetId="5745" refreshError="1"/>
      <sheetData sheetId="5746">
        <row r="82">
          <cell r="CF82" t="str">
            <v>Royalties Aggregate</v>
          </cell>
        </row>
      </sheetData>
      <sheetData sheetId="5747">
        <row r="82">
          <cell r="CF82" t="str">
            <v>Royalties Aggregate</v>
          </cell>
        </row>
      </sheetData>
      <sheetData sheetId="5748" refreshError="1"/>
      <sheetData sheetId="5749" refreshError="1"/>
      <sheetData sheetId="5750" refreshError="1"/>
      <sheetData sheetId="5751">
        <row r="82">
          <cell r="CF82" t="str">
            <v>Royalties Aggregate</v>
          </cell>
        </row>
      </sheetData>
      <sheetData sheetId="5752" refreshError="1"/>
      <sheetData sheetId="5753">
        <row r="82">
          <cell r="CF82" t="str">
            <v>Royalties Aggregate</v>
          </cell>
        </row>
      </sheetData>
      <sheetData sheetId="5754">
        <row r="82">
          <cell r="CF82" t="str">
            <v>Royalties Aggregate</v>
          </cell>
        </row>
      </sheetData>
      <sheetData sheetId="5755">
        <row r="82">
          <cell r="CF82" t="str">
            <v>Royalties Aggregate</v>
          </cell>
        </row>
      </sheetData>
      <sheetData sheetId="5756">
        <row r="82">
          <cell r="CF82" t="str">
            <v>Royalties Aggregate</v>
          </cell>
        </row>
      </sheetData>
      <sheetData sheetId="5757">
        <row r="82">
          <cell r="CF82" t="str">
            <v>Royalties Aggregate</v>
          </cell>
        </row>
      </sheetData>
      <sheetData sheetId="5758">
        <row r="82">
          <cell r="CF82" t="str">
            <v>Royalties Aggregate</v>
          </cell>
        </row>
      </sheetData>
      <sheetData sheetId="5759">
        <row r="82">
          <cell r="CF82" t="str">
            <v>Royalties Aggregate</v>
          </cell>
        </row>
      </sheetData>
      <sheetData sheetId="5760">
        <row r="82">
          <cell r="CF82" t="str">
            <v>Royalties Aggregate</v>
          </cell>
        </row>
      </sheetData>
      <sheetData sheetId="5761">
        <row r="82">
          <cell r="CF82" t="str">
            <v>Royalties Aggregate</v>
          </cell>
        </row>
      </sheetData>
      <sheetData sheetId="5762">
        <row r="82">
          <cell r="CF82" t="str">
            <v>Royalties Aggregate</v>
          </cell>
        </row>
      </sheetData>
      <sheetData sheetId="5763">
        <row r="82">
          <cell r="CF82" t="str">
            <v>Royalties Aggregate</v>
          </cell>
        </row>
      </sheetData>
      <sheetData sheetId="5764">
        <row r="82">
          <cell r="CF82" t="str">
            <v>Royalties Aggregate</v>
          </cell>
        </row>
      </sheetData>
      <sheetData sheetId="5765">
        <row r="82">
          <cell r="CF82" t="str">
            <v>Royalties Aggregate</v>
          </cell>
        </row>
      </sheetData>
      <sheetData sheetId="5766">
        <row r="82">
          <cell r="CF82" t="str">
            <v>Royalties Aggregate</v>
          </cell>
        </row>
      </sheetData>
      <sheetData sheetId="5767">
        <row r="82">
          <cell r="CF82" t="str">
            <v>Royalties Aggregate</v>
          </cell>
        </row>
      </sheetData>
      <sheetData sheetId="5768">
        <row r="82">
          <cell r="CF82" t="str">
            <v>Royalties Aggregate</v>
          </cell>
        </row>
      </sheetData>
      <sheetData sheetId="5769">
        <row r="82">
          <cell r="CF82" t="str">
            <v>Royalties Aggregate</v>
          </cell>
        </row>
      </sheetData>
      <sheetData sheetId="5770" refreshError="1"/>
      <sheetData sheetId="5771">
        <row r="82">
          <cell r="CF82" t="str">
            <v>Royalties Aggregate</v>
          </cell>
        </row>
      </sheetData>
      <sheetData sheetId="5772" refreshError="1"/>
      <sheetData sheetId="5773">
        <row r="82">
          <cell r="CF82" t="str">
            <v>Royalties Aggregate</v>
          </cell>
        </row>
      </sheetData>
      <sheetData sheetId="5774">
        <row r="82">
          <cell r="CF82" t="str">
            <v>Royalties Aggregate</v>
          </cell>
        </row>
      </sheetData>
      <sheetData sheetId="5775">
        <row r="82">
          <cell r="CF82" t="str">
            <v>Royalties Aggregate</v>
          </cell>
        </row>
      </sheetData>
      <sheetData sheetId="5776">
        <row r="82">
          <cell r="CF82" t="str">
            <v>Royalties Aggregate</v>
          </cell>
        </row>
      </sheetData>
      <sheetData sheetId="5777">
        <row r="82">
          <cell r="CF82" t="str">
            <v>Royalties Aggregate</v>
          </cell>
        </row>
      </sheetData>
      <sheetData sheetId="5778">
        <row r="82">
          <cell r="CF82" t="str">
            <v>Royalties Aggregate</v>
          </cell>
        </row>
      </sheetData>
      <sheetData sheetId="5779">
        <row r="82">
          <cell r="CF82" t="str">
            <v>Royalties Aggregate</v>
          </cell>
        </row>
      </sheetData>
      <sheetData sheetId="5780">
        <row r="82">
          <cell r="CF82" t="str">
            <v>Royalties Aggregate</v>
          </cell>
        </row>
      </sheetData>
      <sheetData sheetId="5781">
        <row r="82">
          <cell r="CF82" t="str">
            <v>Royalties Aggregate</v>
          </cell>
        </row>
      </sheetData>
      <sheetData sheetId="5782">
        <row r="82">
          <cell r="CF82" t="str">
            <v>Royalties Aggregate</v>
          </cell>
        </row>
      </sheetData>
      <sheetData sheetId="5783">
        <row r="82">
          <cell r="CF82" t="str">
            <v>Royalties Aggregate</v>
          </cell>
        </row>
      </sheetData>
      <sheetData sheetId="5784">
        <row r="82">
          <cell r="CF82" t="str">
            <v>Royalties Aggregate</v>
          </cell>
        </row>
      </sheetData>
      <sheetData sheetId="5785">
        <row r="82">
          <cell r="CF82" t="str">
            <v>Royalties Aggregate</v>
          </cell>
        </row>
      </sheetData>
      <sheetData sheetId="5786">
        <row r="82">
          <cell r="CF82" t="str">
            <v>Royalties Aggregate</v>
          </cell>
        </row>
      </sheetData>
      <sheetData sheetId="5787">
        <row r="82">
          <cell r="CF82" t="str">
            <v>Royalties Aggregate</v>
          </cell>
        </row>
      </sheetData>
      <sheetData sheetId="5788">
        <row r="82">
          <cell r="CF82" t="str">
            <v>Royalties Aggregate</v>
          </cell>
        </row>
      </sheetData>
      <sheetData sheetId="5789">
        <row r="82">
          <cell r="CF82" t="str">
            <v>Royalties Aggregate</v>
          </cell>
        </row>
      </sheetData>
      <sheetData sheetId="5790">
        <row r="82">
          <cell r="CF82" t="str">
            <v>Royalties Aggregate</v>
          </cell>
        </row>
      </sheetData>
      <sheetData sheetId="5791">
        <row r="82">
          <cell r="CF82" t="str">
            <v>Royalties Aggregate</v>
          </cell>
        </row>
      </sheetData>
      <sheetData sheetId="5792">
        <row r="82">
          <cell r="CF82" t="str">
            <v>Royalties Aggregate</v>
          </cell>
        </row>
      </sheetData>
      <sheetData sheetId="5793">
        <row r="82">
          <cell r="CF82" t="str">
            <v>Royalties Aggregate</v>
          </cell>
        </row>
      </sheetData>
      <sheetData sheetId="5794">
        <row r="82">
          <cell r="CF82" t="str">
            <v>Royalties Aggregate</v>
          </cell>
        </row>
      </sheetData>
      <sheetData sheetId="5795">
        <row r="82">
          <cell r="CF82" t="str">
            <v>Royalties Aggregate</v>
          </cell>
        </row>
      </sheetData>
      <sheetData sheetId="5796">
        <row r="82">
          <cell r="CF82" t="str">
            <v>Royalties Aggregate</v>
          </cell>
        </row>
      </sheetData>
      <sheetData sheetId="5797">
        <row r="82">
          <cell r="CF82" t="str">
            <v>Royalties Aggregate</v>
          </cell>
        </row>
      </sheetData>
      <sheetData sheetId="5798">
        <row r="82">
          <cell r="CF82" t="str">
            <v>Royalties Aggregate</v>
          </cell>
        </row>
      </sheetData>
      <sheetData sheetId="5799">
        <row r="82">
          <cell r="CF82" t="str">
            <v>Royalties Aggregate</v>
          </cell>
        </row>
      </sheetData>
      <sheetData sheetId="5800">
        <row r="82">
          <cell r="CF82" t="str">
            <v>Royalties Aggregate</v>
          </cell>
        </row>
      </sheetData>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ow r="82">
          <cell r="CF82" t="str">
            <v>Royalties Aggregate</v>
          </cell>
        </row>
      </sheetData>
      <sheetData sheetId="5810">
        <row r="82">
          <cell r="CF82" t="str">
            <v>Royalties Aggregate</v>
          </cell>
        </row>
      </sheetData>
      <sheetData sheetId="5811">
        <row r="82">
          <cell r="CF82" t="str">
            <v>Royalties Aggregate</v>
          </cell>
        </row>
      </sheetData>
      <sheetData sheetId="5812" refreshError="1"/>
      <sheetData sheetId="5813" refreshError="1"/>
      <sheetData sheetId="5814" refreshError="1"/>
      <sheetData sheetId="5815" refreshError="1"/>
      <sheetData sheetId="5816">
        <row r="82">
          <cell r="CF82" t="str">
            <v>Royalties Aggregate</v>
          </cell>
        </row>
      </sheetData>
      <sheetData sheetId="5817" refreshError="1"/>
      <sheetData sheetId="5818" refreshError="1"/>
      <sheetData sheetId="5819" refreshError="1"/>
      <sheetData sheetId="5820">
        <row r="82">
          <cell r="CF82" t="str">
            <v>Royalties Aggregate</v>
          </cell>
        </row>
      </sheetData>
      <sheetData sheetId="5821">
        <row r="82">
          <cell r="CF82" t="str">
            <v>Royalties Aggregate</v>
          </cell>
        </row>
      </sheetData>
      <sheetData sheetId="5822">
        <row r="82">
          <cell r="CF82" t="str">
            <v>Royalties Aggregate</v>
          </cell>
        </row>
      </sheetData>
      <sheetData sheetId="5823">
        <row r="82">
          <cell r="CF82" t="str">
            <v>Royalties Aggregate</v>
          </cell>
        </row>
      </sheetData>
      <sheetData sheetId="5824">
        <row r="82">
          <cell r="CF82">
            <v>0</v>
          </cell>
        </row>
      </sheetData>
      <sheetData sheetId="5825">
        <row r="82">
          <cell r="CF82" t="str">
            <v>Royalties Aggregate</v>
          </cell>
        </row>
      </sheetData>
      <sheetData sheetId="5826">
        <row r="82">
          <cell r="CF82" t="str">
            <v>Royalties Aggregate</v>
          </cell>
        </row>
      </sheetData>
      <sheetData sheetId="5827">
        <row r="82">
          <cell r="CF82" t="str">
            <v>Royalties Aggregate</v>
          </cell>
        </row>
      </sheetData>
      <sheetData sheetId="5828">
        <row r="82">
          <cell r="CF82" t="str">
            <v>Royalties Aggregate</v>
          </cell>
        </row>
      </sheetData>
      <sheetData sheetId="5829">
        <row r="82">
          <cell r="CF82" t="str">
            <v>Royalties Aggregate</v>
          </cell>
        </row>
      </sheetData>
      <sheetData sheetId="5830">
        <row r="82">
          <cell r="CF82" t="str">
            <v>Royalties Aggregate</v>
          </cell>
        </row>
      </sheetData>
      <sheetData sheetId="5831">
        <row r="82">
          <cell r="CF82" t="str">
            <v>Royalties Aggregate</v>
          </cell>
        </row>
      </sheetData>
      <sheetData sheetId="5832">
        <row r="82">
          <cell r="CF82" t="str">
            <v>Royalties Aggregate</v>
          </cell>
        </row>
      </sheetData>
      <sheetData sheetId="5833">
        <row r="82">
          <cell r="CF82" t="str">
            <v>Royalties Aggregate</v>
          </cell>
        </row>
      </sheetData>
      <sheetData sheetId="5834">
        <row r="82">
          <cell r="CF82" t="str">
            <v>Royalties Aggregate</v>
          </cell>
        </row>
      </sheetData>
      <sheetData sheetId="5835">
        <row r="82">
          <cell r="CF82" t="str">
            <v>Royalties Aggregate</v>
          </cell>
        </row>
      </sheetData>
      <sheetData sheetId="5836">
        <row r="82">
          <cell r="CF82" t="str">
            <v>Royalties Aggregate</v>
          </cell>
        </row>
      </sheetData>
      <sheetData sheetId="5837">
        <row r="82">
          <cell r="CF82" t="str">
            <v>Royalties Aggregate</v>
          </cell>
        </row>
      </sheetData>
      <sheetData sheetId="5838">
        <row r="82">
          <cell r="CF82" t="str">
            <v>Royalties Aggregate</v>
          </cell>
        </row>
      </sheetData>
      <sheetData sheetId="5839">
        <row r="82">
          <cell r="CF82" t="str">
            <v>Royalties Aggregate</v>
          </cell>
        </row>
      </sheetData>
      <sheetData sheetId="5840">
        <row r="82">
          <cell r="CF82" t="str">
            <v>Royalties Aggregate</v>
          </cell>
        </row>
      </sheetData>
      <sheetData sheetId="5841">
        <row r="82">
          <cell r="CF82">
            <v>0</v>
          </cell>
        </row>
      </sheetData>
      <sheetData sheetId="5842">
        <row r="82">
          <cell r="CF82" t="str">
            <v>Royalties Aggregate</v>
          </cell>
        </row>
      </sheetData>
      <sheetData sheetId="5843">
        <row r="82">
          <cell r="CF82" t="str">
            <v>Royalties Aggregate</v>
          </cell>
        </row>
      </sheetData>
      <sheetData sheetId="5844">
        <row r="82">
          <cell r="CF82" t="str">
            <v>Royalties Aggregate</v>
          </cell>
        </row>
      </sheetData>
      <sheetData sheetId="5845">
        <row r="82">
          <cell r="CF82" t="str">
            <v>Royalties Aggregate</v>
          </cell>
        </row>
      </sheetData>
      <sheetData sheetId="5846">
        <row r="82">
          <cell r="CF82" t="str">
            <v>Royalties Aggregate</v>
          </cell>
        </row>
      </sheetData>
      <sheetData sheetId="5847">
        <row r="82">
          <cell r="CF82" t="str">
            <v>Royalties Aggregate</v>
          </cell>
        </row>
      </sheetData>
      <sheetData sheetId="5848">
        <row r="82">
          <cell r="CF82" t="str">
            <v>Royalties Aggregate</v>
          </cell>
        </row>
      </sheetData>
      <sheetData sheetId="5849">
        <row r="82">
          <cell r="CF82" t="str">
            <v>Royalties Aggregate</v>
          </cell>
        </row>
      </sheetData>
      <sheetData sheetId="5850">
        <row r="82">
          <cell r="CF82" t="str">
            <v>Royalties Aggregate</v>
          </cell>
        </row>
      </sheetData>
      <sheetData sheetId="5851">
        <row r="82">
          <cell r="CF82" t="str">
            <v>Royalties Aggregate</v>
          </cell>
        </row>
      </sheetData>
      <sheetData sheetId="5852">
        <row r="82">
          <cell r="CF82" t="str">
            <v>Royalties Aggregate</v>
          </cell>
        </row>
      </sheetData>
      <sheetData sheetId="5853">
        <row r="82">
          <cell r="CF82" t="str">
            <v>Royalties Aggregate</v>
          </cell>
        </row>
      </sheetData>
      <sheetData sheetId="5854" refreshError="1"/>
      <sheetData sheetId="5855">
        <row r="82">
          <cell r="CF82" t="str">
            <v>Royalties Aggregate</v>
          </cell>
        </row>
      </sheetData>
      <sheetData sheetId="5856">
        <row r="82">
          <cell r="CF82" t="str">
            <v>Royalties Aggregate</v>
          </cell>
        </row>
      </sheetData>
      <sheetData sheetId="5857">
        <row r="82">
          <cell r="CF82" t="str">
            <v>Royalties Aggregate</v>
          </cell>
        </row>
      </sheetData>
      <sheetData sheetId="5858">
        <row r="82">
          <cell r="CF82" t="str">
            <v>Royalties Aggregate</v>
          </cell>
        </row>
      </sheetData>
      <sheetData sheetId="5859">
        <row r="82">
          <cell r="CF82" t="str">
            <v>Royalties Aggregate</v>
          </cell>
        </row>
      </sheetData>
      <sheetData sheetId="5860">
        <row r="82">
          <cell r="CF82" t="str">
            <v>Royalties Aggregate</v>
          </cell>
        </row>
      </sheetData>
      <sheetData sheetId="5861">
        <row r="82">
          <cell r="CF82" t="str">
            <v>Royalties Aggregate</v>
          </cell>
        </row>
      </sheetData>
      <sheetData sheetId="5862">
        <row r="82">
          <cell r="CF82" t="str">
            <v>Royalties Aggregate</v>
          </cell>
        </row>
      </sheetData>
      <sheetData sheetId="5863">
        <row r="82">
          <cell r="CF82" t="str">
            <v>Royalties Aggregate</v>
          </cell>
        </row>
      </sheetData>
      <sheetData sheetId="5864">
        <row r="82">
          <cell r="CF82" t="str">
            <v>Royalties Aggregate</v>
          </cell>
        </row>
      </sheetData>
      <sheetData sheetId="5865">
        <row r="82">
          <cell r="CF82" t="str">
            <v>Royalties Aggregate</v>
          </cell>
        </row>
      </sheetData>
      <sheetData sheetId="5866">
        <row r="82">
          <cell r="CF82" t="str">
            <v>Royalties Aggregate</v>
          </cell>
        </row>
      </sheetData>
      <sheetData sheetId="5867">
        <row r="82">
          <cell r="CF82" t="str">
            <v>Royalties Aggregate</v>
          </cell>
        </row>
      </sheetData>
      <sheetData sheetId="5868">
        <row r="82">
          <cell r="CF82" t="str">
            <v>Royalties Aggregate</v>
          </cell>
        </row>
      </sheetData>
      <sheetData sheetId="5869">
        <row r="82">
          <cell r="CF82" t="str">
            <v>Royalties Aggregate</v>
          </cell>
        </row>
      </sheetData>
      <sheetData sheetId="5870">
        <row r="82">
          <cell r="CF82" t="str">
            <v>Royalties Aggregate</v>
          </cell>
        </row>
      </sheetData>
      <sheetData sheetId="5871">
        <row r="82">
          <cell r="CF82" t="str">
            <v>Royalties Aggregate</v>
          </cell>
        </row>
      </sheetData>
      <sheetData sheetId="5872">
        <row r="82">
          <cell r="CF82" t="str">
            <v>Royalties Aggregate</v>
          </cell>
        </row>
      </sheetData>
      <sheetData sheetId="5873">
        <row r="82">
          <cell r="CF82" t="str">
            <v>Royalties Aggregate</v>
          </cell>
        </row>
      </sheetData>
      <sheetData sheetId="5874">
        <row r="82">
          <cell r="CF82" t="str">
            <v>Royalties Aggregate</v>
          </cell>
        </row>
      </sheetData>
      <sheetData sheetId="5875">
        <row r="82">
          <cell r="CF82" t="str">
            <v>Royalties Aggregate</v>
          </cell>
        </row>
      </sheetData>
      <sheetData sheetId="5876">
        <row r="82">
          <cell r="CF82" t="str">
            <v>Royalties Aggregate</v>
          </cell>
        </row>
      </sheetData>
      <sheetData sheetId="5877">
        <row r="82">
          <cell r="CF82" t="str">
            <v>Royalties Aggregate</v>
          </cell>
        </row>
      </sheetData>
      <sheetData sheetId="5878">
        <row r="82">
          <cell r="CF82" t="str">
            <v>Royalties Aggregate</v>
          </cell>
        </row>
      </sheetData>
      <sheetData sheetId="5879">
        <row r="82">
          <cell r="CF82" t="str">
            <v>Royalties Aggregate</v>
          </cell>
        </row>
      </sheetData>
      <sheetData sheetId="5880">
        <row r="82">
          <cell r="CF82" t="str">
            <v>Royalties Aggregate</v>
          </cell>
        </row>
      </sheetData>
      <sheetData sheetId="5881">
        <row r="82">
          <cell r="CF82" t="str">
            <v>Royalties Aggregate</v>
          </cell>
        </row>
      </sheetData>
      <sheetData sheetId="5882">
        <row r="82">
          <cell r="CF82" t="str">
            <v>Royalties Aggregate</v>
          </cell>
        </row>
      </sheetData>
      <sheetData sheetId="5883">
        <row r="82">
          <cell r="CF82" t="str">
            <v>Royalties Aggregate</v>
          </cell>
        </row>
      </sheetData>
      <sheetData sheetId="5884">
        <row r="82">
          <cell r="CF82" t="str">
            <v>Royalties Aggregate</v>
          </cell>
        </row>
      </sheetData>
      <sheetData sheetId="5885">
        <row r="82">
          <cell r="CF82" t="str">
            <v>Royalties Aggregate</v>
          </cell>
        </row>
      </sheetData>
      <sheetData sheetId="5886">
        <row r="82">
          <cell r="CF82" t="str">
            <v>Royalties Aggregate</v>
          </cell>
        </row>
      </sheetData>
      <sheetData sheetId="5887">
        <row r="82">
          <cell r="CF82" t="str">
            <v>Royalties Aggregate</v>
          </cell>
        </row>
      </sheetData>
      <sheetData sheetId="5888">
        <row r="82">
          <cell r="CF82" t="str">
            <v>Royalties Aggregate</v>
          </cell>
        </row>
      </sheetData>
      <sheetData sheetId="5889">
        <row r="82">
          <cell r="CF82" t="str">
            <v>Royalties Aggregate</v>
          </cell>
        </row>
      </sheetData>
      <sheetData sheetId="5890">
        <row r="82">
          <cell r="CF82" t="str">
            <v>Royalties Aggregate</v>
          </cell>
        </row>
      </sheetData>
      <sheetData sheetId="5891">
        <row r="82">
          <cell r="CF82" t="str">
            <v>Royalties Aggregate</v>
          </cell>
        </row>
      </sheetData>
      <sheetData sheetId="5892">
        <row r="82">
          <cell r="CF82" t="str">
            <v>Royalties Aggregate</v>
          </cell>
        </row>
      </sheetData>
      <sheetData sheetId="5893">
        <row r="82">
          <cell r="CF82" t="str">
            <v>Royalties Aggregate</v>
          </cell>
        </row>
      </sheetData>
      <sheetData sheetId="5894">
        <row r="82">
          <cell r="CF82" t="str">
            <v>Royalties Aggregate</v>
          </cell>
        </row>
      </sheetData>
      <sheetData sheetId="5895">
        <row r="82">
          <cell r="CF82" t="str">
            <v>Royalties Aggregate</v>
          </cell>
        </row>
      </sheetData>
      <sheetData sheetId="5896" refreshError="1"/>
      <sheetData sheetId="5897" refreshError="1"/>
      <sheetData sheetId="5898">
        <row r="82">
          <cell r="CF82" t="str">
            <v>Royalties Aggregate</v>
          </cell>
        </row>
      </sheetData>
      <sheetData sheetId="5899">
        <row r="82">
          <cell r="CF82" t="str">
            <v>Royalties Aggregate</v>
          </cell>
        </row>
      </sheetData>
      <sheetData sheetId="5900">
        <row r="82">
          <cell r="CF82" t="str">
            <v>Royalties Aggregate</v>
          </cell>
        </row>
      </sheetData>
      <sheetData sheetId="5901">
        <row r="82">
          <cell r="CF82" t="str">
            <v>Royalties Aggregate</v>
          </cell>
        </row>
      </sheetData>
      <sheetData sheetId="5902">
        <row r="82">
          <cell r="CF82" t="str">
            <v>Royalties Aggregate</v>
          </cell>
        </row>
      </sheetData>
      <sheetData sheetId="5903">
        <row r="82">
          <cell r="CF82" t="str">
            <v>Royalties Aggregate</v>
          </cell>
        </row>
      </sheetData>
      <sheetData sheetId="5904">
        <row r="82">
          <cell r="CF82" t="str">
            <v>Royalties Aggregate</v>
          </cell>
        </row>
      </sheetData>
      <sheetData sheetId="5905">
        <row r="82">
          <cell r="CF82" t="str">
            <v>Royalties Aggregate</v>
          </cell>
        </row>
      </sheetData>
      <sheetData sheetId="5906">
        <row r="82">
          <cell r="CF82" t="str">
            <v>Royalties Aggregate</v>
          </cell>
        </row>
      </sheetData>
      <sheetData sheetId="5907">
        <row r="82">
          <cell r="CF82" t="str">
            <v>Royalties Aggregate</v>
          </cell>
        </row>
      </sheetData>
      <sheetData sheetId="5908">
        <row r="82">
          <cell r="CF82" t="str">
            <v>Royalties Aggregate</v>
          </cell>
        </row>
      </sheetData>
      <sheetData sheetId="5909">
        <row r="82">
          <cell r="CF82" t="str">
            <v>Royalties Aggregate</v>
          </cell>
        </row>
      </sheetData>
      <sheetData sheetId="5910">
        <row r="82">
          <cell r="CF82" t="str">
            <v>Royalties Aggregate</v>
          </cell>
        </row>
      </sheetData>
      <sheetData sheetId="5911">
        <row r="82">
          <cell r="CF82" t="str">
            <v>Royalties Aggregate</v>
          </cell>
        </row>
      </sheetData>
      <sheetData sheetId="5912">
        <row r="82">
          <cell r="CF82" t="str">
            <v>Royalties Aggregate</v>
          </cell>
        </row>
      </sheetData>
      <sheetData sheetId="5913">
        <row r="82">
          <cell r="CF82" t="str">
            <v>Royalties Aggregate</v>
          </cell>
        </row>
      </sheetData>
      <sheetData sheetId="5914">
        <row r="82">
          <cell r="CF82" t="str">
            <v>Royalties Aggregate</v>
          </cell>
        </row>
      </sheetData>
      <sheetData sheetId="5915">
        <row r="82">
          <cell r="CF82" t="str">
            <v>Royalties Aggregate</v>
          </cell>
        </row>
      </sheetData>
      <sheetData sheetId="5916">
        <row r="82">
          <cell r="CF82" t="str">
            <v>Royalties Aggregate</v>
          </cell>
        </row>
      </sheetData>
      <sheetData sheetId="5917">
        <row r="82">
          <cell r="CF82" t="str">
            <v>Royalties Aggregate</v>
          </cell>
        </row>
      </sheetData>
      <sheetData sheetId="5918">
        <row r="82">
          <cell r="CF82" t="str">
            <v>Royalties Aggregate</v>
          </cell>
        </row>
      </sheetData>
      <sheetData sheetId="5919">
        <row r="82">
          <cell r="CF82" t="str">
            <v>Royalties Aggregate</v>
          </cell>
        </row>
      </sheetData>
      <sheetData sheetId="5920">
        <row r="82">
          <cell r="CF82" t="str">
            <v>Royalties Aggregate</v>
          </cell>
        </row>
      </sheetData>
      <sheetData sheetId="5921">
        <row r="82">
          <cell r="CF82" t="str">
            <v>Royalties Aggregate</v>
          </cell>
        </row>
      </sheetData>
      <sheetData sheetId="5922">
        <row r="82">
          <cell r="CF82" t="str">
            <v>Royalties Aggregate</v>
          </cell>
        </row>
      </sheetData>
      <sheetData sheetId="5923">
        <row r="82">
          <cell r="CF82" t="str">
            <v>Royalties Aggregate</v>
          </cell>
        </row>
      </sheetData>
      <sheetData sheetId="5924">
        <row r="82">
          <cell r="CF82" t="str">
            <v>Royalties Aggregate</v>
          </cell>
        </row>
      </sheetData>
      <sheetData sheetId="5925">
        <row r="82">
          <cell r="CF82" t="str">
            <v>Royalties Aggregate</v>
          </cell>
        </row>
      </sheetData>
      <sheetData sheetId="5926">
        <row r="82">
          <cell r="CF82" t="str">
            <v>Royalties Aggregate</v>
          </cell>
        </row>
      </sheetData>
      <sheetData sheetId="5927">
        <row r="82">
          <cell r="CF82" t="str">
            <v>Royalties Aggregate</v>
          </cell>
        </row>
      </sheetData>
      <sheetData sheetId="5928">
        <row r="82">
          <cell r="CF82" t="str">
            <v>Royalties Aggregate</v>
          </cell>
        </row>
      </sheetData>
      <sheetData sheetId="5929">
        <row r="82">
          <cell r="CF82" t="str">
            <v>Royalties Aggregate</v>
          </cell>
        </row>
      </sheetData>
      <sheetData sheetId="5930">
        <row r="82">
          <cell r="CF82" t="str">
            <v>Royalties Aggregate</v>
          </cell>
        </row>
      </sheetData>
      <sheetData sheetId="5931">
        <row r="82">
          <cell r="CF82" t="str">
            <v>Royalties Aggregate</v>
          </cell>
        </row>
      </sheetData>
      <sheetData sheetId="5932">
        <row r="82">
          <cell r="CF82" t="str">
            <v>Royalties Aggregate</v>
          </cell>
        </row>
      </sheetData>
      <sheetData sheetId="5933">
        <row r="82">
          <cell r="CF82" t="str">
            <v>Royalties Aggregate</v>
          </cell>
        </row>
      </sheetData>
      <sheetData sheetId="5934">
        <row r="82">
          <cell r="CF82" t="str">
            <v>Royalties Aggregate</v>
          </cell>
        </row>
      </sheetData>
      <sheetData sheetId="5935">
        <row r="82">
          <cell r="CF82" t="str">
            <v>Royalties Aggregate</v>
          </cell>
        </row>
      </sheetData>
      <sheetData sheetId="5936">
        <row r="82">
          <cell r="CF82">
            <v>0</v>
          </cell>
        </row>
      </sheetData>
      <sheetData sheetId="5937">
        <row r="82">
          <cell r="CF82">
            <v>0</v>
          </cell>
        </row>
      </sheetData>
      <sheetData sheetId="5938">
        <row r="82">
          <cell r="CF82" t="str">
            <v>Royalties Aggregate</v>
          </cell>
        </row>
      </sheetData>
      <sheetData sheetId="5939">
        <row r="82">
          <cell r="CF82" t="str">
            <v>Royalties Aggregate</v>
          </cell>
        </row>
      </sheetData>
      <sheetData sheetId="5940">
        <row r="82">
          <cell r="CF82" t="str">
            <v>Royalties Aggregate</v>
          </cell>
        </row>
      </sheetData>
      <sheetData sheetId="5941">
        <row r="82">
          <cell r="CF82" t="str">
            <v>Royalties Aggregate</v>
          </cell>
        </row>
      </sheetData>
      <sheetData sheetId="5942">
        <row r="82">
          <cell r="CF82" t="str">
            <v>Royalties Aggregate</v>
          </cell>
        </row>
      </sheetData>
      <sheetData sheetId="5943">
        <row r="82">
          <cell r="CF82" t="str">
            <v>Royalties Aggregate</v>
          </cell>
        </row>
      </sheetData>
      <sheetData sheetId="5944">
        <row r="82">
          <cell r="CF82" t="str">
            <v>Royalties Aggregate</v>
          </cell>
        </row>
      </sheetData>
      <sheetData sheetId="5945">
        <row r="82">
          <cell r="CF82" t="str">
            <v>Royalties Aggregate</v>
          </cell>
        </row>
      </sheetData>
      <sheetData sheetId="5946">
        <row r="82">
          <cell r="CF82" t="str">
            <v>Royalties Aggregate</v>
          </cell>
        </row>
      </sheetData>
      <sheetData sheetId="5947">
        <row r="82">
          <cell r="CF82" t="str">
            <v>Royalties Aggregate</v>
          </cell>
        </row>
      </sheetData>
      <sheetData sheetId="5948">
        <row r="82">
          <cell r="CF82" t="str">
            <v>Royalties Aggregate</v>
          </cell>
        </row>
      </sheetData>
      <sheetData sheetId="5949">
        <row r="82">
          <cell r="CF82" t="str">
            <v>Royalties Aggregate</v>
          </cell>
        </row>
      </sheetData>
      <sheetData sheetId="5950">
        <row r="82">
          <cell r="CF82" t="str">
            <v>Royalties Aggregate</v>
          </cell>
        </row>
      </sheetData>
      <sheetData sheetId="5951">
        <row r="82">
          <cell r="CF82" t="str">
            <v>Royalties Aggregate</v>
          </cell>
        </row>
      </sheetData>
      <sheetData sheetId="5952">
        <row r="82">
          <cell r="CF82" t="str">
            <v>Royalties Aggregate</v>
          </cell>
        </row>
      </sheetData>
      <sheetData sheetId="5953">
        <row r="82">
          <cell r="CF82" t="str">
            <v>Royalties Aggregate</v>
          </cell>
        </row>
      </sheetData>
      <sheetData sheetId="5954">
        <row r="82">
          <cell r="CF82" t="str">
            <v>Royalties Aggregate</v>
          </cell>
        </row>
      </sheetData>
      <sheetData sheetId="5955">
        <row r="82">
          <cell r="CF82" t="str">
            <v>Royalties Aggregate</v>
          </cell>
        </row>
      </sheetData>
      <sheetData sheetId="5956">
        <row r="82">
          <cell r="CF82" t="str">
            <v>Royalties Aggregate</v>
          </cell>
        </row>
      </sheetData>
      <sheetData sheetId="5957">
        <row r="82">
          <cell r="CF82">
            <v>0</v>
          </cell>
        </row>
      </sheetData>
      <sheetData sheetId="5958">
        <row r="82">
          <cell r="CF82" t="str">
            <v>Royalties Aggregate</v>
          </cell>
        </row>
      </sheetData>
      <sheetData sheetId="5959">
        <row r="82">
          <cell r="CF82" t="str">
            <v>Royalties Aggregate</v>
          </cell>
        </row>
      </sheetData>
      <sheetData sheetId="5960">
        <row r="82">
          <cell r="CF82" t="str">
            <v>Royalties Aggregate</v>
          </cell>
        </row>
      </sheetData>
      <sheetData sheetId="5961">
        <row r="82">
          <cell r="CF82" t="str">
            <v>Royalties Aggregate</v>
          </cell>
        </row>
      </sheetData>
      <sheetData sheetId="5962">
        <row r="82">
          <cell r="CF82" t="str">
            <v>Royalties Aggregate</v>
          </cell>
        </row>
      </sheetData>
      <sheetData sheetId="5963">
        <row r="82">
          <cell r="CF82" t="str">
            <v>Royalties Aggregate</v>
          </cell>
        </row>
      </sheetData>
      <sheetData sheetId="5964">
        <row r="82">
          <cell r="CF82" t="str">
            <v>Royalties Aggregate</v>
          </cell>
        </row>
      </sheetData>
      <sheetData sheetId="5965">
        <row r="82">
          <cell r="CF82" t="str">
            <v>Royalties Aggregate</v>
          </cell>
        </row>
      </sheetData>
      <sheetData sheetId="5966">
        <row r="82">
          <cell r="CF82" t="str">
            <v>Royalties Aggregate</v>
          </cell>
        </row>
      </sheetData>
      <sheetData sheetId="5967">
        <row r="82">
          <cell r="CF82" t="str">
            <v>Royalties Aggregate</v>
          </cell>
        </row>
      </sheetData>
      <sheetData sheetId="5968">
        <row r="82">
          <cell r="CF82">
            <v>0</v>
          </cell>
        </row>
      </sheetData>
      <sheetData sheetId="5969">
        <row r="82">
          <cell r="CF82" t="str">
            <v>Royalties Aggregate</v>
          </cell>
        </row>
      </sheetData>
      <sheetData sheetId="5970">
        <row r="82">
          <cell r="CF82" t="str">
            <v>Royalties Aggregate</v>
          </cell>
        </row>
      </sheetData>
      <sheetData sheetId="5971">
        <row r="82">
          <cell r="CF82" t="str">
            <v>Royalties Aggregate</v>
          </cell>
        </row>
      </sheetData>
      <sheetData sheetId="5972">
        <row r="82">
          <cell r="CF82" t="str">
            <v>Royalties Aggregate</v>
          </cell>
        </row>
      </sheetData>
      <sheetData sheetId="5973">
        <row r="82">
          <cell r="CF82" t="str">
            <v>Royalties Aggregate</v>
          </cell>
        </row>
      </sheetData>
      <sheetData sheetId="5974">
        <row r="82">
          <cell r="CF82" t="str">
            <v>Royalties Aggregate</v>
          </cell>
        </row>
      </sheetData>
      <sheetData sheetId="5975">
        <row r="82">
          <cell r="CF82" t="str">
            <v>Royalties Aggregate</v>
          </cell>
        </row>
      </sheetData>
      <sheetData sheetId="5976">
        <row r="82">
          <cell r="CF82" t="str">
            <v>Royalties Aggregate</v>
          </cell>
        </row>
      </sheetData>
      <sheetData sheetId="5977">
        <row r="82">
          <cell r="CF82" t="str">
            <v>Royalties Aggregate</v>
          </cell>
        </row>
      </sheetData>
      <sheetData sheetId="5978">
        <row r="82">
          <cell r="CF82" t="str">
            <v>Royalties Aggregate</v>
          </cell>
        </row>
      </sheetData>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ow r="82">
          <cell r="CF82" t="str">
            <v>Royalties Aggregate</v>
          </cell>
        </row>
      </sheetData>
      <sheetData sheetId="6058">
        <row r="82">
          <cell r="CF82" t="str">
            <v>Royalties Aggregate</v>
          </cell>
        </row>
      </sheetData>
      <sheetData sheetId="6059">
        <row r="82">
          <cell r="CF82" t="str">
            <v>Royalties Aggregate</v>
          </cell>
        </row>
      </sheetData>
      <sheetData sheetId="6060">
        <row r="82">
          <cell r="CF82" t="str">
            <v>Royalties Aggregate</v>
          </cell>
        </row>
      </sheetData>
      <sheetData sheetId="6061">
        <row r="82">
          <cell r="CF82" t="str">
            <v>Royalties Aggregate</v>
          </cell>
        </row>
      </sheetData>
      <sheetData sheetId="6062">
        <row r="82">
          <cell r="CF82" t="str">
            <v>Royalties Aggregate</v>
          </cell>
        </row>
      </sheetData>
      <sheetData sheetId="6063">
        <row r="82">
          <cell r="CF82" t="str">
            <v>Royalties Aggregate</v>
          </cell>
        </row>
      </sheetData>
      <sheetData sheetId="6064">
        <row r="82">
          <cell r="CF82" t="str">
            <v>Royalties Aggregate</v>
          </cell>
        </row>
      </sheetData>
      <sheetData sheetId="6065">
        <row r="82">
          <cell r="CF82" t="str">
            <v>Royalties Aggregate</v>
          </cell>
        </row>
      </sheetData>
      <sheetData sheetId="6066">
        <row r="82">
          <cell r="CF82" t="str">
            <v>Royalties Aggregate</v>
          </cell>
        </row>
      </sheetData>
      <sheetData sheetId="6067">
        <row r="82">
          <cell r="CF82" t="str">
            <v>Royalties Aggregate</v>
          </cell>
        </row>
      </sheetData>
      <sheetData sheetId="6068">
        <row r="82">
          <cell r="CF82" t="str">
            <v>Royalties Aggregate</v>
          </cell>
        </row>
      </sheetData>
      <sheetData sheetId="6069">
        <row r="82">
          <cell r="CF82" t="str">
            <v>Royalties Aggregate</v>
          </cell>
        </row>
      </sheetData>
      <sheetData sheetId="6070">
        <row r="82">
          <cell r="CF82" t="str">
            <v>Royalties Aggregate</v>
          </cell>
        </row>
      </sheetData>
      <sheetData sheetId="6071">
        <row r="82">
          <cell r="CF82" t="str">
            <v>Royalties Aggregate</v>
          </cell>
        </row>
      </sheetData>
      <sheetData sheetId="6072">
        <row r="82">
          <cell r="CF82" t="str">
            <v>Royalties Aggregate</v>
          </cell>
        </row>
      </sheetData>
      <sheetData sheetId="6073">
        <row r="82">
          <cell r="CF82" t="str">
            <v>Royalties Aggregate</v>
          </cell>
        </row>
      </sheetData>
      <sheetData sheetId="6074">
        <row r="82">
          <cell r="CF82" t="str">
            <v>Royalties Aggregate</v>
          </cell>
        </row>
      </sheetData>
      <sheetData sheetId="6075">
        <row r="82">
          <cell r="CF82" t="str">
            <v>Royalties Aggregate</v>
          </cell>
        </row>
      </sheetData>
      <sheetData sheetId="6076">
        <row r="82">
          <cell r="CF82" t="str">
            <v>Royalties Aggregate</v>
          </cell>
        </row>
      </sheetData>
      <sheetData sheetId="6077">
        <row r="82">
          <cell r="CF82" t="str">
            <v>Royalties Aggregate</v>
          </cell>
        </row>
      </sheetData>
      <sheetData sheetId="6078">
        <row r="82">
          <cell r="CF82" t="str">
            <v>Royalties Aggregate</v>
          </cell>
        </row>
      </sheetData>
      <sheetData sheetId="6079">
        <row r="82">
          <cell r="CF82" t="str">
            <v>Royalties Aggregate</v>
          </cell>
        </row>
      </sheetData>
      <sheetData sheetId="6080">
        <row r="82">
          <cell r="CF82" t="str">
            <v>Royalties Aggregate</v>
          </cell>
        </row>
      </sheetData>
      <sheetData sheetId="6081">
        <row r="82">
          <cell r="CF82" t="str">
            <v>Royalties Aggregate</v>
          </cell>
        </row>
      </sheetData>
      <sheetData sheetId="6082">
        <row r="82">
          <cell r="CF82" t="str">
            <v>Royalties Aggregate</v>
          </cell>
        </row>
      </sheetData>
      <sheetData sheetId="6083">
        <row r="82">
          <cell r="CF82" t="str">
            <v>Royalties Aggregate</v>
          </cell>
        </row>
      </sheetData>
      <sheetData sheetId="6084">
        <row r="82">
          <cell r="CF82" t="str">
            <v>Royalties Aggregate</v>
          </cell>
        </row>
      </sheetData>
      <sheetData sheetId="6085">
        <row r="82">
          <cell r="CF82" t="str">
            <v>Royalties Aggregate</v>
          </cell>
        </row>
      </sheetData>
      <sheetData sheetId="6086">
        <row r="82">
          <cell r="CF82" t="str">
            <v>Royalties Aggregate</v>
          </cell>
        </row>
      </sheetData>
      <sheetData sheetId="6087">
        <row r="82">
          <cell r="CF82" t="str">
            <v>Royalties Aggregate</v>
          </cell>
        </row>
      </sheetData>
      <sheetData sheetId="6088">
        <row r="82">
          <cell r="CF82" t="str">
            <v>Royalties Aggregate</v>
          </cell>
        </row>
      </sheetData>
      <sheetData sheetId="6089">
        <row r="82">
          <cell r="CF82" t="str">
            <v>Royalties Aggregate</v>
          </cell>
        </row>
      </sheetData>
      <sheetData sheetId="6090">
        <row r="82">
          <cell r="CF82" t="str">
            <v>Royalties Aggregate</v>
          </cell>
        </row>
      </sheetData>
      <sheetData sheetId="6091">
        <row r="82">
          <cell r="CF82" t="str">
            <v>Royalties Aggregate</v>
          </cell>
        </row>
      </sheetData>
      <sheetData sheetId="6092">
        <row r="82">
          <cell r="CF82" t="str">
            <v>Royalties Aggregate</v>
          </cell>
        </row>
      </sheetData>
      <sheetData sheetId="6093">
        <row r="82">
          <cell r="CF82" t="str">
            <v>Royalties Aggregate</v>
          </cell>
        </row>
      </sheetData>
      <sheetData sheetId="6094">
        <row r="82">
          <cell r="CF82" t="str">
            <v>Royalties Aggregate</v>
          </cell>
        </row>
      </sheetData>
      <sheetData sheetId="6095">
        <row r="82">
          <cell r="CF82" t="str">
            <v>Royalties Aggregate</v>
          </cell>
        </row>
      </sheetData>
      <sheetData sheetId="6096">
        <row r="82">
          <cell r="CF82" t="str">
            <v>Royalties Aggregate</v>
          </cell>
        </row>
      </sheetData>
      <sheetData sheetId="6097">
        <row r="82">
          <cell r="CF82" t="str">
            <v>Royalties Aggregate</v>
          </cell>
        </row>
      </sheetData>
      <sheetData sheetId="6098">
        <row r="82">
          <cell r="CF82" t="str">
            <v>Royalties Aggregate</v>
          </cell>
        </row>
      </sheetData>
      <sheetData sheetId="6099">
        <row r="82">
          <cell r="CF82" t="str">
            <v>Royalties Aggregate</v>
          </cell>
        </row>
      </sheetData>
      <sheetData sheetId="6100">
        <row r="82">
          <cell r="CF82" t="str">
            <v>Royalties Aggregate</v>
          </cell>
        </row>
      </sheetData>
      <sheetData sheetId="6101">
        <row r="82">
          <cell r="CF82" t="str">
            <v>Royalties Aggregate</v>
          </cell>
        </row>
      </sheetData>
      <sheetData sheetId="6102">
        <row r="82">
          <cell r="CF82" t="str">
            <v>Royalties Aggregate</v>
          </cell>
        </row>
      </sheetData>
      <sheetData sheetId="6103">
        <row r="82">
          <cell r="CF82" t="str">
            <v>Royalties Aggregate</v>
          </cell>
        </row>
      </sheetData>
      <sheetData sheetId="6104">
        <row r="82">
          <cell r="CF82" t="str">
            <v>Royalties Aggregate</v>
          </cell>
        </row>
      </sheetData>
      <sheetData sheetId="6105">
        <row r="82">
          <cell r="CF82" t="str">
            <v>Royalties Aggregate</v>
          </cell>
        </row>
      </sheetData>
      <sheetData sheetId="6106">
        <row r="82">
          <cell r="CF82" t="str">
            <v>Royalties Aggregate</v>
          </cell>
        </row>
      </sheetData>
      <sheetData sheetId="6107">
        <row r="82">
          <cell r="CF82" t="str">
            <v>Royalties Aggregate</v>
          </cell>
        </row>
      </sheetData>
      <sheetData sheetId="6108">
        <row r="82">
          <cell r="CF82" t="str">
            <v>Royalties Aggregate</v>
          </cell>
        </row>
      </sheetData>
      <sheetData sheetId="6109">
        <row r="82">
          <cell r="CF82" t="str">
            <v>Royalties Aggregate</v>
          </cell>
        </row>
      </sheetData>
      <sheetData sheetId="6110">
        <row r="82">
          <cell r="CF82" t="str">
            <v>Royalties Aggregate</v>
          </cell>
        </row>
      </sheetData>
      <sheetData sheetId="6111">
        <row r="82">
          <cell r="CF82" t="str">
            <v>Royalties Aggregate</v>
          </cell>
        </row>
      </sheetData>
      <sheetData sheetId="6112">
        <row r="82">
          <cell r="CF82" t="str">
            <v>Royalties Aggregate</v>
          </cell>
        </row>
      </sheetData>
      <sheetData sheetId="6113">
        <row r="82">
          <cell r="CF82" t="str">
            <v>Royalties Aggregate</v>
          </cell>
        </row>
      </sheetData>
      <sheetData sheetId="6114">
        <row r="82">
          <cell r="CF82" t="str">
            <v>Royalties Aggregate</v>
          </cell>
        </row>
      </sheetData>
      <sheetData sheetId="6115">
        <row r="82">
          <cell r="CF82" t="str">
            <v>Royalties Aggregate</v>
          </cell>
        </row>
      </sheetData>
      <sheetData sheetId="6116">
        <row r="82">
          <cell r="CF82" t="str">
            <v>Royalties Aggregate</v>
          </cell>
        </row>
      </sheetData>
      <sheetData sheetId="6117">
        <row r="82">
          <cell r="CF82" t="str">
            <v>Royalties Aggregate</v>
          </cell>
        </row>
      </sheetData>
      <sheetData sheetId="6118">
        <row r="82">
          <cell r="CF82" t="str">
            <v>Royalties Aggregate</v>
          </cell>
        </row>
      </sheetData>
      <sheetData sheetId="6119">
        <row r="82">
          <cell r="CF82" t="str">
            <v>Royalties Aggregate</v>
          </cell>
        </row>
      </sheetData>
      <sheetData sheetId="6120">
        <row r="82">
          <cell r="CF82" t="str">
            <v>Royalties Aggregate</v>
          </cell>
        </row>
      </sheetData>
      <sheetData sheetId="6121">
        <row r="82">
          <cell r="CF82" t="str">
            <v>Royalties Aggregate</v>
          </cell>
        </row>
      </sheetData>
      <sheetData sheetId="6122">
        <row r="82">
          <cell r="CF82" t="str">
            <v>Royalties Aggregate</v>
          </cell>
        </row>
      </sheetData>
      <sheetData sheetId="6123">
        <row r="82">
          <cell r="CF82" t="str">
            <v>Royalties Aggregate</v>
          </cell>
        </row>
      </sheetData>
      <sheetData sheetId="6124">
        <row r="82">
          <cell r="CF82" t="str">
            <v>Royalties Aggregate</v>
          </cell>
        </row>
      </sheetData>
      <sheetData sheetId="6125">
        <row r="82">
          <cell r="CF82" t="str">
            <v>Royalties Aggregate</v>
          </cell>
        </row>
      </sheetData>
      <sheetData sheetId="6126">
        <row r="82">
          <cell r="CF82" t="str">
            <v>Royalties Aggregate</v>
          </cell>
        </row>
      </sheetData>
      <sheetData sheetId="6127">
        <row r="82">
          <cell r="CF82" t="str">
            <v>Royalties Aggregate</v>
          </cell>
        </row>
      </sheetData>
      <sheetData sheetId="6128">
        <row r="82">
          <cell r="CF82" t="str">
            <v>Royalties Aggregate</v>
          </cell>
        </row>
      </sheetData>
      <sheetData sheetId="6129">
        <row r="82">
          <cell r="CF82" t="str">
            <v>Royalties Aggregate</v>
          </cell>
        </row>
      </sheetData>
      <sheetData sheetId="6130">
        <row r="82">
          <cell r="CF82" t="str">
            <v>Royalties Aggregate</v>
          </cell>
        </row>
      </sheetData>
      <sheetData sheetId="6131">
        <row r="82">
          <cell r="CF82" t="str">
            <v>Royalties Aggregate</v>
          </cell>
        </row>
      </sheetData>
      <sheetData sheetId="6132">
        <row r="82">
          <cell r="CF82" t="str">
            <v>Royalties Aggregate</v>
          </cell>
        </row>
      </sheetData>
      <sheetData sheetId="6133">
        <row r="82">
          <cell r="CF82" t="str">
            <v>Royalties Aggregate</v>
          </cell>
        </row>
      </sheetData>
      <sheetData sheetId="6134" refreshError="1"/>
      <sheetData sheetId="6135">
        <row r="82">
          <cell r="CF82" t="str">
            <v>Royalties Aggregate</v>
          </cell>
        </row>
      </sheetData>
      <sheetData sheetId="6136">
        <row r="82">
          <cell r="CF82" t="str">
            <v>Royalties Aggregate</v>
          </cell>
        </row>
      </sheetData>
      <sheetData sheetId="6137">
        <row r="82">
          <cell r="CF82" t="str">
            <v>Royalties Aggregate</v>
          </cell>
        </row>
      </sheetData>
      <sheetData sheetId="6138">
        <row r="82">
          <cell r="CF82" t="str">
            <v>Royalties Aggregate</v>
          </cell>
        </row>
      </sheetData>
      <sheetData sheetId="6139">
        <row r="82">
          <cell r="CF82" t="str">
            <v>Royalties Aggregate</v>
          </cell>
        </row>
      </sheetData>
      <sheetData sheetId="6140">
        <row r="82">
          <cell r="CF82" t="str">
            <v>Royalties Aggregate</v>
          </cell>
        </row>
      </sheetData>
      <sheetData sheetId="6141">
        <row r="82">
          <cell r="CF82" t="str">
            <v>Royalties Aggregate</v>
          </cell>
        </row>
      </sheetData>
      <sheetData sheetId="6142">
        <row r="82">
          <cell r="CF82" t="str">
            <v>Royalties Aggregate</v>
          </cell>
        </row>
      </sheetData>
      <sheetData sheetId="6143">
        <row r="82">
          <cell r="CF82" t="str">
            <v>Royalties Aggregate</v>
          </cell>
        </row>
      </sheetData>
      <sheetData sheetId="6144">
        <row r="82">
          <cell r="CF82" t="str">
            <v>Royalties Aggregate</v>
          </cell>
        </row>
      </sheetData>
      <sheetData sheetId="6145">
        <row r="82">
          <cell r="CF82" t="str">
            <v>Royalties Aggregate</v>
          </cell>
        </row>
      </sheetData>
      <sheetData sheetId="6146">
        <row r="82">
          <cell r="CF82" t="str">
            <v>Royalties Aggregate</v>
          </cell>
        </row>
      </sheetData>
      <sheetData sheetId="6147">
        <row r="82">
          <cell r="CF82" t="str">
            <v>Royalties Aggregate</v>
          </cell>
        </row>
      </sheetData>
      <sheetData sheetId="6148">
        <row r="82">
          <cell r="CF82" t="str">
            <v>Royalties Aggregate</v>
          </cell>
        </row>
      </sheetData>
      <sheetData sheetId="6149">
        <row r="82">
          <cell r="CF82" t="str">
            <v>Royalties Aggregate</v>
          </cell>
        </row>
      </sheetData>
      <sheetData sheetId="6150">
        <row r="82">
          <cell r="CF82" t="str">
            <v>Royalties Aggregate</v>
          </cell>
        </row>
      </sheetData>
      <sheetData sheetId="6151">
        <row r="82">
          <cell r="CF82" t="str">
            <v>Royalties Aggregate</v>
          </cell>
        </row>
      </sheetData>
      <sheetData sheetId="6152">
        <row r="82">
          <cell r="CF82" t="str">
            <v>Royalties Aggregate</v>
          </cell>
        </row>
      </sheetData>
      <sheetData sheetId="6153">
        <row r="82">
          <cell r="CF82" t="str">
            <v>Royalties Aggregate</v>
          </cell>
        </row>
      </sheetData>
      <sheetData sheetId="6154">
        <row r="82">
          <cell r="CF82" t="str">
            <v>Royalties Aggregate</v>
          </cell>
        </row>
      </sheetData>
      <sheetData sheetId="6155">
        <row r="82">
          <cell r="CF82" t="str">
            <v>Royalties Aggregate</v>
          </cell>
        </row>
      </sheetData>
      <sheetData sheetId="6156">
        <row r="82">
          <cell r="CF82" t="str">
            <v>Royalties Aggregate</v>
          </cell>
        </row>
      </sheetData>
      <sheetData sheetId="6157">
        <row r="82">
          <cell r="CF82" t="str">
            <v>Royalties Aggregate</v>
          </cell>
        </row>
      </sheetData>
      <sheetData sheetId="6158">
        <row r="82">
          <cell r="CF82" t="str">
            <v>Royalties Aggregate</v>
          </cell>
        </row>
      </sheetData>
      <sheetData sheetId="6159">
        <row r="82">
          <cell r="CF82" t="str">
            <v>Royalties Aggregate</v>
          </cell>
        </row>
      </sheetData>
      <sheetData sheetId="6160">
        <row r="82">
          <cell r="CF82" t="str">
            <v>Royalties Aggregate</v>
          </cell>
        </row>
      </sheetData>
      <sheetData sheetId="6161">
        <row r="82">
          <cell r="CF82" t="str">
            <v>Royalties Aggregate</v>
          </cell>
        </row>
      </sheetData>
      <sheetData sheetId="6162">
        <row r="82">
          <cell r="CF82" t="str">
            <v>Royalties Aggregate</v>
          </cell>
        </row>
      </sheetData>
      <sheetData sheetId="6163">
        <row r="82">
          <cell r="CF82" t="str">
            <v>Royalties Aggregate</v>
          </cell>
        </row>
      </sheetData>
      <sheetData sheetId="6164">
        <row r="82">
          <cell r="CF82" t="str">
            <v>Royalties Aggregate</v>
          </cell>
        </row>
      </sheetData>
      <sheetData sheetId="6165">
        <row r="82">
          <cell r="CF82" t="str">
            <v>Royalties Aggregate</v>
          </cell>
        </row>
      </sheetData>
      <sheetData sheetId="6166">
        <row r="82">
          <cell r="CF82" t="str">
            <v>Royalties Aggregate</v>
          </cell>
        </row>
      </sheetData>
      <sheetData sheetId="6167">
        <row r="82">
          <cell r="CF82" t="str">
            <v>Royalties Aggregate</v>
          </cell>
        </row>
      </sheetData>
      <sheetData sheetId="6168">
        <row r="82">
          <cell r="CF82" t="str">
            <v>Royalties Aggregate</v>
          </cell>
        </row>
      </sheetData>
      <sheetData sheetId="6169">
        <row r="82">
          <cell r="CF82" t="str">
            <v>Royalties Aggregate</v>
          </cell>
        </row>
      </sheetData>
      <sheetData sheetId="6170">
        <row r="82">
          <cell r="CF82" t="str">
            <v>Royalties Aggregate</v>
          </cell>
        </row>
      </sheetData>
      <sheetData sheetId="6171">
        <row r="82">
          <cell r="CF82" t="str">
            <v>Royalties Aggregate</v>
          </cell>
        </row>
      </sheetData>
      <sheetData sheetId="6172">
        <row r="82">
          <cell r="CF82" t="str">
            <v>Royalties Aggregate</v>
          </cell>
        </row>
      </sheetData>
      <sheetData sheetId="6173" refreshError="1"/>
      <sheetData sheetId="6174">
        <row r="82">
          <cell r="CF82" t="str">
            <v>Royalties Aggregate</v>
          </cell>
        </row>
      </sheetData>
      <sheetData sheetId="6175">
        <row r="82">
          <cell r="CF82" t="str">
            <v>Royalties Aggregate</v>
          </cell>
        </row>
      </sheetData>
      <sheetData sheetId="6176">
        <row r="82">
          <cell r="CF82" t="str">
            <v>Royalties Aggregate</v>
          </cell>
        </row>
      </sheetData>
      <sheetData sheetId="6177">
        <row r="82">
          <cell r="CF82" t="str">
            <v>Royalties Aggregate</v>
          </cell>
        </row>
      </sheetData>
      <sheetData sheetId="6178">
        <row r="82">
          <cell r="CF82" t="str">
            <v>Royalties Aggregate</v>
          </cell>
        </row>
      </sheetData>
      <sheetData sheetId="6179">
        <row r="82">
          <cell r="CF82" t="str">
            <v>Royalties Aggregate</v>
          </cell>
        </row>
      </sheetData>
      <sheetData sheetId="6180" refreshError="1"/>
      <sheetData sheetId="6181" refreshError="1"/>
      <sheetData sheetId="6182">
        <row r="82">
          <cell r="CF82" t="str">
            <v>Royalties Aggregate</v>
          </cell>
        </row>
      </sheetData>
      <sheetData sheetId="6183">
        <row r="82">
          <cell r="CF82" t="str">
            <v>Royalties Aggregate</v>
          </cell>
        </row>
      </sheetData>
      <sheetData sheetId="6184">
        <row r="82">
          <cell r="CF82" t="str">
            <v>Royalties Aggregate</v>
          </cell>
        </row>
      </sheetData>
      <sheetData sheetId="6185">
        <row r="82">
          <cell r="CF82" t="str">
            <v>Royalties Aggregate</v>
          </cell>
        </row>
      </sheetData>
      <sheetData sheetId="6186">
        <row r="82">
          <cell r="CF82" t="str">
            <v>Royalties Aggregate</v>
          </cell>
        </row>
      </sheetData>
      <sheetData sheetId="6187">
        <row r="82">
          <cell r="CF82" t="str">
            <v>Royalties Aggregate</v>
          </cell>
        </row>
      </sheetData>
      <sheetData sheetId="6188">
        <row r="82">
          <cell r="CF82" t="str">
            <v>Royalties Aggregate</v>
          </cell>
        </row>
      </sheetData>
      <sheetData sheetId="6189">
        <row r="82">
          <cell r="CF82" t="str">
            <v>Royalties Aggregate</v>
          </cell>
        </row>
      </sheetData>
      <sheetData sheetId="6190">
        <row r="82">
          <cell r="CF82" t="str">
            <v>Royalties Aggregate</v>
          </cell>
        </row>
      </sheetData>
      <sheetData sheetId="6191">
        <row r="82">
          <cell r="CF82" t="str">
            <v>Royalties Aggregate</v>
          </cell>
        </row>
      </sheetData>
      <sheetData sheetId="6192">
        <row r="82">
          <cell r="CF82" t="str">
            <v>Royalties Aggregate</v>
          </cell>
        </row>
      </sheetData>
      <sheetData sheetId="6193">
        <row r="82">
          <cell r="CF82" t="str">
            <v>Royalties Aggregate</v>
          </cell>
        </row>
      </sheetData>
      <sheetData sheetId="6194">
        <row r="82">
          <cell r="CF82" t="str">
            <v>Royalties Aggregate</v>
          </cell>
        </row>
      </sheetData>
      <sheetData sheetId="6195">
        <row r="82">
          <cell r="CF82" t="str">
            <v>Royalties Aggregate</v>
          </cell>
        </row>
      </sheetData>
      <sheetData sheetId="6196">
        <row r="82">
          <cell r="CF82" t="str">
            <v>Royalties Aggregate</v>
          </cell>
        </row>
      </sheetData>
      <sheetData sheetId="6197">
        <row r="82">
          <cell r="CF82" t="str">
            <v>Royalties Aggregate</v>
          </cell>
        </row>
      </sheetData>
      <sheetData sheetId="6198">
        <row r="82">
          <cell r="CF82" t="str">
            <v>Royalties Aggregate</v>
          </cell>
        </row>
      </sheetData>
      <sheetData sheetId="6199">
        <row r="82">
          <cell r="CF82" t="str">
            <v>Royalties Aggregate</v>
          </cell>
        </row>
      </sheetData>
      <sheetData sheetId="6200">
        <row r="82">
          <cell r="CF82" t="str">
            <v>Royalties Aggregate</v>
          </cell>
        </row>
      </sheetData>
      <sheetData sheetId="6201">
        <row r="82">
          <cell r="CF82" t="str">
            <v>Royalties Aggregate</v>
          </cell>
        </row>
      </sheetData>
      <sheetData sheetId="6202">
        <row r="82">
          <cell r="CF82" t="str">
            <v>Royalties Aggregate</v>
          </cell>
        </row>
      </sheetData>
      <sheetData sheetId="6203" refreshError="1"/>
      <sheetData sheetId="6204" refreshError="1"/>
      <sheetData sheetId="6205">
        <row r="82">
          <cell r="CF82" t="str">
            <v>Royalties Aggregate</v>
          </cell>
        </row>
      </sheetData>
      <sheetData sheetId="6206" refreshError="1"/>
      <sheetData sheetId="6207" refreshError="1"/>
      <sheetData sheetId="6208">
        <row r="82">
          <cell r="CF82" t="str">
            <v>Royalties Aggregate</v>
          </cell>
        </row>
      </sheetData>
      <sheetData sheetId="6209">
        <row r="82">
          <cell r="CF82" t="str">
            <v>Royalties Aggregate</v>
          </cell>
        </row>
      </sheetData>
      <sheetData sheetId="6210" refreshError="1"/>
      <sheetData sheetId="6211" refreshError="1"/>
      <sheetData sheetId="6212">
        <row r="82">
          <cell r="CF82" t="str">
            <v>Royalties Aggregate</v>
          </cell>
        </row>
      </sheetData>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ow r="82">
          <cell r="CF82" t="str">
            <v>Royalties Aggregate</v>
          </cell>
        </row>
      </sheetData>
      <sheetData sheetId="6224" refreshError="1"/>
      <sheetData sheetId="6225" refreshError="1"/>
      <sheetData sheetId="6226" refreshError="1"/>
      <sheetData sheetId="6227" refreshError="1"/>
      <sheetData sheetId="6228" refreshError="1"/>
      <sheetData sheetId="6229" refreshError="1"/>
      <sheetData sheetId="6230" refreshError="1"/>
      <sheetData sheetId="6231">
        <row r="82">
          <cell r="CF82" t="str">
            <v>Royalties Aggregate</v>
          </cell>
        </row>
      </sheetData>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ow r="82">
          <cell r="CF82" t="str">
            <v>Royalties Aggregate</v>
          </cell>
        </row>
      </sheetData>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ow r="82">
          <cell r="CF82" t="str">
            <v>Royalties Aggregate</v>
          </cell>
        </row>
      </sheetData>
      <sheetData sheetId="6373" refreshError="1"/>
      <sheetData sheetId="6374">
        <row r="82">
          <cell r="CF82" t="str">
            <v>Royalties Aggregate</v>
          </cell>
        </row>
      </sheetData>
      <sheetData sheetId="6375" refreshError="1"/>
      <sheetData sheetId="6376">
        <row r="82">
          <cell r="CF82" t="str">
            <v>Royalties Aggregate</v>
          </cell>
        </row>
      </sheetData>
      <sheetData sheetId="6377" refreshError="1"/>
      <sheetData sheetId="6378" refreshError="1"/>
      <sheetData sheetId="6379">
        <row r="82">
          <cell r="CF82" t="str">
            <v>Royalties Aggregate</v>
          </cell>
        </row>
      </sheetData>
      <sheetData sheetId="6380">
        <row r="82">
          <cell r="CF82" t="str">
            <v>Royalties Aggregate</v>
          </cell>
        </row>
      </sheetData>
      <sheetData sheetId="6381" refreshError="1"/>
      <sheetData sheetId="6382" refreshError="1"/>
      <sheetData sheetId="6383" refreshError="1"/>
      <sheetData sheetId="6384" refreshError="1"/>
      <sheetData sheetId="6385" refreshError="1"/>
      <sheetData sheetId="6386" refreshError="1"/>
      <sheetData sheetId="6387">
        <row r="82">
          <cell r="CF82" t="str">
            <v>Royalties Aggregate</v>
          </cell>
        </row>
      </sheetData>
      <sheetData sheetId="6388" refreshError="1"/>
      <sheetData sheetId="6389" refreshError="1"/>
      <sheetData sheetId="6390" refreshError="1"/>
      <sheetData sheetId="6391" refreshError="1"/>
      <sheetData sheetId="6392" refreshError="1"/>
      <sheetData sheetId="6393" refreshError="1"/>
      <sheetData sheetId="6394" refreshError="1"/>
      <sheetData sheetId="6395">
        <row r="82">
          <cell r="CF82" t="str">
            <v>Royalties Aggregate</v>
          </cell>
        </row>
      </sheetData>
      <sheetData sheetId="6396">
        <row r="82">
          <cell r="CF82" t="str">
            <v>Royalties Aggregate</v>
          </cell>
        </row>
      </sheetData>
      <sheetData sheetId="6397">
        <row r="82">
          <cell r="CF82" t="str">
            <v>Royalties Aggregate</v>
          </cell>
        </row>
      </sheetData>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ow r="82">
          <cell r="CF82" t="str">
            <v>Royalties Aggregate</v>
          </cell>
        </row>
      </sheetData>
      <sheetData sheetId="6408">
        <row r="82">
          <cell r="CF82" t="str">
            <v>Royalties Aggregate</v>
          </cell>
        </row>
      </sheetData>
      <sheetData sheetId="6409">
        <row r="82">
          <cell r="CF82" t="str">
            <v>Royalties Aggregate</v>
          </cell>
        </row>
      </sheetData>
      <sheetData sheetId="6410">
        <row r="82">
          <cell r="CF82" t="str">
            <v>Royalties Aggregate</v>
          </cell>
        </row>
      </sheetData>
      <sheetData sheetId="6411">
        <row r="82">
          <cell r="CF82" t="str">
            <v>Royalties Aggregate</v>
          </cell>
        </row>
      </sheetData>
      <sheetData sheetId="6412">
        <row r="82">
          <cell r="CF82" t="str">
            <v>Royalties Aggregate</v>
          </cell>
        </row>
      </sheetData>
      <sheetData sheetId="6413">
        <row r="82">
          <cell r="CF82" t="str">
            <v>Royalties Aggregate</v>
          </cell>
        </row>
      </sheetData>
      <sheetData sheetId="6414">
        <row r="82">
          <cell r="CF82" t="str">
            <v>Royalties Aggregate</v>
          </cell>
        </row>
      </sheetData>
      <sheetData sheetId="6415">
        <row r="82">
          <cell r="CF82" t="str">
            <v>Royalties Aggregate</v>
          </cell>
        </row>
      </sheetData>
      <sheetData sheetId="6416">
        <row r="82">
          <cell r="CF82" t="str">
            <v>Royalties Aggregate</v>
          </cell>
        </row>
      </sheetData>
      <sheetData sheetId="6417">
        <row r="82">
          <cell r="CF82" t="str">
            <v>Royalties Aggregate</v>
          </cell>
        </row>
      </sheetData>
      <sheetData sheetId="6418">
        <row r="82">
          <cell r="CF82" t="str">
            <v>Royalties Aggregate</v>
          </cell>
        </row>
      </sheetData>
      <sheetData sheetId="6419">
        <row r="82">
          <cell r="CF82" t="str">
            <v>Royalties Aggregate</v>
          </cell>
        </row>
      </sheetData>
      <sheetData sheetId="6420">
        <row r="82">
          <cell r="CF82" t="str">
            <v>Royalties Aggregate</v>
          </cell>
        </row>
      </sheetData>
      <sheetData sheetId="6421">
        <row r="82">
          <cell r="CF82" t="str">
            <v>Royalties Aggregate</v>
          </cell>
        </row>
      </sheetData>
      <sheetData sheetId="6422">
        <row r="82">
          <cell r="CF82" t="str">
            <v>Royalties Aggregate</v>
          </cell>
        </row>
      </sheetData>
      <sheetData sheetId="6423">
        <row r="82">
          <cell r="CF82" t="str">
            <v>Royalties Aggregate</v>
          </cell>
        </row>
      </sheetData>
      <sheetData sheetId="6424">
        <row r="82">
          <cell r="CF82" t="str">
            <v>Royalties Aggregate</v>
          </cell>
        </row>
      </sheetData>
      <sheetData sheetId="6425" refreshError="1"/>
      <sheetData sheetId="6426" refreshError="1"/>
      <sheetData sheetId="6427" refreshError="1"/>
      <sheetData sheetId="6428" refreshError="1"/>
      <sheetData sheetId="6429" refreshError="1"/>
      <sheetData sheetId="6430" refreshError="1"/>
      <sheetData sheetId="6431">
        <row r="82">
          <cell r="CF82" t="str">
            <v>Royalties Aggregate</v>
          </cell>
        </row>
      </sheetData>
      <sheetData sheetId="6432" refreshError="1"/>
      <sheetData sheetId="6433" refreshError="1"/>
      <sheetData sheetId="6434" refreshError="1"/>
      <sheetData sheetId="6435" refreshError="1"/>
      <sheetData sheetId="6436" refreshError="1"/>
      <sheetData sheetId="6437">
        <row r="82">
          <cell r="CF82" t="str">
            <v>Royalties Aggregate</v>
          </cell>
        </row>
      </sheetData>
      <sheetData sheetId="6438" refreshError="1"/>
      <sheetData sheetId="6439" refreshError="1"/>
      <sheetData sheetId="6440" refreshError="1"/>
      <sheetData sheetId="6441">
        <row r="82">
          <cell r="CF82" t="str">
            <v>Royalties Aggregate</v>
          </cell>
        </row>
      </sheetData>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ow r="82">
          <cell r="CF82" t="str">
            <v>Royalties Aggregate</v>
          </cell>
        </row>
      </sheetData>
      <sheetData sheetId="6460" refreshError="1"/>
      <sheetData sheetId="6461" refreshError="1"/>
      <sheetData sheetId="6462">
        <row r="82">
          <cell r="CF82" t="str">
            <v>Royalties Aggregate</v>
          </cell>
        </row>
      </sheetData>
      <sheetData sheetId="6463" refreshError="1"/>
      <sheetData sheetId="6464">
        <row r="82">
          <cell r="CF82" t="str">
            <v>Royalties Aggregate</v>
          </cell>
        </row>
      </sheetData>
      <sheetData sheetId="6465">
        <row r="82">
          <cell r="CF82" t="str">
            <v>Royalties Aggregate</v>
          </cell>
        </row>
      </sheetData>
      <sheetData sheetId="6466">
        <row r="82">
          <cell r="CF82" t="str">
            <v>Royalties Aggregate</v>
          </cell>
        </row>
      </sheetData>
      <sheetData sheetId="6467">
        <row r="82">
          <cell r="CF82" t="str">
            <v>Royalties Aggregate</v>
          </cell>
        </row>
      </sheetData>
      <sheetData sheetId="6468">
        <row r="82">
          <cell r="CF82" t="str">
            <v>Royalties Aggregate</v>
          </cell>
        </row>
      </sheetData>
      <sheetData sheetId="6469">
        <row r="82">
          <cell r="CF82" t="str">
            <v>Royalties Aggregate</v>
          </cell>
        </row>
      </sheetData>
      <sheetData sheetId="6470">
        <row r="82">
          <cell r="CF82" t="str">
            <v>Royalties Aggregate</v>
          </cell>
        </row>
      </sheetData>
      <sheetData sheetId="6471">
        <row r="82">
          <cell r="CF82" t="str">
            <v>Royalties Aggregate</v>
          </cell>
        </row>
      </sheetData>
      <sheetData sheetId="6472">
        <row r="82">
          <cell r="CF82" t="str">
            <v>Royalties Aggregate</v>
          </cell>
        </row>
      </sheetData>
      <sheetData sheetId="6473">
        <row r="82">
          <cell r="CF82" t="str">
            <v>Royalties Aggregate</v>
          </cell>
        </row>
      </sheetData>
      <sheetData sheetId="6474">
        <row r="82">
          <cell r="CF82" t="str">
            <v>Royalties Aggregate</v>
          </cell>
        </row>
      </sheetData>
      <sheetData sheetId="6475">
        <row r="82">
          <cell r="CF82" t="str">
            <v>Royalties Aggregate</v>
          </cell>
        </row>
      </sheetData>
      <sheetData sheetId="6476">
        <row r="82">
          <cell r="CF82" t="str">
            <v>Royalties Aggregate</v>
          </cell>
        </row>
      </sheetData>
      <sheetData sheetId="6477">
        <row r="82">
          <cell r="CF82" t="str">
            <v>Royalties Aggregate</v>
          </cell>
        </row>
      </sheetData>
      <sheetData sheetId="6478">
        <row r="82">
          <cell r="CF82" t="str">
            <v>Royalties Aggregate</v>
          </cell>
        </row>
      </sheetData>
      <sheetData sheetId="6479">
        <row r="82">
          <cell r="CF82" t="str">
            <v>Royalties Aggregate</v>
          </cell>
        </row>
      </sheetData>
      <sheetData sheetId="6480">
        <row r="82">
          <cell r="CF82" t="str">
            <v>Royalties Aggregate</v>
          </cell>
        </row>
      </sheetData>
      <sheetData sheetId="6481">
        <row r="82">
          <cell r="CF82" t="str">
            <v>Royalties Aggregate</v>
          </cell>
        </row>
      </sheetData>
      <sheetData sheetId="6482">
        <row r="82">
          <cell r="CF82" t="str">
            <v>Royalties Aggregate</v>
          </cell>
        </row>
      </sheetData>
      <sheetData sheetId="6483">
        <row r="82">
          <cell r="CF82" t="str">
            <v>Royalties Aggregate</v>
          </cell>
        </row>
      </sheetData>
      <sheetData sheetId="6484">
        <row r="82">
          <cell r="CF82" t="str">
            <v>Royalties Aggregate</v>
          </cell>
        </row>
      </sheetData>
      <sheetData sheetId="6485">
        <row r="82">
          <cell r="CF82" t="str">
            <v>Royalties Aggregate</v>
          </cell>
        </row>
      </sheetData>
      <sheetData sheetId="6486">
        <row r="82">
          <cell r="CF82" t="str">
            <v>Royalties Aggregate</v>
          </cell>
        </row>
      </sheetData>
      <sheetData sheetId="6487">
        <row r="82">
          <cell r="CF82" t="str">
            <v>Royalties Aggregate</v>
          </cell>
        </row>
      </sheetData>
      <sheetData sheetId="6488">
        <row r="82">
          <cell r="CF82" t="str">
            <v>Royalties Aggregate</v>
          </cell>
        </row>
      </sheetData>
      <sheetData sheetId="6489">
        <row r="82">
          <cell r="CF82" t="str">
            <v>Royalties Aggregate</v>
          </cell>
        </row>
      </sheetData>
      <sheetData sheetId="6490">
        <row r="82">
          <cell r="CF82" t="str">
            <v>Royalties Aggregate</v>
          </cell>
        </row>
      </sheetData>
      <sheetData sheetId="6491">
        <row r="82">
          <cell r="CF82" t="str">
            <v>Royalties Aggregate</v>
          </cell>
        </row>
      </sheetData>
      <sheetData sheetId="6492">
        <row r="82">
          <cell r="CF82" t="str">
            <v>Royalties Aggregate</v>
          </cell>
        </row>
      </sheetData>
      <sheetData sheetId="6493">
        <row r="82">
          <cell r="CF82" t="str">
            <v>Royalties Aggregate</v>
          </cell>
        </row>
      </sheetData>
      <sheetData sheetId="6494">
        <row r="82">
          <cell r="CF82" t="str">
            <v>Royalties Aggregate</v>
          </cell>
        </row>
      </sheetData>
      <sheetData sheetId="6495">
        <row r="82">
          <cell r="CF82" t="str">
            <v>Royalties Aggregate</v>
          </cell>
        </row>
      </sheetData>
      <sheetData sheetId="6496">
        <row r="82">
          <cell r="CF82" t="str">
            <v>Royalties Aggregate</v>
          </cell>
        </row>
      </sheetData>
      <sheetData sheetId="6497">
        <row r="82">
          <cell r="CF82" t="str">
            <v>Royalties Aggregate</v>
          </cell>
        </row>
      </sheetData>
      <sheetData sheetId="6498">
        <row r="82">
          <cell r="CF82" t="str">
            <v>Royalties Aggregate</v>
          </cell>
        </row>
      </sheetData>
      <sheetData sheetId="6499">
        <row r="82">
          <cell r="CF82" t="str">
            <v>Royalties Aggregate</v>
          </cell>
        </row>
      </sheetData>
      <sheetData sheetId="6500">
        <row r="82">
          <cell r="CF82" t="str">
            <v>Royalties Aggregate</v>
          </cell>
        </row>
      </sheetData>
      <sheetData sheetId="6501">
        <row r="82">
          <cell r="CF82" t="str">
            <v>Royalties Aggregate</v>
          </cell>
        </row>
      </sheetData>
      <sheetData sheetId="6502">
        <row r="82">
          <cell r="CF82" t="str">
            <v>Royalties Aggregate</v>
          </cell>
        </row>
      </sheetData>
      <sheetData sheetId="6503">
        <row r="82">
          <cell r="CF82" t="str">
            <v>Royalties Aggregate</v>
          </cell>
        </row>
      </sheetData>
      <sheetData sheetId="6504">
        <row r="82">
          <cell r="CF82" t="str">
            <v>Royalties Aggregate</v>
          </cell>
        </row>
      </sheetData>
      <sheetData sheetId="6505">
        <row r="82">
          <cell r="CF82" t="str">
            <v>Royalties Aggregate</v>
          </cell>
        </row>
      </sheetData>
      <sheetData sheetId="6506">
        <row r="82">
          <cell r="CF82" t="str">
            <v>Royalties Aggregate</v>
          </cell>
        </row>
      </sheetData>
      <sheetData sheetId="6507">
        <row r="82">
          <cell r="CF82" t="str">
            <v>Royalties Aggregate</v>
          </cell>
        </row>
      </sheetData>
      <sheetData sheetId="6508">
        <row r="82">
          <cell r="CF82" t="str">
            <v>Royalties Aggregate</v>
          </cell>
        </row>
      </sheetData>
      <sheetData sheetId="6509">
        <row r="82">
          <cell r="CF82" t="str">
            <v>Royalties Aggregate</v>
          </cell>
        </row>
      </sheetData>
      <sheetData sheetId="6510">
        <row r="82">
          <cell r="CF82" t="str">
            <v>Royalties Aggregate</v>
          </cell>
        </row>
      </sheetData>
      <sheetData sheetId="6511">
        <row r="82">
          <cell r="CF82">
            <v>0</v>
          </cell>
        </row>
      </sheetData>
      <sheetData sheetId="6512">
        <row r="82">
          <cell r="CF82" t="str">
            <v>Royalties Aggregate</v>
          </cell>
        </row>
      </sheetData>
      <sheetData sheetId="6513">
        <row r="82">
          <cell r="CF82" t="str">
            <v>Royalties Aggregate</v>
          </cell>
        </row>
      </sheetData>
      <sheetData sheetId="6514">
        <row r="82">
          <cell r="CF82" t="str">
            <v>Royalties Aggregate</v>
          </cell>
        </row>
      </sheetData>
      <sheetData sheetId="6515">
        <row r="82">
          <cell r="CF82" t="str">
            <v>Royalties Aggregate</v>
          </cell>
        </row>
      </sheetData>
      <sheetData sheetId="6516">
        <row r="82">
          <cell r="CF82" t="str">
            <v>Royalties Aggregate</v>
          </cell>
        </row>
      </sheetData>
      <sheetData sheetId="6517">
        <row r="82">
          <cell r="CF82" t="str">
            <v>Royalties Aggregate</v>
          </cell>
        </row>
      </sheetData>
      <sheetData sheetId="6518">
        <row r="82">
          <cell r="CF82" t="str">
            <v>Royalties Aggregate</v>
          </cell>
        </row>
      </sheetData>
      <sheetData sheetId="6519">
        <row r="82">
          <cell r="CF82" t="str">
            <v>Royalties Aggregate</v>
          </cell>
        </row>
      </sheetData>
      <sheetData sheetId="6520">
        <row r="82">
          <cell r="CF82" t="str">
            <v>Royalties Aggregate</v>
          </cell>
        </row>
      </sheetData>
      <sheetData sheetId="6521">
        <row r="82">
          <cell r="CF82" t="str">
            <v>Royalties Aggregate</v>
          </cell>
        </row>
      </sheetData>
      <sheetData sheetId="6522">
        <row r="82">
          <cell r="CF82" t="str">
            <v>Royalties Aggregate</v>
          </cell>
        </row>
      </sheetData>
      <sheetData sheetId="6523">
        <row r="82">
          <cell r="CF82" t="str">
            <v>Royalties Aggregate</v>
          </cell>
        </row>
      </sheetData>
      <sheetData sheetId="6524">
        <row r="82">
          <cell r="CF82" t="str">
            <v>Royalties Aggregate</v>
          </cell>
        </row>
      </sheetData>
      <sheetData sheetId="6525">
        <row r="82">
          <cell r="CF82" t="str">
            <v>Royalties Aggregate</v>
          </cell>
        </row>
      </sheetData>
      <sheetData sheetId="6526">
        <row r="82">
          <cell r="CF82" t="str">
            <v>Royalties Aggregate</v>
          </cell>
        </row>
      </sheetData>
      <sheetData sheetId="6527">
        <row r="82">
          <cell r="CF82" t="str">
            <v>Royalties Aggregate</v>
          </cell>
        </row>
      </sheetData>
      <sheetData sheetId="6528">
        <row r="82">
          <cell r="CF82" t="str">
            <v>Royalties Aggregate</v>
          </cell>
        </row>
      </sheetData>
      <sheetData sheetId="6529">
        <row r="82">
          <cell r="CF82" t="str">
            <v>Royalties Aggregate</v>
          </cell>
        </row>
      </sheetData>
      <sheetData sheetId="6530">
        <row r="82">
          <cell r="CF82" t="str">
            <v>Royalties Aggregate</v>
          </cell>
        </row>
      </sheetData>
      <sheetData sheetId="6531">
        <row r="82">
          <cell r="CF82" t="str">
            <v>Royalties Aggregate</v>
          </cell>
        </row>
      </sheetData>
      <sheetData sheetId="6532">
        <row r="82">
          <cell r="CF82" t="str">
            <v>Royalties Aggregate</v>
          </cell>
        </row>
      </sheetData>
      <sheetData sheetId="6533">
        <row r="82">
          <cell r="CF82" t="str">
            <v>Royalties Aggregate</v>
          </cell>
        </row>
      </sheetData>
      <sheetData sheetId="6534">
        <row r="82">
          <cell r="CF82" t="str">
            <v>Royalties Aggregate</v>
          </cell>
        </row>
      </sheetData>
      <sheetData sheetId="6535">
        <row r="82">
          <cell r="CF82" t="str">
            <v>Royalties Aggregate</v>
          </cell>
        </row>
      </sheetData>
      <sheetData sheetId="6536">
        <row r="82">
          <cell r="CF82" t="str">
            <v>Royalties Aggregate</v>
          </cell>
        </row>
      </sheetData>
      <sheetData sheetId="6537">
        <row r="82">
          <cell r="CF82" t="str">
            <v>Royalties Aggregate</v>
          </cell>
        </row>
      </sheetData>
      <sheetData sheetId="6538">
        <row r="82">
          <cell r="CF82" t="str">
            <v>Royalties Aggregate</v>
          </cell>
        </row>
      </sheetData>
      <sheetData sheetId="6539">
        <row r="82">
          <cell r="CF82" t="str">
            <v>Royalties Aggregate</v>
          </cell>
        </row>
      </sheetData>
      <sheetData sheetId="6540">
        <row r="82">
          <cell r="CF82" t="str">
            <v>Royalties Aggregate</v>
          </cell>
        </row>
      </sheetData>
      <sheetData sheetId="6541">
        <row r="82">
          <cell r="CF82" t="str">
            <v>Royalties Aggregate</v>
          </cell>
        </row>
      </sheetData>
      <sheetData sheetId="6542">
        <row r="82">
          <cell r="CF82" t="str">
            <v>Royalties Aggregate</v>
          </cell>
        </row>
      </sheetData>
      <sheetData sheetId="6543">
        <row r="82">
          <cell r="CF82" t="str">
            <v>Royalties Aggregate</v>
          </cell>
        </row>
      </sheetData>
      <sheetData sheetId="6544">
        <row r="82">
          <cell r="CF82" t="str">
            <v>Royalties Aggregate</v>
          </cell>
        </row>
      </sheetData>
      <sheetData sheetId="6545">
        <row r="82">
          <cell r="CF82" t="str">
            <v>Royalties Aggregate</v>
          </cell>
        </row>
      </sheetData>
      <sheetData sheetId="6546">
        <row r="82">
          <cell r="CF82" t="str">
            <v>Royalties Aggregate</v>
          </cell>
        </row>
      </sheetData>
      <sheetData sheetId="6547">
        <row r="82">
          <cell r="CF82" t="str">
            <v>Royalties Aggregate</v>
          </cell>
        </row>
      </sheetData>
      <sheetData sheetId="6548">
        <row r="82">
          <cell r="CF82" t="str">
            <v>Royalties Aggregate</v>
          </cell>
        </row>
      </sheetData>
      <sheetData sheetId="6549">
        <row r="82">
          <cell r="CF82" t="str">
            <v>Royalties Aggregate</v>
          </cell>
        </row>
      </sheetData>
      <sheetData sheetId="6550">
        <row r="82">
          <cell r="CF82" t="str">
            <v>Royalties Aggregate</v>
          </cell>
        </row>
      </sheetData>
      <sheetData sheetId="6551">
        <row r="82">
          <cell r="CF82" t="str">
            <v>Royalties Aggregate</v>
          </cell>
        </row>
      </sheetData>
      <sheetData sheetId="6552">
        <row r="82">
          <cell r="CF82" t="str">
            <v>Royalties Aggregate</v>
          </cell>
        </row>
      </sheetData>
      <sheetData sheetId="6553">
        <row r="82">
          <cell r="CF82" t="str">
            <v>Royalties Aggregate</v>
          </cell>
        </row>
      </sheetData>
      <sheetData sheetId="6554">
        <row r="82">
          <cell r="CF82" t="str">
            <v>Royalties Aggregate</v>
          </cell>
        </row>
      </sheetData>
      <sheetData sheetId="6555">
        <row r="82">
          <cell r="CF82" t="str">
            <v>Royalties Aggregate</v>
          </cell>
        </row>
      </sheetData>
      <sheetData sheetId="6556">
        <row r="82">
          <cell r="CF82" t="str">
            <v>Royalties Aggregate</v>
          </cell>
        </row>
      </sheetData>
      <sheetData sheetId="6557">
        <row r="82">
          <cell r="CF82" t="str">
            <v>Royalties Aggregate</v>
          </cell>
        </row>
      </sheetData>
      <sheetData sheetId="6558">
        <row r="82">
          <cell r="CF82" t="str">
            <v>Royalties Aggregate</v>
          </cell>
        </row>
      </sheetData>
      <sheetData sheetId="6559">
        <row r="82">
          <cell r="CF82" t="str">
            <v>Royalties Aggregate</v>
          </cell>
        </row>
      </sheetData>
      <sheetData sheetId="6560">
        <row r="82">
          <cell r="CF82" t="str">
            <v>Royalties Aggregate</v>
          </cell>
        </row>
      </sheetData>
      <sheetData sheetId="6561">
        <row r="82">
          <cell r="CF82" t="str">
            <v>Royalties Aggregate</v>
          </cell>
        </row>
      </sheetData>
      <sheetData sheetId="6562">
        <row r="82">
          <cell r="CF82" t="str">
            <v>Royalties Aggregate</v>
          </cell>
        </row>
      </sheetData>
      <sheetData sheetId="6563">
        <row r="82">
          <cell r="CF82" t="str">
            <v>Royalties Aggregate</v>
          </cell>
        </row>
      </sheetData>
      <sheetData sheetId="6564">
        <row r="82">
          <cell r="CF82" t="str">
            <v>Royalties Aggregate</v>
          </cell>
        </row>
      </sheetData>
      <sheetData sheetId="6565">
        <row r="82">
          <cell r="CF82" t="str">
            <v>Royalties Aggregate</v>
          </cell>
        </row>
      </sheetData>
      <sheetData sheetId="6566">
        <row r="82">
          <cell r="CF82" t="str">
            <v>Royalties Aggregate</v>
          </cell>
        </row>
      </sheetData>
      <sheetData sheetId="6567">
        <row r="82">
          <cell r="CF82" t="str">
            <v>Royalties Aggregate</v>
          </cell>
        </row>
      </sheetData>
      <sheetData sheetId="6568">
        <row r="82">
          <cell r="CF82" t="str">
            <v>Royalties Aggregate</v>
          </cell>
        </row>
      </sheetData>
      <sheetData sheetId="6569">
        <row r="82">
          <cell r="CF82" t="str">
            <v>Royalties Aggregate</v>
          </cell>
        </row>
      </sheetData>
      <sheetData sheetId="6570">
        <row r="82">
          <cell r="CF82" t="str">
            <v>Royalties Aggregate</v>
          </cell>
        </row>
      </sheetData>
      <sheetData sheetId="6571">
        <row r="82">
          <cell r="CF82" t="str">
            <v>Royalties Aggregate</v>
          </cell>
        </row>
      </sheetData>
      <sheetData sheetId="6572">
        <row r="82">
          <cell r="CF82" t="str">
            <v>Royalties Aggregate</v>
          </cell>
        </row>
      </sheetData>
      <sheetData sheetId="6573">
        <row r="82">
          <cell r="CF82" t="str">
            <v>Royalties Aggregate</v>
          </cell>
        </row>
      </sheetData>
      <sheetData sheetId="6574">
        <row r="82">
          <cell r="CF82" t="str">
            <v>Royalties Aggregate</v>
          </cell>
        </row>
      </sheetData>
      <sheetData sheetId="6575">
        <row r="82">
          <cell r="CF82" t="str">
            <v>Royalties Aggregate</v>
          </cell>
        </row>
      </sheetData>
      <sheetData sheetId="6576">
        <row r="82">
          <cell r="CF82" t="str">
            <v>Royalties Aggregate</v>
          </cell>
        </row>
      </sheetData>
      <sheetData sheetId="6577">
        <row r="82">
          <cell r="CF82" t="str">
            <v>Royalties Aggregate</v>
          </cell>
        </row>
      </sheetData>
      <sheetData sheetId="6578">
        <row r="82">
          <cell r="CF82" t="str">
            <v>Royalties Aggregate</v>
          </cell>
        </row>
      </sheetData>
      <sheetData sheetId="6579">
        <row r="82">
          <cell r="CF82" t="str">
            <v>Royalties Aggregate</v>
          </cell>
        </row>
      </sheetData>
      <sheetData sheetId="6580">
        <row r="82">
          <cell r="CF82" t="str">
            <v>Royalties Aggregate</v>
          </cell>
        </row>
      </sheetData>
      <sheetData sheetId="6581">
        <row r="82">
          <cell r="CF82" t="str">
            <v>Royalties Aggregate</v>
          </cell>
        </row>
      </sheetData>
      <sheetData sheetId="6582">
        <row r="82">
          <cell r="CF82" t="str">
            <v>Royalties Aggregate</v>
          </cell>
        </row>
      </sheetData>
      <sheetData sheetId="6583">
        <row r="82">
          <cell r="CF82" t="str">
            <v>Royalties Aggregate</v>
          </cell>
        </row>
      </sheetData>
      <sheetData sheetId="6584">
        <row r="82">
          <cell r="CF82" t="str">
            <v>Royalties Aggregate</v>
          </cell>
        </row>
      </sheetData>
      <sheetData sheetId="6585">
        <row r="82">
          <cell r="CF82" t="str">
            <v>Royalties Aggregate</v>
          </cell>
        </row>
      </sheetData>
      <sheetData sheetId="6586">
        <row r="82">
          <cell r="CF82" t="str">
            <v>Royalties Aggregate</v>
          </cell>
        </row>
      </sheetData>
      <sheetData sheetId="6587">
        <row r="82">
          <cell r="CF82" t="str">
            <v>Royalties Aggregate</v>
          </cell>
        </row>
      </sheetData>
      <sheetData sheetId="6588">
        <row r="82">
          <cell r="CF82" t="str">
            <v>Royalties Aggregate</v>
          </cell>
        </row>
      </sheetData>
      <sheetData sheetId="6589">
        <row r="82">
          <cell r="CF82" t="str">
            <v>Royalties Aggregate</v>
          </cell>
        </row>
      </sheetData>
      <sheetData sheetId="6590">
        <row r="82">
          <cell r="CF82" t="str">
            <v>Royalties Aggregate</v>
          </cell>
        </row>
      </sheetData>
      <sheetData sheetId="6591">
        <row r="82">
          <cell r="CF82" t="str">
            <v>Royalties Aggregate</v>
          </cell>
        </row>
      </sheetData>
      <sheetData sheetId="6592">
        <row r="82">
          <cell r="CF82" t="str">
            <v>Royalties Aggregate</v>
          </cell>
        </row>
      </sheetData>
      <sheetData sheetId="6593">
        <row r="82">
          <cell r="CF82" t="str">
            <v>Royalties Aggregate</v>
          </cell>
        </row>
      </sheetData>
      <sheetData sheetId="6594">
        <row r="82">
          <cell r="CF82" t="str">
            <v>Royalties Aggregate</v>
          </cell>
        </row>
      </sheetData>
      <sheetData sheetId="6595">
        <row r="82">
          <cell r="CF82" t="str">
            <v>Royalties Aggregate</v>
          </cell>
        </row>
      </sheetData>
      <sheetData sheetId="6596">
        <row r="82">
          <cell r="CF82" t="str">
            <v>Royalties Aggregate</v>
          </cell>
        </row>
      </sheetData>
      <sheetData sheetId="6597">
        <row r="82">
          <cell r="CF82" t="str">
            <v>Royalties Aggregate</v>
          </cell>
        </row>
      </sheetData>
      <sheetData sheetId="6598">
        <row r="82">
          <cell r="CF82" t="str">
            <v>Royalties Aggregate</v>
          </cell>
        </row>
      </sheetData>
      <sheetData sheetId="6599">
        <row r="82">
          <cell r="CF82" t="str">
            <v>Royalties Aggregate</v>
          </cell>
        </row>
      </sheetData>
      <sheetData sheetId="6600">
        <row r="82">
          <cell r="CF82" t="str">
            <v>Royalties Aggregate</v>
          </cell>
        </row>
      </sheetData>
      <sheetData sheetId="6601">
        <row r="82">
          <cell r="CF82" t="str">
            <v>Royalties Aggregate</v>
          </cell>
        </row>
      </sheetData>
      <sheetData sheetId="6602">
        <row r="35">
          <cell r="I35">
            <v>17200</v>
          </cell>
        </row>
      </sheetData>
      <sheetData sheetId="6603">
        <row r="82">
          <cell r="CF82" t="str">
            <v>Royalties Aggregate</v>
          </cell>
        </row>
      </sheetData>
      <sheetData sheetId="6604">
        <row r="82">
          <cell r="CF82" t="str">
            <v>Royalties Aggregate</v>
          </cell>
        </row>
      </sheetData>
      <sheetData sheetId="6605">
        <row r="82">
          <cell r="CF82" t="str">
            <v>Royalties Aggregate</v>
          </cell>
        </row>
      </sheetData>
      <sheetData sheetId="6606">
        <row r="82">
          <cell r="CF82" t="str">
            <v>Royalties Aggregate</v>
          </cell>
        </row>
      </sheetData>
      <sheetData sheetId="6607">
        <row r="82">
          <cell r="CF82" t="str">
            <v>Royalties Aggregate</v>
          </cell>
        </row>
      </sheetData>
      <sheetData sheetId="6608">
        <row r="82">
          <cell r="CF82" t="str">
            <v>Royalties Aggregate</v>
          </cell>
        </row>
      </sheetData>
      <sheetData sheetId="6609">
        <row r="82">
          <cell r="CF82" t="str">
            <v>Royalties Aggregate</v>
          </cell>
        </row>
      </sheetData>
      <sheetData sheetId="6610">
        <row r="82">
          <cell r="CF82" t="str">
            <v>Royalties Aggregate</v>
          </cell>
        </row>
      </sheetData>
      <sheetData sheetId="6611">
        <row r="82">
          <cell r="CF82" t="str">
            <v>Royalties Aggregate</v>
          </cell>
        </row>
      </sheetData>
      <sheetData sheetId="6612">
        <row r="82">
          <cell r="CF82" t="str">
            <v>Royalties Aggregate</v>
          </cell>
        </row>
      </sheetData>
      <sheetData sheetId="6613">
        <row r="82">
          <cell r="CF82" t="str">
            <v>Royalties Aggregate</v>
          </cell>
        </row>
      </sheetData>
      <sheetData sheetId="6614">
        <row r="82">
          <cell r="CF82" t="str">
            <v>Royalties Aggregate</v>
          </cell>
        </row>
      </sheetData>
      <sheetData sheetId="6615">
        <row r="82">
          <cell r="CF82" t="str">
            <v>Royalties Aggregate</v>
          </cell>
        </row>
      </sheetData>
      <sheetData sheetId="6616">
        <row r="82">
          <cell r="CF82" t="str">
            <v>Royalties Aggregate</v>
          </cell>
        </row>
      </sheetData>
      <sheetData sheetId="6617">
        <row r="82">
          <cell r="CF82" t="str">
            <v>Royalties Aggregate</v>
          </cell>
        </row>
      </sheetData>
      <sheetData sheetId="6618">
        <row r="82">
          <cell r="CF82" t="str">
            <v>Royalties Aggregate</v>
          </cell>
        </row>
      </sheetData>
      <sheetData sheetId="6619">
        <row r="82">
          <cell r="CF82" t="str">
            <v>Royalties Aggregate</v>
          </cell>
        </row>
      </sheetData>
      <sheetData sheetId="6620">
        <row r="82">
          <cell r="CF82" t="str">
            <v>Royalties Aggregate</v>
          </cell>
        </row>
      </sheetData>
      <sheetData sheetId="6621">
        <row r="82">
          <cell r="CF82" t="str">
            <v>Royalties Aggregate</v>
          </cell>
        </row>
      </sheetData>
      <sheetData sheetId="6622">
        <row r="82">
          <cell r="CF82" t="str">
            <v>Royalties Aggregate</v>
          </cell>
        </row>
      </sheetData>
      <sheetData sheetId="6623">
        <row r="82">
          <cell r="CF82" t="str">
            <v>Royalties Aggregate</v>
          </cell>
        </row>
      </sheetData>
      <sheetData sheetId="6624">
        <row r="82">
          <cell r="CF82" t="str">
            <v>Royalties Aggregate</v>
          </cell>
        </row>
      </sheetData>
      <sheetData sheetId="6625">
        <row r="82">
          <cell r="CF82" t="str">
            <v>Royalties Aggregate</v>
          </cell>
        </row>
      </sheetData>
      <sheetData sheetId="6626">
        <row r="82">
          <cell r="CF82" t="str">
            <v>Royalties Aggregate</v>
          </cell>
        </row>
      </sheetData>
      <sheetData sheetId="6627">
        <row r="82">
          <cell r="CF82" t="str">
            <v>Royalties Aggregate</v>
          </cell>
        </row>
      </sheetData>
      <sheetData sheetId="6628">
        <row r="82">
          <cell r="CF82" t="str">
            <v>Royalties Aggregate</v>
          </cell>
        </row>
      </sheetData>
      <sheetData sheetId="6629">
        <row r="82">
          <cell r="CF82" t="str">
            <v>Royalties Aggregate</v>
          </cell>
        </row>
      </sheetData>
      <sheetData sheetId="6630">
        <row r="82">
          <cell r="CF82" t="str">
            <v>Royalties Aggregate</v>
          </cell>
        </row>
      </sheetData>
      <sheetData sheetId="6631">
        <row r="82">
          <cell r="CF82" t="str">
            <v>Royalties Aggregate</v>
          </cell>
        </row>
      </sheetData>
      <sheetData sheetId="6632">
        <row r="82">
          <cell r="CF82" t="str">
            <v>Royalties Aggregate</v>
          </cell>
        </row>
      </sheetData>
      <sheetData sheetId="6633">
        <row r="82">
          <cell r="CF82" t="str">
            <v>Royalties Aggregate</v>
          </cell>
        </row>
      </sheetData>
      <sheetData sheetId="6634">
        <row r="82">
          <cell r="CF82" t="str">
            <v>Royalties Aggregate</v>
          </cell>
        </row>
      </sheetData>
      <sheetData sheetId="6635">
        <row r="82">
          <cell r="CF82" t="str">
            <v>Royalties Aggregate</v>
          </cell>
        </row>
      </sheetData>
      <sheetData sheetId="6636">
        <row r="82">
          <cell r="CF82" t="str">
            <v>Royalties Aggregate</v>
          </cell>
        </row>
      </sheetData>
      <sheetData sheetId="6637">
        <row r="82">
          <cell r="CF82" t="str">
            <v>Royalties Aggregate</v>
          </cell>
        </row>
      </sheetData>
      <sheetData sheetId="6638">
        <row r="82">
          <cell r="CF82" t="str">
            <v>Royalties Aggregate</v>
          </cell>
        </row>
      </sheetData>
      <sheetData sheetId="6639">
        <row r="82">
          <cell r="CF82" t="str">
            <v>Royalties Aggregate</v>
          </cell>
        </row>
      </sheetData>
      <sheetData sheetId="6640">
        <row r="82">
          <cell r="CF82" t="str">
            <v>Royalties Aggregate</v>
          </cell>
        </row>
      </sheetData>
      <sheetData sheetId="6641">
        <row r="82">
          <cell r="CF82" t="str">
            <v>Royalties Aggregate</v>
          </cell>
        </row>
      </sheetData>
      <sheetData sheetId="6642">
        <row r="82">
          <cell r="CF82">
            <v>0</v>
          </cell>
        </row>
      </sheetData>
      <sheetData sheetId="6643">
        <row r="82">
          <cell r="CF82" t="str">
            <v>Royalties Aggregate</v>
          </cell>
        </row>
      </sheetData>
      <sheetData sheetId="6644">
        <row r="82">
          <cell r="CF82" t="str">
            <v>Royalties Aggregate</v>
          </cell>
        </row>
      </sheetData>
      <sheetData sheetId="6645">
        <row r="82">
          <cell r="CF82" t="str">
            <v>Royalties Aggregate</v>
          </cell>
        </row>
      </sheetData>
      <sheetData sheetId="6646">
        <row r="82">
          <cell r="CF82">
            <v>0</v>
          </cell>
        </row>
      </sheetData>
      <sheetData sheetId="6647">
        <row r="82">
          <cell r="CF82" t="str">
            <v>Royalties Aggregate</v>
          </cell>
        </row>
      </sheetData>
      <sheetData sheetId="6648">
        <row r="82">
          <cell r="CF82" t="str">
            <v>Royalties Aggregate</v>
          </cell>
        </row>
      </sheetData>
      <sheetData sheetId="6649">
        <row r="82">
          <cell r="CF82" t="str">
            <v>Royalties Aggregate</v>
          </cell>
        </row>
      </sheetData>
      <sheetData sheetId="6650">
        <row r="82">
          <cell r="CF82" t="str">
            <v>Royalties Aggregate</v>
          </cell>
        </row>
      </sheetData>
      <sheetData sheetId="6651">
        <row r="82">
          <cell r="CF82" t="str">
            <v>Royalties Aggregate</v>
          </cell>
        </row>
      </sheetData>
      <sheetData sheetId="6652">
        <row r="82">
          <cell r="CF82" t="str">
            <v>Royalties Aggregate</v>
          </cell>
        </row>
      </sheetData>
      <sheetData sheetId="6653">
        <row r="82">
          <cell r="CF82" t="str">
            <v>Royalties Aggregate</v>
          </cell>
        </row>
      </sheetData>
      <sheetData sheetId="6654">
        <row r="82">
          <cell r="CF82" t="str">
            <v>Royalties Aggregate</v>
          </cell>
        </row>
      </sheetData>
      <sheetData sheetId="6655">
        <row r="82">
          <cell r="CF82" t="str">
            <v>Royalties Aggregate</v>
          </cell>
        </row>
      </sheetData>
      <sheetData sheetId="6656">
        <row r="82">
          <cell r="CF82">
            <v>0</v>
          </cell>
        </row>
      </sheetData>
      <sheetData sheetId="6657">
        <row r="82">
          <cell r="CF82" t="str">
            <v>Royalties Aggregate</v>
          </cell>
        </row>
      </sheetData>
      <sheetData sheetId="6658">
        <row r="82">
          <cell r="CF82" t="str">
            <v>Royalties Aggregate</v>
          </cell>
        </row>
      </sheetData>
      <sheetData sheetId="6659">
        <row r="82">
          <cell r="CF82" t="str">
            <v>Royalties Aggregate</v>
          </cell>
        </row>
      </sheetData>
      <sheetData sheetId="6660">
        <row r="82">
          <cell r="CF82" t="str">
            <v>Royalties Aggregate</v>
          </cell>
        </row>
      </sheetData>
      <sheetData sheetId="6661">
        <row r="82">
          <cell r="CF82" t="str">
            <v>Royalties Aggregate</v>
          </cell>
        </row>
      </sheetData>
      <sheetData sheetId="6662">
        <row r="82">
          <cell r="CF82" t="str">
            <v>Royalties Aggregate</v>
          </cell>
        </row>
      </sheetData>
      <sheetData sheetId="6663">
        <row r="82">
          <cell r="CF82" t="str">
            <v>Royalties Aggregate</v>
          </cell>
        </row>
      </sheetData>
      <sheetData sheetId="6664">
        <row r="82">
          <cell r="CF82" t="str">
            <v>Royalties Aggregate</v>
          </cell>
        </row>
      </sheetData>
      <sheetData sheetId="6665">
        <row r="82">
          <cell r="CF82" t="str">
            <v>Royalties Aggregate</v>
          </cell>
        </row>
      </sheetData>
      <sheetData sheetId="6666">
        <row r="82">
          <cell r="CF82">
            <v>0</v>
          </cell>
        </row>
      </sheetData>
      <sheetData sheetId="6667">
        <row r="82">
          <cell r="CF82">
            <v>0</v>
          </cell>
        </row>
      </sheetData>
      <sheetData sheetId="6668">
        <row r="82">
          <cell r="CF82" t="str">
            <v>Royalties Aggregate</v>
          </cell>
        </row>
      </sheetData>
      <sheetData sheetId="6669">
        <row r="82">
          <cell r="CF82" t="str">
            <v>Royalties Aggregate</v>
          </cell>
        </row>
      </sheetData>
      <sheetData sheetId="6670">
        <row r="82">
          <cell r="CF82" t="str">
            <v>Royalties Aggregate</v>
          </cell>
        </row>
      </sheetData>
      <sheetData sheetId="6671">
        <row r="82">
          <cell r="CF82" t="str">
            <v>Royalties Aggregate</v>
          </cell>
        </row>
      </sheetData>
      <sheetData sheetId="6672">
        <row r="82">
          <cell r="CF82" t="str">
            <v>Royalties Aggregate</v>
          </cell>
        </row>
      </sheetData>
      <sheetData sheetId="6673">
        <row r="82">
          <cell r="CF82" t="str">
            <v>Royalties Aggregate</v>
          </cell>
        </row>
      </sheetData>
      <sheetData sheetId="6674">
        <row r="82">
          <cell r="CF82" t="str">
            <v>Royalties Aggregate</v>
          </cell>
        </row>
      </sheetData>
      <sheetData sheetId="6675">
        <row r="82">
          <cell r="CF82" t="str">
            <v>Royalties Aggregate</v>
          </cell>
        </row>
      </sheetData>
      <sheetData sheetId="6676">
        <row r="82">
          <cell r="CF82" t="str">
            <v>Royalties Aggregate</v>
          </cell>
        </row>
      </sheetData>
      <sheetData sheetId="6677">
        <row r="82">
          <cell r="CF82" t="str">
            <v>Royalties Aggregate</v>
          </cell>
        </row>
      </sheetData>
      <sheetData sheetId="6678">
        <row r="82">
          <cell r="CF82" t="str">
            <v>Royalties Aggregate</v>
          </cell>
        </row>
      </sheetData>
      <sheetData sheetId="6679">
        <row r="82">
          <cell r="CF82" t="str">
            <v>Royalties Aggregate</v>
          </cell>
        </row>
      </sheetData>
      <sheetData sheetId="6680">
        <row r="82">
          <cell r="CF82" t="str">
            <v>Royalties Aggregate</v>
          </cell>
        </row>
      </sheetData>
      <sheetData sheetId="6681">
        <row r="82">
          <cell r="CF82" t="str">
            <v>Royalties Aggregate</v>
          </cell>
        </row>
      </sheetData>
      <sheetData sheetId="6682">
        <row r="82">
          <cell r="CF82" t="str">
            <v>Royalties Aggregate</v>
          </cell>
        </row>
      </sheetData>
      <sheetData sheetId="6683">
        <row r="82">
          <cell r="CF82" t="str">
            <v>Royalties Aggregate</v>
          </cell>
        </row>
      </sheetData>
      <sheetData sheetId="6684">
        <row r="82">
          <cell r="CF82" t="str">
            <v>Royalties Aggregate</v>
          </cell>
        </row>
      </sheetData>
      <sheetData sheetId="6685">
        <row r="82">
          <cell r="CF82" t="str">
            <v>Royalties Aggregate</v>
          </cell>
        </row>
      </sheetData>
      <sheetData sheetId="6686">
        <row r="82">
          <cell r="CF82" t="str">
            <v>Royalties Aggregate</v>
          </cell>
        </row>
      </sheetData>
      <sheetData sheetId="6687">
        <row r="82">
          <cell r="CF82" t="str">
            <v>Royalties Aggregate</v>
          </cell>
        </row>
      </sheetData>
      <sheetData sheetId="6688">
        <row r="82">
          <cell r="CF82" t="str">
            <v>Royalties Aggregate</v>
          </cell>
        </row>
      </sheetData>
      <sheetData sheetId="6689">
        <row r="82">
          <cell r="CF82" t="str">
            <v>Royalties Aggregate</v>
          </cell>
        </row>
      </sheetData>
      <sheetData sheetId="6690">
        <row r="82">
          <cell r="CF82" t="str">
            <v>Royalties Aggregate</v>
          </cell>
        </row>
      </sheetData>
      <sheetData sheetId="6691">
        <row r="82">
          <cell r="CF82" t="str">
            <v>Royalties Aggregate</v>
          </cell>
        </row>
      </sheetData>
      <sheetData sheetId="6692">
        <row r="82">
          <cell r="CF82" t="str">
            <v>Royalties Aggregate</v>
          </cell>
        </row>
      </sheetData>
      <sheetData sheetId="6693">
        <row r="82">
          <cell r="CF82" t="str">
            <v>Royalties Aggregate</v>
          </cell>
        </row>
      </sheetData>
      <sheetData sheetId="6694">
        <row r="82">
          <cell r="CF82" t="str">
            <v>Royalties Aggregate</v>
          </cell>
        </row>
      </sheetData>
      <sheetData sheetId="6695">
        <row r="82">
          <cell r="CF82" t="str">
            <v>Royalties Aggregate</v>
          </cell>
        </row>
      </sheetData>
      <sheetData sheetId="6696">
        <row r="82">
          <cell r="CF82" t="str">
            <v>Royalties Aggregate</v>
          </cell>
        </row>
      </sheetData>
      <sheetData sheetId="6697">
        <row r="82">
          <cell r="CF82" t="str">
            <v>Royalties Aggregate</v>
          </cell>
        </row>
      </sheetData>
      <sheetData sheetId="6698">
        <row r="82">
          <cell r="CF82" t="str">
            <v>Royalties Aggregate</v>
          </cell>
        </row>
      </sheetData>
      <sheetData sheetId="6699">
        <row r="82">
          <cell r="CF82" t="str">
            <v>Royalties Aggregate</v>
          </cell>
        </row>
      </sheetData>
      <sheetData sheetId="6700">
        <row r="82">
          <cell r="CF82" t="str">
            <v>Royalties Aggregate</v>
          </cell>
        </row>
      </sheetData>
      <sheetData sheetId="6701">
        <row r="82">
          <cell r="CF82" t="str">
            <v>Royalties Aggregate</v>
          </cell>
        </row>
      </sheetData>
      <sheetData sheetId="6702">
        <row r="82">
          <cell r="CF82">
            <v>0</v>
          </cell>
        </row>
      </sheetData>
      <sheetData sheetId="6703">
        <row r="82">
          <cell r="CF82" t="str">
            <v>Royalties Aggregate</v>
          </cell>
        </row>
      </sheetData>
      <sheetData sheetId="6704">
        <row r="82">
          <cell r="CF82" t="str">
            <v>Royalties Aggregate</v>
          </cell>
        </row>
      </sheetData>
      <sheetData sheetId="6705">
        <row r="82">
          <cell r="CF82" t="str">
            <v>Royalties Aggregate</v>
          </cell>
        </row>
      </sheetData>
      <sheetData sheetId="6706">
        <row r="82">
          <cell r="CF82" t="str">
            <v>Royalties Aggregate</v>
          </cell>
        </row>
      </sheetData>
      <sheetData sheetId="6707">
        <row r="82">
          <cell r="CF82" t="str">
            <v>Royalties Aggregate</v>
          </cell>
        </row>
      </sheetData>
      <sheetData sheetId="6708">
        <row r="82">
          <cell r="CF82" t="str">
            <v>Royalties Aggregate</v>
          </cell>
        </row>
      </sheetData>
      <sheetData sheetId="6709">
        <row r="82">
          <cell r="CF82" t="str">
            <v>Royalties Aggregate</v>
          </cell>
        </row>
      </sheetData>
      <sheetData sheetId="6710">
        <row r="82">
          <cell r="CF82">
            <v>0</v>
          </cell>
        </row>
      </sheetData>
      <sheetData sheetId="6711">
        <row r="82">
          <cell r="CF82">
            <v>0</v>
          </cell>
        </row>
      </sheetData>
      <sheetData sheetId="6712">
        <row r="82">
          <cell r="CF82" t="str">
            <v>Royalties Aggregate</v>
          </cell>
        </row>
      </sheetData>
      <sheetData sheetId="6713">
        <row r="82">
          <cell r="CF82" t="str">
            <v>Royalties Aggregate</v>
          </cell>
        </row>
      </sheetData>
      <sheetData sheetId="6714">
        <row r="82">
          <cell r="CF82" t="str">
            <v>Royalties Aggregate</v>
          </cell>
        </row>
      </sheetData>
      <sheetData sheetId="6715">
        <row r="82">
          <cell r="CF82" t="str">
            <v>Royalties Aggregate</v>
          </cell>
        </row>
      </sheetData>
      <sheetData sheetId="6716">
        <row r="82">
          <cell r="CF82" t="str">
            <v>Royalties Aggregate</v>
          </cell>
        </row>
      </sheetData>
      <sheetData sheetId="6717">
        <row r="82">
          <cell r="CF82" t="str">
            <v>Royalties Aggregate</v>
          </cell>
        </row>
      </sheetData>
      <sheetData sheetId="6718">
        <row r="82">
          <cell r="CF82" t="str">
            <v>Royalties Aggregate</v>
          </cell>
        </row>
      </sheetData>
      <sheetData sheetId="6719">
        <row r="82">
          <cell r="CF82" t="str">
            <v>Royalties Aggregate</v>
          </cell>
        </row>
      </sheetData>
      <sheetData sheetId="6720">
        <row r="82">
          <cell r="CF82" t="str">
            <v>Royalties Aggregate</v>
          </cell>
        </row>
      </sheetData>
      <sheetData sheetId="6721">
        <row r="82">
          <cell r="CF82" t="str">
            <v>Royalties Aggregate</v>
          </cell>
        </row>
      </sheetData>
      <sheetData sheetId="6722">
        <row r="82">
          <cell r="CF82" t="str">
            <v>Royalties Aggregate</v>
          </cell>
        </row>
      </sheetData>
      <sheetData sheetId="6723">
        <row r="82">
          <cell r="CF82" t="str">
            <v>Royalties Aggregate</v>
          </cell>
        </row>
      </sheetData>
      <sheetData sheetId="6724">
        <row r="82">
          <cell r="CF82" t="str">
            <v>Royalties Aggregate</v>
          </cell>
        </row>
      </sheetData>
      <sheetData sheetId="6725">
        <row r="82">
          <cell r="CF82" t="str">
            <v>Royalties Aggregate</v>
          </cell>
        </row>
      </sheetData>
      <sheetData sheetId="6726">
        <row r="82">
          <cell r="CF82" t="str">
            <v>Royalties Aggregate</v>
          </cell>
        </row>
      </sheetData>
      <sheetData sheetId="6727" refreshError="1"/>
      <sheetData sheetId="6728" refreshError="1"/>
      <sheetData sheetId="6729" refreshError="1"/>
      <sheetData sheetId="6730">
        <row r="82">
          <cell r="CF82" t="str">
            <v>Royalties Aggregate</v>
          </cell>
        </row>
      </sheetData>
      <sheetData sheetId="6731">
        <row r="82">
          <cell r="CF82" t="str">
            <v>Royalties Aggregate</v>
          </cell>
        </row>
      </sheetData>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ow r="82">
          <cell r="CF82" t="str">
            <v>Royalties Aggregate</v>
          </cell>
        </row>
      </sheetData>
      <sheetData sheetId="6744" refreshError="1"/>
      <sheetData sheetId="6745" refreshError="1"/>
      <sheetData sheetId="6746" refreshError="1"/>
      <sheetData sheetId="6747" refreshError="1"/>
      <sheetData sheetId="6748" refreshError="1"/>
      <sheetData sheetId="6749" refreshError="1"/>
      <sheetData sheetId="6750"/>
      <sheetData sheetId="6751">
        <row r="82">
          <cell r="CF82" t="str">
            <v>Royalties Aggregate</v>
          </cell>
        </row>
      </sheetData>
      <sheetData sheetId="6752">
        <row r="82">
          <cell r="CF82" t="str">
            <v>Royalties Aggregate</v>
          </cell>
        </row>
      </sheetData>
      <sheetData sheetId="6753">
        <row r="82">
          <cell r="CF82" t="str">
            <v>Royalties Aggregate</v>
          </cell>
        </row>
      </sheetData>
      <sheetData sheetId="6754">
        <row r="82">
          <cell r="CF82" t="str">
            <v>Royalties Aggregate</v>
          </cell>
        </row>
      </sheetData>
      <sheetData sheetId="6755">
        <row r="82">
          <cell r="CF82" t="str">
            <v>Royalties Aggregate</v>
          </cell>
        </row>
      </sheetData>
      <sheetData sheetId="6756">
        <row r="82">
          <cell r="CF82" t="str">
            <v>Royalties Aggregate</v>
          </cell>
        </row>
      </sheetData>
      <sheetData sheetId="6757">
        <row r="82">
          <cell r="CF82" t="str">
            <v>Royalties Aggregate</v>
          </cell>
        </row>
      </sheetData>
      <sheetData sheetId="6758">
        <row r="82">
          <cell r="CF82" t="str">
            <v>Royalties Aggregate</v>
          </cell>
        </row>
      </sheetData>
      <sheetData sheetId="6759">
        <row r="82">
          <cell r="CF82" t="str">
            <v>Royalties Aggregate</v>
          </cell>
        </row>
      </sheetData>
      <sheetData sheetId="6760">
        <row r="82">
          <cell r="CF82" t="str">
            <v>Royalties Aggregate</v>
          </cell>
        </row>
      </sheetData>
      <sheetData sheetId="6761">
        <row r="82">
          <cell r="CF82" t="str">
            <v>Royalties Aggregate</v>
          </cell>
        </row>
      </sheetData>
      <sheetData sheetId="6762">
        <row r="82">
          <cell r="CF82" t="str">
            <v>Royalties Aggregate</v>
          </cell>
        </row>
      </sheetData>
      <sheetData sheetId="6763">
        <row r="82">
          <cell r="CF82" t="str">
            <v>Royalties Aggregate</v>
          </cell>
        </row>
      </sheetData>
      <sheetData sheetId="6764">
        <row r="82">
          <cell r="CF82" t="str">
            <v>Royalties Aggregate</v>
          </cell>
        </row>
      </sheetData>
      <sheetData sheetId="6765">
        <row r="82">
          <cell r="CF82" t="str">
            <v>Royalties Aggregate</v>
          </cell>
        </row>
      </sheetData>
      <sheetData sheetId="6766">
        <row r="82">
          <cell r="CF82" t="str">
            <v>Royalties Aggregate</v>
          </cell>
        </row>
      </sheetData>
      <sheetData sheetId="6767">
        <row r="82">
          <cell r="CF82" t="str">
            <v>Royalties Aggregate</v>
          </cell>
        </row>
      </sheetData>
      <sheetData sheetId="6768">
        <row r="82">
          <cell r="CF82" t="str">
            <v>Royalties Aggregate</v>
          </cell>
        </row>
      </sheetData>
      <sheetData sheetId="6769">
        <row r="82">
          <cell r="CF82" t="str">
            <v>Royalties Aggregate</v>
          </cell>
        </row>
      </sheetData>
      <sheetData sheetId="6770">
        <row r="82">
          <cell r="CF82" t="str">
            <v>Royalties Aggregate</v>
          </cell>
        </row>
      </sheetData>
      <sheetData sheetId="6771">
        <row r="82">
          <cell r="CF82" t="str">
            <v>Royalties Aggregate</v>
          </cell>
        </row>
      </sheetData>
      <sheetData sheetId="6772">
        <row r="82">
          <cell r="CF82" t="str">
            <v>Royalties Aggregate</v>
          </cell>
        </row>
      </sheetData>
      <sheetData sheetId="6773">
        <row r="82">
          <cell r="CF82" t="str">
            <v>Royalties Aggregate</v>
          </cell>
        </row>
      </sheetData>
      <sheetData sheetId="6774">
        <row r="82">
          <cell r="CF82" t="str">
            <v>Royalties Aggregate</v>
          </cell>
        </row>
      </sheetData>
      <sheetData sheetId="6775">
        <row r="82">
          <cell r="CF82" t="str">
            <v>Royalties Aggregate</v>
          </cell>
        </row>
      </sheetData>
      <sheetData sheetId="6776">
        <row r="82">
          <cell r="CF82" t="str">
            <v>Royalties Aggregate</v>
          </cell>
        </row>
      </sheetData>
      <sheetData sheetId="6777">
        <row r="82">
          <cell r="CF82" t="str">
            <v>Royalties Aggregate</v>
          </cell>
        </row>
      </sheetData>
      <sheetData sheetId="6778">
        <row r="82">
          <cell r="CF82" t="str">
            <v>Royalties Aggregate</v>
          </cell>
        </row>
      </sheetData>
      <sheetData sheetId="6779">
        <row r="82">
          <cell r="CF82" t="str">
            <v>Royalties Aggregate</v>
          </cell>
        </row>
      </sheetData>
      <sheetData sheetId="6780">
        <row r="82">
          <cell r="CF82" t="str">
            <v>Royalties Aggregate</v>
          </cell>
        </row>
      </sheetData>
      <sheetData sheetId="6781">
        <row r="82">
          <cell r="CF82" t="str">
            <v>Royalties Aggregate</v>
          </cell>
        </row>
      </sheetData>
      <sheetData sheetId="6782">
        <row r="82">
          <cell r="CF82" t="str">
            <v>Royalties Aggregate</v>
          </cell>
        </row>
      </sheetData>
      <sheetData sheetId="6783">
        <row r="82">
          <cell r="CF82" t="str">
            <v>Royalties Aggregate</v>
          </cell>
        </row>
      </sheetData>
      <sheetData sheetId="6784">
        <row r="82">
          <cell r="CF82" t="str">
            <v>Royalties Aggregate</v>
          </cell>
        </row>
      </sheetData>
      <sheetData sheetId="6785">
        <row r="82">
          <cell r="CF82" t="str">
            <v>Royalties Aggregate</v>
          </cell>
        </row>
      </sheetData>
      <sheetData sheetId="6786">
        <row r="82">
          <cell r="CF82" t="str">
            <v>Royalties Aggregate</v>
          </cell>
        </row>
      </sheetData>
      <sheetData sheetId="6787">
        <row r="82">
          <cell r="CF82" t="str">
            <v>Royalties Aggregate</v>
          </cell>
        </row>
      </sheetData>
      <sheetData sheetId="6788">
        <row r="82">
          <cell r="CF82">
            <v>0</v>
          </cell>
        </row>
      </sheetData>
      <sheetData sheetId="6789">
        <row r="82">
          <cell r="CF82" t="str">
            <v>Royalties Aggregate</v>
          </cell>
        </row>
      </sheetData>
      <sheetData sheetId="6790">
        <row r="82">
          <cell r="CF82" t="str">
            <v>Royalties Aggregate</v>
          </cell>
        </row>
      </sheetData>
      <sheetData sheetId="6791">
        <row r="82">
          <cell r="CF82" t="str">
            <v>Royalties Aggregate</v>
          </cell>
        </row>
      </sheetData>
      <sheetData sheetId="6792">
        <row r="82">
          <cell r="CF82" t="str">
            <v>Royalties Aggregate</v>
          </cell>
        </row>
      </sheetData>
      <sheetData sheetId="6793">
        <row r="82">
          <cell r="CF82" t="str">
            <v>Royalties Aggregate</v>
          </cell>
        </row>
      </sheetData>
      <sheetData sheetId="6794">
        <row r="82">
          <cell r="CF82" t="str">
            <v>Royalties Aggregate</v>
          </cell>
        </row>
      </sheetData>
      <sheetData sheetId="6795">
        <row r="82">
          <cell r="CF82" t="str">
            <v>Royalties Aggregate</v>
          </cell>
        </row>
      </sheetData>
      <sheetData sheetId="6796">
        <row r="82">
          <cell r="CF82" t="str">
            <v>Royalties Aggregate</v>
          </cell>
        </row>
      </sheetData>
      <sheetData sheetId="6797">
        <row r="82">
          <cell r="CF82" t="str">
            <v>Royalties Aggregate</v>
          </cell>
        </row>
      </sheetData>
      <sheetData sheetId="6798">
        <row r="82">
          <cell r="CF82" t="str">
            <v>Royalties Aggregate</v>
          </cell>
        </row>
      </sheetData>
      <sheetData sheetId="6799">
        <row r="82">
          <cell r="CF82" t="str">
            <v>Royalties Aggregate</v>
          </cell>
        </row>
      </sheetData>
      <sheetData sheetId="6800">
        <row r="82">
          <cell r="CF82" t="str">
            <v>Royalties Aggregate</v>
          </cell>
        </row>
      </sheetData>
      <sheetData sheetId="6801">
        <row r="82">
          <cell r="CF82" t="str">
            <v>Royalties Aggregate</v>
          </cell>
        </row>
      </sheetData>
      <sheetData sheetId="6802">
        <row r="82">
          <cell r="CF82" t="str">
            <v>Royalties Aggregate</v>
          </cell>
        </row>
      </sheetData>
      <sheetData sheetId="6803">
        <row r="82">
          <cell r="CF82" t="str">
            <v>Royalties Aggregate</v>
          </cell>
        </row>
      </sheetData>
      <sheetData sheetId="6804">
        <row r="82">
          <cell r="CF82" t="str">
            <v>Royalties Aggregate</v>
          </cell>
        </row>
      </sheetData>
      <sheetData sheetId="6805">
        <row r="82">
          <cell r="CF82" t="str">
            <v>Royalties Aggregate</v>
          </cell>
        </row>
      </sheetData>
      <sheetData sheetId="6806">
        <row r="82">
          <cell r="CF82" t="str">
            <v>Royalties Aggregate</v>
          </cell>
        </row>
      </sheetData>
      <sheetData sheetId="6807">
        <row r="82">
          <cell r="CF82" t="str">
            <v>Royalties Aggregate</v>
          </cell>
        </row>
      </sheetData>
      <sheetData sheetId="6808">
        <row r="82">
          <cell r="CF82" t="str">
            <v>Royalties Aggregate</v>
          </cell>
        </row>
      </sheetData>
      <sheetData sheetId="6809">
        <row r="82">
          <cell r="CF82" t="str">
            <v>Royalties Aggregate</v>
          </cell>
        </row>
      </sheetData>
      <sheetData sheetId="6810">
        <row r="82">
          <cell r="CF82" t="str">
            <v>Royalties Aggregate</v>
          </cell>
        </row>
      </sheetData>
      <sheetData sheetId="6811">
        <row r="82">
          <cell r="CF82" t="str">
            <v>Royalties Aggregate</v>
          </cell>
        </row>
      </sheetData>
      <sheetData sheetId="6812">
        <row r="82">
          <cell r="CF82" t="str">
            <v>Royalties Aggregate</v>
          </cell>
        </row>
      </sheetData>
      <sheetData sheetId="6813">
        <row r="82">
          <cell r="CF82" t="str">
            <v>Royalties Aggregate</v>
          </cell>
        </row>
      </sheetData>
      <sheetData sheetId="6814">
        <row r="82">
          <cell r="CF82" t="str">
            <v>Royalties Aggregate</v>
          </cell>
        </row>
      </sheetData>
      <sheetData sheetId="6815">
        <row r="82">
          <cell r="CF82" t="str">
            <v>Royalties Aggregate</v>
          </cell>
        </row>
      </sheetData>
      <sheetData sheetId="6816">
        <row r="82">
          <cell r="CF82" t="str">
            <v>Royalties Aggregate</v>
          </cell>
        </row>
      </sheetData>
      <sheetData sheetId="6817">
        <row r="82">
          <cell r="CF82" t="str">
            <v>Royalties Aggregate</v>
          </cell>
        </row>
      </sheetData>
      <sheetData sheetId="6818">
        <row r="82">
          <cell r="CF82" t="str">
            <v>Royalties Aggregate</v>
          </cell>
        </row>
      </sheetData>
      <sheetData sheetId="6819">
        <row r="82">
          <cell r="CF82" t="str">
            <v>Royalties Aggregate</v>
          </cell>
        </row>
      </sheetData>
      <sheetData sheetId="6820">
        <row r="82">
          <cell r="CF82" t="str">
            <v>Royalties Aggregate</v>
          </cell>
        </row>
      </sheetData>
      <sheetData sheetId="6821">
        <row r="82">
          <cell r="CF82" t="str">
            <v>Royalties Aggregate</v>
          </cell>
        </row>
      </sheetData>
      <sheetData sheetId="6822">
        <row r="82">
          <cell r="CF82" t="str">
            <v>Royalties Aggregate</v>
          </cell>
        </row>
      </sheetData>
      <sheetData sheetId="6823">
        <row r="82">
          <cell r="CF82" t="str">
            <v>Royalties Aggregate</v>
          </cell>
        </row>
      </sheetData>
      <sheetData sheetId="6824">
        <row r="82">
          <cell r="CF82" t="str">
            <v>Royalties Aggregate</v>
          </cell>
        </row>
      </sheetData>
      <sheetData sheetId="6825">
        <row r="82">
          <cell r="CF82" t="str">
            <v>Royalties Aggregate</v>
          </cell>
        </row>
      </sheetData>
      <sheetData sheetId="6826">
        <row r="82">
          <cell r="CF82" t="str">
            <v>Royalties Aggregate</v>
          </cell>
        </row>
      </sheetData>
      <sheetData sheetId="6827">
        <row r="82">
          <cell r="CF82" t="str">
            <v>Royalties Aggregate</v>
          </cell>
        </row>
      </sheetData>
      <sheetData sheetId="6828">
        <row r="82">
          <cell r="CF82" t="str">
            <v>Royalties Aggregate</v>
          </cell>
        </row>
      </sheetData>
      <sheetData sheetId="6829">
        <row r="82">
          <cell r="CF82" t="str">
            <v>Royalties Aggregate</v>
          </cell>
        </row>
      </sheetData>
      <sheetData sheetId="6830">
        <row r="82">
          <cell r="CF82" t="str">
            <v>Royalties Aggregate</v>
          </cell>
        </row>
      </sheetData>
      <sheetData sheetId="6831">
        <row r="82">
          <cell r="CF82" t="str">
            <v>Royalties Aggregate</v>
          </cell>
        </row>
      </sheetData>
      <sheetData sheetId="6832">
        <row r="82">
          <cell r="CF82" t="str">
            <v>Royalties Aggregate</v>
          </cell>
        </row>
      </sheetData>
      <sheetData sheetId="6833">
        <row r="82">
          <cell r="CF82" t="str">
            <v>Royalties Aggregate</v>
          </cell>
        </row>
      </sheetData>
      <sheetData sheetId="6834">
        <row r="82">
          <cell r="CF82" t="str">
            <v>Royalties Aggregate</v>
          </cell>
        </row>
      </sheetData>
      <sheetData sheetId="6835">
        <row r="82">
          <cell r="CF82" t="str">
            <v>Royalties Aggregate</v>
          </cell>
        </row>
      </sheetData>
      <sheetData sheetId="6836">
        <row r="82">
          <cell r="CF82" t="str">
            <v>Royalties Aggregate</v>
          </cell>
        </row>
      </sheetData>
      <sheetData sheetId="6837">
        <row r="82">
          <cell r="CF82" t="str">
            <v>Royalties Aggregate</v>
          </cell>
        </row>
      </sheetData>
      <sheetData sheetId="6838">
        <row r="82">
          <cell r="CF82" t="str">
            <v>Royalties Aggregate</v>
          </cell>
        </row>
      </sheetData>
      <sheetData sheetId="6839">
        <row r="82">
          <cell r="CF82" t="str">
            <v>Royalties Aggregate</v>
          </cell>
        </row>
      </sheetData>
      <sheetData sheetId="6840">
        <row r="82">
          <cell r="CF82" t="str">
            <v>Royalties Aggregate</v>
          </cell>
        </row>
      </sheetData>
      <sheetData sheetId="6841">
        <row r="82">
          <cell r="CF82" t="str">
            <v>Royalties Aggregate</v>
          </cell>
        </row>
      </sheetData>
      <sheetData sheetId="6842">
        <row r="82">
          <cell r="CF82" t="str">
            <v>Royalties Aggregate</v>
          </cell>
        </row>
      </sheetData>
      <sheetData sheetId="6843">
        <row r="82">
          <cell r="CF82" t="str">
            <v>Royalties Aggregate</v>
          </cell>
        </row>
      </sheetData>
      <sheetData sheetId="6844">
        <row r="82">
          <cell r="CF82">
            <v>0</v>
          </cell>
        </row>
      </sheetData>
      <sheetData sheetId="6845">
        <row r="82">
          <cell r="CF82">
            <v>0</v>
          </cell>
        </row>
      </sheetData>
      <sheetData sheetId="6846">
        <row r="82">
          <cell r="CF82" t="str">
            <v>Royalties Aggregate</v>
          </cell>
        </row>
      </sheetData>
      <sheetData sheetId="6847">
        <row r="82">
          <cell r="CF82" t="str">
            <v>Royalties Aggregate</v>
          </cell>
        </row>
      </sheetData>
      <sheetData sheetId="6848">
        <row r="82">
          <cell r="CF82" t="str">
            <v>Royalties Aggregate</v>
          </cell>
        </row>
      </sheetData>
      <sheetData sheetId="6849">
        <row r="82">
          <cell r="CF82" t="str">
            <v>Royalties Aggregate</v>
          </cell>
        </row>
      </sheetData>
      <sheetData sheetId="6850">
        <row r="82">
          <cell r="CF82" t="str">
            <v>Royalties Aggregate</v>
          </cell>
        </row>
      </sheetData>
      <sheetData sheetId="6851">
        <row r="82">
          <cell r="CF82" t="str">
            <v>Royalties Aggregate</v>
          </cell>
        </row>
      </sheetData>
      <sheetData sheetId="6852">
        <row r="82">
          <cell r="CF82" t="str">
            <v>Royalties Aggregate</v>
          </cell>
        </row>
      </sheetData>
      <sheetData sheetId="6853">
        <row r="82">
          <cell r="CF82" t="str">
            <v>Royalties Aggregate</v>
          </cell>
        </row>
      </sheetData>
      <sheetData sheetId="6854">
        <row r="82">
          <cell r="CF82" t="str">
            <v>Royalties Aggregate</v>
          </cell>
        </row>
      </sheetData>
      <sheetData sheetId="6855">
        <row r="82">
          <cell r="CF82" t="str">
            <v>Royalties Aggregate</v>
          </cell>
        </row>
      </sheetData>
      <sheetData sheetId="6856">
        <row r="82">
          <cell r="CF82" t="str">
            <v>Royalties Aggregate</v>
          </cell>
        </row>
      </sheetData>
      <sheetData sheetId="6857">
        <row r="82">
          <cell r="CF82" t="str">
            <v>Royalties Aggregate</v>
          </cell>
        </row>
      </sheetData>
      <sheetData sheetId="6858">
        <row r="82">
          <cell r="CF82" t="str">
            <v>Royalties Aggregate</v>
          </cell>
        </row>
      </sheetData>
      <sheetData sheetId="6859">
        <row r="82">
          <cell r="CF82" t="str">
            <v>Royalties Aggregate</v>
          </cell>
        </row>
      </sheetData>
      <sheetData sheetId="6860">
        <row r="82">
          <cell r="CF82" t="str">
            <v>Royalties Aggregate</v>
          </cell>
        </row>
      </sheetData>
      <sheetData sheetId="6861">
        <row r="82">
          <cell r="CF82" t="str">
            <v>Royalties Aggregate</v>
          </cell>
        </row>
      </sheetData>
      <sheetData sheetId="6862">
        <row r="82">
          <cell r="CF82" t="str">
            <v>Royalties Aggregate</v>
          </cell>
        </row>
      </sheetData>
      <sheetData sheetId="6863">
        <row r="82">
          <cell r="CF82" t="str">
            <v>Royalties Aggregate</v>
          </cell>
        </row>
      </sheetData>
      <sheetData sheetId="6864">
        <row r="82">
          <cell r="CF82" t="str">
            <v>Royalties Aggregate</v>
          </cell>
        </row>
      </sheetData>
      <sheetData sheetId="6865">
        <row r="82">
          <cell r="CF82" t="str">
            <v>Royalties Aggregate</v>
          </cell>
        </row>
      </sheetData>
      <sheetData sheetId="6866">
        <row r="82">
          <cell r="CF82" t="str">
            <v>Royalties Aggregate</v>
          </cell>
        </row>
      </sheetData>
      <sheetData sheetId="6867">
        <row r="82">
          <cell r="CF82" t="str">
            <v>Royalties Aggregate</v>
          </cell>
        </row>
      </sheetData>
      <sheetData sheetId="6868">
        <row r="82">
          <cell r="CF82" t="str">
            <v>Royalties Aggregate</v>
          </cell>
        </row>
      </sheetData>
      <sheetData sheetId="6869">
        <row r="82">
          <cell r="CF82" t="str">
            <v>Royalties Aggregate</v>
          </cell>
        </row>
      </sheetData>
      <sheetData sheetId="6870">
        <row r="82">
          <cell r="CF82" t="str">
            <v>Royalties Aggregate</v>
          </cell>
        </row>
      </sheetData>
      <sheetData sheetId="6871">
        <row r="82">
          <cell r="CF82" t="str">
            <v>Royalties Aggregate</v>
          </cell>
        </row>
      </sheetData>
      <sheetData sheetId="6872">
        <row r="82">
          <cell r="CF82" t="str">
            <v>Royalties Aggregate</v>
          </cell>
        </row>
      </sheetData>
      <sheetData sheetId="6873">
        <row r="82">
          <cell r="CF82" t="str">
            <v>Royalties Aggregate</v>
          </cell>
        </row>
      </sheetData>
      <sheetData sheetId="6874">
        <row r="82">
          <cell r="CF82" t="str">
            <v>Royalties Aggregate</v>
          </cell>
        </row>
      </sheetData>
      <sheetData sheetId="6875">
        <row r="82">
          <cell r="CF82" t="str">
            <v>Royalties Aggregate</v>
          </cell>
        </row>
      </sheetData>
      <sheetData sheetId="6876">
        <row r="82">
          <cell r="CF82" t="str">
            <v>Royalties Aggregate</v>
          </cell>
        </row>
      </sheetData>
      <sheetData sheetId="6877">
        <row r="35">
          <cell r="I35">
            <v>17200</v>
          </cell>
        </row>
      </sheetData>
      <sheetData sheetId="6878">
        <row r="82">
          <cell r="CF82" t="str">
            <v>Royalties Aggregate</v>
          </cell>
        </row>
      </sheetData>
      <sheetData sheetId="6879">
        <row r="82">
          <cell r="CF82" t="str">
            <v>Royalties Aggregate</v>
          </cell>
        </row>
      </sheetData>
      <sheetData sheetId="6880">
        <row r="82">
          <cell r="CF82" t="str">
            <v>Royalties Aggregate</v>
          </cell>
        </row>
      </sheetData>
      <sheetData sheetId="6881">
        <row r="82">
          <cell r="CF82" t="str">
            <v>Royalties Aggregate</v>
          </cell>
        </row>
      </sheetData>
      <sheetData sheetId="6882">
        <row r="82">
          <cell r="CF82" t="str">
            <v>Royalties Aggregate</v>
          </cell>
        </row>
      </sheetData>
      <sheetData sheetId="6883">
        <row r="82">
          <cell r="CF82" t="str">
            <v>Royalties Aggregate</v>
          </cell>
        </row>
      </sheetData>
      <sheetData sheetId="6884">
        <row r="82">
          <cell r="CF82" t="str">
            <v>Royalties Aggregate</v>
          </cell>
        </row>
      </sheetData>
      <sheetData sheetId="6885">
        <row r="82">
          <cell r="CF82" t="str">
            <v>Royalties Aggregate</v>
          </cell>
        </row>
      </sheetData>
      <sheetData sheetId="6886">
        <row r="82">
          <cell r="CF82" t="str">
            <v>Royalties Aggregate</v>
          </cell>
        </row>
      </sheetData>
      <sheetData sheetId="6887">
        <row r="82">
          <cell r="CF82" t="str">
            <v>Royalties Aggregate</v>
          </cell>
        </row>
      </sheetData>
      <sheetData sheetId="6888">
        <row r="82">
          <cell r="CF82" t="str">
            <v>Royalties Aggregate</v>
          </cell>
        </row>
      </sheetData>
      <sheetData sheetId="6889">
        <row r="82">
          <cell r="CF82" t="str">
            <v>Royalties Aggregate</v>
          </cell>
        </row>
      </sheetData>
      <sheetData sheetId="6890">
        <row r="82">
          <cell r="CF82" t="str">
            <v>Royalties Aggregate</v>
          </cell>
        </row>
      </sheetData>
      <sheetData sheetId="6891">
        <row r="82">
          <cell r="CF82" t="str">
            <v>Royalties Aggregate</v>
          </cell>
        </row>
      </sheetData>
      <sheetData sheetId="6892">
        <row r="82">
          <cell r="CF82" t="str">
            <v>Royalties Aggregate</v>
          </cell>
        </row>
      </sheetData>
      <sheetData sheetId="6893">
        <row r="82">
          <cell r="CF82" t="str">
            <v>Royalties Aggregate</v>
          </cell>
        </row>
      </sheetData>
      <sheetData sheetId="6894">
        <row r="82">
          <cell r="CF82" t="str">
            <v>Royalties Aggregate</v>
          </cell>
        </row>
      </sheetData>
      <sheetData sheetId="6895">
        <row r="82">
          <cell r="CF82" t="str">
            <v>Royalties Aggregate</v>
          </cell>
        </row>
      </sheetData>
      <sheetData sheetId="6896">
        <row r="82">
          <cell r="CF82" t="str">
            <v>Royalties Aggregate</v>
          </cell>
        </row>
      </sheetData>
      <sheetData sheetId="6897">
        <row r="82">
          <cell r="CF82" t="str">
            <v>Royalties Aggregate</v>
          </cell>
        </row>
      </sheetData>
      <sheetData sheetId="6898">
        <row r="82">
          <cell r="CF82" t="str">
            <v>Royalties Aggregate</v>
          </cell>
        </row>
      </sheetData>
      <sheetData sheetId="6899">
        <row r="82">
          <cell r="CF82" t="str">
            <v>Royalties Aggregate</v>
          </cell>
        </row>
      </sheetData>
      <sheetData sheetId="6900">
        <row r="82">
          <cell r="CF82" t="str">
            <v>Royalties Aggregate</v>
          </cell>
        </row>
      </sheetData>
      <sheetData sheetId="6901">
        <row r="82">
          <cell r="CF82" t="str">
            <v>Royalties Aggregate</v>
          </cell>
        </row>
      </sheetData>
      <sheetData sheetId="6902">
        <row r="82">
          <cell r="CF82" t="str">
            <v>Royalties Aggregate</v>
          </cell>
        </row>
      </sheetData>
      <sheetData sheetId="6903">
        <row r="82">
          <cell r="CF82" t="str">
            <v>Royalties Aggregate</v>
          </cell>
        </row>
      </sheetData>
      <sheetData sheetId="6904">
        <row r="82">
          <cell r="CF82" t="str">
            <v>Royalties Aggregate</v>
          </cell>
        </row>
      </sheetData>
      <sheetData sheetId="6905">
        <row r="82">
          <cell r="CF82" t="str">
            <v>Royalties Aggregate</v>
          </cell>
        </row>
      </sheetData>
      <sheetData sheetId="6906">
        <row r="82">
          <cell r="CF82" t="str">
            <v>Royalties Aggregate</v>
          </cell>
        </row>
      </sheetData>
      <sheetData sheetId="6907">
        <row r="82">
          <cell r="CF82" t="str">
            <v>Royalties Aggregate</v>
          </cell>
        </row>
      </sheetData>
      <sheetData sheetId="6908">
        <row r="82">
          <cell r="CF82" t="str">
            <v>Royalties Aggregate</v>
          </cell>
        </row>
      </sheetData>
      <sheetData sheetId="6909">
        <row r="82">
          <cell r="CF82" t="str">
            <v>Royalties Aggregate</v>
          </cell>
        </row>
      </sheetData>
      <sheetData sheetId="6910">
        <row r="82">
          <cell r="CF82" t="str">
            <v>Royalties Aggregate</v>
          </cell>
        </row>
      </sheetData>
      <sheetData sheetId="6911">
        <row r="82">
          <cell r="CF82" t="str">
            <v>Royalties Aggregate</v>
          </cell>
        </row>
      </sheetData>
      <sheetData sheetId="6912">
        <row r="82">
          <cell r="CF82" t="str">
            <v>Royalties Aggregate</v>
          </cell>
        </row>
      </sheetData>
      <sheetData sheetId="6913">
        <row r="82">
          <cell r="CF82" t="str">
            <v>Royalties Aggregate</v>
          </cell>
        </row>
      </sheetData>
      <sheetData sheetId="6914">
        <row r="82">
          <cell r="CF82" t="str">
            <v>Royalties Aggregate</v>
          </cell>
        </row>
      </sheetData>
      <sheetData sheetId="6915">
        <row r="82">
          <cell r="CF82" t="str">
            <v>Royalties Aggregate</v>
          </cell>
        </row>
      </sheetData>
      <sheetData sheetId="6916">
        <row r="82">
          <cell r="CF82" t="str">
            <v>Royalties Aggregate</v>
          </cell>
        </row>
      </sheetData>
      <sheetData sheetId="6917">
        <row r="82">
          <cell r="CF82" t="str">
            <v>Royalties Aggregate</v>
          </cell>
        </row>
      </sheetData>
      <sheetData sheetId="6918">
        <row r="82">
          <cell r="CF82" t="str">
            <v>Royalties Aggregate</v>
          </cell>
        </row>
      </sheetData>
      <sheetData sheetId="6919">
        <row r="82">
          <cell r="CF82" t="str">
            <v>Royalties Aggregate</v>
          </cell>
        </row>
      </sheetData>
      <sheetData sheetId="6920">
        <row r="82">
          <cell r="CF82" t="str">
            <v>Royalties Aggregate</v>
          </cell>
        </row>
      </sheetData>
      <sheetData sheetId="6921">
        <row r="82">
          <cell r="CF82" t="str">
            <v>Royalties Aggregate</v>
          </cell>
        </row>
      </sheetData>
      <sheetData sheetId="6922">
        <row r="82">
          <cell r="CF82" t="str">
            <v>Royalties Aggregate</v>
          </cell>
        </row>
      </sheetData>
      <sheetData sheetId="6923">
        <row r="82">
          <cell r="CF82" t="str">
            <v>Royalties Aggregate</v>
          </cell>
        </row>
      </sheetData>
      <sheetData sheetId="6924">
        <row r="82">
          <cell r="CF82" t="str">
            <v>Royalties Aggregate</v>
          </cell>
        </row>
      </sheetData>
      <sheetData sheetId="6925">
        <row r="82">
          <cell r="CF82" t="str">
            <v>Royalties Aggregate</v>
          </cell>
        </row>
      </sheetData>
      <sheetData sheetId="6926">
        <row r="82">
          <cell r="CF82" t="str">
            <v>Royalties Aggregate</v>
          </cell>
        </row>
      </sheetData>
      <sheetData sheetId="6927">
        <row r="82">
          <cell r="CF82" t="str">
            <v>Royalties Aggregate</v>
          </cell>
        </row>
      </sheetData>
      <sheetData sheetId="6928">
        <row r="82">
          <cell r="CF82" t="str">
            <v>Royalties Aggregate</v>
          </cell>
        </row>
      </sheetData>
      <sheetData sheetId="6929">
        <row r="82">
          <cell r="CF82" t="str">
            <v>Royalties Aggregate</v>
          </cell>
        </row>
      </sheetData>
      <sheetData sheetId="6930">
        <row r="82">
          <cell r="CF82" t="str">
            <v>Royalties Aggregate</v>
          </cell>
        </row>
      </sheetData>
      <sheetData sheetId="6931">
        <row r="82">
          <cell r="CF82" t="str">
            <v>Royalties Aggregate</v>
          </cell>
        </row>
      </sheetData>
      <sheetData sheetId="6932">
        <row r="82">
          <cell r="CF82" t="str">
            <v>Royalties Aggregate</v>
          </cell>
        </row>
      </sheetData>
      <sheetData sheetId="6933">
        <row r="82">
          <cell r="CF82" t="str">
            <v>Royalties Aggregate</v>
          </cell>
        </row>
      </sheetData>
      <sheetData sheetId="6934">
        <row r="82">
          <cell r="CF82" t="str">
            <v>Royalties Aggregate</v>
          </cell>
        </row>
      </sheetData>
      <sheetData sheetId="6935">
        <row r="82">
          <cell r="CF82" t="str">
            <v>Royalties Aggregate</v>
          </cell>
        </row>
      </sheetData>
      <sheetData sheetId="6936">
        <row r="82">
          <cell r="CF82" t="str">
            <v>Royalties Aggregate</v>
          </cell>
        </row>
      </sheetData>
      <sheetData sheetId="6937">
        <row r="82">
          <cell r="CF82" t="str">
            <v>Royalties Aggregate</v>
          </cell>
        </row>
      </sheetData>
      <sheetData sheetId="6938">
        <row r="82">
          <cell r="CF82" t="str">
            <v>Royalties Aggregate</v>
          </cell>
        </row>
      </sheetData>
      <sheetData sheetId="6939">
        <row r="82">
          <cell r="CF82" t="str">
            <v>Royalties Aggregate</v>
          </cell>
        </row>
      </sheetData>
      <sheetData sheetId="6940">
        <row r="82">
          <cell r="CF82" t="str">
            <v>Royalties Aggregate</v>
          </cell>
        </row>
      </sheetData>
      <sheetData sheetId="6941">
        <row r="82">
          <cell r="CF82" t="str">
            <v>Royalties Aggregate</v>
          </cell>
        </row>
      </sheetData>
      <sheetData sheetId="6942">
        <row r="82">
          <cell r="CF82" t="str">
            <v>Royalties Aggregate</v>
          </cell>
        </row>
      </sheetData>
      <sheetData sheetId="6943">
        <row r="82">
          <cell r="CF82" t="str">
            <v>Royalties Aggregate</v>
          </cell>
        </row>
      </sheetData>
      <sheetData sheetId="6944">
        <row r="82">
          <cell r="CF82" t="str">
            <v>Royalties Aggregate</v>
          </cell>
        </row>
      </sheetData>
      <sheetData sheetId="6945">
        <row r="82">
          <cell r="CF82" t="str">
            <v>Royalties Aggregate</v>
          </cell>
        </row>
      </sheetData>
      <sheetData sheetId="6946">
        <row r="82">
          <cell r="CF82" t="str">
            <v>Royalties Aggregate</v>
          </cell>
        </row>
      </sheetData>
      <sheetData sheetId="6947">
        <row r="82">
          <cell r="CF82" t="str">
            <v>Royalties Aggregate</v>
          </cell>
        </row>
      </sheetData>
      <sheetData sheetId="6948">
        <row r="82">
          <cell r="CF82" t="str">
            <v>Royalties Aggregate</v>
          </cell>
        </row>
      </sheetData>
      <sheetData sheetId="6949">
        <row r="82">
          <cell r="CF82" t="str">
            <v>Royalties Aggregate</v>
          </cell>
        </row>
      </sheetData>
      <sheetData sheetId="6950">
        <row r="82">
          <cell r="CF82" t="str">
            <v>Royalties Aggregate</v>
          </cell>
        </row>
      </sheetData>
      <sheetData sheetId="6951">
        <row r="82">
          <cell r="CF82" t="str">
            <v>Royalties Aggregate</v>
          </cell>
        </row>
      </sheetData>
      <sheetData sheetId="6952">
        <row r="82">
          <cell r="CF82" t="str">
            <v>Royalties Aggregate</v>
          </cell>
        </row>
      </sheetData>
      <sheetData sheetId="6953">
        <row r="82">
          <cell r="CF82" t="str">
            <v>Royalties Aggregate</v>
          </cell>
        </row>
      </sheetData>
      <sheetData sheetId="6954">
        <row r="82">
          <cell r="CF82" t="str">
            <v>Royalties Aggregate</v>
          </cell>
        </row>
      </sheetData>
      <sheetData sheetId="6955">
        <row r="82">
          <cell r="CF82" t="str">
            <v>Royalties Aggregate</v>
          </cell>
        </row>
      </sheetData>
      <sheetData sheetId="6956">
        <row r="82">
          <cell r="CF82" t="str">
            <v>Royalties Aggregate</v>
          </cell>
        </row>
      </sheetData>
      <sheetData sheetId="6957">
        <row r="82">
          <cell r="CF82" t="str">
            <v>Royalties Aggregate</v>
          </cell>
        </row>
      </sheetData>
      <sheetData sheetId="6958">
        <row r="82">
          <cell r="CF82" t="str">
            <v>Royalties Aggregate</v>
          </cell>
        </row>
      </sheetData>
      <sheetData sheetId="6959">
        <row r="82">
          <cell r="CF82" t="str">
            <v>Royalties Aggregate</v>
          </cell>
        </row>
      </sheetData>
      <sheetData sheetId="6960">
        <row r="82">
          <cell r="CF82" t="str">
            <v>Royalties Aggregate</v>
          </cell>
        </row>
      </sheetData>
      <sheetData sheetId="6961">
        <row r="82">
          <cell r="CF82" t="str">
            <v>Royalties Aggregate</v>
          </cell>
        </row>
      </sheetData>
      <sheetData sheetId="6962">
        <row r="82">
          <cell r="CF82" t="str">
            <v>Royalties Aggregate</v>
          </cell>
        </row>
      </sheetData>
      <sheetData sheetId="6963">
        <row r="82">
          <cell r="CF82" t="str">
            <v>Royalties Aggregate</v>
          </cell>
        </row>
      </sheetData>
      <sheetData sheetId="6964" refreshError="1"/>
      <sheetData sheetId="6965" refreshError="1"/>
      <sheetData sheetId="6966">
        <row r="82">
          <cell r="CF82" t="str">
            <v>Royalties Aggregate</v>
          </cell>
        </row>
      </sheetData>
      <sheetData sheetId="6967">
        <row r="82">
          <cell r="CF82" t="str">
            <v>Royalties Aggregate</v>
          </cell>
        </row>
      </sheetData>
      <sheetData sheetId="6968">
        <row r="82">
          <cell r="CF82" t="str">
            <v>Royalties Aggregate</v>
          </cell>
        </row>
      </sheetData>
      <sheetData sheetId="6969">
        <row r="82">
          <cell r="CF82" t="str">
            <v>Royalties Aggregate</v>
          </cell>
        </row>
      </sheetData>
      <sheetData sheetId="6970">
        <row r="82">
          <cell r="CF82" t="str">
            <v>Royalties Aggregate</v>
          </cell>
        </row>
      </sheetData>
      <sheetData sheetId="6971">
        <row r="82">
          <cell r="CF82" t="str">
            <v>Royalties Aggregate</v>
          </cell>
        </row>
      </sheetData>
      <sheetData sheetId="6972">
        <row r="82">
          <cell r="CF82" t="str">
            <v>Royalties Aggregate</v>
          </cell>
        </row>
      </sheetData>
      <sheetData sheetId="6973">
        <row r="82">
          <cell r="CF82" t="str">
            <v>Royalties Aggregate</v>
          </cell>
        </row>
      </sheetData>
      <sheetData sheetId="6974">
        <row r="82">
          <cell r="CF82" t="str">
            <v>Royalties Aggregate</v>
          </cell>
        </row>
      </sheetData>
      <sheetData sheetId="6975">
        <row r="82">
          <cell r="CF82" t="str">
            <v>Royalties Aggregate</v>
          </cell>
        </row>
      </sheetData>
      <sheetData sheetId="6976">
        <row r="82">
          <cell r="CF82" t="str">
            <v>Royalties Aggregate</v>
          </cell>
        </row>
      </sheetData>
      <sheetData sheetId="6977">
        <row r="82">
          <cell r="CF82" t="str">
            <v>Royalties Aggregate</v>
          </cell>
        </row>
      </sheetData>
      <sheetData sheetId="6978">
        <row r="82">
          <cell r="CF82" t="str">
            <v>Royalties Aggregate</v>
          </cell>
        </row>
      </sheetData>
      <sheetData sheetId="6979">
        <row r="82">
          <cell r="CF82" t="str">
            <v>Royalties Aggregate</v>
          </cell>
        </row>
      </sheetData>
      <sheetData sheetId="6980">
        <row r="82">
          <cell r="CF82" t="str">
            <v>Royalties Aggregate</v>
          </cell>
        </row>
      </sheetData>
      <sheetData sheetId="6981">
        <row r="82">
          <cell r="CF82" t="str">
            <v>Royalties Aggregate</v>
          </cell>
        </row>
      </sheetData>
      <sheetData sheetId="6982">
        <row r="82">
          <cell r="CF82" t="str">
            <v>Royalties Aggregate</v>
          </cell>
        </row>
      </sheetData>
      <sheetData sheetId="6983">
        <row r="35">
          <cell r="I35">
            <v>17200</v>
          </cell>
        </row>
      </sheetData>
      <sheetData sheetId="6984">
        <row r="82">
          <cell r="CF82" t="str">
            <v>Royalties Aggregate</v>
          </cell>
        </row>
      </sheetData>
      <sheetData sheetId="6985">
        <row r="82">
          <cell r="CF82" t="str">
            <v>Royalties Aggregate</v>
          </cell>
        </row>
      </sheetData>
      <sheetData sheetId="6986">
        <row r="82">
          <cell r="CF82" t="str">
            <v>Royalties Aggregate</v>
          </cell>
        </row>
      </sheetData>
      <sheetData sheetId="6987">
        <row r="82">
          <cell r="CF82" t="str">
            <v>Royalties Aggregate</v>
          </cell>
        </row>
      </sheetData>
      <sheetData sheetId="6988">
        <row r="82">
          <cell r="CF82" t="str">
            <v>Royalties Aggregate</v>
          </cell>
        </row>
      </sheetData>
      <sheetData sheetId="6989">
        <row r="82">
          <cell r="CF82" t="str">
            <v>Royalties Aggregate</v>
          </cell>
        </row>
      </sheetData>
      <sheetData sheetId="6990">
        <row r="82">
          <cell r="CF82" t="str">
            <v>Royalties Aggregate</v>
          </cell>
        </row>
      </sheetData>
      <sheetData sheetId="6991">
        <row r="82">
          <cell r="CF82" t="str">
            <v>Royalties Aggregate</v>
          </cell>
        </row>
      </sheetData>
      <sheetData sheetId="6992">
        <row r="82">
          <cell r="CF82" t="str">
            <v>Royalties Aggregate</v>
          </cell>
        </row>
      </sheetData>
      <sheetData sheetId="6993">
        <row r="82">
          <cell r="CF82" t="str">
            <v>Royalties Aggregate</v>
          </cell>
        </row>
      </sheetData>
      <sheetData sheetId="6994">
        <row r="82">
          <cell r="CF82" t="str">
            <v>Royalties Aggregate</v>
          </cell>
        </row>
      </sheetData>
      <sheetData sheetId="6995">
        <row r="82">
          <cell r="CF82" t="str">
            <v>Royalties Aggregate</v>
          </cell>
        </row>
      </sheetData>
      <sheetData sheetId="6996">
        <row r="82">
          <cell r="CF82" t="str">
            <v>Royalties Aggregate</v>
          </cell>
        </row>
      </sheetData>
      <sheetData sheetId="6997">
        <row r="82">
          <cell r="CF82" t="str">
            <v>Royalties Aggregate</v>
          </cell>
        </row>
      </sheetData>
      <sheetData sheetId="6998">
        <row r="82">
          <cell r="CF82" t="str">
            <v>Royalties Aggregate</v>
          </cell>
        </row>
      </sheetData>
      <sheetData sheetId="6999">
        <row r="82">
          <cell r="CF82" t="str">
            <v>Royalties Aggregate</v>
          </cell>
        </row>
      </sheetData>
      <sheetData sheetId="7000">
        <row r="82">
          <cell r="CF82" t="str">
            <v>Royalties Aggregate</v>
          </cell>
        </row>
      </sheetData>
      <sheetData sheetId="7001">
        <row r="82">
          <cell r="CF82" t="str">
            <v>Royalties Aggregate</v>
          </cell>
        </row>
      </sheetData>
      <sheetData sheetId="7002">
        <row r="82">
          <cell r="CF82" t="str">
            <v>Royalties Aggregate</v>
          </cell>
        </row>
      </sheetData>
      <sheetData sheetId="7003">
        <row r="82">
          <cell r="CF82" t="str">
            <v>Royalties Aggregate</v>
          </cell>
        </row>
      </sheetData>
      <sheetData sheetId="7004">
        <row r="82">
          <cell r="CF82" t="str">
            <v>Royalties Aggregate</v>
          </cell>
        </row>
      </sheetData>
      <sheetData sheetId="7005">
        <row r="82">
          <cell r="CF82" t="str">
            <v>Royalties Aggregate</v>
          </cell>
        </row>
      </sheetData>
      <sheetData sheetId="7006">
        <row r="82">
          <cell r="CF82" t="str">
            <v>Royalties Aggregate</v>
          </cell>
        </row>
      </sheetData>
      <sheetData sheetId="7007">
        <row r="82">
          <cell r="CF82" t="str">
            <v>Royalties Aggregate</v>
          </cell>
        </row>
      </sheetData>
      <sheetData sheetId="7008">
        <row r="82">
          <cell r="CF82" t="str">
            <v>Royalties Aggregate</v>
          </cell>
        </row>
      </sheetData>
      <sheetData sheetId="7009">
        <row r="82">
          <cell r="CF82" t="str">
            <v>Royalties Aggregate</v>
          </cell>
        </row>
      </sheetData>
      <sheetData sheetId="7010">
        <row r="82">
          <cell r="CF82" t="str">
            <v>Royalties Aggregate</v>
          </cell>
        </row>
      </sheetData>
      <sheetData sheetId="7011">
        <row r="82">
          <cell r="CF82" t="str">
            <v>Royalties Aggregate</v>
          </cell>
        </row>
      </sheetData>
      <sheetData sheetId="7012">
        <row r="82">
          <cell r="CF82" t="str">
            <v>Royalties Aggregate</v>
          </cell>
        </row>
      </sheetData>
      <sheetData sheetId="7013">
        <row r="82">
          <cell r="CF82" t="str">
            <v>Royalties Aggregate</v>
          </cell>
        </row>
      </sheetData>
      <sheetData sheetId="7014">
        <row r="82">
          <cell r="CF82" t="str">
            <v>Royalties Aggregate</v>
          </cell>
        </row>
      </sheetData>
      <sheetData sheetId="7015">
        <row r="82">
          <cell r="CF82" t="str">
            <v>Royalties Aggregate</v>
          </cell>
        </row>
      </sheetData>
      <sheetData sheetId="7016">
        <row r="82">
          <cell r="CF82" t="str">
            <v>Royalties Aggregate</v>
          </cell>
        </row>
      </sheetData>
      <sheetData sheetId="7017">
        <row r="82">
          <cell r="CF82" t="str">
            <v>Royalties Aggregate</v>
          </cell>
        </row>
      </sheetData>
      <sheetData sheetId="7018">
        <row r="82">
          <cell r="CF82" t="str">
            <v>Royalties Aggregate</v>
          </cell>
        </row>
      </sheetData>
      <sheetData sheetId="7019">
        <row r="82">
          <cell r="CF82" t="str">
            <v>Royalties Aggregate</v>
          </cell>
        </row>
      </sheetData>
      <sheetData sheetId="7020">
        <row r="82">
          <cell r="CF82" t="str">
            <v>Royalties Aggregate</v>
          </cell>
        </row>
      </sheetData>
      <sheetData sheetId="7021">
        <row r="82">
          <cell r="CF82" t="str">
            <v>Royalties Aggregate</v>
          </cell>
        </row>
      </sheetData>
      <sheetData sheetId="7022">
        <row r="82">
          <cell r="CF82" t="str">
            <v>Royalties Aggregate</v>
          </cell>
        </row>
      </sheetData>
      <sheetData sheetId="7023">
        <row r="82">
          <cell r="CF82" t="str">
            <v>Royalties Aggregate</v>
          </cell>
        </row>
      </sheetData>
      <sheetData sheetId="7024">
        <row r="82">
          <cell r="CF82" t="str">
            <v>Royalties Aggregate</v>
          </cell>
        </row>
      </sheetData>
      <sheetData sheetId="7025">
        <row r="82">
          <cell r="CF82" t="str">
            <v>Royalties Aggregate</v>
          </cell>
        </row>
      </sheetData>
      <sheetData sheetId="7026">
        <row r="82">
          <cell r="CF82" t="str">
            <v>Royalties Aggregate</v>
          </cell>
        </row>
      </sheetData>
      <sheetData sheetId="7027">
        <row r="82">
          <cell r="CF82" t="str">
            <v>Royalties Aggregate</v>
          </cell>
        </row>
      </sheetData>
      <sheetData sheetId="7028">
        <row r="82">
          <cell r="CF82" t="str">
            <v>Royalties Aggregate</v>
          </cell>
        </row>
      </sheetData>
      <sheetData sheetId="7029">
        <row r="82">
          <cell r="CF82" t="str">
            <v>Royalties Aggregate</v>
          </cell>
        </row>
      </sheetData>
      <sheetData sheetId="7030">
        <row r="82">
          <cell r="CF82" t="str">
            <v>Royalties Aggregate</v>
          </cell>
        </row>
      </sheetData>
      <sheetData sheetId="7031">
        <row r="82">
          <cell r="CF82" t="str">
            <v>Royalties Aggregate</v>
          </cell>
        </row>
      </sheetData>
      <sheetData sheetId="7032">
        <row r="82">
          <cell r="CF82" t="str">
            <v>Royalties Aggregate</v>
          </cell>
        </row>
      </sheetData>
      <sheetData sheetId="7033">
        <row r="82">
          <cell r="CF82" t="str">
            <v>Royalties Aggregate</v>
          </cell>
        </row>
      </sheetData>
      <sheetData sheetId="7034">
        <row r="82">
          <cell r="CF82" t="str">
            <v>Royalties Aggregate</v>
          </cell>
        </row>
      </sheetData>
      <sheetData sheetId="7035">
        <row r="82">
          <cell r="CF82" t="str">
            <v>Royalties Aggregate</v>
          </cell>
        </row>
      </sheetData>
      <sheetData sheetId="7036">
        <row r="82">
          <cell r="CF82" t="str">
            <v>Royalties Aggregate</v>
          </cell>
        </row>
      </sheetData>
      <sheetData sheetId="7037">
        <row r="82">
          <cell r="CF82" t="str">
            <v>Royalties Aggregate</v>
          </cell>
        </row>
      </sheetData>
      <sheetData sheetId="7038">
        <row r="82">
          <cell r="CF82" t="str">
            <v>Royalties Aggregate</v>
          </cell>
        </row>
      </sheetData>
      <sheetData sheetId="7039">
        <row r="82">
          <cell r="CF82" t="str">
            <v>Royalties Aggregate</v>
          </cell>
        </row>
      </sheetData>
      <sheetData sheetId="7040">
        <row r="82">
          <cell r="CF82" t="str">
            <v>Royalties Aggregate</v>
          </cell>
        </row>
      </sheetData>
      <sheetData sheetId="7041">
        <row r="82">
          <cell r="CF82" t="str">
            <v>Royalties Aggregate</v>
          </cell>
        </row>
      </sheetData>
      <sheetData sheetId="7042">
        <row r="82">
          <cell r="CF82" t="str">
            <v>Royalties Aggregate</v>
          </cell>
        </row>
      </sheetData>
      <sheetData sheetId="7043">
        <row r="82">
          <cell r="CF82" t="str">
            <v>Royalties Aggregate</v>
          </cell>
        </row>
      </sheetData>
      <sheetData sheetId="7044">
        <row r="82">
          <cell r="CF82" t="str">
            <v>Royalties Aggregate</v>
          </cell>
        </row>
      </sheetData>
      <sheetData sheetId="7045">
        <row r="82">
          <cell r="CF82" t="str">
            <v>Royalties Aggregate</v>
          </cell>
        </row>
      </sheetData>
      <sheetData sheetId="7046">
        <row r="82">
          <cell r="CF82" t="str">
            <v>Royalties Aggregate</v>
          </cell>
        </row>
      </sheetData>
      <sheetData sheetId="7047">
        <row r="82">
          <cell r="CF82" t="str">
            <v>Royalties Aggregate</v>
          </cell>
        </row>
      </sheetData>
      <sheetData sheetId="7048">
        <row r="82">
          <cell r="CF82" t="str">
            <v>Royalties Aggregate</v>
          </cell>
        </row>
      </sheetData>
      <sheetData sheetId="7049">
        <row r="82">
          <cell r="CF82" t="str">
            <v>Royalties Aggregate</v>
          </cell>
        </row>
      </sheetData>
      <sheetData sheetId="7050">
        <row r="82">
          <cell r="CF82" t="str">
            <v>Royalties Aggregate</v>
          </cell>
        </row>
      </sheetData>
      <sheetData sheetId="7051">
        <row r="82">
          <cell r="CF82" t="str">
            <v>Royalties Aggregate</v>
          </cell>
        </row>
      </sheetData>
      <sheetData sheetId="7052">
        <row r="82">
          <cell r="CF82" t="str">
            <v>Royalties Aggregate</v>
          </cell>
        </row>
      </sheetData>
      <sheetData sheetId="7053">
        <row r="82">
          <cell r="CF82" t="str">
            <v>Royalties Aggregate</v>
          </cell>
        </row>
      </sheetData>
      <sheetData sheetId="7054">
        <row r="82">
          <cell r="CF82" t="str">
            <v>Royalties Aggregate</v>
          </cell>
        </row>
      </sheetData>
      <sheetData sheetId="7055">
        <row r="82">
          <cell r="CF82" t="str">
            <v>Royalties Aggregate</v>
          </cell>
        </row>
      </sheetData>
      <sheetData sheetId="7056">
        <row r="82">
          <cell r="CF82" t="str">
            <v>Royalties Aggregate</v>
          </cell>
        </row>
      </sheetData>
      <sheetData sheetId="7057">
        <row r="82">
          <cell r="CF82" t="str">
            <v>Royalties Aggregate</v>
          </cell>
        </row>
      </sheetData>
      <sheetData sheetId="7058">
        <row r="82">
          <cell r="CF82" t="str">
            <v>Royalties Aggregate</v>
          </cell>
        </row>
      </sheetData>
      <sheetData sheetId="7059">
        <row r="82">
          <cell r="CF82" t="str">
            <v>Royalties Aggregate</v>
          </cell>
        </row>
      </sheetData>
      <sheetData sheetId="7060">
        <row r="82">
          <cell r="CF82" t="str">
            <v>Royalties Aggregate</v>
          </cell>
        </row>
      </sheetData>
      <sheetData sheetId="7061">
        <row r="82">
          <cell r="CF82" t="str">
            <v>Royalties Aggregate</v>
          </cell>
        </row>
      </sheetData>
      <sheetData sheetId="7062">
        <row r="82">
          <cell r="CF82" t="str">
            <v>Royalties Aggregate</v>
          </cell>
        </row>
      </sheetData>
      <sheetData sheetId="7063">
        <row r="82">
          <cell r="CF82" t="str">
            <v>Royalties Aggregate</v>
          </cell>
        </row>
      </sheetData>
      <sheetData sheetId="7064">
        <row r="82">
          <cell r="CF82" t="str">
            <v>Royalties Aggregate</v>
          </cell>
        </row>
      </sheetData>
      <sheetData sheetId="7065">
        <row r="82">
          <cell r="CF82" t="str">
            <v>Royalties Aggregate</v>
          </cell>
        </row>
      </sheetData>
      <sheetData sheetId="7066">
        <row r="82">
          <cell r="CF82" t="str">
            <v>Royalties Aggregate</v>
          </cell>
        </row>
      </sheetData>
      <sheetData sheetId="7067">
        <row r="82">
          <cell r="CF82" t="str">
            <v>Royalties Aggregate</v>
          </cell>
        </row>
      </sheetData>
      <sheetData sheetId="7068">
        <row r="82">
          <cell r="CF82" t="str">
            <v>Royalties Aggregate</v>
          </cell>
        </row>
      </sheetData>
      <sheetData sheetId="7069">
        <row r="82">
          <cell r="CF82" t="str">
            <v>Royalties Aggregate</v>
          </cell>
        </row>
      </sheetData>
      <sheetData sheetId="7070">
        <row r="82">
          <cell r="CF82" t="str">
            <v>Royalties Aggregate</v>
          </cell>
        </row>
      </sheetData>
      <sheetData sheetId="7071">
        <row r="82">
          <cell r="CF82" t="str">
            <v>Royalties Aggregate</v>
          </cell>
        </row>
      </sheetData>
      <sheetData sheetId="7072">
        <row r="82">
          <cell r="CF82" t="str">
            <v>Royalties Aggregate</v>
          </cell>
        </row>
      </sheetData>
      <sheetData sheetId="7073">
        <row r="82">
          <cell r="CF82" t="str">
            <v>Royalties Aggregate</v>
          </cell>
        </row>
      </sheetData>
      <sheetData sheetId="7074">
        <row r="82">
          <cell r="CF82" t="str">
            <v>Royalties Aggregate</v>
          </cell>
        </row>
      </sheetData>
      <sheetData sheetId="7075">
        <row r="82">
          <cell r="CF82" t="str">
            <v>Royalties Aggregate</v>
          </cell>
        </row>
      </sheetData>
      <sheetData sheetId="7076">
        <row r="82">
          <cell r="CF82" t="str">
            <v>Royalties Aggregate</v>
          </cell>
        </row>
      </sheetData>
      <sheetData sheetId="7077">
        <row r="82">
          <cell r="CF82" t="str">
            <v>Royalties Aggregate</v>
          </cell>
        </row>
      </sheetData>
      <sheetData sheetId="7078">
        <row r="82">
          <cell r="CF82" t="str">
            <v>Royalties Aggregate</v>
          </cell>
        </row>
      </sheetData>
      <sheetData sheetId="7079">
        <row r="82">
          <cell r="CF82" t="str">
            <v>Royalties Aggregate</v>
          </cell>
        </row>
      </sheetData>
      <sheetData sheetId="7080">
        <row r="82">
          <cell r="CF82" t="str">
            <v>Royalties Aggregate</v>
          </cell>
        </row>
      </sheetData>
      <sheetData sheetId="7081">
        <row r="82">
          <cell r="CF82" t="str">
            <v>Royalties Aggregate</v>
          </cell>
        </row>
      </sheetData>
      <sheetData sheetId="7082">
        <row r="82">
          <cell r="CF82" t="str">
            <v>Royalties Aggregate</v>
          </cell>
        </row>
      </sheetData>
      <sheetData sheetId="7083">
        <row r="82">
          <cell r="CF82" t="str">
            <v>Royalties Aggregate</v>
          </cell>
        </row>
      </sheetData>
      <sheetData sheetId="7084">
        <row r="82">
          <cell r="CF82" t="str">
            <v>Royalties Aggregate</v>
          </cell>
        </row>
      </sheetData>
      <sheetData sheetId="7085">
        <row r="82">
          <cell r="CF82" t="str">
            <v>Royalties Aggregate</v>
          </cell>
        </row>
      </sheetData>
      <sheetData sheetId="7086">
        <row r="82">
          <cell r="CF82" t="str">
            <v>Royalties Aggregate</v>
          </cell>
        </row>
      </sheetData>
      <sheetData sheetId="7087">
        <row r="82">
          <cell r="CF82" t="str">
            <v>Royalties Aggregate</v>
          </cell>
        </row>
      </sheetData>
      <sheetData sheetId="7088">
        <row r="82">
          <cell r="CF82" t="str">
            <v>Royalties Aggregate</v>
          </cell>
        </row>
      </sheetData>
      <sheetData sheetId="7089">
        <row r="82">
          <cell r="CF82" t="str">
            <v>Royalties Aggregate</v>
          </cell>
        </row>
      </sheetData>
      <sheetData sheetId="7090">
        <row r="82">
          <cell r="CF82" t="str">
            <v>Royalties Aggregate</v>
          </cell>
        </row>
      </sheetData>
      <sheetData sheetId="7091">
        <row r="82">
          <cell r="CF82" t="str">
            <v>Royalties Aggregate</v>
          </cell>
        </row>
      </sheetData>
      <sheetData sheetId="7092">
        <row r="82">
          <cell r="CF82" t="str">
            <v>Royalties Aggregate</v>
          </cell>
        </row>
      </sheetData>
      <sheetData sheetId="7093">
        <row r="82">
          <cell r="CF82" t="str">
            <v>Royalties Aggregate</v>
          </cell>
        </row>
      </sheetData>
      <sheetData sheetId="7094">
        <row r="82">
          <cell r="CF82" t="str">
            <v>Royalties Aggregate</v>
          </cell>
        </row>
      </sheetData>
      <sheetData sheetId="7095">
        <row r="82">
          <cell r="CF82" t="str">
            <v>Royalties Aggregate</v>
          </cell>
        </row>
      </sheetData>
      <sheetData sheetId="7096">
        <row r="82">
          <cell r="CF82" t="str">
            <v>Royalties Aggregate</v>
          </cell>
        </row>
      </sheetData>
      <sheetData sheetId="7097">
        <row r="82">
          <cell r="CF82" t="str">
            <v>Royalties Aggregate</v>
          </cell>
        </row>
      </sheetData>
      <sheetData sheetId="7098">
        <row r="82">
          <cell r="CF82" t="str">
            <v>Royalties Aggregate</v>
          </cell>
        </row>
      </sheetData>
      <sheetData sheetId="7099">
        <row r="82">
          <cell r="CF82" t="str">
            <v>Royalties Aggregate</v>
          </cell>
        </row>
      </sheetData>
      <sheetData sheetId="7100">
        <row r="82">
          <cell r="CF82" t="str">
            <v>Royalties Aggregate</v>
          </cell>
        </row>
      </sheetData>
      <sheetData sheetId="7101">
        <row r="82">
          <cell r="CF82" t="str">
            <v>Royalties Aggregate</v>
          </cell>
        </row>
      </sheetData>
      <sheetData sheetId="7102">
        <row r="82">
          <cell r="CF82" t="str">
            <v>Royalties Aggregate</v>
          </cell>
        </row>
      </sheetData>
      <sheetData sheetId="7103">
        <row r="82">
          <cell r="CF82" t="str">
            <v>Royalties Aggregate</v>
          </cell>
        </row>
      </sheetData>
      <sheetData sheetId="7104">
        <row r="82">
          <cell r="CF82" t="str">
            <v>Royalties Aggregate</v>
          </cell>
        </row>
      </sheetData>
      <sheetData sheetId="7105">
        <row r="82">
          <cell r="CF82" t="str">
            <v>Royalties Aggregate</v>
          </cell>
        </row>
      </sheetData>
      <sheetData sheetId="7106">
        <row r="82">
          <cell r="CF82" t="str">
            <v>Royalties Aggregate</v>
          </cell>
        </row>
      </sheetData>
      <sheetData sheetId="7107">
        <row r="82">
          <cell r="CF82" t="str">
            <v>Royalties Aggregate</v>
          </cell>
        </row>
      </sheetData>
      <sheetData sheetId="7108">
        <row r="82">
          <cell r="CF82" t="str">
            <v>Royalties Aggregate</v>
          </cell>
        </row>
      </sheetData>
      <sheetData sheetId="7109">
        <row r="82">
          <cell r="CF82" t="str">
            <v>Royalties Aggregate</v>
          </cell>
        </row>
      </sheetData>
      <sheetData sheetId="7110">
        <row r="82">
          <cell r="CF82" t="str">
            <v>Royalties Aggregate</v>
          </cell>
        </row>
      </sheetData>
      <sheetData sheetId="7111">
        <row r="82">
          <cell r="CF82" t="str">
            <v>Royalties Aggregate</v>
          </cell>
        </row>
      </sheetData>
      <sheetData sheetId="7112">
        <row r="82">
          <cell r="CF82" t="str">
            <v>Royalties Aggregate</v>
          </cell>
        </row>
      </sheetData>
      <sheetData sheetId="7113">
        <row r="82">
          <cell r="CF82" t="str">
            <v>Royalties Aggregate</v>
          </cell>
        </row>
      </sheetData>
      <sheetData sheetId="7114">
        <row r="82">
          <cell r="CF82" t="str">
            <v>Royalties Aggregate</v>
          </cell>
        </row>
      </sheetData>
      <sheetData sheetId="7115">
        <row r="82">
          <cell r="CF82" t="str">
            <v>Royalties Aggregate</v>
          </cell>
        </row>
      </sheetData>
      <sheetData sheetId="7116">
        <row r="82">
          <cell r="CF82" t="str">
            <v>Royalties Aggregate</v>
          </cell>
        </row>
      </sheetData>
      <sheetData sheetId="7117">
        <row r="82">
          <cell r="CF82" t="str">
            <v>Royalties Aggregate</v>
          </cell>
        </row>
      </sheetData>
      <sheetData sheetId="7118">
        <row r="82">
          <cell r="CF82" t="str">
            <v>Royalties Aggregate</v>
          </cell>
        </row>
      </sheetData>
      <sheetData sheetId="7119">
        <row r="82">
          <cell r="CF82" t="str">
            <v>Royalties Aggregate</v>
          </cell>
        </row>
      </sheetData>
      <sheetData sheetId="7120">
        <row r="82">
          <cell r="CF82" t="str">
            <v>Royalties Aggregate</v>
          </cell>
        </row>
      </sheetData>
      <sheetData sheetId="7121">
        <row r="82">
          <cell r="CF82" t="str">
            <v>Royalties Aggregate</v>
          </cell>
        </row>
      </sheetData>
      <sheetData sheetId="7122">
        <row r="82">
          <cell r="CF82" t="str">
            <v>Royalties Aggregate</v>
          </cell>
        </row>
      </sheetData>
      <sheetData sheetId="7123">
        <row r="82">
          <cell r="CF82" t="str">
            <v>Royalties Aggregate</v>
          </cell>
        </row>
      </sheetData>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ow r="82">
          <cell r="CF82" t="str">
            <v>Royalties Aggregate</v>
          </cell>
        </row>
      </sheetData>
      <sheetData sheetId="7189">
        <row r="82">
          <cell r="CF82" t="str">
            <v>Royalties Aggregate</v>
          </cell>
        </row>
      </sheetData>
      <sheetData sheetId="7190">
        <row r="82">
          <cell r="CF82" t="str">
            <v>Royalties Aggregate</v>
          </cell>
        </row>
      </sheetData>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ow r="82">
          <cell r="CF82" t="str">
            <v>Royalties Aggregate</v>
          </cell>
        </row>
      </sheetData>
      <sheetData sheetId="7270">
        <row r="82">
          <cell r="CF82" t="str">
            <v>Royalties Aggregate</v>
          </cell>
        </row>
      </sheetData>
      <sheetData sheetId="7271">
        <row r="82">
          <cell r="CF82" t="str">
            <v>Royalties Aggregate</v>
          </cell>
        </row>
      </sheetData>
      <sheetData sheetId="7272" refreshError="1"/>
      <sheetData sheetId="7273">
        <row r="82">
          <cell r="CF82" t="str">
            <v>Royalties Aggregate</v>
          </cell>
        </row>
      </sheetData>
      <sheetData sheetId="7274" refreshError="1"/>
      <sheetData sheetId="7275" refreshError="1"/>
      <sheetData sheetId="7276">
        <row r="82">
          <cell r="CF82" t="str">
            <v>Royalties Aggregate</v>
          </cell>
        </row>
      </sheetData>
      <sheetData sheetId="7277">
        <row r="82">
          <cell r="CF82" t="str">
            <v>Royalties Aggregate</v>
          </cell>
        </row>
      </sheetData>
      <sheetData sheetId="7278" refreshError="1"/>
      <sheetData sheetId="7279">
        <row r="82">
          <cell r="CF82" t="str">
            <v>Royalties Aggregate</v>
          </cell>
        </row>
      </sheetData>
      <sheetData sheetId="7280">
        <row r="82">
          <cell r="CF82" t="str">
            <v>Royalties Aggregate</v>
          </cell>
        </row>
      </sheetData>
      <sheetData sheetId="7281">
        <row r="82">
          <cell r="CF82" t="str">
            <v>Royalties Aggregate</v>
          </cell>
        </row>
      </sheetData>
      <sheetData sheetId="7282" refreshError="1"/>
      <sheetData sheetId="7283" refreshError="1"/>
      <sheetData sheetId="7284">
        <row r="82">
          <cell r="CF82" t="str">
            <v>Royalties Aggregate</v>
          </cell>
        </row>
      </sheetData>
      <sheetData sheetId="7285">
        <row r="82">
          <cell r="CF82" t="str">
            <v>Royalties Aggregate</v>
          </cell>
        </row>
      </sheetData>
      <sheetData sheetId="7286">
        <row r="82">
          <cell r="CF82" t="str">
            <v>Royalties Aggregate</v>
          </cell>
        </row>
      </sheetData>
      <sheetData sheetId="7287" refreshError="1"/>
      <sheetData sheetId="7288" refreshError="1"/>
      <sheetData sheetId="7289" refreshError="1"/>
      <sheetData sheetId="7290" refreshError="1"/>
      <sheetData sheetId="7291">
        <row r="82">
          <cell r="CF82" t="str">
            <v>Royalties Aggregate</v>
          </cell>
        </row>
      </sheetData>
      <sheetData sheetId="7292">
        <row r="82">
          <cell r="CF82" t="str">
            <v>Royalties Aggregate</v>
          </cell>
        </row>
      </sheetData>
      <sheetData sheetId="7293">
        <row r="82">
          <cell r="CF82" t="str">
            <v>Royalties Aggregate</v>
          </cell>
        </row>
      </sheetData>
      <sheetData sheetId="7294">
        <row r="82">
          <cell r="CF82" t="str">
            <v>Royalties Aggregate</v>
          </cell>
        </row>
      </sheetData>
      <sheetData sheetId="7295">
        <row r="82">
          <cell r="CF82" t="str">
            <v>Royalties Aggregate</v>
          </cell>
        </row>
      </sheetData>
      <sheetData sheetId="7296">
        <row r="82">
          <cell r="CF82" t="str">
            <v>Royalties Aggregate</v>
          </cell>
        </row>
      </sheetData>
      <sheetData sheetId="7297">
        <row r="82">
          <cell r="CF82" t="str">
            <v>Royalties Aggregate</v>
          </cell>
        </row>
      </sheetData>
      <sheetData sheetId="7298">
        <row r="82">
          <cell r="CF82" t="str">
            <v>Royalties Aggregate</v>
          </cell>
        </row>
      </sheetData>
      <sheetData sheetId="7299">
        <row r="82">
          <cell r="CF82" t="str">
            <v>Royalties Aggregate</v>
          </cell>
        </row>
      </sheetData>
      <sheetData sheetId="7300">
        <row r="82">
          <cell r="CF82" t="str">
            <v>Royalties Aggregate</v>
          </cell>
        </row>
      </sheetData>
      <sheetData sheetId="7301" refreshError="1"/>
      <sheetData sheetId="7302" refreshError="1"/>
      <sheetData sheetId="7303">
        <row r="82">
          <cell r="CF82" t="str">
            <v>Royalties Aggregate</v>
          </cell>
        </row>
      </sheetData>
      <sheetData sheetId="7304">
        <row r="82">
          <cell r="CF82" t="str">
            <v>Royalties Aggregate</v>
          </cell>
        </row>
      </sheetData>
      <sheetData sheetId="7305">
        <row r="82">
          <cell r="CF82" t="str">
            <v>Royalties Aggregate</v>
          </cell>
        </row>
      </sheetData>
      <sheetData sheetId="7306">
        <row r="82">
          <cell r="CF82" t="str">
            <v>Royalties Aggregate</v>
          </cell>
        </row>
      </sheetData>
      <sheetData sheetId="7307">
        <row r="82">
          <cell r="CF82" t="str">
            <v>Royalties Aggregate</v>
          </cell>
        </row>
      </sheetData>
      <sheetData sheetId="7308">
        <row r="82">
          <cell r="CF82" t="str">
            <v>Royalties Aggregate</v>
          </cell>
        </row>
      </sheetData>
      <sheetData sheetId="7309">
        <row r="82">
          <cell r="CF82" t="str">
            <v>Royalties Aggregate</v>
          </cell>
        </row>
      </sheetData>
      <sheetData sheetId="7310">
        <row r="82">
          <cell r="CF82" t="str">
            <v>Royalties Aggregate</v>
          </cell>
        </row>
      </sheetData>
      <sheetData sheetId="7311" refreshError="1"/>
      <sheetData sheetId="7312" refreshError="1"/>
      <sheetData sheetId="7313" refreshError="1"/>
      <sheetData sheetId="7314" refreshError="1"/>
      <sheetData sheetId="7315" refreshError="1"/>
      <sheetData sheetId="7316" refreshError="1"/>
      <sheetData sheetId="7317" refreshError="1"/>
      <sheetData sheetId="7318">
        <row r="82">
          <cell r="CF82" t="str">
            <v>Royalties Aggregate</v>
          </cell>
        </row>
      </sheetData>
      <sheetData sheetId="7319" refreshError="1"/>
      <sheetData sheetId="7320">
        <row r="82">
          <cell r="CF82" t="str">
            <v>Royalties Aggregate</v>
          </cell>
        </row>
      </sheetData>
      <sheetData sheetId="7321" refreshError="1"/>
      <sheetData sheetId="7322" refreshError="1"/>
      <sheetData sheetId="7323" refreshError="1"/>
      <sheetData sheetId="7324" refreshError="1"/>
      <sheetData sheetId="7325" refreshError="1"/>
      <sheetData sheetId="7326">
        <row r="82">
          <cell r="CF82" t="str">
            <v>Royalties Aggregate</v>
          </cell>
        </row>
      </sheetData>
      <sheetData sheetId="7327" refreshError="1"/>
      <sheetData sheetId="7328" refreshError="1"/>
      <sheetData sheetId="7329" refreshError="1"/>
      <sheetData sheetId="7330" refreshError="1"/>
      <sheetData sheetId="7331" refreshError="1"/>
      <sheetData sheetId="7332">
        <row r="82">
          <cell r="CF82" t="str">
            <v>Royalties Aggregate</v>
          </cell>
        </row>
      </sheetData>
      <sheetData sheetId="7333" refreshError="1"/>
      <sheetData sheetId="7334" refreshError="1"/>
      <sheetData sheetId="7335" refreshError="1"/>
      <sheetData sheetId="7336">
        <row r="82">
          <cell r="CF82" t="str">
            <v>Royalties Aggregate</v>
          </cell>
        </row>
      </sheetData>
      <sheetData sheetId="7337">
        <row r="82">
          <cell r="CF82" t="str">
            <v>Royalties Aggregate</v>
          </cell>
        </row>
      </sheetData>
      <sheetData sheetId="7338">
        <row r="82">
          <cell r="CF82" t="str">
            <v>Royalties Aggregate</v>
          </cell>
        </row>
      </sheetData>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ow r="82">
          <cell r="CF82" t="str">
            <v>Royalties Aggregate</v>
          </cell>
        </row>
      </sheetData>
      <sheetData sheetId="7353">
        <row r="82">
          <cell r="CF82" t="str">
            <v>Royalties Aggregate</v>
          </cell>
        </row>
      </sheetData>
      <sheetData sheetId="7354">
        <row r="82">
          <cell r="CF82" t="str">
            <v>Royalties Aggregate</v>
          </cell>
        </row>
      </sheetData>
      <sheetData sheetId="7355">
        <row r="82">
          <cell r="CF82" t="str">
            <v>Royalties Aggregate</v>
          </cell>
        </row>
      </sheetData>
      <sheetData sheetId="7356">
        <row r="82">
          <cell r="CF82">
            <v>0</v>
          </cell>
        </row>
      </sheetData>
      <sheetData sheetId="7357">
        <row r="82">
          <cell r="CF82" t="str">
            <v>Royalties Aggregate</v>
          </cell>
        </row>
      </sheetData>
      <sheetData sheetId="7358">
        <row r="82">
          <cell r="CF82" t="str">
            <v>Royalties Aggregate</v>
          </cell>
        </row>
      </sheetData>
      <sheetData sheetId="7359">
        <row r="82">
          <cell r="CF82" t="str">
            <v>Royalties Aggregate</v>
          </cell>
        </row>
      </sheetData>
      <sheetData sheetId="7360">
        <row r="82">
          <cell r="CF82" t="str">
            <v>Royalties Aggregate</v>
          </cell>
        </row>
      </sheetData>
      <sheetData sheetId="7361">
        <row r="82">
          <cell r="CF82" t="str">
            <v>Royalties Aggregate</v>
          </cell>
        </row>
      </sheetData>
      <sheetData sheetId="7362">
        <row r="82">
          <cell r="CF82" t="str">
            <v>Royalties Aggregate</v>
          </cell>
        </row>
      </sheetData>
      <sheetData sheetId="7363">
        <row r="82">
          <cell r="CF82" t="str">
            <v>Royalties Aggregate</v>
          </cell>
        </row>
      </sheetData>
      <sheetData sheetId="7364">
        <row r="82">
          <cell r="CF82" t="str">
            <v>Royalties Aggregate</v>
          </cell>
        </row>
      </sheetData>
      <sheetData sheetId="7365">
        <row r="82">
          <cell r="CF82" t="str">
            <v>Royalties Aggregate</v>
          </cell>
        </row>
      </sheetData>
      <sheetData sheetId="7366" refreshError="1"/>
      <sheetData sheetId="7367" refreshError="1"/>
      <sheetData sheetId="7368" refreshError="1"/>
      <sheetData sheetId="7369">
        <row r="82">
          <cell r="CF82" t="str">
            <v>Royalties Aggregate</v>
          </cell>
        </row>
      </sheetData>
      <sheetData sheetId="7370">
        <row r="82">
          <cell r="CF82">
            <v>0</v>
          </cell>
        </row>
      </sheetData>
      <sheetData sheetId="7371">
        <row r="82">
          <cell r="CF82" t="str">
            <v>Royalties Aggregate</v>
          </cell>
        </row>
      </sheetData>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ow r="82">
          <cell r="CF82" t="str">
            <v>Royalties Aggregate</v>
          </cell>
        </row>
      </sheetData>
      <sheetData sheetId="7400">
        <row r="82">
          <cell r="CF82" t="str">
            <v>Royalties Aggregate</v>
          </cell>
        </row>
      </sheetData>
      <sheetData sheetId="7401" refreshError="1"/>
      <sheetData sheetId="7402">
        <row r="82">
          <cell r="CF82" t="str">
            <v>Royalties Aggregate</v>
          </cell>
        </row>
      </sheetData>
      <sheetData sheetId="7403" refreshError="1"/>
      <sheetData sheetId="7404" refreshError="1"/>
      <sheetData sheetId="7405">
        <row r="82">
          <cell r="CF82" t="str">
            <v>Royalties Aggregate</v>
          </cell>
        </row>
      </sheetData>
      <sheetData sheetId="7406">
        <row r="82">
          <cell r="CF82" t="str">
            <v>Royalties Aggregate</v>
          </cell>
        </row>
      </sheetData>
      <sheetData sheetId="7407">
        <row r="82">
          <cell r="CF82" t="str">
            <v>Royalties Aggregate</v>
          </cell>
        </row>
      </sheetData>
      <sheetData sheetId="7408" refreshError="1"/>
      <sheetData sheetId="7409">
        <row r="82">
          <cell r="CF82" t="str">
            <v>Royalties Aggregate</v>
          </cell>
        </row>
      </sheetData>
      <sheetData sheetId="7410">
        <row r="82">
          <cell r="CF82" t="str">
            <v>Royalties Aggregate</v>
          </cell>
        </row>
      </sheetData>
      <sheetData sheetId="7411">
        <row r="82">
          <cell r="CF82" t="str">
            <v>Royalties Aggregate</v>
          </cell>
        </row>
      </sheetData>
      <sheetData sheetId="7412" refreshError="1"/>
      <sheetData sheetId="7413" refreshError="1"/>
      <sheetData sheetId="7414">
        <row r="82">
          <cell r="CF82" t="str">
            <v>Royalties Aggregate</v>
          </cell>
        </row>
      </sheetData>
      <sheetData sheetId="7415" refreshError="1"/>
      <sheetData sheetId="7416" refreshError="1"/>
      <sheetData sheetId="7417">
        <row r="82">
          <cell r="CF82" t="str">
            <v>Royalties Aggregate</v>
          </cell>
        </row>
      </sheetData>
      <sheetData sheetId="7418">
        <row r="82">
          <cell r="CF82" t="str">
            <v>Royalties Aggregate</v>
          </cell>
        </row>
      </sheetData>
      <sheetData sheetId="7419" refreshError="1"/>
      <sheetData sheetId="7420" refreshError="1"/>
      <sheetData sheetId="7421" refreshError="1"/>
      <sheetData sheetId="7422">
        <row r="82">
          <cell r="CF82" t="str">
            <v>Royalties Aggregate</v>
          </cell>
        </row>
      </sheetData>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ow r="82">
          <cell r="CF82" t="str">
            <v>Royalties Aggregate</v>
          </cell>
        </row>
      </sheetData>
      <sheetData sheetId="7474">
        <row r="82">
          <cell r="CF82" t="str">
            <v>Royalties Aggregate</v>
          </cell>
        </row>
      </sheetData>
      <sheetData sheetId="7475" refreshError="1"/>
      <sheetData sheetId="7476" refreshError="1"/>
      <sheetData sheetId="7477">
        <row r="82">
          <cell r="CF82" t="str">
            <v>Royalties Aggregate</v>
          </cell>
        </row>
      </sheetData>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ow r="82">
          <cell r="CF82" t="str">
            <v>Royalties Aggregate</v>
          </cell>
        </row>
      </sheetData>
      <sheetData sheetId="7491">
        <row r="82">
          <cell r="CF82" t="str">
            <v>Royalties Aggregate</v>
          </cell>
        </row>
      </sheetData>
      <sheetData sheetId="7492">
        <row r="82">
          <cell r="CF82" t="str">
            <v>Royalties Aggregate</v>
          </cell>
        </row>
      </sheetData>
      <sheetData sheetId="7493">
        <row r="82">
          <cell r="CF82" t="str">
            <v>Royalties Aggregate</v>
          </cell>
        </row>
      </sheetData>
      <sheetData sheetId="7494">
        <row r="82">
          <cell r="CF82" t="str">
            <v>Royalties Aggregate</v>
          </cell>
        </row>
      </sheetData>
      <sheetData sheetId="7495" refreshError="1"/>
      <sheetData sheetId="7496" refreshError="1"/>
      <sheetData sheetId="7497" refreshError="1"/>
      <sheetData sheetId="7498" refreshError="1"/>
      <sheetData sheetId="7499">
        <row r="82">
          <cell r="CF82" t="str">
            <v>Royalties Aggregate</v>
          </cell>
        </row>
      </sheetData>
      <sheetData sheetId="7500">
        <row r="82">
          <cell r="CF82" t="str">
            <v>Royalties Aggregate</v>
          </cell>
        </row>
      </sheetData>
      <sheetData sheetId="7501" refreshError="1"/>
      <sheetData sheetId="7502">
        <row r="82">
          <cell r="CF82" t="str">
            <v>Royalties Aggregate</v>
          </cell>
        </row>
      </sheetData>
      <sheetData sheetId="7503">
        <row r="82">
          <cell r="CF82" t="str">
            <v>Royalties Aggregate</v>
          </cell>
        </row>
      </sheetData>
      <sheetData sheetId="7504">
        <row r="82">
          <cell r="CF82">
            <v>0</v>
          </cell>
        </row>
      </sheetData>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ow r="82">
          <cell r="CF82" t="str">
            <v>Royalties Aggregate</v>
          </cell>
        </row>
      </sheetData>
      <sheetData sheetId="7517" refreshError="1"/>
      <sheetData sheetId="7518" refreshError="1"/>
      <sheetData sheetId="7519" refreshError="1"/>
      <sheetData sheetId="7520" refreshError="1"/>
      <sheetData sheetId="7521" refreshError="1"/>
      <sheetData sheetId="7522" refreshError="1"/>
      <sheetData sheetId="7523" refreshError="1"/>
      <sheetData sheetId="7524">
        <row r="82">
          <cell r="CF82" t="str">
            <v>Royalties Aggregate</v>
          </cell>
        </row>
      </sheetData>
      <sheetData sheetId="7525">
        <row r="82">
          <cell r="CF82" t="str">
            <v>Royalties Aggregate</v>
          </cell>
        </row>
      </sheetData>
      <sheetData sheetId="7526">
        <row r="82">
          <cell r="CF82" t="str">
            <v>Royalties Aggregate</v>
          </cell>
        </row>
      </sheetData>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ow r="82">
          <cell r="CF82" t="str">
            <v>Royalties Aggregate</v>
          </cell>
        </row>
      </sheetData>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ow r="82">
          <cell r="CF82" t="str">
            <v>Royalties Aggregate</v>
          </cell>
        </row>
      </sheetData>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ow r="82">
          <cell r="CF82" t="str">
            <v>Royalties Aggregate</v>
          </cell>
        </row>
      </sheetData>
      <sheetData sheetId="7573">
        <row r="82">
          <cell r="CF82" t="str">
            <v>Royalties Aggregate</v>
          </cell>
        </row>
      </sheetData>
      <sheetData sheetId="7574">
        <row r="82">
          <cell r="CF82" t="str">
            <v>Royalties Aggregate</v>
          </cell>
        </row>
      </sheetData>
      <sheetData sheetId="7575">
        <row r="82">
          <cell r="CF82" t="str">
            <v>Royalties Aggregate</v>
          </cell>
        </row>
      </sheetData>
      <sheetData sheetId="7576">
        <row r="82">
          <cell r="CF82" t="str">
            <v>Royalties Aggregate</v>
          </cell>
        </row>
      </sheetData>
      <sheetData sheetId="7577">
        <row r="82">
          <cell r="CF82" t="str">
            <v>Royalties Aggregate</v>
          </cell>
        </row>
      </sheetData>
      <sheetData sheetId="7578">
        <row r="82">
          <cell r="CF82" t="str">
            <v>Royalties Aggregate</v>
          </cell>
        </row>
      </sheetData>
      <sheetData sheetId="7579">
        <row r="82">
          <cell r="CF82" t="str">
            <v>Royalties Aggregate</v>
          </cell>
        </row>
      </sheetData>
      <sheetData sheetId="7580">
        <row r="82">
          <cell r="CF82" t="str">
            <v>Royalties Aggregate</v>
          </cell>
        </row>
      </sheetData>
      <sheetData sheetId="7581">
        <row r="82">
          <cell r="CF82" t="str">
            <v>Royalties Aggregate</v>
          </cell>
        </row>
      </sheetData>
      <sheetData sheetId="7582">
        <row r="82">
          <cell r="CF82" t="str">
            <v>Royalties Aggregate</v>
          </cell>
        </row>
      </sheetData>
      <sheetData sheetId="7583">
        <row r="82">
          <cell r="CF82" t="str">
            <v>Royalties Aggregate</v>
          </cell>
        </row>
      </sheetData>
      <sheetData sheetId="7584">
        <row r="82">
          <cell r="CF82" t="str">
            <v>Royalties Aggregate</v>
          </cell>
        </row>
      </sheetData>
      <sheetData sheetId="7585">
        <row r="82">
          <cell r="CF82" t="str">
            <v>Royalties Aggregate</v>
          </cell>
        </row>
      </sheetData>
      <sheetData sheetId="7586">
        <row r="82">
          <cell r="CF82" t="str">
            <v>Royalties Aggregate</v>
          </cell>
        </row>
      </sheetData>
      <sheetData sheetId="7587">
        <row r="82">
          <cell r="CF82" t="str">
            <v>Royalties Aggregate</v>
          </cell>
        </row>
      </sheetData>
      <sheetData sheetId="7588">
        <row r="82">
          <cell r="CF82" t="str">
            <v>Royalties Aggregate</v>
          </cell>
        </row>
      </sheetData>
      <sheetData sheetId="7589">
        <row r="82">
          <cell r="CF82" t="str">
            <v>Royalties Aggregate</v>
          </cell>
        </row>
      </sheetData>
      <sheetData sheetId="7590">
        <row r="82">
          <cell r="CF82" t="str">
            <v>Royalties Aggregate</v>
          </cell>
        </row>
      </sheetData>
      <sheetData sheetId="7591">
        <row r="82">
          <cell r="CF82" t="str">
            <v>Royalties Aggregate</v>
          </cell>
        </row>
      </sheetData>
      <sheetData sheetId="7592">
        <row r="82">
          <cell r="CF82" t="str">
            <v>Royalties Aggregate</v>
          </cell>
        </row>
      </sheetData>
      <sheetData sheetId="7593">
        <row r="82">
          <cell r="CF82" t="str">
            <v>Royalties Aggregate</v>
          </cell>
        </row>
      </sheetData>
      <sheetData sheetId="7594">
        <row r="82">
          <cell r="CF82" t="str">
            <v>Royalties Aggregate</v>
          </cell>
        </row>
      </sheetData>
      <sheetData sheetId="7595">
        <row r="82">
          <cell r="CF82" t="str">
            <v>Royalties Aggregate</v>
          </cell>
        </row>
      </sheetData>
      <sheetData sheetId="7596">
        <row r="82">
          <cell r="CF82" t="str">
            <v>Royalties Aggregate</v>
          </cell>
        </row>
      </sheetData>
      <sheetData sheetId="7597">
        <row r="82">
          <cell r="CF82" t="str">
            <v>Royalties Aggregate</v>
          </cell>
        </row>
      </sheetData>
      <sheetData sheetId="7598">
        <row r="82">
          <cell r="CF82" t="str">
            <v>Royalties Aggregate</v>
          </cell>
        </row>
      </sheetData>
      <sheetData sheetId="7599">
        <row r="82">
          <cell r="CF82" t="str">
            <v>Royalties Aggregate</v>
          </cell>
        </row>
      </sheetData>
      <sheetData sheetId="7600">
        <row r="82">
          <cell r="CF82" t="str">
            <v>Royalties Aggregate</v>
          </cell>
        </row>
      </sheetData>
      <sheetData sheetId="7601">
        <row r="82">
          <cell r="CF82" t="str">
            <v>Royalties Aggregate</v>
          </cell>
        </row>
      </sheetData>
      <sheetData sheetId="7602">
        <row r="82">
          <cell r="CF82" t="str">
            <v>Royalties Aggregate</v>
          </cell>
        </row>
      </sheetData>
      <sheetData sheetId="7603">
        <row r="82">
          <cell r="CF82" t="str">
            <v>Royalties Aggregate</v>
          </cell>
        </row>
      </sheetData>
      <sheetData sheetId="7604">
        <row r="82">
          <cell r="CF82" t="str">
            <v>Royalties Aggregate</v>
          </cell>
        </row>
      </sheetData>
      <sheetData sheetId="7605">
        <row r="82">
          <cell r="CF82" t="str">
            <v>Royalties Aggregate</v>
          </cell>
        </row>
      </sheetData>
      <sheetData sheetId="7606">
        <row r="82">
          <cell r="CF82" t="str">
            <v>Royalties Aggregate</v>
          </cell>
        </row>
      </sheetData>
      <sheetData sheetId="7607">
        <row r="82">
          <cell r="CF82" t="str">
            <v>Royalties Aggregate</v>
          </cell>
        </row>
      </sheetData>
      <sheetData sheetId="7608">
        <row r="82">
          <cell r="CF82" t="str">
            <v>Royalties Aggregate</v>
          </cell>
        </row>
      </sheetData>
      <sheetData sheetId="7609">
        <row r="82">
          <cell r="CF82" t="str">
            <v>Royalties Aggregate</v>
          </cell>
        </row>
      </sheetData>
      <sheetData sheetId="7610">
        <row r="82">
          <cell r="CF82" t="str">
            <v>Royalties Aggregate</v>
          </cell>
        </row>
      </sheetData>
      <sheetData sheetId="7611">
        <row r="82">
          <cell r="CF82" t="str">
            <v>Royalties Aggregate</v>
          </cell>
        </row>
      </sheetData>
      <sheetData sheetId="7612">
        <row r="82">
          <cell r="CF82" t="str">
            <v>Royalties Aggregate</v>
          </cell>
        </row>
      </sheetData>
      <sheetData sheetId="7613">
        <row r="82">
          <cell r="CF82" t="str">
            <v>Royalties Aggregate</v>
          </cell>
        </row>
      </sheetData>
      <sheetData sheetId="7614">
        <row r="82">
          <cell r="CF82" t="str">
            <v>Royalties Aggregate</v>
          </cell>
        </row>
      </sheetData>
      <sheetData sheetId="7615">
        <row r="82">
          <cell r="CF82" t="str">
            <v>Royalties Aggregate</v>
          </cell>
        </row>
      </sheetData>
      <sheetData sheetId="7616">
        <row r="82">
          <cell r="CF82" t="str">
            <v>Royalties Aggregate</v>
          </cell>
        </row>
      </sheetData>
      <sheetData sheetId="7617">
        <row r="82">
          <cell r="CF82" t="str">
            <v>Royalties Aggregate</v>
          </cell>
        </row>
      </sheetData>
      <sheetData sheetId="7618">
        <row r="82">
          <cell r="CF82" t="str">
            <v>Royalties Aggregate</v>
          </cell>
        </row>
      </sheetData>
      <sheetData sheetId="7619">
        <row r="82">
          <cell r="CF82" t="str">
            <v>Royalties Aggregate</v>
          </cell>
        </row>
      </sheetData>
      <sheetData sheetId="7620">
        <row r="82">
          <cell r="CF82" t="str">
            <v>Royalties Aggregate</v>
          </cell>
        </row>
      </sheetData>
      <sheetData sheetId="7621">
        <row r="82">
          <cell r="CF82" t="str">
            <v>Royalties Aggregate</v>
          </cell>
        </row>
      </sheetData>
      <sheetData sheetId="7622">
        <row r="82">
          <cell r="CF82" t="str">
            <v>Royalties Aggregate</v>
          </cell>
        </row>
      </sheetData>
      <sheetData sheetId="7623">
        <row r="82">
          <cell r="CF82" t="str">
            <v>Royalties Aggregate</v>
          </cell>
        </row>
      </sheetData>
      <sheetData sheetId="7624">
        <row r="82">
          <cell r="CF82" t="str">
            <v>Royalties Aggregate</v>
          </cell>
        </row>
      </sheetData>
      <sheetData sheetId="7625">
        <row r="82">
          <cell r="CF82" t="str">
            <v>Royalties Aggregate</v>
          </cell>
        </row>
      </sheetData>
      <sheetData sheetId="7626">
        <row r="82">
          <cell r="CF82" t="str">
            <v>Royalties Aggregate</v>
          </cell>
        </row>
      </sheetData>
      <sheetData sheetId="7627">
        <row r="82">
          <cell r="CF82" t="str">
            <v>Royalties Aggregate</v>
          </cell>
        </row>
      </sheetData>
      <sheetData sheetId="7628">
        <row r="82">
          <cell r="CF82" t="str">
            <v>Royalties Aggregate</v>
          </cell>
        </row>
      </sheetData>
      <sheetData sheetId="7629">
        <row r="82">
          <cell r="CF82" t="str">
            <v>Royalties Aggregate</v>
          </cell>
        </row>
      </sheetData>
      <sheetData sheetId="7630">
        <row r="82">
          <cell r="CF82" t="str">
            <v>Royalties Aggregate</v>
          </cell>
        </row>
      </sheetData>
      <sheetData sheetId="7631">
        <row r="82">
          <cell r="CF82" t="str">
            <v>Royalties Aggregate</v>
          </cell>
        </row>
      </sheetData>
      <sheetData sheetId="7632">
        <row r="82">
          <cell r="CF82" t="str">
            <v>Royalties Aggregate</v>
          </cell>
        </row>
      </sheetData>
      <sheetData sheetId="7633">
        <row r="82">
          <cell r="CF82" t="str">
            <v>Royalties Aggregate</v>
          </cell>
        </row>
      </sheetData>
      <sheetData sheetId="7634">
        <row r="82">
          <cell r="CF82" t="str">
            <v>Royalties Aggregate</v>
          </cell>
        </row>
      </sheetData>
      <sheetData sheetId="7635">
        <row r="82">
          <cell r="CF82" t="str">
            <v>Royalties Aggregate</v>
          </cell>
        </row>
      </sheetData>
      <sheetData sheetId="7636">
        <row r="82">
          <cell r="CF82" t="str">
            <v>Royalties Aggregate</v>
          </cell>
        </row>
      </sheetData>
      <sheetData sheetId="7637">
        <row r="82">
          <cell r="CF82" t="str">
            <v>Royalties Aggregate</v>
          </cell>
        </row>
      </sheetData>
      <sheetData sheetId="7638">
        <row r="82">
          <cell r="CF82" t="str">
            <v>Royalties Aggregate</v>
          </cell>
        </row>
      </sheetData>
      <sheetData sheetId="7639">
        <row r="82">
          <cell r="CF82" t="str">
            <v>Royalties Aggregate</v>
          </cell>
        </row>
      </sheetData>
      <sheetData sheetId="7640">
        <row r="82">
          <cell r="CF82" t="str">
            <v>Royalties Aggregate</v>
          </cell>
        </row>
      </sheetData>
      <sheetData sheetId="7641">
        <row r="82">
          <cell r="CF82" t="str">
            <v>Royalties Aggregate</v>
          </cell>
        </row>
      </sheetData>
      <sheetData sheetId="7642">
        <row r="82">
          <cell r="CF82" t="str">
            <v>Royalties Aggregate</v>
          </cell>
        </row>
      </sheetData>
      <sheetData sheetId="7643">
        <row r="82">
          <cell r="CF82" t="str">
            <v>Royalties Aggregate</v>
          </cell>
        </row>
      </sheetData>
      <sheetData sheetId="7644">
        <row r="82">
          <cell r="CF82" t="str">
            <v>Royalties Aggregate</v>
          </cell>
        </row>
      </sheetData>
      <sheetData sheetId="7645">
        <row r="82">
          <cell r="CF82" t="str">
            <v>Royalties Aggregate</v>
          </cell>
        </row>
      </sheetData>
      <sheetData sheetId="7646">
        <row r="82">
          <cell r="CF82" t="str">
            <v>Royalties Aggregate</v>
          </cell>
        </row>
      </sheetData>
      <sheetData sheetId="7647">
        <row r="82">
          <cell r="CF82" t="str">
            <v>Royalties Aggregate</v>
          </cell>
        </row>
      </sheetData>
      <sheetData sheetId="7648">
        <row r="82">
          <cell r="CF82" t="str">
            <v>Royalties Aggregate</v>
          </cell>
        </row>
      </sheetData>
      <sheetData sheetId="7649">
        <row r="82">
          <cell r="CF82" t="str">
            <v>Royalties Aggregate</v>
          </cell>
        </row>
      </sheetData>
      <sheetData sheetId="7650">
        <row r="82">
          <cell r="CF82" t="str">
            <v>Royalties Aggregate</v>
          </cell>
        </row>
      </sheetData>
      <sheetData sheetId="7651">
        <row r="82">
          <cell r="CF82" t="str">
            <v>Royalties Aggregate</v>
          </cell>
        </row>
      </sheetData>
      <sheetData sheetId="7652">
        <row r="82">
          <cell r="CF82" t="str">
            <v>Royalties Aggregate</v>
          </cell>
        </row>
      </sheetData>
      <sheetData sheetId="7653">
        <row r="82">
          <cell r="CF82" t="str">
            <v>Royalties Aggregate</v>
          </cell>
        </row>
      </sheetData>
      <sheetData sheetId="7654">
        <row r="82">
          <cell r="CF82" t="str">
            <v>Royalties Aggregate</v>
          </cell>
        </row>
      </sheetData>
      <sheetData sheetId="7655">
        <row r="82">
          <cell r="CF82" t="str">
            <v>Royalties Aggregate</v>
          </cell>
        </row>
      </sheetData>
      <sheetData sheetId="7656">
        <row r="82">
          <cell r="CF82" t="str">
            <v>Royalties Aggregate</v>
          </cell>
        </row>
      </sheetData>
      <sheetData sheetId="7657">
        <row r="82">
          <cell r="CF82" t="str">
            <v>Royalties Aggregate</v>
          </cell>
        </row>
      </sheetData>
      <sheetData sheetId="7658">
        <row r="82">
          <cell r="CF82" t="str">
            <v>Royalties Aggregate</v>
          </cell>
        </row>
      </sheetData>
      <sheetData sheetId="7659">
        <row r="82">
          <cell r="CF82" t="str">
            <v>Royalties Aggregate</v>
          </cell>
        </row>
      </sheetData>
      <sheetData sheetId="7660">
        <row r="82">
          <cell r="CF82" t="str">
            <v>Royalties Aggregate</v>
          </cell>
        </row>
      </sheetData>
      <sheetData sheetId="7661">
        <row r="82">
          <cell r="CF82" t="str">
            <v>Royalties Aggregate</v>
          </cell>
        </row>
      </sheetData>
      <sheetData sheetId="7662">
        <row r="82">
          <cell r="CF82" t="str">
            <v>Royalties Aggregate</v>
          </cell>
        </row>
      </sheetData>
      <sheetData sheetId="7663">
        <row r="82">
          <cell r="CF82" t="str">
            <v>Royalties Aggregate</v>
          </cell>
        </row>
      </sheetData>
      <sheetData sheetId="7664">
        <row r="82">
          <cell r="CF82" t="str">
            <v>Royalties Aggregate</v>
          </cell>
        </row>
      </sheetData>
      <sheetData sheetId="7665">
        <row r="82">
          <cell r="CF82" t="str">
            <v>Royalties Aggregate</v>
          </cell>
        </row>
      </sheetData>
      <sheetData sheetId="7666">
        <row r="82">
          <cell r="CF82" t="str">
            <v>Royalties Aggregate</v>
          </cell>
        </row>
      </sheetData>
      <sheetData sheetId="7667">
        <row r="82">
          <cell r="CF82" t="str">
            <v>Royalties Aggregate</v>
          </cell>
        </row>
      </sheetData>
      <sheetData sheetId="7668">
        <row r="82">
          <cell r="CF82" t="str">
            <v>Royalties Aggregate</v>
          </cell>
        </row>
      </sheetData>
      <sheetData sheetId="7669">
        <row r="82">
          <cell r="CF82" t="str">
            <v>Royalties Aggregate</v>
          </cell>
        </row>
      </sheetData>
      <sheetData sheetId="7670">
        <row r="82">
          <cell r="CF82" t="str">
            <v>Royalties Aggregate</v>
          </cell>
        </row>
      </sheetData>
      <sheetData sheetId="7671">
        <row r="82">
          <cell r="CF82" t="str">
            <v>Royalties Aggregate</v>
          </cell>
        </row>
      </sheetData>
      <sheetData sheetId="7672">
        <row r="82">
          <cell r="CF82" t="str">
            <v>Royalties Aggregate</v>
          </cell>
        </row>
      </sheetData>
      <sheetData sheetId="7673">
        <row r="82">
          <cell r="CF82" t="str">
            <v>Royalties Aggregate</v>
          </cell>
        </row>
      </sheetData>
      <sheetData sheetId="7674">
        <row r="82">
          <cell r="CF82" t="str">
            <v>Royalties Aggregate</v>
          </cell>
        </row>
      </sheetData>
      <sheetData sheetId="7675">
        <row r="82">
          <cell r="CF82" t="str">
            <v>Royalties Aggregate</v>
          </cell>
        </row>
      </sheetData>
      <sheetData sheetId="7676">
        <row r="82">
          <cell r="CF82" t="str">
            <v>Royalties Aggregate</v>
          </cell>
        </row>
      </sheetData>
      <sheetData sheetId="7677">
        <row r="82">
          <cell r="CF82" t="str">
            <v>Royalties Aggregate</v>
          </cell>
        </row>
      </sheetData>
      <sheetData sheetId="7678">
        <row r="82">
          <cell r="CF82" t="str">
            <v>Royalties Aggregate</v>
          </cell>
        </row>
      </sheetData>
      <sheetData sheetId="7679">
        <row r="82">
          <cell r="CF82" t="str">
            <v>Royalties Aggregate</v>
          </cell>
        </row>
      </sheetData>
      <sheetData sheetId="7680">
        <row r="82">
          <cell r="CF82" t="str">
            <v>Royalties Aggregate</v>
          </cell>
        </row>
      </sheetData>
      <sheetData sheetId="7681">
        <row r="82">
          <cell r="CF82" t="str">
            <v>Royalties Aggregate</v>
          </cell>
        </row>
      </sheetData>
      <sheetData sheetId="7682">
        <row r="82">
          <cell r="CF82" t="str">
            <v>Royalties Aggregate</v>
          </cell>
        </row>
      </sheetData>
      <sheetData sheetId="7683">
        <row r="82">
          <cell r="CF82" t="str">
            <v>Royalties Aggregate</v>
          </cell>
        </row>
      </sheetData>
      <sheetData sheetId="7684">
        <row r="82">
          <cell r="CF82" t="str">
            <v>Royalties Aggregate</v>
          </cell>
        </row>
      </sheetData>
      <sheetData sheetId="7685">
        <row r="82">
          <cell r="CF82" t="str">
            <v>Royalties Aggregate</v>
          </cell>
        </row>
      </sheetData>
      <sheetData sheetId="7686">
        <row r="82">
          <cell r="CF82" t="str">
            <v>Royalties Aggregate</v>
          </cell>
        </row>
      </sheetData>
      <sheetData sheetId="7687">
        <row r="82">
          <cell r="CF82" t="str">
            <v>Royalties Aggregate</v>
          </cell>
        </row>
      </sheetData>
      <sheetData sheetId="7688">
        <row r="82">
          <cell r="CF82" t="str">
            <v>Royalties Aggregate</v>
          </cell>
        </row>
      </sheetData>
      <sheetData sheetId="7689">
        <row r="82">
          <cell r="CF82" t="str">
            <v>Royalties Aggregate</v>
          </cell>
        </row>
      </sheetData>
      <sheetData sheetId="7690">
        <row r="82">
          <cell r="CF82" t="str">
            <v>Royalties Aggregate</v>
          </cell>
        </row>
      </sheetData>
      <sheetData sheetId="7691">
        <row r="82">
          <cell r="CF82" t="str">
            <v>Royalties Aggregate</v>
          </cell>
        </row>
      </sheetData>
      <sheetData sheetId="7692">
        <row r="82">
          <cell r="CF82" t="str">
            <v>Royalties Aggregate</v>
          </cell>
        </row>
      </sheetData>
      <sheetData sheetId="7693">
        <row r="82">
          <cell r="CF82" t="str">
            <v>Royalties Aggregate</v>
          </cell>
        </row>
      </sheetData>
      <sheetData sheetId="7694">
        <row r="82">
          <cell r="CF82" t="str">
            <v>Royalties Aggregate</v>
          </cell>
        </row>
      </sheetData>
      <sheetData sheetId="7695">
        <row r="82">
          <cell r="CF82" t="str">
            <v>Royalties Aggregate</v>
          </cell>
        </row>
      </sheetData>
      <sheetData sheetId="7696">
        <row r="82">
          <cell r="CF82" t="str">
            <v>Royalties Aggregate</v>
          </cell>
        </row>
      </sheetData>
      <sheetData sheetId="7697">
        <row r="82">
          <cell r="CF82" t="str">
            <v>Royalties Aggregate</v>
          </cell>
        </row>
      </sheetData>
      <sheetData sheetId="7698">
        <row r="82">
          <cell r="CF82" t="str">
            <v>Royalties Aggregate</v>
          </cell>
        </row>
      </sheetData>
      <sheetData sheetId="7699">
        <row r="82">
          <cell r="CF82" t="str">
            <v>Royalties Aggregate</v>
          </cell>
        </row>
      </sheetData>
      <sheetData sheetId="7700">
        <row r="82">
          <cell r="CF82" t="str">
            <v>Royalties Aggregate</v>
          </cell>
        </row>
      </sheetData>
      <sheetData sheetId="7701">
        <row r="82">
          <cell r="CF82" t="str">
            <v>Royalties Aggregate</v>
          </cell>
        </row>
      </sheetData>
      <sheetData sheetId="7702">
        <row r="82">
          <cell r="CF82" t="str">
            <v>Royalties Aggregate</v>
          </cell>
        </row>
      </sheetData>
      <sheetData sheetId="7703">
        <row r="82">
          <cell r="CF82" t="str">
            <v>Royalties Aggregate</v>
          </cell>
        </row>
      </sheetData>
      <sheetData sheetId="7704">
        <row r="82">
          <cell r="CF82" t="str">
            <v>Royalties Aggregate</v>
          </cell>
        </row>
      </sheetData>
      <sheetData sheetId="7705">
        <row r="82">
          <cell r="CF82" t="str">
            <v>Royalties Aggregate</v>
          </cell>
        </row>
      </sheetData>
      <sheetData sheetId="7706">
        <row r="82">
          <cell r="CF82" t="str">
            <v>Royalties Aggregate</v>
          </cell>
        </row>
      </sheetData>
      <sheetData sheetId="7707">
        <row r="82">
          <cell r="CF82" t="str">
            <v>Royalties Aggregate</v>
          </cell>
        </row>
      </sheetData>
      <sheetData sheetId="7708">
        <row r="82">
          <cell r="CF82" t="str">
            <v>Royalties Aggregate</v>
          </cell>
        </row>
      </sheetData>
      <sheetData sheetId="7709">
        <row r="82">
          <cell r="CF82" t="str">
            <v>Royalties Aggregate</v>
          </cell>
        </row>
      </sheetData>
      <sheetData sheetId="7710">
        <row r="82">
          <cell r="CF82" t="str">
            <v>Royalties Aggregate</v>
          </cell>
        </row>
      </sheetData>
      <sheetData sheetId="7711">
        <row r="82">
          <cell r="CF82" t="str">
            <v>Royalties Aggregate</v>
          </cell>
        </row>
      </sheetData>
      <sheetData sheetId="7712">
        <row r="82">
          <cell r="CF82" t="str">
            <v>Royalties Aggregate</v>
          </cell>
        </row>
      </sheetData>
      <sheetData sheetId="7713">
        <row r="82">
          <cell r="CF82" t="str">
            <v>Royalties Aggregate</v>
          </cell>
        </row>
      </sheetData>
      <sheetData sheetId="7714">
        <row r="82">
          <cell r="CF82" t="str">
            <v>Royalties Aggregate</v>
          </cell>
        </row>
      </sheetData>
      <sheetData sheetId="7715">
        <row r="82">
          <cell r="CF82" t="str">
            <v>Royalties Aggregate</v>
          </cell>
        </row>
      </sheetData>
      <sheetData sheetId="7716">
        <row r="82">
          <cell r="CF82" t="str">
            <v>Royalties Aggregate</v>
          </cell>
        </row>
      </sheetData>
      <sheetData sheetId="7717">
        <row r="82">
          <cell r="CF82" t="str">
            <v>Royalties Aggregate</v>
          </cell>
        </row>
      </sheetData>
      <sheetData sheetId="7718">
        <row r="82">
          <cell r="CF82" t="str">
            <v>Royalties Aggregate</v>
          </cell>
        </row>
      </sheetData>
      <sheetData sheetId="7719">
        <row r="82">
          <cell r="CF82" t="str">
            <v>Royalties Aggregate</v>
          </cell>
        </row>
      </sheetData>
      <sheetData sheetId="7720">
        <row r="82">
          <cell r="CF82" t="str">
            <v>Royalties Aggregate</v>
          </cell>
        </row>
      </sheetData>
      <sheetData sheetId="7721">
        <row r="82">
          <cell r="CF82" t="str">
            <v>Royalties Aggregate</v>
          </cell>
        </row>
      </sheetData>
      <sheetData sheetId="7722">
        <row r="82">
          <cell r="CF82" t="str">
            <v>Royalties Aggregate</v>
          </cell>
        </row>
      </sheetData>
      <sheetData sheetId="7723">
        <row r="82">
          <cell r="CF82" t="str">
            <v>Royalties Aggregate</v>
          </cell>
        </row>
      </sheetData>
      <sheetData sheetId="7724">
        <row r="82">
          <cell r="CF82" t="str">
            <v>Royalties Aggregate</v>
          </cell>
        </row>
      </sheetData>
      <sheetData sheetId="7725">
        <row r="82">
          <cell r="CF82" t="str">
            <v>Royalties Aggregate</v>
          </cell>
        </row>
      </sheetData>
      <sheetData sheetId="7726">
        <row r="82">
          <cell r="CF82" t="str">
            <v>Royalties Aggregate</v>
          </cell>
        </row>
      </sheetData>
      <sheetData sheetId="7727">
        <row r="82">
          <cell r="CF82" t="str">
            <v>Royalties Aggregate</v>
          </cell>
        </row>
      </sheetData>
      <sheetData sheetId="7728">
        <row r="82">
          <cell r="CF82" t="str">
            <v>Royalties Aggregate</v>
          </cell>
        </row>
      </sheetData>
      <sheetData sheetId="7729">
        <row r="82">
          <cell r="CF82" t="str">
            <v>Royalties Aggregate</v>
          </cell>
        </row>
      </sheetData>
      <sheetData sheetId="7730">
        <row r="82">
          <cell r="CF82" t="str">
            <v>Royalties Aggregate</v>
          </cell>
        </row>
      </sheetData>
      <sheetData sheetId="7731">
        <row r="82">
          <cell r="CF82" t="str">
            <v>Royalties Aggregate</v>
          </cell>
        </row>
      </sheetData>
      <sheetData sheetId="7732">
        <row r="82">
          <cell r="CF82" t="str">
            <v>Royalties Aggregate</v>
          </cell>
        </row>
      </sheetData>
      <sheetData sheetId="7733">
        <row r="82">
          <cell r="CF82" t="str">
            <v>Royalties Aggregate</v>
          </cell>
        </row>
      </sheetData>
      <sheetData sheetId="7734">
        <row r="82">
          <cell r="CF82" t="str">
            <v>Royalties Aggregate</v>
          </cell>
        </row>
      </sheetData>
      <sheetData sheetId="7735">
        <row r="82">
          <cell r="CF82" t="str">
            <v>Royalties Aggregate</v>
          </cell>
        </row>
      </sheetData>
      <sheetData sheetId="7736">
        <row r="82">
          <cell r="CF82" t="str">
            <v>Royalties Aggregate</v>
          </cell>
        </row>
      </sheetData>
      <sheetData sheetId="7737">
        <row r="82">
          <cell r="CF82" t="str">
            <v>Royalties Aggregate</v>
          </cell>
        </row>
      </sheetData>
      <sheetData sheetId="7738">
        <row r="82">
          <cell r="CF82" t="str">
            <v>Royalties Aggregate</v>
          </cell>
        </row>
      </sheetData>
      <sheetData sheetId="7739">
        <row r="82">
          <cell r="CF82" t="str">
            <v>Royalties Aggregate</v>
          </cell>
        </row>
      </sheetData>
      <sheetData sheetId="7740">
        <row r="82">
          <cell r="CF82" t="str">
            <v>Royalties Aggregate</v>
          </cell>
        </row>
      </sheetData>
      <sheetData sheetId="7741">
        <row r="82">
          <cell r="CF82" t="str">
            <v>Royalties Aggregate</v>
          </cell>
        </row>
      </sheetData>
      <sheetData sheetId="7742">
        <row r="82">
          <cell r="CF82" t="str">
            <v>Royalties Aggregate</v>
          </cell>
        </row>
      </sheetData>
      <sheetData sheetId="7743">
        <row r="82">
          <cell r="CF82" t="str">
            <v>Royalties Aggregate</v>
          </cell>
        </row>
      </sheetData>
      <sheetData sheetId="7744">
        <row r="82">
          <cell r="CF82" t="str">
            <v>Royalties Aggregate</v>
          </cell>
        </row>
      </sheetData>
      <sheetData sheetId="7745">
        <row r="82">
          <cell r="CF82" t="str">
            <v>Royalties Aggregate</v>
          </cell>
        </row>
      </sheetData>
      <sheetData sheetId="7746">
        <row r="82">
          <cell r="CF82" t="str">
            <v>Royalties Aggregate</v>
          </cell>
        </row>
      </sheetData>
      <sheetData sheetId="7747">
        <row r="82">
          <cell r="CF82" t="str">
            <v>Royalties Aggregate</v>
          </cell>
        </row>
      </sheetData>
      <sheetData sheetId="7748">
        <row r="82">
          <cell r="CF82" t="str">
            <v>Royalties Aggregate</v>
          </cell>
        </row>
      </sheetData>
      <sheetData sheetId="7749">
        <row r="82">
          <cell r="CF82" t="str">
            <v>Royalties Aggregate</v>
          </cell>
        </row>
      </sheetData>
      <sheetData sheetId="7750">
        <row r="82">
          <cell r="CF82" t="str">
            <v>Royalties Aggregate</v>
          </cell>
        </row>
      </sheetData>
      <sheetData sheetId="7751">
        <row r="82">
          <cell r="CF82" t="str">
            <v>Royalties Aggregate</v>
          </cell>
        </row>
      </sheetData>
      <sheetData sheetId="7752">
        <row r="82">
          <cell r="CF82" t="str">
            <v>Royalties Aggregate</v>
          </cell>
        </row>
      </sheetData>
      <sheetData sheetId="7753">
        <row r="82">
          <cell r="CF82" t="str">
            <v>Royalties Aggregate</v>
          </cell>
        </row>
      </sheetData>
      <sheetData sheetId="7754">
        <row r="82">
          <cell r="CF82" t="str">
            <v>Royalties Aggregate</v>
          </cell>
        </row>
      </sheetData>
      <sheetData sheetId="7755">
        <row r="82">
          <cell r="CF82" t="str">
            <v>Royalties Aggregate</v>
          </cell>
        </row>
      </sheetData>
      <sheetData sheetId="7756">
        <row r="82">
          <cell r="CF82" t="str">
            <v>Royalties Aggregate</v>
          </cell>
        </row>
      </sheetData>
      <sheetData sheetId="7757">
        <row r="82">
          <cell r="CF82" t="str">
            <v>Royalties Aggregate</v>
          </cell>
        </row>
      </sheetData>
      <sheetData sheetId="7758">
        <row r="82">
          <cell r="CF82" t="str">
            <v>Royalties Aggregate</v>
          </cell>
        </row>
      </sheetData>
      <sheetData sheetId="7759">
        <row r="82">
          <cell r="CF82" t="str">
            <v>Royalties Aggregate</v>
          </cell>
        </row>
      </sheetData>
      <sheetData sheetId="7760">
        <row r="82">
          <cell r="CF82" t="str">
            <v>Royalties Aggregate</v>
          </cell>
        </row>
      </sheetData>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ow r="82">
          <cell r="CF82" t="str">
            <v>Royalties Aggregate</v>
          </cell>
        </row>
      </sheetData>
      <sheetData sheetId="7873" refreshError="1"/>
      <sheetData sheetId="7874" refreshError="1"/>
      <sheetData sheetId="7875" refreshError="1"/>
      <sheetData sheetId="7876" refreshError="1"/>
      <sheetData sheetId="7877" refreshError="1"/>
      <sheetData sheetId="7878">
        <row r="82">
          <cell r="CF82" t="str">
            <v>Royalties Aggregate</v>
          </cell>
        </row>
      </sheetData>
      <sheetData sheetId="7879" refreshError="1"/>
      <sheetData sheetId="7880">
        <row r="82">
          <cell r="CF82" t="str">
            <v>Royalties Aggregate</v>
          </cell>
        </row>
      </sheetData>
      <sheetData sheetId="7881" refreshError="1"/>
      <sheetData sheetId="7882" refreshError="1"/>
      <sheetData sheetId="7883" refreshError="1"/>
      <sheetData sheetId="7884" refreshError="1"/>
      <sheetData sheetId="7885" refreshError="1"/>
      <sheetData sheetId="7886">
        <row r="82">
          <cell r="CF82" t="str">
            <v>Royalties Aggregate</v>
          </cell>
        </row>
      </sheetData>
      <sheetData sheetId="7887">
        <row r="82">
          <cell r="CF82" t="str">
            <v>Royalties Aggregate</v>
          </cell>
        </row>
      </sheetData>
      <sheetData sheetId="7888" refreshError="1"/>
      <sheetData sheetId="7889" refreshError="1"/>
      <sheetData sheetId="7890" refreshError="1"/>
      <sheetData sheetId="7891" refreshError="1"/>
      <sheetData sheetId="7892" refreshError="1"/>
      <sheetData sheetId="7893">
        <row r="82">
          <cell r="CF82" t="str">
            <v>Royalties Aggregate</v>
          </cell>
        </row>
      </sheetData>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ow r="82">
          <cell r="CF82" t="str">
            <v>Royalties Aggregate</v>
          </cell>
        </row>
      </sheetData>
      <sheetData sheetId="7926">
        <row r="82">
          <cell r="CF82" t="str">
            <v>Royalties Aggregate</v>
          </cell>
        </row>
      </sheetData>
      <sheetData sheetId="7927">
        <row r="82">
          <cell r="CF82" t="str">
            <v>Royalties Aggregate</v>
          </cell>
        </row>
      </sheetData>
      <sheetData sheetId="7928">
        <row r="82">
          <cell r="CF82" t="str">
            <v>Royalties Aggregate</v>
          </cell>
        </row>
      </sheetData>
      <sheetData sheetId="7929">
        <row r="82">
          <cell r="CF82" t="str">
            <v>Royalties Aggregate</v>
          </cell>
        </row>
      </sheetData>
      <sheetData sheetId="7930">
        <row r="82">
          <cell r="CF82" t="str">
            <v>Royalties Aggregate</v>
          </cell>
        </row>
      </sheetData>
      <sheetData sheetId="7931">
        <row r="82">
          <cell r="CF82" t="str">
            <v>Royalties Aggregate</v>
          </cell>
        </row>
      </sheetData>
      <sheetData sheetId="7932">
        <row r="82">
          <cell r="CF82" t="str">
            <v>Royalties Aggregate</v>
          </cell>
        </row>
      </sheetData>
      <sheetData sheetId="7933">
        <row r="82">
          <cell r="CF82" t="str">
            <v>Royalties Aggregate</v>
          </cell>
        </row>
      </sheetData>
      <sheetData sheetId="7934">
        <row r="82">
          <cell r="CF82" t="str">
            <v>Royalties Aggregate</v>
          </cell>
        </row>
      </sheetData>
      <sheetData sheetId="7935">
        <row r="82">
          <cell r="CF82" t="str">
            <v>Royalties Aggregate</v>
          </cell>
        </row>
      </sheetData>
      <sheetData sheetId="7936">
        <row r="82">
          <cell r="CF82" t="str">
            <v>Royalties Aggregate</v>
          </cell>
        </row>
      </sheetData>
      <sheetData sheetId="7937">
        <row r="82">
          <cell r="CF82" t="str">
            <v>Royalties Aggregate</v>
          </cell>
        </row>
      </sheetData>
      <sheetData sheetId="7938">
        <row r="82">
          <cell r="CF82" t="str">
            <v>Royalties Aggregate</v>
          </cell>
        </row>
      </sheetData>
      <sheetData sheetId="7939">
        <row r="82">
          <cell r="CF82" t="str">
            <v>Royalties Aggregate</v>
          </cell>
        </row>
      </sheetData>
      <sheetData sheetId="7940">
        <row r="82">
          <cell r="CF82" t="str">
            <v>Royalties Aggregate</v>
          </cell>
        </row>
      </sheetData>
      <sheetData sheetId="7941">
        <row r="82">
          <cell r="CF82" t="str">
            <v>Royalties Aggregate</v>
          </cell>
        </row>
      </sheetData>
      <sheetData sheetId="7942">
        <row r="82">
          <cell r="CF82" t="str">
            <v>Royalties Aggregate</v>
          </cell>
        </row>
      </sheetData>
      <sheetData sheetId="7943" refreshError="1"/>
      <sheetData sheetId="7944">
        <row r="82">
          <cell r="CF82" t="str">
            <v>Royalties Aggregate</v>
          </cell>
        </row>
      </sheetData>
      <sheetData sheetId="7945">
        <row r="82">
          <cell r="CF82" t="str">
            <v>Royalties Aggregate</v>
          </cell>
        </row>
      </sheetData>
      <sheetData sheetId="7946">
        <row r="82">
          <cell r="CF82" t="str">
            <v>Royalties Aggregate</v>
          </cell>
        </row>
      </sheetData>
      <sheetData sheetId="7947">
        <row r="82">
          <cell r="CF82" t="str">
            <v>Royalties Aggregate</v>
          </cell>
        </row>
      </sheetData>
      <sheetData sheetId="7948" refreshError="1"/>
      <sheetData sheetId="7949">
        <row r="82">
          <cell r="CF82" t="str">
            <v>Royalties Aggregate</v>
          </cell>
        </row>
      </sheetData>
      <sheetData sheetId="7950">
        <row r="82">
          <cell r="CF82" t="str">
            <v>Royalties Aggregate</v>
          </cell>
        </row>
      </sheetData>
      <sheetData sheetId="7951">
        <row r="82">
          <cell r="CF82" t="str">
            <v>Royalties Aggregate</v>
          </cell>
        </row>
      </sheetData>
      <sheetData sheetId="7952">
        <row r="82">
          <cell r="CF82" t="str">
            <v>Royalties Aggregate</v>
          </cell>
        </row>
      </sheetData>
      <sheetData sheetId="7953">
        <row r="82">
          <cell r="CF82" t="str">
            <v>Royalties Aggregate</v>
          </cell>
        </row>
      </sheetData>
      <sheetData sheetId="7954">
        <row r="82">
          <cell r="CF82" t="str">
            <v>Royalties Aggregate</v>
          </cell>
        </row>
      </sheetData>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ow r="82">
          <cell r="CF82" t="str">
            <v>Royalties Aggregate</v>
          </cell>
        </row>
      </sheetData>
      <sheetData sheetId="7968" refreshError="1"/>
      <sheetData sheetId="7969" refreshError="1"/>
      <sheetData sheetId="7970" refreshError="1"/>
      <sheetData sheetId="7971">
        <row r="82">
          <cell r="CF82" t="str">
            <v>Royalties Aggregate</v>
          </cell>
        </row>
      </sheetData>
      <sheetData sheetId="7972">
        <row r="82">
          <cell r="CF82" t="str">
            <v>Royalties Aggregate</v>
          </cell>
        </row>
      </sheetData>
      <sheetData sheetId="7973">
        <row r="82">
          <cell r="CF82" t="str">
            <v>Royalties Aggregate</v>
          </cell>
        </row>
      </sheetData>
      <sheetData sheetId="7974">
        <row r="82">
          <cell r="CF82" t="str">
            <v>Royalties Aggregate</v>
          </cell>
        </row>
      </sheetData>
      <sheetData sheetId="7975">
        <row r="82">
          <cell r="CF82" t="str">
            <v>Royalties Aggregate</v>
          </cell>
        </row>
      </sheetData>
      <sheetData sheetId="7976">
        <row r="82">
          <cell r="CF82" t="str">
            <v>Royalties Aggregate</v>
          </cell>
        </row>
      </sheetData>
      <sheetData sheetId="7977">
        <row r="82">
          <cell r="CF82" t="str">
            <v>Royalties Aggregate</v>
          </cell>
        </row>
      </sheetData>
      <sheetData sheetId="7978">
        <row r="82">
          <cell r="CF82" t="str">
            <v>Royalties Aggregate</v>
          </cell>
        </row>
      </sheetData>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ow r="82">
          <cell r="CF82" t="str">
            <v>Royalties Aggregate</v>
          </cell>
        </row>
      </sheetData>
      <sheetData sheetId="8009">
        <row r="82">
          <cell r="CF82" t="str">
            <v>Royalties Aggregate</v>
          </cell>
        </row>
      </sheetData>
      <sheetData sheetId="8010">
        <row r="82">
          <cell r="CF82" t="str">
            <v>Royalties Aggregate</v>
          </cell>
        </row>
      </sheetData>
      <sheetData sheetId="8011">
        <row r="82">
          <cell r="CF82" t="str">
            <v>Royalties Aggregate</v>
          </cell>
        </row>
      </sheetData>
      <sheetData sheetId="8012">
        <row r="82">
          <cell r="CF82" t="str">
            <v>Royalties Aggregate</v>
          </cell>
        </row>
      </sheetData>
      <sheetData sheetId="8013">
        <row r="82">
          <cell r="CF82" t="str">
            <v>Royalties Aggregate</v>
          </cell>
        </row>
      </sheetData>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ow r="82">
          <cell r="CF82" t="str">
            <v>Royalties Aggregate</v>
          </cell>
        </row>
      </sheetData>
      <sheetData sheetId="8027">
        <row r="82">
          <cell r="CF82" t="str">
            <v>Royalties Aggregate</v>
          </cell>
        </row>
      </sheetData>
      <sheetData sheetId="8028" refreshError="1"/>
      <sheetData sheetId="8029" refreshError="1"/>
      <sheetData sheetId="8030" refreshError="1"/>
      <sheetData sheetId="8031" refreshError="1"/>
      <sheetData sheetId="8032" refreshError="1"/>
      <sheetData sheetId="8033">
        <row r="82">
          <cell r="CF82" t="str">
            <v>Royalties Aggregate</v>
          </cell>
        </row>
      </sheetData>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ow r="82">
          <cell r="CF82" t="str">
            <v>Royalties Aggregate</v>
          </cell>
        </row>
      </sheetData>
      <sheetData sheetId="8047" refreshError="1"/>
      <sheetData sheetId="8048" refreshError="1"/>
      <sheetData sheetId="8049" refreshError="1"/>
      <sheetData sheetId="8050" refreshError="1"/>
      <sheetData sheetId="8051" refreshError="1"/>
      <sheetData sheetId="8052" refreshError="1"/>
      <sheetData sheetId="8053">
        <row r="82">
          <cell r="CF82" t="str">
            <v>Royalties Aggregate</v>
          </cell>
        </row>
      </sheetData>
      <sheetData sheetId="8054">
        <row r="82">
          <cell r="CF82" t="str">
            <v>Royalties Aggregate</v>
          </cell>
        </row>
      </sheetData>
      <sheetData sheetId="8055" refreshError="1"/>
      <sheetData sheetId="8056">
        <row r="82">
          <cell r="CF82" t="str">
            <v>Royalties Aggregate</v>
          </cell>
        </row>
      </sheetData>
      <sheetData sheetId="8057">
        <row r="82">
          <cell r="CF82" t="str">
            <v>Royalties Aggregate</v>
          </cell>
        </row>
      </sheetData>
      <sheetData sheetId="8058">
        <row r="82">
          <cell r="CF82" t="str">
            <v>Royalties Aggregate</v>
          </cell>
        </row>
      </sheetData>
      <sheetData sheetId="8059">
        <row r="82">
          <cell r="CF82" t="str">
            <v>Royalties Aggregate</v>
          </cell>
        </row>
      </sheetData>
      <sheetData sheetId="8060">
        <row r="82">
          <cell r="CF82" t="str">
            <v>Royalties Aggregate</v>
          </cell>
        </row>
      </sheetData>
      <sheetData sheetId="8061">
        <row r="82">
          <cell r="CF82" t="str">
            <v>Royalties Aggregate</v>
          </cell>
        </row>
      </sheetData>
      <sheetData sheetId="8062">
        <row r="82">
          <cell r="CF82" t="str">
            <v>Royalties Aggregate</v>
          </cell>
        </row>
      </sheetData>
      <sheetData sheetId="8063">
        <row r="82">
          <cell r="CF82" t="str">
            <v>Royalties Aggregate</v>
          </cell>
        </row>
      </sheetData>
      <sheetData sheetId="8064">
        <row r="82">
          <cell r="CF82" t="str">
            <v>Royalties Aggregate</v>
          </cell>
        </row>
      </sheetData>
      <sheetData sheetId="8065">
        <row r="82">
          <cell r="CF82" t="str">
            <v>Royalties Aggregate</v>
          </cell>
        </row>
      </sheetData>
      <sheetData sheetId="8066">
        <row r="82">
          <cell r="CF82" t="str">
            <v>Royalties Aggregate</v>
          </cell>
        </row>
      </sheetData>
      <sheetData sheetId="8067">
        <row r="82">
          <cell r="CF82" t="str">
            <v>Royalties Aggregate</v>
          </cell>
        </row>
      </sheetData>
      <sheetData sheetId="8068">
        <row r="82">
          <cell r="CF82" t="str">
            <v>Royalties Aggregate</v>
          </cell>
        </row>
      </sheetData>
      <sheetData sheetId="8069">
        <row r="82">
          <cell r="CF82" t="str">
            <v>Royalties Aggregate</v>
          </cell>
        </row>
      </sheetData>
      <sheetData sheetId="8070">
        <row r="82">
          <cell r="CF82" t="str">
            <v>Royalties Aggregate</v>
          </cell>
        </row>
      </sheetData>
      <sheetData sheetId="8071">
        <row r="82">
          <cell r="CF82" t="str">
            <v>Royalties Aggregate</v>
          </cell>
        </row>
      </sheetData>
      <sheetData sheetId="8072">
        <row r="82">
          <cell r="CF82" t="str">
            <v>Royalties Aggregate</v>
          </cell>
        </row>
      </sheetData>
      <sheetData sheetId="8073">
        <row r="82">
          <cell r="CF82" t="str">
            <v>Royalties Aggregate</v>
          </cell>
        </row>
      </sheetData>
      <sheetData sheetId="8074">
        <row r="82">
          <cell r="CF82" t="str">
            <v>Royalties Aggregate</v>
          </cell>
        </row>
      </sheetData>
      <sheetData sheetId="8075">
        <row r="82">
          <cell r="CF82" t="str">
            <v>Royalties Aggregate</v>
          </cell>
        </row>
      </sheetData>
      <sheetData sheetId="8076">
        <row r="82">
          <cell r="CF82" t="str">
            <v>Royalties Aggregate</v>
          </cell>
        </row>
      </sheetData>
      <sheetData sheetId="8077">
        <row r="82">
          <cell r="CF82" t="str">
            <v>Royalties Aggregate</v>
          </cell>
        </row>
      </sheetData>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ow r="82">
          <cell r="CF82" t="str">
            <v>Royalties Aggregate</v>
          </cell>
        </row>
      </sheetData>
      <sheetData sheetId="8175">
        <row r="82">
          <cell r="CF82" t="str">
            <v>Royalties Aggregate</v>
          </cell>
        </row>
      </sheetData>
      <sheetData sheetId="8176">
        <row r="82">
          <cell r="CF82" t="str">
            <v>Royalties Aggregate</v>
          </cell>
        </row>
      </sheetData>
      <sheetData sheetId="8177">
        <row r="82">
          <cell r="CF82" t="str">
            <v>Royalties Aggregate</v>
          </cell>
        </row>
      </sheetData>
      <sheetData sheetId="8178">
        <row r="82">
          <cell r="CF82" t="str">
            <v>Royalties Aggregate</v>
          </cell>
        </row>
      </sheetData>
      <sheetData sheetId="8179">
        <row r="82">
          <cell r="CF82" t="str">
            <v>Royalties Aggregate</v>
          </cell>
        </row>
      </sheetData>
      <sheetData sheetId="8180">
        <row r="82">
          <cell r="CF82" t="str">
            <v>Royalties Aggregate</v>
          </cell>
        </row>
      </sheetData>
      <sheetData sheetId="8181">
        <row r="82">
          <cell r="CF82" t="str">
            <v>Royalties Aggregate</v>
          </cell>
        </row>
      </sheetData>
      <sheetData sheetId="8182">
        <row r="82">
          <cell r="CF82" t="str">
            <v>Royalties Aggregate</v>
          </cell>
        </row>
      </sheetData>
      <sheetData sheetId="8183">
        <row r="82">
          <cell r="CF82" t="str">
            <v>Royalties Aggregate</v>
          </cell>
        </row>
      </sheetData>
      <sheetData sheetId="8184">
        <row r="82">
          <cell r="CF82" t="str">
            <v>Royalties Aggregate</v>
          </cell>
        </row>
      </sheetData>
      <sheetData sheetId="8185">
        <row r="82">
          <cell r="CF82" t="str">
            <v>Royalties Aggregate</v>
          </cell>
        </row>
      </sheetData>
      <sheetData sheetId="8186">
        <row r="82">
          <cell r="CF82" t="str">
            <v>Royalties Aggregate</v>
          </cell>
        </row>
      </sheetData>
      <sheetData sheetId="8187">
        <row r="82">
          <cell r="CF82" t="str">
            <v>Royalties Aggregate</v>
          </cell>
        </row>
      </sheetData>
      <sheetData sheetId="8188">
        <row r="82">
          <cell r="CF82" t="str">
            <v>Royalties Aggregate</v>
          </cell>
        </row>
      </sheetData>
      <sheetData sheetId="8189">
        <row r="82">
          <cell r="CF82" t="str">
            <v>Royalties Aggregate</v>
          </cell>
        </row>
      </sheetData>
      <sheetData sheetId="8190">
        <row r="82">
          <cell r="CF82" t="str">
            <v>Royalties Aggregate</v>
          </cell>
        </row>
      </sheetData>
      <sheetData sheetId="8191">
        <row r="82">
          <cell r="CF82" t="str">
            <v>Royalties Aggregate</v>
          </cell>
        </row>
      </sheetData>
      <sheetData sheetId="8192">
        <row r="82">
          <cell r="CF82" t="str">
            <v>Royalties Aggregate</v>
          </cell>
        </row>
      </sheetData>
      <sheetData sheetId="8193">
        <row r="82">
          <cell r="CF82" t="str">
            <v>Royalties Aggregate</v>
          </cell>
        </row>
      </sheetData>
      <sheetData sheetId="8194">
        <row r="82">
          <cell r="CF82" t="str">
            <v>Royalties Aggregate</v>
          </cell>
        </row>
      </sheetData>
      <sheetData sheetId="8195">
        <row r="82">
          <cell r="CF82" t="str">
            <v>Royalties Aggregate</v>
          </cell>
        </row>
      </sheetData>
      <sheetData sheetId="8196">
        <row r="82">
          <cell r="CF82" t="str">
            <v>Royalties Aggregate</v>
          </cell>
        </row>
      </sheetData>
      <sheetData sheetId="8197">
        <row r="82">
          <cell r="CF82" t="str">
            <v>Royalties Aggregate</v>
          </cell>
        </row>
      </sheetData>
      <sheetData sheetId="8198">
        <row r="82">
          <cell r="CF82" t="str">
            <v>Royalties Aggregate</v>
          </cell>
        </row>
      </sheetData>
      <sheetData sheetId="8199">
        <row r="82">
          <cell r="CF82" t="str">
            <v>Royalties Aggregate</v>
          </cell>
        </row>
      </sheetData>
      <sheetData sheetId="8200">
        <row r="82">
          <cell r="CF82" t="str">
            <v>Royalties Aggregate</v>
          </cell>
        </row>
      </sheetData>
      <sheetData sheetId="8201">
        <row r="82">
          <cell r="CF82" t="str">
            <v>Royalties Aggregate</v>
          </cell>
        </row>
      </sheetData>
      <sheetData sheetId="8202">
        <row r="82">
          <cell r="CF82" t="str">
            <v>Royalties Aggregate</v>
          </cell>
        </row>
      </sheetData>
      <sheetData sheetId="8203">
        <row r="82">
          <cell r="CF82" t="str">
            <v>Royalties Aggregate</v>
          </cell>
        </row>
      </sheetData>
      <sheetData sheetId="8204">
        <row r="82">
          <cell r="CF82" t="str">
            <v>Royalties Aggregate</v>
          </cell>
        </row>
      </sheetData>
      <sheetData sheetId="8205">
        <row r="82">
          <cell r="CF82" t="str">
            <v>Royalties Aggregate</v>
          </cell>
        </row>
      </sheetData>
      <sheetData sheetId="8206">
        <row r="82">
          <cell r="CF82" t="str">
            <v>Royalties Aggregate</v>
          </cell>
        </row>
      </sheetData>
      <sheetData sheetId="8207">
        <row r="82">
          <cell r="CF82" t="str">
            <v>Royalties Aggregate</v>
          </cell>
        </row>
      </sheetData>
      <sheetData sheetId="8208">
        <row r="82">
          <cell r="CF82" t="str">
            <v>Royalties Aggregate</v>
          </cell>
        </row>
      </sheetData>
      <sheetData sheetId="8209">
        <row r="82">
          <cell r="CF82" t="str">
            <v>Royalties Aggregate</v>
          </cell>
        </row>
      </sheetData>
      <sheetData sheetId="8210">
        <row r="82">
          <cell r="CF82" t="str">
            <v>Royalties Aggregate</v>
          </cell>
        </row>
      </sheetData>
      <sheetData sheetId="8211">
        <row r="82">
          <cell r="CF82" t="str">
            <v>Royalties Aggregate</v>
          </cell>
        </row>
      </sheetData>
      <sheetData sheetId="8212">
        <row r="82">
          <cell r="CF82" t="str">
            <v>Royalties Aggregate</v>
          </cell>
        </row>
      </sheetData>
      <sheetData sheetId="8213">
        <row r="82">
          <cell r="CF82" t="str">
            <v>Royalties Aggregate</v>
          </cell>
        </row>
      </sheetData>
      <sheetData sheetId="8214">
        <row r="82">
          <cell r="CF82" t="str">
            <v>Royalties Aggregate</v>
          </cell>
        </row>
      </sheetData>
      <sheetData sheetId="8215">
        <row r="82">
          <cell r="CF82" t="str">
            <v>Royalties Aggregate</v>
          </cell>
        </row>
      </sheetData>
      <sheetData sheetId="8216">
        <row r="82">
          <cell r="CF82" t="str">
            <v>Royalties Aggregate</v>
          </cell>
        </row>
      </sheetData>
      <sheetData sheetId="8217">
        <row r="82">
          <cell r="CF82" t="str">
            <v>Royalties Aggregate</v>
          </cell>
        </row>
      </sheetData>
      <sheetData sheetId="8218">
        <row r="82">
          <cell r="CF82" t="str">
            <v>Royalties Aggregate</v>
          </cell>
        </row>
      </sheetData>
      <sheetData sheetId="8219">
        <row r="82">
          <cell r="CF82" t="str">
            <v>Royalties Aggregate</v>
          </cell>
        </row>
      </sheetData>
      <sheetData sheetId="8220">
        <row r="82">
          <cell r="CF82" t="str">
            <v>Royalties Aggregate</v>
          </cell>
        </row>
      </sheetData>
      <sheetData sheetId="8221">
        <row r="82">
          <cell r="CF82" t="str">
            <v>Royalties Aggregate</v>
          </cell>
        </row>
      </sheetData>
      <sheetData sheetId="8222">
        <row r="82">
          <cell r="CF82" t="str">
            <v>Royalties Aggregate</v>
          </cell>
        </row>
      </sheetData>
      <sheetData sheetId="8223">
        <row r="82">
          <cell r="CF82" t="str">
            <v>Royalties Aggregate</v>
          </cell>
        </row>
      </sheetData>
      <sheetData sheetId="8224">
        <row r="82">
          <cell r="CF82" t="str">
            <v>Royalties Aggregate</v>
          </cell>
        </row>
      </sheetData>
      <sheetData sheetId="8225">
        <row r="82">
          <cell r="CF82" t="str">
            <v>Royalties Aggregate</v>
          </cell>
        </row>
      </sheetData>
      <sheetData sheetId="8226">
        <row r="82">
          <cell r="CF82" t="str">
            <v>Royalties Aggregate</v>
          </cell>
        </row>
      </sheetData>
      <sheetData sheetId="8227">
        <row r="82">
          <cell r="CF82" t="str">
            <v>Royalties Aggregate</v>
          </cell>
        </row>
      </sheetData>
      <sheetData sheetId="8228">
        <row r="82">
          <cell r="CF82" t="str">
            <v>Royalties Aggregate</v>
          </cell>
        </row>
      </sheetData>
      <sheetData sheetId="8229">
        <row r="82">
          <cell r="CF82" t="str">
            <v>Royalties Aggregate</v>
          </cell>
        </row>
      </sheetData>
      <sheetData sheetId="8230">
        <row r="82">
          <cell r="CF82" t="str">
            <v>Royalties Aggregate</v>
          </cell>
        </row>
      </sheetData>
      <sheetData sheetId="8231">
        <row r="82">
          <cell r="CF82" t="str">
            <v>Royalties Aggregate</v>
          </cell>
        </row>
      </sheetData>
      <sheetData sheetId="8232">
        <row r="82">
          <cell r="CF82" t="str">
            <v>Royalties Aggregate</v>
          </cell>
        </row>
      </sheetData>
      <sheetData sheetId="8233">
        <row r="82">
          <cell r="CF82" t="str">
            <v>Royalties Aggregate</v>
          </cell>
        </row>
      </sheetData>
      <sheetData sheetId="8234">
        <row r="82">
          <cell r="CF82" t="str">
            <v>Royalties Aggregate</v>
          </cell>
        </row>
      </sheetData>
      <sheetData sheetId="8235">
        <row r="82">
          <cell r="CF82" t="str">
            <v>Royalties Aggregate</v>
          </cell>
        </row>
      </sheetData>
      <sheetData sheetId="8236">
        <row r="82">
          <cell r="CF82" t="str">
            <v>Royalties Aggregate</v>
          </cell>
        </row>
      </sheetData>
      <sheetData sheetId="8237">
        <row r="82">
          <cell r="CF82" t="str">
            <v>Royalties Aggregate</v>
          </cell>
        </row>
      </sheetData>
      <sheetData sheetId="8238">
        <row r="82">
          <cell r="CF82" t="str">
            <v>Royalties Aggregate</v>
          </cell>
        </row>
      </sheetData>
      <sheetData sheetId="8239">
        <row r="82">
          <cell r="CF82" t="str">
            <v>Royalties Aggregate</v>
          </cell>
        </row>
      </sheetData>
      <sheetData sheetId="8240">
        <row r="82">
          <cell r="CF82" t="str">
            <v>Royalties Aggregate</v>
          </cell>
        </row>
      </sheetData>
      <sheetData sheetId="8241">
        <row r="82">
          <cell r="CF82" t="str">
            <v>Royalties Aggregate</v>
          </cell>
        </row>
      </sheetData>
      <sheetData sheetId="8242">
        <row r="82">
          <cell r="CF82" t="str">
            <v>Royalties Aggregate</v>
          </cell>
        </row>
      </sheetData>
      <sheetData sheetId="8243">
        <row r="82">
          <cell r="CF82" t="str">
            <v>Royalties Aggregate</v>
          </cell>
        </row>
      </sheetData>
      <sheetData sheetId="8244">
        <row r="82">
          <cell r="CF82" t="str">
            <v>Royalties Aggregate</v>
          </cell>
        </row>
      </sheetData>
      <sheetData sheetId="8245">
        <row r="82">
          <cell r="CF82" t="str">
            <v>Royalties Aggregate</v>
          </cell>
        </row>
      </sheetData>
      <sheetData sheetId="8246">
        <row r="82">
          <cell r="CF82" t="str">
            <v>Royalties Aggregate</v>
          </cell>
        </row>
      </sheetData>
      <sheetData sheetId="8247">
        <row r="82">
          <cell r="CF82" t="str">
            <v>Royalties Aggregate</v>
          </cell>
        </row>
      </sheetData>
      <sheetData sheetId="8248">
        <row r="82">
          <cell r="CF82" t="str">
            <v>Royalties Aggregate</v>
          </cell>
        </row>
      </sheetData>
      <sheetData sheetId="8249">
        <row r="82">
          <cell r="CF82" t="str">
            <v>Royalties Aggregate</v>
          </cell>
        </row>
      </sheetData>
      <sheetData sheetId="8250">
        <row r="82">
          <cell r="CF82" t="str">
            <v>Royalties Aggregate</v>
          </cell>
        </row>
      </sheetData>
      <sheetData sheetId="8251">
        <row r="82">
          <cell r="CF82" t="str">
            <v>Royalties Aggregate</v>
          </cell>
        </row>
      </sheetData>
      <sheetData sheetId="8252">
        <row r="82">
          <cell r="CF82" t="str">
            <v>Royalties Aggregate</v>
          </cell>
        </row>
      </sheetData>
      <sheetData sheetId="8253">
        <row r="82">
          <cell r="CF82" t="str">
            <v>Royalties Aggregate</v>
          </cell>
        </row>
      </sheetData>
      <sheetData sheetId="8254">
        <row r="82">
          <cell r="CF82" t="str">
            <v>Royalties Aggregate</v>
          </cell>
        </row>
      </sheetData>
      <sheetData sheetId="8255">
        <row r="82">
          <cell r="CF82" t="str">
            <v>Royalties Aggregate</v>
          </cell>
        </row>
      </sheetData>
      <sheetData sheetId="8256">
        <row r="35">
          <cell r="I35">
            <v>17200</v>
          </cell>
        </row>
      </sheetData>
      <sheetData sheetId="8257">
        <row r="82">
          <cell r="CF82" t="str">
            <v>Royalties Aggregate</v>
          </cell>
        </row>
      </sheetData>
      <sheetData sheetId="8258">
        <row r="35">
          <cell r="I35">
            <v>17200</v>
          </cell>
        </row>
      </sheetData>
      <sheetData sheetId="8259">
        <row r="82">
          <cell r="CF82" t="str">
            <v>Royalties Aggregate</v>
          </cell>
        </row>
      </sheetData>
      <sheetData sheetId="8260">
        <row r="82">
          <cell r="CF82" t="str">
            <v>Royalties Aggregate</v>
          </cell>
        </row>
      </sheetData>
      <sheetData sheetId="8261">
        <row r="82">
          <cell r="CF82" t="str">
            <v>Royalties Aggregate</v>
          </cell>
        </row>
      </sheetData>
      <sheetData sheetId="8262">
        <row r="82">
          <cell r="CF82" t="str">
            <v>Royalties Aggregate</v>
          </cell>
        </row>
      </sheetData>
      <sheetData sheetId="8263">
        <row r="82">
          <cell r="CF82" t="str">
            <v>Royalties Aggregate</v>
          </cell>
        </row>
      </sheetData>
      <sheetData sheetId="8264">
        <row r="82">
          <cell r="CF82" t="str">
            <v>Royalties Aggregate</v>
          </cell>
        </row>
      </sheetData>
      <sheetData sheetId="8265">
        <row r="82">
          <cell r="CF82" t="str">
            <v>Royalties Aggregate</v>
          </cell>
        </row>
      </sheetData>
      <sheetData sheetId="8266">
        <row r="82">
          <cell r="CF82" t="str">
            <v>Royalties Aggregate</v>
          </cell>
        </row>
      </sheetData>
      <sheetData sheetId="8267">
        <row r="35">
          <cell r="I35">
            <v>17200</v>
          </cell>
        </row>
      </sheetData>
      <sheetData sheetId="8268">
        <row r="82">
          <cell r="CF82" t="str">
            <v>Royalties Aggregate</v>
          </cell>
        </row>
      </sheetData>
      <sheetData sheetId="8269">
        <row r="82">
          <cell r="CF82" t="str">
            <v>Royalties Aggregate</v>
          </cell>
        </row>
      </sheetData>
      <sheetData sheetId="8270">
        <row r="82">
          <cell r="CF82" t="str">
            <v>Royalties Aggregate</v>
          </cell>
        </row>
      </sheetData>
      <sheetData sheetId="8271"/>
      <sheetData sheetId="8272">
        <row r="82">
          <cell r="CF82" t="str">
            <v>Royalties Aggregate</v>
          </cell>
        </row>
      </sheetData>
      <sheetData sheetId="8273">
        <row r="82">
          <cell r="CF82" t="str">
            <v>Royalties Aggregate</v>
          </cell>
        </row>
      </sheetData>
      <sheetData sheetId="8274">
        <row r="82">
          <cell r="CF82" t="str">
            <v>Royalties Aggregate</v>
          </cell>
        </row>
      </sheetData>
      <sheetData sheetId="8275">
        <row r="82">
          <cell r="CF82" t="str">
            <v>Royalties Aggregate</v>
          </cell>
        </row>
      </sheetData>
      <sheetData sheetId="8276">
        <row r="35">
          <cell r="I35">
            <v>17200</v>
          </cell>
        </row>
      </sheetData>
      <sheetData sheetId="8277"/>
      <sheetData sheetId="8278"/>
      <sheetData sheetId="8279"/>
      <sheetData sheetId="8280"/>
      <sheetData sheetId="8281"/>
      <sheetData sheetId="8282">
        <row r="82">
          <cell r="CF82" t="str">
            <v>Royalties Aggregate</v>
          </cell>
        </row>
      </sheetData>
      <sheetData sheetId="8283">
        <row r="82">
          <cell r="CF82" t="str">
            <v>Royalties Aggregate</v>
          </cell>
        </row>
      </sheetData>
      <sheetData sheetId="8284">
        <row r="82">
          <cell r="CF82" t="str">
            <v>Royalties Aggregate</v>
          </cell>
        </row>
      </sheetData>
      <sheetData sheetId="8285">
        <row r="82">
          <cell r="CF82" t="str">
            <v>Royalties Aggregate</v>
          </cell>
        </row>
      </sheetData>
      <sheetData sheetId="8286">
        <row r="82">
          <cell r="CF82" t="str">
            <v>Royalties Aggregate</v>
          </cell>
        </row>
      </sheetData>
      <sheetData sheetId="8287">
        <row r="82">
          <cell r="CF82" t="str">
            <v>Royalties Aggregate</v>
          </cell>
        </row>
      </sheetData>
      <sheetData sheetId="8288">
        <row r="82">
          <cell r="CF82" t="str">
            <v>Royalties Aggregate</v>
          </cell>
        </row>
      </sheetData>
      <sheetData sheetId="8289">
        <row r="82">
          <cell r="CF82" t="str">
            <v>Royalties Aggregate</v>
          </cell>
        </row>
      </sheetData>
      <sheetData sheetId="8290">
        <row r="82">
          <cell r="CF82" t="str">
            <v>Royalties Aggregate</v>
          </cell>
        </row>
      </sheetData>
      <sheetData sheetId="8291">
        <row r="82">
          <cell r="CF82" t="str">
            <v>Royalties Aggregate</v>
          </cell>
        </row>
      </sheetData>
      <sheetData sheetId="8292">
        <row r="82">
          <cell r="CF82" t="str">
            <v>Royalties Aggregate</v>
          </cell>
        </row>
      </sheetData>
      <sheetData sheetId="8293">
        <row r="82">
          <cell r="CF82" t="str">
            <v>Royalties Aggregate</v>
          </cell>
        </row>
      </sheetData>
      <sheetData sheetId="8294">
        <row r="82">
          <cell r="CF82" t="str">
            <v>Royalties Aggregate</v>
          </cell>
        </row>
      </sheetData>
      <sheetData sheetId="8295">
        <row r="82">
          <cell r="CF82" t="str">
            <v>Royalties Aggregate</v>
          </cell>
        </row>
      </sheetData>
      <sheetData sheetId="8296">
        <row r="82">
          <cell r="CF82" t="str">
            <v>Royalties Aggregate</v>
          </cell>
        </row>
      </sheetData>
      <sheetData sheetId="8297">
        <row r="82">
          <cell r="CF82" t="str">
            <v>Royalties Aggregate</v>
          </cell>
        </row>
      </sheetData>
      <sheetData sheetId="8298">
        <row r="82">
          <cell r="CF82" t="str">
            <v>Royalties Aggregate</v>
          </cell>
        </row>
      </sheetData>
      <sheetData sheetId="8299">
        <row r="82">
          <cell r="CF82" t="str">
            <v>Royalties Aggregate</v>
          </cell>
        </row>
      </sheetData>
      <sheetData sheetId="8300"/>
      <sheetData sheetId="8301"/>
      <sheetData sheetId="8302">
        <row r="82">
          <cell r="CF82" t="str">
            <v>Royalties Aggregate</v>
          </cell>
        </row>
      </sheetData>
      <sheetData sheetId="8303">
        <row r="82">
          <cell r="CF82" t="str">
            <v>Royalties Aggregate</v>
          </cell>
        </row>
      </sheetData>
      <sheetData sheetId="8304">
        <row r="82">
          <cell r="CF82" t="str">
            <v>Royalties Aggregate</v>
          </cell>
        </row>
      </sheetData>
      <sheetData sheetId="8305">
        <row r="82">
          <cell r="CF82" t="str">
            <v>Royalties Aggregate</v>
          </cell>
        </row>
      </sheetData>
      <sheetData sheetId="8306">
        <row r="82">
          <cell r="CF82" t="str">
            <v>Royalties Aggregate</v>
          </cell>
        </row>
      </sheetData>
      <sheetData sheetId="8307">
        <row r="82">
          <cell r="CF82" t="str">
            <v>Royalties Aggregate</v>
          </cell>
        </row>
      </sheetData>
      <sheetData sheetId="8308">
        <row r="82">
          <cell r="CF82" t="str">
            <v>Royalties Aggregate</v>
          </cell>
        </row>
      </sheetData>
      <sheetData sheetId="8309">
        <row r="82">
          <cell r="CF82" t="str">
            <v>Royalties Aggregate</v>
          </cell>
        </row>
      </sheetData>
      <sheetData sheetId="8310">
        <row r="82">
          <cell r="CF82" t="str">
            <v>Royalties Aggregate</v>
          </cell>
        </row>
      </sheetData>
      <sheetData sheetId="8311">
        <row r="82">
          <cell r="CF82" t="str">
            <v>Royalties Aggregate</v>
          </cell>
        </row>
      </sheetData>
      <sheetData sheetId="8312">
        <row r="82">
          <cell r="CF82" t="str">
            <v>Royalties Aggregate</v>
          </cell>
        </row>
      </sheetData>
      <sheetData sheetId="8313">
        <row r="82">
          <cell r="CF82" t="str">
            <v>Royalties Aggregate</v>
          </cell>
        </row>
      </sheetData>
      <sheetData sheetId="8314">
        <row r="82">
          <cell r="CF82" t="str">
            <v>Royalties Aggregate</v>
          </cell>
        </row>
      </sheetData>
      <sheetData sheetId="8315">
        <row r="82">
          <cell r="CF82" t="str">
            <v>Royalties Aggregate</v>
          </cell>
        </row>
      </sheetData>
      <sheetData sheetId="8316">
        <row r="82">
          <cell r="CF82" t="str">
            <v>Royalties Aggregate</v>
          </cell>
        </row>
      </sheetData>
      <sheetData sheetId="8317">
        <row r="82">
          <cell r="CF82" t="str">
            <v>Royalties Aggregate</v>
          </cell>
        </row>
      </sheetData>
      <sheetData sheetId="8318">
        <row r="82">
          <cell r="CF82" t="str">
            <v>Royalties Aggregate</v>
          </cell>
        </row>
      </sheetData>
      <sheetData sheetId="8319">
        <row r="82">
          <cell r="CF82" t="str">
            <v>Royalties Aggregate</v>
          </cell>
        </row>
      </sheetData>
      <sheetData sheetId="8320">
        <row r="82">
          <cell r="CF82" t="str">
            <v>Royalties Aggregate</v>
          </cell>
        </row>
      </sheetData>
      <sheetData sheetId="8321">
        <row r="82">
          <cell r="CF82" t="str">
            <v>Royalties Aggregate</v>
          </cell>
        </row>
      </sheetData>
      <sheetData sheetId="8322">
        <row r="82">
          <cell r="CF82" t="str">
            <v>Royalties Aggregate</v>
          </cell>
        </row>
      </sheetData>
      <sheetData sheetId="8323">
        <row r="82">
          <cell r="CF82" t="str">
            <v>Royalties Aggregate</v>
          </cell>
        </row>
      </sheetData>
      <sheetData sheetId="8324">
        <row r="82">
          <cell r="CF82" t="str">
            <v>Royalties Aggregate</v>
          </cell>
        </row>
      </sheetData>
      <sheetData sheetId="8325">
        <row r="82">
          <cell r="CF82" t="str">
            <v>Royalties Aggregate</v>
          </cell>
        </row>
      </sheetData>
      <sheetData sheetId="8326">
        <row r="82">
          <cell r="CF82" t="str">
            <v>Royalties Aggregate</v>
          </cell>
        </row>
      </sheetData>
      <sheetData sheetId="8327">
        <row r="82">
          <cell r="CF82" t="str">
            <v>Royalties Aggregate</v>
          </cell>
        </row>
      </sheetData>
      <sheetData sheetId="8328">
        <row r="82">
          <cell r="CF82" t="str">
            <v>Royalties Aggregate</v>
          </cell>
        </row>
      </sheetData>
      <sheetData sheetId="8329">
        <row r="82">
          <cell r="CF82" t="str">
            <v>Royalties Aggregate</v>
          </cell>
        </row>
      </sheetData>
      <sheetData sheetId="8330">
        <row r="82">
          <cell r="CF82" t="str">
            <v>Royalties Aggregate</v>
          </cell>
        </row>
      </sheetData>
      <sheetData sheetId="8331">
        <row r="82">
          <cell r="CF82" t="str">
            <v>Royalties Aggregate</v>
          </cell>
        </row>
      </sheetData>
      <sheetData sheetId="8332">
        <row r="82">
          <cell r="CF82" t="str">
            <v>Royalties Aggregate</v>
          </cell>
        </row>
      </sheetData>
      <sheetData sheetId="8333">
        <row r="82">
          <cell r="CF82" t="str">
            <v>Royalties Aggregate</v>
          </cell>
        </row>
      </sheetData>
      <sheetData sheetId="8334">
        <row r="82">
          <cell r="CF82" t="str">
            <v>Royalties Aggregate</v>
          </cell>
        </row>
      </sheetData>
      <sheetData sheetId="8335">
        <row r="82">
          <cell r="CF82" t="str">
            <v>Royalties Aggregate</v>
          </cell>
        </row>
      </sheetData>
      <sheetData sheetId="8336">
        <row r="82">
          <cell r="CF82" t="str">
            <v>Royalties Aggregate</v>
          </cell>
        </row>
      </sheetData>
      <sheetData sheetId="8337">
        <row r="82">
          <cell r="CF82" t="str">
            <v>Royalties Aggregate</v>
          </cell>
        </row>
      </sheetData>
      <sheetData sheetId="8338">
        <row r="82">
          <cell r="CF82" t="str">
            <v>Royalties Aggregate</v>
          </cell>
        </row>
      </sheetData>
      <sheetData sheetId="8339">
        <row r="82">
          <cell r="CF82" t="str">
            <v>Royalties Aggregate</v>
          </cell>
        </row>
      </sheetData>
      <sheetData sheetId="8340"/>
      <sheetData sheetId="8341"/>
      <sheetData sheetId="8342"/>
      <sheetData sheetId="8343"/>
      <sheetData sheetId="8344">
        <row r="82">
          <cell r="CF82" t="str">
            <v>Royalties Aggregate</v>
          </cell>
        </row>
      </sheetData>
      <sheetData sheetId="8345"/>
      <sheetData sheetId="8346"/>
      <sheetData sheetId="8347"/>
      <sheetData sheetId="8348">
        <row r="82">
          <cell r="CF82" t="str">
            <v>Royalties Aggregate</v>
          </cell>
        </row>
      </sheetData>
      <sheetData sheetId="8349">
        <row r="82">
          <cell r="CF82" t="str">
            <v>Royalties Aggregate</v>
          </cell>
        </row>
      </sheetData>
      <sheetData sheetId="8350">
        <row r="82">
          <cell r="CF82" t="str">
            <v>Royalties Aggregate</v>
          </cell>
        </row>
      </sheetData>
      <sheetData sheetId="8351">
        <row r="82">
          <cell r="CF82" t="str">
            <v>Royalties Aggregate</v>
          </cell>
        </row>
      </sheetData>
      <sheetData sheetId="8352">
        <row r="82">
          <cell r="CF82" t="str">
            <v>Royalties Aggregate</v>
          </cell>
        </row>
      </sheetData>
      <sheetData sheetId="8353">
        <row r="82">
          <cell r="CF82" t="str">
            <v>Royalties Aggregate</v>
          </cell>
        </row>
      </sheetData>
      <sheetData sheetId="8354">
        <row r="82">
          <cell r="CF82" t="str">
            <v>Royalties Aggregate</v>
          </cell>
        </row>
      </sheetData>
      <sheetData sheetId="8355">
        <row r="82">
          <cell r="CF82" t="str">
            <v>Royalties Aggregate</v>
          </cell>
        </row>
      </sheetData>
      <sheetData sheetId="8356">
        <row r="82">
          <cell r="CF82" t="str">
            <v>Royalties Aggregate</v>
          </cell>
        </row>
      </sheetData>
      <sheetData sheetId="8357">
        <row r="82">
          <cell r="CF82" t="str">
            <v>Royalties Aggregate</v>
          </cell>
        </row>
      </sheetData>
      <sheetData sheetId="8358">
        <row r="82">
          <cell r="CF82" t="str">
            <v>Royalties Aggregate</v>
          </cell>
        </row>
      </sheetData>
      <sheetData sheetId="8359">
        <row r="82">
          <cell r="CF82" t="str">
            <v>Royalties Aggregate</v>
          </cell>
        </row>
      </sheetData>
      <sheetData sheetId="8360">
        <row r="82">
          <cell r="CF82" t="str">
            <v>Royalties Aggregate</v>
          </cell>
        </row>
      </sheetData>
      <sheetData sheetId="8361">
        <row r="82">
          <cell r="CF82" t="str">
            <v>Royalties Aggregate</v>
          </cell>
        </row>
      </sheetData>
      <sheetData sheetId="8362">
        <row r="82">
          <cell r="CF82" t="str">
            <v>Royalties Aggregate</v>
          </cell>
        </row>
      </sheetData>
      <sheetData sheetId="8363">
        <row r="82">
          <cell r="CF82" t="str">
            <v>Royalties Aggregate</v>
          </cell>
        </row>
      </sheetData>
      <sheetData sheetId="8364">
        <row r="82">
          <cell r="CF82" t="str">
            <v>Royalties Aggregate</v>
          </cell>
        </row>
      </sheetData>
      <sheetData sheetId="8365">
        <row r="82">
          <cell r="CF82" t="str">
            <v>Royalties Aggregate</v>
          </cell>
        </row>
      </sheetData>
      <sheetData sheetId="8366">
        <row r="82">
          <cell r="CF82" t="str">
            <v>Royalties Aggregate</v>
          </cell>
        </row>
      </sheetData>
      <sheetData sheetId="8367">
        <row r="82">
          <cell r="CF82" t="str">
            <v>Royalties Aggregate</v>
          </cell>
        </row>
      </sheetData>
      <sheetData sheetId="8368">
        <row r="82">
          <cell r="CF82" t="str">
            <v>Royalties Aggregate</v>
          </cell>
        </row>
      </sheetData>
      <sheetData sheetId="8369">
        <row r="82">
          <cell r="CF82" t="str">
            <v>Royalties Aggregate</v>
          </cell>
        </row>
      </sheetData>
      <sheetData sheetId="8370">
        <row r="82">
          <cell r="CF82" t="str">
            <v>Royalties Aggregate</v>
          </cell>
        </row>
      </sheetData>
      <sheetData sheetId="8371">
        <row r="82">
          <cell r="CF82" t="str">
            <v>Royalties Aggregate</v>
          </cell>
        </row>
      </sheetData>
      <sheetData sheetId="8372">
        <row r="82">
          <cell r="CF82" t="str">
            <v>Royalties Aggregate</v>
          </cell>
        </row>
      </sheetData>
      <sheetData sheetId="8373">
        <row r="82">
          <cell r="CF82" t="str">
            <v>Royalties Aggregate</v>
          </cell>
        </row>
      </sheetData>
      <sheetData sheetId="8374">
        <row r="82">
          <cell r="CF82" t="str">
            <v>Royalties Aggregate</v>
          </cell>
        </row>
      </sheetData>
      <sheetData sheetId="8375">
        <row r="82">
          <cell r="CF82" t="str">
            <v>Royalties Aggregate</v>
          </cell>
        </row>
      </sheetData>
      <sheetData sheetId="8376">
        <row r="82">
          <cell r="CF82" t="str">
            <v>Royalties Aggregate</v>
          </cell>
        </row>
      </sheetData>
      <sheetData sheetId="8377">
        <row r="82">
          <cell r="CF82" t="str">
            <v>Royalties Aggregate</v>
          </cell>
        </row>
      </sheetData>
      <sheetData sheetId="8378"/>
      <sheetData sheetId="8379"/>
      <sheetData sheetId="8380">
        <row r="82">
          <cell r="CF82" t="str">
            <v>Royalties Aggregate</v>
          </cell>
        </row>
      </sheetData>
      <sheetData sheetId="8381">
        <row r="82">
          <cell r="CF82" t="str">
            <v>Royalties Aggregate</v>
          </cell>
        </row>
      </sheetData>
      <sheetData sheetId="8382">
        <row r="82">
          <cell r="CF82" t="str">
            <v>Royalties Aggregate</v>
          </cell>
        </row>
      </sheetData>
      <sheetData sheetId="8383">
        <row r="82">
          <cell r="CF82" t="str">
            <v>Royalties Aggregate</v>
          </cell>
        </row>
      </sheetData>
      <sheetData sheetId="8384"/>
      <sheetData sheetId="8385">
        <row r="82">
          <cell r="CF82" t="str">
            <v>Royalties Aggregate</v>
          </cell>
        </row>
      </sheetData>
      <sheetData sheetId="8386">
        <row r="82">
          <cell r="CF82" t="str">
            <v>Royalties Aggregate</v>
          </cell>
        </row>
      </sheetData>
      <sheetData sheetId="8387">
        <row r="82">
          <cell r="CF82" t="str">
            <v>Royalties Aggregate</v>
          </cell>
        </row>
      </sheetData>
      <sheetData sheetId="8388">
        <row r="82">
          <cell r="CF82" t="str">
            <v>Royalties Aggregate</v>
          </cell>
        </row>
      </sheetData>
      <sheetData sheetId="8389">
        <row r="82">
          <cell r="CF82" t="str">
            <v>Royalties Aggregate</v>
          </cell>
        </row>
      </sheetData>
      <sheetData sheetId="8390">
        <row r="82">
          <cell r="CF82" t="str">
            <v>Royalties Aggregate</v>
          </cell>
        </row>
      </sheetData>
      <sheetData sheetId="8391">
        <row r="82">
          <cell r="CF82" t="str">
            <v>Royalties Aggregate</v>
          </cell>
        </row>
      </sheetData>
      <sheetData sheetId="8392">
        <row r="82">
          <cell r="CF82" t="str">
            <v>Royalties Aggregate</v>
          </cell>
        </row>
      </sheetData>
      <sheetData sheetId="8393">
        <row r="82">
          <cell r="CF82" t="str">
            <v>Royalties Aggregate</v>
          </cell>
        </row>
      </sheetData>
      <sheetData sheetId="8394">
        <row r="82">
          <cell r="CF82" t="str">
            <v>Royalties Aggregate</v>
          </cell>
        </row>
      </sheetData>
      <sheetData sheetId="8395">
        <row r="82">
          <cell r="CF82" t="str">
            <v>Royalties Aggregate</v>
          </cell>
        </row>
      </sheetData>
      <sheetData sheetId="8396">
        <row r="82">
          <cell r="CF82" t="str">
            <v>Royalties Aggregate</v>
          </cell>
        </row>
      </sheetData>
      <sheetData sheetId="8397">
        <row r="82">
          <cell r="CF82" t="str">
            <v>Royalties Aggregate</v>
          </cell>
        </row>
      </sheetData>
      <sheetData sheetId="8398">
        <row r="82">
          <cell r="CF82" t="str">
            <v>Royalties Aggregate</v>
          </cell>
        </row>
      </sheetData>
      <sheetData sheetId="8399">
        <row r="82">
          <cell r="CF82" t="str">
            <v>Royalties Aggregate</v>
          </cell>
        </row>
      </sheetData>
      <sheetData sheetId="8400">
        <row r="82">
          <cell r="CF82" t="str">
            <v>Royalties Aggregate</v>
          </cell>
        </row>
      </sheetData>
      <sheetData sheetId="8401">
        <row r="82">
          <cell r="CF82" t="str">
            <v>Royalties Aggregate</v>
          </cell>
        </row>
      </sheetData>
      <sheetData sheetId="8402">
        <row r="82">
          <cell r="CF82" t="str">
            <v>Royalties Aggregate</v>
          </cell>
        </row>
      </sheetData>
      <sheetData sheetId="8403">
        <row r="82">
          <cell r="CF82" t="str">
            <v>Royalties Aggregate</v>
          </cell>
        </row>
      </sheetData>
      <sheetData sheetId="8404">
        <row r="82">
          <cell r="CF82" t="str">
            <v>Royalties Aggregate</v>
          </cell>
        </row>
      </sheetData>
      <sheetData sheetId="8405">
        <row r="82">
          <cell r="CF82" t="str">
            <v>Royalties Aggregate</v>
          </cell>
        </row>
      </sheetData>
      <sheetData sheetId="8406">
        <row r="82">
          <cell r="CF82" t="str">
            <v>Royalties Aggregate</v>
          </cell>
        </row>
      </sheetData>
      <sheetData sheetId="8407">
        <row r="82">
          <cell r="CF82" t="str">
            <v>Royalties Aggregate</v>
          </cell>
        </row>
      </sheetData>
      <sheetData sheetId="8408">
        <row r="82">
          <cell r="CF82" t="str">
            <v>Royalties Aggregate</v>
          </cell>
        </row>
      </sheetData>
      <sheetData sheetId="8409">
        <row r="82">
          <cell r="CF82" t="str">
            <v>Royalties Aggregate</v>
          </cell>
        </row>
      </sheetData>
      <sheetData sheetId="8410">
        <row r="82">
          <cell r="CF82" t="str">
            <v>Royalties Aggregate</v>
          </cell>
        </row>
      </sheetData>
      <sheetData sheetId="8411">
        <row r="82">
          <cell r="CF82" t="str">
            <v>Royalties Aggregate</v>
          </cell>
        </row>
      </sheetData>
      <sheetData sheetId="8412">
        <row r="82">
          <cell r="CF82" t="str">
            <v>Royalties Aggregate</v>
          </cell>
        </row>
      </sheetData>
      <sheetData sheetId="8413">
        <row r="82">
          <cell r="CF82" t="str">
            <v>Royalties Aggregate</v>
          </cell>
        </row>
      </sheetData>
      <sheetData sheetId="8414">
        <row r="82">
          <cell r="CF82" t="str">
            <v>Royalties Aggregate</v>
          </cell>
        </row>
      </sheetData>
      <sheetData sheetId="8415">
        <row r="82">
          <cell r="CF82" t="str">
            <v>Royalties Aggregate</v>
          </cell>
        </row>
      </sheetData>
      <sheetData sheetId="8416">
        <row r="82">
          <cell r="CF82" t="str">
            <v>Royalties Aggregate</v>
          </cell>
        </row>
      </sheetData>
      <sheetData sheetId="8417">
        <row r="82">
          <cell r="CF82" t="str">
            <v>Royalties Aggregate</v>
          </cell>
        </row>
      </sheetData>
      <sheetData sheetId="8418">
        <row r="82">
          <cell r="CF82" t="str">
            <v>Royalties Aggregate</v>
          </cell>
        </row>
      </sheetData>
      <sheetData sheetId="8419">
        <row r="82">
          <cell r="CF82" t="str">
            <v>Royalties Aggregate</v>
          </cell>
        </row>
      </sheetData>
      <sheetData sheetId="8420">
        <row r="82">
          <cell r="CF82" t="str">
            <v>Royalties Aggregate</v>
          </cell>
        </row>
      </sheetData>
      <sheetData sheetId="8421">
        <row r="82">
          <cell r="CF82" t="str">
            <v>Royalties Aggregate</v>
          </cell>
        </row>
      </sheetData>
      <sheetData sheetId="8422">
        <row r="82">
          <cell r="CF82" t="str">
            <v>Royalties Aggregate</v>
          </cell>
        </row>
      </sheetData>
      <sheetData sheetId="8423">
        <row r="82">
          <cell r="CF82" t="str">
            <v>Royalties Aggregate</v>
          </cell>
        </row>
      </sheetData>
      <sheetData sheetId="8424">
        <row r="82">
          <cell r="CF82" t="str">
            <v>Royalties Aggregate</v>
          </cell>
        </row>
      </sheetData>
      <sheetData sheetId="8425">
        <row r="82">
          <cell r="CF82" t="str">
            <v>Royalties Aggregate</v>
          </cell>
        </row>
      </sheetData>
      <sheetData sheetId="8426">
        <row r="82">
          <cell r="CF82" t="str">
            <v>Royalties Aggregate</v>
          </cell>
        </row>
      </sheetData>
      <sheetData sheetId="8427">
        <row r="82">
          <cell r="CF82" t="str">
            <v>Royalties Aggregate</v>
          </cell>
        </row>
      </sheetData>
      <sheetData sheetId="8428">
        <row r="82">
          <cell r="CF82" t="str">
            <v>Royalties Aggregate</v>
          </cell>
        </row>
      </sheetData>
      <sheetData sheetId="8429">
        <row r="82">
          <cell r="CF82" t="str">
            <v>Royalties Aggregate</v>
          </cell>
        </row>
      </sheetData>
      <sheetData sheetId="8430">
        <row r="82">
          <cell r="CF82" t="str">
            <v>Royalties Aggregate</v>
          </cell>
        </row>
      </sheetData>
      <sheetData sheetId="8431">
        <row r="82">
          <cell r="CF82" t="str">
            <v>Royalties Aggregate</v>
          </cell>
        </row>
      </sheetData>
      <sheetData sheetId="8432">
        <row r="82">
          <cell r="CF82" t="str">
            <v>Royalties Aggregate</v>
          </cell>
        </row>
      </sheetData>
      <sheetData sheetId="8433">
        <row r="82">
          <cell r="CF82" t="str">
            <v>Royalties Aggregate</v>
          </cell>
        </row>
      </sheetData>
      <sheetData sheetId="8434">
        <row r="82">
          <cell r="CF82" t="str">
            <v>Royalties Aggregate</v>
          </cell>
        </row>
      </sheetData>
      <sheetData sheetId="8435">
        <row r="82">
          <cell r="CF82" t="str">
            <v>Royalties Aggregate</v>
          </cell>
        </row>
      </sheetData>
      <sheetData sheetId="8436">
        <row r="82">
          <cell r="CF82" t="str">
            <v>Royalties Aggregate</v>
          </cell>
        </row>
      </sheetData>
      <sheetData sheetId="8437">
        <row r="82">
          <cell r="CF82" t="str">
            <v>Royalties Aggregate</v>
          </cell>
        </row>
      </sheetData>
      <sheetData sheetId="8438">
        <row r="82">
          <cell r="CF82" t="str">
            <v>Royalties Aggregate</v>
          </cell>
        </row>
      </sheetData>
      <sheetData sheetId="8439">
        <row r="82">
          <cell r="CF82" t="str">
            <v>Royalties Aggregate</v>
          </cell>
        </row>
      </sheetData>
      <sheetData sheetId="8440">
        <row r="82">
          <cell r="CF82" t="str">
            <v>Royalties Aggregate</v>
          </cell>
        </row>
      </sheetData>
      <sheetData sheetId="8441">
        <row r="82">
          <cell r="CF82" t="str">
            <v>Royalties Aggregate</v>
          </cell>
        </row>
      </sheetData>
      <sheetData sheetId="8442">
        <row r="82">
          <cell r="CF82" t="str">
            <v>Royalties Aggregate</v>
          </cell>
        </row>
      </sheetData>
      <sheetData sheetId="8443">
        <row r="82">
          <cell r="CF82" t="str">
            <v>Royalties Aggregate</v>
          </cell>
        </row>
      </sheetData>
      <sheetData sheetId="8444">
        <row r="82">
          <cell r="CF82" t="str">
            <v>Royalties Aggregate</v>
          </cell>
        </row>
      </sheetData>
      <sheetData sheetId="8445">
        <row r="82">
          <cell r="CF82" t="str">
            <v>Royalties Aggregate</v>
          </cell>
        </row>
      </sheetData>
      <sheetData sheetId="8446">
        <row r="82">
          <cell r="CF82" t="str">
            <v>Royalties Aggregate</v>
          </cell>
        </row>
      </sheetData>
      <sheetData sheetId="8447">
        <row r="82">
          <cell r="CF82" t="str">
            <v>Royalties Aggregate</v>
          </cell>
        </row>
      </sheetData>
      <sheetData sheetId="8448">
        <row r="82">
          <cell r="CF82" t="str">
            <v>Royalties Aggregate</v>
          </cell>
        </row>
      </sheetData>
      <sheetData sheetId="8449">
        <row r="82">
          <cell r="CF82" t="str">
            <v>Royalties Aggregate</v>
          </cell>
        </row>
      </sheetData>
      <sheetData sheetId="8450">
        <row r="82">
          <cell r="CF82" t="str">
            <v>Royalties Aggregate</v>
          </cell>
        </row>
      </sheetData>
      <sheetData sheetId="8451">
        <row r="82">
          <cell r="CF82" t="str">
            <v>Royalties Aggregate</v>
          </cell>
        </row>
      </sheetData>
      <sheetData sheetId="8452">
        <row r="82">
          <cell r="CF82" t="str">
            <v>Royalties Aggregate</v>
          </cell>
        </row>
      </sheetData>
      <sheetData sheetId="8453">
        <row r="82">
          <cell r="CF82" t="str">
            <v>Royalties Aggregate</v>
          </cell>
        </row>
      </sheetData>
      <sheetData sheetId="8454">
        <row r="82">
          <cell r="CF82" t="str">
            <v>Royalties Aggregate</v>
          </cell>
        </row>
      </sheetData>
      <sheetData sheetId="8455">
        <row r="82">
          <cell r="CF82" t="str">
            <v>Royalties Aggregate</v>
          </cell>
        </row>
      </sheetData>
      <sheetData sheetId="8456">
        <row r="82">
          <cell r="CF82" t="str">
            <v>Royalties Aggregate</v>
          </cell>
        </row>
      </sheetData>
      <sheetData sheetId="8457">
        <row r="82">
          <cell r="CF82" t="str">
            <v>Royalties Aggregate</v>
          </cell>
        </row>
      </sheetData>
      <sheetData sheetId="8458">
        <row r="82">
          <cell r="CF82" t="str">
            <v>Royalties Aggregate</v>
          </cell>
        </row>
      </sheetData>
      <sheetData sheetId="8459">
        <row r="82">
          <cell r="CF82" t="str">
            <v>Royalties Aggregate</v>
          </cell>
        </row>
      </sheetData>
      <sheetData sheetId="8460">
        <row r="82">
          <cell r="CF82" t="str">
            <v>Royalties Aggregate</v>
          </cell>
        </row>
      </sheetData>
      <sheetData sheetId="8461">
        <row r="82">
          <cell r="CF82" t="str">
            <v>Royalties Aggregate</v>
          </cell>
        </row>
      </sheetData>
      <sheetData sheetId="8462">
        <row r="82">
          <cell r="CF82" t="str">
            <v>Royalties Aggregate</v>
          </cell>
        </row>
      </sheetData>
      <sheetData sheetId="8463">
        <row r="82">
          <cell r="CF82" t="str">
            <v>Royalties Aggregate</v>
          </cell>
        </row>
      </sheetData>
      <sheetData sheetId="8464">
        <row r="82">
          <cell r="CF82" t="str">
            <v>Royalties Aggregate</v>
          </cell>
        </row>
      </sheetData>
      <sheetData sheetId="8465">
        <row r="82">
          <cell r="CF82" t="str">
            <v>Royalties Aggregate</v>
          </cell>
        </row>
      </sheetData>
      <sheetData sheetId="8466">
        <row r="82">
          <cell r="CF82" t="str">
            <v>Royalties Aggregate</v>
          </cell>
        </row>
      </sheetData>
      <sheetData sheetId="8467">
        <row r="82">
          <cell r="CF82" t="str">
            <v>Royalties Aggregate</v>
          </cell>
        </row>
      </sheetData>
      <sheetData sheetId="8468">
        <row r="82">
          <cell r="CF82" t="str">
            <v>Royalties Aggregate</v>
          </cell>
        </row>
      </sheetData>
      <sheetData sheetId="8469">
        <row r="82">
          <cell r="CF82" t="str">
            <v>Royalties Aggregate</v>
          </cell>
        </row>
      </sheetData>
      <sheetData sheetId="8470">
        <row r="82">
          <cell r="CF82" t="str">
            <v>Royalties Aggregate</v>
          </cell>
        </row>
      </sheetData>
      <sheetData sheetId="8471">
        <row r="82">
          <cell r="CF82" t="str">
            <v>Royalties Aggregate</v>
          </cell>
        </row>
      </sheetData>
      <sheetData sheetId="8472">
        <row r="82">
          <cell r="CF82" t="str">
            <v>Royalties Aggregate</v>
          </cell>
        </row>
      </sheetData>
      <sheetData sheetId="8473">
        <row r="82">
          <cell r="CF82" t="str">
            <v>Royalties Aggregate</v>
          </cell>
        </row>
      </sheetData>
      <sheetData sheetId="8474">
        <row r="82">
          <cell r="CF82" t="str">
            <v>Royalties Aggregate</v>
          </cell>
        </row>
      </sheetData>
      <sheetData sheetId="8475">
        <row r="82">
          <cell r="CF82" t="str">
            <v>Royalties Aggregate</v>
          </cell>
        </row>
      </sheetData>
      <sheetData sheetId="8476">
        <row r="82">
          <cell r="CF82" t="str">
            <v>Royalties Aggregate</v>
          </cell>
        </row>
      </sheetData>
      <sheetData sheetId="8477">
        <row r="82">
          <cell r="CF82" t="str">
            <v>Royalties Aggregate</v>
          </cell>
        </row>
      </sheetData>
      <sheetData sheetId="8478">
        <row r="82">
          <cell r="CF82" t="str">
            <v>Royalties Aggregate</v>
          </cell>
        </row>
      </sheetData>
      <sheetData sheetId="8479">
        <row r="82">
          <cell r="CF82" t="str">
            <v>Royalties Aggregate</v>
          </cell>
        </row>
      </sheetData>
      <sheetData sheetId="8480">
        <row r="82">
          <cell r="CF82" t="str">
            <v>Royalties Aggregate</v>
          </cell>
        </row>
      </sheetData>
      <sheetData sheetId="8481">
        <row r="82">
          <cell r="CF82" t="str">
            <v>Royalties Aggregate</v>
          </cell>
        </row>
      </sheetData>
      <sheetData sheetId="8482">
        <row r="82">
          <cell r="CF82" t="str">
            <v>Royalties Aggregate</v>
          </cell>
        </row>
      </sheetData>
      <sheetData sheetId="8483">
        <row r="82">
          <cell r="CF82" t="str">
            <v>Royalties Aggregate</v>
          </cell>
        </row>
      </sheetData>
      <sheetData sheetId="8484">
        <row r="82">
          <cell r="CF82" t="str">
            <v>Royalties Aggregate</v>
          </cell>
        </row>
      </sheetData>
      <sheetData sheetId="8485">
        <row r="82">
          <cell r="CF82" t="str">
            <v>Royalties Aggregate</v>
          </cell>
        </row>
      </sheetData>
      <sheetData sheetId="8486">
        <row r="82">
          <cell r="CF82" t="str">
            <v>Royalties Aggregate</v>
          </cell>
        </row>
      </sheetData>
      <sheetData sheetId="8487">
        <row r="82">
          <cell r="CF82" t="str">
            <v>Royalties Aggregate</v>
          </cell>
        </row>
      </sheetData>
      <sheetData sheetId="8488">
        <row r="82">
          <cell r="CF82" t="str">
            <v>Royalties Aggregate</v>
          </cell>
        </row>
      </sheetData>
      <sheetData sheetId="8489">
        <row r="82">
          <cell r="CF82" t="str">
            <v>Royalties Aggregate</v>
          </cell>
        </row>
      </sheetData>
      <sheetData sheetId="8490">
        <row r="82">
          <cell r="CF82" t="str">
            <v>Royalties Aggregate</v>
          </cell>
        </row>
      </sheetData>
      <sheetData sheetId="8491">
        <row r="82">
          <cell r="CF82" t="str">
            <v>Royalties Aggregate</v>
          </cell>
        </row>
      </sheetData>
      <sheetData sheetId="8492">
        <row r="82">
          <cell r="CF82" t="str">
            <v>Royalties Aggregate</v>
          </cell>
        </row>
      </sheetData>
      <sheetData sheetId="8493">
        <row r="82">
          <cell r="CF82" t="str">
            <v>Royalties Aggregate</v>
          </cell>
        </row>
      </sheetData>
      <sheetData sheetId="8494">
        <row r="82">
          <cell r="CF82" t="str">
            <v>Royalties Aggregate</v>
          </cell>
        </row>
      </sheetData>
      <sheetData sheetId="8495">
        <row r="82">
          <cell r="CF82" t="str">
            <v>Royalties Aggregate</v>
          </cell>
        </row>
      </sheetData>
      <sheetData sheetId="8496">
        <row r="82">
          <cell r="CF82" t="str">
            <v>Royalties Aggregate</v>
          </cell>
        </row>
      </sheetData>
      <sheetData sheetId="8497">
        <row r="82">
          <cell r="CF82" t="str">
            <v>Royalties Aggregate</v>
          </cell>
        </row>
      </sheetData>
      <sheetData sheetId="8498">
        <row r="82">
          <cell r="CF82" t="str">
            <v>Royalties Aggregate</v>
          </cell>
        </row>
      </sheetData>
      <sheetData sheetId="8499">
        <row r="82">
          <cell r="CF82" t="str">
            <v>Royalties Aggregate</v>
          </cell>
        </row>
      </sheetData>
      <sheetData sheetId="8500">
        <row r="82">
          <cell r="CF82" t="str">
            <v>Royalties Aggregate</v>
          </cell>
        </row>
      </sheetData>
      <sheetData sheetId="8501">
        <row r="82">
          <cell r="CF82" t="str">
            <v>Royalties Aggregate</v>
          </cell>
        </row>
      </sheetData>
      <sheetData sheetId="8502">
        <row r="82">
          <cell r="CF82" t="str">
            <v>Royalties Aggregate</v>
          </cell>
        </row>
      </sheetData>
      <sheetData sheetId="8503">
        <row r="82">
          <cell r="CF82" t="str">
            <v>Royalties Aggregate</v>
          </cell>
        </row>
      </sheetData>
      <sheetData sheetId="8504">
        <row r="82">
          <cell r="CF82" t="str">
            <v>Royalties Aggregate</v>
          </cell>
        </row>
      </sheetData>
      <sheetData sheetId="8505">
        <row r="82">
          <cell r="CF82" t="str">
            <v>Royalties Aggregate</v>
          </cell>
        </row>
      </sheetData>
      <sheetData sheetId="8506">
        <row r="82">
          <cell r="CF82" t="str">
            <v>Royalties Aggregate</v>
          </cell>
        </row>
      </sheetData>
      <sheetData sheetId="8507">
        <row r="82">
          <cell r="CF82" t="str">
            <v>Royalties Aggregate</v>
          </cell>
        </row>
      </sheetData>
      <sheetData sheetId="8508">
        <row r="82">
          <cell r="CF82" t="str">
            <v>Royalties Aggregate</v>
          </cell>
        </row>
      </sheetData>
      <sheetData sheetId="8509" refreshError="1"/>
      <sheetData sheetId="8510" refreshError="1"/>
      <sheetData sheetId="8511" refreshError="1"/>
      <sheetData sheetId="8512">
        <row r="35">
          <cell r="I35">
            <v>17200</v>
          </cell>
        </row>
      </sheetData>
      <sheetData sheetId="8513" refreshError="1"/>
      <sheetData sheetId="8514" refreshError="1"/>
      <sheetData sheetId="8515" refreshError="1"/>
      <sheetData sheetId="8516" refreshError="1"/>
      <sheetData sheetId="8517">
        <row r="82">
          <cell r="CF82" t="str">
            <v>Royalties Aggregate</v>
          </cell>
        </row>
      </sheetData>
      <sheetData sheetId="8518">
        <row r="82">
          <cell r="CF82" t="str">
            <v>Royalties Aggregate</v>
          </cell>
        </row>
      </sheetData>
      <sheetData sheetId="8519">
        <row r="82">
          <cell r="CF82" t="str">
            <v>Royalties Aggregate</v>
          </cell>
        </row>
      </sheetData>
      <sheetData sheetId="8520">
        <row r="82">
          <cell r="CF82" t="str">
            <v>Royalties Aggregate</v>
          </cell>
        </row>
      </sheetData>
      <sheetData sheetId="8521">
        <row r="35">
          <cell r="I35">
            <v>17200</v>
          </cell>
        </row>
      </sheetData>
      <sheetData sheetId="8522" refreshError="1"/>
      <sheetData sheetId="8523" refreshError="1"/>
      <sheetData sheetId="8524" refreshError="1"/>
      <sheetData sheetId="8525" refreshError="1"/>
      <sheetData sheetId="8526" refreshError="1"/>
      <sheetData sheetId="8527">
        <row r="82">
          <cell r="CF82" t="str">
            <v>Royalties Aggregate</v>
          </cell>
        </row>
      </sheetData>
      <sheetData sheetId="8528">
        <row r="82">
          <cell r="CF82" t="str">
            <v>Royalties Aggregate</v>
          </cell>
        </row>
      </sheetData>
      <sheetData sheetId="8529">
        <row r="82">
          <cell r="CF82" t="str">
            <v>Royalties Aggregate</v>
          </cell>
        </row>
      </sheetData>
      <sheetData sheetId="8530">
        <row r="82">
          <cell r="CF82" t="str">
            <v>Royalties Aggregate</v>
          </cell>
        </row>
      </sheetData>
      <sheetData sheetId="8531">
        <row r="82">
          <cell r="CF82" t="str">
            <v>Royalties Aggregate</v>
          </cell>
        </row>
      </sheetData>
      <sheetData sheetId="8532">
        <row r="82">
          <cell r="CF82" t="str">
            <v>Royalties Aggregate</v>
          </cell>
        </row>
      </sheetData>
      <sheetData sheetId="8533">
        <row r="82">
          <cell r="CF82" t="str">
            <v>Royalties Aggregate</v>
          </cell>
        </row>
      </sheetData>
      <sheetData sheetId="8534">
        <row r="82">
          <cell r="CF82" t="str">
            <v>Royalties Aggregate</v>
          </cell>
        </row>
      </sheetData>
      <sheetData sheetId="8535">
        <row r="82">
          <cell r="CF82" t="str">
            <v>Royalties Aggregate</v>
          </cell>
        </row>
      </sheetData>
      <sheetData sheetId="8536">
        <row r="82">
          <cell r="CF82" t="str">
            <v>Royalties Aggregate</v>
          </cell>
        </row>
      </sheetData>
      <sheetData sheetId="8537">
        <row r="82">
          <cell r="CF82" t="str">
            <v>Royalties Aggregate</v>
          </cell>
        </row>
      </sheetData>
      <sheetData sheetId="8538">
        <row r="82">
          <cell r="CF82" t="str">
            <v>Royalties Aggregate</v>
          </cell>
        </row>
      </sheetData>
      <sheetData sheetId="8539">
        <row r="82">
          <cell r="CF82" t="str">
            <v>Royalties Aggregate</v>
          </cell>
        </row>
      </sheetData>
      <sheetData sheetId="8540">
        <row r="82">
          <cell r="CF82" t="str">
            <v>Royalties Aggregate</v>
          </cell>
        </row>
      </sheetData>
      <sheetData sheetId="8541">
        <row r="82">
          <cell r="CF82" t="str">
            <v>Royalties Aggregate</v>
          </cell>
        </row>
      </sheetData>
      <sheetData sheetId="8542">
        <row r="82">
          <cell r="CF82" t="str">
            <v>Royalties Aggregate</v>
          </cell>
        </row>
      </sheetData>
      <sheetData sheetId="8543">
        <row r="82">
          <cell r="CF82" t="str">
            <v>Royalties Aggregate</v>
          </cell>
        </row>
      </sheetData>
      <sheetData sheetId="8544">
        <row r="82">
          <cell r="CF82" t="str">
            <v>Royalties Aggregate</v>
          </cell>
        </row>
      </sheetData>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ow r="82">
          <cell r="CF82" t="str">
            <v>Royalties Aggregate</v>
          </cell>
        </row>
      </sheetData>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sheetData sheetId="8725"/>
      <sheetData sheetId="8726"/>
      <sheetData sheetId="8727">
        <row r="82">
          <cell r="CF82" t="str">
            <v>Royalties Aggregate</v>
          </cell>
        </row>
      </sheetData>
      <sheetData sheetId="8728">
        <row r="82">
          <cell r="CF82" t="str">
            <v>Royalties Aggregate</v>
          </cell>
        </row>
      </sheetData>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ow r="82">
          <cell r="CF82" t="str">
            <v>Royalties Aggregate</v>
          </cell>
        </row>
      </sheetData>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ow r="82">
          <cell r="CF82" t="str">
            <v>Royalties Aggregate</v>
          </cell>
        </row>
      </sheetData>
      <sheetData sheetId="9043">
        <row r="82">
          <cell r="CF82" t="str">
            <v>Royalties Aggregate</v>
          </cell>
        </row>
      </sheetData>
      <sheetData sheetId="9044" refreshError="1"/>
      <sheetData sheetId="9045" refreshError="1"/>
      <sheetData sheetId="9046" refreshError="1"/>
      <sheetData sheetId="9047" refreshError="1"/>
      <sheetData sheetId="9048">
        <row r="82">
          <cell r="CF82" t="str">
            <v>Royalties Aggregate</v>
          </cell>
        </row>
      </sheetData>
      <sheetData sheetId="9049">
        <row r="82">
          <cell r="CF82" t="str">
            <v>Royalties Aggregate</v>
          </cell>
        </row>
      </sheetData>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ow r="82">
          <cell r="CF82" t="str">
            <v>Royalties Aggregate</v>
          </cell>
        </row>
      </sheetData>
      <sheetData sheetId="9083" refreshError="1"/>
      <sheetData sheetId="9084" refreshError="1"/>
      <sheetData sheetId="9085">
        <row r="82">
          <cell r="CF82" t="str">
            <v>Royalties Aggregate</v>
          </cell>
        </row>
      </sheetData>
      <sheetData sheetId="9086">
        <row r="82">
          <cell r="CF82" t="str">
            <v>Royalties Aggregate</v>
          </cell>
        </row>
      </sheetData>
      <sheetData sheetId="9087">
        <row r="82">
          <cell r="CF82" t="str">
            <v>Royalties Aggregate</v>
          </cell>
        </row>
      </sheetData>
      <sheetData sheetId="9088">
        <row r="82">
          <cell r="CF82" t="str">
            <v>Royalties Aggregate</v>
          </cell>
        </row>
      </sheetData>
      <sheetData sheetId="9089">
        <row r="82">
          <cell r="CF82" t="str">
            <v>Royalties Aggregate</v>
          </cell>
        </row>
      </sheetData>
      <sheetData sheetId="9090">
        <row r="82">
          <cell r="CF82" t="str">
            <v>Royalties Aggregate</v>
          </cell>
        </row>
      </sheetData>
      <sheetData sheetId="9091">
        <row r="82">
          <cell r="CF82" t="str">
            <v>Royalties Aggregate</v>
          </cell>
        </row>
      </sheetData>
      <sheetData sheetId="9092">
        <row r="82">
          <cell r="CF82" t="str">
            <v>Royalties Aggregate</v>
          </cell>
        </row>
      </sheetData>
      <sheetData sheetId="9093">
        <row r="82">
          <cell r="CF82" t="str">
            <v>Royalties Aggregate</v>
          </cell>
        </row>
      </sheetData>
      <sheetData sheetId="9094">
        <row r="82">
          <cell r="CF82" t="str">
            <v>Royalties Aggregate</v>
          </cell>
        </row>
      </sheetData>
      <sheetData sheetId="9095">
        <row r="82">
          <cell r="CF82" t="str">
            <v>Royalties Aggregate</v>
          </cell>
        </row>
      </sheetData>
      <sheetData sheetId="9096">
        <row r="82">
          <cell r="CF82" t="str">
            <v>Royalties Aggregate</v>
          </cell>
        </row>
      </sheetData>
      <sheetData sheetId="9097">
        <row r="82">
          <cell r="CF82" t="str">
            <v>Royalties Aggregate</v>
          </cell>
        </row>
      </sheetData>
      <sheetData sheetId="9098">
        <row r="82">
          <cell r="CF82" t="str">
            <v>Royalties Aggregate</v>
          </cell>
        </row>
      </sheetData>
      <sheetData sheetId="9099" refreshError="1"/>
      <sheetData sheetId="9100" refreshError="1"/>
      <sheetData sheetId="9101">
        <row r="82">
          <cell r="CF82" t="str">
            <v>Royalties Aggregate</v>
          </cell>
        </row>
      </sheetData>
      <sheetData sheetId="9102">
        <row r="82">
          <cell r="CF82" t="str">
            <v>Royalties Aggregate</v>
          </cell>
        </row>
      </sheetData>
      <sheetData sheetId="9103">
        <row r="82">
          <cell r="CF82" t="str">
            <v>Royalties Aggregate</v>
          </cell>
        </row>
      </sheetData>
      <sheetData sheetId="9104">
        <row r="82">
          <cell r="CF82" t="str">
            <v>Royalties Aggregate</v>
          </cell>
        </row>
      </sheetData>
      <sheetData sheetId="9105">
        <row r="82">
          <cell r="CF82" t="str">
            <v>Royalties Aggregate</v>
          </cell>
        </row>
      </sheetData>
      <sheetData sheetId="9106">
        <row r="82">
          <cell r="CF82" t="str">
            <v>Royalties Aggregate</v>
          </cell>
        </row>
      </sheetData>
      <sheetData sheetId="9107">
        <row r="82">
          <cell r="CF82" t="str">
            <v>Royalties Aggregate</v>
          </cell>
        </row>
      </sheetData>
      <sheetData sheetId="9108">
        <row r="82">
          <cell r="CF82" t="str">
            <v>Royalties Aggregate</v>
          </cell>
        </row>
      </sheetData>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ow r="82">
          <cell r="CF82" t="str">
            <v>Royalties Aggregate</v>
          </cell>
        </row>
      </sheetData>
      <sheetData sheetId="9132"/>
      <sheetData sheetId="9133"/>
      <sheetData sheetId="9134"/>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ow r="82">
          <cell r="CF82" t="str">
            <v>Royalties Aggregate</v>
          </cell>
        </row>
      </sheetData>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ow r="82">
          <cell r="CF82">
            <v>0</v>
          </cell>
        </row>
      </sheetData>
      <sheetData sheetId="9171" refreshError="1"/>
      <sheetData sheetId="9172">
        <row r="82">
          <cell r="CF82" t="str">
            <v>Royalties Aggregate</v>
          </cell>
        </row>
      </sheetData>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ow r="82">
          <cell r="CF82" t="str">
            <v>Royalties Aggregate</v>
          </cell>
        </row>
      </sheetData>
      <sheetData sheetId="9201">
        <row r="82">
          <cell r="CF82" t="str">
            <v>Royalties Aggregate</v>
          </cell>
        </row>
      </sheetData>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ow r="82">
          <cell r="CF82" t="str">
            <v>Royalties Aggregate</v>
          </cell>
        </row>
      </sheetData>
      <sheetData sheetId="9258" refreshError="1"/>
      <sheetData sheetId="9259">
        <row r="82">
          <cell r="CF82" t="str">
            <v>Royalties Aggregate</v>
          </cell>
        </row>
      </sheetData>
      <sheetData sheetId="9260" refreshError="1"/>
      <sheetData sheetId="9261" refreshError="1"/>
      <sheetData sheetId="9262" refreshError="1"/>
      <sheetData sheetId="9263">
        <row r="82">
          <cell r="CF82" t="str">
            <v>Royalties Aggregate</v>
          </cell>
        </row>
      </sheetData>
      <sheetData sheetId="9264">
        <row r="82">
          <cell r="CF82" t="str">
            <v>Royalties Aggregate</v>
          </cell>
        </row>
      </sheetData>
      <sheetData sheetId="9265">
        <row r="82">
          <cell r="CF82" t="str">
            <v>Royalties Aggregate</v>
          </cell>
        </row>
      </sheetData>
      <sheetData sheetId="9266">
        <row r="82">
          <cell r="CF82" t="str">
            <v>Royalties Aggregate</v>
          </cell>
        </row>
      </sheetData>
      <sheetData sheetId="9267" refreshError="1"/>
      <sheetData sheetId="9268">
        <row r="82">
          <cell r="CF82" t="str">
            <v>Royalties Aggregate</v>
          </cell>
        </row>
      </sheetData>
      <sheetData sheetId="9269">
        <row r="82">
          <cell r="CF82" t="str">
            <v>Royalties Aggregate</v>
          </cell>
        </row>
      </sheetData>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ow r="82">
          <cell r="CF82" t="str">
            <v>Royalties Aggregate</v>
          </cell>
        </row>
      </sheetData>
      <sheetData sheetId="9302" refreshError="1"/>
      <sheetData sheetId="9303" refreshError="1"/>
      <sheetData sheetId="9304" refreshError="1"/>
      <sheetData sheetId="9305">
        <row r="82">
          <cell r="CF82" t="str">
            <v>Royalties Aggregate</v>
          </cell>
        </row>
      </sheetData>
      <sheetData sheetId="9306" refreshError="1"/>
      <sheetData sheetId="9307" refreshError="1"/>
      <sheetData sheetId="9308">
        <row r="82">
          <cell r="CF82" t="str">
            <v>Royalties Aggregate</v>
          </cell>
        </row>
      </sheetData>
      <sheetData sheetId="9309">
        <row r="82">
          <cell r="CF82" t="str">
            <v>Royalties Aggregate</v>
          </cell>
        </row>
      </sheetData>
      <sheetData sheetId="9310" refreshError="1"/>
      <sheetData sheetId="9311" refreshError="1"/>
      <sheetData sheetId="9312" refreshError="1"/>
      <sheetData sheetId="9313" refreshError="1"/>
      <sheetData sheetId="9314" refreshError="1"/>
      <sheetData sheetId="9315">
        <row r="82">
          <cell r="CF82">
            <v>0</v>
          </cell>
        </row>
      </sheetData>
      <sheetData sheetId="9316">
        <row r="82">
          <cell r="CF82" t="str">
            <v>Royalties Aggregate</v>
          </cell>
        </row>
      </sheetData>
      <sheetData sheetId="9317">
        <row r="82">
          <cell r="CF82" t="str">
            <v>Royalties Aggregate</v>
          </cell>
        </row>
      </sheetData>
      <sheetData sheetId="9318" refreshError="1"/>
      <sheetData sheetId="9319" refreshError="1"/>
      <sheetData sheetId="9320">
        <row r="82">
          <cell r="CF82" t="str">
            <v>Royalties Aggregate</v>
          </cell>
        </row>
      </sheetData>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ow r="82">
          <cell r="CF82" t="str">
            <v>Royalties Aggregate</v>
          </cell>
        </row>
      </sheetData>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ow r="82">
          <cell r="CF82" t="str">
            <v>Royalties Aggregate</v>
          </cell>
        </row>
      </sheetData>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ow r="82">
          <cell r="CF82" t="str">
            <v>Royalties Aggregate</v>
          </cell>
        </row>
      </sheetData>
      <sheetData sheetId="9611">
        <row r="82">
          <cell r="CF82" t="str">
            <v>Royalties Aggregate</v>
          </cell>
        </row>
      </sheetData>
      <sheetData sheetId="9612">
        <row r="82">
          <cell r="CF82" t="str">
            <v>Royalties Aggregate</v>
          </cell>
        </row>
      </sheetData>
      <sheetData sheetId="9613">
        <row r="82">
          <cell r="CF82" t="str">
            <v>Royalties Aggregate</v>
          </cell>
        </row>
      </sheetData>
      <sheetData sheetId="9614">
        <row r="82">
          <cell r="CF82" t="str">
            <v>Royalties Aggregate</v>
          </cell>
        </row>
      </sheetData>
      <sheetData sheetId="9615">
        <row r="82">
          <cell r="CF82" t="str">
            <v>Royalties Aggregate</v>
          </cell>
        </row>
      </sheetData>
      <sheetData sheetId="9616">
        <row r="82">
          <cell r="CF82" t="str">
            <v>Royalties Aggregate</v>
          </cell>
        </row>
      </sheetData>
      <sheetData sheetId="9617">
        <row r="82">
          <cell r="CF82" t="str">
            <v>Royalties Aggregate</v>
          </cell>
        </row>
      </sheetData>
      <sheetData sheetId="9618">
        <row r="82">
          <cell r="CF82" t="str">
            <v>Royalties Aggregate</v>
          </cell>
        </row>
      </sheetData>
      <sheetData sheetId="9619">
        <row r="82">
          <cell r="CF82" t="str">
            <v>Royalties Aggregate</v>
          </cell>
        </row>
      </sheetData>
      <sheetData sheetId="9620">
        <row r="82">
          <cell r="CF82" t="str">
            <v>Royalties Aggregate</v>
          </cell>
        </row>
      </sheetData>
      <sheetData sheetId="9621">
        <row r="82">
          <cell r="CF82" t="str">
            <v>Royalties Aggregate</v>
          </cell>
        </row>
      </sheetData>
      <sheetData sheetId="9622">
        <row r="82">
          <cell r="CF82" t="str">
            <v>Royalties Aggregate</v>
          </cell>
        </row>
      </sheetData>
      <sheetData sheetId="9623">
        <row r="82">
          <cell r="CF82" t="str">
            <v>Royalties Aggregate</v>
          </cell>
        </row>
      </sheetData>
      <sheetData sheetId="9624">
        <row r="82">
          <cell r="CF82" t="str">
            <v>Royalties Aggregate</v>
          </cell>
        </row>
      </sheetData>
      <sheetData sheetId="9625">
        <row r="82">
          <cell r="CF82" t="str">
            <v>Royalties Aggregate</v>
          </cell>
        </row>
      </sheetData>
      <sheetData sheetId="9626">
        <row r="82">
          <cell r="CF82" t="str">
            <v>Royalties Aggregate</v>
          </cell>
        </row>
      </sheetData>
      <sheetData sheetId="9627">
        <row r="82">
          <cell r="CF82" t="str">
            <v>Royalties Aggregate</v>
          </cell>
        </row>
      </sheetData>
      <sheetData sheetId="9628">
        <row r="82">
          <cell r="CF82" t="str">
            <v>Royalties Aggregate</v>
          </cell>
        </row>
      </sheetData>
      <sheetData sheetId="9629">
        <row r="82">
          <cell r="CF82" t="str">
            <v>Royalties Aggregate</v>
          </cell>
        </row>
      </sheetData>
      <sheetData sheetId="9630">
        <row r="82">
          <cell r="CF82" t="str">
            <v>Royalties Aggregate</v>
          </cell>
        </row>
      </sheetData>
      <sheetData sheetId="9631">
        <row r="82">
          <cell r="CF82" t="str">
            <v>Royalties Aggregate</v>
          </cell>
        </row>
      </sheetData>
      <sheetData sheetId="9632">
        <row r="82">
          <cell r="CF82" t="str">
            <v>Royalties Aggregate</v>
          </cell>
        </row>
      </sheetData>
      <sheetData sheetId="9633">
        <row r="82">
          <cell r="CF82" t="str">
            <v>Royalties Aggregate</v>
          </cell>
        </row>
      </sheetData>
      <sheetData sheetId="9634">
        <row r="82">
          <cell r="CF82" t="str">
            <v>Royalties Aggregate</v>
          </cell>
        </row>
      </sheetData>
      <sheetData sheetId="9635">
        <row r="82">
          <cell r="CF82" t="str">
            <v>Royalties Aggregate</v>
          </cell>
        </row>
      </sheetData>
      <sheetData sheetId="9636">
        <row r="82">
          <cell r="CF82" t="str">
            <v>Royalties Aggregate</v>
          </cell>
        </row>
      </sheetData>
      <sheetData sheetId="9637">
        <row r="82">
          <cell r="CF82" t="str">
            <v>Royalties Aggregate</v>
          </cell>
        </row>
      </sheetData>
      <sheetData sheetId="9638">
        <row r="82">
          <cell r="CF82" t="str">
            <v>Royalties Aggregate</v>
          </cell>
        </row>
      </sheetData>
      <sheetData sheetId="9639">
        <row r="82">
          <cell r="CF82" t="str">
            <v>Royalties Aggregate</v>
          </cell>
        </row>
      </sheetData>
      <sheetData sheetId="9640">
        <row r="82">
          <cell r="CF82" t="str">
            <v>Royalties Aggregate</v>
          </cell>
        </row>
      </sheetData>
      <sheetData sheetId="9641">
        <row r="82">
          <cell r="CF82" t="str">
            <v>Royalties Aggregate</v>
          </cell>
        </row>
      </sheetData>
      <sheetData sheetId="9642">
        <row r="82">
          <cell r="CF82" t="str">
            <v>Royalties Aggregate</v>
          </cell>
        </row>
      </sheetData>
      <sheetData sheetId="9643">
        <row r="82">
          <cell r="CF82" t="str">
            <v>Royalties Aggregate</v>
          </cell>
        </row>
      </sheetData>
      <sheetData sheetId="9644">
        <row r="82">
          <cell r="CF82" t="str">
            <v>Royalties Aggregate</v>
          </cell>
        </row>
      </sheetData>
      <sheetData sheetId="9645">
        <row r="82">
          <cell r="CF82" t="str">
            <v>Royalties Aggregate</v>
          </cell>
        </row>
      </sheetData>
      <sheetData sheetId="9646">
        <row r="82">
          <cell r="CF82" t="str">
            <v>Royalties Aggregate</v>
          </cell>
        </row>
      </sheetData>
      <sheetData sheetId="9647">
        <row r="82">
          <cell r="CF82" t="str">
            <v>Royalties Aggregate</v>
          </cell>
        </row>
      </sheetData>
      <sheetData sheetId="9648">
        <row r="82">
          <cell r="CF82" t="str">
            <v>Royalties Aggregate</v>
          </cell>
        </row>
      </sheetData>
      <sheetData sheetId="9649">
        <row r="82">
          <cell r="CF82" t="str">
            <v>Royalties Aggregate</v>
          </cell>
        </row>
      </sheetData>
      <sheetData sheetId="9650">
        <row r="82">
          <cell r="CF82" t="str">
            <v>Royalties Aggregate</v>
          </cell>
        </row>
      </sheetData>
      <sheetData sheetId="9651">
        <row r="82">
          <cell r="CF82" t="str">
            <v>Royalties Aggregate</v>
          </cell>
        </row>
      </sheetData>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ow r="106">
          <cell r="C106" t="str">
            <v>Hour</v>
          </cell>
        </row>
      </sheetData>
      <sheetData sheetId="9695" refreshError="1"/>
      <sheetData sheetId="9696">
        <row r="82">
          <cell r="CF82" t="str">
            <v>Royalties Aggregate</v>
          </cell>
        </row>
      </sheetData>
      <sheetData sheetId="9697" refreshError="1"/>
      <sheetData sheetId="9698" refreshError="1"/>
      <sheetData sheetId="9699" refreshError="1"/>
      <sheetData sheetId="9700" refreshError="1"/>
      <sheetData sheetId="9701" refreshError="1"/>
      <sheetData sheetId="9702">
        <row r="106">
          <cell r="C106" t="str">
            <v>Hour</v>
          </cell>
        </row>
      </sheetData>
      <sheetData sheetId="9703">
        <row r="106">
          <cell r="C106" t="str">
            <v>Hour</v>
          </cell>
        </row>
      </sheetData>
      <sheetData sheetId="9704">
        <row r="106">
          <cell r="C106" t="str">
            <v>Hour</v>
          </cell>
        </row>
      </sheetData>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ow r="82">
          <cell r="CF82" t="str">
            <v>Royalties Aggregate</v>
          </cell>
        </row>
      </sheetData>
      <sheetData sheetId="9727">
        <row r="82">
          <cell r="CF82" t="str">
            <v>Royalties Aggregate</v>
          </cell>
        </row>
      </sheetData>
      <sheetData sheetId="9728">
        <row r="106">
          <cell r="C106" t="str">
            <v>Hour</v>
          </cell>
        </row>
      </sheetData>
      <sheetData sheetId="9729">
        <row r="82">
          <cell r="CF82" t="str">
            <v>Royalties Aggregate</v>
          </cell>
        </row>
      </sheetData>
      <sheetData sheetId="9730">
        <row r="82">
          <cell r="CF82" t="str">
            <v>Royalties Aggregate</v>
          </cell>
        </row>
      </sheetData>
      <sheetData sheetId="9731">
        <row r="106">
          <cell r="C106" t="str">
            <v>Hour</v>
          </cell>
        </row>
      </sheetData>
      <sheetData sheetId="9732" refreshError="1"/>
      <sheetData sheetId="9733"/>
      <sheetData sheetId="9734" refreshError="1"/>
      <sheetData sheetId="9735" refreshError="1"/>
      <sheetData sheetId="9736" refreshError="1"/>
      <sheetData sheetId="9737" refreshError="1"/>
      <sheetData sheetId="9738">
        <row r="106">
          <cell r="C106" t="str">
            <v>Hour</v>
          </cell>
        </row>
      </sheetData>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ow r="82">
          <cell r="CF82" t="str">
            <v>Royalties Aggregate</v>
          </cell>
        </row>
      </sheetData>
      <sheetData sheetId="9784">
        <row r="82">
          <cell r="CF82" t="str">
            <v>Royalties Aggregate</v>
          </cell>
        </row>
      </sheetData>
      <sheetData sheetId="9785">
        <row r="82">
          <cell r="CF82" t="str">
            <v>Royalties Aggregate</v>
          </cell>
        </row>
      </sheetData>
      <sheetData sheetId="9786">
        <row r="82">
          <cell r="CF82" t="str">
            <v>Royalties Aggregate</v>
          </cell>
        </row>
      </sheetData>
      <sheetData sheetId="9787">
        <row r="82">
          <cell r="CF82" t="str">
            <v>Royalties Aggregate</v>
          </cell>
        </row>
      </sheetData>
      <sheetData sheetId="9788">
        <row r="82">
          <cell r="CF82" t="str">
            <v>Royalties Aggregate</v>
          </cell>
        </row>
      </sheetData>
      <sheetData sheetId="9789">
        <row r="82">
          <cell r="CF82" t="str">
            <v>Royalties Aggregate</v>
          </cell>
        </row>
      </sheetData>
      <sheetData sheetId="9790" refreshError="1"/>
      <sheetData sheetId="9791">
        <row r="82">
          <cell r="CF82" t="str">
            <v>Royalties Aggregate</v>
          </cell>
        </row>
      </sheetData>
      <sheetData sheetId="9792">
        <row r="82">
          <cell r="CF82">
            <v>0</v>
          </cell>
        </row>
      </sheetData>
      <sheetData sheetId="9793">
        <row r="82">
          <cell r="CF82" t="str">
            <v>Royalties Aggregate</v>
          </cell>
        </row>
      </sheetData>
      <sheetData sheetId="9794">
        <row r="82">
          <cell r="CF82" t="str">
            <v>Royalties Aggregate</v>
          </cell>
        </row>
      </sheetData>
      <sheetData sheetId="9795" refreshError="1"/>
      <sheetData sheetId="9796" refreshError="1"/>
      <sheetData sheetId="9797">
        <row r="82">
          <cell r="CF82" t="str">
            <v>Royalties Aggregate</v>
          </cell>
        </row>
      </sheetData>
      <sheetData sheetId="9798">
        <row r="82">
          <cell r="CF82" t="str">
            <v>Royalties Aggregate</v>
          </cell>
        </row>
      </sheetData>
      <sheetData sheetId="9799">
        <row r="82">
          <cell r="CF82" t="str">
            <v>Royalties Aggregate</v>
          </cell>
        </row>
      </sheetData>
      <sheetData sheetId="9800">
        <row r="82">
          <cell r="CF82" t="str">
            <v>Royalties Aggregate</v>
          </cell>
        </row>
      </sheetData>
      <sheetData sheetId="9801">
        <row r="82">
          <cell r="CF82" t="str">
            <v>Royalties Aggregate</v>
          </cell>
        </row>
      </sheetData>
      <sheetData sheetId="9802">
        <row r="82">
          <cell r="CF82" t="str">
            <v>Royalties Aggregate</v>
          </cell>
        </row>
      </sheetData>
      <sheetData sheetId="9803">
        <row r="82">
          <cell r="CF82" t="str">
            <v>Royalties Aggregate</v>
          </cell>
        </row>
      </sheetData>
      <sheetData sheetId="9804">
        <row r="82">
          <cell r="CF82" t="str">
            <v>Royalties Aggregate</v>
          </cell>
        </row>
      </sheetData>
      <sheetData sheetId="9805">
        <row r="82">
          <cell r="CF82" t="str">
            <v>Royalties Aggregate</v>
          </cell>
        </row>
      </sheetData>
      <sheetData sheetId="9806">
        <row r="82">
          <cell r="CF82" t="str">
            <v>Royalties Aggregate</v>
          </cell>
        </row>
      </sheetData>
      <sheetData sheetId="9807">
        <row r="82">
          <cell r="CF82" t="str">
            <v>Royalties Aggregate</v>
          </cell>
        </row>
      </sheetData>
      <sheetData sheetId="9808">
        <row r="82">
          <cell r="CF82" t="str">
            <v>Royalties Aggregate</v>
          </cell>
        </row>
      </sheetData>
      <sheetData sheetId="9809">
        <row r="82">
          <cell r="CF82" t="str">
            <v>Royalties Aggregate</v>
          </cell>
        </row>
      </sheetData>
      <sheetData sheetId="9810">
        <row r="82">
          <cell r="CF82" t="str">
            <v>Royalties Aggregate</v>
          </cell>
        </row>
      </sheetData>
      <sheetData sheetId="9811">
        <row r="82">
          <cell r="CF82" t="str">
            <v>Royalties Aggregate</v>
          </cell>
        </row>
      </sheetData>
      <sheetData sheetId="9812">
        <row r="82">
          <cell r="CF82" t="str">
            <v>Royalties Aggregate</v>
          </cell>
        </row>
      </sheetData>
      <sheetData sheetId="9813">
        <row r="82">
          <cell r="CF82" t="str">
            <v>Royalties Aggregate</v>
          </cell>
        </row>
      </sheetData>
      <sheetData sheetId="9814">
        <row r="82">
          <cell r="CF82">
            <v>0</v>
          </cell>
        </row>
      </sheetData>
      <sheetData sheetId="9815">
        <row r="82">
          <cell r="CF82" t="str">
            <v>Royalties Aggregate</v>
          </cell>
        </row>
      </sheetData>
      <sheetData sheetId="9816">
        <row r="82">
          <cell r="CF82" t="str">
            <v>Royalties Aggregate</v>
          </cell>
        </row>
      </sheetData>
      <sheetData sheetId="9817">
        <row r="82">
          <cell r="CF82" t="str">
            <v>Royalties Aggregate</v>
          </cell>
        </row>
      </sheetData>
      <sheetData sheetId="9818">
        <row r="82">
          <cell r="CF82" t="str">
            <v>Royalties Aggregate</v>
          </cell>
        </row>
      </sheetData>
      <sheetData sheetId="9819"/>
      <sheetData sheetId="9820">
        <row r="82">
          <cell r="CF82">
            <v>0</v>
          </cell>
        </row>
      </sheetData>
      <sheetData sheetId="9821"/>
      <sheetData sheetId="9822"/>
      <sheetData sheetId="9823"/>
      <sheetData sheetId="9824"/>
      <sheetData sheetId="9825"/>
      <sheetData sheetId="9826"/>
      <sheetData sheetId="9827"/>
      <sheetData sheetId="9828">
        <row r="82">
          <cell r="CF82" t="str">
            <v>Royalties Aggregate</v>
          </cell>
        </row>
      </sheetData>
      <sheetData sheetId="9829"/>
      <sheetData sheetId="9830"/>
      <sheetData sheetId="9831"/>
      <sheetData sheetId="9832"/>
      <sheetData sheetId="9833">
        <row r="82">
          <cell r="CF82" t="str">
            <v>Royalties Aggregate</v>
          </cell>
        </row>
      </sheetData>
      <sheetData sheetId="9834">
        <row r="82">
          <cell r="CF82" t="str">
            <v>Royalties Aggregate</v>
          </cell>
        </row>
      </sheetData>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ow r="82">
          <cell r="CF82" t="str">
            <v>Royalties Aggregate</v>
          </cell>
        </row>
      </sheetData>
      <sheetData sheetId="9845">
        <row r="82">
          <cell r="CF82" t="str">
            <v>Royalties Aggregate</v>
          </cell>
        </row>
      </sheetData>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ow r="82">
          <cell r="CF82" t="str">
            <v>Royalties Aggregate</v>
          </cell>
        </row>
      </sheetData>
      <sheetData sheetId="9909" refreshError="1"/>
      <sheetData sheetId="9910" refreshError="1"/>
      <sheetData sheetId="9911" refreshError="1"/>
      <sheetData sheetId="9912" refreshError="1"/>
      <sheetData sheetId="9913" refreshError="1"/>
      <sheetData sheetId="9914" refreshError="1"/>
      <sheetData sheetId="9915" refreshError="1"/>
      <sheetData sheetId="9916">
        <row r="82">
          <cell r="CF82" t="str">
            <v>Royalties Aggregate</v>
          </cell>
        </row>
      </sheetData>
      <sheetData sheetId="9917">
        <row r="82">
          <cell r="CF82" t="str">
            <v>Royalties Aggregate</v>
          </cell>
        </row>
      </sheetData>
      <sheetData sheetId="9918">
        <row r="82">
          <cell r="CF82" t="str">
            <v>Royalties Aggregate</v>
          </cell>
        </row>
      </sheetData>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ow r="82">
          <cell r="CF82" t="str">
            <v>Royalties Aggregate</v>
          </cell>
        </row>
      </sheetData>
      <sheetData sheetId="9929">
        <row r="82">
          <cell r="CF82" t="str">
            <v>Royalties Aggregate</v>
          </cell>
        </row>
      </sheetData>
      <sheetData sheetId="9930">
        <row r="82">
          <cell r="CF82" t="str">
            <v>Royalties Aggregate</v>
          </cell>
        </row>
      </sheetData>
      <sheetData sheetId="9931">
        <row r="82">
          <cell r="CF82" t="str">
            <v>Royalties Aggregate</v>
          </cell>
        </row>
      </sheetData>
      <sheetData sheetId="9932">
        <row r="82">
          <cell r="CF82" t="str">
            <v>Royalties Aggregate</v>
          </cell>
        </row>
      </sheetData>
      <sheetData sheetId="9933">
        <row r="82">
          <cell r="CF82" t="str">
            <v>Royalties Aggregate</v>
          </cell>
        </row>
      </sheetData>
      <sheetData sheetId="9934">
        <row r="82">
          <cell r="CF82" t="str">
            <v>Royalties Aggregate</v>
          </cell>
        </row>
      </sheetData>
      <sheetData sheetId="9935">
        <row r="82">
          <cell r="CF82" t="str">
            <v>Royalties Aggregate</v>
          </cell>
        </row>
      </sheetData>
      <sheetData sheetId="9936">
        <row r="82">
          <cell r="CF82" t="str">
            <v>Royalties Aggregate</v>
          </cell>
        </row>
      </sheetData>
      <sheetData sheetId="9937">
        <row r="82">
          <cell r="CF82" t="str">
            <v>Royalties Aggregate</v>
          </cell>
        </row>
      </sheetData>
      <sheetData sheetId="9938">
        <row r="82">
          <cell r="CF82" t="str">
            <v>Royalties Aggregate</v>
          </cell>
        </row>
      </sheetData>
      <sheetData sheetId="9939">
        <row r="82">
          <cell r="CF82" t="str">
            <v>Royalties Aggregate</v>
          </cell>
        </row>
      </sheetData>
      <sheetData sheetId="9940">
        <row r="82">
          <cell r="CF82" t="str">
            <v>Royalties Aggregate</v>
          </cell>
        </row>
      </sheetData>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ow r="82">
          <cell r="CF82" t="str">
            <v>Royalties Aggregate</v>
          </cell>
        </row>
      </sheetData>
      <sheetData sheetId="9960">
        <row r="82">
          <cell r="CF82" t="str">
            <v>Royalties Aggregate</v>
          </cell>
        </row>
      </sheetData>
      <sheetData sheetId="9961">
        <row r="82">
          <cell r="CF82" t="str">
            <v>Royalties Aggregate</v>
          </cell>
        </row>
      </sheetData>
      <sheetData sheetId="9962">
        <row r="82">
          <cell r="CF82" t="str">
            <v>Royalties Aggregate</v>
          </cell>
        </row>
      </sheetData>
      <sheetData sheetId="9963">
        <row r="82">
          <cell r="CF82" t="str">
            <v>Royalties Aggregate</v>
          </cell>
        </row>
      </sheetData>
      <sheetData sheetId="9964">
        <row r="82">
          <cell r="CF82" t="str">
            <v>Royalties Aggregate</v>
          </cell>
        </row>
      </sheetData>
      <sheetData sheetId="9965">
        <row r="82">
          <cell r="CF82" t="str">
            <v>Royalties Aggregate</v>
          </cell>
        </row>
      </sheetData>
      <sheetData sheetId="9966">
        <row r="82">
          <cell r="CF82" t="str">
            <v>Royalties Aggregate</v>
          </cell>
        </row>
      </sheetData>
      <sheetData sheetId="9967">
        <row r="82">
          <cell r="CF82" t="str">
            <v>Royalties Aggregate</v>
          </cell>
        </row>
      </sheetData>
      <sheetData sheetId="9968">
        <row r="82">
          <cell r="CF82" t="str">
            <v>Royalties Aggregate</v>
          </cell>
        </row>
      </sheetData>
      <sheetData sheetId="9969">
        <row r="82">
          <cell r="CF82" t="str">
            <v>Royalties Aggregate</v>
          </cell>
        </row>
      </sheetData>
      <sheetData sheetId="9970">
        <row r="82">
          <cell r="CF82" t="str">
            <v>Royalties Aggregate</v>
          </cell>
        </row>
      </sheetData>
      <sheetData sheetId="9971">
        <row r="82">
          <cell r="CF82" t="str">
            <v>Royalties Aggregate</v>
          </cell>
        </row>
      </sheetData>
      <sheetData sheetId="9972">
        <row r="82">
          <cell r="CF82" t="str">
            <v>Royalties Aggregate</v>
          </cell>
        </row>
      </sheetData>
      <sheetData sheetId="9973">
        <row r="82">
          <cell r="CF82" t="str">
            <v>Royalties Aggregate</v>
          </cell>
        </row>
      </sheetData>
      <sheetData sheetId="9974">
        <row r="82">
          <cell r="CF82" t="str">
            <v>Royalties Aggregate</v>
          </cell>
        </row>
      </sheetData>
      <sheetData sheetId="9975"/>
      <sheetData sheetId="9976"/>
      <sheetData sheetId="9977">
        <row r="82">
          <cell r="CF82" t="str">
            <v>Royalties Aggregate</v>
          </cell>
        </row>
      </sheetData>
      <sheetData sheetId="9978">
        <row r="82">
          <cell r="CF82" t="str">
            <v>Royalties Aggregate</v>
          </cell>
        </row>
      </sheetData>
      <sheetData sheetId="9979">
        <row r="82">
          <cell r="CF82" t="str">
            <v>Royalties Aggregate</v>
          </cell>
        </row>
      </sheetData>
      <sheetData sheetId="9980"/>
      <sheetData sheetId="9981"/>
      <sheetData sheetId="9982"/>
      <sheetData sheetId="9983"/>
      <sheetData sheetId="9984"/>
      <sheetData sheetId="9985"/>
      <sheetData sheetId="9986"/>
      <sheetData sheetId="9987"/>
      <sheetData sheetId="9988">
        <row r="82">
          <cell r="CF82" t="str">
            <v>Royalties Aggregate</v>
          </cell>
        </row>
      </sheetData>
      <sheetData sheetId="9989"/>
      <sheetData sheetId="9990"/>
      <sheetData sheetId="9991"/>
      <sheetData sheetId="9992"/>
      <sheetData sheetId="9993"/>
      <sheetData sheetId="9994"/>
      <sheetData sheetId="9995"/>
      <sheetData sheetId="9996">
        <row r="82">
          <cell r="CF82" t="str">
            <v>Royalties Aggregate</v>
          </cell>
        </row>
      </sheetData>
      <sheetData sheetId="9997"/>
      <sheetData sheetId="9998"/>
      <sheetData sheetId="9999"/>
      <sheetData sheetId="10000"/>
      <sheetData sheetId="10001"/>
      <sheetData sheetId="10002">
        <row r="82">
          <cell r="CF82" t="str">
            <v>Royalties Aggregate</v>
          </cell>
        </row>
      </sheetData>
      <sheetData sheetId="10003">
        <row r="82">
          <cell r="CF82" t="str">
            <v>Royalties Aggregate</v>
          </cell>
        </row>
      </sheetData>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refreshError="1"/>
      <sheetData sheetId="10042"/>
      <sheetData sheetId="10043"/>
      <sheetData sheetId="10044"/>
      <sheetData sheetId="10045"/>
      <sheetData sheetId="10046"/>
      <sheetData sheetId="10047"/>
      <sheetData sheetId="10048"/>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ow r="82">
          <cell r="CF82" t="str">
            <v>Royalties Aggregate</v>
          </cell>
        </row>
      </sheetData>
      <sheetData sheetId="10086">
        <row r="82">
          <cell r="CF82" t="str">
            <v>Royalties Aggregate</v>
          </cell>
        </row>
      </sheetData>
      <sheetData sheetId="10087">
        <row r="82">
          <cell r="CF82" t="str">
            <v>Royalties Aggregate</v>
          </cell>
        </row>
      </sheetData>
      <sheetData sheetId="10088">
        <row r="82">
          <cell r="CF82" t="str">
            <v>Royalties Aggregate</v>
          </cell>
        </row>
      </sheetData>
      <sheetData sheetId="10089">
        <row r="82">
          <cell r="CF82" t="str">
            <v>Royalties Aggregate</v>
          </cell>
        </row>
      </sheetData>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ow r="106">
          <cell r="C106" t="str">
            <v>Hour</v>
          </cell>
        </row>
      </sheetData>
      <sheetData sheetId="10125">
        <row r="82">
          <cell r="CF82" t="str">
            <v>Royalties Aggregate</v>
          </cell>
        </row>
      </sheetData>
      <sheetData sheetId="10126" refreshError="1"/>
      <sheetData sheetId="10127"/>
      <sheetData sheetId="10128"/>
      <sheetData sheetId="10129">
        <row r="82">
          <cell r="CF82" t="str">
            <v>Royalties Aggregate</v>
          </cell>
        </row>
      </sheetData>
      <sheetData sheetId="10130">
        <row r="82">
          <cell r="CF82" t="str">
            <v>Royalties Aggregate</v>
          </cell>
        </row>
      </sheetData>
      <sheetData sheetId="10131"/>
      <sheetData sheetId="10132"/>
      <sheetData sheetId="10133" refreshError="1"/>
      <sheetData sheetId="10134">
        <row r="82">
          <cell r="CF82" t="str">
            <v>Royalties Aggregate</v>
          </cell>
        </row>
      </sheetData>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ow r="106">
          <cell r="C106" t="str">
            <v>Hour</v>
          </cell>
        </row>
      </sheetData>
      <sheetData sheetId="10158" refreshError="1"/>
      <sheetData sheetId="10159" refreshError="1"/>
      <sheetData sheetId="10160" refreshError="1"/>
      <sheetData sheetId="10161" refreshError="1"/>
      <sheetData sheetId="10162">
        <row r="82">
          <cell r="CF82" t="str">
            <v>Royalties Aggregate</v>
          </cell>
        </row>
      </sheetData>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ow r="106">
          <cell r="C106" t="str">
            <v>Hour</v>
          </cell>
        </row>
      </sheetData>
      <sheetData sheetId="10175">
        <row r="82">
          <cell r="CF82" t="str">
            <v>Royalties Aggregate</v>
          </cell>
        </row>
      </sheetData>
      <sheetData sheetId="10176">
        <row r="82">
          <cell r="CF82" t="str">
            <v>Royalties Aggregate</v>
          </cell>
        </row>
      </sheetData>
      <sheetData sheetId="10177">
        <row r="82">
          <cell r="CF82" t="str">
            <v>Royalties Aggregate</v>
          </cell>
        </row>
      </sheetData>
      <sheetData sheetId="10178">
        <row r="82">
          <cell r="CF82" t="str">
            <v>Royalties Aggregate</v>
          </cell>
        </row>
      </sheetData>
      <sheetData sheetId="10179">
        <row r="82">
          <cell r="CF82" t="str">
            <v>Royalties Aggregate</v>
          </cell>
        </row>
      </sheetData>
      <sheetData sheetId="10180">
        <row r="82">
          <cell r="CF82" t="str">
            <v>Royalties Aggregate</v>
          </cell>
        </row>
      </sheetData>
      <sheetData sheetId="10181">
        <row r="82">
          <cell r="CF82" t="str">
            <v>Royalties Aggregate</v>
          </cell>
        </row>
      </sheetData>
      <sheetData sheetId="10182">
        <row r="82">
          <cell r="CF82" t="str">
            <v>Royalties Aggregate</v>
          </cell>
        </row>
      </sheetData>
      <sheetData sheetId="10183" refreshError="1"/>
      <sheetData sheetId="10184"/>
      <sheetData sheetId="10185">
        <row r="82">
          <cell r="CF82" t="str">
            <v>Royalties Aggregate</v>
          </cell>
        </row>
      </sheetData>
      <sheetData sheetId="10186">
        <row r="82">
          <cell r="CF82" t="str">
            <v>Royalties Aggregate</v>
          </cell>
        </row>
      </sheetData>
      <sheetData sheetId="10187">
        <row r="82">
          <cell r="CF82" t="str">
            <v>Royalties Aggregate</v>
          </cell>
        </row>
      </sheetData>
      <sheetData sheetId="10188">
        <row r="106">
          <cell r="C106" t="str">
            <v>Hour</v>
          </cell>
        </row>
      </sheetData>
      <sheetData sheetId="10189">
        <row r="82">
          <cell r="CF82" t="str">
            <v>Royalties Aggregate</v>
          </cell>
        </row>
      </sheetData>
      <sheetData sheetId="10190">
        <row r="82">
          <cell r="CF82" t="str">
            <v>Royalties Aggregate</v>
          </cell>
        </row>
      </sheetData>
      <sheetData sheetId="10191">
        <row r="106">
          <cell r="C106" t="str">
            <v>Hour</v>
          </cell>
        </row>
      </sheetData>
      <sheetData sheetId="10192">
        <row r="82">
          <cell r="CF82" t="str">
            <v>Royalties Aggregate</v>
          </cell>
        </row>
      </sheetData>
      <sheetData sheetId="10193">
        <row r="82">
          <cell r="CF82" t="str">
            <v>Royalties Aggregate</v>
          </cell>
        </row>
      </sheetData>
      <sheetData sheetId="10194">
        <row r="82">
          <cell r="CF82" t="str">
            <v>Royalties Aggregate</v>
          </cell>
        </row>
      </sheetData>
      <sheetData sheetId="10195">
        <row r="106">
          <cell r="C106" t="str">
            <v>Hour</v>
          </cell>
        </row>
      </sheetData>
      <sheetData sheetId="10196">
        <row r="106">
          <cell r="C106" t="str">
            <v>Hour</v>
          </cell>
        </row>
      </sheetData>
      <sheetData sheetId="10197">
        <row r="106">
          <cell r="C106" t="str">
            <v>Hour</v>
          </cell>
        </row>
      </sheetData>
      <sheetData sheetId="10198">
        <row r="82">
          <cell r="CF82" t="str">
            <v>Royalties Aggregate</v>
          </cell>
        </row>
      </sheetData>
      <sheetData sheetId="10199">
        <row r="82">
          <cell r="CF82" t="str">
            <v>Royalties Aggregate</v>
          </cell>
        </row>
      </sheetData>
      <sheetData sheetId="10200">
        <row r="82">
          <cell r="CF82" t="str">
            <v>Royalties Aggregate</v>
          </cell>
        </row>
      </sheetData>
      <sheetData sheetId="10201">
        <row r="106">
          <cell r="C106" t="str">
            <v>Hour</v>
          </cell>
        </row>
      </sheetData>
      <sheetData sheetId="10202">
        <row r="106">
          <cell r="C106" t="str">
            <v>Hour</v>
          </cell>
        </row>
      </sheetData>
      <sheetData sheetId="10203">
        <row r="82">
          <cell r="CF82" t="str">
            <v>Royalties Aggregate</v>
          </cell>
        </row>
      </sheetData>
      <sheetData sheetId="10204">
        <row r="106">
          <cell r="C106" t="str">
            <v>Hour</v>
          </cell>
        </row>
      </sheetData>
      <sheetData sheetId="10205">
        <row r="106">
          <cell r="C106" t="str">
            <v>Hour</v>
          </cell>
        </row>
      </sheetData>
      <sheetData sheetId="10206">
        <row r="106">
          <cell r="C106" t="str">
            <v>Hour</v>
          </cell>
        </row>
      </sheetData>
      <sheetData sheetId="10207">
        <row r="82">
          <cell r="CF82" t="str">
            <v>Royalties Aggregate</v>
          </cell>
        </row>
      </sheetData>
      <sheetData sheetId="10208">
        <row r="106">
          <cell r="C106" t="str">
            <v>Hour</v>
          </cell>
        </row>
      </sheetData>
      <sheetData sheetId="10209">
        <row r="106">
          <cell r="C106" t="str">
            <v>Hour</v>
          </cell>
        </row>
      </sheetData>
      <sheetData sheetId="10210">
        <row r="106">
          <cell r="C106" t="str">
            <v>Hour</v>
          </cell>
        </row>
      </sheetData>
      <sheetData sheetId="10211">
        <row r="106">
          <cell r="C106" t="str">
            <v>Hour</v>
          </cell>
        </row>
      </sheetData>
      <sheetData sheetId="10212">
        <row r="106">
          <cell r="C106" t="str">
            <v>Hour</v>
          </cell>
        </row>
      </sheetData>
      <sheetData sheetId="10213">
        <row r="106">
          <cell r="C106" t="str">
            <v>Hour</v>
          </cell>
        </row>
      </sheetData>
      <sheetData sheetId="10214">
        <row r="106">
          <cell r="C106" t="str">
            <v>Hour</v>
          </cell>
        </row>
      </sheetData>
      <sheetData sheetId="10215">
        <row r="106">
          <cell r="C106" t="str">
            <v>Hour</v>
          </cell>
        </row>
      </sheetData>
      <sheetData sheetId="10216">
        <row r="106">
          <cell r="C106" t="str">
            <v>Hour</v>
          </cell>
        </row>
      </sheetData>
      <sheetData sheetId="10217">
        <row r="82">
          <cell r="CF82" t="str">
            <v>Royalties Aggregate</v>
          </cell>
        </row>
      </sheetData>
      <sheetData sheetId="10218">
        <row r="82">
          <cell r="CF82" t="str">
            <v>Royalties Aggregate</v>
          </cell>
        </row>
      </sheetData>
      <sheetData sheetId="10219">
        <row r="82">
          <cell r="CF82" t="str">
            <v>Royalties Aggregate</v>
          </cell>
        </row>
      </sheetData>
      <sheetData sheetId="10220">
        <row r="106">
          <cell r="C106" t="str">
            <v>Hour</v>
          </cell>
        </row>
      </sheetData>
      <sheetData sheetId="10221">
        <row r="106">
          <cell r="C106" t="str">
            <v>Hour</v>
          </cell>
        </row>
      </sheetData>
      <sheetData sheetId="10222">
        <row r="106">
          <cell r="C106" t="str">
            <v>Hour</v>
          </cell>
        </row>
      </sheetData>
      <sheetData sheetId="10223">
        <row r="106">
          <cell r="C106" t="str">
            <v>Hour</v>
          </cell>
        </row>
      </sheetData>
      <sheetData sheetId="10224">
        <row r="106">
          <cell r="C106" t="str">
            <v>Hour</v>
          </cell>
        </row>
      </sheetData>
      <sheetData sheetId="10225"/>
      <sheetData sheetId="10226"/>
      <sheetData sheetId="10227"/>
      <sheetData sheetId="10228"/>
      <sheetData sheetId="10229"/>
      <sheetData sheetId="10230"/>
      <sheetData sheetId="10231"/>
      <sheetData sheetId="10232"/>
      <sheetData sheetId="10233"/>
      <sheetData sheetId="10234"/>
      <sheetData sheetId="10235">
        <row r="106">
          <cell r="C106" t="str">
            <v>Hour</v>
          </cell>
        </row>
      </sheetData>
      <sheetData sheetId="10236">
        <row r="106">
          <cell r="C106" t="str">
            <v>Hour</v>
          </cell>
        </row>
      </sheetData>
      <sheetData sheetId="10237"/>
      <sheetData sheetId="10238"/>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sheetData sheetId="10264">
        <row r="35">
          <cell r="I35">
            <v>17200</v>
          </cell>
        </row>
      </sheetData>
      <sheetData sheetId="10265"/>
      <sheetData sheetId="10266"/>
      <sheetData sheetId="10267"/>
      <sheetData sheetId="10268"/>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ow r="82">
          <cell r="CF82" t="str">
            <v>Royalties Aggregate</v>
          </cell>
        </row>
      </sheetData>
      <sheetData sheetId="10301">
        <row r="82">
          <cell r="CF82" t="str">
            <v>Royalties Aggregate</v>
          </cell>
        </row>
      </sheetData>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ow r="82">
          <cell r="CF82" t="str">
            <v>Royalties Aggregate</v>
          </cell>
        </row>
      </sheetData>
      <sheetData sheetId="10406">
        <row r="82">
          <cell r="CF82" t="str">
            <v>Royalties Aggregate</v>
          </cell>
        </row>
      </sheetData>
      <sheetData sheetId="10407">
        <row r="82">
          <cell r="CF82" t="str">
            <v>Royalties Aggregate</v>
          </cell>
        </row>
      </sheetData>
      <sheetData sheetId="10408">
        <row r="82">
          <cell r="CF82" t="str">
            <v>Royalties Aggregate</v>
          </cell>
        </row>
      </sheetData>
      <sheetData sheetId="10409">
        <row r="82">
          <cell r="CF82" t="str">
            <v>Royalties Aggregate</v>
          </cell>
        </row>
      </sheetData>
      <sheetData sheetId="10410">
        <row r="82">
          <cell r="CF82" t="str">
            <v>Royalties Aggregate</v>
          </cell>
        </row>
      </sheetData>
      <sheetData sheetId="10411">
        <row r="82">
          <cell r="CF82" t="str">
            <v>Royalties Aggregate</v>
          </cell>
        </row>
      </sheetData>
      <sheetData sheetId="10412">
        <row r="82">
          <cell r="CF82" t="str">
            <v>Royalties Aggregate</v>
          </cell>
        </row>
      </sheetData>
      <sheetData sheetId="10413">
        <row r="82">
          <cell r="CF82" t="str">
            <v>Royalties Aggregate</v>
          </cell>
        </row>
      </sheetData>
      <sheetData sheetId="10414">
        <row r="82">
          <cell r="CF82" t="str">
            <v>Royalties Aggregate</v>
          </cell>
        </row>
      </sheetData>
      <sheetData sheetId="10415">
        <row r="82">
          <cell r="CF82" t="str">
            <v>Royalties Aggregate</v>
          </cell>
        </row>
      </sheetData>
      <sheetData sheetId="10416">
        <row r="82">
          <cell r="CF82" t="str">
            <v>Royalties Aggregate</v>
          </cell>
        </row>
      </sheetData>
      <sheetData sheetId="10417">
        <row r="82">
          <cell r="CF82" t="str">
            <v>Royalties Aggregate</v>
          </cell>
        </row>
      </sheetData>
      <sheetData sheetId="10418">
        <row r="82">
          <cell r="CF82" t="str">
            <v>Royalties Aggregate</v>
          </cell>
        </row>
      </sheetData>
      <sheetData sheetId="10419">
        <row r="82">
          <cell r="CF82" t="str">
            <v>Royalties Aggregate</v>
          </cell>
        </row>
      </sheetData>
      <sheetData sheetId="10420">
        <row r="82">
          <cell r="CF82" t="str">
            <v>Royalties Aggregate</v>
          </cell>
        </row>
      </sheetData>
      <sheetData sheetId="10421">
        <row r="82">
          <cell r="CF82" t="str">
            <v>Royalties Aggregate</v>
          </cell>
        </row>
      </sheetData>
      <sheetData sheetId="10422">
        <row r="82">
          <cell r="CF82" t="str">
            <v>Royalties Aggregate</v>
          </cell>
        </row>
      </sheetData>
      <sheetData sheetId="10423">
        <row r="82">
          <cell r="CF82" t="str">
            <v>Royalties Aggregate</v>
          </cell>
        </row>
      </sheetData>
      <sheetData sheetId="10424">
        <row r="82">
          <cell r="CF82" t="str">
            <v>Royalties Aggregate</v>
          </cell>
        </row>
      </sheetData>
      <sheetData sheetId="10425">
        <row r="82">
          <cell r="CF82" t="str">
            <v>Royalties Aggregate</v>
          </cell>
        </row>
      </sheetData>
      <sheetData sheetId="10426">
        <row r="82">
          <cell r="CF82" t="str">
            <v>Royalties Aggregate</v>
          </cell>
        </row>
      </sheetData>
      <sheetData sheetId="10427">
        <row r="82">
          <cell r="CF82" t="str">
            <v>Royalties Aggregate</v>
          </cell>
        </row>
      </sheetData>
      <sheetData sheetId="10428">
        <row r="82">
          <cell r="CF82" t="str">
            <v>Royalties Aggregate</v>
          </cell>
        </row>
      </sheetData>
      <sheetData sheetId="10429">
        <row r="82">
          <cell r="CF82" t="str">
            <v>Royalties Aggregate</v>
          </cell>
        </row>
      </sheetData>
      <sheetData sheetId="10430">
        <row r="82">
          <cell r="CF82" t="str">
            <v>Royalties Aggregate</v>
          </cell>
        </row>
      </sheetData>
      <sheetData sheetId="10431" refreshError="1"/>
      <sheetData sheetId="10432" refreshError="1"/>
      <sheetData sheetId="10433">
        <row r="82">
          <cell r="CF82" t="str">
            <v>Royalties Aggregate</v>
          </cell>
        </row>
      </sheetData>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ow r="82">
          <cell r="CF82" t="str">
            <v>Royalties Aggregate</v>
          </cell>
        </row>
      </sheetData>
      <sheetData sheetId="10479">
        <row r="82">
          <cell r="CF82" t="str">
            <v>Royalties Aggregate</v>
          </cell>
        </row>
      </sheetData>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ow r="82">
          <cell r="CF82" t="str">
            <v>Royalties Aggregate</v>
          </cell>
        </row>
      </sheetData>
      <sheetData sheetId="10489">
        <row r="82">
          <cell r="CF82" t="str">
            <v>Royalties Aggregate</v>
          </cell>
        </row>
      </sheetData>
      <sheetData sheetId="10490" refreshError="1"/>
      <sheetData sheetId="10491">
        <row r="82">
          <cell r="CF82" t="str">
            <v>Royalties Aggregate</v>
          </cell>
        </row>
      </sheetData>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ow r="82">
          <cell r="CF82" t="str">
            <v>Royalties Aggregate</v>
          </cell>
        </row>
      </sheetData>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ow r="82">
          <cell r="CF82" t="str">
            <v>Royalties Aggregate</v>
          </cell>
        </row>
      </sheetData>
      <sheetData sheetId="10523">
        <row r="82">
          <cell r="CF82" t="str">
            <v>Royalties Aggregate</v>
          </cell>
        </row>
      </sheetData>
      <sheetData sheetId="10524">
        <row r="82">
          <cell r="CF82" t="str">
            <v>Royalties Aggregate</v>
          </cell>
        </row>
      </sheetData>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ow r="82">
          <cell r="CF82">
            <v>0</v>
          </cell>
        </row>
      </sheetData>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ow r="82">
          <cell r="CF82" t="str">
            <v>Royalties Aggregate</v>
          </cell>
        </row>
      </sheetData>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sheetData sheetId="10641" refreshError="1"/>
      <sheetData sheetId="10642" refreshError="1"/>
      <sheetData sheetId="10643" refreshError="1"/>
      <sheetData sheetId="10644">
        <row r="82">
          <cell r="CF82" t="str">
            <v>Royalties Aggregate</v>
          </cell>
        </row>
      </sheetData>
      <sheetData sheetId="10645">
        <row r="82">
          <cell r="CF82" t="str">
            <v>Royalties Aggregate</v>
          </cell>
        </row>
      </sheetData>
      <sheetData sheetId="10646"/>
      <sheetData sheetId="10647"/>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ow r="82">
          <cell r="CF82" t="str">
            <v>Royalties Aggregate</v>
          </cell>
        </row>
      </sheetData>
      <sheetData sheetId="10690">
        <row r="82">
          <cell r="CF82" t="str">
            <v>Royalties Aggregate</v>
          </cell>
        </row>
      </sheetData>
      <sheetData sheetId="10691" refreshError="1"/>
      <sheetData sheetId="10692" refreshError="1"/>
      <sheetData sheetId="10693">
        <row r="82">
          <cell r="CF82" t="str">
            <v>Royalties Aggregate</v>
          </cell>
        </row>
      </sheetData>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ow r="82">
          <cell r="CF82" t="str">
            <v>Royalties Aggregate</v>
          </cell>
        </row>
      </sheetData>
      <sheetData sheetId="10702" refreshError="1"/>
      <sheetData sheetId="10703" refreshError="1"/>
      <sheetData sheetId="10704">
        <row r="82">
          <cell r="CF82">
            <v>0</v>
          </cell>
        </row>
      </sheetData>
      <sheetData sheetId="10705">
        <row r="82">
          <cell r="CF82" t="str">
            <v>Royalties Aggregate</v>
          </cell>
        </row>
      </sheetData>
      <sheetData sheetId="10706">
        <row r="82">
          <cell r="CF82" t="str">
            <v>Royalties Aggregate</v>
          </cell>
        </row>
      </sheetData>
      <sheetData sheetId="10707" refreshError="1"/>
      <sheetData sheetId="10708" refreshError="1"/>
      <sheetData sheetId="10709">
        <row r="82">
          <cell r="CF82" t="str">
            <v>Royalties Aggregate</v>
          </cell>
        </row>
      </sheetData>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ow r="82">
          <cell r="CF82" t="str">
            <v>Royalties Aggregate</v>
          </cell>
        </row>
      </sheetData>
      <sheetData sheetId="10719" refreshError="1"/>
      <sheetData sheetId="10720" refreshError="1"/>
      <sheetData sheetId="10721">
        <row r="82">
          <cell r="CF82" t="str">
            <v>Royalties Aggregate</v>
          </cell>
        </row>
      </sheetData>
      <sheetData sheetId="10722">
        <row r="82">
          <cell r="CF82" t="str">
            <v>Royalties Aggregate</v>
          </cell>
        </row>
      </sheetData>
      <sheetData sheetId="10723" refreshError="1"/>
      <sheetData sheetId="10724">
        <row r="82">
          <cell r="CF82" t="str">
            <v>Royalties Aggregate</v>
          </cell>
        </row>
      </sheetData>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ow r="82">
          <cell r="CF82" t="str">
            <v>Royalties Aggregate</v>
          </cell>
        </row>
      </sheetData>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ow r="82">
          <cell r="CF82" t="str">
            <v>Royalties Aggregate</v>
          </cell>
        </row>
      </sheetData>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ow r="82">
          <cell r="CF82" t="str">
            <v>Royalties Aggregate</v>
          </cell>
        </row>
      </sheetData>
      <sheetData sheetId="11007">
        <row r="82">
          <cell r="CF82" t="str">
            <v>Royalties Aggregate</v>
          </cell>
        </row>
      </sheetData>
      <sheetData sheetId="11008">
        <row r="82">
          <cell r="CF82" t="str">
            <v>Royalties Aggregate</v>
          </cell>
        </row>
      </sheetData>
      <sheetData sheetId="11009">
        <row r="82">
          <cell r="CF82" t="str">
            <v>Royalties Aggregate</v>
          </cell>
        </row>
      </sheetData>
      <sheetData sheetId="11010">
        <row r="82">
          <cell r="CF82" t="str">
            <v>Royalties Aggregate</v>
          </cell>
        </row>
      </sheetData>
      <sheetData sheetId="11011">
        <row r="82">
          <cell r="CF82" t="str">
            <v>Royalties Aggregate</v>
          </cell>
        </row>
      </sheetData>
      <sheetData sheetId="11012">
        <row r="82">
          <cell r="CF82" t="str">
            <v>Royalties Aggregate</v>
          </cell>
        </row>
      </sheetData>
      <sheetData sheetId="11013">
        <row r="82">
          <cell r="CF82" t="str">
            <v>Royalties Aggregate</v>
          </cell>
        </row>
      </sheetData>
      <sheetData sheetId="11014">
        <row r="82">
          <cell r="CF82" t="str">
            <v>Royalties Aggregate</v>
          </cell>
        </row>
      </sheetData>
      <sheetData sheetId="11015">
        <row r="82">
          <cell r="CF82" t="str">
            <v>Royalties Aggregate</v>
          </cell>
        </row>
      </sheetData>
      <sheetData sheetId="11016">
        <row r="82">
          <cell r="CF82" t="str">
            <v>Royalties Aggregate</v>
          </cell>
        </row>
      </sheetData>
      <sheetData sheetId="11017">
        <row r="82">
          <cell r="CF82" t="str">
            <v>Royalties Aggregate</v>
          </cell>
        </row>
      </sheetData>
      <sheetData sheetId="11018">
        <row r="82">
          <cell r="CF82" t="str">
            <v>Royalties Aggregate</v>
          </cell>
        </row>
      </sheetData>
      <sheetData sheetId="11019">
        <row r="82">
          <cell r="CF82" t="str">
            <v>Royalties Aggregate</v>
          </cell>
        </row>
      </sheetData>
      <sheetData sheetId="11020">
        <row r="82">
          <cell r="CF82" t="str">
            <v>Royalties Aggregate</v>
          </cell>
        </row>
      </sheetData>
      <sheetData sheetId="11021">
        <row r="82">
          <cell r="CF82" t="str">
            <v>Royalties Aggregate</v>
          </cell>
        </row>
      </sheetData>
      <sheetData sheetId="11022">
        <row r="82">
          <cell r="CF82" t="str">
            <v>Royalties Aggregate</v>
          </cell>
        </row>
      </sheetData>
      <sheetData sheetId="11023">
        <row r="82">
          <cell r="CF82" t="str">
            <v>Royalties Aggregate</v>
          </cell>
        </row>
      </sheetData>
      <sheetData sheetId="11024">
        <row r="82">
          <cell r="CF82" t="str">
            <v>Royalties Aggregate</v>
          </cell>
        </row>
      </sheetData>
      <sheetData sheetId="11025">
        <row r="82">
          <cell r="CF82" t="str">
            <v>Royalties Aggregate</v>
          </cell>
        </row>
      </sheetData>
      <sheetData sheetId="11026">
        <row r="82">
          <cell r="CF82" t="str">
            <v>Royalties Aggregate</v>
          </cell>
        </row>
      </sheetData>
      <sheetData sheetId="11027">
        <row r="82">
          <cell r="CF82" t="str">
            <v>Royalties Aggregate</v>
          </cell>
        </row>
      </sheetData>
      <sheetData sheetId="11028">
        <row r="82">
          <cell r="CF82" t="str">
            <v>Royalties Aggregate</v>
          </cell>
        </row>
      </sheetData>
      <sheetData sheetId="11029">
        <row r="82">
          <cell r="CF82" t="str">
            <v>Royalties Aggregate</v>
          </cell>
        </row>
      </sheetData>
      <sheetData sheetId="11030">
        <row r="82">
          <cell r="CF82" t="str">
            <v>Royalties Aggregate</v>
          </cell>
        </row>
      </sheetData>
      <sheetData sheetId="11031">
        <row r="82">
          <cell r="CF82" t="str">
            <v>Royalties Aggregate</v>
          </cell>
        </row>
      </sheetData>
      <sheetData sheetId="11032">
        <row r="82">
          <cell r="CF82" t="str">
            <v>Royalties Aggregate</v>
          </cell>
        </row>
      </sheetData>
      <sheetData sheetId="11033">
        <row r="82">
          <cell r="CF82" t="str">
            <v>Royalties Aggregate</v>
          </cell>
        </row>
      </sheetData>
      <sheetData sheetId="11034">
        <row r="82">
          <cell r="CF82" t="str">
            <v>Royalties Aggregate</v>
          </cell>
        </row>
      </sheetData>
      <sheetData sheetId="11035">
        <row r="82">
          <cell r="CF82" t="str">
            <v>Royalties Aggregate</v>
          </cell>
        </row>
      </sheetData>
      <sheetData sheetId="11036">
        <row r="82">
          <cell r="CF82" t="str">
            <v>Royalties Aggregate</v>
          </cell>
        </row>
      </sheetData>
      <sheetData sheetId="11037">
        <row r="82">
          <cell r="CF82" t="str">
            <v>Royalties Aggregate</v>
          </cell>
        </row>
      </sheetData>
      <sheetData sheetId="11038">
        <row r="82">
          <cell r="CF82" t="str">
            <v>Royalties Aggregate</v>
          </cell>
        </row>
      </sheetData>
      <sheetData sheetId="11039">
        <row r="82">
          <cell r="CF82" t="str">
            <v>Royalties Aggregate</v>
          </cell>
        </row>
      </sheetData>
      <sheetData sheetId="11040">
        <row r="82">
          <cell r="CF82" t="str">
            <v>Royalties Aggregate</v>
          </cell>
        </row>
      </sheetData>
      <sheetData sheetId="11041">
        <row r="82">
          <cell r="CF82" t="str">
            <v>Royalties Aggregate</v>
          </cell>
        </row>
      </sheetData>
      <sheetData sheetId="11042">
        <row r="82">
          <cell r="CF82" t="str">
            <v>Royalties Aggregate</v>
          </cell>
        </row>
      </sheetData>
      <sheetData sheetId="11043">
        <row r="82">
          <cell r="CF82" t="str">
            <v>Royalties Aggregate</v>
          </cell>
        </row>
      </sheetData>
      <sheetData sheetId="11044">
        <row r="82">
          <cell r="CF82" t="str">
            <v>Royalties Aggregate</v>
          </cell>
        </row>
      </sheetData>
      <sheetData sheetId="11045">
        <row r="82">
          <cell r="CF82" t="str">
            <v>Royalties Aggregate</v>
          </cell>
        </row>
      </sheetData>
      <sheetData sheetId="11046">
        <row r="82">
          <cell r="CF82" t="str">
            <v>Royalties Aggregate</v>
          </cell>
        </row>
      </sheetData>
      <sheetData sheetId="11047">
        <row r="82">
          <cell r="CF82" t="str">
            <v>Royalties Aggregate</v>
          </cell>
        </row>
      </sheetData>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ow r="82">
          <cell r="CF82" t="str">
            <v>Royalties Aggregate</v>
          </cell>
        </row>
      </sheetData>
      <sheetData sheetId="11073">
        <row r="82">
          <cell r="CF82" t="str">
            <v>Royalties Aggregate</v>
          </cell>
        </row>
      </sheetData>
      <sheetData sheetId="11074">
        <row r="82">
          <cell r="CF82" t="str">
            <v>Royalties Aggregate</v>
          </cell>
        </row>
      </sheetData>
      <sheetData sheetId="11075">
        <row r="82">
          <cell r="CF82" t="str">
            <v>Royalties Aggregate</v>
          </cell>
        </row>
      </sheetData>
      <sheetData sheetId="11076">
        <row r="82">
          <cell r="CF82" t="str">
            <v>Royalties Aggregate</v>
          </cell>
        </row>
      </sheetData>
      <sheetData sheetId="11077">
        <row r="82">
          <cell r="CF82" t="str">
            <v>Royalties Aggregate</v>
          </cell>
        </row>
      </sheetData>
      <sheetData sheetId="11078">
        <row r="82">
          <cell r="CF82" t="str">
            <v>Royalties Aggregate</v>
          </cell>
        </row>
      </sheetData>
      <sheetData sheetId="11079">
        <row r="82">
          <cell r="CF82" t="str">
            <v>Royalties Aggregate</v>
          </cell>
        </row>
      </sheetData>
      <sheetData sheetId="11080">
        <row r="82">
          <cell r="CF82" t="str">
            <v>Royalties Aggregate</v>
          </cell>
        </row>
      </sheetData>
      <sheetData sheetId="11081">
        <row r="82">
          <cell r="CF82" t="str">
            <v>Royalties Aggregate</v>
          </cell>
        </row>
      </sheetData>
      <sheetData sheetId="11082">
        <row r="82">
          <cell r="CF82" t="str">
            <v>Royalties Aggregate</v>
          </cell>
        </row>
      </sheetData>
      <sheetData sheetId="11083">
        <row r="82">
          <cell r="CF82" t="str">
            <v>Royalties Aggregate</v>
          </cell>
        </row>
      </sheetData>
      <sheetData sheetId="11084">
        <row r="82">
          <cell r="CF82" t="str">
            <v>Royalties Aggregate</v>
          </cell>
        </row>
      </sheetData>
      <sheetData sheetId="11085">
        <row r="82">
          <cell r="CF82" t="str">
            <v>Royalties Aggregate</v>
          </cell>
        </row>
      </sheetData>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ow r="82">
          <cell r="CF82" t="str">
            <v>Royalties Aggregate</v>
          </cell>
        </row>
      </sheetData>
      <sheetData sheetId="11123"/>
      <sheetData sheetId="11124"/>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ow r="82">
          <cell r="CF82" t="str">
            <v>Royalties Aggregate</v>
          </cell>
        </row>
      </sheetData>
      <sheetData sheetId="11145"/>
      <sheetData sheetId="11146"/>
      <sheetData sheetId="11147"/>
      <sheetData sheetId="11148">
        <row r="82">
          <cell r="CF82" t="str">
            <v>Royalties Aggregate</v>
          </cell>
        </row>
      </sheetData>
      <sheetData sheetId="11149">
        <row r="82">
          <cell r="CF82" t="str">
            <v>Royalties Aggregate</v>
          </cell>
        </row>
      </sheetData>
      <sheetData sheetId="11150"/>
      <sheetData sheetId="11151"/>
      <sheetData sheetId="11152">
        <row r="82">
          <cell r="CF82" t="str">
            <v>Royalties Aggregate</v>
          </cell>
        </row>
      </sheetData>
      <sheetData sheetId="11153">
        <row r="82">
          <cell r="CF82" t="str">
            <v>Royalties Aggregate</v>
          </cell>
        </row>
      </sheetData>
      <sheetData sheetId="11154">
        <row r="82">
          <cell r="CF82" t="str">
            <v>Royalties Aggregate</v>
          </cell>
        </row>
      </sheetData>
      <sheetData sheetId="11155">
        <row r="82">
          <cell r="CF82" t="str">
            <v>Royalties Aggregate</v>
          </cell>
        </row>
      </sheetData>
      <sheetData sheetId="11156">
        <row r="82">
          <cell r="CF82" t="str">
            <v>Royalties Aggregate</v>
          </cell>
        </row>
      </sheetData>
      <sheetData sheetId="11157"/>
      <sheetData sheetId="11158"/>
      <sheetData sheetId="11159"/>
      <sheetData sheetId="11160"/>
      <sheetData sheetId="11161"/>
      <sheetData sheetId="11162"/>
      <sheetData sheetId="11163"/>
      <sheetData sheetId="11164">
        <row r="82">
          <cell r="CF82" t="str">
            <v>Royalties Aggregate</v>
          </cell>
        </row>
      </sheetData>
      <sheetData sheetId="11165"/>
      <sheetData sheetId="11166"/>
      <sheetData sheetId="11167"/>
      <sheetData sheetId="11168">
        <row r="82">
          <cell r="CF82" t="str">
            <v>Royalties Aggregate</v>
          </cell>
        </row>
      </sheetData>
      <sheetData sheetId="11169"/>
      <sheetData sheetId="11170"/>
      <sheetData sheetId="11171"/>
      <sheetData sheetId="11172"/>
      <sheetData sheetId="11173"/>
      <sheetData sheetId="11174"/>
      <sheetData sheetId="11175"/>
      <sheetData sheetId="11176">
        <row r="82">
          <cell r="CF82" t="str">
            <v>Royalties Aggregate</v>
          </cell>
        </row>
      </sheetData>
      <sheetData sheetId="11177">
        <row r="82">
          <cell r="CF82" t="str">
            <v>Royalties Aggregate</v>
          </cell>
        </row>
      </sheetData>
      <sheetData sheetId="11178"/>
      <sheetData sheetId="11179"/>
      <sheetData sheetId="11180"/>
      <sheetData sheetId="11181"/>
      <sheetData sheetId="11182"/>
      <sheetData sheetId="11183"/>
      <sheetData sheetId="11184">
        <row r="82">
          <cell r="CF82" t="str">
            <v>Royalties Aggregate</v>
          </cell>
        </row>
      </sheetData>
      <sheetData sheetId="11185">
        <row r="82">
          <cell r="CF82" t="str">
            <v>Royalties Aggregate</v>
          </cell>
        </row>
      </sheetData>
      <sheetData sheetId="11186"/>
      <sheetData sheetId="11187">
        <row r="82">
          <cell r="CF82" t="str">
            <v>Royalties Aggregate</v>
          </cell>
        </row>
      </sheetData>
      <sheetData sheetId="11188">
        <row r="82">
          <cell r="CF82" t="str">
            <v>Royalties Aggregate</v>
          </cell>
        </row>
      </sheetData>
      <sheetData sheetId="11189">
        <row r="82">
          <cell r="CF82" t="str">
            <v>Royalties Aggregate</v>
          </cell>
        </row>
      </sheetData>
      <sheetData sheetId="11190">
        <row r="82">
          <cell r="CF82" t="str">
            <v>Royalties Aggregate</v>
          </cell>
        </row>
      </sheetData>
      <sheetData sheetId="11191">
        <row r="82">
          <cell r="CF82" t="str">
            <v>Royalties Aggregate</v>
          </cell>
        </row>
      </sheetData>
      <sheetData sheetId="11192">
        <row r="82">
          <cell r="CF82" t="str">
            <v>Royalties Aggregate</v>
          </cell>
        </row>
      </sheetData>
      <sheetData sheetId="11193">
        <row r="82">
          <cell r="CF82" t="str">
            <v>Royalties Aggregate</v>
          </cell>
        </row>
      </sheetData>
      <sheetData sheetId="11194">
        <row r="82">
          <cell r="CF82" t="str">
            <v>Royalties Aggregate</v>
          </cell>
        </row>
      </sheetData>
      <sheetData sheetId="11195">
        <row r="82">
          <cell r="CF82" t="str">
            <v>Royalties Aggregate</v>
          </cell>
        </row>
      </sheetData>
      <sheetData sheetId="11196">
        <row r="82">
          <cell r="CF82" t="str">
            <v>Royalties Aggregate</v>
          </cell>
        </row>
      </sheetData>
      <sheetData sheetId="11197">
        <row r="82">
          <cell r="CF82" t="str">
            <v>Royalties Aggregate</v>
          </cell>
        </row>
      </sheetData>
      <sheetData sheetId="11198">
        <row r="82">
          <cell r="CF82" t="str">
            <v>Royalties Aggregate</v>
          </cell>
        </row>
      </sheetData>
      <sheetData sheetId="11199">
        <row r="82">
          <cell r="CF82" t="str">
            <v>Royalties Aggregate</v>
          </cell>
        </row>
      </sheetData>
      <sheetData sheetId="11200">
        <row r="82">
          <cell r="CF82" t="str">
            <v>Royalties Aggregate</v>
          </cell>
        </row>
      </sheetData>
      <sheetData sheetId="11201">
        <row r="82">
          <cell r="CF82" t="str">
            <v>Royalties Aggregate</v>
          </cell>
        </row>
      </sheetData>
      <sheetData sheetId="11202">
        <row r="82">
          <cell r="CF82" t="str">
            <v>Royalties Aggregate</v>
          </cell>
        </row>
      </sheetData>
      <sheetData sheetId="11203">
        <row r="82">
          <cell r="CF82" t="str">
            <v>Royalties Aggregate</v>
          </cell>
        </row>
      </sheetData>
      <sheetData sheetId="11204">
        <row r="82">
          <cell r="CF82" t="str">
            <v>Royalties Aggregate</v>
          </cell>
        </row>
      </sheetData>
      <sheetData sheetId="11205">
        <row r="82">
          <cell r="CF82" t="str">
            <v>Royalties Aggregate</v>
          </cell>
        </row>
      </sheetData>
      <sheetData sheetId="11206"/>
      <sheetData sheetId="11207"/>
      <sheetData sheetId="11208"/>
      <sheetData sheetId="11209"/>
      <sheetData sheetId="11210"/>
      <sheetData sheetId="11211"/>
      <sheetData sheetId="11212"/>
      <sheetData sheetId="11213"/>
      <sheetData sheetId="11214"/>
      <sheetData sheetId="11215"/>
      <sheetData sheetId="11216"/>
      <sheetData sheetId="11217" refreshError="1"/>
      <sheetData sheetId="11218"/>
      <sheetData sheetId="11219"/>
      <sheetData sheetId="11220"/>
      <sheetData sheetId="11221"/>
      <sheetData sheetId="11222"/>
      <sheetData sheetId="11223"/>
      <sheetData sheetId="11224"/>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ow r="82">
          <cell r="CF82" t="str">
            <v>Royalties Aggregate</v>
          </cell>
        </row>
      </sheetData>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ow r="82">
          <cell r="CF82" t="str">
            <v>Royalties Aggregate</v>
          </cell>
        </row>
      </sheetData>
      <sheetData sheetId="11358">
        <row r="82">
          <cell r="CF82" t="str">
            <v>Royalties Aggregate</v>
          </cell>
        </row>
      </sheetData>
      <sheetData sheetId="11359">
        <row r="82">
          <cell r="CF82" t="str">
            <v>Royalties Aggregate</v>
          </cell>
        </row>
      </sheetData>
      <sheetData sheetId="11360">
        <row r="82">
          <cell r="CF82" t="str">
            <v>Royalties Aggregate</v>
          </cell>
        </row>
      </sheetData>
      <sheetData sheetId="11361">
        <row r="106">
          <cell r="C106" t="str">
            <v>Hour</v>
          </cell>
        </row>
      </sheetData>
      <sheetData sheetId="11362">
        <row r="82">
          <cell r="CF82" t="str">
            <v>Royalties Aggregate</v>
          </cell>
        </row>
      </sheetData>
      <sheetData sheetId="11363">
        <row r="82">
          <cell r="CF82" t="str">
            <v>Royalties Aggregate</v>
          </cell>
        </row>
      </sheetData>
      <sheetData sheetId="11364">
        <row r="82">
          <cell r="CF82" t="str">
            <v>Royalties Aggregate</v>
          </cell>
        </row>
      </sheetData>
      <sheetData sheetId="11365">
        <row r="82">
          <cell r="CF82" t="str">
            <v>Royalties Aggregate</v>
          </cell>
        </row>
      </sheetData>
      <sheetData sheetId="11366">
        <row r="106">
          <cell r="C106" t="str">
            <v>Hour</v>
          </cell>
        </row>
      </sheetData>
      <sheetData sheetId="11367">
        <row r="106">
          <cell r="C106" t="str">
            <v>Hour</v>
          </cell>
        </row>
      </sheetData>
      <sheetData sheetId="11368">
        <row r="82">
          <cell r="CF82" t="str">
            <v>Royalties Aggregate</v>
          </cell>
        </row>
      </sheetData>
      <sheetData sheetId="11369">
        <row r="106">
          <cell r="C106" t="str">
            <v>Hour</v>
          </cell>
        </row>
      </sheetData>
      <sheetData sheetId="11370">
        <row r="82">
          <cell r="CF82" t="str">
            <v>Royalties Aggregate</v>
          </cell>
        </row>
      </sheetData>
      <sheetData sheetId="11371">
        <row r="82">
          <cell r="CF82" t="str">
            <v>Royalties Aggregate</v>
          </cell>
        </row>
      </sheetData>
      <sheetData sheetId="11372">
        <row r="82">
          <cell r="CF82" t="str">
            <v>Royalties Aggregate</v>
          </cell>
        </row>
      </sheetData>
      <sheetData sheetId="11373">
        <row r="82">
          <cell r="CF82" t="str">
            <v>Royalties Aggregate</v>
          </cell>
        </row>
      </sheetData>
      <sheetData sheetId="11374">
        <row r="106">
          <cell r="C106" t="str">
            <v>Hour</v>
          </cell>
        </row>
      </sheetData>
      <sheetData sheetId="11375">
        <row r="82">
          <cell r="CF82" t="str">
            <v>Royalties Aggregate</v>
          </cell>
        </row>
      </sheetData>
      <sheetData sheetId="11376">
        <row r="82">
          <cell r="CF82" t="str">
            <v>Royalties Aggregate</v>
          </cell>
        </row>
      </sheetData>
      <sheetData sheetId="11377">
        <row r="82">
          <cell r="CF82" t="str">
            <v>Royalties Aggregate</v>
          </cell>
        </row>
      </sheetData>
      <sheetData sheetId="11378">
        <row r="82">
          <cell r="CF82" t="str">
            <v>Royalties Aggregate</v>
          </cell>
        </row>
      </sheetData>
      <sheetData sheetId="11379">
        <row r="82">
          <cell r="CF82" t="str">
            <v>Royalties Aggregate</v>
          </cell>
        </row>
      </sheetData>
      <sheetData sheetId="11380">
        <row r="82">
          <cell r="CF82" t="str">
            <v>Royalties Aggregate</v>
          </cell>
        </row>
      </sheetData>
      <sheetData sheetId="11381">
        <row r="82">
          <cell r="CF82" t="str">
            <v>Royalties Aggregate</v>
          </cell>
        </row>
      </sheetData>
      <sheetData sheetId="11382">
        <row r="82">
          <cell r="CF82" t="str">
            <v>Royalties Aggregate</v>
          </cell>
        </row>
      </sheetData>
      <sheetData sheetId="11383">
        <row r="106">
          <cell r="C106" t="str">
            <v>Hour</v>
          </cell>
        </row>
      </sheetData>
      <sheetData sheetId="11384">
        <row r="82">
          <cell r="CF82" t="str">
            <v>Royalties Aggregate</v>
          </cell>
        </row>
      </sheetData>
      <sheetData sheetId="11385">
        <row r="82">
          <cell r="CF82" t="str">
            <v>Royalties Aggregate</v>
          </cell>
        </row>
      </sheetData>
      <sheetData sheetId="11386">
        <row r="82">
          <cell r="CF82" t="str">
            <v>Royalties Aggregate</v>
          </cell>
        </row>
      </sheetData>
      <sheetData sheetId="11387">
        <row r="82">
          <cell r="CF82" t="str">
            <v>Royalties Aggregate</v>
          </cell>
        </row>
      </sheetData>
      <sheetData sheetId="11388">
        <row r="82">
          <cell r="CF82" t="str">
            <v>Royalties Aggregate</v>
          </cell>
        </row>
      </sheetData>
      <sheetData sheetId="11389">
        <row r="82">
          <cell r="CF82" t="str">
            <v>Royalties Aggregate</v>
          </cell>
        </row>
      </sheetData>
      <sheetData sheetId="11390">
        <row r="82">
          <cell r="CF82" t="str">
            <v>Royalties Aggregate</v>
          </cell>
        </row>
      </sheetData>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ow r="82">
          <cell r="CF82" t="str">
            <v>Royalties Aggregate</v>
          </cell>
        </row>
      </sheetData>
      <sheetData sheetId="1150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LE ALAT"/>
      <sheetName val="ATB pers (2)"/>
      <sheetName val="FOTO PR"/>
      <sheetName val="Sheet3"/>
      <sheetName val="G.umum"/>
      <sheetName val="SCHE vareto"/>
      <sheetName val="ATB pers"/>
      <sheetName val="BQ diva"/>
      <sheetName val="Item7"/>
      <sheetName val="MAT BARU AC"/>
      <sheetName val="H.Satuan"/>
      <sheetName val="CashFlow"/>
      <sheetName val="AC +"/>
      <sheetName val="an.ATB G"/>
      <sheetName val="an.AC"/>
      <sheetName val="an.ATB L"/>
      <sheetName val="ATB +"/>
      <sheetName val="Mat"/>
      <sheetName val="Alat DC"/>
      <sheetName val="Camp"/>
      <sheetName val="Kap.Tenaga"/>
      <sheetName val="H_Satuan"/>
      <sheetName val=""/>
      <sheetName val="escon"/>
      <sheetName val="KH Bahagia"/>
      <sheetName val="IDLE_ALAT"/>
      <sheetName val="ATB_pers_(2)"/>
      <sheetName val="FOTO_PR"/>
      <sheetName val="G_umum"/>
      <sheetName val="SCHE_vareto"/>
      <sheetName val="ATB_pers"/>
      <sheetName val="BQ_diva"/>
      <sheetName val="MAT_BARU_AC"/>
      <sheetName val="H_Satuan1"/>
      <sheetName val="AC_+"/>
      <sheetName val="an_ATB_G"/>
      <sheetName val="an_AC"/>
      <sheetName val="an_ATB_L"/>
      <sheetName val="ATB_+"/>
      <sheetName val="Alat_DC"/>
      <sheetName val="Kap_Tenaga"/>
      <sheetName val="HRG BHN"/>
      <sheetName val="FA"/>
      <sheetName val="Analisa HS"/>
      <sheetName val="Agregat Halus &amp; Kasar"/>
      <sheetName val="SITE-E"/>
      <sheetName val="Kr tengahDiva"/>
      <sheetName val="LO"/>
      <sheetName val="Isolasi Luar Dalam"/>
      <sheetName val="Isolasi Luar"/>
      <sheetName val="GASATAGG.XLS"/>
      <sheetName val="Informasi"/>
      <sheetName val="ANAL.BOW"/>
      <sheetName val="EXTERNAL WORK"/>
      <sheetName val="Break_down"/>
      <sheetName val="Equipment"/>
      <sheetName val="Subkon"/>
      <sheetName val="B - Norelec"/>
      <sheetName val="upahbahan"/>
      <sheetName val="DAPRO"/>
      <sheetName val="BL"/>
      <sheetName val="L3 An H Sat Mob"/>
      <sheetName val="rab me (by owner) "/>
      <sheetName val="BQ (by owner)"/>
      <sheetName val="rab me (fisik)"/>
      <sheetName val="LOADDAT"/>
      <sheetName val="Cover"/>
      <sheetName val="ANAL. ME"/>
      <sheetName val="BAG-2"/>
      <sheetName val="Man Power"/>
      <sheetName val="BW analisa cika 2005"/>
      <sheetName val="Markup"/>
      <sheetName val="REKAP"/>
      <sheetName val="rekap mekanikal"/>
      <sheetName val="BASEMENT"/>
      <sheetName val="Anls"/>
      <sheetName val="Analisa _ Upah"/>
      <sheetName val="01A- RAB"/>
      <sheetName val="L_Mechanical"/>
      <sheetName val="BAG_2"/>
      <sheetName val="Material"/>
      <sheetName val="Upah"/>
      <sheetName val="Data"/>
      <sheetName val="villa"/>
      <sheetName val="BTL-Persiapan"/>
      <sheetName val="BTL-Bau"/>
      <sheetName val="BTL-alat"/>
      <sheetName val="BTL-Rupa"/>
      <sheetName val="M&amp;E R"/>
      <sheetName val="RAB PERSIAPAN "/>
      <sheetName val="AHSP"/>
      <sheetName val="Scedule(S-Curve)"/>
      <sheetName val="Fin-Bengkel"/>
      <sheetName val="Fin-Showroom"/>
      <sheetName val="Hal_Pagar"/>
      <sheetName val="Str-Bengkel"/>
      <sheetName val="Str-Showroom"/>
      <sheetName val="WT-LIST"/>
      <sheetName val="G_SUMMARY"/>
      <sheetName val="Anal"/>
      <sheetName val="U_rate"/>
      <sheetName val="Art"/>
      <sheetName val="CPAoC"/>
      <sheetName val="NS GD.UTAMA"/>
      <sheetName val="ANAL_BOW"/>
      <sheetName val="ISIAN"/>
      <sheetName val="ANALISAGATE"/>
      <sheetName val="pricing"/>
      <sheetName val="ANALISA"/>
      <sheetName val="Boq"/>
      <sheetName val="bill qty"/>
      <sheetName val="meth hsl nego"/>
      <sheetName val="Perm. Test"/>
      <sheetName val="EQ_an"/>
      <sheetName val="bahan"/>
      <sheetName val="HB "/>
      <sheetName val="R.A.B."/>
      <sheetName val="REKAP_ARSITEKTUR."/>
      <sheetName val="RAB.ADMINISTRASI PUSAT (1)"/>
      <sheetName val="L-Mechanical"/>
      <sheetName val="KET"/>
      <sheetName val="Equip"/>
      <sheetName val="TELEPON"/>
      <sheetName val="PROTEKSI PETIR"/>
      <sheetName val="KABEL FEEDER"/>
      <sheetName val="PENRNGN &amp; KTK-KNTK"/>
      <sheetName val="REKAP-MEK"/>
      <sheetName val="GFA-20-N"/>
      <sheetName val="5-Peralatan"/>
      <sheetName val="Bill No 2.1 Cold Water System"/>
      <sheetName val="Civil Works"/>
      <sheetName val="analysis"/>
      <sheetName val="RAB_HREZ"/>
      <sheetName val="ANAL_HREZ"/>
      <sheetName val="BHN"/>
      <sheetName val="Analisa &amp; Upah"/>
      <sheetName val="Pipe"/>
      <sheetName val="M_12 _2_"/>
      <sheetName val="basic"/>
      <sheetName val="1.B"/>
      <sheetName val="anal_alat"/>
      <sheetName val="hsd"/>
      <sheetName val="Unit Rate"/>
      <sheetName val="BQ Stdr R-1"/>
      <sheetName val="Hsat1"/>
      <sheetName val="Hardas"/>
      <sheetName val="New MADC"/>
      <sheetName val="MAPDC"/>
      <sheetName val="Data Ktr Bupati Tapsel"/>
      <sheetName val="BAU"/>
      <sheetName val="Fill this out first___"/>
      <sheetName val="BOQ KSN"/>
      <sheetName val="STD Lanjutan"/>
      <sheetName val="NS Lanjutan"/>
      <sheetName val="alat,bahan,sub"/>
      <sheetName val="AC-C"/>
      <sheetName val="A"/>
      <sheetName val="Fill this out first..."/>
      <sheetName val="FIRE FIGHTING"/>
      <sheetName val="Master 1.0"/>
      <sheetName val="BANGUNAN PENUNJANG"/>
      <sheetName val="har-sat"/>
      <sheetName val="BoQ C4"/>
      <sheetName val="harga"/>
      <sheetName val="LISTRIK"/>
      <sheetName val="F ALARM"/>
      <sheetName val="Persiapan"/>
      <sheetName val="Sat Upah"/>
      <sheetName val="HS Alat"/>
      <sheetName val="HS Upah"/>
      <sheetName val="HS Sub-Kon"/>
      <sheetName val="Analisa ME (2)"/>
      <sheetName val="Harga Satuan"/>
      <sheetName val="sheet 2"/>
      <sheetName val="RAB ME"/>
      <sheetName val="eq_data"/>
      <sheetName val="Peralatan"/>
      <sheetName val="RKP PLUMBING"/>
      <sheetName val="BOOQ"/>
      <sheetName val="ENC.14"/>
      <sheetName val="CBL"/>
      <sheetName val="BQWH3"/>
      <sheetName val="AC_C"/>
      <sheetName val="Daftar berat"/>
      <sheetName val="Telephone"/>
      <sheetName val="Rek_ELEKT"/>
      <sheetName val="Fire Alarm"/>
      <sheetName val="AC"/>
      <sheetName val="Duct"/>
      <sheetName val="MON_OH"/>
      <sheetName val="I-KAMAR"/>
      <sheetName val="D &amp; W sizes"/>
      <sheetName val="coeff"/>
      <sheetName val="Cable 150kV Ref."/>
      <sheetName val="ALAT"/>
      <sheetName val="MAIN EQUIP AC"/>
      <sheetName val="AHS-E"/>
      <sheetName val="BQ-ME"/>
      <sheetName val="Rekap Prelim"/>
      <sheetName val="DUTCH CONE"/>
      <sheetName val="EE-PROP"/>
      <sheetName val="slab"/>
      <sheetName val="D _ W sizes"/>
      <sheetName val="Bill of Qty MEP"/>
      <sheetName val="Transfer Pump"/>
      <sheetName val="BASIC-PRICE"/>
      <sheetName val="An HarSatPek"/>
      <sheetName val="bahan+upah"/>
      <sheetName val="DPENSIUN"/>
      <sheetName val="Valve"/>
      <sheetName val="Sanitair+Drain"/>
      <sheetName val="Flange"/>
      <sheetName val="Pipa (2)"/>
      <sheetName val="Lamp BAP"/>
      <sheetName val="Div2"/>
      <sheetName val="MAP-1"/>
      <sheetName val="HARSAT"/>
      <sheetName val="Pos 4-1"/>
      <sheetName val="RAW MATERIALS "/>
      <sheetName val="COST-PERSON-J.O."/>
      <sheetName val="RENTAL1"/>
      <sheetName val="EQ"/>
      <sheetName val="Dasboard"/>
      <sheetName val="H_Upah"/>
      <sheetName val="H-Upah"/>
      <sheetName val="Fin_Showroom"/>
      <sheetName val="Str_Bengkel"/>
      <sheetName val="Str_Showroom"/>
      <sheetName val="Rate"/>
      <sheetName val="NS GD.UGD"/>
      <sheetName val="STD GD.UGD"/>
      <sheetName val="DAF-2"/>
      <sheetName val="Bill_Qua"/>
      <sheetName val="AHS str"/>
      <sheetName val="351BQMCN"/>
      <sheetName val="analisa_gedung"/>
      <sheetName val="AHSbj"/>
      <sheetName val="ANALISA 1"/>
      <sheetName val="4-Basic Price"/>
      <sheetName val="HSD_Alat"/>
      <sheetName val="Daftar Upah,Bhn,&amp; alat"/>
      <sheetName val="Lead Schedule"/>
      <sheetName val="NP"/>
      <sheetName val="DKH"/>
      <sheetName val="Anal Koef"/>
      <sheetName val="Rekap Biaya"/>
      <sheetName val="Eng_Hrs"/>
      <sheetName val="HARGA ALAT"/>
      <sheetName val="UMUM"/>
      <sheetName val="ETAB 1"/>
      <sheetName val="analis"/>
      <sheetName val="Bill 5 Summary"/>
      <sheetName val="plumbing"/>
      <sheetName val="Market"/>
      <sheetName val="IDLE_ALAT1"/>
      <sheetName val="ATB_pers_(2)1"/>
      <sheetName val="FOTO_PR1"/>
      <sheetName val="G_umum1"/>
      <sheetName val="SCHE_vareto1"/>
      <sheetName val="ATB_pers1"/>
      <sheetName val="BQ_diva1"/>
      <sheetName val="MAT_BARU_AC1"/>
      <sheetName val="H_Satuan2"/>
      <sheetName val="AC_+1"/>
      <sheetName val="an_ATB_G1"/>
      <sheetName val="an_AC1"/>
      <sheetName val="an_ATB_L1"/>
      <sheetName val="ATB_+1"/>
      <sheetName val="Alat_DC1"/>
      <sheetName val="Kap_Tenaga1"/>
      <sheetName val="HRG_BHN"/>
      <sheetName val="Agregat_Halus_&amp;_Kasar"/>
      <sheetName val="Analisa_HS"/>
      <sheetName val="Kr_tengahDiva"/>
      <sheetName val="B_-_Norelec"/>
      <sheetName val="Isolasi_Luar_Dalam"/>
      <sheetName val="Isolasi_Luar"/>
      <sheetName val="Man_Power"/>
      <sheetName val="L3_An_H_Sat_Mob"/>
      <sheetName val="GH Quantity"/>
      <sheetName val="FINISHING"/>
      <sheetName val="Progress"/>
      <sheetName val="KAN. LOKAL"/>
      <sheetName val="SUMBER"/>
      <sheetName val="Fin_Bengkel"/>
      <sheetName val="Mat.Mek"/>
      <sheetName val="Analisa ME"/>
      <sheetName val="Upah Bahan"/>
      <sheetName val="index"/>
      <sheetName val="공정양식"/>
      <sheetName val="Rekap Direct Cost"/>
      <sheetName val="Urai _ Guide Post"/>
      <sheetName val="Met_Pas Batu"/>
      <sheetName val="Urai_Galian Tanah"/>
      <sheetName val="Met_ Minor"/>
      <sheetName val="Up&amp;Bhn "/>
      <sheetName val="database-emp"/>
      <sheetName val="PO-2"/>
      <sheetName val="2_Plumbing"/>
      <sheetName val="3_FF"/>
      <sheetName val="Material&amp;Upah"/>
      <sheetName val="Piping"/>
      <sheetName val="name"/>
      <sheetName val="REK"/>
      <sheetName val="Panel"/>
      <sheetName val="Inst_penerangan_"/>
      <sheetName val="Petir"/>
      <sheetName val="MATV"/>
      <sheetName val="CCTV"/>
      <sheetName val="Alarm"/>
      <sheetName val="Hydran _ springkler"/>
      <sheetName val="BasicPrice"/>
      <sheetName val="Koefisien"/>
      <sheetName val="MADC"/>
      <sheetName val="bilangan"/>
      <sheetName val="Project_P"/>
      <sheetName val="ANALIS.1"/>
      <sheetName val="BOI-me"/>
      <sheetName val="MUA"/>
      <sheetName val="BQ struktur"/>
      <sheetName val="AHS"/>
      <sheetName val="hs"/>
      <sheetName val="BQ Arsit"/>
      <sheetName val="Sat Bah &amp; Up"/>
      <sheetName val="Analisa Pusaka Jaya"/>
      <sheetName val="Report detil kondisi"/>
      <sheetName val="ANALISA HARGA SATUAN"/>
      <sheetName val="REKAP TOTAL"/>
      <sheetName val="Jadwal"/>
      <sheetName val="Daf 1"/>
      <sheetName val="J"/>
      <sheetName val="2.NSB."/>
      <sheetName val="2.SB"/>
      <sheetName val="pinjen"/>
      <sheetName val="M.ITEM"/>
      <sheetName val="BHN.Ars"/>
      <sheetName val="7.NS.H"/>
      <sheetName val="Daf_ No_ _ 4_2"/>
      <sheetName val="Rates"/>
      <sheetName val="D.1.2_LT- 1 ~ Atap"/>
      <sheetName val="M"/>
      <sheetName val="kki"/>
      <sheetName val="fin pro centers"/>
      <sheetName val="SUMMARY"/>
      <sheetName val="LATIH1"/>
      <sheetName val="Data2"/>
      <sheetName val="RAB"/>
      <sheetName val="REKAP ARSITEKTUR"/>
      <sheetName val="anal_hs"/>
      <sheetName val="OVERHEAD"/>
      <sheetName val="rincian per proyek"/>
      <sheetName val="Terbilang"/>
      <sheetName val="SDM"/>
      <sheetName val="MAP"/>
      <sheetName val="Terbilang sertifikat"/>
      <sheetName val="Analisa 2"/>
      <sheetName val="Rkp"/>
      <sheetName val="FAK"/>
      <sheetName val="ana_str"/>
      <sheetName val="MASTER"/>
      <sheetName val="Sheet1"/>
      <sheetName val="EMS"/>
      <sheetName val="PB_B_"/>
      <sheetName val="Upah dan bahan"/>
      <sheetName val="analisa "/>
      <sheetName val="AC LOAD"/>
      <sheetName val="DAFTAR HARGA"/>
      <sheetName val="Bill 4 Summary"/>
      <sheetName val="REKAP ME"/>
      <sheetName val="Bill Of Quantity"/>
      <sheetName val="BGN PENUNJANG"/>
      <sheetName val="daftar_harga"/>
      <sheetName val="QSS"/>
      <sheetName val="대비표"/>
      <sheetName val="AN Panel"/>
      <sheetName val="NS"/>
      <sheetName val="5-ALAT(1)"/>
      <sheetName val="bill_qty"/>
      <sheetName val="meth_hsl_nego"/>
      <sheetName val="AN_Panel"/>
      <sheetName val="HS_Alat"/>
      <sheetName val="HS_Upah"/>
      <sheetName val="HS_Sub-Kon"/>
      <sheetName val="ALEK"/>
      <sheetName val="????"/>
      <sheetName val="Rincian"/>
      <sheetName val="komponen"/>
      <sheetName val="Estimate"/>
      <sheetName val="BoQA"/>
      <sheetName val="BQ"/>
      <sheetName val="Data Sei Belutu"/>
      <sheetName val="610.6"/>
      <sheetName val="610.5"/>
      <sheetName val="Data Sinabung"/>
      <sheetName val="Kuantitas"/>
      <sheetName val="PRICE-COMP"/>
      <sheetName val="Input monthly capex"/>
      <sheetName val="An_Basic"/>
      <sheetName val="SOP"/>
      <sheetName val="소업1교"/>
      <sheetName val="struktur"/>
      <sheetName val="B _ Norelec"/>
      <sheetName val="Site Expenses"/>
      <sheetName val="H. Dasar"/>
      <sheetName val="2. MVAC R1"/>
      <sheetName val="Cover Daf-2"/>
      <sheetName val="Sat~Bahu"/>
      <sheetName val="RAB_STR"/>
      <sheetName val="Hrg_Bahan"/>
      <sheetName val="Mat.Elk"/>
      <sheetName val="AHS Isolasi"/>
      <sheetName val="Ref"/>
      <sheetName val="OHD"/>
      <sheetName val="MEP"/>
      <sheetName val="D_S_UPAH"/>
      <sheetName val="List Plant"/>
      <sheetName val="SAP"/>
      <sheetName val="analisa stroke"/>
      <sheetName val="BasPri"/>
      <sheetName val="Bq Ars"/>
      <sheetName val="own"/>
      <sheetName val="KEBALAT"/>
      <sheetName val="FINAL"/>
      <sheetName val="CRUSER"/>
      <sheetName val="keb-BHN"/>
      <sheetName val="UPH,BHN,ALT"/>
      <sheetName val="Profil"/>
      <sheetName val="AKUN"/>
      <sheetName val="may'03"/>
      <sheetName val="PENJ.NERACA"/>
      <sheetName val="CASH FLOW"/>
      <sheetName val="#REF"/>
      <sheetName val="U&amp;B"/>
      <sheetName val="3.3b"/>
      <sheetName val="KONTRAK INDUK BULANAN"/>
      <sheetName val="Sat Alat"/>
      <sheetName val="PDMP"/>
      <sheetName val="PCE"/>
      <sheetName val="PRODUK"/>
      <sheetName val="TOOL-ME"/>
      <sheetName val="GFA 22"/>
      <sheetName val="CC-20-N"/>
      <sheetName val="Sheet2"/>
      <sheetName val="QUARRY"/>
      <sheetName val="Rekapitulasi"/>
      <sheetName val="ANALISA-HST"/>
      <sheetName val="T-3.4 Cost of Equipment"/>
      <sheetName val="T. Cs Log P III"/>
      <sheetName val="Upah&amp;Bahan"/>
      <sheetName val="HARDAS-ALAT"/>
      <sheetName val="HARDAS-MAT"/>
      <sheetName val="dasar"/>
      <sheetName val="Mtd_Pelak"/>
      <sheetName val="An H.Sat Pek.Ut"/>
      <sheetName val="list"/>
      <sheetName val="Harga Sat Das"/>
      <sheetName val="T-3.2 UP Labour"/>
      <sheetName val="T-3.3 UP Material"/>
      <sheetName val="pivot2"/>
      <sheetName val="pivot1"/>
      <sheetName val="Sec I ML"/>
      <sheetName val="Cash Flow bulanan"/>
      <sheetName val="[Kr tengahࡄiva.xls聝H_Satua聮"/>
      <sheetName val="IDL聅_AL聁T"/>
      <sheetName val="SCH聅_vareto"/>
      <sheetName val="[Kr te࡮gahࡄiva.xls聝MAT_BAR聕_AC"/>
      <sheetName val="[Kr tengahࡄiva࠮xls聝H_Satua聮1"/>
      <sheetName val="[Kࡲ tengahࡄiva.xls聝Kap聟Tenaga"/>
      <sheetName val="[Kࡲ te࡮gahࡄiva.xls聝Ana聬isa HS"/>
      <sheetName val="B -耠Nor聥lec"/>
      <sheetName val="Man耠Pow聥r"/>
      <sheetName val="[Kࡲ tengahࡄiva.xls聝5-P聥ralatan"/>
      <sheetName val="[Kࡲ te࡮gahࡄiva࠮xls聝Inf聯rmasi"/>
      <sheetName val="BTL耭ala聴"/>
      <sheetName val="BTL-Rup聡"/>
      <sheetName val="[Kr te࡮gahࡄiva.xls聝upahbahan"/>
      <sheetName val="[Kr tengahࡄiva࠮xls聝01A- RA聂"/>
      <sheetName val="BASEMEN联"/>
      <sheetName val="[Kr tengahࡄiva࠮xls聝NS GD.U联AMA"/>
      <sheetName val="[Kr tengahࡄiva.xls聝Str耭Bengkel"/>
      <sheetName val="[Kࡲ te࡮gahࡄiva࠮xls聝ANA职.BOW"/>
      <sheetName val="M_12 _2聟"/>
      <sheetName val="Mat聥ria聬"/>
      <sheetName val="[Kࡲ tengahࡄiva.xls聝G_SUMMARY"/>
      <sheetName val="GFA耭20-聎"/>
      <sheetName val="RAB聟HRE聚"/>
      <sheetName val="[Kr tengahDiva.xls聝ANAL_HREZ"/>
      <sheetName val="ANAL. M聅"/>
      <sheetName val="[Kr tengahDiva.xls聝analysis"/>
      <sheetName val="anal_al聡t"/>
      <sheetName val="[Kr tengah?iva.xls?H_Satua?"/>
      <sheetName val="IDL?_AL?T"/>
      <sheetName val="SCH?_vareto"/>
      <sheetName val="[Kr te?gah?iva.xls?MAT_BAR?_AC"/>
      <sheetName val="[Kr tengah?iva?xls?H_Satua?1"/>
      <sheetName val="[K? tengah?iva.xls?Kap?Tenaga"/>
      <sheetName val="[K? te?gah?iva.xls?Ana?isa HS"/>
      <sheetName val="B -?Nor?lec"/>
      <sheetName val="Man?Pow?r"/>
      <sheetName val="[K? tengah?iva.xls?5-P?ralatan"/>
      <sheetName val="[K? te?gah?iva?xls?Inf?rmasi"/>
      <sheetName val="BTL?ala?"/>
      <sheetName val="BTL-Rup?"/>
      <sheetName val="[Kr te?gah?iva.xls?upahbahan"/>
      <sheetName val="[Kr tengah?iva?xls?01A- RA?"/>
      <sheetName val="BASEMEN?"/>
      <sheetName val="[Kr tengah?iva?xls?NS GD.U?AMA"/>
      <sheetName val="[Kr tengah?iva.xls?Str?Bengkel"/>
      <sheetName val="[K? te?gah?iva?xls?ANA?.BOW"/>
      <sheetName val="M_12 _2?"/>
      <sheetName val="Mat?ria?"/>
      <sheetName val="[K? tengah?iva.xls?G_SUMMARY"/>
      <sheetName val="GFA?20-?"/>
      <sheetName val="RAB?HRE?"/>
      <sheetName val="[Kr tengahDiva.xls?ANAL_HREZ"/>
      <sheetName val="ANAL. M?"/>
      <sheetName val="[Kr tengahDiva.xls?analysis"/>
      <sheetName val="anal_al?t"/>
      <sheetName val="rab_me_(by_owner)_"/>
      <sheetName val="BQ_(by_owner)"/>
      <sheetName val="rab_me_(fisik)"/>
      <sheetName val="Daftar_berat"/>
      <sheetName val="Fill_this_out_first___"/>
      <sheetName val="rekap_mekanikal"/>
      <sheetName val="Analisa___Upah"/>
      <sheetName val="Analisa_&amp;_Upah"/>
      <sheetName val="GASATAGG_XLS"/>
      <sheetName val="EXTERNAL_WORK"/>
      <sheetName val="ANAL_BOW1"/>
      <sheetName val="M_12__2_"/>
      <sheetName val="Bill_No_2_1_Cold_Water_System"/>
      <sheetName val="Civil_Works"/>
      <sheetName val="D___W_sizes"/>
      <sheetName val="FIRE_FIGHTING"/>
      <sheetName val="Analisa_ME_(2)"/>
      <sheetName val="Fire_Alarm"/>
      <sheetName val="F_ALARM"/>
      <sheetName val="Bill_of_Qty_MEP"/>
      <sheetName val="01A-_RAB"/>
      <sheetName val="Fill_this_out_first___1"/>
      <sheetName val="1_B"/>
      <sheetName val="NS_GD_UTAMA"/>
      <sheetName val="BoQ_C4"/>
      <sheetName val="STD_Lanjutan"/>
      <sheetName val="NS_Lanjutan"/>
      <sheetName val="Sat_Upah"/>
      <sheetName val="REKAP_ARSITEKTUR_"/>
      <sheetName val="BOQ_KSN"/>
      <sheetName val="RAB_ADMINISTRASI_PUSAT_(1)"/>
      <sheetName val="ANAL__ME"/>
      <sheetName val="BW_analisa_cika_2005"/>
      <sheetName val="M&amp;E_R"/>
      <sheetName val="RAB_PERSIAPAN_"/>
      <sheetName val="Rekap_Prelim"/>
      <sheetName val="Pos_4-1"/>
      <sheetName val="PROTEKSI_PETIR"/>
      <sheetName val="KABEL_FEEDER"/>
      <sheetName val="PENRNGN_&amp;_KTK-KNTK"/>
      <sheetName val="Master_1_0"/>
      <sheetName val="BANGUNAN_PENUNJANG"/>
      <sheetName val="Mat_Mek"/>
      <sheetName val="D_&amp;_W_sizes"/>
      <sheetName val="Cable_150kV_Ref_"/>
      <sheetName val="MAIN_EQUIP_AC"/>
      <sheetName val="ANALIS_1"/>
      <sheetName val="DUTCH_CONE"/>
      <sheetName val="List of Eqp"/>
      <sheetName val="UPA"/>
      <sheetName val="UshDeb00"/>
      <sheetName val="DIV1"/>
      <sheetName val="AnalisaKantor"/>
      <sheetName val="Har-sat-dasr"/>
      <sheetName val="TE TS FA LAN MATV"/>
      <sheetName val="bilangkas"/>
      <sheetName val="daftar analisa"/>
      <sheetName val="struktur tdk dipakai"/>
      <sheetName val="Appendix 2(SatDas)"/>
      <sheetName val="kuantts"/>
      <sheetName val="HDasar"/>
      <sheetName val="faktor"/>
      <sheetName val="ME Apt2"/>
      <sheetName val="REF.ONLY"/>
      <sheetName val="Rate Analysis"/>
      <sheetName val="Harga S Dasar UNTUK IDISI"/>
      <sheetName val="CH"/>
      <sheetName val="Harsat Bahan"/>
      <sheetName val="_Kr tengahࡄiva.xls聝H_Satua聮"/>
      <sheetName val="_Kr te࡮gahࡄiva.xls聝MAT_BAR聕_AC"/>
      <sheetName val="_Kr tengahࡄiva࠮xls聝H_Satua聮1"/>
      <sheetName val="_Kࡲ tengahࡄiva.xls聝Kap聟Tenaga"/>
      <sheetName val="_Kࡲ te࡮gahࡄiva.xls聝Ana聬isa HS"/>
      <sheetName val="_Kࡲ tengahࡄiva.xls聝5-P聥ralatan"/>
      <sheetName val="_Kࡲ te࡮gahࡄiva࠮xls聝Inf聯rmasi"/>
      <sheetName val="_Kr te࡮gahࡄiva.xls聝upahbahan"/>
      <sheetName val="_Kr tengahࡄiva࠮xls聝01A- RA聂"/>
      <sheetName val="_Kr tengahࡄiva࠮xls聝NS GD.U联AMA"/>
      <sheetName val="_Kr tengahࡄiva.xls聝Str耭Bengkel"/>
      <sheetName val="_Kࡲ te࡮gahࡄiva࠮xls聝ANA职.BOW"/>
      <sheetName val="_Kࡲ tengahࡄiva.xls聝G_SUMMARY"/>
      <sheetName val="_Kr tengahDiva.xls聝ANAL_HREZ"/>
      <sheetName val="_Kr tengahDiva.xls聝analysis"/>
      <sheetName val="____"/>
      <sheetName val="upah bahan "/>
      <sheetName val="Rinc. Harg.BHN"/>
      <sheetName val="Kuantitas &amp; Harga"/>
      <sheetName val="PAGE 1 "/>
      <sheetName val="bhn FINAL"/>
      <sheetName val="ELEMEN"/>
      <sheetName val="Kode"/>
      <sheetName val="Currency Rate"/>
      <sheetName val="Analisa Harga"/>
      <sheetName val="Dashboard"/>
      <sheetName val="alm"/>
      <sheetName val="SELISIH HARGA"/>
      <sheetName val="INDEKS"/>
      <sheetName val="JABATAN"/>
      <sheetName val="Basic Price"/>
      <sheetName val="PileCap"/>
      <sheetName val="ANAL TEKNIK"/>
      <sheetName val="Monitor"/>
      <sheetName val="SEX"/>
      <sheetName val="BUL. A"/>
      <sheetName val="ELEC STIS"/>
      <sheetName val="Analisa (ok)"/>
      <sheetName val="Cessie"/>
      <sheetName val="HARGA MATERIAL"/>
      <sheetName val="Blk B1"/>
      <sheetName val="Trafo"/>
      <sheetName val="Elekt"/>
      <sheetName val="PConsCS"/>
      <sheetName val="dia-in"/>
      <sheetName val="TOTAL Agustus"/>
      <sheetName val="ANALISA PEK.UMUM"/>
      <sheetName val="Pengalaman Per"/>
      <sheetName val="Investment Valuation"/>
      <sheetName val="DAF-1"/>
      <sheetName val="Unit Cost"/>
      <sheetName val="Du_lieu"/>
      <sheetName val="Bulanan"/>
      <sheetName val="Uph&amp;bhn"/>
      <sheetName val="S-Curve-print"/>
      <sheetName val="Harsat_marina"/>
      <sheetName val="ana_struktur"/>
      <sheetName val="HB"/>
      <sheetName val="hrg-sat.pek"/>
      <sheetName val="Anl"/>
      <sheetName val="(ANALISA-lain)"/>
      <sheetName val="Pengujian"/>
      <sheetName val="Mobilisasi"/>
      <sheetName val="SUM"/>
      <sheetName val="bidang"/>
      <sheetName val="PC"/>
      <sheetName val="Hargasatuan"/>
      <sheetName val="6-AGREGAT"/>
      <sheetName val="Sumber Daya"/>
      <sheetName val="DivVII"/>
      <sheetName val="GAJI"/>
      <sheetName val="Data-Masukan"/>
      <sheetName val="SAT-DAS"/>
      <sheetName val="집계표(OPTION)"/>
      <sheetName val="Data Pendukung"/>
      <sheetName val="Analisa-Harga"/>
      <sheetName val="Summary Sheets"/>
      <sheetName val="Price list"/>
      <sheetName val="Quantity"/>
      <sheetName val="II.MAIN-LOB"/>
      <sheetName val="Page"/>
      <sheetName val="Rkp Total"/>
      <sheetName val="dtxl"/>
      <sheetName val="Ｎｏ.13"/>
      <sheetName val="Speck ARSITEK"/>
      <sheetName val="Stden center"/>
      <sheetName val="3.Mob"/>
      <sheetName val="hitungan"/>
      <sheetName val="schman"/>
      <sheetName val="schmat"/>
      <sheetName val="TPI"/>
      <sheetName val="data_Asli"/>
      <sheetName val="Q'ty per m"/>
      <sheetName val="INPUT"/>
      <sheetName val="telp"/>
      <sheetName val="_Kr tengahDiva.xls聝analysi蕈"/>
      <sheetName val="Main"/>
      <sheetName val="Ammonia"/>
      <sheetName val="DESBT"/>
      <sheetName val="_Kr tengah_iva.xls_H_Satua_"/>
      <sheetName val="IDL__AL_T"/>
      <sheetName val="SCH__vareto"/>
      <sheetName val="_Kr te_gah_iva.xls_MAT_BAR__AC"/>
      <sheetName val="_Kr tengah_iva_xls_H_Satua_1"/>
      <sheetName val="_K_ tengah_iva.xls_Kap_Tenaga"/>
      <sheetName val="_K_ te_gah_iva.xls_Ana_isa HS"/>
      <sheetName val="B -_Nor_lec"/>
      <sheetName val="Man_Pow_r"/>
      <sheetName val="_K_ tengah_iva.xls_5-P_ralatan"/>
      <sheetName val="Lt 1"/>
      <sheetName val="MP3"/>
      <sheetName val="STR"/>
      <sheetName val="Hrg_elemen"/>
      <sheetName val="hub"/>
      <sheetName val="On Time"/>
      <sheetName val="Curup"/>
      <sheetName val="Prabu"/>
      <sheetName val="PESANTREN"/>
      <sheetName val="G"/>
      <sheetName val="List Material"/>
      <sheetName val="DAF.ALAT"/>
      <sheetName val="UPAH BAHAN ARST"/>
      <sheetName val="ANAL-TRM"/>
      <sheetName val="IDLE_ALAT2"/>
      <sheetName val="ATB_pers_(2)2"/>
      <sheetName val="FOTO_PR2"/>
      <sheetName val="G_umum2"/>
      <sheetName val="SCHE_vareto2"/>
      <sheetName val="ATB_pers2"/>
      <sheetName val="BQ_diva2"/>
      <sheetName val="MAT_BARU_AC2"/>
      <sheetName val="H_Satuan3"/>
      <sheetName val="AC_+2"/>
      <sheetName val="an_ATB_G2"/>
      <sheetName val="an_AC2"/>
      <sheetName val="an_ATB_L2"/>
      <sheetName val="ATB_+2"/>
      <sheetName val="Alat_DC2"/>
      <sheetName val="Kap_Tenaga2"/>
      <sheetName val="Agregat_Halus_&amp;_Kasar1"/>
      <sheetName val="HRG_BHN1"/>
      <sheetName val="Analisa_HS1"/>
      <sheetName val="Kr_tengahDiva1"/>
      <sheetName val="L3_An_H_Sat_Mob1"/>
      <sheetName val="Isolasi_Luar_Dalam1"/>
      <sheetName val="Isolasi_Luar1"/>
      <sheetName val="GASATAGG_XLS1"/>
      <sheetName val="EXTERNAL_WORK1"/>
      <sheetName val="Man_Power1"/>
      <sheetName val="B_-_Norelec1"/>
      <sheetName val="rab_me_(by_owner)_1"/>
      <sheetName val="BQ_(by_owner)1"/>
      <sheetName val="rab_me_(fisik)1"/>
      <sheetName val="bill_qty1"/>
      <sheetName val="meth_hsl_nego1"/>
      <sheetName val="AHS_str"/>
      <sheetName val="HS_Alat1"/>
      <sheetName val="HS_Upah1"/>
      <sheetName val="HS_Sub-Kon1"/>
      <sheetName val="HB_"/>
      <sheetName val="An_HarSatPek"/>
      <sheetName val="Harga_Satuan"/>
      <sheetName val="Unit_Rate"/>
      <sheetName val="BQ_Stdr_R-1"/>
      <sheetName val="sheet_2"/>
      <sheetName val="RAB_ME"/>
      <sheetName val="RKP_PLUMBING"/>
      <sheetName val="ANALISA_1"/>
      <sheetName val="4-Basic_Price"/>
      <sheetName val="Perm__Test"/>
      <sheetName val="Pipa_(2)"/>
      <sheetName val="Saluran"/>
      <sheetName val="RAP"/>
      <sheetName val="BIIL ASLI"/>
      <sheetName val="General"/>
      <sheetName val="PROD"/>
      <sheetName val="mek_REKAP"/>
      <sheetName val="Daftar_Upah,Bhn,&amp;_alat"/>
      <sheetName val="Rekap_Direct_Cost"/>
      <sheetName val="Lamp_BAP"/>
      <sheetName val="BQ_Arsit"/>
      <sheetName val="Sat_Bah_&amp;_Up"/>
      <sheetName val="Data_Ktr_Bupati_Tapsel"/>
      <sheetName val="New_MADC"/>
      <sheetName val="HARGA_ALAT"/>
      <sheetName val="ETAB_1"/>
      <sheetName val="Daf_1"/>
      <sheetName val="KAN__LOKAL"/>
      <sheetName val="GH_Quantity"/>
      <sheetName val="Transfer_Pump"/>
      <sheetName val="RAW_MATERIALS_"/>
      <sheetName val="COST-PERSON-J_O_"/>
      <sheetName val="Analisa_ME"/>
      <sheetName val="Upah_Bahan"/>
      <sheetName val="Urai___Guide_Post"/>
      <sheetName val="Met_Pas_Batu"/>
      <sheetName val="Urai_Galian_Tanah"/>
      <sheetName val="Met__Minor"/>
      <sheetName val="Anal_Koef"/>
      <sheetName val="Rekap_Biaya"/>
      <sheetName val="Daf__No____4_2"/>
      <sheetName val="R_A_B_"/>
      <sheetName val="Up&amp;Bhn_"/>
      <sheetName val="NS_GD_UGD"/>
      <sheetName val="STD_GD_UGD"/>
      <sheetName val="C_2_8"/>
      <sheetName val="C_2_12"/>
      <sheetName val="C_2_5"/>
      <sheetName val="C_2_15"/>
      <sheetName val="Upah_dan_bahan"/>
      <sheetName val="analisa_"/>
      <sheetName val="T-3_4_Cost_of_Equipment"/>
      <sheetName val="Analisa_Pusaka_Jaya"/>
      <sheetName val="fin_pro_centers"/>
      <sheetName val="Lead_Schedule"/>
      <sheetName val="REKAP_ARSITEKTUR"/>
      <sheetName val="rincian_per_proyek"/>
      <sheetName val="BQ_struktur"/>
      <sheetName val="An_H_Sat_Pek_Ut"/>
      <sheetName val="Harga_Sat_Das"/>
      <sheetName val="Analisa_2"/>
      <sheetName val="T-3_2_UP_Labour"/>
      <sheetName val="T-3_3_UP_Material"/>
      <sheetName val="Hydran___springkler"/>
      <sheetName val="Report_detil_kondisi"/>
      <sheetName val="ANALISA_HARGA_SATUAN"/>
      <sheetName val="REKAP_TOTAL"/>
      <sheetName val="2_NSB_"/>
      <sheetName val="2_SB"/>
      <sheetName val="M_ITEM"/>
      <sheetName val="BHN_Ars"/>
      <sheetName val="7_NS_H"/>
      <sheetName val="D_1_2_LT-_1_~_Atap"/>
      <sheetName val="Input_monthly_capex"/>
      <sheetName val="Bill_5_Summary"/>
      <sheetName val="BANG TONG HOP (2)"/>
      <sheetName val="SATDAS"/>
      <sheetName val="01A-_RAB1"/>
      <sheetName val="REKAP_ARSITEKTUR_1"/>
      <sheetName val="RAB_ADMINISTRASI_PUSAT_(1)1"/>
      <sheetName val="rekap_mekanikal1"/>
      <sheetName val="PROTEKSI_PETIR1"/>
      <sheetName val="KABEL_FEEDER1"/>
      <sheetName val="PENRNGN_&amp;_KTK-KNTK1"/>
      <sheetName val="Bill_No_2_1_Cold_Water_System1"/>
      <sheetName val="Civil_Works1"/>
      <sheetName val="NS_GD_UTAMA1"/>
      <sheetName val="BANGUNAN_PENUNJANG1"/>
      <sheetName val="M&amp;E_R1"/>
      <sheetName val="RAB_PERSIAPAN_1"/>
      <sheetName val="FIRE_FIGHTING1"/>
      <sheetName val="Master_1_01"/>
      <sheetName val="Fill_this_out_first___2"/>
      <sheetName val="Fill_this_out_first___3"/>
      <sheetName val="BOQ_KSN1"/>
      <sheetName val="BoQ_C41"/>
      <sheetName val="F_ALARM1"/>
      <sheetName val="STD_Lanjutan1"/>
      <sheetName val="NS_Lanjutan1"/>
      <sheetName val="ANAL_BOW2"/>
      <sheetName val="1_B1"/>
      <sheetName val="ANAL__ME1"/>
      <sheetName val="BW_analisa_cika_20051"/>
      <sheetName val="Analisa___Upah1"/>
      <sheetName val="Sat_Upah1"/>
      <sheetName val="Analisa_ME_(2)1"/>
      <sheetName val="Analisa_&amp;_Upah1"/>
      <sheetName val="M_12__2_1"/>
      <sheetName val="Daftar_berat1"/>
      <sheetName val="Fire_Alarm1"/>
      <sheetName val="D_&amp;_W_sizes1"/>
      <sheetName val="Cable_150kV_Ref_1"/>
      <sheetName val="MAIN_EQUIP_AC1"/>
      <sheetName val="Rekap_Prelim1"/>
      <sheetName val="DUTCH_CONE1"/>
      <sheetName val="Pos_4-11"/>
      <sheetName val="D___W_sizes1"/>
      <sheetName val="Bill_of_Qty_MEP1"/>
      <sheetName val="Mat_Mek1"/>
      <sheetName val="ANALIS_11"/>
      <sheetName val="Terbilang_sertifikat"/>
      <sheetName val="AC_LOAD"/>
      <sheetName val="ENC_14"/>
      <sheetName val="Bill_Of_Quantity"/>
      <sheetName val="BGN_PENUNJANG"/>
      <sheetName val="KH_Bahagia"/>
      <sheetName val="AN_Panel1"/>
      <sheetName val="KONTRAK_INDUK_BULANAN"/>
      <sheetName val="Bq_Ars"/>
      <sheetName val="H__Dasar"/>
      <sheetName val="Sat_Alat"/>
      <sheetName val="Bill_4_Summary"/>
      <sheetName val="GFA_22"/>
      <sheetName val="PENJ_NERACA"/>
      <sheetName val="CASH_FLOW"/>
      <sheetName val="List_of_Eqp"/>
      <sheetName val="REKAP_ME"/>
      <sheetName val="SELISIH_HARGA"/>
      <sheetName val="struktur_tdk_dipakai"/>
      <sheetName val="B___Norelec"/>
      <sheetName val="Site_Expenses"/>
      <sheetName val="2__MVAC_R1"/>
      <sheetName val="Cover_Daf-2"/>
      <sheetName val="[Kr_tengahࡄiva_xls聝H_Satua聮"/>
      <sheetName val="[Kr_te࡮gahࡄiva_xls聝MAT_BAR聕_AC"/>
      <sheetName val="[Kr_tengahࡄiva࠮xls聝H_Satua聮1"/>
      <sheetName val="[Kࡲ_tengahࡄiva_xls聝Kap聟Tenaga"/>
      <sheetName val="[Kࡲ_te࡮gahࡄiva_xls聝Ana聬isa_HS"/>
      <sheetName val="B_-耠Nor聥lec"/>
      <sheetName val="[Kࡲ_tengahࡄiva_xls聝5-P聥ralatan"/>
      <sheetName val="[Kࡲ_te࡮gahࡄiva࠮xls聝Inf聯rmasi"/>
      <sheetName val="[Kr_te࡮gahࡄiva_xls聝upahbahan"/>
      <sheetName val="[Kr_tengahࡄiva࠮xls聝01A-_RA聂"/>
      <sheetName val="[Kr_tengahࡄiva࠮xls聝NS_GD_U联AMA"/>
      <sheetName val="[Kr_tengahࡄiva_xls聝Str耭Bengkel"/>
      <sheetName val="[Kࡲ_te࡮gahࡄiva࠮xls聝ANA职_BOW"/>
      <sheetName val="M_12__2聟"/>
      <sheetName val="[Kࡲ_tengahࡄiva_xls聝G_SUMMARY"/>
      <sheetName val="[Kr_tengahDiva_xls聝ANAL_HREZ"/>
      <sheetName val="ANAL__M聅"/>
      <sheetName val="[Kr_tengahDiva_xls聝analysis"/>
      <sheetName val="3_3b"/>
      <sheetName val="Sec_I_ML"/>
      <sheetName val="Cash_Flow_bulanan"/>
      <sheetName val="[Kr_tengah?iva_xls?H_Satua?"/>
      <sheetName val="[Kr_te?gah?iva_xls?MAT_BAR?_AC"/>
      <sheetName val="[Kr_tengah?iva?xls?H_Satua?1"/>
      <sheetName val="[K?_tengah?iva_xls?Kap?Tenaga"/>
      <sheetName val="[K?_te?gah?iva_xls?Ana?isa_HS"/>
      <sheetName val="B_-?Nor?lec"/>
      <sheetName val="[K?_tengah?iva_xls?5-P?ralatan"/>
      <sheetName val="[K?_te?gah?iva?xls?Inf?rmasi"/>
      <sheetName val="[Kr_te?gah?iva_xls?upahbahan"/>
      <sheetName val="[Kr_tengah?iva?xls?01A-_RA?"/>
      <sheetName val="[Kr_tengah?iva?xls?NS_GD_U?AMA"/>
      <sheetName val="[Kr_tengah?iva_xls?Str?Bengkel"/>
      <sheetName val="[K?_te?gah?iva?xls?ANA?_BOW"/>
      <sheetName val="M_12__2?"/>
      <sheetName val="[K?_tengah?iva_xls?G_SUMMARY"/>
      <sheetName val="[Kr_tengahDiva_xls?ANAL_HREZ"/>
      <sheetName val="ANAL__M?"/>
      <sheetName val="[Kr_tengahDiva_xls?analysis"/>
      <sheetName val="Summary_Sheets"/>
      <sheetName val="T__Cs_Log_P_III"/>
      <sheetName val="REF_ONLY"/>
      <sheetName val="Mat_Elk"/>
      <sheetName val="AHS_Isolasi"/>
      <sheetName val="Data_Sei_Belutu"/>
      <sheetName val="610_6"/>
      <sheetName val="610_5"/>
      <sheetName val="Data_Sinabung"/>
      <sheetName val="List_Plant"/>
      <sheetName val="3_Mob"/>
      <sheetName val="Price_list"/>
      <sheetName val="ANAL_TEKNIK"/>
      <sheetName val="bhn_FINAL"/>
      <sheetName val="TE_TS_FA_LAN_MATV"/>
      <sheetName val="_Kr_tengahࡄiva_xls聝H_Satua聮"/>
      <sheetName val="_Kr_te࡮gahࡄiva_xls聝MAT_BAR聕_AC"/>
      <sheetName val="_Kr_tengahࡄiva࠮xls聝H_Satua聮1"/>
      <sheetName val="_Kࡲ_tengahࡄiva_xls聝Kap聟Tenaga"/>
      <sheetName val="_Kࡲ_te࡮gahࡄiva_xls聝Ana聬isa_HS"/>
      <sheetName val="_Kࡲ_tengahࡄiva_xls聝5-P聥ralatan"/>
      <sheetName val="_Kࡲ_te࡮gahࡄiva࠮xls聝Inf聯rmasi"/>
      <sheetName val="_Kr_te࡮gahࡄiva_xls聝upahbahan"/>
      <sheetName val="_Kr_tengahࡄiva࠮xls聝01A-_RA聂"/>
      <sheetName val="_Kr_tengahࡄiva࠮xls聝NS_GD_U联AMA"/>
      <sheetName val="_Kr_tengahࡄiva_xls聝Str耭Bengkel"/>
      <sheetName val="_Kࡲ_te࡮gahࡄiva࠮xls聝ANA职_BOW"/>
      <sheetName val="_Kࡲ_tengahࡄiva_xls聝G_SUMMARY"/>
      <sheetName val="_Kr_tengahDiva_xls聝ANAL_HREZ"/>
      <sheetName val="_Kr_tengahDiva_xls聝analysis"/>
      <sheetName val="PAGE_1_"/>
      <sheetName val="ME_Apt2"/>
      <sheetName val="Rate_Analysis"/>
      <sheetName val="HARGA_MATERIAL"/>
      <sheetName val="Blk_B1"/>
      <sheetName val="IDLE_ALAT3"/>
      <sheetName val="ATB_pers_(2)3"/>
      <sheetName val="FOTO_PR3"/>
      <sheetName val="G_umum3"/>
      <sheetName val="SCHE_vareto3"/>
      <sheetName val="ATB_pers3"/>
      <sheetName val="BQ_diva3"/>
      <sheetName val="MAT_BARU_AC3"/>
      <sheetName val="H_Satuan4"/>
      <sheetName val="AC_+3"/>
      <sheetName val="an_ATB_G3"/>
      <sheetName val="an_AC3"/>
      <sheetName val="an_ATB_L3"/>
      <sheetName val="ATB_+3"/>
      <sheetName val="Alat_DC3"/>
      <sheetName val="Kap_Tenaga3"/>
      <sheetName val="HRG_BHN2"/>
      <sheetName val="Agregat_Halus_&amp;_Kasar2"/>
      <sheetName val="B_-_Norelec2"/>
      <sheetName val="01A-_RAB2"/>
      <sheetName val="Analisa_HS2"/>
      <sheetName val="Kr_tengahDiva2"/>
      <sheetName val="Isolasi_Luar_Dalam2"/>
      <sheetName val="Isolasi_Luar2"/>
      <sheetName val="REKAP_ARSITEKTUR_2"/>
      <sheetName val="RAB_ADMINISTRASI_PUSAT_(1)2"/>
      <sheetName val="Man_Power2"/>
      <sheetName val="L3_An_H_Sat_Mob2"/>
      <sheetName val="RKP_PLUMBING1"/>
      <sheetName val="HB_1"/>
      <sheetName val="rekap_mekanikal2"/>
      <sheetName val="PROTEKSI_PETIR2"/>
      <sheetName val="KABEL_FEEDER2"/>
      <sheetName val="PENRNGN_&amp;_KTK-KNTK2"/>
      <sheetName val="Bill_No_2_1_Cold_Water_System2"/>
      <sheetName val="Civil_Works2"/>
      <sheetName val="GASATAGG_XLS2"/>
      <sheetName val="rab_me_(by_owner)_2"/>
      <sheetName val="BQ_(by_owner)2"/>
      <sheetName val="NS_GD_UTAMA2"/>
      <sheetName val="BANGUNAN_PENUNJANG2"/>
      <sheetName val="M&amp;E_R2"/>
      <sheetName val="RAB_PERSIAPAN_2"/>
      <sheetName val="FIRE_FIGHTING2"/>
      <sheetName val="Master_1_02"/>
      <sheetName val="EXTERNAL_WORK2"/>
      <sheetName val="Fill_this_out_first___4"/>
      <sheetName val="Fill_this_out_first___5"/>
      <sheetName val="BOQ_KSN2"/>
      <sheetName val="BoQ_C42"/>
      <sheetName val="F_ALARM2"/>
      <sheetName val="STD_Lanjutan2"/>
      <sheetName val="NS_Lanjutan2"/>
      <sheetName val="ANAL_BOW3"/>
      <sheetName val="rab_me_(fisik)2"/>
      <sheetName val="1_B2"/>
      <sheetName val="ANAL__ME2"/>
      <sheetName val="BW_analisa_cika_20052"/>
      <sheetName val="Analisa___Upah2"/>
      <sheetName val="Sat_Upah2"/>
      <sheetName val="HS_Alat2"/>
      <sheetName val="HS_Upah2"/>
      <sheetName val="HS_Sub-Kon2"/>
      <sheetName val="Analisa_ME_(2)2"/>
      <sheetName val="sheet_21"/>
      <sheetName val="RAB_ME1"/>
      <sheetName val="Harga_Satuan1"/>
      <sheetName val="fin_pro_centers1"/>
      <sheetName val="bill_qty2"/>
      <sheetName val="meth_hsl_nego2"/>
      <sheetName val="ANALISA_11"/>
      <sheetName val="4-Basic_Price1"/>
      <sheetName val="R_A_B_1"/>
      <sheetName val="Analisa_&amp;_Upah2"/>
      <sheetName val="M_12__2_2"/>
      <sheetName val="Daftar_berat2"/>
      <sheetName val="Fire_Alarm2"/>
      <sheetName val="D_&amp;_W_sizes2"/>
      <sheetName val="Cable_150kV_Ref_2"/>
      <sheetName val="MAIN_EQUIP_AC2"/>
      <sheetName val="Rekap_Prelim2"/>
      <sheetName val="An_HarSatPek1"/>
      <sheetName val="Unit_Rate1"/>
      <sheetName val="BQ_Stdr_R-11"/>
      <sheetName val="Pipa_(2)1"/>
      <sheetName val="Lamp_BAP1"/>
      <sheetName val="DUTCH_CONE2"/>
      <sheetName val="Rekap_Direct_Cost1"/>
      <sheetName val="Urai___Guide_Post1"/>
      <sheetName val="Met_Pas_Batu1"/>
      <sheetName val="Urai_Galian_Tanah1"/>
      <sheetName val="Met__Minor1"/>
      <sheetName val="Pos_4-12"/>
      <sheetName val="Lead_Schedule1"/>
      <sheetName val="NS_GD_UGD1"/>
      <sheetName val="STD_GD_UGD1"/>
      <sheetName val="D___W_sizes2"/>
      <sheetName val="Bill_of_Qty_MEP2"/>
      <sheetName val="Mat_Mek2"/>
      <sheetName val="Transfer_Pump1"/>
      <sheetName val="RAW_MATERIALS_1"/>
      <sheetName val="COST-PERSON-J_O_1"/>
      <sheetName val="Data_Ktr_Bupati_Tapsel1"/>
      <sheetName val="BQ_struktur1"/>
      <sheetName val="Analisa_ME1"/>
      <sheetName val="Upah_Bahan1"/>
      <sheetName val="ANALIS_12"/>
      <sheetName val="REKAP_ARSITEKTUR1"/>
      <sheetName val="rincian_per_proyek1"/>
      <sheetName val="AHS_str1"/>
      <sheetName val="Daf__No____4_21"/>
      <sheetName val="BQ_Arsit1"/>
      <sheetName val="Sat_Bah_&amp;_Up1"/>
      <sheetName val="Perm__Test1"/>
      <sheetName val="New_MADC1"/>
      <sheetName val="HARGA_ALAT1"/>
      <sheetName val="ETAB_11"/>
      <sheetName val="Daf_11"/>
      <sheetName val="Anal_Koef1"/>
      <sheetName val="Rekap_Biaya1"/>
      <sheetName val="Hydran___springkler1"/>
      <sheetName val="GH_Quantity1"/>
      <sheetName val="Daftar_Upah,Bhn,&amp;_alat1"/>
      <sheetName val="KAN__LOKAL1"/>
      <sheetName val="Terbilang_sertifikat1"/>
      <sheetName val="Bill_5_Summary1"/>
      <sheetName val="Analisa_21"/>
      <sheetName val="Upah_dan_bahan1"/>
      <sheetName val="AC_LOAD1"/>
      <sheetName val="D_1_2_LT-_1_~_Atap1"/>
      <sheetName val="ENC_141"/>
      <sheetName val="2_NSB_1"/>
      <sheetName val="2_SB1"/>
      <sheetName val="M_ITEM1"/>
      <sheetName val="BHN_Ars1"/>
      <sheetName val="7_NS_H1"/>
      <sheetName val="Analisa_Pusaka_Jaya1"/>
      <sheetName val="Report_detil_kondisi1"/>
      <sheetName val="REKAP_TOTAL1"/>
      <sheetName val="Bill_Of_Quantity1"/>
      <sheetName val="BGN_PENUNJANG1"/>
      <sheetName val="KH_Bahagia1"/>
      <sheetName val="AN_Panel2"/>
      <sheetName val="KONTRAK_INDUK_BULANAN1"/>
      <sheetName val="Bq_Ars1"/>
      <sheetName val="Up&amp;Bhn_1"/>
      <sheetName val="H__Dasar1"/>
      <sheetName val="Sat_Alat1"/>
      <sheetName val="ANALISA_HARGA_SATUAN1"/>
      <sheetName val="Bill_4_Summary1"/>
      <sheetName val="GFA_221"/>
      <sheetName val="T-3_4_Cost_of_Equipment1"/>
      <sheetName val="An_H_Sat_Pek_Ut1"/>
      <sheetName val="Harga_Sat_Das1"/>
      <sheetName val="T-3_2_UP_Labour1"/>
      <sheetName val="T-3_3_UP_Material1"/>
      <sheetName val="Input_monthly_capex1"/>
      <sheetName val="PENJ_NERACA1"/>
      <sheetName val="CASH_FLOW1"/>
      <sheetName val="List_of_Eqp1"/>
      <sheetName val="REKAP_ME1"/>
      <sheetName val="SELISIH_HARGA1"/>
      <sheetName val="struktur_tdk_dipakai1"/>
      <sheetName val="B___Norelec1"/>
      <sheetName val="Site_Expenses1"/>
      <sheetName val="2__MVAC_R11"/>
      <sheetName val="Cover_Daf-21"/>
      <sheetName val="[Kr_tengahࡄiva_xls聝H_Satua聮1"/>
      <sheetName val="[Kr_te࡮gahࡄiva_xls聝MAT_BAR聕_AC1"/>
      <sheetName val="[Kr_tengahࡄiva࠮xls聝H_Satua聮11"/>
      <sheetName val="[Kࡲ_tengahࡄiva_xls聝Kap聟Tenaga1"/>
      <sheetName val="[Kࡲ_te࡮gahࡄiva_xls聝Ana聬isa_HS1"/>
      <sheetName val="B_-耠Nor聥lec1"/>
      <sheetName val="[Kࡲ_tengahࡄiva_xls聝5-P聥ralatan1"/>
      <sheetName val="[Kࡲ_te࡮gahࡄiva࠮xls聝Inf聯rmasi1"/>
      <sheetName val="[Kr_te࡮gahࡄiva_xls聝upahbahan1"/>
      <sheetName val="[Kr_tengahࡄiva࠮xls聝01A-_RA聂1"/>
      <sheetName val="[Kr_tengahࡄiva࠮xls聝NS_GD_U联AMA1"/>
      <sheetName val="[Kr_tengahࡄiva_xls聝Str耭Bengkel1"/>
      <sheetName val="[Kࡲ_te࡮gahࡄiva࠮xls聝ANA职_BOW1"/>
      <sheetName val="M_12__2聟1"/>
      <sheetName val="[Kࡲ_tengahࡄiva_xls聝G_SUMMARY1"/>
      <sheetName val="[Kr_tengahDiva_xls聝ANAL_HREZ1"/>
      <sheetName val="ANAL__M聅1"/>
      <sheetName val="[Kr_tengahDiva_xls聝analysis1"/>
      <sheetName val="3_3b1"/>
      <sheetName val="Sec_I_ML1"/>
      <sheetName val="Cash_Flow_bulanan1"/>
      <sheetName val="[Kr_tengah?iva_xls?H_Satua?1"/>
      <sheetName val="[Kr_te?gah?iva_xls?MAT_BAR?_AC1"/>
      <sheetName val="[Kr_tengah?iva?xls?H_Satua?11"/>
      <sheetName val="[K?_tengah?iva_xls?Kap?Tenaga1"/>
      <sheetName val="[K?_te?gah?iva_xls?Ana?isa_HS1"/>
      <sheetName val="B_-?Nor?lec1"/>
      <sheetName val="[K?_tengah?iva_xls?5-P?ralatan1"/>
      <sheetName val="[K?_te?gah?iva?xls?Inf?rmasi1"/>
      <sheetName val="[Kr_te?gah?iva_xls?upahbahan1"/>
      <sheetName val="[Kr_tengah?iva?xls?01A-_RA?1"/>
      <sheetName val="[Kr_tengah?iva?xls?NS_GD_U?AMA1"/>
      <sheetName val="[Kr_tengah?iva_xls?Str?Bengkel1"/>
      <sheetName val="[K?_te?gah?iva?xls?ANA?_BOW1"/>
      <sheetName val="M_12__2?1"/>
      <sheetName val="[K?_tengah?iva_xls?G_SUMMARY1"/>
      <sheetName val="[Kr_tengahDiva_xls?ANAL_HREZ1"/>
      <sheetName val="ANAL__M?1"/>
      <sheetName val="[Kr_tengahDiva_xls?analysis1"/>
      <sheetName val="Summary_Sheets1"/>
      <sheetName val="T__Cs_Log_P_III1"/>
      <sheetName val="REF_ONLY1"/>
      <sheetName val="Mat_Elk1"/>
      <sheetName val="AHS_Isolasi1"/>
      <sheetName val="Data_Sei_Belutu1"/>
      <sheetName val="610_61"/>
      <sheetName val="610_51"/>
      <sheetName val="Data_Sinabung1"/>
      <sheetName val="List_Plant1"/>
      <sheetName val="3_Mob1"/>
      <sheetName val="Price_list1"/>
      <sheetName val="ANAL_TEKNIK1"/>
      <sheetName val="bhn_FINAL1"/>
      <sheetName val="TE_TS_FA_LAN_MATV1"/>
      <sheetName val="_Kr_tengahࡄiva_xls聝H_Satua聮1"/>
      <sheetName val="_Kr_te࡮gahࡄiva_xls聝MAT_BAR聕_AC1"/>
      <sheetName val="_Kr_tengahࡄiva࠮xls聝H_Satua聮11"/>
      <sheetName val="_Kࡲ_tengahࡄiva_xls聝Kap聟Tenaga1"/>
      <sheetName val="_Kࡲ_te࡮gahࡄiva_xls聝Ana聬isa_HS1"/>
      <sheetName val="_Kࡲ_tengahࡄiva_xls聝5-P聥ralatan1"/>
      <sheetName val="_Kࡲ_te࡮gahࡄiva࠮xls聝Inf聯rmasi1"/>
      <sheetName val="_Kr_te࡮gahࡄiva_xls聝upahbahan1"/>
      <sheetName val="_Kr_tengahࡄiva࠮xls聝01A-_RA聂1"/>
      <sheetName val="_Kr_tengahࡄiva࠮xls聝NS_GD_U联AMA1"/>
      <sheetName val="_Kr_tengahࡄiva_xls聝Str耭Bengkel1"/>
      <sheetName val="_Kࡲ_te࡮gahࡄiva࠮xls聝ANA职_BOW1"/>
      <sheetName val="_Kࡲ_tengahࡄiva_xls聝G_SUMMARY1"/>
      <sheetName val="_Kr_tengahDiva_xls聝ANAL_HREZ1"/>
      <sheetName val="_Kr_tengahDiva_xls聝analysis1"/>
      <sheetName val="PAGE_1_1"/>
      <sheetName val="ME_Apt21"/>
      <sheetName val="Rate_Analysis1"/>
      <sheetName val="HARGA_MATERIAL1"/>
      <sheetName val="Blk_B11"/>
      <sheetName val="Analisa HSP"/>
      <sheetName val="Galian 1"/>
      <sheetName val="BQ Mekanikal"/>
      <sheetName val="Break Down"/>
      <sheetName val="一発シート"/>
      <sheetName val="SubmitCal"/>
      <sheetName val="LAIN-LAIN"/>
      <sheetName val="PRELIM"/>
      <sheetName val="gvl"/>
      <sheetName val="402"/>
      <sheetName val="beam"/>
      <sheetName val="MobAlt"/>
      <sheetName val="rab me _by owner_ "/>
      <sheetName val="BQ _by owner_"/>
      <sheetName val="rab me _fisik_"/>
      <sheetName val="KJ 2002"/>
      <sheetName val="H. Satuan Upah &amp; Bahan"/>
      <sheetName val="Analisa Satuan Pekerjaan"/>
      <sheetName val="H. Satuan Pekerjaan"/>
      <sheetName val="hs-str"/>
      <sheetName val="hs_str"/>
      <sheetName val="_K_ te_gah_iva_xls_Inf_rmasi"/>
      <sheetName val="BTL_ala_"/>
      <sheetName val="BTL-Rup_"/>
      <sheetName val="_Kr te_gah_iva.xls_upahbahan"/>
      <sheetName val="_Kr tengah_iva_xls_01A- RA_"/>
      <sheetName val="BASEMEN_"/>
      <sheetName val="_Kr tengah_iva_xls_NS GD.U_AMA"/>
      <sheetName val="_Kr tengah_iva.xls_Str_Bengkel"/>
      <sheetName val="_K_ te_gah_iva_xls_ANA_.BOW"/>
      <sheetName val="Mat_ria_"/>
      <sheetName val="_K_ tengah_iva.xls_G_SUMMARY"/>
      <sheetName val="GFA_20-_"/>
      <sheetName val="RAB_HRE_"/>
      <sheetName val="_Kr tengahDiva.xls_ANAL_HREZ"/>
      <sheetName val="ANAL. M_"/>
      <sheetName val="_Kr tengahDiva.xls_analysis"/>
      <sheetName val="anal_al_t"/>
      <sheetName val="Pag_hal"/>
      <sheetName val="ANALISA SNI"/>
      <sheetName val="ub"/>
      <sheetName val="."/>
      <sheetName val="1.2"/>
      <sheetName val="33"/>
      <sheetName val="DHSD"/>
      <sheetName val="BIALANG"/>
      <sheetName val="Master Edit"/>
      <sheetName val="Hst_mat"/>
      <sheetName val="Vibro_Roller"/>
      <sheetName val="REQDELTA"/>
      <sheetName val="UPAH&amp;BHN"/>
      <sheetName val="AI"/>
      <sheetName val="Div.1"/>
      <sheetName val="Form 4,5,6"/>
      <sheetName val="DMPU&amp;DUP"/>
      <sheetName val="BoQ1"/>
      <sheetName val="RAB-NEGO"/>
      <sheetName val="PL (MONTHLY)"/>
      <sheetName val="revisiSTR-pondasi"/>
      <sheetName val="ASSUM-COMB-Prop"/>
      <sheetName val="ARSITEKTUR"/>
      <sheetName val="P&amp;L"/>
      <sheetName val="HQ-TO"/>
      <sheetName val="List Pla_x0000_È"/>
      <sheetName val="Daftar Upah"/>
      <sheetName val="Sum IF"/>
      <sheetName val="Har_mat"/>
      <sheetName val="3"/>
      <sheetName val="Cover Daf_2"/>
      <sheetName val="JadwaPenugasanl"/>
      <sheetName val="SAT UPH BHN"/>
      <sheetName val="table"/>
      <sheetName val="Analisa Upah &amp; Bahan Plum"/>
      <sheetName val="Basic alat"/>
      <sheetName val="Basic bahan"/>
      <sheetName val="Basic upah"/>
      <sheetName val="Konfirm"/>
      <sheetName val="BHN-ALAT"/>
      <sheetName val="TNG"/>
      <sheetName val="JSiar"/>
      <sheetName val="Assumption &amp; Dashboard."/>
      <sheetName val="SNI FIX"/>
      <sheetName val="AQC"/>
      <sheetName val="Detail-AQC"/>
      <sheetName val="TABEL-DETASIR"/>
      <sheetName val="PANELKAST"/>
      <sheetName val="BAHAN (2)"/>
      <sheetName val="DAF-BAHAN"/>
      <sheetName val="DAF-UPAH"/>
      <sheetName val="Enc14"/>
      <sheetName val="DaftarHS"/>
      <sheetName val="MAP-Tot"/>
      <sheetName val="Proposal"/>
      <sheetName val="7.공정표"/>
      <sheetName val="BQ-4storey"/>
      <sheetName val="MS"/>
      <sheetName val="ANAL-1"/>
      <sheetName val="DHS"/>
      <sheetName val="500kV BOQ"/>
      <sheetName val="Data Tower"/>
      <sheetName val="H.Alat"/>
      <sheetName val="H.Bahan"/>
      <sheetName val="RAB-ME"/>
      <sheetName val="RAB-Pipa"/>
      <sheetName val="RAB-Sipil"/>
      <sheetName val="Rekap RAB"/>
      <sheetName val="Factor"/>
      <sheetName val="unit 3"/>
      <sheetName val="trns-c1"/>
      <sheetName val="Uraian"/>
      <sheetName val="SCH2"/>
      <sheetName val="RPP01 6"/>
      <sheetName val="pricelist"/>
      <sheetName val="FORM"/>
      <sheetName val="Anls-Um"/>
      <sheetName val="Daftar Kuantitas &amp; Harga"/>
      <sheetName val="Huruf"/>
      <sheetName val="info"/>
      <sheetName val="m schedule"/>
      <sheetName val="HM.MEK."/>
      <sheetName val="STOK MAT"/>
      <sheetName val="FGL"/>
      <sheetName val="Luas-Tot"/>
      <sheetName val="metode"/>
      <sheetName val="LR-OKT-06"/>
      <sheetName val="Rokan 1"/>
      <sheetName val="mg"/>
      <sheetName val="Assumptions"/>
      <sheetName val="Control Settings"/>
      <sheetName val="Dates &amp; Escalators"/>
      <sheetName val="Check Totals"/>
      <sheetName val="Har Sat"/>
      <sheetName val="Basic P"/>
      <sheetName val="DaftarHarga"/>
      <sheetName val="10"/>
      <sheetName val="5"/>
      <sheetName val="Rekap BQ-Pompong"/>
      <sheetName val="prog-mgu"/>
      <sheetName val="BANK"/>
      <sheetName val="PERS PENY"/>
      <sheetName val="RAB DC"/>
      <sheetName val="anal rinci"/>
      <sheetName val="PRICE"/>
      <sheetName val="Rek.An"/>
      <sheetName val="Ranges"/>
      <sheetName val="cons workpapers"/>
      <sheetName val="An-str(krgnyr)"/>
      <sheetName val="alt1"/>
      <sheetName val="22"/>
      <sheetName val="mat&amp;upah"/>
      <sheetName val="a-hardsc"/>
      <sheetName val="ANALISA railing"/>
      <sheetName val="적용환율"/>
      <sheetName val="SILICATE"/>
      <sheetName val="Engine"/>
      <sheetName val="HARSAT-lain"/>
      <sheetName val="HARSAT-tanah"/>
      <sheetName val="HARSAT-lhn"/>
      <sheetName val="Des_05"/>
      <sheetName val="Agst"/>
      <sheetName val="eQUIPMENT COST"/>
      <sheetName val="01.FA"/>
      <sheetName val="대비"/>
      <sheetName val="Vendor Information"/>
      <sheetName val="Tata Udara"/>
      <sheetName val="IPA1"/>
      <sheetName val="H_ Dasar"/>
      <sheetName val="OFFICE 2 LT"/>
      <sheetName val="Lists"/>
      <sheetName val="Upah&amp;Bahan (2)"/>
      <sheetName val="Analisa-Harga (1F)"/>
      <sheetName val="Daf Besi"/>
      <sheetName val="RAB-3"/>
      <sheetName val="BUL"/>
      <sheetName val="ITB COST"/>
      <sheetName val="M.Pekerjaan"/>
      <sheetName val="Summ"/>
      <sheetName val="Ana Fin"/>
      <sheetName val="HDS Sipil"/>
      <sheetName val="IDLE_ALAT4"/>
      <sheetName val="ATB_pers_(2)4"/>
      <sheetName val="FOTO_PR4"/>
      <sheetName val="G_umum4"/>
      <sheetName val="SCHE_vareto4"/>
      <sheetName val="ATB_pers4"/>
      <sheetName val="BQ_diva4"/>
      <sheetName val="MAT_BARU_AC4"/>
      <sheetName val="H_Satuan5"/>
      <sheetName val="AC_+4"/>
      <sheetName val="an_ATB_G4"/>
      <sheetName val="an_AC4"/>
      <sheetName val="an_ATB_L4"/>
      <sheetName val="ATB_+4"/>
      <sheetName val="Alat_DC4"/>
      <sheetName val="Kap_Tenaga4"/>
      <sheetName val="HRG_BHN3"/>
      <sheetName val="Agregat_Halus_&amp;_Kasar3"/>
      <sheetName val="Analisa_HS3"/>
      <sheetName val="Kr_tengahDiva3"/>
      <sheetName val="B_-_Norelec3"/>
      <sheetName val="01A-_RAB3"/>
      <sheetName val="Isolasi_Luar_Dalam3"/>
      <sheetName val="Isolasi_Luar3"/>
      <sheetName val="REKAP_ARSITEKTUR_3"/>
      <sheetName val="RAB_ADMINISTRASI_PUSAT_(1)3"/>
      <sheetName val="M&amp;E_R3"/>
      <sheetName val="RAB_PERSIAPAN_3"/>
      <sheetName val="Man_Power3"/>
      <sheetName val="L3_An_H_Sat_Mob3"/>
      <sheetName val="PROTEKSI_PETIR3"/>
      <sheetName val="KABEL_FEEDER3"/>
      <sheetName val="PENRNGN_&amp;_KTK-KNTK3"/>
      <sheetName val="FIRE_FIGHTING3"/>
      <sheetName val="Master_1_03"/>
      <sheetName val="Bill_No_2_1_Cold_Water_System3"/>
      <sheetName val="Civil_Works3"/>
      <sheetName val="GASATAGG_XLS3"/>
      <sheetName val="rab_me_(by_owner)_3"/>
      <sheetName val="BQ_(by_owner)3"/>
      <sheetName val="NS_GD_UTAMA3"/>
      <sheetName val="ANAL__ME3"/>
      <sheetName val="BW_analisa_cika_20053"/>
      <sheetName val="EXTERNAL_WORK3"/>
      <sheetName val="rekap_mekanikal3"/>
      <sheetName val="Analisa___Upah3"/>
      <sheetName val="Harga_Satuan2"/>
      <sheetName val="Fill_this_out_first___6"/>
      <sheetName val="ANAL_BOW4"/>
      <sheetName val="rab_me_(fisik)3"/>
      <sheetName val="Analisa_&amp;_Upah3"/>
      <sheetName val="M_12__2_3"/>
      <sheetName val="BoQ_C43"/>
      <sheetName val="BOQ_KSN3"/>
      <sheetName val="Fill_this_out_first___7"/>
      <sheetName val="F_ALARM3"/>
      <sheetName val="1_B3"/>
      <sheetName val="STD_Lanjutan3"/>
      <sheetName val="NS_Lanjutan3"/>
      <sheetName val="Sat_Upah3"/>
      <sheetName val="Daftar_berat3"/>
      <sheetName val="Fire_Alarm3"/>
      <sheetName val="BANGUNAN_PENUNJANG3"/>
      <sheetName val="HS_Alat3"/>
      <sheetName val="HS_Upah3"/>
      <sheetName val="HS_Sub-Kon3"/>
      <sheetName val="Analisa_ME_(2)3"/>
      <sheetName val="HB_2"/>
      <sheetName val="D_&amp;_W_sizes3"/>
      <sheetName val="Cable_150kV_Ref_3"/>
      <sheetName val="MAIN_EQUIP_AC3"/>
      <sheetName val="Rekap_Prelim3"/>
      <sheetName val="bill_qty3"/>
      <sheetName val="meth_hsl_nego3"/>
      <sheetName val="Unit_Rate2"/>
      <sheetName val="BQ_Stdr_R-12"/>
      <sheetName val="sheet_22"/>
      <sheetName val="RAB_ME2"/>
      <sheetName val="An_HarSatPek2"/>
      <sheetName val="RKP_PLUMBING2"/>
      <sheetName val="ANALISA_12"/>
      <sheetName val="4-Basic_Price2"/>
      <sheetName val="NS_GD_UGD2"/>
      <sheetName val="STD_GD_UGD2"/>
      <sheetName val="Transfer_Pump2"/>
      <sheetName val="D___W_sizes3"/>
      <sheetName val="Bill_of_Qty_MEP3"/>
      <sheetName val="Pipa_(2)2"/>
      <sheetName val="Lamp_BAP2"/>
      <sheetName val="Pos_4-13"/>
      <sheetName val="RAW_MATERIALS_2"/>
      <sheetName val="COST-PERSON-J_O_2"/>
      <sheetName val="fin_pro_centers2"/>
      <sheetName val="R_A_B_2"/>
      <sheetName val="DUTCH_CONE3"/>
      <sheetName val="Rekap_Direct_Cost2"/>
      <sheetName val="Urai___Guide_Post2"/>
      <sheetName val="Met_Pas_Batu2"/>
      <sheetName val="Urai_Galian_Tanah2"/>
      <sheetName val="Met__Minor2"/>
      <sheetName val="Mat_Mek3"/>
      <sheetName val="Data_Ktr_Bupati_Tapsel2"/>
      <sheetName val="AHS_str2"/>
      <sheetName val="Perm__Test2"/>
      <sheetName val="GH_Quantity2"/>
      <sheetName val="New_MADC2"/>
      <sheetName val="Anal_Koef2"/>
      <sheetName val="Rekap_Biaya2"/>
      <sheetName val="Hydran___springkler2"/>
      <sheetName val="BQ_Arsit2"/>
      <sheetName val="Sat_Bah_&amp;_Up2"/>
      <sheetName val="D_1_2_LT-_1_~_Atap2"/>
      <sheetName val="ANALIS_13"/>
      <sheetName val="Upah_Bahan2"/>
      <sheetName val="Daftar_Upah,Bhn,&amp;_alat2"/>
      <sheetName val="Lead_Schedule2"/>
      <sheetName val="REKAP_TOTAL2"/>
      <sheetName val="Daf_12"/>
      <sheetName val="2_NSB_2"/>
      <sheetName val="2_SB2"/>
      <sheetName val="M_ITEM2"/>
      <sheetName val="BHN_Ars2"/>
      <sheetName val="7_NS_H2"/>
      <sheetName val="Daf__No____4_22"/>
      <sheetName val="BQ_struktur2"/>
      <sheetName val="Analisa_ME2"/>
      <sheetName val="REKAP_ARSITEKTUR2"/>
      <sheetName val="rincian_per_proyek2"/>
      <sheetName val="HARGA_ALAT2"/>
      <sheetName val="ETAB_12"/>
      <sheetName val="KAN__LOKAL2"/>
      <sheetName val="Terbilang_sertifikat2"/>
      <sheetName val="Bill_5_Summary2"/>
      <sheetName val="Analisa_22"/>
      <sheetName val="Upah_dan_bahan2"/>
      <sheetName val="AC_LOAD2"/>
      <sheetName val="ENC_142"/>
      <sheetName val="KH_Bahagia2"/>
      <sheetName val="Analisa_Pusaka_Jaya2"/>
      <sheetName val="Report_detil_kondisi2"/>
      <sheetName val="Bill_Of_Quantity2"/>
      <sheetName val="BGN_PENUNJANG2"/>
      <sheetName val="AN_Panel3"/>
      <sheetName val="KONTRAK_INDUK_BULANAN2"/>
      <sheetName val="Bq_Ars2"/>
      <sheetName val="Up&amp;Bhn_2"/>
      <sheetName val="H__Dasar2"/>
      <sheetName val="Sat_Alat2"/>
      <sheetName val="ANALISA_HARGA_SATUAN2"/>
      <sheetName val="Bill_4_Summary2"/>
      <sheetName val="GFA_222"/>
      <sheetName val="T-3_4_Cost_of_Equipment2"/>
      <sheetName val="An_H_Sat_Pek_Ut2"/>
      <sheetName val="Harga_Sat_Das2"/>
      <sheetName val="T-3_2_UP_Labour2"/>
      <sheetName val="T-3_3_UP_Material2"/>
      <sheetName val="Input_monthly_capex2"/>
      <sheetName val="PENJ_NERACA2"/>
      <sheetName val="CASH_FLOW2"/>
      <sheetName val="REKAP_ME2"/>
      <sheetName val="SELISIH_HARGA2"/>
      <sheetName val="struktur_tdk_dipakai2"/>
      <sheetName val="List_of_Eqp2"/>
      <sheetName val="B___Norelec2"/>
      <sheetName val="Site_Expenses2"/>
      <sheetName val="2__MVAC_R12"/>
      <sheetName val="Cover_Daf-22"/>
      <sheetName val="[Kr_tengahࡄiva_xls聝H_Satua聮2"/>
      <sheetName val="[Kr_te࡮gahࡄiva_xls聝MAT_BAR聕_AC2"/>
      <sheetName val="[Kr_tengahࡄiva࠮xls聝H_Satua聮12"/>
      <sheetName val="[Kࡲ_tengahࡄiva_xls聝Kap聟Tenaga2"/>
      <sheetName val="[Kࡲ_te࡮gahࡄiva_xls聝Ana聬isa_HS2"/>
      <sheetName val="B_-耠Nor聥lec2"/>
      <sheetName val="[Kࡲ_tengahࡄiva_xls聝5-P聥ralatan2"/>
      <sheetName val="[Kࡲ_te࡮gahࡄiva࠮xls聝Inf聯rmasi2"/>
      <sheetName val="[Kr_te࡮gahࡄiva_xls聝upahbahan2"/>
      <sheetName val="[Kr_tengahࡄiva࠮xls聝01A-_RA聂2"/>
      <sheetName val="[Kr_tengahࡄiva࠮xls聝NS_GD_U联AMA2"/>
      <sheetName val="[Kr_tengahࡄiva_xls聝Str耭Bengkel2"/>
      <sheetName val="[Kࡲ_te࡮gahࡄiva࠮xls聝ANA职_BOW2"/>
      <sheetName val="M_12__2聟2"/>
      <sheetName val="[Kࡲ_tengahࡄiva_xls聝G_SUMMARY2"/>
      <sheetName val="[Kr_tengahDiva_xls聝ANAL_HREZ2"/>
      <sheetName val="ANAL__M聅2"/>
      <sheetName val="[Kr_tengahDiva_xls聝analysis2"/>
      <sheetName val="3_3b2"/>
      <sheetName val="Sec_I_ML2"/>
      <sheetName val="Cash_Flow_bulanan2"/>
      <sheetName val="[Kr_tengah?iva_xls?H_Satua?2"/>
      <sheetName val="[Kr_te?gah?iva_xls?MAT_BAR?_AC2"/>
      <sheetName val="[Kr_tengah?iva?xls?H_Satua?12"/>
      <sheetName val="[K?_tengah?iva_xls?Kap?Tenaga2"/>
      <sheetName val="[K?_te?gah?iva_xls?Ana?isa_HS2"/>
      <sheetName val="B_-?Nor?lec2"/>
      <sheetName val="[K?_tengah?iva_xls?5-P?ralatan2"/>
      <sheetName val="[K?_te?gah?iva?xls?Inf?rmasi2"/>
      <sheetName val="[Kr_te?gah?iva_xls?upahbahan2"/>
      <sheetName val="[Kr_tengah?iva?xls?01A-_RA?2"/>
      <sheetName val="[Kr_tengah?iva?xls?NS_GD_U?AMA2"/>
      <sheetName val="[Kr_tengah?iva_xls?Str?Bengkel2"/>
      <sheetName val="[K?_te?gah?iva?xls?ANA?_BOW2"/>
      <sheetName val="M_12__2?2"/>
      <sheetName val="[K?_tengah?iva_xls?G_SUMMARY2"/>
      <sheetName val="[Kr_tengahDiva_xls?ANAL_HREZ2"/>
      <sheetName val="ANAL__M?2"/>
      <sheetName val="[Kr_tengahDiva_xls?analysis2"/>
      <sheetName val="Mat_Elk2"/>
      <sheetName val="AHS_Isolasi2"/>
      <sheetName val="Data_Sei_Belutu2"/>
      <sheetName val="610_62"/>
      <sheetName val="610_52"/>
      <sheetName val="Data_Sinabung2"/>
      <sheetName val="List_Plant2"/>
      <sheetName val="T__Cs_Log_P_III2"/>
      <sheetName val="REF_ONLY2"/>
      <sheetName val="Summary_Sheets2"/>
      <sheetName val="Price_list2"/>
      <sheetName val="ANAL_TEKNIK2"/>
      <sheetName val="bhn_FINAL2"/>
      <sheetName val="_Kr_tengahࡄiva_xls聝H_Satua聮2"/>
      <sheetName val="_Kr_te࡮gahࡄiva_xls聝MAT_BAR聕_AC2"/>
      <sheetName val="_Kr_tengahࡄiva࠮xls聝H_Satua聮12"/>
      <sheetName val="_Kࡲ_tengahࡄiva_xls聝Kap聟Tenaga2"/>
      <sheetName val="_Kࡲ_te࡮gahࡄiva_xls聝Ana聬isa_HS2"/>
      <sheetName val="_Kࡲ_tengahࡄiva_xls聝5-P聥ralatan2"/>
      <sheetName val="_Kࡲ_te࡮gahࡄiva࠮xls聝Inf聯rmasi2"/>
      <sheetName val="_Kr_te࡮gahࡄiva_xls聝upahbahan2"/>
      <sheetName val="_Kr_tengahࡄiva࠮xls聝01A-_RA聂2"/>
      <sheetName val="_Kr_tengahࡄiva࠮xls聝NS_GD_U联AMA2"/>
      <sheetName val="_Kr_tengahࡄiva_xls聝Str耭Bengkel2"/>
      <sheetName val="_Kࡲ_te࡮gahࡄiva࠮xls聝ANA职_BOW2"/>
      <sheetName val="_Kࡲ_tengahࡄiva_xls聝G_SUMMARY2"/>
      <sheetName val="_Kr_tengahDiva_xls聝ANAL_HREZ2"/>
      <sheetName val="_Kr_tengahDiva_xls聝analysis2"/>
      <sheetName val="3_Mob2"/>
      <sheetName val="TE_TS_FA_LAN_MATV2"/>
      <sheetName val="PAGE_1_2"/>
      <sheetName val="ME_Apt22"/>
      <sheetName val="Rate_Analysis2"/>
      <sheetName val="HARGA_MATERIAL2"/>
      <sheetName val="Blk_B12"/>
      <sheetName val="Pengalaman_Per"/>
      <sheetName val="II_MAIN-LOB"/>
      <sheetName val="Investment_Valuation"/>
      <sheetName val="Unit_Cost"/>
      <sheetName val="analisa_stroke"/>
      <sheetName val="Rkp_Total"/>
      <sheetName val="Harsat_Bahan"/>
      <sheetName val="Appendix_2(SatDas)"/>
      <sheetName val="daftar_analisa"/>
      <sheetName val="Sumber_Daya"/>
      <sheetName val="Currency_Rate"/>
      <sheetName val="List_Material"/>
      <sheetName val="On_Time"/>
      <sheetName val="Analisa_Harga"/>
      <sheetName val="Ｎｏ_13"/>
      <sheetName val="Analisa_HSP"/>
      <sheetName val="Galian_1"/>
      <sheetName val="Basic_alat"/>
      <sheetName val="Basic_bahan"/>
      <sheetName val="Basic_upah"/>
      <sheetName val="Analisa_(ok)"/>
      <sheetName val="Kuantitas_&amp;_Harga"/>
      <sheetName val="Master_Edit"/>
      <sheetName val="1_2"/>
      <sheetName val="ELEC_STIS"/>
      <sheetName val="Div_1"/>
      <sheetName val="Form_4,5,6"/>
      <sheetName val="UPAH_BAHAN_ARST"/>
      <sheetName val="Data_Pendukung"/>
      <sheetName val="Basic_Price"/>
      <sheetName val="PL_(MONTHLY)"/>
      <sheetName val="_Kr_tengah_iva_xls_H_Satua_"/>
      <sheetName val="_Kr_te_gah_iva_xls_MAT_BAR__AC"/>
      <sheetName val="_Kr_tengah_iva_xls_H_Satua_1"/>
      <sheetName val="_K__tengah_iva_xls_Kap_Tenaga"/>
      <sheetName val="_K__te_gah_iva_xls_Ana_isa_HS"/>
      <sheetName val="B_-_Nor_lec"/>
      <sheetName val="_K__tengah_iva_xls_5-P_ralatan"/>
      <sheetName val="_K__te_gah_iva_xls_Inf_rmasi"/>
      <sheetName val="_Kr_te_gah_iva_xls_upahbahan"/>
      <sheetName val="_Kr_tengah_iva_xls_01A-_RA_"/>
      <sheetName val="_Kr_tengah_iva_xls_NS_GD_U_AMA"/>
      <sheetName val="_Kr_tengah_iva_xls_Str_Bengkel"/>
      <sheetName val="_K__te_gah_iva_xls_ANA__BOW"/>
      <sheetName val="_K__tengah_iva_xls_G_SUMMARY"/>
      <sheetName val="_Kr_tengahDiva_xls_ANAL_HREZ"/>
      <sheetName val="ANAL__M_"/>
      <sheetName val="_Kr_tengahDiva_xls_analysis"/>
      <sheetName val="7_공정표"/>
      <sheetName val="TOTAL_Agustus"/>
      <sheetName val="DAF_ALAT"/>
      <sheetName val="Vendor_Information"/>
      <sheetName val="M_Pekerjaan"/>
      <sheetName val="Analisa_Upah_&amp;_Bahan_Plum"/>
      <sheetName val="Upah&amp;Bahan_(2)"/>
      <sheetName val="Analisa-Harga_(1F)"/>
      <sheetName val="List_PlaÈ"/>
      <sheetName val="Daf_Besi"/>
      <sheetName val="ITB_COST"/>
      <sheetName val="sanitair"/>
      <sheetName val="A-Pintu"/>
      <sheetName val="4.2 Public"/>
      <sheetName val="BQ-E20-02(Rp)"/>
      <sheetName val="K3"/>
      <sheetName val="MATRL"/>
      <sheetName val="KALKULASI"/>
      <sheetName val="CASHFLOW FORECAST"/>
      <sheetName val="Bunga"/>
      <sheetName val="Mark-up"/>
      <sheetName val="HRG BAHAN _ UPAH okk"/>
      <sheetName val="HRG BAHAN &amp; UPAH okk"/>
      <sheetName val="Analis Kusen okk"/>
      <sheetName val="BQ-IABK"/>
      <sheetName val="EL"/>
      <sheetName val="Villa A"/>
      <sheetName val="rab g. menara pengawas"/>
      <sheetName val="tabel pnganan mslh"/>
      <sheetName val="PL"/>
      <sheetName val="Rekap-link"/>
      <sheetName val="HSAT"/>
      <sheetName val="AnProd"/>
      <sheetName val="Rencana _2_"/>
      <sheetName val="TA"/>
      <sheetName val="8LT 12"/>
      <sheetName val="LoTA"/>
      <sheetName val="BILL"/>
      <sheetName val="Tie Beam GN"/>
      <sheetName val="Tangga GN"/>
      <sheetName val="hrg sat"/>
      <sheetName val="Detail"/>
      <sheetName val="ANA bab 6"/>
      <sheetName val="5-Ur-ALAT"/>
      <sheetName val="4-Basic Price-Upah"/>
      <sheetName val="HSD ALAT"/>
      <sheetName val="HSD BAHAN"/>
      <sheetName val="HSD UPAH "/>
      <sheetName val="7.PEK-STRUKTUR"/>
      <sheetName val="UOA"/>
      <sheetName val="harsat sdy"/>
      <sheetName val="RAB 1"/>
      <sheetName val="RAB 2"/>
      <sheetName val="RAB 3"/>
      <sheetName val="Material-List,mekanikal"/>
      <sheetName val="PNT"/>
      <sheetName val="REKAP Tbh"/>
      <sheetName val="Urai _Resap pengikat"/>
      <sheetName val="DAF.HRG"/>
      <sheetName val="K"/>
      <sheetName val="Analisa Upah _ Bahan Plum"/>
      <sheetName val="DATA BASE"/>
      <sheetName val="ANL K"/>
      <sheetName val="ANALISA GRS kota"/>
      <sheetName val="DafHrgSatuan"/>
      <sheetName val="AnBiaya OperasionalAlat"/>
      <sheetName val="ana pt"/>
      <sheetName val="Price of Equip"/>
      <sheetName val="Price of Mat"/>
      <sheetName val="Daf.Biaya sewa alat"/>
      <sheetName val="rekap-ans"/>
      <sheetName val="Supl.X"/>
      <sheetName val="DU&amp;B"/>
      <sheetName val="HSLAIN-LAIN"/>
      <sheetName val="An. HS"/>
      <sheetName val="K210"/>
      <sheetName val="ANALHASA"/>
      <sheetName val="Rencana Anggaran Biaya"/>
      <sheetName val="ee"/>
      <sheetName val="Mobilisasi (2)"/>
      <sheetName val="chitimc"/>
      <sheetName val="dongia (2)"/>
      <sheetName val="LKVL-CK-HT-GD1"/>
      <sheetName val="gtrinh"/>
      <sheetName val="THPDMoi  (2)"/>
      <sheetName val="lam-moi"/>
      <sheetName val="ANALI.PP"/>
      <sheetName val="HARST"/>
      <sheetName val="chemcal"/>
      <sheetName val="SPK"/>
      <sheetName val="PRODALAT"/>
      <sheetName val="LP-IDR"/>
      <sheetName val="Uraian Analisa"/>
      <sheetName val="MB"/>
      <sheetName val="CAB 2"/>
      <sheetName val="Anl-BM"/>
      <sheetName val="E450"/>
      <sheetName val="Metod TWR"/>
      <sheetName val="Hargamat"/>
      <sheetName val="Daftar Paket"/>
      <sheetName val="GAL.BIASA"/>
      <sheetName val="견적기준"/>
      <sheetName val="_Kr tengahDiva.xls聝analysi"/>
      <sheetName val="Mob"/>
      <sheetName val="RAB AR&amp;STR"/>
      <sheetName val="HargaDasar"/>
      <sheetName val="Tanaman"/>
      <sheetName val="Dash"/>
      <sheetName val="AnalisaSIPIL RIIL RAP"/>
      <sheetName val="岩性"/>
      <sheetName val="DB"/>
      <sheetName val="ANA bab 2"/>
      <sheetName val="HRG SATUAN"/>
      <sheetName val="Rekap "/>
      <sheetName val="BAHAN~"/>
      <sheetName val="HRG"/>
      <sheetName val="DbCost"/>
      <sheetName val="brd2"/>
      <sheetName val="Amortization Table"/>
      <sheetName val="extern"/>
      <sheetName val="61004"/>
      <sheetName val="BGT 07"/>
      <sheetName val="ALATSEWA"/>
      <sheetName val="terbilang1"/>
      <sheetName val="JAD-PEL"/>
      <sheetName val="BANTU"/>
      <sheetName val="TAGIHAN"/>
      <sheetName val="41,9&amp;36,3"/>
      <sheetName val="RAB Ekstern"/>
      <sheetName val="BULAN 1"/>
      <sheetName val="Analisa SNI STANDART "/>
      <sheetName val="anal-drainase,tanah&amp;ps batu"/>
      <sheetName val="anal-beton"/>
      <sheetName val="anal-aspal"/>
      <sheetName val="공사내역"/>
      <sheetName val="hsat-SD"/>
      <sheetName val="an-satuan"/>
      <sheetName val="Rekap-SD"/>
      <sheetName val="billed"/>
      <sheetName val="COST TOGO"/>
      <sheetName val="report"/>
      <sheetName val="antisipasi"/>
      <sheetName val="labor"/>
      <sheetName val="Schedule(overall)"/>
      <sheetName val="reinforce"/>
      <sheetName val="Manpower"/>
      <sheetName val="Equipt,Tools&amp;Cons"/>
      <sheetName val="B-P"/>
      <sheetName val="_Kr_te_gah_iva_xls_MAT_BAR__AC1"/>
      <sheetName val="_Kr_tengah_iva_xls_H_Satua_11"/>
      <sheetName val="_K__tengah_iva_xls_Kap_Tenaga1"/>
      <sheetName val="_K__te_gah_iva_xls_Ana_isa_HS1"/>
      <sheetName val="B_-_Nor_lec1"/>
      <sheetName val="_K__tengah_iva_xls_5-P_ralatan1"/>
      <sheetName val="_K__te_gah_iva_xls_Inf_rmasi1"/>
      <sheetName val="_Kr_te_gah_iva_xls_upahbahan1"/>
      <sheetName val="_Kr_tengah_iva_xls_01A-_RA_1"/>
      <sheetName val="_Kr_tengah_iva_xls_NS_GD_U_AMA1"/>
      <sheetName val="_Kr_tengah_iva_xls_Str_Bengkel1"/>
      <sheetName val="_K__te_gah_iva_xls_ANA__BOW1"/>
      <sheetName val="_K__tengah_iva_xls_G_SUMMARY1"/>
      <sheetName val="_Kr_tengahDiva_xls_ANAL_HREZ1"/>
      <sheetName val="ANAL__M_1"/>
      <sheetName val="_Kr_tengahDiva_xls_analysis1"/>
      <sheetName val="A+Supl."/>
      <sheetName val="7"/>
      <sheetName val="GeneralInfo"/>
      <sheetName val="SAT UPAH RAPI"/>
      <sheetName val="HASAT DASAR"/>
      <sheetName val="notasi"/>
      <sheetName val="GRADE SKALA"/>
      <sheetName val="MASTER DATA"/>
      <sheetName val="Muh Akhir"/>
      <sheetName val="chandra"/>
      <sheetName val="Gerson"/>
      <sheetName val="Eko"/>
      <sheetName val="manda"/>
      <sheetName val="Panimba"/>
      <sheetName val="Chandra Prabowo"/>
      <sheetName val="3-DIV2"/>
      <sheetName val="ANPRO"/>
      <sheetName val="L_O&amp;O"/>
      <sheetName val="Bhn_upah"/>
      <sheetName val="Hrg.Sat"/>
      <sheetName val="Cont"/>
      <sheetName val="H Satuan Dasar"/>
      <sheetName val="perbhn"/>
      <sheetName val="waktu"/>
      <sheetName val="128+800"/>
      <sheetName val="urain teknis"/>
      <sheetName val="skenario"/>
      <sheetName val="REKAP GROSS"/>
      <sheetName val="PB(B)"/>
      <sheetName val="pipa32"/>
      <sheetName val="AN.BIAYA MAKAN"/>
      <sheetName val="Concrete"/>
      <sheetName val="2200-3500"/>
      <sheetName val="6175-6450"/>
      <sheetName val="6475-6575"/>
      <sheetName val="LINK-MAST. BASIC PRICE"/>
      <sheetName val="FP"/>
      <sheetName val="PLB"/>
      <sheetName val="ALT"/>
      <sheetName val="BIIL_ASLI"/>
      <sheetName val="Q'ty_per_m"/>
      <sheetName val="ANALISA_PEK_UMUM"/>
      <sheetName val="Daftar_Kuantitas_&amp;_Harga"/>
      <sheetName val="Har_Sat"/>
      <sheetName val="500kV_BOQ"/>
      <sheetName val="Data_Tower"/>
      <sheetName val="Daftar_Upah"/>
      <sheetName val="Sum_IF"/>
      <sheetName val="Uraian_Analisa"/>
      <sheetName val="Speck_ARSITEK"/>
      <sheetName val="Stden_center"/>
      <sheetName val="BQ__by_owner_"/>
      <sheetName val="RPP01_6"/>
      <sheetName val="m_schedule"/>
      <sheetName val="HM_MEK_"/>
      <sheetName val="STOK_MAT"/>
      <sheetName val="_Kr_tengahDiva_xls聝analysi蕈"/>
      <sheetName val="ANALISA_railing"/>
      <sheetName val="Control_Settings"/>
      <sheetName val="Dates_&amp;_Escalators"/>
      <sheetName val="Check_Totals"/>
      <sheetName val="Rekap_BQ-Pompong"/>
      <sheetName val="PERS_PENY"/>
      <sheetName val="RAB_DC"/>
      <sheetName val="anal_rinci"/>
      <sheetName val="Rek_An"/>
      <sheetName val="hrg_sat"/>
      <sheetName val="BANG_TONG_HOP_(2)"/>
      <sheetName val="BQ_Mekanikal"/>
      <sheetName val="BUL__A"/>
      <sheetName val="rab_me__by_owner__"/>
      <sheetName val="rab_me__fisik_"/>
      <sheetName val="_"/>
      <sheetName val="Assumption_&amp;_Dashboard_"/>
      <sheetName val="SAT_UPH_BHN"/>
      <sheetName val="hrg-sat_pek"/>
      <sheetName val="Lt_1"/>
      <sheetName val="(htp@.. "/>
      <sheetName val="BOQ+BTL"/>
      <sheetName val="RUMUS"/>
      <sheetName val="Koef"/>
      <sheetName val="RAB (A) (2)"/>
      <sheetName val="CHIPPING"/>
      <sheetName val="NK"/>
      <sheetName val="RAB TTB_ADM8"/>
      <sheetName val="RAPA"/>
      <sheetName val="Currencies"/>
      <sheetName val="Standby Alat"/>
      <sheetName val="LAP_ HARIAN"/>
      <sheetName val="An-Sipil(ADA KODE)"/>
      <sheetName val="Elektrikal"/>
      <sheetName val="Spr-Mnt"/>
      <sheetName val="Bahan Upah"/>
      <sheetName val="DICA AKTIF"/>
      <sheetName val="List Pla"/>
      <sheetName val="satpek"/>
      <sheetName val="ANALISA GRS TENGAH"/>
      <sheetName val="An-Sipil"/>
      <sheetName val="ANALISA BANGLI"/>
      <sheetName val="EK-JAN-08"/>
      <sheetName val="Sdy Bhn Upah Alat"/>
      <sheetName val="Database"/>
      <sheetName val="VLOOK"/>
      <sheetName val="Application"/>
      <sheetName val="FORM X COST"/>
      <sheetName val="HALAMAN 1-60"/>
      <sheetName val="Mobil"/>
      <sheetName val="Daftar No MAPPI"/>
      <sheetName val="As"/>
      <sheetName val="bct-PABRIK"/>
      <sheetName val="UTILITAS"/>
      <sheetName val="Export"/>
      <sheetName val="AGENDA"/>
      <sheetName val="Rekap -sarana luar"/>
      <sheetName val="Foundation"/>
      <sheetName val="data profit"/>
      <sheetName val="0504"/>
      <sheetName val="profit"/>
      <sheetName val="sumpro"/>
      <sheetName val="srt"/>
      <sheetName val="Urugan Pasir"/>
      <sheetName val="Schedule"/>
      <sheetName val="JadpeL-Pkt1-Kampar (4)"/>
      <sheetName val="TERMINAL"/>
      <sheetName val="영업소실적"/>
      <sheetName val="DAF_2"/>
      <sheetName val="A_2"/>
      <sheetName val="Marshal"/>
      <sheetName val="Anl.2s.d4e"/>
      <sheetName val="u.aLAT"/>
      <sheetName val="HARI"/>
      <sheetName val="D.1.7"/>
      <sheetName val="D.1.5"/>
      <sheetName val="D.2.3"/>
      <sheetName val="D.2.2"/>
      <sheetName val="Cost_BD_Steel"/>
      <sheetName val="SCH_GG &amp; SAS"/>
      <sheetName val="Data Base List"/>
      <sheetName val="Anal Alat Type II A"/>
      <sheetName val="BOQ EM"/>
      <sheetName val="Field DCPT"/>
      <sheetName val="URAIAN "/>
      <sheetName val="LS-Rutin"/>
      <sheetName val="TOTAL"/>
      <sheetName val="2. Elektrik"/>
      <sheetName val="3-DIV4"/>
      <sheetName val="Data Umum Penawaran"/>
      <sheetName val="Pekerjaan"/>
      <sheetName val="Anas"/>
      <sheetName val="2"/>
      <sheetName val="6"/>
      <sheetName val="sched-induk-(Th.2008 5M)"/>
      <sheetName val="ALS4"/>
      <sheetName val="ALS1"/>
      <sheetName val="ALS5"/>
      <sheetName val="ALS3"/>
      <sheetName val="ANALISA SBU"/>
      <sheetName val="HSU 2016"/>
      <sheetName val="DAF-HARSAT"/>
      <sheetName val="Goodwill Calculation"/>
      <sheetName val="sort2"/>
      <sheetName val="ANALISA EL DAN ELC"/>
      <sheetName val="Unit Price"/>
      <sheetName val="4"/>
      <sheetName val="1"/>
      <sheetName val="modal"/>
      <sheetName val="ANALIS-ALAT"/>
      <sheetName val="AN-HSD"/>
      <sheetName val="AN-Agregat"/>
      <sheetName val="ANALISA-MOB"/>
      <sheetName val="sai"/>
      <sheetName val="Luas"/>
      <sheetName val="HSP LT BS"/>
      <sheetName val="BAHAN MKNL"/>
      <sheetName val="inst.pemrintah"/>
      <sheetName val="DATUM"/>
      <sheetName val="BQ-Tenis"/>
      <sheetName val="BOQ_Aula"/>
      <sheetName val="james's"/>
      <sheetName val="HRG- UPAH"/>
      <sheetName val="Harsat Bahan "/>
      <sheetName val="lt. dasar"/>
      <sheetName val="FINAL SUM"/>
      <sheetName val="Analisa Alat"/>
      <sheetName val="Dftr Isi"/>
      <sheetName val="Por"/>
      <sheetName val="Harga Bahan"/>
      <sheetName val="Internal AFE Form 2 "/>
      <sheetName val="asumsi"/>
      <sheetName val="skets"/>
      <sheetName val="Rekap Anl"/>
      <sheetName val="Bhn+Uph"/>
      <sheetName val="GRAFIK "/>
      <sheetName val="sh健et 2"/>
      <sheetName val="B"/>
      <sheetName val="lkalibrasi BENENAIN"/>
      <sheetName val="Satuan"/>
      <sheetName val="L. Hr"/>
      <sheetName val="3-DIV3"/>
      <sheetName val="F"/>
      <sheetName val="I"/>
      <sheetName val="s.g.exx"/>
      <sheetName val="AHS all"/>
      <sheetName val="dt-bum"/>
      <sheetName val="LEMBAR3"/>
      <sheetName val="LEMBAR1"/>
      <sheetName val="LEMBAR2"/>
      <sheetName val="LEMBAR4"/>
      <sheetName val="LEMBAR5"/>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Hit Vol Str Jambi"/>
      <sheetName val="Klm-Mnl"/>
      <sheetName val="daftar"/>
      <sheetName val="PL-2"/>
      <sheetName val="Tax"/>
      <sheetName val="Ex_Rate"/>
      <sheetName val="Daf Harga Satuan"/>
      <sheetName val="Uraian Upah"/>
      <sheetName val="PLANT"/>
      <sheetName val="Rekap BBM"/>
      <sheetName val="ATB"/>
      <sheetName val="LNPB-2"/>
      <sheetName val="H-Dasar"/>
      <sheetName val="61008"/>
      <sheetName val="RINCI"/>
      <sheetName val="SORT"/>
      <sheetName val="BQBAS"/>
      <sheetName val="_Kr tengahDiva.xls聝analysi뷈"/>
      <sheetName val="_Kr tengahDiva.xls聝analysi飈"/>
      <sheetName val="_Kr tengahDiva.xls聝analysi_x0000_"/>
      <sheetName val="_Kr tengahDiva.xls聝analysi鷸"/>
      <sheetName val="_Kr tengahDiva.xls聝analysi闀"/>
      <sheetName val="_Kr tengahDiva.xls聝analysi_x0005_"/>
      <sheetName val="_Kr tengahDiva.xls聝analysi魈"/>
      <sheetName val="DW"/>
      <sheetName val="STR(CANCEL)"/>
      <sheetName val="MT_an"/>
      <sheetName val="REKAP ELEKTRIKAL"/>
      <sheetName val="jgn dihapus!"/>
      <sheetName val="REKAP BQ "/>
      <sheetName val="MT"/>
      <sheetName val="MTa"/>
      <sheetName val="1. PERSIAPAN"/>
      <sheetName val="GRAND REKAP"/>
      <sheetName val="다이꾸"/>
      <sheetName val="lap-bulan"/>
      <sheetName val="Rekap Bill"/>
      <sheetName val="Menu"/>
      <sheetName val="Daf Alat"/>
      <sheetName val="Jdw Alat"/>
      <sheetName val="S Penawar"/>
      <sheetName val="O"/>
      <sheetName val="ADD 2 (1)"/>
      <sheetName val="RATE&amp;FCTR"/>
      <sheetName val="Labour"/>
      <sheetName val="civil-work"/>
      <sheetName val="Watertank"/>
      <sheetName val="F-JKM"/>
      <sheetName val="Hopf"/>
      <sheetName val="Blk-Mnl"/>
      <sheetName val="GAL_BIASA"/>
      <sheetName val="Standby_Alat"/>
      <sheetName val="LAP__HARIAN"/>
      <sheetName val="A+Supl_"/>
      <sheetName val="Daf.Dasar Upah&amp;Bahan"/>
      <sheetName val=" INCOME STATEMENT (2)"/>
      <sheetName val="CH-RANC"/>
      <sheetName val=" BoQ Green Field option 1"/>
      <sheetName val="NP (2)"/>
      <sheetName val="Harsat Upah"/>
      <sheetName val="Sat_Bahu"/>
      <sheetName val="Analys"/>
      <sheetName val="Lab E (FKU)"/>
      <sheetName val="UMUR ALAT"/>
      <sheetName val="FAKTOR MODAL CRF"/>
      <sheetName val="ANA"/>
      <sheetName val="BILL OF QUAN"/>
      <sheetName val="Faktor Konversi"/>
      <sheetName val="3-DIV5"/>
      <sheetName val="Man Power &amp; Comp"/>
      <sheetName val="HEADCOUNT_Bud"/>
      <sheetName val="Costs_ActivityNature"/>
      <sheetName val="Harga Dasar"/>
      <sheetName val="D7(1)"/>
      <sheetName val="BQ_Tenis"/>
      <sheetName val="BA_CCO"/>
      <sheetName val="Daf_isi"/>
      <sheetName val="DC"/>
      <sheetName val="PREMLIN"/>
      <sheetName val="harga Satua Dasar"/>
      <sheetName val="Jenjang_Eselon"/>
      <sheetName val="Ubas"/>
      <sheetName val="Marketing"/>
      <sheetName val="Order"/>
      <sheetName val="Schedule OK Status"/>
      <sheetName val="AWAL"/>
      <sheetName val="Dist_analys"/>
      <sheetName val="HD ALAT"/>
      <sheetName val="HD BAHAN"/>
      <sheetName val="Hrg Satuan &amp; Upah"/>
      <sheetName val="Daya"/>
      <sheetName val="RESOURCES"/>
      <sheetName val="DINDING"/>
      <sheetName val="MAJOR"/>
      <sheetName val="MAPP"/>
      <sheetName val="Tambahan Biaro"/>
      <sheetName val="Bill 2.1 Basement 41 "/>
      <sheetName val="_Kr tengahDiva.xls聝analysi"/>
      <sheetName val="upah.bahan.alat"/>
      <sheetName val="analisa.K"/>
      <sheetName val="daftarkuantitas"/>
      <sheetName val=" MINGGUAN"/>
      <sheetName val="analbahan"/>
      <sheetName val="petunjuk"/>
      <sheetName val="HAR_INI"/>
      <sheetName val="HAR_LALU"/>
      <sheetName val="harian"/>
      <sheetName val="AnalisaSIPIL RIIL"/>
      <sheetName val="HARGA SAT"/>
      <sheetName val="Lau Luhung"/>
      <sheetName val="RBP-5"/>
      <sheetName val="DRUP (ASLI)"/>
      <sheetName val="sch"/>
      <sheetName val="Appendix 2(SatDas´"/>
      <sheetName val="IDLE_ALAT5"/>
      <sheetName val="ATB_pers_(2)5"/>
      <sheetName val="FOTO_PR5"/>
      <sheetName val="G_umum5"/>
      <sheetName val="SCHE_vareto5"/>
      <sheetName val="ATB_pers5"/>
      <sheetName val="BQ_diva5"/>
      <sheetName val="MAT_BARU_AC5"/>
      <sheetName val="H_Satuan6"/>
      <sheetName val="AC_+5"/>
      <sheetName val="an_ATB_G5"/>
      <sheetName val="an_AC5"/>
      <sheetName val="an_ATB_L5"/>
      <sheetName val="ATB_+5"/>
      <sheetName val="Alat_DC5"/>
      <sheetName val="Kap_Tenaga5"/>
      <sheetName val="HRG_BHN4"/>
      <sheetName val="Agregat_Halus_&amp;_Kasar4"/>
      <sheetName val="Analisa_HS4"/>
      <sheetName val="bill_qty4"/>
      <sheetName val="meth_hsl_nego4"/>
      <sheetName val="Perm__Test3"/>
      <sheetName val="Kr_tengahDiva4"/>
      <sheetName val="Isolasi_Luar_Dalam4"/>
      <sheetName val="Isolasi_Luar4"/>
      <sheetName val="GASATAGG_XLS4"/>
      <sheetName val="ANAL_BOW5"/>
      <sheetName val="EXTERNAL_WORK4"/>
      <sheetName val="B_-_Norelec4"/>
      <sheetName val="L3_An_H_Sat_Mob4"/>
      <sheetName val="rab_me_(by_owner)_4"/>
      <sheetName val="BQ_(by_owner)4"/>
      <sheetName val="rab_me_(fisik)4"/>
      <sheetName val="Man_Power4"/>
      <sheetName val="01A-_RAB4"/>
      <sheetName val="rekap_mekanikal4"/>
      <sheetName val="Analisa___Upah4"/>
      <sheetName val="Analisa_&amp;_Upah4"/>
      <sheetName val="M_12__2_4"/>
      <sheetName val="ANAL__ME4"/>
      <sheetName val="BW_analisa_cika_20054"/>
      <sheetName val="M&amp;E_R4"/>
      <sheetName val="RAB_PERSIAPAN_4"/>
      <sheetName val="Fill_this_out_first___8"/>
      <sheetName val="D_&amp;_W_sizes4"/>
      <sheetName val="GH_Quantity3"/>
      <sheetName val="KAN__LOKAL3"/>
      <sheetName val="REKAP_ARSITEKTUR_4"/>
      <sheetName val="RAB_ADMINISTRASI_PUSAT_(1)4"/>
      <sheetName val="PROTEKSI_PETIR4"/>
      <sheetName val="KABEL_FEEDER4"/>
      <sheetName val="PENRNGN_&amp;_KTK-KNTK4"/>
      <sheetName val="NS_GD_UTAMA4"/>
      <sheetName val="Bill_No_2_1_Cold_Water_System4"/>
      <sheetName val="Civil_Works4"/>
      <sheetName val="1_B4"/>
      <sheetName val="FIRE_FIGHTING4"/>
      <sheetName val="Master_1_04"/>
      <sheetName val="BOQ_KSN4"/>
      <sheetName val="HS_Alat4"/>
      <sheetName val="HS_Upah4"/>
      <sheetName val="HS_Sub-Kon4"/>
      <sheetName val="Analisa_ME_(2)4"/>
      <sheetName val="Sat_Upah4"/>
      <sheetName val="Fill_this_out_first___9"/>
      <sheetName val="BoQ_C44"/>
      <sheetName val="HARGA_ALAT3"/>
      <sheetName val="ETAB_13"/>
      <sheetName val="BANGUNAN_PENUNJANG4"/>
      <sheetName val="F_ALARM4"/>
      <sheetName val="STD_Lanjutan4"/>
      <sheetName val="NS_Lanjutan4"/>
      <sheetName val="HB_3"/>
      <sheetName val="Unit_Rate3"/>
      <sheetName val="BQ_Stdr_R-13"/>
      <sheetName val="Transfer_Pump3"/>
      <sheetName val="Daftar_berat4"/>
      <sheetName val="Fire_Alarm4"/>
      <sheetName val="D___W_sizes4"/>
      <sheetName val="Bill_of_Qty_MEP4"/>
      <sheetName val="Cable_150kV_Ref_4"/>
      <sheetName val="Harga_Satuan3"/>
      <sheetName val="sheet_23"/>
      <sheetName val="RAB_ME3"/>
      <sheetName val="RAW_MATERIALS_3"/>
      <sheetName val="COST-PERSON-J_O_3"/>
      <sheetName val="Pipa_(2)3"/>
      <sheetName val="Lamp_BAP3"/>
      <sheetName val="Pos_4-14"/>
      <sheetName val="Rekap_Prelim4"/>
      <sheetName val="Mat_Mek4"/>
      <sheetName val="Analisa_ME3"/>
      <sheetName val="MAIN_EQUIP_AC4"/>
      <sheetName val="Upah_Bahan3"/>
      <sheetName val="DUTCH_CONE4"/>
      <sheetName val="Rekap_Direct_Cost3"/>
      <sheetName val="Urai___Guide_Post3"/>
      <sheetName val="Met_Pas_Batu3"/>
      <sheetName val="Urai_Galian_Tanah3"/>
      <sheetName val="Met__Minor3"/>
      <sheetName val="NS_GD_UGD3"/>
      <sheetName val="STD_GD_UGD3"/>
      <sheetName val="RKP_PLUMBING3"/>
      <sheetName val="ANALISA_13"/>
      <sheetName val="4-Basic_Price3"/>
      <sheetName val="Daf__No____4_23"/>
      <sheetName val="BQ_Arsit3"/>
      <sheetName val="An_HarSatPek3"/>
      <sheetName val="Sat_Bah_&amp;_Up3"/>
      <sheetName val="AHS_str3"/>
      <sheetName val="T-3_4_Cost_of_Equipment3"/>
      <sheetName val="fin_pro_centers3"/>
      <sheetName val="R_A_B_3"/>
      <sheetName val="Data_Ktr_Bupati_Tapsel3"/>
      <sheetName val="Lead_Schedule3"/>
      <sheetName val="New_MADC3"/>
      <sheetName val="REKAP_ARSITEKTUR3"/>
      <sheetName val="rincian_per_proyek3"/>
      <sheetName val="BQ_struktur3"/>
      <sheetName val="ANALIS_14"/>
      <sheetName val="An_H_Sat_Pek_Ut3"/>
      <sheetName val="Harga_Sat_Das3"/>
      <sheetName val="Analisa_23"/>
      <sheetName val="Upah_dan_bahan3"/>
      <sheetName val="T-3_2_UP_Labour3"/>
      <sheetName val="T-3_3_UP_Material3"/>
      <sheetName val="Bill_5_Summary3"/>
      <sheetName val="Daf_13"/>
      <sheetName val="ENC_143"/>
      <sheetName val="Daftar_Upah,Bhn,&amp;_alat3"/>
      <sheetName val="Anal_Koef3"/>
      <sheetName val="Rekap_Biaya3"/>
      <sheetName val="KH_Bahagia3"/>
      <sheetName val="Analisa_Pusaka_Jaya3"/>
      <sheetName val="Hydran___springkler3"/>
      <sheetName val="Report_detil_kondisi3"/>
      <sheetName val="ANALISA_HARGA_SATUAN3"/>
      <sheetName val="REKAP_TOTAL3"/>
      <sheetName val="2_NSB_3"/>
      <sheetName val="2_SB3"/>
      <sheetName val="M_ITEM3"/>
      <sheetName val="BHN_Ars3"/>
      <sheetName val="7_NS_H3"/>
      <sheetName val="D_1_2_LT-_1_~_Atap3"/>
      <sheetName val="Terbilang_sertifikat3"/>
      <sheetName val="Input_monthly_capex3"/>
      <sheetName val="TE_TS_FA_LAN_MATV3"/>
      <sheetName val="AC_LOAD3"/>
      <sheetName val="Bill_Of_Quantity3"/>
      <sheetName val="BGN_PENUNJANG3"/>
      <sheetName val="AN_Panel4"/>
      <sheetName val="Bq_Ars3"/>
      <sheetName val="KONTRAK_INDUK_BULANAN3"/>
      <sheetName val="Up&amp;Bhn_3"/>
      <sheetName val="H__Dasar3"/>
      <sheetName val="Sat_Alat3"/>
      <sheetName val="PENJ_NERACA3"/>
      <sheetName val="CASH_FLOW3"/>
      <sheetName val="struktur_tdk_dipakai3"/>
      <sheetName val="Appendix_2(SatDas)1"/>
      <sheetName val="List_of_Eqp3"/>
      <sheetName val="Bill_4_Summary3"/>
      <sheetName val="GFA_223"/>
      <sheetName val="REKAP_ME3"/>
      <sheetName val="SELISIH_HARGA3"/>
      <sheetName val="B___Norelec3"/>
      <sheetName val="Site_Expenses3"/>
      <sheetName val="2__MVAC_R13"/>
      <sheetName val="Cover_Daf-23"/>
      <sheetName val="3_3b3"/>
      <sheetName val="[Kr_tengahࡄiva_xls聝H_Satua聮3"/>
      <sheetName val="[Kr_te࡮gahࡄiva_xls聝MAT_BAR聕_AC3"/>
      <sheetName val="[Kr_tengahࡄiva࠮xls聝H_Satua聮13"/>
      <sheetName val="[Kࡲ_tengahࡄiva_xls聝Kap聟Tenaga3"/>
      <sheetName val="[Kࡲ_te࡮gahࡄiva_xls聝Ana聬isa_HS3"/>
      <sheetName val="B_-耠Nor聥lec3"/>
      <sheetName val="[Kࡲ_tengahࡄiva_xls聝5-P聥ralatan3"/>
      <sheetName val="[Kࡲ_te࡮gahࡄiva࠮xls聝Inf聯rmasi3"/>
      <sheetName val="[Kr_te࡮gahࡄiva_xls聝upahbahan3"/>
      <sheetName val="[Kr_tengahࡄiva࠮xls聝01A-_RA聂3"/>
      <sheetName val="[Kr_tengahࡄiva࠮xls聝NS_GD_U联AMA3"/>
      <sheetName val="[Kr_tengahࡄiva_xls聝Str耭Bengkel3"/>
      <sheetName val="[Kࡲ_te࡮gahࡄiva࠮xls聝ANA职_BOW3"/>
      <sheetName val="M_12__2聟3"/>
      <sheetName val="[Kࡲ_tengahࡄiva_xls聝G_SUMMARY3"/>
      <sheetName val="[Kr_tengahDiva_xls聝ANAL_HREZ3"/>
      <sheetName val="ANAL__M聅3"/>
      <sheetName val="[Kr_tengahDiva_xls聝analysis3"/>
      <sheetName val="[Kr_tengah?iva_xls?H_Satua?3"/>
      <sheetName val="[Kr_te?gah?iva_xls?MAT_BAR?_AC3"/>
      <sheetName val="[Kr_tengah?iva?xls?H_Satua?13"/>
      <sheetName val="[K?_tengah?iva_xls?Kap?Tenaga3"/>
      <sheetName val="[K?_te?gah?iva_xls?Ana?isa_HS3"/>
      <sheetName val="B_-?Nor?lec3"/>
      <sheetName val="[K?_tengah?iva_xls?5-P?ralatan3"/>
      <sheetName val="[K?_te?gah?iva?xls?Inf?rmasi3"/>
      <sheetName val="[Kr_te?gah?iva_xls?upahbahan3"/>
      <sheetName val="[Kr_tengah?iva?xls?01A-_RA?3"/>
      <sheetName val="[Kr_tengah?iva?xls?NS_GD_U?AMA3"/>
      <sheetName val="[Kr_tengah?iva_xls?Str?Bengkel3"/>
      <sheetName val="[K?_te?gah?iva?xls?ANA?_BOW3"/>
      <sheetName val="M_12__2?3"/>
      <sheetName val="[K?_tengah?iva_xls?G_SUMMARY3"/>
      <sheetName val="[Kr_tengahDiva_xls?ANAL_HREZ3"/>
      <sheetName val="ANAL__M?3"/>
      <sheetName val="[Kr_tengahDiva_xls?analysis3"/>
      <sheetName val="Sec_I_ML3"/>
      <sheetName val="Cash_Flow_bulanan3"/>
      <sheetName val="daftar_analisa1"/>
      <sheetName val="List_Plant3"/>
      <sheetName val="ANAL_TEKNIK3"/>
      <sheetName val="bhn_FINAL3"/>
      <sheetName val="Mat_Elk3"/>
      <sheetName val="AHS_Isolasi3"/>
      <sheetName val="Data_Sei_Belutu3"/>
      <sheetName val="610_63"/>
      <sheetName val="610_53"/>
      <sheetName val="Data_Sinabung3"/>
      <sheetName val="REF_ONLY3"/>
      <sheetName val="Investment_Valuation1"/>
      <sheetName val="Rate_Analysis3"/>
      <sheetName val="Summary_Sheets3"/>
      <sheetName val="T__Cs_Log_P_III3"/>
      <sheetName val="3_Mob3"/>
      <sheetName val="Analisa_HSP1"/>
      <sheetName val="Galian_11"/>
      <sheetName val="Analisa_(ok)1"/>
      <sheetName val="analisa_stroke1"/>
      <sheetName val="_Kr_tengahࡄiva_xls聝H_Satua聮3"/>
      <sheetName val="_Kr_te࡮gahࡄiva_xls聝MAT_BAR聕_AC3"/>
      <sheetName val="_Kr_tengahࡄiva࠮xls聝H_Satua聮13"/>
      <sheetName val="_Kࡲ_tengahࡄiva_xls聝Kap聟Tenaga3"/>
      <sheetName val="_Kࡲ_te࡮gahࡄiva_xls聝Ana聬isa_HS3"/>
      <sheetName val="_Kࡲ_tengahࡄiva_xls聝5-P聥ralatan3"/>
      <sheetName val="_Kࡲ_te࡮gahࡄiva࠮xls聝Inf聯rmasi3"/>
      <sheetName val="_Kr_te࡮gahࡄiva_xls聝upahbahan3"/>
      <sheetName val="_Kr_tengahࡄiva࠮xls聝01A-_RA聂3"/>
      <sheetName val="_Kr_tengahࡄiva࠮xls聝NS_GD_U联AMA3"/>
      <sheetName val="_Kr_tengahࡄiva_xls聝Str耭Bengkel3"/>
      <sheetName val="_Kࡲ_te࡮gahࡄiva࠮xls聝ANA职_BOW3"/>
      <sheetName val="_Kࡲ_tengahࡄiva_xls聝G_SUMMARY3"/>
      <sheetName val="_Kr_tengahDiva_xls聝ANAL_HREZ3"/>
      <sheetName val="_Kr_tengahDiva_xls聝analysis3"/>
      <sheetName val="Currency_Rate1"/>
      <sheetName val="Kuantitas_&amp;_Harga1"/>
      <sheetName val="Sumber_Daya1"/>
      <sheetName val="Analisa_Harga1"/>
      <sheetName val="Price_list3"/>
      <sheetName val="PAGE_1_3"/>
      <sheetName val="ME_Apt23"/>
      <sheetName val="HARGA_MATERIAL3"/>
      <sheetName val="Blk_B13"/>
      <sheetName val="Pengalaman_Per1"/>
      <sheetName val="Master_Edit1"/>
      <sheetName val="1_21"/>
      <sheetName val="ELEC_STIS1"/>
      <sheetName val="Harsat_Bahan1"/>
      <sheetName val="II_MAIN-LOB1"/>
      <sheetName val="Ｎｏ_131"/>
      <sheetName val="Rkp_Total1"/>
      <sheetName val="Unit_Cost1"/>
      <sheetName val="On_Time1"/>
      <sheetName val="List_Material1"/>
      <sheetName val="Div_11"/>
      <sheetName val="Form_4,5,61"/>
      <sheetName val="PL_(MONTHLY)1"/>
      <sheetName val="_Kr_tengah_iva_xls_H_Satua_2"/>
      <sheetName val="_Kr_te_gah_iva_xls_MAT_BAR__AC2"/>
      <sheetName val="_Kr_tengah_iva_xls_H_Satua_12"/>
      <sheetName val="_K__tengah_iva_xls_Kap_Tenaga2"/>
      <sheetName val="_K__te_gah_iva_xls_Ana_isa_HS2"/>
      <sheetName val="B_-_Nor_lec2"/>
      <sheetName val="_K__tengah_iva_xls_5-P_ralatan2"/>
      <sheetName val="_K__te_gah_iva_xls_Inf_rmasi2"/>
      <sheetName val="_Kr_te_gah_iva_xls_upahbahan2"/>
      <sheetName val="_Kr_tengah_iva_xls_01A-_RA_2"/>
      <sheetName val="_Kr_tengah_iva_xls_NS_GD_U_AMA2"/>
      <sheetName val="_Kr_tengah_iva_xls_Str_Bengkel2"/>
      <sheetName val="_K__te_gah_iva_xls_ANA__BOW2"/>
      <sheetName val="_K__tengah_iva_xls_G_SUMMARY2"/>
      <sheetName val="_Kr_tengahDiva_xls_ANAL_HREZ2"/>
      <sheetName val="ANAL__M_2"/>
      <sheetName val="_Kr_tengahDiva_xls_analysis2"/>
      <sheetName val="UPAH_BAHAN_ARST1"/>
      <sheetName val="BIIL_ASLI1"/>
      <sheetName val="Q'ty_per_m1"/>
      <sheetName val="Basic_alat1"/>
      <sheetName val="Basic_bahan1"/>
      <sheetName val="Basic_upah1"/>
      <sheetName val="TOTAL_Agustus1"/>
      <sheetName val="7_공정표1"/>
      <sheetName val="Daftar_Upah1"/>
      <sheetName val="Sum_IF1"/>
      <sheetName val="Uraian_Analisa1"/>
      <sheetName val="Basic_Price1"/>
      <sheetName val="Speck_ARSITEK1"/>
      <sheetName val="Stden_center1"/>
      <sheetName val="BQ__by_owner_1"/>
      <sheetName val="M_Pekerjaan1"/>
      <sheetName val="Daftar_Kuantitas_&amp;_Harga1"/>
      <sheetName val="DAF_ALAT1"/>
      <sheetName val="RPP01_61"/>
      <sheetName val="Rekap_"/>
      <sheetName val="ANALISA_PEK_UMUM1"/>
      <sheetName val="Daftar_Paket"/>
      <sheetName val="8LT_12"/>
      <sheetName val="SAT_UPAH_RAPI"/>
      <sheetName val="HASAT_DASAR"/>
      <sheetName val="AnBiaya_OperasionalAlat"/>
      <sheetName val="Rencana__2_"/>
      <sheetName val="Data_Pendukung1"/>
      <sheetName val="4-Basic_Price-Upah"/>
      <sheetName val="ana_pt"/>
      <sheetName val="GRADE_SKALA"/>
      <sheetName val="MASTER_DATA"/>
      <sheetName val="Muh_Akhir"/>
      <sheetName val="Chandra_Prabowo"/>
      <sheetName val="SAT_UPH_BHN1"/>
      <sheetName val="BQ_Mekanikal1"/>
      <sheetName val="Analisa_Upah_&amp;_Bahan_Plum1"/>
      <sheetName val="Assumption_&amp;_Dashboard_1"/>
      <sheetName val="Cover_Daf_2"/>
      <sheetName val="ANALISA_railing1"/>
      <sheetName val="REKAP_GROSS"/>
      <sheetName val="AN_BIAYA_MAKAN"/>
      <sheetName val="urain_teknis"/>
      <sheetName val="BUL__A1"/>
      <sheetName val="rab_me__by_owner__1"/>
      <sheetName val="rab_me__fisik_1"/>
      <sheetName val="_1"/>
      <sheetName val="hrg-sat_pek1"/>
      <sheetName val="_Kr_tengahDiva_xls聝analysi蕈1"/>
      <sheetName val="Lt_11"/>
      <sheetName val="Ana_Fin"/>
      <sheetName val="CAB_2"/>
      <sheetName val="STOK_MAT1"/>
      <sheetName val="BANG_TONG_HOP_(2)1"/>
      <sheetName val="analisa_SNI"/>
      <sheetName val="BAHAN_(2)"/>
      <sheetName val="Tata_Udara"/>
      <sheetName val="4_2_Public"/>
      <sheetName val="HDS_Sipil"/>
      <sheetName val="Data_Tower1"/>
      <sheetName val="COST_TOGO"/>
      <sheetName val="H_Satuan_Dasar"/>
      <sheetName val="hrg_sat1"/>
      <sheetName val="RAB_1"/>
      <sheetName val="RAB_2"/>
      <sheetName val="RAB_3"/>
      <sheetName val="Urai__Resap_pengikat"/>
      <sheetName val="Unit_Price"/>
      <sheetName val="500kV_BOQ1"/>
      <sheetName val="m_schedule1"/>
      <sheetName val="HM_MEK_1"/>
      <sheetName val="Control_Settings1"/>
      <sheetName val="Dates_&amp;_Escalators1"/>
      <sheetName val="Check_Totals1"/>
      <sheetName val="Rekap_BQ-Pompong1"/>
      <sheetName val="PERS_PENY1"/>
      <sheetName val="RAB_DC1"/>
      <sheetName val="anal_rinci1"/>
      <sheetName val="Rek_An1"/>
      <sheetName val="Har_Sat1"/>
      <sheetName val="LINK-MAST__BASIC_PRICE"/>
      <sheetName val="ANA_bab_6"/>
      <sheetName val="HSD_BAHAN"/>
      <sheetName val="HSD_UPAH_"/>
      <sheetName val="Price_of_Equip"/>
      <sheetName val="Price_of_Mat"/>
      <sheetName val="Upah&amp;Bahan_(2)1"/>
      <sheetName val="Analisa-Harga_(1F)1"/>
      <sheetName val="RAB_Ekstern"/>
      <sheetName val="Metod_TWR"/>
      <sheetName val="H_Alat"/>
      <sheetName val="H_Bahan"/>
      <sheetName val="Rekap_RAB"/>
      <sheetName val="unit_3"/>
      <sheetName val="Rokan_1"/>
      <sheetName val="7_PEK-STRUKTUR"/>
      <sheetName val="D7"/>
      <sheetName val="Div 2 - Drainase"/>
      <sheetName val="Div 3 - Tanah"/>
      <sheetName val="Div 5 - Berbutir"/>
      <sheetName val="Div 6 - Aspal"/>
      <sheetName val="Div 7 - Struktur"/>
      <sheetName val="Div 8 - Peng Kondisi"/>
      <sheetName val="Sheet15"/>
      <sheetName val="rms remunerasi"/>
      <sheetName val="TL"/>
      <sheetName val="upah-prod"/>
      <sheetName val="anal.alat"/>
      <sheetName val="tifico"/>
      <sheetName val="LAPORAN KARYA"/>
      <sheetName val="PERFORMANCE"/>
      <sheetName val="MATERIAL-UPAH"/>
      <sheetName val="Bahan "/>
      <sheetName val="rek det 1-3"/>
      <sheetName val="R1. GREJA KATHOLIK"/>
      <sheetName val="mp &amp; eq"/>
      <sheetName val="UPAH &amp; SEWA"/>
      <sheetName val="config"/>
      <sheetName val="HSBU ANA"/>
      <sheetName val="SCH5"/>
      <sheetName val="SKEMA"/>
      <sheetName val="Jalan"/>
      <sheetName val="Penwrn"/>
      <sheetName val="Hargamaterial"/>
      <sheetName val="B.T"/>
      <sheetName val="Coef"/>
      <sheetName val="H-Bahan &amp; Tenaga"/>
      <sheetName val="REKAP."/>
      <sheetName val="산근"/>
      <sheetName val="Kata Pengantar"/>
      <sheetName val="SOUND"/>
      <sheetName val="ACCESS"/>
      <sheetName val="GPON"/>
      <sheetName val="RACK_EC"/>
      <sheetName val="GR_EC"/>
      <sheetName val="SS"/>
      <sheetName val="A.Card"/>
      <sheetName val="TLP"/>
      <sheetName val="TP"/>
      <sheetName val="cargo"/>
      <sheetName val="OPNAME COMM-10+825-10+300"/>
      <sheetName val="div7"/>
      <sheetName val="Data Alat"/>
      <sheetName val="Antek1234"/>
      <sheetName val="Gal Sal"/>
      <sheetName val="UP-MAT-ALT"/>
      <sheetName val="Daf_Dasar_Upah&amp;Bahan"/>
      <sheetName val="OFFICE_2_LT"/>
      <sheetName val="ANALISA_GRS_TENGAH"/>
      <sheetName val="_INCOME_STATEMENT_(2)"/>
      <sheetName val="HRG_BAHAN___UPAH_okk"/>
      <sheetName val="HRG_BAHAN_&amp;_UPAH_okk"/>
      <sheetName val="Analis_Kusen_okk"/>
      <sheetName val="KJ_2002"/>
      <sheetName val="Tie_Beam_GN"/>
      <sheetName val="Tangga_GN"/>
      <sheetName val="Villa_A"/>
      <sheetName val="Schedule_OK_Status"/>
      <sheetName val="D2.4"/>
      <sheetName val="D3-3"/>
      <sheetName val="D4.3 (TE)"/>
      <sheetName val="D5.3 (TF) "/>
      <sheetName val="D8.3 (TJ)"/>
      <sheetName val="trf 7 jht"/>
      <sheetName val="Summary and Design"/>
      <sheetName val="本体取纏"/>
      <sheetName val="鉄骨纏め"/>
      <sheetName val="DCF"/>
      <sheetName val="FAB-2010 sd 2011"/>
      <sheetName val="Hg.Sat"/>
      <sheetName val="URA E450"/>
      <sheetName val="Rinci-Biaya"/>
      <sheetName val="Rinci-Pendapatan"/>
      <sheetName val="Pro-Base"/>
      <sheetName val="Sheet1 (3)"/>
      <sheetName val="갑지"/>
      <sheetName val="AHSATBAJA"/>
      <sheetName val="In-order"/>
      <sheetName val="Bangunan Utama"/>
      <sheetName val="Analisa Baku ME"/>
      <sheetName val="Analisa Baku STR ARS"/>
      <sheetName val="Breakdown"/>
      <sheetName val="Combine2005"/>
      <sheetName val="DAFPEK-SA"/>
      <sheetName val="SUM_ALL"/>
      <sheetName val="SUM_BB"/>
      <sheetName val="SUM_FO"/>
      <sheetName val="B1.2-BB"/>
      <sheetName val="Harga Mat "/>
      <sheetName val="bayar_04_fak"/>
      <sheetName val="D-HARGA"/>
      <sheetName val="MASTER 1"/>
      <sheetName val="PP"/>
      <sheetName val="LR-AGT-06"/>
      <sheetName val="LR-APR-06"/>
      <sheetName val="PkRp"/>
      <sheetName val="DH"/>
      <sheetName val="Als Struk"/>
      <sheetName val="LR-JAN-06"/>
      <sheetName val="Df-Kuan"/>
      <sheetName val="Data_alat"/>
      <sheetName val="upah_bahan_"/>
      <sheetName val="Rinc__Harg_BHN"/>
      <sheetName val="Data_alat1"/>
      <sheetName val="upah_bahan_1"/>
      <sheetName val="Rinc__Harg_BHN1"/>
      <sheetName val="DAFTAR_HARGA1"/>
      <sheetName val="Sumber_Daya2"/>
      <sheetName val="Basic_alat2"/>
      <sheetName val="Basic_bahan2"/>
      <sheetName val="Basic_upah2"/>
      <sheetName val="Appendix_2(SatDas)2"/>
      <sheetName val="Currency_Rate2"/>
      <sheetName val="UPAH_BAHAN_ARST2"/>
      <sheetName val="ELEC_STIS2"/>
      <sheetName val="analisa_stroke2"/>
      <sheetName val="Investment_Valuation2"/>
      <sheetName val="daftar_analisa2"/>
      <sheetName val="Data_alat2"/>
      <sheetName val="upah_bahan_2"/>
      <sheetName val="Rinc__Harg_BHN2"/>
      <sheetName val="Kuantitas_&amp;_Harga2"/>
      <sheetName val="Daftar_Kuantitas_&amp;_Harga2"/>
      <sheetName val="Analisa_Harga2"/>
      <sheetName val="1_22"/>
      <sheetName val="5.1.ELEKTRIKAL-ELEKTRONIK"/>
      <sheetName val="Inputdata"/>
      <sheetName val="Perhitungan KC ke SUBKON"/>
      <sheetName val="CAT"/>
      <sheetName val="surat "/>
      <sheetName val="Ajuan"/>
      <sheetName val="Hit"/>
      <sheetName val="chitiet"/>
      <sheetName val="DAFTAR BESI KANAL C SIKU"/>
      <sheetName val="time"/>
      <sheetName val="szdfs"/>
      <sheetName val="Volume 1"/>
      <sheetName val="Data-Pdk"/>
      <sheetName val="An-Lat"/>
      <sheetName val="DT PENDUKUNG"/>
      <sheetName val="ocean voyage"/>
      <sheetName val="baja"/>
      <sheetName val="TOWN"/>
      <sheetName val="PAD-F"/>
      <sheetName val="REKAP PRELIM 2014"/>
      <sheetName val="DIRECT COST"/>
      <sheetName val="page 1"/>
      <sheetName val="841"/>
      <sheetName val="311"/>
      <sheetName val="715"/>
      <sheetName val="RUMUS BEKISTING"/>
      <sheetName val="ANAL2"/>
      <sheetName val="ANAL1"/>
      <sheetName val="BQ PL "/>
      <sheetName val="DAF.TUL"/>
      <sheetName val="teori"/>
      <sheetName val="daf-3(OK)"/>
      <sheetName val="daf-7(OK)"/>
      <sheetName val="AssumptionValue"/>
      <sheetName val="Public Area"/>
      <sheetName val="RAB.adm"/>
      <sheetName val="Sat.adm"/>
      <sheetName val="Mall"/>
      <sheetName val="REKAP_STRUKTUR"/>
      <sheetName val="Bill No 6 Koord &amp; Attendance"/>
      <sheetName val="Bhn,Alat&amp;Upah"/>
      <sheetName val="SPREAD SHEET"/>
      <sheetName val="SGC-Rate"/>
      <sheetName val="analisa-pagar"/>
      <sheetName val="TONG HOP VL-NC"/>
      <sheetName val="DONGIA"/>
      <sheetName val="AC-WC dan LAPIS PEREKAT"/>
      <sheetName val="beton k-350"/>
      <sheetName val="besi"/>
      <sheetName val="MONITOR &amp; INPUT"/>
      <sheetName val="Div"/>
      <sheetName val="unit"/>
      <sheetName val="CASHFLOW_FORECAST"/>
      <sheetName val="REKAP_ELEKTRIKAL"/>
      <sheetName val="jgn_dihapus!"/>
      <sheetName val="REKAP_BQ_"/>
      <sheetName val="_Kr_tengahDiva_xls聝analysi"/>
      <sheetName val="Sag1"/>
      <sheetName val="Volume"/>
      <sheetName val="KGP Thp II"/>
      <sheetName val="List Pla_x005f_x0000_È"/>
      <sheetName val="6a Rekap"/>
      <sheetName val="21"/>
      <sheetName val="PRO_DCI"/>
      <sheetName val="INST_DCI"/>
      <sheetName val="HVAC_DCI"/>
      <sheetName val="PIPE_DCI"/>
      <sheetName val="INSTR"/>
      <sheetName val="me"/>
      <sheetName val="H-Dasar-Bahan"/>
      <sheetName val="13mm E.P "/>
      <sheetName val="20mm(E.P)"/>
      <sheetName val="20mm(StaircaseP.P)"/>
      <sheetName val="13mm P.P"/>
      <sheetName val="M+MC"/>
      <sheetName val="내역서"/>
      <sheetName val="Rutin"/>
      <sheetName val="BID"/>
      <sheetName val="ERECTION"/>
      <sheetName val="BQ25"/>
      <sheetName val="REK ADD"/>
      <sheetName val="BQ22"/>
      <sheetName val="BQ23"/>
      <sheetName val="DATA_DES"/>
      <sheetName val="Pay Items"/>
      <sheetName val="DATAOKT"/>
      <sheetName val="DATE"/>
      <sheetName val="단가"/>
      <sheetName val="정부노임단가"/>
      <sheetName val="P&amp;L01-02GR"/>
      <sheetName val="일위대가목차"/>
      <sheetName val="DSBDY"/>
      <sheetName val="식재인부"/>
      <sheetName val="HQ"/>
      <sheetName val="LIST ANHARSAT"/>
      <sheetName val="HSATUAN"/>
      <sheetName val="AR1"/>
      <sheetName val="01"/>
      <sheetName val="09"/>
      <sheetName val="analisa 09"/>
      <sheetName val="010"/>
      <sheetName val="011"/>
      <sheetName val="012"/>
      <sheetName val="013"/>
      <sheetName val="014"/>
      <sheetName val="015"/>
      <sheetName val="02"/>
      <sheetName val="03"/>
      <sheetName val="04"/>
      <sheetName val="04_REV_2"/>
      <sheetName val="05"/>
      <sheetName val="07"/>
      <sheetName val="08"/>
      <sheetName val="Analisa (2)"/>
      <sheetName val="Kell.Dind-GC"/>
      <sheetName val="EXISTING"/>
      <sheetName val="rekap PINTU"/>
      <sheetName val="Divisi1"/>
      <sheetName val="MPU. 6-3(4).LastonAC"/>
      <sheetName val="Data Info"/>
      <sheetName val="bahan dan upah"/>
      <sheetName val="D6-1b"/>
      <sheetName val="Sheet9"/>
      <sheetName val="ANAL RABP"/>
      <sheetName val="BQ-SIPIL"/>
      <sheetName val="Indirect_Const"/>
      <sheetName val="schbhn"/>
      <sheetName val="schalt"/>
      <sheetName val="schtng"/>
      <sheetName val="STN BAHAN"/>
      <sheetName val="Sizing_Input_Output"/>
      <sheetName val="Sizing_Assumptions"/>
      <sheetName val="Sizing_Parameters"/>
      <sheetName val="81+200"/>
      <sheetName val="KNO"/>
      <sheetName val="INPUT_TABLE"/>
      <sheetName val="Connections"/>
      <sheetName val="Operation Cost "/>
      <sheetName val="Fasilitas Site"/>
      <sheetName val=" HSE Site"/>
      <sheetName val="Sekretariat Site"/>
      <sheetName val="Transport Site"/>
      <sheetName val="DatabaseBarang"/>
      <sheetName val="AHSSNI"/>
      <sheetName val="Master Schedule"/>
      <sheetName val="corbeldatail"/>
      <sheetName val="analisa Str"/>
      <sheetName val="upah_borong"/>
      <sheetName val="satuan_pek"/>
      <sheetName val="vels"/>
      <sheetName val="DA_List"/>
      <sheetName val="NDA_List"/>
      <sheetName val="tulang"/>
      <sheetName val="hit.BKMM"/>
      <sheetName val="DATA 2009"/>
      <sheetName val="DATA 2010"/>
      <sheetName val="Target Raker TW III"/>
      <sheetName val="KUB-01(10)"/>
      <sheetName val="610.04"/>
      <sheetName val="610.05"/>
      <sheetName val="610.06"/>
      <sheetName val="610.07"/>
      <sheetName val="610.08"/>
      <sheetName val="BOQ CONTRACT WK"/>
      <sheetName val="Schedule 11a"/>
      <sheetName val="Temporary"/>
      <sheetName val="Septick tank"/>
      <sheetName val="PRIST LIST"/>
      <sheetName val="PERALATAN PROYEK GOL III A"/>
      <sheetName val="HARVEST02"/>
      <sheetName val="REKAP_GROSS1"/>
      <sheetName val="AN_BIAYA_MAKAN1"/>
      <sheetName val="Daf_Dasar_Upah&amp;Bahan1"/>
      <sheetName val="OFFICE_2_LT1"/>
      <sheetName val="Ana_Fin1"/>
      <sheetName val="Vendor_Information1"/>
      <sheetName val="BAHAN_(2)1"/>
      <sheetName val="Tata_Udara1"/>
      <sheetName val="4_2_Public1"/>
      <sheetName val="ANALISA_GRS_TENGAH1"/>
      <sheetName val="_INCOME_STATEMENT_(2)1"/>
      <sheetName val="CAB_21"/>
      <sheetName val="HRG_BAHAN___UPAH_okk1"/>
      <sheetName val="HRG_BAHAN_&amp;_UPAH_okk1"/>
      <sheetName val="Analis_Kusen_okk1"/>
      <sheetName val="KJ_20021"/>
      <sheetName val="Tie_Beam_GN1"/>
      <sheetName val="Tangga_GN1"/>
      <sheetName val="Villa_A1"/>
      <sheetName val="ITB_COST1"/>
      <sheetName val="Daf_Besi1"/>
      <sheetName val="ana_pt1"/>
      <sheetName val="ANA_bab_61"/>
      <sheetName val="HSD_BAHAN1"/>
      <sheetName val="HSD_UPAH_1"/>
      <sheetName val="7_PEK-STRUKTUR1"/>
      <sheetName val="A+Supl_1"/>
      <sheetName val="RAB_Ekstern1"/>
      <sheetName val="Standby_Alat1"/>
      <sheetName val="LAP__HARIAN1"/>
      <sheetName val="Urai__Resap_pengikat1"/>
      <sheetName val="Schedule_OK_Status1"/>
      <sheetName val="Payback Analysis"/>
      <sheetName val="DIV7-BM"/>
      <sheetName val="ketuma gal.Wed"/>
      <sheetName val="ketema AC"/>
      <sheetName val="SPL"/>
      <sheetName val="analt"/>
      <sheetName val="A-ALAT"/>
      <sheetName val="Perhitungan RAB"/>
      <sheetName val="MC0"/>
      <sheetName val="terendah"/>
      <sheetName val="MONITORING PENGADAAN"/>
      <sheetName val="LNPB"/>
      <sheetName val="Pemakaian besi"/>
      <sheetName val="CIANTEN-3"/>
      <sheetName val="5-Alat"/>
      <sheetName val="4-Price"/>
      <sheetName val="4-Quarry"/>
      <sheetName val="1-REKAP"/>
      <sheetName val="1-BQ"/>
      <sheetName val="3-DIV1"/>
      <sheetName val="3-DIV6"/>
      <sheetName val="DIVISI 6. A"/>
      <sheetName val="3-DIV7"/>
      <sheetName val="3-DIV7.1"/>
      <sheetName val="4-ANTEK"/>
      <sheetName val="BAHAN , UPAH , ALAT"/>
      <sheetName val="8-Lamp1 (2)"/>
      <sheetName val="8-lamp5"/>
      <sheetName val="8-Lamp6.B"/>
      <sheetName val="8-Lamp10"/>
      <sheetName val="8-Lamp9"/>
      <sheetName val="8-Lamp11"/>
      <sheetName val="8-Lamp13"/>
      <sheetName val="8-Lamp14 "/>
      <sheetName val="8-Lamp15"/>
      <sheetName val="9-DATA"/>
      <sheetName val="10-SIMAK"/>
      <sheetName val="11-S.PEN"/>
      <sheetName val="L2MO"/>
      <sheetName val="pivot"/>
      <sheetName val="D.78"/>
      <sheetName val="curve s"/>
      <sheetName val="DWTables"/>
      <sheetName val="DATA-ALAT"/>
      <sheetName val="S-Curve (Weekly)"/>
      <sheetName val="U"/>
      <sheetName val="Sat Das"/>
      <sheetName val="Analisa (ok punya)"/>
      <sheetName val="Harga Upah"/>
      <sheetName val="perhtg material"/>
      <sheetName val="jadwal2"/>
      <sheetName val="Harga Upah + Bahan"/>
      <sheetName val="Kuantitas &amp; Harga "/>
      <sheetName val="BOQ_EM"/>
      <sheetName val="Field_DCPT"/>
      <sheetName val="eQUIPMENT_COST"/>
      <sheetName val="BOQ Seksi A"/>
      <sheetName val="Analis Kusen 1 ESKALASI"/>
      <sheetName val="TJ1Q47"/>
      <sheetName val="VESEL"/>
      <sheetName val="Bangunan Utama B"/>
      <sheetName val="Bt.Kosong"/>
      <sheetName val="1-2"/>
      <sheetName val="harsat_sdy"/>
      <sheetName val="cons_workpapers"/>
      <sheetName val="BULAN_1"/>
      <sheetName val="Analisa_SNI_STANDART_"/>
      <sheetName val="Basic_P"/>
      <sheetName val="Amortization_Table"/>
      <sheetName val="RAB_(A)_(2)"/>
      <sheetName val="(htp@___"/>
      <sheetName val="Daf_Biaya_sewa_alat"/>
      <sheetName val="Supl_X"/>
      <sheetName val="An__HS"/>
      <sheetName val="RAB_TTB_ADM8"/>
      <sheetName val="Harga_Bahan"/>
      <sheetName val="Internal_AFE_Form_2_"/>
      <sheetName val="H__Dasar4"/>
      <sheetName val="data_profit"/>
      <sheetName val="Anl_2s_d4e"/>
      <sheetName val="Dftr_Isi"/>
      <sheetName val="met mpu"/>
      <sheetName val="Total for Check"/>
      <sheetName val="FAB별"/>
      <sheetName val="수량산출"/>
      <sheetName val="3Arch"/>
      <sheetName val="Type 57  A"/>
      <sheetName val="harga lama"/>
      <sheetName val="time schedulle"/>
      <sheetName val="Notes"/>
      <sheetName val="U,B"/>
      <sheetName val="R.ALT"/>
      <sheetName val="aruskas"/>
      <sheetName val="DivX"/>
      <sheetName val="DivVI"/>
      <sheetName val="DivVIII"/>
      <sheetName val="Sheet6"/>
      <sheetName val="DivII"/>
      <sheetName val="DivI"/>
      <sheetName val="DivIII"/>
      <sheetName val="DivIV"/>
      <sheetName val="DivV"/>
      <sheetName val="Infumum"/>
      <sheetName val="E"/>
      <sheetName val="forml"/>
      <sheetName val="DIV.3"/>
      <sheetName val="DIV.4"/>
      <sheetName val="an. struktur"/>
      <sheetName val="anaUTama"/>
      <sheetName val="D2"/>
      <sheetName val="HSP inen"/>
      <sheetName val="BahanAnalisa"/>
      <sheetName val="ItunganMat"/>
      <sheetName val="E1-322"/>
      <sheetName val="E1-511"/>
      <sheetName val="HSP 2018"/>
      <sheetName val="2011"/>
      <sheetName val="S-1"/>
      <sheetName val="KODE BAHAN"/>
      <sheetName val="KODE UPAH"/>
      <sheetName val="INPUT AGST"/>
      <sheetName val="UPAH PEKERJA"/>
      <sheetName val="ANALYS EXTERN"/>
      <sheetName val="COMM"/>
      <sheetName val="BOQ INTERN"/>
      <sheetName val="WELCOME"/>
      <sheetName val="BQ RESO"/>
      <sheetName val="REKAP INDIRECT"/>
      <sheetName val="ORGANIZATION"/>
      <sheetName val="MATRIX"/>
      <sheetName val="SUMMARY IN"/>
      <sheetName val="PROGRAM"/>
      <sheetName val="INDIRECT COST"/>
      <sheetName val="Rupiah"/>
      <sheetName val="DATA1"/>
      <sheetName val="LMKC CB V"/>
      <sheetName val="Seg history by BT"/>
      <sheetName val="HP evol by seg"/>
      <sheetName val="sat-jadi"/>
      <sheetName val="Bu_str"/>
      <sheetName val="Lamp. Bahan"/>
      <sheetName val="ANALISA satuan poryek sungai"/>
      <sheetName val="dt"/>
      <sheetName val="BOW"/>
      <sheetName val="Material-mr"/>
      <sheetName val="quantyty"/>
      <sheetName val="Analisa K"/>
      <sheetName val="HS BHN&amp;UPAH"/>
      <sheetName val="BBL"/>
      <sheetName val="JBTNAS_Des2012"/>
      <sheetName val="tgl"/>
      <sheetName val="Daftar Upah_Material_Alat"/>
      <sheetName val="PEMAKAIAN"/>
      <sheetName val="PENERIMAAN"/>
      <sheetName val="DATA PROYEK"/>
      <sheetName val="BBM-03"/>
      <sheetName val="MK"/>
      <sheetName val="Equipment Data"/>
      <sheetName val="AHS ME "/>
      <sheetName val="bau-6"/>
      <sheetName val="prd01-5"/>
      <sheetName val="SUB &amp; mandor"/>
      <sheetName val="EVALUASI"/>
      <sheetName val="jan"/>
      <sheetName val="FEB"/>
      <sheetName val="MAR"/>
      <sheetName val="Parameter"/>
      <sheetName val="MasterSheet"/>
      <sheetName val="rate-alat"/>
      <sheetName val="DAF-4"/>
      <sheetName val="Memb Schd"/>
      <sheetName val="SPH"/>
      <sheetName val="BJA TULANGAN"/>
      <sheetName val="K500"/>
      <sheetName val="TC"/>
      <sheetName val="Drn"/>
      <sheetName val="Gali"/>
      <sheetName val="AA"/>
      <sheetName val="BB"/>
      <sheetName val="CTB"/>
      <sheetName val="OP.ALAT"/>
      <sheetName val="oe"/>
      <sheetName val="PERMINTAAN"/>
      <sheetName val="App. 2a-1"/>
      <sheetName val="App. 2a-2"/>
      <sheetName val="SCH alat"/>
      <sheetName val="CIF"/>
      <sheetName val="SCH Mat"/>
      <sheetName val="Daf Bahan"/>
      <sheetName val="Daf Sub"/>
      <sheetName val="Daf MPU"/>
      <sheetName val="Lamp.6a"/>
      <sheetName val="Lamp.6b"/>
      <sheetName val="DAF-5"/>
      <sheetName val="PE-F-37 Rev 00 Paym.GBP"/>
      <sheetName val="Hrg Readymix"/>
      <sheetName val="SP10"/>
      <sheetName val="Bill rekap"/>
      <sheetName val="Code"/>
      <sheetName val="Default"/>
      <sheetName val="Analisa  _2_"/>
      <sheetName val="MAP 1-2"/>
      <sheetName val="Marka"/>
      <sheetName val="HPP X Q'TY"/>
      <sheetName val="BLOK-BJR"/>
      <sheetName val="RINCIAN-SC"/>
      <sheetName val="Bab10"/>
      <sheetName val="412"/>
      <sheetName val="SELISIHKURSSOURCE"/>
      <sheetName val="Pajak (2) Agst"/>
      <sheetName val="tetrapod"/>
      <sheetName val="2930"/>
      <sheetName val="2933"/>
      <sheetName val="2934"/>
      <sheetName val="PDPC0908"/>
      <sheetName val="smt"/>
      <sheetName val="GP-WB"/>
      <sheetName val="029Cikeas00"/>
      <sheetName val="Ex_Fin_Output"/>
      <sheetName val="Depr_calc"/>
      <sheetName val="JM"/>
      <sheetName val="LAMP_2.2"/>
      <sheetName val="VOL_1"/>
      <sheetName val="LUMPSUM"/>
      <sheetName val="igp-popno"/>
      <sheetName val="pt-perso"/>
      <sheetName val="I-ME"/>
      <sheetName val=" "/>
      <sheetName val="L_TIGA"/>
      <sheetName val="L-TIGA"/>
      <sheetName val="Harga Pekerjaan"/>
      <sheetName val="PERSONIL P1"/>
      <sheetName val="res200"/>
      <sheetName val="HARDAS-UPAH"/>
      <sheetName val="Analisa Prelim"/>
      <sheetName val="BQMPALOC"/>
      <sheetName val="KP1590_E"/>
      <sheetName val="수입"/>
      <sheetName val="Koordinat"/>
      <sheetName val="경비2내역"/>
      <sheetName val="BERAT TUL."/>
      <sheetName val="skejul"/>
      <sheetName val="Staff"/>
      <sheetName val="Tawar"/>
      <sheetName val="Lain2"/>
      <sheetName val="trf multiple dnrks"/>
      <sheetName val="Harga bahan-1"/>
      <sheetName val="rekap1"/>
      <sheetName val="trf_multiple_dnrks"/>
      <sheetName val="Harga_bahan-1"/>
      <sheetName val="Short term loan"/>
      <sheetName val="NAMES"/>
      <sheetName val="Analisa  (2)"/>
      <sheetName val="OUT"/>
      <sheetName val="fill in first"/>
      <sheetName val="H ALAT"/>
      <sheetName val="SAT"/>
      <sheetName val="REK PEN"/>
      <sheetName val="Up"/>
      <sheetName val="Data P-1"/>
      <sheetName val="HARSAT_BAH"/>
      <sheetName val="misc"/>
      <sheetName val="LEVEL 2"/>
      <sheetName val="LEVEL 4"/>
      <sheetName val="HANGERS"/>
      <sheetName val="FIXASS_MAR"/>
      <sheetName val="REKAP HP"/>
      <sheetName val="Up _ bhn"/>
      <sheetName val="GS Tanah Kalimas Baru (2)"/>
      <sheetName val="Sensitive"/>
      <sheetName val="IDLE_ALAT6"/>
      <sheetName val="ATB_pers_(2)6"/>
      <sheetName val="FOTO_PR6"/>
      <sheetName val="G_umum6"/>
      <sheetName val="SCHE_vareto6"/>
      <sheetName val="ATB_pers6"/>
      <sheetName val="BQ_diva6"/>
      <sheetName val="MAT_BARU_AC6"/>
      <sheetName val="H_Satuan7"/>
      <sheetName val="AC_+6"/>
      <sheetName val="an_ATB_G6"/>
      <sheetName val="an_AC6"/>
      <sheetName val="an_ATB_L6"/>
      <sheetName val="ATB_+6"/>
      <sheetName val="Alat_DC6"/>
      <sheetName val="Kap_Tenaga6"/>
      <sheetName val="HRG_BHN5"/>
      <sheetName val="Agregat_Halus_&amp;_Kasar5"/>
      <sheetName val="B_-_Norelec5"/>
      <sheetName val="01A-_RAB5"/>
      <sheetName val="Analisa_HS5"/>
      <sheetName val="Kr_tengahDiva5"/>
      <sheetName val="Isolasi_Luar_Dalam5"/>
      <sheetName val="Isolasi_Luar5"/>
      <sheetName val="REKAP_ARSITEKTUR_5"/>
      <sheetName val="RAB_ADMINISTRASI_PUSAT_(1)5"/>
      <sheetName val="Man_Power5"/>
      <sheetName val="L3_An_H_Sat_Mob5"/>
      <sheetName val="RKP_PLUMBING4"/>
      <sheetName val="HB_4"/>
      <sheetName val="rekap_mekanikal5"/>
      <sheetName val="PROTEKSI_PETIR5"/>
      <sheetName val="KABEL_FEEDER5"/>
      <sheetName val="PENRNGN_&amp;_KTK-KNTK5"/>
      <sheetName val="fin_pro_centers4"/>
      <sheetName val="GASATAGG_XLS5"/>
      <sheetName val="EXTERNAL_WORK5"/>
      <sheetName val="Analisa___Upah5"/>
      <sheetName val="M&amp;E_R5"/>
      <sheetName val="RAB_PERSIAPAN_5"/>
      <sheetName val="ANAL__ME5"/>
      <sheetName val="BW_analisa_cika_20055"/>
      <sheetName val="Harga_Satuan4"/>
      <sheetName val="FIRE_FIGHTING5"/>
      <sheetName val="Master_1_05"/>
      <sheetName val="Bill_No_2_1_Cold_Water_System5"/>
      <sheetName val="Civil_Works5"/>
      <sheetName val="rab_me_(by_owner)_5"/>
      <sheetName val="BQ_(by_owner)5"/>
      <sheetName val="NS_GD_UTAMA5"/>
      <sheetName val="BANGUNAN_PENUNJANG5"/>
      <sheetName val="STD_Lanjutan5"/>
      <sheetName val="NS_Lanjutan5"/>
      <sheetName val="BoQ_C45"/>
      <sheetName val="Fill_this_out_first___10"/>
      <sheetName val="F_ALARM5"/>
      <sheetName val="Fill_this_out_first___11"/>
      <sheetName val="BOQ_KSN5"/>
      <sheetName val="ANAL_BOW6"/>
      <sheetName val="rab_me_(fisik)5"/>
      <sheetName val="1_B5"/>
      <sheetName val="Sat_Upah5"/>
      <sheetName val="HS_Alat5"/>
      <sheetName val="HS_Upah5"/>
      <sheetName val="HS_Sub-Kon5"/>
      <sheetName val="Analisa_ME_(2)5"/>
      <sheetName val="sheet_24"/>
      <sheetName val="RAB_ME4"/>
      <sheetName val="bill_qty5"/>
      <sheetName val="meth_hsl_nego5"/>
      <sheetName val="ANALISA_14"/>
      <sheetName val="4-Basic_Price4"/>
      <sheetName val="R_A_B_4"/>
      <sheetName val="Analisa_&amp;_Upah5"/>
      <sheetName val="M_12__2_5"/>
      <sheetName val="Daftar_berat5"/>
      <sheetName val="Fire_Alarm5"/>
      <sheetName val="D_&amp;_W_sizes5"/>
      <sheetName val="Cable_150kV_Ref_5"/>
      <sheetName val="MAIN_EQUIP_AC5"/>
      <sheetName val="Rekap_Prelim5"/>
      <sheetName val="An_HarSatPek4"/>
      <sheetName val="Unit_Rate4"/>
      <sheetName val="BQ_Stdr_R-14"/>
      <sheetName val="Pipa_(2)4"/>
      <sheetName val="Lamp_BAP4"/>
      <sheetName val="DUTCH_CONE5"/>
      <sheetName val="Rekap_Direct_Cost4"/>
      <sheetName val="Urai___Guide_Post4"/>
      <sheetName val="Met_Pas_Batu4"/>
      <sheetName val="Urai_Galian_Tanah4"/>
      <sheetName val="Met__Minor4"/>
      <sheetName val="Pos_4-15"/>
      <sheetName val="Lead_Schedule4"/>
      <sheetName val="NS_GD_UGD4"/>
      <sheetName val="STD_GD_UGD4"/>
      <sheetName val="D___W_sizes5"/>
      <sheetName val="Bill_of_Qty_MEP5"/>
      <sheetName val="Mat_Mek5"/>
      <sheetName val="Transfer_Pump4"/>
      <sheetName val="RAW_MATERIALS_4"/>
      <sheetName val="COST-PERSON-J_O_4"/>
      <sheetName val="Data_Ktr_Bupati_Tapsel4"/>
      <sheetName val="BQ_struktur4"/>
      <sheetName val="Analisa_ME4"/>
      <sheetName val="Upah_Bahan4"/>
      <sheetName val="ANALIS_15"/>
      <sheetName val="REKAP_ARSITEKTUR4"/>
      <sheetName val="rincian_per_proyek4"/>
      <sheetName val="AHS_str4"/>
      <sheetName val="Daf__No____4_24"/>
      <sheetName val="BQ_Arsit4"/>
      <sheetName val="Sat_Bah_&amp;_Up4"/>
      <sheetName val="Perm__Test4"/>
      <sheetName val="New_MADC4"/>
      <sheetName val="HARGA_ALAT4"/>
      <sheetName val="ETAB_14"/>
      <sheetName val="Daf_14"/>
      <sheetName val="Anal_Koef4"/>
      <sheetName val="Rekap_Biaya4"/>
      <sheetName val="Hydran___springkler4"/>
      <sheetName val="GH_Quantity4"/>
      <sheetName val="Daftar_Upah,Bhn,&amp;_alat4"/>
      <sheetName val="KAN__LOKAL4"/>
      <sheetName val="Terbilang_sertifikat4"/>
      <sheetName val="Bill_5_Summary4"/>
      <sheetName val="Analisa_24"/>
      <sheetName val="Upah_dan_bahan4"/>
      <sheetName val="AC_LOAD4"/>
      <sheetName val="D_1_2_LT-_1_~_Atap4"/>
      <sheetName val="ENC_144"/>
      <sheetName val="2_NSB_4"/>
      <sheetName val="2_SB4"/>
      <sheetName val="M_ITEM4"/>
      <sheetName val="BHN_Ars4"/>
      <sheetName val="7_NS_H4"/>
      <sheetName val="Analisa_Pusaka_Jaya4"/>
      <sheetName val="Report_detil_kondisi4"/>
      <sheetName val="REKAP_TOTAL4"/>
      <sheetName val="Bill_Of_Quantity4"/>
      <sheetName val="BGN_PENUNJANG4"/>
      <sheetName val="KH_Bahagia4"/>
      <sheetName val="AN_Panel5"/>
      <sheetName val="KONTRAK_INDUK_BULANAN4"/>
      <sheetName val="Bq_Ars4"/>
      <sheetName val="Up&amp;Bhn_4"/>
      <sheetName val="Sat_Alat4"/>
      <sheetName val="ANALISA_HARGA_SATUAN4"/>
      <sheetName val="Bill_4_Summary4"/>
      <sheetName val="GFA_224"/>
      <sheetName val="T-3_4_Cost_of_Equipment4"/>
      <sheetName val="An_H_Sat_Pek_Ut4"/>
      <sheetName val="Harga_Sat_Das4"/>
      <sheetName val="T-3_2_UP_Labour4"/>
      <sheetName val="T-3_3_UP_Material4"/>
      <sheetName val="Input_monthly_capex4"/>
      <sheetName val="PENJ_NERACA4"/>
      <sheetName val="CASH_FLOW4"/>
      <sheetName val="List_of_Eqp4"/>
      <sheetName val="REKAP_ME4"/>
      <sheetName val="SELISIH_HARGA4"/>
      <sheetName val="struktur_tdk_dipakai4"/>
      <sheetName val="B___Norelec4"/>
      <sheetName val="Site_Expenses4"/>
      <sheetName val="2__MVAC_R14"/>
      <sheetName val="Cover_Daf-24"/>
      <sheetName val="[Kr_tengahࡄiva_xls聝H_Satua聮4"/>
      <sheetName val="[Kr_te࡮gahࡄiva_xls聝MAT_BAR聕_AC4"/>
      <sheetName val="[Kr_tengahࡄiva࠮xls聝H_Satua聮14"/>
      <sheetName val="[Kࡲ_tengahࡄiva_xls聝Kap聟Tenaga4"/>
      <sheetName val="[Kࡲ_te࡮gahࡄiva_xls聝Ana聬isa_HS4"/>
      <sheetName val="B_-耠Nor聥lec4"/>
      <sheetName val="[Kࡲ_tengahࡄiva_xls聝5-P聥ralatan4"/>
      <sheetName val="[Kࡲ_te࡮gahࡄiva࠮xls聝Inf聯rmasi4"/>
      <sheetName val="[Kr_te࡮gahࡄiva_xls聝upahbahan4"/>
      <sheetName val="[Kr_tengahࡄiva࠮xls聝01A-_RA聂4"/>
      <sheetName val="[Kr_tengahࡄiva࠮xls聝NS_GD_U联AMA4"/>
      <sheetName val="[Kr_tengahࡄiva_xls聝Str耭Bengkel4"/>
      <sheetName val="[Kࡲ_te࡮gahࡄiva࠮xls聝ANA职_BOW4"/>
      <sheetName val="M_12__2聟4"/>
      <sheetName val="[Kࡲ_tengahࡄiva_xls聝G_SUMMARY4"/>
      <sheetName val="[Kr_tengahDiva_xls聝ANAL_HREZ4"/>
      <sheetName val="ANAL__M聅4"/>
      <sheetName val="[Kr_tengahDiva_xls聝analysis4"/>
      <sheetName val="3_3b4"/>
      <sheetName val="Sec_I_ML4"/>
      <sheetName val="Cash_Flow_bulanan4"/>
      <sheetName val="[Kr_tengah?iva_xls?H_Satua?4"/>
      <sheetName val="[Kr_te?gah?iva_xls?MAT_BAR?_AC4"/>
      <sheetName val="[Kr_tengah?iva?xls?H_Satua?14"/>
      <sheetName val="[K?_tengah?iva_xls?Kap?Tenaga4"/>
      <sheetName val="[K?_te?gah?iva_xls?Ana?isa_HS4"/>
      <sheetName val="B_-?Nor?lec4"/>
      <sheetName val="[K?_tengah?iva_xls?5-P?ralatan4"/>
      <sheetName val="[K?_te?gah?iva?xls?Inf?rmasi4"/>
      <sheetName val="[Kr_te?gah?iva_xls?upahbahan4"/>
      <sheetName val="[Kr_tengah?iva?xls?01A-_RA?4"/>
      <sheetName val="[Kr_tengah?iva?xls?NS_GD_U?AMA4"/>
      <sheetName val="[Kr_tengah?iva_xls?Str?Bengkel4"/>
      <sheetName val="[K?_te?gah?iva?xls?ANA?_BOW4"/>
      <sheetName val="M_12__2?4"/>
      <sheetName val="[K?_tengah?iva_xls?G_SUMMARY4"/>
      <sheetName val="[Kr_tengahDiva_xls?ANAL_HREZ4"/>
      <sheetName val="ANAL__M?4"/>
      <sheetName val="[Kr_tengahDiva_xls?analysis4"/>
      <sheetName val="T__Cs_Log_P_III4"/>
      <sheetName val="REF_ONLY4"/>
      <sheetName val="Summary_Sheets4"/>
      <sheetName val="Mat_Elk4"/>
      <sheetName val="AHS_Isolasi4"/>
      <sheetName val="Data_Sei_Belutu4"/>
      <sheetName val="610_64"/>
      <sheetName val="610_54"/>
      <sheetName val="Data_Sinabung4"/>
      <sheetName val="List_Plant4"/>
      <sheetName val="Price_list4"/>
      <sheetName val="ANAL_TEKNIK4"/>
      <sheetName val="bhn_FINAL4"/>
      <sheetName val="_Kr_tengahࡄiva_xls聝H_Satua聮4"/>
      <sheetName val="_Kr_te࡮gahࡄiva_xls聝MAT_BAR聕_AC4"/>
      <sheetName val="_Kr_tengahࡄiva࠮xls聝H_Satua聮14"/>
      <sheetName val="_Kࡲ_tengahࡄiva_xls聝Kap聟Tenaga4"/>
      <sheetName val="_Kࡲ_te࡮gahࡄiva_xls聝Ana聬isa_HS4"/>
      <sheetName val="_Kࡲ_tengahࡄiva_xls聝5-P聥ralatan4"/>
      <sheetName val="_Kࡲ_te࡮gahࡄiva࠮xls聝Inf聯rmasi4"/>
      <sheetName val="_Kr_te࡮gahࡄiva_xls聝upahbahan4"/>
      <sheetName val="_Kr_tengahࡄiva࠮xls聝01A-_RA聂4"/>
      <sheetName val="_Kr_tengahࡄiva࠮xls聝NS_GD_U联AMA4"/>
      <sheetName val="_Kr_tengahࡄiva_xls聝Str耭Bengkel4"/>
      <sheetName val="_Kࡲ_te࡮gahࡄiva࠮xls聝ANA职_BOW4"/>
      <sheetName val="_Kࡲ_tengahࡄiva_xls聝G_SUMMARY4"/>
      <sheetName val="_Kr_tengahDiva_xls聝ANAL_HREZ4"/>
      <sheetName val="_Kr_tengahDiva_xls聝analysis4"/>
      <sheetName val="3_Mob4"/>
      <sheetName val="TE_TS_FA_LAN_MATV4"/>
      <sheetName val="PAGE_1_4"/>
      <sheetName val="ME_Apt24"/>
      <sheetName val="Rate_Analysis4"/>
      <sheetName val="HARGA_MATERIAL4"/>
      <sheetName val="Blk_B14"/>
      <sheetName val="Pengalaman_Per2"/>
      <sheetName val="II_MAIN-LOB2"/>
      <sheetName val="Unit_Cost2"/>
      <sheetName val="Rkp_Total2"/>
      <sheetName val="Harsat_Bahan2"/>
      <sheetName val="List_Material2"/>
      <sheetName val="On_Time2"/>
      <sheetName val="Ｎｏ_132"/>
      <sheetName val="Analisa_HSP2"/>
      <sheetName val="Galian_12"/>
      <sheetName val="Analisa_(ok)2"/>
      <sheetName val="Master_Edit2"/>
      <sheetName val="Div_12"/>
      <sheetName val="Form_4,5,62"/>
      <sheetName val="PL_(MONTHLY)2"/>
      <sheetName val="_Kr_tengah_iva_xls_H_Satua_3"/>
      <sheetName val="_Kr_te_gah_iva_xls_MAT_BAR__AC3"/>
      <sheetName val="_Kr_tengah_iva_xls_H_Satua_13"/>
      <sheetName val="_K__tengah_iva_xls_Kap_Tenaga3"/>
      <sheetName val="_K__te_gah_iva_xls_Ana_isa_HS3"/>
      <sheetName val="B_-_Nor_lec3"/>
      <sheetName val="_K__tengah_iva_xls_5-P_ralatan3"/>
      <sheetName val="_K__te_gah_iva_xls_Inf_rmasi3"/>
      <sheetName val="_Kr_te_gah_iva_xls_upahbahan3"/>
      <sheetName val="_Kr_tengah_iva_xls_01A-_RA_3"/>
      <sheetName val="_Kr_tengah_iva_xls_NS_GD_U_AMA3"/>
      <sheetName val="_Kr_tengah_iva_xls_Str_Bengkel3"/>
      <sheetName val="_K__te_gah_iva_xls_ANA__BOW3"/>
      <sheetName val="_K__tengah_iva_xls_G_SUMMARY3"/>
      <sheetName val="_Kr_tengahDiva_xls_ANAL_HREZ3"/>
      <sheetName val="ANAL__M_3"/>
      <sheetName val="_Kr_tengahDiva_xls_analysis3"/>
      <sheetName val="Data_Pendukung2"/>
      <sheetName val="Basic_Price2"/>
      <sheetName val="7_공정표2"/>
      <sheetName val="Analisa_Upah_&amp;_Bahan_Plum2"/>
      <sheetName val="Upah&amp;Bahan_(2)2"/>
      <sheetName val="Analisa-Harga_(1F)2"/>
      <sheetName val="TOTAL_Agustus2"/>
      <sheetName val="DAF_ALAT2"/>
      <sheetName val="M_Pekerjaan2"/>
      <sheetName val="BIIL_ASLI2"/>
      <sheetName val="ANALISA_PEK_UMUM2"/>
      <sheetName val="Speck_ARSITEK2"/>
      <sheetName val="Stden_center2"/>
      <sheetName val="HDS_Sipil1"/>
      <sheetName val="Q'ty_per_m2"/>
      <sheetName val="Rencana__2_1"/>
      <sheetName val="8LT_121"/>
      <sheetName val="_2"/>
      <sheetName val="AnBiaya_OperasionalAlat1"/>
      <sheetName val="_Kr_tengahDiva_xls聝analysi蕈2"/>
      <sheetName val="hrg-sat_pek2"/>
      <sheetName val="Lt_12"/>
      <sheetName val="SAT_UPH_BHN2"/>
      <sheetName val="BQ_Mekanikal2"/>
      <sheetName val="Assumption_&amp;_Dashboard_2"/>
      <sheetName val="u_aLAT"/>
      <sheetName val="rab_me__by_owner__2"/>
      <sheetName val="BQ__by_owner_2"/>
      <sheetName val="rab_me__fisik_2"/>
      <sheetName val="ANALISA_railing2"/>
      <sheetName val="BUL__A2"/>
      <sheetName val="analisa_SNI1"/>
      <sheetName val="Daftar_Upah2"/>
      <sheetName val="Sum_IF2"/>
      <sheetName val="Uraian_Analisa2"/>
      <sheetName val="Control_Settings2"/>
      <sheetName val="Dates_&amp;_Escalators2"/>
      <sheetName val="Check_Totals2"/>
      <sheetName val="Har_Sat2"/>
      <sheetName val="HASAT_DASAR1"/>
      <sheetName val="SAT_UPAH_RAPI1"/>
      <sheetName val="Data_Tower2"/>
      <sheetName val="Price_of_Equip1"/>
      <sheetName val="COST_TOGO1"/>
      <sheetName val="H_Satuan_Dasar1"/>
      <sheetName val="LINK-MAST__BASIC_PRICE1"/>
      <sheetName val="Price_of_Mat1"/>
      <sheetName val="GAL_BIASA1"/>
      <sheetName val="4-Basic_Price-Upah1"/>
      <sheetName val="BANG_TONG_HOP_(2)2"/>
      <sheetName val="RPP01_62"/>
      <sheetName val="m_schedule2"/>
      <sheetName val="HM_MEK_2"/>
      <sheetName val="Rokan_11"/>
      <sheetName val="500kV_BOQ2"/>
      <sheetName val="STOK_MAT2"/>
      <sheetName val="H_Alat1"/>
      <sheetName val="H_Bahan1"/>
      <sheetName val="Rekap_RAB1"/>
      <sheetName val="unit_31"/>
      <sheetName val="Rekap_BQ-Pompong2"/>
      <sheetName val="PERS_PENY2"/>
      <sheetName val="RAB_DC2"/>
      <sheetName val="anal_rinci2"/>
      <sheetName val="Rek_An2"/>
      <sheetName val="Rekap_1"/>
      <sheetName val="ANA_bab_2"/>
      <sheetName val="hrg_sat2"/>
      <sheetName val="01_FA"/>
      <sheetName val="Daftar_Paket1"/>
      <sheetName val="Cover_Daf_21"/>
      <sheetName val="GRADE_SKALA1"/>
      <sheetName val="MASTER_DATA1"/>
      <sheetName val="Muh_Akhir1"/>
      <sheetName val="Chandra_Prabowo1"/>
      <sheetName val="urain_teknis1"/>
      <sheetName val="RAB_11"/>
      <sheetName val="RAB_21"/>
      <sheetName val="RAB_31"/>
      <sheetName val="Unit_Price1"/>
      <sheetName val="Metod_TWR1"/>
      <sheetName val="rab_g__menara_pengawas"/>
      <sheetName val="Daf_Harga_Satuan"/>
      <sheetName val="BGT_07"/>
      <sheetName val="Uraian_Upah"/>
      <sheetName val="H__Dasar5"/>
      <sheetName val="tabel_pnganan_mslh"/>
      <sheetName val="D2_4"/>
      <sheetName val="D4_3_(TE)"/>
      <sheetName val="D5_3_(TF)_"/>
      <sheetName val="D8_3_(TJ)"/>
      <sheetName val="Analisa_Alat"/>
      <sheetName val="SNI_FIX"/>
      <sheetName val="List_Pla"/>
      <sheetName val="Harga_Mat_"/>
      <sheetName val="LIST_ANHARSAT"/>
      <sheetName val="Summary_and_Design"/>
      <sheetName val="Kata_Pengantar"/>
      <sheetName val="D_1_7"/>
      <sheetName val="D_1_5"/>
      <sheetName val="D_2_3"/>
      <sheetName val="D_2_2"/>
      <sheetName val="SCH_GG_&amp;_SAS"/>
      <sheetName val="Data_Base_List"/>
      <sheetName val="HSU_2016"/>
      <sheetName val="Goodwill_Calculation"/>
      <sheetName val="ANALISA_EL_DAN_ELC"/>
      <sheetName val="HSP_LT_BS"/>
      <sheetName val="BAHAN_MKNL"/>
      <sheetName val="Tambahan_Biaro"/>
      <sheetName val="s_g_exx"/>
      <sheetName val="_BoQ_Green_Field_option_1"/>
      <sheetName val="L__Hr"/>
      <sheetName val="Div_2_-_Drainase"/>
      <sheetName val="Div_3_-_Tanah"/>
      <sheetName val="Div_5_-_Berbutir"/>
      <sheetName val="Div_6_-_Aspal"/>
      <sheetName val="Div_7_-_Struktur"/>
      <sheetName val="Div_8_-_Peng_Kondisi"/>
      <sheetName val="rms_remunerasi"/>
      <sheetName val="Bahan_"/>
      <sheetName val="LEVEL_2"/>
      <sheetName val="LEVEL_4"/>
      <sheetName val="Urugan_Pasir"/>
      <sheetName val="BILL_OF_QUAN"/>
      <sheetName val="Harsat_Bahan_"/>
      <sheetName val="RAB_AR&amp;STR"/>
      <sheetName val="HD_ALAT"/>
      <sheetName val="HD_BAHAN"/>
      <sheetName val="Hrg_Satuan_&amp;_Upah"/>
      <sheetName val="Faktor_Konversi"/>
      <sheetName val="Bahan_Upah"/>
      <sheetName val="rek_det_1-3"/>
      <sheetName val="H__Satuan_Upah_&amp;_Bahan"/>
      <sheetName val="Analisa_Satuan_Pekerjaan"/>
      <sheetName val="H__Satuan_Pekerjaan"/>
      <sheetName val="Rekap_BBM"/>
      <sheetName val="Anal_Alat_Type_II_A"/>
      <sheetName val="AnalisaSIPIL_RIIL_RAP"/>
      <sheetName val="DATA_2009"/>
      <sheetName val="DATA_2010"/>
      <sheetName val="Target_Raker_TW_III"/>
      <sheetName val="610_04"/>
      <sheetName val="610_05"/>
      <sheetName val="610_06"/>
      <sheetName val="610_07"/>
      <sheetName val="610_08"/>
      <sheetName val="BOQ_CONTRACT_WK"/>
      <sheetName val="Schedule_11a"/>
      <sheetName val="Septick_tank"/>
      <sheetName val="PRIST_LIST"/>
      <sheetName val="PERALATAN_PROYEK_GOL_III_A"/>
      <sheetName val="REKAP_Tbh"/>
      <sheetName val="DAF_HRG"/>
      <sheetName val="Analisa_Upah___Bahan_Plum"/>
      <sheetName val="DATA_BASE"/>
      <sheetName val="Man_Power_&amp;_Comp"/>
      <sheetName val="ANALISA_GRS_kota"/>
      <sheetName val="Harga_Dasar"/>
      <sheetName val="NP_(2)"/>
      <sheetName val="Harsat_Upah"/>
      <sheetName val="AHS_ME_"/>
      <sheetName val="SUB_&amp;_mandor"/>
      <sheetName val="UMUR_ALAT"/>
      <sheetName val="FAKTOR_MODAL_CRF"/>
      <sheetName val="Master_Schedule"/>
      <sheetName val="Currency"/>
      <sheetName val="RAB STEEL "/>
      <sheetName val="Finishing Warehouse"/>
      <sheetName val="material "/>
      <sheetName val="pekerjaan "/>
      <sheetName val="anal-mos"/>
      <sheetName val="mob-demob"/>
      <sheetName val="Dbase"/>
      <sheetName val="AHS_1"/>
      <sheetName val="DIV 7"/>
      <sheetName val="Ideal"/>
      <sheetName val="RinciBab1_Seksi1"/>
      <sheetName val="grail"/>
      <sheetName val="AnAlat"/>
      <sheetName val="JVFORM"/>
      <sheetName val="NOPAT_VDF"/>
      <sheetName val="Summary Page_VDF"/>
      <sheetName val="bilangk_x0000__x0000_"/>
      <sheetName val="s_v13"/>
      <sheetName val="s_v14"/>
      <sheetName val="s_v16"/>
      <sheetName val="p_fb01"/>
      <sheetName val="p_fb02"/>
      <sheetName val="PLINT 3.1.G"/>
      <sheetName val="Pertumbuhan"/>
      <sheetName val="dok aromindo"/>
      <sheetName val="C2"/>
      <sheetName val="G2.01"/>
      <sheetName val="Q2"/>
      <sheetName val="I.2"/>
      <sheetName val="Bekis"/>
      <sheetName val="P2"/>
      <sheetName val="input data umum"/>
      <sheetName val="Analisa Gabungan"/>
      <sheetName val="DON GIA"/>
      <sheetName val="DG"/>
      <sheetName val="VCV-BE-TONG"/>
      <sheetName val="CHITIET VL-NC"/>
      <sheetName val="Cashflow_ref"/>
      <sheetName val="TARGET RAKER "/>
      <sheetName val="target raker 1"/>
      <sheetName val="BS Assumptions"/>
      <sheetName val="bhn-upah"/>
      <sheetName val="ESC"/>
      <sheetName val="BAG-III"/>
      <sheetName val="div7-1"/>
      <sheetName val="MAP-Prog"/>
      <sheetName val="BoQ Total_lama"/>
      <sheetName val="ANSTRUK"/>
      <sheetName val="tp 45x45 (6)"/>
      <sheetName val="TEKNIS"/>
      <sheetName val="PROD 15-1"/>
      <sheetName val="HargaBahan"/>
      <sheetName val="AHS-8FO"/>
      <sheetName val="7.1(3)"/>
      <sheetName val="ANALISA TENDER"/>
      <sheetName val="MU"/>
      <sheetName val="AHS Sipil"/>
      <sheetName val="PROTECH ASIA R2"/>
      <sheetName val="Sub Pipa Waterway"/>
      <sheetName val="1.4. Kanal (NA)"/>
      <sheetName val="6.5"/>
      <sheetName val="TOTAL RKP"/>
      <sheetName val="6.4"/>
      <sheetName val="24"/>
      <sheetName val="43"/>
      <sheetName val="53 "/>
      <sheetName val="54"/>
      <sheetName val="MH CIVIL"/>
      <sheetName val="30"/>
      <sheetName val="64.14"/>
      <sheetName val="64.1"/>
      <sheetName val="64.2"/>
      <sheetName val="64.3"/>
      <sheetName val="64.4"/>
      <sheetName val="64.5"/>
      <sheetName val="17"/>
      <sheetName val="51"/>
      <sheetName val="38"/>
      <sheetName val="52"/>
      <sheetName val="23"/>
      <sheetName val="20"/>
      <sheetName val="49"/>
      <sheetName val="28"/>
      <sheetName val="29"/>
      <sheetName val="36.3"/>
      <sheetName val="36.4"/>
      <sheetName val="36.2"/>
      <sheetName val="36.1"/>
      <sheetName val="44"/>
      <sheetName val="45"/>
      <sheetName val="63"/>
      <sheetName val="H-SAT"/>
      <sheetName val="Material&amp;Alat"/>
      <sheetName val="bilangk"/>
      <sheetName val="XL4Test5"/>
      <sheetName val="Harga Sat."/>
      <sheetName val="Rekap (2)"/>
      <sheetName val="H STN"/>
      <sheetName val="DUB"/>
      <sheetName val="REKAP_GROSS2"/>
      <sheetName val="AN_BIAYA_MAKAN2"/>
      <sheetName val="Daf_Dasar_Upah&amp;Bahan2"/>
      <sheetName val="OFFICE_2_LT2"/>
      <sheetName val="Ana_Fin2"/>
      <sheetName val="Vendor_Information2"/>
      <sheetName val="BAHAN_(2)2"/>
      <sheetName val="Tata_Udara2"/>
      <sheetName val="4_2_Public2"/>
      <sheetName val="ANALISA_GRS_TENGAH2"/>
      <sheetName val="_INCOME_STATEMENT_(2)2"/>
      <sheetName val="CAB_22"/>
      <sheetName val="HRG_BAHAN___UPAH_okk2"/>
      <sheetName val="HRG_BAHAN_&amp;_UPAH_okk2"/>
      <sheetName val="Analis_Kusen_okk2"/>
      <sheetName val="KJ_20022"/>
      <sheetName val="Tie_Beam_GN2"/>
      <sheetName val="Tangga_GN2"/>
      <sheetName val="Villa_A2"/>
      <sheetName val="ITB_COST2"/>
      <sheetName val="Daf_Besi2"/>
      <sheetName val="ana_pt2"/>
      <sheetName val="ANA_bab_62"/>
      <sheetName val="HSD_BAHAN2"/>
      <sheetName val="HSD_UPAH_2"/>
      <sheetName val="7_PEK-STRUKTUR2"/>
      <sheetName val="A+Supl_2"/>
      <sheetName val="RAB_Ekstern2"/>
      <sheetName val="Standby_Alat2"/>
      <sheetName val="LAP__HARIAN2"/>
      <sheetName val="Urai__Resap_pengikat2"/>
      <sheetName val="Schedule_OK_Status2"/>
      <sheetName val="trf_7_jht"/>
      <sheetName val="6a_Rekap"/>
      <sheetName val="LAPORAN_KARYA"/>
      <sheetName val="A_Card"/>
      <sheetName val="Payback_Analysis"/>
      <sheetName val="Eva Schedule 1"/>
      <sheetName val="Schedule Pabrikasi"/>
      <sheetName val="2.4 (1)"/>
      <sheetName val="Exchange"/>
      <sheetName val="EPC"/>
      <sheetName val="Scurve"/>
      <sheetName val="Jadwal Pekerjaan"/>
      <sheetName val="Data-pendukung"/>
      <sheetName val="Anal-BM"/>
      <sheetName val="Agg Halus &amp; Kasar"/>
      <sheetName val="SKh.1.7.16.1.(3)"/>
      <sheetName val="Grading Tahap 1"/>
      <sheetName val="PumpSpec"/>
      <sheetName val="bukan PNS"/>
      <sheetName val="k300 123"/>
      <sheetName val="H_S_BAHAN"/>
      <sheetName val="Time Schedule"/>
      <sheetName val="Sheet5"/>
      <sheetName val="Faktor Markup"/>
      <sheetName val="D3"/>
      <sheetName val="D6"/>
      <sheetName val="D8"/>
      <sheetName val="Aggr"/>
      <sheetName val="HG-UPAH"/>
      <sheetName val="HG_JADI"/>
      <sheetName val="HSPek"/>
      <sheetName val="HSAlat"/>
      <sheetName val="HS-SKGub"/>
      <sheetName val="HSPek 6xx-7xx"/>
      <sheetName val="RPP-6"/>
      <sheetName val="Normalisasi"/>
      <sheetName val="01Reg3"/>
      <sheetName val="Attachement"/>
      <sheetName val="EXTERNAL  (revisi 1)"/>
      <sheetName val="HS1b"/>
      <sheetName val="DEF"/>
      <sheetName val="BD-LS"/>
      <sheetName val="HS KALIJATI"/>
      <sheetName val="UNDER PASS"/>
      <sheetName val="Pier Head"/>
      <sheetName val="ListAnalisa"/>
      <sheetName val="Perolehan 2007"/>
      <sheetName val="_Kr tengahDiva.xls聝analysi_x000"/>
      <sheetName val="trans"/>
      <sheetName val="rekI"/>
      <sheetName val="Harsat_Pek"/>
      <sheetName val="[K?_te?gah?iva_xls?A聮a?isa_HS1"/>
      <sheetName val="RM-034"/>
      <sheetName val="INF"/>
      <sheetName val="ana-alat"/>
      <sheetName val="IN OUT"/>
      <sheetName val="Gen"/>
      <sheetName val="ANALISA 2010"/>
      <sheetName val="Anals.1"/>
      <sheetName val="HARGASEWAALAT"/>
      <sheetName val="4-B Price"/>
      <sheetName val="Div 9 - Harian"/>
      <sheetName val="AHS_all"/>
      <sheetName val="sh健et_2"/>
      <sheetName val="Rekap_Anl"/>
      <sheetName val="_MINGGUAN"/>
      <sheetName val="AnalisaSIPIL_RIIL"/>
      <sheetName val="upah_bahan_alat"/>
      <sheetName val="analisa_K"/>
      <sheetName val="lkalibrasi_BENENAIN"/>
      <sheetName val="GRAFIK_"/>
      <sheetName val="ANALISA_BANGLI"/>
      <sheetName val="HARGA_SAT"/>
      <sheetName val="Lau_Luhung"/>
      <sheetName val="HRG-_UPAH"/>
      <sheetName val="FORM_X_COST"/>
      <sheetName val="TONGKE-HT"/>
      <sheetName val="REKAP.."/>
      <sheetName val="Det Str BT"/>
      <sheetName val="Gia"/>
      <sheetName val="DINDING KIRI"/>
      <sheetName val="Lantai Beton K225"/>
      <sheetName val="DINDING P0"/>
      <sheetName val="MERCU (2)"/>
      <sheetName val="MDL"/>
      <sheetName val="URUTAN BUKA"/>
      <sheetName val="rcnPDP"/>
      <sheetName val="@ MONHTLY"/>
      <sheetName val="BAHAN-UPAH"/>
      <sheetName val="Anlat"/>
      <sheetName val="Anl."/>
      <sheetName val="UMUM-PU"/>
      <sheetName val="ANALIS 2"/>
      <sheetName val="Anal Harsat"/>
      <sheetName val="Analis harga"/>
      <sheetName val="AHSrutin"/>
      <sheetName val="3A7.1.Jln Insitu"/>
      <sheetName val="schtot"/>
      <sheetName val="RAB TOTAL"/>
      <sheetName val="DATA JEMBATAN BARU"/>
      <sheetName val="DATA REHAB JEMBATAN"/>
      <sheetName val="DATA REHAB JEMBATAN (2)"/>
      <sheetName val="UP_an"/>
      <sheetName val="Upah dan Bahan "/>
      <sheetName val="COST BREAKDOWN"/>
      <sheetName val="ANALISA1"/>
      <sheetName val="ANALISA SNI'13 "/>
      <sheetName val="Trial Balance"/>
      <sheetName val="AnalAdjust"/>
      <sheetName val="Analisa Harsat"/>
      <sheetName val="NP7"/>
      <sheetName val="Lap-Minggu"/>
      <sheetName val="IU"/>
      <sheetName val="Daftar Harga Bahan"/>
      <sheetName val="analisa stripping"/>
      <sheetName val="Conn. Lib"/>
      <sheetName val="BARCHART"/>
      <sheetName val="Upah+Bahan"/>
      <sheetName val="PEMBESIAN"/>
      <sheetName val="met-des03"/>
      <sheetName val="Data Masukan"/>
      <sheetName val="Fisik 2012"/>
      <sheetName val="Pek. Persiapan"/>
      <sheetName val="Rekap Anl.K"/>
      <sheetName val="Rekap Anl.SNI"/>
      <sheetName val="C.1"/>
      <sheetName val="C.11"/>
      <sheetName val="C.13"/>
      <sheetName val="C.15"/>
      <sheetName val="C.17"/>
      <sheetName val="C.20"/>
      <sheetName val="C.22"/>
      <sheetName val="C.24"/>
      <sheetName val="C.6"/>
      <sheetName val="C.8"/>
      <sheetName val="Harga HS"/>
      <sheetName val="Rkp B. UP"/>
      <sheetName val="D.1.2"/>
      <sheetName val="D.1.3"/>
      <sheetName val="D.1.4"/>
      <sheetName val="D.1.6"/>
      <sheetName val="D.2.1"/>
      <sheetName val="Jembatan"/>
      <sheetName val="BQ(Piping)"/>
      <sheetName val="PipWT"/>
      <sheetName val="HARGA&amp; UPAH"/>
      <sheetName val="Scd_RAB"/>
      <sheetName val="MOBIL barantang"/>
      <sheetName val="Dft Hrg"/>
      <sheetName val="PT"/>
      <sheetName val="S_CURVE"/>
      <sheetName val="UPH BHN"/>
      <sheetName val="RESUME"/>
      <sheetName val="BAHAN &amp; ALAT"/>
      <sheetName val="D4"/>
      <sheetName val="D5"/>
      <sheetName val="D7(2)"/>
      <sheetName val="D8(1)"/>
      <sheetName val="D8(2)"/>
      <sheetName val="D9"/>
      <sheetName val="Agg A"/>
      <sheetName val="Agg B"/>
      <sheetName val="FxRates_Monthly Rates"/>
      <sheetName val="Vol Eff"/>
      <sheetName val="volsum"/>
      <sheetName val="VOLUMES"/>
      <sheetName val="Std-Prod KS"/>
      <sheetName val="20130403"/>
      <sheetName val="LAMP_C"/>
      <sheetName val="Perhit.Alat"/>
      <sheetName val="Data Markup"/>
      <sheetName val="HARSATALAT"/>
      <sheetName val="Meto"/>
      <sheetName val=" HARGA UPAH, BAHAN,ALAT"/>
      <sheetName val="Prof Staf"/>
      <sheetName val="Peralatan (2)"/>
      <sheetName val="HPA"/>
      <sheetName val="Harga ME "/>
      <sheetName val="rab_analisa"/>
      <sheetName val="H.DASAR"/>
      <sheetName val="HS-1"/>
      <sheetName val="4SM00369 &amp; 4SM00370 "/>
      <sheetName val="L_23"/>
      <sheetName val="ELEMENT SUM"/>
      <sheetName val="HST"/>
      <sheetName val="AN"/>
      <sheetName val="D.UPH&amp;PEK"/>
      <sheetName val="Hardasar-PSJJ"/>
      <sheetName val="NPV"/>
      <sheetName val="Analisa_Harga3"/>
      <sheetName val="Investment_Valuation3"/>
      <sheetName val="analisa_stroke3"/>
      <sheetName val="Sumber_Daya3"/>
      <sheetName val="UPAH_BAHAN_ARST3"/>
      <sheetName val="ELEC_STIS3"/>
      <sheetName val="Appendix_2(SatDas)3"/>
      <sheetName val="Currency_Rate3"/>
      <sheetName val="daftar_analisa3"/>
      <sheetName val="Kuantitas_&amp;_Harga3"/>
      <sheetName val="CASHFLOW_FORECAST1"/>
      <sheetName val="1_23"/>
      <sheetName val="Basic_alat3"/>
      <sheetName val="Basic_bahan3"/>
      <sheetName val="Basic_upah3"/>
      <sheetName val="_Kr_tengahDiva_xls聝analysi1"/>
      <sheetName val="Daftar_Kuantitas_&amp;_Harga3"/>
      <sheetName val="D_79"/>
      <sheetName val="D_80"/>
      <sheetName val="D_81"/>
      <sheetName val="D_82"/>
      <sheetName val="D_83"/>
      <sheetName val="D_84"/>
      <sheetName val="D_85"/>
      <sheetName val="D_86"/>
      <sheetName val="D_87"/>
      <sheetName val="D_88"/>
      <sheetName val="D_89"/>
      <sheetName val="D_91"/>
      <sheetName val="D_92"/>
      <sheetName val="D_93"/>
      <sheetName val="D_94"/>
      <sheetName val="D_95"/>
      <sheetName val="D_96"/>
      <sheetName val="Bangunan_Utama"/>
      <sheetName val="Analisa_Baku_ME"/>
      <sheetName val="Analisa_Baku_STR_ARS"/>
      <sheetName val="RAB_adm"/>
      <sheetName val="Sat_adm"/>
      <sheetName val="OPNAME_COMM-10+825-10+300"/>
      <sheetName val="Public_Area"/>
      <sheetName val="5_1_ELEKTRIKAL-ELEKTRONIK"/>
      <sheetName val="_Kr_tengahDiva_xls聝analysi뷈"/>
      <sheetName val="_Kr_tengahDiva_xls聝analysi飈"/>
      <sheetName val="_Kr_tengahDiva_xls聝analysi"/>
      <sheetName val="_Kr_tengahDiva_xls聝analysi鷸"/>
      <sheetName val="_Kr_tengahDiva_xls聝analysi闀"/>
      <sheetName val="_Kr_tengahDiva_xls聝analysi魈"/>
      <sheetName val="lt__dasar"/>
      <sheetName val="2__Elektrik"/>
      <sheetName val="REKAP_ELEKTRIKAL1"/>
      <sheetName val="jgn_dihapus!1"/>
      <sheetName val="REKAP_BQ_1"/>
      <sheetName val="1__PERSIAPAN"/>
      <sheetName val="GRAND_REKAP"/>
      <sheetName val="Rekap_Bill"/>
      <sheetName val="Jdw_Alat"/>
      <sheetName val="S_Penawar"/>
      <sheetName val="ADD_2_(1)"/>
      <sheetName val="REKAP_PRELIM_2014"/>
      <sheetName val="DIRECT_COST"/>
      <sheetName val="anal-drainase,tanah&amp;ps_batu"/>
      <sheetName val="upah_bahan_3"/>
      <sheetName val="Rinc__Harg_BHN3"/>
      <sheetName val="ocean_voyage"/>
      <sheetName val="FAB-2010_sd_2011"/>
      <sheetName val="13mm_E_P_"/>
      <sheetName val="20mm(E_P)"/>
      <sheetName val="20mm(StaircaseP_P)"/>
      <sheetName val="13mm_P_P"/>
      <sheetName val="REK_ADD"/>
      <sheetName val="Pay_Items"/>
      <sheetName val="ANALI_PP"/>
      <sheetName val="FINAL_SUM"/>
      <sheetName val="Perhitungan_KC_ke_SUBKON"/>
      <sheetName val="surat_"/>
      <sheetName val="ANL_K"/>
      <sheetName val="Lab_E_(FKU)"/>
      <sheetName val="SPREAD_SHEET"/>
      <sheetName val="TONG_HOP_VL-NC"/>
      <sheetName val="AC-WC_dan_LAPIS_PEREKAT"/>
      <sheetName val="beton_k-350"/>
      <sheetName val="MONITOR_&amp;_INPUT"/>
      <sheetName val="KGP_Thp_II"/>
      <sheetName val="harga_Satua_Dasar"/>
      <sheetName val="page_1"/>
      <sheetName val="Sdy_Bhn_Upah_Alat"/>
      <sheetName val="Rencana_Anggaran_Biaya"/>
      <sheetName val="Mobilisasi_(2)"/>
      <sheetName val="HALAMAN_1-60"/>
      <sheetName val="Daftar_No_MAPPI"/>
      <sheetName val="Rekap_-sarana_luar"/>
      <sheetName val="RUMUS_BEKISTING"/>
      <sheetName val="MASTER_1"/>
      <sheetName val="DRUP_(ASLI)"/>
      <sheetName val="Appendix_2(SatDas´"/>
      <sheetName val="Als_Struk"/>
      <sheetName val="URAIAN_"/>
      <sheetName val="Data_Umum_Penawaran"/>
      <sheetName val="dongia_(2)"/>
      <sheetName val="THPDMoi__(2)"/>
      <sheetName val="sched-induk-(Th_2008_5M)"/>
      <sheetName val="ANALISA_SBU"/>
      <sheetName val="Harga_S_Dasar_UNTUK_IDISI"/>
      <sheetName val="inst_pemrintah"/>
      <sheetName val="Hit_Vol_Str_Jambi"/>
      <sheetName val="Gal_Sal"/>
      <sheetName val="HSBU_ANA"/>
      <sheetName val="Total_for_Check"/>
      <sheetName val="analisa_Str"/>
      <sheetName val="analisa_09"/>
      <sheetName val="Analisa_(2)"/>
      <sheetName val="Kell_Dind-GC"/>
      <sheetName val="pekerjaan_"/>
      <sheetName val="List_Pla_x005f_x0000_È"/>
      <sheetName val="HRG_SATUAN"/>
      <sheetName val="Hrg_Readymix"/>
      <sheetName val="perhtg_material"/>
      <sheetName val="Harga_Upah_+_Bahan"/>
      <sheetName val="S-Curve_(Weekly)"/>
      <sheetName val="BQ_PL_"/>
      <sheetName val="Bill_2_1_Basement_41_"/>
      <sheetName val="Operation_Cost_"/>
      <sheetName val="Fasilitas_Site"/>
      <sheetName val="_HSE_Site"/>
      <sheetName val="Sekretariat_Site"/>
      <sheetName val="Transport_Site"/>
      <sheetName val="B1_2-BB"/>
      <sheetName val="DAF_TUL"/>
      <sheetName val="Type_57__A"/>
      <sheetName val="harga_lama"/>
      <sheetName val="time_schedulle"/>
      <sheetName val="rekap_PINTU"/>
      <sheetName val="anal_alat1"/>
      <sheetName val="R1__GREJA_KATHOLIK"/>
      <sheetName val="mp_&amp;_eq"/>
      <sheetName val="UPAH_&amp;_SEWA"/>
      <sheetName val="B_T"/>
      <sheetName val="H-Bahan_&amp;_Tenaga"/>
      <sheetName val="DAFTAR_BESI_KANAL_C_SIKU"/>
      <sheetName val="MPU__6-3(4)_LastonAC"/>
      <sheetName val="Data_Info"/>
      <sheetName val="bahan_dan_upah"/>
      <sheetName val="ANAL_RABP"/>
      <sheetName val="STN_BAHAN"/>
      <sheetName val="Hg_Sat"/>
      <sheetName val="URA_E450"/>
      <sheetName val="Sheet1_(3)"/>
      <sheetName val="an__struktur"/>
      <sheetName val="JadpeL-Pkt1-Kampar_(4)"/>
      <sheetName val="DIV_3"/>
      <sheetName val="DIV_4"/>
      <sheetName val="Perhitungan_RAB"/>
      <sheetName val="_3"/>
      <sheetName val="Analisa_Prelim"/>
      <sheetName val="RAB_STEEL_"/>
      <sheetName val="Finishing_Warehouse"/>
      <sheetName val="material_"/>
      <sheetName val="Analisa___2_"/>
      <sheetName val="Analis_Kusen_1_ESKALASI"/>
      <sheetName val="trf_multiple_dnrks1"/>
      <sheetName val="Harga_bahan-11"/>
      <sheetName val="Short_term_loan"/>
      <sheetName val="Analisa__(2)"/>
      <sheetName val="Manthos"/>
      <sheetName val="HDS"/>
      <sheetName val="L 1"/>
      <sheetName val="hit str"/>
      <sheetName val="HRG_NO_PRINT"/>
      <sheetName val="K012"/>
      <sheetName val="K017"/>
      <sheetName val="2-2Div6"/>
      <sheetName val="2-2Div2.1"/>
      <sheetName val="2-2Div2.2"/>
      <sheetName val="2-2Div2.3(2)"/>
      <sheetName val="ALAT1"/>
      <sheetName val="PLN Mar"/>
      <sheetName val="Base E-M"/>
      <sheetName val="Kalk"/>
      <sheetName val="LK-1"/>
      <sheetName val="USAHA"/>
      <sheetName val="perkerasan rigid"/>
      <sheetName val="Sbarani"/>
      <sheetName val="HS Bahan"/>
      <sheetName val="GAL_BIASA2"/>
      <sheetName val="LEKAT1"/>
      <sheetName val="lisa-baru"/>
      <sheetName val="harsat-baru"/>
      <sheetName val="GAL_BIASA3"/>
      <sheetName val="Ｎｏ_133"/>
      <sheetName val="4-Basic_Price-Upah2"/>
      <sheetName val="Standby_Alat3"/>
      <sheetName val="LAP__HARIAN3"/>
      <sheetName val="A+Supl_3"/>
      <sheetName val="HS_Bahan"/>
      <sheetName val="Data_alat3"/>
      <sheetName val="analisabudget"/>
      <sheetName val="BQNK"/>
      <sheetName val="BA_ADD"/>
      <sheetName val="A.4.3"/>
      <sheetName val="IDLE_ALAT7"/>
      <sheetName val="ATB_pers_(2)7"/>
      <sheetName val="FOTO_PR7"/>
      <sheetName val="G_umum7"/>
      <sheetName val="SCHE_vareto7"/>
      <sheetName val="ATB_pers7"/>
      <sheetName val="BQ_diva7"/>
      <sheetName val="MAT_BARU_AC7"/>
      <sheetName val="H_Satuan8"/>
      <sheetName val="AC_+7"/>
      <sheetName val="an_ATB_G7"/>
      <sheetName val="an_AC7"/>
      <sheetName val="an_ATB_L7"/>
      <sheetName val="ATB_+7"/>
      <sheetName val="Alat_DC7"/>
      <sheetName val="Kap_Tenaga7"/>
      <sheetName val="HRG_BHN6"/>
      <sheetName val="Agregat_Halus_&amp;_Kasar6"/>
      <sheetName val="Analisa_HS6"/>
      <sheetName val="D_&amp;_W_sizes6"/>
      <sheetName val="Kr_tengahDiva6"/>
      <sheetName val="GASATAGG_XLS6"/>
      <sheetName val="EXTERNAL_WORK6"/>
      <sheetName val="Man_Power6"/>
      <sheetName val="L3_An_H_Sat_Mob6"/>
      <sheetName val="rekap_mekanikal6"/>
      <sheetName val="Analisa___Upah6"/>
      <sheetName val="Isolasi_Luar_Dalam6"/>
      <sheetName val="Isolasi_Luar6"/>
      <sheetName val="Analisa_&amp;_Upah6"/>
      <sheetName val="ANAL_BOW7"/>
      <sheetName val="B_-_Norelec6"/>
      <sheetName val="rab_me_(by_owner)_6"/>
      <sheetName val="BQ_(by_owner)6"/>
      <sheetName val="rab_me_(fisik)6"/>
      <sheetName val="M_12__2_6"/>
      <sheetName val="RKP_PLUMBING5"/>
      <sheetName val="STD_Lanjutan6"/>
      <sheetName val="NS_Lanjutan6"/>
      <sheetName val="Bill_No_2_1_Cold_Water_System6"/>
      <sheetName val="Civil_Works6"/>
      <sheetName val="1_B6"/>
      <sheetName val="01A-_RAB6"/>
      <sheetName val="REKAP_ARSITEKTUR_6"/>
      <sheetName val="RAB_ADMINISTRASI_PUSAT_(1)6"/>
      <sheetName val="PROTEKSI_PETIR6"/>
      <sheetName val="KABEL_FEEDER6"/>
      <sheetName val="PENRNGN_&amp;_KTK-KNTK6"/>
      <sheetName val="NS_GD_UTAMA6"/>
      <sheetName val="BoQ_C46"/>
      <sheetName val="ANAL__ME6"/>
      <sheetName val="BW_analisa_cika_20056"/>
      <sheetName val="Fill_this_out_first___12"/>
      <sheetName val="Fill_this_out_first___13"/>
      <sheetName val="BOQ_KSN6"/>
      <sheetName val="Sat_Upah6"/>
      <sheetName val="HS_Alat6"/>
      <sheetName val="HS_Upah6"/>
      <sheetName val="HS_Sub-Kon6"/>
      <sheetName val="Analisa_ME_(2)6"/>
      <sheetName val="M&amp;E_R6"/>
      <sheetName val="RAB_PERSIAPAN_6"/>
      <sheetName val="FIRE_FIGHTING6"/>
      <sheetName val="Master_1_06"/>
      <sheetName val="BANGUNAN_PENUNJANG6"/>
      <sheetName val="F_ALARM6"/>
      <sheetName val="RAW_MATERIALS_5"/>
      <sheetName val="COST-PERSON-J_O_5"/>
      <sheetName val="Analisa_ME5"/>
      <sheetName val="Rekap_Prelim6"/>
      <sheetName val="Daftar_berat6"/>
      <sheetName val="Fire_Alarm6"/>
      <sheetName val="MAIN_EQUIP_AC6"/>
      <sheetName val="Upah_Bahan5"/>
      <sheetName val="ANALIS_16"/>
      <sheetName val="Terbilang_sertifikat5"/>
      <sheetName val="bill_qty6"/>
      <sheetName val="meth_hsl_nego6"/>
      <sheetName val="HB_5"/>
      <sheetName val="Pipa_(2)5"/>
      <sheetName val="Unit_Rate5"/>
      <sheetName val="Lamp_BAP5"/>
      <sheetName val="DUTCH_CONE6"/>
      <sheetName val="Rekap_Direct_Cost5"/>
      <sheetName val="Urai___Guide_Post5"/>
      <sheetName val="Met_Pas_Batu5"/>
      <sheetName val="Urai_Galian_Tanah5"/>
      <sheetName val="Met__Minor5"/>
      <sheetName val="Pos_4-16"/>
      <sheetName val="Cable_150kV_Ref_6"/>
      <sheetName val="D___W_sizes6"/>
      <sheetName val="Daf__No____4_25"/>
      <sheetName val="BQ_Stdr_R-15"/>
      <sheetName val="BQ_Arsit5"/>
      <sheetName val="An_HarSatPek5"/>
      <sheetName val="Sat_Bah_&amp;_Up5"/>
      <sheetName val="Transfer_Pump5"/>
      <sheetName val="Bill_of_Qty_MEP6"/>
      <sheetName val="NS_GD_UGD5"/>
      <sheetName val="STD_GD_UGD5"/>
      <sheetName val="PENJ_NERACA5"/>
      <sheetName val="CASH_FLOW5"/>
      <sheetName val="Data_Ktr_Bupati_Tapsel5"/>
      <sheetName val="New_MADC5"/>
      <sheetName val="Analisa_Pusaka_Jaya5"/>
      <sheetName val="Hydran___springkler5"/>
      <sheetName val="Daf_15"/>
      <sheetName val="Perm__Test5"/>
      <sheetName val="Harga_Satuan5"/>
      <sheetName val="sheet_25"/>
      <sheetName val="RAB_ME5"/>
      <sheetName val="HARGA_ALAT5"/>
      <sheetName val="ETAB_15"/>
      <sheetName val="Mat_Mek6"/>
      <sheetName val="Input_monthly_capex5"/>
      <sheetName val="REF_ONLY5"/>
      <sheetName val="Cash_Flow_bulanan5"/>
      <sheetName val="List_of_Eqp5"/>
      <sheetName val="ANALISA_HARGA_SATUAN5"/>
      <sheetName val="2_NSB_5"/>
      <sheetName val="2_SB5"/>
      <sheetName val="M_ITEM5"/>
      <sheetName val="BHN_Ars5"/>
      <sheetName val="7_NS_H5"/>
      <sheetName val="AHS_str5"/>
      <sheetName val="ANALISA_15"/>
      <sheetName val="4-Basic_Price5"/>
      <sheetName val="Daftar_Upah,Bhn,&amp;_alat5"/>
      <sheetName val="Lead_Schedule5"/>
      <sheetName val="Anal_Koef5"/>
      <sheetName val="Rekap_Biaya5"/>
      <sheetName val="REKAP_TOTAL5"/>
      <sheetName val="GH_Quantity5"/>
      <sheetName val="BQ_struktur5"/>
      <sheetName val="R_A_B_5"/>
      <sheetName val="Report_detil_kondisi5"/>
      <sheetName val="D_1_2_LT-_1_~_Atap5"/>
      <sheetName val="Bill_5_Summary5"/>
      <sheetName val="ENC_145"/>
      <sheetName val="fin_pro_centers5"/>
      <sheetName val="KAN__LOKAL5"/>
      <sheetName val="Upah_dan_bahan5"/>
      <sheetName val="REKAP_ARSITEKTUR5"/>
      <sheetName val="rincian_per_proyek5"/>
      <sheetName val="Bill_Of_Quantity5"/>
      <sheetName val="BGN_PENUNJANG5"/>
      <sheetName val="AC_LOAD5"/>
      <sheetName val="Analisa_25"/>
      <sheetName val="KH_Bahagia5"/>
      <sheetName val="Up&amp;Bhn_5"/>
      <sheetName val="bhn_FINAL5"/>
      <sheetName val="Sec_I_ML5"/>
      <sheetName val="AN_Panel6"/>
      <sheetName val="3_3b5"/>
      <sheetName val="[Kr_tengahࡄiva_xls聝H_Satua聮5"/>
      <sheetName val="[Kr_te࡮gahࡄiva_xls聝MAT_BAR聕_AC5"/>
      <sheetName val="[Kr_tengahࡄiva࠮xls聝H_Satua聮15"/>
      <sheetName val="[Kࡲ_tengahࡄiva_xls聝Kap聟Tenaga5"/>
      <sheetName val="[Kࡲ_te࡮gahࡄiva_xls聝Ana聬isa_HS5"/>
      <sheetName val="B_-耠Nor聥lec5"/>
      <sheetName val="[Kࡲ_tengahࡄiva_xls聝5-P聥ralatan5"/>
      <sheetName val="[Kࡲ_te࡮gahࡄiva࠮xls聝Inf聯rmasi5"/>
      <sheetName val="[Kr_te࡮gahࡄiva_xls聝upahbahan5"/>
      <sheetName val="[Kr_tengahࡄiva࠮xls聝01A-_RA聂5"/>
      <sheetName val="[Kr_tengahࡄiva࠮xls聝NS_GD_U联AMA5"/>
      <sheetName val="[Kr_tengahࡄiva_xls聝Str耭Bengkel5"/>
      <sheetName val="[Kࡲ_te࡮gahࡄiva࠮xls聝ANA职_BOW5"/>
      <sheetName val="M_12__2聟5"/>
      <sheetName val="[Kࡲ_tengahࡄiva_xls聝G_SUMMARY5"/>
      <sheetName val="[Kr_tengahDiva_xls聝ANAL_HREZ5"/>
      <sheetName val="ANAL__M聅5"/>
      <sheetName val="[Kr_tengahDiva_xls聝analysis5"/>
      <sheetName val="[Kr_tengah?iva_xls?H_Satua?5"/>
      <sheetName val="[Kr_te?gah?iva_xls?MAT_BAR?_AC5"/>
      <sheetName val="[Kr_tengah?iva?xls?H_Satua?15"/>
      <sheetName val="[K?_tengah?iva_xls?Kap?Tenaga5"/>
      <sheetName val="[K?_te?gah?iva_xls?Ana?isa_HS5"/>
      <sheetName val="B_-?Nor?lec5"/>
      <sheetName val="[K?_tengah?iva_xls?5-P?ralatan5"/>
      <sheetName val="[K?_te?gah?iva?xls?Inf?rmasi5"/>
      <sheetName val="[Kr_te?gah?iva_xls?upahbahan5"/>
      <sheetName val="[Kr_tengah?iva?xls?01A-_RA?5"/>
      <sheetName val="[Kr_tengah?iva?xls?NS_GD_U?AMA5"/>
      <sheetName val="[Kr_tengah?iva_xls?Str?Bengkel5"/>
      <sheetName val="[K?_te?gah?iva?xls?ANA?_BOW5"/>
      <sheetName val="M_12__2?5"/>
      <sheetName val="[K?_tengah?iva_xls?G_SUMMARY5"/>
      <sheetName val="[Kr_tengahDiva_xls?ANAL_HREZ5"/>
      <sheetName val="ANAL__M?5"/>
      <sheetName val="[Kr_tengahDiva_xls?analysis5"/>
      <sheetName val="H__Dasar6"/>
      <sheetName val="REKAP_ME5"/>
      <sheetName val="Bill_4_Summary5"/>
      <sheetName val="List_Material3"/>
      <sheetName val="Bq_Ars5"/>
      <sheetName val="B___Norelec5"/>
      <sheetName val="Site_Expenses5"/>
      <sheetName val="2__MVAC_R15"/>
      <sheetName val="Cover_Daf-25"/>
      <sheetName val="Rate_Analysis5"/>
      <sheetName val="GFA_225"/>
      <sheetName val="KONTRAK_INDUK_BULANAN5"/>
      <sheetName val="Sat_Alat5"/>
      <sheetName val="T-3_4_Cost_of_Equipment5"/>
      <sheetName val="An_H_Sat_Pek_Ut5"/>
      <sheetName val="Harga_Sat_Das5"/>
      <sheetName val="T-3_2_UP_Labour5"/>
      <sheetName val="T-3_3_UP_Material5"/>
      <sheetName val="SELISIH_HARGA5"/>
      <sheetName val="struktur_tdk_dipakai5"/>
      <sheetName val="T__Cs_Log_P_III5"/>
      <sheetName val="Mat_Elk5"/>
      <sheetName val="AHS_Isolasi5"/>
      <sheetName val="Data_Sei_Belutu5"/>
      <sheetName val="610_65"/>
      <sheetName val="610_55"/>
      <sheetName val="Data_Sinabung5"/>
      <sheetName val="List_Plant5"/>
      <sheetName val="Summary_Sheets5"/>
      <sheetName val="3_Mob5"/>
      <sheetName val="Price_list5"/>
      <sheetName val="ANAL_TEKNIK5"/>
      <sheetName val="_Kr_tengahࡄiva_xls聝H_Satua聮5"/>
      <sheetName val="_Kr_te࡮gahࡄiva_xls聝MAT_BAR聕_AC5"/>
      <sheetName val="_Kr_tengahࡄiva࠮xls聝H_Satua聮15"/>
      <sheetName val="_Kࡲ_tengahࡄiva_xls聝Kap聟Tenaga5"/>
      <sheetName val="_Kࡲ_te࡮gahࡄiva_xls聝Ana聬isa_HS5"/>
      <sheetName val="_Kࡲ_tengahࡄiva_xls聝5-P聥ralatan5"/>
      <sheetName val="_Kࡲ_te࡮gahࡄiva࠮xls聝Inf聯rmasi5"/>
      <sheetName val="_Kr_te࡮gahࡄiva_xls聝upahbahan5"/>
      <sheetName val="_Kr_tengahࡄiva࠮xls聝01A-_RA聂5"/>
      <sheetName val="_Kr_tengahࡄiva࠮xls聝NS_GD_U联AMA5"/>
      <sheetName val="_Kr_tengahࡄiva_xls聝Str耭Bengkel5"/>
      <sheetName val="_Kࡲ_te࡮gahࡄiva࠮xls聝ANA职_BOW5"/>
      <sheetName val="_Kࡲ_tengahࡄiva_xls聝G_SUMMARY5"/>
      <sheetName val="_Kr_tengahDiva_xls聝ANAL_HREZ5"/>
      <sheetName val="_Kr_tengahDiva_xls聝analysis5"/>
      <sheetName val="TE_TS_FA_LAN_MATV5"/>
      <sheetName val="Pengalaman_Per3"/>
      <sheetName val="ME_Apt25"/>
      <sheetName val="On_Time3"/>
      <sheetName val="HARGA_MATERIAL5"/>
      <sheetName val="Blk_B15"/>
      <sheetName val="Unit_Cost3"/>
      <sheetName val="II_MAIN-LOB3"/>
      <sheetName val="Rkp_Total3"/>
      <sheetName val="Harsat_Bahan3"/>
      <sheetName val="PAGE_1_5"/>
      <sheetName val="_Kr_tengah_iva_xls_H_Satua_4"/>
      <sheetName val="BIIL_ASLI3"/>
      <sheetName val="Q'ty_per_m3"/>
      <sheetName val="TOTAL_Agustus3"/>
      <sheetName val="DAF_ALAT3"/>
      <sheetName val="Assumption_&amp;_Dashboard_3"/>
      <sheetName val="REKAP_GROSS3"/>
      <sheetName val="AN_BIAYA_MAKAN3"/>
      <sheetName val="Daf_Dasar_Upah&amp;Bahan3"/>
      <sheetName val="OFFICE_2_LT3"/>
      <sheetName val="Basic_Price3"/>
      <sheetName val="ANALISA_railing3"/>
      <sheetName val="Analisa_Upah_&amp;_Bahan_Plum3"/>
      <sheetName val="ANALISA_GRS_TENGAH3"/>
      <sheetName val="BQ_Mekanikal3"/>
      <sheetName val="_INCOME_STATEMENT_(2)3"/>
      <sheetName val="Div_13"/>
      <sheetName val="Form_4,5,63"/>
      <sheetName val="PL_(MONTHLY)3"/>
      <sheetName val="Analisa_HSP3"/>
      <sheetName val="Galian_13"/>
      <sheetName val="Analisa_(ok)3"/>
      <sheetName val="Master_Edit3"/>
      <sheetName val="Data_Pendukung3"/>
      <sheetName val="Ana_Fin3"/>
      <sheetName val="SAT_UPH_BHN3"/>
      <sheetName val="ANALISA_PEK_UMUM3"/>
      <sheetName val="Vendor_Information3"/>
      <sheetName val="BANG_TONG_HOP_(2)3"/>
      <sheetName val="BAHAN_(2)3"/>
      <sheetName val="Tata_Udara3"/>
      <sheetName val="rab_me__by_owner__3"/>
      <sheetName val="BQ__by_owner_3"/>
      <sheetName val="rab_me__fisik_3"/>
      <sheetName val="4_2_Public3"/>
      <sheetName val="_Kr_tengahDiva_xls聝analysi蕈3"/>
      <sheetName val="7_공정표3"/>
      <sheetName val="Lt_13"/>
      <sheetName val="CAB_23"/>
      <sheetName val="STOK_MAT3"/>
      <sheetName val="HRG_BAHAN___UPAH_okk3"/>
      <sheetName val="HRG_BAHAN_&amp;_UPAH_okk3"/>
      <sheetName val="Analis_Kusen_okk3"/>
      <sheetName val="KJ_20023"/>
      <sheetName val="Data_Tower3"/>
      <sheetName val="M_Pekerjaan3"/>
      <sheetName val="Tie_Beam_GN3"/>
      <sheetName val="Tangga_GN3"/>
      <sheetName val="Speck_ARSITEK3"/>
      <sheetName val="Stden_center3"/>
      <sheetName val="Villa_A3"/>
      <sheetName val="ANA_bab_63"/>
      <sheetName val="HSD_BAHAN3"/>
      <sheetName val="HSD_UPAH_3"/>
      <sheetName val="7_PEK-STRUKTUR3"/>
      <sheetName val="RAB_Ekstern3"/>
      <sheetName val="hrg-sat_pek3"/>
      <sheetName val="hrg_sat3"/>
      <sheetName val="Urai__Resap_pengikat3"/>
      <sheetName val="ITB_COST3"/>
      <sheetName val="Upah&amp;Bahan_(2)3"/>
      <sheetName val="Analisa-Harga_(1F)3"/>
      <sheetName val="Daf_Besi3"/>
      <sheetName val="ana_pt3"/>
      <sheetName val="Harsat_Bahan_1"/>
      <sheetName val="(htp@___1"/>
      <sheetName val="RAB_(A)_(2)1"/>
      <sheetName val="Daf_Biaya_sewa_alat1"/>
      <sheetName val="Supl_X1"/>
      <sheetName val="An__HS1"/>
      <sheetName val="RAB_TTB_ADM81"/>
      <sheetName val="rab_g__menara_pengawas1"/>
      <sheetName val="01_FA1"/>
      <sheetName val="ANALISA_EL_DAN_ELC1"/>
      <sheetName val="Schedule_OK_Status3"/>
      <sheetName val="BOQ_EM1"/>
      <sheetName val="Field_DCPT1"/>
      <sheetName val="eQUIPMENT_COST1"/>
      <sheetName val="A_Card1"/>
      <sheetName val="harsat_sdy1"/>
      <sheetName val="RAB_AR&amp;STR1"/>
      <sheetName val="AnalisaSIPIL_RIIL_RAP1"/>
      <sheetName val="ANA_bab_21"/>
      <sheetName val="NP_(2)1"/>
      <sheetName val="Harsat_Upah1"/>
      <sheetName val="List_Pla1"/>
      <sheetName val="L__Hr1"/>
      <sheetName val="_BoQ_Green_Field_option_11"/>
      <sheetName val="Basic_P1"/>
      <sheetName val="cons_workpapers1"/>
      <sheetName val="Summary_and_Design1"/>
      <sheetName val="H__Dasar7"/>
      <sheetName val="tabel_pnganan_mslh1"/>
      <sheetName val="Kata_Pengantar1"/>
      <sheetName val="Analisa_SNI_STANDART_1"/>
      <sheetName val="BULAN_11"/>
      <sheetName val="LAPORAN_KARYA1"/>
      <sheetName val="Analisa_Alat1"/>
      <sheetName val="SNI_FIX1"/>
      <sheetName val="Harga_Mat_1"/>
      <sheetName val="LIST_ANHARSAT1"/>
      <sheetName val="6a_Rekap1"/>
      <sheetName val="trf_7_jht1"/>
      <sheetName val="D2_41"/>
      <sheetName val="D4_3_(TE)1"/>
      <sheetName val="D5_3_(TF)_1"/>
      <sheetName val="D8_3_(TJ)1"/>
      <sheetName val="data_profit1"/>
      <sheetName val="rms_remunerasi1"/>
      <sheetName val="Anl_2s_d4e1"/>
      <sheetName val="u_aLAT1"/>
      <sheetName val="Dftr_Isi1"/>
      <sheetName val="UMUR_ALAT1"/>
      <sheetName val="FAKTOR_MODAL_CRF1"/>
      <sheetName val="13mm_E_P_1"/>
      <sheetName val="20mm(E_P)1"/>
      <sheetName val="20mm(StaircaseP_P)1"/>
      <sheetName val="13mm_P_P1"/>
      <sheetName val="REK_ADD1"/>
      <sheetName val="Pay_Items1"/>
      <sheetName val="Rekap_Anl1"/>
      <sheetName val="AHS_all1"/>
      <sheetName val="s_g_exx1"/>
      <sheetName val="Harga_Bahan1"/>
      <sheetName val="Internal_AFE_Form_2_1"/>
      <sheetName val="Amortization_Table1"/>
      <sheetName val="lkalibrasi_BENENAIN1"/>
      <sheetName val="sh健et_21"/>
      <sheetName val="Urugan_Pasir1"/>
      <sheetName val="BGT_071"/>
      <sheetName val="Daf_Harga_Satuan1"/>
      <sheetName val="Uraian_Upah1"/>
      <sheetName val="BILL_OF_QUAN1"/>
      <sheetName val="Goodwill_Calculation1"/>
      <sheetName val="Payback_Analysis1"/>
      <sheetName val="H__Satuan_Upah_&amp;_Bahan1"/>
      <sheetName val="Analisa_Satuan_Pekerjaan1"/>
      <sheetName val="H__Satuan_Pekerjaan1"/>
      <sheetName val="Eva_Schedule_1"/>
      <sheetName val="Schedule_Pabrikasi"/>
      <sheetName val="P&amp;L98"/>
      <sheetName val="IDLE_ALAT8"/>
      <sheetName val="ATB_pers_(2)8"/>
      <sheetName val="FOTO_PR8"/>
      <sheetName val="G_umum8"/>
      <sheetName val="SCHE_vareto8"/>
      <sheetName val="ATB_pers8"/>
      <sheetName val="BQ_diva8"/>
      <sheetName val="MAT_BARU_AC8"/>
      <sheetName val="H_Satuan9"/>
      <sheetName val="AC_+8"/>
      <sheetName val="an_ATB_G8"/>
      <sheetName val="an_AC8"/>
      <sheetName val="an_ATB_L8"/>
      <sheetName val="ATB_+8"/>
      <sheetName val="Alat_DC8"/>
      <sheetName val="Kap_Tenaga8"/>
      <sheetName val="HRG_BHN7"/>
      <sheetName val="Agregat_Halus_&amp;_Kasar7"/>
      <sheetName val="Analisa_HS7"/>
      <sheetName val="D_&amp;_W_sizes7"/>
      <sheetName val="Kr_tengahDiva7"/>
      <sheetName val="GASATAGG_XLS7"/>
      <sheetName val="EXTERNAL_WORK7"/>
      <sheetName val="Man_Power7"/>
      <sheetName val="L3_An_H_Sat_Mob7"/>
      <sheetName val="rekap_mekanikal7"/>
      <sheetName val="Analisa___Upah7"/>
      <sheetName val="Isolasi_Luar_Dalam7"/>
      <sheetName val="Isolasi_Luar7"/>
      <sheetName val="Analisa_&amp;_Upah7"/>
      <sheetName val="ANAL_BOW8"/>
      <sheetName val="B_-_Norelec7"/>
      <sheetName val="rab_me_(by_owner)_7"/>
      <sheetName val="BQ_(by_owner)7"/>
      <sheetName val="rab_me_(fisik)7"/>
      <sheetName val="M_12__2_7"/>
      <sheetName val="RKP_PLUMBING6"/>
      <sheetName val="STD_Lanjutan7"/>
      <sheetName val="NS_Lanjutan7"/>
      <sheetName val="Bill_No_2_1_Cold_Water_System7"/>
      <sheetName val="Civil_Works7"/>
      <sheetName val="1_B7"/>
      <sheetName val="01A-_RAB7"/>
      <sheetName val="REKAP_ARSITEKTUR_7"/>
      <sheetName val="RAB_ADMINISTRASI_PUSAT_(1)7"/>
      <sheetName val="PROTEKSI_PETIR7"/>
      <sheetName val="KABEL_FEEDER7"/>
      <sheetName val="PENRNGN_&amp;_KTK-KNTK7"/>
      <sheetName val="NS_GD_UTAMA7"/>
      <sheetName val="BoQ_C47"/>
      <sheetName val="ANAL__ME7"/>
      <sheetName val="BW_analisa_cika_20057"/>
      <sheetName val="Fill_this_out_first___14"/>
      <sheetName val="Fill_this_out_first___15"/>
      <sheetName val="BOQ_KSN7"/>
      <sheetName val="Sat_Upah7"/>
      <sheetName val="HS_Alat7"/>
      <sheetName val="HS_Upah7"/>
      <sheetName val="HS_Sub-Kon7"/>
      <sheetName val="Analisa_ME_(2)7"/>
      <sheetName val="M&amp;E_R7"/>
      <sheetName val="RAB_PERSIAPAN_7"/>
      <sheetName val="FIRE_FIGHTING7"/>
      <sheetName val="Master_1_07"/>
      <sheetName val="BANGUNAN_PENUNJANG7"/>
      <sheetName val="F_ALARM7"/>
      <sheetName val="RAW_MATERIALS_6"/>
      <sheetName val="COST-PERSON-J_O_6"/>
      <sheetName val="Analisa_ME6"/>
      <sheetName val="Rekap_Prelim7"/>
      <sheetName val="Daftar_berat7"/>
      <sheetName val="Fire_Alarm7"/>
      <sheetName val="MAIN_EQUIP_AC7"/>
      <sheetName val="Upah_Bahan6"/>
      <sheetName val="ANALIS_17"/>
      <sheetName val="Terbilang_sertifikat6"/>
      <sheetName val="bill_qty7"/>
      <sheetName val="meth_hsl_nego7"/>
      <sheetName val="HB_6"/>
      <sheetName val="Pipa_(2)6"/>
      <sheetName val="Unit_Rate6"/>
      <sheetName val="Lamp_BAP6"/>
      <sheetName val="DUTCH_CONE7"/>
      <sheetName val="Rekap_Direct_Cost6"/>
      <sheetName val="Urai___Guide_Post6"/>
      <sheetName val="Met_Pas_Batu6"/>
      <sheetName val="Urai_Galian_Tanah6"/>
      <sheetName val="Met__Minor6"/>
      <sheetName val="Pos_4-17"/>
      <sheetName val="Cable_150kV_Ref_7"/>
      <sheetName val="D___W_sizes7"/>
      <sheetName val="Daf__No____4_26"/>
      <sheetName val="BQ_Stdr_R-16"/>
      <sheetName val="BQ_Arsit6"/>
      <sheetName val="An_HarSatPek6"/>
      <sheetName val="Sat_Bah_&amp;_Up6"/>
      <sheetName val="Transfer_Pump6"/>
      <sheetName val="Bill_of_Qty_MEP7"/>
      <sheetName val="NS_GD_UGD6"/>
      <sheetName val="STD_GD_UGD6"/>
      <sheetName val="PENJ_NERACA6"/>
      <sheetName val="CASH_FLOW6"/>
      <sheetName val="Data_Ktr_Bupati_Tapsel6"/>
      <sheetName val="New_MADC6"/>
      <sheetName val="Analisa_Pusaka_Jaya6"/>
      <sheetName val="Hydran___springkler6"/>
      <sheetName val="Daf_16"/>
      <sheetName val="Perm__Test6"/>
      <sheetName val="Harga_Satuan6"/>
      <sheetName val="sheet_26"/>
      <sheetName val="RAB_ME6"/>
      <sheetName val="HARGA_ALAT6"/>
      <sheetName val="ETAB_16"/>
      <sheetName val="Mat_Mek7"/>
      <sheetName val="Input_monthly_capex6"/>
      <sheetName val="REF_ONLY6"/>
      <sheetName val="Cash_Flow_bulanan6"/>
      <sheetName val="Investment_Valuation4"/>
      <sheetName val="List_of_Eqp6"/>
      <sheetName val="ANALISA_HARGA_SATUAN6"/>
      <sheetName val="2_NSB_6"/>
      <sheetName val="2_SB6"/>
      <sheetName val="M_ITEM6"/>
      <sheetName val="BHN_Ars6"/>
      <sheetName val="7_NS_H6"/>
      <sheetName val="AHS_str6"/>
      <sheetName val="ANALISA_16"/>
      <sheetName val="4-Basic_Price6"/>
      <sheetName val="Daftar_Upah,Bhn,&amp;_alat6"/>
      <sheetName val="Lead_Schedule6"/>
      <sheetName val="Anal_Koef6"/>
      <sheetName val="Rekap_Biaya6"/>
      <sheetName val="REKAP_TOTAL6"/>
      <sheetName val="GH_Quantity6"/>
      <sheetName val="BQ_struktur6"/>
      <sheetName val="R_A_B_6"/>
      <sheetName val="Report_detil_kondisi6"/>
      <sheetName val="D_1_2_LT-_1_~_Atap6"/>
      <sheetName val="Bill_5_Summary6"/>
      <sheetName val="ENC_146"/>
      <sheetName val="fin_pro_centers6"/>
      <sheetName val="KAN__LOKAL6"/>
      <sheetName val="Upah_dan_bahan6"/>
      <sheetName val="REKAP_ARSITEKTUR6"/>
      <sheetName val="rincian_per_proyek6"/>
      <sheetName val="Bill_Of_Quantity6"/>
      <sheetName val="BGN_PENUNJANG6"/>
      <sheetName val="AC_LOAD6"/>
      <sheetName val="Analisa_26"/>
      <sheetName val="KH_Bahagia6"/>
      <sheetName val="Up&amp;Bhn_6"/>
      <sheetName val="bhn_FINAL6"/>
      <sheetName val="List_Material4"/>
      <sheetName val="Sec_I_ML6"/>
      <sheetName val="AN_Panel7"/>
      <sheetName val="3_3b6"/>
      <sheetName val="[Kr_tengahࡄiva_xls聝H_Satua聮6"/>
      <sheetName val="[Kr_te࡮gahࡄiva_xls聝MAT_BAR聕_AC6"/>
      <sheetName val="[Kr_tengahࡄiva࠮xls聝H_Satua聮16"/>
      <sheetName val="[Kࡲ_tengahࡄiva_xls聝Kap聟Tenaga6"/>
      <sheetName val="[Kࡲ_te࡮gahࡄiva_xls聝Ana聬isa_HS6"/>
      <sheetName val="B_-耠Nor聥lec6"/>
      <sheetName val="[Kࡲ_tengahࡄiva_xls聝5-P聥ralatan6"/>
      <sheetName val="[Kࡲ_te࡮gahࡄiva࠮xls聝Inf聯rmasi6"/>
      <sheetName val="[Kr_te࡮gahࡄiva_xls聝upahbahan6"/>
      <sheetName val="[Kr_tengahࡄiva࠮xls聝01A-_RA聂6"/>
      <sheetName val="[Kr_tengahࡄiva࠮xls聝NS_GD_U联AMA6"/>
      <sheetName val="[Kr_tengahࡄiva_xls聝Str耭Bengkel6"/>
      <sheetName val="[Kࡲ_te࡮gahࡄiva࠮xls聝ANA职_BOW6"/>
      <sheetName val="M_12__2聟6"/>
      <sheetName val="[Kࡲ_tengahࡄiva_xls聝G_SUMMARY6"/>
      <sheetName val="[Kr_tengahDiva_xls聝ANAL_HREZ6"/>
      <sheetName val="ANAL__M聅6"/>
      <sheetName val="[Kr_tengahDiva_xls聝analysis6"/>
      <sheetName val="[Kr_tengah?iva_xls?H_Satua?6"/>
      <sheetName val="[Kr_te?gah?iva_xls?MAT_BAR?_AC6"/>
      <sheetName val="[Kr_tengah?iva?xls?H_Satua?16"/>
      <sheetName val="[K?_tengah?iva_xls?Kap?Tenaga6"/>
      <sheetName val="[K?_te?gah?iva_xls?Ana?isa_HS6"/>
      <sheetName val="B_-?Nor?lec6"/>
      <sheetName val="[K?_tengah?iva_xls?5-P?ralatan6"/>
      <sheetName val="[K?_te?gah?iva?xls?Inf?rmasi6"/>
      <sheetName val="[Kr_te?gah?iva_xls?upahbahan6"/>
      <sheetName val="[Kr_tengah?iva?xls?01A-_RA?6"/>
      <sheetName val="[Kr_tengah?iva?xls?NS_GD_U?AMA6"/>
      <sheetName val="[Kr_tengah?iva_xls?Str?Bengkel6"/>
      <sheetName val="[K?_te?gah?iva?xls?ANA?_BOW6"/>
      <sheetName val="M_12__2?6"/>
      <sheetName val="[K?_tengah?iva_xls?G_SUMMARY6"/>
      <sheetName val="[Kr_tengahDiva_xls?ANAL_HREZ6"/>
      <sheetName val="ANAL__M?6"/>
      <sheetName val="[Kr_tengahDiva_xls?analysis6"/>
      <sheetName val="H__Dasar8"/>
      <sheetName val="REKAP_ME6"/>
      <sheetName val="Bill_4_Summary6"/>
      <sheetName val="GFA_226"/>
      <sheetName val="KONTRAK_INDUK_BULANAN6"/>
      <sheetName val="Bq_Ars6"/>
      <sheetName val="Sat_Alat6"/>
      <sheetName val="T-3_4_Cost_of_Equipment6"/>
      <sheetName val="An_H_Sat_Pek_Ut6"/>
      <sheetName val="Harga_Sat_Das6"/>
      <sheetName val="T-3_2_UP_Labour6"/>
      <sheetName val="T-3_3_UP_Material6"/>
      <sheetName val="SELISIH_HARGA6"/>
      <sheetName val="struktur_tdk_dipakai6"/>
      <sheetName val="B___Norelec6"/>
      <sheetName val="Site_Expenses6"/>
      <sheetName val="2__MVAC_R16"/>
      <sheetName val="Cover_Daf-26"/>
      <sheetName val="Sens"/>
      <sheetName val="Mkt"/>
      <sheetName val="Trf"/>
      <sheetName val="Harga S Dasar"/>
      <sheetName val="Statprod gab"/>
      <sheetName val="RENPEN"/>
      <sheetName val="Harga-RAB"/>
      <sheetName val="ES STG"/>
      <sheetName val="div 4"/>
      <sheetName val="Rekap Gab"/>
      <sheetName val="STR &amp; ARS"/>
      <sheetName val="Input Data"/>
      <sheetName val="Soil factor"/>
      <sheetName val="Pricing-2"/>
      <sheetName val="Bukti Memorial"/>
      <sheetName val="Daftar Piutang"/>
      <sheetName val="HUTANG"/>
      <sheetName val="PENDAPATAN"/>
      <sheetName val="Bi oprsl bgkl"/>
      <sheetName val="FAKTUR"/>
      <sheetName val="Analisa H.Sat.Pek."/>
      <sheetName val="LAP-MGG-DINAS"/>
      <sheetName val="BACK - UP-GALIAN (ALAT)"/>
      <sheetName val="Data Keu"/>
      <sheetName val="Daf Harga"/>
      <sheetName val="An_ Harga"/>
      <sheetName val="FM-ITP R-0.0"/>
      <sheetName val="DBKoef"/>
      <sheetName val="box culvert"/>
      <sheetName val="Monthly Progress"/>
      <sheetName val="T-3.3 Cost of Equipment"/>
      <sheetName val="eqp-rek"/>
      <sheetName val=" hrg bhn"/>
      <sheetName val="JBTNAS_Des2013"/>
      <sheetName val="RinciBab1"/>
      <sheetName val="Balok L.1"/>
      <sheetName val="SD"/>
      <sheetName val="IPL_SCHEDULE"/>
      <sheetName val="Keb. Bhn, alt, tenaga"/>
      <sheetName val="PROD 15-11"/>
      <sheetName val="PROD 15-10"/>
      <sheetName val="Material + upah"/>
      <sheetName val="PROD 15-7"/>
      <sheetName val="Harga Kelistrikan"/>
      <sheetName val="Upah &amp; Bahan"/>
      <sheetName val="nama"/>
      <sheetName val="RAB IPAL"/>
      <sheetName val="H. SATUAN"/>
      <sheetName val="REKAP-1"/>
      <sheetName val="PRD 01-1"/>
      <sheetName val="shotcrete"/>
      <sheetName val="UG Excav"/>
      <sheetName val="HD UPAH"/>
      <sheetName val="ANTEK-AGGA"/>
      <sheetName val="BURDA"/>
      <sheetName val="ANTEK-GAL"/>
      <sheetName val="HRS-ATB"/>
      <sheetName val="ANTEK-PRIME"/>
      <sheetName val="ANTEK-TIMB"/>
      <sheetName val="railing"/>
      <sheetName val="MONITORING_PENGADAAN"/>
      <sheetName val="Pemakaian_besi"/>
      <sheetName val="curve_s"/>
      <sheetName val="DIVISI_6__A"/>
      <sheetName val="3-DIV7_1"/>
      <sheetName val="BAHAN_,_UPAH_,_ALAT"/>
      <sheetName val="8-Lamp1_(2)"/>
      <sheetName val="8-Lamp6_B"/>
      <sheetName val="8-Lamp14_"/>
      <sheetName val="11-S_PEN"/>
      <sheetName val="Man_Power_Const"/>
      <sheetName val="bq1"/>
      <sheetName val="dft-harga"/>
      <sheetName val="Tabels"/>
      <sheetName val="unit weight"/>
      <sheetName val="Spec1"/>
      <sheetName val="BAHN"/>
      <sheetName val="Cash2"/>
      <sheetName val="Upah,Bahan,Alat"/>
      <sheetName val="AnPipa&amp;acc"/>
      <sheetName val="Daf.Harga"/>
      <sheetName val="OP. ALAT"/>
      <sheetName val="OP. PERJAM"/>
      <sheetName val="B. PERSONIL"/>
      <sheetName val="Rek-Cianten1B"/>
      <sheetName val="Rek.Cianten3"/>
      <sheetName val="HARDAS-M"/>
      <sheetName val="RAB Propok"/>
      <sheetName val="ANLS-PJ"/>
      <sheetName val="ANTEK-1"/>
      <sheetName val="antek"/>
      <sheetName val="usaid"/>
      <sheetName val="anal-2"/>
      <sheetName val="Tanah"/>
      <sheetName val="KOR-10"/>
      <sheetName val="KOR-8"/>
      <sheetName val="KOR-9"/>
      <sheetName val="61006"/>
      <sheetName val="FCT BHN"/>
      <sheetName val="Rincian beban operasi"/>
      <sheetName val="K.225"/>
      <sheetName val="k617"/>
      <sheetName val="k618"/>
      <sheetName val="k710"/>
      <sheetName val="k715"/>
      <sheetName val="k725"/>
      <sheetName val="Tabel"/>
      <sheetName val="Wall - Dewatering"/>
      <sheetName val="SOPMA DD"/>
      <sheetName val="ALAT3"/>
      <sheetName val="POL"/>
      <sheetName val="terdistribusi"/>
      <sheetName val="Common"/>
      <sheetName val="#REF!"/>
      <sheetName val="Bill No 2 Cover"/>
      <sheetName val="CommonInputs"/>
      <sheetName val="current property"/>
      <sheetName val="RAB.STR,ARS"/>
      <sheetName val="Bill No.1"/>
      <sheetName val="HRGA SATUAN UPAH-BAHAN"/>
      <sheetName val="HARGA SATUAN UPAH &amp; BAHAN"/>
      <sheetName val="BIAYA ALAT"/>
      <sheetName val="BAB 2"/>
      <sheetName val="BAB 3"/>
      <sheetName val="BAB 7"/>
      <sheetName val="OPN"/>
      <sheetName val="DUMP TRUCK"/>
      <sheetName val="RAB.1"/>
      <sheetName val="RAB.2"/>
      <sheetName val="RAB.4"/>
      <sheetName val="RAB.5"/>
      <sheetName val="RAB.6"/>
      <sheetName val="DIV5"/>
      <sheetName val="Escalation Code"/>
      <sheetName val="22MUK"/>
      <sheetName val="MHPP"/>
      <sheetName val="PIUTANG"/>
      <sheetName val="sektor"/>
      <sheetName val="D_78"/>
      <sheetName val="Sat_Das"/>
      <sheetName val="Analisa_(ok_punya)"/>
      <sheetName val="Harga_Upah"/>
      <sheetName val="PE-F-37_Rev_00_Paym_GBP"/>
      <sheetName val="Bill_rekap"/>
      <sheetName val="PERSONIL_P1"/>
      <sheetName val="UPAH_PEKERJA"/>
      <sheetName val="ANALYS_EXTERN"/>
      <sheetName val="BOQ_INTERN"/>
      <sheetName val="BQ_RESO"/>
      <sheetName val="REKAP_INDIRECT"/>
      <sheetName val="SUMMARY_IN"/>
      <sheetName val="INDIRECT_COST"/>
      <sheetName val="BERAT_TUL_"/>
      <sheetName val="An-Sipil(ADA_KODE)"/>
      <sheetName val="DICA_AKTIF"/>
      <sheetName val="fill_in_first"/>
      <sheetName val="REK_PEN"/>
      <sheetName val="Bill_No_6_Koord_&amp;_Attendance"/>
      <sheetName val="Kuantitas_&amp;_Harga_"/>
      <sheetName val="BOQ_Seksi_A"/>
      <sheetName val="Volume_1"/>
      <sheetName val="ketuma_gal_Wed"/>
      <sheetName val="ketema_AC"/>
      <sheetName val="Bangunan_Utama_B"/>
      <sheetName val="Bt_Kosong"/>
      <sheetName val="met_mpu"/>
      <sheetName val="Equipment_Data"/>
      <sheetName val="DATA_PROYEK"/>
      <sheetName val="Memb_Schd"/>
      <sheetName val="BJA_TULANGAN"/>
      <sheetName val="OP_ALAT"/>
      <sheetName val="App__2a-1"/>
      <sheetName val="App__2a-2"/>
      <sheetName val="SCH_alat"/>
      <sheetName val="SCH_Mat"/>
      <sheetName val="Daf_Bahan"/>
      <sheetName val="Daf_Sub"/>
      <sheetName val="Daf_MPU"/>
      <sheetName val="Lamp_6a"/>
      <sheetName val="Lamp_6b"/>
      <sheetName val="DT_PENDUKUNG"/>
      <sheetName val="REKAP_HP"/>
      <sheetName val="Up___bhn"/>
      <sheetName val="Time_Schedule"/>
      <sheetName val="KODE_BAHAN"/>
      <sheetName val="KODE_UPAH"/>
      <sheetName val="INPUT_AGST"/>
      <sheetName val="LMKC_CB_V"/>
      <sheetName val="Seg_history_by_BT"/>
      <sheetName val="HP_evol_by_seg"/>
      <sheetName val="GS_Tanah_Kalimas_Baru_(2)"/>
      <sheetName val="Pajak_(2)_Agst"/>
      <sheetName val="HPP_X_Q'TY"/>
      <sheetName val="MAP_1-2"/>
      <sheetName val="LAMP_2_2"/>
      <sheetName val="HSP_inen"/>
      <sheetName val="HSP_2018"/>
      <sheetName val="hit_BKMM"/>
      <sheetName val="an-jln"/>
      <sheetName val="an-pipa"/>
      <sheetName val="ANA-HRG"/>
      <sheetName val="HARDAS-M_x0000_ê"/>
      <sheetName val="RISK_table"/>
      <sheetName val="PE-List"/>
      <sheetName val="Side channel"/>
      <sheetName val="GT"/>
      <sheetName val="Machinery"/>
      <sheetName val="OrgRates2000"/>
      <sheetName val="Eng_Hrs _HO_"/>
      <sheetName val="GI 275 kV Pengadaan"/>
      <sheetName val="FORM BQ TL PRATU 4cct"/>
      <sheetName val="Sch-5"/>
      <sheetName val="lpb"/>
      <sheetName val="DynamicChart"/>
      <sheetName val="ARAB"/>
      <sheetName val="DATA2009"/>
      <sheetName val="H.SAT-PRK"/>
      <sheetName val="Temporer"/>
      <sheetName val="AA.1.1 BNI"/>
      <sheetName val="Purchase Order (2)"/>
      <sheetName val="Customize Your Purchase Order"/>
      <sheetName val="Invoice"/>
      <sheetName val="Agustus"/>
      <sheetName val="RincianQ3_Q4"/>
      <sheetName val="MAP GAB"/>
      <sheetName val="Sales Rental"/>
      <sheetName val="Alat &amp; Bahan"/>
      <sheetName val="EVAL-ANAL"/>
      <sheetName val="ANAL-str2"/>
      <sheetName val="RAB-LANSEKAP"/>
      <sheetName val="BETON"/>
      <sheetName val="MAP 18.12.17"/>
      <sheetName val="Management"/>
      <sheetName val="D.BOARD"/>
      <sheetName val="SCORE_RC_Code"/>
      <sheetName val="Hsatuan-OK"/>
      <sheetName val="ANAL_P4"/>
      <sheetName val="jadw"/>
      <sheetName val="04.1.1 RDC"/>
      <sheetName val="04.1.2 BAHAN BP"/>
      <sheetName val="04.1.0 1B"/>
      <sheetName val="04.7 B.BANK"/>
      <sheetName val="FPWP-PDP-01-15a"/>
      <sheetName val="h90-160 (penebalan)"/>
      <sheetName val="PEMBAGIAN"/>
      <sheetName val="TOTAL UPAH"/>
      <sheetName val="Kinerja Proyek"/>
      <sheetName val="Total Load List"/>
      <sheetName val="MP MOB"/>
      <sheetName val="e4-6-%"/>
      <sheetName val="DIV 8"/>
      <sheetName val="DIV 3"/>
      <sheetName val="DIV 2"/>
      <sheetName val="DIV 1"/>
      <sheetName val="Data_Umum"/>
      <sheetName val="tabel Nilai Sekarang"/>
      <sheetName val="Profit Loss"/>
      <sheetName val="Prelim Thp 2"/>
      <sheetName val="Direct Cost Thp 2"/>
      <sheetName val="BQ EXTERN"/>
      <sheetName val="HSTANAH"/>
      <sheetName val="HSBETON"/>
      <sheetName val="5-ALAT slury"/>
      <sheetName val="BOQ-Rekon"/>
      <sheetName val="Rekap Masing2"/>
      <sheetName val="6.a. uraian"/>
      <sheetName val="6. Analisa"/>
      <sheetName val="1. Rekap A"/>
      <sheetName val="2. RAB"/>
      <sheetName val="ANALISA  besing"/>
      <sheetName val="S_Suramadu"/>
      <sheetName val="TENAGA"/>
      <sheetName val="Tuk Koef"/>
      <sheetName val="Metode 3"/>
      <sheetName val="Contract-Data"/>
      <sheetName val="BAG_III"/>
      <sheetName val="hrg-dsr"/>
      <sheetName val="LBP-01"/>
      <sheetName val="Permintaan Dana"/>
      <sheetName val="ANALISA_OK"/>
      <sheetName val="4SM00369_&amp;_4SM00370_"/>
      <sheetName val="Analisa_Harga4"/>
      <sheetName val="_Kr_te_gah_iva_xls_MAT_BAR__AC4"/>
      <sheetName val="_Kr_tengah_iva_xls_H_Satua_14"/>
      <sheetName val="_K__tengah_iva_xls_Kap_Tenaga4"/>
      <sheetName val="_K__te_gah_iva_xls_Ana_isa_HS4"/>
      <sheetName val="B_-_Nor_lec4"/>
      <sheetName val="_K__tengah_iva_xls_5-P_ralatan4"/>
      <sheetName val="analisa_stroke4"/>
      <sheetName val="Sumber_Daya4"/>
      <sheetName val="UPAH_BAHAN_ARST4"/>
      <sheetName val="ELEC_STIS4"/>
      <sheetName val="Appendix_2(SatDas)4"/>
      <sheetName val="Currency_Rate4"/>
      <sheetName val="daftar_analisa4"/>
      <sheetName val="Kuantitas_&amp;_Harga4"/>
      <sheetName val="_K__te_gah_iva_xls_Inf_rmasi4"/>
      <sheetName val="_Kr_te_gah_iva_xls_upahbahan4"/>
      <sheetName val="_Kr_tengah_iva_xls_01A-_RA_4"/>
      <sheetName val="_Kr_tengah_iva_xls_NS_GD_U_AMA4"/>
      <sheetName val="_Kr_tengah_iva_xls_Str_Bengkel4"/>
      <sheetName val="_K__te_gah_iva_xls_ANA__BOW4"/>
      <sheetName val="_K__tengah_iva_xls_G_SUMMARY4"/>
      <sheetName val="_Kr_tengahDiva_xls_ANAL_HREZ4"/>
      <sheetName val="ANAL__M_4"/>
      <sheetName val="_Kr_tengahDiva_xls_analysis4"/>
      <sheetName val="1_24"/>
      <sheetName val="D_1_71"/>
      <sheetName val="D_1_51"/>
      <sheetName val="D_2_31"/>
      <sheetName val="D_2_21"/>
      <sheetName val="SCH_GG_&amp;_SAS1"/>
      <sheetName val="Data_Base_List1"/>
      <sheetName val="Basic_alat4"/>
      <sheetName val="Basic_bahan4"/>
      <sheetName val="Basic_upah4"/>
      <sheetName val="BUL__A3"/>
      <sheetName val="CASHFLOW_FORECAST2"/>
      <sheetName val="analisa_SNI2"/>
      <sheetName val="HDS_Sipil2"/>
      <sheetName val="Uraian_Analisa3"/>
      <sheetName val="Anal_Alat_Type_II_A1"/>
      <sheetName val="Sum_IF3"/>
      <sheetName val="Daftar_Upah3"/>
      <sheetName val="RPP01_63"/>
      <sheetName val="Daftar_Kuantitas_&amp;_Harga4"/>
      <sheetName val="Har_Sat3"/>
      <sheetName val="m_schedule3"/>
      <sheetName val="HM_MEK_3"/>
      <sheetName val="Rencana__2_2"/>
      <sheetName val="8LT_122"/>
      <sheetName val="Anl_2s_d4e2"/>
      <sheetName val="AnBiaya_OperasionalAlat2"/>
      <sheetName val="Price_of_Equip2"/>
      <sheetName val="HASAT_DASAR2"/>
      <sheetName val="COST_TOGO2"/>
      <sheetName val="H_Satuan_Dasar2"/>
      <sheetName val="LINK-MAST__BASIC_PRICE2"/>
      <sheetName val="Price_of_Mat2"/>
      <sheetName val="BOQ_EM2"/>
      <sheetName val="Field_DCPT2"/>
      <sheetName val="eQUIPMENT_COST2"/>
      <sheetName val="Daf_Biaya_sewa_alat2"/>
      <sheetName val="Supl_X2"/>
      <sheetName val="An__HS2"/>
      <sheetName val="2__Elektrik1"/>
      <sheetName val="500kV_BOQ3"/>
      <sheetName val="H_Alat2"/>
      <sheetName val="H_Bahan2"/>
      <sheetName val="Rekap_RAB2"/>
      <sheetName val="unit_32"/>
      <sheetName val="ANALISA_GRS_kota1"/>
      <sheetName val="Harga_Dasar1"/>
      <sheetName val="FAB-2010_sd_20111"/>
      <sheetName val="Rokan_12"/>
      <sheetName val="Control_Settings3"/>
      <sheetName val="Dates_&amp;_Escalators3"/>
      <sheetName val="Check_Totals3"/>
      <sheetName val="Basic_P2"/>
      <sheetName val="Rekap_BQ-Pompong3"/>
      <sheetName val="PERS_PENY3"/>
      <sheetName val="RAB_DC3"/>
      <sheetName val="anal_rinci3"/>
      <sheetName val="Rek_An3"/>
      <sheetName val="cons_workpapers2"/>
      <sheetName val="Hg_Sat1"/>
      <sheetName val="URA_E4501"/>
      <sheetName val="HRG-_UPAH1"/>
      <sheetName val="Cover_Daf_22"/>
      <sheetName val="data_profit2"/>
      <sheetName val="Rekap_2"/>
      <sheetName val="Amortization_Table2"/>
      <sheetName val="Rekap_BBM1"/>
      <sheetName val="Unit_Price2"/>
      <sheetName val="harsat_sdy2"/>
      <sheetName val="HSP_LT_BS1"/>
      <sheetName val="BAHAN_MKNL1"/>
      <sheetName val="RAB_12"/>
      <sheetName val="RAB_22"/>
      <sheetName val="RAB_32"/>
      <sheetName val="HSU_20161"/>
      <sheetName val="_Kr_tengahDiva_xls聝analysi2"/>
      <sheetName val="(htp@___2"/>
      <sheetName val="SAT_UPAH_RAPI2"/>
      <sheetName val="RAB_(A)_(2)2"/>
      <sheetName val="RAB_TTB_ADM82"/>
      <sheetName val="BULAN_12"/>
      <sheetName val="Analisa_SNI_STANDART_2"/>
      <sheetName val="Daftar_Paket2"/>
      <sheetName val="GRADE_SKALA2"/>
      <sheetName val="MASTER_DATA2"/>
      <sheetName val="Muh_Akhir2"/>
      <sheetName val="Chandra_Prabowo2"/>
      <sheetName val="urain_teknis2"/>
      <sheetName val="MASTER_11"/>
      <sheetName val="REKAP_Tbh1"/>
      <sheetName val="DAF_HRG1"/>
      <sheetName val="Analisa_Upah___Bahan_Plum1"/>
      <sheetName val="DATA_BASE1"/>
      <sheetName val="Metod_TWR2"/>
      <sheetName val="DRUP_(ASLI)1"/>
      <sheetName val="Appendix_2(SatDas´1"/>
      <sheetName val="Div_2_-_Drainase1"/>
      <sheetName val="Div_3_-_Tanah1"/>
      <sheetName val="Div_5_-_Berbutir1"/>
      <sheetName val="Div_6_-_Aspal1"/>
      <sheetName val="Div_7_-_Struktur1"/>
      <sheetName val="Div_8_-_Peng_Kondisi1"/>
      <sheetName val="Dftr_Isi2"/>
      <sheetName val="Harga_Bahan2"/>
      <sheetName val="Internal_AFE_Form_2_2"/>
      <sheetName val="GRAFIK_1"/>
      <sheetName val="ANALISA_BANGLI1"/>
      <sheetName val="D_791"/>
      <sheetName val="D_801"/>
      <sheetName val="D_811"/>
      <sheetName val="D_821"/>
      <sheetName val="D_831"/>
      <sheetName val="D_841"/>
      <sheetName val="D_851"/>
      <sheetName val="D_861"/>
      <sheetName val="D_871"/>
      <sheetName val="D_881"/>
      <sheetName val="D_891"/>
      <sheetName val="D_911"/>
      <sheetName val="D_921"/>
      <sheetName val="D_931"/>
      <sheetName val="D_941"/>
      <sheetName val="D_951"/>
      <sheetName val="D_961"/>
      <sheetName val="time_schedulle1"/>
      <sheetName val="4SM00369_&amp;_4SM00370_1"/>
      <sheetName val="lt__dasar1"/>
      <sheetName val="FINAL_SUM1"/>
      <sheetName val="Perhitungan_KC_ke_SUBKON1"/>
      <sheetName val="surat_1"/>
      <sheetName val="Bangunan_Utama1"/>
      <sheetName val="Analisa_Baku_ME1"/>
      <sheetName val="Analisa_Baku_STR_ARS1"/>
      <sheetName val="_Kr_tengahDiva_xls聝analysi뷈1"/>
      <sheetName val="_Kr_tengahDiva_xls聝analysi飈1"/>
      <sheetName val="_Kr_tengahDiva_xls聝analysi鷸1"/>
      <sheetName val="_Kr_tengahDiva_xls聝analysi闀1"/>
      <sheetName val="_Kr_tengahDiva_xls聝analysi魈1"/>
      <sheetName val="5_1_ELEKTRIKAL-ELEKTRONIK1"/>
      <sheetName val="analisa_091"/>
      <sheetName val="Analisa_(2)1"/>
      <sheetName val="Kell_Dind-GC1"/>
      <sheetName val="rekap_PINTU1"/>
      <sheetName val="Rencana_Anggaran_Biaya1"/>
      <sheetName val="Mobilisasi_(2)1"/>
      <sheetName val="Data_Umum_Penawaran1"/>
      <sheetName val="dongia_(2)1"/>
      <sheetName val="THPDMoi__(2)1"/>
      <sheetName val="sched-induk-(Th_2008_5M)1"/>
      <sheetName val="upah_bahan_4"/>
      <sheetName val="Rinc__Harg_BHN4"/>
      <sheetName val="ANALISA_SBU1"/>
      <sheetName val="ANL_K1"/>
      <sheetName val="ANALI_PP1"/>
      <sheetName val="Harga_S_Dasar_UNTUK_IDISI1"/>
      <sheetName val="inst_pemrintah1"/>
      <sheetName val="Lab_E_(FKU)1"/>
      <sheetName val="URAIAN_1"/>
      <sheetName val="Faktor_Konversi1"/>
      <sheetName val="Bahan_Upah1"/>
      <sheetName val="Man_Power_&amp;_Comp1"/>
      <sheetName val="harga_Satua_Dasar1"/>
      <sheetName val="anal-drainase,tanah&amp;ps_batu1"/>
      <sheetName val="B1_2-BB1"/>
      <sheetName val="_MINGGUAN1"/>
      <sheetName val="AnalisaSIPIL_RIIL1"/>
      <sheetName val="HARGA_SAT1"/>
      <sheetName val="Lau_Luhung1"/>
      <sheetName val="FORM_X_COST1"/>
      <sheetName val="OPNAME_COMM-10+825-10+3001"/>
      <sheetName val="Als_Struk1"/>
      <sheetName val="_Kr_tengahDiva_xls聝analysi1"/>
      <sheetName val="HRG_SATUAN1"/>
      <sheetName val="RAB_adm1"/>
      <sheetName val="Sat_adm1"/>
      <sheetName val="MONITORING_PENGADAAN1"/>
      <sheetName val="Pemakaian_besi1"/>
      <sheetName val="curve_s1"/>
      <sheetName val="DIVISI_6__A1"/>
      <sheetName val="3-DIV7_11"/>
      <sheetName val="BAHAN_,_UPAH_,_ALAT1"/>
      <sheetName val="8-Lamp1_(2)1"/>
      <sheetName val="8-Lamp6_B1"/>
      <sheetName val="8-Lamp14_1"/>
      <sheetName val="11-S_PEN1"/>
      <sheetName val="SPREAD_SHEET1"/>
      <sheetName val="LEVEL_21"/>
      <sheetName val="LEVEL_41"/>
      <sheetName val="_Kr_tengahࡄiva_xls聝H_Satua聮6"/>
      <sheetName val="_Kr_te࡮gahࡄiva_xls聝MAT_BAR聕_AC6"/>
      <sheetName val="_Kr_tengahࡄiva࠮xls聝H_Satua聮16"/>
      <sheetName val="_Kࡲ_tengahࡄiva_xls聝Kap聟Tenaga6"/>
      <sheetName val="_Kࡲ_te࡮gahࡄiva_xls聝Ana聬isa_HS6"/>
      <sheetName val="_Kࡲ_tengahࡄiva_xls聝5-P聥ralatan6"/>
      <sheetName val="_Kࡲ_te࡮gahࡄiva࠮xls聝Inf聯rmasi6"/>
      <sheetName val="_Kr_te࡮gahࡄiva_xls聝upahbahan6"/>
      <sheetName val="_Kr_tengahࡄiva࠮xls聝01A-_RA聂6"/>
      <sheetName val="_Kr_tengahࡄiva࠮xls聝NS_GD_U联AMA6"/>
      <sheetName val="_Kr_tengahࡄiva_xls聝Str耭Bengkel6"/>
      <sheetName val="_Kࡲ_te࡮gahࡄiva࠮xls聝ANA职_BOW6"/>
      <sheetName val="_Kࡲ_tengahࡄiva_xls聝G_SUMMARY6"/>
      <sheetName val="_Kr_tengahDiva_xls聝ANAL_HREZ6"/>
      <sheetName val="_Kr_tengahDiva_xls聝analysis6"/>
      <sheetName val="Analisa_Harga5"/>
      <sheetName val="H__Dasar9"/>
      <sheetName val="Mat_Elk6"/>
      <sheetName val="AHS_Isolasi6"/>
      <sheetName val="PAGE_1_6"/>
      <sheetName val="ME_Apt26"/>
      <sheetName val="Rate_Analysis6"/>
      <sheetName val="II_MAIN-LOB4"/>
      <sheetName val="Pengalaman_Per4"/>
      <sheetName val="Ｎｏ_134"/>
      <sheetName val="Harsat_Bahan4"/>
      <sheetName val="BIIL_ASLI4"/>
      <sheetName val="Summary_Sheets6"/>
      <sheetName val="T__Cs_Log_P_III6"/>
      <sheetName val="Data_Sei_Belutu6"/>
      <sheetName val="610_66"/>
      <sheetName val="610_56"/>
      <sheetName val="Data_Sinabung6"/>
      <sheetName val="List_Plant6"/>
      <sheetName val="Price_list6"/>
      <sheetName val="ANAL_TEKNIK6"/>
      <sheetName val="Unit_Cost4"/>
      <sheetName val="HARGA_MATERIAL6"/>
      <sheetName val="_Kr_tengah_iva_xls_H_Satua_5"/>
      <sheetName val="_Kr_te_gah_iva_xls_MAT_BAR__AC5"/>
      <sheetName val="_Kr_tengah_iva_xls_H_Satua_15"/>
      <sheetName val="_K__tengah_iva_xls_Kap_Tenaga5"/>
      <sheetName val="_K__te_gah_iva_xls_Ana_isa_HS5"/>
      <sheetName val="B_-_Nor_lec5"/>
      <sheetName val="_K__tengah_iva_xls_5-P_ralatan5"/>
      <sheetName val="analisa_stroke5"/>
      <sheetName val="Investment_Valuation5"/>
      <sheetName val="Blk_B16"/>
      <sheetName val="Q'ty_per_m4"/>
      <sheetName val="Sumber_Daya5"/>
      <sheetName val="UPAH_BAHAN_ARST5"/>
      <sheetName val="ELEC_STIS5"/>
      <sheetName val="Appendix_2(SatDas)5"/>
      <sheetName val="Currency_Rate5"/>
      <sheetName val="TE_TS_FA_LAN_MATV6"/>
      <sheetName val="daftar_analisa5"/>
      <sheetName val="BANG_TONG_HOP_(2)4"/>
      <sheetName val="Rkp_Total4"/>
      <sheetName val="3_Mob6"/>
      <sheetName val="_Kr_tengahDiva_xls聝analysi蕈4"/>
      <sheetName val="Basic_Price4"/>
      <sheetName val="On_Time4"/>
      <sheetName val="BQ_Mekanikal4"/>
      <sheetName val="Analisa_HSP4"/>
      <sheetName val="Galian_14"/>
      <sheetName val="Analisa_(ok)4"/>
      <sheetName val="Kuantitas_&amp;_Harga5"/>
      <sheetName val="rab_me__by_owner__4"/>
      <sheetName val="BQ__by_owner_4"/>
      <sheetName val="rab_me__fisik_4"/>
      <sheetName val="KJ_20024"/>
      <sheetName val="Data_Tower4"/>
      <sheetName val="M_Pekerjaan4"/>
      <sheetName val="_K__te_gah_iva_xls_Inf_rmasi5"/>
      <sheetName val="_Kr_te_gah_iva_xls_upahbahan5"/>
      <sheetName val="_Kr_tengah_iva_xls_01A-_RA_5"/>
      <sheetName val="_Kr_tengah_iva_xls_NS_GD_U_AMA5"/>
      <sheetName val="_Kr_tengah_iva_xls_Str_Bengkel5"/>
      <sheetName val="_K__te_gah_iva_xls_ANA__BOW5"/>
      <sheetName val="_K__tengah_iva_xls_G_SUMMARY5"/>
      <sheetName val="_Kr_tengahDiva_xls_ANAL_HREZ5"/>
      <sheetName val="ANAL__M_5"/>
      <sheetName val="_Kr_tengahDiva_xls_analysis5"/>
      <sheetName val="TOTAL_Agustus4"/>
      <sheetName val="DAF_ALAT4"/>
      <sheetName val="1_25"/>
      <sheetName val="Tie_Beam_GN4"/>
      <sheetName val="Tangga_GN4"/>
      <sheetName val="Speck_ARSITEK4"/>
      <sheetName val="Stden_center4"/>
      <sheetName val="_4"/>
      <sheetName val="Div_14"/>
      <sheetName val="Form_4,5,64"/>
      <sheetName val="PL_(MONTHLY)4"/>
      <sheetName val="Villa_A4"/>
      <sheetName val="D_1_72"/>
      <sheetName val="D_1_52"/>
      <sheetName val="D_2_32"/>
      <sheetName val="D_2_22"/>
      <sheetName val="SCH_GG_&amp;_SAS2"/>
      <sheetName val="Data_Base_List2"/>
      <sheetName val="7_공정표4"/>
      <sheetName val="Basic_alat5"/>
      <sheetName val="Basic_bahan5"/>
      <sheetName val="Basic_upah5"/>
      <sheetName val="CAB_24"/>
      <sheetName val="SAT_UPH_BHN4"/>
      <sheetName val="Analisa_Upah_&amp;_Bahan_Plum4"/>
      <sheetName val="Master_Edit4"/>
      <sheetName val="Data_Pendukung4"/>
      <sheetName val="Assumption_&amp;_Dashboard_4"/>
      <sheetName val="Vendor_Information4"/>
      <sheetName val="BAHAN_(2)4"/>
      <sheetName val="Tata_Udara4"/>
      <sheetName val="ANALISA_PEK_UMUM4"/>
      <sheetName val="4_2_Public4"/>
      <sheetName val="BUL__A4"/>
      <sheetName val="hrg-sat_pek4"/>
      <sheetName val="Lt_14"/>
      <sheetName val="CASHFLOW_FORECAST3"/>
      <sheetName val="HRG_BAHAN___UPAH_okk4"/>
      <sheetName val="HRG_BAHAN_&amp;_UPAH_okk4"/>
      <sheetName val="Analis_Kusen_okk4"/>
      <sheetName val="Ana_Fin4"/>
      <sheetName val="Upah&amp;Bahan_(2)4"/>
      <sheetName val="Analisa-Harga_(1F)4"/>
      <sheetName val="Daf_Besi4"/>
      <sheetName val="ITB_COST4"/>
      <sheetName val="analisa_SNI3"/>
      <sheetName val="HDS_Sipil3"/>
      <sheetName val="ANALISA_railing4"/>
      <sheetName val="Uraian_Analisa4"/>
      <sheetName val="01_FA2"/>
      <sheetName val="STOK_MAT4"/>
      <sheetName val="Anal_Alat_Type_II_A2"/>
      <sheetName val="Sum_IF4"/>
      <sheetName val="Daftar_Upah4"/>
      <sheetName val="RPP01_64"/>
      <sheetName val="Daftar_Kuantitas_&amp;_Harga5"/>
      <sheetName val="Har_Sat4"/>
      <sheetName val="m_schedule4"/>
      <sheetName val="HM_MEK_4"/>
      <sheetName val="Rencana__2_3"/>
      <sheetName val="8LT_123"/>
      <sheetName val="ana_pt4"/>
      <sheetName val="Anl_2s_d4e3"/>
      <sheetName val="AnBiaya_OperasionalAlat3"/>
      <sheetName val="u_aLAT2"/>
      <sheetName val="Price_of_Equip3"/>
      <sheetName val="HASAT_DASAR3"/>
      <sheetName val="COST_TOGO3"/>
      <sheetName val="H_Satuan_Dasar3"/>
      <sheetName val="LINK-MAST__BASIC_PRICE3"/>
      <sheetName val="ANA_bab_64"/>
      <sheetName val="HSD_BAHAN4"/>
      <sheetName val="HSD_UPAH_4"/>
      <sheetName val="Price_of_Mat3"/>
      <sheetName val="RAB_Ekstern4"/>
      <sheetName val="BOQ_EM3"/>
      <sheetName val="Field_DCPT3"/>
      <sheetName val="eQUIPMENT_COST3"/>
      <sheetName val="2__Elektrik2"/>
      <sheetName val="4-Basic_Price-Upah3"/>
      <sheetName val="Daf_Biaya_sewa_alat3"/>
      <sheetName val="Supl_X3"/>
      <sheetName val="An__HS3"/>
      <sheetName val="500kV_BOQ4"/>
      <sheetName val="H_Alat3"/>
      <sheetName val="H_Bahan3"/>
      <sheetName val="Rekap_RAB3"/>
      <sheetName val="unit_33"/>
      <sheetName val="ANALISA_GRS_kota2"/>
      <sheetName val="NP_(2)2"/>
      <sheetName val="Harsat_Upah2"/>
      <sheetName val="Harga_Dasar2"/>
      <sheetName val="FAB-2010_sd_20112"/>
      <sheetName val="Goodwill_Calculation2"/>
      <sheetName val="OFFICE_2_LT4"/>
      <sheetName val="Rokan_13"/>
      <sheetName val="Control_Settings4"/>
      <sheetName val="Dates_&amp;_Escalators4"/>
      <sheetName val="Check_Totals4"/>
      <sheetName val="Basic_P3"/>
      <sheetName val="Rekap_BQ-Pompong4"/>
      <sheetName val="PERS_PENY4"/>
      <sheetName val="RAB_DC4"/>
      <sheetName val="anal_rinci4"/>
      <sheetName val="Rek_An4"/>
      <sheetName val="cons_workpapers3"/>
      <sheetName val="Hg_Sat2"/>
      <sheetName val="Daf_Dasar_Upah&amp;Bahan4"/>
      <sheetName val="URA_E4502"/>
      <sheetName val="hrg_sat4"/>
      <sheetName val="_BoQ_Green_Field_option_12"/>
      <sheetName val="HRG-_UPAH2"/>
      <sheetName val="H__Dasar10"/>
      <sheetName val="rab_g__menara_pengawas2"/>
      <sheetName val="Cover_Daf_23"/>
      <sheetName val="tabel_pnganan_mslh2"/>
      <sheetName val="data_profit3"/>
      <sheetName val="SNI_FIX2"/>
      <sheetName val="7_PEK-STRUKTUR4"/>
      <sheetName val="Rekap_3"/>
      <sheetName val="ANA_bab_22"/>
      <sheetName val="Amortization_Table3"/>
      <sheetName val="BGT_072"/>
      <sheetName val="Daf_Harga_Satuan2"/>
      <sheetName val="Uraian_Upah2"/>
      <sheetName val="Standby_Alat4"/>
      <sheetName val="LAP__HARIAN4"/>
      <sheetName val="Rekap_BBM2"/>
      <sheetName val="Unit_Price3"/>
      <sheetName val="ANALISA_EL_DAN_ELC2"/>
      <sheetName val="harsat_sdy3"/>
      <sheetName val="HSP_LT_BS2"/>
      <sheetName val="BAHAN_MKNL2"/>
      <sheetName val="RAB_13"/>
      <sheetName val="RAB_23"/>
      <sheetName val="RAB_33"/>
      <sheetName val="Urai__Resap_pengikat4"/>
      <sheetName val="HSU_20162"/>
      <sheetName val="_Kr_tengahDiva_xls聝analysi3"/>
      <sheetName val="(htp@___3"/>
      <sheetName val="SAT_UPAH_RAPI3"/>
      <sheetName val="RAB_(A)_(2)3"/>
      <sheetName val="RAB_TTB_ADM83"/>
      <sheetName val="A+Supl_4"/>
      <sheetName val="BULAN_13"/>
      <sheetName val="Analisa_SNI_STANDART_3"/>
      <sheetName val="Daftar_Paket3"/>
      <sheetName val="List_Pla2"/>
      <sheetName val="Harsat_Bahan_2"/>
      <sheetName val="Analisa_Alat2"/>
      <sheetName val="sh健et_22"/>
      <sheetName val="GRADE_SKALA3"/>
      <sheetName val="MASTER_DATA3"/>
      <sheetName val="Muh_Akhir3"/>
      <sheetName val="Chandra_Prabowo3"/>
      <sheetName val="urain_teknis3"/>
      <sheetName val="REKAP_GROSS4"/>
      <sheetName val="AN_BIAYA_MAKAN4"/>
      <sheetName val="MASTER_12"/>
      <sheetName val="REKAP_Tbh2"/>
      <sheetName val="DAF_HRG2"/>
      <sheetName val="Analisa_Upah___Bahan_Plum2"/>
      <sheetName val="DATA_BASE2"/>
      <sheetName val="Metod_TWR3"/>
      <sheetName val="DRUP_(ASLI)2"/>
      <sheetName val="Appendix_2(SatDas´2"/>
      <sheetName val="Div_2_-_Drainase2"/>
      <sheetName val="Div_3_-_Tanah2"/>
      <sheetName val="Div_5_-_Berbutir2"/>
      <sheetName val="Div_6_-_Aspal2"/>
      <sheetName val="Div_7_-_Struktur2"/>
      <sheetName val="Div_8_-_Peng_Kondisi2"/>
      <sheetName val="H__Satuan_Upah_&amp;_Bahan2"/>
      <sheetName val="Analisa_Satuan_Pekerjaan2"/>
      <sheetName val="H__Satuan_Pekerjaan2"/>
      <sheetName val="Dftr_Isi3"/>
      <sheetName val="Harga_Bahan3"/>
      <sheetName val="Internal_AFE_Form_2_3"/>
      <sheetName val="ANALISA_GRS_TENGAH4"/>
      <sheetName val="Rekap_Anl2"/>
      <sheetName val="RAB_AR&amp;STR2"/>
      <sheetName val="AnalisaSIPIL_RIIL_RAP2"/>
      <sheetName val="GRAFIK_2"/>
      <sheetName val="ANALISA_BANGLI2"/>
      <sheetName val="lkalibrasi_BENENAIN2"/>
      <sheetName val="L__Hr2"/>
      <sheetName val="s_g_exx2"/>
      <sheetName val="AHS_all2"/>
      <sheetName val="D_792"/>
      <sheetName val="D_802"/>
      <sheetName val="D_812"/>
      <sheetName val="D_822"/>
      <sheetName val="D_832"/>
      <sheetName val="D_842"/>
      <sheetName val="D_852"/>
      <sheetName val="D_862"/>
      <sheetName val="D_872"/>
      <sheetName val="D_882"/>
      <sheetName val="D_892"/>
      <sheetName val="D_912"/>
      <sheetName val="D_922"/>
      <sheetName val="D_932"/>
      <sheetName val="D_942"/>
      <sheetName val="D_952"/>
      <sheetName val="D_962"/>
      <sheetName val="time_schedulle2"/>
      <sheetName val="4SM00369_&amp;_4SM00370_2"/>
      <sheetName val="lt__dasar2"/>
      <sheetName val="FINAL_SUM2"/>
      <sheetName val="Perhitungan_KC_ke_SUBKON2"/>
      <sheetName val="surat_2"/>
      <sheetName val="Bangunan_Utama2"/>
      <sheetName val="Analisa_Baku_ME2"/>
      <sheetName val="Analisa_Baku_STR_ARS2"/>
      <sheetName val="_Kr_tengahDiva_xls聝analysi뷈2"/>
      <sheetName val="_Kr_tengahDiva_xls聝analysi飈2"/>
      <sheetName val="_Kr_tengahDiva_xls聝analysi鷸2"/>
      <sheetName val="_Kr_tengahDiva_xls聝analysi闀2"/>
      <sheetName val="_Kr_tengahDiva_xls聝analysi魈2"/>
      <sheetName val="5_1_ELEKTRIKAL-ELEKTRONIK2"/>
      <sheetName val="analisa_092"/>
      <sheetName val="Analisa_(2)2"/>
      <sheetName val="Kell_Dind-GC2"/>
      <sheetName val="rekap_PINTU2"/>
      <sheetName val="Rencana_Anggaran_Biaya2"/>
      <sheetName val="Mobilisasi_(2)2"/>
      <sheetName val="Data_Umum_Penawaran2"/>
      <sheetName val="dongia_(2)2"/>
      <sheetName val="THPDMoi__(2)2"/>
      <sheetName val="sched-induk-(Th_2008_5M)2"/>
      <sheetName val="upah_bahan_5"/>
      <sheetName val="Rinc__Harg_BHN5"/>
      <sheetName val="ANALISA_SBU2"/>
      <sheetName val="ANL_K2"/>
      <sheetName val="Urugan_Pasir2"/>
      <sheetName val="ANALI_PP2"/>
      <sheetName val="Harga_S_Dasar_UNTUK_IDISI2"/>
      <sheetName val="inst_pemrintah2"/>
      <sheetName val="Lab_E_(FKU)2"/>
      <sheetName val="rms_remunerasi2"/>
      <sheetName val="Harga_Mat_2"/>
      <sheetName val="URAIAN_2"/>
      <sheetName val="_INCOME_STATEMENT_(2)4"/>
      <sheetName val="UMUR_ALAT2"/>
      <sheetName val="FAKTOR_MODAL_CRF2"/>
      <sheetName val="BILL_OF_QUAN2"/>
      <sheetName val="Faktor_Konversi2"/>
      <sheetName val="Bahan_Upah2"/>
      <sheetName val="Man_Power_&amp;_Comp2"/>
      <sheetName val="harga_Satua_Dasar2"/>
      <sheetName val="anal-drainase,tanah&amp;ps_batu2"/>
      <sheetName val="B1_2-BB2"/>
      <sheetName val="_MINGGUAN2"/>
      <sheetName val="AnalisaSIPIL_RIIL2"/>
      <sheetName val="HARGA_SAT2"/>
      <sheetName val="Lau_Luhung2"/>
      <sheetName val="FORM_X_COST2"/>
      <sheetName val="A_Card2"/>
      <sheetName val="Kata_Pengantar2"/>
      <sheetName val="OPNAME_COMM-10+825-10+3002"/>
      <sheetName val="Als_Struk2"/>
      <sheetName val="_Kr_tengahDiva_xls聝analysi2"/>
      <sheetName val="Schedule_OK_Status4"/>
      <sheetName val="Summary_and_Design2"/>
      <sheetName val="D2_42"/>
      <sheetName val="D4_3_(TE)2"/>
      <sheetName val="D5_3_(TF)_2"/>
      <sheetName val="D8_3_(TJ)2"/>
      <sheetName val="trf_7_jht2"/>
      <sheetName val="LAPORAN_KARYA2"/>
      <sheetName val="LIST_ANHARSAT2"/>
      <sheetName val="6a_Rekap2"/>
      <sheetName val="13mm_E_P_2"/>
      <sheetName val="20mm(E_P)2"/>
      <sheetName val="20mm(StaircaseP_P)2"/>
      <sheetName val="13mm_P_P2"/>
      <sheetName val="REK_ADD2"/>
      <sheetName val="Pay_Items2"/>
      <sheetName val="Payback_Analysis2"/>
      <sheetName val="HRG_SATUAN2"/>
      <sheetName val="RAB_adm2"/>
      <sheetName val="Sat_adm2"/>
      <sheetName val="MONITORING_PENGADAAN2"/>
      <sheetName val="Pemakaian_besi2"/>
      <sheetName val="curve_s2"/>
      <sheetName val="DIVISI_6__A2"/>
      <sheetName val="3-DIV7_12"/>
      <sheetName val="BAHAN_,_UPAH_,_ALAT2"/>
      <sheetName val="8-Lamp1_(2)2"/>
      <sheetName val="8-Lamp6_B2"/>
      <sheetName val="8-Lamp14_2"/>
      <sheetName val="11-S_PEN2"/>
      <sheetName val="SPREAD_SHEET2"/>
      <sheetName val="LEVEL_22"/>
      <sheetName val="LEVEL_42"/>
      <sheetName val="1__PERSIAPAN1"/>
      <sheetName val="GRAND_REKAP1"/>
      <sheetName val="Rekap_Bill1"/>
      <sheetName val="Jdw_Alat1"/>
      <sheetName val="S_Penawar1"/>
      <sheetName val="ADD_2_(1)1"/>
      <sheetName val="REKAP_PRELIM_20141"/>
      <sheetName val="DIRECT_COST1"/>
      <sheetName val="ocean_voyage1"/>
      <sheetName val="Public_Area1"/>
      <sheetName val="SAT_SEWA ALAT"/>
      <sheetName val="SAT_BAHAN"/>
      <sheetName val="An.Q"/>
      <sheetName val="7(a)"/>
      <sheetName val="METHOD"/>
      <sheetName val="bahan upah PU"/>
      <sheetName val="PAV-TEX"/>
      <sheetName val="FORMRFK"/>
      <sheetName val="FORMA2A2"/>
      <sheetName val="FORMB2"/>
      <sheetName val="Schedule_11a1"/>
      <sheetName val="Septick_tank1"/>
      <sheetName val="HD_ALAT1"/>
      <sheetName val="Tambahan_Biaro1"/>
      <sheetName val="DATA_20091"/>
      <sheetName val="DATA_20101"/>
      <sheetName val="Target_Raker_TW_III1"/>
      <sheetName val="610_041"/>
      <sheetName val="610_051"/>
      <sheetName val="610_061"/>
      <sheetName val="610_071"/>
      <sheetName val="610_081"/>
      <sheetName val="HD_BAHAN1"/>
      <sheetName val="BOQ_CONTRACT_WK1"/>
      <sheetName val="Hrg_Satuan_&amp;_Upah1"/>
      <sheetName val="PRIST_LIST1"/>
      <sheetName val="PERALATAN_PROYEK_GOL_III_A1"/>
      <sheetName val="rek_det_1-31"/>
      <sheetName val="AHS_ME_1"/>
      <sheetName val="SUB_&amp;_mandor1"/>
      <sheetName val="Master_Schedule1"/>
      <sheetName val="HS_BHN&amp;UPAH"/>
      <sheetName val="Bahan_1"/>
      <sheetName val="PLINT_3_1_G"/>
      <sheetName val="dok_aromindo"/>
      <sheetName val="Summary_Page_VDF"/>
      <sheetName val="Daftar_Upah_Material_Alat"/>
      <sheetName val="G2_01"/>
      <sheetName val="I_2"/>
      <sheetName val="tp_45x45_(6)"/>
      <sheetName val="BoQ_Total_lama"/>
      <sheetName val="PROD_15-1"/>
      <sheetName val="7_1(3)"/>
      <sheetName val="ANALISA_TENDER"/>
      <sheetName val="EXTERNAL__(revisi_1)"/>
      <sheetName val="DON_GIA"/>
      <sheetName val="CHITIET_VL-NC"/>
      <sheetName val="H_DASAR"/>
      <sheetName val="BIAYA BAHAN"/>
      <sheetName val="ANALISA METODE"/>
      <sheetName val="2.3.(4)"/>
      <sheetName val="STRUKTUR-1"/>
      <sheetName val="Alat R"/>
      <sheetName val="Satuan Bahan &amp; Upah"/>
      <sheetName val="Coa"/>
      <sheetName val="AUG02"/>
      <sheetName val="Analis Alat"/>
      <sheetName val="analisa_ars"/>
      <sheetName val="Sect-1a"/>
      <sheetName val="RJBR"/>
      <sheetName val="HYPOTHESES"/>
      <sheetName val="Projects Y2002"/>
      <sheetName val="Sales&amp;GM Jan Dec 04"/>
      <sheetName val="AR"/>
      <sheetName val="Basic price "/>
      <sheetName val="CB"/>
      <sheetName val="Civil-work  "/>
      <sheetName val="Miscellaneous "/>
      <sheetName val="RO45"/>
      <sheetName val="POS JAGA"/>
      <sheetName val="Total Civil work"/>
      <sheetName val="An Mjl"/>
      <sheetName val="catatan"/>
      <sheetName val="lanscap_All"/>
      <sheetName val="Rekap analisa"/>
      <sheetName val="baladewa"/>
      <sheetName val="HARGA RATA"/>
      <sheetName val="DAFTAR_HARGA3"/>
      <sheetName val="Data_alat4"/>
      <sheetName val="DAFTAR_HARGA2"/>
      <sheetName val="RAB Temiling "/>
      <sheetName val="kontribusi"/>
      <sheetName val="likuiditas"/>
      <sheetName val="Manajerial"/>
      <sheetName val="revenue"/>
      <sheetName val="progres sub unv"/>
      <sheetName val="rework"/>
      <sheetName val="CCO"/>
      <sheetName val="ME_DOSEN"/>
      <sheetName val="EPCOS"/>
      <sheetName val="DAFMAT"/>
      <sheetName val="Hst,upah"/>
      <sheetName val="BAB.V-5(1)"/>
      <sheetName val="BAB.V-11(1)"/>
      <sheetName val="BAB.V-4(1)"/>
      <sheetName val="Daft 2_1"/>
      <sheetName val="Kurs"/>
      <sheetName val="DAFTAR ISI"/>
      <sheetName val="61007"/>
      <sheetName val="DIV 6"/>
      <sheetName val="DIV 5"/>
      <sheetName val="INDEX BPS"/>
      <sheetName val="upah-baru"/>
      <sheetName val="uba"/>
      <sheetName val="001"/>
      <sheetName val="13.Nangakara Weir"/>
      <sheetName val="14.Irr.Canal Work"/>
      <sheetName val="15.Irr. Struc.Work"/>
      <sheetName val="16.Pipe Inst."/>
      <sheetName val="18.Lateral Pipe"/>
      <sheetName val="DAFT.SEWA ALT"/>
      <sheetName val="A (1)"/>
      <sheetName val="Form-1a"/>
      <sheetName val="SAT-UP bangunan"/>
      <sheetName val="anl-b7"/>
      <sheetName val="giathanh1"/>
      <sheetName val="MC 0"/>
      <sheetName val="K.641A"/>
      <sheetName val="DHSBU"/>
      <sheetName val="REAL KEU"/>
      <sheetName val="BAR SCREEN"/>
      <sheetName val="KLDI"/>
      <sheetName val="thao-go"/>
      <sheetName val="CHITIET VL-NC-TT -1p"/>
      <sheetName val="VC"/>
      <sheetName val="TH XL"/>
      <sheetName val="Tiepdia"/>
      <sheetName val="CHITIET VL-NC-TT-3p"/>
      <sheetName val="t-h HA THE"/>
      <sheetName val="TDTKP"/>
      <sheetName val="TDTKP1"/>
      <sheetName val="TONGKE3p "/>
      <sheetName val="KPVC-BD "/>
      <sheetName val="TNHCHINH"/>
      <sheetName val="BQ Str - Ars"/>
      <sheetName val="Bolts"/>
      <sheetName val="hsp-STR-ARS"/>
      <sheetName val="TH VL, NC, DDHT Thanhphuoc"/>
      <sheetName val="Motor Sytem"/>
      <sheetName val="10a"/>
      <sheetName val="BYMHD_SBB"/>
      <sheetName val="Hit_Vol_Str_Jambi1"/>
      <sheetName val="Jadwal_Pekerjaan"/>
      <sheetName val="H_STN"/>
      <sheetName val="Harga_Pekerjaan"/>
      <sheetName val="Pembongkaran"/>
      <sheetName val="TS PAVING  &amp; SAL. 1,5 BLN"/>
      <sheetName val="E.001"/>
      <sheetName val="EQUIP LIST"/>
      <sheetName val="BQMP"/>
      <sheetName val="co-no.2"/>
      <sheetName val="div-2"/>
      <sheetName val="2.RAB"/>
      <sheetName val="DIV-2 (Drainase)"/>
      <sheetName val="DIV-3"/>
      <sheetName val="DIV-4"/>
      <sheetName val="DIV-5"/>
      <sheetName val="DIV-6"/>
      <sheetName val="Schedule(S-Curve)"/>
      <sheetName val="Matriks Skla Priorit MTW"/>
      <sheetName val="RASK ALL"/>
      <sheetName val="data-1"/>
      <sheetName val="finalisasi"/>
      <sheetName val="W1"/>
      <sheetName val="Harga BBM Indonesia"/>
      <sheetName val="sch 1.2"/>
      <sheetName val="275kV"/>
      <sheetName val="Dolar dalam Rp"/>
      <sheetName val="Inflasi $"/>
      <sheetName val="Price "/>
      <sheetName val="Tani Ternak Kbn"/>
      <sheetName val="OwnEq"/>
      <sheetName val="BQ SPH"/>
      <sheetName val="rab_g__menara_pengawas3"/>
      <sheetName val="tabel_pnganan_mslh3"/>
      <sheetName val="01_FA3"/>
      <sheetName val="Anal_Alat_Type_II_A3"/>
      <sheetName val="u_aLAT3"/>
      <sheetName val="ANALISA_BANGLI3"/>
      <sheetName val="Harsat_Bahan_3"/>
      <sheetName val="_MINGGUAN3"/>
      <sheetName val="Bahan_Upah3"/>
      <sheetName val="AHS_all3"/>
      <sheetName val="Rekap_Anl3"/>
      <sheetName val="s_g_exx3"/>
      <sheetName val="sh健et_23"/>
      <sheetName val="Analisa_Alat3"/>
      <sheetName val="L__Hr3"/>
      <sheetName val="AnalisaSIPIL_RIIL3"/>
      <sheetName val="RAB_AR&amp;STR3"/>
      <sheetName val="AnalisaSIPIL_RIIL_RAP3"/>
      <sheetName val="GRAFIK_3"/>
      <sheetName val="List_Pla3"/>
      <sheetName val="ANALISA_EL_DAN_ELC3"/>
      <sheetName val="D_1_73"/>
      <sheetName val="D_1_53"/>
      <sheetName val="D_2_33"/>
      <sheetName val="D_2_23"/>
      <sheetName val="SCH_GG_&amp;_SAS3"/>
      <sheetName val="Data_Base_List3"/>
      <sheetName val="HSU_20163"/>
      <sheetName val="Goodwill_Calculation3"/>
      <sheetName val="lkalibrasi_BENENAIN3"/>
      <sheetName val="SNI_FIX3"/>
      <sheetName val="HSP_LT_BS3"/>
      <sheetName val="BAHAN_MKNL3"/>
      <sheetName val="D_793"/>
      <sheetName val="D_803"/>
      <sheetName val="D_813"/>
      <sheetName val="D_823"/>
      <sheetName val="D_833"/>
      <sheetName val="D_843"/>
      <sheetName val="D_853"/>
      <sheetName val="D_863"/>
      <sheetName val="D_873"/>
      <sheetName val="D_883"/>
      <sheetName val="D_893"/>
      <sheetName val="D_913"/>
      <sheetName val="D_923"/>
      <sheetName val="D_933"/>
      <sheetName val="D_943"/>
      <sheetName val="D_953"/>
      <sheetName val="D_963"/>
      <sheetName val="H__Satuan_Upah_&amp;_Bahan3"/>
      <sheetName val="Analisa_Satuan_Pekerjaan3"/>
      <sheetName val="H__Satuan_Pekerjaan3"/>
      <sheetName val="HARGA_SAT3"/>
      <sheetName val="Lau_Luhung3"/>
      <sheetName val="ANALISA_GRS_kota3"/>
      <sheetName val="HRG-_UPAH3"/>
      <sheetName val="FORM_X_COST3"/>
      <sheetName val="IDLE_ALAT9"/>
      <sheetName val="ATB_pers_(2)9"/>
      <sheetName val="FOTO_PR9"/>
      <sheetName val="G_umum9"/>
      <sheetName val="SCHE_vareto9"/>
      <sheetName val="ATB_pers9"/>
      <sheetName val="BQ_diva9"/>
      <sheetName val="MAT_BARU_AC9"/>
      <sheetName val="H_Satuan10"/>
      <sheetName val="AC_+9"/>
      <sheetName val="an_ATB_G9"/>
      <sheetName val="an_AC9"/>
      <sheetName val="an_ATB_L9"/>
      <sheetName val="ATB_+9"/>
      <sheetName val="Alat_DC9"/>
      <sheetName val="Kap_Tenaga9"/>
      <sheetName val="HRG_BHN8"/>
      <sheetName val="Agregat_Halus_&amp;_Kasar8"/>
      <sheetName val="Analisa_HS8"/>
      <sheetName val="Kr_tengahDiva8"/>
      <sheetName val="Isolasi_Luar_Dalam8"/>
      <sheetName val="Isolasi_Luar8"/>
      <sheetName val="B_-_Norelec8"/>
      <sheetName val="Man_Power8"/>
      <sheetName val="L3_An_H_Sat_Mob8"/>
      <sheetName val="EXTERNAL_WORK8"/>
      <sheetName val="01A-_RAB8"/>
      <sheetName val="Fill_this_out_first___16"/>
      <sheetName val="Fill_this_out_first___17"/>
      <sheetName val="BOQ_KSN8"/>
      <sheetName val="REKAP_ARSITEKTUR_8"/>
      <sheetName val="Sat_Upah8"/>
      <sheetName val="HS_Alat8"/>
      <sheetName val="HS_Upah8"/>
      <sheetName val="HS_Sub-Kon8"/>
      <sheetName val="Analisa_ME_(2)8"/>
      <sheetName val="Bill_No_2_1_Cold_Water_System8"/>
      <sheetName val="Civil_Works8"/>
      <sheetName val="GASATAGG_XLS8"/>
      <sheetName val="RAB_ADMINISTRASI_PUSAT_(1)8"/>
      <sheetName val="rekap_mekanikal8"/>
      <sheetName val="PROTEKSI_PETIR8"/>
      <sheetName val="KABEL_FEEDER8"/>
      <sheetName val="PENRNGN_&amp;_KTK-KNTK8"/>
      <sheetName val="FIRE_FIGHTING8"/>
      <sheetName val="Master_1_08"/>
      <sheetName val="rab_me_(by_owner)_8"/>
      <sheetName val="BQ_(by_owner)8"/>
      <sheetName val="NS_GD_UTAMA8"/>
      <sheetName val="M&amp;E_R8"/>
      <sheetName val="RAB_PERSIAPAN_8"/>
      <sheetName val="BANGUNAN_PENUNJANG8"/>
      <sheetName val="BoQ_C48"/>
      <sheetName val="F_ALARM8"/>
      <sheetName val="ANAL_BOW9"/>
      <sheetName val="rab_me_(fisik)8"/>
      <sheetName val="STD_Lanjutan8"/>
      <sheetName val="NS_Lanjutan8"/>
      <sheetName val="1_B8"/>
      <sheetName val="ANAL__ME8"/>
      <sheetName val="BW_analisa_cika_20058"/>
      <sheetName val="Analisa___Upah8"/>
      <sheetName val="HB_7"/>
      <sheetName val="Unit_Rate7"/>
      <sheetName val="Analisa_&amp;_Upah8"/>
      <sheetName val="M_12__2_8"/>
      <sheetName val="BQ_Stdr_R-17"/>
      <sheetName val="Cable_150kV_Ref_8"/>
      <sheetName val="D_&amp;_W_sizes8"/>
      <sheetName val="D___W_sizes8"/>
      <sheetName val="Daftar_berat8"/>
      <sheetName val="Fire_Alarm8"/>
      <sheetName val="bill_qty8"/>
      <sheetName val="meth_hsl_nego8"/>
      <sheetName val="Transfer_Pump7"/>
      <sheetName val="Bill_of_Qty_MEP8"/>
      <sheetName val="Harga_Satuan7"/>
      <sheetName val="sheet_27"/>
      <sheetName val="RAB_ME7"/>
      <sheetName val="RAW_MATERIALS_7"/>
      <sheetName val="COST-PERSON-J_O_7"/>
      <sheetName val="Pipa_(2)7"/>
      <sheetName val="Lamp_BAP7"/>
      <sheetName val="Pos_4-18"/>
      <sheetName val="Rekap_Prelim8"/>
      <sheetName val="NS_GD_UGD7"/>
      <sheetName val="STD_GD_UGD7"/>
      <sheetName val="Perm__Test7"/>
      <sheetName val="MAIN_EQUIP_AC8"/>
      <sheetName val="RKP_PLUMBING7"/>
      <sheetName val="4-Basic_Price7"/>
      <sheetName val="HARGA_ALAT7"/>
      <sheetName val="ETAB_17"/>
      <sheetName val="Mat_Mek8"/>
      <sheetName val="Analisa_ME7"/>
      <sheetName val="Upah_Bahan7"/>
      <sheetName val="DUTCH_CONE8"/>
      <sheetName val="Rekap_Direct_Cost7"/>
      <sheetName val="Urai___Guide_Post7"/>
      <sheetName val="Met_Pas_Batu7"/>
      <sheetName val="Urai_Galian_Tanah7"/>
      <sheetName val="Met__Minor7"/>
      <sheetName val="R_A_B_7"/>
      <sheetName val="AHS_str7"/>
      <sheetName val="Data_Ktr_Bupati_Tapsel7"/>
      <sheetName val="Hydran___springkler7"/>
      <sheetName val="New_MADC7"/>
      <sheetName val="ANALIS_18"/>
      <sheetName val="BQ_struktur7"/>
      <sheetName val="BQ_Arsit7"/>
      <sheetName val="An_HarSatPek7"/>
      <sheetName val="Sat_Bah_&amp;_Up7"/>
      <sheetName val="Analisa_Pusaka_Jaya7"/>
      <sheetName val="Report_detil_kondisi7"/>
      <sheetName val="Daftar_Upah,Bhn,&amp;_alat7"/>
      <sheetName val="Lead_Schedule7"/>
      <sheetName val="Anal_Koef7"/>
      <sheetName val="Rekap_Biaya7"/>
      <sheetName val="ANALISA_HARGA_SATUAN7"/>
      <sheetName val="REKAP_TOTAL7"/>
      <sheetName val="Daf_17"/>
      <sheetName val="2_NSB_7"/>
      <sheetName val="2_SB7"/>
      <sheetName val="M_ITEM7"/>
      <sheetName val="BHN_Ars7"/>
      <sheetName val="7_NS_H7"/>
      <sheetName val="Daf__No____4_27"/>
      <sheetName val="GH_Quantity7"/>
      <sheetName val="D_1_2_LT-_1_~_Atap7"/>
      <sheetName val="fin_pro_centers7"/>
      <sheetName val="KAN__LOKAL7"/>
      <sheetName val="Upah_dan_bahan7"/>
      <sheetName val="Bill_Of_Quantity7"/>
      <sheetName val="BGN_PENUNJANG7"/>
      <sheetName val="ENC_147"/>
      <sheetName val="Terbilang_sertifikat7"/>
      <sheetName val="REKAP_ARSITEKTUR7"/>
      <sheetName val="rincian_per_proyek7"/>
      <sheetName val="AN_Panel8"/>
      <sheetName val="AC_LOAD7"/>
      <sheetName val="Bill_5_Summary7"/>
      <sheetName val="Analisa_27"/>
      <sheetName val="Bill_4_Summary7"/>
      <sheetName val="Up&amp;Bhn_7"/>
      <sheetName val="KH_Bahagia7"/>
      <sheetName val="REKAP_ME7"/>
      <sheetName val="B___Norelec7"/>
      <sheetName val="Site_Expenses7"/>
      <sheetName val="Cover_Daf-27"/>
      <sheetName val="Input_monthly_capex7"/>
      <sheetName val="PENJ_NERACA7"/>
      <sheetName val="CASH_FLOW7"/>
      <sheetName val="T__Cs_Log_P_III7"/>
      <sheetName val="H__Dasar11"/>
      <sheetName val="Data_Sei_Belutu7"/>
      <sheetName val="610_67"/>
      <sheetName val="610_57"/>
      <sheetName val="Data_Sinabung7"/>
      <sheetName val="3_3b7"/>
      <sheetName val="KONTRAK_INDUK_BULANAN7"/>
      <sheetName val="Bq_Ars7"/>
      <sheetName val="Sat_Alat7"/>
      <sheetName val="GFA_227"/>
      <sheetName val="2__MVAC_R17"/>
      <sheetName val="[Kr_tengahࡄiva_xls聝H_Satua聮7"/>
      <sheetName val="[Kr_te࡮gahࡄiva_xls聝MAT_BAR聕_AC7"/>
      <sheetName val="[Kr_tengahࡄiva࠮xls聝H_Satua聮17"/>
      <sheetName val="[Kࡲ_tengahࡄiva_xls聝Kap聟Tenaga7"/>
      <sheetName val="[Kࡲ_te࡮gahࡄiva_xls聝Ana聬isa_HS7"/>
      <sheetName val="B_-耠Nor聥lec7"/>
      <sheetName val="[Kࡲ_tengahࡄiva_xls聝5-P聥ralatan7"/>
      <sheetName val="[Kࡲ_te࡮gahࡄiva࠮xls聝Inf聯rmasi7"/>
      <sheetName val="[Kr_te࡮gahࡄiva_xls聝upahbahan7"/>
      <sheetName val="[Kr_tengahࡄiva࠮xls聝01A-_RA聂7"/>
      <sheetName val="[Kr_tengahࡄiva࠮xls聝NS_GD_U联AMA7"/>
      <sheetName val="[Kr_tengahࡄiva_xls聝Str耭Bengkel7"/>
      <sheetName val="[Kࡲ_te࡮gahࡄiva࠮xls聝ANA职_BOW7"/>
      <sheetName val="M_12__2聟7"/>
      <sheetName val="[Kࡲ_tengahࡄiva_xls聝G_SUMMARY7"/>
      <sheetName val="[Kr_tengahDiva_xls聝ANAL_HREZ7"/>
      <sheetName val="ANAL__M聅7"/>
      <sheetName val="[Kr_tengahDiva_xls聝analysis7"/>
      <sheetName val="[Kr_tengah?iva_xls?H_Satua?7"/>
      <sheetName val="[Kr_te?gah?iva_xls?MAT_BAR?_AC7"/>
      <sheetName val="[Kr_tengah?iva?xls?H_Satua?17"/>
      <sheetName val="[K?_tengah?iva_xls?Kap?Tenaga7"/>
      <sheetName val="[K?_te?gah?iva_xls?Ana?isa_HS7"/>
      <sheetName val="B_-?Nor?lec7"/>
      <sheetName val="[K?_tengah?iva_xls?5-P?ralatan7"/>
      <sheetName val="[K?_te?gah?iva?xls?Inf?rmasi7"/>
      <sheetName val="[Kr_te?gah?iva_xls?upahbahan7"/>
      <sheetName val="[Kr_tengah?iva?xls?01A-_RA?7"/>
      <sheetName val="[Kr_tengah?iva?xls?NS_GD_U?AMA7"/>
      <sheetName val="[Kr_tengah?iva_xls?Str?Bengkel7"/>
      <sheetName val="[K?_te?gah?iva?xls?ANA?_BOW7"/>
      <sheetName val="M_12__2?7"/>
      <sheetName val="[K?_tengah?iva_xls?G_SUMMARY7"/>
      <sheetName val="[Kr_tengahDiva_xls?ANAL_HREZ7"/>
      <sheetName val="ANAL__M?7"/>
      <sheetName val="[Kr_tengahDiva_xls?analysis7"/>
      <sheetName val="_Kr_tengahࡄiva_xls聝H_Satua聮7"/>
      <sheetName val="_Kr_te࡮gahࡄiva_xls聝MAT_BAR聕_AC7"/>
      <sheetName val="_Kr_tengahࡄiva࠮xls聝H_Satua聮17"/>
      <sheetName val="_Kࡲ_tengahࡄiva_xls聝Kap聟Tenaga7"/>
      <sheetName val="_Kࡲ_te࡮gahࡄiva_xls聝Ana聬isa_HS7"/>
      <sheetName val="_Kࡲ_tengahࡄiva_xls聝5-P聥ralatan7"/>
      <sheetName val="_Kࡲ_te࡮gahࡄiva࠮xls聝Inf聯rmasi7"/>
      <sheetName val="_Kr_te࡮gahࡄiva_xls聝upahbahan7"/>
      <sheetName val="_Kr_tengahࡄiva࠮xls聝01A-_RA聂7"/>
      <sheetName val="_Kr_tengahࡄiva࠮xls聝NS_GD_U联AMA7"/>
      <sheetName val="_Kr_tengahࡄiva_xls聝Str耭Bengkel7"/>
      <sheetName val="_Kࡲ_te࡮gahࡄiva࠮xls聝ANA职_BOW7"/>
      <sheetName val="_Kࡲ_tengahࡄiva_xls聝G_SUMMARY7"/>
      <sheetName val="_Kr_tengahDiva_xls聝ANAL_HREZ7"/>
      <sheetName val="_Kr_tengahDiva_xls聝analysis7"/>
      <sheetName val="Mat_Elk7"/>
      <sheetName val="AHS_Isolasi7"/>
      <sheetName val="List_Plant7"/>
      <sheetName val="T-3_4_Cost_of_Equipment7"/>
      <sheetName val="An_H_Sat_Pek_Ut7"/>
      <sheetName val="Harga_Sat_Das7"/>
      <sheetName val="T-3_2_UP_Labour7"/>
      <sheetName val="T-3_3_UP_Material7"/>
      <sheetName val="Sec_I_ML7"/>
      <sheetName val="Cash_Flow_bulanan7"/>
      <sheetName val="List_of_Eqp7"/>
      <sheetName val="struktur_tdk_dipakai7"/>
      <sheetName val="REF_ONLY7"/>
      <sheetName val="SELISIH_HARGA7"/>
      <sheetName val="Pengalaman_Per5"/>
      <sheetName val="HARGA_MATERIAL7"/>
      <sheetName val="Blk_B17"/>
      <sheetName val="bhn_FINAL7"/>
      <sheetName val="TOTAL_Agustus5"/>
      <sheetName val="_Kr_tengah_iva_xls_H_Satua_6"/>
      <sheetName val="_Kr_te_gah_iva_xls_MAT_BAR__AC6"/>
      <sheetName val="_Kr_tengah_iva_xls_H_Satua_16"/>
      <sheetName val="_K__tengah_iva_xls_Kap_Tenaga6"/>
      <sheetName val="_K__te_gah_iva_xls_Ana_isa_HS6"/>
      <sheetName val="B_-_Nor_lec6"/>
      <sheetName val="_K__tengah_iva_xls_5-P_ralatan6"/>
      <sheetName val="Rate_Analysis7"/>
      <sheetName val="PAGE_1_7"/>
      <sheetName val="Ｎｏ_135"/>
      <sheetName val="ANAL_TEKNIK7"/>
      <sheetName val="ME_Apt27"/>
      <sheetName val="Price_list7"/>
      <sheetName val="II_MAIN-LOB5"/>
      <sheetName val="Unit_Cost5"/>
      <sheetName val="Summary_Sheets7"/>
      <sheetName val="Harsat_Bahan5"/>
      <sheetName val="Rkp_Total5"/>
      <sheetName val="H__Dasar12"/>
      <sheetName val="TE_TS_FA_LAN_MATV7"/>
      <sheetName val="List_Material5"/>
      <sheetName val="3_Mob7"/>
      <sheetName val="On_Time5"/>
      <sheetName val="ANALISA_PEK_UMUM5"/>
      <sheetName val="Basic_Price5"/>
      <sheetName val="hrg-sat_pek5"/>
      <sheetName val="Data_Pendukung5"/>
      <sheetName val="Speck_ARSITEK5"/>
      <sheetName val="Stden_center5"/>
      <sheetName val="Q'ty_per_m5"/>
      <sheetName val="_Kr_tengahDiva_xls聝analysi蕈5"/>
      <sheetName val="Lt_15"/>
      <sheetName val="7_공정표5"/>
      <sheetName val="Analisa_(ok)5"/>
      <sheetName val="DAF_ALAT5"/>
      <sheetName val="SAT_UPH_BHN5"/>
      <sheetName val="BIIL_ASLI5"/>
      <sheetName val="BQ_Mekanikal5"/>
      <sheetName val="Div_15"/>
      <sheetName val="Form_4,5,65"/>
      <sheetName val="PL_(MONTHLY)5"/>
      <sheetName val="_K__te_gah_iva_xls_Inf_rmasi6"/>
      <sheetName val="_Kr_te_gah_iva_xls_upahbahan6"/>
      <sheetName val="_Kr_tengah_iva_xls_01A-_RA_6"/>
      <sheetName val="_Kr_tengah_iva_xls_NS_GD_U_AMA6"/>
      <sheetName val="_Kr_tengah_iva_xls_Str_Bengkel6"/>
      <sheetName val="_K__te_gah_iva_xls_ANA__BOW6"/>
      <sheetName val="_K__tengah_iva_xls_G_SUMMARY6"/>
      <sheetName val="_Kr_tengahDiva_xls_ANAL_HREZ6"/>
      <sheetName val="ANAL__M_6"/>
      <sheetName val="_Kr_tengahDiva_xls_analysis6"/>
      <sheetName val="Analisa_Upah_&amp;_Bahan_Plum5"/>
      <sheetName val="Analisa_HSP5"/>
      <sheetName val="Galian_15"/>
      <sheetName val="Master_Edit5"/>
      <sheetName val="Assumption_&amp;_Dashboard_5"/>
      <sheetName val="Upah&amp;Bahan_(2)5"/>
      <sheetName val="Analisa-Harga_(1F)5"/>
      <sheetName val="Daf_Besi5"/>
      <sheetName val="ITB_COST5"/>
      <sheetName val="Vendor_Information5"/>
      <sheetName val="M_Pekerjaan5"/>
      <sheetName val="analisa_SNI4"/>
      <sheetName val="BANG_TONG_HOP_(2)5"/>
      <sheetName val="rab_me__by_owner__5"/>
      <sheetName val="BQ__by_owner_5"/>
      <sheetName val="rab_me__fisik_5"/>
      <sheetName val="_5"/>
      <sheetName val="Data_Tower5"/>
      <sheetName val="HDS_Sipil4"/>
      <sheetName val="BUL__A5"/>
      <sheetName val="CASHFLOW_FORECAST4"/>
      <sheetName val="rab_g__menara_pengawas4"/>
      <sheetName val="Daftar_Upah5"/>
      <sheetName val="Cover_Daf_24"/>
      <sheetName val="tabel_pnganan_mslh4"/>
      <sheetName val="STOK_MAT5"/>
      <sheetName val="ANALISA_railing5"/>
      <sheetName val="RPP01_65"/>
      <sheetName val="m_schedule5"/>
      <sheetName val="HM_MEK_5"/>
      <sheetName val="Har_Sat5"/>
      <sheetName val="Rencana__2_4"/>
      <sheetName val="8LT_124"/>
      <sheetName val="hrg_sat5"/>
      <sheetName val="Uraian_Analisa5"/>
      <sheetName val="01_FA4"/>
      <sheetName val="Anal_Alat_Type_II_A4"/>
      <sheetName val="Sum_IF5"/>
      <sheetName val="Anl_2s_d4e4"/>
      <sheetName val="AnBiaya_OperasionalAlat4"/>
      <sheetName val="u_aLAT4"/>
      <sheetName val="GAL_BIASA4"/>
      <sheetName val="Price_of_Equip4"/>
      <sheetName val="HASAT_DASAR4"/>
      <sheetName val="COST_TOGO4"/>
      <sheetName val="H_Satuan_Dasar4"/>
      <sheetName val="LINK-MAST__BASIC_PRICE4"/>
      <sheetName val="Price_of_Mat4"/>
      <sheetName val="BOQ_EM4"/>
      <sheetName val="Field_DCPT4"/>
      <sheetName val="eQUIPMENT_COST4"/>
      <sheetName val="ANALISA_BANGLI4"/>
      <sheetName val="(htp@___4"/>
      <sheetName val="SAT_UPAH_RAPI4"/>
      <sheetName val="RAB_(A)_(2)4"/>
      <sheetName val="Daf_Biaya_sewa_alat4"/>
      <sheetName val="Supl_X4"/>
      <sheetName val="An__HS4"/>
      <sheetName val="RAB_TTB_ADM84"/>
      <sheetName val="Control_Settings5"/>
      <sheetName val="Dates_&amp;_Escalators5"/>
      <sheetName val="Check_Totals5"/>
      <sheetName val="Harsat_Bahan_4"/>
      <sheetName val="_MINGGUAN4"/>
      <sheetName val="Bahan_Upah4"/>
      <sheetName val="500kV_BOQ5"/>
      <sheetName val="Rekap_BQ-Pompong5"/>
      <sheetName val="PERS_PENY5"/>
      <sheetName val="RAB_DC5"/>
      <sheetName val="anal_rinci5"/>
      <sheetName val="Rek_An5"/>
      <sheetName val="H_Alat4"/>
      <sheetName val="H_Bahan4"/>
      <sheetName val="Rekap_RAB4"/>
      <sheetName val="unit_34"/>
      <sheetName val="Rokan_14"/>
      <sheetName val="AHS_all4"/>
      <sheetName val="4-Basic_Price-Upah4"/>
      <sheetName val="Rekap_Anl4"/>
      <sheetName val="Daftar_Paket4"/>
      <sheetName val="Rekap_4"/>
      <sheetName val="s_g_exx4"/>
      <sheetName val="sh健et_24"/>
      <sheetName val="Analisa_Alat4"/>
      <sheetName val="data_profit4"/>
      <sheetName val="Dftr_Isi4"/>
      <sheetName val="L__Hr4"/>
      <sheetName val="AnalisaSIPIL_RIIL4"/>
      <sheetName val="harsat_sdy4"/>
      <sheetName val="Metod_TWR4"/>
      <sheetName val="_Kr_tengahDiva_xls聝analysi4"/>
      <sheetName val="RAB_AR&amp;STR4"/>
      <sheetName val="AnalisaSIPIL_RIIL_RAP4"/>
      <sheetName val="Harga_Bahan4"/>
      <sheetName val="Internal_AFE_Form_2_4"/>
      <sheetName val="GRAFIK_4"/>
      <sheetName val="List_Pla4"/>
      <sheetName val="Unit_Price4"/>
      <sheetName val="ANALISA_EL_DAN_ELC4"/>
      <sheetName val="D_1_74"/>
      <sheetName val="D_1_54"/>
      <sheetName val="D_2_34"/>
      <sheetName val="D_2_24"/>
      <sheetName val="SCH_GG_&amp;_SAS4"/>
      <sheetName val="Data_Base_List4"/>
      <sheetName val="RAB_14"/>
      <sheetName val="RAB_24"/>
      <sheetName val="RAB_34"/>
      <sheetName val="HSU_20164"/>
      <sheetName val="Goodwill_Calculation4"/>
      <sheetName val="lkalibrasi_BENENAIN4"/>
      <sheetName val="SNI_FIX4"/>
      <sheetName val="Basic_P4"/>
      <sheetName val="cons_workpapers4"/>
      <sheetName val="Amortization_Table4"/>
      <sheetName val="BULAN_14"/>
      <sheetName val="Analisa_SNI_STANDART_4"/>
      <sheetName val="GRADE_SKALA4"/>
      <sheetName val="MASTER_DATA4"/>
      <sheetName val="Muh_Akhir4"/>
      <sheetName val="Chandra_Prabowo4"/>
      <sheetName val="HSP_LT_BS4"/>
      <sheetName val="BAHAN_MKNL4"/>
      <sheetName val="D_794"/>
      <sheetName val="D_804"/>
      <sheetName val="D_814"/>
      <sheetName val="D_824"/>
      <sheetName val="D_834"/>
      <sheetName val="D_844"/>
      <sheetName val="D_854"/>
      <sheetName val="D_864"/>
      <sheetName val="D_874"/>
      <sheetName val="D_884"/>
      <sheetName val="D_894"/>
      <sheetName val="D_914"/>
      <sheetName val="D_924"/>
      <sheetName val="D_934"/>
      <sheetName val="D_944"/>
      <sheetName val="D_954"/>
      <sheetName val="D_964"/>
      <sheetName val="H__Satuan_Upah_&amp;_Bahan4"/>
      <sheetName val="Analisa_Satuan_Pekerjaan4"/>
      <sheetName val="H__Satuan_Pekerjaan4"/>
      <sheetName val="HARGA_SAT4"/>
      <sheetName val="Lau_Luhung4"/>
      <sheetName val="ANALISA_GRS_kota4"/>
      <sheetName val="HRG-_UPAH4"/>
      <sheetName val="FORM_X_COST4"/>
      <sheetName val="Anl. Pek. Komplit"/>
      <sheetName val="pas wm"/>
      <sheetName val="div3"/>
      <sheetName val="REK.EE"/>
      <sheetName val="anal Lamp 4a"/>
      <sheetName val="BAHAN BANGUNAN JUNI 2008"/>
      <sheetName val="cover2"/>
      <sheetName val="Comp equip"/>
      <sheetName val="EMN KPI's "/>
      <sheetName val="DatabaseSPK"/>
      <sheetName val="ダクト拾･集計"/>
      <sheetName val="Analisa ME "/>
      <sheetName val="VMR - Entertainment"/>
      <sheetName val="예산M12A"/>
      <sheetName val="earthwork"/>
      <sheetName val="지급자재"/>
      <sheetName val="DIV.2"/>
      <sheetName val="DFT BHN"/>
      <sheetName val="DAFTAR BESI"/>
      <sheetName val="List Pla?È"/>
      <sheetName val="_Kr tengahDiva.xls聝analysi?"/>
      <sheetName val="bilangk??"/>
      <sheetName val="Musholla Pantry 1"/>
      <sheetName val="Musholah &amp; PantryMEP"/>
      <sheetName val="유림골조"/>
      <sheetName val="sc"/>
      <sheetName val="III.ELEKTRIKAL"/>
      <sheetName val="V.FIRE ALARM "/>
      <sheetName val="I-PERSIAPAN"/>
      <sheetName val="VI.SOUND SISTEM "/>
      <sheetName val="rab - persiapan &amp; lantai-1"/>
      <sheetName val="C"/>
      <sheetName val="Unit Price MSS"/>
      <sheetName val="D2-1a"/>
      <sheetName val="SNI"/>
      <sheetName val="DAFTAR ALAT"/>
      <sheetName val="Cost Control Utk Perub RAP"/>
      <sheetName val="Sel Dev"/>
      <sheetName val="RAP Change"/>
      <sheetName val="RAP Sisa"/>
      <sheetName val="agr A"/>
      <sheetName val="Basic Price (2)"/>
      <sheetName val="CGSgm2"/>
      <sheetName val="CGSsp"/>
      <sheetName val="Factors"/>
      <sheetName val="Sales"/>
      <sheetName val="cetak 5-Rekap BoQ"/>
      <sheetName val="cetak 7-HSD Upah-Bhn"/>
      <sheetName val="F1.4"/>
      <sheetName val="HS-Ban"/>
      <sheetName val="HSD.Pk"/>
      <sheetName val="BQ-SRT"/>
      <sheetName val="SUB"/>
      <sheetName val="TS"/>
      <sheetName val="SmDaya"/>
      <sheetName val="OH Transportasi"/>
      <sheetName val="OH Insentif"/>
      <sheetName val="Bahan-Non Lokal"/>
      <sheetName val="Minat"/>
      <sheetName val="Lacori"/>
      <sheetName val="input_data_umum"/>
      <sheetName val="Sales_Rental"/>
      <sheetName val="Analisa_Gabungan"/>
      <sheetName val="TARGET_RAKER_"/>
      <sheetName val="target_raker_1"/>
      <sheetName val="BS_Assumptions"/>
      <sheetName val="HS_KALIJATI"/>
      <sheetName val="Alat_&amp;_Bahan"/>
      <sheetName val="Tambahan_Biaro2"/>
      <sheetName val="DATA_20092"/>
      <sheetName val="DATA_20102"/>
      <sheetName val="Target_Raker_TW_III2"/>
      <sheetName val="610_042"/>
      <sheetName val="610_052"/>
      <sheetName val="610_062"/>
      <sheetName val="610_072"/>
      <sheetName val="610_082"/>
      <sheetName val="HD_BAHAN2"/>
      <sheetName val="BOQ_CONTRACT_WK2"/>
      <sheetName val="Schedule_11a2"/>
      <sheetName val="Septick_tank2"/>
      <sheetName val="HD_ALAT2"/>
      <sheetName val="PRIST_LIST2"/>
      <sheetName val="PERALATAN_PROYEK_GOL_III_A2"/>
      <sheetName val="Hrg_Satuan_&amp;_Upah2"/>
      <sheetName val="rek_det_1-32"/>
      <sheetName val="AHS_ME_2"/>
      <sheetName val="SUB_&amp;_mandor2"/>
      <sheetName val="Master_Schedule2"/>
      <sheetName val="MAP_1-21"/>
      <sheetName val="REKAP_HP1"/>
      <sheetName val="BERAT_TUL_1"/>
      <sheetName val="GS_Tanah_Kalimas_Baru_(2)1"/>
      <sheetName val="MPU__6-3(4)_LastonAC1"/>
      <sheetName val="Data_Info1"/>
      <sheetName val="bahan_dan_upah1"/>
      <sheetName val="ANAL_RABP1"/>
      <sheetName val="Analisa_K1"/>
      <sheetName val="HS_BHN&amp;UPAH1"/>
      <sheetName val="Bangunan_Utama_B1"/>
      <sheetName val="Bt_Kosong1"/>
      <sheetName val="Daftar_Upah_Material_Alat1"/>
      <sheetName val="HPP_X_Q'TY1"/>
      <sheetName val="Pajak_(2)_Agst1"/>
      <sheetName val="upah_bahan_alat1"/>
      <sheetName val="anal_alat2"/>
      <sheetName val="Bahan_2"/>
      <sheetName val="R1__GREJA_KATHOLIK1"/>
      <sheetName val="mp_&amp;_eq1"/>
      <sheetName val="UPAH_&amp;_SEWA1"/>
      <sheetName val="HSBU_ANA1"/>
      <sheetName val="B_T1"/>
      <sheetName val="H-Bahan_&amp;_Tenaga1"/>
      <sheetName val="LAMP_2_21"/>
      <sheetName val="Gal_Sal1"/>
      <sheetName val="Sdy_Bhn_Upah_Alat1"/>
      <sheetName val="HALAMAN_1-601"/>
      <sheetName val="Daftar_No_MAPPI1"/>
      <sheetName val="Rekap_-sarana_luar1"/>
      <sheetName val="DIV_31"/>
      <sheetName val="DIV_41"/>
      <sheetName val="DAF_TUL1"/>
      <sheetName val="STN_BAHAN1"/>
      <sheetName val="G2_011"/>
      <sheetName val="I_21"/>
      <sheetName val="input_data_umum1"/>
      <sheetName val="Analisa_Gabungan1"/>
      <sheetName val="TONG_HOP_VL-NC1"/>
      <sheetName val="DON_GIA1"/>
      <sheetName val="CHITIET_VL-NC1"/>
      <sheetName val="target_raker_11"/>
      <sheetName val="BS_Assumptions1"/>
      <sheetName val="BoQ_Total_lama1"/>
      <sheetName val="tp_45x45_(6)1"/>
      <sheetName val="PROD_15-11"/>
      <sheetName val="7_1(3)1"/>
      <sheetName val="ANALISA_TENDER1"/>
      <sheetName val="Summary_Page_VDF1"/>
      <sheetName val="PLINT_3_1_G1"/>
      <sheetName val="dok_aromindo1"/>
      <sheetName val="REKAP_ELEKTRIKAL2"/>
      <sheetName val="jgn_dihapus!2"/>
      <sheetName val="REKAP_BQ_2"/>
      <sheetName val="DATA_PROYEK1"/>
      <sheetName val="Sales_Rental1"/>
      <sheetName val="EXTERNAL__(revisi_1)1"/>
      <sheetName val="HS_KALIJATI1"/>
      <sheetName val="Sheet1_(3)1"/>
      <sheetName val="Perhitungan_RAB1"/>
      <sheetName val="D_781"/>
      <sheetName val="S-Curve_(Weekly)1"/>
      <sheetName val="Sat_Das1"/>
      <sheetName val="Analisa_(ok_punya)1"/>
      <sheetName val="Harga_Upah1"/>
      <sheetName val="perhtg_material1"/>
      <sheetName val="Harga_Upah_+_Bahan1"/>
      <sheetName val="Kuantitas_&amp;_Harga_1"/>
      <sheetName val="BOQ_Seksi_A1"/>
      <sheetName val="JadpeL-Pkt1-Kampar_(4)1"/>
      <sheetName val="Bill_2_1_Basement_41_1"/>
      <sheetName val="DAFTAR_BESI_KANAL_C_SIKU1"/>
      <sheetName val="Volume_11"/>
      <sheetName val="ketuma_gal_Wed1"/>
      <sheetName val="ketema_AC1"/>
      <sheetName val="AC-WC_dan_LAPIS_PEREKAT1"/>
      <sheetName val="beton_k-3501"/>
      <sheetName val="MONITOR_&amp;_INPUT1"/>
      <sheetName val="KGP_Thp_II1"/>
      <sheetName val="BQ_PL_1"/>
      <sheetName val="RUMUS_BEKISTING1"/>
      <sheetName val="List_Pla_x005f_x0000_È1"/>
      <sheetName val="page_11"/>
      <sheetName val="Type_57__A1"/>
      <sheetName val="harga_lama1"/>
      <sheetName val="Alat_&amp;_Bahan1"/>
      <sheetName val="H_DASAR1"/>
      <sheetName val="Act"/>
      <sheetName val="Dft Isi PQ 1"/>
      <sheetName val="Bekisting"/>
      <sheetName val="Stressing bed"/>
      <sheetName val="Source"/>
      <sheetName val="TARIP"/>
      <sheetName val="Cover-01"/>
      <sheetName val="IDX06"/>
      <sheetName val="Allowance"/>
      <sheetName val="SPJ"/>
      <sheetName val="IS"/>
      <sheetName val="Analisa tambahan"/>
      <sheetName val="upah, bahan, alat"/>
      <sheetName val="Template"/>
      <sheetName val="Sheet8"/>
      <sheetName val="HS Dasar "/>
      <sheetName val="fcsp-w"/>
      <sheetName val="HARGA AT"/>
      <sheetName val="BHN+KMK"/>
      <sheetName val="tknk"/>
      <sheetName val="Consumable"/>
      <sheetName val="arp-3a"/>
      <sheetName val="ARP-10"/>
      <sheetName val="i-j. Pengalaman"/>
      <sheetName val="DKONSOL"/>
      <sheetName val="LAP 031HO"/>
      <sheetName val="LAP 035HO"/>
      <sheetName val="LAP 253HO"/>
      <sheetName val="TABEL2"/>
      <sheetName val="DATs"/>
      <sheetName val="Sat Bahan"/>
      <sheetName val="Data base 2011 (Sept)"/>
      <sheetName val="List Pla_È"/>
      <sheetName val="_Kr tengahDiva.xls聝analysi_"/>
      <sheetName val="rab-str-TAHAP.1-PC"/>
      <sheetName val="UPAH-2"/>
      <sheetName val="GRAND RCPT"/>
      <sheetName val="Bang Ut BoQ"/>
      <sheetName val="LANDSCPE BoQ"/>
      <sheetName val="COVERUSRP"/>
      <sheetName val="D3.4.3"/>
      <sheetName val="D3.4.4"/>
      <sheetName val="bahan SNI"/>
      <sheetName val="Parameters"/>
      <sheetName val="Setup"/>
      <sheetName val="Transfer"/>
      <sheetName val="Daily Report"/>
      <sheetName val="MTD OB Forecasting"/>
      <sheetName val="REK_PEN1"/>
      <sheetName val="AnlsAlt"/>
      <sheetName val="Rek-Analisa"/>
      <sheetName val="Satuan Dasar"/>
      <sheetName val="Analisa Teknik"/>
      <sheetName val="Formulir 7.6"/>
      <sheetName val="WF "/>
      <sheetName val="SP"/>
      <sheetName val="UP MINOR"/>
      <sheetName val="Ring"/>
      <sheetName val="VOLUME MATERIL"/>
      <sheetName val="div-1"/>
      <sheetName val="conc-mix"/>
      <sheetName val="BACK"/>
      <sheetName val="REKAP HPS"/>
      <sheetName val="MET"/>
      <sheetName val="analisa struk"/>
      <sheetName val="Form-CV-PU_BDG"/>
      <sheetName val="PERSON"/>
      <sheetName val="pQ2"/>
      <sheetName val="COV"/>
      <sheetName val="Ahs.1"/>
      <sheetName val="Ahs.2"/>
      <sheetName val="RESIDU"/>
      <sheetName val="AsumsiDasar"/>
      <sheetName val="2.0 Procurement"/>
      <sheetName val="2004"/>
      <sheetName val="ASUNSUB1"/>
      <sheetName val="AS1MODD"/>
      <sheetName val="COPPER ACCESS"/>
      <sheetName val="% Prog"/>
      <sheetName val="Economic"/>
      <sheetName val="Sheet 1 (Notes)"/>
      <sheetName val="Eng_Hrs (HO)"/>
      <sheetName val="3.0 Const-Direct"/>
      <sheetName val="3.0 Const-Indirect"/>
      <sheetName val="Filtering"/>
      <sheetName val="results"/>
      <sheetName val="Summary HS Pipa CS"/>
      <sheetName val="FIND THE PART"/>
      <sheetName val="4.0 Comm"/>
      <sheetName val="5.0 Spare Parts"/>
      <sheetName val="AHS - Personel"/>
      <sheetName val="AHS - Non Personel"/>
      <sheetName val="LATARBEL"/>
      <sheetName val="MH_Rate"/>
      <sheetName val="Mtrl 01"/>
      <sheetName val="GUT"/>
      <sheetName val="FAO-1 (Komp)"/>
      <sheetName val="LRKOMP_juni"/>
      <sheetName val="ControlPanel"/>
      <sheetName val="PRE-SETTING"/>
      <sheetName val="Rekap A"/>
      <sheetName val="CP18 EE"/>
      <sheetName val="RK1"/>
      <sheetName val="majuLantai 1"/>
      <sheetName val="isian harga"/>
      <sheetName val="Tukang"/>
      <sheetName val="REMUNERASISTANDAR"/>
      <sheetName val="D7(1)_BETON"/>
      <sheetName val="hrg sat1"/>
      <sheetName val="Sch Tender"/>
      <sheetName val="Back_Up"/>
      <sheetName val="ANA_bab_65"/>
      <sheetName val="4-Basic_Price-Upah5"/>
      <sheetName val="analisa_stroke6"/>
      <sheetName val="upah_bahan_6"/>
      <sheetName val="Investment_Valuation6"/>
      <sheetName val="Appendix_2(SatDas)6"/>
      <sheetName val="Currency_Rate6"/>
      <sheetName val="Sumber_Daya6"/>
      <sheetName val="Basic_alat6"/>
      <sheetName val="Basic_bahan6"/>
      <sheetName val="Basic_upah6"/>
      <sheetName val="Daftar_Kuantitas_&amp;_Harga6"/>
      <sheetName val="daftar_analisa6"/>
      <sheetName val="Analisa_Harga6"/>
      <sheetName val="UPAH_BAHAN_ARST6"/>
      <sheetName val="ELEC_STIS6"/>
      <sheetName val="1_26"/>
      <sheetName val="OPNAME_COMM-10+825-10+3003"/>
      <sheetName val="Kuantitas_&amp;_Harga6"/>
      <sheetName val="Rinc__Harg_BHN6"/>
      <sheetName val="Harga_S_Dasar_UNTUK_IDISI3"/>
      <sheetName val="Div_2_-_Drainase3"/>
      <sheetName val="Div_3_-_Tanah3"/>
      <sheetName val="Div_5_-_Berbutir3"/>
      <sheetName val="Div_6_-_Aspal3"/>
      <sheetName val="Div_7_-_Struktur3"/>
      <sheetName val="Div_8_-_Peng_Kondisi3"/>
      <sheetName val="Rekap_BBM3"/>
      <sheetName val="IDLE_ALAT10"/>
      <sheetName val="ATB_pers_(2)10"/>
      <sheetName val="FOTO_PR10"/>
      <sheetName val="G_umum10"/>
      <sheetName val="SCHE_vareto10"/>
      <sheetName val="ATB_pers10"/>
      <sheetName val="BQ_diva10"/>
      <sheetName val="MAT_BARU_AC10"/>
      <sheetName val="H_Satuan11"/>
      <sheetName val="AC_+10"/>
      <sheetName val="an_ATB_G10"/>
      <sheetName val="an_AC10"/>
      <sheetName val="an_ATB_L10"/>
      <sheetName val="ATB_+10"/>
      <sheetName val="Alat_DC10"/>
      <sheetName val="Kap_Tenaga10"/>
      <sheetName val="KH_Bahagia8"/>
      <sheetName val="HRG_BHN9"/>
      <sheetName val="Analisa_HS9"/>
      <sheetName val="Agregat_Halus_&amp;_Kasar9"/>
      <sheetName val="Kr_tengahDiva9"/>
      <sheetName val="Isolasi_Luar_Dalam9"/>
      <sheetName val="Isolasi_Luar9"/>
      <sheetName val="GASATAGG_XLS9"/>
      <sheetName val="EXTERNAL_WORK9"/>
      <sheetName val="B_-_Norelec9"/>
      <sheetName val="L3_An_H_Sat_Mob9"/>
      <sheetName val="rab_me_(by_owner)_9"/>
      <sheetName val="BQ_(by_owner)9"/>
      <sheetName val="rab_me_(fisik)9"/>
      <sheetName val="Man_Power9"/>
      <sheetName val="bill_qty9"/>
      <sheetName val="meth_hsl_nego9"/>
      <sheetName val="Perm__Test8"/>
      <sheetName val="HB_8"/>
      <sheetName val="R_A_B_8"/>
      <sheetName val="Unit_Rate8"/>
      <sheetName val="BQ_Stdr_R-18"/>
      <sheetName val="New_MADC8"/>
      <sheetName val="Data_Ktr_Bupati_Tapsel8"/>
      <sheetName val="HS_Alat9"/>
      <sheetName val="HS_Upah9"/>
      <sheetName val="HS_Sub-Kon9"/>
      <sheetName val="Harga_Satuan8"/>
      <sheetName val="sheet_28"/>
      <sheetName val="RAB_ME8"/>
      <sheetName val="RKP_PLUMBING8"/>
      <sheetName val="ENC_148"/>
      <sheetName val="Transfer_Pump8"/>
      <sheetName val="An_HarSatPek8"/>
      <sheetName val="Pipa_(2)8"/>
      <sheetName val="Lamp_BAP8"/>
      <sheetName val="RAW_MATERIALS_8"/>
      <sheetName val="COST-PERSON-J_O_8"/>
      <sheetName val="NS_GD_UGD8"/>
      <sheetName val="STD_GD_UGD8"/>
      <sheetName val="AHS_str8"/>
      <sheetName val="4-Basic_Price8"/>
      <sheetName val="Daftar_Upah,Bhn,&amp;_alat8"/>
      <sheetName val="Lead_Schedule8"/>
      <sheetName val="Anal_Koef8"/>
      <sheetName val="Rekap_Biaya8"/>
      <sheetName val="HARGA_ALAT8"/>
      <sheetName val="ETAB_18"/>
      <sheetName val="Bill_5_Summary8"/>
      <sheetName val="GH_Quantity8"/>
      <sheetName val="KAN__LOKAL8"/>
      <sheetName val="Analisa_ME8"/>
      <sheetName val="Upah_Bahan8"/>
      <sheetName val="Rekap_Direct_Cost8"/>
      <sheetName val="Urai___Guide_Post8"/>
      <sheetName val="Met_Pas_Batu8"/>
      <sheetName val="Urai_Galian_Tanah8"/>
      <sheetName val="Met__Minor8"/>
      <sheetName val="Up&amp;Bhn_8"/>
      <sheetName val="ANALISA_HARGA_SATUAN8"/>
      <sheetName val="Hydran___springkler8"/>
      <sheetName val="BQ_Arsit8"/>
      <sheetName val="Sat_Bah_&amp;_Up8"/>
      <sheetName val="REKAP_TOTAL8"/>
      <sheetName val="Daf_18"/>
      <sheetName val="2_NSB_8"/>
      <sheetName val="2_SB8"/>
      <sheetName val="M_ITEM8"/>
      <sheetName val="BHN_Ars8"/>
      <sheetName val="7_NS_H8"/>
      <sheetName val="Daf__No____4_28"/>
      <sheetName val="D_1_2_LT-_1_~_Atap8"/>
      <sheetName val="BQ_struktur8"/>
      <sheetName val="Analisa_Pusaka_Jaya8"/>
      <sheetName val="Report_detil_kondisi8"/>
      <sheetName val="fin_pro_centers8"/>
      <sheetName val="REKAP_ARSITEKTUR8"/>
      <sheetName val="rincian_per_proyek8"/>
      <sheetName val="Bq_Ars8"/>
      <sheetName val="Terbilang_sertifikat8"/>
      <sheetName val="Upah_dan_bahan8"/>
      <sheetName val="Input_monthly_capex8"/>
      <sheetName val="Data_Sei_Belutu8"/>
      <sheetName val="610_68"/>
      <sheetName val="610_58"/>
      <sheetName val="Data_Sinabung8"/>
      <sheetName val="AN_Panel9"/>
      <sheetName val="Bill_Of_Quantity8"/>
      <sheetName val="BGN_PENUNJANG8"/>
      <sheetName val="AC_LOAD8"/>
      <sheetName val="REKAP_ME8"/>
      <sheetName val="ANA_bab_66"/>
      <sheetName val="ANALISA_PEK_UMUM6"/>
      <sheetName val="Basic_Price6"/>
      <sheetName val="4-Basic_Price-Upah6"/>
      <sheetName val="Bill_4_Summary8"/>
      <sheetName val="B___Norelec8"/>
      <sheetName val="Site_Expenses8"/>
      <sheetName val="Cover_Daf-28"/>
      <sheetName val="[Kr_tengahࡄiva_xls聝H_Satua聮8"/>
      <sheetName val="[Kr_te࡮gahࡄiva_xls聝MAT_BAR聕_AC8"/>
      <sheetName val="[Kr_tengahࡄiva࠮xls聝H_Satua聮18"/>
      <sheetName val="[Kࡲ_tengahࡄiva_xls聝Kap聟Tenaga8"/>
      <sheetName val="[Kࡲ_te࡮gahࡄiva_xls聝Ana聬isa_HS8"/>
      <sheetName val="B_-耠Nor聥lec8"/>
      <sheetName val="[Kࡲ_tengahࡄiva_xls聝5-P聥ralatan8"/>
      <sheetName val="[Kࡲ_te࡮gahࡄiva࠮xls聝Inf聯rmasi8"/>
      <sheetName val="[Kr_te࡮gahࡄiva_xls聝upahbahan8"/>
      <sheetName val="[Kr_tengahࡄiva࠮xls聝01A-_RA聂8"/>
      <sheetName val="[Kr_tengahࡄiva࠮xls聝NS_GD_U联AMA8"/>
      <sheetName val="[Kr_tengahࡄiva_xls聝Str耭Bengkel8"/>
      <sheetName val="[Kࡲ_te࡮gahࡄiva࠮xls聝ANA职_BOW8"/>
      <sheetName val="M_12__2聟8"/>
      <sheetName val="[Kࡲ_tengahࡄiva_xls聝G_SUMMARY8"/>
      <sheetName val="[Kr_tengahDiva_xls聝ANAL_HREZ8"/>
      <sheetName val="ANAL__M聅8"/>
      <sheetName val="[Kr_tengahDiva_xls聝analysis8"/>
      <sheetName val="Mat_Elk8"/>
      <sheetName val="AHS_Isolasi8"/>
      <sheetName val="List_Plant8"/>
      <sheetName val="ANAL_TEKNIK8"/>
      <sheetName val="bhn_FINAL8"/>
      <sheetName val="KONTRAK_INDUK_BULANAN8"/>
      <sheetName val="Sat_Alat8"/>
      <sheetName val="T-3_4_Cost_of_Equipment8"/>
      <sheetName val="An_H_Sat_Pek_Ut8"/>
      <sheetName val="Harga_Sat_Das8"/>
      <sheetName val="T-3_2_UP_Labour8"/>
      <sheetName val="T-3_3_UP_Material8"/>
      <sheetName val="analisa_stroke7"/>
      <sheetName val="upah_bahan_7"/>
      <sheetName val="PENJ_NERACA8"/>
      <sheetName val="CASH_FLOW8"/>
      <sheetName val="SELISIH_HARGA8"/>
      <sheetName val="Investment_Valuation7"/>
      <sheetName val="T__Cs_Log_P_III8"/>
      <sheetName val="Appendix_2(SatDas)7"/>
      <sheetName val="Currency_Rate7"/>
      <sheetName val="Sumber_Daya7"/>
      <sheetName val="Basic_alat7"/>
      <sheetName val="Basic_bahan7"/>
      <sheetName val="Basic_upah7"/>
      <sheetName val="Daftar_Kuantitas_&amp;_Harga7"/>
      <sheetName val="daftar_analisa7"/>
      <sheetName val="Analisa_Harga7"/>
      <sheetName val="UPAH_BAHAN_ARST7"/>
      <sheetName val="ELEC_STIS7"/>
      <sheetName val="1_27"/>
      <sheetName val="OPNAME_COMM-10+825-10+3004"/>
      <sheetName val="Kuantitas_&amp;_Harga7"/>
      <sheetName val="urain_teknis4"/>
      <sheetName val="Rinc__Harg_BHN7"/>
      <sheetName val="Harga_S_Dasar_UNTUK_IDISI4"/>
      <sheetName val="Div_2_-_Drainase4"/>
      <sheetName val="Div_3_-_Tanah4"/>
      <sheetName val="Div_5_-_Berbutir4"/>
      <sheetName val="Div_6_-_Aspal4"/>
      <sheetName val="Div_7_-_Struktur4"/>
      <sheetName val="Div_8_-_Peng_Kondisi4"/>
      <sheetName val="Rekap_BBM4"/>
      <sheetName val="IDLE_ALAT11"/>
      <sheetName val="ATB_pers_(2)11"/>
      <sheetName val="FOTO_PR11"/>
      <sheetName val="G_umum11"/>
      <sheetName val="SCHE_vareto11"/>
      <sheetName val="ATB_pers11"/>
      <sheetName val="BQ_diva11"/>
      <sheetName val="MAT_BARU_AC11"/>
      <sheetName val="H_Satuan12"/>
      <sheetName val="AC_+11"/>
      <sheetName val="an_ATB_G11"/>
      <sheetName val="an_AC11"/>
      <sheetName val="an_ATB_L11"/>
      <sheetName val="ATB_+11"/>
      <sheetName val="Alat_DC11"/>
      <sheetName val="Kap_Tenaga11"/>
      <sheetName val="KH_Bahagia9"/>
      <sheetName val="HRG_BHN10"/>
      <sheetName val="Analisa_HS10"/>
      <sheetName val="Agregat_Halus_&amp;_Kasar10"/>
      <sheetName val="Kr_tengahDiva10"/>
      <sheetName val="Isolasi_Luar_Dalam10"/>
      <sheetName val="Isolasi_Luar10"/>
      <sheetName val="GASATAGG_XLS10"/>
      <sheetName val="ANAL_BOW10"/>
      <sheetName val="EXTERNAL_WORK10"/>
      <sheetName val="B_-_Norelec10"/>
      <sheetName val="L3_An_H_Sat_Mob10"/>
      <sheetName val="rab_me_(by_owner)_10"/>
      <sheetName val="BQ_(by_owner)10"/>
      <sheetName val="rab_me_(fisik)10"/>
      <sheetName val="ANAL__ME9"/>
      <sheetName val="Man_Power10"/>
      <sheetName val="BW_analisa_cika_20059"/>
      <sheetName val="rekap_mekanikal9"/>
      <sheetName val="Analisa___Upah9"/>
      <sheetName val="01A-_RAB9"/>
      <sheetName val="M&amp;E_R9"/>
      <sheetName val="RAB_PERSIAPAN_9"/>
      <sheetName val="NS_GD_UTAMA9"/>
      <sheetName val="bill_qty10"/>
      <sheetName val="meth_hsl_nego10"/>
      <sheetName val="Perm__Test9"/>
      <sheetName val="HB_9"/>
      <sheetName val="R_A_B_9"/>
      <sheetName val="REKAP_ARSITEKTUR_9"/>
      <sheetName val="RAB_ADMINISTRASI_PUSAT_(1)9"/>
      <sheetName val="PROTEKSI_PETIR9"/>
      <sheetName val="KABEL_FEEDER9"/>
      <sheetName val="PENRNGN_&amp;_KTK-KNTK9"/>
      <sheetName val="Bill_No_2_1_Cold_Water_System9"/>
      <sheetName val="Civil_Works9"/>
      <sheetName val="Analisa_&amp;_Upah9"/>
      <sheetName val="M_12__2_9"/>
      <sheetName val="1_B9"/>
      <sheetName val="Unit_Rate9"/>
      <sheetName val="BQ_Stdr_R-19"/>
      <sheetName val="New_MADC9"/>
      <sheetName val="Data_Ktr_Bupati_Tapsel9"/>
      <sheetName val="Fill_this_out_first___18"/>
      <sheetName val="BOQ_KSN9"/>
      <sheetName val="STD_Lanjutan9"/>
      <sheetName val="NS_Lanjutan9"/>
      <sheetName val="Fill_this_out_first___19"/>
      <sheetName val="FIRE_FIGHTING9"/>
      <sheetName val="Master_1_09"/>
      <sheetName val="BANGUNAN_PENUNJANG9"/>
      <sheetName val="BoQ_C49"/>
      <sheetName val="F_ALARM9"/>
      <sheetName val="Sat_Upah9"/>
      <sheetName val="HS_Alat10"/>
      <sheetName val="HS_Upah10"/>
      <sheetName val="HS_Sub-Kon10"/>
      <sheetName val="Analisa_ME_(2)9"/>
      <sheetName val="Harga_Satuan9"/>
      <sheetName val="sheet_29"/>
      <sheetName val="RAB_ME9"/>
      <sheetName val="RKP_PLUMBING9"/>
      <sheetName val="ENC_149"/>
      <sheetName val="Daftar_berat9"/>
      <sheetName val="Fire_Alarm9"/>
      <sheetName val="D_&amp;_W_sizes9"/>
      <sheetName val="Cable_150kV_Ref_9"/>
      <sheetName val="MAIN_EQUIP_AC9"/>
      <sheetName val="Rekap_Prelim9"/>
      <sheetName val="DUTCH_CONE9"/>
      <sheetName val="D___W_sizes9"/>
      <sheetName val="Bill_of_Qty_MEP9"/>
      <sheetName val="Transfer_Pump9"/>
      <sheetName val="An_HarSatPek9"/>
      <sheetName val="Pipa_(2)9"/>
      <sheetName val="Lamp_BAP9"/>
      <sheetName val="Pos_4-19"/>
      <sheetName val="RAW_MATERIALS_9"/>
      <sheetName val="COST-PERSON-J_O_9"/>
      <sheetName val="NS_GD_UGD9"/>
      <sheetName val="STD_GD_UGD9"/>
      <sheetName val="AHS_str9"/>
      <sheetName val="4-Basic_Price9"/>
      <sheetName val="Daftar_Upah,Bhn,&amp;_alat9"/>
      <sheetName val="Lead_Schedule9"/>
      <sheetName val="Anal_Koef9"/>
      <sheetName val="Rekap_Biaya9"/>
      <sheetName val="HARGA_ALAT9"/>
      <sheetName val="ETAB_19"/>
      <sheetName val="Bill_5_Summary9"/>
      <sheetName val="GH_Quantity9"/>
      <sheetName val="KAN__LOKAL9"/>
      <sheetName val="Mat_Mek9"/>
      <sheetName val="Analisa_ME9"/>
      <sheetName val="Upah_Bahan9"/>
      <sheetName val="Rekap_Direct_Cost9"/>
      <sheetName val="Urai___Guide_Post9"/>
      <sheetName val="Met_Pas_Batu9"/>
      <sheetName val="Urai_Galian_Tanah9"/>
      <sheetName val="Met__Minor9"/>
      <sheetName val="Up&amp;Bhn_9"/>
      <sheetName val="ANALISA_HARGA_SATUAN9"/>
      <sheetName val="Hydran___springkler9"/>
      <sheetName val="BQ_Arsit9"/>
      <sheetName val="Sat_Bah_&amp;_Up9"/>
      <sheetName val="ANALIS_19"/>
      <sheetName val="REKAP_TOTAL9"/>
      <sheetName val="Daf_19"/>
      <sheetName val="2_NSB_9"/>
      <sheetName val="2_SB9"/>
      <sheetName val="M_ITEM9"/>
      <sheetName val="BHN_Ars9"/>
      <sheetName val="7_NS_H9"/>
      <sheetName val="Daf__No____4_29"/>
      <sheetName val="D_1_2_LT-_1_~_Atap9"/>
      <sheetName val="BQ_struktur9"/>
      <sheetName val="Analisa_Pusaka_Jaya9"/>
      <sheetName val="Report_detil_kondisi9"/>
      <sheetName val="fin_pro_centers9"/>
      <sheetName val="REKAP_ARSITEKTUR9"/>
      <sheetName val="rincian_per_proyek9"/>
      <sheetName val="Bq_Ars9"/>
      <sheetName val="Terbilang_sertifikat9"/>
      <sheetName val="Upah_dan_bahan9"/>
      <sheetName val="Input_monthly_capex9"/>
      <sheetName val="Data_Sei_Belutu9"/>
      <sheetName val="610_69"/>
      <sheetName val="610_59"/>
      <sheetName val="Data_Sinabung9"/>
      <sheetName val="AN_Panel10"/>
      <sheetName val="Bill_Of_Quantity9"/>
      <sheetName val="BGN_PENUNJANG9"/>
      <sheetName val="AC_LOAD9"/>
      <sheetName val="REKAP_ME9"/>
      <sheetName val="ANA_bab_67"/>
      <sheetName val="Sec_I_ML8"/>
      <sheetName val="ANALISA_PEK_UMUM7"/>
      <sheetName val="Basic_Price7"/>
      <sheetName val="4-Basic_Price-Upah7"/>
      <sheetName val="Analisa_28"/>
      <sheetName val="Bill_4_Summary9"/>
      <sheetName val="B___Norelec9"/>
      <sheetName val="Site_Expenses9"/>
      <sheetName val="Cover_Daf-29"/>
      <sheetName val="[Kr_tengahࡄiva_xls聝H_Satua聮9"/>
      <sheetName val="[Kr_te࡮gahࡄiva_xls聝MAT_BAR聕_AC9"/>
      <sheetName val="[Kr_tengahࡄiva࠮xls聝H_Satua聮19"/>
      <sheetName val="[Kࡲ_tengahࡄiva_xls聝Kap聟Tenaga9"/>
      <sheetName val="[Kࡲ_te࡮gahࡄiva_xls聝Ana聬isa_HS9"/>
      <sheetName val="B_-耠Nor聥lec9"/>
      <sheetName val="[Kࡲ_tengahࡄiva_xls聝5-P聥ralatan9"/>
      <sheetName val="[Kࡲ_te࡮gahࡄiva࠮xls聝Inf聯rmasi9"/>
      <sheetName val="[Kr_te࡮gahࡄiva_xls聝upahbahan9"/>
      <sheetName val="[Kr_tengahࡄiva࠮xls聝01A-_RA聂9"/>
      <sheetName val="[Kr_tengahࡄiva࠮xls聝NS_GD_U联AMA9"/>
      <sheetName val="[Kr_tengahࡄiva_xls聝Str耭Bengkel9"/>
      <sheetName val="[Kࡲ_te࡮gahࡄiva࠮xls聝ANA职_BOW9"/>
      <sheetName val="M_12__2聟9"/>
      <sheetName val="[Kࡲ_tengahࡄiva_xls聝G_SUMMARY9"/>
      <sheetName val="[Kr_tengahDiva_xls聝ANAL_HREZ9"/>
      <sheetName val="ANAL__M聅9"/>
      <sheetName val="[Kr_tengahDiva_xls聝analysis9"/>
      <sheetName val="2__MVAC_R18"/>
      <sheetName val="Mat_Elk9"/>
      <sheetName val="AHS_Isolasi9"/>
      <sheetName val="List_Plant9"/>
      <sheetName val="ANAL_TEKNIK9"/>
      <sheetName val="bhn_FINAL9"/>
      <sheetName val="KONTRAK_INDUK_BULANAN9"/>
      <sheetName val="Sat_Alat9"/>
      <sheetName val="GFA_228"/>
      <sheetName val="T-3_4_Cost_of_Equipment9"/>
      <sheetName val="An_H_Sat_Pek_Ut9"/>
      <sheetName val="Harga_Sat_Das9"/>
      <sheetName val="T-3_2_UP_Labour9"/>
      <sheetName val="T-3_3_UP_Material9"/>
      <sheetName val="analisa_stroke8"/>
      <sheetName val="upah_bahan_8"/>
      <sheetName val="PENJ_NERACA9"/>
      <sheetName val="CASH_FLOW9"/>
      <sheetName val="struktur_tdk_dipakai8"/>
      <sheetName val="REF_ONLY8"/>
      <sheetName val="SELISIH_HARGA9"/>
      <sheetName val="List_of_Eqp8"/>
      <sheetName val="Cash_Flow_bulanan8"/>
      <sheetName val="Investment_Valuation8"/>
      <sheetName val="3_3b8"/>
      <sheetName val="[Kr_tengah?iva_xls?H_Satua?8"/>
      <sheetName val="[Kr_te?gah?iva_xls?MAT_BAR?_AC8"/>
      <sheetName val="[Kr_tengah?iva?xls?H_Satua?18"/>
      <sheetName val="[K?_tengah?iva_xls?Kap?Tenaga8"/>
      <sheetName val="[K?_te?gah?iva_xls?Ana?isa_HS8"/>
      <sheetName val="B_-?Nor?lec8"/>
      <sheetName val="[K?_tengah?iva_xls?5-P?ralatan8"/>
      <sheetName val="[K?_te?gah?iva?xls?Inf?rmasi8"/>
      <sheetName val="[Kr_te?gah?iva_xls?upahbahan8"/>
      <sheetName val="[Kr_tengah?iva?xls?01A-_RA?8"/>
      <sheetName val="[Kr_tengah?iva?xls?NS_GD_U?AMA8"/>
      <sheetName val="[Kr_tengah?iva_xls?Str?Bengkel8"/>
      <sheetName val="[K?_te?gah?iva?xls?ANA?_BOW8"/>
      <sheetName val="M_12__2?8"/>
      <sheetName val="[K?_tengah?iva_xls?G_SUMMARY8"/>
      <sheetName val="[Kr_tengahDiva_xls?ANAL_HREZ8"/>
      <sheetName val="ANAL__M?8"/>
      <sheetName val="[Kr_tengahDiva_xls?analysis8"/>
      <sheetName val="Summary_Sheets8"/>
      <sheetName val="T__Cs_Log_P_III9"/>
      <sheetName val="Price_list8"/>
      <sheetName val="_Kr_tengahࡄiva_xls聝H_Satua聮8"/>
      <sheetName val="_Kr_te࡮gahࡄiva_xls聝MAT_BAR聕_AC8"/>
      <sheetName val="_Kr_tengahࡄiva࠮xls聝H_Satua聮18"/>
      <sheetName val="_Kࡲ_tengahࡄiva_xls聝Kap聟Tenaga8"/>
      <sheetName val="_Kࡲ_te࡮gahࡄiva_xls聝Ana聬isa_HS8"/>
      <sheetName val="_Kࡲ_tengahࡄiva_xls聝5-P聥ralatan8"/>
      <sheetName val="_Kࡲ_te࡮gahࡄiva࠮xls聝Inf聯rmasi8"/>
      <sheetName val="_Kr_te࡮gahࡄiva_xls聝upahbahan8"/>
      <sheetName val="_Kr_tengahࡄiva࠮xls聝01A-_RA聂8"/>
      <sheetName val="_Kr_tengahࡄiva࠮xls聝NS_GD_U联AMA8"/>
      <sheetName val="_Kr_tengahࡄiva_xls聝Str耭Bengkel8"/>
      <sheetName val="_Kࡲ_te࡮gahࡄiva࠮xls聝ANA职_BOW8"/>
      <sheetName val="_Kࡲ_tengahࡄiva_xls聝G_SUMMARY8"/>
      <sheetName val="_Kr_tengahDiva_xls聝ANAL_HREZ8"/>
      <sheetName val="_Kr_tengahDiva_xls聝analysis8"/>
      <sheetName val="3_Mob8"/>
      <sheetName val="TE_TS_FA_LAN_MATV8"/>
      <sheetName val="DAF_ALAT6"/>
      <sheetName val="Appendix_2(SatDas)8"/>
      <sheetName val="Currency_Rate8"/>
      <sheetName val="Sumber_Daya8"/>
      <sheetName val="Basic_alat8"/>
      <sheetName val="Basic_bahan8"/>
      <sheetName val="Basic_upah8"/>
      <sheetName val="HARGA_MATERIAL8"/>
      <sheetName val="Daftar_Kuantitas_&amp;_Harga8"/>
      <sheetName val="daftar_analisa8"/>
      <sheetName val="Analisa_Harga8"/>
      <sheetName val="UPAH_BAHAN_ARST8"/>
      <sheetName val="ELEC_STIS8"/>
      <sheetName val="1_28"/>
      <sheetName val="ME_Apt28"/>
      <sheetName val="Rate_Analysis8"/>
      <sheetName val="Standby_Alat5"/>
      <sheetName val="LAP__HARIAN5"/>
      <sheetName val="Blk_B18"/>
      <sheetName val="Pengalaman_Per6"/>
      <sheetName val="Unit_Cost6"/>
      <sheetName val="TOTAL_Agustus6"/>
      <sheetName val="A+Supl_5"/>
      <sheetName val="OPNAME_COMM-10+825-10+3005"/>
      <sheetName val="Harsat_Bahan6"/>
      <sheetName val="7_공정표6"/>
      <sheetName val="On_Time6"/>
      <sheetName val="List_Material6"/>
      <sheetName val="GAL_BIASA5"/>
      <sheetName val="Analisa_(ok)6"/>
      <sheetName val="II_MAIN-LOB6"/>
      <sheetName val="Rkp_Total6"/>
      <sheetName val="PAGE_1_8"/>
      <sheetName val="Ｎｏ_136"/>
      <sheetName val="Div_16"/>
      <sheetName val="Form_4,5,66"/>
      <sheetName val="PL_(MONTHLY)6"/>
      <sheetName val="_Kr_tengah_iva_xls_H_Satua_7"/>
      <sheetName val="_Kr_te_gah_iva_xls_MAT_BAR__AC7"/>
      <sheetName val="_Kr_tengah_iva_xls_H_Satua_17"/>
      <sheetName val="_K__tengah_iva_xls_Kap_Tenaga7"/>
      <sheetName val="_K__te_gah_iva_xls_Ana_isa_HS7"/>
      <sheetName val="B_-_Nor_lec7"/>
      <sheetName val="_K__tengah_iva_xls_5-P_ralatan7"/>
      <sheetName val="_K__te_gah_iva_xls_Inf_rmasi7"/>
      <sheetName val="_Kr_te_gah_iva_xls_upahbahan7"/>
      <sheetName val="_Kr_tengah_iva_xls_01A-_RA_7"/>
      <sheetName val="_Kr_tengah_iva_xls_NS_GD_U_AMA7"/>
      <sheetName val="_Kr_tengah_iva_xls_Str_Bengkel7"/>
      <sheetName val="_K__te_gah_iva_xls_ANA__BOW7"/>
      <sheetName val="_K__tengah_iva_xls_G_SUMMARY7"/>
      <sheetName val="_Kr_tengahDiva_xls_ANAL_HREZ7"/>
      <sheetName val="ANAL__M_7"/>
      <sheetName val="_Kr_tengahDiva_xls_analysis7"/>
      <sheetName val="Analisa_HSP6"/>
      <sheetName val="Galian_16"/>
      <sheetName val="Kuantitas_&amp;_Harga8"/>
      <sheetName val="Master_Edit6"/>
      <sheetName val="M_Pekerjaan6"/>
      <sheetName val="Daftar_Paket5"/>
      <sheetName val="8LT_125"/>
      <sheetName val="Rekap_5"/>
      <sheetName val="Rencana__2_5"/>
      <sheetName val="Data_Pendukung6"/>
      <sheetName val="AnBiaya_OperasionalAlat5"/>
      <sheetName val="Analisa_Upah_&amp;_Bahan_Plum6"/>
      <sheetName val="Cover_Daf_25"/>
      <sheetName val="SAT_UPAH_RAPI5"/>
      <sheetName val="HASAT_DASAR5"/>
      <sheetName val="ana_pt5"/>
      <sheetName val="GRADE_SKALA5"/>
      <sheetName val="MASTER_DATA5"/>
      <sheetName val="Muh_Akhir5"/>
      <sheetName val="Chandra_Prabowo5"/>
      <sheetName val="Ana_Fin5"/>
      <sheetName val="CAB_25"/>
      <sheetName val="HDS_Sipil5"/>
      <sheetName val="Vendor_Information6"/>
      <sheetName val="analisa_SNI5"/>
      <sheetName val="BAHAN_(2)5"/>
      <sheetName val="Tata_Udara5"/>
      <sheetName val="4_2_Public5"/>
      <sheetName val="COST_TOGO5"/>
      <sheetName val="H_Satuan_Dasar5"/>
      <sheetName val="urain_teknis5"/>
      <sheetName val="REKAP_GROSS5"/>
      <sheetName val="AN_BIAYA_MAKAN5"/>
      <sheetName val="HSD_BAHAN5"/>
      <sheetName val="HSD_UPAH_5"/>
      <sheetName val="7_PEK-STRUKTUR5"/>
      <sheetName val="RAB_15"/>
      <sheetName val="RAB_25"/>
      <sheetName val="RAB_35"/>
      <sheetName val="Urai__Resap_pengikat5"/>
      <sheetName val="Unit_Price5"/>
      <sheetName val="LINK-MAST__BASIC_PRICE5"/>
      <sheetName val="Price_of_Equip5"/>
      <sheetName val="Price_of_Mat5"/>
      <sheetName val="Upah&amp;Bahan_(2)6"/>
      <sheetName val="Analisa-Harga_(1F)6"/>
      <sheetName val="Rinc__Harg_BHN8"/>
      <sheetName val="H__Satuan_Upah_&amp;_Bahan5"/>
      <sheetName val="Analisa_Satuan_Pekerjaan5"/>
      <sheetName val="H__Satuan_Pekerjaan5"/>
      <sheetName val="OFFICE_2_LT5"/>
      <sheetName val="Harga_S_Dasar_UNTUK_IDISI5"/>
      <sheetName val="Daf_Biaya_sewa_alat5"/>
      <sheetName val="Supl_X5"/>
      <sheetName val="An__HS5"/>
      <sheetName val="Div_2_-_Drainase5"/>
      <sheetName val="Div_3_-_Tanah5"/>
      <sheetName val="Div_5_-_Berbutir5"/>
      <sheetName val="Div_6_-_Aspal5"/>
      <sheetName val="Div_7_-_Struktur5"/>
      <sheetName val="Div_8_-_Peng_Kondisi5"/>
      <sheetName val="Rekap_BBM5"/>
      <sheetName val="Rokan_15"/>
      <sheetName val="RAB_Ekstern5"/>
      <sheetName val="ITB_COST6"/>
      <sheetName val="Daf_Besi6"/>
      <sheetName val="data_profit5"/>
      <sheetName val="Anl_2s_d4e5"/>
      <sheetName val="CASHFLOW_FORECAST5"/>
      <sheetName val="Dftr_Isi5"/>
      <sheetName val="harsat_sdy5"/>
      <sheetName val="Metod_TWR5"/>
      <sheetName val="List_Pla5"/>
      <sheetName val="IDLE_ALAT12"/>
      <sheetName val="ATB_pers_(2)12"/>
      <sheetName val="FOTO_PR12"/>
      <sheetName val="G_umum12"/>
      <sheetName val="SCHE_vareto12"/>
      <sheetName val="ATB_pers12"/>
      <sheetName val="BQ_diva12"/>
      <sheetName val="MAT_BARU_AC12"/>
      <sheetName val="H_Satuan13"/>
      <sheetName val="AC_+12"/>
      <sheetName val="an_ATB_G12"/>
      <sheetName val="an_AC12"/>
      <sheetName val="an_ATB_L12"/>
      <sheetName val="ATB_+12"/>
      <sheetName val="Alat_DC12"/>
      <sheetName val="Kap_Tenaga12"/>
      <sheetName val="KH_Bahagia10"/>
      <sheetName val="HRG_BHN11"/>
      <sheetName val="Analisa_HS11"/>
      <sheetName val="Agregat_Halus_&amp;_Kasar11"/>
      <sheetName val="bill_qty11"/>
      <sheetName val="meth_hsl_nego11"/>
      <sheetName val="Kr_tengahDiva11"/>
      <sheetName val="Isolasi_Luar_Dalam11"/>
      <sheetName val="Isolasi_Luar11"/>
      <sheetName val="GASATAGG_XLS11"/>
      <sheetName val="ANAL_BOW11"/>
      <sheetName val="EXTERNAL_WORK11"/>
      <sheetName val="B_-_Norelec11"/>
      <sheetName val="L3_An_H_Sat_Mob11"/>
      <sheetName val="rab_me_(by_owner)_11"/>
      <sheetName val="BQ_(by_owner)11"/>
      <sheetName val="rab_me_(fisik)11"/>
      <sheetName val="Perm__Test10"/>
      <sheetName val="01A-_RAB10"/>
      <sheetName val="Man_Power11"/>
      <sheetName val="rekap_mekanikal10"/>
      <sheetName val="Analisa___Upah10"/>
      <sheetName val="Analisa_&amp;_Upah10"/>
      <sheetName val="M_12__2_10"/>
      <sheetName val="1_B10"/>
      <sheetName val="ANAL__ME10"/>
      <sheetName val="BW_analisa_cika_200510"/>
      <sheetName val="Fire_Alarm10"/>
      <sheetName val="F_ALARM10"/>
      <sheetName val="M&amp;E_R10"/>
      <sheetName val="RAB_PERSIAPAN_10"/>
      <sheetName val="Bill_No_2_1_Cold_Water_System10"/>
      <sheetName val="Civil_Works10"/>
      <sheetName val="Pos_4-110"/>
      <sheetName val="REKAP_ARSITEKTUR_10"/>
      <sheetName val="RAB_ADMINISTRASI_PUSAT_(1)10"/>
      <sheetName val="PROTEKSI_PETIR10"/>
      <sheetName val="KABEL_FEEDER10"/>
      <sheetName val="PENRNGN_&amp;_KTK-KNTK10"/>
      <sheetName val="NS_GD_UTAMA10"/>
      <sheetName val="BoQ_C410"/>
      <sheetName val="Fill_this_out_first___20"/>
      <sheetName val="Fill_this_out_first___21"/>
      <sheetName val="BOQ_KSN10"/>
      <sheetName val="Sat_Upah10"/>
      <sheetName val="HS_Alat11"/>
      <sheetName val="HS_Upah11"/>
      <sheetName val="HS_Sub-Kon11"/>
      <sheetName val="Analisa_ME_(2)10"/>
      <sheetName val="FIRE_FIGHTING10"/>
      <sheetName val="Master_1_010"/>
      <sheetName val="BANGUNAN_PENUNJANG10"/>
      <sheetName val="STD_Lanjutan10"/>
      <sheetName val="NS_Lanjutan10"/>
      <sheetName val="Up&amp;Bhn_10"/>
      <sheetName val="HB_10"/>
      <sheetName val="R_A_B_10"/>
      <sheetName val="Unit_Rate10"/>
      <sheetName val="BQ_Stdr_R-110"/>
      <sheetName val="New_MADC10"/>
      <sheetName val="Data_Ktr_Bupati_Tapsel10"/>
      <sheetName val="Harga_Satuan10"/>
      <sheetName val="sheet_210"/>
      <sheetName val="RAB_ME10"/>
      <sheetName val="RKP_PLUMBING10"/>
      <sheetName val="ENC_1410"/>
      <sheetName val="Daftar_berat10"/>
      <sheetName val="D_&amp;_W_sizes10"/>
      <sheetName val="Cable_150kV_Ref_10"/>
      <sheetName val="MAIN_EQUIP_AC10"/>
      <sheetName val="Rekap_Prelim10"/>
      <sheetName val="DUTCH_CONE10"/>
      <sheetName val="D___W_sizes10"/>
      <sheetName val="Bill_of_Qty_MEP10"/>
      <sheetName val="Transfer_Pump10"/>
      <sheetName val="An_HarSatPek10"/>
      <sheetName val="Pipa_(2)10"/>
      <sheetName val="Lamp_BAP10"/>
      <sheetName val="RAW_MATERIALS_10"/>
      <sheetName val="COST-PERSON-J_O_10"/>
      <sheetName val="NS_GD_UGD10"/>
      <sheetName val="STD_GD_UGD10"/>
      <sheetName val="AHS_str10"/>
      <sheetName val="4-Basic_Price10"/>
      <sheetName val="Daftar_Upah,Bhn,&amp;_alat10"/>
      <sheetName val="Lead_Schedule10"/>
      <sheetName val="Anal_Koef10"/>
      <sheetName val="Rekap_Biaya10"/>
      <sheetName val="HARGA_ALAT10"/>
      <sheetName val="ETAB_110"/>
      <sheetName val="Bill_5_Summary10"/>
      <sheetName val="GH_Quantity10"/>
      <sheetName val="KAN__LOKAL10"/>
      <sheetName val="Mat_Mek10"/>
      <sheetName val="Analisa_ME10"/>
      <sheetName val="Upah_Bahan10"/>
      <sheetName val="Rekap_Direct_Cost10"/>
      <sheetName val="Urai___Guide_Post10"/>
      <sheetName val="Met_Pas_Batu10"/>
      <sheetName val="Urai_Galian_Tanah10"/>
      <sheetName val="Met__Minor10"/>
      <sheetName val="ANALISA_HARGA_SATUAN10"/>
      <sheetName val="Daf_110"/>
      <sheetName val="fin_pro_centers10"/>
      <sheetName val="REKAP_ARSITEKTUR10"/>
      <sheetName val="rincian_per_proyek10"/>
      <sheetName val="BQ_struktur10"/>
      <sheetName val="ANALIS_110"/>
      <sheetName val="Daf__No____4_210"/>
      <sheetName val="BQ_Arsit10"/>
      <sheetName val="Sat_Bah_&amp;_Up10"/>
      <sheetName val="Bq_Ars10"/>
      <sheetName val="Hydran___springkler10"/>
      <sheetName val="Terbilang_sertifikat10"/>
      <sheetName val="REKAP_TOTAL10"/>
      <sheetName val="2_NSB_10"/>
      <sheetName val="2_SB10"/>
      <sheetName val="M_ITEM10"/>
      <sheetName val="BHN_Ars10"/>
      <sheetName val="7_NS_H10"/>
      <sheetName val="D_1_2_LT-_1_~_Atap10"/>
      <sheetName val="Analisa_Pusaka_Jaya10"/>
      <sheetName val="Report_detil_kondisi10"/>
      <sheetName val="Upah_dan_bahan10"/>
      <sheetName val="Input_monthly_capex10"/>
      <sheetName val="Data_Sei_Belutu10"/>
      <sheetName val="610_610"/>
      <sheetName val="610_510"/>
      <sheetName val="Data_Sinabung10"/>
      <sheetName val="AN_Panel11"/>
      <sheetName val="Bill_Of_Quantity10"/>
      <sheetName val="BGN_PENUNJANG10"/>
      <sheetName val="AC_LOAD10"/>
      <sheetName val="REKAP_ME10"/>
      <sheetName val="ANA_bab_68"/>
      <sheetName val="Sec_I_ML9"/>
      <sheetName val="ANALISA_PEK_UMUM8"/>
      <sheetName val="Basic_Price8"/>
      <sheetName val="4-Basic_Price-Upah8"/>
      <sheetName val="Analisa_29"/>
      <sheetName val="Bill_4_Summary10"/>
      <sheetName val="B___Norelec10"/>
      <sheetName val="Site_Expenses10"/>
      <sheetName val="Cover_Daf-210"/>
      <sheetName val="[Kr_tengahࡄiva_xls聝H_Satua聮10"/>
      <sheetName val="[Kr_te࡮gahࡄiva_xls聝MAT_BAR聕_A10"/>
      <sheetName val="[Kr_tengahࡄiva࠮xls聝H_Satua聮110"/>
      <sheetName val="[Kࡲ_tengahࡄiva_xls聝Kap聟Tenaga10"/>
      <sheetName val="[Kࡲ_te࡮gahࡄiva_xls聝Ana聬isa_HS10"/>
      <sheetName val="B_-耠Nor聥lec10"/>
      <sheetName val="[Kࡲ_tengahࡄiva_xls聝5-P聥ralata10"/>
      <sheetName val="[Kࡲ_te࡮gahࡄiva࠮xls聝Inf聯rmasi10"/>
      <sheetName val="[Kr_te࡮gahࡄiva_xls聝upahbahan10"/>
      <sheetName val="[Kr_tengahࡄiva࠮xls聝01A-_RA聂10"/>
      <sheetName val="[Kr_tengahࡄiva࠮xls聝NS_GD_U联AM10"/>
      <sheetName val="[Kr_tengahࡄiva_xls聝Str耭Bengke10"/>
      <sheetName val="[Kࡲ_te࡮gahࡄiva࠮xls聝ANA职_BOW10"/>
      <sheetName val="M_12__2聟10"/>
      <sheetName val="[Kࡲ_tengahࡄiva_xls聝G_SUMMARY10"/>
      <sheetName val="[Kr_tengahDiva_xls聝ANAL_HREZ10"/>
      <sheetName val="ANAL__M聅10"/>
      <sheetName val="[Kr_tengahDiva_xls聝analysis10"/>
      <sheetName val="2__MVAC_R19"/>
      <sheetName val="Mat_Elk10"/>
      <sheetName val="AHS_Isolasi10"/>
      <sheetName val="List_Plant10"/>
      <sheetName val="ANAL_TEKNIK10"/>
      <sheetName val="bhn_FINAL10"/>
      <sheetName val="Sat_Alat10"/>
      <sheetName val="PENJ_NERACA10"/>
      <sheetName val="CASH_FLOW10"/>
      <sheetName val="struktur_tdk_dipakai9"/>
      <sheetName val="REF_ONLY9"/>
      <sheetName val="SELISIH_HARGA10"/>
      <sheetName val="List_of_Eqp9"/>
      <sheetName val="Cash_Flow_bulanan9"/>
      <sheetName val="Investment_Valuation9"/>
      <sheetName val="3_3b9"/>
      <sheetName val="KONTRAK_INDUK_BULANAN10"/>
      <sheetName val="GFA_229"/>
      <sheetName val="T-3_4_Cost_of_Equipment10"/>
      <sheetName val="An_H_Sat_Pek_Ut10"/>
      <sheetName val="Harga_Sat_Das10"/>
      <sheetName val="T-3_2_UP_Labour10"/>
      <sheetName val="T-3_3_UP_Material10"/>
      <sheetName val="[Kr_tengah?iva_xls?H_Satua?9"/>
      <sheetName val="[Kr_te?gah?iva_xls?MAT_BAR?_AC9"/>
      <sheetName val="[Kr_tengah?iva?xls?H_Satua?19"/>
      <sheetName val="[K?_tengah?iva_xls?Kap?Tenaga9"/>
      <sheetName val="[K?_te?gah?iva_xls?Ana?isa_HS9"/>
      <sheetName val="B_-?Nor?lec9"/>
      <sheetName val="[K?_tengah?iva_xls?5-P?ralatan9"/>
      <sheetName val="[K?_te?gah?iva?xls?Inf?rmasi9"/>
      <sheetName val="[Kr_te?gah?iva_xls?upahbahan9"/>
      <sheetName val="[Kr_tengah?iva?xls?01A-_RA?9"/>
      <sheetName val="[Kr_tengah?iva?xls?NS_GD_U?AMA9"/>
      <sheetName val="[Kr_tengah?iva_xls?Str?Bengkel9"/>
      <sheetName val="[K?_te?gah?iva?xls?ANA?_BOW9"/>
      <sheetName val="M_12__2?9"/>
      <sheetName val="[K?_tengah?iva_xls?G_SUMMARY9"/>
      <sheetName val="[Kr_tengahDiva_xls?ANAL_HREZ9"/>
      <sheetName val="ANAL__M?9"/>
      <sheetName val="[Kr_tengahDiva_xls?analysis9"/>
      <sheetName val="Summary_Sheets9"/>
      <sheetName val="T__Cs_Log_P_III10"/>
      <sheetName val="Price_list9"/>
      <sheetName val="_Kr_tengahࡄiva_xls聝H_Satua聮9"/>
      <sheetName val="_Kr_te࡮gahࡄiva_xls聝MAT_BAR聕_AC9"/>
      <sheetName val="_Kr_tengahࡄiva࠮xls聝H_Satua聮19"/>
      <sheetName val="_Kࡲ_tengahࡄiva_xls聝Kap聟Tenaga9"/>
      <sheetName val="_Kࡲ_te࡮gahࡄiva_xls聝Ana聬isa_HS9"/>
      <sheetName val="_Kࡲ_tengahࡄiva_xls聝5-P聥ralatan9"/>
      <sheetName val="_Kࡲ_te࡮gahࡄiva࠮xls聝Inf聯rmasi9"/>
      <sheetName val="_Kr_te࡮gahࡄiva_xls聝upahbahan9"/>
      <sheetName val="_Kr_tengahࡄiva࠮xls聝01A-_RA聂9"/>
      <sheetName val="_Kr_tengahࡄiva࠮xls聝NS_GD_U联AMA9"/>
      <sheetName val="_Kr_tengahࡄiva_xls聝Str耭Bengkel9"/>
      <sheetName val="_Kࡲ_te࡮gahࡄiva࠮xls聝ANA职_BOW9"/>
      <sheetName val="_Kࡲ_tengahࡄiva_xls聝G_SUMMARY9"/>
      <sheetName val="_Kr_tengahDiva_xls聝ANAL_HREZ9"/>
      <sheetName val="_Kr_tengahDiva_xls聝analysis9"/>
      <sheetName val="3_Mob9"/>
      <sheetName val="TE_TS_FA_LAN_MATV9"/>
      <sheetName val="DAF_ALAT7"/>
      <sheetName val="Appendix_2(SatDas)9"/>
      <sheetName val="Currency_Rate9"/>
      <sheetName val="Sumber_Daya9"/>
      <sheetName val="Basic_alat9"/>
      <sheetName val="Basic_bahan9"/>
      <sheetName val="Basic_upah9"/>
      <sheetName val="HARGA_MATERIAL9"/>
      <sheetName val="Daftar_Kuantitas_&amp;_Harga9"/>
      <sheetName val="daftar_analisa9"/>
      <sheetName val="Analisa_Harga9"/>
      <sheetName val="UPAH_BAHAN_ARST9"/>
      <sheetName val="ELEC_STIS9"/>
      <sheetName val="1_29"/>
      <sheetName val="analisa_stroke9"/>
      <sheetName val="ME_Apt29"/>
      <sheetName val="Rate_Analysis9"/>
      <sheetName val="Standby_Alat6"/>
      <sheetName val="LAP__HARIAN6"/>
      <sheetName val="Blk_B19"/>
      <sheetName val="Pengalaman_Per7"/>
      <sheetName val="Unit_Cost7"/>
      <sheetName val="TOTAL_Agustus7"/>
      <sheetName val="A+Supl_6"/>
      <sheetName val="BQ__by_owner_6"/>
      <sheetName val="OPNAME_COMM-10+825-10+3006"/>
      <sheetName val="Harsat_Bahan7"/>
      <sheetName val="7_공정표7"/>
      <sheetName val="On_Time7"/>
      <sheetName val="List_Material7"/>
      <sheetName val="GAL_BIASA6"/>
      <sheetName val="Analisa_(ok)7"/>
      <sheetName val="II_MAIN-LOB7"/>
      <sheetName val="Rkp_Total7"/>
      <sheetName val="PAGE_1_9"/>
      <sheetName val="Ｎｏ_137"/>
      <sheetName val="Div_17"/>
      <sheetName val="Form_4,5,67"/>
      <sheetName val="PL_(MONTHLY)7"/>
      <sheetName val="_Kr_tengah_iva_xls_H_Satua_8"/>
      <sheetName val="_Kr_te_gah_iva_xls_MAT_BAR__AC8"/>
      <sheetName val="_Kr_tengah_iva_xls_H_Satua_18"/>
      <sheetName val="_K__tengah_iva_xls_Kap_Tenaga8"/>
      <sheetName val="_K__te_gah_iva_xls_Ana_isa_HS8"/>
      <sheetName val="B_-_Nor_lec8"/>
      <sheetName val="_K__tengah_iva_xls_5-P_ralatan8"/>
      <sheetName val="_K__te_gah_iva_xls_Inf_rmasi8"/>
      <sheetName val="_Kr_te_gah_iva_xls_upahbahan8"/>
      <sheetName val="_Kr_tengah_iva_xls_01A-_RA_8"/>
      <sheetName val="_Kr_tengah_iva_xls_NS_GD_U_AMA8"/>
      <sheetName val="_Kr_tengah_iva_xls_Str_Bengkel8"/>
      <sheetName val="_K__te_gah_iva_xls_ANA__BOW8"/>
      <sheetName val="_K__tengah_iva_xls_G_SUMMARY8"/>
      <sheetName val="_Kr_tengahDiva_xls_ANAL_HREZ8"/>
      <sheetName val="ANAL__M_8"/>
      <sheetName val="_Kr_tengahDiva_xls_analysis8"/>
      <sheetName val="Analisa_HSP7"/>
      <sheetName val="Galian_17"/>
      <sheetName val="Kuantitas_&amp;_Harga9"/>
      <sheetName val="Master_Edit7"/>
      <sheetName val="RPP01_66"/>
      <sheetName val="Daftar_Upah6"/>
      <sheetName val="Sum_IF6"/>
      <sheetName val="Uraian_Analisa6"/>
      <sheetName val="Speck_ARSITEK6"/>
      <sheetName val="Stden_center6"/>
      <sheetName val="M_Pekerjaan7"/>
      <sheetName val="BIIL_ASLI6"/>
      <sheetName val="Q'ty_per_m6"/>
      <sheetName val="Daftar_Paket6"/>
      <sheetName val="8LT_126"/>
      <sheetName val="Rekap_6"/>
      <sheetName val="BANG_TONG_HOP_(2)6"/>
      <sheetName val="_Kr_tengahDiva_xls聝analysi蕈6"/>
      <sheetName val="BQ_Mekanikal6"/>
      <sheetName val="Rencana__2_6"/>
      <sheetName val="Data_Pendukung7"/>
      <sheetName val="_6"/>
      <sheetName val="AnBiaya_OperasionalAlat6"/>
      <sheetName val="SAT_UPH_BHN6"/>
      <sheetName val="Analisa_Upah_&amp;_Bahan_Plum7"/>
      <sheetName val="Assumption_&amp;_Dashboard_6"/>
      <sheetName val="Cover_Daf_26"/>
      <sheetName val="ANALISA_railing6"/>
      <sheetName val="SAT_UPAH_RAPI6"/>
      <sheetName val="HASAT_DASAR6"/>
      <sheetName val="ana_pt6"/>
      <sheetName val="GRADE_SKALA6"/>
      <sheetName val="MASTER_DATA6"/>
      <sheetName val="Muh_Akhir6"/>
      <sheetName val="Chandra_Prabowo6"/>
      <sheetName val="BUL__A6"/>
      <sheetName val="rab_me__by_owner__6"/>
      <sheetName val="rab_me__fisik_6"/>
      <sheetName val="hrg-sat_pek6"/>
      <sheetName val="Lt_16"/>
      <sheetName val="Ana_Fin6"/>
      <sheetName val="CAB_26"/>
      <sheetName val="STOK_MAT6"/>
      <sheetName val="HDS_Sipil6"/>
      <sheetName val="Data_Tower6"/>
      <sheetName val="Vendor_Information7"/>
      <sheetName val="analisa_SNI6"/>
      <sheetName val="BAHAN_(2)6"/>
      <sheetName val="Tata_Udara6"/>
      <sheetName val="4_2_Public6"/>
      <sheetName val="COST_TOGO6"/>
      <sheetName val="H_Satuan_Dasar6"/>
      <sheetName val="urain_teknis6"/>
      <sheetName val="REKAP_GROSS6"/>
      <sheetName val="AN_BIAYA_MAKAN6"/>
      <sheetName val="HSD_BAHAN6"/>
      <sheetName val="HSD_UPAH_6"/>
      <sheetName val="7_PEK-STRUKTUR6"/>
      <sheetName val="Har_Sat6"/>
      <sheetName val="m_schedule6"/>
      <sheetName val="HM_MEK_6"/>
      <sheetName val="Control_Settings6"/>
      <sheetName val="Dates_&amp;_Escalators6"/>
      <sheetName val="Check_Totals6"/>
      <sheetName val="Rekap_BQ-Pompong6"/>
      <sheetName val="PERS_PENY6"/>
      <sheetName val="RAB_DC6"/>
      <sheetName val="anal_rinci6"/>
      <sheetName val="Rek_An6"/>
      <sheetName val="RAB_16"/>
      <sheetName val="RAB_26"/>
      <sheetName val="RAB_36"/>
      <sheetName val="Urai__Resap_pengikat6"/>
      <sheetName val="Unit_Price6"/>
      <sheetName val="500kV_BOQ6"/>
      <sheetName val="LINK-MAST__BASIC_PRICE6"/>
      <sheetName val="Price_of_Equip6"/>
      <sheetName val="Price_of_Mat6"/>
      <sheetName val="Upah&amp;Bahan_(2)7"/>
      <sheetName val="Analisa-Harga_(1F)7"/>
      <sheetName val="upah_bahan_9"/>
      <sheetName val="Rinc__Harg_BHN9"/>
      <sheetName val="H__Satuan_Upah_&amp;_Bahan6"/>
      <sheetName val="Analisa_Satuan_Pekerjaan6"/>
      <sheetName val="H__Satuan_Pekerjaan6"/>
      <sheetName val="OFFICE_2_LT6"/>
      <sheetName val="Harga_S_Dasar_UNTUK_IDISI6"/>
      <sheetName val="Daf_Biaya_sewa_alat6"/>
      <sheetName val="Supl_X6"/>
      <sheetName val="An__HS6"/>
      <sheetName val="Div_2_-_Drainase6"/>
      <sheetName val="Div_3_-_Tanah6"/>
      <sheetName val="Div_5_-_Berbutir6"/>
      <sheetName val="Div_6_-_Aspal6"/>
      <sheetName val="Div_7_-_Struktur6"/>
      <sheetName val="Div_8_-_Peng_Kondisi6"/>
      <sheetName val="Rekap_BBM6"/>
      <sheetName val="Rokan_16"/>
      <sheetName val="RAB_Ekstern6"/>
      <sheetName val="ITB_COST7"/>
      <sheetName val="Daf_Besi7"/>
      <sheetName val="data_profit6"/>
      <sheetName val="Anl_2s_d4e6"/>
      <sheetName val="CASHFLOW_FORECAST6"/>
      <sheetName val="Dftr_Isi6"/>
      <sheetName val="harsat_sdy6"/>
      <sheetName val="Metod_TWR6"/>
      <sheetName val="List_Pla6"/>
      <sheetName val="IDLE_ALAT13"/>
      <sheetName val="ATB_pers_(2)13"/>
      <sheetName val="FOTO_PR13"/>
      <sheetName val="G_umum13"/>
      <sheetName val="SCHE_vareto13"/>
      <sheetName val="ATB_pers13"/>
      <sheetName val="BQ_diva13"/>
      <sheetName val="MAT_BARU_AC13"/>
      <sheetName val="H_Satuan14"/>
      <sheetName val="AC_+13"/>
      <sheetName val="an_ATB_G13"/>
      <sheetName val="an_AC13"/>
      <sheetName val="an_ATB_L13"/>
      <sheetName val="ATB_+13"/>
      <sheetName val="Alat_DC13"/>
      <sheetName val="Kap_Tenaga13"/>
      <sheetName val="KH_Bahagia11"/>
      <sheetName val="HRG_BHN12"/>
      <sheetName val="Analisa_HS12"/>
      <sheetName val="Agregat_Halus_&amp;_Kasar12"/>
      <sheetName val="bill_qty12"/>
      <sheetName val="meth_hsl_nego12"/>
      <sheetName val="Kr_tengahDiva12"/>
      <sheetName val="Isolasi_Luar_Dalam12"/>
      <sheetName val="Isolasi_Luar12"/>
      <sheetName val="GASATAGG_XLS12"/>
      <sheetName val="ANAL_BOW12"/>
      <sheetName val="EXTERNAL_WORK12"/>
      <sheetName val="B_-_Norelec12"/>
      <sheetName val="L3_An_H_Sat_Mob12"/>
      <sheetName val="rab_me_(by_owner)_12"/>
      <sheetName val="BQ_(by_owner)12"/>
      <sheetName val="rab_me_(fisik)12"/>
      <sheetName val="Perm__Test11"/>
      <sheetName val="01A-_RAB11"/>
      <sheetName val="Man_Power12"/>
      <sheetName val="rekap_mekanikal11"/>
      <sheetName val="Analisa___Upah11"/>
      <sheetName val="Analisa_&amp;_Upah11"/>
      <sheetName val="M_12__2_11"/>
      <sheetName val="1_B11"/>
      <sheetName val="ANAL__ME11"/>
      <sheetName val="BW_analisa_cika_200511"/>
      <sheetName val="Fire_Alarm11"/>
      <sheetName val="F_ALARM11"/>
      <sheetName val="M&amp;E_R11"/>
      <sheetName val="RAB_PERSIAPAN_11"/>
      <sheetName val="Bill_No_2_1_Cold_Water_System11"/>
      <sheetName val="Civil_Works11"/>
      <sheetName val="Pos_4-111"/>
      <sheetName val="REKAP_ARSITEKTUR_11"/>
      <sheetName val="RAB_ADMINISTRASI_PUSAT_(1)11"/>
      <sheetName val="PROTEKSI_PETIR11"/>
      <sheetName val="KABEL_FEEDER11"/>
      <sheetName val="PENRNGN_&amp;_KTK-KNTK11"/>
      <sheetName val="NS_GD_UTAMA11"/>
      <sheetName val="BoQ_C411"/>
      <sheetName val="Fill_this_out_first___22"/>
      <sheetName val="Fill_this_out_first___23"/>
      <sheetName val="BOQ_KSN11"/>
      <sheetName val="Sat_Upah11"/>
      <sheetName val="HS_Alat12"/>
      <sheetName val="HS_Upah12"/>
      <sheetName val="HS_Sub-Kon12"/>
      <sheetName val="Analisa_ME_(2)11"/>
      <sheetName val="FIRE_FIGHTING11"/>
      <sheetName val="Master_1_011"/>
      <sheetName val="BANGUNAN_PENUNJANG11"/>
      <sheetName val="STD_Lanjutan11"/>
      <sheetName val="NS_Lanjutan11"/>
      <sheetName val="Up&amp;Bhn_11"/>
      <sheetName val="HB_11"/>
      <sheetName val="R_A_B_11"/>
      <sheetName val="Unit_Rate11"/>
      <sheetName val="BQ_Stdr_R-111"/>
      <sheetName val="New_MADC11"/>
      <sheetName val="Data_Ktr_Bupati_Tapsel11"/>
      <sheetName val="Harga_Satuan11"/>
      <sheetName val="sheet_211"/>
      <sheetName val="RAB_ME11"/>
      <sheetName val="RKP_PLUMBING11"/>
      <sheetName val="ENC_1411"/>
      <sheetName val="Daftar_berat11"/>
      <sheetName val="D_&amp;_W_sizes11"/>
      <sheetName val="Cable_150kV_Ref_11"/>
      <sheetName val="MAIN_EQUIP_AC11"/>
      <sheetName val="Rekap_Prelim11"/>
      <sheetName val="DUTCH_CONE11"/>
      <sheetName val="D___W_sizes11"/>
      <sheetName val="Bill_of_Qty_MEP11"/>
      <sheetName val="Transfer_Pump11"/>
      <sheetName val="An_HarSatPek11"/>
      <sheetName val="Pipa_(2)11"/>
      <sheetName val="Lamp_BAP11"/>
      <sheetName val="RAW_MATERIALS_11"/>
      <sheetName val="COST-PERSON-J_O_11"/>
      <sheetName val="NS_GD_UGD11"/>
      <sheetName val="STD_GD_UGD11"/>
      <sheetName val="AHS_str11"/>
      <sheetName val="4-Basic_Price11"/>
      <sheetName val="Daftar_Upah,Bhn,&amp;_alat11"/>
      <sheetName val="Lead_Schedule11"/>
      <sheetName val="Anal_Koef11"/>
      <sheetName val="Rekap_Biaya11"/>
      <sheetName val="HARGA_ALAT11"/>
      <sheetName val="ETAB_111"/>
      <sheetName val="Bill_5_Summary11"/>
      <sheetName val="GH_Quantity11"/>
      <sheetName val="KAN__LOKAL11"/>
      <sheetName val="Mat_Mek11"/>
      <sheetName val="Analisa_ME11"/>
      <sheetName val="Upah_Bahan11"/>
      <sheetName val="Rekap_Direct_Cost11"/>
      <sheetName val="Urai___Guide_Post11"/>
      <sheetName val="Met_Pas_Batu11"/>
      <sheetName val="Urai_Galian_Tanah11"/>
      <sheetName val="Met__Minor11"/>
      <sheetName val="ANALISA_HARGA_SATUAN11"/>
      <sheetName val="Daf_111"/>
      <sheetName val="fin_pro_centers11"/>
      <sheetName val="REKAP_ARSITEKTUR11"/>
      <sheetName val="rincian_per_proyek11"/>
      <sheetName val="BQ_struktur11"/>
      <sheetName val="ANALIS_111"/>
      <sheetName val="Daf__No____4_211"/>
      <sheetName val="BQ_Arsit11"/>
      <sheetName val="Sat_Bah_&amp;_Up11"/>
      <sheetName val="Bq_Ars11"/>
      <sheetName val="Hydran___springkler11"/>
      <sheetName val="Terbilang_sertifikat11"/>
      <sheetName val="REKAP_TOTAL11"/>
      <sheetName val="2_NSB_11"/>
      <sheetName val="2_SB11"/>
      <sheetName val="M_ITEM11"/>
      <sheetName val="BHN_Ars11"/>
      <sheetName val="7_NS_H11"/>
      <sheetName val="D_1_2_LT-_1_~_Atap11"/>
      <sheetName val="Analisa_Pusaka_Jaya11"/>
      <sheetName val="Report_detil_kondisi11"/>
      <sheetName val="Upah_dan_bahan11"/>
      <sheetName val="Input_monthly_capex11"/>
      <sheetName val="Data_Sei_Belutu11"/>
      <sheetName val="610_611"/>
      <sheetName val="610_511"/>
      <sheetName val="Data_Sinabung11"/>
      <sheetName val="AN_Panel12"/>
      <sheetName val="Bill_Of_Quantity11"/>
      <sheetName val="BGN_PENUNJANG11"/>
      <sheetName val="AC_LOAD11"/>
      <sheetName val="REKAP_ME11"/>
      <sheetName val="ANA_bab_69"/>
      <sheetName val="Sec_I_ML10"/>
      <sheetName val="ANALISA_PEK_UMUM9"/>
      <sheetName val="Basic_Price9"/>
      <sheetName val="4-Basic_Price-Upah9"/>
      <sheetName val="Analisa_210"/>
      <sheetName val="Bill_4_Summary11"/>
      <sheetName val="B___Norelec11"/>
      <sheetName val="Site_Expenses11"/>
      <sheetName val="Cover_Daf-211"/>
      <sheetName val="[Kr_tengahࡄiva_xls聝H_Satua聮11"/>
      <sheetName val="[Kr_te࡮gahࡄiva_xls聝MAT_BAR聕_A11"/>
      <sheetName val="[Kr_tengahࡄiva࠮xls聝H_Satua聮111"/>
      <sheetName val="[Kࡲ_tengahࡄiva_xls聝Kap聟Tenaga11"/>
      <sheetName val="[Kࡲ_te࡮gahࡄiva_xls聝Ana聬isa_HS11"/>
      <sheetName val="B_-耠Nor聥lec11"/>
      <sheetName val="[Kࡲ_tengahࡄiva_xls聝5-P聥ralata11"/>
      <sheetName val="[Kࡲ_te࡮gahࡄiva࠮xls聝Inf聯rmasi11"/>
      <sheetName val="[Kr_te࡮gahࡄiva_xls聝upahbahan11"/>
      <sheetName val="[Kr_tengahࡄiva࠮xls聝01A-_RA聂11"/>
      <sheetName val="[Kr_tengahࡄiva࠮xls聝NS_GD_U联AM11"/>
      <sheetName val="[Kr_tengahࡄiva_xls聝Str耭Bengke11"/>
      <sheetName val="[Kࡲ_te࡮gahࡄiva࠮xls聝ANA职_BOW11"/>
      <sheetName val="M_12__2聟11"/>
      <sheetName val="[Kࡲ_tengahࡄiva_xls聝G_SUMMARY11"/>
      <sheetName val="[Kr_tengahDiva_xls聝ANAL_HREZ11"/>
      <sheetName val="ANAL__M聅11"/>
      <sheetName val="[Kr_tengahDiva_xls聝analysis11"/>
      <sheetName val="2__MVAC_R110"/>
      <sheetName val="Mat_Elk11"/>
      <sheetName val="AHS_Isolasi11"/>
      <sheetName val="List_Plant11"/>
      <sheetName val="ANAL_TEKNIK11"/>
      <sheetName val="bhn_FINAL11"/>
      <sheetName val="Sat_Alat11"/>
      <sheetName val="PENJ_NERACA11"/>
      <sheetName val="CASH_FLOW11"/>
      <sheetName val="struktur_tdk_dipakai10"/>
      <sheetName val="REF_ONLY10"/>
      <sheetName val="SELISIH_HARGA11"/>
      <sheetName val="List_of_Eqp10"/>
      <sheetName val="Cash_Flow_bulanan10"/>
      <sheetName val="Investment_Valuation10"/>
      <sheetName val="3_3b10"/>
      <sheetName val="KONTRAK_INDUK_BULANAN11"/>
      <sheetName val="GFA_2210"/>
      <sheetName val="T-3_4_Cost_of_Equipment11"/>
      <sheetName val="An_H_Sat_Pek_Ut11"/>
      <sheetName val="Harga_Sat_Das11"/>
      <sheetName val="T-3_2_UP_Labour11"/>
      <sheetName val="T-3_3_UP_Material11"/>
      <sheetName val="[Kr_tengah?iva_xls?H_Satua?10"/>
      <sheetName val="[Kr_te?gah?iva_xls?MAT_BAR?_A10"/>
      <sheetName val="[Kr_tengah?iva?xls?H_Satua?110"/>
      <sheetName val="[K?_tengah?iva_xls?Kap?Tenaga10"/>
      <sheetName val="[K?_te?gah?iva_xls?Ana?isa_HS10"/>
      <sheetName val="B_-?Nor?lec10"/>
      <sheetName val="[K?_tengah?iva_xls?5-P?ralata10"/>
      <sheetName val="[K?_te?gah?iva?xls?Inf?rmasi10"/>
      <sheetName val="[Kr_te?gah?iva_xls?upahbahan10"/>
      <sheetName val="[Kr_tengah?iva?xls?01A-_RA?10"/>
      <sheetName val="[Kr_tengah?iva?xls?NS_GD_U?AM10"/>
      <sheetName val="[Kr_tengah?iva_xls?Str?Bengke10"/>
      <sheetName val="[K?_te?gah?iva?xls?ANA?_BOW10"/>
      <sheetName val="M_12__2?10"/>
      <sheetName val="[K?_tengah?iva_xls?G_SUMMARY10"/>
      <sheetName val="[Kr_tengahDiva_xls?ANAL_HREZ10"/>
      <sheetName val="ANAL__M?10"/>
      <sheetName val="[Kr_tengahDiva_xls?analysis10"/>
      <sheetName val="Summary_Sheets10"/>
      <sheetName val="T__Cs_Log_P_III11"/>
      <sheetName val="Price_list10"/>
      <sheetName val="_Kr_tengahࡄiva_xls聝H_Satua聮10"/>
      <sheetName val="_Kr_te࡮gahࡄiva_xls聝MAT_BAR聕_A10"/>
      <sheetName val="_Kr_tengahࡄiva࠮xls聝H_Satua聮110"/>
      <sheetName val="_Kࡲ_tengahࡄiva_xls聝Kap聟Tenaga10"/>
      <sheetName val="_Kࡲ_te࡮gahࡄiva_xls聝Ana聬isa_HS10"/>
      <sheetName val="_Kࡲ_tengahࡄiva_xls聝5-P聥ralata10"/>
      <sheetName val="_Kࡲ_te࡮gahࡄiva࠮xls聝Inf聯rmasi10"/>
      <sheetName val="_Kr_te࡮gahࡄiva_xls聝upahbahan10"/>
      <sheetName val="_Kr_tengahࡄiva࠮xls聝01A-_RA聂10"/>
      <sheetName val="_Kr_tengahࡄiva࠮xls聝NS_GD_U联AM10"/>
      <sheetName val="_Kr_tengahࡄiva_xls聝Str耭Bengke10"/>
      <sheetName val="_Kࡲ_te࡮gahࡄiva࠮xls聝ANA职_BOW10"/>
      <sheetName val="_Kࡲ_tengahࡄiva_xls聝G_SUMMARY10"/>
      <sheetName val="_Kr_tengahDiva_xls聝ANAL_HREZ10"/>
      <sheetName val="_Kr_tengahDiva_xls聝analysis10"/>
      <sheetName val="3_Mob10"/>
      <sheetName val="TE_TS_FA_LAN_MATV10"/>
      <sheetName val="DAF_ALAT8"/>
      <sheetName val="Appendix_2(SatDas)10"/>
      <sheetName val="Currency_Rate10"/>
      <sheetName val="Sumber_Daya10"/>
      <sheetName val="Basic_alat10"/>
      <sheetName val="Basic_bahan10"/>
      <sheetName val="Basic_upah10"/>
      <sheetName val="HARGA_MATERIAL10"/>
      <sheetName val="Daftar_Kuantitas_&amp;_Harga10"/>
      <sheetName val="daftar_analisa10"/>
      <sheetName val="Analisa_Harga10"/>
      <sheetName val="UPAH_BAHAN_ARST10"/>
      <sheetName val="ELEC_STIS10"/>
      <sheetName val="1_210"/>
      <sheetName val="analisa_stroke10"/>
      <sheetName val="ME_Apt210"/>
      <sheetName val="Rate_Analysis10"/>
      <sheetName val="Standby_Alat7"/>
      <sheetName val="LAP__HARIAN7"/>
      <sheetName val="Blk_B110"/>
      <sheetName val="Pengalaman_Per8"/>
      <sheetName val="Unit_Cost8"/>
      <sheetName val="TOTAL_Agustus8"/>
      <sheetName val="A+Supl_7"/>
      <sheetName val="BQ__by_owner_7"/>
      <sheetName val="OPNAME_COMM-10+825-10+3007"/>
      <sheetName val="Harsat_Bahan8"/>
      <sheetName val="7_공정표8"/>
      <sheetName val="On_Time8"/>
      <sheetName val="List_Material8"/>
      <sheetName val="GAL_BIASA7"/>
      <sheetName val="Analisa_(ok)8"/>
      <sheetName val="II_MAIN-LOB8"/>
      <sheetName val="Rkp_Total8"/>
      <sheetName val="PAGE_1_10"/>
      <sheetName val="Ｎｏ_138"/>
      <sheetName val="Div_18"/>
      <sheetName val="Form_4,5,68"/>
      <sheetName val="PL_(MONTHLY)8"/>
      <sheetName val="_Kr_tengah_iva_xls_H_Satua_9"/>
      <sheetName val="_Kr_te_gah_iva_xls_MAT_BAR__AC9"/>
      <sheetName val="_Kr_tengah_iva_xls_H_Satua_19"/>
      <sheetName val="_K__tengah_iva_xls_Kap_Tenaga9"/>
      <sheetName val="_K__te_gah_iva_xls_Ana_isa_HS9"/>
      <sheetName val="B_-_Nor_lec9"/>
      <sheetName val="_K__tengah_iva_xls_5-P_ralatan9"/>
      <sheetName val="_K__te_gah_iva_xls_Inf_rmasi9"/>
      <sheetName val="_Kr_te_gah_iva_xls_upahbahan9"/>
      <sheetName val="_Kr_tengah_iva_xls_01A-_RA_9"/>
      <sheetName val="_Kr_tengah_iva_xls_NS_GD_U_AMA9"/>
      <sheetName val="_Kr_tengah_iva_xls_Str_Bengkel9"/>
      <sheetName val="_K__te_gah_iva_xls_ANA__BOW9"/>
      <sheetName val="_K__tengah_iva_xls_G_SUMMARY9"/>
      <sheetName val="_Kr_tengahDiva_xls_ANAL_HREZ9"/>
      <sheetName val="ANAL__M_9"/>
      <sheetName val="_Kr_tengahDiva_xls_analysis9"/>
      <sheetName val="Analisa_HSP8"/>
      <sheetName val="Galian_18"/>
      <sheetName val="Kuantitas_&amp;_Harga10"/>
      <sheetName val="Master_Edit8"/>
      <sheetName val="RPP01_67"/>
      <sheetName val="Daftar_Upah7"/>
      <sheetName val="Sum_IF7"/>
      <sheetName val="Uraian_Analisa7"/>
      <sheetName val="Speck_ARSITEK7"/>
      <sheetName val="Stden_center7"/>
      <sheetName val="M_Pekerjaan8"/>
      <sheetName val="BIIL_ASLI7"/>
      <sheetName val="Q'ty_per_m7"/>
      <sheetName val="Daftar_Paket7"/>
      <sheetName val="8LT_127"/>
      <sheetName val="Rekap_7"/>
      <sheetName val="BANG_TONG_HOP_(2)7"/>
      <sheetName val="_Kr_tengahDiva_xls聝analysi蕈7"/>
      <sheetName val="BQ_Mekanikal7"/>
      <sheetName val="Rencana__2_7"/>
      <sheetName val="Data_Pendukung8"/>
      <sheetName val="_7"/>
      <sheetName val="AnBiaya_OperasionalAlat7"/>
      <sheetName val="SAT_UPH_BHN7"/>
      <sheetName val="Analisa_Upah_&amp;_Bahan_Plum8"/>
      <sheetName val="Assumption_&amp;_Dashboard_7"/>
      <sheetName val="Cover_Daf_27"/>
      <sheetName val="ANALISA_railing7"/>
      <sheetName val="SAT_UPAH_RAPI7"/>
      <sheetName val="HASAT_DASAR7"/>
      <sheetName val="ana_pt7"/>
      <sheetName val="GRADE_SKALA7"/>
      <sheetName val="MASTER_DATA7"/>
      <sheetName val="Muh_Akhir7"/>
      <sheetName val="Chandra_Prabowo7"/>
      <sheetName val="BUL__A7"/>
      <sheetName val="rab_me__by_owner__7"/>
      <sheetName val="rab_me__fisik_7"/>
      <sheetName val="hrg-sat_pek7"/>
      <sheetName val="Lt_17"/>
      <sheetName val="Ana_Fin7"/>
      <sheetName val="CAB_27"/>
      <sheetName val="STOK_MAT7"/>
      <sheetName val="HDS_Sipil7"/>
      <sheetName val="Data_Tower7"/>
      <sheetName val="Vendor_Information8"/>
      <sheetName val="analisa_SNI7"/>
      <sheetName val="BAHAN_(2)7"/>
      <sheetName val="Tata_Udara7"/>
      <sheetName val="4_2_Public7"/>
      <sheetName val="COST_TOGO7"/>
      <sheetName val="H_Satuan_Dasar7"/>
      <sheetName val="urain_teknis7"/>
      <sheetName val="REKAP_GROSS7"/>
      <sheetName val="AN_BIAYA_MAKAN7"/>
      <sheetName val="HSD_BAHAN7"/>
      <sheetName val="HSD_UPAH_7"/>
      <sheetName val="7_PEK-STRUKTUR7"/>
      <sheetName val="Har_Sat7"/>
      <sheetName val="m_schedule7"/>
      <sheetName val="HM_MEK_7"/>
      <sheetName val="Control_Settings7"/>
      <sheetName val="Dates_&amp;_Escalators7"/>
      <sheetName val="Check_Totals7"/>
      <sheetName val="Rekap_BQ-Pompong7"/>
      <sheetName val="PERS_PENY7"/>
      <sheetName val="RAB_DC7"/>
      <sheetName val="anal_rinci7"/>
      <sheetName val="Rek_An7"/>
      <sheetName val="RAB_17"/>
      <sheetName val="RAB_27"/>
      <sheetName val="RAB_37"/>
      <sheetName val="Urai__Resap_pengikat7"/>
      <sheetName val="Unit_Price7"/>
      <sheetName val="500kV_BOQ7"/>
      <sheetName val="LINK-MAST__BASIC_PRICE7"/>
      <sheetName val="Price_of_Equip7"/>
      <sheetName val="Price_of_Mat7"/>
      <sheetName val="Upah&amp;Bahan_(2)8"/>
      <sheetName val="Analisa-Harga_(1F)8"/>
      <sheetName val="upah_bahan_10"/>
      <sheetName val="Rinc__Harg_BHN10"/>
      <sheetName val="H__Satuan_Upah_&amp;_Bahan7"/>
      <sheetName val="Analisa_Satuan_Pekerjaan7"/>
      <sheetName val="H__Satuan_Pekerjaan7"/>
      <sheetName val="OFFICE_2_LT7"/>
      <sheetName val="Harga_S_Dasar_UNTUK_IDISI7"/>
      <sheetName val="Daf_Biaya_sewa_alat7"/>
      <sheetName val="Supl_X7"/>
      <sheetName val="An__HS7"/>
      <sheetName val="Div_2_-_Drainase7"/>
      <sheetName val="Div_3_-_Tanah7"/>
      <sheetName val="Div_5_-_Berbutir7"/>
      <sheetName val="Div_6_-_Aspal7"/>
      <sheetName val="Div_7_-_Struktur7"/>
      <sheetName val="Div_8_-_Peng_Kondisi7"/>
      <sheetName val="Rekap_BBM7"/>
      <sheetName val="Rokan_17"/>
      <sheetName val="RAB_Ekstern7"/>
      <sheetName val="ITB_COST8"/>
      <sheetName val="Daf_Besi8"/>
      <sheetName val="data_profit7"/>
      <sheetName val="Anl_2s_d4e7"/>
      <sheetName val="CASHFLOW_FORECAST7"/>
      <sheetName val="Dftr_Isi7"/>
      <sheetName val="harsat_sdy7"/>
      <sheetName val="Metod_TWR7"/>
      <sheetName val="List_Pla7"/>
      <sheetName val="Analis Upah"/>
      <sheetName val="analisa_Lengkap"/>
      <sheetName val="ANALISA RUDINIM"/>
      <sheetName val="K-9 Ok"/>
      <sheetName val="Analisa-H"/>
      <sheetName val="ANL-E"/>
      <sheetName val="REKAP-HARGA"/>
      <sheetName val="memory"/>
      <sheetName val="Daf-Harga"/>
      <sheetName val="Daf.Harga-Upah"/>
      <sheetName val="HRG BH"/>
      <sheetName val="12CGOU"/>
      <sheetName val="AnPipa &amp; Acc"/>
      <sheetName val="AnSipil"/>
      <sheetName val="Rekap Analisa1"/>
      <sheetName val="AnTes &amp; Cuci pipa"/>
      <sheetName val="Analisa1-10"/>
      <sheetName val="R A B1"/>
      <sheetName val="DU-5"/>
      <sheetName val="Hsatbahan"/>
      <sheetName val="E_TRONIK"/>
      <sheetName val="MEK"/>
      <sheetName val="ARSITEK"/>
      <sheetName val="ANALISA  KUSEN KELAS"/>
      <sheetName val="ANALISA  KUSEN ASRAMA"/>
      <sheetName val="ANALISA  KUSEN GOR"/>
      <sheetName val="ANALISA  KUSEN MASJID"/>
      <sheetName val="SARANA &amp; P"/>
      <sheetName val="Penunjang- masjid"/>
      <sheetName val="MASJID"/>
      <sheetName val="LAP OUT DOOR"/>
      <sheetName val="GOR"/>
      <sheetName val="UNIT GOR"/>
      <sheetName val="Asrama"/>
      <sheetName val="UNIT ASRAMA"/>
      <sheetName val="Pendidikan"/>
      <sheetName val="UNIT KELAS"/>
      <sheetName val="koef-beton"/>
      <sheetName val="crewlist S"/>
      <sheetName val="BCP.1"/>
      <sheetName val="harga pipa dan acc "/>
      <sheetName val="ANALISA SNI_BOW"/>
      <sheetName val="PERHITUNGAN LUMPSUM"/>
      <sheetName val="PERHITUNGAN PDAM"/>
      <sheetName val="met biasa"/>
      <sheetName val="kuant"/>
      <sheetName val="Rekap RAP"/>
      <sheetName val="1b.bill"/>
      <sheetName val="Potongan"/>
      <sheetName val="BPM"/>
      <sheetName val="HSUMUM.XLS"/>
      <sheetName val="HSDRAIN.XLS"/>
      <sheetName val="HSBASE"/>
      <sheetName val="HSASPAL"/>
      <sheetName val="HSSTRUK"/>
      <sheetName val="HSMISC.XLS"/>
      <sheetName val="Pemb Sal"/>
      <sheetName val="r_BlokirSatker"/>
      <sheetName val="PHU 05"/>
      <sheetName val="Harga Bahan &amp; Upah"/>
      <sheetName val="Electrikal"/>
      <sheetName val="Elektronik"/>
      <sheetName val="Item Kompensasi"/>
      <sheetName val="Upah&amp;Harga"/>
      <sheetName val="Harga Sat Dasar"/>
      <sheetName val="pek. str"/>
      <sheetName val="SCHE"/>
      <sheetName val="SATUAN HARGA"/>
      <sheetName val="7.3.1 PD"/>
      <sheetName val="Rekap Ans"/>
      <sheetName val="HIDRO"/>
      <sheetName val="HS-DASAR"/>
      <sheetName val="daftar harga dan upah"/>
      <sheetName val="PEMBANTAIAN"/>
      <sheetName val="8-Struktur"/>
      <sheetName val="BOQ RT. Bpk Handojo M 17 Nov"/>
      <sheetName val="Lantai"/>
      <sheetName val="S-Curve"/>
      <sheetName val="H.SAT"/>
      <sheetName val="Scenario"/>
      <sheetName val="U&amp;Bh"/>
      <sheetName val="schJAB"/>
      <sheetName val="ana;isa"/>
      <sheetName val="Vender"/>
      <sheetName val="HARGA SAT KAMAL"/>
      <sheetName val="ANALISA ALAT BERAT"/>
      <sheetName val="A~H"/>
      <sheetName val="RABA"/>
      <sheetName val="RAP1"/>
      <sheetName val="SDI LASIANA"/>
      <sheetName val="An-K"/>
      <sheetName val="ANALISA KOEFF ESKALASI"/>
      <sheetName val="bill 3.9"/>
      <sheetName val="Rekap Efektif"/>
      <sheetName val="sat dasar"/>
      <sheetName val="Demolation"/>
      <sheetName val="U_PRICE"/>
      <sheetName val="HR Detail"/>
      <sheetName val="HRPar"/>
      <sheetName val="BQ29"/>
      <sheetName val="UPAH_BHN"/>
      <sheetName val="Kantor"/>
      <sheetName val="Pavement"/>
      <sheetName val="RKB"/>
      <sheetName val="311208"/>
      <sheetName val="2703.1"/>
      <sheetName val="IGSYC"/>
      <sheetName val="F1771-II"/>
      <sheetName val="FE-1770-I"/>
      <sheetName val="FE-1770.P1"/>
      <sheetName val="FE-1770-II"/>
      <sheetName val="ALL MEDIA PLANS"/>
      <sheetName val="Daftmat"/>
      <sheetName val="Steel-Twr"/>
      <sheetName val="HARGA DAN JASA "/>
      <sheetName val="Tunduk Panitia"/>
      <sheetName val="Macro2"/>
      <sheetName val="AM-MARGIN"/>
      <sheetName val="DAF-KUAN"/>
      <sheetName val="LPP-201"/>
      <sheetName val="LAM-22"/>
      <sheetName val="rel pengaman"/>
      <sheetName val="WEEKLY"/>
      <sheetName val="IAIN &amp; WH HOUSING"/>
      <sheetName val="PerhitBesi"/>
      <sheetName val="HARDAS PERKIM 2"/>
      <sheetName val="RQ(as rd)"/>
      <sheetName val="MATERIALS"/>
      <sheetName val="Up &amp; bhn"/>
      <sheetName val="D"/>
      <sheetName val="H"/>
      <sheetName val="Analisa.Hourly"/>
      <sheetName val="PDP"/>
      <sheetName val="An Bahan"/>
      <sheetName val="Daftar material"/>
      <sheetName val="harsat_str"/>
      <sheetName val="BIAYA  ALAT"/>
      <sheetName val="R_ALT"/>
      <sheetName val="HSPek_6xx-7xx"/>
      <sheetName val="datbhn"/>
      <sheetName val="DBOARD-2"/>
      <sheetName val="lamp2"/>
      <sheetName val="Harsat_alat"/>
      <sheetName val="Biaya-Lat"/>
      <sheetName val="Daftar lamp. Pen."/>
      <sheetName val="Analisa RAP"/>
      <sheetName val="CekList"/>
      <sheetName val="Analisa RAB"/>
      <sheetName val="Telusur"/>
      <sheetName val="R"/>
      <sheetName val="Bahan,upah"/>
      <sheetName val="KH-Q1,Q2,01"/>
      <sheetName val="Material Properties"/>
      <sheetName val="HB ARSITEKTUR"/>
      <sheetName val="HB STRUKTUR"/>
      <sheetName val="Marshal -1"/>
      <sheetName val="ED-PMS-01 "/>
      <sheetName val="ED-PMS-02 "/>
      <sheetName val="ED-PMS-03"/>
      <sheetName val="ED-PMS-04 "/>
      <sheetName val="ED-PMS-05"/>
      <sheetName val="ED-PMS-06"/>
      <sheetName val="ES SAR-01"/>
      <sheetName val="RD 2"/>
      <sheetName val="RD 3"/>
      <sheetName val="RKAP"/>
      <sheetName val="RKAP 02"/>
      <sheetName val="CEK"/>
      <sheetName val="Anl. Mobilisasi"/>
      <sheetName val="BETON BERTULANG "/>
      <sheetName val="HARGA BONGKARAN"/>
      <sheetName val="IDLE_ALAT14"/>
      <sheetName val="ATB_pers_(2)14"/>
      <sheetName val="FOTO_PR14"/>
      <sheetName val="G_umum14"/>
      <sheetName val="SCHE_vareto14"/>
      <sheetName val="ATB_pers14"/>
      <sheetName val="BQ_diva14"/>
      <sheetName val="MAT_BARU_AC14"/>
      <sheetName val="H_Satuan15"/>
      <sheetName val="AC_+14"/>
      <sheetName val="an_ATB_G14"/>
      <sheetName val="an_AC14"/>
      <sheetName val="an_ATB_L14"/>
      <sheetName val="ATB_+14"/>
      <sheetName val="Alat_DC14"/>
      <sheetName val="Kap_Tenaga14"/>
      <sheetName val="HRG_BHN13"/>
      <sheetName val="Agregat_Halus_&amp;_Kasar13"/>
      <sheetName val="Analisa_HS13"/>
      <sheetName val="Kr_tengahDiva13"/>
      <sheetName val="Isolasi_Luar_Dalam13"/>
      <sheetName val="Isolasi_Luar13"/>
      <sheetName val="Sat_Upah13"/>
      <sheetName val="REKAP_ARSITEKTUR_13"/>
      <sheetName val="L3_An_H_Sat_Mob13"/>
      <sheetName val="Man_Power13"/>
      <sheetName val="EXTERNAL_WORK13"/>
      <sheetName val="01A-_RAB13"/>
      <sheetName val="Fill_this_out_first___26"/>
      <sheetName val="Fill_this_out_first___27"/>
      <sheetName val="B_-_Norelec13"/>
      <sheetName val="STD_Lanjutan13"/>
      <sheetName val="NS_Lanjutan13"/>
      <sheetName val="GASATAGG_XLS13"/>
      <sheetName val="BOQ_KSN13"/>
      <sheetName val="HS_Alat13"/>
      <sheetName val="HS_Upah13"/>
      <sheetName val="HS_Sub-Kon13"/>
      <sheetName val="Analisa_ME_(2)13"/>
      <sheetName val="1_B13"/>
      <sheetName val="Bill_No_2_1_Cold_Water_System13"/>
      <sheetName val="Civil_Works13"/>
      <sheetName val="rab_me_(by_owner)_13"/>
      <sheetName val="BQ_(by_owner)13"/>
      <sheetName val="D_&amp;_W_sizes13"/>
      <sheetName val="NS_GD_UTAMA13"/>
      <sheetName val="Pipa_(2)12"/>
      <sheetName val="rekap_mekanikal13"/>
      <sheetName val="Analisa___Upah13"/>
      <sheetName val="Unit_Rate12"/>
      <sheetName val="Lamp_BAP12"/>
      <sheetName val="bill_qty13"/>
      <sheetName val="meth_hsl_nego13"/>
      <sheetName val="ANAL_BOW14"/>
      <sheetName val="rab_me_(fisik)13"/>
      <sheetName val="Fire_Alarm13"/>
      <sheetName val="F_ALARM13"/>
      <sheetName val="ANAL__ME13"/>
      <sheetName val="BW_analisa_cika_200513"/>
      <sheetName val="M&amp;E_R13"/>
      <sheetName val="RAB_PERSIAPAN_13"/>
      <sheetName val="Pos_4-113"/>
      <sheetName val="RAB_ADMINISTRASI_PUSAT_(1)13"/>
      <sheetName val="PROTEKSI_PETIR13"/>
      <sheetName val="KABEL_FEEDER13"/>
      <sheetName val="PENRNGN_&amp;_KTK-KNTK13"/>
      <sheetName val="BoQ_C413"/>
      <sheetName val="FIRE_FIGHTING13"/>
      <sheetName val="Master_1_013"/>
      <sheetName val="BANGUNAN_PENUNJANG13"/>
      <sheetName val="Analisa_&amp;_Upah13"/>
      <sheetName val="M_12__2_13"/>
      <sheetName val="Daftar_berat13"/>
      <sheetName val="Bill_of_Qty_MEP13"/>
      <sheetName val="HB_12"/>
      <sheetName val="Rekap_Prelim13"/>
      <sheetName val="BQ_Stdr_R-112"/>
      <sheetName val="Transfer_Pump12"/>
      <sheetName val="D___W_sizes13"/>
      <sheetName val="Cable_150kV_Ref_13"/>
      <sheetName val="MAIN_EQUIP_AC13"/>
      <sheetName val="Data_Ktr_Bupati_Tapsel12"/>
      <sheetName val="New_MADC12"/>
      <sheetName val="Daf__No____4_212"/>
      <sheetName val="RKP_PLUMBING12"/>
      <sheetName val="BQ_Arsit12"/>
      <sheetName val="An_HarSatPek12"/>
      <sheetName val="Sat_Bah_&amp;_Up12"/>
      <sheetName val="ANALIS_113"/>
      <sheetName val="DUTCH_CONE13"/>
      <sheetName val="Upah_Bahan12"/>
      <sheetName val="RAW_MATERIALS_12"/>
      <sheetName val="COST-PERSON-J_O_12"/>
      <sheetName val="Mat_Mek13"/>
      <sheetName val="Harga_Satuan12"/>
      <sheetName val="sheet_212"/>
      <sheetName val="RAB_ME12"/>
      <sheetName val="Analisa_ME12"/>
      <sheetName val="AN_Panel13"/>
      <sheetName val="HARGA_ALAT12"/>
      <sheetName val="ETAB_112"/>
      <sheetName val="NS_GD_UGD12"/>
      <sheetName val="STD_GD_UGD12"/>
      <sheetName val="Perm__Test12"/>
      <sheetName val="Daf_112"/>
      <sheetName val="KAN__LOKAL12"/>
      <sheetName val="Upah_dan_bahan12"/>
      <sheetName val="GH_Quantity12"/>
      <sheetName val="BQ_struktur12"/>
      <sheetName val="4-Basic_Price12"/>
      <sheetName val="fin_pro_centers12"/>
      <sheetName val="R_A_B_12"/>
      <sheetName val="Rekap_Direct_Cost12"/>
      <sheetName val="Urai___Guide_Post12"/>
      <sheetName val="Met_Pas_Batu12"/>
      <sheetName val="Urai_Galian_Tanah12"/>
      <sheetName val="Met__Minor12"/>
      <sheetName val="2_NSB_12"/>
      <sheetName val="2_SB12"/>
      <sheetName val="M_ITEM12"/>
      <sheetName val="BHN_Ars12"/>
      <sheetName val="7_NS_H12"/>
      <sheetName val="Terbilang_sertifikat12"/>
      <sheetName val="ENC_1412"/>
      <sheetName val="Analisa_Pusaka_Jaya12"/>
      <sheetName val="Report_detil_kondisi12"/>
      <sheetName val="AHS_str12"/>
      <sheetName val="ANALISA_HARGA_SATUAN12"/>
      <sheetName val="Hydran___springkler12"/>
      <sheetName val="Daftar_Upah,Bhn,&amp;_alat12"/>
      <sheetName val="Lead_Schedule12"/>
      <sheetName val="Anal_Koef12"/>
      <sheetName val="Rekap_Biaya12"/>
      <sheetName val="REKAP_TOTAL12"/>
      <sheetName val="D_1_2_LT-_1_~_Atap12"/>
      <sheetName val="Bill_Of_Quantity12"/>
      <sheetName val="BGN_PENUNJANG12"/>
      <sheetName val="REKAP_ARSITEKTUR12"/>
      <sheetName val="rincian_per_proyek12"/>
      <sheetName val="AC_LOAD12"/>
      <sheetName val="Bill_5_Summary12"/>
      <sheetName val="B___Norelec12"/>
      <sheetName val="Site_Expenses12"/>
      <sheetName val="Input_monthly_capex12"/>
      <sheetName val="REKAP_ME12"/>
      <sheetName val="2__MVAC_R112"/>
      <sheetName val="Cover_Daf-212"/>
      <sheetName val="Harsat_Bahan10"/>
      <sheetName val="Up&amp;Bhn_12"/>
      <sheetName val="PENJ_NERACA12"/>
      <sheetName val="CASH_FLOW12"/>
      <sheetName val="[Kr_tengahࡄiva_xls聝H_Satua聮12"/>
      <sheetName val="[Kr_te࡮gahࡄiva_xls聝MAT_BAR聕_A12"/>
      <sheetName val="[Kr_tengahࡄiva࠮xls聝H_Satua聮112"/>
      <sheetName val="[Kࡲ_tengahࡄiva_xls聝Kap聟Tenaga12"/>
      <sheetName val="[Kࡲ_te࡮gahࡄiva_xls聝Ana聬isa_HS12"/>
      <sheetName val="B_-耠Nor聥lec12"/>
      <sheetName val="[Kࡲ_tengahࡄiva_xls聝5-P聥ralata12"/>
      <sheetName val="[Kࡲ_te࡮gahࡄiva࠮xls聝Inf聯rmasi12"/>
      <sheetName val="[Kr_te࡮gahࡄiva_xls聝upahbahan12"/>
      <sheetName val="[Kr_tengahࡄiva࠮xls聝01A-_RA聂12"/>
      <sheetName val="[Kr_tengahࡄiva࠮xls聝NS_GD_U联AM12"/>
      <sheetName val="[Kr_tengahࡄiva_xls聝Str耭Bengke12"/>
      <sheetName val="[Kࡲ_te࡮gahࡄiva࠮xls聝ANA职_BOW12"/>
      <sheetName val="M_12__2聟12"/>
      <sheetName val="[Kࡲ_tengahࡄiva_xls聝G_SUMMARY12"/>
      <sheetName val="[Kr_tengahDiva_xls聝ANAL_HREZ12"/>
      <sheetName val="ANAL__M聅12"/>
      <sheetName val="[Kr_tengahDiva_xls聝analysis12"/>
      <sheetName val="Analisa_211"/>
      <sheetName val="KH_Bahagia12"/>
      <sheetName val="Bq_Ars12"/>
      <sheetName val="KONTRAK_INDUK_BULANAN12"/>
      <sheetName val="Sat_Alat12"/>
      <sheetName val="Bill_4_Summary12"/>
      <sheetName val="Mat_Elk12"/>
      <sheetName val="AHS_Isolasi12"/>
      <sheetName val="List_Plant12"/>
      <sheetName val="Data_Sei_Belutu12"/>
      <sheetName val="610_612"/>
      <sheetName val="610_512"/>
      <sheetName val="Data_Sinabung12"/>
      <sheetName val="T__Cs_Log_P_III12"/>
      <sheetName val="[Kr_tengah?iva_xls?H_Satua?12"/>
      <sheetName val="[Kr_te?gah?iva_xls?MAT_BAR?_A12"/>
      <sheetName val="[Kr_tengah?iva?xls?H_Satua?112"/>
      <sheetName val="[K?_tengah?iva_xls?Kap?Tenaga12"/>
      <sheetName val="[K?_te?gah?iva_xls?Ana?isa_HS12"/>
      <sheetName val="B_-?Nor?lec12"/>
      <sheetName val="[K?_tengah?iva_xls?5-P?ralata12"/>
      <sheetName val="[K?_te?gah?iva?xls?Inf?rmasi12"/>
      <sheetName val="[Kr_te?gah?iva_xls?upahbahan12"/>
      <sheetName val="[Kr_tengah?iva?xls?01A-_RA?12"/>
      <sheetName val="[Kr_tengah?iva?xls?NS_GD_U?AM12"/>
      <sheetName val="[Kr_tengah?iva_xls?Str?Bengke12"/>
      <sheetName val="[K?_te?gah?iva?xls?ANA?_BOW12"/>
      <sheetName val="M_12__2?12"/>
      <sheetName val="[K?_tengah?iva_xls?G_SUMMARY12"/>
      <sheetName val="[Kr_tengahDiva_xls?ANAL_HREZ12"/>
      <sheetName val="ANAL__M?12"/>
      <sheetName val="[Kr_tengahDiva_xls?analysis12"/>
      <sheetName val="_Kr_tengahࡄiva_xls聝H_Satua聮12"/>
      <sheetName val="_Kr_te࡮gahࡄiva_xls聝MAT_BAR聕_A12"/>
      <sheetName val="_Kr_tengahࡄiva࠮xls聝H_Satua聮112"/>
      <sheetName val="_Kࡲ_tengahࡄiva_xls聝Kap聟Tenaga12"/>
      <sheetName val="_Kࡲ_te࡮gahࡄiva_xls聝Ana聬isa_HS12"/>
      <sheetName val="_Kࡲ_tengahࡄiva_xls聝5-P聥ralata12"/>
      <sheetName val="_Kࡲ_te࡮gahࡄiva࠮xls聝Inf聯rmasi12"/>
      <sheetName val="_Kr_te࡮gahࡄiva_xls聝upahbahan12"/>
      <sheetName val="Sat_Upah12"/>
      <sheetName val="REKAP_ARSITEKTUR_12"/>
      <sheetName val="01A-_RAB12"/>
      <sheetName val="Fill_this_out_first___24"/>
      <sheetName val="Fill_this_out_first___25"/>
      <sheetName val="STD_Lanjutan12"/>
      <sheetName val="NS_Lanjutan12"/>
      <sheetName val="BOQ_KSN12"/>
      <sheetName val="Analisa_ME_(2)12"/>
      <sheetName val="1_B12"/>
      <sheetName val="Bill_No_2_1_Cold_Water_System12"/>
      <sheetName val="Civil_Works12"/>
      <sheetName val="D_&amp;_W_sizes12"/>
      <sheetName val="NS_GD_UTAMA12"/>
      <sheetName val="rekap_mekanikal12"/>
      <sheetName val="Analisa___Upah12"/>
      <sheetName val="ANAL_BOW13"/>
      <sheetName val="Fire_Alarm12"/>
      <sheetName val="F_ALARM12"/>
      <sheetName val="ANAL__ME12"/>
      <sheetName val="BW_analisa_cika_200512"/>
      <sheetName val="M&amp;E_R12"/>
      <sheetName val="RAB_PERSIAPAN_12"/>
      <sheetName val="Pos_4-112"/>
      <sheetName val="RAB_ADMINISTRASI_PUSAT_(1)12"/>
      <sheetName val="PROTEKSI_PETIR12"/>
      <sheetName val="KABEL_FEEDER12"/>
      <sheetName val="PENRNGN_&amp;_KTK-KNTK12"/>
      <sheetName val="BoQ_C412"/>
      <sheetName val="FIRE_FIGHTING12"/>
      <sheetName val="Master_1_012"/>
      <sheetName val="BANGUNAN_PENUNJANG12"/>
      <sheetName val="Analisa_&amp;_Upah12"/>
      <sheetName val="M_12__2_12"/>
      <sheetName val="Daftar_berat12"/>
      <sheetName val="Bill_of_Qty_MEP12"/>
      <sheetName val="Rekap_Prelim12"/>
      <sheetName val="D___W_sizes12"/>
      <sheetName val="Cable_150kV_Ref_12"/>
      <sheetName val="MAIN_EQUIP_AC12"/>
      <sheetName val="ANALIS_112"/>
      <sheetName val="DUTCH_CONE12"/>
      <sheetName val="Mat_Mek12"/>
      <sheetName val="2__MVAC_R111"/>
      <sheetName val="Harsat_Bahan9"/>
      <sheetName val="[Kr_tengah?iva_xls?H_Satua?11"/>
      <sheetName val="[Kr_te?gah?iva_xls?MAT_BAR?_A11"/>
      <sheetName val="[Kr_tengah?iva?xls?H_Satua?111"/>
      <sheetName val="[K?_tengah?iva_xls?Kap?Tenaga11"/>
      <sheetName val="[K?_te?gah?iva_xls?Ana?isa_HS11"/>
      <sheetName val="B_-?Nor?lec11"/>
      <sheetName val="[K?_tengah?iva_xls?5-P?ralata11"/>
      <sheetName val="[K?_te?gah?iva?xls?Inf?rmasi11"/>
      <sheetName val="[Kr_te?gah?iva_xls?upahbahan11"/>
      <sheetName val="[Kr_tengah?iva?xls?01A-_RA?11"/>
      <sheetName val="[Kr_tengah?iva?xls?NS_GD_U?AM11"/>
      <sheetName val="[Kr_tengah?iva_xls?Str?Bengke11"/>
      <sheetName val="[K?_te?gah?iva?xls?ANA?_BOW11"/>
      <sheetName val="M_12__2?11"/>
      <sheetName val="[K?_tengah?iva_xls?G_SUMMARY11"/>
      <sheetName val="[Kr_tengahDiva_xls?ANAL_HREZ11"/>
      <sheetName val="ANAL__M?11"/>
      <sheetName val="[Kr_tengahDiva_xls?analysis11"/>
      <sheetName val="_Kr_tengahࡄiva_xls聝H_Satua聮11"/>
      <sheetName val="_Kr_te࡮gahࡄiva_xls聝MAT_BAR聕_A11"/>
      <sheetName val="_Kr_tengahࡄiva࠮xls聝H_Satua聮111"/>
      <sheetName val="_Kࡲ_tengahࡄiva_xls聝Kap聟Tenaga11"/>
      <sheetName val="_Kࡲ_te࡮gahࡄiva_xls聝Ana聬isa_HS11"/>
      <sheetName val="_Kࡲ_tengahࡄiva_xls聝5-P聥ralata11"/>
      <sheetName val="_Kࡲ_te࡮gahࡄiva࠮xls聝Inf聯rmasi11"/>
      <sheetName val="_Kr_te࡮gahࡄiva_xls聝upahbahan11"/>
      <sheetName val="1.1.Barrette pile"/>
      <sheetName val="Qty_pile"/>
      <sheetName val="Steel_slab"/>
      <sheetName val="Steel_tank"/>
      <sheetName val="Steel_wall"/>
      <sheetName val="_Kr_tengahࡄiva࠮xls聝01A-_RA聂12"/>
      <sheetName val="_Kr_tengahࡄiva࠮xls聝NS_GD_U联AM12"/>
      <sheetName val="_Kr_tengahࡄiva_xls聝Str耭Bengke12"/>
      <sheetName val="_Kࡲ_te࡮gahࡄiva࠮xls聝ANA职_BOW12"/>
      <sheetName val="_Kࡲ_tengahࡄiva_xls聝G_SUMMARY12"/>
      <sheetName val="_Kr_tengahDiva_xls聝ANAL_HREZ12"/>
      <sheetName val="_Kr_tengahDiva_xls聝analysis12"/>
      <sheetName val="_Kr_te_gah_iva_xls_MAT_BAR__A12"/>
      <sheetName val="_Kr_tengah_iva_xls_H_Satua_112"/>
      <sheetName val="_K__tengah_iva_xls_Kap_Tenaga12"/>
      <sheetName val="_K__te_gah_iva_xls_Ana_isa_HS12"/>
      <sheetName val="B_-_Nor_lec12"/>
      <sheetName val="_K__tengah_iva_xls_5-P_ralata12"/>
      <sheetName val="_K__te_gah_iva_xls_Inf_rmasi12"/>
      <sheetName val="_Kr_te_gah_iva_xls_upahbahan12"/>
      <sheetName val="_Kr_tengah_iva_xls_01A-_RA_12"/>
      <sheetName val="_Kr_tengah_iva_xls_NS_GD_U_AM12"/>
      <sheetName val="_Kr_tengah_iva_xls_Str_Bengke12"/>
      <sheetName val="_K__te_gah_iva_xls_ANA__BOW12"/>
      <sheetName val="_K__tengah_iva_xls_G_SUMMARY12"/>
      <sheetName val="_Kr_tengahDiva_xls_ANAL_HREZ12"/>
      <sheetName val="ANAL__M_12"/>
      <sheetName val="_Kr_tengahDiva_xls_analysis12"/>
      <sheetName val="_Kr_tengah_iva_xls_H_Satua_10"/>
      <sheetName val="_Kr_te_gah_iva_xls_MAT_BAR__A10"/>
      <sheetName val="_Kr_tengah_iva_xls_H_Satua_110"/>
      <sheetName val="_K__tengah_iva_xls_Kap_Tenaga10"/>
      <sheetName val="_K__te_gah_iva_xls_Ana_isa_HS10"/>
      <sheetName val="B_-_Nor_lec10"/>
      <sheetName val="_K__tengah_iva_xls_5-P_ralata10"/>
      <sheetName val="_K__te_gah_iva_xls_Inf_rmasi10"/>
      <sheetName val="_Kr_te_gah_iva_xls_upahbahan10"/>
      <sheetName val="_Kr_tengah_iva_xls_01A-_RA_10"/>
      <sheetName val="_Kr_tengah_iva_xls_NS_GD_U_AM10"/>
      <sheetName val="_Kr_tengah_iva_xls_Str_Bengke10"/>
      <sheetName val="_K__te_gah_iva_xls_ANA__BOW10"/>
      <sheetName val="_K__tengah_iva_xls_G_SUMMARY10"/>
      <sheetName val="_Kr_tengahDiva_xls_ANAL_HREZ10"/>
      <sheetName val="ANAL__M_10"/>
      <sheetName val="_Kr_tengahDiva_xls_analysis10"/>
      <sheetName val="_Kr_tengahࡄiva࠮xls聝01A-_RA聂11"/>
      <sheetName val="_Kr_tengahࡄiva࠮xls聝NS_GD_U联AM11"/>
      <sheetName val="_Kr_tengahࡄiva_xls聝Str耭Bengke11"/>
      <sheetName val="_Kࡲ_te࡮gahࡄiva࠮xls聝ANA职_BOW11"/>
      <sheetName val="_Kࡲ_tengahࡄiva_xls聝G_SUMMARY11"/>
      <sheetName val="_Kr_tengahDiva_xls聝ANAL_HREZ11"/>
      <sheetName val="_Kr_tengahDiva_xls聝analysis11"/>
      <sheetName val="_Kr_te_gah_iva_xls_MAT_BAR__A11"/>
      <sheetName val="_Kr_tengah_iva_xls_H_Satua_111"/>
      <sheetName val="_K__tengah_iva_xls_Kap_Tenaga11"/>
      <sheetName val="_K__te_gah_iva_xls_Ana_isa_HS11"/>
      <sheetName val="B_-_Nor_lec11"/>
      <sheetName val="_K__tengah_iva_xls_5-P_ralata11"/>
      <sheetName val="_K__te_gah_iva_xls_Inf_rmasi11"/>
      <sheetName val="_Kr_te_gah_iva_xls_upahbahan11"/>
      <sheetName val="_Kr_tengah_iva_xls_01A-_RA_11"/>
      <sheetName val="_Kr_tengah_iva_xls_NS_GD_U_AM11"/>
      <sheetName val="_Kr_tengah_iva_xls_Str_Bengke11"/>
      <sheetName val="_K__te_gah_iva_xls_ANA__BOW11"/>
      <sheetName val="_K__tengah_iva_xls_G_SUMMARY11"/>
      <sheetName val="_Kr_tengahDiva_xls_ANAL_HREZ11"/>
      <sheetName val="ANAL__M_11"/>
      <sheetName val="_Kr_tengahDiva_xls_analysis11"/>
      <sheetName val="IDLE_ALAT15"/>
      <sheetName val="ATB_pers_(2)15"/>
      <sheetName val="FOTO_PR15"/>
      <sheetName val="G_umum15"/>
      <sheetName val="SCHE_vareto15"/>
      <sheetName val="ATB_pers15"/>
      <sheetName val="BQ_diva15"/>
      <sheetName val="MAT_BARU_AC15"/>
      <sheetName val="H_Satuan16"/>
      <sheetName val="AC_+15"/>
      <sheetName val="an_ATB_G15"/>
      <sheetName val="an_AC15"/>
      <sheetName val="an_ATB_L15"/>
      <sheetName val="ATB_+15"/>
      <sheetName val="Alat_DC15"/>
      <sheetName val="Kap_Tenaga15"/>
      <sheetName val="HRG_BHN14"/>
      <sheetName val="Agregat_Halus_&amp;_Kasar14"/>
      <sheetName val="Analisa_HS14"/>
      <sheetName val="Kr_tengahDiva14"/>
      <sheetName val="Isolasi_Luar_Dalam14"/>
      <sheetName val="Isolasi_Luar14"/>
      <sheetName val="Sat_Upah14"/>
      <sheetName val="REKAP_ARSITEKTUR_14"/>
      <sheetName val="L3_An_H_Sat_Mob14"/>
      <sheetName val="Man_Power14"/>
      <sheetName val="EXTERNAL_WORK14"/>
      <sheetName val="01A-_RAB14"/>
      <sheetName val="Fill_this_out_first___28"/>
      <sheetName val="Fill_this_out_first___29"/>
      <sheetName val="B_-_Norelec14"/>
      <sheetName val="STD_Lanjutan14"/>
      <sheetName val="NS_Lanjutan14"/>
      <sheetName val="GASATAGG_XLS14"/>
      <sheetName val="BOQ_KSN14"/>
      <sheetName val="HS_Alat14"/>
      <sheetName val="HS_Upah14"/>
      <sheetName val="HS_Sub-Kon14"/>
      <sheetName val="Analisa_ME_(2)14"/>
      <sheetName val="1_B14"/>
      <sheetName val="Bill_No_2_1_Cold_Water_System14"/>
      <sheetName val="Civil_Works14"/>
      <sheetName val="rab_me_(by_owner)_14"/>
      <sheetName val="BQ_(by_owner)14"/>
      <sheetName val="D_&amp;_W_sizes14"/>
      <sheetName val="NS_GD_UTAMA14"/>
      <sheetName val="Pipa_(2)13"/>
      <sheetName val="rekap_mekanikal14"/>
      <sheetName val="Analisa___Upah14"/>
      <sheetName val="Unit_Rate13"/>
      <sheetName val="Lamp_BAP13"/>
      <sheetName val="bill_qty14"/>
      <sheetName val="meth_hsl_nego14"/>
      <sheetName val="ANAL_BOW15"/>
      <sheetName val="rab_me_(fisik)14"/>
      <sheetName val="Fire_Alarm14"/>
      <sheetName val="F_ALARM14"/>
      <sheetName val="ANAL__ME14"/>
      <sheetName val="BW_analisa_cika_200514"/>
      <sheetName val="M&amp;E_R14"/>
      <sheetName val="RAB_PERSIAPAN_14"/>
      <sheetName val="Pos_4-114"/>
      <sheetName val="RAB_ADMINISTRASI_PUSAT_(1)14"/>
      <sheetName val="PROTEKSI_PETIR14"/>
      <sheetName val="KABEL_FEEDER14"/>
      <sheetName val="PENRNGN_&amp;_KTK-KNTK14"/>
      <sheetName val="BoQ_C414"/>
      <sheetName val="FIRE_FIGHTING14"/>
      <sheetName val="Master_1_014"/>
      <sheetName val="BANGUNAN_PENUNJANG14"/>
      <sheetName val="Analisa_&amp;_Upah14"/>
      <sheetName val="M_12__2_14"/>
      <sheetName val="Daftar_berat14"/>
      <sheetName val="Bill_of_Qty_MEP14"/>
      <sheetName val="HB_13"/>
      <sheetName val="Rekap_Prelim14"/>
      <sheetName val="BQ_Stdr_R-113"/>
      <sheetName val="Transfer_Pump13"/>
      <sheetName val="D___W_sizes14"/>
      <sheetName val="Cable_150kV_Ref_14"/>
      <sheetName val="MAIN_EQUIP_AC14"/>
      <sheetName val="Data_Ktr_Bupati_Tapsel13"/>
      <sheetName val="New_MADC13"/>
      <sheetName val="Daf__No____4_213"/>
      <sheetName val="RKP_PLUMBING13"/>
      <sheetName val="BQ_Arsit13"/>
      <sheetName val="An_HarSatPek13"/>
      <sheetName val="Sat_Bah_&amp;_Up13"/>
      <sheetName val="ANALIS_114"/>
      <sheetName val="DUTCH_CONE14"/>
      <sheetName val="Upah_Bahan13"/>
      <sheetName val="RAW_MATERIALS_13"/>
      <sheetName val="COST-PERSON-J_O_13"/>
      <sheetName val="Mat_Mek14"/>
      <sheetName val="Harga_Satuan13"/>
      <sheetName val="sheet_213"/>
      <sheetName val="RAB_ME13"/>
      <sheetName val="Analisa_ME13"/>
      <sheetName val="AN_Panel14"/>
      <sheetName val="HARGA_ALAT13"/>
      <sheetName val="ETAB_113"/>
      <sheetName val="NS_GD_UGD13"/>
      <sheetName val="STD_GD_UGD13"/>
      <sheetName val="Perm__Test13"/>
      <sheetName val="Daf_113"/>
      <sheetName val="KAN__LOKAL13"/>
      <sheetName val="Upah_dan_bahan13"/>
      <sheetName val="GH_Quantity13"/>
      <sheetName val="BQ_struktur13"/>
      <sheetName val="4-Basic_Price13"/>
      <sheetName val="fin_pro_centers13"/>
      <sheetName val="R_A_B_13"/>
      <sheetName val="Rekap_Direct_Cost13"/>
      <sheetName val="Urai___Guide_Post13"/>
      <sheetName val="Met_Pas_Batu13"/>
      <sheetName val="Urai_Galian_Tanah13"/>
      <sheetName val="Met__Minor13"/>
      <sheetName val="2_NSB_13"/>
      <sheetName val="2_SB13"/>
      <sheetName val="M_ITEM13"/>
      <sheetName val="BHN_Ars13"/>
      <sheetName val="7_NS_H13"/>
      <sheetName val="Terbilang_sertifikat13"/>
      <sheetName val="ENC_1413"/>
      <sheetName val="Analisa_Pusaka_Jaya13"/>
      <sheetName val="Report_detil_kondisi13"/>
      <sheetName val="AHS_str13"/>
      <sheetName val="ANALISA_HARGA_SATUAN13"/>
      <sheetName val="Hydran___springkler13"/>
      <sheetName val="Daftar_Upah,Bhn,&amp;_alat13"/>
      <sheetName val="Lead_Schedule13"/>
      <sheetName val="Anal_Koef13"/>
      <sheetName val="Rekap_Biaya13"/>
      <sheetName val="REKAP_TOTAL13"/>
      <sheetName val="D_1_2_LT-_1_~_Atap13"/>
      <sheetName val="Bill_Of_Quantity13"/>
      <sheetName val="BGN_PENUNJANG13"/>
      <sheetName val="REKAP_ARSITEKTUR13"/>
      <sheetName val="rincian_per_proyek13"/>
      <sheetName val="AC_LOAD13"/>
      <sheetName val="Bill_5_Summary13"/>
      <sheetName val="B___Norelec13"/>
      <sheetName val="Site_Expenses13"/>
      <sheetName val="Input_monthly_capex13"/>
      <sheetName val="H__Dasar13"/>
      <sheetName val="REKAP_ME13"/>
      <sheetName val="2__MVAC_R113"/>
      <sheetName val="Cover_Daf-213"/>
      <sheetName val="Harsat_Bahan11"/>
      <sheetName val="Up&amp;Bhn_13"/>
      <sheetName val="PENJ_NERACA13"/>
      <sheetName val="CASH_FLOW13"/>
      <sheetName val="[Kr_tengahࡄiva_xls聝H_Satua聮13"/>
      <sheetName val="[Kr_te࡮gahࡄiva_xls聝MAT_BAR聕_A13"/>
      <sheetName val="[Kr_tengahࡄiva࠮xls聝H_Satua聮113"/>
      <sheetName val="[Kࡲ_tengahࡄiva_xls聝Kap聟Tenaga13"/>
      <sheetName val="[Kࡲ_te࡮gahࡄiva_xls聝Ana聬isa_HS13"/>
      <sheetName val="B_-耠Nor聥lec13"/>
      <sheetName val="[Kࡲ_tengahࡄiva_xls聝5-P聥ralata13"/>
      <sheetName val="[Kࡲ_te࡮gahࡄiva࠮xls聝Inf聯rmasi13"/>
      <sheetName val="[Kr_te࡮gahࡄiva_xls聝upahbahan13"/>
      <sheetName val="[Kr_tengahࡄiva࠮xls聝01A-_RA聂13"/>
      <sheetName val="[Kr_tengahࡄiva࠮xls聝NS_GD_U联AM13"/>
      <sheetName val="[Kr_tengahࡄiva_xls聝Str耭Bengke13"/>
      <sheetName val="[Kࡲ_te࡮gahࡄiva࠮xls聝ANA职_BOW13"/>
      <sheetName val="M_12__2聟13"/>
      <sheetName val="[Kࡲ_tengahࡄiva_xls聝G_SUMMARY13"/>
      <sheetName val="[Kr_tengahDiva_xls聝ANAL_HREZ13"/>
      <sheetName val="ANAL__M聅13"/>
      <sheetName val="[Kr_tengahDiva_xls聝analysis13"/>
      <sheetName val="Analisa_212"/>
      <sheetName val="KH_Bahagia13"/>
      <sheetName val="Bq_Ars13"/>
      <sheetName val="KONTRAK_INDUK_BULANAN13"/>
      <sheetName val="Sat_Alat13"/>
      <sheetName val="Bill_4_Summary13"/>
      <sheetName val="Mat_Elk13"/>
      <sheetName val="AHS_Isolasi13"/>
      <sheetName val="List_Plant13"/>
      <sheetName val="Data_Sei_Belutu13"/>
      <sheetName val="610_613"/>
      <sheetName val="610_513"/>
      <sheetName val="Data_Sinabung13"/>
      <sheetName val="T__Cs_Log_P_III13"/>
      <sheetName val="[Kr_tengah?iva_xls?H_Satua?13"/>
      <sheetName val="[Kr_te?gah?iva_xls?MAT_BAR?_A13"/>
      <sheetName val="[Kr_tengah?iva?xls?H_Satua?113"/>
      <sheetName val="[K?_tengah?iva_xls?Kap?Tenaga13"/>
      <sheetName val="[K?_te?gah?iva_xls?Ana?isa_HS13"/>
      <sheetName val="B_-?Nor?lec13"/>
      <sheetName val="[K?_tengah?iva_xls?5-P?ralata13"/>
      <sheetName val="[K?_te?gah?iva?xls?Inf?rmasi13"/>
      <sheetName val="[Kr_te?gah?iva_xls?upahbahan13"/>
      <sheetName val="[Kr_tengah?iva?xls?01A-_RA?13"/>
      <sheetName val="[Kr_tengah?iva?xls?NS_GD_U?AM13"/>
      <sheetName val="[Kr_tengah?iva_xls?Str?Bengke13"/>
      <sheetName val="[K?_te?gah?iva?xls?ANA?_BOW13"/>
      <sheetName val="M_12__2?13"/>
      <sheetName val="[K?_tengah?iva_xls?G_SUMMARY13"/>
      <sheetName val="[Kr_tengahDiva_xls?ANAL_HREZ13"/>
      <sheetName val="ANAL__M?13"/>
      <sheetName val="[Kr_tengahDiva_xls?analysis13"/>
      <sheetName val="_Kr_tengahࡄiva_xls聝H_Satua聮13"/>
      <sheetName val="_Kr_te࡮gahࡄiva_xls聝MAT_BAR聕_A13"/>
      <sheetName val="_Kr_tengahࡄiva࠮xls聝H_Satua聮113"/>
      <sheetName val="_Kࡲ_tengahࡄiva_xls聝Kap聟Tenaga13"/>
      <sheetName val="_Kࡲ_te࡮gahࡄiva_xls聝Ana聬isa_HS13"/>
      <sheetName val="_Kࡲ_tengahࡄiva_xls聝5-P聥ralata13"/>
      <sheetName val="_Kࡲ_te࡮gahࡄiva࠮xls聝Inf聯rmasi13"/>
      <sheetName val="_Kr_te࡮gahࡄiva_xls聝upahbahan13"/>
      <sheetName val="CC"/>
      <sheetName val="TabelBantu"/>
      <sheetName val="DatabaseBuilding"/>
      <sheetName val="DatabaseDeliveryOrder"/>
      <sheetName val="DatabaseDokumen"/>
      <sheetName val="DatabaseTransmittal"/>
      <sheetName val="DatabaseHargaSatuan"/>
      <sheetName val="DatabaseInvoice"/>
      <sheetName val="DatabaseJobOrder"/>
      <sheetName val="DatabaseLOC"/>
      <sheetName val="DatabaseLOP"/>
      <sheetName val="DatabaseLevelAuthority"/>
      <sheetName val="DatabaseMaterial"/>
      <sheetName val="DatabaseNesting"/>
      <sheetName val="DatabaseProject"/>
      <sheetName val="DatabaseUser"/>
      <sheetName val="DatabaseWorkOrder"/>
      <sheetName val="cuaca"/>
      <sheetName val="SAT-BHN"/>
      <sheetName val="ahs3"/>
      <sheetName val="1 column (blank)"/>
      <sheetName val="Bill 8. Steel Structure..."/>
      <sheetName val="Calculation"/>
      <sheetName val="Covering latter"/>
      <sheetName val="BQ-Str"/>
      <sheetName val="Bill 5 - Carpark"/>
      <sheetName val="4-MVAC"/>
      <sheetName val="Account"/>
      <sheetName val="基本ﾃﾞｰﾀ"/>
      <sheetName val="기계내역서"/>
      <sheetName val="ESC J-index"/>
      <sheetName val="ESC V-index"/>
      <sheetName val="XLR_NoRangeSheet"/>
      <sheetName val="GAEYO"/>
      <sheetName val="HAR"/>
      <sheetName val="iTEM hARSAT"/>
      <sheetName val="Sat Bah _ Up"/>
      <sheetName val="HPS PC"/>
      <sheetName val="Bag_1"/>
      <sheetName val="DAFTAR 7"/>
      <sheetName val="DAFTAR_8"/>
      <sheetName val="MI(data base)"/>
      <sheetName val="RANKING PELAPORAN"/>
      <sheetName val="hit_str"/>
      <sheetName val="LOOKUP"/>
      <sheetName val="Consolidated"/>
      <sheetName val="Assumption"/>
      <sheetName val="Assetdb"/>
      <sheetName val="DATA2010"/>
      <sheetName val="AssetPar"/>
      <sheetName val="Sales Parameter"/>
      <sheetName val="Account Code"/>
      <sheetName val="SHAREHOLDERS"/>
      <sheetName val="Bill 2.3"/>
      <sheetName val="Bill 2.5B"/>
      <sheetName val="Bill 2.1"/>
      <sheetName val="Stay Cable PDMR2"/>
      <sheetName val="Cover Sheet"/>
      <sheetName val="PRO"/>
      <sheetName val="Exchange Rates"/>
      <sheetName val="PROJ CASH"/>
      <sheetName val="Aspal"/>
      <sheetName val="KURVA-S"/>
      <sheetName val="Analisa-1"/>
      <sheetName val="RumusTB 1 bln"/>
      <sheetName val="SD Ext"/>
      <sheetName val="AHS1"/>
      <sheetName val="BAHAN_STR"/>
      <sheetName val="analisaRAB"/>
      <sheetName val="H_BHN"/>
      <sheetName val="A_BANTU"/>
      <sheetName val="JL_BEL"/>
      <sheetName val="note"/>
      <sheetName val="Analisa major"/>
      <sheetName val="B BS5"/>
      <sheetName val="B BS5 (2)"/>
      <sheetName val="B puring"/>
      <sheetName val="Barang"/>
      <sheetName val="alue deah teungoh"/>
      <sheetName val="jeulingke"/>
      <sheetName val="tibang"/>
      <sheetName val="EDTL"/>
      <sheetName val="HS-2"/>
      <sheetName val="UnitRate22"/>
      <sheetName val="OwningCost"/>
      <sheetName val="HS-SH"/>
      <sheetName val="simak"/>
      <sheetName val="RAB-MRND"/>
      <sheetName val="LS"/>
      <sheetName val="MPU"/>
      <sheetName val="GR"/>
      <sheetName val="61005"/>
      <sheetName val="Sheet4"/>
      <sheetName val="Data Upah"/>
      <sheetName val="Statistik DTJK"/>
      <sheetName val="Tanggapan"/>
      <sheetName val="ELKP"/>
      <sheetName val="daftar harga satuan"/>
      <sheetName val="KLHT"/>
      <sheetName val="cost"/>
      <sheetName val="tkdn"/>
      <sheetName val="n"/>
      <sheetName val="DATA_MAT"/>
      <sheetName val="Harsat-Isal"/>
      <sheetName val="Div4"/>
      <sheetName val="Div6"/>
      <sheetName val="Div8"/>
      <sheetName val="Div9"/>
      <sheetName val="U. div 2"/>
      <sheetName val="Surat"/>
      <sheetName val="induk1"/>
      <sheetName val="DAFTAR HARGA UPAH"/>
      <sheetName val="DAFTAR HARGA BAHAN "/>
      <sheetName val="ANALISA HARGA 3"/>
      <sheetName val="ANALISA HARGA 1"/>
      <sheetName val="ANALISA HARGA 2"/>
      <sheetName val="Per. A.B.T"/>
      <sheetName val="SCH Bulanan"/>
      <sheetName val="元表"/>
      <sheetName val="anal alat"/>
      <sheetName val="an-PAKAI"/>
      <sheetName val="MC-00"/>
      <sheetName val="satuan_pek_str"/>
      <sheetName val="KONTROL"/>
      <sheetName val="HSBU"/>
      <sheetName val="Bill of Qty"/>
      <sheetName val="compaction"/>
      <sheetName val="Shedule"/>
      <sheetName val="MP"/>
      <sheetName val="SNI Bang Pek Minor"/>
      <sheetName val="eks me sd 31 MAR 07 "/>
      <sheetName val="eks me sd 28 fEB 07 "/>
      <sheetName val="eks me sd 31 Jan 07"/>
      <sheetName val="eks me sd 31 Des 06"/>
      <sheetName val="eks me sd 30 APRIL 07 "/>
      <sheetName val="Progress measurement Procedure"/>
      <sheetName val="MATERIAL ANALISA"/>
      <sheetName val="Pesangon _ jml kary"/>
      <sheetName val="ACM0131(GT)"/>
      <sheetName val="A-ars"/>
      <sheetName val="Pemadam"/>
      <sheetName val="IT"/>
      <sheetName val="ES-aLL"/>
      <sheetName val="TERM OF PAYMENT"/>
      <sheetName val="a.h ars sum"/>
      <sheetName val="a.h ars"/>
      <sheetName val="Fixed Assets"/>
      <sheetName val="Exploration"/>
      <sheetName val="Development"/>
      <sheetName val="Param"/>
      <sheetName val="BEP"/>
      <sheetName val="ANALISA_17"/>
      <sheetName val="Eva_Schedule_11"/>
      <sheetName val="Schedule_Pabrikasi1"/>
      <sheetName val="ANALIS_2"/>
      <sheetName val="DATA_JEMBATAN_BARU"/>
      <sheetName val="DATA_REHAB_JEMBATAN"/>
      <sheetName val="DATA_REHAB_JEMBATAN_(2)"/>
      <sheetName val="Rekap_Gab"/>
      <sheetName val="STR_&amp;_ARS"/>
      <sheetName val="Input_Data"/>
      <sheetName val="URUTAN_BUKA"/>
      <sheetName val="@_MONHTLY"/>
      <sheetName val="Anal_Harsat"/>
      <sheetName val="Analis_harga"/>
      <sheetName val="3A7_1_Jln_Insitu"/>
      <sheetName val="RAB_TOTAL"/>
      <sheetName val="Soil_factor"/>
      <sheetName val="Det_Str_BT"/>
      <sheetName val="D_UPH&amp;PEK"/>
      <sheetName val="ES_STG"/>
      <sheetName val="Harga_S_Dasar"/>
      <sheetName val="Bukti_Memorial"/>
      <sheetName val="Daftar_Piutang"/>
      <sheetName val="Bi_oprsl_bgkl"/>
      <sheetName val="SKh_1_7_16_1_(3)"/>
      <sheetName val="Analisa_Harsat"/>
      <sheetName val="Analisa_H_Sat_Pek_"/>
      <sheetName val="Keb__Bhn,_alt,_tenaga"/>
      <sheetName val="Daft_2_1"/>
      <sheetName val="Grading_Tahap_1"/>
      <sheetName val="IN_OUT"/>
      <sheetName val="Monthly_Progress"/>
      <sheetName val="ANALISA_SNI'13_"/>
      <sheetName val="4-B_Price"/>
      <sheetName val="Div_9_-_Harian"/>
      <sheetName val="PLN_Mar"/>
      <sheetName val="_Kr_tengahDiva_xls聝analysi_x000"/>
      <sheetName val="Base_E-M"/>
      <sheetName val="Upah_dan_Bahan_"/>
      <sheetName val="COST_BREAKDOWN"/>
      <sheetName val="Trial_Balance"/>
      <sheetName val="MP_MOB"/>
      <sheetName val="DIV_8"/>
      <sheetName val="DIV_2"/>
      <sheetName val="DIV_7"/>
      <sheetName val="_hrg_bhn"/>
      <sheetName val="DIV_6"/>
      <sheetName val="DIV_5"/>
      <sheetName val="INDEX_BPS"/>
      <sheetName val="T-3_3_Cost_of_Equipment"/>
      <sheetName val="Agg_Halus_&amp;_Kasar"/>
      <sheetName val="Data_P-1"/>
      <sheetName val="Statprod_gab"/>
      <sheetName val="Perolehan_2007"/>
      <sheetName val="Anals_1"/>
      <sheetName val="HARGA&amp;_UPAH"/>
      <sheetName val="MOBIL_barantang"/>
      <sheetName val="Dft_Hrg"/>
      <sheetName val="DINDING_KIRI"/>
      <sheetName val="Lantai_Beton_K225"/>
      <sheetName val="DINDING_P0"/>
      <sheetName val="MERCU_(2)"/>
      <sheetName val="BACK_-_UP-GALIAN_(ALAT)"/>
      <sheetName val="Data_Keu"/>
      <sheetName val="box_culvert"/>
      <sheetName val="WF_"/>
      <sheetName val="UP_MINOR"/>
      <sheetName val="ETo "/>
      <sheetName val="UPY"/>
      <sheetName val="811"/>
      <sheetName val="Sumda1"/>
      <sheetName val="Analisa 7.1.3"/>
      <sheetName val="Analisa 7.1.5"/>
      <sheetName val="Price Biaya Cadangan"/>
      <sheetName val="BQ.Rekapitulasi Akhir"/>
      <sheetName val="現場管理費"/>
      <sheetName val="Hitungan Besi"/>
      <sheetName val="PONDOKSARI 12 m3 (3)"/>
      <sheetName val="GIRIWONO"/>
      <sheetName val="FORM_ANALIS"/>
      <sheetName val="2.1"/>
      <sheetName val="Additional"/>
      <sheetName val="DATA TAMBAHAN"/>
      <sheetName val="cal borepile"/>
      <sheetName val="Kebut. Alat"/>
      <sheetName val="Kebut. Bahan"/>
      <sheetName val="Alat B"/>
      <sheetName val="Bahan B"/>
      <sheetName val="Upah B"/>
      <sheetName val="BAHAN &amp; ALAT "/>
      <sheetName val="FORM 3A"/>
      <sheetName val="Tab"/>
      <sheetName val="4-Basic_Pricꀕ듦"/>
      <sheetName val="TIE-INS"/>
      <sheetName val="DAF_7"/>
      <sheetName val="hs_ars"/>
      <sheetName val="D6 ASBT"/>
      <sheetName val="Lalu Lintas"/>
      <sheetName val="DIV.7.7 sd 16"/>
      <sheetName val="Agg S"/>
      <sheetName val="Agg C"/>
      <sheetName val="DIV. 3"/>
      <sheetName val="Jembatan Sementara"/>
      <sheetName val="-15.0"/>
      <sheetName val="Progres Rasio LR"/>
      <sheetName val="Analisa Harsat CCO Intern"/>
      <sheetName val="AnHarSat Real Saat Ini"/>
      <sheetName val="K5"/>
      <sheetName val="Pemakaian Bahan"/>
      <sheetName val="Pengadaan Bahan"/>
      <sheetName val="Volume Intern"/>
      <sheetName val="Progress Ekstern"/>
      <sheetName val="Laporan Harian"/>
      <sheetName val="Hrn I"/>
      <sheetName val="Hrn II"/>
      <sheetName val="Hrn III"/>
      <sheetName val="Harsat Alat"/>
      <sheetName val="Harsat SubKon"/>
      <sheetName val="Schedule UBA"/>
      <sheetName val="Rekap K5"/>
      <sheetName val="Biaya LONSTAD"/>
      <sheetName val="Laporan Mingguan"/>
      <sheetName val="Rekap MC"/>
      <sheetName val="Volume Mingguan"/>
      <sheetName val="Laporan Bulanan"/>
      <sheetName val="Schedule Intern"/>
      <sheetName val="Rekap Sisa Bahan"/>
      <sheetName val="EARNED VALUE"/>
      <sheetName val="7. Comparison of Asphalt etc"/>
      <sheetName val="7a. Compar.Asphalt (Machine)"/>
      <sheetName val="4.Equipment Cost"/>
      <sheetName val="1. Coeficient"/>
      <sheetName val="6. Comparison of Sand Volume"/>
      <sheetName val="5a. Excav. (Machine)"/>
      <sheetName val="2. Coeficient butt fushion"/>
      <sheetName val="BQ_E20_02_Rp_"/>
      <sheetName val="NP _2_"/>
      <sheetName val="_K__te_gah_iva_xls_A聮a_isa_HS1"/>
      <sheetName val="_Kr_tengahࡄiva࠮xls聝01A-_RA聂13"/>
      <sheetName val="_Kr_tengahࡄiva࠮xls聝NS_GD_U联AM13"/>
      <sheetName val="_Kr_tengahࡄiva_xls聝Str耭Bengke13"/>
      <sheetName val="_Kࡲ_te࡮gahࡄiva࠮xls聝ANA职_BOW13"/>
      <sheetName val="_Kࡲ_tengahࡄiva_xls聝G_SUMMARY13"/>
      <sheetName val="_Kr_tengahDiva_xls聝ANAL_HREZ13"/>
      <sheetName val="_Kr_tengahDiva_xls聝analysis13"/>
      <sheetName val="_Kr_te_gah_iva_xls_MAT_BAR__A13"/>
      <sheetName val="_Kr_tengah_iva_xls_H_Satua_113"/>
      <sheetName val="_K__tengah_iva_xls_Kap_Tenaga13"/>
      <sheetName val="_K__te_gah_iva_xls_Ana_isa_HS13"/>
      <sheetName val="B_-_Nor_lec13"/>
      <sheetName val="_K__tengah_iva_xls_5-P_ralata13"/>
      <sheetName val="_K__te_gah_iva_xls_Inf_rmasi13"/>
      <sheetName val="_Kr_te_gah_iva_xls_upahbahan13"/>
      <sheetName val="_Kr_tengah_iva_xls_01A-_RA_13"/>
      <sheetName val="_Kr_tengah_iva_xls_NS_GD_U_AM13"/>
      <sheetName val="_Kr_tengah_iva_xls_Str_Bengke13"/>
      <sheetName val="_K__te_gah_iva_xls_ANA__BOW13"/>
      <sheetName val="_K__tengah_iva_xls_G_SUMMARY13"/>
      <sheetName val="_Kr_tengahDiva_xls_ANAL_HREZ13"/>
      <sheetName val="ANAL__M_13"/>
      <sheetName val="_Kr_tengahDiva_xls_analysis13"/>
      <sheetName val="Anal-SAT-owner"/>
      <sheetName val="WI"/>
      <sheetName val="grafik"/>
      <sheetName val="pro ra op"/>
      <sheetName val="REKAP ANGGARAN"/>
      <sheetName val="COA-17"/>
      <sheetName val="C-18"/>
      <sheetName val="RESUME (2)"/>
      <sheetName val="JADWAL BAHAN"/>
      <sheetName val="Upah-Bahan"/>
      <sheetName val="By"/>
      <sheetName val="HDM"/>
      <sheetName val="MTD"/>
      <sheetName val="HDA"/>
      <sheetName val="HDU"/>
      <sheetName val="Sum Galsal"/>
      <sheetName val="DHT"/>
      <sheetName val="Satuan Pek."/>
      <sheetName val="K'9"/>
      <sheetName val="rkap-spv-total"/>
      <sheetName val="ANL 2004"/>
      <sheetName val="anal_quari"/>
      <sheetName val="B&amp;U"/>
      <sheetName val="Lokasi"/>
      <sheetName val="rap rinci"/>
      <sheetName val="ANSAT"/>
      <sheetName val="AHS DISKUSI"/>
      <sheetName val="Tunduk_Panitia"/>
      <sheetName val="Data_Masukan"/>
      <sheetName val="Fisik_2012"/>
      <sheetName val="Pek__Persiapan"/>
      <sheetName val="Rekap_Anl_K"/>
      <sheetName val="Rekap_Anl_SNI"/>
      <sheetName val="C_1"/>
      <sheetName val="C_11"/>
      <sheetName val="C_13"/>
      <sheetName val="C_15"/>
      <sheetName val="C_17"/>
      <sheetName val="C_20"/>
      <sheetName val="C_22"/>
      <sheetName val="C_24"/>
      <sheetName val="C_6"/>
      <sheetName val="C_8"/>
      <sheetName val="Harga_HS"/>
      <sheetName val="Rkp_B__UP"/>
      <sheetName val="D_1_2"/>
      <sheetName val="D_1_3"/>
      <sheetName val="D_1_4"/>
      <sheetName val="D_1_6"/>
      <sheetName val="D_2_1"/>
      <sheetName val="Daftar_Harga_Bahan"/>
      <sheetName val="analisa_stripping"/>
      <sheetName val="Conn__Lib"/>
      <sheetName val="Lamp__Bahan"/>
      <sheetName val="Asumsi by Own"/>
      <sheetName val="Tunduk_Panitia1"/>
      <sheetName val="Data_Masukan1"/>
      <sheetName val="Fisik_20121"/>
      <sheetName val="Pek__Persiapan1"/>
      <sheetName val="Rekap_Anl_K1"/>
      <sheetName val="Rekap_Anl_SNI1"/>
      <sheetName val="C_12"/>
      <sheetName val="C_111"/>
      <sheetName val="C_131"/>
      <sheetName val="C_151"/>
      <sheetName val="C_171"/>
      <sheetName val="C_201"/>
      <sheetName val="C_221"/>
      <sheetName val="C_241"/>
      <sheetName val="C_61"/>
      <sheetName val="C_81"/>
      <sheetName val="Harga_HS1"/>
      <sheetName val="Rkp_B__UP1"/>
      <sheetName val="UPAH_PEKERJA1"/>
      <sheetName val="D_1_21"/>
      <sheetName val="D_1_31"/>
      <sheetName val="D_1_41"/>
      <sheetName val="D_1_61"/>
      <sheetName val="D_2_11"/>
      <sheetName val="SKh_1_7_16_1_(3)1"/>
      <sheetName val="Analisa_Harsat1"/>
      <sheetName val="Up___bhn1"/>
      <sheetName val="Daftar_Harga_Bahan1"/>
      <sheetName val="analisa_stripping1"/>
      <sheetName val="Grading_Tahap_11"/>
      <sheetName val="Conn__Lib1"/>
      <sheetName val="Lamp__Bahan1"/>
      <sheetName val="Asumsi_by_Own"/>
      <sheetName val="Faktor_Markup"/>
      <sheetName val="UNDER_PASS"/>
      <sheetName val="Pier_Head"/>
      <sheetName val="Std-Prod_KS"/>
      <sheetName val="Perhit_Alat"/>
      <sheetName val="Data_Markup"/>
      <sheetName val="Cost Range"/>
      <sheetName val="status"/>
      <sheetName val="TBCons KMB04"/>
      <sheetName val="Cost of Sales"/>
      <sheetName val="Capital"/>
      <sheetName val="Sales and Collections"/>
      <sheetName val="Loans"/>
      <sheetName val="Operating Expenses "/>
      <sheetName val="Balance Transactions"/>
      <sheetName val="ged"/>
      <sheetName val="REKAP STR T"/>
      <sheetName val="FX"/>
      <sheetName val="Family"/>
      <sheetName val="Rev&amp;Op Costs"/>
      <sheetName val="Inputs"/>
      <sheetName val="Exc. Rate"/>
      <sheetName val="Door &amp; window"/>
      <sheetName val="PM"/>
      <sheetName val="FA_TP99"/>
      <sheetName val="VARIABL"/>
      <sheetName val="RAB JALUR TEMILING "/>
      <sheetName val="ANLIS "/>
      <sheetName val="Lamp-4 Sat-Das"/>
      <sheetName val="MC"/>
      <sheetName val="AHAS PANEL"/>
      <sheetName val="POS 1"/>
      <sheetName val="POS 2"/>
      <sheetName val="hb me"/>
      <sheetName val="dipa"/>
      <sheetName val="harga-satuan"/>
      <sheetName val="Analisa E"/>
      <sheetName val="Hrg.Sat.Alat"/>
      <sheetName val="Hrg.Sat Bahan &amp; Upah"/>
      <sheetName val="201_2"/>
      <sheetName val="301_1"/>
      <sheetName val="301_2"/>
      <sheetName val="301_3"/>
      <sheetName val="301_4"/>
      <sheetName val="301_5"/>
      <sheetName val="403"/>
      <sheetName val="404"/>
      <sheetName val="407"/>
      <sheetName val="408"/>
      <sheetName val="501_2"/>
      <sheetName val="501_6"/>
      <sheetName val="501_7"/>
      <sheetName val="606_1"/>
      <sheetName val="606_21"/>
      <sheetName val="RAB yeh ho"/>
      <sheetName val="RekapHrg"/>
      <sheetName val="Rekap By"/>
      <sheetName val="TEGANA"/>
      <sheetName val="Particular Sch"/>
      <sheetName val="Data_alat5"/>
      <sheetName val="DUMP_TRUCK"/>
      <sheetName val="OH_Transportasi"/>
      <sheetName val="OH_Insentif"/>
      <sheetName val="DFT_BHN"/>
      <sheetName val="DAFTAR_BESI"/>
      <sheetName val="DAFTAR_ALAT"/>
      <sheetName val="Cost_Control_Utk_Perub_RAP"/>
      <sheetName val="Sel_Dev"/>
      <sheetName val="RAP_Change"/>
      <sheetName val="RAP_Sisa"/>
      <sheetName val="agr_A"/>
      <sheetName val="Basic_Price_(2)"/>
      <sheetName val="SATUAN_HARGA"/>
      <sheetName val="7_3_1_PD"/>
      <sheetName val="Rekap_Ans"/>
      <sheetName val="Daf Harga Bahan"/>
      <sheetName val="TIME SC"/>
      <sheetName val="B_7"/>
      <sheetName val="B_6"/>
      <sheetName val="AGG"/>
      <sheetName val="_Kr tengahࡄiva.xls聝H_Sat_xdfc1_"/>
      <sheetName val="_Kr tengahࡄiva.xls聝H_Sat"/>
      <sheetName val="_Kr tengahࡄiva.xls聝H_Sat_x0000__x0000__x0000_"/>
      <sheetName val="Harga Satuan (T.P.)"/>
      <sheetName val="Analisa HSP (T.P.)"/>
      <sheetName val="Lapangan"/>
      <sheetName val="Rev desain"/>
      <sheetName val="REK MEP"/>
      <sheetName val="Qty take-off IFCplans "/>
      <sheetName val="RTO5BASEref001"/>
      <sheetName val="panglejar 1"/>
      <sheetName val="BesiA1Cigentur"/>
      <sheetName val="BesiA2Cigentur"/>
      <sheetName val="REKAP  (3)"/>
      <sheetName val="Spool Index"/>
      <sheetName val="BQTOLTP"/>
      <sheetName val="공사비집계"/>
      <sheetName val="P&amp;L Information"/>
      <sheetName val="YoY Comparisons"/>
      <sheetName val="bilangk__"/>
      <sheetName val="Sheet3 (2)"/>
      <sheetName val="DAFTAR KUANTITAS"/>
      <sheetName val="daftar upah,bahan,alat"/>
      <sheetName val="HarAlat"/>
      <sheetName val="SATPEK PIPA"/>
      <sheetName val="Kali"/>
      <sheetName val="HR SAT"/>
      <sheetName val="C.10"/>
      <sheetName val="C.12"/>
      <sheetName val="C.14"/>
      <sheetName val="C.16"/>
      <sheetName val="C.19"/>
      <sheetName val="C.21"/>
      <sheetName val="C.23"/>
      <sheetName val="C.25"/>
      <sheetName val="C.7"/>
      <sheetName val="C.9"/>
      <sheetName val="BoQ SKHN DETAIL"/>
      <sheetName val="Planner"/>
      <sheetName val="Basic Price - ALL"/>
      <sheetName val="metode "/>
      <sheetName val="Cum Volumes"/>
      <sheetName val="概総括1"/>
      <sheetName val="black_out"/>
      <sheetName val="Idx Lokasi PG"/>
      <sheetName val="Data PG"/>
      <sheetName val="AnalisaHS"/>
      <sheetName val="Harga-bahan"/>
      <sheetName val="Bhn-Lokal"/>
      <sheetName val="C-Flow RAP"/>
      <sheetName val="F1c DATA ADM6"/>
      <sheetName val="rekapanal"/>
      <sheetName val="Surat2"/>
      <sheetName val="met bab3"/>
      <sheetName val="anal bab8"/>
      <sheetName val="Schedule Yasmin"/>
      <sheetName val="Schedule Lingkar Barat"/>
      <sheetName val="Schedule Daan Mogot"/>
      <sheetName val="D_ANALISA"/>
      <sheetName val="POLIM 1 MDY ARS"/>
      <sheetName val="POLIM 1 UTM ARS"/>
      <sheetName val="POS &amp; TRTR"/>
      <sheetName val="REKAP UNIT"/>
      <sheetName val="PRSIAPN"/>
      <sheetName val="공사비_NDE"/>
      <sheetName val="cal"/>
      <sheetName val="SAT-PEK"/>
      <sheetName val="주관사업"/>
      <sheetName val="SPT vs PHI"/>
      <sheetName val="Sheet1 (2)"/>
      <sheetName val="FORM01"/>
      <sheetName val="갑지(추정)"/>
      <sheetName val="Pumps"/>
      <sheetName val="Kolom UT"/>
      <sheetName val="dwa-01"/>
      <sheetName val="Assmpns"/>
      <sheetName val="NRCPTK01"/>
      <sheetName val="DATAJUNI"/>
      <sheetName val="Summary IP"/>
      <sheetName val="SKEDUL AV-05"/>
      <sheetName val="Rab Deviasi"/>
      <sheetName val="Rab_awal"/>
      <sheetName val="Sch-III"/>
      <sheetName val="Resources (3)"/>
      <sheetName val="P3"/>
      <sheetName val="Monitoring Kontrak"/>
      <sheetName val="Plotting"/>
      <sheetName val="PROCURE"/>
      <sheetName val="Bipeg-U(12D2)"/>
      <sheetName val="AKTIVA TETAP"/>
      <sheetName val="napeg"/>
      <sheetName val="manuver"/>
      <sheetName val="TUJUAN"/>
      <sheetName val="SAA"/>
      <sheetName val="100000"/>
      <sheetName val="QlocSgl"/>
      <sheetName val="Cover1"/>
      <sheetName val="BESI BETON"/>
      <sheetName val="PL SPP per ton"/>
      <sheetName val="Form 1"/>
      <sheetName val="WP PASIVA"/>
      <sheetName val="WP LABA RUGI"/>
      <sheetName val="WBS _2_salah"/>
      <sheetName val="Daf_Upah_Bahan"/>
      <sheetName val="Ktitas_Hg"/>
      <sheetName val="Rkap Bya"/>
      <sheetName val="Break Down Bahan LS"/>
      <sheetName val="UR AN-E2"/>
      <sheetName val="Jalan Masuk"/>
      <sheetName val=" Direksi"/>
      <sheetName val="Pengeringan"/>
      <sheetName val="BErsih lapang M2"/>
      <sheetName val="Gebal Rumput"/>
      <sheetName val="gal humus"/>
      <sheetName val="Gal Lumpur"/>
      <sheetName val="timb padat&lt;30m"/>
      <sheetName val="gAL BIASA"/>
      <sheetName val="BONGKAR LAMA"/>
      <sheetName val="Plester 1;3"/>
      <sheetName val="PAS BT BLH"/>
      <sheetName val="Jln inspeksi"/>
      <sheetName val="btn 175 dan 125"/>
      <sheetName val="PNT AIR"/>
      <sheetName val="handrail"/>
      <sheetName val="Plester 1;4"/>
      <sheetName val="Besi btn "/>
      <sheetName val="btn 125"/>
      <sheetName val="Bronjong"/>
      <sheetName val="Mall-SS"/>
      <sheetName val="Mall-GPON"/>
      <sheetName val="Mall-Tlp Analog"/>
      <sheetName val="Hotel-SS"/>
      <sheetName val="Hotel-ICT"/>
      <sheetName val="Hotel-Tlp Analog"/>
      <sheetName val="CONDO-SS"/>
      <sheetName val="CONDO-GPON"/>
      <sheetName val="CONDO-SEC"/>
      <sheetName val="CONDO-Tlp Analog"/>
      <sheetName val="TELEPHONE FACILITY"/>
      <sheetName val="POWER DISTRIBUTION ELECTRONIC"/>
      <sheetName val="Reloc &amp; Living Cost"/>
      <sheetName val="Analisa Quarry"/>
      <sheetName val="analisa print"/>
      <sheetName val="Har-sat finish"/>
      <sheetName val="SAT PL"/>
      <sheetName val="PROTECTION "/>
      <sheetName val="ARL"/>
      <sheetName val="PV"/>
      <sheetName val="SAT EL"/>
      <sheetName val="KBL"/>
      <sheetName val="PPh21"/>
      <sheetName val="OT"/>
      <sheetName val="KJ_20025"/>
      <sheetName val="Tie_Beam_GN5"/>
      <sheetName val="Tangga_GN5"/>
      <sheetName val="Villa_A5"/>
      <sheetName val="HRG_BAHAN___UPAH_okk5"/>
      <sheetName val="HRG_BAHAN_&amp;_UPAH_okk5"/>
      <sheetName val="Analis_Kusen_okk5"/>
      <sheetName val="2__Elektrik3"/>
      <sheetName val="NP_(2)3"/>
      <sheetName val="Harsat_Upah3"/>
      <sheetName val="Harga_Dasar3"/>
      <sheetName val="FAB-2010_sd_20113"/>
      <sheetName val="Hg_Sat3"/>
      <sheetName val="Daf_Dasar_Upah&amp;Bahan5"/>
      <sheetName val="URA_E4503"/>
      <sheetName val="_BoQ_Green_Field_option_13"/>
      <sheetName val="ANA_bab_23"/>
      <sheetName val="BGT_073"/>
      <sheetName val="Daf_Harga_Satuan3"/>
      <sheetName val="Uraian_Upah3"/>
      <sheetName val="MASTER_13"/>
      <sheetName val="REKAP_Tbh3"/>
      <sheetName val="DAF_HRG3"/>
      <sheetName val="Analisa_Upah___Bahan_Plum3"/>
      <sheetName val="DATA_BASE3"/>
      <sheetName val="DRUP_(ASLI)3"/>
      <sheetName val="Appendix_2(SatDas´3"/>
      <sheetName val="ANALISA_GRS_TENGAH5"/>
      <sheetName val="time_schedulle3"/>
      <sheetName val="4SM00369_&amp;_4SM00370_3"/>
      <sheetName val="lt__dasar3"/>
      <sheetName val="FINAL_SUM3"/>
      <sheetName val="Perhitungan_KC_ke_SUBKON3"/>
      <sheetName val="surat_3"/>
      <sheetName val="Bangunan_Utama3"/>
      <sheetName val="Analisa_Baku_ME3"/>
      <sheetName val="Analisa_Baku_STR_ARS3"/>
      <sheetName val="_Kr_tengahDiva_xls聝analysi뷈3"/>
      <sheetName val="_Kr_tengahDiva_xls聝analysi飈3"/>
      <sheetName val="_Kr_tengahDiva_xls聝analysi鷸3"/>
      <sheetName val="_Kr_tengahDiva_xls聝analysi闀3"/>
      <sheetName val="_Kr_tengahDiva_xls聝analysi魈3"/>
      <sheetName val="5_1_ELEKTRIKAL-ELEKTRONIK3"/>
      <sheetName val="analisa_093"/>
      <sheetName val="Analisa_(2)3"/>
      <sheetName val="Kell_Dind-GC3"/>
      <sheetName val="rekap_PINTU3"/>
      <sheetName val="Rencana_Anggaran_Biaya3"/>
      <sheetName val="Mobilisasi_(2)3"/>
      <sheetName val="Data_Umum_Penawaran3"/>
      <sheetName val="dongia_(2)3"/>
      <sheetName val="THPDMoi__(2)3"/>
      <sheetName val="sched-induk-(Th_2008_5M)3"/>
      <sheetName val="ANALISA_SBU3"/>
      <sheetName val="ANL_K3"/>
      <sheetName val="Urugan_Pasir3"/>
      <sheetName val="ANALI_PP3"/>
      <sheetName val="inst_pemrintah3"/>
      <sheetName val="Lab_E_(FKU)3"/>
      <sheetName val="rms_remunerasi3"/>
      <sheetName val="Harga_Mat_3"/>
      <sheetName val="URAIAN_3"/>
      <sheetName val="_INCOME_STATEMENT_(2)5"/>
      <sheetName val="UMUR_ALAT3"/>
      <sheetName val="FAKTOR_MODAL_CRF3"/>
      <sheetName val="BILL_OF_QUAN3"/>
      <sheetName val="Faktor_Konversi3"/>
      <sheetName val="Man_Power_&amp;_Comp3"/>
      <sheetName val="harga_Satua_Dasar3"/>
      <sheetName val="anal-drainase,tanah&amp;ps_batu3"/>
      <sheetName val="B1_2-BB3"/>
      <sheetName val="A_Card3"/>
      <sheetName val="Kata_Pengantar3"/>
      <sheetName val="Als_Struk3"/>
      <sheetName val="_Kr_tengahDiva_xls聝analysi3"/>
      <sheetName val="Schedule_OK_Status5"/>
      <sheetName val="Summary_and_Design3"/>
      <sheetName val="D2_43"/>
      <sheetName val="D4_3_(TE)3"/>
      <sheetName val="D5_3_(TF)_3"/>
      <sheetName val="D8_3_(TJ)3"/>
      <sheetName val="trf_7_jht3"/>
      <sheetName val="LAPORAN_KARYA3"/>
      <sheetName val="LIST_ANHARSAT3"/>
      <sheetName val="6a_Rekap3"/>
      <sheetName val="13mm_E_P_3"/>
      <sheetName val="20mm(E_P)3"/>
      <sheetName val="20mm(StaircaseP_P)3"/>
      <sheetName val="13mm_P_P3"/>
      <sheetName val="REK_ADD3"/>
      <sheetName val="Pay_Items3"/>
      <sheetName val="Payback_Analysis3"/>
      <sheetName val="HRG_SATUAN3"/>
      <sheetName val="RAB_adm3"/>
      <sheetName val="Sat_adm3"/>
      <sheetName val="MONITORING_PENGADAAN3"/>
      <sheetName val="Pemakaian_besi3"/>
      <sheetName val="curve_s3"/>
      <sheetName val="DIVISI_6__A3"/>
      <sheetName val="3-DIV7_13"/>
      <sheetName val="BAHAN_,_UPAH_,_ALAT3"/>
      <sheetName val="8-Lamp1_(2)3"/>
      <sheetName val="8-Lamp6_B3"/>
      <sheetName val="8-Lamp14_3"/>
      <sheetName val="11-S_PEN3"/>
      <sheetName val="SPREAD_SHEET3"/>
      <sheetName val="LEVEL_23"/>
      <sheetName val="LEVEL_43"/>
      <sheetName val="1__PERSIAPAN2"/>
      <sheetName val="GRAND_REKAP2"/>
      <sheetName val="Rekap_Bill2"/>
      <sheetName val="Jdw_Alat2"/>
      <sheetName val="S_Penawar2"/>
      <sheetName val="ADD_2_(1)2"/>
      <sheetName val="REKAP_PRELIM_20142"/>
      <sheetName val="DIRECT_COST2"/>
      <sheetName val="ocean_voyage2"/>
      <sheetName val="Public_Area2"/>
      <sheetName val="L_1"/>
      <sheetName val="RASK_ALL"/>
      <sheetName val="Lookup definitions"/>
      <sheetName val="Well Plan 1"/>
      <sheetName val="AS.Besi&amp;Bekisting"/>
      <sheetName val="Analisa -Baku"/>
      <sheetName val="BQNSC"/>
      <sheetName val="Says"/>
      <sheetName val="RAB PAS.PIPA"/>
      <sheetName val="Analisa Pek."/>
      <sheetName val="Harga Satuan Bahan&amp;Upah"/>
      <sheetName val="PSB"/>
      <sheetName val="4-Basic_Pric퀽_xda8c_"/>
      <sheetName val="Set"/>
      <sheetName val="Size"/>
      <sheetName val="예산변경사항"/>
      <sheetName val="현장배치"/>
      <sheetName val="0200 Siteworks"/>
      <sheetName val="Historical Financial Statements"/>
      <sheetName val="Calculations"/>
      <sheetName val="Ratio Analysis"/>
      <sheetName val="3.현장배치"/>
      <sheetName val="ANAL lump sum"/>
      <sheetName val="U &amp; B"/>
      <sheetName val="ISIAN (2)"/>
      <sheetName val="Alat (1)"/>
      <sheetName val="hrga dasar"/>
      <sheetName val="H-Dasar-Alat"/>
      <sheetName val="Uraian Teknis"/>
      <sheetName val="Anls Hrg"/>
      <sheetName val="M. Onsite"/>
      <sheetName val="BQ Boyo"/>
      <sheetName val="rab 4"/>
      <sheetName val="daftar bahan"/>
      <sheetName val="Upah,Bahan.Alat"/>
      <sheetName val="Jarak"/>
      <sheetName val="AN-KONST.2010"/>
      <sheetName val="@nalisa Alat"/>
      <sheetName val="AN-ALAT"/>
      <sheetName val="BQ-1A"/>
      <sheetName val="HARGA DSR"/>
      <sheetName val="metode.rutin"/>
      <sheetName val="PERHIT VOLUME"/>
      <sheetName val="PERSI"/>
      <sheetName val="Analisis"/>
      <sheetName val="Upah, alat &amp; harsat"/>
      <sheetName val="D5 - telford"/>
      <sheetName val="10.1 (1)"/>
      <sheetName val="Urut kabupaten"/>
      <sheetName val="SAT-UP"/>
      <sheetName val="format 1"/>
      <sheetName val="K 010"/>
      <sheetName val="K 011"/>
      <sheetName val="K 012"/>
      <sheetName val="K 014"/>
      <sheetName val="K 121"/>
      <sheetName val="K 225"/>
      <sheetName val="K 516"/>
      <sheetName val="HS Pekerja, Material &amp; Alat Bid"/>
      <sheetName val="K 013"/>
      <sheetName val="K 016"/>
      <sheetName val="K 017"/>
      <sheetName val="K 018"/>
      <sheetName val="K 020"/>
      <sheetName val="K 026"/>
      <sheetName val="K 030"/>
      <sheetName val="K 035"/>
      <sheetName val="K 040"/>
      <sheetName val="K 110"/>
      <sheetName val="K 116"/>
      <sheetName val="K 117"/>
      <sheetName val="K 123"/>
      <sheetName val="K 124"/>
      <sheetName val="K 220"/>
      <sheetName val="K 224"/>
      <sheetName val="K 231"/>
      <sheetName val="K 310"/>
      <sheetName val="K 320"/>
      <sheetName val="K 321"/>
      <sheetName val="K 322"/>
      <sheetName val="K 325"/>
      <sheetName val="K 341"/>
      <sheetName val="K 410"/>
      <sheetName val="K 422"/>
      <sheetName val="K 424"/>
      <sheetName val="K 511"/>
      <sheetName val="K 513"/>
      <sheetName val="K 515"/>
      <sheetName val="K 521"/>
      <sheetName val="K 523"/>
      <sheetName val="K 528"/>
      <sheetName val="K 530"/>
      <sheetName val="K 612"/>
      <sheetName val="K 615"/>
      <sheetName val="K 616"/>
      <sheetName val="K 617"/>
      <sheetName val="K 618"/>
      <sheetName val="K 621"/>
      <sheetName val="K 631"/>
      <sheetName val="K 636"/>
      <sheetName val="K 637"/>
      <sheetName val="K 638"/>
      <sheetName val="K 641"/>
      <sheetName val="K 710"/>
      <sheetName val="K 715"/>
      <sheetName val="K 720"/>
      <sheetName val="K 721"/>
      <sheetName val="K 725"/>
      <sheetName val="K 730"/>
      <sheetName val="K 810"/>
      <sheetName val="K 815"/>
      <sheetName val="K 880"/>
      <sheetName val="II"/>
      <sheetName val="III"/>
      <sheetName val="TERBILANG (2)"/>
      <sheetName val="Analisa BOW"/>
      <sheetName val="hsp_STR_ARS"/>
      <sheetName val="Sat Pek"/>
      <sheetName val="Data PJ"/>
      <sheetName val="NP (3)"/>
      <sheetName val="NP (5)"/>
      <sheetName val="NP (6)"/>
      <sheetName val="NP (7)A"/>
      <sheetName val="NP (7)B"/>
      <sheetName val="NP (7)C"/>
      <sheetName val="L2 Arit"/>
      <sheetName val="L1 Arit"/>
      <sheetName val="Data kontraktor"/>
      <sheetName val="BA Arit"/>
      <sheetName val="Prog. Mggu 1"/>
      <sheetName val="ADD II S Curve 123-126"/>
      <sheetName val="Penawaran PL"/>
      <sheetName val="breakdown bq paket 9"/>
      <sheetName val="hargaupah+bahan"/>
      <sheetName val="BACKUP"/>
      <sheetName val="MUSHOLAH"/>
      <sheetName val="Tabel Besi"/>
      <sheetName val="Work Sheet - SSH Konstruksi"/>
      <sheetName val="HSP"/>
      <sheetName val="Anl. Persiapan"/>
      <sheetName val="Anl. Tanah"/>
      <sheetName val="Anl. Pengecatan"/>
      <sheetName val="Anl. Pondasi"/>
      <sheetName val="Analisa Dinding"/>
      <sheetName val="Analisa Plesteran"/>
      <sheetName val="Anl. Kayu"/>
      <sheetName val="Anl. Atap"/>
      <sheetName val="Anl. Langit"/>
      <sheetName val="Anl. Sanitair"/>
      <sheetName val="Anl. Kunci + Kaca"/>
      <sheetName val="Anl. Beton"/>
      <sheetName val="Anl. Lantai + Dinding"/>
      <sheetName val="Anl. Besi + Aluminium"/>
      <sheetName val="Anl. Elektrikal"/>
      <sheetName val="sampah"/>
      <sheetName val="D.109"/>
      <sheetName val="D.103"/>
      <sheetName val="D.115"/>
      <sheetName val="D.116"/>
      <sheetName val="D.118"/>
      <sheetName val="D.119"/>
      <sheetName val="ANALISA_satuan_poryek_sungai"/>
      <sheetName val="BQ_Str_-_Ars"/>
      <sheetName val="Bill_of_Qty"/>
      <sheetName val="SLNK"/>
      <sheetName val="RAB Cluster Mawja type 27"/>
      <sheetName val="Alat oke"/>
      <sheetName val="an me"/>
      <sheetName val="ANA_bab_611"/>
      <sheetName val="Sec_I_ML12"/>
      <sheetName val="ANALISA_PEK_UMUM11"/>
      <sheetName val="Basic_Price11"/>
      <sheetName val="4-Basic_Price-Upah11"/>
      <sheetName val="H__Dasar15"/>
      <sheetName val="ANAL_TEKNIK13"/>
      <sheetName val="bhn_FINAL13"/>
      <sheetName val="GFA_2212"/>
      <sheetName val="T-3_4_Cost_of_Equipment13"/>
      <sheetName val="An_H_Sat_Pek_Ut13"/>
      <sheetName val="Harga_Sat_Das13"/>
      <sheetName val="T-3_2_UP_Labour13"/>
      <sheetName val="T-3_3_UP_Material13"/>
      <sheetName val="analisa_stroke12"/>
      <sheetName val="upah_bahan_12"/>
      <sheetName val="struktur_tdk_dipakai12"/>
      <sheetName val="REF_ONLY12"/>
      <sheetName val="SELISIH_HARGA13"/>
      <sheetName val="List_of_Eqp12"/>
      <sheetName val="Cash_Flow_bulanan12"/>
      <sheetName val="Investment_Valuation12"/>
      <sheetName val="3_3b12"/>
      <sheetName val="Summary_Sheets12"/>
      <sheetName val="Price_list12"/>
      <sheetName val="3_Mob12"/>
      <sheetName val="TE_TS_FA_LAN_MATV12"/>
      <sheetName val="DAF_ALAT10"/>
      <sheetName val="Appendix_2(SatDas)12"/>
      <sheetName val="Currency_Rate12"/>
      <sheetName val="Sumber_Daya12"/>
      <sheetName val="Basic_alat12"/>
      <sheetName val="Basic_bahan12"/>
      <sheetName val="Basic_upah12"/>
      <sheetName val="HARGA_MATERIAL12"/>
      <sheetName val="Daftar_Kuantitas_&amp;_Harga12"/>
      <sheetName val="daftar_analisa12"/>
      <sheetName val="Analisa_Harga12"/>
      <sheetName val="UPAH_BAHAN_ARST12"/>
      <sheetName val="ELEC_STIS12"/>
      <sheetName val="1_212"/>
      <sheetName val="ME_Apt212"/>
      <sheetName val="Rate_Analysis12"/>
      <sheetName val="Standby_Alat9"/>
      <sheetName val="LAP__HARIAN9"/>
      <sheetName val="Blk_B112"/>
      <sheetName val="Pengalaman_Per10"/>
      <sheetName val="Unit_Cost10"/>
      <sheetName val="TOTAL_Agustus10"/>
      <sheetName val="A+Supl_9"/>
      <sheetName val="BQ__by_owner_9"/>
      <sheetName val="OPNAME_COMM-10+825-10+3009"/>
      <sheetName val="7_공정표10"/>
      <sheetName val="On_Time10"/>
      <sheetName val="List_Material10"/>
      <sheetName val="GAL_BIASA9"/>
      <sheetName val="Analisa_(ok)10"/>
      <sheetName val="II_MAIN-LOB10"/>
      <sheetName val="Rkp_Total10"/>
      <sheetName val="PAGE_1_12"/>
      <sheetName val="Ｎｏ_1310"/>
      <sheetName val="Div_110"/>
      <sheetName val="Form_4,5,610"/>
      <sheetName val="PL_(MONTHLY)10"/>
      <sheetName val="_Kr_tengah_iva_xls_H_Satua_20"/>
      <sheetName val="Analisa_HSP10"/>
      <sheetName val="Galian_110"/>
      <sheetName val="Kuantitas_&amp;_Harga12"/>
      <sheetName val="Master_Edit10"/>
      <sheetName val="RPP01_69"/>
      <sheetName val="Daftar_Upah9"/>
      <sheetName val="Sum_IF9"/>
      <sheetName val="Uraian_Analisa9"/>
      <sheetName val="Speck_ARSITEK9"/>
      <sheetName val="Stden_center9"/>
      <sheetName val="M_Pekerjaan10"/>
      <sheetName val="BIIL_ASLI9"/>
      <sheetName val="Q'ty_per_m9"/>
      <sheetName val="Daftar_Paket9"/>
      <sheetName val="8LT_129"/>
      <sheetName val="Rekap_9"/>
      <sheetName val="BANG_TONG_HOP_(2)9"/>
      <sheetName val="_Kr_tengahDiva_xls聝analysi蕈9"/>
      <sheetName val="BQ_Mekanikal9"/>
      <sheetName val="Rencana__2_9"/>
      <sheetName val="Data_Pendukung10"/>
      <sheetName val="_9"/>
      <sheetName val="AnBiaya_OperasionalAlat9"/>
      <sheetName val="SAT_UPH_BHN9"/>
      <sheetName val="Analisa_Upah_&amp;_Bahan_Plum10"/>
      <sheetName val="Assumption_&amp;_Dashboard_9"/>
      <sheetName val="Cover_Daf_29"/>
      <sheetName val="ANALISA_railing9"/>
      <sheetName val="SAT_UPAH_RAPI9"/>
      <sheetName val="HASAT_DASAR9"/>
      <sheetName val="ana_pt9"/>
      <sheetName val="GRADE_SKALA9"/>
      <sheetName val="MASTER_DATA9"/>
      <sheetName val="Muh_Akhir9"/>
      <sheetName val="Chandra_Prabowo9"/>
      <sheetName val="BUL__A9"/>
      <sheetName val="rab_me__by_owner__9"/>
      <sheetName val="rab_me__fisik_9"/>
      <sheetName val="hrg-sat_pek9"/>
      <sheetName val="Lt_19"/>
      <sheetName val="Ana_Fin9"/>
      <sheetName val="CAB_29"/>
      <sheetName val="STOK_MAT9"/>
      <sheetName val="HDS_Sipil9"/>
      <sheetName val="Data_Tower9"/>
      <sheetName val="Vendor_Information10"/>
      <sheetName val="analisa_SNI9"/>
      <sheetName val="BAHAN_(2)9"/>
      <sheetName val="Tata_Udara9"/>
      <sheetName val="4_2_Public9"/>
      <sheetName val="COST_TOGO9"/>
      <sheetName val="H_Satuan_Dasar9"/>
      <sheetName val="urain_teknis9"/>
      <sheetName val="REKAP_GROSS9"/>
      <sheetName val="AN_BIAYA_MAKAN9"/>
      <sheetName val="HSD_BAHAN9"/>
      <sheetName val="HSD_UPAH_9"/>
      <sheetName val="7_PEK-STRUKTUR9"/>
      <sheetName val="Har_Sat9"/>
      <sheetName val="m_schedule9"/>
      <sheetName val="HM_MEK_9"/>
      <sheetName val="Control_Settings9"/>
      <sheetName val="Dates_&amp;_Escalators9"/>
      <sheetName val="Check_Totals9"/>
      <sheetName val="Rekap_BQ-Pompong9"/>
      <sheetName val="PERS_PENY9"/>
      <sheetName val="RAB_DC9"/>
      <sheetName val="anal_rinci9"/>
      <sheetName val="Rek_An9"/>
      <sheetName val="RAB_19"/>
      <sheetName val="RAB_29"/>
      <sheetName val="RAB_39"/>
      <sheetName val="Urai__Resap_pengikat9"/>
      <sheetName val="Unit_Price9"/>
      <sheetName val="500kV_BOQ9"/>
      <sheetName val="LINK-MAST__BASIC_PRICE9"/>
      <sheetName val="Price_of_Equip9"/>
      <sheetName val="Price_of_Mat9"/>
      <sheetName val="Upah&amp;Bahan_(2)10"/>
      <sheetName val="Analisa-Harga_(1F)10"/>
      <sheetName val="Rinc__Harg_BHN12"/>
      <sheetName val="H__Satuan_Upah_&amp;_Bahan9"/>
      <sheetName val="Analisa_Satuan_Pekerjaan9"/>
      <sheetName val="H__Satuan_Pekerjaan9"/>
      <sheetName val="OFFICE_2_LT9"/>
      <sheetName val="Harga_S_Dasar_UNTUK_IDISI9"/>
      <sheetName val="Daf_Biaya_sewa_alat9"/>
      <sheetName val="Supl_X9"/>
      <sheetName val="An__HS9"/>
      <sheetName val="Div_2_-_Drainase9"/>
      <sheetName val="Div_3_-_Tanah9"/>
      <sheetName val="Div_5_-_Berbutir9"/>
      <sheetName val="Div_6_-_Aspal9"/>
      <sheetName val="Div_7_-_Struktur9"/>
      <sheetName val="Div_8_-_Peng_Kondisi9"/>
      <sheetName val="Rekap_BBM9"/>
      <sheetName val="Rokan_19"/>
      <sheetName val="RAB_Ekstern9"/>
      <sheetName val="ITB_COST10"/>
      <sheetName val="Daf_Besi10"/>
      <sheetName val="data_profit9"/>
      <sheetName val="Anl_2s_d4e9"/>
      <sheetName val="CASHFLOW_FORECAST9"/>
      <sheetName val="Dftr_Isi9"/>
      <sheetName val="harsat_sdy9"/>
      <sheetName val="Metod_TWR9"/>
      <sheetName val="List_Pla9"/>
      <sheetName val="Harga_S_Dasar2"/>
      <sheetName val="Grading_Tahap_12"/>
      <sheetName val="MPU__6-3(4)_LastonAC2"/>
      <sheetName val="Data_Info2"/>
      <sheetName val="bahan_dan_upah2"/>
      <sheetName val="ANAL_RABP2"/>
      <sheetName val="H__Dasar16"/>
      <sheetName val="Hit_Vol_Str_Jambi2"/>
      <sheetName val="Bangunan_Utama_B2"/>
      <sheetName val="Bt_Kosong2"/>
      <sheetName val="SKh_1_7_16_1_(3)2"/>
      <sheetName val="Analisa_Harsat2"/>
      <sheetName val="STN_BAHAN2"/>
      <sheetName val="ANA_bab_610"/>
      <sheetName val="Sec_I_ML11"/>
      <sheetName val="ANALISA_PEK_UMUM10"/>
      <sheetName val="Basic_Price10"/>
      <sheetName val="4-Basic_Price-Upah10"/>
      <sheetName val="ANAL_TEKNIK12"/>
      <sheetName val="bhn_FINAL12"/>
      <sheetName val="GFA_2211"/>
      <sheetName val="T-3_4_Cost_of_Equipment12"/>
      <sheetName val="An_H_Sat_Pek_Ut12"/>
      <sheetName val="Harga_Sat_Das12"/>
      <sheetName val="T-3_2_UP_Labour12"/>
      <sheetName val="T-3_3_UP_Material12"/>
      <sheetName val="analisa_stroke11"/>
      <sheetName val="upah_bahan_11"/>
      <sheetName val="struktur_tdk_dipakai11"/>
      <sheetName val="REF_ONLY11"/>
      <sheetName val="SELISIH_HARGA12"/>
      <sheetName val="List_of_Eqp11"/>
      <sheetName val="Cash_Flow_bulanan11"/>
      <sheetName val="Investment_Valuation11"/>
      <sheetName val="3_3b11"/>
      <sheetName val="Summary_Sheets11"/>
      <sheetName val="Price_list11"/>
      <sheetName val="3_Mob11"/>
      <sheetName val="TE_TS_FA_LAN_MATV11"/>
      <sheetName val="DAF_ALAT9"/>
      <sheetName val="Appendix_2(SatDas)11"/>
      <sheetName val="Currency_Rate11"/>
      <sheetName val="Sumber_Daya11"/>
      <sheetName val="Basic_alat11"/>
      <sheetName val="Basic_bahan11"/>
      <sheetName val="Basic_upah11"/>
      <sheetName val="HARGA_MATERIAL11"/>
      <sheetName val="Daftar_Kuantitas_&amp;_Harga11"/>
      <sheetName val="daftar_analisa11"/>
      <sheetName val="Analisa_Harga11"/>
      <sheetName val="UPAH_BAHAN_ARST11"/>
      <sheetName val="ELEC_STIS11"/>
      <sheetName val="1_211"/>
      <sheetName val="ME_Apt211"/>
      <sheetName val="Rate_Analysis11"/>
      <sheetName val="Standby_Alat8"/>
      <sheetName val="LAP__HARIAN8"/>
      <sheetName val="Blk_B111"/>
      <sheetName val="Pengalaman_Per9"/>
      <sheetName val="Unit_Cost9"/>
      <sheetName val="TOTAL_Agustus9"/>
      <sheetName val="A+Supl_8"/>
      <sheetName val="BQ__by_owner_8"/>
      <sheetName val="OPNAME_COMM-10+825-10+3008"/>
      <sheetName val="7_공정표9"/>
      <sheetName val="On_Time9"/>
      <sheetName val="List_Material9"/>
      <sheetName val="GAL_BIASA8"/>
      <sheetName val="Analisa_(ok)9"/>
      <sheetName val="II_MAIN-LOB9"/>
      <sheetName val="Rkp_Total9"/>
      <sheetName val="PAGE_1_11"/>
      <sheetName val="Ｎｏ_139"/>
      <sheetName val="Div_19"/>
      <sheetName val="Form_4,5,69"/>
      <sheetName val="PL_(MONTHLY)9"/>
      <sheetName val="Analisa_HSP9"/>
      <sheetName val="Galian_19"/>
      <sheetName val="Kuantitas_&amp;_Harga11"/>
      <sheetName val="Master_Edit9"/>
      <sheetName val="RPP01_68"/>
      <sheetName val="Daftar_Upah8"/>
      <sheetName val="Sum_IF8"/>
      <sheetName val="Uraian_Analisa8"/>
      <sheetName val="Speck_ARSITEK8"/>
      <sheetName val="Stden_center8"/>
      <sheetName val="M_Pekerjaan9"/>
      <sheetName val="BIIL_ASLI8"/>
      <sheetName val="Q'ty_per_m8"/>
      <sheetName val="Daftar_Paket8"/>
      <sheetName val="8LT_128"/>
      <sheetName val="Rekap_8"/>
      <sheetName val="BANG_TONG_HOP_(2)8"/>
      <sheetName val="_Kr_tengahDiva_xls聝analysi蕈8"/>
      <sheetName val="BQ_Mekanikal8"/>
      <sheetName val="Rencana__2_8"/>
      <sheetName val="Data_Pendukung9"/>
      <sheetName val="_8"/>
      <sheetName val="AnBiaya_OperasionalAlat8"/>
      <sheetName val="SAT_UPH_BHN8"/>
      <sheetName val="Analisa_Upah_&amp;_Bahan_Plum9"/>
      <sheetName val="Assumption_&amp;_Dashboard_8"/>
      <sheetName val="Cover_Daf_28"/>
      <sheetName val="ANALISA_railing8"/>
      <sheetName val="SAT_UPAH_RAPI8"/>
      <sheetName val="HASAT_DASAR8"/>
      <sheetName val="ana_pt8"/>
      <sheetName val="GRADE_SKALA8"/>
      <sheetName val="MASTER_DATA8"/>
      <sheetName val="Muh_Akhir8"/>
      <sheetName val="Chandra_Prabowo8"/>
      <sheetName val="BUL__A8"/>
      <sheetName val="rab_me__by_owner__8"/>
      <sheetName val="rab_me__fisik_8"/>
      <sheetName val="hrg-sat_pek8"/>
      <sheetName val="Lt_18"/>
      <sheetName val="Ana_Fin8"/>
      <sheetName val="CAB_28"/>
      <sheetName val="STOK_MAT8"/>
      <sheetName val="HDS_Sipil8"/>
      <sheetName val="Data_Tower8"/>
      <sheetName val="Vendor_Information9"/>
      <sheetName val="analisa_SNI8"/>
      <sheetName val="BAHAN_(2)8"/>
      <sheetName val="Tata_Udara8"/>
      <sheetName val="4_2_Public8"/>
      <sheetName val="COST_TOGO8"/>
      <sheetName val="H_Satuan_Dasar8"/>
      <sheetName val="urain_teknis8"/>
      <sheetName val="REKAP_GROSS8"/>
      <sheetName val="AN_BIAYA_MAKAN8"/>
      <sheetName val="HSD_BAHAN8"/>
      <sheetName val="HSD_UPAH_8"/>
      <sheetName val="7_PEK-STRUKTUR8"/>
      <sheetName val="Har_Sat8"/>
      <sheetName val="m_schedule8"/>
      <sheetName val="HM_MEK_8"/>
      <sheetName val="Control_Settings8"/>
      <sheetName val="Dates_&amp;_Escalators8"/>
      <sheetName val="Check_Totals8"/>
      <sheetName val="Rekap_BQ-Pompong8"/>
      <sheetName val="PERS_PENY8"/>
      <sheetName val="RAB_DC8"/>
      <sheetName val="anal_rinci8"/>
      <sheetName val="Rek_An8"/>
      <sheetName val="RAB_18"/>
      <sheetName val="RAB_28"/>
      <sheetName val="RAB_38"/>
      <sheetName val="Urai__Resap_pengikat8"/>
      <sheetName val="Unit_Price8"/>
      <sheetName val="500kV_BOQ8"/>
      <sheetName val="LINK-MAST__BASIC_PRICE8"/>
      <sheetName val="Price_of_Equip8"/>
      <sheetName val="Price_of_Mat8"/>
      <sheetName val="Upah&amp;Bahan_(2)9"/>
      <sheetName val="Analisa-Harga_(1F)9"/>
      <sheetName val="Rinc__Harg_BHN11"/>
      <sheetName val="H__Satuan_Upah_&amp;_Bahan8"/>
      <sheetName val="Analisa_Satuan_Pekerjaan8"/>
      <sheetName val="H__Satuan_Pekerjaan8"/>
      <sheetName val="OFFICE_2_LT8"/>
      <sheetName val="Harga_S_Dasar_UNTUK_IDISI8"/>
      <sheetName val="Daf_Biaya_sewa_alat8"/>
      <sheetName val="Supl_X8"/>
      <sheetName val="An__HS8"/>
      <sheetName val="Div_2_-_Drainase8"/>
      <sheetName val="Div_3_-_Tanah8"/>
      <sheetName val="Div_5_-_Berbutir8"/>
      <sheetName val="Div_6_-_Aspal8"/>
      <sheetName val="Div_7_-_Struktur8"/>
      <sheetName val="Div_8_-_Peng_Kondisi8"/>
      <sheetName val="Rekap_BBM8"/>
      <sheetName val="Rokan_18"/>
      <sheetName val="RAB_Ekstern8"/>
      <sheetName val="ITB_COST9"/>
      <sheetName val="Daf_Besi9"/>
      <sheetName val="data_profit8"/>
      <sheetName val="Anl_2s_d4e8"/>
      <sheetName val="CASHFLOW_FORECAST8"/>
      <sheetName val="Dftr_Isi8"/>
      <sheetName val="harsat_sdy8"/>
      <sheetName val="Metod_TWR8"/>
      <sheetName val="List_Pla8"/>
      <sheetName val="Harga_S_Dasar1"/>
      <sheetName val="H__Dasar14"/>
      <sheetName val="IDLE_ALAT16"/>
      <sheetName val="ATB_pers_(2)16"/>
      <sheetName val="FOTO_PR16"/>
      <sheetName val="G_umum16"/>
      <sheetName val="SCHE_vareto16"/>
      <sheetName val="ATB_pers16"/>
      <sheetName val="BQ_diva16"/>
      <sheetName val="MAT_BARU_AC16"/>
      <sheetName val="H_Satuan17"/>
      <sheetName val="AC_+16"/>
      <sheetName val="an_ATB_G16"/>
      <sheetName val="an_AC16"/>
      <sheetName val="an_ATB_L16"/>
      <sheetName val="ATB_+16"/>
      <sheetName val="Alat_DC16"/>
      <sheetName val="Kap_Tenaga16"/>
      <sheetName val="KH_Bahagia14"/>
      <sheetName val="HRG_BHN15"/>
      <sheetName val="Analisa_HS15"/>
      <sheetName val="Agregat_Halus_&amp;_Kasar15"/>
      <sheetName val="Kr_tengahDiva15"/>
      <sheetName val="Isolasi_Luar_Dalam15"/>
      <sheetName val="Isolasi_Luar15"/>
      <sheetName val="GASATAGG_XLS15"/>
      <sheetName val="EXTERNAL_WORK15"/>
      <sheetName val="B_-_Norelec15"/>
      <sheetName val="L3_An_H_Sat_Mob15"/>
      <sheetName val="rab_me_(by_owner)_15"/>
      <sheetName val="BQ_(by_owner)15"/>
      <sheetName val="rab_me_(fisik)15"/>
      <sheetName val="Man_Power15"/>
      <sheetName val="bill_qty15"/>
      <sheetName val="meth_hsl_nego15"/>
      <sheetName val="Perm__Test14"/>
      <sheetName val="HB_14"/>
      <sheetName val="R_A_B_14"/>
      <sheetName val="Unit_Rate14"/>
      <sheetName val="BQ_Stdr_R-114"/>
      <sheetName val="New_MADC14"/>
      <sheetName val="Data_Ktr_Bupati_Tapsel14"/>
      <sheetName val="HS_Alat15"/>
      <sheetName val="HS_Upah15"/>
      <sheetName val="HS_Sub-Kon15"/>
      <sheetName val="Harga_Satuan14"/>
      <sheetName val="sheet_214"/>
      <sheetName val="RAB_ME14"/>
      <sheetName val="RKP_PLUMBING14"/>
      <sheetName val="ENC_1414"/>
      <sheetName val="Transfer_Pump14"/>
      <sheetName val="An_HarSatPek14"/>
      <sheetName val="Pipa_(2)14"/>
      <sheetName val="Lamp_BAP14"/>
      <sheetName val="RAW_MATERIALS_14"/>
      <sheetName val="COST-PERSON-J_O_14"/>
      <sheetName val="NS_GD_UGD14"/>
      <sheetName val="STD_GD_UGD14"/>
      <sheetName val="AHS_str14"/>
      <sheetName val="4-Basic_Price14"/>
      <sheetName val="Daftar_Upah,Bhn,&amp;_alat14"/>
      <sheetName val="Lead_Schedule14"/>
      <sheetName val="Anal_Koef14"/>
      <sheetName val="Rekap_Biaya14"/>
      <sheetName val="HARGA_ALAT14"/>
      <sheetName val="ETAB_114"/>
      <sheetName val="Bill_5_Summary14"/>
      <sheetName val="GH_Quantity14"/>
      <sheetName val="KAN__LOKAL14"/>
      <sheetName val="Analisa_ME14"/>
      <sheetName val="Upah_Bahan14"/>
      <sheetName val="Rekap_Direct_Cost14"/>
      <sheetName val="Urai___Guide_Post14"/>
      <sheetName val="Met_Pas_Batu14"/>
      <sheetName val="Urai_Galian_Tanah14"/>
      <sheetName val="Met__Minor14"/>
      <sheetName val="Up&amp;Bhn_14"/>
      <sheetName val="ANALISA_HARGA_SATUAN14"/>
      <sheetName val="Hydran___springkler14"/>
      <sheetName val="BQ_Arsit14"/>
      <sheetName val="Sat_Bah_&amp;_Up14"/>
      <sheetName val="REKAP_TOTAL14"/>
      <sheetName val="Daf_114"/>
      <sheetName val="2_NSB_14"/>
      <sheetName val="2_SB14"/>
      <sheetName val="M_ITEM14"/>
      <sheetName val="BHN_Ars14"/>
      <sheetName val="7_NS_H14"/>
      <sheetName val="Daf__No____4_214"/>
      <sheetName val="D_1_2_LT-_1_~_Atap14"/>
      <sheetName val="BQ_struktur14"/>
      <sheetName val="Analisa_Pusaka_Jaya14"/>
      <sheetName val="Report_detil_kondisi14"/>
      <sheetName val="fin_pro_centers14"/>
      <sheetName val="REKAP_ARSITEKTUR14"/>
      <sheetName val="rincian_per_proyek14"/>
      <sheetName val="Bq_Ars14"/>
      <sheetName val="Terbilang_sertifikat14"/>
      <sheetName val="Upah_dan_bahan14"/>
      <sheetName val="Input_monthly_capex14"/>
      <sheetName val="Data_Sei_Belutu14"/>
      <sheetName val="610_614"/>
      <sheetName val="610_514"/>
      <sheetName val="Data_Sinabung14"/>
      <sheetName val="AN_Panel15"/>
      <sheetName val="Bill_Of_Quantity14"/>
      <sheetName val="BGN_PENUNJANG14"/>
      <sheetName val="AC_LOAD14"/>
      <sheetName val="REKAP_ME14"/>
      <sheetName val="ANA_bab_612"/>
      <sheetName val="Sec_I_ML13"/>
      <sheetName val="ANALISA_PEK_UMUM12"/>
      <sheetName val="Basic_Price12"/>
      <sheetName val="4-Basic_Price-Upah12"/>
      <sheetName val="Analisa_213"/>
      <sheetName val="Bill_4_Summary14"/>
      <sheetName val="H__Dasar17"/>
      <sheetName val="B___Norelec14"/>
      <sheetName val="Site_Expenses14"/>
      <sheetName val="Cover_Daf-214"/>
      <sheetName val="[Kr_tengahࡄiva_xls聝H_Satua聮14"/>
      <sheetName val="[Kr_te࡮gahࡄiva_xls聝MAT_BAR聕_A14"/>
      <sheetName val="[Kr_tengahࡄiva࠮xls聝H_Satua聮114"/>
      <sheetName val="[Kࡲ_tengahࡄiva_xls聝Kap聟Tenaga14"/>
      <sheetName val="[Kࡲ_te࡮gahࡄiva_xls聝Ana聬isa_HS14"/>
      <sheetName val="B_-耠Nor聥lec14"/>
      <sheetName val="[Kࡲ_tengahࡄiva_xls聝5-P聥ralata14"/>
      <sheetName val="[Kࡲ_te࡮gahࡄiva࠮xls聝Inf聯rmasi14"/>
      <sheetName val="[Kr_te࡮gahࡄiva_xls聝upahbahan14"/>
      <sheetName val="[Kr_tengahࡄiva࠮xls聝01A-_RA聂14"/>
      <sheetName val="[Kr_tengahࡄiva࠮xls聝NS_GD_U联AM14"/>
      <sheetName val="[Kr_tengahࡄiva_xls聝Str耭Bengke14"/>
      <sheetName val="[Kࡲ_te࡮gahࡄiva࠮xls聝ANA职_BOW14"/>
      <sheetName val="M_12__2聟14"/>
      <sheetName val="[Kࡲ_tengahࡄiva_xls聝G_SUMMARY14"/>
      <sheetName val="[Kr_tengahDiva_xls聝ANAL_HREZ14"/>
      <sheetName val="ANAL__M聅14"/>
      <sheetName val="[Kr_tengahDiva_xls聝analysis14"/>
      <sheetName val="Mat_Elk14"/>
      <sheetName val="AHS_Isolasi14"/>
      <sheetName val="List_Plant14"/>
      <sheetName val="ANAL_TEKNIK14"/>
      <sheetName val="bhn_FINAL14"/>
      <sheetName val="KONTRAK_INDUK_BULANAN14"/>
      <sheetName val="Sat_Alat14"/>
      <sheetName val="GFA_2213"/>
      <sheetName val="T-3_4_Cost_of_Equipment14"/>
      <sheetName val="An_H_Sat_Pek_Ut14"/>
      <sheetName val="Harga_Sat_Das14"/>
      <sheetName val="T-3_2_UP_Labour14"/>
      <sheetName val="T-3_3_UP_Material14"/>
      <sheetName val="analisa_stroke13"/>
      <sheetName val="upah_bahan_13"/>
      <sheetName val="PENJ_NERACA14"/>
      <sheetName val="CASH_FLOW14"/>
      <sheetName val="struktur_tdk_dipakai13"/>
      <sheetName val="REF_ONLY13"/>
      <sheetName val="SELISIH_HARGA14"/>
      <sheetName val="List_of_Eqp13"/>
      <sheetName val="Cash_Flow_bulanan13"/>
      <sheetName val="Investment_Valuation13"/>
      <sheetName val="3_3b13"/>
      <sheetName val="Summary_Sheets13"/>
      <sheetName val="T__Cs_Log_P_III14"/>
      <sheetName val="Price_list13"/>
      <sheetName val="3_Mob13"/>
      <sheetName val="TE_TS_FA_LAN_MATV13"/>
      <sheetName val="DAF_ALAT11"/>
      <sheetName val="Appendix_2(SatDas)13"/>
      <sheetName val="Currency_Rate13"/>
      <sheetName val="Sumber_Daya13"/>
      <sheetName val="Basic_alat13"/>
      <sheetName val="Basic_bahan13"/>
      <sheetName val="Basic_upah13"/>
      <sheetName val="HARGA_MATERIAL13"/>
      <sheetName val="Daftar_Kuantitas_&amp;_Harga13"/>
      <sheetName val="daftar_analisa13"/>
      <sheetName val="Analisa_Harga13"/>
      <sheetName val="UPAH_BAHAN_ARST13"/>
      <sheetName val="ELEC_STIS13"/>
      <sheetName val="1_213"/>
      <sheetName val="ME_Apt213"/>
      <sheetName val="Rate_Analysis13"/>
      <sheetName val="Standby_Alat10"/>
      <sheetName val="LAP__HARIAN10"/>
      <sheetName val="Blk_B113"/>
      <sheetName val="Pengalaman_Per11"/>
      <sheetName val="Unit_Cost11"/>
      <sheetName val="TOTAL_Agustus11"/>
      <sheetName val="A+Supl_10"/>
      <sheetName val="BQ__by_owner_10"/>
      <sheetName val="OPNAME_COMM-10+825-10+30010"/>
      <sheetName val="7_공정표11"/>
      <sheetName val="On_Time11"/>
      <sheetName val="List_Material11"/>
      <sheetName val="GAL_BIASA10"/>
      <sheetName val="Analisa_(ok)11"/>
      <sheetName val="II_MAIN-LOB11"/>
      <sheetName val="Rkp_Total11"/>
      <sheetName val="PAGE_1_13"/>
      <sheetName val="Ｎｏ_1311"/>
      <sheetName val="Div_111"/>
      <sheetName val="Form_4,5,611"/>
      <sheetName val="PL_(MONTHLY)11"/>
      <sheetName val="_Kr_tengah_iva_xls_H_Satua_21"/>
      <sheetName val="Analisa_HSP11"/>
      <sheetName val="Galian_111"/>
      <sheetName val="Kuantitas_&amp;_Harga13"/>
      <sheetName val="Master_Edit11"/>
      <sheetName val="RPP01_610"/>
      <sheetName val="Daftar_Upah10"/>
      <sheetName val="Sum_IF10"/>
      <sheetName val="Uraian_Analisa10"/>
      <sheetName val="Speck_ARSITEK10"/>
      <sheetName val="Stden_center10"/>
      <sheetName val="M_Pekerjaan11"/>
      <sheetName val="BIIL_ASLI10"/>
      <sheetName val="Q'ty_per_m10"/>
      <sheetName val="Daftar_Paket10"/>
      <sheetName val="8LT_1210"/>
      <sheetName val="Rekap_10"/>
      <sheetName val="BANG_TONG_HOP_(2)10"/>
      <sheetName val="_Kr_tengahDiva_xls聝analysi蕈10"/>
      <sheetName val="BQ_Mekanikal10"/>
      <sheetName val="Rencana__2_10"/>
      <sheetName val="Data_Pendukung11"/>
      <sheetName val="_10"/>
      <sheetName val="AnBiaya_OperasionalAlat10"/>
      <sheetName val="SAT_UPH_BHN10"/>
      <sheetName val="Analisa_Upah_&amp;_Bahan_Plum11"/>
      <sheetName val="Assumption_&amp;_Dashboard_10"/>
      <sheetName val="Cover_Daf_210"/>
      <sheetName val="ANALISA_railing10"/>
      <sheetName val="SAT_UPAH_RAPI10"/>
      <sheetName val="HASAT_DASAR10"/>
      <sheetName val="ana_pt10"/>
      <sheetName val="GRADE_SKALA10"/>
      <sheetName val="MASTER_DATA10"/>
      <sheetName val="Muh_Akhir10"/>
      <sheetName val="Chandra_Prabowo10"/>
      <sheetName val="BUL__A10"/>
      <sheetName val="rab_me__by_owner__10"/>
      <sheetName val="rab_me__fisik_10"/>
      <sheetName val="hrg-sat_pek10"/>
      <sheetName val="Lt_110"/>
      <sheetName val="Ana_Fin10"/>
      <sheetName val="CAB_210"/>
      <sheetName val="STOK_MAT10"/>
      <sheetName val="HDS_Sipil10"/>
      <sheetName val="Data_Tower10"/>
      <sheetName val="Vendor_Information11"/>
      <sheetName val="analisa_SNI10"/>
      <sheetName val="BAHAN_(2)10"/>
      <sheetName val="Tata_Udara10"/>
      <sheetName val="4_2_Public10"/>
      <sheetName val="COST_TOGO10"/>
      <sheetName val="H_Satuan_Dasar10"/>
      <sheetName val="urain_teknis10"/>
      <sheetName val="REKAP_GROSS10"/>
      <sheetName val="AN_BIAYA_MAKAN10"/>
      <sheetName val="HSD_BAHAN10"/>
      <sheetName val="HSD_UPAH_10"/>
      <sheetName val="7_PEK-STRUKTUR10"/>
      <sheetName val="Har_Sat10"/>
      <sheetName val="m_schedule10"/>
      <sheetName val="HM_MEK_10"/>
      <sheetName val="Control_Settings10"/>
      <sheetName val="Dates_&amp;_Escalators10"/>
      <sheetName val="Check_Totals10"/>
      <sheetName val="Rekap_BQ-Pompong10"/>
      <sheetName val="PERS_PENY10"/>
      <sheetName val="RAB_DC10"/>
      <sheetName val="anal_rinci10"/>
      <sheetName val="Rek_An10"/>
      <sheetName val="RAB_110"/>
      <sheetName val="RAB_210"/>
      <sheetName val="RAB_310"/>
      <sheetName val="Urai__Resap_pengikat10"/>
      <sheetName val="Unit_Price10"/>
      <sheetName val="500kV_BOQ10"/>
      <sheetName val="LINK-MAST__BASIC_PRICE10"/>
      <sheetName val="Price_of_Equip10"/>
      <sheetName val="Price_of_Mat10"/>
      <sheetName val="Upah&amp;Bahan_(2)11"/>
      <sheetName val="Analisa-Harga_(1F)11"/>
      <sheetName val="Rinc__Harg_BHN13"/>
      <sheetName val="H__Satuan_Upah_&amp;_Bahan10"/>
      <sheetName val="Analisa_Satuan_Pekerjaan10"/>
      <sheetName val="H__Satuan_Pekerjaan10"/>
      <sheetName val="OFFICE_2_LT10"/>
      <sheetName val="Harga_S_Dasar_UNTUK_IDISI10"/>
      <sheetName val="Daf_Biaya_sewa_alat10"/>
      <sheetName val="Supl_X10"/>
      <sheetName val="An__HS10"/>
      <sheetName val="Div_2_-_Drainase10"/>
      <sheetName val="Div_3_-_Tanah10"/>
      <sheetName val="Div_5_-_Berbutir10"/>
      <sheetName val="Div_6_-_Aspal10"/>
      <sheetName val="Div_7_-_Struktur10"/>
      <sheetName val="Div_8_-_Peng_Kondisi10"/>
      <sheetName val="Rekap_BBM10"/>
      <sheetName val="Rokan_110"/>
      <sheetName val="RAB_Ekstern10"/>
      <sheetName val="ITB_COST11"/>
      <sheetName val="Daf_Besi11"/>
      <sheetName val="data_profit10"/>
      <sheetName val="Anl_2s_d4e10"/>
      <sheetName val="CASHFLOW_FORECAST10"/>
      <sheetName val="Dftr_Isi10"/>
      <sheetName val="harsat_sdy10"/>
      <sheetName val="Metod_TWR10"/>
      <sheetName val="List_Pla10"/>
      <sheetName val="Harga_S_Dasar3"/>
      <sheetName val="Grading_Tahap_13"/>
      <sheetName val="MPU__6-3(4)_LastonAC3"/>
      <sheetName val="Data_Info3"/>
      <sheetName val="bahan_dan_upah3"/>
      <sheetName val="ANAL_RABP3"/>
      <sheetName val="H__Dasar18"/>
      <sheetName val="Hit_Vol_Str_Jambi3"/>
      <sheetName val="Bangunan_Utama_B3"/>
      <sheetName val="Bt_Kosong3"/>
      <sheetName val="SKh_1_7_16_1_(3)3"/>
      <sheetName val="Analisa_Harsat3"/>
      <sheetName val="STN_BAHAN3"/>
      <sheetName val="IDLE_ALAT18"/>
      <sheetName val="ATB_pers_(2)18"/>
      <sheetName val="FOTO_PR18"/>
      <sheetName val="G_umum18"/>
      <sheetName val="SCHE_vareto18"/>
      <sheetName val="ATB_pers18"/>
      <sheetName val="BQ_diva18"/>
      <sheetName val="MAT_BARU_AC18"/>
      <sheetName val="H_Satuan19"/>
      <sheetName val="AC_+18"/>
      <sheetName val="an_ATB_G18"/>
      <sheetName val="an_AC18"/>
      <sheetName val="an_ATB_L18"/>
      <sheetName val="ATB_+18"/>
      <sheetName val="Alat_DC18"/>
      <sheetName val="Kap_Tenaga18"/>
      <sheetName val="KH_Bahagia16"/>
      <sheetName val="HRG_BHN17"/>
      <sheetName val="Analisa_HS17"/>
      <sheetName val="Agregat_Halus_&amp;_Kasar17"/>
      <sheetName val="Kr_tengahDiva17"/>
      <sheetName val="Isolasi_Luar_Dalam17"/>
      <sheetName val="Isolasi_Luar17"/>
      <sheetName val="GASATAGG_XLS17"/>
      <sheetName val="ANAL_BOW17"/>
      <sheetName val="EXTERNAL_WORK17"/>
      <sheetName val="B_-_Norelec17"/>
      <sheetName val="L3_An_H_Sat_Mob17"/>
      <sheetName val="rab_me_(by_owner)_17"/>
      <sheetName val="BQ_(by_owner)17"/>
      <sheetName val="rab_me_(fisik)17"/>
      <sheetName val="ANAL__ME16"/>
      <sheetName val="Man_Power17"/>
      <sheetName val="BW_analisa_cika_200516"/>
      <sheetName val="rekap_mekanikal16"/>
      <sheetName val="Analisa___Upah16"/>
      <sheetName val="01A-_RAB16"/>
      <sheetName val="M&amp;E_R16"/>
      <sheetName val="RAB_PERSIAPAN_16"/>
      <sheetName val="NS_GD_UTAMA16"/>
      <sheetName val="bill_qty17"/>
      <sheetName val="meth_hsl_nego17"/>
      <sheetName val="Perm__Test16"/>
      <sheetName val="HB_16"/>
      <sheetName val="R_A_B_16"/>
      <sheetName val="REKAP_ARSITEKTUR_16"/>
      <sheetName val="RAB_ADMINISTRASI_PUSAT_(1)16"/>
      <sheetName val="PROTEKSI_PETIR16"/>
      <sheetName val="KABEL_FEEDER16"/>
      <sheetName val="PENRNGN_&amp;_KTK-KNTK16"/>
      <sheetName val="Bill_No_2_1_Cold_Water_System16"/>
      <sheetName val="Civil_Works16"/>
      <sheetName val="Analisa_&amp;_Upah16"/>
      <sheetName val="M_12__2_16"/>
      <sheetName val="1_B16"/>
      <sheetName val="Unit_Rate16"/>
      <sheetName val="BQ_Stdr_R-116"/>
      <sheetName val="New_MADC16"/>
      <sheetName val="Data_Ktr_Bupati_Tapsel16"/>
      <sheetName val="Fill_this_out_first___32"/>
      <sheetName val="BOQ_KSN16"/>
      <sheetName val="STD_Lanjutan16"/>
      <sheetName val="NS_Lanjutan16"/>
      <sheetName val="Fill_this_out_first___33"/>
      <sheetName val="FIRE_FIGHTING16"/>
      <sheetName val="Master_1_016"/>
      <sheetName val="BANGUNAN_PENUNJANG16"/>
      <sheetName val="BoQ_C416"/>
      <sheetName val="F_ALARM16"/>
      <sheetName val="Sat_Upah16"/>
      <sheetName val="HS_Alat17"/>
      <sheetName val="HS_Upah17"/>
      <sheetName val="HS_Sub-Kon17"/>
      <sheetName val="Analisa_ME_(2)16"/>
      <sheetName val="Harga_Satuan16"/>
      <sheetName val="sheet_216"/>
      <sheetName val="RAB_ME16"/>
      <sheetName val="RKP_PLUMBING16"/>
      <sheetName val="ENC_1416"/>
      <sheetName val="Daftar_berat16"/>
      <sheetName val="Fire_Alarm16"/>
      <sheetName val="D_&amp;_W_sizes16"/>
      <sheetName val="Cable_150kV_Ref_16"/>
      <sheetName val="MAIN_EQUIP_AC16"/>
      <sheetName val="Rekap_Prelim16"/>
      <sheetName val="DUTCH_CONE16"/>
      <sheetName val="D___W_sizes16"/>
      <sheetName val="Bill_of_Qty_MEP16"/>
      <sheetName val="Transfer_Pump16"/>
      <sheetName val="An_HarSatPek16"/>
      <sheetName val="Pipa_(2)16"/>
      <sheetName val="Lamp_BAP16"/>
      <sheetName val="Pos_4-116"/>
      <sheetName val="RAW_MATERIALS_16"/>
      <sheetName val="COST-PERSON-J_O_16"/>
      <sheetName val="NS_GD_UGD16"/>
      <sheetName val="STD_GD_UGD16"/>
      <sheetName val="AHS_str16"/>
      <sheetName val="4-Basic_Price16"/>
      <sheetName val="Daftar_Upah,Bhn,&amp;_alat16"/>
      <sheetName val="Lead_Schedule16"/>
      <sheetName val="Anal_Koef16"/>
      <sheetName val="Rekap_Biaya16"/>
      <sheetName val="HARGA_ALAT16"/>
      <sheetName val="ETAB_116"/>
      <sheetName val="Bill_5_Summary16"/>
      <sheetName val="GH_Quantity16"/>
      <sheetName val="KAN__LOKAL16"/>
      <sheetName val="Mat_Mek16"/>
      <sheetName val="Analisa_ME16"/>
      <sheetName val="Upah_Bahan16"/>
      <sheetName val="Rekap_Direct_Cost16"/>
      <sheetName val="Urai___Guide_Post16"/>
      <sheetName val="Met_Pas_Batu16"/>
      <sheetName val="Urai_Galian_Tanah16"/>
      <sheetName val="Met__Minor16"/>
      <sheetName val="Up&amp;Bhn_16"/>
      <sheetName val="ANALISA_HARGA_SATUAN16"/>
      <sheetName val="Hydran___springkler16"/>
      <sheetName val="BQ_Arsit16"/>
      <sheetName val="Sat_Bah_&amp;_Up16"/>
      <sheetName val="ANALIS_116"/>
      <sheetName val="REKAP_TOTAL16"/>
      <sheetName val="Daf_116"/>
      <sheetName val="2_NSB_16"/>
      <sheetName val="2_SB16"/>
      <sheetName val="M_ITEM16"/>
      <sheetName val="BHN_Ars16"/>
      <sheetName val="7_NS_H16"/>
      <sheetName val="Daf__No____4_216"/>
      <sheetName val="D_1_2_LT-_1_~_Atap16"/>
      <sheetName val="BQ_struktur16"/>
      <sheetName val="Analisa_Pusaka_Jaya16"/>
      <sheetName val="Report_detil_kondisi16"/>
      <sheetName val="fin_pro_centers16"/>
      <sheetName val="REKAP_ARSITEKTUR16"/>
      <sheetName val="rincian_per_proyek16"/>
      <sheetName val="Bq_Ars16"/>
      <sheetName val="Terbilang_sertifikat16"/>
      <sheetName val="Upah_dan_bahan16"/>
      <sheetName val="Input_monthly_capex16"/>
      <sheetName val="Data_Sei_Belutu16"/>
      <sheetName val="610_616"/>
      <sheetName val="610_516"/>
      <sheetName val="Data_Sinabung16"/>
      <sheetName val="AN_Panel17"/>
      <sheetName val="Bill_Of_Quantity16"/>
      <sheetName val="BGN_PENUNJANG16"/>
      <sheetName val="AC_LOAD16"/>
      <sheetName val="REKAP_ME16"/>
      <sheetName val="ANA_bab_614"/>
      <sheetName val="Sec_I_ML15"/>
      <sheetName val="ANALISA_PEK_UMUM14"/>
      <sheetName val="Basic_Price14"/>
      <sheetName val="4-Basic_Price-Upah14"/>
      <sheetName val="Analisa_215"/>
      <sheetName val="Bill_4_Summary16"/>
      <sheetName val="H__Dasar21"/>
      <sheetName val="B___Norelec16"/>
      <sheetName val="Site_Expenses16"/>
      <sheetName val="Cover_Daf-216"/>
      <sheetName val="[Kr_tengahࡄiva_xls聝H_Satua聮16"/>
      <sheetName val="[Kr_te࡮gahࡄiva_xls聝MAT_BAR聕_A16"/>
      <sheetName val="[Kr_tengahࡄiva࠮xls聝H_Satua聮116"/>
      <sheetName val="[Kࡲ_tengahࡄiva_xls聝Kap聟Tenaga16"/>
      <sheetName val="[Kࡲ_te࡮gahࡄiva_xls聝Ana聬isa_HS16"/>
      <sheetName val="B_-耠Nor聥lec16"/>
      <sheetName val="[Kࡲ_tengahࡄiva_xls聝5-P聥ralata16"/>
      <sheetName val="[Kࡲ_te࡮gahࡄiva࠮xls聝Inf聯rmasi16"/>
      <sheetName val="[Kr_te࡮gahࡄiva_xls聝upahbahan16"/>
      <sheetName val="[Kr_tengahࡄiva࠮xls聝01A-_RA聂16"/>
      <sheetName val="[Kr_tengahࡄiva࠮xls聝NS_GD_U联AM16"/>
      <sheetName val="[Kr_tengahࡄiva_xls聝Str耭Bengke16"/>
      <sheetName val="[Kࡲ_te࡮gahࡄiva࠮xls聝ANA职_BOW16"/>
      <sheetName val="M_12__2聟16"/>
      <sheetName val="[Kࡲ_tengahࡄiva_xls聝G_SUMMARY16"/>
      <sheetName val="[Kr_tengahDiva_xls聝ANAL_HREZ16"/>
      <sheetName val="ANAL__M聅16"/>
      <sheetName val="[Kr_tengahDiva_xls聝analysis16"/>
      <sheetName val="2__MVAC_R115"/>
      <sheetName val="Mat_Elk16"/>
      <sheetName val="AHS_Isolasi16"/>
      <sheetName val="List_Plant16"/>
      <sheetName val="ANAL_TEKNIK16"/>
      <sheetName val="bhn_FINAL16"/>
      <sheetName val="KONTRAK_INDUK_BULANAN16"/>
      <sheetName val="Sat_Alat16"/>
      <sheetName val="GFA_2215"/>
      <sheetName val="T-3_4_Cost_of_Equipment16"/>
      <sheetName val="An_H_Sat_Pek_Ut16"/>
      <sheetName val="Harga_Sat_Das16"/>
      <sheetName val="T-3_2_UP_Labour16"/>
      <sheetName val="T-3_3_UP_Material16"/>
      <sheetName val="analisa_stroke15"/>
      <sheetName val="upah_bahan_15"/>
      <sheetName val="PENJ_NERACA16"/>
      <sheetName val="CASH_FLOW16"/>
      <sheetName val="struktur_tdk_dipakai15"/>
      <sheetName val="REF_ONLY15"/>
      <sheetName val="SELISIH_HARGA16"/>
      <sheetName val="List_of_Eqp15"/>
      <sheetName val="Cash_Flow_bulanan15"/>
      <sheetName val="Investment_Valuation15"/>
      <sheetName val="3_3b15"/>
      <sheetName val="[Kr_tengah?iva_xls?H_Satua?15"/>
      <sheetName val="[Kr_te?gah?iva_xls?MAT_BAR?_A15"/>
      <sheetName val="[Kr_tengah?iva?xls?H_Satua?115"/>
      <sheetName val="[K?_tengah?iva_xls?Kap?Tenaga15"/>
      <sheetName val="[K?_te?gah?iva_xls?Ana?isa_HS15"/>
      <sheetName val="B_-?Nor?lec15"/>
      <sheetName val="[K?_tengah?iva_xls?5-P?ralata15"/>
      <sheetName val="[K?_te?gah?iva?xls?Inf?rmasi15"/>
      <sheetName val="[Kr_te?gah?iva_xls?upahbahan15"/>
      <sheetName val="[Kr_tengah?iva?xls?01A-_RA?15"/>
      <sheetName val="[Kr_tengah?iva?xls?NS_GD_U?AM15"/>
      <sheetName val="[Kr_tengah?iva_xls?Str?Bengke15"/>
      <sheetName val="[K?_te?gah?iva?xls?ANA?_BOW15"/>
      <sheetName val="M_12__2?15"/>
      <sheetName val="[K?_tengah?iva_xls?G_SUMMARY15"/>
      <sheetName val="[Kr_tengahDiva_xls?ANAL_HREZ15"/>
      <sheetName val="ANAL__M?15"/>
      <sheetName val="[Kr_tengahDiva_xls?analysis15"/>
      <sheetName val="Summary_Sheets15"/>
      <sheetName val="T__Cs_Log_P_III16"/>
      <sheetName val="Price_list15"/>
      <sheetName val="_Kr_tengahࡄiva_xls聝H_Satua聮15"/>
      <sheetName val="_Kr_te࡮gahࡄiva_xls聝MAT_BAR聕_A15"/>
      <sheetName val="_Kr_tengahࡄiva࠮xls聝H_Satua聮115"/>
      <sheetName val="_Kࡲ_tengahࡄiva_xls聝Kap聟Tenaga15"/>
      <sheetName val="_Kࡲ_te࡮gahࡄiva_xls聝Ana聬isa_HS15"/>
      <sheetName val="_Kࡲ_tengahࡄiva_xls聝5-P聥ralata15"/>
      <sheetName val="_Kࡲ_te࡮gahࡄiva࠮xls聝Inf聯rmasi15"/>
      <sheetName val="_Kr_te࡮gahࡄiva_xls聝upahbahan15"/>
      <sheetName val="_Kr_tengahࡄiva࠮xls聝01A-_RA聂15"/>
      <sheetName val="_Kr_tengahࡄiva࠮xls聝NS_GD_U联AM15"/>
      <sheetName val="_Kr_tengahࡄiva_xls聝Str耭Bengke15"/>
      <sheetName val="_Kࡲ_te࡮gahࡄiva࠮xls聝ANA职_BOW15"/>
      <sheetName val="_Kࡲ_tengahࡄiva_xls聝G_SUMMARY15"/>
      <sheetName val="_Kr_tengahDiva_xls聝ANAL_HREZ15"/>
      <sheetName val="_Kr_tengahDiva_xls聝analysis15"/>
      <sheetName val="3_Mob15"/>
      <sheetName val="TE_TS_FA_LAN_MATV15"/>
      <sheetName val="DAF_ALAT13"/>
      <sheetName val="Appendix_2(SatDas)15"/>
      <sheetName val="Currency_Rate15"/>
      <sheetName val="Sumber_Daya15"/>
      <sheetName val="Basic_alat15"/>
      <sheetName val="Basic_bahan15"/>
      <sheetName val="Basic_upah15"/>
      <sheetName val="HARGA_MATERIAL15"/>
      <sheetName val="Daftar_Kuantitas_&amp;_Harga15"/>
      <sheetName val="daftar_analisa15"/>
      <sheetName val="Analisa_Harga15"/>
      <sheetName val="UPAH_BAHAN_ARST15"/>
      <sheetName val="ELEC_STIS15"/>
      <sheetName val="1_215"/>
      <sheetName val="ME_Apt215"/>
      <sheetName val="Rate_Analysis15"/>
      <sheetName val="Standby_Alat12"/>
      <sheetName val="LAP__HARIAN12"/>
      <sheetName val="Blk_B115"/>
      <sheetName val="Pengalaman_Per13"/>
      <sheetName val="Unit_Cost13"/>
      <sheetName val="TOTAL_Agustus13"/>
      <sheetName val="A+Supl_12"/>
      <sheetName val="BQ__by_owner_12"/>
      <sheetName val="OPNAME_COMM-10+825-10+30012"/>
      <sheetName val="Harsat_Bahan13"/>
      <sheetName val="7_공정표13"/>
      <sheetName val="On_Time13"/>
      <sheetName val="List_Material13"/>
      <sheetName val="GAL_BIASA12"/>
      <sheetName val="Analisa_(ok)13"/>
      <sheetName val="II_MAIN-LOB13"/>
      <sheetName val="Rkp_Total13"/>
      <sheetName val="PAGE_1_15"/>
      <sheetName val="Ｎｏ_1313"/>
      <sheetName val="Div_113"/>
      <sheetName val="Form_4,5,613"/>
      <sheetName val="PL_(MONTHLY)13"/>
      <sheetName val="_Kr_tengah_iva_xls_H_Satua_23"/>
      <sheetName val="_Kr_te_gah_iva_xls_MAT_BAR__A14"/>
      <sheetName val="_Kr_tengah_iva_xls_H_Satua_114"/>
      <sheetName val="_K__tengah_iva_xls_Kap_Tenaga14"/>
      <sheetName val="_K__te_gah_iva_xls_Ana_isa_HS14"/>
      <sheetName val="B_-_Nor_lec14"/>
      <sheetName val="_K__tengah_iva_xls_5-P_ralata14"/>
      <sheetName val="_K__te_gah_iva_xls_Inf_rmasi14"/>
      <sheetName val="_Kr_te_gah_iva_xls_upahbahan14"/>
      <sheetName val="_Kr_tengah_iva_xls_01A-_RA_14"/>
      <sheetName val="_Kr_tengah_iva_xls_NS_GD_U_AM14"/>
      <sheetName val="_Kr_tengah_iva_xls_Str_Bengke14"/>
      <sheetName val="_K__te_gah_iva_xls_ANA__BOW14"/>
      <sheetName val="_K__tengah_iva_xls_G_SUMMARY14"/>
      <sheetName val="_Kr_tengahDiva_xls_ANAL_HREZ14"/>
      <sheetName val="ANAL__M_14"/>
      <sheetName val="_Kr_tengahDiva_xls_analysis14"/>
      <sheetName val="Analisa_HSP13"/>
      <sheetName val="Galian_113"/>
      <sheetName val="Kuantitas_&amp;_Harga15"/>
      <sheetName val="Master_Edit13"/>
      <sheetName val="RPP01_612"/>
      <sheetName val="Daftar_Upah12"/>
      <sheetName val="Sum_IF12"/>
      <sheetName val="Uraian_Analisa12"/>
      <sheetName val="Speck_ARSITEK12"/>
      <sheetName val="Stden_center12"/>
      <sheetName val="M_Pekerjaan13"/>
      <sheetName val="BIIL_ASLI12"/>
      <sheetName val="Q'ty_per_m12"/>
      <sheetName val="Daftar_Paket12"/>
      <sheetName val="8LT_1212"/>
      <sheetName val="Rekap_12"/>
      <sheetName val="BANG_TONG_HOP_(2)12"/>
      <sheetName val="_Kr_tengahDiva_xls聝analysi蕈12"/>
      <sheetName val="BQ_Mekanikal12"/>
      <sheetName val="Rencana__2_12"/>
      <sheetName val="Data_Pendukung13"/>
      <sheetName val="_12"/>
      <sheetName val="AnBiaya_OperasionalAlat12"/>
      <sheetName val="SAT_UPH_BHN12"/>
      <sheetName val="Analisa_Upah_&amp;_Bahan_Plum13"/>
      <sheetName val="Assumption_&amp;_Dashboard_12"/>
      <sheetName val="Cover_Daf_212"/>
      <sheetName val="ANALISA_railing12"/>
      <sheetName val="SAT_UPAH_RAPI12"/>
      <sheetName val="HASAT_DASAR12"/>
      <sheetName val="ana_pt12"/>
      <sheetName val="GRADE_SKALA12"/>
      <sheetName val="MASTER_DATA12"/>
      <sheetName val="Muh_Akhir12"/>
      <sheetName val="Chandra_Prabowo12"/>
      <sheetName val="BUL__A12"/>
      <sheetName val="rab_me__by_owner__12"/>
      <sheetName val="rab_me__fisik_12"/>
      <sheetName val="hrg-sat_pek12"/>
      <sheetName val="Lt_112"/>
      <sheetName val="Ana_Fin12"/>
      <sheetName val="CAB_212"/>
      <sheetName val="STOK_MAT12"/>
      <sheetName val="HDS_Sipil12"/>
      <sheetName val="Data_Tower12"/>
      <sheetName val="Vendor_Information13"/>
      <sheetName val="analisa_SNI12"/>
      <sheetName val="BAHAN_(2)12"/>
      <sheetName val="Tata_Udara12"/>
      <sheetName val="4_2_Public12"/>
      <sheetName val="COST_TOGO12"/>
      <sheetName val="H_Satuan_Dasar12"/>
      <sheetName val="urain_teknis12"/>
      <sheetName val="REKAP_GROSS12"/>
      <sheetName val="AN_BIAYA_MAKAN12"/>
      <sheetName val="HSD_BAHAN12"/>
      <sheetName val="HSD_UPAH_12"/>
      <sheetName val="7_PEK-STRUKTUR12"/>
      <sheetName val="Har_Sat12"/>
      <sheetName val="m_schedule12"/>
      <sheetName val="HM_MEK_12"/>
      <sheetName val="Control_Settings12"/>
      <sheetName val="Dates_&amp;_Escalators12"/>
      <sheetName val="Check_Totals12"/>
      <sheetName val="Rekap_BQ-Pompong12"/>
      <sheetName val="PERS_PENY12"/>
      <sheetName val="RAB_DC12"/>
      <sheetName val="anal_rinci12"/>
      <sheetName val="Rek_An12"/>
      <sheetName val="RAB_112"/>
      <sheetName val="RAB_212"/>
      <sheetName val="RAB_312"/>
      <sheetName val="Urai__Resap_pengikat12"/>
      <sheetName val="Unit_Price12"/>
      <sheetName val="500kV_BOQ12"/>
      <sheetName val="LINK-MAST__BASIC_PRICE12"/>
      <sheetName val="Price_of_Equip12"/>
      <sheetName val="Price_of_Mat12"/>
      <sheetName val="Upah&amp;Bahan_(2)13"/>
      <sheetName val="Analisa-Harga_(1F)13"/>
      <sheetName val="Rinc__Harg_BHN15"/>
      <sheetName val="H__Satuan_Upah_&amp;_Bahan12"/>
      <sheetName val="Analisa_Satuan_Pekerjaan12"/>
      <sheetName val="H__Satuan_Pekerjaan12"/>
      <sheetName val="OFFICE_2_LT12"/>
      <sheetName val="Harga_S_Dasar_UNTUK_IDISI12"/>
      <sheetName val="Daf_Biaya_sewa_alat12"/>
      <sheetName val="Supl_X12"/>
      <sheetName val="An__HS12"/>
      <sheetName val="Div_2_-_Drainase12"/>
      <sheetName val="Div_3_-_Tanah12"/>
      <sheetName val="Div_5_-_Berbutir12"/>
      <sheetName val="Div_6_-_Aspal12"/>
      <sheetName val="Div_7_-_Struktur12"/>
      <sheetName val="Div_8_-_Peng_Kondisi12"/>
      <sheetName val="Rekap_BBM12"/>
      <sheetName val="Rokan_112"/>
      <sheetName val="RAB_Ekstern12"/>
      <sheetName val="ITB_COST13"/>
      <sheetName val="Daf_Besi13"/>
      <sheetName val="data_profit12"/>
      <sheetName val="Anl_2s_d4e12"/>
      <sheetName val="CASHFLOW_FORECAST12"/>
      <sheetName val="Dftr_Isi12"/>
      <sheetName val="harsat_sdy12"/>
      <sheetName val="Metod_TWR12"/>
      <sheetName val="List_Pla12"/>
      <sheetName val="Faktor_Konversi5"/>
      <sheetName val="eQUIPMENT_COST5"/>
      <sheetName val="BOQ_EM5"/>
      <sheetName val="Field_DCPT5"/>
      <sheetName val="Harga_S_Dasar5"/>
      <sheetName val="Grading_Tahap_15"/>
      <sheetName val="UMUR_ALAT5"/>
      <sheetName val="FAKTOR_MODAL_CRF5"/>
      <sheetName val="unit_36"/>
      <sheetName val="H_Alat6"/>
      <sheetName val="H_Bahan6"/>
      <sheetName val="Rekap_RAB6"/>
      <sheetName val="Harga_Dasar5"/>
      <sheetName val="Bahan_Upah5"/>
      <sheetName val="(htp@___5"/>
      <sheetName val="RAB_(A)_(2)5"/>
      <sheetName val="RAB_TTB_ADM85"/>
      <sheetName val="_Kr_tengahDiva_xls聝analysi5"/>
      <sheetName val="cons_workpapers5"/>
      <sheetName val="BULAN_15"/>
      <sheetName val="Analisa_SNI_STANDART_5"/>
      <sheetName val="Basic_P5"/>
      <sheetName val="MPU__6-3(4)_LastonAC5"/>
      <sheetName val="Data_Info5"/>
      <sheetName val="bahan_dan_upah5"/>
      <sheetName val="ANAL_RABP5"/>
      <sheetName val="RAB_adm5"/>
      <sheetName val="Sat_adm5"/>
      <sheetName val="rms_remunerasi5"/>
      <sheetName val="Als_Struk5"/>
      <sheetName val="RAB_AR&amp;STR5"/>
      <sheetName val="Kata_Pengantar5"/>
      <sheetName val="Amortization_Table5"/>
      <sheetName val="Harga_Bahan5"/>
      <sheetName val="Internal_AFE_Form_2_5"/>
      <sheetName val="H__Dasar22"/>
      <sheetName val="Appendix_2(SatDas´5"/>
      <sheetName val="DRUP_(ASLI)5"/>
      <sheetName val="SNI_FIX5"/>
      <sheetName val="anal-drainase,tanah&amp;ps_batu5"/>
      <sheetName val="AnalisaSIPIL_RIIL_RAP5"/>
      <sheetName val="ANA_bab_25"/>
      <sheetName val="L__Hr5"/>
      <sheetName val="rab_g__menara_pengawas5"/>
      <sheetName val="_BoQ_Green_Field_option_15"/>
      <sheetName val="NP_(2)5"/>
      <sheetName val="Harsat_Upah5"/>
      <sheetName val="ANALISA_EL_DAN_ELC5"/>
      <sheetName val="Hit_Vol_Str_Jambi5"/>
      <sheetName val="Bangunan_Utama_B5"/>
      <sheetName val="Bt_Kosong5"/>
      <sheetName val="SKh_1_7_16_1_(3)5"/>
      <sheetName val="01_FA5"/>
      <sheetName val="Data_Umum_Penawaran5"/>
      <sheetName val="sched-induk-(Th_2008_5M)5"/>
      <sheetName val="Rencana_Anggaran_Biaya5"/>
      <sheetName val="Mobilisasi_(2)5"/>
      <sheetName val="Analisa_Harsat5"/>
      <sheetName val="STN_BAHAN5"/>
      <sheetName val="IDLE_ALAT17"/>
      <sheetName val="ATB_pers_(2)17"/>
      <sheetName val="FOTO_PR17"/>
      <sheetName val="G_umum17"/>
      <sheetName val="SCHE_vareto17"/>
      <sheetName val="ATB_pers17"/>
      <sheetName val="BQ_diva17"/>
      <sheetName val="MAT_BARU_AC17"/>
      <sheetName val="H_Satuan18"/>
      <sheetName val="AC_+17"/>
      <sheetName val="an_ATB_G17"/>
      <sheetName val="an_AC17"/>
      <sheetName val="an_ATB_L17"/>
      <sheetName val="ATB_+17"/>
      <sheetName val="Alat_DC17"/>
      <sheetName val="Kap_Tenaga17"/>
      <sheetName val="KH_Bahagia15"/>
      <sheetName val="HRG_BHN16"/>
      <sheetName val="Analisa_HS16"/>
      <sheetName val="Agregat_Halus_&amp;_Kasar16"/>
      <sheetName val="Kr_tengahDiva16"/>
      <sheetName val="Isolasi_Luar_Dalam16"/>
      <sheetName val="Isolasi_Luar16"/>
      <sheetName val="GASATAGG_XLS16"/>
      <sheetName val="ANAL_BOW16"/>
      <sheetName val="EXTERNAL_WORK16"/>
      <sheetName val="B_-_Norelec16"/>
      <sheetName val="L3_An_H_Sat_Mob16"/>
      <sheetName val="rab_me_(by_owner)_16"/>
      <sheetName val="BQ_(by_owner)16"/>
      <sheetName val="rab_me_(fisik)16"/>
      <sheetName val="ANAL__ME15"/>
      <sheetName val="Man_Power16"/>
      <sheetName val="BW_analisa_cika_200515"/>
      <sheetName val="rekap_mekanikal15"/>
      <sheetName val="Analisa___Upah15"/>
      <sheetName val="01A-_RAB15"/>
      <sheetName val="M&amp;E_R15"/>
      <sheetName val="RAB_PERSIAPAN_15"/>
      <sheetName val="NS_GD_UTAMA15"/>
      <sheetName val="bill_qty16"/>
      <sheetName val="meth_hsl_nego16"/>
      <sheetName val="Perm__Test15"/>
      <sheetName val="HB_15"/>
      <sheetName val="R_A_B_15"/>
      <sheetName val="REKAP_ARSITEKTUR_15"/>
      <sheetName val="RAB_ADMINISTRASI_PUSAT_(1)15"/>
      <sheetName val="PROTEKSI_PETIR15"/>
      <sheetName val="KABEL_FEEDER15"/>
      <sheetName val="PENRNGN_&amp;_KTK-KNTK15"/>
      <sheetName val="Bill_No_2_1_Cold_Water_System15"/>
      <sheetName val="Civil_Works15"/>
      <sheetName val="Analisa_&amp;_Upah15"/>
      <sheetName val="M_12__2_15"/>
      <sheetName val="1_B15"/>
      <sheetName val="Unit_Rate15"/>
      <sheetName val="BQ_Stdr_R-115"/>
      <sheetName val="New_MADC15"/>
      <sheetName val="Data_Ktr_Bupati_Tapsel15"/>
      <sheetName val="Fill_this_out_first___30"/>
      <sheetName val="BOQ_KSN15"/>
      <sheetName val="STD_Lanjutan15"/>
      <sheetName val="NS_Lanjutan15"/>
      <sheetName val="Fill_this_out_first___31"/>
      <sheetName val="FIRE_FIGHTING15"/>
      <sheetName val="Master_1_015"/>
      <sheetName val="BANGUNAN_PENUNJANG15"/>
      <sheetName val="BoQ_C415"/>
      <sheetName val="F_ALARM15"/>
      <sheetName val="Sat_Upah15"/>
      <sheetName val="HS_Alat16"/>
      <sheetName val="HS_Upah16"/>
      <sheetName val="HS_Sub-Kon16"/>
      <sheetName val="Analisa_ME_(2)15"/>
      <sheetName val="Harga_Satuan15"/>
      <sheetName val="sheet_215"/>
      <sheetName val="RAB_ME15"/>
      <sheetName val="RKP_PLUMBING15"/>
      <sheetName val="ENC_1415"/>
      <sheetName val="Daftar_berat15"/>
      <sheetName val="Fire_Alarm15"/>
      <sheetName val="D_&amp;_W_sizes15"/>
      <sheetName val="Cable_150kV_Ref_15"/>
      <sheetName val="MAIN_EQUIP_AC15"/>
      <sheetName val="Rekap_Prelim15"/>
      <sheetName val="DUTCH_CONE15"/>
      <sheetName val="D___W_sizes15"/>
      <sheetName val="Bill_of_Qty_MEP15"/>
      <sheetName val="Transfer_Pump15"/>
      <sheetName val="An_HarSatPek15"/>
      <sheetName val="Pipa_(2)15"/>
      <sheetName val="Lamp_BAP15"/>
      <sheetName val="Pos_4-115"/>
      <sheetName val="RAW_MATERIALS_15"/>
      <sheetName val="COST-PERSON-J_O_15"/>
      <sheetName val="NS_GD_UGD15"/>
      <sheetName val="STD_GD_UGD15"/>
      <sheetName val="AHS_str15"/>
      <sheetName val="4-Basic_Price15"/>
      <sheetName val="Daftar_Upah,Bhn,&amp;_alat15"/>
      <sheetName val="Lead_Schedule15"/>
      <sheetName val="Anal_Koef15"/>
      <sheetName val="Rekap_Biaya15"/>
      <sheetName val="HARGA_ALAT15"/>
      <sheetName val="ETAB_115"/>
      <sheetName val="Bill_5_Summary15"/>
      <sheetName val="GH_Quantity15"/>
      <sheetName val="KAN__LOKAL15"/>
      <sheetName val="Mat_Mek15"/>
      <sheetName val="Analisa_ME15"/>
      <sheetName val="Upah_Bahan15"/>
      <sheetName val="Rekap_Direct_Cost15"/>
      <sheetName val="Urai___Guide_Post15"/>
      <sheetName val="Met_Pas_Batu15"/>
      <sheetName val="Urai_Galian_Tanah15"/>
      <sheetName val="Met__Minor15"/>
      <sheetName val="Up&amp;Bhn_15"/>
      <sheetName val="ANALISA_HARGA_SATUAN15"/>
      <sheetName val="Hydran___springkler15"/>
      <sheetName val="BQ_Arsit15"/>
      <sheetName val="Sat_Bah_&amp;_Up15"/>
      <sheetName val="ANALIS_115"/>
      <sheetName val="REKAP_TOTAL15"/>
      <sheetName val="Daf_115"/>
      <sheetName val="2_NSB_15"/>
      <sheetName val="2_SB15"/>
      <sheetName val="M_ITEM15"/>
      <sheetName val="BHN_Ars15"/>
      <sheetName val="7_NS_H15"/>
      <sheetName val="Daf__No____4_215"/>
      <sheetName val="D_1_2_LT-_1_~_Atap15"/>
      <sheetName val="BQ_struktur15"/>
      <sheetName val="Analisa_Pusaka_Jaya15"/>
      <sheetName val="Report_detil_kondisi15"/>
      <sheetName val="fin_pro_centers15"/>
      <sheetName val="REKAP_ARSITEKTUR15"/>
      <sheetName val="rincian_per_proyek15"/>
      <sheetName val="Bq_Ars15"/>
      <sheetName val="Terbilang_sertifikat15"/>
      <sheetName val="Upah_dan_bahan15"/>
      <sheetName val="Input_monthly_capex15"/>
      <sheetName val="Data_Sei_Belutu15"/>
      <sheetName val="610_615"/>
      <sheetName val="610_515"/>
      <sheetName val="Data_Sinabung15"/>
      <sheetName val="AN_Panel16"/>
      <sheetName val="Bill_Of_Quantity15"/>
      <sheetName val="BGN_PENUNJANG15"/>
      <sheetName val="AC_LOAD15"/>
      <sheetName val="REKAP_ME15"/>
      <sheetName val="ANA_bab_613"/>
      <sheetName val="Sec_I_ML14"/>
      <sheetName val="ANALISA_PEK_UMUM13"/>
      <sheetName val="Basic_Price13"/>
      <sheetName val="4-Basic_Price-Upah13"/>
      <sheetName val="Analisa_214"/>
      <sheetName val="Bill_4_Summary15"/>
      <sheetName val="H__Dasar19"/>
      <sheetName val="B___Norelec15"/>
      <sheetName val="Site_Expenses15"/>
      <sheetName val="Cover_Daf-215"/>
      <sheetName val="[Kr_tengahࡄiva_xls聝H_Satua聮15"/>
      <sheetName val="[Kr_te࡮gahࡄiva_xls聝MAT_BAR聕_A15"/>
      <sheetName val="[Kr_tengahࡄiva࠮xls聝H_Satua聮115"/>
      <sheetName val="[Kࡲ_tengahࡄiva_xls聝Kap聟Tenaga15"/>
      <sheetName val="[Kࡲ_te࡮gahࡄiva_xls聝Ana聬isa_HS15"/>
      <sheetName val="B_-耠Nor聥lec15"/>
      <sheetName val="[Kࡲ_tengahࡄiva_xls聝5-P聥ralata15"/>
      <sheetName val="[Kࡲ_te࡮gahࡄiva࠮xls聝Inf聯rmasi15"/>
      <sheetName val="[Kr_te࡮gahࡄiva_xls聝upahbahan15"/>
      <sheetName val="[Kr_tengahࡄiva࠮xls聝01A-_RA聂15"/>
      <sheetName val="[Kr_tengahࡄiva࠮xls聝NS_GD_U联AM15"/>
      <sheetName val="[Kr_tengahࡄiva_xls聝Str耭Bengke15"/>
      <sheetName val="[Kࡲ_te࡮gahࡄiva࠮xls聝ANA职_BOW15"/>
      <sheetName val="M_12__2聟15"/>
      <sheetName val="[Kࡲ_tengahࡄiva_xls聝G_SUMMARY15"/>
      <sheetName val="[Kr_tengahDiva_xls聝ANAL_HREZ15"/>
      <sheetName val="ANAL__M聅15"/>
      <sheetName val="[Kr_tengahDiva_xls聝analysis15"/>
      <sheetName val="2__MVAC_R114"/>
      <sheetName val="Mat_Elk15"/>
      <sheetName val="AHS_Isolasi15"/>
      <sheetName val="List_Plant15"/>
      <sheetName val="ANAL_TEKNIK15"/>
      <sheetName val="bhn_FINAL15"/>
      <sheetName val="KONTRAK_INDUK_BULANAN15"/>
      <sheetName val="Sat_Alat15"/>
      <sheetName val="GFA_2214"/>
      <sheetName val="T-3_4_Cost_of_Equipment15"/>
      <sheetName val="An_H_Sat_Pek_Ut15"/>
      <sheetName val="Harga_Sat_Das15"/>
      <sheetName val="T-3_2_UP_Labour15"/>
      <sheetName val="T-3_3_UP_Material15"/>
      <sheetName val="analisa_stroke14"/>
      <sheetName val="upah_bahan_14"/>
      <sheetName val="PENJ_NERACA15"/>
      <sheetName val="CASH_FLOW15"/>
      <sheetName val="struktur_tdk_dipakai14"/>
      <sheetName val="REF_ONLY14"/>
      <sheetName val="SELISIH_HARGA15"/>
      <sheetName val="List_of_Eqp14"/>
      <sheetName val="Cash_Flow_bulanan14"/>
      <sheetName val="Investment_Valuation14"/>
      <sheetName val="3_3b14"/>
      <sheetName val="[Kr_tengah?iva_xls?H_Satua?14"/>
      <sheetName val="[Kr_te?gah?iva_xls?MAT_BAR?_A14"/>
      <sheetName val="[Kr_tengah?iva?xls?H_Satua?114"/>
      <sheetName val="[K?_tengah?iva_xls?Kap?Tenaga14"/>
      <sheetName val="[K?_te?gah?iva_xls?Ana?isa_HS14"/>
      <sheetName val="B_-?Nor?lec14"/>
      <sheetName val="[K?_tengah?iva_xls?5-P?ralata14"/>
      <sheetName val="[K?_te?gah?iva?xls?Inf?rmasi14"/>
      <sheetName val="[Kr_te?gah?iva_xls?upahbahan14"/>
      <sheetName val="[Kr_tengah?iva?xls?01A-_RA?14"/>
      <sheetName val="[Kr_tengah?iva?xls?NS_GD_U?AM14"/>
      <sheetName val="[Kr_tengah?iva_xls?Str?Bengke14"/>
      <sheetName val="[K?_te?gah?iva?xls?ANA?_BOW14"/>
      <sheetName val="M_12__2?14"/>
      <sheetName val="[K?_tengah?iva_xls?G_SUMMARY14"/>
      <sheetName val="[Kr_tengahDiva_xls?ANAL_HREZ14"/>
      <sheetName val="ANAL__M?14"/>
      <sheetName val="[Kr_tengahDiva_xls?analysis14"/>
      <sheetName val="Summary_Sheets14"/>
      <sheetName val="T__Cs_Log_P_III15"/>
      <sheetName val="Price_list14"/>
      <sheetName val="_Kr_tengahࡄiva_xls聝H_Satua聮14"/>
      <sheetName val="_Kr_te࡮gahࡄiva_xls聝MAT_BAR聕_A14"/>
      <sheetName val="_Kr_tengahࡄiva࠮xls聝H_Satua聮114"/>
      <sheetName val="_Kࡲ_tengahࡄiva_xls聝Kap聟Tenaga14"/>
      <sheetName val="_Kࡲ_te࡮gahࡄiva_xls聝Ana聬isa_HS14"/>
      <sheetName val="_Kࡲ_tengahࡄiva_xls聝5-P聥ralata14"/>
      <sheetName val="_Kࡲ_te࡮gahࡄiva࠮xls聝Inf聯rmasi14"/>
      <sheetName val="_Kr_te࡮gahࡄiva_xls聝upahbahan14"/>
      <sheetName val="_Kr_tengahࡄiva࠮xls聝01A-_RA聂14"/>
      <sheetName val="_Kr_tengahࡄiva࠮xls聝NS_GD_U联AM14"/>
      <sheetName val="_Kr_tengahࡄiva_xls聝Str耭Bengke14"/>
      <sheetName val="_Kࡲ_te࡮gahࡄiva࠮xls聝ANA职_BOW14"/>
      <sheetName val="_Kࡲ_tengahࡄiva_xls聝G_SUMMARY14"/>
      <sheetName val="_Kr_tengahDiva_xls聝ANAL_HREZ14"/>
      <sheetName val="_Kr_tengahDiva_xls聝analysis14"/>
      <sheetName val="3_Mob14"/>
      <sheetName val="TE_TS_FA_LAN_MATV14"/>
      <sheetName val="DAF_ALAT12"/>
      <sheetName val="Appendix_2(SatDas)14"/>
      <sheetName val="Currency_Rate14"/>
      <sheetName val="Sumber_Daya14"/>
      <sheetName val="Basic_alat14"/>
      <sheetName val="Basic_bahan14"/>
      <sheetName val="Basic_upah14"/>
      <sheetName val="HARGA_MATERIAL14"/>
      <sheetName val="Daftar_Kuantitas_&amp;_Harga14"/>
      <sheetName val="daftar_analisa14"/>
      <sheetName val="Analisa_Harga14"/>
      <sheetName val="UPAH_BAHAN_ARST14"/>
      <sheetName val="ELEC_STIS14"/>
      <sheetName val="1_214"/>
      <sheetName val="ME_Apt214"/>
      <sheetName val="Rate_Analysis14"/>
      <sheetName val="Standby_Alat11"/>
      <sheetName val="LAP__HARIAN11"/>
      <sheetName val="Blk_B114"/>
      <sheetName val="Pengalaman_Per12"/>
      <sheetName val="Unit_Cost12"/>
      <sheetName val="TOTAL_Agustus12"/>
      <sheetName val="A+Supl_11"/>
      <sheetName val="BQ__by_owner_11"/>
      <sheetName val="OPNAME_COMM-10+825-10+30011"/>
      <sheetName val="Harsat_Bahan12"/>
      <sheetName val="7_공정표12"/>
      <sheetName val="On_Time12"/>
      <sheetName val="List_Material12"/>
      <sheetName val="GAL_BIASA11"/>
      <sheetName val="Analisa_(ok)12"/>
      <sheetName val="II_MAIN-LOB12"/>
      <sheetName val="Rkp_Total12"/>
      <sheetName val="PAGE_1_14"/>
      <sheetName val="Ｎｏ_1312"/>
      <sheetName val="Div_112"/>
      <sheetName val="Form_4,5,612"/>
      <sheetName val="PL_(MONTHLY)12"/>
      <sheetName val="_Kr_tengah_iva_xls_H_Satua_22"/>
      <sheetName val="Analisa_HSP12"/>
      <sheetName val="Galian_112"/>
      <sheetName val="Kuantitas_&amp;_Harga14"/>
      <sheetName val="Master_Edit12"/>
      <sheetName val="RPP01_611"/>
      <sheetName val="Daftar_Upah11"/>
      <sheetName val="Sum_IF11"/>
      <sheetName val="Uraian_Analisa11"/>
      <sheetName val="Speck_ARSITEK11"/>
      <sheetName val="Stden_center11"/>
      <sheetName val="M_Pekerjaan12"/>
      <sheetName val="BIIL_ASLI11"/>
      <sheetName val="Q'ty_per_m11"/>
      <sheetName val="Daftar_Paket11"/>
      <sheetName val="8LT_1211"/>
      <sheetName val="Rekap_11"/>
      <sheetName val="BANG_TONG_HOP_(2)11"/>
      <sheetName val="_Kr_tengahDiva_xls聝analysi蕈11"/>
      <sheetName val="BQ_Mekanikal11"/>
      <sheetName val="Rencana__2_11"/>
      <sheetName val="Data_Pendukung12"/>
      <sheetName val="_11"/>
      <sheetName val="AnBiaya_OperasionalAlat11"/>
      <sheetName val="SAT_UPH_BHN11"/>
      <sheetName val="Analisa_Upah_&amp;_Bahan_Plum12"/>
      <sheetName val="Assumption_&amp;_Dashboard_11"/>
      <sheetName val="Cover_Daf_211"/>
      <sheetName val="ANALISA_railing11"/>
      <sheetName val="SAT_UPAH_RAPI11"/>
      <sheetName val="HASAT_DASAR11"/>
      <sheetName val="ana_pt11"/>
      <sheetName val="GRADE_SKALA11"/>
      <sheetName val="MASTER_DATA11"/>
      <sheetName val="Muh_Akhir11"/>
      <sheetName val="Chandra_Prabowo11"/>
      <sheetName val="BUL__A11"/>
      <sheetName val="rab_me__by_owner__11"/>
      <sheetName val="rab_me__fisik_11"/>
      <sheetName val="hrg-sat_pek11"/>
      <sheetName val="Lt_111"/>
      <sheetName val="Ana_Fin11"/>
      <sheetName val="CAB_211"/>
      <sheetName val="STOK_MAT11"/>
      <sheetName val="HDS_Sipil11"/>
      <sheetName val="Data_Tower11"/>
      <sheetName val="Vendor_Information12"/>
      <sheetName val="analisa_SNI11"/>
      <sheetName val="BAHAN_(2)11"/>
      <sheetName val="Tata_Udara11"/>
      <sheetName val="4_2_Public11"/>
      <sheetName val="COST_TOGO11"/>
      <sheetName val="H_Satuan_Dasar11"/>
      <sheetName val="urain_teknis11"/>
      <sheetName val="REKAP_GROSS11"/>
      <sheetName val="AN_BIAYA_MAKAN11"/>
      <sheetName val="HSD_BAHAN11"/>
      <sheetName val="HSD_UPAH_11"/>
      <sheetName val="7_PEK-STRUKTUR11"/>
      <sheetName val="Har_Sat11"/>
      <sheetName val="m_schedule11"/>
      <sheetName val="HM_MEK_11"/>
      <sheetName val="Control_Settings11"/>
      <sheetName val="Dates_&amp;_Escalators11"/>
      <sheetName val="Check_Totals11"/>
      <sheetName val="Rekap_BQ-Pompong11"/>
      <sheetName val="PERS_PENY11"/>
      <sheetName val="RAB_DC11"/>
      <sheetName val="anal_rinci11"/>
      <sheetName val="Rek_An11"/>
      <sheetName val="RAB_111"/>
      <sheetName val="RAB_211"/>
      <sheetName val="RAB_311"/>
      <sheetName val="Urai__Resap_pengikat11"/>
      <sheetName val="Unit_Price11"/>
      <sheetName val="500kV_BOQ11"/>
      <sheetName val="LINK-MAST__BASIC_PRICE11"/>
      <sheetName val="Price_of_Equip11"/>
      <sheetName val="Price_of_Mat11"/>
      <sheetName val="Upah&amp;Bahan_(2)12"/>
      <sheetName val="Analisa-Harga_(1F)12"/>
      <sheetName val="Rinc__Harg_BHN14"/>
      <sheetName val="H__Satuan_Upah_&amp;_Bahan11"/>
      <sheetName val="Analisa_Satuan_Pekerjaan11"/>
      <sheetName val="H__Satuan_Pekerjaan11"/>
      <sheetName val="OFFICE_2_LT11"/>
      <sheetName val="Harga_S_Dasar_UNTUK_IDISI11"/>
      <sheetName val="Daf_Biaya_sewa_alat11"/>
      <sheetName val="Supl_X11"/>
      <sheetName val="An__HS11"/>
      <sheetName val="Div_2_-_Drainase11"/>
      <sheetName val="Div_3_-_Tanah11"/>
      <sheetName val="Div_5_-_Berbutir11"/>
      <sheetName val="Div_6_-_Aspal11"/>
      <sheetName val="Div_7_-_Struktur11"/>
      <sheetName val="Div_8_-_Peng_Kondisi11"/>
      <sheetName val="Rekap_BBM11"/>
      <sheetName val="Rokan_111"/>
      <sheetName val="RAB_Ekstern11"/>
      <sheetName val="ITB_COST12"/>
      <sheetName val="Daf_Besi12"/>
      <sheetName val="data_profit11"/>
      <sheetName val="Anl_2s_d4e11"/>
      <sheetName val="CASHFLOW_FORECAST11"/>
      <sheetName val="Dftr_Isi11"/>
      <sheetName val="harsat_sdy11"/>
      <sheetName val="Metod_TWR11"/>
      <sheetName val="List_Pla11"/>
      <sheetName val="Faktor_Konversi4"/>
      <sheetName val="Harga_S_Dasar4"/>
      <sheetName val="Grading_Tahap_14"/>
      <sheetName val="UMUR_ALAT4"/>
      <sheetName val="FAKTOR_MODAL_CRF4"/>
      <sheetName val="unit_35"/>
      <sheetName val="H_Alat5"/>
      <sheetName val="H_Bahan5"/>
      <sheetName val="Rekap_RAB5"/>
      <sheetName val="Harga_Dasar4"/>
      <sheetName val="MPU__6-3(4)_LastonAC4"/>
      <sheetName val="Data_Info4"/>
      <sheetName val="bahan_dan_upah4"/>
      <sheetName val="ANAL_RABP4"/>
      <sheetName val="RAB_adm4"/>
      <sheetName val="Sat_adm4"/>
      <sheetName val="rms_remunerasi4"/>
      <sheetName val="Als_Struk4"/>
      <sheetName val="Kata_Pengantar4"/>
      <sheetName val="H__Dasar20"/>
      <sheetName val="Appendix_2(SatDas´4"/>
      <sheetName val="DRUP_(ASLI)4"/>
      <sheetName val="anal-drainase,tanah&amp;ps_batu4"/>
      <sheetName val="ANA_bab_24"/>
      <sheetName val="_BoQ_Green_Field_option_14"/>
      <sheetName val="NP_(2)4"/>
      <sheetName val="Harsat_Upah4"/>
      <sheetName val="Hit_Vol_Str_Jambi4"/>
      <sheetName val="Bangunan_Utama_B4"/>
      <sheetName val="Bt_Kosong4"/>
      <sheetName val="SKh_1_7_16_1_(3)4"/>
      <sheetName val="Data_Umum_Penawaran4"/>
      <sheetName val="sched-induk-(Th_2008_5M)4"/>
      <sheetName val="Rencana_Anggaran_Biaya4"/>
      <sheetName val="Mobilisasi_(2)4"/>
      <sheetName val="Analisa_Harsat4"/>
      <sheetName val="STN_BAHAN4"/>
      <sheetName val="Reservoir"/>
      <sheetName val="An Biaya.Kons"/>
      <sheetName val="PEMBESIAN BALOK tukang (2)"/>
      <sheetName val="analisa pengukuran"/>
      <sheetName val="ANAL.PIPA"/>
      <sheetName val="BQ JALAN"/>
      <sheetName val="GR_E䀛"/>
      <sheetName val="Hrg Pipa"/>
      <sheetName val="EurotoolsXRates"/>
      <sheetName val="urtek"/>
      <sheetName val="GABLUARJAWA1 (2)"/>
      <sheetName val="harga_lama2"/>
      <sheetName val="PER-HP"/>
      <sheetName val="harga_lama3"/>
      <sheetName val="Analisa_Prelim1"/>
      <sheetName val="an__struktur1"/>
      <sheetName val="Analisa___2_1"/>
      <sheetName val="Total_for_Check1"/>
      <sheetName val="analisa_Str1"/>
      <sheetName val="trf_multiple_dnrks2"/>
      <sheetName val="Harga_bahan-12"/>
      <sheetName val="Short_term_loan1"/>
      <sheetName val="Analis_Kusen_1_ESKALASI1"/>
      <sheetName val="Operation_Cost_1"/>
      <sheetName val="Fasilitas_Site1"/>
      <sheetName val="_HSE_Site1"/>
      <sheetName val="Sekretariat_Site1"/>
      <sheetName val="Transport_Site1"/>
      <sheetName val="Hrg_Readymix1"/>
      <sheetName val="Analisa__(2)1"/>
      <sheetName val="pekerjaan_1"/>
      <sheetName val="bukan_PNS"/>
      <sheetName val="k300_123"/>
      <sheetName val="RAB_STR,ARS"/>
      <sheetName val="RAB_STEEL_1"/>
      <sheetName val="Finishing_Warehouse1"/>
      <sheetName val="material_1"/>
      <sheetName val="Harga_Sat_"/>
      <sheetName val="Wall_-_Dewatering"/>
      <sheetName val="SOPMA_DD"/>
      <sheetName val="ANALISA_2010"/>
      <sheetName val="Consolidated FS"/>
      <sheetName val="SG"/>
      <sheetName val="PENYUSUTAN"/>
      <sheetName val="PEGAWAI"/>
      <sheetName val="B Mobil, P Onderdil - old"/>
      <sheetName val="PPJB"/>
      <sheetName val="MPP"/>
      <sheetName val="BQ ELP-ME"/>
      <sheetName val="Pasir Panjang 100J"/>
      <sheetName val="auto-PPN"/>
      <sheetName val="costing_ESDV"/>
      <sheetName val="costing_FE"/>
      <sheetName val="costing_MOV"/>
      <sheetName val="costing_Press"/>
      <sheetName val="habah"/>
      <sheetName val="anal rab"/>
      <sheetName val="RKP Rujab"/>
      <sheetName val="OH-10BLN"/>
      <sheetName val="Harga "/>
      <sheetName val="HARSAT-PERKIM"/>
      <sheetName val="Mob."/>
      <sheetName val="lap. harian m1"/>
      <sheetName val="ASat"/>
      <sheetName val="EQUIP_LIST"/>
      <sheetName val="co-no_2"/>
      <sheetName val="ESC_J-index"/>
      <sheetName val="ESC_V-index"/>
      <sheetName val="Daf_Harga"/>
      <sheetName val="OP__ALAT"/>
      <sheetName val="OP__PERJAM"/>
      <sheetName val="B__PERSONIL"/>
      <sheetName val="Rek_Cianten3"/>
      <sheetName val="SewAlat"/>
      <sheetName val="Uph+bahan"/>
      <sheetName val="DH &amp; UPAH"/>
      <sheetName val="ANALYZA"/>
      <sheetName val="DAFT_HARG_SAT_PEK."/>
      <sheetName val="TB"/>
      <sheetName val="Mercu Bulat"/>
      <sheetName val="Olak USBR"/>
      <sheetName val="harga ipa 30 liter batu kajang "/>
      <sheetName val="Srt(2)"/>
      <sheetName val="konci"/>
      <sheetName val="Van_Melle"/>
      <sheetName val="TB2004"/>
      <sheetName val="Feb-lama"/>
      <sheetName val="Feb-New"/>
      <sheetName val="Jan-lama"/>
      <sheetName val="Jan-New"/>
      <sheetName val="Mar-lama"/>
      <sheetName val="Mar-New"/>
      <sheetName val="A_4_3"/>
      <sheetName val="cetak_5-Rekap_BoQ"/>
      <sheetName val="cetak_7-HSD_Upah-Bhn"/>
      <sheetName val="ELEMENT_SUM"/>
      <sheetName val="DAB"/>
      <sheetName val="BILL 2"/>
      <sheetName val="DAF-7"/>
      <sheetName val="5&amp;6.ALS-DINDING"/>
      <sheetName val="2.ALS-TANAH &amp;URG"/>
      <sheetName val="1_1_Barrette_pile"/>
      <sheetName val="LS_Rutin"/>
      <sheetName val="Irregular Income"/>
      <sheetName val="Plafond"/>
      <sheetName val="Rekap_link"/>
      <sheetName val="Profit Bdx Capex"/>
      <sheetName val="Bastille"/>
      <sheetName val="Sheet23"/>
      <sheetName val="data_val"/>
      <sheetName val="Lookup Lists"/>
      <sheetName val="Loan Calculator"/>
      <sheetName val="inword"/>
      <sheetName val="DATATRANS"/>
      <sheetName val="NRC_2"/>
      <sheetName val="Irregular_Income"/>
      <sheetName val="FE-1770_P1"/>
      <sheetName val="Irregular_Income1"/>
      <sheetName val="FE-1770_P11"/>
      <sheetName val="IS "/>
      <sheetName val="REG TOTAL"/>
      <sheetName val="tabel nilai"/>
      <sheetName val="DETAIL POS 123"/>
      <sheetName val="tbl"/>
      <sheetName val="Links"/>
      <sheetName val="Tax Rate"/>
      <sheetName val="Submission Form"/>
      <sheetName val="Credit-22"/>
      <sheetName val="FKT_PJK"/>
      <sheetName val="Jam Lembur"/>
      <sheetName val="Pro_Base"/>
      <sheetName val="(Global Parameters)"/>
      <sheetName val="Daftar Saldo Piutang"/>
      <sheetName val="analis_alat"/>
      <sheetName val="KODE_BAHAN1"/>
      <sheetName val="KODE_UPAH1"/>
      <sheetName val="INPUT_AGST1"/>
      <sheetName val="ANALYS_EXTERN1"/>
      <sheetName val="BOQ_INTERN1"/>
      <sheetName val="BQ_RESO1"/>
      <sheetName val="REKAP_INDIRECT1"/>
      <sheetName val="SUMMARY_IN1"/>
      <sheetName val="INDIRECT_COST1"/>
      <sheetName val="LMKC_CB_V1"/>
      <sheetName val="Seg_history_by_BT1"/>
      <sheetName val="HP_evol_by_seg1"/>
      <sheetName val="RB"/>
      <sheetName val="Pekerjaan Utama"/>
      <sheetName val="AC-BC 6.3.6"/>
      <sheetName val="TABEL_DETASIR"/>
      <sheetName val="Kuantitas _ Harga"/>
      <sheetName val="hrg dasar"/>
      <sheetName val="STA"/>
      <sheetName val="PCG"/>
      <sheetName val="DSN"/>
      <sheetName val="TPT"/>
      <sheetName val="R.1.2"/>
      <sheetName val="DIREKSI"/>
      <sheetName val="analisa rev"/>
      <sheetName val="Honor-Panitia"/>
      <sheetName val="RBP1"/>
      <sheetName val="RBP2"/>
      <sheetName val="AKP"/>
      <sheetName val="BTL"/>
      <sheetName val="Master Dat"/>
      <sheetName val="boq2"/>
      <sheetName val="calc-2"/>
      <sheetName val="Bill_No_6_Koord_&amp;_Attendance1"/>
      <sheetName val="met_mpu1"/>
      <sheetName val="An-Sipil(ADA_KODE)1"/>
      <sheetName val="DICA_AKTIF1"/>
      <sheetName val="HSP_inen1"/>
      <sheetName val="HSP_20181"/>
      <sheetName val="fill_in_first1"/>
      <sheetName val="Harga_Pekerjaan1"/>
      <sheetName val="PE-F-37_Rev_00_Paym_GBP1"/>
      <sheetName val="H_STN1"/>
      <sheetName val="DT_PENDUKUNG1"/>
      <sheetName val="hit_BKMM1"/>
      <sheetName val="Equipment_Data1"/>
      <sheetName val="Memb_Schd1"/>
      <sheetName val="BJA_TULANGAN1"/>
      <sheetName val="OP_ALAT1"/>
      <sheetName val="App__2a-11"/>
      <sheetName val="App__2a-21"/>
      <sheetName val="SCH_alat1"/>
      <sheetName val="SCH_Mat1"/>
      <sheetName val="Daf_Bahan1"/>
      <sheetName val="Daf_Sub1"/>
      <sheetName val="Daf_MPU1"/>
      <sheetName val="Lamp_6a1"/>
      <sheetName val="Lamp_6b1"/>
      <sheetName val="ANALISA_satuan_poryek_sungai1"/>
      <sheetName val="Harga_Sat_1"/>
      <sheetName val="EQUIP_LIST1"/>
      <sheetName val="co-no_21"/>
      <sheetName val="bukan_PNS1"/>
      <sheetName val="k300_1231"/>
      <sheetName val="REKAP_ELEKTRIKAL3"/>
      <sheetName val="jgn_dihapus!3"/>
      <sheetName val="REKAP_BQ_3"/>
      <sheetName val="TONG_HOP_VL-NC2"/>
      <sheetName val="AC-WC_dan_LAPIS_PEREKAT2"/>
      <sheetName val="beton_k-3502"/>
      <sheetName val="MONITOR_&amp;_INPUT2"/>
      <sheetName val="KGP_Thp_II2"/>
      <sheetName val="page_12"/>
      <sheetName val="Sdy_Bhn_Upah_Alat2"/>
      <sheetName val="HALAMAN_1-602"/>
      <sheetName val="Daftar_No_MAPPI2"/>
      <sheetName val="Rekap_-sarana_luar2"/>
      <sheetName val="RUMUS_BEKISTING2"/>
      <sheetName val="HD_ALAT3"/>
      <sheetName val="HD_BAHAN3"/>
      <sheetName val="Hrg_Satuan_&amp;_Upah3"/>
      <sheetName val="Tambahan_Biaro3"/>
      <sheetName val="DATA_20093"/>
      <sheetName val="DATA_20103"/>
      <sheetName val="Target_Raker_TW_III3"/>
      <sheetName val="610_043"/>
      <sheetName val="610_053"/>
      <sheetName val="610_063"/>
      <sheetName val="610_073"/>
      <sheetName val="610_083"/>
      <sheetName val="BOQ_CONTRACT_WK3"/>
      <sheetName val="Schedule_11a3"/>
      <sheetName val="Septick_tank3"/>
      <sheetName val="PRIST_LIST3"/>
      <sheetName val="PERALATAN_PROYEK_GOL_III_A3"/>
      <sheetName val="Gal_Sal2"/>
      <sheetName val="HSBU_ANA2"/>
      <sheetName val="Total_for_Check2"/>
      <sheetName val="analisa_Str2"/>
      <sheetName val="rek_det_1-33"/>
      <sheetName val="Analisa___2_2"/>
      <sheetName val="Analisa_Prelim2"/>
      <sheetName val="DAF_TUL2"/>
      <sheetName val="Analis_Kusen_1_ESKALASI2"/>
      <sheetName val="trf_multiple_dnrks3"/>
      <sheetName val="Harga_bahan-13"/>
      <sheetName val="Short_term_loan2"/>
      <sheetName val="S-Curve_(Weekly)2"/>
      <sheetName val="Type_57__A2"/>
      <sheetName val="Sheet1_(3)2"/>
      <sheetName val="JadpeL-Pkt1-Kampar_(4)2"/>
      <sheetName val="Master_Schedule3"/>
      <sheetName val="Operation_Cost_2"/>
      <sheetName val="Fasilitas_Site2"/>
      <sheetName val="_HSE_Site2"/>
      <sheetName val="Sekretariat_Site2"/>
      <sheetName val="Transport_Site2"/>
      <sheetName val="BQ_PL_2"/>
      <sheetName val="Bill_No_6_Koord_&amp;_Attendance2"/>
      <sheetName val="met_mpu2"/>
      <sheetName val="An-Sipil(ADA_KODE)2"/>
      <sheetName val="DICA_AKTIF2"/>
      <sheetName val="upah_bahan_alat2"/>
      <sheetName val="perhtg_material2"/>
      <sheetName val="Harga_Upah_+_Bahan2"/>
      <sheetName val="Kuantitas_&amp;_Harga_2"/>
      <sheetName val="List_Pla_x005f_x0000_È2"/>
      <sheetName val="Bill_2_1_Basement_41_2"/>
      <sheetName val="anal_alat3"/>
      <sheetName val="Bahan_3"/>
      <sheetName val="R1__GREJA_KATHOLIK2"/>
      <sheetName val="mp_&amp;_eq2"/>
      <sheetName val="UPAH_&amp;_SEWA2"/>
      <sheetName val="B_T2"/>
      <sheetName val="H-Bahan_&amp;_Tenaga2"/>
      <sheetName val="DAFTAR_BESI_KANAL_C_SIKU2"/>
      <sheetName val="Volume_12"/>
      <sheetName val="HSP_inen2"/>
      <sheetName val="HSP_20182"/>
      <sheetName val="KODE_BAHAN2"/>
      <sheetName val="KODE_UPAH2"/>
      <sheetName val="INPUT_AGST2"/>
      <sheetName val="UPAH_PEKERJA2"/>
      <sheetName val="ANALYS_EXTERN2"/>
      <sheetName val="BOQ_INTERN2"/>
      <sheetName val="BQ_RESO2"/>
      <sheetName val="REKAP_INDIRECT2"/>
      <sheetName val="SUMMARY_IN2"/>
      <sheetName val="INDIRECT_COST2"/>
      <sheetName val="LMKC_CB_V2"/>
      <sheetName val="Seg_history_by_BT2"/>
      <sheetName val="HP_evol_by_seg2"/>
      <sheetName val="Perhitungan_RAB2"/>
      <sheetName val="fill_in_first2"/>
      <sheetName val="GS_Tanah_Kalimas_Baru_(2)2"/>
      <sheetName val="SUB_&amp;_mandor3"/>
      <sheetName val="AHS_ME_3"/>
      <sheetName val="Pajak_(2)_Agst2"/>
      <sheetName val="HPP_X_Q'TY2"/>
      <sheetName val="MAP_1-22"/>
      <sheetName val="LAMP_2_22"/>
      <sheetName val="Hrg_Readymix2"/>
      <sheetName val="Harga_Pekerjaan2"/>
      <sheetName val="PE-F-37_Rev_00_Paym_GBP2"/>
      <sheetName val="ketuma_gal_Wed2"/>
      <sheetName val="ketema_AC2"/>
      <sheetName val="D_782"/>
      <sheetName val="Sat_Das2"/>
      <sheetName val="Analisa_(ok_punya)2"/>
      <sheetName val="Harga_Upah2"/>
      <sheetName val="BOQ_Seksi_A2"/>
      <sheetName val="Up___bhn2"/>
      <sheetName val="an__struktur2"/>
      <sheetName val="H_STN2"/>
      <sheetName val="REK_PEN2"/>
      <sheetName val="BERAT_TUL_2"/>
      <sheetName val="REKAP_HP2"/>
      <sheetName val="G2_012"/>
      <sheetName val="I_22"/>
      <sheetName val="BoQ_Total_lama2"/>
      <sheetName val="tp_45x45_(6)2"/>
      <sheetName val="PROD_15-12"/>
      <sheetName val="7_1(3)2"/>
      <sheetName val="ANALISA_TENDER2"/>
      <sheetName val="DT_PENDUKUNG2"/>
      <sheetName val="hit_BKMM2"/>
      <sheetName val="Equipment_Data2"/>
      <sheetName val="DATA_PROYEK2"/>
      <sheetName val="Memb_Schd2"/>
      <sheetName val="BJA_TULANGAN2"/>
      <sheetName val="OP_ALAT2"/>
      <sheetName val="App__2a-12"/>
      <sheetName val="App__2a-22"/>
      <sheetName val="SCH_alat2"/>
      <sheetName val="SCH_Mat2"/>
      <sheetName val="Daf_Bahan2"/>
      <sheetName val="Daf_Sub2"/>
      <sheetName val="Daf_MPU2"/>
      <sheetName val="Lamp_6a2"/>
      <sheetName val="Lamp_6b2"/>
      <sheetName val="Analisa__(2)2"/>
      <sheetName val="Daftar_Upah_Material_Alat2"/>
      <sheetName val="ANALISA_satuan_poryek_sungai2"/>
      <sheetName val="Lamp__Bahan2"/>
      <sheetName val="Eva_Schedule_12"/>
      <sheetName val="Schedule_Pabrikasi2"/>
      <sheetName val="Harga_Sat_2"/>
      <sheetName val="RAB_STEEL_2"/>
      <sheetName val="Finishing_Warehouse2"/>
      <sheetName val="material_2"/>
      <sheetName val="EQUIP_LIST2"/>
      <sheetName val="co-no_22"/>
      <sheetName val="bukan_PNS2"/>
      <sheetName val="k300_1232"/>
      <sheetName val="Daftar_Harga_Bahan2"/>
      <sheetName val="analisa_stripping2"/>
      <sheetName val="Rekap Piutang"/>
      <sheetName val="부재치수입력"/>
      <sheetName val="PRO_A"/>
      <sheetName val="DWG"/>
      <sheetName val="ELEC_MCI"/>
      <sheetName val="INST_MCI"/>
      <sheetName val="MECH_MCI"/>
      <sheetName val="eqptlineup"/>
      <sheetName val="SewerPipe"/>
      <sheetName val="ANX3A11"/>
      <sheetName val="formulir02"/>
      <sheetName val="5-Analisa Alat.1"/>
      <sheetName val="4-Basic Price Upah &amp; Bahan"/>
      <sheetName val="Input - Metal Prices"/>
      <sheetName val="Data WP"/>
      <sheetName val="Hutang Kedelai"/>
      <sheetName val="Mgg 3"/>
      <sheetName val="COMBINE"/>
      <sheetName val="id"/>
      <sheetName val="1 FEB"/>
      <sheetName val="Master Item"/>
      <sheetName val="Database Penerimaan"/>
      <sheetName val="Instructions"/>
      <sheetName val="Lookup data"/>
      <sheetName val="BP00"/>
      <sheetName val="Site-Kaltim"/>
      <sheetName val="HARGA &amp; TARIF"/>
      <sheetName val="MANU"/>
      <sheetName val="fisik 94"/>
      <sheetName val="Sch_Intern"/>
      <sheetName val="aktdit(WP)"/>
      <sheetName val="Equiv.Length"/>
      <sheetName val="집계표"/>
      <sheetName val="MC-1"/>
      <sheetName val="02. Outline Struktur (250kva)"/>
      <sheetName val="01. Umum"/>
      <sheetName val="class (4)"/>
      <sheetName val="A.Div 2"/>
      <sheetName val="A.Div7"/>
      <sheetName val="TERBIL"/>
      <sheetName val="formI"/>
      <sheetName val="sche Tenaga"/>
      <sheetName val="NP-7"/>
      <sheetName val="SALARY"/>
      <sheetName val="SKU EXPENDITURE"/>
      <sheetName val="Staf, PB PLAN"/>
      <sheetName val="HrgUpahBahan"/>
      <sheetName val="Sche-Harvest-Monodon"/>
      <sheetName val="Control   Fab  WELD"/>
      <sheetName val="REKAP A BESAR"/>
      <sheetName val="ALAT2021"/>
      <sheetName val="DKH SN1-A"/>
      <sheetName val="S curve PRCPT"/>
      <sheetName val="ANEX1"/>
      <sheetName val="2002"/>
      <sheetName val="schedule kurva s"/>
      <sheetName val="Apr 06"/>
      <sheetName val="Aug 05"/>
      <sheetName val="Aug 06"/>
      <sheetName val="Dec 05"/>
      <sheetName val="Feb 06"/>
      <sheetName val="Jan 06"/>
      <sheetName val="Jul 05"/>
      <sheetName val="Jul 06"/>
      <sheetName val="Jun 06"/>
      <sheetName val="Mar 06"/>
      <sheetName val="May 06"/>
      <sheetName val="Nov 05"/>
      <sheetName val="Oct 05"/>
      <sheetName val="Oct 06"/>
      <sheetName val="Sep 05"/>
      <sheetName val="Sep 06"/>
      <sheetName val="rekap_str+ars"/>
      <sheetName val="Anal uph"/>
      <sheetName val="D-1"/>
      <sheetName val="CONTRIBUSI"/>
      <sheetName val="SAP DATA"/>
      <sheetName val="W-NAD"/>
      <sheetName val="INPUT HARGA"/>
      <sheetName val="304_06"/>
      <sheetName val="Floor finishes"/>
      <sheetName val="summary_level-2"/>
      <sheetName val="Define finishing"/>
      <sheetName val="Basis"/>
      <sheetName val="Ana yg terpakai"/>
      <sheetName val="Excavator"/>
      <sheetName val="DAT.EF 3"/>
      <sheetName val="DAT.EF 4"/>
      <sheetName val="Daft-Hrg-Sat-Pek"/>
      <sheetName val="Skedjul Rev"/>
      <sheetName val="WAYANG"/>
      <sheetName val="BHN1"/>
      <sheetName val="scedh"/>
      <sheetName val="HARGA UPAH DAN BAHAN"/>
      <sheetName val="CSI by Number"/>
      <sheetName val="ProdSendiri"/>
      <sheetName val="R2BU-Retrieve"/>
      <sheetName val="RevisionCode"/>
      <sheetName val="KEDUNG GOONG"/>
      <sheetName val="BLPT-Rehab"/>
      <sheetName val="HP"/>
      <sheetName val="DI-ESTI"/>
      <sheetName val="BQ-Price"/>
      <sheetName val="EQUT"/>
      <sheetName val="3div-01"/>
      <sheetName val="Daf-Isian"/>
      <sheetName val="Lamp-2(Alat)"/>
      <sheetName val="Lamp-2(Bahan)"/>
      <sheetName val="Lamp-2(Upah)"/>
      <sheetName val="BARU (wilayah 3)"/>
      <sheetName val="112-885"/>
      <sheetName val="AHSP'05"/>
      <sheetName val="ALTERN 1"/>
      <sheetName val="5-Analisa Peralatan"/>
      <sheetName val="Rumus Anjas"/>
      <sheetName val="rekap bahan dan alat"/>
      <sheetName val="rekapbiaya"/>
      <sheetName val="BP1_23"/>
      <sheetName val="cb_activity"/>
      <sheetName val="Price Summary"/>
      <sheetName val="RBS Expansion"/>
      <sheetName val="Customize Your Invoice"/>
      <sheetName val="Paramètres"/>
      <sheetName val="lt__dasar4"/>
      <sheetName val="Price_Summary"/>
      <sheetName val="BGT_074"/>
      <sheetName val="Daf_Harga_Satuan4"/>
      <sheetName val="Uraian_Upah4"/>
      <sheetName val="Main Building "/>
      <sheetName val="Des-Penysut-Manager"/>
      <sheetName val="D3 (2)"/>
      <sheetName val="bialangsung"/>
      <sheetName val="AH"/>
      <sheetName val="AH2"/>
      <sheetName val="AH3"/>
      <sheetName val="Sch Mingguan - Cianten.1B"/>
      <sheetName val="@"/>
      <sheetName val="Lamp-2 (Analisa)"/>
      <sheetName val="UPAH (2)"/>
      <sheetName val=" UPAH BAHAN"/>
      <sheetName val="_x0000__x0000__x0000__x0000__x0000__x0000__x0000__x0000__x0000__x0000__x0000__x0000__x0000__x0000__x0000__x0000_ls]HALAMAN 1-60"/>
      <sheetName val="ORET2AN"/>
      <sheetName val="QUARI"/>
      <sheetName val="MP &amp; FC"/>
      <sheetName val="support-data"/>
      <sheetName val="Bill No.2 Genset"/>
      <sheetName val="B-Price"/>
      <sheetName val="Agregat ABC"/>
      <sheetName val="hRG Stn Bhn,Uph, perl"/>
      <sheetName val="SALA-002"/>
      <sheetName val="REKAP BQ"/>
      <sheetName val="ls]HALAMAN 1-60"/>
      <sheetName val="K FRC"/>
      <sheetName val="Pemipaan"/>
      <sheetName val="KABEL DAYA TR"/>
      <sheetName val="Katup"/>
      <sheetName val="Peralatan &amp; Katup PK"/>
      <sheetName val="Analisa Lift &amp; Escalator"/>
      <sheetName val="PENTANAHAN  ELC"/>
      <sheetName val="PENTANAHAN "/>
      <sheetName val="Pemipaan PK"/>
      <sheetName val="PANEL TR"/>
      <sheetName val="PENANGKAL PETIR"/>
      <sheetName val="Analisa Genset"/>
      <sheetName val="Peralatan Utama PK"/>
      <sheetName val="ARMATUR LAMPU"/>
      <sheetName val="KABEL INST PEN"/>
      <sheetName val="KABEL INS STK"/>
      <sheetName val="KABEL LADDER"/>
      <sheetName val="PANEL TM &amp; TRAFO"/>
      <sheetName val="SAKLAR, SK "/>
      <sheetName val="Control"/>
      <sheetName val="sliprt"/>
      <sheetName val="ANL-C2"/>
      <sheetName val="analisa ARS"/>
      <sheetName val="99. HPS"/>
      <sheetName val="MASTER awal"/>
      <sheetName val="RAB "/>
      <sheetName val="BIAYA PERALATAN"/>
      <sheetName val="REKAP SAWAH"/>
      <sheetName val="daf-alat"/>
      <sheetName val="UPH"/>
      <sheetName val="Kuan&amp;Har(PT)"/>
      <sheetName val="Total-Mem"/>
      <sheetName val="ELEC_DCI"/>
      <sheetName val="Anal-SNI"/>
      <sheetName val="TABEL BAJA"/>
      <sheetName val="Harga Bahan."/>
      <sheetName val="I_KAMAR"/>
      <sheetName val="EQP_ELC"/>
      <sheetName val="Vol."/>
      <sheetName val="MU@"/>
      <sheetName val="Lampiran"/>
      <sheetName val="Cur"/>
      <sheetName val="ALAT 1"/>
      <sheetName val="ruang rapat kpu+gudang+cor"/>
      <sheetName val="Besi2"/>
      <sheetName val="analisa el"/>
      <sheetName val="analisa mek"/>
      <sheetName val="galiansal"/>
      <sheetName val="STRUCTURE"/>
      <sheetName val="Um. Informasi"/>
      <sheetName val="AN_E"/>
      <sheetName val="DAF.UPAH &amp;MAT"/>
      <sheetName val="E.221"/>
      <sheetName val="Form A"/>
      <sheetName val="grpsr2"/>
      <sheetName val="pnwr"/>
      <sheetName val="Hrg Dsr Alat"/>
      <sheetName val="費率"/>
      <sheetName val="減額算出"/>
      <sheetName val="特定工事"/>
      <sheetName val="ANLSA "/>
      <sheetName val="RAB I"/>
      <sheetName val="analis azaa"/>
      <sheetName val="BNAIII"/>
      <sheetName val="Input Harga Produk Upah Pekerja"/>
      <sheetName val="BAHAN &amp; UPAH"/>
      <sheetName val="6.3 (3)"/>
      <sheetName val="PENGAL yg Dilaksanakan"/>
      <sheetName val="BALT"/>
      <sheetName val="Rekap-KERJA"/>
      <sheetName val="methode-BAHAN"/>
      <sheetName val="di2"/>
      <sheetName val="div71"/>
      <sheetName val="Harga Jasa dan Material"/>
      <sheetName val="anaMob"/>
      <sheetName val="Rekap R. Genset"/>
      <sheetName val="Daf-Har-Pening"/>
      <sheetName val="Analisa baru"/>
      <sheetName val="SUR-HARGA"/>
      <sheetName val="daya tarik loko"/>
      <sheetName val="DAF.INVEN U.O"/>
      <sheetName val="PROGRAM PERAWATAN 2019"/>
      <sheetName val="B7"/>
      <sheetName val="Data Teknik"/>
      <sheetName val="_Kr tengahࡄiva.xls聝H_Sat___"/>
      <sheetName val="r.tank"/>
      <sheetName val="Z"/>
      <sheetName val="UpBahAlat"/>
      <sheetName val="HSItem"/>
      <sheetName val="Bil"/>
      <sheetName val="FittingPVC"/>
      <sheetName val="vat out payable "/>
      <sheetName val="Lead"/>
      <sheetName val="Balance sheet"/>
      <sheetName val="Strategic Map"/>
      <sheetName val="Galian batu"/>
      <sheetName val="Permanent info"/>
      <sheetName val="DEBTORS ANALYSIS"/>
      <sheetName val="3. BRP"/>
      <sheetName val="ANGGARAN"/>
      <sheetName val="SE-C"/>
      <sheetName val="BS-RTI"/>
      <sheetName val="BABY"/>
      <sheetName val="SBY"/>
      <sheetName val="Data Konsultan"/>
      <sheetName val="Bill No 3 Pavement Maint-2006"/>
      <sheetName val="MOBILI"/>
      <sheetName val="Conn__Lib2"/>
      <sheetName val="HS_BHN&amp;UPAH2"/>
      <sheetName val="Proyek"/>
      <sheetName val="rekapan"/>
      <sheetName val="Data Stok"/>
      <sheetName val="FORECAST PA MONTHLY"/>
      <sheetName val="ADIYA"/>
      <sheetName val="Anal_Pek"/>
      <sheetName val="95D"/>
      <sheetName val="94D"/>
      <sheetName val="石炭性状"/>
      <sheetName val="Spool_Index"/>
      <sheetName val="MP_&amp;_FC"/>
      <sheetName val="PI"/>
      <sheetName val="BM"/>
      <sheetName val="daft sewa alt"/>
      <sheetName val="anls. Persiapan"/>
      <sheetName val="BUA"/>
      <sheetName val="AGGREGAT"/>
      <sheetName val="Standar"/>
      <sheetName val="ANALISA HARGA SAT."/>
      <sheetName val="SBhn"/>
      <sheetName val="time shedule"/>
      <sheetName val="SCHEDULE TENAGA"/>
      <sheetName val="CAPACITY"/>
      <sheetName val="Grad. Gbngn"/>
      <sheetName val="Quarry-rangas"/>
      <sheetName val="Rek.Analisa"/>
      <sheetName val="KPB"/>
      <sheetName val="Calc M03"/>
      <sheetName val="D-3109"/>
      <sheetName val="상반기손익차2총괄"/>
      <sheetName val="2.2 띠장의 설계"/>
      <sheetName val="Olah"/>
      <sheetName val="Ana. PU"/>
      <sheetName val="LK2004"/>
      <sheetName val="bio01"/>
      <sheetName val="List Servis GIS 150"/>
      <sheetName val="ANAL-"/>
      <sheetName val="ca"/>
      <sheetName val="rab kj rev0"/>
      <sheetName val="gi"/>
      <sheetName val="HPSI-Portion"/>
      <sheetName val="NerSubsis"/>
      <sheetName val="h-bhn"/>
      <sheetName val="BURAS"/>
      <sheetName val="h-tenaga"/>
      <sheetName val="DAMIJA"/>
      <sheetName val="h-alat"/>
      <sheetName val="s-jadi (2)"/>
      <sheetName val="GALIAN"/>
      <sheetName val="GAL.KONST"/>
      <sheetName val="K-017"/>
      <sheetName val="K-012"/>
      <sheetName val="K-016"/>
      <sheetName val="K-013"/>
      <sheetName val="lti-gelagar kayu"/>
      <sheetName val="lapen-3"/>
      <sheetName val="lapen-5"/>
      <sheetName val="lapen-krl"/>
      <sheetName val="LPA KLAS A"/>
      <sheetName val="LPA-KLAS B"/>
      <sheetName val="LPB KLAS C"/>
      <sheetName val="PACTHING"/>
      <sheetName val="PADAT-GRG"/>
      <sheetName val="PARIT-A"/>
      <sheetName val="PARIT-samping"/>
      <sheetName val="PAS.BATU"/>
      <sheetName val="PAS-B-Parit"/>
      <sheetName val="PENGECETAN"/>
      <sheetName val="PLESTERAN"/>
      <sheetName val="K-018"/>
      <sheetName val="PARIT GAL.TNH"/>
      <sheetName val="Rawat-JBT"/>
      <sheetName val="SAND SHEET"/>
      <sheetName val="SIARAN"/>
      <sheetName val="SUB-GRADE"/>
      <sheetName val="TIANG PENGAMAN"/>
      <sheetName val="tmbrisan"/>
      <sheetName val="TIMBUNAN"/>
      <sheetName val="TULANGAN"/>
      <sheetName val="urg-pasir"/>
      <sheetName val="2-JTW"/>
      <sheetName val="Customer"/>
      <sheetName val="CMKS DGN KIT"/>
      <sheetName val="Kamus"/>
      <sheetName val="A1 pri123"/>
      <sheetName val="Input T. Schedule"/>
      <sheetName val="DEN Local Currency"/>
      <sheetName val="Sal_Grad"/>
      <sheetName val="HPE"/>
      <sheetName val="AnaAlat"/>
      <sheetName val="hal 14b"/>
      <sheetName val="PROGRES I"/>
      <sheetName val="INLAND FACTOR DISTANCE"/>
      <sheetName val="data (2)"/>
      <sheetName val="analalat"/>
      <sheetName val="Cost Code"/>
      <sheetName val="TDC Item Dets-IPM-Full"/>
      <sheetName val="Project Metrics"/>
      <sheetName val="CBR"/>
      <sheetName val="Step-by-step"/>
      <sheetName val="boq em "/>
      <sheetName val="PASOK"/>
      <sheetName val="jadual material"/>
      <sheetName val="Found 150 kv w pile"/>
      <sheetName val="Found 500 w pile"/>
      <sheetName val="2-asi-00"/>
      <sheetName val="配管単価"/>
      <sheetName val="Tran0104"/>
      <sheetName val="Exch.rate"/>
      <sheetName val="Analisa MOS"/>
      <sheetName val="REKAP ANALISA TO PRINT"/>
      <sheetName val="ASPAL (14)"/>
      <sheetName val="Camar ac opname"/>
      <sheetName val="BANIO PASBATU"/>
      <sheetName val="KAKTUS KLAS A"/>
      <sheetName val="air gumba"/>
      <sheetName val="GALIAN MEKANIS"/>
      <sheetName val="ANAL-SIPIL"/>
      <sheetName val="2.10"/>
      <sheetName val="bom-rev-10"/>
      <sheetName val="DUTCH_CO"/>
      <sheetName val="DUTCH_CO_x0000__x0000_"/>
      <sheetName val="dashboard VERSI BATUBARA"/>
      <sheetName val="Kuant&amp;Harga"/>
      <sheetName val="Analisa.1"/>
      <sheetName val="BQ.AC.FAN"/>
      <sheetName val="Regenerator  Concrete Structure"/>
      <sheetName val="Rekapsub-total-ME"/>
      <sheetName val="COMPLEXALL"/>
      <sheetName val="공통비총괄표"/>
      <sheetName val="Rekap Addendum"/>
      <sheetName val="REKAP_LANDSCAPE"/>
      <sheetName val="RAB_ASRAMA_(7.A)"/>
      <sheetName val="Traf&amp;Genst"/>
      <sheetName val="TDC COA Sumry"/>
      <sheetName val="COA Sumry by Area"/>
      <sheetName val="COA Sumry by Contr"/>
      <sheetName val="COA Sumry by RG"/>
      <sheetName val="TDC COA Grp Sumry"/>
      <sheetName val="TDC Item Dets-Full"/>
      <sheetName val="TDC Item Dets"/>
      <sheetName val="TDC Item Sumry"/>
      <sheetName val="TDC Key Qty Sumry"/>
      <sheetName val="List - Components"/>
      <sheetName val="List - Equipment"/>
      <sheetName val="COA Sumry - Std Imp"/>
      <sheetName val="Contr TDC - Std Imp"/>
      <sheetName val="Item Sumry - Std Imp"/>
      <sheetName val="Proj TIC - Std Imp"/>
      <sheetName val="Unit Costs - Std Imp"/>
      <sheetName val="Unit MH - Std Imp"/>
      <sheetName val="5-ALAT_slury"/>
      <sheetName val="Rekap_Masing2"/>
      <sheetName val="6_a__uraian"/>
      <sheetName val="6__Analisa"/>
      <sheetName val="1__Rekap_A"/>
      <sheetName val="2__RAB"/>
      <sheetName val="ANALISA__besing"/>
      <sheetName val="Tuk_Koef"/>
      <sheetName val="Metode_3"/>
      <sheetName val="Tanggal"/>
      <sheetName val="MC_0%"/>
      <sheetName val="TS_MC0%"/>
      <sheetName val="Rekap Volume"/>
      <sheetName val="FS "/>
      <sheetName val="HRG-_UPAH5"/>
      <sheetName val="D_1_75"/>
      <sheetName val="D_1_55"/>
      <sheetName val="D_2_35"/>
      <sheetName val="D_2_25"/>
      <sheetName val="SCH_GG_&amp;_SAS5"/>
      <sheetName val="Data_Base_List5"/>
      <sheetName val="lt__dasar5"/>
      <sheetName val="tabel_pnganan_mslh5"/>
      <sheetName val="hrg_sat6"/>
      <sheetName val="ANALISA_BANGLI5"/>
      <sheetName val="ANALISA_GRS_kota5"/>
      <sheetName val="Harsat_Bahan_5"/>
      <sheetName val="HSP_LT_BS5"/>
      <sheetName val="BAHAN_MKNL5"/>
      <sheetName val="HSU_20165"/>
      <sheetName val="Goodwill_Calculation5"/>
      <sheetName val="u_aLAT5"/>
      <sheetName val="Analisa_Alat5"/>
      <sheetName val="Anal_Alat_Type_II_A5"/>
      <sheetName val="sh健et_25"/>
      <sheetName val="lkalibrasi_BENENAIN5"/>
      <sheetName val="GRAFIK_5"/>
      <sheetName val="BGT_075"/>
      <sheetName val="Daf_Harga_Satuan5"/>
      <sheetName val="Uraian_Upah5"/>
      <sheetName val="Rekap_Anl5"/>
      <sheetName val="s_g_exx5"/>
      <sheetName val="AHS_all5"/>
      <sheetName val="D_795"/>
      <sheetName val="D_805"/>
      <sheetName val="D_815"/>
      <sheetName val="D_825"/>
      <sheetName val="D_835"/>
      <sheetName val="D_845"/>
      <sheetName val="D_855"/>
      <sheetName val="D_865"/>
      <sheetName val="D_875"/>
      <sheetName val="D_885"/>
      <sheetName val="D_895"/>
      <sheetName val="D_915"/>
      <sheetName val="D_925"/>
      <sheetName val="D_935"/>
      <sheetName val="D_945"/>
      <sheetName val="D_955"/>
      <sheetName val="D_965"/>
      <sheetName val="_MINGGUAN5"/>
      <sheetName val="AnalisaSIPIL_RIIL5"/>
      <sheetName val="FORM_X_COST5"/>
      <sheetName val="HARGA_SAT5"/>
      <sheetName val="Lau_Luhung5"/>
      <sheetName val="Bill_rekap1"/>
      <sheetName val="PLINT_3_1_G2"/>
      <sheetName val="dok_aromindo2"/>
      <sheetName val="Summary_Page_VDF2"/>
      <sheetName val="PERSONIL_P11"/>
      <sheetName val="DIV_32"/>
      <sheetName val="DIV_42"/>
      <sheetName val="Time_Schedule1"/>
      <sheetName val="R_ALT1"/>
      <sheetName val="HSPek_6xx-7xx1"/>
      <sheetName val="input_data_umum2"/>
      <sheetName val="Analisa_Gabungan2"/>
      <sheetName val="DON_GIA2"/>
      <sheetName val="CHITIET_VL-NC2"/>
      <sheetName val="target_raker_12"/>
      <sheetName val="BS_Assumptions2"/>
      <sheetName val="EXTERNAL__(revisi_1)2"/>
      <sheetName val="HS_KALIJATI2"/>
      <sheetName val="HS_Bahan1"/>
      <sheetName val="Ahs_2"/>
      <sheetName val="REKAP__"/>
      <sheetName val="AHS_Sipil"/>
      <sheetName val="PROTECH_ASIA_R2"/>
      <sheetName val="Sub_Pipa_Waterway"/>
      <sheetName val="1_4__Kanal_(NA)"/>
      <sheetName val="6_5"/>
      <sheetName val="TOTAL_RKP"/>
      <sheetName val="6_4"/>
      <sheetName val="53_"/>
      <sheetName val="MH_CIVIL"/>
      <sheetName val="64_14"/>
      <sheetName val="64_1"/>
      <sheetName val="64_2"/>
      <sheetName val="64_3"/>
      <sheetName val="64_4"/>
      <sheetName val="64_5"/>
      <sheetName val="36_3"/>
      <sheetName val="36_4"/>
      <sheetName val="36_2"/>
      <sheetName val="36_1"/>
      <sheetName val="Analisa_ME_"/>
      <sheetName val="Jadwal_Pekerjaan1"/>
      <sheetName val="RAB_Propok"/>
      <sheetName val="Bill_No_1"/>
      <sheetName val="HRGA_SATUAN_UPAH-BAHAN"/>
      <sheetName val="HARGA_SATUAN_UPAH_&amp;_BAHAN"/>
      <sheetName val="BIAYA_ALAT"/>
      <sheetName val="BAB_2"/>
      <sheetName val="BAB_3"/>
      <sheetName val="BAB_7"/>
      <sheetName val="RAB_4"/>
      <sheetName val="RAB_5"/>
      <sheetName val="RAB_6"/>
      <sheetName val="Escalation_Code"/>
      <sheetName val="Harga_ME_"/>
      <sheetName val="Rekap_(2)"/>
      <sheetName val="SAT-UP_bangunan"/>
      <sheetName val="TS_PAVING__&amp;_SAL__1,5_BLN"/>
      <sheetName val="bahan_upah_PU"/>
      <sheetName val="E_001"/>
      <sheetName val="Prof_Staf"/>
      <sheetName val="Peralatan_(2)"/>
      <sheetName val="Harga_BBM_Indonesia"/>
      <sheetName val="sch_1_2"/>
      <sheetName val="Dolar_dalam_Rp"/>
      <sheetName val="Inflasi_$"/>
      <sheetName val="H_DASAR2"/>
      <sheetName val="Anl_"/>
      <sheetName val="rab_-_persiapan_&amp;_lantai-1"/>
      <sheetName val="III_ELEKTRIKAL"/>
      <sheetName val="V_FIRE_ALARM_"/>
      <sheetName val="VI_SOUND_SISTEM_"/>
      <sheetName val="Side_channel"/>
      <sheetName val="SAT_SEWA_ALAT"/>
      <sheetName val="GI_275_kV_Pengadaan"/>
      <sheetName val="Projects_Y2002"/>
      <sheetName val="Sales&amp;GM_Jan_Dec_04"/>
      <sheetName val="Basic_price_"/>
      <sheetName val="Civil-work__"/>
      <sheetName val="Miscellaneous_"/>
      <sheetName val="POS_JAGA"/>
      <sheetName val="Total_Civil_work"/>
      <sheetName val="Harga_Kelistrikan"/>
      <sheetName val="Upah_&amp;_Bahan"/>
      <sheetName val="RAB_IPAL"/>
      <sheetName val="H__SATUAN"/>
      <sheetName val="Balok_L_1"/>
      <sheetName val="Daf_Harga1"/>
      <sheetName val="An__Harga"/>
      <sheetName val="PROD_15-111"/>
      <sheetName val="PROD_15-10"/>
      <sheetName val="Material_+_upah"/>
      <sheetName val="PROD_15-7"/>
      <sheetName val="2_4_(1)"/>
      <sheetName val="Rincian_beban_operasi"/>
      <sheetName val="UPH_BHN"/>
      <sheetName val="BAHAN_&amp;_ALAT"/>
      <sheetName val="Agg_A"/>
      <sheetName val="Agg_B"/>
      <sheetName val="perkerasan_rigid"/>
      <sheetName val="An_Mjl"/>
      <sheetName val="2_RAB"/>
      <sheetName val="DIV-2_(Drainase)"/>
      <sheetName val="Matriks_Skla_Priorit_MTW"/>
      <sheetName val="H_SAT-PRK"/>
      <sheetName val="AA_1_1_BNI"/>
      <sheetName val="Purchase_Order_(2)"/>
      <sheetName val="Customize_Your_Purchase_Order"/>
      <sheetName val="MAP_GAB"/>
      <sheetName val="Sales_Rental2"/>
      <sheetName val="Alat_&amp;_Bahan2"/>
      <sheetName val="MAP_18_12_17"/>
      <sheetName val="D_BOARD"/>
      <sheetName val="04_1_1_RDC"/>
      <sheetName val="04_1_2_BAHAN_BP"/>
      <sheetName val="04_1_0_1B"/>
      <sheetName val="04_7_B_BANK"/>
      <sheetName val="h90-160_(penebalan)"/>
      <sheetName val="TOTAL_UPAH"/>
      <sheetName val="Kinerja_Proyek"/>
      <sheetName val="Total_Load_List"/>
      <sheetName val="DIV_33"/>
      <sheetName val="tabel_Nilai_Sekarang"/>
      <sheetName val="Profit_Loss"/>
      <sheetName val="2703_1"/>
      <sheetName val="ALL_MEDIA_PLANS"/>
      <sheetName val="EMN_KPI's_"/>
      <sheetName val="RAB_Temiling_"/>
      <sheetName val="progres_sub_unv"/>
      <sheetName val="BQ_EXTERN"/>
      <sheetName val="DAFTAR_ISI"/>
      <sheetName val="Bill_No_2_Cover"/>
      <sheetName val="current_property"/>
      <sheetName val="An_Q"/>
      <sheetName val="TONGKE3p_"/>
      <sheetName val="TH_VL,_NC,_DDHT_Thanhphuoc"/>
      <sheetName val="Motor_Sytem"/>
      <sheetName val="Eng_Hrs__HO_"/>
      <sheetName val="crewlist_S"/>
      <sheetName val="BCP_1"/>
      <sheetName val="FORM_BQ_TL_PRATU_4cct"/>
      <sheetName val="Rekap_analisa"/>
      <sheetName val="HARGA_RATA"/>
      <sheetName val="2_3_(4)"/>
      <sheetName val="Alat_R"/>
      <sheetName val="BAB_V-5(1)"/>
      <sheetName val="BAB_V-11(1)"/>
      <sheetName val="BAB_V-4(1)"/>
      <sheetName val="13_Nangakara_Weir"/>
      <sheetName val="14_Irr_Canal_Work"/>
      <sheetName val="15_Irr__Struc_Work"/>
      <sheetName val="16_Pipe_Inst_"/>
      <sheetName val="18_Lateral_Pipe"/>
      <sheetName val="DAFT_SEWA_ALT"/>
      <sheetName val="A_(1)"/>
      <sheetName val="List_Pla_È"/>
      <sheetName val="_Kr_tengahDiva_xls聝analysi_"/>
      <sheetName val="List_Pla?È"/>
      <sheetName val="_Kr_tengahDiva_xls聝analysi?"/>
      <sheetName val="BIAYA_BAHAN"/>
      <sheetName val="ANALISA_METODE"/>
      <sheetName val="F1_4"/>
      <sheetName val="HSD_Pk"/>
      <sheetName val="Bahan-Non_Lokal"/>
      <sheetName val="Permintaan_Dana"/>
      <sheetName val="Comp_equip"/>
      <sheetName val="VMR_-_Entertainment"/>
      <sheetName val="DIV_21"/>
      <sheetName val="FxRates_Monthly_Rates"/>
      <sheetName val="Vol_Eff"/>
      <sheetName val="hit_str1"/>
      <sheetName val="2-2Div2_1"/>
      <sheetName val="2-2Div2_2"/>
      <sheetName val="2-2Div2_3(2)"/>
      <sheetName val="Dft_Isi_PQ_1"/>
      <sheetName val="Stressing_bed"/>
      <sheetName val="Analisa_tambahan"/>
      <sheetName val="upah,_bahan,_alat"/>
      <sheetName val="HS_Dasar_"/>
      <sheetName val="HARGA_AT"/>
      <sheetName val="Unit_Price_MSS"/>
      <sheetName val="i-j__Pengalaman"/>
      <sheetName val="LAP_031HO"/>
      <sheetName val="LAP_035HO"/>
      <sheetName val="LAP_253HO"/>
      <sheetName val="CHITIET_VL-NC-TT_-1p"/>
      <sheetName val="TH_XL"/>
      <sheetName val="CHITIET_VL-NC-TT-3p"/>
      <sheetName val="t-h_HA_THE"/>
      <sheetName val="KPVC-BD_"/>
      <sheetName val="FM-ITP_R-0_0"/>
      <sheetName val="PRD_01-1"/>
      <sheetName val="UG_Excav"/>
      <sheetName val="HD_UPAH"/>
      <sheetName val="unit_weight"/>
      <sheetName val="Musholla_Pantry_1"/>
      <sheetName val="Musholah_&amp;_PantryMEP"/>
      <sheetName val="Bill_5_-_Carpark"/>
      <sheetName val="Satuan_Dasar"/>
      <sheetName val="Analisa_Teknik"/>
      <sheetName val="Formulir_7_6"/>
      <sheetName val="VOLUME_MATERIL"/>
      <sheetName val="REKAP_HPS"/>
      <sheetName val="analisa_struk"/>
      <sheetName val="BQ_SPH"/>
      <sheetName val="Prelim_Thp_2"/>
      <sheetName val="Direct_Cost_Thp_2"/>
      <sheetName val="Data_base_2011_(Sept)"/>
      <sheetName val="rab-str-TAHAP_1-PC"/>
      <sheetName val="GRAND_RCPT"/>
      <sheetName val="Bang_Ut_BoQ"/>
      <sheetName val="LANDSCPE_BoQ"/>
      <sheetName val="D3_4_3"/>
      <sheetName val="D3_4_4"/>
      <sheetName val="bahan_SNI"/>
      <sheetName val="Daily_Report"/>
      <sheetName val="MTD_OB_Forecasting"/>
      <sheetName val="MC_0"/>
      <sheetName val="K_641A"/>
      <sheetName val="REAL_KEU"/>
      <sheetName val="K_225"/>
      <sheetName val="RESUME_(2)"/>
      <sheetName val="Consolidated_FS"/>
      <sheetName val="B_Mobil,_P_Onderdil_-_old"/>
      <sheetName val="REKAP__(3)"/>
      <sheetName val="sat_dasar"/>
      <sheetName val="Anl__Pek__Komplit"/>
      <sheetName val="pas_wm"/>
      <sheetName val="REK_EE"/>
      <sheetName val="anal_Lamp_4a"/>
      <sheetName val="BAHAN_BANGUNAN_JUNI_2008"/>
      <sheetName val="HRG_BH"/>
      <sheetName val="AnPipa_&amp;_Acc"/>
      <sheetName val="Rekap_Analisa1"/>
      <sheetName val="AnTes_&amp;_Cuci_pipa"/>
      <sheetName val="HB_ARSITEKTUR"/>
      <sheetName val="HB_STRUKTUR"/>
      <sheetName val="MI(data_base)"/>
      <sheetName val="RANKING_PELAPORAN"/>
      <sheetName val="Marshal_-1"/>
      <sheetName val="ED-PMS-01_"/>
      <sheetName val="ED-PMS-02_"/>
      <sheetName val="ED-PMS-04_"/>
      <sheetName val="ES_SAR-01"/>
      <sheetName val="RD_2"/>
      <sheetName val="RD_3"/>
      <sheetName val="RKAP_02"/>
      <sheetName val="Up_&amp;_bhn"/>
      <sheetName val="DAFTAR_7"/>
      <sheetName val="Sales_Parameter"/>
      <sheetName val="Account_Code"/>
      <sheetName val="Bill_2_3"/>
      <sheetName val="Bill_2_5B"/>
      <sheetName val="Bill_2_1"/>
      <sheetName val="Stay_Cable_PDMR2"/>
      <sheetName val="Cover_Sheet"/>
      <sheetName val="Exchange_Rates"/>
      <sheetName val="PROJ_CASH"/>
      <sheetName val="Sheet_1_(Notes)"/>
      <sheetName val="2_0_Procurement"/>
      <sheetName val="%_Prog"/>
      <sheetName val="Eng_Hrs_(HO)"/>
      <sheetName val="FCT_BHN"/>
      <sheetName val="SKEDUL_AV-05"/>
      <sheetName val="Rab_Deviasi"/>
      <sheetName val="Sch_Tender"/>
      <sheetName val="BAR_SCREEN"/>
      <sheetName val="HR_Detail"/>
      <sheetName val="ANALISA__KUSEN_KELAS"/>
      <sheetName val="ANALISA__KUSEN_ASRAMA"/>
      <sheetName val="ANALISA__KUSEN_GOR"/>
      <sheetName val="ANALISA__KUSEN_MASJID"/>
      <sheetName val="SARANA_&amp;_P"/>
      <sheetName val="Penunjang-_masjid"/>
      <sheetName val="LAP_OUT_DOOR"/>
      <sheetName val="UNIT_GOR"/>
      <sheetName val="UNIT_ASRAMA"/>
      <sheetName val="UNIT_KELAS"/>
      <sheetName val="RAB_yeh_ho"/>
      <sheetName val="PONDOKSARI_12_m3_(3)"/>
      <sheetName val="iTEM_hARSAT"/>
      <sheetName val="HARGA_SAT_KAMAL"/>
      <sheetName val="ANALISA_ALAT_BERAT"/>
      <sheetName val="SDI_LASIANA"/>
      <sheetName val="ANALISA_KOEFF_ESKALASI"/>
      <sheetName val="bill_3_9"/>
      <sheetName val="Rekap_Efektif"/>
      <sheetName val="hrg_sat11"/>
      <sheetName val="_HARGA_UPAH,_BAHAN,ALAT"/>
      <sheetName val="Analis_Upah"/>
      <sheetName val="Price_Summary1"/>
      <sheetName val="RBS_Expansion"/>
      <sheetName val="Customize_Your_Invoice"/>
      <sheetName val="Bill_8__Steel_Structure___"/>
      <sheetName val="Covering_latter"/>
      <sheetName val="Price_"/>
      <sheetName val="Tani_Ternak_Kbn"/>
      <sheetName val="Sat_Bah___Up"/>
      <sheetName val="HPS_PC"/>
      <sheetName val="HARGA_BONGKARAN"/>
      <sheetName val="NP__2_"/>
      <sheetName val="REK_MEP"/>
      <sheetName val="Qty_take-off_IFCplans_"/>
      <sheetName val="BAHAN_&amp;_ALAT_"/>
      <sheetName val="daftar_harga_dan_upah"/>
      <sheetName val="R_A_B1"/>
      <sheetName val="panglejar_1"/>
      <sheetName val="eks_me_sd_31_MAR_07_"/>
      <sheetName val="eks_me_sd_28_fEB_07_"/>
      <sheetName val="eks_me_sd_31_Jan_07"/>
      <sheetName val="eks_me_sd_31_Des_06"/>
      <sheetName val="eks_me_sd_30_APRIL_07_"/>
      <sheetName val="Item_Kompensasi"/>
      <sheetName val="Harga_Sat_Dasar"/>
      <sheetName val="pek__str"/>
      <sheetName val="Rev_desain"/>
      <sheetName val="AKTIVA_TETAP"/>
      <sheetName val="-15_0"/>
      <sheetName val="Progres_Rasio_LR"/>
      <sheetName val="Analisa_Harsat_CCO_Intern"/>
      <sheetName val="AnHarSat_Real_Saat_Ini"/>
      <sheetName val="Pemakaian_Bahan"/>
      <sheetName val="Pengadaan_Bahan"/>
      <sheetName val="Volume_Intern"/>
      <sheetName val="Progress_Ekstern"/>
      <sheetName val="Laporan_Harian"/>
      <sheetName val="Hrn_I"/>
      <sheetName val="Hrn_II"/>
      <sheetName val="Hrn_III"/>
      <sheetName val="Harsat_SubKon"/>
      <sheetName val="Schedule_UBA"/>
      <sheetName val="Rekap_K5"/>
      <sheetName val="Biaya_LONSTAD"/>
      <sheetName val="Rekap_RAP"/>
      <sheetName val="Laporan_Mingguan"/>
      <sheetName val="Rekap_MC"/>
      <sheetName val="Volume_Mingguan"/>
      <sheetName val="Laporan_Bulanan"/>
      <sheetName val="Schedule_Intern"/>
      <sheetName val="Rekap_Sisa_Bahan"/>
      <sheetName val="EARNED_VALUE"/>
      <sheetName val="pro_ra_op"/>
      <sheetName val="REKAP_ANGGARAN"/>
      <sheetName val="ETo_"/>
      <sheetName val="BETON_BERTULANG_"/>
      <sheetName val="75700-72900"/>
      <sheetName val="DDD1"/>
      <sheetName val="单位库"/>
      <sheetName val="Executive Summary"/>
      <sheetName val="T2"/>
      <sheetName val="風管工程"/>
      <sheetName val="Time Sdejule (2)"/>
      <sheetName val="Modified Store"/>
      <sheetName val="BA Evaluasi"/>
      <sheetName val="Permhnan CCO"/>
      <sheetName val="Persetujuan CCO"/>
      <sheetName val="Penyampaian Evaluasi"/>
      <sheetName val="R. RapatCCO"/>
      <sheetName val="Print"/>
      <sheetName val="SBI 3M"/>
      <sheetName val="DAFTAR HARGA SATUAN MATERIAL"/>
      <sheetName val="Meth "/>
      <sheetName val="Master Harga"/>
      <sheetName val="PROD CIKARANG"/>
      <sheetName val="Master Product"/>
      <sheetName val="WORK"/>
      <sheetName val="Har-mat"/>
      <sheetName val="Upah+bhn"/>
      <sheetName val="RPD Total (100%)"/>
      <sheetName val="HARGA DASAR ACCESORIES"/>
      <sheetName val="PASANG PIPA"/>
      <sheetName val="HARGA DASAR PIPA "/>
      <sheetName val="A.1.5.Pekerjaan Pasangan"/>
      <sheetName val="Data_alat6"/>
      <sheetName val="Daftar_Upah_Material_Alat3"/>
      <sheetName val="Perhitungan_RAB3"/>
      <sheetName val="Sdy_Bhn_Upah_Alat3"/>
      <sheetName val="HALAMAN_1-603"/>
      <sheetName val="Daftar_No_MAPPI3"/>
      <sheetName val="Rekap_-sarana_luar3"/>
      <sheetName val="upah_bahan_alat3"/>
      <sheetName val="Up___bhn3"/>
      <sheetName val="Daftar_Harga_Bahan3"/>
      <sheetName val="analisa_stripping3"/>
      <sheetName val="Conn__Lib3"/>
      <sheetName val="JadpeL-Pkt1-Kampar_(4)3"/>
      <sheetName val="HS_BHN&amp;UPAH3"/>
      <sheetName val="DAF_TUL3"/>
      <sheetName val="Lamp__Bahan3"/>
      <sheetName val="Volume_13"/>
      <sheetName val="Gal_Sal3"/>
      <sheetName val="Sheet1_(3)3"/>
      <sheetName val="REKAP_ELEKTRIKAL4"/>
      <sheetName val="jgn_dihapus!4"/>
      <sheetName val="REKAP_BQ_4"/>
      <sheetName val="1__PERSIAPAN3"/>
      <sheetName val="GRAND_REKAP3"/>
      <sheetName val="Rekap_Bill3"/>
      <sheetName val="Jdw_Alat3"/>
      <sheetName val="S_Penawar3"/>
      <sheetName val="ADD_2_(1)3"/>
      <sheetName val="HSBU_ANA3"/>
      <sheetName val="Public_Area3"/>
      <sheetName val="KODE_BAHAN3"/>
      <sheetName val="KODE_UPAH3"/>
      <sheetName val="INPUT_AGST3"/>
      <sheetName val="R1__GREJA_KATHOLIK3"/>
      <sheetName val="mp_&amp;_eq3"/>
      <sheetName val="UPAH_&amp;_SEWA3"/>
      <sheetName val="B_T3"/>
      <sheetName val="H-Bahan_&amp;_Tenaga3"/>
      <sheetName val="anal_alat4"/>
      <sheetName val="UPAH_PEKERJA3"/>
      <sheetName val="ANALYS_EXTERN3"/>
      <sheetName val="BOQ_INTERN3"/>
      <sheetName val="BQ_RESO3"/>
      <sheetName val="REKAP_INDIRECT3"/>
      <sheetName val="SUMMARY_IN3"/>
      <sheetName val="INDIRECT_COST3"/>
      <sheetName val="LMKC_CB_V3"/>
      <sheetName val="Seg_history_by_BT3"/>
      <sheetName val="HP_evol_by_seg3"/>
      <sheetName val="AC-WC_dan_LAPIS_PEREKAT3"/>
      <sheetName val="beton_k-3503"/>
      <sheetName val="MONITOR_&amp;_INPUT3"/>
      <sheetName val="TONG_HOP_VL-NC3"/>
      <sheetName val="Cost_Control_Utk_Perub_RAP1"/>
      <sheetName val="Sel_Dev1"/>
      <sheetName val="RAP_Change1"/>
      <sheetName val="RAP_Sisa1"/>
      <sheetName val="agr_A1"/>
      <sheetName val="Basic_Price_(2)1"/>
      <sheetName val="ANALISA_18"/>
      <sheetName val="HRG_BAHAN___UPAH_okk6"/>
      <sheetName val="HRG_BAHAN_&amp;_UPAH_okk6"/>
      <sheetName val="Analis_Kusen_okk6"/>
      <sheetName val="Villa_A6"/>
      <sheetName val="Daf_Dasar_Upah&amp;Bahan6"/>
      <sheetName val="ANALISA_GRS_TENGAH6"/>
      <sheetName val="_INCOME_STATEMENT_(2)6"/>
      <sheetName val="KJ_20026"/>
      <sheetName val="Tie_Beam_GN6"/>
      <sheetName val="Tangga_GN6"/>
      <sheetName val="Data_alat7"/>
      <sheetName val="Daftar_Upah_Material_Alat4"/>
      <sheetName val="6a_Rekap4"/>
      <sheetName val="13mm_E_P_4"/>
      <sheetName val="20mm(E_P)4"/>
      <sheetName val="20mm(StaircaseP_P)4"/>
      <sheetName val="13mm_P_P4"/>
      <sheetName val="REK_ADD4"/>
      <sheetName val="Pay_Items4"/>
      <sheetName val="Perhitungan_RAB4"/>
      <sheetName val="Schedule_OK_Status6"/>
      <sheetName val="A_Card4"/>
      <sheetName val="Summary_and_Design4"/>
      <sheetName val="D2_44"/>
      <sheetName val="D4_3_(TE)4"/>
      <sheetName val="D5_3_(TF)_4"/>
      <sheetName val="D8_3_(TJ)4"/>
      <sheetName val="trf_7_jht4"/>
      <sheetName val="LAPORAN_KARYA4"/>
      <sheetName val="Harga_Mat_4"/>
      <sheetName val="LIST_ANHARSAT4"/>
      <sheetName val="Urugan_Pasir4"/>
      <sheetName val="BILL_OF_QUAN4"/>
      <sheetName val="REKAP_Tbh4"/>
      <sheetName val="DAF_HRG4"/>
      <sheetName val="Analisa_Upah___Bahan_Plum4"/>
      <sheetName val="DATA_BASE4"/>
      <sheetName val="URAIAN_4"/>
      <sheetName val="2__Elektrik4"/>
      <sheetName val="ANALISA_SBU4"/>
      <sheetName val="Sdy_Bhn_Upah_Alat4"/>
      <sheetName val="HALAMAN_1-604"/>
      <sheetName val="Daftar_No_MAPPI4"/>
      <sheetName val="Rekap_-sarana_luar4"/>
      <sheetName val="upah_bahan_alat4"/>
      <sheetName val="ANL_K4"/>
      <sheetName val="Bangunan_Utama4"/>
      <sheetName val="Up___bhn4"/>
      <sheetName val="Daftar_Harga_Bahan4"/>
      <sheetName val="analisa_stripping4"/>
      <sheetName val="Conn__Lib4"/>
      <sheetName val="ANALI_PP4"/>
      <sheetName val="JadpeL-Pkt1-Kampar_(4)4"/>
      <sheetName val="HS_BHN&amp;UPAH4"/>
      <sheetName val="DAF_TUL4"/>
      <sheetName val="Lamp__Bahan4"/>
      <sheetName val="Volume_14"/>
      <sheetName val="FAB-2010_sd_20114"/>
      <sheetName val="Hg_Sat4"/>
      <sheetName val="URA_E4504"/>
      <sheetName val="Man_Power_&amp;_Comp4"/>
      <sheetName val="HRG_SATUAN4"/>
      <sheetName val="Payback_Analysis4"/>
      <sheetName val="MASTER_14"/>
      <sheetName val="MONITORING_PENGADAAN4"/>
      <sheetName val="Pemakaian_besi4"/>
      <sheetName val="curve_s4"/>
      <sheetName val="DIVISI_6__A4"/>
      <sheetName val="3-DIV7_14"/>
      <sheetName val="BAHAN_,_UPAH_,_ALAT4"/>
      <sheetName val="8-Lamp1_(2)4"/>
      <sheetName val="8-Lamp6_B4"/>
      <sheetName val="8-Lamp14_4"/>
      <sheetName val="11-S_PEN4"/>
      <sheetName val="Gal_Sal4"/>
      <sheetName val="Lab_E_(FKU)4"/>
      <sheetName val="Sheet1_(3)4"/>
      <sheetName val="Analisa_Baku_ME4"/>
      <sheetName val="Analisa_Baku_STR_ARS4"/>
      <sheetName val="Bahan_4"/>
      <sheetName val="Tambahan_Biaro4"/>
      <sheetName val="DATA_20094"/>
      <sheetName val="DATA_20104"/>
      <sheetName val="Target_Raker_TW_III4"/>
      <sheetName val="610_044"/>
      <sheetName val="610_054"/>
      <sheetName val="610_064"/>
      <sheetName val="610_074"/>
      <sheetName val="610_084"/>
      <sheetName val="HD_BAHAN4"/>
      <sheetName val="BOQ_CONTRACT_WK4"/>
      <sheetName val="Schedule_11a4"/>
      <sheetName val="Septick_tank4"/>
      <sheetName val="HD_ALAT4"/>
      <sheetName val="PRIST_LIST4"/>
      <sheetName val="PERALATAN_PROYEK_GOL_III_A4"/>
      <sheetName val="dongia_(2)4"/>
      <sheetName val="THPDMoi__(2)4"/>
      <sheetName val="REKAP_ELEKTRIKAL5"/>
      <sheetName val="jgn_dihapus!5"/>
      <sheetName val="REKAP_BQ_5"/>
      <sheetName val="1__PERSIAPAN4"/>
      <sheetName val="GRAND_REKAP4"/>
      <sheetName val="Rekap_Bill4"/>
      <sheetName val="Jdw_Alat4"/>
      <sheetName val="S_Penawar4"/>
      <sheetName val="ADD_2_(1)4"/>
      <sheetName val="_Kr_tengahDiva_xls聝analysi뷈4"/>
      <sheetName val="_Kr_tengahDiva_xls聝analysi飈4"/>
      <sheetName val="_Kr_tengahDiva_xls聝analysi鷸4"/>
      <sheetName val="_Kr_tengahDiva_xls聝analysi闀4"/>
      <sheetName val="_Kr_tengahDiva_xls聝analysi魈4"/>
      <sheetName val="harga_Satua_Dasar4"/>
      <sheetName val="HSBU_ANA4"/>
      <sheetName val="Public_Area4"/>
      <sheetName val="KODE_BAHAN4"/>
      <sheetName val="KODE_UPAH4"/>
      <sheetName val="INPUT_AGST4"/>
      <sheetName val="rek_det_1-34"/>
      <sheetName val="R1__GREJA_KATHOLIK4"/>
      <sheetName val="mp_&amp;_eq4"/>
      <sheetName val="UPAH_&amp;_SEWA4"/>
      <sheetName val="B_T4"/>
      <sheetName val="H-Bahan_&amp;_Tenaga4"/>
      <sheetName val="anal_alat5"/>
      <sheetName val="UPAH_PEKERJA4"/>
      <sheetName val="ANALYS_EXTERN4"/>
      <sheetName val="BOQ_INTERN4"/>
      <sheetName val="BQ_RESO4"/>
      <sheetName val="REKAP_INDIRECT4"/>
      <sheetName val="SUMMARY_IN4"/>
      <sheetName val="INDIRECT_COST4"/>
      <sheetName val="Hrg_Satuan_&amp;_Upah4"/>
      <sheetName val="LMKC_CB_V4"/>
      <sheetName val="Seg_history_by_BT4"/>
      <sheetName val="HP_evol_by_seg4"/>
      <sheetName val="AC-WC_dan_LAPIS_PEREKAT4"/>
      <sheetName val="beton_k-3504"/>
      <sheetName val="MONITOR_&amp;_INPUT4"/>
      <sheetName val="TONG_HOP_VL-NC4"/>
      <sheetName val="Perhit_Alat1"/>
      <sheetName val="Agg_Halus_&amp;_Kasar1"/>
      <sheetName val="Cost_Control_Utk_Perub_RAP2"/>
      <sheetName val="Sel_Dev2"/>
      <sheetName val="RAP_Change2"/>
      <sheetName val="RAP_Sisa2"/>
      <sheetName val="agr_A2"/>
      <sheetName val="Basic_Price_(2)2"/>
      <sheetName val="BACK_-_UP-GALIAN_(ALAT)1"/>
      <sheetName val="5-ALAT_slury1"/>
      <sheetName val="Rekap_Masing21"/>
      <sheetName val="6_a__uraian1"/>
      <sheetName val="6__Analisa1"/>
      <sheetName val="1__Rekap_A1"/>
      <sheetName val="2__RAB1"/>
      <sheetName val="ANALISA__besing1"/>
      <sheetName val="Tuk_Koef1"/>
      <sheetName val="Metode_31"/>
      <sheetName val="valve-20k"/>
      <sheetName val="div-7"/>
      <sheetName val="div-8"/>
      <sheetName val="HS-DSR"/>
      <sheetName val="ANHAS"/>
      <sheetName val="BYALAT"/>
      <sheetName val="HSDALAT"/>
      <sheetName val="AnHarSat Real Sd Saat Lalu"/>
      <sheetName val="BA Pemeriksaan"/>
      <sheetName val="BAP"/>
      <sheetName val="BA Fisik"/>
      <sheetName val="Evaluasi CCO"/>
      <sheetName val="Hsl Evaluasi"/>
      <sheetName val="Lap Pek 2"/>
      <sheetName val="Lap Pek 1"/>
      <sheetName val="Penilaian Hasil FHO"/>
      <sheetName val="Penilaian Hasil PHO"/>
      <sheetName val="Permhnan CCO2"/>
      <sheetName val="Permhnan FHO"/>
      <sheetName val="Permhnan PHO"/>
      <sheetName val="Persetujuan CCO2"/>
      <sheetName val="Schedule Ekstern"/>
      <sheetName val="Permhnan UM"/>
      <sheetName val="Und. RptFHO"/>
      <sheetName val="Und. RptPHO"/>
      <sheetName val="Penawaran"/>
      <sheetName val="SD (1)"/>
      <sheetName val="Ducting"/>
      <sheetName val="Toyo"/>
      <sheetName val="PPR-PN"/>
      <sheetName val="COST SUMM"/>
      <sheetName val="6.1"/>
      <sheetName val="9.1"/>
      <sheetName val="Lamp.14"/>
      <sheetName val="Lamp.13"/>
      <sheetName val="Lamp.12"/>
      <sheetName val="HRG-DASAR"/>
      <sheetName val="HG.BM"/>
      <sheetName val="BARU (wilayah 4)"/>
      <sheetName val="DIVI3"/>
      <sheetName val="Daf. Upah &amp; Bah"/>
      <sheetName val="NP 7"/>
      <sheetName val="BAHAN  lap"/>
      <sheetName val="2_2"/>
      <sheetName val="Daftar BOQ"/>
      <sheetName val="Reference"/>
      <sheetName val="R A B"/>
      <sheetName val="tabel berat"/>
      <sheetName val="Misc Input"/>
      <sheetName val="AT"/>
      <sheetName val="pipeline-dtt(DWI)(samiran)"/>
      <sheetName val="DATA FORWARDER"/>
      <sheetName val="Data Mentah"/>
      <sheetName val="Bobot"/>
      <sheetName val="PersList"/>
      <sheetName val="Qry"/>
      <sheetName val="BQ Utama"/>
      <sheetName val="SDY"/>
      <sheetName val="SP17"/>
      <sheetName val="기둥(원형)"/>
      <sheetName val="lambaro skep"/>
      <sheetName val="matang rayeuk"/>
      <sheetName val="deah raya"/>
      <sheetName val="Upah&amp;Bahan&amp; Acc"/>
      <sheetName val="ARut"/>
      <sheetName val="Konf"/>
      <sheetName val="MOS"/>
      <sheetName val="Rekap Sal"/>
      <sheetName val="Kwt&amp;hrg"/>
      <sheetName val="Galian WED"/>
      <sheetName val="AN. TAMPL"/>
      <sheetName val="Plasteran"/>
      <sheetName val="2-UMUM"/>
      <sheetName val="upah-rtjk"/>
      <sheetName val="Hrg.Dasar"/>
      <sheetName val="Balok"/>
      <sheetName val="AN-MAJOR"/>
      <sheetName val="OFFER DX FRANCE "/>
      <sheetName val="IEC101"/>
      <sheetName val="Sicamec + Insulator"/>
      <sheetName val="BEGISTING"/>
      <sheetName val="cat-besi"/>
      <sheetName val="PERANCAH"/>
      <sheetName val="kali-2001"/>
      <sheetName val="D_3 _M_"/>
      <sheetName val="D_7 _M_"/>
      <sheetName val="U.P.A.H"/>
      <sheetName val="Upah Bahan Alat"/>
      <sheetName val="AN.ALAT DIPAKAI"/>
      <sheetName val="An Biaya.Kons (SNI)"/>
      <sheetName val="Harga-upah"/>
      <sheetName val="REKAP BOQ"/>
      <sheetName val="pipa"/>
      <sheetName val="UR-TEKNIS"/>
      <sheetName val="3-BAHAN (AGGREGAT)"/>
      <sheetName val="DAY"/>
      <sheetName val="Unit Rates"/>
      <sheetName val="Fee - Materials &amp; Paretto"/>
      <sheetName val="F3a"/>
      <sheetName val="Meth"/>
      <sheetName val="AN-E"/>
      <sheetName val="PPSTA-Binlola"/>
      <sheetName val="HARGA&amp;UPAH"/>
      <sheetName val="Panel,feeder,elek"/>
      <sheetName val="Analisa ME Baru"/>
      <sheetName val="ESTIMASI"/>
      <sheetName val="OH"/>
      <sheetName val="Hitung MC0"/>
      <sheetName val="Analisa Pek1"/>
      <sheetName val="Harga Dasar bahan"/>
      <sheetName val="Harga Dasar Upah"/>
      <sheetName val="Anl br"/>
      <sheetName val="LB"/>
      <sheetName val="SAPON"/>
      <sheetName val="2-Genset print"/>
      <sheetName val="BACK UP VOLUME"/>
      <sheetName val="ANGKUT"/>
      <sheetName val="BILL MC 1"/>
      <sheetName val="Recapitulation"/>
      <sheetName val="ANL-HS ALAT"/>
      <sheetName val="6AGREGAT"/>
      <sheetName val="2-BOQ"/>
      <sheetName val="ans"/>
      <sheetName val="PC,TC,CAP"/>
      <sheetName val="NP-6"/>
      <sheetName val="Upah-Bahan-Alat"/>
      <sheetName val="SCHED"/>
      <sheetName val="Drawdowns"/>
      <sheetName val="Asli"/>
      <sheetName val="MANPOWER-RATES"/>
      <sheetName val="install_valve"/>
      <sheetName val="Deliverable list"/>
      <sheetName val="CJE"/>
      <sheetName val="Extra"/>
      <sheetName val="RENOPS"/>
      <sheetName val="Data Rekening"/>
      <sheetName val="Jamuan"/>
      <sheetName val="Keanggotaan"/>
      <sheetName val="Majalah"/>
      <sheetName val="Pjk.Kend &amp; Parkir&amp;Tanah"/>
      <sheetName val="Pak Din(510)"/>
      <sheetName val="PBB"/>
      <sheetName val="P.Didik&amp;BinaPeg "/>
      <sheetName val="SPPD"/>
      <sheetName val="C94151"/>
      <sheetName val="AKTIVA"/>
      <sheetName val="12"/>
      <sheetName val="Re-Mill Building  "/>
      <sheetName val="LT-03"/>
      <sheetName val="LT-04"/>
      <sheetName val="LT-05"/>
      <sheetName val="CRITERIA3"/>
      <sheetName val="S-Hotel"/>
      <sheetName val="Nama Kapal"/>
      <sheetName val="Rkap1998"/>
      <sheetName val="FORM-01"/>
      <sheetName val="Analisa BCT"/>
      <sheetName val="Sch_Lighting and Small Power"/>
      <sheetName val="1.Analisa Design"/>
      <sheetName val="oracle"/>
      <sheetName val="Invesment"/>
      <sheetName val="BONUS"/>
      <sheetName val="Kreteria"/>
      <sheetName val="LOAN &amp; INT_LampI.2-6,LampIII.9"/>
      <sheetName val="Harsat. Material"/>
      <sheetName val="G-Euro"/>
      <sheetName val="kriteria"/>
      <sheetName val="Pelanggan"/>
      <sheetName val="NP (4)"/>
      <sheetName val="ANALISA OKE"/>
      <sheetName val="Upah tng + bahan"/>
      <sheetName val="K112"/>
      <sheetName val="K112 A"/>
      <sheetName val="K117"/>
      <sheetName val="K122a"/>
      <sheetName val="K124"/>
      <sheetName val="K126"/>
      <sheetName val="K131"/>
      <sheetName val="K132"/>
      <sheetName val="K230"/>
      <sheetName val="K232"/>
      <sheetName val="K523"/>
      <sheetName val="K815"/>
      <sheetName val="K855"/>
      <sheetName val="Bayar (2)"/>
      <sheetName val="ANALISA HARGA ALAT"/>
      <sheetName val="hrg. sat pek"/>
      <sheetName val="komp"/>
      <sheetName val="harga dasar T-M-A"/>
      <sheetName val="Biodata LTM Group"/>
      <sheetName val="Target"/>
      <sheetName val="Budget"/>
      <sheetName val="HSU"/>
    </sheetNames>
    <sheetDataSet>
      <sheetData sheetId="0">
        <row r="106">
          <cell r="C106" t="str">
            <v>Hour</v>
          </cell>
        </row>
      </sheetData>
      <sheetData sheetId="1">
        <row r="106">
          <cell r="C106" t="str">
            <v>Hour</v>
          </cell>
        </row>
      </sheetData>
      <sheetData sheetId="2">
        <row r="106">
          <cell r="C106" t="str">
            <v>Hour</v>
          </cell>
        </row>
      </sheetData>
      <sheetData sheetId="3">
        <row r="106">
          <cell r="C106" t="str">
            <v>Hour</v>
          </cell>
        </row>
      </sheetData>
      <sheetData sheetId="4">
        <row r="106">
          <cell r="C106" t="str">
            <v>Hour</v>
          </cell>
        </row>
      </sheetData>
      <sheetData sheetId="5">
        <row r="106">
          <cell r="C106" t="str">
            <v>Hour</v>
          </cell>
        </row>
      </sheetData>
      <sheetData sheetId="6">
        <row r="106">
          <cell r="C106" t="str">
            <v>Hour</v>
          </cell>
        </row>
      </sheetData>
      <sheetData sheetId="7">
        <row r="106">
          <cell r="C106" t="str">
            <v>Hour</v>
          </cell>
        </row>
      </sheetData>
      <sheetData sheetId="8">
        <row r="106">
          <cell r="C106" t="str">
            <v>Hour</v>
          </cell>
        </row>
      </sheetData>
      <sheetData sheetId="9">
        <row r="106">
          <cell r="C106" t="str">
            <v>Hour</v>
          </cell>
        </row>
      </sheetData>
      <sheetData sheetId="10" refreshError="1">
        <row r="106">
          <cell r="C106" t="str">
            <v>Hour</v>
          </cell>
          <cell r="D106">
            <v>50625</v>
          </cell>
          <cell r="E106">
            <v>25312.5</v>
          </cell>
          <cell r="F106">
            <v>5000</v>
          </cell>
          <cell r="G106">
            <v>7142.8571428571431</v>
          </cell>
          <cell r="H106">
            <v>7142.8571428571431</v>
          </cell>
          <cell r="I106">
            <v>55000</v>
          </cell>
          <cell r="J106">
            <v>6666.67</v>
          </cell>
          <cell r="K106">
            <v>7700</v>
          </cell>
          <cell r="L106">
            <v>80937.5</v>
          </cell>
          <cell r="M106">
            <v>76509.527142857143</v>
          </cell>
          <cell r="N106">
            <v>157447.02714285717</v>
          </cell>
          <cell r="O106">
            <v>80937.5</v>
          </cell>
          <cell r="P106">
            <v>76509.527142857143</v>
          </cell>
        </row>
        <row r="107">
          <cell r="C107" t="str">
            <v>Hour</v>
          </cell>
          <cell r="D107">
            <v>4500</v>
          </cell>
          <cell r="E107">
            <v>2700</v>
          </cell>
          <cell r="F107">
            <v>531</v>
          </cell>
          <cell r="G107">
            <v>4250</v>
          </cell>
          <cell r="H107">
            <v>850</v>
          </cell>
          <cell r="I107">
            <v>4250</v>
          </cell>
          <cell r="J107">
            <v>850</v>
          </cell>
          <cell r="K107">
            <v>5100</v>
          </cell>
          <cell r="L107">
            <v>0</v>
          </cell>
          <cell r="M107">
            <v>0</v>
          </cell>
          <cell r="N107">
            <v>12831</v>
          </cell>
          <cell r="O107">
            <v>7731</v>
          </cell>
          <cell r="P107">
            <v>5100</v>
          </cell>
        </row>
        <row r="108">
          <cell r="C108" t="str">
            <v>Hour</v>
          </cell>
          <cell r="D108">
            <v>2250</v>
          </cell>
          <cell r="E108">
            <v>405</v>
          </cell>
          <cell r="F108">
            <v>7600</v>
          </cell>
          <cell r="G108">
            <v>7600</v>
          </cell>
          <cell r="H108">
            <v>0</v>
          </cell>
          <cell r="I108">
            <v>5000</v>
          </cell>
          <cell r="J108">
            <v>225</v>
          </cell>
          <cell r="K108">
            <v>0</v>
          </cell>
          <cell r="L108">
            <v>2655</v>
          </cell>
          <cell r="M108">
            <v>12825</v>
          </cell>
          <cell r="N108">
            <v>15480</v>
          </cell>
          <cell r="O108">
            <v>2655</v>
          </cell>
          <cell r="P108">
            <v>12825</v>
          </cell>
        </row>
        <row r="109">
          <cell r="C109" t="str">
            <v>Hour</v>
          </cell>
          <cell r="D109">
            <v>8250</v>
          </cell>
          <cell r="E109">
            <v>3300</v>
          </cell>
          <cell r="F109">
            <v>1093.75</v>
          </cell>
          <cell r="G109">
            <v>16730</v>
          </cell>
          <cell r="H109">
            <v>0</v>
          </cell>
          <cell r="I109">
            <v>9125</v>
          </cell>
          <cell r="J109">
            <v>1600</v>
          </cell>
          <cell r="K109">
            <v>0</v>
          </cell>
          <cell r="L109">
            <v>40098.75</v>
          </cell>
          <cell r="M109">
            <v>12643.75</v>
          </cell>
          <cell r="N109">
            <v>40098.75</v>
          </cell>
          <cell r="O109">
            <v>12643.75</v>
          </cell>
          <cell r="P109">
            <v>27455</v>
          </cell>
        </row>
        <row r="110">
          <cell r="C110" t="str">
            <v>Hour</v>
          </cell>
          <cell r="D110">
            <v>22800</v>
          </cell>
          <cell r="E110">
            <v>5700</v>
          </cell>
          <cell r="F110">
            <v>0</v>
          </cell>
          <cell r="G110">
            <v>22800</v>
          </cell>
          <cell r="H110">
            <v>5700</v>
          </cell>
          <cell r="I110">
            <v>0</v>
          </cell>
          <cell r="J110">
            <v>128500</v>
          </cell>
          <cell r="K110">
            <v>100000</v>
          </cell>
          <cell r="L110">
            <v>0</v>
          </cell>
          <cell r="M110">
            <v>0</v>
          </cell>
          <cell r="N110">
            <v>128500</v>
          </cell>
          <cell r="O110">
            <v>0</v>
          </cell>
          <cell r="P110">
            <v>128500</v>
          </cell>
        </row>
        <row r="111">
          <cell r="C111" t="str">
            <v>Hour</v>
          </cell>
          <cell r="D111">
            <v>25000</v>
          </cell>
          <cell r="E111">
            <v>0</v>
          </cell>
          <cell r="F111">
            <v>0</v>
          </cell>
          <cell r="G111">
            <v>16280</v>
          </cell>
          <cell r="H111">
            <v>0</v>
          </cell>
          <cell r="I111">
            <v>15500</v>
          </cell>
          <cell r="J111">
            <v>2500</v>
          </cell>
          <cell r="K111">
            <v>0</v>
          </cell>
          <cell r="L111">
            <v>59280</v>
          </cell>
          <cell r="M111">
            <v>25000</v>
          </cell>
          <cell r="N111">
            <v>59280</v>
          </cell>
          <cell r="O111">
            <v>25000</v>
          </cell>
          <cell r="P111">
            <v>34280</v>
          </cell>
        </row>
        <row r="112">
          <cell r="C112" t="str">
            <v>Ls</v>
          </cell>
          <cell r="D112">
            <v>1000</v>
          </cell>
          <cell r="E112">
            <v>1000</v>
          </cell>
          <cell r="F112">
            <v>0</v>
          </cell>
          <cell r="G112">
            <v>1000</v>
          </cell>
          <cell r="H112">
            <v>0</v>
          </cell>
          <cell r="I112">
            <v>0</v>
          </cell>
          <cell r="J112">
            <v>0</v>
          </cell>
          <cell r="K112">
            <v>1000</v>
          </cell>
          <cell r="L112">
            <v>0</v>
          </cell>
          <cell r="M112">
            <v>0</v>
          </cell>
          <cell r="N112">
            <v>1000</v>
          </cell>
          <cell r="O112">
            <v>0</v>
          </cell>
          <cell r="P112">
            <v>1000</v>
          </cell>
        </row>
        <row r="113">
          <cell r="C113" t="str">
            <v>Hour</v>
          </cell>
          <cell r="D113">
            <v>7865</v>
          </cell>
          <cell r="E113">
            <v>5160</v>
          </cell>
          <cell r="F113">
            <v>830</v>
          </cell>
          <cell r="G113">
            <v>0</v>
          </cell>
          <cell r="H113">
            <v>0</v>
          </cell>
          <cell r="I113">
            <v>1750</v>
          </cell>
          <cell r="J113">
            <v>0</v>
          </cell>
          <cell r="K113">
            <v>0</v>
          </cell>
          <cell r="L113">
            <v>15605</v>
          </cell>
          <cell r="M113">
            <v>13855</v>
          </cell>
          <cell r="N113">
            <v>15605</v>
          </cell>
          <cell r="O113">
            <v>13855</v>
          </cell>
          <cell r="P113">
            <v>1750</v>
          </cell>
        </row>
        <row r="114">
          <cell r="C114" t="str">
            <v>Hour</v>
          </cell>
          <cell r="D114">
            <v>28500</v>
          </cell>
          <cell r="E114">
            <v>5700</v>
          </cell>
          <cell r="F114">
            <v>130000</v>
          </cell>
          <cell r="G114">
            <v>28500</v>
          </cell>
          <cell r="H114">
            <v>5700</v>
          </cell>
          <cell r="I114">
            <v>164200</v>
          </cell>
          <cell r="J114">
            <v>0</v>
          </cell>
          <cell r="K114">
            <v>130000</v>
          </cell>
          <cell r="L114">
            <v>0</v>
          </cell>
          <cell r="M114">
            <v>0</v>
          </cell>
          <cell r="N114">
            <v>164200</v>
          </cell>
          <cell r="O114">
            <v>0</v>
          </cell>
          <cell r="P114">
            <v>164200</v>
          </cell>
        </row>
        <row r="115">
          <cell r="C115" t="str">
            <v>Hour</v>
          </cell>
          <cell r="D115">
            <v>28500</v>
          </cell>
          <cell r="E115">
            <v>5700</v>
          </cell>
          <cell r="F115">
            <v>130000</v>
          </cell>
          <cell r="G115">
            <v>28500</v>
          </cell>
          <cell r="H115">
            <v>5700</v>
          </cell>
          <cell r="I115">
            <v>164200</v>
          </cell>
          <cell r="J115">
            <v>0</v>
          </cell>
          <cell r="K115">
            <v>130000</v>
          </cell>
          <cell r="L115">
            <v>0</v>
          </cell>
          <cell r="M115">
            <v>0</v>
          </cell>
          <cell r="N115">
            <v>164200</v>
          </cell>
          <cell r="O115">
            <v>0</v>
          </cell>
          <cell r="P115">
            <v>164200</v>
          </cell>
        </row>
        <row r="116">
          <cell r="C116" t="str">
            <v>Hour</v>
          </cell>
          <cell r="D116">
            <v>1750</v>
          </cell>
          <cell r="E116">
            <v>315</v>
          </cell>
          <cell r="F116">
            <v>21.88</v>
          </cell>
          <cell r="G116">
            <v>2087.5</v>
          </cell>
          <cell r="H116">
            <v>445.5</v>
          </cell>
          <cell r="I116">
            <v>875</v>
          </cell>
          <cell r="J116">
            <v>175</v>
          </cell>
          <cell r="K116">
            <v>280</v>
          </cell>
          <cell r="L116">
            <v>5949.88</v>
          </cell>
          <cell r="M116">
            <v>2086.88</v>
          </cell>
          <cell r="N116">
            <v>5949.88</v>
          </cell>
          <cell r="O116">
            <v>2086.88</v>
          </cell>
          <cell r="P116">
            <v>3863</v>
          </cell>
        </row>
        <row r="117">
          <cell r="C117" t="str">
            <v>Hour</v>
          </cell>
          <cell r="D117">
            <v>15200</v>
          </cell>
          <cell r="E117">
            <v>4300</v>
          </cell>
          <cell r="F117">
            <v>1000</v>
          </cell>
          <cell r="G117">
            <v>15200</v>
          </cell>
          <cell r="H117">
            <v>4300</v>
          </cell>
          <cell r="I117">
            <v>0</v>
          </cell>
          <cell r="J117">
            <v>1000</v>
          </cell>
          <cell r="K117">
            <v>60000</v>
          </cell>
          <cell r="L117">
            <v>0</v>
          </cell>
          <cell r="M117">
            <v>0</v>
          </cell>
          <cell r="N117">
            <v>80500</v>
          </cell>
          <cell r="O117">
            <v>0</v>
          </cell>
          <cell r="P117">
            <v>80500</v>
          </cell>
        </row>
        <row r="118">
          <cell r="C118" t="str">
            <v>Hour</v>
          </cell>
          <cell r="D118">
            <v>15200</v>
          </cell>
          <cell r="E118">
            <v>0</v>
          </cell>
          <cell r="F118">
            <v>1000</v>
          </cell>
          <cell r="G118">
            <v>15200</v>
          </cell>
          <cell r="H118">
            <v>0</v>
          </cell>
          <cell r="I118">
            <v>0</v>
          </cell>
          <cell r="J118">
            <v>1000</v>
          </cell>
          <cell r="K118">
            <v>0</v>
          </cell>
          <cell r="L118">
            <v>0</v>
          </cell>
          <cell r="M118">
            <v>0</v>
          </cell>
          <cell r="N118">
            <v>16200</v>
          </cell>
          <cell r="O118">
            <v>0</v>
          </cell>
          <cell r="P118">
            <v>16200</v>
          </cell>
        </row>
        <row r="119">
          <cell r="C119" t="str">
            <v>Hour</v>
          </cell>
          <cell r="D119">
            <v>50000</v>
          </cell>
          <cell r="E119">
            <v>0</v>
          </cell>
          <cell r="F119">
            <v>0</v>
          </cell>
          <cell r="G119">
            <v>29275</v>
          </cell>
          <cell r="H119">
            <v>0</v>
          </cell>
          <cell r="I119">
            <v>33500</v>
          </cell>
          <cell r="J119">
            <v>7500</v>
          </cell>
          <cell r="K119">
            <v>0</v>
          </cell>
          <cell r="L119">
            <v>120275</v>
          </cell>
          <cell r="M119">
            <v>50000</v>
          </cell>
          <cell r="N119">
            <v>120275</v>
          </cell>
          <cell r="O119">
            <v>50000</v>
          </cell>
          <cell r="P119">
            <v>70275</v>
          </cell>
        </row>
        <row r="120">
          <cell r="C120" t="str">
            <v>Hour</v>
          </cell>
          <cell r="D120">
            <v>0</v>
          </cell>
          <cell r="E120">
            <v>0</v>
          </cell>
          <cell r="F120">
            <v>0</v>
          </cell>
          <cell r="G120">
            <v>38000</v>
          </cell>
          <cell r="H120">
            <v>5700</v>
          </cell>
          <cell r="I120">
            <v>0</v>
          </cell>
          <cell r="J120">
            <v>0</v>
          </cell>
          <cell r="K120">
            <v>125000</v>
          </cell>
          <cell r="L120">
            <v>168700</v>
          </cell>
          <cell r="M120">
            <v>0</v>
          </cell>
          <cell r="N120">
            <v>168700</v>
          </cell>
          <cell r="O120">
            <v>0</v>
          </cell>
          <cell r="P120">
            <v>168700</v>
          </cell>
        </row>
        <row r="121">
          <cell r="O121">
            <v>0</v>
          </cell>
        </row>
        <row r="122">
          <cell r="N122">
            <v>165583</v>
          </cell>
          <cell r="O122">
            <v>0</v>
          </cell>
        </row>
      </sheetData>
      <sheetData sheetId="11">
        <row r="106">
          <cell r="C106" t="str">
            <v>Hour</v>
          </cell>
        </row>
      </sheetData>
      <sheetData sheetId="12">
        <row r="106">
          <cell r="C106" t="str">
            <v>Hour</v>
          </cell>
        </row>
      </sheetData>
      <sheetData sheetId="13">
        <row r="106">
          <cell r="C106" t="str">
            <v>Hour</v>
          </cell>
        </row>
      </sheetData>
      <sheetData sheetId="14">
        <row r="106">
          <cell r="C106" t="str">
            <v>Hour</v>
          </cell>
        </row>
      </sheetData>
      <sheetData sheetId="15">
        <row r="106">
          <cell r="C106" t="str">
            <v>Hour</v>
          </cell>
        </row>
      </sheetData>
      <sheetData sheetId="16">
        <row r="106">
          <cell r="C106" t="str">
            <v>Hour</v>
          </cell>
        </row>
      </sheetData>
      <sheetData sheetId="17">
        <row r="106">
          <cell r="C106" t="str">
            <v>Hour</v>
          </cell>
        </row>
      </sheetData>
      <sheetData sheetId="18">
        <row r="106">
          <cell r="C106" t="str">
            <v>Hour</v>
          </cell>
        </row>
      </sheetData>
      <sheetData sheetId="19">
        <row r="106">
          <cell r="C106" t="str">
            <v>Hour</v>
          </cell>
        </row>
      </sheetData>
      <sheetData sheetId="20">
        <row r="106">
          <cell r="C106" t="str">
            <v>Hour</v>
          </cell>
        </row>
      </sheetData>
      <sheetData sheetId="21">
        <row r="106">
          <cell r="C106" t="str">
            <v>Hour</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ow r="106">
          <cell r="C106" t="str">
            <v>Hour</v>
          </cell>
        </row>
      </sheetData>
      <sheetData sheetId="493">
        <row r="106">
          <cell r="C106" t="str">
            <v>Hour</v>
          </cell>
        </row>
      </sheetData>
      <sheetData sheetId="494">
        <row r="106">
          <cell r="C106" t="str">
            <v>Hour</v>
          </cell>
        </row>
      </sheetData>
      <sheetData sheetId="495">
        <row r="106">
          <cell r="C106" t="str">
            <v>Hour</v>
          </cell>
        </row>
      </sheetData>
      <sheetData sheetId="496">
        <row r="106">
          <cell r="C106" t="str">
            <v>Hour</v>
          </cell>
        </row>
      </sheetData>
      <sheetData sheetId="497">
        <row r="106">
          <cell r="C106" t="str">
            <v>Hour</v>
          </cell>
        </row>
      </sheetData>
      <sheetData sheetId="498">
        <row r="106">
          <cell r="C106" t="str">
            <v>Hour</v>
          </cell>
        </row>
      </sheetData>
      <sheetData sheetId="499">
        <row r="106">
          <cell r="C106" t="str">
            <v>Hour</v>
          </cell>
        </row>
      </sheetData>
      <sheetData sheetId="500">
        <row r="106">
          <cell r="C106" t="str">
            <v>Hour</v>
          </cell>
        </row>
      </sheetData>
      <sheetData sheetId="501">
        <row r="106">
          <cell r="C106" t="str">
            <v>Hour</v>
          </cell>
        </row>
      </sheetData>
      <sheetData sheetId="502">
        <row r="106">
          <cell r="C106" t="str">
            <v>Hour</v>
          </cell>
        </row>
      </sheetData>
      <sheetData sheetId="503">
        <row r="106">
          <cell r="C106" t="str">
            <v>Hour</v>
          </cell>
        </row>
      </sheetData>
      <sheetData sheetId="504">
        <row r="106">
          <cell r="C106" t="str">
            <v>Hour</v>
          </cell>
        </row>
      </sheetData>
      <sheetData sheetId="505">
        <row r="106">
          <cell r="C106" t="str">
            <v>Hour</v>
          </cell>
        </row>
      </sheetData>
      <sheetData sheetId="506">
        <row r="106">
          <cell r="C106" t="str">
            <v>Hour</v>
          </cell>
        </row>
      </sheetData>
      <sheetData sheetId="507">
        <row r="106">
          <cell r="C106" t="str">
            <v>Hour</v>
          </cell>
        </row>
      </sheetData>
      <sheetData sheetId="508">
        <row r="106">
          <cell r="C106" t="str">
            <v>Hour</v>
          </cell>
        </row>
      </sheetData>
      <sheetData sheetId="509">
        <row r="106">
          <cell r="C106" t="str">
            <v>Hour</v>
          </cell>
        </row>
      </sheetData>
      <sheetData sheetId="510">
        <row r="106">
          <cell r="C106" t="str">
            <v>Hour</v>
          </cell>
        </row>
      </sheetData>
      <sheetData sheetId="511">
        <row r="106">
          <cell r="C106" t="str">
            <v>Hour</v>
          </cell>
        </row>
      </sheetData>
      <sheetData sheetId="512">
        <row r="106">
          <cell r="C106" t="str">
            <v>Hour</v>
          </cell>
        </row>
      </sheetData>
      <sheetData sheetId="513">
        <row r="106">
          <cell r="C106" t="str">
            <v>Hour</v>
          </cell>
        </row>
      </sheetData>
      <sheetData sheetId="514">
        <row r="106">
          <cell r="C106" t="str">
            <v>Hour</v>
          </cell>
        </row>
      </sheetData>
      <sheetData sheetId="515">
        <row r="106">
          <cell r="C106" t="str">
            <v>Hour</v>
          </cell>
        </row>
      </sheetData>
      <sheetData sheetId="516">
        <row r="106">
          <cell r="C106" t="str">
            <v>Hour</v>
          </cell>
        </row>
      </sheetData>
      <sheetData sheetId="517">
        <row r="106">
          <cell r="C106" t="str">
            <v>Hour</v>
          </cell>
        </row>
      </sheetData>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ow r="106">
          <cell r="C106" t="str">
            <v>Hour</v>
          </cell>
        </row>
      </sheetData>
      <sheetData sheetId="587">
        <row r="106">
          <cell r="C106" t="str">
            <v>Hour</v>
          </cell>
        </row>
      </sheetData>
      <sheetData sheetId="588">
        <row r="106">
          <cell r="C106" t="str">
            <v>Hour</v>
          </cell>
        </row>
      </sheetData>
      <sheetData sheetId="589">
        <row r="106">
          <cell r="C106" t="str">
            <v>Hour</v>
          </cell>
        </row>
      </sheetData>
      <sheetData sheetId="590">
        <row r="106">
          <cell r="C106" t="str">
            <v>Hour</v>
          </cell>
        </row>
      </sheetData>
      <sheetData sheetId="591">
        <row r="106">
          <cell r="C106" t="str">
            <v>Hour</v>
          </cell>
        </row>
      </sheetData>
      <sheetData sheetId="592">
        <row r="106">
          <cell r="C106" t="str">
            <v>Hour</v>
          </cell>
        </row>
      </sheetData>
      <sheetData sheetId="593">
        <row r="106">
          <cell r="C106" t="str">
            <v>Hour</v>
          </cell>
        </row>
      </sheetData>
      <sheetData sheetId="594">
        <row r="106">
          <cell r="C106" t="str">
            <v>Hour</v>
          </cell>
        </row>
      </sheetData>
      <sheetData sheetId="595">
        <row r="106">
          <cell r="C106" t="str">
            <v>Hour</v>
          </cell>
        </row>
      </sheetData>
      <sheetData sheetId="596">
        <row r="106">
          <cell r="C106" t="str">
            <v>Hour</v>
          </cell>
        </row>
      </sheetData>
      <sheetData sheetId="597">
        <row r="106">
          <cell r="C106" t="str">
            <v>Hour</v>
          </cell>
        </row>
      </sheetData>
      <sheetData sheetId="598">
        <row r="106">
          <cell r="C106" t="str">
            <v>Hour</v>
          </cell>
        </row>
      </sheetData>
      <sheetData sheetId="599">
        <row r="106">
          <cell r="C106" t="str">
            <v>Hour</v>
          </cell>
        </row>
      </sheetData>
      <sheetData sheetId="600">
        <row r="106">
          <cell r="C106" t="str">
            <v>Hour</v>
          </cell>
        </row>
      </sheetData>
      <sheetData sheetId="601">
        <row r="106">
          <cell r="C106" t="str">
            <v>Hour</v>
          </cell>
        </row>
      </sheetData>
      <sheetData sheetId="602">
        <row r="106">
          <cell r="C106" t="str">
            <v>Hour</v>
          </cell>
        </row>
      </sheetData>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ow r="35">
          <cell r="H35">
            <v>0</v>
          </cell>
        </row>
      </sheetData>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ow r="106">
          <cell r="C106" t="str">
            <v>Hour</v>
          </cell>
        </row>
      </sheetData>
      <sheetData sheetId="1247" refreshError="1"/>
      <sheetData sheetId="1248" refreshError="1"/>
      <sheetData sheetId="1249">
        <row r="35">
          <cell r="H35">
            <v>0</v>
          </cell>
        </row>
      </sheetData>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ow r="35">
          <cell r="H35">
            <v>0</v>
          </cell>
        </row>
      </sheetData>
      <sheetData sheetId="1267" refreshError="1"/>
      <sheetData sheetId="1268">
        <row r="35">
          <cell r="H35">
            <v>0</v>
          </cell>
        </row>
      </sheetData>
      <sheetData sheetId="1269">
        <row r="35">
          <cell r="H35">
            <v>0</v>
          </cell>
        </row>
      </sheetData>
      <sheetData sheetId="1270" refreshError="1"/>
      <sheetData sheetId="1271" refreshError="1"/>
      <sheetData sheetId="1272">
        <row r="35">
          <cell r="H35">
            <v>0</v>
          </cell>
        </row>
      </sheetData>
      <sheetData sheetId="1273">
        <row r="35">
          <cell r="H35">
            <v>0</v>
          </cell>
        </row>
      </sheetData>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ow r="35">
          <cell r="H35">
            <v>0</v>
          </cell>
        </row>
      </sheetData>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ow r="35">
          <cell r="H35">
            <v>0</v>
          </cell>
        </row>
      </sheetData>
      <sheetData sheetId="1296" refreshError="1"/>
      <sheetData sheetId="1297" refreshError="1"/>
      <sheetData sheetId="1298" refreshError="1"/>
      <sheetData sheetId="1299" refreshError="1"/>
      <sheetData sheetId="1300">
        <row r="35">
          <cell r="H35">
            <v>0</v>
          </cell>
        </row>
      </sheetData>
      <sheetData sheetId="1301">
        <row r="35">
          <cell r="H35">
            <v>0</v>
          </cell>
        </row>
      </sheetData>
      <sheetData sheetId="1302">
        <row r="35">
          <cell r="H35">
            <v>0</v>
          </cell>
        </row>
      </sheetData>
      <sheetData sheetId="1303" refreshError="1"/>
      <sheetData sheetId="1304">
        <row r="35">
          <cell r="H35">
            <v>0</v>
          </cell>
        </row>
      </sheetData>
      <sheetData sheetId="1305">
        <row r="35">
          <cell r="H35">
            <v>0</v>
          </cell>
        </row>
      </sheetData>
      <sheetData sheetId="1306" refreshError="1"/>
      <sheetData sheetId="1307" refreshError="1"/>
      <sheetData sheetId="1308" refreshError="1"/>
      <sheetData sheetId="1309" refreshError="1"/>
      <sheetData sheetId="1310">
        <row r="35">
          <cell r="H35">
            <v>0</v>
          </cell>
        </row>
      </sheetData>
      <sheetData sheetId="1311" refreshError="1"/>
      <sheetData sheetId="1312" refreshError="1"/>
      <sheetData sheetId="1313" refreshError="1"/>
      <sheetData sheetId="1314" refreshError="1"/>
      <sheetData sheetId="1315">
        <row r="35">
          <cell r="H35">
            <v>0</v>
          </cell>
        </row>
      </sheetData>
      <sheetData sheetId="1316">
        <row r="35">
          <cell r="H35">
            <v>0</v>
          </cell>
        </row>
      </sheetData>
      <sheetData sheetId="1317">
        <row r="35">
          <cell r="H35">
            <v>0</v>
          </cell>
        </row>
      </sheetData>
      <sheetData sheetId="1318">
        <row r="35">
          <cell r="H35">
            <v>0</v>
          </cell>
        </row>
      </sheetData>
      <sheetData sheetId="1319">
        <row r="35">
          <cell r="H35">
            <v>0</v>
          </cell>
        </row>
      </sheetData>
      <sheetData sheetId="1320">
        <row r="35">
          <cell r="H35">
            <v>0</v>
          </cell>
        </row>
      </sheetData>
      <sheetData sheetId="1321">
        <row r="35">
          <cell r="H35">
            <v>0</v>
          </cell>
        </row>
      </sheetData>
      <sheetData sheetId="1322">
        <row r="35">
          <cell r="H35">
            <v>0</v>
          </cell>
        </row>
      </sheetData>
      <sheetData sheetId="1323">
        <row r="35">
          <cell r="H35">
            <v>0</v>
          </cell>
        </row>
      </sheetData>
      <sheetData sheetId="1324">
        <row r="35">
          <cell r="H35">
            <v>0</v>
          </cell>
        </row>
      </sheetData>
      <sheetData sheetId="1325" refreshError="1"/>
      <sheetData sheetId="1326" refreshError="1"/>
      <sheetData sheetId="1327">
        <row r="35">
          <cell r="H35">
            <v>0</v>
          </cell>
        </row>
      </sheetData>
      <sheetData sheetId="1328">
        <row r="35">
          <cell r="H35">
            <v>0</v>
          </cell>
        </row>
      </sheetData>
      <sheetData sheetId="1329" refreshError="1"/>
      <sheetData sheetId="1330" refreshError="1"/>
      <sheetData sheetId="1331" refreshError="1"/>
      <sheetData sheetId="1332" refreshError="1"/>
      <sheetData sheetId="1333" refreshError="1"/>
      <sheetData sheetId="1334" refreshError="1"/>
      <sheetData sheetId="1335">
        <row r="35">
          <cell r="H35">
            <v>0</v>
          </cell>
        </row>
      </sheetData>
      <sheetData sheetId="1336" refreshError="1"/>
      <sheetData sheetId="1337">
        <row r="35">
          <cell r="H35">
            <v>0</v>
          </cell>
        </row>
      </sheetData>
      <sheetData sheetId="1338" refreshError="1"/>
      <sheetData sheetId="1339" refreshError="1"/>
      <sheetData sheetId="1340" refreshError="1"/>
      <sheetData sheetId="1341" refreshError="1"/>
      <sheetData sheetId="1342">
        <row r="35">
          <cell r="H35">
            <v>0</v>
          </cell>
        </row>
      </sheetData>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ow r="35">
          <cell r="H35">
            <v>0</v>
          </cell>
        </row>
      </sheetData>
      <sheetData sheetId="1354">
        <row r="35">
          <cell r="H35">
            <v>0</v>
          </cell>
        </row>
      </sheetData>
      <sheetData sheetId="1355">
        <row r="35">
          <cell r="H35">
            <v>0</v>
          </cell>
        </row>
      </sheetData>
      <sheetData sheetId="1356">
        <row r="106">
          <cell r="C106" t="str">
            <v>Hour</v>
          </cell>
        </row>
      </sheetData>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ow r="35">
          <cell r="H35">
            <v>0</v>
          </cell>
        </row>
      </sheetData>
      <sheetData sheetId="1366" refreshError="1"/>
      <sheetData sheetId="1367" refreshError="1"/>
      <sheetData sheetId="1368">
        <row r="106">
          <cell r="C106" t="str">
            <v>Hour</v>
          </cell>
        </row>
      </sheetData>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ow r="106">
          <cell r="C106" t="str">
            <v>Hour</v>
          </cell>
        </row>
      </sheetData>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ow r="35">
          <cell r="H35">
            <v>0</v>
          </cell>
        </row>
      </sheetData>
      <sheetData sheetId="1474">
        <row r="35">
          <cell r="H35">
            <v>0</v>
          </cell>
        </row>
      </sheetData>
      <sheetData sheetId="1475">
        <row r="35">
          <cell r="H35">
            <v>0</v>
          </cell>
        </row>
      </sheetData>
      <sheetData sheetId="1476">
        <row r="35">
          <cell r="H35">
            <v>0</v>
          </cell>
        </row>
      </sheetData>
      <sheetData sheetId="1477">
        <row r="35">
          <cell r="H35">
            <v>0</v>
          </cell>
        </row>
      </sheetData>
      <sheetData sheetId="1478">
        <row r="35">
          <cell r="H35">
            <v>0</v>
          </cell>
        </row>
      </sheetData>
      <sheetData sheetId="1479">
        <row r="35">
          <cell r="H35">
            <v>0</v>
          </cell>
        </row>
      </sheetData>
      <sheetData sheetId="1480">
        <row r="35">
          <cell r="H35">
            <v>0</v>
          </cell>
        </row>
      </sheetData>
      <sheetData sheetId="1481">
        <row r="35">
          <cell r="H35">
            <v>0</v>
          </cell>
        </row>
      </sheetData>
      <sheetData sheetId="1482">
        <row r="35">
          <cell r="H35">
            <v>0</v>
          </cell>
        </row>
      </sheetData>
      <sheetData sheetId="1483">
        <row r="35">
          <cell r="H35">
            <v>0</v>
          </cell>
        </row>
      </sheetData>
      <sheetData sheetId="1484">
        <row r="35">
          <cell r="H35">
            <v>0</v>
          </cell>
        </row>
      </sheetData>
      <sheetData sheetId="1485">
        <row r="35">
          <cell r="H35">
            <v>0</v>
          </cell>
        </row>
      </sheetData>
      <sheetData sheetId="1486">
        <row r="35">
          <cell r="H35">
            <v>0</v>
          </cell>
        </row>
      </sheetData>
      <sheetData sheetId="1487">
        <row r="35">
          <cell r="H35">
            <v>0</v>
          </cell>
        </row>
      </sheetData>
      <sheetData sheetId="1488">
        <row r="35">
          <cell r="H35">
            <v>0</v>
          </cell>
        </row>
      </sheetData>
      <sheetData sheetId="1489">
        <row r="35">
          <cell r="H35">
            <v>0</v>
          </cell>
        </row>
      </sheetData>
      <sheetData sheetId="1490">
        <row r="35">
          <cell r="H35">
            <v>0</v>
          </cell>
        </row>
      </sheetData>
      <sheetData sheetId="1491">
        <row r="35">
          <cell r="H35">
            <v>0</v>
          </cell>
        </row>
      </sheetData>
      <sheetData sheetId="1492">
        <row r="35">
          <cell r="H35">
            <v>0</v>
          </cell>
        </row>
      </sheetData>
      <sheetData sheetId="1493">
        <row r="35">
          <cell r="H35">
            <v>0</v>
          </cell>
        </row>
      </sheetData>
      <sheetData sheetId="1494">
        <row r="35">
          <cell r="H35">
            <v>0</v>
          </cell>
        </row>
      </sheetData>
      <sheetData sheetId="1495">
        <row r="35">
          <cell r="H35">
            <v>0</v>
          </cell>
        </row>
      </sheetData>
      <sheetData sheetId="1496">
        <row r="35">
          <cell r="H35">
            <v>0</v>
          </cell>
        </row>
      </sheetData>
      <sheetData sheetId="1497">
        <row r="35">
          <cell r="H35">
            <v>0</v>
          </cell>
        </row>
      </sheetData>
      <sheetData sheetId="1498">
        <row r="35">
          <cell r="H35">
            <v>0</v>
          </cell>
        </row>
      </sheetData>
      <sheetData sheetId="1499">
        <row r="35">
          <cell r="H35">
            <v>0</v>
          </cell>
        </row>
      </sheetData>
      <sheetData sheetId="1500">
        <row r="35">
          <cell r="H35">
            <v>0</v>
          </cell>
        </row>
      </sheetData>
      <sheetData sheetId="1501">
        <row r="35">
          <cell r="H35">
            <v>0</v>
          </cell>
        </row>
      </sheetData>
      <sheetData sheetId="1502">
        <row r="35">
          <cell r="H35">
            <v>0</v>
          </cell>
        </row>
      </sheetData>
      <sheetData sheetId="1503">
        <row r="35">
          <cell r="H35">
            <v>0</v>
          </cell>
        </row>
      </sheetData>
      <sheetData sheetId="1504">
        <row r="35">
          <cell r="H35">
            <v>0</v>
          </cell>
        </row>
      </sheetData>
      <sheetData sheetId="1505">
        <row r="35">
          <cell r="H35">
            <v>0</v>
          </cell>
        </row>
      </sheetData>
      <sheetData sheetId="1506">
        <row r="35">
          <cell r="H35">
            <v>0</v>
          </cell>
        </row>
      </sheetData>
      <sheetData sheetId="1507">
        <row r="35">
          <cell r="H35">
            <v>0</v>
          </cell>
        </row>
      </sheetData>
      <sheetData sheetId="1508">
        <row r="35">
          <cell r="H35">
            <v>0</v>
          </cell>
        </row>
      </sheetData>
      <sheetData sheetId="1509">
        <row r="35">
          <cell r="H35">
            <v>0</v>
          </cell>
        </row>
      </sheetData>
      <sheetData sheetId="1510">
        <row r="35">
          <cell r="H35">
            <v>0</v>
          </cell>
        </row>
      </sheetData>
      <sheetData sheetId="1511">
        <row r="35">
          <cell r="H35">
            <v>0</v>
          </cell>
        </row>
      </sheetData>
      <sheetData sheetId="1512">
        <row r="35">
          <cell r="H35">
            <v>0</v>
          </cell>
        </row>
      </sheetData>
      <sheetData sheetId="1513">
        <row r="35">
          <cell r="H35">
            <v>0</v>
          </cell>
        </row>
      </sheetData>
      <sheetData sheetId="1514">
        <row r="35">
          <cell r="H35">
            <v>0</v>
          </cell>
        </row>
      </sheetData>
      <sheetData sheetId="1515">
        <row r="35">
          <cell r="H35">
            <v>0</v>
          </cell>
        </row>
      </sheetData>
      <sheetData sheetId="1516">
        <row r="35">
          <cell r="H35">
            <v>0</v>
          </cell>
        </row>
      </sheetData>
      <sheetData sheetId="1517">
        <row r="35">
          <cell r="H35">
            <v>0</v>
          </cell>
        </row>
      </sheetData>
      <sheetData sheetId="1518">
        <row r="35">
          <cell r="H35">
            <v>0</v>
          </cell>
        </row>
      </sheetData>
      <sheetData sheetId="1519">
        <row r="35">
          <cell r="H35">
            <v>0</v>
          </cell>
        </row>
      </sheetData>
      <sheetData sheetId="1520">
        <row r="35">
          <cell r="H35">
            <v>0</v>
          </cell>
        </row>
      </sheetData>
      <sheetData sheetId="1521">
        <row r="35">
          <cell r="H35">
            <v>0</v>
          </cell>
        </row>
      </sheetData>
      <sheetData sheetId="1522">
        <row r="35">
          <cell r="H35">
            <v>0</v>
          </cell>
        </row>
      </sheetData>
      <sheetData sheetId="1523">
        <row r="35">
          <cell r="H35">
            <v>0</v>
          </cell>
        </row>
      </sheetData>
      <sheetData sheetId="1524">
        <row r="35">
          <cell r="H35">
            <v>0</v>
          </cell>
        </row>
      </sheetData>
      <sheetData sheetId="1525">
        <row r="35">
          <cell r="H35">
            <v>0</v>
          </cell>
        </row>
      </sheetData>
      <sheetData sheetId="1526">
        <row r="35">
          <cell r="H35">
            <v>0</v>
          </cell>
        </row>
      </sheetData>
      <sheetData sheetId="1527">
        <row r="35">
          <cell r="H35">
            <v>0</v>
          </cell>
        </row>
      </sheetData>
      <sheetData sheetId="1528">
        <row r="35">
          <cell r="H35">
            <v>0</v>
          </cell>
        </row>
      </sheetData>
      <sheetData sheetId="1529">
        <row r="35">
          <cell r="H35">
            <v>0</v>
          </cell>
        </row>
      </sheetData>
      <sheetData sheetId="1530">
        <row r="35">
          <cell r="H35">
            <v>0</v>
          </cell>
        </row>
      </sheetData>
      <sheetData sheetId="1531">
        <row r="35">
          <cell r="H35">
            <v>0</v>
          </cell>
        </row>
      </sheetData>
      <sheetData sheetId="1532">
        <row r="35">
          <cell r="H35">
            <v>0</v>
          </cell>
        </row>
      </sheetData>
      <sheetData sheetId="1533">
        <row r="35">
          <cell r="H35">
            <v>0</v>
          </cell>
        </row>
      </sheetData>
      <sheetData sheetId="1534">
        <row r="35">
          <cell r="H35">
            <v>0</v>
          </cell>
        </row>
      </sheetData>
      <sheetData sheetId="1535">
        <row r="35">
          <cell r="H35">
            <v>0</v>
          </cell>
        </row>
      </sheetData>
      <sheetData sheetId="1536">
        <row r="35">
          <cell r="H35">
            <v>0</v>
          </cell>
        </row>
      </sheetData>
      <sheetData sheetId="1537">
        <row r="35">
          <cell r="H35">
            <v>0</v>
          </cell>
        </row>
      </sheetData>
      <sheetData sheetId="1538">
        <row r="35">
          <cell r="H35">
            <v>0</v>
          </cell>
        </row>
      </sheetData>
      <sheetData sheetId="1539">
        <row r="35">
          <cell r="H35">
            <v>0</v>
          </cell>
        </row>
      </sheetData>
      <sheetData sheetId="1540">
        <row r="35">
          <cell r="H35">
            <v>0</v>
          </cell>
        </row>
      </sheetData>
      <sheetData sheetId="1541">
        <row r="35">
          <cell r="H35">
            <v>0</v>
          </cell>
        </row>
      </sheetData>
      <sheetData sheetId="1542">
        <row r="35">
          <cell r="H35">
            <v>0</v>
          </cell>
        </row>
      </sheetData>
      <sheetData sheetId="1543">
        <row r="35">
          <cell r="H35">
            <v>0</v>
          </cell>
        </row>
      </sheetData>
      <sheetData sheetId="1544">
        <row r="35">
          <cell r="H35">
            <v>0</v>
          </cell>
        </row>
      </sheetData>
      <sheetData sheetId="1545">
        <row r="35">
          <cell r="H35">
            <v>0</v>
          </cell>
        </row>
      </sheetData>
      <sheetData sheetId="1546">
        <row r="35">
          <cell r="H35">
            <v>0</v>
          </cell>
        </row>
      </sheetData>
      <sheetData sheetId="1547">
        <row r="35">
          <cell r="H35">
            <v>0</v>
          </cell>
        </row>
      </sheetData>
      <sheetData sheetId="1548">
        <row r="35">
          <cell r="H35">
            <v>0</v>
          </cell>
        </row>
      </sheetData>
      <sheetData sheetId="1549">
        <row r="35">
          <cell r="H35">
            <v>0</v>
          </cell>
        </row>
      </sheetData>
      <sheetData sheetId="1550">
        <row r="35">
          <cell r="H35">
            <v>0</v>
          </cell>
        </row>
      </sheetData>
      <sheetData sheetId="1551">
        <row r="35">
          <cell r="H35">
            <v>0</v>
          </cell>
        </row>
      </sheetData>
      <sheetData sheetId="1552">
        <row r="35">
          <cell r="H35">
            <v>0</v>
          </cell>
        </row>
      </sheetData>
      <sheetData sheetId="1553">
        <row r="35">
          <cell r="H35">
            <v>0</v>
          </cell>
        </row>
      </sheetData>
      <sheetData sheetId="1554">
        <row r="35">
          <cell r="H35">
            <v>0</v>
          </cell>
        </row>
      </sheetData>
      <sheetData sheetId="1555">
        <row r="35">
          <cell r="H35">
            <v>0</v>
          </cell>
        </row>
      </sheetData>
      <sheetData sheetId="1556">
        <row r="35">
          <cell r="H35">
            <v>0</v>
          </cell>
        </row>
      </sheetData>
      <sheetData sheetId="1557">
        <row r="35">
          <cell r="H35">
            <v>0</v>
          </cell>
        </row>
      </sheetData>
      <sheetData sheetId="1558">
        <row r="35">
          <cell r="H35">
            <v>0</v>
          </cell>
        </row>
      </sheetData>
      <sheetData sheetId="1559">
        <row r="35">
          <cell r="H35">
            <v>0</v>
          </cell>
        </row>
      </sheetData>
      <sheetData sheetId="1560">
        <row r="35">
          <cell r="H35">
            <v>0</v>
          </cell>
        </row>
      </sheetData>
      <sheetData sheetId="1561">
        <row r="35">
          <cell r="H35">
            <v>0</v>
          </cell>
        </row>
      </sheetData>
      <sheetData sheetId="1562">
        <row r="35">
          <cell r="H35">
            <v>0</v>
          </cell>
        </row>
      </sheetData>
      <sheetData sheetId="1563">
        <row r="35">
          <cell r="H35">
            <v>0</v>
          </cell>
        </row>
      </sheetData>
      <sheetData sheetId="1564">
        <row r="35">
          <cell r="H35">
            <v>0</v>
          </cell>
        </row>
      </sheetData>
      <sheetData sheetId="1565">
        <row r="35">
          <cell r="H35">
            <v>0</v>
          </cell>
        </row>
      </sheetData>
      <sheetData sheetId="1566">
        <row r="35">
          <cell r="H35">
            <v>0</v>
          </cell>
        </row>
      </sheetData>
      <sheetData sheetId="1567">
        <row r="35">
          <cell r="H35">
            <v>0</v>
          </cell>
        </row>
      </sheetData>
      <sheetData sheetId="1568">
        <row r="35">
          <cell r="H35">
            <v>0</v>
          </cell>
        </row>
      </sheetData>
      <sheetData sheetId="1569">
        <row r="35">
          <cell r="H35">
            <v>0</v>
          </cell>
        </row>
      </sheetData>
      <sheetData sheetId="1570">
        <row r="35">
          <cell r="H35">
            <v>0</v>
          </cell>
        </row>
      </sheetData>
      <sheetData sheetId="1571">
        <row r="35">
          <cell r="H35">
            <v>0</v>
          </cell>
        </row>
      </sheetData>
      <sheetData sheetId="1572">
        <row r="35">
          <cell r="H35">
            <v>0</v>
          </cell>
        </row>
      </sheetData>
      <sheetData sheetId="1573">
        <row r="35">
          <cell r="H35">
            <v>0</v>
          </cell>
        </row>
      </sheetData>
      <sheetData sheetId="1574">
        <row r="35">
          <cell r="H35">
            <v>0</v>
          </cell>
        </row>
      </sheetData>
      <sheetData sheetId="1575">
        <row r="35">
          <cell r="H35">
            <v>0</v>
          </cell>
        </row>
      </sheetData>
      <sheetData sheetId="1576">
        <row r="35">
          <cell r="H35">
            <v>0</v>
          </cell>
        </row>
      </sheetData>
      <sheetData sheetId="1577">
        <row r="35">
          <cell r="H35">
            <v>0</v>
          </cell>
        </row>
      </sheetData>
      <sheetData sheetId="1578">
        <row r="35">
          <cell r="H35">
            <v>0</v>
          </cell>
        </row>
      </sheetData>
      <sheetData sheetId="1579">
        <row r="35">
          <cell r="H35">
            <v>0</v>
          </cell>
        </row>
      </sheetData>
      <sheetData sheetId="1580">
        <row r="35">
          <cell r="H35">
            <v>0</v>
          </cell>
        </row>
      </sheetData>
      <sheetData sheetId="1581">
        <row r="35">
          <cell r="H35">
            <v>0</v>
          </cell>
        </row>
      </sheetData>
      <sheetData sheetId="1582">
        <row r="35">
          <cell r="H35">
            <v>0</v>
          </cell>
        </row>
      </sheetData>
      <sheetData sheetId="1583">
        <row r="35">
          <cell r="H35">
            <v>0</v>
          </cell>
        </row>
      </sheetData>
      <sheetData sheetId="1584">
        <row r="35">
          <cell r="H35">
            <v>0</v>
          </cell>
        </row>
      </sheetData>
      <sheetData sheetId="1585">
        <row r="35">
          <cell r="H35">
            <v>0</v>
          </cell>
        </row>
      </sheetData>
      <sheetData sheetId="1586">
        <row r="35">
          <cell r="H35">
            <v>0</v>
          </cell>
        </row>
      </sheetData>
      <sheetData sheetId="1587">
        <row r="35">
          <cell r="H35">
            <v>0</v>
          </cell>
        </row>
      </sheetData>
      <sheetData sheetId="1588">
        <row r="35">
          <cell r="H35">
            <v>0</v>
          </cell>
        </row>
      </sheetData>
      <sheetData sheetId="1589">
        <row r="35">
          <cell r="H35">
            <v>0</v>
          </cell>
        </row>
      </sheetData>
      <sheetData sheetId="1590">
        <row r="35">
          <cell r="H35">
            <v>0</v>
          </cell>
        </row>
      </sheetData>
      <sheetData sheetId="1591">
        <row r="35">
          <cell r="H35">
            <v>0</v>
          </cell>
        </row>
      </sheetData>
      <sheetData sheetId="1592">
        <row r="35">
          <cell r="H35">
            <v>0</v>
          </cell>
        </row>
      </sheetData>
      <sheetData sheetId="1593">
        <row r="35">
          <cell r="H35">
            <v>0</v>
          </cell>
        </row>
      </sheetData>
      <sheetData sheetId="1594">
        <row r="35">
          <cell r="H35">
            <v>0</v>
          </cell>
        </row>
      </sheetData>
      <sheetData sheetId="1595">
        <row r="35">
          <cell r="H35">
            <v>0</v>
          </cell>
        </row>
      </sheetData>
      <sheetData sheetId="1596">
        <row r="35">
          <cell r="H35">
            <v>0</v>
          </cell>
        </row>
      </sheetData>
      <sheetData sheetId="1597">
        <row r="35">
          <cell r="H35">
            <v>0</v>
          </cell>
        </row>
      </sheetData>
      <sheetData sheetId="1598">
        <row r="35">
          <cell r="H35">
            <v>0</v>
          </cell>
        </row>
      </sheetData>
      <sheetData sheetId="1599">
        <row r="35">
          <cell r="H35">
            <v>0</v>
          </cell>
        </row>
      </sheetData>
      <sheetData sheetId="1600">
        <row r="35">
          <cell r="H35">
            <v>0</v>
          </cell>
        </row>
      </sheetData>
      <sheetData sheetId="1601">
        <row r="35">
          <cell r="H35">
            <v>0</v>
          </cell>
        </row>
      </sheetData>
      <sheetData sheetId="1602">
        <row r="35">
          <cell r="H35">
            <v>0</v>
          </cell>
        </row>
      </sheetData>
      <sheetData sheetId="1603">
        <row r="35">
          <cell r="H35">
            <v>0</v>
          </cell>
        </row>
      </sheetData>
      <sheetData sheetId="1604">
        <row r="35">
          <cell r="H35">
            <v>0</v>
          </cell>
        </row>
      </sheetData>
      <sheetData sheetId="1605">
        <row r="35">
          <cell r="H35">
            <v>0</v>
          </cell>
        </row>
      </sheetData>
      <sheetData sheetId="1606">
        <row r="35">
          <cell r="H35">
            <v>0</v>
          </cell>
        </row>
      </sheetData>
      <sheetData sheetId="1607">
        <row r="35">
          <cell r="H35">
            <v>0</v>
          </cell>
        </row>
      </sheetData>
      <sheetData sheetId="1608">
        <row r="35">
          <cell r="H35">
            <v>0</v>
          </cell>
        </row>
      </sheetData>
      <sheetData sheetId="1609">
        <row r="35">
          <cell r="H35">
            <v>0</v>
          </cell>
        </row>
      </sheetData>
      <sheetData sheetId="1610">
        <row r="35">
          <cell r="H35">
            <v>0</v>
          </cell>
        </row>
      </sheetData>
      <sheetData sheetId="1611">
        <row r="35">
          <cell r="H35">
            <v>0</v>
          </cell>
        </row>
      </sheetData>
      <sheetData sheetId="1612">
        <row r="35">
          <cell r="H35">
            <v>0</v>
          </cell>
        </row>
      </sheetData>
      <sheetData sheetId="1613">
        <row r="35">
          <cell r="H35">
            <v>0</v>
          </cell>
        </row>
      </sheetData>
      <sheetData sheetId="1614">
        <row r="35">
          <cell r="H35">
            <v>0</v>
          </cell>
        </row>
      </sheetData>
      <sheetData sheetId="1615">
        <row r="35">
          <cell r="H35">
            <v>0</v>
          </cell>
        </row>
      </sheetData>
      <sheetData sheetId="1616">
        <row r="35">
          <cell r="H35">
            <v>0</v>
          </cell>
        </row>
      </sheetData>
      <sheetData sheetId="1617">
        <row r="35">
          <cell r="H35">
            <v>0</v>
          </cell>
        </row>
      </sheetData>
      <sheetData sheetId="1618">
        <row r="35">
          <cell r="H35">
            <v>0</v>
          </cell>
        </row>
      </sheetData>
      <sheetData sheetId="1619">
        <row r="35">
          <cell r="H35">
            <v>0</v>
          </cell>
        </row>
      </sheetData>
      <sheetData sheetId="1620">
        <row r="35">
          <cell r="H35">
            <v>0</v>
          </cell>
        </row>
      </sheetData>
      <sheetData sheetId="1621">
        <row r="35">
          <cell r="H35">
            <v>0</v>
          </cell>
        </row>
      </sheetData>
      <sheetData sheetId="1622">
        <row r="106">
          <cell r="C106" t="str">
            <v>Hour</v>
          </cell>
        </row>
      </sheetData>
      <sheetData sheetId="1623">
        <row r="35">
          <cell r="H35">
            <v>0</v>
          </cell>
        </row>
      </sheetData>
      <sheetData sheetId="1624">
        <row r="35">
          <cell r="H35">
            <v>0</v>
          </cell>
        </row>
      </sheetData>
      <sheetData sheetId="1625">
        <row r="35">
          <cell r="H35">
            <v>0</v>
          </cell>
        </row>
      </sheetData>
      <sheetData sheetId="1626">
        <row r="35">
          <cell r="H35">
            <v>0</v>
          </cell>
        </row>
      </sheetData>
      <sheetData sheetId="1627">
        <row r="35">
          <cell r="H35">
            <v>0</v>
          </cell>
        </row>
      </sheetData>
      <sheetData sheetId="1628">
        <row r="35">
          <cell r="H35">
            <v>0</v>
          </cell>
        </row>
      </sheetData>
      <sheetData sheetId="1629">
        <row r="35">
          <cell r="H35">
            <v>0</v>
          </cell>
        </row>
      </sheetData>
      <sheetData sheetId="1630">
        <row r="35">
          <cell r="H35">
            <v>0</v>
          </cell>
        </row>
      </sheetData>
      <sheetData sheetId="1631">
        <row r="35">
          <cell r="H35">
            <v>0</v>
          </cell>
        </row>
      </sheetData>
      <sheetData sheetId="1632">
        <row r="35">
          <cell r="H35">
            <v>0</v>
          </cell>
        </row>
      </sheetData>
      <sheetData sheetId="1633">
        <row r="35">
          <cell r="H35">
            <v>0</v>
          </cell>
        </row>
      </sheetData>
      <sheetData sheetId="1634">
        <row r="35">
          <cell r="H35">
            <v>0</v>
          </cell>
        </row>
      </sheetData>
      <sheetData sheetId="1635">
        <row r="35">
          <cell r="H35">
            <v>0</v>
          </cell>
        </row>
      </sheetData>
      <sheetData sheetId="1636">
        <row r="35">
          <cell r="H35">
            <v>0</v>
          </cell>
        </row>
      </sheetData>
      <sheetData sheetId="1637">
        <row r="35">
          <cell r="H35">
            <v>0</v>
          </cell>
        </row>
      </sheetData>
      <sheetData sheetId="1638">
        <row r="35">
          <cell r="H35">
            <v>0</v>
          </cell>
        </row>
      </sheetData>
      <sheetData sheetId="1639">
        <row r="35">
          <cell r="H35">
            <v>0</v>
          </cell>
        </row>
      </sheetData>
      <sheetData sheetId="1640">
        <row r="35">
          <cell r="H35">
            <v>0</v>
          </cell>
        </row>
      </sheetData>
      <sheetData sheetId="1641">
        <row r="35">
          <cell r="H35">
            <v>0</v>
          </cell>
        </row>
      </sheetData>
      <sheetData sheetId="1642">
        <row r="35">
          <cell r="H35">
            <v>0</v>
          </cell>
        </row>
      </sheetData>
      <sheetData sheetId="1643">
        <row r="35">
          <cell r="H35">
            <v>0</v>
          </cell>
        </row>
      </sheetData>
      <sheetData sheetId="1644">
        <row r="35">
          <cell r="H35">
            <v>0</v>
          </cell>
        </row>
      </sheetData>
      <sheetData sheetId="1645">
        <row r="35">
          <cell r="H35">
            <v>0</v>
          </cell>
        </row>
      </sheetData>
      <sheetData sheetId="1646">
        <row r="35">
          <cell r="H35">
            <v>0</v>
          </cell>
        </row>
      </sheetData>
      <sheetData sheetId="1647">
        <row r="35">
          <cell r="H35">
            <v>0</v>
          </cell>
        </row>
      </sheetData>
      <sheetData sheetId="1648">
        <row r="35">
          <cell r="H35">
            <v>0</v>
          </cell>
        </row>
      </sheetData>
      <sheetData sheetId="1649">
        <row r="35">
          <cell r="H35">
            <v>0</v>
          </cell>
        </row>
      </sheetData>
      <sheetData sheetId="1650">
        <row r="35">
          <cell r="H35">
            <v>0</v>
          </cell>
        </row>
      </sheetData>
      <sheetData sheetId="1651">
        <row r="35">
          <cell r="H35">
            <v>0</v>
          </cell>
        </row>
      </sheetData>
      <sheetData sheetId="1652">
        <row r="35">
          <cell r="H35">
            <v>0</v>
          </cell>
        </row>
      </sheetData>
      <sheetData sheetId="1653">
        <row r="35">
          <cell r="H35">
            <v>0</v>
          </cell>
        </row>
      </sheetData>
      <sheetData sheetId="1654">
        <row r="35">
          <cell r="H35">
            <v>0</v>
          </cell>
        </row>
      </sheetData>
      <sheetData sheetId="1655">
        <row r="35">
          <cell r="H35">
            <v>0</v>
          </cell>
        </row>
      </sheetData>
      <sheetData sheetId="1656">
        <row r="35">
          <cell r="H35">
            <v>0</v>
          </cell>
        </row>
      </sheetData>
      <sheetData sheetId="1657">
        <row r="35">
          <cell r="H35">
            <v>0</v>
          </cell>
        </row>
      </sheetData>
      <sheetData sheetId="1658">
        <row r="35">
          <cell r="H35">
            <v>0</v>
          </cell>
        </row>
      </sheetData>
      <sheetData sheetId="1659">
        <row r="35">
          <cell r="H35">
            <v>0</v>
          </cell>
        </row>
      </sheetData>
      <sheetData sheetId="1660">
        <row r="35">
          <cell r="H35">
            <v>0</v>
          </cell>
        </row>
      </sheetData>
      <sheetData sheetId="1661">
        <row r="35">
          <cell r="H35">
            <v>0</v>
          </cell>
        </row>
      </sheetData>
      <sheetData sheetId="1662">
        <row r="35">
          <cell r="H35">
            <v>0</v>
          </cell>
        </row>
      </sheetData>
      <sheetData sheetId="1663">
        <row r="35">
          <cell r="H35">
            <v>0</v>
          </cell>
        </row>
      </sheetData>
      <sheetData sheetId="1664">
        <row r="35">
          <cell r="H35">
            <v>0</v>
          </cell>
        </row>
      </sheetData>
      <sheetData sheetId="1665">
        <row r="35">
          <cell r="H35">
            <v>0</v>
          </cell>
        </row>
      </sheetData>
      <sheetData sheetId="1666">
        <row r="35">
          <cell r="H35">
            <v>0</v>
          </cell>
        </row>
      </sheetData>
      <sheetData sheetId="1667">
        <row r="35">
          <cell r="H35">
            <v>0</v>
          </cell>
        </row>
      </sheetData>
      <sheetData sheetId="1668">
        <row r="35">
          <cell r="H35">
            <v>0</v>
          </cell>
        </row>
      </sheetData>
      <sheetData sheetId="1669">
        <row r="35">
          <cell r="H35">
            <v>0</v>
          </cell>
        </row>
      </sheetData>
      <sheetData sheetId="1670">
        <row r="35">
          <cell r="H35">
            <v>0</v>
          </cell>
        </row>
      </sheetData>
      <sheetData sheetId="1671">
        <row r="35">
          <cell r="H35">
            <v>0</v>
          </cell>
        </row>
      </sheetData>
      <sheetData sheetId="1672">
        <row r="35">
          <cell r="H35">
            <v>0</v>
          </cell>
        </row>
      </sheetData>
      <sheetData sheetId="1673">
        <row r="35">
          <cell r="H35">
            <v>0</v>
          </cell>
        </row>
      </sheetData>
      <sheetData sheetId="1674">
        <row r="35">
          <cell r="H35">
            <v>0</v>
          </cell>
        </row>
      </sheetData>
      <sheetData sheetId="1675">
        <row r="35">
          <cell r="H35">
            <v>0</v>
          </cell>
        </row>
      </sheetData>
      <sheetData sheetId="1676">
        <row r="35">
          <cell r="H35">
            <v>0</v>
          </cell>
        </row>
      </sheetData>
      <sheetData sheetId="1677">
        <row r="35">
          <cell r="H35">
            <v>0</v>
          </cell>
        </row>
      </sheetData>
      <sheetData sheetId="1678">
        <row r="35">
          <cell r="H35">
            <v>0</v>
          </cell>
        </row>
      </sheetData>
      <sheetData sheetId="1679">
        <row r="35">
          <cell r="H35">
            <v>0</v>
          </cell>
        </row>
      </sheetData>
      <sheetData sheetId="1680">
        <row r="35">
          <cell r="H35">
            <v>0</v>
          </cell>
        </row>
      </sheetData>
      <sheetData sheetId="1681">
        <row r="35">
          <cell r="H35">
            <v>0</v>
          </cell>
        </row>
      </sheetData>
      <sheetData sheetId="1682">
        <row r="35">
          <cell r="H35">
            <v>0</v>
          </cell>
        </row>
      </sheetData>
      <sheetData sheetId="1683">
        <row r="35">
          <cell r="H35">
            <v>0</v>
          </cell>
        </row>
      </sheetData>
      <sheetData sheetId="1684">
        <row r="35">
          <cell r="H35">
            <v>0</v>
          </cell>
        </row>
      </sheetData>
      <sheetData sheetId="1685">
        <row r="35">
          <cell r="H35">
            <v>0</v>
          </cell>
        </row>
      </sheetData>
      <sheetData sheetId="1686">
        <row r="35">
          <cell r="H35">
            <v>0</v>
          </cell>
        </row>
      </sheetData>
      <sheetData sheetId="1687">
        <row r="35">
          <cell r="H35">
            <v>0</v>
          </cell>
        </row>
      </sheetData>
      <sheetData sheetId="1688">
        <row r="35">
          <cell r="H35">
            <v>0</v>
          </cell>
        </row>
      </sheetData>
      <sheetData sheetId="1689">
        <row r="35">
          <cell r="H35">
            <v>0</v>
          </cell>
        </row>
      </sheetData>
      <sheetData sheetId="1690">
        <row r="35">
          <cell r="H35">
            <v>0</v>
          </cell>
        </row>
      </sheetData>
      <sheetData sheetId="1691">
        <row r="35">
          <cell r="H35">
            <v>0</v>
          </cell>
        </row>
      </sheetData>
      <sheetData sheetId="1692">
        <row r="35">
          <cell r="H35">
            <v>0</v>
          </cell>
        </row>
      </sheetData>
      <sheetData sheetId="1693">
        <row r="35">
          <cell r="H35">
            <v>0</v>
          </cell>
        </row>
      </sheetData>
      <sheetData sheetId="1694">
        <row r="35">
          <cell r="H35">
            <v>0</v>
          </cell>
        </row>
      </sheetData>
      <sheetData sheetId="1695">
        <row r="35">
          <cell r="H35">
            <v>0</v>
          </cell>
        </row>
      </sheetData>
      <sheetData sheetId="1696">
        <row r="35">
          <cell r="H35">
            <v>0</v>
          </cell>
        </row>
      </sheetData>
      <sheetData sheetId="1697">
        <row r="35">
          <cell r="H35">
            <v>0</v>
          </cell>
        </row>
      </sheetData>
      <sheetData sheetId="1698">
        <row r="35">
          <cell r="H35">
            <v>0</v>
          </cell>
        </row>
      </sheetData>
      <sheetData sheetId="1699">
        <row r="35">
          <cell r="H35">
            <v>0</v>
          </cell>
        </row>
      </sheetData>
      <sheetData sheetId="1700">
        <row r="35">
          <cell r="H35">
            <v>0</v>
          </cell>
        </row>
      </sheetData>
      <sheetData sheetId="1701">
        <row r="35">
          <cell r="H35">
            <v>0</v>
          </cell>
        </row>
      </sheetData>
      <sheetData sheetId="1702">
        <row r="35">
          <cell r="H35">
            <v>0</v>
          </cell>
        </row>
      </sheetData>
      <sheetData sheetId="1703">
        <row r="35">
          <cell r="H35">
            <v>0</v>
          </cell>
        </row>
      </sheetData>
      <sheetData sheetId="1704">
        <row r="35">
          <cell r="H35">
            <v>0</v>
          </cell>
        </row>
      </sheetData>
      <sheetData sheetId="1705">
        <row r="35">
          <cell r="H35">
            <v>0</v>
          </cell>
        </row>
      </sheetData>
      <sheetData sheetId="1706">
        <row r="35">
          <cell r="H35">
            <v>0</v>
          </cell>
        </row>
      </sheetData>
      <sheetData sheetId="1707">
        <row r="35">
          <cell r="H35">
            <v>0</v>
          </cell>
        </row>
      </sheetData>
      <sheetData sheetId="1708">
        <row r="35">
          <cell r="H35">
            <v>0</v>
          </cell>
        </row>
      </sheetData>
      <sheetData sheetId="1709">
        <row r="35">
          <cell r="H35">
            <v>0</v>
          </cell>
        </row>
      </sheetData>
      <sheetData sheetId="1710">
        <row r="35">
          <cell r="H35">
            <v>0</v>
          </cell>
        </row>
      </sheetData>
      <sheetData sheetId="1711">
        <row r="35">
          <cell r="H35">
            <v>0</v>
          </cell>
        </row>
      </sheetData>
      <sheetData sheetId="1712">
        <row r="35">
          <cell r="H35">
            <v>0</v>
          </cell>
        </row>
      </sheetData>
      <sheetData sheetId="1713">
        <row r="35">
          <cell r="H35">
            <v>0</v>
          </cell>
        </row>
      </sheetData>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sheetData sheetId="1765" refreshError="1"/>
      <sheetData sheetId="1766" refreshError="1"/>
      <sheetData sheetId="1767">
        <row r="106">
          <cell r="C106" t="str">
            <v>Hour</v>
          </cell>
        </row>
      </sheetData>
      <sheetData sheetId="1768">
        <row r="106">
          <cell r="C106" t="str">
            <v>Hour</v>
          </cell>
        </row>
      </sheetData>
      <sheetData sheetId="1769" refreshError="1"/>
      <sheetData sheetId="1770" refreshError="1"/>
      <sheetData sheetId="1771">
        <row r="106">
          <cell r="C106" t="str">
            <v>Hour</v>
          </cell>
        </row>
      </sheetData>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ow r="106">
          <cell r="C106" t="str">
            <v>Hour</v>
          </cell>
        </row>
      </sheetData>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ow r="106">
          <cell r="C106" t="str">
            <v>Hour</v>
          </cell>
        </row>
      </sheetData>
      <sheetData sheetId="1820">
        <row r="106">
          <cell r="C106" t="str">
            <v>Hour</v>
          </cell>
        </row>
      </sheetData>
      <sheetData sheetId="1821">
        <row r="106">
          <cell r="C106" t="str">
            <v>Hour</v>
          </cell>
        </row>
      </sheetData>
      <sheetData sheetId="1822">
        <row r="35">
          <cell r="H35">
            <v>0</v>
          </cell>
        </row>
      </sheetData>
      <sheetData sheetId="1823">
        <row r="35">
          <cell r="H35">
            <v>0</v>
          </cell>
        </row>
      </sheetData>
      <sheetData sheetId="1824">
        <row r="35">
          <cell r="H35">
            <v>0</v>
          </cell>
        </row>
      </sheetData>
      <sheetData sheetId="1825">
        <row r="35">
          <cell r="H35">
            <v>0</v>
          </cell>
        </row>
      </sheetData>
      <sheetData sheetId="1826">
        <row r="35">
          <cell r="H35">
            <v>0</v>
          </cell>
        </row>
      </sheetData>
      <sheetData sheetId="1827">
        <row r="35">
          <cell r="H35">
            <v>0</v>
          </cell>
        </row>
      </sheetData>
      <sheetData sheetId="1828">
        <row r="35">
          <cell r="H35">
            <v>0</v>
          </cell>
        </row>
      </sheetData>
      <sheetData sheetId="1829">
        <row r="35">
          <cell r="H35">
            <v>0</v>
          </cell>
        </row>
      </sheetData>
      <sheetData sheetId="1830" refreshError="1"/>
      <sheetData sheetId="1831" refreshError="1"/>
      <sheetData sheetId="1832">
        <row r="35">
          <cell r="H35">
            <v>0</v>
          </cell>
        </row>
      </sheetData>
      <sheetData sheetId="1833">
        <row r="35">
          <cell r="H35">
            <v>0</v>
          </cell>
        </row>
      </sheetData>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ow r="106">
          <cell r="C106" t="str">
            <v>Hour</v>
          </cell>
        </row>
      </sheetData>
      <sheetData sheetId="1856" refreshError="1"/>
      <sheetData sheetId="1857" refreshError="1"/>
      <sheetData sheetId="1858" refreshError="1"/>
      <sheetData sheetId="1859" refreshError="1"/>
      <sheetData sheetId="1860" refreshError="1"/>
      <sheetData sheetId="1861" refreshError="1"/>
      <sheetData sheetId="1862">
        <row r="106">
          <cell r="C106" t="str">
            <v>Hour</v>
          </cell>
        </row>
      </sheetData>
      <sheetData sheetId="1863">
        <row r="106">
          <cell r="C106" t="str">
            <v>Hour</v>
          </cell>
        </row>
      </sheetData>
      <sheetData sheetId="1864">
        <row r="106">
          <cell r="C106" t="str">
            <v>Hour</v>
          </cell>
        </row>
      </sheetData>
      <sheetData sheetId="1865">
        <row r="106">
          <cell r="C106" t="str">
            <v>Hour</v>
          </cell>
        </row>
      </sheetData>
      <sheetData sheetId="1866">
        <row r="35">
          <cell r="H35">
            <v>0</v>
          </cell>
        </row>
      </sheetData>
      <sheetData sheetId="1867" refreshError="1"/>
      <sheetData sheetId="1868" refreshError="1"/>
      <sheetData sheetId="1869" refreshError="1"/>
      <sheetData sheetId="1870" refreshError="1"/>
      <sheetData sheetId="1871" refreshError="1"/>
      <sheetData sheetId="1872" refreshError="1"/>
      <sheetData sheetId="1873" refreshError="1"/>
      <sheetData sheetId="1874">
        <row r="106">
          <cell r="C106" t="str">
            <v>Hour</v>
          </cell>
        </row>
      </sheetData>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ow r="106">
          <cell r="C106" t="str">
            <v>Hour</v>
          </cell>
        </row>
      </sheetData>
      <sheetData sheetId="1904">
        <row r="106">
          <cell r="C106" t="str">
            <v>Hour</v>
          </cell>
        </row>
      </sheetData>
      <sheetData sheetId="1905">
        <row r="106">
          <cell r="C106" t="str">
            <v>Hour</v>
          </cell>
        </row>
      </sheetData>
      <sheetData sheetId="1906">
        <row r="106">
          <cell r="C106" t="str">
            <v>Hour</v>
          </cell>
        </row>
      </sheetData>
      <sheetData sheetId="1907">
        <row r="106">
          <cell r="C106" t="str">
            <v>Hour</v>
          </cell>
        </row>
      </sheetData>
      <sheetData sheetId="1908">
        <row r="35">
          <cell r="H35">
            <v>0</v>
          </cell>
        </row>
      </sheetData>
      <sheetData sheetId="1909">
        <row r="106">
          <cell r="C106" t="str">
            <v>Hour</v>
          </cell>
        </row>
      </sheetData>
      <sheetData sheetId="1910">
        <row r="106">
          <cell r="C106" t="str">
            <v>Hour</v>
          </cell>
        </row>
      </sheetData>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ow r="106">
          <cell r="C106" t="str">
            <v>Hour</v>
          </cell>
        </row>
      </sheetData>
      <sheetData sheetId="1952">
        <row r="106">
          <cell r="C106" t="str">
            <v>Hour</v>
          </cell>
        </row>
      </sheetData>
      <sheetData sheetId="1953">
        <row r="106">
          <cell r="C106" t="str">
            <v>Hour</v>
          </cell>
        </row>
      </sheetData>
      <sheetData sheetId="1954">
        <row r="106">
          <cell r="C106" t="str">
            <v>Hour</v>
          </cell>
        </row>
      </sheetData>
      <sheetData sheetId="1955">
        <row r="106">
          <cell r="C106" t="str">
            <v>Hour</v>
          </cell>
        </row>
      </sheetData>
      <sheetData sheetId="1956" refreshError="1"/>
      <sheetData sheetId="1957">
        <row r="106">
          <cell r="C106" t="str">
            <v>Hour</v>
          </cell>
        </row>
      </sheetData>
      <sheetData sheetId="1958" refreshError="1"/>
      <sheetData sheetId="1959">
        <row r="106">
          <cell r="C106" t="str">
            <v>Hour</v>
          </cell>
        </row>
      </sheetData>
      <sheetData sheetId="1960">
        <row r="106">
          <cell r="C106" t="str">
            <v>Hour</v>
          </cell>
        </row>
      </sheetData>
      <sheetData sheetId="1961">
        <row r="106">
          <cell r="C106" t="str">
            <v>Hour</v>
          </cell>
        </row>
      </sheetData>
      <sheetData sheetId="1962" refreshError="1"/>
      <sheetData sheetId="1963">
        <row r="106">
          <cell r="C106" t="str">
            <v>Hour</v>
          </cell>
        </row>
      </sheetData>
      <sheetData sheetId="1964">
        <row r="106">
          <cell r="C106" t="str">
            <v>Hour</v>
          </cell>
        </row>
      </sheetData>
      <sheetData sheetId="1965">
        <row r="106">
          <cell r="C106" t="str">
            <v>Hour</v>
          </cell>
        </row>
      </sheetData>
      <sheetData sheetId="1966">
        <row r="106">
          <cell r="C106" t="str">
            <v>Hour</v>
          </cell>
        </row>
      </sheetData>
      <sheetData sheetId="1967">
        <row r="106">
          <cell r="C106" t="str">
            <v>Hour</v>
          </cell>
        </row>
      </sheetData>
      <sheetData sheetId="1968">
        <row r="106">
          <cell r="C106" t="str">
            <v>Hour</v>
          </cell>
        </row>
      </sheetData>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ow r="106">
          <cell r="C106" t="str">
            <v>Hour</v>
          </cell>
        </row>
      </sheetData>
      <sheetData sheetId="1980">
        <row r="106">
          <cell r="C106" t="str">
            <v>Hour</v>
          </cell>
        </row>
      </sheetData>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ow r="106">
          <cell r="C106" t="str">
            <v>Hour</v>
          </cell>
        </row>
      </sheetData>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ow r="106">
          <cell r="C106" t="str">
            <v>Hour</v>
          </cell>
        </row>
      </sheetData>
      <sheetData sheetId="2049">
        <row r="106">
          <cell r="C106" t="str">
            <v>Hour</v>
          </cell>
        </row>
      </sheetData>
      <sheetData sheetId="2050">
        <row r="35">
          <cell r="H35">
            <v>0</v>
          </cell>
        </row>
      </sheetData>
      <sheetData sheetId="2051">
        <row r="35">
          <cell r="H35">
            <v>0</v>
          </cell>
        </row>
      </sheetData>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refreshError="1"/>
      <sheetData sheetId="2066" refreshError="1"/>
      <sheetData sheetId="2067" refreshError="1"/>
      <sheetData sheetId="2068" refreshError="1"/>
      <sheetData sheetId="2069" refreshError="1"/>
      <sheetData sheetId="2070">
        <row r="106">
          <cell r="C106" t="str">
            <v>Hour</v>
          </cell>
        </row>
      </sheetData>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ow r="35">
          <cell r="H35">
            <v>0</v>
          </cell>
        </row>
      </sheetData>
      <sheetData sheetId="2101">
        <row r="35">
          <cell r="H35">
            <v>0</v>
          </cell>
        </row>
      </sheetData>
      <sheetData sheetId="2102">
        <row r="106">
          <cell r="C106" t="str">
            <v>Hour</v>
          </cell>
        </row>
      </sheetData>
      <sheetData sheetId="2103">
        <row r="106">
          <cell r="C106" t="str">
            <v>Hour</v>
          </cell>
        </row>
      </sheetData>
      <sheetData sheetId="2104">
        <row r="106">
          <cell r="C106" t="str">
            <v>Hour</v>
          </cell>
        </row>
      </sheetData>
      <sheetData sheetId="2105">
        <row r="106">
          <cell r="C106" t="str">
            <v>Hour</v>
          </cell>
        </row>
      </sheetData>
      <sheetData sheetId="2106">
        <row r="106">
          <cell r="C106" t="str">
            <v>Hour</v>
          </cell>
        </row>
      </sheetData>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ow r="106">
          <cell r="C106" t="str">
            <v>Hour</v>
          </cell>
        </row>
      </sheetData>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ow r="35">
          <cell r="H35">
            <v>0</v>
          </cell>
        </row>
      </sheetData>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ow r="35">
          <cell r="H35">
            <v>0</v>
          </cell>
        </row>
      </sheetData>
      <sheetData sheetId="2198">
        <row r="35">
          <cell r="H35">
            <v>0</v>
          </cell>
        </row>
      </sheetData>
      <sheetData sheetId="2199">
        <row r="35">
          <cell r="H35">
            <v>0</v>
          </cell>
        </row>
      </sheetData>
      <sheetData sheetId="2200">
        <row r="35">
          <cell r="H35">
            <v>0</v>
          </cell>
        </row>
      </sheetData>
      <sheetData sheetId="2201">
        <row r="35">
          <cell r="H35">
            <v>0</v>
          </cell>
        </row>
      </sheetData>
      <sheetData sheetId="2202" refreshError="1"/>
      <sheetData sheetId="2203" refreshError="1"/>
      <sheetData sheetId="2204">
        <row r="35">
          <cell r="H35">
            <v>0</v>
          </cell>
        </row>
      </sheetData>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ow r="35">
          <cell r="H35">
            <v>0</v>
          </cell>
        </row>
      </sheetData>
      <sheetData sheetId="2252" refreshError="1"/>
      <sheetData sheetId="2253" refreshError="1"/>
      <sheetData sheetId="2254" refreshError="1"/>
      <sheetData sheetId="2255" refreshError="1"/>
      <sheetData sheetId="2256" refreshError="1"/>
      <sheetData sheetId="2257">
        <row r="106">
          <cell r="C106" t="str">
            <v>Hour</v>
          </cell>
        </row>
      </sheetData>
      <sheetData sheetId="2258">
        <row r="106">
          <cell r="C106" t="str">
            <v>Hour</v>
          </cell>
        </row>
      </sheetData>
      <sheetData sheetId="2259">
        <row r="106">
          <cell r="C106" t="str">
            <v>Hour</v>
          </cell>
        </row>
      </sheetData>
      <sheetData sheetId="2260" refreshError="1"/>
      <sheetData sheetId="2261" refreshError="1"/>
      <sheetData sheetId="2262">
        <row r="106">
          <cell r="C106" t="str">
            <v>Hour</v>
          </cell>
        </row>
      </sheetData>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ow r="106">
          <cell r="C106" t="str">
            <v>Hour</v>
          </cell>
        </row>
      </sheetData>
      <sheetData sheetId="2279" refreshError="1"/>
      <sheetData sheetId="2280" refreshError="1"/>
      <sheetData sheetId="2281" refreshError="1"/>
      <sheetData sheetId="2282" refreshError="1"/>
      <sheetData sheetId="2283">
        <row r="106">
          <cell r="C106" t="str">
            <v>Hour</v>
          </cell>
        </row>
      </sheetData>
      <sheetData sheetId="2284" refreshError="1"/>
      <sheetData sheetId="2285" refreshError="1"/>
      <sheetData sheetId="2286" refreshError="1"/>
      <sheetData sheetId="2287" refreshError="1"/>
      <sheetData sheetId="2288">
        <row r="106">
          <cell r="C106" t="str">
            <v>Hour</v>
          </cell>
        </row>
      </sheetData>
      <sheetData sheetId="2289">
        <row r="106">
          <cell r="C106" t="str">
            <v>Hour</v>
          </cell>
        </row>
      </sheetData>
      <sheetData sheetId="2290" refreshError="1"/>
      <sheetData sheetId="2291">
        <row r="106">
          <cell r="C106" t="str">
            <v>Hour</v>
          </cell>
        </row>
      </sheetData>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ow r="106">
          <cell r="C106" t="str">
            <v>Hour</v>
          </cell>
        </row>
      </sheetData>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ow r="106">
          <cell r="C106" t="str">
            <v>Hour</v>
          </cell>
        </row>
      </sheetData>
      <sheetData sheetId="2443" refreshError="1"/>
      <sheetData sheetId="2444">
        <row r="106">
          <cell r="C106" t="str">
            <v>Hour</v>
          </cell>
        </row>
      </sheetData>
      <sheetData sheetId="2445">
        <row r="106">
          <cell r="C106" t="str">
            <v>Hour</v>
          </cell>
        </row>
      </sheetData>
      <sheetData sheetId="2446">
        <row r="106">
          <cell r="C106" t="str">
            <v>Hour</v>
          </cell>
        </row>
      </sheetData>
      <sheetData sheetId="2447">
        <row r="106">
          <cell r="C106" t="str">
            <v>Hour</v>
          </cell>
        </row>
      </sheetData>
      <sheetData sheetId="2448">
        <row r="106">
          <cell r="C106" t="str">
            <v>Hour</v>
          </cell>
        </row>
      </sheetData>
      <sheetData sheetId="2449"/>
      <sheetData sheetId="2450">
        <row r="106">
          <cell r="C106" t="str">
            <v>Hour</v>
          </cell>
        </row>
      </sheetData>
      <sheetData sheetId="2451">
        <row r="106">
          <cell r="C106" t="str">
            <v>Hour</v>
          </cell>
        </row>
      </sheetData>
      <sheetData sheetId="2452">
        <row r="106">
          <cell r="C106" t="str">
            <v>Hour</v>
          </cell>
        </row>
      </sheetData>
      <sheetData sheetId="2453">
        <row r="106">
          <cell r="C106" t="str">
            <v>Hour</v>
          </cell>
        </row>
      </sheetData>
      <sheetData sheetId="2454">
        <row r="106">
          <cell r="C106" t="str">
            <v>Hour</v>
          </cell>
        </row>
      </sheetData>
      <sheetData sheetId="2455">
        <row r="106">
          <cell r="C106" t="str">
            <v>Hour</v>
          </cell>
        </row>
      </sheetData>
      <sheetData sheetId="2456">
        <row r="106">
          <cell r="C106" t="str">
            <v>Hour</v>
          </cell>
        </row>
      </sheetData>
      <sheetData sheetId="2457">
        <row r="106">
          <cell r="C106" t="str">
            <v>Hour</v>
          </cell>
        </row>
      </sheetData>
      <sheetData sheetId="2458">
        <row r="106">
          <cell r="C106" t="str">
            <v>Hour</v>
          </cell>
        </row>
      </sheetData>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sheetData sheetId="2574" refreshError="1"/>
      <sheetData sheetId="2575" refreshError="1"/>
      <sheetData sheetId="2576" refreshError="1"/>
      <sheetData sheetId="2577" refreshError="1"/>
      <sheetData sheetId="2578" refreshError="1"/>
      <sheetData sheetId="2579" refreshError="1"/>
      <sheetData sheetId="2580" refreshError="1"/>
      <sheetData sheetId="2581">
        <row r="106">
          <cell r="C106" t="str">
            <v>Hour</v>
          </cell>
        </row>
      </sheetData>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ow r="35">
          <cell r="H35">
            <v>0</v>
          </cell>
        </row>
      </sheetData>
      <sheetData sheetId="2696">
        <row r="35">
          <cell r="H35">
            <v>0</v>
          </cell>
        </row>
      </sheetData>
      <sheetData sheetId="2697">
        <row r="35">
          <cell r="H35">
            <v>0</v>
          </cell>
        </row>
      </sheetData>
      <sheetData sheetId="2698">
        <row r="35">
          <cell r="H35">
            <v>0</v>
          </cell>
        </row>
      </sheetData>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ow r="106">
          <cell r="C106" t="str">
            <v>Hour</v>
          </cell>
        </row>
      </sheetData>
      <sheetData sheetId="2716" refreshError="1"/>
      <sheetData sheetId="2717" refreshError="1"/>
      <sheetData sheetId="2718" refreshError="1"/>
      <sheetData sheetId="2719" refreshError="1"/>
      <sheetData sheetId="2720" refreshError="1"/>
      <sheetData sheetId="2721">
        <row r="106">
          <cell r="C106" t="str">
            <v>Hour</v>
          </cell>
        </row>
      </sheetData>
      <sheetData sheetId="2722">
        <row r="35">
          <cell r="H35">
            <v>0</v>
          </cell>
        </row>
      </sheetData>
      <sheetData sheetId="2723">
        <row r="106">
          <cell r="C106" t="str">
            <v>Hour</v>
          </cell>
        </row>
      </sheetData>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ow r="106">
          <cell r="C106" t="str">
            <v>Hour</v>
          </cell>
        </row>
      </sheetData>
      <sheetData sheetId="2791">
        <row r="106">
          <cell r="C106" t="str">
            <v>Hour</v>
          </cell>
        </row>
      </sheetData>
      <sheetData sheetId="2792">
        <row r="106">
          <cell r="C106" t="str">
            <v>Hour</v>
          </cell>
        </row>
      </sheetData>
      <sheetData sheetId="2793">
        <row r="35">
          <cell r="H35">
            <v>0</v>
          </cell>
        </row>
      </sheetData>
      <sheetData sheetId="2794">
        <row r="35">
          <cell r="H35">
            <v>0</v>
          </cell>
        </row>
      </sheetData>
      <sheetData sheetId="2795">
        <row r="35">
          <cell r="H35">
            <v>0</v>
          </cell>
        </row>
      </sheetData>
      <sheetData sheetId="2796">
        <row r="106">
          <cell r="C106" t="str">
            <v>Hour</v>
          </cell>
        </row>
      </sheetData>
      <sheetData sheetId="2797">
        <row r="35">
          <cell r="H35">
            <v>0</v>
          </cell>
        </row>
      </sheetData>
      <sheetData sheetId="2798">
        <row r="35">
          <cell r="H35">
            <v>0</v>
          </cell>
        </row>
      </sheetData>
      <sheetData sheetId="2799">
        <row r="106">
          <cell r="C106" t="str">
            <v>Hour</v>
          </cell>
        </row>
      </sheetData>
      <sheetData sheetId="2800">
        <row r="106">
          <cell r="C106" t="str">
            <v>Hour</v>
          </cell>
        </row>
      </sheetData>
      <sheetData sheetId="2801">
        <row r="106">
          <cell r="C106" t="str">
            <v>Hour</v>
          </cell>
        </row>
      </sheetData>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ow r="35">
          <cell r="H35">
            <v>0</v>
          </cell>
        </row>
      </sheetData>
      <sheetData sheetId="2834">
        <row r="35">
          <cell r="H35">
            <v>0</v>
          </cell>
        </row>
      </sheetData>
      <sheetData sheetId="2835">
        <row r="35">
          <cell r="H35">
            <v>0</v>
          </cell>
        </row>
      </sheetData>
      <sheetData sheetId="2836">
        <row r="35">
          <cell r="H35">
            <v>0</v>
          </cell>
        </row>
      </sheetData>
      <sheetData sheetId="2837">
        <row r="35">
          <cell r="H35">
            <v>0</v>
          </cell>
        </row>
      </sheetData>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ow r="35">
          <cell r="H35">
            <v>0</v>
          </cell>
        </row>
      </sheetData>
      <sheetData sheetId="2855">
        <row r="35">
          <cell r="H35">
            <v>0</v>
          </cell>
        </row>
      </sheetData>
      <sheetData sheetId="2856">
        <row r="35">
          <cell r="H35">
            <v>0</v>
          </cell>
        </row>
      </sheetData>
      <sheetData sheetId="2857">
        <row r="35">
          <cell r="H35">
            <v>0</v>
          </cell>
        </row>
      </sheetData>
      <sheetData sheetId="2858">
        <row r="35">
          <cell r="H35">
            <v>0</v>
          </cell>
        </row>
      </sheetData>
      <sheetData sheetId="2859">
        <row r="35">
          <cell r="H35">
            <v>0</v>
          </cell>
        </row>
      </sheetData>
      <sheetData sheetId="2860">
        <row r="35">
          <cell r="H35">
            <v>0</v>
          </cell>
        </row>
      </sheetData>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ow r="35">
          <cell r="H35">
            <v>0</v>
          </cell>
        </row>
      </sheetData>
      <sheetData sheetId="2880">
        <row r="35">
          <cell r="H35">
            <v>0</v>
          </cell>
        </row>
      </sheetData>
      <sheetData sheetId="2881">
        <row r="35">
          <cell r="H35">
            <v>0</v>
          </cell>
        </row>
      </sheetData>
      <sheetData sheetId="2882">
        <row r="35">
          <cell r="H35">
            <v>0</v>
          </cell>
        </row>
      </sheetData>
      <sheetData sheetId="2883">
        <row r="35">
          <cell r="H35">
            <v>0</v>
          </cell>
        </row>
      </sheetData>
      <sheetData sheetId="2884" refreshError="1"/>
      <sheetData sheetId="2885">
        <row r="35">
          <cell r="H35">
            <v>0</v>
          </cell>
        </row>
      </sheetData>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ow r="35">
          <cell r="H35">
            <v>0</v>
          </cell>
        </row>
      </sheetData>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ow r="35">
          <cell r="H35">
            <v>0</v>
          </cell>
        </row>
      </sheetData>
      <sheetData sheetId="2919">
        <row r="35">
          <cell r="H35">
            <v>0</v>
          </cell>
        </row>
      </sheetData>
      <sheetData sheetId="2920">
        <row r="35">
          <cell r="H35">
            <v>0</v>
          </cell>
        </row>
      </sheetData>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ow r="106">
          <cell r="C106" t="str">
            <v>Hour</v>
          </cell>
        </row>
      </sheetData>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ow r="35">
          <cell r="H35">
            <v>0</v>
          </cell>
        </row>
      </sheetData>
      <sheetData sheetId="3171">
        <row r="35">
          <cell r="H35">
            <v>0</v>
          </cell>
        </row>
      </sheetData>
      <sheetData sheetId="3172">
        <row r="35">
          <cell r="H35">
            <v>0</v>
          </cell>
        </row>
      </sheetData>
      <sheetData sheetId="3173">
        <row r="35">
          <cell r="H35">
            <v>0</v>
          </cell>
        </row>
      </sheetData>
      <sheetData sheetId="3174">
        <row r="35">
          <cell r="H35">
            <v>0</v>
          </cell>
        </row>
      </sheetData>
      <sheetData sheetId="3175">
        <row r="35">
          <cell r="H35">
            <v>0</v>
          </cell>
        </row>
      </sheetData>
      <sheetData sheetId="3176">
        <row r="35">
          <cell r="H35">
            <v>0</v>
          </cell>
        </row>
      </sheetData>
      <sheetData sheetId="3177">
        <row r="35">
          <cell r="H35">
            <v>0</v>
          </cell>
        </row>
      </sheetData>
      <sheetData sheetId="3178">
        <row r="35">
          <cell r="H35">
            <v>0</v>
          </cell>
        </row>
      </sheetData>
      <sheetData sheetId="3179">
        <row r="35">
          <cell r="H35">
            <v>0</v>
          </cell>
        </row>
      </sheetData>
      <sheetData sheetId="3180">
        <row r="35">
          <cell r="H35">
            <v>0</v>
          </cell>
        </row>
      </sheetData>
      <sheetData sheetId="3181">
        <row r="35">
          <cell r="H35">
            <v>0</v>
          </cell>
        </row>
      </sheetData>
      <sheetData sheetId="3182">
        <row r="35">
          <cell r="H35">
            <v>0</v>
          </cell>
        </row>
      </sheetData>
      <sheetData sheetId="3183">
        <row r="35">
          <cell r="H35">
            <v>0</v>
          </cell>
        </row>
      </sheetData>
      <sheetData sheetId="3184">
        <row r="35">
          <cell r="H35">
            <v>0</v>
          </cell>
        </row>
      </sheetData>
      <sheetData sheetId="3185">
        <row r="35">
          <cell r="H35">
            <v>0</v>
          </cell>
        </row>
      </sheetData>
      <sheetData sheetId="3186">
        <row r="35">
          <cell r="H35">
            <v>0</v>
          </cell>
        </row>
      </sheetData>
      <sheetData sheetId="3187">
        <row r="35">
          <cell r="H35">
            <v>0</v>
          </cell>
        </row>
      </sheetData>
      <sheetData sheetId="3188">
        <row r="35">
          <cell r="H35">
            <v>0</v>
          </cell>
        </row>
      </sheetData>
      <sheetData sheetId="3189">
        <row r="35">
          <cell r="H35">
            <v>0</v>
          </cell>
        </row>
      </sheetData>
      <sheetData sheetId="3190">
        <row r="35">
          <cell r="H35">
            <v>0</v>
          </cell>
        </row>
      </sheetData>
      <sheetData sheetId="3191">
        <row r="35">
          <cell r="H35">
            <v>0</v>
          </cell>
        </row>
      </sheetData>
      <sheetData sheetId="3192">
        <row r="35">
          <cell r="H35">
            <v>0</v>
          </cell>
        </row>
      </sheetData>
      <sheetData sheetId="3193">
        <row r="35">
          <cell r="H35">
            <v>0</v>
          </cell>
        </row>
      </sheetData>
      <sheetData sheetId="3194">
        <row r="35">
          <cell r="H35">
            <v>0</v>
          </cell>
        </row>
      </sheetData>
      <sheetData sheetId="3195">
        <row r="35">
          <cell r="H35">
            <v>0</v>
          </cell>
        </row>
      </sheetData>
      <sheetData sheetId="3196">
        <row r="35">
          <cell r="H35">
            <v>0</v>
          </cell>
        </row>
      </sheetData>
      <sheetData sheetId="3197">
        <row r="35">
          <cell r="H35">
            <v>0</v>
          </cell>
        </row>
      </sheetData>
      <sheetData sheetId="3198">
        <row r="35">
          <cell r="H35">
            <v>0</v>
          </cell>
        </row>
      </sheetData>
      <sheetData sheetId="3199">
        <row r="35">
          <cell r="H35">
            <v>0</v>
          </cell>
        </row>
      </sheetData>
      <sheetData sheetId="3200">
        <row r="35">
          <cell r="H35">
            <v>0</v>
          </cell>
        </row>
      </sheetData>
      <sheetData sheetId="3201">
        <row r="35">
          <cell r="H35">
            <v>0</v>
          </cell>
        </row>
      </sheetData>
      <sheetData sheetId="3202">
        <row r="35">
          <cell r="H35">
            <v>0</v>
          </cell>
        </row>
      </sheetData>
      <sheetData sheetId="3203">
        <row r="35">
          <cell r="H35">
            <v>0</v>
          </cell>
        </row>
      </sheetData>
      <sheetData sheetId="3204">
        <row r="35">
          <cell r="H35">
            <v>0</v>
          </cell>
        </row>
      </sheetData>
      <sheetData sheetId="3205">
        <row r="35">
          <cell r="H35">
            <v>0</v>
          </cell>
        </row>
      </sheetData>
      <sheetData sheetId="3206">
        <row r="35">
          <cell r="H35">
            <v>0</v>
          </cell>
        </row>
      </sheetData>
      <sheetData sheetId="3207">
        <row r="35">
          <cell r="H35">
            <v>0</v>
          </cell>
        </row>
      </sheetData>
      <sheetData sheetId="3208">
        <row r="35">
          <cell r="H35">
            <v>0</v>
          </cell>
        </row>
      </sheetData>
      <sheetData sheetId="3209">
        <row r="35">
          <cell r="H35">
            <v>0</v>
          </cell>
        </row>
      </sheetData>
      <sheetData sheetId="3210">
        <row r="35">
          <cell r="H35">
            <v>0</v>
          </cell>
        </row>
      </sheetData>
      <sheetData sheetId="3211">
        <row r="35">
          <cell r="H35">
            <v>0</v>
          </cell>
        </row>
      </sheetData>
      <sheetData sheetId="3212">
        <row r="35">
          <cell r="H35">
            <v>0</v>
          </cell>
        </row>
      </sheetData>
      <sheetData sheetId="3213">
        <row r="35">
          <cell r="H35">
            <v>0</v>
          </cell>
        </row>
      </sheetData>
      <sheetData sheetId="3214">
        <row r="35">
          <cell r="H35">
            <v>0</v>
          </cell>
        </row>
      </sheetData>
      <sheetData sheetId="3215">
        <row r="35">
          <cell r="H35">
            <v>0</v>
          </cell>
        </row>
      </sheetData>
      <sheetData sheetId="3216">
        <row r="35">
          <cell r="H35">
            <v>0</v>
          </cell>
        </row>
      </sheetData>
      <sheetData sheetId="3217">
        <row r="35">
          <cell r="H35">
            <v>0</v>
          </cell>
        </row>
      </sheetData>
      <sheetData sheetId="3218">
        <row r="35">
          <cell r="H35">
            <v>0</v>
          </cell>
        </row>
      </sheetData>
      <sheetData sheetId="3219">
        <row r="35">
          <cell r="H35">
            <v>0</v>
          </cell>
        </row>
      </sheetData>
      <sheetData sheetId="3220">
        <row r="35">
          <cell r="H35">
            <v>0</v>
          </cell>
        </row>
      </sheetData>
      <sheetData sheetId="3221">
        <row r="35">
          <cell r="H35">
            <v>0</v>
          </cell>
        </row>
      </sheetData>
      <sheetData sheetId="3222">
        <row r="35">
          <cell r="H35">
            <v>0</v>
          </cell>
        </row>
      </sheetData>
      <sheetData sheetId="3223">
        <row r="35">
          <cell r="H35">
            <v>0</v>
          </cell>
        </row>
      </sheetData>
      <sheetData sheetId="3224">
        <row r="35">
          <cell r="H35">
            <v>0</v>
          </cell>
        </row>
      </sheetData>
      <sheetData sheetId="3225">
        <row r="35">
          <cell r="H35">
            <v>0</v>
          </cell>
        </row>
      </sheetData>
      <sheetData sheetId="3226">
        <row r="35">
          <cell r="H35">
            <v>0</v>
          </cell>
        </row>
      </sheetData>
      <sheetData sheetId="3227">
        <row r="35">
          <cell r="H35">
            <v>0</v>
          </cell>
        </row>
      </sheetData>
      <sheetData sheetId="3228">
        <row r="35">
          <cell r="H35">
            <v>0</v>
          </cell>
        </row>
      </sheetData>
      <sheetData sheetId="3229">
        <row r="35">
          <cell r="H35">
            <v>0</v>
          </cell>
        </row>
      </sheetData>
      <sheetData sheetId="3230">
        <row r="35">
          <cell r="H35">
            <v>0</v>
          </cell>
        </row>
      </sheetData>
      <sheetData sheetId="3231">
        <row r="35">
          <cell r="H35">
            <v>0</v>
          </cell>
        </row>
      </sheetData>
      <sheetData sheetId="3232">
        <row r="35">
          <cell r="H35">
            <v>0</v>
          </cell>
        </row>
      </sheetData>
      <sheetData sheetId="3233">
        <row r="35">
          <cell r="H35">
            <v>0</v>
          </cell>
        </row>
      </sheetData>
      <sheetData sheetId="3234">
        <row r="35">
          <cell r="H35">
            <v>0</v>
          </cell>
        </row>
      </sheetData>
      <sheetData sheetId="3235">
        <row r="35">
          <cell r="H35">
            <v>0</v>
          </cell>
        </row>
      </sheetData>
      <sheetData sheetId="3236">
        <row r="35">
          <cell r="H35">
            <v>0</v>
          </cell>
        </row>
      </sheetData>
      <sheetData sheetId="3237">
        <row r="35">
          <cell r="H35">
            <v>0</v>
          </cell>
        </row>
      </sheetData>
      <sheetData sheetId="3238">
        <row r="35">
          <cell r="H35">
            <v>0</v>
          </cell>
        </row>
      </sheetData>
      <sheetData sheetId="3239">
        <row r="35">
          <cell r="H35">
            <v>0</v>
          </cell>
        </row>
      </sheetData>
      <sheetData sheetId="3240">
        <row r="35">
          <cell r="H35">
            <v>0</v>
          </cell>
        </row>
      </sheetData>
      <sheetData sheetId="3241">
        <row r="35">
          <cell r="H35">
            <v>0</v>
          </cell>
        </row>
      </sheetData>
      <sheetData sheetId="3242">
        <row r="35">
          <cell r="H35">
            <v>0</v>
          </cell>
        </row>
      </sheetData>
      <sheetData sheetId="3243">
        <row r="35">
          <cell r="H35">
            <v>0</v>
          </cell>
        </row>
      </sheetData>
      <sheetData sheetId="3244">
        <row r="35">
          <cell r="H35">
            <v>0</v>
          </cell>
        </row>
      </sheetData>
      <sheetData sheetId="3245">
        <row r="35">
          <cell r="H35">
            <v>0</v>
          </cell>
        </row>
      </sheetData>
      <sheetData sheetId="3246">
        <row r="35">
          <cell r="H35">
            <v>0</v>
          </cell>
        </row>
      </sheetData>
      <sheetData sheetId="3247">
        <row r="35">
          <cell r="H35">
            <v>0</v>
          </cell>
        </row>
      </sheetData>
      <sheetData sheetId="3248">
        <row r="35">
          <cell r="H35">
            <v>0</v>
          </cell>
        </row>
      </sheetData>
      <sheetData sheetId="3249">
        <row r="35">
          <cell r="H35">
            <v>0</v>
          </cell>
        </row>
      </sheetData>
      <sheetData sheetId="3250">
        <row r="35">
          <cell r="H35">
            <v>0</v>
          </cell>
        </row>
      </sheetData>
      <sheetData sheetId="3251">
        <row r="35">
          <cell r="H35">
            <v>0</v>
          </cell>
        </row>
      </sheetData>
      <sheetData sheetId="3252">
        <row r="35">
          <cell r="H35">
            <v>0</v>
          </cell>
        </row>
      </sheetData>
      <sheetData sheetId="3253">
        <row r="35">
          <cell r="H35">
            <v>0</v>
          </cell>
        </row>
      </sheetData>
      <sheetData sheetId="3254">
        <row r="35">
          <cell r="H35">
            <v>0</v>
          </cell>
        </row>
      </sheetData>
      <sheetData sheetId="3255">
        <row r="35">
          <cell r="H35">
            <v>0</v>
          </cell>
        </row>
      </sheetData>
      <sheetData sheetId="3256">
        <row r="35">
          <cell r="H35">
            <v>0</v>
          </cell>
        </row>
      </sheetData>
      <sheetData sheetId="3257">
        <row r="35">
          <cell r="H35">
            <v>0</v>
          </cell>
        </row>
      </sheetData>
      <sheetData sheetId="3258">
        <row r="35">
          <cell r="H35">
            <v>0</v>
          </cell>
        </row>
      </sheetData>
      <sheetData sheetId="3259">
        <row r="35">
          <cell r="H35">
            <v>0</v>
          </cell>
        </row>
      </sheetData>
      <sheetData sheetId="3260">
        <row r="35">
          <cell r="H35">
            <v>0</v>
          </cell>
        </row>
      </sheetData>
      <sheetData sheetId="3261">
        <row r="35">
          <cell r="H35">
            <v>0</v>
          </cell>
        </row>
      </sheetData>
      <sheetData sheetId="3262">
        <row r="35">
          <cell r="H35">
            <v>0</v>
          </cell>
        </row>
      </sheetData>
      <sheetData sheetId="3263">
        <row r="35">
          <cell r="H35">
            <v>0</v>
          </cell>
        </row>
      </sheetData>
      <sheetData sheetId="3264">
        <row r="35">
          <cell r="H35">
            <v>0</v>
          </cell>
        </row>
      </sheetData>
      <sheetData sheetId="3265">
        <row r="35">
          <cell r="H35">
            <v>0</v>
          </cell>
        </row>
      </sheetData>
      <sheetData sheetId="3266">
        <row r="35">
          <cell r="H35">
            <v>0</v>
          </cell>
        </row>
      </sheetData>
      <sheetData sheetId="3267">
        <row r="35">
          <cell r="H35">
            <v>0</v>
          </cell>
        </row>
      </sheetData>
      <sheetData sheetId="3268">
        <row r="35">
          <cell r="H35">
            <v>0</v>
          </cell>
        </row>
      </sheetData>
      <sheetData sheetId="3269">
        <row r="35">
          <cell r="H35">
            <v>0</v>
          </cell>
        </row>
      </sheetData>
      <sheetData sheetId="3270">
        <row r="35">
          <cell r="H35">
            <v>0</v>
          </cell>
        </row>
      </sheetData>
      <sheetData sheetId="3271">
        <row r="35">
          <cell r="H35">
            <v>0</v>
          </cell>
        </row>
      </sheetData>
      <sheetData sheetId="3272">
        <row r="35">
          <cell r="H35">
            <v>0</v>
          </cell>
        </row>
      </sheetData>
      <sheetData sheetId="3273">
        <row r="35">
          <cell r="H35">
            <v>0</v>
          </cell>
        </row>
      </sheetData>
      <sheetData sheetId="3274">
        <row r="35">
          <cell r="H35">
            <v>0</v>
          </cell>
        </row>
      </sheetData>
      <sheetData sheetId="3275">
        <row r="35">
          <cell r="H35">
            <v>0</v>
          </cell>
        </row>
      </sheetData>
      <sheetData sheetId="3276">
        <row r="35">
          <cell r="H35">
            <v>0</v>
          </cell>
        </row>
      </sheetData>
      <sheetData sheetId="3277">
        <row r="35">
          <cell r="H35">
            <v>0</v>
          </cell>
        </row>
      </sheetData>
      <sheetData sheetId="3278">
        <row r="35">
          <cell r="H35">
            <v>0</v>
          </cell>
        </row>
      </sheetData>
      <sheetData sheetId="3279">
        <row r="35">
          <cell r="H35">
            <v>0</v>
          </cell>
        </row>
      </sheetData>
      <sheetData sheetId="3280">
        <row r="35">
          <cell r="H35">
            <v>0</v>
          </cell>
        </row>
      </sheetData>
      <sheetData sheetId="3281">
        <row r="35">
          <cell r="H35">
            <v>0</v>
          </cell>
        </row>
      </sheetData>
      <sheetData sheetId="3282">
        <row r="35">
          <cell r="H35">
            <v>0</v>
          </cell>
        </row>
      </sheetData>
      <sheetData sheetId="3283">
        <row r="35">
          <cell r="H35">
            <v>0</v>
          </cell>
        </row>
      </sheetData>
      <sheetData sheetId="3284">
        <row r="35">
          <cell r="H35">
            <v>0</v>
          </cell>
        </row>
      </sheetData>
      <sheetData sheetId="3285">
        <row r="35">
          <cell r="H35">
            <v>0</v>
          </cell>
        </row>
      </sheetData>
      <sheetData sheetId="3286">
        <row r="35">
          <cell r="H35">
            <v>0</v>
          </cell>
        </row>
      </sheetData>
      <sheetData sheetId="3287">
        <row r="35">
          <cell r="H35">
            <v>0</v>
          </cell>
        </row>
      </sheetData>
      <sheetData sheetId="3288">
        <row r="35">
          <cell r="H35">
            <v>0</v>
          </cell>
        </row>
      </sheetData>
      <sheetData sheetId="3289">
        <row r="35">
          <cell r="H35">
            <v>0</v>
          </cell>
        </row>
      </sheetData>
      <sheetData sheetId="3290">
        <row r="35">
          <cell r="H35">
            <v>0</v>
          </cell>
        </row>
      </sheetData>
      <sheetData sheetId="3291">
        <row r="35">
          <cell r="H35">
            <v>0</v>
          </cell>
        </row>
      </sheetData>
      <sheetData sheetId="3292">
        <row r="35">
          <cell r="H35">
            <v>0</v>
          </cell>
        </row>
      </sheetData>
      <sheetData sheetId="3293">
        <row r="35">
          <cell r="H35">
            <v>0</v>
          </cell>
        </row>
      </sheetData>
      <sheetData sheetId="3294">
        <row r="35">
          <cell r="H35">
            <v>0</v>
          </cell>
        </row>
      </sheetData>
      <sheetData sheetId="3295">
        <row r="35">
          <cell r="H35">
            <v>0</v>
          </cell>
        </row>
      </sheetData>
      <sheetData sheetId="3296">
        <row r="35">
          <cell r="H35">
            <v>0</v>
          </cell>
        </row>
      </sheetData>
      <sheetData sheetId="3297">
        <row r="35">
          <cell r="H35">
            <v>0</v>
          </cell>
        </row>
      </sheetData>
      <sheetData sheetId="3298">
        <row r="35">
          <cell r="H35">
            <v>0</v>
          </cell>
        </row>
      </sheetData>
      <sheetData sheetId="3299">
        <row r="35">
          <cell r="H35">
            <v>0</v>
          </cell>
        </row>
      </sheetData>
      <sheetData sheetId="3300">
        <row r="35">
          <cell r="H35">
            <v>0</v>
          </cell>
        </row>
      </sheetData>
      <sheetData sheetId="3301">
        <row r="35">
          <cell r="H35">
            <v>0</v>
          </cell>
        </row>
      </sheetData>
      <sheetData sheetId="3302">
        <row r="35">
          <cell r="H35">
            <v>0</v>
          </cell>
        </row>
      </sheetData>
      <sheetData sheetId="3303">
        <row r="35">
          <cell r="H35">
            <v>0</v>
          </cell>
        </row>
      </sheetData>
      <sheetData sheetId="3304">
        <row r="35">
          <cell r="H35">
            <v>0</v>
          </cell>
        </row>
      </sheetData>
      <sheetData sheetId="3305">
        <row r="35">
          <cell r="H35">
            <v>0</v>
          </cell>
        </row>
      </sheetData>
      <sheetData sheetId="3306">
        <row r="35">
          <cell r="H35">
            <v>0</v>
          </cell>
        </row>
      </sheetData>
      <sheetData sheetId="3307">
        <row r="35">
          <cell r="H35">
            <v>0</v>
          </cell>
        </row>
      </sheetData>
      <sheetData sheetId="3308">
        <row r="35">
          <cell r="H35">
            <v>0</v>
          </cell>
        </row>
      </sheetData>
      <sheetData sheetId="3309">
        <row r="35">
          <cell r="H35">
            <v>0</v>
          </cell>
        </row>
      </sheetData>
      <sheetData sheetId="3310">
        <row r="35">
          <cell r="H35">
            <v>0</v>
          </cell>
        </row>
      </sheetData>
      <sheetData sheetId="3311">
        <row r="35">
          <cell r="H35">
            <v>0</v>
          </cell>
        </row>
      </sheetData>
      <sheetData sheetId="3312">
        <row r="35">
          <cell r="H35">
            <v>0</v>
          </cell>
        </row>
      </sheetData>
      <sheetData sheetId="3313">
        <row r="35">
          <cell r="H35">
            <v>0</v>
          </cell>
        </row>
      </sheetData>
      <sheetData sheetId="3314">
        <row r="35">
          <cell r="H35">
            <v>0</v>
          </cell>
        </row>
      </sheetData>
      <sheetData sheetId="3315">
        <row r="35">
          <cell r="H35">
            <v>0</v>
          </cell>
        </row>
      </sheetData>
      <sheetData sheetId="3316">
        <row r="35">
          <cell r="H35">
            <v>0</v>
          </cell>
        </row>
      </sheetData>
      <sheetData sheetId="3317">
        <row r="35">
          <cell r="H35">
            <v>0</v>
          </cell>
        </row>
      </sheetData>
      <sheetData sheetId="3318">
        <row r="35">
          <cell r="H35">
            <v>0</v>
          </cell>
        </row>
      </sheetData>
      <sheetData sheetId="3319">
        <row r="35">
          <cell r="H35">
            <v>0</v>
          </cell>
        </row>
      </sheetData>
      <sheetData sheetId="3320">
        <row r="35">
          <cell r="H35">
            <v>0</v>
          </cell>
        </row>
      </sheetData>
      <sheetData sheetId="3321">
        <row r="35">
          <cell r="H35">
            <v>0</v>
          </cell>
        </row>
      </sheetData>
      <sheetData sheetId="3322">
        <row r="35">
          <cell r="H35">
            <v>0</v>
          </cell>
        </row>
      </sheetData>
      <sheetData sheetId="3323">
        <row r="35">
          <cell r="H35">
            <v>0</v>
          </cell>
        </row>
      </sheetData>
      <sheetData sheetId="3324">
        <row r="35">
          <cell r="H35">
            <v>0</v>
          </cell>
        </row>
      </sheetData>
      <sheetData sheetId="3325">
        <row r="35">
          <cell r="H35">
            <v>0</v>
          </cell>
        </row>
      </sheetData>
      <sheetData sheetId="3326">
        <row r="35">
          <cell r="H35">
            <v>0</v>
          </cell>
        </row>
      </sheetData>
      <sheetData sheetId="3327">
        <row r="35">
          <cell r="H35">
            <v>0</v>
          </cell>
        </row>
      </sheetData>
      <sheetData sheetId="3328">
        <row r="35">
          <cell r="H35">
            <v>0</v>
          </cell>
        </row>
      </sheetData>
      <sheetData sheetId="3329">
        <row r="35">
          <cell r="H35">
            <v>0</v>
          </cell>
        </row>
      </sheetData>
      <sheetData sheetId="3330">
        <row r="35">
          <cell r="H35">
            <v>0</v>
          </cell>
        </row>
      </sheetData>
      <sheetData sheetId="3331">
        <row r="35">
          <cell r="H35">
            <v>0</v>
          </cell>
        </row>
      </sheetData>
      <sheetData sheetId="3332">
        <row r="35">
          <cell r="H35">
            <v>0</v>
          </cell>
        </row>
      </sheetData>
      <sheetData sheetId="3333">
        <row r="35">
          <cell r="H35">
            <v>0</v>
          </cell>
        </row>
      </sheetData>
      <sheetData sheetId="3334">
        <row r="35">
          <cell r="H35">
            <v>0</v>
          </cell>
        </row>
      </sheetData>
      <sheetData sheetId="3335">
        <row r="35">
          <cell r="H35">
            <v>0</v>
          </cell>
        </row>
      </sheetData>
      <sheetData sheetId="3336">
        <row r="35">
          <cell r="H35">
            <v>0</v>
          </cell>
        </row>
      </sheetData>
      <sheetData sheetId="3337">
        <row r="35">
          <cell r="H35">
            <v>0</v>
          </cell>
        </row>
      </sheetData>
      <sheetData sheetId="3338">
        <row r="35">
          <cell r="H35">
            <v>0</v>
          </cell>
        </row>
      </sheetData>
      <sheetData sheetId="3339">
        <row r="35">
          <cell r="H35">
            <v>0</v>
          </cell>
        </row>
      </sheetData>
      <sheetData sheetId="3340">
        <row r="35">
          <cell r="H35">
            <v>0</v>
          </cell>
        </row>
      </sheetData>
      <sheetData sheetId="3341">
        <row r="35">
          <cell r="H35">
            <v>0</v>
          </cell>
        </row>
      </sheetData>
      <sheetData sheetId="3342">
        <row r="35">
          <cell r="H35">
            <v>0</v>
          </cell>
        </row>
      </sheetData>
      <sheetData sheetId="3343">
        <row r="35">
          <cell r="H35">
            <v>0</v>
          </cell>
        </row>
      </sheetData>
      <sheetData sheetId="3344">
        <row r="35">
          <cell r="H35">
            <v>0</v>
          </cell>
        </row>
      </sheetData>
      <sheetData sheetId="3345">
        <row r="35">
          <cell r="H35">
            <v>0</v>
          </cell>
        </row>
      </sheetData>
      <sheetData sheetId="3346">
        <row r="35">
          <cell r="H35">
            <v>0</v>
          </cell>
        </row>
      </sheetData>
      <sheetData sheetId="3347">
        <row r="35">
          <cell r="H35">
            <v>0</v>
          </cell>
        </row>
      </sheetData>
      <sheetData sheetId="3348">
        <row r="35">
          <cell r="H35">
            <v>0</v>
          </cell>
        </row>
      </sheetData>
      <sheetData sheetId="3349">
        <row r="35">
          <cell r="H35">
            <v>0</v>
          </cell>
        </row>
      </sheetData>
      <sheetData sheetId="3350">
        <row r="35">
          <cell r="H35">
            <v>0</v>
          </cell>
        </row>
      </sheetData>
      <sheetData sheetId="3351">
        <row r="35">
          <cell r="H35">
            <v>0</v>
          </cell>
        </row>
      </sheetData>
      <sheetData sheetId="3352">
        <row r="35">
          <cell r="H35">
            <v>0</v>
          </cell>
        </row>
      </sheetData>
      <sheetData sheetId="3353">
        <row r="35">
          <cell r="H35">
            <v>0</v>
          </cell>
        </row>
      </sheetData>
      <sheetData sheetId="3354">
        <row r="35">
          <cell r="H35">
            <v>0</v>
          </cell>
        </row>
      </sheetData>
      <sheetData sheetId="3355">
        <row r="35">
          <cell r="H35">
            <v>0</v>
          </cell>
        </row>
      </sheetData>
      <sheetData sheetId="3356">
        <row r="35">
          <cell r="H35">
            <v>0</v>
          </cell>
        </row>
      </sheetData>
      <sheetData sheetId="3357">
        <row r="35">
          <cell r="H35">
            <v>0</v>
          </cell>
        </row>
      </sheetData>
      <sheetData sheetId="3358">
        <row r="35">
          <cell r="H35">
            <v>0</v>
          </cell>
        </row>
      </sheetData>
      <sheetData sheetId="3359">
        <row r="35">
          <cell r="H35">
            <v>0</v>
          </cell>
        </row>
      </sheetData>
      <sheetData sheetId="3360">
        <row r="35">
          <cell r="H35">
            <v>0</v>
          </cell>
        </row>
      </sheetData>
      <sheetData sheetId="3361">
        <row r="35">
          <cell r="H35">
            <v>0</v>
          </cell>
        </row>
      </sheetData>
      <sheetData sheetId="3362">
        <row r="35">
          <cell r="H35">
            <v>0</v>
          </cell>
        </row>
      </sheetData>
      <sheetData sheetId="3363">
        <row r="35">
          <cell r="H35">
            <v>0</v>
          </cell>
        </row>
      </sheetData>
      <sheetData sheetId="3364">
        <row r="35">
          <cell r="H35">
            <v>0</v>
          </cell>
        </row>
      </sheetData>
      <sheetData sheetId="3365">
        <row r="35">
          <cell r="H35">
            <v>0</v>
          </cell>
        </row>
      </sheetData>
      <sheetData sheetId="3366">
        <row r="35">
          <cell r="H35">
            <v>0</v>
          </cell>
        </row>
      </sheetData>
      <sheetData sheetId="3367">
        <row r="35">
          <cell r="H35">
            <v>0</v>
          </cell>
        </row>
      </sheetData>
      <sheetData sheetId="3368">
        <row r="35">
          <cell r="H35">
            <v>0</v>
          </cell>
        </row>
      </sheetData>
      <sheetData sheetId="3369">
        <row r="35">
          <cell r="H35">
            <v>0</v>
          </cell>
        </row>
      </sheetData>
      <sheetData sheetId="3370">
        <row r="35">
          <cell r="H35">
            <v>0</v>
          </cell>
        </row>
      </sheetData>
      <sheetData sheetId="3371">
        <row r="35">
          <cell r="H35">
            <v>0</v>
          </cell>
        </row>
      </sheetData>
      <sheetData sheetId="3372">
        <row r="35">
          <cell r="H35">
            <v>0</v>
          </cell>
        </row>
      </sheetData>
      <sheetData sheetId="3373">
        <row r="35">
          <cell r="H35">
            <v>0</v>
          </cell>
        </row>
      </sheetData>
      <sheetData sheetId="3374">
        <row r="35">
          <cell r="H35">
            <v>0</v>
          </cell>
        </row>
      </sheetData>
      <sheetData sheetId="3375">
        <row r="35">
          <cell r="H35">
            <v>0</v>
          </cell>
        </row>
      </sheetData>
      <sheetData sheetId="3376">
        <row r="35">
          <cell r="H35">
            <v>0</v>
          </cell>
        </row>
      </sheetData>
      <sheetData sheetId="3377">
        <row r="35">
          <cell r="H35">
            <v>0</v>
          </cell>
        </row>
      </sheetData>
      <sheetData sheetId="3378">
        <row r="35">
          <cell r="H35">
            <v>0</v>
          </cell>
        </row>
      </sheetData>
      <sheetData sheetId="3379">
        <row r="35">
          <cell r="H35">
            <v>0</v>
          </cell>
        </row>
      </sheetData>
      <sheetData sheetId="3380">
        <row r="35">
          <cell r="H35">
            <v>0</v>
          </cell>
        </row>
      </sheetData>
      <sheetData sheetId="3381">
        <row r="35">
          <cell r="H35">
            <v>0</v>
          </cell>
        </row>
      </sheetData>
      <sheetData sheetId="3382">
        <row r="35">
          <cell r="H35">
            <v>0</v>
          </cell>
        </row>
      </sheetData>
      <sheetData sheetId="3383">
        <row r="35">
          <cell r="H35">
            <v>0</v>
          </cell>
        </row>
      </sheetData>
      <sheetData sheetId="3384">
        <row r="35">
          <cell r="H35">
            <v>0</v>
          </cell>
        </row>
      </sheetData>
      <sheetData sheetId="3385">
        <row r="35">
          <cell r="H35">
            <v>0</v>
          </cell>
        </row>
      </sheetData>
      <sheetData sheetId="3386">
        <row r="35">
          <cell r="H35">
            <v>0</v>
          </cell>
        </row>
      </sheetData>
      <sheetData sheetId="3387">
        <row r="35">
          <cell r="H35">
            <v>0</v>
          </cell>
        </row>
      </sheetData>
      <sheetData sheetId="3388">
        <row r="35">
          <cell r="H35">
            <v>0</v>
          </cell>
        </row>
      </sheetData>
      <sheetData sheetId="3389">
        <row r="35">
          <cell r="H35">
            <v>0</v>
          </cell>
        </row>
      </sheetData>
      <sheetData sheetId="3390">
        <row r="35">
          <cell r="H35">
            <v>0</v>
          </cell>
        </row>
      </sheetData>
      <sheetData sheetId="3391">
        <row r="35">
          <cell r="H35">
            <v>0</v>
          </cell>
        </row>
      </sheetData>
      <sheetData sheetId="3392">
        <row r="35">
          <cell r="H35">
            <v>0</v>
          </cell>
        </row>
      </sheetData>
      <sheetData sheetId="3393">
        <row r="35">
          <cell r="H35">
            <v>0</v>
          </cell>
        </row>
      </sheetData>
      <sheetData sheetId="3394">
        <row r="35">
          <cell r="H35">
            <v>0</v>
          </cell>
        </row>
      </sheetData>
      <sheetData sheetId="3395">
        <row r="35">
          <cell r="H35">
            <v>0</v>
          </cell>
        </row>
      </sheetData>
      <sheetData sheetId="3396">
        <row r="35">
          <cell r="H35">
            <v>0</v>
          </cell>
        </row>
      </sheetData>
      <sheetData sheetId="3397">
        <row r="35">
          <cell r="H35">
            <v>0</v>
          </cell>
        </row>
      </sheetData>
      <sheetData sheetId="3398">
        <row r="35">
          <cell r="H35">
            <v>0</v>
          </cell>
        </row>
      </sheetData>
      <sheetData sheetId="3399">
        <row r="35">
          <cell r="H35">
            <v>0</v>
          </cell>
        </row>
      </sheetData>
      <sheetData sheetId="3400">
        <row r="35">
          <cell r="H35">
            <v>0</v>
          </cell>
        </row>
      </sheetData>
      <sheetData sheetId="3401">
        <row r="35">
          <cell r="H35">
            <v>0</v>
          </cell>
        </row>
      </sheetData>
      <sheetData sheetId="3402">
        <row r="35">
          <cell r="H35">
            <v>0</v>
          </cell>
        </row>
      </sheetData>
      <sheetData sheetId="3403">
        <row r="35">
          <cell r="H35">
            <v>0</v>
          </cell>
        </row>
      </sheetData>
      <sheetData sheetId="3404">
        <row r="35">
          <cell r="H35">
            <v>0</v>
          </cell>
        </row>
      </sheetData>
      <sheetData sheetId="3405">
        <row r="35">
          <cell r="H35">
            <v>0</v>
          </cell>
        </row>
      </sheetData>
      <sheetData sheetId="3406">
        <row r="35">
          <cell r="H35">
            <v>0</v>
          </cell>
        </row>
      </sheetData>
      <sheetData sheetId="3407">
        <row r="35">
          <cell r="H35">
            <v>0</v>
          </cell>
        </row>
      </sheetData>
      <sheetData sheetId="3408">
        <row r="35">
          <cell r="H35">
            <v>0</v>
          </cell>
        </row>
      </sheetData>
      <sheetData sheetId="3409">
        <row r="35">
          <cell r="H35">
            <v>0</v>
          </cell>
        </row>
      </sheetData>
      <sheetData sheetId="3410">
        <row r="35">
          <cell r="H35">
            <v>0</v>
          </cell>
        </row>
      </sheetData>
      <sheetData sheetId="3411">
        <row r="35">
          <cell r="H35">
            <v>0</v>
          </cell>
        </row>
      </sheetData>
      <sheetData sheetId="3412">
        <row r="35">
          <cell r="H35">
            <v>0</v>
          </cell>
        </row>
      </sheetData>
      <sheetData sheetId="3413">
        <row r="35">
          <cell r="H35">
            <v>0</v>
          </cell>
        </row>
      </sheetData>
      <sheetData sheetId="3414">
        <row r="35">
          <cell r="H35">
            <v>0</v>
          </cell>
        </row>
      </sheetData>
      <sheetData sheetId="3415">
        <row r="35">
          <cell r="H35">
            <v>0</v>
          </cell>
        </row>
      </sheetData>
      <sheetData sheetId="3416">
        <row r="35">
          <cell r="H35">
            <v>0</v>
          </cell>
        </row>
      </sheetData>
      <sheetData sheetId="3417">
        <row r="35">
          <cell r="H35">
            <v>0</v>
          </cell>
        </row>
      </sheetData>
      <sheetData sheetId="3418">
        <row r="35">
          <cell r="H35">
            <v>0</v>
          </cell>
        </row>
      </sheetData>
      <sheetData sheetId="3419">
        <row r="35">
          <cell r="H35">
            <v>0</v>
          </cell>
        </row>
      </sheetData>
      <sheetData sheetId="3420">
        <row r="35">
          <cell r="H35">
            <v>0</v>
          </cell>
        </row>
      </sheetData>
      <sheetData sheetId="3421">
        <row r="35">
          <cell r="H35">
            <v>0</v>
          </cell>
        </row>
      </sheetData>
      <sheetData sheetId="3422">
        <row r="35">
          <cell r="H35">
            <v>0</v>
          </cell>
        </row>
      </sheetData>
      <sheetData sheetId="3423">
        <row r="35">
          <cell r="H35">
            <v>0</v>
          </cell>
        </row>
      </sheetData>
      <sheetData sheetId="3424">
        <row r="35">
          <cell r="H35">
            <v>0</v>
          </cell>
        </row>
      </sheetData>
      <sheetData sheetId="3425">
        <row r="35">
          <cell r="H35">
            <v>0</v>
          </cell>
        </row>
      </sheetData>
      <sheetData sheetId="3426">
        <row r="35">
          <cell r="H35">
            <v>0</v>
          </cell>
        </row>
      </sheetData>
      <sheetData sheetId="3427">
        <row r="35">
          <cell r="H35">
            <v>0</v>
          </cell>
        </row>
      </sheetData>
      <sheetData sheetId="3428">
        <row r="35">
          <cell r="H35">
            <v>0</v>
          </cell>
        </row>
      </sheetData>
      <sheetData sheetId="3429">
        <row r="35">
          <cell r="H35">
            <v>0</v>
          </cell>
        </row>
      </sheetData>
      <sheetData sheetId="3430">
        <row r="35">
          <cell r="H35">
            <v>0</v>
          </cell>
        </row>
      </sheetData>
      <sheetData sheetId="3431">
        <row r="35">
          <cell r="H35">
            <v>0</v>
          </cell>
        </row>
      </sheetData>
      <sheetData sheetId="3432">
        <row r="35">
          <cell r="H35">
            <v>0</v>
          </cell>
        </row>
      </sheetData>
      <sheetData sheetId="3433">
        <row r="35">
          <cell r="H35">
            <v>0</v>
          </cell>
        </row>
      </sheetData>
      <sheetData sheetId="3434">
        <row r="35">
          <cell r="H35">
            <v>0</v>
          </cell>
        </row>
      </sheetData>
      <sheetData sheetId="3435">
        <row r="35">
          <cell r="H35">
            <v>0</v>
          </cell>
        </row>
      </sheetData>
      <sheetData sheetId="3436">
        <row r="35">
          <cell r="H35">
            <v>0</v>
          </cell>
        </row>
      </sheetData>
      <sheetData sheetId="3437">
        <row r="35">
          <cell r="H35">
            <v>0</v>
          </cell>
        </row>
      </sheetData>
      <sheetData sheetId="3438">
        <row r="35">
          <cell r="H35">
            <v>0</v>
          </cell>
        </row>
      </sheetData>
      <sheetData sheetId="3439">
        <row r="35">
          <cell r="H35">
            <v>0</v>
          </cell>
        </row>
      </sheetData>
      <sheetData sheetId="3440">
        <row r="35">
          <cell r="H35">
            <v>0</v>
          </cell>
        </row>
      </sheetData>
      <sheetData sheetId="3441">
        <row r="35">
          <cell r="H35">
            <v>0</v>
          </cell>
        </row>
      </sheetData>
      <sheetData sheetId="3442">
        <row r="35">
          <cell r="H35">
            <v>0</v>
          </cell>
        </row>
      </sheetData>
      <sheetData sheetId="3443">
        <row r="35">
          <cell r="H35">
            <v>0</v>
          </cell>
        </row>
      </sheetData>
      <sheetData sheetId="3444">
        <row r="35">
          <cell r="H35">
            <v>0</v>
          </cell>
        </row>
      </sheetData>
      <sheetData sheetId="3445">
        <row r="35">
          <cell r="H35">
            <v>0</v>
          </cell>
        </row>
      </sheetData>
      <sheetData sheetId="3446">
        <row r="35">
          <cell r="H35">
            <v>0</v>
          </cell>
        </row>
      </sheetData>
      <sheetData sheetId="3447">
        <row r="35">
          <cell r="H35">
            <v>0</v>
          </cell>
        </row>
      </sheetData>
      <sheetData sheetId="3448">
        <row r="35">
          <cell r="H35">
            <v>0</v>
          </cell>
        </row>
      </sheetData>
      <sheetData sheetId="3449">
        <row r="35">
          <cell r="H35">
            <v>0</v>
          </cell>
        </row>
      </sheetData>
      <sheetData sheetId="3450">
        <row r="35">
          <cell r="H35">
            <v>0</v>
          </cell>
        </row>
      </sheetData>
      <sheetData sheetId="3451">
        <row r="35">
          <cell r="H35">
            <v>0</v>
          </cell>
        </row>
      </sheetData>
      <sheetData sheetId="3452">
        <row r="35">
          <cell r="H35">
            <v>0</v>
          </cell>
        </row>
      </sheetData>
      <sheetData sheetId="3453">
        <row r="35">
          <cell r="H35">
            <v>0</v>
          </cell>
        </row>
      </sheetData>
      <sheetData sheetId="3454">
        <row r="35">
          <cell r="H35">
            <v>0</v>
          </cell>
        </row>
      </sheetData>
      <sheetData sheetId="3455">
        <row r="35">
          <cell r="H35">
            <v>0</v>
          </cell>
        </row>
      </sheetData>
      <sheetData sheetId="3456">
        <row r="35">
          <cell r="H35">
            <v>0</v>
          </cell>
        </row>
      </sheetData>
      <sheetData sheetId="3457">
        <row r="35">
          <cell r="H35">
            <v>0</v>
          </cell>
        </row>
      </sheetData>
      <sheetData sheetId="3458">
        <row r="35">
          <cell r="H35">
            <v>0</v>
          </cell>
        </row>
      </sheetData>
      <sheetData sheetId="3459">
        <row r="35">
          <cell r="H35">
            <v>0</v>
          </cell>
        </row>
      </sheetData>
      <sheetData sheetId="3460">
        <row r="35">
          <cell r="H35">
            <v>0</v>
          </cell>
        </row>
      </sheetData>
      <sheetData sheetId="3461">
        <row r="35">
          <cell r="H35">
            <v>0</v>
          </cell>
        </row>
      </sheetData>
      <sheetData sheetId="3462">
        <row r="35">
          <cell r="H35">
            <v>0</v>
          </cell>
        </row>
      </sheetData>
      <sheetData sheetId="3463">
        <row r="35">
          <cell r="H35">
            <v>0</v>
          </cell>
        </row>
      </sheetData>
      <sheetData sheetId="3464">
        <row r="35">
          <cell r="H35">
            <v>0</v>
          </cell>
        </row>
      </sheetData>
      <sheetData sheetId="3465">
        <row r="35">
          <cell r="H35">
            <v>0</v>
          </cell>
        </row>
      </sheetData>
      <sheetData sheetId="3466">
        <row r="35">
          <cell r="H35">
            <v>0</v>
          </cell>
        </row>
      </sheetData>
      <sheetData sheetId="3467">
        <row r="35">
          <cell r="H35">
            <v>0</v>
          </cell>
        </row>
      </sheetData>
      <sheetData sheetId="3468">
        <row r="35">
          <cell r="H35">
            <v>0</v>
          </cell>
        </row>
      </sheetData>
      <sheetData sheetId="3469">
        <row r="35">
          <cell r="H35">
            <v>0</v>
          </cell>
        </row>
      </sheetData>
      <sheetData sheetId="3470">
        <row r="35">
          <cell r="H35">
            <v>0</v>
          </cell>
        </row>
      </sheetData>
      <sheetData sheetId="3471">
        <row r="35">
          <cell r="H35">
            <v>0</v>
          </cell>
        </row>
      </sheetData>
      <sheetData sheetId="3472">
        <row r="35">
          <cell r="H35">
            <v>0</v>
          </cell>
        </row>
      </sheetData>
      <sheetData sheetId="3473">
        <row r="35">
          <cell r="H35">
            <v>0</v>
          </cell>
        </row>
      </sheetData>
      <sheetData sheetId="3474">
        <row r="35">
          <cell r="H35">
            <v>0</v>
          </cell>
        </row>
      </sheetData>
      <sheetData sheetId="3475">
        <row r="35">
          <cell r="H35">
            <v>0</v>
          </cell>
        </row>
      </sheetData>
      <sheetData sheetId="3476">
        <row r="35">
          <cell r="H35">
            <v>0</v>
          </cell>
        </row>
      </sheetData>
      <sheetData sheetId="3477">
        <row r="35">
          <cell r="H35">
            <v>0</v>
          </cell>
        </row>
      </sheetData>
      <sheetData sheetId="3478">
        <row r="35">
          <cell r="H35">
            <v>0</v>
          </cell>
        </row>
      </sheetData>
      <sheetData sheetId="3479">
        <row r="35">
          <cell r="H35">
            <v>0</v>
          </cell>
        </row>
      </sheetData>
      <sheetData sheetId="3480">
        <row r="35">
          <cell r="H35">
            <v>0</v>
          </cell>
        </row>
      </sheetData>
      <sheetData sheetId="3481">
        <row r="35">
          <cell r="H35">
            <v>0</v>
          </cell>
        </row>
      </sheetData>
      <sheetData sheetId="3482">
        <row r="35">
          <cell r="H35">
            <v>0</v>
          </cell>
        </row>
      </sheetData>
      <sheetData sheetId="3483">
        <row r="35">
          <cell r="H35">
            <v>0</v>
          </cell>
        </row>
      </sheetData>
      <sheetData sheetId="3484">
        <row r="35">
          <cell r="H35">
            <v>0</v>
          </cell>
        </row>
      </sheetData>
      <sheetData sheetId="3485">
        <row r="35">
          <cell r="H35">
            <v>0</v>
          </cell>
        </row>
      </sheetData>
      <sheetData sheetId="3486">
        <row r="35">
          <cell r="H35">
            <v>0</v>
          </cell>
        </row>
      </sheetData>
      <sheetData sheetId="3487">
        <row r="35">
          <cell r="H35">
            <v>0</v>
          </cell>
        </row>
      </sheetData>
      <sheetData sheetId="3488">
        <row r="35">
          <cell r="H35">
            <v>0</v>
          </cell>
        </row>
      </sheetData>
      <sheetData sheetId="3489">
        <row r="35">
          <cell r="H35">
            <v>0</v>
          </cell>
        </row>
      </sheetData>
      <sheetData sheetId="3490">
        <row r="35">
          <cell r="H35">
            <v>0</v>
          </cell>
        </row>
      </sheetData>
      <sheetData sheetId="3491">
        <row r="35">
          <cell r="H35">
            <v>0</v>
          </cell>
        </row>
      </sheetData>
      <sheetData sheetId="3492">
        <row r="35">
          <cell r="H35">
            <v>0</v>
          </cell>
        </row>
      </sheetData>
      <sheetData sheetId="3493">
        <row r="35">
          <cell r="H35">
            <v>0</v>
          </cell>
        </row>
      </sheetData>
      <sheetData sheetId="3494">
        <row r="35">
          <cell r="H35">
            <v>0</v>
          </cell>
        </row>
      </sheetData>
      <sheetData sheetId="3495">
        <row r="35">
          <cell r="H35">
            <v>0</v>
          </cell>
        </row>
      </sheetData>
      <sheetData sheetId="3496">
        <row r="35">
          <cell r="H35">
            <v>0</v>
          </cell>
        </row>
      </sheetData>
      <sheetData sheetId="3497">
        <row r="35">
          <cell r="H35">
            <v>0</v>
          </cell>
        </row>
      </sheetData>
      <sheetData sheetId="3498">
        <row r="35">
          <cell r="H35">
            <v>0</v>
          </cell>
        </row>
      </sheetData>
      <sheetData sheetId="3499">
        <row r="35">
          <cell r="H35">
            <v>0</v>
          </cell>
        </row>
      </sheetData>
      <sheetData sheetId="3500">
        <row r="35">
          <cell r="H35">
            <v>0</v>
          </cell>
        </row>
      </sheetData>
      <sheetData sheetId="3501">
        <row r="35">
          <cell r="H35">
            <v>0</v>
          </cell>
        </row>
      </sheetData>
      <sheetData sheetId="3502">
        <row r="35">
          <cell r="H35">
            <v>0</v>
          </cell>
        </row>
      </sheetData>
      <sheetData sheetId="3503">
        <row r="35">
          <cell r="H35">
            <v>0</v>
          </cell>
        </row>
      </sheetData>
      <sheetData sheetId="3504">
        <row r="35">
          <cell r="H35">
            <v>0</v>
          </cell>
        </row>
      </sheetData>
      <sheetData sheetId="3505">
        <row r="35">
          <cell r="H35">
            <v>0</v>
          </cell>
        </row>
      </sheetData>
      <sheetData sheetId="3506">
        <row r="35">
          <cell r="H35">
            <v>0</v>
          </cell>
        </row>
      </sheetData>
      <sheetData sheetId="3507">
        <row r="35">
          <cell r="H35">
            <v>0</v>
          </cell>
        </row>
      </sheetData>
      <sheetData sheetId="3508">
        <row r="35">
          <cell r="H35">
            <v>0</v>
          </cell>
        </row>
      </sheetData>
      <sheetData sheetId="3509">
        <row r="35">
          <cell r="H35">
            <v>0</v>
          </cell>
        </row>
      </sheetData>
      <sheetData sheetId="3510">
        <row r="35">
          <cell r="H35">
            <v>0</v>
          </cell>
        </row>
      </sheetData>
      <sheetData sheetId="3511">
        <row r="35">
          <cell r="H35">
            <v>0</v>
          </cell>
        </row>
      </sheetData>
      <sheetData sheetId="3512">
        <row r="35">
          <cell r="H35">
            <v>0</v>
          </cell>
        </row>
      </sheetData>
      <sheetData sheetId="3513">
        <row r="35">
          <cell r="H35">
            <v>0</v>
          </cell>
        </row>
      </sheetData>
      <sheetData sheetId="3514">
        <row r="35">
          <cell r="H35">
            <v>0</v>
          </cell>
        </row>
      </sheetData>
      <sheetData sheetId="3515">
        <row r="35">
          <cell r="H35">
            <v>0</v>
          </cell>
        </row>
      </sheetData>
      <sheetData sheetId="3516">
        <row r="35">
          <cell r="H35">
            <v>0</v>
          </cell>
        </row>
      </sheetData>
      <sheetData sheetId="3517">
        <row r="35">
          <cell r="H35">
            <v>0</v>
          </cell>
        </row>
      </sheetData>
      <sheetData sheetId="3518">
        <row r="35">
          <cell r="H35">
            <v>0</v>
          </cell>
        </row>
      </sheetData>
      <sheetData sheetId="3519">
        <row r="35">
          <cell r="H35">
            <v>0</v>
          </cell>
        </row>
      </sheetData>
      <sheetData sheetId="3520">
        <row r="35">
          <cell r="H35">
            <v>0</v>
          </cell>
        </row>
      </sheetData>
      <sheetData sheetId="3521">
        <row r="35">
          <cell r="H35">
            <v>0</v>
          </cell>
        </row>
      </sheetData>
      <sheetData sheetId="3522">
        <row r="35">
          <cell r="H35">
            <v>0</v>
          </cell>
        </row>
      </sheetData>
      <sheetData sheetId="3523">
        <row r="35">
          <cell r="H35">
            <v>0</v>
          </cell>
        </row>
      </sheetData>
      <sheetData sheetId="3524">
        <row r="35">
          <cell r="H35">
            <v>0</v>
          </cell>
        </row>
      </sheetData>
      <sheetData sheetId="3525">
        <row r="35">
          <cell r="H35">
            <v>0</v>
          </cell>
        </row>
      </sheetData>
      <sheetData sheetId="3526">
        <row r="35">
          <cell r="H35">
            <v>0</v>
          </cell>
        </row>
      </sheetData>
      <sheetData sheetId="3527">
        <row r="35">
          <cell r="H35">
            <v>0</v>
          </cell>
        </row>
      </sheetData>
      <sheetData sheetId="3528">
        <row r="35">
          <cell r="H35">
            <v>0</v>
          </cell>
        </row>
      </sheetData>
      <sheetData sheetId="3529">
        <row r="35">
          <cell r="H35">
            <v>0</v>
          </cell>
        </row>
      </sheetData>
      <sheetData sheetId="3530">
        <row r="35">
          <cell r="H35">
            <v>0</v>
          </cell>
        </row>
      </sheetData>
      <sheetData sheetId="3531">
        <row r="35">
          <cell r="H35">
            <v>0</v>
          </cell>
        </row>
      </sheetData>
      <sheetData sheetId="3532">
        <row r="35">
          <cell r="H35">
            <v>0</v>
          </cell>
        </row>
      </sheetData>
      <sheetData sheetId="3533">
        <row r="35">
          <cell r="H35">
            <v>0</v>
          </cell>
        </row>
      </sheetData>
      <sheetData sheetId="3534">
        <row r="35">
          <cell r="H35">
            <v>0</v>
          </cell>
        </row>
      </sheetData>
      <sheetData sheetId="3535">
        <row r="35">
          <cell r="H35">
            <v>0</v>
          </cell>
        </row>
      </sheetData>
      <sheetData sheetId="3536">
        <row r="35">
          <cell r="H35">
            <v>0</v>
          </cell>
        </row>
      </sheetData>
      <sheetData sheetId="3537">
        <row r="35">
          <cell r="H35">
            <v>0</v>
          </cell>
        </row>
      </sheetData>
      <sheetData sheetId="3538">
        <row r="35">
          <cell r="H35">
            <v>0</v>
          </cell>
        </row>
      </sheetData>
      <sheetData sheetId="3539">
        <row r="35">
          <cell r="H35">
            <v>0</v>
          </cell>
        </row>
      </sheetData>
      <sheetData sheetId="3540">
        <row r="35">
          <cell r="H35">
            <v>0</v>
          </cell>
        </row>
      </sheetData>
      <sheetData sheetId="3541">
        <row r="35">
          <cell r="H35">
            <v>0</v>
          </cell>
        </row>
      </sheetData>
      <sheetData sheetId="3542">
        <row r="35">
          <cell r="H35">
            <v>0</v>
          </cell>
        </row>
      </sheetData>
      <sheetData sheetId="3543">
        <row r="35">
          <cell r="H35">
            <v>0</v>
          </cell>
        </row>
      </sheetData>
      <sheetData sheetId="3544">
        <row r="35">
          <cell r="H35">
            <v>0</v>
          </cell>
        </row>
      </sheetData>
      <sheetData sheetId="3545">
        <row r="35">
          <cell r="H35">
            <v>0</v>
          </cell>
        </row>
      </sheetData>
      <sheetData sheetId="3546">
        <row r="35">
          <cell r="H35">
            <v>0</v>
          </cell>
        </row>
      </sheetData>
      <sheetData sheetId="3547">
        <row r="35">
          <cell r="H35">
            <v>0</v>
          </cell>
        </row>
      </sheetData>
      <sheetData sheetId="3548">
        <row r="35">
          <cell r="H35">
            <v>0</v>
          </cell>
        </row>
      </sheetData>
      <sheetData sheetId="3549">
        <row r="35">
          <cell r="H35">
            <v>0</v>
          </cell>
        </row>
      </sheetData>
      <sheetData sheetId="3550">
        <row r="35">
          <cell r="H35">
            <v>0</v>
          </cell>
        </row>
      </sheetData>
      <sheetData sheetId="3551">
        <row r="35">
          <cell r="H35">
            <v>0</v>
          </cell>
        </row>
      </sheetData>
      <sheetData sheetId="3552">
        <row r="35">
          <cell r="H35">
            <v>0</v>
          </cell>
        </row>
      </sheetData>
      <sheetData sheetId="3553">
        <row r="35">
          <cell r="H35">
            <v>0</v>
          </cell>
        </row>
      </sheetData>
      <sheetData sheetId="3554">
        <row r="35">
          <cell r="H35">
            <v>0</v>
          </cell>
        </row>
      </sheetData>
      <sheetData sheetId="3555">
        <row r="35">
          <cell r="H35">
            <v>0</v>
          </cell>
        </row>
      </sheetData>
      <sheetData sheetId="3556">
        <row r="35">
          <cell r="H35">
            <v>0</v>
          </cell>
        </row>
      </sheetData>
      <sheetData sheetId="3557">
        <row r="35">
          <cell r="H35">
            <v>0</v>
          </cell>
        </row>
      </sheetData>
      <sheetData sheetId="3558">
        <row r="35">
          <cell r="H35">
            <v>0</v>
          </cell>
        </row>
      </sheetData>
      <sheetData sheetId="3559">
        <row r="35">
          <cell r="H35">
            <v>0</v>
          </cell>
        </row>
      </sheetData>
      <sheetData sheetId="3560">
        <row r="35">
          <cell r="H35">
            <v>0</v>
          </cell>
        </row>
      </sheetData>
      <sheetData sheetId="3561">
        <row r="35">
          <cell r="H35">
            <v>0</v>
          </cell>
        </row>
      </sheetData>
      <sheetData sheetId="3562">
        <row r="35">
          <cell r="H35">
            <v>0</v>
          </cell>
        </row>
      </sheetData>
      <sheetData sheetId="3563">
        <row r="35">
          <cell r="H35">
            <v>0</v>
          </cell>
        </row>
      </sheetData>
      <sheetData sheetId="3564">
        <row r="35">
          <cell r="H35">
            <v>0</v>
          </cell>
        </row>
      </sheetData>
      <sheetData sheetId="3565">
        <row r="35">
          <cell r="H35">
            <v>0</v>
          </cell>
        </row>
      </sheetData>
      <sheetData sheetId="3566">
        <row r="35">
          <cell r="H35">
            <v>0</v>
          </cell>
        </row>
      </sheetData>
      <sheetData sheetId="3567">
        <row r="35">
          <cell r="H35">
            <v>0</v>
          </cell>
        </row>
      </sheetData>
      <sheetData sheetId="3568">
        <row r="35">
          <cell r="H35">
            <v>0</v>
          </cell>
        </row>
      </sheetData>
      <sheetData sheetId="3569">
        <row r="35">
          <cell r="H35">
            <v>0</v>
          </cell>
        </row>
      </sheetData>
      <sheetData sheetId="3570">
        <row r="35">
          <cell r="H35">
            <v>0</v>
          </cell>
        </row>
      </sheetData>
      <sheetData sheetId="3571">
        <row r="35">
          <cell r="H35">
            <v>0</v>
          </cell>
        </row>
      </sheetData>
      <sheetData sheetId="3572">
        <row r="35">
          <cell r="H35">
            <v>0</v>
          </cell>
        </row>
      </sheetData>
      <sheetData sheetId="3573">
        <row r="35">
          <cell r="H35">
            <v>0</v>
          </cell>
        </row>
      </sheetData>
      <sheetData sheetId="3574">
        <row r="35">
          <cell r="H35">
            <v>0</v>
          </cell>
        </row>
      </sheetData>
      <sheetData sheetId="3575">
        <row r="35">
          <cell r="H35">
            <v>0</v>
          </cell>
        </row>
      </sheetData>
      <sheetData sheetId="3576">
        <row r="35">
          <cell r="H35">
            <v>0</v>
          </cell>
        </row>
      </sheetData>
      <sheetData sheetId="3577">
        <row r="35">
          <cell r="H35">
            <v>0</v>
          </cell>
        </row>
      </sheetData>
      <sheetData sheetId="3578">
        <row r="35">
          <cell r="H35">
            <v>0</v>
          </cell>
        </row>
      </sheetData>
      <sheetData sheetId="3579">
        <row r="35">
          <cell r="H35">
            <v>0</v>
          </cell>
        </row>
      </sheetData>
      <sheetData sheetId="3580">
        <row r="35">
          <cell r="H35">
            <v>0</v>
          </cell>
        </row>
      </sheetData>
      <sheetData sheetId="3581">
        <row r="35">
          <cell r="H35">
            <v>0</v>
          </cell>
        </row>
      </sheetData>
      <sheetData sheetId="3582">
        <row r="35">
          <cell r="H35">
            <v>0</v>
          </cell>
        </row>
      </sheetData>
      <sheetData sheetId="3583">
        <row r="35">
          <cell r="H35">
            <v>0</v>
          </cell>
        </row>
      </sheetData>
      <sheetData sheetId="3584">
        <row r="35">
          <cell r="H35">
            <v>0</v>
          </cell>
        </row>
      </sheetData>
      <sheetData sheetId="3585">
        <row r="35">
          <cell r="H35">
            <v>0</v>
          </cell>
        </row>
      </sheetData>
      <sheetData sheetId="3586">
        <row r="35">
          <cell r="H35">
            <v>0</v>
          </cell>
        </row>
      </sheetData>
      <sheetData sheetId="3587">
        <row r="35">
          <cell r="H35">
            <v>0</v>
          </cell>
        </row>
      </sheetData>
      <sheetData sheetId="3588">
        <row r="35">
          <cell r="H35">
            <v>0</v>
          </cell>
        </row>
      </sheetData>
      <sheetData sheetId="3589">
        <row r="35">
          <cell r="H35">
            <v>0</v>
          </cell>
        </row>
      </sheetData>
      <sheetData sheetId="3590">
        <row r="35">
          <cell r="H35">
            <v>0</v>
          </cell>
        </row>
      </sheetData>
      <sheetData sheetId="3591">
        <row r="35">
          <cell r="H35">
            <v>0</v>
          </cell>
        </row>
      </sheetData>
      <sheetData sheetId="3592">
        <row r="35">
          <cell r="H35">
            <v>0</v>
          </cell>
        </row>
      </sheetData>
      <sheetData sheetId="3593">
        <row r="35">
          <cell r="H35">
            <v>0</v>
          </cell>
        </row>
      </sheetData>
      <sheetData sheetId="3594">
        <row r="35">
          <cell r="H35">
            <v>0</v>
          </cell>
        </row>
      </sheetData>
      <sheetData sheetId="3595">
        <row r="35">
          <cell r="H35">
            <v>0</v>
          </cell>
        </row>
      </sheetData>
      <sheetData sheetId="3596">
        <row r="35">
          <cell r="H35">
            <v>0</v>
          </cell>
        </row>
      </sheetData>
      <sheetData sheetId="3597">
        <row r="35">
          <cell r="H35">
            <v>0</v>
          </cell>
        </row>
      </sheetData>
      <sheetData sheetId="3598">
        <row r="35">
          <cell r="H35">
            <v>0</v>
          </cell>
        </row>
      </sheetData>
      <sheetData sheetId="3599">
        <row r="35">
          <cell r="H35">
            <v>0</v>
          </cell>
        </row>
      </sheetData>
      <sheetData sheetId="3600">
        <row r="35">
          <cell r="H35">
            <v>0</v>
          </cell>
        </row>
      </sheetData>
      <sheetData sheetId="3601">
        <row r="35">
          <cell r="H35">
            <v>0</v>
          </cell>
        </row>
      </sheetData>
      <sheetData sheetId="3602">
        <row r="35">
          <cell r="H35">
            <v>0</v>
          </cell>
        </row>
      </sheetData>
      <sheetData sheetId="3603">
        <row r="35">
          <cell r="H35">
            <v>0</v>
          </cell>
        </row>
      </sheetData>
      <sheetData sheetId="3604">
        <row r="35">
          <cell r="H35">
            <v>0</v>
          </cell>
        </row>
      </sheetData>
      <sheetData sheetId="3605">
        <row r="35">
          <cell r="H35">
            <v>0</v>
          </cell>
        </row>
      </sheetData>
      <sheetData sheetId="3606">
        <row r="35">
          <cell r="H35">
            <v>0</v>
          </cell>
        </row>
      </sheetData>
      <sheetData sheetId="3607">
        <row r="35">
          <cell r="H35">
            <v>0</v>
          </cell>
        </row>
      </sheetData>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ow r="106">
          <cell r="C106" t="str">
            <v>Hour</v>
          </cell>
        </row>
      </sheetData>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ow r="35">
          <cell r="H35">
            <v>0</v>
          </cell>
        </row>
      </sheetData>
      <sheetData sheetId="3804">
        <row r="35">
          <cell r="H35">
            <v>0</v>
          </cell>
        </row>
      </sheetData>
      <sheetData sheetId="3805" refreshError="1"/>
      <sheetData sheetId="3806">
        <row r="35">
          <cell r="H35">
            <v>0</v>
          </cell>
        </row>
      </sheetData>
      <sheetData sheetId="3807">
        <row r="35">
          <cell r="H35">
            <v>0</v>
          </cell>
        </row>
      </sheetData>
      <sheetData sheetId="3808">
        <row r="35">
          <cell r="H35">
            <v>0</v>
          </cell>
        </row>
      </sheetData>
      <sheetData sheetId="3809">
        <row r="35">
          <cell r="H35">
            <v>0</v>
          </cell>
        </row>
      </sheetData>
      <sheetData sheetId="3810" refreshError="1"/>
      <sheetData sheetId="3811" refreshError="1"/>
      <sheetData sheetId="3812" refreshError="1"/>
      <sheetData sheetId="3813" refreshError="1"/>
      <sheetData sheetId="3814">
        <row r="35">
          <cell r="H35">
            <v>0</v>
          </cell>
        </row>
      </sheetData>
      <sheetData sheetId="3815">
        <row r="35">
          <cell r="H35">
            <v>0</v>
          </cell>
        </row>
      </sheetData>
      <sheetData sheetId="3816">
        <row r="35">
          <cell r="H35">
            <v>0</v>
          </cell>
        </row>
      </sheetData>
      <sheetData sheetId="3817">
        <row r="106">
          <cell r="C106" t="str">
            <v>Hour</v>
          </cell>
        </row>
      </sheetData>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ow r="35">
          <cell r="H35">
            <v>0</v>
          </cell>
        </row>
      </sheetData>
      <sheetData sheetId="3830">
        <row r="35">
          <cell r="H35">
            <v>0</v>
          </cell>
        </row>
      </sheetData>
      <sheetData sheetId="3831" refreshError="1"/>
      <sheetData sheetId="3832" refreshError="1"/>
      <sheetData sheetId="3833">
        <row r="35">
          <cell r="H35">
            <v>0</v>
          </cell>
        </row>
      </sheetData>
      <sheetData sheetId="3834">
        <row r="35">
          <cell r="H35">
            <v>0</v>
          </cell>
        </row>
      </sheetData>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ow r="35">
          <cell r="H35">
            <v>0</v>
          </cell>
        </row>
      </sheetData>
      <sheetData sheetId="3872">
        <row r="35">
          <cell r="H35">
            <v>0</v>
          </cell>
        </row>
      </sheetData>
      <sheetData sheetId="3873">
        <row r="35">
          <cell r="H35">
            <v>0</v>
          </cell>
        </row>
      </sheetData>
      <sheetData sheetId="3874">
        <row r="35">
          <cell r="H35">
            <v>0</v>
          </cell>
        </row>
      </sheetData>
      <sheetData sheetId="3875">
        <row r="35">
          <cell r="H35">
            <v>0</v>
          </cell>
        </row>
      </sheetData>
      <sheetData sheetId="3876">
        <row r="35">
          <cell r="H35">
            <v>0</v>
          </cell>
        </row>
      </sheetData>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ow r="35">
          <cell r="H35">
            <v>0</v>
          </cell>
        </row>
      </sheetData>
      <sheetData sheetId="3889">
        <row r="35">
          <cell r="H35">
            <v>0</v>
          </cell>
        </row>
      </sheetData>
      <sheetData sheetId="3890">
        <row r="35">
          <cell r="H35">
            <v>0</v>
          </cell>
        </row>
      </sheetData>
      <sheetData sheetId="3891">
        <row r="35">
          <cell r="H35">
            <v>0</v>
          </cell>
        </row>
      </sheetData>
      <sheetData sheetId="3892" refreshError="1"/>
      <sheetData sheetId="3893" refreshError="1"/>
      <sheetData sheetId="3894" refreshError="1"/>
      <sheetData sheetId="3895" refreshError="1"/>
      <sheetData sheetId="3896" refreshError="1"/>
      <sheetData sheetId="3897" refreshError="1"/>
      <sheetData sheetId="3898">
        <row r="35">
          <cell r="H35">
            <v>0</v>
          </cell>
        </row>
      </sheetData>
      <sheetData sheetId="3899" refreshError="1"/>
      <sheetData sheetId="3900" refreshError="1"/>
      <sheetData sheetId="3901" refreshError="1"/>
      <sheetData sheetId="3902" refreshError="1"/>
      <sheetData sheetId="3903" refreshError="1"/>
      <sheetData sheetId="3904">
        <row r="35">
          <cell r="H35">
            <v>0</v>
          </cell>
        </row>
      </sheetData>
      <sheetData sheetId="3905">
        <row r="35">
          <cell r="H35">
            <v>0</v>
          </cell>
        </row>
      </sheetData>
      <sheetData sheetId="3906">
        <row r="35">
          <cell r="H35">
            <v>0</v>
          </cell>
        </row>
      </sheetData>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ow r="35">
          <cell r="H35">
            <v>0</v>
          </cell>
        </row>
      </sheetData>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ow r="35">
          <cell r="H35">
            <v>0</v>
          </cell>
        </row>
      </sheetData>
      <sheetData sheetId="4092" refreshError="1"/>
      <sheetData sheetId="4093" refreshError="1"/>
      <sheetData sheetId="4094" refreshError="1"/>
      <sheetData sheetId="4095" refreshError="1"/>
      <sheetData sheetId="4096" refreshError="1"/>
      <sheetData sheetId="4097" refreshError="1"/>
      <sheetData sheetId="4098" refreshError="1"/>
      <sheetData sheetId="4099">
        <row r="35">
          <cell r="H35">
            <v>0</v>
          </cell>
        </row>
      </sheetData>
      <sheetData sheetId="4100">
        <row r="35">
          <cell r="H35">
            <v>0</v>
          </cell>
        </row>
      </sheetData>
      <sheetData sheetId="4101">
        <row r="35">
          <cell r="H35">
            <v>0</v>
          </cell>
        </row>
      </sheetData>
      <sheetData sheetId="4102">
        <row r="35">
          <cell r="H35">
            <v>0</v>
          </cell>
        </row>
      </sheetData>
      <sheetData sheetId="4103">
        <row r="35">
          <cell r="H35">
            <v>0</v>
          </cell>
        </row>
      </sheetData>
      <sheetData sheetId="4104">
        <row r="35">
          <cell r="H35">
            <v>0</v>
          </cell>
        </row>
      </sheetData>
      <sheetData sheetId="4105">
        <row r="35">
          <cell r="H35">
            <v>0</v>
          </cell>
        </row>
      </sheetData>
      <sheetData sheetId="4106">
        <row r="35">
          <cell r="H35">
            <v>0</v>
          </cell>
        </row>
      </sheetData>
      <sheetData sheetId="4107">
        <row r="35">
          <cell r="H35">
            <v>0</v>
          </cell>
        </row>
      </sheetData>
      <sheetData sheetId="4108" refreshError="1"/>
      <sheetData sheetId="4109">
        <row r="35">
          <cell r="H35">
            <v>0</v>
          </cell>
        </row>
      </sheetData>
      <sheetData sheetId="4110">
        <row r="35">
          <cell r="H35">
            <v>0</v>
          </cell>
        </row>
      </sheetData>
      <sheetData sheetId="4111">
        <row r="35">
          <cell r="H35">
            <v>0</v>
          </cell>
        </row>
      </sheetData>
      <sheetData sheetId="4112" refreshError="1"/>
      <sheetData sheetId="4113" refreshError="1"/>
      <sheetData sheetId="4114" refreshError="1"/>
      <sheetData sheetId="4115">
        <row r="35">
          <cell r="H35">
            <v>0</v>
          </cell>
        </row>
      </sheetData>
      <sheetData sheetId="4116">
        <row r="35">
          <cell r="H35">
            <v>0</v>
          </cell>
        </row>
      </sheetData>
      <sheetData sheetId="4117">
        <row r="35">
          <cell r="H35">
            <v>0</v>
          </cell>
        </row>
      </sheetData>
      <sheetData sheetId="4118">
        <row r="35">
          <cell r="H35">
            <v>0</v>
          </cell>
        </row>
      </sheetData>
      <sheetData sheetId="4119">
        <row r="35">
          <cell r="H35">
            <v>0</v>
          </cell>
        </row>
      </sheetData>
      <sheetData sheetId="4120">
        <row r="35">
          <cell r="H35">
            <v>0</v>
          </cell>
        </row>
      </sheetData>
      <sheetData sheetId="4121">
        <row r="35">
          <cell r="H35">
            <v>0</v>
          </cell>
        </row>
      </sheetData>
      <sheetData sheetId="4122">
        <row r="35">
          <cell r="H35">
            <v>0</v>
          </cell>
        </row>
      </sheetData>
      <sheetData sheetId="4123">
        <row r="35">
          <cell r="H35">
            <v>0</v>
          </cell>
        </row>
      </sheetData>
      <sheetData sheetId="4124">
        <row r="35">
          <cell r="H35">
            <v>0</v>
          </cell>
        </row>
      </sheetData>
      <sheetData sheetId="4125">
        <row r="35">
          <cell r="H35">
            <v>0</v>
          </cell>
        </row>
      </sheetData>
      <sheetData sheetId="4126">
        <row r="35">
          <cell r="H35">
            <v>0</v>
          </cell>
        </row>
      </sheetData>
      <sheetData sheetId="4127">
        <row r="35">
          <cell r="H35">
            <v>0</v>
          </cell>
        </row>
      </sheetData>
      <sheetData sheetId="4128">
        <row r="35">
          <cell r="H35">
            <v>0</v>
          </cell>
        </row>
      </sheetData>
      <sheetData sheetId="4129">
        <row r="35">
          <cell r="H35">
            <v>0</v>
          </cell>
        </row>
      </sheetData>
      <sheetData sheetId="4130">
        <row r="35">
          <cell r="H35">
            <v>0</v>
          </cell>
        </row>
      </sheetData>
      <sheetData sheetId="4131">
        <row r="35">
          <cell r="H35">
            <v>0</v>
          </cell>
        </row>
      </sheetData>
      <sheetData sheetId="4132">
        <row r="35">
          <cell r="H35">
            <v>0</v>
          </cell>
        </row>
      </sheetData>
      <sheetData sheetId="4133">
        <row r="35">
          <cell r="H35">
            <v>0</v>
          </cell>
        </row>
      </sheetData>
      <sheetData sheetId="4134">
        <row r="35">
          <cell r="H35">
            <v>0</v>
          </cell>
        </row>
      </sheetData>
      <sheetData sheetId="4135">
        <row r="35">
          <cell r="H35">
            <v>0</v>
          </cell>
        </row>
      </sheetData>
      <sheetData sheetId="4136">
        <row r="35">
          <cell r="H35">
            <v>0</v>
          </cell>
        </row>
      </sheetData>
      <sheetData sheetId="4137">
        <row r="35">
          <cell r="H35">
            <v>0</v>
          </cell>
        </row>
      </sheetData>
      <sheetData sheetId="4138">
        <row r="35">
          <cell r="H35">
            <v>0</v>
          </cell>
        </row>
      </sheetData>
      <sheetData sheetId="4139">
        <row r="35">
          <cell r="H35">
            <v>0</v>
          </cell>
        </row>
      </sheetData>
      <sheetData sheetId="4140">
        <row r="35">
          <cell r="H35">
            <v>0</v>
          </cell>
        </row>
      </sheetData>
      <sheetData sheetId="4141">
        <row r="35">
          <cell r="H35">
            <v>0</v>
          </cell>
        </row>
      </sheetData>
      <sheetData sheetId="4142">
        <row r="35">
          <cell r="H35">
            <v>0</v>
          </cell>
        </row>
      </sheetData>
      <sheetData sheetId="4143">
        <row r="35">
          <cell r="H35">
            <v>0</v>
          </cell>
        </row>
      </sheetData>
      <sheetData sheetId="4144">
        <row r="35">
          <cell r="H35">
            <v>0</v>
          </cell>
        </row>
      </sheetData>
      <sheetData sheetId="4145">
        <row r="35">
          <cell r="H35">
            <v>0</v>
          </cell>
        </row>
      </sheetData>
      <sheetData sheetId="4146">
        <row r="35">
          <cell r="H35">
            <v>0</v>
          </cell>
        </row>
      </sheetData>
      <sheetData sheetId="4147">
        <row r="35">
          <cell r="H35">
            <v>0</v>
          </cell>
        </row>
      </sheetData>
      <sheetData sheetId="4148">
        <row r="35">
          <cell r="H35">
            <v>0</v>
          </cell>
        </row>
      </sheetData>
      <sheetData sheetId="4149">
        <row r="35">
          <cell r="H35">
            <v>0</v>
          </cell>
        </row>
      </sheetData>
      <sheetData sheetId="4150">
        <row r="35">
          <cell r="H35">
            <v>0</v>
          </cell>
        </row>
      </sheetData>
      <sheetData sheetId="4151">
        <row r="35">
          <cell r="H35">
            <v>0</v>
          </cell>
        </row>
      </sheetData>
      <sheetData sheetId="4152">
        <row r="35">
          <cell r="H35">
            <v>0</v>
          </cell>
        </row>
      </sheetData>
      <sheetData sheetId="4153">
        <row r="35">
          <cell r="H35">
            <v>0</v>
          </cell>
        </row>
      </sheetData>
      <sheetData sheetId="4154">
        <row r="35">
          <cell r="H35">
            <v>0</v>
          </cell>
        </row>
      </sheetData>
      <sheetData sheetId="4155">
        <row r="35">
          <cell r="H35">
            <v>0</v>
          </cell>
        </row>
      </sheetData>
      <sheetData sheetId="4156">
        <row r="35">
          <cell r="H35">
            <v>0</v>
          </cell>
        </row>
      </sheetData>
      <sheetData sheetId="4157">
        <row r="35">
          <cell r="H35">
            <v>0</v>
          </cell>
        </row>
      </sheetData>
      <sheetData sheetId="4158">
        <row r="35">
          <cell r="H35">
            <v>0</v>
          </cell>
        </row>
      </sheetData>
      <sheetData sheetId="4159">
        <row r="35">
          <cell r="H35">
            <v>0</v>
          </cell>
        </row>
      </sheetData>
      <sheetData sheetId="4160">
        <row r="35">
          <cell r="H35">
            <v>0</v>
          </cell>
        </row>
      </sheetData>
      <sheetData sheetId="4161">
        <row r="35">
          <cell r="H35">
            <v>0</v>
          </cell>
        </row>
      </sheetData>
      <sheetData sheetId="4162">
        <row r="35">
          <cell r="H35">
            <v>0</v>
          </cell>
        </row>
      </sheetData>
      <sheetData sheetId="4163">
        <row r="35">
          <cell r="H35">
            <v>0</v>
          </cell>
        </row>
      </sheetData>
      <sheetData sheetId="4164">
        <row r="35">
          <cell r="H35">
            <v>0</v>
          </cell>
        </row>
      </sheetData>
      <sheetData sheetId="4165">
        <row r="35">
          <cell r="H35">
            <v>0</v>
          </cell>
        </row>
      </sheetData>
      <sheetData sheetId="4166">
        <row r="35">
          <cell r="H35">
            <v>0</v>
          </cell>
        </row>
      </sheetData>
      <sheetData sheetId="4167">
        <row r="35">
          <cell r="H35">
            <v>0</v>
          </cell>
        </row>
      </sheetData>
      <sheetData sheetId="4168">
        <row r="35">
          <cell r="H35">
            <v>0</v>
          </cell>
        </row>
      </sheetData>
      <sheetData sheetId="4169">
        <row r="35">
          <cell r="H35">
            <v>0</v>
          </cell>
        </row>
      </sheetData>
      <sheetData sheetId="4170">
        <row r="35">
          <cell r="H35">
            <v>0</v>
          </cell>
        </row>
      </sheetData>
      <sheetData sheetId="4171">
        <row r="35">
          <cell r="H35">
            <v>0</v>
          </cell>
        </row>
      </sheetData>
      <sheetData sheetId="4172">
        <row r="35">
          <cell r="H35">
            <v>0</v>
          </cell>
        </row>
      </sheetData>
      <sheetData sheetId="4173">
        <row r="35">
          <cell r="H35">
            <v>0</v>
          </cell>
        </row>
      </sheetData>
      <sheetData sheetId="4174">
        <row r="35">
          <cell r="H35">
            <v>0</v>
          </cell>
        </row>
      </sheetData>
      <sheetData sheetId="4175">
        <row r="35">
          <cell r="H35">
            <v>0</v>
          </cell>
        </row>
      </sheetData>
      <sheetData sheetId="4176">
        <row r="35">
          <cell r="H35">
            <v>0</v>
          </cell>
        </row>
      </sheetData>
      <sheetData sheetId="4177">
        <row r="35">
          <cell r="H35">
            <v>0</v>
          </cell>
        </row>
      </sheetData>
      <sheetData sheetId="4178">
        <row r="35">
          <cell r="H35">
            <v>0</v>
          </cell>
        </row>
      </sheetData>
      <sheetData sheetId="4179">
        <row r="35">
          <cell r="H35">
            <v>0</v>
          </cell>
        </row>
      </sheetData>
      <sheetData sheetId="4180">
        <row r="35">
          <cell r="H35">
            <v>0</v>
          </cell>
        </row>
      </sheetData>
      <sheetData sheetId="4181">
        <row r="35">
          <cell r="H35">
            <v>0</v>
          </cell>
        </row>
      </sheetData>
      <sheetData sheetId="4182">
        <row r="35">
          <cell r="H35">
            <v>0</v>
          </cell>
        </row>
      </sheetData>
      <sheetData sheetId="4183">
        <row r="35">
          <cell r="H35">
            <v>0</v>
          </cell>
        </row>
      </sheetData>
      <sheetData sheetId="4184">
        <row r="35">
          <cell r="H35">
            <v>0</v>
          </cell>
        </row>
      </sheetData>
      <sheetData sheetId="4185">
        <row r="35">
          <cell r="H35">
            <v>0</v>
          </cell>
        </row>
      </sheetData>
      <sheetData sheetId="4186">
        <row r="35">
          <cell r="H35">
            <v>0</v>
          </cell>
        </row>
      </sheetData>
      <sheetData sheetId="4187">
        <row r="35">
          <cell r="H35">
            <v>0</v>
          </cell>
        </row>
      </sheetData>
      <sheetData sheetId="4188">
        <row r="35">
          <cell r="H35">
            <v>0</v>
          </cell>
        </row>
      </sheetData>
      <sheetData sheetId="4189">
        <row r="35">
          <cell r="H35">
            <v>0</v>
          </cell>
        </row>
      </sheetData>
      <sheetData sheetId="4190">
        <row r="35">
          <cell r="H35">
            <v>0</v>
          </cell>
        </row>
      </sheetData>
      <sheetData sheetId="4191">
        <row r="35">
          <cell r="H35">
            <v>0</v>
          </cell>
        </row>
      </sheetData>
      <sheetData sheetId="4192">
        <row r="35">
          <cell r="H35">
            <v>0</v>
          </cell>
        </row>
      </sheetData>
      <sheetData sheetId="4193">
        <row r="35">
          <cell r="H35">
            <v>0</v>
          </cell>
        </row>
      </sheetData>
      <sheetData sheetId="4194">
        <row r="35">
          <cell r="H35">
            <v>0</v>
          </cell>
        </row>
      </sheetData>
      <sheetData sheetId="4195">
        <row r="35">
          <cell r="H35">
            <v>0</v>
          </cell>
        </row>
      </sheetData>
      <sheetData sheetId="4196">
        <row r="35">
          <cell r="H35">
            <v>0</v>
          </cell>
        </row>
      </sheetData>
      <sheetData sheetId="4197">
        <row r="35">
          <cell r="H35">
            <v>0</v>
          </cell>
        </row>
      </sheetData>
      <sheetData sheetId="4198">
        <row r="35">
          <cell r="H35">
            <v>0</v>
          </cell>
        </row>
      </sheetData>
      <sheetData sheetId="4199">
        <row r="35">
          <cell r="H35">
            <v>0</v>
          </cell>
        </row>
      </sheetData>
      <sheetData sheetId="4200">
        <row r="35">
          <cell r="H35">
            <v>0</v>
          </cell>
        </row>
      </sheetData>
      <sheetData sheetId="4201">
        <row r="35">
          <cell r="H35">
            <v>0</v>
          </cell>
        </row>
      </sheetData>
      <sheetData sheetId="4202">
        <row r="35">
          <cell r="H35">
            <v>0</v>
          </cell>
        </row>
      </sheetData>
      <sheetData sheetId="4203">
        <row r="35">
          <cell r="H35">
            <v>0</v>
          </cell>
        </row>
      </sheetData>
      <sheetData sheetId="4204">
        <row r="35">
          <cell r="H35">
            <v>0</v>
          </cell>
        </row>
      </sheetData>
      <sheetData sheetId="4205">
        <row r="35">
          <cell r="H35">
            <v>0</v>
          </cell>
        </row>
      </sheetData>
      <sheetData sheetId="4206">
        <row r="35">
          <cell r="H35">
            <v>0</v>
          </cell>
        </row>
      </sheetData>
      <sheetData sheetId="4207">
        <row r="35">
          <cell r="H35">
            <v>0</v>
          </cell>
        </row>
      </sheetData>
      <sheetData sheetId="4208">
        <row r="35">
          <cell r="H35">
            <v>0</v>
          </cell>
        </row>
      </sheetData>
      <sheetData sheetId="4209">
        <row r="35">
          <cell r="H35">
            <v>0</v>
          </cell>
        </row>
      </sheetData>
      <sheetData sheetId="4210">
        <row r="35">
          <cell r="H35">
            <v>0</v>
          </cell>
        </row>
      </sheetData>
      <sheetData sheetId="4211">
        <row r="35">
          <cell r="H35">
            <v>0</v>
          </cell>
        </row>
      </sheetData>
      <sheetData sheetId="4212">
        <row r="35">
          <cell r="H35">
            <v>0</v>
          </cell>
        </row>
      </sheetData>
      <sheetData sheetId="4213">
        <row r="35">
          <cell r="H35">
            <v>0</v>
          </cell>
        </row>
      </sheetData>
      <sheetData sheetId="4214">
        <row r="35">
          <cell r="H35">
            <v>0</v>
          </cell>
        </row>
      </sheetData>
      <sheetData sheetId="4215">
        <row r="35">
          <cell r="H35">
            <v>0</v>
          </cell>
        </row>
      </sheetData>
      <sheetData sheetId="4216">
        <row r="35">
          <cell r="H35">
            <v>0</v>
          </cell>
        </row>
      </sheetData>
      <sheetData sheetId="4217">
        <row r="35">
          <cell r="H35">
            <v>0</v>
          </cell>
        </row>
      </sheetData>
      <sheetData sheetId="4218">
        <row r="35">
          <cell r="H35">
            <v>0</v>
          </cell>
        </row>
      </sheetData>
      <sheetData sheetId="4219">
        <row r="35">
          <cell r="H35">
            <v>0</v>
          </cell>
        </row>
      </sheetData>
      <sheetData sheetId="4220">
        <row r="35">
          <cell r="H35">
            <v>0</v>
          </cell>
        </row>
      </sheetData>
      <sheetData sheetId="4221">
        <row r="35">
          <cell r="H35">
            <v>0</v>
          </cell>
        </row>
      </sheetData>
      <sheetData sheetId="4222">
        <row r="35">
          <cell r="H35">
            <v>0</v>
          </cell>
        </row>
      </sheetData>
      <sheetData sheetId="4223">
        <row r="35">
          <cell r="H35">
            <v>0</v>
          </cell>
        </row>
      </sheetData>
      <sheetData sheetId="4224">
        <row r="35">
          <cell r="H35">
            <v>0</v>
          </cell>
        </row>
      </sheetData>
      <sheetData sheetId="4225">
        <row r="35">
          <cell r="H35">
            <v>0</v>
          </cell>
        </row>
      </sheetData>
      <sheetData sheetId="4226">
        <row r="35">
          <cell r="H35">
            <v>0</v>
          </cell>
        </row>
      </sheetData>
      <sheetData sheetId="4227">
        <row r="35">
          <cell r="H35">
            <v>0</v>
          </cell>
        </row>
      </sheetData>
      <sheetData sheetId="4228">
        <row r="35">
          <cell r="H35">
            <v>0</v>
          </cell>
        </row>
      </sheetData>
      <sheetData sheetId="4229">
        <row r="35">
          <cell r="H35">
            <v>0</v>
          </cell>
        </row>
      </sheetData>
      <sheetData sheetId="4230">
        <row r="35">
          <cell r="H35">
            <v>0</v>
          </cell>
        </row>
      </sheetData>
      <sheetData sheetId="4231">
        <row r="35">
          <cell r="H35">
            <v>0</v>
          </cell>
        </row>
      </sheetData>
      <sheetData sheetId="4232">
        <row r="35">
          <cell r="H35">
            <v>0</v>
          </cell>
        </row>
      </sheetData>
      <sheetData sheetId="4233">
        <row r="35">
          <cell r="H35">
            <v>0</v>
          </cell>
        </row>
      </sheetData>
      <sheetData sheetId="4234">
        <row r="35">
          <cell r="H35">
            <v>0</v>
          </cell>
        </row>
      </sheetData>
      <sheetData sheetId="4235">
        <row r="35">
          <cell r="H35">
            <v>0</v>
          </cell>
        </row>
      </sheetData>
      <sheetData sheetId="4236">
        <row r="35">
          <cell r="H35">
            <v>0</v>
          </cell>
        </row>
      </sheetData>
      <sheetData sheetId="4237">
        <row r="35">
          <cell r="H35">
            <v>0</v>
          </cell>
        </row>
      </sheetData>
      <sheetData sheetId="4238">
        <row r="35">
          <cell r="H35">
            <v>0</v>
          </cell>
        </row>
      </sheetData>
      <sheetData sheetId="4239">
        <row r="35">
          <cell r="H35">
            <v>0</v>
          </cell>
        </row>
      </sheetData>
      <sheetData sheetId="4240">
        <row r="35">
          <cell r="H35">
            <v>0</v>
          </cell>
        </row>
      </sheetData>
      <sheetData sheetId="4241">
        <row r="35">
          <cell r="H35">
            <v>0</v>
          </cell>
        </row>
      </sheetData>
      <sheetData sheetId="4242">
        <row r="35">
          <cell r="H35">
            <v>0</v>
          </cell>
        </row>
      </sheetData>
      <sheetData sheetId="4243">
        <row r="35">
          <cell r="H35">
            <v>0</v>
          </cell>
        </row>
      </sheetData>
      <sheetData sheetId="4244">
        <row r="35">
          <cell r="H35">
            <v>0</v>
          </cell>
        </row>
      </sheetData>
      <sheetData sheetId="4245">
        <row r="35">
          <cell r="H35">
            <v>0</v>
          </cell>
        </row>
      </sheetData>
      <sheetData sheetId="4246">
        <row r="35">
          <cell r="H35">
            <v>0</v>
          </cell>
        </row>
      </sheetData>
      <sheetData sheetId="4247">
        <row r="35">
          <cell r="H35">
            <v>0</v>
          </cell>
        </row>
      </sheetData>
      <sheetData sheetId="4248">
        <row r="35">
          <cell r="H35">
            <v>0</v>
          </cell>
        </row>
      </sheetData>
      <sheetData sheetId="4249">
        <row r="35">
          <cell r="H35">
            <v>0</v>
          </cell>
        </row>
      </sheetData>
      <sheetData sheetId="4250">
        <row r="35">
          <cell r="H35">
            <v>0</v>
          </cell>
        </row>
      </sheetData>
      <sheetData sheetId="4251">
        <row r="35">
          <cell r="H35">
            <v>0</v>
          </cell>
        </row>
      </sheetData>
      <sheetData sheetId="4252">
        <row r="35">
          <cell r="H35">
            <v>0</v>
          </cell>
        </row>
      </sheetData>
      <sheetData sheetId="4253">
        <row r="35">
          <cell r="H35">
            <v>0</v>
          </cell>
        </row>
      </sheetData>
      <sheetData sheetId="4254">
        <row r="35">
          <cell r="H35">
            <v>0</v>
          </cell>
        </row>
      </sheetData>
      <sheetData sheetId="4255">
        <row r="35">
          <cell r="H35">
            <v>0</v>
          </cell>
        </row>
      </sheetData>
      <sheetData sheetId="4256">
        <row r="35">
          <cell r="H35">
            <v>0</v>
          </cell>
        </row>
      </sheetData>
      <sheetData sheetId="4257">
        <row r="35">
          <cell r="H35">
            <v>0</v>
          </cell>
        </row>
      </sheetData>
      <sheetData sheetId="4258">
        <row r="35">
          <cell r="H35">
            <v>0</v>
          </cell>
        </row>
      </sheetData>
      <sheetData sheetId="4259">
        <row r="35">
          <cell r="H35">
            <v>0</v>
          </cell>
        </row>
      </sheetData>
      <sheetData sheetId="4260">
        <row r="35">
          <cell r="H35">
            <v>0</v>
          </cell>
        </row>
      </sheetData>
      <sheetData sheetId="4261">
        <row r="35">
          <cell r="H35">
            <v>0</v>
          </cell>
        </row>
      </sheetData>
      <sheetData sheetId="4262">
        <row r="35">
          <cell r="H35">
            <v>0</v>
          </cell>
        </row>
      </sheetData>
      <sheetData sheetId="4263">
        <row r="35">
          <cell r="H35">
            <v>0</v>
          </cell>
        </row>
      </sheetData>
      <sheetData sheetId="4264">
        <row r="35">
          <cell r="H35">
            <v>0</v>
          </cell>
        </row>
      </sheetData>
      <sheetData sheetId="4265">
        <row r="35">
          <cell r="H35">
            <v>0</v>
          </cell>
        </row>
      </sheetData>
      <sheetData sheetId="4266">
        <row r="35">
          <cell r="H35">
            <v>0</v>
          </cell>
        </row>
      </sheetData>
      <sheetData sheetId="4267">
        <row r="35">
          <cell r="H35">
            <v>0</v>
          </cell>
        </row>
      </sheetData>
      <sheetData sheetId="4268">
        <row r="35">
          <cell r="H35">
            <v>0</v>
          </cell>
        </row>
      </sheetData>
      <sheetData sheetId="4269">
        <row r="35">
          <cell r="H35">
            <v>0</v>
          </cell>
        </row>
      </sheetData>
      <sheetData sheetId="4270">
        <row r="35">
          <cell r="H35">
            <v>0</v>
          </cell>
        </row>
      </sheetData>
      <sheetData sheetId="4271">
        <row r="35">
          <cell r="H35">
            <v>0</v>
          </cell>
        </row>
      </sheetData>
      <sheetData sheetId="4272">
        <row r="35">
          <cell r="H35">
            <v>0</v>
          </cell>
        </row>
      </sheetData>
      <sheetData sheetId="4273">
        <row r="35">
          <cell r="H35">
            <v>0</v>
          </cell>
        </row>
      </sheetData>
      <sheetData sheetId="4274">
        <row r="35">
          <cell r="H35">
            <v>0</v>
          </cell>
        </row>
      </sheetData>
      <sheetData sheetId="4275">
        <row r="35">
          <cell r="H35">
            <v>0</v>
          </cell>
        </row>
      </sheetData>
      <sheetData sheetId="4276">
        <row r="35">
          <cell r="H35">
            <v>0</v>
          </cell>
        </row>
      </sheetData>
      <sheetData sheetId="4277">
        <row r="35">
          <cell r="H35">
            <v>0</v>
          </cell>
        </row>
      </sheetData>
      <sheetData sheetId="4278">
        <row r="35">
          <cell r="H35">
            <v>0</v>
          </cell>
        </row>
      </sheetData>
      <sheetData sheetId="4279">
        <row r="35">
          <cell r="H35">
            <v>0</v>
          </cell>
        </row>
      </sheetData>
      <sheetData sheetId="4280">
        <row r="35">
          <cell r="H35">
            <v>0</v>
          </cell>
        </row>
      </sheetData>
      <sheetData sheetId="4281">
        <row r="35">
          <cell r="H35">
            <v>0</v>
          </cell>
        </row>
      </sheetData>
      <sheetData sheetId="4282">
        <row r="35">
          <cell r="H35">
            <v>0</v>
          </cell>
        </row>
      </sheetData>
      <sheetData sheetId="4283">
        <row r="35">
          <cell r="H35">
            <v>0</v>
          </cell>
        </row>
      </sheetData>
      <sheetData sheetId="4284">
        <row r="35">
          <cell r="H35">
            <v>0</v>
          </cell>
        </row>
      </sheetData>
      <sheetData sheetId="4285">
        <row r="35">
          <cell r="H35">
            <v>0</v>
          </cell>
        </row>
      </sheetData>
      <sheetData sheetId="4286">
        <row r="35">
          <cell r="H35">
            <v>0</v>
          </cell>
        </row>
      </sheetData>
      <sheetData sheetId="4287">
        <row r="35">
          <cell r="H35">
            <v>0</v>
          </cell>
        </row>
      </sheetData>
      <sheetData sheetId="4288">
        <row r="35">
          <cell r="H35">
            <v>0</v>
          </cell>
        </row>
      </sheetData>
      <sheetData sheetId="4289">
        <row r="35">
          <cell r="H35">
            <v>0</v>
          </cell>
        </row>
      </sheetData>
      <sheetData sheetId="4290">
        <row r="35">
          <cell r="H35">
            <v>0</v>
          </cell>
        </row>
      </sheetData>
      <sheetData sheetId="4291">
        <row r="35">
          <cell r="H35">
            <v>0</v>
          </cell>
        </row>
      </sheetData>
      <sheetData sheetId="4292">
        <row r="35">
          <cell r="H35">
            <v>0</v>
          </cell>
        </row>
      </sheetData>
      <sheetData sheetId="4293">
        <row r="35">
          <cell r="H35">
            <v>0</v>
          </cell>
        </row>
      </sheetData>
      <sheetData sheetId="4294">
        <row r="35">
          <cell r="H35">
            <v>0</v>
          </cell>
        </row>
      </sheetData>
      <sheetData sheetId="4295">
        <row r="35">
          <cell r="H35">
            <v>0</v>
          </cell>
        </row>
      </sheetData>
      <sheetData sheetId="4296">
        <row r="35">
          <cell r="H35">
            <v>0</v>
          </cell>
        </row>
      </sheetData>
      <sheetData sheetId="4297">
        <row r="35">
          <cell r="H35">
            <v>0</v>
          </cell>
        </row>
      </sheetData>
      <sheetData sheetId="4298">
        <row r="35">
          <cell r="H35">
            <v>0</v>
          </cell>
        </row>
      </sheetData>
      <sheetData sheetId="4299">
        <row r="35">
          <cell r="H35">
            <v>0</v>
          </cell>
        </row>
      </sheetData>
      <sheetData sheetId="4300">
        <row r="35">
          <cell r="H35">
            <v>0</v>
          </cell>
        </row>
      </sheetData>
      <sheetData sheetId="4301">
        <row r="35">
          <cell r="H35">
            <v>0</v>
          </cell>
        </row>
      </sheetData>
      <sheetData sheetId="4302">
        <row r="35">
          <cell r="H35">
            <v>0</v>
          </cell>
        </row>
      </sheetData>
      <sheetData sheetId="4303">
        <row r="35">
          <cell r="H35">
            <v>0</v>
          </cell>
        </row>
      </sheetData>
      <sheetData sheetId="4304">
        <row r="35">
          <cell r="H35">
            <v>0</v>
          </cell>
        </row>
      </sheetData>
      <sheetData sheetId="4305">
        <row r="35">
          <cell r="H35">
            <v>0</v>
          </cell>
        </row>
      </sheetData>
      <sheetData sheetId="4306">
        <row r="35">
          <cell r="H35">
            <v>0</v>
          </cell>
        </row>
      </sheetData>
      <sheetData sheetId="4307">
        <row r="35">
          <cell r="H35">
            <v>0</v>
          </cell>
        </row>
      </sheetData>
      <sheetData sheetId="4308">
        <row r="35">
          <cell r="H35">
            <v>0</v>
          </cell>
        </row>
      </sheetData>
      <sheetData sheetId="4309">
        <row r="35">
          <cell r="H35">
            <v>0</v>
          </cell>
        </row>
      </sheetData>
      <sheetData sheetId="4310">
        <row r="35">
          <cell r="H35">
            <v>0</v>
          </cell>
        </row>
      </sheetData>
      <sheetData sheetId="4311">
        <row r="35">
          <cell r="H35">
            <v>0</v>
          </cell>
        </row>
      </sheetData>
      <sheetData sheetId="4312">
        <row r="35">
          <cell r="H35">
            <v>0</v>
          </cell>
        </row>
      </sheetData>
      <sheetData sheetId="4313">
        <row r="35">
          <cell r="H35">
            <v>0</v>
          </cell>
        </row>
      </sheetData>
      <sheetData sheetId="4314">
        <row r="35">
          <cell r="H35">
            <v>0</v>
          </cell>
        </row>
      </sheetData>
      <sheetData sheetId="4315">
        <row r="35">
          <cell r="H35">
            <v>0</v>
          </cell>
        </row>
      </sheetData>
      <sheetData sheetId="4316">
        <row r="35">
          <cell r="H35">
            <v>0</v>
          </cell>
        </row>
      </sheetData>
      <sheetData sheetId="4317">
        <row r="35">
          <cell r="H35">
            <v>0</v>
          </cell>
        </row>
      </sheetData>
      <sheetData sheetId="4318">
        <row r="35">
          <cell r="H35">
            <v>0</v>
          </cell>
        </row>
      </sheetData>
      <sheetData sheetId="4319">
        <row r="35">
          <cell r="H35">
            <v>0</v>
          </cell>
        </row>
      </sheetData>
      <sheetData sheetId="4320">
        <row r="35">
          <cell r="H35">
            <v>0</v>
          </cell>
        </row>
      </sheetData>
      <sheetData sheetId="4321">
        <row r="35">
          <cell r="H35">
            <v>0</v>
          </cell>
        </row>
      </sheetData>
      <sheetData sheetId="4322">
        <row r="35">
          <cell r="H35">
            <v>0</v>
          </cell>
        </row>
      </sheetData>
      <sheetData sheetId="4323">
        <row r="35">
          <cell r="H35">
            <v>0</v>
          </cell>
        </row>
      </sheetData>
      <sheetData sheetId="4324">
        <row r="35">
          <cell r="H35">
            <v>0</v>
          </cell>
        </row>
      </sheetData>
      <sheetData sheetId="4325">
        <row r="35">
          <cell r="H35">
            <v>0</v>
          </cell>
        </row>
      </sheetData>
      <sheetData sheetId="4326">
        <row r="35">
          <cell r="H35">
            <v>0</v>
          </cell>
        </row>
      </sheetData>
      <sheetData sheetId="4327">
        <row r="35">
          <cell r="H35">
            <v>0</v>
          </cell>
        </row>
      </sheetData>
      <sheetData sheetId="4328">
        <row r="35">
          <cell r="H35">
            <v>0</v>
          </cell>
        </row>
      </sheetData>
      <sheetData sheetId="4329">
        <row r="35">
          <cell r="H35">
            <v>0</v>
          </cell>
        </row>
      </sheetData>
      <sheetData sheetId="4330">
        <row r="35">
          <cell r="H35">
            <v>0</v>
          </cell>
        </row>
      </sheetData>
      <sheetData sheetId="4331">
        <row r="35">
          <cell r="H35">
            <v>0</v>
          </cell>
        </row>
      </sheetData>
      <sheetData sheetId="4332">
        <row r="35">
          <cell r="H35">
            <v>0</v>
          </cell>
        </row>
      </sheetData>
      <sheetData sheetId="4333">
        <row r="35">
          <cell r="H35">
            <v>0</v>
          </cell>
        </row>
      </sheetData>
      <sheetData sheetId="4334">
        <row r="35">
          <cell r="H35">
            <v>0</v>
          </cell>
        </row>
      </sheetData>
      <sheetData sheetId="4335">
        <row r="35">
          <cell r="H35">
            <v>0</v>
          </cell>
        </row>
      </sheetData>
      <sheetData sheetId="4336">
        <row r="35">
          <cell r="H35">
            <v>0</v>
          </cell>
        </row>
      </sheetData>
      <sheetData sheetId="4337">
        <row r="35">
          <cell r="H35">
            <v>0</v>
          </cell>
        </row>
      </sheetData>
      <sheetData sheetId="4338">
        <row r="35">
          <cell r="H35">
            <v>0</v>
          </cell>
        </row>
      </sheetData>
      <sheetData sheetId="4339">
        <row r="35">
          <cell r="H35">
            <v>0</v>
          </cell>
        </row>
      </sheetData>
      <sheetData sheetId="4340">
        <row r="35">
          <cell r="H35">
            <v>0</v>
          </cell>
        </row>
      </sheetData>
      <sheetData sheetId="4341">
        <row r="35">
          <cell r="H35">
            <v>0</v>
          </cell>
        </row>
      </sheetData>
      <sheetData sheetId="4342">
        <row r="35">
          <cell r="H35">
            <v>0</v>
          </cell>
        </row>
      </sheetData>
      <sheetData sheetId="4343">
        <row r="35">
          <cell r="H35">
            <v>0</v>
          </cell>
        </row>
      </sheetData>
      <sheetData sheetId="4344">
        <row r="35">
          <cell r="H35">
            <v>0</v>
          </cell>
        </row>
      </sheetData>
      <sheetData sheetId="4345">
        <row r="35">
          <cell r="H35">
            <v>0</v>
          </cell>
        </row>
      </sheetData>
      <sheetData sheetId="4346">
        <row r="35">
          <cell r="H35">
            <v>0</v>
          </cell>
        </row>
      </sheetData>
      <sheetData sheetId="4347">
        <row r="35">
          <cell r="H35">
            <v>0</v>
          </cell>
        </row>
      </sheetData>
      <sheetData sheetId="4348">
        <row r="35">
          <cell r="H35">
            <v>0</v>
          </cell>
        </row>
      </sheetData>
      <sheetData sheetId="4349">
        <row r="35">
          <cell r="H35">
            <v>0</v>
          </cell>
        </row>
      </sheetData>
      <sheetData sheetId="4350">
        <row r="35">
          <cell r="H35">
            <v>0</v>
          </cell>
        </row>
      </sheetData>
      <sheetData sheetId="4351">
        <row r="35">
          <cell r="H35">
            <v>0</v>
          </cell>
        </row>
      </sheetData>
      <sheetData sheetId="4352">
        <row r="35">
          <cell r="H35">
            <v>0</v>
          </cell>
        </row>
      </sheetData>
      <sheetData sheetId="4353">
        <row r="35">
          <cell r="H35">
            <v>0</v>
          </cell>
        </row>
      </sheetData>
      <sheetData sheetId="4354">
        <row r="35">
          <cell r="H35">
            <v>0</v>
          </cell>
        </row>
      </sheetData>
      <sheetData sheetId="4355">
        <row r="35">
          <cell r="H35">
            <v>0</v>
          </cell>
        </row>
      </sheetData>
      <sheetData sheetId="4356">
        <row r="35">
          <cell r="H35">
            <v>0</v>
          </cell>
        </row>
      </sheetData>
      <sheetData sheetId="4357">
        <row r="35">
          <cell r="H35">
            <v>0</v>
          </cell>
        </row>
      </sheetData>
      <sheetData sheetId="4358">
        <row r="35">
          <cell r="H35">
            <v>0</v>
          </cell>
        </row>
      </sheetData>
      <sheetData sheetId="4359">
        <row r="35">
          <cell r="H35">
            <v>0</v>
          </cell>
        </row>
      </sheetData>
      <sheetData sheetId="4360">
        <row r="35">
          <cell r="H35">
            <v>0</v>
          </cell>
        </row>
      </sheetData>
      <sheetData sheetId="4361">
        <row r="35">
          <cell r="H35">
            <v>0</v>
          </cell>
        </row>
      </sheetData>
      <sheetData sheetId="4362">
        <row r="35">
          <cell r="H35">
            <v>0</v>
          </cell>
        </row>
      </sheetData>
      <sheetData sheetId="4363">
        <row r="35">
          <cell r="H35">
            <v>0</v>
          </cell>
        </row>
      </sheetData>
      <sheetData sheetId="4364">
        <row r="35">
          <cell r="H35">
            <v>0</v>
          </cell>
        </row>
      </sheetData>
      <sheetData sheetId="4365">
        <row r="35">
          <cell r="H35">
            <v>0</v>
          </cell>
        </row>
      </sheetData>
      <sheetData sheetId="4366">
        <row r="35">
          <cell r="H35">
            <v>0</v>
          </cell>
        </row>
      </sheetData>
      <sheetData sheetId="4367">
        <row r="35">
          <cell r="H35">
            <v>0</v>
          </cell>
        </row>
      </sheetData>
      <sheetData sheetId="4368">
        <row r="35">
          <cell r="H35">
            <v>0</v>
          </cell>
        </row>
      </sheetData>
      <sheetData sheetId="4369">
        <row r="35">
          <cell r="H35">
            <v>0</v>
          </cell>
        </row>
      </sheetData>
      <sheetData sheetId="4370">
        <row r="35">
          <cell r="H35">
            <v>0</v>
          </cell>
        </row>
      </sheetData>
      <sheetData sheetId="4371">
        <row r="35">
          <cell r="H35">
            <v>0</v>
          </cell>
        </row>
      </sheetData>
      <sheetData sheetId="4372">
        <row r="35">
          <cell r="H35">
            <v>0</v>
          </cell>
        </row>
      </sheetData>
      <sheetData sheetId="4373">
        <row r="35">
          <cell r="H35">
            <v>0</v>
          </cell>
        </row>
      </sheetData>
      <sheetData sheetId="4374">
        <row r="35">
          <cell r="H35">
            <v>0</v>
          </cell>
        </row>
      </sheetData>
      <sheetData sheetId="4375">
        <row r="35">
          <cell r="H35">
            <v>0</v>
          </cell>
        </row>
      </sheetData>
      <sheetData sheetId="4376">
        <row r="35">
          <cell r="H35">
            <v>0</v>
          </cell>
        </row>
      </sheetData>
      <sheetData sheetId="4377">
        <row r="35">
          <cell r="H35">
            <v>0</v>
          </cell>
        </row>
      </sheetData>
      <sheetData sheetId="4378">
        <row r="35">
          <cell r="H35">
            <v>0</v>
          </cell>
        </row>
      </sheetData>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ow r="35">
          <cell r="H35">
            <v>0</v>
          </cell>
        </row>
      </sheetData>
      <sheetData sheetId="4420">
        <row r="35">
          <cell r="H35">
            <v>0</v>
          </cell>
        </row>
      </sheetData>
      <sheetData sheetId="4421">
        <row r="35">
          <cell r="H35">
            <v>0</v>
          </cell>
        </row>
      </sheetData>
      <sheetData sheetId="4422">
        <row r="35">
          <cell r="H35">
            <v>0</v>
          </cell>
        </row>
      </sheetData>
      <sheetData sheetId="4423">
        <row r="35">
          <cell r="H35">
            <v>0</v>
          </cell>
        </row>
      </sheetData>
      <sheetData sheetId="4424">
        <row r="35">
          <cell r="H35">
            <v>0</v>
          </cell>
        </row>
      </sheetData>
      <sheetData sheetId="4425">
        <row r="35">
          <cell r="H35">
            <v>0</v>
          </cell>
        </row>
      </sheetData>
      <sheetData sheetId="4426">
        <row r="35">
          <cell r="H35">
            <v>0</v>
          </cell>
        </row>
      </sheetData>
      <sheetData sheetId="4427">
        <row r="35">
          <cell r="H35">
            <v>0</v>
          </cell>
        </row>
      </sheetData>
      <sheetData sheetId="4428">
        <row r="35">
          <cell r="H35">
            <v>0</v>
          </cell>
        </row>
      </sheetData>
      <sheetData sheetId="4429">
        <row r="35">
          <cell r="H35">
            <v>0</v>
          </cell>
        </row>
      </sheetData>
      <sheetData sheetId="4430">
        <row r="35">
          <cell r="H35">
            <v>0</v>
          </cell>
        </row>
      </sheetData>
      <sheetData sheetId="4431">
        <row r="35">
          <cell r="H35">
            <v>0</v>
          </cell>
        </row>
      </sheetData>
      <sheetData sheetId="4432">
        <row r="35">
          <cell r="H35">
            <v>0</v>
          </cell>
        </row>
      </sheetData>
      <sheetData sheetId="4433">
        <row r="35">
          <cell r="H35">
            <v>0</v>
          </cell>
        </row>
      </sheetData>
      <sheetData sheetId="4434">
        <row r="35">
          <cell r="H35">
            <v>0</v>
          </cell>
        </row>
      </sheetData>
      <sheetData sheetId="4435">
        <row r="35">
          <cell r="H35">
            <v>0</v>
          </cell>
        </row>
      </sheetData>
      <sheetData sheetId="4436">
        <row r="35">
          <cell r="H35">
            <v>0</v>
          </cell>
        </row>
      </sheetData>
      <sheetData sheetId="4437">
        <row r="35">
          <cell r="H35">
            <v>0</v>
          </cell>
        </row>
      </sheetData>
      <sheetData sheetId="4438">
        <row r="35">
          <cell r="H35">
            <v>0</v>
          </cell>
        </row>
      </sheetData>
      <sheetData sheetId="4439">
        <row r="35">
          <cell r="H35">
            <v>0</v>
          </cell>
        </row>
      </sheetData>
      <sheetData sheetId="4440">
        <row r="35">
          <cell r="H35">
            <v>0</v>
          </cell>
        </row>
      </sheetData>
      <sheetData sheetId="4441">
        <row r="35">
          <cell r="H35">
            <v>0</v>
          </cell>
        </row>
      </sheetData>
      <sheetData sheetId="4442">
        <row r="35">
          <cell r="H35">
            <v>0</v>
          </cell>
        </row>
      </sheetData>
      <sheetData sheetId="4443">
        <row r="35">
          <cell r="H35">
            <v>0</v>
          </cell>
        </row>
      </sheetData>
      <sheetData sheetId="4444">
        <row r="35">
          <cell r="H35">
            <v>0</v>
          </cell>
        </row>
      </sheetData>
      <sheetData sheetId="4445">
        <row r="35">
          <cell r="H35">
            <v>0</v>
          </cell>
        </row>
      </sheetData>
      <sheetData sheetId="4446">
        <row r="35">
          <cell r="H35">
            <v>0</v>
          </cell>
        </row>
      </sheetData>
      <sheetData sheetId="4447">
        <row r="35">
          <cell r="H35">
            <v>0</v>
          </cell>
        </row>
      </sheetData>
      <sheetData sheetId="4448">
        <row r="35">
          <cell r="H35">
            <v>0</v>
          </cell>
        </row>
      </sheetData>
      <sheetData sheetId="4449">
        <row r="35">
          <cell r="H35">
            <v>0</v>
          </cell>
        </row>
      </sheetData>
      <sheetData sheetId="4450">
        <row r="35">
          <cell r="H35">
            <v>0</v>
          </cell>
        </row>
      </sheetData>
      <sheetData sheetId="4451">
        <row r="35">
          <cell r="H35">
            <v>0</v>
          </cell>
        </row>
      </sheetData>
      <sheetData sheetId="4452">
        <row r="35">
          <cell r="H35">
            <v>0</v>
          </cell>
        </row>
      </sheetData>
      <sheetData sheetId="4453">
        <row r="35">
          <cell r="H35">
            <v>0</v>
          </cell>
        </row>
      </sheetData>
      <sheetData sheetId="4454">
        <row r="35">
          <cell r="H35">
            <v>0</v>
          </cell>
        </row>
      </sheetData>
      <sheetData sheetId="4455">
        <row r="35">
          <cell r="H35">
            <v>0</v>
          </cell>
        </row>
      </sheetData>
      <sheetData sheetId="4456">
        <row r="35">
          <cell r="H35">
            <v>0</v>
          </cell>
        </row>
      </sheetData>
      <sheetData sheetId="4457">
        <row r="35">
          <cell r="H35">
            <v>0</v>
          </cell>
        </row>
      </sheetData>
      <sheetData sheetId="4458">
        <row r="35">
          <cell r="H35">
            <v>0</v>
          </cell>
        </row>
      </sheetData>
      <sheetData sheetId="4459">
        <row r="35">
          <cell r="H35">
            <v>0</v>
          </cell>
        </row>
      </sheetData>
      <sheetData sheetId="4460">
        <row r="35">
          <cell r="H35">
            <v>0</v>
          </cell>
        </row>
      </sheetData>
      <sheetData sheetId="4461">
        <row r="35">
          <cell r="H35">
            <v>0</v>
          </cell>
        </row>
      </sheetData>
      <sheetData sheetId="4462">
        <row r="35">
          <cell r="H35">
            <v>0</v>
          </cell>
        </row>
      </sheetData>
      <sheetData sheetId="4463">
        <row r="35">
          <cell r="H35">
            <v>0</v>
          </cell>
        </row>
      </sheetData>
      <sheetData sheetId="4464">
        <row r="35">
          <cell r="H35">
            <v>0</v>
          </cell>
        </row>
      </sheetData>
      <sheetData sheetId="4465">
        <row r="35">
          <cell r="H35">
            <v>0</v>
          </cell>
        </row>
      </sheetData>
      <sheetData sheetId="4466">
        <row r="35">
          <cell r="H35">
            <v>0</v>
          </cell>
        </row>
      </sheetData>
      <sheetData sheetId="4467">
        <row r="35">
          <cell r="H35">
            <v>0</v>
          </cell>
        </row>
      </sheetData>
      <sheetData sheetId="4468">
        <row r="35">
          <cell r="H35">
            <v>0</v>
          </cell>
        </row>
      </sheetData>
      <sheetData sheetId="4469">
        <row r="35">
          <cell r="H35">
            <v>0</v>
          </cell>
        </row>
      </sheetData>
      <sheetData sheetId="4470">
        <row r="35">
          <cell r="H35">
            <v>0</v>
          </cell>
        </row>
      </sheetData>
      <sheetData sheetId="4471">
        <row r="35">
          <cell r="H35">
            <v>0</v>
          </cell>
        </row>
      </sheetData>
      <sheetData sheetId="4472">
        <row r="35">
          <cell r="H35">
            <v>0</v>
          </cell>
        </row>
      </sheetData>
      <sheetData sheetId="4473">
        <row r="35">
          <cell r="H35">
            <v>0</v>
          </cell>
        </row>
      </sheetData>
      <sheetData sheetId="4474">
        <row r="35">
          <cell r="H35">
            <v>0</v>
          </cell>
        </row>
      </sheetData>
      <sheetData sheetId="4475">
        <row r="35">
          <cell r="H35">
            <v>0</v>
          </cell>
        </row>
      </sheetData>
      <sheetData sheetId="4476">
        <row r="35">
          <cell r="H35">
            <v>0</v>
          </cell>
        </row>
      </sheetData>
      <sheetData sheetId="4477">
        <row r="35">
          <cell r="H35">
            <v>0</v>
          </cell>
        </row>
      </sheetData>
      <sheetData sheetId="4478">
        <row r="35">
          <cell r="H35">
            <v>0</v>
          </cell>
        </row>
      </sheetData>
      <sheetData sheetId="4479">
        <row r="35">
          <cell r="H35">
            <v>0</v>
          </cell>
        </row>
      </sheetData>
      <sheetData sheetId="4480">
        <row r="35">
          <cell r="H35">
            <v>0</v>
          </cell>
        </row>
      </sheetData>
      <sheetData sheetId="4481">
        <row r="35">
          <cell r="H35">
            <v>0</v>
          </cell>
        </row>
      </sheetData>
      <sheetData sheetId="4482">
        <row r="35">
          <cell r="H35">
            <v>0</v>
          </cell>
        </row>
      </sheetData>
      <sheetData sheetId="4483">
        <row r="35">
          <cell r="H35">
            <v>0</v>
          </cell>
        </row>
      </sheetData>
      <sheetData sheetId="4484">
        <row r="35">
          <cell r="H35">
            <v>0</v>
          </cell>
        </row>
      </sheetData>
      <sheetData sheetId="4485">
        <row r="35">
          <cell r="H35">
            <v>0</v>
          </cell>
        </row>
      </sheetData>
      <sheetData sheetId="4486">
        <row r="35">
          <cell r="H35">
            <v>0</v>
          </cell>
        </row>
      </sheetData>
      <sheetData sheetId="4487">
        <row r="35">
          <cell r="H35">
            <v>0</v>
          </cell>
        </row>
      </sheetData>
      <sheetData sheetId="4488">
        <row r="35">
          <cell r="H35">
            <v>0</v>
          </cell>
        </row>
      </sheetData>
      <sheetData sheetId="4489">
        <row r="35">
          <cell r="H35">
            <v>0</v>
          </cell>
        </row>
      </sheetData>
      <sheetData sheetId="4490">
        <row r="35">
          <cell r="H35">
            <v>0</v>
          </cell>
        </row>
      </sheetData>
      <sheetData sheetId="4491">
        <row r="35">
          <cell r="H35">
            <v>0</v>
          </cell>
        </row>
      </sheetData>
      <sheetData sheetId="4492">
        <row r="35">
          <cell r="H35">
            <v>0</v>
          </cell>
        </row>
      </sheetData>
      <sheetData sheetId="4493">
        <row r="35">
          <cell r="H35">
            <v>0</v>
          </cell>
        </row>
      </sheetData>
      <sheetData sheetId="4494">
        <row r="35">
          <cell r="H35">
            <v>0</v>
          </cell>
        </row>
      </sheetData>
      <sheetData sheetId="4495">
        <row r="35">
          <cell r="H35">
            <v>0</v>
          </cell>
        </row>
      </sheetData>
      <sheetData sheetId="4496">
        <row r="35">
          <cell r="H35">
            <v>0</v>
          </cell>
        </row>
      </sheetData>
      <sheetData sheetId="4497">
        <row r="35">
          <cell r="H35">
            <v>0</v>
          </cell>
        </row>
      </sheetData>
      <sheetData sheetId="4498">
        <row r="35">
          <cell r="H35">
            <v>0</v>
          </cell>
        </row>
      </sheetData>
      <sheetData sheetId="4499">
        <row r="35">
          <cell r="H35">
            <v>0</v>
          </cell>
        </row>
      </sheetData>
      <sheetData sheetId="4500">
        <row r="35">
          <cell r="H35">
            <v>0</v>
          </cell>
        </row>
      </sheetData>
      <sheetData sheetId="4501">
        <row r="35">
          <cell r="H35">
            <v>0</v>
          </cell>
        </row>
      </sheetData>
      <sheetData sheetId="4502">
        <row r="35">
          <cell r="H35">
            <v>0</v>
          </cell>
        </row>
      </sheetData>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ow r="35">
          <cell r="H35">
            <v>0</v>
          </cell>
        </row>
      </sheetData>
      <sheetData sheetId="4524" refreshError="1"/>
      <sheetData sheetId="4525" refreshError="1"/>
      <sheetData sheetId="4526" refreshError="1"/>
      <sheetData sheetId="4527">
        <row r="35">
          <cell r="H35">
            <v>0</v>
          </cell>
        </row>
      </sheetData>
      <sheetData sheetId="4528">
        <row r="35">
          <cell r="H35">
            <v>0</v>
          </cell>
        </row>
      </sheetData>
      <sheetData sheetId="4529">
        <row r="35">
          <cell r="H35">
            <v>0</v>
          </cell>
        </row>
      </sheetData>
      <sheetData sheetId="4530">
        <row r="35">
          <cell r="H35">
            <v>0</v>
          </cell>
        </row>
      </sheetData>
      <sheetData sheetId="4531" refreshError="1"/>
      <sheetData sheetId="4532" refreshError="1"/>
      <sheetData sheetId="4533">
        <row r="35">
          <cell r="H35">
            <v>0</v>
          </cell>
        </row>
      </sheetData>
      <sheetData sheetId="4534" refreshError="1"/>
      <sheetData sheetId="4535" refreshError="1"/>
      <sheetData sheetId="4536">
        <row r="35">
          <cell r="H35">
            <v>0</v>
          </cell>
        </row>
      </sheetData>
      <sheetData sheetId="4537">
        <row r="35">
          <cell r="H35">
            <v>0</v>
          </cell>
        </row>
      </sheetData>
      <sheetData sheetId="4538">
        <row r="35">
          <cell r="H35">
            <v>0</v>
          </cell>
        </row>
      </sheetData>
      <sheetData sheetId="4539">
        <row r="35">
          <cell r="H35">
            <v>0</v>
          </cell>
        </row>
      </sheetData>
      <sheetData sheetId="4540">
        <row r="35">
          <cell r="H35">
            <v>0</v>
          </cell>
        </row>
      </sheetData>
      <sheetData sheetId="4541">
        <row r="35">
          <cell r="H35">
            <v>0</v>
          </cell>
        </row>
      </sheetData>
      <sheetData sheetId="4542">
        <row r="35">
          <cell r="H35">
            <v>0</v>
          </cell>
        </row>
      </sheetData>
      <sheetData sheetId="4543">
        <row r="35">
          <cell r="H35">
            <v>0</v>
          </cell>
        </row>
      </sheetData>
      <sheetData sheetId="4544">
        <row r="35">
          <cell r="H35">
            <v>0</v>
          </cell>
        </row>
      </sheetData>
      <sheetData sheetId="4545">
        <row r="35">
          <cell r="H35">
            <v>0</v>
          </cell>
        </row>
      </sheetData>
      <sheetData sheetId="4546">
        <row r="35">
          <cell r="H35">
            <v>0</v>
          </cell>
        </row>
      </sheetData>
      <sheetData sheetId="4547">
        <row r="35">
          <cell r="H35">
            <v>0</v>
          </cell>
        </row>
      </sheetData>
      <sheetData sheetId="4548">
        <row r="35">
          <cell r="H35">
            <v>0</v>
          </cell>
        </row>
      </sheetData>
      <sheetData sheetId="4549">
        <row r="35">
          <cell r="H35">
            <v>0</v>
          </cell>
        </row>
      </sheetData>
      <sheetData sheetId="4550">
        <row r="35">
          <cell r="H35">
            <v>0</v>
          </cell>
        </row>
      </sheetData>
      <sheetData sheetId="4551">
        <row r="35">
          <cell r="H35">
            <v>0</v>
          </cell>
        </row>
      </sheetData>
      <sheetData sheetId="4552">
        <row r="35">
          <cell r="H35">
            <v>0</v>
          </cell>
        </row>
      </sheetData>
      <sheetData sheetId="4553">
        <row r="35">
          <cell r="H35">
            <v>0</v>
          </cell>
        </row>
      </sheetData>
      <sheetData sheetId="4554">
        <row r="35">
          <cell r="H35">
            <v>0</v>
          </cell>
        </row>
      </sheetData>
      <sheetData sheetId="4555">
        <row r="35">
          <cell r="H35">
            <v>0</v>
          </cell>
        </row>
      </sheetData>
      <sheetData sheetId="4556">
        <row r="35">
          <cell r="H35">
            <v>0</v>
          </cell>
        </row>
      </sheetData>
      <sheetData sheetId="4557">
        <row r="35">
          <cell r="H35">
            <v>0</v>
          </cell>
        </row>
      </sheetData>
      <sheetData sheetId="4558">
        <row r="35">
          <cell r="H35">
            <v>0</v>
          </cell>
        </row>
      </sheetData>
      <sheetData sheetId="4559">
        <row r="35">
          <cell r="H35">
            <v>0</v>
          </cell>
        </row>
      </sheetData>
      <sheetData sheetId="4560">
        <row r="35">
          <cell r="H35">
            <v>0</v>
          </cell>
        </row>
      </sheetData>
      <sheetData sheetId="4561">
        <row r="35">
          <cell r="H35">
            <v>0</v>
          </cell>
        </row>
      </sheetData>
      <sheetData sheetId="4562">
        <row r="35">
          <cell r="H35">
            <v>0</v>
          </cell>
        </row>
      </sheetData>
      <sheetData sheetId="4563">
        <row r="35">
          <cell r="H35">
            <v>0</v>
          </cell>
        </row>
      </sheetData>
      <sheetData sheetId="4564">
        <row r="35">
          <cell r="H35">
            <v>0</v>
          </cell>
        </row>
      </sheetData>
      <sheetData sheetId="4565">
        <row r="35">
          <cell r="H35">
            <v>0</v>
          </cell>
        </row>
      </sheetData>
      <sheetData sheetId="4566">
        <row r="35">
          <cell r="H35">
            <v>0</v>
          </cell>
        </row>
      </sheetData>
      <sheetData sheetId="4567">
        <row r="35">
          <cell r="H35">
            <v>0</v>
          </cell>
        </row>
      </sheetData>
      <sheetData sheetId="4568">
        <row r="35">
          <cell r="H35">
            <v>0</v>
          </cell>
        </row>
      </sheetData>
      <sheetData sheetId="4569">
        <row r="35">
          <cell r="H35">
            <v>0</v>
          </cell>
        </row>
      </sheetData>
      <sheetData sheetId="4570">
        <row r="35">
          <cell r="H35">
            <v>0</v>
          </cell>
        </row>
      </sheetData>
      <sheetData sheetId="4571">
        <row r="35">
          <cell r="H35">
            <v>0</v>
          </cell>
        </row>
      </sheetData>
      <sheetData sheetId="4572">
        <row r="35">
          <cell r="H35">
            <v>0</v>
          </cell>
        </row>
      </sheetData>
      <sheetData sheetId="4573">
        <row r="35">
          <cell r="H35">
            <v>0</v>
          </cell>
        </row>
      </sheetData>
      <sheetData sheetId="4574">
        <row r="35">
          <cell r="H35">
            <v>0</v>
          </cell>
        </row>
      </sheetData>
      <sheetData sheetId="4575">
        <row r="35">
          <cell r="H35">
            <v>0</v>
          </cell>
        </row>
      </sheetData>
      <sheetData sheetId="4576">
        <row r="35">
          <cell r="H35">
            <v>0</v>
          </cell>
        </row>
      </sheetData>
      <sheetData sheetId="4577">
        <row r="35">
          <cell r="H35">
            <v>0</v>
          </cell>
        </row>
      </sheetData>
      <sheetData sheetId="4578">
        <row r="35">
          <cell r="H35">
            <v>0</v>
          </cell>
        </row>
      </sheetData>
      <sheetData sheetId="4579">
        <row r="35">
          <cell r="H35">
            <v>0</v>
          </cell>
        </row>
      </sheetData>
      <sheetData sheetId="4580">
        <row r="35">
          <cell r="H35">
            <v>0</v>
          </cell>
        </row>
      </sheetData>
      <sheetData sheetId="4581">
        <row r="35">
          <cell r="H35">
            <v>0</v>
          </cell>
        </row>
      </sheetData>
      <sheetData sheetId="4582">
        <row r="35">
          <cell r="H35">
            <v>0</v>
          </cell>
        </row>
      </sheetData>
      <sheetData sheetId="4583">
        <row r="35">
          <cell r="H35">
            <v>0</v>
          </cell>
        </row>
      </sheetData>
      <sheetData sheetId="4584">
        <row r="35">
          <cell r="H35">
            <v>0</v>
          </cell>
        </row>
      </sheetData>
      <sheetData sheetId="4585">
        <row r="35">
          <cell r="H35">
            <v>0</v>
          </cell>
        </row>
      </sheetData>
      <sheetData sheetId="4586">
        <row r="35">
          <cell r="H35">
            <v>0</v>
          </cell>
        </row>
      </sheetData>
      <sheetData sheetId="4587">
        <row r="35">
          <cell r="H35">
            <v>0</v>
          </cell>
        </row>
      </sheetData>
      <sheetData sheetId="4588">
        <row r="35">
          <cell r="H35">
            <v>0</v>
          </cell>
        </row>
      </sheetData>
      <sheetData sheetId="4589">
        <row r="35">
          <cell r="H35">
            <v>0</v>
          </cell>
        </row>
      </sheetData>
      <sheetData sheetId="4590">
        <row r="35">
          <cell r="H35">
            <v>0</v>
          </cell>
        </row>
      </sheetData>
      <sheetData sheetId="4591">
        <row r="35">
          <cell r="H35">
            <v>0</v>
          </cell>
        </row>
      </sheetData>
      <sheetData sheetId="4592">
        <row r="35">
          <cell r="H35">
            <v>0</v>
          </cell>
        </row>
      </sheetData>
      <sheetData sheetId="4593">
        <row r="35">
          <cell r="H35">
            <v>0</v>
          </cell>
        </row>
      </sheetData>
      <sheetData sheetId="4594">
        <row r="35">
          <cell r="H35">
            <v>0</v>
          </cell>
        </row>
      </sheetData>
      <sheetData sheetId="4595">
        <row r="35">
          <cell r="H35">
            <v>0</v>
          </cell>
        </row>
      </sheetData>
      <sheetData sheetId="4596">
        <row r="35">
          <cell r="H35">
            <v>0</v>
          </cell>
        </row>
      </sheetData>
      <sheetData sheetId="4597">
        <row r="35">
          <cell r="H35">
            <v>0</v>
          </cell>
        </row>
      </sheetData>
      <sheetData sheetId="4598">
        <row r="35">
          <cell r="H35">
            <v>0</v>
          </cell>
        </row>
      </sheetData>
      <sheetData sheetId="4599">
        <row r="35">
          <cell r="H35">
            <v>0</v>
          </cell>
        </row>
      </sheetData>
      <sheetData sheetId="4600">
        <row r="35">
          <cell r="H35">
            <v>0</v>
          </cell>
        </row>
      </sheetData>
      <sheetData sheetId="4601">
        <row r="35">
          <cell r="H35">
            <v>0</v>
          </cell>
        </row>
      </sheetData>
      <sheetData sheetId="4602">
        <row r="35">
          <cell r="H35">
            <v>0</v>
          </cell>
        </row>
      </sheetData>
      <sheetData sheetId="4603">
        <row r="35">
          <cell r="H35">
            <v>0</v>
          </cell>
        </row>
      </sheetData>
      <sheetData sheetId="4604">
        <row r="35">
          <cell r="H35">
            <v>0</v>
          </cell>
        </row>
      </sheetData>
      <sheetData sheetId="4605">
        <row r="35">
          <cell r="H35">
            <v>0</v>
          </cell>
        </row>
      </sheetData>
      <sheetData sheetId="4606">
        <row r="35">
          <cell r="H35">
            <v>0</v>
          </cell>
        </row>
      </sheetData>
      <sheetData sheetId="4607">
        <row r="35">
          <cell r="H35">
            <v>0</v>
          </cell>
        </row>
      </sheetData>
      <sheetData sheetId="4608">
        <row r="35">
          <cell r="H35">
            <v>0</v>
          </cell>
        </row>
      </sheetData>
      <sheetData sheetId="4609">
        <row r="35">
          <cell r="H35">
            <v>0</v>
          </cell>
        </row>
      </sheetData>
      <sheetData sheetId="4610">
        <row r="35">
          <cell r="H35">
            <v>0</v>
          </cell>
        </row>
      </sheetData>
      <sheetData sheetId="4611">
        <row r="35">
          <cell r="H35">
            <v>0</v>
          </cell>
        </row>
      </sheetData>
      <sheetData sheetId="4612">
        <row r="35">
          <cell r="H35">
            <v>0</v>
          </cell>
        </row>
      </sheetData>
      <sheetData sheetId="4613">
        <row r="35">
          <cell r="H35">
            <v>0</v>
          </cell>
        </row>
      </sheetData>
      <sheetData sheetId="4614">
        <row r="35">
          <cell r="H35">
            <v>0</v>
          </cell>
        </row>
      </sheetData>
      <sheetData sheetId="4615">
        <row r="35">
          <cell r="H35">
            <v>0</v>
          </cell>
        </row>
      </sheetData>
      <sheetData sheetId="4616">
        <row r="35">
          <cell r="H35">
            <v>0</v>
          </cell>
        </row>
      </sheetData>
      <sheetData sheetId="4617">
        <row r="35">
          <cell r="H35">
            <v>0</v>
          </cell>
        </row>
      </sheetData>
      <sheetData sheetId="4618">
        <row r="35">
          <cell r="H35">
            <v>0</v>
          </cell>
        </row>
      </sheetData>
      <sheetData sheetId="4619">
        <row r="35">
          <cell r="H35">
            <v>0</v>
          </cell>
        </row>
      </sheetData>
      <sheetData sheetId="4620">
        <row r="35">
          <cell r="H35">
            <v>0</v>
          </cell>
        </row>
      </sheetData>
      <sheetData sheetId="4621" refreshError="1"/>
      <sheetData sheetId="4622">
        <row r="35">
          <cell r="H35">
            <v>0</v>
          </cell>
        </row>
      </sheetData>
      <sheetData sheetId="4623">
        <row r="35">
          <cell r="H35">
            <v>0</v>
          </cell>
        </row>
      </sheetData>
      <sheetData sheetId="4624">
        <row r="35">
          <cell r="H35">
            <v>0</v>
          </cell>
        </row>
      </sheetData>
      <sheetData sheetId="4625">
        <row r="35">
          <cell r="H35">
            <v>0</v>
          </cell>
        </row>
      </sheetData>
      <sheetData sheetId="4626">
        <row r="35">
          <cell r="H35">
            <v>0</v>
          </cell>
        </row>
      </sheetData>
      <sheetData sheetId="4627">
        <row r="35">
          <cell r="H35">
            <v>0</v>
          </cell>
        </row>
      </sheetData>
      <sheetData sheetId="4628">
        <row r="35">
          <cell r="H35">
            <v>0</v>
          </cell>
        </row>
      </sheetData>
      <sheetData sheetId="4629">
        <row r="35">
          <cell r="H35">
            <v>0</v>
          </cell>
        </row>
      </sheetData>
      <sheetData sheetId="4630">
        <row r="35">
          <cell r="H35">
            <v>0</v>
          </cell>
        </row>
      </sheetData>
      <sheetData sheetId="4631">
        <row r="35">
          <cell r="H35">
            <v>0</v>
          </cell>
        </row>
      </sheetData>
      <sheetData sheetId="4632">
        <row r="35">
          <cell r="H35">
            <v>0</v>
          </cell>
        </row>
      </sheetData>
      <sheetData sheetId="4633">
        <row r="35">
          <cell r="H35">
            <v>0</v>
          </cell>
        </row>
      </sheetData>
      <sheetData sheetId="4634">
        <row r="35">
          <cell r="H35">
            <v>0</v>
          </cell>
        </row>
      </sheetData>
      <sheetData sheetId="4635">
        <row r="35">
          <cell r="H35">
            <v>0</v>
          </cell>
        </row>
      </sheetData>
      <sheetData sheetId="4636">
        <row r="35">
          <cell r="H35">
            <v>0</v>
          </cell>
        </row>
      </sheetData>
      <sheetData sheetId="4637">
        <row r="35">
          <cell r="H35">
            <v>0</v>
          </cell>
        </row>
      </sheetData>
      <sheetData sheetId="4638">
        <row r="35">
          <cell r="H35">
            <v>0</v>
          </cell>
        </row>
      </sheetData>
      <sheetData sheetId="4639">
        <row r="35">
          <cell r="H35">
            <v>0</v>
          </cell>
        </row>
      </sheetData>
      <sheetData sheetId="4640">
        <row r="35">
          <cell r="H35">
            <v>0</v>
          </cell>
        </row>
      </sheetData>
      <sheetData sheetId="4641">
        <row r="35">
          <cell r="H35">
            <v>0</v>
          </cell>
        </row>
      </sheetData>
      <sheetData sheetId="4642">
        <row r="35">
          <cell r="H35">
            <v>0</v>
          </cell>
        </row>
      </sheetData>
      <sheetData sheetId="4643">
        <row r="35">
          <cell r="H35">
            <v>0</v>
          </cell>
        </row>
      </sheetData>
      <sheetData sheetId="4644">
        <row r="35">
          <cell r="H35">
            <v>0</v>
          </cell>
        </row>
      </sheetData>
      <sheetData sheetId="4645">
        <row r="35">
          <cell r="H35">
            <v>0</v>
          </cell>
        </row>
      </sheetData>
      <sheetData sheetId="4646">
        <row r="35">
          <cell r="H35">
            <v>0</v>
          </cell>
        </row>
      </sheetData>
      <sheetData sheetId="4647">
        <row r="35">
          <cell r="H35">
            <v>0</v>
          </cell>
        </row>
      </sheetData>
      <sheetData sheetId="4648">
        <row r="35">
          <cell r="H35">
            <v>0</v>
          </cell>
        </row>
      </sheetData>
      <sheetData sheetId="4649">
        <row r="35">
          <cell r="H35">
            <v>0</v>
          </cell>
        </row>
      </sheetData>
      <sheetData sheetId="4650">
        <row r="35">
          <cell r="H35">
            <v>0</v>
          </cell>
        </row>
      </sheetData>
      <sheetData sheetId="4651">
        <row r="35">
          <cell r="H35">
            <v>0</v>
          </cell>
        </row>
      </sheetData>
      <sheetData sheetId="4652">
        <row r="35">
          <cell r="H35">
            <v>0</v>
          </cell>
        </row>
      </sheetData>
      <sheetData sheetId="4653">
        <row r="35">
          <cell r="H35">
            <v>0</v>
          </cell>
        </row>
      </sheetData>
      <sheetData sheetId="4654">
        <row r="35">
          <cell r="H35">
            <v>0</v>
          </cell>
        </row>
      </sheetData>
      <sheetData sheetId="4655">
        <row r="35">
          <cell r="H35">
            <v>0</v>
          </cell>
        </row>
      </sheetData>
      <sheetData sheetId="4656">
        <row r="35">
          <cell r="H35">
            <v>0</v>
          </cell>
        </row>
      </sheetData>
      <sheetData sheetId="4657">
        <row r="35">
          <cell r="H35">
            <v>0</v>
          </cell>
        </row>
      </sheetData>
      <sheetData sheetId="4658">
        <row r="35">
          <cell r="H35">
            <v>0</v>
          </cell>
        </row>
      </sheetData>
      <sheetData sheetId="4659">
        <row r="35">
          <cell r="H35">
            <v>0</v>
          </cell>
        </row>
      </sheetData>
      <sheetData sheetId="4660">
        <row r="35">
          <cell r="H35">
            <v>0</v>
          </cell>
        </row>
      </sheetData>
      <sheetData sheetId="4661">
        <row r="35">
          <cell r="H35">
            <v>0</v>
          </cell>
        </row>
      </sheetData>
      <sheetData sheetId="4662">
        <row r="35">
          <cell r="H35">
            <v>0</v>
          </cell>
        </row>
      </sheetData>
      <sheetData sheetId="4663">
        <row r="35">
          <cell r="H35">
            <v>0</v>
          </cell>
        </row>
      </sheetData>
      <sheetData sheetId="4664">
        <row r="35">
          <cell r="H35">
            <v>0</v>
          </cell>
        </row>
      </sheetData>
      <sheetData sheetId="4665">
        <row r="35">
          <cell r="H35">
            <v>0</v>
          </cell>
        </row>
      </sheetData>
      <sheetData sheetId="4666">
        <row r="35">
          <cell r="H35">
            <v>0</v>
          </cell>
        </row>
      </sheetData>
      <sheetData sheetId="4667">
        <row r="35">
          <cell r="H35">
            <v>0</v>
          </cell>
        </row>
      </sheetData>
      <sheetData sheetId="4668">
        <row r="35">
          <cell r="H35">
            <v>0</v>
          </cell>
        </row>
      </sheetData>
      <sheetData sheetId="4669">
        <row r="35">
          <cell r="H35">
            <v>0</v>
          </cell>
        </row>
      </sheetData>
      <sheetData sheetId="4670">
        <row r="35">
          <cell r="H35">
            <v>0</v>
          </cell>
        </row>
      </sheetData>
      <sheetData sheetId="4671">
        <row r="35">
          <cell r="H35">
            <v>0</v>
          </cell>
        </row>
      </sheetData>
      <sheetData sheetId="4672">
        <row r="35">
          <cell r="H35">
            <v>0</v>
          </cell>
        </row>
      </sheetData>
      <sheetData sheetId="4673">
        <row r="35">
          <cell r="H35">
            <v>0</v>
          </cell>
        </row>
      </sheetData>
      <sheetData sheetId="4674">
        <row r="35">
          <cell r="H35">
            <v>0</v>
          </cell>
        </row>
      </sheetData>
      <sheetData sheetId="4675">
        <row r="35">
          <cell r="H35">
            <v>0</v>
          </cell>
        </row>
      </sheetData>
      <sheetData sheetId="4676">
        <row r="35">
          <cell r="H35">
            <v>0</v>
          </cell>
        </row>
      </sheetData>
      <sheetData sheetId="4677">
        <row r="35">
          <cell r="H35">
            <v>0</v>
          </cell>
        </row>
      </sheetData>
      <sheetData sheetId="4678">
        <row r="35">
          <cell r="H35">
            <v>0</v>
          </cell>
        </row>
      </sheetData>
      <sheetData sheetId="4679">
        <row r="35">
          <cell r="H35">
            <v>0</v>
          </cell>
        </row>
      </sheetData>
      <sheetData sheetId="4680">
        <row r="35">
          <cell r="H35">
            <v>0</v>
          </cell>
        </row>
      </sheetData>
      <sheetData sheetId="4681">
        <row r="35">
          <cell r="H35">
            <v>0</v>
          </cell>
        </row>
      </sheetData>
      <sheetData sheetId="4682">
        <row r="35">
          <cell r="H35">
            <v>0</v>
          </cell>
        </row>
      </sheetData>
      <sheetData sheetId="4683">
        <row r="35">
          <cell r="H35">
            <v>0</v>
          </cell>
        </row>
      </sheetData>
      <sheetData sheetId="4684">
        <row r="35">
          <cell r="H35">
            <v>0</v>
          </cell>
        </row>
      </sheetData>
      <sheetData sheetId="4685">
        <row r="35">
          <cell r="H35">
            <v>0</v>
          </cell>
        </row>
      </sheetData>
      <sheetData sheetId="4686">
        <row r="35">
          <cell r="H35">
            <v>0</v>
          </cell>
        </row>
      </sheetData>
      <sheetData sheetId="4687">
        <row r="35">
          <cell r="H35">
            <v>0</v>
          </cell>
        </row>
      </sheetData>
      <sheetData sheetId="4688">
        <row r="35">
          <cell r="H35">
            <v>0</v>
          </cell>
        </row>
      </sheetData>
      <sheetData sheetId="4689">
        <row r="35">
          <cell r="H35">
            <v>0</v>
          </cell>
        </row>
      </sheetData>
      <sheetData sheetId="4690">
        <row r="35">
          <cell r="H35">
            <v>0</v>
          </cell>
        </row>
      </sheetData>
      <sheetData sheetId="4691">
        <row r="35">
          <cell r="H35">
            <v>0</v>
          </cell>
        </row>
      </sheetData>
      <sheetData sheetId="4692">
        <row r="35">
          <cell r="H35">
            <v>0</v>
          </cell>
        </row>
      </sheetData>
      <sheetData sheetId="4693">
        <row r="35">
          <cell r="H35">
            <v>0</v>
          </cell>
        </row>
      </sheetData>
      <sheetData sheetId="4694">
        <row r="35">
          <cell r="H35">
            <v>0</v>
          </cell>
        </row>
      </sheetData>
      <sheetData sheetId="4695">
        <row r="35">
          <cell r="H35">
            <v>0</v>
          </cell>
        </row>
      </sheetData>
      <sheetData sheetId="4696" refreshError="1"/>
      <sheetData sheetId="4697">
        <row r="35">
          <cell r="H35">
            <v>0</v>
          </cell>
        </row>
      </sheetData>
      <sheetData sheetId="4698">
        <row r="35">
          <cell r="H35">
            <v>0</v>
          </cell>
        </row>
      </sheetData>
      <sheetData sheetId="4699">
        <row r="35">
          <cell r="H35">
            <v>0</v>
          </cell>
        </row>
      </sheetData>
      <sheetData sheetId="4700">
        <row r="35">
          <cell r="H35">
            <v>0</v>
          </cell>
        </row>
      </sheetData>
      <sheetData sheetId="4701">
        <row r="35">
          <cell r="H35">
            <v>0</v>
          </cell>
        </row>
      </sheetData>
      <sheetData sheetId="4702">
        <row r="35">
          <cell r="H35">
            <v>0</v>
          </cell>
        </row>
      </sheetData>
      <sheetData sheetId="4703">
        <row r="35">
          <cell r="H35">
            <v>0</v>
          </cell>
        </row>
      </sheetData>
      <sheetData sheetId="4704">
        <row r="35">
          <cell r="H35">
            <v>0</v>
          </cell>
        </row>
      </sheetData>
      <sheetData sheetId="4705">
        <row r="35">
          <cell r="H35">
            <v>0</v>
          </cell>
        </row>
      </sheetData>
      <sheetData sheetId="4706">
        <row r="35">
          <cell r="H35">
            <v>0</v>
          </cell>
        </row>
      </sheetData>
      <sheetData sheetId="4707">
        <row r="35">
          <cell r="H35">
            <v>0</v>
          </cell>
        </row>
      </sheetData>
      <sheetData sheetId="4708">
        <row r="35">
          <cell r="H35">
            <v>0</v>
          </cell>
        </row>
      </sheetData>
      <sheetData sheetId="4709">
        <row r="35">
          <cell r="H35">
            <v>0</v>
          </cell>
        </row>
      </sheetData>
      <sheetData sheetId="4710">
        <row r="35">
          <cell r="H35">
            <v>0</v>
          </cell>
        </row>
      </sheetData>
      <sheetData sheetId="4711">
        <row r="35">
          <cell r="H35">
            <v>0</v>
          </cell>
        </row>
      </sheetData>
      <sheetData sheetId="4712">
        <row r="35">
          <cell r="H35">
            <v>0</v>
          </cell>
        </row>
      </sheetData>
      <sheetData sheetId="4713">
        <row r="35">
          <cell r="H35">
            <v>0</v>
          </cell>
        </row>
      </sheetData>
      <sheetData sheetId="4714" refreshError="1"/>
      <sheetData sheetId="4715" refreshError="1"/>
      <sheetData sheetId="4716" refreshError="1"/>
      <sheetData sheetId="4717" refreshError="1"/>
      <sheetData sheetId="4718">
        <row r="35">
          <cell r="H35">
            <v>0</v>
          </cell>
        </row>
      </sheetData>
      <sheetData sheetId="4719" refreshError="1"/>
      <sheetData sheetId="4720" refreshError="1"/>
      <sheetData sheetId="4721" refreshError="1"/>
      <sheetData sheetId="4722">
        <row r="35">
          <cell r="H35">
            <v>0</v>
          </cell>
        </row>
      </sheetData>
      <sheetData sheetId="4723">
        <row r="35">
          <cell r="H35">
            <v>0</v>
          </cell>
        </row>
      </sheetData>
      <sheetData sheetId="4724">
        <row r="35">
          <cell r="H35">
            <v>0</v>
          </cell>
        </row>
      </sheetData>
      <sheetData sheetId="4725">
        <row r="35">
          <cell r="H35">
            <v>0</v>
          </cell>
        </row>
      </sheetData>
      <sheetData sheetId="4726">
        <row r="35">
          <cell r="H35">
            <v>0</v>
          </cell>
        </row>
      </sheetData>
      <sheetData sheetId="4727">
        <row r="35">
          <cell r="H35">
            <v>0</v>
          </cell>
        </row>
      </sheetData>
      <sheetData sheetId="4728">
        <row r="35">
          <cell r="H35">
            <v>0</v>
          </cell>
        </row>
      </sheetData>
      <sheetData sheetId="4729">
        <row r="35">
          <cell r="H35">
            <v>0</v>
          </cell>
        </row>
      </sheetData>
      <sheetData sheetId="4730">
        <row r="35">
          <cell r="H35">
            <v>0</v>
          </cell>
        </row>
      </sheetData>
      <sheetData sheetId="4731" refreshError="1"/>
      <sheetData sheetId="4732">
        <row r="35">
          <cell r="H35">
            <v>0</v>
          </cell>
        </row>
      </sheetData>
      <sheetData sheetId="4733" refreshError="1"/>
      <sheetData sheetId="4734">
        <row r="35">
          <cell r="H35">
            <v>0</v>
          </cell>
        </row>
      </sheetData>
      <sheetData sheetId="4735">
        <row r="35">
          <cell r="H35">
            <v>0</v>
          </cell>
        </row>
      </sheetData>
      <sheetData sheetId="4736">
        <row r="35">
          <cell r="H35">
            <v>0</v>
          </cell>
        </row>
      </sheetData>
      <sheetData sheetId="4737">
        <row r="35">
          <cell r="H35">
            <v>0</v>
          </cell>
        </row>
      </sheetData>
      <sheetData sheetId="4738" refreshError="1"/>
      <sheetData sheetId="4739" refreshError="1"/>
      <sheetData sheetId="4740" refreshError="1"/>
      <sheetData sheetId="4741" refreshError="1"/>
      <sheetData sheetId="4742">
        <row r="35">
          <cell r="H35">
            <v>0</v>
          </cell>
        </row>
      </sheetData>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ow r="35">
          <cell r="H35">
            <v>0</v>
          </cell>
        </row>
      </sheetData>
      <sheetData sheetId="4758">
        <row r="35">
          <cell r="H35">
            <v>0</v>
          </cell>
        </row>
      </sheetData>
      <sheetData sheetId="4759">
        <row r="35">
          <cell r="H35">
            <v>0</v>
          </cell>
        </row>
      </sheetData>
      <sheetData sheetId="4760">
        <row r="35">
          <cell r="H35">
            <v>0</v>
          </cell>
        </row>
      </sheetData>
      <sheetData sheetId="4761">
        <row r="35">
          <cell r="H35">
            <v>0</v>
          </cell>
        </row>
      </sheetData>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ow r="35">
          <cell r="H35">
            <v>0</v>
          </cell>
        </row>
      </sheetData>
      <sheetData sheetId="4775">
        <row r="35">
          <cell r="H35">
            <v>0</v>
          </cell>
        </row>
      </sheetData>
      <sheetData sheetId="4776">
        <row r="35">
          <cell r="H35">
            <v>0</v>
          </cell>
        </row>
      </sheetData>
      <sheetData sheetId="4777">
        <row r="35">
          <cell r="H35">
            <v>0</v>
          </cell>
        </row>
      </sheetData>
      <sheetData sheetId="4778">
        <row r="35">
          <cell r="H35">
            <v>0</v>
          </cell>
        </row>
      </sheetData>
      <sheetData sheetId="4779">
        <row r="35">
          <cell r="H35">
            <v>0</v>
          </cell>
        </row>
      </sheetData>
      <sheetData sheetId="4780">
        <row r="35">
          <cell r="H35">
            <v>0</v>
          </cell>
        </row>
      </sheetData>
      <sheetData sheetId="4781">
        <row r="35">
          <cell r="H35">
            <v>0</v>
          </cell>
        </row>
      </sheetData>
      <sheetData sheetId="4782">
        <row r="35">
          <cell r="H35">
            <v>0</v>
          </cell>
        </row>
      </sheetData>
      <sheetData sheetId="4783">
        <row r="35">
          <cell r="H35">
            <v>0</v>
          </cell>
        </row>
      </sheetData>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ow r="35">
          <cell r="H35">
            <v>0</v>
          </cell>
        </row>
      </sheetData>
      <sheetData sheetId="4830">
        <row r="35">
          <cell r="H35">
            <v>0</v>
          </cell>
        </row>
      </sheetData>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ow r="35">
          <cell r="H35">
            <v>0</v>
          </cell>
        </row>
      </sheetData>
      <sheetData sheetId="4842">
        <row r="35">
          <cell r="H35">
            <v>0</v>
          </cell>
        </row>
      </sheetData>
      <sheetData sheetId="4843">
        <row r="35">
          <cell r="H35">
            <v>0</v>
          </cell>
        </row>
      </sheetData>
      <sheetData sheetId="4844">
        <row r="35">
          <cell r="H35">
            <v>0</v>
          </cell>
        </row>
      </sheetData>
      <sheetData sheetId="4845">
        <row r="35">
          <cell r="H35">
            <v>0</v>
          </cell>
        </row>
      </sheetData>
      <sheetData sheetId="4846">
        <row r="35">
          <cell r="H35">
            <v>0</v>
          </cell>
        </row>
      </sheetData>
      <sheetData sheetId="4847">
        <row r="35">
          <cell r="H35">
            <v>0</v>
          </cell>
        </row>
      </sheetData>
      <sheetData sheetId="4848" refreshError="1"/>
      <sheetData sheetId="4849" refreshError="1"/>
      <sheetData sheetId="4850" refreshError="1"/>
      <sheetData sheetId="4851" refreshError="1"/>
      <sheetData sheetId="4852">
        <row r="35">
          <cell r="H35">
            <v>0</v>
          </cell>
        </row>
      </sheetData>
      <sheetData sheetId="4853">
        <row r="35">
          <cell r="H35">
            <v>0</v>
          </cell>
        </row>
      </sheetData>
      <sheetData sheetId="4854">
        <row r="35">
          <cell r="H35">
            <v>0</v>
          </cell>
        </row>
      </sheetData>
      <sheetData sheetId="4855">
        <row r="35">
          <cell r="H35">
            <v>0</v>
          </cell>
        </row>
      </sheetData>
      <sheetData sheetId="4856">
        <row r="35">
          <cell r="H35">
            <v>0</v>
          </cell>
        </row>
      </sheetData>
      <sheetData sheetId="4857">
        <row r="35">
          <cell r="H35">
            <v>0</v>
          </cell>
        </row>
      </sheetData>
      <sheetData sheetId="4858">
        <row r="35">
          <cell r="H35">
            <v>0</v>
          </cell>
        </row>
      </sheetData>
      <sheetData sheetId="4859">
        <row r="35">
          <cell r="H35">
            <v>0</v>
          </cell>
        </row>
      </sheetData>
      <sheetData sheetId="4860">
        <row r="35">
          <cell r="H35">
            <v>0</v>
          </cell>
        </row>
      </sheetData>
      <sheetData sheetId="4861">
        <row r="35">
          <cell r="H35">
            <v>0</v>
          </cell>
        </row>
      </sheetData>
      <sheetData sheetId="4862">
        <row r="35">
          <cell r="H35">
            <v>0</v>
          </cell>
        </row>
      </sheetData>
      <sheetData sheetId="4863">
        <row r="35">
          <cell r="H35">
            <v>0</v>
          </cell>
        </row>
      </sheetData>
      <sheetData sheetId="4864">
        <row r="35">
          <cell r="H35">
            <v>0</v>
          </cell>
        </row>
      </sheetData>
      <sheetData sheetId="4865">
        <row r="35">
          <cell r="H35">
            <v>0</v>
          </cell>
        </row>
      </sheetData>
      <sheetData sheetId="4866">
        <row r="35">
          <cell r="H35">
            <v>0</v>
          </cell>
        </row>
      </sheetData>
      <sheetData sheetId="4867">
        <row r="35">
          <cell r="H35">
            <v>0</v>
          </cell>
        </row>
      </sheetData>
      <sheetData sheetId="4868">
        <row r="35">
          <cell r="H35">
            <v>0</v>
          </cell>
        </row>
      </sheetData>
      <sheetData sheetId="4869">
        <row r="35">
          <cell r="H35">
            <v>0</v>
          </cell>
        </row>
      </sheetData>
      <sheetData sheetId="4870">
        <row r="35">
          <cell r="H35">
            <v>0</v>
          </cell>
        </row>
      </sheetData>
      <sheetData sheetId="4871">
        <row r="35">
          <cell r="H35">
            <v>0</v>
          </cell>
        </row>
      </sheetData>
      <sheetData sheetId="4872">
        <row r="35">
          <cell r="H35">
            <v>0</v>
          </cell>
        </row>
      </sheetData>
      <sheetData sheetId="4873">
        <row r="35">
          <cell r="H35">
            <v>0</v>
          </cell>
        </row>
      </sheetData>
      <sheetData sheetId="4874">
        <row r="35">
          <cell r="H35">
            <v>0</v>
          </cell>
        </row>
      </sheetData>
      <sheetData sheetId="4875">
        <row r="35">
          <cell r="H35">
            <v>0</v>
          </cell>
        </row>
      </sheetData>
      <sheetData sheetId="4876">
        <row r="35">
          <cell r="H35">
            <v>0</v>
          </cell>
        </row>
      </sheetData>
      <sheetData sheetId="4877">
        <row r="35">
          <cell r="H35">
            <v>0</v>
          </cell>
        </row>
      </sheetData>
      <sheetData sheetId="4878">
        <row r="35">
          <cell r="H35">
            <v>0</v>
          </cell>
        </row>
      </sheetData>
      <sheetData sheetId="4879">
        <row r="35">
          <cell r="H35">
            <v>0</v>
          </cell>
        </row>
      </sheetData>
      <sheetData sheetId="4880">
        <row r="35">
          <cell r="H35">
            <v>0</v>
          </cell>
        </row>
      </sheetData>
      <sheetData sheetId="4881">
        <row r="35">
          <cell r="H35">
            <v>0</v>
          </cell>
        </row>
      </sheetData>
      <sheetData sheetId="4882">
        <row r="35">
          <cell r="H35">
            <v>0</v>
          </cell>
        </row>
      </sheetData>
      <sheetData sheetId="4883">
        <row r="35">
          <cell r="H35">
            <v>0</v>
          </cell>
        </row>
      </sheetData>
      <sheetData sheetId="4884">
        <row r="35">
          <cell r="H35">
            <v>0</v>
          </cell>
        </row>
      </sheetData>
      <sheetData sheetId="4885">
        <row r="35">
          <cell r="H35">
            <v>0</v>
          </cell>
        </row>
      </sheetData>
      <sheetData sheetId="4886">
        <row r="35">
          <cell r="H35">
            <v>0</v>
          </cell>
        </row>
      </sheetData>
      <sheetData sheetId="4887">
        <row r="35">
          <cell r="H35">
            <v>0</v>
          </cell>
        </row>
      </sheetData>
      <sheetData sheetId="4888">
        <row r="35">
          <cell r="H35">
            <v>0</v>
          </cell>
        </row>
      </sheetData>
      <sheetData sheetId="4889">
        <row r="35">
          <cell r="H35">
            <v>0</v>
          </cell>
        </row>
      </sheetData>
      <sheetData sheetId="4890">
        <row r="35">
          <cell r="H35">
            <v>0</v>
          </cell>
        </row>
      </sheetData>
      <sheetData sheetId="4891">
        <row r="35">
          <cell r="H35">
            <v>0</v>
          </cell>
        </row>
      </sheetData>
      <sheetData sheetId="4892">
        <row r="35">
          <cell r="H35">
            <v>0</v>
          </cell>
        </row>
      </sheetData>
      <sheetData sheetId="4893">
        <row r="35">
          <cell r="H35">
            <v>0</v>
          </cell>
        </row>
      </sheetData>
      <sheetData sheetId="4894">
        <row r="35">
          <cell r="H35">
            <v>0</v>
          </cell>
        </row>
      </sheetData>
      <sheetData sheetId="4895">
        <row r="35">
          <cell r="H35">
            <v>0</v>
          </cell>
        </row>
      </sheetData>
      <sheetData sheetId="4896">
        <row r="35">
          <cell r="H35">
            <v>0</v>
          </cell>
        </row>
      </sheetData>
      <sheetData sheetId="4897">
        <row r="35">
          <cell r="H35">
            <v>0</v>
          </cell>
        </row>
      </sheetData>
      <sheetData sheetId="4898">
        <row r="35">
          <cell r="H35">
            <v>0</v>
          </cell>
        </row>
      </sheetData>
      <sheetData sheetId="4899">
        <row r="35">
          <cell r="H35">
            <v>0</v>
          </cell>
        </row>
      </sheetData>
      <sheetData sheetId="4900">
        <row r="35">
          <cell r="H35">
            <v>0</v>
          </cell>
        </row>
      </sheetData>
      <sheetData sheetId="4901">
        <row r="35">
          <cell r="H35">
            <v>0</v>
          </cell>
        </row>
      </sheetData>
      <sheetData sheetId="4902">
        <row r="35">
          <cell r="H35">
            <v>0</v>
          </cell>
        </row>
      </sheetData>
      <sheetData sheetId="4903">
        <row r="35">
          <cell r="H35">
            <v>0</v>
          </cell>
        </row>
      </sheetData>
      <sheetData sheetId="4904">
        <row r="35">
          <cell r="H35">
            <v>0</v>
          </cell>
        </row>
      </sheetData>
      <sheetData sheetId="4905">
        <row r="35">
          <cell r="H35">
            <v>0</v>
          </cell>
        </row>
      </sheetData>
      <sheetData sheetId="4906">
        <row r="35">
          <cell r="H35">
            <v>0</v>
          </cell>
        </row>
      </sheetData>
      <sheetData sheetId="4907">
        <row r="35">
          <cell r="H35">
            <v>0</v>
          </cell>
        </row>
      </sheetData>
      <sheetData sheetId="4908">
        <row r="35">
          <cell r="H35">
            <v>0</v>
          </cell>
        </row>
      </sheetData>
      <sheetData sheetId="4909">
        <row r="35">
          <cell r="H35">
            <v>0</v>
          </cell>
        </row>
      </sheetData>
      <sheetData sheetId="4910" refreshError="1"/>
      <sheetData sheetId="4911" refreshError="1"/>
      <sheetData sheetId="4912">
        <row r="35">
          <cell r="H35">
            <v>0</v>
          </cell>
        </row>
      </sheetData>
      <sheetData sheetId="4913">
        <row r="35">
          <cell r="H35">
            <v>0</v>
          </cell>
        </row>
      </sheetData>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ow r="35">
          <cell r="H35">
            <v>0</v>
          </cell>
        </row>
      </sheetData>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ow r="35">
          <cell r="H35">
            <v>0</v>
          </cell>
        </row>
      </sheetData>
      <sheetData sheetId="5036" refreshError="1"/>
      <sheetData sheetId="5037" refreshError="1"/>
      <sheetData sheetId="5038" refreshError="1"/>
      <sheetData sheetId="5039" refreshError="1"/>
      <sheetData sheetId="5040" refreshError="1"/>
      <sheetData sheetId="5041">
        <row r="35">
          <cell r="H35">
            <v>0</v>
          </cell>
        </row>
      </sheetData>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ow r="35">
          <cell r="H35">
            <v>0</v>
          </cell>
        </row>
      </sheetData>
      <sheetData sheetId="5054">
        <row r="35">
          <cell r="H35">
            <v>0</v>
          </cell>
        </row>
      </sheetData>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ow r="35">
          <cell r="H35">
            <v>0</v>
          </cell>
        </row>
      </sheetData>
      <sheetData sheetId="5086">
        <row r="35">
          <cell r="H35">
            <v>0</v>
          </cell>
        </row>
      </sheetData>
      <sheetData sheetId="5087">
        <row r="35">
          <cell r="H35">
            <v>0</v>
          </cell>
        </row>
      </sheetData>
      <sheetData sheetId="5088">
        <row r="35">
          <cell r="H35">
            <v>0</v>
          </cell>
        </row>
      </sheetData>
      <sheetData sheetId="5089">
        <row r="35">
          <cell r="H35">
            <v>0</v>
          </cell>
        </row>
      </sheetData>
      <sheetData sheetId="5090">
        <row r="35">
          <cell r="H35">
            <v>0</v>
          </cell>
        </row>
      </sheetData>
      <sheetData sheetId="5091" refreshError="1"/>
      <sheetData sheetId="5092">
        <row r="35">
          <cell r="H35">
            <v>0</v>
          </cell>
        </row>
      </sheetData>
      <sheetData sheetId="5093">
        <row r="35">
          <cell r="H35">
            <v>0</v>
          </cell>
        </row>
      </sheetData>
      <sheetData sheetId="5094">
        <row r="35">
          <cell r="H35">
            <v>0</v>
          </cell>
        </row>
      </sheetData>
      <sheetData sheetId="5095">
        <row r="35">
          <cell r="H35">
            <v>0</v>
          </cell>
        </row>
      </sheetData>
      <sheetData sheetId="5096">
        <row r="35">
          <cell r="H35">
            <v>0</v>
          </cell>
        </row>
      </sheetData>
      <sheetData sheetId="5097">
        <row r="35">
          <cell r="H35">
            <v>0</v>
          </cell>
        </row>
      </sheetData>
      <sheetData sheetId="5098">
        <row r="35">
          <cell r="H35">
            <v>0</v>
          </cell>
        </row>
      </sheetData>
      <sheetData sheetId="5099">
        <row r="35">
          <cell r="H35">
            <v>0</v>
          </cell>
        </row>
      </sheetData>
      <sheetData sheetId="5100">
        <row r="35">
          <cell r="H35">
            <v>0</v>
          </cell>
        </row>
      </sheetData>
      <sheetData sheetId="5101">
        <row r="35">
          <cell r="H35">
            <v>0</v>
          </cell>
        </row>
      </sheetData>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ow r="35">
          <cell r="H35">
            <v>0</v>
          </cell>
        </row>
      </sheetData>
      <sheetData sheetId="5209">
        <row r="35">
          <cell r="H35">
            <v>0</v>
          </cell>
        </row>
      </sheetData>
      <sheetData sheetId="5210">
        <row r="35">
          <cell r="H35">
            <v>0</v>
          </cell>
        </row>
      </sheetData>
      <sheetData sheetId="5211">
        <row r="35">
          <cell r="H35">
            <v>0</v>
          </cell>
        </row>
      </sheetData>
      <sheetData sheetId="5212">
        <row r="35">
          <cell r="H35">
            <v>0</v>
          </cell>
        </row>
      </sheetData>
      <sheetData sheetId="5213">
        <row r="35">
          <cell r="H35">
            <v>0</v>
          </cell>
        </row>
      </sheetData>
      <sheetData sheetId="5214">
        <row r="35">
          <cell r="H35">
            <v>0</v>
          </cell>
        </row>
      </sheetData>
      <sheetData sheetId="5215">
        <row r="35">
          <cell r="H35">
            <v>0</v>
          </cell>
        </row>
      </sheetData>
      <sheetData sheetId="5216">
        <row r="35">
          <cell r="H35">
            <v>0</v>
          </cell>
        </row>
      </sheetData>
      <sheetData sheetId="5217">
        <row r="35">
          <cell r="H35">
            <v>0</v>
          </cell>
        </row>
      </sheetData>
      <sheetData sheetId="5218">
        <row r="35">
          <cell r="H35">
            <v>0</v>
          </cell>
        </row>
      </sheetData>
      <sheetData sheetId="5219">
        <row r="35">
          <cell r="H35">
            <v>0</v>
          </cell>
        </row>
      </sheetData>
      <sheetData sheetId="5220">
        <row r="35">
          <cell r="H35">
            <v>0</v>
          </cell>
        </row>
      </sheetData>
      <sheetData sheetId="5221">
        <row r="35">
          <cell r="H35">
            <v>0</v>
          </cell>
        </row>
      </sheetData>
      <sheetData sheetId="5222">
        <row r="35">
          <cell r="H35">
            <v>0</v>
          </cell>
        </row>
      </sheetData>
      <sheetData sheetId="5223">
        <row r="35">
          <cell r="H35">
            <v>0</v>
          </cell>
        </row>
      </sheetData>
      <sheetData sheetId="5224">
        <row r="35">
          <cell r="H35">
            <v>0</v>
          </cell>
        </row>
      </sheetData>
      <sheetData sheetId="5225">
        <row r="35">
          <cell r="H35">
            <v>0</v>
          </cell>
        </row>
      </sheetData>
      <sheetData sheetId="5226">
        <row r="35">
          <cell r="H35">
            <v>0</v>
          </cell>
        </row>
      </sheetData>
      <sheetData sheetId="5227">
        <row r="35">
          <cell r="H35">
            <v>0</v>
          </cell>
        </row>
      </sheetData>
      <sheetData sheetId="5228">
        <row r="35">
          <cell r="H35">
            <v>0</v>
          </cell>
        </row>
      </sheetData>
      <sheetData sheetId="5229">
        <row r="35">
          <cell r="H35">
            <v>0</v>
          </cell>
        </row>
      </sheetData>
      <sheetData sheetId="5230">
        <row r="35">
          <cell r="H35">
            <v>0</v>
          </cell>
        </row>
      </sheetData>
      <sheetData sheetId="5231">
        <row r="35">
          <cell r="H35">
            <v>0</v>
          </cell>
        </row>
      </sheetData>
      <sheetData sheetId="5232">
        <row r="35">
          <cell r="H35">
            <v>0</v>
          </cell>
        </row>
      </sheetData>
      <sheetData sheetId="5233">
        <row r="35">
          <cell r="H35">
            <v>0</v>
          </cell>
        </row>
      </sheetData>
      <sheetData sheetId="5234">
        <row r="35">
          <cell r="H35">
            <v>0</v>
          </cell>
        </row>
      </sheetData>
      <sheetData sheetId="5235">
        <row r="35">
          <cell r="H35">
            <v>0</v>
          </cell>
        </row>
      </sheetData>
      <sheetData sheetId="5236">
        <row r="35">
          <cell r="H35">
            <v>0</v>
          </cell>
        </row>
      </sheetData>
      <sheetData sheetId="5237">
        <row r="35">
          <cell r="H35">
            <v>0</v>
          </cell>
        </row>
      </sheetData>
      <sheetData sheetId="5238">
        <row r="35">
          <cell r="H35">
            <v>0</v>
          </cell>
        </row>
      </sheetData>
      <sheetData sheetId="5239">
        <row r="35">
          <cell r="H35">
            <v>0</v>
          </cell>
        </row>
      </sheetData>
      <sheetData sheetId="5240">
        <row r="35">
          <cell r="H35">
            <v>0</v>
          </cell>
        </row>
      </sheetData>
      <sheetData sheetId="5241">
        <row r="35">
          <cell r="H35">
            <v>0</v>
          </cell>
        </row>
      </sheetData>
      <sheetData sheetId="5242">
        <row r="35">
          <cell r="H35">
            <v>0</v>
          </cell>
        </row>
      </sheetData>
      <sheetData sheetId="5243">
        <row r="35">
          <cell r="H35">
            <v>0</v>
          </cell>
        </row>
      </sheetData>
      <sheetData sheetId="5244">
        <row r="35">
          <cell r="H35">
            <v>0</v>
          </cell>
        </row>
      </sheetData>
      <sheetData sheetId="5245">
        <row r="35">
          <cell r="H35">
            <v>0</v>
          </cell>
        </row>
      </sheetData>
      <sheetData sheetId="5246">
        <row r="35">
          <cell r="H35">
            <v>0</v>
          </cell>
        </row>
      </sheetData>
      <sheetData sheetId="5247">
        <row r="35">
          <cell r="H35">
            <v>0</v>
          </cell>
        </row>
      </sheetData>
      <sheetData sheetId="5248">
        <row r="35">
          <cell r="H35">
            <v>0</v>
          </cell>
        </row>
      </sheetData>
      <sheetData sheetId="5249">
        <row r="35">
          <cell r="H35">
            <v>0</v>
          </cell>
        </row>
      </sheetData>
      <sheetData sheetId="5250">
        <row r="35">
          <cell r="H35">
            <v>0</v>
          </cell>
        </row>
      </sheetData>
      <sheetData sheetId="5251">
        <row r="35">
          <cell r="H35">
            <v>0</v>
          </cell>
        </row>
      </sheetData>
      <sheetData sheetId="5252">
        <row r="35">
          <cell r="H35">
            <v>0</v>
          </cell>
        </row>
      </sheetData>
      <sheetData sheetId="5253">
        <row r="35">
          <cell r="H35">
            <v>0</v>
          </cell>
        </row>
      </sheetData>
      <sheetData sheetId="5254">
        <row r="35">
          <cell r="H35">
            <v>0</v>
          </cell>
        </row>
      </sheetData>
      <sheetData sheetId="5255">
        <row r="35">
          <cell r="H35">
            <v>0</v>
          </cell>
        </row>
      </sheetData>
      <sheetData sheetId="5256">
        <row r="35">
          <cell r="H35">
            <v>0</v>
          </cell>
        </row>
      </sheetData>
      <sheetData sheetId="5257">
        <row r="35">
          <cell r="H35">
            <v>0</v>
          </cell>
        </row>
      </sheetData>
      <sheetData sheetId="5258">
        <row r="35">
          <cell r="H35">
            <v>0</v>
          </cell>
        </row>
      </sheetData>
      <sheetData sheetId="5259">
        <row r="35">
          <cell r="H35">
            <v>0</v>
          </cell>
        </row>
      </sheetData>
      <sheetData sheetId="5260">
        <row r="35">
          <cell r="H35">
            <v>0</v>
          </cell>
        </row>
      </sheetData>
      <sheetData sheetId="5261">
        <row r="35">
          <cell r="H35">
            <v>0</v>
          </cell>
        </row>
      </sheetData>
      <sheetData sheetId="5262">
        <row r="35">
          <cell r="H35">
            <v>0</v>
          </cell>
        </row>
      </sheetData>
      <sheetData sheetId="5263">
        <row r="35">
          <cell r="H35">
            <v>0</v>
          </cell>
        </row>
      </sheetData>
      <sheetData sheetId="5264">
        <row r="35">
          <cell r="H35">
            <v>0</v>
          </cell>
        </row>
      </sheetData>
      <sheetData sheetId="5265">
        <row r="35">
          <cell r="H35">
            <v>0</v>
          </cell>
        </row>
      </sheetData>
      <sheetData sheetId="5266">
        <row r="35">
          <cell r="H35">
            <v>0</v>
          </cell>
        </row>
      </sheetData>
      <sheetData sheetId="5267">
        <row r="35">
          <cell r="H35">
            <v>0</v>
          </cell>
        </row>
      </sheetData>
      <sheetData sheetId="5268">
        <row r="35">
          <cell r="H35">
            <v>0</v>
          </cell>
        </row>
      </sheetData>
      <sheetData sheetId="5269">
        <row r="35">
          <cell r="H35">
            <v>0</v>
          </cell>
        </row>
      </sheetData>
      <sheetData sheetId="5270">
        <row r="35">
          <cell r="H35">
            <v>0</v>
          </cell>
        </row>
      </sheetData>
      <sheetData sheetId="5271">
        <row r="35">
          <cell r="H35">
            <v>0</v>
          </cell>
        </row>
      </sheetData>
      <sheetData sheetId="5272">
        <row r="35">
          <cell r="H35">
            <v>0</v>
          </cell>
        </row>
      </sheetData>
      <sheetData sheetId="5273">
        <row r="35">
          <cell r="H35">
            <v>0</v>
          </cell>
        </row>
      </sheetData>
      <sheetData sheetId="5274">
        <row r="35">
          <cell r="H35">
            <v>0</v>
          </cell>
        </row>
      </sheetData>
      <sheetData sheetId="5275">
        <row r="35">
          <cell r="H35">
            <v>0</v>
          </cell>
        </row>
      </sheetData>
      <sheetData sheetId="5276">
        <row r="35">
          <cell r="H35">
            <v>0</v>
          </cell>
        </row>
      </sheetData>
      <sheetData sheetId="5277">
        <row r="35">
          <cell r="H35">
            <v>0</v>
          </cell>
        </row>
      </sheetData>
      <sheetData sheetId="5278">
        <row r="35">
          <cell r="H35">
            <v>0</v>
          </cell>
        </row>
      </sheetData>
      <sheetData sheetId="5279">
        <row r="35">
          <cell r="H35">
            <v>0</v>
          </cell>
        </row>
      </sheetData>
      <sheetData sheetId="5280">
        <row r="35">
          <cell r="H35">
            <v>0</v>
          </cell>
        </row>
      </sheetData>
      <sheetData sheetId="5281">
        <row r="35">
          <cell r="H35">
            <v>0</v>
          </cell>
        </row>
      </sheetData>
      <sheetData sheetId="5282">
        <row r="35">
          <cell r="H35">
            <v>0</v>
          </cell>
        </row>
      </sheetData>
      <sheetData sheetId="5283">
        <row r="35">
          <cell r="H35">
            <v>0</v>
          </cell>
        </row>
      </sheetData>
      <sheetData sheetId="5284">
        <row r="35">
          <cell r="H35">
            <v>0</v>
          </cell>
        </row>
      </sheetData>
      <sheetData sheetId="5285">
        <row r="35">
          <cell r="H35">
            <v>0</v>
          </cell>
        </row>
      </sheetData>
      <sheetData sheetId="5286">
        <row r="35">
          <cell r="H35">
            <v>0</v>
          </cell>
        </row>
      </sheetData>
      <sheetData sheetId="5287">
        <row r="35">
          <cell r="H35">
            <v>0</v>
          </cell>
        </row>
      </sheetData>
      <sheetData sheetId="5288">
        <row r="35">
          <cell r="H35">
            <v>0</v>
          </cell>
        </row>
      </sheetData>
      <sheetData sheetId="5289">
        <row r="35">
          <cell r="H35">
            <v>0</v>
          </cell>
        </row>
      </sheetData>
      <sheetData sheetId="5290">
        <row r="35">
          <cell r="H35">
            <v>0</v>
          </cell>
        </row>
      </sheetData>
      <sheetData sheetId="5291">
        <row r="35">
          <cell r="H35">
            <v>0</v>
          </cell>
        </row>
      </sheetData>
      <sheetData sheetId="5292">
        <row r="35">
          <cell r="H35">
            <v>0</v>
          </cell>
        </row>
      </sheetData>
      <sheetData sheetId="5293">
        <row r="35">
          <cell r="H35">
            <v>0</v>
          </cell>
        </row>
      </sheetData>
      <sheetData sheetId="5294">
        <row r="35">
          <cell r="H35">
            <v>0</v>
          </cell>
        </row>
      </sheetData>
      <sheetData sheetId="5295">
        <row r="35">
          <cell r="H35">
            <v>0</v>
          </cell>
        </row>
      </sheetData>
      <sheetData sheetId="5296">
        <row r="35">
          <cell r="H35">
            <v>0</v>
          </cell>
        </row>
      </sheetData>
      <sheetData sheetId="5297">
        <row r="35">
          <cell r="H35">
            <v>0</v>
          </cell>
        </row>
      </sheetData>
      <sheetData sheetId="5298">
        <row r="35">
          <cell r="H35">
            <v>0</v>
          </cell>
        </row>
      </sheetData>
      <sheetData sheetId="5299">
        <row r="35">
          <cell r="H35">
            <v>0</v>
          </cell>
        </row>
      </sheetData>
      <sheetData sheetId="5300">
        <row r="35">
          <cell r="H35">
            <v>0</v>
          </cell>
        </row>
      </sheetData>
      <sheetData sheetId="5301">
        <row r="35">
          <cell r="H35">
            <v>0</v>
          </cell>
        </row>
      </sheetData>
      <sheetData sheetId="5302">
        <row r="35">
          <cell r="H35">
            <v>0</v>
          </cell>
        </row>
      </sheetData>
      <sheetData sheetId="5303">
        <row r="35">
          <cell r="H35">
            <v>0</v>
          </cell>
        </row>
      </sheetData>
      <sheetData sheetId="5304">
        <row r="35">
          <cell r="H35">
            <v>0</v>
          </cell>
        </row>
      </sheetData>
      <sheetData sheetId="5305">
        <row r="35">
          <cell r="H35">
            <v>0</v>
          </cell>
        </row>
      </sheetData>
      <sheetData sheetId="5306">
        <row r="35">
          <cell r="H35">
            <v>0</v>
          </cell>
        </row>
      </sheetData>
      <sheetData sheetId="5307">
        <row r="35">
          <cell r="H35">
            <v>0</v>
          </cell>
        </row>
      </sheetData>
      <sheetData sheetId="5308">
        <row r="35">
          <cell r="H35">
            <v>0</v>
          </cell>
        </row>
      </sheetData>
      <sheetData sheetId="5309">
        <row r="35">
          <cell r="H35">
            <v>0</v>
          </cell>
        </row>
      </sheetData>
      <sheetData sheetId="5310">
        <row r="35">
          <cell r="H35">
            <v>0</v>
          </cell>
        </row>
      </sheetData>
      <sheetData sheetId="5311">
        <row r="35">
          <cell r="H35">
            <v>0</v>
          </cell>
        </row>
      </sheetData>
      <sheetData sheetId="5312">
        <row r="35">
          <cell r="H35">
            <v>0</v>
          </cell>
        </row>
      </sheetData>
      <sheetData sheetId="5313">
        <row r="35">
          <cell r="H35">
            <v>0</v>
          </cell>
        </row>
      </sheetData>
      <sheetData sheetId="5314">
        <row r="35">
          <cell r="H35">
            <v>0</v>
          </cell>
        </row>
      </sheetData>
      <sheetData sheetId="5315">
        <row r="35">
          <cell r="H35">
            <v>0</v>
          </cell>
        </row>
      </sheetData>
      <sheetData sheetId="5316">
        <row r="35">
          <cell r="H35">
            <v>0</v>
          </cell>
        </row>
      </sheetData>
      <sheetData sheetId="5317">
        <row r="35">
          <cell r="H35">
            <v>0</v>
          </cell>
        </row>
      </sheetData>
      <sheetData sheetId="5318">
        <row r="35">
          <cell r="H35">
            <v>0</v>
          </cell>
        </row>
      </sheetData>
      <sheetData sheetId="5319">
        <row r="35">
          <cell r="H35">
            <v>0</v>
          </cell>
        </row>
      </sheetData>
      <sheetData sheetId="5320">
        <row r="35">
          <cell r="H35">
            <v>0</v>
          </cell>
        </row>
      </sheetData>
      <sheetData sheetId="5321">
        <row r="35">
          <cell r="H35">
            <v>0</v>
          </cell>
        </row>
      </sheetData>
      <sheetData sheetId="5322">
        <row r="35">
          <cell r="H35">
            <v>0</v>
          </cell>
        </row>
      </sheetData>
      <sheetData sheetId="5323">
        <row r="35">
          <cell r="H35">
            <v>0</v>
          </cell>
        </row>
      </sheetData>
      <sheetData sheetId="5324">
        <row r="35">
          <cell r="H35">
            <v>0</v>
          </cell>
        </row>
      </sheetData>
      <sheetData sheetId="5325">
        <row r="35">
          <cell r="H35">
            <v>0</v>
          </cell>
        </row>
      </sheetData>
      <sheetData sheetId="5326">
        <row r="35">
          <cell r="H35">
            <v>0</v>
          </cell>
        </row>
      </sheetData>
      <sheetData sheetId="5327">
        <row r="35">
          <cell r="H35">
            <v>0</v>
          </cell>
        </row>
      </sheetData>
      <sheetData sheetId="5328">
        <row r="35">
          <cell r="H35">
            <v>0</v>
          </cell>
        </row>
      </sheetData>
      <sheetData sheetId="5329">
        <row r="35">
          <cell r="H35">
            <v>0</v>
          </cell>
        </row>
      </sheetData>
      <sheetData sheetId="5330">
        <row r="35">
          <cell r="H35">
            <v>0</v>
          </cell>
        </row>
      </sheetData>
      <sheetData sheetId="5331">
        <row r="35">
          <cell r="H35">
            <v>0</v>
          </cell>
        </row>
      </sheetData>
      <sheetData sheetId="5332">
        <row r="35">
          <cell r="H35">
            <v>0</v>
          </cell>
        </row>
      </sheetData>
      <sheetData sheetId="5333">
        <row r="35">
          <cell r="H35">
            <v>0</v>
          </cell>
        </row>
      </sheetData>
      <sheetData sheetId="5334">
        <row r="35">
          <cell r="H35">
            <v>0</v>
          </cell>
        </row>
      </sheetData>
      <sheetData sheetId="5335">
        <row r="35">
          <cell r="H35">
            <v>0</v>
          </cell>
        </row>
      </sheetData>
      <sheetData sheetId="5336">
        <row r="35">
          <cell r="H35">
            <v>0</v>
          </cell>
        </row>
      </sheetData>
      <sheetData sheetId="5337">
        <row r="35">
          <cell r="H35">
            <v>0</v>
          </cell>
        </row>
      </sheetData>
      <sheetData sheetId="5338">
        <row r="35">
          <cell r="H35">
            <v>0</v>
          </cell>
        </row>
      </sheetData>
      <sheetData sheetId="5339">
        <row r="35">
          <cell r="H35">
            <v>0</v>
          </cell>
        </row>
      </sheetData>
      <sheetData sheetId="5340">
        <row r="35">
          <cell r="H35">
            <v>0</v>
          </cell>
        </row>
      </sheetData>
      <sheetData sheetId="5341">
        <row r="35">
          <cell r="H35">
            <v>0</v>
          </cell>
        </row>
      </sheetData>
      <sheetData sheetId="5342">
        <row r="35">
          <cell r="H35">
            <v>0</v>
          </cell>
        </row>
      </sheetData>
      <sheetData sheetId="5343">
        <row r="35">
          <cell r="H35">
            <v>0</v>
          </cell>
        </row>
      </sheetData>
      <sheetData sheetId="5344">
        <row r="35">
          <cell r="H35">
            <v>0</v>
          </cell>
        </row>
      </sheetData>
      <sheetData sheetId="5345">
        <row r="35">
          <cell r="H35">
            <v>0</v>
          </cell>
        </row>
      </sheetData>
      <sheetData sheetId="5346">
        <row r="35">
          <cell r="H35">
            <v>0</v>
          </cell>
        </row>
      </sheetData>
      <sheetData sheetId="5347">
        <row r="35">
          <cell r="H35">
            <v>0</v>
          </cell>
        </row>
      </sheetData>
      <sheetData sheetId="5348">
        <row r="35">
          <cell r="H35">
            <v>0</v>
          </cell>
        </row>
      </sheetData>
      <sheetData sheetId="5349">
        <row r="35">
          <cell r="H35">
            <v>0</v>
          </cell>
        </row>
      </sheetData>
      <sheetData sheetId="5350">
        <row r="35">
          <cell r="H35">
            <v>0</v>
          </cell>
        </row>
      </sheetData>
      <sheetData sheetId="5351">
        <row r="35">
          <cell r="H35">
            <v>0</v>
          </cell>
        </row>
      </sheetData>
      <sheetData sheetId="5352">
        <row r="35">
          <cell r="H35">
            <v>0</v>
          </cell>
        </row>
      </sheetData>
      <sheetData sheetId="5353">
        <row r="35">
          <cell r="H35">
            <v>0</v>
          </cell>
        </row>
      </sheetData>
      <sheetData sheetId="5354">
        <row r="35">
          <cell r="H35">
            <v>0</v>
          </cell>
        </row>
      </sheetData>
      <sheetData sheetId="5355">
        <row r="35">
          <cell r="H35">
            <v>0</v>
          </cell>
        </row>
      </sheetData>
      <sheetData sheetId="5356">
        <row r="35">
          <cell r="H35">
            <v>0</v>
          </cell>
        </row>
      </sheetData>
      <sheetData sheetId="5357">
        <row r="35">
          <cell r="H35">
            <v>0</v>
          </cell>
        </row>
      </sheetData>
      <sheetData sheetId="5358">
        <row r="35">
          <cell r="H35">
            <v>0</v>
          </cell>
        </row>
      </sheetData>
      <sheetData sheetId="5359">
        <row r="35">
          <cell r="H35">
            <v>0</v>
          </cell>
        </row>
      </sheetData>
      <sheetData sheetId="5360">
        <row r="35">
          <cell r="H35">
            <v>0</v>
          </cell>
        </row>
      </sheetData>
      <sheetData sheetId="5361">
        <row r="35">
          <cell r="H35">
            <v>0</v>
          </cell>
        </row>
      </sheetData>
      <sheetData sheetId="5362">
        <row r="35">
          <cell r="H35">
            <v>0</v>
          </cell>
        </row>
      </sheetData>
      <sheetData sheetId="5363">
        <row r="35">
          <cell r="H35">
            <v>0</v>
          </cell>
        </row>
      </sheetData>
      <sheetData sheetId="5364">
        <row r="35">
          <cell r="H35">
            <v>0</v>
          </cell>
        </row>
      </sheetData>
      <sheetData sheetId="5365">
        <row r="35">
          <cell r="H35">
            <v>0</v>
          </cell>
        </row>
      </sheetData>
      <sheetData sheetId="5366">
        <row r="35">
          <cell r="H35">
            <v>0</v>
          </cell>
        </row>
      </sheetData>
      <sheetData sheetId="5367">
        <row r="35">
          <cell r="H35">
            <v>0</v>
          </cell>
        </row>
      </sheetData>
      <sheetData sheetId="5368">
        <row r="35">
          <cell r="H35">
            <v>0</v>
          </cell>
        </row>
      </sheetData>
      <sheetData sheetId="5369">
        <row r="35">
          <cell r="H35">
            <v>0</v>
          </cell>
        </row>
      </sheetData>
      <sheetData sheetId="5370">
        <row r="35">
          <cell r="H35">
            <v>0</v>
          </cell>
        </row>
      </sheetData>
      <sheetData sheetId="5371">
        <row r="35">
          <cell r="H35">
            <v>0</v>
          </cell>
        </row>
      </sheetData>
      <sheetData sheetId="5372">
        <row r="35">
          <cell r="H35">
            <v>0</v>
          </cell>
        </row>
      </sheetData>
      <sheetData sheetId="5373">
        <row r="35">
          <cell r="H35">
            <v>0</v>
          </cell>
        </row>
      </sheetData>
      <sheetData sheetId="5374">
        <row r="35">
          <cell r="H35">
            <v>0</v>
          </cell>
        </row>
      </sheetData>
      <sheetData sheetId="5375">
        <row r="35">
          <cell r="H35">
            <v>0</v>
          </cell>
        </row>
      </sheetData>
      <sheetData sheetId="5376">
        <row r="35">
          <cell r="H35">
            <v>0</v>
          </cell>
        </row>
      </sheetData>
      <sheetData sheetId="5377">
        <row r="35">
          <cell r="H35">
            <v>0</v>
          </cell>
        </row>
      </sheetData>
      <sheetData sheetId="5378">
        <row r="35">
          <cell r="H35">
            <v>0</v>
          </cell>
        </row>
      </sheetData>
      <sheetData sheetId="5379">
        <row r="35">
          <cell r="H35">
            <v>0</v>
          </cell>
        </row>
      </sheetData>
      <sheetData sheetId="5380">
        <row r="35">
          <cell r="H35">
            <v>0</v>
          </cell>
        </row>
      </sheetData>
      <sheetData sheetId="5381">
        <row r="35">
          <cell r="H35">
            <v>0</v>
          </cell>
        </row>
      </sheetData>
      <sheetData sheetId="5382">
        <row r="35">
          <cell r="H35">
            <v>0</v>
          </cell>
        </row>
      </sheetData>
      <sheetData sheetId="5383">
        <row r="35">
          <cell r="H35">
            <v>0</v>
          </cell>
        </row>
      </sheetData>
      <sheetData sheetId="5384">
        <row r="35">
          <cell r="H35">
            <v>0</v>
          </cell>
        </row>
      </sheetData>
      <sheetData sheetId="5385">
        <row r="35">
          <cell r="H35">
            <v>0</v>
          </cell>
        </row>
      </sheetData>
      <sheetData sheetId="5386">
        <row r="35">
          <cell r="H35">
            <v>0</v>
          </cell>
        </row>
      </sheetData>
      <sheetData sheetId="5387">
        <row r="35">
          <cell r="H35">
            <v>0</v>
          </cell>
        </row>
      </sheetData>
      <sheetData sheetId="5388">
        <row r="35">
          <cell r="H35">
            <v>0</v>
          </cell>
        </row>
      </sheetData>
      <sheetData sheetId="5389">
        <row r="35">
          <cell r="H35">
            <v>0</v>
          </cell>
        </row>
      </sheetData>
      <sheetData sheetId="5390">
        <row r="35">
          <cell r="H35">
            <v>0</v>
          </cell>
        </row>
      </sheetData>
      <sheetData sheetId="5391">
        <row r="35">
          <cell r="H35">
            <v>0</v>
          </cell>
        </row>
      </sheetData>
      <sheetData sheetId="5392">
        <row r="35">
          <cell r="H35">
            <v>0</v>
          </cell>
        </row>
      </sheetData>
      <sheetData sheetId="5393">
        <row r="35">
          <cell r="H35">
            <v>0</v>
          </cell>
        </row>
      </sheetData>
      <sheetData sheetId="5394">
        <row r="35">
          <cell r="H35">
            <v>0</v>
          </cell>
        </row>
      </sheetData>
      <sheetData sheetId="5395">
        <row r="35">
          <cell r="H35">
            <v>0</v>
          </cell>
        </row>
      </sheetData>
      <sheetData sheetId="5396">
        <row r="35">
          <cell r="H35">
            <v>0</v>
          </cell>
        </row>
      </sheetData>
      <sheetData sheetId="5397">
        <row r="35">
          <cell r="H35">
            <v>0</v>
          </cell>
        </row>
      </sheetData>
      <sheetData sheetId="5398">
        <row r="35">
          <cell r="H35">
            <v>0</v>
          </cell>
        </row>
      </sheetData>
      <sheetData sheetId="5399">
        <row r="35">
          <cell r="H35">
            <v>0</v>
          </cell>
        </row>
      </sheetData>
      <sheetData sheetId="5400">
        <row r="35">
          <cell r="H35">
            <v>0</v>
          </cell>
        </row>
      </sheetData>
      <sheetData sheetId="5401">
        <row r="35">
          <cell r="H35">
            <v>0</v>
          </cell>
        </row>
      </sheetData>
      <sheetData sheetId="5402">
        <row r="35">
          <cell r="H35">
            <v>0</v>
          </cell>
        </row>
      </sheetData>
      <sheetData sheetId="5403">
        <row r="35">
          <cell r="H35">
            <v>0</v>
          </cell>
        </row>
      </sheetData>
      <sheetData sheetId="5404">
        <row r="35">
          <cell r="H35">
            <v>0</v>
          </cell>
        </row>
      </sheetData>
      <sheetData sheetId="5405">
        <row r="35">
          <cell r="H35">
            <v>0</v>
          </cell>
        </row>
      </sheetData>
      <sheetData sheetId="5406">
        <row r="35">
          <cell r="H35">
            <v>0</v>
          </cell>
        </row>
      </sheetData>
      <sheetData sheetId="5407">
        <row r="35">
          <cell r="H35">
            <v>0</v>
          </cell>
        </row>
      </sheetData>
      <sheetData sheetId="5408">
        <row r="35">
          <cell r="H35">
            <v>0</v>
          </cell>
        </row>
      </sheetData>
      <sheetData sheetId="5409">
        <row r="35">
          <cell r="H35">
            <v>0</v>
          </cell>
        </row>
      </sheetData>
      <sheetData sheetId="5410">
        <row r="35">
          <cell r="H35">
            <v>0</v>
          </cell>
        </row>
      </sheetData>
      <sheetData sheetId="5411">
        <row r="106">
          <cell r="C106" t="str">
            <v>Hour</v>
          </cell>
        </row>
      </sheetData>
      <sheetData sheetId="5412">
        <row r="106">
          <cell r="C106" t="str">
            <v>Hour</v>
          </cell>
        </row>
      </sheetData>
      <sheetData sheetId="5413">
        <row r="35">
          <cell r="H35">
            <v>0</v>
          </cell>
        </row>
      </sheetData>
      <sheetData sheetId="5414">
        <row r="35">
          <cell r="H35">
            <v>0</v>
          </cell>
        </row>
      </sheetData>
      <sheetData sheetId="5415">
        <row r="35">
          <cell r="H35">
            <v>0</v>
          </cell>
        </row>
      </sheetData>
      <sheetData sheetId="5416">
        <row r="35">
          <cell r="H35">
            <v>0</v>
          </cell>
        </row>
      </sheetData>
      <sheetData sheetId="5417">
        <row r="35">
          <cell r="H35">
            <v>0</v>
          </cell>
        </row>
      </sheetData>
      <sheetData sheetId="5418">
        <row r="35">
          <cell r="H35">
            <v>0</v>
          </cell>
        </row>
      </sheetData>
      <sheetData sheetId="5419">
        <row r="35">
          <cell r="H35">
            <v>0</v>
          </cell>
        </row>
      </sheetData>
      <sheetData sheetId="5420">
        <row r="35">
          <cell r="H35">
            <v>0</v>
          </cell>
        </row>
      </sheetData>
      <sheetData sheetId="5421">
        <row r="35">
          <cell r="H35">
            <v>0</v>
          </cell>
        </row>
      </sheetData>
      <sheetData sheetId="5422">
        <row r="35">
          <cell r="H35">
            <v>0</v>
          </cell>
        </row>
      </sheetData>
      <sheetData sheetId="5423">
        <row r="35">
          <cell r="H35">
            <v>0</v>
          </cell>
        </row>
      </sheetData>
      <sheetData sheetId="5424">
        <row r="35">
          <cell r="H35">
            <v>0</v>
          </cell>
        </row>
      </sheetData>
      <sheetData sheetId="5425">
        <row r="35">
          <cell r="H35">
            <v>0</v>
          </cell>
        </row>
      </sheetData>
      <sheetData sheetId="5426">
        <row r="35">
          <cell r="H35">
            <v>0</v>
          </cell>
        </row>
      </sheetData>
      <sheetData sheetId="5427">
        <row r="35">
          <cell r="H35">
            <v>0</v>
          </cell>
        </row>
      </sheetData>
      <sheetData sheetId="5428">
        <row r="35">
          <cell r="H35">
            <v>0</v>
          </cell>
        </row>
      </sheetData>
      <sheetData sheetId="5429">
        <row r="35">
          <cell r="H35">
            <v>0</v>
          </cell>
        </row>
      </sheetData>
      <sheetData sheetId="5430">
        <row r="35">
          <cell r="H35">
            <v>0</v>
          </cell>
        </row>
      </sheetData>
      <sheetData sheetId="5431">
        <row r="35">
          <cell r="H35">
            <v>0</v>
          </cell>
        </row>
      </sheetData>
      <sheetData sheetId="5432">
        <row r="35">
          <cell r="H35">
            <v>0</v>
          </cell>
        </row>
      </sheetData>
      <sheetData sheetId="5433">
        <row r="35">
          <cell r="H35">
            <v>0</v>
          </cell>
        </row>
      </sheetData>
      <sheetData sheetId="5434">
        <row r="35">
          <cell r="H35">
            <v>0</v>
          </cell>
        </row>
      </sheetData>
      <sheetData sheetId="5435">
        <row r="35">
          <cell r="H35">
            <v>0</v>
          </cell>
        </row>
      </sheetData>
      <sheetData sheetId="5436">
        <row r="35">
          <cell r="H35">
            <v>0</v>
          </cell>
        </row>
      </sheetData>
      <sheetData sheetId="5437">
        <row r="35">
          <cell r="H35">
            <v>0</v>
          </cell>
        </row>
      </sheetData>
      <sheetData sheetId="5438">
        <row r="35">
          <cell r="H35">
            <v>0</v>
          </cell>
        </row>
      </sheetData>
      <sheetData sheetId="5439">
        <row r="35">
          <cell r="H35">
            <v>0</v>
          </cell>
        </row>
      </sheetData>
      <sheetData sheetId="5440">
        <row r="35">
          <cell r="H35">
            <v>0</v>
          </cell>
        </row>
      </sheetData>
      <sheetData sheetId="5441">
        <row r="35">
          <cell r="H35">
            <v>0</v>
          </cell>
        </row>
      </sheetData>
      <sheetData sheetId="5442">
        <row r="35">
          <cell r="H35">
            <v>0</v>
          </cell>
        </row>
      </sheetData>
      <sheetData sheetId="5443">
        <row r="35">
          <cell r="H35">
            <v>0</v>
          </cell>
        </row>
      </sheetData>
      <sheetData sheetId="5444">
        <row r="35">
          <cell r="H35">
            <v>0</v>
          </cell>
        </row>
      </sheetData>
      <sheetData sheetId="5445">
        <row r="35">
          <cell r="H35">
            <v>0</v>
          </cell>
        </row>
      </sheetData>
      <sheetData sheetId="5446">
        <row r="35">
          <cell r="H35">
            <v>0</v>
          </cell>
        </row>
      </sheetData>
      <sheetData sheetId="5447">
        <row r="35">
          <cell r="H35">
            <v>0</v>
          </cell>
        </row>
      </sheetData>
      <sheetData sheetId="5448">
        <row r="35">
          <cell r="H35">
            <v>0</v>
          </cell>
        </row>
      </sheetData>
      <sheetData sheetId="5449">
        <row r="35">
          <cell r="H35">
            <v>0</v>
          </cell>
        </row>
      </sheetData>
      <sheetData sheetId="5450">
        <row r="35">
          <cell r="H35">
            <v>0</v>
          </cell>
        </row>
      </sheetData>
      <sheetData sheetId="5451">
        <row r="106">
          <cell r="C106" t="str">
            <v>Hour</v>
          </cell>
        </row>
      </sheetData>
      <sheetData sheetId="5452">
        <row r="35">
          <cell r="H35">
            <v>0</v>
          </cell>
        </row>
      </sheetData>
      <sheetData sheetId="5453">
        <row r="35">
          <cell r="H35">
            <v>0</v>
          </cell>
        </row>
      </sheetData>
      <sheetData sheetId="5454">
        <row r="35">
          <cell r="H35">
            <v>0</v>
          </cell>
        </row>
      </sheetData>
      <sheetData sheetId="5455">
        <row r="106">
          <cell r="C106" t="str">
            <v>Hour</v>
          </cell>
        </row>
      </sheetData>
      <sheetData sheetId="5456">
        <row r="106">
          <cell r="C106" t="str">
            <v>Hour</v>
          </cell>
        </row>
      </sheetData>
      <sheetData sheetId="5457">
        <row r="35">
          <cell r="H35">
            <v>0</v>
          </cell>
        </row>
      </sheetData>
      <sheetData sheetId="5458">
        <row r="35">
          <cell r="H35">
            <v>0</v>
          </cell>
        </row>
      </sheetData>
      <sheetData sheetId="5459">
        <row r="35">
          <cell r="H35">
            <v>0</v>
          </cell>
        </row>
      </sheetData>
      <sheetData sheetId="5460">
        <row r="35">
          <cell r="H35">
            <v>0</v>
          </cell>
        </row>
      </sheetData>
      <sheetData sheetId="5461">
        <row r="35">
          <cell r="H35">
            <v>0</v>
          </cell>
        </row>
      </sheetData>
      <sheetData sheetId="5462">
        <row r="35">
          <cell r="H35">
            <v>0</v>
          </cell>
        </row>
      </sheetData>
      <sheetData sheetId="5463">
        <row r="35">
          <cell r="H35">
            <v>0</v>
          </cell>
        </row>
      </sheetData>
      <sheetData sheetId="5464">
        <row r="35">
          <cell r="H35">
            <v>0</v>
          </cell>
        </row>
      </sheetData>
      <sheetData sheetId="5465">
        <row r="35">
          <cell r="H35">
            <v>0</v>
          </cell>
        </row>
      </sheetData>
      <sheetData sheetId="5466">
        <row r="35">
          <cell r="H35">
            <v>0</v>
          </cell>
        </row>
      </sheetData>
      <sheetData sheetId="5467">
        <row r="106">
          <cell r="C106" t="str">
            <v>Hour</v>
          </cell>
        </row>
      </sheetData>
      <sheetData sheetId="5468">
        <row r="35">
          <cell r="H35">
            <v>0</v>
          </cell>
        </row>
      </sheetData>
      <sheetData sheetId="5469">
        <row r="35">
          <cell r="H35">
            <v>0</v>
          </cell>
        </row>
      </sheetData>
      <sheetData sheetId="5470">
        <row r="35">
          <cell r="H35">
            <v>0</v>
          </cell>
        </row>
      </sheetData>
      <sheetData sheetId="5471">
        <row r="35">
          <cell r="H35">
            <v>0</v>
          </cell>
        </row>
      </sheetData>
      <sheetData sheetId="5472">
        <row r="35">
          <cell r="H35">
            <v>0</v>
          </cell>
        </row>
      </sheetData>
      <sheetData sheetId="5473">
        <row r="35">
          <cell r="H35">
            <v>0</v>
          </cell>
        </row>
      </sheetData>
      <sheetData sheetId="5474">
        <row r="106">
          <cell r="C106" t="str">
            <v>Hour</v>
          </cell>
        </row>
      </sheetData>
      <sheetData sheetId="5475">
        <row r="35">
          <cell r="H35">
            <v>0</v>
          </cell>
        </row>
      </sheetData>
      <sheetData sheetId="5476">
        <row r="35">
          <cell r="H35">
            <v>0</v>
          </cell>
        </row>
      </sheetData>
      <sheetData sheetId="5477">
        <row r="35">
          <cell r="H35">
            <v>0</v>
          </cell>
        </row>
      </sheetData>
      <sheetData sheetId="5478">
        <row r="35">
          <cell r="H35">
            <v>0</v>
          </cell>
        </row>
      </sheetData>
      <sheetData sheetId="5479">
        <row r="35">
          <cell r="H35">
            <v>0</v>
          </cell>
        </row>
      </sheetData>
      <sheetData sheetId="5480">
        <row r="35">
          <cell r="H35">
            <v>0</v>
          </cell>
        </row>
      </sheetData>
      <sheetData sheetId="5481">
        <row r="35">
          <cell r="H35">
            <v>0</v>
          </cell>
        </row>
      </sheetData>
      <sheetData sheetId="5482">
        <row r="35">
          <cell r="H35">
            <v>0</v>
          </cell>
        </row>
      </sheetData>
      <sheetData sheetId="5483">
        <row r="35">
          <cell r="H35">
            <v>0</v>
          </cell>
        </row>
      </sheetData>
      <sheetData sheetId="5484">
        <row r="35">
          <cell r="H35">
            <v>0</v>
          </cell>
        </row>
      </sheetData>
      <sheetData sheetId="5485">
        <row r="35">
          <cell r="H35">
            <v>0</v>
          </cell>
        </row>
      </sheetData>
      <sheetData sheetId="5486">
        <row r="106">
          <cell r="C106" t="str">
            <v>Hour</v>
          </cell>
        </row>
      </sheetData>
      <sheetData sheetId="5487">
        <row r="35">
          <cell r="H35">
            <v>0</v>
          </cell>
        </row>
      </sheetData>
      <sheetData sheetId="5488">
        <row r="35">
          <cell r="H35">
            <v>0</v>
          </cell>
        </row>
      </sheetData>
      <sheetData sheetId="5489">
        <row r="35">
          <cell r="H35">
            <v>0</v>
          </cell>
        </row>
      </sheetData>
      <sheetData sheetId="5490">
        <row r="35">
          <cell r="H35">
            <v>0</v>
          </cell>
        </row>
      </sheetData>
      <sheetData sheetId="5491">
        <row r="35">
          <cell r="H35">
            <v>0</v>
          </cell>
        </row>
      </sheetData>
      <sheetData sheetId="5492">
        <row r="35">
          <cell r="H35">
            <v>0</v>
          </cell>
        </row>
      </sheetData>
      <sheetData sheetId="5493">
        <row r="35">
          <cell r="H35">
            <v>0</v>
          </cell>
        </row>
      </sheetData>
      <sheetData sheetId="5494">
        <row r="35">
          <cell r="H35">
            <v>0</v>
          </cell>
        </row>
      </sheetData>
      <sheetData sheetId="5495">
        <row r="35">
          <cell r="H35">
            <v>0</v>
          </cell>
        </row>
      </sheetData>
      <sheetData sheetId="5496">
        <row r="106">
          <cell r="C106" t="str">
            <v>Hour</v>
          </cell>
        </row>
      </sheetData>
      <sheetData sheetId="5497">
        <row r="35">
          <cell r="H35">
            <v>0</v>
          </cell>
        </row>
      </sheetData>
      <sheetData sheetId="5498">
        <row r="35">
          <cell r="H35">
            <v>0</v>
          </cell>
        </row>
      </sheetData>
      <sheetData sheetId="5499">
        <row r="35">
          <cell r="H35">
            <v>0</v>
          </cell>
        </row>
      </sheetData>
      <sheetData sheetId="5500">
        <row r="35">
          <cell r="H35">
            <v>0</v>
          </cell>
        </row>
      </sheetData>
      <sheetData sheetId="5501">
        <row r="106">
          <cell r="C106" t="str">
            <v>Hour</v>
          </cell>
        </row>
      </sheetData>
      <sheetData sheetId="5502">
        <row r="106">
          <cell r="C106" t="str">
            <v>Hour</v>
          </cell>
        </row>
      </sheetData>
      <sheetData sheetId="5503">
        <row r="106">
          <cell r="C106" t="str">
            <v>Hour</v>
          </cell>
        </row>
      </sheetData>
      <sheetData sheetId="5504">
        <row r="35">
          <cell r="H35">
            <v>0</v>
          </cell>
        </row>
      </sheetData>
      <sheetData sheetId="5505">
        <row r="106">
          <cell r="C106" t="str">
            <v>Hour</v>
          </cell>
        </row>
      </sheetData>
      <sheetData sheetId="5506">
        <row r="106">
          <cell r="C106" t="str">
            <v>Hour</v>
          </cell>
        </row>
      </sheetData>
      <sheetData sheetId="5507">
        <row r="35">
          <cell r="H35">
            <v>0</v>
          </cell>
        </row>
      </sheetData>
      <sheetData sheetId="5508">
        <row r="35">
          <cell r="H35">
            <v>0</v>
          </cell>
        </row>
      </sheetData>
      <sheetData sheetId="5509">
        <row r="35">
          <cell r="H35">
            <v>0</v>
          </cell>
        </row>
      </sheetData>
      <sheetData sheetId="5510" refreshError="1"/>
      <sheetData sheetId="5511" refreshError="1"/>
      <sheetData sheetId="5512" refreshError="1"/>
      <sheetData sheetId="5513" refreshError="1"/>
      <sheetData sheetId="5514" refreshError="1"/>
      <sheetData sheetId="5515" refreshError="1"/>
      <sheetData sheetId="5516">
        <row r="106">
          <cell r="C106" t="str">
            <v>Hour</v>
          </cell>
        </row>
      </sheetData>
      <sheetData sheetId="5517">
        <row r="106">
          <cell r="C106" t="str">
            <v>Hour</v>
          </cell>
        </row>
      </sheetData>
      <sheetData sheetId="5518">
        <row r="35">
          <cell r="H35">
            <v>0</v>
          </cell>
        </row>
      </sheetData>
      <sheetData sheetId="5519">
        <row r="35">
          <cell r="H35">
            <v>0</v>
          </cell>
        </row>
      </sheetData>
      <sheetData sheetId="5520">
        <row r="35">
          <cell r="H35">
            <v>0</v>
          </cell>
        </row>
      </sheetData>
      <sheetData sheetId="5521">
        <row r="35">
          <cell r="H35">
            <v>0</v>
          </cell>
        </row>
      </sheetData>
      <sheetData sheetId="5522">
        <row r="35">
          <cell r="H35">
            <v>0</v>
          </cell>
        </row>
      </sheetData>
      <sheetData sheetId="5523">
        <row r="106">
          <cell r="C106" t="str">
            <v>Hour</v>
          </cell>
        </row>
      </sheetData>
      <sheetData sheetId="5524">
        <row r="35">
          <cell r="H35">
            <v>0</v>
          </cell>
        </row>
      </sheetData>
      <sheetData sheetId="5525" refreshError="1"/>
      <sheetData sheetId="5526" refreshError="1"/>
      <sheetData sheetId="5527" refreshError="1"/>
      <sheetData sheetId="5528" refreshError="1"/>
      <sheetData sheetId="5529" refreshError="1"/>
      <sheetData sheetId="5530" refreshError="1"/>
      <sheetData sheetId="5531" refreshError="1"/>
      <sheetData sheetId="5532">
        <row r="35">
          <cell r="H35">
            <v>0</v>
          </cell>
        </row>
      </sheetData>
      <sheetData sheetId="5533" refreshError="1"/>
      <sheetData sheetId="5534" refreshError="1"/>
      <sheetData sheetId="5535">
        <row r="35">
          <cell r="H35">
            <v>0</v>
          </cell>
        </row>
      </sheetData>
      <sheetData sheetId="5536">
        <row r="35">
          <cell r="H35">
            <v>0</v>
          </cell>
        </row>
      </sheetData>
      <sheetData sheetId="5537">
        <row r="35">
          <cell r="H35">
            <v>0</v>
          </cell>
        </row>
      </sheetData>
      <sheetData sheetId="5538">
        <row r="106">
          <cell r="C106" t="str">
            <v>Hour</v>
          </cell>
        </row>
      </sheetData>
      <sheetData sheetId="5539">
        <row r="35">
          <cell r="H35">
            <v>0</v>
          </cell>
        </row>
      </sheetData>
      <sheetData sheetId="5540">
        <row r="35">
          <cell r="H35">
            <v>0</v>
          </cell>
        </row>
      </sheetData>
      <sheetData sheetId="5541">
        <row r="35">
          <cell r="H35">
            <v>0</v>
          </cell>
        </row>
      </sheetData>
      <sheetData sheetId="5542">
        <row r="35">
          <cell r="H35">
            <v>0</v>
          </cell>
        </row>
      </sheetData>
      <sheetData sheetId="5543">
        <row r="35">
          <cell r="H35">
            <v>0</v>
          </cell>
        </row>
      </sheetData>
      <sheetData sheetId="5544">
        <row r="35">
          <cell r="H35">
            <v>0</v>
          </cell>
        </row>
      </sheetData>
      <sheetData sheetId="5545">
        <row r="35">
          <cell r="H35">
            <v>0</v>
          </cell>
        </row>
      </sheetData>
      <sheetData sheetId="5546">
        <row r="35">
          <cell r="H35">
            <v>0</v>
          </cell>
        </row>
      </sheetData>
      <sheetData sheetId="5547">
        <row r="35">
          <cell r="H35">
            <v>0</v>
          </cell>
        </row>
      </sheetData>
      <sheetData sheetId="5548">
        <row r="35">
          <cell r="H35">
            <v>0</v>
          </cell>
        </row>
      </sheetData>
      <sheetData sheetId="5549">
        <row r="35">
          <cell r="H35">
            <v>0</v>
          </cell>
        </row>
      </sheetData>
      <sheetData sheetId="5550" refreshError="1"/>
      <sheetData sheetId="5551" refreshError="1"/>
      <sheetData sheetId="5552" refreshError="1"/>
      <sheetData sheetId="5553" refreshError="1"/>
      <sheetData sheetId="5554" refreshError="1"/>
      <sheetData sheetId="5555">
        <row r="35">
          <cell r="H35">
            <v>0</v>
          </cell>
        </row>
      </sheetData>
      <sheetData sheetId="5556">
        <row r="35">
          <cell r="H35">
            <v>0</v>
          </cell>
        </row>
      </sheetData>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ow r="35">
          <cell r="H35">
            <v>0</v>
          </cell>
        </row>
      </sheetData>
      <sheetData sheetId="5607">
        <row r="35">
          <cell r="H35">
            <v>0</v>
          </cell>
        </row>
      </sheetData>
      <sheetData sheetId="5608">
        <row r="35">
          <cell r="H35">
            <v>0</v>
          </cell>
        </row>
      </sheetData>
      <sheetData sheetId="5609">
        <row r="35">
          <cell r="H35">
            <v>0</v>
          </cell>
        </row>
      </sheetData>
      <sheetData sheetId="5610">
        <row r="35">
          <cell r="H35">
            <v>0</v>
          </cell>
        </row>
      </sheetData>
      <sheetData sheetId="5611">
        <row r="35">
          <cell r="H35">
            <v>0</v>
          </cell>
        </row>
      </sheetData>
      <sheetData sheetId="5612">
        <row r="35">
          <cell r="H35">
            <v>0</v>
          </cell>
        </row>
      </sheetData>
      <sheetData sheetId="5613">
        <row r="35">
          <cell r="H35">
            <v>0</v>
          </cell>
        </row>
      </sheetData>
      <sheetData sheetId="5614">
        <row r="35">
          <cell r="H35">
            <v>0</v>
          </cell>
        </row>
      </sheetData>
      <sheetData sheetId="5615">
        <row r="35">
          <cell r="H35">
            <v>0</v>
          </cell>
        </row>
      </sheetData>
      <sheetData sheetId="5616">
        <row r="35">
          <cell r="H35">
            <v>0</v>
          </cell>
        </row>
      </sheetData>
      <sheetData sheetId="5617">
        <row r="35">
          <cell r="H35">
            <v>0</v>
          </cell>
        </row>
      </sheetData>
      <sheetData sheetId="5618">
        <row r="35">
          <cell r="H35">
            <v>0</v>
          </cell>
        </row>
      </sheetData>
      <sheetData sheetId="5619">
        <row r="35">
          <cell r="H35">
            <v>0</v>
          </cell>
        </row>
      </sheetData>
      <sheetData sheetId="5620">
        <row r="35">
          <cell r="H35">
            <v>0</v>
          </cell>
        </row>
      </sheetData>
      <sheetData sheetId="5621">
        <row r="35">
          <cell r="H35">
            <v>0</v>
          </cell>
        </row>
      </sheetData>
      <sheetData sheetId="5622">
        <row r="35">
          <cell r="H35">
            <v>0</v>
          </cell>
        </row>
      </sheetData>
      <sheetData sheetId="5623">
        <row r="35">
          <cell r="H35">
            <v>0</v>
          </cell>
        </row>
      </sheetData>
      <sheetData sheetId="5624">
        <row r="35">
          <cell r="H35">
            <v>0</v>
          </cell>
        </row>
      </sheetData>
      <sheetData sheetId="5625">
        <row r="35">
          <cell r="H35">
            <v>0</v>
          </cell>
        </row>
      </sheetData>
      <sheetData sheetId="5626">
        <row r="35">
          <cell r="H35">
            <v>0</v>
          </cell>
        </row>
      </sheetData>
      <sheetData sheetId="5627">
        <row r="35">
          <cell r="H35">
            <v>0</v>
          </cell>
        </row>
      </sheetData>
      <sheetData sheetId="5628">
        <row r="35">
          <cell r="H35">
            <v>0</v>
          </cell>
        </row>
      </sheetData>
      <sheetData sheetId="5629">
        <row r="35">
          <cell r="H35">
            <v>0</v>
          </cell>
        </row>
      </sheetData>
      <sheetData sheetId="5630">
        <row r="35">
          <cell r="H35">
            <v>0</v>
          </cell>
        </row>
      </sheetData>
      <sheetData sheetId="5631">
        <row r="35">
          <cell r="H35">
            <v>0</v>
          </cell>
        </row>
      </sheetData>
      <sheetData sheetId="5632">
        <row r="35">
          <cell r="H35">
            <v>0</v>
          </cell>
        </row>
      </sheetData>
      <sheetData sheetId="5633">
        <row r="35">
          <cell r="H35">
            <v>0</v>
          </cell>
        </row>
      </sheetData>
      <sheetData sheetId="5634">
        <row r="35">
          <cell r="H35">
            <v>0</v>
          </cell>
        </row>
      </sheetData>
      <sheetData sheetId="5635">
        <row r="35">
          <cell r="H35">
            <v>0</v>
          </cell>
        </row>
      </sheetData>
      <sheetData sheetId="5636">
        <row r="35">
          <cell r="H35">
            <v>0</v>
          </cell>
        </row>
      </sheetData>
      <sheetData sheetId="5637">
        <row r="35">
          <cell r="H35">
            <v>0</v>
          </cell>
        </row>
      </sheetData>
      <sheetData sheetId="5638">
        <row r="35">
          <cell r="H35">
            <v>0</v>
          </cell>
        </row>
      </sheetData>
      <sheetData sheetId="5639">
        <row r="35">
          <cell r="H35">
            <v>0</v>
          </cell>
        </row>
      </sheetData>
      <sheetData sheetId="5640">
        <row r="35">
          <cell r="H35">
            <v>0</v>
          </cell>
        </row>
      </sheetData>
      <sheetData sheetId="5641">
        <row r="35">
          <cell r="H35">
            <v>0</v>
          </cell>
        </row>
      </sheetData>
      <sheetData sheetId="5642">
        <row r="35">
          <cell r="H35">
            <v>0</v>
          </cell>
        </row>
      </sheetData>
      <sheetData sheetId="5643">
        <row r="35">
          <cell r="H35">
            <v>0</v>
          </cell>
        </row>
      </sheetData>
      <sheetData sheetId="5644" refreshError="1"/>
      <sheetData sheetId="5645" refreshError="1"/>
      <sheetData sheetId="5646" refreshError="1"/>
      <sheetData sheetId="5647" refreshError="1"/>
      <sheetData sheetId="5648" refreshError="1"/>
      <sheetData sheetId="5649">
        <row r="106">
          <cell r="C106" t="str">
            <v>Hour</v>
          </cell>
        </row>
      </sheetData>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ow r="35">
          <cell r="H35">
            <v>0</v>
          </cell>
        </row>
      </sheetData>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ow r="35">
          <cell r="H35">
            <v>0</v>
          </cell>
        </row>
      </sheetData>
      <sheetData sheetId="5733">
        <row r="35">
          <cell r="H35">
            <v>0</v>
          </cell>
        </row>
      </sheetData>
      <sheetData sheetId="5734">
        <row r="35">
          <cell r="H35">
            <v>0</v>
          </cell>
        </row>
      </sheetData>
      <sheetData sheetId="5735">
        <row r="35">
          <cell r="H35">
            <v>0</v>
          </cell>
        </row>
      </sheetData>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ow r="35">
          <cell r="H35">
            <v>0</v>
          </cell>
        </row>
      </sheetData>
      <sheetData sheetId="5830" refreshError="1"/>
      <sheetData sheetId="5831" refreshError="1"/>
      <sheetData sheetId="5832" refreshError="1"/>
      <sheetData sheetId="5833" refreshError="1"/>
      <sheetData sheetId="5834">
        <row r="35">
          <cell r="H35">
            <v>0</v>
          </cell>
        </row>
      </sheetData>
      <sheetData sheetId="5835">
        <row r="35">
          <cell r="H35">
            <v>0</v>
          </cell>
        </row>
      </sheetData>
      <sheetData sheetId="5836">
        <row r="35">
          <cell r="H35">
            <v>0</v>
          </cell>
        </row>
      </sheetData>
      <sheetData sheetId="5837">
        <row r="35">
          <cell r="H35">
            <v>0</v>
          </cell>
        </row>
      </sheetData>
      <sheetData sheetId="5838">
        <row r="35">
          <cell r="H35">
            <v>0</v>
          </cell>
        </row>
      </sheetData>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ow r="35">
          <cell r="H35">
            <v>0</v>
          </cell>
        </row>
      </sheetData>
      <sheetData sheetId="5892">
        <row r="35">
          <cell r="H35">
            <v>0</v>
          </cell>
        </row>
      </sheetData>
      <sheetData sheetId="5893">
        <row r="35">
          <cell r="H35">
            <v>0</v>
          </cell>
        </row>
      </sheetData>
      <sheetData sheetId="5894">
        <row r="35">
          <cell r="H35">
            <v>0</v>
          </cell>
        </row>
      </sheetData>
      <sheetData sheetId="5895">
        <row r="35">
          <cell r="H35">
            <v>0</v>
          </cell>
        </row>
      </sheetData>
      <sheetData sheetId="5896">
        <row r="35">
          <cell r="H35">
            <v>0</v>
          </cell>
        </row>
      </sheetData>
      <sheetData sheetId="5897">
        <row r="35">
          <cell r="H35">
            <v>0</v>
          </cell>
        </row>
      </sheetData>
      <sheetData sheetId="5898">
        <row r="35">
          <cell r="H35">
            <v>0</v>
          </cell>
        </row>
      </sheetData>
      <sheetData sheetId="5899">
        <row r="35">
          <cell r="H35">
            <v>0</v>
          </cell>
        </row>
      </sheetData>
      <sheetData sheetId="5900">
        <row r="35">
          <cell r="H35">
            <v>0</v>
          </cell>
        </row>
      </sheetData>
      <sheetData sheetId="5901">
        <row r="35">
          <cell r="H35">
            <v>0</v>
          </cell>
        </row>
      </sheetData>
      <sheetData sheetId="5902">
        <row r="35">
          <cell r="H35">
            <v>0</v>
          </cell>
        </row>
      </sheetData>
      <sheetData sheetId="5903">
        <row r="35">
          <cell r="H35">
            <v>0</v>
          </cell>
        </row>
      </sheetData>
      <sheetData sheetId="5904">
        <row r="35">
          <cell r="H35">
            <v>0</v>
          </cell>
        </row>
      </sheetData>
      <sheetData sheetId="5905">
        <row r="35">
          <cell r="H35">
            <v>0</v>
          </cell>
        </row>
      </sheetData>
      <sheetData sheetId="5906">
        <row r="35">
          <cell r="H35">
            <v>0</v>
          </cell>
        </row>
      </sheetData>
      <sheetData sheetId="5907">
        <row r="35">
          <cell r="H35">
            <v>0</v>
          </cell>
        </row>
      </sheetData>
      <sheetData sheetId="5908">
        <row r="35">
          <cell r="H35">
            <v>0</v>
          </cell>
        </row>
      </sheetData>
      <sheetData sheetId="5909">
        <row r="35">
          <cell r="H35">
            <v>0</v>
          </cell>
        </row>
      </sheetData>
      <sheetData sheetId="5910">
        <row r="35">
          <cell r="H35">
            <v>0</v>
          </cell>
        </row>
      </sheetData>
      <sheetData sheetId="5911">
        <row r="35">
          <cell r="H35">
            <v>0</v>
          </cell>
        </row>
      </sheetData>
      <sheetData sheetId="5912">
        <row r="35">
          <cell r="H35">
            <v>0</v>
          </cell>
        </row>
      </sheetData>
      <sheetData sheetId="5913">
        <row r="35">
          <cell r="H35">
            <v>0</v>
          </cell>
        </row>
      </sheetData>
      <sheetData sheetId="5914">
        <row r="35">
          <cell r="H35">
            <v>0</v>
          </cell>
        </row>
      </sheetData>
      <sheetData sheetId="5915">
        <row r="35">
          <cell r="H35">
            <v>0</v>
          </cell>
        </row>
      </sheetData>
      <sheetData sheetId="5916">
        <row r="35">
          <cell r="H35">
            <v>0</v>
          </cell>
        </row>
      </sheetData>
      <sheetData sheetId="5917">
        <row r="35">
          <cell r="H35">
            <v>0</v>
          </cell>
        </row>
      </sheetData>
      <sheetData sheetId="5918">
        <row r="35">
          <cell r="H35">
            <v>0</v>
          </cell>
        </row>
      </sheetData>
      <sheetData sheetId="5919">
        <row r="35">
          <cell r="H35">
            <v>0</v>
          </cell>
        </row>
      </sheetData>
      <sheetData sheetId="5920">
        <row r="35">
          <cell r="H35">
            <v>0</v>
          </cell>
        </row>
      </sheetData>
      <sheetData sheetId="5921">
        <row r="35">
          <cell r="H35">
            <v>0</v>
          </cell>
        </row>
      </sheetData>
      <sheetData sheetId="5922">
        <row r="35">
          <cell r="H35">
            <v>0</v>
          </cell>
        </row>
      </sheetData>
      <sheetData sheetId="5923">
        <row r="35">
          <cell r="H35">
            <v>0</v>
          </cell>
        </row>
      </sheetData>
      <sheetData sheetId="5924">
        <row r="35">
          <cell r="H35">
            <v>0</v>
          </cell>
        </row>
      </sheetData>
      <sheetData sheetId="5925">
        <row r="35">
          <cell r="H35">
            <v>0</v>
          </cell>
        </row>
      </sheetData>
      <sheetData sheetId="5926">
        <row r="35">
          <cell r="H35">
            <v>0</v>
          </cell>
        </row>
      </sheetData>
      <sheetData sheetId="5927">
        <row r="35">
          <cell r="H35">
            <v>0</v>
          </cell>
        </row>
      </sheetData>
      <sheetData sheetId="5928">
        <row r="35">
          <cell r="H35">
            <v>0</v>
          </cell>
        </row>
      </sheetData>
      <sheetData sheetId="5929">
        <row r="35">
          <cell r="H35">
            <v>0</v>
          </cell>
        </row>
      </sheetData>
      <sheetData sheetId="5930">
        <row r="35">
          <cell r="H35">
            <v>0</v>
          </cell>
        </row>
      </sheetData>
      <sheetData sheetId="5931">
        <row r="35">
          <cell r="H35">
            <v>0</v>
          </cell>
        </row>
      </sheetData>
      <sheetData sheetId="5932">
        <row r="35">
          <cell r="H35">
            <v>0</v>
          </cell>
        </row>
      </sheetData>
      <sheetData sheetId="5933">
        <row r="35">
          <cell r="H35">
            <v>0</v>
          </cell>
        </row>
      </sheetData>
      <sheetData sheetId="5934">
        <row r="35">
          <cell r="H35">
            <v>0</v>
          </cell>
        </row>
      </sheetData>
      <sheetData sheetId="5935">
        <row r="35">
          <cell r="H35">
            <v>0</v>
          </cell>
        </row>
      </sheetData>
      <sheetData sheetId="5936">
        <row r="35">
          <cell r="H35">
            <v>0</v>
          </cell>
        </row>
      </sheetData>
      <sheetData sheetId="5937">
        <row r="35">
          <cell r="H35">
            <v>0</v>
          </cell>
        </row>
      </sheetData>
      <sheetData sheetId="5938">
        <row r="35">
          <cell r="H35">
            <v>0</v>
          </cell>
        </row>
      </sheetData>
      <sheetData sheetId="5939">
        <row r="35">
          <cell r="H35">
            <v>0</v>
          </cell>
        </row>
      </sheetData>
      <sheetData sheetId="5940">
        <row r="35">
          <cell r="H35">
            <v>0</v>
          </cell>
        </row>
      </sheetData>
      <sheetData sheetId="5941">
        <row r="35">
          <cell r="H35">
            <v>0</v>
          </cell>
        </row>
      </sheetData>
      <sheetData sheetId="5942">
        <row r="35">
          <cell r="H35">
            <v>0</v>
          </cell>
        </row>
      </sheetData>
      <sheetData sheetId="5943">
        <row r="35">
          <cell r="H35">
            <v>0</v>
          </cell>
        </row>
      </sheetData>
      <sheetData sheetId="5944">
        <row r="35">
          <cell r="H35">
            <v>0</v>
          </cell>
        </row>
      </sheetData>
      <sheetData sheetId="5945">
        <row r="35">
          <cell r="H35">
            <v>0</v>
          </cell>
        </row>
      </sheetData>
      <sheetData sheetId="5946">
        <row r="35">
          <cell r="H35">
            <v>0</v>
          </cell>
        </row>
      </sheetData>
      <sheetData sheetId="5947">
        <row r="35">
          <cell r="H35">
            <v>0</v>
          </cell>
        </row>
      </sheetData>
      <sheetData sheetId="5948">
        <row r="35">
          <cell r="H35">
            <v>0</v>
          </cell>
        </row>
      </sheetData>
      <sheetData sheetId="5949">
        <row r="35">
          <cell r="H35">
            <v>0</v>
          </cell>
        </row>
      </sheetData>
      <sheetData sheetId="5950">
        <row r="35">
          <cell r="H35">
            <v>0</v>
          </cell>
        </row>
      </sheetData>
      <sheetData sheetId="5951">
        <row r="35">
          <cell r="H35">
            <v>0</v>
          </cell>
        </row>
      </sheetData>
      <sheetData sheetId="5952">
        <row r="35">
          <cell r="H35">
            <v>0</v>
          </cell>
        </row>
      </sheetData>
      <sheetData sheetId="5953">
        <row r="35">
          <cell r="H35">
            <v>0</v>
          </cell>
        </row>
      </sheetData>
      <sheetData sheetId="5954">
        <row r="35">
          <cell r="H35">
            <v>0</v>
          </cell>
        </row>
      </sheetData>
      <sheetData sheetId="5955">
        <row r="35">
          <cell r="H35">
            <v>0</v>
          </cell>
        </row>
      </sheetData>
      <sheetData sheetId="5956">
        <row r="35">
          <cell r="H35">
            <v>0</v>
          </cell>
        </row>
      </sheetData>
      <sheetData sheetId="5957">
        <row r="35">
          <cell r="H35">
            <v>0</v>
          </cell>
        </row>
      </sheetData>
      <sheetData sheetId="5958">
        <row r="35">
          <cell r="H35">
            <v>0</v>
          </cell>
        </row>
      </sheetData>
      <sheetData sheetId="5959">
        <row r="35">
          <cell r="H35">
            <v>0</v>
          </cell>
        </row>
      </sheetData>
      <sheetData sheetId="5960">
        <row r="35">
          <cell r="H35">
            <v>0</v>
          </cell>
        </row>
      </sheetData>
      <sheetData sheetId="5961">
        <row r="35">
          <cell r="H35">
            <v>0</v>
          </cell>
        </row>
      </sheetData>
      <sheetData sheetId="5962">
        <row r="35">
          <cell r="H35">
            <v>0</v>
          </cell>
        </row>
      </sheetData>
      <sheetData sheetId="5963">
        <row r="35">
          <cell r="H35">
            <v>0</v>
          </cell>
        </row>
      </sheetData>
      <sheetData sheetId="5964">
        <row r="35">
          <cell r="H35">
            <v>0</v>
          </cell>
        </row>
      </sheetData>
      <sheetData sheetId="5965">
        <row r="35">
          <cell r="H35">
            <v>0</v>
          </cell>
        </row>
      </sheetData>
      <sheetData sheetId="5966">
        <row r="35">
          <cell r="H35">
            <v>0</v>
          </cell>
        </row>
      </sheetData>
      <sheetData sheetId="5967">
        <row r="35">
          <cell r="H35">
            <v>0</v>
          </cell>
        </row>
      </sheetData>
      <sheetData sheetId="5968">
        <row r="35">
          <cell r="H35">
            <v>0</v>
          </cell>
        </row>
      </sheetData>
      <sheetData sheetId="5969">
        <row r="35">
          <cell r="H35">
            <v>0</v>
          </cell>
        </row>
      </sheetData>
      <sheetData sheetId="5970">
        <row r="35">
          <cell r="H35">
            <v>0</v>
          </cell>
        </row>
      </sheetData>
      <sheetData sheetId="5971">
        <row r="35">
          <cell r="H35">
            <v>0</v>
          </cell>
        </row>
      </sheetData>
      <sheetData sheetId="5972">
        <row r="35">
          <cell r="H35">
            <v>0</v>
          </cell>
        </row>
      </sheetData>
      <sheetData sheetId="5973">
        <row r="35">
          <cell r="H35">
            <v>0</v>
          </cell>
        </row>
      </sheetData>
      <sheetData sheetId="5974">
        <row r="35">
          <cell r="H35">
            <v>0</v>
          </cell>
        </row>
      </sheetData>
      <sheetData sheetId="5975">
        <row r="35">
          <cell r="H35">
            <v>0</v>
          </cell>
        </row>
      </sheetData>
      <sheetData sheetId="5976">
        <row r="35">
          <cell r="H35">
            <v>0</v>
          </cell>
        </row>
      </sheetData>
      <sheetData sheetId="5977">
        <row r="35">
          <cell r="H35">
            <v>0</v>
          </cell>
        </row>
      </sheetData>
      <sheetData sheetId="5978">
        <row r="35">
          <cell r="H35">
            <v>0</v>
          </cell>
        </row>
      </sheetData>
      <sheetData sheetId="5979">
        <row r="35">
          <cell r="H35">
            <v>0</v>
          </cell>
        </row>
      </sheetData>
      <sheetData sheetId="5980">
        <row r="35">
          <cell r="H35">
            <v>0</v>
          </cell>
        </row>
      </sheetData>
      <sheetData sheetId="5981">
        <row r="35">
          <cell r="H35">
            <v>0</v>
          </cell>
        </row>
      </sheetData>
      <sheetData sheetId="5982">
        <row r="35">
          <cell r="H35">
            <v>0</v>
          </cell>
        </row>
      </sheetData>
      <sheetData sheetId="5983">
        <row r="35">
          <cell r="H35">
            <v>0</v>
          </cell>
        </row>
      </sheetData>
      <sheetData sheetId="5984">
        <row r="35">
          <cell r="H35">
            <v>0</v>
          </cell>
        </row>
      </sheetData>
      <sheetData sheetId="5985">
        <row r="35">
          <cell r="H35">
            <v>0</v>
          </cell>
        </row>
      </sheetData>
      <sheetData sheetId="5986">
        <row r="35">
          <cell r="H35">
            <v>0</v>
          </cell>
        </row>
      </sheetData>
      <sheetData sheetId="5987">
        <row r="35">
          <cell r="H35">
            <v>0</v>
          </cell>
        </row>
      </sheetData>
      <sheetData sheetId="5988">
        <row r="35">
          <cell r="H35">
            <v>0</v>
          </cell>
        </row>
      </sheetData>
      <sheetData sheetId="5989">
        <row r="35">
          <cell r="H35">
            <v>0</v>
          </cell>
        </row>
      </sheetData>
      <sheetData sheetId="5990">
        <row r="35">
          <cell r="H35">
            <v>0</v>
          </cell>
        </row>
      </sheetData>
      <sheetData sheetId="5991">
        <row r="35">
          <cell r="H35">
            <v>0</v>
          </cell>
        </row>
      </sheetData>
      <sheetData sheetId="5992">
        <row r="35">
          <cell r="H35">
            <v>0</v>
          </cell>
        </row>
      </sheetData>
      <sheetData sheetId="5993">
        <row r="35">
          <cell r="H35">
            <v>0</v>
          </cell>
        </row>
      </sheetData>
      <sheetData sheetId="5994">
        <row r="35">
          <cell r="H35">
            <v>0</v>
          </cell>
        </row>
      </sheetData>
      <sheetData sheetId="5995">
        <row r="35">
          <cell r="H35">
            <v>0</v>
          </cell>
        </row>
      </sheetData>
      <sheetData sheetId="5996">
        <row r="35">
          <cell r="H35">
            <v>0</v>
          </cell>
        </row>
      </sheetData>
      <sheetData sheetId="5997">
        <row r="35">
          <cell r="H35">
            <v>0</v>
          </cell>
        </row>
      </sheetData>
      <sheetData sheetId="5998">
        <row r="35">
          <cell r="H35">
            <v>0</v>
          </cell>
        </row>
      </sheetData>
      <sheetData sheetId="5999">
        <row r="35">
          <cell r="H35">
            <v>0</v>
          </cell>
        </row>
      </sheetData>
      <sheetData sheetId="6000">
        <row r="35">
          <cell r="H35">
            <v>0</v>
          </cell>
        </row>
      </sheetData>
      <sheetData sheetId="6001">
        <row r="35">
          <cell r="H35">
            <v>0</v>
          </cell>
        </row>
      </sheetData>
      <sheetData sheetId="6002">
        <row r="35">
          <cell r="H35">
            <v>0</v>
          </cell>
        </row>
      </sheetData>
      <sheetData sheetId="6003">
        <row r="35">
          <cell r="H35">
            <v>0</v>
          </cell>
        </row>
      </sheetData>
      <sheetData sheetId="6004">
        <row r="35">
          <cell r="H35">
            <v>0</v>
          </cell>
        </row>
      </sheetData>
      <sheetData sheetId="6005">
        <row r="35">
          <cell r="H35">
            <v>0</v>
          </cell>
        </row>
      </sheetData>
      <sheetData sheetId="6006">
        <row r="35">
          <cell r="H35">
            <v>0</v>
          </cell>
        </row>
      </sheetData>
      <sheetData sheetId="6007">
        <row r="35">
          <cell r="H35">
            <v>0</v>
          </cell>
        </row>
      </sheetData>
      <sheetData sheetId="6008">
        <row r="35">
          <cell r="H35">
            <v>0</v>
          </cell>
        </row>
      </sheetData>
      <sheetData sheetId="6009">
        <row r="35">
          <cell r="H35">
            <v>0</v>
          </cell>
        </row>
      </sheetData>
      <sheetData sheetId="6010">
        <row r="35">
          <cell r="H35">
            <v>0</v>
          </cell>
        </row>
      </sheetData>
      <sheetData sheetId="6011">
        <row r="35">
          <cell r="H35">
            <v>0</v>
          </cell>
        </row>
      </sheetData>
      <sheetData sheetId="6012">
        <row r="35">
          <cell r="H35">
            <v>0</v>
          </cell>
        </row>
      </sheetData>
      <sheetData sheetId="6013">
        <row r="35">
          <cell r="H35">
            <v>0</v>
          </cell>
        </row>
      </sheetData>
      <sheetData sheetId="6014">
        <row r="35">
          <cell r="H35">
            <v>0</v>
          </cell>
        </row>
      </sheetData>
      <sheetData sheetId="6015">
        <row r="35">
          <cell r="H35">
            <v>0</v>
          </cell>
        </row>
      </sheetData>
      <sheetData sheetId="6016">
        <row r="35">
          <cell r="H35">
            <v>0</v>
          </cell>
        </row>
      </sheetData>
      <sheetData sheetId="6017">
        <row r="35">
          <cell r="H35">
            <v>0</v>
          </cell>
        </row>
      </sheetData>
      <sheetData sheetId="6018">
        <row r="35">
          <cell r="H35">
            <v>0</v>
          </cell>
        </row>
      </sheetData>
      <sheetData sheetId="6019">
        <row r="35">
          <cell r="H35">
            <v>0</v>
          </cell>
        </row>
      </sheetData>
      <sheetData sheetId="6020">
        <row r="35">
          <cell r="H35">
            <v>0</v>
          </cell>
        </row>
      </sheetData>
      <sheetData sheetId="6021">
        <row r="35">
          <cell r="H35">
            <v>0</v>
          </cell>
        </row>
      </sheetData>
      <sheetData sheetId="6022">
        <row r="35">
          <cell r="H35">
            <v>0</v>
          </cell>
        </row>
      </sheetData>
      <sheetData sheetId="6023">
        <row r="35">
          <cell r="H35">
            <v>0</v>
          </cell>
        </row>
      </sheetData>
      <sheetData sheetId="6024">
        <row r="35">
          <cell r="H35">
            <v>0</v>
          </cell>
        </row>
      </sheetData>
      <sheetData sheetId="6025">
        <row r="35">
          <cell r="H35">
            <v>0</v>
          </cell>
        </row>
      </sheetData>
      <sheetData sheetId="6026">
        <row r="35">
          <cell r="H35">
            <v>0</v>
          </cell>
        </row>
      </sheetData>
      <sheetData sheetId="6027">
        <row r="35">
          <cell r="H35">
            <v>0</v>
          </cell>
        </row>
      </sheetData>
      <sheetData sheetId="6028">
        <row r="35">
          <cell r="H35">
            <v>0</v>
          </cell>
        </row>
      </sheetData>
      <sheetData sheetId="6029">
        <row r="35">
          <cell r="H35">
            <v>0</v>
          </cell>
        </row>
      </sheetData>
      <sheetData sheetId="6030">
        <row r="35">
          <cell r="H35">
            <v>0</v>
          </cell>
        </row>
      </sheetData>
      <sheetData sheetId="6031">
        <row r="35">
          <cell r="H35">
            <v>0</v>
          </cell>
        </row>
      </sheetData>
      <sheetData sheetId="6032">
        <row r="35">
          <cell r="H35">
            <v>0</v>
          </cell>
        </row>
      </sheetData>
      <sheetData sheetId="6033">
        <row r="35">
          <cell r="H35">
            <v>0</v>
          </cell>
        </row>
      </sheetData>
      <sheetData sheetId="6034">
        <row r="35">
          <cell r="H35">
            <v>0</v>
          </cell>
        </row>
      </sheetData>
      <sheetData sheetId="6035">
        <row r="35">
          <cell r="H35">
            <v>0</v>
          </cell>
        </row>
      </sheetData>
      <sheetData sheetId="6036">
        <row r="35">
          <cell r="H35">
            <v>0</v>
          </cell>
        </row>
      </sheetData>
      <sheetData sheetId="6037">
        <row r="35">
          <cell r="H35">
            <v>0</v>
          </cell>
        </row>
      </sheetData>
      <sheetData sheetId="6038">
        <row r="35">
          <cell r="H35">
            <v>0</v>
          </cell>
        </row>
      </sheetData>
      <sheetData sheetId="6039">
        <row r="35">
          <cell r="H35">
            <v>0</v>
          </cell>
        </row>
      </sheetData>
      <sheetData sheetId="6040">
        <row r="35">
          <cell r="H35">
            <v>0</v>
          </cell>
        </row>
      </sheetData>
      <sheetData sheetId="6041">
        <row r="35">
          <cell r="H35">
            <v>0</v>
          </cell>
        </row>
      </sheetData>
      <sheetData sheetId="6042">
        <row r="35">
          <cell r="H35">
            <v>0</v>
          </cell>
        </row>
      </sheetData>
      <sheetData sheetId="6043">
        <row r="35">
          <cell r="H35">
            <v>0</v>
          </cell>
        </row>
      </sheetData>
      <sheetData sheetId="6044">
        <row r="35">
          <cell r="H35">
            <v>0</v>
          </cell>
        </row>
      </sheetData>
      <sheetData sheetId="6045">
        <row r="35">
          <cell r="H35">
            <v>0</v>
          </cell>
        </row>
      </sheetData>
      <sheetData sheetId="6046">
        <row r="35">
          <cell r="H35">
            <v>0</v>
          </cell>
        </row>
      </sheetData>
      <sheetData sheetId="6047">
        <row r="35">
          <cell r="H35">
            <v>0</v>
          </cell>
        </row>
      </sheetData>
      <sheetData sheetId="6048">
        <row r="35">
          <cell r="H35">
            <v>0</v>
          </cell>
        </row>
      </sheetData>
      <sheetData sheetId="6049">
        <row r="35">
          <cell r="H35">
            <v>0</v>
          </cell>
        </row>
      </sheetData>
      <sheetData sheetId="6050">
        <row r="35">
          <cell r="H35">
            <v>0</v>
          </cell>
        </row>
      </sheetData>
      <sheetData sheetId="6051">
        <row r="35">
          <cell r="H35">
            <v>0</v>
          </cell>
        </row>
      </sheetData>
      <sheetData sheetId="6052">
        <row r="35">
          <cell r="H35">
            <v>0</v>
          </cell>
        </row>
      </sheetData>
      <sheetData sheetId="6053">
        <row r="35">
          <cell r="H35">
            <v>0</v>
          </cell>
        </row>
      </sheetData>
      <sheetData sheetId="6054">
        <row r="35">
          <cell r="H35">
            <v>0</v>
          </cell>
        </row>
      </sheetData>
      <sheetData sheetId="6055">
        <row r="35">
          <cell r="H35">
            <v>0</v>
          </cell>
        </row>
      </sheetData>
      <sheetData sheetId="6056">
        <row r="35">
          <cell r="H35">
            <v>0</v>
          </cell>
        </row>
      </sheetData>
      <sheetData sheetId="6057">
        <row r="35">
          <cell r="H35">
            <v>0</v>
          </cell>
        </row>
      </sheetData>
      <sheetData sheetId="6058">
        <row r="35">
          <cell r="H35">
            <v>0</v>
          </cell>
        </row>
      </sheetData>
      <sheetData sheetId="6059">
        <row r="35">
          <cell r="H35">
            <v>0</v>
          </cell>
        </row>
      </sheetData>
      <sheetData sheetId="6060">
        <row r="35">
          <cell r="H35">
            <v>0</v>
          </cell>
        </row>
      </sheetData>
      <sheetData sheetId="6061">
        <row r="35">
          <cell r="H35">
            <v>0</v>
          </cell>
        </row>
      </sheetData>
      <sheetData sheetId="6062">
        <row r="35">
          <cell r="H35">
            <v>0</v>
          </cell>
        </row>
      </sheetData>
      <sheetData sheetId="6063">
        <row r="35">
          <cell r="H35">
            <v>0</v>
          </cell>
        </row>
      </sheetData>
      <sheetData sheetId="6064">
        <row r="35">
          <cell r="H35">
            <v>0</v>
          </cell>
        </row>
      </sheetData>
      <sheetData sheetId="6065">
        <row r="35">
          <cell r="H35">
            <v>0</v>
          </cell>
        </row>
      </sheetData>
      <sheetData sheetId="6066">
        <row r="35">
          <cell r="H35">
            <v>0</v>
          </cell>
        </row>
      </sheetData>
      <sheetData sheetId="6067">
        <row r="35">
          <cell r="H35">
            <v>0</v>
          </cell>
        </row>
      </sheetData>
      <sheetData sheetId="6068">
        <row r="35">
          <cell r="H35">
            <v>0</v>
          </cell>
        </row>
      </sheetData>
      <sheetData sheetId="6069">
        <row r="35">
          <cell r="H35">
            <v>0</v>
          </cell>
        </row>
      </sheetData>
      <sheetData sheetId="6070">
        <row r="35">
          <cell r="H35">
            <v>0</v>
          </cell>
        </row>
      </sheetData>
      <sheetData sheetId="6071">
        <row r="35">
          <cell r="H35">
            <v>0</v>
          </cell>
        </row>
      </sheetData>
      <sheetData sheetId="6072">
        <row r="35">
          <cell r="H35">
            <v>0</v>
          </cell>
        </row>
      </sheetData>
      <sheetData sheetId="6073">
        <row r="35">
          <cell r="H35">
            <v>0</v>
          </cell>
        </row>
      </sheetData>
      <sheetData sheetId="6074">
        <row r="35">
          <cell r="H35">
            <v>0</v>
          </cell>
        </row>
      </sheetData>
      <sheetData sheetId="6075">
        <row r="35">
          <cell r="H35">
            <v>0</v>
          </cell>
        </row>
      </sheetData>
      <sheetData sheetId="6076">
        <row r="35">
          <cell r="H35">
            <v>0</v>
          </cell>
        </row>
      </sheetData>
      <sheetData sheetId="6077">
        <row r="35">
          <cell r="H35">
            <v>0</v>
          </cell>
        </row>
      </sheetData>
      <sheetData sheetId="6078">
        <row r="35">
          <cell r="H35">
            <v>0</v>
          </cell>
        </row>
      </sheetData>
      <sheetData sheetId="6079">
        <row r="35">
          <cell r="H35">
            <v>0</v>
          </cell>
        </row>
      </sheetData>
      <sheetData sheetId="6080">
        <row r="35">
          <cell r="H35">
            <v>0</v>
          </cell>
        </row>
      </sheetData>
      <sheetData sheetId="6081">
        <row r="35">
          <cell r="H35">
            <v>0</v>
          </cell>
        </row>
      </sheetData>
      <sheetData sheetId="6082">
        <row r="35">
          <cell r="H35">
            <v>0</v>
          </cell>
        </row>
      </sheetData>
      <sheetData sheetId="6083">
        <row r="35">
          <cell r="H35">
            <v>0</v>
          </cell>
        </row>
      </sheetData>
      <sheetData sheetId="6084">
        <row r="35">
          <cell r="H35">
            <v>0</v>
          </cell>
        </row>
      </sheetData>
      <sheetData sheetId="6085">
        <row r="35">
          <cell r="H35">
            <v>0</v>
          </cell>
        </row>
      </sheetData>
      <sheetData sheetId="6086">
        <row r="35">
          <cell r="H35">
            <v>0</v>
          </cell>
        </row>
      </sheetData>
      <sheetData sheetId="6087">
        <row r="35">
          <cell r="H35">
            <v>0</v>
          </cell>
        </row>
      </sheetData>
      <sheetData sheetId="6088">
        <row r="35">
          <cell r="H35">
            <v>0</v>
          </cell>
        </row>
      </sheetData>
      <sheetData sheetId="6089">
        <row r="35">
          <cell r="H35">
            <v>0</v>
          </cell>
        </row>
      </sheetData>
      <sheetData sheetId="6090">
        <row r="35">
          <cell r="H35">
            <v>0</v>
          </cell>
        </row>
      </sheetData>
      <sheetData sheetId="6091">
        <row r="35">
          <cell r="H35">
            <v>0</v>
          </cell>
        </row>
      </sheetData>
      <sheetData sheetId="6092">
        <row r="35">
          <cell r="H35">
            <v>0</v>
          </cell>
        </row>
      </sheetData>
      <sheetData sheetId="6093">
        <row r="35">
          <cell r="H35">
            <v>0</v>
          </cell>
        </row>
      </sheetData>
      <sheetData sheetId="6094">
        <row r="35">
          <cell r="H35">
            <v>0</v>
          </cell>
        </row>
      </sheetData>
      <sheetData sheetId="6095">
        <row r="35">
          <cell r="H35">
            <v>0</v>
          </cell>
        </row>
      </sheetData>
      <sheetData sheetId="6096">
        <row r="35">
          <cell r="H35">
            <v>0</v>
          </cell>
        </row>
      </sheetData>
      <sheetData sheetId="6097">
        <row r="35">
          <cell r="H35">
            <v>0</v>
          </cell>
        </row>
      </sheetData>
      <sheetData sheetId="6098">
        <row r="35">
          <cell r="H35">
            <v>0</v>
          </cell>
        </row>
      </sheetData>
      <sheetData sheetId="6099">
        <row r="35">
          <cell r="H35">
            <v>0</v>
          </cell>
        </row>
      </sheetData>
      <sheetData sheetId="6100">
        <row r="35">
          <cell r="H35">
            <v>0</v>
          </cell>
        </row>
      </sheetData>
      <sheetData sheetId="6101">
        <row r="35">
          <cell r="H35">
            <v>0</v>
          </cell>
        </row>
      </sheetData>
      <sheetData sheetId="6102">
        <row r="35">
          <cell r="H35">
            <v>0</v>
          </cell>
        </row>
      </sheetData>
      <sheetData sheetId="6103">
        <row r="35">
          <cell r="H35">
            <v>0</v>
          </cell>
        </row>
      </sheetData>
      <sheetData sheetId="6104">
        <row r="35">
          <cell r="H35">
            <v>0</v>
          </cell>
        </row>
      </sheetData>
      <sheetData sheetId="6105">
        <row r="35">
          <cell r="H35">
            <v>0</v>
          </cell>
        </row>
      </sheetData>
      <sheetData sheetId="6106">
        <row r="35">
          <cell r="H35">
            <v>0</v>
          </cell>
        </row>
      </sheetData>
      <sheetData sheetId="6107">
        <row r="35">
          <cell r="H35">
            <v>0</v>
          </cell>
        </row>
      </sheetData>
      <sheetData sheetId="6108">
        <row r="35">
          <cell r="H35">
            <v>0</v>
          </cell>
        </row>
      </sheetData>
      <sheetData sheetId="6109">
        <row r="35">
          <cell r="H35">
            <v>0</v>
          </cell>
        </row>
      </sheetData>
      <sheetData sheetId="6110">
        <row r="35">
          <cell r="H35">
            <v>0</v>
          </cell>
        </row>
      </sheetData>
      <sheetData sheetId="6111">
        <row r="35">
          <cell r="H35">
            <v>0</v>
          </cell>
        </row>
      </sheetData>
      <sheetData sheetId="6112">
        <row r="35">
          <cell r="H35">
            <v>0</v>
          </cell>
        </row>
      </sheetData>
      <sheetData sheetId="6113">
        <row r="35">
          <cell r="H35">
            <v>0</v>
          </cell>
        </row>
      </sheetData>
      <sheetData sheetId="6114">
        <row r="35">
          <cell r="H35">
            <v>0</v>
          </cell>
        </row>
      </sheetData>
      <sheetData sheetId="6115">
        <row r="35">
          <cell r="H35">
            <v>0</v>
          </cell>
        </row>
      </sheetData>
      <sheetData sheetId="6116">
        <row r="35">
          <cell r="H35">
            <v>0</v>
          </cell>
        </row>
      </sheetData>
      <sheetData sheetId="6117">
        <row r="35">
          <cell r="H35">
            <v>0</v>
          </cell>
        </row>
      </sheetData>
      <sheetData sheetId="6118">
        <row r="35">
          <cell r="H35">
            <v>0</v>
          </cell>
        </row>
      </sheetData>
      <sheetData sheetId="6119">
        <row r="35">
          <cell r="H35">
            <v>0</v>
          </cell>
        </row>
      </sheetData>
      <sheetData sheetId="6120">
        <row r="35">
          <cell r="H35">
            <v>0</v>
          </cell>
        </row>
      </sheetData>
      <sheetData sheetId="6121">
        <row r="35">
          <cell r="H35">
            <v>0</v>
          </cell>
        </row>
      </sheetData>
      <sheetData sheetId="6122">
        <row r="35">
          <cell r="H35">
            <v>0</v>
          </cell>
        </row>
      </sheetData>
      <sheetData sheetId="6123">
        <row r="35">
          <cell r="H35">
            <v>0</v>
          </cell>
        </row>
      </sheetData>
      <sheetData sheetId="6124">
        <row r="35">
          <cell r="H35">
            <v>0</v>
          </cell>
        </row>
      </sheetData>
      <sheetData sheetId="6125">
        <row r="35">
          <cell r="H35">
            <v>0</v>
          </cell>
        </row>
      </sheetData>
      <sheetData sheetId="6126">
        <row r="35">
          <cell r="H35">
            <v>0</v>
          </cell>
        </row>
      </sheetData>
      <sheetData sheetId="6127">
        <row r="35">
          <cell r="H35">
            <v>0</v>
          </cell>
        </row>
      </sheetData>
      <sheetData sheetId="6128">
        <row r="35">
          <cell r="H35">
            <v>0</v>
          </cell>
        </row>
      </sheetData>
      <sheetData sheetId="6129">
        <row r="35">
          <cell r="H35">
            <v>0</v>
          </cell>
        </row>
      </sheetData>
      <sheetData sheetId="6130">
        <row r="35">
          <cell r="H35">
            <v>0</v>
          </cell>
        </row>
      </sheetData>
      <sheetData sheetId="6131">
        <row r="35">
          <cell r="H35">
            <v>0</v>
          </cell>
        </row>
      </sheetData>
      <sheetData sheetId="6132">
        <row r="35">
          <cell r="H35">
            <v>0</v>
          </cell>
        </row>
      </sheetData>
      <sheetData sheetId="6133">
        <row r="35">
          <cell r="H35">
            <v>0</v>
          </cell>
        </row>
      </sheetData>
      <sheetData sheetId="6134">
        <row r="35">
          <cell r="H35">
            <v>0</v>
          </cell>
        </row>
      </sheetData>
      <sheetData sheetId="6135">
        <row r="35">
          <cell r="H35">
            <v>0</v>
          </cell>
        </row>
      </sheetData>
      <sheetData sheetId="6136">
        <row r="35">
          <cell r="H35">
            <v>0</v>
          </cell>
        </row>
      </sheetData>
      <sheetData sheetId="6137">
        <row r="35">
          <cell r="H35">
            <v>0</v>
          </cell>
        </row>
      </sheetData>
      <sheetData sheetId="6138">
        <row r="35">
          <cell r="H35">
            <v>0</v>
          </cell>
        </row>
      </sheetData>
      <sheetData sheetId="6139">
        <row r="35">
          <cell r="H35">
            <v>0</v>
          </cell>
        </row>
      </sheetData>
      <sheetData sheetId="6140">
        <row r="35">
          <cell r="H35">
            <v>0</v>
          </cell>
        </row>
      </sheetData>
      <sheetData sheetId="6141">
        <row r="35">
          <cell r="H35">
            <v>0</v>
          </cell>
        </row>
      </sheetData>
      <sheetData sheetId="6142">
        <row r="35">
          <cell r="H35">
            <v>0</v>
          </cell>
        </row>
      </sheetData>
      <sheetData sheetId="6143">
        <row r="35">
          <cell r="H35">
            <v>0</v>
          </cell>
        </row>
      </sheetData>
      <sheetData sheetId="6144">
        <row r="35">
          <cell r="H35">
            <v>0</v>
          </cell>
        </row>
      </sheetData>
      <sheetData sheetId="6145">
        <row r="35">
          <cell r="H35">
            <v>0</v>
          </cell>
        </row>
      </sheetData>
      <sheetData sheetId="6146">
        <row r="35">
          <cell r="H35">
            <v>0</v>
          </cell>
        </row>
      </sheetData>
      <sheetData sheetId="6147">
        <row r="35">
          <cell r="H35">
            <v>0</v>
          </cell>
        </row>
      </sheetData>
      <sheetData sheetId="6148">
        <row r="35">
          <cell r="H35">
            <v>0</v>
          </cell>
        </row>
      </sheetData>
      <sheetData sheetId="6149">
        <row r="35">
          <cell r="H35">
            <v>0</v>
          </cell>
        </row>
      </sheetData>
      <sheetData sheetId="6150">
        <row r="35">
          <cell r="H35">
            <v>0</v>
          </cell>
        </row>
      </sheetData>
      <sheetData sheetId="6151">
        <row r="35">
          <cell r="H35">
            <v>0</v>
          </cell>
        </row>
      </sheetData>
      <sheetData sheetId="6152">
        <row r="35">
          <cell r="H35">
            <v>0</v>
          </cell>
        </row>
      </sheetData>
      <sheetData sheetId="6153">
        <row r="35">
          <cell r="H35">
            <v>0</v>
          </cell>
        </row>
      </sheetData>
      <sheetData sheetId="6154">
        <row r="35">
          <cell r="H35">
            <v>0</v>
          </cell>
        </row>
      </sheetData>
      <sheetData sheetId="6155">
        <row r="35">
          <cell r="H35">
            <v>0</v>
          </cell>
        </row>
      </sheetData>
      <sheetData sheetId="6156">
        <row r="35">
          <cell r="H35">
            <v>0</v>
          </cell>
        </row>
      </sheetData>
      <sheetData sheetId="6157">
        <row r="35">
          <cell r="H35">
            <v>0</v>
          </cell>
        </row>
      </sheetData>
      <sheetData sheetId="6158">
        <row r="35">
          <cell r="H35">
            <v>0</v>
          </cell>
        </row>
      </sheetData>
      <sheetData sheetId="6159">
        <row r="35">
          <cell r="H35">
            <v>0</v>
          </cell>
        </row>
      </sheetData>
      <sheetData sheetId="6160">
        <row r="35">
          <cell r="H35">
            <v>0</v>
          </cell>
        </row>
      </sheetData>
      <sheetData sheetId="6161">
        <row r="35">
          <cell r="H35">
            <v>0</v>
          </cell>
        </row>
      </sheetData>
      <sheetData sheetId="6162">
        <row r="35">
          <cell r="H35">
            <v>0</v>
          </cell>
        </row>
      </sheetData>
      <sheetData sheetId="6163">
        <row r="35">
          <cell r="H35">
            <v>0</v>
          </cell>
        </row>
      </sheetData>
      <sheetData sheetId="6164">
        <row r="35">
          <cell r="H35">
            <v>0</v>
          </cell>
        </row>
      </sheetData>
      <sheetData sheetId="6165">
        <row r="35">
          <cell r="H35">
            <v>0</v>
          </cell>
        </row>
      </sheetData>
      <sheetData sheetId="6166">
        <row r="35">
          <cell r="H35">
            <v>0</v>
          </cell>
        </row>
      </sheetData>
      <sheetData sheetId="6167">
        <row r="35">
          <cell r="H35">
            <v>0</v>
          </cell>
        </row>
      </sheetData>
      <sheetData sheetId="6168">
        <row r="35">
          <cell r="H35">
            <v>0</v>
          </cell>
        </row>
      </sheetData>
      <sheetData sheetId="6169">
        <row r="35">
          <cell r="H35">
            <v>0</v>
          </cell>
        </row>
      </sheetData>
      <sheetData sheetId="6170">
        <row r="35">
          <cell r="H35">
            <v>0</v>
          </cell>
        </row>
      </sheetData>
      <sheetData sheetId="6171">
        <row r="35">
          <cell r="H35">
            <v>0</v>
          </cell>
        </row>
      </sheetData>
      <sheetData sheetId="6172">
        <row r="35">
          <cell r="H35">
            <v>0</v>
          </cell>
        </row>
      </sheetData>
      <sheetData sheetId="6173">
        <row r="35">
          <cell r="H35">
            <v>0</v>
          </cell>
        </row>
      </sheetData>
      <sheetData sheetId="6174">
        <row r="35">
          <cell r="H35">
            <v>0</v>
          </cell>
        </row>
      </sheetData>
      <sheetData sheetId="6175">
        <row r="35">
          <cell r="H35">
            <v>0</v>
          </cell>
        </row>
      </sheetData>
      <sheetData sheetId="6176">
        <row r="35">
          <cell r="H35">
            <v>0</v>
          </cell>
        </row>
      </sheetData>
      <sheetData sheetId="6177">
        <row r="35">
          <cell r="H35">
            <v>0</v>
          </cell>
        </row>
      </sheetData>
      <sheetData sheetId="6178">
        <row r="35">
          <cell r="H35">
            <v>0</v>
          </cell>
        </row>
      </sheetData>
      <sheetData sheetId="6179">
        <row r="35">
          <cell r="H35">
            <v>0</v>
          </cell>
        </row>
      </sheetData>
      <sheetData sheetId="6180">
        <row r="35">
          <cell r="H35">
            <v>0</v>
          </cell>
        </row>
      </sheetData>
      <sheetData sheetId="6181">
        <row r="35">
          <cell r="H35">
            <v>0</v>
          </cell>
        </row>
      </sheetData>
      <sheetData sheetId="6182">
        <row r="35">
          <cell r="H35">
            <v>0</v>
          </cell>
        </row>
      </sheetData>
      <sheetData sheetId="6183">
        <row r="35">
          <cell r="H35">
            <v>0</v>
          </cell>
        </row>
      </sheetData>
      <sheetData sheetId="6184">
        <row r="35">
          <cell r="H35">
            <v>0</v>
          </cell>
        </row>
      </sheetData>
      <sheetData sheetId="6185">
        <row r="35">
          <cell r="H35">
            <v>0</v>
          </cell>
        </row>
      </sheetData>
      <sheetData sheetId="6186">
        <row r="35">
          <cell r="H35">
            <v>0</v>
          </cell>
        </row>
      </sheetData>
      <sheetData sheetId="6187">
        <row r="35">
          <cell r="H35">
            <v>0</v>
          </cell>
        </row>
      </sheetData>
      <sheetData sheetId="6188">
        <row r="106">
          <cell r="C106" t="str">
            <v>Hour</v>
          </cell>
        </row>
      </sheetData>
      <sheetData sheetId="6189">
        <row r="35">
          <cell r="H35">
            <v>0</v>
          </cell>
        </row>
      </sheetData>
      <sheetData sheetId="6190">
        <row r="35">
          <cell r="H35">
            <v>0</v>
          </cell>
        </row>
      </sheetData>
      <sheetData sheetId="6191">
        <row r="35">
          <cell r="H35">
            <v>0</v>
          </cell>
        </row>
      </sheetData>
      <sheetData sheetId="6192">
        <row r="35">
          <cell r="H35">
            <v>0</v>
          </cell>
        </row>
      </sheetData>
      <sheetData sheetId="6193">
        <row r="106">
          <cell r="C106" t="str">
            <v>Hour</v>
          </cell>
        </row>
      </sheetData>
      <sheetData sheetId="6194">
        <row r="106">
          <cell r="C106" t="str">
            <v>Hour</v>
          </cell>
        </row>
      </sheetData>
      <sheetData sheetId="6195">
        <row r="106">
          <cell r="C106" t="str">
            <v>Hour</v>
          </cell>
        </row>
      </sheetData>
      <sheetData sheetId="6196">
        <row r="35">
          <cell r="H35">
            <v>0</v>
          </cell>
        </row>
      </sheetData>
      <sheetData sheetId="6197">
        <row r="35">
          <cell r="H35">
            <v>0</v>
          </cell>
        </row>
      </sheetData>
      <sheetData sheetId="6198">
        <row r="106">
          <cell r="C106" t="str">
            <v>Hour</v>
          </cell>
        </row>
      </sheetData>
      <sheetData sheetId="6199">
        <row r="106">
          <cell r="C106" t="str">
            <v>Hour</v>
          </cell>
        </row>
      </sheetData>
      <sheetData sheetId="6200">
        <row r="35">
          <cell r="H35">
            <v>0</v>
          </cell>
        </row>
      </sheetData>
      <sheetData sheetId="6201">
        <row r="35">
          <cell r="H35">
            <v>0</v>
          </cell>
        </row>
      </sheetData>
      <sheetData sheetId="6202">
        <row r="106">
          <cell r="C106" t="str">
            <v>Hour</v>
          </cell>
        </row>
      </sheetData>
      <sheetData sheetId="6203">
        <row r="35">
          <cell r="H35">
            <v>0</v>
          </cell>
        </row>
      </sheetData>
      <sheetData sheetId="6204">
        <row r="106">
          <cell r="C106" t="str">
            <v>Hour</v>
          </cell>
        </row>
      </sheetData>
      <sheetData sheetId="6205">
        <row r="106">
          <cell r="C106" t="str">
            <v>Hour</v>
          </cell>
        </row>
      </sheetData>
      <sheetData sheetId="6206">
        <row r="106">
          <cell r="C106" t="str">
            <v>Hour</v>
          </cell>
        </row>
      </sheetData>
      <sheetData sheetId="6207">
        <row r="35">
          <cell r="H35">
            <v>0</v>
          </cell>
        </row>
      </sheetData>
      <sheetData sheetId="6208">
        <row r="35">
          <cell r="H35">
            <v>0</v>
          </cell>
        </row>
      </sheetData>
      <sheetData sheetId="6209">
        <row r="35">
          <cell r="H35">
            <v>0</v>
          </cell>
        </row>
      </sheetData>
      <sheetData sheetId="6210">
        <row r="106">
          <cell r="C106" t="str">
            <v>Hour</v>
          </cell>
        </row>
      </sheetData>
      <sheetData sheetId="6211">
        <row r="106">
          <cell r="C106" t="str">
            <v>Hour</v>
          </cell>
        </row>
      </sheetData>
      <sheetData sheetId="6212">
        <row r="106">
          <cell r="C106" t="str">
            <v>Hour</v>
          </cell>
        </row>
      </sheetData>
      <sheetData sheetId="6213">
        <row r="106">
          <cell r="C106" t="str">
            <v>Hour</v>
          </cell>
        </row>
      </sheetData>
      <sheetData sheetId="6214">
        <row r="106">
          <cell r="C106" t="str">
            <v>Hour</v>
          </cell>
        </row>
      </sheetData>
      <sheetData sheetId="6215">
        <row r="106">
          <cell r="C106" t="str">
            <v>Hour</v>
          </cell>
        </row>
      </sheetData>
      <sheetData sheetId="6216">
        <row r="106">
          <cell r="C106" t="str">
            <v>Hour</v>
          </cell>
        </row>
      </sheetData>
      <sheetData sheetId="6217">
        <row r="35">
          <cell r="H35">
            <v>0</v>
          </cell>
        </row>
      </sheetData>
      <sheetData sheetId="6218">
        <row r="35">
          <cell r="H35">
            <v>0</v>
          </cell>
        </row>
      </sheetData>
      <sheetData sheetId="6219">
        <row r="35">
          <cell r="H35">
            <v>0</v>
          </cell>
        </row>
      </sheetData>
      <sheetData sheetId="6220">
        <row r="106">
          <cell r="C106" t="str">
            <v>Hour</v>
          </cell>
        </row>
      </sheetData>
      <sheetData sheetId="6221">
        <row r="35">
          <cell r="H35">
            <v>0</v>
          </cell>
        </row>
      </sheetData>
      <sheetData sheetId="6222">
        <row r="35">
          <cell r="H35">
            <v>0</v>
          </cell>
        </row>
      </sheetData>
      <sheetData sheetId="6223">
        <row r="35">
          <cell r="H35">
            <v>0</v>
          </cell>
        </row>
      </sheetData>
      <sheetData sheetId="6224">
        <row r="35">
          <cell r="H35">
            <v>0</v>
          </cell>
        </row>
      </sheetData>
      <sheetData sheetId="6225">
        <row r="35">
          <cell r="H35">
            <v>0</v>
          </cell>
        </row>
      </sheetData>
      <sheetData sheetId="6226">
        <row r="35">
          <cell r="H35">
            <v>0</v>
          </cell>
        </row>
      </sheetData>
      <sheetData sheetId="6227">
        <row r="35">
          <cell r="H35">
            <v>0</v>
          </cell>
        </row>
      </sheetData>
      <sheetData sheetId="6228">
        <row r="35">
          <cell r="H35">
            <v>0</v>
          </cell>
        </row>
      </sheetData>
      <sheetData sheetId="6229">
        <row r="35">
          <cell r="H35">
            <v>0</v>
          </cell>
        </row>
      </sheetData>
      <sheetData sheetId="6230">
        <row r="35">
          <cell r="H35">
            <v>0</v>
          </cell>
        </row>
      </sheetData>
      <sheetData sheetId="6231">
        <row r="35">
          <cell r="H35">
            <v>0</v>
          </cell>
        </row>
      </sheetData>
      <sheetData sheetId="6232">
        <row r="35">
          <cell r="H35">
            <v>0</v>
          </cell>
        </row>
      </sheetData>
      <sheetData sheetId="6233">
        <row r="106">
          <cell r="C106" t="str">
            <v>Hour</v>
          </cell>
        </row>
      </sheetData>
      <sheetData sheetId="6234">
        <row r="35">
          <cell r="H35">
            <v>0</v>
          </cell>
        </row>
      </sheetData>
      <sheetData sheetId="6235">
        <row r="35">
          <cell r="H35">
            <v>0</v>
          </cell>
        </row>
      </sheetData>
      <sheetData sheetId="6236">
        <row r="35">
          <cell r="H35">
            <v>0</v>
          </cell>
        </row>
      </sheetData>
      <sheetData sheetId="6237">
        <row r="106">
          <cell r="C106" t="str">
            <v>Hour</v>
          </cell>
        </row>
      </sheetData>
      <sheetData sheetId="6238">
        <row r="106">
          <cell r="C106" t="str">
            <v>Hour</v>
          </cell>
        </row>
      </sheetData>
      <sheetData sheetId="6239">
        <row r="35">
          <cell r="H35">
            <v>0</v>
          </cell>
        </row>
      </sheetData>
      <sheetData sheetId="6240">
        <row r="35">
          <cell r="H35">
            <v>0</v>
          </cell>
        </row>
      </sheetData>
      <sheetData sheetId="6241">
        <row r="35">
          <cell r="H35">
            <v>0</v>
          </cell>
        </row>
      </sheetData>
      <sheetData sheetId="6242">
        <row r="35">
          <cell r="H35">
            <v>0</v>
          </cell>
        </row>
      </sheetData>
      <sheetData sheetId="6243">
        <row r="106">
          <cell r="C106" t="str">
            <v>Hour</v>
          </cell>
        </row>
      </sheetData>
      <sheetData sheetId="6244">
        <row r="35">
          <cell r="H35">
            <v>0</v>
          </cell>
        </row>
      </sheetData>
      <sheetData sheetId="6245">
        <row r="106">
          <cell r="C106" t="str">
            <v>Hour</v>
          </cell>
        </row>
      </sheetData>
      <sheetData sheetId="6246">
        <row r="106">
          <cell r="C106" t="str">
            <v>Hour</v>
          </cell>
        </row>
      </sheetData>
      <sheetData sheetId="6247">
        <row r="35">
          <cell r="H35">
            <v>0</v>
          </cell>
        </row>
      </sheetData>
      <sheetData sheetId="6248">
        <row r="35">
          <cell r="H35">
            <v>0</v>
          </cell>
        </row>
      </sheetData>
      <sheetData sheetId="6249">
        <row r="106">
          <cell r="C106" t="str">
            <v>Hour</v>
          </cell>
        </row>
      </sheetData>
      <sheetData sheetId="6250">
        <row r="106">
          <cell r="C106" t="str">
            <v>Hour</v>
          </cell>
        </row>
      </sheetData>
      <sheetData sheetId="6251">
        <row r="106">
          <cell r="C106" t="str">
            <v>Hour</v>
          </cell>
        </row>
      </sheetData>
      <sheetData sheetId="6252">
        <row r="35">
          <cell r="H35">
            <v>0</v>
          </cell>
        </row>
      </sheetData>
      <sheetData sheetId="6253">
        <row r="35">
          <cell r="H35">
            <v>0</v>
          </cell>
        </row>
      </sheetData>
      <sheetData sheetId="6254">
        <row r="35">
          <cell r="H35">
            <v>0</v>
          </cell>
        </row>
      </sheetData>
      <sheetData sheetId="6255">
        <row r="106">
          <cell r="C106" t="str">
            <v>Hour</v>
          </cell>
        </row>
      </sheetData>
      <sheetData sheetId="6256">
        <row r="106">
          <cell r="C106" t="str">
            <v>Hour</v>
          </cell>
        </row>
      </sheetData>
      <sheetData sheetId="6257">
        <row r="106">
          <cell r="C106" t="str">
            <v>Hour</v>
          </cell>
        </row>
      </sheetData>
      <sheetData sheetId="6258">
        <row r="106">
          <cell r="C106" t="str">
            <v>Hour</v>
          </cell>
        </row>
      </sheetData>
      <sheetData sheetId="6259">
        <row r="106">
          <cell r="C106" t="str">
            <v>Hour</v>
          </cell>
        </row>
      </sheetData>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ow r="106">
          <cell r="C106" t="str">
            <v>Hour</v>
          </cell>
        </row>
      </sheetData>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ow r="35">
          <cell r="H35">
            <v>0</v>
          </cell>
        </row>
      </sheetData>
      <sheetData sheetId="6303">
        <row r="35">
          <cell r="H35">
            <v>0</v>
          </cell>
        </row>
      </sheetData>
      <sheetData sheetId="6304">
        <row r="106">
          <cell r="C106" t="str">
            <v>Hour</v>
          </cell>
        </row>
      </sheetData>
      <sheetData sheetId="6305">
        <row r="35">
          <cell r="H35">
            <v>0</v>
          </cell>
        </row>
      </sheetData>
      <sheetData sheetId="6306">
        <row r="106">
          <cell r="C106" t="str">
            <v>Hour</v>
          </cell>
        </row>
      </sheetData>
      <sheetData sheetId="6307">
        <row r="106">
          <cell r="C106" t="str">
            <v>Hour</v>
          </cell>
        </row>
      </sheetData>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ow r="35">
          <cell r="H35">
            <v>0</v>
          </cell>
        </row>
      </sheetData>
      <sheetData sheetId="6321">
        <row r="35">
          <cell r="H35">
            <v>0</v>
          </cell>
        </row>
      </sheetData>
      <sheetData sheetId="6322">
        <row r="35">
          <cell r="H35">
            <v>0</v>
          </cell>
        </row>
      </sheetData>
      <sheetData sheetId="6323">
        <row r="35">
          <cell r="H35">
            <v>0</v>
          </cell>
        </row>
      </sheetData>
      <sheetData sheetId="6324">
        <row r="35">
          <cell r="H35">
            <v>0</v>
          </cell>
        </row>
      </sheetData>
      <sheetData sheetId="6325">
        <row r="35">
          <cell r="H35">
            <v>0</v>
          </cell>
        </row>
      </sheetData>
      <sheetData sheetId="6326">
        <row r="35">
          <cell r="H35">
            <v>0</v>
          </cell>
        </row>
      </sheetData>
      <sheetData sheetId="6327">
        <row r="35">
          <cell r="H35">
            <v>0</v>
          </cell>
        </row>
      </sheetData>
      <sheetData sheetId="6328">
        <row r="35">
          <cell r="H35">
            <v>0</v>
          </cell>
        </row>
      </sheetData>
      <sheetData sheetId="6329">
        <row r="35">
          <cell r="H35">
            <v>0</v>
          </cell>
        </row>
      </sheetData>
      <sheetData sheetId="6330">
        <row r="35">
          <cell r="H35">
            <v>0</v>
          </cell>
        </row>
      </sheetData>
      <sheetData sheetId="6331">
        <row r="35">
          <cell r="H35">
            <v>0</v>
          </cell>
        </row>
      </sheetData>
      <sheetData sheetId="6332">
        <row r="35">
          <cell r="H35">
            <v>0</v>
          </cell>
        </row>
      </sheetData>
      <sheetData sheetId="6333">
        <row r="35">
          <cell r="H35">
            <v>0</v>
          </cell>
        </row>
      </sheetData>
      <sheetData sheetId="6334">
        <row r="35">
          <cell r="H35">
            <v>0</v>
          </cell>
        </row>
      </sheetData>
      <sheetData sheetId="6335">
        <row r="35">
          <cell r="H35">
            <v>0</v>
          </cell>
        </row>
      </sheetData>
      <sheetData sheetId="6336">
        <row r="35">
          <cell r="H35">
            <v>0</v>
          </cell>
        </row>
      </sheetData>
      <sheetData sheetId="6337">
        <row r="35">
          <cell r="H35">
            <v>0</v>
          </cell>
        </row>
      </sheetData>
      <sheetData sheetId="6338">
        <row r="35">
          <cell r="H35">
            <v>0</v>
          </cell>
        </row>
      </sheetData>
      <sheetData sheetId="6339">
        <row r="35">
          <cell r="H35">
            <v>0</v>
          </cell>
        </row>
      </sheetData>
      <sheetData sheetId="6340">
        <row r="35">
          <cell r="H35">
            <v>0</v>
          </cell>
        </row>
      </sheetData>
      <sheetData sheetId="6341">
        <row r="35">
          <cell r="H35">
            <v>0</v>
          </cell>
        </row>
      </sheetData>
      <sheetData sheetId="6342">
        <row r="35">
          <cell r="H35">
            <v>0</v>
          </cell>
        </row>
      </sheetData>
      <sheetData sheetId="6343">
        <row r="35">
          <cell r="H35">
            <v>0</v>
          </cell>
        </row>
      </sheetData>
      <sheetData sheetId="6344">
        <row r="35">
          <cell r="H35">
            <v>0</v>
          </cell>
        </row>
      </sheetData>
      <sheetData sheetId="6345">
        <row r="35">
          <cell r="H35">
            <v>0</v>
          </cell>
        </row>
      </sheetData>
      <sheetData sheetId="6346">
        <row r="35">
          <cell r="H35">
            <v>0</v>
          </cell>
        </row>
      </sheetData>
      <sheetData sheetId="6347">
        <row r="35">
          <cell r="H35">
            <v>0</v>
          </cell>
        </row>
      </sheetData>
      <sheetData sheetId="6348">
        <row r="35">
          <cell r="H35">
            <v>0</v>
          </cell>
        </row>
      </sheetData>
      <sheetData sheetId="6349">
        <row r="35">
          <cell r="H35">
            <v>0</v>
          </cell>
        </row>
      </sheetData>
      <sheetData sheetId="6350">
        <row r="35">
          <cell r="H35">
            <v>0</v>
          </cell>
        </row>
      </sheetData>
      <sheetData sheetId="6351">
        <row r="35">
          <cell r="H35">
            <v>0</v>
          </cell>
        </row>
      </sheetData>
      <sheetData sheetId="6352">
        <row r="35">
          <cell r="H35">
            <v>0</v>
          </cell>
        </row>
      </sheetData>
      <sheetData sheetId="6353">
        <row r="106">
          <cell r="C106" t="str">
            <v>Hour</v>
          </cell>
        </row>
      </sheetData>
      <sheetData sheetId="6354">
        <row r="106">
          <cell r="C106" t="str">
            <v>Hour</v>
          </cell>
        </row>
      </sheetData>
      <sheetData sheetId="6355">
        <row r="35">
          <cell r="H35">
            <v>0</v>
          </cell>
        </row>
      </sheetData>
      <sheetData sheetId="6356">
        <row r="35">
          <cell r="H35">
            <v>0</v>
          </cell>
        </row>
      </sheetData>
      <sheetData sheetId="6357">
        <row r="35">
          <cell r="H35">
            <v>0</v>
          </cell>
        </row>
      </sheetData>
      <sheetData sheetId="6358">
        <row r="35">
          <cell r="H35">
            <v>0</v>
          </cell>
        </row>
      </sheetData>
      <sheetData sheetId="6359">
        <row r="35">
          <cell r="H35">
            <v>0</v>
          </cell>
        </row>
      </sheetData>
      <sheetData sheetId="6360">
        <row r="35">
          <cell r="H35">
            <v>0</v>
          </cell>
        </row>
      </sheetData>
      <sheetData sheetId="6361">
        <row r="106">
          <cell r="C106" t="str">
            <v>Hour</v>
          </cell>
        </row>
      </sheetData>
      <sheetData sheetId="6362">
        <row r="35">
          <cell r="H35">
            <v>0</v>
          </cell>
        </row>
      </sheetData>
      <sheetData sheetId="6363">
        <row r="35">
          <cell r="H35">
            <v>0</v>
          </cell>
        </row>
      </sheetData>
      <sheetData sheetId="6364">
        <row r="106">
          <cell r="C106" t="str">
            <v>Hour</v>
          </cell>
        </row>
      </sheetData>
      <sheetData sheetId="6365">
        <row r="106">
          <cell r="C106" t="str">
            <v>Hour</v>
          </cell>
        </row>
      </sheetData>
      <sheetData sheetId="6366">
        <row r="35">
          <cell r="H35">
            <v>0</v>
          </cell>
        </row>
      </sheetData>
      <sheetData sheetId="6367">
        <row r="106">
          <cell r="C106" t="str">
            <v>Hour</v>
          </cell>
        </row>
      </sheetData>
      <sheetData sheetId="6368">
        <row r="106">
          <cell r="C106" t="str">
            <v>Hour</v>
          </cell>
        </row>
      </sheetData>
      <sheetData sheetId="6369">
        <row r="106">
          <cell r="C106" t="str">
            <v>Hour</v>
          </cell>
        </row>
      </sheetData>
      <sheetData sheetId="6370">
        <row r="35">
          <cell r="H35">
            <v>0</v>
          </cell>
        </row>
      </sheetData>
      <sheetData sheetId="6371">
        <row r="35">
          <cell r="H35">
            <v>0</v>
          </cell>
        </row>
      </sheetData>
      <sheetData sheetId="6372">
        <row r="35">
          <cell r="H35">
            <v>0</v>
          </cell>
        </row>
      </sheetData>
      <sheetData sheetId="6373">
        <row r="35">
          <cell r="H35">
            <v>0</v>
          </cell>
        </row>
      </sheetData>
      <sheetData sheetId="6374">
        <row r="35">
          <cell r="H35">
            <v>0</v>
          </cell>
        </row>
      </sheetData>
      <sheetData sheetId="6375">
        <row r="35">
          <cell r="H35">
            <v>0</v>
          </cell>
        </row>
      </sheetData>
      <sheetData sheetId="6376">
        <row r="35">
          <cell r="H35">
            <v>0</v>
          </cell>
        </row>
      </sheetData>
      <sheetData sheetId="6377">
        <row r="35">
          <cell r="H35">
            <v>0</v>
          </cell>
        </row>
      </sheetData>
      <sheetData sheetId="6378">
        <row r="35">
          <cell r="H35">
            <v>0</v>
          </cell>
        </row>
      </sheetData>
      <sheetData sheetId="6379">
        <row r="35">
          <cell r="H35">
            <v>0</v>
          </cell>
        </row>
      </sheetData>
      <sheetData sheetId="6380">
        <row r="35">
          <cell r="H35">
            <v>0</v>
          </cell>
        </row>
      </sheetData>
      <sheetData sheetId="6381">
        <row r="35">
          <cell r="H35">
            <v>0</v>
          </cell>
        </row>
      </sheetData>
      <sheetData sheetId="6382">
        <row r="35">
          <cell r="H35">
            <v>0</v>
          </cell>
        </row>
      </sheetData>
      <sheetData sheetId="6383">
        <row r="35">
          <cell r="H35">
            <v>0</v>
          </cell>
        </row>
      </sheetData>
      <sheetData sheetId="6384">
        <row r="35">
          <cell r="H35">
            <v>0</v>
          </cell>
        </row>
      </sheetData>
      <sheetData sheetId="6385">
        <row r="35">
          <cell r="H35">
            <v>0</v>
          </cell>
        </row>
      </sheetData>
      <sheetData sheetId="6386">
        <row r="35">
          <cell r="H35">
            <v>0</v>
          </cell>
        </row>
      </sheetData>
      <sheetData sheetId="6387">
        <row r="35">
          <cell r="H35">
            <v>0</v>
          </cell>
        </row>
      </sheetData>
      <sheetData sheetId="6388">
        <row r="35">
          <cell r="H35">
            <v>0</v>
          </cell>
        </row>
      </sheetData>
      <sheetData sheetId="6389">
        <row r="35">
          <cell r="H35">
            <v>0</v>
          </cell>
        </row>
      </sheetData>
      <sheetData sheetId="6390">
        <row r="35">
          <cell r="H35">
            <v>0</v>
          </cell>
        </row>
      </sheetData>
      <sheetData sheetId="6391">
        <row r="35">
          <cell r="H35">
            <v>0</v>
          </cell>
        </row>
      </sheetData>
      <sheetData sheetId="6392">
        <row r="35">
          <cell r="H35">
            <v>0</v>
          </cell>
        </row>
      </sheetData>
      <sheetData sheetId="6393">
        <row r="35">
          <cell r="H35">
            <v>0</v>
          </cell>
        </row>
      </sheetData>
      <sheetData sheetId="6394">
        <row r="35">
          <cell r="H35">
            <v>0</v>
          </cell>
        </row>
      </sheetData>
      <sheetData sheetId="6395">
        <row r="35">
          <cell r="H35">
            <v>0</v>
          </cell>
        </row>
      </sheetData>
      <sheetData sheetId="6396">
        <row r="35">
          <cell r="H35">
            <v>0</v>
          </cell>
        </row>
      </sheetData>
      <sheetData sheetId="6397">
        <row r="35">
          <cell r="H35">
            <v>0</v>
          </cell>
        </row>
      </sheetData>
      <sheetData sheetId="6398">
        <row r="35">
          <cell r="H35">
            <v>0</v>
          </cell>
        </row>
      </sheetData>
      <sheetData sheetId="6399">
        <row r="35">
          <cell r="H35">
            <v>0</v>
          </cell>
        </row>
      </sheetData>
      <sheetData sheetId="6400">
        <row r="35">
          <cell r="H35">
            <v>0</v>
          </cell>
        </row>
      </sheetData>
      <sheetData sheetId="6401">
        <row r="35">
          <cell r="H35">
            <v>0</v>
          </cell>
        </row>
      </sheetData>
      <sheetData sheetId="6402">
        <row r="35">
          <cell r="H35">
            <v>0</v>
          </cell>
        </row>
      </sheetData>
      <sheetData sheetId="6403">
        <row r="35">
          <cell r="H35">
            <v>0</v>
          </cell>
        </row>
      </sheetData>
      <sheetData sheetId="6404">
        <row r="35">
          <cell r="H35">
            <v>0</v>
          </cell>
        </row>
      </sheetData>
      <sheetData sheetId="6405">
        <row r="35">
          <cell r="H35">
            <v>0</v>
          </cell>
        </row>
      </sheetData>
      <sheetData sheetId="6406">
        <row r="35">
          <cell r="H35">
            <v>0</v>
          </cell>
        </row>
      </sheetData>
      <sheetData sheetId="6407">
        <row r="106">
          <cell r="C106" t="str">
            <v>Hour</v>
          </cell>
        </row>
      </sheetData>
      <sheetData sheetId="6408">
        <row r="35">
          <cell r="H35">
            <v>0</v>
          </cell>
        </row>
      </sheetData>
      <sheetData sheetId="6409">
        <row r="35">
          <cell r="H35">
            <v>0</v>
          </cell>
        </row>
      </sheetData>
      <sheetData sheetId="6410">
        <row r="35">
          <cell r="H35">
            <v>0</v>
          </cell>
        </row>
      </sheetData>
      <sheetData sheetId="6411">
        <row r="35">
          <cell r="H35">
            <v>0</v>
          </cell>
        </row>
      </sheetData>
      <sheetData sheetId="6412">
        <row r="35">
          <cell r="H35">
            <v>0</v>
          </cell>
        </row>
      </sheetData>
      <sheetData sheetId="6413">
        <row r="35">
          <cell r="H35">
            <v>0</v>
          </cell>
        </row>
      </sheetData>
      <sheetData sheetId="6414">
        <row r="35">
          <cell r="H35">
            <v>0</v>
          </cell>
        </row>
      </sheetData>
      <sheetData sheetId="6415">
        <row r="35">
          <cell r="H35">
            <v>0</v>
          </cell>
        </row>
      </sheetData>
      <sheetData sheetId="6416">
        <row r="35">
          <cell r="H35">
            <v>0</v>
          </cell>
        </row>
      </sheetData>
      <sheetData sheetId="6417">
        <row r="35">
          <cell r="H35">
            <v>0</v>
          </cell>
        </row>
      </sheetData>
      <sheetData sheetId="6418">
        <row r="35">
          <cell r="H35">
            <v>0</v>
          </cell>
        </row>
      </sheetData>
      <sheetData sheetId="6419">
        <row r="35">
          <cell r="H35">
            <v>0</v>
          </cell>
        </row>
      </sheetData>
      <sheetData sheetId="6420">
        <row r="35">
          <cell r="H35">
            <v>0</v>
          </cell>
        </row>
      </sheetData>
      <sheetData sheetId="6421">
        <row r="35">
          <cell r="H35">
            <v>0</v>
          </cell>
        </row>
      </sheetData>
      <sheetData sheetId="6422">
        <row r="35">
          <cell r="H35">
            <v>0</v>
          </cell>
        </row>
      </sheetData>
      <sheetData sheetId="6423">
        <row r="35">
          <cell r="H35">
            <v>0</v>
          </cell>
        </row>
      </sheetData>
      <sheetData sheetId="6424">
        <row r="106">
          <cell r="C106" t="str">
            <v>Hour</v>
          </cell>
        </row>
      </sheetData>
      <sheetData sheetId="6425">
        <row r="106">
          <cell r="C106" t="str">
            <v>Hour</v>
          </cell>
        </row>
      </sheetData>
      <sheetData sheetId="6426">
        <row r="35">
          <cell r="H35">
            <v>0</v>
          </cell>
        </row>
      </sheetData>
      <sheetData sheetId="6427">
        <row r="35">
          <cell r="H35">
            <v>0</v>
          </cell>
        </row>
      </sheetData>
      <sheetData sheetId="6428">
        <row r="35">
          <cell r="H35">
            <v>0</v>
          </cell>
        </row>
      </sheetData>
      <sheetData sheetId="6429">
        <row r="35">
          <cell r="H35">
            <v>0</v>
          </cell>
        </row>
      </sheetData>
      <sheetData sheetId="6430">
        <row r="35">
          <cell r="H35">
            <v>0</v>
          </cell>
        </row>
      </sheetData>
      <sheetData sheetId="6431">
        <row r="35">
          <cell r="H35">
            <v>0</v>
          </cell>
        </row>
      </sheetData>
      <sheetData sheetId="6432">
        <row r="35">
          <cell r="H35">
            <v>0</v>
          </cell>
        </row>
      </sheetData>
      <sheetData sheetId="6433">
        <row r="35">
          <cell r="H35">
            <v>0</v>
          </cell>
        </row>
      </sheetData>
      <sheetData sheetId="6434">
        <row r="35">
          <cell r="H35">
            <v>0</v>
          </cell>
        </row>
      </sheetData>
      <sheetData sheetId="6435">
        <row r="35">
          <cell r="H35">
            <v>0</v>
          </cell>
        </row>
      </sheetData>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ow r="35">
          <cell r="H35">
            <v>0</v>
          </cell>
        </row>
      </sheetData>
      <sheetData sheetId="6548">
        <row r="35">
          <cell r="H35">
            <v>0</v>
          </cell>
        </row>
      </sheetData>
      <sheetData sheetId="6549">
        <row r="35">
          <cell r="H35">
            <v>0</v>
          </cell>
        </row>
      </sheetData>
      <sheetData sheetId="6550">
        <row r="35">
          <cell r="H35">
            <v>0</v>
          </cell>
        </row>
      </sheetData>
      <sheetData sheetId="6551">
        <row r="35">
          <cell r="H35">
            <v>0</v>
          </cell>
        </row>
      </sheetData>
      <sheetData sheetId="6552">
        <row r="35">
          <cell r="H35">
            <v>0</v>
          </cell>
        </row>
      </sheetData>
      <sheetData sheetId="6553">
        <row r="35">
          <cell r="H35">
            <v>0</v>
          </cell>
        </row>
      </sheetData>
      <sheetData sheetId="6554">
        <row r="35">
          <cell r="H35">
            <v>0</v>
          </cell>
        </row>
      </sheetData>
      <sheetData sheetId="6555">
        <row r="35">
          <cell r="H35">
            <v>0</v>
          </cell>
        </row>
      </sheetData>
      <sheetData sheetId="6556">
        <row r="35">
          <cell r="H35">
            <v>0</v>
          </cell>
        </row>
      </sheetData>
      <sheetData sheetId="6557">
        <row r="35">
          <cell r="H35">
            <v>0</v>
          </cell>
        </row>
      </sheetData>
      <sheetData sheetId="6558">
        <row r="35">
          <cell r="H35">
            <v>0</v>
          </cell>
        </row>
      </sheetData>
      <sheetData sheetId="6559">
        <row r="35">
          <cell r="H35">
            <v>0</v>
          </cell>
        </row>
      </sheetData>
      <sheetData sheetId="6560">
        <row r="35">
          <cell r="H35">
            <v>0</v>
          </cell>
        </row>
      </sheetData>
      <sheetData sheetId="6561">
        <row r="35">
          <cell r="H35">
            <v>0</v>
          </cell>
        </row>
      </sheetData>
      <sheetData sheetId="6562">
        <row r="35">
          <cell r="H35">
            <v>0</v>
          </cell>
        </row>
      </sheetData>
      <sheetData sheetId="6563">
        <row r="35">
          <cell r="H35">
            <v>0</v>
          </cell>
        </row>
      </sheetData>
      <sheetData sheetId="6564">
        <row r="35">
          <cell r="H35">
            <v>0</v>
          </cell>
        </row>
      </sheetData>
      <sheetData sheetId="6565">
        <row r="35">
          <cell r="H35">
            <v>0</v>
          </cell>
        </row>
      </sheetData>
      <sheetData sheetId="6566">
        <row r="35">
          <cell r="H35">
            <v>0</v>
          </cell>
        </row>
      </sheetData>
      <sheetData sheetId="6567">
        <row r="35">
          <cell r="H35">
            <v>0</v>
          </cell>
        </row>
      </sheetData>
      <sheetData sheetId="6568">
        <row r="35">
          <cell r="H35">
            <v>0</v>
          </cell>
        </row>
      </sheetData>
      <sheetData sheetId="6569">
        <row r="35">
          <cell r="H35">
            <v>0</v>
          </cell>
        </row>
      </sheetData>
      <sheetData sheetId="6570">
        <row r="35">
          <cell r="H35">
            <v>0</v>
          </cell>
        </row>
      </sheetData>
      <sheetData sheetId="6571">
        <row r="35">
          <cell r="H35">
            <v>0</v>
          </cell>
        </row>
      </sheetData>
      <sheetData sheetId="6572">
        <row r="35">
          <cell r="H35">
            <v>0</v>
          </cell>
        </row>
      </sheetData>
      <sheetData sheetId="6573">
        <row r="35">
          <cell r="H35">
            <v>0</v>
          </cell>
        </row>
      </sheetData>
      <sheetData sheetId="6574">
        <row r="35">
          <cell r="H35">
            <v>0</v>
          </cell>
        </row>
      </sheetData>
      <sheetData sheetId="6575">
        <row r="35">
          <cell r="H35">
            <v>0</v>
          </cell>
        </row>
      </sheetData>
      <sheetData sheetId="6576">
        <row r="35">
          <cell r="H35">
            <v>0</v>
          </cell>
        </row>
      </sheetData>
      <sheetData sheetId="6577">
        <row r="35">
          <cell r="H35">
            <v>0</v>
          </cell>
        </row>
      </sheetData>
      <sheetData sheetId="6578">
        <row r="35">
          <cell r="H35">
            <v>0</v>
          </cell>
        </row>
      </sheetData>
      <sheetData sheetId="6579">
        <row r="35">
          <cell r="H35">
            <v>0</v>
          </cell>
        </row>
      </sheetData>
      <sheetData sheetId="6580">
        <row r="35">
          <cell r="H35">
            <v>0</v>
          </cell>
        </row>
      </sheetData>
      <sheetData sheetId="6581">
        <row r="35">
          <cell r="H35">
            <v>0</v>
          </cell>
        </row>
      </sheetData>
      <sheetData sheetId="6582">
        <row r="35">
          <cell r="H35">
            <v>0</v>
          </cell>
        </row>
      </sheetData>
      <sheetData sheetId="6583">
        <row r="35">
          <cell r="H35">
            <v>0</v>
          </cell>
        </row>
      </sheetData>
      <sheetData sheetId="6584">
        <row r="35">
          <cell r="H35">
            <v>0</v>
          </cell>
        </row>
      </sheetData>
      <sheetData sheetId="6585">
        <row r="35">
          <cell r="H35">
            <v>0</v>
          </cell>
        </row>
      </sheetData>
      <sheetData sheetId="6586">
        <row r="35">
          <cell r="H35">
            <v>0</v>
          </cell>
        </row>
      </sheetData>
      <sheetData sheetId="6587">
        <row r="35">
          <cell r="H35">
            <v>0</v>
          </cell>
        </row>
      </sheetData>
      <sheetData sheetId="6588">
        <row r="35">
          <cell r="H35">
            <v>0</v>
          </cell>
        </row>
      </sheetData>
      <sheetData sheetId="6589">
        <row r="35">
          <cell r="H35">
            <v>0</v>
          </cell>
        </row>
      </sheetData>
      <sheetData sheetId="6590">
        <row r="35">
          <cell r="H35">
            <v>0</v>
          </cell>
        </row>
      </sheetData>
      <sheetData sheetId="6591">
        <row r="35">
          <cell r="H35">
            <v>0</v>
          </cell>
        </row>
      </sheetData>
      <sheetData sheetId="6592">
        <row r="35">
          <cell r="H35">
            <v>0</v>
          </cell>
        </row>
      </sheetData>
      <sheetData sheetId="6593">
        <row r="35">
          <cell r="H35">
            <v>0</v>
          </cell>
        </row>
      </sheetData>
      <sheetData sheetId="6594">
        <row r="35">
          <cell r="H35">
            <v>0</v>
          </cell>
        </row>
      </sheetData>
      <sheetData sheetId="6595">
        <row r="35">
          <cell r="H35">
            <v>0</v>
          </cell>
        </row>
      </sheetData>
      <sheetData sheetId="6596">
        <row r="35">
          <cell r="H35">
            <v>0</v>
          </cell>
        </row>
      </sheetData>
      <sheetData sheetId="6597">
        <row r="35">
          <cell r="H35">
            <v>0</v>
          </cell>
        </row>
      </sheetData>
      <sheetData sheetId="6598">
        <row r="35">
          <cell r="H35">
            <v>0</v>
          </cell>
        </row>
      </sheetData>
      <sheetData sheetId="6599">
        <row r="35">
          <cell r="H35">
            <v>0</v>
          </cell>
        </row>
      </sheetData>
      <sheetData sheetId="6600">
        <row r="35">
          <cell r="H35">
            <v>0</v>
          </cell>
        </row>
      </sheetData>
      <sheetData sheetId="6601">
        <row r="35">
          <cell r="H35">
            <v>0</v>
          </cell>
        </row>
      </sheetData>
      <sheetData sheetId="6602">
        <row r="35">
          <cell r="H35">
            <v>0</v>
          </cell>
        </row>
      </sheetData>
      <sheetData sheetId="6603">
        <row r="35">
          <cell r="H35">
            <v>0</v>
          </cell>
        </row>
      </sheetData>
      <sheetData sheetId="6604">
        <row r="35">
          <cell r="H35">
            <v>0</v>
          </cell>
        </row>
      </sheetData>
      <sheetData sheetId="6605">
        <row r="35">
          <cell r="H35">
            <v>0</v>
          </cell>
        </row>
      </sheetData>
      <sheetData sheetId="6606">
        <row r="35">
          <cell r="H35">
            <v>0</v>
          </cell>
        </row>
      </sheetData>
      <sheetData sheetId="6607">
        <row r="35">
          <cell r="H35">
            <v>0</v>
          </cell>
        </row>
      </sheetData>
      <sheetData sheetId="6608">
        <row r="35">
          <cell r="H35">
            <v>0</v>
          </cell>
        </row>
      </sheetData>
      <sheetData sheetId="6609">
        <row r="35">
          <cell r="H35">
            <v>0</v>
          </cell>
        </row>
      </sheetData>
      <sheetData sheetId="6610">
        <row r="35">
          <cell r="H35">
            <v>0</v>
          </cell>
        </row>
      </sheetData>
      <sheetData sheetId="6611">
        <row r="35">
          <cell r="H35">
            <v>0</v>
          </cell>
        </row>
      </sheetData>
      <sheetData sheetId="6612">
        <row r="35">
          <cell r="H35">
            <v>0</v>
          </cell>
        </row>
      </sheetData>
      <sheetData sheetId="6613">
        <row r="35">
          <cell r="H35">
            <v>0</v>
          </cell>
        </row>
      </sheetData>
      <sheetData sheetId="6614">
        <row r="35">
          <cell r="H35">
            <v>0</v>
          </cell>
        </row>
      </sheetData>
      <sheetData sheetId="6615">
        <row r="35">
          <cell r="H35">
            <v>0</v>
          </cell>
        </row>
      </sheetData>
      <sheetData sheetId="6616">
        <row r="35">
          <cell r="H35">
            <v>0</v>
          </cell>
        </row>
      </sheetData>
      <sheetData sheetId="6617">
        <row r="35">
          <cell r="H35">
            <v>0</v>
          </cell>
        </row>
      </sheetData>
      <sheetData sheetId="6618">
        <row r="35">
          <cell r="H35">
            <v>0</v>
          </cell>
        </row>
      </sheetData>
      <sheetData sheetId="6619">
        <row r="35">
          <cell r="H35">
            <v>0</v>
          </cell>
        </row>
      </sheetData>
      <sheetData sheetId="6620">
        <row r="35">
          <cell r="H35">
            <v>0</v>
          </cell>
        </row>
      </sheetData>
      <sheetData sheetId="6621">
        <row r="35">
          <cell r="H35">
            <v>0</v>
          </cell>
        </row>
      </sheetData>
      <sheetData sheetId="6622">
        <row r="35">
          <cell r="H35">
            <v>0</v>
          </cell>
        </row>
      </sheetData>
      <sheetData sheetId="6623">
        <row r="35">
          <cell r="H35">
            <v>0</v>
          </cell>
        </row>
      </sheetData>
      <sheetData sheetId="6624">
        <row r="35">
          <cell r="H35">
            <v>0</v>
          </cell>
        </row>
      </sheetData>
      <sheetData sheetId="6625">
        <row r="35">
          <cell r="H35">
            <v>0</v>
          </cell>
        </row>
      </sheetData>
      <sheetData sheetId="6626">
        <row r="35">
          <cell r="H35">
            <v>0</v>
          </cell>
        </row>
      </sheetData>
      <sheetData sheetId="6627">
        <row r="35">
          <cell r="H35">
            <v>0</v>
          </cell>
        </row>
      </sheetData>
      <sheetData sheetId="6628">
        <row r="35">
          <cell r="H35">
            <v>0</v>
          </cell>
        </row>
      </sheetData>
      <sheetData sheetId="6629">
        <row r="35">
          <cell r="H35">
            <v>0</v>
          </cell>
        </row>
      </sheetData>
      <sheetData sheetId="6630">
        <row r="35">
          <cell r="H35">
            <v>0</v>
          </cell>
        </row>
      </sheetData>
      <sheetData sheetId="6631">
        <row r="35">
          <cell r="H35">
            <v>0</v>
          </cell>
        </row>
      </sheetData>
      <sheetData sheetId="6632">
        <row r="35">
          <cell r="H35">
            <v>0</v>
          </cell>
        </row>
      </sheetData>
      <sheetData sheetId="6633">
        <row r="35">
          <cell r="H35">
            <v>0</v>
          </cell>
        </row>
      </sheetData>
      <sheetData sheetId="6634">
        <row r="35">
          <cell r="H35">
            <v>0</v>
          </cell>
        </row>
      </sheetData>
      <sheetData sheetId="6635">
        <row r="35">
          <cell r="H35">
            <v>0</v>
          </cell>
        </row>
      </sheetData>
      <sheetData sheetId="6636">
        <row r="35">
          <cell r="H35">
            <v>0</v>
          </cell>
        </row>
      </sheetData>
      <sheetData sheetId="6637">
        <row r="35">
          <cell r="H35">
            <v>0</v>
          </cell>
        </row>
      </sheetData>
      <sheetData sheetId="6638">
        <row r="35">
          <cell r="H35">
            <v>0</v>
          </cell>
        </row>
      </sheetData>
      <sheetData sheetId="6639">
        <row r="35">
          <cell r="H35">
            <v>0</v>
          </cell>
        </row>
      </sheetData>
      <sheetData sheetId="6640">
        <row r="35">
          <cell r="H35">
            <v>0</v>
          </cell>
        </row>
      </sheetData>
      <sheetData sheetId="6641">
        <row r="35">
          <cell r="H35">
            <v>0</v>
          </cell>
        </row>
      </sheetData>
      <sheetData sheetId="6642">
        <row r="35">
          <cell r="H35">
            <v>0</v>
          </cell>
        </row>
      </sheetData>
      <sheetData sheetId="6643">
        <row r="35">
          <cell r="H35">
            <v>0</v>
          </cell>
        </row>
      </sheetData>
      <sheetData sheetId="6644">
        <row r="35">
          <cell r="H35">
            <v>0</v>
          </cell>
        </row>
      </sheetData>
      <sheetData sheetId="6645">
        <row r="35">
          <cell r="H35">
            <v>0</v>
          </cell>
        </row>
      </sheetData>
      <sheetData sheetId="6646">
        <row r="35">
          <cell r="H35">
            <v>0</v>
          </cell>
        </row>
      </sheetData>
      <sheetData sheetId="6647">
        <row r="35">
          <cell r="H35">
            <v>0</v>
          </cell>
        </row>
      </sheetData>
      <sheetData sheetId="6648">
        <row r="35">
          <cell r="H35">
            <v>0</v>
          </cell>
        </row>
      </sheetData>
      <sheetData sheetId="6649">
        <row r="35">
          <cell r="H35">
            <v>0</v>
          </cell>
        </row>
      </sheetData>
      <sheetData sheetId="6650">
        <row r="35">
          <cell r="H35">
            <v>0</v>
          </cell>
        </row>
      </sheetData>
      <sheetData sheetId="6651">
        <row r="35">
          <cell r="H35">
            <v>0</v>
          </cell>
        </row>
      </sheetData>
      <sheetData sheetId="6652">
        <row r="35">
          <cell r="H35">
            <v>0</v>
          </cell>
        </row>
      </sheetData>
      <sheetData sheetId="6653">
        <row r="35">
          <cell r="H35">
            <v>0</v>
          </cell>
        </row>
      </sheetData>
      <sheetData sheetId="6654">
        <row r="35">
          <cell r="H35">
            <v>0</v>
          </cell>
        </row>
      </sheetData>
      <sheetData sheetId="6655">
        <row r="35">
          <cell r="H35">
            <v>0</v>
          </cell>
        </row>
      </sheetData>
      <sheetData sheetId="6656">
        <row r="35">
          <cell r="H35">
            <v>0</v>
          </cell>
        </row>
      </sheetData>
      <sheetData sheetId="6657">
        <row r="35">
          <cell r="H35">
            <v>0</v>
          </cell>
        </row>
      </sheetData>
      <sheetData sheetId="6658">
        <row r="35">
          <cell r="H35">
            <v>0</v>
          </cell>
        </row>
      </sheetData>
      <sheetData sheetId="6659">
        <row r="35">
          <cell r="H35">
            <v>0</v>
          </cell>
        </row>
      </sheetData>
      <sheetData sheetId="6660">
        <row r="35">
          <cell r="H35">
            <v>0</v>
          </cell>
        </row>
      </sheetData>
      <sheetData sheetId="6661">
        <row r="35">
          <cell r="H35">
            <v>0</v>
          </cell>
        </row>
      </sheetData>
      <sheetData sheetId="6662">
        <row r="35">
          <cell r="H35">
            <v>0</v>
          </cell>
        </row>
      </sheetData>
      <sheetData sheetId="6663">
        <row r="35">
          <cell r="H35">
            <v>0</v>
          </cell>
        </row>
      </sheetData>
      <sheetData sheetId="6664">
        <row r="35">
          <cell r="H35">
            <v>0</v>
          </cell>
        </row>
      </sheetData>
      <sheetData sheetId="6665">
        <row r="35">
          <cell r="H35">
            <v>0</v>
          </cell>
        </row>
      </sheetData>
      <sheetData sheetId="6666">
        <row r="35">
          <cell r="H35">
            <v>0</v>
          </cell>
        </row>
      </sheetData>
      <sheetData sheetId="6667">
        <row r="35">
          <cell r="H35">
            <v>0</v>
          </cell>
        </row>
      </sheetData>
      <sheetData sheetId="6668">
        <row r="35">
          <cell r="H35">
            <v>0</v>
          </cell>
        </row>
      </sheetData>
      <sheetData sheetId="6669">
        <row r="35">
          <cell r="H35">
            <v>0</v>
          </cell>
        </row>
      </sheetData>
      <sheetData sheetId="6670">
        <row r="35">
          <cell r="H35">
            <v>0</v>
          </cell>
        </row>
      </sheetData>
      <sheetData sheetId="6671">
        <row r="35">
          <cell r="H35">
            <v>0</v>
          </cell>
        </row>
      </sheetData>
      <sheetData sheetId="6672">
        <row r="35">
          <cell r="H35">
            <v>0</v>
          </cell>
        </row>
      </sheetData>
      <sheetData sheetId="6673">
        <row r="35">
          <cell r="H35">
            <v>0</v>
          </cell>
        </row>
      </sheetData>
      <sheetData sheetId="6674">
        <row r="35">
          <cell r="H35">
            <v>0</v>
          </cell>
        </row>
      </sheetData>
      <sheetData sheetId="6675">
        <row r="35">
          <cell r="H35">
            <v>0</v>
          </cell>
        </row>
      </sheetData>
      <sheetData sheetId="6676">
        <row r="35">
          <cell r="H35">
            <v>0</v>
          </cell>
        </row>
      </sheetData>
      <sheetData sheetId="6677">
        <row r="35">
          <cell r="H35">
            <v>0</v>
          </cell>
        </row>
      </sheetData>
      <sheetData sheetId="6678">
        <row r="35">
          <cell r="H35">
            <v>0</v>
          </cell>
        </row>
      </sheetData>
      <sheetData sheetId="6679">
        <row r="35">
          <cell r="H35">
            <v>0</v>
          </cell>
        </row>
      </sheetData>
      <sheetData sheetId="6680">
        <row r="35">
          <cell r="H35">
            <v>0</v>
          </cell>
        </row>
      </sheetData>
      <sheetData sheetId="6681">
        <row r="35">
          <cell r="H35">
            <v>0</v>
          </cell>
        </row>
      </sheetData>
      <sheetData sheetId="6682">
        <row r="35">
          <cell r="H35">
            <v>0</v>
          </cell>
        </row>
      </sheetData>
      <sheetData sheetId="6683">
        <row r="35">
          <cell r="H35">
            <v>0</v>
          </cell>
        </row>
      </sheetData>
      <sheetData sheetId="6684">
        <row r="35">
          <cell r="H35">
            <v>0</v>
          </cell>
        </row>
      </sheetData>
      <sheetData sheetId="6685">
        <row r="35">
          <cell r="H35">
            <v>0</v>
          </cell>
        </row>
      </sheetData>
      <sheetData sheetId="6686">
        <row r="35">
          <cell r="H35">
            <v>0</v>
          </cell>
        </row>
      </sheetData>
      <sheetData sheetId="6687">
        <row r="35">
          <cell r="H35">
            <v>0</v>
          </cell>
        </row>
      </sheetData>
      <sheetData sheetId="6688">
        <row r="35">
          <cell r="H35">
            <v>0</v>
          </cell>
        </row>
      </sheetData>
      <sheetData sheetId="6689">
        <row r="35">
          <cell r="H35">
            <v>0</v>
          </cell>
        </row>
      </sheetData>
      <sheetData sheetId="6690">
        <row r="35">
          <cell r="H35">
            <v>0</v>
          </cell>
        </row>
      </sheetData>
      <sheetData sheetId="6691">
        <row r="35">
          <cell r="H35">
            <v>0</v>
          </cell>
        </row>
      </sheetData>
      <sheetData sheetId="6692">
        <row r="35">
          <cell r="H35">
            <v>0</v>
          </cell>
        </row>
      </sheetData>
      <sheetData sheetId="6693">
        <row r="35">
          <cell r="H35">
            <v>0</v>
          </cell>
        </row>
      </sheetData>
      <sheetData sheetId="6694">
        <row r="35">
          <cell r="H35">
            <v>0</v>
          </cell>
        </row>
      </sheetData>
      <sheetData sheetId="6695">
        <row r="35">
          <cell r="H35">
            <v>0</v>
          </cell>
        </row>
      </sheetData>
      <sheetData sheetId="6696">
        <row r="35">
          <cell r="H35">
            <v>0</v>
          </cell>
        </row>
      </sheetData>
      <sheetData sheetId="6697">
        <row r="35">
          <cell r="H35">
            <v>0</v>
          </cell>
        </row>
      </sheetData>
      <sheetData sheetId="6698">
        <row r="35">
          <cell r="H35">
            <v>0</v>
          </cell>
        </row>
      </sheetData>
      <sheetData sheetId="6699">
        <row r="35">
          <cell r="H35">
            <v>0</v>
          </cell>
        </row>
      </sheetData>
      <sheetData sheetId="6700">
        <row r="35">
          <cell r="H35">
            <v>0</v>
          </cell>
        </row>
      </sheetData>
      <sheetData sheetId="6701">
        <row r="35">
          <cell r="H35">
            <v>0</v>
          </cell>
        </row>
      </sheetData>
      <sheetData sheetId="6702">
        <row r="35">
          <cell r="H35">
            <v>0</v>
          </cell>
        </row>
      </sheetData>
      <sheetData sheetId="6703">
        <row r="35">
          <cell r="H35">
            <v>0</v>
          </cell>
        </row>
      </sheetData>
      <sheetData sheetId="6704">
        <row r="35">
          <cell r="H35">
            <v>0</v>
          </cell>
        </row>
      </sheetData>
      <sheetData sheetId="6705">
        <row r="35">
          <cell r="H35">
            <v>0</v>
          </cell>
        </row>
      </sheetData>
      <sheetData sheetId="6706">
        <row r="35">
          <cell r="H35">
            <v>0</v>
          </cell>
        </row>
      </sheetData>
      <sheetData sheetId="6707">
        <row r="35">
          <cell r="H35">
            <v>0</v>
          </cell>
        </row>
      </sheetData>
      <sheetData sheetId="6708">
        <row r="35">
          <cell r="H35">
            <v>0</v>
          </cell>
        </row>
      </sheetData>
      <sheetData sheetId="6709">
        <row r="35">
          <cell r="H35">
            <v>0</v>
          </cell>
        </row>
      </sheetData>
      <sheetData sheetId="6710">
        <row r="35">
          <cell r="H35">
            <v>0</v>
          </cell>
        </row>
      </sheetData>
      <sheetData sheetId="6711">
        <row r="35">
          <cell r="H35">
            <v>0</v>
          </cell>
        </row>
      </sheetData>
      <sheetData sheetId="6712">
        <row r="35">
          <cell r="H35">
            <v>0</v>
          </cell>
        </row>
      </sheetData>
      <sheetData sheetId="6713">
        <row r="35">
          <cell r="H35">
            <v>0</v>
          </cell>
        </row>
      </sheetData>
      <sheetData sheetId="6714">
        <row r="35">
          <cell r="H35">
            <v>0</v>
          </cell>
        </row>
      </sheetData>
      <sheetData sheetId="6715">
        <row r="35">
          <cell r="H35">
            <v>0</v>
          </cell>
        </row>
      </sheetData>
      <sheetData sheetId="6716">
        <row r="35">
          <cell r="H35">
            <v>0</v>
          </cell>
        </row>
      </sheetData>
      <sheetData sheetId="6717">
        <row r="35">
          <cell r="H35">
            <v>0</v>
          </cell>
        </row>
      </sheetData>
      <sheetData sheetId="6718">
        <row r="35">
          <cell r="H35">
            <v>0</v>
          </cell>
        </row>
      </sheetData>
      <sheetData sheetId="6719">
        <row r="35">
          <cell r="H35">
            <v>0</v>
          </cell>
        </row>
      </sheetData>
      <sheetData sheetId="6720">
        <row r="35">
          <cell r="H35">
            <v>0</v>
          </cell>
        </row>
      </sheetData>
      <sheetData sheetId="6721">
        <row r="35">
          <cell r="H35">
            <v>0</v>
          </cell>
        </row>
      </sheetData>
      <sheetData sheetId="6722">
        <row r="35">
          <cell r="H35">
            <v>0</v>
          </cell>
        </row>
      </sheetData>
      <sheetData sheetId="6723">
        <row r="35">
          <cell r="H35">
            <v>0</v>
          </cell>
        </row>
      </sheetData>
      <sheetData sheetId="6724">
        <row r="35">
          <cell r="H35">
            <v>0</v>
          </cell>
        </row>
      </sheetData>
      <sheetData sheetId="6725">
        <row r="35">
          <cell r="H35">
            <v>0</v>
          </cell>
        </row>
      </sheetData>
      <sheetData sheetId="6726">
        <row r="35">
          <cell r="H35">
            <v>0</v>
          </cell>
        </row>
      </sheetData>
      <sheetData sheetId="6727">
        <row r="35">
          <cell r="H35">
            <v>0</v>
          </cell>
        </row>
      </sheetData>
      <sheetData sheetId="6728">
        <row r="35">
          <cell r="H35">
            <v>0</v>
          </cell>
        </row>
      </sheetData>
      <sheetData sheetId="6729">
        <row r="35">
          <cell r="H35">
            <v>0</v>
          </cell>
        </row>
      </sheetData>
      <sheetData sheetId="6730">
        <row r="35">
          <cell r="H35">
            <v>0</v>
          </cell>
        </row>
      </sheetData>
      <sheetData sheetId="6731">
        <row r="35">
          <cell r="H35">
            <v>0</v>
          </cell>
        </row>
      </sheetData>
      <sheetData sheetId="6732">
        <row r="35">
          <cell r="H35">
            <v>0</v>
          </cell>
        </row>
      </sheetData>
      <sheetData sheetId="6733">
        <row r="35">
          <cell r="H35">
            <v>0</v>
          </cell>
        </row>
      </sheetData>
      <sheetData sheetId="6734">
        <row r="35">
          <cell r="H35">
            <v>0</v>
          </cell>
        </row>
      </sheetData>
      <sheetData sheetId="6735">
        <row r="35">
          <cell r="H35">
            <v>0</v>
          </cell>
        </row>
      </sheetData>
      <sheetData sheetId="6736">
        <row r="35">
          <cell r="H35">
            <v>0</v>
          </cell>
        </row>
      </sheetData>
      <sheetData sheetId="6737">
        <row r="35">
          <cell r="H35">
            <v>0</v>
          </cell>
        </row>
      </sheetData>
      <sheetData sheetId="6738">
        <row r="35">
          <cell r="H35">
            <v>0</v>
          </cell>
        </row>
      </sheetData>
      <sheetData sheetId="6739">
        <row r="35">
          <cell r="H35">
            <v>0</v>
          </cell>
        </row>
      </sheetData>
      <sheetData sheetId="6740">
        <row r="35">
          <cell r="H35">
            <v>0</v>
          </cell>
        </row>
      </sheetData>
      <sheetData sheetId="6741">
        <row r="35">
          <cell r="H35">
            <v>0</v>
          </cell>
        </row>
      </sheetData>
      <sheetData sheetId="6742">
        <row r="35">
          <cell r="H35">
            <v>0</v>
          </cell>
        </row>
      </sheetData>
      <sheetData sheetId="6743">
        <row r="35">
          <cell r="H35">
            <v>0</v>
          </cell>
        </row>
      </sheetData>
      <sheetData sheetId="6744">
        <row r="35">
          <cell r="H35">
            <v>0</v>
          </cell>
        </row>
      </sheetData>
      <sheetData sheetId="6745">
        <row r="35">
          <cell r="H35">
            <v>0</v>
          </cell>
        </row>
      </sheetData>
      <sheetData sheetId="6746">
        <row r="35">
          <cell r="H35">
            <v>0</v>
          </cell>
        </row>
      </sheetData>
      <sheetData sheetId="6747">
        <row r="35">
          <cell r="H35">
            <v>0</v>
          </cell>
        </row>
      </sheetData>
      <sheetData sheetId="6748">
        <row r="35">
          <cell r="H35">
            <v>0</v>
          </cell>
        </row>
      </sheetData>
      <sheetData sheetId="6749">
        <row r="35">
          <cell r="H35">
            <v>0</v>
          </cell>
        </row>
      </sheetData>
      <sheetData sheetId="6750">
        <row r="35">
          <cell r="H35">
            <v>0</v>
          </cell>
        </row>
      </sheetData>
      <sheetData sheetId="6751">
        <row r="35">
          <cell r="H35">
            <v>0</v>
          </cell>
        </row>
      </sheetData>
      <sheetData sheetId="6752">
        <row r="35">
          <cell r="H35">
            <v>0</v>
          </cell>
        </row>
      </sheetData>
      <sheetData sheetId="6753">
        <row r="35">
          <cell r="H35">
            <v>0</v>
          </cell>
        </row>
      </sheetData>
      <sheetData sheetId="6754">
        <row r="35">
          <cell r="H35">
            <v>0</v>
          </cell>
        </row>
      </sheetData>
      <sheetData sheetId="6755">
        <row r="35">
          <cell r="H35">
            <v>0</v>
          </cell>
        </row>
      </sheetData>
      <sheetData sheetId="6756">
        <row r="35">
          <cell r="H35">
            <v>0</v>
          </cell>
        </row>
      </sheetData>
      <sheetData sheetId="6757">
        <row r="35">
          <cell r="H35">
            <v>0</v>
          </cell>
        </row>
      </sheetData>
      <sheetData sheetId="6758">
        <row r="35">
          <cell r="H35">
            <v>0</v>
          </cell>
        </row>
      </sheetData>
      <sheetData sheetId="6759">
        <row r="35">
          <cell r="H35">
            <v>0</v>
          </cell>
        </row>
      </sheetData>
      <sheetData sheetId="6760">
        <row r="35">
          <cell r="H35">
            <v>0</v>
          </cell>
        </row>
      </sheetData>
      <sheetData sheetId="6761">
        <row r="35">
          <cell r="H35">
            <v>0</v>
          </cell>
        </row>
      </sheetData>
      <sheetData sheetId="6762">
        <row r="35">
          <cell r="H35">
            <v>0</v>
          </cell>
        </row>
      </sheetData>
      <sheetData sheetId="6763">
        <row r="35">
          <cell r="H35">
            <v>0</v>
          </cell>
        </row>
      </sheetData>
      <sheetData sheetId="6764">
        <row r="35">
          <cell r="H35">
            <v>0</v>
          </cell>
        </row>
      </sheetData>
      <sheetData sheetId="6765">
        <row r="35">
          <cell r="H35">
            <v>0</v>
          </cell>
        </row>
      </sheetData>
      <sheetData sheetId="6766">
        <row r="35">
          <cell r="H35">
            <v>0</v>
          </cell>
        </row>
      </sheetData>
      <sheetData sheetId="6767">
        <row r="35">
          <cell r="H35">
            <v>0</v>
          </cell>
        </row>
      </sheetData>
      <sheetData sheetId="6768">
        <row r="35">
          <cell r="H35">
            <v>0</v>
          </cell>
        </row>
      </sheetData>
      <sheetData sheetId="6769">
        <row r="35">
          <cell r="H35">
            <v>0</v>
          </cell>
        </row>
      </sheetData>
      <sheetData sheetId="6770">
        <row r="35">
          <cell r="H35">
            <v>0</v>
          </cell>
        </row>
      </sheetData>
      <sheetData sheetId="6771">
        <row r="35">
          <cell r="H35">
            <v>0</v>
          </cell>
        </row>
      </sheetData>
      <sheetData sheetId="6772">
        <row r="35">
          <cell r="H35">
            <v>0</v>
          </cell>
        </row>
      </sheetData>
      <sheetData sheetId="6773">
        <row r="35">
          <cell r="H35">
            <v>0</v>
          </cell>
        </row>
      </sheetData>
      <sheetData sheetId="6774">
        <row r="35">
          <cell r="H35">
            <v>0</v>
          </cell>
        </row>
      </sheetData>
      <sheetData sheetId="6775">
        <row r="35">
          <cell r="H35">
            <v>0</v>
          </cell>
        </row>
      </sheetData>
      <sheetData sheetId="6776">
        <row r="35">
          <cell r="H35">
            <v>0</v>
          </cell>
        </row>
      </sheetData>
      <sheetData sheetId="6777">
        <row r="35">
          <cell r="H35">
            <v>0</v>
          </cell>
        </row>
      </sheetData>
      <sheetData sheetId="6778">
        <row r="35">
          <cell r="H35">
            <v>0</v>
          </cell>
        </row>
      </sheetData>
      <sheetData sheetId="6779">
        <row r="35">
          <cell r="H35">
            <v>0</v>
          </cell>
        </row>
      </sheetData>
      <sheetData sheetId="6780">
        <row r="35">
          <cell r="H35">
            <v>0</v>
          </cell>
        </row>
      </sheetData>
      <sheetData sheetId="6781">
        <row r="35">
          <cell r="H35">
            <v>0</v>
          </cell>
        </row>
      </sheetData>
      <sheetData sheetId="6782">
        <row r="35">
          <cell r="H35">
            <v>0</v>
          </cell>
        </row>
      </sheetData>
      <sheetData sheetId="6783">
        <row r="35">
          <cell r="H35">
            <v>0</v>
          </cell>
        </row>
      </sheetData>
      <sheetData sheetId="6784">
        <row r="35">
          <cell r="H35">
            <v>0</v>
          </cell>
        </row>
      </sheetData>
      <sheetData sheetId="6785">
        <row r="35">
          <cell r="H35">
            <v>0</v>
          </cell>
        </row>
      </sheetData>
      <sheetData sheetId="6786">
        <row r="35">
          <cell r="H35">
            <v>0</v>
          </cell>
        </row>
      </sheetData>
      <sheetData sheetId="6787">
        <row r="35">
          <cell r="H35">
            <v>0</v>
          </cell>
        </row>
      </sheetData>
      <sheetData sheetId="6788">
        <row r="35">
          <cell r="H35">
            <v>0</v>
          </cell>
        </row>
      </sheetData>
      <sheetData sheetId="6789">
        <row r="35">
          <cell r="H35">
            <v>0</v>
          </cell>
        </row>
      </sheetData>
      <sheetData sheetId="6790">
        <row r="35">
          <cell r="H35">
            <v>0</v>
          </cell>
        </row>
      </sheetData>
      <sheetData sheetId="6791">
        <row r="35">
          <cell r="H35">
            <v>0</v>
          </cell>
        </row>
      </sheetData>
      <sheetData sheetId="6792">
        <row r="35">
          <cell r="H35">
            <v>0</v>
          </cell>
        </row>
      </sheetData>
      <sheetData sheetId="6793">
        <row r="35">
          <cell r="H35">
            <v>0</v>
          </cell>
        </row>
      </sheetData>
      <sheetData sheetId="6794">
        <row r="35">
          <cell r="H35">
            <v>0</v>
          </cell>
        </row>
      </sheetData>
      <sheetData sheetId="6795">
        <row r="35">
          <cell r="H35">
            <v>0</v>
          </cell>
        </row>
      </sheetData>
      <sheetData sheetId="6796">
        <row r="35">
          <cell r="H35">
            <v>0</v>
          </cell>
        </row>
      </sheetData>
      <sheetData sheetId="6797">
        <row r="35">
          <cell r="H35">
            <v>0</v>
          </cell>
        </row>
      </sheetData>
      <sheetData sheetId="6798">
        <row r="35">
          <cell r="H35">
            <v>0</v>
          </cell>
        </row>
      </sheetData>
      <sheetData sheetId="6799">
        <row r="35">
          <cell r="H35">
            <v>0</v>
          </cell>
        </row>
      </sheetData>
      <sheetData sheetId="6800">
        <row r="35">
          <cell r="H35">
            <v>0</v>
          </cell>
        </row>
      </sheetData>
      <sheetData sheetId="6801">
        <row r="35">
          <cell r="H35">
            <v>0</v>
          </cell>
        </row>
      </sheetData>
      <sheetData sheetId="6802">
        <row r="35">
          <cell r="H35">
            <v>0</v>
          </cell>
        </row>
      </sheetData>
      <sheetData sheetId="6803">
        <row r="35">
          <cell r="H35">
            <v>0</v>
          </cell>
        </row>
      </sheetData>
      <sheetData sheetId="6804">
        <row r="35">
          <cell r="H35">
            <v>0</v>
          </cell>
        </row>
      </sheetData>
      <sheetData sheetId="6805">
        <row r="35">
          <cell r="H35">
            <v>0</v>
          </cell>
        </row>
      </sheetData>
      <sheetData sheetId="6806">
        <row r="35">
          <cell r="H35">
            <v>0</v>
          </cell>
        </row>
      </sheetData>
      <sheetData sheetId="6807">
        <row r="35">
          <cell r="H35">
            <v>0</v>
          </cell>
        </row>
      </sheetData>
      <sheetData sheetId="6808">
        <row r="35">
          <cell r="H35">
            <v>0</v>
          </cell>
        </row>
      </sheetData>
      <sheetData sheetId="6809">
        <row r="35">
          <cell r="H35">
            <v>0</v>
          </cell>
        </row>
      </sheetData>
      <sheetData sheetId="6810">
        <row r="35">
          <cell r="H35">
            <v>0</v>
          </cell>
        </row>
      </sheetData>
      <sheetData sheetId="6811">
        <row r="35">
          <cell r="H35">
            <v>0</v>
          </cell>
        </row>
      </sheetData>
      <sheetData sheetId="6812">
        <row r="35">
          <cell r="H35">
            <v>0</v>
          </cell>
        </row>
      </sheetData>
      <sheetData sheetId="6813">
        <row r="35">
          <cell r="H35">
            <v>0</v>
          </cell>
        </row>
      </sheetData>
      <sheetData sheetId="6814">
        <row r="35">
          <cell r="H35">
            <v>0</v>
          </cell>
        </row>
      </sheetData>
      <sheetData sheetId="6815">
        <row r="35">
          <cell r="H35">
            <v>0</v>
          </cell>
        </row>
      </sheetData>
      <sheetData sheetId="6816">
        <row r="35">
          <cell r="H35">
            <v>0</v>
          </cell>
        </row>
      </sheetData>
      <sheetData sheetId="6817">
        <row r="35">
          <cell r="H35">
            <v>0</v>
          </cell>
        </row>
      </sheetData>
      <sheetData sheetId="6818">
        <row r="35">
          <cell r="H35">
            <v>0</v>
          </cell>
        </row>
      </sheetData>
      <sheetData sheetId="6819">
        <row r="35">
          <cell r="H35">
            <v>0</v>
          </cell>
        </row>
      </sheetData>
      <sheetData sheetId="6820">
        <row r="35">
          <cell r="H35">
            <v>0</v>
          </cell>
        </row>
      </sheetData>
      <sheetData sheetId="6821">
        <row r="35">
          <cell r="H35">
            <v>0</v>
          </cell>
        </row>
      </sheetData>
      <sheetData sheetId="6822">
        <row r="35">
          <cell r="H35">
            <v>0</v>
          </cell>
        </row>
      </sheetData>
      <sheetData sheetId="6823">
        <row r="35">
          <cell r="H35">
            <v>0</v>
          </cell>
        </row>
      </sheetData>
      <sheetData sheetId="6824">
        <row r="35">
          <cell r="H35">
            <v>0</v>
          </cell>
        </row>
      </sheetData>
      <sheetData sheetId="6825">
        <row r="35">
          <cell r="H35">
            <v>0</v>
          </cell>
        </row>
      </sheetData>
      <sheetData sheetId="6826">
        <row r="35">
          <cell r="H35">
            <v>0</v>
          </cell>
        </row>
      </sheetData>
      <sheetData sheetId="6827">
        <row r="35">
          <cell r="H35">
            <v>0</v>
          </cell>
        </row>
      </sheetData>
      <sheetData sheetId="6828">
        <row r="35">
          <cell r="H35">
            <v>0</v>
          </cell>
        </row>
      </sheetData>
      <sheetData sheetId="6829">
        <row r="35">
          <cell r="H35">
            <v>0</v>
          </cell>
        </row>
      </sheetData>
      <sheetData sheetId="6830">
        <row r="35">
          <cell r="H35">
            <v>0</v>
          </cell>
        </row>
      </sheetData>
      <sheetData sheetId="6831">
        <row r="35">
          <cell r="H35">
            <v>0</v>
          </cell>
        </row>
      </sheetData>
      <sheetData sheetId="6832">
        <row r="35">
          <cell r="H35">
            <v>0</v>
          </cell>
        </row>
      </sheetData>
      <sheetData sheetId="6833">
        <row r="35">
          <cell r="H35">
            <v>0</v>
          </cell>
        </row>
      </sheetData>
      <sheetData sheetId="6834">
        <row r="35">
          <cell r="H35">
            <v>0</v>
          </cell>
        </row>
      </sheetData>
      <sheetData sheetId="6835">
        <row r="35">
          <cell r="H35">
            <v>0</v>
          </cell>
        </row>
      </sheetData>
      <sheetData sheetId="6836">
        <row r="35">
          <cell r="H35">
            <v>0</v>
          </cell>
        </row>
      </sheetData>
      <sheetData sheetId="6837">
        <row r="35">
          <cell r="H35">
            <v>0</v>
          </cell>
        </row>
      </sheetData>
      <sheetData sheetId="6838">
        <row r="35">
          <cell r="H35">
            <v>0</v>
          </cell>
        </row>
      </sheetData>
      <sheetData sheetId="6839">
        <row r="35">
          <cell r="H35">
            <v>0</v>
          </cell>
        </row>
      </sheetData>
      <sheetData sheetId="6840">
        <row r="35">
          <cell r="H35">
            <v>0</v>
          </cell>
        </row>
      </sheetData>
      <sheetData sheetId="6841">
        <row r="35">
          <cell r="H35">
            <v>0</v>
          </cell>
        </row>
      </sheetData>
      <sheetData sheetId="6842">
        <row r="35">
          <cell r="H35">
            <v>0</v>
          </cell>
        </row>
      </sheetData>
      <sheetData sheetId="6843">
        <row r="35">
          <cell r="H35">
            <v>0</v>
          </cell>
        </row>
      </sheetData>
      <sheetData sheetId="6844">
        <row r="35">
          <cell r="H35">
            <v>0</v>
          </cell>
        </row>
      </sheetData>
      <sheetData sheetId="6845">
        <row r="35">
          <cell r="H35">
            <v>0</v>
          </cell>
        </row>
      </sheetData>
      <sheetData sheetId="6846">
        <row r="35">
          <cell r="H35">
            <v>0</v>
          </cell>
        </row>
      </sheetData>
      <sheetData sheetId="6847">
        <row r="35">
          <cell r="H35">
            <v>0</v>
          </cell>
        </row>
      </sheetData>
      <sheetData sheetId="6848">
        <row r="35">
          <cell r="H35">
            <v>0</v>
          </cell>
        </row>
      </sheetData>
      <sheetData sheetId="6849">
        <row r="35">
          <cell r="H35">
            <v>0</v>
          </cell>
        </row>
      </sheetData>
      <sheetData sheetId="6850">
        <row r="35">
          <cell r="H35">
            <v>0</v>
          </cell>
        </row>
      </sheetData>
      <sheetData sheetId="6851">
        <row r="35">
          <cell r="H35">
            <v>0</v>
          </cell>
        </row>
      </sheetData>
      <sheetData sheetId="6852">
        <row r="35">
          <cell r="H35">
            <v>0</v>
          </cell>
        </row>
      </sheetData>
      <sheetData sheetId="6853">
        <row r="35">
          <cell r="H35">
            <v>0</v>
          </cell>
        </row>
      </sheetData>
      <sheetData sheetId="6854">
        <row r="35">
          <cell r="H35">
            <v>0</v>
          </cell>
        </row>
      </sheetData>
      <sheetData sheetId="6855">
        <row r="35">
          <cell r="H35">
            <v>0</v>
          </cell>
        </row>
      </sheetData>
      <sheetData sheetId="6856">
        <row r="35">
          <cell r="H35">
            <v>0</v>
          </cell>
        </row>
      </sheetData>
      <sheetData sheetId="6857">
        <row r="35">
          <cell r="H35">
            <v>0</v>
          </cell>
        </row>
      </sheetData>
      <sheetData sheetId="6858">
        <row r="35">
          <cell r="H35">
            <v>0</v>
          </cell>
        </row>
      </sheetData>
      <sheetData sheetId="6859">
        <row r="35">
          <cell r="H35">
            <v>0</v>
          </cell>
        </row>
      </sheetData>
      <sheetData sheetId="6860">
        <row r="35">
          <cell r="H35">
            <v>0</v>
          </cell>
        </row>
      </sheetData>
      <sheetData sheetId="6861">
        <row r="35">
          <cell r="H35">
            <v>0</v>
          </cell>
        </row>
      </sheetData>
      <sheetData sheetId="6862">
        <row r="35">
          <cell r="H35">
            <v>0</v>
          </cell>
        </row>
      </sheetData>
      <sheetData sheetId="6863">
        <row r="35">
          <cell r="H35">
            <v>0</v>
          </cell>
        </row>
      </sheetData>
      <sheetData sheetId="6864">
        <row r="35">
          <cell r="H35">
            <v>0</v>
          </cell>
        </row>
      </sheetData>
      <sheetData sheetId="6865">
        <row r="106">
          <cell r="C106" t="str">
            <v>Hour</v>
          </cell>
        </row>
      </sheetData>
      <sheetData sheetId="6866">
        <row r="35">
          <cell r="H35">
            <v>0</v>
          </cell>
        </row>
      </sheetData>
      <sheetData sheetId="6867">
        <row r="35">
          <cell r="H35">
            <v>0</v>
          </cell>
        </row>
      </sheetData>
      <sheetData sheetId="6868">
        <row r="35">
          <cell r="H35">
            <v>0</v>
          </cell>
        </row>
      </sheetData>
      <sheetData sheetId="6869">
        <row r="35">
          <cell r="H35">
            <v>0</v>
          </cell>
        </row>
      </sheetData>
      <sheetData sheetId="6870">
        <row r="35">
          <cell r="H35">
            <v>0</v>
          </cell>
        </row>
      </sheetData>
      <sheetData sheetId="6871">
        <row r="35">
          <cell r="H35">
            <v>0</v>
          </cell>
        </row>
      </sheetData>
      <sheetData sheetId="6872">
        <row r="35">
          <cell r="H35">
            <v>0</v>
          </cell>
        </row>
      </sheetData>
      <sheetData sheetId="6873">
        <row r="35">
          <cell r="H35">
            <v>0</v>
          </cell>
        </row>
      </sheetData>
      <sheetData sheetId="6874">
        <row r="35">
          <cell r="H35">
            <v>0</v>
          </cell>
        </row>
      </sheetData>
      <sheetData sheetId="6875">
        <row r="35">
          <cell r="H35">
            <v>0</v>
          </cell>
        </row>
      </sheetData>
      <sheetData sheetId="6876">
        <row r="35">
          <cell r="H35">
            <v>0</v>
          </cell>
        </row>
      </sheetData>
      <sheetData sheetId="6877">
        <row r="35">
          <cell r="H35">
            <v>0</v>
          </cell>
        </row>
      </sheetData>
      <sheetData sheetId="6878">
        <row r="35">
          <cell r="H35">
            <v>0</v>
          </cell>
        </row>
      </sheetData>
      <sheetData sheetId="6879">
        <row r="35">
          <cell r="H35">
            <v>0</v>
          </cell>
        </row>
      </sheetData>
      <sheetData sheetId="6880">
        <row r="35">
          <cell r="H35">
            <v>0</v>
          </cell>
        </row>
      </sheetData>
      <sheetData sheetId="6881">
        <row r="35">
          <cell r="H35">
            <v>0</v>
          </cell>
        </row>
      </sheetData>
      <sheetData sheetId="6882">
        <row r="35">
          <cell r="H35">
            <v>0</v>
          </cell>
        </row>
      </sheetData>
      <sheetData sheetId="6883">
        <row r="35">
          <cell r="H35">
            <v>0</v>
          </cell>
        </row>
      </sheetData>
      <sheetData sheetId="6884">
        <row r="35">
          <cell r="H35">
            <v>0</v>
          </cell>
        </row>
      </sheetData>
      <sheetData sheetId="6885">
        <row r="35">
          <cell r="H35">
            <v>0</v>
          </cell>
        </row>
      </sheetData>
      <sheetData sheetId="6886">
        <row r="35">
          <cell r="H35">
            <v>0</v>
          </cell>
        </row>
      </sheetData>
      <sheetData sheetId="6887">
        <row r="35">
          <cell r="H35">
            <v>0</v>
          </cell>
        </row>
      </sheetData>
      <sheetData sheetId="6888">
        <row r="35">
          <cell r="H35">
            <v>0</v>
          </cell>
        </row>
      </sheetData>
      <sheetData sheetId="6889">
        <row r="35">
          <cell r="H35">
            <v>0</v>
          </cell>
        </row>
      </sheetData>
      <sheetData sheetId="6890">
        <row r="35">
          <cell r="H35">
            <v>0</v>
          </cell>
        </row>
      </sheetData>
      <sheetData sheetId="6891">
        <row r="35">
          <cell r="H35">
            <v>0</v>
          </cell>
        </row>
      </sheetData>
      <sheetData sheetId="6892">
        <row r="35">
          <cell r="H35">
            <v>0</v>
          </cell>
        </row>
      </sheetData>
      <sheetData sheetId="6893">
        <row r="35">
          <cell r="H35">
            <v>0</v>
          </cell>
        </row>
      </sheetData>
      <sheetData sheetId="6894">
        <row r="35">
          <cell r="H35">
            <v>0</v>
          </cell>
        </row>
      </sheetData>
      <sheetData sheetId="6895">
        <row r="35">
          <cell r="H35">
            <v>0</v>
          </cell>
        </row>
      </sheetData>
      <sheetData sheetId="6896">
        <row r="35">
          <cell r="H35">
            <v>0</v>
          </cell>
        </row>
      </sheetData>
      <sheetData sheetId="6897">
        <row r="35">
          <cell r="H35">
            <v>0</v>
          </cell>
        </row>
      </sheetData>
      <sheetData sheetId="6898">
        <row r="35">
          <cell r="H35">
            <v>0</v>
          </cell>
        </row>
      </sheetData>
      <sheetData sheetId="6899">
        <row r="35">
          <cell r="H35">
            <v>0</v>
          </cell>
        </row>
      </sheetData>
      <sheetData sheetId="6900">
        <row r="35">
          <cell r="H35">
            <v>0</v>
          </cell>
        </row>
      </sheetData>
      <sheetData sheetId="6901">
        <row r="35">
          <cell r="H35">
            <v>0</v>
          </cell>
        </row>
      </sheetData>
      <sheetData sheetId="6902">
        <row r="35">
          <cell r="H35">
            <v>0</v>
          </cell>
        </row>
      </sheetData>
      <sheetData sheetId="6903">
        <row r="35">
          <cell r="H35">
            <v>0</v>
          </cell>
        </row>
      </sheetData>
      <sheetData sheetId="6904">
        <row r="35">
          <cell r="H35">
            <v>0</v>
          </cell>
        </row>
      </sheetData>
      <sheetData sheetId="6905">
        <row r="35">
          <cell r="H35">
            <v>0</v>
          </cell>
        </row>
      </sheetData>
      <sheetData sheetId="6906">
        <row r="35">
          <cell r="H35">
            <v>0</v>
          </cell>
        </row>
      </sheetData>
      <sheetData sheetId="6907">
        <row r="35">
          <cell r="H35">
            <v>0</v>
          </cell>
        </row>
      </sheetData>
      <sheetData sheetId="6908">
        <row r="35">
          <cell r="H35">
            <v>0</v>
          </cell>
        </row>
      </sheetData>
      <sheetData sheetId="6909">
        <row r="35">
          <cell r="H35">
            <v>0</v>
          </cell>
        </row>
      </sheetData>
      <sheetData sheetId="6910">
        <row r="35">
          <cell r="H35">
            <v>0</v>
          </cell>
        </row>
      </sheetData>
      <sheetData sheetId="6911">
        <row r="35">
          <cell r="H35">
            <v>0</v>
          </cell>
        </row>
      </sheetData>
      <sheetData sheetId="6912">
        <row r="35">
          <cell r="H35">
            <v>0</v>
          </cell>
        </row>
      </sheetData>
      <sheetData sheetId="6913">
        <row r="35">
          <cell r="H35">
            <v>0</v>
          </cell>
        </row>
      </sheetData>
      <sheetData sheetId="6914">
        <row r="35">
          <cell r="H35">
            <v>0</v>
          </cell>
        </row>
      </sheetData>
      <sheetData sheetId="6915">
        <row r="35">
          <cell r="H35">
            <v>0</v>
          </cell>
        </row>
      </sheetData>
      <sheetData sheetId="6916">
        <row r="35">
          <cell r="H35">
            <v>0</v>
          </cell>
        </row>
      </sheetData>
      <sheetData sheetId="6917">
        <row r="35">
          <cell r="H35">
            <v>0</v>
          </cell>
        </row>
      </sheetData>
      <sheetData sheetId="6918">
        <row r="35">
          <cell r="H35">
            <v>0</v>
          </cell>
        </row>
      </sheetData>
      <sheetData sheetId="6919">
        <row r="35">
          <cell r="H35">
            <v>0</v>
          </cell>
        </row>
      </sheetData>
      <sheetData sheetId="6920">
        <row r="35">
          <cell r="H35">
            <v>0</v>
          </cell>
        </row>
      </sheetData>
      <sheetData sheetId="6921">
        <row r="35">
          <cell r="H35">
            <v>0</v>
          </cell>
        </row>
      </sheetData>
      <sheetData sheetId="6922">
        <row r="35">
          <cell r="H35">
            <v>0</v>
          </cell>
        </row>
      </sheetData>
      <sheetData sheetId="6923">
        <row r="35">
          <cell r="H35">
            <v>0</v>
          </cell>
        </row>
      </sheetData>
      <sheetData sheetId="6924">
        <row r="35">
          <cell r="H35">
            <v>0</v>
          </cell>
        </row>
      </sheetData>
      <sheetData sheetId="6925">
        <row r="35">
          <cell r="H35">
            <v>0</v>
          </cell>
        </row>
      </sheetData>
      <sheetData sheetId="6926">
        <row r="35">
          <cell r="H35">
            <v>0</v>
          </cell>
        </row>
      </sheetData>
      <sheetData sheetId="6927">
        <row r="35">
          <cell r="H35">
            <v>0</v>
          </cell>
        </row>
      </sheetData>
      <sheetData sheetId="6928">
        <row r="35">
          <cell r="H35">
            <v>0</v>
          </cell>
        </row>
      </sheetData>
      <sheetData sheetId="6929">
        <row r="35">
          <cell r="H35">
            <v>0</v>
          </cell>
        </row>
      </sheetData>
      <sheetData sheetId="6930">
        <row r="35">
          <cell r="H35">
            <v>0</v>
          </cell>
        </row>
      </sheetData>
      <sheetData sheetId="6931">
        <row r="35">
          <cell r="H35">
            <v>0</v>
          </cell>
        </row>
      </sheetData>
      <sheetData sheetId="6932">
        <row r="35">
          <cell r="H35">
            <v>0</v>
          </cell>
        </row>
      </sheetData>
      <sheetData sheetId="6933">
        <row r="35">
          <cell r="H35">
            <v>0</v>
          </cell>
        </row>
      </sheetData>
      <sheetData sheetId="6934">
        <row r="35">
          <cell r="H35">
            <v>0</v>
          </cell>
        </row>
      </sheetData>
      <sheetData sheetId="6935">
        <row r="35">
          <cell r="H35">
            <v>0</v>
          </cell>
        </row>
      </sheetData>
      <sheetData sheetId="6936">
        <row r="35">
          <cell r="H35">
            <v>0</v>
          </cell>
        </row>
      </sheetData>
      <sheetData sheetId="6937">
        <row r="35">
          <cell r="H35">
            <v>0</v>
          </cell>
        </row>
      </sheetData>
      <sheetData sheetId="6938">
        <row r="35">
          <cell r="H35">
            <v>0</v>
          </cell>
        </row>
      </sheetData>
      <sheetData sheetId="6939">
        <row r="35">
          <cell r="H35">
            <v>0</v>
          </cell>
        </row>
      </sheetData>
      <sheetData sheetId="6940">
        <row r="35">
          <cell r="H35">
            <v>0</v>
          </cell>
        </row>
      </sheetData>
      <sheetData sheetId="6941">
        <row r="35">
          <cell r="H35">
            <v>0</v>
          </cell>
        </row>
      </sheetData>
      <sheetData sheetId="6942">
        <row r="35">
          <cell r="H35">
            <v>0</v>
          </cell>
        </row>
      </sheetData>
      <sheetData sheetId="6943">
        <row r="35">
          <cell r="H35">
            <v>0</v>
          </cell>
        </row>
      </sheetData>
      <sheetData sheetId="6944">
        <row r="35">
          <cell r="H35">
            <v>0</v>
          </cell>
        </row>
      </sheetData>
      <sheetData sheetId="6945">
        <row r="35">
          <cell r="H35">
            <v>0</v>
          </cell>
        </row>
      </sheetData>
      <sheetData sheetId="6946">
        <row r="35">
          <cell r="H35">
            <v>0</v>
          </cell>
        </row>
      </sheetData>
      <sheetData sheetId="6947">
        <row r="35">
          <cell r="H35">
            <v>0</v>
          </cell>
        </row>
      </sheetData>
      <sheetData sheetId="6948">
        <row r="35">
          <cell r="H35">
            <v>0</v>
          </cell>
        </row>
      </sheetData>
      <sheetData sheetId="6949">
        <row r="35">
          <cell r="H35">
            <v>0</v>
          </cell>
        </row>
      </sheetData>
      <sheetData sheetId="6950">
        <row r="35">
          <cell r="H35">
            <v>0</v>
          </cell>
        </row>
      </sheetData>
      <sheetData sheetId="6951">
        <row r="35">
          <cell r="H35">
            <v>0</v>
          </cell>
        </row>
      </sheetData>
      <sheetData sheetId="6952">
        <row r="35">
          <cell r="H35">
            <v>0</v>
          </cell>
        </row>
      </sheetData>
      <sheetData sheetId="6953">
        <row r="35">
          <cell r="H35">
            <v>0</v>
          </cell>
        </row>
      </sheetData>
      <sheetData sheetId="6954">
        <row r="35">
          <cell r="H35">
            <v>0</v>
          </cell>
        </row>
      </sheetData>
      <sheetData sheetId="6955">
        <row r="35">
          <cell r="H35">
            <v>0</v>
          </cell>
        </row>
      </sheetData>
      <sheetData sheetId="6956">
        <row r="35">
          <cell r="H35">
            <v>0</v>
          </cell>
        </row>
      </sheetData>
      <sheetData sheetId="6957">
        <row r="35">
          <cell r="H35">
            <v>0</v>
          </cell>
        </row>
      </sheetData>
      <sheetData sheetId="6958">
        <row r="35">
          <cell r="H35">
            <v>0</v>
          </cell>
        </row>
      </sheetData>
      <sheetData sheetId="6959">
        <row r="35">
          <cell r="H35">
            <v>0</v>
          </cell>
        </row>
      </sheetData>
      <sheetData sheetId="6960">
        <row r="35">
          <cell r="H35">
            <v>0</v>
          </cell>
        </row>
      </sheetData>
      <sheetData sheetId="6961">
        <row r="35">
          <cell r="H35">
            <v>0</v>
          </cell>
        </row>
      </sheetData>
      <sheetData sheetId="6962">
        <row r="35">
          <cell r="H35">
            <v>0</v>
          </cell>
        </row>
      </sheetData>
      <sheetData sheetId="6963">
        <row r="35">
          <cell r="H35">
            <v>0</v>
          </cell>
        </row>
      </sheetData>
      <sheetData sheetId="6964">
        <row r="35">
          <cell r="H35">
            <v>0</v>
          </cell>
        </row>
      </sheetData>
      <sheetData sheetId="6965">
        <row r="35">
          <cell r="H35">
            <v>0</v>
          </cell>
        </row>
      </sheetData>
      <sheetData sheetId="6966">
        <row r="35">
          <cell r="H35">
            <v>0</v>
          </cell>
        </row>
      </sheetData>
      <sheetData sheetId="6967">
        <row r="35">
          <cell r="H35">
            <v>0</v>
          </cell>
        </row>
      </sheetData>
      <sheetData sheetId="6968">
        <row r="35">
          <cell r="H35">
            <v>0</v>
          </cell>
        </row>
      </sheetData>
      <sheetData sheetId="6969">
        <row r="35">
          <cell r="H35">
            <v>0</v>
          </cell>
        </row>
      </sheetData>
      <sheetData sheetId="6970">
        <row r="35">
          <cell r="H35">
            <v>0</v>
          </cell>
        </row>
      </sheetData>
      <sheetData sheetId="6971">
        <row r="35">
          <cell r="H35">
            <v>0</v>
          </cell>
        </row>
      </sheetData>
      <sheetData sheetId="6972">
        <row r="35">
          <cell r="H35">
            <v>0</v>
          </cell>
        </row>
      </sheetData>
      <sheetData sheetId="6973">
        <row r="35">
          <cell r="H35">
            <v>0</v>
          </cell>
        </row>
      </sheetData>
      <sheetData sheetId="6974">
        <row r="35">
          <cell r="H35">
            <v>0</v>
          </cell>
        </row>
      </sheetData>
      <sheetData sheetId="6975">
        <row r="35">
          <cell r="H35">
            <v>0</v>
          </cell>
        </row>
      </sheetData>
      <sheetData sheetId="6976">
        <row r="35">
          <cell r="H35">
            <v>0</v>
          </cell>
        </row>
      </sheetData>
      <sheetData sheetId="6977">
        <row r="35">
          <cell r="H35">
            <v>0</v>
          </cell>
        </row>
      </sheetData>
      <sheetData sheetId="6978">
        <row r="35">
          <cell r="H35">
            <v>0</v>
          </cell>
        </row>
      </sheetData>
      <sheetData sheetId="6979">
        <row r="35">
          <cell r="H35">
            <v>0</v>
          </cell>
        </row>
      </sheetData>
      <sheetData sheetId="6980">
        <row r="35">
          <cell r="H35">
            <v>0</v>
          </cell>
        </row>
      </sheetData>
      <sheetData sheetId="6981">
        <row r="35">
          <cell r="H35">
            <v>0</v>
          </cell>
        </row>
      </sheetData>
      <sheetData sheetId="6982">
        <row r="35">
          <cell r="H35">
            <v>0</v>
          </cell>
        </row>
      </sheetData>
      <sheetData sheetId="6983">
        <row r="35">
          <cell r="H35">
            <v>0</v>
          </cell>
        </row>
      </sheetData>
      <sheetData sheetId="6984">
        <row r="35">
          <cell r="H35">
            <v>0</v>
          </cell>
        </row>
      </sheetData>
      <sheetData sheetId="6985">
        <row r="35">
          <cell r="H35">
            <v>0</v>
          </cell>
        </row>
      </sheetData>
      <sheetData sheetId="6986">
        <row r="35">
          <cell r="H35">
            <v>0</v>
          </cell>
        </row>
      </sheetData>
      <sheetData sheetId="6987">
        <row r="35">
          <cell r="H35">
            <v>0</v>
          </cell>
        </row>
      </sheetData>
      <sheetData sheetId="6988">
        <row r="35">
          <cell r="H35">
            <v>0</v>
          </cell>
        </row>
      </sheetData>
      <sheetData sheetId="6989">
        <row r="35">
          <cell r="H35">
            <v>0</v>
          </cell>
        </row>
      </sheetData>
      <sheetData sheetId="6990">
        <row r="35">
          <cell r="H35">
            <v>0</v>
          </cell>
        </row>
      </sheetData>
      <sheetData sheetId="6991">
        <row r="35">
          <cell r="H35">
            <v>0</v>
          </cell>
        </row>
      </sheetData>
      <sheetData sheetId="6992">
        <row r="35">
          <cell r="H35">
            <v>0</v>
          </cell>
        </row>
      </sheetData>
      <sheetData sheetId="6993">
        <row r="35">
          <cell r="H35">
            <v>0</v>
          </cell>
        </row>
      </sheetData>
      <sheetData sheetId="6994">
        <row r="35">
          <cell r="H35">
            <v>0</v>
          </cell>
        </row>
      </sheetData>
      <sheetData sheetId="6995">
        <row r="35">
          <cell r="H35">
            <v>0</v>
          </cell>
        </row>
      </sheetData>
      <sheetData sheetId="6996">
        <row r="35">
          <cell r="H35">
            <v>0</v>
          </cell>
        </row>
      </sheetData>
      <sheetData sheetId="6997">
        <row r="35">
          <cell r="H35">
            <v>0</v>
          </cell>
        </row>
      </sheetData>
      <sheetData sheetId="6998">
        <row r="35">
          <cell r="H35">
            <v>0</v>
          </cell>
        </row>
      </sheetData>
      <sheetData sheetId="6999">
        <row r="35">
          <cell r="H35">
            <v>0</v>
          </cell>
        </row>
      </sheetData>
      <sheetData sheetId="7000">
        <row r="35">
          <cell r="H35">
            <v>0</v>
          </cell>
        </row>
      </sheetData>
      <sheetData sheetId="7001">
        <row r="35">
          <cell r="H35">
            <v>0</v>
          </cell>
        </row>
      </sheetData>
      <sheetData sheetId="7002">
        <row r="35">
          <cell r="H35">
            <v>0</v>
          </cell>
        </row>
      </sheetData>
      <sheetData sheetId="7003">
        <row r="35">
          <cell r="H35">
            <v>0</v>
          </cell>
        </row>
      </sheetData>
      <sheetData sheetId="7004">
        <row r="35">
          <cell r="H35">
            <v>0</v>
          </cell>
        </row>
      </sheetData>
      <sheetData sheetId="7005">
        <row r="35">
          <cell r="H35">
            <v>0</v>
          </cell>
        </row>
      </sheetData>
      <sheetData sheetId="7006">
        <row r="35">
          <cell r="H35">
            <v>0</v>
          </cell>
        </row>
      </sheetData>
      <sheetData sheetId="7007">
        <row r="35">
          <cell r="H35">
            <v>0</v>
          </cell>
        </row>
      </sheetData>
      <sheetData sheetId="7008">
        <row r="35">
          <cell r="H35">
            <v>0</v>
          </cell>
        </row>
      </sheetData>
      <sheetData sheetId="7009">
        <row r="35">
          <cell r="H35">
            <v>0</v>
          </cell>
        </row>
      </sheetData>
      <sheetData sheetId="7010">
        <row r="35">
          <cell r="H35">
            <v>0</v>
          </cell>
        </row>
      </sheetData>
      <sheetData sheetId="7011">
        <row r="35">
          <cell r="H35">
            <v>0</v>
          </cell>
        </row>
      </sheetData>
      <sheetData sheetId="7012">
        <row r="35">
          <cell r="H35">
            <v>0</v>
          </cell>
        </row>
      </sheetData>
      <sheetData sheetId="7013">
        <row r="35">
          <cell r="H35">
            <v>0</v>
          </cell>
        </row>
      </sheetData>
      <sheetData sheetId="7014">
        <row r="35">
          <cell r="H35">
            <v>0</v>
          </cell>
        </row>
      </sheetData>
      <sheetData sheetId="7015">
        <row r="35">
          <cell r="H35">
            <v>0</v>
          </cell>
        </row>
      </sheetData>
      <sheetData sheetId="7016">
        <row r="35">
          <cell r="H35">
            <v>0</v>
          </cell>
        </row>
      </sheetData>
      <sheetData sheetId="7017">
        <row r="35">
          <cell r="H35">
            <v>0</v>
          </cell>
        </row>
      </sheetData>
      <sheetData sheetId="7018">
        <row r="35">
          <cell r="H35">
            <v>0</v>
          </cell>
        </row>
      </sheetData>
      <sheetData sheetId="7019">
        <row r="35">
          <cell r="H35">
            <v>0</v>
          </cell>
        </row>
      </sheetData>
      <sheetData sheetId="7020">
        <row r="35">
          <cell r="H35">
            <v>0</v>
          </cell>
        </row>
      </sheetData>
      <sheetData sheetId="7021">
        <row r="35">
          <cell r="H35">
            <v>0</v>
          </cell>
        </row>
      </sheetData>
      <sheetData sheetId="7022">
        <row r="35">
          <cell r="H35">
            <v>0</v>
          </cell>
        </row>
      </sheetData>
      <sheetData sheetId="7023">
        <row r="35">
          <cell r="H35">
            <v>0</v>
          </cell>
        </row>
      </sheetData>
      <sheetData sheetId="7024">
        <row r="35">
          <cell r="H35">
            <v>0</v>
          </cell>
        </row>
      </sheetData>
      <sheetData sheetId="7025">
        <row r="35">
          <cell r="H35">
            <v>0</v>
          </cell>
        </row>
      </sheetData>
      <sheetData sheetId="7026">
        <row r="35">
          <cell r="H35">
            <v>0</v>
          </cell>
        </row>
      </sheetData>
      <sheetData sheetId="7027">
        <row r="35">
          <cell r="H35">
            <v>0</v>
          </cell>
        </row>
      </sheetData>
      <sheetData sheetId="7028">
        <row r="35">
          <cell r="H35">
            <v>0</v>
          </cell>
        </row>
      </sheetData>
      <sheetData sheetId="7029">
        <row r="35">
          <cell r="H35">
            <v>0</v>
          </cell>
        </row>
      </sheetData>
      <sheetData sheetId="7030">
        <row r="35">
          <cell r="H35">
            <v>0</v>
          </cell>
        </row>
      </sheetData>
      <sheetData sheetId="7031">
        <row r="35">
          <cell r="H35">
            <v>0</v>
          </cell>
        </row>
      </sheetData>
      <sheetData sheetId="7032">
        <row r="35">
          <cell r="H35">
            <v>0</v>
          </cell>
        </row>
      </sheetData>
      <sheetData sheetId="7033">
        <row r="35">
          <cell r="H35">
            <v>0</v>
          </cell>
        </row>
      </sheetData>
      <sheetData sheetId="7034">
        <row r="35">
          <cell r="H35">
            <v>0</v>
          </cell>
        </row>
      </sheetData>
      <sheetData sheetId="7035">
        <row r="35">
          <cell r="H35">
            <v>0</v>
          </cell>
        </row>
      </sheetData>
      <sheetData sheetId="7036">
        <row r="35">
          <cell r="H35">
            <v>0</v>
          </cell>
        </row>
      </sheetData>
      <sheetData sheetId="7037">
        <row r="35">
          <cell r="H35">
            <v>0</v>
          </cell>
        </row>
      </sheetData>
      <sheetData sheetId="7038">
        <row r="35">
          <cell r="H35">
            <v>0</v>
          </cell>
        </row>
      </sheetData>
      <sheetData sheetId="7039">
        <row r="35">
          <cell r="H35">
            <v>0</v>
          </cell>
        </row>
      </sheetData>
      <sheetData sheetId="7040">
        <row r="35">
          <cell r="H35">
            <v>0</v>
          </cell>
        </row>
      </sheetData>
      <sheetData sheetId="7041">
        <row r="35">
          <cell r="H35">
            <v>0</v>
          </cell>
        </row>
      </sheetData>
      <sheetData sheetId="7042">
        <row r="35">
          <cell r="H35">
            <v>0</v>
          </cell>
        </row>
      </sheetData>
      <sheetData sheetId="7043">
        <row r="35">
          <cell r="H35">
            <v>0</v>
          </cell>
        </row>
      </sheetData>
      <sheetData sheetId="7044">
        <row r="35">
          <cell r="H35">
            <v>0</v>
          </cell>
        </row>
      </sheetData>
      <sheetData sheetId="7045">
        <row r="35">
          <cell r="H35">
            <v>0</v>
          </cell>
        </row>
      </sheetData>
      <sheetData sheetId="7046">
        <row r="35">
          <cell r="H35">
            <v>0</v>
          </cell>
        </row>
      </sheetData>
      <sheetData sheetId="7047">
        <row r="35">
          <cell r="H35">
            <v>0</v>
          </cell>
        </row>
      </sheetData>
      <sheetData sheetId="7048">
        <row r="35">
          <cell r="H35">
            <v>0</v>
          </cell>
        </row>
      </sheetData>
      <sheetData sheetId="7049">
        <row r="35">
          <cell r="H35">
            <v>0</v>
          </cell>
        </row>
      </sheetData>
      <sheetData sheetId="7050">
        <row r="35">
          <cell r="H35">
            <v>0</v>
          </cell>
        </row>
      </sheetData>
      <sheetData sheetId="7051">
        <row r="35">
          <cell r="H35">
            <v>0</v>
          </cell>
        </row>
      </sheetData>
      <sheetData sheetId="7052">
        <row r="35">
          <cell r="H35">
            <v>0</v>
          </cell>
        </row>
      </sheetData>
      <sheetData sheetId="7053">
        <row r="35">
          <cell r="H35">
            <v>0</v>
          </cell>
        </row>
      </sheetData>
      <sheetData sheetId="7054">
        <row r="35">
          <cell r="H35">
            <v>0</v>
          </cell>
        </row>
      </sheetData>
      <sheetData sheetId="7055">
        <row r="35">
          <cell r="H35">
            <v>0</v>
          </cell>
        </row>
      </sheetData>
      <sheetData sheetId="7056">
        <row r="35">
          <cell r="H35">
            <v>0</v>
          </cell>
        </row>
      </sheetData>
      <sheetData sheetId="7057">
        <row r="35">
          <cell r="H35">
            <v>0</v>
          </cell>
        </row>
      </sheetData>
      <sheetData sheetId="7058">
        <row r="35">
          <cell r="H35">
            <v>0</v>
          </cell>
        </row>
      </sheetData>
      <sheetData sheetId="7059">
        <row r="35">
          <cell r="H35">
            <v>0</v>
          </cell>
        </row>
      </sheetData>
      <sheetData sheetId="7060">
        <row r="35">
          <cell r="H35">
            <v>0</v>
          </cell>
        </row>
      </sheetData>
      <sheetData sheetId="7061">
        <row r="35">
          <cell r="H35">
            <v>0</v>
          </cell>
        </row>
      </sheetData>
      <sheetData sheetId="7062">
        <row r="35">
          <cell r="H35">
            <v>0</v>
          </cell>
        </row>
      </sheetData>
      <sheetData sheetId="7063">
        <row r="35">
          <cell r="H35">
            <v>0</v>
          </cell>
        </row>
      </sheetData>
      <sheetData sheetId="7064">
        <row r="35">
          <cell r="H35">
            <v>0</v>
          </cell>
        </row>
      </sheetData>
      <sheetData sheetId="7065">
        <row r="35">
          <cell r="H35">
            <v>0</v>
          </cell>
        </row>
      </sheetData>
      <sheetData sheetId="7066">
        <row r="35">
          <cell r="H35">
            <v>0</v>
          </cell>
        </row>
      </sheetData>
      <sheetData sheetId="7067">
        <row r="35">
          <cell r="H35">
            <v>0</v>
          </cell>
        </row>
      </sheetData>
      <sheetData sheetId="7068">
        <row r="35">
          <cell r="H35">
            <v>0</v>
          </cell>
        </row>
      </sheetData>
      <sheetData sheetId="7069">
        <row r="35">
          <cell r="H35">
            <v>0</v>
          </cell>
        </row>
      </sheetData>
      <sheetData sheetId="7070">
        <row r="35">
          <cell r="H35">
            <v>0</v>
          </cell>
        </row>
      </sheetData>
      <sheetData sheetId="7071">
        <row r="35">
          <cell r="H35">
            <v>0</v>
          </cell>
        </row>
      </sheetData>
      <sheetData sheetId="7072">
        <row r="35">
          <cell r="H35">
            <v>0</v>
          </cell>
        </row>
      </sheetData>
      <sheetData sheetId="7073">
        <row r="35">
          <cell r="H35">
            <v>0</v>
          </cell>
        </row>
      </sheetData>
      <sheetData sheetId="7074">
        <row r="35">
          <cell r="H35">
            <v>0</v>
          </cell>
        </row>
      </sheetData>
      <sheetData sheetId="7075">
        <row r="35">
          <cell r="H35">
            <v>0</v>
          </cell>
        </row>
      </sheetData>
      <sheetData sheetId="7076">
        <row r="35">
          <cell r="H35">
            <v>0</v>
          </cell>
        </row>
      </sheetData>
      <sheetData sheetId="7077">
        <row r="35">
          <cell r="H35">
            <v>0</v>
          </cell>
        </row>
      </sheetData>
      <sheetData sheetId="7078">
        <row r="35">
          <cell r="H35">
            <v>0</v>
          </cell>
        </row>
      </sheetData>
      <sheetData sheetId="7079">
        <row r="35">
          <cell r="H35">
            <v>0</v>
          </cell>
        </row>
      </sheetData>
      <sheetData sheetId="7080">
        <row r="35">
          <cell r="H35">
            <v>0</v>
          </cell>
        </row>
      </sheetData>
      <sheetData sheetId="7081">
        <row r="35">
          <cell r="H35">
            <v>0</v>
          </cell>
        </row>
      </sheetData>
      <sheetData sheetId="7082">
        <row r="35">
          <cell r="H35">
            <v>0</v>
          </cell>
        </row>
      </sheetData>
      <sheetData sheetId="7083">
        <row r="35">
          <cell r="H35">
            <v>0</v>
          </cell>
        </row>
      </sheetData>
      <sheetData sheetId="7084">
        <row r="35">
          <cell r="H35">
            <v>0</v>
          </cell>
        </row>
      </sheetData>
      <sheetData sheetId="7085">
        <row r="35">
          <cell r="H35">
            <v>0</v>
          </cell>
        </row>
      </sheetData>
      <sheetData sheetId="7086">
        <row r="35">
          <cell r="H35">
            <v>0</v>
          </cell>
        </row>
      </sheetData>
      <sheetData sheetId="7087">
        <row r="35">
          <cell r="H35">
            <v>0</v>
          </cell>
        </row>
      </sheetData>
      <sheetData sheetId="7088">
        <row r="35">
          <cell r="H35">
            <v>0</v>
          </cell>
        </row>
      </sheetData>
      <sheetData sheetId="7089">
        <row r="35">
          <cell r="H35">
            <v>0</v>
          </cell>
        </row>
      </sheetData>
      <sheetData sheetId="7090">
        <row r="35">
          <cell r="H35">
            <v>0</v>
          </cell>
        </row>
      </sheetData>
      <sheetData sheetId="7091">
        <row r="35">
          <cell r="H35">
            <v>0</v>
          </cell>
        </row>
      </sheetData>
      <sheetData sheetId="7092">
        <row r="35">
          <cell r="H35">
            <v>0</v>
          </cell>
        </row>
      </sheetData>
      <sheetData sheetId="7093">
        <row r="35">
          <cell r="H35">
            <v>0</v>
          </cell>
        </row>
      </sheetData>
      <sheetData sheetId="7094">
        <row r="35">
          <cell r="H35">
            <v>0</v>
          </cell>
        </row>
      </sheetData>
      <sheetData sheetId="7095">
        <row r="35">
          <cell r="H35">
            <v>0</v>
          </cell>
        </row>
      </sheetData>
      <sheetData sheetId="7096">
        <row r="35">
          <cell r="H35">
            <v>0</v>
          </cell>
        </row>
      </sheetData>
      <sheetData sheetId="7097">
        <row r="35">
          <cell r="H35">
            <v>0</v>
          </cell>
        </row>
      </sheetData>
      <sheetData sheetId="7098">
        <row r="35">
          <cell r="H35">
            <v>0</v>
          </cell>
        </row>
      </sheetData>
      <sheetData sheetId="7099">
        <row r="35">
          <cell r="H35">
            <v>0</v>
          </cell>
        </row>
      </sheetData>
      <sheetData sheetId="7100">
        <row r="35">
          <cell r="H35">
            <v>0</v>
          </cell>
        </row>
      </sheetData>
      <sheetData sheetId="7101">
        <row r="35">
          <cell r="H35">
            <v>0</v>
          </cell>
        </row>
      </sheetData>
      <sheetData sheetId="7102">
        <row r="35">
          <cell r="H35">
            <v>0</v>
          </cell>
        </row>
      </sheetData>
      <sheetData sheetId="7103">
        <row r="35">
          <cell r="H35">
            <v>0</v>
          </cell>
        </row>
      </sheetData>
      <sheetData sheetId="7104">
        <row r="35">
          <cell r="H35">
            <v>0</v>
          </cell>
        </row>
      </sheetData>
      <sheetData sheetId="7105">
        <row r="35">
          <cell r="H35">
            <v>0</v>
          </cell>
        </row>
      </sheetData>
      <sheetData sheetId="7106">
        <row r="35">
          <cell r="H35">
            <v>0</v>
          </cell>
        </row>
      </sheetData>
      <sheetData sheetId="7107">
        <row r="35">
          <cell r="H35">
            <v>0</v>
          </cell>
        </row>
      </sheetData>
      <sheetData sheetId="7108">
        <row r="35">
          <cell r="H35">
            <v>0</v>
          </cell>
        </row>
      </sheetData>
      <sheetData sheetId="7109">
        <row r="35">
          <cell r="H35">
            <v>0</v>
          </cell>
        </row>
      </sheetData>
      <sheetData sheetId="7110">
        <row r="35">
          <cell r="H35">
            <v>0</v>
          </cell>
        </row>
      </sheetData>
      <sheetData sheetId="7111">
        <row r="35">
          <cell r="H35">
            <v>0</v>
          </cell>
        </row>
      </sheetData>
      <sheetData sheetId="7112">
        <row r="35">
          <cell r="H35">
            <v>0</v>
          </cell>
        </row>
      </sheetData>
      <sheetData sheetId="7113">
        <row r="35">
          <cell r="H35">
            <v>0</v>
          </cell>
        </row>
      </sheetData>
      <sheetData sheetId="7114">
        <row r="35">
          <cell r="H35">
            <v>0</v>
          </cell>
        </row>
      </sheetData>
      <sheetData sheetId="7115">
        <row r="35">
          <cell r="H35">
            <v>0</v>
          </cell>
        </row>
      </sheetData>
      <sheetData sheetId="7116">
        <row r="35">
          <cell r="H35">
            <v>0</v>
          </cell>
        </row>
      </sheetData>
      <sheetData sheetId="7117">
        <row r="35">
          <cell r="H35">
            <v>0</v>
          </cell>
        </row>
      </sheetData>
      <sheetData sheetId="7118">
        <row r="35">
          <cell r="H35">
            <v>0</v>
          </cell>
        </row>
      </sheetData>
      <sheetData sheetId="7119">
        <row r="35">
          <cell r="H35">
            <v>0</v>
          </cell>
        </row>
      </sheetData>
      <sheetData sheetId="7120">
        <row r="35">
          <cell r="H35">
            <v>0</v>
          </cell>
        </row>
      </sheetData>
      <sheetData sheetId="7121">
        <row r="35">
          <cell r="H35">
            <v>0</v>
          </cell>
        </row>
      </sheetData>
      <sheetData sheetId="7122">
        <row r="35">
          <cell r="H35">
            <v>0</v>
          </cell>
        </row>
      </sheetData>
      <sheetData sheetId="7123">
        <row r="35">
          <cell r="H35">
            <v>0</v>
          </cell>
        </row>
      </sheetData>
      <sheetData sheetId="7124">
        <row r="35">
          <cell r="H35">
            <v>0</v>
          </cell>
        </row>
      </sheetData>
      <sheetData sheetId="7125">
        <row r="35">
          <cell r="H35">
            <v>0</v>
          </cell>
        </row>
      </sheetData>
      <sheetData sheetId="7126">
        <row r="35">
          <cell r="H35">
            <v>0</v>
          </cell>
        </row>
      </sheetData>
      <sheetData sheetId="7127">
        <row r="35">
          <cell r="H35">
            <v>0</v>
          </cell>
        </row>
      </sheetData>
      <sheetData sheetId="7128">
        <row r="35">
          <cell r="H35">
            <v>0</v>
          </cell>
        </row>
      </sheetData>
      <sheetData sheetId="7129">
        <row r="35">
          <cell r="H35">
            <v>0</v>
          </cell>
        </row>
      </sheetData>
      <sheetData sheetId="7130">
        <row r="35">
          <cell r="H35">
            <v>0</v>
          </cell>
        </row>
      </sheetData>
      <sheetData sheetId="7131">
        <row r="35">
          <cell r="H35">
            <v>0</v>
          </cell>
        </row>
      </sheetData>
      <sheetData sheetId="7132">
        <row r="35">
          <cell r="H35">
            <v>0</v>
          </cell>
        </row>
      </sheetData>
      <sheetData sheetId="7133">
        <row r="35">
          <cell r="H35">
            <v>0</v>
          </cell>
        </row>
      </sheetData>
      <sheetData sheetId="7134">
        <row r="35">
          <cell r="H35">
            <v>0</v>
          </cell>
        </row>
      </sheetData>
      <sheetData sheetId="7135">
        <row r="35">
          <cell r="H35">
            <v>0</v>
          </cell>
        </row>
      </sheetData>
      <sheetData sheetId="7136">
        <row r="35">
          <cell r="H35">
            <v>0</v>
          </cell>
        </row>
      </sheetData>
      <sheetData sheetId="7137">
        <row r="35">
          <cell r="H35">
            <v>0</v>
          </cell>
        </row>
      </sheetData>
      <sheetData sheetId="7138">
        <row r="35">
          <cell r="H35">
            <v>0</v>
          </cell>
        </row>
      </sheetData>
      <sheetData sheetId="7139">
        <row r="35">
          <cell r="H35">
            <v>0</v>
          </cell>
        </row>
      </sheetData>
      <sheetData sheetId="7140">
        <row r="35">
          <cell r="H35">
            <v>0</v>
          </cell>
        </row>
      </sheetData>
      <sheetData sheetId="7141">
        <row r="35">
          <cell r="H35">
            <v>0</v>
          </cell>
        </row>
      </sheetData>
      <sheetData sheetId="7142">
        <row r="35">
          <cell r="H35">
            <v>0</v>
          </cell>
        </row>
      </sheetData>
      <sheetData sheetId="7143">
        <row r="35">
          <cell r="H35">
            <v>0</v>
          </cell>
        </row>
      </sheetData>
      <sheetData sheetId="7144">
        <row r="35">
          <cell r="H35">
            <v>0</v>
          </cell>
        </row>
      </sheetData>
      <sheetData sheetId="7145">
        <row r="35">
          <cell r="H35">
            <v>0</v>
          </cell>
        </row>
      </sheetData>
      <sheetData sheetId="7146">
        <row r="35">
          <cell r="H35">
            <v>0</v>
          </cell>
        </row>
      </sheetData>
      <sheetData sheetId="7147">
        <row r="35">
          <cell r="H35">
            <v>0</v>
          </cell>
        </row>
      </sheetData>
      <sheetData sheetId="7148">
        <row r="35">
          <cell r="H35">
            <v>0</v>
          </cell>
        </row>
      </sheetData>
      <sheetData sheetId="7149">
        <row r="35">
          <cell r="H35">
            <v>0</v>
          </cell>
        </row>
      </sheetData>
      <sheetData sheetId="7150">
        <row r="35">
          <cell r="H35">
            <v>0</v>
          </cell>
        </row>
      </sheetData>
      <sheetData sheetId="7151">
        <row r="35">
          <cell r="H35">
            <v>0</v>
          </cell>
        </row>
      </sheetData>
      <sheetData sheetId="7152">
        <row r="35">
          <cell r="H35">
            <v>0</v>
          </cell>
        </row>
      </sheetData>
      <sheetData sheetId="7153">
        <row r="35">
          <cell r="H35">
            <v>0</v>
          </cell>
        </row>
      </sheetData>
      <sheetData sheetId="7154">
        <row r="35">
          <cell r="H35">
            <v>0</v>
          </cell>
        </row>
      </sheetData>
      <sheetData sheetId="7155">
        <row r="35">
          <cell r="H35">
            <v>0</v>
          </cell>
        </row>
      </sheetData>
      <sheetData sheetId="7156">
        <row r="35">
          <cell r="H35">
            <v>0</v>
          </cell>
        </row>
      </sheetData>
      <sheetData sheetId="7157">
        <row r="35">
          <cell r="H35">
            <v>0</v>
          </cell>
        </row>
      </sheetData>
      <sheetData sheetId="7158">
        <row r="35">
          <cell r="H35">
            <v>0</v>
          </cell>
        </row>
      </sheetData>
      <sheetData sheetId="7159">
        <row r="35">
          <cell r="H35">
            <v>0</v>
          </cell>
        </row>
      </sheetData>
      <sheetData sheetId="7160">
        <row r="35">
          <cell r="H35">
            <v>0</v>
          </cell>
        </row>
      </sheetData>
      <sheetData sheetId="7161">
        <row r="35">
          <cell r="H35">
            <v>0</v>
          </cell>
        </row>
      </sheetData>
      <sheetData sheetId="7162">
        <row r="35">
          <cell r="H35">
            <v>0</v>
          </cell>
        </row>
      </sheetData>
      <sheetData sheetId="7163">
        <row r="35">
          <cell r="H35">
            <v>0</v>
          </cell>
        </row>
      </sheetData>
      <sheetData sheetId="7164">
        <row r="35">
          <cell r="H35">
            <v>0</v>
          </cell>
        </row>
      </sheetData>
      <sheetData sheetId="7165">
        <row r="35">
          <cell r="H35">
            <v>0</v>
          </cell>
        </row>
      </sheetData>
      <sheetData sheetId="7166">
        <row r="35">
          <cell r="H35">
            <v>0</v>
          </cell>
        </row>
      </sheetData>
      <sheetData sheetId="7167">
        <row r="35">
          <cell r="H35">
            <v>0</v>
          </cell>
        </row>
      </sheetData>
      <sheetData sheetId="7168">
        <row r="35">
          <cell r="H35">
            <v>0</v>
          </cell>
        </row>
      </sheetData>
      <sheetData sheetId="7169">
        <row r="35">
          <cell r="H35">
            <v>0</v>
          </cell>
        </row>
      </sheetData>
      <sheetData sheetId="7170">
        <row r="35">
          <cell r="H35">
            <v>0</v>
          </cell>
        </row>
      </sheetData>
      <sheetData sheetId="7171">
        <row r="35">
          <cell r="H35">
            <v>0</v>
          </cell>
        </row>
      </sheetData>
      <sheetData sheetId="7172">
        <row r="35">
          <cell r="H35">
            <v>0</v>
          </cell>
        </row>
      </sheetData>
      <sheetData sheetId="7173">
        <row r="35">
          <cell r="H35">
            <v>0</v>
          </cell>
        </row>
      </sheetData>
      <sheetData sheetId="7174">
        <row r="35">
          <cell r="H35">
            <v>0</v>
          </cell>
        </row>
      </sheetData>
      <sheetData sheetId="7175">
        <row r="35">
          <cell r="H35">
            <v>0</v>
          </cell>
        </row>
      </sheetData>
      <sheetData sheetId="7176">
        <row r="35">
          <cell r="H35">
            <v>0</v>
          </cell>
        </row>
      </sheetData>
      <sheetData sheetId="7177">
        <row r="35">
          <cell r="H35">
            <v>0</v>
          </cell>
        </row>
      </sheetData>
      <sheetData sheetId="7178">
        <row r="35">
          <cell r="H35">
            <v>0</v>
          </cell>
        </row>
      </sheetData>
      <sheetData sheetId="7179">
        <row r="35">
          <cell r="H35">
            <v>0</v>
          </cell>
        </row>
      </sheetData>
      <sheetData sheetId="7180">
        <row r="35">
          <cell r="H35">
            <v>0</v>
          </cell>
        </row>
      </sheetData>
      <sheetData sheetId="7181">
        <row r="35">
          <cell r="H35">
            <v>0</v>
          </cell>
        </row>
      </sheetData>
      <sheetData sheetId="7182">
        <row r="35">
          <cell r="H35">
            <v>0</v>
          </cell>
        </row>
      </sheetData>
      <sheetData sheetId="7183">
        <row r="35">
          <cell r="H35">
            <v>0</v>
          </cell>
        </row>
      </sheetData>
      <sheetData sheetId="7184">
        <row r="35">
          <cell r="H35">
            <v>0</v>
          </cell>
        </row>
      </sheetData>
      <sheetData sheetId="7185">
        <row r="35">
          <cell r="H35">
            <v>0</v>
          </cell>
        </row>
      </sheetData>
      <sheetData sheetId="7186">
        <row r="35">
          <cell r="H35">
            <v>0</v>
          </cell>
        </row>
      </sheetData>
      <sheetData sheetId="7187">
        <row r="35">
          <cell r="H35">
            <v>0</v>
          </cell>
        </row>
      </sheetData>
      <sheetData sheetId="7188">
        <row r="35">
          <cell r="H35">
            <v>0</v>
          </cell>
        </row>
      </sheetData>
      <sheetData sheetId="7189">
        <row r="35">
          <cell r="H35">
            <v>0</v>
          </cell>
        </row>
      </sheetData>
      <sheetData sheetId="7190">
        <row r="35">
          <cell r="H35">
            <v>0</v>
          </cell>
        </row>
      </sheetData>
      <sheetData sheetId="7191">
        <row r="35">
          <cell r="H35">
            <v>0</v>
          </cell>
        </row>
      </sheetData>
      <sheetData sheetId="7192">
        <row r="35">
          <cell r="H35">
            <v>0</v>
          </cell>
        </row>
      </sheetData>
      <sheetData sheetId="7193">
        <row r="35">
          <cell r="H35">
            <v>0</v>
          </cell>
        </row>
      </sheetData>
      <sheetData sheetId="7194">
        <row r="35">
          <cell r="H35">
            <v>0</v>
          </cell>
        </row>
      </sheetData>
      <sheetData sheetId="7195">
        <row r="35">
          <cell r="H35">
            <v>0</v>
          </cell>
        </row>
      </sheetData>
      <sheetData sheetId="7196">
        <row r="35">
          <cell r="H35">
            <v>0</v>
          </cell>
        </row>
      </sheetData>
      <sheetData sheetId="7197">
        <row r="35">
          <cell r="H35">
            <v>0</v>
          </cell>
        </row>
      </sheetData>
      <sheetData sheetId="7198">
        <row r="35">
          <cell r="H35">
            <v>0</v>
          </cell>
        </row>
      </sheetData>
      <sheetData sheetId="7199">
        <row r="35">
          <cell r="H35">
            <v>0</v>
          </cell>
        </row>
      </sheetData>
      <sheetData sheetId="7200">
        <row r="35">
          <cell r="H35">
            <v>0</v>
          </cell>
        </row>
      </sheetData>
      <sheetData sheetId="7201">
        <row r="35">
          <cell r="H35">
            <v>0</v>
          </cell>
        </row>
      </sheetData>
      <sheetData sheetId="7202">
        <row r="35">
          <cell r="H35">
            <v>0</v>
          </cell>
        </row>
      </sheetData>
      <sheetData sheetId="7203">
        <row r="35">
          <cell r="H35">
            <v>0</v>
          </cell>
        </row>
      </sheetData>
      <sheetData sheetId="7204">
        <row r="35">
          <cell r="H35">
            <v>0</v>
          </cell>
        </row>
      </sheetData>
      <sheetData sheetId="7205">
        <row r="35">
          <cell r="H35">
            <v>0</v>
          </cell>
        </row>
      </sheetData>
      <sheetData sheetId="7206">
        <row r="35">
          <cell r="H35">
            <v>0</v>
          </cell>
        </row>
      </sheetData>
      <sheetData sheetId="7207">
        <row r="35">
          <cell r="H35">
            <v>0</v>
          </cell>
        </row>
      </sheetData>
      <sheetData sheetId="7208">
        <row r="35">
          <cell r="H35">
            <v>0</v>
          </cell>
        </row>
      </sheetData>
      <sheetData sheetId="7209">
        <row r="35">
          <cell r="H35">
            <v>0</v>
          </cell>
        </row>
      </sheetData>
      <sheetData sheetId="7210">
        <row r="35">
          <cell r="H35">
            <v>0</v>
          </cell>
        </row>
      </sheetData>
      <sheetData sheetId="7211">
        <row r="35">
          <cell r="H35">
            <v>0</v>
          </cell>
        </row>
      </sheetData>
      <sheetData sheetId="7212">
        <row r="35">
          <cell r="H35">
            <v>0</v>
          </cell>
        </row>
      </sheetData>
      <sheetData sheetId="7213">
        <row r="35">
          <cell r="H35">
            <v>0</v>
          </cell>
        </row>
      </sheetData>
      <sheetData sheetId="7214">
        <row r="35">
          <cell r="H35">
            <v>0</v>
          </cell>
        </row>
      </sheetData>
      <sheetData sheetId="7215">
        <row r="35">
          <cell r="H35">
            <v>0</v>
          </cell>
        </row>
      </sheetData>
      <sheetData sheetId="7216">
        <row r="35">
          <cell r="H35">
            <v>0</v>
          </cell>
        </row>
      </sheetData>
      <sheetData sheetId="7217">
        <row r="35">
          <cell r="H35">
            <v>0</v>
          </cell>
        </row>
      </sheetData>
      <sheetData sheetId="7218">
        <row r="35">
          <cell r="H35">
            <v>0</v>
          </cell>
        </row>
      </sheetData>
      <sheetData sheetId="7219">
        <row r="35">
          <cell r="H35">
            <v>0</v>
          </cell>
        </row>
      </sheetData>
      <sheetData sheetId="7220">
        <row r="35">
          <cell r="H35">
            <v>0</v>
          </cell>
        </row>
      </sheetData>
      <sheetData sheetId="7221">
        <row r="35">
          <cell r="H35">
            <v>0</v>
          </cell>
        </row>
      </sheetData>
      <sheetData sheetId="7222">
        <row r="35">
          <cell r="H35">
            <v>0</v>
          </cell>
        </row>
      </sheetData>
      <sheetData sheetId="7223">
        <row r="35">
          <cell r="H35">
            <v>0</v>
          </cell>
        </row>
      </sheetData>
      <sheetData sheetId="7224">
        <row r="35">
          <cell r="H35">
            <v>0</v>
          </cell>
        </row>
      </sheetData>
      <sheetData sheetId="7225">
        <row r="35">
          <cell r="H35">
            <v>0</v>
          </cell>
        </row>
      </sheetData>
      <sheetData sheetId="7226">
        <row r="35">
          <cell r="H35">
            <v>0</v>
          </cell>
        </row>
      </sheetData>
      <sheetData sheetId="7227">
        <row r="35">
          <cell r="H35">
            <v>0</v>
          </cell>
        </row>
      </sheetData>
      <sheetData sheetId="7228">
        <row r="35">
          <cell r="H35">
            <v>0</v>
          </cell>
        </row>
      </sheetData>
      <sheetData sheetId="7229">
        <row r="35">
          <cell r="H35">
            <v>0</v>
          </cell>
        </row>
      </sheetData>
      <sheetData sheetId="7230">
        <row r="35">
          <cell r="H35">
            <v>0</v>
          </cell>
        </row>
      </sheetData>
      <sheetData sheetId="7231">
        <row r="35">
          <cell r="H35">
            <v>0</v>
          </cell>
        </row>
      </sheetData>
      <sheetData sheetId="7232">
        <row r="35">
          <cell r="H35">
            <v>0</v>
          </cell>
        </row>
      </sheetData>
      <sheetData sheetId="7233">
        <row r="35">
          <cell r="H35">
            <v>0</v>
          </cell>
        </row>
      </sheetData>
      <sheetData sheetId="7234">
        <row r="35">
          <cell r="H35">
            <v>0</v>
          </cell>
        </row>
      </sheetData>
      <sheetData sheetId="7235">
        <row r="35">
          <cell r="H35">
            <v>0</v>
          </cell>
        </row>
      </sheetData>
      <sheetData sheetId="7236">
        <row r="35">
          <cell r="H35">
            <v>0</v>
          </cell>
        </row>
      </sheetData>
      <sheetData sheetId="7237">
        <row r="35">
          <cell r="H35">
            <v>0</v>
          </cell>
        </row>
      </sheetData>
      <sheetData sheetId="7238">
        <row r="35">
          <cell r="H35">
            <v>0</v>
          </cell>
        </row>
      </sheetData>
      <sheetData sheetId="7239">
        <row r="35">
          <cell r="H35">
            <v>0</v>
          </cell>
        </row>
      </sheetData>
      <sheetData sheetId="7240">
        <row r="35">
          <cell r="H35">
            <v>0</v>
          </cell>
        </row>
      </sheetData>
      <sheetData sheetId="7241">
        <row r="35">
          <cell r="H35">
            <v>0</v>
          </cell>
        </row>
      </sheetData>
      <sheetData sheetId="7242">
        <row r="35">
          <cell r="H35">
            <v>0</v>
          </cell>
        </row>
      </sheetData>
      <sheetData sheetId="7243">
        <row r="35">
          <cell r="H35">
            <v>0</v>
          </cell>
        </row>
      </sheetData>
      <sheetData sheetId="7244">
        <row r="35">
          <cell r="H35">
            <v>0</v>
          </cell>
        </row>
      </sheetData>
      <sheetData sheetId="7245">
        <row r="35">
          <cell r="H35">
            <v>0</v>
          </cell>
        </row>
      </sheetData>
      <sheetData sheetId="7246">
        <row r="35">
          <cell r="H35">
            <v>0</v>
          </cell>
        </row>
      </sheetData>
      <sheetData sheetId="7247">
        <row r="35">
          <cell r="H35">
            <v>0</v>
          </cell>
        </row>
      </sheetData>
      <sheetData sheetId="7248">
        <row r="35">
          <cell r="H35">
            <v>0</v>
          </cell>
        </row>
      </sheetData>
      <sheetData sheetId="7249">
        <row r="35">
          <cell r="H35">
            <v>0</v>
          </cell>
        </row>
      </sheetData>
      <sheetData sheetId="7250">
        <row r="35">
          <cell r="H35">
            <v>0</v>
          </cell>
        </row>
      </sheetData>
      <sheetData sheetId="7251">
        <row r="35">
          <cell r="H35">
            <v>0</v>
          </cell>
        </row>
      </sheetData>
      <sheetData sheetId="7252">
        <row r="35">
          <cell r="H35">
            <v>0</v>
          </cell>
        </row>
      </sheetData>
      <sheetData sheetId="7253">
        <row r="35">
          <cell r="H35">
            <v>0</v>
          </cell>
        </row>
      </sheetData>
      <sheetData sheetId="7254">
        <row r="35">
          <cell r="H35">
            <v>0</v>
          </cell>
        </row>
      </sheetData>
      <sheetData sheetId="7255">
        <row r="35">
          <cell r="H35">
            <v>0</v>
          </cell>
        </row>
      </sheetData>
      <sheetData sheetId="7256">
        <row r="35">
          <cell r="H35">
            <v>0</v>
          </cell>
        </row>
      </sheetData>
      <sheetData sheetId="7257">
        <row r="35">
          <cell r="H35">
            <v>0</v>
          </cell>
        </row>
      </sheetData>
      <sheetData sheetId="7258">
        <row r="35">
          <cell r="H35">
            <v>0</v>
          </cell>
        </row>
      </sheetData>
      <sheetData sheetId="7259">
        <row r="35">
          <cell r="H35">
            <v>0</v>
          </cell>
        </row>
      </sheetData>
      <sheetData sheetId="7260">
        <row r="35">
          <cell r="H35">
            <v>0</v>
          </cell>
        </row>
      </sheetData>
      <sheetData sheetId="7261">
        <row r="35">
          <cell r="H35">
            <v>0</v>
          </cell>
        </row>
      </sheetData>
      <sheetData sheetId="7262">
        <row r="35">
          <cell r="H35">
            <v>0</v>
          </cell>
        </row>
      </sheetData>
      <sheetData sheetId="7263">
        <row r="35">
          <cell r="H35">
            <v>0</v>
          </cell>
        </row>
      </sheetData>
      <sheetData sheetId="7264">
        <row r="35">
          <cell r="H35">
            <v>0</v>
          </cell>
        </row>
      </sheetData>
      <sheetData sheetId="7265">
        <row r="35">
          <cell r="H35">
            <v>0</v>
          </cell>
        </row>
      </sheetData>
      <sheetData sheetId="7266">
        <row r="35">
          <cell r="H35">
            <v>0</v>
          </cell>
        </row>
      </sheetData>
      <sheetData sheetId="7267">
        <row r="35">
          <cell r="H35">
            <v>0</v>
          </cell>
        </row>
      </sheetData>
      <sheetData sheetId="7268">
        <row r="35">
          <cell r="H35">
            <v>0</v>
          </cell>
        </row>
      </sheetData>
      <sheetData sheetId="7269">
        <row r="35">
          <cell r="H35">
            <v>0</v>
          </cell>
        </row>
      </sheetData>
      <sheetData sheetId="7270">
        <row r="35">
          <cell r="H35">
            <v>0</v>
          </cell>
        </row>
      </sheetData>
      <sheetData sheetId="7271">
        <row r="35">
          <cell r="H35">
            <v>0</v>
          </cell>
        </row>
      </sheetData>
      <sheetData sheetId="7272">
        <row r="35">
          <cell r="H35">
            <v>0</v>
          </cell>
        </row>
      </sheetData>
      <sheetData sheetId="7273">
        <row r="35">
          <cell r="H35">
            <v>0</v>
          </cell>
        </row>
      </sheetData>
      <sheetData sheetId="7274">
        <row r="35">
          <cell r="H35">
            <v>0</v>
          </cell>
        </row>
      </sheetData>
      <sheetData sheetId="7275">
        <row r="35">
          <cell r="H35">
            <v>0</v>
          </cell>
        </row>
      </sheetData>
      <sheetData sheetId="7276">
        <row r="35">
          <cell r="H35">
            <v>0</v>
          </cell>
        </row>
      </sheetData>
      <sheetData sheetId="7277">
        <row r="35">
          <cell r="H35">
            <v>0</v>
          </cell>
        </row>
      </sheetData>
      <sheetData sheetId="7278">
        <row r="35">
          <cell r="H35">
            <v>0</v>
          </cell>
        </row>
      </sheetData>
      <sheetData sheetId="7279">
        <row r="35">
          <cell r="H35">
            <v>0</v>
          </cell>
        </row>
      </sheetData>
      <sheetData sheetId="7280">
        <row r="35">
          <cell r="H35">
            <v>0</v>
          </cell>
        </row>
      </sheetData>
      <sheetData sheetId="7281">
        <row r="35">
          <cell r="H35">
            <v>0</v>
          </cell>
        </row>
      </sheetData>
      <sheetData sheetId="7282">
        <row r="35">
          <cell r="H35">
            <v>0</v>
          </cell>
        </row>
      </sheetData>
      <sheetData sheetId="7283">
        <row r="35">
          <cell r="H35">
            <v>0</v>
          </cell>
        </row>
      </sheetData>
      <sheetData sheetId="7284">
        <row r="35">
          <cell r="H35">
            <v>0</v>
          </cell>
        </row>
      </sheetData>
      <sheetData sheetId="7285">
        <row r="35">
          <cell r="H35">
            <v>0</v>
          </cell>
        </row>
      </sheetData>
      <sheetData sheetId="7286">
        <row r="35">
          <cell r="H35">
            <v>0</v>
          </cell>
        </row>
      </sheetData>
      <sheetData sheetId="7287">
        <row r="35">
          <cell r="H35">
            <v>0</v>
          </cell>
        </row>
      </sheetData>
      <sheetData sheetId="7288">
        <row r="35">
          <cell r="H35">
            <v>0</v>
          </cell>
        </row>
      </sheetData>
      <sheetData sheetId="7289">
        <row r="35">
          <cell r="H35">
            <v>0</v>
          </cell>
        </row>
      </sheetData>
      <sheetData sheetId="7290">
        <row r="35">
          <cell r="H35">
            <v>0</v>
          </cell>
        </row>
      </sheetData>
      <sheetData sheetId="7291">
        <row r="35">
          <cell r="H35">
            <v>0</v>
          </cell>
        </row>
      </sheetData>
      <sheetData sheetId="7292">
        <row r="35">
          <cell r="H35">
            <v>0</v>
          </cell>
        </row>
      </sheetData>
      <sheetData sheetId="7293">
        <row r="35">
          <cell r="H35">
            <v>0</v>
          </cell>
        </row>
      </sheetData>
      <sheetData sheetId="7294">
        <row r="35">
          <cell r="H35">
            <v>0</v>
          </cell>
        </row>
      </sheetData>
      <sheetData sheetId="7295">
        <row r="35">
          <cell r="H35">
            <v>0</v>
          </cell>
        </row>
      </sheetData>
      <sheetData sheetId="7296">
        <row r="35">
          <cell r="H35">
            <v>0</v>
          </cell>
        </row>
      </sheetData>
      <sheetData sheetId="7297">
        <row r="35">
          <cell r="H35">
            <v>0</v>
          </cell>
        </row>
      </sheetData>
      <sheetData sheetId="7298">
        <row r="35">
          <cell r="H35">
            <v>0</v>
          </cell>
        </row>
      </sheetData>
      <sheetData sheetId="7299">
        <row r="35">
          <cell r="H35">
            <v>0</v>
          </cell>
        </row>
      </sheetData>
      <sheetData sheetId="7300">
        <row r="35">
          <cell r="H35">
            <v>0</v>
          </cell>
        </row>
      </sheetData>
      <sheetData sheetId="7301">
        <row r="35">
          <cell r="H35">
            <v>0</v>
          </cell>
        </row>
      </sheetData>
      <sheetData sheetId="7302">
        <row r="35">
          <cell r="H35">
            <v>0</v>
          </cell>
        </row>
      </sheetData>
      <sheetData sheetId="7303">
        <row r="35">
          <cell r="H35">
            <v>0</v>
          </cell>
        </row>
      </sheetData>
      <sheetData sheetId="7304">
        <row r="35">
          <cell r="H35">
            <v>0</v>
          </cell>
        </row>
      </sheetData>
      <sheetData sheetId="7305">
        <row r="106">
          <cell r="C106" t="str">
            <v>Hour</v>
          </cell>
        </row>
      </sheetData>
      <sheetData sheetId="7306">
        <row r="35">
          <cell r="H35">
            <v>0</v>
          </cell>
        </row>
      </sheetData>
      <sheetData sheetId="7307">
        <row r="35">
          <cell r="H35">
            <v>0</v>
          </cell>
        </row>
      </sheetData>
      <sheetData sheetId="7308">
        <row r="35">
          <cell r="H35">
            <v>0</v>
          </cell>
        </row>
      </sheetData>
      <sheetData sheetId="7309">
        <row r="35">
          <cell r="H35">
            <v>0</v>
          </cell>
        </row>
      </sheetData>
      <sheetData sheetId="7310">
        <row r="35">
          <cell r="H35">
            <v>0</v>
          </cell>
        </row>
      </sheetData>
      <sheetData sheetId="7311">
        <row r="35">
          <cell r="H35">
            <v>0</v>
          </cell>
        </row>
      </sheetData>
      <sheetData sheetId="7312">
        <row r="35">
          <cell r="H35">
            <v>0</v>
          </cell>
        </row>
      </sheetData>
      <sheetData sheetId="7313">
        <row r="35">
          <cell r="H35">
            <v>0</v>
          </cell>
        </row>
      </sheetData>
      <sheetData sheetId="7314">
        <row r="35">
          <cell r="H35">
            <v>0</v>
          </cell>
        </row>
      </sheetData>
      <sheetData sheetId="7315">
        <row r="35">
          <cell r="H35">
            <v>0</v>
          </cell>
        </row>
      </sheetData>
      <sheetData sheetId="7316">
        <row r="35">
          <cell r="H35">
            <v>0</v>
          </cell>
        </row>
      </sheetData>
      <sheetData sheetId="7317">
        <row r="35">
          <cell r="H35">
            <v>0</v>
          </cell>
        </row>
      </sheetData>
      <sheetData sheetId="7318">
        <row r="35">
          <cell r="H35">
            <v>0</v>
          </cell>
        </row>
      </sheetData>
      <sheetData sheetId="7319">
        <row r="35">
          <cell r="H35">
            <v>0</v>
          </cell>
        </row>
      </sheetData>
      <sheetData sheetId="7320">
        <row r="35">
          <cell r="H35">
            <v>0</v>
          </cell>
        </row>
      </sheetData>
      <sheetData sheetId="7321">
        <row r="106">
          <cell r="C106" t="str">
            <v>Hour</v>
          </cell>
        </row>
      </sheetData>
      <sheetData sheetId="7322">
        <row r="35">
          <cell r="H35">
            <v>0</v>
          </cell>
        </row>
      </sheetData>
      <sheetData sheetId="7323">
        <row r="35">
          <cell r="H35">
            <v>0</v>
          </cell>
        </row>
      </sheetData>
      <sheetData sheetId="7324">
        <row r="35">
          <cell r="H35">
            <v>0</v>
          </cell>
        </row>
      </sheetData>
      <sheetData sheetId="7325">
        <row r="35">
          <cell r="H35">
            <v>0</v>
          </cell>
        </row>
      </sheetData>
      <sheetData sheetId="7326">
        <row r="35">
          <cell r="H35">
            <v>0</v>
          </cell>
        </row>
      </sheetData>
      <sheetData sheetId="7327">
        <row r="35">
          <cell r="H35">
            <v>0</v>
          </cell>
        </row>
      </sheetData>
      <sheetData sheetId="7328">
        <row r="35">
          <cell r="H35">
            <v>0</v>
          </cell>
        </row>
      </sheetData>
      <sheetData sheetId="7329">
        <row r="35">
          <cell r="H35">
            <v>0</v>
          </cell>
        </row>
      </sheetData>
      <sheetData sheetId="7330">
        <row r="35">
          <cell r="H35">
            <v>0</v>
          </cell>
        </row>
      </sheetData>
      <sheetData sheetId="7331">
        <row r="35">
          <cell r="H35">
            <v>0</v>
          </cell>
        </row>
      </sheetData>
      <sheetData sheetId="7332">
        <row r="35">
          <cell r="H35">
            <v>0</v>
          </cell>
        </row>
      </sheetData>
      <sheetData sheetId="7333">
        <row r="35">
          <cell r="H35">
            <v>0</v>
          </cell>
        </row>
      </sheetData>
      <sheetData sheetId="7334">
        <row r="35">
          <cell r="H35">
            <v>0</v>
          </cell>
        </row>
      </sheetData>
      <sheetData sheetId="7335">
        <row r="35">
          <cell r="H35">
            <v>0</v>
          </cell>
        </row>
      </sheetData>
      <sheetData sheetId="7336">
        <row r="35">
          <cell r="H35">
            <v>0</v>
          </cell>
        </row>
      </sheetData>
      <sheetData sheetId="7337">
        <row r="35">
          <cell r="H35">
            <v>0</v>
          </cell>
        </row>
      </sheetData>
      <sheetData sheetId="7338">
        <row r="35">
          <cell r="H35">
            <v>0</v>
          </cell>
        </row>
      </sheetData>
      <sheetData sheetId="7339">
        <row r="106">
          <cell r="C106" t="str">
            <v>Hour</v>
          </cell>
        </row>
      </sheetData>
      <sheetData sheetId="7340">
        <row r="35">
          <cell r="H35">
            <v>0</v>
          </cell>
        </row>
      </sheetData>
      <sheetData sheetId="7341">
        <row r="106">
          <cell r="C106" t="str">
            <v>Hour</v>
          </cell>
        </row>
      </sheetData>
      <sheetData sheetId="7342">
        <row r="106">
          <cell r="C106" t="str">
            <v>Hour</v>
          </cell>
        </row>
      </sheetData>
      <sheetData sheetId="7343">
        <row r="35">
          <cell r="H35">
            <v>0</v>
          </cell>
        </row>
      </sheetData>
      <sheetData sheetId="7344">
        <row r="106">
          <cell r="C106" t="str">
            <v>Hour</v>
          </cell>
        </row>
      </sheetData>
      <sheetData sheetId="7345">
        <row r="106">
          <cell r="C106" t="str">
            <v>Hour</v>
          </cell>
        </row>
      </sheetData>
      <sheetData sheetId="7346">
        <row r="35">
          <cell r="H35">
            <v>0</v>
          </cell>
        </row>
      </sheetData>
      <sheetData sheetId="7347">
        <row r="106">
          <cell r="C106" t="str">
            <v>Hour</v>
          </cell>
        </row>
      </sheetData>
      <sheetData sheetId="7348">
        <row r="35">
          <cell r="H35">
            <v>0</v>
          </cell>
        </row>
      </sheetData>
      <sheetData sheetId="7349">
        <row r="106">
          <cell r="C106" t="str">
            <v>Hour</v>
          </cell>
        </row>
      </sheetData>
      <sheetData sheetId="7350">
        <row r="106">
          <cell r="C106" t="str">
            <v>Hour</v>
          </cell>
        </row>
      </sheetData>
      <sheetData sheetId="7351">
        <row r="106">
          <cell r="C106" t="str">
            <v>Hour</v>
          </cell>
        </row>
      </sheetData>
      <sheetData sheetId="7352">
        <row r="106">
          <cell r="C106" t="str">
            <v>Hour</v>
          </cell>
        </row>
      </sheetData>
      <sheetData sheetId="7353">
        <row r="106">
          <cell r="C106" t="str">
            <v>Hour</v>
          </cell>
        </row>
      </sheetData>
      <sheetData sheetId="7354">
        <row r="106">
          <cell r="C106" t="str">
            <v>Hour</v>
          </cell>
        </row>
      </sheetData>
      <sheetData sheetId="7355">
        <row r="106">
          <cell r="C106" t="str">
            <v>Hour</v>
          </cell>
        </row>
      </sheetData>
      <sheetData sheetId="7356">
        <row r="35">
          <cell r="H35">
            <v>0</v>
          </cell>
        </row>
      </sheetData>
      <sheetData sheetId="7357">
        <row r="35">
          <cell r="H35">
            <v>0</v>
          </cell>
        </row>
      </sheetData>
      <sheetData sheetId="7358">
        <row r="35">
          <cell r="H35">
            <v>0</v>
          </cell>
        </row>
      </sheetData>
      <sheetData sheetId="7359">
        <row r="35">
          <cell r="H35">
            <v>0</v>
          </cell>
        </row>
      </sheetData>
      <sheetData sheetId="7360">
        <row r="35">
          <cell r="H35">
            <v>0</v>
          </cell>
        </row>
      </sheetData>
      <sheetData sheetId="7361">
        <row r="35">
          <cell r="H35">
            <v>0</v>
          </cell>
        </row>
      </sheetData>
      <sheetData sheetId="7362">
        <row r="35">
          <cell r="H35">
            <v>0</v>
          </cell>
        </row>
      </sheetData>
      <sheetData sheetId="7363">
        <row r="35">
          <cell r="H35">
            <v>0</v>
          </cell>
        </row>
      </sheetData>
      <sheetData sheetId="7364">
        <row r="35">
          <cell r="H35">
            <v>0</v>
          </cell>
        </row>
      </sheetData>
      <sheetData sheetId="7365">
        <row r="35">
          <cell r="H35">
            <v>0</v>
          </cell>
        </row>
      </sheetData>
      <sheetData sheetId="7366">
        <row r="35">
          <cell r="H35">
            <v>0</v>
          </cell>
        </row>
      </sheetData>
      <sheetData sheetId="7367">
        <row r="35">
          <cell r="H35">
            <v>0</v>
          </cell>
        </row>
      </sheetData>
      <sheetData sheetId="7368">
        <row r="35">
          <cell r="H35">
            <v>0</v>
          </cell>
        </row>
      </sheetData>
      <sheetData sheetId="7369">
        <row r="35">
          <cell r="H35">
            <v>0</v>
          </cell>
        </row>
      </sheetData>
      <sheetData sheetId="7370">
        <row r="35">
          <cell r="H35">
            <v>0</v>
          </cell>
        </row>
      </sheetData>
      <sheetData sheetId="7371">
        <row r="35">
          <cell r="H35">
            <v>0</v>
          </cell>
        </row>
      </sheetData>
      <sheetData sheetId="7372">
        <row r="35">
          <cell r="H35">
            <v>0</v>
          </cell>
        </row>
      </sheetData>
      <sheetData sheetId="7373">
        <row r="35">
          <cell r="H35">
            <v>0</v>
          </cell>
        </row>
      </sheetData>
      <sheetData sheetId="7374">
        <row r="35">
          <cell r="H35">
            <v>0</v>
          </cell>
        </row>
      </sheetData>
      <sheetData sheetId="7375">
        <row r="35">
          <cell r="H35">
            <v>0</v>
          </cell>
        </row>
      </sheetData>
      <sheetData sheetId="7376">
        <row r="35">
          <cell r="H35">
            <v>0</v>
          </cell>
        </row>
      </sheetData>
      <sheetData sheetId="7377">
        <row r="35">
          <cell r="H35">
            <v>0</v>
          </cell>
        </row>
      </sheetData>
      <sheetData sheetId="7378">
        <row r="35">
          <cell r="H35">
            <v>0</v>
          </cell>
        </row>
      </sheetData>
      <sheetData sheetId="7379">
        <row r="35">
          <cell r="H35">
            <v>0</v>
          </cell>
        </row>
      </sheetData>
      <sheetData sheetId="7380">
        <row r="35">
          <cell r="H35">
            <v>0</v>
          </cell>
        </row>
      </sheetData>
      <sheetData sheetId="7381">
        <row r="35">
          <cell r="H35">
            <v>0</v>
          </cell>
        </row>
      </sheetData>
      <sheetData sheetId="7382">
        <row r="35">
          <cell r="H35">
            <v>0</v>
          </cell>
        </row>
      </sheetData>
      <sheetData sheetId="7383">
        <row r="35">
          <cell r="H35">
            <v>0</v>
          </cell>
        </row>
      </sheetData>
      <sheetData sheetId="7384">
        <row r="106">
          <cell r="C106" t="str">
            <v>Hour</v>
          </cell>
        </row>
      </sheetData>
      <sheetData sheetId="7385">
        <row r="35">
          <cell r="H35">
            <v>0</v>
          </cell>
        </row>
      </sheetData>
      <sheetData sheetId="7386">
        <row r="35">
          <cell r="H35">
            <v>0</v>
          </cell>
        </row>
      </sheetData>
      <sheetData sheetId="7387">
        <row r="35">
          <cell r="H35">
            <v>0</v>
          </cell>
        </row>
      </sheetData>
      <sheetData sheetId="7388">
        <row r="35">
          <cell r="H35">
            <v>0</v>
          </cell>
        </row>
      </sheetData>
      <sheetData sheetId="7389">
        <row r="35">
          <cell r="H35">
            <v>0</v>
          </cell>
        </row>
      </sheetData>
      <sheetData sheetId="7390">
        <row r="35">
          <cell r="H35">
            <v>0</v>
          </cell>
        </row>
      </sheetData>
      <sheetData sheetId="7391">
        <row r="35">
          <cell r="H35">
            <v>0</v>
          </cell>
        </row>
      </sheetData>
      <sheetData sheetId="7392">
        <row r="35">
          <cell r="H35">
            <v>0</v>
          </cell>
        </row>
      </sheetData>
      <sheetData sheetId="7393">
        <row r="35">
          <cell r="H35">
            <v>0</v>
          </cell>
        </row>
      </sheetData>
      <sheetData sheetId="7394">
        <row r="35">
          <cell r="H35">
            <v>0</v>
          </cell>
        </row>
      </sheetData>
      <sheetData sheetId="7395">
        <row r="35">
          <cell r="H35">
            <v>0</v>
          </cell>
        </row>
      </sheetData>
      <sheetData sheetId="7396">
        <row r="35">
          <cell r="H35">
            <v>0</v>
          </cell>
        </row>
      </sheetData>
      <sheetData sheetId="7397">
        <row r="106">
          <cell r="C106" t="str">
            <v>Hour</v>
          </cell>
        </row>
      </sheetData>
      <sheetData sheetId="7398">
        <row r="106">
          <cell r="C106" t="str">
            <v>Hour</v>
          </cell>
        </row>
      </sheetData>
      <sheetData sheetId="7399">
        <row r="106">
          <cell r="C106" t="str">
            <v>Hour</v>
          </cell>
        </row>
      </sheetData>
      <sheetData sheetId="7400">
        <row r="106">
          <cell r="C106" t="str">
            <v>Hour</v>
          </cell>
        </row>
      </sheetData>
      <sheetData sheetId="7401">
        <row r="35">
          <cell r="H35">
            <v>0</v>
          </cell>
        </row>
      </sheetData>
      <sheetData sheetId="7402">
        <row r="106">
          <cell r="C106" t="str">
            <v>Hour</v>
          </cell>
        </row>
      </sheetData>
      <sheetData sheetId="7403">
        <row r="106">
          <cell r="C106" t="str">
            <v>Hour</v>
          </cell>
        </row>
      </sheetData>
      <sheetData sheetId="7404">
        <row r="35">
          <cell r="H35">
            <v>0</v>
          </cell>
        </row>
      </sheetData>
      <sheetData sheetId="7405">
        <row r="106">
          <cell r="C106" t="str">
            <v>Hour</v>
          </cell>
        </row>
      </sheetData>
      <sheetData sheetId="7406">
        <row r="106">
          <cell r="C106" t="str">
            <v>Hour</v>
          </cell>
        </row>
      </sheetData>
      <sheetData sheetId="7407">
        <row r="35">
          <cell r="H35">
            <v>0</v>
          </cell>
        </row>
      </sheetData>
      <sheetData sheetId="7408">
        <row r="106">
          <cell r="C106" t="str">
            <v>Hour</v>
          </cell>
        </row>
      </sheetData>
      <sheetData sheetId="7409">
        <row r="106">
          <cell r="C106" t="str">
            <v>Hour</v>
          </cell>
        </row>
      </sheetData>
      <sheetData sheetId="7410">
        <row r="106">
          <cell r="C106" t="str">
            <v>Hour</v>
          </cell>
        </row>
      </sheetData>
      <sheetData sheetId="7411">
        <row r="106">
          <cell r="C106" t="str">
            <v>Hour</v>
          </cell>
        </row>
      </sheetData>
      <sheetData sheetId="7412">
        <row r="106">
          <cell r="C106" t="str">
            <v>Hour</v>
          </cell>
        </row>
      </sheetData>
      <sheetData sheetId="7413">
        <row r="106">
          <cell r="C106" t="str">
            <v>Hour</v>
          </cell>
        </row>
      </sheetData>
      <sheetData sheetId="7414">
        <row r="35">
          <cell r="H35">
            <v>0</v>
          </cell>
        </row>
      </sheetData>
      <sheetData sheetId="7415">
        <row r="35">
          <cell r="H35">
            <v>0</v>
          </cell>
        </row>
      </sheetData>
      <sheetData sheetId="7416">
        <row r="35">
          <cell r="H35">
            <v>0</v>
          </cell>
        </row>
      </sheetData>
      <sheetData sheetId="7417">
        <row r="35">
          <cell r="H35">
            <v>0</v>
          </cell>
        </row>
      </sheetData>
      <sheetData sheetId="7418">
        <row r="35">
          <cell r="H35">
            <v>0</v>
          </cell>
        </row>
      </sheetData>
      <sheetData sheetId="7419">
        <row r="35">
          <cell r="H35">
            <v>0</v>
          </cell>
        </row>
      </sheetData>
      <sheetData sheetId="7420">
        <row r="35">
          <cell r="H35">
            <v>0</v>
          </cell>
        </row>
      </sheetData>
      <sheetData sheetId="7421">
        <row r="35">
          <cell r="H35">
            <v>0</v>
          </cell>
        </row>
      </sheetData>
      <sheetData sheetId="7422">
        <row r="35">
          <cell r="H35">
            <v>0</v>
          </cell>
        </row>
      </sheetData>
      <sheetData sheetId="7423">
        <row r="35">
          <cell r="H35">
            <v>0</v>
          </cell>
        </row>
      </sheetData>
      <sheetData sheetId="7424">
        <row r="35">
          <cell r="H35">
            <v>0</v>
          </cell>
        </row>
      </sheetData>
      <sheetData sheetId="7425">
        <row r="35">
          <cell r="H35">
            <v>0</v>
          </cell>
        </row>
      </sheetData>
      <sheetData sheetId="7426">
        <row r="35">
          <cell r="H35">
            <v>0</v>
          </cell>
        </row>
      </sheetData>
      <sheetData sheetId="7427">
        <row r="35">
          <cell r="H35">
            <v>0</v>
          </cell>
        </row>
      </sheetData>
      <sheetData sheetId="7428">
        <row r="35">
          <cell r="H35">
            <v>0</v>
          </cell>
        </row>
      </sheetData>
      <sheetData sheetId="7429">
        <row r="35">
          <cell r="H35">
            <v>0</v>
          </cell>
        </row>
      </sheetData>
      <sheetData sheetId="7430">
        <row r="35">
          <cell r="H35">
            <v>0</v>
          </cell>
        </row>
      </sheetData>
      <sheetData sheetId="7431">
        <row r="35">
          <cell r="H35">
            <v>0</v>
          </cell>
        </row>
      </sheetData>
      <sheetData sheetId="7432">
        <row r="35">
          <cell r="H35">
            <v>0</v>
          </cell>
        </row>
      </sheetData>
      <sheetData sheetId="7433">
        <row r="35">
          <cell r="H35">
            <v>0</v>
          </cell>
        </row>
      </sheetData>
      <sheetData sheetId="7434">
        <row r="35">
          <cell r="H35">
            <v>0</v>
          </cell>
        </row>
      </sheetData>
      <sheetData sheetId="7435">
        <row r="35">
          <cell r="H35">
            <v>0</v>
          </cell>
        </row>
      </sheetData>
      <sheetData sheetId="7436">
        <row r="35">
          <cell r="H35">
            <v>0</v>
          </cell>
        </row>
      </sheetData>
      <sheetData sheetId="7437">
        <row r="35">
          <cell r="H35">
            <v>0</v>
          </cell>
        </row>
      </sheetData>
      <sheetData sheetId="7438">
        <row r="35">
          <cell r="H35">
            <v>0</v>
          </cell>
        </row>
      </sheetData>
      <sheetData sheetId="7439">
        <row r="35">
          <cell r="H35">
            <v>0</v>
          </cell>
        </row>
      </sheetData>
      <sheetData sheetId="7440">
        <row r="35">
          <cell r="H35">
            <v>0</v>
          </cell>
        </row>
      </sheetData>
      <sheetData sheetId="7441">
        <row r="35">
          <cell r="H35">
            <v>0</v>
          </cell>
        </row>
      </sheetData>
      <sheetData sheetId="7442">
        <row r="35">
          <cell r="H35">
            <v>0</v>
          </cell>
        </row>
      </sheetData>
      <sheetData sheetId="7443">
        <row r="35">
          <cell r="H35">
            <v>0</v>
          </cell>
        </row>
      </sheetData>
      <sheetData sheetId="7444">
        <row r="35">
          <cell r="H35">
            <v>0</v>
          </cell>
        </row>
      </sheetData>
      <sheetData sheetId="7445">
        <row r="35">
          <cell r="H35">
            <v>0</v>
          </cell>
        </row>
      </sheetData>
      <sheetData sheetId="7446">
        <row r="35">
          <cell r="H35">
            <v>0</v>
          </cell>
        </row>
      </sheetData>
      <sheetData sheetId="7447">
        <row r="35">
          <cell r="H35">
            <v>0</v>
          </cell>
        </row>
      </sheetData>
      <sheetData sheetId="7448">
        <row r="35">
          <cell r="H35">
            <v>0</v>
          </cell>
        </row>
      </sheetData>
      <sheetData sheetId="7449">
        <row r="35">
          <cell r="H35">
            <v>0</v>
          </cell>
        </row>
      </sheetData>
      <sheetData sheetId="7450">
        <row r="35">
          <cell r="H35">
            <v>0</v>
          </cell>
        </row>
      </sheetData>
      <sheetData sheetId="7451">
        <row r="35">
          <cell r="H35">
            <v>0</v>
          </cell>
        </row>
      </sheetData>
      <sheetData sheetId="7452">
        <row r="35">
          <cell r="H35">
            <v>0</v>
          </cell>
        </row>
      </sheetData>
      <sheetData sheetId="7453">
        <row r="35">
          <cell r="H35">
            <v>0</v>
          </cell>
        </row>
      </sheetData>
      <sheetData sheetId="7454">
        <row r="35">
          <cell r="H35">
            <v>0</v>
          </cell>
        </row>
      </sheetData>
      <sheetData sheetId="7455">
        <row r="35">
          <cell r="H35">
            <v>0</v>
          </cell>
        </row>
      </sheetData>
      <sheetData sheetId="7456">
        <row r="35">
          <cell r="H35">
            <v>0</v>
          </cell>
        </row>
      </sheetData>
      <sheetData sheetId="7457">
        <row r="35">
          <cell r="H35">
            <v>0</v>
          </cell>
        </row>
      </sheetData>
      <sheetData sheetId="7458">
        <row r="35">
          <cell r="H35">
            <v>0</v>
          </cell>
        </row>
      </sheetData>
      <sheetData sheetId="7459">
        <row r="35">
          <cell r="H35">
            <v>0</v>
          </cell>
        </row>
      </sheetData>
      <sheetData sheetId="7460">
        <row r="35">
          <cell r="H35">
            <v>0</v>
          </cell>
        </row>
      </sheetData>
      <sheetData sheetId="7461">
        <row r="35">
          <cell r="H35">
            <v>0</v>
          </cell>
        </row>
      </sheetData>
      <sheetData sheetId="7462">
        <row r="35">
          <cell r="H35">
            <v>0</v>
          </cell>
        </row>
      </sheetData>
      <sheetData sheetId="7463">
        <row r="35">
          <cell r="H35">
            <v>0</v>
          </cell>
        </row>
      </sheetData>
      <sheetData sheetId="7464">
        <row r="35">
          <cell r="H35">
            <v>0</v>
          </cell>
        </row>
      </sheetData>
      <sheetData sheetId="7465">
        <row r="35">
          <cell r="H35">
            <v>0</v>
          </cell>
        </row>
      </sheetData>
      <sheetData sheetId="7466">
        <row r="35">
          <cell r="H35">
            <v>0</v>
          </cell>
        </row>
      </sheetData>
      <sheetData sheetId="7467">
        <row r="35">
          <cell r="H35">
            <v>0</v>
          </cell>
        </row>
      </sheetData>
      <sheetData sheetId="7468">
        <row r="35">
          <cell r="H35">
            <v>0</v>
          </cell>
        </row>
      </sheetData>
      <sheetData sheetId="7469">
        <row r="35">
          <cell r="H35">
            <v>0</v>
          </cell>
        </row>
      </sheetData>
      <sheetData sheetId="7470">
        <row r="35">
          <cell r="H35">
            <v>0</v>
          </cell>
        </row>
      </sheetData>
      <sheetData sheetId="7471">
        <row r="35">
          <cell r="H35">
            <v>0</v>
          </cell>
        </row>
      </sheetData>
      <sheetData sheetId="7472">
        <row r="35">
          <cell r="H35">
            <v>0</v>
          </cell>
        </row>
      </sheetData>
      <sheetData sheetId="7473">
        <row r="35">
          <cell r="H35">
            <v>0</v>
          </cell>
        </row>
      </sheetData>
      <sheetData sheetId="7474">
        <row r="35">
          <cell r="H35">
            <v>0</v>
          </cell>
        </row>
      </sheetData>
      <sheetData sheetId="7475">
        <row r="35">
          <cell r="H35">
            <v>0</v>
          </cell>
        </row>
      </sheetData>
      <sheetData sheetId="7476">
        <row r="35">
          <cell r="H35">
            <v>0</v>
          </cell>
        </row>
      </sheetData>
      <sheetData sheetId="7477">
        <row r="35">
          <cell r="H35">
            <v>0</v>
          </cell>
        </row>
      </sheetData>
      <sheetData sheetId="7478">
        <row r="35">
          <cell r="H35">
            <v>0</v>
          </cell>
        </row>
      </sheetData>
      <sheetData sheetId="7479">
        <row r="35">
          <cell r="H35">
            <v>0</v>
          </cell>
        </row>
      </sheetData>
      <sheetData sheetId="7480">
        <row r="35">
          <cell r="H35">
            <v>0</v>
          </cell>
        </row>
      </sheetData>
      <sheetData sheetId="7481">
        <row r="35">
          <cell r="H35">
            <v>0</v>
          </cell>
        </row>
      </sheetData>
      <sheetData sheetId="7482">
        <row r="35">
          <cell r="H35">
            <v>0</v>
          </cell>
        </row>
      </sheetData>
      <sheetData sheetId="7483">
        <row r="35">
          <cell r="H35">
            <v>0</v>
          </cell>
        </row>
      </sheetData>
      <sheetData sheetId="7484">
        <row r="35">
          <cell r="H35">
            <v>0</v>
          </cell>
        </row>
      </sheetData>
      <sheetData sheetId="7485">
        <row r="35">
          <cell r="H35">
            <v>0</v>
          </cell>
        </row>
      </sheetData>
      <sheetData sheetId="7486">
        <row r="106">
          <cell r="C106" t="str">
            <v>Hour</v>
          </cell>
        </row>
      </sheetData>
      <sheetData sheetId="7487">
        <row r="35">
          <cell r="H35">
            <v>0</v>
          </cell>
        </row>
      </sheetData>
      <sheetData sheetId="7488">
        <row r="35">
          <cell r="H35">
            <v>0</v>
          </cell>
        </row>
      </sheetData>
      <sheetData sheetId="7489">
        <row r="35">
          <cell r="H35">
            <v>0</v>
          </cell>
        </row>
      </sheetData>
      <sheetData sheetId="7490">
        <row r="35">
          <cell r="H35">
            <v>0</v>
          </cell>
        </row>
      </sheetData>
      <sheetData sheetId="7491">
        <row r="35">
          <cell r="H35">
            <v>0</v>
          </cell>
        </row>
      </sheetData>
      <sheetData sheetId="7492">
        <row r="35">
          <cell r="H35">
            <v>0</v>
          </cell>
        </row>
      </sheetData>
      <sheetData sheetId="7493">
        <row r="35">
          <cell r="H35">
            <v>0</v>
          </cell>
        </row>
      </sheetData>
      <sheetData sheetId="7494">
        <row r="35">
          <cell r="H35">
            <v>0</v>
          </cell>
        </row>
      </sheetData>
      <sheetData sheetId="7495">
        <row r="35">
          <cell r="H35">
            <v>0</v>
          </cell>
        </row>
      </sheetData>
      <sheetData sheetId="7496">
        <row r="35">
          <cell r="H35">
            <v>0</v>
          </cell>
        </row>
      </sheetData>
      <sheetData sheetId="7497">
        <row r="35">
          <cell r="H35">
            <v>0</v>
          </cell>
        </row>
      </sheetData>
      <sheetData sheetId="7498">
        <row r="35">
          <cell r="H35">
            <v>0</v>
          </cell>
        </row>
      </sheetData>
      <sheetData sheetId="7499">
        <row r="35">
          <cell r="H35">
            <v>0</v>
          </cell>
        </row>
      </sheetData>
      <sheetData sheetId="7500">
        <row r="35">
          <cell r="H35">
            <v>0</v>
          </cell>
        </row>
      </sheetData>
      <sheetData sheetId="7501">
        <row r="35">
          <cell r="H35">
            <v>0</v>
          </cell>
        </row>
      </sheetData>
      <sheetData sheetId="7502">
        <row r="35">
          <cell r="H35">
            <v>0</v>
          </cell>
        </row>
      </sheetData>
      <sheetData sheetId="7503">
        <row r="35">
          <cell r="H35">
            <v>0</v>
          </cell>
        </row>
      </sheetData>
      <sheetData sheetId="7504">
        <row r="35">
          <cell r="H35">
            <v>0</v>
          </cell>
        </row>
      </sheetData>
      <sheetData sheetId="7505">
        <row r="35">
          <cell r="H35">
            <v>0</v>
          </cell>
        </row>
      </sheetData>
      <sheetData sheetId="7506">
        <row r="35">
          <cell r="H35">
            <v>0</v>
          </cell>
        </row>
      </sheetData>
      <sheetData sheetId="7507">
        <row r="35">
          <cell r="H35">
            <v>0</v>
          </cell>
        </row>
      </sheetData>
      <sheetData sheetId="7508">
        <row r="35">
          <cell r="H35">
            <v>0</v>
          </cell>
        </row>
      </sheetData>
      <sheetData sheetId="7509">
        <row r="35">
          <cell r="H35">
            <v>0</v>
          </cell>
        </row>
      </sheetData>
      <sheetData sheetId="7510">
        <row r="35">
          <cell r="H35">
            <v>0</v>
          </cell>
        </row>
      </sheetData>
      <sheetData sheetId="7511">
        <row r="35">
          <cell r="H35">
            <v>0</v>
          </cell>
        </row>
      </sheetData>
      <sheetData sheetId="7512">
        <row r="35">
          <cell r="H35">
            <v>0</v>
          </cell>
        </row>
      </sheetData>
      <sheetData sheetId="7513">
        <row r="106">
          <cell r="C106" t="str">
            <v>Hour</v>
          </cell>
        </row>
      </sheetData>
      <sheetData sheetId="7514">
        <row r="106">
          <cell r="C106" t="str">
            <v>Hour</v>
          </cell>
        </row>
      </sheetData>
      <sheetData sheetId="7515">
        <row r="106">
          <cell r="C106" t="str">
            <v>Hour</v>
          </cell>
        </row>
      </sheetData>
      <sheetData sheetId="7516">
        <row r="35">
          <cell r="H35">
            <v>0</v>
          </cell>
        </row>
      </sheetData>
      <sheetData sheetId="7517">
        <row r="35">
          <cell r="H35">
            <v>0</v>
          </cell>
        </row>
      </sheetData>
      <sheetData sheetId="7518">
        <row r="35">
          <cell r="H35">
            <v>0</v>
          </cell>
        </row>
      </sheetData>
      <sheetData sheetId="7519">
        <row r="35">
          <cell r="H35">
            <v>0</v>
          </cell>
        </row>
      </sheetData>
      <sheetData sheetId="7520">
        <row r="35">
          <cell r="H35">
            <v>0</v>
          </cell>
        </row>
      </sheetData>
      <sheetData sheetId="7521">
        <row r="35">
          <cell r="H35">
            <v>0</v>
          </cell>
        </row>
      </sheetData>
      <sheetData sheetId="7522">
        <row r="35">
          <cell r="H35">
            <v>0</v>
          </cell>
        </row>
      </sheetData>
      <sheetData sheetId="7523">
        <row r="35">
          <cell r="H35">
            <v>0</v>
          </cell>
        </row>
      </sheetData>
      <sheetData sheetId="7524">
        <row r="35">
          <cell r="H35">
            <v>0</v>
          </cell>
        </row>
      </sheetData>
      <sheetData sheetId="7525">
        <row r="35">
          <cell r="H35">
            <v>0</v>
          </cell>
        </row>
      </sheetData>
      <sheetData sheetId="7526">
        <row r="35">
          <cell r="H35">
            <v>0</v>
          </cell>
        </row>
      </sheetData>
      <sheetData sheetId="7527">
        <row r="35">
          <cell r="H35">
            <v>0</v>
          </cell>
        </row>
      </sheetData>
      <sheetData sheetId="7528">
        <row r="35">
          <cell r="H35">
            <v>0</v>
          </cell>
        </row>
      </sheetData>
      <sheetData sheetId="7529">
        <row r="35">
          <cell r="H35">
            <v>0</v>
          </cell>
        </row>
      </sheetData>
      <sheetData sheetId="7530">
        <row r="106">
          <cell r="C106" t="str">
            <v>Hour</v>
          </cell>
        </row>
      </sheetData>
      <sheetData sheetId="7531">
        <row r="106">
          <cell r="C106" t="str">
            <v>Hour</v>
          </cell>
        </row>
      </sheetData>
      <sheetData sheetId="7532">
        <row r="106">
          <cell r="C106" t="str">
            <v>Hour</v>
          </cell>
        </row>
      </sheetData>
      <sheetData sheetId="7533">
        <row r="106">
          <cell r="C106" t="str">
            <v>Hour</v>
          </cell>
        </row>
      </sheetData>
      <sheetData sheetId="7534">
        <row r="106">
          <cell r="C106" t="str">
            <v>Hour</v>
          </cell>
        </row>
      </sheetData>
      <sheetData sheetId="7535">
        <row r="106">
          <cell r="C106" t="str">
            <v>Hour</v>
          </cell>
        </row>
      </sheetData>
      <sheetData sheetId="7536">
        <row r="35">
          <cell r="H35">
            <v>0</v>
          </cell>
        </row>
      </sheetData>
      <sheetData sheetId="7537">
        <row r="35">
          <cell r="H35">
            <v>0</v>
          </cell>
        </row>
      </sheetData>
      <sheetData sheetId="7538">
        <row r="35">
          <cell r="H35">
            <v>0</v>
          </cell>
        </row>
      </sheetData>
      <sheetData sheetId="7539">
        <row r="35">
          <cell r="H35">
            <v>0</v>
          </cell>
        </row>
      </sheetData>
      <sheetData sheetId="7540">
        <row r="106">
          <cell r="C106" t="str">
            <v>Hour</v>
          </cell>
        </row>
      </sheetData>
      <sheetData sheetId="7541">
        <row r="35">
          <cell r="H35">
            <v>0</v>
          </cell>
        </row>
      </sheetData>
      <sheetData sheetId="7542">
        <row r="35">
          <cell r="H35">
            <v>0</v>
          </cell>
        </row>
      </sheetData>
      <sheetData sheetId="7543">
        <row r="106">
          <cell r="C106" t="str">
            <v>Hour</v>
          </cell>
        </row>
      </sheetData>
      <sheetData sheetId="7544">
        <row r="35">
          <cell r="H35">
            <v>0</v>
          </cell>
        </row>
      </sheetData>
      <sheetData sheetId="7545">
        <row r="106">
          <cell r="C106" t="str">
            <v>Hour</v>
          </cell>
        </row>
      </sheetData>
      <sheetData sheetId="7546">
        <row r="35">
          <cell r="H35">
            <v>0</v>
          </cell>
        </row>
      </sheetData>
      <sheetData sheetId="7547">
        <row r="106">
          <cell r="C106" t="str">
            <v>Hour</v>
          </cell>
        </row>
      </sheetData>
      <sheetData sheetId="7548">
        <row r="35">
          <cell r="H35">
            <v>0</v>
          </cell>
        </row>
      </sheetData>
      <sheetData sheetId="7549">
        <row r="106">
          <cell r="C106" t="str">
            <v>Hour</v>
          </cell>
        </row>
      </sheetData>
      <sheetData sheetId="7550">
        <row r="106">
          <cell r="C106" t="str">
            <v>Hour</v>
          </cell>
        </row>
      </sheetData>
      <sheetData sheetId="7551">
        <row r="106">
          <cell r="C106" t="str">
            <v>Hour</v>
          </cell>
        </row>
      </sheetData>
      <sheetData sheetId="7552">
        <row r="106">
          <cell r="C106" t="str">
            <v>Hour</v>
          </cell>
        </row>
      </sheetData>
      <sheetData sheetId="7553">
        <row r="106">
          <cell r="C106" t="str">
            <v>Hour</v>
          </cell>
        </row>
      </sheetData>
      <sheetData sheetId="7554">
        <row r="35">
          <cell r="H35">
            <v>0</v>
          </cell>
        </row>
      </sheetData>
      <sheetData sheetId="7555">
        <row r="35">
          <cell r="H35">
            <v>0</v>
          </cell>
        </row>
      </sheetData>
      <sheetData sheetId="7556">
        <row r="35">
          <cell r="H35">
            <v>0</v>
          </cell>
        </row>
      </sheetData>
      <sheetData sheetId="7557">
        <row r="106">
          <cell r="C106" t="str">
            <v>Hour</v>
          </cell>
        </row>
      </sheetData>
      <sheetData sheetId="7558">
        <row r="35">
          <cell r="H35">
            <v>0</v>
          </cell>
        </row>
      </sheetData>
      <sheetData sheetId="7559">
        <row r="35">
          <cell r="H35">
            <v>0</v>
          </cell>
        </row>
      </sheetData>
      <sheetData sheetId="7560">
        <row r="35">
          <cell r="H35">
            <v>0</v>
          </cell>
        </row>
      </sheetData>
      <sheetData sheetId="7561">
        <row r="35">
          <cell r="H35">
            <v>0</v>
          </cell>
        </row>
      </sheetData>
      <sheetData sheetId="7562">
        <row r="35">
          <cell r="H35">
            <v>0</v>
          </cell>
        </row>
      </sheetData>
      <sheetData sheetId="7563">
        <row r="106">
          <cell r="C106" t="str">
            <v>Hour</v>
          </cell>
        </row>
      </sheetData>
      <sheetData sheetId="7564">
        <row r="35">
          <cell r="H35">
            <v>0</v>
          </cell>
        </row>
      </sheetData>
      <sheetData sheetId="7565">
        <row r="35">
          <cell r="H35">
            <v>0</v>
          </cell>
        </row>
      </sheetData>
      <sheetData sheetId="7566">
        <row r="106">
          <cell r="C106" t="str">
            <v>Hour</v>
          </cell>
        </row>
      </sheetData>
      <sheetData sheetId="7567">
        <row r="35">
          <cell r="H35">
            <v>0</v>
          </cell>
        </row>
      </sheetData>
      <sheetData sheetId="7568">
        <row r="106">
          <cell r="C106" t="str">
            <v>Hour</v>
          </cell>
        </row>
      </sheetData>
      <sheetData sheetId="7569">
        <row r="35">
          <cell r="H35">
            <v>0</v>
          </cell>
        </row>
      </sheetData>
      <sheetData sheetId="7570">
        <row r="106">
          <cell r="C106" t="str">
            <v>Hour</v>
          </cell>
        </row>
      </sheetData>
      <sheetData sheetId="7571">
        <row r="35">
          <cell r="H35">
            <v>0</v>
          </cell>
        </row>
      </sheetData>
      <sheetData sheetId="7572">
        <row r="35">
          <cell r="H35">
            <v>0</v>
          </cell>
        </row>
      </sheetData>
      <sheetData sheetId="7573">
        <row r="35">
          <cell r="H35">
            <v>0</v>
          </cell>
        </row>
      </sheetData>
      <sheetData sheetId="7574">
        <row r="106">
          <cell r="C106" t="str">
            <v>Hour</v>
          </cell>
        </row>
      </sheetData>
      <sheetData sheetId="7575">
        <row r="35">
          <cell r="H35">
            <v>0</v>
          </cell>
        </row>
      </sheetData>
      <sheetData sheetId="7576">
        <row r="35">
          <cell r="H35">
            <v>0</v>
          </cell>
        </row>
      </sheetData>
      <sheetData sheetId="7577">
        <row r="35">
          <cell r="H35">
            <v>0</v>
          </cell>
        </row>
      </sheetData>
      <sheetData sheetId="7578">
        <row r="35">
          <cell r="H35">
            <v>0</v>
          </cell>
        </row>
      </sheetData>
      <sheetData sheetId="7579">
        <row r="35">
          <cell r="H35">
            <v>0</v>
          </cell>
        </row>
      </sheetData>
      <sheetData sheetId="7580">
        <row r="35">
          <cell r="H35">
            <v>0</v>
          </cell>
        </row>
      </sheetData>
      <sheetData sheetId="7581">
        <row r="35">
          <cell r="H35">
            <v>0</v>
          </cell>
        </row>
      </sheetData>
      <sheetData sheetId="7582">
        <row r="35">
          <cell r="H35">
            <v>0</v>
          </cell>
        </row>
      </sheetData>
      <sheetData sheetId="7583">
        <row r="35">
          <cell r="H35">
            <v>0</v>
          </cell>
        </row>
      </sheetData>
      <sheetData sheetId="7584">
        <row r="35">
          <cell r="H35">
            <v>0</v>
          </cell>
        </row>
      </sheetData>
      <sheetData sheetId="7585">
        <row r="35">
          <cell r="H35">
            <v>0</v>
          </cell>
        </row>
      </sheetData>
      <sheetData sheetId="7586">
        <row r="35">
          <cell r="H35">
            <v>0</v>
          </cell>
        </row>
      </sheetData>
      <sheetData sheetId="7587">
        <row r="35">
          <cell r="H35">
            <v>0</v>
          </cell>
        </row>
      </sheetData>
      <sheetData sheetId="7588">
        <row r="35">
          <cell r="H35">
            <v>0</v>
          </cell>
        </row>
      </sheetData>
      <sheetData sheetId="7589">
        <row r="35">
          <cell r="H35">
            <v>0</v>
          </cell>
        </row>
      </sheetData>
      <sheetData sheetId="7590">
        <row r="35">
          <cell r="H35">
            <v>0</v>
          </cell>
        </row>
      </sheetData>
      <sheetData sheetId="7591">
        <row r="35">
          <cell r="H35">
            <v>0</v>
          </cell>
        </row>
      </sheetData>
      <sheetData sheetId="7592">
        <row r="35">
          <cell r="H35">
            <v>0</v>
          </cell>
        </row>
      </sheetData>
      <sheetData sheetId="7593">
        <row r="35">
          <cell r="H35">
            <v>0</v>
          </cell>
        </row>
      </sheetData>
      <sheetData sheetId="7594">
        <row r="35">
          <cell r="H35">
            <v>0</v>
          </cell>
        </row>
      </sheetData>
      <sheetData sheetId="7595">
        <row r="35">
          <cell r="H35">
            <v>0</v>
          </cell>
        </row>
      </sheetData>
      <sheetData sheetId="7596">
        <row r="35">
          <cell r="H35">
            <v>0</v>
          </cell>
        </row>
      </sheetData>
      <sheetData sheetId="7597">
        <row r="35">
          <cell r="H35">
            <v>0</v>
          </cell>
        </row>
      </sheetData>
      <sheetData sheetId="7598">
        <row r="35">
          <cell r="H35">
            <v>0</v>
          </cell>
        </row>
      </sheetData>
      <sheetData sheetId="7599">
        <row r="35">
          <cell r="H35">
            <v>0</v>
          </cell>
        </row>
      </sheetData>
      <sheetData sheetId="7600">
        <row r="35">
          <cell r="H35">
            <v>0</v>
          </cell>
        </row>
      </sheetData>
      <sheetData sheetId="7601">
        <row r="35">
          <cell r="H35">
            <v>0</v>
          </cell>
        </row>
      </sheetData>
      <sheetData sheetId="7602">
        <row r="35">
          <cell r="H35">
            <v>0</v>
          </cell>
        </row>
      </sheetData>
      <sheetData sheetId="7603">
        <row r="35">
          <cell r="H35">
            <v>0</v>
          </cell>
        </row>
      </sheetData>
      <sheetData sheetId="7604">
        <row r="35">
          <cell r="H35">
            <v>0</v>
          </cell>
        </row>
      </sheetData>
      <sheetData sheetId="7605">
        <row r="35">
          <cell r="H35">
            <v>0</v>
          </cell>
        </row>
      </sheetData>
      <sheetData sheetId="7606">
        <row r="35">
          <cell r="H35">
            <v>0</v>
          </cell>
        </row>
      </sheetData>
      <sheetData sheetId="7607">
        <row r="35">
          <cell r="H35">
            <v>0</v>
          </cell>
        </row>
      </sheetData>
      <sheetData sheetId="7608">
        <row r="35">
          <cell r="H35">
            <v>0</v>
          </cell>
        </row>
      </sheetData>
      <sheetData sheetId="7609">
        <row r="35">
          <cell r="H35">
            <v>0</v>
          </cell>
        </row>
      </sheetData>
      <sheetData sheetId="7610">
        <row r="35">
          <cell r="H35">
            <v>0</v>
          </cell>
        </row>
      </sheetData>
      <sheetData sheetId="7611">
        <row r="35">
          <cell r="H35">
            <v>0</v>
          </cell>
        </row>
      </sheetData>
      <sheetData sheetId="7612">
        <row r="35">
          <cell r="H35">
            <v>0</v>
          </cell>
        </row>
      </sheetData>
      <sheetData sheetId="7613">
        <row r="35">
          <cell r="H35">
            <v>0</v>
          </cell>
        </row>
      </sheetData>
      <sheetData sheetId="7614">
        <row r="35">
          <cell r="H35">
            <v>0</v>
          </cell>
        </row>
      </sheetData>
      <sheetData sheetId="7615">
        <row r="35">
          <cell r="H35">
            <v>0</v>
          </cell>
        </row>
      </sheetData>
      <sheetData sheetId="7616">
        <row r="35">
          <cell r="H35">
            <v>0</v>
          </cell>
        </row>
      </sheetData>
      <sheetData sheetId="7617">
        <row r="35">
          <cell r="H35">
            <v>0</v>
          </cell>
        </row>
      </sheetData>
      <sheetData sheetId="7618">
        <row r="35">
          <cell r="H35">
            <v>0</v>
          </cell>
        </row>
      </sheetData>
      <sheetData sheetId="7619">
        <row r="35">
          <cell r="H35">
            <v>0</v>
          </cell>
        </row>
      </sheetData>
      <sheetData sheetId="7620">
        <row r="35">
          <cell r="H35">
            <v>0</v>
          </cell>
        </row>
      </sheetData>
      <sheetData sheetId="7621">
        <row r="35">
          <cell r="H35">
            <v>0</v>
          </cell>
        </row>
      </sheetData>
      <sheetData sheetId="7622">
        <row r="35">
          <cell r="H35">
            <v>0</v>
          </cell>
        </row>
      </sheetData>
      <sheetData sheetId="7623">
        <row r="35">
          <cell r="H35">
            <v>0</v>
          </cell>
        </row>
      </sheetData>
      <sheetData sheetId="7624">
        <row r="35">
          <cell r="H35">
            <v>0</v>
          </cell>
        </row>
      </sheetData>
      <sheetData sheetId="7625">
        <row r="35">
          <cell r="H35">
            <v>0</v>
          </cell>
        </row>
      </sheetData>
      <sheetData sheetId="7626">
        <row r="35">
          <cell r="H35">
            <v>0</v>
          </cell>
        </row>
      </sheetData>
      <sheetData sheetId="7627">
        <row r="35">
          <cell r="H35">
            <v>0</v>
          </cell>
        </row>
      </sheetData>
      <sheetData sheetId="7628">
        <row r="35">
          <cell r="H35">
            <v>0</v>
          </cell>
        </row>
      </sheetData>
      <sheetData sheetId="7629">
        <row r="35">
          <cell r="H35">
            <v>0</v>
          </cell>
        </row>
      </sheetData>
      <sheetData sheetId="7630">
        <row r="35">
          <cell r="H35">
            <v>0</v>
          </cell>
        </row>
      </sheetData>
      <sheetData sheetId="7631">
        <row r="35">
          <cell r="H35">
            <v>0</v>
          </cell>
        </row>
      </sheetData>
      <sheetData sheetId="7632">
        <row r="35">
          <cell r="H35">
            <v>0</v>
          </cell>
        </row>
      </sheetData>
      <sheetData sheetId="7633">
        <row r="35">
          <cell r="H35">
            <v>0</v>
          </cell>
        </row>
      </sheetData>
      <sheetData sheetId="7634">
        <row r="35">
          <cell r="H35">
            <v>0</v>
          </cell>
        </row>
      </sheetData>
      <sheetData sheetId="7635">
        <row r="35">
          <cell r="H35">
            <v>0</v>
          </cell>
        </row>
      </sheetData>
      <sheetData sheetId="7636">
        <row r="35">
          <cell r="H35">
            <v>0</v>
          </cell>
        </row>
      </sheetData>
      <sheetData sheetId="7637">
        <row r="35">
          <cell r="H35">
            <v>0</v>
          </cell>
        </row>
      </sheetData>
      <sheetData sheetId="7638">
        <row r="35">
          <cell r="H35">
            <v>0</v>
          </cell>
        </row>
      </sheetData>
      <sheetData sheetId="7639">
        <row r="35">
          <cell r="H35">
            <v>0</v>
          </cell>
        </row>
      </sheetData>
      <sheetData sheetId="7640">
        <row r="35">
          <cell r="H35">
            <v>0</v>
          </cell>
        </row>
      </sheetData>
      <sheetData sheetId="7641">
        <row r="35">
          <cell r="H35">
            <v>0</v>
          </cell>
        </row>
      </sheetData>
      <sheetData sheetId="7642">
        <row r="35">
          <cell r="H35">
            <v>0</v>
          </cell>
        </row>
      </sheetData>
      <sheetData sheetId="7643">
        <row r="35">
          <cell r="H35">
            <v>0</v>
          </cell>
        </row>
      </sheetData>
      <sheetData sheetId="7644">
        <row r="35">
          <cell r="H35">
            <v>0</v>
          </cell>
        </row>
      </sheetData>
      <sheetData sheetId="7645">
        <row r="35">
          <cell r="H35">
            <v>0</v>
          </cell>
        </row>
      </sheetData>
      <sheetData sheetId="7646">
        <row r="35">
          <cell r="H35">
            <v>0</v>
          </cell>
        </row>
      </sheetData>
      <sheetData sheetId="7647">
        <row r="35">
          <cell r="H35">
            <v>0</v>
          </cell>
        </row>
      </sheetData>
      <sheetData sheetId="7648">
        <row r="35">
          <cell r="H35">
            <v>0</v>
          </cell>
        </row>
      </sheetData>
      <sheetData sheetId="7649">
        <row r="35">
          <cell r="H35">
            <v>0</v>
          </cell>
        </row>
      </sheetData>
      <sheetData sheetId="7650">
        <row r="35">
          <cell r="H35">
            <v>0</v>
          </cell>
        </row>
      </sheetData>
      <sheetData sheetId="7651">
        <row r="35">
          <cell r="H35">
            <v>0</v>
          </cell>
        </row>
      </sheetData>
      <sheetData sheetId="7652">
        <row r="35">
          <cell r="H35">
            <v>0</v>
          </cell>
        </row>
      </sheetData>
      <sheetData sheetId="7653">
        <row r="35">
          <cell r="H35">
            <v>0</v>
          </cell>
        </row>
      </sheetData>
      <sheetData sheetId="7654">
        <row r="35">
          <cell r="H35">
            <v>0</v>
          </cell>
        </row>
      </sheetData>
      <sheetData sheetId="7655">
        <row r="35">
          <cell r="H35">
            <v>0</v>
          </cell>
        </row>
      </sheetData>
      <sheetData sheetId="7656">
        <row r="35">
          <cell r="H35">
            <v>0</v>
          </cell>
        </row>
      </sheetData>
      <sheetData sheetId="7657">
        <row r="35">
          <cell r="H35">
            <v>0</v>
          </cell>
        </row>
      </sheetData>
      <sheetData sheetId="7658">
        <row r="35">
          <cell r="H35">
            <v>0</v>
          </cell>
        </row>
      </sheetData>
      <sheetData sheetId="7659">
        <row r="35">
          <cell r="H35">
            <v>0</v>
          </cell>
        </row>
      </sheetData>
      <sheetData sheetId="7660">
        <row r="35">
          <cell r="H35">
            <v>0</v>
          </cell>
        </row>
      </sheetData>
      <sheetData sheetId="7661">
        <row r="35">
          <cell r="H35">
            <v>0</v>
          </cell>
        </row>
      </sheetData>
      <sheetData sheetId="7662">
        <row r="35">
          <cell r="H35">
            <v>0</v>
          </cell>
        </row>
      </sheetData>
      <sheetData sheetId="7663">
        <row r="35">
          <cell r="H35">
            <v>0</v>
          </cell>
        </row>
      </sheetData>
      <sheetData sheetId="7664">
        <row r="35">
          <cell r="H35">
            <v>0</v>
          </cell>
        </row>
      </sheetData>
      <sheetData sheetId="7665">
        <row r="35">
          <cell r="H35">
            <v>0</v>
          </cell>
        </row>
      </sheetData>
      <sheetData sheetId="7666">
        <row r="35">
          <cell r="H35">
            <v>0</v>
          </cell>
        </row>
      </sheetData>
      <sheetData sheetId="7667">
        <row r="35">
          <cell r="H35">
            <v>0</v>
          </cell>
        </row>
      </sheetData>
      <sheetData sheetId="7668">
        <row r="35">
          <cell r="H35">
            <v>0</v>
          </cell>
        </row>
      </sheetData>
      <sheetData sheetId="7669">
        <row r="35">
          <cell r="H35">
            <v>0</v>
          </cell>
        </row>
      </sheetData>
      <sheetData sheetId="7670">
        <row r="35">
          <cell r="H35">
            <v>0</v>
          </cell>
        </row>
      </sheetData>
      <sheetData sheetId="7671">
        <row r="35">
          <cell r="H35">
            <v>0</v>
          </cell>
        </row>
      </sheetData>
      <sheetData sheetId="7672">
        <row r="35">
          <cell r="H35">
            <v>0</v>
          </cell>
        </row>
      </sheetData>
      <sheetData sheetId="7673">
        <row r="35">
          <cell r="H35">
            <v>0</v>
          </cell>
        </row>
      </sheetData>
      <sheetData sheetId="7674">
        <row r="35">
          <cell r="H35">
            <v>0</v>
          </cell>
        </row>
      </sheetData>
      <sheetData sheetId="7675">
        <row r="35">
          <cell r="H35">
            <v>0</v>
          </cell>
        </row>
      </sheetData>
      <sheetData sheetId="7676">
        <row r="35">
          <cell r="H35">
            <v>0</v>
          </cell>
        </row>
      </sheetData>
      <sheetData sheetId="7677">
        <row r="35">
          <cell r="H35">
            <v>0</v>
          </cell>
        </row>
      </sheetData>
      <sheetData sheetId="7678">
        <row r="35">
          <cell r="H35">
            <v>0</v>
          </cell>
        </row>
      </sheetData>
      <sheetData sheetId="7679">
        <row r="35">
          <cell r="H35">
            <v>0</v>
          </cell>
        </row>
      </sheetData>
      <sheetData sheetId="7680">
        <row r="35">
          <cell r="H35">
            <v>0</v>
          </cell>
        </row>
      </sheetData>
      <sheetData sheetId="7681">
        <row r="35">
          <cell r="H35">
            <v>0</v>
          </cell>
        </row>
      </sheetData>
      <sheetData sheetId="7682">
        <row r="35">
          <cell r="H35">
            <v>0</v>
          </cell>
        </row>
      </sheetData>
      <sheetData sheetId="7683">
        <row r="35">
          <cell r="H35">
            <v>0</v>
          </cell>
        </row>
      </sheetData>
      <sheetData sheetId="7684">
        <row r="35">
          <cell r="H35">
            <v>0</v>
          </cell>
        </row>
      </sheetData>
      <sheetData sheetId="7685">
        <row r="35">
          <cell r="H35">
            <v>0</v>
          </cell>
        </row>
      </sheetData>
      <sheetData sheetId="7686">
        <row r="35">
          <cell r="H35">
            <v>0</v>
          </cell>
        </row>
      </sheetData>
      <sheetData sheetId="7687">
        <row r="35">
          <cell r="H35">
            <v>0</v>
          </cell>
        </row>
      </sheetData>
      <sheetData sheetId="7688">
        <row r="35">
          <cell r="H35">
            <v>0</v>
          </cell>
        </row>
      </sheetData>
      <sheetData sheetId="7689">
        <row r="35">
          <cell r="H35">
            <v>0</v>
          </cell>
        </row>
      </sheetData>
      <sheetData sheetId="7690">
        <row r="35">
          <cell r="H35">
            <v>0</v>
          </cell>
        </row>
      </sheetData>
      <sheetData sheetId="7691">
        <row r="35">
          <cell r="H35">
            <v>0</v>
          </cell>
        </row>
      </sheetData>
      <sheetData sheetId="7692">
        <row r="35">
          <cell r="H35">
            <v>0</v>
          </cell>
        </row>
      </sheetData>
      <sheetData sheetId="7693">
        <row r="35">
          <cell r="H35">
            <v>0</v>
          </cell>
        </row>
      </sheetData>
      <sheetData sheetId="7694">
        <row r="35">
          <cell r="H35">
            <v>0</v>
          </cell>
        </row>
      </sheetData>
      <sheetData sheetId="7695">
        <row r="35">
          <cell r="H35">
            <v>0</v>
          </cell>
        </row>
      </sheetData>
      <sheetData sheetId="7696">
        <row r="35">
          <cell r="H35">
            <v>0</v>
          </cell>
        </row>
      </sheetData>
      <sheetData sheetId="7697">
        <row r="35">
          <cell r="H35">
            <v>0</v>
          </cell>
        </row>
      </sheetData>
      <sheetData sheetId="7698">
        <row r="35">
          <cell r="H35">
            <v>0</v>
          </cell>
        </row>
      </sheetData>
      <sheetData sheetId="7699">
        <row r="35">
          <cell r="H35">
            <v>0</v>
          </cell>
        </row>
      </sheetData>
      <sheetData sheetId="7700">
        <row r="35">
          <cell r="H35">
            <v>0</v>
          </cell>
        </row>
      </sheetData>
      <sheetData sheetId="7701">
        <row r="35">
          <cell r="H35">
            <v>0</v>
          </cell>
        </row>
      </sheetData>
      <sheetData sheetId="7702">
        <row r="35">
          <cell r="H35">
            <v>0</v>
          </cell>
        </row>
      </sheetData>
      <sheetData sheetId="7703">
        <row r="35">
          <cell r="H35">
            <v>0</v>
          </cell>
        </row>
      </sheetData>
      <sheetData sheetId="7704">
        <row r="35">
          <cell r="H35">
            <v>0</v>
          </cell>
        </row>
      </sheetData>
      <sheetData sheetId="7705">
        <row r="35">
          <cell r="H35">
            <v>0</v>
          </cell>
        </row>
      </sheetData>
      <sheetData sheetId="7706">
        <row r="35">
          <cell r="H35">
            <v>0</v>
          </cell>
        </row>
      </sheetData>
      <sheetData sheetId="7707">
        <row r="35">
          <cell r="H35">
            <v>0</v>
          </cell>
        </row>
      </sheetData>
      <sheetData sheetId="7708">
        <row r="35">
          <cell r="H35">
            <v>0</v>
          </cell>
        </row>
      </sheetData>
      <sheetData sheetId="7709">
        <row r="35">
          <cell r="H35">
            <v>0</v>
          </cell>
        </row>
      </sheetData>
      <sheetData sheetId="7710">
        <row r="35">
          <cell r="H35">
            <v>0</v>
          </cell>
        </row>
      </sheetData>
      <sheetData sheetId="7711">
        <row r="35">
          <cell r="H35">
            <v>0</v>
          </cell>
        </row>
      </sheetData>
      <sheetData sheetId="7712">
        <row r="35">
          <cell r="H35">
            <v>0</v>
          </cell>
        </row>
      </sheetData>
      <sheetData sheetId="7713">
        <row r="35">
          <cell r="H35">
            <v>0</v>
          </cell>
        </row>
      </sheetData>
      <sheetData sheetId="7714">
        <row r="35">
          <cell r="H35">
            <v>0</v>
          </cell>
        </row>
      </sheetData>
      <sheetData sheetId="7715">
        <row r="35">
          <cell r="H35">
            <v>0</v>
          </cell>
        </row>
      </sheetData>
      <sheetData sheetId="7716">
        <row r="35">
          <cell r="H35">
            <v>0</v>
          </cell>
        </row>
      </sheetData>
      <sheetData sheetId="7717">
        <row r="35">
          <cell r="H35">
            <v>0</v>
          </cell>
        </row>
      </sheetData>
      <sheetData sheetId="7718">
        <row r="35">
          <cell r="H35">
            <v>0</v>
          </cell>
        </row>
      </sheetData>
      <sheetData sheetId="7719">
        <row r="35">
          <cell r="H35">
            <v>0</v>
          </cell>
        </row>
      </sheetData>
      <sheetData sheetId="7720">
        <row r="35">
          <cell r="H35">
            <v>0</v>
          </cell>
        </row>
      </sheetData>
      <sheetData sheetId="7721">
        <row r="35">
          <cell r="H35">
            <v>0</v>
          </cell>
        </row>
      </sheetData>
      <sheetData sheetId="7722">
        <row r="35">
          <cell r="H35">
            <v>0</v>
          </cell>
        </row>
      </sheetData>
      <sheetData sheetId="7723">
        <row r="35">
          <cell r="H35">
            <v>0</v>
          </cell>
        </row>
      </sheetData>
      <sheetData sheetId="7724">
        <row r="35">
          <cell r="H35">
            <v>0</v>
          </cell>
        </row>
      </sheetData>
      <sheetData sheetId="7725">
        <row r="35">
          <cell r="H35">
            <v>0</v>
          </cell>
        </row>
      </sheetData>
      <sheetData sheetId="7726">
        <row r="35">
          <cell r="H35">
            <v>0</v>
          </cell>
        </row>
      </sheetData>
      <sheetData sheetId="7727">
        <row r="35">
          <cell r="H35">
            <v>0</v>
          </cell>
        </row>
      </sheetData>
      <sheetData sheetId="7728">
        <row r="35">
          <cell r="H35">
            <v>0</v>
          </cell>
        </row>
      </sheetData>
      <sheetData sheetId="7729">
        <row r="35">
          <cell r="H35">
            <v>0</v>
          </cell>
        </row>
      </sheetData>
      <sheetData sheetId="7730">
        <row r="35">
          <cell r="H35">
            <v>0</v>
          </cell>
        </row>
      </sheetData>
      <sheetData sheetId="7731">
        <row r="106">
          <cell r="C106" t="str">
            <v>Hour</v>
          </cell>
        </row>
      </sheetData>
      <sheetData sheetId="7732">
        <row r="35">
          <cell r="H35">
            <v>0</v>
          </cell>
        </row>
      </sheetData>
      <sheetData sheetId="7733">
        <row r="35">
          <cell r="H35">
            <v>0</v>
          </cell>
        </row>
      </sheetData>
      <sheetData sheetId="7734">
        <row r="35">
          <cell r="H35">
            <v>0</v>
          </cell>
        </row>
      </sheetData>
      <sheetData sheetId="7735">
        <row r="35">
          <cell r="H35">
            <v>0</v>
          </cell>
        </row>
      </sheetData>
      <sheetData sheetId="7736">
        <row r="35">
          <cell r="H35">
            <v>0</v>
          </cell>
        </row>
      </sheetData>
      <sheetData sheetId="7737">
        <row r="35">
          <cell r="H35">
            <v>0</v>
          </cell>
        </row>
      </sheetData>
      <sheetData sheetId="7738">
        <row r="35">
          <cell r="H35">
            <v>0</v>
          </cell>
        </row>
      </sheetData>
      <sheetData sheetId="7739">
        <row r="35">
          <cell r="H35">
            <v>0</v>
          </cell>
        </row>
      </sheetData>
      <sheetData sheetId="7740">
        <row r="35">
          <cell r="H35">
            <v>0</v>
          </cell>
        </row>
      </sheetData>
      <sheetData sheetId="7741">
        <row r="35">
          <cell r="H35">
            <v>0</v>
          </cell>
        </row>
      </sheetData>
      <sheetData sheetId="7742">
        <row r="35">
          <cell r="H35">
            <v>0</v>
          </cell>
        </row>
      </sheetData>
      <sheetData sheetId="7743">
        <row r="35">
          <cell r="H35">
            <v>0</v>
          </cell>
        </row>
      </sheetData>
      <sheetData sheetId="7744">
        <row r="35">
          <cell r="H35">
            <v>0</v>
          </cell>
        </row>
      </sheetData>
      <sheetData sheetId="7745">
        <row r="35">
          <cell r="H35">
            <v>0</v>
          </cell>
        </row>
      </sheetData>
      <sheetData sheetId="7746">
        <row r="35">
          <cell r="H35">
            <v>0</v>
          </cell>
        </row>
      </sheetData>
      <sheetData sheetId="7747">
        <row r="35">
          <cell r="H35">
            <v>0</v>
          </cell>
        </row>
      </sheetData>
      <sheetData sheetId="7748">
        <row r="35">
          <cell r="H35">
            <v>0</v>
          </cell>
        </row>
      </sheetData>
      <sheetData sheetId="7749">
        <row r="35">
          <cell r="H35">
            <v>0</v>
          </cell>
        </row>
      </sheetData>
      <sheetData sheetId="7750">
        <row r="35">
          <cell r="H35">
            <v>0</v>
          </cell>
        </row>
      </sheetData>
      <sheetData sheetId="7751">
        <row r="35">
          <cell r="H35">
            <v>0</v>
          </cell>
        </row>
      </sheetData>
      <sheetData sheetId="7752">
        <row r="35">
          <cell r="H35">
            <v>0</v>
          </cell>
        </row>
      </sheetData>
      <sheetData sheetId="7753">
        <row r="35">
          <cell r="H35">
            <v>0</v>
          </cell>
        </row>
      </sheetData>
      <sheetData sheetId="7754">
        <row r="35">
          <cell r="H35">
            <v>0</v>
          </cell>
        </row>
      </sheetData>
      <sheetData sheetId="7755">
        <row r="35">
          <cell r="H35">
            <v>0</v>
          </cell>
        </row>
      </sheetData>
      <sheetData sheetId="7756">
        <row r="35">
          <cell r="H35">
            <v>0</v>
          </cell>
        </row>
      </sheetData>
      <sheetData sheetId="7757">
        <row r="35">
          <cell r="H35">
            <v>0</v>
          </cell>
        </row>
      </sheetData>
      <sheetData sheetId="7758">
        <row r="35">
          <cell r="H35">
            <v>0</v>
          </cell>
        </row>
      </sheetData>
      <sheetData sheetId="7759">
        <row r="35">
          <cell r="H35">
            <v>0</v>
          </cell>
        </row>
      </sheetData>
      <sheetData sheetId="7760">
        <row r="35">
          <cell r="H35">
            <v>0</v>
          </cell>
        </row>
      </sheetData>
      <sheetData sheetId="7761">
        <row r="35">
          <cell r="H35">
            <v>0</v>
          </cell>
        </row>
      </sheetData>
      <sheetData sheetId="7762">
        <row r="35">
          <cell r="H35">
            <v>0</v>
          </cell>
        </row>
      </sheetData>
      <sheetData sheetId="7763">
        <row r="35">
          <cell r="H35">
            <v>0</v>
          </cell>
        </row>
      </sheetData>
      <sheetData sheetId="7764">
        <row r="35">
          <cell r="H35">
            <v>0</v>
          </cell>
        </row>
      </sheetData>
      <sheetData sheetId="7765">
        <row r="35">
          <cell r="H35">
            <v>0</v>
          </cell>
        </row>
      </sheetData>
      <sheetData sheetId="7766">
        <row r="35">
          <cell r="H35">
            <v>0</v>
          </cell>
        </row>
      </sheetData>
      <sheetData sheetId="7767">
        <row r="35">
          <cell r="H35">
            <v>0</v>
          </cell>
        </row>
      </sheetData>
      <sheetData sheetId="7768">
        <row r="35">
          <cell r="H35">
            <v>0</v>
          </cell>
        </row>
      </sheetData>
      <sheetData sheetId="7769">
        <row r="35">
          <cell r="H35">
            <v>0</v>
          </cell>
        </row>
      </sheetData>
      <sheetData sheetId="7770">
        <row r="35">
          <cell r="H35">
            <v>0</v>
          </cell>
        </row>
      </sheetData>
      <sheetData sheetId="7771">
        <row r="35">
          <cell r="H35">
            <v>0</v>
          </cell>
        </row>
      </sheetData>
      <sheetData sheetId="7772">
        <row r="35">
          <cell r="H35">
            <v>0</v>
          </cell>
        </row>
      </sheetData>
      <sheetData sheetId="7773">
        <row r="35">
          <cell r="H35">
            <v>0</v>
          </cell>
        </row>
      </sheetData>
      <sheetData sheetId="7774">
        <row r="35">
          <cell r="H35">
            <v>0</v>
          </cell>
        </row>
      </sheetData>
      <sheetData sheetId="7775">
        <row r="35">
          <cell r="H35">
            <v>0</v>
          </cell>
        </row>
      </sheetData>
      <sheetData sheetId="7776">
        <row r="35">
          <cell r="H35">
            <v>0</v>
          </cell>
        </row>
      </sheetData>
      <sheetData sheetId="7777">
        <row r="35">
          <cell r="H35">
            <v>0</v>
          </cell>
        </row>
      </sheetData>
      <sheetData sheetId="7778">
        <row r="35">
          <cell r="H35">
            <v>0</v>
          </cell>
        </row>
      </sheetData>
      <sheetData sheetId="7779">
        <row r="35">
          <cell r="H35">
            <v>0</v>
          </cell>
        </row>
      </sheetData>
      <sheetData sheetId="7780">
        <row r="35">
          <cell r="H35">
            <v>0</v>
          </cell>
        </row>
      </sheetData>
      <sheetData sheetId="7781">
        <row r="35">
          <cell r="H35">
            <v>0</v>
          </cell>
        </row>
      </sheetData>
      <sheetData sheetId="7782">
        <row r="35">
          <cell r="H35">
            <v>0</v>
          </cell>
        </row>
      </sheetData>
      <sheetData sheetId="7783">
        <row r="35">
          <cell r="H35">
            <v>0</v>
          </cell>
        </row>
      </sheetData>
      <sheetData sheetId="7784">
        <row r="35">
          <cell r="H35">
            <v>0</v>
          </cell>
        </row>
      </sheetData>
      <sheetData sheetId="7785">
        <row r="35">
          <cell r="H35">
            <v>0</v>
          </cell>
        </row>
      </sheetData>
      <sheetData sheetId="7786">
        <row r="35">
          <cell r="H35">
            <v>0</v>
          </cell>
        </row>
      </sheetData>
      <sheetData sheetId="7787">
        <row r="35">
          <cell r="H35">
            <v>0</v>
          </cell>
        </row>
      </sheetData>
      <sheetData sheetId="7788">
        <row r="35">
          <cell r="H35">
            <v>0</v>
          </cell>
        </row>
      </sheetData>
      <sheetData sheetId="7789">
        <row r="35">
          <cell r="H35">
            <v>0</v>
          </cell>
        </row>
      </sheetData>
      <sheetData sheetId="7790">
        <row r="35">
          <cell r="H35">
            <v>0</v>
          </cell>
        </row>
      </sheetData>
      <sheetData sheetId="7791">
        <row r="35">
          <cell r="H35">
            <v>0</v>
          </cell>
        </row>
      </sheetData>
      <sheetData sheetId="7792">
        <row r="35">
          <cell r="H35">
            <v>0</v>
          </cell>
        </row>
      </sheetData>
      <sheetData sheetId="7793">
        <row r="35">
          <cell r="H35">
            <v>0</v>
          </cell>
        </row>
      </sheetData>
      <sheetData sheetId="7794">
        <row r="35">
          <cell r="H35">
            <v>0</v>
          </cell>
        </row>
      </sheetData>
      <sheetData sheetId="7795">
        <row r="35">
          <cell r="H35">
            <v>0</v>
          </cell>
        </row>
      </sheetData>
      <sheetData sheetId="7796">
        <row r="35">
          <cell r="H35">
            <v>0</v>
          </cell>
        </row>
      </sheetData>
      <sheetData sheetId="7797">
        <row r="35">
          <cell r="H35">
            <v>0</v>
          </cell>
        </row>
      </sheetData>
      <sheetData sheetId="7798">
        <row r="35">
          <cell r="H35">
            <v>0</v>
          </cell>
        </row>
      </sheetData>
      <sheetData sheetId="7799">
        <row r="35">
          <cell r="H35">
            <v>0</v>
          </cell>
        </row>
      </sheetData>
      <sheetData sheetId="7800">
        <row r="35">
          <cell r="H35">
            <v>0</v>
          </cell>
        </row>
      </sheetData>
      <sheetData sheetId="7801">
        <row r="35">
          <cell r="H35">
            <v>0</v>
          </cell>
        </row>
      </sheetData>
      <sheetData sheetId="7802">
        <row r="35">
          <cell r="H35">
            <v>0</v>
          </cell>
        </row>
      </sheetData>
      <sheetData sheetId="7803">
        <row r="35">
          <cell r="H35">
            <v>0</v>
          </cell>
        </row>
      </sheetData>
      <sheetData sheetId="7804">
        <row r="106">
          <cell r="C106" t="str">
            <v>Hour</v>
          </cell>
        </row>
      </sheetData>
      <sheetData sheetId="7805">
        <row r="35">
          <cell r="H35">
            <v>0</v>
          </cell>
        </row>
      </sheetData>
      <sheetData sheetId="7806">
        <row r="35">
          <cell r="H35">
            <v>0</v>
          </cell>
        </row>
      </sheetData>
      <sheetData sheetId="7807">
        <row r="35">
          <cell r="H35">
            <v>0</v>
          </cell>
        </row>
      </sheetData>
      <sheetData sheetId="7808">
        <row r="35">
          <cell r="H35">
            <v>0</v>
          </cell>
        </row>
      </sheetData>
      <sheetData sheetId="7809">
        <row r="35">
          <cell r="H35">
            <v>0</v>
          </cell>
        </row>
      </sheetData>
      <sheetData sheetId="7810">
        <row r="35">
          <cell r="H35">
            <v>0</v>
          </cell>
        </row>
      </sheetData>
      <sheetData sheetId="7811">
        <row r="35">
          <cell r="H35">
            <v>0</v>
          </cell>
        </row>
      </sheetData>
      <sheetData sheetId="7812">
        <row r="35">
          <cell r="H35">
            <v>0</v>
          </cell>
        </row>
      </sheetData>
      <sheetData sheetId="7813">
        <row r="35">
          <cell r="H35">
            <v>0</v>
          </cell>
        </row>
      </sheetData>
      <sheetData sheetId="7814">
        <row r="35">
          <cell r="H35">
            <v>0</v>
          </cell>
        </row>
      </sheetData>
      <sheetData sheetId="7815">
        <row r="35">
          <cell r="H35">
            <v>0</v>
          </cell>
        </row>
      </sheetData>
      <sheetData sheetId="7816">
        <row r="106">
          <cell r="C106" t="str">
            <v>Hour</v>
          </cell>
        </row>
      </sheetData>
      <sheetData sheetId="7817">
        <row r="106">
          <cell r="C106" t="str">
            <v>Hour</v>
          </cell>
        </row>
      </sheetData>
      <sheetData sheetId="7818">
        <row r="35">
          <cell r="H35">
            <v>0</v>
          </cell>
        </row>
      </sheetData>
      <sheetData sheetId="7819">
        <row r="35">
          <cell r="H35">
            <v>0</v>
          </cell>
        </row>
      </sheetData>
      <sheetData sheetId="7820">
        <row r="35">
          <cell r="H35">
            <v>0</v>
          </cell>
        </row>
      </sheetData>
      <sheetData sheetId="7821">
        <row r="35">
          <cell r="H35">
            <v>0</v>
          </cell>
        </row>
      </sheetData>
      <sheetData sheetId="7822">
        <row r="35">
          <cell r="H35">
            <v>0</v>
          </cell>
        </row>
      </sheetData>
      <sheetData sheetId="7823">
        <row r="106">
          <cell r="C106" t="str">
            <v>Hour</v>
          </cell>
        </row>
      </sheetData>
      <sheetData sheetId="7824">
        <row r="106">
          <cell r="C106" t="str">
            <v>Hour</v>
          </cell>
        </row>
      </sheetData>
      <sheetData sheetId="7825">
        <row r="106">
          <cell r="C106" t="str">
            <v>Hour</v>
          </cell>
        </row>
      </sheetData>
      <sheetData sheetId="7826">
        <row r="106">
          <cell r="C106" t="str">
            <v>Hour</v>
          </cell>
        </row>
      </sheetData>
      <sheetData sheetId="7827">
        <row r="106">
          <cell r="C106" t="str">
            <v>Hour</v>
          </cell>
        </row>
      </sheetData>
      <sheetData sheetId="7828">
        <row r="106">
          <cell r="C106" t="str">
            <v>Hour</v>
          </cell>
        </row>
      </sheetData>
      <sheetData sheetId="7829">
        <row r="106">
          <cell r="C106" t="str">
            <v>Hour</v>
          </cell>
        </row>
      </sheetData>
      <sheetData sheetId="7830">
        <row r="106">
          <cell r="C106" t="str">
            <v>Hour</v>
          </cell>
        </row>
      </sheetData>
      <sheetData sheetId="7831">
        <row r="106">
          <cell r="C106" t="str">
            <v>Hour</v>
          </cell>
        </row>
      </sheetData>
      <sheetData sheetId="7832">
        <row r="106">
          <cell r="C106" t="str">
            <v>Hour</v>
          </cell>
        </row>
      </sheetData>
      <sheetData sheetId="7833">
        <row r="106">
          <cell r="C106" t="str">
            <v>Hour</v>
          </cell>
        </row>
      </sheetData>
      <sheetData sheetId="7834">
        <row r="106">
          <cell r="C106" t="str">
            <v>Hour</v>
          </cell>
        </row>
      </sheetData>
      <sheetData sheetId="7835">
        <row r="106">
          <cell r="C106" t="str">
            <v>Hour</v>
          </cell>
        </row>
      </sheetData>
      <sheetData sheetId="7836">
        <row r="106">
          <cell r="C106" t="str">
            <v>Hour</v>
          </cell>
        </row>
      </sheetData>
      <sheetData sheetId="7837">
        <row r="35">
          <cell r="H35">
            <v>0</v>
          </cell>
        </row>
      </sheetData>
      <sheetData sheetId="7838">
        <row r="35">
          <cell r="H35">
            <v>0</v>
          </cell>
        </row>
      </sheetData>
      <sheetData sheetId="7839">
        <row r="35">
          <cell r="H35">
            <v>0</v>
          </cell>
        </row>
      </sheetData>
      <sheetData sheetId="7840">
        <row r="35">
          <cell r="H35">
            <v>0</v>
          </cell>
        </row>
      </sheetData>
      <sheetData sheetId="7841">
        <row r="106">
          <cell r="C106" t="str">
            <v>Hour</v>
          </cell>
        </row>
      </sheetData>
      <sheetData sheetId="7842">
        <row r="35">
          <cell r="H35">
            <v>0</v>
          </cell>
        </row>
      </sheetData>
      <sheetData sheetId="7843">
        <row r="35">
          <cell r="H35">
            <v>0</v>
          </cell>
        </row>
      </sheetData>
      <sheetData sheetId="7844">
        <row r="35">
          <cell r="H35">
            <v>0</v>
          </cell>
        </row>
      </sheetData>
      <sheetData sheetId="7845">
        <row r="106">
          <cell r="C106" t="str">
            <v>Hour</v>
          </cell>
        </row>
      </sheetData>
      <sheetData sheetId="7846">
        <row r="35">
          <cell r="H35">
            <v>0</v>
          </cell>
        </row>
      </sheetData>
      <sheetData sheetId="7847">
        <row r="35">
          <cell r="H35">
            <v>0</v>
          </cell>
        </row>
      </sheetData>
      <sheetData sheetId="7848">
        <row r="35">
          <cell r="H35">
            <v>0</v>
          </cell>
        </row>
      </sheetData>
      <sheetData sheetId="7849">
        <row r="106">
          <cell r="C106" t="str">
            <v>Hour</v>
          </cell>
        </row>
      </sheetData>
      <sheetData sheetId="7850">
        <row r="35">
          <cell r="H35">
            <v>0</v>
          </cell>
        </row>
      </sheetData>
      <sheetData sheetId="7851">
        <row r="35">
          <cell r="H35">
            <v>0</v>
          </cell>
        </row>
      </sheetData>
      <sheetData sheetId="7852">
        <row r="35">
          <cell r="H35">
            <v>0</v>
          </cell>
        </row>
      </sheetData>
      <sheetData sheetId="7853">
        <row r="35">
          <cell r="H35">
            <v>0</v>
          </cell>
        </row>
      </sheetData>
      <sheetData sheetId="7854">
        <row r="35">
          <cell r="H35">
            <v>0</v>
          </cell>
        </row>
      </sheetData>
      <sheetData sheetId="7855">
        <row r="35">
          <cell r="H35">
            <v>0</v>
          </cell>
        </row>
      </sheetData>
      <sheetData sheetId="7856">
        <row r="35">
          <cell r="H35">
            <v>0</v>
          </cell>
        </row>
      </sheetData>
      <sheetData sheetId="7857">
        <row r="35">
          <cell r="H35">
            <v>0</v>
          </cell>
        </row>
      </sheetData>
      <sheetData sheetId="7858">
        <row r="35">
          <cell r="H35">
            <v>0</v>
          </cell>
        </row>
      </sheetData>
      <sheetData sheetId="7859">
        <row r="35">
          <cell r="H35">
            <v>0</v>
          </cell>
        </row>
      </sheetData>
      <sheetData sheetId="7860">
        <row r="35">
          <cell r="H35">
            <v>0</v>
          </cell>
        </row>
      </sheetData>
      <sheetData sheetId="7861">
        <row r="35">
          <cell r="H35">
            <v>0</v>
          </cell>
        </row>
      </sheetData>
      <sheetData sheetId="7862">
        <row r="35">
          <cell r="H35">
            <v>0</v>
          </cell>
        </row>
      </sheetData>
      <sheetData sheetId="7863">
        <row r="35">
          <cell r="H35">
            <v>0</v>
          </cell>
        </row>
      </sheetData>
      <sheetData sheetId="7864">
        <row r="35">
          <cell r="H35">
            <v>0</v>
          </cell>
        </row>
      </sheetData>
      <sheetData sheetId="7865">
        <row r="106">
          <cell r="C106" t="str">
            <v>Hour</v>
          </cell>
        </row>
      </sheetData>
      <sheetData sheetId="7866">
        <row r="106">
          <cell r="C106" t="str">
            <v>Hour</v>
          </cell>
        </row>
      </sheetData>
      <sheetData sheetId="7867">
        <row r="106">
          <cell r="C106" t="str">
            <v>Hour</v>
          </cell>
        </row>
      </sheetData>
      <sheetData sheetId="7868">
        <row r="106">
          <cell r="C106" t="str">
            <v>Hour</v>
          </cell>
        </row>
      </sheetData>
      <sheetData sheetId="7869">
        <row r="106">
          <cell r="C106" t="str">
            <v>Hour</v>
          </cell>
        </row>
      </sheetData>
      <sheetData sheetId="7870">
        <row r="35">
          <cell r="H35">
            <v>0</v>
          </cell>
        </row>
      </sheetData>
      <sheetData sheetId="7871">
        <row r="35">
          <cell r="H35">
            <v>0</v>
          </cell>
        </row>
      </sheetData>
      <sheetData sheetId="7872">
        <row r="35">
          <cell r="H35">
            <v>0</v>
          </cell>
        </row>
      </sheetData>
      <sheetData sheetId="7873">
        <row r="35">
          <cell r="H35">
            <v>0</v>
          </cell>
        </row>
      </sheetData>
      <sheetData sheetId="7874">
        <row r="35">
          <cell r="H35">
            <v>0</v>
          </cell>
        </row>
      </sheetData>
      <sheetData sheetId="7875">
        <row r="35">
          <cell r="H35">
            <v>0</v>
          </cell>
        </row>
      </sheetData>
      <sheetData sheetId="7876">
        <row r="35">
          <cell r="H35">
            <v>0</v>
          </cell>
        </row>
      </sheetData>
      <sheetData sheetId="7877">
        <row r="35">
          <cell r="H35">
            <v>0</v>
          </cell>
        </row>
      </sheetData>
      <sheetData sheetId="7878">
        <row r="35">
          <cell r="H35">
            <v>0</v>
          </cell>
        </row>
      </sheetData>
      <sheetData sheetId="7879">
        <row r="35">
          <cell r="H35">
            <v>0</v>
          </cell>
        </row>
      </sheetData>
      <sheetData sheetId="7880">
        <row r="35">
          <cell r="H35">
            <v>0</v>
          </cell>
        </row>
      </sheetData>
      <sheetData sheetId="7881">
        <row r="35">
          <cell r="H35">
            <v>0</v>
          </cell>
        </row>
      </sheetData>
      <sheetData sheetId="7882">
        <row r="35">
          <cell r="H35">
            <v>0</v>
          </cell>
        </row>
      </sheetData>
      <sheetData sheetId="7883">
        <row r="35">
          <cell r="H35">
            <v>0</v>
          </cell>
        </row>
      </sheetData>
      <sheetData sheetId="7884">
        <row r="35">
          <cell r="H35">
            <v>0</v>
          </cell>
        </row>
      </sheetData>
      <sheetData sheetId="7885">
        <row r="35">
          <cell r="H35">
            <v>0</v>
          </cell>
        </row>
      </sheetData>
      <sheetData sheetId="7886">
        <row r="35">
          <cell r="H35">
            <v>0</v>
          </cell>
        </row>
      </sheetData>
      <sheetData sheetId="7887">
        <row r="35">
          <cell r="H35">
            <v>0</v>
          </cell>
        </row>
      </sheetData>
      <sheetData sheetId="7888">
        <row r="35">
          <cell r="H35">
            <v>0</v>
          </cell>
        </row>
      </sheetData>
      <sheetData sheetId="7889">
        <row r="35">
          <cell r="H35">
            <v>0</v>
          </cell>
        </row>
      </sheetData>
      <sheetData sheetId="7890">
        <row r="35">
          <cell r="H35">
            <v>0</v>
          </cell>
        </row>
      </sheetData>
      <sheetData sheetId="7891">
        <row r="35">
          <cell r="H35">
            <v>0</v>
          </cell>
        </row>
      </sheetData>
      <sheetData sheetId="7892">
        <row r="35">
          <cell r="H35">
            <v>0</v>
          </cell>
        </row>
      </sheetData>
      <sheetData sheetId="7893">
        <row r="35">
          <cell r="H35">
            <v>0</v>
          </cell>
        </row>
      </sheetData>
      <sheetData sheetId="7894">
        <row r="35">
          <cell r="H35">
            <v>0</v>
          </cell>
        </row>
      </sheetData>
      <sheetData sheetId="7895">
        <row r="35">
          <cell r="H35">
            <v>0</v>
          </cell>
        </row>
      </sheetData>
      <sheetData sheetId="7896">
        <row r="35">
          <cell r="H35">
            <v>0</v>
          </cell>
        </row>
      </sheetData>
      <sheetData sheetId="7897">
        <row r="35">
          <cell r="H35">
            <v>0</v>
          </cell>
        </row>
      </sheetData>
      <sheetData sheetId="7898">
        <row r="35">
          <cell r="H35">
            <v>0</v>
          </cell>
        </row>
      </sheetData>
      <sheetData sheetId="7899">
        <row r="35">
          <cell r="H35">
            <v>0</v>
          </cell>
        </row>
      </sheetData>
      <sheetData sheetId="7900">
        <row r="35">
          <cell r="H35">
            <v>0</v>
          </cell>
        </row>
      </sheetData>
      <sheetData sheetId="7901">
        <row r="106">
          <cell r="C106" t="str">
            <v>Hour</v>
          </cell>
        </row>
      </sheetData>
      <sheetData sheetId="7902">
        <row r="106">
          <cell r="C106" t="str">
            <v>Hour</v>
          </cell>
        </row>
      </sheetData>
      <sheetData sheetId="7903">
        <row r="106">
          <cell r="C106" t="str">
            <v>Hour</v>
          </cell>
        </row>
      </sheetData>
      <sheetData sheetId="7904">
        <row r="106">
          <cell r="C106" t="str">
            <v>Hour</v>
          </cell>
        </row>
      </sheetData>
      <sheetData sheetId="7905">
        <row r="106">
          <cell r="C106" t="str">
            <v>Hour</v>
          </cell>
        </row>
      </sheetData>
      <sheetData sheetId="7906">
        <row r="106">
          <cell r="C106" t="str">
            <v>Hour</v>
          </cell>
        </row>
      </sheetData>
      <sheetData sheetId="7907">
        <row r="106">
          <cell r="C106" t="str">
            <v>Hour</v>
          </cell>
        </row>
      </sheetData>
      <sheetData sheetId="7908">
        <row r="35">
          <cell r="H35">
            <v>0</v>
          </cell>
        </row>
      </sheetData>
      <sheetData sheetId="7909">
        <row r="106">
          <cell r="C106" t="str">
            <v>Hour</v>
          </cell>
        </row>
      </sheetData>
      <sheetData sheetId="7910">
        <row r="35">
          <cell r="H35">
            <v>0</v>
          </cell>
        </row>
      </sheetData>
      <sheetData sheetId="7911">
        <row r="35">
          <cell r="H35">
            <v>0</v>
          </cell>
        </row>
      </sheetData>
      <sheetData sheetId="7912">
        <row r="35">
          <cell r="H35">
            <v>0</v>
          </cell>
        </row>
      </sheetData>
      <sheetData sheetId="7913">
        <row r="35">
          <cell r="H35">
            <v>0</v>
          </cell>
        </row>
      </sheetData>
      <sheetData sheetId="7914">
        <row r="106">
          <cell r="C106" t="str">
            <v>Hour</v>
          </cell>
        </row>
      </sheetData>
      <sheetData sheetId="7915">
        <row r="35">
          <cell r="H35">
            <v>0</v>
          </cell>
        </row>
      </sheetData>
      <sheetData sheetId="7916">
        <row r="35">
          <cell r="H35">
            <v>0</v>
          </cell>
        </row>
      </sheetData>
      <sheetData sheetId="7917">
        <row r="106">
          <cell r="C106" t="str">
            <v>Hour</v>
          </cell>
        </row>
      </sheetData>
      <sheetData sheetId="7918">
        <row r="35">
          <cell r="H35">
            <v>0</v>
          </cell>
        </row>
      </sheetData>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ow r="35">
          <cell r="H35">
            <v>0</v>
          </cell>
        </row>
      </sheetData>
      <sheetData sheetId="7942">
        <row r="106">
          <cell r="C106" t="str">
            <v>Hour</v>
          </cell>
        </row>
      </sheetData>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ow r="106">
          <cell r="C106" t="str">
            <v>Hour</v>
          </cell>
        </row>
      </sheetData>
      <sheetData sheetId="7958">
        <row r="35">
          <cell r="H35">
            <v>0</v>
          </cell>
        </row>
      </sheetData>
      <sheetData sheetId="7959">
        <row r="106">
          <cell r="C106" t="str">
            <v>Hour</v>
          </cell>
        </row>
      </sheetData>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ow r="106">
          <cell r="C106" t="str">
            <v>Hour</v>
          </cell>
        </row>
      </sheetData>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sheetData sheetId="8039"/>
      <sheetData sheetId="8040">
        <row r="106">
          <cell r="C106" t="str">
            <v>Hour</v>
          </cell>
        </row>
      </sheetData>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ow r="106">
          <cell r="C106" t="str">
            <v>Hour</v>
          </cell>
        </row>
      </sheetData>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sheetData sheetId="8097"/>
      <sheetData sheetId="8098"/>
      <sheetData sheetId="8099"/>
      <sheetData sheetId="8100"/>
      <sheetData sheetId="8101"/>
      <sheetData sheetId="8102">
        <row r="106">
          <cell r="C106" t="str">
            <v>Hour</v>
          </cell>
        </row>
      </sheetData>
      <sheetData sheetId="8103"/>
      <sheetData sheetId="8104"/>
      <sheetData sheetId="8105"/>
      <sheetData sheetId="8106"/>
      <sheetData sheetId="8107">
        <row r="106">
          <cell r="C106" t="str">
            <v>Hour</v>
          </cell>
        </row>
      </sheetData>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row r="106">
          <cell r="C106" t="str">
            <v>Hour</v>
          </cell>
        </row>
      </sheetData>
      <sheetData sheetId="8136">
        <row r="106">
          <cell r="C106" t="str">
            <v>Hour</v>
          </cell>
        </row>
      </sheetData>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ow r="106">
          <cell r="C106" t="str">
            <v>Hour</v>
          </cell>
        </row>
      </sheetData>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ow r="106">
          <cell r="C106" t="str">
            <v>Hour</v>
          </cell>
        </row>
      </sheetData>
      <sheetData sheetId="8830">
        <row r="106">
          <cell r="C106" t="str">
            <v>Hour</v>
          </cell>
        </row>
      </sheetData>
      <sheetData sheetId="8831" refreshError="1"/>
      <sheetData sheetId="8832" refreshError="1"/>
      <sheetData sheetId="8833" refreshError="1"/>
      <sheetData sheetId="8834">
        <row r="35">
          <cell r="H35">
            <v>0</v>
          </cell>
        </row>
      </sheetData>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ow r="106">
          <cell r="C106" t="str">
            <v>Hour</v>
          </cell>
        </row>
      </sheetData>
      <sheetData sheetId="8897">
        <row r="106">
          <cell r="C106" t="str">
            <v>Hour</v>
          </cell>
        </row>
      </sheetData>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sheetData sheetId="8975">
        <row r="106">
          <cell r="C106" t="str">
            <v>Hour</v>
          </cell>
        </row>
      </sheetData>
      <sheetData sheetId="8976">
        <row r="106">
          <cell r="C106" t="str">
            <v>Hour</v>
          </cell>
        </row>
      </sheetData>
      <sheetData sheetId="8977">
        <row r="106">
          <cell r="C106" t="str">
            <v>Hour</v>
          </cell>
        </row>
      </sheetData>
      <sheetData sheetId="8978">
        <row r="106">
          <cell r="C106" t="str">
            <v>Hour</v>
          </cell>
        </row>
      </sheetData>
      <sheetData sheetId="8979">
        <row r="106">
          <cell r="C106" t="str">
            <v>Hour</v>
          </cell>
        </row>
      </sheetData>
      <sheetData sheetId="8980">
        <row r="106">
          <cell r="C106" t="str">
            <v>Hour</v>
          </cell>
        </row>
      </sheetData>
      <sheetData sheetId="8981">
        <row r="106">
          <cell r="C106" t="str">
            <v>Hour</v>
          </cell>
        </row>
      </sheetData>
      <sheetData sheetId="8982">
        <row r="106">
          <cell r="C106" t="str">
            <v>Hour</v>
          </cell>
        </row>
      </sheetData>
      <sheetData sheetId="8983">
        <row r="106">
          <cell r="C106" t="str">
            <v>Hour</v>
          </cell>
        </row>
      </sheetData>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ow r="106">
          <cell r="C106" t="str">
            <v>Hour</v>
          </cell>
        </row>
      </sheetData>
      <sheetData sheetId="9005" refreshError="1"/>
      <sheetData sheetId="9006">
        <row r="106">
          <cell r="C106" t="str">
            <v>Hour</v>
          </cell>
        </row>
      </sheetData>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ow r="35">
          <cell r="H35">
            <v>0</v>
          </cell>
        </row>
      </sheetData>
      <sheetData sheetId="9017">
        <row r="35">
          <cell r="H35">
            <v>0</v>
          </cell>
        </row>
      </sheetData>
      <sheetData sheetId="9018">
        <row r="106">
          <cell r="C106" t="str">
            <v>Hour</v>
          </cell>
        </row>
      </sheetData>
      <sheetData sheetId="9019">
        <row r="35">
          <cell r="H35">
            <v>0</v>
          </cell>
        </row>
      </sheetData>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ow r="106">
          <cell r="C106" t="str">
            <v>Hour</v>
          </cell>
        </row>
      </sheetData>
      <sheetData sheetId="9054" refreshError="1"/>
      <sheetData sheetId="9055" refreshError="1"/>
      <sheetData sheetId="9056">
        <row r="106">
          <cell r="C106" t="str">
            <v>Hour</v>
          </cell>
        </row>
      </sheetData>
      <sheetData sheetId="9057"/>
      <sheetData sheetId="9058" refreshError="1"/>
      <sheetData sheetId="9059">
        <row r="106">
          <cell r="C106" t="str">
            <v>Hour</v>
          </cell>
        </row>
      </sheetData>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ow r="106">
          <cell r="C106" t="str">
            <v>Hour</v>
          </cell>
        </row>
      </sheetData>
      <sheetData sheetId="9088" refreshError="1"/>
      <sheetData sheetId="9089">
        <row r="106">
          <cell r="C106" t="str">
            <v>Hour</v>
          </cell>
        </row>
      </sheetData>
      <sheetData sheetId="9090">
        <row r="106">
          <cell r="C106" t="str">
            <v>Hour</v>
          </cell>
        </row>
      </sheetData>
      <sheetData sheetId="9091">
        <row r="106">
          <cell r="C106" t="str">
            <v>Hour</v>
          </cell>
        </row>
      </sheetData>
      <sheetData sheetId="9092">
        <row r="106">
          <cell r="C106" t="str">
            <v>Hour</v>
          </cell>
        </row>
      </sheetData>
      <sheetData sheetId="9093">
        <row r="106">
          <cell r="C106" t="str">
            <v>Hour</v>
          </cell>
        </row>
      </sheetData>
      <sheetData sheetId="9094">
        <row r="35">
          <cell r="H35">
            <v>0</v>
          </cell>
        </row>
      </sheetData>
      <sheetData sheetId="9095">
        <row r="35">
          <cell r="H35">
            <v>0</v>
          </cell>
        </row>
      </sheetData>
      <sheetData sheetId="9096">
        <row r="106">
          <cell r="C106" t="str">
            <v>Hour</v>
          </cell>
        </row>
      </sheetData>
      <sheetData sheetId="9097">
        <row r="106">
          <cell r="C106" t="str">
            <v>Hour</v>
          </cell>
        </row>
      </sheetData>
      <sheetData sheetId="9098">
        <row r="106">
          <cell r="C106" t="str">
            <v>Hour</v>
          </cell>
        </row>
      </sheetData>
      <sheetData sheetId="9099">
        <row r="106">
          <cell r="C106" t="str">
            <v>Hour</v>
          </cell>
        </row>
      </sheetData>
      <sheetData sheetId="9100">
        <row r="106">
          <cell r="C106" t="str">
            <v>Hour</v>
          </cell>
        </row>
      </sheetData>
      <sheetData sheetId="9101"/>
      <sheetData sheetId="9102"/>
      <sheetData sheetId="9103"/>
      <sheetData sheetId="9104">
        <row r="106">
          <cell r="C106" t="str">
            <v>Hour</v>
          </cell>
        </row>
      </sheetData>
      <sheetData sheetId="9105">
        <row r="106">
          <cell r="C106" t="str">
            <v>Hour</v>
          </cell>
        </row>
      </sheetData>
      <sheetData sheetId="9106">
        <row r="106">
          <cell r="C106" t="str">
            <v>Hour</v>
          </cell>
        </row>
      </sheetData>
      <sheetData sheetId="9107">
        <row r="106">
          <cell r="C106" t="str">
            <v>Hour</v>
          </cell>
        </row>
      </sheetData>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ow r="106">
          <cell r="C106" t="str">
            <v>Hour</v>
          </cell>
        </row>
      </sheetData>
      <sheetData sheetId="9134" refreshError="1"/>
      <sheetData sheetId="9135" refreshError="1"/>
      <sheetData sheetId="9136" refreshError="1"/>
      <sheetData sheetId="9137" refreshError="1"/>
      <sheetData sheetId="9138" refreshError="1"/>
      <sheetData sheetId="9139">
        <row r="106">
          <cell r="C106" t="str">
            <v>Hour</v>
          </cell>
        </row>
      </sheetData>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ow r="106">
          <cell r="C106" t="str">
            <v>Hour</v>
          </cell>
        </row>
      </sheetData>
      <sheetData sheetId="9160">
        <row r="106">
          <cell r="C106" t="str">
            <v>Hour</v>
          </cell>
        </row>
      </sheetData>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ow r="35">
          <cell r="H35">
            <v>0</v>
          </cell>
        </row>
      </sheetData>
      <sheetData sheetId="9263">
        <row r="35">
          <cell r="H35">
            <v>0</v>
          </cell>
        </row>
      </sheetData>
      <sheetData sheetId="9264">
        <row r="106">
          <cell r="C106" t="str">
            <v>Hour</v>
          </cell>
        </row>
      </sheetData>
      <sheetData sheetId="9265">
        <row r="106">
          <cell r="C106" t="str">
            <v>Hour</v>
          </cell>
        </row>
      </sheetData>
      <sheetData sheetId="9266">
        <row r="106">
          <cell r="C106" t="str">
            <v>Hour</v>
          </cell>
        </row>
      </sheetData>
      <sheetData sheetId="9267">
        <row r="35">
          <cell r="H35">
            <v>0</v>
          </cell>
        </row>
      </sheetData>
      <sheetData sheetId="9268">
        <row r="106">
          <cell r="C106" t="str">
            <v>Hour</v>
          </cell>
        </row>
      </sheetData>
      <sheetData sheetId="9269">
        <row r="35">
          <cell r="H35">
            <v>0</v>
          </cell>
        </row>
      </sheetData>
      <sheetData sheetId="9270">
        <row r="106">
          <cell r="C106" t="str">
            <v>Hour</v>
          </cell>
        </row>
      </sheetData>
      <sheetData sheetId="9271">
        <row r="106">
          <cell r="C106" t="str">
            <v>Hour</v>
          </cell>
        </row>
      </sheetData>
      <sheetData sheetId="9272">
        <row r="106">
          <cell r="C106" t="str">
            <v>Hour</v>
          </cell>
        </row>
      </sheetData>
      <sheetData sheetId="9273">
        <row r="106">
          <cell r="C106" t="str">
            <v>Hour</v>
          </cell>
        </row>
      </sheetData>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ow r="106">
          <cell r="C106" t="str">
            <v>Hour</v>
          </cell>
        </row>
      </sheetData>
      <sheetData sheetId="9285" refreshError="1"/>
      <sheetData sheetId="9286"/>
      <sheetData sheetId="9287"/>
      <sheetData sheetId="9288">
        <row r="106">
          <cell r="C106" t="str">
            <v>Hour</v>
          </cell>
        </row>
      </sheetData>
      <sheetData sheetId="9289">
        <row r="106">
          <cell r="C106" t="str">
            <v>Hour</v>
          </cell>
        </row>
      </sheetData>
      <sheetData sheetId="9290">
        <row r="106">
          <cell r="C106" t="str">
            <v>Hour</v>
          </cell>
        </row>
      </sheetData>
      <sheetData sheetId="9291">
        <row r="106">
          <cell r="C106" t="str">
            <v>Hour</v>
          </cell>
        </row>
      </sheetData>
      <sheetData sheetId="9292"/>
      <sheetData sheetId="9293">
        <row r="106">
          <cell r="C106" t="str">
            <v>Hour</v>
          </cell>
        </row>
      </sheetData>
      <sheetData sheetId="9294">
        <row r="35">
          <cell r="H35">
            <v>0</v>
          </cell>
        </row>
      </sheetData>
      <sheetData sheetId="9295">
        <row r="35">
          <cell r="H35">
            <v>0</v>
          </cell>
        </row>
      </sheetData>
      <sheetData sheetId="9296">
        <row r="35">
          <cell r="H35">
            <v>0</v>
          </cell>
        </row>
      </sheetData>
      <sheetData sheetId="9297">
        <row r="106">
          <cell r="C106" t="str">
            <v>Hour</v>
          </cell>
        </row>
      </sheetData>
      <sheetData sheetId="9298">
        <row r="106">
          <cell r="C106" t="str">
            <v>Hour</v>
          </cell>
        </row>
      </sheetData>
      <sheetData sheetId="9299">
        <row r="106">
          <cell r="C106" t="str">
            <v>Hour</v>
          </cell>
        </row>
      </sheetData>
      <sheetData sheetId="9300">
        <row r="106">
          <cell r="C106" t="str">
            <v>Hour</v>
          </cell>
        </row>
      </sheetData>
      <sheetData sheetId="9301">
        <row r="35">
          <cell r="H35">
            <v>0</v>
          </cell>
        </row>
      </sheetData>
      <sheetData sheetId="9302">
        <row r="35">
          <cell r="H35">
            <v>0</v>
          </cell>
        </row>
      </sheetData>
      <sheetData sheetId="9303">
        <row r="35">
          <cell r="H35">
            <v>0</v>
          </cell>
        </row>
      </sheetData>
      <sheetData sheetId="9304">
        <row r="35">
          <cell r="H35">
            <v>0</v>
          </cell>
        </row>
      </sheetData>
      <sheetData sheetId="9305">
        <row r="35">
          <cell r="H35">
            <v>0</v>
          </cell>
        </row>
      </sheetData>
      <sheetData sheetId="9306">
        <row r="106">
          <cell r="C106" t="str">
            <v>Hour</v>
          </cell>
        </row>
      </sheetData>
      <sheetData sheetId="9307"/>
      <sheetData sheetId="9308"/>
      <sheetData sheetId="9309"/>
      <sheetData sheetId="9310"/>
      <sheetData sheetId="9311">
        <row r="106">
          <cell r="C106" t="str">
            <v>Hour</v>
          </cell>
        </row>
      </sheetData>
      <sheetData sheetId="9312">
        <row r="106">
          <cell r="C106" t="str">
            <v>Hour</v>
          </cell>
        </row>
      </sheetData>
      <sheetData sheetId="9313"/>
      <sheetData sheetId="9314">
        <row r="106">
          <cell r="C106" t="str">
            <v>Hour</v>
          </cell>
        </row>
      </sheetData>
      <sheetData sheetId="9315">
        <row r="106">
          <cell r="C106" t="str">
            <v>Hour</v>
          </cell>
        </row>
      </sheetData>
      <sheetData sheetId="9316">
        <row r="35">
          <cell r="H35">
            <v>0</v>
          </cell>
        </row>
      </sheetData>
      <sheetData sheetId="9317">
        <row r="106">
          <cell r="C106" t="str">
            <v>Hour</v>
          </cell>
        </row>
      </sheetData>
      <sheetData sheetId="9318">
        <row r="106">
          <cell r="C106" t="str">
            <v>Hour</v>
          </cell>
        </row>
      </sheetData>
      <sheetData sheetId="9319">
        <row r="106">
          <cell r="C106" t="str">
            <v>Hour</v>
          </cell>
        </row>
      </sheetData>
      <sheetData sheetId="9320">
        <row r="106">
          <cell r="C106" t="str">
            <v>Hour</v>
          </cell>
        </row>
      </sheetData>
      <sheetData sheetId="9321">
        <row r="35">
          <cell r="H35">
            <v>0</v>
          </cell>
        </row>
      </sheetData>
      <sheetData sheetId="9322">
        <row r="106">
          <cell r="C106" t="str">
            <v>Hour</v>
          </cell>
        </row>
      </sheetData>
      <sheetData sheetId="9323">
        <row r="106">
          <cell r="C106" t="str">
            <v>Hour</v>
          </cell>
        </row>
      </sheetData>
      <sheetData sheetId="9324">
        <row r="106">
          <cell r="C106" t="str">
            <v>Hour</v>
          </cell>
        </row>
      </sheetData>
      <sheetData sheetId="9325">
        <row r="106">
          <cell r="C106" t="str">
            <v>Hour</v>
          </cell>
        </row>
      </sheetData>
      <sheetData sheetId="9326">
        <row r="106">
          <cell r="C106" t="str">
            <v>Hour</v>
          </cell>
        </row>
      </sheetData>
      <sheetData sheetId="9327">
        <row r="106">
          <cell r="C106" t="str">
            <v>Hour</v>
          </cell>
        </row>
      </sheetData>
      <sheetData sheetId="9328">
        <row r="106">
          <cell r="C106" t="str">
            <v>Hour</v>
          </cell>
        </row>
      </sheetData>
      <sheetData sheetId="9329">
        <row r="106">
          <cell r="C106" t="str">
            <v>Hour</v>
          </cell>
        </row>
      </sheetData>
      <sheetData sheetId="9330">
        <row r="106">
          <cell r="C106" t="str">
            <v>Hour</v>
          </cell>
        </row>
      </sheetData>
      <sheetData sheetId="9331">
        <row r="106">
          <cell r="C106" t="str">
            <v>Hour</v>
          </cell>
        </row>
      </sheetData>
      <sheetData sheetId="9332">
        <row r="106">
          <cell r="C106" t="str">
            <v>Hour</v>
          </cell>
        </row>
      </sheetData>
      <sheetData sheetId="9333">
        <row r="106">
          <cell r="C106" t="str">
            <v>Hour</v>
          </cell>
        </row>
      </sheetData>
      <sheetData sheetId="9334">
        <row r="106">
          <cell r="C106" t="str">
            <v>Hour</v>
          </cell>
        </row>
      </sheetData>
      <sheetData sheetId="9335">
        <row r="106">
          <cell r="C106" t="str">
            <v>Hour</v>
          </cell>
        </row>
      </sheetData>
      <sheetData sheetId="9336">
        <row r="106">
          <cell r="C106" t="str">
            <v>Hour</v>
          </cell>
        </row>
      </sheetData>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ow r="106">
          <cell r="C106" t="str">
            <v>Hour</v>
          </cell>
        </row>
      </sheetData>
      <sheetData sheetId="9372">
        <row r="106">
          <cell r="C106" t="str">
            <v>Hour</v>
          </cell>
        </row>
      </sheetData>
      <sheetData sheetId="9373">
        <row r="106">
          <cell r="C106" t="str">
            <v>Hour</v>
          </cell>
        </row>
      </sheetData>
      <sheetData sheetId="9374">
        <row r="106">
          <cell r="C106" t="str">
            <v>Hour</v>
          </cell>
        </row>
      </sheetData>
      <sheetData sheetId="9375">
        <row r="106">
          <cell r="C106" t="str">
            <v>Hour</v>
          </cell>
        </row>
      </sheetData>
      <sheetData sheetId="9376">
        <row r="106">
          <cell r="C106" t="str">
            <v>Hour</v>
          </cell>
        </row>
      </sheetData>
      <sheetData sheetId="9377"/>
      <sheetData sheetId="9378">
        <row r="106">
          <cell r="C106" t="str">
            <v>Hour</v>
          </cell>
        </row>
      </sheetData>
      <sheetData sheetId="9379">
        <row r="106">
          <cell r="C106" t="str">
            <v>Hour</v>
          </cell>
        </row>
      </sheetData>
      <sheetData sheetId="9380">
        <row r="106">
          <cell r="C106" t="str">
            <v>Hour</v>
          </cell>
        </row>
      </sheetData>
      <sheetData sheetId="9381">
        <row r="106">
          <cell r="C106" t="str">
            <v>Hour</v>
          </cell>
        </row>
      </sheetData>
      <sheetData sheetId="9382">
        <row r="106">
          <cell r="C106" t="str">
            <v>Hour</v>
          </cell>
        </row>
      </sheetData>
      <sheetData sheetId="9383">
        <row r="106">
          <cell r="C106" t="str">
            <v>Hour</v>
          </cell>
        </row>
      </sheetData>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ow r="106">
          <cell r="C106" t="str">
            <v>Hour</v>
          </cell>
        </row>
      </sheetData>
      <sheetData sheetId="9394"/>
      <sheetData sheetId="9395">
        <row r="35">
          <cell r="H35">
            <v>0</v>
          </cell>
        </row>
      </sheetData>
      <sheetData sheetId="9396">
        <row r="35">
          <cell r="H35">
            <v>0</v>
          </cell>
        </row>
      </sheetData>
      <sheetData sheetId="9397">
        <row r="35">
          <cell r="H35">
            <v>0</v>
          </cell>
        </row>
      </sheetData>
      <sheetData sheetId="9398">
        <row r="35">
          <cell r="H35">
            <v>0</v>
          </cell>
        </row>
      </sheetData>
      <sheetData sheetId="9399">
        <row r="35">
          <cell r="H35">
            <v>0</v>
          </cell>
        </row>
      </sheetData>
      <sheetData sheetId="9400">
        <row r="35">
          <cell r="H35">
            <v>0</v>
          </cell>
        </row>
      </sheetData>
      <sheetData sheetId="9401">
        <row r="35">
          <cell r="H35">
            <v>0</v>
          </cell>
        </row>
      </sheetData>
      <sheetData sheetId="9402">
        <row r="35">
          <cell r="H35">
            <v>0</v>
          </cell>
        </row>
      </sheetData>
      <sheetData sheetId="9403">
        <row r="35">
          <cell r="H35">
            <v>0</v>
          </cell>
        </row>
      </sheetData>
      <sheetData sheetId="9404" refreshError="1"/>
      <sheetData sheetId="9405" refreshError="1"/>
      <sheetData sheetId="9406" refreshError="1"/>
      <sheetData sheetId="9407" refreshError="1"/>
      <sheetData sheetId="9408" refreshError="1"/>
      <sheetData sheetId="9409"/>
      <sheetData sheetId="9410"/>
      <sheetData sheetId="9411" refreshError="1"/>
      <sheetData sheetId="9412" refreshError="1"/>
      <sheetData sheetId="9413" refreshError="1"/>
      <sheetData sheetId="9414" refreshError="1"/>
      <sheetData sheetId="9415">
        <row r="106">
          <cell r="C106" t="str">
            <v>Hour</v>
          </cell>
        </row>
      </sheetData>
      <sheetData sheetId="9416">
        <row r="106">
          <cell r="C106" t="str">
            <v>Hour</v>
          </cell>
        </row>
      </sheetData>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ow r="106">
          <cell r="C106" t="str">
            <v>Hour</v>
          </cell>
        </row>
      </sheetData>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ow r="106">
          <cell r="C106" t="str">
            <v>Hour</v>
          </cell>
        </row>
      </sheetData>
      <sheetData sheetId="9449" refreshError="1"/>
      <sheetData sheetId="9450" refreshError="1"/>
      <sheetData sheetId="9451" refreshError="1"/>
      <sheetData sheetId="9452" refreshError="1"/>
      <sheetData sheetId="9453" refreshError="1"/>
      <sheetData sheetId="9454" refreshError="1"/>
      <sheetData sheetId="9455">
        <row r="106">
          <cell r="C106" t="str">
            <v>Hour</v>
          </cell>
        </row>
      </sheetData>
      <sheetData sheetId="9456">
        <row r="106">
          <cell r="C106" t="str">
            <v>Hour</v>
          </cell>
        </row>
      </sheetData>
      <sheetData sheetId="9457">
        <row r="106">
          <cell r="C106" t="str">
            <v>Hour</v>
          </cell>
        </row>
      </sheetData>
      <sheetData sheetId="9458">
        <row r="106">
          <cell r="C106" t="str">
            <v>Hour</v>
          </cell>
        </row>
      </sheetData>
      <sheetData sheetId="9459">
        <row r="106">
          <cell r="C106" t="str">
            <v>Hour</v>
          </cell>
        </row>
      </sheetData>
      <sheetData sheetId="9460">
        <row r="106">
          <cell r="C106" t="str">
            <v>Hour</v>
          </cell>
        </row>
      </sheetData>
      <sheetData sheetId="9461">
        <row r="106">
          <cell r="C106" t="str">
            <v>Hour</v>
          </cell>
        </row>
      </sheetData>
      <sheetData sheetId="9462">
        <row r="106">
          <cell r="C106" t="str">
            <v>Hour</v>
          </cell>
        </row>
      </sheetData>
      <sheetData sheetId="9463">
        <row r="106">
          <cell r="C106" t="str">
            <v>Hour</v>
          </cell>
        </row>
      </sheetData>
      <sheetData sheetId="9464">
        <row r="106">
          <cell r="C106" t="str">
            <v>Hour</v>
          </cell>
        </row>
      </sheetData>
      <sheetData sheetId="9465">
        <row r="106">
          <cell r="C106" t="str">
            <v>Hour</v>
          </cell>
        </row>
      </sheetData>
      <sheetData sheetId="9466">
        <row r="106">
          <cell r="C106" t="str">
            <v>Hour</v>
          </cell>
        </row>
      </sheetData>
      <sheetData sheetId="9467">
        <row r="106">
          <cell r="C106" t="str">
            <v>Hour</v>
          </cell>
        </row>
      </sheetData>
      <sheetData sheetId="9468">
        <row r="106">
          <cell r="C106" t="str">
            <v>Hour</v>
          </cell>
        </row>
      </sheetData>
      <sheetData sheetId="9469">
        <row r="106">
          <cell r="C106" t="str">
            <v>Hour</v>
          </cell>
        </row>
      </sheetData>
      <sheetData sheetId="9470">
        <row r="106">
          <cell r="C106" t="str">
            <v>Hour</v>
          </cell>
        </row>
      </sheetData>
      <sheetData sheetId="9471">
        <row r="106">
          <cell r="C106" t="str">
            <v>Hour</v>
          </cell>
        </row>
      </sheetData>
      <sheetData sheetId="9472">
        <row r="106">
          <cell r="C106" t="str">
            <v>Hour</v>
          </cell>
        </row>
      </sheetData>
      <sheetData sheetId="9473">
        <row r="106">
          <cell r="C106" t="str">
            <v>Hour</v>
          </cell>
        </row>
      </sheetData>
      <sheetData sheetId="9474">
        <row r="106">
          <cell r="C106" t="str">
            <v>Hour</v>
          </cell>
        </row>
      </sheetData>
      <sheetData sheetId="9475">
        <row r="106">
          <cell r="C106" t="str">
            <v>Hour</v>
          </cell>
        </row>
      </sheetData>
      <sheetData sheetId="9476">
        <row r="106">
          <cell r="C106" t="str">
            <v>Hour</v>
          </cell>
        </row>
      </sheetData>
      <sheetData sheetId="9477">
        <row r="106">
          <cell r="C106" t="str">
            <v>Hour</v>
          </cell>
        </row>
      </sheetData>
      <sheetData sheetId="9478">
        <row r="106">
          <cell r="C106" t="str">
            <v>Hour</v>
          </cell>
        </row>
      </sheetData>
      <sheetData sheetId="9479">
        <row r="106">
          <cell r="C106" t="str">
            <v>Hour</v>
          </cell>
        </row>
      </sheetData>
      <sheetData sheetId="9480">
        <row r="106">
          <cell r="C106" t="str">
            <v>Hour</v>
          </cell>
        </row>
      </sheetData>
      <sheetData sheetId="9481">
        <row r="106">
          <cell r="C106" t="str">
            <v>Hour</v>
          </cell>
        </row>
      </sheetData>
      <sheetData sheetId="9482">
        <row r="106">
          <cell r="C106" t="str">
            <v>Hour</v>
          </cell>
        </row>
      </sheetData>
      <sheetData sheetId="9483">
        <row r="106">
          <cell r="C106" t="str">
            <v>Hour</v>
          </cell>
        </row>
      </sheetData>
      <sheetData sheetId="9484">
        <row r="106">
          <cell r="C106" t="str">
            <v>Hour</v>
          </cell>
        </row>
      </sheetData>
      <sheetData sheetId="9485">
        <row r="106">
          <cell r="C106" t="str">
            <v>Hour</v>
          </cell>
        </row>
      </sheetData>
      <sheetData sheetId="9486">
        <row r="106">
          <cell r="C106" t="str">
            <v>Hour</v>
          </cell>
        </row>
      </sheetData>
      <sheetData sheetId="9487">
        <row r="106">
          <cell r="C106" t="str">
            <v>Hour</v>
          </cell>
        </row>
      </sheetData>
      <sheetData sheetId="9488">
        <row r="106">
          <cell r="C106" t="str">
            <v>Hour</v>
          </cell>
        </row>
      </sheetData>
      <sheetData sheetId="9489">
        <row r="106">
          <cell r="C106" t="str">
            <v>Hour</v>
          </cell>
        </row>
      </sheetData>
      <sheetData sheetId="9490">
        <row r="106">
          <cell r="C106" t="str">
            <v>Hour</v>
          </cell>
        </row>
      </sheetData>
      <sheetData sheetId="9491">
        <row r="106">
          <cell r="C106" t="str">
            <v>Hour</v>
          </cell>
        </row>
      </sheetData>
      <sheetData sheetId="9492">
        <row r="106">
          <cell r="C106" t="str">
            <v>Hour</v>
          </cell>
        </row>
      </sheetData>
      <sheetData sheetId="9493">
        <row r="106">
          <cell r="C106" t="str">
            <v>Hour</v>
          </cell>
        </row>
      </sheetData>
      <sheetData sheetId="9494">
        <row r="106">
          <cell r="C106" t="str">
            <v>Hour</v>
          </cell>
        </row>
      </sheetData>
      <sheetData sheetId="9495">
        <row r="106">
          <cell r="C106" t="str">
            <v>Hour</v>
          </cell>
        </row>
      </sheetData>
      <sheetData sheetId="9496">
        <row r="106">
          <cell r="C106" t="str">
            <v>Hour</v>
          </cell>
        </row>
      </sheetData>
      <sheetData sheetId="9497">
        <row r="106">
          <cell r="C106" t="str">
            <v>Hour</v>
          </cell>
        </row>
      </sheetData>
      <sheetData sheetId="9498">
        <row r="106">
          <cell r="C106" t="str">
            <v>Hour</v>
          </cell>
        </row>
      </sheetData>
      <sheetData sheetId="9499">
        <row r="106">
          <cell r="C106" t="str">
            <v>Hour</v>
          </cell>
        </row>
      </sheetData>
      <sheetData sheetId="9500">
        <row r="106">
          <cell r="C106" t="str">
            <v>Hour</v>
          </cell>
        </row>
      </sheetData>
      <sheetData sheetId="9501">
        <row r="106">
          <cell r="C106" t="str">
            <v>Hour</v>
          </cell>
        </row>
      </sheetData>
      <sheetData sheetId="9502">
        <row r="106">
          <cell r="C106" t="str">
            <v>Hour</v>
          </cell>
        </row>
      </sheetData>
      <sheetData sheetId="9503">
        <row r="106">
          <cell r="C106" t="str">
            <v>Hour</v>
          </cell>
        </row>
      </sheetData>
      <sheetData sheetId="9504">
        <row r="106">
          <cell r="C106" t="str">
            <v>Hour</v>
          </cell>
        </row>
      </sheetData>
      <sheetData sheetId="9505">
        <row r="106">
          <cell r="C106" t="str">
            <v>Hour</v>
          </cell>
        </row>
      </sheetData>
      <sheetData sheetId="9506">
        <row r="106">
          <cell r="C106" t="str">
            <v>Hour</v>
          </cell>
        </row>
      </sheetData>
      <sheetData sheetId="9507">
        <row r="106">
          <cell r="C106" t="str">
            <v>Hour</v>
          </cell>
        </row>
      </sheetData>
      <sheetData sheetId="9508">
        <row r="106">
          <cell r="C106" t="str">
            <v>Hour</v>
          </cell>
        </row>
      </sheetData>
      <sheetData sheetId="9509">
        <row r="106">
          <cell r="C106" t="str">
            <v>Hour</v>
          </cell>
        </row>
      </sheetData>
      <sheetData sheetId="9510">
        <row r="106">
          <cell r="C106" t="str">
            <v>Hour</v>
          </cell>
        </row>
      </sheetData>
      <sheetData sheetId="9511">
        <row r="106">
          <cell r="C106" t="str">
            <v>Hour</v>
          </cell>
        </row>
      </sheetData>
      <sheetData sheetId="9512">
        <row r="106">
          <cell r="C106" t="str">
            <v>Hour</v>
          </cell>
        </row>
      </sheetData>
      <sheetData sheetId="9513">
        <row r="106">
          <cell r="C106" t="str">
            <v>Hour</v>
          </cell>
        </row>
      </sheetData>
      <sheetData sheetId="9514">
        <row r="106">
          <cell r="C106" t="str">
            <v>Hour</v>
          </cell>
        </row>
      </sheetData>
      <sheetData sheetId="9515">
        <row r="106">
          <cell r="C106" t="str">
            <v>Hour</v>
          </cell>
        </row>
      </sheetData>
      <sheetData sheetId="9516">
        <row r="106">
          <cell r="C106" t="str">
            <v>Hour</v>
          </cell>
        </row>
      </sheetData>
      <sheetData sheetId="9517">
        <row r="106">
          <cell r="C106" t="str">
            <v>Hour</v>
          </cell>
        </row>
      </sheetData>
      <sheetData sheetId="9518">
        <row r="106">
          <cell r="C106" t="str">
            <v>Hour</v>
          </cell>
        </row>
      </sheetData>
      <sheetData sheetId="9519">
        <row r="106">
          <cell r="C106" t="str">
            <v>Hour</v>
          </cell>
        </row>
      </sheetData>
      <sheetData sheetId="9520">
        <row r="106">
          <cell r="C106" t="str">
            <v>Hour</v>
          </cell>
        </row>
      </sheetData>
      <sheetData sheetId="9521">
        <row r="106">
          <cell r="C106" t="str">
            <v>Hour</v>
          </cell>
        </row>
      </sheetData>
      <sheetData sheetId="9522">
        <row r="106">
          <cell r="C106" t="str">
            <v>Hour</v>
          </cell>
        </row>
      </sheetData>
      <sheetData sheetId="9523">
        <row r="106">
          <cell r="C106" t="str">
            <v>Hour</v>
          </cell>
        </row>
      </sheetData>
      <sheetData sheetId="9524">
        <row r="106">
          <cell r="C106" t="str">
            <v>Hour</v>
          </cell>
        </row>
      </sheetData>
      <sheetData sheetId="9525"/>
      <sheetData sheetId="9526"/>
      <sheetData sheetId="9527"/>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ow r="106">
          <cell r="C106" t="str">
            <v>Hour</v>
          </cell>
        </row>
      </sheetData>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ow r="106">
          <cell r="C106" t="str">
            <v>Hour</v>
          </cell>
        </row>
      </sheetData>
      <sheetData sheetId="9566">
        <row r="35">
          <cell r="H35">
            <v>0</v>
          </cell>
        </row>
      </sheetData>
      <sheetData sheetId="9567">
        <row r="106">
          <cell r="C106" t="str">
            <v>Hour</v>
          </cell>
        </row>
      </sheetData>
      <sheetData sheetId="9568" refreshError="1"/>
      <sheetData sheetId="9569" refreshError="1"/>
      <sheetData sheetId="9570" refreshError="1"/>
      <sheetData sheetId="9571">
        <row r="106">
          <cell r="C106" t="str">
            <v>Hour</v>
          </cell>
        </row>
      </sheetData>
      <sheetData sheetId="9572">
        <row r="106">
          <cell r="C106" t="str">
            <v>Hour</v>
          </cell>
        </row>
      </sheetData>
      <sheetData sheetId="9573">
        <row r="106">
          <cell r="C106" t="str">
            <v>Hour</v>
          </cell>
        </row>
      </sheetData>
      <sheetData sheetId="9574">
        <row r="106">
          <cell r="C106" t="str">
            <v>Hour</v>
          </cell>
        </row>
      </sheetData>
      <sheetData sheetId="9575">
        <row r="106">
          <cell r="C106" t="str">
            <v>Hour</v>
          </cell>
        </row>
      </sheetData>
      <sheetData sheetId="9576">
        <row r="106">
          <cell r="C106" t="str">
            <v>Hour</v>
          </cell>
        </row>
      </sheetData>
      <sheetData sheetId="9577">
        <row r="106">
          <cell r="C106" t="str">
            <v>Hour</v>
          </cell>
        </row>
      </sheetData>
      <sheetData sheetId="9578">
        <row r="106">
          <cell r="C106" t="str">
            <v>Hour</v>
          </cell>
        </row>
      </sheetData>
      <sheetData sheetId="9579">
        <row r="106">
          <cell r="C106" t="str">
            <v>Hour</v>
          </cell>
        </row>
      </sheetData>
      <sheetData sheetId="9580">
        <row r="106">
          <cell r="C106" t="str">
            <v>Hour</v>
          </cell>
        </row>
      </sheetData>
      <sheetData sheetId="9581">
        <row r="106">
          <cell r="C106" t="str">
            <v>Hour</v>
          </cell>
        </row>
      </sheetData>
      <sheetData sheetId="9582">
        <row r="106">
          <cell r="C106" t="str">
            <v>Hour</v>
          </cell>
        </row>
      </sheetData>
      <sheetData sheetId="9583">
        <row r="106">
          <cell r="C106" t="str">
            <v>Hour</v>
          </cell>
        </row>
      </sheetData>
      <sheetData sheetId="9584">
        <row r="106">
          <cell r="C106" t="str">
            <v>Hour</v>
          </cell>
        </row>
      </sheetData>
      <sheetData sheetId="9585">
        <row r="106">
          <cell r="C106" t="str">
            <v>Hour</v>
          </cell>
        </row>
      </sheetData>
      <sheetData sheetId="9586">
        <row r="106">
          <cell r="C106" t="str">
            <v>Hour</v>
          </cell>
        </row>
      </sheetData>
      <sheetData sheetId="9587">
        <row r="106">
          <cell r="C106" t="str">
            <v>Hour</v>
          </cell>
        </row>
      </sheetData>
      <sheetData sheetId="9588">
        <row r="106">
          <cell r="C106" t="str">
            <v>Hour</v>
          </cell>
        </row>
      </sheetData>
      <sheetData sheetId="9589">
        <row r="106">
          <cell r="C106" t="str">
            <v>Hour</v>
          </cell>
        </row>
      </sheetData>
      <sheetData sheetId="9590">
        <row r="106">
          <cell r="C106" t="str">
            <v>Hour</v>
          </cell>
        </row>
      </sheetData>
      <sheetData sheetId="9591">
        <row r="106">
          <cell r="C106" t="str">
            <v>Hour</v>
          </cell>
        </row>
      </sheetData>
      <sheetData sheetId="9592">
        <row r="106">
          <cell r="C106" t="str">
            <v>Hour</v>
          </cell>
        </row>
      </sheetData>
      <sheetData sheetId="9593">
        <row r="106">
          <cell r="C106" t="str">
            <v>Hour</v>
          </cell>
        </row>
      </sheetData>
      <sheetData sheetId="9594">
        <row r="106">
          <cell r="C106" t="str">
            <v>Hour</v>
          </cell>
        </row>
      </sheetData>
      <sheetData sheetId="9595">
        <row r="106">
          <cell r="C106" t="str">
            <v>Hour</v>
          </cell>
        </row>
      </sheetData>
      <sheetData sheetId="9596">
        <row r="106">
          <cell r="C106" t="str">
            <v>Hour</v>
          </cell>
        </row>
      </sheetData>
      <sheetData sheetId="9597">
        <row r="106">
          <cell r="C106" t="str">
            <v>Hour</v>
          </cell>
        </row>
      </sheetData>
      <sheetData sheetId="9598">
        <row r="106">
          <cell r="C106" t="str">
            <v>Hour</v>
          </cell>
        </row>
      </sheetData>
      <sheetData sheetId="9599">
        <row r="106">
          <cell r="C106" t="str">
            <v>Hour</v>
          </cell>
        </row>
      </sheetData>
      <sheetData sheetId="9600">
        <row r="106">
          <cell r="C106" t="str">
            <v>Hour</v>
          </cell>
        </row>
      </sheetData>
      <sheetData sheetId="9601">
        <row r="106">
          <cell r="C106" t="str">
            <v>Hour</v>
          </cell>
        </row>
      </sheetData>
      <sheetData sheetId="9602">
        <row r="106">
          <cell r="C106" t="str">
            <v>Hour</v>
          </cell>
        </row>
      </sheetData>
      <sheetData sheetId="9603">
        <row r="106">
          <cell r="C106" t="str">
            <v>Hour</v>
          </cell>
        </row>
      </sheetData>
      <sheetData sheetId="9604">
        <row r="106">
          <cell r="C106" t="str">
            <v>Hour</v>
          </cell>
        </row>
      </sheetData>
      <sheetData sheetId="9605">
        <row r="106">
          <cell r="C106" t="str">
            <v>Hour</v>
          </cell>
        </row>
      </sheetData>
      <sheetData sheetId="9606">
        <row r="106">
          <cell r="C106" t="str">
            <v>Hour</v>
          </cell>
        </row>
      </sheetData>
      <sheetData sheetId="9607">
        <row r="106">
          <cell r="C106" t="str">
            <v>Hour</v>
          </cell>
        </row>
      </sheetData>
      <sheetData sheetId="9608">
        <row r="106">
          <cell r="C106" t="str">
            <v>Hour</v>
          </cell>
        </row>
      </sheetData>
      <sheetData sheetId="9609">
        <row r="106">
          <cell r="C106" t="str">
            <v>Hour</v>
          </cell>
        </row>
      </sheetData>
      <sheetData sheetId="9610">
        <row r="106">
          <cell r="C106" t="str">
            <v>Hour</v>
          </cell>
        </row>
      </sheetData>
      <sheetData sheetId="9611">
        <row r="106">
          <cell r="C106" t="str">
            <v>Hour</v>
          </cell>
        </row>
      </sheetData>
      <sheetData sheetId="9612">
        <row r="106">
          <cell r="C106" t="str">
            <v>Hour</v>
          </cell>
        </row>
      </sheetData>
      <sheetData sheetId="9613">
        <row r="106">
          <cell r="C106" t="str">
            <v>Hour</v>
          </cell>
        </row>
      </sheetData>
      <sheetData sheetId="9614">
        <row r="106">
          <cell r="C106" t="str">
            <v>Hour</v>
          </cell>
        </row>
      </sheetData>
      <sheetData sheetId="9615">
        <row r="106">
          <cell r="C106" t="str">
            <v>Hour</v>
          </cell>
        </row>
      </sheetData>
      <sheetData sheetId="9616">
        <row r="106">
          <cell r="C106" t="str">
            <v>Hour</v>
          </cell>
        </row>
      </sheetData>
      <sheetData sheetId="9617">
        <row r="106">
          <cell r="C106" t="str">
            <v>Hour</v>
          </cell>
        </row>
      </sheetData>
      <sheetData sheetId="9618">
        <row r="106">
          <cell r="C106" t="str">
            <v>Hour</v>
          </cell>
        </row>
      </sheetData>
      <sheetData sheetId="9619">
        <row r="106">
          <cell r="C106" t="str">
            <v>Hour</v>
          </cell>
        </row>
      </sheetData>
      <sheetData sheetId="9620">
        <row r="106">
          <cell r="C106" t="str">
            <v>Hour</v>
          </cell>
        </row>
      </sheetData>
      <sheetData sheetId="9621">
        <row r="106">
          <cell r="C106" t="str">
            <v>Hour</v>
          </cell>
        </row>
      </sheetData>
      <sheetData sheetId="9622">
        <row r="106">
          <cell r="C106" t="str">
            <v>Hour</v>
          </cell>
        </row>
      </sheetData>
      <sheetData sheetId="9623">
        <row r="106">
          <cell r="C106" t="str">
            <v>Hour</v>
          </cell>
        </row>
      </sheetData>
      <sheetData sheetId="9624">
        <row r="106">
          <cell r="C106" t="str">
            <v>Hour</v>
          </cell>
        </row>
      </sheetData>
      <sheetData sheetId="9625">
        <row r="106">
          <cell r="C106" t="str">
            <v>Hour</v>
          </cell>
        </row>
      </sheetData>
      <sheetData sheetId="9626">
        <row r="106">
          <cell r="C106" t="str">
            <v>Hour</v>
          </cell>
        </row>
      </sheetData>
      <sheetData sheetId="9627">
        <row r="106">
          <cell r="C106" t="str">
            <v>Hour</v>
          </cell>
        </row>
      </sheetData>
      <sheetData sheetId="9628">
        <row r="106">
          <cell r="C106" t="str">
            <v>Hour</v>
          </cell>
        </row>
      </sheetData>
      <sheetData sheetId="9629">
        <row r="106">
          <cell r="C106" t="str">
            <v>Hour</v>
          </cell>
        </row>
      </sheetData>
      <sheetData sheetId="9630">
        <row r="106">
          <cell r="C106" t="str">
            <v>Hour</v>
          </cell>
        </row>
      </sheetData>
      <sheetData sheetId="9631">
        <row r="106">
          <cell r="C106" t="str">
            <v>Hour</v>
          </cell>
        </row>
      </sheetData>
      <sheetData sheetId="9632">
        <row r="106">
          <cell r="C106" t="str">
            <v>Hour</v>
          </cell>
        </row>
      </sheetData>
      <sheetData sheetId="9633">
        <row r="106">
          <cell r="C106" t="str">
            <v>Hour</v>
          </cell>
        </row>
      </sheetData>
      <sheetData sheetId="9634">
        <row r="106">
          <cell r="C106" t="str">
            <v>Hour</v>
          </cell>
        </row>
      </sheetData>
      <sheetData sheetId="9635">
        <row r="106">
          <cell r="C106" t="str">
            <v>Hour</v>
          </cell>
        </row>
      </sheetData>
      <sheetData sheetId="9636">
        <row r="106">
          <cell r="C106" t="str">
            <v>Hour</v>
          </cell>
        </row>
      </sheetData>
      <sheetData sheetId="9637">
        <row r="106">
          <cell r="C106" t="str">
            <v>Hour</v>
          </cell>
        </row>
      </sheetData>
      <sheetData sheetId="9638">
        <row r="106">
          <cell r="C106" t="str">
            <v>Hour</v>
          </cell>
        </row>
      </sheetData>
      <sheetData sheetId="9639">
        <row r="106">
          <cell r="C106" t="str">
            <v>Hour</v>
          </cell>
        </row>
      </sheetData>
      <sheetData sheetId="9640">
        <row r="106">
          <cell r="C106" t="str">
            <v>Hour</v>
          </cell>
        </row>
      </sheetData>
      <sheetData sheetId="9641">
        <row r="106">
          <cell r="C106" t="str">
            <v>Hour</v>
          </cell>
        </row>
      </sheetData>
      <sheetData sheetId="9642">
        <row r="106">
          <cell r="C106" t="str">
            <v>Hour</v>
          </cell>
        </row>
      </sheetData>
      <sheetData sheetId="9643">
        <row r="106">
          <cell r="C106" t="str">
            <v>Hour</v>
          </cell>
        </row>
      </sheetData>
      <sheetData sheetId="9644">
        <row r="106">
          <cell r="C106" t="str">
            <v>Hour</v>
          </cell>
        </row>
      </sheetData>
      <sheetData sheetId="9645">
        <row r="106">
          <cell r="C106" t="str">
            <v>Hour</v>
          </cell>
        </row>
      </sheetData>
      <sheetData sheetId="9646">
        <row r="106">
          <cell r="C106" t="str">
            <v>Hour</v>
          </cell>
        </row>
      </sheetData>
      <sheetData sheetId="9647">
        <row r="106">
          <cell r="C106" t="str">
            <v>Hour</v>
          </cell>
        </row>
      </sheetData>
      <sheetData sheetId="9648">
        <row r="106">
          <cell r="C106" t="str">
            <v>Hour</v>
          </cell>
        </row>
      </sheetData>
      <sheetData sheetId="9649">
        <row r="106">
          <cell r="C106" t="str">
            <v>Hour</v>
          </cell>
        </row>
      </sheetData>
      <sheetData sheetId="9650">
        <row r="106">
          <cell r="C106" t="str">
            <v>Hour</v>
          </cell>
        </row>
      </sheetData>
      <sheetData sheetId="9651">
        <row r="106">
          <cell r="C106" t="str">
            <v>Hour</v>
          </cell>
        </row>
      </sheetData>
      <sheetData sheetId="9652">
        <row r="106">
          <cell r="C106" t="str">
            <v>Hour</v>
          </cell>
        </row>
      </sheetData>
      <sheetData sheetId="9653">
        <row r="106">
          <cell r="C106" t="str">
            <v>Hour</v>
          </cell>
        </row>
      </sheetData>
      <sheetData sheetId="9654">
        <row r="106">
          <cell r="C106" t="str">
            <v>Hour</v>
          </cell>
        </row>
      </sheetData>
      <sheetData sheetId="9655">
        <row r="35">
          <cell r="H35">
            <v>0</v>
          </cell>
        </row>
      </sheetData>
      <sheetData sheetId="9656">
        <row r="35">
          <cell r="H35">
            <v>0</v>
          </cell>
        </row>
      </sheetData>
      <sheetData sheetId="9657">
        <row r="106">
          <cell r="C106" t="str">
            <v>Hour</v>
          </cell>
        </row>
      </sheetData>
      <sheetData sheetId="9658">
        <row r="106">
          <cell r="C106" t="str">
            <v>Hour</v>
          </cell>
        </row>
      </sheetData>
      <sheetData sheetId="9659">
        <row r="106">
          <cell r="C106" t="str">
            <v>Hour</v>
          </cell>
        </row>
      </sheetData>
      <sheetData sheetId="9660">
        <row r="106">
          <cell r="C106" t="str">
            <v>Hour</v>
          </cell>
        </row>
      </sheetData>
      <sheetData sheetId="9661">
        <row r="106">
          <cell r="C106" t="str">
            <v>Hour</v>
          </cell>
        </row>
      </sheetData>
      <sheetData sheetId="9662">
        <row r="106">
          <cell r="C106" t="str">
            <v>Hour</v>
          </cell>
        </row>
      </sheetData>
      <sheetData sheetId="9663">
        <row r="106">
          <cell r="C106" t="str">
            <v>Hour</v>
          </cell>
        </row>
      </sheetData>
      <sheetData sheetId="9664">
        <row r="106">
          <cell r="C106" t="str">
            <v>Hour</v>
          </cell>
        </row>
      </sheetData>
      <sheetData sheetId="9665">
        <row r="106">
          <cell r="C106" t="str">
            <v>Hour</v>
          </cell>
        </row>
      </sheetData>
      <sheetData sheetId="9666">
        <row r="106">
          <cell r="C106" t="str">
            <v>Hour</v>
          </cell>
        </row>
      </sheetData>
      <sheetData sheetId="9667">
        <row r="106">
          <cell r="C106" t="str">
            <v>Hour</v>
          </cell>
        </row>
      </sheetData>
      <sheetData sheetId="9668">
        <row r="106">
          <cell r="C106" t="str">
            <v>Hour</v>
          </cell>
        </row>
      </sheetData>
      <sheetData sheetId="9669">
        <row r="106">
          <cell r="C106" t="str">
            <v>Hour</v>
          </cell>
        </row>
      </sheetData>
      <sheetData sheetId="9670">
        <row r="106">
          <cell r="C106" t="str">
            <v>Hour</v>
          </cell>
        </row>
      </sheetData>
      <sheetData sheetId="9671">
        <row r="106">
          <cell r="C106" t="str">
            <v>Hour</v>
          </cell>
        </row>
      </sheetData>
      <sheetData sheetId="9672">
        <row r="106">
          <cell r="C106" t="str">
            <v>Hour</v>
          </cell>
        </row>
      </sheetData>
      <sheetData sheetId="9673">
        <row r="106">
          <cell r="C106" t="str">
            <v>Hour</v>
          </cell>
        </row>
      </sheetData>
      <sheetData sheetId="9674">
        <row r="106">
          <cell r="C106" t="str">
            <v>Hour</v>
          </cell>
        </row>
      </sheetData>
      <sheetData sheetId="9675">
        <row r="106">
          <cell r="C106" t="str">
            <v>Hour</v>
          </cell>
        </row>
      </sheetData>
      <sheetData sheetId="9676">
        <row r="106">
          <cell r="C106" t="str">
            <v>Hour</v>
          </cell>
        </row>
      </sheetData>
      <sheetData sheetId="9677">
        <row r="106">
          <cell r="C106" t="str">
            <v>Hour</v>
          </cell>
        </row>
      </sheetData>
      <sheetData sheetId="9678">
        <row r="106">
          <cell r="C106" t="str">
            <v>Hour</v>
          </cell>
        </row>
      </sheetData>
      <sheetData sheetId="9679">
        <row r="106">
          <cell r="C106" t="str">
            <v>Hour</v>
          </cell>
        </row>
      </sheetData>
      <sheetData sheetId="9680">
        <row r="106">
          <cell r="C106" t="str">
            <v>Hour</v>
          </cell>
        </row>
      </sheetData>
      <sheetData sheetId="9681">
        <row r="106">
          <cell r="C106" t="str">
            <v>Hour</v>
          </cell>
        </row>
      </sheetData>
      <sheetData sheetId="9682">
        <row r="106">
          <cell r="C106" t="str">
            <v>Hour</v>
          </cell>
        </row>
      </sheetData>
      <sheetData sheetId="9683">
        <row r="106">
          <cell r="C106" t="str">
            <v>Hour</v>
          </cell>
        </row>
      </sheetData>
      <sheetData sheetId="9684">
        <row r="106">
          <cell r="C106" t="str">
            <v>Hour</v>
          </cell>
        </row>
      </sheetData>
      <sheetData sheetId="9685">
        <row r="106">
          <cell r="C106" t="str">
            <v>Hour</v>
          </cell>
        </row>
      </sheetData>
      <sheetData sheetId="9686">
        <row r="106">
          <cell r="C106" t="str">
            <v>Hour</v>
          </cell>
        </row>
      </sheetData>
      <sheetData sheetId="9687">
        <row r="106">
          <cell r="C106" t="str">
            <v>Hour</v>
          </cell>
        </row>
      </sheetData>
      <sheetData sheetId="9688">
        <row r="106">
          <cell r="C106" t="str">
            <v>Hour</v>
          </cell>
        </row>
      </sheetData>
      <sheetData sheetId="9689">
        <row r="106">
          <cell r="C106" t="str">
            <v>Hour</v>
          </cell>
        </row>
      </sheetData>
      <sheetData sheetId="9690">
        <row r="106">
          <cell r="C106" t="str">
            <v>Hour</v>
          </cell>
        </row>
      </sheetData>
      <sheetData sheetId="9691">
        <row r="106">
          <cell r="C106" t="str">
            <v>Hour</v>
          </cell>
        </row>
      </sheetData>
      <sheetData sheetId="9692">
        <row r="106">
          <cell r="C106" t="str">
            <v>Hour</v>
          </cell>
        </row>
      </sheetData>
      <sheetData sheetId="9693">
        <row r="106">
          <cell r="C106" t="str">
            <v>Hour</v>
          </cell>
        </row>
      </sheetData>
      <sheetData sheetId="9694">
        <row r="106">
          <cell r="C106" t="str">
            <v>Hour</v>
          </cell>
        </row>
      </sheetData>
      <sheetData sheetId="9695">
        <row r="106">
          <cell r="C106" t="str">
            <v>Hour</v>
          </cell>
        </row>
      </sheetData>
      <sheetData sheetId="9696">
        <row r="106">
          <cell r="C106" t="str">
            <v>Hour</v>
          </cell>
        </row>
      </sheetData>
      <sheetData sheetId="9697">
        <row r="106">
          <cell r="C106" t="str">
            <v>Hour</v>
          </cell>
        </row>
      </sheetData>
      <sheetData sheetId="9698">
        <row r="106">
          <cell r="C106" t="str">
            <v>Hour</v>
          </cell>
        </row>
      </sheetData>
      <sheetData sheetId="9699">
        <row r="106">
          <cell r="C106" t="str">
            <v>Hour</v>
          </cell>
        </row>
      </sheetData>
      <sheetData sheetId="9700">
        <row r="106">
          <cell r="C106" t="str">
            <v>Hour</v>
          </cell>
        </row>
      </sheetData>
      <sheetData sheetId="9701">
        <row r="106">
          <cell r="C106" t="str">
            <v>Hour</v>
          </cell>
        </row>
      </sheetData>
      <sheetData sheetId="9702">
        <row r="106">
          <cell r="C106" t="str">
            <v>Hour</v>
          </cell>
        </row>
      </sheetData>
      <sheetData sheetId="9703">
        <row r="106">
          <cell r="C106" t="str">
            <v>Hour</v>
          </cell>
        </row>
      </sheetData>
      <sheetData sheetId="9704">
        <row r="106">
          <cell r="C106" t="str">
            <v>Hour</v>
          </cell>
        </row>
      </sheetData>
      <sheetData sheetId="9705">
        <row r="106">
          <cell r="C106" t="str">
            <v>Hour</v>
          </cell>
        </row>
      </sheetData>
      <sheetData sheetId="9706">
        <row r="106">
          <cell r="C106" t="str">
            <v>Hour</v>
          </cell>
        </row>
      </sheetData>
      <sheetData sheetId="9707">
        <row r="106">
          <cell r="C106" t="str">
            <v>Hour</v>
          </cell>
        </row>
      </sheetData>
      <sheetData sheetId="9708">
        <row r="106">
          <cell r="C106" t="str">
            <v>Hour</v>
          </cell>
        </row>
      </sheetData>
      <sheetData sheetId="9709">
        <row r="106">
          <cell r="C106" t="str">
            <v>Hour</v>
          </cell>
        </row>
      </sheetData>
      <sheetData sheetId="9710">
        <row r="106">
          <cell r="C106" t="str">
            <v>Hour</v>
          </cell>
        </row>
      </sheetData>
      <sheetData sheetId="9711">
        <row r="106">
          <cell r="C106" t="str">
            <v>Hour</v>
          </cell>
        </row>
      </sheetData>
      <sheetData sheetId="9712">
        <row r="106">
          <cell r="C106" t="str">
            <v>Hour</v>
          </cell>
        </row>
      </sheetData>
      <sheetData sheetId="9713">
        <row r="106">
          <cell r="C106" t="str">
            <v>Hour</v>
          </cell>
        </row>
      </sheetData>
      <sheetData sheetId="9714">
        <row r="106">
          <cell r="C106" t="str">
            <v>Hour</v>
          </cell>
        </row>
      </sheetData>
      <sheetData sheetId="9715">
        <row r="106">
          <cell r="C106" t="str">
            <v>Hour</v>
          </cell>
        </row>
      </sheetData>
      <sheetData sheetId="9716">
        <row r="106">
          <cell r="C106" t="str">
            <v>Hour</v>
          </cell>
        </row>
      </sheetData>
      <sheetData sheetId="9717">
        <row r="106">
          <cell r="C106" t="str">
            <v>Hour</v>
          </cell>
        </row>
      </sheetData>
      <sheetData sheetId="9718">
        <row r="106">
          <cell r="C106" t="str">
            <v>Hour</v>
          </cell>
        </row>
      </sheetData>
      <sheetData sheetId="9719">
        <row r="106">
          <cell r="C106" t="str">
            <v>Hour</v>
          </cell>
        </row>
      </sheetData>
      <sheetData sheetId="9720">
        <row r="106">
          <cell r="C106" t="str">
            <v>Hour</v>
          </cell>
        </row>
      </sheetData>
      <sheetData sheetId="9721">
        <row r="106">
          <cell r="C106" t="str">
            <v>Hour</v>
          </cell>
        </row>
      </sheetData>
      <sheetData sheetId="9722">
        <row r="106">
          <cell r="C106" t="str">
            <v>Hour</v>
          </cell>
        </row>
      </sheetData>
      <sheetData sheetId="9723">
        <row r="106">
          <cell r="C106" t="str">
            <v>Hour</v>
          </cell>
        </row>
      </sheetData>
      <sheetData sheetId="9724">
        <row r="106">
          <cell r="C106" t="str">
            <v>Hour</v>
          </cell>
        </row>
      </sheetData>
      <sheetData sheetId="9725">
        <row r="106">
          <cell r="C106" t="str">
            <v>Hour</v>
          </cell>
        </row>
      </sheetData>
      <sheetData sheetId="9726">
        <row r="106">
          <cell r="C106" t="str">
            <v>Hour</v>
          </cell>
        </row>
      </sheetData>
      <sheetData sheetId="9727">
        <row r="106">
          <cell r="C106" t="str">
            <v>Hour</v>
          </cell>
        </row>
      </sheetData>
      <sheetData sheetId="9728">
        <row r="106">
          <cell r="C106" t="str">
            <v>Hour</v>
          </cell>
        </row>
      </sheetData>
      <sheetData sheetId="9729">
        <row r="106">
          <cell r="C106" t="str">
            <v>Hour</v>
          </cell>
        </row>
      </sheetData>
      <sheetData sheetId="9730">
        <row r="106">
          <cell r="C106" t="str">
            <v>Hour</v>
          </cell>
        </row>
      </sheetData>
      <sheetData sheetId="9731">
        <row r="106">
          <cell r="C106" t="str">
            <v>Hour</v>
          </cell>
        </row>
      </sheetData>
      <sheetData sheetId="9732">
        <row r="106">
          <cell r="C106" t="str">
            <v>Hour</v>
          </cell>
        </row>
      </sheetData>
      <sheetData sheetId="9733">
        <row r="106">
          <cell r="C106" t="str">
            <v>Hour</v>
          </cell>
        </row>
      </sheetData>
      <sheetData sheetId="9734">
        <row r="106">
          <cell r="C106" t="str">
            <v>Hour</v>
          </cell>
        </row>
      </sheetData>
      <sheetData sheetId="9735">
        <row r="106">
          <cell r="C106" t="str">
            <v>Hour</v>
          </cell>
        </row>
      </sheetData>
      <sheetData sheetId="9736">
        <row r="106">
          <cell r="C106" t="str">
            <v>Hour</v>
          </cell>
        </row>
      </sheetData>
      <sheetData sheetId="9737">
        <row r="106">
          <cell r="C106" t="str">
            <v>Hour</v>
          </cell>
        </row>
      </sheetData>
      <sheetData sheetId="9738">
        <row r="106">
          <cell r="C106" t="str">
            <v>Hour</v>
          </cell>
        </row>
      </sheetData>
      <sheetData sheetId="9739">
        <row r="106">
          <cell r="C106" t="str">
            <v>Hour</v>
          </cell>
        </row>
      </sheetData>
      <sheetData sheetId="9740">
        <row r="106">
          <cell r="C106" t="str">
            <v>Hour</v>
          </cell>
        </row>
      </sheetData>
      <sheetData sheetId="9741">
        <row r="106">
          <cell r="C106" t="str">
            <v>Hour</v>
          </cell>
        </row>
      </sheetData>
      <sheetData sheetId="9742">
        <row r="106">
          <cell r="C106" t="str">
            <v>Hour</v>
          </cell>
        </row>
      </sheetData>
      <sheetData sheetId="9743">
        <row r="106">
          <cell r="C106" t="str">
            <v>Hour</v>
          </cell>
        </row>
      </sheetData>
      <sheetData sheetId="9744">
        <row r="106">
          <cell r="C106" t="str">
            <v>Hour</v>
          </cell>
        </row>
      </sheetData>
      <sheetData sheetId="9745">
        <row r="106">
          <cell r="C106" t="str">
            <v>Hour</v>
          </cell>
        </row>
      </sheetData>
      <sheetData sheetId="9746" refreshError="1"/>
      <sheetData sheetId="9747">
        <row r="106">
          <cell r="C106" t="str">
            <v>Hour</v>
          </cell>
        </row>
      </sheetData>
      <sheetData sheetId="9748">
        <row r="106">
          <cell r="C106" t="str">
            <v>Hour</v>
          </cell>
        </row>
      </sheetData>
      <sheetData sheetId="9749">
        <row r="35">
          <cell r="H35">
            <v>0</v>
          </cell>
        </row>
      </sheetData>
      <sheetData sheetId="9750">
        <row r="106">
          <cell r="C106" t="str">
            <v>Hour</v>
          </cell>
        </row>
      </sheetData>
      <sheetData sheetId="9751"/>
      <sheetData sheetId="9752" refreshError="1"/>
      <sheetData sheetId="9753" refreshError="1"/>
      <sheetData sheetId="9754">
        <row r="106">
          <cell r="C106" t="str">
            <v>Hour</v>
          </cell>
        </row>
      </sheetData>
      <sheetData sheetId="9755">
        <row r="106">
          <cell r="C106" t="str">
            <v>Hour</v>
          </cell>
        </row>
      </sheetData>
      <sheetData sheetId="9756">
        <row r="35">
          <cell r="H35">
            <v>0</v>
          </cell>
        </row>
      </sheetData>
      <sheetData sheetId="9757">
        <row r="106">
          <cell r="C106" t="str">
            <v>Hour</v>
          </cell>
        </row>
      </sheetData>
      <sheetData sheetId="9758">
        <row r="106">
          <cell r="C106" t="str">
            <v>Hour</v>
          </cell>
        </row>
      </sheetData>
      <sheetData sheetId="9759">
        <row r="106">
          <cell r="C106" t="str">
            <v>Hour</v>
          </cell>
        </row>
      </sheetData>
      <sheetData sheetId="9760">
        <row r="106">
          <cell r="C106" t="str">
            <v>Hour</v>
          </cell>
        </row>
      </sheetData>
      <sheetData sheetId="9761">
        <row r="106">
          <cell r="C106" t="str">
            <v>Hour</v>
          </cell>
        </row>
      </sheetData>
      <sheetData sheetId="9762">
        <row r="106">
          <cell r="C106" t="str">
            <v>Hour</v>
          </cell>
        </row>
      </sheetData>
      <sheetData sheetId="9763">
        <row r="106">
          <cell r="C106" t="str">
            <v>Hour</v>
          </cell>
        </row>
      </sheetData>
      <sheetData sheetId="9764">
        <row r="106">
          <cell r="C106" t="str">
            <v>Hour</v>
          </cell>
        </row>
      </sheetData>
      <sheetData sheetId="9765">
        <row r="106">
          <cell r="C106" t="str">
            <v>Hour</v>
          </cell>
        </row>
      </sheetData>
      <sheetData sheetId="9766">
        <row r="106">
          <cell r="C106" t="str">
            <v>Hour</v>
          </cell>
        </row>
      </sheetData>
      <sheetData sheetId="9767">
        <row r="106">
          <cell r="C106" t="str">
            <v>Hour</v>
          </cell>
        </row>
      </sheetData>
      <sheetData sheetId="9768">
        <row r="106">
          <cell r="C106" t="str">
            <v>Hour</v>
          </cell>
        </row>
      </sheetData>
      <sheetData sheetId="9769">
        <row r="106">
          <cell r="C106" t="str">
            <v>Hour</v>
          </cell>
        </row>
      </sheetData>
      <sheetData sheetId="9770">
        <row r="106">
          <cell r="C106" t="str">
            <v>Hour</v>
          </cell>
        </row>
      </sheetData>
      <sheetData sheetId="9771">
        <row r="35">
          <cell r="H35">
            <v>0</v>
          </cell>
        </row>
      </sheetData>
      <sheetData sheetId="9772">
        <row r="35">
          <cell r="H35">
            <v>0</v>
          </cell>
        </row>
      </sheetData>
      <sheetData sheetId="9773">
        <row r="106">
          <cell r="C106" t="str">
            <v>Hour</v>
          </cell>
        </row>
      </sheetData>
      <sheetData sheetId="9774">
        <row r="35">
          <cell r="H35">
            <v>0</v>
          </cell>
        </row>
      </sheetData>
      <sheetData sheetId="9775">
        <row r="35">
          <cell r="H35">
            <v>0</v>
          </cell>
        </row>
      </sheetData>
      <sheetData sheetId="9776">
        <row r="106">
          <cell r="C106" t="str">
            <v>Hour</v>
          </cell>
        </row>
      </sheetData>
      <sheetData sheetId="9777">
        <row r="106">
          <cell r="C106" t="str">
            <v>Hour</v>
          </cell>
        </row>
      </sheetData>
      <sheetData sheetId="9778">
        <row r="106">
          <cell r="C106" t="str">
            <v>Hour</v>
          </cell>
        </row>
      </sheetData>
      <sheetData sheetId="9779">
        <row r="106">
          <cell r="C106" t="str">
            <v>Hour</v>
          </cell>
        </row>
      </sheetData>
      <sheetData sheetId="9780">
        <row r="106">
          <cell r="C106" t="str">
            <v>Hour</v>
          </cell>
        </row>
      </sheetData>
      <sheetData sheetId="9781">
        <row r="106">
          <cell r="C106" t="str">
            <v>Hour</v>
          </cell>
        </row>
      </sheetData>
      <sheetData sheetId="9782">
        <row r="106">
          <cell r="C106" t="str">
            <v>Hour</v>
          </cell>
        </row>
      </sheetData>
      <sheetData sheetId="9783">
        <row r="106">
          <cell r="C106" t="str">
            <v>Hour</v>
          </cell>
        </row>
      </sheetData>
      <sheetData sheetId="9784">
        <row r="106">
          <cell r="C106" t="str">
            <v>Hour</v>
          </cell>
        </row>
      </sheetData>
      <sheetData sheetId="9785">
        <row r="106">
          <cell r="C106" t="str">
            <v>Hour</v>
          </cell>
        </row>
      </sheetData>
      <sheetData sheetId="9786">
        <row r="106">
          <cell r="C106" t="str">
            <v>Hour</v>
          </cell>
        </row>
      </sheetData>
      <sheetData sheetId="9787">
        <row r="106">
          <cell r="C106" t="str">
            <v>Hour</v>
          </cell>
        </row>
      </sheetData>
      <sheetData sheetId="9788">
        <row r="106">
          <cell r="C106" t="str">
            <v>Hour</v>
          </cell>
        </row>
      </sheetData>
      <sheetData sheetId="9789">
        <row r="106">
          <cell r="C106" t="str">
            <v>Hour</v>
          </cell>
        </row>
      </sheetData>
      <sheetData sheetId="9790">
        <row r="106">
          <cell r="C106" t="str">
            <v>Hour</v>
          </cell>
        </row>
      </sheetData>
      <sheetData sheetId="9791">
        <row r="106">
          <cell r="C106" t="str">
            <v>Hour</v>
          </cell>
        </row>
      </sheetData>
      <sheetData sheetId="9792">
        <row r="106">
          <cell r="C106" t="str">
            <v>Hour</v>
          </cell>
        </row>
      </sheetData>
      <sheetData sheetId="9793">
        <row r="106">
          <cell r="C106" t="str">
            <v>Hour</v>
          </cell>
        </row>
      </sheetData>
      <sheetData sheetId="9794">
        <row r="106">
          <cell r="C106" t="str">
            <v>Hour</v>
          </cell>
        </row>
      </sheetData>
      <sheetData sheetId="9795">
        <row r="106">
          <cell r="C106" t="str">
            <v>Hour</v>
          </cell>
        </row>
      </sheetData>
      <sheetData sheetId="9796">
        <row r="106">
          <cell r="C106" t="str">
            <v>Hour</v>
          </cell>
        </row>
      </sheetData>
      <sheetData sheetId="9797">
        <row r="106">
          <cell r="C106" t="str">
            <v>Hour</v>
          </cell>
        </row>
      </sheetData>
      <sheetData sheetId="9798">
        <row r="106">
          <cell r="C106" t="str">
            <v>Hour</v>
          </cell>
        </row>
      </sheetData>
      <sheetData sheetId="9799">
        <row r="106">
          <cell r="C106" t="str">
            <v>Hour</v>
          </cell>
        </row>
      </sheetData>
      <sheetData sheetId="9800">
        <row r="106">
          <cell r="C106" t="str">
            <v>Hour</v>
          </cell>
        </row>
      </sheetData>
      <sheetData sheetId="9801">
        <row r="106">
          <cell r="C106" t="str">
            <v>Hour</v>
          </cell>
        </row>
      </sheetData>
      <sheetData sheetId="9802">
        <row r="106">
          <cell r="C106" t="str">
            <v>Hour</v>
          </cell>
        </row>
      </sheetData>
      <sheetData sheetId="9803">
        <row r="106">
          <cell r="C106" t="str">
            <v>Hour</v>
          </cell>
        </row>
      </sheetData>
      <sheetData sheetId="9804">
        <row r="106">
          <cell r="C106" t="str">
            <v>Hour</v>
          </cell>
        </row>
      </sheetData>
      <sheetData sheetId="9805">
        <row r="106">
          <cell r="C106" t="str">
            <v>Hour</v>
          </cell>
        </row>
      </sheetData>
      <sheetData sheetId="9806">
        <row r="106">
          <cell r="C106" t="str">
            <v>Hour</v>
          </cell>
        </row>
      </sheetData>
      <sheetData sheetId="9807">
        <row r="106">
          <cell r="C106" t="str">
            <v>Hour</v>
          </cell>
        </row>
      </sheetData>
      <sheetData sheetId="9808">
        <row r="106">
          <cell r="C106" t="str">
            <v>Hour</v>
          </cell>
        </row>
      </sheetData>
      <sheetData sheetId="9809">
        <row r="106">
          <cell r="C106" t="str">
            <v>Hour</v>
          </cell>
        </row>
      </sheetData>
      <sheetData sheetId="9810">
        <row r="106">
          <cell r="C106" t="str">
            <v>Hour</v>
          </cell>
        </row>
      </sheetData>
      <sheetData sheetId="9811">
        <row r="106">
          <cell r="C106" t="str">
            <v>Hour</v>
          </cell>
        </row>
      </sheetData>
      <sheetData sheetId="9812">
        <row r="106">
          <cell r="C106" t="str">
            <v>Hour</v>
          </cell>
        </row>
      </sheetData>
      <sheetData sheetId="9813">
        <row r="106">
          <cell r="C106" t="str">
            <v>Hour</v>
          </cell>
        </row>
      </sheetData>
      <sheetData sheetId="9814">
        <row r="106">
          <cell r="C106" t="str">
            <v>Hour</v>
          </cell>
        </row>
      </sheetData>
      <sheetData sheetId="9815">
        <row r="106">
          <cell r="C106" t="str">
            <v>Hour</v>
          </cell>
        </row>
      </sheetData>
      <sheetData sheetId="9816">
        <row r="106">
          <cell r="C106" t="str">
            <v>Hour</v>
          </cell>
        </row>
      </sheetData>
      <sheetData sheetId="9817">
        <row r="106">
          <cell r="C106" t="str">
            <v>Hour</v>
          </cell>
        </row>
      </sheetData>
      <sheetData sheetId="9818">
        <row r="106">
          <cell r="C106" t="str">
            <v>Hour</v>
          </cell>
        </row>
      </sheetData>
      <sheetData sheetId="9819">
        <row r="106">
          <cell r="C106" t="str">
            <v>Hour</v>
          </cell>
        </row>
      </sheetData>
      <sheetData sheetId="9820">
        <row r="106">
          <cell r="C106" t="str">
            <v>Hour</v>
          </cell>
        </row>
      </sheetData>
      <sheetData sheetId="9821">
        <row r="106">
          <cell r="C106" t="str">
            <v>Hour</v>
          </cell>
        </row>
      </sheetData>
      <sheetData sheetId="9822">
        <row r="106">
          <cell r="C106" t="str">
            <v>Hour</v>
          </cell>
        </row>
      </sheetData>
      <sheetData sheetId="9823">
        <row r="106">
          <cell r="C106" t="str">
            <v>Hour</v>
          </cell>
        </row>
      </sheetData>
      <sheetData sheetId="9824">
        <row r="106">
          <cell r="C106" t="str">
            <v>Hour</v>
          </cell>
        </row>
      </sheetData>
      <sheetData sheetId="9825">
        <row r="106">
          <cell r="C106" t="str">
            <v>Hour</v>
          </cell>
        </row>
      </sheetData>
      <sheetData sheetId="9826">
        <row r="106">
          <cell r="C106" t="str">
            <v>Hour</v>
          </cell>
        </row>
      </sheetData>
      <sheetData sheetId="9827">
        <row r="106">
          <cell r="C106" t="str">
            <v>Hour</v>
          </cell>
        </row>
      </sheetData>
      <sheetData sheetId="9828">
        <row r="106">
          <cell r="C106" t="str">
            <v>Hour</v>
          </cell>
        </row>
      </sheetData>
      <sheetData sheetId="9829">
        <row r="106">
          <cell r="C106" t="str">
            <v>Hour</v>
          </cell>
        </row>
      </sheetData>
      <sheetData sheetId="9830">
        <row r="35">
          <cell r="H35">
            <v>0</v>
          </cell>
        </row>
      </sheetData>
      <sheetData sheetId="9831">
        <row r="106">
          <cell r="C106" t="str">
            <v>Hour</v>
          </cell>
        </row>
      </sheetData>
      <sheetData sheetId="9832">
        <row r="35">
          <cell r="H35">
            <v>0</v>
          </cell>
        </row>
      </sheetData>
      <sheetData sheetId="9833">
        <row r="35">
          <cell r="H35">
            <v>0</v>
          </cell>
        </row>
      </sheetData>
      <sheetData sheetId="9834">
        <row r="106">
          <cell r="C106" t="str">
            <v>Hour</v>
          </cell>
        </row>
      </sheetData>
      <sheetData sheetId="9835">
        <row r="35">
          <cell r="H35">
            <v>0</v>
          </cell>
        </row>
      </sheetData>
      <sheetData sheetId="9836">
        <row r="106">
          <cell r="C106" t="str">
            <v>Hour</v>
          </cell>
        </row>
      </sheetData>
      <sheetData sheetId="9837">
        <row r="35">
          <cell r="H35">
            <v>0</v>
          </cell>
        </row>
      </sheetData>
      <sheetData sheetId="9838">
        <row r="106">
          <cell r="C106" t="str">
            <v>Hour</v>
          </cell>
        </row>
      </sheetData>
      <sheetData sheetId="9839">
        <row r="35">
          <cell r="H35">
            <v>0</v>
          </cell>
        </row>
      </sheetData>
      <sheetData sheetId="9840">
        <row r="106">
          <cell r="C106" t="str">
            <v>Hour</v>
          </cell>
        </row>
      </sheetData>
      <sheetData sheetId="9841" refreshError="1"/>
      <sheetData sheetId="9842">
        <row r="35">
          <cell r="H35">
            <v>0</v>
          </cell>
        </row>
      </sheetData>
      <sheetData sheetId="9843">
        <row r="106">
          <cell r="C106" t="str">
            <v>Hour</v>
          </cell>
        </row>
      </sheetData>
      <sheetData sheetId="9844">
        <row r="35">
          <cell r="H35">
            <v>0</v>
          </cell>
        </row>
      </sheetData>
      <sheetData sheetId="9845">
        <row r="106">
          <cell r="C106" t="str">
            <v>Hour</v>
          </cell>
        </row>
      </sheetData>
      <sheetData sheetId="9846">
        <row r="106">
          <cell r="C106" t="str">
            <v>Hour</v>
          </cell>
        </row>
      </sheetData>
      <sheetData sheetId="9847">
        <row r="106">
          <cell r="C106" t="str">
            <v>Hour</v>
          </cell>
        </row>
      </sheetData>
      <sheetData sheetId="9848">
        <row r="106">
          <cell r="C106" t="str">
            <v>Hour</v>
          </cell>
        </row>
      </sheetData>
      <sheetData sheetId="9849">
        <row r="106">
          <cell r="C106" t="str">
            <v>Hour</v>
          </cell>
        </row>
      </sheetData>
      <sheetData sheetId="9850">
        <row r="106">
          <cell r="C106" t="str">
            <v>Hour</v>
          </cell>
        </row>
      </sheetData>
      <sheetData sheetId="9851">
        <row r="106">
          <cell r="C106" t="str">
            <v>Hour</v>
          </cell>
        </row>
      </sheetData>
      <sheetData sheetId="9852">
        <row r="106">
          <cell r="C106" t="str">
            <v>Hour</v>
          </cell>
        </row>
      </sheetData>
      <sheetData sheetId="9853">
        <row r="106">
          <cell r="C106" t="str">
            <v>Hour</v>
          </cell>
        </row>
      </sheetData>
      <sheetData sheetId="9854">
        <row r="106">
          <cell r="C106" t="str">
            <v>Hour</v>
          </cell>
        </row>
      </sheetData>
      <sheetData sheetId="9855">
        <row r="106">
          <cell r="C106" t="str">
            <v>Hour</v>
          </cell>
        </row>
      </sheetData>
      <sheetData sheetId="9856">
        <row r="106">
          <cell r="C106" t="str">
            <v>Hour</v>
          </cell>
        </row>
      </sheetData>
      <sheetData sheetId="9857">
        <row r="106">
          <cell r="C106" t="str">
            <v>Hour</v>
          </cell>
        </row>
      </sheetData>
      <sheetData sheetId="9858">
        <row r="106">
          <cell r="C106" t="str">
            <v>Hour</v>
          </cell>
        </row>
      </sheetData>
      <sheetData sheetId="9859">
        <row r="106">
          <cell r="C106" t="str">
            <v>Hour</v>
          </cell>
        </row>
      </sheetData>
      <sheetData sheetId="9860">
        <row r="106">
          <cell r="C106" t="str">
            <v>Hour</v>
          </cell>
        </row>
      </sheetData>
      <sheetData sheetId="9861">
        <row r="106">
          <cell r="C106" t="str">
            <v>Hour</v>
          </cell>
        </row>
      </sheetData>
      <sheetData sheetId="9862">
        <row r="106">
          <cell r="C106" t="str">
            <v>Hour</v>
          </cell>
        </row>
      </sheetData>
      <sheetData sheetId="9863">
        <row r="106">
          <cell r="C106" t="str">
            <v>Hour</v>
          </cell>
        </row>
      </sheetData>
      <sheetData sheetId="9864">
        <row r="106">
          <cell r="C106" t="str">
            <v>Hour</v>
          </cell>
        </row>
      </sheetData>
      <sheetData sheetId="9865">
        <row r="106">
          <cell r="C106" t="str">
            <v>Hour</v>
          </cell>
        </row>
      </sheetData>
      <sheetData sheetId="9866">
        <row r="106">
          <cell r="C106" t="str">
            <v>Hour</v>
          </cell>
        </row>
      </sheetData>
      <sheetData sheetId="9867">
        <row r="106">
          <cell r="C106" t="str">
            <v>Hour</v>
          </cell>
        </row>
      </sheetData>
      <sheetData sheetId="9868">
        <row r="106">
          <cell r="C106" t="str">
            <v>Hour</v>
          </cell>
        </row>
      </sheetData>
      <sheetData sheetId="9869">
        <row r="106">
          <cell r="C106" t="str">
            <v>Hour</v>
          </cell>
        </row>
      </sheetData>
      <sheetData sheetId="9870">
        <row r="106">
          <cell r="C106" t="str">
            <v>Hour</v>
          </cell>
        </row>
      </sheetData>
      <sheetData sheetId="9871">
        <row r="106">
          <cell r="C106" t="str">
            <v>Hour</v>
          </cell>
        </row>
      </sheetData>
      <sheetData sheetId="9872">
        <row r="106">
          <cell r="C106" t="str">
            <v>Hour</v>
          </cell>
        </row>
      </sheetData>
      <sheetData sheetId="9873">
        <row r="106">
          <cell r="C106" t="str">
            <v>Hour</v>
          </cell>
        </row>
      </sheetData>
      <sheetData sheetId="9874">
        <row r="106">
          <cell r="C106" t="str">
            <v>Hour</v>
          </cell>
        </row>
      </sheetData>
      <sheetData sheetId="9875">
        <row r="106">
          <cell r="C106" t="str">
            <v>Hour</v>
          </cell>
        </row>
      </sheetData>
      <sheetData sheetId="9876">
        <row r="106">
          <cell r="C106" t="str">
            <v>Hour</v>
          </cell>
        </row>
      </sheetData>
      <sheetData sheetId="9877">
        <row r="106">
          <cell r="C106" t="str">
            <v>Hour</v>
          </cell>
        </row>
      </sheetData>
      <sheetData sheetId="9878">
        <row r="106">
          <cell r="C106" t="str">
            <v>Hour</v>
          </cell>
        </row>
      </sheetData>
      <sheetData sheetId="9879">
        <row r="106">
          <cell r="C106" t="str">
            <v>Hour</v>
          </cell>
        </row>
      </sheetData>
      <sheetData sheetId="9880">
        <row r="106">
          <cell r="C106" t="str">
            <v>Hour</v>
          </cell>
        </row>
      </sheetData>
      <sheetData sheetId="9881">
        <row r="106">
          <cell r="C106" t="str">
            <v>Hour</v>
          </cell>
        </row>
      </sheetData>
      <sheetData sheetId="9882">
        <row r="106">
          <cell r="C106" t="str">
            <v>Hour</v>
          </cell>
        </row>
      </sheetData>
      <sheetData sheetId="9883">
        <row r="106">
          <cell r="C106" t="str">
            <v>Hour</v>
          </cell>
        </row>
      </sheetData>
      <sheetData sheetId="9884">
        <row r="106">
          <cell r="C106" t="str">
            <v>Hour</v>
          </cell>
        </row>
      </sheetData>
      <sheetData sheetId="9885">
        <row r="106">
          <cell r="C106" t="str">
            <v>Hour</v>
          </cell>
        </row>
      </sheetData>
      <sheetData sheetId="9886">
        <row r="106">
          <cell r="C106" t="str">
            <v>Hour</v>
          </cell>
        </row>
      </sheetData>
      <sheetData sheetId="9887">
        <row r="106">
          <cell r="C106" t="str">
            <v>Hour</v>
          </cell>
        </row>
      </sheetData>
      <sheetData sheetId="9888">
        <row r="106">
          <cell r="C106" t="str">
            <v>Hour</v>
          </cell>
        </row>
      </sheetData>
      <sheetData sheetId="9889">
        <row r="106">
          <cell r="C106" t="str">
            <v>Hour</v>
          </cell>
        </row>
      </sheetData>
      <sheetData sheetId="9890">
        <row r="106">
          <cell r="C106" t="str">
            <v>Hour</v>
          </cell>
        </row>
      </sheetData>
      <sheetData sheetId="9891">
        <row r="106">
          <cell r="C106" t="str">
            <v>Hour</v>
          </cell>
        </row>
      </sheetData>
      <sheetData sheetId="9892">
        <row r="106">
          <cell r="C106" t="str">
            <v>Hour</v>
          </cell>
        </row>
      </sheetData>
      <sheetData sheetId="9893">
        <row r="106">
          <cell r="C106" t="str">
            <v>Hour</v>
          </cell>
        </row>
      </sheetData>
      <sheetData sheetId="9894">
        <row r="106">
          <cell r="C106" t="str">
            <v>Hour</v>
          </cell>
        </row>
      </sheetData>
      <sheetData sheetId="9895">
        <row r="106">
          <cell r="C106" t="str">
            <v>Hour</v>
          </cell>
        </row>
      </sheetData>
      <sheetData sheetId="9896">
        <row r="106">
          <cell r="C106" t="str">
            <v>Hour</v>
          </cell>
        </row>
      </sheetData>
      <sheetData sheetId="9897">
        <row r="106">
          <cell r="C106" t="str">
            <v>Hour</v>
          </cell>
        </row>
      </sheetData>
      <sheetData sheetId="9898">
        <row r="106">
          <cell r="C106" t="str">
            <v>Hour</v>
          </cell>
        </row>
      </sheetData>
      <sheetData sheetId="9899">
        <row r="106">
          <cell r="C106" t="str">
            <v>Hour</v>
          </cell>
        </row>
      </sheetData>
      <sheetData sheetId="9900">
        <row r="106">
          <cell r="C106" t="str">
            <v>Hour</v>
          </cell>
        </row>
      </sheetData>
      <sheetData sheetId="9901">
        <row r="106">
          <cell r="C106" t="str">
            <v>Hour</v>
          </cell>
        </row>
      </sheetData>
      <sheetData sheetId="9902">
        <row r="106">
          <cell r="C106" t="str">
            <v>Hour</v>
          </cell>
        </row>
      </sheetData>
      <sheetData sheetId="9903">
        <row r="106">
          <cell r="C106" t="str">
            <v>Hour</v>
          </cell>
        </row>
      </sheetData>
      <sheetData sheetId="9904">
        <row r="35">
          <cell r="H35">
            <v>0</v>
          </cell>
        </row>
      </sheetData>
      <sheetData sheetId="9905">
        <row r="106">
          <cell r="C106" t="str">
            <v>Hour</v>
          </cell>
        </row>
      </sheetData>
      <sheetData sheetId="9906">
        <row r="106">
          <cell r="C106" t="str">
            <v>Hour</v>
          </cell>
        </row>
      </sheetData>
      <sheetData sheetId="9907">
        <row r="106">
          <cell r="C106" t="str">
            <v>Hour</v>
          </cell>
        </row>
      </sheetData>
      <sheetData sheetId="9908">
        <row r="106">
          <cell r="C106" t="str">
            <v>Hour</v>
          </cell>
        </row>
      </sheetData>
      <sheetData sheetId="9909">
        <row r="106">
          <cell r="C106" t="str">
            <v>Hour</v>
          </cell>
        </row>
      </sheetData>
      <sheetData sheetId="9910">
        <row r="106">
          <cell r="C106" t="str">
            <v>Hour</v>
          </cell>
        </row>
      </sheetData>
      <sheetData sheetId="9911">
        <row r="106">
          <cell r="C106" t="str">
            <v>Hour</v>
          </cell>
        </row>
      </sheetData>
      <sheetData sheetId="9912">
        <row r="106">
          <cell r="C106" t="str">
            <v>Hour</v>
          </cell>
        </row>
      </sheetData>
      <sheetData sheetId="9913">
        <row r="106">
          <cell r="C106" t="str">
            <v>Hour</v>
          </cell>
        </row>
      </sheetData>
      <sheetData sheetId="9914">
        <row r="106">
          <cell r="C106" t="str">
            <v>Hour</v>
          </cell>
        </row>
      </sheetData>
      <sheetData sheetId="9915">
        <row r="106">
          <cell r="C106" t="str">
            <v>Hour</v>
          </cell>
        </row>
      </sheetData>
      <sheetData sheetId="9916">
        <row r="106">
          <cell r="C106" t="str">
            <v>Hour</v>
          </cell>
        </row>
      </sheetData>
      <sheetData sheetId="9917">
        <row r="106">
          <cell r="C106" t="str">
            <v>Hour</v>
          </cell>
        </row>
      </sheetData>
      <sheetData sheetId="9918">
        <row r="106">
          <cell r="C106" t="str">
            <v>Hour</v>
          </cell>
        </row>
      </sheetData>
      <sheetData sheetId="9919">
        <row r="106">
          <cell r="C106" t="str">
            <v>Hour</v>
          </cell>
        </row>
      </sheetData>
      <sheetData sheetId="9920" refreshError="1"/>
      <sheetData sheetId="9921">
        <row r="106">
          <cell r="C106" t="str">
            <v>Hour</v>
          </cell>
        </row>
      </sheetData>
      <sheetData sheetId="9922" refreshError="1"/>
      <sheetData sheetId="9923" refreshError="1"/>
      <sheetData sheetId="9924">
        <row r="106">
          <cell r="C106" t="str">
            <v>Hour</v>
          </cell>
        </row>
      </sheetData>
      <sheetData sheetId="9925">
        <row r="106">
          <cell r="C106" t="str">
            <v>Hour</v>
          </cell>
        </row>
      </sheetData>
      <sheetData sheetId="9926">
        <row r="106">
          <cell r="C106" t="str">
            <v>Hour</v>
          </cell>
        </row>
      </sheetData>
      <sheetData sheetId="9927">
        <row r="106">
          <cell r="C106" t="str">
            <v>Hour</v>
          </cell>
        </row>
      </sheetData>
      <sheetData sheetId="9928">
        <row r="106">
          <cell r="C106" t="str">
            <v>Hour</v>
          </cell>
        </row>
      </sheetData>
      <sheetData sheetId="9929">
        <row r="106">
          <cell r="C106" t="str">
            <v>Hour</v>
          </cell>
        </row>
      </sheetData>
      <sheetData sheetId="9930">
        <row r="106">
          <cell r="C106" t="str">
            <v>Hour</v>
          </cell>
        </row>
      </sheetData>
      <sheetData sheetId="9931">
        <row r="106">
          <cell r="C106" t="str">
            <v>Hour</v>
          </cell>
        </row>
      </sheetData>
      <sheetData sheetId="9932">
        <row r="106">
          <cell r="C106" t="str">
            <v>Hour</v>
          </cell>
        </row>
      </sheetData>
      <sheetData sheetId="9933">
        <row r="106">
          <cell r="C106" t="str">
            <v>Hour</v>
          </cell>
        </row>
      </sheetData>
      <sheetData sheetId="9934">
        <row r="106">
          <cell r="C106" t="str">
            <v>Hour</v>
          </cell>
        </row>
      </sheetData>
      <sheetData sheetId="9935">
        <row r="106">
          <cell r="C106" t="str">
            <v>Hour</v>
          </cell>
        </row>
      </sheetData>
      <sheetData sheetId="9936">
        <row r="106">
          <cell r="C106" t="str">
            <v>Hour</v>
          </cell>
        </row>
      </sheetData>
      <sheetData sheetId="9937">
        <row r="106">
          <cell r="C106" t="str">
            <v>Hour</v>
          </cell>
        </row>
      </sheetData>
      <sheetData sheetId="9938">
        <row r="106">
          <cell r="C106" t="str">
            <v>Hour</v>
          </cell>
        </row>
      </sheetData>
      <sheetData sheetId="9939">
        <row r="106">
          <cell r="C106" t="str">
            <v>Hour</v>
          </cell>
        </row>
      </sheetData>
      <sheetData sheetId="9940">
        <row r="106">
          <cell r="C106" t="str">
            <v>Hour</v>
          </cell>
        </row>
      </sheetData>
      <sheetData sheetId="9941">
        <row r="106">
          <cell r="C106" t="str">
            <v>Hour</v>
          </cell>
        </row>
      </sheetData>
      <sheetData sheetId="9942">
        <row r="106">
          <cell r="C106" t="str">
            <v>Hour</v>
          </cell>
        </row>
      </sheetData>
      <sheetData sheetId="9943">
        <row r="106">
          <cell r="C106" t="str">
            <v>Hour</v>
          </cell>
        </row>
      </sheetData>
      <sheetData sheetId="9944">
        <row r="106">
          <cell r="C106" t="str">
            <v>Hour</v>
          </cell>
        </row>
      </sheetData>
      <sheetData sheetId="9945">
        <row r="106">
          <cell r="C106" t="str">
            <v>Hour</v>
          </cell>
        </row>
      </sheetData>
      <sheetData sheetId="9946">
        <row r="106">
          <cell r="C106" t="str">
            <v>Hour</v>
          </cell>
        </row>
      </sheetData>
      <sheetData sheetId="9947">
        <row r="106">
          <cell r="C106" t="str">
            <v>Hour</v>
          </cell>
        </row>
      </sheetData>
      <sheetData sheetId="9948">
        <row r="106">
          <cell r="C106" t="str">
            <v>Hour</v>
          </cell>
        </row>
      </sheetData>
      <sheetData sheetId="9949">
        <row r="106">
          <cell r="C106" t="str">
            <v>Hour</v>
          </cell>
        </row>
      </sheetData>
      <sheetData sheetId="9950">
        <row r="106">
          <cell r="C106" t="str">
            <v>Hour</v>
          </cell>
        </row>
      </sheetData>
      <sheetData sheetId="9951">
        <row r="106">
          <cell r="C106" t="str">
            <v>Hour</v>
          </cell>
        </row>
      </sheetData>
      <sheetData sheetId="9952">
        <row r="106">
          <cell r="C106" t="str">
            <v>Hour</v>
          </cell>
        </row>
      </sheetData>
      <sheetData sheetId="9953">
        <row r="106">
          <cell r="C106" t="str">
            <v>Hour</v>
          </cell>
        </row>
      </sheetData>
      <sheetData sheetId="9954">
        <row r="106">
          <cell r="C106" t="str">
            <v>Hour</v>
          </cell>
        </row>
      </sheetData>
      <sheetData sheetId="9955">
        <row r="106">
          <cell r="C106" t="str">
            <v>Hour</v>
          </cell>
        </row>
      </sheetData>
      <sheetData sheetId="9956">
        <row r="106">
          <cell r="C106" t="str">
            <v>Hour</v>
          </cell>
        </row>
      </sheetData>
      <sheetData sheetId="9957">
        <row r="106">
          <cell r="C106" t="str">
            <v>Hour</v>
          </cell>
        </row>
      </sheetData>
      <sheetData sheetId="9958">
        <row r="106">
          <cell r="C106" t="str">
            <v>Hour</v>
          </cell>
        </row>
      </sheetData>
      <sheetData sheetId="9959">
        <row r="106">
          <cell r="C106" t="str">
            <v>Hour</v>
          </cell>
        </row>
      </sheetData>
      <sheetData sheetId="9960">
        <row r="106">
          <cell r="C106" t="str">
            <v>Hour</v>
          </cell>
        </row>
      </sheetData>
      <sheetData sheetId="9961">
        <row r="106">
          <cell r="C106" t="str">
            <v>Hour</v>
          </cell>
        </row>
      </sheetData>
      <sheetData sheetId="9962">
        <row r="106">
          <cell r="C106" t="str">
            <v>Hour</v>
          </cell>
        </row>
      </sheetData>
      <sheetData sheetId="9963">
        <row r="106">
          <cell r="C106" t="str">
            <v>Hour</v>
          </cell>
        </row>
      </sheetData>
      <sheetData sheetId="9964">
        <row r="106">
          <cell r="C106" t="str">
            <v>Hour</v>
          </cell>
        </row>
      </sheetData>
      <sheetData sheetId="9965">
        <row r="106">
          <cell r="C106" t="str">
            <v>Hour</v>
          </cell>
        </row>
      </sheetData>
      <sheetData sheetId="9966">
        <row r="106">
          <cell r="C106" t="str">
            <v>Hour</v>
          </cell>
        </row>
      </sheetData>
      <sheetData sheetId="9967">
        <row r="106">
          <cell r="C106" t="str">
            <v>Hour</v>
          </cell>
        </row>
      </sheetData>
      <sheetData sheetId="9968">
        <row r="106">
          <cell r="C106" t="str">
            <v>Hour</v>
          </cell>
        </row>
      </sheetData>
      <sheetData sheetId="9969">
        <row r="106">
          <cell r="C106" t="str">
            <v>Hour</v>
          </cell>
        </row>
      </sheetData>
      <sheetData sheetId="9970">
        <row r="106">
          <cell r="C106" t="str">
            <v>Hour</v>
          </cell>
        </row>
      </sheetData>
      <sheetData sheetId="9971">
        <row r="106">
          <cell r="C106" t="str">
            <v>Hour</v>
          </cell>
        </row>
      </sheetData>
      <sheetData sheetId="9972">
        <row r="106">
          <cell r="C106" t="str">
            <v>Hour</v>
          </cell>
        </row>
      </sheetData>
      <sheetData sheetId="9973">
        <row r="106">
          <cell r="C106" t="str">
            <v>Hour</v>
          </cell>
        </row>
      </sheetData>
      <sheetData sheetId="9974">
        <row r="106">
          <cell r="C106" t="str">
            <v>Hour</v>
          </cell>
        </row>
      </sheetData>
      <sheetData sheetId="9975">
        <row r="106">
          <cell r="C106" t="str">
            <v>Hour</v>
          </cell>
        </row>
      </sheetData>
      <sheetData sheetId="9976">
        <row r="106">
          <cell r="C106" t="str">
            <v>Hour</v>
          </cell>
        </row>
      </sheetData>
      <sheetData sheetId="9977">
        <row r="106">
          <cell r="C106" t="str">
            <v>Hour</v>
          </cell>
        </row>
      </sheetData>
      <sheetData sheetId="9978">
        <row r="106">
          <cell r="C106" t="str">
            <v>Hour</v>
          </cell>
        </row>
      </sheetData>
      <sheetData sheetId="9979">
        <row r="106">
          <cell r="C106" t="str">
            <v>Hour</v>
          </cell>
        </row>
      </sheetData>
      <sheetData sheetId="9980">
        <row r="106">
          <cell r="C106" t="str">
            <v>Hour</v>
          </cell>
        </row>
      </sheetData>
      <sheetData sheetId="9981">
        <row r="106">
          <cell r="C106" t="str">
            <v>Hour</v>
          </cell>
        </row>
      </sheetData>
      <sheetData sheetId="9982">
        <row r="106">
          <cell r="C106" t="str">
            <v>Hour</v>
          </cell>
        </row>
      </sheetData>
      <sheetData sheetId="9983">
        <row r="106">
          <cell r="C106" t="str">
            <v>Hour</v>
          </cell>
        </row>
      </sheetData>
      <sheetData sheetId="9984">
        <row r="106">
          <cell r="C106" t="str">
            <v>Hour</v>
          </cell>
        </row>
      </sheetData>
      <sheetData sheetId="9985">
        <row r="106">
          <cell r="C106" t="str">
            <v>Hour</v>
          </cell>
        </row>
      </sheetData>
      <sheetData sheetId="9986">
        <row r="106">
          <cell r="C106" t="str">
            <v>Hour</v>
          </cell>
        </row>
      </sheetData>
      <sheetData sheetId="9987">
        <row r="106">
          <cell r="C106" t="str">
            <v>Hour</v>
          </cell>
        </row>
      </sheetData>
      <sheetData sheetId="9988">
        <row r="106">
          <cell r="C106" t="str">
            <v>Hour</v>
          </cell>
        </row>
      </sheetData>
      <sheetData sheetId="9989">
        <row r="106">
          <cell r="C106" t="str">
            <v>Hour</v>
          </cell>
        </row>
      </sheetData>
      <sheetData sheetId="9990">
        <row r="106">
          <cell r="C106" t="str">
            <v>Hour</v>
          </cell>
        </row>
      </sheetData>
      <sheetData sheetId="9991">
        <row r="106">
          <cell r="C106" t="str">
            <v>Hour</v>
          </cell>
        </row>
      </sheetData>
      <sheetData sheetId="9992">
        <row r="106">
          <cell r="C106" t="str">
            <v>Hour</v>
          </cell>
        </row>
      </sheetData>
      <sheetData sheetId="9993">
        <row r="106">
          <cell r="C106" t="str">
            <v>Hour</v>
          </cell>
        </row>
      </sheetData>
      <sheetData sheetId="9994">
        <row r="106">
          <cell r="C106" t="str">
            <v>Hour</v>
          </cell>
        </row>
      </sheetData>
      <sheetData sheetId="9995">
        <row r="106">
          <cell r="C106" t="str">
            <v>Hour</v>
          </cell>
        </row>
      </sheetData>
      <sheetData sheetId="9996">
        <row r="106">
          <cell r="C106" t="str">
            <v>Hour</v>
          </cell>
        </row>
      </sheetData>
      <sheetData sheetId="9997">
        <row r="106">
          <cell r="C106" t="str">
            <v>Hour</v>
          </cell>
        </row>
      </sheetData>
      <sheetData sheetId="9998">
        <row r="106">
          <cell r="C106" t="str">
            <v>Hour</v>
          </cell>
        </row>
      </sheetData>
      <sheetData sheetId="9999">
        <row r="106">
          <cell r="C106" t="str">
            <v>Hour</v>
          </cell>
        </row>
      </sheetData>
      <sheetData sheetId="10000">
        <row r="106">
          <cell r="C106" t="str">
            <v>Hour</v>
          </cell>
        </row>
      </sheetData>
      <sheetData sheetId="10001">
        <row r="106">
          <cell r="C106" t="str">
            <v>Hour</v>
          </cell>
        </row>
      </sheetData>
      <sheetData sheetId="10002">
        <row r="106">
          <cell r="C106" t="str">
            <v>Hour</v>
          </cell>
        </row>
      </sheetData>
      <sheetData sheetId="10003">
        <row r="106">
          <cell r="C106" t="str">
            <v>Hour</v>
          </cell>
        </row>
      </sheetData>
      <sheetData sheetId="10004">
        <row r="106">
          <cell r="C106" t="str">
            <v>Hour</v>
          </cell>
        </row>
      </sheetData>
      <sheetData sheetId="10005">
        <row r="106">
          <cell r="C106" t="str">
            <v>Hour</v>
          </cell>
        </row>
      </sheetData>
      <sheetData sheetId="10006">
        <row r="106">
          <cell r="C106" t="str">
            <v>Hour</v>
          </cell>
        </row>
      </sheetData>
      <sheetData sheetId="10007">
        <row r="106">
          <cell r="C106" t="str">
            <v>Hour</v>
          </cell>
        </row>
      </sheetData>
      <sheetData sheetId="10008">
        <row r="106">
          <cell r="C106" t="str">
            <v>Hour</v>
          </cell>
        </row>
      </sheetData>
      <sheetData sheetId="10009">
        <row r="106">
          <cell r="C106" t="str">
            <v>Hour</v>
          </cell>
        </row>
      </sheetData>
      <sheetData sheetId="10010">
        <row r="106">
          <cell r="C106" t="str">
            <v>Hour</v>
          </cell>
        </row>
      </sheetData>
      <sheetData sheetId="10011">
        <row r="106">
          <cell r="C106" t="str">
            <v>Hour</v>
          </cell>
        </row>
      </sheetData>
      <sheetData sheetId="10012">
        <row r="106">
          <cell r="C106" t="str">
            <v>Hour</v>
          </cell>
        </row>
      </sheetData>
      <sheetData sheetId="10013">
        <row r="106">
          <cell r="C106" t="str">
            <v>Hour</v>
          </cell>
        </row>
      </sheetData>
      <sheetData sheetId="10014">
        <row r="106">
          <cell r="C106" t="str">
            <v>Hour</v>
          </cell>
        </row>
      </sheetData>
      <sheetData sheetId="10015">
        <row r="106">
          <cell r="C106" t="str">
            <v>Hour</v>
          </cell>
        </row>
      </sheetData>
      <sheetData sheetId="10016">
        <row r="106">
          <cell r="C106" t="str">
            <v>Hour</v>
          </cell>
        </row>
      </sheetData>
      <sheetData sheetId="10017">
        <row r="106">
          <cell r="C106" t="str">
            <v>Hour</v>
          </cell>
        </row>
      </sheetData>
      <sheetData sheetId="10018">
        <row r="106">
          <cell r="C106" t="str">
            <v>Hour</v>
          </cell>
        </row>
      </sheetData>
      <sheetData sheetId="10019">
        <row r="106">
          <cell r="C106" t="str">
            <v>Hour</v>
          </cell>
        </row>
      </sheetData>
      <sheetData sheetId="10020">
        <row r="106">
          <cell r="C106" t="str">
            <v>Hour</v>
          </cell>
        </row>
      </sheetData>
      <sheetData sheetId="10021">
        <row r="106">
          <cell r="C106" t="str">
            <v>Hour</v>
          </cell>
        </row>
      </sheetData>
      <sheetData sheetId="10022">
        <row r="106">
          <cell r="C106" t="str">
            <v>Hour</v>
          </cell>
        </row>
      </sheetData>
      <sheetData sheetId="10023">
        <row r="106">
          <cell r="C106" t="str">
            <v>Hour</v>
          </cell>
        </row>
      </sheetData>
      <sheetData sheetId="10024">
        <row r="106">
          <cell r="C106" t="str">
            <v>Hour</v>
          </cell>
        </row>
      </sheetData>
      <sheetData sheetId="10025">
        <row r="106">
          <cell r="C106" t="str">
            <v>Hour</v>
          </cell>
        </row>
      </sheetData>
      <sheetData sheetId="10026">
        <row r="106">
          <cell r="C106" t="str">
            <v>Hour</v>
          </cell>
        </row>
      </sheetData>
      <sheetData sheetId="10027">
        <row r="106">
          <cell r="C106" t="str">
            <v>Hour</v>
          </cell>
        </row>
      </sheetData>
      <sheetData sheetId="10028">
        <row r="106">
          <cell r="C106" t="str">
            <v>Hour</v>
          </cell>
        </row>
      </sheetData>
      <sheetData sheetId="10029">
        <row r="106">
          <cell r="C106" t="str">
            <v>Hour</v>
          </cell>
        </row>
      </sheetData>
      <sheetData sheetId="10030">
        <row r="106">
          <cell r="C106" t="str">
            <v>Hour</v>
          </cell>
        </row>
      </sheetData>
      <sheetData sheetId="10031">
        <row r="106">
          <cell r="C106" t="str">
            <v>Hour</v>
          </cell>
        </row>
      </sheetData>
      <sheetData sheetId="10032">
        <row r="106">
          <cell r="C106" t="str">
            <v>Hour</v>
          </cell>
        </row>
      </sheetData>
      <sheetData sheetId="10033">
        <row r="106">
          <cell r="C106" t="str">
            <v>Hour</v>
          </cell>
        </row>
      </sheetData>
      <sheetData sheetId="10034">
        <row r="106">
          <cell r="C106" t="str">
            <v>Hour</v>
          </cell>
        </row>
      </sheetData>
      <sheetData sheetId="10035">
        <row r="106">
          <cell r="C106" t="str">
            <v>Hour</v>
          </cell>
        </row>
      </sheetData>
      <sheetData sheetId="10036">
        <row r="106">
          <cell r="C106" t="str">
            <v>Hour</v>
          </cell>
        </row>
      </sheetData>
      <sheetData sheetId="10037">
        <row r="106">
          <cell r="C106" t="str">
            <v>Hour</v>
          </cell>
        </row>
      </sheetData>
      <sheetData sheetId="10038">
        <row r="106">
          <cell r="C106" t="str">
            <v>Hour</v>
          </cell>
        </row>
      </sheetData>
      <sheetData sheetId="10039">
        <row r="106">
          <cell r="C106" t="str">
            <v>Hour</v>
          </cell>
        </row>
      </sheetData>
      <sheetData sheetId="10040">
        <row r="106">
          <cell r="C106" t="str">
            <v>Hour</v>
          </cell>
        </row>
      </sheetData>
      <sheetData sheetId="10041">
        <row r="106">
          <cell r="C106" t="str">
            <v>Hour</v>
          </cell>
        </row>
      </sheetData>
      <sheetData sheetId="10042">
        <row r="106">
          <cell r="C106" t="str">
            <v>Hour</v>
          </cell>
        </row>
      </sheetData>
      <sheetData sheetId="10043">
        <row r="106">
          <cell r="C106" t="str">
            <v>Hour</v>
          </cell>
        </row>
      </sheetData>
      <sheetData sheetId="10044">
        <row r="106">
          <cell r="C106" t="str">
            <v>Hour</v>
          </cell>
        </row>
      </sheetData>
      <sheetData sheetId="10045">
        <row r="106">
          <cell r="C106" t="str">
            <v>Hour</v>
          </cell>
        </row>
      </sheetData>
      <sheetData sheetId="10046">
        <row r="106">
          <cell r="C106" t="str">
            <v>Hour</v>
          </cell>
        </row>
      </sheetData>
      <sheetData sheetId="10047">
        <row r="106">
          <cell r="C106" t="str">
            <v>Hour</v>
          </cell>
        </row>
      </sheetData>
      <sheetData sheetId="10048">
        <row r="106">
          <cell r="C106" t="str">
            <v>Hour</v>
          </cell>
        </row>
      </sheetData>
      <sheetData sheetId="10049">
        <row r="106">
          <cell r="C106" t="str">
            <v>Hour</v>
          </cell>
        </row>
      </sheetData>
      <sheetData sheetId="10050">
        <row r="106">
          <cell r="C106" t="str">
            <v>Hour</v>
          </cell>
        </row>
      </sheetData>
      <sheetData sheetId="10051">
        <row r="106">
          <cell r="C106" t="str">
            <v>Hour</v>
          </cell>
        </row>
      </sheetData>
      <sheetData sheetId="10052">
        <row r="106">
          <cell r="C106" t="str">
            <v>Hour</v>
          </cell>
        </row>
      </sheetData>
      <sheetData sheetId="10053">
        <row r="106">
          <cell r="C106" t="str">
            <v>Hour</v>
          </cell>
        </row>
      </sheetData>
      <sheetData sheetId="10054">
        <row r="106">
          <cell r="C106" t="str">
            <v>Hour</v>
          </cell>
        </row>
      </sheetData>
      <sheetData sheetId="10055">
        <row r="106">
          <cell r="C106" t="str">
            <v>Hour</v>
          </cell>
        </row>
      </sheetData>
      <sheetData sheetId="10056">
        <row r="106">
          <cell r="C106" t="str">
            <v>Hour</v>
          </cell>
        </row>
      </sheetData>
      <sheetData sheetId="10057">
        <row r="106">
          <cell r="C106" t="str">
            <v>Hour</v>
          </cell>
        </row>
      </sheetData>
      <sheetData sheetId="10058">
        <row r="106">
          <cell r="C106" t="str">
            <v>Hour</v>
          </cell>
        </row>
      </sheetData>
      <sheetData sheetId="10059">
        <row r="106">
          <cell r="C106" t="str">
            <v>Hour</v>
          </cell>
        </row>
      </sheetData>
      <sheetData sheetId="10060">
        <row r="106">
          <cell r="C106" t="str">
            <v>Hour</v>
          </cell>
        </row>
      </sheetData>
      <sheetData sheetId="10061">
        <row r="106">
          <cell r="C106" t="str">
            <v>Hour</v>
          </cell>
        </row>
      </sheetData>
      <sheetData sheetId="10062">
        <row r="106">
          <cell r="C106" t="str">
            <v>Hour</v>
          </cell>
        </row>
      </sheetData>
      <sheetData sheetId="10063">
        <row r="106">
          <cell r="C106" t="str">
            <v>Hour</v>
          </cell>
        </row>
      </sheetData>
      <sheetData sheetId="10064">
        <row r="106">
          <cell r="C106" t="str">
            <v>Hour</v>
          </cell>
        </row>
      </sheetData>
      <sheetData sheetId="10065">
        <row r="106">
          <cell r="C106" t="str">
            <v>Hour</v>
          </cell>
        </row>
      </sheetData>
      <sheetData sheetId="10066">
        <row r="106">
          <cell r="C106" t="str">
            <v>Hour</v>
          </cell>
        </row>
      </sheetData>
      <sheetData sheetId="10067">
        <row r="106">
          <cell r="C106" t="str">
            <v>Hour</v>
          </cell>
        </row>
      </sheetData>
      <sheetData sheetId="10068">
        <row r="106">
          <cell r="C106" t="str">
            <v>Hour</v>
          </cell>
        </row>
      </sheetData>
      <sheetData sheetId="10069">
        <row r="106">
          <cell r="C106" t="str">
            <v>Hour</v>
          </cell>
        </row>
      </sheetData>
      <sheetData sheetId="10070">
        <row r="106">
          <cell r="C106" t="str">
            <v>Hour</v>
          </cell>
        </row>
      </sheetData>
      <sheetData sheetId="10071">
        <row r="106">
          <cell r="C106" t="str">
            <v>Hour</v>
          </cell>
        </row>
      </sheetData>
      <sheetData sheetId="10072">
        <row r="106">
          <cell r="C106" t="str">
            <v>Hour</v>
          </cell>
        </row>
      </sheetData>
      <sheetData sheetId="10073">
        <row r="106">
          <cell r="C106" t="str">
            <v>Hour</v>
          </cell>
        </row>
      </sheetData>
      <sheetData sheetId="10074">
        <row r="106">
          <cell r="C106" t="str">
            <v>Hour</v>
          </cell>
        </row>
      </sheetData>
      <sheetData sheetId="10075">
        <row r="106">
          <cell r="C106" t="str">
            <v>Hour</v>
          </cell>
        </row>
      </sheetData>
      <sheetData sheetId="10076">
        <row r="106">
          <cell r="C106" t="str">
            <v>Hour</v>
          </cell>
        </row>
      </sheetData>
      <sheetData sheetId="10077">
        <row r="106">
          <cell r="C106" t="str">
            <v>Hour</v>
          </cell>
        </row>
      </sheetData>
      <sheetData sheetId="10078">
        <row r="106">
          <cell r="C106" t="str">
            <v>Hour</v>
          </cell>
        </row>
      </sheetData>
      <sheetData sheetId="10079">
        <row r="106">
          <cell r="C106" t="str">
            <v>Hour</v>
          </cell>
        </row>
      </sheetData>
      <sheetData sheetId="10080">
        <row r="106">
          <cell r="C106" t="str">
            <v>Hour</v>
          </cell>
        </row>
      </sheetData>
      <sheetData sheetId="10081">
        <row r="106">
          <cell r="C106" t="str">
            <v>Hour</v>
          </cell>
        </row>
      </sheetData>
      <sheetData sheetId="10082">
        <row r="106">
          <cell r="C106" t="str">
            <v>Hour</v>
          </cell>
        </row>
      </sheetData>
      <sheetData sheetId="10083">
        <row r="106">
          <cell r="C106" t="str">
            <v>Hour</v>
          </cell>
        </row>
      </sheetData>
      <sheetData sheetId="10084">
        <row r="106">
          <cell r="C106" t="str">
            <v>Hour</v>
          </cell>
        </row>
      </sheetData>
      <sheetData sheetId="10085">
        <row r="106">
          <cell r="C106" t="str">
            <v>Hour</v>
          </cell>
        </row>
      </sheetData>
      <sheetData sheetId="10086">
        <row r="106">
          <cell r="C106" t="str">
            <v>Hour</v>
          </cell>
        </row>
      </sheetData>
      <sheetData sheetId="10087">
        <row r="106">
          <cell r="C106" t="str">
            <v>Hour</v>
          </cell>
        </row>
      </sheetData>
      <sheetData sheetId="10088">
        <row r="106">
          <cell r="C106" t="str">
            <v>Hour</v>
          </cell>
        </row>
      </sheetData>
      <sheetData sheetId="10089">
        <row r="106">
          <cell r="C106" t="str">
            <v>Hour</v>
          </cell>
        </row>
      </sheetData>
      <sheetData sheetId="10090">
        <row r="106">
          <cell r="C106" t="str">
            <v>Hour</v>
          </cell>
        </row>
      </sheetData>
      <sheetData sheetId="10091">
        <row r="106">
          <cell r="C106" t="str">
            <v>Hour</v>
          </cell>
        </row>
      </sheetData>
      <sheetData sheetId="10092">
        <row r="106">
          <cell r="C106" t="str">
            <v>Hour</v>
          </cell>
        </row>
      </sheetData>
      <sheetData sheetId="10093">
        <row r="106">
          <cell r="C106" t="str">
            <v>Hour</v>
          </cell>
        </row>
      </sheetData>
      <sheetData sheetId="10094">
        <row r="106">
          <cell r="C106" t="str">
            <v>Hour</v>
          </cell>
        </row>
      </sheetData>
      <sheetData sheetId="10095">
        <row r="106">
          <cell r="C106" t="str">
            <v>Hour</v>
          </cell>
        </row>
      </sheetData>
      <sheetData sheetId="10096">
        <row r="106">
          <cell r="C106" t="str">
            <v>Hour</v>
          </cell>
        </row>
      </sheetData>
      <sheetData sheetId="10097">
        <row r="106">
          <cell r="C106" t="str">
            <v>Hour</v>
          </cell>
        </row>
      </sheetData>
      <sheetData sheetId="10098">
        <row r="106">
          <cell r="C106" t="str">
            <v>Hour</v>
          </cell>
        </row>
      </sheetData>
      <sheetData sheetId="10099">
        <row r="106">
          <cell r="C106" t="str">
            <v>Hour</v>
          </cell>
        </row>
      </sheetData>
      <sheetData sheetId="10100">
        <row r="106">
          <cell r="C106" t="str">
            <v>Hour</v>
          </cell>
        </row>
      </sheetData>
      <sheetData sheetId="10101">
        <row r="106">
          <cell r="C106" t="str">
            <v>Hour</v>
          </cell>
        </row>
      </sheetData>
      <sheetData sheetId="10102">
        <row r="106">
          <cell r="C106" t="str">
            <v>Hour</v>
          </cell>
        </row>
      </sheetData>
      <sheetData sheetId="10103">
        <row r="106">
          <cell r="C106" t="str">
            <v>Hour</v>
          </cell>
        </row>
      </sheetData>
      <sheetData sheetId="10104">
        <row r="106">
          <cell r="C106" t="str">
            <v>Hour</v>
          </cell>
        </row>
      </sheetData>
      <sheetData sheetId="10105">
        <row r="106">
          <cell r="C106" t="str">
            <v>Hour</v>
          </cell>
        </row>
      </sheetData>
      <sheetData sheetId="10106">
        <row r="106">
          <cell r="C106" t="str">
            <v>Hour</v>
          </cell>
        </row>
      </sheetData>
      <sheetData sheetId="10107">
        <row r="106">
          <cell r="C106" t="str">
            <v>Hour</v>
          </cell>
        </row>
      </sheetData>
      <sheetData sheetId="10108">
        <row r="106">
          <cell r="C106" t="str">
            <v>Hour</v>
          </cell>
        </row>
      </sheetData>
      <sheetData sheetId="10109">
        <row r="106">
          <cell r="C106" t="str">
            <v>Hour</v>
          </cell>
        </row>
      </sheetData>
      <sheetData sheetId="10110">
        <row r="106">
          <cell r="C106" t="str">
            <v>Hour</v>
          </cell>
        </row>
      </sheetData>
      <sheetData sheetId="10111">
        <row r="106">
          <cell r="C106" t="str">
            <v>Hour</v>
          </cell>
        </row>
      </sheetData>
      <sheetData sheetId="10112">
        <row r="106">
          <cell r="C106" t="str">
            <v>Hour</v>
          </cell>
        </row>
      </sheetData>
      <sheetData sheetId="10113">
        <row r="106">
          <cell r="C106" t="str">
            <v>Hour</v>
          </cell>
        </row>
      </sheetData>
      <sheetData sheetId="10114">
        <row r="106">
          <cell r="C106" t="str">
            <v>Hour</v>
          </cell>
        </row>
      </sheetData>
      <sheetData sheetId="10115">
        <row r="106">
          <cell r="C106" t="str">
            <v>Hour</v>
          </cell>
        </row>
      </sheetData>
      <sheetData sheetId="10116">
        <row r="106">
          <cell r="C106" t="str">
            <v>Hour</v>
          </cell>
        </row>
      </sheetData>
      <sheetData sheetId="10117">
        <row r="106">
          <cell r="C106" t="str">
            <v>Hour</v>
          </cell>
        </row>
      </sheetData>
      <sheetData sheetId="10118">
        <row r="106">
          <cell r="C106" t="str">
            <v>Hour</v>
          </cell>
        </row>
      </sheetData>
      <sheetData sheetId="10119">
        <row r="106">
          <cell r="C106" t="str">
            <v>Hour</v>
          </cell>
        </row>
      </sheetData>
      <sheetData sheetId="10120">
        <row r="106">
          <cell r="C106" t="str">
            <v>Hour</v>
          </cell>
        </row>
      </sheetData>
      <sheetData sheetId="10121">
        <row r="106">
          <cell r="C106" t="str">
            <v>Hour</v>
          </cell>
        </row>
      </sheetData>
      <sheetData sheetId="10122">
        <row r="106">
          <cell r="C106" t="str">
            <v>Hour</v>
          </cell>
        </row>
      </sheetData>
      <sheetData sheetId="10123">
        <row r="106">
          <cell r="C106" t="str">
            <v>Hour</v>
          </cell>
        </row>
      </sheetData>
      <sheetData sheetId="10124">
        <row r="106">
          <cell r="C106" t="str">
            <v>Hour</v>
          </cell>
        </row>
      </sheetData>
      <sheetData sheetId="10125">
        <row r="106">
          <cell r="C106" t="str">
            <v>Hour</v>
          </cell>
        </row>
      </sheetData>
      <sheetData sheetId="10126">
        <row r="106">
          <cell r="C106" t="str">
            <v>Hour</v>
          </cell>
        </row>
      </sheetData>
      <sheetData sheetId="10127">
        <row r="106">
          <cell r="C106" t="str">
            <v>Hour</v>
          </cell>
        </row>
      </sheetData>
      <sheetData sheetId="10128">
        <row r="106">
          <cell r="C106" t="str">
            <v>Hour</v>
          </cell>
        </row>
      </sheetData>
      <sheetData sheetId="10129">
        <row r="106">
          <cell r="C106" t="str">
            <v>Hour</v>
          </cell>
        </row>
      </sheetData>
      <sheetData sheetId="10130">
        <row r="106">
          <cell r="C106" t="str">
            <v>Hour</v>
          </cell>
        </row>
      </sheetData>
      <sheetData sheetId="10131">
        <row r="106">
          <cell r="C106" t="str">
            <v>Hour</v>
          </cell>
        </row>
      </sheetData>
      <sheetData sheetId="10132">
        <row r="106">
          <cell r="C106" t="str">
            <v>Hour</v>
          </cell>
        </row>
      </sheetData>
      <sheetData sheetId="10133">
        <row r="106">
          <cell r="C106" t="str">
            <v>Hour</v>
          </cell>
        </row>
      </sheetData>
      <sheetData sheetId="10134">
        <row r="106">
          <cell r="C106" t="str">
            <v>Hour</v>
          </cell>
        </row>
      </sheetData>
      <sheetData sheetId="10135">
        <row r="106">
          <cell r="C106" t="str">
            <v>Hour</v>
          </cell>
        </row>
      </sheetData>
      <sheetData sheetId="10136">
        <row r="106">
          <cell r="C106" t="str">
            <v>Hour</v>
          </cell>
        </row>
      </sheetData>
      <sheetData sheetId="10137">
        <row r="106">
          <cell r="C106" t="str">
            <v>Hour</v>
          </cell>
        </row>
      </sheetData>
      <sheetData sheetId="10138">
        <row r="106">
          <cell r="C106" t="str">
            <v>Hour</v>
          </cell>
        </row>
      </sheetData>
      <sheetData sheetId="10139">
        <row r="106">
          <cell r="C106" t="str">
            <v>Hour</v>
          </cell>
        </row>
      </sheetData>
      <sheetData sheetId="10140">
        <row r="106">
          <cell r="C106" t="str">
            <v>Hour</v>
          </cell>
        </row>
      </sheetData>
      <sheetData sheetId="10141">
        <row r="106">
          <cell r="C106" t="str">
            <v>Hour</v>
          </cell>
        </row>
      </sheetData>
      <sheetData sheetId="10142">
        <row r="106">
          <cell r="C106" t="str">
            <v>Hour</v>
          </cell>
        </row>
      </sheetData>
      <sheetData sheetId="10143">
        <row r="106">
          <cell r="C106" t="str">
            <v>Hour</v>
          </cell>
        </row>
      </sheetData>
      <sheetData sheetId="10144">
        <row r="106">
          <cell r="C106" t="str">
            <v>Hour</v>
          </cell>
        </row>
      </sheetData>
      <sheetData sheetId="10145">
        <row r="106">
          <cell r="C106" t="str">
            <v>Hour</v>
          </cell>
        </row>
      </sheetData>
      <sheetData sheetId="10146">
        <row r="106">
          <cell r="C106" t="str">
            <v>Hour</v>
          </cell>
        </row>
      </sheetData>
      <sheetData sheetId="10147">
        <row r="106">
          <cell r="C106" t="str">
            <v>Hour</v>
          </cell>
        </row>
      </sheetData>
      <sheetData sheetId="10148">
        <row r="106">
          <cell r="C106" t="str">
            <v>Hour</v>
          </cell>
        </row>
      </sheetData>
      <sheetData sheetId="10149">
        <row r="106">
          <cell r="C106" t="str">
            <v>Hour</v>
          </cell>
        </row>
      </sheetData>
      <sheetData sheetId="10150">
        <row r="106">
          <cell r="C106" t="str">
            <v>Hour</v>
          </cell>
        </row>
      </sheetData>
      <sheetData sheetId="10151">
        <row r="106">
          <cell r="C106" t="str">
            <v>Hour</v>
          </cell>
        </row>
      </sheetData>
      <sheetData sheetId="10152">
        <row r="106">
          <cell r="C106" t="str">
            <v>Hour</v>
          </cell>
        </row>
      </sheetData>
      <sheetData sheetId="10153">
        <row r="106">
          <cell r="C106" t="str">
            <v>Hour</v>
          </cell>
        </row>
      </sheetData>
      <sheetData sheetId="10154">
        <row r="106">
          <cell r="C106" t="str">
            <v>Hour</v>
          </cell>
        </row>
      </sheetData>
      <sheetData sheetId="10155">
        <row r="106">
          <cell r="C106" t="str">
            <v>Hour</v>
          </cell>
        </row>
      </sheetData>
      <sheetData sheetId="10156">
        <row r="106">
          <cell r="C106" t="str">
            <v>Hour</v>
          </cell>
        </row>
      </sheetData>
      <sheetData sheetId="10157">
        <row r="106">
          <cell r="C106" t="str">
            <v>Hour</v>
          </cell>
        </row>
      </sheetData>
      <sheetData sheetId="10158">
        <row r="106">
          <cell r="C106" t="str">
            <v>Hour</v>
          </cell>
        </row>
      </sheetData>
      <sheetData sheetId="10159">
        <row r="106">
          <cell r="C106" t="str">
            <v>Hour</v>
          </cell>
        </row>
      </sheetData>
      <sheetData sheetId="10160">
        <row r="106">
          <cell r="C106" t="str">
            <v>Hour</v>
          </cell>
        </row>
      </sheetData>
      <sheetData sheetId="10161">
        <row r="106">
          <cell r="C106" t="str">
            <v>Hour</v>
          </cell>
        </row>
      </sheetData>
      <sheetData sheetId="10162">
        <row r="106">
          <cell r="C106" t="str">
            <v>Hour</v>
          </cell>
        </row>
      </sheetData>
      <sheetData sheetId="10163">
        <row r="106">
          <cell r="C106" t="str">
            <v>Hour</v>
          </cell>
        </row>
      </sheetData>
      <sheetData sheetId="10164">
        <row r="106">
          <cell r="C106" t="str">
            <v>Hour</v>
          </cell>
        </row>
      </sheetData>
      <sheetData sheetId="10165">
        <row r="106">
          <cell r="C106" t="str">
            <v>Hour</v>
          </cell>
        </row>
      </sheetData>
      <sheetData sheetId="10166">
        <row r="106">
          <cell r="C106" t="str">
            <v>Hour</v>
          </cell>
        </row>
      </sheetData>
      <sheetData sheetId="10167">
        <row r="106">
          <cell r="C106" t="str">
            <v>Hour</v>
          </cell>
        </row>
      </sheetData>
      <sheetData sheetId="10168">
        <row r="106">
          <cell r="C106" t="str">
            <v>Hour</v>
          </cell>
        </row>
      </sheetData>
      <sheetData sheetId="10169">
        <row r="106">
          <cell r="C106" t="str">
            <v>Hour</v>
          </cell>
        </row>
      </sheetData>
      <sheetData sheetId="10170">
        <row r="106">
          <cell r="C106" t="str">
            <v>Hour</v>
          </cell>
        </row>
      </sheetData>
      <sheetData sheetId="10171">
        <row r="106">
          <cell r="C106" t="str">
            <v>Hour</v>
          </cell>
        </row>
      </sheetData>
      <sheetData sheetId="10172">
        <row r="106">
          <cell r="C106" t="str">
            <v>Hour</v>
          </cell>
        </row>
      </sheetData>
      <sheetData sheetId="10173">
        <row r="106">
          <cell r="C106" t="str">
            <v>Hour</v>
          </cell>
        </row>
      </sheetData>
      <sheetData sheetId="10174">
        <row r="106">
          <cell r="C106" t="str">
            <v>Hour</v>
          </cell>
        </row>
      </sheetData>
      <sheetData sheetId="10175">
        <row r="106">
          <cell r="C106" t="str">
            <v>Hour</v>
          </cell>
        </row>
      </sheetData>
      <sheetData sheetId="10176">
        <row r="106">
          <cell r="C106" t="str">
            <v>Hour</v>
          </cell>
        </row>
      </sheetData>
      <sheetData sheetId="10177">
        <row r="35">
          <cell r="H35">
            <v>0</v>
          </cell>
        </row>
      </sheetData>
      <sheetData sheetId="10178">
        <row r="106">
          <cell r="C106" t="str">
            <v>Hour</v>
          </cell>
        </row>
      </sheetData>
      <sheetData sheetId="10179">
        <row r="106">
          <cell r="C106" t="str">
            <v>Hour</v>
          </cell>
        </row>
      </sheetData>
      <sheetData sheetId="10180">
        <row r="106">
          <cell r="C106" t="str">
            <v>Hour</v>
          </cell>
        </row>
      </sheetData>
      <sheetData sheetId="10181">
        <row r="35">
          <cell r="H35">
            <v>0</v>
          </cell>
        </row>
      </sheetData>
      <sheetData sheetId="10182">
        <row r="106">
          <cell r="C106" t="str">
            <v>Hour</v>
          </cell>
        </row>
      </sheetData>
      <sheetData sheetId="10183">
        <row r="106">
          <cell r="C106" t="str">
            <v>Hour</v>
          </cell>
        </row>
      </sheetData>
      <sheetData sheetId="10184">
        <row r="106">
          <cell r="C106" t="str">
            <v>Hour</v>
          </cell>
        </row>
      </sheetData>
      <sheetData sheetId="10185">
        <row r="35">
          <cell r="H35">
            <v>0</v>
          </cell>
        </row>
      </sheetData>
      <sheetData sheetId="10186">
        <row r="106">
          <cell r="C106" t="str">
            <v>Hour</v>
          </cell>
        </row>
      </sheetData>
      <sheetData sheetId="10187">
        <row r="106">
          <cell r="C106" t="str">
            <v>Hour</v>
          </cell>
        </row>
      </sheetData>
      <sheetData sheetId="10188" refreshError="1"/>
      <sheetData sheetId="10189">
        <row r="106">
          <cell r="C106" t="str">
            <v>Hour</v>
          </cell>
        </row>
      </sheetData>
      <sheetData sheetId="10190">
        <row r="106">
          <cell r="C106" t="str">
            <v>Hour</v>
          </cell>
        </row>
      </sheetData>
      <sheetData sheetId="10191">
        <row r="106">
          <cell r="C106" t="str">
            <v>Hour</v>
          </cell>
        </row>
      </sheetData>
      <sheetData sheetId="10192">
        <row r="106">
          <cell r="C106" t="str">
            <v>Hour</v>
          </cell>
        </row>
      </sheetData>
      <sheetData sheetId="10193">
        <row r="106">
          <cell r="C106" t="str">
            <v>Hour</v>
          </cell>
        </row>
      </sheetData>
      <sheetData sheetId="10194">
        <row r="106">
          <cell r="C106" t="str">
            <v>Hour</v>
          </cell>
        </row>
      </sheetData>
      <sheetData sheetId="10195">
        <row r="106">
          <cell r="C106" t="str">
            <v>Hour</v>
          </cell>
        </row>
      </sheetData>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ow r="106">
          <cell r="C106" t="str">
            <v>Hour</v>
          </cell>
        </row>
      </sheetData>
      <sheetData sheetId="10236">
        <row r="106">
          <cell r="C106" t="str">
            <v>Hour</v>
          </cell>
        </row>
      </sheetData>
      <sheetData sheetId="10237">
        <row r="106">
          <cell r="C106" t="str">
            <v>Hour</v>
          </cell>
        </row>
      </sheetData>
      <sheetData sheetId="10238">
        <row r="106">
          <cell r="C106" t="str">
            <v>Hour</v>
          </cell>
        </row>
      </sheetData>
      <sheetData sheetId="10239">
        <row r="106">
          <cell r="C106" t="str">
            <v>Hour</v>
          </cell>
        </row>
      </sheetData>
      <sheetData sheetId="10240" refreshError="1"/>
      <sheetData sheetId="10241">
        <row r="106">
          <cell r="C106" t="str">
            <v>Hour</v>
          </cell>
        </row>
      </sheetData>
      <sheetData sheetId="10242">
        <row r="106">
          <cell r="C106" t="str">
            <v>Hour</v>
          </cell>
        </row>
      </sheetData>
      <sheetData sheetId="10243">
        <row r="106">
          <cell r="C106" t="str">
            <v>Hour</v>
          </cell>
        </row>
      </sheetData>
      <sheetData sheetId="10244">
        <row r="106">
          <cell r="C106" t="str">
            <v>Hour</v>
          </cell>
        </row>
      </sheetData>
      <sheetData sheetId="10245">
        <row r="106">
          <cell r="C106" t="str">
            <v>Hour</v>
          </cell>
        </row>
      </sheetData>
      <sheetData sheetId="10246">
        <row r="106">
          <cell r="C106" t="str">
            <v>Hour</v>
          </cell>
        </row>
      </sheetData>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ow r="106">
          <cell r="C106" t="str">
            <v>Hour</v>
          </cell>
        </row>
      </sheetData>
      <sheetData sheetId="10359">
        <row r="106">
          <cell r="C106" t="str">
            <v>Hour</v>
          </cell>
        </row>
      </sheetData>
      <sheetData sheetId="10360">
        <row r="106">
          <cell r="C106" t="str">
            <v>Hour</v>
          </cell>
        </row>
      </sheetData>
      <sheetData sheetId="10361">
        <row r="106">
          <cell r="C106" t="str">
            <v>Hour</v>
          </cell>
        </row>
      </sheetData>
      <sheetData sheetId="10362">
        <row r="106">
          <cell r="C106" t="str">
            <v>Hour</v>
          </cell>
        </row>
      </sheetData>
      <sheetData sheetId="10363">
        <row r="106">
          <cell r="C106" t="str">
            <v>Hour</v>
          </cell>
        </row>
      </sheetData>
      <sheetData sheetId="10364">
        <row r="106">
          <cell r="C106" t="str">
            <v>Hour</v>
          </cell>
        </row>
      </sheetData>
      <sheetData sheetId="10365">
        <row r="106">
          <cell r="C106" t="str">
            <v>Hour</v>
          </cell>
        </row>
      </sheetData>
      <sheetData sheetId="10366" refreshError="1"/>
      <sheetData sheetId="10367" refreshError="1"/>
      <sheetData sheetId="10368" refreshError="1"/>
      <sheetData sheetId="10369" refreshError="1"/>
      <sheetData sheetId="10370" refreshError="1"/>
      <sheetData sheetId="10371">
        <row r="106">
          <cell r="C106" t="str">
            <v>Hour</v>
          </cell>
        </row>
      </sheetData>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ow r="106">
          <cell r="C106" t="str">
            <v>Hour</v>
          </cell>
        </row>
      </sheetData>
      <sheetData sheetId="10401" refreshError="1"/>
      <sheetData sheetId="10402" refreshError="1"/>
      <sheetData sheetId="10403" refreshError="1"/>
      <sheetData sheetId="10404" refreshError="1"/>
      <sheetData sheetId="10405" refreshError="1"/>
      <sheetData sheetId="10406" refreshError="1"/>
      <sheetData sheetId="10407">
        <row r="106">
          <cell r="C106" t="str">
            <v>Hour</v>
          </cell>
        </row>
      </sheetData>
      <sheetData sheetId="10408" refreshError="1"/>
      <sheetData sheetId="10409" refreshError="1"/>
      <sheetData sheetId="10410" refreshError="1"/>
      <sheetData sheetId="10411" refreshError="1"/>
      <sheetData sheetId="10412" refreshError="1"/>
      <sheetData sheetId="10413" refreshError="1"/>
      <sheetData sheetId="10414">
        <row r="106">
          <cell r="C106" t="str">
            <v>Hour</v>
          </cell>
        </row>
      </sheetData>
      <sheetData sheetId="10415">
        <row r="106">
          <cell r="C106" t="str">
            <v>Hour</v>
          </cell>
        </row>
      </sheetData>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ow r="106">
          <cell r="C106" t="str">
            <v>Hour</v>
          </cell>
        </row>
      </sheetData>
      <sheetData sheetId="10438">
        <row r="106">
          <cell r="C106" t="str">
            <v>Hour</v>
          </cell>
        </row>
      </sheetData>
      <sheetData sheetId="10439">
        <row r="106">
          <cell r="C106" t="str">
            <v>Hour</v>
          </cell>
        </row>
      </sheetData>
      <sheetData sheetId="10440">
        <row r="106">
          <cell r="C106" t="str">
            <v>Hour</v>
          </cell>
        </row>
      </sheetData>
      <sheetData sheetId="10441">
        <row r="106">
          <cell r="C106" t="str">
            <v>Hour</v>
          </cell>
        </row>
      </sheetData>
      <sheetData sheetId="10442">
        <row r="106">
          <cell r="C106" t="str">
            <v>Hour</v>
          </cell>
        </row>
      </sheetData>
      <sheetData sheetId="10443">
        <row r="106">
          <cell r="C106" t="str">
            <v>Hour</v>
          </cell>
        </row>
      </sheetData>
      <sheetData sheetId="10444">
        <row r="106">
          <cell r="C106" t="str">
            <v>Hour</v>
          </cell>
        </row>
      </sheetData>
      <sheetData sheetId="10445">
        <row r="106">
          <cell r="C106" t="str">
            <v>Hour</v>
          </cell>
        </row>
      </sheetData>
      <sheetData sheetId="10446">
        <row r="106">
          <cell r="C106" t="str">
            <v>Hour</v>
          </cell>
        </row>
      </sheetData>
      <sheetData sheetId="10447">
        <row r="106">
          <cell r="C106" t="str">
            <v>Hour</v>
          </cell>
        </row>
      </sheetData>
      <sheetData sheetId="10448">
        <row r="106">
          <cell r="C106" t="str">
            <v>Hour</v>
          </cell>
        </row>
      </sheetData>
      <sheetData sheetId="10449">
        <row r="106">
          <cell r="C106" t="str">
            <v>Hour</v>
          </cell>
        </row>
      </sheetData>
      <sheetData sheetId="10450">
        <row r="106">
          <cell r="C106" t="str">
            <v>Hour</v>
          </cell>
        </row>
      </sheetData>
      <sheetData sheetId="10451">
        <row r="106">
          <cell r="C106" t="str">
            <v>Hour</v>
          </cell>
        </row>
      </sheetData>
      <sheetData sheetId="10452">
        <row r="106">
          <cell r="C106" t="str">
            <v>Hour</v>
          </cell>
        </row>
      </sheetData>
      <sheetData sheetId="10453">
        <row r="106">
          <cell r="C106" t="str">
            <v>Hour</v>
          </cell>
        </row>
      </sheetData>
      <sheetData sheetId="10454">
        <row r="106">
          <cell r="C106" t="str">
            <v>Hour</v>
          </cell>
        </row>
      </sheetData>
      <sheetData sheetId="10455">
        <row r="106">
          <cell r="C106" t="str">
            <v>Hour</v>
          </cell>
        </row>
      </sheetData>
      <sheetData sheetId="10456">
        <row r="106">
          <cell r="C106" t="str">
            <v>Hour</v>
          </cell>
        </row>
      </sheetData>
      <sheetData sheetId="10457">
        <row r="106">
          <cell r="C106" t="str">
            <v>Hour</v>
          </cell>
        </row>
      </sheetData>
      <sheetData sheetId="10458">
        <row r="106">
          <cell r="C106" t="str">
            <v>Hour</v>
          </cell>
        </row>
      </sheetData>
      <sheetData sheetId="10459">
        <row r="106">
          <cell r="C106" t="str">
            <v>Hour</v>
          </cell>
        </row>
      </sheetData>
      <sheetData sheetId="10460">
        <row r="106">
          <cell r="C106" t="str">
            <v>Hour</v>
          </cell>
        </row>
      </sheetData>
      <sheetData sheetId="10461">
        <row r="106">
          <cell r="C106" t="str">
            <v>Hour</v>
          </cell>
        </row>
      </sheetData>
      <sheetData sheetId="10462">
        <row r="106">
          <cell r="C106" t="str">
            <v>Hour</v>
          </cell>
        </row>
      </sheetData>
      <sheetData sheetId="10463">
        <row r="106">
          <cell r="C106" t="str">
            <v>Hour</v>
          </cell>
        </row>
      </sheetData>
      <sheetData sheetId="10464">
        <row r="106">
          <cell r="C106" t="str">
            <v>Hour</v>
          </cell>
        </row>
      </sheetData>
      <sheetData sheetId="10465">
        <row r="106">
          <cell r="C106" t="str">
            <v>Hour</v>
          </cell>
        </row>
      </sheetData>
      <sheetData sheetId="10466">
        <row r="106">
          <cell r="C106" t="str">
            <v>Hour</v>
          </cell>
        </row>
      </sheetData>
      <sheetData sheetId="10467">
        <row r="106">
          <cell r="C106" t="str">
            <v>Hour</v>
          </cell>
        </row>
      </sheetData>
      <sheetData sheetId="10468">
        <row r="106">
          <cell r="C106" t="str">
            <v>Hour</v>
          </cell>
        </row>
      </sheetData>
      <sheetData sheetId="10469">
        <row r="106">
          <cell r="C106" t="str">
            <v>Hour</v>
          </cell>
        </row>
      </sheetData>
      <sheetData sheetId="10470">
        <row r="106">
          <cell r="C106" t="str">
            <v>Hour</v>
          </cell>
        </row>
      </sheetData>
      <sheetData sheetId="10471">
        <row r="106">
          <cell r="C106" t="str">
            <v>Hour</v>
          </cell>
        </row>
      </sheetData>
      <sheetData sheetId="10472">
        <row r="106">
          <cell r="C106" t="str">
            <v>Hour</v>
          </cell>
        </row>
      </sheetData>
      <sheetData sheetId="10473">
        <row r="106">
          <cell r="C106" t="str">
            <v>Hour</v>
          </cell>
        </row>
      </sheetData>
      <sheetData sheetId="10474">
        <row r="106">
          <cell r="C106" t="str">
            <v>Hour</v>
          </cell>
        </row>
      </sheetData>
      <sheetData sheetId="10475">
        <row r="106">
          <cell r="C106" t="str">
            <v>Hour</v>
          </cell>
        </row>
      </sheetData>
      <sheetData sheetId="10476">
        <row r="106">
          <cell r="C106" t="str">
            <v>Hour</v>
          </cell>
        </row>
      </sheetData>
      <sheetData sheetId="10477">
        <row r="106">
          <cell r="C106" t="str">
            <v>Hour</v>
          </cell>
        </row>
      </sheetData>
      <sheetData sheetId="10478">
        <row r="106">
          <cell r="C106" t="str">
            <v>Hour</v>
          </cell>
        </row>
      </sheetData>
      <sheetData sheetId="10479">
        <row r="106">
          <cell r="C106" t="str">
            <v>Hour</v>
          </cell>
        </row>
      </sheetData>
      <sheetData sheetId="10480">
        <row r="106">
          <cell r="C106" t="str">
            <v>Hour</v>
          </cell>
        </row>
      </sheetData>
      <sheetData sheetId="10481">
        <row r="106">
          <cell r="C106" t="str">
            <v>Hour</v>
          </cell>
        </row>
      </sheetData>
      <sheetData sheetId="10482">
        <row r="106">
          <cell r="C106" t="str">
            <v>Hour</v>
          </cell>
        </row>
      </sheetData>
      <sheetData sheetId="10483">
        <row r="106">
          <cell r="C106" t="str">
            <v>Hour</v>
          </cell>
        </row>
      </sheetData>
      <sheetData sheetId="10484">
        <row r="106">
          <cell r="C106" t="str">
            <v>Hour</v>
          </cell>
        </row>
      </sheetData>
      <sheetData sheetId="10485">
        <row r="106">
          <cell r="C106" t="str">
            <v>Hour</v>
          </cell>
        </row>
      </sheetData>
      <sheetData sheetId="10486">
        <row r="106">
          <cell r="C106" t="str">
            <v>Hour</v>
          </cell>
        </row>
      </sheetData>
      <sheetData sheetId="10487">
        <row r="106">
          <cell r="C106" t="str">
            <v>Hour</v>
          </cell>
        </row>
      </sheetData>
      <sheetData sheetId="10488">
        <row r="106">
          <cell r="C106" t="str">
            <v>Hour</v>
          </cell>
        </row>
      </sheetData>
      <sheetData sheetId="10489">
        <row r="106">
          <cell r="C106" t="str">
            <v>Hour</v>
          </cell>
        </row>
      </sheetData>
      <sheetData sheetId="10490">
        <row r="106">
          <cell r="C106" t="str">
            <v>Hour</v>
          </cell>
        </row>
      </sheetData>
      <sheetData sheetId="10491">
        <row r="106">
          <cell r="C106" t="str">
            <v>Hour</v>
          </cell>
        </row>
      </sheetData>
      <sheetData sheetId="10492">
        <row r="106">
          <cell r="C106" t="str">
            <v>Hour</v>
          </cell>
        </row>
      </sheetData>
      <sheetData sheetId="10493">
        <row r="106">
          <cell r="C106" t="str">
            <v>Hour</v>
          </cell>
        </row>
      </sheetData>
      <sheetData sheetId="10494">
        <row r="106">
          <cell r="C106" t="str">
            <v>Hour</v>
          </cell>
        </row>
      </sheetData>
      <sheetData sheetId="10495">
        <row r="106">
          <cell r="C106" t="str">
            <v>Hour</v>
          </cell>
        </row>
      </sheetData>
      <sheetData sheetId="10496">
        <row r="106">
          <cell r="C106" t="str">
            <v>Hour</v>
          </cell>
        </row>
      </sheetData>
      <sheetData sheetId="10497">
        <row r="106">
          <cell r="C106" t="str">
            <v>Hour</v>
          </cell>
        </row>
      </sheetData>
      <sheetData sheetId="10498">
        <row r="106">
          <cell r="C106" t="str">
            <v>Hour</v>
          </cell>
        </row>
      </sheetData>
      <sheetData sheetId="10499">
        <row r="106">
          <cell r="C106" t="str">
            <v>Hour</v>
          </cell>
        </row>
      </sheetData>
      <sheetData sheetId="10500">
        <row r="106">
          <cell r="C106" t="str">
            <v>Hour</v>
          </cell>
        </row>
      </sheetData>
      <sheetData sheetId="10501">
        <row r="106">
          <cell r="C106" t="str">
            <v>Hour</v>
          </cell>
        </row>
      </sheetData>
      <sheetData sheetId="10502">
        <row r="106">
          <cell r="C106" t="str">
            <v>Hour</v>
          </cell>
        </row>
      </sheetData>
      <sheetData sheetId="10503">
        <row r="106">
          <cell r="C106" t="str">
            <v>Hour</v>
          </cell>
        </row>
      </sheetData>
      <sheetData sheetId="10504">
        <row r="106">
          <cell r="C106" t="str">
            <v>Hour</v>
          </cell>
        </row>
      </sheetData>
      <sheetData sheetId="10505">
        <row r="106">
          <cell r="C106" t="str">
            <v>Hour</v>
          </cell>
        </row>
      </sheetData>
      <sheetData sheetId="10506">
        <row r="106">
          <cell r="C106" t="str">
            <v>Hour</v>
          </cell>
        </row>
      </sheetData>
      <sheetData sheetId="10507">
        <row r="106">
          <cell r="C106" t="str">
            <v>Hour</v>
          </cell>
        </row>
      </sheetData>
      <sheetData sheetId="10508">
        <row r="106">
          <cell r="C106" t="str">
            <v>Hour</v>
          </cell>
        </row>
      </sheetData>
      <sheetData sheetId="10509">
        <row r="106">
          <cell r="C106" t="str">
            <v>Hour</v>
          </cell>
        </row>
      </sheetData>
      <sheetData sheetId="10510">
        <row r="106">
          <cell r="C106" t="str">
            <v>Hour</v>
          </cell>
        </row>
      </sheetData>
      <sheetData sheetId="10511">
        <row r="106">
          <cell r="C106" t="str">
            <v>Hour</v>
          </cell>
        </row>
      </sheetData>
      <sheetData sheetId="10512">
        <row r="106">
          <cell r="C106" t="str">
            <v>Hour</v>
          </cell>
        </row>
      </sheetData>
      <sheetData sheetId="10513">
        <row r="106">
          <cell r="C106" t="str">
            <v>Hour</v>
          </cell>
        </row>
      </sheetData>
      <sheetData sheetId="10514">
        <row r="106">
          <cell r="C106" t="str">
            <v>Hour</v>
          </cell>
        </row>
      </sheetData>
      <sheetData sheetId="10515">
        <row r="106">
          <cell r="C106" t="str">
            <v>Hour</v>
          </cell>
        </row>
      </sheetData>
      <sheetData sheetId="10516">
        <row r="106">
          <cell r="C106" t="str">
            <v>Hour</v>
          </cell>
        </row>
      </sheetData>
      <sheetData sheetId="10517">
        <row r="106">
          <cell r="C106" t="str">
            <v>Hour</v>
          </cell>
        </row>
      </sheetData>
      <sheetData sheetId="10518">
        <row r="106">
          <cell r="C106" t="str">
            <v>Hour</v>
          </cell>
        </row>
      </sheetData>
      <sheetData sheetId="10519">
        <row r="106">
          <cell r="C106" t="str">
            <v>Hour</v>
          </cell>
        </row>
      </sheetData>
      <sheetData sheetId="10520">
        <row r="106">
          <cell r="C106" t="str">
            <v>Hour</v>
          </cell>
        </row>
      </sheetData>
      <sheetData sheetId="10521">
        <row r="106">
          <cell r="C106" t="str">
            <v>Hour</v>
          </cell>
        </row>
      </sheetData>
      <sheetData sheetId="10522">
        <row r="106">
          <cell r="C106" t="str">
            <v>Hour</v>
          </cell>
        </row>
      </sheetData>
      <sheetData sheetId="10523">
        <row r="106">
          <cell r="C106" t="str">
            <v>Hour</v>
          </cell>
        </row>
      </sheetData>
      <sheetData sheetId="10524">
        <row r="106">
          <cell r="C106" t="str">
            <v>Hour</v>
          </cell>
        </row>
      </sheetData>
      <sheetData sheetId="10525">
        <row r="106">
          <cell r="C106" t="str">
            <v>Hour</v>
          </cell>
        </row>
      </sheetData>
      <sheetData sheetId="10526">
        <row r="106">
          <cell r="C106" t="str">
            <v>Hour</v>
          </cell>
        </row>
      </sheetData>
      <sheetData sheetId="10527">
        <row r="106">
          <cell r="C106" t="str">
            <v>Hour</v>
          </cell>
        </row>
      </sheetData>
      <sheetData sheetId="10528">
        <row r="106">
          <cell r="C106" t="str">
            <v>Hour</v>
          </cell>
        </row>
      </sheetData>
      <sheetData sheetId="10529">
        <row r="106">
          <cell r="C106" t="str">
            <v>Hour</v>
          </cell>
        </row>
      </sheetData>
      <sheetData sheetId="10530">
        <row r="106">
          <cell r="C106" t="str">
            <v>Hour</v>
          </cell>
        </row>
      </sheetData>
      <sheetData sheetId="10531">
        <row r="106">
          <cell r="C106" t="str">
            <v>Hour</v>
          </cell>
        </row>
      </sheetData>
      <sheetData sheetId="10532">
        <row r="106">
          <cell r="C106" t="str">
            <v>Hour</v>
          </cell>
        </row>
      </sheetData>
      <sheetData sheetId="10533">
        <row r="106">
          <cell r="C106" t="str">
            <v>Hour</v>
          </cell>
        </row>
      </sheetData>
      <sheetData sheetId="10534">
        <row r="106">
          <cell r="C106" t="str">
            <v>Hour</v>
          </cell>
        </row>
      </sheetData>
      <sheetData sheetId="10535">
        <row r="106">
          <cell r="C106" t="str">
            <v>Hour</v>
          </cell>
        </row>
      </sheetData>
      <sheetData sheetId="10536">
        <row r="106">
          <cell r="C106" t="str">
            <v>Hour</v>
          </cell>
        </row>
      </sheetData>
      <sheetData sheetId="10537">
        <row r="106">
          <cell r="C106" t="str">
            <v>Hour</v>
          </cell>
        </row>
      </sheetData>
      <sheetData sheetId="10538">
        <row r="106">
          <cell r="C106" t="str">
            <v>Hour</v>
          </cell>
        </row>
      </sheetData>
      <sheetData sheetId="10539">
        <row r="106">
          <cell r="C106" t="str">
            <v>Hour</v>
          </cell>
        </row>
      </sheetData>
      <sheetData sheetId="10540">
        <row r="106">
          <cell r="C106" t="str">
            <v>Hour</v>
          </cell>
        </row>
      </sheetData>
      <sheetData sheetId="10541">
        <row r="106">
          <cell r="C106" t="str">
            <v>Hour</v>
          </cell>
        </row>
      </sheetData>
      <sheetData sheetId="10542">
        <row r="106">
          <cell r="C106" t="str">
            <v>Hour</v>
          </cell>
        </row>
      </sheetData>
      <sheetData sheetId="10543">
        <row r="106">
          <cell r="C106" t="str">
            <v>Hour</v>
          </cell>
        </row>
      </sheetData>
      <sheetData sheetId="10544">
        <row r="106">
          <cell r="C106" t="str">
            <v>Hour</v>
          </cell>
        </row>
      </sheetData>
      <sheetData sheetId="10545">
        <row r="106">
          <cell r="C106" t="str">
            <v>Hour</v>
          </cell>
        </row>
      </sheetData>
      <sheetData sheetId="10546">
        <row r="106">
          <cell r="C106" t="str">
            <v>Hour</v>
          </cell>
        </row>
      </sheetData>
      <sheetData sheetId="10547">
        <row r="106">
          <cell r="C106" t="str">
            <v>Hour</v>
          </cell>
        </row>
      </sheetData>
      <sheetData sheetId="10548">
        <row r="106">
          <cell r="C106" t="str">
            <v>Hour</v>
          </cell>
        </row>
      </sheetData>
      <sheetData sheetId="10549">
        <row r="106">
          <cell r="C106" t="str">
            <v>Hour</v>
          </cell>
        </row>
      </sheetData>
      <sheetData sheetId="10550">
        <row r="106">
          <cell r="C106" t="str">
            <v>Hour</v>
          </cell>
        </row>
      </sheetData>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ow r="106">
          <cell r="C106" t="str">
            <v>Hour</v>
          </cell>
        </row>
      </sheetData>
      <sheetData sheetId="10568" refreshError="1"/>
      <sheetData sheetId="10569" refreshError="1"/>
      <sheetData sheetId="10570" refreshError="1"/>
      <sheetData sheetId="10571" refreshError="1"/>
      <sheetData sheetId="10572">
        <row r="106">
          <cell r="C106" t="str">
            <v>Hour</v>
          </cell>
        </row>
      </sheetData>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ow r="106">
          <cell r="C106" t="str">
            <v>Hour</v>
          </cell>
        </row>
      </sheetData>
      <sheetData sheetId="10643">
        <row r="106">
          <cell r="C106" t="str">
            <v>Hour</v>
          </cell>
        </row>
      </sheetData>
      <sheetData sheetId="10644">
        <row r="106">
          <cell r="C106" t="str">
            <v>Hour</v>
          </cell>
        </row>
      </sheetData>
      <sheetData sheetId="10645">
        <row r="106">
          <cell r="C106" t="str">
            <v>Hour</v>
          </cell>
        </row>
      </sheetData>
      <sheetData sheetId="10646">
        <row r="106">
          <cell r="C106" t="str">
            <v>Hour</v>
          </cell>
        </row>
      </sheetData>
      <sheetData sheetId="10647">
        <row r="106">
          <cell r="C106" t="str">
            <v>Hour</v>
          </cell>
        </row>
      </sheetData>
      <sheetData sheetId="10648">
        <row r="106">
          <cell r="C106" t="str">
            <v>Hour</v>
          </cell>
        </row>
      </sheetData>
      <sheetData sheetId="10649">
        <row r="106">
          <cell r="C106" t="str">
            <v>Hour</v>
          </cell>
        </row>
      </sheetData>
      <sheetData sheetId="10650">
        <row r="106">
          <cell r="C106" t="str">
            <v>Hour</v>
          </cell>
        </row>
      </sheetData>
      <sheetData sheetId="10651">
        <row r="106">
          <cell r="C106" t="str">
            <v>Hour</v>
          </cell>
        </row>
      </sheetData>
      <sheetData sheetId="10652">
        <row r="106">
          <cell r="C106" t="str">
            <v>Hour</v>
          </cell>
        </row>
      </sheetData>
      <sheetData sheetId="10653">
        <row r="106">
          <cell r="C106" t="str">
            <v>Hour</v>
          </cell>
        </row>
      </sheetData>
      <sheetData sheetId="10654">
        <row r="106">
          <cell r="C106" t="str">
            <v>Hour</v>
          </cell>
        </row>
      </sheetData>
      <sheetData sheetId="10655">
        <row r="106">
          <cell r="C106" t="str">
            <v>Hour</v>
          </cell>
        </row>
      </sheetData>
      <sheetData sheetId="10656">
        <row r="106">
          <cell r="C106" t="str">
            <v>Hour</v>
          </cell>
        </row>
      </sheetData>
      <sheetData sheetId="10657">
        <row r="106">
          <cell r="C106" t="str">
            <v>Hour</v>
          </cell>
        </row>
      </sheetData>
      <sheetData sheetId="10658">
        <row r="106">
          <cell r="C106" t="str">
            <v>Hour</v>
          </cell>
        </row>
      </sheetData>
      <sheetData sheetId="10659">
        <row r="106">
          <cell r="C106" t="str">
            <v>Hour</v>
          </cell>
        </row>
      </sheetData>
      <sheetData sheetId="10660">
        <row r="106">
          <cell r="C106" t="str">
            <v>Hour</v>
          </cell>
        </row>
      </sheetData>
      <sheetData sheetId="10661">
        <row r="106">
          <cell r="C106" t="str">
            <v>Hour</v>
          </cell>
        </row>
      </sheetData>
      <sheetData sheetId="10662">
        <row r="106">
          <cell r="C106" t="str">
            <v>Hour</v>
          </cell>
        </row>
      </sheetData>
      <sheetData sheetId="10663">
        <row r="106">
          <cell r="C106" t="str">
            <v>Hour</v>
          </cell>
        </row>
      </sheetData>
      <sheetData sheetId="10664">
        <row r="106">
          <cell r="C106" t="str">
            <v>Hour</v>
          </cell>
        </row>
      </sheetData>
      <sheetData sheetId="10665">
        <row r="106">
          <cell r="C106" t="str">
            <v>Hour</v>
          </cell>
        </row>
      </sheetData>
      <sheetData sheetId="10666">
        <row r="106">
          <cell r="C106" t="str">
            <v>Hour</v>
          </cell>
        </row>
      </sheetData>
      <sheetData sheetId="10667">
        <row r="106">
          <cell r="C106" t="str">
            <v>Hour</v>
          </cell>
        </row>
      </sheetData>
      <sheetData sheetId="10668">
        <row r="106">
          <cell r="C106" t="str">
            <v>Hour</v>
          </cell>
        </row>
      </sheetData>
      <sheetData sheetId="10669">
        <row r="106">
          <cell r="C106" t="str">
            <v>Hour</v>
          </cell>
        </row>
      </sheetData>
      <sheetData sheetId="10670">
        <row r="106">
          <cell r="C106" t="str">
            <v>Hour</v>
          </cell>
        </row>
      </sheetData>
      <sheetData sheetId="10671">
        <row r="106">
          <cell r="C106" t="str">
            <v>Hour</v>
          </cell>
        </row>
      </sheetData>
      <sheetData sheetId="10672">
        <row r="106">
          <cell r="C106" t="str">
            <v>Hour</v>
          </cell>
        </row>
      </sheetData>
      <sheetData sheetId="10673">
        <row r="106">
          <cell r="C106" t="str">
            <v>Hour</v>
          </cell>
        </row>
      </sheetData>
      <sheetData sheetId="10674">
        <row r="106">
          <cell r="C106" t="str">
            <v>Hour</v>
          </cell>
        </row>
      </sheetData>
      <sheetData sheetId="10675">
        <row r="106">
          <cell r="C106" t="str">
            <v>Hour</v>
          </cell>
        </row>
      </sheetData>
      <sheetData sheetId="10676">
        <row r="106">
          <cell r="C106" t="str">
            <v>Hour</v>
          </cell>
        </row>
      </sheetData>
      <sheetData sheetId="10677">
        <row r="106">
          <cell r="C106" t="str">
            <v>Hour</v>
          </cell>
        </row>
      </sheetData>
      <sheetData sheetId="10678">
        <row r="106">
          <cell r="C106" t="str">
            <v>Hour</v>
          </cell>
        </row>
      </sheetData>
      <sheetData sheetId="10679">
        <row r="106">
          <cell r="C106" t="str">
            <v>Hour</v>
          </cell>
        </row>
      </sheetData>
      <sheetData sheetId="10680">
        <row r="106">
          <cell r="C106" t="str">
            <v>Hour</v>
          </cell>
        </row>
      </sheetData>
      <sheetData sheetId="10681">
        <row r="106">
          <cell r="C106" t="str">
            <v>Hour</v>
          </cell>
        </row>
      </sheetData>
      <sheetData sheetId="10682">
        <row r="106">
          <cell r="C106" t="str">
            <v>Hour</v>
          </cell>
        </row>
      </sheetData>
      <sheetData sheetId="10683">
        <row r="106">
          <cell r="C106" t="str">
            <v>Hour</v>
          </cell>
        </row>
      </sheetData>
      <sheetData sheetId="10684">
        <row r="106">
          <cell r="C106" t="str">
            <v>Hour</v>
          </cell>
        </row>
      </sheetData>
      <sheetData sheetId="10685">
        <row r="106">
          <cell r="C106" t="str">
            <v>Hour</v>
          </cell>
        </row>
      </sheetData>
      <sheetData sheetId="10686">
        <row r="106">
          <cell r="C106" t="str">
            <v>Hour</v>
          </cell>
        </row>
      </sheetData>
      <sheetData sheetId="10687">
        <row r="106">
          <cell r="C106" t="str">
            <v>Hour</v>
          </cell>
        </row>
      </sheetData>
      <sheetData sheetId="10688">
        <row r="106">
          <cell r="C106" t="str">
            <v>Hour</v>
          </cell>
        </row>
      </sheetData>
      <sheetData sheetId="10689">
        <row r="106">
          <cell r="C106" t="str">
            <v>Hour</v>
          </cell>
        </row>
      </sheetData>
      <sheetData sheetId="10690">
        <row r="106">
          <cell r="C106" t="str">
            <v>Hour</v>
          </cell>
        </row>
      </sheetData>
      <sheetData sheetId="10691">
        <row r="106">
          <cell r="C106" t="str">
            <v>Hour</v>
          </cell>
        </row>
      </sheetData>
      <sheetData sheetId="10692">
        <row r="106">
          <cell r="C106" t="str">
            <v>Hour</v>
          </cell>
        </row>
      </sheetData>
      <sheetData sheetId="10693">
        <row r="106">
          <cell r="C106" t="str">
            <v>Hour</v>
          </cell>
        </row>
      </sheetData>
      <sheetData sheetId="10694">
        <row r="106">
          <cell r="C106" t="str">
            <v>Hour</v>
          </cell>
        </row>
      </sheetData>
      <sheetData sheetId="10695"/>
      <sheetData sheetId="10696">
        <row r="106">
          <cell r="C106" t="str">
            <v>Hour</v>
          </cell>
        </row>
      </sheetData>
      <sheetData sheetId="10697">
        <row r="106">
          <cell r="C106" t="str">
            <v>Hour</v>
          </cell>
        </row>
      </sheetData>
      <sheetData sheetId="10698"/>
      <sheetData sheetId="10699">
        <row r="106">
          <cell r="C106" t="str">
            <v>Hour</v>
          </cell>
        </row>
      </sheetData>
      <sheetData sheetId="10700">
        <row r="106">
          <cell r="C106" t="str">
            <v>Hour</v>
          </cell>
        </row>
      </sheetData>
      <sheetData sheetId="10701">
        <row r="106">
          <cell r="C106" t="str">
            <v>Hour</v>
          </cell>
        </row>
      </sheetData>
      <sheetData sheetId="10702"/>
      <sheetData sheetId="10703">
        <row r="106">
          <cell r="C106" t="str">
            <v>Hour</v>
          </cell>
        </row>
      </sheetData>
      <sheetData sheetId="10704"/>
      <sheetData sheetId="10705"/>
      <sheetData sheetId="10706"/>
      <sheetData sheetId="10707">
        <row r="106">
          <cell r="C106" t="str">
            <v>Hour</v>
          </cell>
        </row>
      </sheetData>
      <sheetData sheetId="10708"/>
      <sheetData sheetId="10709">
        <row r="106">
          <cell r="C106" t="str">
            <v>Hour</v>
          </cell>
        </row>
      </sheetData>
      <sheetData sheetId="10710"/>
      <sheetData sheetId="10711">
        <row r="106">
          <cell r="C106" t="str">
            <v>Hour</v>
          </cell>
        </row>
      </sheetData>
      <sheetData sheetId="10712"/>
      <sheetData sheetId="10713">
        <row r="106">
          <cell r="C106" t="str">
            <v>Hour</v>
          </cell>
        </row>
      </sheetData>
      <sheetData sheetId="10714"/>
      <sheetData sheetId="10715"/>
      <sheetData sheetId="10716"/>
      <sheetData sheetId="10717"/>
      <sheetData sheetId="10718"/>
      <sheetData sheetId="10719">
        <row r="106">
          <cell r="C106" t="str">
            <v>Hour</v>
          </cell>
        </row>
      </sheetData>
      <sheetData sheetId="10720">
        <row r="106">
          <cell r="C106" t="str">
            <v>Hour</v>
          </cell>
        </row>
      </sheetData>
      <sheetData sheetId="10721">
        <row r="106">
          <cell r="C106" t="str">
            <v>Hour</v>
          </cell>
        </row>
      </sheetData>
      <sheetData sheetId="10722">
        <row r="106">
          <cell r="C106" t="str">
            <v>Hour</v>
          </cell>
        </row>
      </sheetData>
      <sheetData sheetId="10723">
        <row r="106">
          <cell r="C106" t="str">
            <v>Hour</v>
          </cell>
        </row>
      </sheetData>
      <sheetData sheetId="10724">
        <row r="106">
          <cell r="C106" t="str">
            <v>Hour</v>
          </cell>
        </row>
      </sheetData>
      <sheetData sheetId="10725">
        <row r="106">
          <cell r="C106" t="str">
            <v>Hour</v>
          </cell>
        </row>
      </sheetData>
      <sheetData sheetId="10726">
        <row r="106">
          <cell r="C106" t="str">
            <v>Hour</v>
          </cell>
        </row>
      </sheetData>
      <sheetData sheetId="10727">
        <row r="106">
          <cell r="C106" t="str">
            <v>Hour</v>
          </cell>
        </row>
      </sheetData>
      <sheetData sheetId="10728">
        <row r="106">
          <cell r="C106" t="str">
            <v>Hour</v>
          </cell>
        </row>
      </sheetData>
      <sheetData sheetId="10729">
        <row r="106">
          <cell r="C106" t="str">
            <v>Hour</v>
          </cell>
        </row>
      </sheetData>
      <sheetData sheetId="10730">
        <row r="106">
          <cell r="C106" t="str">
            <v>Hour</v>
          </cell>
        </row>
      </sheetData>
      <sheetData sheetId="10731">
        <row r="106">
          <cell r="C106" t="str">
            <v>Hour</v>
          </cell>
        </row>
      </sheetData>
      <sheetData sheetId="10732">
        <row r="106">
          <cell r="C106" t="str">
            <v>Hour</v>
          </cell>
        </row>
      </sheetData>
      <sheetData sheetId="10733">
        <row r="106">
          <cell r="C106" t="str">
            <v>Hour</v>
          </cell>
        </row>
      </sheetData>
      <sheetData sheetId="10734">
        <row r="106">
          <cell r="C106" t="str">
            <v>Hour</v>
          </cell>
        </row>
      </sheetData>
      <sheetData sheetId="10735">
        <row r="106">
          <cell r="C106" t="str">
            <v>Hour</v>
          </cell>
        </row>
      </sheetData>
      <sheetData sheetId="10736">
        <row r="106">
          <cell r="C106" t="str">
            <v>Hour</v>
          </cell>
        </row>
      </sheetData>
      <sheetData sheetId="10737">
        <row r="106">
          <cell r="C106" t="str">
            <v>Hour</v>
          </cell>
        </row>
      </sheetData>
      <sheetData sheetId="10738">
        <row r="106">
          <cell r="C106" t="str">
            <v>Hour</v>
          </cell>
        </row>
      </sheetData>
      <sheetData sheetId="10739">
        <row r="106">
          <cell r="C106" t="str">
            <v>Hour</v>
          </cell>
        </row>
      </sheetData>
      <sheetData sheetId="10740">
        <row r="106">
          <cell r="C106" t="str">
            <v>Hour</v>
          </cell>
        </row>
      </sheetData>
      <sheetData sheetId="10741">
        <row r="106">
          <cell r="C106" t="str">
            <v>Hour</v>
          </cell>
        </row>
      </sheetData>
      <sheetData sheetId="10742">
        <row r="106">
          <cell r="C106" t="str">
            <v>Hour</v>
          </cell>
        </row>
      </sheetData>
      <sheetData sheetId="10743">
        <row r="106">
          <cell r="C106" t="str">
            <v>Hour</v>
          </cell>
        </row>
      </sheetData>
      <sheetData sheetId="10744">
        <row r="106">
          <cell r="C106" t="str">
            <v>Hour</v>
          </cell>
        </row>
      </sheetData>
      <sheetData sheetId="10745">
        <row r="106">
          <cell r="C106" t="str">
            <v>Hour</v>
          </cell>
        </row>
      </sheetData>
      <sheetData sheetId="10746">
        <row r="106">
          <cell r="C106" t="str">
            <v>Hour</v>
          </cell>
        </row>
      </sheetData>
      <sheetData sheetId="10747">
        <row r="106">
          <cell r="C106" t="str">
            <v>Hour</v>
          </cell>
        </row>
      </sheetData>
      <sheetData sheetId="10748">
        <row r="106">
          <cell r="C106" t="str">
            <v>Hour</v>
          </cell>
        </row>
      </sheetData>
      <sheetData sheetId="10749">
        <row r="106">
          <cell r="C106" t="str">
            <v>Hour</v>
          </cell>
        </row>
      </sheetData>
      <sheetData sheetId="10750">
        <row r="106">
          <cell r="C106" t="str">
            <v>Hour</v>
          </cell>
        </row>
      </sheetData>
      <sheetData sheetId="10751">
        <row r="106">
          <cell r="C106" t="str">
            <v>Hour</v>
          </cell>
        </row>
      </sheetData>
      <sheetData sheetId="10752">
        <row r="106">
          <cell r="C106" t="str">
            <v>Hour</v>
          </cell>
        </row>
      </sheetData>
      <sheetData sheetId="10753">
        <row r="106">
          <cell r="C106" t="str">
            <v>Hour</v>
          </cell>
        </row>
      </sheetData>
      <sheetData sheetId="10754">
        <row r="106">
          <cell r="C106" t="str">
            <v>Hour</v>
          </cell>
        </row>
      </sheetData>
      <sheetData sheetId="10755">
        <row r="106">
          <cell r="C106" t="str">
            <v>Hour</v>
          </cell>
        </row>
      </sheetData>
      <sheetData sheetId="10756">
        <row r="106">
          <cell r="C106" t="str">
            <v>Hour</v>
          </cell>
        </row>
      </sheetData>
      <sheetData sheetId="10757">
        <row r="106">
          <cell r="C106" t="str">
            <v>Hour</v>
          </cell>
        </row>
      </sheetData>
      <sheetData sheetId="10758">
        <row r="106">
          <cell r="C106" t="str">
            <v>Hour</v>
          </cell>
        </row>
      </sheetData>
      <sheetData sheetId="10759">
        <row r="106">
          <cell r="C106" t="str">
            <v>Hour</v>
          </cell>
        </row>
      </sheetData>
      <sheetData sheetId="10760">
        <row r="106">
          <cell r="C106" t="str">
            <v>Hour</v>
          </cell>
        </row>
      </sheetData>
      <sheetData sheetId="10761">
        <row r="106">
          <cell r="C106" t="str">
            <v>Hour</v>
          </cell>
        </row>
      </sheetData>
      <sheetData sheetId="10762">
        <row r="106">
          <cell r="C106" t="str">
            <v>Hour</v>
          </cell>
        </row>
      </sheetData>
      <sheetData sheetId="10763">
        <row r="106">
          <cell r="C106" t="str">
            <v>Hour</v>
          </cell>
        </row>
      </sheetData>
      <sheetData sheetId="10764">
        <row r="106">
          <cell r="C106" t="str">
            <v>Hour</v>
          </cell>
        </row>
      </sheetData>
      <sheetData sheetId="10765">
        <row r="106">
          <cell r="C106" t="str">
            <v>Hour</v>
          </cell>
        </row>
      </sheetData>
      <sheetData sheetId="10766">
        <row r="106">
          <cell r="C106" t="str">
            <v>Hour</v>
          </cell>
        </row>
      </sheetData>
      <sheetData sheetId="10767">
        <row r="106">
          <cell r="C106" t="str">
            <v>Hour</v>
          </cell>
        </row>
      </sheetData>
      <sheetData sheetId="10768">
        <row r="106">
          <cell r="C106" t="str">
            <v>Hour</v>
          </cell>
        </row>
      </sheetData>
      <sheetData sheetId="10769">
        <row r="106">
          <cell r="C106" t="str">
            <v>Hour</v>
          </cell>
        </row>
      </sheetData>
      <sheetData sheetId="10770">
        <row r="106">
          <cell r="C106" t="str">
            <v>Hour</v>
          </cell>
        </row>
      </sheetData>
      <sheetData sheetId="10771">
        <row r="106">
          <cell r="C106" t="str">
            <v>Hour</v>
          </cell>
        </row>
      </sheetData>
      <sheetData sheetId="10772">
        <row r="106">
          <cell r="C106" t="str">
            <v>Hour</v>
          </cell>
        </row>
      </sheetData>
      <sheetData sheetId="10773">
        <row r="106">
          <cell r="C106" t="str">
            <v>Hour</v>
          </cell>
        </row>
      </sheetData>
      <sheetData sheetId="10774">
        <row r="106">
          <cell r="C106" t="str">
            <v>Hour</v>
          </cell>
        </row>
      </sheetData>
      <sheetData sheetId="10775">
        <row r="106">
          <cell r="C106" t="str">
            <v>Hour</v>
          </cell>
        </row>
      </sheetData>
      <sheetData sheetId="10776">
        <row r="106">
          <cell r="C106" t="str">
            <v>Hour</v>
          </cell>
        </row>
      </sheetData>
      <sheetData sheetId="10777">
        <row r="106">
          <cell r="C106" t="str">
            <v>Hour</v>
          </cell>
        </row>
      </sheetData>
      <sheetData sheetId="10778">
        <row r="106">
          <cell r="C106" t="str">
            <v>Hour</v>
          </cell>
        </row>
      </sheetData>
      <sheetData sheetId="10779">
        <row r="106">
          <cell r="C106" t="str">
            <v>Hour</v>
          </cell>
        </row>
      </sheetData>
      <sheetData sheetId="10780">
        <row r="106">
          <cell r="C106" t="str">
            <v>Hour</v>
          </cell>
        </row>
      </sheetData>
      <sheetData sheetId="10781">
        <row r="106">
          <cell r="C106" t="str">
            <v>Hour</v>
          </cell>
        </row>
      </sheetData>
      <sheetData sheetId="10782">
        <row r="106">
          <cell r="C106" t="str">
            <v>Hour</v>
          </cell>
        </row>
      </sheetData>
      <sheetData sheetId="10783">
        <row r="106">
          <cell r="C106" t="str">
            <v>Hour</v>
          </cell>
        </row>
      </sheetData>
      <sheetData sheetId="10784">
        <row r="106">
          <cell r="C106" t="str">
            <v>Hour</v>
          </cell>
        </row>
      </sheetData>
      <sheetData sheetId="10785">
        <row r="106">
          <cell r="C106" t="str">
            <v>Hour</v>
          </cell>
        </row>
      </sheetData>
      <sheetData sheetId="10786">
        <row r="106">
          <cell r="C106" t="str">
            <v>Hour</v>
          </cell>
        </row>
      </sheetData>
      <sheetData sheetId="10787">
        <row r="106">
          <cell r="C106" t="str">
            <v>Hour</v>
          </cell>
        </row>
      </sheetData>
      <sheetData sheetId="10788">
        <row r="106">
          <cell r="C106" t="str">
            <v>Hour</v>
          </cell>
        </row>
      </sheetData>
      <sheetData sheetId="10789">
        <row r="106">
          <cell r="C106" t="str">
            <v>Hour</v>
          </cell>
        </row>
      </sheetData>
      <sheetData sheetId="10790">
        <row r="106">
          <cell r="C106" t="str">
            <v>Hour</v>
          </cell>
        </row>
      </sheetData>
      <sheetData sheetId="10791">
        <row r="106">
          <cell r="C106" t="str">
            <v>Hour</v>
          </cell>
        </row>
      </sheetData>
      <sheetData sheetId="10792">
        <row r="106">
          <cell r="C106" t="str">
            <v>Hour</v>
          </cell>
        </row>
      </sheetData>
      <sheetData sheetId="10793">
        <row r="106">
          <cell r="C106" t="str">
            <v>Hour</v>
          </cell>
        </row>
      </sheetData>
      <sheetData sheetId="10794">
        <row r="106">
          <cell r="C106" t="str">
            <v>Hour</v>
          </cell>
        </row>
      </sheetData>
      <sheetData sheetId="10795">
        <row r="106">
          <cell r="C106" t="str">
            <v>Hour</v>
          </cell>
        </row>
      </sheetData>
      <sheetData sheetId="10796">
        <row r="106">
          <cell r="C106" t="str">
            <v>Hour</v>
          </cell>
        </row>
      </sheetData>
      <sheetData sheetId="10797">
        <row r="106">
          <cell r="C106" t="str">
            <v>Hour</v>
          </cell>
        </row>
      </sheetData>
      <sheetData sheetId="10798">
        <row r="106">
          <cell r="C106" t="str">
            <v>Hour</v>
          </cell>
        </row>
      </sheetData>
      <sheetData sheetId="10799">
        <row r="106">
          <cell r="C106" t="str">
            <v>Hour</v>
          </cell>
        </row>
      </sheetData>
      <sheetData sheetId="10800">
        <row r="106">
          <cell r="C106" t="str">
            <v>Hour</v>
          </cell>
        </row>
      </sheetData>
      <sheetData sheetId="10801">
        <row r="106">
          <cell r="C106" t="str">
            <v>Hour</v>
          </cell>
        </row>
      </sheetData>
      <sheetData sheetId="10802">
        <row r="35">
          <cell r="H35">
            <v>0</v>
          </cell>
        </row>
      </sheetData>
      <sheetData sheetId="10803">
        <row r="35">
          <cell r="H35">
            <v>0</v>
          </cell>
        </row>
      </sheetData>
      <sheetData sheetId="10804">
        <row r="106">
          <cell r="C106" t="str">
            <v>Hour</v>
          </cell>
        </row>
      </sheetData>
      <sheetData sheetId="10805">
        <row r="106">
          <cell r="C106" t="str">
            <v>Hour</v>
          </cell>
        </row>
      </sheetData>
      <sheetData sheetId="10806">
        <row r="106">
          <cell r="C106" t="str">
            <v>Hour</v>
          </cell>
        </row>
      </sheetData>
      <sheetData sheetId="10807">
        <row r="106">
          <cell r="C106" t="str">
            <v>Hour</v>
          </cell>
        </row>
      </sheetData>
      <sheetData sheetId="10808">
        <row r="106">
          <cell r="C106" t="str">
            <v>Hour</v>
          </cell>
        </row>
      </sheetData>
      <sheetData sheetId="10809">
        <row r="106">
          <cell r="C106" t="str">
            <v>Hour</v>
          </cell>
        </row>
      </sheetData>
      <sheetData sheetId="10810">
        <row r="106">
          <cell r="C106" t="str">
            <v>Hour</v>
          </cell>
        </row>
      </sheetData>
      <sheetData sheetId="10811">
        <row r="106">
          <cell r="C106" t="str">
            <v>Hour</v>
          </cell>
        </row>
      </sheetData>
      <sheetData sheetId="10812">
        <row r="106">
          <cell r="C106" t="str">
            <v>Hour</v>
          </cell>
        </row>
      </sheetData>
      <sheetData sheetId="10813">
        <row r="106">
          <cell r="C106" t="str">
            <v>Hour</v>
          </cell>
        </row>
      </sheetData>
      <sheetData sheetId="10814">
        <row r="106">
          <cell r="C106" t="str">
            <v>Hour</v>
          </cell>
        </row>
      </sheetData>
      <sheetData sheetId="10815">
        <row r="106">
          <cell r="C106" t="str">
            <v>Hour</v>
          </cell>
        </row>
      </sheetData>
      <sheetData sheetId="10816">
        <row r="106">
          <cell r="C106" t="str">
            <v>Hour</v>
          </cell>
        </row>
      </sheetData>
      <sheetData sheetId="10817">
        <row r="106">
          <cell r="C106" t="str">
            <v>Hour</v>
          </cell>
        </row>
      </sheetData>
      <sheetData sheetId="10818">
        <row r="106">
          <cell r="C106" t="str">
            <v>Hour</v>
          </cell>
        </row>
      </sheetData>
      <sheetData sheetId="10819">
        <row r="106">
          <cell r="C106" t="str">
            <v>Hour</v>
          </cell>
        </row>
      </sheetData>
      <sheetData sheetId="10820">
        <row r="106">
          <cell r="C106" t="str">
            <v>Hour</v>
          </cell>
        </row>
      </sheetData>
      <sheetData sheetId="10821">
        <row r="106">
          <cell r="C106" t="str">
            <v>Hour</v>
          </cell>
        </row>
      </sheetData>
      <sheetData sheetId="10822">
        <row r="106">
          <cell r="C106" t="str">
            <v>Hour</v>
          </cell>
        </row>
      </sheetData>
      <sheetData sheetId="10823">
        <row r="106">
          <cell r="C106" t="str">
            <v>Hour</v>
          </cell>
        </row>
      </sheetData>
      <sheetData sheetId="10824">
        <row r="106">
          <cell r="C106" t="str">
            <v>Hour</v>
          </cell>
        </row>
      </sheetData>
      <sheetData sheetId="10825">
        <row r="106">
          <cell r="C106" t="str">
            <v>Hour</v>
          </cell>
        </row>
      </sheetData>
      <sheetData sheetId="10826">
        <row r="106">
          <cell r="C106" t="str">
            <v>Hour</v>
          </cell>
        </row>
      </sheetData>
      <sheetData sheetId="10827">
        <row r="106">
          <cell r="C106" t="str">
            <v>Hour</v>
          </cell>
        </row>
      </sheetData>
      <sheetData sheetId="10828">
        <row r="106">
          <cell r="C106" t="str">
            <v>Hour</v>
          </cell>
        </row>
      </sheetData>
      <sheetData sheetId="10829">
        <row r="106">
          <cell r="C106" t="str">
            <v>Hour</v>
          </cell>
        </row>
      </sheetData>
      <sheetData sheetId="10830">
        <row r="106">
          <cell r="C106" t="str">
            <v>Hour</v>
          </cell>
        </row>
      </sheetData>
      <sheetData sheetId="10831">
        <row r="106">
          <cell r="C106" t="str">
            <v>Hour</v>
          </cell>
        </row>
      </sheetData>
      <sheetData sheetId="10832">
        <row r="106">
          <cell r="C106" t="str">
            <v>Hour</v>
          </cell>
        </row>
      </sheetData>
      <sheetData sheetId="10833">
        <row r="106">
          <cell r="C106" t="str">
            <v>Hour</v>
          </cell>
        </row>
      </sheetData>
      <sheetData sheetId="10834">
        <row r="106">
          <cell r="C106" t="str">
            <v>Hour</v>
          </cell>
        </row>
      </sheetData>
      <sheetData sheetId="10835">
        <row r="106">
          <cell r="C106" t="str">
            <v>Hour</v>
          </cell>
        </row>
      </sheetData>
      <sheetData sheetId="10836">
        <row r="106">
          <cell r="C106" t="str">
            <v>Hour</v>
          </cell>
        </row>
      </sheetData>
      <sheetData sheetId="10837">
        <row r="106">
          <cell r="C106" t="str">
            <v>Hour</v>
          </cell>
        </row>
      </sheetData>
      <sheetData sheetId="10838">
        <row r="106">
          <cell r="C106" t="str">
            <v>Hour</v>
          </cell>
        </row>
      </sheetData>
      <sheetData sheetId="10839">
        <row r="106">
          <cell r="C106" t="str">
            <v>Hour</v>
          </cell>
        </row>
      </sheetData>
      <sheetData sheetId="10840">
        <row r="106">
          <cell r="C106" t="str">
            <v>Hour</v>
          </cell>
        </row>
      </sheetData>
      <sheetData sheetId="10841">
        <row r="106">
          <cell r="C106" t="str">
            <v>Hour</v>
          </cell>
        </row>
      </sheetData>
      <sheetData sheetId="10842">
        <row r="106">
          <cell r="C106" t="str">
            <v>Hour</v>
          </cell>
        </row>
      </sheetData>
      <sheetData sheetId="10843">
        <row r="106">
          <cell r="C106" t="str">
            <v>Hour</v>
          </cell>
        </row>
      </sheetData>
      <sheetData sheetId="10844">
        <row r="106">
          <cell r="C106" t="str">
            <v>Hour</v>
          </cell>
        </row>
      </sheetData>
      <sheetData sheetId="10845">
        <row r="106">
          <cell r="C106" t="str">
            <v>Hour</v>
          </cell>
        </row>
      </sheetData>
      <sheetData sheetId="10846">
        <row r="106">
          <cell r="C106" t="str">
            <v>Hour</v>
          </cell>
        </row>
      </sheetData>
      <sheetData sheetId="10847">
        <row r="106">
          <cell r="C106" t="str">
            <v>Hour</v>
          </cell>
        </row>
      </sheetData>
      <sheetData sheetId="10848">
        <row r="106">
          <cell r="C106" t="str">
            <v>Hour</v>
          </cell>
        </row>
      </sheetData>
      <sheetData sheetId="10849">
        <row r="106">
          <cell r="C106" t="str">
            <v>Hour</v>
          </cell>
        </row>
      </sheetData>
      <sheetData sheetId="10850">
        <row r="106">
          <cell r="C106" t="str">
            <v>Hour</v>
          </cell>
        </row>
      </sheetData>
      <sheetData sheetId="10851">
        <row r="106">
          <cell r="C106" t="str">
            <v>Hour</v>
          </cell>
        </row>
      </sheetData>
      <sheetData sheetId="10852">
        <row r="106">
          <cell r="C106" t="str">
            <v>Hour</v>
          </cell>
        </row>
      </sheetData>
      <sheetData sheetId="10853">
        <row r="106">
          <cell r="C106" t="str">
            <v>Hour</v>
          </cell>
        </row>
      </sheetData>
      <sheetData sheetId="10854">
        <row r="106">
          <cell r="C106" t="str">
            <v>Hour</v>
          </cell>
        </row>
      </sheetData>
      <sheetData sheetId="10855">
        <row r="106">
          <cell r="C106" t="str">
            <v>Hour</v>
          </cell>
        </row>
      </sheetData>
      <sheetData sheetId="10856">
        <row r="106">
          <cell r="C106" t="str">
            <v>Hour</v>
          </cell>
        </row>
      </sheetData>
      <sheetData sheetId="10857">
        <row r="106">
          <cell r="C106" t="str">
            <v>Hour</v>
          </cell>
        </row>
      </sheetData>
      <sheetData sheetId="10858">
        <row r="106">
          <cell r="C106" t="str">
            <v>Hour</v>
          </cell>
        </row>
      </sheetData>
      <sheetData sheetId="10859">
        <row r="106">
          <cell r="C106" t="str">
            <v>Hour</v>
          </cell>
        </row>
      </sheetData>
      <sheetData sheetId="10860">
        <row r="106">
          <cell r="C106" t="str">
            <v>Hour</v>
          </cell>
        </row>
      </sheetData>
      <sheetData sheetId="10861">
        <row r="106">
          <cell r="C106" t="str">
            <v>Hour</v>
          </cell>
        </row>
      </sheetData>
      <sheetData sheetId="10862">
        <row r="106">
          <cell r="C106" t="str">
            <v>Hour</v>
          </cell>
        </row>
      </sheetData>
      <sheetData sheetId="10863">
        <row r="106">
          <cell r="C106" t="str">
            <v>Hour</v>
          </cell>
        </row>
      </sheetData>
      <sheetData sheetId="10864">
        <row r="106">
          <cell r="C106" t="str">
            <v>Hour</v>
          </cell>
        </row>
      </sheetData>
      <sheetData sheetId="10865">
        <row r="106">
          <cell r="C106" t="str">
            <v>Hour</v>
          </cell>
        </row>
      </sheetData>
      <sheetData sheetId="10866">
        <row r="106">
          <cell r="C106" t="str">
            <v>Hour</v>
          </cell>
        </row>
      </sheetData>
      <sheetData sheetId="10867">
        <row r="106">
          <cell r="C106" t="str">
            <v>Hour</v>
          </cell>
        </row>
      </sheetData>
      <sheetData sheetId="10868">
        <row r="106">
          <cell r="C106" t="str">
            <v>Hour</v>
          </cell>
        </row>
      </sheetData>
      <sheetData sheetId="10869">
        <row r="106">
          <cell r="C106" t="str">
            <v>Hour</v>
          </cell>
        </row>
      </sheetData>
      <sheetData sheetId="10870">
        <row r="106">
          <cell r="C106" t="str">
            <v>Hour</v>
          </cell>
        </row>
      </sheetData>
      <sheetData sheetId="10871">
        <row r="106">
          <cell r="C106" t="str">
            <v>Hour</v>
          </cell>
        </row>
      </sheetData>
      <sheetData sheetId="10872">
        <row r="106">
          <cell r="C106" t="str">
            <v>Hour</v>
          </cell>
        </row>
      </sheetData>
      <sheetData sheetId="10873">
        <row r="106">
          <cell r="C106" t="str">
            <v>Hour</v>
          </cell>
        </row>
      </sheetData>
      <sheetData sheetId="10874">
        <row r="106">
          <cell r="C106" t="str">
            <v>Hour</v>
          </cell>
        </row>
      </sheetData>
      <sheetData sheetId="10875">
        <row r="106">
          <cell r="C106" t="str">
            <v>Hour</v>
          </cell>
        </row>
      </sheetData>
      <sheetData sheetId="10876">
        <row r="106">
          <cell r="C106" t="str">
            <v>Hour</v>
          </cell>
        </row>
      </sheetData>
      <sheetData sheetId="10877">
        <row r="106">
          <cell r="C106" t="str">
            <v>Hour</v>
          </cell>
        </row>
      </sheetData>
      <sheetData sheetId="10878">
        <row r="106">
          <cell r="C106" t="str">
            <v>Hour</v>
          </cell>
        </row>
      </sheetData>
      <sheetData sheetId="10879">
        <row r="106">
          <cell r="C106" t="str">
            <v>Hour</v>
          </cell>
        </row>
      </sheetData>
      <sheetData sheetId="10880">
        <row r="106">
          <cell r="C106" t="str">
            <v>Hour</v>
          </cell>
        </row>
      </sheetData>
      <sheetData sheetId="10881">
        <row r="106">
          <cell r="C106" t="str">
            <v>Hour</v>
          </cell>
        </row>
      </sheetData>
      <sheetData sheetId="10882">
        <row r="106">
          <cell r="C106" t="str">
            <v>Hour</v>
          </cell>
        </row>
      </sheetData>
      <sheetData sheetId="10883">
        <row r="106">
          <cell r="C106" t="str">
            <v>Hour</v>
          </cell>
        </row>
      </sheetData>
      <sheetData sheetId="10884">
        <row r="106">
          <cell r="C106" t="str">
            <v>Hour</v>
          </cell>
        </row>
      </sheetData>
      <sheetData sheetId="10885">
        <row r="106">
          <cell r="C106" t="str">
            <v>Hour</v>
          </cell>
        </row>
      </sheetData>
      <sheetData sheetId="10886">
        <row r="106">
          <cell r="C106" t="str">
            <v>Hour</v>
          </cell>
        </row>
      </sheetData>
      <sheetData sheetId="10887">
        <row r="106">
          <cell r="C106" t="str">
            <v>Hour</v>
          </cell>
        </row>
      </sheetData>
      <sheetData sheetId="10888">
        <row r="106">
          <cell r="C106" t="str">
            <v>Hour</v>
          </cell>
        </row>
      </sheetData>
      <sheetData sheetId="10889">
        <row r="106">
          <cell r="C106" t="str">
            <v>Hour</v>
          </cell>
        </row>
      </sheetData>
      <sheetData sheetId="10890">
        <row r="106">
          <cell r="C106" t="str">
            <v>Hour</v>
          </cell>
        </row>
      </sheetData>
      <sheetData sheetId="10891">
        <row r="106">
          <cell r="C106" t="str">
            <v>Hour</v>
          </cell>
        </row>
      </sheetData>
      <sheetData sheetId="10892">
        <row r="106">
          <cell r="C106" t="str">
            <v>Hour</v>
          </cell>
        </row>
      </sheetData>
      <sheetData sheetId="10893">
        <row r="106">
          <cell r="C106" t="str">
            <v>Hour</v>
          </cell>
        </row>
      </sheetData>
      <sheetData sheetId="10894">
        <row r="106">
          <cell r="C106" t="str">
            <v>Hour</v>
          </cell>
        </row>
      </sheetData>
      <sheetData sheetId="10895">
        <row r="106">
          <cell r="C106" t="str">
            <v>Hour</v>
          </cell>
        </row>
      </sheetData>
      <sheetData sheetId="10896">
        <row r="106">
          <cell r="C106" t="str">
            <v>Hour</v>
          </cell>
        </row>
      </sheetData>
      <sheetData sheetId="10897">
        <row r="106">
          <cell r="C106" t="str">
            <v>Hour</v>
          </cell>
        </row>
      </sheetData>
      <sheetData sheetId="10898">
        <row r="106">
          <cell r="C106" t="str">
            <v>Hour</v>
          </cell>
        </row>
      </sheetData>
      <sheetData sheetId="10899">
        <row r="106">
          <cell r="C106" t="str">
            <v>Hour</v>
          </cell>
        </row>
      </sheetData>
      <sheetData sheetId="10900">
        <row r="106">
          <cell r="C106" t="str">
            <v>Hour</v>
          </cell>
        </row>
      </sheetData>
      <sheetData sheetId="10901">
        <row r="106">
          <cell r="C106" t="str">
            <v>Hour</v>
          </cell>
        </row>
      </sheetData>
      <sheetData sheetId="10902">
        <row r="106">
          <cell r="C106" t="str">
            <v>Hour</v>
          </cell>
        </row>
      </sheetData>
      <sheetData sheetId="10903">
        <row r="106">
          <cell r="C106" t="str">
            <v>Hour</v>
          </cell>
        </row>
      </sheetData>
      <sheetData sheetId="10904">
        <row r="106">
          <cell r="C106" t="str">
            <v>Hour</v>
          </cell>
        </row>
      </sheetData>
      <sheetData sheetId="10905">
        <row r="106">
          <cell r="C106" t="str">
            <v>Hour</v>
          </cell>
        </row>
      </sheetData>
      <sheetData sheetId="10906">
        <row r="106">
          <cell r="C106" t="str">
            <v>Hour</v>
          </cell>
        </row>
      </sheetData>
      <sheetData sheetId="10907">
        <row r="106">
          <cell r="C106" t="str">
            <v>Hour</v>
          </cell>
        </row>
      </sheetData>
      <sheetData sheetId="10908">
        <row r="106">
          <cell r="C106" t="str">
            <v>Hour</v>
          </cell>
        </row>
      </sheetData>
      <sheetData sheetId="10909">
        <row r="106">
          <cell r="C106" t="str">
            <v>Hour</v>
          </cell>
        </row>
      </sheetData>
      <sheetData sheetId="10910">
        <row r="106">
          <cell r="C106" t="str">
            <v>Hour</v>
          </cell>
        </row>
      </sheetData>
      <sheetData sheetId="10911">
        <row r="106">
          <cell r="C106" t="str">
            <v>Hour</v>
          </cell>
        </row>
      </sheetData>
      <sheetData sheetId="10912">
        <row r="106">
          <cell r="C106" t="str">
            <v>Hour</v>
          </cell>
        </row>
      </sheetData>
      <sheetData sheetId="10913">
        <row r="106">
          <cell r="C106" t="str">
            <v>Hour</v>
          </cell>
        </row>
      </sheetData>
      <sheetData sheetId="10914">
        <row r="106">
          <cell r="C106" t="str">
            <v>Hour</v>
          </cell>
        </row>
      </sheetData>
      <sheetData sheetId="10915">
        <row r="106">
          <cell r="C106" t="str">
            <v>Hour</v>
          </cell>
        </row>
      </sheetData>
      <sheetData sheetId="10916">
        <row r="106">
          <cell r="C106" t="str">
            <v>Hour</v>
          </cell>
        </row>
      </sheetData>
      <sheetData sheetId="10917">
        <row r="106">
          <cell r="C106" t="str">
            <v>Hour</v>
          </cell>
        </row>
      </sheetData>
      <sheetData sheetId="10918">
        <row r="106">
          <cell r="C106" t="str">
            <v>Hour</v>
          </cell>
        </row>
      </sheetData>
      <sheetData sheetId="10919">
        <row r="106">
          <cell r="C106" t="str">
            <v>Hour</v>
          </cell>
        </row>
      </sheetData>
      <sheetData sheetId="10920">
        <row r="106">
          <cell r="C106" t="str">
            <v>Hour</v>
          </cell>
        </row>
      </sheetData>
      <sheetData sheetId="10921">
        <row r="106">
          <cell r="C106" t="str">
            <v>Hour</v>
          </cell>
        </row>
      </sheetData>
      <sheetData sheetId="10922">
        <row r="106">
          <cell r="C106" t="str">
            <v>Hour</v>
          </cell>
        </row>
      </sheetData>
      <sheetData sheetId="10923">
        <row r="106">
          <cell r="C106" t="str">
            <v>Hour</v>
          </cell>
        </row>
      </sheetData>
      <sheetData sheetId="10924">
        <row r="106">
          <cell r="C106" t="str">
            <v>Hour</v>
          </cell>
        </row>
      </sheetData>
      <sheetData sheetId="10925">
        <row r="106">
          <cell r="C106" t="str">
            <v>Hour</v>
          </cell>
        </row>
      </sheetData>
      <sheetData sheetId="10926">
        <row r="106">
          <cell r="C106" t="str">
            <v>Hour</v>
          </cell>
        </row>
      </sheetData>
      <sheetData sheetId="10927">
        <row r="106">
          <cell r="C106" t="str">
            <v>Hour</v>
          </cell>
        </row>
      </sheetData>
      <sheetData sheetId="10928">
        <row r="106">
          <cell r="C106" t="str">
            <v>Hour</v>
          </cell>
        </row>
      </sheetData>
      <sheetData sheetId="10929">
        <row r="106">
          <cell r="C106" t="str">
            <v>Hour</v>
          </cell>
        </row>
      </sheetData>
      <sheetData sheetId="10930">
        <row r="106">
          <cell r="C106" t="str">
            <v>Hour</v>
          </cell>
        </row>
      </sheetData>
      <sheetData sheetId="10931">
        <row r="106">
          <cell r="C106" t="str">
            <v>Hour</v>
          </cell>
        </row>
      </sheetData>
      <sheetData sheetId="10932">
        <row r="106">
          <cell r="C106" t="str">
            <v>Hour</v>
          </cell>
        </row>
      </sheetData>
      <sheetData sheetId="10933">
        <row r="106">
          <cell r="C106" t="str">
            <v>Hour</v>
          </cell>
        </row>
      </sheetData>
      <sheetData sheetId="10934">
        <row r="106">
          <cell r="C106" t="str">
            <v>Hour</v>
          </cell>
        </row>
      </sheetData>
      <sheetData sheetId="10935">
        <row r="106">
          <cell r="C106" t="str">
            <v>Hour</v>
          </cell>
        </row>
      </sheetData>
      <sheetData sheetId="10936">
        <row r="106">
          <cell r="C106" t="str">
            <v>Hour</v>
          </cell>
        </row>
      </sheetData>
      <sheetData sheetId="10937">
        <row r="106">
          <cell r="C106" t="str">
            <v>Hour</v>
          </cell>
        </row>
      </sheetData>
      <sheetData sheetId="10938">
        <row r="106">
          <cell r="C106" t="str">
            <v>Hour</v>
          </cell>
        </row>
      </sheetData>
      <sheetData sheetId="10939">
        <row r="106">
          <cell r="C106" t="str">
            <v>Hour</v>
          </cell>
        </row>
      </sheetData>
      <sheetData sheetId="10940">
        <row r="106">
          <cell r="C106" t="str">
            <v>Hour</v>
          </cell>
        </row>
      </sheetData>
      <sheetData sheetId="10941">
        <row r="106">
          <cell r="C106" t="str">
            <v>Hour</v>
          </cell>
        </row>
      </sheetData>
      <sheetData sheetId="10942">
        <row r="106">
          <cell r="C106" t="str">
            <v>Hour</v>
          </cell>
        </row>
      </sheetData>
      <sheetData sheetId="10943">
        <row r="106">
          <cell r="C106" t="str">
            <v>Hour</v>
          </cell>
        </row>
      </sheetData>
      <sheetData sheetId="10944">
        <row r="106">
          <cell r="C106" t="str">
            <v>Hour</v>
          </cell>
        </row>
      </sheetData>
      <sheetData sheetId="10945">
        <row r="106">
          <cell r="C106" t="str">
            <v>Hour</v>
          </cell>
        </row>
      </sheetData>
      <sheetData sheetId="10946">
        <row r="106">
          <cell r="C106" t="str">
            <v>Hour</v>
          </cell>
        </row>
      </sheetData>
      <sheetData sheetId="10947">
        <row r="106">
          <cell r="C106" t="str">
            <v>Hour</v>
          </cell>
        </row>
      </sheetData>
      <sheetData sheetId="10948">
        <row r="106">
          <cell r="C106" t="str">
            <v>Hour</v>
          </cell>
        </row>
      </sheetData>
      <sheetData sheetId="10949">
        <row r="106">
          <cell r="C106" t="str">
            <v>Hour</v>
          </cell>
        </row>
      </sheetData>
      <sheetData sheetId="10950">
        <row r="106">
          <cell r="C106" t="str">
            <v>Hour</v>
          </cell>
        </row>
      </sheetData>
      <sheetData sheetId="10951">
        <row r="106">
          <cell r="C106" t="str">
            <v>Hour</v>
          </cell>
        </row>
      </sheetData>
      <sheetData sheetId="10952">
        <row r="106">
          <cell r="C106" t="str">
            <v>Hour</v>
          </cell>
        </row>
      </sheetData>
      <sheetData sheetId="10953">
        <row r="106">
          <cell r="C106" t="str">
            <v>Hour</v>
          </cell>
        </row>
      </sheetData>
      <sheetData sheetId="10954">
        <row r="106">
          <cell r="C106" t="str">
            <v>Hour</v>
          </cell>
        </row>
      </sheetData>
      <sheetData sheetId="10955">
        <row r="106">
          <cell r="C106" t="str">
            <v>Hour</v>
          </cell>
        </row>
      </sheetData>
      <sheetData sheetId="10956">
        <row r="106">
          <cell r="C106" t="str">
            <v>Hour</v>
          </cell>
        </row>
      </sheetData>
      <sheetData sheetId="10957">
        <row r="106">
          <cell r="C106" t="str">
            <v>Hour</v>
          </cell>
        </row>
      </sheetData>
      <sheetData sheetId="10958">
        <row r="106">
          <cell r="C106" t="str">
            <v>Hour</v>
          </cell>
        </row>
      </sheetData>
      <sheetData sheetId="10959">
        <row r="106">
          <cell r="C106" t="str">
            <v>Hour</v>
          </cell>
        </row>
      </sheetData>
      <sheetData sheetId="10960">
        <row r="106">
          <cell r="C106" t="str">
            <v>Hour</v>
          </cell>
        </row>
      </sheetData>
      <sheetData sheetId="10961">
        <row r="106">
          <cell r="C106" t="str">
            <v>Hour</v>
          </cell>
        </row>
      </sheetData>
      <sheetData sheetId="10962">
        <row r="106">
          <cell r="C106" t="str">
            <v>Hour</v>
          </cell>
        </row>
      </sheetData>
      <sheetData sheetId="10963">
        <row r="106">
          <cell r="C106" t="str">
            <v>Hour</v>
          </cell>
        </row>
      </sheetData>
      <sheetData sheetId="10964">
        <row r="106">
          <cell r="C106" t="str">
            <v>Hour</v>
          </cell>
        </row>
      </sheetData>
      <sheetData sheetId="10965">
        <row r="106">
          <cell r="C106" t="str">
            <v>Hour</v>
          </cell>
        </row>
      </sheetData>
      <sheetData sheetId="10966">
        <row r="106">
          <cell r="C106" t="str">
            <v>Hour</v>
          </cell>
        </row>
      </sheetData>
      <sheetData sheetId="10967">
        <row r="106">
          <cell r="C106" t="str">
            <v>Hour</v>
          </cell>
        </row>
      </sheetData>
      <sheetData sheetId="10968">
        <row r="106">
          <cell r="C106" t="str">
            <v>Hour</v>
          </cell>
        </row>
      </sheetData>
      <sheetData sheetId="10969">
        <row r="106">
          <cell r="C106" t="str">
            <v>Hour</v>
          </cell>
        </row>
      </sheetData>
      <sheetData sheetId="10970">
        <row r="106">
          <cell r="C106" t="str">
            <v>Hour</v>
          </cell>
        </row>
      </sheetData>
      <sheetData sheetId="10971">
        <row r="106">
          <cell r="C106" t="str">
            <v>Hour</v>
          </cell>
        </row>
      </sheetData>
      <sheetData sheetId="10972">
        <row r="106">
          <cell r="C106" t="str">
            <v>Hour</v>
          </cell>
        </row>
      </sheetData>
      <sheetData sheetId="10973">
        <row r="106">
          <cell r="C106" t="str">
            <v>Hour</v>
          </cell>
        </row>
      </sheetData>
      <sheetData sheetId="10974">
        <row r="106">
          <cell r="C106" t="str">
            <v>Hour</v>
          </cell>
        </row>
      </sheetData>
      <sheetData sheetId="10975">
        <row r="106">
          <cell r="C106" t="str">
            <v>Hour</v>
          </cell>
        </row>
      </sheetData>
      <sheetData sheetId="10976">
        <row r="106">
          <cell r="C106" t="str">
            <v>Hour</v>
          </cell>
        </row>
      </sheetData>
      <sheetData sheetId="10977">
        <row r="106">
          <cell r="C106" t="str">
            <v>Hour</v>
          </cell>
        </row>
      </sheetData>
      <sheetData sheetId="10978">
        <row r="106">
          <cell r="C106" t="str">
            <v>Hour</v>
          </cell>
        </row>
      </sheetData>
      <sheetData sheetId="10979">
        <row r="106">
          <cell r="C106" t="str">
            <v>Hour</v>
          </cell>
        </row>
      </sheetData>
      <sheetData sheetId="10980">
        <row r="106">
          <cell r="C106" t="str">
            <v>Hour</v>
          </cell>
        </row>
      </sheetData>
      <sheetData sheetId="10981">
        <row r="106">
          <cell r="C106" t="str">
            <v>Hour</v>
          </cell>
        </row>
      </sheetData>
      <sheetData sheetId="10982">
        <row r="106">
          <cell r="C106" t="str">
            <v>Hour</v>
          </cell>
        </row>
      </sheetData>
      <sheetData sheetId="10983">
        <row r="106">
          <cell r="C106" t="str">
            <v>Hour</v>
          </cell>
        </row>
      </sheetData>
      <sheetData sheetId="10984">
        <row r="106">
          <cell r="C106" t="str">
            <v>Hour</v>
          </cell>
        </row>
      </sheetData>
      <sheetData sheetId="10985">
        <row r="106">
          <cell r="C106" t="str">
            <v>Hour</v>
          </cell>
        </row>
      </sheetData>
      <sheetData sheetId="10986">
        <row r="106">
          <cell r="C106" t="str">
            <v>Hour</v>
          </cell>
        </row>
      </sheetData>
      <sheetData sheetId="10987">
        <row r="106">
          <cell r="C106" t="str">
            <v>Hour</v>
          </cell>
        </row>
      </sheetData>
      <sheetData sheetId="10988">
        <row r="106">
          <cell r="C106" t="str">
            <v>Hour</v>
          </cell>
        </row>
      </sheetData>
      <sheetData sheetId="10989">
        <row r="106">
          <cell r="C106" t="str">
            <v>Hour</v>
          </cell>
        </row>
      </sheetData>
      <sheetData sheetId="10990">
        <row r="106">
          <cell r="C106" t="str">
            <v>Hour</v>
          </cell>
        </row>
      </sheetData>
      <sheetData sheetId="10991">
        <row r="106">
          <cell r="C106" t="str">
            <v>Hour</v>
          </cell>
        </row>
      </sheetData>
      <sheetData sheetId="10992">
        <row r="106">
          <cell r="C106" t="str">
            <v>Hour</v>
          </cell>
        </row>
      </sheetData>
      <sheetData sheetId="10993">
        <row r="106">
          <cell r="C106" t="str">
            <v>Hour</v>
          </cell>
        </row>
      </sheetData>
      <sheetData sheetId="10994">
        <row r="106">
          <cell r="C106" t="str">
            <v>Hour</v>
          </cell>
        </row>
      </sheetData>
      <sheetData sheetId="10995">
        <row r="106">
          <cell r="C106" t="str">
            <v>Hour</v>
          </cell>
        </row>
      </sheetData>
      <sheetData sheetId="10996">
        <row r="106">
          <cell r="C106" t="str">
            <v>Hour</v>
          </cell>
        </row>
      </sheetData>
      <sheetData sheetId="10997">
        <row r="106">
          <cell r="C106" t="str">
            <v>Hour</v>
          </cell>
        </row>
      </sheetData>
      <sheetData sheetId="10998">
        <row r="106">
          <cell r="C106" t="str">
            <v>Hour</v>
          </cell>
        </row>
      </sheetData>
      <sheetData sheetId="10999">
        <row r="106">
          <cell r="C106" t="str">
            <v>Hour</v>
          </cell>
        </row>
      </sheetData>
      <sheetData sheetId="11000">
        <row r="106">
          <cell r="C106" t="str">
            <v>Hour</v>
          </cell>
        </row>
      </sheetData>
      <sheetData sheetId="11001">
        <row r="106">
          <cell r="C106" t="str">
            <v>Hour</v>
          </cell>
        </row>
      </sheetData>
      <sheetData sheetId="11002">
        <row r="106">
          <cell r="C106" t="str">
            <v>Hour</v>
          </cell>
        </row>
      </sheetData>
      <sheetData sheetId="11003">
        <row r="106">
          <cell r="C106" t="str">
            <v>Hour</v>
          </cell>
        </row>
      </sheetData>
      <sheetData sheetId="11004">
        <row r="106">
          <cell r="C106" t="str">
            <v>Hour</v>
          </cell>
        </row>
      </sheetData>
      <sheetData sheetId="11005">
        <row r="106">
          <cell r="C106" t="str">
            <v>Hour</v>
          </cell>
        </row>
      </sheetData>
      <sheetData sheetId="11006">
        <row r="106">
          <cell r="C106" t="str">
            <v>Hour</v>
          </cell>
        </row>
      </sheetData>
      <sheetData sheetId="11007">
        <row r="106">
          <cell r="C106" t="str">
            <v>Hour</v>
          </cell>
        </row>
      </sheetData>
      <sheetData sheetId="11008">
        <row r="106">
          <cell r="C106" t="str">
            <v>Hour</v>
          </cell>
        </row>
      </sheetData>
      <sheetData sheetId="11009">
        <row r="106">
          <cell r="C106" t="str">
            <v>Hour</v>
          </cell>
        </row>
      </sheetData>
      <sheetData sheetId="11010">
        <row r="106">
          <cell r="C106" t="str">
            <v>Hour</v>
          </cell>
        </row>
      </sheetData>
      <sheetData sheetId="11011">
        <row r="106">
          <cell r="C106" t="str">
            <v>Hour</v>
          </cell>
        </row>
      </sheetData>
      <sheetData sheetId="11012">
        <row r="106">
          <cell r="C106" t="str">
            <v>Hour</v>
          </cell>
        </row>
      </sheetData>
      <sheetData sheetId="11013">
        <row r="106">
          <cell r="C106" t="str">
            <v>Hour</v>
          </cell>
        </row>
      </sheetData>
      <sheetData sheetId="11014">
        <row r="106">
          <cell r="C106" t="str">
            <v>Hour</v>
          </cell>
        </row>
      </sheetData>
      <sheetData sheetId="11015">
        <row r="106">
          <cell r="C106" t="str">
            <v>Hour</v>
          </cell>
        </row>
      </sheetData>
      <sheetData sheetId="11016">
        <row r="106">
          <cell r="C106" t="str">
            <v>Hour</v>
          </cell>
        </row>
      </sheetData>
      <sheetData sheetId="11017">
        <row r="106">
          <cell r="C106" t="str">
            <v>Hour</v>
          </cell>
        </row>
      </sheetData>
      <sheetData sheetId="11018">
        <row r="106">
          <cell r="C106" t="str">
            <v>Hour</v>
          </cell>
        </row>
      </sheetData>
      <sheetData sheetId="11019">
        <row r="106">
          <cell r="C106" t="str">
            <v>Hour</v>
          </cell>
        </row>
      </sheetData>
      <sheetData sheetId="11020">
        <row r="106">
          <cell r="C106" t="str">
            <v>Hour</v>
          </cell>
        </row>
      </sheetData>
      <sheetData sheetId="11021">
        <row r="106">
          <cell r="C106" t="str">
            <v>Hour</v>
          </cell>
        </row>
      </sheetData>
      <sheetData sheetId="11022">
        <row r="106">
          <cell r="C106" t="str">
            <v>Hour</v>
          </cell>
        </row>
      </sheetData>
      <sheetData sheetId="11023">
        <row r="106">
          <cell r="C106" t="str">
            <v>Hour</v>
          </cell>
        </row>
      </sheetData>
      <sheetData sheetId="11024">
        <row r="106">
          <cell r="C106" t="str">
            <v>Hour</v>
          </cell>
        </row>
      </sheetData>
      <sheetData sheetId="11025">
        <row r="106">
          <cell r="C106" t="str">
            <v>Hour</v>
          </cell>
        </row>
      </sheetData>
      <sheetData sheetId="11026">
        <row r="35">
          <cell r="H35">
            <v>0</v>
          </cell>
        </row>
      </sheetData>
      <sheetData sheetId="11027">
        <row r="106">
          <cell r="C106" t="str">
            <v>Hour</v>
          </cell>
        </row>
      </sheetData>
      <sheetData sheetId="11028">
        <row r="106">
          <cell r="C106" t="str">
            <v>Hour</v>
          </cell>
        </row>
      </sheetData>
      <sheetData sheetId="11029">
        <row r="106">
          <cell r="C106" t="str">
            <v>Hour</v>
          </cell>
        </row>
      </sheetData>
      <sheetData sheetId="11030">
        <row r="106">
          <cell r="C106" t="str">
            <v>Hour</v>
          </cell>
        </row>
      </sheetData>
      <sheetData sheetId="11031">
        <row r="106">
          <cell r="C106" t="str">
            <v>Hour</v>
          </cell>
        </row>
      </sheetData>
      <sheetData sheetId="11032">
        <row r="106">
          <cell r="C106" t="str">
            <v>Hour</v>
          </cell>
        </row>
      </sheetData>
      <sheetData sheetId="11033">
        <row r="106">
          <cell r="C106" t="str">
            <v>Hour</v>
          </cell>
        </row>
      </sheetData>
      <sheetData sheetId="11034">
        <row r="106">
          <cell r="C106" t="str">
            <v>Hour</v>
          </cell>
        </row>
      </sheetData>
      <sheetData sheetId="11035">
        <row r="106">
          <cell r="C106" t="str">
            <v>Hour</v>
          </cell>
        </row>
      </sheetData>
      <sheetData sheetId="11036">
        <row r="106">
          <cell r="C106" t="str">
            <v>Hour</v>
          </cell>
        </row>
      </sheetData>
      <sheetData sheetId="11037">
        <row r="106">
          <cell r="C106" t="str">
            <v>Hour</v>
          </cell>
        </row>
      </sheetData>
      <sheetData sheetId="11038">
        <row r="106">
          <cell r="C106" t="str">
            <v>Hour</v>
          </cell>
        </row>
      </sheetData>
      <sheetData sheetId="11039">
        <row r="106">
          <cell r="C106" t="str">
            <v>Hour</v>
          </cell>
        </row>
      </sheetData>
      <sheetData sheetId="11040">
        <row r="106">
          <cell r="C106" t="str">
            <v>Hour</v>
          </cell>
        </row>
      </sheetData>
      <sheetData sheetId="11041">
        <row r="106">
          <cell r="C106" t="str">
            <v>Hour</v>
          </cell>
        </row>
      </sheetData>
      <sheetData sheetId="11042">
        <row r="106">
          <cell r="C106" t="str">
            <v>Hour</v>
          </cell>
        </row>
      </sheetData>
      <sheetData sheetId="11043">
        <row r="106">
          <cell r="C106" t="str">
            <v>Hour</v>
          </cell>
        </row>
      </sheetData>
      <sheetData sheetId="11044">
        <row r="106">
          <cell r="C106" t="str">
            <v>Hour</v>
          </cell>
        </row>
      </sheetData>
      <sheetData sheetId="11045">
        <row r="106">
          <cell r="C106" t="str">
            <v>Hour</v>
          </cell>
        </row>
      </sheetData>
      <sheetData sheetId="11046">
        <row r="106">
          <cell r="C106" t="str">
            <v>Hour</v>
          </cell>
        </row>
      </sheetData>
      <sheetData sheetId="11047">
        <row r="106">
          <cell r="C106" t="str">
            <v>Hour</v>
          </cell>
        </row>
      </sheetData>
      <sheetData sheetId="11048">
        <row r="106">
          <cell r="C106" t="str">
            <v>Hour</v>
          </cell>
        </row>
      </sheetData>
      <sheetData sheetId="11049">
        <row r="106">
          <cell r="C106" t="str">
            <v>Hour</v>
          </cell>
        </row>
      </sheetData>
      <sheetData sheetId="11050">
        <row r="106">
          <cell r="C106" t="str">
            <v>Hour</v>
          </cell>
        </row>
      </sheetData>
      <sheetData sheetId="11051">
        <row r="106">
          <cell r="C106" t="str">
            <v>Hour</v>
          </cell>
        </row>
      </sheetData>
      <sheetData sheetId="11052">
        <row r="106">
          <cell r="C106" t="str">
            <v>Hour</v>
          </cell>
        </row>
      </sheetData>
      <sheetData sheetId="11053">
        <row r="106">
          <cell r="C106" t="str">
            <v>Hour</v>
          </cell>
        </row>
      </sheetData>
      <sheetData sheetId="11054">
        <row r="106">
          <cell r="C106" t="str">
            <v>Hour</v>
          </cell>
        </row>
      </sheetData>
      <sheetData sheetId="11055">
        <row r="106">
          <cell r="C106" t="str">
            <v>Hour</v>
          </cell>
        </row>
      </sheetData>
      <sheetData sheetId="11056">
        <row r="106">
          <cell r="C106" t="str">
            <v>Hour</v>
          </cell>
        </row>
      </sheetData>
      <sheetData sheetId="11057">
        <row r="106">
          <cell r="C106" t="str">
            <v>Hour</v>
          </cell>
        </row>
      </sheetData>
      <sheetData sheetId="11058">
        <row r="106">
          <cell r="C106" t="str">
            <v>Hour</v>
          </cell>
        </row>
      </sheetData>
      <sheetData sheetId="11059">
        <row r="106">
          <cell r="C106" t="str">
            <v>Hour</v>
          </cell>
        </row>
      </sheetData>
      <sheetData sheetId="11060">
        <row r="106">
          <cell r="C106" t="str">
            <v>Hour</v>
          </cell>
        </row>
      </sheetData>
      <sheetData sheetId="11061">
        <row r="106">
          <cell r="C106" t="str">
            <v>Hour</v>
          </cell>
        </row>
      </sheetData>
      <sheetData sheetId="11062">
        <row r="106">
          <cell r="C106" t="str">
            <v>Hour</v>
          </cell>
        </row>
      </sheetData>
      <sheetData sheetId="11063">
        <row r="106">
          <cell r="C106" t="str">
            <v>Hour</v>
          </cell>
        </row>
      </sheetData>
      <sheetData sheetId="11064">
        <row r="106">
          <cell r="C106" t="str">
            <v>Hour</v>
          </cell>
        </row>
      </sheetData>
      <sheetData sheetId="11065">
        <row r="106">
          <cell r="C106" t="str">
            <v>Hour</v>
          </cell>
        </row>
      </sheetData>
      <sheetData sheetId="11066">
        <row r="106">
          <cell r="C106" t="str">
            <v>Hour</v>
          </cell>
        </row>
      </sheetData>
      <sheetData sheetId="11067">
        <row r="106">
          <cell r="C106" t="str">
            <v>Hour</v>
          </cell>
        </row>
      </sheetData>
      <sheetData sheetId="11068">
        <row r="106">
          <cell r="C106" t="str">
            <v>Hour</v>
          </cell>
        </row>
      </sheetData>
      <sheetData sheetId="11069">
        <row r="106">
          <cell r="C106" t="str">
            <v>Hour</v>
          </cell>
        </row>
      </sheetData>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ow r="106">
          <cell r="C106" t="str">
            <v>Hour</v>
          </cell>
        </row>
      </sheetData>
      <sheetData sheetId="11099" refreshError="1"/>
      <sheetData sheetId="11100">
        <row r="106">
          <cell r="C106" t="str">
            <v>Hour</v>
          </cell>
        </row>
      </sheetData>
      <sheetData sheetId="11101">
        <row r="106">
          <cell r="C106" t="str">
            <v>Hour</v>
          </cell>
        </row>
      </sheetData>
      <sheetData sheetId="11102">
        <row r="106">
          <cell r="C106" t="str">
            <v>Hour</v>
          </cell>
        </row>
      </sheetData>
      <sheetData sheetId="11103">
        <row r="106">
          <cell r="C106" t="str">
            <v>Hour</v>
          </cell>
        </row>
      </sheetData>
      <sheetData sheetId="11104">
        <row r="106">
          <cell r="C106" t="str">
            <v>Hour</v>
          </cell>
        </row>
      </sheetData>
      <sheetData sheetId="11105">
        <row r="106">
          <cell r="C106" t="str">
            <v>Hour</v>
          </cell>
        </row>
      </sheetData>
      <sheetData sheetId="11106">
        <row r="106">
          <cell r="C106" t="str">
            <v>Hour</v>
          </cell>
        </row>
      </sheetData>
      <sheetData sheetId="11107">
        <row r="106">
          <cell r="C106" t="str">
            <v>Hour</v>
          </cell>
        </row>
      </sheetData>
      <sheetData sheetId="11108">
        <row r="106">
          <cell r="C106" t="str">
            <v>Hour</v>
          </cell>
        </row>
      </sheetData>
      <sheetData sheetId="11109">
        <row r="106">
          <cell r="C106" t="str">
            <v>Hour</v>
          </cell>
        </row>
      </sheetData>
      <sheetData sheetId="11110">
        <row r="106">
          <cell r="C106" t="str">
            <v>Hour</v>
          </cell>
        </row>
      </sheetData>
      <sheetData sheetId="11111">
        <row r="106">
          <cell r="C106" t="str">
            <v>Hour</v>
          </cell>
        </row>
      </sheetData>
      <sheetData sheetId="11112">
        <row r="106">
          <cell r="C106" t="str">
            <v>Hour</v>
          </cell>
        </row>
      </sheetData>
      <sheetData sheetId="11113">
        <row r="106">
          <cell r="C106" t="str">
            <v>Hour</v>
          </cell>
        </row>
      </sheetData>
      <sheetData sheetId="11114">
        <row r="106">
          <cell r="C106" t="str">
            <v>Hour</v>
          </cell>
        </row>
      </sheetData>
      <sheetData sheetId="11115">
        <row r="106">
          <cell r="C106" t="str">
            <v>Hour</v>
          </cell>
        </row>
      </sheetData>
      <sheetData sheetId="11116">
        <row r="106">
          <cell r="C106" t="str">
            <v>Hour</v>
          </cell>
        </row>
      </sheetData>
      <sheetData sheetId="11117" refreshError="1"/>
      <sheetData sheetId="11118">
        <row r="106">
          <cell r="C106" t="str">
            <v>Hour</v>
          </cell>
        </row>
      </sheetData>
      <sheetData sheetId="11119">
        <row r="106">
          <cell r="C106" t="str">
            <v>Hour</v>
          </cell>
        </row>
      </sheetData>
      <sheetData sheetId="11120">
        <row r="106">
          <cell r="C106" t="str">
            <v>Hour</v>
          </cell>
        </row>
      </sheetData>
      <sheetData sheetId="11121">
        <row r="106">
          <cell r="C106" t="str">
            <v>Hour</v>
          </cell>
        </row>
      </sheetData>
      <sheetData sheetId="11122"/>
      <sheetData sheetId="11123"/>
      <sheetData sheetId="11124"/>
      <sheetData sheetId="11125"/>
      <sheetData sheetId="11126"/>
      <sheetData sheetId="11127"/>
      <sheetData sheetId="11128">
        <row r="106">
          <cell r="C106" t="str">
            <v>Hour</v>
          </cell>
        </row>
      </sheetData>
      <sheetData sheetId="11129">
        <row r="106">
          <cell r="C106" t="str">
            <v>Hour</v>
          </cell>
        </row>
      </sheetData>
      <sheetData sheetId="11130">
        <row r="106">
          <cell r="C106" t="str">
            <v>Hour</v>
          </cell>
        </row>
      </sheetData>
      <sheetData sheetId="11131">
        <row r="106">
          <cell r="C106" t="str">
            <v>Hour</v>
          </cell>
        </row>
      </sheetData>
      <sheetData sheetId="11132">
        <row r="106">
          <cell r="C106" t="str">
            <v>Hour</v>
          </cell>
        </row>
      </sheetData>
      <sheetData sheetId="11133">
        <row r="106">
          <cell r="C106" t="str">
            <v>Hour</v>
          </cell>
        </row>
      </sheetData>
      <sheetData sheetId="11134">
        <row r="106">
          <cell r="C106" t="str">
            <v>Hour</v>
          </cell>
        </row>
      </sheetData>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ow r="106">
          <cell r="C106" t="str">
            <v>Hour</v>
          </cell>
        </row>
      </sheetData>
      <sheetData sheetId="11149" refreshError="1"/>
      <sheetData sheetId="11150" refreshError="1"/>
      <sheetData sheetId="11151" refreshError="1"/>
      <sheetData sheetId="11152" refreshError="1"/>
      <sheetData sheetId="11153" refreshError="1"/>
      <sheetData sheetId="11154">
        <row r="106">
          <cell r="C106" t="str">
            <v>Hour</v>
          </cell>
        </row>
      </sheetData>
      <sheetData sheetId="11155" refreshError="1"/>
      <sheetData sheetId="11156"/>
      <sheetData sheetId="11157">
        <row r="35">
          <cell r="H35">
            <v>0</v>
          </cell>
        </row>
      </sheetData>
      <sheetData sheetId="11158">
        <row r="35">
          <cell r="H35">
            <v>0</v>
          </cell>
        </row>
      </sheetData>
      <sheetData sheetId="11159">
        <row r="106">
          <cell r="C106" t="str">
            <v>Hour</v>
          </cell>
        </row>
      </sheetData>
      <sheetData sheetId="11160" refreshError="1"/>
      <sheetData sheetId="11161">
        <row r="35">
          <cell r="H35">
            <v>0</v>
          </cell>
        </row>
      </sheetData>
      <sheetData sheetId="11162">
        <row r="106">
          <cell r="C106" t="str">
            <v>Hour</v>
          </cell>
        </row>
      </sheetData>
      <sheetData sheetId="11163"/>
      <sheetData sheetId="11164" refreshError="1"/>
      <sheetData sheetId="11165" refreshError="1"/>
      <sheetData sheetId="11166" refreshError="1"/>
      <sheetData sheetId="11167">
        <row r="106">
          <cell r="C106" t="str">
            <v>Hour</v>
          </cell>
        </row>
      </sheetData>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ow r="106">
          <cell r="C106" t="str">
            <v>Hour</v>
          </cell>
        </row>
      </sheetData>
      <sheetData sheetId="11194">
        <row r="106">
          <cell r="C106" t="str">
            <v>Hour</v>
          </cell>
        </row>
      </sheetData>
      <sheetData sheetId="11195" refreshError="1"/>
      <sheetData sheetId="11196" refreshError="1"/>
      <sheetData sheetId="11197" refreshError="1"/>
      <sheetData sheetId="11198" refreshError="1"/>
      <sheetData sheetId="11199">
        <row r="106">
          <cell r="C106" t="str">
            <v>Hour</v>
          </cell>
        </row>
      </sheetData>
      <sheetData sheetId="11200" refreshError="1"/>
      <sheetData sheetId="11201" refreshError="1"/>
      <sheetData sheetId="11202" refreshError="1"/>
      <sheetData sheetId="11203" refreshError="1"/>
      <sheetData sheetId="11204" refreshError="1"/>
      <sheetData sheetId="11205" refreshError="1"/>
      <sheetData sheetId="11206">
        <row r="106">
          <cell r="C106" t="str">
            <v>Hour</v>
          </cell>
        </row>
      </sheetData>
      <sheetData sheetId="11207">
        <row r="106">
          <cell r="C106" t="str">
            <v>Hour</v>
          </cell>
        </row>
      </sheetData>
      <sheetData sheetId="11208">
        <row r="106">
          <cell r="C106" t="str">
            <v>Hour</v>
          </cell>
        </row>
      </sheetData>
      <sheetData sheetId="11209">
        <row r="106">
          <cell r="C106" t="str">
            <v>Hour</v>
          </cell>
        </row>
      </sheetData>
      <sheetData sheetId="11210">
        <row r="106">
          <cell r="C106" t="str">
            <v>Hour</v>
          </cell>
        </row>
      </sheetData>
      <sheetData sheetId="11211">
        <row r="106">
          <cell r="C106" t="str">
            <v>Hour</v>
          </cell>
        </row>
      </sheetData>
      <sheetData sheetId="11212">
        <row r="106">
          <cell r="C106" t="str">
            <v>Hour</v>
          </cell>
        </row>
      </sheetData>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ow r="106">
          <cell r="C106" t="str">
            <v>Hour</v>
          </cell>
        </row>
      </sheetData>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ow r="106">
          <cell r="C106" t="str">
            <v>Hour</v>
          </cell>
        </row>
      </sheetData>
      <sheetData sheetId="11237" refreshError="1"/>
      <sheetData sheetId="11238" refreshError="1"/>
      <sheetData sheetId="11239" refreshError="1"/>
      <sheetData sheetId="11240" refreshError="1"/>
      <sheetData sheetId="11241" refreshError="1"/>
      <sheetData sheetId="11242">
        <row r="106">
          <cell r="C106" t="str">
            <v>Hour</v>
          </cell>
        </row>
      </sheetData>
      <sheetData sheetId="11243"/>
      <sheetData sheetId="11244"/>
      <sheetData sheetId="11245">
        <row r="106">
          <cell r="C106" t="str">
            <v>Hour</v>
          </cell>
        </row>
      </sheetData>
      <sheetData sheetId="11246">
        <row r="106">
          <cell r="C106" t="str">
            <v>Hour</v>
          </cell>
        </row>
      </sheetData>
      <sheetData sheetId="11247" refreshError="1"/>
      <sheetData sheetId="11248" refreshError="1"/>
      <sheetData sheetId="11249">
        <row r="106">
          <cell r="C106" t="str">
            <v>Hour</v>
          </cell>
        </row>
      </sheetData>
      <sheetData sheetId="11250">
        <row r="106">
          <cell r="C106" t="str">
            <v>Hour</v>
          </cell>
        </row>
      </sheetData>
      <sheetData sheetId="11251">
        <row r="106">
          <cell r="C106" t="str">
            <v>Hour</v>
          </cell>
        </row>
      </sheetData>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ow r="106">
          <cell r="C106" t="str">
            <v>Hour</v>
          </cell>
        </row>
      </sheetData>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ow r="106">
          <cell r="C106" t="str">
            <v>Hour</v>
          </cell>
        </row>
      </sheetData>
      <sheetData sheetId="11339">
        <row r="106">
          <cell r="C106" t="str">
            <v>Hour</v>
          </cell>
        </row>
      </sheetData>
      <sheetData sheetId="11340">
        <row r="106">
          <cell r="C106" t="str">
            <v>Hour</v>
          </cell>
        </row>
      </sheetData>
      <sheetData sheetId="11341">
        <row r="106">
          <cell r="C106" t="str">
            <v>Hour</v>
          </cell>
        </row>
      </sheetData>
      <sheetData sheetId="11342" refreshError="1"/>
      <sheetData sheetId="11343">
        <row r="106">
          <cell r="C106" t="str">
            <v>Hour</v>
          </cell>
        </row>
      </sheetData>
      <sheetData sheetId="11344">
        <row r="106">
          <cell r="C106" t="str">
            <v>Hour</v>
          </cell>
        </row>
      </sheetData>
      <sheetData sheetId="11345">
        <row r="106">
          <cell r="C106" t="str">
            <v>Hour</v>
          </cell>
        </row>
      </sheetData>
      <sheetData sheetId="11346">
        <row r="106">
          <cell r="C106" t="str">
            <v>Hour</v>
          </cell>
        </row>
      </sheetData>
      <sheetData sheetId="11347">
        <row r="106">
          <cell r="C106" t="str">
            <v>Hour</v>
          </cell>
        </row>
      </sheetData>
      <sheetData sheetId="11348">
        <row r="106">
          <cell r="C106" t="str">
            <v>Hour</v>
          </cell>
        </row>
      </sheetData>
      <sheetData sheetId="11349">
        <row r="106">
          <cell r="C106" t="str">
            <v>Hour</v>
          </cell>
        </row>
      </sheetData>
      <sheetData sheetId="11350">
        <row r="106">
          <cell r="C106" t="str">
            <v>Hour</v>
          </cell>
        </row>
      </sheetData>
      <sheetData sheetId="11351">
        <row r="106">
          <cell r="C106" t="str">
            <v>Hour</v>
          </cell>
        </row>
      </sheetData>
      <sheetData sheetId="11352">
        <row r="106">
          <cell r="C106" t="str">
            <v>Hour</v>
          </cell>
        </row>
      </sheetData>
      <sheetData sheetId="11353">
        <row r="106">
          <cell r="C106" t="str">
            <v>Hour</v>
          </cell>
        </row>
      </sheetData>
      <sheetData sheetId="11354">
        <row r="106">
          <cell r="C106" t="str">
            <v>Hour</v>
          </cell>
        </row>
      </sheetData>
      <sheetData sheetId="11355">
        <row r="106">
          <cell r="C106" t="str">
            <v>Hour</v>
          </cell>
        </row>
      </sheetData>
      <sheetData sheetId="11356">
        <row r="106">
          <cell r="C106" t="str">
            <v>Hour</v>
          </cell>
        </row>
      </sheetData>
      <sheetData sheetId="11357">
        <row r="106">
          <cell r="C106" t="str">
            <v>Hour</v>
          </cell>
        </row>
      </sheetData>
      <sheetData sheetId="11358">
        <row r="106">
          <cell r="C106" t="str">
            <v>Hour</v>
          </cell>
        </row>
      </sheetData>
      <sheetData sheetId="11359">
        <row r="106">
          <cell r="C106" t="str">
            <v>Hour</v>
          </cell>
        </row>
      </sheetData>
      <sheetData sheetId="11360">
        <row r="106">
          <cell r="C106" t="str">
            <v>Hour</v>
          </cell>
        </row>
      </sheetData>
      <sheetData sheetId="11361">
        <row r="106">
          <cell r="C106" t="str">
            <v>Hour</v>
          </cell>
        </row>
      </sheetData>
      <sheetData sheetId="11362">
        <row r="106">
          <cell r="C106" t="str">
            <v>Hour</v>
          </cell>
        </row>
      </sheetData>
      <sheetData sheetId="11363" refreshError="1"/>
      <sheetData sheetId="11364" refreshError="1"/>
      <sheetData sheetId="11365">
        <row r="106">
          <cell r="C106" t="str">
            <v>Hour</v>
          </cell>
        </row>
      </sheetData>
      <sheetData sheetId="11366" refreshError="1"/>
      <sheetData sheetId="11367" refreshError="1"/>
      <sheetData sheetId="11368">
        <row r="106">
          <cell r="C106" t="str">
            <v>Hour</v>
          </cell>
        </row>
      </sheetData>
      <sheetData sheetId="11369" refreshError="1"/>
      <sheetData sheetId="11370" refreshError="1"/>
      <sheetData sheetId="11371" refreshError="1"/>
      <sheetData sheetId="11372" refreshError="1"/>
      <sheetData sheetId="11373" refreshError="1"/>
      <sheetData sheetId="11374" refreshError="1"/>
      <sheetData sheetId="11375">
        <row r="106">
          <cell r="C106" t="str">
            <v>Hour</v>
          </cell>
        </row>
      </sheetData>
      <sheetData sheetId="11376">
        <row r="106">
          <cell r="C106" t="str">
            <v>Hour</v>
          </cell>
        </row>
      </sheetData>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ow r="106">
          <cell r="C106" t="str">
            <v>Hour</v>
          </cell>
        </row>
      </sheetData>
      <sheetData sheetId="11389" refreshError="1"/>
      <sheetData sheetId="11390" refreshError="1"/>
      <sheetData sheetId="11391" refreshError="1"/>
      <sheetData sheetId="11392" refreshError="1"/>
      <sheetData sheetId="11393" refreshError="1"/>
      <sheetData sheetId="11394">
        <row r="35">
          <cell r="H35">
            <v>0</v>
          </cell>
        </row>
      </sheetData>
      <sheetData sheetId="11395">
        <row r="106">
          <cell r="C106" t="str">
            <v>Hour</v>
          </cell>
        </row>
      </sheetData>
      <sheetData sheetId="11396">
        <row r="106">
          <cell r="C106" t="str">
            <v>Hour</v>
          </cell>
        </row>
      </sheetData>
      <sheetData sheetId="11397">
        <row r="106">
          <cell r="C106" t="str">
            <v>Hour</v>
          </cell>
        </row>
      </sheetData>
      <sheetData sheetId="11398">
        <row r="106">
          <cell r="C106" t="str">
            <v>Hour</v>
          </cell>
        </row>
      </sheetData>
      <sheetData sheetId="11399">
        <row r="35">
          <cell r="H35">
            <v>0</v>
          </cell>
        </row>
      </sheetData>
      <sheetData sheetId="11400">
        <row r="35">
          <cell r="H35">
            <v>0</v>
          </cell>
        </row>
      </sheetData>
      <sheetData sheetId="11401">
        <row r="106">
          <cell r="C106" t="str">
            <v>Hour</v>
          </cell>
        </row>
      </sheetData>
      <sheetData sheetId="11402">
        <row r="106">
          <cell r="C106" t="str">
            <v>Hour</v>
          </cell>
        </row>
      </sheetData>
      <sheetData sheetId="11403">
        <row r="106">
          <cell r="C106" t="str">
            <v>Hour</v>
          </cell>
        </row>
      </sheetData>
      <sheetData sheetId="11404">
        <row r="106">
          <cell r="C106" t="str">
            <v>Hour</v>
          </cell>
        </row>
      </sheetData>
      <sheetData sheetId="11405">
        <row r="106">
          <cell r="C106" t="str">
            <v>Hour</v>
          </cell>
        </row>
      </sheetData>
      <sheetData sheetId="11406">
        <row r="106">
          <cell r="C106" t="str">
            <v>Hour</v>
          </cell>
        </row>
      </sheetData>
      <sheetData sheetId="11407">
        <row r="106">
          <cell r="C106" t="str">
            <v>Hour</v>
          </cell>
        </row>
      </sheetData>
      <sheetData sheetId="11408" refreshError="1"/>
      <sheetData sheetId="11409" refreshError="1"/>
      <sheetData sheetId="11410">
        <row r="35">
          <cell r="H35">
            <v>0</v>
          </cell>
        </row>
      </sheetData>
      <sheetData sheetId="11411">
        <row r="35">
          <cell r="H35">
            <v>0</v>
          </cell>
        </row>
      </sheetData>
      <sheetData sheetId="11412">
        <row r="35">
          <cell r="H35">
            <v>0</v>
          </cell>
        </row>
      </sheetData>
      <sheetData sheetId="11413">
        <row r="106">
          <cell r="C106" t="str">
            <v>Hour</v>
          </cell>
        </row>
      </sheetData>
      <sheetData sheetId="11414">
        <row r="106">
          <cell r="C106" t="str">
            <v>Hour</v>
          </cell>
        </row>
      </sheetData>
      <sheetData sheetId="11415">
        <row r="106">
          <cell r="C106" t="str">
            <v>Hour</v>
          </cell>
        </row>
      </sheetData>
      <sheetData sheetId="11416">
        <row r="106">
          <cell r="C106" t="str">
            <v>Hour</v>
          </cell>
        </row>
      </sheetData>
      <sheetData sheetId="11417">
        <row r="106">
          <cell r="C106" t="str">
            <v>Hour</v>
          </cell>
        </row>
      </sheetData>
      <sheetData sheetId="11418">
        <row r="106">
          <cell r="C106" t="str">
            <v>Hour</v>
          </cell>
        </row>
      </sheetData>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ow r="106">
          <cell r="C106" t="str">
            <v>Hour</v>
          </cell>
        </row>
      </sheetData>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ow r="106">
          <cell r="C106" t="str">
            <v>Hour</v>
          </cell>
        </row>
      </sheetData>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ow r="106">
          <cell r="C106" t="str">
            <v>Hour</v>
          </cell>
        </row>
      </sheetData>
      <sheetData sheetId="11468" refreshError="1"/>
      <sheetData sheetId="11469">
        <row r="106">
          <cell r="C106" t="str">
            <v>Hour</v>
          </cell>
        </row>
      </sheetData>
      <sheetData sheetId="11470">
        <row r="106">
          <cell r="C106" t="str">
            <v>Hour</v>
          </cell>
        </row>
      </sheetData>
      <sheetData sheetId="11471">
        <row r="35">
          <cell r="H35">
            <v>0</v>
          </cell>
        </row>
      </sheetData>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ow r="106">
          <cell r="C106" t="str">
            <v>Hour</v>
          </cell>
        </row>
      </sheetData>
      <sheetData sheetId="11481">
        <row r="106">
          <cell r="C106" t="str">
            <v>Hour</v>
          </cell>
        </row>
      </sheetData>
      <sheetData sheetId="11482" refreshError="1"/>
      <sheetData sheetId="11483">
        <row r="106">
          <cell r="C106" t="str">
            <v>Hour</v>
          </cell>
        </row>
      </sheetData>
      <sheetData sheetId="11484">
        <row r="106">
          <cell r="C106" t="str">
            <v>Hour</v>
          </cell>
        </row>
      </sheetData>
      <sheetData sheetId="11485">
        <row r="106">
          <cell r="C106" t="str">
            <v>Hour</v>
          </cell>
        </row>
      </sheetData>
      <sheetData sheetId="11486">
        <row r="106">
          <cell r="C106" t="str">
            <v>Hour</v>
          </cell>
        </row>
      </sheetData>
      <sheetData sheetId="11487">
        <row r="106">
          <cell r="C106" t="str">
            <v>Hour</v>
          </cell>
        </row>
      </sheetData>
      <sheetData sheetId="11488">
        <row r="106">
          <cell r="C106" t="str">
            <v>Hour</v>
          </cell>
        </row>
      </sheetData>
      <sheetData sheetId="11489">
        <row r="106">
          <cell r="C106" t="str">
            <v>Hour</v>
          </cell>
        </row>
      </sheetData>
      <sheetData sheetId="11490">
        <row r="106">
          <cell r="C106" t="str">
            <v>Hour</v>
          </cell>
        </row>
      </sheetData>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ow r="106">
          <cell r="C106" t="str">
            <v>Hour</v>
          </cell>
        </row>
      </sheetData>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sheetData sheetId="11528">
        <row r="106">
          <cell r="C106" t="str">
            <v>Hour</v>
          </cell>
        </row>
      </sheetData>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ow r="106">
          <cell r="C106" t="str">
            <v>Hour</v>
          </cell>
        </row>
      </sheetData>
      <sheetData sheetId="11579">
        <row r="106">
          <cell r="C106" t="str">
            <v>Hour</v>
          </cell>
        </row>
      </sheetData>
      <sheetData sheetId="11580">
        <row r="106">
          <cell r="C106" t="str">
            <v>Hour</v>
          </cell>
        </row>
      </sheetData>
      <sheetData sheetId="11581">
        <row r="106">
          <cell r="C106" t="str">
            <v>Hour</v>
          </cell>
        </row>
      </sheetData>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sheetData sheetId="11592" refreshError="1"/>
      <sheetData sheetId="11593" refreshError="1"/>
      <sheetData sheetId="11594" refreshError="1"/>
      <sheetData sheetId="11595" refreshError="1"/>
      <sheetData sheetId="11596" refreshError="1"/>
      <sheetData sheetId="11597" refreshError="1"/>
      <sheetData sheetId="11598">
        <row r="106">
          <cell r="C106" t="str">
            <v>Hour</v>
          </cell>
        </row>
      </sheetData>
      <sheetData sheetId="11599" refreshError="1"/>
      <sheetData sheetId="11600" refreshError="1"/>
      <sheetData sheetId="11601" refreshError="1"/>
      <sheetData sheetId="11602"/>
      <sheetData sheetId="11603"/>
      <sheetData sheetId="11604" refreshError="1"/>
      <sheetData sheetId="11605">
        <row r="106">
          <cell r="C106" t="str">
            <v>Hour</v>
          </cell>
        </row>
      </sheetData>
      <sheetData sheetId="11606" refreshError="1"/>
      <sheetData sheetId="11607" refreshError="1"/>
      <sheetData sheetId="11608" refreshError="1"/>
      <sheetData sheetId="11609" refreshError="1"/>
      <sheetData sheetId="11610" refreshError="1"/>
      <sheetData sheetId="11611"/>
      <sheetData sheetId="11612" refreshError="1"/>
      <sheetData sheetId="11613"/>
      <sheetData sheetId="11614" refreshError="1"/>
      <sheetData sheetId="11615"/>
      <sheetData sheetId="11616"/>
      <sheetData sheetId="11617"/>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ow r="106">
          <cell r="C106" t="str">
            <v>Hour</v>
          </cell>
        </row>
      </sheetData>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ow r="106">
          <cell r="C106" t="str">
            <v>Hour</v>
          </cell>
        </row>
      </sheetData>
      <sheetData sheetId="11647">
        <row r="106">
          <cell r="C106" t="str">
            <v>Hour</v>
          </cell>
        </row>
      </sheetData>
      <sheetData sheetId="11648">
        <row r="106">
          <cell r="C106" t="str">
            <v>Hour</v>
          </cell>
        </row>
      </sheetData>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ow r="106">
          <cell r="C106" t="str">
            <v>Hour</v>
          </cell>
        </row>
      </sheetData>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ow r="106">
          <cell r="C106" t="str">
            <v>Hour</v>
          </cell>
        </row>
      </sheetData>
      <sheetData sheetId="11683" refreshError="1"/>
      <sheetData sheetId="11684"/>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sheetData sheetId="11699" refreshError="1"/>
      <sheetData sheetId="11700" refreshError="1"/>
      <sheetData sheetId="11701" refreshError="1"/>
      <sheetData sheetId="11702" refreshError="1"/>
      <sheetData sheetId="11703">
        <row r="106">
          <cell r="C106" t="str">
            <v>Hour</v>
          </cell>
        </row>
      </sheetData>
      <sheetData sheetId="11704" refreshError="1"/>
      <sheetData sheetId="11705" refreshError="1"/>
      <sheetData sheetId="11706">
        <row r="106">
          <cell r="C106" t="str">
            <v>Hour</v>
          </cell>
        </row>
      </sheetData>
      <sheetData sheetId="11707">
        <row r="106">
          <cell r="C106" t="str">
            <v>Hour</v>
          </cell>
        </row>
      </sheetData>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ow r="106">
          <cell r="C106" t="str">
            <v>Hour</v>
          </cell>
        </row>
      </sheetData>
      <sheetData sheetId="11728" refreshError="1"/>
      <sheetData sheetId="11729" refreshError="1"/>
      <sheetData sheetId="11730" refreshError="1"/>
      <sheetData sheetId="11731" refreshError="1"/>
      <sheetData sheetId="11732" refreshError="1"/>
      <sheetData sheetId="11733">
        <row r="106">
          <cell r="C106" t="str">
            <v>Hour</v>
          </cell>
        </row>
      </sheetData>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ow r="106">
          <cell r="C106" t="str">
            <v>Hour</v>
          </cell>
        </row>
      </sheetData>
      <sheetData sheetId="11750">
        <row r="106">
          <cell r="C106" t="str">
            <v>Hour</v>
          </cell>
        </row>
      </sheetData>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sheetData sheetId="11787"/>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ow r="106">
          <cell r="C106" t="str">
            <v>Hour</v>
          </cell>
        </row>
      </sheetData>
      <sheetData sheetId="11846" refreshError="1"/>
      <sheetData sheetId="11847" refreshError="1"/>
      <sheetData sheetId="11848" refreshError="1"/>
      <sheetData sheetId="11849">
        <row r="106">
          <cell r="C106" t="str">
            <v>Hour</v>
          </cell>
        </row>
      </sheetData>
      <sheetData sheetId="11850">
        <row r="106">
          <cell r="C106" t="str">
            <v>Hour</v>
          </cell>
        </row>
      </sheetData>
      <sheetData sheetId="11851">
        <row r="106">
          <cell r="C106" t="str">
            <v>Hour</v>
          </cell>
        </row>
      </sheetData>
      <sheetData sheetId="11852">
        <row r="106">
          <cell r="C106" t="str">
            <v>Hour</v>
          </cell>
        </row>
      </sheetData>
      <sheetData sheetId="11853">
        <row r="106">
          <cell r="C106" t="str">
            <v>Hour</v>
          </cell>
        </row>
      </sheetData>
      <sheetData sheetId="11854">
        <row r="106">
          <cell r="C106" t="str">
            <v>Hour</v>
          </cell>
        </row>
      </sheetData>
      <sheetData sheetId="11855">
        <row r="106">
          <cell r="C106" t="str">
            <v>Hour</v>
          </cell>
        </row>
      </sheetData>
      <sheetData sheetId="11856">
        <row r="106">
          <cell r="C106" t="str">
            <v>Hour</v>
          </cell>
        </row>
      </sheetData>
      <sheetData sheetId="11857">
        <row r="106">
          <cell r="C106" t="str">
            <v>Hour</v>
          </cell>
        </row>
      </sheetData>
      <sheetData sheetId="11858">
        <row r="106">
          <cell r="C106" t="str">
            <v>Hour</v>
          </cell>
        </row>
      </sheetData>
      <sheetData sheetId="11859">
        <row r="106">
          <cell r="C106" t="str">
            <v>Hour</v>
          </cell>
        </row>
      </sheetData>
      <sheetData sheetId="11860">
        <row r="106">
          <cell r="C106" t="str">
            <v>Hour</v>
          </cell>
        </row>
      </sheetData>
      <sheetData sheetId="11861">
        <row r="106">
          <cell r="C106" t="str">
            <v>Hour</v>
          </cell>
        </row>
      </sheetData>
      <sheetData sheetId="11862">
        <row r="106">
          <cell r="C106" t="str">
            <v>Hour</v>
          </cell>
        </row>
      </sheetData>
      <sheetData sheetId="11863">
        <row r="106">
          <cell r="C106" t="str">
            <v>Hour</v>
          </cell>
        </row>
      </sheetData>
      <sheetData sheetId="11864">
        <row r="106">
          <cell r="C106" t="str">
            <v>Hour</v>
          </cell>
        </row>
      </sheetData>
      <sheetData sheetId="11865">
        <row r="106">
          <cell r="C106" t="str">
            <v>Hour</v>
          </cell>
        </row>
      </sheetData>
      <sheetData sheetId="11866" refreshError="1"/>
      <sheetData sheetId="11867" refreshError="1"/>
      <sheetData sheetId="11868" refreshError="1"/>
      <sheetData sheetId="11869" refreshError="1"/>
      <sheetData sheetId="11870" refreshError="1"/>
      <sheetData sheetId="11871" refreshError="1"/>
      <sheetData sheetId="11872">
        <row r="106">
          <cell r="C106" t="str">
            <v>Hour</v>
          </cell>
        </row>
      </sheetData>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ow r="106">
          <cell r="C106" t="str">
            <v>Hour</v>
          </cell>
        </row>
      </sheetData>
      <sheetData sheetId="11903">
        <row r="106">
          <cell r="C106" t="str">
            <v>Hour</v>
          </cell>
        </row>
      </sheetData>
      <sheetData sheetId="11904">
        <row r="106">
          <cell r="C106" t="str">
            <v>Hour</v>
          </cell>
        </row>
      </sheetData>
      <sheetData sheetId="11905">
        <row r="106">
          <cell r="C106" t="str">
            <v>Hour</v>
          </cell>
        </row>
      </sheetData>
      <sheetData sheetId="11906">
        <row r="106">
          <cell r="C106" t="str">
            <v>Hour</v>
          </cell>
        </row>
      </sheetData>
      <sheetData sheetId="11907">
        <row r="106">
          <cell r="C106" t="str">
            <v>Hour</v>
          </cell>
        </row>
      </sheetData>
      <sheetData sheetId="11908">
        <row r="106">
          <cell r="C106" t="str">
            <v>Hour</v>
          </cell>
        </row>
      </sheetData>
      <sheetData sheetId="11909">
        <row r="106">
          <cell r="C106" t="str">
            <v>Hour</v>
          </cell>
        </row>
      </sheetData>
      <sheetData sheetId="11910"/>
      <sheetData sheetId="11911" refreshError="1"/>
      <sheetData sheetId="11912"/>
      <sheetData sheetId="11913"/>
      <sheetData sheetId="11914"/>
      <sheetData sheetId="11915">
        <row r="106">
          <cell r="C106" t="str">
            <v>Hour</v>
          </cell>
        </row>
      </sheetData>
      <sheetData sheetId="11916"/>
      <sheetData sheetId="11917"/>
      <sheetData sheetId="11918"/>
      <sheetData sheetId="11919"/>
      <sheetData sheetId="11920"/>
      <sheetData sheetId="11921"/>
      <sheetData sheetId="11922"/>
      <sheetData sheetId="11923">
        <row r="106">
          <cell r="C106" t="str">
            <v>Hour</v>
          </cell>
        </row>
      </sheetData>
      <sheetData sheetId="11924">
        <row r="106">
          <cell r="C106" t="str">
            <v>Hour</v>
          </cell>
        </row>
      </sheetData>
      <sheetData sheetId="11925">
        <row r="106">
          <cell r="C106" t="str">
            <v>Hour</v>
          </cell>
        </row>
      </sheetData>
      <sheetData sheetId="11926">
        <row r="106">
          <cell r="C106" t="str">
            <v>Hour</v>
          </cell>
        </row>
      </sheetData>
      <sheetData sheetId="11927"/>
      <sheetData sheetId="11928"/>
      <sheetData sheetId="11929"/>
      <sheetData sheetId="11930"/>
      <sheetData sheetId="11931"/>
      <sheetData sheetId="11932">
        <row r="106">
          <cell r="C106" t="str">
            <v>Hour</v>
          </cell>
        </row>
      </sheetData>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row r="106">
          <cell r="C106" t="str">
            <v>Hour</v>
          </cell>
        </row>
      </sheetData>
      <sheetData sheetId="11974">
        <row r="35">
          <cell r="H35">
            <v>0</v>
          </cell>
        </row>
      </sheetData>
      <sheetData sheetId="11975" refreshError="1"/>
      <sheetData sheetId="11976">
        <row r="106">
          <cell r="C106" t="str">
            <v>Hour</v>
          </cell>
        </row>
      </sheetData>
      <sheetData sheetId="11977">
        <row r="106">
          <cell r="C106" t="str">
            <v>Hour</v>
          </cell>
        </row>
      </sheetData>
      <sheetData sheetId="11978">
        <row r="106">
          <cell r="C106" t="str">
            <v>Hour</v>
          </cell>
        </row>
      </sheetData>
      <sheetData sheetId="11979">
        <row r="106">
          <cell r="C106" t="str">
            <v>Hour</v>
          </cell>
        </row>
      </sheetData>
      <sheetData sheetId="11980">
        <row r="106">
          <cell r="C106" t="str">
            <v>Hour</v>
          </cell>
        </row>
      </sheetData>
      <sheetData sheetId="11981"/>
      <sheetData sheetId="11982">
        <row r="35">
          <cell r="H35">
            <v>0</v>
          </cell>
        </row>
      </sheetData>
      <sheetData sheetId="11983"/>
      <sheetData sheetId="11984"/>
      <sheetData sheetId="11985" refreshError="1"/>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row r="106">
          <cell r="C106" t="str">
            <v>Hour</v>
          </cell>
        </row>
      </sheetData>
      <sheetData sheetId="12043">
        <row r="106">
          <cell r="C106" t="str">
            <v>Hour</v>
          </cell>
        </row>
      </sheetData>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refreshError="1"/>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row r="106">
          <cell r="C106" t="str">
            <v>Hour</v>
          </cell>
        </row>
      </sheetData>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ow r="106">
          <cell r="C106" t="str">
            <v>Hour</v>
          </cell>
        </row>
      </sheetData>
      <sheetData sheetId="12335">
        <row r="106">
          <cell r="C106" t="str">
            <v>Hour</v>
          </cell>
        </row>
      </sheetData>
      <sheetData sheetId="12336">
        <row r="106">
          <cell r="C106" t="str">
            <v>Hour</v>
          </cell>
        </row>
      </sheetData>
      <sheetData sheetId="12337">
        <row r="106">
          <cell r="C106" t="str">
            <v>Hour</v>
          </cell>
        </row>
      </sheetData>
      <sheetData sheetId="12338">
        <row r="106">
          <cell r="C106" t="str">
            <v>Hour</v>
          </cell>
        </row>
      </sheetData>
      <sheetData sheetId="12339">
        <row r="106">
          <cell r="C106" t="str">
            <v>Hour</v>
          </cell>
        </row>
      </sheetData>
      <sheetData sheetId="12340">
        <row r="106">
          <cell r="C106" t="str">
            <v>Hour</v>
          </cell>
        </row>
      </sheetData>
      <sheetData sheetId="12341">
        <row r="106">
          <cell r="C106" t="str">
            <v>Hour</v>
          </cell>
        </row>
      </sheetData>
      <sheetData sheetId="12342">
        <row r="106">
          <cell r="C106" t="str">
            <v>Hour</v>
          </cell>
        </row>
      </sheetData>
      <sheetData sheetId="12343">
        <row r="106">
          <cell r="C106" t="str">
            <v>Hour</v>
          </cell>
        </row>
      </sheetData>
      <sheetData sheetId="12344">
        <row r="106">
          <cell r="C106" t="str">
            <v>Hour</v>
          </cell>
        </row>
      </sheetData>
      <sheetData sheetId="12345">
        <row r="106">
          <cell r="C106" t="str">
            <v>Hour</v>
          </cell>
        </row>
      </sheetData>
      <sheetData sheetId="12346">
        <row r="106">
          <cell r="C106" t="str">
            <v>Hour</v>
          </cell>
        </row>
      </sheetData>
      <sheetData sheetId="12347">
        <row r="106">
          <cell r="C106" t="str">
            <v>Hour</v>
          </cell>
        </row>
      </sheetData>
      <sheetData sheetId="12348">
        <row r="106">
          <cell r="C106" t="str">
            <v>Hour</v>
          </cell>
        </row>
      </sheetData>
      <sheetData sheetId="12349">
        <row r="106">
          <cell r="C106" t="str">
            <v>Hour</v>
          </cell>
        </row>
      </sheetData>
      <sheetData sheetId="12350">
        <row r="106">
          <cell r="C106" t="str">
            <v>Hour</v>
          </cell>
        </row>
      </sheetData>
      <sheetData sheetId="12351">
        <row r="106">
          <cell r="C106" t="str">
            <v>Hour</v>
          </cell>
        </row>
      </sheetData>
      <sheetData sheetId="12352">
        <row r="106">
          <cell r="C106" t="str">
            <v>Hour</v>
          </cell>
        </row>
      </sheetData>
      <sheetData sheetId="12353">
        <row r="106">
          <cell r="C106" t="str">
            <v>Hour</v>
          </cell>
        </row>
      </sheetData>
      <sheetData sheetId="12354">
        <row r="106">
          <cell r="C106" t="str">
            <v>Hour</v>
          </cell>
        </row>
      </sheetData>
      <sheetData sheetId="12355">
        <row r="106">
          <cell r="C106" t="str">
            <v>Hour</v>
          </cell>
        </row>
      </sheetData>
      <sheetData sheetId="12356">
        <row r="106">
          <cell r="C106" t="str">
            <v>Hour</v>
          </cell>
        </row>
      </sheetData>
      <sheetData sheetId="12357">
        <row r="106">
          <cell r="C106" t="str">
            <v>Hour</v>
          </cell>
        </row>
      </sheetData>
      <sheetData sheetId="12358">
        <row r="106">
          <cell r="C106" t="str">
            <v>Hour</v>
          </cell>
        </row>
      </sheetData>
      <sheetData sheetId="12359">
        <row r="106">
          <cell r="C106" t="str">
            <v>Hour</v>
          </cell>
        </row>
      </sheetData>
      <sheetData sheetId="12360">
        <row r="106">
          <cell r="C106" t="str">
            <v>Hour</v>
          </cell>
        </row>
      </sheetData>
      <sheetData sheetId="12361">
        <row r="106">
          <cell r="C106" t="str">
            <v>Hour</v>
          </cell>
        </row>
      </sheetData>
      <sheetData sheetId="12362">
        <row r="106">
          <cell r="C106" t="str">
            <v>Hour</v>
          </cell>
        </row>
      </sheetData>
      <sheetData sheetId="12363">
        <row r="106">
          <cell r="C106" t="str">
            <v>Hour</v>
          </cell>
        </row>
      </sheetData>
      <sheetData sheetId="12364">
        <row r="106">
          <cell r="C106" t="str">
            <v>Hour</v>
          </cell>
        </row>
      </sheetData>
      <sheetData sheetId="12365">
        <row r="106">
          <cell r="C106" t="str">
            <v>Hour</v>
          </cell>
        </row>
      </sheetData>
      <sheetData sheetId="12366">
        <row r="106">
          <cell r="C106" t="str">
            <v>Hour</v>
          </cell>
        </row>
      </sheetData>
      <sheetData sheetId="12367">
        <row r="106">
          <cell r="C106" t="str">
            <v>Hour</v>
          </cell>
        </row>
      </sheetData>
      <sheetData sheetId="12368">
        <row r="106">
          <cell r="C106" t="str">
            <v>Hour</v>
          </cell>
        </row>
      </sheetData>
      <sheetData sheetId="12369">
        <row r="106">
          <cell r="C106" t="str">
            <v>Hour</v>
          </cell>
        </row>
      </sheetData>
      <sheetData sheetId="12370">
        <row r="106">
          <cell r="C106" t="str">
            <v>Hour</v>
          </cell>
        </row>
      </sheetData>
      <sheetData sheetId="12371" refreshError="1"/>
      <sheetData sheetId="12372">
        <row r="106">
          <cell r="C106" t="str">
            <v>Hour</v>
          </cell>
        </row>
      </sheetData>
      <sheetData sheetId="12373">
        <row r="106">
          <cell r="C106" t="str">
            <v>Hour</v>
          </cell>
        </row>
      </sheetData>
      <sheetData sheetId="12374">
        <row r="106">
          <cell r="C106" t="str">
            <v>Hour</v>
          </cell>
        </row>
      </sheetData>
      <sheetData sheetId="12375">
        <row r="106">
          <cell r="C106" t="str">
            <v>Hour</v>
          </cell>
        </row>
      </sheetData>
      <sheetData sheetId="12376" refreshError="1"/>
      <sheetData sheetId="12377" refreshError="1"/>
      <sheetData sheetId="12378" refreshError="1"/>
      <sheetData sheetId="12379">
        <row r="106">
          <cell r="C106" t="str">
            <v>Hour</v>
          </cell>
        </row>
      </sheetData>
      <sheetData sheetId="12380">
        <row r="106">
          <cell r="C106" t="str">
            <v>Hour</v>
          </cell>
        </row>
      </sheetData>
      <sheetData sheetId="12381">
        <row r="106">
          <cell r="C106" t="str">
            <v>Hour</v>
          </cell>
        </row>
      </sheetData>
      <sheetData sheetId="12382">
        <row r="106">
          <cell r="C106" t="str">
            <v>Hour</v>
          </cell>
        </row>
      </sheetData>
      <sheetData sheetId="12383">
        <row r="106">
          <cell r="C106" t="str">
            <v>Hour</v>
          </cell>
        </row>
      </sheetData>
      <sheetData sheetId="12384">
        <row r="106">
          <cell r="C106" t="str">
            <v>Hour</v>
          </cell>
        </row>
      </sheetData>
      <sheetData sheetId="12385">
        <row r="106">
          <cell r="C106" t="str">
            <v>Hour</v>
          </cell>
        </row>
      </sheetData>
      <sheetData sheetId="12386">
        <row r="106">
          <cell r="C106" t="str">
            <v>Hour</v>
          </cell>
        </row>
      </sheetData>
      <sheetData sheetId="12387">
        <row r="106">
          <cell r="C106" t="str">
            <v>Hour</v>
          </cell>
        </row>
      </sheetData>
      <sheetData sheetId="12388">
        <row r="106">
          <cell r="C106" t="str">
            <v>Hour</v>
          </cell>
        </row>
      </sheetData>
      <sheetData sheetId="12389">
        <row r="106">
          <cell r="C106" t="str">
            <v>Hour</v>
          </cell>
        </row>
      </sheetData>
      <sheetData sheetId="12390">
        <row r="106">
          <cell r="C106" t="str">
            <v>Hour</v>
          </cell>
        </row>
      </sheetData>
      <sheetData sheetId="12391">
        <row r="106">
          <cell r="C106" t="str">
            <v>Hour</v>
          </cell>
        </row>
      </sheetData>
      <sheetData sheetId="12392" refreshError="1"/>
      <sheetData sheetId="12393">
        <row r="106">
          <cell r="C106" t="str">
            <v>Hour</v>
          </cell>
        </row>
      </sheetData>
      <sheetData sheetId="12394">
        <row r="106">
          <cell r="C106" t="str">
            <v>Hour</v>
          </cell>
        </row>
      </sheetData>
      <sheetData sheetId="12395" refreshError="1"/>
      <sheetData sheetId="12396" refreshError="1"/>
      <sheetData sheetId="12397">
        <row r="106">
          <cell r="C106" t="str">
            <v>Hour</v>
          </cell>
        </row>
      </sheetData>
      <sheetData sheetId="12398">
        <row r="106">
          <cell r="C106" t="str">
            <v>Hour</v>
          </cell>
        </row>
      </sheetData>
      <sheetData sheetId="12399">
        <row r="106">
          <cell r="C106" t="str">
            <v>Hour</v>
          </cell>
        </row>
      </sheetData>
      <sheetData sheetId="12400">
        <row r="106">
          <cell r="C106" t="str">
            <v>Hour</v>
          </cell>
        </row>
      </sheetData>
      <sheetData sheetId="12401">
        <row r="106">
          <cell r="C106" t="str">
            <v>Hour</v>
          </cell>
        </row>
      </sheetData>
      <sheetData sheetId="12402">
        <row r="106">
          <cell r="C106" t="str">
            <v>Hour</v>
          </cell>
        </row>
      </sheetData>
      <sheetData sheetId="12403">
        <row r="106">
          <cell r="C106" t="str">
            <v>Hour</v>
          </cell>
        </row>
      </sheetData>
      <sheetData sheetId="12404">
        <row r="106">
          <cell r="C106" t="str">
            <v>Hour</v>
          </cell>
        </row>
      </sheetData>
      <sheetData sheetId="12405"/>
      <sheetData sheetId="12406"/>
      <sheetData sheetId="12407"/>
      <sheetData sheetId="12408"/>
      <sheetData sheetId="12409"/>
      <sheetData sheetId="12410"/>
      <sheetData sheetId="12411"/>
      <sheetData sheetId="12412"/>
      <sheetData sheetId="12413"/>
      <sheetData sheetId="12414">
        <row r="106">
          <cell r="C106" t="str">
            <v>Hour</v>
          </cell>
        </row>
      </sheetData>
      <sheetData sheetId="12415">
        <row r="106">
          <cell r="C106" t="str">
            <v>Hour</v>
          </cell>
        </row>
      </sheetData>
      <sheetData sheetId="12416">
        <row r="106">
          <cell r="C106" t="str">
            <v>Hour</v>
          </cell>
        </row>
      </sheetData>
      <sheetData sheetId="12417">
        <row r="106">
          <cell r="C106" t="str">
            <v>Hour</v>
          </cell>
        </row>
      </sheetData>
      <sheetData sheetId="12418">
        <row r="106">
          <cell r="C106" t="str">
            <v>Hour</v>
          </cell>
        </row>
      </sheetData>
      <sheetData sheetId="12419">
        <row r="106">
          <cell r="C106" t="str">
            <v>Hour</v>
          </cell>
        </row>
      </sheetData>
      <sheetData sheetId="12420">
        <row r="106">
          <cell r="C106" t="str">
            <v>Hour</v>
          </cell>
        </row>
      </sheetData>
      <sheetData sheetId="12421">
        <row r="106">
          <cell r="C106" t="str">
            <v>Hour</v>
          </cell>
        </row>
      </sheetData>
      <sheetData sheetId="12422">
        <row r="106">
          <cell r="C106" t="str">
            <v>Hour</v>
          </cell>
        </row>
      </sheetData>
      <sheetData sheetId="12423">
        <row r="106">
          <cell r="C106" t="str">
            <v>Hour</v>
          </cell>
        </row>
      </sheetData>
      <sheetData sheetId="12424">
        <row r="106">
          <cell r="C106" t="str">
            <v>Hour</v>
          </cell>
        </row>
      </sheetData>
      <sheetData sheetId="12425">
        <row r="106">
          <cell r="C106" t="str">
            <v>Hour</v>
          </cell>
        </row>
      </sheetData>
      <sheetData sheetId="12426"/>
      <sheetData sheetId="12427"/>
      <sheetData sheetId="12428"/>
      <sheetData sheetId="12429">
        <row r="106">
          <cell r="C106" t="str">
            <v>Hour</v>
          </cell>
        </row>
      </sheetData>
      <sheetData sheetId="12430"/>
      <sheetData sheetId="12431"/>
      <sheetData sheetId="12432"/>
      <sheetData sheetId="12433">
        <row r="106">
          <cell r="C106" t="str">
            <v>Hour</v>
          </cell>
        </row>
      </sheetData>
      <sheetData sheetId="12434"/>
      <sheetData sheetId="12435">
        <row r="106">
          <cell r="C106" t="str">
            <v>Hour</v>
          </cell>
        </row>
      </sheetData>
      <sheetData sheetId="12436">
        <row r="106">
          <cell r="C106" t="str">
            <v>Hour</v>
          </cell>
        </row>
      </sheetData>
      <sheetData sheetId="12437">
        <row r="106">
          <cell r="C106" t="str">
            <v>Hour</v>
          </cell>
        </row>
      </sheetData>
      <sheetData sheetId="12438">
        <row r="106">
          <cell r="C106" t="str">
            <v>Hour</v>
          </cell>
        </row>
      </sheetData>
      <sheetData sheetId="12439">
        <row r="106">
          <cell r="C106" t="str">
            <v>Hour</v>
          </cell>
        </row>
      </sheetData>
      <sheetData sheetId="12440">
        <row r="106">
          <cell r="C106" t="str">
            <v>Hour</v>
          </cell>
        </row>
      </sheetData>
      <sheetData sheetId="12441">
        <row r="106">
          <cell r="C106" t="str">
            <v>Hour</v>
          </cell>
        </row>
      </sheetData>
      <sheetData sheetId="12442">
        <row r="106">
          <cell r="C106" t="str">
            <v>Hour</v>
          </cell>
        </row>
      </sheetData>
      <sheetData sheetId="12443">
        <row r="106">
          <cell r="C106" t="str">
            <v>Hour</v>
          </cell>
        </row>
      </sheetData>
      <sheetData sheetId="12444">
        <row r="106">
          <cell r="C106" t="str">
            <v>Hour</v>
          </cell>
        </row>
      </sheetData>
      <sheetData sheetId="12445">
        <row r="106">
          <cell r="C106" t="str">
            <v>Hour</v>
          </cell>
        </row>
      </sheetData>
      <sheetData sheetId="12446">
        <row r="106">
          <cell r="C106" t="str">
            <v>Hour</v>
          </cell>
        </row>
      </sheetData>
      <sheetData sheetId="12447">
        <row r="106">
          <cell r="C106" t="str">
            <v>Hour</v>
          </cell>
        </row>
      </sheetData>
      <sheetData sheetId="12448">
        <row r="106">
          <cell r="C106" t="str">
            <v>Hour</v>
          </cell>
        </row>
      </sheetData>
      <sheetData sheetId="12449">
        <row r="106">
          <cell r="C106" t="str">
            <v>Hour</v>
          </cell>
        </row>
      </sheetData>
      <sheetData sheetId="12450">
        <row r="106">
          <cell r="C106" t="str">
            <v>Hour</v>
          </cell>
        </row>
      </sheetData>
      <sheetData sheetId="12451"/>
      <sheetData sheetId="12452">
        <row r="106">
          <cell r="C106" t="str">
            <v>Hour</v>
          </cell>
        </row>
      </sheetData>
      <sheetData sheetId="12453">
        <row r="106">
          <cell r="C106" t="str">
            <v>Hour</v>
          </cell>
        </row>
      </sheetData>
      <sheetData sheetId="12454">
        <row r="106">
          <cell r="C106" t="str">
            <v>Hour</v>
          </cell>
        </row>
      </sheetData>
      <sheetData sheetId="12455">
        <row r="106">
          <cell r="C106" t="str">
            <v>Hour</v>
          </cell>
        </row>
      </sheetData>
      <sheetData sheetId="12456">
        <row r="106">
          <cell r="C106" t="str">
            <v>Hour</v>
          </cell>
        </row>
      </sheetData>
      <sheetData sheetId="12457">
        <row r="106">
          <cell r="C106" t="str">
            <v>Hour</v>
          </cell>
        </row>
      </sheetData>
      <sheetData sheetId="12458"/>
      <sheetData sheetId="12459"/>
      <sheetData sheetId="12460"/>
      <sheetData sheetId="12461">
        <row r="106">
          <cell r="C106" t="str">
            <v>Hour</v>
          </cell>
        </row>
      </sheetData>
      <sheetData sheetId="12462">
        <row r="106">
          <cell r="C106" t="str">
            <v>Hour</v>
          </cell>
        </row>
      </sheetData>
      <sheetData sheetId="12463">
        <row r="106">
          <cell r="C106" t="str">
            <v>Hour</v>
          </cell>
        </row>
      </sheetData>
      <sheetData sheetId="12464">
        <row r="106">
          <cell r="C106" t="str">
            <v>Hour</v>
          </cell>
        </row>
      </sheetData>
      <sheetData sheetId="12465">
        <row r="106">
          <cell r="C106" t="str">
            <v>Hour</v>
          </cell>
        </row>
      </sheetData>
      <sheetData sheetId="12466">
        <row r="106">
          <cell r="C106" t="str">
            <v>Hour</v>
          </cell>
        </row>
      </sheetData>
      <sheetData sheetId="12467">
        <row r="106">
          <cell r="C106" t="str">
            <v>Hour</v>
          </cell>
        </row>
      </sheetData>
      <sheetData sheetId="12468">
        <row r="106">
          <cell r="C106" t="str">
            <v>Hour</v>
          </cell>
        </row>
      </sheetData>
      <sheetData sheetId="12469">
        <row r="106">
          <cell r="C106" t="str">
            <v>Hour</v>
          </cell>
        </row>
      </sheetData>
      <sheetData sheetId="12470">
        <row r="106">
          <cell r="C106" t="str">
            <v>Hour</v>
          </cell>
        </row>
      </sheetData>
      <sheetData sheetId="12471"/>
      <sheetData sheetId="12472"/>
      <sheetData sheetId="12473"/>
      <sheetData sheetId="12474">
        <row r="106">
          <cell r="C106" t="str">
            <v>Hour</v>
          </cell>
        </row>
      </sheetData>
      <sheetData sheetId="12475">
        <row r="106">
          <cell r="C106" t="str">
            <v>Hour</v>
          </cell>
        </row>
      </sheetData>
      <sheetData sheetId="12476"/>
      <sheetData sheetId="12477">
        <row r="106">
          <cell r="C106" t="str">
            <v>Hour</v>
          </cell>
        </row>
      </sheetData>
      <sheetData sheetId="12478">
        <row r="106">
          <cell r="C106" t="str">
            <v>Hour</v>
          </cell>
        </row>
      </sheetData>
      <sheetData sheetId="12479">
        <row r="106">
          <cell r="C106" t="str">
            <v>Hour</v>
          </cell>
        </row>
      </sheetData>
      <sheetData sheetId="12480">
        <row r="106">
          <cell r="C106" t="str">
            <v>Hour</v>
          </cell>
        </row>
      </sheetData>
      <sheetData sheetId="12481">
        <row r="106">
          <cell r="C106" t="str">
            <v>Hour</v>
          </cell>
        </row>
      </sheetData>
      <sheetData sheetId="12482">
        <row r="106">
          <cell r="C106" t="str">
            <v>Hour</v>
          </cell>
        </row>
      </sheetData>
      <sheetData sheetId="12483">
        <row r="106">
          <cell r="C106" t="str">
            <v>Hour</v>
          </cell>
        </row>
      </sheetData>
      <sheetData sheetId="12484">
        <row r="106">
          <cell r="C106" t="str">
            <v>Hour</v>
          </cell>
        </row>
      </sheetData>
      <sheetData sheetId="12485">
        <row r="106">
          <cell r="C106" t="str">
            <v>Hour</v>
          </cell>
        </row>
      </sheetData>
      <sheetData sheetId="12486">
        <row r="106">
          <cell r="C106" t="str">
            <v>Hour</v>
          </cell>
        </row>
      </sheetData>
      <sheetData sheetId="12487">
        <row r="106">
          <cell r="C106" t="str">
            <v>Hour</v>
          </cell>
        </row>
      </sheetData>
      <sheetData sheetId="12488">
        <row r="106">
          <cell r="C106" t="str">
            <v>Hour</v>
          </cell>
        </row>
      </sheetData>
      <sheetData sheetId="12489">
        <row r="106">
          <cell r="C106" t="str">
            <v>Hour</v>
          </cell>
        </row>
      </sheetData>
      <sheetData sheetId="12490">
        <row r="106">
          <cell r="C106" t="str">
            <v>Hour</v>
          </cell>
        </row>
      </sheetData>
      <sheetData sheetId="12491">
        <row r="106">
          <cell r="C106" t="str">
            <v>Hour</v>
          </cell>
        </row>
      </sheetData>
      <sheetData sheetId="12492">
        <row r="106">
          <cell r="C106" t="str">
            <v>Hour</v>
          </cell>
        </row>
      </sheetData>
      <sheetData sheetId="12493">
        <row r="106">
          <cell r="C106" t="str">
            <v>Hour</v>
          </cell>
        </row>
      </sheetData>
      <sheetData sheetId="12494">
        <row r="106">
          <cell r="C106" t="str">
            <v>Hour</v>
          </cell>
        </row>
      </sheetData>
      <sheetData sheetId="12495">
        <row r="106">
          <cell r="C106" t="str">
            <v>Hour</v>
          </cell>
        </row>
      </sheetData>
      <sheetData sheetId="12496">
        <row r="106">
          <cell r="C106" t="str">
            <v>Hour</v>
          </cell>
        </row>
      </sheetData>
      <sheetData sheetId="12497">
        <row r="106">
          <cell r="C106" t="str">
            <v>Hour</v>
          </cell>
        </row>
      </sheetData>
      <sheetData sheetId="12498">
        <row r="106">
          <cell r="C106" t="str">
            <v>Hour</v>
          </cell>
        </row>
      </sheetData>
      <sheetData sheetId="12499">
        <row r="106">
          <cell r="C106" t="str">
            <v>Hour</v>
          </cell>
        </row>
      </sheetData>
      <sheetData sheetId="12500">
        <row r="106">
          <cell r="C106" t="str">
            <v>Hour</v>
          </cell>
        </row>
      </sheetData>
      <sheetData sheetId="12501">
        <row r="106">
          <cell r="C106" t="str">
            <v>Hour</v>
          </cell>
        </row>
      </sheetData>
      <sheetData sheetId="12502">
        <row r="106">
          <cell r="C106" t="str">
            <v>Hour</v>
          </cell>
        </row>
      </sheetData>
      <sheetData sheetId="12503">
        <row r="106">
          <cell r="C106" t="str">
            <v>Hour</v>
          </cell>
        </row>
      </sheetData>
      <sheetData sheetId="12504">
        <row r="106">
          <cell r="C106" t="str">
            <v>Hour</v>
          </cell>
        </row>
      </sheetData>
      <sheetData sheetId="12505">
        <row r="106">
          <cell r="C106" t="str">
            <v>Hour</v>
          </cell>
        </row>
      </sheetData>
      <sheetData sheetId="12506">
        <row r="106">
          <cell r="C106" t="str">
            <v>Hour</v>
          </cell>
        </row>
      </sheetData>
      <sheetData sheetId="12507">
        <row r="106">
          <cell r="C106" t="str">
            <v>Hour</v>
          </cell>
        </row>
      </sheetData>
      <sheetData sheetId="12508">
        <row r="106">
          <cell r="C106" t="str">
            <v>Hour</v>
          </cell>
        </row>
      </sheetData>
      <sheetData sheetId="12509">
        <row r="106">
          <cell r="C106" t="str">
            <v>Hour</v>
          </cell>
        </row>
      </sheetData>
      <sheetData sheetId="12510"/>
      <sheetData sheetId="12511">
        <row r="106">
          <cell r="C106" t="str">
            <v>Hour</v>
          </cell>
        </row>
      </sheetData>
      <sheetData sheetId="12512"/>
      <sheetData sheetId="12513">
        <row r="106">
          <cell r="C106" t="str">
            <v>Hour</v>
          </cell>
        </row>
      </sheetData>
      <sheetData sheetId="12514">
        <row r="106">
          <cell r="C106" t="str">
            <v>Hour</v>
          </cell>
        </row>
      </sheetData>
      <sheetData sheetId="12515"/>
      <sheetData sheetId="12516">
        <row r="106">
          <cell r="C106" t="str">
            <v>Hour</v>
          </cell>
        </row>
      </sheetData>
      <sheetData sheetId="12517">
        <row r="106">
          <cell r="C106" t="str">
            <v>Hour</v>
          </cell>
        </row>
      </sheetData>
      <sheetData sheetId="12518">
        <row r="106">
          <cell r="C106" t="str">
            <v>Hour</v>
          </cell>
        </row>
      </sheetData>
      <sheetData sheetId="12519">
        <row r="106">
          <cell r="C106" t="str">
            <v>Hour</v>
          </cell>
        </row>
      </sheetData>
      <sheetData sheetId="12520">
        <row r="106">
          <cell r="C106" t="str">
            <v>Hour</v>
          </cell>
        </row>
      </sheetData>
      <sheetData sheetId="12521">
        <row r="106">
          <cell r="C106" t="str">
            <v>Hour</v>
          </cell>
        </row>
      </sheetData>
      <sheetData sheetId="12522">
        <row r="106">
          <cell r="C106" t="str">
            <v>Hour</v>
          </cell>
        </row>
      </sheetData>
      <sheetData sheetId="12523">
        <row r="106">
          <cell r="C106" t="str">
            <v>Hour</v>
          </cell>
        </row>
      </sheetData>
      <sheetData sheetId="12524"/>
      <sheetData sheetId="12525">
        <row r="106">
          <cell r="C106" t="str">
            <v>Hour</v>
          </cell>
        </row>
      </sheetData>
      <sheetData sheetId="12526"/>
      <sheetData sheetId="12527"/>
      <sheetData sheetId="12528">
        <row r="106">
          <cell r="C106" t="str">
            <v>Hour</v>
          </cell>
        </row>
      </sheetData>
      <sheetData sheetId="12529">
        <row r="106">
          <cell r="C106" t="str">
            <v>Hour</v>
          </cell>
        </row>
      </sheetData>
      <sheetData sheetId="12530">
        <row r="106">
          <cell r="C106" t="str">
            <v>Hour</v>
          </cell>
        </row>
      </sheetData>
      <sheetData sheetId="12531">
        <row r="106">
          <cell r="C106" t="str">
            <v>Hour</v>
          </cell>
        </row>
      </sheetData>
      <sheetData sheetId="12532" refreshError="1"/>
      <sheetData sheetId="12533" refreshError="1"/>
      <sheetData sheetId="12534" refreshError="1"/>
      <sheetData sheetId="12535">
        <row r="106">
          <cell r="C106" t="str">
            <v>Hour</v>
          </cell>
        </row>
      </sheetData>
      <sheetData sheetId="12536">
        <row r="106">
          <cell r="C106" t="str">
            <v>Hour</v>
          </cell>
        </row>
      </sheetData>
      <sheetData sheetId="12537">
        <row r="106">
          <cell r="C106" t="str">
            <v>Hour</v>
          </cell>
        </row>
      </sheetData>
      <sheetData sheetId="12538">
        <row r="106">
          <cell r="C106" t="str">
            <v>Hour</v>
          </cell>
        </row>
      </sheetData>
      <sheetData sheetId="12539">
        <row r="106">
          <cell r="C106" t="str">
            <v>Hour</v>
          </cell>
        </row>
      </sheetData>
      <sheetData sheetId="12540">
        <row r="106">
          <cell r="C106" t="str">
            <v>Hour</v>
          </cell>
        </row>
      </sheetData>
      <sheetData sheetId="12541">
        <row r="106">
          <cell r="C106" t="str">
            <v>Hour</v>
          </cell>
        </row>
      </sheetData>
      <sheetData sheetId="12542">
        <row r="106">
          <cell r="C106" t="str">
            <v>Hour</v>
          </cell>
        </row>
      </sheetData>
      <sheetData sheetId="12543">
        <row r="106">
          <cell r="C106" t="str">
            <v>Hour</v>
          </cell>
        </row>
      </sheetData>
      <sheetData sheetId="12544">
        <row r="106">
          <cell r="C106" t="str">
            <v>Hour</v>
          </cell>
        </row>
      </sheetData>
      <sheetData sheetId="12545">
        <row r="106">
          <cell r="C106" t="str">
            <v>Hour</v>
          </cell>
        </row>
      </sheetData>
      <sheetData sheetId="12546">
        <row r="106">
          <cell r="C106" t="str">
            <v>Hour</v>
          </cell>
        </row>
      </sheetData>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ow r="106">
          <cell r="C106" t="str">
            <v>Hour</v>
          </cell>
        </row>
      </sheetData>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ow r="106">
          <cell r="C106" t="str">
            <v>Hour</v>
          </cell>
        </row>
      </sheetData>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sheetData sheetId="12643"/>
      <sheetData sheetId="12644" refreshError="1"/>
      <sheetData sheetId="12645" refreshError="1"/>
      <sheetData sheetId="12646"/>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ow r="106">
          <cell r="C106" t="str">
            <v>Hour</v>
          </cell>
        </row>
      </sheetData>
      <sheetData sheetId="12664">
        <row r="106">
          <cell r="C106" t="str">
            <v>Hour</v>
          </cell>
        </row>
      </sheetData>
      <sheetData sheetId="12665">
        <row r="106">
          <cell r="C106" t="str">
            <v>Hour</v>
          </cell>
        </row>
      </sheetData>
      <sheetData sheetId="12666">
        <row r="106">
          <cell r="C106" t="str">
            <v>Hour</v>
          </cell>
        </row>
      </sheetData>
      <sheetData sheetId="12667">
        <row r="106">
          <cell r="C106" t="str">
            <v>Hour</v>
          </cell>
        </row>
      </sheetData>
      <sheetData sheetId="12668">
        <row r="106">
          <cell r="C106" t="str">
            <v>Hour</v>
          </cell>
        </row>
      </sheetData>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BILANG"/>
      <sheetName val="REKAP"/>
      <sheetName val="RAB"/>
      <sheetName val="Bahan"/>
      <sheetName val="ANalisa "/>
      <sheetName val="backup_sipil_arsitek"/>
      <sheetName val="WESI"/>
      <sheetName val="backup_LANSKP"/>
      <sheetName val="Tanaman Hias"/>
      <sheetName val="VOL_ATAP "/>
      <sheetName val="Sheet1"/>
      <sheetName val="Du_lieu"/>
      <sheetName val="Cover"/>
      <sheetName val="M.Pekerjaan"/>
      <sheetName val="5-Peralatan"/>
      <sheetName val="BOOQ"/>
      <sheetName val="F ALARM"/>
      <sheetName val="BASEMENT"/>
      <sheetName val="ANALISA"/>
      <sheetName val="Rekap "/>
      <sheetName val="URAIAN TEKNIS"/>
      <sheetName val="351BQMCN"/>
      <sheetName val="bhn FINAL"/>
      <sheetName val="H.Satuan"/>
      <sheetName val="Fin-Bengkel"/>
      <sheetName val="Fin-Showroom"/>
      <sheetName val="Hal_Pagar"/>
      <sheetName val="Str-Bengkel"/>
      <sheetName val="Str-Showroom"/>
    </sheetNames>
    <sheetDataSet>
      <sheetData sheetId="0" refreshError="1"/>
      <sheetData sheetId="1" refreshError="1"/>
      <sheetData sheetId="2" refreshError="1"/>
      <sheetData sheetId="3" refreshError="1"/>
      <sheetData sheetId="4" refreshError="1">
        <row r="3837">
          <cell r="H3837">
            <v>65200</v>
          </cell>
        </row>
        <row r="3849">
          <cell r="H3849">
            <v>79100</v>
          </cell>
        </row>
        <row r="3943">
          <cell r="H3943">
            <v>2644850</v>
          </cell>
        </row>
        <row r="4029">
          <cell r="H4029">
            <v>6968400</v>
          </cell>
        </row>
      </sheetData>
      <sheetData sheetId="5" refreshError="1">
        <row r="1602">
          <cell r="N1602">
            <v>50.760000000000005</v>
          </cell>
        </row>
        <row r="1608">
          <cell r="N1608">
            <v>10.175000000000001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L (14)"/>
      <sheetName val="Terbilang (21)"/>
      <sheetName val="Terbilang (22)"/>
      <sheetName val="BTL (13)"/>
      <sheetName val="Terbilang (19)"/>
      <sheetName val="Terbilang (20)"/>
      <sheetName val="BTL (12)"/>
      <sheetName val="Terbilang (17)"/>
      <sheetName val="Terbilang (18)"/>
      <sheetName val="BTL (11)"/>
      <sheetName val="Terbilang (4)"/>
      <sheetName val="Terbilang (16)"/>
      <sheetName val="BTL (10)"/>
      <sheetName val="Terbilang (3)"/>
      <sheetName val="Terbilang (15)"/>
      <sheetName val="BTL (9)"/>
      <sheetName val="Terbilang (14)"/>
      <sheetName val="Terbilang (2)"/>
      <sheetName val="BTL (8)"/>
      <sheetName val="Terbilang (12)"/>
      <sheetName val="Terbilang (13)"/>
      <sheetName val="BTL (7)"/>
      <sheetName val="Terbilang (10)"/>
      <sheetName val="Terbilang (11)"/>
      <sheetName val="BTL (6)"/>
      <sheetName val="Terbilang (8)"/>
      <sheetName val="Terbilang (9)"/>
      <sheetName val="BTL (5)"/>
      <sheetName val="Terbilang (6)"/>
      <sheetName val="Terbilang (7)"/>
      <sheetName val="BTL (4)"/>
      <sheetName val="Terbilang"/>
      <sheetName val="Terbilang (5)"/>
      <sheetName val="Rincian BT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row r="14">
          <cell r="D14">
            <v>0</v>
          </cell>
          <cell r="E14" t="str">
            <v/>
          </cell>
          <cell r="F14">
            <v>0</v>
          </cell>
          <cell r="G14" t="str">
            <v/>
          </cell>
        </row>
        <row r="15">
          <cell r="D15">
            <v>1</v>
          </cell>
          <cell r="E15" t="str">
            <v>Se</v>
          </cell>
          <cell r="F15">
            <v>1</v>
          </cell>
          <cell r="G15" t="str">
            <v>Satu</v>
          </cell>
        </row>
        <row r="16">
          <cell r="D16">
            <v>2</v>
          </cell>
          <cell r="E16" t="str">
            <v>Dua</v>
          </cell>
          <cell r="F16">
            <v>2</v>
          </cell>
          <cell r="G16" t="str">
            <v>Dua</v>
          </cell>
        </row>
        <row r="17">
          <cell r="D17">
            <v>3</v>
          </cell>
          <cell r="E17" t="str">
            <v>Tiga</v>
          </cell>
          <cell r="F17">
            <v>3</v>
          </cell>
          <cell r="G17" t="str">
            <v>Tiga</v>
          </cell>
        </row>
        <row r="18">
          <cell r="D18">
            <v>4</v>
          </cell>
          <cell r="E18" t="str">
            <v>Empat</v>
          </cell>
          <cell r="F18">
            <v>4</v>
          </cell>
          <cell r="G18" t="str">
            <v>Empat</v>
          </cell>
        </row>
        <row r="19">
          <cell r="D19">
            <v>5</v>
          </cell>
          <cell r="E19" t="str">
            <v>Lima</v>
          </cell>
          <cell r="F19">
            <v>5</v>
          </cell>
          <cell r="G19" t="str">
            <v>Lima</v>
          </cell>
        </row>
        <row r="20">
          <cell r="D20">
            <v>6</v>
          </cell>
          <cell r="E20" t="str">
            <v>Enam</v>
          </cell>
          <cell r="F20">
            <v>6</v>
          </cell>
          <cell r="G20" t="str">
            <v>Enam</v>
          </cell>
        </row>
        <row r="21">
          <cell r="D21">
            <v>7</v>
          </cell>
          <cell r="E21" t="str">
            <v>Tujuh</v>
          </cell>
          <cell r="F21">
            <v>7</v>
          </cell>
          <cell r="G21" t="str">
            <v>Tujuh</v>
          </cell>
        </row>
        <row r="22">
          <cell r="D22">
            <v>8</v>
          </cell>
          <cell r="E22" t="str">
            <v>Delapan</v>
          </cell>
          <cell r="F22">
            <v>8</v>
          </cell>
          <cell r="G22" t="str">
            <v>Delapan</v>
          </cell>
        </row>
        <row r="23">
          <cell r="D23">
            <v>9</v>
          </cell>
          <cell r="E23" t="str">
            <v>Sembilan</v>
          </cell>
          <cell r="F23">
            <v>9</v>
          </cell>
          <cell r="G23" t="str">
            <v>Sembilan</v>
          </cell>
        </row>
      </sheetData>
      <sheetData sheetId="32" refreshError="1"/>
      <sheetData sheetId="33"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BAHAN (2)"/>
      <sheetName val="ANALISA"/>
      <sheetName val="RAB"/>
      <sheetName val="BACKUP_ARSITEK"/>
      <sheetName val="BACKUP_ATAP "/>
      <sheetName val="ITEM_PEKERJAAN_"/>
      <sheetName val="Sheet1"/>
      <sheetName val="Analis Kusen 1 ESKALASI"/>
      <sheetName val="BQ JALAN"/>
      <sheetName val="351BQMCN"/>
      <sheetName val="D3"/>
      <sheetName val="D4"/>
      <sheetName val="KEDUNG GOONG"/>
      <sheetName val="3-DIV2"/>
      <sheetName val="SUR-HARGA"/>
      <sheetName val="ANalisa "/>
      <sheetName val="backup_sipil_arsitek"/>
      <sheetName val="ANALYSIS"/>
      <sheetName val="K"/>
      <sheetName val="Harga Sat."/>
      <sheetName val="PK-PPK Elektrikal"/>
      <sheetName val="DAF_2"/>
      <sheetName val="Supl.X"/>
    </sheetNames>
    <sheetDataSet>
      <sheetData sheetId="0"/>
      <sheetData sheetId="1"/>
      <sheetData sheetId="2">
        <row r="41">
          <cell r="G41">
            <v>38900</v>
          </cell>
        </row>
        <row r="100">
          <cell r="G100">
            <v>11100</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HARGA"/>
      <sheetName val="H.Satuan"/>
      <sheetName val="Master 1.0"/>
      <sheetName val="Master 1.0 (2)"/>
      <sheetName val="Master Sch 1.0-sro2.Adari diske"/>
      <sheetName val="LO"/>
      <sheetName val="HB "/>
      <sheetName val="Master_1_0"/>
      <sheetName val="Master_1_0_(2)"/>
      <sheetName val="Master_Sch_1_0-sro2_Adari_diske"/>
      <sheetName val="SEX"/>
      <sheetName val="Cash Flow bulanan"/>
      <sheetName val="Cover"/>
      <sheetName val="Material"/>
      <sheetName val="Bill of Qty MEP"/>
      <sheetName val="BAG-2"/>
      <sheetName val="HRG BHN"/>
      <sheetName val="REF.ONLY"/>
      <sheetName val="Up &amp; bhn"/>
      <sheetName val="ANALISA"/>
      <sheetName val="Rate"/>
      <sheetName val="hardas"/>
      <sheetName val="STR"/>
      <sheetName val="RKP PLUMBING"/>
      <sheetName val="Analis Kusen 1 ESKALASI"/>
      <sheetName val="Rekapitulasi"/>
      <sheetName val="01A_ RAB"/>
      <sheetName val="REKAP"/>
      <sheetName val="DATA"/>
      <sheetName val="GD B"/>
      <sheetName val="GD C"/>
      <sheetName val="GD D"/>
      <sheetName val="GD E"/>
      <sheetName val="GD F"/>
      <sheetName val="GD G"/>
      <sheetName val="GD N"/>
      <sheetName val="PH"/>
      <sheetName val="PURA"/>
      <sheetName val="GD A"/>
      <sheetName val="HLM"/>
      <sheetName val="Bahan"/>
      <sheetName val="Rekap Biaya"/>
      <sheetName val="Vibro_Roller"/>
      <sheetName val="SITE-E"/>
      <sheetName val="Hit Vol_Sk"/>
      <sheetName val="FLAF&amp;PARTSI"/>
      <sheetName val="01A- RAB"/>
      <sheetName val="Anl.+"/>
      <sheetName val="112-885"/>
      <sheetName val="NAME"/>
      <sheetName val="Estimate"/>
      <sheetName val="Girder-30"/>
      <sheetName val="NP (4)"/>
      <sheetName val="Ereksi-Girder-16"/>
      <sheetName val="ANALISA 1"/>
      <sheetName val="Har-sat"/>
      <sheetName val="ctTBA"/>
      <sheetName val="SAT"/>
      <sheetName val="FAK"/>
      <sheetName val="RAB-ME"/>
      <sheetName val="villa"/>
      <sheetName val="rab - persiapan &amp; lantai-1"/>
      <sheetName val="Sheet1"/>
      <sheetName val="Harga Satuan"/>
      <sheetName val="DONGIA"/>
      <sheetName val="BQ"/>
      <sheetName val="NS GD.UGD"/>
      <sheetName val="STD GD.UGD"/>
      <sheetName val="struktur tdk dipakai"/>
      <sheetName val="LOADDAT"/>
      <sheetName val="analisa harga satuan"/>
      <sheetName val="PROG"/>
      <sheetName val="BIAYA 07"/>
      <sheetName val="DET 08"/>
      <sheetName val="CF-hot"/>
      <sheetName val="DRUP (ASLI)"/>
      <sheetName val="Analisa Upah &amp; Bahan Plum"/>
      <sheetName val="Bab13"/>
      <sheetName val="SELISIH HARGA"/>
      <sheetName val="gvl"/>
      <sheetName val="GFA-20-N"/>
      <sheetName val="Perm. Test"/>
      <sheetName val="RAB"/>
      <sheetName val="TYPE2"/>
      <sheetName val="K"/>
      <sheetName val="M8"/>
      <sheetName val="H.SAT"/>
      <sheetName val="Alat"/>
      <sheetName val="Sub"/>
      <sheetName val="Upah"/>
      <sheetName val="MARK UP"/>
      <sheetName val="Terbilang"/>
      <sheetName val="CRUDE RE-bar"/>
      <sheetName val="REQDELTA"/>
      <sheetName val="skenario"/>
      <sheetName val="REKAP (2)"/>
      <sheetName val="struktur"/>
      <sheetName val="A LIS"/>
      <sheetName val="A REKAP"/>
      <sheetName val="LISTRIK"/>
      <sheetName val="RATE&amp;FCTR"/>
      <sheetName val="Bill Of Quantity"/>
      <sheetName val="Rekap RAP"/>
      <sheetName val="SAT-DAS"/>
      <sheetName val="ES STG"/>
      <sheetName val="Quantity"/>
      <sheetName val="Master_1_01"/>
      <sheetName val="Master_1_0_(2)1"/>
      <sheetName val="Master_Sch_1_0-sro2_Adari_disk1"/>
      <sheetName val="Bill_of_Qty_MEP"/>
      <sheetName val="HB_"/>
      <sheetName val="Cash_Flow_bulanan"/>
      <sheetName val="H_Satuan"/>
      <sheetName val="Up_&amp;_bhn"/>
      <sheetName val="HRG_BHN"/>
      <sheetName val="REF_ONLY"/>
      <sheetName val="Man Power _ Comp"/>
      <sheetName val="INPUT 2"/>
      <sheetName val="G1"/>
      <sheetName val="IV_1"/>
      <sheetName val="I_3_3"/>
      <sheetName val="Rekap Prelim"/>
      <sheetName val="Rumus"/>
      <sheetName val="HARGA_SATUAN"/>
      <sheetName val="01A__RAB"/>
      <sheetName val="DAFTAR_HARGA"/>
      <sheetName val="own"/>
      <sheetName val="LEMBAR1"/>
      <sheetName val="Sch"/>
      <sheetName val="Input monthly capex"/>
      <sheetName val="Antek-2"/>
      <sheetName val="ESCON"/>
      <sheetName val="351BQMCN"/>
      <sheetName val="Analisa RAP"/>
      <sheetName val="Penyebaran M"/>
      <sheetName val="DES 15"/>
      <sheetName val="PERFORM"/>
      <sheetName val="RAP1"/>
      <sheetName val="schalt"/>
      <sheetName val="schtng"/>
      <sheetName val="schbhn"/>
      <sheetName val="BAG-III"/>
      <sheetName val="Eng_Hrs"/>
      <sheetName val="Sec I ML"/>
      <sheetName val="eval. Juli"/>
      <sheetName val="Rekap Direct Cost"/>
      <sheetName val="Agregat Halus &amp; Kasar"/>
      <sheetName val="harsat"/>
      <sheetName val="Master Sch 1.0-sro2"/>
      <sheetName val="DHS"/>
      <sheetName val="POL"/>
      <sheetName val="Du_lieu"/>
      <sheetName val="5-RLP01"/>
      <sheetName val="1-LBP01"/>
      <sheetName val="TOWN"/>
      <sheetName val="dasar"/>
      <sheetName val="DRUP_(ASLI)"/>
      <sheetName val="rab_-_persiapan_&amp;_lantai-1"/>
      <sheetName val="Anl_+"/>
      <sheetName val="SELISIH_HARGA"/>
      <sheetName val="JSiar"/>
      <sheetName val="RC-BHN"/>
      <sheetName val="HSD"/>
      <sheetName val="DIV-3"/>
      <sheetName val="DIV-7"/>
      <sheetName val="DIV-8"/>
      <sheetName val="BAB_5_2_BiaLang"/>
      <sheetName val="Concrete"/>
      <sheetName val="Daf_Harga"/>
      <sheetName val="BOQ"/>
      <sheetName val="Kode"/>
      <sheetName val="Hst_mat"/>
      <sheetName val="SUMBER DAYA"/>
      <sheetName val="D4"/>
      <sheetName val="D6"/>
      <sheetName val="D7"/>
      <sheetName val="D8"/>
      <sheetName val="ALATSEWA"/>
      <sheetName val="SUMBER"/>
      <sheetName val="DC"/>
      <sheetName val="Man_Power___Comp"/>
      <sheetName val="Div2"/>
      <sheetName val="ListEL"/>
      <sheetName val="UPH,BHN,ALT"/>
      <sheetName val="Hrg Sat"/>
      <sheetName val="HARSAT-lain"/>
      <sheetName val="HARSAT-tanah"/>
      <sheetName val="UP-MAT-ALT"/>
      <sheetName val="GEN-ITEM"/>
      <sheetName val="terendah"/>
      <sheetName val="Lead Schedule"/>
      <sheetName val="Analisa Tekhnis"/>
      <sheetName val="jan"/>
      <sheetName val="FEB"/>
      <sheetName val="MAR"/>
      <sheetName val="BD Div-2 sd 7.6"/>
      <sheetName val="rincian per proyek"/>
      <sheetName val="Group"/>
      <sheetName val="TE TS FA LAN MATV"/>
      <sheetName val="J"/>
      <sheetName val="bukan PNS"/>
      <sheetName val="URAIAN "/>
      <sheetName val="LS-Rutin"/>
      <sheetName val="DIVI3"/>
      <sheetName val="Analisa Upah _ Bahan Plum"/>
      <sheetName val="Dasboard"/>
      <sheetName val="H_Upah"/>
      <sheetName val="Elektrikal"/>
      <sheetName val="WT-LIST"/>
      <sheetName val="2 MASTER APP"/>
      <sheetName val="DIVISI 3"/>
      <sheetName val="Master_1_02"/>
      <sheetName val="Master_1_0_(2)2"/>
      <sheetName val="Master_Sch_1_0-sro2_Adari_disk2"/>
      <sheetName val="HB_1"/>
      <sheetName val="Cash_Flow_bulanan1"/>
      <sheetName val="H_Satuan1"/>
      <sheetName val="Bill_of_Qty_MEP1"/>
      <sheetName val="Up_&amp;_bhn1"/>
      <sheetName val="HRG_BHN1"/>
      <sheetName val="REF_ONLY1"/>
      <sheetName val="01A-_RAB"/>
      <sheetName val="ANALISA_1"/>
      <sheetName val="Agregat_Halus_&amp;_Kasar"/>
      <sheetName val="Analis_Kusen_1_ESKALASI"/>
      <sheetName val="NP_(4)"/>
      <sheetName val="analisa_harga_satuan"/>
      <sheetName val="BIAYA_07"/>
      <sheetName val="DET_08"/>
      <sheetName val="RKP_PLUMBING"/>
      <sheetName val="NS_GD_UGD"/>
      <sheetName val="STD_GD_UGD"/>
      <sheetName val="MARK_UP"/>
      <sheetName val="GD_B"/>
      <sheetName val="GD_C"/>
      <sheetName val="GD_D"/>
      <sheetName val="GD_E"/>
      <sheetName val="GD_F"/>
      <sheetName val="GD_G"/>
      <sheetName val="GD_N"/>
      <sheetName val="GD_A"/>
      <sheetName val="Perm__Test"/>
      <sheetName val="struktur_tdk_dipakai"/>
      <sheetName val="CRUDE_RE-bar"/>
      <sheetName val="DIVISI_3"/>
      <sheetName val="Ana. PU"/>
      <sheetName val="HS"/>
      <sheetName val="ANAL"/>
      <sheetName val="MAP"/>
      <sheetName val="610.04"/>
      <sheetName val="610.05"/>
      <sheetName val="610.06"/>
      <sheetName val="610.07"/>
      <sheetName val="610.08"/>
      <sheetName val="AnalisaSIPIL RIIL"/>
      <sheetName val="HARGA MATERIAL"/>
      <sheetName val="DKH-S3"/>
      <sheetName val="RinciBab1"/>
      <sheetName val="MAPP"/>
      <sheetName val="UMUM-PU"/>
      <sheetName val="RAB AR&amp;STR"/>
      <sheetName val="ahs1"/>
      <sheetName val="ahs3"/>
      <sheetName val="A"/>
      <sheetName val="SUMBER_DAYA"/>
      <sheetName val="DAF-2"/>
      <sheetName val="pivotscd"/>
      <sheetName val="3-DIV3"/>
      <sheetName val="Volume"/>
      <sheetName val="Analis harga"/>
      <sheetName val="1~3"/>
      <sheetName val="4"/>
      <sheetName val="5"/>
      <sheetName val="6"/>
      <sheetName val="3-DIV5"/>
      <sheetName val="5-Peralatan"/>
      <sheetName val="BasicPrice"/>
      <sheetName val="Bunga"/>
      <sheetName val="HPP"/>
      <sheetName val="Ref"/>
      <sheetName val="pro ra op"/>
      <sheetName val="grafik"/>
      <sheetName val="Rkp"/>
      <sheetName val="bill qty"/>
      <sheetName val="Profil"/>
      <sheetName val="DivVII"/>
      <sheetName val="F1c DATA ADM6"/>
      <sheetName val="Master Edit"/>
      <sheetName val="Galian 1"/>
      <sheetName val="Appendix 2(SatDas)"/>
      <sheetName val="KEBALAT"/>
      <sheetName val="FINAL"/>
      <sheetName val="CRUSER"/>
      <sheetName val="Parameter"/>
      <sheetName val="Data Teknik"/>
      <sheetName val="Mark-up"/>
      <sheetName val="RAP (2)"/>
      <sheetName val="RAP"/>
      <sheetName val="BUL"/>
      <sheetName val="Typ ITS"/>
      <sheetName val="CalSheet"/>
      <sheetName val="Summary"/>
      <sheetName val="m schedule"/>
      <sheetName val="6-AGREGAT"/>
      <sheetName val="DKH"/>
      <sheetName val="Cash2"/>
      <sheetName val="Hitung"/>
      <sheetName val="Gal-Tim(A)"/>
      <sheetName val="Beton(B)"/>
      <sheetName val="8.4.2 Rambu"/>
      <sheetName val="SCHEDULE"/>
      <sheetName val="asumsi"/>
      <sheetName val="EQ_an"/>
      <sheetName val="Anl.2s.d4e"/>
      <sheetName val="01A__RAB1"/>
      <sheetName val="Analisa_Upah_&amp;_Bahan_Plum"/>
      <sheetName val="DAFTAR_HARGA1"/>
      <sheetName val="H_SAT"/>
      <sheetName val="REKAP_(2)"/>
      <sheetName val="Bill_Of_Quantity"/>
      <sheetName val="Rekap_Biaya"/>
      <sheetName val="Rekap_RAP"/>
      <sheetName val="ES_STG"/>
      <sheetName val="Lead_Schedule"/>
      <sheetName val="INPUT_2"/>
      <sheetName val="A_LIS"/>
      <sheetName val="A_REKAP"/>
      <sheetName val="eval__Juli"/>
      <sheetName val="rincian_per_proyek"/>
      <sheetName val="BD_Div-2_sd_7_6"/>
      <sheetName val="Analisa_Tekhnis"/>
      <sheetName val="Analisa_RAP"/>
      <sheetName val="Penyebaran_M"/>
      <sheetName val="Input_monthly_capex"/>
      <sheetName val="Rekap_Prelim"/>
      <sheetName val="DES_15"/>
      <sheetName val="Hrg_Sat"/>
      <sheetName val="Master_Sch_1_0-sro2"/>
      <sheetName val="Master_1_03"/>
      <sheetName val="Master_1_0_(2)3"/>
      <sheetName val="Master_Sch_1_0-sro2_Adari_disk3"/>
      <sheetName val="HB_2"/>
      <sheetName val="Cash_Flow_bulanan2"/>
      <sheetName val="Bill_of_Qty_MEP2"/>
      <sheetName val="REF_ONLY2"/>
      <sheetName val="H_Satuan2"/>
      <sheetName val="Anl_+1"/>
      <sheetName val="01A-_RAB1"/>
      <sheetName val="HRG_BHN2"/>
      <sheetName val="Up_&amp;_bhn2"/>
      <sheetName val="analisa_harga_satuan1"/>
      <sheetName val="BIAYA_071"/>
      <sheetName val="DET_081"/>
      <sheetName val="ANALISA_11"/>
      <sheetName val="RKP_PLUMBING1"/>
      <sheetName val="01A__RAB2"/>
      <sheetName val="DRUP_(ASLI)1"/>
      <sheetName val="struktur_tdk_dipakai1"/>
      <sheetName val="Analis_Kusen_1_ESKALASI1"/>
      <sheetName val="NP_(4)1"/>
      <sheetName val="Analisa_Upah_&amp;_Bahan_Plum1"/>
      <sheetName val="SELISIH_HARGA1"/>
      <sheetName val="NS_GD_UGD1"/>
      <sheetName val="STD_GD_UGD1"/>
      <sheetName val="Perm__Test1"/>
      <sheetName val="rab_-_persiapan_&amp;_lantai-11"/>
      <sheetName val="MARK_UP1"/>
      <sheetName val="GD_B1"/>
      <sheetName val="GD_C1"/>
      <sheetName val="GD_D1"/>
      <sheetName val="GD_E1"/>
      <sheetName val="GD_F1"/>
      <sheetName val="GD_G1"/>
      <sheetName val="GD_N1"/>
      <sheetName val="GD_A1"/>
      <sheetName val="DAFTAR_HARGA2"/>
      <sheetName val="H_SAT1"/>
      <sheetName val="CRUDE_RE-bar1"/>
      <sheetName val="REKAP_(2)1"/>
      <sheetName val="SUMBER_DAYA1"/>
      <sheetName val="Bill_Of_Quantity1"/>
      <sheetName val="Rekap_Biaya1"/>
      <sheetName val="Rekap_RAP1"/>
      <sheetName val="ES_STG1"/>
      <sheetName val="Man_Power___Comp1"/>
      <sheetName val="Agregat_Halus_&amp;_Kasar1"/>
      <sheetName val="Lead_Schedule1"/>
      <sheetName val="INPUT_21"/>
      <sheetName val="A_LIS1"/>
      <sheetName val="A_REKAP1"/>
      <sheetName val="eval__Juli1"/>
      <sheetName val="rincian_per_proyek1"/>
      <sheetName val="BD_Div-2_sd_7_61"/>
      <sheetName val="Analisa_Tekhnis1"/>
      <sheetName val="Analisa_RAP1"/>
      <sheetName val="Penyebaran_M1"/>
      <sheetName val="Input_monthly_capex1"/>
      <sheetName val="Rekap_Prelim1"/>
      <sheetName val="DES_151"/>
      <sheetName val="Hrg_Sat1"/>
      <sheetName val="Master_Sch_1_0-sro21"/>
      <sheetName val="Analis Upah"/>
      <sheetName val="RAB JALUR Lend.tinggi"/>
      <sheetName val="Luas-Tot"/>
      <sheetName val="ekuitanak"/>
      <sheetName val="PHI"/>
      <sheetName val="NP"/>
      <sheetName val="bahan dan upah"/>
      <sheetName val="Bab 6 -3(5)"/>
      <sheetName val="2.3(2) Gor"/>
      <sheetName val="Gaji Pokok"/>
      <sheetName val="T. Proyek-Jabatan"/>
      <sheetName val="T. Lokasi"/>
      <sheetName val="T. Rumah"/>
      <sheetName val="T. Transport"/>
      <sheetName val="Har Sat"/>
      <sheetName val="Rutin"/>
      <sheetName val="Trf-SAP-GL"/>
      <sheetName val="HARGA SATUAN DASAR"/>
      <sheetName val="EQ"/>
      <sheetName val="Ass"/>
      <sheetName val="3-DIV4"/>
      <sheetName val="Sat Bah _ Up"/>
      <sheetName val="BQ(ars)"/>
      <sheetName val="PBK01"/>
      <sheetName val="CASH-lapangan"/>
      <sheetName val="Hutang-div"/>
      <sheetName val="Rincian hutang-Lap"/>
      <sheetName val="Div.7.2"/>
      <sheetName val="PopCache"/>
      <sheetName val="Solar"/>
      <sheetName val="OLI HEQ"/>
      <sheetName val="BBM-03"/>
      <sheetName val="Analisa HSP"/>
      <sheetName val="Man_Power_Const"/>
      <sheetName val="A+Supl."/>
      <sheetName val="7"/>
      <sheetName val="dongia (2)"/>
      <sheetName val="giathanh1"/>
      <sheetName val="ACTUAL CHECK"/>
      <sheetName val="STN BAHAN"/>
      <sheetName val="Satuan"/>
      <sheetName val="H_S_BAHAN"/>
      <sheetName val="Devisi3"/>
      <sheetName val="Devisi7"/>
      <sheetName val="BYALAT"/>
      <sheetName val="HSDALAT"/>
      <sheetName val="HSDMAT"/>
      <sheetName val="HARGA"/>
      <sheetName val="denah"/>
      <sheetName val="foto"/>
      <sheetName val="rab me (by owner) "/>
      <sheetName val="rab me (fisik)"/>
      <sheetName val="NP (2)"/>
      <sheetName val="BQ (by owner)"/>
      <sheetName val="Mobilisasi (2)"/>
      <sheetName val="Sheet1 (2)"/>
      <sheetName val="an. major"/>
      <sheetName val="Input"/>
      <sheetName val="610.07A"/>
      <sheetName val="sched-induk-(Th.2008 5M)"/>
      <sheetName val="U&amp;B"/>
      <sheetName val="Hrg.Dasar"/>
      <sheetName val="Peralatan (2)"/>
      <sheetName val="Pipe"/>
      <sheetName val="3-DIV2"/>
      <sheetName val="Bill_Qua"/>
      <sheetName val="DHBHN"/>
      <sheetName val="Mobilisasi"/>
      <sheetName val="대비표"/>
      <sheetName val="DAF.HRG"/>
      <sheetName val="1.B"/>
      <sheetName val="H ALAT"/>
      <sheetName val="REK PEN"/>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Analisa SNI STANDART "/>
      <sheetName val="DAF-1"/>
      <sheetName val="Hargamaterial"/>
      <sheetName val="Hrg.Sat"/>
      <sheetName val="AC"/>
      <sheetName val="Upah Bahan"/>
      <sheetName val="Beton"/>
      <sheetName val="BAU"/>
      <sheetName val="Kajian Kendala"/>
      <sheetName val="KAS"/>
      <sheetName val="BQ1"/>
      <sheetName val="extern"/>
      <sheetName val="Worksheet"/>
      <sheetName val="As"/>
      <sheetName val="Analisa ME"/>
      <sheetName val="HARGA SAT"/>
      <sheetName val="Gia"/>
      <sheetName val="304-06"/>
      <sheetName val="Master_1_04"/>
      <sheetName val="Master_1_0_(2)4"/>
      <sheetName val="Master_Sch_1_0-sro2_Adari_disk4"/>
      <sheetName val="HB_3"/>
      <sheetName val="Cash_Flow_bulanan3"/>
      <sheetName val="H_Satuan3"/>
      <sheetName val="Bill_of_Qty_MEP3"/>
      <sheetName val="REF_ONLY3"/>
      <sheetName val="Up_&amp;_bhn3"/>
      <sheetName val="HRG_BHN3"/>
      <sheetName val="01A-_RAB2"/>
      <sheetName val="Anl_+2"/>
      <sheetName val="ANALISA_12"/>
      <sheetName val="analisa_harga_satuan2"/>
      <sheetName val="BIAYA_072"/>
      <sheetName val="DET_082"/>
      <sheetName val="RKP_PLUMBING2"/>
      <sheetName val="01A__RAB3"/>
      <sheetName val="DRUP_(ASLI)2"/>
      <sheetName val="struktur_tdk_dipakai2"/>
      <sheetName val="Analis_Kusen_1_ESKALASI2"/>
      <sheetName val="NP_(4)2"/>
      <sheetName val="Analisa_Upah_&amp;_Bahan_Plum2"/>
      <sheetName val="SELISIH_HARGA2"/>
      <sheetName val="NS_GD_UGD2"/>
      <sheetName val="STD_GD_UGD2"/>
      <sheetName val="Perm__Test2"/>
      <sheetName val="rab_-_persiapan_&amp;_lantai-12"/>
      <sheetName val="MARK_UP2"/>
      <sheetName val="GD_B2"/>
      <sheetName val="GD_C2"/>
      <sheetName val="GD_D2"/>
      <sheetName val="GD_E2"/>
      <sheetName val="GD_F2"/>
      <sheetName val="GD_G2"/>
      <sheetName val="GD_N2"/>
      <sheetName val="GD_A2"/>
      <sheetName val="DAFTAR_HARGA3"/>
      <sheetName val="H_SAT2"/>
      <sheetName val="CRUDE_RE-bar2"/>
      <sheetName val="REKAP_(2)2"/>
      <sheetName val="SUMBER_DAYA2"/>
      <sheetName val="Bill_Of_Quantity2"/>
      <sheetName val="Rekap_Biaya2"/>
      <sheetName val="Rekap_RAP2"/>
      <sheetName val="ES_STG2"/>
      <sheetName val="Man_Power___Comp2"/>
      <sheetName val="Agregat_Halus_&amp;_Kasar2"/>
      <sheetName val="Lead_Schedule2"/>
      <sheetName val="INPUT_22"/>
      <sheetName val="A_LIS2"/>
      <sheetName val="A_REKAP2"/>
      <sheetName val="eval__Juli2"/>
      <sheetName val="rincian_per_proyek2"/>
      <sheetName val="Analisa_Tekhnis2"/>
      <sheetName val="Analisa_RAP2"/>
      <sheetName val="Penyebaran_M2"/>
      <sheetName val="Input_monthly_capex2"/>
      <sheetName val="BD_Div-2_sd_7_62"/>
      <sheetName val="Rekap_Prelim2"/>
      <sheetName val="DES_152"/>
      <sheetName val="Hrg_Sat2"/>
      <sheetName val="Master_Sch_1_0-sro22"/>
      <sheetName val="Anl_2s_d4e"/>
      <sheetName val="Sec_I_ML"/>
      <sheetName val="DIVISI_31"/>
      <sheetName val="2_MASTER_APP"/>
      <sheetName val="Rekap_Direct_Cost"/>
      <sheetName val="pro_ra_op"/>
      <sheetName val="Analis_harga"/>
      <sheetName val="RAB_AR&amp;STR"/>
      <sheetName val="Ana__PU"/>
      <sheetName val="610_04"/>
      <sheetName val="610_05"/>
      <sheetName val="610_06"/>
      <sheetName val="610_07"/>
      <sheetName val="610_08"/>
      <sheetName val="AnalisaSIPIL_RIIL"/>
      <sheetName val="HARGA_MATERIAL"/>
      <sheetName val="Sat_Bah___Up"/>
      <sheetName val="Data_Teknik"/>
      <sheetName val="RAP_(2)"/>
      <sheetName val="Analisa_ME"/>
      <sheetName val="TE_TS_FA_LAN_MATV"/>
      <sheetName val="bill_qty"/>
      <sheetName val="F1c_DATA_ADM6"/>
      <sheetName val="Master_Edit"/>
      <sheetName val="Galian_1"/>
      <sheetName val="Appendix_2(SatDas)"/>
      <sheetName val="bahan_dan_upah"/>
      <sheetName val="Bab_6_-3(5)"/>
      <sheetName val="2_3(2)_Gor"/>
      <sheetName val="8_4_2_Rambu"/>
      <sheetName val="HARGA_SAT"/>
      <sheetName val="Gaji_Pokok"/>
      <sheetName val="T__Proyek-Jabatan"/>
      <sheetName val="T__Lokasi"/>
      <sheetName val="T__Rumah"/>
      <sheetName val="T__Transport"/>
      <sheetName val="DIV.IV"/>
      <sheetName val="DIV.VI"/>
      <sheetName val="DIV.VIII"/>
      <sheetName val="Evaluasi Mingguan"/>
      <sheetName val="gaji"/>
      <sheetName val="URAIAN ANALIS"/>
      <sheetName val="Analisa Alat"/>
      <sheetName val="REKAP THPIII"/>
      <sheetName val="Stdiii"/>
      <sheetName val="NStdiii"/>
      <sheetName val="UT&amp;SDiii"/>
      <sheetName val="DAYA PLN"/>
      <sheetName val="H.Upah"/>
      <sheetName val="RAB 1"/>
      <sheetName val="HRG DSR APP"/>
      <sheetName val="Hrgdsrupah"/>
      <sheetName val="SDMPROG"/>
      <sheetName val="BQ-E20-02(Rp)"/>
      <sheetName val="Preliminaries"/>
      <sheetName val="Elektronik"/>
      <sheetName val="Plumbing"/>
      <sheetName val="VAC"/>
      <sheetName val="VO"/>
      <sheetName val="Isolasi Luar"/>
      <sheetName val="hs_ars"/>
      <sheetName val="Harga "/>
      <sheetName val="3-DIV7.B"/>
      <sheetName val="GE-1-2"/>
      <sheetName val="On Time"/>
      <sheetName val="Curup"/>
      <sheetName val="Prabu"/>
      <sheetName val="PESANTREN"/>
      <sheetName val="G"/>
      <sheetName val="RESUME"/>
      <sheetName val="RINCIAN"/>
      <sheetName val="REK S-CURVE"/>
      <sheetName val="S-CURVE"/>
      <sheetName val="bahan+upah"/>
      <sheetName val="L-Mechanical"/>
      <sheetName val="SNI FIX"/>
      <sheetName val="Rek"/>
      <sheetName val="ALATBERAT"/>
      <sheetName val="Markup"/>
      <sheetName val="B"/>
      <sheetName val="MASTER 1"/>
      <sheetName val="RAB2"/>
      <sheetName val="Analis"/>
      <sheetName val="RKAP1"/>
      <sheetName val="RKAP2"/>
      <sheetName val="AHSbj"/>
      <sheetName val="Pro(E) "/>
      <sheetName val="note"/>
      <sheetName val="mg"/>
      <sheetName val="Analisa &amp; Upah"/>
      <sheetName val="GENERAL"/>
      <sheetName val="Pricing"/>
      <sheetName val="data 2014"/>
      <sheetName val="Daf.Dasar Upah&amp;Bahan"/>
      <sheetName val="LP_2 - KUNINGAN - DUKUH ATAS"/>
      <sheetName val="Kuantitas &amp; Harga"/>
      <sheetName val="AHS Marka"/>
      <sheetName val="AHS Aspal"/>
      <sheetName val="PL98"/>
      <sheetName val="pro_ra_op1"/>
      <sheetName val="Rekap_Direct_Cost1"/>
      <sheetName val="Sec_I_ML1"/>
      <sheetName val="2_MASTER_APP1"/>
      <sheetName val="rab_-_persiapan_&amp;_lantai-13"/>
      <sheetName val="Anl_+3"/>
      <sheetName val="SELISIH_HARGA3"/>
      <sheetName val="DRUP_(ASLI)3"/>
      <sheetName val="pro_ra_op2"/>
      <sheetName val="Rekap_Direct_Cost2"/>
      <sheetName val="Sec_I_ML2"/>
      <sheetName val="2_MASTER_APP2"/>
      <sheetName val="DIVISI_32"/>
      <sheetName val="841"/>
      <sheetName val="811"/>
      <sheetName val="Data2"/>
      <sheetName val="schalat"/>
      <sheetName val="schman"/>
      <sheetName val="schmat"/>
      <sheetName val="rms remunerasi"/>
      <sheetName val="SDM"/>
      <sheetName val="coba"/>
      <sheetName val="Formulir 7.6"/>
      <sheetName val="hitungan"/>
      <sheetName val="S_perny &amp; CV_lama"/>
      <sheetName val="PO-2"/>
      <sheetName val="arab"/>
      <sheetName val="PNT"/>
      <sheetName val="pivot2"/>
      <sheetName val="pivot1"/>
      <sheetName val="Harga Bahan"/>
      <sheetName val="HSA &amp; PAB"/>
      <sheetName val="Harga Upah "/>
      <sheetName val="BOOQ"/>
      <sheetName val="TA"/>
      <sheetName val="DKH SN1-A"/>
      <sheetName val="S curve PRCPT"/>
      <sheetName val="DIV1"/>
      <sheetName val="CUACA"/>
      <sheetName val="ANTEK"/>
      <sheetName val="TONG HOP VL-NC"/>
      <sheetName val="chitiet"/>
      <sheetName val="DON GIA"/>
      <sheetName val="VCV-BE-TONG"/>
      <sheetName val="CHITIET VL-NC"/>
      <sheetName val="MAP-Prog"/>
      <sheetName val="BoQ Total_lama"/>
      <sheetName val="ANSTRUK"/>
      <sheetName val="2.E"/>
      <sheetName val="2.F"/>
      <sheetName val="Penjumlahan"/>
      <sheetName val="OFFICE 2 LT"/>
      <sheetName val="EurotoolsXRates"/>
      <sheetName val="Summary pilecap"/>
      <sheetName val="Analisa  _2_"/>
      <sheetName val="Anls"/>
      <sheetName val="BASEMENT"/>
      <sheetName val="PileCap"/>
      <sheetName val="Gen"/>
      <sheetName val="Isolasi Luar Dalam"/>
      <sheetName val="Daftar Harga Satuan Gaji"/>
      <sheetName val="Daftar Harga Satuan Bahan"/>
      <sheetName val="Rekap Bill"/>
      <sheetName val="BoQ C4"/>
      <sheetName val="Materials"/>
      <sheetName val="Analisa Harsat"/>
      <sheetName val="By"/>
      <sheetName val="SAPON"/>
      <sheetName val="Tab"/>
      <sheetName val="Diameter"/>
      <sheetName val="DATA-ALAT"/>
      <sheetName val="ALAT1"/>
      <sheetName val="ALAT2 (TDK DIPAKAI)"/>
      <sheetName val="Breakdown"/>
      <sheetName val="Hrg Dsr"/>
      <sheetName val="3A7.1.Jln Insitu"/>
      <sheetName val="CH"/>
      <sheetName val="PP"/>
      <sheetName val="SAT-BHN"/>
      <sheetName val="TENAGA"/>
      <sheetName val="div7"/>
      <sheetName val="Foundation"/>
      <sheetName val="anaUTama"/>
      <sheetName val="anaMob"/>
      <sheetName val="AnAlat"/>
      <sheetName val="Harga_Satuan1"/>
      <sheetName val="Hit_Vol_Sk"/>
      <sheetName val="MASTER_1"/>
      <sheetName val="HARGA_SATUAN_DASAR"/>
      <sheetName val="2_E"/>
      <sheetName val="2_F"/>
      <sheetName val="Analis_Upah"/>
      <sheetName val="RAB_JALUR_Lend_tinggi"/>
      <sheetName val="Kuantitas_&amp;_Harga"/>
      <sheetName val="Harga_Bahan"/>
      <sheetName val="HSA_&amp;_PAB"/>
      <sheetName val="Harga_Upah_"/>
      <sheetName val="TONG_HOP_VL-NC"/>
      <sheetName val="DON_GIA"/>
      <sheetName val="CHITIET_VL-NC"/>
      <sheetName val="BoQ_Total_lama"/>
      <sheetName val="m_schedule"/>
      <sheetName val="compaction"/>
      <sheetName val="Anals"/>
      <sheetName val=" Analisa Harga"/>
      <sheetName val="BAHAN (2)"/>
      <sheetName val="HS Bhn&amp;Upah"/>
      <sheetName val="Bang B"/>
      <sheetName val="BQ-Structur"/>
      <sheetName val="Rekap RAP real (2)"/>
      <sheetName val="HRG BAHAN &amp; UPAH okk"/>
      <sheetName val="Analis Kusen okk"/>
      <sheetName val="HRG-DASAR"/>
      <sheetName val="GRADE SKALA"/>
      <sheetName val="Master_1_05"/>
      <sheetName val="Master_1_0_(2)5"/>
      <sheetName val="Master_Sch_1_0-sro2_Adari_disk5"/>
      <sheetName val="HB_4"/>
      <sheetName val="Cash_Flow_bulanan4"/>
      <sheetName val="H_Satuan4"/>
      <sheetName val="Bill_of_Qty_MEP4"/>
      <sheetName val="Up_&amp;_bhn4"/>
      <sheetName val="HRG_BHN4"/>
      <sheetName val="REF_ONLY4"/>
      <sheetName val="Perm__Test3"/>
      <sheetName val="01A__RAB4"/>
      <sheetName val="GD_B3"/>
      <sheetName val="GD_C3"/>
      <sheetName val="GD_D3"/>
      <sheetName val="GD_E3"/>
      <sheetName val="GD_F3"/>
      <sheetName val="GD_G3"/>
      <sheetName val="GD_N3"/>
      <sheetName val="GD_A3"/>
      <sheetName val="DAFTAR_HARGA4"/>
      <sheetName val="NS_GD_UGD3"/>
      <sheetName val="STD_GD_UGD3"/>
      <sheetName val="01A-_RAB3"/>
      <sheetName val="Analis_Kusen_1_ESKALASI3"/>
      <sheetName val="NP_(4)3"/>
      <sheetName val="analisa_harga_satuan3"/>
      <sheetName val="BIAYA_073"/>
      <sheetName val="DET_083"/>
      <sheetName val="ANALISA_13"/>
      <sheetName val="RKP_PLUMBING3"/>
      <sheetName val="struktur_tdk_dipakai3"/>
      <sheetName val="Analisa_Upah_&amp;_Bahan_Plum3"/>
      <sheetName val="CRUDE_RE-bar3"/>
      <sheetName val="SUMBER_DAYA3"/>
      <sheetName val="Hrg_Sat3"/>
      <sheetName val="MARK_UP3"/>
      <sheetName val="H_SAT3"/>
      <sheetName val="REKAP_(2)3"/>
      <sheetName val="Bill_Of_Quantity3"/>
      <sheetName val="Rekap_Biaya3"/>
      <sheetName val="Rekap_RAP3"/>
      <sheetName val="ES_STG3"/>
      <sheetName val="Man_Power___Comp3"/>
      <sheetName val="Agregat_Halus_&amp;_Kasar3"/>
      <sheetName val="Lead_Schedule3"/>
      <sheetName val="INPUT_23"/>
      <sheetName val="A_LIS3"/>
      <sheetName val="A_REKAP3"/>
      <sheetName val="eval__Juli3"/>
      <sheetName val="rincian_per_proyek3"/>
      <sheetName val="Analisa_Tekhnis3"/>
      <sheetName val="BD_Div-2_sd_7_63"/>
      <sheetName val="Analisa_RAP3"/>
      <sheetName val="Penyebaran_M3"/>
      <sheetName val="Input_monthly_capex3"/>
      <sheetName val="Rekap_Prelim3"/>
      <sheetName val="DES_153"/>
      <sheetName val="Analis_harga1"/>
      <sheetName val="Master_Sch_1_0-sro23"/>
      <sheetName val="bill_qty1"/>
      <sheetName val="HARGA_MATERIAL1"/>
      <sheetName val="F1c_DATA_ADM61"/>
      <sheetName val="Master_Edit1"/>
      <sheetName val="Galian_11"/>
      <sheetName val="Appendix_2(SatDas)1"/>
      <sheetName val="RAB_AR&amp;STR1"/>
      <sheetName val="Ana__PU1"/>
      <sheetName val="610_041"/>
      <sheetName val="610_051"/>
      <sheetName val="610_061"/>
      <sheetName val="610_071"/>
      <sheetName val="610_081"/>
      <sheetName val="AnalisaSIPIL_RIIL1"/>
      <sheetName val="bahan_dan_upah1"/>
      <sheetName val="Bab_6_-3(5)1"/>
      <sheetName val="2_3(2)_Gor1"/>
      <sheetName val="8_4_2_Rambu1"/>
      <sheetName val="MASTER_11"/>
      <sheetName val="Rekap_Bill"/>
      <sheetName val="BoQ_C4"/>
      <sheetName val="ALAT2_(TDK_DIPAKAI)"/>
      <sheetName val="Hit_Vol_Sk1"/>
      <sheetName val="Anl_2s_d4e1"/>
      <sheetName val="Kuantitas_&amp;_Harga1"/>
      <sheetName val="Harga_Bahan1"/>
      <sheetName val="HSA_&amp;_PAB1"/>
      <sheetName val="Harga_Upah_1"/>
      <sheetName val="Hrg_Dsr"/>
      <sheetName val="3A7_1_Jln_Insitu"/>
      <sheetName val="Div_7_2"/>
      <sheetName val="Rincian_hutang-Lap"/>
      <sheetName val="Upah_Bahan"/>
      <sheetName val="Kajian_Kendala"/>
      <sheetName val="bukan_PNS"/>
      <sheetName val="Analisa_Upah___Bahan_Plum"/>
      <sheetName val="Analisa_SNI_STANDART_"/>
      <sheetName val="Formulir_7_6"/>
      <sheetName val="Data_Teknik1"/>
      <sheetName val="RAP_(2)1"/>
      <sheetName val="S_perny_&amp;_CV_lama"/>
      <sheetName val="rab_me_(by_owner)_"/>
      <sheetName val="BQ_(by_owner)"/>
      <sheetName val="rab_me_(fisik)"/>
      <sheetName val="m_schedule1"/>
      <sheetName val="HARGA_SATUAN_DASAR1"/>
      <sheetName val="Analis_Upah1"/>
      <sheetName val="RAB_JALUR_Lend_tinggi1"/>
      <sheetName val="2_E1"/>
      <sheetName val="2_F1"/>
      <sheetName val="Gaji_Pokok1"/>
      <sheetName val="T__Proyek-Jabatan1"/>
      <sheetName val="T__Lokasi1"/>
      <sheetName val="T__Rumah1"/>
      <sheetName val="T__Transport1"/>
      <sheetName val="TONG_HOP_VL-NC1"/>
      <sheetName val="DON_GIA1"/>
      <sheetName val="CHITIET_VL-NC1"/>
      <sheetName val="BoQ_Total_lama1"/>
      <sheetName val="Typ_ITS"/>
      <sheetName val="Har_Sat"/>
      <sheetName val="Harga_"/>
      <sheetName val="3-DIV7_B"/>
      <sheetName val="DKH_SN1-A"/>
      <sheetName val="S_curve_PRCPT"/>
      <sheetName val="_Analisa_Harga"/>
      <sheetName val="BAHAN_(2)"/>
      <sheetName val="HS_Bhn&amp;Upah"/>
      <sheetName val="Bang_B"/>
      <sheetName val="OLI_HEQ"/>
      <sheetName val="Rekap_RAP_real_(2)"/>
      <sheetName val="HRG_DSR_APP"/>
      <sheetName val="HRG_BAHAN_&amp;_UPAH_okk"/>
      <sheetName val="Analis_Kusen_okk"/>
      <sheetName val="Analisa_HSP"/>
      <sheetName val="anal_hs"/>
      <sheetName val="info"/>
      <sheetName val="HSP"/>
      <sheetName val="Antek1"/>
      <sheetName val="8.1.1 Struktur Kantor Taman"/>
      <sheetName val="Sat~Bahu"/>
      <sheetName val="UshDeb00"/>
      <sheetName val="Rekap 2002 mod"/>
      <sheetName val="BARU-3"/>
      <sheetName val="BARU-4 "/>
      <sheetName val="LAMA-3"/>
      <sheetName val="LAMA-4"/>
      <sheetName val="A_Harga-13"/>
      <sheetName val="BY_Alat(sewa)-6"/>
      <sheetName val="CAT-14"/>
      <sheetName val="GBR-15"/>
      <sheetName val="Waktu"/>
      <sheetName val="Harga Dasar"/>
      <sheetName val="Jenjang_Eselon"/>
      <sheetName val="smt"/>
      <sheetName val="Hrg"/>
      <sheetName val="DIV.3"/>
      <sheetName val="DIV.8"/>
      <sheetName val="Up"/>
      <sheetName val="AR-03"/>
      <sheetName val="basic price"/>
      <sheetName val="PK-PPK Elektrikal"/>
      <sheetName val="isian"/>
      <sheetName val="H_ Dasar"/>
      <sheetName val="12CGO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sheetData sheetId="630">
        <row r="203">
          <cell r="K203">
            <v>2</v>
          </cell>
        </row>
      </sheetData>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sheetData sheetId="644">
        <row r="203">
          <cell r="K203">
            <v>2</v>
          </cell>
        </row>
      </sheetData>
      <sheetData sheetId="645"/>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sheetData sheetId="687"/>
      <sheetData sheetId="688"/>
      <sheetData sheetId="689"/>
      <sheetData sheetId="690"/>
      <sheetData sheetId="691"/>
      <sheetData sheetId="692"/>
      <sheetData sheetId="693"/>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sheetData sheetId="737"/>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sheetData sheetId="769"/>
      <sheetData sheetId="770" refreshError="1"/>
      <sheetData sheetId="771" refreshError="1"/>
      <sheetData sheetId="772" refreshError="1"/>
      <sheetData sheetId="773" refreshError="1"/>
      <sheetData sheetId="774" refreshError="1"/>
      <sheetData sheetId="775" refreshError="1"/>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atuan"/>
      <sheetName val="bq"/>
      <sheetName val="BQ-Segmen"/>
      <sheetName val="BQ-BUAS"/>
      <sheetName val="Rumus"/>
      <sheetName val="kapasitas"/>
      <sheetName val="mob. dem"/>
      <sheetName val="siap"/>
      <sheetName val="pek. tanah"/>
      <sheetName val="konstruksi"/>
      <sheetName val="Gorong2"/>
      <sheetName val="B0"/>
      <sheetName val="CBC"/>
      <sheetName val="LPB"/>
      <sheetName val="Urug"/>
      <sheetName val="k. batu kali"/>
      <sheetName val="H_Satuan"/>
      <sheetName val="input"/>
      <sheetName val="SAT"/>
      <sheetName val="MAPDC"/>
      <sheetName val="data"/>
      <sheetName val="Rekap"/>
      <sheetName val="Cover"/>
      <sheetName val="NS GD.UGD"/>
      <sheetName val="STD GD.UGD"/>
      <sheetName val="K"/>
      <sheetName val="rab me (by owner) "/>
      <sheetName val="BQ (by owner)"/>
      <sheetName val="rab me (fisik)"/>
      <sheetName val="NP (4)"/>
      <sheetName val="DIV7-BM"/>
      <sheetName val="Material"/>
      <sheetName val="Analisa &amp; Upah"/>
      <sheetName val="AN. TAMPL"/>
      <sheetName val="Bill Of Quantity"/>
      <sheetName val="HB "/>
      <sheetName val="BAHAN"/>
      <sheetName val="Analisa ME"/>
      <sheetName val="harga bahan"/>
      <sheetName val="MAIN BQ"/>
      <sheetName val="Harsat BHN AR,M"/>
      <sheetName val="bhn-upah"/>
      <sheetName val="AC"/>
      <sheetName val="FP"/>
      <sheetName val="PLB"/>
      <sheetName val="NS GD.UTAMA"/>
      <sheetName val="Analisa 2"/>
      <sheetName val="BQ.AC.FAN"/>
      <sheetName val="DAF_1"/>
      <sheetName val="DRUP (ASLI)"/>
      <sheetName val="DAF-1"/>
      <sheetName val="harsat"/>
      <sheetName val="isian"/>
      <sheetName val="perkerasan rigid"/>
      <sheetName val="H_Satuan1"/>
      <sheetName val="mob__dem"/>
      <sheetName val="pek__tanah"/>
      <sheetName val="k__batu_kali"/>
      <sheetName val="Man_Power_Const"/>
      <sheetName val="Analis Kusen 1 ESKALASI"/>
      <sheetName val="3-DIV5"/>
      <sheetName val="HargaDasar"/>
      <sheetName val="DAF-5"/>
      <sheetName val="HS"/>
      <sheetName val="HRG BHN"/>
      <sheetName val="iTEM hARSAT"/>
      <sheetName val="DAF_4"/>
      <sheetName val="villa"/>
      <sheetName val="ESCON"/>
      <sheetName val="DAFTAR HARGA"/>
      <sheetName val="LISTRIK"/>
      <sheetName val="01A- RAB"/>
      <sheetName val="rab - persiapan &amp; lantai-1"/>
      <sheetName val="analisa"/>
      <sheetName val="ANALISA-A"/>
      <sheetName val="Panel,feeder,elek"/>
      <sheetName val="1.B"/>
      <sheetName val="BasicPrice"/>
      <sheetName val="Anl.+"/>
      <sheetName val="112-885"/>
      <sheetName val="ELEC STIS"/>
      <sheetName val="REQDELTA"/>
      <sheetName val="RKP PLUMBING"/>
      <sheetName val="BASIC"/>
      <sheetName val="Bag-9Add"/>
      <sheetName val="Bag-1"/>
      <sheetName val="Bag-2"/>
      <sheetName val="STR"/>
      <sheetName val="div3"/>
      <sheetName val="Concrete"/>
      <sheetName val="PC"/>
      <sheetName val="Balok"/>
      <sheetName val="box culvert"/>
      <sheetName val="SITE-E"/>
      <sheetName val="FLAF&amp;PARTSI"/>
      <sheetName val="Alat"/>
      <sheetName val="Sub"/>
      <sheetName val="Upah"/>
      <sheetName val="MARK UP"/>
      <sheetName val="HARGA DSR"/>
      <sheetName val="3-DIV4"/>
      <sheetName val="REF.ONLY"/>
      <sheetName val="Student"/>
      <sheetName val="DRUP _ASLI_"/>
      <sheetName val="Stden center"/>
      <sheetName val="Sheet1"/>
      <sheetName val="NP (3)"/>
      <sheetName val="Supl.X"/>
      <sheetName val="ahs3"/>
      <sheetName val="REK"/>
      <sheetName val="pricelist"/>
      <sheetName val="Markup"/>
      <sheetName val="EXTERNAL WORK"/>
      <sheetName val="Elektrikal"/>
      <sheetName val="L_Mechanical"/>
      <sheetName val="Daftar berat"/>
      <sheetName val="SEX"/>
      <sheetName val="Fin-Bengkel"/>
      <sheetName val="Fin-Showroom"/>
      <sheetName val="Hal_Pagar"/>
      <sheetName val="Str-Bengkel"/>
      <sheetName val="Str-Showroom"/>
      <sheetName val="Upah+Bahan"/>
      <sheetName val="TOEC"/>
      <sheetName val="Ahs.2"/>
      <sheetName val="Ahs.1"/>
      <sheetName val="Fin_Bengkel"/>
      <sheetName val="Fin_Showroom"/>
      <sheetName val="Str_Bengkel"/>
      <sheetName val="Str_Showroom"/>
      <sheetName val="Analisa Harga Satuan"/>
      <sheetName val="BASEMENT"/>
      <sheetName val="Anls"/>
      <sheetName val="AC_C"/>
      <sheetName val="Dasboard"/>
      <sheetName val="H-Upah"/>
      <sheetName val="Data Upah"/>
      <sheetName val="Analisa_ME"/>
      <sheetName val="harga_bahan"/>
      <sheetName val="rab_me_(by_owner)_"/>
      <sheetName val="BQ_(by_owner)"/>
      <sheetName val="rab_me_(fisik)"/>
      <sheetName val="Analisa_&amp;_Upah"/>
      <sheetName val="AN__TAMPL"/>
      <sheetName val="01A-_RAB"/>
      <sheetName val="REMUNERASISTANDAR"/>
      <sheetName val="TABEL-DETASIR"/>
      <sheetName val="NP"/>
      <sheetName val="SALURAN"/>
      <sheetName val="Group"/>
      <sheetName val="Mekanikal"/>
      <sheetName val="index"/>
      <sheetName val="BL"/>
      <sheetName val="AHS - Sipil"/>
      <sheetName val="ANAL"/>
      <sheetName val="HSD"/>
      <sheetName val="data RSUD KIS"/>
      <sheetName val="Bahan-Upah"/>
      <sheetName val="BAU"/>
      <sheetName val="RAB AR&amp;STR"/>
      <sheetName val="NP (2)"/>
      <sheetName val="cargo"/>
      <sheetName val="Analisa Satuan"/>
      <sheetName val="Mall"/>
      <sheetName val="ANLS_ BETON R. KELAS"/>
      <sheetName val="기준"/>
      <sheetName val="_x0000_0_x0000_1_x0000_0_x0000_0_x0000_0_x0000_1_x0000__x0000_6_x0000_0_x0000_¯耀㣋_x0000__x0000__x0000__x0000__x0000__x0001__x0000__x0000_耀ÿ"/>
      <sheetName val="Plint_List"/>
      <sheetName val="Luar"/>
      <sheetName val="Pintu Jendela"/>
      <sheetName val="DC-akses bandara"/>
      <sheetName val="finalisasi"/>
      <sheetName val="Div10"/>
      <sheetName val="Fill this out first..."/>
      <sheetName val="analis"/>
      <sheetName val="Isolasi Luar Dalam"/>
      <sheetName val="Isolasi Luar"/>
      <sheetName val="KR Luar"/>
      <sheetName val="AHS"/>
      <sheetName val="boq"/>
      <sheetName val="Unit"/>
      <sheetName val="."/>
      <sheetName val="%"/>
      <sheetName val="3-DIV3"/>
      <sheetName val="rekap mekanikal"/>
      <sheetName val="SUM"/>
      <sheetName val="meth hsl nego"/>
      <sheetName val="3-DIV2"/>
      <sheetName val="Faktor"/>
      <sheetName val="UPH,BHN,ALT"/>
      <sheetName val="H_Satuan2"/>
      <sheetName val="mob__dem1"/>
      <sheetName val="pek__tanah1"/>
      <sheetName val="k__batu_kali1"/>
      <sheetName val="NS_GD_UGD"/>
      <sheetName val="STD_GD_UGD"/>
      <sheetName val="NP_(4)"/>
      <sheetName val="Bill_Of_Quantity"/>
      <sheetName val="HB_"/>
      <sheetName val="MAIN_BQ"/>
      <sheetName val="Harsat_BHN_AR,M"/>
      <sheetName val="NS_GD_UTAMA"/>
      <sheetName val="Analisa_2"/>
      <sheetName val="BQ_AC_FAN"/>
      <sheetName val="DRUP_(ASLI)"/>
      <sheetName val="HRG_BHN"/>
      <sheetName val="iTEM_hARSAT"/>
      <sheetName val="Satpek"/>
      <sheetName val="ahs1"/>
      <sheetName val="GLP-DISCOUNT"/>
      <sheetName val="GLP 2001"/>
      <sheetName val="EE-PROP"/>
      <sheetName val="Costos"/>
      <sheetName val="Met_Pas Batu"/>
      <sheetName val="Met_ Minor"/>
      <sheetName val="공정양식"/>
      <sheetName val="QSS"/>
      <sheetName val="G_SUMMARY"/>
      <sheetName val="TSS"/>
      <sheetName val="@UpahBahan"/>
      <sheetName val="BGN PENUNJANG"/>
      <sheetName val="gtrinh"/>
      <sheetName val="Rincigaji"/>
      <sheetName val="Prod 15-5"/>
      <sheetName val="5-Peralatan"/>
      <sheetName val="?0?1?0?0?0?1??6?0?¯耀㣋?????_x0001_??耀ÿ"/>
      <sheetName val="FORMESTIMASI"/>
      <sheetName val="A"/>
      <sheetName val="GFA-20-N"/>
      <sheetName val="arp-3a"/>
      <sheetName val="dasar"/>
      <sheetName val="Tata Udara"/>
      <sheetName val="Plumbing"/>
      <sheetName val="ahs_utama"/>
      <sheetName val="Terbilang"/>
      <sheetName val="L-Mechanical"/>
      <sheetName val="Harga"/>
      <sheetName val="DAF_3.1"/>
      <sheetName val="DAF_3.11"/>
      <sheetName val="_x0000_0_x0000_1_x0000_0_x0000_0_x0000_0_x0000_1_x0000__x0000_6_x0000_0_x0000_¯??_x0000__x0000__x0000__x0000__x0000__x0001__x0000__x0000_?ÿ"/>
      <sheetName val="_x0000_¯??_x0000__x0000__x0000__x0000__x0000__x0001__x0000__x0000_?ÿ?_x0000_?English_x0000_ENW_x0000_en"/>
      <sheetName val="ANALISA PEK.UMUM"/>
      <sheetName val="Anls teknis"/>
      <sheetName val="Investment Valuation"/>
      <sheetName val="Cabling Data&amp;Power"/>
      <sheetName val="Form A"/>
      <sheetName val="TBL_BANTU"/>
      <sheetName val="Bill of Qty MEP"/>
      <sheetName val="anaUTama"/>
      <sheetName val="DIVI3"/>
      <sheetName val="FAK"/>
      <sheetName val="NP-7"/>
      <sheetName val="HSLAIN-LAIN"/>
      <sheetName val="UNIT PRICE"/>
      <sheetName val="HB_1"/>
      <sheetName val="H_Satuan3"/>
      <sheetName val="mob__dem2"/>
      <sheetName val="pek__tanah2"/>
      <sheetName val="k__batu_kali2"/>
      <sheetName val="HB_2"/>
      <sheetName val="Bill 5 Summary"/>
      <sheetName val="Bill 4 Summary"/>
      <sheetName val="RKP. TOTAL"/>
      <sheetName val="B.as"/>
      <sheetName val="RAB"/>
      <sheetName val="_x005f_x0000_0_x005f_x0000_1_x005f_x0000_0_x005f_x0000_"/>
      <sheetName val="Analisa BOW"/>
      <sheetName val="gabungan (2)"/>
      <sheetName val="5.Anhas"/>
      <sheetName val=""/>
      <sheetName val="HRG BAHAN &amp; UPAH okk"/>
      <sheetName val="Analis Kusen okk"/>
      <sheetName val="BHN-UPH-ALT"/>
      <sheetName val="_x0000_0_x0000_1_x0000_0_x0000_"/>
      <sheetName val="an tek NP"/>
      <sheetName val="GE-1-2"/>
      <sheetName val="A+Supl."/>
      <sheetName val="Informasi"/>
      <sheetName val="Daf 1"/>
      <sheetName val="Analisa Upah &amp; Bahan Plum"/>
      <sheetName val="p_fb01"/>
      <sheetName val="p_fb02"/>
      <sheetName val="PLINT 3.1.G"/>
      <sheetName val="s_v13"/>
      <sheetName val="s_v14"/>
      <sheetName val="s_v16"/>
      <sheetName val="NS Lanjutan"/>
      <sheetName val="STD Lanjutan"/>
      <sheetName val="Mk Minor"/>
      <sheetName val="Telephone"/>
      <sheetName val="Rek_ELEKT"/>
      <sheetName val="?0?1?0?0?0?1??6?0?¯???????_x0001_???ÿ"/>
      <sheetName val="?¯???????_x0001_???ÿ???English?ENW?en"/>
      <sheetName val="Bill_2"/>
      <sheetName val="Alat B"/>
      <sheetName val="Bahan B"/>
      <sheetName val="Upah B"/>
      <sheetName val="RAP"/>
      <sheetName val="ANALISA ALAT BERAT"/>
      <sheetName val="ANGGARAN"/>
      <sheetName val="_0_1_0_0_0_1__6_0_¯耀㣋______x0001___耀ÿ"/>
      <sheetName val="Galian batu"/>
      <sheetName val="1"/>
      <sheetName val="Teknis"/>
      <sheetName val="설계조건"/>
      <sheetName val="단면검토"/>
      <sheetName val="RINCIAN"/>
      <sheetName val="GalianAlatBerat"/>
      <sheetName val="Haulling"/>
      <sheetName val="KONTRAK INDUK BULANAN"/>
      <sheetName val="Data2"/>
      <sheetName val="GENERAL"/>
      <sheetName val="pivot1"/>
      <sheetName val="Pricing"/>
      <sheetName val="Surat"/>
      <sheetName val="Analisa RAP"/>
      <sheetName val="Telusur"/>
      <sheetName val="Analisa RAB"/>
      <sheetName val="NSTD"/>
      <sheetName val="STD"/>
      <sheetName val="BQ.jln"/>
      <sheetName val="BQ.jem"/>
      <sheetName val="anaMob"/>
      <sheetName val="bukan PNS"/>
      <sheetName val="Input monthly capex"/>
      <sheetName val="경비2내역"/>
      <sheetName val="DAFT_HARG_SAT_PEK."/>
      <sheetName val="DAFT_ALAT,UPAH &amp; MAT"/>
      <sheetName val="Admin"/>
      <sheetName val="DAFTAR_HARGA"/>
      <sheetName val="rab_-_persiapan_&amp;_lantai-1"/>
      <sheetName val="Anl_+"/>
      <sheetName val="ELEC_STIS"/>
      <sheetName val="RKP_PLUMBING"/>
      <sheetName val="1_B"/>
      <sheetName val="Analis_Kusen_1_ESKALASI"/>
      <sheetName val="Isolasi_Luar_Dalam"/>
      <sheetName val="Isolasi_Luar"/>
      <sheetName val="Supl_X"/>
      <sheetName val="EXTERNAL_WORK"/>
      <sheetName val="DRUP__ASLI_"/>
      <sheetName val="Stden_center"/>
      <sheetName val="box_culvert"/>
      <sheetName val="_"/>
      <sheetName val="Div2"/>
      <sheetName val="bhn FINAL"/>
      <sheetName val="Rekapitulasi"/>
      <sheetName val="PRICE LIST"/>
      <sheetName val="Price_List"/>
      <sheetName val="div-2"/>
      <sheetName val="MAP"/>
      <sheetName val="RKP"/>
      <sheetName val="dil"/>
      <sheetName val="Penawaran"/>
      <sheetName val="Master 1.0"/>
      <sheetName val="Blk-Mnl lt.3-lt.atap"/>
      <sheetName val="Klm-Mnl"/>
      <sheetName val="gajiDasar"/>
      <sheetName val="PROD_03_1"/>
      <sheetName val="BQ. AC"/>
      <sheetName val="rincian per proyek"/>
      <sheetName val="PL"/>
      <sheetName val="rek ME"/>
      <sheetName val="Antek1"/>
      <sheetName val="HARSAT-lain"/>
      <sheetName val="HARSAT-tanah"/>
      <sheetName val="product"/>
      <sheetName val="Pipe"/>
      <sheetName val="RBP- 2"/>
      <sheetName val="OP. ALAT"/>
      <sheetName val="OP. PERJAM"/>
      <sheetName val="B. PERSONIL"/>
      <sheetName val="KAN. LOKAL"/>
      <sheetName val="BAB_5_2_BiaLang"/>
      <sheetName val="Bq-Pk-A"/>
      <sheetName val="Appendix 2(SatDas)"/>
      <sheetName val="Estimate"/>
      <sheetName val="Summary"/>
      <sheetName val="Rate"/>
      <sheetName val="S-Curve"/>
      <sheetName val="3.1.2a"/>
      <sheetName val="3.1.1a"/>
      <sheetName val="Vibro_Roller"/>
      <sheetName val="SAT-DAS"/>
      <sheetName val="GAJI"/>
      <sheetName val="Urai _ Guide Post"/>
      <sheetName val="Urai_Galian Tanah"/>
      <sheetName val="name"/>
      <sheetName val="9"/>
      <sheetName val="Analis Tambahan"/>
      <sheetName val="Analys"/>
      <sheetName val="pelita lapen"/>
      <sheetName val="??"/>
      <sheetName val="????"/>
      <sheetName val="Sat~Bahu"/>
      <sheetName val="Daftar Upah"/>
      <sheetName val="Ahs_2"/>
      <sheetName val="Ahs_1"/>
      <sheetName val="KR_Luar"/>
      <sheetName val="REF_ONLY"/>
      <sheetName val="Daftar_berat"/>
      <sheetName val="Analisa_Harga_Satuan"/>
      <sheetName val="NP_(3)"/>
      <sheetName val="ANLS__BETON_R__KELAS"/>
      <sheetName val="Data_Upah"/>
      <sheetName val="AHS_-_Sipil"/>
      <sheetName val="data_RSUD_KIS"/>
      <sheetName val="RAB_AR&amp;STR"/>
      <sheetName val="NP_(2)"/>
      <sheetName val="Analisa_Satuan"/>
      <sheetName val="Tata_Udara"/>
      <sheetName val="Fill_this_out_first___"/>
      <sheetName val="01000160¯耀㣋耀ÿ"/>
      <sheetName val="Pintu_Jendela"/>
      <sheetName val="DC-akses_bandara"/>
      <sheetName val="Abpek"/>
      <sheetName val="analisa (2)"/>
      <sheetName val="DEPR"/>
      <sheetName val="DAF-2"/>
      <sheetName val="01.FA"/>
      <sheetName val="hst  LAMP_1"/>
      <sheetName val="ASEM내역"/>
      <sheetName val="c"/>
      <sheetName val="f"/>
      <sheetName val="Hua Yang Quarterly"/>
      <sheetName val="An"/>
      <sheetName val="An.2"/>
      <sheetName val="rab_me_(by_owner)_1"/>
      <sheetName val="BQ_(by_owner)1"/>
      <sheetName val="rab_me_(fisik)1"/>
      <sheetName val="DC-akses_bandara1"/>
      <sheetName val="Analisa_ME1"/>
      <sheetName val="ALEK"/>
      <sheetName val="rab_me_(by_owner)_2"/>
      <sheetName val="BQ_(by_owner)2"/>
      <sheetName val="rab_me_(fisik)2"/>
      <sheetName val="DC-akses_bandara2"/>
      <sheetName val="Analisa_ME2"/>
      <sheetName val="H_Satuan4"/>
      <sheetName val="mob__dem3"/>
      <sheetName val="pek__tanah3"/>
      <sheetName val="k__batu_kali3"/>
      <sheetName val="rab_me_(by_owner)_3"/>
      <sheetName val="BQ_(by_owner)3"/>
      <sheetName val="rab_me_(fisik)3"/>
      <sheetName val="DC-akses_bandara3"/>
      <sheetName val="Analisa_ME3"/>
      <sheetName val="struktur tdk dipakai"/>
      <sheetName val="SCH"/>
      <sheetName val="SAP"/>
      <sheetName val="Urai _Resap pengikat"/>
      <sheetName val="F ALARM"/>
      <sheetName val="HARGA MATERIAL"/>
      <sheetName val="Rekap Direct Cost"/>
      <sheetName val="Analisa -Baku"/>
      <sheetName val="Eng_Hrs"/>
      <sheetName val="BQ-E20-02(Rp)"/>
      <sheetName val="AC unit"/>
      <sheetName val="EL acc"/>
      <sheetName val="EL lamp"/>
      <sheetName val="EL outlet"/>
      <sheetName val="Chiller acc"/>
      <sheetName val="Pipa PL"/>
      <sheetName val="PK acc"/>
      <sheetName val="PL acc"/>
      <sheetName val="PK valve"/>
      <sheetName val="PL valve"/>
      <sheetName val="AC valve"/>
      <sheetName val="PK pipe"/>
      <sheetName val="EL kabel"/>
      <sheetName val="AC power"/>
      <sheetName val="EL tray"/>
      <sheetName val="PL power"/>
      <sheetName val="PL unit"/>
      <sheetName val="PK unit"/>
      <sheetName val="EL arde"/>
      <sheetName val="DafHrgSatuan"/>
      <sheetName val="metode"/>
      <sheetName val="D6 (2)"/>
      <sheetName val="CapExpAppForm"/>
      <sheetName val="Analisa Harga"/>
      <sheetName val="SIMPRO(AGST)"/>
      <sheetName val="_x005f_x0000_¯___x005f_x0000__x005f_x0000__x005f_x0000_"/>
      <sheetName val="_0_1_0_0_0_1__6_0_¯耀㣋______x000"/>
      <sheetName val="List of Eqp"/>
      <sheetName val="UPA"/>
      <sheetName val="Anl.2s.d4e"/>
      <sheetName val="Master Edit"/>
      <sheetName val="HS-Divisi 3"/>
      <sheetName val="PConsCS"/>
      <sheetName val="dia-in"/>
      <sheetName val="Break_down"/>
      <sheetName val="DATABASE"/>
      <sheetName val="Foundation"/>
      <sheetName val="S Curve"/>
      <sheetName val="Rekap S Curve (4)"/>
      <sheetName val="Rekap S Curve (3)"/>
      <sheetName val="_x005f_x005f_x005f_x0000_0_x005f_x005f_x005f_x0000_1_x0"/>
      <sheetName val="_0_1_0_0_0_1__6_0_¯________x000"/>
      <sheetName val="_¯________x005f_x0001____ÿ___English_"/>
      <sheetName val="_0_1_0_0_0_1__6_0_¯________x0001____ÿ"/>
      <sheetName val="_¯________x0001____ÿ___English_ENW_en"/>
      <sheetName val="?0?1?0?0?0?1??6?0?¯耀㣋?????_x000"/>
      <sheetName val="_x005f_x0000_¯??_x005f_x0000__x005f_x0000__x005f_x0000_"/>
      <sheetName val="?0?1?0?0?0?1??6?0?¯???????_x000"/>
      <sheetName val="?¯???????_x005f_x0001_???ÿ???English?"/>
      <sheetName val="TRNS-C1"/>
      <sheetName val="SAT.UPAH"/>
      <sheetName val="HARGA (2)"/>
      <sheetName val="HARGA SATUAN"/>
      <sheetName val="Analisa HSP"/>
      <sheetName val="ANAL ALAT"/>
      <sheetName val="Upah, alat &amp; harsat"/>
      <sheetName val="STA"/>
      <sheetName val="DSN"/>
      <sheetName val="_x005f_x005f_x005f_x005f_x005f_x005f_x005f_x0000_0_x005"/>
      <sheetName val="_x005f_x005f_x005f_x0000_¯??_x005f_x005f_x005f_x0000__x"/>
      <sheetName val="bahan upah"/>
      <sheetName val="an. major"/>
      <sheetName val="Upah Bahan"/>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Monitor"/>
      <sheetName val="TT04"/>
      <sheetName val="gvl"/>
      <sheetName val="Agregat Halus &amp; Kasar"/>
      <sheetName val="daftar harga satuan"/>
      <sheetName val="SPEC"/>
      <sheetName val="Rutin"/>
      <sheetName val="Data-Masukan"/>
      <sheetName val="BOOQ"/>
      <sheetName val="struktur"/>
      <sheetName val="__"/>
      <sheetName val="____"/>
      <sheetName val="PESANTREN"/>
      <sheetName val="G"/>
      <sheetName val="Curup"/>
      <sheetName val="Prabu"/>
      <sheetName val="On Time"/>
      <sheetName val="BoQA"/>
      <sheetName val="List Material"/>
      <sheetName val="Budget"/>
      <sheetName val="NP_(4)1"/>
      <sheetName val="HRG_BHN1"/>
      <sheetName val="Analisa_&amp;_Upah1"/>
      <sheetName val="AN__TAMPL1"/>
      <sheetName val="Bill_Of_Quantity1"/>
      <sheetName val="NS_GD_UGD1"/>
      <sheetName val="STD_GD_UGD1"/>
      <sheetName val="harga_bahan1"/>
      <sheetName val="MAIN_BQ1"/>
      <sheetName val="Harsat_BHN_AR,M1"/>
      <sheetName val="DRUP_(ASLI)1"/>
      <sheetName val="BQ_AC_FAN1"/>
      <sheetName val="iTEM_hARSAT1"/>
      <sheetName val="NS_GD_UTAMA1"/>
      <sheetName val="Analisa_21"/>
      <sheetName val="01A-_RAB1"/>
      <sheetName val="GLP_2001"/>
      <sheetName val="Met_Pas_Batu"/>
      <sheetName val="Met__Minor"/>
      <sheetName val="gabungan_(2)"/>
      <sheetName val="Analisa_BOW"/>
      <sheetName val="Galian_batu"/>
      <sheetName val="an_tek_NP"/>
      <sheetName val="rekap_mekanikal"/>
      <sheetName val="meth_hsl_nego"/>
      <sheetName val="BGN_PENUNJANG"/>
      <sheetName val="bukan_PNS"/>
      <sheetName val="RBP-_2"/>
      <sheetName val="OP__ALAT"/>
      <sheetName val="OP__PERJAM"/>
      <sheetName val="B__PERSONIL"/>
      <sheetName val="KAN__LOKAL"/>
      <sheetName val="DRUP__ASLI_1"/>
      <sheetName val="Stden_center1"/>
      <sheetName val="NP_(4)2"/>
      <sheetName val="HRG_BHN2"/>
      <sheetName val="Analisa_&amp;_Upah2"/>
      <sheetName val="AN__TAMPL2"/>
      <sheetName val="Bill_Of_Quantity2"/>
      <sheetName val="NS_GD_UGD2"/>
      <sheetName val="STD_GD_UGD2"/>
      <sheetName val="harga_bahan2"/>
      <sheetName val="MAIN_BQ2"/>
      <sheetName val="Harsat_BHN_AR,M2"/>
      <sheetName val="DRUP_(ASLI)2"/>
      <sheetName val="BQ_AC_FAN2"/>
      <sheetName val="ANLS__BETON_R__KELAS1"/>
      <sheetName val="iTEM_hARSAT2"/>
      <sheetName val="NS_GD_UTAMA2"/>
      <sheetName val="Analisa_22"/>
      <sheetName val="01A-_RAB2"/>
      <sheetName val="RKP_PLUMBING1"/>
      <sheetName val="rab_-_persiapan_&amp;_lantai-11"/>
      <sheetName val="Anl_+1"/>
      <sheetName val="ELEC_STIS1"/>
      <sheetName val="Analis_Kusen_1_ESKALASI1"/>
      <sheetName val="Tata_Udara1"/>
      <sheetName val="DAFTAR_HARGA1"/>
      <sheetName val="Data_Upah1"/>
      <sheetName val="Supl_X1"/>
      <sheetName val="box_culvert1"/>
      <sheetName val="Ahs_21"/>
      <sheetName val="Ahs_11"/>
      <sheetName val="Analisa_Harga_Satuan1"/>
      <sheetName val="_1"/>
      <sheetName val="Daftar_berat1"/>
      <sheetName val="AHS_-_Sipil1"/>
      <sheetName val="EXTERNAL_WORK1"/>
      <sheetName val="data_RSUD_KIS1"/>
      <sheetName val="RAB_AR&amp;STR1"/>
      <sheetName val="NP_(2)1"/>
      <sheetName val="Analisa_Satuan1"/>
      <sheetName val="1_B1"/>
      <sheetName val="Isolasi_Luar_Dalam1"/>
      <sheetName val="Isolasi_Luar1"/>
      <sheetName val="GLP_20011"/>
      <sheetName val="Met_Pas_Batu1"/>
      <sheetName val="Met__Minor1"/>
      <sheetName val="KR_Luar1"/>
      <sheetName val="REF_ONLY1"/>
      <sheetName val="gabungan_(2)1"/>
      <sheetName val="Analisa_BOW1"/>
      <sheetName val="Galian_batu1"/>
      <sheetName val="Fill_this_out_first___1"/>
      <sheetName val="an_tek_NP1"/>
      <sheetName val="Pintu_Jendela1"/>
      <sheetName val="NP_(3)1"/>
      <sheetName val="rekap_mekanikal1"/>
      <sheetName val="meth_hsl_nego1"/>
      <sheetName val="BGN_PENUNJANG1"/>
      <sheetName val="bukan_PNS1"/>
      <sheetName val="RBP-_21"/>
      <sheetName val="OP__ALAT1"/>
      <sheetName val="OP__PERJAM1"/>
      <sheetName val="B__PERSONIL1"/>
      <sheetName val="KAN__LOKAL1"/>
      <sheetName val="GRAPMARS"/>
      <sheetName val="Man Power"/>
      <sheetName val="Bill rekap"/>
      <sheetName val="Bill of Qty"/>
      <sheetName val="5.1.ELEKTRIKAL-ELEKTRONIK"/>
      <sheetName val="6-AGREGAT"/>
      <sheetName val="HB_3"/>
      <sheetName val="Bill_of_Qty_MEP"/>
      <sheetName val="Anls_teknis"/>
      <sheetName val="Analisa_RAP"/>
      <sheetName val="Alat_B"/>
      <sheetName val="Bahan_B"/>
      <sheetName val="Upah_B"/>
      <sheetName val="Analisa_RAB"/>
      <sheetName val="Prod_15-5"/>
      <sheetName val="UNIT_PRICE"/>
      <sheetName val="Form_A"/>
      <sheetName val="Blk-Mnl_lt_3-lt_atap"/>
      <sheetName val="RKP__TOTAL"/>
      <sheetName val="B_as"/>
      <sheetName val="?0?1?0?0?0?1??6?0?¯耀㣋???????耀ÿ"/>
      <sheetName val="Input_monthly_capex"/>
      <sheetName val="DAF_3_1"/>
      <sheetName val="DAF_3_11"/>
      <sheetName val="01000160¯???ÿ"/>
      <sheetName val="¯???ÿ??EnglishENWen"/>
      <sheetName val="KONTRAK_INDUK_BULANAN"/>
      <sheetName val="HRG_BAHAN_&amp;_UPAH_okk"/>
      <sheetName val="Analis_Kusen_okk"/>
      <sheetName val="ANALISA_PEK_UMUM"/>
      <sheetName val="Bill_5_Summary"/>
      <sheetName val="Bill_4_Summary"/>
      <sheetName val="Investment_Valuation"/>
      <sheetName val="Cabling_Data&amp;Power"/>
      <sheetName val="MARK_UP"/>
      <sheetName val="010"/>
      <sheetName val="F_ALARM"/>
      <sheetName val="Analisa_Harga"/>
      <sheetName val="_0_1_0_0_0_1__6_0_¯耀㣋_______耀ÿ"/>
      <sheetName val="5_Anhas"/>
      <sheetName val="Analisa_Upah_&amp;_Bahan_Plum"/>
      <sheetName val="BQ__AC"/>
      <sheetName val="rincian_per_proyek"/>
      <sheetName val="A+Supl_"/>
      <sheetName val="rek_ME"/>
      <sheetName val="Agregat_Halus_&amp;_Kasar"/>
      <sheetName val="Perm. Test"/>
      <sheetName val="Hrg Sat"/>
      <sheetName val="hardas"/>
      <sheetName val="AN-MAJOR"/>
      <sheetName val="An_pdkg"/>
      <sheetName val="H Satuan Dasar"/>
      <sheetName val="har-sat"/>
      <sheetName val="Meto"/>
      <sheetName val="7"/>
      <sheetName val="An str"/>
      <sheetName val="a.2"/>
      <sheetName val="DATAOKT"/>
      <sheetName val="BUSWAY"/>
      <sheetName val="analisa Str"/>
      <sheetName val="610.07A"/>
      <sheetName val="FINISHING"/>
      <sheetName val="?0?1?0?"/>
      <sheetName val="NP2"/>
      <sheetName val="Bongkar"/>
      <sheetName val="B"/>
      <sheetName val="Analisa.Hourly"/>
      <sheetName val="Rek.Analisa"/>
      <sheetName val="_x005f_x005f_x005f_x005f_x005f_x005f_x005f_x005f_x005f_x005f_"/>
      <sheetName val="_x005f_x005f_x005f_x005f_x005f_x005f_x005f_x0000_¯??_x0"/>
      <sheetName val="BAG-III"/>
      <sheetName val="_x0000_¯___x0000__x0000__x0000_"/>
      <sheetName val="_x005f_x0000_0_x005f_x0000_1_x0"/>
      <sheetName val="_¯________x0001____ÿ___English_"/>
      <sheetName val="_x005f_x0000_¯___x005f_x0000__x"/>
      <sheetName val="_x005f_x005f_x005f_x0000_0_x005"/>
      <sheetName val="_¯________x005f_x0001____ÿ___En"/>
      <sheetName val="ANALISA EDIT"/>
      <sheetName val="Sal"/>
      <sheetName val="ANALHASA"/>
      <sheetName val="_x005f_x005f_x005f_x0000_¯___x005f_x005f_x005f_x0000__x"/>
      <sheetName val="_x005f_x005f_x005f_x005f_x005f_x005f_x005f_x0000_¯___x0"/>
      <sheetName val="hs_str"/>
      <sheetName val="AHSP"/>
      <sheetName val="O&amp;O"/>
      <sheetName val="DAF-9"/>
      <sheetName val="_¯________x005f_x005f_x005f_x0001____ÿ___En"/>
      <sheetName val="Rek Tot"/>
      <sheetName val="CODE"/>
      <sheetName val="Analysis"/>
      <sheetName val="PP"/>
      <sheetName val="AnalAdjust"/>
      <sheetName val="Prs"/>
      <sheetName val="prd01-5"/>
      <sheetName val="Data WI"/>
      <sheetName val="Input T. Schedule"/>
      <sheetName val="Hg.Sat"/>
      <sheetName val="Har Sat"/>
      <sheetName val="civil-work"/>
      <sheetName val="Watertank"/>
      <sheetName val="SDM"/>
      <sheetName val="tifico"/>
      <sheetName val="div.2"/>
      <sheetName val="div.3 Tanah"/>
      <sheetName val="div.4 Sirtu"/>
      <sheetName val="div.5"/>
      <sheetName val="div.7 Beton"/>
      <sheetName val="div.8"/>
      <sheetName val="PkRp"/>
      <sheetName val="Galian"/>
      <sheetName val="AC-WC"/>
      <sheetName val="Beton"/>
      <sheetName val="Cold Miling"/>
      <sheetName val="_x005f"/>
      <sheetName val="DIV 6"/>
      <sheetName val="Parameter"/>
      <sheetName val="Hsat1"/>
      <sheetName val="OwnEq"/>
      <sheetName val="610.05"/>
      <sheetName val="610.06"/>
      <sheetName val="610.07"/>
      <sheetName val="610.08"/>
      <sheetName val="ANTEK"/>
      <sheetName val="610.04"/>
      <sheetName val="MPU. 6-3(4).LastonAC"/>
      <sheetName val="Data Info"/>
      <sheetName val="bahan dan upah"/>
      <sheetName val="MAP2"/>
      <sheetName val="anal-mpu"/>
      <sheetName val="일위대가목차"/>
      <sheetName val="Kuantitas &amp; Harga"/>
      <sheetName val="Rekap Analisa"/>
      <sheetName val="SDMTA"/>
      <sheetName val="Analisa K"/>
      <sheetName val="Unit Rate"/>
      <sheetName val="BAHAN (2)"/>
      <sheetName val=" "/>
      <sheetName val="Tray&amp;Ladder"/>
      <sheetName val="Duct"/>
      <sheetName val="Other"/>
      <sheetName val="H_Satuan5"/>
      <sheetName val="mob__dem4"/>
      <sheetName val="pek__tanah4"/>
      <sheetName val="k__batu_kali4"/>
      <sheetName val="Analisa_&amp;_Upah3"/>
      <sheetName val="AN__TAMPL3"/>
      <sheetName val="Bill_Of_Quantity3"/>
      <sheetName val="NP_(4)3"/>
      <sheetName val="DRUP__ASLI_2"/>
      <sheetName val="Stden_center2"/>
      <sheetName val="HRG_BHN3"/>
      <sheetName val="DRUP_(ASLI)3"/>
      <sheetName val="NS_GD_UGD3"/>
      <sheetName val="STD_GD_UGD3"/>
      <sheetName val="harga_bahan3"/>
      <sheetName val="MAIN_BQ3"/>
      <sheetName val="Harsat_BHN_AR,M3"/>
      <sheetName val="BQ_AC_FAN3"/>
      <sheetName val="01A-_RAB3"/>
      <sheetName val="Anl_+2"/>
      <sheetName val="iTEM_hARSAT3"/>
      <sheetName val="box_culvert2"/>
      <sheetName val="NS_GD_UTAMA3"/>
      <sheetName val="Analisa_23"/>
      <sheetName val="rab_-_persiapan_&amp;_lantai-12"/>
      <sheetName val="NP_(2)2"/>
      <sheetName val="data_RSUD_KIS2"/>
      <sheetName val="Analis_Kusen_1_ESKALASI2"/>
      <sheetName val="EXTERNAL_WORK2"/>
      <sheetName val="RAB_AR&amp;STR2"/>
      <sheetName val="Analisa_Satuan2"/>
      <sheetName val="Fill_this_out_first___2"/>
      <sheetName val="ELEC_STIS2"/>
      <sheetName val="RKP_PLUMBING2"/>
      <sheetName val="Supl_X2"/>
      <sheetName val="DAFTAR_HARGA2"/>
      <sheetName val="Ahs_22"/>
      <sheetName val="Ahs_12"/>
      <sheetName val="Analisa_Harga_Satuan2"/>
      <sheetName val="gabungan_(2)2"/>
      <sheetName val="Galian_batu2"/>
      <sheetName val="meth_hsl_nego2"/>
      <sheetName val="REF_ONLY2"/>
      <sheetName val="KR_Luar2"/>
      <sheetName val="GLP_20012"/>
      <sheetName val="Met_Pas_Batu2"/>
      <sheetName val="Met__Minor2"/>
      <sheetName val="1_B2"/>
      <sheetName val="Daftar_berat2"/>
      <sheetName val="Data_Upah2"/>
      <sheetName val="Bill_of_Qty_MEP2"/>
      <sheetName val="_2"/>
      <sheetName val="Pintu_Jendela2"/>
      <sheetName val="rekap_mekanikal2"/>
      <sheetName val="Isolasi_Luar_Dalam2"/>
      <sheetName val="Isolasi_Luar2"/>
      <sheetName val="AHS_-_Sipil2"/>
      <sheetName val="ANLS__BETON_R__KELAS2"/>
      <sheetName val="NP_(3)2"/>
      <sheetName val="BGN_PENUNJANG2"/>
      <sheetName val="Analisa_BOW2"/>
      <sheetName val="Form_A2"/>
      <sheetName val="KONTRAK_INDUK_BULANAN2"/>
      <sheetName val="RKP__TOTAL2"/>
      <sheetName val="B_as2"/>
      <sheetName val="Prod_15-52"/>
      <sheetName val="Bill_of_Qty_MEP1"/>
      <sheetName val="Form_A1"/>
      <sheetName val="KONTRAK_INDUK_BULANAN1"/>
      <sheetName val="RKP__TOTAL1"/>
      <sheetName val="B_as1"/>
      <sheetName val="Prod_15-51"/>
      <sheetName val="BQ External"/>
      <sheetName val="01000160¯___ÿ"/>
      <sheetName val="¯___ÿ__EnglishENWen"/>
      <sheetName val="Daftar Upah,Bhn,&amp; alat"/>
      <sheetName val="Rekap 1"/>
      <sheetName val="D HARGA"/>
      <sheetName val="RATE&amp;FCTR"/>
      <sheetName val="BoQ Total_lama"/>
      <sheetName val="DashBoard"/>
      <sheetName val="PLANT"/>
      <sheetName val="Engine"/>
      <sheetName val="10"/>
      <sheetName val="5"/>
      <sheetName val="Kode"/>
      <sheetName val="Hst_mat"/>
      <sheetName val="DIV 7"/>
      <sheetName val="Lead Schedule"/>
      <sheetName val="Manual"/>
      <sheetName val="7.PEK-STRUKTUR"/>
      <sheetName val="Harga Baru"/>
      <sheetName val="BOQ건축"/>
      <sheetName val="RPP01-5"/>
      <sheetName val="DaftarHarga"/>
      <sheetName val="Material&amp;Upah"/>
      <sheetName val="ANAL_P4"/>
      <sheetName val="DATA_2009"/>
      <sheetName val="RWD-02"/>
      <sheetName val="WT-LIST"/>
      <sheetName val="DIV.9"/>
      <sheetName val="HARGA DASAR"/>
      <sheetName val="UP_an"/>
      <sheetName val="RAB FULL"/>
      <sheetName val="anal rinci"/>
      <sheetName val="SCHEDULE"/>
      <sheetName val="Luas-Tot"/>
      <sheetName val="DKH"/>
      <sheetName val="Du_lieu"/>
      <sheetName val="EQ"/>
      <sheetName val="Assumptions"/>
      <sheetName val="TRBP"/>
      <sheetName val="Tariptunda"/>
      <sheetName val="Tanah"/>
      <sheetName val="UBA RAB"/>
      <sheetName val="Pt"/>
      <sheetName val="mu"/>
      <sheetName val="Harga Satuan Bahan "/>
      <sheetName val="Blk-Mnl"/>
      <sheetName val="Exch.rate"/>
      <sheetName val="7.1(3)"/>
      <sheetName val="PRICE"/>
      <sheetName val="JobDetails"/>
      <sheetName val="Aspal"/>
      <sheetName val="2.2"/>
      <sheetName val="_x0000_¯??_x0000__x0000__x0000_"/>
      <sheetName val="?¯???????_x0001_???ÿ???English?"/>
      <sheetName val="HrgUpahBahan"/>
      <sheetName val="Daf.Dasar Upah&amp;Bahan"/>
      <sheetName val="skenario"/>
      <sheetName val="적용환율"/>
      <sheetName val="List_of_Eqp"/>
      <sheetName val="ANALISA_ALAT_BERAT"/>
      <sheetName val="Anl_2s_d4e"/>
      <sheetName val="bhn_FINAL"/>
      <sheetName val="Mk_Minor"/>
      <sheetName val="Master_Edit"/>
      <sheetName val="HARGA_MATERIAL"/>
      <sheetName val="Rekap_Direct_Cost"/>
      <sheetName val="Analisa_-Baku"/>
      <sheetName val="3_1_2a"/>
      <sheetName val="3_1_1a"/>
      <sheetName val="Urai___Guide_Post"/>
      <sheetName val="Urai_Galian_Tanah"/>
      <sheetName val="Man_Power"/>
      <sheetName val="D6_(2)"/>
      <sheetName val="Lead_Schedule"/>
      <sheetName val="PLINT_3_1_G"/>
      <sheetName val="NS_Lanjutan"/>
      <sheetName val="STD_Lanjutan"/>
      <sheetName val="?0?1?0?0?0?1??6?0?¯??????????ÿ"/>
      <sheetName val="?¯??????????ÿ???English?ENW?en"/>
      <sheetName val="DAFT_HARG_SAT_PEK_"/>
      <sheetName val="DAFT_ALAT,UPAH_&amp;_MAT"/>
      <sheetName val="HB_4"/>
      <sheetName val="5_Anhas1"/>
      <sheetName val="Analisa_Upah_&amp;_Bahan_Plum1"/>
      <sheetName val="Bill_5_Summary1"/>
      <sheetName val="Bill_4_Summary1"/>
      <sheetName val="DAF_3_12"/>
      <sheetName val="DAF_3_111"/>
      <sheetName val="ANALISA_PEK_UMUM1"/>
      <sheetName val="UNIT_PRICE1"/>
      <sheetName val="Anls_teknis1"/>
      <sheetName val="Investment_Valuation1"/>
      <sheetName val="Cabling_Data&amp;Power1"/>
      <sheetName val="Blk-Mnl_lt_3-lt_atap1"/>
      <sheetName val="Alat_B1"/>
      <sheetName val="Bahan_B1"/>
      <sheetName val="Upah_B1"/>
      <sheetName val="BQ__AC1"/>
      <sheetName val="rincian_per_proyek1"/>
      <sheetName val="HRG_BAHAN_&amp;_UPAH_okk1"/>
      <sheetName val="Analis_Kusen_okk1"/>
      <sheetName val="A+Supl_1"/>
      <sheetName val="rek_ME1"/>
      <sheetName val="Input_monthly_capex1"/>
      <sheetName val="Analisa_RAP1"/>
      <sheetName val="Analisa_RAB1"/>
      <sheetName val="List_of_Eqp1"/>
      <sheetName val="MARK_UP1"/>
      <sheetName val="ANALISA_ALAT_BERAT1"/>
      <sheetName val="Anl_2s_d4e1"/>
      <sheetName val="bhn_FINAL1"/>
      <sheetName val="Mk_Minor1"/>
      <sheetName val="Master_Edit1"/>
      <sheetName val="HARGA_MATERIAL1"/>
      <sheetName val="Rekap_Direct_Cost1"/>
      <sheetName val="Analisa_-Baku1"/>
      <sheetName val="3_1_2a1"/>
      <sheetName val="3_1_1a1"/>
      <sheetName val="Urai___Guide_Post1"/>
      <sheetName val="Urai_Galian_Tanah1"/>
      <sheetName val="F_ALARM1"/>
      <sheetName val="Analisa_Harga1"/>
      <sheetName val="Man_Power1"/>
      <sheetName val="D6_(2)1"/>
      <sheetName val="Lead_Schedule1"/>
      <sheetName val="PLINT_3_1_G1"/>
      <sheetName val="NS_Lanjutan1"/>
      <sheetName val="STD_Lanjutan1"/>
      <sheetName val="DAFT_HARG_SAT_PEK_1"/>
      <sheetName val="DAFT_ALAT,UPAH_&amp;_MAT1"/>
      <sheetName val="AHS-1"/>
      <sheetName val="F1c DATA ADM6"/>
      <sheetName val="Galian 1"/>
      <sheetName val="Hrg"/>
      <sheetName val="LAL - PASAR PAGI "/>
      <sheetName val="Fill this out first___"/>
      <sheetName val="FRM-00"/>
      <sheetName val="BBM-03"/>
      <sheetName val="Rekap Addendum"/>
      <sheetName val="HargaSat"/>
      <sheetName val="1.GasAcct"/>
      <sheetName val="RANGE"/>
      <sheetName val="Cover1"/>
      <sheetName val="Umum"/>
      <sheetName val="Harga Sat Dasar"/>
      <sheetName val="ARP-10"/>
      <sheetName val="DIVISI 3"/>
      <sheetName val="Div.7.2"/>
      <sheetName val="Bill_Qua"/>
      <sheetName val="TL"/>
      <sheetName val="B_7"/>
      <sheetName val="B_6"/>
      <sheetName val="Basic Price"/>
      <sheetName val="bialangsung"/>
      <sheetName val="Spek Fin "/>
      <sheetName val="REKAP TOTAL"/>
      <sheetName val="Luas Bangunan"/>
      <sheetName val="Spek ME"/>
      <sheetName val="Arsitektur"/>
      <sheetName val="STR(CANCEL)"/>
      <sheetName val="Sat. Pek."/>
      <sheetName val="Alat (2)"/>
      <sheetName val="Input Data"/>
      <sheetName val="An-2"/>
      <sheetName val="An-4"/>
      <sheetName val="HrgBahan"/>
      <sheetName val="4-Basic Price"/>
      <sheetName val="Urugan Pasir"/>
      <sheetName val="RAB 1 PRABUMULIH LEMBAK KM 330+"/>
      <sheetName val="Hal.010MUKAMC"/>
      <sheetName val="DAF-BAHAN"/>
      <sheetName val="DAF-UPAH"/>
      <sheetName val="PileCap"/>
      <sheetName val="calc-2"/>
      <sheetName val="Cash2"/>
      <sheetName val="DAF.HRG"/>
      <sheetName val="FIRE FIGHTING"/>
      <sheetName val="REKAP THPIII"/>
      <sheetName val="Stdiii"/>
      <sheetName val="NStdiii"/>
      <sheetName val="UT&amp;SDiii"/>
      <sheetName val="DAYA PLN"/>
      <sheetName val="mc adam"/>
      <sheetName val="ps batu&amp;brjg"/>
      <sheetName val="Rekap Biaya"/>
      <sheetName val="EQ_an"/>
      <sheetName val="D &amp; W sizes"/>
      <sheetName val="_x0000_0_x0000_1_x0"/>
      <sheetName val="_x0000_¯___x0000__x"/>
      <sheetName val="_x005f_x0000_0_x005"/>
      <sheetName val="ANALISA-HST"/>
      <sheetName val="Hrg Readymix"/>
      <sheetName val="ANLS MPU"/>
      <sheetName val="_x005f_x0000_¯??_x005f_x0000__x"/>
      <sheetName val="_¯________x0001____ÿ___En"/>
      <sheetName val="3.1 (1) CS"/>
      <sheetName val="db"/>
      <sheetName val="RAB.SEKRETARIAT (1)"/>
      <sheetName val="chitimc"/>
      <sheetName val="dongia (2)"/>
      <sheetName val="LKVL-CK-HT-GD1"/>
      <sheetName val="lam-moi"/>
      <sheetName val="THPDMoi  (2)"/>
      <sheetName val="k300 123"/>
      <sheetName val="giathanh1"/>
      <sheetName val="Data Masukan"/>
      <sheetName val="Fisik 2012"/>
      <sheetName val="Pek. Persiapan"/>
      <sheetName val="Rekap Anl.K"/>
      <sheetName val="Rekap Anl.SNI"/>
      <sheetName val="PEK-PERKERASAN"/>
      <sheetName val="PEK ASPAL"/>
      <sheetName val="PEK-STRUKTUR"/>
      <sheetName val="PEK-MINOR"/>
      <sheetName val="di2"/>
      <sheetName val="div71"/>
      <sheetName val="div7"/>
      <sheetName val="Metod TWR"/>
      <sheetName val="대비표"/>
      <sheetName val="PNT"/>
      <sheetName val="SUMBER DAYA"/>
      <sheetName val="breakdown"/>
      <sheetName val="351BQMCN"/>
      <sheetName val="LO"/>
      <sheetName val="BLM TERBAYAR"/>
      <sheetName val="ANAL RABP"/>
      <sheetName val="BAHAN &amp; ALAT "/>
      <sheetName val="NS"/>
      <sheetName val="상반기손익차2총괄"/>
      <sheetName val="PENGADAAN"/>
      <sheetName val="REF HARGA DASAR 2016"/>
      <sheetName val="岩性"/>
      <sheetName val="GRAND REKAP"/>
      <sheetName val="resap"/>
      <sheetName val="besi"/>
      <sheetName val="Rigid25"/>
      <sheetName val="gal biasa"/>
      <sheetName val="HARGA PEK"/>
      <sheetName val="BQ-Structur"/>
      <sheetName val="Rekap RAP real (2)"/>
      <sheetName val="3 Koef Alat"/>
      <sheetName val="ALAT1"/>
      <sheetName val="Gali_Sal"/>
      <sheetName val="B-PRICE"/>
      <sheetName val="DivVII"/>
      <sheetName val="ANL"/>
      <sheetName val="CHART HB AC - WC"/>
      <sheetName val="Daf-Har-Pening"/>
      <sheetName val="div4"/>
      <sheetName val="Harga S Dasar"/>
      <sheetName val="PO-2"/>
      <sheetName val="anal-drainase,tanah&amp;ps batu"/>
      <sheetName val="anal-beton"/>
      <sheetName val="anal-aspal"/>
      <sheetName val="anal-mos"/>
      <sheetName val="625-925"/>
      <sheetName val="125-325"/>
      <sheetName val="COAT&amp;WRAP-QIOT-#3"/>
      <sheetName val="PNT-QUOT-#3"/>
      <sheetName val="ANALISA railing"/>
      <sheetName val="5.1-5.4(1)-5.4(2)"/>
      <sheetName val="Param"/>
      <sheetName val="BHN-ALAT"/>
      <sheetName val="MAPP"/>
      <sheetName val="BHN+KMK"/>
      <sheetName val="eval"/>
      <sheetName val="DKH_2"/>
      <sheetName val="Stay Cable-1"/>
      <sheetName val="DKH_1"/>
      <sheetName val="SUB+KMK"/>
      <sheetName val="TNG"/>
      <sheetName val="Peralatan Utama"/>
      <sheetName val="ANAL.BOW"/>
      <sheetName val="IPA1"/>
      <sheetName val="bd"/>
      <sheetName val="BRD"/>
      <sheetName val="BANTU"/>
      <sheetName val="terbilang1"/>
      <sheetName val="Analisa_&amp;_Upah4"/>
      <sheetName val="AN__TAMPL4"/>
      <sheetName val="Bahan1"/>
      <sheetName val="Analisa ME UPT"/>
      <sheetName val="harga bahan k"/>
      <sheetName val="bahan+upah"/>
      <sheetName val="D4"/>
      <sheetName val="D6"/>
      <sheetName val="HB"/>
      <sheetName val="EK-JAN-2010"/>
      <sheetName val="Main Office"/>
      <sheetName val="ANALISA GRS SELATAN"/>
      <sheetName val="BoQ(APBN)"/>
      <sheetName val="INDEKS"/>
      <sheetName val="JABATAN"/>
      <sheetName val="MASTER BAHAN ME"/>
      <sheetName val="HARGA ALAT"/>
      <sheetName val="JUMLAHAN TOTAL "/>
      <sheetName val="Bank"/>
      <sheetName val="Bunga"/>
      <sheetName val="Mark-up"/>
      <sheetName val="Transfer Pump"/>
      <sheetName val="Analisa SNI"/>
      <sheetName val="ANALISA SM"/>
      <sheetName val="Vol_dinding"/>
      <sheetName val="BQ_THPII"/>
      <sheetName val="Hargamat"/>
      <sheetName val="UTYLITAS"/>
      <sheetName val="POLY"/>
      <sheetName val="IRNA B"/>
      <sheetName val="CMU 2"/>
      <sheetName val="KEBUT BHN"/>
      <sheetName val="NP_MRK"/>
      <sheetName val="Bill 2.1 Basement 41 "/>
      <sheetName val="bahan SNI"/>
      <sheetName val="M.Pekerjaan"/>
      <sheetName val="#REF"/>
      <sheetName val="Harga Bahan &amp; Upah"/>
      <sheetName val="Schedule Daan Mogot"/>
      <sheetName val="Schedule Yasmin"/>
      <sheetName val="Schedule Lingkar Barat"/>
      <sheetName val="2div7+1"/>
      <sheetName val="BHN"/>
      <sheetName val="Sheet3"/>
      <sheetName val="VLOOK"/>
      <sheetName val="List"/>
      <sheetName val="PB(B)"/>
      <sheetName val="PB_B_"/>
      <sheetName val="TOWN"/>
      <sheetName val="FORM X COST"/>
      <sheetName val="KIB C GEDUNG &amp; BANGUNAN"/>
      <sheetName val="ELEMENT SUM"/>
      <sheetName val="Daftar No MAPPI"/>
      <sheetName val="RAB ME"/>
      <sheetName val="AN-CH2"/>
      <sheetName val="GS Tanah Kalimas Baru (2)"/>
      <sheetName val="PPC"/>
      <sheetName val="Prime"/>
      <sheetName val="GalSal"/>
      <sheetName val="BACK - UP-GALIAN (ALAT)"/>
      <sheetName val="HarAlat"/>
      <sheetName val="TA"/>
      <sheetName val="U&amp;B"/>
      <sheetName val="MINAT"/>
      <sheetName val="an.utara"/>
      <sheetName val="rekap-ans"/>
      <sheetName val="ANAL-TRM"/>
      <sheetName val="SAPON"/>
      <sheetName val="BILL"/>
      <sheetName val="Daf.Biaya sewa alat"/>
      <sheetName val="HSD_Alat"/>
      <sheetName val="DI.Gadung-1"/>
      <sheetName val="Jenjang_Eselon"/>
      <sheetName val="_x005f_x005f_x005f_x005f_"/>
      <sheetName val="_x005f_x005f_x005f_x0000_¯??_x0"/>
      <sheetName val="STRUKTUR-1"/>
      <sheetName val="analisa 1"/>
      <sheetName val="Valve PL"/>
      <sheetName val="Peralatan PL"/>
      <sheetName val="402"/>
      <sheetName val="beam"/>
      <sheetName val="KJ 2002"/>
      <sheetName val="Calculation Sheet"/>
      <sheetName val="hsp-STR-ARS"/>
      <sheetName val="sheet 2"/>
      <sheetName val="Summary Sheets"/>
      <sheetName val="H_Satuan6"/>
      <sheetName val="mob__dem5"/>
      <sheetName val="pek__tanah5"/>
      <sheetName val="k__batu_kali5"/>
      <sheetName val="HB_5"/>
      <sheetName val="01A-_RAB4"/>
      <sheetName val="Analisa_ME4"/>
      <sheetName val="harga_bahan4"/>
      <sheetName val="rab_me_(by_owner)_4"/>
      <sheetName val="BQ_(by_owner)4"/>
      <sheetName val="rab_me_(fisik)4"/>
      <sheetName val="Anl_+3"/>
      <sheetName val="Bill_Of_Quantity4"/>
      <sheetName val="NP_(4)4"/>
      <sheetName val="HRG_BHN4"/>
      <sheetName val="BQ_AC_FAN4"/>
      <sheetName val="DRUP_(ASLI)4"/>
      <sheetName val="MAIN_BQ4"/>
      <sheetName val="Harsat_BHN_AR,M4"/>
      <sheetName val="Analis_Kusen_1_ESKALASI3"/>
      <sheetName val="Analisa_24"/>
      <sheetName val="NS_GD_UGD4"/>
      <sheetName val="STD_GD_UGD4"/>
      <sheetName val="NS_GD_UTAMA4"/>
      <sheetName val="rab_-_persiapan_&amp;_lantai-13"/>
      <sheetName val="RKP_PLUMBING3"/>
      <sheetName val="ELEC_STIS3"/>
      <sheetName val="DAFTAR_HARGA3"/>
      <sheetName val="iTEM_hARSAT4"/>
      <sheetName val="Ahs_23"/>
      <sheetName val="Ahs_13"/>
      <sheetName val="KR_Luar3"/>
      <sheetName val="Supl_X3"/>
      <sheetName val="DRUP__ASLI_3"/>
      <sheetName val="Stden_center3"/>
      <sheetName val="REF_ONLY3"/>
      <sheetName val="Daftar_berat3"/>
      <sheetName val="Pintu_Jendela3"/>
      <sheetName val="meth_hsl_nego3"/>
      <sheetName val="box_culvert3"/>
      <sheetName val="Analisa_Harga_Satuan3"/>
      <sheetName val="Data_Upah3"/>
      <sheetName val="AHS_-_Sipil3"/>
      <sheetName val="EXTERNAL_WORK3"/>
      <sheetName val="data_RSUD_KIS3"/>
      <sheetName val="RAB_AR&amp;STR3"/>
      <sheetName val="NP_(2)3"/>
      <sheetName val="Analisa_Satuan3"/>
      <sheetName val="1_B3"/>
      <sheetName val="ANLS__BETON_R__KELAS3"/>
      <sheetName val="DC-akses_bandara4"/>
      <sheetName val="Fill_this_out_first___3"/>
      <sheetName val="Isolasi_Luar_Dalam3"/>
      <sheetName val="Isolasi_Luar3"/>
      <sheetName val="NP_(3)3"/>
      <sheetName val="GLP_20013"/>
      <sheetName val="Met_Pas_Batu3"/>
      <sheetName val="Met__Minor3"/>
      <sheetName val="_3"/>
      <sheetName val="rekap_mekanikal3"/>
      <sheetName val="BGN_PENUNJANG3"/>
      <sheetName val="Bill_of_Qty_MEP3"/>
      <sheetName val="Form_A3"/>
      <sheetName val="gabungan_(2)3"/>
      <sheetName val="Galian_batu3"/>
      <sheetName val="RKP__TOTAL3"/>
      <sheetName val="B_as3"/>
      <sheetName val="KONTRAK_INDUK_BULANAN3"/>
      <sheetName val="Analisa_BOW3"/>
      <sheetName val="5_Anhas2"/>
      <sheetName val="Tata_Udara2"/>
      <sheetName val="DAF_3_13"/>
      <sheetName val="DAF_3_112"/>
      <sheetName val="ANALISA_PEK_UMUM2"/>
      <sheetName val="UNIT_PRICE2"/>
      <sheetName val="Analisa_Upah_&amp;_Bahan_Plum2"/>
      <sheetName val="Bill_5_Summary2"/>
      <sheetName val="Bill_4_Summary2"/>
      <sheetName val="Anls_teknis2"/>
      <sheetName val="Blk-Mnl_lt_3-lt_atap2"/>
      <sheetName val="Investment_Valuation2"/>
      <sheetName val="Cabling_Data&amp;Power2"/>
      <sheetName val="Alat_B2"/>
      <sheetName val="Bahan_B2"/>
      <sheetName val="Upah_B2"/>
      <sheetName val="an_tek_NP2"/>
      <sheetName val="BQ__AC2"/>
      <sheetName val="rincian_per_proyek2"/>
      <sheetName val="A+Supl_2"/>
      <sheetName val="HRG_BAHAN_&amp;_UPAH_okk2"/>
      <sheetName val="Analis_Kusen_okk2"/>
      <sheetName val="rek_ME2"/>
      <sheetName val="RBP-_22"/>
      <sheetName val="OP__ALAT2"/>
      <sheetName val="OP__PERJAM2"/>
      <sheetName val="B__PERSONIL2"/>
      <sheetName val="KAN__LOKAL2"/>
      <sheetName val="bukan_PNS2"/>
      <sheetName val="Input_monthly_capex2"/>
      <sheetName val="Prod_15-53"/>
      <sheetName val="Analisa_RAP2"/>
      <sheetName val="Analisa_RAB2"/>
      <sheetName val="List_of_Eqp2"/>
      <sheetName val="MARK_UP2"/>
      <sheetName val="ANALISA_ALAT_BERAT2"/>
      <sheetName val="Anl_2s_d4e2"/>
      <sheetName val="bhn_FINAL2"/>
      <sheetName val="Mk_Minor2"/>
      <sheetName val="Master_Edit2"/>
      <sheetName val="HARGA_MATERIAL2"/>
      <sheetName val="Rekap_Direct_Cost2"/>
      <sheetName val="Analisa_-Baku2"/>
      <sheetName val="Urai___Guide_Post2"/>
      <sheetName val="Urai_Galian_Tanah2"/>
      <sheetName val="3_1_2a2"/>
      <sheetName val="3_1_1a2"/>
      <sheetName val="F_ALARM2"/>
      <sheetName val="Analisa_Harga2"/>
      <sheetName val="PLINT_3_1_G2"/>
      <sheetName val="NS_Lanjutan2"/>
      <sheetName val="STD_Lanjutan2"/>
      <sheetName val="D6_(2)2"/>
      <sheetName val="Man_Power2"/>
      <sheetName val="Lead_Schedule2"/>
      <sheetName val="DAFT_HARG_SAT_PEK_2"/>
      <sheetName val="DAFT_ALAT,UPAH_&amp;_MAT2"/>
      <sheetName val="Analis_Tambahan"/>
      <sheetName val="pelita_lapen"/>
      <sheetName val="Daftar_Upah"/>
      <sheetName val="Urai__Resap_pengikat"/>
      <sheetName val="01_FA"/>
      <sheetName val="BQ_jln"/>
      <sheetName val="BQ_jem"/>
      <sheetName val="Appendix_2(SatDas)"/>
      <sheetName val="DIV_7"/>
      <sheetName val="Agregat_Halus_&amp;_Kasar1"/>
      <sheetName val="HS-Divisi_3"/>
      <sheetName val="daftar_harga_satuan"/>
      <sheetName val="analisa_(2)"/>
      <sheetName val="Hua_Yang_Quarterly"/>
      <sheetName val="An_2"/>
      <sheetName val="On_Time"/>
      <sheetName val="List_Material"/>
      <sheetName val="Perm__Test"/>
      <sheetName val="Hrg_Sat"/>
      <sheetName val="F1c_DATA_ADM6"/>
      <sheetName val="Galian_1"/>
      <sheetName val="LAL_-_PASAR_PAGI_"/>
      <sheetName val="Fill_this_out_first___4"/>
      <sheetName val="Master_1_0"/>
      <sheetName val="Rekap_Addendum"/>
      <sheetName val="a_2"/>
      <sheetName val="analisa_Str"/>
      <sheetName val="610_07A"/>
      <sheetName val="Harga_Satuan"/>
      <sheetName val="struktur_tdk_dipakai"/>
      <sheetName val="An_str"/>
      <sheetName val="AC_unit"/>
      <sheetName val="EL_acc"/>
      <sheetName val="EL_lamp"/>
      <sheetName val="EL_outlet"/>
      <sheetName val="Chiller_acc"/>
      <sheetName val="Pipa_PL"/>
      <sheetName val="PK_acc"/>
      <sheetName val="PL_acc"/>
      <sheetName val="PK_valve"/>
      <sheetName val="PL_valve"/>
      <sheetName val="AC_valve"/>
      <sheetName val="PK_pipe"/>
      <sheetName val="EL_kabel"/>
      <sheetName val="AC_power"/>
      <sheetName val="EL_tray"/>
      <sheetName val="PL_power"/>
      <sheetName val="PL_unit"/>
      <sheetName val="PK_unit"/>
      <sheetName val="EL_arde"/>
      <sheetName val="Bill_rekap"/>
      <sheetName val="Bill_of_Qty"/>
      <sheetName val="_0_1_0_0_0_1__6_0_¯__________ÿ"/>
      <sheetName val="_¯__________ÿ___English_ENW_en"/>
      <sheetName val="H_Satuan_Dasar"/>
      <sheetName val="Analisa_HSP"/>
      <sheetName val="_¯__________ÿ___English_"/>
      <sheetName val="1_GasAcct"/>
      <sheetName val="Harga_Sat_Dasar"/>
      <sheetName val="RAB-3"/>
      <sheetName val="BUL"/>
      <sheetName val="Volume"/>
      <sheetName val="LS_Rutin"/>
      <sheetName val="note"/>
      <sheetName val="HARVEST02"/>
      <sheetName val="REKAP GROSS"/>
      <sheetName val="Mobilindo"/>
      <sheetName val="Rekap "/>
      <sheetName val="Transfer Master"/>
      <sheetName val="Transfer"/>
      <sheetName val="K3-Gaji Kontrak"/>
      <sheetName val="Gaji Kontrak"/>
      <sheetName val="K3-Honor"/>
      <sheetName val="Kwitansi Honor"/>
      <sheetName val="All Division by SBU"/>
      <sheetName val="smt"/>
      <sheetName val="RAB 3"/>
      <sheetName val="PT."/>
      <sheetName val="analisa print"/>
      <sheetName val="Har-sat finish"/>
      <sheetName val="AnalisaHS"/>
      <sheetName val="An. Alat"/>
      <sheetName val="analis_abow"/>
      <sheetName val="analis_k100"/>
      <sheetName val="analis_k200"/>
      <sheetName val="analis_k400"/>
      <sheetName val="analis_k500"/>
      <sheetName val="plat_duicker"/>
      <sheetName val="materials"/>
      <sheetName val="ahs (doors-windows)"/>
      <sheetName val="CS_SS892"/>
      <sheetName val="CS_SS191"/>
      <sheetName val="CS_SS192"/>
      <sheetName val="CS_SS961"/>
      <sheetName val="CS_SS391"/>
      <sheetName val="CS_SS791"/>
      <sheetName val="CS_SS491"/>
      <sheetName val="CS_SS492"/>
      <sheetName val="MVCable"/>
      <sheetName val="COCable"/>
      <sheetName val="URAIAN "/>
      <sheetName val="LS-Rutin"/>
      <sheetName val="Prod_Alat"/>
      <sheetName val="갑지"/>
      <sheetName val="DHSD"/>
      <sheetName val="DMPU"/>
      <sheetName val="H_S_BAHAN"/>
      <sheetName val="arab"/>
      <sheetName val="Cash Flow bulanan"/>
      <sheetName val="H. Sat"/>
      <sheetName val="NP-6"/>
      <sheetName val="HSUMUM.XLS"/>
      <sheetName val="HSTANAH"/>
      <sheetName val="HSBETON"/>
      <sheetName val="bhn,upah,alat"/>
      <sheetName val="Ans Kom Precast"/>
      <sheetName val="BYYALAT"/>
      <sheetName val="Koef"/>
      <sheetName val="forml"/>
      <sheetName val="MING I"/>
      <sheetName val="Bangunan Utama"/>
      <sheetName val="4"/>
      <sheetName val="2"/>
      <sheetName val="PERNYATAAN"/>
      <sheetName val="Drainase"/>
      <sheetName val="D7"/>
      <sheetName val="Maleleng"/>
      <sheetName val="3-DIV8"/>
      <sheetName val="FRP-E04-1"/>
      <sheetName val="DIV.1"/>
      <sheetName val="A-ALAT"/>
      <sheetName val="lamp 9"/>
      <sheetName val="ANALALAT"/>
      <sheetName val="Df-Kuan"/>
      <sheetName val="ANSAT K'AYI"/>
      <sheetName val="STR &amp; ARS"/>
      <sheetName val="Legend"/>
      <sheetName val="NAMES"/>
      <sheetName val="Daftar Harga Upah"/>
      <sheetName val="HARGA SAT"/>
      <sheetName val="_x005f_x005f_x005f_x0000_¯___x0"/>
      <sheetName val="_0_1_0_"/>
      <sheetName val="eq_data"/>
      <sheetName val="#REF!"/>
      <sheetName val="2-JTW"/>
      <sheetName val="Factor"/>
      <sheetName val="Currency Rate"/>
      <sheetName val="Conn. Lib"/>
      <sheetName val="DSBDY"/>
      <sheetName val="R1. GREJA KATHOLIK"/>
      <sheetName val="PK-PPK Elektrikal"/>
      <sheetName val="Rebar"/>
      <sheetName val="dt6"/>
      <sheetName val="DT9"/>
      <sheetName val="DAFTAR HARGA BAHAN "/>
      <sheetName val="NK"/>
      <sheetName val="SUM_PERS_STRUK"/>
      <sheetName val="bq m&amp;e_r"/>
      <sheetName val="R.A.B."/>
      <sheetName val="H.Sat. Pekerjaan"/>
      <sheetName val="H. Bahan"/>
      <sheetName val="Analisa H.Sat."/>
      <sheetName val="DON GIA"/>
      <sheetName val="CHITIET VL_NC"/>
      <sheetName val="Tiepdia"/>
      <sheetName val="TDTKP"/>
      <sheetName val="TONGKE3p "/>
      <sheetName val="VCV_BE_TONG"/>
      <sheetName val="TNHCHINH"/>
      <sheetName val="Floor"/>
      <sheetName val="BQ-Str"/>
      <sheetName val="Floor finishes"/>
      <sheetName val="div7.3(1)"/>
      <sheetName val="Harga bahan-1"/>
      <sheetName val="rekap1"/>
      <sheetName val="DETAIL POS 123"/>
      <sheetName val="TYPE-A"/>
      <sheetName val="Harsat Bahan"/>
      <sheetName val="Harsat Upah"/>
      <sheetName val="8410(Kerb)"/>
      <sheetName val="영업소실적"/>
      <sheetName val="ACTUAL CHECK"/>
      <sheetName val="Gal Sal"/>
      <sheetName val="P2-Px"/>
      <sheetName val="pivot2"/>
      <sheetName val="Keterangan"/>
      <sheetName val="T. Cs Log P III"/>
      <sheetName val="Anl-II"/>
      <sheetName val="41,9&amp;36,3"/>
      <sheetName val="_x005f_x0000_¯___x0"/>
      <sheetName val="_x0000_0_x005"/>
      <sheetName val="_x005f_x005f_"/>
      <sheetName val="lamp. 12"/>
      <sheetName val="Surat2"/>
      <sheetName val="Eval. Arus Kas"/>
      <sheetName val="841"/>
      <sheetName val="811"/>
      <sheetName val="Plasteran"/>
      <sheetName val="2. MVAC R1"/>
      <sheetName val="Rekap RKDK Maret'17 "/>
      <sheetName val="BQ-Tenis"/>
      <sheetName val="Prelim"/>
      <sheetName val="Peralatan"/>
      <sheetName val="Ana. PU"/>
      <sheetName val="UnitRate22"/>
      <sheetName val="SD (1)"/>
      <sheetName val="BQ-1"/>
      <sheetName val="Data Umum Penawaran"/>
      <sheetName val="ITB COST"/>
      <sheetName val="costing_ESDV"/>
      <sheetName val="HRG BAHAN _ UPAH okk"/>
      <sheetName val="costing_MOV"/>
      <sheetName val="costing_Press"/>
      <sheetName val="MP3"/>
      <sheetName val="REKAP ELEKTRIKAL"/>
      <sheetName val="Lamp-2(Alat)"/>
      <sheetName val="Lamp-2(Bahan)"/>
      <sheetName val="Lamp-2(Upah)"/>
      <sheetName val="Risalah KOM"/>
      <sheetName val="compaction"/>
      <sheetName val="Analisa_&amp;_Upah5"/>
      <sheetName val="AN__TAMPL5"/>
      <sheetName val="SUMBER_DAYA"/>
      <sheetName val="Har_Sat"/>
      <sheetName val="610_05"/>
      <sheetName val="610_06"/>
      <sheetName val="610_07"/>
      <sheetName val="610_08"/>
      <sheetName val="610_04"/>
      <sheetName val="MPU__6-3(4)_LastonAC"/>
      <sheetName val="Data_Info"/>
      <sheetName val="bahan_dan_upah"/>
      <sheetName val="5_1_ELEKTRIKAL-ELEKTRONIK"/>
      <sheetName val="Daftar_Harga_Upah"/>
      <sheetName val="CHART_HB_AC_-_WC"/>
      <sheetName val="Urugan_Pasir"/>
      <sheetName val="Rek_Tot"/>
      <sheetName val="an__major"/>
      <sheetName val="Analisa_K"/>
      <sheetName val="hst__LAMP_1"/>
      <sheetName val="_4"/>
      <sheetName val="S_Curve"/>
      <sheetName val="Rekap_S_Curve_(4)"/>
      <sheetName val="Rekap_S_Curve_(3)"/>
      <sheetName val="Daf_Dasar_Upah&amp;Bahan"/>
      <sheetName val="GRAND_REKAPITULASI"/>
      <sheetName val="RAB_G_ADM__PUSAT_(1)"/>
      <sheetName val="RAB_R__GENSET_&amp;_PANEL_(10)_"/>
      <sheetName val="RAB_R__DNS__PENGLL_T_54_(11_A_)"/>
      <sheetName val="RAB_R__DNS__PENGLL_T_54_(11_B_)"/>
      <sheetName val="RAB_R__DNS__PENGLL_T_54_(11_C_)"/>
      <sheetName val="RAB_R__DNS__PENGLL_T_70_(12_A_)"/>
      <sheetName val="RAB_R__DNS__PENGLL_T_70_(12_B_)"/>
      <sheetName val="RAB_R__DNS__PENGLL_T_70_(12_C_)"/>
      <sheetName val="RAB_SPORT_CLUB_(14)"/>
      <sheetName val="RAB_MASJID_&amp;_T_WUDLU_(15)"/>
      <sheetName val="RAB_LOUNDRY_&amp;_WORKSHOP_(16)"/>
      <sheetName val="RAB_MINIMARKET_&amp;_KANTIN_(17_)"/>
      <sheetName val="RAB_RMH__PENJAGA_(18)"/>
      <sheetName val="RAB_POS_JAGA_(19__A_)"/>
      <sheetName val="RAB_POS_JAGA_(19__B_)"/>
      <sheetName val="RAB_R__POMPA_(20)"/>
      <sheetName val="RAB_R__KELAS_(2_A)"/>
      <sheetName val="RAB_R__KELAS_(2_B)"/>
      <sheetName val="RAB_AULA_UTAMA_(5)"/>
      <sheetName val="RAB_AULA_SEDANG_(6)"/>
      <sheetName val="RAB_ASRAMA_(7__B_)"/>
      <sheetName val="RAB_ASRAMA_(7__C_)"/>
      <sheetName val="RAB_ASRAMA_(7__D_)"/>
      <sheetName val="RAB_R__MAKAN_(8)"/>
      <sheetName val="RAB_GUEST_HOUSE_(9__A_)"/>
      <sheetName val="RAB_GUEST_HOUSE_(9__B_)"/>
      <sheetName val="Unit_Rate"/>
      <sheetName val="RAB_1_PRABUMULIH_LEMBAK_KM_330+"/>
      <sheetName val="Hal_010MUKAMC"/>
      <sheetName val="BAHAN_(2)"/>
      <sheetName val="ANALISA_railing"/>
      <sheetName val="HARGA_SAT"/>
      <sheetName val="D_&amp;_W_sizes"/>
      <sheetName val="01_x0"/>
      <sheetName val="_¯__________ÿ___En"/>
      <sheetName val="REKAP_GROSS"/>
      <sheetName val="JUMLAHAN_TOTAL_"/>
      <sheetName val="Cold_Miling"/>
      <sheetName val="Data_Masukan"/>
      <sheetName val="Fisik_2012"/>
      <sheetName val="Pek__Persiapan"/>
      <sheetName val="Harga_Satuan_Bahan_"/>
      <sheetName val="ANALISA_EDIT"/>
      <sheetName val="Rekap_Anl_K"/>
      <sheetName val="Rekap_Anl_SNI"/>
      <sheetName val="STR_&amp;_ARS"/>
      <sheetName val="Ana__PU"/>
      <sheetName val="2_2"/>
      <sheetName val="Spek_Fin_"/>
      <sheetName val="REKAP_TOTAL"/>
      <sheetName val="Luas_Bangunan"/>
      <sheetName val="Spek_ME"/>
      <sheetName val="Data_WI"/>
      <sheetName val="Transfer_Pump"/>
      <sheetName val="an_utara"/>
      <sheetName val="div_2"/>
      <sheetName val="div_3_Tanah"/>
      <sheetName val="div_4_Sirtu"/>
      <sheetName val="div_5"/>
      <sheetName val="div_7_Beton"/>
      <sheetName val="div_8"/>
      <sheetName val="Peralatan_Utama"/>
      <sheetName val="ANAL_RABP"/>
      <sheetName val="BAHAN_&amp;_ALAT_"/>
      <sheetName val="Upah_Bahan"/>
      <sheetName val="bahan_upah"/>
      <sheetName val="ANLS_MPU"/>
      <sheetName val="SD_(1)"/>
      <sheetName val="DIVISI_3"/>
      <sheetName val="Div_7_2"/>
      <sheetName val="Data_Umum_Penawaran"/>
      <sheetName val="ITB_COST"/>
      <sheetName val="HRG_BAHAN___UPAH_okk"/>
      <sheetName val="REKAP_ELEKTRIKAL"/>
      <sheetName val="4-Basic_Price"/>
      <sheetName val="HARGA_DSR"/>
      <sheetName val="FA"/>
      <sheetName val="SOUND"/>
      <sheetName val="CCTV"/>
      <sheetName val="ACCESS"/>
      <sheetName val="GPON"/>
      <sheetName val="RACK_EC"/>
      <sheetName val="GR_EC"/>
      <sheetName val="SS"/>
      <sheetName val="A.Card"/>
      <sheetName val="TLP"/>
      <sheetName val="TP"/>
      <sheetName val="D.Kamar"/>
      <sheetName val="Data 3"/>
      <sheetName val="AHS 3"/>
      <sheetName val="BOQ 3"/>
      <sheetName val="ENC.14"/>
      <sheetName val="BQ INT"/>
      <sheetName val="UNIT-PRICE"/>
      <sheetName val="Uraian Analisa"/>
      <sheetName val="(8)"/>
      <sheetName val="(9)"/>
      <sheetName val="(2)"/>
      <sheetName val="(1)"/>
      <sheetName val="(3)"/>
      <sheetName val="(4)"/>
      <sheetName val="(10)"/>
      <sheetName val="(5)"/>
      <sheetName val="(7)"/>
      <sheetName val="(6)"/>
      <sheetName val="REKAP DINDING"/>
      <sheetName val="sampul"/>
      <sheetName val="REKAP Prbndingn"/>
      <sheetName val="Konfirm"/>
      <sheetName val="GeneralInfo"/>
      <sheetName val="ETAB 1"/>
      <sheetName val="_¯________x005f_x005f_x00"/>
      <sheetName val="DSP"/>
      <sheetName val="D-3 (M)"/>
      <sheetName val="D-7 (M)"/>
      <sheetName val="HRG DSR APP"/>
      <sheetName val="Hrgdsrupah"/>
      <sheetName val="BQ25"/>
      <sheetName val="SUMBER"/>
      <sheetName val="Material-mr"/>
      <sheetName val="Menu"/>
      <sheetName val="Dip-3"/>
      <sheetName val="Div-6"/>
      <sheetName val="D8"/>
      <sheetName val="공사금액 내역 (1)"/>
      <sheetName val="bhn "/>
      <sheetName val="BOQ INTERN"/>
      <sheetName val="ISI1108B"/>
      <sheetName val="REFERENCE TABLE"/>
      <sheetName val="Daf-4.5_Final"/>
      <sheetName val="Daftar Harga Material"/>
      <sheetName val="RAB Ekstern"/>
      <sheetName val="analis_k600"/>
      <sheetName val="analis_k700"/>
      <sheetName val="Pek. Pondasi"/>
      <sheetName val="Pek. Dinding"/>
      <sheetName val="Pek. Kayu"/>
      <sheetName val="Pek. Beton"/>
      <sheetName val="Pek. Penutup Atap"/>
      <sheetName val="Pek. Langit-langit"/>
      <sheetName val="Pek. Sanitasi"/>
      <sheetName val="Pek. Besi &amp; Alumunium"/>
      <sheetName val="Pek. Kunci &amp; Kaca"/>
      <sheetName val="Pek. Penutup Lantai &amp; dinding"/>
      <sheetName val="Pek. Pengecatan"/>
      <sheetName val="_¯________x00"/>
      <sheetName val="RAB VOL"/>
      <sheetName val="MP-P"/>
      <sheetName val="CH"/>
      <sheetName val="SKEDUL AV-05"/>
      <sheetName val="Anal-1"/>
      <sheetName val="Ans SNI"/>
      <sheetName val="BQ29"/>
      <sheetName val="SCTV"/>
      <sheetName val="SCM"/>
      <sheetName val="Total"/>
      <sheetName val="FORM-VAR"/>
      <sheetName val="Man Power &amp; Comp"/>
      <sheetName val="Contents"/>
      <sheetName val="Rekap. ME"/>
      <sheetName val="Sch1"/>
      <sheetName val="perkerasan_rigid"/>
      <sheetName val="SAT_UPAH"/>
      <sheetName val="HARGA_(2)"/>
      <sheetName val="ANAL_ALAT"/>
      <sheetName val="Upah,_alat_&amp;_harsat"/>
      <sheetName val="An Biaya.Kons (SNI)"/>
      <sheetName val="Daftar Harga Bahan"/>
      <sheetName val="Harga-upah"/>
      <sheetName val="HSUB"/>
      <sheetName val="ANALISA-SNI01"/>
      <sheetName val="AHS Aspal"/>
      <sheetName val="paving Blok"/>
      <sheetName val="Rekap Prelim"/>
      <sheetName val="H Sat Jembatan"/>
      <sheetName val="tarip"/>
      <sheetName val="Re 1)"/>
      <sheetName val="Harga Mat "/>
      <sheetName val="Panel"/>
      <sheetName val="Faktor Konversi"/>
      <sheetName val="k341k612"/>
      <sheetName val="dwa-01"/>
      <sheetName val="REKAP."/>
      <sheetName val="Uba"/>
      <sheetName val="HS ALAT"/>
      <sheetName val="HS UPAH"/>
      <sheetName val="HS BAHAN"/>
      <sheetName val="PRODALAT"/>
      <sheetName val="MATERIAL-UPAH"/>
      <sheetName val="HSBU ANA"/>
      <sheetName val="ANALIS ALAT"/>
      <sheetName val="SNI"/>
      <sheetName val="CONSUMABLES-PRICE"/>
      <sheetName val="BOW"/>
      <sheetName val="HB me"/>
      <sheetName val="COST-SUM"/>
      <sheetName val="Operation Cost "/>
      <sheetName val="Fasilitas Site"/>
      <sheetName val=" HSE Site"/>
      <sheetName val="Sekretariat Site"/>
      <sheetName val="Transport Site"/>
      <sheetName val="KNO"/>
      <sheetName val="Plotting"/>
      <sheetName val="Data Kegiatan"/>
      <sheetName val="B.T"/>
      <sheetName val="TJ1Q47"/>
      <sheetName val=" Analisa Harga MEP"/>
      <sheetName val="41_9_36_3"/>
      <sheetName val="ana_str"/>
      <sheetName val="anl-b6"/>
      <sheetName val="Controll"/>
      <sheetName val="Supl"/>
      <sheetName val="8"/>
      <sheetName val="Asumsi"/>
      <sheetName val="Marshal"/>
      <sheetName val="S_DAYA"/>
      <sheetName val="61004"/>
      <sheetName val="61007"/>
      <sheetName val="61008"/>
      <sheetName val="JM"/>
      <sheetName val="H-Dasar"/>
      <sheetName val="AnalisaSIPIL RIIL"/>
      <sheetName val="EDTL"/>
      <sheetName val="an-satuan"/>
      <sheetName val="AI"/>
      <sheetName val="spesifikasi"/>
      <sheetName val="sudut"/>
      <sheetName val="An_Basic"/>
      <sheetName val="?¯???????_x005f_x005f_x005f_x0001_???ÿ???En"/>
      <sheetName val="RAP1"/>
      <sheetName val="Material ME"/>
      <sheetName val="Jadwal"/>
      <sheetName val="D9"/>
      <sheetName val="SEC-6"/>
      <sheetName val="STD GD.UTAMA"/>
      <sheetName val="Jagorawi"/>
      <sheetName val="UPAH&amp;BHN"/>
      <sheetName val="HrgBahan&amp;Analisa"/>
      <sheetName val="Peralatan (2)"/>
      <sheetName val="AnaAlat"/>
      <sheetName val="Analisa "/>
      <sheetName val="Galian WED"/>
      <sheetName val="SP17"/>
      <sheetName val="sph"/>
      <sheetName val="MATERIAL ANALISA"/>
      <sheetName val="rangk-lisa"/>
      <sheetName val="Termin"/>
      <sheetName val="Form 4 &amp; 4-A"/>
      <sheetName val="lam2c"/>
      <sheetName val="5-ALAT(1)"/>
      <sheetName val="HARGA DASAR UPAH DAN BAHAN"/>
      <sheetName val="KH-Q1,Q2,01"/>
      <sheetName val="rab_usulan cco"/>
      <sheetName val="usulan cco2 ok"/>
      <sheetName val="TIME"/>
      <sheetName val="HRG AGRGT"/>
      <sheetName val="Sheet2"/>
      <sheetName val="hrga dasar"/>
      <sheetName val="PERHITUNGAN LUMPSUM"/>
      <sheetName val="HARGA DASAR PIPA "/>
      <sheetName val="HARGA DASAR ACCESORIES"/>
      <sheetName val="ongkos_kirim"/>
      <sheetName val="PASANGPIPA"/>
      <sheetName val="MTa"/>
      <sheetName val="Gal Str 0-2m"/>
      <sheetName val="MT_an"/>
      <sheetName val="Assumption &amp; Dashboard."/>
      <sheetName val="S.BAHAN"/>
      <sheetName val="S.UPAH"/>
      <sheetName val="SchC"/>
      <sheetName val="SchA"/>
      <sheetName val="SewAlat"/>
      <sheetName val="SchB"/>
      <sheetName val="SchD"/>
      <sheetName val="General2"/>
      <sheetName val="ERECTION"/>
      <sheetName val="UPAHBAHAN"/>
      <sheetName val="Skedjul-Pelaksanaan"/>
      <sheetName val="FORMAT"/>
      <sheetName val="Input_T__Schedule"/>
      <sheetName val="D-3"/>
      <sheetName val="BQ-Arun"/>
      <sheetName val="_x005f_x005f_x005f_x005F_x005f_x0000_0_x005"/>
      <sheetName val="Cashflow"/>
      <sheetName val="I-KAMAR"/>
      <sheetName val="Prod15-8"/>
      <sheetName val="BQ-Marga Tiga"/>
      <sheetName val="Bill 2.3"/>
      <sheetName val="Bill 2.5B"/>
      <sheetName val="Bill 2.1"/>
      <sheetName val="ListAnalisa"/>
      <sheetName val="DATA PROYEK"/>
      <sheetName val="MASTER_ANALISA"/>
      <sheetName val="Gaji Pokok"/>
      <sheetName val="T. Proyek-Jabatan"/>
      <sheetName val="T. Lokasi"/>
      <sheetName val="T. Rumah"/>
      <sheetName val="T. Transport"/>
      <sheetName val="BQ Arsit"/>
      <sheetName val="An HarSatPek"/>
      <sheetName val="Sat Bah &amp; Up"/>
      <sheetName val="Superstruc"/>
      <sheetName val="Inputs"/>
      <sheetName val="daftar"/>
      <sheetName val="NP _2_"/>
      <sheetName val="PIK_QUO"/>
      <sheetName val="Info"/>
      <sheetName val="DU&amp;B"/>
      <sheetName val="HSATUAN"/>
      <sheetName val="TOTAL UPAH"/>
      <sheetName val="HS-2"/>
      <sheetName val="PRIST LIST"/>
      <sheetName val="D.BOARD"/>
      <sheetName val="SUB &amp; mandor"/>
      <sheetName val="brd2"/>
      <sheetName val="DATA2009"/>
      <sheetName val="Main"/>
      <sheetName val="DATA 2009"/>
      <sheetName val="DATA 2010"/>
      <sheetName val="Kinerja Proyek"/>
      <sheetName val="Target Raker TW III"/>
      <sheetName val="KUB-01(10)"/>
      <sheetName val="AnMobilisasi"/>
      <sheetName val="Abutment"/>
      <sheetName val="B.O.Q"/>
      <sheetName val="May"/>
      <sheetName val="M+MC"/>
      <sheetName val="P&amp;L01-02GR"/>
      <sheetName val="BID9697"/>
      <sheetName val="DATAJUNI"/>
      <sheetName val="BID"/>
      <sheetName val="RAB (A) (2)"/>
      <sheetName val="DIV1"/>
      <sheetName val="설계"/>
      <sheetName val="(1)본선수량집계"/>
      <sheetName val="Pay Items"/>
      <sheetName val="3"/>
      <sheetName val="An.Q"/>
      <sheetName val="B.Dsr"/>
      <sheetName val="DBKoef"/>
      <sheetName val="umu"/>
      <sheetName val="Uraian"/>
      <sheetName val="DATA 2"/>
      <sheetName val="COST"/>
      <sheetName val="sai"/>
      <sheetName val="an. struktur"/>
      <sheetName val="RAW MATERIALS "/>
      <sheetName val="COST-PERSON-J.O."/>
      <sheetName val="RENTAL1"/>
      <sheetName val="Schedule 11a"/>
      <sheetName val="Temporary"/>
      <sheetName val="Septick tank"/>
      <sheetName val="Subkon"/>
      <sheetName val="UnitRatePaket1"/>
      <sheetName val="PERALATAN PROYEK GOL III A"/>
      <sheetName val="rms remunerasi"/>
      <sheetName val="input data umum"/>
      <sheetName val="HRPar"/>
      <sheetName val="LAMP_2.2"/>
      <sheetName val="RinciBab1_Seksi1"/>
      <sheetName val="grail"/>
      <sheetName val="VOL_1"/>
      <sheetName val="BASE"/>
      <sheetName val="RESUM"/>
      <sheetName val="DEF"/>
      <sheetName val="GP-WB"/>
      <sheetName val="telp"/>
      <sheetName val="bau-6"/>
      <sheetName val="div62"/>
      <sheetName val="REKAP HP"/>
      <sheetName val="52+425"/>
      <sheetName val="UP MINOR"/>
      <sheetName val="TPI"/>
      <sheetName val="alm"/>
      <sheetName val="Rekap Bill"/>
      <sheetName val="諸経費"/>
      <sheetName val="清水計算営業税率関連"/>
      <sheetName val="PE-F-37 Rev 00 Paym.GBP"/>
      <sheetName val="Gia"/>
      <sheetName val="Olah"/>
      <sheetName val="概総括1"/>
      <sheetName val="Anal. Alat"/>
      <sheetName val="antek12a-13"/>
      <sheetName val="Hrg.Sat"/>
      <sheetName val="CONTRIBUSI"/>
      <sheetName val="anal rab"/>
      <sheetName val="Hargasatuan"/>
      <sheetName val="bearing PDMR1"/>
      <sheetName val="Bearing-1"/>
      <sheetName val="Stay Cable PDMR1"/>
      <sheetName val="Post Tens-1"/>
      <sheetName val="BTN-PS"/>
      <sheetName val="LOKASI RIG Litbang"/>
      <sheetName val="igp-popno"/>
      <sheetName val="BLOK-BJR"/>
      <sheetName val="jan"/>
      <sheetName val="FEB"/>
      <sheetName val="MAR"/>
      <sheetName val="hsat-SD"/>
      <sheetName val="Bhan"/>
      <sheetName val="Order"/>
      <sheetName val="Schedule OK Status"/>
      <sheetName val="Progress"/>
      <sheetName val="CH-RANC"/>
      <sheetName val="BERAT TUL."/>
      <sheetName val="Bq Ars"/>
      <sheetName val="Analisa Quarry"/>
      <sheetName val="DU-5"/>
      <sheetName val="Overhead"/>
      <sheetName val="LAP   (4)"/>
      <sheetName val="LAP   (11)"/>
      <sheetName val="UMUM-PU"/>
      <sheetName val="Batasan"/>
      <sheetName val="Hsatuan-OK"/>
      <sheetName val="Equipment"/>
      <sheetName val="sch-Eq"/>
      <sheetName val="BJA TULANGAN"/>
      <sheetName val="BAJA"/>
      <sheetName val="K500"/>
      <sheetName val="TC"/>
      <sheetName val="ATB"/>
      <sheetName val="Drn"/>
      <sheetName val="Gali"/>
      <sheetName val="AA"/>
      <sheetName val="BB"/>
      <sheetName val="CTB"/>
      <sheetName val="OP.ALAT"/>
      <sheetName val="oe"/>
      <sheetName val="EVALUASI"/>
      <sheetName val="PERMINTAAN"/>
      <sheetName val="App. 2a-1"/>
      <sheetName val="App. 2a-2"/>
      <sheetName val="SCH alat"/>
      <sheetName val="MOB"/>
      <sheetName val="CIF"/>
      <sheetName val="SCH Mat"/>
      <sheetName val="Daf Bahan"/>
      <sheetName val="Daf Sub"/>
      <sheetName val="Daf MPU"/>
      <sheetName val="Lamp.6a"/>
      <sheetName val="Lamp.6b"/>
      <sheetName val="Basic P"/>
      <sheetName val="Pac.-2"/>
      <sheetName val="List Plant"/>
      <sheetName val="Rekap DBAK"/>
      <sheetName val="ME UMY"/>
      <sheetName val="HSBU "/>
      <sheetName val="beton.jembatan dolago.abutmen."/>
      <sheetName val="Subcont"/>
      <sheetName val="rab-SAPHIR"/>
      <sheetName val="Data Alat"/>
      <sheetName val="daftarbhn"/>
      <sheetName val="HSD Alat"/>
      <sheetName val="HSD Bahan"/>
      <sheetName val="HSD Upah"/>
      <sheetName val="daftar upah,bahan,alat"/>
      <sheetName val="DC"/>
      <sheetName val="RPP01 3"/>
      <sheetName val="Isian Biodata"/>
      <sheetName val="BL (1)"/>
      <sheetName val="pivot"/>
      <sheetName val="Rekap Anl"/>
      <sheetName val="Harian"/>
      <sheetName val="LUMPSUM"/>
      <sheetName val="BACK"/>
      <sheetName val="AHSrutin"/>
      <sheetName val="Div5"/>
      <sheetName val="Div6"/>
      <sheetName val="Div8"/>
      <sheetName val="Soil factor"/>
      <sheetName val="BD Div-2 sd 7.6"/>
      <sheetName val="Waktu"/>
      <sheetName val="Consumable"/>
      <sheetName val="61005"/>
      <sheetName val="61006"/>
      <sheetName val="MOBILISASI"/>
      <sheetName val="K-125"/>
      <sheetName val="Lamp-2 (Analisa)"/>
      <sheetName val="mat&amp;upah"/>
      <sheetName val="Analisa HS"/>
      <sheetName val="_x005f_x0000_¯??_x0"/>
      <sheetName val="ETAB_1"/>
      <sheetName val="Sat__Pek_"/>
      <sheetName val="Alat_(2)"/>
      <sheetName val="Input_Data"/>
      <sheetName val="Analisa_SNI"/>
      <sheetName val="Valve_PL"/>
      <sheetName val="Peralatan_PL"/>
      <sheetName val="Harsat_Bahan"/>
      <sheetName val="Harsat_Upah"/>
      <sheetName val="Daf-4_5_Final"/>
      <sheetName val="7_1(3)"/>
      <sheetName val="BQ_External"/>
      <sheetName val="Kuantitas_&amp;_Harga"/>
      <sheetName val="Rekap_Analisa"/>
      <sheetName val="Hg_Sat"/>
      <sheetName val="Daftar_Harga_Material"/>
      <sheetName val="An.1"/>
      <sheetName val="An.3"/>
      <sheetName val="_x005f_x005f_x005F"/>
      <sheetName val="BNISP"/>
      <sheetName val="H_Satuan16"/>
      <sheetName val="mob__dem15"/>
      <sheetName val="pek__tanah15"/>
      <sheetName val="k__batu_kali15"/>
      <sheetName val="rab_me_(by_owner)_15"/>
      <sheetName val="BQ_(by_owner)15"/>
      <sheetName val="rab_me_(fisik)15"/>
      <sheetName val="HB_14"/>
      <sheetName val="Analisa_ME15"/>
      <sheetName val="NS_GD_UGD14"/>
      <sheetName val="STD_GD_UGD14"/>
      <sheetName val="harga_bahan15"/>
      <sheetName val="Analisa_&amp;_Upah15"/>
      <sheetName val="AN__TAMPL15"/>
      <sheetName val="01A-_RAB15"/>
      <sheetName val="rab_-_persiapan_&amp;_lantai-114"/>
      <sheetName val="HRG_BHN14"/>
      <sheetName val="Bill_Of_Quantity14"/>
      <sheetName val="DRUP_(ASLI)14"/>
      <sheetName val="NS_GD_UTAMA14"/>
      <sheetName val="Analis_Kusen_1_ESKALASI14"/>
      <sheetName val="Analisa_214"/>
      <sheetName val="BQ_AC_FAN14"/>
      <sheetName val="iTEM_hARSAT14"/>
      <sheetName val="NP_(4)14"/>
      <sheetName val="Anl_+14"/>
      <sheetName val="ELEC_STIS14"/>
      <sheetName val="RKP_PLUMBING14"/>
      <sheetName val="Supl_X14"/>
      <sheetName val="MAIN_BQ14"/>
      <sheetName val="Harsat_BHN_AR,M14"/>
      <sheetName val="Ahs_214"/>
      <sheetName val="Ahs_114"/>
      <sheetName val="Daftar_berat14"/>
      <sheetName val="Pintu_Jendela14"/>
      <sheetName val="DRUP__ASLI_14"/>
      <sheetName val="Stden_center14"/>
      <sheetName val="DAFTAR_HARGA14"/>
      <sheetName val="KR_Luar14"/>
      <sheetName val="REF_ONLY14"/>
      <sheetName val="meth_hsl_nego14"/>
      <sheetName val="box_culvert14"/>
      <sheetName val="GLP_200114"/>
      <sheetName val="Met_Pas_Batu14"/>
      <sheetName val="Met__Minor14"/>
      <sheetName val="1_B14"/>
      <sheetName val="Analisa_Harga_Satuan14"/>
      <sheetName val="Data_Upah14"/>
      <sheetName val="EXTERNAL_WORK14"/>
      <sheetName val="NP_(2)14"/>
      <sheetName val="data_RSUD_KIS14"/>
      <sheetName val="DC-akses_bandara14"/>
      <sheetName val="Bill_of_Qty_MEP14"/>
      <sheetName val="Alat_B14"/>
      <sheetName val="Bahan_B14"/>
      <sheetName val="Upah_B14"/>
      <sheetName val="Analisa_Upah_&amp;_Bahan_Plum14"/>
      <sheetName val="AHS_-_Sipil14"/>
      <sheetName val="RAB_AR&amp;STR14"/>
      <sheetName val="Analisa_Satuan14"/>
      <sheetName val="ANLS__BETON_R__KELAS14"/>
      <sheetName val="Fill_this_out_first___14"/>
      <sheetName val="Isolasi_Luar_Dalam14"/>
      <sheetName val="Isolasi_Luar14"/>
      <sheetName val="NP_(3)14"/>
      <sheetName val="_14"/>
      <sheetName val="gabungan_(2)14"/>
      <sheetName val="Galian_batu14"/>
      <sheetName val="Form_A14"/>
      <sheetName val="BGN_PENUNJANG14"/>
      <sheetName val="RKP__TOTAL14"/>
      <sheetName val="B_as14"/>
      <sheetName val="KONTRAK_INDUK_BULANAN14"/>
      <sheetName val="Analisa_BOW14"/>
      <sheetName val="H_Satuan8"/>
      <sheetName val="mob__dem7"/>
      <sheetName val="pek__tanah7"/>
      <sheetName val="k__batu_kali7"/>
      <sheetName val="rab_me_(by_owner)_7"/>
      <sheetName val="BQ_(by_owner)7"/>
      <sheetName val="rab_me_(fisik)7"/>
      <sheetName val="HB_6"/>
      <sheetName val="Analisa_ME7"/>
      <sheetName val="NS_GD_UGD6"/>
      <sheetName val="STD_GD_UGD6"/>
      <sheetName val="harga_bahan7"/>
      <sheetName val="Analisa_&amp;_Upah7"/>
      <sheetName val="AN__TAMPL7"/>
      <sheetName val="01A-_RAB7"/>
      <sheetName val="rab_-_persiapan_&amp;_lantai-16"/>
      <sheetName val="HRG_BHN6"/>
      <sheetName val="Bill_Of_Quantity6"/>
      <sheetName val="DRUP_(ASLI)6"/>
      <sheetName val="NS_GD_UTAMA6"/>
      <sheetName val="Analis_Kusen_1_ESKALASI6"/>
      <sheetName val="Analisa_26"/>
      <sheetName val="BQ_AC_FAN6"/>
      <sheetName val="iTEM_hARSAT6"/>
      <sheetName val="NP_(4)6"/>
      <sheetName val="Anl_+6"/>
      <sheetName val="ELEC_STIS6"/>
      <sheetName val="RKP_PLUMBING6"/>
      <sheetName val="Supl_X6"/>
      <sheetName val="MAIN_BQ6"/>
      <sheetName val="Harsat_BHN_AR,M6"/>
      <sheetName val="Ahs_26"/>
      <sheetName val="Ahs_16"/>
      <sheetName val="Daftar_berat6"/>
      <sheetName val="Pintu_Jendela6"/>
      <sheetName val="DRUP__ASLI_6"/>
      <sheetName val="Stden_center6"/>
      <sheetName val="DAFTAR_HARGA6"/>
      <sheetName val="KR_Luar6"/>
      <sheetName val="REF_ONLY6"/>
      <sheetName val="meth_hsl_nego6"/>
      <sheetName val="box_culvert6"/>
      <sheetName val="GLP_20016"/>
      <sheetName val="Met_Pas_Batu6"/>
      <sheetName val="Met__Minor6"/>
      <sheetName val="1_B6"/>
      <sheetName val="Analisa_Harga_Satuan6"/>
      <sheetName val="Data_Upah6"/>
      <sheetName val="EXTERNAL_WORK6"/>
      <sheetName val="NP_(2)6"/>
      <sheetName val="data_RSUD_KIS6"/>
      <sheetName val="DC-akses_bandara6"/>
      <sheetName val="Bill_of_Qty_MEP6"/>
      <sheetName val="Alat_B6"/>
      <sheetName val="Bahan_B6"/>
      <sheetName val="Upah_B6"/>
      <sheetName val="Analisa_Upah_&amp;_Bahan_Plum6"/>
      <sheetName val="AHS_-_Sipil6"/>
      <sheetName val="RAB_AR&amp;STR6"/>
      <sheetName val="Analisa_Satuan6"/>
      <sheetName val="ANLS__BETON_R__KELAS6"/>
      <sheetName val="Fill_this_out_first___6"/>
      <sheetName val="Isolasi_Luar_Dalam6"/>
      <sheetName val="Isolasi_Luar6"/>
      <sheetName val="NP_(3)6"/>
      <sheetName val="_6"/>
      <sheetName val="gabungan_(2)6"/>
      <sheetName val="Galian_batu6"/>
      <sheetName val="Form_A6"/>
      <sheetName val="BGN_PENUNJANG6"/>
      <sheetName val="RKP__TOTAL6"/>
      <sheetName val="B_as6"/>
      <sheetName val="KONTRAK_INDUK_BULANAN6"/>
      <sheetName val="Analisa_BOW6"/>
      <sheetName val="rab_me_(by_owner)_5"/>
      <sheetName val="BQ_(by_owner)5"/>
      <sheetName val="rab_me_(fisik)5"/>
      <sheetName val="Analisa_ME5"/>
      <sheetName val="harga_bahan5"/>
      <sheetName val="01A-_RAB5"/>
      <sheetName val="rab_-_persiapan_&amp;_lantai-14"/>
      <sheetName val="Analis_Kusen_1_ESKALASI4"/>
      <sheetName val="Anl_+4"/>
      <sheetName val="ELEC_STIS4"/>
      <sheetName val="RKP_PLUMBING4"/>
      <sheetName val="Supl_X4"/>
      <sheetName val="Ahs_24"/>
      <sheetName val="Ahs_14"/>
      <sheetName val="Daftar_berat4"/>
      <sheetName val="Pintu_Jendela4"/>
      <sheetName val="DRUP__ASLI_4"/>
      <sheetName val="Stden_center4"/>
      <sheetName val="DAFTAR_HARGA4"/>
      <sheetName val="KR_Luar4"/>
      <sheetName val="REF_ONLY4"/>
      <sheetName val="meth_hsl_nego4"/>
      <sheetName val="box_culvert4"/>
      <sheetName val="GLP_20014"/>
      <sheetName val="Met_Pas_Batu4"/>
      <sheetName val="Met__Minor4"/>
      <sheetName val="1_B4"/>
      <sheetName val="Analisa_Harga_Satuan4"/>
      <sheetName val="Data_Upah4"/>
      <sheetName val="EXTERNAL_WORK4"/>
      <sheetName val="NP_(2)4"/>
      <sheetName val="data_RSUD_KIS4"/>
      <sheetName val="Bill_of_Qty_MEP4"/>
      <sheetName val="Alat_B4"/>
      <sheetName val="Bahan_B4"/>
      <sheetName val="Upah_B4"/>
      <sheetName val="Analisa_Upah_&amp;_Bahan_Plum4"/>
      <sheetName val="AHS_-_Sipil4"/>
      <sheetName val="RAB_AR&amp;STR4"/>
      <sheetName val="Analisa_Satuan4"/>
      <sheetName val="ANLS__BETON_R__KELAS4"/>
      <sheetName val="Isolasi_Luar_Dalam4"/>
      <sheetName val="Isolasi_Luar4"/>
      <sheetName val="NP_(3)4"/>
      <sheetName val="gabungan_(2)4"/>
      <sheetName val="Galian_batu4"/>
      <sheetName val="Form_A4"/>
      <sheetName val="BGN_PENUNJANG4"/>
      <sheetName val="RKP__TOTAL4"/>
      <sheetName val="B_as4"/>
      <sheetName val="KONTRAK_INDUK_BULANAN4"/>
      <sheetName val="Analisa_BOW4"/>
      <sheetName val="Alat_B3"/>
      <sheetName val="Bahan_B3"/>
      <sheetName val="Upah_B3"/>
      <sheetName val="Analisa_Upah_&amp;_Bahan_Plum3"/>
      <sheetName val="H_Satuan7"/>
      <sheetName val="mob__dem6"/>
      <sheetName val="pek__tanah6"/>
      <sheetName val="k__batu_kali6"/>
      <sheetName val="rab_me_(by_owner)_6"/>
      <sheetName val="BQ_(by_owner)6"/>
      <sheetName val="rab_me_(fisik)6"/>
      <sheetName val="Analisa_ME6"/>
      <sheetName val="NS_GD_UGD5"/>
      <sheetName val="STD_GD_UGD5"/>
      <sheetName val="harga_bahan6"/>
      <sheetName val="Analisa_&amp;_Upah6"/>
      <sheetName val="AN__TAMPL6"/>
      <sheetName val="01A-_RAB6"/>
      <sheetName val="rab_-_persiapan_&amp;_lantai-15"/>
      <sheetName val="HRG_BHN5"/>
      <sheetName val="Bill_Of_Quantity5"/>
      <sheetName val="DRUP_(ASLI)5"/>
      <sheetName val="NS_GD_UTAMA5"/>
      <sheetName val="Analis_Kusen_1_ESKALASI5"/>
      <sheetName val="Analisa_25"/>
      <sheetName val="BQ_AC_FAN5"/>
      <sheetName val="iTEM_hARSAT5"/>
      <sheetName val="NP_(4)5"/>
      <sheetName val="Anl_+5"/>
      <sheetName val="ELEC_STIS5"/>
      <sheetName val="RKP_PLUMBING5"/>
      <sheetName val="Supl_X5"/>
      <sheetName val="MAIN_BQ5"/>
      <sheetName val="Harsat_BHN_AR,M5"/>
      <sheetName val="Ahs_25"/>
      <sheetName val="Ahs_15"/>
      <sheetName val="Daftar_berat5"/>
      <sheetName val="Pintu_Jendela5"/>
      <sheetName val="DRUP__ASLI_5"/>
      <sheetName val="Stden_center5"/>
      <sheetName val="DAFTAR_HARGA5"/>
      <sheetName val="KR_Luar5"/>
      <sheetName val="REF_ONLY5"/>
      <sheetName val="meth_hsl_nego5"/>
      <sheetName val="box_culvert5"/>
      <sheetName val="GLP_20015"/>
      <sheetName val="Met_Pas_Batu5"/>
      <sheetName val="Met__Minor5"/>
      <sheetName val="1_B5"/>
      <sheetName val="Analisa_Harga_Satuan5"/>
      <sheetName val="Data_Upah5"/>
      <sheetName val="EXTERNAL_WORK5"/>
      <sheetName val="NP_(2)5"/>
      <sheetName val="data_RSUD_KIS5"/>
      <sheetName val="DC-akses_bandara5"/>
      <sheetName val="Bill_of_Qty_MEP5"/>
      <sheetName val="Alat_B5"/>
      <sheetName val="Bahan_B5"/>
      <sheetName val="Upah_B5"/>
      <sheetName val="Analisa_Upah_&amp;_Bahan_Plum5"/>
      <sheetName val="AHS_-_Sipil5"/>
      <sheetName val="RAB_AR&amp;STR5"/>
      <sheetName val="Analisa_Satuan5"/>
      <sheetName val="ANLS__BETON_R__KELAS5"/>
      <sheetName val="Fill_this_out_first___5"/>
      <sheetName val="Isolasi_Luar_Dalam5"/>
      <sheetName val="Isolasi_Luar5"/>
      <sheetName val="NP_(3)5"/>
      <sheetName val="_5"/>
      <sheetName val="gabungan_(2)5"/>
      <sheetName val="Galian_batu5"/>
      <sheetName val="Form_A5"/>
      <sheetName val="BGN_PENUNJANG5"/>
      <sheetName val="RKP__TOTAL5"/>
      <sheetName val="B_as5"/>
      <sheetName val="KONTRAK_INDUK_BULANAN5"/>
      <sheetName val="Analisa_BOW5"/>
      <sheetName val="H_Satuan9"/>
      <sheetName val="mob__dem8"/>
      <sheetName val="pek__tanah8"/>
      <sheetName val="k__batu_kali8"/>
      <sheetName val="rab_me_(by_owner)_8"/>
      <sheetName val="BQ_(by_owner)8"/>
      <sheetName val="rab_me_(fisik)8"/>
      <sheetName val="HB_7"/>
      <sheetName val="Analisa_ME8"/>
      <sheetName val="NS_GD_UGD7"/>
      <sheetName val="STD_GD_UGD7"/>
      <sheetName val="harga_bahan8"/>
      <sheetName val="Analisa_&amp;_Upah8"/>
      <sheetName val="AN__TAMPL8"/>
      <sheetName val="01A-_RAB8"/>
      <sheetName val="rab_-_persiapan_&amp;_lantai-17"/>
      <sheetName val="HRG_BHN7"/>
      <sheetName val="Bill_Of_Quantity7"/>
      <sheetName val="DRUP_(ASLI)7"/>
      <sheetName val="NS_GD_UTAMA7"/>
      <sheetName val="Analis_Kusen_1_ESKALASI7"/>
      <sheetName val="Analisa_27"/>
      <sheetName val="BQ_AC_FAN7"/>
      <sheetName val="iTEM_hARSAT7"/>
      <sheetName val="NP_(4)7"/>
      <sheetName val="Anl_+7"/>
      <sheetName val="ELEC_STIS7"/>
      <sheetName val="RKP_PLUMBING7"/>
      <sheetName val="Supl_X7"/>
      <sheetName val="MAIN_BQ7"/>
      <sheetName val="Harsat_BHN_AR,M7"/>
      <sheetName val="Ahs_27"/>
      <sheetName val="Ahs_17"/>
      <sheetName val="Daftar_berat7"/>
      <sheetName val="Pintu_Jendela7"/>
      <sheetName val="DRUP__ASLI_7"/>
      <sheetName val="Stden_center7"/>
      <sheetName val="DAFTAR_HARGA7"/>
      <sheetName val="KR_Luar7"/>
      <sheetName val="REF_ONLY7"/>
      <sheetName val="meth_hsl_nego7"/>
      <sheetName val="box_culvert7"/>
      <sheetName val="GLP_20017"/>
      <sheetName val="Met_Pas_Batu7"/>
      <sheetName val="Met__Minor7"/>
      <sheetName val="1_B7"/>
      <sheetName val="Analisa_Harga_Satuan7"/>
      <sheetName val="Data_Upah7"/>
      <sheetName val="EXTERNAL_WORK7"/>
      <sheetName val="NP_(2)7"/>
      <sheetName val="data_RSUD_KIS7"/>
      <sheetName val="DC-akses_bandara7"/>
      <sheetName val="Bill_of_Qty_MEP7"/>
      <sheetName val="Alat_B7"/>
      <sheetName val="Bahan_B7"/>
      <sheetName val="Upah_B7"/>
      <sheetName val="Analisa_Upah_&amp;_Bahan_Plum7"/>
      <sheetName val="AHS_-_Sipil7"/>
      <sheetName val="RAB_AR&amp;STR7"/>
      <sheetName val="Analisa_Satuan7"/>
      <sheetName val="ANLS__BETON_R__KELAS7"/>
      <sheetName val="Fill_this_out_first___7"/>
      <sheetName val="Isolasi_Luar_Dalam7"/>
      <sheetName val="Isolasi_Luar7"/>
      <sheetName val="NP_(3)7"/>
      <sheetName val="_7"/>
      <sheetName val="gabungan_(2)7"/>
      <sheetName val="Galian_batu7"/>
      <sheetName val="Form_A7"/>
      <sheetName val="BGN_PENUNJANG7"/>
      <sheetName val="RKP__TOTAL7"/>
      <sheetName val="B_as7"/>
      <sheetName val="KONTRAK_INDUK_BULANAN7"/>
      <sheetName val="Analisa_BOW7"/>
      <sheetName val="H_Satuan10"/>
      <sheetName val="mob__dem9"/>
      <sheetName val="pek__tanah9"/>
      <sheetName val="k__batu_kali9"/>
      <sheetName val="rab_me_(by_owner)_9"/>
      <sheetName val="BQ_(by_owner)9"/>
      <sheetName val="rab_me_(fisik)9"/>
      <sheetName val="HB_8"/>
      <sheetName val="Analisa_ME9"/>
      <sheetName val="NS_GD_UGD8"/>
      <sheetName val="STD_GD_UGD8"/>
      <sheetName val="harga_bahan9"/>
      <sheetName val="Analisa_&amp;_Upah9"/>
      <sheetName val="AN__TAMPL9"/>
      <sheetName val="01A-_RAB9"/>
      <sheetName val="rab_-_persiapan_&amp;_lantai-18"/>
      <sheetName val="HRG_BHN8"/>
      <sheetName val="Bill_Of_Quantity8"/>
      <sheetName val="DRUP_(ASLI)8"/>
      <sheetName val="NS_GD_UTAMA8"/>
      <sheetName val="Analis_Kusen_1_ESKALASI8"/>
      <sheetName val="Analisa_28"/>
      <sheetName val="BQ_AC_FAN8"/>
      <sheetName val="iTEM_hARSAT8"/>
      <sheetName val="NP_(4)8"/>
      <sheetName val="Anl_+8"/>
      <sheetName val="ELEC_STIS8"/>
      <sheetName val="RKP_PLUMBING8"/>
      <sheetName val="Supl_X8"/>
      <sheetName val="MAIN_BQ8"/>
      <sheetName val="Harsat_BHN_AR,M8"/>
      <sheetName val="Ahs_28"/>
      <sheetName val="Ahs_18"/>
      <sheetName val="Daftar_berat8"/>
      <sheetName val="Pintu_Jendela8"/>
      <sheetName val="DRUP__ASLI_8"/>
      <sheetName val="Stden_center8"/>
      <sheetName val="DAFTAR_HARGA8"/>
      <sheetName val="KR_Luar8"/>
      <sheetName val="REF_ONLY8"/>
      <sheetName val="meth_hsl_nego8"/>
      <sheetName val="box_culvert8"/>
      <sheetName val="GLP_20018"/>
      <sheetName val="Met_Pas_Batu8"/>
      <sheetName val="Met__Minor8"/>
      <sheetName val="1_B8"/>
      <sheetName val="Analisa_Harga_Satuan8"/>
      <sheetName val="Data_Upah8"/>
      <sheetName val="EXTERNAL_WORK8"/>
      <sheetName val="NP_(2)8"/>
      <sheetName val="data_RSUD_KIS8"/>
      <sheetName val="DC-akses_bandara8"/>
      <sheetName val="Bill_of_Qty_MEP8"/>
      <sheetName val="Alat_B8"/>
      <sheetName val="Bahan_B8"/>
      <sheetName val="Upah_B8"/>
      <sheetName val="Analisa_Upah_&amp;_Bahan_Plum8"/>
      <sheetName val="AHS_-_Sipil8"/>
      <sheetName val="RAB_AR&amp;STR8"/>
      <sheetName val="Analisa_Satuan8"/>
      <sheetName val="ANLS__BETON_R__KELAS8"/>
      <sheetName val="Fill_this_out_first___8"/>
      <sheetName val="Isolasi_Luar_Dalam8"/>
      <sheetName val="Isolasi_Luar8"/>
      <sheetName val="NP_(3)8"/>
      <sheetName val="_8"/>
      <sheetName val="gabungan_(2)8"/>
      <sheetName val="Galian_batu8"/>
      <sheetName val="Form_A8"/>
      <sheetName val="BGN_PENUNJANG8"/>
      <sheetName val="RKP__TOTAL8"/>
      <sheetName val="B_as8"/>
      <sheetName val="KONTRAK_INDUK_BULANAN8"/>
      <sheetName val="Analisa_BOW8"/>
      <sheetName val="H_Satuan11"/>
      <sheetName val="mob__dem10"/>
      <sheetName val="pek__tanah10"/>
      <sheetName val="k__batu_kali10"/>
      <sheetName val="rab_me_(by_owner)_10"/>
      <sheetName val="BQ_(by_owner)10"/>
      <sheetName val="rab_me_(fisik)10"/>
      <sheetName val="HB_9"/>
      <sheetName val="Analisa_ME10"/>
      <sheetName val="NS_GD_UGD9"/>
      <sheetName val="STD_GD_UGD9"/>
      <sheetName val="harga_bahan10"/>
      <sheetName val="Analisa_&amp;_Upah10"/>
      <sheetName val="AN__TAMPL10"/>
      <sheetName val="01A-_RAB10"/>
      <sheetName val="rab_-_persiapan_&amp;_lantai-19"/>
      <sheetName val="HRG_BHN9"/>
      <sheetName val="Bill_Of_Quantity9"/>
      <sheetName val="DRUP_(ASLI)9"/>
      <sheetName val="NS_GD_UTAMA9"/>
      <sheetName val="Analis_Kusen_1_ESKALASI9"/>
      <sheetName val="Analisa_29"/>
      <sheetName val="BQ_AC_FAN9"/>
      <sheetName val="iTEM_hARSAT9"/>
      <sheetName val="NP_(4)9"/>
      <sheetName val="Anl_+9"/>
      <sheetName val="ELEC_STIS9"/>
      <sheetName val="RKP_PLUMBING9"/>
      <sheetName val="Supl_X9"/>
      <sheetName val="MAIN_BQ9"/>
      <sheetName val="Harsat_BHN_AR,M9"/>
      <sheetName val="Ahs_29"/>
      <sheetName val="Ahs_19"/>
      <sheetName val="Daftar_berat9"/>
      <sheetName val="Pintu_Jendela9"/>
      <sheetName val="DRUP__ASLI_9"/>
      <sheetName val="Stden_center9"/>
      <sheetName val="DAFTAR_HARGA9"/>
      <sheetName val="KR_Luar9"/>
      <sheetName val="REF_ONLY9"/>
      <sheetName val="meth_hsl_nego9"/>
      <sheetName val="box_culvert9"/>
      <sheetName val="GLP_20019"/>
      <sheetName val="Met_Pas_Batu9"/>
      <sheetName val="Met__Minor9"/>
      <sheetName val="1_B9"/>
      <sheetName val="Analisa_Harga_Satuan9"/>
      <sheetName val="Data_Upah9"/>
      <sheetName val="EXTERNAL_WORK9"/>
      <sheetName val="NP_(2)9"/>
      <sheetName val="data_RSUD_KIS9"/>
      <sheetName val="DC-akses_bandara9"/>
      <sheetName val="Bill_of_Qty_MEP9"/>
      <sheetName val="Alat_B9"/>
      <sheetName val="Bahan_B9"/>
      <sheetName val="Upah_B9"/>
      <sheetName val="Analisa_Upah_&amp;_Bahan_Plum9"/>
      <sheetName val="AHS_-_Sipil9"/>
      <sheetName val="RAB_AR&amp;STR9"/>
      <sheetName val="Analisa_Satuan9"/>
      <sheetName val="ANLS__BETON_R__KELAS9"/>
      <sheetName val="Fill_this_out_first___9"/>
      <sheetName val="Isolasi_Luar_Dalam9"/>
      <sheetName val="Isolasi_Luar9"/>
      <sheetName val="NP_(3)9"/>
      <sheetName val="_9"/>
      <sheetName val="gabungan_(2)9"/>
      <sheetName val="Galian_batu9"/>
      <sheetName val="Form_A9"/>
      <sheetName val="BGN_PENUNJANG9"/>
      <sheetName val="RKP__TOTAL9"/>
      <sheetName val="B_as9"/>
      <sheetName val="KONTRAK_INDUK_BULANAN9"/>
      <sheetName val="Analisa_BOW9"/>
      <sheetName val="H_Satuan12"/>
      <sheetName val="mob__dem11"/>
      <sheetName val="pek__tanah11"/>
      <sheetName val="k__batu_kali11"/>
      <sheetName val="rab_me_(by_owner)_11"/>
      <sheetName val="BQ_(by_owner)11"/>
      <sheetName val="rab_me_(fisik)11"/>
      <sheetName val="HB_10"/>
      <sheetName val="Analisa_ME11"/>
      <sheetName val="NS_GD_UGD10"/>
      <sheetName val="STD_GD_UGD10"/>
      <sheetName val="harga_bahan11"/>
      <sheetName val="Analisa_&amp;_Upah11"/>
      <sheetName val="AN__TAMPL11"/>
      <sheetName val="01A-_RAB11"/>
      <sheetName val="rab_-_persiapan_&amp;_lantai-110"/>
      <sheetName val="HRG_BHN10"/>
      <sheetName val="Bill_Of_Quantity10"/>
      <sheetName val="DRUP_(ASLI)10"/>
      <sheetName val="NS_GD_UTAMA10"/>
      <sheetName val="Analis_Kusen_1_ESKALASI10"/>
      <sheetName val="Analisa_210"/>
      <sheetName val="BQ_AC_FAN10"/>
      <sheetName val="iTEM_hARSAT10"/>
      <sheetName val="NP_(4)10"/>
      <sheetName val="Anl_+10"/>
      <sheetName val="ELEC_STIS10"/>
      <sheetName val="RKP_PLUMBING10"/>
      <sheetName val="Supl_X10"/>
      <sheetName val="MAIN_BQ10"/>
      <sheetName val="Harsat_BHN_AR,M10"/>
      <sheetName val="Ahs_210"/>
      <sheetName val="Ahs_110"/>
      <sheetName val="Daftar_berat10"/>
      <sheetName val="Pintu_Jendela10"/>
      <sheetName val="DRUP__ASLI_10"/>
      <sheetName val="Stden_center10"/>
      <sheetName val="DAFTAR_HARGA10"/>
      <sheetName val="KR_Luar10"/>
      <sheetName val="REF_ONLY10"/>
      <sheetName val="meth_hsl_nego10"/>
      <sheetName val="box_culvert10"/>
      <sheetName val="GLP_200110"/>
      <sheetName val="Met_Pas_Batu10"/>
      <sheetName val="Met__Minor10"/>
      <sheetName val="1_B10"/>
      <sheetName val="Analisa_Harga_Satuan10"/>
      <sheetName val="Data_Upah10"/>
      <sheetName val="EXTERNAL_WORK10"/>
      <sheetName val="NP_(2)10"/>
      <sheetName val="data_RSUD_KIS10"/>
      <sheetName val="DC-akses_bandara10"/>
      <sheetName val="Bill_of_Qty_MEP10"/>
      <sheetName val="Alat_B10"/>
      <sheetName val="Bahan_B10"/>
      <sheetName val="Upah_B10"/>
      <sheetName val="Analisa_Upah_&amp;_Bahan_Plum10"/>
      <sheetName val="AHS_-_Sipil10"/>
      <sheetName val="RAB_AR&amp;STR10"/>
      <sheetName val="Analisa_Satuan10"/>
      <sheetName val="ANLS__BETON_R__KELAS10"/>
      <sheetName val="Fill_this_out_first___10"/>
      <sheetName val="Isolasi_Luar_Dalam10"/>
      <sheetName val="Isolasi_Luar10"/>
      <sheetName val="NP_(3)10"/>
      <sheetName val="_10"/>
      <sheetName val="gabungan_(2)10"/>
      <sheetName val="Galian_batu10"/>
      <sheetName val="Form_A10"/>
      <sheetName val="BGN_PENUNJANG10"/>
      <sheetName val="RKP__TOTAL10"/>
      <sheetName val="B_as10"/>
      <sheetName val="KONTRAK_INDUK_BULANAN10"/>
      <sheetName val="Analisa_BOW10"/>
      <sheetName val="H_Satuan15"/>
      <sheetName val="mob__dem14"/>
      <sheetName val="pek__tanah14"/>
      <sheetName val="k__batu_kali14"/>
      <sheetName val="rab_me_(by_owner)_14"/>
      <sheetName val="BQ_(by_owner)14"/>
      <sheetName val="rab_me_(fisik)14"/>
      <sheetName val="HB_13"/>
      <sheetName val="Analisa_ME14"/>
      <sheetName val="NS_GD_UGD13"/>
      <sheetName val="STD_GD_UGD13"/>
      <sheetName val="harga_bahan14"/>
      <sheetName val="Analisa_&amp;_Upah14"/>
      <sheetName val="AN__TAMPL14"/>
      <sheetName val="01A-_RAB14"/>
      <sheetName val="rab_-_persiapan_&amp;_lantai-113"/>
      <sheetName val="HRG_BHN13"/>
      <sheetName val="Bill_Of_Quantity13"/>
      <sheetName val="DRUP_(ASLI)13"/>
      <sheetName val="NS_GD_UTAMA13"/>
      <sheetName val="Analis_Kusen_1_ESKALASI13"/>
      <sheetName val="Analisa_213"/>
      <sheetName val="BQ_AC_FAN13"/>
      <sheetName val="iTEM_hARSAT13"/>
      <sheetName val="NP_(4)13"/>
      <sheetName val="Anl_+13"/>
      <sheetName val="ELEC_STIS13"/>
      <sheetName val="RKP_PLUMBING13"/>
      <sheetName val="Supl_X13"/>
      <sheetName val="MAIN_BQ13"/>
      <sheetName val="Harsat_BHN_AR,M13"/>
      <sheetName val="Ahs_213"/>
      <sheetName val="Ahs_113"/>
      <sheetName val="Daftar_berat13"/>
      <sheetName val="Pintu_Jendela13"/>
      <sheetName val="DRUP__ASLI_13"/>
      <sheetName val="Stden_center13"/>
      <sheetName val="DAFTAR_HARGA13"/>
      <sheetName val="KR_Luar13"/>
      <sheetName val="REF_ONLY13"/>
      <sheetName val="meth_hsl_nego13"/>
      <sheetName val="box_culvert13"/>
      <sheetName val="GLP_200113"/>
      <sheetName val="Met_Pas_Batu13"/>
      <sheetName val="Met__Minor13"/>
      <sheetName val="1_B13"/>
      <sheetName val="Analisa_Harga_Satuan13"/>
      <sheetName val="Data_Upah13"/>
      <sheetName val="EXTERNAL_WORK13"/>
      <sheetName val="NP_(2)13"/>
      <sheetName val="data_RSUD_KIS13"/>
      <sheetName val="DC-akses_bandara13"/>
      <sheetName val="Bill_of_Qty_MEP13"/>
      <sheetName val="Alat_B13"/>
      <sheetName val="Bahan_B13"/>
      <sheetName val="Upah_B13"/>
      <sheetName val="Analisa_Upah_&amp;_Bahan_Plum13"/>
      <sheetName val="AHS_-_Sipil13"/>
      <sheetName val="RAB_AR&amp;STR13"/>
      <sheetName val="Analisa_Satuan13"/>
      <sheetName val="ANLS__BETON_R__KELAS13"/>
      <sheetName val="Fill_this_out_first___13"/>
      <sheetName val="Isolasi_Luar_Dalam13"/>
      <sheetName val="Isolasi_Luar13"/>
      <sheetName val="NP_(3)13"/>
      <sheetName val="_13"/>
      <sheetName val="gabungan_(2)13"/>
      <sheetName val="Galian_batu13"/>
      <sheetName val="Form_A13"/>
      <sheetName val="BGN_PENUNJANG13"/>
      <sheetName val="RKP__TOTAL13"/>
      <sheetName val="B_as13"/>
      <sheetName val="KONTRAK_INDUK_BULANAN13"/>
      <sheetName val="Analisa_BOW13"/>
      <sheetName val="H_Satuan13"/>
      <sheetName val="mob__dem12"/>
      <sheetName val="pek__tanah12"/>
      <sheetName val="k__batu_kali12"/>
      <sheetName val="rab_me_(by_owner)_12"/>
      <sheetName val="BQ_(by_owner)12"/>
      <sheetName val="rab_me_(fisik)12"/>
      <sheetName val="HB_11"/>
      <sheetName val="Analisa_ME12"/>
      <sheetName val="NS_GD_UGD11"/>
      <sheetName val="STD_GD_UGD11"/>
      <sheetName val="harga_bahan12"/>
      <sheetName val="Analisa_&amp;_Upah12"/>
      <sheetName val="AN__TAMPL12"/>
      <sheetName val="01A-_RAB12"/>
      <sheetName val="rab_-_persiapan_&amp;_lantai-111"/>
      <sheetName val="HRG_BHN11"/>
      <sheetName val="Bill_Of_Quantity11"/>
      <sheetName val="DRUP_(ASLI)11"/>
      <sheetName val="NS_GD_UTAMA11"/>
      <sheetName val="Analis_Kusen_1_ESKALASI11"/>
      <sheetName val="Analisa_211"/>
      <sheetName val="BQ_AC_FAN11"/>
      <sheetName val="iTEM_hARSAT11"/>
      <sheetName val="NP_(4)11"/>
      <sheetName val="Anl_+11"/>
      <sheetName val="ELEC_STIS11"/>
      <sheetName val="RKP_PLUMBING11"/>
      <sheetName val="Supl_X11"/>
      <sheetName val="MAIN_BQ11"/>
      <sheetName val="Harsat_BHN_AR,M11"/>
      <sheetName val="Ahs_211"/>
      <sheetName val="Ahs_111"/>
      <sheetName val="Daftar_berat11"/>
      <sheetName val="Pintu_Jendela11"/>
      <sheetName val="DRUP__ASLI_11"/>
      <sheetName val="Stden_center11"/>
      <sheetName val="DAFTAR_HARGA11"/>
      <sheetName val="KR_Luar11"/>
      <sheetName val="REF_ONLY11"/>
      <sheetName val="meth_hsl_nego11"/>
      <sheetName val="box_culvert11"/>
      <sheetName val="GLP_200111"/>
      <sheetName val="Met_Pas_Batu11"/>
      <sheetName val="Met__Minor11"/>
      <sheetName val="1_B11"/>
      <sheetName val="Analisa_Harga_Satuan11"/>
      <sheetName val="Data_Upah11"/>
      <sheetName val="EXTERNAL_WORK11"/>
      <sheetName val="NP_(2)11"/>
      <sheetName val="data_RSUD_KIS11"/>
      <sheetName val="DC-akses_bandara11"/>
      <sheetName val="Bill_of_Qty_MEP11"/>
      <sheetName val="Alat_B11"/>
      <sheetName val="Bahan_B11"/>
      <sheetName val="Upah_B11"/>
      <sheetName val="Analisa_Upah_&amp;_Bahan_Plum11"/>
      <sheetName val="AHS_-_Sipil11"/>
      <sheetName val="RAB_AR&amp;STR11"/>
      <sheetName val="Analisa_Satuan11"/>
      <sheetName val="ANLS__BETON_R__KELAS11"/>
      <sheetName val="Fill_this_out_first___11"/>
      <sheetName val="Isolasi_Luar_Dalam11"/>
      <sheetName val="Isolasi_Luar11"/>
      <sheetName val="NP_(3)11"/>
      <sheetName val="_11"/>
      <sheetName val="gabungan_(2)11"/>
      <sheetName val="Galian_batu11"/>
      <sheetName val="Form_A11"/>
      <sheetName val="BGN_PENUNJANG11"/>
      <sheetName val="RKP__TOTAL11"/>
      <sheetName val="B_as11"/>
      <sheetName val="KONTRAK_INDUK_BULANAN11"/>
      <sheetName val="Analisa_BOW11"/>
      <sheetName val="H_Satuan14"/>
      <sheetName val="mob__dem13"/>
      <sheetName val="pek__tanah13"/>
      <sheetName val="k__batu_kali13"/>
      <sheetName val="rab_me_(by_owner)_13"/>
      <sheetName val="BQ_(by_owner)13"/>
      <sheetName val="rab_me_(fisik)13"/>
      <sheetName val="HB_12"/>
      <sheetName val="Analisa_ME13"/>
      <sheetName val="NS_GD_UGD12"/>
      <sheetName val="STD_GD_UGD12"/>
      <sheetName val="harga_bahan13"/>
      <sheetName val="Analisa_&amp;_Upah13"/>
      <sheetName val="AN__TAMPL13"/>
      <sheetName val="01A-_RAB13"/>
      <sheetName val="rab_-_persiapan_&amp;_lantai-112"/>
      <sheetName val="HRG_BHN12"/>
      <sheetName val="Bill_Of_Quantity12"/>
      <sheetName val="DRUP_(ASLI)12"/>
      <sheetName val="NS_GD_UTAMA12"/>
      <sheetName val="Analis_Kusen_1_ESKALASI12"/>
      <sheetName val="Analisa_212"/>
      <sheetName val="BQ_AC_FAN12"/>
      <sheetName val="iTEM_hARSAT12"/>
      <sheetName val="NP_(4)12"/>
      <sheetName val="Anl_+12"/>
      <sheetName val="ELEC_STIS12"/>
      <sheetName val="RKP_PLUMBING12"/>
      <sheetName val="Supl_X12"/>
      <sheetName val="MAIN_BQ12"/>
      <sheetName val="Harsat_BHN_AR,M12"/>
      <sheetName val="Ahs_212"/>
      <sheetName val="Ahs_112"/>
      <sheetName val="Daftar_berat12"/>
      <sheetName val="Pintu_Jendela12"/>
      <sheetName val="DRUP__ASLI_12"/>
      <sheetName val="Stden_center12"/>
      <sheetName val="DAFTAR_HARGA12"/>
      <sheetName val="KR_Luar12"/>
      <sheetName val="REF_ONLY12"/>
      <sheetName val="meth_hsl_nego12"/>
      <sheetName val="box_culvert12"/>
      <sheetName val="GLP_200112"/>
      <sheetName val="Met_Pas_Batu12"/>
      <sheetName val="Met__Minor12"/>
      <sheetName val="1_B12"/>
      <sheetName val="Analisa_Harga_Satuan12"/>
      <sheetName val="Data_Upah12"/>
      <sheetName val="EXTERNAL_WORK12"/>
      <sheetName val="NP_(2)12"/>
      <sheetName val="data_RSUD_KIS12"/>
      <sheetName val="DC-akses_bandara12"/>
      <sheetName val="Bill_of_Qty_MEP12"/>
      <sheetName val="Alat_B12"/>
      <sheetName val="Bahan_B12"/>
      <sheetName val="Upah_B12"/>
      <sheetName val="Analisa_Upah_&amp;_Bahan_Plum12"/>
      <sheetName val="AHS_-_Sipil12"/>
      <sheetName val="RAB_AR&amp;STR12"/>
      <sheetName val="Analisa_Satuan12"/>
      <sheetName val="ANLS__BETON_R__KELAS12"/>
      <sheetName val="Fill_this_out_first___12"/>
      <sheetName val="Isolasi_Luar_Dalam12"/>
      <sheetName val="Isolasi_Luar12"/>
      <sheetName val="NP_(3)12"/>
      <sheetName val="_12"/>
      <sheetName val="gabungan_(2)12"/>
      <sheetName val="Galian_batu12"/>
      <sheetName val="Form_A12"/>
      <sheetName val="BGN_PENUNJANG12"/>
      <sheetName val="RKP__TOTAL12"/>
      <sheetName val="B_as12"/>
      <sheetName val="KONTRAK_INDUK_BULANAN12"/>
      <sheetName val="Analisa_BOW12"/>
      <sheetName val="H_Satuan21"/>
      <sheetName val="mob__dem20"/>
      <sheetName val="pek__tanah20"/>
      <sheetName val="k__batu_kali20"/>
      <sheetName val="rab_me_(by_owner)_20"/>
      <sheetName val="BQ_(by_owner)20"/>
      <sheetName val="rab_me_(fisik)20"/>
      <sheetName val="HB_19"/>
      <sheetName val="Analisa_ME20"/>
      <sheetName val="NS_GD_UGD19"/>
      <sheetName val="STD_GD_UGD19"/>
      <sheetName val="harga_bahan20"/>
      <sheetName val="Analisa_&amp;_Upah20"/>
      <sheetName val="AN__TAMPL20"/>
      <sheetName val="01A-_RAB20"/>
      <sheetName val="rab_-_persiapan_&amp;_lantai-119"/>
      <sheetName val="HRG_BHN19"/>
      <sheetName val="Bill_Of_Quantity19"/>
      <sheetName val="DRUP_(ASLI)19"/>
      <sheetName val="NS_GD_UTAMA19"/>
      <sheetName val="Analis_Kusen_1_ESKALASI19"/>
      <sheetName val="Analisa_219"/>
      <sheetName val="BQ_AC_FAN19"/>
      <sheetName val="iTEM_hARSAT19"/>
      <sheetName val="NP_(4)19"/>
      <sheetName val="Anl_+19"/>
      <sheetName val="ELEC_STIS19"/>
      <sheetName val="RKP_PLUMBING19"/>
      <sheetName val="Supl_X19"/>
      <sheetName val="MAIN_BQ19"/>
      <sheetName val="Harsat_BHN_AR,M19"/>
      <sheetName val="Ahs_219"/>
      <sheetName val="Ahs_119"/>
      <sheetName val="Daftar_berat19"/>
      <sheetName val="Pintu_Jendela19"/>
      <sheetName val="DRUP__ASLI_19"/>
      <sheetName val="Stden_center19"/>
      <sheetName val="DAFTAR_HARGA19"/>
      <sheetName val="KR_Luar19"/>
      <sheetName val="REF_ONLY19"/>
      <sheetName val="meth_hsl_nego19"/>
      <sheetName val="box_culvert19"/>
      <sheetName val="GLP_200119"/>
      <sheetName val="Met_Pas_Batu19"/>
      <sheetName val="Met__Minor19"/>
      <sheetName val="1_B19"/>
      <sheetName val="Analisa_Harga_Satuan19"/>
      <sheetName val="Data_Upah19"/>
      <sheetName val="EXTERNAL_WORK19"/>
      <sheetName val="NP_(2)19"/>
      <sheetName val="data_RSUD_KIS19"/>
      <sheetName val="DC-akses_bandara19"/>
      <sheetName val="Bill_of_Qty_MEP19"/>
      <sheetName val="Alat_B19"/>
      <sheetName val="Bahan_B19"/>
      <sheetName val="Upah_B19"/>
      <sheetName val="Analisa_Upah_&amp;_Bahan_Plum19"/>
      <sheetName val="AHS_-_Sipil19"/>
      <sheetName val="RAB_AR&amp;STR19"/>
      <sheetName val="Analisa_Satuan19"/>
      <sheetName val="ANLS__BETON_R__KELAS19"/>
      <sheetName val="Fill_this_out_first___19"/>
      <sheetName val="Isolasi_Luar_Dalam19"/>
      <sheetName val="Isolasi_Luar19"/>
      <sheetName val="NP_(3)19"/>
      <sheetName val="_19"/>
      <sheetName val="gabungan_(2)19"/>
      <sheetName val="Galian_batu19"/>
      <sheetName val="Form_A19"/>
      <sheetName val="BGN_PENUNJANG19"/>
      <sheetName val="RKP__TOTAL19"/>
      <sheetName val="B_as19"/>
      <sheetName val="KONTRAK_INDUK_BULANAN19"/>
      <sheetName val="Analisa_BOW19"/>
      <sheetName val="H_Satuan17"/>
      <sheetName val="mob__dem16"/>
      <sheetName val="pek__tanah16"/>
      <sheetName val="k__batu_kali16"/>
      <sheetName val="rab_me_(by_owner)_16"/>
      <sheetName val="BQ_(by_owner)16"/>
      <sheetName val="rab_me_(fisik)16"/>
      <sheetName val="HB_15"/>
      <sheetName val="Analisa_ME16"/>
      <sheetName val="NS_GD_UGD15"/>
      <sheetName val="STD_GD_UGD15"/>
      <sheetName val="harga_bahan16"/>
      <sheetName val="Analisa_&amp;_Upah16"/>
      <sheetName val="AN__TAMPL16"/>
      <sheetName val="01A-_RAB16"/>
      <sheetName val="rab_-_persiapan_&amp;_lantai-115"/>
      <sheetName val="HRG_BHN15"/>
      <sheetName val="Bill_Of_Quantity15"/>
      <sheetName val="DRUP_(ASLI)15"/>
      <sheetName val="NS_GD_UTAMA15"/>
      <sheetName val="Analis_Kusen_1_ESKALASI15"/>
      <sheetName val="Analisa_215"/>
      <sheetName val="BQ_AC_FAN15"/>
      <sheetName val="iTEM_hARSAT15"/>
      <sheetName val="NP_(4)15"/>
      <sheetName val="Anl_+15"/>
      <sheetName val="ELEC_STIS15"/>
      <sheetName val="RKP_PLUMBING15"/>
      <sheetName val="Supl_X15"/>
      <sheetName val="MAIN_BQ15"/>
      <sheetName val="Harsat_BHN_AR,M15"/>
      <sheetName val="Ahs_215"/>
      <sheetName val="Ahs_115"/>
      <sheetName val="Daftar_berat15"/>
      <sheetName val="Pintu_Jendela15"/>
      <sheetName val="DRUP__ASLI_15"/>
      <sheetName val="Stden_center15"/>
      <sheetName val="DAFTAR_HARGA15"/>
      <sheetName val="KR_Luar15"/>
      <sheetName val="REF_ONLY15"/>
      <sheetName val="meth_hsl_nego15"/>
      <sheetName val="box_culvert15"/>
      <sheetName val="GLP_200115"/>
      <sheetName val="Met_Pas_Batu15"/>
      <sheetName val="Met__Minor15"/>
      <sheetName val="1_B15"/>
      <sheetName val="Analisa_Harga_Satuan15"/>
      <sheetName val="Data_Upah15"/>
      <sheetName val="EXTERNAL_WORK15"/>
      <sheetName val="NP_(2)15"/>
      <sheetName val="data_RSUD_KIS15"/>
      <sheetName val="DC-akses_bandara15"/>
      <sheetName val="Bill_of_Qty_MEP15"/>
      <sheetName val="Alat_B15"/>
      <sheetName val="Bahan_B15"/>
      <sheetName val="Upah_B15"/>
      <sheetName val="Analisa_Upah_&amp;_Bahan_Plum15"/>
      <sheetName val="AHS_-_Sipil15"/>
      <sheetName val="RAB_AR&amp;STR15"/>
      <sheetName val="Analisa_Satuan15"/>
      <sheetName val="ANLS__BETON_R__KELAS15"/>
      <sheetName val="Fill_this_out_first___15"/>
      <sheetName val="Isolasi_Luar_Dalam15"/>
      <sheetName val="Isolasi_Luar15"/>
      <sheetName val="NP_(3)15"/>
      <sheetName val="_15"/>
      <sheetName val="gabungan_(2)15"/>
      <sheetName val="Galian_batu15"/>
      <sheetName val="Form_A15"/>
      <sheetName val="BGN_PENUNJANG15"/>
      <sheetName val="RKP__TOTAL15"/>
      <sheetName val="B_as15"/>
      <sheetName val="KONTRAK_INDUK_BULANAN15"/>
      <sheetName val="Analisa_BOW15"/>
      <sheetName val="H_Satuan18"/>
      <sheetName val="mob__dem17"/>
      <sheetName val="pek__tanah17"/>
      <sheetName val="k__batu_kali17"/>
      <sheetName val="rab_me_(by_owner)_17"/>
      <sheetName val="BQ_(by_owner)17"/>
      <sheetName val="rab_me_(fisik)17"/>
      <sheetName val="HB_16"/>
      <sheetName val="Analisa_ME17"/>
      <sheetName val="NS_GD_UGD16"/>
      <sheetName val="STD_GD_UGD16"/>
      <sheetName val="harga_bahan17"/>
      <sheetName val="Analisa_&amp;_Upah17"/>
      <sheetName val="AN__TAMPL17"/>
      <sheetName val="01A-_RAB17"/>
      <sheetName val="rab_-_persiapan_&amp;_lantai-116"/>
      <sheetName val="HRG_BHN16"/>
      <sheetName val="Bill_Of_Quantity16"/>
      <sheetName val="DRUP_(ASLI)16"/>
      <sheetName val="NS_GD_UTAMA16"/>
      <sheetName val="Analis_Kusen_1_ESKALASI16"/>
      <sheetName val="Analisa_216"/>
      <sheetName val="BQ_AC_FAN16"/>
      <sheetName val="iTEM_hARSAT16"/>
      <sheetName val="NP_(4)16"/>
      <sheetName val="Anl_+16"/>
      <sheetName val="ELEC_STIS16"/>
      <sheetName val="RKP_PLUMBING16"/>
      <sheetName val="Supl_X16"/>
      <sheetName val="MAIN_BQ16"/>
      <sheetName val="Harsat_BHN_AR,M16"/>
      <sheetName val="Ahs_216"/>
      <sheetName val="Ahs_116"/>
      <sheetName val="Daftar_berat16"/>
      <sheetName val="Pintu_Jendela16"/>
      <sheetName val="DRUP__ASLI_16"/>
      <sheetName val="Stden_center16"/>
      <sheetName val="DAFTAR_HARGA16"/>
      <sheetName val="KR_Luar16"/>
      <sheetName val="REF_ONLY16"/>
      <sheetName val="meth_hsl_nego16"/>
      <sheetName val="box_culvert16"/>
      <sheetName val="GLP_200116"/>
      <sheetName val="Met_Pas_Batu16"/>
      <sheetName val="Met__Minor16"/>
      <sheetName val="1_B16"/>
      <sheetName val="Analisa_Harga_Satuan16"/>
      <sheetName val="Data_Upah16"/>
      <sheetName val="EXTERNAL_WORK16"/>
      <sheetName val="NP_(2)16"/>
      <sheetName val="data_RSUD_KIS16"/>
      <sheetName val="DC-akses_bandara16"/>
      <sheetName val="Bill_of_Qty_MEP16"/>
      <sheetName val="Alat_B16"/>
      <sheetName val="Bahan_B16"/>
      <sheetName val="Upah_B16"/>
      <sheetName val="Analisa_Upah_&amp;_Bahan_Plum16"/>
      <sheetName val="AHS_-_Sipil16"/>
      <sheetName val="RAB_AR&amp;STR16"/>
      <sheetName val="Analisa_Satuan16"/>
      <sheetName val="ANLS__BETON_R__KELAS16"/>
      <sheetName val="Fill_this_out_first___16"/>
      <sheetName val="Isolasi_Luar_Dalam16"/>
      <sheetName val="Isolasi_Luar16"/>
      <sheetName val="NP_(3)16"/>
      <sheetName val="_16"/>
      <sheetName val="gabungan_(2)16"/>
      <sheetName val="Galian_batu16"/>
      <sheetName val="Form_A16"/>
      <sheetName val="BGN_PENUNJANG16"/>
      <sheetName val="RKP__TOTAL16"/>
      <sheetName val="B_as16"/>
      <sheetName val="KONTRAK_INDUK_BULANAN16"/>
      <sheetName val="Analisa_BOW16"/>
      <sheetName val="H_Satuan19"/>
      <sheetName val="mob__dem18"/>
      <sheetName val="pek__tanah18"/>
      <sheetName val="k__batu_kali18"/>
      <sheetName val="rab_me_(by_owner)_18"/>
      <sheetName val="BQ_(by_owner)18"/>
      <sheetName val="rab_me_(fisik)18"/>
      <sheetName val="HB_17"/>
      <sheetName val="Analisa_ME18"/>
      <sheetName val="NS_GD_UGD17"/>
      <sheetName val="STD_GD_UGD17"/>
      <sheetName val="harga_bahan18"/>
      <sheetName val="Analisa_&amp;_Upah18"/>
      <sheetName val="AN__TAMPL18"/>
      <sheetName val="01A-_RAB18"/>
      <sheetName val="rab_-_persiapan_&amp;_lantai-117"/>
      <sheetName val="HRG_BHN17"/>
      <sheetName val="Bill_Of_Quantity17"/>
      <sheetName val="DRUP_(ASLI)17"/>
      <sheetName val="NS_GD_UTAMA17"/>
      <sheetName val="Analis_Kusen_1_ESKALASI17"/>
      <sheetName val="Analisa_217"/>
      <sheetName val="BQ_AC_FAN17"/>
      <sheetName val="iTEM_hARSAT17"/>
      <sheetName val="NP_(4)17"/>
      <sheetName val="Anl_+17"/>
      <sheetName val="ELEC_STIS17"/>
      <sheetName val="RKP_PLUMBING17"/>
      <sheetName val="Supl_X17"/>
      <sheetName val="MAIN_BQ17"/>
      <sheetName val="Harsat_BHN_AR,M17"/>
      <sheetName val="Ahs_217"/>
      <sheetName val="Ahs_117"/>
      <sheetName val="Daftar_berat17"/>
      <sheetName val="Pintu_Jendela17"/>
      <sheetName val="DRUP__ASLI_17"/>
      <sheetName val="Stden_center17"/>
      <sheetName val="DAFTAR_HARGA17"/>
      <sheetName val="KR_Luar17"/>
      <sheetName val="REF_ONLY17"/>
      <sheetName val="meth_hsl_nego17"/>
      <sheetName val="box_culvert17"/>
      <sheetName val="GLP_200117"/>
      <sheetName val="Met_Pas_Batu17"/>
      <sheetName val="Met__Minor17"/>
      <sheetName val="1_B17"/>
      <sheetName val="Analisa_Harga_Satuan17"/>
      <sheetName val="Data_Upah17"/>
      <sheetName val="EXTERNAL_WORK17"/>
      <sheetName val="NP_(2)17"/>
      <sheetName val="data_RSUD_KIS17"/>
      <sheetName val="DC-akses_bandara17"/>
      <sheetName val="Bill_of_Qty_MEP17"/>
      <sheetName val="Alat_B17"/>
      <sheetName val="Bahan_B17"/>
      <sheetName val="Upah_B17"/>
      <sheetName val="Analisa_Upah_&amp;_Bahan_Plum17"/>
      <sheetName val="AHS_-_Sipil17"/>
      <sheetName val="RAB_AR&amp;STR17"/>
      <sheetName val="Analisa_Satuan17"/>
      <sheetName val="ANLS__BETON_R__KELAS17"/>
      <sheetName val="Fill_this_out_first___17"/>
      <sheetName val="Isolasi_Luar_Dalam17"/>
      <sheetName val="Isolasi_Luar17"/>
      <sheetName val="NP_(3)17"/>
      <sheetName val="_17"/>
      <sheetName val="gabungan_(2)17"/>
      <sheetName val="Galian_batu17"/>
      <sheetName val="Form_A17"/>
      <sheetName val="BGN_PENUNJANG17"/>
      <sheetName val="RKP__TOTAL17"/>
      <sheetName val="B_as17"/>
      <sheetName val="KONTRAK_INDUK_BULANAN17"/>
      <sheetName val="Analisa_BOW17"/>
      <sheetName val="H_Satuan20"/>
      <sheetName val="mob__dem19"/>
      <sheetName val="pek__tanah19"/>
      <sheetName val="k__batu_kali19"/>
      <sheetName val="rab_me_(by_owner)_19"/>
      <sheetName val="BQ_(by_owner)19"/>
      <sheetName val="rab_me_(fisik)19"/>
      <sheetName val="HB_18"/>
      <sheetName val="Analisa_ME19"/>
      <sheetName val="NS_GD_UGD18"/>
      <sheetName val="STD_GD_UGD18"/>
      <sheetName val="harga_bahan19"/>
      <sheetName val="Analisa_&amp;_Upah19"/>
      <sheetName val="AN__TAMPL19"/>
      <sheetName val="01A-_RAB19"/>
      <sheetName val="rab_-_persiapan_&amp;_lantai-118"/>
      <sheetName val="HRG_BHN18"/>
      <sheetName val="Bill_Of_Quantity18"/>
      <sheetName val="DRUP_(ASLI)18"/>
      <sheetName val="NS_GD_UTAMA18"/>
      <sheetName val="Analis_Kusen_1_ESKALASI18"/>
      <sheetName val="Analisa_218"/>
      <sheetName val="BQ_AC_FAN18"/>
      <sheetName val="iTEM_hARSAT18"/>
      <sheetName val="NP_(4)18"/>
      <sheetName val="Anl_+18"/>
      <sheetName val="ELEC_STIS18"/>
      <sheetName val="RKP_PLUMBING18"/>
      <sheetName val="Supl_X18"/>
      <sheetName val="MAIN_BQ18"/>
      <sheetName val="Harsat_BHN_AR,M18"/>
      <sheetName val="Ahs_218"/>
      <sheetName val="Ahs_118"/>
      <sheetName val="Daftar_berat18"/>
      <sheetName val="Pintu_Jendela18"/>
      <sheetName val="DRUP__ASLI_18"/>
      <sheetName val="Stden_center18"/>
      <sheetName val="DAFTAR_HARGA18"/>
      <sheetName val="KR_Luar18"/>
      <sheetName val="REF_ONLY18"/>
      <sheetName val="meth_hsl_nego18"/>
      <sheetName val="box_culvert18"/>
      <sheetName val="GLP_200118"/>
      <sheetName val="Met_Pas_Batu18"/>
      <sheetName val="Met__Minor18"/>
      <sheetName val="1_B18"/>
      <sheetName val="Analisa_Harga_Satuan18"/>
      <sheetName val="Data_Upah18"/>
      <sheetName val="EXTERNAL_WORK18"/>
      <sheetName val="NP_(2)18"/>
      <sheetName val="data_RSUD_KIS18"/>
      <sheetName val="DC-akses_bandara18"/>
      <sheetName val="Bill_of_Qty_MEP18"/>
      <sheetName val="Alat_B18"/>
      <sheetName val="Bahan_B18"/>
      <sheetName val="Upah_B18"/>
      <sheetName val="Analisa_Upah_&amp;_Bahan_Plum18"/>
      <sheetName val="AHS_-_Sipil18"/>
      <sheetName val="RAB_AR&amp;STR18"/>
      <sheetName val="Analisa_Satuan18"/>
      <sheetName val="ANLS__BETON_R__KELAS18"/>
      <sheetName val="Fill_this_out_first___18"/>
      <sheetName val="Isolasi_Luar_Dalam18"/>
      <sheetName val="Isolasi_Luar18"/>
      <sheetName val="NP_(3)18"/>
      <sheetName val="_18"/>
      <sheetName val="gabungan_(2)18"/>
      <sheetName val="Galian_batu18"/>
      <sheetName val="Form_A18"/>
      <sheetName val="BGN_PENUNJANG18"/>
      <sheetName val="RKP__TOTAL18"/>
      <sheetName val="B_as18"/>
      <sheetName val="KONTRAK_INDUK_BULANAN18"/>
      <sheetName val="Analisa_BOW18"/>
      <sheetName val="H_Satuan22"/>
      <sheetName val="mob__dem21"/>
      <sheetName val="pek__tanah21"/>
      <sheetName val="k__batu_kali21"/>
      <sheetName val="rab_me_(by_owner)_21"/>
      <sheetName val="BQ_(by_owner)21"/>
      <sheetName val="rab_me_(fisik)21"/>
      <sheetName val="HB_20"/>
      <sheetName val="Analisa_ME21"/>
      <sheetName val="NS_GD_UGD20"/>
      <sheetName val="STD_GD_UGD20"/>
      <sheetName val="harga_bahan21"/>
      <sheetName val="Analisa_&amp;_Upah21"/>
      <sheetName val="AN__TAMPL21"/>
      <sheetName val="01A-_RAB21"/>
      <sheetName val="rab_-_persiapan_&amp;_lantai-120"/>
      <sheetName val="HRG_BHN20"/>
      <sheetName val="Bill_Of_Quantity20"/>
      <sheetName val="DRUP_(ASLI)20"/>
      <sheetName val="NS_GD_UTAMA20"/>
      <sheetName val="Analis_Kusen_1_ESKALASI20"/>
      <sheetName val="Analisa_220"/>
      <sheetName val="BQ_AC_FAN20"/>
      <sheetName val="iTEM_hARSAT20"/>
      <sheetName val="NP_(4)20"/>
      <sheetName val="Anl_+20"/>
      <sheetName val="ELEC_STIS20"/>
      <sheetName val="RKP_PLUMBING20"/>
      <sheetName val="Supl_X20"/>
      <sheetName val="MAIN_BQ20"/>
      <sheetName val="Harsat_BHN_AR,M20"/>
      <sheetName val="Ahs_220"/>
      <sheetName val="Ahs_120"/>
      <sheetName val="Daftar_berat20"/>
      <sheetName val="Pintu_Jendela20"/>
      <sheetName val="DRUP__ASLI_20"/>
      <sheetName val="Stden_center20"/>
      <sheetName val="DAFTAR_HARGA20"/>
      <sheetName val="KR_Luar20"/>
      <sheetName val="REF_ONLY20"/>
      <sheetName val="meth_hsl_nego20"/>
      <sheetName val="box_culvert20"/>
      <sheetName val="GLP_200120"/>
      <sheetName val="Met_Pas_Batu20"/>
      <sheetName val="Met__Minor20"/>
      <sheetName val="1_B20"/>
      <sheetName val="Analisa_Harga_Satuan20"/>
      <sheetName val="Data_Upah20"/>
      <sheetName val="EXTERNAL_WORK20"/>
      <sheetName val="NP_(2)20"/>
      <sheetName val="data_RSUD_KIS20"/>
      <sheetName val="DC-akses_bandara20"/>
      <sheetName val="Bill_of_Qty_MEP20"/>
      <sheetName val="Alat_B20"/>
      <sheetName val="Bahan_B20"/>
      <sheetName val="Upah_B20"/>
      <sheetName val="Analisa_Upah_&amp;_Bahan_Plum20"/>
      <sheetName val="AHS_-_Sipil20"/>
      <sheetName val="RAB_AR&amp;STR20"/>
      <sheetName val="Analisa_Satuan20"/>
      <sheetName val="ANLS__BETON_R__KELAS20"/>
      <sheetName val="Fill_this_out_first___20"/>
      <sheetName val="Isolasi_Luar_Dalam20"/>
      <sheetName val="Isolasi_Luar20"/>
      <sheetName val="NP_(3)20"/>
      <sheetName val="_20"/>
      <sheetName val="gabungan_(2)20"/>
      <sheetName val="Galian_batu20"/>
      <sheetName val="Form_A20"/>
      <sheetName val="BGN_PENUNJANG20"/>
      <sheetName val="RKP__TOTAL20"/>
      <sheetName val="B_as20"/>
      <sheetName val="KONTRAK_INDUK_BULANAN20"/>
      <sheetName val="Analisa_BOW20"/>
      <sheetName val="IPL_SCHEDULE"/>
      <sheetName val="bhn_upah"/>
      <sheetName val="HS-Ban"/>
      <sheetName val="BQ-SRT"/>
      <sheetName val="DivVI"/>
      <sheetName val="8LT 12"/>
      <sheetName val="BQTOLTP"/>
      <sheetName val="BOQ EM"/>
      <sheetName val="Perhit.Alat"/>
      <sheetName val="WBS"/>
      <sheetName val="Investment_Valuation3"/>
      <sheetName val="Cabling_Data&amp;Power3"/>
      <sheetName val="bhn_FINAL3"/>
      <sheetName val="Input_monthly_capex3"/>
      <sheetName val="bukan_PNS3"/>
      <sheetName val="rekap_mekanikal4"/>
      <sheetName val="5_Anhas3"/>
      <sheetName val="Tata_Udara3"/>
      <sheetName val="DAF_3_14"/>
      <sheetName val="DAF_3_113"/>
      <sheetName val="ANALISA_PEK_UMUM3"/>
      <sheetName val="an_tek_NP3"/>
      <sheetName val="Bill_5_Summary3"/>
      <sheetName val="Bill_4_Summary3"/>
      <sheetName val="UNIT_PRICE3"/>
      <sheetName val="Anls_teknis3"/>
      <sheetName val="HRG_BAHAN_&amp;_UPAH_okk3"/>
      <sheetName val="Analis_Kusen_okk3"/>
      <sheetName val="PLINT_3_1_G3"/>
      <sheetName val="A+Supl_3"/>
      <sheetName val="NS_Lanjutan3"/>
      <sheetName val="STD_Lanjutan3"/>
      <sheetName val="Mk_Minor3"/>
      <sheetName val="ANALISA_ALAT_BERAT3"/>
      <sheetName val="Prod_15-54"/>
      <sheetName val="On_Time1"/>
      <sheetName val="MARK_UP3"/>
      <sheetName val="Hua_Yang_Quarterly1"/>
      <sheetName val="An_21"/>
      <sheetName val="Analis_Tambahan1"/>
      <sheetName val="pelita_lapen1"/>
      <sheetName val="Man_Power3"/>
      <sheetName val="struktur_tdk_dipakai1"/>
      <sheetName val="Analisa_RAP3"/>
      <sheetName val="Analisa_RAB3"/>
      <sheetName val="F_ALARM3"/>
      <sheetName val="D6_(2)3"/>
      <sheetName val="DAFT_HARG_SAT_PEK_3"/>
      <sheetName val="DAFT_ALAT,UPAH_&amp;_MAT3"/>
      <sheetName val="Daftar_Upah1"/>
      <sheetName val="01_FA1"/>
      <sheetName val="Master_Edit3"/>
      <sheetName val="List_Material1"/>
      <sheetName val="Harga_Satuan1"/>
      <sheetName val="Blk-Mnl_lt_3-lt_atap3"/>
      <sheetName val="Urai__Resap_pengikat1"/>
      <sheetName val="analisa_(2)1"/>
      <sheetName val="An_str1"/>
      <sheetName val="RBP-_23"/>
      <sheetName val="OP__ALAT3"/>
      <sheetName val="OP__PERJAM3"/>
      <sheetName val="B__PERSONIL3"/>
      <sheetName val="KAN__LOKAL3"/>
      <sheetName val="AC_unit1"/>
      <sheetName val="EL_acc1"/>
      <sheetName val="EL_lamp1"/>
      <sheetName val="EL_outlet1"/>
      <sheetName val="Chiller_acc1"/>
      <sheetName val="Pipa_PL1"/>
      <sheetName val="PK_acc1"/>
      <sheetName val="PL_acc1"/>
      <sheetName val="PK_valve1"/>
      <sheetName val="PL_valve1"/>
      <sheetName val="AC_valve1"/>
      <sheetName val="PK_pipe1"/>
      <sheetName val="EL_kabel1"/>
      <sheetName val="AC_power1"/>
      <sheetName val="EL_tray1"/>
      <sheetName val="PL_power1"/>
      <sheetName val="PL_unit1"/>
      <sheetName val="PK_unit1"/>
      <sheetName val="EL_arde1"/>
      <sheetName val="BQ__AC3"/>
      <sheetName val="rincian_per_proyek3"/>
      <sheetName val="rek_ME3"/>
      <sheetName val="HARGA_MATERIAL3"/>
      <sheetName val="Rekap_Direct_Cost3"/>
      <sheetName val="Analisa_-Baku3"/>
      <sheetName val="BQ_jln1"/>
      <sheetName val="BQ_jem1"/>
      <sheetName val="Analisa_Harga3"/>
      <sheetName val="Agregat_Halus_&amp;_Kasar2"/>
      <sheetName val="HS-Divisi_31"/>
      <sheetName val="Perm__Test1"/>
      <sheetName val="Hrg_Sat1"/>
      <sheetName val="Appendix_2(SatDas)1"/>
      <sheetName val="List_of_Eqp3"/>
      <sheetName val="Anl_2s_d4e3"/>
      <sheetName val="Urai___Guide_Post3"/>
      <sheetName val="Urai_Galian_Tanah3"/>
      <sheetName val="Bill_rekap1"/>
      <sheetName val="Bill_of_Qty1"/>
      <sheetName val="5_1_ELEKTRIKAL-ELEKTRONIK1"/>
      <sheetName val="hst__LAMP_11"/>
      <sheetName val="H_Satuan_Dasar1"/>
      <sheetName val="Master_1_01"/>
      <sheetName val="3_1_2a3"/>
      <sheetName val="3_1_1a3"/>
      <sheetName val="Daf_Dasar_Upah&amp;Bahan1"/>
      <sheetName val="Lead_Schedule3"/>
      <sheetName val="daftar_harga_satuan1"/>
      <sheetName val="REKAP_GROSS1"/>
      <sheetName val="BAHAN_(2)1"/>
      <sheetName val="Unit_Rate1"/>
      <sheetName val="S_Curve1"/>
      <sheetName val="Rekap_S_Curve_(4)1"/>
      <sheetName val="Rekap_S_Curve_(3)1"/>
      <sheetName val="Harga_Satuan_Bahan_1"/>
      <sheetName val="Cold_Miling1"/>
      <sheetName val="HARGA_DSR1"/>
      <sheetName val="ETAB_11"/>
      <sheetName val="Spek_Fin_1"/>
      <sheetName val="REKAP_TOTAL1"/>
      <sheetName val="Luas_Bangunan1"/>
      <sheetName val="Spek_ME1"/>
      <sheetName val="Rek_Tot1"/>
      <sheetName val="JUMLAHAN_TOTAL_1"/>
      <sheetName val="2_21"/>
      <sheetName val="Analisa_HSP1"/>
      <sheetName val="Sat__Pek_1"/>
      <sheetName val="Alat_(2)1"/>
      <sheetName val="Input_Data1"/>
      <sheetName val="4-Basic_Price1"/>
      <sheetName val="Urugan_Pasir1"/>
      <sheetName val="F1c_DATA_ADM61"/>
      <sheetName val="Galian_11"/>
      <sheetName val="RAB_1_PRABUMULIH_LEMBAK_KM_3301"/>
      <sheetName val="GRAND_REKAPITULASI1"/>
      <sheetName val="RAB_G_ADM__PUSAT_(1)1"/>
      <sheetName val="RAB_R__GENSET_&amp;_PANEL_(10)_1"/>
      <sheetName val="RAB_R__DNS__PENGLL_T_54_(11_A_1"/>
      <sheetName val="RAB_R__DNS__PENGLL_T_54_(11_B_1"/>
      <sheetName val="RAB_R__DNS__PENGLL_T_54_(11_C_1"/>
      <sheetName val="RAB_R__DNS__PENGLL_T_70_(12_A_1"/>
      <sheetName val="RAB_R__DNS__PENGLL_T_70_(12_B_1"/>
      <sheetName val="RAB_R__DNS__PENGLL_T_70_(12_C_1"/>
      <sheetName val="RAB_SPORT_CLUB_(14)1"/>
      <sheetName val="RAB_MASJID_&amp;_T_WUDLU_(15)1"/>
      <sheetName val="RAB_LOUNDRY_&amp;_WORKSHOP_(16)1"/>
      <sheetName val="RAB_MINIMARKET_&amp;_KANTIN_(17_)1"/>
      <sheetName val="RAB_RMH__PENJAGA_(18)1"/>
      <sheetName val="RAB_POS_JAGA_(19__A_)1"/>
      <sheetName val="RAB_POS_JAGA_(19__B_)1"/>
      <sheetName val="RAB_R__POMPA_(20)1"/>
      <sheetName val="RAB_R__KELAS_(2_A)1"/>
      <sheetName val="RAB_R__KELAS_(2_B)1"/>
      <sheetName val="RAB_AULA_UTAMA_(5)1"/>
      <sheetName val="RAB_AULA_SEDANG_(6)1"/>
      <sheetName val="RAB_ASRAMA_(7__B_)1"/>
      <sheetName val="RAB_ASRAMA_(7__C_)1"/>
      <sheetName val="RAB_ASRAMA_(7__D_)1"/>
      <sheetName val="RAB_R__MAKAN_(8)1"/>
      <sheetName val="RAB_GUEST_HOUSE_(9__A_)1"/>
      <sheetName val="RAB_GUEST_HOUSE_(9__B_)1"/>
      <sheetName val="Hal_010MUKAMC1"/>
      <sheetName val="DIV_71"/>
      <sheetName val="LAL_-_PASAR_PAGI_1"/>
      <sheetName val="ANALISA_EDIT1"/>
      <sheetName val="D_&amp;_W_sizes1"/>
      <sheetName val="Analisa_SNI1"/>
      <sheetName val="Valve_PL1"/>
      <sheetName val="Peralatan_PL1"/>
      <sheetName val="a_21"/>
      <sheetName val="analisa_Str1"/>
      <sheetName val="610_07A1"/>
      <sheetName val="Data_WI1"/>
      <sheetName val="Harsat_Bahan1"/>
      <sheetName val="Harsat_Upah1"/>
      <sheetName val="an__major1"/>
      <sheetName val="Upah_Bahan1"/>
      <sheetName val="bahan_upah1"/>
      <sheetName val="div_21"/>
      <sheetName val="div_3_Tanah1"/>
      <sheetName val="div_4_Sirtu1"/>
      <sheetName val="div_51"/>
      <sheetName val="div_7_Beton1"/>
      <sheetName val="div_81"/>
      <sheetName val="Daf-4_5_Final1"/>
      <sheetName val="Har_Sat1"/>
      <sheetName val="610_051"/>
      <sheetName val="610_061"/>
      <sheetName val="610_071"/>
      <sheetName val="610_081"/>
      <sheetName val="610_041"/>
      <sheetName val="MPU__6-3(4)_LastonAC1"/>
      <sheetName val="Data_Info1"/>
      <sheetName val="bahan_dan_upah1"/>
      <sheetName val="7_1(3)1"/>
      <sheetName val="BQ_External1"/>
      <sheetName val="Kuantitas_&amp;_Harga1"/>
      <sheetName val="Rekap_Analisa1"/>
      <sheetName val="Hg_Sat1"/>
      <sheetName val="Input_T__Schedule1"/>
      <sheetName val="Daftar_Harga_Material1"/>
      <sheetName val="dia.pipe"/>
      <sheetName val="list Dps"/>
      <sheetName val="Sanur"/>
      <sheetName val="list Sanur"/>
      <sheetName val="BILL No. 1"/>
      <sheetName val="Eva Schedule 1"/>
      <sheetName val="Schedule Pabrikasi"/>
      <sheetName val="Quantity"/>
      <sheetName val="Fees and GC's Manloader"/>
      <sheetName val="Shell &amp; Core"/>
      <sheetName val="rap rinci"/>
      <sheetName val="Koefisien"/>
      <sheetName val="ANALISA TENDER"/>
      <sheetName val="REKAP.VOLUME"/>
      <sheetName val="rab 4"/>
      <sheetName val="daf-3(OK)"/>
      <sheetName val="daf-7(OK)"/>
      <sheetName val="Macro1"/>
      <sheetName val="Price "/>
      <sheetName val="alat - 2"/>
      <sheetName val="upah dan bahan "/>
      <sheetName val="info umum"/>
      <sheetName val="B Land Development"/>
      <sheetName val="C-1 FACTORY"/>
      <sheetName val="C-2 NON-HEAT PROC."/>
      <sheetName val="C-3 HEAT PROC."/>
      <sheetName val="C-4 GUARDHOUSE"/>
      <sheetName val="C-5 RWT"/>
      <sheetName val="C-6 WWT"/>
      <sheetName val="C-7 EXTERNAL "/>
      <sheetName val="7.1 PUMP ROOM(Breakdown)"/>
      <sheetName val="7.2 GARBAGE ROOM(Breakdown)"/>
      <sheetName val="SUM BUDGET"/>
      <sheetName val="Budget sheet"/>
      <sheetName val="alat,bahan,sub"/>
      <sheetName val="MUA"/>
      <sheetName val="H.SAT"/>
      <sheetName val="Ranges"/>
      <sheetName val="OFF"/>
      <sheetName val="FURN"/>
      <sheetName val="COMP"/>
      <sheetName val="J"/>
      <sheetName val="6b"/>
      <sheetName val="3a"/>
      <sheetName val="SAT-BHN"/>
      <sheetName val=" BoQ Green Field option 1"/>
      <sheetName val="Input Harga Produk Upah Pekerja"/>
      <sheetName val="GASATAGG.XLS"/>
      <sheetName val="SK"/>
      <sheetName val="HGB DUMAI"/>
      <sheetName val="RAB-D-22.4"/>
      <sheetName val="Analisa Galian Tanah Struktur"/>
      <sheetName val="Antek Divisi 3"/>
      <sheetName val="STD A OK"/>
      <sheetName val="NON STD A OK"/>
      <sheetName val="NON STD ME"/>
      <sheetName val="STND B"/>
      <sheetName val="NON STD B "/>
      <sheetName val="STD C"/>
      <sheetName val="STD ME"/>
      <sheetName val="97 사업추정(WEKI)"/>
      <sheetName val="Time Schedule"/>
      <sheetName val="prog-mgu"/>
      <sheetName val="HS-BOW"/>
      <sheetName val="H.DASAR"/>
      <sheetName val="AHS - Riel"/>
      <sheetName val="GLdownload"/>
      <sheetName val="BackUp-Payment Exs"/>
      <sheetName val="RAB alternatif (2) mendekati ok"/>
      <sheetName val="bill qty"/>
      <sheetName val="Telephone &amp; KSO Rev"/>
      <sheetName val="P&amp;L"/>
      <sheetName val="Daftar_Upah,Bhn,&amp;_alat"/>
      <sheetName val="Rekap_1"/>
      <sheetName val="D_HARGA"/>
      <sheetName val="BoQ_Total_lama"/>
      <sheetName val="7_PEK-STRUKTUR"/>
      <sheetName val="Harga_Baru"/>
      <sheetName val="DIV_6"/>
      <sheetName val="DIV_9"/>
      <sheetName val="HARGA_DASAR"/>
      <sheetName val="RAB_FULL"/>
      <sheetName val="anal_rinci"/>
      <sheetName val="UBA_RAB"/>
      <sheetName val="Exch_rate"/>
      <sheetName val="ANAL_BOW"/>
      <sheetName val="Stay_Cable-1"/>
      <sheetName val="Harga_Sat_Dasar1"/>
      <sheetName val="5_1-5_4(1)-5_4(2)"/>
      <sheetName val="anal-drainase,tanah&amp;ps_batu"/>
      <sheetName val="REKAP_Prbndingn"/>
      <sheetName val="Analisa_ME_UPT"/>
      <sheetName val="AnalisaSIPIL_RIIL"/>
      <sheetName val="GRAND_REKAP"/>
      <sheetName val="Hrg_Readymix"/>
      <sheetName val="Harga_S_Dasar"/>
      <sheetName val="HARGA_PEK"/>
      <sheetName val="Rekap_RAP_real_(2)"/>
      <sheetName val="3_Koef_Alat"/>
      <sheetName val="Gal_Sal"/>
      <sheetName val="Metod_TWR"/>
      <sheetName val="Data_3"/>
      <sheetName val="AHS_3"/>
      <sheetName val="BOQ_3"/>
      <sheetName val="ANSAT_K'AYI"/>
      <sheetName val="mc_adam"/>
      <sheetName val="ps_batu&amp;brjg"/>
      <sheetName val="Basic_Price"/>
      <sheetName val="PEK_ASPAL"/>
      <sheetName val="DIV_1"/>
      <sheetName val="lamp_9"/>
      <sheetName val="REF_HARGA_DASAR_2016"/>
      <sheetName val="Daf_Biaya_sewa_alat"/>
      <sheetName val="Rekap_Biaya"/>
      <sheetName val="gal_biasa"/>
      <sheetName val="Rekap_Addendum1"/>
      <sheetName val="1_GasAcct1"/>
      <sheetName val="sheet_2"/>
      <sheetName val="RAB_ME"/>
      <sheetName val="Summary_Sheets"/>
      <sheetName val="T__Cs_Log_P_III"/>
      <sheetName val="upah-rtjk"/>
      <sheetName val="ANALISA satuan poryek sungai"/>
      <sheetName val="Market"/>
      <sheetName val="SILICATE"/>
      <sheetName val="GearMotor"/>
      <sheetName val="Sat-Rap"/>
      <sheetName val="Brdw"/>
      <sheetName val="Penjumlahan"/>
      <sheetName val="DAFTAR ISI"/>
      <sheetName val="nc-m"/>
      <sheetName val="rkpm 2003"/>
      <sheetName val="Daftar Kuantitas dan Harga"/>
      <sheetName val="A.Div 2"/>
      <sheetName val="A.Div7"/>
      <sheetName val="Ubas"/>
      <sheetName val="Marketing"/>
      <sheetName val="envp"/>
      <sheetName val="DafIsi"/>
      <sheetName val="FoB "/>
      <sheetName val="FINAL"/>
      <sheetName val="hitungan"/>
      <sheetName val="pintuair"/>
      <sheetName val="BU"/>
      <sheetName val="schalat"/>
      <sheetName val="butalat"/>
      <sheetName val="schman"/>
      <sheetName val="butman"/>
      <sheetName val="schmat"/>
      <sheetName val="butmat"/>
      <sheetName val="subK"/>
      <sheetName val="subK (2)"/>
      <sheetName val="fcmc0"/>
      <sheetName val="fcmob"/>
      <sheetName val="fcgal"/>
      <sheetName val="fctimb"/>
      <sheetName val="fcbronj"/>
      <sheetName val="SUM-VOL"/>
      <sheetName val="ALT-1"/>
      <sheetName val="MAT-1"/>
      <sheetName val="UPH-1"/>
      <sheetName val="Mk Sub Grade"/>
      <sheetName val="JAD-PEL"/>
      <sheetName val="d-kwantitas"/>
      <sheetName val="Up &amp; bhn"/>
      <sheetName val="Formulir 7.6"/>
      <sheetName val="boq-indonesia"/>
      <sheetName val="Upah "/>
      <sheetName val="?¯__???"/>
      <sheetName val="_x005f_x005f_x005f_x005F_x005f_x005f_x005f_x005f_"/>
      <sheetName val="_x005f_x005f_x005f_x005F_x005f_x0000_¯??_x0"/>
      <sheetName val="CM DIV7"/>
      <sheetName val="Dft Isi PQ 1"/>
      <sheetName val="SHAREHOLDERS"/>
      <sheetName val="Cashflow_ref"/>
      <sheetName val="TAGIHAN"/>
      <sheetName val="Master Schedule"/>
      <sheetName val="MAP 18.12.17"/>
      <sheetName val="AnAlat"/>
      <sheetName val="Sales Rental"/>
      <sheetName val="MasterSheet"/>
      <sheetName val="HR Detail"/>
      <sheetName val="extern"/>
      <sheetName val="BASIC-PRICE"/>
      <sheetName val="STOK MAT"/>
      <sheetName val="Monthly"/>
      <sheetName val="HD BAHAN"/>
      <sheetName val="BOQ CONTRACT WK"/>
      <sheetName val="DIV.3"/>
      <sheetName val="SD"/>
      <sheetName val="hasat"/>
      <sheetName val="ABSEN"/>
      <sheetName val="UPAH_B_KAS"/>
      <sheetName val="UPAH_B_KAS _2_"/>
      <sheetName val="T_TANGAN"/>
      <sheetName val="DAFTAR BAHAN DAN UPAH"/>
      <sheetName val="Material&amp;Alat"/>
      <sheetName val="coeff"/>
      <sheetName val="Cable 150kV Ref."/>
      <sheetName val="amtek"/>
      <sheetName val="ANALISA-1"/>
      <sheetName val="ANALISA-2"/>
      <sheetName val="TERBIL prog 2017"/>
      <sheetName val="HARGA SATUAN 1 (2)"/>
      <sheetName val="SOP"/>
      <sheetName val="surat penawaran"/>
      <sheetName val="Divisi 8"/>
      <sheetName val="DI_Gadung-1"/>
      <sheetName val="?¯??????????ÿ???English?"/>
      <sheetName val="R1__GREJA_KATHOLIK"/>
      <sheetName val="PK-PPK_Elektrikal"/>
      <sheetName val="analisa_1"/>
      <sheetName val="Faktor_Konversi"/>
      <sheetName val="R_A_B_"/>
      <sheetName val="BLM_TERBAYAR"/>
      <sheetName val="Currency_Rate"/>
      <sheetName val="Conn__Lib"/>
      <sheetName val="DAFTAR_HARGA_BAHAN_"/>
      <sheetName val="bq_m&amp;e_r"/>
      <sheetName val="KEBUT_BHN"/>
      <sheetName val="Bill_2_1_Basement_41_"/>
      <sheetName val="bahan_SNI"/>
      <sheetName val="H_Sat__Pekerjaan"/>
      <sheetName val="H__Bahan"/>
      <sheetName val="Analisa_H_Sat_"/>
      <sheetName val="DON_GIA"/>
      <sheetName val="CHITIET_VL_NC"/>
      <sheetName val="TONGKE3p_"/>
      <sheetName val="Analisa_Hourly"/>
      <sheetName val="Rek_Analisa"/>
      <sheetName val="BOQ_INTERN"/>
      <sheetName val="HDS"/>
      <sheetName val="RA"/>
      <sheetName val="D7(1)"/>
      <sheetName val="schbhn"/>
      <sheetName val="schalt"/>
      <sheetName val="schtng"/>
      <sheetName val="agregat abc"/>
      <sheetName val="rab gerbang"/>
      <sheetName val="BL Temp"/>
      <sheetName val="BL Modif"/>
      <sheetName val="Bill 2.4."/>
      <sheetName val="Cover (sh 1)"/>
      <sheetName val="Units"/>
      <sheetName val="Instructions"/>
      <sheetName val="RAB-SPL2"/>
      <sheetName val="?¯???????_x005f_x0001_???ÿ???En"/>
      <sheetName val="RINC FIN T4  _3_"/>
      <sheetName val="RINC FIN T4  _2_"/>
      <sheetName val="Investment_Valuation4"/>
      <sheetName val="Cabling_Data&amp;Power4"/>
      <sheetName val="bhn_FINAL4"/>
      <sheetName val="Input_monthly_capex4"/>
      <sheetName val="bukan_PNS4"/>
      <sheetName val="rekap_mekanikal5"/>
      <sheetName val="5_Anhas4"/>
      <sheetName val="Tata_Udara4"/>
      <sheetName val="DAF_3_15"/>
      <sheetName val="DAF_3_114"/>
      <sheetName val="ANALISA_PEK_UMUM4"/>
      <sheetName val="an_tek_NP4"/>
      <sheetName val="Bill_5_Summary4"/>
      <sheetName val="Bill_4_Summary4"/>
      <sheetName val="UNIT_PRICE4"/>
      <sheetName val="Anls_teknis4"/>
      <sheetName val="HRG_BAHAN_&amp;_UPAH_okk4"/>
      <sheetName val="Analis_Kusen_okk4"/>
      <sheetName val="PLINT_3_1_G4"/>
      <sheetName val="A+Supl_4"/>
      <sheetName val="NS_Lanjutan4"/>
      <sheetName val="STD_Lanjutan4"/>
      <sheetName val="Mk_Minor4"/>
      <sheetName val="ANALISA_ALAT_BERAT4"/>
      <sheetName val="Prod_15-55"/>
      <sheetName val="On_Time2"/>
      <sheetName val="MARK_UP4"/>
      <sheetName val="Hua_Yang_Quarterly2"/>
      <sheetName val="An_22"/>
      <sheetName val="Analis_Tambahan2"/>
      <sheetName val="pelita_lapen2"/>
      <sheetName val="Man_Power4"/>
      <sheetName val="struktur_tdk_dipakai2"/>
      <sheetName val="Analisa_RAP4"/>
      <sheetName val="Analisa_RAB4"/>
      <sheetName val="F_ALARM4"/>
      <sheetName val="D6_(2)4"/>
      <sheetName val="DAFT_HARG_SAT_PEK_4"/>
      <sheetName val="DAFT_ALAT,UPAH_&amp;_MAT4"/>
      <sheetName val="Daftar_Upah2"/>
      <sheetName val="01_FA2"/>
      <sheetName val="Master_Edit4"/>
      <sheetName val="List_Material2"/>
      <sheetName val="Harga_Satuan2"/>
      <sheetName val="Blk-Mnl_lt_3-lt_atap4"/>
      <sheetName val="Urai__Resap_pengikat2"/>
      <sheetName val="analisa_(2)2"/>
      <sheetName val="An_str2"/>
      <sheetName val="RBP-_24"/>
      <sheetName val="OP__ALAT4"/>
      <sheetName val="OP__PERJAM4"/>
      <sheetName val="B__PERSONIL4"/>
      <sheetName val="KAN__LOKAL4"/>
      <sheetName val="AC_unit2"/>
      <sheetName val="EL_acc2"/>
      <sheetName val="EL_lamp2"/>
      <sheetName val="EL_outlet2"/>
      <sheetName val="Chiller_acc2"/>
      <sheetName val="Pipa_PL2"/>
      <sheetName val="PK_acc2"/>
      <sheetName val="PL_acc2"/>
      <sheetName val="PK_valve2"/>
      <sheetName val="PL_valve2"/>
      <sheetName val="AC_valve2"/>
      <sheetName val="PK_pipe2"/>
      <sheetName val="EL_kabel2"/>
      <sheetName val="AC_power2"/>
      <sheetName val="EL_tray2"/>
      <sheetName val="PL_power2"/>
      <sheetName val="PL_unit2"/>
      <sheetName val="PK_unit2"/>
      <sheetName val="EL_arde2"/>
      <sheetName val="BQ__AC4"/>
      <sheetName val="rincian_per_proyek4"/>
      <sheetName val="rek_ME4"/>
      <sheetName val="HARGA_MATERIAL4"/>
      <sheetName val="Rekap_Direct_Cost4"/>
      <sheetName val="Analisa_-Baku4"/>
      <sheetName val="BQ_jln2"/>
      <sheetName val="BQ_jem2"/>
      <sheetName val="Analisa_Harga4"/>
      <sheetName val="Agregat_Halus_&amp;_Kasar3"/>
      <sheetName val="HS-Divisi_32"/>
      <sheetName val="Perm__Test2"/>
      <sheetName val="Hrg_Sat2"/>
      <sheetName val="Appendix_2(SatDas)2"/>
      <sheetName val="List_of_Eqp4"/>
      <sheetName val="Anl_2s_d4e4"/>
      <sheetName val="Urai___Guide_Post4"/>
      <sheetName val="Urai_Galian_Tanah4"/>
      <sheetName val="Bill_rekap2"/>
      <sheetName val="Bill_of_Qty2"/>
      <sheetName val="5_1_ELEKTRIKAL-ELEKTRONIK2"/>
      <sheetName val="hst__LAMP_12"/>
      <sheetName val="H_Satuan_Dasar2"/>
      <sheetName val="Master_1_02"/>
      <sheetName val="3_1_2a4"/>
      <sheetName val="3_1_1a4"/>
      <sheetName val="Daf_Dasar_Upah&amp;Bahan2"/>
      <sheetName val="Lead_Schedule4"/>
      <sheetName val="daftar_harga_satuan2"/>
      <sheetName val="REKAP_GROSS2"/>
      <sheetName val="BAHAN_(2)2"/>
      <sheetName val="Unit_Rate2"/>
      <sheetName val="S_Curve2"/>
      <sheetName val="Rekap_S_Curve_(4)2"/>
      <sheetName val="Rekap_S_Curve_(3)2"/>
      <sheetName val="Harga_Satuan_Bahan_2"/>
      <sheetName val="Cold_Miling2"/>
      <sheetName val="HARGA_DSR2"/>
      <sheetName val="ETAB_12"/>
      <sheetName val="Spek_Fin_2"/>
      <sheetName val="REKAP_TOTAL2"/>
      <sheetName val="Luas_Bangunan2"/>
      <sheetName val="Spek_ME2"/>
      <sheetName val="Rek_Tot2"/>
      <sheetName val="JUMLAHAN_TOTAL_2"/>
      <sheetName val="2_22"/>
      <sheetName val="Analisa_HSP2"/>
      <sheetName val="Sat__Pek_2"/>
      <sheetName val="Alat_(2)2"/>
      <sheetName val="Input_Data2"/>
      <sheetName val="4-Basic_Price2"/>
      <sheetName val="Urugan_Pasir2"/>
      <sheetName val="F1c_DATA_ADM62"/>
      <sheetName val="Galian_12"/>
      <sheetName val="RAB_1_PRABUMULIH_LEMBAK_KM_3302"/>
      <sheetName val="GRAND_REKAPITULASI2"/>
      <sheetName val="RAB_G_ADM__PUSAT_(1)2"/>
      <sheetName val="RAB_R__GENSET_&amp;_PANEL_(10)_2"/>
      <sheetName val="RAB_R__DNS__PENGLL_T_54_(11_A_2"/>
      <sheetName val="RAB_R__DNS__PENGLL_T_54_(11_B_2"/>
      <sheetName val="RAB_R__DNS__PENGLL_T_54_(11_C_2"/>
      <sheetName val="RAB_R__DNS__PENGLL_T_70_(12_A_2"/>
      <sheetName val="RAB_R__DNS__PENGLL_T_70_(12_B_2"/>
      <sheetName val="RAB_R__DNS__PENGLL_T_70_(12_C_2"/>
      <sheetName val="RAB_SPORT_CLUB_(14)2"/>
      <sheetName val="RAB_MASJID_&amp;_T_WUDLU_(15)2"/>
      <sheetName val="RAB_LOUNDRY_&amp;_WORKSHOP_(16)2"/>
      <sheetName val="RAB_MINIMARKET_&amp;_KANTIN_(17_)2"/>
      <sheetName val="RAB_RMH__PENJAGA_(18)2"/>
      <sheetName val="RAB_POS_JAGA_(19__A_)2"/>
      <sheetName val="RAB_POS_JAGA_(19__B_)2"/>
      <sheetName val="RAB_R__POMPA_(20)2"/>
      <sheetName val="RAB_R__KELAS_(2_A)2"/>
      <sheetName val="RAB_R__KELAS_(2_B)2"/>
      <sheetName val="RAB_AULA_UTAMA_(5)2"/>
      <sheetName val="RAB_AULA_SEDANG_(6)2"/>
      <sheetName val="RAB_ASRAMA_(7__B_)2"/>
      <sheetName val="RAB_ASRAMA_(7__C_)2"/>
      <sheetName val="RAB_ASRAMA_(7__D_)2"/>
      <sheetName val="RAB_R__MAKAN_(8)2"/>
      <sheetName val="RAB_GUEST_HOUSE_(9__A_)2"/>
      <sheetName val="RAB_GUEST_HOUSE_(9__B_)2"/>
      <sheetName val="Hal_010MUKAMC2"/>
      <sheetName val="DIV_72"/>
      <sheetName val="LAL_-_PASAR_PAGI_2"/>
      <sheetName val="ANALISA_EDIT2"/>
      <sheetName val="D_&amp;_W_sizes2"/>
      <sheetName val="Analisa_SNI2"/>
      <sheetName val="Valve_PL2"/>
      <sheetName val="Peralatan_PL2"/>
      <sheetName val="a_22"/>
      <sheetName val="analisa_Str2"/>
      <sheetName val="610_07A2"/>
      <sheetName val="Data_WI2"/>
      <sheetName val="Harsat_Bahan2"/>
      <sheetName val="Harsat_Upah2"/>
      <sheetName val="an__major2"/>
      <sheetName val="Upah_Bahan2"/>
      <sheetName val="bahan_upah2"/>
      <sheetName val="div_22"/>
      <sheetName val="div_3_Tanah2"/>
      <sheetName val="div_4_Sirtu2"/>
      <sheetName val="div_52"/>
      <sheetName val="div_7_Beton2"/>
      <sheetName val="div_82"/>
      <sheetName val="Daf-4_5_Final2"/>
      <sheetName val="Har_Sat2"/>
      <sheetName val="610_052"/>
      <sheetName val="610_062"/>
      <sheetName val="610_072"/>
      <sheetName val="610_082"/>
      <sheetName val="610_042"/>
      <sheetName val="MPU__6-3(4)_LastonAC2"/>
      <sheetName val="Data_Info2"/>
      <sheetName val="bahan_dan_upah2"/>
      <sheetName val="7_1(3)2"/>
      <sheetName val="BQ_External2"/>
      <sheetName val="Kuantitas_&amp;_Harga2"/>
      <sheetName val="Rekap_Analisa2"/>
      <sheetName val="Hg_Sat2"/>
      <sheetName val="Input_T__Schedule2"/>
      <sheetName val="Daftar_Harga_Material2"/>
      <sheetName val="An_1"/>
      <sheetName val="An_3"/>
      <sheetName val="Rekap_Prelim"/>
      <sheetName val="BOQ_EM"/>
      <sheetName val="RAB_Ekstern"/>
      <sheetName val="3_1_(1)_CS"/>
      <sheetName val="KJ_2002"/>
      <sheetName val="Calculation_Sheet"/>
      <sheetName val="ANALISA_SM"/>
      <sheetName val="Perhit_Alat"/>
      <sheetName val="dia_pipe"/>
      <sheetName val="Sat_Bahu"/>
      <sheetName val="Form 4 _ 4_A"/>
      <sheetName val="KBL"/>
      <sheetName val="kalibrasi-Tank"/>
      <sheetName val="TE TS FA LAN MATV"/>
      <sheetName val="S_Suramadu"/>
      <sheetName val="LAPORAN KARYA"/>
      <sheetName val="PERFORMANCE"/>
      <sheetName val="PTKP"/>
      <sheetName val="WF "/>
      <sheetName val="SUMBER_DAYA1"/>
      <sheetName val="DIVISI_31"/>
      <sheetName val="Div_7_21"/>
      <sheetName val="Data_Masukan1"/>
      <sheetName val="Fisik_20121"/>
      <sheetName val="Pek__Persiapan1"/>
      <sheetName val="Rekap_Anl_K1"/>
      <sheetName val="Rekap_Anl_SNI1"/>
      <sheetName val="Rekap_"/>
      <sheetName val="Transfer_Master"/>
      <sheetName val="K3-Gaji_Kontrak"/>
      <sheetName val="Gaji_Kontrak"/>
      <sheetName val="Kwitansi_Honor"/>
      <sheetName val="All_Division_by_SBU"/>
      <sheetName val="Analisa_K1"/>
      <sheetName val="an_utara1"/>
      <sheetName val="Peralatan_Utama1"/>
      <sheetName val="ANLS_MPU1"/>
      <sheetName val="REKAP_DINDING"/>
      <sheetName val="CHART_HB_AC_-_WC1"/>
      <sheetName val="ANALISA_railing1"/>
      <sheetName val="BQ_Arsit"/>
      <sheetName val="An_HarSatPek"/>
      <sheetName val="Sat_Bah_&amp;_Up"/>
      <sheetName val="Data_Umum_Penawaran1"/>
      <sheetName val="ITB_COST1"/>
      <sheetName val="HRG_BAHAN___UPAH_okk1"/>
      <sheetName val="REKAP_ELEKTRIKAL1"/>
      <sheetName val="Daftar_Harga_Upah1"/>
      <sheetName val="HARGA_SAT1"/>
      <sheetName val="STR_&amp;_ARS1"/>
      <sheetName val="Ana__PU1"/>
      <sheetName val="Transfer_Pump1"/>
      <sheetName val="ANAL_RABP1"/>
      <sheetName val="BAHAN_&amp;_ALAT_1"/>
      <sheetName val="SD_(1)1"/>
      <sheetName val="Gaji_Pokok"/>
      <sheetName val="T__Proyek-Jabatan"/>
      <sheetName val="T__Lokasi"/>
      <sheetName val="T__Rumah"/>
      <sheetName val="T__Transport"/>
      <sheetName val="HARGA_ALAT"/>
      <sheetName val="NP__2_"/>
      <sheetName val="0_x005"/>
      <sheetName val="H_Sat_Jembatan"/>
      <sheetName val="S_BAHAN"/>
      <sheetName val="S_UPAH"/>
      <sheetName val="Re_1)"/>
      <sheetName val="Harga_Mat_"/>
      <sheetName val="AHS_-_Riel"/>
      <sheetName val="lamp__12"/>
      <sheetName val="Eval__Arus_Kas"/>
      <sheetName val="Rekap_Bill"/>
      <sheetName val="RAB_VOL"/>
      <sheetName val="Cash_Flow_bulanan"/>
      <sheetName val="DATA_PROYEK"/>
      <sheetName val="Main_Office"/>
      <sheetName val="DATA_2"/>
      <sheetName val="an__struktur"/>
      <sheetName val="RAW_MATERIALS_"/>
      <sheetName val="COST-PERSON-J_O_"/>
      <sheetName val="BACK_-_UP-GALIAN_(ALAT)"/>
      <sheetName val="Schedule_11a"/>
      <sheetName val="Septick_tank"/>
      <sheetName val="TOTAL_UPAH"/>
      <sheetName val="PRIST_LIST"/>
      <sheetName val="D_BOARD"/>
      <sheetName val="SUB_&amp;_mandor"/>
      <sheetName val="DATA_20091"/>
      <sheetName val="DATA_2010"/>
      <sheetName val="Kinerja_Proyek"/>
      <sheetName val="Target_Raker_TW_III"/>
      <sheetName val="DAF_HRG"/>
      <sheetName val="FIRE_FIGHTING"/>
      <sheetName val="Man_Power_&amp;_Comp"/>
      <sheetName val="B_T"/>
      <sheetName val="REFERENCE_TABLE"/>
      <sheetName val="SKEDUL_AV-05"/>
      <sheetName val="PERALATAN_PROYEK_GOL_III_A"/>
      <sheetName val="rms_remunerasi"/>
      <sheetName val="input_data_umum"/>
      <sheetName val="LAMP_2_2"/>
      <sheetName val="7.공정표"/>
      <sheetName val="CAB 2"/>
      <sheetName val="Data Pendukung"/>
      <sheetName val="Analisa-Harga"/>
      <sheetName val="U,B"/>
      <sheetName val="ANALISA  besing"/>
      <sheetName val="Prosentase"/>
      <sheetName val="5-ALAT slury"/>
      <sheetName val="인사자료총집계"/>
      <sheetName val="Demolation"/>
      <sheetName val="ANL-E"/>
      <sheetName val="sat-jadi"/>
      <sheetName val="UPAH DAN BAHAN"/>
      <sheetName val="Bhn-Lokal"/>
      <sheetName val="REKA. ANALISA"/>
      <sheetName val="II.3 HSD"/>
      <sheetName val="AN_E"/>
      <sheetName val="gALIAN "/>
      <sheetName val="tng pr m"/>
      <sheetName val="Upah&amp;Bahan"/>
      <sheetName val="satuan"/>
      <sheetName val="Tambahan Biaro"/>
      <sheetName val="PAGE 1 "/>
      <sheetName val="Connections"/>
      <sheetName val="DWTables"/>
      <sheetName val="Anl. Struktur"/>
      <sheetName val="B.U.A"/>
      <sheetName val="XL4Test5"/>
      <sheetName val="BëN PENƐ"/>
      <sheetName val="5-daftar Peralatan"/>
      <sheetName val="LEKAT1"/>
      <sheetName val="abrasi"/>
      <sheetName val="JUDUL"/>
      <sheetName val="DAF-KUANTI"/>
      <sheetName val="lap-bulan"/>
      <sheetName val="Lap-Minggu"/>
      <sheetName val="HARGA SATUAN  "/>
      <sheetName val="rekap. mc2"/>
      <sheetName val="URAIAN ANALIS"/>
      <sheetName val=" hrg bhn"/>
      <sheetName val="2.E"/>
      <sheetName val="SNI UPAH BAHAN"/>
      <sheetName val="Div6_aN"/>
      <sheetName val="Div7_aN"/>
      <sheetName val="Div8_aN"/>
      <sheetName val="UPAH PEKERJA"/>
      <sheetName val="Kuantitas"/>
      <sheetName val="Ans Harga AB"/>
      <sheetName val="Kalender  2014"/>
      <sheetName val="Analisa copy"/>
      <sheetName val="INPUT HARGA"/>
      <sheetName val="Assetdb"/>
      <sheetName val="AssetPar"/>
      <sheetName val="Sales Parameter"/>
      <sheetName val="BQ-IABK"/>
      <sheetName val="BS Assumptions"/>
      <sheetName val="Table Array"/>
      <sheetName val="adj"/>
      <sheetName val="Traffic(2a)"/>
      <sheetName val="Tambahan anal"/>
      <sheetName val="trans"/>
      <sheetName val="P-2"/>
      <sheetName val="P-5"/>
      <sheetName val="RPP01 6"/>
      <sheetName val="DbCost"/>
      <sheetName val="AUG02"/>
      <sheetName val="HDasar"/>
      <sheetName val="Schedule(S-Curve)"/>
      <sheetName val="Monthly Budget Summary"/>
      <sheetName val="Bill 4.1"/>
      <sheetName val="ANALISA-SNI"/>
      <sheetName val="HPP_20_"/>
      <sheetName val="WEEKLY"/>
      <sheetName val="BoQ C4"/>
      <sheetName val="rek det 1-3"/>
      <sheetName val="BEKISTING"/>
      <sheetName val="Perhitungan RAB"/>
      <sheetName val="HPP"/>
      <sheetName val="MATAUANG"/>
      <sheetName val="_0_1_0_0_0_1__6_0_____________2"/>
      <sheetName val="_0_1_0_0_0_1__6_0_____________3"/>
      <sheetName val="Det Str BT"/>
      <sheetName val="Cash Flows"/>
      <sheetName val="Reference Lists"/>
      <sheetName val="Annual Baseline"/>
      <sheetName val="Expansion"/>
      <sheetName val="Facility Migration Table"/>
      <sheetName val="GL1 Construction CF"/>
      <sheetName val="Lease Migration Table"/>
      <sheetName val="Overrides"/>
      <sheetName val="Quarterly Baseline"/>
      <sheetName val="Up to GL1"/>
      <sheetName val="BAG_2"/>
      <sheetName val="A H S P"/>
      <sheetName val="ALS3"/>
      <sheetName val="Data.Kontrak"/>
      <sheetName val="Keb. Bhn, alt, tenaga"/>
      <sheetName val="pel  rut bahu jln mat"/>
      <sheetName val="_x005f_x0000_0_x005f_x0000_1_x005f_x0000_0_x000_2"/>
      <sheetName val="An Biaya Kons.Pek.Kayu &amp; Atap"/>
      <sheetName val="jadw"/>
      <sheetName val="an. harga sipil"/>
      <sheetName val="Beton K-250"/>
      <sheetName val="UPAH BAHAN "/>
      <sheetName val="DETAIL"/>
      <sheetName val="MB"/>
      <sheetName val="HB ARSITEKTUR"/>
      <sheetName val="HB STRUKTUR"/>
      <sheetName val="_¯________x005f_x005f_x005f_x005f_x005f_x005f_x00"/>
      <sheetName val="I-ME"/>
      <sheetName val="Inputdata"/>
      <sheetName val="material "/>
      <sheetName val="JSiar"/>
      <sheetName val="Analisa BCT"/>
      <sheetName val="cogs"/>
      <sheetName val="DATA BLOK"/>
      <sheetName val="PERSIAPAN"/>
      <sheetName val="UTILITAS"/>
      <sheetName val="datasheet"/>
      <sheetName val="Application"/>
      <sheetName val="DDB"/>
      <sheetName val="Cvr"/>
      <sheetName val="FISIK RAB 2000"/>
      <sheetName val="HK Effektif &amp; Rate Upah"/>
      <sheetName val="Harga Spare Part"/>
      <sheetName val="sort2"/>
      <sheetName val="sliprt"/>
      <sheetName val="bidang"/>
      <sheetName val="satker"/>
      <sheetName val="Tuk Koef"/>
      <sheetName val="Gen"/>
      <sheetName val="SCEDHULLE"/>
      <sheetName val="rab g. menara pengawas"/>
      <sheetName val="MET"/>
      <sheetName val="간접비 총괄표"/>
      <sheetName val="SoCF (contract)"/>
      <sheetName val="SoCF"/>
      <sheetName val="MC_Q"/>
      <sheetName val="TS_Q"/>
      <sheetName val="311"/>
      <sheetName val="BQJlnWH3"/>
      <sheetName val="_x005f_x005f_x005f_x005F_x005f_x005f_"/>
      <sheetName val="data-1"/>
      <sheetName val="hrg-dsr"/>
      <sheetName val="4SM00369 &amp; 4SM00370 "/>
      <sheetName val="UshDeb00"/>
      <sheetName val="L_23"/>
      <sheetName val="anal_hs"/>
      <sheetName val="metode.rutin"/>
      <sheetName val="BëN PENƐ_x0000_JANG"/>
      <sheetName val="ANL K"/>
      <sheetName val="Penwrn"/>
      <sheetName val="Scd_RAB"/>
      <sheetName val="NC-CM"/>
      <sheetName val="analisabudget"/>
      <sheetName val="HOURS Sheet pengisian data"/>
      <sheetName val="TABLE"/>
      <sheetName val="2-asi-00"/>
      <sheetName val="2.Risiko Tupoksi"/>
      <sheetName val="analisa alat"/>
      <sheetName val="Metode 1"/>
      <sheetName val="RESOURCE MODEL"/>
      <sheetName val="Harga "/>
      <sheetName val="PENGU"/>
      <sheetName val="Analisa Upah _ Bahan Plum"/>
      <sheetName val="anls space frame"/>
      <sheetName val="ANTEK-AGGA"/>
      <sheetName val="BURDA"/>
      <sheetName val="ANTEK-GAL"/>
      <sheetName val="HRS-ATB"/>
      <sheetName val="ANTEK-PRIME"/>
      <sheetName val="ANTEK-TIMB"/>
      <sheetName val="KEBALAT"/>
      <sheetName val="1. h.sat-bbm"/>
      <sheetName val="Rkp(1)"/>
      <sheetName val="Alat Berat"/>
      <sheetName val="MPB-01"/>
      <sheetName val="RESUME"/>
      <sheetName val="Bulanan"/>
      <sheetName val="Lamp BAP"/>
      <sheetName val="Rates"/>
      <sheetName val="hsp_STR_ARS"/>
      <sheetName val="11.1(10)"/>
      <sheetName val="2.3 (3)"/>
      <sheetName val="S-2 PLERET"/>
      <sheetName val="ocean voyage"/>
      <sheetName val="STD_GD_UTAMA"/>
      <sheetName val="list_Dps"/>
      <sheetName val="list_Sanur"/>
      <sheetName val="BILL_No__1"/>
      <sheetName val="Eva_Schedule_1"/>
      <sheetName val="Schedule_Pabrikasi"/>
      <sheetName val="ACTUAL_CHECK"/>
      <sheetName val="B_O_Q"/>
      <sheetName val="RAB_(A)_(2)"/>
      <sheetName val="Pay_Items"/>
      <sheetName val="An_Biaya_Kons_(SNI)"/>
      <sheetName val="Daftar_Harga_Bahan"/>
      <sheetName val="공사금액_내역_(1)"/>
      <sheetName val="bhn_"/>
      <sheetName val="Schedule_OK_Status"/>
      <sheetName val="RAB_SEKRETARIAT_(1)"/>
      <sheetName val="Investment_Valuation5"/>
      <sheetName val="Cabling_Data&amp;Power5"/>
      <sheetName val="Input_monthly_capex5"/>
      <sheetName val="bukan_PNS5"/>
      <sheetName val="bhn_FINAL5"/>
      <sheetName val="rekap_mekanikal6"/>
      <sheetName val="5_Anhas5"/>
      <sheetName val="Tata_Udara5"/>
      <sheetName val="DAF_3_16"/>
      <sheetName val="DAF_3_115"/>
      <sheetName val="ANALISA_PEK_UMUM5"/>
      <sheetName val="an_tek_NP5"/>
      <sheetName val="Anls_teknis5"/>
      <sheetName val="Mk_Minor5"/>
      <sheetName val="MARK_UP5"/>
      <sheetName val="Master_Edit5"/>
      <sheetName val="Bill_5_Summary5"/>
      <sheetName val="Bill_4_Summary5"/>
      <sheetName val="UNIT_PRICE5"/>
      <sheetName val="HRG_BAHAN_&amp;_UPAH_okk5"/>
      <sheetName val="Analis_Kusen_okk5"/>
      <sheetName val="PLINT_3_1_G5"/>
      <sheetName val="A+Supl_5"/>
      <sheetName val="NS_Lanjutan5"/>
      <sheetName val="STD_Lanjutan5"/>
      <sheetName val="ANALISA_ALAT_BERAT5"/>
      <sheetName val="Prod_15-56"/>
      <sheetName val="List_Material3"/>
      <sheetName val="Hua_Yang_Quarterly3"/>
      <sheetName val="An_23"/>
      <sheetName val="Analis_Tambahan3"/>
      <sheetName val="pelita_lapen3"/>
      <sheetName val="On_Time3"/>
      <sheetName val="Harga_Satuan3"/>
      <sheetName val="Man_Power5"/>
      <sheetName val="struktur_tdk_dipakai3"/>
      <sheetName val="Analisa_RAP5"/>
      <sheetName val="Analisa_RAB5"/>
      <sheetName val="F_ALARM5"/>
      <sheetName val="D6_(2)5"/>
      <sheetName val="DAFT_HARG_SAT_PEK_5"/>
      <sheetName val="DAFT_ALAT,UPAH_&amp;_MAT5"/>
      <sheetName val="Daftar_Upah3"/>
      <sheetName val="01_FA3"/>
      <sheetName val="RBP-_25"/>
      <sheetName val="OP__ALAT5"/>
      <sheetName val="OP__PERJAM5"/>
      <sheetName val="B__PERSONIL5"/>
      <sheetName val="KAN__LOKAL5"/>
      <sheetName val="Blk-Mnl_lt_3-lt_atap5"/>
      <sheetName val="Urai__Resap_pengikat3"/>
      <sheetName val="analisa_(2)3"/>
      <sheetName val="An_str3"/>
      <sheetName val="AC_unit3"/>
      <sheetName val="EL_acc3"/>
      <sheetName val="EL_lamp3"/>
      <sheetName val="EL_outlet3"/>
      <sheetName val="Chiller_acc3"/>
      <sheetName val="Pipa_PL3"/>
      <sheetName val="PK_acc3"/>
      <sheetName val="PL_acc3"/>
      <sheetName val="PK_valve3"/>
      <sheetName val="PL_valve3"/>
      <sheetName val="AC_valve3"/>
      <sheetName val="PK_pipe3"/>
      <sheetName val="EL_kabel3"/>
      <sheetName val="AC_power3"/>
      <sheetName val="EL_tray3"/>
      <sheetName val="PL_power3"/>
      <sheetName val="PL_unit3"/>
      <sheetName val="PK_unit3"/>
      <sheetName val="EL_arde3"/>
      <sheetName val="BQ__AC5"/>
      <sheetName val="rincian_per_proyek5"/>
      <sheetName val="rek_ME5"/>
      <sheetName val="HARGA_MATERIAL5"/>
      <sheetName val="Rekap_Direct_Cost5"/>
      <sheetName val="Analisa_-Baku5"/>
      <sheetName val="BQ_jln3"/>
      <sheetName val="BQ_jem3"/>
      <sheetName val="Analisa_Harga5"/>
      <sheetName val="Agregat_Halus_&amp;_Kasar4"/>
      <sheetName val="HS-Divisi_33"/>
      <sheetName val="Perm__Test3"/>
      <sheetName val="Hrg_Sat3"/>
      <sheetName val="Daf_Dasar_Upah&amp;Bahan3"/>
      <sheetName val="3_1_2a5"/>
      <sheetName val="3_1_1a5"/>
      <sheetName val="Anl_2s_d4e5"/>
      <sheetName val="List_of_Eqp5"/>
      <sheetName val="Urai___Guide_Post5"/>
      <sheetName val="Urai_Galian_Tanah5"/>
      <sheetName val="Lead_Schedule5"/>
      <sheetName val="Master_1_03"/>
      <sheetName val="Appendix_2(SatDas)3"/>
      <sheetName val="Bill_rekap3"/>
      <sheetName val="Bill_of_Qty3"/>
      <sheetName val="5_1_ELEKTRIKAL-ELEKTRONIK3"/>
      <sheetName val="hst__LAMP_13"/>
      <sheetName val="daftar_harga_satuan3"/>
      <sheetName val="H_Satuan_Dasar3"/>
      <sheetName val="BAHAN_(2)3"/>
      <sheetName val="Unit_Rate3"/>
      <sheetName val="S_Curve3"/>
      <sheetName val="Rekap_S_Curve_(4)3"/>
      <sheetName val="Rekap_S_Curve_(3)3"/>
      <sheetName val="REKAP_GROSS3"/>
      <sheetName val="Harga_Satuan_Bahan_3"/>
      <sheetName val="Cold_Miling3"/>
      <sheetName val="HARGA_DSR3"/>
      <sheetName val="ETAB_13"/>
      <sheetName val="Spek_Fin_3"/>
      <sheetName val="REKAP_TOTAL3"/>
      <sheetName val="Luas_Bangunan3"/>
      <sheetName val="Spek_ME3"/>
      <sheetName val="Rek_Tot3"/>
      <sheetName val="JUMLAHAN_TOTAL_3"/>
      <sheetName val="2_23"/>
      <sheetName val="Analisa_HSP3"/>
      <sheetName val="Sat__Pek_3"/>
      <sheetName val="Alat_(2)3"/>
      <sheetName val="Input_Data3"/>
      <sheetName val="4-Basic_Price3"/>
      <sheetName val="Urugan_Pasir3"/>
      <sheetName val="F1c_DATA_ADM63"/>
      <sheetName val="Galian_13"/>
      <sheetName val="RAB_1_PRABUMULIH_LEMBAK_KM_3303"/>
      <sheetName val="GRAND_REKAPITULASI3"/>
      <sheetName val="RAB_G_ADM__PUSAT_(1)3"/>
      <sheetName val="RAB_R__GENSET_&amp;_PANEL_(10)_3"/>
      <sheetName val="RAB_R__DNS__PENGLL_T_54_(11_A_3"/>
      <sheetName val="RAB_R__DNS__PENGLL_T_54_(11_B_3"/>
      <sheetName val="RAB_R__DNS__PENGLL_T_54_(11_C_3"/>
      <sheetName val="RAB_R__DNS__PENGLL_T_70_(12_A_3"/>
      <sheetName val="RAB_R__DNS__PENGLL_T_70_(12_B_3"/>
      <sheetName val="RAB_R__DNS__PENGLL_T_70_(12_C_3"/>
      <sheetName val="RAB_SPORT_CLUB_(14)3"/>
      <sheetName val="RAB_MASJID_&amp;_T_WUDLU_(15)3"/>
      <sheetName val="RAB_LOUNDRY_&amp;_WORKSHOP_(16)3"/>
      <sheetName val="RAB_MINIMARKET_&amp;_KANTIN_(17_)3"/>
      <sheetName val="RAB_RMH__PENJAGA_(18)3"/>
      <sheetName val="RAB_POS_JAGA_(19__A_)3"/>
      <sheetName val="RAB_POS_JAGA_(19__B_)3"/>
      <sheetName val="RAB_R__POMPA_(20)3"/>
      <sheetName val="RAB_R__KELAS_(2_A)3"/>
      <sheetName val="RAB_R__KELAS_(2_B)3"/>
      <sheetName val="RAB_AULA_UTAMA_(5)3"/>
      <sheetName val="RAB_AULA_SEDANG_(6)3"/>
      <sheetName val="RAB_ASRAMA_(7__B_)3"/>
      <sheetName val="RAB_ASRAMA_(7__C_)3"/>
      <sheetName val="RAB_ASRAMA_(7__D_)3"/>
      <sheetName val="RAB_R__MAKAN_(8)3"/>
      <sheetName val="RAB_GUEST_HOUSE_(9__A_)3"/>
      <sheetName val="RAB_GUEST_HOUSE_(9__B_)3"/>
      <sheetName val="Hal_010MUKAMC3"/>
      <sheetName val="DIV_73"/>
      <sheetName val="LAL_-_PASAR_PAGI_3"/>
      <sheetName val="ANALISA_EDIT3"/>
      <sheetName val="Analisa_SNI3"/>
      <sheetName val="Valve_PL3"/>
      <sheetName val="Peralatan_PL3"/>
      <sheetName val="an__major3"/>
      <sheetName val="Upah_Bahan3"/>
      <sheetName val="div_23"/>
      <sheetName val="div_3_Tanah3"/>
      <sheetName val="div_4_Sirtu3"/>
      <sheetName val="div_53"/>
      <sheetName val="div_7_Beton3"/>
      <sheetName val="div_83"/>
      <sheetName val="D_&amp;_W_sizes3"/>
      <sheetName val="a_23"/>
      <sheetName val="analisa_Str3"/>
      <sheetName val="610_07A3"/>
      <sheetName val="Data_WI3"/>
      <sheetName val="Harsat_Bahan3"/>
      <sheetName val="Harsat_Upah3"/>
      <sheetName val="bahan_upah3"/>
      <sheetName val="Daf-4_5_Final3"/>
      <sheetName val="Har_Sat3"/>
      <sheetName val="610_053"/>
      <sheetName val="610_063"/>
      <sheetName val="610_073"/>
      <sheetName val="610_083"/>
      <sheetName val="610_043"/>
      <sheetName val="MPU__6-3(4)_LastonAC3"/>
      <sheetName val="Data_Info3"/>
      <sheetName val="bahan_dan_upah3"/>
      <sheetName val="7_1(3)3"/>
      <sheetName val="BQ_External3"/>
      <sheetName val="Kuantitas_&amp;_Harga3"/>
      <sheetName val="Rekap_Analisa3"/>
      <sheetName val="Hg_Sat3"/>
      <sheetName val="Input_T__Schedule3"/>
      <sheetName val="Daftar_Upah,Bhn,&amp;_alat1"/>
      <sheetName val="BoQ_Total_lama1"/>
      <sheetName val="Rekap_11"/>
      <sheetName val="D_HARGA1"/>
      <sheetName val="ANAL_BOW1"/>
      <sheetName val="Daf_Biaya_sewa_alat1"/>
      <sheetName val="Rekap_Addendum2"/>
      <sheetName val="DI_Gadung-11"/>
      <sheetName val="SAT_UPAH1"/>
      <sheetName val="Harga_Sat_Dasar2"/>
      <sheetName val="1_GasAcct2"/>
      <sheetName val="BLM_TERBAYAR1"/>
      <sheetName val="Daftar_Harga_Material3"/>
      <sheetName val="Hrg_Readymix1"/>
      <sheetName val="Metod_TWR1"/>
      <sheetName val="PEK_ASPAL1"/>
      <sheetName val="REF_HARGA_DASAR_20161"/>
      <sheetName val="DIV_61"/>
      <sheetName val="HARGA_PEK1"/>
      <sheetName val="Rekap_RAP_real_(2)1"/>
      <sheetName val="3_Koef_Alat1"/>
      <sheetName val="GRAND_REKAP1"/>
      <sheetName val="Harga_S_Dasar1"/>
      <sheetName val="RAB_FULL1"/>
      <sheetName val="anal_rinci1"/>
      <sheetName val="DIV_91"/>
      <sheetName val="HARGA_DASAR1"/>
      <sheetName val="Stay_Cable-11"/>
      <sheetName val="UBA_RAB1"/>
      <sheetName val="REKAP_Prbndingn1"/>
      <sheetName val="STD_GD_UTAMA1"/>
      <sheetName val="7_PEK-STRUKTUR1"/>
      <sheetName val="Harga_Baru1"/>
      <sheetName val="Exch_rate1"/>
      <sheetName val="H_Sat__Pekerjaan1"/>
      <sheetName val="H__Bahan1"/>
      <sheetName val="Analisa_H_Sat_1"/>
      <sheetName val="DON_GIA1"/>
      <sheetName val="CHITIET_VL_NC1"/>
      <sheetName val="TONGKE3p_1"/>
      <sheetName val="BOQ_INTERN1"/>
      <sheetName val="Analisa_ME_UPT1"/>
      <sheetName val="gal_biasa1"/>
      <sheetName val="An_11"/>
      <sheetName val="An_31"/>
      <sheetName val="Rekap_Prelim1"/>
      <sheetName val="BOQ_EM1"/>
      <sheetName val="mc_adam1"/>
      <sheetName val="ps_batu&amp;brjg1"/>
      <sheetName val="RAB_Ekstern1"/>
      <sheetName val="Gal_Sal1"/>
      <sheetName val="Rekap_Biaya1"/>
      <sheetName val="T__Cs_Log_P_III1"/>
      <sheetName val="3_1_(1)_CS1"/>
      <sheetName val="KJ_20021"/>
      <sheetName val="Calculation_Sheet1"/>
      <sheetName val="ANALISA_SM1"/>
      <sheetName val="sheet_21"/>
      <sheetName val="RAB_ME1"/>
      <sheetName val="Summary_Sheets1"/>
      <sheetName val="perkerasan_rigid1"/>
      <sheetName val="Perhit_Alat1"/>
      <sheetName val="Basic_Price1"/>
      <sheetName val="ANSAT_K'AYI1"/>
      <sheetName val="HARGA_(2)1"/>
      <sheetName val="ANAL_ALAT1"/>
      <sheetName val="Upah,_alat_&amp;_harsat1"/>
      <sheetName val="DIV_11"/>
      <sheetName val="lamp_91"/>
      <sheetName val="list_Dps1"/>
      <sheetName val="list_Sanur1"/>
      <sheetName val="BILL_No__11"/>
      <sheetName val="Eva_Schedule_11"/>
      <sheetName val="Schedule_Pabrikasi1"/>
      <sheetName val="dia_pipe1"/>
      <sheetName val="ACTUAL_CHECK1"/>
      <sheetName val="5_1-5_4(1)-5_4(2)1"/>
      <sheetName val="anal-drainase,tanah&amp;ps_batu1"/>
      <sheetName val="RAB_VOL1"/>
      <sheetName val="B_O_Q1"/>
      <sheetName val="FIRE_FIGHTING1"/>
      <sheetName val="RAB_(A)_(2)1"/>
      <sheetName val="Pay_Items1"/>
      <sheetName val="Rekap_2"/>
      <sheetName val="Transfer_Master1"/>
      <sheetName val="K3-Gaji_Kontrak1"/>
      <sheetName val="Gaji_Kontrak1"/>
      <sheetName val="Kwitansi_Honor1"/>
      <sheetName val="All_Division_by_SBU1"/>
      <sheetName val="An_Biaya_Kons_(SNI)1"/>
      <sheetName val="Daftar_Harga_Bahan1"/>
      <sheetName val="공사금액_내역_(1)1"/>
      <sheetName val="bhn_1"/>
      <sheetName val="H_Sat_Jembatan1"/>
      <sheetName val="S_BAHAN1"/>
      <sheetName val="S_UPAH1"/>
      <sheetName val="Re_1)1"/>
      <sheetName val="Harga_Mat_1"/>
      <sheetName val="Schedule_OK_Status1"/>
      <sheetName val="Currency_Rate1"/>
      <sheetName val="Conn__Lib1"/>
      <sheetName val="HARGA_ALAT1"/>
      <sheetName val="RAB_SEKRETARIAT_(1)1"/>
      <sheetName val="analisa_11"/>
      <sheetName val="ENC_14"/>
      <sheetName val="MING_I"/>
      <sheetName val="Bangunan_Utama"/>
      <sheetName val="Floor_finishes"/>
      <sheetName val="JUNI"/>
      <sheetName val="Project_P"/>
      <sheetName val="BINA GRAFINDO"/>
      <sheetName val="BINA MITRA "/>
      <sheetName val="DAOUD MATULA"/>
      <sheetName val="MAHRUM NISA"/>
      <sheetName val="PURWANTO"/>
      <sheetName val="RISMAN"/>
      <sheetName val="RUDI SAIFIN"/>
      <sheetName val="SUCOFINDO"/>
      <sheetName val="Gal tanah"/>
      <sheetName val="REKAP-ANALISA"/>
      <sheetName val="H-SAT"/>
      <sheetName val="ALAT BM"/>
      <sheetName val="analis_alat"/>
      <sheetName val="Divisi1"/>
      <sheetName val="Lamp. Bahan"/>
      <sheetName val="DAFTAR ANALYSA"/>
      <sheetName val="Cipinang"/>
      <sheetName val="Bek_Sloof"/>
      <sheetName val="5.NP"/>
      <sheetName val="7NP"/>
      <sheetName val="H S D"/>
      <sheetName val="SCED"/>
      <sheetName val="22"/>
      <sheetName val="L3 An H Sat Mob"/>
      <sheetName val="Formula Paket A"/>
      <sheetName val="K.Lokal"/>
      <sheetName val="K-2007"/>
      <sheetName val="BD-LS"/>
      <sheetName val="BIA-LUMPSUM"/>
      <sheetName val="CRUSER"/>
      <sheetName val="IN OUT"/>
      <sheetName val="Agg Halus &amp; Kasar"/>
      <sheetName val="D _ W sizes"/>
      <sheetName val="plat jbt"/>
      <sheetName val="Bill No.1"/>
      <sheetName val="BQNSC"/>
      <sheetName val="Analisa  (2)"/>
      <sheetName val="COA"/>
      <sheetName val="6"/>
      <sheetName val="Nop_05"/>
      <sheetName val="HS_TRG"/>
      <sheetName val="ALAT-1"/>
      <sheetName val="PO2 ok"/>
      <sheetName val="PAD-F"/>
      <sheetName val="Analisa CK"/>
      <sheetName val="ANA KSN PNT KAYU"/>
      <sheetName val="Bill of Quantities"/>
      <sheetName val="GEOL"/>
      <sheetName val="Daf.Harga"/>
      <sheetName val="AHSbj"/>
      <sheetName val="Upah,Bahan,Alat"/>
      <sheetName val="BIIL ASLI"/>
      <sheetName val="Caison"/>
      <sheetName val="SCHEDULE "/>
      <sheetName val="B D_AHS6"/>
      <sheetName val="Report"/>
      <sheetName val="Definitions"/>
      <sheetName val="Hotel Stats"/>
      <sheetName val="Sat Das"/>
      <sheetName val="Upah-Bahan"/>
      <sheetName val="Daftar Upah_Material_Alat"/>
      <sheetName val="Tanaman"/>
      <sheetName val="PHU 05"/>
      <sheetName val="8410_Kerb_"/>
      <sheetName val="ahs_(doors-windows)"/>
      <sheetName val="A_Div_2"/>
      <sheetName val="A_Div7"/>
      <sheetName val="An__Alat"/>
      <sheetName val="A_Card"/>
      <sheetName val="D_Kamar"/>
      <sheetName val="4SM00369_&amp;_4SM00370_"/>
      <sheetName val="ahs_(doors-windows)1"/>
      <sheetName val="REFERENCE_TABLE1"/>
      <sheetName val="SKEDUL_AV-051"/>
      <sheetName val="DAFTAR_HARGA_BAHAN_1"/>
      <sheetName val="B_T1"/>
      <sheetName val="A_Div_21"/>
      <sheetName val="A_Div71"/>
      <sheetName val="Analisa_Hourly1"/>
      <sheetName val="Rek_Analisa1"/>
      <sheetName val="MING_I1"/>
      <sheetName val="Bangunan_Utama1"/>
      <sheetName val="R1__GREJA_KATHOLIK1"/>
      <sheetName val="PK-PPK_Elektrikal1"/>
      <sheetName val="bq_m&amp;e_r1"/>
      <sheetName val="KEBUT_BHN1"/>
      <sheetName val="Bill_2_1_Basement_41_1"/>
      <sheetName val="bahan_SNI1"/>
      <sheetName val="R_A_B_1"/>
      <sheetName val="Floor_finishes1"/>
      <sheetName val="An__Alat1"/>
      <sheetName val="A_Card1"/>
      <sheetName val="D_Kamar1"/>
      <sheetName val="4SM00369_&amp;_4SM00370_1"/>
      <sheetName val="mc_adam2"/>
      <sheetName val="ps_batu&amp;brjg2"/>
      <sheetName val="Rekap_Biaya2"/>
      <sheetName val="ahs_(doors-windows)2"/>
      <sheetName val="Rekap_Addendum3"/>
      <sheetName val="1_GasAcct3"/>
      <sheetName val="Harga_Sat_Dasar3"/>
      <sheetName val="DIVISI_32"/>
      <sheetName val="Div_7_22"/>
      <sheetName val="Transfer_Pump2"/>
      <sheetName val="Data_Masukan2"/>
      <sheetName val="Fisik_20122"/>
      <sheetName val="Pek__Persiapan2"/>
      <sheetName val="Rekap_Anl_K2"/>
      <sheetName val="Rekap_Anl_SNI2"/>
      <sheetName val="an_utara2"/>
      <sheetName val="Peralatan_Utama2"/>
      <sheetName val="Analisa_K2"/>
      <sheetName val="BLM_TERBAYAR2"/>
      <sheetName val="perkerasan_rigid2"/>
      <sheetName val="ACTUAL_CHECK2"/>
      <sheetName val="DIV_62"/>
      <sheetName val="Daftar_Upah,Bhn,&amp;_alat2"/>
      <sheetName val="Rekap_12"/>
      <sheetName val="D_HARGA2"/>
      <sheetName val="REFERENCE_TABLE2"/>
      <sheetName val="SKEDUL_AV-052"/>
      <sheetName val="DAFTAR_HARGA_BAHAN_2"/>
      <sheetName val="B_T2"/>
      <sheetName val="REF_HARGA_DASAR_20162"/>
      <sheetName val="BoQ_Total_lama2"/>
      <sheetName val="SAT_UPAH2"/>
      <sheetName val="7_PEK-STRUKTUR2"/>
      <sheetName val="Harga_Baru2"/>
      <sheetName val="DIV_92"/>
      <sheetName val="HARGA_DASAR2"/>
      <sheetName val="RAB_FULL2"/>
      <sheetName val="anal_rinci2"/>
      <sheetName val="UBA_RAB2"/>
      <sheetName val="Exch_rate2"/>
      <sheetName val="A_Div_22"/>
      <sheetName val="A_Div72"/>
      <sheetName val="ANALISA_SM2"/>
      <sheetName val="SUMBER_DAYA2"/>
      <sheetName val="ANLS_MPU2"/>
      <sheetName val="ANALISA_railing2"/>
      <sheetName val="CHART_HB_AC_-_WC2"/>
      <sheetName val="Stay_Cable-12"/>
      <sheetName val="ANAL_BOW2"/>
      <sheetName val="KJ_20022"/>
      <sheetName val="Calculation_Sheet2"/>
      <sheetName val="sheet_22"/>
      <sheetName val="RAB_ME2"/>
      <sheetName val="Summary_Sheets2"/>
      <sheetName val="Analisa_ME_UPT2"/>
      <sheetName val="HARGA_ALAT2"/>
      <sheetName val="REKAP_Prbndingn2"/>
      <sheetName val="Analisa_Hourly2"/>
      <sheetName val="Rek_Analisa2"/>
      <sheetName val="MING_I2"/>
      <sheetName val="Bangunan_Utama2"/>
      <sheetName val="Daf_Biaya_sewa_alat2"/>
      <sheetName val="DI_Gadung-12"/>
      <sheetName val="analisa_12"/>
      <sheetName val="STR_&amp;_ARS2"/>
      <sheetName val="Daftar_Harga_Upah2"/>
      <sheetName val="HARGA_SAT2"/>
      <sheetName val="5_1-5_4(1)-5_4(2)2"/>
      <sheetName val="PEK_ASPAL2"/>
      <sheetName val="Hrg_Readymix2"/>
      <sheetName val="Currency_Rate2"/>
      <sheetName val="Conn__Lib2"/>
      <sheetName val="R1__GREJA_KATHOLIK2"/>
      <sheetName val="PK-PPK_Elektrikal2"/>
      <sheetName val="Metod_TWR2"/>
      <sheetName val="ANAL_RABP2"/>
      <sheetName val="BAHAN_&amp;_ALAT_2"/>
      <sheetName val="HARGA_PEK2"/>
      <sheetName val="Rekap_RAP_real_(2)2"/>
      <sheetName val="3_Koef_Alat2"/>
      <sheetName val="GRAND_REKAP2"/>
      <sheetName val="Harga_S_Dasar2"/>
      <sheetName val="bq_m&amp;e_r2"/>
      <sheetName val="KEBUT_BHN2"/>
      <sheetName val="Bill_2_1_Basement_41_2"/>
      <sheetName val="bahan_SNI2"/>
      <sheetName val="R_A_B_2"/>
      <sheetName val="H_Sat__Pekerjaan2"/>
      <sheetName val="H__Bahan2"/>
      <sheetName val="Analisa_H_Sat_2"/>
      <sheetName val="DON_GIA2"/>
      <sheetName val="CHITIET_VL_NC2"/>
      <sheetName val="TONGKE3p_2"/>
      <sheetName val="Floor_finishes2"/>
      <sheetName val="An__Alat2"/>
      <sheetName val="Basic_Price2"/>
      <sheetName val="A_Card2"/>
      <sheetName val="D_Kamar2"/>
      <sheetName val="4SM00369_&amp;_4SM00370_2"/>
      <sheetName val="HARGA_(2)2"/>
      <sheetName val="ANAL_ALAT2"/>
      <sheetName val="Upah,_alat_&amp;_harsat2"/>
      <sheetName val="DAF_HRG1"/>
      <sheetName val="UPAH."/>
      <sheetName val="D2"/>
      <sheetName val="TENAGA"/>
      <sheetName val="Tie Beam GN"/>
      <sheetName val="Tangga GN"/>
      <sheetName val="DATA_MAT"/>
      <sheetName val="Basic Price Upah (mirror)"/>
      <sheetName val="Analisa Alat(2)"/>
      <sheetName val="AHS-D1(2)"/>
      <sheetName val="MK-D1(2)"/>
      <sheetName val="공사수행방안"/>
      <sheetName val="H_Satuan23"/>
      <sheetName val="mob__dem22"/>
      <sheetName val="pek__tanah22"/>
      <sheetName val="k__batu_kali22"/>
      <sheetName val="NS_GD_UGD21"/>
      <sheetName val="STD_GD_UGD21"/>
      <sheetName val="rab_me_(by_owner)_22"/>
      <sheetName val="BQ_(by_owner)22"/>
      <sheetName val="rab_me_(fisik)22"/>
      <sheetName val="NP_(4)21"/>
      <sheetName val="Analisa_&amp;_Upah22"/>
      <sheetName val="AN__TAMPL22"/>
      <sheetName val="Bill_Of_Quantity21"/>
      <sheetName val="HB_21"/>
      <sheetName val="Analisa_ME22"/>
      <sheetName val="harga_bahan22"/>
      <sheetName val="MAIN_BQ21"/>
      <sheetName val="Harsat_BHN_AR,M21"/>
      <sheetName val="NS_GD_UTAMA21"/>
      <sheetName val="Analisa_221"/>
      <sheetName val="BQ_AC_FAN21"/>
      <sheetName val="DRUP_(ASLI)21"/>
      <sheetName val="REF_ONLY21"/>
      <sheetName val="Analis_Kusen_1_ESKALASI21"/>
      <sheetName val="HRG_BHN21"/>
      <sheetName val="iTEM_hARSAT21"/>
      <sheetName val="01A-_RAB22"/>
      <sheetName val="DRUP__ASLI_21"/>
      <sheetName val="Stden_center21"/>
      <sheetName val="rab_-_persiapan_&amp;_lantai-121"/>
      <sheetName val="Anl_+21"/>
      <sheetName val="ELEC_STIS21"/>
      <sheetName val="RKP_PLUMBING21"/>
      <sheetName val="Supl_X21"/>
      <sheetName val="DAFTAR_HARGA21"/>
      <sheetName val="1_B21"/>
      <sheetName val="EXTERNAL_WORK21"/>
      <sheetName val="Daftar_berat21"/>
      <sheetName val="Ahs_221"/>
      <sheetName val="Ahs_121"/>
      <sheetName val="Analisa_Harga_Satuan21"/>
      <sheetName val="Data_Upah21"/>
      <sheetName val="AHS_-_Sipil21"/>
      <sheetName val="box_culvert21"/>
      <sheetName val="data_RSUD_KIS21"/>
      <sheetName val="RAB_AR&amp;STR21"/>
      <sheetName val="NP_(2)21"/>
      <sheetName val="Analisa_Satuan21"/>
      <sheetName val="ANLS__BETON_R__KELAS21"/>
      <sheetName val="Pintu_Jendela21"/>
      <sheetName val="DC-akses_bandara21"/>
      <sheetName val="Fill_this_out_first___21"/>
      <sheetName val="Isolasi_Luar_Dalam21"/>
      <sheetName val="Isolasi_Luar21"/>
      <sheetName val="KR_Luar21"/>
      <sheetName val="NP_(3)21"/>
      <sheetName val="_21"/>
      <sheetName val="meth_hsl_nego21"/>
      <sheetName val="GLP_200121"/>
      <sheetName val="Met_Pas_Batu21"/>
      <sheetName val="Met__Minor21"/>
      <sheetName val="BGN_PENUNJANG21"/>
      <sheetName val="RKP__TOTAL21"/>
      <sheetName val="B_as21"/>
      <sheetName val="Analisa_BOW21"/>
      <sheetName val="Form_A21"/>
      <sheetName val="Bill_of_Qty_MEP21"/>
      <sheetName val="gabungan_(2)21"/>
      <sheetName val="Galian_batu21"/>
      <sheetName val="Analisa_Upah_&amp;_Bahan_Plum21"/>
      <sheetName val="KONTRAK_INDUK_BULANAN21"/>
      <sheetName val="Alat_B21"/>
      <sheetName val="Bahan_B21"/>
      <sheetName val="Upah_B21"/>
      <sheetName val="Fill_this_out_first___22"/>
      <sheetName val="_22"/>
      <sheetName val="AHS_Aspal"/>
      <sheetName val="paving_Blok"/>
      <sheetName val="Pek__Pondasi"/>
      <sheetName val="Pek__Dinding"/>
      <sheetName val="Pek__Kayu"/>
      <sheetName val="Pek__Beton"/>
      <sheetName val="Pek__Penutup_Atap"/>
      <sheetName val="Pek__Langit-langit"/>
      <sheetName val="Pek__Sanitasi"/>
      <sheetName val="Pek__Besi_&amp;_Alumunium"/>
      <sheetName val="Pek__Kunci_&amp;_Kaca"/>
      <sheetName val="Pek__Penutup_Lantai_&amp;_dinding"/>
      <sheetName val="Pek__Pengecatan"/>
      <sheetName val="Ans_Kom_Precast"/>
      <sheetName val="dongia_(2)"/>
      <sheetName val="THPDMoi__(2)"/>
      <sheetName val="k300_123"/>
      <sheetName val="H__Sat"/>
      <sheetName val="HSUMUM_XLS"/>
      <sheetName val="BQ_INT"/>
      <sheetName val="Rekap_RKDK_Maret'17_"/>
      <sheetName val="Uraian_Analisa"/>
      <sheetName val="Ans_SNI"/>
      <sheetName val="Risalah_KOM"/>
      <sheetName val="M_Pekerjaan"/>
      <sheetName val="Harga_Bahan_&amp;_Upah"/>
      <sheetName val="D-3_(M)"/>
      <sheetName val="D-7_(M)"/>
      <sheetName val="HRG_DSR_APP"/>
      <sheetName val="2__MVAC_R1"/>
      <sheetName val="Material_ME"/>
      <sheetName val="URAIAN_"/>
      <sheetName val="IRNA_B"/>
      <sheetName val="CMU_2"/>
      <sheetName val="REKAP_THPIII"/>
      <sheetName val="DAYA_PLN"/>
      <sheetName val="div7_3(1)"/>
      <sheetName val="Harga_bahan-1"/>
      <sheetName val="DETAIL_POS_123"/>
      <sheetName val="Data_Kegiatan"/>
      <sheetName val="BQ-Marga_Tiga"/>
      <sheetName val="Bill_2_3"/>
      <sheetName val="Bill_2_5B"/>
      <sheetName val="Bill_2_1"/>
      <sheetName val="HS_ALAT"/>
      <sheetName val="HS_UPAH"/>
      <sheetName val="HS_BAHAN"/>
      <sheetName val="HSBU_ANA"/>
      <sheetName val="HB_me"/>
      <sheetName val="HARGA_DASAR_UPAH_DAN_BAHAN"/>
      <sheetName val="UP_MINOR"/>
      <sheetName val="RAB_3"/>
      <sheetName val="PT_"/>
      <sheetName val="rab_4"/>
      <sheetName val="BJA_TULANGAN"/>
      <sheetName val="OP_ALAT"/>
      <sheetName val="App__2a-1"/>
      <sheetName val="App__2a-2"/>
      <sheetName val="SCH_alat"/>
      <sheetName val="SCH_Mat"/>
      <sheetName val="Daf_Bahan"/>
      <sheetName val="Daf_Sub"/>
      <sheetName val="Daf_MPU"/>
      <sheetName val="Lamp_6a"/>
      <sheetName val="Lamp_6b"/>
      <sheetName val="Basic_P"/>
      <sheetName val="Pac_-2"/>
      <sheetName val="List_Plant"/>
      <sheetName val="Rekap_DBAK"/>
      <sheetName val="ME_UMY"/>
      <sheetName val="HSBU_"/>
      <sheetName val="beton_jembatan_dolago_abutmen_"/>
      <sheetName val="Data_Alat"/>
      <sheetName val="HSD_Alat1"/>
      <sheetName val="HSD_Bahan"/>
      <sheetName val="HSD_Upah"/>
      <sheetName val="daftar_upah,bahan,alat"/>
      <sheetName val="RPP01_3"/>
      <sheetName val="Isian_Biodata"/>
      <sheetName val="BL_(1)"/>
      <sheetName val="Rekap_Anl"/>
      <sheetName val="Analisa_HS"/>
      <sheetName val="BD_Div-2_sd_7_6"/>
      <sheetName val="Soil_factor"/>
      <sheetName val="Assumption_&amp;_Dashboard_"/>
      <sheetName val="Lamp-2_(Analisa)"/>
      <sheetName val="ELEMENT_SUM"/>
      <sheetName val="DAFTAR_ISI"/>
      <sheetName val="BQ_ARS"/>
      <sheetName val="rkpm_2003"/>
      <sheetName val="Daftar_Kuantitas_dan_Harga"/>
      <sheetName val="Peralatan_(2)"/>
      <sheetName val="FoB_"/>
      <sheetName val="subK_(2)"/>
      <sheetName val="Mk_Sub_Grade"/>
      <sheetName val="Up_&amp;_bhn"/>
      <sheetName val="Formulir_7_6"/>
      <sheetName val="Upah_"/>
      <sheetName val="ANALISA_satuan_poryek_sungai"/>
      <sheetName val="Analisa_Quarry"/>
      <sheetName val="CM_DIV7"/>
      <sheetName val="RAB_alternatif_(2)_mendekati_ok"/>
      <sheetName val="ALAT_BM"/>
      <sheetName val="LAP___(4)"/>
      <sheetName val="LAP___(11)"/>
      <sheetName val="Gal_Str_0-2m"/>
      <sheetName val="BL_Temp"/>
      <sheetName val="BL_Modif"/>
      <sheetName val="harga_bahan_k"/>
      <sheetName val="ANALISA_GRS_SELATAN"/>
      <sheetName val="MASTER_BAHAN_ME"/>
      <sheetName val="Schedule_Daan_Mogot"/>
      <sheetName val="Schedule_Yasmin"/>
      <sheetName val="Schedule_Lingkar_Barat"/>
      <sheetName val="FORM_X_COST"/>
      <sheetName val="KIB_C_GEDUNG_&amp;_BANGUNAN"/>
      <sheetName val="Daftar_No_MAPPI"/>
      <sheetName val="GS_Tanah_Kalimas_Baru_(2)"/>
      <sheetName val="Bill_2_4_"/>
      <sheetName val="PE-F-37_Rev_00_Paym_GBP"/>
      <sheetName val="Anal__Alat"/>
      <sheetName val="anal_rab"/>
      <sheetName val="PEMBANTAIAN"/>
      <sheetName val="BAHAN~"/>
      <sheetName val="EK-JAN-08"/>
      <sheetName val="CUACA"/>
      <sheetName val="Janti"/>
      <sheetName val="Pemel jemb"/>
      <sheetName val="Pemel kondisi"/>
      <sheetName val="Pkm Pram"/>
      <sheetName val="Pemel rutin"/>
      <sheetName val="Gabungan"/>
      <sheetName val="Resume Longsecment"/>
      <sheetName val="Temp Pakem"/>
      <sheetName val="SCHE"/>
      <sheetName val="Kalibrasi"/>
      <sheetName val="Suhu"/>
      <sheetName val="Scedule"/>
      <sheetName val="divII"/>
      <sheetName val="PENGU (2)"/>
      <sheetName val="urain teknis"/>
      <sheetName val="Rek Analisa Pek"/>
      <sheetName val="Anal-2"/>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Submission Form"/>
      <sheetName val="Kerja"/>
      <sheetName val="time schedulle"/>
      <sheetName val="Sheet1 (2)"/>
      <sheetName val="EPS"/>
      <sheetName val="PER HARI"/>
      <sheetName val="UPH"/>
      <sheetName val="DASH"/>
      <sheetName val="UP-BHN-ALT"/>
      <sheetName val="Uph&amp;bhn"/>
      <sheetName val="EVAL-ANAL"/>
      <sheetName val="029Cikeas00"/>
      <sheetName val="idx-03"/>
      <sheetName val="HargaBahan"/>
      <sheetName val="Main_Office1"/>
      <sheetName val="AnalisaSIPIL_RIIL1"/>
      <sheetName val="DATA_21"/>
      <sheetName val="an__struktur1"/>
      <sheetName val="RAW_MATERIALS_1"/>
      <sheetName val="COST-PERSON-J_O_1"/>
      <sheetName val="BACK_-_UP-GALIAN_(ALAT)1"/>
      <sheetName val="DATA_PROYEK1"/>
      <sheetName val="Man_Power_&amp;_Comp1"/>
      <sheetName val="PRIST_LIST1"/>
      <sheetName val="D_BOARD1"/>
      <sheetName val="SUB_&amp;_mandor1"/>
      <sheetName val="TOTAL_UPAH1"/>
      <sheetName val="Data_31"/>
      <sheetName val="AHS_31"/>
      <sheetName val="BOQ_31"/>
      <sheetName val="DATA_20092"/>
      <sheetName val="DATA_20101"/>
      <sheetName val="Kinerja_Proyek1"/>
      <sheetName val="Target_Raker_TW_III1"/>
      <sheetName val="PERALATAN_PROYEK_GOL_III_A1"/>
      <sheetName val="rms_remunerasi1"/>
      <sheetName val="input_data_umum1"/>
      <sheetName val="LAMP_2_21"/>
      <sheetName val="Data_Umum_Penawaran2"/>
      <sheetName val="ITB_COST2"/>
      <sheetName val="HRG_BAHAN___UPAH_okk2"/>
      <sheetName val="REKAP_ELEKTRIKAL2"/>
      <sheetName val="REKAP_DINDING1"/>
      <sheetName val="Ana__PU2"/>
      <sheetName val="SD_(1)2"/>
      <sheetName val="NP__2_1"/>
      <sheetName val="Schedule_11a1"/>
      <sheetName val="Septick_tank1"/>
      <sheetName val="Cash_Flow_bulanan1"/>
      <sheetName val="lamp__121"/>
      <sheetName val="Eval__Arus_Kas1"/>
      <sheetName val="BQ_Arsit1"/>
      <sheetName val="An_HarSatPek1"/>
      <sheetName val="Sat_Bah_&amp;_Up1"/>
      <sheetName val="Gaji_Pokok1"/>
      <sheetName val="T__Proyek-Jabatan1"/>
      <sheetName val="T__Lokasi1"/>
      <sheetName val="T__Rumah1"/>
      <sheetName val="T__Transport1"/>
      <sheetName val="bearing_PDMR1"/>
      <sheetName val="Stay_Cable_PDMR1"/>
      <sheetName val="Post_Tens-1"/>
      <sheetName val="LOKASI_RIG_Litbang"/>
      <sheetName val="BackUp-Payment_Exs"/>
      <sheetName val="H_DASAR"/>
      <sheetName val="REKAP_HP"/>
      <sheetName val="Rekap_Bill1"/>
      <sheetName val="AHS_-_Riel1"/>
      <sheetName val="bill_qty"/>
      <sheetName val="Telephone_&amp;_KSO_Rev"/>
      <sheetName val="REKA__ANALISA"/>
      <sheetName val="II_3_HSD"/>
      <sheetName val="Dft_Isi_PQ_1"/>
      <sheetName val="STOK_MAT"/>
      <sheetName val="HD_BAHAN"/>
      <sheetName val="BOQ_CONTRACT_WK"/>
      <sheetName val="HR_Detail"/>
      <sheetName val="Sales_Parameter"/>
      <sheetName val="BS_Assumptions"/>
      <sheetName val="Table_Array"/>
      <sheetName val="UPAH_B_KAS__2_"/>
      <sheetName val="Sales_Rental"/>
      <sheetName val="DIV_3"/>
      <sheetName val="RPP01_6"/>
      <sheetName val="BERAT_TUL_"/>
      <sheetName val="Cable_150kV_Ref_"/>
      <sheetName val="agregat_abc"/>
      <sheetName val="Sheet5"/>
      <sheetName val="Galian u Bahu"/>
      <sheetName val="Div.6"/>
      <sheetName val="Agregate.A"/>
      <sheetName val="Agregate.B"/>
      <sheetName val="Div.7"/>
      <sheetName val="Div.4"/>
      <sheetName val="Analisa Div.6"/>
      <sheetName val="kuantitasMC"/>
      <sheetName val="Gradasi wc2"/>
      <sheetName val="Check"/>
      <sheetName val="Hrg-Das"/>
      <sheetName val="Sched-Ex"/>
      <sheetName val="Analisa Teknik"/>
      <sheetName val="Steel Est"/>
      <sheetName val="DHS AC"/>
      <sheetName val="ANALIS2"/>
      <sheetName val="NP7"/>
      <sheetName val="UMUR ALAT"/>
      <sheetName val="FAKTOR MODAL CRF"/>
      <sheetName val="REK ADD"/>
      <sheetName val="BQ22"/>
      <sheetName val="BQ23"/>
      <sheetName val="Item Baru"/>
      <sheetName val="NP (6)"/>
      <sheetName val="Basic Price - ALL"/>
      <sheetName val="LAB me"/>
      <sheetName val="BahanAnalisa"/>
      <sheetName val="Bh &amp; Uph"/>
      <sheetName val="Bahan&amp;Upah"/>
      <sheetName val="REAL KEU"/>
      <sheetName val="HSP 2017"/>
      <sheetName val="Anls K"/>
      <sheetName val="ANALIS K"/>
      <sheetName val="bill 3.9"/>
      <sheetName val="Analisis"/>
      <sheetName val="SatDas"/>
      <sheetName val="HST"/>
      <sheetName val="analpp"/>
      <sheetName val="bhnpp"/>
      <sheetName val="An Biaya"/>
      <sheetName val="D"/>
      <sheetName val="bilangan"/>
      <sheetName val="D.UPH&amp;PEK"/>
      <sheetName val="Daftar Harga Upah dan Bahan"/>
      <sheetName val="A-Alat Sewa Standart"/>
      <sheetName val="HSPTK"/>
      <sheetName val="Harga Satuan (T.P.)"/>
      <sheetName val="Analisa HSP (T.P.)"/>
      <sheetName val="resume Prod 15-7"/>
      <sheetName val="alat Prod 15-9"/>
      <sheetName val="BANK Prod 15-13"/>
      <sheetName val="BAU Prod 15-11"/>
      <sheetName val="SAR Prod 15-12"/>
      <sheetName val="pers Prod 15-10"/>
      <sheetName val="Prod 02"/>
      <sheetName val="Prod 01-1"/>
      <sheetName val="Prod 01-2"/>
      <sheetName val="D.2.1"/>
      <sheetName val="Stock Material"/>
      <sheetName val="KPB-Bahan"/>
      <sheetName val="rek 1 Prod 15-5"/>
      <sheetName val="anal Prod 15-8"/>
      <sheetName val="Prod 03-1"/>
      <sheetName val="KPB_Bank"/>
      <sheetName val="KPB-BUA"/>
      <sheetName val="KPB-PP"/>
      <sheetName val="WIP"/>
      <sheetName val="loaddat"/>
      <sheetName val="?0?1_x0"/>
      <sheetName val="?¯__?_x"/>
      <sheetName val="?¯?????"/>
      <sheetName val="?0_x005"/>
      <sheetName val="BëN PENƐ?JANG"/>
      <sheetName val="BONUS"/>
      <sheetName val="_¯________x0001____ÿ___English_E_x0002_W_en"/>
      <sheetName val="NEW-PANEL"/>
      <sheetName val="13"/>
      <sheetName val="11"/>
      <sheetName val="12"/>
      <sheetName val="MANPOWER-RATES"/>
      <sheetName val="oracle"/>
      <sheetName val="install_valve"/>
      <sheetName val="Deliverable list"/>
      <sheetName val="Hotel"/>
      <sheetName val="ASME B36.1"/>
      <sheetName val="MHR-ANLIS"/>
      <sheetName val="piutang"/>
      <sheetName val="Proposal"/>
      <sheetName val="indirect"/>
      <sheetName val="2004"/>
      <sheetName val="Peserta"/>
      <sheetName val="Scenarios"/>
      <sheetName val="EST"/>
      <sheetName val="3.0 Const-Direct"/>
      <sheetName val="2.0 Procurement"/>
      <sheetName val="Labor"/>
      <sheetName val="4.0 Comm"/>
      <sheetName val="5.0 Spare Parts"/>
      <sheetName val="RESIDU-3"/>
      <sheetName val="Jadwal 2010"/>
      <sheetName val="ControlPanel"/>
      <sheetName val="TABEL"/>
      <sheetName val="OFFEREXT"/>
      <sheetName val="SBY"/>
      <sheetName val="CP18 EE"/>
      <sheetName val="AN SAT"/>
      <sheetName val="har_sat_R"/>
      <sheetName val="HSPK"/>
      <sheetName val="RekapBOQ"/>
      <sheetName val="BAHAN - UPAH"/>
      <sheetName val="Harga Bahan &amp; Upah "/>
      <sheetName val="01000160¯耀㣋_x0001_耀ÿ"/>
      <sheetName val="01000160¯??_x0001_?ÿ"/>
      <sheetName val="BëN PENƐJANG"/>
      <sheetName val="TS sarilamak"/>
      <sheetName val="D_ANALISA"/>
      <sheetName val="D_H_UPAH"/>
      <sheetName val="?¯???????_x005f_x005f_x005f_x005f_x005f_x005f_x00"/>
      <sheetName val="A.4.3"/>
      <sheetName val="0"/>
      <sheetName val="PERHITUNGAN"/>
      <sheetName val="LIST ANHARSAT"/>
      <sheetName val="LogNorm"/>
      <sheetName val="DataTeknis"/>
      <sheetName val="_¯________x005f_x005f_x005f_x005f_x00"/>
      <sheetName val="Income Statement"/>
      <sheetName val="_0_1_0_0_0_1__6_0__________x0_2"/>
      <sheetName val="_x005f_x0000_0_x005f_x0000_1_x005f_x0000_0_x000_3"/>
      <sheetName val="_x005f_x0000_____x005f_x0000__x005f_x0000__x000_2"/>
      <sheetName val="_x005f_x005f_x005f_x0000_0_x005f_x005f_x005f_x0000_1__2"/>
      <sheetName val="_0_1_0_0_0_1__6_0__________x0_3"/>
      <sheetName val="_x005f_x005f_x005f_x0000_____x005f_x005f_x005f_x0000__2"/>
      <sheetName val="_x005f_x005f_x005f_x005f_x005f_x005f_x005f_x0000_0_x0_2"/>
      <sheetName val="Analisa gd"/>
      <sheetName val="div-2 (drainase)"/>
      <sheetName val="div-3"/>
      <sheetName val="div-4"/>
      <sheetName val="div-5"/>
      <sheetName val="LKVL_CK_HT_GD1"/>
      <sheetName val="harga dasar T-M-A"/>
      <sheetName val="BACK_-_UP-GALIAN_(ALAT)2"/>
      <sheetName val="HARGA_SATUAN__"/>
      <sheetName val="AGGREGAT"/>
      <sheetName val="REKAP ANGGARAN"/>
      <sheetName val="Jenis Kontrak"/>
      <sheetName val="Output"/>
      <sheetName val="Provinsi"/>
      <sheetName val="Tematik"/>
      <sheetName val="DIVI7"/>
      <sheetName val="An H.Sat Pek.Ut"/>
      <sheetName val="Hrg Pipa"/>
      <sheetName val="Rekap RAP"/>
      <sheetName val="12CGOU"/>
      <sheetName val="Informasi Quary"/>
      <sheetName val="DHSBU"/>
      <sheetName val="hitung"/>
      <sheetName val="Mtd_Pelak"/>
      <sheetName val="an-k"/>
      <sheetName val="Analis harga"/>
      <sheetName val="BP"/>
      <sheetName val="LABA RUGI"/>
      <sheetName val="4-Analisa Quarry"/>
      <sheetName val="D10 LS-Rutin"/>
      <sheetName val="D3"/>
      <sheetName val="D5"/>
      <sheetName val="D6 ASBT"/>
      <sheetName val="D7(2)"/>
      <sheetName val="D7(3)"/>
      <sheetName val="D8(1)"/>
      <sheetName val="D8(2)"/>
      <sheetName val="001"/>
      <sheetName val="LAMP-C3"/>
      <sheetName val="Als Struk"/>
      <sheetName val="Pag_hal"/>
      <sheetName val="prog_mgu"/>
      <sheetName val="FORM 3A"/>
      <sheetName val="FORMRFK"/>
      <sheetName val="RAB-NEGO"/>
      <sheetName val="Lisa_Teknis"/>
      <sheetName val="_x0000_¯??_x0000__x"/>
      <sheetName val="_x0000_¯___x0"/>
      <sheetName val="_x0000_¯??_x0"/>
      <sheetName val="?¯???????_x0001_???ÿ???En"/>
      <sheetName val="_x0000_0_x0000_1_x0000_0_x000_2"/>
      <sheetName val="BQ_Tenis"/>
      <sheetName val="BOQ_Aula"/>
      <sheetName val="ES STG"/>
      <sheetName val="TS"/>
      <sheetName val="H-Dasar-Bahan"/>
      <sheetName val="Harga Satuan Upah dan Bahan"/>
      <sheetName val="RAB "/>
      <sheetName val="Rkp B. UP"/>
      <sheetName val="Rekap HSP"/>
      <sheetName val="SAT-UP"/>
      <sheetName val="Harga Dasar Sulut"/>
      <sheetName val="As"/>
      <sheetName val="ENC_141"/>
      <sheetName val="BQ_INT1"/>
      <sheetName val="Rekap_RKDK_Maret'17_1"/>
      <sheetName val="Uraian_Analisa1"/>
      <sheetName val="Risalah_KOM1"/>
      <sheetName val="M_Pekerjaan1"/>
      <sheetName val="Harga_Bahan_&amp;_Upah1"/>
      <sheetName val="D-3_(M)1"/>
      <sheetName val="D-7_(M)1"/>
      <sheetName val="HRG_DSR_APP1"/>
      <sheetName val="2__MVAC_R11"/>
      <sheetName val="Ans_SNI1"/>
      <sheetName val="BJA_TULANGAN1"/>
      <sheetName val="OP_ALAT1"/>
      <sheetName val="App__2a-11"/>
      <sheetName val="App__2a-21"/>
      <sheetName val="SCH_alat1"/>
      <sheetName val="SCH_Mat1"/>
      <sheetName val="Daf_Bahan1"/>
      <sheetName val="Daf_Sub1"/>
      <sheetName val="Daf_MPU1"/>
      <sheetName val="Lamp_6a1"/>
      <sheetName val="Lamp_6b1"/>
      <sheetName val="Basic_P1"/>
      <sheetName val="Pac_-21"/>
      <sheetName val="List_Plant1"/>
      <sheetName val="Rekap_DBAK1"/>
      <sheetName val="ME_UMY1"/>
      <sheetName val="HSBU_1"/>
      <sheetName val="beton_jembatan_dolago_abutmen_1"/>
      <sheetName val="Data_Alat1"/>
      <sheetName val="HSD_Alat2"/>
      <sheetName val="HSD_Bahan1"/>
      <sheetName val="HSD_Upah1"/>
      <sheetName val="daftar_upah,bahan,alat1"/>
      <sheetName val="RPP01_31"/>
      <sheetName val="Isian_Biodata1"/>
      <sheetName val="BL_(1)1"/>
      <sheetName val="Rekap_Anl1"/>
      <sheetName val="Scenario&amp;Sensitivity"/>
      <sheetName val="Mine Assumptions"/>
      <sheetName val="CBTABC"/>
      <sheetName val="IV.1,IV,2"/>
      <sheetName val="Analisa (ok)"/>
      <sheetName val="Lamp-4 Sat-Das"/>
      <sheetName val="ED-PROD.01"/>
      <sheetName val="alt1"/>
      <sheetName val="TONG HOP VL-NC"/>
      <sheetName val="chitiet"/>
      <sheetName val="DONGIA"/>
      <sheetName val="DG"/>
      <sheetName val="VCV-BE-TONG"/>
      <sheetName val="CHITIET VL-NC"/>
      <sheetName val="Escalation Code"/>
      <sheetName val="analisa bor _ubah"/>
      <sheetName val="010_x000_2"/>
      <sheetName val="SGC-Rate"/>
      <sheetName val="Lantai"/>
      <sheetName val="Public Area"/>
      <sheetName val="Rate Analysis"/>
      <sheetName val="DAFMAT"/>
      <sheetName val="Service_Rates"/>
      <sheetName val="R2BU-Retrieve"/>
      <sheetName val="MS scc"/>
      <sheetName val="BrkDwn Disc Insulator"/>
      <sheetName val="Exchange"/>
      <sheetName val="Sch-5"/>
      <sheetName val="bahan-mos"/>
      <sheetName val="GCi"/>
      <sheetName val="税金"/>
      <sheetName val="雑"/>
      <sheetName val="ﾄﾚ"/>
      <sheetName val="ﾎﾞﾝﾄﾞ"/>
      <sheetName val="検査"/>
      <sheetName val="派遣費"/>
      <sheetName val="想定価格"/>
      <sheetName val="Cover_sheet"/>
      <sheetName val="MOBILI"/>
      <sheetName val="koef-beton"/>
      <sheetName val="_¯_____"/>
      <sheetName val="_x005f_x005f_x005f_x005F_x005f_x0000_¯___x0"/>
      <sheetName val="HARSAT_BAH"/>
      <sheetName val="PREROJ"/>
      <sheetName val="ANAL_WK"/>
      <sheetName val="AHS-8FO"/>
      <sheetName val="AHS-8UP"/>
      <sheetName val="LAMP gnrlP4"/>
      <sheetName val="LAMP gnrl_P5"/>
      <sheetName val="gnrl_P4"/>
      <sheetName val="gnrl_P5"/>
      <sheetName val="gnrl P6"/>
      <sheetName val="Temporer"/>
      <sheetName val="ANAL-str2"/>
      <sheetName val="RAB-LANSEKAP"/>
      <sheetName val="Fungsi"/>
      <sheetName val="Sumber Asset"/>
      <sheetName val="07-01"/>
      <sheetName val="RPP-6"/>
      <sheetName val="PL SPP per ton"/>
      <sheetName val="BTL-Bau"/>
      <sheetName val="Management"/>
      <sheetName val="BP1_23"/>
      <sheetName val="HS Dasar "/>
      <sheetName val="rate-alat"/>
      <sheetName val="REKAP-1"/>
      <sheetName val="HD ALAT"/>
      <sheetName val="shotcrete"/>
      <sheetName val="UG Excav"/>
      <sheetName val="HD UPAH"/>
      <sheetName val="HARGA AT"/>
      <sheetName val="Strand PDMR1"/>
      <sheetName val="Post tension PDMR1"/>
      <sheetName val="Rokan 1"/>
      <sheetName val="DaftarHS"/>
      <sheetName val="Enc14"/>
      <sheetName val="DIV 2"/>
      <sheetName val="DIV 8"/>
      <sheetName val="DIV 3"/>
      <sheetName val="DAPRO"/>
      <sheetName val="04.1.1 RDC"/>
      <sheetName val="04.1.2 BAHAN BP"/>
      <sheetName val="04.1.0 1B"/>
      <sheetName val="04.7 B.BANK"/>
      <sheetName val="FPWP-PDP-01-15a"/>
      <sheetName val="BTL-Persiapan"/>
      <sheetName val="BTL-alat"/>
      <sheetName val="BTL-Rupa"/>
      <sheetName val="BOQ-8"/>
      <sheetName val="BOQ-7"/>
      <sheetName val="Sens"/>
      <sheetName val="Mkt"/>
      <sheetName val="Trf"/>
      <sheetName val="DA_List"/>
      <sheetName val="NDA_List"/>
      <sheetName val="HITUNG-HPP,25"/>
      <sheetName val="&lt;&lt; Bantuan &gt;&gt;"/>
      <sheetName val="PAK4"/>
      <sheetName val="Mesin"/>
      <sheetName val="PAL 2012"/>
      <sheetName val="BPPT"/>
      <sheetName val="Voucher"/>
      <sheetName val="Investment_Valuation6"/>
      <sheetName val="Cabling_Data&amp;Power6"/>
      <sheetName val="Input_monthly_capex6"/>
      <sheetName val="bukan_PNS6"/>
      <sheetName val="bhn_FINAL6"/>
      <sheetName val="rekap_mekanikal7"/>
      <sheetName val="5_Anhas6"/>
      <sheetName val="Tata_Udara6"/>
      <sheetName val="DAF_3_17"/>
      <sheetName val="DAF_3_116"/>
      <sheetName val="ANALISA_PEK_UMUM6"/>
      <sheetName val="an_tek_NP6"/>
      <sheetName val="Anls_teknis6"/>
      <sheetName val="Mk_Minor6"/>
      <sheetName val="MARK_UP6"/>
      <sheetName val="Master_Edit6"/>
      <sheetName val="Bill_5_Summary6"/>
      <sheetName val="Bill_4_Summary6"/>
      <sheetName val="UNIT_PRICE6"/>
      <sheetName val="HRG_BAHAN_&amp;_UPAH_okk6"/>
      <sheetName val="Analis_Kusen_okk6"/>
      <sheetName val="PLINT_3_1_G6"/>
      <sheetName val="A+Supl_6"/>
      <sheetName val="NS_Lanjutan6"/>
      <sheetName val="STD_Lanjutan6"/>
      <sheetName val="ANALISA_ALAT_BERAT6"/>
      <sheetName val="Prod_15-57"/>
      <sheetName val="List_Material4"/>
      <sheetName val="Hua_Yang_Quarterly4"/>
      <sheetName val="An_24"/>
      <sheetName val="Analis_Tambahan4"/>
      <sheetName val="pelita_lapen4"/>
      <sheetName val="On_Time4"/>
      <sheetName val="Harga_Satuan4"/>
      <sheetName val="Man_Power6"/>
      <sheetName val="struktur_tdk_dipakai4"/>
      <sheetName val="Analisa_RAP6"/>
      <sheetName val="Analisa_RAB6"/>
      <sheetName val="F_ALARM6"/>
      <sheetName val="D6_(2)6"/>
      <sheetName val="DAFT_HARG_SAT_PEK_6"/>
      <sheetName val="DAFT_ALAT,UPAH_&amp;_MAT6"/>
      <sheetName val="Daftar_Upah4"/>
      <sheetName val="01_FA4"/>
      <sheetName val="RBP-_26"/>
      <sheetName val="OP__ALAT6"/>
      <sheetName val="OP__PERJAM6"/>
      <sheetName val="B__PERSONIL6"/>
      <sheetName val="KAN__LOKAL6"/>
      <sheetName val="Blk-Mnl_lt_3-lt_atap6"/>
      <sheetName val="Urai__Resap_pengikat4"/>
      <sheetName val="analisa_(2)4"/>
      <sheetName val="An_str4"/>
      <sheetName val="AC_unit4"/>
      <sheetName val="EL_acc4"/>
      <sheetName val="EL_lamp4"/>
      <sheetName val="EL_outlet4"/>
      <sheetName val="Chiller_acc4"/>
      <sheetName val="Pipa_PL4"/>
      <sheetName val="PK_acc4"/>
      <sheetName val="PL_acc4"/>
      <sheetName val="PK_valve4"/>
      <sheetName val="PL_valve4"/>
      <sheetName val="AC_valve4"/>
      <sheetName val="PK_pipe4"/>
      <sheetName val="EL_kabel4"/>
      <sheetName val="AC_power4"/>
      <sheetName val="EL_tray4"/>
      <sheetName val="PL_power4"/>
      <sheetName val="PL_unit4"/>
      <sheetName val="PK_unit4"/>
      <sheetName val="EL_arde4"/>
      <sheetName val="BQ__AC6"/>
      <sheetName val="rincian_per_proyek6"/>
      <sheetName val="rek_ME6"/>
      <sheetName val="HARGA_MATERIAL6"/>
      <sheetName val="Rekap_Direct_Cost6"/>
      <sheetName val="Analisa_-Baku6"/>
      <sheetName val="BQ_jln4"/>
      <sheetName val="BQ_jem4"/>
      <sheetName val="Analisa_Harga6"/>
      <sheetName val="Agregat_Halus_&amp;_Kasar5"/>
      <sheetName val="HS-Divisi_34"/>
      <sheetName val="Perm__Test4"/>
      <sheetName val="Hrg_Sat4"/>
      <sheetName val="Daf_Dasar_Upah&amp;Bahan4"/>
      <sheetName val="3_1_2a6"/>
      <sheetName val="3_1_1a6"/>
      <sheetName val="Anl_2s_d4e6"/>
      <sheetName val="List_of_Eqp6"/>
      <sheetName val="Urai___Guide_Post6"/>
      <sheetName val="Urai_Galian_Tanah6"/>
      <sheetName val="Lead_Schedule6"/>
      <sheetName val="Master_1_04"/>
      <sheetName val="Appendix_2(SatDas)4"/>
      <sheetName val="Bill_rekap4"/>
      <sheetName val="Bill_of_Qty4"/>
      <sheetName val="5_1_ELEKTRIKAL-ELEKTRONIK4"/>
      <sheetName val="hst__LAMP_14"/>
      <sheetName val="daftar_harga_satuan4"/>
      <sheetName val="H_Satuan_Dasar4"/>
      <sheetName val="BAHAN_(2)4"/>
      <sheetName val="Unit_Rate4"/>
      <sheetName val="Anal Alat Type II A"/>
      <sheetName val="RESOURCES"/>
      <sheetName val="data_val (2)"/>
      <sheetName val="Bill-2"/>
      <sheetName val="ANALISA ALAT-1"/>
      <sheetName val="MATERIAL_ANALISA"/>
      <sheetName val="Form_4_&amp;_4-A"/>
      <sheetName val="rab lt 2 bo"/>
      <sheetName val="Tambahan_anal"/>
      <sheetName val="Monthly_Budget_Summary"/>
      <sheetName val="Master_Schedule"/>
      <sheetName val="MAP_18_12_17"/>
      <sheetName val="PER_HARI"/>
      <sheetName val="H_Satuan24"/>
      <sheetName val="mob__dem23"/>
      <sheetName val="pek__tanah23"/>
      <sheetName val="k__batu_kali23"/>
      <sheetName val="NP_(4)22"/>
      <sheetName val="Analisa_ME23"/>
      <sheetName val="Analisa_&amp;_Upah23"/>
      <sheetName val="AN__TAMPL23"/>
      <sheetName val="harga_bahan23"/>
      <sheetName val="rab_me_(by_owner)_23"/>
      <sheetName val="BQ_(by_owner)23"/>
      <sheetName val="rab_me_(fisik)23"/>
      <sheetName val="01A-_RAB23"/>
      <sheetName val="HB_22"/>
      <sheetName val="Bill_Of_Quantity22"/>
      <sheetName val="BQ_AC_FAN22"/>
      <sheetName val="DRUP_(ASLI)22"/>
      <sheetName val="NS_GD_UTAMA22"/>
      <sheetName val="Analisa_222"/>
      <sheetName val="HRG_BHN22"/>
      <sheetName val="iTEM_hARSAT22"/>
      <sheetName val="NS_GD_UGD22"/>
      <sheetName val="STD_GD_UGD22"/>
      <sheetName val="_23"/>
      <sheetName val="rab_-_persiapan_&amp;_lantai-122"/>
      <sheetName val="box_culvert22"/>
      <sheetName val="MAIN_BQ22"/>
      <sheetName val="Harsat_BHN_AR,M22"/>
      <sheetName val="NP_(2)22"/>
      <sheetName val="Anl_+22"/>
      <sheetName val="Daftar_berat22"/>
      <sheetName val="ELEC_STIS22"/>
      <sheetName val="RKP_PLUMBING22"/>
      <sheetName val="Analis_Kusen_1_ESKALASI22"/>
      <sheetName val="EXTERNAL_WORK22"/>
      <sheetName val="Supl_X22"/>
      <sheetName val="DAFTAR_HARGA22"/>
      <sheetName val="data_RSUD_KIS22"/>
      <sheetName val="DRUP__ASLI_22"/>
      <sheetName val="Stden_center22"/>
      <sheetName val="RAB_AR&amp;STR22"/>
      <sheetName val="Analisa_Satuan22"/>
      <sheetName val="Fill_this_out_first___23"/>
      <sheetName val="Ahs_222"/>
      <sheetName val="Ahs_122"/>
      <sheetName val="Analisa_Harga_Satuan22"/>
      <sheetName val="Data_Upah22"/>
      <sheetName val="1_B22"/>
      <sheetName val="AHS_-_Sipil22"/>
      <sheetName val="ANLS__BETON_R__KELAS22"/>
      <sheetName val="NP_(3)22"/>
      <sheetName val="KR_Luar22"/>
      <sheetName val="Pintu_Jendela22"/>
      <sheetName val="DC-akses_bandara22"/>
      <sheetName val="GLP_200122"/>
      <sheetName val="Met_Pas_Batu22"/>
      <sheetName val="Met__Minor22"/>
      <sheetName val="REF_ONLY22"/>
      <sheetName val="meth_hsl_nego22"/>
      <sheetName val="gabungan_(2)22"/>
      <sheetName val="Isolasi_Luar_Dalam22"/>
      <sheetName val="Isolasi_Luar22"/>
      <sheetName val="BGN_PENUNJANG22"/>
      <sheetName val="Analisa_BOW22"/>
      <sheetName val="Galian_batu22"/>
      <sheetName val="Bill_of_Qty_MEP22"/>
      <sheetName val="Form_A22"/>
      <sheetName val="KONTRAK_INDUK_BULANAN22"/>
      <sheetName val="RKP__TOTAL22"/>
      <sheetName val="B_as22"/>
      <sheetName val="Alat_B22"/>
      <sheetName val="Bahan_B22"/>
      <sheetName val="Upah_B22"/>
      <sheetName val="Analisa_Upah_&amp;_Bahan_Plum22"/>
      <sheetName val="Analisa_K3"/>
      <sheetName val="_24"/>
      <sheetName val="Peralatan_Utama3"/>
      <sheetName val="Fill_this_out_first___24"/>
      <sheetName val="CHART_HB_AC_-_WC3"/>
      <sheetName val="SUMBER_DAYA3"/>
      <sheetName val="ANALISA_railing3"/>
      <sheetName val="anal-drainase,tanah&amp;ps_batu2"/>
      <sheetName val="AnalisaSIPIL_RIIL2"/>
      <sheetName val="ANLS_MPU3"/>
      <sheetName val="Data_Masukan3"/>
      <sheetName val="Fisik_20123"/>
      <sheetName val="Pek__Persiapan3"/>
      <sheetName val="Rekap_Anl_K3"/>
      <sheetName val="Rekap_Anl_SNI3"/>
      <sheetName val="Gal_Sal2"/>
      <sheetName val="Data_32"/>
      <sheetName val="AHS_32"/>
      <sheetName val="BOQ_32"/>
      <sheetName val="ANSAT_K'AYI2"/>
      <sheetName val="DIVISI_33"/>
      <sheetName val="DIV_12"/>
      <sheetName val="lamp_92"/>
      <sheetName val="Transfer_Pump3"/>
      <sheetName val="Daftar_Harga_Upah3"/>
      <sheetName val="HARGA_SAT3"/>
      <sheetName val="STR_&amp;_ARS3"/>
      <sheetName val="an_utara3"/>
      <sheetName val="gal_biasa2"/>
      <sheetName val="Div_7_23"/>
      <sheetName val="T__Cs_Log_P_III2"/>
      <sheetName val="DAF_HRG2"/>
      <sheetName val="FIRE_FIGHTING2"/>
      <sheetName val="Man_Power_&amp;_Comp2"/>
      <sheetName val="ANAL_RABP3"/>
      <sheetName val="BAHAN_&amp;_ALAT_3"/>
      <sheetName val="DATA_PROYEK2"/>
      <sheetName val="TOTAL_UPAH2"/>
      <sheetName val="PRIST_LIST2"/>
      <sheetName val="D_BOARD2"/>
      <sheetName val="SUB_&amp;_mandor2"/>
      <sheetName val="Rekap_3"/>
      <sheetName val="Transfer_Master2"/>
      <sheetName val="K3-Gaji_Kontrak2"/>
      <sheetName val="Gaji_Kontrak2"/>
      <sheetName val="Kwitansi_Honor2"/>
      <sheetName val="DATA_20093"/>
      <sheetName val="DATA_20102"/>
      <sheetName val="Kinerja_Proyek2"/>
      <sheetName val="Target_Raker_TW_III2"/>
      <sheetName val="Rekap_Prelim2"/>
      <sheetName val="BQ-Marga_Tiga1"/>
      <sheetName val="DATA_22"/>
      <sheetName val="an__struktur2"/>
      <sheetName val="RAW_MATERIALS_2"/>
      <sheetName val="COST-PERSON-J_O_2"/>
      <sheetName val="Main_Office2"/>
      <sheetName val="Schedule_11a2"/>
      <sheetName val="Septick_tank2"/>
      <sheetName val="Data_Umum_Penawaran3"/>
      <sheetName val="ITB_COST3"/>
      <sheetName val="HRG_BAHAN___UPAH_okk3"/>
      <sheetName val="REKAP_ELEKTRIKAL3"/>
      <sheetName val="All_Division_by_SBU2"/>
      <sheetName val="REKAP_DINDING2"/>
      <sheetName val="Ana__PU3"/>
      <sheetName val="SD_(1)3"/>
      <sheetName val="NP__2_2"/>
      <sheetName val="PERALATAN_PROYEK_GOL_III_A2"/>
      <sheetName val="rms_remunerasi2"/>
      <sheetName val="input_data_umum2"/>
      <sheetName val="LAMP_2_22"/>
      <sheetName val="Bill_2_31"/>
      <sheetName val="Bill_2_5B1"/>
      <sheetName val="Bill_2_11"/>
      <sheetName val="H_Sat_Jembatan2"/>
      <sheetName val="S_BAHAN2"/>
      <sheetName val="S_UPAH2"/>
      <sheetName val="Re_1)2"/>
      <sheetName val="Harga_Mat_2"/>
      <sheetName val="BQ_Arsit2"/>
      <sheetName val="An_HarSatPek2"/>
      <sheetName val="Sat_Bah_&amp;_Up2"/>
      <sheetName val="Gaji_Pokok2"/>
      <sheetName val="T__Proyek-Jabatan2"/>
      <sheetName val="T__Lokasi2"/>
      <sheetName val="T__Rumah2"/>
      <sheetName val="T__Transport2"/>
      <sheetName val="lamp__122"/>
      <sheetName val="Eval__Arus_Kas2"/>
      <sheetName val="GS_Tanah_Kalimas_Baru_(2)1"/>
      <sheetName val="Cash_Flow_bulanan2"/>
      <sheetName val="AHS_Aspal1"/>
      <sheetName val="div7_3(1)1"/>
      <sheetName val="rab_41"/>
      <sheetName val="RAB_VOL2"/>
      <sheetName val="ANALISA_satuan_poryek_sungai1"/>
      <sheetName val="Analisa_Quarry1"/>
      <sheetName val="bearing_PDMR11"/>
      <sheetName val="Stay_Cable_PDMR11"/>
      <sheetName val="Post_Tens-11"/>
      <sheetName val="LOKASI_RIG_Litbang1"/>
      <sheetName val="dongia_(2)1"/>
      <sheetName val="THPDMoi__(2)1"/>
      <sheetName val="k300_1231"/>
      <sheetName val="Faktor_Konversi1"/>
      <sheetName val="HS_ALAT1"/>
      <sheetName val="HS_UPAH1"/>
      <sheetName val="HS_BAHAN1"/>
      <sheetName val="HSBU_ANA1"/>
      <sheetName val="ANALIS_ALAT1"/>
      <sheetName val="HB_me1"/>
      <sheetName val="Schedule_Daan_Mogot1"/>
      <sheetName val="Schedule_Yasmin1"/>
      <sheetName val="Schedule_Lingkar_Barat1"/>
      <sheetName val="FORM_X_COST1"/>
      <sheetName val="KIB_C_GEDUNG_&amp;_BANGUNAN1"/>
      <sheetName val="ELEMENT_SUM1"/>
      <sheetName val="Daftar_No_MAPPI1"/>
      <sheetName val="3_1_(1)_CS2"/>
      <sheetName val="paving_Blok1"/>
      <sheetName val="PT_1"/>
      <sheetName val="H_DASAR1"/>
      <sheetName val="REKAP_THPIII1"/>
      <sheetName val="DAYA_PLN1"/>
      <sheetName val="HSUMUM_XLS1"/>
      <sheetName val="Harga_bahan-11"/>
      <sheetName val="DETAIL_POS_1231"/>
      <sheetName val="REKA__ANALISA1"/>
      <sheetName val="II_3_HSD1"/>
      <sheetName val="REKAP_HP1"/>
      <sheetName val="BackUp-Payment_Exs1"/>
      <sheetName val="Dft_Isi_PQ_11"/>
      <sheetName val="Master_Schedule1"/>
      <sheetName val="MAP_18_12_171"/>
      <sheetName val="Sales_Rental1"/>
      <sheetName val="HR_Detail1"/>
      <sheetName val="STOK_MAT1"/>
      <sheetName val="HD_BAHAN1"/>
      <sheetName val="BOQ_CONTRACT_WK1"/>
      <sheetName val="DIV_31"/>
      <sheetName val="UPAH_B_KAS__2_1"/>
      <sheetName val="IRNA_B1"/>
      <sheetName val="CMU_21"/>
      <sheetName val="Rekap_Bill2"/>
      <sheetName val="AHS_-_Riel2"/>
      <sheetName val="RAB_alternatif_(2)_mendekati_o1"/>
      <sheetName val="bill_qty1"/>
      <sheetName val="Telephone_&amp;_KSO_Rev1"/>
      <sheetName val="H__Sat1"/>
      <sheetName val="Ans_Kom_Precast1"/>
      <sheetName val="Material_ME1"/>
      <sheetName val="URAIAN_1"/>
      <sheetName val="Data_Kegiatan1"/>
      <sheetName val="Sales_Parameter1"/>
      <sheetName val="BS_Assumptions1"/>
      <sheetName val="Table_Array1"/>
      <sheetName val="Tambahan_anal1"/>
      <sheetName val="Monthly_Budget_Summary1"/>
      <sheetName val="RPP01_61"/>
      <sheetName val="PER_HARI1"/>
      <sheetName val="PE-F-37_Rev_00_Paym_GBP1"/>
      <sheetName val="Anal__Alat1"/>
      <sheetName val="Hrg_Sat5"/>
      <sheetName val="anal_rab1"/>
      <sheetName val="ANALISA_GRS_SELATAN1"/>
      <sheetName val="agregat_abc1"/>
      <sheetName val="i-j. Pengalaman"/>
      <sheetName val="7_16"/>
      <sheetName val="MAKRO"/>
      <sheetName val="Data-pendukung"/>
      <sheetName val="Daft-Hrg-Sat-Pek"/>
      <sheetName val="Koordinat"/>
      <sheetName val="AN HARGA"/>
      <sheetName val="Base E-M"/>
      <sheetName val="HEADCOUNT_Bud"/>
      <sheetName val="Costs_ActivityNature"/>
      <sheetName val="MATERIAL BLIMBING"/>
      <sheetName val="MATERIAL BLIMBING SO"/>
      <sheetName val="INSTALASI BLIMBING"/>
      <sheetName val="GIS 150KV"/>
      <sheetName val="SWITCHYARD"/>
      <sheetName val="MISCLELLANEOUS"/>
      <sheetName val="keb-BHN"/>
      <sheetName val="Steel-Twr"/>
      <sheetName val="SCH2"/>
      <sheetName val="Kontrol"/>
      <sheetName val="GABLUARJAWA1 (2)"/>
      <sheetName val="sch 1.2"/>
      <sheetName val="Dolar dalam Rp"/>
      <sheetName val="Inflasi $"/>
      <sheetName val="산근"/>
      <sheetName val="ALATSEWA"/>
      <sheetName val="Sheet6"/>
      <sheetName val="Pek.persiapan"/>
      <sheetName val="HSPekerja"/>
      <sheetName val="HSAlat"/>
      <sheetName val="Labour"/>
      <sheetName val="Analisa pre"/>
      <sheetName val="Feb Assy (Adjust)"/>
      <sheetName val="jgn dihapus!"/>
      <sheetName val="analisa koef galian"/>
      <sheetName val="REKAP TOTAL "/>
      <sheetName val="Progress measurement Procedure"/>
      <sheetName val="SORT"/>
      <sheetName val="SCHED"/>
      <sheetName val="Motor Sytem"/>
      <sheetName val="Daftar Customer"/>
      <sheetName val="sektor"/>
      <sheetName val="Rencana Pemberian Kredit"/>
      <sheetName val="Hsatbahan"/>
      <sheetName val="REKAP STRUKTUR"/>
      <sheetName val="vol"/>
      <sheetName val="RAB2"/>
      <sheetName val="shor"/>
      <sheetName val="AURORA"/>
      <sheetName val="BAHAN BANGUNAN JUNI 2008"/>
      <sheetName val="Rencana Anggaran Biaya"/>
      <sheetName val="pante riek"/>
      <sheetName val="DAF.ALAT"/>
      <sheetName val="TIE-INS"/>
      <sheetName val="data-2"/>
      <sheetName val="AnPipa &amp; Acc"/>
      <sheetName val="AnSipil"/>
      <sheetName val="Rekap Analisa1"/>
      <sheetName val="AnTes &amp; Cuci pipa"/>
      <sheetName val="lamp2"/>
      <sheetName val="An-str(krgnyr)"/>
      <sheetName val="HS1"/>
      <sheetName val="ED-PMS-01 "/>
      <sheetName val="ED-PMS-02 "/>
      <sheetName val="ED-PMS-03"/>
      <sheetName val="ED-PMS-04 "/>
      <sheetName val="ED-PMS-05"/>
      <sheetName val="ED-PMS-06"/>
      <sheetName val="ES SAR-01"/>
      <sheetName val="RD 2"/>
      <sheetName val="RD 3"/>
      <sheetName val="RKAP"/>
      <sheetName val="RKAP 02"/>
      <sheetName val="CEK"/>
      <sheetName val="ESC"/>
      <sheetName val="upah_borong"/>
      <sheetName val="cat-hrg"/>
      <sheetName val="Fire Alarm"/>
      <sheetName val="Telepon"/>
      <sheetName val="Tata Suara"/>
      <sheetName val="MATV "/>
      <sheetName val="tam-kur"/>
      <sheetName val="Bab10"/>
      <sheetName val="Stressing bed"/>
      <sheetName val="UP"/>
      <sheetName val="Satuan U &amp; B"/>
      <sheetName val="5.1(1)"/>
      <sheetName val="HARGASATUN"/>
      <sheetName val="DAF-4"/>
      <sheetName val="analis standar(8m)"/>
      <sheetName val="Daf.Harga-Upah"/>
      <sheetName val="Daf. Upah &amp; Bah"/>
      <sheetName val="Rekap-SD"/>
      <sheetName val="skets"/>
      <sheetName val="PERALATAN "/>
      <sheetName val="3_DIV2"/>
      <sheetName val="plan&amp;section of foundation"/>
      <sheetName val="design criteria"/>
      <sheetName val="Analisa Harsat"/>
      <sheetName val="7. Analisa Harga Satuan"/>
      <sheetName val="8. Harga_Satuan"/>
      <sheetName val="A-3"/>
      <sheetName val="Rek.An"/>
      <sheetName val="MOTOR"/>
      <sheetName val="Beton(B)"/>
      <sheetName val="PENGAL yg Dilaksanakan"/>
      <sheetName val="Unit-P"/>
      <sheetName val="Tanggapan"/>
      <sheetName val="ELKP"/>
      <sheetName val="CAPEX"/>
      <sheetName val="DAFTAR HARGA SAT"/>
      <sheetName val="upah-baru"/>
      <sheetName val="Beton&amp;pembesian"/>
      <sheetName val="Rek Anal."/>
      <sheetName val="Tanah&amp;Bongkaran"/>
      <sheetName val="Pek.pipa"/>
      <sheetName val="Pasangan&amp;plesteran"/>
      <sheetName val="BM"/>
      <sheetName val="Sur Site"/>
      <sheetName val="산출근거#2-3"/>
      <sheetName val="analisa_gedung"/>
      <sheetName val="URUTAN BUKA"/>
      <sheetName val="HARSAT-lhn"/>
      <sheetName val="R.A.B"/>
      <sheetName val="Daf-Isian"/>
      <sheetName val="DHS"/>
      <sheetName val="SELISIH HARGA"/>
      <sheetName val="LP-IDR"/>
      <sheetName val="M"/>
      <sheetName val="Home"/>
      <sheetName val="UPY"/>
      <sheetName val="div 7 besi"/>
      <sheetName val="3.1 (1)"/>
      <sheetName val="5.1(2)"/>
      <sheetName val="5.2(1)"/>
      <sheetName val="OH Transportasi"/>
      <sheetName val="OH Insentif"/>
      <sheetName val="Solar"/>
      <sheetName val="OLI HEQ"/>
      <sheetName val="NLsimpro"/>
      <sheetName val="Analisa ME "/>
      <sheetName val="Dftr Isi"/>
      <sheetName val="HASAT DASAR"/>
      <sheetName val="AnlsaTamb.Psg Pipa"/>
      <sheetName val="HPSK"/>
      <sheetName val="A.HARSAT ARS"/>
      <sheetName val="Bahan.BQ"/>
      <sheetName val="satbahu"/>
      <sheetName val="Format KOLOM &amp; BALOK"/>
      <sheetName val="Dt Htg Lt 1 "/>
      <sheetName val="RAB Komposit"/>
      <sheetName val="Sheet"/>
      <sheetName val="O"/>
      <sheetName val="MATERIAL_ANALISA1"/>
      <sheetName val="Form_4_&amp;_4-A1"/>
      <sheetName val="material_"/>
      <sheetName val="B_Land_Development"/>
      <sheetName val="C-1_FACTORY"/>
      <sheetName val="C-2_NON-HEAT_PROC_"/>
      <sheetName val="C-3_HEAT_PROC_"/>
      <sheetName val="C-4_GUARDHOUSE"/>
      <sheetName val="C-5_RWT"/>
      <sheetName val="C-6_WWT"/>
      <sheetName val="C-7_EXTERNAL_"/>
      <sheetName val="7_1_PUMP_ROOM(Breakdown)"/>
      <sheetName val="7_2_GARBAGE_ROOM(Breakdown)"/>
      <sheetName val="SUM_BUDGET"/>
      <sheetName val="Budget_sheet"/>
      <sheetName val="_BoQ_Green_Field_option_1"/>
      <sheetName val="Input_Harga_Produk_Upah_Pekerja"/>
      <sheetName val="Plat"/>
      <sheetName val="RKAP1"/>
      <sheetName val="RKAP2"/>
      <sheetName val="5-daftar_Peralatan"/>
      <sheetName val="BëN_PENƐJANG"/>
      <sheetName val="BëN_PENƐ"/>
      <sheetName val="4-formulir harga bahan"/>
      <sheetName val="5-ALAT (2)"/>
      <sheetName val="Analisa K3"/>
      <sheetName val="Additional"/>
      <sheetName val="Lalu Lintas"/>
      <sheetName val="Jembatan Sementara"/>
      <sheetName val="Agg A"/>
      <sheetName val="4-Basic Price (untuk survei)"/>
      <sheetName val="Agg C"/>
      <sheetName val="DISCLAIMER"/>
      <sheetName val="Rinci H Borong"/>
      <sheetName val="Cover RKABP"/>
      <sheetName val="DIV_74"/>
      <sheetName val="F1c_DATA_ADM64"/>
      <sheetName val="Galian_14"/>
      <sheetName val="LAL_-_PASAR_PAGI_4"/>
      <sheetName val="a_24"/>
      <sheetName val="analisa_Str4"/>
      <sheetName val="610_07A4"/>
      <sheetName val="Analisa_HSP4"/>
      <sheetName val="Rekap_Addendum4"/>
      <sheetName val="1_GasAcct4"/>
      <sheetName val="Harga_Sat_Dasar4"/>
      <sheetName val="BLM_TERBAYAR3"/>
      <sheetName val="DIV_93"/>
      <sheetName val="KEBUT_BHN3"/>
      <sheetName val="Bill_2_1_Basement_41_3"/>
      <sheetName val="bahan_SNI3"/>
      <sheetName val="mc_adam3"/>
      <sheetName val="ps_batu&amp;brjg3"/>
      <sheetName val="Rekap_Biaya3"/>
      <sheetName val="ANAL_BOW3"/>
      <sheetName val="Daf_Biaya_sewa_alat3"/>
      <sheetName val="DI_Gadung-13"/>
      <sheetName val="SAT_UPAH3"/>
      <sheetName val="Daftar_Upah,Bhn,&amp;_alat3"/>
      <sheetName val="analisa_13"/>
      <sheetName val="HARGA_DASAR3"/>
      <sheetName val="UBA_RAB3"/>
      <sheetName val="H_Sat__Pekerjaan3"/>
      <sheetName val="H__Bahan3"/>
      <sheetName val="Analisa_H_Sat_3"/>
      <sheetName val="DON_GIA3"/>
      <sheetName val="CHITIET_VL_NC3"/>
      <sheetName val="TONGKE3p_3"/>
      <sheetName val="PK-PPK_Elektrikal3"/>
      <sheetName val="KJ_20023"/>
      <sheetName val="Calculation_Sheet3"/>
      <sheetName val="ANALISA_SM3"/>
      <sheetName val="REF_HARGA_DASAR_20163"/>
      <sheetName val="Stay_Cable-13"/>
      <sheetName val="RAB_FULL3"/>
      <sheetName val="anal_rinci3"/>
      <sheetName val="5_1-5_4(1)-5_4(2)3"/>
      <sheetName val="Rekap_13"/>
      <sheetName val="D_HARGA3"/>
      <sheetName val="7_PEK-STRUKTUR3"/>
      <sheetName val="BoQ_Total_lama3"/>
      <sheetName val="Harga_Baru3"/>
      <sheetName val="PEK_ASPAL3"/>
      <sheetName val="Hrg_Readymix3"/>
      <sheetName val="HARGA_ALAT3"/>
      <sheetName val="Currency_Rate3"/>
      <sheetName val="Conn__Lib3"/>
      <sheetName val="R1__GREJA_KATHOLIK3"/>
      <sheetName val="Metod_TWR3"/>
      <sheetName val="DIV_63"/>
      <sheetName val="HARGA_PEK3"/>
      <sheetName val="Rekap_RAP_real_(2)3"/>
      <sheetName val="3_Koef_Alat3"/>
      <sheetName val="GRAND_REKAP3"/>
      <sheetName val="Harga_S_Dasar3"/>
      <sheetName val="DAFTAR_HARGA_BAHAN_3"/>
      <sheetName val="bq_m&amp;e_r3"/>
      <sheetName val="R_A_B_3"/>
      <sheetName val="Floor_finishes3"/>
      <sheetName val="T__Cs_Log_P_III3"/>
      <sheetName val="Exch_rate3"/>
      <sheetName val="perkerasan_rigid3"/>
      <sheetName val="Analisa_Hourly3"/>
      <sheetName val="Rek_Analisa3"/>
      <sheetName val="Gal_Sal3"/>
      <sheetName val="gal_biasa3"/>
      <sheetName val="sheet_23"/>
      <sheetName val="RAB_ME3"/>
      <sheetName val="Summary_Sheets3"/>
      <sheetName val="anal-drainase,tanah&amp;ps_batu3"/>
      <sheetName val="REKAP_Prbndingn3"/>
      <sheetName val="BOQ_INTERN3"/>
      <sheetName val="PRICE_LIST1"/>
      <sheetName val="BOQ_INTERN2"/>
      <sheetName val="rekap_mekanikal8"/>
      <sheetName val="Tata_Udara7"/>
      <sheetName val="DAF_3_18"/>
      <sheetName val="DAF_3_117"/>
      <sheetName val="ANALISA_PEK_UMUM7"/>
      <sheetName val="Anls_teknis7"/>
      <sheetName val="Investment_Valuation7"/>
      <sheetName val="Cabling_Data&amp;Power7"/>
      <sheetName val="UNIT_PRICE7"/>
      <sheetName val="Bill_5_Summary7"/>
      <sheetName val="Bill_4_Summary7"/>
      <sheetName val="Prod_15-58"/>
      <sheetName val="bukan_PNS7"/>
      <sheetName val="Input_monthly_capex7"/>
      <sheetName val="HRG_BAHAN_&amp;_UPAH_okk7"/>
      <sheetName val="Analis_Kusen_okk7"/>
      <sheetName val="Mk_Minor7"/>
      <sheetName val="DAFT_HARG_SAT_PEK_7"/>
      <sheetName val="DAFT_ALAT,UPAH_&amp;_MAT7"/>
      <sheetName val="5_Anhas7"/>
      <sheetName val="an_tek_NP7"/>
      <sheetName val="A+Supl_7"/>
      <sheetName val="PLINT_3_1_G7"/>
      <sheetName val="NS_Lanjutan7"/>
      <sheetName val="STD_Lanjutan7"/>
      <sheetName val="ANALISA_ALAT_BERAT7"/>
      <sheetName val="Analisa_RAP7"/>
      <sheetName val="Analisa_RAB7"/>
      <sheetName val="BQ_jln5"/>
      <sheetName val="BQ_jem5"/>
      <sheetName val="bhn_FINAL7"/>
      <sheetName val="MARK_UP7"/>
      <sheetName val="PRICE_LIST2"/>
      <sheetName val="Master_1_05"/>
      <sheetName val="Blk-Mnl_lt_3-lt_atap7"/>
      <sheetName val="BQ__AC7"/>
      <sheetName val="rincian_per_proyek7"/>
      <sheetName val="rek_ME7"/>
      <sheetName val="RBP-_27"/>
      <sheetName val="OP__ALAT7"/>
      <sheetName val="OP__PERJAM7"/>
      <sheetName val="B__PERSONIL7"/>
      <sheetName val="KAN__LOKAL7"/>
      <sheetName val="D6_(2)7"/>
      <sheetName val="Harga_Satuan5"/>
      <sheetName val="Analis_Tambahan5"/>
      <sheetName val="pelita_lapen5"/>
      <sheetName val="Urai__Resap_pengikat5"/>
      <sheetName val="Master_Edit7"/>
      <sheetName val="analisa_(2)5"/>
      <sheetName val="Daftar_Upah5"/>
      <sheetName val="01_FA5"/>
      <sheetName val="F_ALARM7"/>
      <sheetName val="Analisa_Harga7"/>
      <sheetName val="Hua_Yang_Quarterly5"/>
      <sheetName val="An_25"/>
      <sheetName val="On_Time5"/>
      <sheetName val="List_Material5"/>
      <sheetName val="daftar_harga_satuan5"/>
      <sheetName val="List_of_Eqp7"/>
      <sheetName val="Anl_2s_d4e7"/>
      <sheetName val="HARGA_MATERIAL7"/>
      <sheetName val="Rekap_Direct_Cost7"/>
      <sheetName val="Analisa_-Baku7"/>
      <sheetName val="S_Curve4"/>
      <sheetName val="Rekap_S_Curve_(4)4"/>
      <sheetName val="Rekap_S_Curve_(3)4"/>
      <sheetName val="Appendix_2(SatDas)5"/>
      <sheetName val="Urai___Guide_Post7"/>
      <sheetName val="Urai_Galian_Tanah7"/>
      <sheetName val="3_1_2a7"/>
      <sheetName val="3_1_1a7"/>
      <sheetName val="struktur_tdk_dipakai5"/>
      <sheetName val="Man_Power7"/>
      <sheetName val="AC_unit5"/>
      <sheetName val="EL_acc5"/>
      <sheetName val="EL_lamp5"/>
      <sheetName val="EL_outlet5"/>
      <sheetName val="Chiller_acc5"/>
      <sheetName val="Pipa_PL5"/>
      <sheetName val="PK_acc5"/>
      <sheetName val="PL_acc5"/>
      <sheetName val="PK_valve5"/>
      <sheetName val="PL_valve5"/>
      <sheetName val="AC_valve5"/>
      <sheetName val="PK_pipe5"/>
      <sheetName val="EL_kabel5"/>
      <sheetName val="AC_power5"/>
      <sheetName val="EL_tray5"/>
      <sheetName val="PL_power5"/>
      <sheetName val="PL_unit5"/>
      <sheetName val="PK_unit5"/>
      <sheetName val="EL_arde5"/>
      <sheetName val="Bill_rekap5"/>
      <sheetName val="Bill_of_Qty5"/>
      <sheetName val="HS-Divisi_35"/>
      <sheetName val="An_str5"/>
      <sheetName val="Agregat_Halus_&amp;_Kasar6"/>
      <sheetName val="Perm__Test5"/>
      <sheetName val="H_Satuan_Dasar5"/>
      <sheetName val="an__major4"/>
      <sheetName val="Upah_Bahan4"/>
      <sheetName val="div_24"/>
      <sheetName val="div_3_Tanah4"/>
      <sheetName val="bahan_upah4"/>
      <sheetName val="GRAND_REKAPITULASI4"/>
      <sheetName val="RAB_G_ADM__PUSAT_(1)4"/>
      <sheetName val="RAB_R__GENSET_&amp;_PANEL_(10)_4"/>
      <sheetName val="RAB_R__DNS__PENGLL_T_54_(11_A_4"/>
      <sheetName val="RAB_R__DNS__PENGLL_T_54_(11_B_4"/>
      <sheetName val="RAB_R__DNS__PENGLL_T_54_(11_C_4"/>
      <sheetName val="RAB_R__DNS__PENGLL_T_70_(12_A_4"/>
      <sheetName val="RAB_R__DNS__PENGLL_T_70_(12_B_4"/>
      <sheetName val="RAB_R__DNS__PENGLL_T_70_(12_C_4"/>
      <sheetName val="RAB_SPORT_CLUB_(14)4"/>
      <sheetName val="RAB_MASJID_&amp;_T_WUDLU_(15)4"/>
      <sheetName val="RAB_LOUNDRY_&amp;_WORKSHOP_(16)4"/>
      <sheetName val="RAB_MINIMARKET_&amp;_KANTIN_(17_)4"/>
      <sheetName val="RAB_RMH__PENJAGA_(18)4"/>
      <sheetName val="RAB_POS_JAGA_(19__A_)4"/>
      <sheetName val="RAB_POS_JAGA_(19__B_)4"/>
      <sheetName val="RAB_R__POMPA_(20)4"/>
      <sheetName val="RAB_R__KELAS_(2_A)4"/>
      <sheetName val="RAB_R__KELAS_(2_B)4"/>
      <sheetName val="RAB_AULA_UTAMA_(5)4"/>
      <sheetName val="RAB_AULA_SEDANG_(6)4"/>
      <sheetName val="RAB_ASRAMA_(7__B_)4"/>
      <sheetName val="RAB_ASRAMA_(7__C_)4"/>
      <sheetName val="RAB_ASRAMA_(7__D_)4"/>
      <sheetName val="RAB_R__MAKAN_(8)4"/>
      <sheetName val="RAB_GUEST_HOUSE_(9__A_)4"/>
      <sheetName val="RAB_GUEST_HOUSE_(9__B_)4"/>
      <sheetName val="Rek_Tot4"/>
      <sheetName val="Lead_Schedule7"/>
      <sheetName val="DIV_75"/>
      <sheetName val="F1c_DATA_ADM65"/>
      <sheetName val="Galian_15"/>
      <sheetName val="LAL_-_PASAR_PAGI_5"/>
      <sheetName val="a_25"/>
      <sheetName val="analisa_Str5"/>
      <sheetName val="610_07A5"/>
      <sheetName val="Analisa_HSP5"/>
      <sheetName val="Rekap_Addendum5"/>
      <sheetName val="1_GasAcct5"/>
      <sheetName val="Harga_Sat_Dasar5"/>
      <sheetName val="DIVISI_34"/>
      <sheetName val="Div_7_24"/>
      <sheetName val="ANALISA_EDIT4"/>
      <sheetName val="div_4_Sirtu4"/>
      <sheetName val="div_54"/>
      <sheetName val="div_7_Beton4"/>
      <sheetName val="div_84"/>
      <sheetName val="Harga_Satuan_Bahan_4"/>
      <sheetName val="Cold_Miling4"/>
      <sheetName val="Spek_Fin_4"/>
      <sheetName val="REKAP_TOTAL4"/>
      <sheetName val="Luas_Bangunan4"/>
      <sheetName val="Spek_ME4"/>
      <sheetName val="2_24"/>
      <sheetName val="Sat__Pek_4"/>
      <sheetName val="Alat_(2)4"/>
      <sheetName val="Input_Data4"/>
      <sheetName val="4-Basic_Price4"/>
      <sheetName val="Urugan_Pasir4"/>
      <sheetName val="RAB_1_PRABUMULIH_LEMBAK_KM_3304"/>
      <sheetName val="Hal_010MUKAMC4"/>
      <sheetName val="JUMLAHAN_TOTAL_4"/>
      <sheetName val="D_&amp;_W_sizes4"/>
      <sheetName val="Hg_Sat4"/>
      <sheetName val="Har_Sat4"/>
      <sheetName val="Input_T__Schedule4"/>
      <sheetName val="Data_WI4"/>
      <sheetName val="Transfer_Pump4"/>
      <sheetName val="Data_Masukan4"/>
      <sheetName val="Fisik_20124"/>
      <sheetName val="Pek__Persiapan4"/>
      <sheetName val="Rekap_Anl_K4"/>
      <sheetName val="Rekap_Anl_SNI4"/>
      <sheetName val="an_utara4"/>
      <sheetName val="Peralatan_Utama4"/>
      <sheetName val="Analisa_K4"/>
      <sheetName val="BLM_TERBAYAR4"/>
      <sheetName val="DIV_94"/>
      <sheetName val="KEBUT_BHN4"/>
      <sheetName val="Bill_2_1_Basement_41_4"/>
      <sheetName val="bahan_SNI4"/>
      <sheetName val="Analisa_SNI4"/>
      <sheetName val="mc_adam4"/>
      <sheetName val="ps_batu&amp;brjg4"/>
      <sheetName val="Rekap_Biaya4"/>
      <sheetName val="Kuantitas_&amp;_Harga4"/>
      <sheetName val="ANAL_BOW4"/>
      <sheetName val="610_054"/>
      <sheetName val="610_064"/>
      <sheetName val="610_074"/>
      <sheetName val="610_084"/>
      <sheetName val="610_044"/>
      <sheetName val="MPU__6-3(4)_LastonAC4"/>
      <sheetName val="Data_Info4"/>
      <sheetName val="bahan_dan_upah4"/>
      <sheetName val="BQ_External4"/>
      <sheetName val="Daf_Biaya_sewa_alat4"/>
      <sheetName val="DI_Gadung-14"/>
      <sheetName val="HARGA_DSR4"/>
      <sheetName val="SAT_UPAH4"/>
      <sheetName val="SUMBER_DAYA4"/>
      <sheetName val="Rekap_Analisa4"/>
      <sheetName val="Daftar_Upah,Bhn,&amp;_alat4"/>
      <sheetName val="7_1(3)4"/>
      <sheetName val="analisa_14"/>
      <sheetName val="HARGA_DASAR4"/>
      <sheetName val="UBA_RAB4"/>
      <sheetName val="H_Sat__Pekerjaan4"/>
      <sheetName val="H__Bahan4"/>
      <sheetName val="Analisa_H_Sat_4"/>
      <sheetName val="DON_GIA4"/>
      <sheetName val="CHITIET_VL_NC4"/>
      <sheetName val="TONGKE3p_4"/>
      <sheetName val="PK-PPK_Elektrikal4"/>
      <sheetName val="ANALISA_railing4"/>
      <sheetName val="HARGA_SAT4"/>
      <sheetName val="CHART_HB_AC_-_WC4"/>
      <sheetName val="STR_&amp;_ARS4"/>
      <sheetName val="Daftar_Harga_Upah4"/>
      <sheetName val="REKAP_GROSS4"/>
      <sheetName val="KJ_20024"/>
      <sheetName val="Calculation_Sheet4"/>
      <sheetName val="Valve_PL4"/>
      <sheetName val="Peralatan_PL4"/>
      <sheetName val="ANALISA_SM4"/>
      <sheetName val="REF_HARGA_DASAR_20164"/>
      <sheetName val="Stay_Cable-14"/>
      <sheetName val="RAB_FULL4"/>
      <sheetName val="anal_rinci4"/>
      <sheetName val="5_1-5_4(1)-5_4(2)4"/>
      <sheetName val="Rekap_14"/>
      <sheetName val="D_HARGA4"/>
      <sheetName val="7_PEK-STRUKTUR4"/>
      <sheetName val="BoQ_Total_lama4"/>
      <sheetName val="Harga_Baru4"/>
      <sheetName val="PEK_ASPAL4"/>
      <sheetName val="Hrg_Readymix4"/>
      <sheetName val="HARGA_ALAT4"/>
      <sheetName val="Currency_Rate4"/>
      <sheetName val="Conn__Lib4"/>
      <sheetName val="R1__GREJA_KATHOLIK4"/>
      <sheetName val="ANLS_MPU4"/>
      <sheetName val="Metod_TWR4"/>
      <sheetName val="ANAL_RABP4"/>
      <sheetName val="BAHAN_&amp;_ALAT_4"/>
      <sheetName val="DIV_64"/>
      <sheetName val="HARGA_PEK4"/>
      <sheetName val="Rekap_RAP_real_(2)4"/>
      <sheetName val="3_Koef_Alat4"/>
      <sheetName val="GRAND_REKAP4"/>
      <sheetName val="Harga_S_Dasar4"/>
      <sheetName val="DAFTAR_HARGA_BAHAN_4"/>
      <sheetName val="bq_m&amp;e_r4"/>
      <sheetName val="R_A_B_4"/>
      <sheetName val="Floor_finishes4"/>
      <sheetName val="T__Cs_Log_P_III4"/>
      <sheetName val="Exch_rate4"/>
      <sheetName val="perkerasan_rigid4"/>
      <sheetName val="Analisa_Hourly4"/>
      <sheetName val="Rek_Analisa4"/>
      <sheetName val="Gal_Sal4"/>
      <sheetName val="gal_biasa4"/>
      <sheetName val="sheet_24"/>
      <sheetName val="RAB_ME4"/>
      <sheetName val="Summary_Sheets4"/>
      <sheetName val="anal-drainase,tanah&amp;ps_batu4"/>
      <sheetName val="REKAP_Prbndingn4"/>
      <sheetName val="BOQ_INTERN4"/>
      <sheetName val="Final Summary"/>
      <sheetName val="AN-ALAT"/>
      <sheetName val="MAT&amp;LABOR"/>
      <sheetName val="co-no.2"/>
      <sheetName val="Cut"/>
      <sheetName val="Manpower"/>
      <sheetName val="Equipt,Tools&amp;Cons"/>
      <sheetName val="CPar"/>
      <sheetName val="CMS"/>
      <sheetName val="dtbappenas"/>
      <sheetName val="Rp"/>
      <sheetName val="REKAP Revit"/>
      <sheetName val="REKAP PERSIAPAN"/>
      <sheetName val="REKAP ARS"/>
      <sheetName val="Ars STANDART"/>
      <sheetName val="PINTU + JENDELA"/>
      <sheetName val="HS.Material &amp; UPAH"/>
      <sheetName val="V.PC"/>
      <sheetName val="V.TIE BEAM"/>
      <sheetName val="V.KLM "/>
      <sheetName val="V.BLK 2"/>
      <sheetName val="V.BLK 3"/>
      <sheetName val="V.BLK DakJemur"/>
      <sheetName val="V.Ring Balok"/>
      <sheetName val="V.BLK Atap"/>
      <sheetName val="V.Plt.Lt."/>
      <sheetName val="V.TG"/>
      <sheetName val="STP"/>
      <sheetName val="GWT"/>
      <sheetName val="V.Borepile"/>
      <sheetName val="LANTAI 1"/>
      <sheetName val="LANTAI 2 &amp; 3"/>
      <sheetName val="Ars STANDART (2)"/>
      <sheetName val="FMU"/>
      <sheetName val="RAB.1"/>
      <sheetName val="RAB.2"/>
      <sheetName val="RAB.4"/>
      <sheetName val="RAB.5"/>
      <sheetName val="RAB.6"/>
      <sheetName val="TH VL, NC, DDHT Thanhphuoc"/>
      <sheetName val="anl-b1"/>
      <sheetName val="anl-b3"/>
      <sheetName val="anl-b5"/>
      <sheetName val="M&amp;E R"/>
      <sheetName val="RAB PERSIAPAN "/>
      <sheetName val="REKAP_STRUKTUR"/>
      <sheetName val="Tata_Udara8"/>
      <sheetName val="DAF_3_19"/>
      <sheetName val="DAF_3_118"/>
      <sheetName val="ANALISA_PEK_UMUM8"/>
      <sheetName val="Anls_teknis8"/>
      <sheetName val="Investment_Valuation8"/>
      <sheetName val="Cabling_Data&amp;Power8"/>
      <sheetName val="UNIT_PRICE8"/>
      <sheetName val="Bill_5_Summary8"/>
      <sheetName val="Bill_4_Summary8"/>
      <sheetName val="bukan_PNS8"/>
      <sheetName val="Input_monthly_capex8"/>
      <sheetName val="an_tek_NP8"/>
      <sheetName val="bhn_FINAL8"/>
      <sheetName val="MARK_UP8"/>
      <sheetName val="daftar_harga_satuan6"/>
      <sheetName val="Urai__Resap_pengikat6"/>
      <sheetName val="D6_(2)8"/>
      <sheetName val="Analisa_RAP8"/>
      <sheetName val="Analisa_RAB8"/>
      <sheetName val="HRG_BAHAN_&amp;_UPAH_okk8"/>
      <sheetName val="Analis_Kusen_okk8"/>
      <sheetName val="A+Supl_8"/>
      <sheetName val="PLINT_3_1_G8"/>
      <sheetName val="Mk_Minor8"/>
      <sheetName val="NS_Lanjutan8"/>
      <sheetName val="STD_Lanjutan8"/>
      <sheetName val="ANALISA_ALAT_BERAT8"/>
      <sheetName val="5_Anhas8"/>
      <sheetName val="Master_Edit8"/>
      <sheetName val="Blk-Mnl_lt_3-lt_atap8"/>
      <sheetName val="BQ__AC8"/>
      <sheetName val="rincian_per_proyek8"/>
      <sheetName val="Harga_Satuan6"/>
      <sheetName val="DAFT_HARG_SAT_PEK_8"/>
      <sheetName val="DAFT_ALAT,UPAH_&amp;_MAT8"/>
      <sheetName val="Hua_Yang_Quarterly6"/>
      <sheetName val="An_26"/>
      <sheetName val="Analis_Tambahan6"/>
      <sheetName val="pelita_lapen6"/>
      <sheetName val="On_Time6"/>
      <sheetName val="List_Material6"/>
      <sheetName val="rek_ME8"/>
      <sheetName val="RBP-_28"/>
      <sheetName val="OP__ALAT8"/>
      <sheetName val="OP__PERJAM8"/>
      <sheetName val="B__PERSONIL8"/>
      <sheetName val="KAN__LOKAL8"/>
      <sheetName val="H_Satuan_Dasar6"/>
      <sheetName val="Perm__Test6"/>
      <sheetName val="Hrg_Sat6"/>
      <sheetName val="HARGA_MATERIAL8"/>
      <sheetName val="F_ALARM8"/>
      <sheetName val="Analisa_Harga8"/>
      <sheetName val="Agregat_Halus_&amp;_Kasar7"/>
      <sheetName val="analisa_Str6"/>
      <sheetName val="610_07A6"/>
      <sheetName val="BQ_jln6"/>
      <sheetName val="BQ_jem6"/>
      <sheetName val="HS-Divisi_36"/>
      <sheetName val="a_26"/>
      <sheetName val="Daftar_Upah6"/>
      <sheetName val="analisa_(2)6"/>
      <sheetName val="An_str6"/>
      <sheetName val="01_FA6"/>
      <sheetName val="Appendix_2(SatDas)6"/>
      <sheetName val="Rekap_Direct_Cost8"/>
      <sheetName val="Analisa_-Baku8"/>
      <sheetName val="List_of_Eqp8"/>
      <sheetName val="Anl_2s_d4e8"/>
      <sheetName val="3_1_2a8"/>
      <sheetName val="3_1_1a8"/>
      <sheetName val="Urai___Guide_Post8"/>
      <sheetName val="Urai_Galian_Tanah8"/>
      <sheetName val="Man_Power8"/>
      <sheetName val="Lead_Schedule8"/>
      <sheetName val="Tata_Udara12"/>
      <sheetName val="DAF_3_122"/>
      <sheetName val="DAF_3_1112"/>
      <sheetName val="ANALISA_PEK_UMUM12"/>
      <sheetName val="Anls_teknis12"/>
      <sheetName val="Investment_Valuation12"/>
      <sheetName val="Cabling_Data&amp;Power12"/>
      <sheetName val="rekap_mekanikal12"/>
      <sheetName val="UNIT_PRICE12"/>
      <sheetName val="Bill_5_Summary12"/>
      <sheetName val="Bill_4_Summary12"/>
      <sheetName val="bukan_PNS12"/>
      <sheetName val="Input_monthly_capex12"/>
      <sheetName val="an_tek_NP12"/>
      <sheetName val="bhn_FINAL12"/>
      <sheetName val="Prod_15-512"/>
      <sheetName val="MARK_UP12"/>
      <sheetName val="daftar_harga_satuan10"/>
      <sheetName val="Urai__Resap_pengikat10"/>
      <sheetName val="D6_(2)12"/>
      <sheetName val="Analisa_RAP12"/>
      <sheetName val="Analisa_RAB12"/>
      <sheetName val="HRG_BAHAN_&amp;_UPAH_okk12"/>
      <sheetName val="Analis_Kusen_okk12"/>
      <sheetName val="A+Supl_12"/>
      <sheetName val="PLINT_3_1_G12"/>
      <sheetName val="Mk_Minor12"/>
      <sheetName val="NS_Lanjutan12"/>
      <sheetName val="STD_Lanjutan12"/>
      <sheetName val="ANALISA_ALAT_BERAT12"/>
      <sheetName val="5_Anhas12"/>
      <sheetName val="Master_Edit12"/>
      <sheetName val="Blk-Mnl_lt_3-lt_atap12"/>
      <sheetName val="BQ__AC12"/>
      <sheetName val="rincian_per_proyek12"/>
      <sheetName val="Harga_Satuan10"/>
      <sheetName val="DAFT_HARG_SAT_PEK_12"/>
      <sheetName val="DAFT_ALAT,UPAH_&amp;_MAT12"/>
      <sheetName val="Hua_Yang_Quarterly10"/>
      <sheetName val="An_210"/>
      <sheetName val="Analis_Tambahan10"/>
      <sheetName val="pelita_lapen10"/>
      <sheetName val="On_Time10"/>
      <sheetName val="List_Material10"/>
      <sheetName val="rek_ME12"/>
      <sheetName val="RBP-_212"/>
      <sheetName val="OP__ALAT12"/>
      <sheetName val="OP__PERJAM12"/>
      <sheetName val="B__PERSONIL12"/>
      <sheetName val="KAN__LOKAL12"/>
      <sheetName val="H_Satuan_Dasar10"/>
      <sheetName val="Perm__Test10"/>
      <sheetName val="Hrg_Sat10"/>
      <sheetName val="HARGA_MATERIAL12"/>
      <sheetName val="F_ALARM12"/>
      <sheetName val="Analisa_Harga12"/>
      <sheetName val="Agregat_Halus_&amp;_Kasar11"/>
      <sheetName val="analisa_Str10"/>
      <sheetName val="610_07A10"/>
      <sheetName val="BQ_jln10"/>
      <sheetName val="BQ_jem10"/>
      <sheetName val="HS-Divisi_310"/>
      <sheetName val="a_210"/>
      <sheetName val="Daftar_Upah10"/>
      <sheetName val="analisa_(2)10"/>
      <sheetName val="An_str10"/>
      <sheetName val="01_FA10"/>
      <sheetName val="Appendix_2(SatDas)10"/>
      <sheetName val="Rekap_Direct_Cost12"/>
      <sheetName val="Analisa_-Baku12"/>
      <sheetName val="List_of_Eqp12"/>
      <sheetName val="Anl_2s_d4e12"/>
      <sheetName val="3_1_2a12"/>
      <sheetName val="3_1_1a12"/>
      <sheetName val="Urai___Guide_Post12"/>
      <sheetName val="Urai_Galian_Tanah12"/>
      <sheetName val="Man_Power12"/>
      <sheetName val="Lead_Schedule12"/>
      <sheetName val="Tata_Udara9"/>
      <sheetName val="DAF_3_110"/>
      <sheetName val="DAF_3_119"/>
      <sheetName val="ANALISA_PEK_UMUM9"/>
      <sheetName val="Anls_teknis9"/>
      <sheetName val="Investment_Valuation9"/>
      <sheetName val="Cabling_Data&amp;Power9"/>
      <sheetName val="rekap_mekanikal9"/>
      <sheetName val="UNIT_PRICE9"/>
      <sheetName val="Bill_5_Summary9"/>
      <sheetName val="Bill_4_Summary9"/>
      <sheetName val="bukan_PNS9"/>
      <sheetName val="Input_monthly_capex9"/>
      <sheetName val="an_tek_NP9"/>
      <sheetName val="bhn_FINAL9"/>
      <sheetName val="Prod_15-59"/>
      <sheetName val="MARK_UP9"/>
      <sheetName val="daftar_harga_satuan7"/>
      <sheetName val="Urai__Resap_pengikat7"/>
      <sheetName val="D6_(2)9"/>
      <sheetName val="Analisa_RAP9"/>
      <sheetName val="Analisa_RAB9"/>
      <sheetName val="HRG_BAHAN_&amp;_UPAH_okk9"/>
      <sheetName val="Analis_Kusen_okk9"/>
      <sheetName val="A+Supl_9"/>
      <sheetName val="PLINT_3_1_G9"/>
      <sheetName val="Mk_Minor9"/>
      <sheetName val="NS_Lanjutan9"/>
      <sheetName val="STD_Lanjutan9"/>
      <sheetName val="ANALISA_ALAT_BERAT9"/>
      <sheetName val="5_Anhas9"/>
      <sheetName val="Master_Edit9"/>
      <sheetName val="Blk-Mnl_lt_3-lt_atap9"/>
      <sheetName val="BQ__AC9"/>
      <sheetName val="rincian_per_proyek9"/>
      <sheetName val="Harga_Satuan7"/>
      <sheetName val="DAFT_HARG_SAT_PEK_9"/>
      <sheetName val="DAFT_ALAT,UPAH_&amp;_MAT9"/>
      <sheetName val="Hua_Yang_Quarterly7"/>
      <sheetName val="An_27"/>
      <sheetName val="Analis_Tambahan7"/>
      <sheetName val="pelita_lapen7"/>
      <sheetName val="On_Time7"/>
      <sheetName val="List_Material7"/>
      <sheetName val="rek_ME9"/>
      <sheetName val="RBP-_29"/>
      <sheetName val="OP__ALAT9"/>
      <sheetName val="OP__PERJAM9"/>
      <sheetName val="B__PERSONIL9"/>
      <sheetName val="KAN__LOKAL9"/>
      <sheetName val="H_Satuan_Dasar7"/>
      <sheetName val="Perm__Test7"/>
      <sheetName val="Hrg_Sat7"/>
      <sheetName val="HARGA_MATERIAL9"/>
      <sheetName val="F_ALARM9"/>
      <sheetName val="Analisa_Harga9"/>
      <sheetName val="Agregat_Halus_&amp;_Kasar8"/>
      <sheetName val="analisa_Str7"/>
      <sheetName val="610_07A7"/>
      <sheetName val="BQ_jln7"/>
      <sheetName val="BQ_jem7"/>
      <sheetName val="HS-Divisi_37"/>
      <sheetName val="a_27"/>
      <sheetName val="Daftar_Upah7"/>
      <sheetName val="analisa_(2)7"/>
      <sheetName val="An_str7"/>
      <sheetName val="01_FA7"/>
      <sheetName val="Appendix_2(SatDas)7"/>
      <sheetName val="Rekap_Direct_Cost9"/>
      <sheetName val="Analisa_-Baku9"/>
      <sheetName val="List_of_Eqp9"/>
      <sheetName val="Anl_2s_d4e9"/>
      <sheetName val="3_1_2a9"/>
      <sheetName val="3_1_1a9"/>
      <sheetName val="Urai___Guide_Post9"/>
      <sheetName val="Urai_Galian_Tanah9"/>
      <sheetName val="Man_Power9"/>
      <sheetName val="Lead_Schedule9"/>
      <sheetName val="Tata_Udara10"/>
      <sheetName val="DAF_3_120"/>
      <sheetName val="DAF_3_1110"/>
      <sheetName val="ANALISA_PEK_UMUM10"/>
      <sheetName val="Anls_teknis10"/>
      <sheetName val="Investment_Valuation10"/>
      <sheetName val="Cabling_Data&amp;Power10"/>
      <sheetName val="rekap_mekanikal10"/>
      <sheetName val="UNIT_PRICE10"/>
      <sheetName val="Bill_5_Summary10"/>
      <sheetName val="Bill_4_Summary10"/>
      <sheetName val="bukan_PNS10"/>
      <sheetName val="Input_monthly_capex10"/>
      <sheetName val="an_tek_NP10"/>
      <sheetName val="bhn_FINAL10"/>
      <sheetName val="Prod_15-510"/>
      <sheetName val="MARK_UP10"/>
      <sheetName val="daftar_harga_satuan8"/>
      <sheetName val="Urai__Resap_pengikat8"/>
      <sheetName val="D6_(2)10"/>
      <sheetName val="Analisa_RAP10"/>
      <sheetName val="Analisa_RAB10"/>
      <sheetName val="HRG_BAHAN_&amp;_UPAH_okk10"/>
      <sheetName val="Analis_Kusen_okk10"/>
      <sheetName val="A+Supl_10"/>
      <sheetName val="PLINT_3_1_G10"/>
      <sheetName val="Mk_Minor10"/>
      <sheetName val="NS_Lanjutan10"/>
      <sheetName val="STD_Lanjutan10"/>
      <sheetName val="ANALISA_ALAT_BERAT10"/>
      <sheetName val="5_Anhas10"/>
      <sheetName val="Master_Edit10"/>
      <sheetName val="Blk-Mnl_lt_3-lt_atap10"/>
      <sheetName val="BQ__AC10"/>
      <sheetName val="rincian_per_proyek10"/>
      <sheetName val="Harga_Satuan8"/>
      <sheetName val="DAFT_HARG_SAT_PEK_10"/>
      <sheetName val="DAFT_ALAT,UPAH_&amp;_MAT10"/>
      <sheetName val="Hua_Yang_Quarterly8"/>
      <sheetName val="An_28"/>
      <sheetName val="Analis_Tambahan8"/>
      <sheetName val="pelita_lapen8"/>
      <sheetName val="On_Time8"/>
      <sheetName val="List_Material8"/>
      <sheetName val="rek_ME10"/>
      <sheetName val="RBP-_210"/>
      <sheetName val="OP__ALAT10"/>
      <sheetName val="OP__PERJAM10"/>
      <sheetName val="B__PERSONIL10"/>
      <sheetName val="KAN__LOKAL10"/>
      <sheetName val="H_Satuan_Dasar8"/>
      <sheetName val="Perm__Test8"/>
      <sheetName val="Hrg_Sat8"/>
      <sheetName val="HARGA_MATERIAL10"/>
      <sheetName val="F_ALARM10"/>
      <sheetName val="Analisa_Harga10"/>
      <sheetName val="Agregat_Halus_&amp;_Kasar9"/>
      <sheetName val="analisa_Str8"/>
      <sheetName val="610_07A8"/>
      <sheetName val="BQ_jln8"/>
      <sheetName val="BQ_jem8"/>
      <sheetName val="HS-Divisi_38"/>
      <sheetName val="a_28"/>
      <sheetName val="Daftar_Upah8"/>
      <sheetName val="analisa_(2)8"/>
      <sheetName val="An_str8"/>
      <sheetName val="01_FA8"/>
      <sheetName val="Appendix_2(SatDas)8"/>
      <sheetName val="Rekap_Direct_Cost10"/>
      <sheetName val="Analisa_-Baku10"/>
      <sheetName val="List_of_Eqp10"/>
      <sheetName val="Anl_2s_d4e10"/>
      <sheetName val="3_1_2a10"/>
      <sheetName val="3_1_1a10"/>
      <sheetName val="Urai___Guide_Post10"/>
      <sheetName val="Urai_Galian_Tanah10"/>
      <sheetName val="Man_Power10"/>
      <sheetName val="Lead_Schedule10"/>
      <sheetName val="Tata_Udara11"/>
      <sheetName val="DAF_3_121"/>
      <sheetName val="DAF_3_1111"/>
      <sheetName val="ANALISA_PEK_UMUM11"/>
      <sheetName val="Anls_teknis11"/>
      <sheetName val="Investment_Valuation11"/>
      <sheetName val="Cabling_Data&amp;Power11"/>
      <sheetName val="rekap_mekanikal11"/>
      <sheetName val="UNIT_PRICE11"/>
      <sheetName val="Bill_5_Summary11"/>
      <sheetName val="Bill_4_Summary11"/>
      <sheetName val="bukan_PNS11"/>
      <sheetName val="Input_monthly_capex11"/>
      <sheetName val="an_tek_NP11"/>
      <sheetName val="bhn_FINAL11"/>
      <sheetName val="Prod_15-511"/>
      <sheetName val="MARK_UP11"/>
      <sheetName val="daftar_harga_satuan9"/>
      <sheetName val="Urai__Resap_pengikat9"/>
      <sheetName val="D6_(2)11"/>
      <sheetName val="Analisa_RAP11"/>
      <sheetName val="Analisa_RAB11"/>
      <sheetName val="HRG_BAHAN_&amp;_UPAH_okk11"/>
      <sheetName val="Analis_Kusen_okk11"/>
      <sheetName val="A+Supl_11"/>
      <sheetName val="PLINT_3_1_G11"/>
      <sheetName val="Mk_Minor11"/>
      <sheetName val="NS_Lanjutan11"/>
      <sheetName val="STD_Lanjutan11"/>
      <sheetName val="ANALISA_ALAT_BERAT11"/>
      <sheetName val="5_Anhas11"/>
      <sheetName val="Master_Edit11"/>
      <sheetName val="Blk-Mnl_lt_3-lt_atap11"/>
      <sheetName val="BQ__AC11"/>
      <sheetName val="rincian_per_proyek11"/>
      <sheetName val="Harga_Satuan9"/>
      <sheetName val="DAFT_HARG_SAT_PEK_11"/>
      <sheetName val="DAFT_ALAT,UPAH_&amp;_MAT11"/>
      <sheetName val="Hua_Yang_Quarterly9"/>
      <sheetName val="An_29"/>
      <sheetName val="Analis_Tambahan9"/>
      <sheetName val="pelita_lapen9"/>
      <sheetName val="On_Time9"/>
      <sheetName val="List_Material9"/>
      <sheetName val="rek_ME11"/>
      <sheetName val="RBP-_211"/>
      <sheetName val="OP__ALAT11"/>
      <sheetName val="OP__PERJAM11"/>
      <sheetName val="B__PERSONIL11"/>
      <sheetName val="KAN__LOKAL11"/>
      <sheetName val="H_Satuan_Dasar9"/>
      <sheetName val="Perm__Test9"/>
      <sheetName val="Hrg_Sat9"/>
      <sheetName val="HARGA_MATERIAL11"/>
      <sheetName val="F_ALARM11"/>
      <sheetName val="Analisa_Harga11"/>
      <sheetName val="Agregat_Halus_&amp;_Kasar10"/>
      <sheetName val="analisa_Str9"/>
      <sheetName val="610_07A9"/>
      <sheetName val="BQ_jln9"/>
      <sheetName val="BQ_jem9"/>
      <sheetName val="HS-Divisi_39"/>
      <sheetName val="a_29"/>
      <sheetName val="Daftar_Upah9"/>
      <sheetName val="analisa_(2)9"/>
      <sheetName val="An_str9"/>
      <sheetName val="01_FA9"/>
      <sheetName val="Appendix_2(SatDas)9"/>
      <sheetName val="Rekap_Direct_Cost11"/>
      <sheetName val="Analisa_-Baku11"/>
      <sheetName val="List_of_Eqp11"/>
      <sheetName val="Anl_2s_d4e11"/>
      <sheetName val="3_1_2a11"/>
      <sheetName val="3_1_1a11"/>
      <sheetName val="Urai___Guide_Post11"/>
      <sheetName val="Urai_Galian_Tanah11"/>
      <sheetName val="Man_Power11"/>
      <sheetName val="Lead_Schedule11"/>
      <sheetName val="CC"/>
      <sheetName val="Tata_Udara13"/>
      <sheetName val="DAF_3_123"/>
      <sheetName val="DAF_3_1113"/>
      <sheetName val="ANALISA_PEK_UMUM13"/>
      <sheetName val="Anls_teknis13"/>
      <sheetName val="Investment_Valuation13"/>
      <sheetName val="Cabling_Data&amp;Power13"/>
      <sheetName val="rekap_mekanikal13"/>
      <sheetName val="UNIT_PRICE13"/>
      <sheetName val="Bill_5_Summary13"/>
      <sheetName val="Bill_4_Summary13"/>
      <sheetName val="bukan_PNS13"/>
      <sheetName val="Input_monthly_capex13"/>
      <sheetName val="an_tek_NP13"/>
      <sheetName val="bhn_FINAL13"/>
      <sheetName val="Prod_15-513"/>
      <sheetName val="MARK_UP13"/>
      <sheetName val="daftar_harga_satuan11"/>
      <sheetName val="Urai__Resap_pengikat11"/>
      <sheetName val="D6_(2)13"/>
      <sheetName val="Analisa_RAP13"/>
      <sheetName val="Analisa_RAB13"/>
      <sheetName val="HRG_BAHAN_&amp;_UPAH_okk13"/>
      <sheetName val="Analis_Kusen_okk13"/>
      <sheetName val="A+Supl_13"/>
      <sheetName val="PLINT_3_1_G13"/>
      <sheetName val="Mk_Minor13"/>
      <sheetName val="NS_Lanjutan13"/>
      <sheetName val="STD_Lanjutan13"/>
      <sheetName val="ANALISA_ALAT_BERAT13"/>
      <sheetName val="5_Anhas13"/>
      <sheetName val="Master_Edit13"/>
      <sheetName val="Blk-Mnl_lt_3-lt_atap13"/>
      <sheetName val="BQ__AC13"/>
      <sheetName val="rincian_per_proyek13"/>
      <sheetName val="Harga_Satuan11"/>
      <sheetName val="DAFT_HARG_SAT_PEK_13"/>
      <sheetName val="DAFT_ALAT,UPAH_&amp;_MAT13"/>
      <sheetName val="Hua_Yang_Quarterly11"/>
      <sheetName val="An_211"/>
      <sheetName val="Analis_Tambahan11"/>
      <sheetName val="pelita_lapen11"/>
      <sheetName val="On_Time11"/>
      <sheetName val="List_Material11"/>
      <sheetName val="rek_ME13"/>
      <sheetName val="RBP-_213"/>
      <sheetName val="OP__ALAT13"/>
      <sheetName val="OP__PERJAM13"/>
      <sheetName val="B__PERSONIL13"/>
      <sheetName val="KAN__LOKAL13"/>
      <sheetName val="H_Satuan_Dasar11"/>
      <sheetName val="Perm__Test11"/>
      <sheetName val="Hrg_Sat11"/>
      <sheetName val="HARGA_MATERIAL13"/>
      <sheetName val="PRICE_LIST3"/>
      <sheetName val="F_ALARM13"/>
      <sheetName val="Analisa_Harga13"/>
      <sheetName val="Agregat_Halus_&amp;_Kasar12"/>
      <sheetName val="analisa_Str11"/>
      <sheetName val="610_07A11"/>
      <sheetName val="BQ_jln11"/>
      <sheetName val="BQ_jem11"/>
      <sheetName val="HS-Divisi_311"/>
      <sheetName val="a_211"/>
      <sheetName val="Daftar_Upah11"/>
      <sheetName val="analisa_(2)11"/>
      <sheetName val="An_str11"/>
      <sheetName val="01_FA11"/>
      <sheetName val="Appendix_2(SatDas)11"/>
      <sheetName val="Rekap_Direct_Cost13"/>
      <sheetName val="Analisa_-Baku13"/>
      <sheetName val="List_of_Eqp13"/>
      <sheetName val="Anl_2s_d4e13"/>
      <sheetName val="3_1_2a13"/>
      <sheetName val="3_1_1a13"/>
      <sheetName val="Urai___Guide_Post13"/>
      <sheetName val="Urai_Galian_Tanah13"/>
      <sheetName val="Man_Power13"/>
      <sheetName val="Lead_Schedule13"/>
      <sheetName val="Har_Sat5"/>
      <sheetName val="Hrg_Sat12"/>
      <sheetName val="SOPMA DD"/>
      <sheetName val="Product Belt scale"/>
      <sheetName val="6a Rekap"/>
      <sheetName val="BQMPALOC"/>
      <sheetName val="Aggr"/>
      <sheetName val="D-1"/>
      <sheetName val="HU&amp;B"/>
      <sheetName val="Rupiah"/>
      <sheetName val=" INCOME STATEMENT"/>
      <sheetName val="DATA1"/>
      <sheetName val="Ana-ALAT"/>
      <sheetName val="AN. TANAH"/>
      <sheetName val="fas"/>
      <sheetName val="tgiat"/>
      <sheetName val="kppn"/>
      <sheetName val="program"/>
      <sheetName val="sfungsi"/>
      <sheetName val="Harga Bahan2012"/>
      <sheetName val="A~H"/>
      <sheetName val="w7"/>
      <sheetName val="HSD-Cetak"/>
      <sheetName val="Basic_Price3"/>
      <sheetName val="BACK_-_UP-GALIAN_(ALAT)3"/>
      <sheetName val="HARGA_SATUAN__1"/>
      <sheetName val="HARGA_DSR5"/>
      <sheetName val="Basic_Price5"/>
      <sheetName val="an__major5"/>
      <sheetName val="Upah_Bahan5"/>
      <sheetName val="HARGA_(2)4"/>
      <sheetName val="ANAL_ALAT4"/>
      <sheetName val="Upah,_alat_&amp;_harsat4"/>
      <sheetName val="BACK_-_UP-GALIAN_(ALAT)5"/>
      <sheetName val="HARGA_SATUAN__3"/>
      <sheetName val="Basic_Price4"/>
      <sheetName val="HARGA_(2)3"/>
      <sheetName val="ANAL_ALAT3"/>
      <sheetName val="Upah,_alat_&amp;_harsat3"/>
      <sheetName val="BACK_-_UP-GALIAN_(ALAT)4"/>
      <sheetName val="HARGA_SATUAN__2"/>
      <sheetName val="HARGA_DSR6"/>
      <sheetName val="Basic_Price6"/>
      <sheetName val="an__major6"/>
      <sheetName val="Upah_Bahan6"/>
      <sheetName val="610_055"/>
      <sheetName val="610_065"/>
      <sheetName val="610_075"/>
      <sheetName val="610_085"/>
      <sheetName val="610_045"/>
      <sheetName val="MPU__6-3(4)_LastonAC5"/>
      <sheetName val="Data_Info5"/>
      <sheetName val="bahan_dan_upah5"/>
      <sheetName val="SAT_UPAH5"/>
      <sheetName val="HARGA_(2)5"/>
      <sheetName val="ANAL_ALAT5"/>
      <sheetName val="Upah,_alat_&amp;_harsat5"/>
      <sheetName val="perkerasan_rigid5"/>
      <sheetName val="BACK_-_UP-GALIAN_(ALAT)6"/>
      <sheetName val="Ana__PU4"/>
      <sheetName val="SD_(1)4"/>
      <sheetName val="HARGA_SATUAN__4"/>
      <sheetName val="HARGA_DSR7"/>
      <sheetName val="Basic_Price7"/>
      <sheetName val="an__major7"/>
      <sheetName val="Upah_Bahan7"/>
      <sheetName val="Har_Sat6"/>
      <sheetName val="610_056"/>
      <sheetName val="610_066"/>
      <sheetName val="610_076"/>
      <sheetName val="610_086"/>
      <sheetName val="610_046"/>
      <sheetName val="MPU__6-3(4)_LastonAC6"/>
      <sheetName val="Data_Info6"/>
      <sheetName val="bahan_dan_upah6"/>
      <sheetName val="SAT_UPAH6"/>
      <sheetName val="Analisa_HSP6"/>
      <sheetName val="HARGA_(2)6"/>
      <sheetName val="ANAL_ALAT6"/>
      <sheetName val="Upah,_alat_&amp;_harsat6"/>
      <sheetName val="hst__LAMP_15"/>
      <sheetName val="struktur_tdk_dipakai6"/>
      <sheetName val="AC_unit6"/>
      <sheetName val="EL_acc6"/>
      <sheetName val="EL_lamp6"/>
      <sheetName val="EL_outlet6"/>
      <sheetName val="Chiller_acc6"/>
      <sheetName val="Pipa_PL6"/>
      <sheetName val="PK_acc6"/>
      <sheetName val="PL_acc6"/>
      <sheetName val="PK_valve6"/>
      <sheetName val="PL_valve6"/>
      <sheetName val="AC_valve6"/>
      <sheetName val="PK_pipe6"/>
      <sheetName val="EL_kabel6"/>
      <sheetName val="AC_power6"/>
      <sheetName val="EL_tray6"/>
      <sheetName val="PL_power6"/>
      <sheetName val="PL_unit6"/>
      <sheetName val="PK_unit6"/>
      <sheetName val="EL_arde6"/>
      <sheetName val="Master_1_06"/>
      <sheetName val="S_Curve5"/>
      <sheetName val="Rekap_S_Curve_(4)5"/>
      <sheetName val="Rekap_S_Curve_(3)5"/>
      <sheetName val="perkerasan_rigid6"/>
      <sheetName val="div_25"/>
      <sheetName val="div_3_Tanah5"/>
      <sheetName val="div_4_Sirtu5"/>
      <sheetName val="div_55"/>
      <sheetName val="div_7_Beton5"/>
      <sheetName val="div_85"/>
      <sheetName val="BACK_-_UP-GALIAN_(ALAT)7"/>
      <sheetName val="DIV_76"/>
      <sheetName val="F1c_DATA_ADM66"/>
      <sheetName val="Galian_16"/>
      <sheetName val="LAL_-_PASAR_PAGI_6"/>
      <sheetName val="SUMBER_DAYA5"/>
      <sheetName val="Harga_Sat_Dasar6"/>
      <sheetName val="Urugan_Pasir5"/>
      <sheetName val="Rek_Tot5"/>
      <sheetName val="Bill_rekap6"/>
      <sheetName val="Bill_of_Qty6"/>
      <sheetName val="5_1_ELEKTRIKAL-ELEKTRONIK5"/>
      <sheetName val="Harga_Satuan_Bahan_5"/>
      <sheetName val="Cold_Miling5"/>
      <sheetName val="Data_Masukan5"/>
      <sheetName val="Fisik_20125"/>
      <sheetName val="Pek__Persiapan5"/>
      <sheetName val="Rekap_Anl_K5"/>
      <sheetName val="Rekap_Anl_SNI5"/>
      <sheetName val="GRAND_REKAPITULASI5"/>
      <sheetName val="RAB_G_ADM__PUSAT_(1)5"/>
      <sheetName val="RAB_R__GENSET_&amp;_PANEL_(10)_5"/>
      <sheetName val="RAB_R__DNS__PENGLL_T_54_(11_A_5"/>
      <sheetName val="RAB_R__DNS__PENGLL_T_54_(11_B_5"/>
      <sheetName val="RAB_R__DNS__PENGLL_T_54_(11_C_5"/>
      <sheetName val="RAB_R__DNS__PENGLL_T_70_(12_A_5"/>
      <sheetName val="RAB_R__DNS__PENGLL_T_70_(12_B_5"/>
      <sheetName val="RAB_R__DNS__PENGLL_T_70_(12_C_5"/>
      <sheetName val="RAB_SPORT_CLUB_(14)5"/>
      <sheetName val="RAB_MASJID_&amp;_T_WUDLU_(15)5"/>
      <sheetName val="RAB_LOUNDRY_&amp;_WORKSHOP_(16)5"/>
      <sheetName val="RAB_MINIMARKET_&amp;_KANTIN_(17_)5"/>
      <sheetName val="RAB_RMH__PENJAGA_(18)5"/>
      <sheetName val="RAB_POS_JAGA_(19__A_)5"/>
      <sheetName val="RAB_POS_JAGA_(19__B_)5"/>
      <sheetName val="RAB_R__POMPA_(20)5"/>
      <sheetName val="RAB_R__KELAS_(2_A)5"/>
      <sheetName val="RAB_R__KELAS_(2_B)5"/>
      <sheetName val="RAB_AULA_UTAMA_(5)5"/>
      <sheetName val="RAB_AULA_SEDANG_(6)5"/>
      <sheetName val="RAB_ASRAMA_(7__B_)5"/>
      <sheetName val="RAB_ASRAMA_(7__C_)5"/>
      <sheetName val="RAB_ASRAMA_(7__D_)5"/>
      <sheetName val="RAB_R__MAKAN_(8)5"/>
      <sheetName val="RAB_GUEST_HOUSE_(9__A_)5"/>
      <sheetName val="RAB_GUEST_HOUSE_(9__B_)5"/>
      <sheetName val="RAB_1_PRABUMULIH_LEMBAK_KM_3305"/>
      <sheetName val="Unit_Rate5"/>
      <sheetName val="Daf_Dasar_Upah&amp;Bahan5"/>
      <sheetName val="CHART_HB_AC_-_WC5"/>
      <sheetName val="Analisa_K5"/>
      <sheetName val="BAHAN_(2)5"/>
      <sheetName val="ANALISA_railing5"/>
      <sheetName val="Daftar_Harga_Upah5"/>
      <sheetName val="HARGA_SAT5"/>
      <sheetName val="D_&amp;_W_sizes5"/>
      <sheetName val="STR_&amp;_ARS5"/>
      <sheetName val="HARGA_PEK5"/>
      <sheetName val="Rekap_RAP_real_(2)5"/>
      <sheetName val="3_Koef_Alat5"/>
      <sheetName val="Hrg_Readymix5"/>
      <sheetName val="JUMLAHAN_TOTAL_5"/>
      <sheetName val="Hal_010MUKAMC5"/>
      <sheetName val="ANALISA_EDIT5"/>
      <sheetName val="Hg_Sat5"/>
      <sheetName val="Input_T__Schedule5"/>
      <sheetName val="Data_WI5"/>
      <sheetName val="BQ_External5"/>
      <sheetName val="Daf_Biaya_sewa_alat5"/>
      <sheetName val="an_utara5"/>
      <sheetName val="Kuantitas_&amp;_Harga5"/>
      <sheetName val="Rekap_Biaya5"/>
      <sheetName val="REKAP_GROSS5"/>
      <sheetName val="mc_adam5"/>
      <sheetName val="ps_batu&amp;brjg5"/>
      <sheetName val="T__Cs_Log_P_III5"/>
      <sheetName val="RAB_FULL5"/>
      <sheetName val="anal_rinci5"/>
      <sheetName val="DIV_95"/>
      <sheetName val="HARGA_DASAR5"/>
      <sheetName val="Stay_Cable-15"/>
      <sheetName val="Rekap_Analisa5"/>
      <sheetName val="ANAL_RABP5"/>
      <sheetName val="BAHAN_&amp;_ALAT_5"/>
      <sheetName val="Transfer_Pump5"/>
      <sheetName val="Peralatan_Utama5"/>
      <sheetName val="2_25"/>
      <sheetName val="Spek_Fin_5"/>
      <sheetName val="REKAP_TOTAL5"/>
      <sheetName val="Luas_Bangunan5"/>
      <sheetName val="Spek_ME5"/>
      <sheetName val="bahan_upah5"/>
      <sheetName val="ANLS_MPU5"/>
      <sheetName val="Ana__PU5"/>
      <sheetName val="SD_(1)5"/>
      <sheetName val="Rekap_Addendum6"/>
      <sheetName val="1_GasAcct6"/>
      <sheetName val="DIVISI_35"/>
      <sheetName val="4-Basic_Price5"/>
      <sheetName val="Sat__Pek_5"/>
      <sheetName val="Alat_(2)5"/>
      <sheetName val="Input_Data5"/>
      <sheetName val="Harga_S_Dasar5"/>
      <sheetName val="Gal_Sal5"/>
      <sheetName val="gal_biasa5"/>
      <sheetName val="Div_7_25"/>
      <sheetName val="sheet_25"/>
      <sheetName val="RAB_ME5"/>
      <sheetName val="Summary_Sheets5"/>
      <sheetName val="BoQ_Total_lama5"/>
      <sheetName val="Daftar_Upah,Bhn,&amp;_alat5"/>
      <sheetName val="HARGA_SATUAN__5"/>
      <sheetName val="HARGA_DSR8"/>
      <sheetName val="Basic_Price8"/>
      <sheetName val="an__major8"/>
      <sheetName val="Upah_Bahan8"/>
      <sheetName val="Har_Sat7"/>
      <sheetName val="610_057"/>
      <sheetName val="610_067"/>
      <sheetName val="610_077"/>
      <sheetName val="610_087"/>
      <sheetName val="610_047"/>
      <sheetName val="MPU__6-3(4)_LastonAC7"/>
      <sheetName val="Data_Info7"/>
      <sheetName val="bahan_dan_upah7"/>
      <sheetName val="SAT_UPAH7"/>
      <sheetName val="Analisa_HSP7"/>
      <sheetName val="HARGA_(2)7"/>
      <sheetName val="ANAL_ALAT7"/>
      <sheetName val="Upah,_alat_&amp;_harsat7"/>
      <sheetName val="hst__LAMP_16"/>
      <sheetName val="struktur_tdk_dipakai7"/>
      <sheetName val="AC_unit7"/>
      <sheetName val="EL_acc7"/>
      <sheetName val="EL_lamp7"/>
      <sheetName val="EL_outlet7"/>
      <sheetName val="Chiller_acc7"/>
      <sheetName val="Pipa_PL7"/>
      <sheetName val="PK_acc7"/>
      <sheetName val="PL_acc7"/>
      <sheetName val="PK_valve7"/>
      <sheetName val="PL_valve7"/>
      <sheetName val="AC_valve7"/>
      <sheetName val="PK_pipe7"/>
      <sheetName val="EL_kabel7"/>
      <sheetName val="AC_power7"/>
      <sheetName val="EL_tray7"/>
      <sheetName val="PL_power7"/>
      <sheetName val="PL_unit7"/>
      <sheetName val="PK_unit7"/>
      <sheetName val="EL_arde7"/>
      <sheetName val="Master_1_07"/>
      <sheetName val="S_Curve6"/>
      <sheetName val="Rekap_S_Curve_(4)6"/>
      <sheetName val="Rekap_S_Curve_(3)6"/>
      <sheetName val="perkerasan_rigid7"/>
      <sheetName val="div_26"/>
      <sheetName val="div_3_Tanah6"/>
      <sheetName val="div_4_Sirtu6"/>
      <sheetName val="div_56"/>
      <sheetName val="div_7_Beton6"/>
      <sheetName val="div_86"/>
      <sheetName val="BACK_-_UP-GALIAN_(ALAT)8"/>
      <sheetName val="DIV_77"/>
      <sheetName val="F1c_DATA_ADM67"/>
      <sheetName val="Galian_17"/>
      <sheetName val="LAL_-_PASAR_PAGI_7"/>
      <sheetName val="SUMBER_DAYA6"/>
      <sheetName val="Harga_Sat_Dasar7"/>
      <sheetName val="Urugan_Pasir6"/>
      <sheetName val="Rek_Tot6"/>
      <sheetName val="Bill_rekap7"/>
      <sheetName val="Bill_of_Qty7"/>
      <sheetName val="5_1_ELEKTRIKAL-ELEKTRONIK6"/>
      <sheetName val="Harga_Satuan_Bahan_6"/>
      <sheetName val="Cold_Miling6"/>
      <sheetName val="Data_Masukan6"/>
      <sheetName val="Fisik_20126"/>
      <sheetName val="Pek__Persiapan6"/>
      <sheetName val="Rekap_Anl_K6"/>
      <sheetName val="Rekap_Anl_SNI6"/>
      <sheetName val="GRAND_REKAPITULASI6"/>
      <sheetName val="RAB_G_ADM__PUSAT_(1)6"/>
      <sheetName val="RAB_R__GENSET_&amp;_PANEL_(10)_6"/>
      <sheetName val="RAB_R__DNS__PENGLL_T_54_(11_A_6"/>
      <sheetName val="RAB_R__DNS__PENGLL_T_54_(11_B_6"/>
      <sheetName val="RAB_R__DNS__PENGLL_T_54_(11_C_6"/>
      <sheetName val="RAB_R__DNS__PENGLL_T_70_(12_A_6"/>
      <sheetName val="RAB_R__DNS__PENGLL_T_70_(12_B_6"/>
      <sheetName val="RAB_R__DNS__PENGLL_T_70_(12_C_6"/>
      <sheetName val="RAB_SPORT_CLUB_(14)6"/>
      <sheetName val="RAB_MASJID_&amp;_T_WUDLU_(15)6"/>
      <sheetName val="RAB_LOUNDRY_&amp;_WORKSHOP_(16)6"/>
      <sheetName val="RAB_MINIMARKET_&amp;_KANTIN_(17_)6"/>
      <sheetName val="RAB_RMH__PENJAGA_(18)6"/>
      <sheetName val="RAB_POS_JAGA_(19__A_)6"/>
      <sheetName val="RAB_POS_JAGA_(19__B_)6"/>
      <sheetName val="RAB_R__POMPA_(20)6"/>
      <sheetName val="RAB_R__KELAS_(2_A)6"/>
      <sheetName val="RAB_R__KELAS_(2_B)6"/>
      <sheetName val="RAB_AULA_UTAMA_(5)6"/>
      <sheetName val="RAB_AULA_SEDANG_(6)6"/>
      <sheetName val="RAB_ASRAMA_(7__B_)6"/>
      <sheetName val="RAB_ASRAMA_(7__C_)6"/>
      <sheetName val="RAB_ASRAMA_(7__D_)6"/>
      <sheetName val="RAB_R__MAKAN_(8)6"/>
      <sheetName val="RAB_GUEST_HOUSE_(9__A_)6"/>
      <sheetName val="RAB_GUEST_HOUSE_(9__B_)6"/>
      <sheetName val="RAB_1_PRABUMULIH_LEMBAK_KM_3306"/>
      <sheetName val="Unit_Rate6"/>
      <sheetName val="Daf_Dasar_Upah&amp;Bahan6"/>
      <sheetName val="CHART_HB_AC_-_WC6"/>
      <sheetName val="Analisa_K6"/>
      <sheetName val="BAHAN_(2)6"/>
      <sheetName val="ANALISA_railing6"/>
      <sheetName val="Daftar_Harga_Upah6"/>
      <sheetName val="HARGA_SAT6"/>
      <sheetName val="D_&amp;_W_sizes6"/>
      <sheetName val="STR_&amp;_ARS6"/>
      <sheetName val="HARGA_PEK6"/>
      <sheetName val="Rekap_RAP_real_(2)6"/>
      <sheetName val="3_Koef_Alat6"/>
      <sheetName val="Hrg_Readymix6"/>
      <sheetName val="JUMLAHAN_TOTAL_6"/>
      <sheetName val="Hal_010MUKAMC6"/>
      <sheetName val="ANALISA_EDIT6"/>
      <sheetName val="Hg_Sat6"/>
      <sheetName val="Input_T__Schedule6"/>
      <sheetName val="Data_WI6"/>
      <sheetName val="BQ_External6"/>
      <sheetName val="Daf_Biaya_sewa_alat6"/>
      <sheetName val="an_utara6"/>
      <sheetName val="Kuantitas_&amp;_Harga6"/>
      <sheetName val="Rekap_Biaya6"/>
      <sheetName val="REKAP_GROSS6"/>
      <sheetName val="mc_adam6"/>
      <sheetName val="ps_batu&amp;brjg6"/>
      <sheetName val="T__Cs_Log_P_III6"/>
      <sheetName val="RAB_FULL6"/>
      <sheetName val="anal_rinci6"/>
      <sheetName val="DIV_96"/>
      <sheetName val="HARGA_DASAR6"/>
      <sheetName val="Stay_Cable-16"/>
      <sheetName val="Rekap_Analisa6"/>
      <sheetName val="ANAL_RABP6"/>
      <sheetName val="BAHAN_&amp;_ALAT_6"/>
      <sheetName val="Transfer_Pump6"/>
      <sheetName val="Peralatan_Utama6"/>
      <sheetName val="2_26"/>
      <sheetName val="Spek_Fin_6"/>
      <sheetName val="REKAP_TOTAL6"/>
      <sheetName val="Luas_Bangunan6"/>
      <sheetName val="Spek_ME6"/>
      <sheetName val="bahan_upah6"/>
      <sheetName val="ANLS_MPU6"/>
      <sheetName val="Ana__PU6"/>
      <sheetName val="SD_(1)6"/>
      <sheetName val="Rekap_Addendum7"/>
      <sheetName val="1_GasAcct7"/>
      <sheetName val="DIVISI_36"/>
      <sheetName val="4-Basic_Price6"/>
      <sheetName val="Sat__Pek_6"/>
      <sheetName val="Alat_(2)6"/>
      <sheetName val="Input_Data6"/>
      <sheetName val="Harga_S_Dasar6"/>
      <sheetName val="Gal_Sal6"/>
      <sheetName val="gal_biasa6"/>
      <sheetName val="Div_7_26"/>
      <sheetName val="sheet_26"/>
      <sheetName val="RAB_ME6"/>
      <sheetName val="Summary_Sheets6"/>
      <sheetName val="BoQ_Total_lama6"/>
      <sheetName val="Daftar_Upah,Bhn,&amp;_alat6"/>
      <sheetName val="HARGA_SATUAN__6"/>
      <sheetName val="HARGA_DSR9"/>
      <sheetName val="Basic_Price9"/>
      <sheetName val="an__major9"/>
      <sheetName val="Upah_Bahan9"/>
      <sheetName val="Har_Sat8"/>
      <sheetName val="610_058"/>
      <sheetName val="610_068"/>
      <sheetName val="610_078"/>
      <sheetName val="610_088"/>
      <sheetName val="610_048"/>
      <sheetName val="MPU__6-3(4)_LastonAC8"/>
      <sheetName val="Data_Info8"/>
      <sheetName val="bahan_dan_upah8"/>
      <sheetName val="SAT_UPAH8"/>
      <sheetName val="Analisa_HSP8"/>
      <sheetName val="HARGA_(2)8"/>
      <sheetName val="ANAL_ALAT8"/>
      <sheetName val="Upah,_alat_&amp;_harsat8"/>
      <sheetName val="hst__LAMP_17"/>
      <sheetName val="struktur_tdk_dipakai8"/>
      <sheetName val="AC_unit8"/>
      <sheetName val="EL_acc8"/>
      <sheetName val="EL_lamp8"/>
      <sheetName val="EL_outlet8"/>
      <sheetName val="Chiller_acc8"/>
      <sheetName val="Pipa_PL8"/>
      <sheetName val="PK_acc8"/>
      <sheetName val="PL_acc8"/>
      <sheetName val="PK_valve8"/>
      <sheetName val="PL_valve8"/>
      <sheetName val="AC_valve8"/>
      <sheetName val="PK_pipe8"/>
      <sheetName val="EL_kabel8"/>
      <sheetName val="AC_power8"/>
      <sheetName val="EL_tray8"/>
      <sheetName val="PL_power8"/>
      <sheetName val="PL_unit8"/>
      <sheetName val="PK_unit8"/>
      <sheetName val="EL_arde8"/>
      <sheetName val="Master_1_08"/>
      <sheetName val="S_Curve7"/>
      <sheetName val="Rekap_S_Curve_(4)7"/>
      <sheetName val="Rekap_S_Curve_(3)7"/>
      <sheetName val="perkerasan_rigid8"/>
      <sheetName val="div_27"/>
      <sheetName val="div_3_Tanah7"/>
      <sheetName val="div_4_Sirtu7"/>
      <sheetName val="div_57"/>
      <sheetName val="div_7_Beton7"/>
      <sheetName val="div_87"/>
      <sheetName val="BACK_-_UP-GALIAN_(ALAT)9"/>
      <sheetName val="DIV_78"/>
      <sheetName val="F1c_DATA_ADM68"/>
      <sheetName val="Galian_18"/>
      <sheetName val="LAL_-_PASAR_PAGI_8"/>
      <sheetName val="SUMBER_DAYA7"/>
      <sheetName val="Harga_Sat_Dasar8"/>
      <sheetName val="Urugan_Pasir7"/>
      <sheetName val="Rek_Tot7"/>
      <sheetName val="Bill_rekap8"/>
      <sheetName val="Bill_of_Qty8"/>
      <sheetName val="5_1_ELEKTRIKAL-ELEKTRONIK7"/>
      <sheetName val="Harga_Satuan_Bahan_7"/>
      <sheetName val="Cold_Miling7"/>
      <sheetName val="Data_Masukan7"/>
      <sheetName val="Fisik_20127"/>
      <sheetName val="Pek__Persiapan7"/>
      <sheetName val="Rekap_Anl_K7"/>
      <sheetName val="Rekap_Anl_SNI7"/>
      <sheetName val="GRAND_REKAPITULASI7"/>
      <sheetName val="RAB_G_ADM__PUSAT_(1)7"/>
      <sheetName val="RAB_R__GENSET_&amp;_PANEL_(10)_7"/>
      <sheetName val="RAB_R__DNS__PENGLL_T_54_(11_A_7"/>
      <sheetName val="RAB_R__DNS__PENGLL_T_54_(11_B_7"/>
      <sheetName val="RAB_R__DNS__PENGLL_T_54_(11_C_7"/>
      <sheetName val="RAB_R__DNS__PENGLL_T_70_(12_A_7"/>
      <sheetName val="RAB_R__DNS__PENGLL_T_70_(12_B_7"/>
      <sheetName val="RAB_R__DNS__PENGLL_T_70_(12_C_7"/>
      <sheetName val="RAB_SPORT_CLUB_(14)7"/>
      <sheetName val="RAB_MASJID_&amp;_T_WUDLU_(15)7"/>
      <sheetName val="RAB_LOUNDRY_&amp;_WORKSHOP_(16)7"/>
      <sheetName val="RAB_MINIMARKET_&amp;_KANTIN_(17_)7"/>
      <sheetName val="RAB_RMH__PENJAGA_(18)7"/>
      <sheetName val="RAB_POS_JAGA_(19__A_)7"/>
      <sheetName val="RAB_POS_JAGA_(19__B_)7"/>
      <sheetName val="RAB_R__POMPA_(20)7"/>
      <sheetName val="RAB_R__KELAS_(2_A)7"/>
      <sheetName val="RAB_R__KELAS_(2_B)7"/>
      <sheetName val="RAB_AULA_UTAMA_(5)7"/>
      <sheetName val="RAB_AULA_SEDANG_(6)7"/>
      <sheetName val="RAB_ASRAMA_(7__B_)7"/>
      <sheetName val="RAB_ASRAMA_(7__C_)7"/>
      <sheetName val="RAB_ASRAMA_(7__D_)7"/>
      <sheetName val="RAB_R__MAKAN_(8)7"/>
      <sheetName val="RAB_GUEST_HOUSE_(9__A_)7"/>
      <sheetName val="RAB_GUEST_HOUSE_(9__B_)7"/>
      <sheetName val="RAB_1_PRABUMULIH_LEMBAK_KM_3307"/>
      <sheetName val="Unit_Rate7"/>
      <sheetName val="Daf_Dasar_Upah&amp;Bahan7"/>
      <sheetName val="CHART_HB_AC_-_WC7"/>
      <sheetName val="Analisa_K7"/>
      <sheetName val="BAHAN_(2)7"/>
      <sheetName val="ANALISA_railing7"/>
      <sheetName val="Daftar_Harga_Upah7"/>
      <sheetName val="HARGA_SAT7"/>
      <sheetName val="D_&amp;_W_sizes7"/>
      <sheetName val="STR_&amp;_ARS7"/>
      <sheetName val="HARGA_PEK7"/>
      <sheetName val="Rekap_RAP_real_(2)7"/>
      <sheetName val="3_Koef_Alat7"/>
      <sheetName val="Hrg_Readymix7"/>
      <sheetName val="JUMLAHAN_TOTAL_7"/>
      <sheetName val="Hal_010MUKAMC7"/>
      <sheetName val="ANALISA_EDIT7"/>
      <sheetName val="Hg_Sat7"/>
      <sheetName val="Input_T__Schedule7"/>
      <sheetName val="Data_WI7"/>
      <sheetName val="BQ_External7"/>
      <sheetName val="Daf_Biaya_sewa_alat7"/>
      <sheetName val="an_utara7"/>
      <sheetName val="Kuantitas_&amp;_Harga7"/>
      <sheetName val="Rekap_Biaya7"/>
      <sheetName val="REKAP_GROSS7"/>
      <sheetName val="mc_adam7"/>
      <sheetName val="ps_batu&amp;brjg7"/>
      <sheetName val="T__Cs_Log_P_III7"/>
      <sheetName val="RAB_FULL7"/>
      <sheetName val="anal_rinci7"/>
      <sheetName val="DIV_97"/>
      <sheetName val="HARGA_DASAR7"/>
      <sheetName val="Stay_Cable-17"/>
      <sheetName val="Rekap_Analisa7"/>
      <sheetName val="ANAL_RABP7"/>
      <sheetName val="BAHAN_&amp;_ALAT_7"/>
      <sheetName val="Transfer_Pump7"/>
      <sheetName val="Peralatan_Utama7"/>
      <sheetName val="2_27"/>
      <sheetName val="Spek_Fin_7"/>
      <sheetName val="REKAP_TOTAL7"/>
      <sheetName val="Luas_Bangunan7"/>
      <sheetName val="Spek_ME7"/>
      <sheetName val="bahan_upah7"/>
      <sheetName val="ANLS_MPU7"/>
      <sheetName val="Ana__PU7"/>
      <sheetName val="SD_(1)7"/>
      <sheetName val="Rekap_Addendum8"/>
      <sheetName val="1_GasAcct8"/>
      <sheetName val="DIVISI_37"/>
      <sheetName val="4-Basic_Price7"/>
      <sheetName val="Sat__Pek_7"/>
      <sheetName val="Alat_(2)7"/>
      <sheetName val="Input_Data7"/>
      <sheetName val="Harga_S_Dasar7"/>
      <sheetName val="Gal_Sal7"/>
      <sheetName val="gal_biasa7"/>
      <sheetName val="Div_7_27"/>
      <sheetName val="sheet_27"/>
      <sheetName val="RAB_ME7"/>
      <sheetName val="Summary_Sheets7"/>
      <sheetName val="BoQ_Total_lama7"/>
      <sheetName val="Daftar_Upah,Bhn,&amp;_alat7"/>
      <sheetName val="HARGA_SATUAN__7"/>
      <sheetName val="Harga Utk MEMPAWAH"/>
      <sheetName val="NP-10"/>
      <sheetName val="upah-fu"/>
      <sheetName val="Hgsat07"/>
      <sheetName val="RINCIAN HAR06"/>
      <sheetName val="B - Norelec"/>
      <sheetName val="Calcu 02"/>
      <sheetName val="D. Upah .new"/>
      <sheetName val="dsr"/>
      <sheetName val="div.3-5"/>
      <sheetName val="BAHAN &amp; ALAT"/>
      <sheetName val="MC0"/>
      <sheetName val="div-8"/>
      <sheetName val="Data PJ"/>
      <sheetName val="harga upah"/>
      <sheetName val="Kebut. Alat"/>
      <sheetName val="Kebut. Bahan"/>
      <sheetName val="Data Keu"/>
      <sheetName val="CekList"/>
      <sheetName val="Biodata LTM Group"/>
      <sheetName val="PO2"/>
      <sheetName val="Sch-Test"/>
      <sheetName val="RAB Rehab BatuMelik"/>
      <sheetName val="BAHAN Dekat"/>
      <sheetName val="SNI-2008"/>
      <sheetName val="H-Dasar-Upah"/>
      <sheetName val="HARSATALAT"/>
      <sheetName val=" HARGA UPAH, BAHAN,ALAT"/>
      <sheetName val="ALS1"/>
      <sheetName val="ALS5"/>
      <sheetName val="ALS4"/>
      <sheetName val="AC KUSEN P"/>
      <sheetName val="UPH + BHN"/>
      <sheetName val="HRG BH"/>
      <sheetName val="RAB I"/>
      <sheetName val="h bahan"/>
      <sheetName val="I_KAMAR"/>
      <sheetName val="prodalt"/>
      <sheetName val="gALIAN_"/>
      <sheetName val="tng_pr_m"/>
      <sheetName val="2_E"/>
      <sheetName val="DAFTAR_ANALYSA"/>
      <sheetName val="analisa_print"/>
      <sheetName val="Har-sat_finish"/>
      <sheetName val="STR - 2B"/>
      <sheetName val="anl-b7"/>
      <sheetName val="ARL"/>
      <sheetName val="PV"/>
      <sheetName val="SAT EL"/>
      <sheetName val="CB"/>
      <sheetName val="Sat Jadi"/>
      <sheetName val="BBL"/>
      <sheetName val="UMUR_ALAT"/>
      <sheetName val="FAKTOR_MODAL_CRF"/>
      <sheetName val="Basic_Price_-_ALL"/>
      <sheetName val="Harga_Bahan_&amp;_Upah_"/>
      <sheetName val="H_Satuan25"/>
      <sheetName val="mob__dem24"/>
      <sheetName val="pek__tanah24"/>
      <sheetName val="k__batu_kali24"/>
      <sheetName val="NS_GD_UGD23"/>
      <sheetName val="STD_GD_UGD23"/>
      <sheetName val="rab_me_(by_owner)_24"/>
      <sheetName val="BQ_(by_owner)24"/>
      <sheetName val="rab_me_(fisik)24"/>
      <sheetName val="NP_(4)23"/>
      <sheetName val="Analisa_&amp;_Upah24"/>
      <sheetName val="AN__TAMPL24"/>
      <sheetName val="Bill_Of_Quantity23"/>
      <sheetName val="HB_23"/>
      <sheetName val="Analisa_ME24"/>
      <sheetName val="harga_bahan24"/>
      <sheetName val="MAIN_BQ23"/>
      <sheetName val="Harsat_BHN_AR,M23"/>
      <sheetName val="NS_GD_UTAMA23"/>
      <sheetName val="Analisa_223"/>
      <sheetName val="BQ_AC_FAN23"/>
      <sheetName val="DRUP_(ASLI)23"/>
      <sheetName val="Analis_Kusen_1_ESKALASI23"/>
      <sheetName val="01A-_RAB24"/>
      <sheetName val="Anl_+23"/>
      <sheetName val="rab_-_persiapan_&amp;_lantai-123"/>
      <sheetName val="HRG_BHN23"/>
      <sheetName val="iTEM_hARSAT23"/>
      <sheetName val="box_culvert23"/>
      <sheetName val="NP_(2)23"/>
      <sheetName val="data_RSUD_KIS23"/>
      <sheetName val="ELEC_STIS23"/>
      <sheetName val="RKP_PLUMBING23"/>
      <sheetName val="Supl_X23"/>
      <sheetName val="_25"/>
      <sheetName val="DAFTAR_HARGA23"/>
      <sheetName val="Ahs_223"/>
      <sheetName val="Ahs_123"/>
      <sheetName val="KR_Luar23"/>
      <sheetName val="REF_ONLY23"/>
      <sheetName val="DRUP__ASLI_23"/>
      <sheetName val="Stden_center23"/>
      <sheetName val="meth_hsl_nego23"/>
      <sheetName val="1_B23"/>
      <sheetName val="Daftar_berat23"/>
      <sheetName val="Pintu_Jendela23"/>
      <sheetName val="DC-akses_bandara23"/>
      <sheetName val="Analisa_Harga_Satuan23"/>
      <sheetName val="Data_Upah23"/>
      <sheetName val="AHS_-_Sipil23"/>
      <sheetName val="EXTERNAL_WORK23"/>
      <sheetName val="RAB_AR&amp;STR23"/>
      <sheetName val="Analisa_Satuan23"/>
      <sheetName val="Fill_this_out_first___25"/>
      <sheetName val="ANLS__BETON_R__KELAS23"/>
      <sheetName val="Isolasi_Luar_Dalam23"/>
      <sheetName val="Isolasi_Luar23"/>
      <sheetName val="NP_(3)23"/>
      <sheetName val="GLP_200123"/>
      <sheetName val="Met_Pas_Batu23"/>
      <sheetName val="Met__Minor23"/>
      <sheetName val="BGN_PENUNJANG23"/>
      <sheetName val="Alat_B23"/>
      <sheetName val="Bahan_B23"/>
      <sheetName val="Upah_B23"/>
      <sheetName val="Bill_of_Qty_MEP23"/>
      <sheetName val="Analisa_Upah_&amp;_Bahan_Plum23"/>
      <sheetName val="gabungan_(2)23"/>
      <sheetName val="Galian_batu23"/>
      <sheetName val="Form_A23"/>
      <sheetName val="RKP__TOTAL23"/>
      <sheetName val="B_as23"/>
      <sheetName val="KONTRAK_INDUK_BULANAN23"/>
      <sheetName val="Analisa_BOW23"/>
      <sheetName val="HARGA_DSR11"/>
      <sheetName val="Basic_Price11"/>
      <sheetName val="an__major11"/>
      <sheetName val="Upah_Bahan11"/>
      <sheetName val="Har_Sat10"/>
      <sheetName val="610_0510"/>
      <sheetName val="610_0610"/>
      <sheetName val="610_0710"/>
      <sheetName val="610_0810"/>
      <sheetName val="610_0410"/>
      <sheetName val="MPU__6-3(4)_LastonAC10"/>
      <sheetName val="Data_Info10"/>
      <sheetName val="bahan_dan_upah10"/>
      <sheetName val="SAT_UPAH10"/>
      <sheetName val="Analisa_HSP10"/>
      <sheetName val="HARGA_(2)10"/>
      <sheetName val="ANAL_ALAT10"/>
      <sheetName val="Upah,_alat_&amp;_harsat10"/>
      <sheetName val="hst__LAMP_19"/>
      <sheetName val="struktur_tdk_dipakai10"/>
      <sheetName val="AC_unit10"/>
      <sheetName val="EL_acc10"/>
      <sheetName val="EL_lamp10"/>
      <sheetName val="EL_outlet10"/>
      <sheetName val="Chiller_acc10"/>
      <sheetName val="Pipa_PL10"/>
      <sheetName val="PK_acc10"/>
      <sheetName val="PL_acc10"/>
      <sheetName val="PK_valve10"/>
      <sheetName val="PL_valve10"/>
      <sheetName val="AC_valve10"/>
      <sheetName val="PK_pipe10"/>
      <sheetName val="EL_kabel10"/>
      <sheetName val="AC_power10"/>
      <sheetName val="EL_tray10"/>
      <sheetName val="PL_power10"/>
      <sheetName val="PL_unit10"/>
      <sheetName val="PK_unit10"/>
      <sheetName val="EL_arde10"/>
      <sheetName val="Master_1_010"/>
      <sheetName val="S_Curve9"/>
      <sheetName val="Rekap_S_Curve_(4)9"/>
      <sheetName val="Rekap_S_Curve_(3)9"/>
      <sheetName val="perkerasan_rigid10"/>
      <sheetName val="div_29"/>
      <sheetName val="div_3_Tanah9"/>
      <sheetName val="div_4_Sirtu9"/>
      <sheetName val="div_59"/>
      <sheetName val="div_7_Beton9"/>
      <sheetName val="div_89"/>
      <sheetName val="BACK_-_UP-GALIAN_(ALAT)11"/>
      <sheetName val="DIV_710"/>
      <sheetName val="F1c_DATA_ADM610"/>
      <sheetName val="Galian_110"/>
      <sheetName val="LAL_-_PASAR_PAGI_10"/>
      <sheetName val="Fill_this_out_first___26"/>
      <sheetName val="SUMBER_DAYA9"/>
      <sheetName val="Harga_Sat_Dasar10"/>
      <sheetName val="Urugan_Pasir9"/>
      <sheetName val="Rek_Tot9"/>
      <sheetName val="Bill_rekap10"/>
      <sheetName val="Bill_of_Qty10"/>
      <sheetName val="5_1_ELEKTRIKAL-ELEKTRONIK9"/>
      <sheetName val="Harga_Satuan_Bahan_9"/>
      <sheetName val="Cold_Miling9"/>
      <sheetName val="Data_Masukan9"/>
      <sheetName val="Fisik_20129"/>
      <sheetName val="Pek__Persiapan9"/>
      <sheetName val="Rekap_Anl_K9"/>
      <sheetName val="Rekap_Anl_SNI9"/>
      <sheetName val="GRAND_REKAPITULASI9"/>
      <sheetName val="RAB_G_ADM__PUSAT_(1)9"/>
      <sheetName val="RAB_R__GENSET_&amp;_PANEL_(10)_9"/>
      <sheetName val="RAB_R__DNS__PENGLL_T_54_(11_A_9"/>
      <sheetName val="RAB_R__DNS__PENGLL_T_54_(11_B_9"/>
      <sheetName val="RAB_R__DNS__PENGLL_T_54_(11_C_9"/>
      <sheetName val="RAB_R__DNS__PENGLL_T_70_(12_A_9"/>
      <sheetName val="RAB_R__DNS__PENGLL_T_70_(12_B_9"/>
      <sheetName val="RAB_R__DNS__PENGLL_T_70_(12_C_9"/>
      <sheetName val="RAB_SPORT_CLUB_(14)9"/>
      <sheetName val="RAB_MASJID_&amp;_T_WUDLU_(15)9"/>
      <sheetName val="RAB_LOUNDRY_&amp;_WORKSHOP_(16)9"/>
      <sheetName val="RAB_MINIMARKET_&amp;_KANTIN_(17_)9"/>
      <sheetName val="RAB_RMH__PENJAGA_(18)9"/>
      <sheetName val="RAB_POS_JAGA_(19__A_)9"/>
      <sheetName val="RAB_POS_JAGA_(19__B_)9"/>
      <sheetName val="RAB_R__POMPA_(20)9"/>
      <sheetName val="RAB_R__KELAS_(2_A)9"/>
      <sheetName val="RAB_R__KELAS_(2_B)9"/>
      <sheetName val="RAB_AULA_UTAMA_(5)9"/>
      <sheetName val="RAB_AULA_SEDANG_(6)9"/>
      <sheetName val="RAB_ASRAMA_(7__B_)9"/>
      <sheetName val="RAB_ASRAMA_(7__C_)9"/>
      <sheetName val="RAB_ASRAMA_(7__D_)9"/>
      <sheetName val="RAB_R__MAKAN_(8)9"/>
      <sheetName val="RAB_GUEST_HOUSE_(9__A_)9"/>
      <sheetName val="RAB_GUEST_HOUSE_(9__B_)9"/>
      <sheetName val="RAB_1_PRABUMULIH_LEMBAK_KM_3309"/>
      <sheetName val="Unit_Rate9"/>
      <sheetName val="_26"/>
      <sheetName val="Daf_Dasar_Upah&amp;Bahan9"/>
      <sheetName val="CHART_HB_AC_-_WC9"/>
      <sheetName val="Analisa_K9"/>
      <sheetName val="BAHAN_(2)9"/>
      <sheetName val="ANALISA_railing9"/>
      <sheetName val="Daftar_Harga_Upah9"/>
      <sheetName val="HARGA_SAT9"/>
      <sheetName val="D_&amp;_W_sizes9"/>
      <sheetName val="STR_&amp;_ARS9"/>
      <sheetName val="HARGA_PEK9"/>
      <sheetName val="Rekap_RAP_real_(2)9"/>
      <sheetName val="3_Koef_Alat9"/>
      <sheetName val="Hrg_Readymix9"/>
      <sheetName val="JUMLAHAN_TOTAL_9"/>
      <sheetName val="Hal_010MUKAMC9"/>
      <sheetName val="ANALISA_EDIT9"/>
      <sheetName val="Hg_Sat9"/>
      <sheetName val="Input_T__Schedule9"/>
      <sheetName val="Data_WI9"/>
      <sheetName val="BQ_External9"/>
      <sheetName val="Daf_Biaya_sewa_alat9"/>
      <sheetName val="an_utara9"/>
      <sheetName val="Kuantitas_&amp;_Harga9"/>
      <sheetName val="Rekap_Biaya9"/>
      <sheetName val="REKAP_GROSS9"/>
      <sheetName val="mc_adam9"/>
      <sheetName val="ps_batu&amp;brjg9"/>
      <sheetName val="T__Cs_Log_P_III9"/>
      <sheetName val="RAB_FULL9"/>
      <sheetName val="anal_rinci9"/>
      <sheetName val="DIV_99"/>
      <sheetName val="HARGA_DASAR9"/>
      <sheetName val="Stay_Cable-19"/>
      <sheetName val="Rekap_Analisa9"/>
      <sheetName val="ANAL_RABP9"/>
      <sheetName val="BAHAN_&amp;_ALAT_9"/>
      <sheetName val="Transfer_Pump9"/>
      <sheetName val="Peralatan_Utama9"/>
      <sheetName val="2_29"/>
      <sheetName val="Spek_Fin_9"/>
      <sheetName val="REKAP_TOTAL9"/>
      <sheetName val="Luas_Bangunan9"/>
      <sheetName val="Spek_ME9"/>
      <sheetName val="bahan_upah9"/>
      <sheetName val="ANLS_MPU9"/>
      <sheetName val="Ana__PU9"/>
      <sheetName val="SD_(1)9"/>
      <sheetName val="Rekap_Addendum10"/>
      <sheetName val="1_GasAcct10"/>
      <sheetName val="DIVISI_39"/>
      <sheetName val="4-Basic_Price9"/>
      <sheetName val="Sat__Pek_9"/>
      <sheetName val="Alat_(2)9"/>
      <sheetName val="Input_Data9"/>
      <sheetName val="Harga_S_Dasar9"/>
      <sheetName val="Gal_Sal9"/>
      <sheetName val="gal_biasa9"/>
      <sheetName val="Div_7_29"/>
      <sheetName val="sheet_29"/>
      <sheetName val="RAB_ME9"/>
      <sheetName val="Summary_Sheets9"/>
      <sheetName val="BoQ_Total_lama9"/>
      <sheetName val="Daftar_Upah,Bhn,&amp;_alat9"/>
      <sheetName val="HARGA_SATUAN__9"/>
      <sheetName val="BQ_INT2"/>
      <sheetName val="_BoQ_Green_Field_option_12"/>
      <sheetName val="Input_Harga_Produk_Upah_Pekerj2"/>
      <sheetName val="UMUR_ALAT2"/>
      <sheetName val="FAKTOR_MODAL_CRF2"/>
      <sheetName val="Basic_Price_-_ALL2"/>
      <sheetName val="ENC_142"/>
      <sheetName val="Harga_Bahan_&amp;_Upah_2"/>
      <sheetName val="div7_3(1)2"/>
      <sheetName val="rab_42"/>
      <sheetName val="RAB_Ekstern2"/>
      <sheetName val="Faktor_Konversi2"/>
      <sheetName val="5-daftar_Peralatan2"/>
      <sheetName val="ANALISA_satuan_poryek_sungai2"/>
      <sheetName val="BëN_PENƐ2"/>
      <sheetName val="HARGA_DSR10"/>
      <sheetName val="Basic_Price10"/>
      <sheetName val="an__major10"/>
      <sheetName val="Upah_Bahan10"/>
      <sheetName val="Har_Sat9"/>
      <sheetName val="610_059"/>
      <sheetName val="610_069"/>
      <sheetName val="610_079"/>
      <sheetName val="610_089"/>
      <sheetName val="610_049"/>
      <sheetName val="MPU__6-3(4)_LastonAC9"/>
      <sheetName val="Data_Info9"/>
      <sheetName val="bahan_dan_upah9"/>
      <sheetName val="SAT_UPAH9"/>
      <sheetName val="Analisa_HSP9"/>
      <sheetName val="HARGA_(2)9"/>
      <sheetName val="ANAL_ALAT9"/>
      <sheetName val="Upah,_alat_&amp;_harsat9"/>
      <sheetName val="hst__LAMP_18"/>
      <sheetName val="struktur_tdk_dipakai9"/>
      <sheetName val="AC_unit9"/>
      <sheetName val="EL_acc9"/>
      <sheetName val="EL_lamp9"/>
      <sheetName val="EL_outlet9"/>
      <sheetName val="Chiller_acc9"/>
      <sheetName val="Pipa_PL9"/>
      <sheetName val="PK_acc9"/>
      <sheetName val="PL_acc9"/>
      <sheetName val="PK_valve9"/>
      <sheetName val="PL_valve9"/>
      <sheetName val="AC_valve9"/>
      <sheetName val="PK_pipe9"/>
      <sheetName val="EL_kabel9"/>
      <sheetName val="AC_power9"/>
      <sheetName val="EL_tray9"/>
      <sheetName val="PL_power9"/>
      <sheetName val="PL_unit9"/>
      <sheetName val="PK_unit9"/>
      <sheetName val="EL_arde9"/>
      <sheetName val="Master_1_09"/>
      <sheetName val="S_Curve8"/>
      <sheetName val="Rekap_S_Curve_(4)8"/>
      <sheetName val="Rekap_S_Curve_(3)8"/>
      <sheetName val="perkerasan_rigid9"/>
      <sheetName val="div_28"/>
      <sheetName val="div_3_Tanah8"/>
      <sheetName val="div_4_Sirtu8"/>
      <sheetName val="div_58"/>
      <sheetName val="div_7_Beton8"/>
      <sheetName val="div_88"/>
      <sheetName val="BACK_-_UP-GALIAN_(ALAT)10"/>
      <sheetName val="DIV_79"/>
      <sheetName val="F1c_DATA_ADM69"/>
      <sheetName val="Galian_19"/>
      <sheetName val="LAL_-_PASAR_PAGI_9"/>
      <sheetName val="SUMBER_DAYA8"/>
      <sheetName val="Harga_Sat_Dasar9"/>
      <sheetName val="Urugan_Pasir8"/>
      <sheetName val="Rek_Tot8"/>
      <sheetName val="Bill_rekap9"/>
      <sheetName val="Bill_of_Qty9"/>
      <sheetName val="5_1_ELEKTRIKAL-ELEKTRONIK8"/>
      <sheetName val="Harga_Satuan_Bahan_8"/>
      <sheetName val="Cold_Miling8"/>
      <sheetName val="Data_Masukan8"/>
      <sheetName val="Fisik_20128"/>
      <sheetName val="Pek__Persiapan8"/>
      <sheetName val="Rekap_Anl_K8"/>
      <sheetName val="Rekap_Anl_SNI8"/>
      <sheetName val="GRAND_REKAPITULASI8"/>
      <sheetName val="RAB_G_ADM__PUSAT_(1)8"/>
      <sheetName val="RAB_R__GENSET_&amp;_PANEL_(10)_8"/>
      <sheetName val="RAB_R__DNS__PENGLL_T_54_(11_A_8"/>
      <sheetName val="RAB_R__DNS__PENGLL_T_54_(11_B_8"/>
      <sheetName val="RAB_R__DNS__PENGLL_T_54_(11_C_8"/>
      <sheetName val="RAB_R__DNS__PENGLL_T_70_(12_A_8"/>
      <sheetName val="RAB_R__DNS__PENGLL_T_70_(12_B_8"/>
      <sheetName val="RAB_R__DNS__PENGLL_T_70_(12_C_8"/>
      <sheetName val="RAB_SPORT_CLUB_(14)8"/>
      <sheetName val="RAB_MASJID_&amp;_T_WUDLU_(15)8"/>
      <sheetName val="RAB_LOUNDRY_&amp;_WORKSHOP_(16)8"/>
      <sheetName val="RAB_MINIMARKET_&amp;_KANTIN_(17_)8"/>
      <sheetName val="RAB_RMH__PENJAGA_(18)8"/>
      <sheetName val="RAB_POS_JAGA_(19__A_)8"/>
      <sheetName val="RAB_POS_JAGA_(19__B_)8"/>
      <sheetName val="RAB_R__POMPA_(20)8"/>
      <sheetName val="RAB_R__KELAS_(2_A)8"/>
      <sheetName val="RAB_R__KELAS_(2_B)8"/>
      <sheetName val="RAB_AULA_UTAMA_(5)8"/>
      <sheetName val="RAB_AULA_SEDANG_(6)8"/>
      <sheetName val="RAB_ASRAMA_(7__B_)8"/>
      <sheetName val="RAB_ASRAMA_(7__C_)8"/>
      <sheetName val="RAB_ASRAMA_(7__D_)8"/>
      <sheetName val="RAB_R__MAKAN_(8)8"/>
      <sheetName val="RAB_GUEST_HOUSE_(9__A_)8"/>
      <sheetName val="RAB_GUEST_HOUSE_(9__B_)8"/>
      <sheetName val="RAB_1_PRABUMULIH_LEMBAK_KM_3308"/>
      <sheetName val="Unit_Rate8"/>
      <sheetName val="Daf_Dasar_Upah&amp;Bahan8"/>
      <sheetName val="CHART_HB_AC_-_WC8"/>
      <sheetName val="Analisa_K8"/>
      <sheetName val="BAHAN_(2)8"/>
      <sheetName val="ANALISA_railing8"/>
      <sheetName val="Daftar_Harga_Upah8"/>
      <sheetName val="HARGA_SAT8"/>
      <sheetName val="D_&amp;_W_sizes8"/>
      <sheetName val="STR_&amp;_ARS8"/>
      <sheetName val="HARGA_PEK8"/>
      <sheetName val="Rekap_RAP_real_(2)8"/>
      <sheetName val="3_Koef_Alat8"/>
      <sheetName val="Hrg_Readymix8"/>
      <sheetName val="JUMLAHAN_TOTAL_8"/>
      <sheetName val="Hal_010MUKAMC8"/>
      <sheetName val="ANALISA_EDIT8"/>
      <sheetName val="Hg_Sat8"/>
      <sheetName val="Input_T__Schedule8"/>
      <sheetName val="Data_WI8"/>
      <sheetName val="BQ_External8"/>
      <sheetName val="Daf_Biaya_sewa_alat8"/>
      <sheetName val="an_utara8"/>
      <sheetName val="Kuantitas_&amp;_Harga8"/>
      <sheetName val="Rekap_Biaya8"/>
      <sheetName val="REKAP_GROSS8"/>
      <sheetName val="mc_adam8"/>
      <sheetName val="ps_batu&amp;brjg8"/>
      <sheetName val="T__Cs_Log_P_III8"/>
      <sheetName val="RAB_FULL8"/>
      <sheetName val="anal_rinci8"/>
      <sheetName val="DIV_98"/>
      <sheetName val="HARGA_DASAR8"/>
      <sheetName val="Stay_Cable-18"/>
      <sheetName val="Rekap_Analisa8"/>
      <sheetName val="ANAL_RABP8"/>
      <sheetName val="BAHAN_&amp;_ALAT_8"/>
      <sheetName val="Transfer_Pump8"/>
      <sheetName val="Peralatan_Utama8"/>
      <sheetName val="2_28"/>
      <sheetName val="Spek_Fin_8"/>
      <sheetName val="REKAP_TOTAL8"/>
      <sheetName val="Luas_Bangunan8"/>
      <sheetName val="Spek_ME8"/>
      <sheetName val="bahan_upah8"/>
      <sheetName val="ANLS_MPU8"/>
      <sheetName val="Ana__PU8"/>
      <sheetName val="SD_(1)8"/>
      <sheetName val="Rekap_Addendum9"/>
      <sheetName val="1_GasAcct9"/>
      <sheetName val="DIVISI_38"/>
      <sheetName val="4-Basic_Price8"/>
      <sheetName val="Sat__Pek_8"/>
      <sheetName val="Alat_(2)8"/>
      <sheetName val="Input_Data8"/>
      <sheetName val="Harga_S_Dasar8"/>
      <sheetName val="Gal_Sal8"/>
      <sheetName val="gal_biasa8"/>
      <sheetName val="Div_7_28"/>
      <sheetName val="sheet_28"/>
      <sheetName val="RAB_ME8"/>
      <sheetName val="Summary_Sheets8"/>
      <sheetName val="BoQ_Total_lama8"/>
      <sheetName val="Daftar_Upah,Bhn,&amp;_alat8"/>
      <sheetName val="HARGA_SATUAN__8"/>
      <sheetName val="_BoQ_Green_Field_option_11"/>
      <sheetName val="Input_Harga_Produk_Upah_Pekerj1"/>
      <sheetName val="UMUR_ALAT1"/>
      <sheetName val="FAKTOR_MODAL_CRF1"/>
      <sheetName val="Basic_Price_-_ALL1"/>
      <sheetName val="Harga_Bahan_&amp;_Upah_1"/>
      <sheetName val="5-daftar_Peralatan1"/>
      <sheetName val="BëN_PENƐ1"/>
      <sheetName val="H_Satuan26"/>
      <sheetName val="mob__dem25"/>
      <sheetName val="pek__tanah25"/>
      <sheetName val="k__batu_kali25"/>
      <sheetName val="NS_GD_UGD24"/>
      <sheetName val="STD_GD_UGD24"/>
      <sheetName val="rab_me_(by_owner)_25"/>
      <sheetName val="BQ_(by_owner)25"/>
      <sheetName val="rab_me_(fisik)25"/>
      <sheetName val="NP_(4)24"/>
      <sheetName val="Analisa_&amp;_Upah25"/>
      <sheetName val="AN__TAMPL25"/>
      <sheetName val="Bill_Of_Quantity24"/>
      <sheetName val="HB_24"/>
      <sheetName val="Analisa_ME25"/>
      <sheetName val="harga_bahan25"/>
      <sheetName val="MAIN_BQ24"/>
      <sheetName val="Harsat_BHN_AR,M24"/>
      <sheetName val="NS_GD_UTAMA24"/>
      <sheetName val="Analisa_224"/>
      <sheetName val="BQ_AC_FAN24"/>
      <sheetName val="DRUP_(ASLI)24"/>
      <sheetName val="Analis_Kusen_1_ESKALASI24"/>
      <sheetName val="01A-_RAB25"/>
      <sheetName val="Anl_+24"/>
      <sheetName val="rab_-_persiapan_&amp;_lantai-124"/>
      <sheetName val="HRG_BHN24"/>
      <sheetName val="iTEM_hARSAT24"/>
      <sheetName val="box_culvert24"/>
      <sheetName val="NP_(2)24"/>
      <sheetName val="data_RSUD_KIS24"/>
      <sheetName val="ELEC_STIS24"/>
      <sheetName val="RKP_PLUMBING24"/>
      <sheetName val="Supl_X24"/>
      <sheetName val="_27"/>
      <sheetName val="rekap_mekanikal14"/>
      <sheetName val="DAFTAR_HARGA24"/>
      <sheetName val="Ahs_224"/>
      <sheetName val="Ahs_124"/>
      <sheetName val="KR_Luar24"/>
      <sheetName val="REF_ONLY24"/>
      <sheetName val="DRUP__ASLI_24"/>
      <sheetName val="Stden_center24"/>
      <sheetName val="meth_hsl_nego24"/>
      <sheetName val="1_B24"/>
      <sheetName val="Daftar_berat24"/>
      <sheetName val="Pintu_Jendela24"/>
      <sheetName val="DC-akses_bandara24"/>
      <sheetName val="Analisa_Harga_Satuan24"/>
      <sheetName val="Data_Upah24"/>
      <sheetName val="AHS_-_Sipil24"/>
      <sheetName val="EXTERNAL_WORK24"/>
      <sheetName val="RAB_AR&amp;STR24"/>
      <sheetName val="Analisa_Satuan24"/>
      <sheetName val="Fill_this_out_first___27"/>
      <sheetName val="ANLS__BETON_R__KELAS24"/>
      <sheetName val="Isolasi_Luar_Dalam24"/>
      <sheetName val="Isolasi_Luar24"/>
      <sheetName val="NP_(3)24"/>
      <sheetName val="GLP_200124"/>
      <sheetName val="Met_Pas_Batu24"/>
      <sheetName val="Met__Minor24"/>
      <sheetName val="BGN_PENUNJANG24"/>
      <sheetName val="Alat_B24"/>
      <sheetName val="Bahan_B24"/>
      <sheetName val="Upah_B24"/>
      <sheetName val="Bill_of_Qty_MEP24"/>
      <sheetName val="Analisa_Upah_&amp;_Bahan_Plum24"/>
      <sheetName val="gabungan_(2)24"/>
      <sheetName val="Galian_batu24"/>
      <sheetName val="Form_A24"/>
      <sheetName val="RKP__TOTAL24"/>
      <sheetName val="B_as24"/>
      <sheetName val="KONTRAK_INDUK_BULANAN24"/>
      <sheetName val="Analisa_BOW24"/>
      <sheetName val="analisa_(2)12"/>
      <sheetName val="Prod_15-514"/>
      <sheetName val="HARGA_DSR12"/>
      <sheetName val="Basic_Price12"/>
      <sheetName val="an__major12"/>
      <sheetName val="Upah_Bahan12"/>
      <sheetName val="Har_Sat11"/>
      <sheetName val="610_0511"/>
      <sheetName val="610_0611"/>
      <sheetName val="610_0711"/>
      <sheetName val="610_0811"/>
      <sheetName val="610_0411"/>
      <sheetName val="MPU__6-3(4)_LastonAC11"/>
      <sheetName val="Data_Info11"/>
      <sheetName val="bahan_dan_upah11"/>
      <sheetName val="SAT_UPAH11"/>
      <sheetName val="Analisa_HSP11"/>
      <sheetName val="HARGA_(2)11"/>
      <sheetName val="ANAL_ALAT11"/>
      <sheetName val="Upah,_alat_&amp;_harsat11"/>
      <sheetName val="hst__LAMP_110"/>
      <sheetName val="struktur_tdk_dipakai11"/>
      <sheetName val="AC_unit11"/>
      <sheetName val="EL_acc11"/>
      <sheetName val="EL_lamp11"/>
      <sheetName val="EL_outlet11"/>
      <sheetName val="Chiller_acc11"/>
      <sheetName val="Pipa_PL11"/>
      <sheetName val="PK_acc11"/>
      <sheetName val="PL_acc11"/>
      <sheetName val="PK_valve11"/>
      <sheetName val="PL_valve11"/>
      <sheetName val="AC_valve11"/>
      <sheetName val="PK_pipe11"/>
      <sheetName val="EL_kabel11"/>
      <sheetName val="AC_power11"/>
      <sheetName val="EL_tray11"/>
      <sheetName val="PL_power11"/>
      <sheetName val="PL_unit11"/>
      <sheetName val="PK_unit11"/>
      <sheetName val="EL_arde11"/>
      <sheetName val="Master_1_011"/>
      <sheetName val="S_Curve10"/>
      <sheetName val="Rekap_S_Curve_(4)10"/>
      <sheetName val="Rekap_S_Curve_(3)10"/>
      <sheetName val="perkerasan_rigid11"/>
      <sheetName val="div_210"/>
      <sheetName val="div_3_Tanah10"/>
      <sheetName val="div_4_Sirtu10"/>
      <sheetName val="div_510"/>
      <sheetName val="div_7_Beton10"/>
      <sheetName val="div_810"/>
      <sheetName val="BACK_-_UP-GALIAN_(ALAT)12"/>
      <sheetName val="DIV_711"/>
      <sheetName val="F1c_DATA_ADM611"/>
      <sheetName val="Galian_111"/>
      <sheetName val="LAL_-_PASAR_PAGI_11"/>
      <sheetName val="Fill_this_out_first___28"/>
      <sheetName val="SUMBER_DAYA10"/>
      <sheetName val="Harga_Sat_Dasar11"/>
      <sheetName val="Urugan_Pasir10"/>
      <sheetName val="Rek_Tot10"/>
      <sheetName val="Bill_rekap11"/>
      <sheetName val="Bill_of_Qty11"/>
      <sheetName val="5_1_ELEKTRIKAL-ELEKTRONIK10"/>
      <sheetName val="Harga_Satuan_Bahan_10"/>
      <sheetName val="Cold_Miling10"/>
      <sheetName val="Data_Masukan10"/>
      <sheetName val="Fisik_201210"/>
      <sheetName val="Pek__Persiapan10"/>
      <sheetName val="Rekap_Anl_K10"/>
      <sheetName val="Rekap_Anl_SNI10"/>
      <sheetName val="GRAND_REKAPITULASI10"/>
      <sheetName val="RAB_G_ADM__PUSAT_(1)10"/>
      <sheetName val="RAB_R__GENSET_&amp;_PANEL_(10)_10"/>
      <sheetName val="RAB_R__DNS__PENGLL_T_54_(11_A10"/>
      <sheetName val="RAB_R__DNS__PENGLL_T_54_(11_B10"/>
      <sheetName val="RAB_R__DNS__PENGLL_T_54_(11_C10"/>
      <sheetName val="RAB_R__DNS__PENGLL_T_70_(12_A10"/>
      <sheetName val="RAB_R__DNS__PENGLL_T_70_(12_B10"/>
      <sheetName val="RAB_R__DNS__PENGLL_T_70_(12_C10"/>
      <sheetName val="RAB_SPORT_CLUB_(14)10"/>
      <sheetName val="RAB_MASJID_&amp;_T_WUDLU_(15)10"/>
      <sheetName val="RAB_LOUNDRY_&amp;_WORKSHOP_(16)10"/>
      <sheetName val="RAB_MINIMARKET_&amp;_KANTIN_(17_)10"/>
      <sheetName val="RAB_RMH__PENJAGA_(18)10"/>
      <sheetName val="RAB_POS_JAGA_(19__A_)10"/>
      <sheetName val="RAB_POS_JAGA_(19__B_)10"/>
      <sheetName val="RAB_R__POMPA_(20)10"/>
      <sheetName val="RAB_R__KELAS_(2_A)10"/>
      <sheetName val="RAB_R__KELAS_(2_B)10"/>
      <sheetName val="RAB_AULA_UTAMA_(5)10"/>
      <sheetName val="RAB_AULA_SEDANG_(6)10"/>
      <sheetName val="RAB_ASRAMA_(7__B_)10"/>
      <sheetName val="RAB_ASRAMA_(7__C_)10"/>
      <sheetName val="RAB_ASRAMA_(7__D_)10"/>
      <sheetName val="RAB_R__MAKAN_(8)10"/>
      <sheetName val="RAB_GUEST_HOUSE_(9__A_)10"/>
      <sheetName val="RAB_GUEST_HOUSE_(9__B_)10"/>
      <sheetName val="RAB_1_PRABUMULIH_LEMBAK_KM_3310"/>
      <sheetName val="Unit_Rate10"/>
      <sheetName val="_28"/>
      <sheetName val="Daf_Dasar_Upah&amp;Bahan10"/>
      <sheetName val="CHART_HB_AC_-_WC10"/>
      <sheetName val="Analisa_K10"/>
      <sheetName val="BAHAN_(2)10"/>
      <sheetName val="ANALISA_railing10"/>
      <sheetName val="Daftar_Harga_Upah10"/>
      <sheetName val="HARGA_SAT10"/>
      <sheetName val="D_&amp;_W_sizes10"/>
      <sheetName val="STR_&amp;_ARS10"/>
      <sheetName val="HARGA_PEK10"/>
      <sheetName val="Rekap_RAP_real_(2)10"/>
      <sheetName val="3_Koef_Alat10"/>
      <sheetName val="Hrg_Readymix10"/>
      <sheetName val="JUMLAHAN_TOTAL_10"/>
      <sheetName val="Hal_010MUKAMC10"/>
      <sheetName val="ANALISA_EDIT10"/>
      <sheetName val="Hg_Sat10"/>
      <sheetName val="Input_T__Schedule10"/>
      <sheetName val="Data_WI10"/>
      <sheetName val="BQ_External10"/>
      <sheetName val="Daf_Biaya_sewa_alat10"/>
      <sheetName val="an_utara10"/>
      <sheetName val="Kuantitas_&amp;_Harga10"/>
      <sheetName val="Rekap_Biaya10"/>
      <sheetName val="REKAP_GROSS10"/>
      <sheetName val="mc_adam10"/>
      <sheetName val="ps_batu&amp;brjg10"/>
      <sheetName val="T__Cs_Log_P_III10"/>
      <sheetName val="RAB_FULL10"/>
      <sheetName val="anal_rinci10"/>
      <sheetName val="DIV_910"/>
      <sheetName val="HARGA_DASAR10"/>
      <sheetName val="Stay_Cable-110"/>
      <sheetName val="Rekap_Analisa10"/>
      <sheetName val="ANAL_RABP10"/>
      <sheetName val="BAHAN_&amp;_ALAT_10"/>
      <sheetName val="Transfer_Pump10"/>
      <sheetName val="Peralatan_Utama10"/>
      <sheetName val="2_210"/>
      <sheetName val="Spek_Fin_10"/>
      <sheetName val="REKAP_TOTAL10"/>
      <sheetName val="Luas_Bangunan10"/>
      <sheetName val="Spek_ME10"/>
      <sheetName val="bahan_upah10"/>
      <sheetName val="ANLS_MPU10"/>
      <sheetName val="Ana__PU10"/>
      <sheetName val="SD_(1)10"/>
      <sheetName val="Rekap_Addendum11"/>
      <sheetName val="1_GasAcct11"/>
      <sheetName val="DIVISI_310"/>
      <sheetName val="4-Basic_Price10"/>
      <sheetName val="Sat__Pek_10"/>
      <sheetName val="Alat_(2)10"/>
      <sheetName val="Input_Data10"/>
      <sheetName val="Harga_S_Dasar10"/>
      <sheetName val="Gal_Sal10"/>
      <sheetName val="gal_biasa10"/>
      <sheetName val="Div_7_210"/>
      <sheetName val="sheet_210"/>
      <sheetName val="RAB_ME10"/>
      <sheetName val="Summary_Sheets10"/>
      <sheetName val="BoQ_Total_lama10"/>
      <sheetName val="Daftar_Upah,Bhn,&amp;_alat10"/>
      <sheetName val="HARGA_SATUAN__10"/>
      <sheetName val="Analisa_ME_UPT3"/>
      <sheetName val="BQ_INT3"/>
      <sheetName val="_BoQ_Green_Field_option_13"/>
      <sheetName val="Input_Harga_Produk_Upah_Pekerj3"/>
      <sheetName val="ANSAT_K'AYI3"/>
      <sheetName val="MING_I3"/>
      <sheetName val="Bangunan_Utama3"/>
      <sheetName val="UMUR_ALAT3"/>
      <sheetName val="FAKTOR_MODAL_CRF3"/>
      <sheetName val="Basic_Price_-_ALL3"/>
      <sheetName val="DIV_13"/>
      <sheetName val="lamp_93"/>
      <sheetName val="Data_33"/>
      <sheetName val="AHS_33"/>
      <sheetName val="BOQ_33"/>
      <sheetName val="lamp__123"/>
      <sheetName val="Eval__Arus_Kas3"/>
      <sheetName val="ENC_143"/>
      <sheetName val="Harga_Bahan_&amp;_Upah_3"/>
      <sheetName val="Cash_Flow_bulanan3"/>
      <sheetName val="div7_3(1)3"/>
      <sheetName val="rab_43"/>
      <sheetName val="RAB_VOL3"/>
      <sheetName val="SKEDUL_AV-053"/>
      <sheetName val="RAB_Ekstern3"/>
      <sheetName val="Faktor_Konversi3"/>
      <sheetName val="5-daftar_Peralatan3"/>
      <sheetName val="ANALISA_satuan_poryek_sungai3"/>
      <sheetName val="BëN_PENƐ3"/>
      <sheetName val="Main_Office3"/>
      <sheetName val="H_Satuan28"/>
      <sheetName val="mob__dem27"/>
      <sheetName val="pek__tanah27"/>
      <sheetName val="k__batu_kali27"/>
      <sheetName val="NS_GD_UGD26"/>
      <sheetName val="STD_GD_UGD26"/>
      <sheetName val="rab_me_(by_owner)_27"/>
      <sheetName val="BQ_(by_owner)27"/>
      <sheetName val="rab_me_(fisik)27"/>
      <sheetName val="NP_(4)26"/>
      <sheetName val="Analisa_&amp;_Upah27"/>
      <sheetName val="AN__TAMPL27"/>
      <sheetName val="Bill_Of_Quantity26"/>
      <sheetName val="HB_26"/>
      <sheetName val="Analisa_ME27"/>
      <sheetName val="harga_bahan27"/>
      <sheetName val="MAIN_BQ26"/>
      <sheetName val="Harsat_BHN_AR,M26"/>
      <sheetName val="NS_GD_UTAMA26"/>
      <sheetName val="Analisa_226"/>
      <sheetName val="BQ_AC_FAN26"/>
      <sheetName val="DRUP_(ASLI)26"/>
      <sheetName val="Analis_Kusen_1_ESKALASI26"/>
      <sheetName val="01A-_RAB27"/>
      <sheetName val="Anl_+26"/>
      <sheetName val="rab_-_persiapan_&amp;_lantai-126"/>
      <sheetName val="HRG_BHN26"/>
      <sheetName val="iTEM_hARSAT26"/>
      <sheetName val="box_culvert26"/>
      <sheetName val="MARK_UP15"/>
      <sheetName val="NP_(2)26"/>
      <sheetName val="data_RSUD_KIS26"/>
      <sheetName val="ELEC_STIS26"/>
      <sheetName val="RKP_PLUMBING26"/>
      <sheetName val="Supl_X26"/>
      <sheetName val="_31"/>
      <sheetName val="rekap_mekanikal16"/>
      <sheetName val="DAFTAR_HARGA26"/>
      <sheetName val="Ahs_226"/>
      <sheetName val="Ahs_126"/>
      <sheetName val="KR_Luar26"/>
      <sheetName val="REF_ONLY26"/>
      <sheetName val="DRUP__ASLI_26"/>
      <sheetName val="Stden_center26"/>
      <sheetName val="meth_hsl_nego26"/>
      <sheetName val="1_B26"/>
      <sheetName val="Daftar_berat26"/>
      <sheetName val="Pintu_Jendela26"/>
      <sheetName val="DC-akses_bandara26"/>
      <sheetName val="Analisa_Harga_Satuan26"/>
      <sheetName val="Data_Upah26"/>
      <sheetName val="AHS_-_Sipil26"/>
      <sheetName val="EXTERNAL_WORK26"/>
      <sheetName val="RAB_AR&amp;STR26"/>
      <sheetName val="Analisa_Satuan26"/>
      <sheetName val="Fill_this_out_first___31"/>
      <sheetName val="ANLS__BETON_R__KELAS26"/>
      <sheetName val="Isolasi_Luar_Dalam26"/>
      <sheetName val="Isolasi_Luar26"/>
      <sheetName val="NP_(3)26"/>
      <sheetName val="GLP_200126"/>
      <sheetName val="Met_Pas_Batu26"/>
      <sheetName val="Met__Minor26"/>
      <sheetName val="BGN_PENUNJANG26"/>
      <sheetName val="Analisa_RAP15"/>
      <sheetName val="Alat_B26"/>
      <sheetName val="Bahan_B26"/>
      <sheetName val="Upah_B26"/>
      <sheetName val="Analisa_RAB15"/>
      <sheetName val="Bill_of_Qty_MEP26"/>
      <sheetName val="Analisa_Upah_&amp;_Bahan_Plum26"/>
      <sheetName val="gabungan_(2)26"/>
      <sheetName val="Galian_batu26"/>
      <sheetName val="Form_A26"/>
      <sheetName val="RKP__TOTAL26"/>
      <sheetName val="B_as26"/>
      <sheetName val="KONTRAK_INDUK_BULANAN26"/>
      <sheetName val="Analisa_BOW26"/>
      <sheetName val="analisa_(2)14"/>
      <sheetName val="Tata_Udara15"/>
      <sheetName val="HRG_BAHAN_&amp;_UPAH_okk15"/>
      <sheetName val="Analis_Kusen_okk15"/>
      <sheetName val="bukan_PNS15"/>
      <sheetName val="DAF_3_125"/>
      <sheetName val="DAF_3_1115"/>
      <sheetName val="ANALISA_PEK_UMUM15"/>
      <sheetName val="Bill_5_Summary15"/>
      <sheetName val="Bill_4_Summary15"/>
      <sheetName val="UNIT_PRICE15"/>
      <sheetName val="Anls_teknis15"/>
      <sheetName val="Investment_Valuation15"/>
      <sheetName val="Cabling_Data&amp;Power15"/>
      <sheetName val="Prod_15-516"/>
      <sheetName val="HARGA_DSR14"/>
      <sheetName val="an_tek_NP15"/>
      <sheetName val="Basic_Price14"/>
      <sheetName val="A+Supl_15"/>
      <sheetName val="an__major14"/>
      <sheetName val="Upah_Bahan14"/>
      <sheetName val="PLINT_3_1_G15"/>
      <sheetName val="NS_Lanjutan15"/>
      <sheetName val="STD_Lanjutan15"/>
      <sheetName val="5_Anhas15"/>
      <sheetName val="Mk_Minor15"/>
      <sheetName val="Input_monthly_capex15"/>
      <sheetName val="H_Satuan_Dasar13"/>
      <sheetName val="Blk-Mnl_lt_3-lt_atap15"/>
      <sheetName val="BQ__AC15"/>
      <sheetName val="rincian_per_proyek15"/>
      <sheetName val="rek_ME15"/>
      <sheetName val="F_ALARM15"/>
      <sheetName val="Analisa_Harga15"/>
      <sheetName val="ANALISA_ALAT_BERAT15"/>
      <sheetName val="Agregat_Halus_&amp;_Kasar14"/>
      <sheetName val="D6_(2)15"/>
      <sheetName val="Urai__Resap_pengikat13"/>
      <sheetName val="RBP-_215"/>
      <sheetName val="OP__ALAT15"/>
      <sheetName val="OP__PERJAM15"/>
      <sheetName val="B__PERSONIL15"/>
      <sheetName val="KAN__LOKAL15"/>
      <sheetName val="HS-Divisi_313"/>
      <sheetName val="Perm__Test13"/>
      <sheetName val="Hrg_Sat13"/>
      <sheetName val="HARGA_MATERIAL15"/>
      <sheetName val="Har_Sat13"/>
      <sheetName val="610_0513"/>
      <sheetName val="610_0613"/>
      <sheetName val="610_0713"/>
      <sheetName val="610_0813"/>
      <sheetName val="610_0413"/>
      <sheetName val="MPU__6-3(4)_LastonAC13"/>
      <sheetName val="Data_Info13"/>
      <sheetName val="bahan_dan_upah13"/>
      <sheetName val="analisa_Str13"/>
      <sheetName val="610_07A13"/>
      <sheetName val="DAFT_HARG_SAT_PEK_15"/>
      <sheetName val="DAFT_ALAT,UPAH_&amp;_MAT15"/>
      <sheetName val="Daftar_Upah13"/>
      <sheetName val="Analis_Tambahan13"/>
      <sheetName val="pelita_lapen13"/>
      <sheetName val="bhn_FINAL15"/>
      <sheetName val="BQ_jln13"/>
      <sheetName val="BQ_jem13"/>
      <sheetName val="Hua_Yang_Quarterly13"/>
      <sheetName val="An_213"/>
      <sheetName val="a_213"/>
      <sheetName val="daftar_harga_satuan13"/>
      <sheetName val="List_of_Eqp15"/>
      <sheetName val="Anl_2s_d4e15"/>
      <sheetName val="Master_Edit15"/>
      <sheetName val="SAT_UPAH13"/>
      <sheetName val="Analisa_HSP13"/>
      <sheetName val="HARGA_(2)13"/>
      <sheetName val="HARGA_SATUAN13"/>
      <sheetName val="ANAL_ALAT13"/>
      <sheetName val="Upah,_alat_&amp;_harsat13"/>
      <sheetName val="01_FA13"/>
      <sheetName val="hst__LAMP_112"/>
      <sheetName val="struktur_tdk_dipakai13"/>
      <sheetName val="Rekap_Direct_Cost15"/>
      <sheetName val="Analisa_-Baku15"/>
      <sheetName val="AC_unit13"/>
      <sheetName val="EL_acc13"/>
      <sheetName val="EL_lamp13"/>
      <sheetName val="EL_outlet13"/>
      <sheetName val="Chiller_acc13"/>
      <sheetName val="Pipa_PL13"/>
      <sheetName val="PK_acc13"/>
      <sheetName val="PL_acc13"/>
      <sheetName val="PK_valve13"/>
      <sheetName val="PL_valve13"/>
      <sheetName val="AC_valve13"/>
      <sheetName val="PK_pipe13"/>
      <sheetName val="EL_kabel13"/>
      <sheetName val="AC_power13"/>
      <sheetName val="EL_tray13"/>
      <sheetName val="PL_power13"/>
      <sheetName val="PL_unit13"/>
      <sheetName val="PK_unit13"/>
      <sheetName val="EL_arde13"/>
      <sheetName val="Master_1_013"/>
      <sheetName val="S_Curve12"/>
      <sheetName val="Rekap_S_Curve_(4)12"/>
      <sheetName val="Rekap_S_Curve_(3)12"/>
      <sheetName val="Appendix_2(SatDas)13"/>
      <sheetName val="Urai___Guide_Post15"/>
      <sheetName val="Urai_Galian_Tanah15"/>
      <sheetName val="3_1_2a15"/>
      <sheetName val="3_1_1a15"/>
      <sheetName val="perkerasan_rigid13"/>
      <sheetName val="div_212"/>
      <sheetName val="div_3_Tanah12"/>
      <sheetName val="div_4_Sirtu12"/>
      <sheetName val="div_512"/>
      <sheetName val="div_7_Beton12"/>
      <sheetName val="div_812"/>
      <sheetName val="BACK_-_UP-GALIAN_(ALAT)14"/>
      <sheetName val="DIV_713"/>
      <sheetName val="Man_Power15"/>
      <sheetName val="Lead_Schedule15"/>
      <sheetName val="F1c_DATA_ADM613"/>
      <sheetName val="Galian_113"/>
      <sheetName val="LAL_-_PASAR_PAGI_13"/>
      <sheetName val="Fill_this_out_first___32"/>
      <sheetName val="SUMBER_DAYA12"/>
      <sheetName val="Harga_Sat_Dasar13"/>
      <sheetName val="Urugan_Pasir12"/>
      <sheetName val="Rek_Tot12"/>
      <sheetName val="Bill_rekap13"/>
      <sheetName val="Bill_of_Qty13"/>
      <sheetName val="5_1_ELEKTRIKAL-ELEKTRONIK12"/>
      <sheetName val="On_Time13"/>
      <sheetName val="List_Material13"/>
      <sheetName val="An_str13"/>
      <sheetName val="Harga_Satuan_Bahan_12"/>
      <sheetName val="Cold_Miling12"/>
      <sheetName val="Data_Masukan12"/>
      <sheetName val="Fisik_201212"/>
      <sheetName val="Pek__Persiapan12"/>
      <sheetName val="Rekap_Anl_K12"/>
      <sheetName val="Rekap_Anl_SNI12"/>
      <sheetName val="GRAND_REKAPITULASI12"/>
      <sheetName val="RAB_G_ADM__PUSAT_(1)12"/>
      <sheetName val="RAB_R__GENSET_&amp;_PANEL_(10)_12"/>
      <sheetName val="RAB_R__DNS__PENGLL_T_54_(11_A12"/>
      <sheetName val="RAB_R__DNS__PENGLL_T_54_(11_B12"/>
      <sheetName val="RAB_R__DNS__PENGLL_T_54_(11_C12"/>
      <sheetName val="RAB_R__DNS__PENGLL_T_70_(12_A12"/>
      <sheetName val="RAB_R__DNS__PENGLL_T_70_(12_B12"/>
      <sheetName val="RAB_R__DNS__PENGLL_T_70_(12_C12"/>
      <sheetName val="RAB_SPORT_CLUB_(14)12"/>
      <sheetName val="RAB_MASJID_&amp;_T_WUDLU_(15)12"/>
      <sheetName val="RAB_LOUNDRY_&amp;_WORKSHOP_(16)12"/>
      <sheetName val="RAB_MINIMARKET_&amp;_KANTIN_(17_)12"/>
      <sheetName val="RAB_RMH__PENJAGA_(18)12"/>
      <sheetName val="RAB_POS_JAGA_(19__A_)12"/>
      <sheetName val="RAB_POS_JAGA_(19__B_)12"/>
      <sheetName val="RAB_R__POMPA_(20)12"/>
      <sheetName val="RAB_R__KELAS_(2_A)12"/>
      <sheetName val="RAB_R__KELAS_(2_B)12"/>
      <sheetName val="RAB_AULA_UTAMA_(5)12"/>
      <sheetName val="RAB_AULA_SEDANG_(6)12"/>
      <sheetName val="RAB_ASRAMA_(7__B_)12"/>
      <sheetName val="RAB_ASRAMA_(7__C_)12"/>
      <sheetName val="RAB_ASRAMA_(7__D_)12"/>
      <sheetName val="RAB_R__MAKAN_(8)12"/>
      <sheetName val="RAB_GUEST_HOUSE_(9__A_)12"/>
      <sheetName val="RAB_GUEST_HOUSE_(9__B_)12"/>
      <sheetName val="RAB_1_PRABUMULIH_LEMBAK_KM_3312"/>
      <sheetName val="Unit_Rate12"/>
      <sheetName val="_32"/>
      <sheetName val="Daf_Dasar_Upah&amp;Bahan12"/>
      <sheetName val="CHART_HB_AC_-_WC12"/>
      <sheetName val="Analisa_K12"/>
      <sheetName val="BAHAN_(2)12"/>
      <sheetName val="ANALISA_railing12"/>
      <sheetName val="Daftar_Harga_Upah12"/>
      <sheetName val="HARGA_SAT12"/>
      <sheetName val="D_&amp;_W_sizes12"/>
      <sheetName val="STR_&amp;_ARS12"/>
      <sheetName val="HARGA_PEK12"/>
      <sheetName val="Rekap_RAP_real_(2)12"/>
      <sheetName val="3_Koef_Alat12"/>
      <sheetName val="Hrg_Readymix12"/>
      <sheetName val="JUMLAHAN_TOTAL_12"/>
      <sheetName val="Hal_010MUKAMC12"/>
      <sheetName val="ANALISA_EDIT12"/>
      <sheetName val="Hg_Sat12"/>
      <sheetName val="Input_T__Schedule12"/>
      <sheetName val="Data_WI12"/>
      <sheetName val="BQ_External12"/>
      <sheetName val="Daf_Biaya_sewa_alat12"/>
      <sheetName val="an_utara12"/>
      <sheetName val="Kuantitas_&amp;_Harga12"/>
      <sheetName val="Rekap_Biaya12"/>
      <sheetName val="REKAP_GROSS12"/>
      <sheetName val="mc_adam12"/>
      <sheetName val="ps_batu&amp;brjg12"/>
      <sheetName val="T__Cs_Log_P_III12"/>
      <sheetName val="RAB_FULL12"/>
      <sheetName val="anal_rinci12"/>
      <sheetName val="DIV_912"/>
      <sheetName val="HARGA_DASAR12"/>
      <sheetName val="Stay_Cable-112"/>
      <sheetName val="Rekap_Analisa12"/>
      <sheetName val="ANAL_RABP12"/>
      <sheetName val="BAHAN_&amp;_ALAT_12"/>
      <sheetName val="Transfer_Pump12"/>
      <sheetName val="Peralatan_Utama12"/>
      <sheetName val="2_212"/>
      <sheetName val="Spek_Fin_12"/>
      <sheetName val="REKAP_TOTAL12"/>
      <sheetName val="Luas_Bangunan12"/>
      <sheetName val="Spek_ME12"/>
      <sheetName val="bahan_upah12"/>
      <sheetName val="ANLS_MPU12"/>
      <sheetName val="Ana__PU12"/>
      <sheetName val="SD_(1)12"/>
      <sheetName val="Rekap_Addendum13"/>
      <sheetName val="1_GasAcct13"/>
      <sheetName val="DIVISI_312"/>
      <sheetName val="4-Basic_Price12"/>
      <sheetName val="Sat__Pek_12"/>
      <sheetName val="Alat_(2)12"/>
      <sheetName val="Input_Data12"/>
      <sheetName val="Harga_S_Dasar12"/>
      <sheetName val="Gal_Sal12"/>
      <sheetName val="gal_biasa12"/>
      <sheetName val="Div_7_212"/>
      <sheetName val="sheet_212"/>
      <sheetName val="RAB_ME12"/>
      <sheetName val="Summary_Sheets12"/>
      <sheetName val="BoQ_Total_lama12"/>
      <sheetName val="Daftar_Upah,Bhn,&amp;_alat12"/>
      <sheetName val="HARGA_SATUAN__12"/>
      <sheetName val="Analisa_ME_UPT5"/>
      <sheetName val="BQ_INT5"/>
      <sheetName val="_BoQ_Green_Field_option_15"/>
      <sheetName val="Input_Harga_Produk_Upah_Pekerj5"/>
      <sheetName val="ANSAT_K'AYI5"/>
      <sheetName val="MING_I5"/>
      <sheetName val="Bangunan_Utama5"/>
      <sheetName val="UMUR_ALAT5"/>
      <sheetName val="FAKTOR_MODAL_CRF5"/>
      <sheetName val="Basic_Price_-_ALL5"/>
      <sheetName val="PEK_ASPAL5"/>
      <sheetName val="DIV_15"/>
      <sheetName val="lamp_95"/>
      <sheetName val="REF_HARGA_DASAR_20165"/>
      <sheetName val="DIV_65"/>
      <sheetName val="GRAND_REKAP5"/>
      <sheetName val="Analisa_SNI5"/>
      <sheetName val="Metod_TWR5"/>
      <sheetName val="Data_35"/>
      <sheetName val="AHS_35"/>
      <sheetName val="BOQ_35"/>
      <sheetName val="lamp__125"/>
      <sheetName val="Eval__Arus_Kas5"/>
      <sheetName val="ENC_145"/>
      <sheetName val="Harga_Bahan_&amp;_Upah_5"/>
      <sheetName val="Cash_Flow_bulanan5"/>
      <sheetName val="div7_3(1)5"/>
      <sheetName val="rab_45"/>
      <sheetName val="7_1(3)5"/>
      <sheetName val="5_1-5_4(1)-5_4(2)5"/>
      <sheetName val="UBA_RAB5"/>
      <sheetName val="Rekap_15"/>
      <sheetName val="D_HARGA5"/>
      <sheetName val="anal-drainase,tanah&amp;ps_batu5"/>
      <sheetName val="ANAL_BOW5"/>
      <sheetName val="REKAP_Prbndingn5"/>
      <sheetName val="Exch_rate5"/>
      <sheetName val="7_PEK-STRUKTUR5"/>
      <sheetName val="Harga_Baru5"/>
      <sheetName val="ETAB_15"/>
      <sheetName val="Valve_PL5"/>
      <sheetName val="Peralatan_PL5"/>
      <sheetName val="BLM_TERBAYAR5"/>
      <sheetName val="RAB_VOL5"/>
      <sheetName val="DAFTAR_HARGA_BAHAN_5"/>
      <sheetName val="SKEDUL_AV-055"/>
      <sheetName val="RAB_Ekstern5"/>
      <sheetName val="DI_Gadung-15"/>
      <sheetName val="analisa_15"/>
      <sheetName val="R1__GREJA_KATHOLIK5"/>
      <sheetName val="PK-PPK_Elektrikal5"/>
      <sheetName val="bq_m&amp;e_r5"/>
      <sheetName val="Currency_Rate5"/>
      <sheetName val="Conn__Lib5"/>
      <sheetName val="H_Sat__Pekerjaan5"/>
      <sheetName val="H__Bahan5"/>
      <sheetName val="Analisa_H_Sat_5"/>
      <sheetName val="DON_GIA5"/>
      <sheetName val="CHITIET_VL_NC5"/>
      <sheetName val="TONGKE3p_5"/>
      <sheetName val="Faktor_Konversi5"/>
      <sheetName val="R_A_B_5"/>
      <sheetName val="KEBUT_BHN5"/>
      <sheetName val="Bill_2_1_Basement_41_5"/>
      <sheetName val="bahan_SNI5"/>
      <sheetName val="5-daftar_Peralatan5"/>
      <sheetName val="Harsat_Bahan5"/>
      <sheetName val="Harsat_Upah5"/>
      <sheetName val="ANALISA_satuan_poryek_sungai5"/>
      <sheetName val="BëN_PENƐ5"/>
      <sheetName val="Data_Umum_Penawaran5"/>
      <sheetName val="ITB_COST5"/>
      <sheetName val="HRG_BAHAN___UPAH_okk5"/>
      <sheetName val="REKAP_ELEKTRIKAL5"/>
      <sheetName val="Main_Office5"/>
      <sheetName val="BQ-Marga_Tiga2"/>
      <sheetName val="Bill_2_32"/>
      <sheetName val="Bill_2_5B2"/>
      <sheetName val="Bill_2_12"/>
      <sheetName val="H_Satuan27"/>
      <sheetName val="mob__dem26"/>
      <sheetName val="pek__tanah26"/>
      <sheetName val="k__batu_kali26"/>
      <sheetName val="NS_GD_UGD25"/>
      <sheetName val="STD_GD_UGD25"/>
      <sheetName val="rab_me_(by_owner)_26"/>
      <sheetName val="BQ_(by_owner)26"/>
      <sheetName val="rab_me_(fisik)26"/>
      <sheetName val="NP_(4)25"/>
      <sheetName val="Analisa_&amp;_Upah26"/>
      <sheetName val="AN__TAMPL26"/>
      <sheetName val="Bill_Of_Quantity25"/>
      <sheetName val="HB_25"/>
      <sheetName val="Analisa_ME26"/>
      <sheetName val="harga_bahan26"/>
      <sheetName val="MAIN_BQ25"/>
      <sheetName val="Harsat_BHN_AR,M25"/>
      <sheetName val="NS_GD_UTAMA25"/>
      <sheetName val="Analisa_225"/>
      <sheetName val="BQ_AC_FAN25"/>
      <sheetName val="DRUP_(ASLI)25"/>
      <sheetName val="Analis_Kusen_1_ESKALASI25"/>
      <sheetName val="01A-_RAB26"/>
      <sheetName val="Anl_+25"/>
      <sheetName val="rab_-_persiapan_&amp;_lantai-125"/>
      <sheetName val="HRG_BHN25"/>
      <sheetName val="iTEM_hARSAT25"/>
      <sheetName val="box_culvert25"/>
      <sheetName val="MARK_UP14"/>
      <sheetName val="NP_(2)25"/>
      <sheetName val="data_RSUD_KIS25"/>
      <sheetName val="ELEC_STIS25"/>
      <sheetName val="RKP_PLUMBING25"/>
      <sheetName val="Supl_X25"/>
      <sheetName val="_29"/>
      <sheetName val="rekap_mekanikal15"/>
      <sheetName val="DAFTAR_HARGA25"/>
      <sheetName val="Ahs_225"/>
      <sheetName val="Ahs_125"/>
      <sheetName val="KR_Luar25"/>
      <sheetName val="REF_ONLY25"/>
      <sheetName val="DRUP__ASLI_25"/>
      <sheetName val="Stden_center25"/>
      <sheetName val="meth_hsl_nego25"/>
      <sheetName val="1_B25"/>
      <sheetName val="Daftar_berat25"/>
      <sheetName val="Pintu_Jendela25"/>
      <sheetName val="DC-akses_bandara25"/>
      <sheetName val="Analisa_Harga_Satuan25"/>
      <sheetName val="Data_Upah25"/>
      <sheetName val="AHS_-_Sipil25"/>
      <sheetName val="EXTERNAL_WORK25"/>
      <sheetName val="RAB_AR&amp;STR25"/>
      <sheetName val="Analisa_Satuan25"/>
      <sheetName val="Fill_this_out_first___29"/>
      <sheetName val="ANLS__BETON_R__KELAS25"/>
      <sheetName val="Isolasi_Luar_Dalam25"/>
      <sheetName val="Isolasi_Luar25"/>
      <sheetName val="NP_(3)25"/>
      <sheetName val="GLP_200125"/>
      <sheetName val="Met_Pas_Batu25"/>
      <sheetName val="Met__Minor25"/>
      <sheetName val="BGN_PENUNJANG25"/>
      <sheetName val="Analisa_RAP14"/>
      <sheetName val="Alat_B25"/>
      <sheetName val="Bahan_B25"/>
      <sheetName val="Upah_B25"/>
      <sheetName val="Analisa_RAB14"/>
      <sheetName val="Bill_of_Qty_MEP25"/>
      <sheetName val="Analisa_Upah_&amp;_Bahan_Plum25"/>
      <sheetName val="gabungan_(2)25"/>
      <sheetName val="Galian_batu25"/>
      <sheetName val="Form_A25"/>
      <sheetName val="RKP__TOTAL25"/>
      <sheetName val="B_as25"/>
      <sheetName val="KONTRAK_INDUK_BULANAN25"/>
      <sheetName val="Analisa_BOW25"/>
      <sheetName val="analisa_(2)13"/>
      <sheetName val="Tata_Udara14"/>
      <sheetName val="HRG_BAHAN_&amp;_UPAH_okk14"/>
      <sheetName val="Analis_Kusen_okk14"/>
      <sheetName val="bukan_PNS14"/>
      <sheetName val="DAF_3_124"/>
      <sheetName val="DAF_3_1114"/>
      <sheetName val="ANALISA_PEK_UMUM14"/>
      <sheetName val="Bill_5_Summary14"/>
      <sheetName val="Bill_4_Summary14"/>
      <sheetName val="UNIT_PRICE14"/>
      <sheetName val="Anls_teknis14"/>
      <sheetName val="Investment_Valuation14"/>
      <sheetName val="Cabling_Data&amp;Power14"/>
      <sheetName val="Prod_15-515"/>
      <sheetName val="HARGA_DSR13"/>
      <sheetName val="an_tek_NP14"/>
      <sheetName val="Basic_Price13"/>
      <sheetName val="A+Supl_14"/>
      <sheetName val="an__major13"/>
      <sheetName val="Upah_Bahan13"/>
      <sheetName val="PLINT_3_1_G14"/>
      <sheetName val="NS_Lanjutan14"/>
      <sheetName val="STD_Lanjutan14"/>
      <sheetName val="5_Anhas14"/>
      <sheetName val="Mk_Minor14"/>
      <sheetName val="Input_monthly_capex14"/>
      <sheetName val="H_Satuan_Dasar12"/>
      <sheetName val="Blk-Mnl_lt_3-lt_atap14"/>
      <sheetName val="BQ__AC14"/>
      <sheetName val="rincian_per_proyek14"/>
      <sheetName val="rek_ME14"/>
      <sheetName val="F_ALARM14"/>
      <sheetName val="Analisa_Harga14"/>
      <sheetName val="ANALISA_ALAT_BERAT14"/>
      <sheetName val="Agregat_Halus_&amp;_Kasar13"/>
      <sheetName val="D6_(2)14"/>
      <sheetName val="Urai__Resap_pengikat12"/>
      <sheetName val="RBP-_214"/>
      <sheetName val="OP__ALAT14"/>
      <sheetName val="OP__PERJAM14"/>
      <sheetName val="B__PERSONIL14"/>
      <sheetName val="KAN__LOKAL14"/>
      <sheetName val="HS-Divisi_312"/>
      <sheetName val="Perm__Test12"/>
      <sheetName val="HARGA_MATERIAL14"/>
      <sheetName val="Har_Sat12"/>
      <sheetName val="610_0512"/>
      <sheetName val="610_0612"/>
      <sheetName val="610_0712"/>
      <sheetName val="610_0812"/>
      <sheetName val="610_0412"/>
      <sheetName val="MPU__6-3(4)_LastonAC12"/>
      <sheetName val="Data_Info12"/>
      <sheetName val="bahan_dan_upah12"/>
      <sheetName val="analisa_Str12"/>
      <sheetName val="610_07A12"/>
      <sheetName val="DAFT_HARG_SAT_PEK_14"/>
      <sheetName val="DAFT_ALAT,UPAH_&amp;_MAT14"/>
      <sheetName val="Daftar_Upah12"/>
      <sheetName val="Analis_Tambahan12"/>
      <sheetName val="pelita_lapen12"/>
      <sheetName val="bhn_FINAL14"/>
      <sheetName val="BQ_jln12"/>
      <sheetName val="BQ_jem12"/>
      <sheetName val="Hua_Yang_Quarterly12"/>
      <sheetName val="An_212"/>
      <sheetName val="a_212"/>
      <sheetName val="daftar_harga_satuan12"/>
      <sheetName val="List_of_Eqp14"/>
      <sheetName val="Anl_2s_d4e14"/>
      <sheetName val="Master_Edit14"/>
      <sheetName val="SAT_UPAH12"/>
      <sheetName val="Analisa_HSP12"/>
      <sheetName val="HARGA_(2)12"/>
      <sheetName val="HARGA_SATUAN12"/>
      <sheetName val="ANAL_ALAT12"/>
      <sheetName val="Upah,_alat_&amp;_harsat12"/>
      <sheetName val="01_FA12"/>
      <sheetName val="hst__LAMP_111"/>
      <sheetName val="struktur_tdk_dipakai12"/>
      <sheetName val="Rekap_Direct_Cost14"/>
      <sheetName val="Analisa_-Baku14"/>
      <sheetName val="AC_unit12"/>
      <sheetName val="EL_acc12"/>
      <sheetName val="EL_lamp12"/>
      <sheetName val="EL_outlet12"/>
      <sheetName val="Chiller_acc12"/>
      <sheetName val="Pipa_PL12"/>
      <sheetName val="PK_acc12"/>
      <sheetName val="PL_acc12"/>
      <sheetName val="PK_valve12"/>
      <sheetName val="PL_valve12"/>
      <sheetName val="AC_valve12"/>
      <sheetName val="PK_pipe12"/>
      <sheetName val="EL_kabel12"/>
      <sheetName val="AC_power12"/>
      <sheetName val="EL_tray12"/>
      <sheetName val="PL_power12"/>
      <sheetName val="PL_unit12"/>
      <sheetName val="PK_unit12"/>
      <sheetName val="EL_arde12"/>
      <sheetName val="Master_1_012"/>
      <sheetName val="S_Curve11"/>
      <sheetName val="Rekap_S_Curve_(4)11"/>
      <sheetName val="Rekap_S_Curve_(3)11"/>
      <sheetName val="Appendix_2(SatDas)12"/>
      <sheetName val="Urai___Guide_Post14"/>
      <sheetName val="Urai_Galian_Tanah14"/>
      <sheetName val="3_1_2a14"/>
      <sheetName val="3_1_1a14"/>
      <sheetName val="perkerasan_rigid12"/>
      <sheetName val="div_211"/>
      <sheetName val="div_3_Tanah11"/>
      <sheetName val="div_4_Sirtu11"/>
      <sheetName val="div_511"/>
      <sheetName val="div_7_Beton11"/>
      <sheetName val="div_811"/>
      <sheetName val="BACK_-_UP-GALIAN_(ALAT)13"/>
      <sheetName val="DIV_712"/>
      <sheetName val="Man_Power14"/>
      <sheetName val="Lead_Schedule14"/>
      <sheetName val="F1c_DATA_ADM612"/>
      <sheetName val="Galian_112"/>
      <sheetName val="LAL_-_PASAR_PAGI_12"/>
      <sheetName val="Fill_this_out_first___30"/>
      <sheetName val="SUMBER_DAYA11"/>
      <sheetName val="Harga_Sat_Dasar12"/>
      <sheetName val="Urugan_Pasir11"/>
      <sheetName val="Rek_Tot11"/>
      <sheetName val="Bill_rekap12"/>
      <sheetName val="Bill_of_Qty12"/>
      <sheetName val="5_1_ELEKTRIKAL-ELEKTRONIK11"/>
      <sheetName val="On_Time12"/>
      <sheetName val="List_Material12"/>
      <sheetName val="An_str12"/>
      <sheetName val="Harga_Satuan_Bahan_11"/>
      <sheetName val="Cold_Miling11"/>
      <sheetName val="Data_Masukan11"/>
      <sheetName val="Fisik_201211"/>
      <sheetName val="Pek__Persiapan11"/>
      <sheetName val="Rekap_Anl_K11"/>
      <sheetName val="Rekap_Anl_SNI11"/>
      <sheetName val="GRAND_REKAPITULASI11"/>
      <sheetName val="RAB_G_ADM__PUSAT_(1)11"/>
      <sheetName val="RAB_R__GENSET_&amp;_PANEL_(10)_11"/>
      <sheetName val="RAB_R__DNS__PENGLL_T_54_(11_A11"/>
      <sheetName val="RAB_R__DNS__PENGLL_T_54_(11_B11"/>
      <sheetName val="RAB_R__DNS__PENGLL_T_54_(11_C11"/>
      <sheetName val="RAB_R__DNS__PENGLL_T_70_(12_A11"/>
      <sheetName val="RAB_R__DNS__PENGLL_T_70_(12_B11"/>
      <sheetName val="RAB_R__DNS__PENGLL_T_70_(12_C11"/>
      <sheetName val="RAB_SPORT_CLUB_(14)11"/>
      <sheetName val="RAB_MASJID_&amp;_T_WUDLU_(15)11"/>
      <sheetName val="RAB_LOUNDRY_&amp;_WORKSHOP_(16)11"/>
      <sheetName val="RAB_MINIMARKET_&amp;_KANTIN_(17_)11"/>
      <sheetName val="RAB_RMH__PENJAGA_(18)11"/>
      <sheetName val="RAB_POS_JAGA_(19__A_)11"/>
      <sheetName val="RAB_POS_JAGA_(19__B_)11"/>
      <sheetName val="RAB_R__POMPA_(20)11"/>
      <sheetName val="RAB_R__KELAS_(2_A)11"/>
      <sheetName val="RAB_R__KELAS_(2_B)11"/>
      <sheetName val="RAB_AULA_UTAMA_(5)11"/>
      <sheetName val="RAB_AULA_SEDANG_(6)11"/>
      <sheetName val="RAB_ASRAMA_(7__B_)11"/>
      <sheetName val="RAB_ASRAMA_(7__C_)11"/>
      <sheetName val="RAB_ASRAMA_(7__D_)11"/>
      <sheetName val="RAB_R__MAKAN_(8)11"/>
      <sheetName val="RAB_GUEST_HOUSE_(9__A_)11"/>
      <sheetName val="RAB_GUEST_HOUSE_(9__B_)11"/>
      <sheetName val="RAB_1_PRABUMULIH_LEMBAK_KM_3311"/>
      <sheetName val="Unit_Rate11"/>
      <sheetName val="_30"/>
      <sheetName val="Daf_Dasar_Upah&amp;Bahan11"/>
      <sheetName val="CHART_HB_AC_-_WC11"/>
      <sheetName val="Analisa_K11"/>
      <sheetName val="BAHAN_(2)11"/>
      <sheetName val="ANALISA_railing11"/>
      <sheetName val="Daftar_Harga_Upah11"/>
      <sheetName val="HARGA_SAT11"/>
      <sheetName val="D_&amp;_W_sizes11"/>
      <sheetName val="STR_&amp;_ARS11"/>
      <sheetName val="HARGA_PEK11"/>
      <sheetName val="Rekap_RAP_real_(2)11"/>
      <sheetName val="3_Koef_Alat11"/>
      <sheetName val="Hrg_Readymix11"/>
      <sheetName val="JUMLAHAN_TOTAL_11"/>
      <sheetName val="Hal_010MUKAMC11"/>
      <sheetName val="ANALISA_EDIT11"/>
      <sheetName val="Hg_Sat11"/>
      <sheetName val="Input_T__Schedule11"/>
      <sheetName val="Data_WI11"/>
      <sheetName val="BQ_External11"/>
      <sheetName val="Daf_Biaya_sewa_alat11"/>
      <sheetName val="an_utara11"/>
      <sheetName val="Kuantitas_&amp;_Harga11"/>
      <sheetName val="Rekap_Biaya11"/>
      <sheetName val="REKAP_GROSS11"/>
      <sheetName val="mc_adam11"/>
      <sheetName val="ps_batu&amp;brjg11"/>
      <sheetName val="T__Cs_Log_P_III11"/>
      <sheetName val="RAB_FULL11"/>
      <sheetName val="anal_rinci11"/>
      <sheetName val="DIV_911"/>
      <sheetName val="HARGA_DASAR11"/>
      <sheetName val="Stay_Cable-111"/>
      <sheetName val="Rekap_Analisa11"/>
      <sheetName val="ANAL_RABP11"/>
      <sheetName val="BAHAN_&amp;_ALAT_11"/>
      <sheetName val="Transfer_Pump11"/>
      <sheetName val="Peralatan_Utama11"/>
      <sheetName val="2_211"/>
      <sheetName val="Spek_Fin_11"/>
      <sheetName val="REKAP_TOTAL11"/>
      <sheetName val="Luas_Bangunan11"/>
      <sheetName val="Spek_ME11"/>
      <sheetName val="bahan_upah11"/>
      <sheetName val="ANLS_MPU11"/>
      <sheetName val="Ana__PU11"/>
      <sheetName val="SD_(1)11"/>
      <sheetName val="Rekap_Addendum12"/>
      <sheetName val="1_GasAcct12"/>
      <sheetName val="DIVISI_311"/>
      <sheetName val="4-Basic_Price11"/>
      <sheetName val="Sat__Pek_11"/>
      <sheetName val="Alat_(2)11"/>
      <sheetName val="Input_Data11"/>
      <sheetName val="Harga_S_Dasar11"/>
      <sheetName val="Gal_Sal11"/>
      <sheetName val="gal_biasa11"/>
      <sheetName val="Div_7_211"/>
      <sheetName val="sheet_211"/>
      <sheetName val="RAB_ME11"/>
      <sheetName val="Summary_Sheets11"/>
      <sheetName val="BoQ_Total_lama11"/>
      <sheetName val="Daftar_Upah,Bhn,&amp;_alat11"/>
      <sheetName val="HARGA_SATUAN__11"/>
      <sheetName val="Analisa_ME_UPT4"/>
      <sheetName val="BQ_INT4"/>
      <sheetName val="_BoQ_Green_Field_option_14"/>
      <sheetName val="Input_Harga_Produk_Upah_Pekerj4"/>
      <sheetName val="ANSAT_K'AYI4"/>
      <sheetName val="MING_I4"/>
      <sheetName val="Bangunan_Utama4"/>
      <sheetName val="UMUR_ALAT4"/>
      <sheetName val="FAKTOR_MODAL_CRF4"/>
      <sheetName val="Basic_Price_-_ALL4"/>
      <sheetName val="DIV_14"/>
      <sheetName val="lamp_94"/>
      <sheetName val="Data_34"/>
      <sheetName val="AHS_34"/>
      <sheetName val="BOQ_34"/>
      <sheetName val="lamp__124"/>
      <sheetName val="Eval__Arus_Kas4"/>
      <sheetName val="ENC_144"/>
      <sheetName val="Harga_Bahan_&amp;_Upah_4"/>
      <sheetName val="Cash_Flow_bulanan4"/>
      <sheetName val="div7_3(1)4"/>
      <sheetName val="rab_44"/>
      <sheetName val="ETAB_14"/>
      <sheetName val="RAB_VOL4"/>
      <sheetName val="SKEDUL_AV-054"/>
      <sheetName val="RAB_Ekstern4"/>
      <sheetName val="Faktor_Konversi4"/>
      <sheetName val="5-daftar_Peralatan4"/>
      <sheetName val="Harsat_Bahan4"/>
      <sheetName val="Harsat_Upah4"/>
      <sheetName val="ANALISA_satuan_poryek_sungai4"/>
      <sheetName val="BëN_PENƐ4"/>
      <sheetName val="Data_Umum_Penawaran4"/>
      <sheetName val="ITB_COST4"/>
      <sheetName val="HRG_BAHAN___UPAH_okk4"/>
      <sheetName val="REKAP_ELEKTRIKAL4"/>
      <sheetName val="Main_Office4"/>
      <sheetName val="TOTAL (17)"/>
      <sheetName val="directparkir"/>
      <sheetName val="DFT BHN"/>
      <sheetName val="agr A"/>
      <sheetName val="Basic Price (2)"/>
      <sheetName val="Rekap analis"/>
      <sheetName val="ANLIS "/>
      <sheetName val="ANALISA BANGLI"/>
      <sheetName val="ANALI.PP"/>
      <sheetName val="HARST"/>
      <sheetName val="E080"/>
      <sheetName val="E089)"/>
      <sheetName val="E153"/>
      <sheetName val="E212"/>
      <sheetName val="E251"/>
      <sheetName val="E341"/>
      <sheetName val="7.6.(12).b Tiang"/>
      <sheetName val="7.6.(18).b Pancang"/>
      <sheetName val="7.7(1) Sumuran"/>
      <sheetName val="7.5.(1)a Fc 30"/>
      <sheetName val="3.4.(1) Kupas"/>
      <sheetName val="7.1(9) Fc 15 Siklop"/>
      <sheetName val="7.13(1) reling"/>
      <sheetName val="5.1.(1) LPA"/>
      <sheetName val="7.1(9) Fc 15"/>
      <sheetName val="7.1.(10) Fc 10"/>
      <sheetName val="GAL1"/>
      <sheetName val="Blk IK"/>
      <sheetName val="7.9.(1)"/>
      <sheetName val="7.3(8) Weremesh"/>
      <sheetName val="9.2(5)Pengarah"/>
      <sheetName val="3.2(1a) Urugan"/>
      <sheetName val="3.2(4) 0-2"/>
      <sheetName val="3.2(5) 2-4"/>
      <sheetName val="perhitungan tulangan"/>
      <sheetName val="BOQ "/>
      <sheetName val="Urugan"/>
      <sheetName val="BABY"/>
      <sheetName val="vol hari_1"/>
      <sheetName val="bahan 2007"/>
      <sheetName val="HIT VOL BAJA"/>
      <sheetName val="JLN JBT"/>
      <sheetName val="Master"/>
      <sheetName val="Harsat Bahan Penawaran"/>
      <sheetName val="NP umum"/>
      <sheetName val="DLAMP"/>
      <sheetName val="MPU"/>
      <sheetName val="URAI"/>
      <sheetName val="m schedule"/>
      <sheetName val="MPEL"/>
      <sheetName val="Rencana vs Realisasi"/>
      <sheetName val="TRAFFIC"/>
      <sheetName val="K_641A"/>
      <sheetName val="Progres Rasio LR"/>
      <sheetName val="Harsat Alat"/>
      <sheetName val="RAP Change"/>
      <sheetName val="Renc Camp"/>
      <sheetName val="K5"/>
      <sheetName val="Volume Intern"/>
      <sheetName val="Volume Ekstern"/>
      <sheetName val="Progress Ekstern"/>
      <sheetName val="Harsat SubKon"/>
      <sheetName val="BA Pemeriksaan"/>
      <sheetName val="Schedule Bahan"/>
      <sheetName val="Rekap K5"/>
      <sheetName val="BA Evaluasi"/>
      <sheetName val="Biaya LONSTAD"/>
      <sheetName val="Laporan Mingguan"/>
      <sheetName val="BAP"/>
      <sheetName val="BA Fisik"/>
      <sheetName val="Penilaian Hasil FHO"/>
      <sheetName val="Penilaian Hasil PHO"/>
      <sheetName val="Penyampaian Evaluasi"/>
      <sheetName val="Permhnan CCO"/>
      <sheetName val="Permhnan FHO"/>
      <sheetName val="Permhnan PHO"/>
      <sheetName val="Persetujuan CCO"/>
      <sheetName val="Pemakaian Bahan"/>
      <sheetName val="Pengadaan Bahan"/>
      <sheetName val="Volume Mingguan"/>
      <sheetName val="Laporan Bulanan"/>
      <sheetName val="Rekap MC"/>
      <sheetName val="M E N U"/>
      <sheetName val="Schedule I"/>
      <sheetName val="S D"/>
      <sheetName val="Rekap Sisa Bahan"/>
      <sheetName val="RAP Sisa"/>
      <sheetName val="EARNED VALUE"/>
      <sheetName val="Und. RptFHO"/>
      <sheetName val="Und. RptPHO"/>
      <sheetName val="R. RapatCCO"/>
      <sheetName val="per span 35"/>
      <sheetName val="Grading Tahap 1"/>
      <sheetName val="supplier"/>
      <sheetName val="eklok"/>
      <sheetName val="am_al"/>
      <sheetName val="antr_kt"/>
      <sheetName val="Baik"/>
      <sheetName val="sp_dr"/>
      <sheetName val="kmnts"/>
      <sheetName val="perum"/>
      <sheetName val="Prop"/>
      <sheetName val="klmbg"/>
      <sheetName val="kt_kcl"/>
      <sheetName val="Rehab NAD"/>
      <sheetName val="pmbrdy"/>
      <sheetName val="metro"/>
      <sheetName val="desa"/>
      <sheetName val="batas"/>
      <sheetName val="stratgs"/>
      <sheetName val="tertinggal"/>
      <sheetName val="BQ_ME Jembatan"/>
      <sheetName val="an (1)"/>
      <sheetName val="Marshal -1"/>
      <sheetName val="Harga BBM Indonesia"/>
      <sheetName val="Rekap Prelim_Reynolds"/>
      <sheetName val="RAB Kasar (BQ Lama)"/>
      <sheetName val="Analisa Baku STR ARS"/>
      <sheetName val="Analisa ME Baru"/>
      <sheetName val="Rekap Prelim Lama"/>
      <sheetName val="共機J"/>
      <sheetName val="BA_ADD"/>
      <sheetName val="quarry"/>
      <sheetName val="Biaya alat"/>
      <sheetName val="부재치수입력"/>
      <sheetName val="21"/>
      <sheetName val="1.2"/>
      <sheetName val="설계내역서"/>
      <sheetName val="bahan "/>
      <sheetName val="Tie_Beam_GN"/>
      <sheetName val="Tangga_GN"/>
      <sheetName val="List-Physik-Pay"/>
      <sheetName val="rab _ persiapan _ lantai_1"/>
      <sheetName val="HARGA UPAH &amp; BAHAN"/>
      <sheetName val="Harga S Dasar UNTUK IDISI"/>
      <sheetName val="JOB CODE"/>
      <sheetName val="01000160¯___x0001__ÿ"/>
      <sheetName val="¯___x0001__ÿ__EnglishENWen"/>
      <sheetName val="notasi"/>
      <sheetName val="TERBILANG (2)"/>
      <sheetName val="dafhar"/>
      <sheetName val="Ana"/>
      <sheetName val="Alat (1)"/>
      <sheetName val="BQ (2)"/>
      <sheetName val="RinciBab1"/>
      <sheetName val="AN.EI.5"/>
      <sheetName val="REKAP STRKTR"/>
      <sheetName val="DV 3"/>
      <sheetName val="DV 10"/>
      <sheetName val="UR AN-E2"/>
      <sheetName val="M-A-U"/>
      <sheetName val="Rin_"/>
      <sheetName val="ANALISA SNI'13 "/>
      <sheetName val="ANALISA1"/>
      <sheetName val="konci"/>
      <sheetName val="Mushala"/>
      <sheetName val="DHT"/>
      <sheetName val="Satuan Pek."/>
      <sheetName val="K 013"/>
      <sheetName val="K 016"/>
      <sheetName val="K 017"/>
      <sheetName val="K 018"/>
      <sheetName val="K 020"/>
      <sheetName val="K 026"/>
      <sheetName val="K 030"/>
      <sheetName val="K 035"/>
      <sheetName val="K 040"/>
      <sheetName val="K 110"/>
      <sheetName val="K 116"/>
      <sheetName val="K 117"/>
      <sheetName val="K 121"/>
      <sheetName val="K 123"/>
      <sheetName val="K 124"/>
      <sheetName val="K 220"/>
      <sheetName val="K 224"/>
      <sheetName val="K 225"/>
      <sheetName val="K 231"/>
      <sheetName val="K 310"/>
      <sheetName val="K 320"/>
      <sheetName val="K 321"/>
      <sheetName val="K 322"/>
      <sheetName val="K 325"/>
      <sheetName val="K 341"/>
      <sheetName val="K 410"/>
      <sheetName val="K 422"/>
      <sheetName val="K 424"/>
      <sheetName val="K 511"/>
      <sheetName val="K 513"/>
      <sheetName val="K 515"/>
      <sheetName val="K 516"/>
      <sheetName val="K 521"/>
      <sheetName val="K 523"/>
      <sheetName val="K 528"/>
      <sheetName val="K 530"/>
      <sheetName val="K 612"/>
      <sheetName val="K 615"/>
      <sheetName val="K 616"/>
      <sheetName val="K 617"/>
      <sheetName val="K 618"/>
      <sheetName val="K 621"/>
      <sheetName val="K 631"/>
      <sheetName val="K 636"/>
      <sheetName val="K 637"/>
      <sheetName val="K 638"/>
      <sheetName val="K 641"/>
      <sheetName val="K 710"/>
      <sheetName val="K 715"/>
      <sheetName val="K 720"/>
      <sheetName val="K 721"/>
      <sheetName val="K 725"/>
      <sheetName val="K 730"/>
      <sheetName val="K 810"/>
      <sheetName val="K 815"/>
      <sheetName val="K 880"/>
      <sheetName val="ANLS-K"/>
      <sheetName val="Har-sat-dasr"/>
      <sheetName val="DAF-KUAN"/>
      <sheetName val="DAF-7"/>
      <sheetName val="ahs_(doors-windows)3"/>
      <sheetName val="ACTUAL_CHECK3"/>
      <sheetName val="REFERENCE_TABLE3"/>
      <sheetName val="B_T3"/>
      <sheetName val="A_Div_23"/>
      <sheetName val="A_Div73"/>
      <sheetName val="An__Alat3"/>
      <sheetName val="A_Card3"/>
      <sheetName val="D_Kamar3"/>
      <sheetName val="4SM00369_&amp;_4SM00370_3"/>
      <sheetName val="Lookup definitions"/>
      <sheetName val="Credit-22"/>
      <sheetName val="TB98,oct99&amp;sap99-WPL"/>
      <sheetName val="PART B."/>
      <sheetName val="PART A."/>
      <sheetName val="Exc. Rate"/>
      <sheetName val="tabel gaji"/>
      <sheetName val="rinci sppd dll"/>
      <sheetName val="BS final"/>
      <sheetName val="MLS.2 Add BP"/>
      <sheetName val="TBM"/>
      <sheetName val="P-1 Acc Payroll"/>
      <sheetName val="Form 2-FRG"/>
      <sheetName val="SewerPipe"/>
      <sheetName val="L 1"/>
      <sheetName val="예산M4A"/>
      <sheetName val="MS"/>
      <sheetName val="ES-aLL"/>
      <sheetName val="BQ ADA KOND &amp; ACC"/>
      <sheetName val="Layout"/>
      <sheetName val="04. ANALYSIS RESULT"/>
      <sheetName val="-"/>
      <sheetName val="H_SAT"/>
      <sheetName val="alat_-_2"/>
      <sheetName val="upah_dan_bahan_"/>
      <sheetName val="info_umum"/>
      <sheetName val="FISIK_RAB_2000"/>
      <sheetName val="H_SAT1"/>
      <sheetName val="alat_-_21"/>
      <sheetName val="upah_dan_bahan_1"/>
      <sheetName val="info_umum1"/>
      <sheetName val="BQ_ARS1"/>
      <sheetName val="FISIK_RAB_20001"/>
      <sheetName val="H_SAT2"/>
      <sheetName val="alat_-_22"/>
      <sheetName val="upah_dan_bahan_2"/>
      <sheetName val="info_umum2"/>
      <sheetName val="BQ_ARS2"/>
      <sheetName val="Data_Kegiatan2"/>
      <sheetName val="IRNA_B2"/>
      <sheetName val="CMU_22"/>
      <sheetName val="FISIK_RAB_20002"/>
      <sheetName val="Rincian_Lunas"/>
      <sheetName val="Rekap_4"/>
      <sheetName val="Transfer_Master3"/>
      <sheetName val="K3-Gaji_Kontrak3"/>
      <sheetName val="Gaji_Kontrak3"/>
      <sheetName val="Kwitansi_Honor3"/>
      <sheetName val="All_Division_by_SBU3"/>
      <sheetName val="REKAP_DINDING3"/>
      <sheetName val="AnalisaSIPIL_RIIL3"/>
      <sheetName val="H_SAT3"/>
      <sheetName val="DAF_HRG3"/>
      <sheetName val="FIRE_FIGHTING3"/>
      <sheetName val="alat_-_23"/>
      <sheetName val="upah_dan_bahan_3"/>
      <sheetName val="info_umum3"/>
      <sheetName val="BQ_ARS3"/>
      <sheetName val="Data_Kegiatan3"/>
      <sheetName val="IRNA_B3"/>
      <sheetName val="CMU_23"/>
      <sheetName val="FISIK_RAB_20003"/>
      <sheetName val="an__harga_sipil"/>
      <sheetName val="HK_Effektif_&amp;_Rate_Upah"/>
      <sheetName val="Harga_Spare_Part"/>
      <sheetName val="Analisa_BCT"/>
      <sheetName val="DATA_BLOK"/>
      <sheetName val="Price_"/>
      <sheetName val="Rekap__ME"/>
      <sheetName val="Operation_Cost_"/>
      <sheetName val="Fasilitas_Site"/>
      <sheetName val="_HSE_Site"/>
      <sheetName val="Sekretariat_Site"/>
      <sheetName val="Transport_Site"/>
      <sheetName val="_Analisa_Harga_MEP"/>
      <sheetName val="Form_4___4_A"/>
      <sheetName val="Time_Schedule"/>
      <sheetName val="Fees_and_GC's_Manloader"/>
      <sheetName val="Shell_&amp;_Core"/>
      <sheetName val="rap_rinci"/>
      <sheetName val="ANALISA_TENDER"/>
      <sheetName val="REKAP_VOLUME"/>
      <sheetName val="ANalisa_"/>
      <sheetName val="Pasir Panjang 100J"/>
      <sheetName val="9-1차이내역"/>
      <sheetName val="Analisa Harsat CCO Intern"/>
      <sheetName val="AnHarSat Real Saat Ini"/>
      <sheetName val="AnHarSat Real Sd Saat Lalu"/>
      <sheetName val="Cost Control Utk Perub RAP"/>
      <sheetName val="Daftar Alat"/>
      <sheetName val="Sel Dev"/>
      <sheetName val="Laporan Harian"/>
      <sheetName val="Hrn I"/>
      <sheetName val="Hrn II"/>
      <sheetName val="Hrn III"/>
      <sheetName val="Evaluasi CCO"/>
      <sheetName val="Hsl Evaluasi"/>
      <sheetName val="Lap Pek 2"/>
      <sheetName val="Lap Pek 1"/>
      <sheetName val="Permhnan CCO2"/>
      <sheetName val="Persetujuan CCO2"/>
      <sheetName val="Schedule Ekstern"/>
      <sheetName val="Permhnan UM"/>
      <sheetName val="PEF16_0D"/>
      <sheetName val="1.1.Barrette pile"/>
      <sheetName val="Qty_pile"/>
      <sheetName val="Steel_slab"/>
      <sheetName val="Steel_tank"/>
      <sheetName val="Steel_wall"/>
      <sheetName val="DKH SN1-A"/>
      <sheetName val="S curve PRCPT"/>
      <sheetName val="MONITOR &amp; INPUT"/>
      <sheetName val="Div"/>
      <sheetName val="H-BHN"/>
      <sheetName val="A-BANTU"/>
      <sheetName val="TONG_HOP_VL-NC"/>
      <sheetName val="MutasiBank"/>
      <sheetName val="hub"/>
      <sheetName val="Pekerjaan "/>
      <sheetName val="6-Besi Tulang"/>
      <sheetName val="7-Beton"/>
      <sheetName val="2-Pembongkaran"/>
      <sheetName val="Sal. U-Ditch"/>
      <sheetName val="Galian Biasa&amp;Keras"/>
      <sheetName val="4-Galian Drainase"/>
      <sheetName val="11-Kanstein"/>
      <sheetName val="10-Paving"/>
      <sheetName val="3-Pengukuran"/>
      <sheetName val="9-Limestone"/>
      <sheetName val="5-Urg Pasir"/>
      <sheetName val="lampiran"/>
      <sheetName val="PRY01-1"/>
      <sheetName val="WAYANG"/>
      <sheetName val="REKAP STR T"/>
      <sheetName val="neraca"/>
      <sheetName val="U_PRICE"/>
      <sheetName val="Recapitulation"/>
      <sheetName val="Div.7a"/>
      <sheetName val="Daft.Sewa Alat"/>
      <sheetName val="P-late"/>
      <sheetName val="Currency"/>
      <sheetName val="BUDGETING"/>
      <sheetName val="Mobdemobalat"/>
      <sheetName val="Traf&amp;Genst"/>
      <sheetName val="H.Material, Upah &amp; Alat"/>
      <sheetName val="Analisa H.Sat.Pek."/>
      <sheetName val="harsat_str"/>
      <sheetName val="Prod-CS"/>
      <sheetName val="PDMP"/>
      <sheetName val="PCE"/>
      <sheetName val="PRODUK"/>
      <sheetName val="SAT PL"/>
      <sheetName val="BAHAN MEP"/>
      <sheetName val="Analis Upah"/>
      <sheetName val="TERBIL"/>
      <sheetName val="SPL"/>
      <sheetName val="Daftar Upah Tenaga Kerja"/>
      <sheetName val="Ana yg terpakai"/>
      <sheetName val="R A B"/>
      <sheetName val="ED-Prod-02"/>
      <sheetName val="DATA2014"/>
      <sheetName val="Entry 2015"/>
      <sheetName val="HSDM"/>
      <sheetName val="Option List"/>
      <sheetName val="upah-prod"/>
      <sheetName val="F1771-V"/>
      <sheetName val="trf 7 jht"/>
      <sheetName val="Satuan Dasar"/>
      <sheetName val="RUMUS BEKISTING"/>
      <sheetName val="Analisa Koefisien"/>
      <sheetName val="B_U"/>
      <sheetName val="XL4Poppy"/>
      <sheetName val="bq analisa"/>
      <sheetName val="BAG_III"/>
      <sheetName val="HM.MEK."/>
      <sheetName val="AN-SNI"/>
      <sheetName val="EE-SNI"/>
      <sheetName val="UB-SNI"/>
      <sheetName val="3-Tanah"/>
      <sheetName val="1-Umum"/>
      <sheetName val="Bobot"/>
      <sheetName val="Dft-Hrg Dasar"/>
      <sheetName val="8-Struktur"/>
      <sheetName val="AT 1"/>
      <sheetName val="AT 2"/>
      <sheetName val="RAB 1"/>
      <sheetName val="Master_Data"/>
      <sheetName val="NOPER"/>
      <sheetName val="Code 07"/>
      <sheetName val="Data Tower"/>
      <sheetName val="2.4.12. Building OTHERS"/>
      <sheetName val="2.4.6. Civil OTHERS"/>
      <sheetName val="Pendahuluan"/>
      <sheetName val="Forex"/>
      <sheetName val="L-TIGA"/>
      <sheetName val="hrg-sat.pek"/>
      <sheetName val="MT"/>
      <sheetName val="HSP"/>
      <sheetName val="2s-Canti"/>
      <sheetName val="Capacity"/>
      <sheetName val="komp"/>
      <sheetName val="DAF_2"/>
      <sheetName val="HARSAT-PERKIM"/>
      <sheetName val="Data Umum"/>
      <sheetName val="02+100-02+580"/>
      <sheetName val="Beton_K-250"/>
      <sheetName val="rekap__mc2"/>
      <sheetName val="URAIAN_ANALIS"/>
      <sheetName val="Data_Umum"/>
      <sheetName val="Account Code"/>
      <sheetName val="S-Hotel"/>
      <sheetName val="KOEFISIEN TEKNIS"/>
      <sheetName val="hrg sat1"/>
      <sheetName val="現場経費-FM.MR.ISHII"/>
      <sheetName val="MC-2"/>
      <sheetName val="UT3"/>
      <sheetName val="UTD4"/>
      <sheetName val="UT5"/>
      <sheetName val="UT6"/>
      <sheetName val="UTD7"/>
      <sheetName val="D4zero"/>
      <sheetName val="Kuantitas _ Harga"/>
      <sheetName val="AHS Marka"/>
      <sheetName val="ACWC"/>
      <sheetName val="Ex_Rate"/>
      <sheetName val="REKAP TANDUI"/>
      <sheetName val="SPK"/>
      <sheetName val="OPN"/>
      <sheetName val="lm7-11"/>
      <sheetName val="laru-kbn"/>
      <sheetName val="PM Kit"/>
      <sheetName val="CV. tender (3)"/>
      <sheetName val="LAP-MGG-DINAS"/>
      <sheetName val="Hopf"/>
      <sheetName val="FORM BQ TL PRATU 4cct"/>
      <sheetName val="Hitung_Energi"/>
      <sheetName val="Analisa Mrg1"/>
      <sheetName val="RBP2"/>
      <sheetName val="UP-MAT-ALT"/>
      <sheetName val="Fixset"/>
      <sheetName val="ANL 2004"/>
      <sheetName val="Total Harga"/>
      <sheetName val="ANA-PEK"/>
      <sheetName val="Muncraaat-6"/>
      <sheetName val=" anal hrg sat"/>
      <sheetName val="Analis_Drainase"/>
      <sheetName val="Analis_Tanah"/>
      <sheetName val="Analis_Perkerasan"/>
      <sheetName val="Analis_LapisPermukaan"/>
      <sheetName val="4-Basic Pricexxx"/>
      <sheetName val="Sheet11"/>
      <sheetName val="Galian Tanah"/>
      <sheetName val="PHD"/>
      <sheetName val="PRELOAD"/>
      <sheetName val="PVD"/>
      <sheetName val="Replacement"/>
      <sheetName val="Geotex Woven"/>
      <sheetName val="MARGIN"/>
      <sheetName val="lap.harian -bl-juni"/>
      <sheetName val="REKAP.LAP-HARIAN"/>
      <sheetName val="rel pengaman"/>
      <sheetName val="Anls Hrg"/>
      <sheetName val="M. Onsite"/>
      <sheetName val="PAVEMENT"/>
      <sheetName val="__Users_debby_Documents_TA.2021"/>
      <sheetName val="⁋卐䑜尺潖畬敭屳潖畬敭屳敎⁷潖畬敭卜慴楴湯㤶捜䵜⁹潄畣敭瑮屳睉"/>
      <sheetName val="tangerang hatta_DC-akses bandar"/>
      <sheetName val="_Recovered_SheetName_47_"/>
      <sheetName val="_Recovered_SheetName_48_"/>
      <sheetName val="_Recovered_SheetName_49_"/>
      <sheetName val="_Recovered_SheetName_50_"/>
      <sheetName val="_Recovered_SheetName_51_"/>
      <sheetName val="_Recovered_SheetName_52_"/>
      <sheetName val="_Recovered_SheetName_53_"/>
      <sheetName val="_Recovered_SheetName_54_"/>
      <sheetName val="_Recovered_SheetName_55_"/>
      <sheetName val="_Recovered_SheetName_56_"/>
      <sheetName val="_Recovered_SheetName_57_"/>
      <sheetName val="_Recovered_SheetName_58_"/>
      <sheetName val="_Recovered_SheetName_59_"/>
      <sheetName val="_Recovered_SheetName_60_"/>
      <sheetName val="_Recovered_SheetName_61_"/>
      <sheetName val="_Recovered_SheetName_62_"/>
      <sheetName val="_Recovered_SheetName_63_"/>
      <sheetName val="_Recovered_SheetName_64_"/>
      <sheetName val="_Recovered_SheetName_65_"/>
      <sheetName val="_Recovered_SheetName_66_"/>
      <sheetName val="_Recovered_SheetName_67_"/>
      <sheetName val="_Recovered_SheetName_68_"/>
      <sheetName val="_Recovered_SheetName_69_"/>
      <sheetName val="_Recovered_SheetName_70_"/>
      <sheetName val="_Recovered_SheetName_71_"/>
      <sheetName val="_Recovered_SheetName_72_"/>
      <sheetName val="_Recovered_SheetName_73_"/>
      <sheetName val="_Recovered_SheetName_74_"/>
      <sheetName val="_Recovered_SheetName_75_"/>
      <sheetName val="_Recovered_SheetName_76_"/>
      <sheetName val="_Recovered_SheetName_77_"/>
      <sheetName val="_Recovered_SheetName_78_"/>
      <sheetName val="_Recovered_SheetName_79_"/>
      <sheetName val="_Recovered_SheetName_80_"/>
      <sheetName val="_Recovered_SheetName_81_"/>
      <sheetName val="_Recovered_SheetName_82_"/>
      <sheetName val="_Recovered_SheetName_83_"/>
      <sheetName val="_Recovered_SheetName_84_"/>
      <sheetName val="_Recovered_SheetName_85_"/>
      <sheetName val="_Recovered_SheetName_86_"/>
      <sheetName val="_Recovered_SheetName_87_"/>
      <sheetName val="_Recovered_SheetName_88_"/>
      <sheetName val="_Recovered_SheetName_89_"/>
      <sheetName val="_Recovered_SheetName_90_"/>
      <sheetName val="_Recovered_SheetName_91_"/>
      <sheetName val="_Recovered_SheetName_92_"/>
      <sheetName val="_Recovered_SheetName_93_"/>
      <sheetName val="_Recovered_SheetName_94_"/>
      <sheetName val="_Recovered_SheetName_95_"/>
      <sheetName val="_Recovered_SheetName_96_"/>
      <sheetName val="_Recovered_SheetName_97_"/>
      <sheetName val="_Recovered_SheetName_98_"/>
      <sheetName val="_Recovered_SheetName_99_"/>
      <sheetName val="_Recovered_SheetName_100_"/>
      <sheetName val="_Recovered_SheetName_101_"/>
      <sheetName val="_Recovered_SheetName_102_"/>
      <sheetName val="_Recovered_SheetName_103_"/>
      <sheetName val="_Recovered_SheetName_104_"/>
      <sheetName val="_Recovered_SheetName_105_"/>
      <sheetName val="_Recovered_SheetName_106_"/>
      <sheetName val="_Recovered_SheetName_107_"/>
      <sheetName val="_Recovered_SheetName_108_"/>
      <sheetName val="_Recovered_SheetName_109_"/>
      <sheetName val="_Recovered_SheetName_110_"/>
      <sheetName val="_Recovered_SheetName_111_"/>
      <sheetName val="_Recovered_SheetName_112_"/>
      <sheetName val="_Recovered_SheetName_113_"/>
      <sheetName val="_Recovered_SheetName_114_"/>
      <sheetName val="_Recovered_SheetName_115_"/>
      <sheetName val="_Recovered_SheetName_116_"/>
      <sheetName val="_Recovered_SheetName_117_"/>
      <sheetName val="_Recovered_SheetName_118_"/>
      <sheetName val="_Recovered_SheetName_119_"/>
      <sheetName val="_Recovered_SheetName_120_"/>
      <sheetName val="_Recovered_SheetName_121_"/>
      <sheetName val="_Recovered_SheetName_122_"/>
      <sheetName val="_Recovered_SheetName_123_"/>
      <sheetName val="_Recovered_SheetName_124_"/>
      <sheetName val="_Recovered_SheetName_125_"/>
      <sheetName val="_Recovered_SheetName_126_"/>
      <sheetName val="_Recovered_SheetName_127_"/>
      <sheetName val="_Recovered_SheetName_128_"/>
      <sheetName val="_Recovered_SheetName_129_"/>
      <sheetName val="_Recovered_SheetName_130_"/>
      <sheetName val="_Recovered_SheetName_131_"/>
      <sheetName val="_Recovered_SheetName_132_"/>
      <sheetName val="_Recovered_SheetName_133_"/>
      <sheetName val="_Recovered_SheetName_134_"/>
      <sheetName val="_Recovered_SheetName_135_"/>
      <sheetName val="_Recovered_SheetName_136_"/>
      <sheetName val="_Recovered_SheetName_137_"/>
      <sheetName val="_Recovered_SheetName_138_"/>
      <sheetName val="_Recovered_SheetName_139_"/>
      <sheetName val="_Recovered_SheetName_140_"/>
      <sheetName val="_Recovered_SheetName_141_"/>
      <sheetName val="_Recovered_SheetName_142_"/>
      <sheetName val="_Recovered_SheetName_143_"/>
      <sheetName val="_Recovered_SheetName_144_"/>
      <sheetName val="_Recovered_SheetName_145_"/>
      <sheetName val="_Recovered_SheetName_146_"/>
      <sheetName val="_Recovered_SheetName_147_"/>
      <sheetName val="_Recovered_SheetName_148_"/>
      <sheetName val="_Recovered_SheetName_149_"/>
      <sheetName val="_Recovered_SheetName_150_"/>
      <sheetName val="_Recovered_SheetName_151_"/>
      <sheetName val="_Recovered_SheetName_152_"/>
      <sheetName val="_Recovered_SheetName_153_"/>
      <sheetName val="_Recovered_SheetName_154_"/>
      <sheetName val="_Recovered_SheetName_155_"/>
      <sheetName val="_Recovered_SheetName_156_"/>
      <sheetName val="_Recovered_SheetName_157_"/>
      <sheetName val="_Recovered_SheetName_158_"/>
      <sheetName val="_Recovered_SheetName_159_"/>
      <sheetName val="_Recovered_SheetName_160_"/>
      <sheetName val="_Recovered_SheetName_161_"/>
      <sheetName val="_Recovered_SheetName_162_"/>
      <sheetName val="_Recovered_SheetName_163_"/>
      <sheetName val="_Recovered_SheetName_164_"/>
      <sheetName val="_Recovered_SheetName_165_"/>
      <sheetName val="_Recovered_SheetName_166_"/>
      <sheetName val="_Recovered_SheetName_167_"/>
      <sheetName val="_Recovered_SheetName_168_"/>
      <sheetName val="_Recovered_SheetName_169_"/>
      <sheetName val="_Recovered_SheetName_170_"/>
      <sheetName val="_Recovered_SheetName_171_"/>
      <sheetName val="_Recovered_SheetName_172_"/>
      <sheetName val="_Recovered_SheetName_173_"/>
      <sheetName val="_Recovered_SheetName_174_"/>
      <sheetName val="_Recovered_SheetName_175_"/>
      <sheetName val="_Recovered_SheetName_176_"/>
      <sheetName val="_Recovered_SheetName_177_"/>
      <sheetName val="_Recovered_SheetName_178_"/>
      <sheetName val="_Recovered_SheetName_179_"/>
      <sheetName val="_Recovered_SheetName_180_"/>
      <sheetName val="_Recovered_SheetName_181_"/>
      <sheetName val="_Recovered_SheetName_182_"/>
      <sheetName val="_Recovered_SheetName_183_"/>
      <sheetName val="_Recovered_SheetName_184_"/>
      <sheetName val="_Recovered_SheetName_185_"/>
      <sheetName val="_Recovered_SheetName_186_"/>
      <sheetName val="_Recovered_SheetName_187_"/>
      <sheetName val="_Recovered_SheetName_188_"/>
      <sheetName val="_Recovered_SheetName_189_"/>
      <sheetName val="_Recovered_SheetName_190_"/>
      <sheetName val="_Recovered_SheetName_191_"/>
      <sheetName val="_Recovered_SheetName_192_"/>
      <sheetName val="_Recovered_SheetName_193_"/>
      <sheetName val="_Recovered_SheetName_194_"/>
      <sheetName val="_Recovered_SheetName_195_"/>
      <sheetName val="_Recovered_SheetName_196_"/>
      <sheetName val="_Recovered_SheetName_197_"/>
      <sheetName val="_Recovered_SheetName_198_"/>
      <sheetName val="_Recovered_SheetName_199_"/>
      <sheetName val="_Recovered_SheetName_200_"/>
      <sheetName val="_Recovered_SheetName_201_"/>
      <sheetName val="_Recovered_SheetName_202_"/>
      <sheetName val="_Recovered_SheetName_203_"/>
      <sheetName val="_Recovered_SheetName_204_"/>
      <sheetName val="_Recovered_SheetName_205_"/>
      <sheetName val="_Recovered_SheetName_206_"/>
      <sheetName val="_Recovered_SheetName_207_"/>
      <sheetName val="_Recovered_SheetName_208_"/>
      <sheetName val="_Recovered_SheetName_209_"/>
      <sheetName val="_Recovered_SheetName_210_"/>
      <sheetName val="_Recovered_SheetName_211_"/>
      <sheetName val="_Recovered_SheetName_212_"/>
      <sheetName val="_Recovered_SheetName_213_"/>
      <sheetName val="_Recovered_SheetName_214_"/>
      <sheetName val="_Recovered_SheetName_215_"/>
      <sheetName val="_Recovered_SheetName_216_"/>
      <sheetName val="_Recovered_SheetName_217_"/>
      <sheetName val="_Recovered_SheetName_218_"/>
      <sheetName val="_Recovered_SheetName_219_"/>
      <sheetName val="_Recovered_SheetName_220_"/>
      <sheetName val="_Recovered_SheetName_221_"/>
      <sheetName val="_Recovered_SheetName_222_"/>
      <sheetName val="_Recovered_SheetName_223_"/>
      <sheetName val="_Recovered_SheetName_224_"/>
      <sheetName val="_Recovered_SheetName_225_"/>
      <sheetName val="_Recovered_SheetName_226_"/>
      <sheetName val="_Recovered_SheetName_227_"/>
      <sheetName val="_Recovered_SheetName_228_"/>
      <sheetName val="_Recovered_SheetName_229_"/>
      <sheetName val="_Recovered_SheetName_230_"/>
      <sheetName val="_Recovered_SheetName_231_"/>
      <sheetName val="_Recovered_SheetName_232_"/>
      <sheetName val="_Recovered_SheetName_233_"/>
      <sheetName val="_Recovered_SheetName_234_"/>
      <sheetName val="_Recovered_SheetName_235_"/>
      <sheetName val="_Recovered_SheetName_236_"/>
      <sheetName val="_Recovered_SheetName_237_"/>
      <sheetName val="_Recovered_SheetName_238_"/>
      <sheetName val="_Recovered_SheetName_239_"/>
      <sheetName val="_Recovered_SheetName_240_"/>
      <sheetName val="_Recovered_SheetName_241_"/>
      <sheetName val="_Recovered_SheetName_242_"/>
      <sheetName val="_Recovered_SheetName_243_"/>
      <sheetName val="_Recovered_SheetName_244_"/>
      <sheetName val="_Recovered_SheetName_245_"/>
      <sheetName val="_Recovered_SheetName_246_"/>
      <sheetName val="_Recovered_SheetName_247_"/>
      <sheetName val="_Recovered_SheetName_248_"/>
      <sheetName val="_Recovered_SheetName_249_"/>
      <sheetName val="_Recovered_SheetName_250_"/>
      <sheetName val="_Recovered_SheetName_251_"/>
      <sheetName val="_Recovered_SheetName_252_"/>
      <sheetName val="_Recovered_SheetName_253_"/>
      <sheetName val="_Recovered_SheetName_254_"/>
      <sheetName val="_Recovered_SheetName_255_"/>
      <sheetName val="_Recovered_SheetName_256_"/>
      <sheetName val="_Recovered_SheetName_257_"/>
      <sheetName val="_Recovered_SheetName_258_"/>
      <sheetName val="_Recovered_SheetName_259_"/>
      <sheetName val="_Recovered_SheetName_260_"/>
      <sheetName val="_Recovered_SheetName_261_"/>
      <sheetName val="_Recovered_SheetName_262_"/>
      <sheetName val="_Recovered_SheetName_263_"/>
      <sheetName val="_Recovered_SheetName_264_"/>
      <sheetName val="_Recovered_SheetName_265_"/>
      <sheetName val="_Recovered_SheetName_266_"/>
      <sheetName val="_Recovered_SheetName_267_"/>
      <sheetName val="_Recovered_SheetName_268_"/>
      <sheetName val="_Recovered_SheetName_269_"/>
      <sheetName val="_Recovered_SheetName_270_"/>
      <sheetName val="_Recovered_SheetName_271_"/>
      <sheetName val="_Recovered_SheetName_272_"/>
      <sheetName val="_Recovered_SheetName_273_"/>
      <sheetName val="_Recovered_SheetName_274_"/>
      <sheetName val="_Recovered_SheetName_275_"/>
      <sheetName val="_Recovered_SheetName_276_"/>
      <sheetName val="_Recovered_SheetName_277_"/>
      <sheetName val="_Recovered_SheetName_278_"/>
      <sheetName val="_Recovered_SheetName_279_"/>
      <sheetName val="_Recovered_SheetName_280_"/>
      <sheetName val="_Recovered_SheetName_281_"/>
      <sheetName val="_Recovered_SheetName_282_"/>
      <sheetName val="_Recovered_SheetName_283_"/>
      <sheetName val="_Recovered_SheetName_284_"/>
      <sheetName val="_Recovered_SheetName_285_"/>
      <sheetName val="_Recovered_SheetName_286_"/>
      <sheetName val="_Recovered_SheetName_287_"/>
      <sheetName val="_Recovered_SheetName_288_"/>
      <sheetName val="_Recovered_SheetName_289_"/>
      <sheetName val="_Recovered_SheetName_290_"/>
      <sheetName val="_Recovered_SheetName_291_"/>
      <sheetName val="_Recovered_SheetName_292_"/>
      <sheetName val="_Recovered_SheetName_293_"/>
      <sheetName val="_Recovered_SheetName_294_"/>
      <sheetName val="_Recovered_SheetName_295_"/>
      <sheetName val="_Recovered_SheetName_296_"/>
      <sheetName val="_Recovered_SheetName_297_"/>
      <sheetName val="_Recovered_SheetName_298_"/>
      <sheetName val="_Recovered_SheetName_299_"/>
      <sheetName val="_Recovered_SheetName_300_"/>
      <sheetName val="_Recovered_SheetName_301_"/>
      <sheetName val="_Recovered_SheetName_302_"/>
      <sheetName val="_Recovered_SheetName_303_"/>
      <sheetName val="_Recovered_SheetName_304_"/>
      <sheetName val="_Recovered_SheetName_305_"/>
      <sheetName val="_Recovered_SheetName_306_"/>
      <sheetName val="_Recovered_SheetName_307_"/>
      <sheetName val="_Recovered_SheetName_308_"/>
      <sheetName val="_Recovered_SheetName_309_"/>
      <sheetName val="_Recovered_SheetName_310_"/>
      <sheetName val="_Recovered_SheetName_311_"/>
      <sheetName val="_Recovered_SheetName_312_"/>
      <sheetName val="_Recovered_SheetName_313_"/>
      <sheetName val="_Recovered_SheetName_314_"/>
      <sheetName val="_Recovered_SheetName_315_"/>
      <sheetName val="_Recovered_SheetName_316_"/>
      <sheetName val="_Recovered_SheetName_317_"/>
      <sheetName val="_Recovered_SheetName_318_"/>
      <sheetName val="_Recovered_SheetName_319_"/>
      <sheetName val="_Recovered_SheetName_320_"/>
      <sheetName val="_Recovered_SheetName_321_"/>
      <sheetName val="_Recovered_SheetName_322_"/>
      <sheetName val="_Recovered_SheetName_323_"/>
      <sheetName val="_Recovered_SheetName_324_"/>
      <sheetName val="_Recovered_SheetName_325_"/>
      <sheetName val="_Recovered_SheetName_326_"/>
      <sheetName val="_Recovered_SheetName_327_"/>
      <sheetName val="_Recovered_SheetName_328_"/>
      <sheetName val="_Recovered_SheetName_329_"/>
      <sheetName val="_Recovered_SheetName_330_"/>
      <sheetName val="_Recovered_SheetName_331_"/>
      <sheetName val="_Recovered_SheetName_332_"/>
      <sheetName val="_Recovered_SheetName_333_"/>
      <sheetName val="_Recovered_SheetName_334_"/>
      <sheetName val="_Recovered_SheetName_335_"/>
      <sheetName val="_Recovered_SheetName_336_"/>
      <sheetName val="_Recovered_SheetName_337_"/>
      <sheetName val="_Recovered_SheetName_338_"/>
      <sheetName val="_Recovered_SheetName_339_"/>
      <sheetName val="_Recovered_SheetName_340_"/>
      <sheetName val="_Recovered_SheetName_341_"/>
      <sheetName val="_Recovered_SheetName_342_"/>
      <sheetName val="_Recovered_SheetName_343_"/>
      <sheetName val="_Recovered_SheetName_344_"/>
      <sheetName val="_Recovered_SheetName_345_"/>
      <sheetName val="_Recovered_SheetName_346_"/>
      <sheetName val="_Recovered_SheetName_347_"/>
      <sheetName val="_Recovered_SheetName_348_"/>
      <sheetName val="_Recovered_SheetName_349_"/>
      <sheetName val="_Recovered_SheetName_350_"/>
      <sheetName val="_Recovered_SheetName_351_"/>
      <sheetName val="_Recovered_SheetName_352_"/>
      <sheetName val="_Recovered_SheetName_353_"/>
      <sheetName val="_Recovered_SheetName_354_"/>
      <sheetName val="_Recovered_SheetName_355_"/>
      <sheetName val="_Recovered_SheetName_356_"/>
      <sheetName val="_Recovered_SheetName_357_"/>
      <sheetName val="_Recovered_SheetName_358_"/>
      <sheetName val="_Recovered_SheetName_359_"/>
      <sheetName val="_Recovered_SheetName_360_"/>
      <sheetName val="_Recovered_SheetName_361_"/>
      <sheetName val="_Recovered_SheetName_362_"/>
      <sheetName val="_Recovered_SheetName_363_"/>
      <sheetName val="_Recovered_SheetName_364_"/>
      <sheetName val="_Recovered_SheetName_365_"/>
      <sheetName val="_Recovered_SheetName_366_"/>
      <sheetName val="_Recovered_SheetName_367_"/>
      <sheetName val="_Recovered_SheetName_368_"/>
      <sheetName val="_Recovered_SheetName_369_"/>
      <sheetName val="_Recovered_SheetName_370_"/>
      <sheetName val="_Recovered_SheetName_371_"/>
      <sheetName val="_Recovered_SheetName_372_"/>
      <sheetName val="_Recovered_SheetName_373_"/>
      <sheetName val="_Recovered_SheetName_374_"/>
      <sheetName val="_Recovered_SheetName_375_"/>
      <sheetName val="_Recovered_SheetName_376_"/>
      <sheetName val="_Recovered_SheetName_377_"/>
      <sheetName val="5-ALAT"/>
      <sheetName val="hrgsat"/>
      <sheetName val="Bu_str"/>
      <sheetName val="STRUKUR"/>
      <sheetName val="Hrg Upah Bhn"/>
      <sheetName val="DH"/>
      <sheetName val="BIALANG"/>
      <sheetName val="HARDAS-UPAH"/>
      <sheetName val="SCURVE"/>
      <sheetName val="3.ALS-STR-PDS"/>
      <sheetName val="Swimming Pool"/>
      <sheetName val="BHN1"/>
      <sheetName val="HK"/>
      <sheetName val="Villa A"/>
      <sheetName val="Main Building "/>
      <sheetName val="Kayu"/>
      <sheetName val="Batu Alam"/>
      <sheetName val="Cat"/>
      <sheetName val="Atap"/>
      <sheetName val="Harsat-2009"/>
      <sheetName val="REKAP HSPK BETON"/>
      <sheetName val="0_x0000_1_x0000_0_x0000_0_x0000_0_x0000_1_x0000_6_x0000_0_x0000_¯耀㣋_x0000__x0001__x0000_耀ÿ"/>
      <sheetName val="0_x0000_1_x0000_0_x0000_0_x0000_0_x0000_1_x0000_6_x0000_0_x0000_¯??_x0000__x0001__x0000_?ÿ"/>
      <sheetName val="BQ-1A prelim"/>
      <sheetName val="201_2"/>
      <sheetName val="301_1"/>
      <sheetName val="301_2"/>
      <sheetName val="301_3"/>
      <sheetName val="301_4"/>
      <sheetName val="301_5"/>
      <sheetName val="403"/>
      <sheetName val="404"/>
      <sheetName val="407"/>
      <sheetName val="408"/>
      <sheetName val="501_2"/>
      <sheetName val="501_6"/>
      <sheetName val="501_7"/>
      <sheetName val="harga bahan M&amp;E"/>
      <sheetName val="HSA &amp; PAB"/>
      <sheetName val="Harga Upah "/>
      <sheetName val="2003 Salary Range"/>
      <sheetName val="PRK-SUTT"/>
      <sheetName val="dengan pembangkitan"/>
      <sheetName val="W1"/>
      <sheetName val="CATALOG"/>
      <sheetName val="Penjualan"/>
      <sheetName val="ProdSendiri"/>
      <sheetName val="PS&amp;Susut TL"/>
      <sheetName val="SewaBeli"/>
      <sheetName val="Resource Plan (2)"/>
      <sheetName val="twr (15)"/>
      <sheetName val="Karung"/>
      <sheetName val="Io_N"/>
      <sheetName val="1-LISTRIK"/>
      <sheetName val="data pendamping"/>
      <sheetName val="FORM-X-1"/>
      <sheetName val="BCT"/>
      <sheetName val="AT"/>
      <sheetName val="Cashflow (2)"/>
      <sheetName val="손익예상"/>
      <sheetName val="손익예상 (4)"/>
      <sheetName val="손익예상 (3)"/>
      <sheetName val="may'03"/>
      <sheetName val="PABRIK (2)"/>
      <sheetName val="PO"/>
      <sheetName val="FOTO OBYEK"/>
      <sheetName val="TAX SUMMARY"/>
      <sheetName val="UPAH &amp; BAHAN"/>
      <sheetName val="LOG 11"/>
      <sheetName val="Bangunan"/>
      <sheetName val="Export"/>
      <sheetName val="Akun"/>
      <sheetName val="Rekg.9.3"/>
      <sheetName val="Rekg.9.2"/>
      <sheetName val="Nc-0698"/>
      <sheetName val="KODE AKUN"/>
      <sheetName val="Grand Sum BT"/>
      <sheetName val="FORM01"/>
      <sheetName val="DbKtr"/>
      <sheetName val="PER-HP"/>
      <sheetName val="Pro_Base"/>
      <sheetName val="TABRYN"/>
      <sheetName val="STD_GD_UTAMA2"/>
      <sheetName val="An_12"/>
      <sheetName val="An_32"/>
      <sheetName val="BOQ_EM2"/>
      <sheetName val="Perhit_Alat2"/>
      <sheetName val="Daf-4_5_Final4"/>
      <sheetName val="STD_GD_UTAMA3"/>
      <sheetName val="Daftar_Harga_Material4"/>
      <sheetName val="An_13"/>
      <sheetName val="An_33"/>
      <sheetName val="Rekap_Prelim3"/>
      <sheetName val="BOQ_EM3"/>
      <sheetName val="3_1_(1)_CS3"/>
      <sheetName val="Perhit_Alat3"/>
      <sheetName val="MATERIAL_ANALISA2"/>
      <sheetName val="Form_4_&amp;_4-A2"/>
      <sheetName val="Harga_bahan-12"/>
      <sheetName val="DETAIL_POS_1232"/>
      <sheetName val="8LT_12"/>
      <sheetName val="Analisa_Upah___Bahan_Plum"/>
      <sheetName val="TE_TS_FA_LAN_MATV"/>
      <sheetName val="BoQ_C4"/>
      <sheetName val="Perhitungan_RAB"/>
      <sheetName val="rek_det_1-3"/>
      <sheetName val="䁒ate"/>
      <sheetName val="_x005f_x0000_0_x005f_x0000_1__2"/>
      <sheetName val="_x005f_x0000_____x005f_x0000__2"/>
      <sheetName val="_x005f_x005f_x005f_x0000_0_x0_2"/>
      <sheetName val="Scdul"/>
      <sheetName val="HarSatPek"/>
      <sheetName val="rekap__mc21"/>
      <sheetName val="URAIAN_ANALIS1"/>
      <sheetName val="Harga_Satuan_Upah_dan_Bahan1"/>
      <sheetName val="RAB_1"/>
      <sheetName val="Rkp_B__UP1"/>
      <sheetName val="Rekap_HSP1"/>
      <sheetName val="tng_pr_m1"/>
      <sheetName val="_hrg_bhn1"/>
      <sheetName val="RAB_31"/>
      <sheetName val="analisa_print1"/>
      <sheetName val="Har-sat_finish1"/>
      <sheetName val="2_E1"/>
      <sheetName val="SNI_UPAH_BAHAN1"/>
      <sheetName val="UPAH_DAN_BAHAN1"/>
      <sheetName val="Data_Kontrak1"/>
      <sheetName val="UP_MINOR1"/>
      <sheetName val="Harga_Satuan_Upah_dan_Bahan"/>
      <sheetName val="RAB_"/>
      <sheetName val="Rkp_B__UP"/>
      <sheetName val="Rekap_HSP"/>
      <sheetName val="_hrg_bhn"/>
      <sheetName val="SNI_UPAH_BAHAN"/>
      <sheetName val="UPAH_DAN_BAHAN"/>
      <sheetName val="Data_Kontrak"/>
      <sheetName val="rab j17"/>
      <sheetName val="Hitung MC0"/>
      <sheetName val="4-Quarry"/>
      <sheetName val="_0_1_0_0_0_1__6_0_____________4"/>
      <sheetName val="REKAP-HARGA"/>
      <sheetName val="Harga Sat."/>
      <sheetName val="Data Karyawan"/>
      <sheetName val="Data Awal"/>
      <sheetName val="Mixer"/>
      <sheetName val="Ritase &amp; UJ"/>
      <sheetName val="Proyek"/>
      <sheetName val="CGSgm2"/>
      <sheetName val="CGSsp"/>
      <sheetName val="Factors"/>
      <sheetName val="Sales"/>
      <sheetName val="Paket II (G)"/>
      <sheetName val="B&amp;U"/>
      <sheetName val="Harga bahan _ upah"/>
      <sheetName val="UPAH, BAHAN n ALAT"/>
      <sheetName val="Diameter"/>
      <sheetName val="K.026"/>
      <sheetName val="Quary"/>
      <sheetName val="_0_1_x0"/>
      <sheetName val="_¯____x"/>
      <sheetName val="_0_x005"/>
      <sheetName val="BëN PENƐ_JANG"/>
      <sheetName val="kont anak1"/>
      <sheetName val="BAB 2"/>
      <sheetName val="BAB 3"/>
      <sheetName val="BAB 4"/>
      <sheetName val="BAB 7"/>
      <sheetName val="srtberkas"/>
      <sheetName val="ANAL. AHSP 2016"/>
      <sheetName val="Rekap Pagar Halaman"/>
      <sheetName val="Perencanaan Teknis PSDA"/>
      <sheetName val="Bank1"/>
      <sheetName val="anal teknik"/>
      <sheetName val="$"/>
      <sheetName val="BHN&amp;TNG"/>
      <sheetName val="PM"/>
      <sheetName val="h.vol"/>
      <sheetName val="Harga Jasa dan Material"/>
      <sheetName val="ANK"/>
      <sheetName val="carburant"/>
      <sheetName val="RAB_Str"/>
      <sheetName val="an.dmpu"/>
      <sheetName val="Pengujian"/>
      <sheetName val="R P"/>
      <sheetName val="P B J"/>
      <sheetName val="Hrg-Bahan"/>
      <sheetName val="RAB -1"/>
      <sheetName val="Mobilisasi (2)"/>
      <sheetName val="LINK-MAST. BASIC PRICE"/>
      <sheetName val="D.2"/>
      <sheetName val="D.8"/>
      <sheetName val="Upah Modifikasi"/>
      <sheetName val="Analisa 2009"/>
      <sheetName val="Mingguan"/>
      <sheetName val="Alat R"/>
      <sheetName val="ANL 2002 "/>
      <sheetName val="L_10"/>
      <sheetName val="L_11"/>
      <sheetName val="L_13"/>
      <sheetName val="LAMP-7"/>
      <sheetName val="LAMP-5"/>
      <sheetName val="L_9"/>
      <sheetName val="VOL Gapura, Pengelola"/>
      <sheetName val="upah.bahan.alat"/>
      <sheetName val="analisa.K"/>
      <sheetName val="daftarkuantitas"/>
      <sheetName val="Tbl Besi"/>
      <sheetName val="流量計器"/>
      <sheetName val="工事･ IO表"/>
      <sheetName val="設計条件"/>
      <sheetName val="計器表"/>
      <sheetName val="調節弁"/>
      <sheetName val="Back Up"/>
      <sheetName val="D6-1b"/>
      <sheetName val="Indirect_Const"/>
      <sheetName val="An. Teknis"/>
      <sheetName val="wa-pump 5S A-1"/>
      <sheetName val="ketuma gal.Wed"/>
      <sheetName val="ketema AC"/>
      <sheetName val="PCG"/>
      <sheetName val="TPT"/>
      <sheetName val="Rekap BR.1a"/>
      <sheetName val="Rekap BR.1e"/>
      <sheetName val="Rekap BR.2a"/>
      <sheetName val="Rekap BR.2b"/>
      <sheetName val="Rekap BR.2b (2)"/>
      <sheetName val="Rekap BR.2c"/>
      <sheetName val="Rekap BWB 1.b"/>
      <sheetName val="Rekap BWB 1.d"/>
      <sheetName val="Rekap BWB 1.h"/>
      <sheetName val="Rekap BWB 1.j"/>
      <sheetName val="Rekap BWB 1.l"/>
      <sheetName val="Rekap BWB 1.t"/>
      <sheetName val="Rekap BWB 1.y"/>
      <sheetName val="Rekap BWB 2.e"/>
      <sheetName val="rekap__mc22"/>
      <sheetName val="URAIAN_ANALIS2"/>
      <sheetName val="M_Pekerjaan2"/>
      <sheetName val="Harga_Bahan_&amp;_Upah2"/>
      <sheetName val="URAIAN_2"/>
      <sheetName val="HSUMUM_XLS2"/>
      <sheetName val="Schedule_Daan_Mogot2"/>
      <sheetName val="Schedule_Yasmin2"/>
      <sheetName val="Schedule_Lingkar_Barat2"/>
      <sheetName val="RAB_SEKRETARIAT_(1)2"/>
      <sheetName val="dongia_(2)2"/>
      <sheetName val="THPDMoi__(2)2"/>
      <sheetName val="k300_1232"/>
      <sheetName val="FORM_X_COST2"/>
      <sheetName val="KIB_C_GEDUNG_&amp;_BANGUNAN2"/>
      <sheetName val="ELEMENT_SUM2"/>
      <sheetName val="Daftar_No_MAPPI2"/>
      <sheetName val="GS_Tanah_Kalimas_Baru_(2)2"/>
      <sheetName val="Harga_Satuan_Upah_dan_Bahan2"/>
      <sheetName val="RAB_2"/>
      <sheetName val="Rkp_B__UP2"/>
      <sheetName val="Rekap_HSP2"/>
      <sheetName val="공사금액_내역_(1)2"/>
      <sheetName val="bhn_2"/>
      <sheetName val="tng_pr_m2"/>
      <sheetName val="An_Biaya_Kons_(SNI)2"/>
      <sheetName val="Daftar_Harga_Bahan2"/>
      <sheetName val="_hrg_bhn2"/>
      <sheetName val="RAB_32"/>
      <sheetName val="PT_2"/>
      <sheetName val="analisa_print2"/>
      <sheetName val="Har-sat_finish2"/>
      <sheetName val="2_E2"/>
      <sheetName val="REKA__ANALISA2"/>
      <sheetName val="II_3_HSD2"/>
      <sheetName val="SNI_UPAH_BAHAN2"/>
      <sheetName val="B_O_Q2"/>
      <sheetName val="RAB_(A)_(2)2"/>
      <sheetName val="Pay_Items2"/>
      <sheetName val="Analisa_Quarry2"/>
      <sheetName val="AHS_Aspal2"/>
      <sheetName val="RAB_alternatif_(2)_mendekati_o2"/>
      <sheetName val="UPAH_DAN_BAHAN2"/>
      <sheetName val="Data_Kontrak2"/>
      <sheetName val="HS_ALAT2"/>
      <sheetName val="HS_UPAH2"/>
      <sheetName val="HS_BAHAN2"/>
      <sheetName val="HSBU_ANA2"/>
      <sheetName val="ANALIS_ALAT2"/>
      <sheetName val="HB_me2"/>
      <sheetName val="dia_pipe2"/>
      <sheetName val="Schedule_OK_Status2"/>
      <sheetName val="list_Dps2"/>
      <sheetName val="list_Sanur2"/>
      <sheetName val="BILL_No__12"/>
      <sheetName val="Eva_Schedule_12"/>
      <sheetName val="Schedule_Pabrikasi2"/>
      <sheetName val="Ans_SNI2"/>
      <sheetName val="Rekap_RKDK_Maret'17_2"/>
      <sheetName val="Uraian_Analisa2"/>
      <sheetName val="UP_MINOR2"/>
      <sheetName val="Risalah_KOM2"/>
      <sheetName val="D-3_(M)2"/>
      <sheetName val="D-7_(M)2"/>
      <sheetName val="HRG_DSR_APP2"/>
      <sheetName val="H__Sat2"/>
      <sheetName val="ANALISA__besing"/>
      <sheetName val="PHU_05"/>
      <sheetName val="REKAP_ANGGARAN"/>
      <sheetName val="Jenis_Kontrak"/>
      <sheetName val="Sat_Das"/>
      <sheetName val="Daftar_Upah_Material_Alat"/>
      <sheetName val="An_H_Sat_Pek_Ut"/>
      <sheetName val="PERHITUNGAN_LUMPSUM"/>
      <sheetName val="HARGA_DASAR_PIPA_"/>
      <sheetName val="HARGA_DASAR_ACCESORIES"/>
      <sheetName val="metode_rutin"/>
      <sheetName val="TUNJUK JASA"/>
      <sheetName val="4.0 RESUM KEWAJ HARGA"/>
      <sheetName val="Rekap Gab"/>
      <sheetName val="Rekanan"/>
      <sheetName val="D.1.7"/>
      <sheetName val="D.1.5"/>
      <sheetName val="D.2.3"/>
      <sheetName val="D.2.2"/>
      <sheetName val="div31"/>
      <sheetName val="ALT"/>
      <sheetName val="Analisa SNI STANDART "/>
      <sheetName val="K725"/>
      <sheetName val="Control   Fab  WELD"/>
      <sheetName val="Size"/>
      <sheetName val="RANGE BAHAN"/>
      <sheetName val="ANALISA HARGA SAT."/>
      <sheetName val="SCHEDULE TENAGA"/>
      <sheetName val="ANALISA FIX"/>
      <sheetName val="K.175 - K.225"/>
      <sheetName val="Kelas A"/>
      <sheetName val="Kelas C "/>
      <sheetName val="Pas"/>
      <sheetName val="prim"/>
      <sheetName val="Tulangan"/>
      <sheetName val="Daftmat"/>
      <sheetName val="Kuantitas (2)"/>
      <sheetName val="D6-K"/>
      <sheetName val="DIV1A"/>
      <sheetName val="U.anal2"/>
      <sheetName val="INF"/>
      <sheetName val="tebilang"/>
      <sheetName val="AR2-F21"/>
      <sheetName val="AR1-F20"/>
      <sheetName val="laporan96"/>
      <sheetName val="laporan"/>
      <sheetName val="FKT_PJK"/>
      <sheetName val="Assumption"/>
      <sheetName val="MVV Costs - Overview"/>
      <sheetName val="PARAMETRES"/>
      <sheetName val="Sum.SPK.17.09.14"/>
      <sheetName val="Spacenet Inc"/>
      <sheetName val="France"/>
      <sheetName val="3-DIV7"/>
      <sheetName val="CETAK"/>
      <sheetName val="Coef"/>
      <sheetName val="FORMA2A2"/>
      <sheetName val="FORMB2"/>
      <sheetName val="Break Down I"/>
      <sheetName val="Break Down II"/>
      <sheetName val="Break Down III"/>
      <sheetName val="DAFT BAHAN"/>
      <sheetName val="bilang"/>
      <sheetName val="PRODUCTION REPORTS"/>
      <sheetName val="2. BOQ"/>
      <sheetName val="Data 2016"/>
      <sheetName val="BQ OE"/>
      <sheetName val="cal borepile"/>
      <sheetName val="div05"/>
      <sheetName val="(ANALISA-lain)"/>
      <sheetName val="G5c-G41"/>
      <sheetName val="HPS Pertanian"/>
      <sheetName val="dftr rekanan"/>
      <sheetName val="SNI-BOW"/>
      <sheetName val="teori"/>
      <sheetName val="BQ JALAN"/>
      <sheetName val="Har_mat"/>
      <sheetName val="spta"/>
      <sheetName val="DAF-KUANT&amp;HARGA"/>
      <sheetName val="REKAP-ALAT"/>
      <sheetName val="8x4,5"/>
      <sheetName val="20x4,5"/>
      <sheetName val="E.001"/>
      <sheetName val="E.010"/>
      <sheetName val="E.052"/>
      <sheetName val="E.080"/>
      <sheetName val="E.084"/>
      <sheetName val="E.087"/>
      <sheetName val="E.088"/>
      <sheetName val="E.089"/>
      <sheetName val="E.182"/>
      <sheetName val="E.212"/>
      <sheetName val="E.251"/>
      <sheetName val="E.252"/>
      <sheetName val="E.341"/>
      <sheetName val="4x4,5"/>
      <sheetName val="6x4,5"/>
      <sheetName val="K.012"/>
      <sheetName val="K.111"/>
      <sheetName val="K.116"/>
      <sheetName val="K.124"/>
      <sheetName val="K.211"/>
      <sheetName val="K.311"/>
      <sheetName val="K.321"/>
      <sheetName val="K.342"/>
      <sheetName val="K.411"/>
      <sheetName val="K.514"/>
      <sheetName val="K.810"/>
      <sheetName val="base price"/>
      <sheetName val="Price-analysis 2"/>
      <sheetName val="Upah&amp;Bahan (2)"/>
      <sheetName val="Analisa-Harga (1F)"/>
      <sheetName val="PU.Anal SNI 2008"/>
      <sheetName val="BIAYA  ALAT"/>
      <sheetName val="Analisa Mob. 3"/>
      <sheetName val="Analisa Mob.1"/>
      <sheetName val="E_TRIKAL"/>
      <sheetName val="E_TRONIK"/>
      <sheetName val="MEK"/>
      <sheetName val="ARSITEK"/>
      <sheetName val="Anas"/>
      <sheetName val="K210"/>
      <sheetName val="RAB Kuantitas &amp; Harga"/>
      <sheetName val="ANS BM"/>
      <sheetName val="ANS ALAT BERAT"/>
      <sheetName val="analisa stroke"/>
      <sheetName val="sewa"/>
      <sheetName val="MOS"/>
      <sheetName val="uph bhn"/>
      <sheetName val="ANAL "/>
      <sheetName val="backup_sipil_arsitek"/>
      <sheetName val="Anal Kantor_BBI"/>
      <sheetName val="Analisa Prov'07"/>
      <sheetName val="DUTCH CONE"/>
      <sheetName val=" AnaBah"/>
      <sheetName val="terendah"/>
      <sheetName val="H쪧쪖쪜AN"/>
      <sheetName val="Sheet10"/>
      <sheetName val="analt"/>
      <sheetName val="Upah,Bahan, Alat"/>
      <sheetName val="Alat,bahan,upah"/>
      <sheetName val="Schedule UBA"/>
      <sheetName val="Schedule Intern"/>
      <sheetName val="SDI LASIANA"/>
      <sheetName val="Cco (2)"/>
      <sheetName val="LPD Total T-1 (40%)"/>
      <sheetName val="an.mek"/>
      <sheetName val="Upah-Bhn"/>
      <sheetName val="10.1 (1)"/>
      <sheetName val="10.1 (3)"/>
      <sheetName val="10.1 (4)"/>
      <sheetName val="Hsat-A"/>
      <sheetName val="Jadwal UPA"/>
      <sheetName val="(40)G&amp;A"/>
      <sheetName val="Galian_WED"/>
      <sheetName val="analisa_alat"/>
      <sheetName val="7_공정표"/>
      <sheetName val="GASATAGG_XLS"/>
      <sheetName val="5-ALAT_slury"/>
      <sheetName val="RESOURCE_MODEL"/>
      <sheetName val="DAFTAR_BAHAN_DAN_UPAH"/>
      <sheetName val="TERBIL_prog_2017"/>
      <sheetName val="HARGA_SATUAN_1_(2)"/>
      <sheetName val="surat_penawaran"/>
      <sheetName val="Divisi_8"/>
      <sheetName val="ANL_K"/>
      <sheetName val="CAB_2"/>
      <sheetName val="Data_Pendukung"/>
      <sheetName val="Lamp__Bahan"/>
      <sheetName val="Cover_(sh_1)"/>
      <sheetName val="SCHEDULE_"/>
      <sheetName val="rab_usulan_cco"/>
      <sheetName val="usulan_cco2_ok"/>
      <sheetName val="HRG_AGRGT"/>
      <sheetName val="hrga_dasar"/>
      <sheetName val="Analisa_Teknik"/>
      <sheetName val="pel__rut_bahu_jln_mat"/>
      <sheetName val="Gradasi_wc2"/>
      <sheetName val="An_Q"/>
      <sheetName val="B_Dsr"/>
      <sheetName val="Keb__Bhn,_alt,_tenaga"/>
      <sheetName val="hrg.bhn"/>
      <sheetName val="_0_1_0_0_0_1__6_0__________x0_4"/>
      <sheetName val="__________x005f_x0001________Englis_2"/>
      <sheetName val="B Personil termyn I"/>
      <sheetName val="B Personil termyn II"/>
      <sheetName val="tor-banua.raja"/>
      <sheetName val="8.4(7)"/>
      <sheetName val="ANGKUT"/>
      <sheetName val="Mess"/>
      <sheetName val="FGL"/>
      <sheetName val="NP-2"/>
      <sheetName val="Marka"/>
      <sheetName val="PC,TC,CAP"/>
      <sheetName val="E_001"/>
      <sheetName val="E_010"/>
      <sheetName val="E_052"/>
      <sheetName val="E_080"/>
      <sheetName val="E_084"/>
      <sheetName val="E_087"/>
      <sheetName val="E_088"/>
      <sheetName val="E_089"/>
      <sheetName val="E_182"/>
      <sheetName val="E_212"/>
      <sheetName val="E_251"/>
      <sheetName val="E_252"/>
      <sheetName val="E_341"/>
      <sheetName val="K_012"/>
      <sheetName val="K_111"/>
      <sheetName val="K_116"/>
      <sheetName val="K_124"/>
      <sheetName val="K_211"/>
      <sheetName val="K_311"/>
      <sheetName val="K_321"/>
      <sheetName val="K_342"/>
      <sheetName val="K_411"/>
      <sheetName val="K_514"/>
      <sheetName val="K_810"/>
      <sheetName val="time_schedulle"/>
      <sheetName val="Sheet1_(2)"/>
      <sheetName val="4- Basic Price"/>
      <sheetName val="SumBreak-Umum Sei Lua"/>
      <sheetName val="DATA BASE"/>
      <sheetName val="cetak 7-HSD Upah-Bhn"/>
      <sheetName val="H.sat BARI"/>
      <sheetName val="Profil"/>
      <sheetName val="NP_7"/>
      <sheetName val="HSLAIN_LAIN"/>
      <sheetName val="REKAP_ARSITEKTUR."/>
      <sheetName val="PEND"/>
      <sheetName val="2. BQ"/>
      <sheetName val="Lokasi"/>
      <sheetName val="SUMDA"/>
      <sheetName val="Source"/>
      <sheetName val="Anl-Umum"/>
      <sheetName val="bung _ deviden"/>
      <sheetName val="Hutang Lap"/>
      <sheetName val="Hutang-Wil"/>
      <sheetName val="MasterMksAgst07"/>
      <sheetName val="GLOBAL"/>
      <sheetName val="PBK01"/>
      <sheetName val="SAT UPAH RAPI"/>
      <sheetName val="SUMMARY QTY"/>
      <sheetName val="BoQ_Int"/>
      <sheetName val="RAB_ALT (2)"/>
      <sheetName val="RAB_ASRAMA_(7.A)"/>
      <sheetName val="ANALISA SNI'08 "/>
      <sheetName val="k-300"/>
      <sheetName val="Bhn,Alat&amp;Upah"/>
      <sheetName val="VARIABL"/>
      <sheetName val="Daf Alat"/>
      <sheetName val="Jdw Alat"/>
      <sheetName val="S Penawar"/>
      <sheetName val="DAFTAR TIPE"/>
      <sheetName val="pmbyrn utama"/>
      <sheetName val="REKAP MC 1"/>
      <sheetName val="Hrg_Bahan"/>
      <sheetName val="hit str"/>
      <sheetName val="H. Satuan"/>
      <sheetName val="cadam"/>
      <sheetName val="Mk Marka"/>
      <sheetName val="Mk Base"/>
      <sheetName val="hs_ars"/>
      <sheetName val="7.4.1"/>
      <sheetName val="Analisa1-10"/>
      <sheetName val="R A B1"/>
      <sheetName val="B Q 2007"/>
      <sheetName val="MAJOR"/>
      <sheetName val="div-7"/>
      <sheetName val="BOQPUSJAL"/>
      <sheetName val="EI (3-)"/>
      <sheetName val="UPAH_BAHAN_"/>
      <sheetName val="Als_Struk"/>
      <sheetName val="Rekap VOLUME"/>
      <sheetName val="LAMP_C"/>
      <sheetName val="石炭性状"/>
      <sheetName val="EQUIP LIST"/>
      <sheetName val="6PILE  (돌출)"/>
      <sheetName val="PROCURE"/>
      <sheetName val="komponen"/>
      <sheetName val="Holidays"/>
      <sheetName val="DICA AKTIF"/>
    </sheetNames>
    <sheetDataSet>
      <sheetData sheetId="0" refreshError="1">
        <row r="82">
          <cell r="CF82" t="str">
            <v>Royalties Aggregate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ow r="82">
          <cell r="CF82" t="str">
            <v>Royalties Aggregate</v>
          </cell>
        </row>
      </sheetData>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ow r="82">
          <cell r="CF82" t="str">
            <v>Royalties Aggregate</v>
          </cell>
        </row>
      </sheetData>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ow r="82">
          <cell r="CF82" t="str">
            <v>Royalties Aggregate</v>
          </cell>
        </row>
      </sheetData>
      <sheetData sheetId="595">
        <row r="82">
          <cell r="CF82" t="str">
            <v>Royalties Aggregate</v>
          </cell>
        </row>
      </sheetData>
      <sheetData sheetId="596">
        <row r="82">
          <cell r="CF82" t="str">
            <v>Royalties Aggregate</v>
          </cell>
        </row>
      </sheetData>
      <sheetData sheetId="597">
        <row r="82">
          <cell r="CF82" t="str">
            <v>Royalties Aggregate</v>
          </cell>
        </row>
      </sheetData>
      <sheetData sheetId="598">
        <row r="82">
          <cell r="CF82" t="str">
            <v>Royalties Aggregate</v>
          </cell>
        </row>
      </sheetData>
      <sheetData sheetId="599">
        <row r="82">
          <cell r="CF82" t="str">
            <v>Royalties Aggregate</v>
          </cell>
        </row>
      </sheetData>
      <sheetData sheetId="600">
        <row r="82">
          <cell r="CF82" t="str">
            <v>Royalties Aggregate</v>
          </cell>
        </row>
      </sheetData>
      <sheetData sheetId="601">
        <row r="82">
          <cell r="CF82" t="str">
            <v>Royalties Aggregate</v>
          </cell>
        </row>
      </sheetData>
      <sheetData sheetId="602">
        <row r="82">
          <cell r="CF82" t="str">
            <v>Royalties Aggregate</v>
          </cell>
        </row>
      </sheetData>
      <sheetData sheetId="603">
        <row r="82">
          <cell r="CF82" t="str">
            <v>Royalties Aggregate</v>
          </cell>
        </row>
      </sheetData>
      <sheetData sheetId="604">
        <row r="82">
          <cell r="CF82" t="str">
            <v>Royalties Aggregate</v>
          </cell>
        </row>
      </sheetData>
      <sheetData sheetId="605">
        <row r="82">
          <cell r="CF82" t="str">
            <v>Royalties Aggregate</v>
          </cell>
        </row>
      </sheetData>
      <sheetData sheetId="606">
        <row r="82">
          <cell r="CF82" t="str">
            <v>Royalties Aggregate</v>
          </cell>
        </row>
      </sheetData>
      <sheetData sheetId="607">
        <row r="82">
          <cell r="CF82" t="str">
            <v>Royalties Aggregate</v>
          </cell>
        </row>
      </sheetData>
      <sheetData sheetId="608">
        <row r="82">
          <cell r="CF82" t="str">
            <v>Royalties Aggregate</v>
          </cell>
        </row>
      </sheetData>
      <sheetData sheetId="609">
        <row r="82">
          <cell r="CF82" t="str">
            <v>Royalties Aggregate</v>
          </cell>
        </row>
      </sheetData>
      <sheetData sheetId="610">
        <row r="82">
          <cell r="CF82" t="str">
            <v>Royalties Aggregate</v>
          </cell>
        </row>
      </sheetData>
      <sheetData sheetId="611">
        <row r="82">
          <cell r="CF82" t="str">
            <v>Royalties Aggregate</v>
          </cell>
        </row>
      </sheetData>
      <sheetData sheetId="612">
        <row r="82">
          <cell r="CF82" t="str">
            <v>Royalties Aggregate</v>
          </cell>
        </row>
      </sheetData>
      <sheetData sheetId="613">
        <row r="82">
          <cell r="CF82" t="str">
            <v>Royalties Aggregate</v>
          </cell>
        </row>
      </sheetData>
      <sheetData sheetId="614">
        <row r="82">
          <cell r="CF82" t="str">
            <v>Royalties Aggregate</v>
          </cell>
        </row>
      </sheetData>
      <sheetData sheetId="615">
        <row r="82">
          <cell r="CF82" t="str">
            <v>Royalties Aggregate</v>
          </cell>
        </row>
      </sheetData>
      <sheetData sheetId="616">
        <row r="82">
          <cell r="CF82" t="str">
            <v>Royalties Aggregate</v>
          </cell>
        </row>
      </sheetData>
      <sheetData sheetId="617">
        <row r="82">
          <cell r="CF82" t="str">
            <v>Royalties Aggregate</v>
          </cell>
        </row>
      </sheetData>
      <sheetData sheetId="618">
        <row r="82">
          <cell r="CF82" t="str">
            <v>Royalties Aggregate</v>
          </cell>
        </row>
      </sheetData>
      <sheetData sheetId="619">
        <row r="82">
          <cell r="CF82" t="str">
            <v>Royalties Aggregate</v>
          </cell>
        </row>
      </sheetData>
      <sheetData sheetId="620">
        <row r="82">
          <cell r="CF82" t="str">
            <v>Royalties Aggregate</v>
          </cell>
        </row>
      </sheetData>
      <sheetData sheetId="621">
        <row r="82">
          <cell r="CF82" t="str">
            <v>Royalties Aggregate</v>
          </cell>
        </row>
      </sheetData>
      <sheetData sheetId="622">
        <row r="82">
          <cell r="CF82" t="str">
            <v>Royalties Aggregate</v>
          </cell>
        </row>
      </sheetData>
      <sheetData sheetId="623">
        <row r="82">
          <cell r="CF82" t="str">
            <v>Royalties Aggregate</v>
          </cell>
        </row>
      </sheetData>
      <sheetData sheetId="624">
        <row r="82">
          <cell r="CF82" t="str">
            <v>Royalties Aggregate</v>
          </cell>
        </row>
      </sheetData>
      <sheetData sheetId="625">
        <row r="82">
          <cell r="CF82" t="str">
            <v>Royalties Aggregate</v>
          </cell>
        </row>
      </sheetData>
      <sheetData sheetId="626">
        <row r="82">
          <cell r="CF82" t="str">
            <v>Royalties Aggregate</v>
          </cell>
        </row>
      </sheetData>
      <sheetData sheetId="627">
        <row r="82">
          <cell r="CF82" t="str">
            <v>Royalties Aggregate</v>
          </cell>
        </row>
      </sheetData>
      <sheetData sheetId="628">
        <row r="82">
          <cell r="CF82" t="str">
            <v>Royalties Aggregate</v>
          </cell>
        </row>
      </sheetData>
      <sheetData sheetId="629">
        <row r="82">
          <cell r="CF82" t="str">
            <v>Royalties Aggregate</v>
          </cell>
        </row>
      </sheetData>
      <sheetData sheetId="630">
        <row r="82">
          <cell r="CF82" t="str">
            <v>Royalties Aggregate</v>
          </cell>
        </row>
      </sheetData>
      <sheetData sheetId="631">
        <row r="82">
          <cell r="CF82" t="str">
            <v>Royalties Aggregate</v>
          </cell>
        </row>
      </sheetData>
      <sheetData sheetId="632">
        <row r="82">
          <cell r="CF82" t="str">
            <v>Royalties Aggregate</v>
          </cell>
        </row>
      </sheetData>
      <sheetData sheetId="633">
        <row r="82">
          <cell r="CF82" t="str">
            <v>Royalties Aggregate</v>
          </cell>
        </row>
      </sheetData>
      <sheetData sheetId="634">
        <row r="82">
          <cell r="CF82" t="str">
            <v>Royalties Aggregate</v>
          </cell>
        </row>
      </sheetData>
      <sheetData sheetId="635">
        <row r="82">
          <cell r="CF82" t="str">
            <v>Royalties Aggregate</v>
          </cell>
        </row>
      </sheetData>
      <sheetData sheetId="636">
        <row r="82">
          <cell r="CF82" t="str">
            <v>Royalties Aggregate</v>
          </cell>
        </row>
      </sheetData>
      <sheetData sheetId="637">
        <row r="82">
          <cell r="CF82" t="str">
            <v>Royalties Aggregate</v>
          </cell>
        </row>
      </sheetData>
      <sheetData sheetId="638">
        <row r="82">
          <cell r="CF82" t="str">
            <v>Royalties Aggregate</v>
          </cell>
        </row>
      </sheetData>
      <sheetData sheetId="639">
        <row r="82">
          <cell r="CF82" t="str">
            <v>Royalties Aggregate</v>
          </cell>
        </row>
      </sheetData>
      <sheetData sheetId="640">
        <row r="82">
          <cell r="CF82" t="str">
            <v>Royalties Aggregate</v>
          </cell>
        </row>
      </sheetData>
      <sheetData sheetId="641">
        <row r="82">
          <cell r="CF82" t="str">
            <v>Royalties Aggregate</v>
          </cell>
        </row>
      </sheetData>
      <sheetData sheetId="642">
        <row r="82">
          <cell r="CF82" t="str">
            <v>Royalties Aggregate</v>
          </cell>
        </row>
      </sheetData>
      <sheetData sheetId="643">
        <row r="82">
          <cell r="CF82" t="str">
            <v>Royalties Aggregate</v>
          </cell>
        </row>
      </sheetData>
      <sheetData sheetId="644">
        <row r="82">
          <cell r="CF82" t="str">
            <v>Royalties Aggregate</v>
          </cell>
        </row>
      </sheetData>
      <sheetData sheetId="645">
        <row r="82">
          <cell r="CF82" t="str">
            <v>Royalties Aggregate</v>
          </cell>
        </row>
      </sheetData>
      <sheetData sheetId="646">
        <row r="82">
          <cell r="CF82" t="str">
            <v>Royalties Aggregate</v>
          </cell>
        </row>
      </sheetData>
      <sheetData sheetId="647">
        <row r="82">
          <cell r="CF82" t="str">
            <v>Royalties Aggregate</v>
          </cell>
        </row>
      </sheetData>
      <sheetData sheetId="648">
        <row r="82">
          <cell r="CF82" t="str">
            <v>Royalties Aggregate</v>
          </cell>
        </row>
      </sheetData>
      <sheetData sheetId="649">
        <row r="82">
          <cell r="CF82" t="str">
            <v>Royalties Aggregate</v>
          </cell>
        </row>
      </sheetData>
      <sheetData sheetId="650">
        <row r="82">
          <cell r="CF82" t="str">
            <v>Royalties Aggregate</v>
          </cell>
        </row>
      </sheetData>
      <sheetData sheetId="651">
        <row r="82">
          <cell r="CF82" t="str">
            <v>Royalties Aggregate</v>
          </cell>
        </row>
      </sheetData>
      <sheetData sheetId="652">
        <row r="82">
          <cell r="CF82" t="str">
            <v>Royalties Aggregate</v>
          </cell>
        </row>
      </sheetData>
      <sheetData sheetId="653">
        <row r="82">
          <cell r="CF82" t="str">
            <v>Royalties Aggregate</v>
          </cell>
        </row>
      </sheetData>
      <sheetData sheetId="654">
        <row r="82">
          <cell r="CF82" t="str">
            <v>Royalties Aggregate</v>
          </cell>
        </row>
      </sheetData>
      <sheetData sheetId="655">
        <row r="82">
          <cell r="CF82" t="str">
            <v>Royalties Aggregate</v>
          </cell>
        </row>
      </sheetData>
      <sheetData sheetId="656">
        <row r="82">
          <cell r="CF82" t="str">
            <v>Royalties Aggregate</v>
          </cell>
        </row>
      </sheetData>
      <sheetData sheetId="657">
        <row r="82">
          <cell r="CF82" t="str">
            <v>Royalties Aggregate</v>
          </cell>
        </row>
      </sheetData>
      <sheetData sheetId="658">
        <row r="82">
          <cell r="CF82" t="str">
            <v>Royalties Aggregate</v>
          </cell>
        </row>
      </sheetData>
      <sheetData sheetId="659">
        <row r="82">
          <cell r="CF82" t="str">
            <v>Royalties Aggregate</v>
          </cell>
        </row>
      </sheetData>
      <sheetData sheetId="660">
        <row r="82">
          <cell r="CF82" t="str">
            <v>Royalties Aggregate</v>
          </cell>
        </row>
      </sheetData>
      <sheetData sheetId="661">
        <row r="82">
          <cell r="CF82" t="str">
            <v>Royalties Aggregate</v>
          </cell>
        </row>
      </sheetData>
      <sheetData sheetId="662">
        <row r="82">
          <cell r="CF82" t="str">
            <v>Royalties Aggregate</v>
          </cell>
        </row>
      </sheetData>
      <sheetData sheetId="663">
        <row r="82">
          <cell r="CF82" t="str">
            <v>Royalties Aggregate</v>
          </cell>
        </row>
      </sheetData>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ow r="82">
          <cell r="CF82" t="str">
            <v>Royalties Aggregate</v>
          </cell>
        </row>
      </sheetData>
      <sheetData sheetId="746" refreshError="1"/>
      <sheetData sheetId="747">
        <row r="82">
          <cell r="CF82" t="str">
            <v>Royalties Aggregate</v>
          </cell>
        </row>
      </sheetData>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ow r="82">
          <cell r="CF82" t="str">
            <v>Royalties Aggregate</v>
          </cell>
        </row>
      </sheetData>
      <sheetData sheetId="759">
        <row r="82">
          <cell r="CF82" t="str">
            <v>Royalties Aggregate</v>
          </cell>
        </row>
      </sheetData>
      <sheetData sheetId="760">
        <row r="82">
          <cell r="CF82" t="str">
            <v>Royalties Aggregate</v>
          </cell>
        </row>
      </sheetData>
      <sheetData sheetId="761">
        <row r="82">
          <cell r="CF82" t="str">
            <v>Royalties Aggregate</v>
          </cell>
        </row>
      </sheetData>
      <sheetData sheetId="762">
        <row r="82">
          <cell r="CF82" t="str">
            <v>Royalties Aggregate</v>
          </cell>
        </row>
      </sheetData>
      <sheetData sheetId="763">
        <row r="82">
          <cell r="CF82" t="str">
            <v>Royalties Aggregate</v>
          </cell>
        </row>
      </sheetData>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ow r="82">
          <cell r="CF82" t="str">
            <v>Royalties Aggregate</v>
          </cell>
        </row>
      </sheetData>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ow r="82">
          <cell r="CF82" t="str">
            <v>Royalties Aggregate</v>
          </cell>
        </row>
      </sheetData>
      <sheetData sheetId="785">
        <row r="82">
          <cell r="CF82" t="str">
            <v>Royalties Aggregate</v>
          </cell>
        </row>
      </sheetData>
      <sheetData sheetId="786">
        <row r="82">
          <cell r="CF82" t="str">
            <v>Royalties Aggregate</v>
          </cell>
        </row>
      </sheetData>
      <sheetData sheetId="787">
        <row r="82">
          <cell r="CF82" t="str">
            <v>Royalties Aggregate</v>
          </cell>
        </row>
      </sheetData>
      <sheetData sheetId="788">
        <row r="82">
          <cell r="CF82" t="str">
            <v>Royalties Aggregate</v>
          </cell>
        </row>
      </sheetData>
      <sheetData sheetId="789">
        <row r="82">
          <cell r="CF82" t="str">
            <v>Royalties Aggregate</v>
          </cell>
        </row>
      </sheetData>
      <sheetData sheetId="790">
        <row r="82">
          <cell r="CF82" t="str">
            <v>Royalties Aggregate</v>
          </cell>
        </row>
      </sheetData>
      <sheetData sheetId="791">
        <row r="82">
          <cell r="CF82" t="str">
            <v>Royalties Aggregate</v>
          </cell>
        </row>
      </sheetData>
      <sheetData sheetId="792">
        <row r="82">
          <cell r="CF82" t="str">
            <v>Royalties Aggregate</v>
          </cell>
        </row>
      </sheetData>
      <sheetData sheetId="793">
        <row r="82">
          <cell r="CF82" t="str">
            <v>Royalties Aggregate</v>
          </cell>
        </row>
      </sheetData>
      <sheetData sheetId="794">
        <row r="82">
          <cell r="CF82" t="str">
            <v>Royalties Aggregate</v>
          </cell>
        </row>
      </sheetData>
      <sheetData sheetId="795">
        <row r="82">
          <cell r="CF82" t="str">
            <v>Royalties Aggregate</v>
          </cell>
        </row>
      </sheetData>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ow r="82">
          <cell r="CF82" t="str">
            <v>Royalties Aggregate</v>
          </cell>
        </row>
      </sheetData>
      <sheetData sheetId="814">
        <row r="82">
          <cell r="CF82" t="str">
            <v>Royalties Aggregate</v>
          </cell>
        </row>
      </sheetData>
      <sheetData sheetId="815">
        <row r="82">
          <cell r="CF82" t="str">
            <v>Royalties Aggregate</v>
          </cell>
        </row>
      </sheetData>
      <sheetData sheetId="816">
        <row r="82">
          <cell r="CF82" t="str">
            <v>Royalties Aggregate</v>
          </cell>
        </row>
      </sheetData>
      <sheetData sheetId="817">
        <row r="82">
          <cell r="CF82" t="str">
            <v>Royalties Aggregate</v>
          </cell>
        </row>
      </sheetData>
      <sheetData sheetId="818">
        <row r="82">
          <cell r="CF82" t="str">
            <v>Royalties Aggregate</v>
          </cell>
        </row>
      </sheetData>
      <sheetData sheetId="819">
        <row r="82">
          <cell r="CF82" t="str">
            <v>Royalties Aggregate</v>
          </cell>
        </row>
      </sheetData>
      <sheetData sheetId="820">
        <row r="82">
          <cell r="CF82" t="str">
            <v>Royalties Aggregate</v>
          </cell>
        </row>
      </sheetData>
      <sheetData sheetId="821">
        <row r="82">
          <cell r="CF82" t="str">
            <v>Royalties Aggregate</v>
          </cell>
        </row>
      </sheetData>
      <sheetData sheetId="822">
        <row r="82">
          <cell r="CF82" t="str">
            <v>Royalties Aggregate</v>
          </cell>
        </row>
      </sheetData>
      <sheetData sheetId="823" refreshError="1"/>
      <sheetData sheetId="824" refreshError="1"/>
      <sheetData sheetId="825">
        <row r="82">
          <cell r="CF82" t="str">
            <v>Royalties Aggregate</v>
          </cell>
        </row>
      </sheetData>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ow r="82">
          <cell r="CF82" t="str">
            <v>Royalties Aggregate</v>
          </cell>
        </row>
      </sheetData>
      <sheetData sheetId="850">
        <row r="82">
          <cell r="CF82" t="str">
            <v>Royalties Aggregate</v>
          </cell>
        </row>
      </sheetData>
      <sheetData sheetId="851">
        <row r="82">
          <cell r="CF82" t="str">
            <v>Royalties Aggregate</v>
          </cell>
        </row>
      </sheetData>
      <sheetData sheetId="852">
        <row r="82">
          <cell r="CF82" t="str">
            <v>Royalties Aggregate</v>
          </cell>
        </row>
      </sheetData>
      <sheetData sheetId="853">
        <row r="82">
          <cell r="CF82" t="str">
            <v>Royalties Aggregate</v>
          </cell>
        </row>
      </sheetData>
      <sheetData sheetId="854">
        <row r="82">
          <cell r="CF82" t="str">
            <v>Royalties Aggregate</v>
          </cell>
        </row>
      </sheetData>
      <sheetData sheetId="855">
        <row r="82">
          <cell r="CF82" t="str">
            <v>Royalties Aggregate</v>
          </cell>
        </row>
      </sheetData>
      <sheetData sheetId="856">
        <row r="82">
          <cell r="CF82" t="str">
            <v>Royalties Aggregate</v>
          </cell>
        </row>
      </sheetData>
      <sheetData sheetId="857">
        <row r="82">
          <cell r="CF82" t="str">
            <v>Royalties Aggregate</v>
          </cell>
        </row>
      </sheetData>
      <sheetData sheetId="858">
        <row r="82">
          <cell r="CF82" t="str">
            <v>Royalties Aggregate</v>
          </cell>
        </row>
      </sheetData>
      <sheetData sheetId="859">
        <row r="82">
          <cell r="CF82" t="str">
            <v>Royalties Aggregate</v>
          </cell>
        </row>
      </sheetData>
      <sheetData sheetId="860">
        <row r="82">
          <cell r="CF82" t="str">
            <v>Royalties Aggregate</v>
          </cell>
        </row>
      </sheetData>
      <sheetData sheetId="861">
        <row r="82">
          <cell r="CF82" t="str">
            <v>Royalties Aggregate</v>
          </cell>
        </row>
      </sheetData>
      <sheetData sheetId="862">
        <row r="82">
          <cell r="CF82" t="str">
            <v>Royalties Aggregate</v>
          </cell>
        </row>
      </sheetData>
      <sheetData sheetId="863">
        <row r="82">
          <cell r="CF82" t="str">
            <v>Royalties Aggregate</v>
          </cell>
        </row>
      </sheetData>
      <sheetData sheetId="864">
        <row r="82">
          <cell r="CF82" t="str">
            <v>Royalties Aggregate</v>
          </cell>
        </row>
      </sheetData>
      <sheetData sheetId="865">
        <row r="82">
          <cell r="CF82" t="str">
            <v>Royalties Aggregate</v>
          </cell>
        </row>
      </sheetData>
      <sheetData sheetId="866">
        <row r="82">
          <cell r="CF82" t="str">
            <v>Royalties Aggregate</v>
          </cell>
        </row>
      </sheetData>
      <sheetData sheetId="867">
        <row r="82">
          <cell r="CF82" t="str">
            <v>Royalties Aggregate</v>
          </cell>
        </row>
      </sheetData>
      <sheetData sheetId="868">
        <row r="82">
          <cell r="CF82" t="str">
            <v>Royalties Aggregate</v>
          </cell>
        </row>
      </sheetData>
      <sheetData sheetId="869">
        <row r="82">
          <cell r="CF82" t="str">
            <v>Royalties Aggregate</v>
          </cell>
        </row>
      </sheetData>
      <sheetData sheetId="870">
        <row r="82">
          <cell r="CF82" t="str">
            <v>Royalties Aggregate</v>
          </cell>
        </row>
      </sheetData>
      <sheetData sheetId="871">
        <row r="82">
          <cell r="CF82" t="str">
            <v>Royalties Aggregate</v>
          </cell>
        </row>
      </sheetData>
      <sheetData sheetId="872">
        <row r="82">
          <cell r="CF82" t="str">
            <v>Royalties Aggregate</v>
          </cell>
        </row>
      </sheetData>
      <sheetData sheetId="873">
        <row r="82">
          <cell r="CF82" t="str">
            <v>Royalties Aggregate</v>
          </cell>
        </row>
      </sheetData>
      <sheetData sheetId="874">
        <row r="82">
          <cell r="CF82" t="str">
            <v>Royalties Aggregate</v>
          </cell>
        </row>
      </sheetData>
      <sheetData sheetId="875">
        <row r="82">
          <cell r="CF82" t="str">
            <v>Royalties Aggregate</v>
          </cell>
        </row>
      </sheetData>
      <sheetData sheetId="876">
        <row r="82">
          <cell r="CF82" t="str">
            <v>Royalties Aggregate</v>
          </cell>
        </row>
      </sheetData>
      <sheetData sheetId="877">
        <row r="82">
          <cell r="CF82" t="str">
            <v>Royalties Aggregate</v>
          </cell>
        </row>
      </sheetData>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ow r="82">
          <cell r="CF82" t="str">
            <v>Royalties Aggregate</v>
          </cell>
        </row>
      </sheetData>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ow r="82">
          <cell r="CF82" t="str">
            <v>Royalties Aggregate</v>
          </cell>
        </row>
      </sheetData>
      <sheetData sheetId="922">
        <row r="82">
          <cell r="CF82" t="str">
            <v>Royalties Aggregate</v>
          </cell>
        </row>
      </sheetData>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ow r="82">
          <cell r="CF82" t="str">
            <v>Royalties Aggregate</v>
          </cell>
        </row>
      </sheetData>
      <sheetData sheetId="1016">
        <row r="82">
          <cell r="CF82" t="str">
            <v>Royalties Aggregate</v>
          </cell>
        </row>
      </sheetData>
      <sheetData sheetId="1017">
        <row r="82">
          <cell r="CF82" t="str">
            <v>Royalties Aggregate</v>
          </cell>
        </row>
      </sheetData>
      <sheetData sheetId="1018" refreshError="1"/>
      <sheetData sheetId="1019">
        <row r="82">
          <cell r="CF82" t="str">
            <v>Royalties Aggregate</v>
          </cell>
        </row>
      </sheetData>
      <sheetData sheetId="1020" refreshError="1"/>
      <sheetData sheetId="1021">
        <row r="82">
          <cell r="CF82" t="str">
            <v>Royalties Aggregate</v>
          </cell>
        </row>
      </sheetData>
      <sheetData sheetId="1022">
        <row r="82">
          <cell r="CF82" t="str">
            <v>Royalties Aggregate</v>
          </cell>
        </row>
      </sheetData>
      <sheetData sheetId="1023">
        <row r="82">
          <cell r="CF82" t="str">
            <v>Royalties Aggregate</v>
          </cell>
        </row>
      </sheetData>
      <sheetData sheetId="1024">
        <row r="82">
          <cell r="CF82" t="str">
            <v>Royalties Aggregate</v>
          </cell>
        </row>
      </sheetData>
      <sheetData sheetId="1025">
        <row r="82">
          <cell r="CF82" t="str">
            <v>Royalties Aggregate</v>
          </cell>
        </row>
      </sheetData>
      <sheetData sheetId="1026">
        <row r="82">
          <cell r="CF82" t="str">
            <v>Royalties Aggregate</v>
          </cell>
        </row>
      </sheetData>
      <sheetData sheetId="1027">
        <row r="82">
          <cell r="CF82" t="str">
            <v>Royalties Aggregate</v>
          </cell>
        </row>
      </sheetData>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ow r="82">
          <cell r="CF82" t="str">
            <v>Royalties Aggregate</v>
          </cell>
        </row>
      </sheetData>
      <sheetData sheetId="1067">
        <row r="82">
          <cell r="CF82" t="str">
            <v>Royalties Aggregate</v>
          </cell>
        </row>
      </sheetData>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ow r="82">
          <cell r="CF82" t="str">
            <v>Royalties Aggregate</v>
          </cell>
        </row>
      </sheetData>
      <sheetData sheetId="1085">
        <row r="82">
          <cell r="CF82" t="str">
            <v>Royalties Aggregate</v>
          </cell>
        </row>
      </sheetData>
      <sheetData sheetId="1086">
        <row r="82">
          <cell r="CF82" t="str">
            <v>Royalties Aggregate</v>
          </cell>
        </row>
      </sheetData>
      <sheetData sheetId="1087">
        <row r="82">
          <cell r="CF82" t="str">
            <v>Royalties Aggregate</v>
          </cell>
        </row>
      </sheetData>
      <sheetData sheetId="1088">
        <row r="82">
          <cell r="CF82" t="str">
            <v>Royalties Aggregate</v>
          </cell>
        </row>
      </sheetData>
      <sheetData sheetId="1089">
        <row r="82">
          <cell r="CF82" t="str">
            <v>Royalties Aggregate</v>
          </cell>
        </row>
      </sheetData>
      <sheetData sheetId="1090">
        <row r="82">
          <cell r="CF82" t="str">
            <v>Royalties Aggregate</v>
          </cell>
        </row>
      </sheetData>
      <sheetData sheetId="1091">
        <row r="82">
          <cell r="CF82" t="str">
            <v>Royalties Aggregate</v>
          </cell>
        </row>
      </sheetData>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ow r="82">
          <cell r="CF82" t="str">
            <v>Royalties Aggregate</v>
          </cell>
        </row>
      </sheetData>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ow r="82">
          <cell r="CF82" t="str">
            <v>Royalties Aggregate</v>
          </cell>
        </row>
      </sheetData>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ow r="82">
          <cell r="CF82" t="str">
            <v>Royalties Aggregate</v>
          </cell>
        </row>
      </sheetData>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ow r="82">
          <cell r="CF82" t="str">
            <v>Royalties Aggregate</v>
          </cell>
        </row>
      </sheetData>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ow r="82">
          <cell r="CF82" t="str">
            <v>Royalties Aggregate</v>
          </cell>
        </row>
      </sheetData>
      <sheetData sheetId="1225" refreshError="1"/>
      <sheetData sheetId="1226" refreshError="1"/>
      <sheetData sheetId="1227" refreshError="1"/>
      <sheetData sheetId="1228">
        <row r="82">
          <cell r="CF82" t="str">
            <v>Royalties Aggregate</v>
          </cell>
        </row>
      </sheetData>
      <sheetData sheetId="1229">
        <row r="82">
          <cell r="CF82" t="str">
            <v>Royalties Aggregate</v>
          </cell>
        </row>
      </sheetData>
      <sheetData sheetId="1230" refreshError="1"/>
      <sheetData sheetId="1231" refreshError="1"/>
      <sheetData sheetId="1232" refreshError="1"/>
      <sheetData sheetId="1233" refreshError="1"/>
      <sheetData sheetId="1234" refreshError="1"/>
      <sheetData sheetId="1235" refreshError="1"/>
      <sheetData sheetId="1236">
        <row r="82">
          <cell r="CF82" t="str">
            <v>Royalties Aggregate</v>
          </cell>
        </row>
      </sheetData>
      <sheetData sheetId="1237">
        <row r="82">
          <cell r="CF82" t="str">
            <v>Royalties Aggregate</v>
          </cell>
        </row>
      </sheetData>
      <sheetData sheetId="1238">
        <row r="82">
          <cell r="CF82" t="str">
            <v>Royalties Aggregate</v>
          </cell>
        </row>
      </sheetData>
      <sheetData sheetId="1239">
        <row r="82">
          <cell r="CF82" t="str">
            <v>Royalties Aggregate</v>
          </cell>
        </row>
      </sheetData>
      <sheetData sheetId="1240">
        <row r="82">
          <cell r="CF82" t="str">
            <v>Royalties Aggregate</v>
          </cell>
        </row>
      </sheetData>
      <sheetData sheetId="1241">
        <row r="82">
          <cell r="CF82" t="str">
            <v>Royalties Aggregate</v>
          </cell>
        </row>
      </sheetData>
      <sheetData sheetId="1242">
        <row r="82">
          <cell r="CF82" t="str">
            <v>Royalties Aggregate</v>
          </cell>
        </row>
      </sheetData>
      <sheetData sheetId="1243">
        <row r="82">
          <cell r="CF82" t="str">
            <v>Royalties Aggregate</v>
          </cell>
        </row>
      </sheetData>
      <sheetData sheetId="1244">
        <row r="82">
          <cell r="CF82" t="str">
            <v>Royalties Aggregate</v>
          </cell>
        </row>
      </sheetData>
      <sheetData sheetId="1245">
        <row r="82">
          <cell r="CF82" t="str">
            <v>Royalties Aggregate</v>
          </cell>
        </row>
      </sheetData>
      <sheetData sheetId="1246">
        <row r="82">
          <cell r="CF82" t="str">
            <v>Royalties Aggregate</v>
          </cell>
        </row>
      </sheetData>
      <sheetData sheetId="1247">
        <row r="82">
          <cell r="CF82" t="str">
            <v>Royalties Aggregate</v>
          </cell>
        </row>
      </sheetData>
      <sheetData sheetId="1248">
        <row r="82">
          <cell r="CF82" t="str">
            <v>Royalties Aggregate</v>
          </cell>
        </row>
      </sheetData>
      <sheetData sheetId="1249">
        <row r="82">
          <cell r="CF82" t="str">
            <v>Royalties Aggregate</v>
          </cell>
        </row>
      </sheetData>
      <sheetData sheetId="1250">
        <row r="82">
          <cell r="CF82" t="str">
            <v>Royalties Aggregate</v>
          </cell>
        </row>
      </sheetData>
      <sheetData sheetId="1251">
        <row r="82">
          <cell r="CF82" t="str">
            <v>Royalties Aggregate</v>
          </cell>
        </row>
      </sheetData>
      <sheetData sheetId="1252">
        <row r="82">
          <cell r="CF82" t="str">
            <v>Royalties Aggregate</v>
          </cell>
        </row>
      </sheetData>
      <sheetData sheetId="1253">
        <row r="82">
          <cell r="CF82" t="str">
            <v>Royalties Aggregate</v>
          </cell>
        </row>
      </sheetData>
      <sheetData sheetId="1254">
        <row r="82">
          <cell r="CF82" t="str">
            <v>Royalties Aggregate</v>
          </cell>
        </row>
      </sheetData>
      <sheetData sheetId="1255">
        <row r="82">
          <cell r="CF82" t="str">
            <v>Royalties Aggregate</v>
          </cell>
        </row>
      </sheetData>
      <sheetData sheetId="1256">
        <row r="82">
          <cell r="CF82" t="str">
            <v>Royalties Aggregate</v>
          </cell>
        </row>
      </sheetData>
      <sheetData sheetId="1257">
        <row r="82">
          <cell r="CF82" t="str">
            <v>Royalties Aggregate</v>
          </cell>
        </row>
      </sheetData>
      <sheetData sheetId="1258">
        <row r="82">
          <cell r="CF82" t="str">
            <v>Royalties Aggregate</v>
          </cell>
        </row>
      </sheetData>
      <sheetData sheetId="1259">
        <row r="82">
          <cell r="CF82" t="str">
            <v>Royalties Aggregate</v>
          </cell>
        </row>
      </sheetData>
      <sheetData sheetId="1260">
        <row r="82">
          <cell r="CF82" t="str">
            <v>Royalties Aggregate</v>
          </cell>
        </row>
      </sheetData>
      <sheetData sheetId="1261">
        <row r="82">
          <cell r="CF82" t="str">
            <v>Royalties Aggregate</v>
          </cell>
        </row>
      </sheetData>
      <sheetData sheetId="1262">
        <row r="82">
          <cell r="CF82" t="str">
            <v>Royalties Aggregate</v>
          </cell>
        </row>
      </sheetData>
      <sheetData sheetId="1263">
        <row r="82">
          <cell r="CF82" t="str">
            <v>Royalties Aggregate</v>
          </cell>
        </row>
      </sheetData>
      <sheetData sheetId="1264">
        <row r="82">
          <cell r="CF82" t="str">
            <v>Royalties Aggregate</v>
          </cell>
        </row>
      </sheetData>
      <sheetData sheetId="1265">
        <row r="82">
          <cell r="CF82" t="str">
            <v>Royalties Aggregate</v>
          </cell>
        </row>
      </sheetData>
      <sheetData sheetId="1266">
        <row r="82">
          <cell r="CF82" t="str">
            <v>Royalties Aggregate</v>
          </cell>
        </row>
      </sheetData>
      <sheetData sheetId="1267">
        <row r="82">
          <cell r="CF82" t="str">
            <v>Royalties Aggregate</v>
          </cell>
        </row>
      </sheetData>
      <sheetData sheetId="1268">
        <row r="82">
          <cell r="CF82" t="str">
            <v>Royalties Aggregate</v>
          </cell>
        </row>
      </sheetData>
      <sheetData sheetId="1269">
        <row r="82">
          <cell r="CF82" t="str">
            <v>Royalties Aggregate</v>
          </cell>
        </row>
      </sheetData>
      <sheetData sheetId="1270">
        <row r="82">
          <cell r="CF82" t="str">
            <v>Royalties Aggregate</v>
          </cell>
        </row>
      </sheetData>
      <sheetData sheetId="1271">
        <row r="82">
          <cell r="CF82" t="str">
            <v>Royalties Aggregate</v>
          </cell>
        </row>
      </sheetData>
      <sheetData sheetId="1272">
        <row r="82">
          <cell r="CF82" t="str">
            <v>Royalties Aggregate</v>
          </cell>
        </row>
      </sheetData>
      <sheetData sheetId="1273">
        <row r="82">
          <cell r="CF82" t="str">
            <v>Royalties Aggregate</v>
          </cell>
        </row>
      </sheetData>
      <sheetData sheetId="1274">
        <row r="82">
          <cell r="CF82" t="str">
            <v>Royalties Aggregate</v>
          </cell>
        </row>
      </sheetData>
      <sheetData sheetId="1275">
        <row r="82">
          <cell r="CF82" t="str">
            <v>Royalties Aggregate</v>
          </cell>
        </row>
      </sheetData>
      <sheetData sheetId="1276">
        <row r="82">
          <cell r="CF82" t="str">
            <v>Royalties Aggregate</v>
          </cell>
        </row>
      </sheetData>
      <sheetData sheetId="1277">
        <row r="82">
          <cell r="CF82" t="str">
            <v>Royalties Aggregate</v>
          </cell>
        </row>
      </sheetData>
      <sheetData sheetId="1278">
        <row r="82">
          <cell r="CF82" t="str">
            <v>Royalties Aggregate</v>
          </cell>
        </row>
      </sheetData>
      <sheetData sheetId="1279">
        <row r="82">
          <cell r="CF82" t="str">
            <v>Royalties Aggregate</v>
          </cell>
        </row>
      </sheetData>
      <sheetData sheetId="1280">
        <row r="82">
          <cell r="CF82" t="str">
            <v>Royalties Aggregate</v>
          </cell>
        </row>
      </sheetData>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ow r="82">
          <cell r="CF82" t="str">
            <v>Royalties Aggregate</v>
          </cell>
        </row>
      </sheetData>
      <sheetData sheetId="1368">
        <row r="82">
          <cell r="CF82" t="str">
            <v>Royalties Aggregate</v>
          </cell>
        </row>
      </sheetData>
      <sheetData sheetId="1369">
        <row r="82">
          <cell r="CF82" t="str">
            <v>Royalties Aggregate</v>
          </cell>
        </row>
      </sheetData>
      <sheetData sheetId="1370">
        <row r="82">
          <cell r="CF82" t="str">
            <v>Royalties Aggregate</v>
          </cell>
        </row>
      </sheetData>
      <sheetData sheetId="1371">
        <row r="82">
          <cell r="CF82" t="str">
            <v>Royalties Aggregate</v>
          </cell>
        </row>
      </sheetData>
      <sheetData sheetId="1372">
        <row r="82">
          <cell r="CF82" t="str">
            <v>Royalties Aggregate</v>
          </cell>
        </row>
      </sheetData>
      <sheetData sheetId="1373">
        <row r="82">
          <cell r="CF82" t="str">
            <v>Royalties Aggregate</v>
          </cell>
        </row>
      </sheetData>
      <sheetData sheetId="1374">
        <row r="82">
          <cell r="CF82" t="str">
            <v>Royalties Aggregate</v>
          </cell>
        </row>
      </sheetData>
      <sheetData sheetId="1375">
        <row r="82">
          <cell r="CF82" t="str">
            <v>Royalties Aggregate</v>
          </cell>
        </row>
      </sheetData>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ow r="82">
          <cell r="CF82" t="str">
            <v>Royalties Aggregate</v>
          </cell>
        </row>
      </sheetData>
      <sheetData sheetId="1401" refreshError="1"/>
      <sheetData sheetId="1402" refreshError="1"/>
      <sheetData sheetId="1403" refreshError="1"/>
      <sheetData sheetId="1404" refreshError="1"/>
      <sheetData sheetId="1405" refreshError="1"/>
      <sheetData sheetId="1406" refreshError="1"/>
      <sheetData sheetId="1407" refreshError="1"/>
      <sheetData sheetId="1408">
        <row r="82">
          <cell r="CF82" t="str">
            <v>Royalties Aggregate</v>
          </cell>
        </row>
      </sheetData>
      <sheetData sheetId="1409">
        <row r="82">
          <cell r="CF82" t="str">
            <v>Royalties Aggregate</v>
          </cell>
        </row>
      </sheetData>
      <sheetData sheetId="1410">
        <row r="82">
          <cell r="CF82" t="str">
            <v>Royalties Aggregate</v>
          </cell>
        </row>
      </sheetData>
      <sheetData sheetId="1411">
        <row r="82">
          <cell r="CF82" t="str">
            <v>Royalties Aggregate</v>
          </cell>
        </row>
      </sheetData>
      <sheetData sheetId="1412">
        <row r="82">
          <cell r="CF82" t="str">
            <v>Royalties Aggregate</v>
          </cell>
        </row>
      </sheetData>
      <sheetData sheetId="1413">
        <row r="82">
          <cell r="CF82" t="str">
            <v>Royalties Aggregate</v>
          </cell>
        </row>
      </sheetData>
      <sheetData sheetId="1414">
        <row r="82">
          <cell r="CF82" t="str">
            <v>Royalties Aggregate</v>
          </cell>
        </row>
      </sheetData>
      <sheetData sheetId="1415">
        <row r="82">
          <cell r="CF82" t="str">
            <v>Royalties Aggregate</v>
          </cell>
        </row>
      </sheetData>
      <sheetData sheetId="1416">
        <row r="82">
          <cell r="CF82" t="str">
            <v>Royalties Aggregate</v>
          </cell>
        </row>
      </sheetData>
      <sheetData sheetId="1417">
        <row r="82">
          <cell r="CF82" t="str">
            <v>Royalties Aggregate</v>
          </cell>
        </row>
      </sheetData>
      <sheetData sheetId="1418">
        <row r="82">
          <cell r="CF82" t="str">
            <v>Royalties Aggregate</v>
          </cell>
        </row>
      </sheetData>
      <sheetData sheetId="1419">
        <row r="82">
          <cell r="CF82" t="str">
            <v>Royalties Aggregate</v>
          </cell>
        </row>
      </sheetData>
      <sheetData sheetId="1420">
        <row r="82">
          <cell r="CF82" t="str">
            <v>Royalties Aggregate</v>
          </cell>
        </row>
      </sheetData>
      <sheetData sheetId="1421">
        <row r="82">
          <cell r="CF82" t="str">
            <v>Royalties Aggregate</v>
          </cell>
        </row>
      </sheetData>
      <sheetData sheetId="1422">
        <row r="82">
          <cell r="CF82" t="str">
            <v>Royalties Aggregate</v>
          </cell>
        </row>
      </sheetData>
      <sheetData sheetId="1423" refreshError="1"/>
      <sheetData sheetId="1424" refreshError="1"/>
      <sheetData sheetId="1425" refreshError="1"/>
      <sheetData sheetId="1426" refreshError="1"/>
      <sheetData sheetId="1427" refreshError="1"/>
      <sheetData sheetId="1428">
        <row r="82">
          <cell r="CF82" t="str">
            <v>Royalties Aggregate</v>
          </cell>
        </row>
      </sheetData>
      <sheetData sheetId="1429">
        <row r="82">
          <cell r="CF82" t="str">
            <v>Royalties Aggregate</v>
          </cell>
        </row>
      </sheetData>
      <sheetData sheetId="1430" refreshError="1"/>
      <sheetData sheetId="1431">
        <row r="82">
          <cell r="CF82" t="str">
            <v>Royalties Aggregate</v>
          </cell>
        </row>
      </sheetData>
      <sheetData sheetId="1432">
        <row r="82">
          <cell r="CF82" t="str">
            <v>Royalties Aggregate</v>
          </cell>
        </row>
      </sheetData>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sheetData sheetId="1448">
        <row r="82">
          <cell r="CF82" t="str">
            <v>Royalties Aggregate</v>
          </cell>
        </row>
      </sheetData>
      <sheetData sheetId="1449">
        <row r="82">
          <cell r="CF82" t="str">
            <v>Royalties Aggregate</v>
          </cell>
        </row>
      </sheetData>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ow r="82">
          <cell r="CF82" t="str">
            <v>Royalties Aggregate</v>
          </cell>
        </row>
      </sheetData>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ow r="82">
          <cell r="CF82" t="str">
            <v>Royalties Aggregate</v>
          </cell>
        </row>
      </sheetData>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ow r="82">
          <cell r="CF82" t="str">
            <v>Royalties Aggregate</v>
          </cell>
        </row>
      </sheetData>
      <sheetData sheetId="1590">
        <row r="82">
          <cell r="CF82" t="str">
            <v>Royalties Aggregate</v>
          </cell>
        </row>
      </sheetData>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82">
          <cell r="CF82" t="str">
            <v>Royalties Aggregate</v>
          </cell>
        </row>
      </sheetData>
      <sheetData sheetId="1610" refreshError="1"/>
      <sheetData sheetId="1611" refreshError="1"/>
      <sheetData sheetId="1612" refreshError="1"/>
      <sheetData sheetId="1613" refreshError="1"/>
      <sheetData sheetId="1614" refreshError="1"/>
      <sheetData sheetId="1615" refreshError="1"/>
      <sheetData sheetId="1616">
        <row r="82">
          <cell r="CF82" t="str">
            <v>Royalties Aggregate</v>
          </cell>
        </row>
      </sheetData>
      <sheetData sheetId="1617">
        <row r="82">
          <cell r="CF82" t="str">
            <v>Royalties Aggregate</v>
          </cell>
        </row>
      </sheetData>
      <sheetData sheetId="1618">
        <row r="82">
          <cell r="CF82" t="str">
            <v>Royalties Aggregate</v>
          </cell>
        </row>
      </sheetData>
      <sheetData sheetId="1619">
        <row r="82">
          <cell r="CF82" t="str">
            <v>Royalties Aggregate</v>
          </cell>
        </row>
      </sheetData>
      <sheetData sheetId="1620">
        <row r="82">
          <cell r="CF82" t="str">
            <v>Royalties Aggregate</v>
          </cell>
        </row>
      </sheetData>
      <sheetData sheetId="1621">
        <row r="82">
          <cell r="CF82" t="str">
            <v>Royalties Aggregate</v>
          </cell>
        </row>
      </sheetData>
      <sheetData sheetId="1622">
        <row r="82">
          <cell r="CF82" t="str">
            <v>Royalties Aggregate</v>
          </cell>
        </row>
      </sheetData>
      <sheetData sheetId="1623">
        <row r="82">
          <cell r="CF82" t="str">
            <v>Royalties Aggregate</v>
          </cell>
        </row>
      </sheetData>
      <sheetData sheetId="1624">
        <row r="82">
          <cell r="CF82">
            <v>0</v>
          </cell>
        </row>
      </sheetData>
      <sheetData sheetId="1625">
        <row r="82">
          <cell r="CF82" t="str">
            <v>Royalties Aggregate</v>
          </cell>
        </row>
      </sheetData>
      <sheetData sheetId="1626">
        <row r="82">
          <cell r="CF82">
            <v>0</v>
          </cell>
        </row>
      </sheetData>
      <sheetData sheetId="1627">
        <row r="82">
          <cell r="CF82" t="str">
            <v>Royalties Aggregate</v>
          </cell>
        </row>
      </sheetData>
      <sheetData sheetId="1628">
        <row r="82">
          <cell r="CF82" t="str">
            <v>Royalties Aggregate</v>
          </cell>
        </row>
      </sheetData>
      <sheetData sheetId="1629">
        <row r="82">
          <cell r="CF82" t="str">
            <v>Royalties Aggregate</v>
          </cell>
        </row>
      </sheetData>
      <sheetData sheetId="1630">
        <row r="82">
          <cell r="CF82" t="str">
            <v>Royalties Aggregate</v>
          </cell>
        </row>
      </sheetData>
      <sheetData sheetId="1631">
        <row r="82">
          <cell r="CF82">
            <v>0</v>
          </cell>
        </row>
      </sheetData>
      <sheetData sheetId="1632">
        <row r="82">
          <cell r="CF82">
            <v>0</v>
          </cell>
        </row>
      </sheetData>
      <sheetData sheetId="1633">
        <row r="82">
          <cell r="CF82" t="str">
            <v>Royalties Aggregate</v>
          </cell>
        </row>
      </sheetData>
      <sheetData sheetId="1634">
        <row r="82">
          <cell r="CF82">
            <v>0</v>
          </cell>
        </row>
      </sheetData>
      <sheetData sheetId="1635">
        <row r="82">
          <cell r="CF82" t="str">
            <v>Royalties Aggregate</v>
          </cell>
        </row>
      </sheetData>
      <sheetData sheetId="1636">
        <row r="82">
          <cell r="CF82" t="str">
            <v>Royalties Aggregate</v>
          </cell>
        </row>
      </sheetData>
      <sheetData sheetId="1637">
        <row r="82">
          <cell r="CF82" t="str">
            <v>Royalties Aggregate</v>
          </cell>
        </row>
      </sheetData>
      <sheetData sheetId="1638">
        <row r="82">
          <cell r="CF82" t="str">
            <v>Royalties Aggregate</v>
          </cell>
        </row>
      </sheetData>
      <sheetData sheetId="1639">
        <row r="82">
          <cell r="CF82" t="str">
            <v>Royalties Aggregate</v>
          </cell>
        </row>
      </sheetData>
      <sheetData sheetId="1640">
        <row r="82">
          <cell r="CF82" t="str">
            <v>Royalties Aggregate</v>
          </cell>
        </row>
      </sheetData>
      <sheetData sheetId="1641">
        <row r="82">
          <cell r="CF82" t="str">
            <v>Royalties Aggregate</v>
          </cell>
        </row>
      </sheetData>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ow r="82">
          <cell r="CF82" t="str">
            <v>Royalties Aggregate</v>
          </cell>
        </row>
      </sheetData>
      <sheetData sheetId="1723">
        <row r="82">
          <cell r="CF82" t="str">
            <v>Royalties Aggregate</v>
          </cell>
        </row>
      </sheetData>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ow r="82">
          <cell r="CF82" t="str">
            <v>Royalties Aggregate</v>
          </cell>
        </row>
      </sheetData>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ow r="82">
          <cell r="CF82" t="str">
            <v>Royalties Aggregate</v>
          </cell>
        </row>
      </sheetData>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ow r="82">
          <cell r="CF82" t="str">
            <v>Royalties Aggregate</v>
          </cell>
        </row>
      </sheetData>
      <sheetData sheetId="2117">
        <row r="82">
          <cell r="CF82" t="str">
            <v>Royalties Aggregate</v>
          </cell>
        </row>
      </sheetData>
      <sheetData sheetId="2118">
        <row r="82">
          <cell r="CF82" t="str">
            <v>Royalties Aggregate</v>
          </cell>
        </row>
      </sheetData>
      <sheetData sheetId="2119">
        <row r="82">
          <cell r="CF82" t="str">
            <v>Royalties Aggregate</v>
          </cell>
        </row>
      </sheetData>
      <sheetData sheetId="2120">
        <row r="82">
          <cell r="CF82" t="str">
            <v>Royalties Aggregate</v>
          </cell>
        </row>
      </sheetData>
      <sheetData sheetId="2121">
        <row r="82">
          <cell r="CF82" t="str">
            <v>Royalties Aggregate</v>
          </cell>
        </row>
      </sheetData>
      <sheetData sheetId="2122">
        <row r="82">
          <cell r="CF82" t="str">
            <v>Royalties Aggregate</v>
          </cell>
        </row>
      </sheetData>
      <sheetData sheetId="2123">
        <row r="82">
          <cell r="CF82" t="str">
            <v>Royalties Aggregate</v>
          </cell>
        </row>
      </sheetData>
      <sheetData sheetId="2124">
        <row r="82">
          <cell r="CF82" t="str">
            <v>Royalties Aggregate</v>
          </cell>
        </row>
      </sheetData>
      <sheetData sheetId="2125">
        <row r="82">
          <cell r="CF82" t="str">
            <v>Royalties Aggregate</v>
          </cell>
        </row>
      </sheetData>
      <sheetData sheetId="2126">
        <row r="82">
          <cell r="CF82" t="str">
            <v>Royalties Aggregate</v>
          </cell>
        </row>
      </sheetData>
      <sheetData sheetId="2127">
        <row r="82">
          <cell r="CF82" t="str">
            <v>Royalties Aggregate</v>
          </cell>
        </row>
      </sheetData>
      <sheetData sheetId="2128">
        <row r="82">
          <cell r="CF82" t="str">
            <v>Royalties Aggregate</v>
          </cell>
        </row>
      </sheetData>
      <sheetData sheetId="2129">
        <row r="82">
          <cell r="CF82" t="str">
            <v>Royalties Aggregate</v>
          </cell>
        </row>
      </sheetData>
      <sheetData sheetId="2130">
        <row r="82">
          <cell r="CF82" t="str">
            <v>Royalties Aggregate</v>
          </cell>
        </row>
      </sheetData>
      <sheetData sheetId="2131">
        <row r="82">
          <cell r="CF82" t="str">
            <v>Royalties Aggregate</v>
          </cell>
        </row>
      </sheetData>
      <sheetData sheetId="2132">
        <row r="82">
          <cell r="CF82" t="str">
            <v>Royalties Aggregate</v>
          </cell>
        </row>
      </sheetData>
      <sheetData sheetId="2133">
        <row r="82">
          <cell r="CF82" t="str">
            <v>Royalties Aggregate</v>
          </cell>
        </row>
      </sheetData>
      <sheetData sheetId="2134">
        <row r="82">
          <cell r="CF82" t="str">
            <v>Royalties Aggregate</v>
          </cell>
        </row>
      </sheetData>
      <sheetData sheetId="2135">
        <row r="82">
          <cell r="CF82" t="str">
            <v>Royalties Aggregate</v>
          </cell>
        </row>
      </sheetData>
      <sheetData sheetId="2136">
        <row r="82">
          <cell r="CF82" t="str">
            <v>Royalties Aggregate</v>
          </cell>
        </row>
      </sheetData>
      <sheetData sheetId="2137">
        <row r="82">
          <cell r="CF82" t="str">
            <v>Royalties Aggregate</v>
          </cell>
        </row>
      </sheetData>
      <sheetData sheetId="2138">
        <row r="82">
          <cell r="CF82" t="str">
            <v>Royalties Aggregate</v>
          </cell>
        </row>
      </sheetData>
      <sheetData sheetId="2139">
        <row r="82">
          <cell r="CF82" t="str">
            <v>Royalties Aggregate</v>
          </cell>
        </row>
      </sheetData>
      <sheetData sheetId="2140">
        <row r="82">
          <cell r="CF82" t="str">
            <v>Royalties Aggregate</v>
          </cell>
        </row>
      </sheetData>
      <sheetData sheetId="2141">
        <row r="82">
          <cell r="CF82" t="str">
            <v>Royalties Aggregate</v>
          </cell>
        </row>
      </sheetData>
      <sheetData sheetId="2142">
        <row r="82">
          <cell r="CF82" t="str">
            <v>Royalties Aggregate</v>
          </cell>
        </row>
      </sheetData>
      <sheetData sheetId="2143">
        <row r="82">
          <cell r="CF82" t="str">
            <v>Royalties Aggregate</v>
          </cell>
        </row>
      </sheetData>
      <sheetData sheetId="2144">
        <row r="82">
          <cell r="CF82" t="str">
            <v>Royalties Aggregate</v>
          </cell>
        </row>
      </sheetData>
      <sheetData sheetId="2145">
        <row r="82">
          <cell r="CF82" t="str">
            <v>Royalties Aggregate</v>
          </cell>
        </row>
      </sheetData>
      <sheetData sheetId="2146">
        <row r="82">
          <cell r="CF82" t="str">
            <v>Royalties Aggregate</v>
          </cell>
        </row>
      </sheetData>
      <sheetData sheetId="2147">
        <row r="82">
          <cell r="CF82" t="str">
            <v>Royalties Aggregate</v>
          </cell>
        </row>
      </sheetData>
      <sheetData sheetId="2148">
        <row r="82">
          <cell r="CF82" t="str">
            <v>Royalties Aggregate</v>
          </cell>
        </row>
      </sheetData>
      <sheetData sheetId="2149">
        <row r="82">
          <cell r="CF82" t="str">
            <v>Royalties Aggregate</v>
          </cell>
        </row>
      </sheetData>
      <sheetData sheetId="2150">
        <row r="82">
          <cell r="CF82" t="str">
            <v>Royalties Aggregate</v>
          </cell>
        </row>
      </sheetData>
      <sheetData sheetId="2151">
        <row r="82">
          <cell r="CF82" t="str">
            <v>Royalties Aggregate</v>
          </cell>
        </row>
      </sheetData>
      <sheetData sheetId="2152">
        <row r="82">
          <cell r="CF82" t="str">
            <v>Royalties Aggregate</v>
          </cell>
        </row>
      </sheetData>
      <sheetData sheetId="2153">
        <row r="82">
          <cell r="CF82" t="str">
            <v>Royalties Aggregate</v>
          </cell>
        </row>
      </sheetData>
      <sheetData sheetId="2154">
        <row r="82">
          <cell r="CF82" t="str">
            <v>Royalties Aggregate</v>
          </cell>
        </row>
      </sheetData>
      <sheetData sheetId="2155">
        <row r="82">
          <cell r="CF82" t="str">
            <v>Royalties Aggregate</v>
          </cell>
        </row>
      </sheetData>
      <sheetData sheetId="2156">
        <row r="82">
          <cell r="CF82" t="str">
            <v>Royalties Aggregate</v>
          </cell>
        </row>
      </sheetData>
      <sheetData sheetId="2157">
        <row r="82">
          <cell r="CF82" t="str">
            <v>Royalties Aggregate</v>
          </cell>
        </row>
      </sheetData>
      <sheetData sheetId="2158">
        <row r="82">
          <cell r="CF82" t="str">
            <v>Royalties Aggregate</v>
          </cell>
        </row>
      </sheetData>
      <sheetData sheetId="2159">
        <row r="82">
          <cell r="CF82" t="str">
            <v>Royalties Aggregate</v>
          </cell>
        </row>
      </sheetData>
      <sheetData sheetId="2160">
        <row r="82">
          <cell r="CF82" t="str">
            <v>Royalties Aggregate</v>
          </cell>
        </row>
      </sheetData>
      <sheetData sheetId="2161">
        <row r="82">
          <cell r="CF82" t="str">
            <v>Royalties Aggregate</v>
          </cell>
        </row>
      </sheetData>
      <sheetData sheetId="2162">
        <row r="82">
          <cell r="CF82" t="str">
            <v>Royalties Aggregate</v>
          </cell>
        </row>
      </sheetData>
      <sheetData sheetId="2163">
        <row r="82">
          <cell r="CF82" t="str">
            <v>Royalties Aggregate</v>
          </cell>
        </row>
      </sheetData>
      <sheetData sheetId="2164">
        <row r="82">
          <cell r="CF82" t="str">
            <v>Royalties Aggregate</v>
          </cell>
        </row>
      </sheetData>
      <sheetData sheetId="2165">
        <row r="82">
          <cell r="CF82" t="str">
            <v>Royalties Aggregate</v>
          </cell>
        </row>
      </sheetData>
      <sheetData sheetId="2166">
        <row r="82">
          <cell r="CF82" t="str">
            <v>Royalties Aggregate</v>
          </cell>
        </row>
      </sheetData>
      <sheetData sheetId="2167">
        <row r="82">
          <cell r="CF82" t="str">
            <v>Royalties Aggregate</v>
          </cell>
        </row>
      </sheetData>
      <sheetData sheetId="2168">
        <row r="82">
          <cell r="CF82" t="str">
            <v>Royalties Aggregate</v>
          </cell>
        </row>
      </sheetData>
      <sheetData sheetId="2169">
        <row r="82">
          <cell r="CF82" t="str">
            <v>Royalties Aggregate</v>
          </cell>
        </row>
      </sheetData>
      <sheetData sheetId="2170">
        <row r="82">
          <cell r="CF82" t="str">
            <v>Royalties Aggregate</v>
          </cell>
        </row>
      </sheetData>
      <sheetData sheetId="2171">
        <row r="82">
          <cell r="CF82" t="str">
            <v>Royalties Aggregate</v>
          </cell>
        </row>
      </sheetData>
      <sheetData sheetId="2172">
        <row r="82">
          <cell r="CF82" t="str">
            <v>Royalties Aggregate</v>
          </cell>
        </row>
      </sheetData>
      <sheetData sheetId="2173">
        <row r="82">
          <cell r="CF82" t="str">
            <v>Royalties Aggregate</v>
          </cell>
        </row>
      </sheetData>
      <sheetData sheetId="2174">
        <row r="82">
          <cell r="CF82" t="str">
            <v>Royalties Aggregate</v>
          </cell>
        </row>
      </sheetData>
      <sheetData sheetId="2175">
        <row r="82">
          <cell r="CF82" t="str">
            <v>Royalties Aggregate</v>
          </cell>
        </row>
      </sheetData>
      <sheetData sheetId="2176">
        <row r="82">
          <cell r="CF82" t="str">
            <v>Royalties Aggregate</v>
          </cell>
        </row>
      </sheetData>
      <sheetData sheetId="2177">
        <row r="82">
          <cell r="CF82" t="str">
            <v>Royalties Aggregate</v>
          </cell>
        </row>
      </sheetData>
      <sheetData sheetId="2178">
        <row r="82">
          <cell r="CF82" t="str">
            <v>Royalties Aggregate</v>
          </cell>
        </row>
      </sheetData>
      <sheetData sheetId="2179">
        <row r="82">
          <cell r="CF82" t="str">
            <v>Royalties Aggregate</v>
          </cell>
        </row>
      </sheetData>
      <sheetData sheetId="2180">
        <row r="82">
          <cell r="CF82" t="str">
            <v>Royalties Aggregate</v>
          </cell>
        </row>
      </sheetData>
      <sheetData sheetId="2181">
        <row r="82">
          <cell r="CF82" t="str">
            <v>Royalties Aggregate</v>
          </cell>
        </row>
      </sheetData>
      <sheetData sheetId="2182">
        <row r="82">
          <cell r="CF82" t="str">
            <v>Royalties Aggregate</v>
          </cell>
        </row>
      </sheetData>
      <sheetData sheetId="2183">
        <row r="82">
          <cell r="CF82" t="str">
            <v>Royalties Aggregate</v>
          </cell>
        </row>
      </sheetData>
      <sheetData sheetId="2184">
        <row r="82">
          <cell r="CF82" t="str">
            <v>Royalties Aggregate</v>
          </cell>
        </row>
      </sheetData>
      <sheetData sheetId="2185">
        <row r="82">
          <cell r="CF82" t="str">
            <v>Royalties Aggregate</v>
          </cell>
        </row>
      </sheetData>
      <sheetData sheetId="2186">
        <row r="82">
          <cell r="CF82" t="str">
            <v>Royalties Aggregate</v>
          </cell>
        </row>
      </sheetData>
      <sheetData sheetId="2187">
        <row r="82">
          <cell r="CF82" t="str">
            <v>Royalties Aggregate</v>
          </cell>
        </row>
      </sheetData>
      <sheetData sheetId="2188">
        <row r="82">
          <cell r="CF82" t="str">
            <v>Royalties Aggregate</v>
          </cell>
        </row>
      </sheetData>
      <sheetData sheetId="2189">
        <row r="82">
          <cell r="CF82" t="str">
            <v>Royalties Aggregate</v>
          </cell>
        </row>
      </sheetData>
      <sheetData sheetId="2190">
        <row r="82">
          <cell r="CF82" t="str">
            <v>Royalties Aggregate</v>
          </cell>
        </row>
      </sheetData>
      <sheetData sheetId="2191">
        <row r="82">
          <cell r="CF82" t="str">
            <v>Royalties Aggregate</v>
          </cell>
        </row>
      </sheetData>
      <sheetData sheetId="2192">
        <row r="82">
          <cell r="CF82" t="str">
            <v>Royalties Aggregate</v>
          </cell>
        </row>
      </sheetData>
      <sheetData sheetId="2193">
        <row r="82">
          <cell r="CF82" t="str">
            <v>Royalties Aggregate</v>
          </cell>
        </row>
      </sheetData>
      <sheetData sheetId="2194">
        <row r="82">
          <cell r="CF82" t="str">
            <v>Royalties Aggregate</v>
          </cell>
        </row>
      </sheetData>
      <sheetData sheetId="2195">
        <row r="82">
          <cell r="CF82" t="str">
            <v>Royalties Aggregate</v>
          </cell>
        </row>
      </sheetData>
      <sheetData sheetId="2196">
        <row r="82">
          <cell r="CF82" t="str">
            <v>Royalties Aggregate</v>
          </cell>
        </row>
      </sheetData>
      <sheetData sheetId="2197">
        <row r="82">
          <cell r="CF82" t="str">
            <v>Royalties Aggregate</v>
          </cell>
        </row>
      </sheetData>
      <sheetData sheetId="2198">
        <row r="82">
          <cell r="CF82" t="str">
            <v>Royalties Aggregate</v>
          </cell>
        </row>
      </sheetData>
      <sheetData sheetId="2199">
        <row r="82">
          <cell r="CF82" t="str">
            <v>Royalties Aggregate</v>
          </cell>
        </row>
      </sheetData>
      <sheetData sheetId="2200">
        <row r="82">
          <cell r="CF82" t="str">
            <v>Royalties Aggregate</v>
          </cell>
        </row>
      </sheetData>
      <sheetData sheetId="2201">
        <row r="82">
          <cell r="CF82" t="str">
            <v>Royalties Aggregate</v>
          </cell>
        </row>
      </sheetData>
      <sheetData sheetId="2202">
        <row r="82">
          <cell r="CF82" t="str">
            <v>Royalties Aggregate</v>
          </cell>
        </row>
      </sheetData>
      <sheetData sheetId="2203">
        <row r="82">
          <cell r="CF82" t="str">
            <v>Royalties Aggregate</v>
          </cell>
        </row>
      </sheetData>
      <sheetData sheetId="2204">
        <row r="82">
          <cell r="CF82" t="str">
            <v>Royalties Aggregate</v>
          </cell>
        </row>
      </sheetData>
      <sheetData sheetId="2205">
        <row r="82">
          <cell r="CF82" t="str">
            <v>Royalties Aggregate</v>
          </cell>
        </row>
      </sheetData>
      <sheetData sheetId="2206">
        <row r="82">
          <cell r="CF82" t="str">
            <v>Royalties Aggregate</v>
          </cell>
        </row>
      </sheetData>
      <sheetData sheetId="2207">
        <row r="82">
          <cell r="CF82" t="str">
            <v>Royalties Aggregate</v>
          </cell>
        </row>
      </sheetData>
      <sheetData sheetId="2208">
        <row r="82">
          <cell r="CF82" t="str">
            <v>Royalties Aggregate</v>
          </cell>
        </row>
      </sheetData>
      <sheetData sheetId="2209">
        <row r="82">
          <cell r="CF82" t="str">
            <v>Royalties Aggregate</v>
          </cell>
        </row>
      </sheetData>
      <sheetData sheetId="2210">
        <row r="82">
          <cell r="CF82" t="str">
            <v>Royalties Aggregate</v>
          </cell>
        </row>
      </sheetData>
      <sheetData sheetId="2211">
        <row r="82">
          <cell r="CF82" t="str">
            <v>Royalties Aggregate</v>
          </cell>
        </row>
      </sheetData>
      <sheetData sheetId="2212">
        <row r="82">
          <cell r="CF82" t="str">
            <v>Royalties Aggregate</v>
          </cell>
        </row>
      </sheetData>
      <sheetData sheetId="2213">
        <row r="82">
          <cell r="CF82" t="str">
            <v>Royalties Aggregate</v>
          </cell>
        </row>
      </sheetData>
      <sheetData sheetId="2214">
        <row r="82">
          <cell r="CF82" t="str">
            <v>Royalties Aggregate</v>
          </cell>
        </row>
      </sheetData>
      <sheetData sheetId="2215">
        <row r="82">
          <cell r="CF82" t="str">
            <v>Royalties Aggregate</v>
          </cell>
        </row>
      </sheetData>
      <sheetData sheetId="2216">
        <row r="82">
          <cell r="CF82" t="str">
            <v>Royalties Aggregate</v>
          </cell>
        </row>
      </sheetData>
      <sheetData sheetId="2217">
        <row r="82">
          <cell r="CF82" t="str">
            <v>Royalties Aggregate</v>
          </cell>
        </row>
      </sheetData>
      <sheetData sheetId="2218">
        <row r="82">
          <cell r="CF82" t="str">
            <v>Royalties Aggregate</v>
          </cell>
        </row>
      </sheetData>
      <sheetData sheetId="2219">
        <row r="82">
          <cell r="CF82" t="str">
            <v>Royalties Aggregate</v>
          </cell>
        </row>
      </sheetData>
      <sheetData sheetId="2220">
        <row r="82">
          <cell r="CF82" t="str">
            <v>Royalties Aggregate</v>
          </cell>
        </row>
      </sheetData>
      <sheetData sheetId="2221">
        <row r="82">
          <cell r="CF82" t="str">
            <v>Royalties Aggregate</v>
          </cell>
        </row>
      </sheetData>
      <sheetData sheetId="2222">
        <row r="82">
          <cell r="CF82" t="str">
            <v>Royalties Aggregate</v>
          </cell>
        </row>
      </sheetData>
      <sheetData sheetId="2223">
        <row r="82">
          <cell r="CF82" t="str">
            <v>Royalties Aggregate</v>
          </cell>
        </row>
      </sheetData>
      <sheetData sheetId="2224">
        <row r="82">
          <cell r="CF82" t="str">
            <v>Royalties Aggregate</v>
          </cell>
        </row>
      </sheetData>
      <sheetData sheetId="2225">
        <row r="82">
          <cell r="CF82" t="str">
            <v>Royalties Aggregate</v>
          </cell>
        </row>
      </sheetData>
      <sheetData sheetId="2226">
        <row r="82">
          <cell r="CF82" t="str">
            <v>Royalties Aggregate</v>
          </cell>
        </row>
      </sheetData>
      <sheetData sheetId="2227">
        <row r="82">
          <cell r="CF82">
            <v>0</v>
          </cell>
        </row>
      </sheetData>
      <sheetData sheetId="2228">
        <row r="82">
          <cell r="CF82" t="str">
            <v>Royalties Aggregate</v>
          </cell>
        </row>
      </sheetData>
      <sheetData sheetId="2229">
        <row r="82">
          <cell r="CF82" t="str">
            <v>Royalties Aggregate</v>
          </cell>
        </row>
      </sheetData>
      <sheetData sheetId="2230">
        <row r="82">
          <cell r="CF82" t="str">
            <v>Royalties Aggregate</v>
          </cell>
        </row>
      </sheetData>
      <sheetData sheetId="2231">
        <row r="82">
          <cell r="CF82" t="str">
            <v>Royalties Aggregate</v>
          </cell>
        </row>
      </sheetData>
      <sheetData sheetId="2232">
        <row r="82">
          <cell r="CF82" t="str">
            <v>Royalties Aggregate</v>
          </cell>
        </row>
      </sheetData>
      <sheetData sheetId="2233">
        <row r="82">
          <cell r="CF82" t="str">
            <v>Royalties Aggregate</v>
          </cell>
        </row>
      </sheetData>
      <sheetData sheetId="2234">
        <row r="82">
          <cell r="CF82" t="str">
            <v>Royalties Aggregate</v>
          </cell>
        </row>
      </sheetData>
      <sheetData sheetId="2235">
        <row r="82">
          <cell r="CF82" t="str">
            <v>Royalties Aggregate</v>
          </cell>
        </row>
      </sheetData>
      <sheetData sheetId="2236">
        <row r="82">
          <cell r="CF82" t="str">
            <v>Royalties Aggregate</v>
          </cell>
        </row>
      </sheetData>
      <sheetData sheetId="2237">
        <row r="82">
          <cell r="CF82">
            <v>0</v>
          </cell>
        </row>
      </sheetData>
      <sheetData sheetId="2238">
        <row r="82">
          <cell r="CF82" t="str">
            <v>Royalties Aggregate</v>
          </cell>
        </row>
      </sheetData>
      <sheetData sheetId="2239">
        <row r="82">
          <cell r="CF82" t="str">
            <v>Royalties Aggregate</v>
          </cell>
        </row>
      </sheetData>
      <sheetData sheetId="2240">
        <row r="82">
          <cell r="CF82">
            <v>0</v>
          </cell>
        </row>
      </sheetData>
      <sheetData sheetId="2241">
        <row r="82">
          <cell r="CF82" t="str">
            <v>Royalties Aggregate</v>
          </cell>
        </row>
      </sheetData>
      <sheetData sheetId="2242">
        <row r="82">
          <cell r="CF82" t="str">
            <v>Royalties Aggregate</v>
          </cell>
        </row>
      </sheetData>
      <sheetData sheetId="2243">
        <row r="82">
          <cell r="CF82" t="str">
            <v>Royalties Aggregate</v>
          </cell>
        </row>
      </sheetData>
      <sheetData sheetId="2244">
        <row r="82">
          <cell r="CF82" t="str">
            <v>Royalties Aggregate</v>
          </cell>
        </row>
      </sheetData>
      <sheetData sheetId="2245">
        <row r="82">
          <cell r="CF82" t="str">
            <v>Royalties Aggregate</v>
          </cell>
        </row>
      </sheetData>
      <sheetData sheetId="2246">
        <row r="82">
          <cell r="CF82" t="str">
            <v>Royalties Aggregate</v>
          </cell>
        </row>
      </sheetData>
      <sheetData sheetId="2247">
        <row r="82">
          <cell r="CF82" t="str">
            <v>Royalties Aggregate</v>
          </cell>
        </row>
      </sheetData>
      <sheetData sheetId="2248">
        <row r="82">
          <cell r="CF82" t="str">
            <v>Royalties Aggregate</v>
          </cell>
        </row>
      </sheetData>
      <sheetData sheetId="2249">
        <row r="82">
          <cell r="CF82" t="str">
            <v>Royalties Aggregate</v>
          </cell>
        </row>
      </sheetData>
      <sheetData sheetId="2250">
        <row r="82">
          <cell r="CF82" t="str">
            <v>Royalties Aggregate</v>
          </cell>
        </row>
      </sheetData>
      <sheetData sheetId="2251">
        <row r="82">
          <cell r="CF82" t="str">
            <v>Royalties Aggregate</v>
          </cell>
        </row>
      </sheetData>
      <sheetData sheetId="2252">
        <row r="82">
          <cell r="CF82" t="str">
            <v>Royalties Aggregate</v>
          </cell>
        </row>
      </sheetData>
      <sheetData sheetId="2253">
        <row r="82">
          <cell r="CF82" t="str">
            <v>Royalties Aggregate</v>
          </cell>
        </row>
      </sheetData>
      <sheetData sheetId="2254">
        <row r="82">
          <cell r="CF82" t="str">
            <v>Royalties Aggregate</v>
          </cell>
        </row>
      </sheetData>
      <sheetData sheetId="2255">
        <row r="82">
          <cell r="CF82" t="str">
            <v>Royalties Aggregate</v>
          </cell>
        </row>
      </sheetData>
      <sheetData sheetId="2256">
        <row r="82">
          <cell r="CF82" t="str">
            <v>Royalties Aggregate</v>
          </cell>
        </row>
      </sheetData>
      <sheetData sheetId="2257">
        <row r="82">
          <cell r="CF82" t="str">
            <v>Royalties Aggregate</v>
          </cell>
        </row>
      </sheetData>
      <sheetData sheetId="2258">
        <row r="82">
          <cell r="CF82" t="str">
            <v>Royalties Aggregate</v>
          </cell>
        </row>
      </sheetData>
      <sheetData sheetId="2259">
        <row r="82">
          <cell r="CF82" t="str">
            <v>Royalties Aggregate</v>
          </cell>
        </row>
      </sheetData>
      <sheetData sheetId="2260">
        <row r="82">
          <cell r="CF82" t="str">
            <v>Royalties Aggregate</v>
          </cell>
        </row>
      </sheetData>
      <sheetData sheetId="2261">
        <row r="82">
          <cell r="CF82" t="str">
            <v>Royalties Aggregate</v>
          </cell>
        </row>
      </sheetData>
      <sheetData sheetId="2262">
        <row r="82">
          <cell r="CF82" t="str">
            <v>Royalties Aggregate</v>
          </cell>
        </row>
      </sheetData>
      <sheetData sheetId="2263">
        <row r="82">
          <cell r="CF82">
            <v>0</v>
          </cell>
        </row>
      </sheetData>
      <sheetData sheetId="2264">
        <row r="82">
          <cell r="CF82" t="str">
            <v>Royalties Aggregate</v>
          </cell>
        </row>
      </sheetData>
      <sheetData sheetId="2265">
        <row r="82">
          <cell r="CF82" t="str">
            <v>Royalties Aggregate</v>
          </cell>
        </row>
      </sheetData>
      <sheetData sheetId="2266">
        <row r="82">
          <cell r="CF82">
            <v>0</v>
          </cell>
        </row>
      </sheetData>
      <sheetData sheetId="2267">
        <row r="82">
          <cell r="CF82" t="str">
            <v>Royalties Aggregate</v>
          </cell>
        </row>
      </sheetData>
      <sheetData sheetId="2268">
        <row r="82">
          <cell r="CF82" t="str">
            <v>Royalties Aggregate</v>
          </cell>
        </row>
      </sheetData>
      <sheetData sheetId="2269">
        <row r="82">
          <cell r="CF82" t="str">
            <v>Royalties Aggregate</v>
          </cell>
        </row>
      </sheetData>
      <sheetData sheetId="2270">
        <row r="82">
          <cell r="CF82" t="str">
            <v>Royalties Aggregate</v>
          </cell>
        </row>
      </sheetData>
      <sheetData sheetId="2271">
        <row r="82">
          <cell r="CF82" t="str">
            <v>Royalties Aggregate</v>
          </cell>
        </row>
      </sheetData>
      <sheetData sheetId="2272">
        <row r="82">
          <cell r="CF82" t="str">
            <v>Royalties Aggregate</v>
          </cell>
        </row>
      </sheetData>
      <sheetData sheetId="2273">
        <row r="82">
          <cell r="CF82" t="str">
            <v>Royalties Aggregate</v>
          </cell>
        </row>
      </sheetData>
      <sheetData sheetId="2274">
        <row r="82">
          <cell r="CF82" t="str">
            <v>Royalties Aggregate</v>
          </cell>
        </row>
      </sheetData>
      <sheetData sheetId="2275">
        <row r="82">
          <cell r="CF82" t="str">
            <v>Royalties Aggregate</v>
          </cell>
        </row>
      </sheetData>
      <sheetData sheetId="2276">
        <row r="82">
          <cell r="CF82" t="str">
            <v>Royalties Aggregate</v>
          </cell>
        </row>
      </sheetData>
      <sheetData sheetId="2277">
        <row r="82">
          <cell r="CF82" t="str">
            <v>Royalties Aggregate</v>
          </cell>
        </row>
      </sheetData>
      <sheetData sheetId="2278">
        <row r="82">
          <cell r="CF82">
            <v>0</v>
          </cell>
        </row>
      </sheetData>
      <sheetData sheetId="2279">
        <row r="82">
          <cell r="CF82" t="str">
            <v>Royalties Aggregate</v>
          </cell>
        </row>
      </sheetData>
      <sheetData sheetId="2280">
        <row r="82">
          <cell r="CF82" t="str">
            <v>Royalties Aggregate</v>
          </cell>
        </row>
      </sheetData>
      <sheetData sheetId="2281">
        <row r="82">
          <cell r="CF82">
            <v>0</v>
          </cell>
        </row>
      </sheetData>
      <sheetData sheetId="2282">
        <row r="82">
          <cell r="CF82" t="str">
            <v>Royalties Aggregate</v>
          </cell>
        </row>
      </sheetData>
      <sheetData sheetId="2283">
        <row r="82">
          <cell r="CF82" t="str">
            <v>Royalties Aggregate</v>
          </cell>
        </row>
      </sheetData>
      <sheetData sheetId="2284">
        <row r="82">
          <cell r="CF82" t="str">
            <v>Royalties Aggregate</v>
          </cell>
        </row>
      </sheetData>
      <sheetData sheetId="2285">
        <row r="82">
          <cell r="CF82">
            <v>0</v>
          </cell>
        </row>
      </sheetData>
      <sheetData sheetId="2286">
        <row r="82">
          <cell r="CF82" t="str">
            <v>Royalties Aggregate</v>
          </cell>
        </row>
      </sheetData>
      <sheetData sheetId="2287">
        <row r="82">
          <cell r="CF82" t="str">
            <v>Royalties Aggregate</v>
          </cell>
        </row>
      </sheetData>
      <sheetData sheetId="2288">
        <row r="82">
          <cell r="CF82" t="str">
            <v>Royalties Aggregate</v>
          </cell>
        </row>
      </sheetData>
      <sheetData sheetId="2289">
        <row r="82">
          <cell r="CF82" t="str">
            <v>Royalties Aggregate</v>
          </cell>
        </row>
      </sheetData>
      <sheetData sheetId="2290">
        <row r="82">
          <cell r="CF82" t="str">
            <v>Royalties Aggregate</v>
          </cell>
        </row>
      </sheetData>
      <sheetData sheetId="2291">
        <row r="82">
          <cell r="CF82" t="str">
            <v>Royalties Aggregate</v>
          </cell>
        </row>
      </sheetData>
      <sheetData sheetId="2292">
        <row r="82">
          <cell r="CF82" t="str">
            <v>Royalties Aggregate</v>
          </cell>
        </row>
      </sheetData>
      <sheetData sheetId="2293">
        <row r="82">
          <cell r="CF82" t="str">
            <v>Royalties Aggregate</v>
          </cell>
        </row>
      </sheetData>
      <sheetData sheetId="2294">
        <row r="82">
          <cell r="CF82" t="str">
            <v>Royalties Aggregate</v>
          </cell>
        </row>
      </sheetData>
      <sheetData sheetId="2295">
        <row r="82">
          <cell r="CF82" t="str">
            <v>Royalties Aggregate</v>
          </cell>
        </row>
      </sheetData>
      <sheetData sheetId="2296">
        <row r="82">
          <cell r="CF82" t="str">
            <v>Royalties Aggregate</v>
          </cell>
        </row>
      </sheetData>
      <sheetData sheetId="2297">
        <row r="82">
          <cell r="CF82" t="str">
            <v>Royalties Aggregate</v>
          </cell>
        </row>
      </sheetData>
      <sheetData sheetId="2298">
        <row r="82">
          <cell r="CF82" t="str">
            <v>Royalties Aggregate</v>
          </cell>
        </row>
      </sheetData>
      <sheetData sheetId="2299">
        <row r="82">
          <cell r="CF82" t="str">
            <v>Royalties Aggregate</v>
          </cell>
        </row>
      </sheetData>
      <sheetData sheetId="2300">
        <row r="82">
          <cell r="CF82" t="str">
            <v>Royalties Aggregate</v>
          </cell>
        </row>
      </sheetData>
      <sheetData sheetId="2301">
        <row r="82">
          <cell r="CF82" t="str">
            <v>Royalties Aggregate</v>
          </cell>
        </row>
      </sheetData>
      <sheetData sheetId="2302">
        <row r="82">
          <cell r="CF82" t="str">
            <v>Royalties Aggregate</v>
          </cell>
        </row>
      </sheetData>
      <sheetData sheetId="2303">
        <row r="82">
          <cell r="CF82" t="str">
            <v>Royalties Aggregate</v>
          </cell>
        </row>
      </sheetData>
      <sheetData sheetId="2304">
        <row r="82">
          <cell r="CF82" t="str">
            <v>Royalties Aggregate</v>
          </cell>
        </row>
      </sheetData>
      <sheetData sheetId="2305">
        <row r="82">
          <cell r="CF82" t="str">
            <v>Royalties Aggregate</v>
          </cell>
        </row>
      </sheetData>
      <sheetData sheetId="2306">
        <row r="82">
          <cell r="CF82" t="str">
            <v>Royalties Aggregate</v>
          </cell>
        </row>
      </sheetData>
      <sheetData sheetId="2307">
        <row r="82">
          <cell r="CF82" t="str">
            <v>Royalties Aggregate</v>
          </cell>
        </row>
      </sheetData>
      <sheetData sheetId="2308">
        <row r="82">
          <cell r="CF82" t="str">
            <v>Royalties Aggregate</v>
          </cell>
        </row>
      </sheetData>
      <sheetData sheetId="2309">
        <row r="82">
          <cell r="CF82" t="str">
            <v>Royalties Aggregate</v>
          </cell>
        </row>
      </sheetData>
      <sheetData sheetId="2310">
        <row r="82">
          <cell r="CF82" t="str">
            <v>Royalties Aggregate</v>
          </cell>
        </row>
      </sheetData>
      <sheetData sheetId="2311">
        <row r="82">
          <cell r="CF82" t="str">
            <v>Royalties Aggregate</v>
          </cell>
        </row>
      </sheetData>
      <sheetData sheetId="2312">
        <row r="82">
          <cell r="CF82" t="str">
            <v>Royalties Aggregate</v>
          </cell>
        </row>
      </sheetData>
      <sheetData sheetId="2313">
        <row r="82">
          <cell r="CF82" t="str">
            <v>Royalties Aggregate</v>
          </cell>
        </row>
      </sheetData>
      <sheetData sheetId="2314">
        <row r="82">
          <cell r="CF82" t="str">
            <v>Royalties Aggregate</v>
          </cell>
        </row>
      </sheetData>
      <sheetData sheetId="2315">
        <row r="82">
          <cell r="CF82" t="str">
            <v>Royalties Aggregate</v>
          </cell>
        </row>
      </sheetData>
      <sheetData sheetId="2316">
        <row r="82">
          <cell r="CF82" t="str">
            <v>Royalties Aggregate</v>
          </cell>
        </row>
      </sheetData>
      <sheetData sheetId="2317">
        <row r="82">
          <cell r="CF82" t="str">
            <v>Royalties Aggregate</v>
          </cell>
        </row>
      </sheetData>
      <sheetData sheetId="2318">
        <row r="82">
          <cell r="CF82" t="str">
            <v>Royalties Aggregate</v>
          </cell>
        </row>
      </sheetData>
      <sheetData sheetId="2319">
        <row r="82">
          <cell r="CF82" t="str">
            <v>Royalties Aggregate</v>
          </cell>
        </row>
      </sheetData>
      <sheetData sheetId="2320">
        <row r="82">
          <cell r="CF82" t="str">
            <v>Royalties Aggregate</v>
          </cell>
        </row>
      </sheetData>
      <sheetData sheetId="2321">
        <row r="82">
          <cell r="CF82" t="str">
            <v>Royalties Aggregate</v>
          </cell>
        </row>
      </sheetData>
      <sheetData sheetId="2322">
        <row r="82">
          <cell r="CF82" t="str">
            <v>Royalties Aggregate</v>
          </cell>
        </row>
      </sheetData>
      <sheetData sheetId="2323">
        <row r="82">
          <cell r="CF82" t="str">
            <v>Royalties Aggregate</v>
          </cell>
        </row>
      </sheetData>
      <sheetData sheetId="2324">
        <row r="82">
          <cell r="CF82" t="str">
            <v>Royalties Aggregate</v>
          </cell>
        </row>
      </sheetData>
      <sheetData sheetId="2325">
        <row r="82">
          <cell r="CF82" t="str">
            <v>Royalties Aggregate</v>
          </cell>
        </row>
      </sheetData>
      <sheetData sheetId="2326">
        <row r="82">
          <cell r="CF82" t="str">
            <v>Royalties Aggregate</v>
          </cell>
        </row>
      </sheetData>
      <sheetData sheetId="2327">
        <row r="82">
          <cell r="CF82" t="str">
            <v>Royalties Aggregate</v>
          </cell>
        </row>
      </sheetData>
      <sheetData sheetId="2328">
        <row r="82">
          <cell r="CF82" t="str">
            <v>Royalties Aggregate</v>
          </cell>
        </row>
      </sheetData>
      <sheetData sheetId="2329">
        <row r="82">
          <cell r="CF82" t="str">
            <v>Royalties Aggregate</v>
          </cell>
        </row>
      </sheetData>
      <sheetData sheetId="2330">
        <row r="82">
          <cell r="CF82" t="str">
            <v>Royalties Aggregate</v>
          </cell>
        </row>
      </sheetData>
      <sheetData sheetId="2331">
        <row r="82">
          <cell r="CF82" t="str">
            <v>Royalties Aggregate</v>
          </cell>
        </row>
      </sheetData>
      <sheetData sheetId="2332">
        <row r="82">
          <cell r="CF82" t="str">
            <v>Royalties Aggregate</v>
          </cell>
        </row>
      </sheetData>
      <sheetData sheetId="2333">
        <row r="82">
          <cell r="CF82" t="str">
            <v>Royalties Aggregate</v>
          </cell>
        </row>
      </sheetData>
      <sheetData sheetId="2334">
        <row r="82">
          <cell r="CF82" t="str">
            <v>Royalties Aggregate</v>
          </cell>
        </row>
      </sheetData>
      <sheetData sheetId="2335">
        <row r="82">
          <cell r="CF82" t="str">
            <v>Royalties Aggregate</v>
          </cell>
        </row>
      </sheetData>
      <sheetData sheetId="2336">
        <row r="82">
          <cell r="CF82" t="str">
            <v>Royalties Aggregate</v>
          </cell>
        </row>
      </sheetData>
      <sheetData sheetId="2337">
        <row r="82">
          <cell r="CF82">
            <v>0</v>
          </cell>
        </row>
      </sheetData>
      <sheetData sheetId="2338">
        <row r="82">
          <cell r="CF82" t="str">
            <v>Royalties Aggregate</v>
          </cell>
        </row>
      </sheetData>
      <sheetData sheetId="2339">
        <row r="82">
          <cell r="CF82" t="str">
            <v>Royalties Aggregate</v>
          </cell>
        </row>
      </sheetData>
      <sheetData sheetId="2340">
        <row r="82">
          <cell r="CF82" t="str">
            <v>Royalties Aggregate</v>
          </cell>
        </row>
      </sheetData>
      <sheetData sheetId="2341">
        <row r="82">
          <cell r="CF82" t="str">
            <v>Royalties Aggregate</v>
          </cell>
        </row>
      </sheetData>
      <sheetData sheetId="2342">
        <row r="82">
          <cell r="CF82" t="str">
            <v>Royalties Aggregate</v>
          </cell>
        </row>
      </sheetData>
      <sheetData sheetId="2343">
        <row r="82">
          <cell r="CF82" t="str">
            <v>Royalties Aggregate</v>
          </cell>
        </row>
      </sheetData>
      <sheetData sheetId="2344">
        <row r="82">
          <cell r="CF82" t="str">
            <v>Royalties Aggregate</v>
          </cell>
        </row>
      </sheetData>
      <sheetData sheetId="2345">
        <row r="82">
          <cell r="CF82" t="str">
            <v>Royalties Aggregate</v>
          </cell>
        </row>
      </sheetData>
      <sheetData sheetId="2346">
        <row r="82">
          <cell r="CF82" t="str">
            <v>Royalties Aggregate</v>
          </cell>
        </row>
      </sheetData>
      <sheetData sheetId="2347">
        <row r="82">
          <cell r="CF82" t="str">
            <v>Royalties Aggregate</v>
          </cell>
        </row>
      </sheetData>
      <sheetData sheetId="2348">
        <row r="82">
          <cell r="CF82" t="str">
            <v>Royalties Aggregate</v>
          </cell>
        </row>
      </sheetData>
      <sheetData sheetId="2349">
        <row r="82">
          <cell r="CF82" t="str">
            <v>Royalties Aggregate</v>
          </cell>
        </row>
      </sheetData>
      <sheetData sheetId="2350">
        <row r="82">
          <cell r="CF82" t="str">
            <v>Royalties Aggregate</v>
          </cell>
        </row>
      </sheetData>
      <sheetData sheetId="2351">
        <row r="82">
          <cell r="CF82" t="str">
            <v>Royalties Aggregate</v>
          </cell>
        </row>
      </sheetData>
      <sheetData sheetId="2352">
        <row r="82">
          <cell r="CF82" t="str">
            <v>Royalties Aggregate</v>
          </cell>
        </row>
      </sheetData>
      <sheetData sheetId="2353">
        <row r="82">
          <cell r="CF82" t="str">
            <v>Royalties Aggregate</v>
          </cell>
        </row>
      </sheetData>
      <sheetData sheetId="2354">
        <row r="82">
          <cell r="CF82" t="str">
            <v>Royalties Aggregate</v>
          </cell>
        </row>
      </sheetData>
      <sheetData sheetId="2355">
        <row r="82">
          <cell r="CF82" t="str">
            <v>Royalties Aggregate</v>
          </cell>
        </row>
      </sheetData>
      <sheetData sheetId="2356">
        <row r="82">
          <cell r="CF82" t="str">
            <v>Royalties Aggregate</v>
          </cell>
        </row>
      </sheetData>
      <sheetData sheetId="2357">
        <row r="82">
          <cell r="CF82" t="str">
            <v>Royalties Aggregate</v>
          </cell>
        </row>
      </sheetData>
      <sheetData sheetId="2358">
        <row r="82">
          <cell r="CF82" t="str">
            <v>Royalties Aggregate</v>
          </cell>
        </row>
      </sheetData>
      <sheetData sheetId="2359">
        <row r="82">
          <cell r="CF82" t="str">
            <v>Royalties Aggregate</v>
          </cell>
        </row>
      </sheetData>
      <sheetData sheetId="2360">
        <row r="82">
          <cell r="CF82" t="str">
            <v>Royalties Aggregate</v>
          </cell>
        </row>
      </sheetData>
      <sheetData sheetId="2361">
        <row r="82">
          <cell r="CF82" t="str">
            <v>Royalties Aggregate</v>
          </cell>
        </row>
      </sheetData>
      <sheetData sheetId="2362">
        <row r="82">
          <cell r="CF82" t="str">
            <v>Royalties Aggregate</v>
          </cell>
        </row>
      </sheetData>
      <sheetData sheetId="2363">
        <row r="82">
          <cell r="CF82" t="str">
            <v>Royalties Aggregate</v>
          </cell>
        </row>
      </sheetData>
      <sheetData sheetId="2364">
        <row r="82">
          <cell r="CF82" t="str">
            <v>Royalties Aggregate</v>
          </cell>
        </row>
      </sheetData>
      <sheetData sheetId="2365">
        <row r="82">
          <cell r="CF82" t="str">
            <v>Royalties Aggregate</v>
          </cell>
        </row>
      </sheetData>
      <sheetData sheetId="2366">
        <row r="82">
          <cell r="CF82" t="str">
            <v>Royalties Aggregate</v>
          </cell>
        </row>
      </sheetData>
      <sheetData sheetId="2367">
        <row r="82">
          <cell r="CF82" t="str">
            <v>Royalties Aggregate</v>
          </cell>
        </row>
      </sheetData>
      <sheetData sheetId="2368">
        <row r="82">
          <cell r="CF82" t="str">
            <v>Royalties Aggregate</v>
          </cell>
        </row>
      </sheetData>
      <sheetData sheetId="2369">
        <row r="82">
          <cell r="CF82" t="str">
            <v>Royalties Aggregate</v>
          </cell>
        </row>
      </sheetData>
      <sheetData sheetId="2370">
        <row r="82">
          <cell r="CF82" t="str">
            <v>Royalties Aggregate</v>
          </cell>
        </row>
      </sheetData>
      <sheetData sheetId="2371">
        <row r="82">
          <cell r="CF82" t="str">
            <v>Royalties Aggregate</v>
          </cell>
        </row>
      </sheetData>
      <sheetData sheetId="2372">
        <row r="82">
          <cell r="CF82" t="str">
            <v>Royalties Aggregate</v>
          </cell>
        </row>
      </sheetData>
      <sheetData sheetId="2373">
        <row r="82">
          <cell r="CF82" t="str">
            <v>Royalties Aggregate</v>
          </cell>
        </row>
      </sheetData>
      <sheetData sheetId="2374">
        <row r="82">
          <cell r="CF82" t="str">
            <v>Royalties Aggregate</v>
          </cell>
        </row>
      </sheetData>
      <sheetData sheetId="2375">
        <row r="82">
          <cell r="CF82" t="str">
            <v>Royalties Aggregate</v>
          </cell>
        </row>
      </sheetData>
      <sheetData sheetId="2376">
        <row r="82">
          <cell r="CF82" t="str">
            <v>Royalties Aggregate</v>
          </cell>
        </row>
      </sheetData>
      <sheetData sheetId="2377">
        <row r="82">
          <cell r="CF82" t="str">
            <v>Royalties Aggregate</v>
          </cell>
        </row>
      </sheetData>
      <sheetData sheetId="2378">
        <row r="82">
          <cell r="CF82" t="str">
            <v>Royalties Aggregate</v>
          </cell>
        </row>
      </sheetData>
      <sheetData sheetId="2379">
        <row r="82">
          <cell r="CF82" t="str">
            <v>Royalties Aggregate</v>
          </cell>
        </row>
      </sheetData>
      <sheetData sheetId="2380">
        <row r="82">
          <cell r="CF82" t="str">
            <v>Royalties Aggregate</v>
          </cell>
        </row>
      </sheetData>
      <sheetData sheetId="2381">
        <row r="82">
          <cell r="CF82" t="str">
            <v>Royalties Aggregate</v>
          </cell>
        </row>
      </sheetData>
      <sheetData sheetId="2382">
        <row r="82">
          <cell r="CF82" t="str">
            <v>Royalties Aggregate</v>
          </cell>
        </row>
      </sheetData>
      <sheetData sheetId="2383">
        <row r="82">
          <cell r="CF82" t="str">
            <v>Royalties Aggregate</v>
          </cell>
        </row>
      </sheetData>
      <sheetData sheetId="2384">
        <row r="82">
          <cell r="CF82" t="str">
            <v>Royalties Aggregate</v>
          </cell>
        </row>
      </sheetData>
      <sheetData sheetId="2385">
        <row r="82">
          <cell r="CF82" t="str">
            <v>Royalties Aggregate</v>
          </cell>
        </row>
      </sheetData>
      <sheetData sheetId="2386">
        <row r="82">
          <cell r="CF82" t="str">
            <v>Royalties Aggregate</v>
          </cell>
        </row>
      </sheetData>
      <sheetData sheetId="2387">
        <row r="82">
          <cell r="CF82" t="str">
            <v>Royalties Aggregate</v>
          </cell>
        </row>
      </sheetData>
      <sheetData sheetId="2388">
        <row r="82">
          <cell r="CF82" t="str">
            <v>Royalties Aggregate</v>
          </cell>
        </row>
      </sheetData>
      <sheetData sheetId="2389">
        <row r="82">
          <cell r="CF82" t="str">
            <v>Royalties Aggregate</v>
          </cell>
        </row>
      </sheetData>
      <sheetData sheetId="2390">
        <row r="82">
          <cell r="CF82" t="str">
            <v>Royalties Aggregate</v>
          </cell>
        </row>
      </sheetData>
      <sheetData sheetId="2391">
        <row r="82">
          <cell r="CF82">
            <v>0</v>
          </cell>
        </row>
      </sheetData>
      <sheetData sheetId="2392">
        <row r="82">
          <cell r="CF82" t="str">
            <v>Royalties Aggregate</v>
          </cell>
        </row>
      </sheetData>
      <sheetData sheetId="2393">
        <row r="82">
          <cell r="CF82" t="str">
            <v>Royalties Aggregate</v>
          </cell>
        </row>
      </sheetData>
      <sheetData sheetId="2394">
        <row r="82">
          <cell r="CF82" t="str">
            <v>Royalties Aggregate</v>
          </cell>
        </row>
      </sheetData>
      <sheetData sheetId="2395">
        <row r="82">
          <cell r="CF82" t="str">
            <v>Royalties Aggregate</v>
          </cell>
        </row>
      </sheetData>
      <sheetData sheetId="2396">
        <row r="82">
          <cell r="CF82" t="str">
            <v>Royalties Aggregate</v>
          </cell>
        </row>
      </sheetData>
      <sheetData sheetId="2397">
        <row r="82">
          <cell r="CF82" t="str">
            <v>Royalties Aggregate</v>
          </cell>
        </row>
      </sheetData>
      <sheetData sheetId="2398">
        <row r="82">
          <cell r="CF82" t="str">
            <v>Royalties Aggregate</v>
          </cell>
        </row>
      </sheetData>
      <sheetData sheetId="2399">
        <row r="82">
          <cell r="CF82" t="str">
            <v>Royalties Aggregate</v>
          </cell>
        </row>
      </sheetData>
      <sheetData sheetId="2400">
        <row r="82">
          <cell r="CF82" t="str">
            <v>Royalties Aggregate</v>
          </cell>
        </row>
      </sheetData>
      <sheetData sheetId="2401">
        <row r="82">
          <cell r="CF82" t="str">
            <v>Royalties Aggregate</v>
          </cell>
        </row>
      </sheetData>
      <sheetData sheetId="2402">
        <row r="82">
          <cell r="CF82" t="str">
            <v>Royalties Aggregate</v>
          </cell>
        </row>
      </sheetData>
      <sheetData sheetId="2403">
        <row r="82">
          <cell r="CF82" t="str">
            <v>Royalties Aggregate</v>
          </cell>
        </row>
      </sheetData>
      <sheetData sheetId="2404">
        <row r="82">
          <cell r="CF82" t="str">
            <v>Royalties Aggregate</v>
          </cell>
        </row>
      </sheetData>
      <sheetData sheetId="2405">
        <row r="82">
          <cell r="CF82" t="str">
            <v>Royalties Aggregate</v>
          </cell>
        </row>
      </sheetData>
      <sheetData sheetId="2406">
        <row r="82">
          <cell r="CF82" t="str">
            <v>Royalties Aggregate</v>
          </cell>
        </row>
      </sheetData>
      <sheetData sheetId="2407">
        <row r="82">
          <cell r="CF82" t="str">
            <v>Royalties Aggregate</v>
          </cell>
        </row>
      </sheetData>
      <sheetData sheetId="2408">
        <row r="82">
          <cell r="CF82" t="str">
            <v>Royalties Aggregate</v>
          </cell>
        </row>
      </sheetData>
      <sheetData sheetId="2409">
        <row r="82">
          <cell r="CF82" t="str">
            <v>Royalties Aggregate</v>
          </cell>
        </row>
      </sheetData>
      <sheetData sheetId="2410">
        <row r="82">
          <cell r="CF82" t="str">
            <v>Royalties Aggregate</v>
          </cell>
        </row>
      </sheetData>
      <sheetData sheetId="2411">
        <row r="82">
          <cell r="CF82" t="str">
            <v>Royalties Aggregate</v>
          </cell>
        </row>
      </sheetData>
      <sheetData sheetId="2412">
        <row r="82">
          <cell r="CF82" t="str">
            <v>Royalties Aggregate</v>
          </cell>
        </row>
      </sheetData>
      <sheetData sheetId="2413">
        <row r="82">
          <cell r="CF82" t="str">
            <v>Royalties Aggregate</v>
          </cell>
        </row>
      </sheetData>
      <sheetData sheetId="2414">
        <row r="82">
          <cell r="CF82" t="str">
            <v>Royalties Aggregate</v>
          </cell>
        </row>
      </sheetData>
      <sheetData sheetId="2415">
        <row r="82">
          <cell r="CF82" t="str">
            <v>Royalties Aggregate</v>
          </cell>
        </row>
      </sheetData>
      <sheetData sheetId="2416">
        <row r="82">
          <cell r="CF82" t="str">
            <v>Royalties Aggregate</v>
          </cell>
        </row>
      </sheetData>
      <sheetData sheetId="2417">
        <row r="82">
          <cell r="CF82" t="str">
            <v>Royalties Aggregate</v>
          </cell>
        </row>
      </sheetData>
      <sheetData sheetId="2418">
        <row r="82">
          <cell r="CF82" t="str">
            <v>Royalties Aggregate</v>
          </cell>
        </row>
      </sheetData>
      <sheetData sheetId="2419">
        <row r="82">
          <cell r="CF82" t="str">
            <v>Royalties Aggregate</v>
          </cell>
        </row>
      </sheetData>
      <sheetData sheetId="2420">
        <row r="82">
          <cell r="CF82" t="str">
            <v>Royalties Aggregate</v>
          </cell>
        </row>
      </sheetData>
      <sheetData sheetId="2421">
        <row r="82">
          <cell r="CF82" t="str">
            <v>Royalties Aggregate</v>
          </cell>
        </row>
      </sheetData>
      <sheetData sheetId="2422">
        <row r="82">
          <cell r="CF82" t="str">
            <v>Royalties Aggregate</v>
          </cell>
        </row>
      </sheetData>
      <sheetData sheetId="2423">
        <row r="82">
          <cell r="CF82" t="str">
            <v>Royalties Aggregate</v>
          </cell>
        </row>
      </sheetData>
      <sheetData sheetId="2424">
        <row r="82">
          <cell r="CF82" t="str">
            <v>Royalties Aggregate</v>
          </cell>
        </row>
      </sheetData>
      <sheetData sheetId="2425">
        <row r="82">
          <cell r="CF82" t="str">
            <v>Royalties Aggregate</v>
          </cell>
        </row>
      </sheetData>
      <sheetData sheetId="2426">
        <row r="82">
          <cell r="CF82" t="str">
            <v>Royalties Aggregate</v>
          </cell>
        </row>
      </sheetData>
      <sheetData sheetId="2427">
        <row r="82">
          <cell r="CF82" t="str">
            <v>Royalties Aggregate</v>
          </cell>
        </row>
      </sheetData>
      <sheetData sheetId="2428">
        <row r="82">
          <cell r="CF82" t="str">
            <v>Royalties Aggregate</v>
          </cell>
        </row>
      </sheetData>
      <sheetData sheetId="2429">
        <row r="82">
          <cell r="CF82" t="str">
            <v>Royalties Aggregate</v>
          </cell>
        </row>
      </sheetData>
      <sheetData sheetId="2430">
        <row r="82">
          <cell r="CF82" t="str">
            <v>Royalties Aggregate</v>
          </cell>
        </row>
      </sheetData>
      <sheetData sheetId="2431">
        <row r="82">
          <cell r="CF82" t="str">
            <v>Royalties Aggregate</v>
          </cell>
        </row>
      </sheetData>
      <sheetData sheetId="2432">
        <row r="82">
          <cell r="CF82" t="str">
            <v>Royalties Aggregate</v>
          </cell>
        </row>
      </sheetData>
      <sheetData sheetId="2433">
        <row r="82">
          <cell r="CF82" t="str">
            <v>Royalties Aggregate</v>
          </cell>
        </row>
      </sheetData>
      <sheetData sheetId="2434">
        <row r="82">
          <cell r="CF82" t="str">
            <v>Royalties Aggregate</v>
          </cell>
        </row>
      </sheetData>
      <sheetData sheetId="2435">
        <row r="82">
          <cell r="CF82" t="str">
            <v>Royalties Aggregate</v>
          </cell>
        </row>
      </sheetData>
      <sheetData sheetId="2436">
        <row r="82">
          <cell r="CF82" t="str">
            <v>Royalties Aggregate</v>
          </cell>
        </row>
      </sheetData>
      <sheetData sheetId="2437">
        <row r="82">
          <cell r="CF82" t="str">
            <v>Royalties Aggregate</v>
          </cell>
        </row>
      </sheetData>
      <sheetData sheetId="2438">
        <row r="82">
          <cell r="CF82" t="str">
            <v>Royalties Aggregate</v>
          </cell>
        </row>
      </sheetData>
      <sheetData sheetId="2439">
        <row r="82">
          <cell r="CF82" t="str">
            <v>Royalties Aggregate</v>
          </cell>
        </row>
      </sheetData>
      <sheetData sheetId="2440">
        <row r="82">
          <cell r="CF82" t="str">
            <v>Royalties Aggregate</v>
          </cell>
        </row>
      </sheetData>
      <sheetData sheetId="2441">
        <row r="82">
          <cell r="CF82" t="str">
            <v>Royalties Aggregate</v>
          </cell>
        </row>
      </sheetData>
      <sheetData sheetId="2442">
        <row r="82">
          <cell r="CF82" t="str">
            <v>Royalties Aggregate</v>
          </cell>
        </row>
      </sheetData>
      <sheetData sheetId="2443">
        <row r="82">
          <cell r="CF82" t="str">
            <v>Royalties Aggregate</v>
          </cell>
        </row>
      </sheetData>
      <sheetData sheetId="2444">
        <row r="82">
          <cell r="CF82" t="str">
            <v>Royalties Aggregate</v>
          </cell>
        </row>
      </sheetData>
      <sheetData sheetId="2445">
        <row r="82">
          <cell r="CF82" t="str">
            <v>Royalties Aggregate</v>
          </cell>
        </row>
      </sheetData>
      <sheetData sheetId="2446">
        <row r="82">
          <cell r="CF82" t="str">
            <v>Royalties Aggregate</v>
          </cell>
        </row>
      </sheetData>
      <sheetData sheetId="2447">
        <row r="82">
          <cell r="CF82" t="str">
            <v>Royalties Aggregate</v>
          </cell>
        </row>
      </sheetData>
      <sheetData sheetId="2448">
        <row r="82">
          <cell r="CF82" t="str">
            <v>Royalties Aggregate</v>
          </cell>
        </row>
      </sheetData>
      <sheetData sheetId="2449">
        <row r="82">
          <cell r="CF82" t="str">
            <v>Royalties Aggregate</v>
          </cell>
        </row>
      </sheetData>
      <sheetData sheetId="2450">
        <row r="82">
          <cell r="CF82" t="str">
            <v>Royalties Aggregate</v>
          </cell>
        </row>
      </sheetData>
      <sheetData sheetId="2451">
        <row r="82">
          <cell r="CF82" t="str">
            <v>Royalties Aggregate</v>
          </cell>
        </row>
      </sheetData>
      <sheetData sheetId="2452">
        <row r="82">
          <cell r="CF82" t="str">
            <v>Royalties Aggregate</v>
          </cell>
        </row>
      </sheetData>
      <sheetData sheetId="2453">
        <row r="82">
          <cell r="CF82" t="str">
            <v>Royalties Aggregate</v>
          </cell>
        </row>
      </sheetData>
      <sheetData sheetId="2454">
        <row r="82">
          <cell r="CF82" t="str">
            <v>Royalties Aggregate</v>
          </cell>
        </row>
      </sheetData>
      <sheetData sheetId="2455">
        <row r="82">
          <cell r="CF82" t="str">
            <v>Royalties Aggregate</v>
          </cell>
        </row>
      </sheetData>
      <sheetData sheetId="2456">
        <row r="82">
          <cell r="CF82" t="str">
            <v>Royalties Aggregate</v>
          </cell>
        </row>
      </sheetData>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ow r="82">
          <cell r="CF82" t="str">
            <v>Royalties Aggregate</v>
          </cell>
        </row>
      </sheetData>
      <sheetData sheetId="2533">
        <row r="82">
          <cell r="CF82" t="str">
            <v>Royalties Aggregate</v>
          </cell>
        </row>
      </sheetData>
      <sheetData sheetId="2534">
        <row r="82">
          <cell r="CF82" t="str">
            <v>Royalties Aggregate</v>
          </cell>
        </row>
      </sheetData>
      <sheetData sheetId="2535">
        <row r="82">
          <cell r="CF82" t="str">
            <v>Royalties Aggregate</v>
          </cell>
        </row>
      </sheetData>
      <sheetData sheetId="2536">
        <row r="82">
          <cell r="CF82" t="str">
            <v>Royalties Aggregate</v>
          </cell>
        </row>
      </sheetData>
      <sheetData sheetId="2537">
        <row r="82">
          <cell r="CF82" t="str">
            <v>Royalties Aggregate</v>
          </cell>
        </row>
      </sheetData>
      <sheetData sheetId="2538">
        <row r="82">
          <cell r="CF82" t="str">
            <v>Royalties Aggregate</v>
          </cell>
        </row>
      </sheetData>
      <sheetData sheetId="2539">
        <row r="82">
          <cell r="CF82" t="str">
            <v>Royalties Aggregate</v>
          </cell>
        </row>
      </sheetData>
      <sheetData sheetId="2540">
        <row r="82">
          <cell r="CF82" t="str">
            <v>Royalties Aggregate</v>
          </cell>
        </row>
      </sheetData>
      <sheetData sheetId="2541">
        <row r="82">
          <cell r="CF82" t="str">
            <v>Royalties Aggregate</v>
          </cell>
        </row>
      </sheetData>
      <sheetData sheetId="2542">
        <row r="82">
          <cell r="CF82" t="str">
            <v>Royalties Aggregate</v>
          </cell>
        </row>
      </sheetData>
      <sheetData sheetId="2543">
        <row r="82">
          <cell r="CF82" t="str">
            <v>Royalties Aggregate</v>
          </cell>
        </row>
      </sheetData>
      <sheetData sheetId="2544">
        <row r="82">
          <cell r="CF82" t="str">
            <v>Royalties Aggregate</v>
          </cell>
        </row>
      </sheetData>
      <sheetData sheetId="2545">
        <row r="82">
          <cell r="CF82" t="str">
            <v>Royalties Aggregate</v>
          </cell>
        </row>
      </sheetData>
      <sheetData sheetId="2546">
        <row r="82">
          <cell r="CF82" t="str">
            <v>Royalties Aggregate</v>
          </cell>
        </row>
      </sheetData>
      <sheetData sheetId="2547">
        <row r="82">
          <cell r="CF82" t="str">
            <v>Royalties Aggregate</v>
          </cell>
        </row>
      </sheetData>
      <sheetData sheetId="2548">
        <row r="82">
          <cell r="CF82" t="str">
            <v>Royalties Aggregate</v>
          </cell>
        </row>
      </sheetData>
      <sheetData sheetId="2549">
        <row r="82">
          <cell r="CF82" t="str">
            <v>Royalties Aggregate</v>
          </cell>
        </row>
      </sheetData>
      <sheetData sheetId="2550">
        <row r="82">
          <cell r="CF82" t="str">
            <v>Royalties Aggregate</v>
          </cell>
        </row>
      </sheetData>
      <sheetData sheetId="2551">
        <row r="82">
          <cell r="CF82" t="str">
            <v>Royalties Aggregate</v>
          </cell>
        </row>
      </sheetData>
      <sheetData sheetId="2552">
        <row r="82">
          <cell r="CF82" t="str">
            <v>Royalties Aggregate</v>
          </cell>
        </row>
      </sheetData>
      <sheetData sheetId="2553">
        <row r="82">
          <cell r="CF82" t="str">
            <v>Royalties Aggregate</v>
          </cell>
        </row>
      </sheetData>
      <sheetData sheetId="2554">
        <row r="82">
          <cell r="CF82" t="str">
            <v>Royalties Aggregate</v>
          </cell>
        </row>
      </sheetData>
      <sheetData sheetId="2555">
        <row r="82">
          <cell r="CF82" t="str">
            <v>Royalties Aggregate</v>
          </cell>
        </row>
      </sheetData>
      <sheetData sheetId="2556">
        <row r="82">
          <cell r="CF82" t="str">
            <v>Royalties Aggregate</v>
          </cell>
        </row>
      </sheetData>
      <sheetData sheetId="2557">
        <row r="82">
          <cell r="CF82" t="str">
            <v>Royalties Aggregate</v>
          </cell>
        </row>
      </sheetData>
      <sheetData sheetId="2558">
        <row r="82">
          <cell r="CF82" t="str">
            <v>Royalties Aggregate</v>
          </cell>
        </row>
      </sheetData>
      <sheetData sheetId="2559">
        <row r="35">
          <cell r="I35">
            <v>17200</v>
          </cell>
        </row>
      </sheetData>
      <sheetData sheetId="2560">
        <row r="82">
          <cell r="CF82" t="str">
            <v>Royalties Aggregate</v>
          </cell>
        </row>
      </sheetData>
      <sheetData sheetId="2561">
        <row r="35">
          <cell r="I35">
            <v>17200</v>
          </cell>
        </row>
      </sheetData>
      <sheetData sheetId="2562">
        <row r="82">
          <cell r="CF82" t="str">
            <v>Royalties Aggregate</v>
          </cell>
        </row>
      </sheetData>
      <sheetData sheetId="2563">
        <row r="82">
          <cell r="CF82" t="str">
            <v>Royalties Aggregate</v>
          </cell>
        </row>
      </sheetData>
      <sheetData sheetId="2564">
        <row r="82">
          <cell r="CF82" t="str">
            <v>Royalties Aggregate</v>
          </cell>
        </row>
      </sheetData>
      <sheetData sheetId="2565">
        <row r="82">
          <cell r="CF82" t="str">
            <v>Royalties Aggregate</v>
          </cell>
        </row>
      </sheetData>
      <sheetData sheetId="2566">
        <row r="82">
          <cell r="CF82" t="str">
            <v>Royalties Aggregate</v>
          </cell>
        </row>
      </sheetData>
      <sheetData sheetId="2567">
        <row r="82">
          <cell r="CF82" t="str">
            <v>Royalties Aggregate</v>
          </cell>
        </row>
      </sheetData>
      <sheetData sheetId="2568">
        <row r="82">
          <cell r="CF82" t="str">
            <v>Royalties Aggregate</v>
          </cell>
        </row>
      </sheetData>
      <sheetData sheetId="2569">
        <row r="82">
          <cell r="CF82" t="str">
            <v>Royalties Aggregate</v>
          </cell>
        </row>
      </sheetData>
      <sheetData sheetId="2570">
        <row r="82">
          <cell r="CF82" t="str">
            <v>Royalties Aggregate</v>
          </cell>
        </row>
      </sheetData>
      <sheetData sheetId="2571">
        <row r="82">
          <cell r="CF82" t="str">
            <v>Royalties Aggregate</v>
          </cell>
        </row>
      </sheetData>
      <sheetData sheetId="2572">
        <row r="82">
          <cell r="CF82" t="str">
            <v>Royalties Aggregate</v>
          </cell>
        </row>
      </sheetData>
      <sheetData sheetId="2573">
        <row r="82">
          <cell r="CF82" t="str">
            <v>Royalties Aggregate</v>
          </cell>
        </row>
      </sheetData>
      <sheetData sheetId="2574">
        <row r="82">
          <cell r="CF82" t="str">
            <v>Royalties Aggregate</v>
          </cell>
        </row>
      </sheetData>
      <sheetData sheetId="2575">
        <row r="82">
          <cell r="CF82" t="str">
            <v>Royalties Aggregate</v>
          </cell>
        </row>
      </sheetData>
      <sheetData sheetId="2576">
        <row r="82">
          <cell r="CF82" t="str">
            <v>Royalties Aggregate</v>
          </cell>
        </row>
      </sheetData>
      <sheetData sheetId="2577">
        <row r="82">
          <cell r="CF82" t="str">
            <v>Royalties Aggregate</v>
          </cell>
        </row>
      </sheetData>
      <sheetData sheetId="2578">
        <row r="82">
          <cell r="CF82">
            <v>0</v>
          </cell>
        </row>
      </sheetData>
      <sheetData sheetId="2579">
        <row r="82">
          <cell r="CF82" t="str">
            <v>Royalties Aggregate</v>
          </cell>
        </row>
      </sheetData>
      <sheetData sheetId="2580">
        <row r="82">
          <cell r="CF82" t="str">
            <v>Royalties Aggregate</v>
          </cell>
        </row>
      </sheetData>
      <sheetData sheetId="2581">
        <row r="82">
          <cell r="CF82" t="str">
            <v>Royalties Aggregate</v>
          </cell>
        </row>
      </sheetData>
      <sheetData sheetId="2582">
        <row r="82">
          <cell r="CF82" t="str">
            <v>Royalties Aggregate</v>
          </cell>
        </row>
      </sheetData>
      <sheetData sheetId="2583">
        <row r="82">
          <cell r="CF82" t="str">
            <v>Royalties Aggregate</v>
          </cell>
        </row>
      </sheetData>
      <sheetData sheetId="2584">
        <row r="82">
          <cell r="CF82" t="str">
            <v>Royalties Aggregate</v>
          </cell>
        </row>
      </sheetData>
      <sheetData sheetId="2585">
        <row r="82">
          <cell r="CF82" t="str">
            <v>Royalties Aggregate</v>
          </cell>
        </row>
      </sheetData>
      <sheetData sheetId="2586">
        <row r="82">
          <cell r="CF82" t="str">
            <v>Royalties Aggregate</v>
          </cell>
        </row>
      </sheetData>
      <sheetData sheetId="2587">
        <row r="82">
          <cell r="CF82" t="str">
            <v>Royalties Aggregate</v>
          </cell>
        </row>
      </sheetData>
      <sheetData sheetId="2588">
        <row r="82">
          <cell r="CF82" t="str">
            <v>Royalties Aggregate</v>
          </cell>
        </row>
      </sheetData>
      <sheetData sheetId="2589">
        <row r="82">
          <cell r="CF82" t="str">
            <v>Royalties Aggregate</v>
          </cell>
        </row>
      </sheetData>
      <sheetData sheetId="2590">
        <row r="82">
          <cell r="CF82" t="str">
            <v>Royalties Aggregate</v>
          </cell>
        </row>
      </sheetData>
      <sheetData sheetId="2591">
        <row r="82">
          <cell r="CF82" t="str">
            <v>Royalties Aggregate</v>
          </cell>
        </row>
      </sheetData>
      <sheetData sheetId="2592">
        <row r="82">
          <cell r="CF82" t="str">
            <v>Royalties Aggregate</v>
          </cell>
        </row>
      </sheetData>
      <sheetData sheetId="2593">
        <row r="82">
          <cell r="CF82" t="str">
            <v>Royalties Aggregate</v>
          </cell>
        </row>
      </sheetData>
      <sheetData sheetId="2594">
        <row r="82">
          <cell r="CF82" t="str">
            <v>Royalties Aggregate</v>
          </cell>
        </row>
      </sheetData>
      <sheetData sheetId="2595">
        <row r="82">
          <cell r="CF82">
            <v>0</v>
          </cell>
        </row>
      </sheetData>
      <sheetData sheetId="2596">
        <row r="82">
          <cell r="CF82" t="str">
            <v>Royalties Aggregate</v>
          </cell>
        </row>
      </sheetData>
      <sheetData sheetId="2597">
        <row r="82">
          <cell r="CF82" t="str">
            <v>Royalties Aggregate</v>
          </cell>
        </row>
      </sheetData>
      <sheetData sheetId="2598">
        <row r="82">
          <cell r="CF82" t="str">
            <v>Royalties Aggregate</v>
          </cell>
        </row>
      </sheetData>
      <sheetData sheetId="2599">
        <row r="82">
          <cell r="CF82" t="str">
            <v>Royalties Aggregate</v>
          </cell>
        </row>
      </sheetData>
      <sheetData sheetId="2600">
        <row r="82">
          <cell r="CF82" t="str">
            <v>Royalties Aggregate</v>
          </cell>
        </row>
      </sheetData>
      <sheetData sheetId="2601">
        <row r="82">
          <cell r="CF82" t="str">
            <v>Royalties Aggregate</v>
          </cell>
        </row>
      </sheetData>
      <sheetData sheetId="2602">
        <row r="82">
          <cell r="CF82" t="str">
            <v>Royalties Aggregate</v>
          </cell>
        </row>
      </sheetData>
      <sheetData sheetId="2603">
        <row r="82">
          <cell r="CF82" t="str">
            <v>Royalties Aggregate</v>
          </cell>
        </row>
      </sheetData>
      <sheetData sheetId="2604">
        <row r="82">
          <cell r="CF82" t="str">
            <v>Royalties Aggregate</v>
          </cell>
        </row>
      </sheetData>
      <sheetData sheetId="2605">
        <row r="82">
          <cell r="CF82" t="str">
            <v>Royalties Aggregate</v>
          </cell>
        </row>
      </sheetData>
      <sheetData sheetId="2606">
        <row r="82">
          <cell r="CF82" t="str">
            <v>Royalties Aggregate</v>
          </cell>
        </row>
      </sheetData>
      <sheetData sheetId="2607">
        <row r="82">
          <cell r="CF82" t="str">
            <v>Royalties Aggregate</v>
          </cell>
        </row>
      </sheetData>
      <sheetData sheetId="2608">
        <row r="82">
          <cell r="CF82" t="str">
            <v>Royalties Aggregate</v>
          </cell>
        </row>
      </sheetData>
      <sheetData sheetId="2609">
        <row r="82">
          <cell r="CF82" t="str">
            <v>Royalties Aggregate</v>
          </cell>
        </row>
      </sheetData>
      <sheetData sheetId="2610">
        <row r="82">
          <cell r="CF82">
            <v>0</v>
          </cell>
        </row>
      </sheetData>
      <sheetData sheetId="2611">
        <row r="82">
          <cell r="CF82" t="str">
            <v>Royalties Aggregate</v>
          </cell>
        </row>
      </sheetData>
      <sheetData sheetId="2612">
        <row r="82">
          <cell r="CF82" t="str">
            <v>Royalties Aggregate</v>
          </cell>
        </row>
      </sheetData>
      <sheetData sheetId="2613">
        <row r="82">
          <cell r="CF82" t="str">
            <v>Royalties Aggregate</v>
          </cell>
        </row>
      </sheetData>
      <sheetData sheetId="2614">
        <row r="82">
          <cell r="CF82" t="str">
            <v>Royalties Aggregate</v>
          </cell>
        </row>
      </sheetData>
      <sheetData sheetId="2615">
        <row r="82">
          <cell r="CF82" t="str">
            <v>Royalties Aggregate</v>
          </cell>
        </row>
      </sheetData>
      <sheetData sheetId="2616">
        <row r="82">
          <cell r="CF82" t="str">
            <v>Royalties Aggregate</v>
          </cell>
        </row>
      </sheetData>
      <sheetData sheetId="2617">
        <row r="82">
          <cell r="CF82" t="str">
            <v>Royalties Aggregate</v>
          </cell>
        </row>
      </sheetData>
      <sheetData sheetId="2618">
        <row r="82">
          <cell r="CF82" t="str">
            <v>Royalties Aggregate</v>
          </cell>
        </row>
      </sheetData>
      <sheetData sheetId="2619">
        <row r="82">
          <cell r="CF82" t="str">
            <v>Royalties Aggregate</v>
          </cell>
        </row>
      </sheetData>
      <sheetData sheetId="2620">
        <row r="82">
          <cell r="CF82" t="str">
            <v>Royalties Aggregate</v>
          </cell>
        </row>
      </sheetData>
      <sheetData sheetId="2621">
        <row r="82">
          <cell r="CF82" t="str">
            <v>Royalties Aggregate</v>
          </cell>
        </row>
      </sheetData>
      <sheetData sheetId="2622">
        <row r="82">
          <cell r="CF82" t="str">
            <v>Royalties Aggregate</v>
          </cell>
        </row>
      </sheetData>
      <sheetData sheetId="2623">
        <row r="82">
          <cell r="CF82" t="str">
            <v>Royalties Aggregate</v>
          </cell>
        </row>
      </sheetData>
      <sheetData sheetId="2624">
        <row r="82">
          <cell r="CF82" t="str">
            <v>Royalties Aggregate</v>
          </cell>
        </row>
      </sheetData>
      <sheetData sheetId="2625">
        <row r="82">
          <cell r="CF82" t="str">
            <v>Royalties Aggregate</v>
          </cell>
        </row>
      </sheetData>
      <sheetData sheetId="2626">
        <row r="82">
          <cell r="CF82" t="str">
            <v>Royalties Aggregate</v>
          </cell>
        </row>
      </sheetData>
      <sheetData sheetId="2627">
        <row r="82">
          <cell r="CF82" t="str">
            <v>Royalties Aggregate</v>
          </cell>
        </row>
      </sheetData>
      <sheetData sheetId="2628">
        <row r="82">
          <cell r="CF82" t="str">
            <v>Royalties Aggregate</v>
          </cell>
        </row>
      </sheetData>
      <sheetData sheetId="2629">
        <row r="82">
          <cell r="CF82" t="str">
            <v>Royalties Aggregate</v>
          </cell>
        </row>
      </sheetData>
      <sheetData sheetId="2630">
        <row r="82">
          <cell r="CF82" t="str">
            <v>Royalties Aggregate</v>
          </cell>
        </row>
      </sheetData>
      <sheetData sheetId="2631">
        <row r="82">
          <cell r="CF82" t="str">
            <v>Royalties Aggregate</v>
          </cell>
        </row>
      </sheetData>
      <sheetData sheetId="2632">
        <row r="82">
          <cell r="CF82">
            <v>0</v>
          </cell>
        </row>
      </sheetData>
      <sheetData sheetId="2633">
        <row r="82">
          <cell r="CF82">
            <v>0</v>
          </cell>
        </row>
      </sheetData>
      <sheetData sheetId="2634">
        <row r="82">
          <cell r="CF82" t="str">
            <v>Royalties Aggregate</v>
          </cell>
        </row>
      </sheetData>
      <sheetData sheetId="2635">
        <row r="82">
          <cell r="CF82" t="str">
            <v>Royalties Aggregate</v>
          </cell>
        </row>
      </sheetData>
      <sheetData sheetId="2636">
        <row r="82">
          <cell r="CF82" t="str">
            <v>Royalties Aggregate</v>
          </cell>
        </row>
      </sheetData>
      <sheetData sheetId="2637">
        <row r="82">
          <cell r="CF82" t="str">
            <v>Royalties Aggregate</v>
          </cell>
        </row>
      </sheetData>
      <sheetData sheetId="2638">
        <row r="82">
          <cell r="CF82" t="str">
            <v>Royalties Aggregate</v>
          </cell>
        </row>
      </sheetData>
      <sheetData sheetId="2639">
        <row r="82">
          <cell r="CF82">
            <v>0</v>
          </cell>
        </row>
      </sheetData>
      <sheetData sheetId="2640">
        <row r="82">
          <cell r="CF82" t="str">
            <v>Royalties Aggregate</v>
          </cell>
        </row>
      </sheetData>
      <sheetData sheetId="2641">
        <row r="82">
          <cell r="CF82" t="str">
            <v>Royalties Aggregate</v>
          </cell>
        </row>
      </sheetData>
      <sheetData sheetId="2642">
        <row r="82">
          <cell r="CF82">
            <v>0</v>
          </cell>
        </row>
      </sheetData>
      <sheetData sheetId="2643">
        <row r="82">
          <cell r="CF82" t="str">
            <v>Royalties Aggregate</v>
          </cell>
        </row>
      </sheetData>
      <sheetData sheetId="2644">
        <row r="82">
          <cell r="CF82" t="str">
            <v>Royalties Aggregate</v>
          </cell>
        </row>
      </sheetData>
      <sheetData sheetId="2645">
        <row r="82">
          <cell r="CF82" t="str">
            <v>Royalties Aggregate</v>
          </cell>
        </row>
      </sheetData>
      <sheetData sheetId="2646">
        <row r="82">
          <cell r="CF82" t="str">
            <v>Royalties Aggregate</v>
          </cell>
        </row>
      </sheetData>
      <sheetData sheetId="2647">
        <row r="82">
          <cell r="CF82" t="str">
            <v>Royalties Aggregate</v>
          </cell>
        </row>
      </sheetData>
      <sheetData sheetId="2648">
        <row r="82">
          <cell r="CF82" t="str">
            <v>Royalties Aggregate</v>
          </cell>
        </row>
      </sheetData>
      <sheetData sheetId="2649">
        <row r="82">
          <cell r="CF82" t="str">
            <v>Royalties Aggregate</v>
          </cell>
        </row>
      </sheetData>
      <sheetData sheetId="2650">
        <row r="82">
          <cell r="CF82" t="str">
            <v>Royalties Aggregate</v>
          </cell>
        </row>
      </sheetData>
      <sheetData sheetId="2651">
        <row r="82">
          <cell r="CF82" t="str">
            <v>Royalties Aggregate</v>
          </cell>
        </row>
      </sheetData>
      <sheetData sheetId="2652">
        <row r="82">
          <cell r="CF82" t="str">
            <v>Royalties Aggregate</v>
          </cell>
        </row>
      </sheetData>
      <sheetData sheetId="2653">
        <row r="82">
          <cell r="CF82" t="str">
            <v>Royalties Aggregate</v>
          </cell>
        </row>
      </sheetData>
      <sheetData sheetId="2654">
        <row r="82">
          <cell r="CF82" t="str">
            <v>Royalties Aggregate</v>
          </cell>
        </row>
      </sheetData>
      <sheetData sheetId="2655">
        <row r="82">
          <cell r="CF82" t="str">
            <v>Royalties Aggregate</v>
          </cell>
        </row>
      </sheetData>
      <sheetData sheetId="2656">
        <row r="82">
          <cell r="CF82" t="str">
            <v>Royalties Aggregate</v>
          </cell>
        </row>
      </sheetData>
      <sheetData sheetId="2657">
        <row r="82">
          <cell r="CF82" t="str">
            <v>Royalties Aggregate</v>
          </cell>
        </row>
      </sheetData>
      <sheetData sheetId="2658">
        <row r="82">
          <cell r="CF82" t="str">
            <v>Royalties Aggregate</v>
          </cell>
        </row>
      </sheetData>
      <sheetData sheetId="2659">
        <row r="82">
          <cell r="CF82" t="str">
            <v>Royalties Aggregate</v>
          </cell>
        </row>
      </sheetData>
      <sheetData sheetId="2660">
        <row r="82">
          <cell r="CF82" t="str">
            <v>Royalties Aggregate</v>
          </cell>
        </row>
      </sheetData>
      <sheetData sheetId="2661">
        <row r="82">
          <cell r="CF82" t="str">
            <v>Royalties Aggregate</v>
          </cell>
        </row>
      </sheetData>
      <sheetData sheetId="2662">
        <row r="82">
          <cell r="CF82" t="str">
            <v>Royalties Aggregate</v>
          </cell>
        </row>
      </sheetData>
      <sheetData sheetId="2663">
        <row r="82">
          <cell r="CF82" t="str">
            <v>Royalties Aggregate</v>
          </cell>
        </row>
      </sheetData>
      <sheetData sheetId="2664">
        <row r="82">
          <cell r="CF82" t="str">
            <v>Royalties Aggregate</v>
          </cell>
        </row>
      </sheetData>
      <sheetData sheetId="2665">
        <row r="82">
          <cell r="CF82">
            <v>0</v>
          </cell>
        </row>
      </sheetData>
      <sheetData sheetId="2666">
        <row r="82">
          <cell r="CF82" t="str">
            <v>Royalties Aggregate</v>
          </cell>
        </row>
      </sheetData>
      <sheetData sheetId="2667">
        <row r="82">
          <cell r="CF82" t="str">
            <v>Royalties Aggregate</v>
          </cell>
        </row>
      </sheetData>
      <sheetData sheetId="2668">
        <row r="82">
          <cell r="CF82">
            <v>0</v>
          </cell>
        </row>
      </sheetData>
      <sheetData sheetId="2669">
        <row r="82">
          <cell r="CF82" t="str">
            <v>Royalties Aggregate</v>
          </cell>
        </row>
      </sheetData>
      <sheetData sheetId="2670">
        <row r="82">
          <cell r="CF82" t="str">
            <v>Royalties Aggregate</v>
          </cell>
        </row>
      </sheetData>
      <sheetData sheetId="2671">
        <row r="82">
          <cell r="CF82" t="str">
            <v>Royalties Aggregate</v>
          </cell>
        </row>
      </sheetData>
      <sheetData sheetId="2672">
        <row r="82">
          <cell r="CF82" t="str">
            <v>Royalties Aggregate</v>
          </cell>
        </row>
      </sheetData>
      <sheetData sheetId="2673">
        <row r="82">
          <cell r="CF82" t="str">
            <v>Royalties Aggregate</v>
          </cell>
        </row>
      </sheetData>
      <sheetData sheetId="2674">
        <row r="82">
          <cell r="CF82" t="str">
            <v>Royalties Aggregate</v>
          </cell>
        </row>
      </sheetData>
      <sheetData sheetId="2675">
        <row r="82">
          <cell r="CF82" t="str">
            <v>Royalties Aggregate</v>
          </cell>
        </row>
      </sheetData>
      <sheetData sheetId="2676">
        <row r="82">
          <cell r="CF82" t="str">
            <v>Royalties Aggregate</v>
          </cell>
        </row>
      </sheetData>
      <sheetData sheetId="2677">
        <row r="82">
          <cell r="CF82" t="str">
            <v>Royalties Aggregate</v>
          </cell>
        </row>
      </sheetData>
      <sheetData sheetId="2678">
        <row r="82">
          <cell r="CF82" t="str">
            <v>Royalties Aggregate</v>
          </cell>
        </row>
      </sheetData>
      <sheetData sheetId="2679">
        <row r="82">
          <cell r="CF82" t="str">
            <v>Royalties Aggregate</v>
          </cell>
        </row>
      </sheetData>
      <sheetData sheetId="2680">
        <row r="82">
          <cell r="CF82" t="str">
            <v>Royalties Aggregate</v>
          </cell>
        </row>
      </sheetData>
      <sheetData sheetId="2681">
        <row r="82">
          <cell r="CF82" t="str">
            <v>Royalties Aggregate</v>
          </cell>
        </row>
      </sheetData>
      <sheetData sheetId="2682">
        <row r="82">
          <cell r="CF82" t="str">
            <v>Royalties Aggregate</v>
          </cell>
        </row>
      </sheetData>
      <sheetData sheetId="2683">
        <row r="82">
          <cell r="CF82">
            <v>0</v>
          </cell>
        </row>
      </sheetData>
      <sheetData sheetId="2684">
        <row r="82">
          <cell r="CF82" t="str">
            <v>Royalties Aggregate</v>
          </cell>
        </row>
      </sheetData>
      <sheetData sheetId="2685">
        <row r="82">
          <cell r="CF82" t="str">
            <v>Royalties Aggregate</v>
          </cell>
        </row>
      </sheetData>
      <sheetData sheetId="2686">
        <row r="82">
          <cell r="CF82">
            <v>0</v>
          </cell>
        </row>
      </sheetData>
      <sheetData sheetId="2687">
        <row r="82">
          <cell r="CF82" t="str">
            <v>Royalties Aggregate</v>
          </cell>
        </row>
      </sheetData>
      <sheetData sheetId="2688">
        <row r="82">
          <cell r="CF82" t="str">
            <v>Royalties Aggregate</v>
          </cell>
        </row>
      </sheetData>
      <sheetData sheetId="2689">
        <row r="82">
          <cell r="CF82" t="str">
            <v>Royalties Aggregate</v>
          </cell>
        </row>
      </sheetData>
      <sheetData sheetId="2690">
        <row r="82">
          <cell r="CF82" t="str">
            <v>Royalties Aggregate</v>
          </cell>
        </row>
      </sheetData>
      <sheetData sheetId="2691">
        <row r="82">
          <cell r="CF82" t="str">
            <v>Royalties Aggregate</v>
          </cell>
        </row>
      </sheetData>
      <sheetData sheetId="2692">
        <row r="82">
          <cell r="CF82" t="str">
            <v>Royalties Aggregate</v>
          </cell>
        </row>
      </sheetData>
      <sheetData sheetId="2693">
        <row r="82">
          <cell r="CF82" t="str">
            <v>Royalties Aggregate</v>
          </cell>
        </row>
      </sheetData>
      <sheetData sheetId="2694">
        <row r="82">
          <cell r="CF82" t="str">
            <v>Royalties Aggregate</v>
          </cell>
        </row>
      </sheetData>
      <sheetData sheetId="2695">
        <row r="82">
          <cell r="CF82" t="str">
            <v>Royalties Aggregate</v>
          </cell>
        </row>
      </sheetData>
      <sheetData sheetId="2696">
        <row r="82">
          <cell r="CF82" t="str">
            <v>Royalties Aggregate</v>
          </cell>
        </row>
      </sheetData>
      <sheetData sheetId="2697">
        <row r="82">
          <cell r="CF82" t="str">
            <v>Royalties Aggregate</v>
          </cell>
        </row>
      </sheetData>
      <sheetData sheetId="2698">
        <row r="82">
          <cell r="CF82" t="str">
            <v>Royalties Aggregate</v>
          </cell>
        </row>
      </sheetData>
      <sheetData sheetId="2699">
        <row r="82">
          <cell r="CF82" t="str">
            <v>Royalties Aggregate</v>
          </cell>
        </row>
      </sheetData>
      <sheetData sheetId="2700">
        <row r="82">
          <cell r="CF82" t="str">
            <v>Royalties Aggregate</v>
          </cell>
        </row>
      </sheetData>
      <sheetData sheetId="2701">
        <row r="82">
          <cell r="CF82" t="str">
            <v>Royalties Aggregate</v>
          </cell>
        </row>
      </sheetData>
      <sheetData sheetId="2702">
        <row r="82">
          <cell r="CF82" t="str">
            <v>Royalties Aggregate</v>
          </cell>
        </row>
      </sheetData>
      <sheetData sheetId="2703">
        <row r="82">
          <cell r="CF82" t="str">
            <v>Royalties Aggregate</v>
          </cell>
        </row>
      </sheetData>
      <sheetData sheetId="2704">
        <row r="82">
          <cell r="CF82" t="str">
            <v>Royalties Aggregate</v>
          </cell>
        </row>
      </sheetData>
      <sheetData sheetId="2705">
        <row r="82">
          <cell r="CF82" t="str">
            <v>Royalties Aggregate</v>
          </cell>
        </row>
      </sheetData>
      <sheetData sheetId="2706">
        <row r="82">
          <cell r="CF82" t="str">
            <v>Royalties Aggregate</v>
          </cell>
        </row>
      </sheetData>
      <sheetData sheetId="2707">
        <row r="82">
          <cell r="CF82" t="str">
            <v>Royalties Aggregate</v>
          </cell>
        </row>
      </sheetData>
      <sheetData sheetId="2708">
        <row r="82">
          <cell r="CF82" t="str">
            <v>Royalties Aggregate</v>
          </cell>
        </row>
      </sheetData>
      <sheetData sheetId="2709">
        <row r="82">
          <cell r="CF82" t="str">
            <v>Royalties Aggregate</v>
          </cell>
        </row>
      </sheetData>
      <sheetData sheetId="2710">
        <row r="82">
          <cell r="CF82" t="str">
            <v>Royalties Aggregate</v>
          </cell>
        </row>
      </sheetData>
      <sheetData sheetId="2711">
        <row r="82">
          <cell r="CF82" t="str">
            <v>Royalties Aggregate</v>
          </cell>
        </row>
      </sheetData>
      <sheetData sheetId="2712">
        <row r="82">
          <cell r="CF82" t="str">
            <v>Royalties Aggregate</v>
          </cell>
        </row>
      </sheetData>
      <sheetData sheetId="2713">
        <row r="82">
          <cell r="CF82" t="str">
            <v>Royalties Aggregate</v>
          </cell>
        </row>
      </sheetData>
      <sheetData sheetId="2714">
        <row r="82">
          <cell r="CF82">
            <v>0</v>
          </cell>
        </row>
      </sheetData>
      <sheetData sheetId="2715">
        <row r="82">
          <cell r="CF82">
            <v>0</v>
          </cell>
        </row>
      </sheetData>
      <sheetData sheetId="2716">
        <row r="82">
          <cell r="CF82">
            <v>0</v>
          </cell>
        </row>
      </sheetData>
      <sheetData sheetId="2717">
        <row r="82">
          <cell r="CF82" t="str">
            <v>Royalties Aggregate</v>
          </cell>
        </row>
      </sheetData>
      <sheetData sheetId="2718">
        <row r="82">
          <cell r="CF82" t="str">
            <v>Royalties Aggregate</v>
          </cell>
        </row>
      </sheetData>
      <sheetData sheetId="2719">
        <row r="82">
          <cell r="CF82" t="str">
            <v>Royalties Aggregate</v>
          </cell>
        </row>
      </sheetData>
      <sheetData sheetId="2720">
        <row r="82">
          <cell r="CF82" t="str">
            <v>Royalties Aggregate</v>
          </cell>
        </row>
      </sheetData>
      <sheetData sheetId="2721">
        <row r="82">
          <cell r="CF82" t="str">
            <v>Royalties Aggregate</v>
          </cell>
        </row>
      </sheetData>
      <sheetData sheetId="2722">
        <row r="82">
          <cell r="CF82" t="str">
            <v>Royalties Aggregate</v>
          </cell>
        </row>
      </sheetData>
      <sheetData sheetId="2723">
        <row r="82">
          <cell r="CF82" t="str">
            <v>Royalties Aggregate</v>
          </cell>
        </row>
      </sheetData>
      <sheetData sheetId="2724">
        <row r="82">
          <cell r="CF82" t="str">
            <v>Royalties Aggregate</v>
          </cell>
        </row>
      </sheetData>
      <sheetData sheetId="2725">
        <row r="82">
          <cell r="CF82" t="str">
            <v>Royalties Aggregate</v>
          </cell>
        </row>
      </sheetData>
      <sheetData sheetId="2726">
        <row r="82">
          <cell r="CF82" t="str">
            <v>Royalties Aggregate</v>
          </cell>
        </row>
      </sheetData>
      <sheetData sheetId="2727">
        <row r="82">
          <cell r="CF82" t="str">
            <v>Royalties Aggregate</v>
          </cell>
        </row>
      </sheetData>
      <sheetData sheetId="2728">
        <row r="82">
          <cell r="CF82" t="str">
            <v>Royalties Aggregate</v>
          </cell>
        </row>
      </sheetData>
      <sheetData sheetId="2729">
        <row r="82">
          <cell r="CF82" t="str">
            <v>Royalties Aggregate</v>
          </cell>
        </row>
      </sheetData>
      <sheetData sheetId="2730">
        <row r="82">
          <cell r="CF82" t="str">
            <v>Royalties Aggregate</v>
          </cell>
        </row>
      </sheetData>
      <sheetData sheetId="2731">
        <row r="82">
          <cell r="CF82" t="str">
            <v>Royalties Aggregate</v>
          </cell>
        </row>
      </sheetData>
      <sheetData sheetId="2732">
        <row r="82">
          <cell r="CF82" t="str">
            <v>Royalties Aggregate</v>
          </cell>
        </row>
      </sheetData>
      <sheetData sheetId="2733">
        <row r="82">
          <cell r="CF82" t="str">
            <v>Royalties Aggregate</v>
          </cell>
        </row>
      </sheetData>
      <sheetData sheetId="2734">
        <row r="82">
          <cell r="CF82" t="str">
            <v>Royalties Aggregate</v>
          </cell>
        </row>
      </sheetData>
      <sheetData sheetId="2735">
        <row r="82">
          <cell r="CF82" t="str">
            <v>Royalties Aggregate</v>
          </cell>
        </row>
      </sheetData>
      <sheetData sheetId="2736">
        <row r="82">
          <cell r="CF82" t="str">
            <v>Royalties Aggregate</v>
          </cell>
        </row>
      </sheetData>
      <sheetData sheetId="2737">
        <row r="82">
          <cell r="CF82" t="str">
            <v>Royalties Aggregate</v>
          </cell>
        </row>
      </sheetData>
      <sheetData sheetId="2738">
        <row r="82">
          <cell r="CF82" t="str">
            <v>Royalties Aggregate</v>
          </cell>
        </row>
      </sheetData>
      <sheetData sheetId="2739">
        <row r="82">
          <cell r="CF82" t="str">
            <v>Royalties Aggregate</v>
          </cell>
        </row>
      </sheetData>
      <sheetData sheetId="2740">
        <row r="82">
          <cell r="CF82" t="str">
            <v>Royalties Aggregate</v>
          </cell>
        </row>
      </sheetData>
      <sheetData sheetId="2741">
        <row r="82">
          <cell r="CF82" t="str">
            <v>Royalties Aggregate</v>
          </cell>
        </row>
      </sheetData>
      <sheetData sheetId="2742">
        <row r="82">
          <cell r="CF82" t="str">
            <v>Royalties Aggregate</v>
          </cell>
        </row>
      </sheetData>
      <sheetData sheetId="2743">
        <row r="82">
          <cell r="CF82" t="str">
            <v>Royalties Aggregate</v>
          </cell>
        </row>
      </sheetData>
      <sheetData sheetId="2744">
        <row r="82">
          <cell r="CF82" t="str">
            <v>Royalties Aggregate</v>
          </cell>
        </row>
      </sheetData>
      <sheetData sheetId="2745">
        <row r="82">
          <cell r="CF82" t="str">
            <v>Royalties Aggregate</v>
          </cell>
        </row>
      </sheetData>
      <sheetData sheetId="2746">
        <row r="82">
          <cell r="CF82" t="str">
            <v>Royalties Aggregate</v>
          </cell>
        </row>
      </sheetData>
      <sheetData sheetId="2747">
        <row r="82">
          <cell r="CF82" t="str">
            <v>Royalties Aggregate</v>
          </cell>
        </row>
      </sheetData>
      <sheetData sheetId="2748">
        <row r="82">
          <cell r="CF82" t="str">
            <v>Royalties Aggregate</v>
          </cell>
        </row>
      </sheetData>
      <sheetData sheetId="2749">
        <row r="82">
          <cell r="CF82" t="str">
            <v>Royalties Aggregate</v>
          </cell>
        </row>
      </sheetData>
      <sheetData sheetId="2750">
        <row r="82">
          <cell r="CF82" t="str">
            <v>Royalties Aggregate</v>
          </cell>
        </row>
      </sheetData>
      <sheetData sheetId="2751">
        <row r="82">
          <cell r="CF82" t="str">
            <v>Royalties Aggregate</v>
          </cell>
        </row>
      </sheetData>
      <sheetData sheetId="2752">
        <row r="82">
          <cell r="CF82" t="str">
            <v>Royalties Aggregate</v>
          </cell>
        </row>
      </sheetData>
      <sheetData sheetId="2753">
        <row r="82">
          <cell r="CF82" t="str">
            <v>Royalties Aggregate</v>
          </cell>
        </row>
      </sheetData>
      <sheetData sheetId="2754">
        <row r="82">
          <cell r="CF82" t="str">
            <v>Royalties Aggregate</v>
          </cell>
        </row>
      </sheetData>
      <sheetData sheetId="2755">
        <row r="82">
          <cell r="CF82" t="str">
            <v>Royalties Aggregate</v>
          </cell>
        </row>
      </sheetData>
      <sheetData sheetId="2756">
        <row r="82">
          <cell r="CF82" t="str">
            <v>Royalties Aggregate</v>
          </cell>
        </row>
      </sheetData>
      <sheetData sheetId="2757">
        <row r="82">
          <cell r="CF82" t="str">
            <v>Royalties Aggregate</v>
          </cell>
        </row>
      </sheetData>
      <sheetData sheetId="2758">
        <row r="82">
          <cell r="CF82" t="str">
            <v>Royalties Aggregate</v>
          </cell>
        </row>
      </sheetData>
      <sheetData sheetId="2759">
        <row r="82">
          <cell r="CF82" t="str">
            <v>Royalties Aggregate</v>
          </cell>
        </row>
      </sheetData>
      <sheetData sheetId="2760">
        <row r="82">
          <cell r="CF82" t="str">
            <v>Royalties Aggregate</v>
          </cell>
        </row>
      </sheetData>
      <sheetData sheetId="2761">
        <row r="82">
          <cell r="CF82" t="str">
            <v>Royalties Aggregate</v>
          </cell>
        </row>
      </sheetData>
      <sheetData sheetId="2762">
        <row r="82">
          <cell r="CF82" t="str">
            <v>Royalties Aggregate</v>
          </cell>
        </row>
      </sheetData>
      <sheetData sheetId="2763">
        <row r="82">
          <cell r="CF82" t="str">
            <v>Royalties Aggregate</v>
          </cell>
        </row>
      </sheetData>
      <sheetData sheetId="2764">
        <row r="82">
          <cell r="CF82" t="str">
            <v>Royalties Aggregate</v>
          </cell>
        </row>
      </sheetData>
      <sheetData sheetId="2765">
        <row r="82">
          <cell r="CF82" t="str">
            <v>Royalties Aggregate</v>
          </cell>
        </row>
      </sheetData>
      <sheetData sheetId="2766">
        <row r="82">
          <cell r="CF82" t="str">
            <v>Royalties Aggregate</v>
          </cell>
        </row>
      </sheetData>
      <sheetData sheetId="2767">
        <row r="82">
          <cell r="CF82" t="str">
            <v>Royalties Aggregate</v>
          </cell>
        </row>
      </sheetData>
      <sheetData sheetId="2768">
        <row r="82">
          <cell r="CF82" t="str">
            <v>Royalties Aggregate</v>
          </cell>
        </row>
      </sheetData>
      <sheetData sheetId="2769">
        <row r="82">
          <cell r="CF82" t="str">
            <v>Royalties Aggregate</v>
          </cell>
        </row>
      </sheetData>
      <sheetData sheetId="2770">
        <row r="82">
          <cell r="CF82" t="str">
            <v>Royalties Aggregate</v>
          </cell>
        </row>
      </sheetData>
      <sheetData sheetId="2771">
        <row r="82">
          <cell r="CF82" t="str">
            <v>Royalties Aggregate</v>
          </cell>
        </row>
      </sheetData>
      <sheetData sheetId="2772">
        <row r="82">
          <cell r="CF82" t="str">
            <v>Royalties Aggregate</v>
          </cell>
        </row>
      </sheetData>
      <sheetData sheetId="2773">
        <row r="82">
          <cell r="CF82" t="str">
            <v>Royalties Aggregate</v>
          </cell>
        </row>
      </sheetData>
      <sheetData sheetId="2774">
        <row r="82">
          <cell r="CF82" t="str">
            <v>Royalties Aggregate</v>
          </cell>
        </row>
      </sheetData>
      <sheetData sheetId="2775">
        <row r="82">
          <cell r="CF82" t="str">
            <v>Royalties Aggregate</v>
          </cell>
        </row>
      </sheetData>
      <sheetData sheetId="2776">
        <row r="82">
          <cell r="CF82" t="str">
            <v>Royalties Aggregate</v>
          </cell>
        </row>
      </sheetData>
      <sheetData sheetId="2777">
        <row r="82">
          <cell r="CF82" t="str">
            <v>Royalties Aggregate</v>
          </cell>
        </row>
      </sheetData>
      <sheetData sheetId="2778">
        <row r="82">
          <cell r="CF82" t="str">
            <v>Royalties Aggregate</v>
          </cell>
        </row>
      </sheetData>
      <sheetData sheetId="2779">
        <row r="82">
          <cell r="CF82" t="str">
            <v>Royalties Aggregate</v>
          </cell>
        </row>
      </sheetData>
      <sheetData sheetId="2780">
        <row r="82">
          <cell r="CF82" t="str">
            <v>Royalties Aggregate</v>
          </cell>
        </row>
      </sheetData>
      <sheetData sheetId="2781">
        <row r="82">
          <cell r="CF82" t="str">
            <v>Royalties Aggregate</v>
          </cell>
        </row>
      </sheetData>
      <sheetData sheetId="2782">
        <row r="82">
          <cell r="CF82" t="str">
            <v>Royalties Aggregate</v>
          </cell>
        </row>
      </sheetData>
      <sheetData sheetId="2783">
        <row r="82">
          <cell r="CF82" t="str">
            <v>Royalties Aggregate</v>
          </cell>
        </row>
      </sheetData>
      <sheetData sheetId="2784">
        <row r="82">
          <cell r="CF82" t="str">
            <v>Royalties Aggregate</v>
          </cell>
        </row>
      </sheetData>
      <sheetData sheetId="2785">
        <row r="82">
          <cell r="CF82" t="str">
            <v>Royalties Aggregate</v>
          </cell>
        </row>
      </sheetData>
      <sheetData sheetId="2786">
        <row r="82">
          <cell r="CF82" t="str">
            <v>Royalties Aggregate</v>
          </cell>
        </row>
      </sheetData>
      <sheetData sheetId="2787">
        <row r="82">
          <cell r="CF82" t="str">
            <v>Royalties Aggregate</v>
          </cell>
        </row>
      </sheetData>
      <sheetData sheetId="2788">
        <row r="82">
          <cell r="CF82" t="str">
            <v>Royalties Aggregate</v>
          </cell>
        </row>
      </sheetData>
      <sheetData sheetId="2789">
        <row r="82">
          <cell r="CF82" t="str">
            <v>Royalties Aggregate</v>
          </cell>
        </row>
      </sheetData>
      <sheetData sheetId="2790">
        <row r="82">
          <cell r="CF82" t="str">
            <v>Royalties Aggregate</v>
          </cell>
        </row>
      </sheetData>
      <sheetData sheetId="2791">
        <row r="82">
          <cell r="CF82" t="str">
            <v>Royalties Aggregate</v>
          </cell>
        </row>
      </sheetData>
      <sheetData sheetId="2792">
        <row r="82">
          <cell r="CF82" t="str">
            <v>Royalties Aggregate</v>
          </cell>
        </row>
      </sheetData>
      <sheetData sheetId="2793">
        <row r="82">
          <cell r="CF82" t="str">
            <v>Royalties Aggregate</v>
          </cell>
        </row>
      </sheetData>
      <sheetData sheetId="2794">
        <row r="82">
          <cell r="CF82" t="str">
            <v>Royalties Aggregate</v>
          </cell>
        </row>
      </sheetData>
      <sheetData sheetId="2795">
        <row r="82">
          <cell r="CF82" t="str">
            <v>Royalties Aggregate</v>
          </cell>
        </row>
      </sheetData>
      <sheetData sheetId="2796">
        <row r="82">
          <cell r="CF82" t="str">
            <v>Royalties Aggregate</v>
          </cell>
        </row>
      </sheetData>
      <sheetData sheetId="2797">
        <row r="82">
          <cell r="CF82" t="str">
            <v>Royalties Aggregate</v>
          </cell>
        </row>
      </sheetData>
      <sheetData sheetId="2798">
        <row r="82">
          <cell r="CF82" t="str">
            <v>Royalties Aggregate</v>
          </cell>
        </row>
      </sheetData>
      <sheetData sheetId="2799">
        <row r="82">
          <cell r="CF82" t="str">
            <v>Royalties Aggregate</v>
          </cell>
        </row>
      </sheetData>
      <sheetData sheetId="2800">
        <row r="82">
          <cell r="CF82" t="str">
            <v>Royalties Aggregate</v>
          </cell>
        </row>
      </sheetData>
      <sheetData sheetId="2801">
        <row r="82">
          <cell r="CF82" t="str">
            <v>Royalties Aggregate</v>
          </cell>
        </row>
      </sheetData>
      <sheetData sheetId="2802">
        <row r="82">
          <cell r="CF82" t="str">
            <v>Royalties Aggregate</v>
          </cell>
        </row>
      </sheetData>
      <sheetData sheetId="2803">
        <row r="82">
          <cell r="CF82" t="str">
            <v>Royalties Aggregate</v>
          </cell>
        </row>
      </sheetData>
      <sheetData sheetId="2804">
        <row r="82">
          <cell r="CF82" t="str">
            <v>Royalties Aggregate</v>
          </cell>
        </row>
      </sheetData>
      <sheetData sheetId="2805">
        <row r="82">
          <cell r="CF82" t="str">
            <v>Royalties Aggregate</v>
          </cell>
        </row>
      </sheetData>
      <sheetData sheetId="2806">
        <row r="82">
          <cell r="CF82" t="str">
            <v>Royalties Aggregate</v>
          </cell>
        </row>
      </sheetData>
      <sheetData sheetId="2807">
        <row r="82">
          <cell r="CF82" t="str">
            <v>Royalties Aggregate</v>
          </cell>
        </row>
      </sheetData>
      <sheetData sheetId="2808">
        <row r="82">
          <cell r="CF82" t="str">
            <v>Royalties Aggregate</v>
          </cell>
        </row>
      </sheetData>
      <sheetData sheetId="2809">
        <row r="82">
          <cell r="CF82" t="str">
            <v>Royalties Aggregate</v>
          </cell>
        </row>
      </sheetData>
      <sheetData sheetId="2810">
        <row r="82">
          <cell r="CF82" t="str">
            <v>Royalties Aggregate</v>
          </cell>
        </row>
      </sheetData>
      <sheetData sheetId="2811">
        <row r="82">
          <cell r="CF82" t="str">
            <v>Royalties Aggregate</v>
          </cell>
        </row>
      </sheetData>
      <sheetData sheetId="2812">
        <row r="82">
          <cell r="CF82" t="str">
            <v>Royalties Aggregate</v>
          </cell>
        </row>
      </sheetData>
      <sheetData sheetId="2813">
        <row r="82">
          <cell r="CF82" t="str">
            <v>Royalties Aggregate</v>
          </cell>
        </row>
      </sheetData>
      <sheetData sheetId="2814">
        <row r="82">
          <cell r="CF82" t="str">
            <v>Royalties Aggregate</v>
          </cell>
        </row>
      </sheetData>
      <sheetData sheetId="2815">
        <row r="82">
          <cell r="CF82" t="str">
            <v>Royalties Aggregate</v>
          </cell>
        </row>
      </sheetData>
      <sheetData sheetId="2816">
        <row r="82">
          <cell r="CF82" t="str">
            <v>Royalties Aggregate</v>
          </cell>
        </row>
      </sheetData>
      <sheetData sheetId="2817">
        <row r="82">
          <cell r="CF82" t="str">
            <v>Royalties Aggregate</v>
          </cell>
        </row>
      </sheetData>
      <sheetData sheetId="2818">
        <row r="82">
          <cell r="CF82" t="str">
            <v>Royalties Aggregate</v>
          </cell>
        </row>
      </sheetData>
      <sheetData sheetId="2819">
        <row r="82">
          <cell r="CF82" t="str">
            <v>Royalties Aggregate</v>
          </cell>
        </row>
      </sheetData>
      <sheetData sheetId="2820">
        <row r="82">
          <cell r="CF82" t="str">
            <v>Royalties Aggregate</v>
          </cell>
        </row>
      </sheetData>
      <sheetData sheetId="2821">
        <row r="82">
          <cell r="CF82" t="str">
            <v>Royalties Aggregate</v>
          </cell>
        </row>
      </sheetData>
      <sheetData sheetId="2822">
        <row r="82">
          <cell r="CF82" t="str">
            <v>Royalties Aggregate</v>
          </cell>
        </row>
      </sheetData>
      <sheetData sheetId="2823">
        <row r="82">
          <cell r="CF82" t="str">
            <v>Royalties Aggregate</v>
          </cell>
        </row>
      </sheetData>
      <sheetData sheetId="2824">
        <row r="82">
          <cell r="CF82" t="str">
            <v>Royalties Aggregate</v>
          </cell>
        </row>
      </sheetData>
      <sheetData sheetId="2825">
        <row r="82">
          <cell r="CF82" t="str">
            <v>Royalties Aggregate</v>
          </cell>
        </row>
      </sheetData>
      <sheetData sheetId="2826">
        <row r="82">
          <cell r="CF82" t="str">
            <v>Royalties Aggregate</v>
          </cell>
        </row>
      </sheetData>
      <sheetData sheetId="2827">
        <row r="82">
          <cell r="CF82" t="str">
            <v>Royalties Aggregate</v>
          </cell>
        </row>
      </sheetData>
      <sheetData sheetId="2828">
        <row r="82">
          <cell r="CF82" t="str">
            <v>Royalties Aggregate</v>
          </cell>
        </row>
      </sheetData>
      <sheetData sheetId="2829">
        <row r="82">
          <cell r="CF82" t="str">
            <v>Royalties Aggregate</v>
          </cell>
        </row>
      </sheetData>
      <sheetData sheetId="2830">
        <row r="82">
          <cell r="CF82" t="str">
            <v>Royalties Aggregate</v>
          </cell>
        </row>
      </sheetData>
      <sheetData sheetId="2831">
        <row r="82">
          <cell r="CF82" t="str">
            <v>Royalties Aggregate</v>
          </cell>
        </row>
      </sheetData>
      <sheetData sheetId="2832">
        <row r="82">
          <cell r="CF82" t="str">
            <v>Royalties Aggregate</v>
          </cell>
        </row>
      </sheetData>
      <sheetData sheetId="2833">
        <row r="82">
          <cell r="CF82" t="str">
            <v>Royalties Aggregate</v>
          </cell>
        </row>
      </sheetData>
      <sheetData sheetId="2834">
        <row r="82">
          <cell r="CF82" t="str">
            <v>Royalties Aggregate</v>
          </cell>
        </row>
      </sheetData>
      <sheetData sheetId="2835">
        <row r="82">
          <cell r="CF82" t="str">
            <v>Royalties Aggregate</v>
          </cell>
        </row>
      </sheetData>
      <sheetData sheetId="2836">
        <row r="82">
          <cell r="CF82" t="str">
            <v>Royalties Aggregate</v>
          </cell>
        </row>
      </sheetData>
      <sheetData sheetId="2837">
        <row r="82">
          <cell r="CF82" t="str">
            <v>Royalties Aggregate</v>
          </cell>
        </row>
      </sheetData>
      <sheetData sheetId="2838">
        <row r="82">
          <cell r="CF82" t="str">
            <v>Royalties Aggregate</v>
          </cell>
        </row>
      </sheetData>
      <sheetData sheetId="2839">
        <row r="82">
          <cell r="CF82" t="str">
            <v>Royalties Aggregate</v>
          </cell>
        </row>
      </sheetData>
      <sheetData sheetId="2840">
        <row r="82">
          <cell r="CF82" t="str">
            <v>Royalties Aggregate</v>
          </cell>
        </row>
      </sheetData>
      <sheetData sheetId="2841">
        <row r="82">
          <cell r="CF82" t="str">
            <v>Royalties Aggregate</v>
          </cell>
        </row>
      </sheetData>
      <sheetData sheetId="2842">
        <row r="82">
          <cell r="CF82" t="str">
            <v>Royalties Aggregate</v>
          </cell>
        </row>
      </sheetData>
      <sheetData sheetId="2843">
        <row r="82">
          <cell r="CF82" t="str">
            <v>Royalties Aggregate</v>
          </cell>
        </row>
      </sheetData>
      <sheetData sheetId="2844">
        <row r="82">
          <cell r="CF82" t="str">
            <v>Royalties Aggregate</v>
          </cell>
        </row>
      </sheetData>
      <sheetData sheetId="2845">
        <row r="82">
          <cell r="CF82" t="str">
            <v>Royalties Aggregate</v>
          </cell>
        </row>
      </sheetData>
      <sheetData sheetId="2846">
        <row r="82">
          <cell r="CF82" t="str">
            <v>Royalties Aggregate</v>
          </cell>
        </row>
      </sheetData>
      <sheetData sheetId="2847">
        <row r="82">
          <cell r="CF82" t="str">
            <v>Royalties Aggregate</v>
          </cell>
        </row>
      </sheetData>
      <sheetData sheetId="2848">
        <row r="82">
          <cell r="CF82" t="str">
            <v>Royalties Aggregate</v>
          </cell>
        </row>
      </sheetData>
      <sheetData sheetId="2849">
        <row r="82">
          <cell r="CF82" t="str">
            <v>Royalties Aggregate</v>
          </cell>
        </row>
      </sheetData>
      <sheetData sheetId="2850">
        <row r="82">
          <cell r="CF82" t="str">
            <v>Royalties Aggregate</v>
          </cell>
        </row>
      </sheetData>
      <sheetData sheetId="2851">
        <row r="82">
          <cell r="CF82" t="str">
            <v>Royalties Aggregate</v>
          </cell>
        </row>
      </sheetData>
      <sheetData sheetId="2852">
        <row r="82">
          <cell r="CF82" t="str">
            <v>Royalties Aggregate</v>
          </cell>
        </row>
      </sheetData>
      <sheetData sheetId="2853">
        <row r="82">
          <cell r="CF82" t="str">
            <v>Royalties Aggregate</v>
          </cell>
        </row>
      </sheetData>
      <sheetData sheetId="2854">
        <row r="82">
          <cell r="CF82" t="str">
            <v>Royalties Aggregate</v>
          </cell>
        </row>
      </sheetData>
      <sheetData sheetId="2855">
        <row r="82">
          <cell r="CF82" t="str">
            <v>Royalties Aggregate</v>
          </cell>
        </row>
      </sheetData>
      <sheetData sheetId="2856">
        <row r="82">
          <cell r="CF82" t="str">
            <v>Royalties Aggregate</v>
          </cell>
        </row>
      </sheetData>
      <sheetData sheetId="2857">
        <row r="82">
          <cell r="CF82" t="str">
            <v>Royalties Aggregate</v>
          </cell>
        </row>
      </sheetData>
      <sheetData sheetId="2858">
        <row r="82">
          <cell r="CF82" t="str">
            <v>Royalties Aggregate</v>
          </cell>
        </row>
      </sheetData>
      <sheetData sheetId="2859">
        <row r="82">
          <cell r="CF82" t="str">
            <v>Royalties Aggregate</v>
          </cell>
        </row>
      </sheetData>
      <sheetData sheetId="2860">
        <row r="82">
          <cell r="CF82" t="str">
            <v>Royalties Aggregate</v>
          </cell>
        </row>
      </sheetData>
      <sheetData sheetId="2861">
        <row r="82">
          <cell r="CF82" t="str">
            <v>Royalties Aggregate</v>
          </cell>
        </row>
      </sheetData>
      <sheetData sheetId="2862">
        <row r="82">
          <cell r="CF82" t="str">
            <v>Royalties Aggregate</v>
          </cell>
        </row>
      </sheetData>
      <sheetData sheetId="2863">
        <row r="82">
          <cell r="CF82" t="str">
            <v>Royalties Aggregate</v>
          </cell>
        </row>
      </sheetData>
      <sheetData sheetId="2864">
        <row r="82">
          <cell r="CF82" t="str">
            <v>Royalties Aggregate</v>
          </cell>
        </row>
      </sheetData>
      <sheetData sheetId="2865">
        <row r="82">
          <cell r="CF82" t="str">
            <v>Royalties Aggregate</v>
          </cell>
        </row>
      </sheetData>
      <sheetData sheetId="2866">
        <row r="82">
          <cell r="CF82" t="str">
            <v>Royalties Aggregate</v>
          </cell>
        </row>
      </sheetData>
      <sheetData sheetId="2867">
        <row r="82">
          <cell r="CF82" t="str">
            <v>Royalties Aggregate</v>
          </cell>
        </row>
      </sheetData>
      <sheetData sheetId="2868">
        <row r="82">
          <cell r="CF82" t="str">
            <v>Royalties Aggregate</v>
          </cell>
        </row>
      </sheetData>
      <sheetData sheetId="2869">
        <row r="82">
          <cell r="CF82" t="str">
            <v>Royalties Aggregate</v>
          </cell>
        </row>
      </sheetData>
      <sheetData sheetId="2870">
        <row r="82">
          <cell r="CF82" t="str">
            <v>Royalties Aggregate</v>
          </cell>
        </row>
      </sheetData>
      <sheetData sheetId="2871">
        <row r="82">
          <cell r="CF82" t="str">
            <v>Royalties Aggregate</v>
          </cell>
        </row>
      </sheetData>
      <sheetData sheetId="2872">
        <row r="82">
          <cell r="CF82" t="str">
            <v>Royalties Aggregate</v>
          </cell>
        </row>
      </sheetData>
      <sheetData sheetId="2873">
        <row r="82">
          <cell r="CF82" t="str">
            <v>Royalties Aggregate</v>
          </cell>
        </row>
      </sheetData>
      <sheetData sheetId="2874">
        <row r="82">
          <cell r="CF82" t="str">
            <v>Royalties Aggregate</v>
          </cell>
        </row>
      </sheetData>
      <sheetData sheetId="2875">
        <row r="82">
          <cell r="CF82" t="str">
            <v>Royalties Aggregate</v>
          </cell>
        </row>
      </sheetData>
      <sheetData sheetId="2876">
        <row r="82">
          <cell r="CF82" t="str">
            <v>Royalties Aggregate</v>
          </cell>
        </row>
      </sheetData>
      <sheetData sheetId="2877">
        <row r="82">
          <cell r="CF82" t="str">
            <v>Royalties Aggregate</v>
          </cell>
        </row>
      </sheetData>
      <sheetData sheetId="2878">
        <row r="82">
          <cell r="CF82" t="str">
            <v>Royalties Aggregate</v>
          </cell>
        </row>
      </sheetData>
      <sheetData sheetId="2879">
        <row r="82">
          <cell r="CF82" t="str">
            <v>Royalties Aggregate</v>
          </cell>
        </row>
      </sheetData>
      <sheetData sheetId="2880">
        <row r="82">
          <cell r="CF82" t="str">
            <v>Royalties Aggregate</v>
          </cell>
        </row>
      </sheetData>
      <sheetData sheetId="2881">
        <row r="82">
          <cell r="CF82" t="str">
            <v>Royalties Aggregate</v>
          </cell>
        </row>
      </sheetData>
      <sheetData sheetId="2882">
        <row r="82">
          <cell r="CF82" t="str">
            <v>Royalties Aggregate</v>
          </cell>
        </row>
      </sheetData>
      <sheetData sheetId="2883">
        <row r="82">
          <cell r="CF82" t="str">
            <v>Royalties Aggregate</v>
          </cell>
        </row>
      </sheetData>
      <sheetData sheetId="2884">
        <row r="82">
          <cell r="CF82" t="str">
            <v>Royalties Aggregate</v>
          </cell>
        </row>
      </sheetData>
      <sheetData sheetId="2885">
        <row r="82">
          <cell r="CF82" t="str">
            <v>Royalties Aggregate</v>
          </cell>
        </row>
      </sheetData>
      <sheetData sheetId="2886">
        <row r="82">
          <cell r="CF82" t="str">
            <v>Royalties Aggregate</v>
          </cell>
        </row>
      </sheetData>
      <sheetData sheetId="2887">
        <row r="82">
          <cell r="CF82" t="str">
            <v>Royalties Aggregate</v>
          </cell>
        </row>
      </sheetData>
      <sheetData sheetId="2888">
        <row r="82">
          <cell r="CF82" t="str">
            <v>Royalties Aggregate</v>
          </cell>
        </row>
      </sheetData>
      <sheetData sheetId="2889">
        <row r="82">
          <cell r="CF82" t="str">
            <v>Royalties Aggregate</v>
          </cell>
        </row>
      </sheetData>
      <sheetData sheetId="2890">
        <row r="82">
          <cell r="CF82" t="str">
            <v>Royalties Aggregate</v>
          </cell>
        </row>
      </sheetData>
      <sheetData sheetId="2891">
        <row r="82">
          <cell r="CF82" t="str">
            <v>Royalties Aggregate</v>
          </cell>
        </row>
      </sheetData>
      <sheetData sheetId="2892">
        <row r="82">
          <cell r="CF82" t="str">
            <v>Royalties Aggregate</v>
          </cell>
        </row>
      </sheetData>
      <sheetData sheetId="2893">
        <row r="82">
          <cell r="CF82" t="str">
            <v>Royalties Aggregate</v>
          </cell>
        </row>
      </sheetData>
      <sheetData sheetId="2894">
        <row r="82">
          <cell r="CF82" t="str">
            <v>Royalties Aggregate</v>
          </cell>
        </row>
      </sheetData>
      <sheetData sheetId="2895">
        <row r="82">
          <cell r="CF82" t="str">
            <v>Royalties Aggregate</v>
          </cell>
        </row>
      </sheetData>
      <sheetData sheetId="2896">
        <row r="82">
          <cell r="CF82" t="str">
            <v>Royalties Aggregate</v>
          </cell>
        </row>
      </sheetData>
      <sheetData sheetId="2897">
        <row r="82">
          <cell r="CF82" t="str">
            <v>Royalties Aggregate</v>
          </cell>
        </row>
      </sheetData>
      <sheetData sheetId="2898">
        <row r="82">
          <cell r="CF82" t="str">
            <v>Royalties Aggregate</v>
          </cell>
        </row>
      </sheetData>
      <sheetData sheetId="2899">
        <row r="82">
          <cell r="CF82" t="str">
            <v>Royalties Aggregate</v>
          </cell>
        </row>
      </sheetData>
      <sheetData sheetId="2900">
        <row r="82">
          <cell r="CF82" t="str">
            <v>Royalties Aggregate</v>
          </cell>
        </row>
      </sheetData>
      <sheetData sheetId="2901">
        <row r="82">
          <cell r="CF82" t="str">
            <v>Royalties Aggregate</v>
          </cell>
        </row>
      </sheetData>
      <sheetData sheetId="2902">
        <row r="82">
          <cell r="CF82" t="str">
            <v>Royalties Aggregate</v>
          </cell>
        </row>
      </sheetData>
      <sheetData sheetId="2903">
        <row r="82">
          <cell r="CF82" t="str">
            <v>Royalties Aggregate</v>
          </cell>
        </row>
      </sheetData>
      <sheetData sheetId="2904">
        <row r="82">
          <cell r="CF82" t="str">
            <v>Royalties Aggregate</v>
          </cell>
        </row>
      </sheetData>
      <sheetData sheetId="2905">
        <row r="82">
          <cell r="CF82" t="str">
            <v>Royalties Aggregate</v>
          </cell>
        </row>
      </sheetData>
      <sheetData sheetId="2906">
        <row r="82">
          <cell r="CF82" t="str">
            <v>Royalties Aggregate</v>
          </cell>
        </row>
      </sheetData>
      <sheetData sheetId="2907">
        <row r="82">
          <cell r="CF82" t="str">
            <v>Royalties Aggregate</v>
          </cell>
        </row>
      </sheetData>
      <sheetData sheetId="2908">
        <row r="82">
          <cell r="CF82" t="str">
            <v>Royalties Aggregate</v>
          </cell>
        </row>
      </sheetData>
      <sheetData sheetId="2909">
        <row r="82">
          <cell r="CF82" t="str">
            <v>Royalties Aggregate</v>
          </cell>
        </row>
      </sheetData>
      <sheetData sheetId="2910">
        <row r="82">
          <cell r="CF82" t="str">
            <v>Royalties Aggregate</v>
          </cell>
        </row>
      </sheetData>
      <sheetData sheetId="2911">
        <row r="82">
          <cell r="CF82" t="str">
            <v>Royalties Aggregate</v>
          </cell>
        </row>
      </sheetData>
      <sheetData sheetId="2912">
        <row r="82">
          <cell r="CF82" t="str">
            <v>Royalties Aggregate</v>
          </cell>
        </row>
      </sheetData>
      <sheetData sheetId="2913">
        <row r="82">
          <cell r="CF82" t="str">
            <v>Royalties Aggregate</v>
          </cell>
        </row>
      </sheetData>
      <sheetData sheetId="2914">
        <row r="82">
          <cell r="CF82" t="str">
            <v>Royalties Aggregate</v>
          </cell>
        </row>
      </sheetData>
      <sheetData sheetId="2915">
        <row r="82">
          <cell r="CF82" t="str">
            <v>Royalties Aggregate</v>
          </cell>
        </row>
      </sheetData>
      <sheetData sheetId="2916">
        <row r="82">
          <cell r="CF82" t="str">
            <v>Royalties Aggregate</v>
          </cell>
        </row>
      </sheetData>
      <sheetData sheetId="2917">
        <row r="82">
          <cell r="CF82" t="str">
            <v>Royalties Aggregate</v>
          </cell>
        </row>
      </sheetData>
      <sheetData sheetId="2918">
        <row r="82">
          <cell r="CF82" t="str">
            <v>Royalties Aggregate</v>
          </cell>
        </row>
      </sheetData>
      <sheetData sheetId="2919">
        <row r="82">
          <cell r="CF82" t="str">
            <v>Royalties Aggregate</v>
          </cell>
        </row>
      </sheetData>
      <sheetData sheetId="2920">
        <row r="82">
          <cell r="CF82" t="str">
            <v>Royalties Aggregate</v>
          </cell>
        </row>
      </sheetData>
      <sheetData sheetId="2921">
        <row r="82">
          <cell r="CF82" t="str">
            <v>Royalties Aggregate</v>
          </cell>
        </row>
      </sheetData>
      <sheetData sheetId="2922">
        <row r="82">
          <cell r="CF82" t="str">
            <v>Royalties Aggregate</v>
          </cell>
        </row>
      </sheetData>
      <sheetData sheetId="2923">
        <row r="82">
          <cell r="CF82" t="str">
            <v>Royalties Aggregate</v>
          </cell>
        </row>
      </sheetData>
      <sheetData sheetId="2924">
        <row r="82">
          <cell r="CF82" t="str">
            <v>Royalties Aggregate</v>
          </cell>
        </row>
      </sheetData>
      <sheetData sheetId="2925">
        <row r="82">
          <cell r="CF82" t="str">
            <v>Royalties Aggregate</v>
          </cell>
        </row>
      </sheetData>
      <sheetData sheetId="2926">
        <row r="82">
          <cell r="CF82" t="str">
            <v>Royalties Aggregate</v>
          </cell>
        </row>
      </sheetData>
      <sheetData sheetId="2927">
        <row r="82">
          <cell r="CF82" t="str">
            <v>Royalties Aggregate</v>
          </cell>
        </row>
      </sheetData>
      <sheetData sheetId="2928">
        <row r="82">
          <cell r="CF82" t="str">
            <v>Royalties Aggregate</v>
          </cell>
        </row>
      </sheetData>
      <sheetData sheetId="2929">
        <row r="82">
          <cell r="CF82" t="str">
            <v>Royalties Aggregate</v>
          </cell>
        </row>
      </sheetData>
      <sheetData sheetId="2930">
        <row r="82">
          <cell r="CF82" t="str">
            <v>Royalties Aggregate</v>
          </cell>
        </row>
      </sheetData>
      <sheetData sheetId="2931">
        <row r="82">
          <cell r="CF82" t="str">
            <v>Royalties Aggregate</v>
          </cell>
        </row>
      </sheetData>
      <sheetData sheetId="2932">
        <row r="82">
          <cell r="CF82" t="str">
            <v>Royalties Aggregate</v>
          </cell>
        </row>
      </sheetData>
      <sheetData sheetId="2933">
        <row r="82">
          <cell r="CF82" t="str">
            <v>Royalties Aggregate</v>
          </cell>
        </row>
      </sheetData>
      <sheetData sheetId="2934">
        <row r="82">
          <cell r="CF82" t="str">
            <v>Royalties Aggregate</v>
          </cell>
        </row>
      </sheetData>
      <sheetData sheetId="2935">
        <row r="82">
          <cell r="CF82" t="str">
            <v>Royalties Aggregate</v>
          </cell>
        </row>
      </sheetData>
      <sheetData sheetId="2936">
        <row r="82">
          <cell r="CF82" t="str">
            <v>Royalties Aggregate</v>
          </cell>
        </row>
      </sheetData>
      <sheetData sheetId="2937">
        <row r="82">
          <cell r="CF82" t="str">
            <v>Royalties Aggregate</v>
          </cell>
        </row>
      </sheetData>
      <sheetData sheetId="2938">
        <row r="82">
          <cell r="CF82" t="str">
            <v>Royalties Aggregate</v>
          </cell>
        </row>
      </sheetData>
      <sheetData sheetId="2939">
        <row r="82">
          <cell r="CF82" t="str">
            <v>Royalties Aggregate</v>
          </cell>
        </row>
      </sheetData>
      <sheetData sheetId="2940">
        <row r="82">
          <cell r="CF82" t="str">
            <v>Royalties Aggregate</v>
          </cell>
        </row>
      </sheetData>
      <sheetData sheetId="2941">
        <row r="82">
          <cell r="CF82" t="str">
            <v>Royalties Aggregate</v>
          </cell>
        </row>
      </sheetData>
      <sheetData sheetId="2942">
        <row r="82">
          <cell r="CF82" t="str">
            <v>Royalties Aggregate</v>
          </cell>
        </row>
      </sheetData>
      <sheetData sheetId="2943">
        <row r="82">
          <cell r="CF82" t="str">
            <v>Royalties Aggregate</v>
          </cell>
        </row>
      </sheetData>
      <sheetData sheetId="2944">
        <row r="82">
          <cell r="CF82" t="str">
            <v>Royalties Aggregate</v>
          </cell>
        </row>
      </sheetData>
      <sheetData sheetId="2945">
        <row r="82">
          <cell r="CF82" t="str">
            <v>Royalties Aggregate</v>
          </cell>
        </row>
      </sheetData>
      <sheetData sheetId="2946">
        <row r="82">
          <cell r="CF82" t="str">
            <v>Royalties Aggregate</v>
          </cell>
        </row>
      </sheetData>
      <sheetData sheetId="2947">
        <row r="82">
          <cell r="CF82" t="str">
            <v>Royalties Aggregate</v>
          </cell>
        </row>
      </sheetData>
      <sheetData sheetId="2948">
        <row r="82">
          <cell r="CF82" t="str">
            <v>Royalties Aggregate</v>
          </cell>
        </row>
      </sheetData>
      <sheetData sheetId="2949">
        <row r="82">
          <cell r="CF82" t="str">
            <v>Royalties Aggregate</v>
          </cell>
        </row>
      </sheetData>
      <sheetData sheetId="2950">
        <row r="82">
          <cell r="CF82" t="str">
            <v>Royalties Aggregate</v>
          </cell>
        </row>
      </sheetData>
      <sheetData sheetId="2951">
        <row r="82">
          <cell r="CF82" t="str">
            <v>Royalties Aggregate</v>
          </cell>
        </row>
      </sheetData>
      <sheetData sheetId="2952">
        <row r="82">
          <cell r="CF82" t="str">
            <v>Royalties Aggregate</v>
          </cell>
        </row>
      </sheetData>
      <sheetData sheetId="2953">
        <row r="82">
          <cell r="CF82" t="str">
            <v>Royalties Aggregate</v>
          </cell>
        </row>
      </sheetData>
      <sheetData sheetId="2954">
        <row r="82">
          <cell r="CF82" t="str">
            <v>Royalties Aggregate</v>
          </cell>
        </row>
      </sheetData>
      <sheetData sheetId="2955">
        <row r="82">
          <cell r="CF82" t="str">
            <v>Royalties Aggregate</v>
          </cell>
        </row>
      </sheetData>
      <sheetData sheetId="2956">
        <row r="82">
          <cell r="CF82" t="str">
            <v>Royalties Aggregate</v>
          </cell>
        </row>
      </sheetData>
      <sheetData sheetId="2957">
        <row r="82">
          <cell r="CF82" t="str">
            <v>Royalties Aggregate</v>
          </cell>
        </row>
      </sheetData>
      <sheetData sheetId="2958">
        <row r="82">
          <cell r="CF82" t="str">
            <v>Royalties Aggregate</v>
          </cell>
        </row>
      </sheetData>
      <sheetData sheetId="2959">
        <row r="82">
          <cell r="CF82" t="str">
            <v>Royalties Aggregate</v>
          </cell>
        </row>
      </sheetData>
      <sheetData sheetId="2960">
        <row r="82">
          <cell r="CF82" t="str">
            <v>Royalties Aggregate</v>
          </cell>
        </row>
      </sheetData>
      <sheetData sheetId="2961">
        <row r="82">
          <cell r="CF82" t="str">
            <v>Royalties Aggregate</v>
          </cell>
        </row>
      </sheetData>
      <sheetData sheetId="2962">
        <row r="82">
          <cell r="CF82" t="str">
            <v>Royalties Aggregate</v>
          </cell>
        </row>
      </sheetData>
      <sheetData sheetId="2963">
        <row r="82">
          <cell r="CF82" t="str">
            <v>Royalties Aggregate</v>
          </cell>
        </row>
      </sheetData>
      <sheetData sheetId="2964">
        <row r="82">
          <cell r="CF82" t="str">
            <v>Royalties Aggregate</v>
          </cell>
        </row>
      </sheetData>
      <sheetData sheetId="2965">
        <row r="82">
          <cell r="CF82" t="str">
            <v>Royalties Aggregate</v>
          </cell>
        </row>
      </sheetData>
      <sheetData sheetId="2966">
        <row r="82">
          <cell r="CF82" t="str">
            <v>Royalties Aggregate</v>
          </cell>
        </row>
      </sheetData>
      <sheetData sheetId="2967">
        <row r="82">
          <cell r="CF82" t="str">
            <v>Royalties Aggregate</v>
          </cell>
        </row>
      </sheetData>
      <sheetData sheetId="2968">
        <row r="82">
          <cell r="CF82" t="str">
            <v>Royalties Aggregate</v>
          </cell>
        </row>
      </sheetData>
      <sheetData sheetId="2969">
        <row r="82">
          <cell r="CF82" t="str">
            <v>Royalties Aggregate</v>
          </cell>
        </row>
      </sheetData>
      <sheetData sheetId="2970">
        <row r="82">
          <cell r="CF82" t="str">
            <v>Royalties Aggregate</v>
          </cell>
        </row>
      </sheetData>
      <sheetData sheetId="2971">
        <row r="82">
          <cell r="CF82" t="str">
            <v>Royalties Aggregate</v>
          </cell>
        </row>
      </sheetData>
      <sheetData sheetId="2972">
        <row r="82">
          <cell r="CF82" t="str">
            <v>Royalties Aggregate</v>
          </cell>
        </row>
      </sheetData>
      <sheetData sheetId="2973">
        <row r="82">
          <cell r="CF82" t="str">
            <v>Royalties Aggregate</v>
          </cell>
        </row>
      </sheetData>
      <sheetData sheetId="2974">
        <row r="82">
          <cell r="CF82" t="str">
            <v>Royalties Aggregate</v>
          </cell>
        </row>
      </sheetData>
      <sheetData sheetId="2975">
        <row r="82">
          <cell r="CF82" t="str">
            <v>Royalties Aggregate</v>
          </cell>
        </row>
      </sheetData>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ow r="82">
          <cell r="CF82" t="str">
            <v>Royalties Aggregate</v>
          </cell>
        </row>
      </sheetData>
      <sheetData sheetId="3362">
        <row r="82">
          <cell r="CF82" t="str">
            <v>Royalties Aggregate</v>
          </cell>
        </row>
      </sheetData>
      <sheetData sheetId="3363">
        <row r="82">
          <cell r="CF82" t="str">
            <v>Royalties Aggregate</v>
          </cell>
        </row>
      </sheetData>
      <sheetData sheetId="3364">
        <row r="82">
          <cell r="CF82" t="str">
            <v>Royalties Aggregate</v>
          </cell>
        </row>
      </sheetData>
      <sheetData sheetId="3365">
        <row r="82">
          <cell r="CF82" t="str">
            <v>Royalties Aggregate</v>
          </cell>
        </row>
      </sheetData>
      <sheetData sheetId="3366">
        <row r="82">
          <cell r="CF82" t="str">
            <v>Royalties Aggregate</v>
          </cell>
        </row>
      </sheetData>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ow r="82">
          <cell r="CF82" t="str">
            <v>Royalties Aggregate</v>
          </cell>
        </row>
      </sheetData>
      <sheetData sheetId="3637">
        <row r="82">
          <cell r="CF82" t="str">
            <v>Royalties Aggregate</v>
          </cell>
        </row>
      </sheetData>
      <sheetData sheetId="3638" refreshError="1"/>
      <sheetData sheetId="3639" refreshError="1"/>
      <sheetData sheetId="3640" refreshError="1"/>
      <sheetData sheetId="3641" refreshError="1"/>
      <sheetData sheetId="3642">
        <row r="82">
          <cell r="CF82">
            <v>0</v>
          </cell>
        </row>
      </sheetData>
      <sheetData sheetId="3643">
        <row r="82">
          <cell r="CF82">
            <v>0</v>
          </cell>
        </row>
      </sheetData>
      <sheetData sheetId="3644" refreshError="1"/>
      <sheetData sheetId="3645" refreshError="1"/>
      <sheetData sheetId="3646" refreshError="1"/>
      <sheetData sheetId="3647">
        <row r="82">
          <cell r="CF82" t="str">
            <v>Royalties Aggregate</v>
          </cell>
        </row>
      </sheetData>
      <sheetData sheetId="3648">
        <row r="82">
          <cell r="CF82" t="str">
            <v>Royalties Aggregate</v>
          </cell>
        </row>
      </sheetData>
      <sheetData sheetId="3649">
        <row r="82">
          <cell r="CF82" t="str">
            <v>Royalties Aggregate</v>
          </cell>
        </row>
      </sheetData>
      <sheetData sheetId="3650" refreshError="1"/>
      <sheetData sheetId="3651">
        <row r="82">
          <cell r="CF82" t="str">
            <v>Royalties Aggregate</v>
          </cell>
        </row>
      </sheetData>
      <sheetData sheetId="3652" refreshError="1"/>
      <sheetData sheetId="3653" refreshError="1"/>
      <sheetData sheetId="3654" refreshError="1"/>
      <sheetData sheetId="3655" refreshError="1"/>
      <sheetData sheetId="3656" refreshError="1"/>
      <sheetData sheetId="3657" refreshError="1"/>
      <sheetData sheetId="3658" refreshError="1"/>
      <sheetData sheetId="3659">
        <row r="82">
          <cell r="CF82" t="str">
            <v>Royalties Aggregate</v>
          </cell>
        </row>
      </sheetData>
      <sheetData sheetId="3660">
        <row r="82">
          <cell r="CF82" t="str">
            <v>Royalties Aggregate</v>
          </cell>
        </row>
      </sheetData>
      <sheetData sheetId="3661">
        <row r="82">
          <cell r="CF82" t="str">
            <v>Royalties Aggregate</v>
          </cell>
        </row>
      </sheetData>
      <sheetData sheetId="3662">
        <row r="82">
          <cell r="CF82" t="str">
            <v>Royalties Aggregate</v>
          </cell>
        </row>
      </sheetData>
      <sheetData sheetId="3663">
        <row r="82">
          <cell r="CF82">
            <v>0</v>
          </cell>
        </row>
      </sheetData>
      <sheetData sheetId="3664" refreshError="1"/>
      <sheetData sheetId="3665" refreshError="1"/>
      <sheetData sheetId="3666">
        <row r="82">
          <cell r="CF82" t="str">
            <v>Royalties Aggregate</v>
          </cell>
        </row>
      </sheetData>
      <sheetData sheetId="3667" refreshError="1"/>
      <sheetData sheetId="3668">
        <row r="82">
          <cell r="CF82" t="str">
            <v>Royalties Aggregate</v>
          </cell>
        </row>
      </sheetData>
      <sheetData sheetId="3669">
        <row r="82">
          <cell r="CF82" t="str">
            <v>Royalties Aggregate</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ow r="82">
          <cell r="CF82" t="str">
            <v>Royalties Aggregate</v>
          </cell>
        </row>
      </sheetData>
      <sheetData sheetId="3761" refreshError="1"/>
      <sheetData sheetId="3762" refreshError="1"/>
      <sheetData sheetId="3763" refreshError="1"/>
      <sheetData sheetId="3764" refreshError="1"/>
      <sheetData sheetId="3765" refreshError="1"/>
      <sheetData sheetId="3766" refreshError="1"/>
      <sheetData sheetId="3767">
        <row r="82">
          <cell r="CF82" t="str">
            <v>Royalties Aggregate</v>
          </cell>
        </row>
      </sheetData>
      <sheetData sheetId="3768">
        <row r="82">
          <cell r="CF82" t="str">
            <v>Royalties Aggregate</v>
          </cell>
        </row>
      </sheetData>
      <sheetData sheetId="3769">
        <row r="82">
          <cell r="CF82" t="str">
            <v>Royalties Aggregate</v>
          </cell>
        </row>
      </sheetData>
      <sheetData sheetId="3770">
        <row r="82">
          <cell r="CF82" t="str">
            <v>Royalties Aggregate</v>
          </cell>
        </row>
      </sheetData>
      <sheetData sheetId="3771">
        <row r="82">
          <cell r="CF82">
            <v>0</v>
          </cell>
        </row>
      </sheetData>
      <sheetData sheetId="3772">
        <row r="82">
          <cell r="CF82">
            <v>0</v>
          </cell>
        </row>
      </sheetData>
      <sheetData sheetId="3773" refreshError="1"/>
      <sheetData sheetId="3774">
        <row r="82">
          <cell r="CF82" t="str">
            <v>Royalties Aggregate</v>
          </cell>
        </row>
      </sheetData>
      <sheetData sheetId="3775">
        <row r="82">
          <cell r="CF82" t="str">
            <v>Royalties Aggregate</v>
          </cell>
        </row>
      </sheetData>
      <sheetData sheetId="3776">
        <row r="82">
          <cell r="CF82" t="str">
            <v>Royalties Aggregate</v>
          </cell>
        </row>
      </sheetData>
      <sheetData sheetId="3777">
        <row r="82">
          <cell r="CF82" t="str">
            <v>Royalties Aggregate</v>
          </cell>
        </row>
      </sheetData>
      <sheetData sheetId="3778">
        <row r="82">
          <cell r="CF82" t="str">
            <v>Royalties Aggregate</v>
          </cell>
        </row>
      </sheetData>
      <sheetData sheetId="3779">
        <row r="82">
          <cell r="CF82" t="str">
            <v>Royalties Aggregate</v>
          </cell>
        </row>
      </sheetData>
      <sheetData sheetId="3780">
        <row r="82">
          <cell r="CF82" t="str">
            <v>Royalties Aggregate</v>
          </cell>
        </row>
      </sheetData>
      <sheetData sheetId="3781">
        <row r="82">
          <cell r="CF82" t="str">
            <v>Royalties Aggregate</v>
          </cell>
        </row>
      </sheetData>
      <sheetData sheetId="3782">
        <row r="82">
          <cell r="CF82" t="str">
            <v>Royalties Aggregate</v>
          </cell>
        </row>
      </sheetData>
      <sheetData sheetId="3783">
        <row r="82">
          <cell r="CF82" t="str">
            <v>Royalties Aggregate</v>
          </cell>
        </row>
      </sheetData>
      <sheetData sheetId="3784">
        <row r="82">
          <cell r="CF82" t="str">
            <v>Royalties Aggregate</v>
          </cell>
        </row>
      </sheetData>
      <sheetData sheetId="3785">
        <row r="82">
          <cell r="CF82" t="str">
            <v>Royalties Aggregate</v>
          </cell>
        </row>
      </sheetData>
      <sheetData sheetId="3786">
        <row r="82">
          <cell r="CF82" t="str">
            <v>Royalties Aggregate</v>
          </cell>
        </row>
      </sheetData>
      <sheetData sheetId="3787">
        <row r="82">
          <cell r="CF82" t="str">
            <v>Royalties Aggregate</v>
          </cell>
        </row>
      </sheetData>
      <sheetData sheetId="3788">
        <row r="82">
          <cell r="CF82" t="str">
            <v>Royalties Aggregate</v>
          </cell>
        </row>
      </sheetData>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ow r="82">
          <cell r="CF82" t="str">
            <v>Royalties Aggregate</v>
          </cell>
        </row>
      </sheetData>
      <sheetData sheetId="3809">
        <row r="82">
          <cell r="CF82" t="str">
            <v>Royalties Aggregate</v>
          </cell>
        </row>
      </sheetData>
      <sheetData sheetId="3810">
        <row r="82">
          <cell r="CF82" t="str">
            <v>Royalties Aggregate</v>
          </cell>
        </row>
      </sheetData>
      <sheetData sheetId="3811">
        <row r="82">
          <cell r="CF82" t="str">
            <v>Royalties Aggregate</v>
          </cell>
        </row>
      </sheetData>
      <sheetData sheetId="3812">
        <row r="82">
          <cell r="CF82" t="str">
            <v>Royalties Aggregate</v>
          </cell>
        </row>
      </sheetData>
      <sheetData sheetId="3813">
        <row r="82">
          <cell r="CF82" t="str">
            <v>Royalties Aggregate</v>
          </cell>
        </row>
      </sheetData>
      <sheetData sheetId="3814">
        <row r="82">
          <cell r="CF82" t="str">
            <v>Royalties Aggregate</v>
          </cell>
        </row>
      </sheetData>
      <sheetData sheetId="3815">
        <row r="82">
          <cell r="CF82">
            <v>0</v>
          </cell>
        </row>
      </sheetData>
      <sheetData sheetId="3816">
        <row r="82">
          <cell r="CF82" t="str">
            <v>Royalties Aggregate</v>
          </cell>
        </row>
      </sheetData>
      <sheetData sheetId="3817">
        <row r="82">
          <cell r="CF82" t="str">
            <v>Royalties Aggregate</v>
          </cell>
        </row>
      </sheetData>
      <sheetData sheetId="3818">
        <row r="82">
          <cell r="CF82" t="str">
            <v>Royalties Aggregate</v>
          </cell>
        </row>
      </sheetData>
      <sheetData sheetId="3819">
        <row r="82">
          <cell r="CF82" t="str">
            <v>Royalties Aggregate</v>
          </cell>
        </row>
      </sheetData>
      <sheetData sheetId="3820">
        <row r="82">
          <cell r="CF82" t="str">
            <v>Royalties Aggregate</v>
          </cell>
        </row>
      </sheetData>
      <sheetData sheetId="3821">
        <row r="82">
          <cell r="CF82" t="str">
            <v>Royalties Aggregate</v>
          </cell>
        </row>
      </sheetData>
      <sheetData sheetId="3822">
        <row r="82">
          <cell r="CF82" t="str">
            <v>Royalties Aggregate</v>
          </cell>
        </row>
      </sheetData>
      <sheetData sheetId="3823">
        <row r="82">
          <cell r="CF82" t="str">
            <v>Royalties Aggregate</v>
          </cell>
        </row>
      </sheetData>
      <sheetData sheetId="3824">
        <row r="82">
          <cell r="CF82" t="str">
            <v>Royalties Aggregate</v>
          </cell>
        </row>
      </sheetData>
      <sheetData sheetId="3825">
        <row r="82">
          <cell r="CF82" t="str">
            <v>Royalties Aggregate</v>
          </cell>
        </row>
      </sheetData>
      <sheetData sheetId="3826">
        <row r="82">
          <cell r="CF82" t="str">
            <v>Royalties Aggregate</v>
          </cell>
        </row>
      </sheetData>
      <sheetData sheetId="3827">
        <row r="82">
          <cell r="CF82" t="str">
            <v>Royalties Aggregate</v>
          </cell>
        </row>
      </sheetData>
      <sheetData sheetId="3828">
        <row r="82">
          <cell r="CF82" t="str">
            <v>Royalties Aggregate</v>
          </cell>
        </row>
      </sheetData>
      <sheetData sheetId="3829">
        <row r="82">
          <cell r="CF82" t="str">
            <v>Royalties Aggregate</v>
          </cell>
        </row>
      </sheetData>
      <sheetData sheetId="3830">
        <row r="82">
          <cell r="CF82" t="str">
            <v>Royalties Aggregate</v>
          </cell>
        </row>
      </sheetData>
      <sheetData sheetId="3831">
        <row r="82">
          <cell r="CF82" t="str">
            <v>Royalties Aggregate</v>
          </cell>
        </row>
      </sheetData>
      <sheetData sheetId="3832">
        <row r="82">
          <cell r="CF82" t="str">
            <v>Royalties Aggregate</v>
          </cell>
        </row>
      </sheetData>
      <sheetData sheetId="3833">
        <row r="82">
          <cell r="CF82" t="str">
            <v>Royalties Aggregate</v>
          </cell>
        </row>
      </sheetData>
      <sheetData sheetId="3834">
        <row r="82">
          <cell r="CF82" t="str">
            <v>Royalties Aggregate</v>
          </cell>
        </row>
      </sheetData>
      <sheetData sheetId="3835">
        <row r="82">
          <cell r="CF82" t="str">
            <v>Royalties Aggregate</v>
          </cell>
        </row>
      </sheetData>
      <sheetData sheetId="3836">
        <row r="82">
          <cell r="CF82" t="str">
            <v>Royalties Aggregate</v>
          </cell>
        </row>
      </sheetData>
      <sheetData sheetId="3837">
        <row r="82">
          <cell r="CF82" t="str">
            <v>Royalties Aggregate</v>
          </cell>
        </row>
      </sheetData>
      <sheetData sheetId="3838">
        <row r="82">
          <cell r="CF82" t="str">
            <v>Royalties Aggregate</v>
          </cell>
        </row>
      </sheetData>
      <sheetData sheetId="3839">
        <row r="82">
          <cell r="CF82" t="str">
            <v>Royalties Aggregate</v>
          </cell>
        </row>
      </sheetData>
      <sheetData sheetId="3840">
        <row r="82">
          <cell r="CF82" t="str">
            <v>Royalties Aggregate</v>
          </cell>
        </row>
      </sheetData>
      <sheetData sheetId="3841">
        <row r="82">
          <cell r="CF82" t="str">
            <v>Royalties Aggregate</v>
          </cell>
        </row>
      </sheetData>
      <sheetData sheetId="3842">
        <row r="82">
          <cell r="CF82" t="str">
            <v>Royalties Aggregate</v>
          </cell>
        </row>
      </sheetData>
      <sheetData sheetId="3843">
        <row r="82">
          <cell r="CF82" t="str">
            <v>Royalties Aggregate</v>
          </cell>
        </row>
      </sheetData>
      <sheetData sheetId="3844">
        <row r="82">
          <cell r="CF82" t="str">
            <v>Royalties Aggregate</v>
          </cell>
        </row>
      </sheetData>
      <sheetData sheetId="3845">
        <row r="82">
          <cell r="CF82" t="str">
            <v>Royalties Aggregate</v>
          </cell>
        </row>
      </sheetData>
      <sheetData sheetId="3846">
        <row r="82">
          <cell r="CF82">
            <v>0</v>
          </cell>
        </row>
      </sheetData>
      <sheetData sheetId="3847">
        <row r="82">
          <cell r="CF82" t="str">
            <v>Royalties Aggregate</v>
          </cell>
        </row>
      </sheetData>
      <sheetData sheetId="3848">
        <row r="82">
          <cell r="CF82" t="str">
            <v>Royalties Aggregate</v>
          </cell>
        </row>
      </sheetData>
      <sheetData sheetId="3849">
        <row r="82">
          <cell r="CF82">
            <v>0</v>
          </cell>
        </row>
      </sheetData>
      <sheetData sheetId="3850">
        <row r="82">
          <cell r="CF82">
            <v>0</v>
          </cell>
        </row>
      </sheetData>
      <sheetData sheetId="3851">
        <row r="82">
          <cell r="CF82" t="str">
            <v>Royalties Aggregate</v>
          </cell>
        </row>
      </sheetData>
      <sheetData sheetId="3852">
        <row r="82">
          <cell r="CF82" t="str">
            <v>Royalties Aggregate</v>
          </cell>
        </row>
      </sheetData>
      <sheetData sheetId="3853">
        <row r="82">
          <cell r="CF82" t="str">
            <v>Royalties Aggregate</v>
          </cell>
        </row>
      </sheetData>
      <sheetData sheetId="3854">
        <row r="82">
          <cell r="CF82" t="str">
            <v>Royalties Aggregate</v>
          </cell>
        </row>
      </sheetData>
      <sheetData sheetId="3855">
        <row r="82">
          <cell r="CF82" t="str">
            <v>Royalties Aggregate</v>
          </cell>
        </row>
      </sheetData>
      <sheetData sheetId="3856">
        <row r="82">
          <cell r="CF82" t="str">
            <v>Royalties Aggregate</v>
          </cell>
        </row>
      </sheetData>
      <sheetData sheetId="3857">
        <row r="82">
          <cell r="CF82" t="str">
            <v>Royalties Aggregate</v>
          </cell>
        </row>
      </sheetData>
      <sheetData sheetId="3858">
        <row r="82">
          <cell r="CF82" t="str">
            <v>Royalties Aggregate</v>
          </cell>
        </row>
      </sheetData>
      <sheetData sheetId="3859">
        <row r="82">
          <cell r="CF82" t="str">
            <v>Royalties Aggregate</v>
          </cell>
        </row>
      </sheetData>
      <sheetData sheetId="3860">
        <row r="82">
          <cell r="CF82" t="str">
            <v>Royalties Aggregate</v>
          </cell>
        </row>
      </sheetData>
      <sheetData sheetId="3861">
        <row r="82">
          <cell r="CF82" t="str">
            <v>Royalties Aggregate</v>
          </cell>
        </row>
      </sheetData>
      <sheetData sheetId="3862">
        <row r="82">
          <cell r="CF82" t="str">
            <v>Royalties Aggregate</v>
          </cell>
        </row>
      </sheetData>
      <sheetData sheetId="3863">
        <row r="82">
          <cell r="CF82" t="str">
            <v>Royalties Aggregate</v>
          </cell>
        </row>
      </sheetData>
      <sheetData sheetId="3864">
        <row r="82">
          <cell r="CF82" t="str">
            <v>Royalties Aggregate</v>
          </cell>
        </row>
      </sheetData>
      <sheetData sheetId="3865">
        <row r="82">
          <cell r="CF82" t="str">
            <v>Royalties Aggregate</v>
          </cell>
        </row>
      </sheetData>
      <sheetData sheetId="3866">
        <row r="82">
          <cell r="CF82" t="str">
            <v>Royalties Aggregate</v>
          </cell>
        </row>
      </sheetData>
      <sheetData sheetId="3867">
        <row r="82">
          <cell r="CF82" t="str">
            <v>Royalties Aggregate</v>
          </cell>
        </row>
      </sheetData>
      <sheetData sheetId="3868">
        <row r="82">
          <cell r="CF82" t="str">
            <v>Royalties Aggregate</v>
          </cell>
        </row>
      </sheetData>
      <sheetData sheetId="3869">
        <row r="82">
          <cell r="CF82" t="str">
            <v>Royalties Aggregate</v>
          </cell>
        </row>
      </sheetData>
      <sheetData sheetId="3870">
        <row r="82">
          <cell r="CF82" t="str">
            <v>Royalties Aggregate</v>
          </cell>
        </row>
      </sheetData>
      <sheetData sheetId="3871">
        <row r="82">
          <cell r="CF82" t="str">
            <v>Royalties Aggregate</v>
          </cell>
        </row>
      </sheetData>
      <sheetData sheetId="3872">
        <row r="82">
          <cell r="CF82" t="str">
            <v>Royalties Aggregate</v>
          </cell>
        </row>
      </sheetData>
      <sheetData sheetId="3873">
        <row r="82">
          <cell r="CF82" t="str">
            <v>Royalties Aggregate</v>
          </cell>
        </row>
      </sheetData>
      <sheetData sheetId="3874">
        <row r="82">
          <cell r="CF82" t="str">
            <v>Royalties Aggregate</v>
          </cell>
        </row>
      </sheetData>
      <sheetData sheetId="3875">
        <row r="82">
          <cell r="CF82" t="str">
            <v>Royalties Aggregate</v>
          </cell>
        </row>
      </sheetData>
      <sheetData sheetId="3876">
        <row r="82">
          <cell r="CF82" t="str">
            <v>Royalties Aggregate</v>
          </cell>
        </row>
      </sheetData>
      <sheetData sheetId="3877">
        <row r="82">
          <cell r="CF82" t="str">
            <v>Royalties Aggregate</v>
          </cell>
        </row>
      </sheetData>
      <sheetData sheetId="3878">
        <row r="82">
          <cell r="CF82" t="str">
            <v>Royalties Aggregate</v>
          </cell>
        </row>
      </sheetData>
      <sheetData sheetId="3879">
        <row r="82">
          <cell r="CF82" t="str">
            <v>Royalties Aggregate</v>
          </cell>
        </row>
      </sheetData>
      <sheetData sheetId="3880">
        <row r="82">
          <cell r="CF82" t="str">
            <v>Royalties Aggregate</v>
          </cell>
        </row>
      </sheetData>
      <sheetData sheetId="3881">
        <row r="82">
          <cell r="CF82" t="str">
            <v>Royalties Aggregate</v>
          </cell>
        </row>
      </sheetData>
      <sheetData sheetId="3882">
        <row r="82">
          <cell r="CF82" t="str">
            <v>Royalties Aggregate</v>
          </cell>
        </row>
      </sheetData>
      <sheetData sheetId="3883">
        <row r="82">
          <cell r="CF82" t="str">
            <v>Royalties Aggregate</v>
          </cell>
        </row>
      </sheetData>
      <sheetData sheetId="3884">
        <row r="82">
          <cell r="CF82" t="str">
            <v>Royalties Aggregate</v>
          </cell>
        </row>
      </sheetData>
      <sheetData sheetId="3885">
        <row r="82">
          <cell r="CF82" t="str">
            <v>Royalties Aggregate</v>
          </cell>
        </row>
      </sheetData>
      <sheetData sheetId="3886">
        <row r="82">
          <cell r="CF82" t="str">
            <v>Royalties Aggregate</v>
          </cell>
        </row>
      </sheetData>
      <sheetData sheetId="3887">
        <row r="82">
          <cell r="CF82" t="str">
            <v>Royalties Aggregate</v>
          </cell>
        </row>
      </sheetData>
      <sheetData sheetId="3888">
        <row r="82">
          <cell r="CF82" t="str">
            <v>Royalties Aggregate</v>
          </cell>
        </row>
      </sheetData>
      <sheetData sheetId="3889">
        <row r="82">
          <cell r="CF82" t="str">
            <v>Royalties Aggregate</v>
          </cell>
        </row>
      </sheetData>
      <sheetData sheetId="3890">
        <row r="82">
          <cell r="CF82" t="str">
            <v>Royalties Aggregate</v>
          </cell>
        </row>
      </sheetData>
      <sheetData sheetId="3891">
        <row r="82">
          <cell r="CF82" t="str">
            <v>Royalties Aggregate</v>
          </cell>
        </row>
      </sheetData>
      <sheetData sheetId="3892">
        <row r="82">
          <cell r="CF82" t="str">
            <v>Royalties Aggregate</v>
          </cell>
        </row>
      </sheetData>
      <sheetData sheetId="3893">
        <row r="82">
          <cell r="CF82" t="str">
            <v>Royalties Aggregate</v>
          </cell>
        </row>
      </sheetData>
      <sheetData sheetId="3894">
        <row r="82">
          <cell r="CF82" t="str">
            <v>Royalties Aggregate</v>
          </cell>
        </row>
      </sheetData>
      <sheetData sheetId="3895">
        <row r="82">
          <cell r="CF82" t="str">
            <v>Royalties Aggregate</v>
          </cell>
        </row>
      </sheetData>
      <sheetData sheetId="3896">
        <row r="82">
          <cell r="CF82" t="str">
            <v>Royalties Aggregate</v>
          </cell>
        </row>
      </sheetData>
      <sheetData sheetId="3897">
        <row r="82">
          <cell r="CF82" t="str">
            <v>Royalties Aggregate</v>
          </cell>
        </row>
      </sheetData>
      <sheetData sheetId="3898">
        <row r="82">
          <cell r="CF82" t="str">
            <v>Royalties Aggregate</v>
          </cell>
        </row>
      </sheetData>
      <sheetData sheetId="3899">
        <row r="82">
          <cell r="CF82" t="str">
            <v>Royalties Aggregate</v>
          </cell>
        </row>
      </sheetData>
      <sheetData sheetId="3900">
        <row r="82">
          <cell r="CF82" t="str">
            <v>Royalties Aggregate</v>
          </cell>
        </row>
      </sheetData>
      <sheetData sheetId="3901">
        <row r="82">
          <cell r="CF82" t="str">
            <v>Royalties Aggregate</v>
          </cell>
        </row>
      </sheetData>
      <sheetData sheetId="3902">
        <row r="82">
          <cell r="CF82" t="str">
            <v>Royalties Aggregate</v>
          </cell>
        </row>
      </sheetData>
      <sheetData sheetId="3903">
        <row r="82">
          <cell r="CF82">
            <v>0</v>
          </cell>
        </row>
      </sheetData>
      <sheetData sheetId="3904">
        <row r="82">
          <cell r="CF82" t="str">
            <v>Royalties Aggregate</v>
          </cell>
        </row>
      </sheetData>
      <sheetData sheetId="3905">
        <row r="82">
          <cell r="CF82" t="str">
            <v>Royalties Aggregate</v>
          </cell>
        </row>
      </sheetData>
      <sheetData sheetId="3906">
        <row r="82">
          <cell r="CF82">
            <v>0</v>
          </cell>
        </row>
      </sheetData>
      <sheetData sheetId="3907">
        <row r="82">
          <cell r="CF82" t="str">
            <v>Royalties Aggregate</v>
          </cell>
        </row>
      </sheetData>
      <sheetData sheetId="3908">
        <row r="82">
          <cell r="CF82" t="str">
            <v>Royalties Aggregate</v>
          </cell>
        </row>
      </sheetData>
      <sheetData sheetId="3909">
        <row r="82">
          <cell r="CF82" t="str">
            <v>Royalties Aggregate</v>
          </cell>
        </row>
      </sheetData>
      <sheetData sheetId="3910">
        <row r="82">
          <cell r="CF82" t="str">
            <v>Royalties Aggregate</v>
          </cell>
        </row>
      </sheetData>
      <sheetData sheetId="3911">
        <row r="82">
          <cell r="CF82" t="str">
            <v>Royalties Aggregate</v>
          </cell>
        </row>
      </sheetData>
      <sheetData sheetId="3912">
        <row r="82">
          <cell r="CF82" t="str">
            <v>Royalties Aggregate</v>
          </cell>
        </row>
      </sheetData>
      <sheetData sheetId="3913">
        <row r="82">
          <cell r="CF82" t="str">
            <v>Royalties Aggregate</v>
          </cell>
        </row>
      </sheetData>
      <sheetData sheetId="3914">
        <row r="82">
          <cell r="CF82" t="str">
            <v>Royalties Aggregate</v>
          </cell>
        </row>
      </sheetData>
      <sheetData sheetId="3915">
        <row r="82">
          <cell r="CF82" t="str">
            <v>Royalties Aggregate</v>
          </cell>
        </row>
      </sheetData>
      <sheetData sheetId="3916">
        <row r="82">
          <cell r="CF82" t="str">
            <v>Royalties Aggregate</v>
          </cell>
        </row>
      </sheetData>
      <sheetData sheetId="3917">
        <row r="82">
          <cell r="CF82" t="str">
            <v>Royalties Aggregate</v>
          </cell>
        </row>
      </sheetData>
      <sheetData sheetId="3918">
        <row r="82">
          <cell r="CF82" t="str">
            <v>Royalties Aggregate</v>
          </cell>
        </row>
      </sheetData>
      <sheetData sheetId="3919">
        <row r="82">
          <cell r="CF82" t="str">
            <v>Royalties Aggregate</v>
          </cell>
        </row>
      </sheetData>
      <sheetData sheetId="3920">
        <row r="82">
          <cell r="CF82" t="str">
            <v>Royalties Aggregate</v>
          </cell>
        </row>
      </sheetData>
      <sheetData sheetId="3921">
        <row r="82">
          <cell r="CF82" t="str">
            <v>Royalties Aggregate</v>
          </cell>
        </row>
      </sheetData>
      <sheetData sheetId="3922">
        <row r="82">
          <cell r="CF82" t="str">
            <v>Royalties Aggregate</v>
          </cell>
        </row>
      </sheetData>
      <sheetData sheetId="3923">
        <row r="82">
          <cell r="CF82" t="str">
            <v>Royalties Aggregate</v>
          </cell>
        </row>
      </sheetData>
      <sheetData sheetId="3924">
        <row r="82">
          <cell r="CF82" t="str">
            <v>Royalties Aggregate</v>
          </cell>
        </row>
      </sheetData>
      <sheetData sheetId="3925">
        <row r="82">
          <cell r="CF82" t="str">
            <v>Royalties Aggregate</v>
          </cell>
        </row>
      </sheetData>
      <sheetData sheetId="3926">
        <row r="82">
          <cell r="CF82" t="str">
            <v>Royalties Aggregate</v>
          </cell>
        </row>
      </sheetData>
      <sheetData sheetId="3927">
        <row r="82">
          <cell r="CF82" t="str">
            <v>Royalties Aggregate</v>
          </cell>
        </row>
      </sheetData>
      <sheetData sheetId="3928">
        <row r="82">
          <cell r="CF82" t="str">
            <v>Royalties Aggregate</v>
          </cell>
        </row>
      </sheetData>
      <sheetData sheetId="3929">
        <row r="82">
          <cell r="CF82" t="str">
            <v>Royalties Aggregate</v>
          </cell>
        </row>
      </sheetData>
      <sheetData sheetId="3930">
        <row r="82">
          <cell r="CF82" t="str">
            <v>Royalties Aggregate</v>
          </cell>
        </row>
      </sheetData>
      <sheetData sheetId="3931">
        <row r="82">
          <cell r="CF82" t="str">
            <v>Royalties Aggregate</v>
          </cell>
        </row>
      </sheetData>
      <sheetData sheetId="3932">
        <row r="82">
          <cell r="CF82" t="str">
            <v>Royalties Aggregate</v>
          </cell>
        </row>
      </sheetData>
      <sheetData sheetId="3933">
        <row r="82">
          <cell r="CF82" t="str">
            <v>Royalties Aggregate</v>
          </cell>
        </row>
      </sheetData>
      <sheetData sheetId="3934">
        <row r="82">
          <cell r="CF82" t="str">
            <v>Royalties Aggregate</v>
          </cell>
        </row>
      </sheetData>
      <sheetData sheetId="3935">
        <row r="82">
          <cell r="CF82" t="str">
            <v>Royalties Aggregate</v>
          </cell>
        </row>
      </sheetData>
      <sheetData sheetId="3936">
        <row r="82">
          <cell r="CF82" t="str">
            <v>Royalties Aggregate</v>
          </cell>
        </row>
      </sheetData>
      <sheetData sheetId="3937">
        <row r="82">
          <cell r="CF82" t="str">
            <v>Royalties Aggregate</v>
          </cell>
        </row>
      </sheetData>
      <sheetData sheetId="3938">
        <row r="82">
          <cell r="CF82" t="str">
            <v>Royalties Aggregate</v>
          </cell>
        </row>
      </sheetData>
      <sheetData sheetId="3939">
        <row r="82">
          <cell r="CF82" t="str">
            <v>Royalties Aggregate</v>
          </cell>
        </row>
      </sheetData>
      <sheetData sheetId="3940">
        <row r="82">
          <cell r="CF82" t="str">
            <v>Royalties Aggregate</v>
          </cell>
        </row>
      </sheetData>
      <sheetData sheetId="3941">
        <row r="82">
          <cell r="CF82" t="str">
            <v>Royalties Aggregate</v>
          </cell>
        </row>
      </sheetData>
      <sheetData sheetId="3942">
        <row r="82">
          <cell r="CF82" t="str">
            <v>Royalties Aggregate</v>
          </cell>
        </row>
      </sheetData>
      <sheetData sheetId="3943">
        <row r="82">
          <cell r="CF82" t="str">
            <v>Royalties Aggregate</v>
          </cell>
        </row>
      </sheetData>
      <sheetData sheetId="3944">
        <row r="82">
          <cell r="CF82" t="str">
            <v>Royalties Aggregate</v>
          </cell>
        </row>
      </sheetData>
      <sheetData sheetId="3945">
        <row r="82">
          <cell r="CF82" t="str">
            <v>Royalties Aggregate</v>
          </cell>
        </row>
      </sheetData>
      <sheetData sheetId="3946">
        <row r="82">
          <cell r="CF82" t="str">
            <v>Royalties Aggregate</v>
          </cell>
        </row>
      </sheetData>
      <sheetData sheetId="3947">
        <row r="82">
          <cell r="CF82" t="str">
            <v>Royalties Aggregate</v>
          </cell>
        </row>
      </sheetData>
      <sheetData sheetId="3948">
        <row r="82">
          <cell r="CF82" t="str">
            <v>Royalties Aggregate</v>
          </cell>
        </row>
      </sheetData>
      <sheetData sheetId="3949">
        <row r="82">
          <cell r="CF82" t="str">
            <v>Royalties Aggregate</v>
          </cell>
        </row>
      </sheetData>
      <sheetData sheetId="3950">
        <row r="82">
          <cell r="CF82" t="str">
            <v>Royalties Aggregate</v>
          </cell>
        </row>
      </sheetData>
      <sheetData sheetId="3951">
        <row r="82">
          <cell r="CF82" t="str">
            <v>Royalties Aggregate</v>
          </cell>
        </row>
      </sheetData>
      <sheetData sheetId="3952">
        <row r="82">
          <cell r="CF82" t="str">
            <v>Royalties Aggregate</v>
          </cell>
        </row>
      </sheetData>
      <sheetData sheetId="3953">
        <row r="82">
          <cell r="CF82" t="str">
            <v>Royalties Aggregate</v>
          </cell>
        </row>
      </sheetData>
      <sheetData sheetId="3954">
        <row r="82">
          <cell r="CF82" t="str">
            <v>Royalties Aggregate</v>
          </cell>
        </row>
      </sheetData>
      <sheetData sheetId="3955">
        <row r="82">
          <cell r="CF82" t="str">
            <v>Royalties Aggregate</v>
          </cell>
        </row>
      </sheetData>
      <sheetData sheetId="3956">
        <row r="82">
          <cell r="CF82" t="str">
            <v>Royalties Aggregate</v>
          </cell>
        </row>
      </sheetData>
      <sheetData sheetId="3957">
        <row r="82">
          <cell r="CF82" t="str">
            <v>Royalties Aggregate</v>
          </cell>
        </row>
      </sheetData>
      <sheetData sheetId="3958">
        <row r="82">
          <cell r="CF82" t="str">
            <v>Royalties Aggregate</v>
          </cell>
        </row>
      </sheetData>
      <sheetData sheetId="3959">
        <row r="82">
          <cell r="CF82" t="str">
            <v>Royalties Aggregate</v>
          </cell>
        </row>
      </sheetData>
      <sheetData sheetId="3960">
        <row r="82">
          <cell r="CF82" t="str">
            <v>Royalties Aggregate</v>
          </cell>
        </row>
      </sheetData>
      <sheetData sheetId="3961">
        <row r="82">
          <cell r="CF82" t="str">
            <v>Royalties Aggregate</v>
          </cell>
        </row>
      </sheetData>
      <sheetData sheetId="3962">
        <row r="82">
          <cell r="CF82" t="str">
            <v>Royalties Aggregate</v>
          </cell>
        </row>
      </sheetData>
      <sheetData sheetId="3963">
        <row r="82">
          <cell r="CF82" t="str">
            <v>Royalties Aggregate</v>
          </cell>
        </row>
      </sheetData>
      <sheetData sheetId="3964">
        <row r="82">
          <cell r="CF82" t="str">
            <v>Royalties Aggregate</v>
          </cell>
        </row>
      </sheetData>
      <sheetData sheetId="3965">
        <row r="82">
          <cell r="CF82" t="str">
            <v>Royalties Aggregate</v>
          </cell>
        </row>
      </sheetData>
      <sheetData sheetId="3966">
        <row r="82">
          <cell r="CF82" t="str">
            <v>Royalties Aggregate</v>
          </cell>
        </row>
      </sheetData>
      <sheetData sheetId="3967">
        <row r="82">
          <cell r="CF82" t="str">
            <v>Royalties Aggregate</v>
          </cell>
        </row>
      </sheetData>
      <sheetData sheetId="3968">
        <row r="82">
          <cell r="CF82" t="str">
            <v>Royalties Aggregate</v>
          </cell>
        </row>
      </sheetData>
      <sheetData sheetId="3969">
        <row r="82">
          <cell r="CF82" t="str">
            <v>Royalties Aggregate</v>
          </cell>
        </row>
      </sheetData>
      <sheetData sheetId="3970">
        <row r="82">
          <cell r="CF82" t="str">
            <v>Royalties Aggregate</v>
          </cell>
        </row>
      </sheetData>
      <sheetData sheetId="3971">
        <row r="82">
          <cell r="CF82" t="str">
            <v>Royalties Aggregate</v>
          </cell>
        </row>
      </sheetData>
      <sheetData sheetId="3972">
        <row r="82">
          <cell r="CF82" t="str">
            <v>Royalties Aggregate</v>
          </cell>
        </row>
      </sheetData>
      <sheetData sheetId="3973">
        <row r="82">
          <cell r="CF82" t="str">
            <v>Royalties Aggregate</v>
          </cell>
        </row>
      </sheetData>
      <sheetData sheetId="3974">
        <row r="82">
          <cell r="CF82" t="str">
            <v>Royalties Aggregate</v>
          </cell>
        </row>
      </sheetData>
      <sheetData sheetId="3975">
        <row r="82">
          <cell r="CF82" t="str">
            <v>Royalties Aggregate</v>
          </cell>
        </row>
      </sheetData>
      <sheetData sheetId="3976">
        <row r="82">
          <cell r="CF82" t="str">
            <v>Royalties Aggregate</v>
          </cell>
        </row>
      </sheetData>
      <sheetData sheetId="3977">
        <row r="82">
          <cell r="CF82" t="str">
            <v>Royalties Aggregate</v>
          </cell>
        </row>
      </sheetData>
      <sheetData sheetId="3978">
        <row r="82">
          <cell r="CF82" t="str">
            <v>Royalties Aggregate</v>
          </cell>
        </row>
      </sheetData>
      <sheetData sheetId="3979">
        <row r="82">
          <cell r="CF82" t="str">
            <v>Royalties Aggregate</v>
          </cell>
        </row>
      </sheetData>
      <sheetData sheetId="3980">
        <row r="82">
          <cell r="CF82" t="str">
            <v>Royalties Aggregate</v>
          </cell>
        </row>
      </sheetData>
      <sheetData sheetId="3981">
        <row r="82">
          <cell r="CF82" t="str">
            <v>Royalties Aggregate</v>
          </cell>
        </row>
      </sheetData>
      <sheetData sheetId="3982">
        <row r="82">
          <cell r="CF82" t="str">
            <v>Royalties Aggregate</v>
          </cell>
        </row>
      </sheetData>
      <sheetData sheetId="3983">
        <row r="82">
          <cell r="CF82" t="str">
            <v>Royalties Aggregate</v>
          </cell>
        </row>
      </sheetData>
      <sheetData sheetId="3984">
        <row r="82">
          <cell r="CF82" t="str">
            <v>Royalties Aggregate</v>
          </cell>
        </row>
      </sheetData>
      <sheetData sheetId="3985">
        <row r="82">
          <cell r="CF82" t="str">
            <v>Royalties Aggregate</v>
          </cell>
        </row>
      </sheetData>
      <sheetData sheetId="3986">
        <row r="82">
          <cell r="CF82" t="str">
            <v>Royalties Aggregate</v>
          </cell>
        </row>
      </sheetData>
      <sheetData sheetId="3987">
        <row r="82">
          <cell r="CF82" t="str">
            <v>Royalties Aggregate</v>
          </cell>
        </row>
      </sheetData>
      <sheetData sheetId="3988">
        <row r="82">
          <cell r="CF82" t="str">
            <v>Royalties Aggregate</v>
          </cell>
        </row>
      </sheetData>
      <sheetData sheetId="3989">
        <row r="82">
          <cell r="CF82" t="str">
            <v>Royalties Aggregate</v>
          </cell>
        </row>
      </sheetData>
      <sheetData sheetId="3990">
        <row r="82">
          <cell r="CF82" t="str">
            <v>Royalties Aggregate</v>
          </cell>
        </row>
      </sheetData>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ow r="82">
          <cell r="CF82" t="str">
            <v>Royalties Aggregate</v>
          </cell>
        </row>
      </sheetData>
      <sheetData sheetId="4024">
        <row r="82">
          <cell r="CF82">
            <v>0</v>
          </cell>
        </row>
      </sheetData>
      <sheetData sheetId="4025">
        <row r="82">
          <cell r="CF82" t="str">
            <v>Royalties Aggregate</v>
          </cell>
        </row>
      </sheetData>
      <sheetData sheetId="4026">
        <row r="82">
          <cell r="CF82" t="str">
            <v>Royalties Aggregate</v>
          </cell>
        </row>
      </sheetData>
      <sheetData sheetId="4027">
        <row r="82">
          <cell r="CF82">
            <v>0</v>
          </cell>
        </row>
      </sheetData>
      <sheetData sheetId="4028">
        <row r="82">
          <cell r="CF82" t="str">
            <v>Royalties Aggregate</v>
          </cell>
        </row>
      </sheetData>
      <sheetData sheetId="4029">
        <row r="82">
          <cell r="CF82" t="str">
            <v>Royalties Aggregate</v>
          </cell>
        </row>
      </sheetData>
      <sheetData sheetId="4030">
        <row r="82">
          <cell r="CF82" t="str">
            <v>Royalties Aggregate</v>
          </cell>
        </row>
      </sheetData>
      <sheetData sheetId="4031">
        <row r="82">
          <cell r="CF82" t="str">
            <v>Royalties Aggregate</v>
          </cell>
        </row>
      </sheetData>
      <sheetData sheetId="4032">
        <row r="82">
          <cell r="CF82" t="str">
            <v>Royalties Aggregate</v>
          </cell>
        </row>
      </sheetData>
      <sheetData sheetId="4033">
        <row r="82">
          <cell r="CF82" t="str">
            <v>Royalties Aggregate</v>
          </cell>
        </row>
      </sheetData>
      <sheetData sheetId="4034">
        <row r="82">
          <cell r="CF82" t="str">
            <v>Royalties Aggregate</v>
          </cell>
        </row>
      </sheetData>
      <sheetData sheetId="4035">
        <row r="82">
          <cell r="CF82" t="str">
            <v>Royalties Aggregate</v>
          </cell>
        </row>
      </sheetData>
      <sheetData sheetId="4036">
        <row r="82">
          <cell r="CF82" t="str">
            <v>Royalties Aggregate</v>
          </cell>
        </row>
      </sheetData>
      <sheetData sheetId="4037">
        <row r="82">
          <cell r="CF82" t="str">
            <v>Royalties Aggregate</v>
          </cell>
        </row>
      </sheetData>
      <sheetData sheetId="4038">
        <row r="82">
          <cell r="CF82" t="str">
            <v>Royalties Aggregate</v>
          </cell>
        </row>
      </sheetData>
      <sheetData sheetId="4039">
        <row r="82">
          <cell r="CF82" t="str">
            <v>Royalties Aggregate</v>
          </cell>
        </row>
      </sheetData>
      <sheetData sheetId="4040">
        <row r="82">
          <cell r="CF82" t="str">
            <v>Royalties Aggregate</v>
          </cell>
        </row>
      </sheetData>
      <sheetData sheetId="4041">
        <row r="82">
          <cell r="CF82">
            <v>0</v>
          </cell>
        </row>
      </sheetData>
      <sheetData sheetId="4042">
        <row r="82">
          <cell r="CF82" t="str">
            <v>Royalties Aggregate</v>
          </cell>
        </row>
      </sheetData>
      <sheetData sheetId="4043">
        <row r="82">
          <cell r="CF82" t="str">
            <v>Royalties Aggregate</v>
          </cell>
        </row>
      </sheetData>
      <sheetData sheetId="4044">
        <row r="82">
          <cell r="CF82" t="str">
            <v>Royalties Aggregate</v>
          </cell>
        </row>
      </sheetData>
      <sheetData sheetId="4045">
        <row r="82">
          <cell r="CF82" t="str">
            <v>Royalties Aggregate</v>
          </cell>
        </row>
      </sheetData>
      <sheetData sheetId="4046">
        <row r="82">
          <cell r="CF82" t="str">
            <v>Royalties Aggregate</v>
          </cell>
        </row>
      </sheetData>
      <sheetData sheetId="4047">
        <row r="82">
          <cell r="CF82" t="str">
            <v>Royalties Aggregate</v>
          </cell>
        </row>
      </sheetData>
      <sheetData sheetId="4048">
        <row r="82">
          <cell r="CF82" t="str">
            <v>Royalties Aggregate</v>
          </cell>
        </row>
      </sheetData>
      <sheetData sheetId="4049">
        <row r="82">
          <cell r="CF82" t="str">
            <v>Royalties Aggregate</v>
          </cell>
        </row>
      </sheetData>
      <sheetData sheetId="4050">
        <row r="82">
          <cell r="CF82" t="str">
            <v>Royalties Aggregate</v>
          </cell>
        </row>
      </sheetData>
      <sheetData sheetId="4051">
        <row r="82">
          <cell r="CF82" t="str">
            <v>Royalties Aggregate</v>
          </cell>
        </row>
      </sheetData>
      <sheetData sheetId="4052">
        <row r="82">
          <cell r="CF82" t="str">
            <v>Royalties Aggregate</v>
          </cell>
        </row>
      </sheetData>
      <sheetData sheetId="4053">
        <row r="82">
          <cell r="CF82" t="str">
            <v>Royalties Aggregate</v>
          </cell>
        </row>
      </sheetData>
      <sheetData sheetId="4054">
        <row r="82">
          <cell r="CF82" t="str">
            <v>Royalties Aggregate</v>
          </cell>
        </row>
      </sheetData>
      <sheetData sheetId="4055">
        <row r="82">
          <cell r="CF82" t="str">
            <v>Royalties Aggregate</v>
          </cell>
        </row>
      </sheetData>
      <sheetData sheetId="4056">
        <row r="82">
          <cell r="CF82" t="str">
            <v>Royalties Aggregate</v>
          </cell>
        </row>
      </sheetData>
      <sheetData sheetId="4057">
        <row r="82">
          <cell r="CF82" t="str">
            <v>Royalties Aggregate</v>
          </cell>
        </row>
      </sheetData>
      <sheetData sheetId="4058">
        <row r="82">
          <cell r="CF82" t="str">
            <v>Royalties Aggregate</v>
          </cell>
        </row>
      </sheetData>
      <sheetData sheetId="4059">
        <row r="82">
          <cell r="CF82" t="str">
            <v>Royalties Aggregate</v>
          </cell>
        </row>
      </sheetData>
      <sheetData sheetId="4060">
        <row r="82">
          <cell r="CF82" t="str">
            <v>Royalties Aggregate</v>
          </cell>
        </row>
      </sheetData>
      <sheetData sheetId="4061">
        <row r="82">
          <cell r="CF82" t="str">
            <v>Royalties Aggregate</v>
          </cell>
        </row>
      </sheetData>
      <sheetData sheetId="4062">
        <row r="82">
          <cell r="CF82" t="str">
            <v>Royalties Aggregate</v>
          </cell>
        </row>
      </sheetData>
      <sheetData sheetId="4063">
        <row r="82">
          <cell r="CF82" t="str">
            <v>Royalties Aggregate</v>
          </cell>
        </row>
      </sheetData>
      <sheetData sheetId="4064">
        <row r="82">
          <cell r="CF82" t="str">
            <v>Royalties Aggregate</v>
          </cell>
        </row>
      </sheetData>
      <sheetData sheetId="4065">
        <row r="82">
          <cell r="CF82" t="str">
            <v>Royalties Aggregate</v>
          </cell>
        </row>
      </sheetData>
      <sheetData sheetId="4066">
        <row r="82">
          <cell r="CF82" t="str">
            <v>Royalties Aggregate</v>
          </cell>
        </row>
      </sheetData>
      <sheetData sheetId="4067">
        <row r="82">
          <cell r="CF82" t="str">
            <v>Royalties Aggregate</v>
          </cell>
        </row>
      </sheetData>
      <sheetData sheetId="4068">
        <row r="82">
          <cell r="CF82" t="str">
            <v>Royalties Aggregate</v>
          </cell>
        </row>
      </sheetData>
      <sheetData sheetId="4069">
        <row r="82">
          <cell r="CF82" t="str">
            <v>Royalties Aggregate</v>
          </cell>
        </row>
      </sheetData>
      <sheetData sheetId="4070">
        <row r="82">
          <cell r="CF82" t="str">
            <v>Royalties Aggregate</v>
          </cell>
        </row>
      </sheetData>
      <sheetData sheetId="4071">
        <row r="82">
          <cell r="CF82" t="str">
            <v>Royalties Aggregate</v>
          </cell>
        </row>
      </sheetData>
      <sheetData sheetId="4072">
        <row r="82">
          <cell r="CF82" t="str">
            <v>Royalties Aggregate</v>
          </cell>
        </row>
      </sheetData>
      <sheetData sheetId="4073">
        <row r="82">
          <cell r="CF82" t="str">
            <v>Royalties Aggregate</v>
          </cell>
        </row>
      </sheetData>
      <sheetData sheetId="4074">
        <row r="82">
          <cell r="CF82" t="str">
            <v>Royalties Aggregate</v>
          </cell>
        </row>
      </sheetData>
      <sheetData sheetId="4075">
        <row r="82">
          <cell r="CF82">
            <v>0</v>
          </cell>
        </row>
      </sheetData>
      <sheetData sheetId="4076">
        <row r="82">
          <cell r="CF82" t="str">
            <v>Royalties Aggregate</v>
          </cell>
        </row>
      </sheetData>
      <sheetData sheetId="4077">
        <row r="82">
          <cell r="CF82" t="str">
            <v>Royalties Aggregate</v>
          </cell>
        </row>
      </sheetData>
      <sheetData sheetId="4078">
        <row r="82">
          <cell r="CF82" t="str">
            <v>Royalties Aggregate</v>
          </cell>
        </row>
      </sheetData>
      <sheetData sheetId="4079">
        <row r="82">
          <cell r="CF82" t="str">
            <v>Royalties Aggregate</v>
          </cell>
        </row>
      </sheetData>
      <sheetData sheetId="4080">
        <row r="82">
          <cell r="CF82" t="str">
            <v>Royalties Aggregate</v>
          </cell>
        </row>
      </sheetData>
      <sheetData sheetId="4081">
        <row r="82">
          <cell r="CF82" t="str">
            <v>Royalties Aggregate</v>
          </cell>
        </row>
      </sheetData>
      <sheetData sheetId="4082">
        <row r="82">
          <cell r="CF82" t="str">
            <v>Royalties Aggregate</v>
          </cell>
        </row>
      </sheetData>
      <sheetData sheetId="4083">
        <row r="82">
          <cell r="CF82" t="str">
            <v>Royalties Aggregate</v>
          </cell>
        </row>
      </sheetData>
      <sheetData sheetId="4084">
        <row r="82">
          <cell r="CF82" t="str">
            <v>Royalties Aggregate</v>
          </cell>
        </row>
      </sheetData>
      <sheetData sheetId="4085">
        <row r="82">
          <cell r="CF82" t="str">
            <v>Royalties Aggregate</v>
          </cell>
        </row>
      </sheetData>
      <sheetData sheetId="4086">
        <row r="82">
          <cell r="CF82" t="str">
            <v>Royalties Aggregate</v>
          </cell>
        </row>
      </sheetData>
      <sheetData sheetId="4087">
        <row r="82">
          <cell r="CF82" t="str">
            <v>Royalties Aggregate</v>
          </cell>
        </row>
      </sheetData>
      <sheetData sheetId="4088">
        <row r="82">
          <cell r="CF82">
            <v>0</v>
          </cell>
        </row>
      </sheetData>
      <sheetData sheetId="4089">
        <row r="82">
          <cell r="CF82">
            <v>0</v>
          </cell>
        </row>
      </sheetData>
      <sheetData sheetId="4090">
        <row r="82">
          <cell r="CF82">
            <v>0</v>
          </cell>
        </row>
      </sheetData>
      <sheetData sheetId="4091">
        <row r="82">
          <cell r="CF82">
            <v>0</v>
          </cell>
        </row>
      </sheetData>
      <sheetData sheetId="4092">
        <row r="82">
          <cell r="CF82" t="str">
            <v>Royalties Aggregate</v>
          </cell>
        </row>
      </sheetData>
      <sheetData sheetId="4093">
        <row r="82">
          <cell r="CF82" t="str">
            <v>Royalties Aggregate</v>
          </cell>
        </row>
      </sheetData>
      <sheetData sheetId="4094">
        <row r="82">
          <cell r="CF82" t="str">
            <v>Royalties Aggregate</v>
          </cell>
        </row>
      </sheetData>
      <sheetData sheetId="4095">
        <row r="82">
          <cell r="CF82" t="str">
            <v>Royalties Aggregate</v>
          </cell>
        </row>
      </sheetData>
      <sheetData sheetId="4096">
        <row r="82">
          <cell r="CF82" t="str">
            <v>Royalties Aggregate</v>
          </cell>
        </row>
      </sheetData>
      <sheetData sheetId="4097">
        <row r="82">
          <cell r="CF82" t="str">
            <v>Royalties Aggregate</v>
          </cell>
        </row>
      </sheetData>
      <sheetData sheetId="4098">
        <row r="82">
          <cell r="CF82" t="str">
            <v>Royalties Aggregate</v>
          </cell>
        </row>
      </sheetData>
      <sheetData sheetId="4099">
        <row r="82">
          <cell r="CF82" t="str">
            <v>Royalties Aggregate</v>
          </cell>
        </row>
      </sheetData>
      <sheetData sheetId="4100">
        <row r="82">
          <cell r="CF82" t="str">
            <v>Royalties Aggregate</v>
          </cell>
        </row>
      </sheetData>
      <sheetData sheetId="4101">
        <row r="82">
          <cell r="CF82">
            <v>0</v>
          </cell>
        </row>
      </sheetData>
      <sheetData sheetId="4102">
        <row r="82">
          <cell r="CF82" t="str">
            <v>Royalties Aggregate</v>
          </cell>
        </row>
      </sheetData>
      <sheetData sheetId="4103">
        <row r="82">
          <cell r="CF82">
            <v>0</v>
          </cell>
        </row>
      </sheetData>
      <sheetData sheetId="4104">
        <row r="82">
          <cell r="CF82" t="str">
            <v>Royalties Aggregate</v>
          </cell>
        </row>
      </sheetData>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ow r="82">
          <cell r="CF82" t="str">
            <v>Royalties Aggregate</v>
          </cell>
        </row>
      </sheetData>
      <sheetData sheetId="4118" refreshError="1"/>
      <sheetData sheetId="4119">
        <row r="82">
          <cell r="CF82" t="str">
            <v>Royalties Aggregate</v>
          </cell>
        </row>
      </sheetData>
      <sheetData sheetId="4120">
        <row r="82">
          <cell r="CF82" t="str">
            <v>Royalties Aggregate</v>
          </cell>
        </row>
      </sheetData>
      <sheetData sheetId="4121" refreshError="1"/>
      <sheetData sheetId="4122">
        <row r="82">
          <cell r="CF82" t="str">
            <v>Royalties Aggregate</v>
          </cell>
        </row>
      </sheetData>
      <sheetData sheetId="4123">
        <row r="82">
          <cell r="CF82" t="str">
            <v>Royalties Aggregate</v>
          </cell>
        </row>
      </sheetData>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ow r="82">
          <cell r="CF82" t="str">
            <v>Royalties Aggregate</v>
          </cell>
        </row>
      </sheetData>
      <sheetData sheetId="4133" refreshError="1"/>
      <sheetData sheetId="4134" refreshError="1"/>
      <sheetData sheetId="4135" refreshError="1"/>
      <sheetData sheetId="4136" refreshError="1"/>
      <sheetData sheetId="4137" refreshError="1"/>
      <sheetData sheetId="4138">
        <row r="82">
          <cell r="CF82" t="str">
            <v>Royalties Aggregate</v>
          </cell>
        </row>
      </sheetData>
      <sheetData sheetId="4139">
        <row r="82">
          <cell r="CF82" t="str">
            <v>Royalties Aggregate</v>
          </cell>
        </row>
      </sheetData>
      <sheetData sheetId="4140">
        <row r="82">
          <cell r="CF82" t="str">
            <v>Royalties Aggregate</v>
          </cell>
        </row>
      </sheetData>
      <sheetData sheetId="4141">
        <row r="82">
          <cell r="CF82" t="str">
            <v>Royalties Aggregate</v>
          </cell>
        </row>
      </sheetData>
      <sheetData sheetId="4142" refreshError="1"/>
      <sheetData sheetId="4143" refreshError="1"/>
      <sheetData sheetId="4144">
        <row r="82">
          <cell r="CF82" t="str">
            <v>Royalties Aggregate</v>
          </cell>
        </row>
      </sheetData>
      <sheetData sheetId="4145">
        <row r="82">
          <cell r="CF82" t="str">
            <v>Royalties Aggregate</v>
          </cell>
        </row>
      </sheetData>
      <sheetData sheetId="4146">
        <row r="82">
          <cell r="CF82" t="str">
            <v>Royalties Aggregate</v>
          </cell>
        </row>
      </sheetData>
      <sheetData sheetId="4147">
        <row r="82">
          <cell r="CF82" t="str">
            <v>Royalties Aggregate</v>
          </cell>
        </row>
      </sheetData>
      <sheetData sheetId="4148">
        <row r="82">
          <cell r="CF82" t="str">
            <v>Royalties Aggregate</v>
          </cell>
        </row>
      </sheetData>
      <sheetData sheetId="4149">
        <row r="82">
          <cell r="CF82" t="str">
            <v>Royalties Aggregate</v>
          </cell>
        </row>
      </sheetData>
      <sheetData sheetId="4150">
        <row r="82">
          <cell r="CF82" t="str">
            <v>Royalties Aggregate</v>
          </cell>
        </row>
      </sheetData>
      <sheetData sheetId="4151">
        <row r="82">
          <cell r="CF82" t="str">
            <v>Royalties Aggregate</v>
          </cell>
        </row>
      </sheetData>
      <sheetData sheetId="4152">
        <row r="82">
          <cell r="CF82" t="str">
            <v>Royalties Aggregate</v>
          </cell>
        </row>
      </sheetData>
      <sheetData sheetId="4153">
        <row r="82">
          <cell r="CF82" t="str">
            <v>Royalties Aggregate</v>
          </cell>
        </row>
      </sheetData>
      <sheetData sheetId="4154">
        <row r="82">
          <cell r="CF82" t="str">
            <v>Royalties Aggregate</v>
          </cell>
        </row>
      </sheetData>
      <sheetData sheetId="4155">
        <row r="82">
          <cell r="CF82" t="str">
            <v>Royalties Aggregate</v>
          </cell>
        </row>
      </sheetData>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ow r="82">
          <cell r="CF82" t="str">
            <v>Royalties Aggregate</v>
          </cell>
        </row>
      </sheetData>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ow r="82">
          <cell r="CF82" t="str">
            <v>Royalties Aggregate</v>
          </cell>
        </row>
      </sheetData>
      <sheetData sheetId="4200">
        <row r="82">
          <cell r="CF82" t="str">
            <v>Royalties Aggregate</v>
          </cell>
        </row>
      </sheetData>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ow r="82">
          <cell r="CF82" t="str">
            <v>Royalties Aggregate</v>
          </cell>
        </row>
      </sheetData>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ow r="82">
          <cell r="CF82" t="str">
            <v>Royalties Aggregate</v>
          </cell>
        </row>
      </sheetData>
      <sheetData sheetId="4254" refreshError="1"/>
      <sheetData sheetId="4255" refreshError="1"/>
      <sheetData sheetId="4256" refreshError="1"/>
      <sheetData sheetId="4257">
        <row r="82">
          <cell r="CF82" t="str">
            <v>Royalties Aggregate</v>
          </cell>
        </row>
      </sheetData>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ow r="82">
          <cell r="CF82" t="str">
            <v>Royalties Aggregate</v>
          </cell>
        </row>
      </sheetData>
      <sheetData sheetId="4292">
        <row r="82">
          <cell r="CF82" t="str">
            <v>Royalties Aggregate</v>
          </cell>
        </row>
      </sheetData>
      <sheetData sheetId="4293">
        <row r="82">
          <cell r="CF82" t="str">
            <v>Royalties Aggregate</v>
          </cell>
        </row>
      </sheetData>
      <sheetData sheetId="4294">
        <row r="82">
          <cell r="CF82" t="str">
            <v>Royalties Aggregate</v>
          </cell>
        </row>
      </sheetData>
      <sheetData sheetId="4295">
        <row r="82">
          <cell r="CF82" t="str">
            <v>Royalties Aggregate</v>
          </cell>
        </row>
      </sheetData>
      <sheetData sheetId="4296">
        <row r="82">
          <cell r="CF82" t="str">
            <v>Royalties Aggregate</v>
          </cell>
        </row>
      </sheetData>
      <sheetData sheetId="4297">
        <row r="82">
          <cell r="CF82" t="str">
            <v>Royalties Aggregate</v>
          </cell>
        </row>
      </sheetData>
      <sheetData sheetId="4298">
        <row r="82">
          <cell r="CF82" t="str">
            <v>Royalties Aggregate</v>
          </cell>
        </row>
      </sheetData>
      <sheetData sheetId="4299">
        <row r="82">
          <cell r="CF82" t="str">
            <v>Royalties Aggregate</v>
          </cell>
        </row>
      </sheetData>
      <sheetData sheetId="4300">
        <row r="82">
          <cell r="CF82" t="str">
            <v>Royalties Aggregate</v>
          </cell>
        </row>
      </sheetData>
      <sheetData sheetId="4301">
        <row r="82">
          <cell r="CF82" t="str">
            <v>Royalties Aggregate</v>
          </cell>
        </row>
      </sheetData>
      <sheetData sheetId="4302">
        <row r="82">
          <cell r="CF82" t="str">
            <v>Royalties Aggregate</v>
          </cell>
        </row>
      </sheetData>
      <sheetData sheetId="4303">
        <row r="82">
          <cell r="CF82" t="str">
            <v>Royalties Aggregate</v>
          </cell>
        </row>
      </sheetData>
      <sheetData sheetId="4304">
        <row r="82">
          <cell r="CF82" t="str">
            <v>Royalties Aggregate</v>
          </cell>
        </row>
      </sheetData>
      <sheetData sheetId="4305">
        <row r="82">
          <cell r="CF82" t="str">
            <v>Royalties Aggregate</v>
          </cell>
        </row>
      </sheetData>
      <sheetData sheetId="4306">
        <row r="82">
          <cell r="CF82" t="str">
            <v>Royalties Aggregate</v>
          </cell>
        </row>
      </sheetData>
      <sheetData sheetId="4307">
        <row r="82">
          <cell r="CF82" t="str">
            <v>Royalties Aggregate</v>
          </cell>
        </row>
      </sheetData>
      <sheetData sheetId="4308">
        <row r="82">
          <cell r="CF82" t="str">
            <v>Royalties Aggregate</v>
          </cell>
        </row>
      </sheetData>
      <sheetData sheetId="4309">
        <row r="82">
          <cell r="CF82" t="str">
            <v>Royalties Aggregate</v>
          </cell>
        </row>
      </sheetData>
      <sheetData sheetId="4310">
        <row r="82">
          <cell r="CF82" t="str">
            <v>Royalties Aggregate</v>
          </cell>
        </row>
      </sheetData>
      <sheetData sheetId="4311">
        <row r="82">
          <cell r="CF82" t="str">
            <v>Royalties Aggregate</v>
          </cell>
        </row>
      </sheetData>
      <sheetData sheetId="4312">
        <row r="82">
          <cell r="CF82" t="str">
            <v>Royalties Aggregate</v>
          </cell>
        </row>
      </sheetData>
      <sheetData sheetId="4313">
        <row r="82">
          <cell r="CF82" t="str">
            <v>Royalties Aggregate</v>
          </cell>
        </row>
      </sheetData>
      <sheetData sheetId="4314">
        <row r="82">
          <cell r="CF82" t="str">
            <v>Royalties Aggregate</v>
          </cell>
        </row>
      </sheetData>
      <sheetData sheetId="4315">
        <row r="82">
          <cell r="CF82" t="str">
            <v>Royalties Aggregate</v>
          </cell>
        </row>
      </sheetData>
      <sheetData sheetId="4316">
        <row r="82">
          <cell r="CF82" t="str">
            <v>Royalties Aggregate</v>
          </cell>
        </row>
      </sheetData>
      <sheetData sheetId="4317">
        <row r="82">
          <cell r="CF82" t="str">
            <v>Royalties Aggregate</v>
          </cell>
        </row>
      </sheetData>
      <sheetData sheetId="4318">
        <row r="82">
          <cell r="CF82" t="str">
            <v>Royalties Aggregate</v>
          </cell>
        </row>
      </sheetData>
      <sheetData sheetId="4319">
        <row r="82">
          <cell r="CF82" t="str">
            <v>Royalties Aggregate</v>
          </cell>
        </row>
      </sheetData>
      <sheetData sheetId="4320">
        <row r="82">
          <cell r="CF82" t="str">
            <v>Royalties Aggregate</v>
          </cell>
        </row>
      </sheetData>
      <sheetData sheetId="4321">
        <row r="82">
          <cell r="CF82" t="str">
            <v>Royalties Aggregate</v>
          </cell>
        </row>
      </sheetData>
      <sheetData sheetId="4322">
        <row r="82">
          <cell r="CF82" t="str">
            <v>Royalties Aggregate</v>
          </cell>
        </row>
      </sheetData>
      <sheetData sheetId="4323">
        <row r="82">
          <cell r="CF82" t="str">
            <v>Royalties Aggregate</v>
          </cell>
        </row>
      </sheetData>
      <sheetData sheetId="4324">
        <row r="82">
          <cell r="CF82" t="str">
            <v>Royalties Aggregate</v>
          </cell>
        </row>
      </sheetData>
      <sheetData sheetId="4325">
        <row r="82">
          <cell r="CF82" t="str">
            <v>Royalties Aggregate</v>
          </cell>
        </row>
      </sheetData>
      <sheetData sheetId="4326">
        <row r="82">
          <cell r="CF82" t="str">
            <v>Royalties Aggregate</v>
          </cell>
        </row>
      </sheetData>
      <sheetData sheetId="4327">
        <row r="82">
          <cell r="CF82" t="str">
            <v>Royalties Aggregate</v>
          </cell>
        </row>
      </sheetData>
      <sheetData sheetId="4328">
        <row r="82">
          <cell r="CF82" t="str">
            <v>Royalties Aggregate</v>
          </cell>
        </row>
      </sheetData>
      <sheetData sheetId="4329">
        <row r="82">
          <cell r="CF82" t="str">
            <v>Royalties Aggregate</v>
          </cell>
        </row>
      </sheetData>
      <sheetData sheetId="4330">
        <row r="82">
          <cell r="CF82" t="str">
            <v>Royalties Aggregate</v>
          </cell>
        </row>
      </sheetData>
      <sheetData sheetId="4331">
        <row r="82">
          <cell r="CF82" t="str">
            <v>Royalties Aggregate</v>
          </cell>
        </row>
      </sheetData>
      <sheetData sheetId="4332">
        <row r="82">
          <cell r="CF82" t="str">
            <v>Royalties Aggregate</v>
          </cell>
        </row>
      </sheetData>
      <sheetData sheetId="4333">
        <row r="82">
          <cell r="CF82" t="str">
            <v>Royalties Aggregate</v>
          </cell>
        </row>
      </sheetData>
      <sheetData sheetId="4334">
        <row r="82">
          <cell r="CF82" t="str">
            <v>Royalties Aggregate</v>
          </cell>
        </row>
      </sheetData>
      <sheetData sheetId="4335">
        <row r="82">
          <cell r="CF82" t="str">
            <v>Royalties Aggregate</v>
          </cell>
        </row>
      </sheetData>
      <sheetData sheetId="4336">
        <row r="82">
          <cell r="CF82" t="str">
            <v>Royalties Aggregate</v>
          </cell>
        </row>
      </sheetData>
      <sheetData sheetId="4337">
        <row r="82">
          <cell r="CF82" t="str">
            <v>Royalties Aggregate</v>
          </cell>
        </row>
      </sheetData>
      <sheetData sheetId="4338">
        <row r="82">
          <cell r="CF82" t="str">
            <v>Royalties Aggregate</v>
          </cell>
        </row>
      </sheetData>
      <sheetData sheetId="4339">
        <row r="82">
          <cell r="CF82" t="str">
            <v>Royalties Aggregate</v>
          </cell>
        </row>
      </sheetData>
      <sheetData sheetId="4340">
        <row r="82">
          <cell r="CF82" t="str">
            <v>Royalties Aggregate</v>
          </cell>
        </row>
      </sheetData>
      <sheetData sheetId="4341">
        <row r="82">
          <cell r="CF82" t="str">
            <v>Royalties Aggregate</v>
          </cell>
        </row>
      </sheetData>
      <sheetData sheetId="4342">
        <row r="82">
          <cell r="CF82" t="str">
            <v>Royalties Aggregate</v>
          </cell>
        </row>
      </sheetData>
      <sheetData sheetId="4343">
        <row r="82">
          <cell r="CF82" t="str">
            <v>Royalties Aggregate</v>
          </cell>
        </row>
      </sheetData>
      <sheetData sheetId="4344">
        <row r="82">
          <cell r="CF82" t="str">
            <v>Royalties Aggregate</v>
          </cell>
        </row>
      </sheetData>
      <sheetData sheetId="4345">
        <row r="82">
          <cell r="CF82" t="str">
            <v>Royalties Aggregate</v>
          </cell>
        </row>
      </sheetData>
      <sheetData sheetId="4346">
        <row r="82">
          <cell r="CF82" t="str">
            <v>Royalties Aggregate</v>
          </cell>
        </row>
      </sheetData>
      <sheetData sheetId="4347">
        <row r="82">
          <cell r="CF82" t="str">
            <v>Royalties Aggregate</v>
          </cell>
        </row>
      </sheetData>
      <sheetData sheetId="4348">
        <row r="82">
          <cell r="CF82" t="str">
            <v>Royalties Aggregate</v>
          </cell>
        </row>
      </sheetData>
      <sheetData sheetId="4349">
        <row r="82">
          <cell r="CF82" t="str">
            <v>Royalties Aggregate</v>
          </cell>
        </row>
      </sheetData>
      <sheetData sheetId="4350">
        <row r="82">
          <cell r="CF82" t="str">
            <v>Royalties Aggregate</v>
          </cell>
        </row>
      </sheetData>
      <sheetData sheetId="4351">
        <row r="82">
          <cell r="CF82" t="str">
            <v>Royalties Aggregate</v>
          </cell>
        </row>
      </sheetData>
      <sheetData sheetId="4352">
        <row r="82">
          <cell r="CF82" t="str">
            <v>Royalties Aggregate</v>
          </cell>
        </row>
      </sheetData>
      <sheetData sheetId="4353">
        <row r="82">
          <cell r="CF82" t="str">
            <v>Royalties Aggregate</v>
          </cell>
        </row>
      </sheetData>
      <sheetData sheetId="4354">
        <row r="82">
          <cell r="CF82" t="str">
            <v>Royalties Aggregate</v>
          </cell>
        </row>
      </sheetData>
      <sheetData sheetId="4355">
        <row r="82">
          <cell r="CF82" t="str">
            <v>Royalties Aggregate</v>
          </cell>
        </row>
      </sheetData>
      <sheetData sheetId="4356">
        <row r="82">
          <cell r="CF82" t="str">
            <v>Royalties Aggregate</v>
          </cell>
        </row>
      </sheetData>
      <sheetData sheetId="4357">
        <row r="82">
          <cell r="CF82" t="str">
            <v>Royalties Aggregate</v>
          </cell>
        </row>
      </sheetData>
      <sheetData sheetId="4358">
        <row r="82">
          <cell r="CF82" t="str">
            <v>Royalties Aggregate</v>
          </cell>
        </row>
      </sheetData>
      <sheetData sheetId="4359">
        <row r="82">
          <cell r="CF82" t="str">
            <v>Royalties Aggregate</v>
          </cell>
        </row>
      </sheetData>
      <sheetData sheetId="4360">
        <row r="82">
          <cell r="CF82" t="str">
            <v>Royalties Aggregate</v>
          </cell>
        </row>
      </sheetData>
      <sheetData sheetId="4361">
        <row r="82">
          <cell r="CF82" t="str">
            <v>Royalties Aggregate</v>
          </cell>
        </row>
      </sheetData>
      <sheetData sheetId="4362">
        <row r="82">
          <cell r="CF82" t="str">
            <v>Royalties Aggregate</v>
          </cell>
        </row>
      </sheetData>
      <sheetData sheetId="4363">
        <row r="82">
          <cell r="CF82" t="str">
            <v>Royalties Aggregate</v>
          </cell>
        </row>
      </sheetData>
      <sheetData sheetId="4364">
        <row r="82">
          <cell r="CF82" t="str">
            <v>Royalties Aggregate</v>
          </cell>
        </row>
      </sheetData>
      <sheetData sheetId="4365">
        <row r="82">
          <cell r="CF82" t="str">
            <v>Royalties Aggregate</v>
          </cell>
        </row>
      </sheetData>
      <sheetData sheetId="4366">
        <row r="82">
          <cell r="CF82" t="str">
            <v>Royalties Aggregate</v>
          </cell>
        </row>
      </sheetData>
      <sheetData sheetId="4367">
        <row r="82">
          <cell r="CF82" t="str">
            <v>Royalties Aggregate</v>
          </cell>
        </row>
      </sheetData>
      <sheetData sheetId="4368">
        <row r="82">
          <cell r="CF82" t="str">
            <v>Royalties Aggregate</v>
          </cell>
        </row>
      </sheetData>
      <sheetData sheetId="4369">
        <row r="82">
          <cell r="CF82" t="str">
            <v>Royalties Aggregate</v>
          </cell>
        </row>
      </sheetData>
      <sheetData sheetId="4370">
        <row r="82">
          <cell r="CF82" t="str">
            <v>Royalties Aggregate</v>
          </cell>
        </row>
      </sheetData>
      <sheetData sheetId="4371">
        <row r="82">
          <cell r="CF82" t="str">
            <v>Royalties Aggregate</v>
          </cell>
        </row>
      </sheetData>
      <sheetData sheetId="4372">
        <row r="82">
          <cell r="CF82" t="str">
            <v>Royalties Aggregate</v>
          </cell>
        </row>
      </sheetData>
      <sheetData sheetId="4373">
        <row r="82">
          <cell r="CF82" t="str">
            <v>Royalties Aggregate</v>
          </cell>
        </row>
      </sheetData>
      <sheetData sheetId="4374">
        <row r="82">
          <cell r="CF82" t="str">
            <v>Royalties Aggregate</v>
          </cell>
        </row>
      </sheetData>
      <sheetData sheetId="4375">
        <row r="82">
          <cell r="CF82" t="str">
            <v>Royalties Aggregate</v>
          </cell>
        </row>
      </sheetData>
      <sheetData sheetId="4376">
        <row r="82">
          <cell r="CF82" t="str">
            <v>Royalties Aggregate</v>
          </cell>
        </row>
      </sheetData>
      <sheetData sheetId="4377">
        <row r="82">
          <cell r="CF82" t="str">
            <v>Royalties Aggregate</v>
          </cell>
        </row>
      </sheetData>
      <sheetData sheetId="4378">
        <row r="82">
          <cell r="CF82" t="str">
            <v>Royalties Aggregate</v>
          </cell>
        </row>
      </sheetData>
      <sheetData sheetId="4379">
        <row r="82">
          <cell r="CF82" t="str">
            <v>Royalties Aggregate</v>
          </cell>
        </row>
      </sheetData>
      <sheetData sheetId="4380">
        <row r="82">
          <cell r="CF82" t="str">
            <v>Royalties Aggregate</v>
          </cell>
        </row>
      </sheetData>
      <sheetData sheetId="4381">
        <row r="82">
          <cell r="CF82" t="str">
            <v>Royalties Aggregate</v>
          </cell>
        </row>
      </sheetData>
      <sheetData sheetId="4382">
        <row r="82">
          <cell r="CF82" t="str">
            <v>Royalties Aggregate</v>
          </cell>
        </row>
      </sheetData>
      <sheetData sheetId="4383">
        <row r="82">
          <cell r="CF82" t="str">
            <v>Royalties Aggregate</v>
          </cell>
        </row>
      </sheetData>
      <sheetData sheetId="4384">
        <row r="82">
          <cell r="CF82" t="str">
            <v>Royalties Aggregate</v>
          </cell>
        </row>
      </sheetData>
      <sheetData sheetId="4385">
        <row r="82">
          <cell r="CF82" t="str">
            <v>Royalties Aggregate</v>
          </cell>
        </row>
      </sheetData>
      <sheetData sheetId="4386">
        <row r="82">
          <cell r="CF82" t="str">
            <v>Royalties Aggregate</v>
          </cell>
        </row>
      </sheetData>
      <sheetData sheetId="4387">
        <row r="82">
          <cell r="CF82" t="str">
            <v>Royalties Aggregate</v>
          </cell>
        </row>
      </sheetData>
      <sheetData sheetId="4388">
        <row r="82">
          <cell r="CF82" t="str">
            <v>Royalties Aggregate</v>
          </cell>
        </row>
      </sheetData>
      <sheetData sheetId="4389">
        <row r="82">
          <cell r="CF82" t="str">
            <v>Royalties Aggregate</v>
          </cell>
        </row>
      </sheetData>
      <sheetData sheetId="4390">
        <row r="82">
          <cell r="CF82" t="str">
            <v>Royalties Aggregate</v>
          </cell>
        </row>
      </sheetData>
      <sheetData sheetId="4391">
        <row r="82">
          <cell r="CF82" t="str">
            <v>Royalties Aggregate</v>
          </cell>
        </row>
      </sheetData>
      <sheetData sheetId="4392">
        <row r="82">
          <cell r="CF82" t="str">
            <v>Royalties Aggregate</v>
          </cell>
        </row>
      </sheetData>
      <sheetData sheetId="4393">
        <row r="82">
          <cell r="CF82" t="str">
            <v>Royalties Aggregate</v>
          </cell>
        </row>
      </sheetData>
      <sheetData sheetId="4394">
        <row r="82">
          <cell r="CF82" t="str">
            <v>Royalties Aggregate</v>
          </cell>
        </row>
      </sheetData>
      <sheetData sheetId="4395">
        <row r="82">
          <cell r="CF82" t="str">
            <v>Royalties Aggregate</v>
          </cell>
        </row>
      </sheetData>
      <sheetData sheetId="4396">
        <row r="82">
          <cell r="CF82" t="str">
            <v>Royalties Aggregate</v>
          </cell>
        </row>
      </sheetData>
      <sheetData sheetId="4397">
        <row r="82">
          <cell r="CF82" t="str">
            <v>Royalties Aggregate</v>
          </cell>
        </row>
      </sheetData>
      <sheetData sheetId="4398">
        <row r="82">
          <cell r="CF82" t="str">
            <v>Royalties Aggregate</v>
          </cell>
        </row>
      </sheetData>
      <sheetData sheetId="4399">
        <row r="82">
          <cell r="CF82" t="str">
            <v>Royalties Aggregate</v>
          </cell>
        </row>
      </sheetData>
      <sheetData sheetId="4400">
        <row r="82">
          <cell r="CF82" t="str">
            <v>Royalties Aggregate</v>
          </cell>
        </row>
      </sheetData>
      <sheetData sheetId="4401">
        <row r="82">
          <cell r="CF82" t="str">
            <v>Royalties Aggregate</v>
          </cell>
        </row>
      </sheetData>
      <sheetData sheetId="4402">
        <row r="82">
          <cell r="CF82" t="str">
            <v>Royalties Aggregate</v>
          </cell>
        </row>
      </sheetData>
      <sheetData sheetId="4403">
        <row r="82">
          <cell r="CF82" t="str">
            <v>Royalties Aggregate</v>
          </cell>
        </row>
      </sheetData>
      <sheetData sheetId="4404">
        <row r="82">
          <cell r="CF82" t="str">
            <v>Royalties Aggregate</v>
          </cell>
        </row>
      </sheetData>
      <sheetData sheetId="4405">
        <row r="82">
          <cell r="CF82" t="str">
            <v>Royalties Aggregate</v>
          </cell>
        </row>
      </sheetData>
      <sheetData sheetId="4406">
        <row r="82">
          <cell r="CF82" t="str">
            <v>Royalties Aggregate</v>
          </cell>
        </row>
      </sheetData>
      <sheetData sheetId="4407">
        <row r="82">
          <cell r="CF82" t="str">
            <v>Royalties Aggregate</v>
          </cell>
        </row>
      </sheetData>
      <sheetData sheetId="4408">
        <row r="82">
          <cell r="CF82" t="str">
            <v>Royalties Aggregate</v>
          </cell>
        </row>
      </sheetData>
      <sheetData sheetId="4409">
        <row r="82">
          <cell r="CF82" t="str">
            <v>Royalties Aggregate</v>
          </cell>
        </row>
      </sheetData>
      <sheetData sheetId="4410">
        <row r="82">
          <cell r="CF82" t="str">
            <v>Royalties Aggregate</v>
          </cell>
        </row>
      </sheetData>
      <sheetData sheetId="4411">
        <row r="82">
          <cell r="CF82" t="str">
            <v>Royalties Aggregate</v>
          </cell>
        </row>
      </sheetData>
      <sheetData sheetId="4412">
        <row r="82">
          <cell r="CF82" t="str">
            <v>Royalties Aggregate</v>
          </cell>
        </row>
      </sheetData>
      <sheetData sheetId="4413">
        <row r="82">
          <cell r="CF82" t="str">
            <v>Royalties Aggregate</v>
          </cell>
        </row>
      </sheetData>
      <sheetData sheetId="4414">
        <row r="82">
          <cell r="CF82" t="str">
            <v>Royalties Aggregate</v>
          </cell>
        </row>
      </sheetData>
      <sheetData sheetId="4415">
        <row r="82">
          <cell r="CF82" t="str">
            <v>Royalties Aggregate</v>
          </cell>
        </row>
      </sheetData>
      <sheetData sheetId="4416">
        <row r="82">
          <cell r="CF82" t="str">
            <v>Royalties Aggregate</v>
          </cell>
        </row>
      </sheetData>
      <sheetData sheetId="4417">
        <row r="82">
          <cell r="CF82" t="str">
            <v>Royalties Aggregate</v>
          </cell>
        </row>
      </sheetData>
      <sheetData sheetId="4418">
        <row r="82">
          <cell r="CF82" t="str">
            <v>Royalties Aggregate</v>
          </cell>
        </row>
      </sheetData>
      <sheetData sheetId="4419">
        <row r="82">
          <cell r="CF82" t="str">
            <v>Royalties Aggregate</v>
          </cell>
        </row>
      </sheetData>
      <sheetData sheetId="4420">
        <row r="82">
          <cell r="CF82" t="str">
            <v>Royalties Aggregate</v>
          </cell>
        </row>
      </sheetData>
      <sheetData sheetId="4421">
        <row r="82">
          <cell r="CF82" t="str">
            <v>Royalties Aggregate</v>
          </cell>
        </row>
      </sheetData>
      <sheetData sheetId="4422">
        <row r="82">
          <cell r="CF82" t="str">
            <v>Royalties Aggregate</v>
          </cell>
        </row>
      </sheetData>
      <sheetData sheetId="4423">
        <row r="82">
          <cell r="CF82" t="str">
            <v>Royalties Aggregate</v>
          </cell>
        </row>
      </sheetData>
      <sheetData sheetId="4424">
        <row r="82">
          <cell r="CF82" t="str">
            <v>Royalties Aggregate</v>
          </cell>
        </row>
      </sheetData>
      <sheetData sheetId="4425">
        <row r="82">
          <cell r="CF82" t="str">
            <v>Royalties Aggregate</v>
          </cell>
        </row>
      </sheetData>
      <sheetData sheetId="4426">
        <row r="82">
          <cell r="CF82" t="str">
            <v>Royalties Aggregate</v>
          </cell>
        </row>
      </sheetData>
      <sheetData sheetId="4427">
        <row r="82">
          <cell r="CF82" t="str">
            <v>Royalties Aggregate</v>
          </cell>
        </row>
      </sheetData>
      <sheetData sheetId="4428">
        <row r="82">
          <cell r="CF82" t="str">
            <v>Royalties Aggregate</v>
          </cell>
        </row>
      </sheetData>
      <sheetData sheetId="4429">
        <row r="82">
          <cell r="CF82" t="str">
            <v>Royalties Aggregate</v>
          </cell>
        </row>
      </sheetData>
      <sheetData sheetId="4430">
        <row r="82">
          <cell r="CF82" t="str">
            <v>Royalties Aggregate</v>
          </cell>
        </row>
      </sheetData>
      <sheetData sheetId="4431">
        <row r="82">
          <cell r="CF82" t="str">
            <v>Royalties Aggregate</v>
          </cell>
        </row>
      </sheetData>
      <sheetData sheetId="4432">
        <row r="82">
          <cell r="CF82" t="str">
            <v>Royalties Aggregate</v>
          </cell>
        </row>
      </sheetData>
      <sheetData sheetId="4433">
        <row r="82">
          <cell r="CF82" t="str">
            <v>Royalties Aggregate</v>
          </cell>
        </row>
      </sheetData>
      <sheetData sheetId="4434">
        <row r="82">
          <cell r="CF82" t="str">
            <v>Royalties Aggregate</v>
          </cell>
        </row>
      </sheetData>
      <sheetData sheetId="4435">
        <row r="82">
          <cell r="CF82" t="str">
            <v>Royalties Aggregate</v>
          </cell>
        </row>
      </sheetData>
      <sheetData sheetId="4436">
        <row r="82">
          <cell r="CF82" t="str">
            <v>Royalties Aggregate</v>
          </cell>
        </row>
      </sheetData>
      <sheetData sheetId="4437">
        <row r="82">
          <cell r="CF82" t="str">
            <v>Royalties Aggregate</v>
          </cell>
        </row>
      </sheetData>
      <sheetData sheetId="4438">
        <row r="82">
          <cell r="CF82" t="str">
            <v>Royalties Aggregate</v>
          </cell>
        </row>
      </sheetData>
      <sheetData sheetId="4439">
        <row r="82">
          <cell r="CF82" t="str">
            <v>Royalties Aggregate</v>
          </cell>
        </row>
      </sheetData>
      <sheetData sheetId="4440">
        <row r="82">
          <cell r="CF82" t="str">
            <v>Royalties Aggregate</v>
          </cell>
        </row>
      </sheetData>
      <sheetData sheetId="4441">
        <row r="82">
          <cell r="CF82" t="str">
            <v>Royalties Aggregate</v>
          </cell>
        </row>
      </sheetData>
      <sheetData sheetId="4442">
        <row r="82">
          <cell r="CF82" t="str">
            <v>Royalties Aggregate</v>
          </cell>
        </row>
      </sheetData>
      <sheetData sheetId="4443">
        <row r="82">
          <cell r="CF82" t="str">
            <v>Royalties Aggregate</v>
          </cell>
        </row>
      </sheetData>
      <sheetData sheetId="4444">
        <row r="82">
          <cell r="CF82" t="str">
            <v>Royalties Aggregate</v>
          </cell>
        </row>
      </sheetData>
      <sheetData sheetId="4445">
        <row r="82">
          <cell r="CF82" t="str">
            <v>Royalties Aggregate</v>
          </cell>
        </row>
      </sheetData>
      <sheetData sheetId="4446">
        <row r="82">
          <cell r="CF82" t="str">
            <v>Royalties Aggregate</v>
          </cell>
        </row>
      </sheetData>
      <sheetData sheetId="4447">
        <row r="82">
          <cell r="CF82" t="str">
            <v>Royalties Aggregate</v>
          </cell>
        </row>
      </sheetData>
      <sheetData sheetId="4448">
        <row r="82">
          <cell r="CF82" t="str">
            <v>Royalties Aggregate</v>
          </cell>
        </row>
      </sheetData>
      <sheetData sheetId="4449">
        <row r="82">
          <cell r="CF82" t="str">
            <v>Royalties Aggregate</v>
          </cell>
        </row>
      </sheetData>
      <sheetData sheetId="4450">
        <row r="82">
          <cell r="CF82" t="str">
            <v>Royalties Aggregate</v>
          </cell>
        </row>
      </sheetData>
      <sheetData sheetId="4451">
        <row r="82">
          <cell r="CF82" t="str">
            <v>Royalties Aggregate</v>
          </cell>
        </row>
      </sheetData>
      <sheetData sheetId="4452">
        <row r="82">
          <cell r="CF82" t="str">
            <v>Royalties Aggregate</v>
          </cell>
        </row>
      </sheetData>
      <sheetData sheetId="4453">
        <row r="82">
          <cell r="CF82" t="str">
            <v>Royalties Aggregate</v>
          </cell>
        </row>
      </sheetData>
      <sheetData sheetId="4454">
        <row r="82">
          <cell r="CF82" t="str">
            <v>Royalties Aggregate</v>
          </cell>
        </row>
      </sheetData>
      <sheetData sheetId="4455">
        <row r="82">
          <cell r="CF82" t="str">
            <v>Royalties Aggregate</v>
          </cell>
        </row>
      </sheetData>
      <sheetData sheetId="4456">
        <row r="82">
          <cell r="CF82" t="str">
            <v>Royalties Aggregate</v>
          </cell>
        </row>
      </sheetData>
      <sheetData sheetId="4457">
        <row r="82">
          <cell r="CF82" t="str">
            <v>Royalties Aggregate</v>
          </cell>
        </row>
      </sheetData>
      <sheetData sheetId="4458">
        <row r="82">
          <cell r="CF82" t="str">
            <v>Royalties Aggregate</v>
          </cell>
        </row>
      </sheetData>
      <sheetData sheetId="4459">
        <row r="82">
          <cell r="CF82" t="str">
            <v>Royalties Aggregate</v>
          </cell>
        </row>
      </sheetData>
      <sheetData sheetId="4460">
        <row r="82">
          <cell r="CF82" t="str">
            <v>Royalties Aggregate</v>
          </cell>
        </row>
      </sheetData>
      <sheetData sheetId="4461">
        <row r="82">
          <cell r="CF82" t="str">
            <v>Royalties Aggregate</v>
          </cell>
        </row>
      </sheetData>
      <sheetData sheetId="4462">
        <row r="82">
          <cell r="CF82" t="str">
            <v>Royalties Aggregate</v>
          </cell>
        </row>
      </sheetData>
      <sheetData sheetId="4463">
        <row r="82">
          <cell r="CF82" t="str">
            <v>Royalties Aggregate</v>
          </cell>
        </row>
      </sheetData>
      <sheetData sheetId="4464">
        <row r="82">
          <cell r="CF82" t="str">
            <v>Royalties Aggregate</v>
          </cell>
        </row>
      </sheetData>
      <sheetData sheetId="4465">
        <row r="82">
          <cell r="CF82" t="str">
            <v>Royalties Aggregate</v>
          </cell>
        </row>
      </sheetData>
      <sheetData sheetId="4466">
        <row r="82">
          <cell r="CF82" t="str">
            <v>Royalties Aggregate</v>
          </cell>
        </row>
      </sheetData>
      <sheetData sheetId="4467">
        <row r="82">
          <cell r="CF82" t="str">
            <v>Royalties Aggregate</v>
          </cell>
        </row>
      </sheetData>
      <sheetData sheetId="4468">
        <row r="82">
          <cell r="CF82" t="str">
            <v>Royalties Aggregate</v>
          </cell>
        </row>
      </sheetData>
      <sheetData sheetId="4469">
        <row r="82">
          <cell r="CF82" t="str">
            <v>Royalties Aggregate</v>
          </cell>
        </row>
      </sheetData>
      <sheetData sheetId="4470">
        <row r="82">
          <cell r="CF82" t="str">
            <v>Royalties Aggregate</v>
          </cell>
        </row>
      </sheetData>
      <sheetData sheetId="4471">
        <row r="82">
          <cell r="CF82" t="str">
            <v>Royalties Aggregate</v>
          </cell>
        </row>
      </sheetData>
      <sheetData sheetId="4472">
        <row r="82">
          <cell r="CF82" t="str">
            <v>Royalties Aggregate</v>
          </cell>
        </row>
      </sheetData>
      <sheetData sheetId="4473">
        <row r="82">
          <cell r="CF82" t="str">
            <v>Royalties Aggregate</v>
          </cell>
        </row>
      </sheetData>
      <sheetData sheetId="4474">
        <row r="82">
          <cell r="CF82" t="str">
            <v>Royalties Aggregate</v>
          </cell>
        </row>
      </sheetData>
      <sheetData sheetId="4475">
        <row r="82">
          <cell r="CF82" t="str">
            <v>Royalties Aggregate</v>
          </cell>
        </row>
      </sheetData>
      <sheetData sheetId="4476">
        <row r="82">
          <cell r="CF82" t="str">
            <v>Royalties Aggregate</v>
          </cell>
        </row>
      </sheetData>
      <sheetData sheetId="4477">
        <row r="82">
          <cell r="CF82" t="str">
            <v>Royalties Aggregate</v>
          </cell>
        </row>
      </sheetData>
      <sheetData sheetId="4478">
        <row r="82">
          <cell r="CF82" t="str">
            <v>Royalties Aggregate</v>
          </cell>
        </row>
      </sheetData>
      <sheetData sheetId="4479">
        <row r="82">
          <cell r="CF82" t="str">
            <v>Royalties Aggregate</v>
          </cell>
        </row>
      </sheetData>
      <sheetData sheetId="4480">
        <row r="82">
          <cell r="CF82" t="str">
            <v>Royalties Aggregate</v>
          </cell>
        </row>
      </sheetData>
      <sheetData sheetId="4481">
        <row r="82">
          <cell r="CF82" t="str">
            <v>Royalties Aggregate</v>
          </cell>
        </row>
      </sheetData>
      <sheetData sheetId="4482">
        <row r="82">
          <cell r="CF82" t="str">
            <v>Royalties Aggregate</v>
          </cell>
        </row>
      </sheetData>
      <sheetData sheetId="4483">
        <row r="82">
          <cell r="CF82" t="str">
            <v>Royalties Aggregate</v>
          </cell>
        </row>
      </sheetData>
      <sheetData sheetId="4484">
        <row r="82">
          <cell r="CF82" t="str">
            <v>Royalties Aggregate</v>
          </cell>
        </row>
      </sheetData>
      <sheetData sheetId="4485">
        <row r="82">
          <cell r="CF82" t="str">
            <v>Royalties Aggregate</v>
          </cell>
        </row>
      </sheetData>
      <sheetData sheetId="4486">
        <row r="82">
          <cell r="CF82" t="str">
            <v>Royalties Aggregate</v>
          </cell>
        </row>
      </sheetData>
      <sheetData sheetId="4487">
        <row r="82">
          <cell r="CF82" t="str">
            <v>Royalties Aggregate</v>
          </cell>
        </row>
      </sheetData>
      <sheetData sheetId="4488">
        <row r="82">
          <cell r="CF82" t="str">
            <v>Royalties Aggregate</v>
          </cell>
        </row>
      </sheetData>
      <sheetData sheetId="4489">
        <row r="82">
          <cell r="CF82" t="str">
            <v>Royalties Aggregate</v>
          </cell>
        </row>
      </sheetData>
      <sheetData sheetId="4490">
        <row r="82">
          <cell r="CF82" t="str">
            <v>Royalties Aggregate</v>
          </cell>
        </row>
      </sheetData>
      <sheetData sheetId="4491">
        <row r="82">
          <cell r="CF82" t="str">
            <v>Royalties Aggregate</v>
          </cell>
        </row>
      </sheetData>
      <sheetData sheetId="4492">
        <row r="82">
          <cell r="CF82" t="str">
            <v>Royalties Aggregate</v>
          </cell>
        </row>
      </sheetData>
      <sheetData sheetId="4493">
        <row r="82">
          <cell r="CF82" t="str">
            <v>Royalties Aggregate</v>
          </cell>
        </row>
      </sheetData>
      <sheetData sheetId="4494">
        <row r="82">
          <cell r="CF82" t="str">
            <v>Royalties Aggregate</v>
          </cell>
        </row>
      </sheetData>
      <sheetData sheetId="4495">
        <row r="82">
          <cell r="CF82" t="str">
            <v>Royalties Aggregate</v>
          </cell>
        </row>
      </sheetData>
      <sheetData sheetId="4496">
        <row r="82">
          <cell r="CF82" t="str">
            <v>Royalties Aggregate</v>
          </cell>
        </row>
      </sheetData>
      <sheetData sheetId="4497">
        <row r="82">
          <cell r="CF82" t="str">
            <v>Royalties Aggregate</v>
          </cell>
        </row>
      </sheetData>
      <sheetData sheetId="4498">
        <row r="82">
          <cell r="CF82" t="str">
            <v>Royalties Aggregate</v>
          </cell>
        </row>
      </sheetData>
      <sheetData sheetId="4499">
        <row r="82">
          <cell r="CF82" t="str">
            <v>Royalties Aggregate</v>
          </cell>
        </row>
      </sheetData>
      <sheetData sheetId="4500">
        <row r="82">
          <cell r="CF82" t="str">
            <v>Royalties Aggregate</v>
          </cell>
        </row>
      </sheetData>
      <sheetData sheetId="4501">
        <row r="82">
          <cell r="CF82" t="str">
            <v>Royalties Aggregate</v>
          </cell>
        </row>
      </sheetData>
      <sheetData sheetId="4502">
        <row r="82">
          <cell r="CF82" t="str">
            <v>Royalties Aggregate</v>
          </cell>
        </row>
      </sheetData>
      <sheetData sheetId="4503">
        <row r="82">
          <cell r="CF82" t="str">
            <v>Royalties Aggregate</v>
          </cell>
        </row>
      </sheetData>
      <sheetData sheetId="4504">
        <row r="82">
          <cell r="CF82" t="str">
            <v>Royalties Aggregate</v>
          </cell>
        </row>
      </sheetData>
      <sheetData sheetId="4505">
        <row r="82">
          <cell r="CF82" t="str">
            <v>Royalties Aggregate</v>
          </cell>
        </row>
      </sheetData>
      <sheetData sheetId="4506">
        <row r="82">
          <cell r="CF82" t="str">
            <v>Royalties Aggregate</v>
          </cell>
        </row>
      </sheetData>
      <sheetData sheetId="4507">
        <row r="82">
          <cell r="CF82" t="str">
            <v>Royalties Aggregate</v>
          </cell>
        </row>
      </sheetData>
      <sheetData sheetId="4508">
        <row r="82">
          <cell r="CF82" t="str">
            <v>Royalties Aggregate</v>
          </cell>
        </row>
      </sheetData>
      <sheetData sheetId="4509">
        <row r="82">
          <cell r="CF82" t="str">
            <v>Royalties Aggregate</v>
          </cell>
        </row>
      </sheetData>
      <sheetData sheetId="4510">
        <row r="82">
          <cell r="CF82" t="str">
            <v>Royalties Aggregate</v>
          </cell>
        </row>
      </sheetData>
      <sheetData sheetId="4511">
        <row r="82">
          <cell r="CF82" t="str">
            <v>Royalties Aggregate</v>
          </cell>
        </row>
      </sheetData>
      <sheetData sheetId="4512">
        <row r="82">
          <cell r="CF82" t="str">
            <v>Royalties Aggregate</v>
          </cell>
        </row>
      </sheetData>
      <sheetData sheetId="4513">
        <row r="82">
          <cell r="CF82" t="str">
            <v>Royalties Aggregate</v>
          </cell>
        </row>
      </sheetData>
      <sheetData sheetId="4514">
        <row r="82">
          <cell r="CF82" t="str">
            <v>Royalties Aggregate</v>
          </cell>
        </row>
      </sheetData>
      <sheetData sheetId="4515">
        <row r="82">
          <cell r="CF82" t="str">
            <v>Royalties Aggregate</v>
          </cell>
        </row>
      </sheetData>
      <sheetData sheetId="4516">
        <row r="82">
          <cell r="CF82" t="str">
            <v>Royalties Aggregate</v>
          </cell>
        </row>
      </sheetData>
      <sheetData sheetId="4517">
        <row r="82">
          <cell r="CF82" t="str">
            <v>Royalties Aggregate</v>
          </cell>
        </row>
      </sheetData>
      <sheetData sheetId="4518">
        <row r="82">
          <cell r="CF82" t="str">
            <v>Royalties Aggregate</v>
          </cell>
        </row>
      </sheetData>
      <sheetData sheetId="4519">
        <row r="82">
          <cell r="CF82" t="str">
            <v>Royalties Aggregate</v>
          </cell>
        </row>
      </sheetData>
      <sheetData sheetId="4520">
        <row r="82">
          <cell r="CF82" t="str">
            <v>Royalties Aggregate</v>
          </cell>
        </row>
      </sheetData>
      <sheetData sheetId="4521">
        <row r="82">
          <cell r="CF82" t="str">
            <v>Royalties Aggregate</v>
          </cell>
        </row>
      </sheetData>
      <sheetData sheetId="4522">
        <row r="82">
          <cell r="CF82" t="str">
            <v>Royalties Aggregate</v>
          </cell>
        </row>
      </sheetData>
      <sheetData sheetId="4523">
        <row r="82">
          <cell r="CF82" t="str">
            <v>Royalties Aggregate</v>
          </cell>
        </row>
      </sheetData>
      <sheetData sheetId="4524">
        <row r="82">
          <cell r="CF82" t="str">
            <v>Royalties Aggregate</v>
          </cell>
        </row>
      </sheetData>
      <sheetData sheetId="4525">
        <row r="82">
          <cell r="CF82" t="str">
            <v>Royalties Aggregate</v>
          </cell>
        </row>
      </sheetData>
      <sheetData sheetId="4526">
        <row r="82">
          <cell r="CF82" t="str">
            <v>Royalties Aggregate</v>
          </cell>
        </row>
      </sheetData>
      <sheetData sheetId="4527">
        <row r="82">
          <cell r="CF82" t="str">
            <v>Royalties Aggregate</v>
          </cell>
        </row>
      </sheetData>
      <sheetData sheetId="4528">
        <row r="82">
          <cell r="CF82" t="str">
            <v>Royalties Aggregate</v>
          </cell>
        </row>
      </sheetData>
      <sheetData sheetId="4529">
        <row r="82">
          <cell r="CF82" t="str">
            <v>Royalties Aggregate</v>
          </cell>
        </row>
      </sheetData>
      <sheetData sheetId="4530">
        <row r="82">
          <cell r="CF82" t="str">
            <v>Royalties Aggregate</v>
          </cell>
        </row>
      </sheetData>
      <sheetData sheetId="4531">
        <row r="82">
          <cell r="CF82" t="str">
            <v>Royalties Aggregate</v>
          </cell>
        </row>
      </sheetData>
      <sheetData sheetId="4532">
        <row r="82">
          <cell r="CF82" t="str">
            <v>Royalties Aggregate</v>
          </cell>
        </row>
      </sheetData>
      <sheetData sheetId="4533">
        <row r="82">
          <cell r="CF82" t="str">
            <v>Royalties Aggregate</v>
          </cell>
        </row>
      </sheetData>
      <sheetData sheetId="4534">
        <row r="82">
          <cell r="CF82" t="str">
            <v>Royalties Aggregate</v>
          </cell>
        </row>
      </sheetData>
      <sheetData sheetId="4535">
        <row r="82">
          <cell r="CF82" t="str">
            <v>Royalties Aggregate</v>
          </cell>
        </row>
      </sheetData>
      <sheetData sheetId="4536">
        <row r="82">
          <cell r="CF82" t="str">
            <v>Royalties Aggregate</v>
          </cell>
        </row>
      </sheetData>
      <sheetData sheetId="4537">
        <row r="82">
          <cell r="CF82" t="str">
            <v>Royalties Aggregate</v>
          </cell>
        </row>
      </sheetData>
      <sheetData sheetId="4538">
        <row r="82">
          <cell r="CF82" t="str">
            <v>Royalties Aggregate</v>
          </cell>
        </row>
      </sheetData>
      <sheetData sheetId="4539">
        <row r="82">
          <cell r="CF82" t="str">
            <v>Royalties Aggregate</v>
          </cell>
        </row>
      </sheetData>
      <sheetData sheetId="4540">
        <row r="82">
          <cell r="CF82" t="str">
            <v>Royalties Aggregate</v>
          </cell>
        </row>
      </sheetData>
      <sheetData sheetId="4541">
        <row r="82">
          <cell r="CF82" t="str">
            <v>Royalties Aggregate</v>
          </cell>
        </row>
      </sheetData>
      <sheetData sheetId="4542">
        <row r="82">
          <cell r="CF82" t="str">
            <v>Royalties Aggregate</v>
          </cell>
        </row>
      </sheetData>
      <sheetData sheetId="4543">
        <row r="82">
          <cell r="CF82" t="str">
            <v>Royalties Aggregate</v>
          </cell>
        </row>
      </sheetData>
      <sheetData sheetId="4544">
        <row r="82">
          <cell r="CF82" t="str">
            <v>Royalties Aggregate</v>
          </cell>
        </row>
      </sheetData>
      <sheetData sheetId="4545">
        <row r="82">
          <cell r="CF82" t="str">
            <v>Royalties Aggregate</v>
          </cell>
        </row>
      </sheetData>
      <sheetData sheetId="4546">
        <row r="82">
          <cell r="CF82" t="str">
            <v>Royalties Aggregate</v>
          </cell>
        </row>
      </sheetData>
      <sheetData sheetId="4547">
        <row r="82">
          <cell r="CF82" t="str">
            <v>Royalties Aggregate</v>
          </cell>
        </row>
      </sheetData>
      <sheetData sheetId="4548">
        <row r="82">
          <cell r="CF82" t="str">
            <v>Royalties Aggregate</v>
          </cell>
        </row>
      </sheetData>
      <sheetData sheetId="4549">
        <row r="82">
          <cell r="CF82" t="str">
            <v>Royalties Aggregate</v>
          </cell>
        </row>
      </sheetData>
      <sheetData sheetId="4550">
        <row r="82">
          <cell r="CF82" t="str">
            <v>Royalties Aggregate</v>
          </cell>
        </row>
      </sheetData>
      <sheetData sheetId="4551">
        <row r="82">
          <cell r="CF82" t="str">
            <v>Royalties Aggregate</v>
          </cell>
        </row>
      </sheetData>
      <sheetData sheetId="4552">
        <row r="82">
          <cell r="CF82" t="str">
            <v>Royalties Aggregate</v>
          </cell>
        </row>
      </sheetData>
      <sheetData sheetId="4553">
        <row r="82">
          <cell r="CF82" t="str">
            <v>Royalties Aggregate</v>
          </cell>
        </row>
      </sheetData>
      <sheetData sheetId="4554">
        <row r="82">
          <cell r="CF82" t="str">
            <v>Royalties Aggregate</v>
          </cell>
        </row>
      </sheetData>
      <sheetData sheetId="4555">
        <row r="82">
          <cell r="CF82" t="str">
            <v>Royalties Aggregate</v>
          </cell>
        </row>
      </sheetData>
      <sheetData sheetId="4556">
        <row r="82">
          <cell r="CF82" t="str">
            <v>Royalties Aggregate</v>
          </cell>
        </row>
      </sheetData>
      <sheetData sheetId="4557">
        <row r="82">
          <cell r="CF82" t="str">
            <v>Royalties Aggregate</v>
          </cell>
        </row>
      </sheetData>
      <sheetData sheetId="4558">
        <row r="82">
          <cell r="CF82" t="str">
            <v>Royalties Aggregate</v>
          </cell>
        </row>
      </sheetData>
      <sheetData sheetId="4559">
        <row r="82">
          <cell r="CF82" t="str">
            <v>Royalties Aggregate</v>
          </cell>
        </row>
      </sheetData>
      <sheetData sheetId="4560">
        <row r="82">
          <cell r="CF82" t="str">
            <v>Royalties Aggregate</v>
          </cell>
        </row>
      </sheetData>
      <sheetData sheetId="4561">
        <row r="82">
          <cell r="CF82" t="str">
            <v>Royalties Aggregate</v>
          </cell>
        </row>
      </sheetData>
      <sheetData sheetId="4562">
        <row r="82">
          <cell r="CF82" t="str">
            <v>Royalties Aggregate</v>
          </cell>
        </row>
      </sheetData>
      <sheetData sheetId="4563">
        <row r="82">
          <cell r="CF82" t="str">
            <v>Royalties Aggregate</v>
          </cell>
        </row>
      </sheetData>
      <sheetData sheetId="4564">
        <row r="82">
          <cell r="CF82" t="str">
            <v>Royalties Aggregate</v>
          </cell>
        </row>
      </sheetData>
      <sheetData sheetId="4565">
        <row r="82">
          <cell r="CF82" t="str">
            <v>Royalties Aggregate</v>
          </cell>
        </row>
      </sheetData>
      <sheetData sheetId="4566">
        <row r="82">
          <cell r="CF82" t="str">
            <v>Royalties Aggregate</v>
          </cell>
        </row>
      </sheetData>
      <sheetData sheetId="4567">
        <row r="82">
          <cell r="CF82" t="str">
            <v>Royalties Aggregate</v>
          </cell>
        </row>
      </sheetData>
      <sheetData sheetId="4568">
        <row r="82">
          <cell r="CF82" t="str">
            <v>Royalties Aggregate</v>
          </cell>
        </row>
      </sheetData>
      <sheetData sheetId="4569">
        <row r="82">
          <cell r="CF82" t="str">
            <v>Royalties Aggregate</v>
          </cell>
        </row>
      </sheetData>
      <sheetData sheetId="4570">
        <row r="82">
          <cell r="CF82" t="str">
            <v>Royalties Aggregate</v>
          </cell>
        </row>
      </sheetData>
      <sheetData sheetId="4571">
        <row r="82">
          <cell r="CF82" t="str">
            <v>Royalties Aggregate</v>
          </cell>
        </row>
      </sheetData>
      <sheetData sheetId="4572">
        <row r="82">
          <cell r="CF82" t="str">
            <v>Royalties Aggregate</v>
          </cell>
        </row>
      </sheetData>
      <sheetData sheetId="4573">
        <row r="82">
          <cell r="CF82" t="str">
            <v>Royalties Aggregate</v>
          </cell>
        </row>
      </sheetData>
      <sheetData sheetId="4574">
        <row r="82">
          <cell r="CF82" t="str">
            <v>Royalties Aggregate</v>
          </cell>
        </row>
      </sheetData>
      <sheetData sheetId="4575">
        <row r="82">
          <cell r="CF82" t="str">
            <v>Royalties Aggregate</v>
          </cell>
        </row>
      </sheetData>
      <sheetData sheetId="4576">
        <row r="82">
          <cell r="CF82" t="str">
            <v>Royalties Aggregate</v>
          </cell>
        </row>
      </sheetData>
      <sheetData sheetId="4577">
        <row r="82">
          <cell r="CF82" t="str">
            <v>Royalties Aggregate</v>
          </cell>
        </row>
      </sheetData>
      <sheetData sheetId="4578">
        <row r="82">
          <cell r="CF82">
            <v>0</v>
          </cell>
        </row>
      </sheetData>
      <sheetData sheetId="4579">
        <row r="82">
          <cell r="CF82" t="str">
            <v>Royalties Aggregate</v>
          </cell>
        </row>
      </sheetData>
      <sheetData sheetId="4580">
        <row r="82">
          <cell r="CF82" t="str">
            <v>Royalties Aggregate</v>
          </cell>
        </row>
      </sheetData>
      <sheetData sheetId="4581">
        <row r="82">
          <cell r="CF82" t="str">
            <v>Royalties Aggregate</v>
          </cell>
        </row>
      </sheetData>
      <sheetData sheetId="4582">
        <row r="82">
          <cell r="CF82" t="str">
            <v>Royalties Aggregate</v>
          </cell>
        </row>
      </sheetData>
      <sheetData sheetId="4583">
        <row r="82">
          <cell r="CF82" t="str">
            <v>Royalties Aggregate</v>
          </cell>
        </row>
      </sheetData>
      <sheetData sheetId="4584">
        <row r="82">
          <cell r="CF82" t="str">
            <v>Royalties Aggregate</v>
          </cell>
        </row>
      </sheetData>
      <sheetData sheetId="4585">
        <row r="82">
          <cell r="CF82" t="str">
            <v>Royalties Aggregate</v>
          </cell>
        </row>
      </sheetData>
      <sheetData sheetId="4586">
        <row r="82">
          <cell r="CF82">
            <v>0</v>
          </cell>
        </row>
      </sheetData>
      <sheetData sheetId="4587">
        <row r="82">
          <cell r="CF82" t="str">
            <v>Royalties Aggregate</v>
          </cell>
        </row>
      </sheetData>
      <sheetData sheetId="4588">
        <row r="82">
          <cell r="CF82" t="str">
            <v>Royalties Aggregate</v>
          </cell>
        </row>
      </sheetData>
      <sheetData sheetId="4589">
        <row r="82">
          <cell r="CF82" t="str">
            <v>Royalties Aggregate</v>
          </cell>
        </row>
      </sheetData>
      <sheetData sheetId="4590">
        <row r="82">
          <cell r="CF82" t="str">
            <v>Royalties Aggregate</v>
          </cell>
        </row>
      </sheetData>
      <sheetData sheetId="4591">
        <row r="82">
          <cell r="CF82" t="str">
            <v>Royalties Aggregate</v>
          </cell>
        </row>
      </sheetData>
      <sheetData sheetId="4592">
        <row r="82">
          <cell r="CF82" t="str">
            <v>Royalties Aggregate</v>
          </cell>
        </row>
      </sheetData>
      <sheetData sheetId="4593">
        <row r="82">
          <cell r="CF82" t="str">
            <v>Royalties Aggregate</v>
          </cell>
        </row>
      </sheetData>
      <sheetData sheetId="4594">
        <row r="82">
          <cell r="CF82" t="str">
            <v>Royalties Aggregate</v>
          </cell>
        </row>
      </sheetData>
      <sheetData sheetId="4595">
        <row r="82">
          <cell r="CF82" t="str">
            <v>Royalties Aggregate</v>
          </cell>
        </row>
      </sheetData>
      <sheetData sheetId="4596">
        <row r="82">
          <cell r="CF82" t="str">
            <v>Royalties Aggregate</v>
          </cell>
        </row>
      </sheetData>
      <sheetData sheetId="4597">
        <row r="82">
          <cell r="CF82" t="str">
            <v>Royalties Aggregate</v>
          </cell>
        </row>
      </sheetData>
      <sheetData sheetId="4598">
        <row r="82">
          <cell r="CF82" t="str">
            <v>Royalties Aggregate</v>
          </cell>
        </row>
      </sheetData>
      <sheetData sheetId="4599">
        <row r="82">
          <cell r="CF82" t="str">
            <v>Royalties Aggregate</v>
          </cell>
        </row>
      </sheetData>
      <sheetData sheetId="4600">
        <row r="82">
          <cell r="CF82" t="str">
            <v>Royalties Aggregate</v>
          </cell>
        </row>
      </sheetData>
      <sheetData sheetId="4601">
        <row r="82">
          <cell r="CF82" t="str">
            <v>Royalties Aggregate</v>
          </cell>
        </row>
      </sheetData>
      <sheetData sheetId="4602">
        <row r="82">
          <cell r="CF82" t="str">
            <v>Royalties Aggregate</v>
          </cell>
        </row>
      </sheetData>
      <sheetData sheetId="4603">
        <row r="82">
          <cell r="CF82" t="str">
            <v>Royalties Aggregate</v>
          </cell>
        </row>
      </sheetData>
      <sheetData sheetId="4604">
        <row r="82">
          <cell r="CF82" t="str">
            <v>Royalties Aggregate</v>
          </cell>
        </row>
      </sheetData>
      <sheetData sheetId="4605">
        <row r="82">
          <cell r="CF82" t="str">
            <v>Royalties Aggregate</v>
          </cell>
        </row>
      </sheetData>
      <sheetData sheetId="4606">
        <row r="82">
          <cell r="CF82" t="str">
            <v>Royalties Aggregate</v>
          </cell>
        </row>
      </sheetData>
      <sheetData sheetId="4607">
        <row r="82">
          <cell r="CF82" t="str">
            <v>Royalties Aggregate</v>
          </cell>
        </row>
      </sheetData>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ow r="82">
          <cell r="CF82" t="str">
            <v>Royalties Aggregate</v>
          </cell>
        </row>
      </sheetData>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ow r="82">
          <cell r="CF82" t="str">
            <v>Royalties Aggregate</v>
          </cell>
        </row>
      </sheetData>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ow r="82">
          <cell r="CF82" t="str">
            <v>Royalties Aggregate</v>
          </cell>
        </row>
      </sheetData>
      <sheetData sheetId="4657" refreshError="1"/>
      <sheetData sheetId="4658" refreshError="1"/>
      <sheetData sheetId="4659" refreshError="1"/>
      <sheetData sheetId="4660" refreshError="1"/>
      <sheetData sheetId="4661" refreshError="1"/>
      <sheetData sheetId="4662">
        <row r="82">
          <cell r="CF82" t="str">
            <v>Royalties Aggregate</v>
          </cell>
        </row>
      </sheetData>
      <sheetData sheetId="4663" refreshError="1"/>
      <sheetData sheetId="4664" refreshError="1"/>
      <sheetData sheetId="4665" refreshError="1"/>
      <sheetData sheetId="4666" refreshError="1"/>
      <sheetData sheetId="4667" refreshError="1"/>
      <sheetData sheetId="4668">
        <row r="82">
          <cell r="CF82" t="str">
            <v>Royalties Aggregate</v>
          </cell>
        </row>
      </sheetData>
      <sheetData sheetId="4669">
        <row r="82">
          <cell r="CF82" t="str">
            <v>Royalties Aggregate</v>
          </cell>
        </row>
      </sheetData>
      <sheetData sheetId="4670">
        <row r="82">
          <cell r="CF82" t="str">
            <v>Royalties Aggregate</v>
          </cell>
        </row>
      </sheetData>
      <sheetData sheetId="4671" refreshError="1"/>
      <sheetData sheetId="4672" refreshError="1"/>
      <sheetData sheetId="4673" refreshError="1"/>
      <sheetData sheetId="4674">
        <row r="82">
          <cell r="CF82" t="str">
            <v>Royalties Aggregate</v>
          </cell>
        </row>
      </sheetData>
      <sheetData sheetId="4675">
        <row r="82">
          <cell r="CF82" t="str">
            <v>Royalties Aggregate</v>
          </cell>
        </row>
      </sheetData>
      <sheetData sheetId="4676">
        <row r="82">
          <cell r="CF82" t="str">
            <v>Royalties Aggregate</v>
          </cell>
        </row>
      </sheetData>
      <sheetData sheetId="4677">
        <row r="82">
          <cell r="CF82" t="str">
            <v>Royalties Aggregate</v>
          </cell>
        </row>
      </sheetData>
      <sheetData sheetId="4678">
        <row r="82">
          <cell r="CF82" t="str">
            <v>Royalties Aggregate</v>
          </cell>
        </row>
      </sheetData>
      <sheetData sheetId="4679">
        <row r="82">
          <cell r="CF82" t="str">
            <v>Royalties Aggregate</v>
          </cell>
        </row>
      </sheetData>
      <sheetData sheetId="4680">
        <row r="82">
          <cell r="CF82" t="str">
            <v>Royalties Aggregate</v>
          </cell>
        </row>
      </sheetData>
      <sheetData sheetId="4681">
        <row r="82">
          <cell r="CF82" t="str">
            <v>Royalties Aggregate</v>
          </cell>
        </row>
      </sheetData>
      <sheetData sheetId="4682">
        <row r="82">
          <cell r="CF82" t="str">
            <v>Royalties Aggregate</v>
          </cell>
        </row>
      </sheetData>
      <sheetData sheetId="4683">
        <row r="82">
          <cell r="CF82" t="str">
            <v>Royalties Aggregate</v>
          </cell>
        </row>
      </sheetData>
      <sheetData sheetId="4684">
        <row r="82">
          <cell r="CF82" t="str">
            <v>Royalties Aggregate</v>
          </cell>
        </row>
      </sheetData>
      <sheetData sheetId="4685">
        <row r="82">
          <cell r="CF82" t="str">
            <v>Royalties Aggregate</v>
          </cell>
        </row>
      </sheetData>
      <sheetData sheetId="4686">
        <row r="82">
          <cell r="CF82" t="str">
            <v>Royalties Aggregate</v>
          </cell>
        </row>
      </sheetData>
      <sheetData sheetId="4687">
        <row r="82">
          <cell r="CF82" t="str">
            <v>Royalties Aggregate</v>
          </cell>
        </row>
      </sheetData>
      <sheetData sheetId="4688">
        <row r="82">
          <cell r="CF82" t="str">
            <v>Royalties Aggregate</v>
          </cell>
        </row>
      </sheetData>
      <sheetData sheetId="4689">
        <row r="82">
          <cell r="CF82" t="str">
            <v>Royalties Aggregate</v>
          </cell>
        </row>
      </sheetData>
      <sheetData sheetId="4690">
        <row r="82">
          <cell r="CF82" t="str">
            <v>Royalties Aggregate</v>
          </cell>
        </row>
      </sheetData>
      <sheetData sheetId="4691">
        <row r="82">
          <cell r="CF82" t="str">
            <v>Royalties Aggregate</v>
          </cell>
        </row>
      </sheetData>
      <sheetData sheetId="4692">
        <row r="82">
          <cell r="CF82" t="str">
            <v>Royalties Aggregate</v>
          </cell>
        </row>
      </sheetData>
      <sheetData sheetId="4693">
        <row r="82">
          <cell r="CF82" t="str">
            <v>Royalties Aggregate</v>
          </cell>
        </row>
      </sheetData>
      <sheetData sheetId="4694">
        <row r="82">
          <cell r="CF82" t="str">
            <v>Royalties Aggregate</v>
          </cell>
        </row>
      </sheetData>
      <sheetData sheetId="4695">
        <row r="82">
          <cell r="CF82" t="str">
            <v>Royalties Aggregate</v>
          </cell>
        </row>
      </sheetData>
      <sheetData sheetId="4696">
        <row r="82">
          <cell r="CF82" t="str">
            <v>Royalties Aggregate</v>
          </cell>
        </row>
      </sheetData>
      <sheetData sheetId="4697">
        <row r="82">
          <cell r="CF82" t="str">
            <v>Royalties Aggregate</v>
          </cell>
        </row>
      </sheetData>
      <sheetData sheetId="4698">
        <row r="82">
          <cell r="CF82" t="str">
            <v>Royalties Aggregate</v>
          </cell>
        </row>
      </sheetData>
      <sheetData sheetId="4699">
        <row r="82">
          <cell r="CF82" t="str">
            <v>Royalties Aggregate</v>
          </cell>
        </row>
      </sheetData>
      <sheetData sheetId="4700">
        <row r="82">
          <cell r="CF82" t="str">
            <v>Royalties Aggregate</v>
          </cell>
        </row>
      </sheetData>
      <sheetData sheetId="4701">
        <row r="82">
          <cell r="CF82" t="str">
            <v>Royalties Aggregate</v>
          </cell>
        </row>
      </sheetData>
      <sheetData sheetId="4702">
        <row r="82">
          <cell r="CF82" t="str">
            <v>Royalties Aggregate</v>
          </cell>
        </row>
      </sheetData>
      <sheetData sheetId="4703">
        <row r="82">
          <cell r="CF82" t="str">
            <v>Royalties Aggregate</v>
          </cell>
        </row>
      </sheetData>
      <sheetData sheetId="4704">
        <row r="82">
          <cell r="CF82" t="str">
            <v>Royalties Aggregate</v>
          </cell>
        </row>
      </sheetData>
      <sheetData sheetId="4705">
        <row r="82">
          <cell r="CF82" t="str">
            <v>Royalties Aggregate</v>
          </cell>
        </row>
      </sheetData>
      <sheetData sheetId="4706">
        <row r="82">
          <cell r="CF82" t="str">
            <v>Royalties Aggregate</v>
          </cell>
        </row>
      </sheetData>
      <sheetData sheetId="4707">
        <row r="82">
          <cell r="CF82" t="str">
            <v>Royalties Aggregate</v>
          </cell>
        </row>
      </sheetData>
      <sheetData sheetId="4708">
        <row r="82">
          <cell r="CF82" t="str">
            <v>Royalties Aggregate</v>
          </cell>
        </row>
      </sheetData>
      <sheetData sheetId="4709">
        <row r="82">
          <cell r="CF82" t="str">
            <v>Royalties Aggregate</v>
          </cell>
        </row>
      </sheetData>
      <sheetData sheetId="4710">
        <row r="82">
          <cell r="CF82" t="str">
            <v>Royalties Aggregate</v>
          </cell>
        </row>
      </sheetData>
      <sheetData sheetId="4711">
        <row r="82">
          <cell r="CF82" t="str">
            <v>Royalties Aggregate</v>
          </cell>
        </row>
      </sheetData>
      <sheetData sheetId="4712">
        <row r="82">
          <cell r="CF82" t="str">
            <v>Royalties Aggregate</v>
          </cell>
        </row>
      </sheetData>
      <sheetData sheetId="4713">
        <row r="82">
          <cell r="CF82" t="str">
            <v>Royalties Aggregate</v>
          </cell>
        </row>
      </sheetData>
      <sheetData sheetId="4714">
        <row r="82">
          <cell r="CF82" t="str">
            <v>Royalties Aggregate</v>
          </cell>
        </row>
      </sheetData>
      <sheetData sheetId="4715">
        <row r="82">
          <cell r="CF82" t="str">
            <v>Royalties Aggregate</v>
          </cell>
        </row>
      </sheetData>
      <sheetData sheetId="4716">
        <row r="82">
          <cell r="CF82" t="str">
            <v>Royalties Aggregate</v>
          </cell>
        </row>
      </sheetData>
      <sheetData sheetId="4717">
        <row r="82">
          <cell r="CF82" t="str">
            <v>Royalties Aggregate</v>
          </cell>
        </row>
      </sheetData>
      <sheetData sheetId="4718">
        <row r="82">
          <cell r="CF82" t="str">
            <v>Royalties Aggregate</v>
          </cell>
        </row>
      </sheetData>
      <sheetData sheetId="4719">
        <row r="82">
          <cell r="CF82" t="str">
            <v>Royalties Aggregate</v>
          </cell>
        </row>
      </sheetData>
      <sheetData sheetId="4720">
        <row r="82">
          <cell r="CF82" t="str">
            <v>Royalties Aggregate</v>
          </cell>
        </row>
      </sheetData>
      <sheetData sheetId="4721">
        <row r="82">
          <cell r="CF82" t="str">
            <v>Royalties Aggregate</v>
          </cell>
        </row>
      </sheetData>
      <sheetData sheetId="4722">
        <row r="82">
          <cell r="CF82" t="str">
            <v>Royalties Aggregate</v>
          </cell>
        </row>
      </sheetData>
      <sheetData sheetId="4723">
        <row r="82">
          <cell r="CF82" t="str">
            <v>Royalties Aggregate</v>
          </cell>
        </row>
      </sheetData>
      <sheetData sheetId="4724">
        <row r="82">
          <cell r="CF82" t="str">
            <v>Royalties Aggregate</v>
          </cell>
        </row>
      </sheetData>
      <sheetData sheetId="4725">
        <row r="82">
          <cell r="CF82" t="str">
            <v>Royalties Aggregate</v>
          </cell>
        </row>
      </sheetData>
      <sheetData sheetId="4726">
        <row r="82">
          <cell r="CF82" t="str">
            <v>Royalties Aggregate</v>
          </cell>
        </row>
      </sheetData>
      <sheetData sheetId="4727">
        <row r="82">
          <cell r="CF82" t="str">
            <v>Royalties Aggregate</v>
          </cell>
        </row>
      </sheetData>
      <sheetData sheetId="4728">
        <row r="82">
          <cell r="CF82" t="str">
            <v>Royalties Aggregate</v>
          </cell>
        </row>
      </sheetData>
      <sheetData sheetId="4729">
        <row r="82">
          <cell r="CF82" t="str">
            <v>Royalties Aggregate</v>
          </cell>
        </row>
      </sheetData>
      <sheetData sheetId="4730">
        <row r="82">
          <cell r="CF82" t="str">
            <v>Royalties Aggregate</v>
          </cell>
        </row>
      </sheetData>
      <sheetData sheetId="4731">
        <row r="82">
          <cell r="CF82" t="str">
            <v>Royalties Aggregate</v>
          </cell>
        </row>
      </sheetData>
      <sheetData sheetId="4732">
        <row r="82">
          <cell r="CF82" t="str">
            <v>Royalties Aggregate</v>
          </cell>
        </row>
      </sheetData>
      <sheetData sheetId="4733">
        <row r="82">
          <cell r="CF82" t="str">
            <v>Royalties Aggregate</v>
          </cell>
        </row>
      </sheetData>
      <sheetData sheetId="4734">
        <row r="82">
          <cell r="CF82" t="str">
            <v>Royalties Aggregate</v>
          </cell>
        </row>
      </sheetData>
      <sheetData sheetId="4735">
        <row r="82">
          <cell r="CF82" t="str">
            <v>Royalties Aggregate</v>
          </cell>
        </row>
      </sheetData>
      <sheetData sheetId="4736">
        <row r="82">
          <cell r="CF82" t="str">
            <v>Royalties Aggregate</v>
          </cell>
        </row>
      </sheetData>
      <sheetData sheetId="4737">
        <row r="82">
          <cell r="CF82" t="str">
            <v>Royalties Aggregate</v>
          </cell>
        </row>
      </sheetData>
      <sheetData sheetId="4738">
        <row r="82">
          <cell r="CF82" t="str">
            <v>Royalties Aggregate</v>
          </cell>
        </row>
      </sheetData>
      <sheetData sheetId="4739">
        <row r="82">
          <cell r="CF82" t="str">
            <v>Royalties Aggregate</v>
          </cell>
        </row>
      </sheetData>
      <sheetData sheetId="4740">
        <row r="82">
          <cell r="CF82" t="str">
            <v>Royalties Aggregate</v>
          </cell>
        </row>
      </sheetData>
      <sheetData sheetId="4741">
        <row r="82">
          <cell r="CF82" t="str">
            <v>Royalties Aggregate</v>
          </cell>
        </row>
      </sheetData>
      <sheetData sheetId="4742">
        <row r="82">
          <cell r="CF82" t="str">
            <v>Royalties Aggregate</v>
          </cell>
        </row>
      </sheetData>
      <sheetData sheetId="4743">
        <row r="82">
          <cell r="CF82" t="str">
            <v>Royalties Aggregate</v>
          </cell>
        </row>
      </sheetData>
      <sheetData sheetId="4744">
        <row r="82">
          <cell r="CF82" t="str">
            <v>Royalties Aggregate</v>
          </cell>
        </row>
      </sheetData>
      <sheetData sheetId="4745">
        <row r="82">
          <cell r="CF82" t="str">
            <v>Royalties Aggregate</v>
          </cell>
        </row>
      </sheetData>
      <sheetData sheetId="4746">
        <row r="82">
          <cell r="CF82" t="str">
            <v>Royalties Aggregate</v>
          </cell>
        </row>
      </sheetData>
      <sheetData sheetId="4747">
        <row r="82">
          <cell r="CF82" t="str">
            <v>Royalties Aggregate</v>
          </cell>
        </row>
      </sheetData>
      <sheetData sheetId="4748">
        <row r="82">
          <cell r="CF82" t="str">
            <v>Royalties Aggregate</v>
          </cell>
        </row>
      </sheetData>
      <sheetData sheetId="4749">
        <row r="82">
          <cell r="CF82" t="str">
            <v>Royalties Aggregate</v>
          </cell>
        </row>
      </sheetData>
      <sheetData sheetId="4750">
        <row r="82">
          <cell r="CF82" t="str">
            <v>Royalties Aggregate</v>
          </cell>
        </row>
      </sheetData>
      <sheetData sheetId="4751">
        <row r="82">
          <cell r="CF82" t="str">
            <v>Royalties Aggregate</v>
          </cell>
        </row>
      </sheetData>
      <sheetData sheetId="4752">
        <row r="82">
          <cell r="CF82" t="str">
            <v>Royalties Aggregate</v>
          </cell>
        </row>
      </sheetData>
      <sheetData sheetId="4753">
        <row r="82">
          <cell r="CF82" t="str">
            <v>Royalties Aggregate</v>
          </cell>
        </row>
      </sheetData>
      <sheetData sheetId="4754">
        <row r="82">
          <cell r="CF82" t="str">
            <v>Royalties Aggregate</v>
          </cell>
        </row>
      </sheetData>
      <sheetData sheetId="4755">
        <row r="82">
          <cell r="CF82" t="str">
            <v>Royalties Aggregate</v>
          </cell>
        </row>
      </sheetData>
      <sheetData sheetId="4756">
        <row r="82">
          <cell r="CF82" t="str">
            <v>Royalties Aggregate</v>
          </cell>
        </row>
      </sheetData>
      <sheetData sheetId="4757">
        <row r="82">
          <cell r="CF82" t="str">
            <v>Royalties Aggregate</v>
          </cell>
        </row>
      </sheetData>
      <sheetData sheetId="4758">
        <row r="82">
          <cell r="CF82" t="str">
            <v>Royalties Aggregate</v>
          </cell>
        </row>
      </sheetData>
      <sheetData sheetId="4759">
        <row r="82">
          <cell r="CF82" t="str">
            <v>Royalties Aggregate</v>
          </cell>
        </row>
      </sheetData>
      <sheetData sheetId="4760">
        <row r="82">
          <cell r="CF82" t="str">
            <v>Royalties Aggregate</v>
          </cell>
        </row>
      </sheetData>
      <sheetData sheetId="4761">
        <row r="82">
          <cell r="CF82" t="str">
            <v>Royalties Aggregate</v>
          </cell>
        </row>
      </sheetData>
      <sheetData sheetId="4762">
        <row r="82">
          <cell r="CF82" t="str">
            <v>Royalties Aggregate</v>
          </cell>
        </row>
      </sheetData>
      <sheetData sheetId="4763">
        <row r="82">
          <cell r="CF82" t="str">
            <v>Royalties Aggregate</v>
          </cell>
        </row>
      </sheetData>
      <sheetData sheetId="4764">
        <row r="82">
          <cell r="CF82" t="str">
            <v>Royalties Aggregate</v>
          </cell>
        </row>
      </sheetData>
      <sheetData sheetId="4765">
        <row r="82">
          <cell r="CF82" t="str">
            <v>Royalties Aggregate</v>
          </cell>
        </row>
      </sheetData>
      <sheetData sheetId="4766">
        <row r="82">
          <cell r="CF82" t="str">
            <v>Royalties Aggregate</v>
          </cell>
        </row>
      </sheetData>
      <sheetData sheetId="4767">
        <row r="82">
          <cell r="CF82" t="str">
            <v>Royalties Aggregate</v>
          </cell>
        </row>
      </sheetData>
      <sheetData sheetId="4768">
        <row r="82">
          <cell r="CF82" t="str">
            <v>Royalties Aggregate</v>
          </cell>
        </row>
      </sheetData>
      <sheetData sheetId="4769">
        <row r="82">
          <cell r="CF82" t="str">
            <v>Royalties Aggregate</v>
          </cell>
        </row>
      </sheetData>
      <sheetData sheetId="4770">
        <row r="82">
          <cell r="CF82" t="str">
            <v>Royalties Aggregate</v>
          </cell>
        </row>
      </sheetData>
      <sheetData sheetId="4771">
        <row r="82">
          <cell r="CF82" t="str">
            <v>Royalties Aggregate</v>
          </cell>
        </row>
      </sheetData>
      <sheetData sheetId="4772">
        <row r="82">
          <cell r="CF82" t="str">
            <v>Royalties Aggregate</v>
          </cell>
        </row>
      </sheetData>
      <sheetData sheetId="4773">
        <row r="82">
          <cell r="CF82" t="str">
            <v>Royalties Aggregate</v>
          </cell>
        </row>
      </sheetData>
      <sheetData sheetId="4774">
        <row r="82">
          <cell r="CF82" t="str">
            <v>Royalties Aggregate</v>
          </cell>
        </row>
      </sheetData>
      <sheetData sheetId="4775">
        <row r="82">
          <cell r="CF82" t="str">
            <v>Royalties Aggregate</v>
          </cell>
        </row>
      </sheetData>
      <sheetData sheetId="4776">
        <row r="82">
          <cell r="CF82" t="str">
            <v>Royalties Aggregate</v>
          </cell>
        </row>
      </sheetData>
      <sheetData sheetId="4777">
        <row r="82">
          <cell r="CF82" t="str">
            <v>Royalties Aggregate</v>
          </cell>
        </row>
      </sheetData>
      <sheetData sheetId="4778">
        <row r="82">
          <cell r="CF82" t="str">
            <v>Royalties Aggregate</v>
          </cell>
        </row>
      </sheetData>
      <sheetData sheetId="4779">
        <row r="82">
          <cell r="CF82" t="str">
            <v>Royalties Aggregate</v>
          </cell>
        </row>
      </sheetData>
      <sheetData sheetId="4780">
        <row r="82">
          <cell r="CF82" t="str">
            <v>Royalties Aggregate</v>
          </cell>
        </row>
      </sheetData>
      <sheetData sheetId="4781">
        <row r="82">
          <cell r="CF82" t="str">
            <v>Royalties Aggregate</v>
          </cell>
        </row>
      </sheetData>
      <sheetData sheetId="4782">
        <row r="82">
          <cell r="CF82" t="str">
            <v>Royalties Aggregate</v>
          </cell>
        </row>
      </sheetData>
      <sheetData sheetId="4783">
        <row r="82">
          <cell r="CF82" t="str">
            <v>Royalties Aggregate</v>
          </cell>
        </row>
      </sheetData>
      <sheetData sheetId="4784">
        <row r="82">
          <cell r="CF82" t="str">
            <v>Royalties Aggregate</v>
          </cell>
        </row>
      </sheetData>
      <sheetData sheetId="4785">
        <row r="82">
          <cell r="CF82" t="str">
            <v>Royalties Aggregate</v>
          </cell>
        </row>
      </sheetData>
      <sheetData sheetId="4786">
        <row r="82">
          <cell r="CF82" t="str">
            <v>Royalties Aggregate</v>
          </cell>
        </row>
      </sheetData>
      <sheetData sheetId="4787">
        <row r="82">
          <cell r="CF82" t="str">
            <v>Royalties Aggregate</v>
          </cell>
        </row>
      </sheetData>
      <sheetData sheetId="4788">
        <row r="82">
          <cell r="CF82" t="str">
            <v>Royalties Aggregate</v>
          </cell>
        </row>
      </sheetData>
      <sheetData sheetId="4789">
        <row r="82">
          <cell r="CF82" t="str">
            <v>Royalties Aggregate</v>
          </cell>
        </row>
      </sheetData>
      <sheetData sheetId="4790">
        <row r="82">
          <cell r="CF82" t="str">
            <v>Royalties Aggregate</v>
          </cell>
        </row>
      </sheetData>
      <sheetData sheetId="4791">
        <row r="82">
          <cell r="CF82" t="str">
            <v>Royalties Aggregate</v>
          </cell>
        </row>
      </sheetData>
      <sheetData sheetId="4792">
        <row r="82">
          <cell r="CF82" t="str">
            <v>Royalties Aggregate</v>
          </cell>
        </row>
      </sheetData>
      <sheetData sheetId="4793">
        <row r="82">
          <cell r="CF82" t="str">
            <v>Royalties Aggregate</v>
          </cell>
        </row>
      </sheetData>
      <sheetData sheetId="4794">
        <row r="82">
          <cell r="CF82" t="str">
            <v>Royalties Aggregate</v>
          </cell>
        </row>
      </sheetData>
      <sheetData sheetId="4795">
        <row r="82">
          <cell r="CF82" t="str">
            <v>Royalties Aggregate</v>
          </cell>
        </row>
      </sheetData>
      <sheetData sheetId="4796">
        <row r="82">
          <cell r="CF82" t="str">
            <v>Royalties Aggregate</v>
          </cell>
        </row>
      </sheetData>
      <sheetData sheetId="4797">
        <row r="82">
          <cell r="CF82" t="str">
            <v>Royalties Aggregate</v>
          </cell>
        </row>
      </sheetData>
      <sheetData sheetId="4798">
        <row r="82">
          <cell r="CF82" t="str">
            <v>Royalties Aggregate</v>
          </cell>
        </row>
      </sheetData>
      <sheetData sheetId="4799">
        <row r="82">
          <cell r="CF82" t="str">
            <v>Royalties Aggregate</v>
          </cell>
        </row>
      </sheetData>
      <sheetData sheetId="4800">
        <row r="82">
          <cell r="CF82" t="str">
            <v>Royalties Aggregate</v>
          </cell>
        </row>
      </sheetData>
      <sheetData sheetId="4801">
        <row r="82">
          <cell r="CF82" t="str">
            <v>Royalties Aggregate</v>
          </cell>
        </row>
      </sheetData>
      <sheetData sheetId="4802">
        <row r="82">
          <cell r="CF82" t="str">
            <v>Royalties Aggregate</v>
          </cell>
        </row>
      </sheetData>
      <sheetData sheetId="4803">
        <row r="82">
          <cell r="CF82" t="str">
            <v>Royalties Aggregate</v>
          </cell>
        </row>
      </sheetData>
      <sheetData sheetId="4804">
        <row r="82">
          <cell r="CF82" t="str">
            <v>Royalties Aggregate</v>
          </cell>
        </row>
      </sheetData>
      <sheetData sheetId="4805">
        <row r="82">
          <cell r="CF82" t="str">
            <v>Royalties Aggregate</v>
          </cell>
        </row>
      </sheetData>
      <sheetData sheetId="4806">
        <row r="82">
          <cell r="CF82" t="str">
            <v>Royalties Aggregate</v>
          </cell>
        </row>
      </sheetData>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ow r="82">
          <cell r="CF82" t="str">
            <v>Royalties Aggregate</v>
          </cell>
        </row>
      </sheetData>
      <sheetData sheetId="4819">
        <row r="82">
          <cell r="CF82" t="str">
            <v>Royalties Aggregate</v>
          </cell>
        </row>
      </sheetData>
      <sheetData sheetId="4820">
        <row r="82">
          <cell r="CF82" t="str">
            <v>Royalties Aggregate</v>
          </cell>
        </row>
      </sheetData>
      <sheetData sheetId="4821">
        <row r="82">
          <cell r="CF82" t="str">
            <v>Royalties Aggregate</v>
          </cell>
        </row>
      </sheetData>
      <sheetData sheetId="4822">
        <row r="82">
          <cell r="CF82" t="str">
            <v>Royalties Aggregate</v>
          </cell>
        </row>
      </sheetData>
      <sheetData sheetId="4823">
        <row r="82">
          <cell r="CF82" t="str">
            <v>Royalties Aggregate</v>
          </cell>
        </row>
      </sheetData>
      <sheetData sheetId="4824">
        <row r="82">
          <cell r="CF82" t="str">
            <v>Royalties Aggregate</v>
          </cell>
        </row>
      </sheetData>
      <sheetData sheetId="4825">
        <row r="82">
          <cell r="CF82" t="str">
            <v>Royalties Aggregate</v>
          </cell>
        </row>
      </sheetData>
      <sheetData sheetId="4826">
        <row r="82">
          <cell r="CF82" t="str">
            <v>Royalties Aggregate</v>
          </cell>
        </row>
      </sheetData>
      <sheetData sheetId="4827">
        <row r="82">
          <cell r="CF82" t="str">
            <v>Royalties Aggregate</v>
          </cell>
        </row>
      </sheetData>
      <sheetData sheetId="4828">
        <row r="82">
          <cell r="CF82" t="str">
            <v>Royalties Aggregate</v>
          </cell>
        </row>
      </sheetData>
      <sheetData sheetId="4829">
        <row r="82">
          <cell r="CF82" t="str">
            <v>Royalties Aggregate</v>
          </cell>
        </row>
      </sheetData>
      <sheetData sheetId="4830">
        <row r="82">
          <cell r="CF82" t="str">
            <v>Royalties Aggregate</v>
          </cell>
        </row>
      </sheetData>
      <sheetData sheetId="4831">
        <row r="82">
          <cell r="CF82" t="str">
            <v>Royalties Aggregate</v>
          </cell>
        </row>
      </sheetData>
      <sheetData sheetId="4832">
        <row r="82">
          <cell r="CF82" t="str">
            <v>Royalties Aggregate</v>
          </cell>
        </row>
      </sheetData>
      <sheetData sheetId="4833">
        <row r="82">
          <cell r="CF82" t="str">
            <v>Royalties Aggregate</v>
          </cell>
        </row>
      </sheetData>
      <sheetData sheetId="4834">
        <row r="82">
          <cell r="CF82" t="str">
            <v>Royalties Aggregate</v>
          </cell>
        </row>
      </sheetData>
      <sheetData sheetId="4835">
        <row r="82">
          <cell r="CF82" t="str">
            <v>Royalties Aggregate</v>
          </cell>
        </row>
      </sheetData>
      <sheetData sheetId="4836">
        <row r="82">
          <cell r="CF82" t="str">
            <v>Royalties Aggregate</v>
          </cell>
        </row>
      </sheetData>
      <sheetData sheetId="4837">
        <row r="82">
          <cell r="CF82" t="str">
            <v>Royalties Aggregate</v>
          </cell>
        </row>
      </sheetData>
      <sheetData sheetId="4838">
        <row r="82">
          <cell r="CF82" t="str">
            <v>Royalties Aggregate</v>
          </cell>
        </row>
      </sheetData>
      <sheetData sheetId="4839">
        <row r="82">
          <cell r="CF82" t="str">
            <v>Royalties Aggregate</v>
          </cell>
        </row>
      </sheetData>
      <sheetData sheetId="4840">
        <row r="82">
          <cell r="CF82" t="str">
            <v>Royalties Aggregate</v>
          </cell>
        </row>
      </sheetData>
      <sheetData sheetId="4841">
        <row r="82">
          <cell r="CF82" t="str">
            <v>Royalties Aggregate</v>
          </cell>
        </row>
      </sheetData>
      <sheetData sheetId="4842">
        <row r="82">
          <cell r="CF82" t="str">
            <v>Royalties Aggregate</v>
          </cell>
        </row>
      </sheetData>
      <sheetData sheetId="4843">
        <row r="82">
          <cell r="CF82" t="str">
            <v>Royalties Aggregate</v>
          </cell>
        </row>
      </sheetData>
      <sheetData sheetId="4844">
        <row r="82">
          <cell r="CF82" t="str">
            <v>Royalties Aggregate</v>
          </cell>
        </row>
      </sheetData>
      <sheetData sheetId="4845">
        <row r="82">
          <cell r="CF82" t="str">
            <v>Royalties Aggregate</v>
          </cell>
        </row>
      </sheetData>
      <sheetData sheetId="4846">
        <row r="82">
          <cell r="CF82" t="str">
            <v>Royalties Aggregate</v>
          </cell>
        </row>
      </sheetData>
      <sheetData sheetId="4847">
        <row r="82">
          <cell r="CF82">
            <v>0</v>
          </cell>
        </row>
      </sheetData>
      <sheetData sheetId="4848">
        <row r="82">
          <cell r="CF82">
            <v>0</v>
          </cell>
        </row>
      </sheetData>
      <sheetData sheetId="4849">
        <row r="82">
          <cell r="CF82">
            <v>0</v>
          </cell>
        </row>
      </sheetData>
      <sheetData sheetId="4850">
        <row r="82">
          <cell r="CF82" t="str">
            <v>Royalties Aggregate</v>
          </cell>
        </row>
      </sheetData>
      <sheetData sheetId="4851">
        <row r="82">
          <cell r="CF82" t="str">
            <v>Royalties Aggregate</v>
          </cell>
        </row>
      </sheetData>
      <sheetData sheetId="4852">
        <row r="82">
          <cell r="CF82" t="str">
            <v>Royalties Aggregate</v>
          </cell>
        </row>
      </sheetData>
      <sheetData sheetId="4853">
        <row r="82">
          <cell r="CF82" t="str">
            <v>Royalties Aggregate</v>
          </cell>
        </row>
      </sheetData>
      <sheetData sheetId="4854">
        <row r="82">
          <cell r="CF82" t="str">
            <v>Royalties Aggregate</v>
          </cell>
        </row>
      </sheetData>
      <sheetData sheetId="4855">
        <row r="82">
          <cell r="CF82" t="str">
            <v>Royalties Aggregate</v>
          </cell>
        </row>
      </sheetData>
      <sheetData sheetId="4856">
        <row r="82">
          <cell r="CF82" t="str">
            <v>Royalties Aggregate</v>
          </cell>
        </row>
      </sheetData>
      <sheetData sheetId="4857">
        <row r="82">
          <cell r="CF82" t="str">
            <v>Royalties Aggregate</v>
          </cell>
        </row>
      </sheetData>
      <sheetData sheetId="4858">
        <row r="82">
          <cell r="CF82" t="str">
            <v>Royalties Aggregate</v>
          </cell>
        </row>
      </sheetData>
      <sheetData sheetId="4859">
        <row r="82">
          <cell r="CF82" t="str">
            <v>Royalties Aggregate</v>
          </cell>
        </row>
      </sheetData>
      <sheetData sheetId="4860">
        <row r="82">
          <cell r="CF82" t="str">
            <v>Royalties Aggregate</v>
          </cell>
        </row>
      </sheetData>
      <sheetData sheetId="4861">
        <row r="82">
          <cell r="CF82" t="str">
            <v>Royalties Aggregate</v>
          </cell>
        </row>
      </sheetData>
      <sheetData sheetId="4862">
        <row r="82">
          <cell r="CF82" t="str">
            <v>Royalties Aggregate</v>
          </cell>
        </row>
      </sheetData>
      <sheetData sheetId="4863">
        <row r="82">
          <cell r="CF82" t="str">
            <v>Royalties Aggregate</v>
          </cell>
        </row>
      </sheetData>
      <sheetData sheetId="4864">
        <row r="82">
          <cell r="CF82" t="str">
            <v>Royalties Aggregate</v>
          </cell>
        </row>
      </sheetData>
      <sheetData sheetId="4865">
        <row r="82">
          <cell r="CF82" t="str">
            <v>Royalties Aggregate</v>
          </cell>
        </row>
      </sheetData>
      <sheetData sheetId="4866">
        <row r="82">
          <cell r="CF82" t="str">
            <v>Royalties Aggregate</v>
          </cell>
        </row>
      </sheetData>
      <sheetData sheetId="4867">
        <row r="82">
          <cell r="CF82" t="str">
            <v>Royalties Aggregate</v>
          </cell>
        </row>
      </sheetData>
      <sheetData sheetId="4868">
        <row r="82">
          <cell r="CF82">
            <v>0</v>
          </cell>
        </row>
      </sheetData>
      <sheetData sheetId="4869">
        <row r="82">
          <cell r="CF82" t="str">
            <v>Royalties Aggregate</v>
          </cell>
        </row>
      </sheetData>
      <sheetData sheetId="4870">
        <row r="82">
          <cell r="CF82" t="str">
            <v>Royalties Aggregate</v>
          </cell>
        </row>
      </sheetData>
      <sheetData sheetId="4871">
        <row r="82">
          <cell r="CF82" t="str">
            <v>Royalties Aggregate</v>
          </cell>
        </row>
      </sheetData>
      <sheetData sheetId="4872">
        <row r="82">
          <cell r="CF82" t="str">
            <v>Royalties Aggregate</v>
          </cell>
        </row>
      </sheetData>
      <sheetData sheetId="4873">
        <row r="82">
          <cell r="CF82" t="str">
            <v>Royalties Aggregate</v>
          </cell>
        </row>
      </sheetData>
      <sheetData sheetId="4874">
        <row r="82">
          <cell r="CF82" t="str">
            <v>Royalties Aggregate</v>
          </cell>
        </row>
      </sheetData>
      <sheetData sheetId="4875">
        <row r="82">
          <cell r="CF82" t="str">
            <v>Royalties Aggregate</v>
          </cell>
        </row>
      </sheetData>
      <sheetData sheetId="4876">
        <row r="82">
          <cell r="CF82" t="str">
            <v>Royalties Aggregate</v>
          </cell>
        </row>
      </sheetData>
      <sheetData sheetId="4877">
        <row r="82">
          <cell r="CF82" t="str">
            <v>Royalties Aggregate</v>
          </cell>
        </row>
      </sheetData>
      <sheetData sheetId="4878">
        <row r="82">
          <cell r="CF82">
            <v>0</v>
          </cell>
        </row>
      </sheetData>
      <sheetData sheetId="4879">
        <row r="82">
          <cell r="CF82">
            <v>0</v>
          </cell>
        </row>
      </sheetData>
      <sheetData sheetId="4880">
        <row r="82">
          <cell r="CF82" t="str">
            <v>Royalties Aggregate</v>
          </cell>
        </row>
      </sheetData>
      <sheetData sheetId="4881">
        <row r="82">
          <cell r="CF82" t="str">
            <v>Royalties Aggregate</v>
          </cell>
        </row>
      </sheetData>
      <sheetData sheetId="4882">
        <row r="82">
          <cell r="CF82" t="str">
            <v>Royalties Aggregate</v>
          </cell>
        </row>
      </sheetData>
      <sheetData sheetId="4883">
        <row r="82">
          <cell r="CF82" t="str">
            <v>Royalties Aggregate</v>
          </cell>
        </row>
      </sheetData>
      <sheetData sheetId="4884">
        <row r="82">
          <cell r="CF82" t="str">
            <v>Royalties Aggregate</v>
          </cell>
        </row>
      </sheetData>
      <sheetData sheetId="4885">
        <row r="82">
          <cell r="CF82" t="str">
            <v>Royalties Aggregate</v>
          </cell>
        </row>
      </sheetData>
      <sheetData sheetId="4886">
        <row r="82">
          <cell r="CF82" t="str">
            <v>Royalties Aggregate</v>
          </cell>
        </row>
      </sheetData>
      <sheetData sheetId="4887">
        <row r="82">
          <cell r="CF82" t="str">
            <v>Royalties Aggregate</v>
          </cell>
        </row>
      </sheetData>
      <sheetData sheetId="4888">
        <row r="82">
          <cell r="CF82" t="str">
            <v>Royalties Aggregate</v>
          </cell>
        </row>
      </sheetData>
      <sheetData sheetId="4889">
        <row r="82">
          <cell r="CF82" t="str">
            <v>Royalties Aggregate</v>
          </cell>
        </row>
      </sheetData>
      <sheetData sheetId="4890">
        <row r="82">
          <cell r="CF82" t="str">
            <v>Royalties Aggregate</v>
          </cell>
        </row>
      </sheetData>
      <sheetData sheetId="4891">
        <row r="82">
          <cell r="CF82" t="str">
            <v>Royalties Aggregate</v>
          </cell>
        </row>
      </sheetData>
      <sheetData sheetId="4892">
        <row r="82">
          <cell r="CF82" t="str">
            <v>Royalties Aggregate</v>
          </cell>
        </row>
      </sheetData>
      <sheetData sheetId="4893">
        <row r="82">
          <cell r="CF82" t="str">
            <v>Royalties Aggregate</v>
          </cell>
        </row>
      </sheetData>
      <sheetData sheetId="4894">
        <row r="82">
          <cell r="CF82" t="str">
            <v>Royalties Aggregate</v>
          </cell>
        </row>
      </sheetData>
      <sheetData sheetId="4895">
        <row r="82">
          <cell r="CF82" t="str">
            <v>Royalties Aggregate</v>
          </cell>
        </row>
      </sheetData>
      <sheetData sheetId="4896">
        <row r="82">
          <cell r="CF82" t="str">
            <v>Royalties Aggregate</v>
          </cell>
        </row>
      </sheetData>
      <sheetData sheetId="4897">
        <row r="82">
          <cell r="CF82" t="str">
            <v>Royalties Aggregate</v>
          </cell>
        </row>
      </sheetData>
      <sheetData sheetId="4898">
        <row r="82">
          <cell r="CF82" t="str">
            <v>Royalties Aggregate</v>
          </cell>
        </row>
      </sheetData>
      <sheetData sheetId="4899">
        <row r="82">
          <cell r="CF82" t="str">
            <v>Royalties Aggregate</v>
          </cell>
        </row>
      </sheetData>
      <sheetData sheetId="4900">
        <row r="82">
          <cell r="CF82" t="str">
            <v>Royalties Aggregate</v>
          </cell>
        </row>
      </sheetData>
      <sheetData sheetId="4901">
        <row r="82">
          <cell r="CF82" t="str">
            <v>Royalties Aggregate</v>
          </cell>
        </row>
      </sheetData>
      <sheetData sheetId="4902">
        <row r="82">
          <cell r="CF82" t="str">
            <v>Royalties Aggregate</v>
          </cell>
        </row>
      </sheetData>
      <sheetData sheetId="4903">
        <row r="82">
          <cell r="CF82" t="str">
            <v>Royalties Aggregate</v>
          </cell>
        </row>
      </sheetData>
      <sheetData sheetId="4904">
        <row r="82">
          <cell r="CF82" t="str">
            <v>Royalties Aggregate</v>
          </cell>
        </row>
      </sheetData>
      <sheetData sheetId="4905">
        <row r="82">
          <cell r="CF82" t="str">
            <v>Royalties Aggregate</v>
          </cell>
        </row>
      </sheetData>
      <sheetData sheetId="4906">
        <row r="82">
          <cell r="CF82" t="str">
            <v>Royalties Aggregate</v>
          </cell>
        </row>
      </sheetData>
      <sheetData sheetId="4907">
        <row r="82">
          <cell r="CF82" t="str">
            <v>Royalties Aggregate</v>
          </cell>
        </row>
      </sheetData>
      <sheetData sheetId="4908">
        <row r="82">
          <cell r="CF82" t="str">
            <v>Royalties Aggregate</v>
          </cell>
        </row>
      </sheetData>
      <sheetData sheetId="4909">
        <row r="82">
          <cell r="CF82" t="str">
            <v>Royalties Aggregate</v>
          </cell>
        </row>
      </sheetData>
      <sheetData sheetId="4910">
        <row r="82">
          <cell r="CF82" t="str">
            <v>Royalties Aggregate</v>
          </cell>
        </row>
      </sheetData>
      <sheetData sheetId="4911">
        <row r="82">
          <cell r="CF82" t="str">
            <v>Royalties Aggregate</v>
          </cell>
        </row>
      </sheetData>
      <sheetData sheetId="4912">
        <row r="82">
          <cell r="CF82" t="str">
            <v>Royalties Aggregate</v>
          </cell>
        </row>
      </sheetData>
      <sheetData sheetId="4913">
        <row r="82">
          <cell r="CF82" t="str">
            <v>Royalties Aggregate</v>
          </cell>
        </row>
      </sheetData>
      <sheetData sheetId="4914">
        <row r="82">
          <cell r="CF82" t="str">
            <v>Royalties Aggregate</v>
          </cell>
        </row>
      </sheetData>
      <sheetData sheetId="4915">
        <row r="82">
          <cell r="CF82" t="str">
            <v>Royalties Aggregate</v>
          </cell>
        </row>
      </sheetData>
      <sheetData sheetId="4916">
        <row r="82">
          <cell r="CF82" t="str">
            <v>Royalties Aggregate</v>
          </cell>
        </row>
      </sheetData>
      <sheetData sheetId="4917">
        <row r="82">
          <cell r="CF82" t="str">
            <v>Royalties Aggregate</v>
          </cell>
        </row>
      </sheetData>
      <sheetData sheetId="4918">
        <row r="82">
          <cell r="CF82" t="str">
            <v>Royalties Aggregate</v>
          </cell>
        </row>
      </sheetData>
      <sheetData sheetId="4919">
        <row r="82">
          <cell r="CF82" t="str">
            <v>Royalties Aggregate</v>
          </cell>
        </row>
      </sheetData>
      <sheetData sheetId="4920">
        <row r="82">
          <cell r="CF82" t="str">
            <v>Royalties Aggregate</v>
          </cell>
        </row>
      </sheetData>
      <sheetData sheetId="4921">
        <row r="82">
          <cell r="CF82" t="str">
            <v>Royalties Aggregate</v>
          </cell>
        </row>
      </sheetData>
      <sheetData sheetId="4922">
        <row r="82">
          <cell r="CF82">
            <v>0</v>
          </cell>
        </row>
      </sheetData>
      <sheetData sheetId="4923">
        <row r="82">
          <cell r="CF82" t="str">
            <v>Royalties Aggregate</v>
          </cell>
        </row>
      </sheetData>
      <sheetData sheetId="4924">
        <row r="82">
          <cell r="CF82" t="str">
            <v>Royalties Aggregate</v>
          </cell>
        </row>
      </sheetData>
      <sheetData sheetId="4925">
        <row r="82">
          <cell r="CF82" t="str">
            <v>Royalties Aggregate</v>
          </cell>
        </row>
      </sheetData>
      <sheetData sheetId="4926">
        <row r="82">
          <cell r="CF82" t="str">
            <v>Royalties Aggregate</v>
          </cell>
        </row>
      </sheetData>
      <sheetData sheetId="4927">
        <row r="82">
          <cell r="CF82" t="str">
            <v>Royalties Aggregate</v>
          </cell>
        </row>
      </sheetData>
      <sheetData sheetId="4928">
        <row r="82">
          <cell r="CF82" t="str">
            <v>Royalties Aggregate</v>
          </cell>
        </row>
      </sheetData>
      <sheetData sheetId="4929">
        <row r="82">
          <cell r="CF82" t="str">
            <v>Royalties Aggregate</v>
          </cell>
        </row>
      </sheetData>
      <sheetData sheetId="4930">
        <row r="82">
          <cell r="CF82" t="str">
            <v>Royalties Aggregate</v>
          </cell>
        </row>
      </sheetData>
      <sheetData sheetId="4931">
        <row r="82">
          <cell r="CF82" t="str">
            <v>Royalties Aggregate</v>
          </cell>
        </row>
      </sheetData>
      <sheetData sheetId="4932">
        <row r="82">
          <cell r="CF82" t="str">
            <v>Royalties Aggregate</v>
          </cell>
        </row>
      </sheetData>
      <sheetData sheetId="4933">
        <row r="82">
          <cell r="CF82" t="str">
            <v>Royalties Aggregate</v>
          </cell>
        </row>
      </sheetData>
      <sheetData sheetId="4934">
        <row r="82">
          <cell r="CF82" t="str">
            <v>Royalties Aggregate</v>
          </cell>
        </row>
      </sheetData>
      <sheetData sheetId="4935">
        <row r="82">
          <cell r="CF82" t="str">
            <v>Royalties Aggregate</v>
          </cell>
        </row>
      </sheetData>
      <sheetData sheetId="4936">
        <row r="82">
          <cell r="CF82" t="str">
            <v>Royalties Aggregate</v>
          </cell>
        </row>
      </sheetData>
      <sheetData sheetId="4937">
        <row r="82">
          <cell r="CF82" t="str">
            <v>Royalties Aggregate</v>
          </cell>
        </row>
      </sheetData>
      <sheetData sheetId="4938">
        <row r="82">
          <cell r="CF82" t="str">
            <v>Royalties Aggregate</v>
          </cell>
        </row>
      </sheetData>
      <sheetData sheetId="4939">
        <row r="82">
          <cell r="CF82" t="str">
            <v>Royalties Aggregate</v>
          </cell>
        </row>
      </sheetData>
      <sheetData sheetId="4940">
        <row r="82">
          <cell r="CF82" t="str">
            <v>Royalties Aggregate</v>
          </cell>
        </row>
      </sheetData>
      <sheetData sheetId="4941">
        <row r="82">
          <cell r="CF82" t="str">
            <v>Royalties Aggregate</v>
          </cell>
        </row>
      </sheetData>
      <sheetData sheetId="4942">
        <row r="82">
          <cell r="CF82" t="str">
            <v>Royalties Aggregate</v>
          </cell>
        </row>
      </sheetData>
      <sheetData sheetId="4943">
        <row r="82">
          <cell r="CF82" t="str">
            <v>Royalties Aggregate</v>
          </cell>
        </row>
      </sheetData>
      <sheetData sheetId="4944">
        <row r="82">
          <cell r="CF82" t="str">
            <v>Royalties Aggregate</v>
          </cell>
        </row>
      </sheetData>
      <sheetData sheetId="4945">
        <row r="82">
          <cell r="CF82" t="str">
            <v>Royalties Aggregate</v>
          </cell>
        </row>
      </sheetData>
      <sheetData sheetId="4946">
        <row r="82">
          <cell r="CF82" t="str">
            <v>Royalties Aggregate</v>
          </cell>
        </row>
      </sheetData>
      <sheetData sheetId="4947">
        <row r="82">
          <cell r="CF82" t="str">
            <v>Royalties Aggregate</v>
          </cell>
        </row>
      </sheetData>
      <sheetData sheetId="4948">
        <row r="82">
          <cell r="CF82" t="str">
            <v>Royalties Aggregate</v>
          </cell>
        </row>
      </sheetData>
      <sheetData sheetId="4949">
        <row r="82">
          <cell r="CF82" t="str">
            <v>Royalties Aggregate</v>
          </cell>
        </row>
      </sheetData>
      <sheetData sheetId="4950">
        <row r="82">
          <cell r="CF82">
            <v>0</v>
          </cell>
        </row>
      </sheetData>
      <sheetData sheetId="4951">
        <row r="82">
          <cell r="CF82" t="str">
            <v>Royalties Aggregate</v>
          </cell>
        </row>
      </sheetData>
      <sheetData sheetId="4952">
        <row r="82">
          <cell r="CF82" t="str">
            <v>Royalties Aggregate</v>
          </cell>
        </row>
      </sheetData>
      <sheetData sheetId="4953">
        <row r="82">
          <cell r="CF82" t="str">
            <v>Royalties Aggregate</v>
          </cell>
        </row>
      </sheetData>
      <sheetData sheetId="4954">
        <row r="82">
          <cell r="CF82" t="str">
            <v>Royalties Aggregate</v>
          </cell>
        </row>
      </sheetData>
      <sheetData sheetId="4955">
        <row r="82">
          <cell r="CF82" t="str">
            <v>Royalties Aggregate</v>
          </cell>
        </row>
      </sheetData>
      <sheetData sheetId="4956">
        <row r="82">
          <cell r="CF82" t="str">
            <v>Royalties Aggregate</v>
          </cell>
        </row>
      </sheetData>
      <sheetData sheetId="4957">
        <row r="82">
          <cell r="CF82">
            <v>0</v>
          </cell>
        </row>
      </sheetData>
      <sheetData sheetId="4958">
        <row r="82">
          <cell r="CF82" t="str">
            <v>Royalties Aggregate</v>
          </cell>
        </row>
      </sheetData>
      <sheetData sheetId="4959">
        <row r="82">
          <cell r="CF82" t="str">
            <v>Royalties Aggregate</v>
          </cell>
        </row>
      </sheetData>
      <sheetData sheetId="4960">
        <row r="82">
          <cell r="CF82" t="str">
            <v>Royalties Aggregate</v>
          </cell>
        </row>
      </sheetData>
      <sheetData sheetId="4961">
        <row r="82">
          <cell r="CF82" t="str">
            <v>Royalties Aggregate</v>
          </cell>
        </row>
      </sheetData>
      <sheetData sheetId="4962">
        <row r="82">
          <cell r="CF82" t="str">
            <v>Royalties Aggregate</v>
          </cell>
        </row>
      </sheetData>
      <sheetData sheetId="4963">
        <row r="82">
          <cell r="CF82" t="str">
            <v>Royalties Aggregate</v>
          </cell>
        </row>
      </sheetData>
      <sheetData sheetId="4964">
        <row r="82">
          <cell r="CF82" t="str">
            <v>Royalties Aggregate</v>
          </cell>
        </row>
      </sheetData>
      <sheetData sheetId="4965">
        <row r="82">
          <cell r="CF82" t="str">
            <v>Royalties Aggregate</v>
          </cell>
        </row>
      </sheetData>
      <sheetData sheetId="4966">
        <row r="82">
          <cell r="CF82" t="str">
            <v>Royalties Aggregate</v>
          </cell>
        </row>
      </sheetData>
      <sheetData sheetId="4967">
        <row r="82">
          <cell r="CF82" t="str">
            <v>Royalties Aggregate</v>
          </cell>
        </row>
      </sheetData>
      <sheetData sheetId="4968">
        <row r="82">
          <cell r="CF82" t="str">
            <v>Royalties Aggregate</v>
          </cell>
        </row>
      </sheetData>
      <sheetData sheetId="4969">
        <row r="82">
          <cell r="CF82" t="str">
            <v>Royalties Aggregate</v>
          </cell>
        </row>
      </sheetData>
      <sheetData sheetId="4970">
        <row r="82">
          <cell r="CF82" t="str">
            <v>Royalties Aggregate</v>
          </cell>
        </row>
      </sheetData>
      <sheetData sheetId="4971">
        <row r="82">
          <cell r="CF82" t="str">
            <v>Royalties Aggregate</v>
          </cell>
        </row>
      </sheetData>
      <sheetData sheetId="4972">
        <row r="82">
          <cell r="CF82" t="str">
            <v>Royalties Aggregate</v>
          </cell>
        </row>
      </sheetData>
      <sheetData sheetId="4973">
        <row r="82">
          <cell r="CF82" t="str">
            <v>Royalties Aggregate</v>
          </cell>
        </row>
      </sheetData>
      <sheetData sheetId="4974">
        <row r="82">
          <cell r="CF82" t="str">
            <v>Royalties Aggregate</v>
          </cell>
        </row>
      </sheetData>
      <sheetData sheetId="4975">
        <row r="82">
          <cell r="CF82" t="str">
            <v>Royalties Aggregate</v>
          </cell>
        </row>
      </sheetData>
      <sheetData sheetId="4976">
        <row r="82">
          <cell r="CF82" t="str">
            <v>Royalties Aggregate</v>
          </cell>
        </row>
      </sheetData>
      <sheetData sheetId="4977">
        <row r="82">
          <cell r="CF82" t="str">
            <v>Royalties Aggregate</v>
          </cell>
        </row>
      </sheetData>
      <sheetData sheetId="4978">
        <row r="82">
          <cell r="CF82" t="str">
            <v>Royalties Aggregate</v>
          </cell>
        </row>
      </sheetData>
      <sheetData sheetId="4979">
        <row r="82">
          <cell r="CF82" t="str">
            <v>Royalties Aggregate</v>
          </cell>
        </row>
      </sheetData>
      <sheetData sheetId="4980">
        <row r="82">
          <cell r="CF82" t="str">
            <v>Royalties Aggregate</v>
          </cell>
        </row>
      </sheetData>
      <sheetData sheetId="4981">
        <row r="82">
          <cell r="CF82" t="str">
            <v>Royalties Aggregate</v>
          </cell>
        </row>
      </sheetData>
      <sheetData sheetId="4982">
        <row r="82">
          <cell r="CF82">
            <v>0</v>
          </cell>
        </row>
      </sheetData>
      <sheetData sheetId="4983">
        <row r="82">
          <cell r="CF82" t="str">
            <v>Royalties Aggregate</v>
          </cell>
        </row>
      </sheetData>
      <sheetData sheetId="4984">
        <row r="82">
          <cell r="CF82" t="str">
            <v>Royalties Aggregate</v>
          </cell>
        </row>
      </sheetData>
      <sheetData sheetId="4985">
        <row r="82">
          <cell r="CF82" t="str">
            <v>Royalties Aggregate</v>
          </cell>
        </row>
      </sheetData>
      <sheetData sheetId="4986">
        <row r="82">
          <cell r="CF82" t="str">
            <v>Royalties Aggregate</v>
          </cell>
        </row>
      </sheetData>
      <sheetData sheetId="4987">
        <row r="82">
          <cell r="CF82" t="str">
            <v>Royalties Aggregate</v>
          </cell>
        </row>
      </sheetData>
      <sheetData sheetId="4988">
        <row r="82">
          <cell r="CF82" t="str">
            <v>Royalties Aggregate</v>
          </cell>
        </row>
      </sheetData>
      <sheetData sheetId="4989">
        <row r="82">
          <cell r="CF82" t="str">
            <v>Royalties Aggregate</v>
          </cell>
        </row>
      </sheetData>
      <sheetData sheetId="4990">
        <row r="82">
          <cell r="CF82" t="str">
            <v>Royalties Aggregate</v>
          </cell>
        </row>
      </sheetData>
      <sheetData sheetId="4991">
        <row r="82">
          <cell r="CF82" t="str">
            <v>Royalties Aggregate</v>
          </cell>
        </row>
      </sheetData>
      <sheetData sheetId="4992">
        <row r="82">
          <cell r="CF82" t="str">
            <v>Royalties Aggregate</v>
          </cell>
        </row>
      </sheetData>
      <sheetData sheetId="4993">
        <row r="82">
          <cell r="CF82">
            <v>0</v>
          </cell>
        </row>
      </sheetData>
      <sheetData sheetId="4994">
        <row r="82">
          <cell r="CF82" t="str">
            <v>Royalties Aggregate</v>
          </cell>
        </row>
      </sheetData>
      <sheetData sheetId="4995">
        <row r="82">
          <cell r="CF82" t="str">
            <v>Royalties Aggregate</v>
          </cell>
        </row>
      </sheetData>
      <sheetData sheetId="4996">
        <row r="82">
          <cell r="CF82" t="str">
            <v>Royalties Aggregate</v>
          </cell>
        </row>
      </sheetData>
      <sheetData sheetId="4997">
        <row r="82">
          <cell r="CF82" t="str">
            <v>Royalties Aggregate</v>
          </cell>
        </row>
      </sheetData>
      <sheetData sheetId="4998">
        <row r="82">
          <cell r="CF82" t="str">
            <v>Royalties Aggregate</v>
          </cell>
        </row>
      </sheetData>
      <sheetData sheetId="4999">
        <row r="82">
          <cell r="CF82" t="str">
            <v>Royalties Aggregate</v>
          </cell>
        </row>
      </sheetData>
      <sheetData sheetId="5000">
        <row r="82">
          <cell r="CF82" t="str">
            <v>Royalties Aggregate</v>
          </cell>
        </row>
      </sheetData>
      <sheetData sheetId="5001">
        <row r="82">
          <cell r="CF82" t="str">
            <v>Royalties Aggregate</v>
          </cell>
        </row>
      </sheetData>
      <sheetData sheetId="5002">
        <row r="82">
          <cell r="CF82" t="str">
            <v>Royalties Aggregate</v>
          </cell>
        </row>
      </sheetData>
      <sheetData sheetId="5003">
        <row r="82">
          <cell r="CF82" t="str">
            <v>Royalties Aggregate</v>
          </cell>
        </row>
      </sheetData>
      <sheetData sheetId="5004">
        <row r="82">
          <cell r="CF82" t="str">
            <v>Royalties Aggregate</v>
          </cell>
        </row>
      </sheetData>
      <sheetData sheetId="5005">
        <row r="82">
          <cell r="CF82" t="str">
            <v>Royalties Aggregate</v>
          </cell>
        </row>
      </sheetData>
      <sheetData sheetId="5006">
        <row r="82">
          <cell r="CF82" t="str">
            <v>Royalties Aggregate</v>
          </cell>
        </row>
      </sheetData>
      <sheetData sheetId="5007">
        <row r="82">
          <cell r="CF82" t="str">
            <v>Royalties Aggregate</v>
          </cell>
        </row>
      </sheetData>
      <sheetData sheetId="5008">
        <row r="82">
          <cell r="CF82" t="str">
            <v>Royalties Aggregate</v>
          </cell>
        </row>
      </sheetData>
      <sheetData sheetId="5009">
        <row r="82">
          <cell r="CF82" t="str">
            <v>Royalties Aggregate</v>
          </cell>
        </row>
      </sheetData>
      <sheetData sheetId="5010">
        <row r="82">
          <cell r="CF82" t="str">
            <v>Royalties Aggregate</v>
          </cell>
        </row>
      </sheetData>
      <sheetData sheetId="5011">
        <row r="82">
          <cell r="CF82" t="str">
            <v>Royalties Aggregate</v>
          </cell>
        </row>
      </sheetData>
      <sheetData sheetId="5012">
        <row r="82">
          <cell r="CF82" t="str">
            <v>Royalties Aggregate</v>
          </cell>
        </row>
      </sheetData>
      <sheetData sheetId="5013">
        <row r="82">
          <cell r="CF82" t="str">
            <v>Royalties Aggregate</v>
          </cell>
        </row>
      </sheetData>
      <sheetData sheetId="5014">
        <row r="82">
          <cell r="CF82" t="str">
            <v>Royalties Aggregate</v>
          </cell>
        </row>
      </sheetData>
      <sheetData sheetId="5015">
        <row r="82">
          <cell r="CF82" t="str">
            <v>Royalties Aggregate</v>
          </cell>
        </row>
      </sheetData>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ow r="82">
          <cell r="CF82" t="str">
            <v>Royalties Aggregate</v>
          </cell>
        </row>
      </sheetData>
      <sheetData sheetId="5070">
        <row r="82">
          <cell r="CF82" t="str">
            <v>Royalties Aggregate</v>
          </cell>
        </row>
      </sheetData>
      <sheetData sheetId="5071">
        <row r="82">
          <cell r="CF82" t="str">
            <v>Royalties Aggregate</v>
          </cell>
        </row>
      </sheetData>
      <sheetData sheetId="5072">
        <row r="82">
          <cell r="CF82" t="str">
            <v>Royalties Aggregate</v>
          </cell>
        </row>
      </sheetData>
      <sheetData sheetId="5073">
        <row r="82">
          <cell r="CF82" t="str">
            <v>Royalties Aggregate</v>
          </cell>
        </row>
      </sheetData>
      <sheetData sheetId="5074">
        <row r="82">
          <cell r="CF82" t="str">
            <v>Royalties Aggregate</v>
          </cell>
        </row>
      </sheetData>
      <sheetData sheetId="5075">
        <row r="82">
          <cell r="CF82" t="str">
            <v>Royalties Aggregate</v>
          </cell>
        </row>
      </sheetData>
      <sheetData sheetId="5076">
        <row r="82">
          <cell r="CF82" t="str">
            <v>Royalties Aggregate</v>
          </cell>
        </row>
      </sheetData>
      <sheetData sheetId="5077">
        <row r="82">
          <cell r="CF82" t="str">
            <v>Royalties Aggregate</v>
          </cell>
        </row>
      </sheetData>
      <sheetData sheetId="5078">
        <row r="82">
          <cell r="CF82" t="str">
            <v>Royalties Aggregate</v>
          </cell>
        </row>
      </sheetData>
      <sheetData sheetId="5079">
        <row r="82">
          <cell r="CF82" t="str">
            <v>Royalties Aggregate</v>
          </cell>
        </row>
      </sheetData>
      <sheetData sheetId="5080">
        <row r="82">
          <cell r="CF82" t="str">
            <v>Royalties Aggregate</v>
          </cell>
        </row>
      </sheetData>
      <sheetData sheetId="5081">
        <row r="82">
          <cell r="CF82" t="str">
            <v>Royalties Aggregate</v>
          </cell>
        </row>
      </sheetData>
      <sheetData sheetId="5082">
        <row r="82">
          <cell r="CF82" t="str">
            <v>Royalties Aggregate</v>
          </cell>
        </row>
      </sheetData>
      <sheetData sheetId="5083">
        <row r="82">
          <cell r="CF82" t="str">
            <v>Royalties Aggregate</v>
          </cell>
        </row>
      </sheetData>
      <sheetData sheetId="5084">
        <row r="82">
          <cell r="CF82" t="str">
            <v>Royalties Aggregate</v>
          </cell>
        </row>
      </sheetData>
      <sheetData sheetId="5085">
        <row r="82">
          <cell r="CF82" t="str">
            <v>Royalties Aggregate</v>
          </cell>
        </row>
      </sheetData>
      <sheetData sheetId="5086">
        <row r="82">
          <cell r="CF82" t="str">
            <v>Royalties Aggregate</v>
          </cell>
        </row>
      </sheetData>
      <sheetData sheetId="5087">
        <row r="82">
          <cell r="CF82" t="str">
            <v>Royalties Aggregate</v>
          </cell>
        </row>
      </sheetData>
      <sheetData sheetId="5088">
        <row r="82">
          <cell r="CF82" t="str">
            <v>Royalties Aggregate</v>
          </cell>
        </row>
      </sheetData>
      <sheetData sheetId="5089">
        <row r="82">
          <cell r="CF82" t="str">
            <v>Royalties Aggregate</v>
          </cell>
        </row>
      </sheetData>
      <sheetData sheetId="5090">
        <row r="82">
          <cell r="CF82" t="str">
            <v>Royalties Aggregate</v>
          </cell>
        </row>
      </sheetData>
      <sheetData sheetId="5091">
        <row r="82">
          <cell r="CF82" t="str">
            <v>Royalties Aggregate</v>
          </cell>
        </row>
      </sheetData>
      <sheetData sheetId="5092">
        <row r="82">
          <cell r="CF82" t="str">
            <v>Royalties Aggregate</v>
          </cell>
        </row>
      </sheetData>
      <sheetData sheetId="5093">
        <row r="82">
          <cell r="CF82" t="str">
            <v>Royalties Aggregate</v>
          </cell>
        </row>
      </sheetData>
      <sheetData sheetId="5094">
        <row r="82">
          <cell r="CF82" t="str">
            <v>Royalties Aggregate</v>
          </cell>
        </row>
      </sheetData>
      <sheetData sheetId="5095">
        <row r="82">
          <cell r="CF82" t="str">
            <v>Royalties Aggregate</v>
          </cell>
        </row>
      </sheetData>
      <sheetData sheetId="5096">
        <row r="82">
          <cell r="CF82" t="str">
            <v>Royalties Aggregate</v>
          </cell>
        </row>
      </sheetData>
      <sheetData sheetId="5097">
        <row r="82">
          <cell r="CF82" t="str">
            <v>Royalties Aggregate</v>
          </cell>
        </row>
      </sheetData>
      <sheetData sheetId="5098">
        <row r="82">
          <cell r="CF82" t="str">
            <v>Royalties Aggregate</v>
          </cell>
        </row>
      </sheetData>
      <sheetData sheetId="5099">
        <row r="82">
          <cell r="CF82" t="str">
            <v>Royalties Aggregate</v>
          </cell>
        </row>
      </sheetData>
      <sheetData sheetId="5100">
        <row r="82">
          <cell r="CF82" t="str">
            <v>Royalties Aggregate</v>
          </cell>
        </row>
      </sheetData>
      <sheetData sheetId="5101">
        <row r="82">
          <cell r="CF82" t="str">
            <v>Royalties Aggregate</v>
          </cell>
        </row>
      </sheetData>
      <sheetData sheetId="5102">
        <row r="82">
          <cell r="CF82" t="str">
            <v>Royalties Aggregate</v>
          </cell>
        </row>
      </sheetData>
      <sheetData sheetId="5103">
        <row r="82">
          <cell r="CF82" t="str">
            <v>Royalties Aggregate</v>
          </cell>
        </row>
      </sheetData>
      <sheetData sheetId="5104">
        <row r="82">
          <cell r="CF82" t="str">
            <v>Royalties Aggregate</v>
          </cell>
        </row>
      </sheetData>
      <sheetData sheetId="5105">
        <row r="82">
          <cell r="CF82" t="str">
            <v>Royalties Aggregate</v>
          </cell>
        </row>
      </sheetData>
      <sheetData sheetId="5106">
        <row r="82">
          <cell r="CF82" t="str">
            <v>Royalties Aggregate</v>
          </cell>
        </row>
      </sheetData>
      <sheetData sheetId="5107">
        <row r="82">
          <cell r="CF82" t="str">
            <v>Royalties Aggregate</v>
          </cell>
        </row>
      </sheetData>
      <sheetData sheetId="5108">
        <row r="82">
          <cell r="CF82" t="str">
            <v>Royalties Aggregate</v>
          </cell>
        </row>
      </sheetData>
      <sheetData sheetId="5109">
        <row r="82">
          <cell r="CF82" t="str">
            <v>Royalties Aggregate</v>
          </cell>
        </row>
      </sheetData>
      <sheetData sheetId="5110">
        <row r="82">
          <cell r="CF82" t="str">
            <v>Royalties Aggregate</v>
          </cell>
        </row>
      </sheetData>
      <sheetData sheetId="5111">
        <row r="82">
          <cell r="CF82" t="str">
            <v>Royalties Aggregate</v>
          </cell>
        </row>
      </sheetData>
      <sheetData sheetId="5112">
        <row r="82">
          <cell r="CF82" t="str">
            <v>Royalties Aggregate</v>
          </cell>
        </row>
      </sheetData>
      <sheetData sheetId="5113">
        <row r="82">
          <cell r="CF82" t="str">
            <v>Royalties Aggregate</v>
          </cell>
        </row>
      </sheetData>
      <sheetData sheetId="5114">
        <row r="82">
          <cell r="CF82">
            <v>0</v>
          </cell>
        </row>
      </sheetData>
      <sheetData sheetId="5115">
        <row r="82">
          <cell r="CF82" t="str">
            <v>Royalties Aggregate</v>
          </cell>
        </row>
      </sheetData>
      <sheetData sheetId="5116">
        <row r="82">
          <cell r="CF82" t="str">
            <v>Royalties Aggregate</v>
          </cell>
        </row>
      </sheetData>
      <sheetData sheetId="5117">
        <row r="82">
          <cell r="CF82" t="str">
            <v>Royalties Aggregate</v>
          </cell>
        </row>
      </sheetData>
      <sheetData sheetId="5118">
        <row r="82">
          <cell r="CF82" t="str">
            <v>Royalties Aggregate</v>
          </cell>
        </row>
      </sheetData>
      <sheetData sheetId="5119">
        <row r="82">
          <cell r="CF82" t="str">
            <v>Royalties Aggregate</v>
          </cell>
        </row>
      </sheetData>
      <sheetData sheetId="5120">
        <row r="82">
          <cell r="CF82" t="str">
            <v>Royalties Aggregate</v>
          </cell>
        </row>
      </sheetData>
      <sheetData sheetId="5121">
        <row r="82">
          <cell r="CF82" t="str">
            <v>Royalties Aggregate</v>
          </cell>
        </row>
      </sheetData>
      <sheetData sheetId="5122">
        <row r="82">
          <cell r="CF82" t="str">
            <v>Royalties Aggregate</v>
          </cell>
        </row>
      </sheetData>
      <sheetData sheetId="5123">
        <row r="82">
          <cell r="CF82">
            <v>0</v>
          </cell>
        </row>
      </sheetData>
      <sheetData sheetId="5124">
        <row r="82">
          <cell r="CF82">
            <v>0</v>
          </cell>
        </row>
      </sheetData>
      <sheetData sheetId="5125">
        <row r="82">
          <cell r="CF82" t="str">
            <v>Royalties Aggregate</v>
          </cell>
        </row>
      </sheetData>
      <sheetData sheetId="5126">
        <row r="82">
          <cell r="CF82" t="str">
            <v>Royalties Aggregate</v>
          </cell>
        </row>
      </sheetData>
      <sheetData sheetId="5127">
        <row r="82">
          <cell r="CF82" t="str">
            <v>Royalties Aggregate</v>
          </cell>
        </row>
      </sheetData>
      <sheetData sheetId="5128">
        <row r="82">
          <cell r="CF82" t="str">
            <v>Royalties Aggregate</v>
          </cell>
        </row>
      </sheetData>
      <sheetData sheetId="5129">
        <row r="82">
          <cell r="CF82" t="str">
            <v>Royalties Aggregate</v>
          </cell>
        </row>
      </sheetData>
      <sheetData sheetId="5130">
        <row r="82">
          <cell r="CF82" t="str">
            <v>Royalties Aggregate</v>
          </cell>
        </row>
      </sheetData>
      <sheetData sheetId="5131">
        <row r="82">
          <cell r="CF82" t="str">
            <v>Royalties Aggregate</v>
          </cell>
        </row>
      </sheetData>
      <sheetData sheetId="5132">
        <row r="82">
          <cell r="CF82" t="str">
            <v>Royalties Aggregate</v>
          </cell>
        </row>
      </sheetData>
      <sheetData sheetId="5133">
        <row r="82">
          <cell r="CF82" t="str">
            <v>Royalties Aggregate</v>
          </cell>
        </row>
      </sheetData>
      <sheetData sheetId="5134">
        <row r="82">
          <cell r="CF82" t="str">
            <v>Royalties Aggregate</v>
          </cell>
        </row>
      </sheetData>
      <sheetData sheetId="5135">
        <row r="82">
          <cell r="CF82" t="str">
            <v>Royalties Aggregate</v>
          </cell>
        </row>
      </sheetData>
      <sheetData sheetId="5136">
        <row r="82">
          <cell r="CF82" t="str">
            <v>Royalties Aggregate</v>
          </cell>
        </row>
      </sheetData>
      <sheetData sheetId="5137">
        <row r="82">
          <cell r="CF82" t="str">
            <v>Royalties Aggregate</v>
          </cell>
        </row>
      </sheetData>
      <sheetData sheetId="5138">
        <row r="82">
          <cell r="CF82" t="str">
            <v>Royalties Aggregate</v>
          </cell>
        </row>
      </sheetData>
      <sheetData sheetId="5139">
        <row r="82">
          <cell r="CF82" t="str">
            <v>Royalties Aggregate</v>
          </cell>
        </row>
      </sheetData>
      <sheetData sheetId="5140">
        <row r="82">
          <cell r="CF82" t="str">
            <v>Royalties Aggregate</v>
          </cell>
        </row>
      </sheetData>
      <sheetData sheetId="5141">
        <row r="82">
          <cell r="CF82">
            <v>0</v>
          </cell>
        </row>
      </sheetData>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ow r="82">
          <cell r="CF82" t="str">
            <v>Royalties Aggregate</v>
          </cell>
        </row>
      </sheetData>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ow r="82">
          <cell r="CF82" t="str">
            <v>Royalties Aggregate</v>
          </cell>
        </row>
      </sheetData>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ow r="82">
          <cell r="CF82" t="str">
            <v>Royalties Aggregate</v>
          </cell>
        </row>
      </sheetData>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ow r="82">
          <cell r="CF82" t="str">
            <v>Royalties Aggregate</v>
          </cell>
        </row>
      </sheetData>
      <sheetData sheetId="5261" refreshError="1"/>
      <sheetData sheetId="5262">
        <row r="82">
          <cell r="CF82" t="str">
            <v>Royalties Aggregate</v>
          </cell>
        </row>
      </sheetData>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ow r="82">
          <cell r="CF82" t="str">
            <v>Royalties Aggregate</v>
          </cell>
        </row>
      </sheetData>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ow r="82">
          <cell r="CF82" t="str">
            <v>Royalties Aggregate</v>
          </cell>
        </row>
      </sheetData>
      <sheetData sheetId="5340">
        <row r="82">
          <cell r="CF82" t="str">
            <v>Royalties Aggregate</v>
          </cell>
        </row>
      </sheetData>
      <sheetData sheetId="5341">
        <row r="82">
          <cell r="CF82" t="str">
            <v>Royalties Aggregate</v>
          </cell>
        </row>
      </sheetData>
      <sheetData sheetId="5342">
        <row r="82">
          <cell r="CF82" t="str">
            <v>Royalties Aggregate</v>
          </cell>
        </row>
      </sheetData>
      <sheetData sheetId="5343">
        <row r="82">
          <cell r="CF82" t="str">
            <v>Royalties Aggregate</v>
          </cell>
        </row>
      </sheetData>
      <sheetData sheetId="5344">
        <row r="82">
          <cell r="CF82" t="str">
            <v>Royalties Aggregate</v>
          </cell>
        </row>
      </sheetData>
      <sheetData sheetId="5345">
        <row r="82">
          <cell r="CF82" t="str">
            <v>Royalties Aggregate</v>
          </cell>
        </row>
      </sheetData>
      <sheetData sheetId="5346">
        <row r="82">
          <cell r="CF82" t="str">
            <v>Royalties Aggregate</v>
          </cell>
        </row>
      </sheetData>
      <sheetData sheetId="5347">
        <row r="82">
          <cell r="CF82" t="str">
            <v>Royalties Aggregate</v>
          </cell>
        </row>
      </sheetData>
      <sheetData sheetId="5348">
        <row r="82">
          <cell r="CF82" t="str">
            <v>Royalties Aggregate</v>
          </cell>
        </row>
      </sheetData>
      <sheetData sheetId="5349">
        <row r="82">
          <cell r="CF82" t="str">
            <v>Royalties Aggregate</v>
          </cell>
        </row>
      </sheetData>
      <sheetData sheetId="5350">
        <row r="82">
          <cell r="CF82" t="str">
            <v>Royalties Aggregate</v>
          </cell>
        </row>
      </sheetData>
      <sheetData sheetId="5351">
        <row r="82">
          <cell r="CF82" t="str">
            <v>Royalties Aggregate</v>
          </cell>
        </row>
      </sheetData>
      <sheetData sheetId="5352">
        <row r="82">
          <cell r="CF82" t="str">
            <v>Royalties Aggregate</v>
          </cell>
        </row>
      </sheetData>
      <sheetData sheetId="5353">
        <row r="82">
          <cell r="CF82" t="str">
            <v>Royalties Aggregate</v>
          </cell>
        </row>
      </sheetData>
      <sheetData sheetId="5354">
        <row r="82">
          <cell r="CF82" t="str">
            <v>Royalties Aggregate</v>
          </cell>
        </row>
      </sheetData>
      <sheetData sheetId="5355">
        <row r="82">
          <cell r="CF82" t="str">
            <v>Royalties Aggregate</v>
          </cell>
        </row>
      </sheetData>
      <sheetData sheetId="5356">
        <row r="82">
          <cell r="CF82" t="str">
            <v>Royalties Aggregate</v>
          </cell>
        </row>
      </sheetData>
      <sheetData sheetId="5357">
        <row r="82">
          <cell r="CF82" t="str">
            <v>Royalties Aggregate</v>
          </cell>
        </row>
      </sheetData>
      <sheetData sheetId="5358">
        <row r="82">
          <cell r="CF82" t="str">
            <v>Royalties Aggregate</v>
          </cell>
        </row>
      </sheetData>
      <sheetData sheetId="5359">
        <row r="82">
          <cell r="CF82" t="str">
            <v>Royalties Aggregate</v>
          </cell>
        </row>
      </sheetData>
      <sheetData sheetId="5360">
        <row r="82">
          <cell r="CF82" t="str">
            <v>Royalties Aggregate</v>
          </cell>
        </row>
      </sheetData>
      <sheetData sheetId="5361">
        <row r="82">
          <cell r="CF82" t="str">
            <v>Royalties Aggregate</v>
          </cell>
        </row>
      </sheetData>
      <sheetData sheetId="5362">
        <row r="82">
          <cell r="CF82" t="str">
            <v>Royalties Aggregate</v>
          </cell>
        </row>
      </sheetData>
      <sheetData sheetId="5363">
        <row r="82">
          <cell r="CF82" t="str">
            <v>Royalties Aggregate</v>
          </cell>
        </row>
      </sheetData>
      <sheetData sheetId="5364">
        <row r="82">
          <cell r="CF82" t="str">
            <v>Royalties Aggregate</v>
          </cell>
        </row>
      </sheetData>
      <sheetData sheetId="5365">
        <row r="82">
          <cell r="CF82" t="str">
            <v>Royalties Aggregate</v>
          </cell>
        </row>
      </sheetData>
      <sheetData sheetId="5366">
        <row r="82">
          <cell r="CF82" t="str">
            <v>Royalties Aggregate</v>
          </cell>
        </row>
      </sheetData>
      <sheetData sheetId="5367">
        <row r="82">
          <cell r="CF82" t="str">
            <v>Royalties Aggregate</v>
          </cell>
        </row>
      </sheetData>
      <sheetData sheetId="5368">
        <row r="82">
          <cell r="CF82" t="str">
            <v>Royalties Aggregate</v>
          </cell>
        </row>
      </sheetData>
      <sheetData sheetId="5369">
        <row r="82">
          <cell r="CF82" t="str">
            <v>Royalties Aggregate</v>
          </cell>
        </row>
      </sheetData>
      <sheetData sheetId="5370">
        <row r="82">
          <cell r="CF82" t="str">
            <v>Royalties Aggregate</v>
          </cell>
        </row>
      </sheetData>
      <sheetData sheetId="5371">
        <row r="82">
          <cell r="CF82" t="str">
            <v>Royalties Aggregate</v>
          </cell>
        </row>
      </sheetData>
      <sheetData sheetId="5372">
        <row r="82">
          <cell r="CF82" t="str">
            <v>Royalties Aggregate</v>
          </cell>
        </row>
      </sheetData>
      <sheetData sheetId="5373">
        <row r="82">
          <cell r="CF82" t="str">
            <v>Royalties Aggregate</v>
          </cell>
        </row>
      </sheetData>
      <sheetData sheetId="5374">
        <row r="82">
          <cell r="CF82" t="str">
            <v>Royalties Aggregate</v>
          </cell>
        </row>
      </sheetData>
      <sheetData sheetId="5375">
        <row r="82">
          <cell r="CF82" t="str">
            <v>Royalties Aggregate</v>
          </cell>
        </row>
      </sheetData>
      <sheetData sheetId="5376">
        <row r="82">
          <cell r="CF82" t="str">
            <v>Royalties Aggregate</v>
          </cell>
        </row>
      </sheetData>
      <sheetData sheetId="5377">
        <row r="82">
          <cell r="CF82" t="str">
            <v>Royalties Aggregate</v>
          </cell>
        </row>
      </sheetData>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ow r="82">
          <cell r="CF82" t="str">
            <v>Royalties Aggregate</v>
          </cell>
        </row>
      </sheetData>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ow r="82">
          <cell r="CF82" t="str">
            <v>Royalties Aggregate</v>
          </cell>
        </row>
      </sheetData>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ow r="82">
          <cell r="CF82" t="str">
            <v>Royalties Aggregate</v>
          </cell>
        </row>
      </sheetData>
      <sheetData sheetId="5481">
        <row r="82">
          <cell r="CF82" t="str">
            <v>Royalties Aggregate</v>
          </cell>
        </row>
      </sheetData>
      <sheetData sheetId="5482">
        <row r="82">
          <cell r="CF82" t="str">
            <v>Royalties Aggregate</v>
          </cell>
        </row>
      </sheetData>
      <sheetData sheetId="5483">
        <row r="82">
          <cell r="CF82" t="str">
            <v>Royalties Aggregate</v>
          </cell>
        </row>
      </sheetData>
      <sheetData sheetId="5484">
        <row r="82">
          <cell r="CF82" t="str">
            <v>Royalties Aggregate</v>
          </cell>
        </row>
      </sheetData>
      <sheetData sheetId="5485">
        <row r="82">
          <cell r="CF82" t="str">
            <v>Royalties Aggregate</v>
          </cell>
        </row>
      </sheetData>
      <sheetData sheetId="5486">
        <row r="82">
          <cell r="CF82" t="str">
            <v>Royalties Aggregate</v>
          </cell>
        </row>
      </sheetData>
      <sheetData sheetId="5487">
        <row r="82">
          <cell r="CF82" t="str">
            <v>Royalties Aggregate</v>
          </cell>
        </row>
      </sheetData>
      <sheetData sheetId="5488">
        <row r="82">
          <cell r="CF82" t="str">
            <v>Royalties Aggregate</v>
          </cell>
        </row>
      </sheetData>
      <sheetData sheetId="5489">
        <row r="82">
          <cell r="CF82" t="str">
            <v>Royalties Aggregate</v>
          </cell>
        </row>
      </sheetData>
      <sheetData sheetId="5490">
        <row r="82">
          <cell r="CF82" t="str">
            <v>Royalties Aggregate</v>
          </cell>
        </row>
      </sheetData>
      <sheetData sheetId="5491">
        <row r="82">
          <cell r="CF82" t="str">
            <v>Royalties Aggregate</v>
          </cell>
        </row>
      </sheetData>
      <sheetData sheetId="5492">
        <row r="82">
          <cell r="CF82" t="str">
            <v>Royalties Aggregate</v>
          </cell>
        </row>
      </sheetData>
      <sheetData sheetId="5493">
        <row r="82">
          <cell r="CF82" t="str">
            <v>Royalties Aggregate</v>
          </cell>
        </row>
      </sheetData>
      <sheetData sheetId="5494">
        <row r="82">
          <cell r="CF82" t="str">
            <v>Royalties Aggregate</v>
          </cell>
        </row>
      </sheetData>
      <sheetData sheetId="5495">
        <row r="82">
          <cell r="CF82" t="str">
            <v>Royalties Aggregate</v>
          </cell>
        </row>
      </sheetData>
      <sheetData sheetId="5496">
        <row r="82">
          <cell r="CF82" t="str">
            <v>Royalties Aggregate</v>
          </cell>
        </row>
      </sheetData>
      <sheetData sheetId="5497">
        <row r="82">
          <cell r="CF82" t="str">
            <v>Royalties Aggregate</v>
          </cell>
        </row>
      </sheetData>
      <sheetData sheetId="5498">
        <row r="82">
          <cell r="CF82" t="str">
            <v>Royalties Aggregate</v>
          </cell>
        </row>
      </sheetData>
      <sheetData sheetId="5499">
        <row r="82">
          <cell r="CF82" t="str">
            <v>Royalties Aggregate</v>
          </cell>
        </row>
      </sheetData>
      <sheetData sheetId="5500">
        <row r="82">
          <cell r="CF82" t="str">
            <v>Royalties Aggregate</v>
          </cell>
        </row>
      </sheetData>
      <sheetData sheetId="5501">
        <row r="82">
          <cell r="CF82" t="str">
            <v>Royalties Aggregate</v>
          </cell>
        </row>
      </sheetData>
      <sheetData sheetId="5502">
        <row r="82">
          <cell r="CF82" t="str">
            <v>Royalties Aggregate</v>
          </cell>
        </row>
      </sheetData>
      <sheetData sheetId="5503">
        <row r="82">
          <cell r="CF82" t="str">
            <v>Royalties Aggregate</v>
          </cell>
        </row>
      </sheetData>
      <sheetData sheetId="5504">
        <row r="82">
          <cell r="CF82" t="str">
            <v>Royalties Aggregate</v>
          </cell>
        </row>
      </sheetData>
      <sheetData sheetId="5505">
        <row r="82">
          <cell r="CF82" t="str">
            <v>Royalties Aggregate</v>
          </cell>
        </row>
      </sheetData>
      <sheetData sheetId="5506">
        <row r="82">
          <cell r="CF82" t="str">
            <v>Royalties Aggregate</v>
          </cell>
        </row>
      </sheetData>
      <sheetData sheetId="5507">
        <row r="82">
          <cell r="CF82" t="str">
            <v>Royalties Aggregate</v>
          </cell>
        </row>
      </sheetData>
      <sheetData sheetId="5508">
        <row r="82">
          <cell r="CF82" t="str">
            <v>Royalties Aggregate</v>
          </cell>
        </row>
      </sheetData>
      <sheetData sheetId="5509">
        <row r="82">
          <cell r="CF82" t="str">
            <v>Royalties Aggregate</v>
          </cell>
        </row>
      </sheetData>
      <sheetData sheetId="5510">
        <row r="82">
          <cell r="CF82" t="str">
            <v>Royalties Aggregate</v>
          </cell>
        </row>
      </sheetData>
      <sheetData sheetId="5511">
        <row r="82">
          <cell r="CF82" t="str">
            <v>Royalties Aggregate</v>
          </cell>
        </row>
      </sheetData>
      <sheetData sheetId="5512">
        <row r="82">
          <cell r="CF82" t="str">
            <v>Royalties Aggregate</v>
          </cell>
        </row>
      </sheetData>
      <sheetData sheetId="5513">
        <row r="82">
          <cell r="CF82" t="str">
            <v>Royalties Aggregate</v>
          </cell>
        </row>
      </sheetData>
      <sheetData sheetId="5514">
        <row r="82">
          <cell r="CF82" t="str">
            <v>Royalties Aggregate</v>
          </cell>
        </row>
      </sheetData>
      <sheetData sheetId="5515">
        <row r="82">
          <cell r="CF82" t="str">
            <v>Royalties Aggregate</v>
          </cell>
        </row>
      </sheetData>
      <sheetData sheetId="5516">
        <row r="82">
          <cell r="CF82" t="str">
            <v>Royalties Aggregate</v>
          </cell>
        </row>
      </sheetData>
      <sheetData sheetId="5517">
        <row r="82">
          <cell r="CF82" t="str">
            <v>Royalties Aggregate</v>
          </cell>
        </row>
      </sheetData>
      <sheetData sheetId="5518">
        <row r="82">
          <cell r="CF82" t="str">
            <v>Royalties Aggregate</v>
          </cell>
        </row>
      </sheetData>
      <sheetData sheetId="5519">
        <row r="82">
          <cell r="CF82" t="str">
            <v>Royalties Aggregate</v>
          </cell>
        </row>
      </sheetData>
      <sheetData sheetId="5520">
        <row r="82">
          <cell r="CF82" t="str">
            <v>Royalties Aggregate</v>
          </cell>
        </row>
      </sheetData>
      <sheetData sheetId="5521">
        <row r="82">
          <cell r="CF82" t="str">
            <v>Royalties Aggregate</v>
          </cell>
        </row>
      </sheetData>
      <sheetData sheetId="5522">
        <row r="82">
          <cell r="CF82" t="str">
            <v>Royalties Aggregate</v>
          </cell>
        </row>
      </sheetData>
      <sheetData sheetId="5523">
        <row r="82">
          <cell r="CF82" t="str">
            <v>Royalties Aggregate</v>
          </cell>
        </row>
      </sheetData>
      <sheetData sheetId="5524">
        <row r="82">
          <cell r="CF82" t="str">
            <v>Royalties Aggregate</v>
          </cell>
        </row>
      </sheetData>
      <sheetData sheetId="5525">
        <row r="82">
          <cell r="CF82" t="str">
            <v>Royalties Aggregate</v>
          </cell>
        </row>
      </sheetData>
      <sheetData sheetId="5526">
        <row r="82">
          <cell r="CF82" t="str">
            <v>Royalties Aggregate</v>
          </cell>
        </row>
      </sheetData>
      <sheetData sheetId="5527">
        <row r="82">
          <cell r="CF82" t="str">
            <v>Royalties Aggregate</v>
          </cell>
        </row>
      </sheetData>
      <sheetData sheetId="5528">
        <row r="82">
          <cell r="CF82" t="str">
            <v>Royalties Aggregate</v>
          </cell>
        </row>
      </sheetData>
      <sheetData sheetId="5529">
        <row r="82">
          <cell r="CF82" t="str">
            <v>Royalties Aggregate</v>
          </cell>
        </row>
      </sheetData>
      <sheetData sheetId="5530">
        <row r="82">
          <cell r="CF82">
            <v>0</v>
          </cell>
        </row>
      </sheetData>
      <sheetData sheetId="5531">
        <row r="82">
          <cell r="CF82" t="str">
            <v>Royalties Aggregate</v>
          </cell>
        </row>
      </sheetData>
      <sheetData sheetId="5532">
        <row r="82">
          <cell r="CF82" t="str">
            <v>Royalties Aggregate</v>
          </cell>
        </row>
      </sheetData>
      <sheetData sheetId="5533">
        <row r="82">
          <cell r="CF82" t="str">
            <v>Royalties Aggregate</v>
          </cell>
        </row>
      </sheetData>
      <sheetData sheetId="5534">
        <row r="82">
          <cell r="CF82" t="str">
            <v>Royalties Aggregate</v>
          </cell>
        </row>
      </sheetData>
      <sheetData sheetId="5535">
        <row r="82">
          <cell r="CF82" t="str">
            <v>Royalties Aggregate</v>
          </cell>
        </row>
      </sheetData>
      <sheetData sheetId="5536">
        <row r="82">
          <cell r="CF82" t="str">
            <v>Royalties Aggregate</v>
          </cell>
        </row>
      </sheetData>
      <sheetData sheetId="5537">
        <row r="82">
          <cell r="CF82" t="str">
            <v>Royalties Aggregate</v>
          </cell>
        </row>
      </sheetData>
      <sheetData sheetId="5538">
        <row r="82">
          <cell r="CF82" t="str">
            <v>Royalties Aggregate</v>
          </cell>
        </row>
      </sheetData>
      <sheetData sheetId="5539">
        <row r="82">
          <cell r="CF82" t="str">
            <v>Royalties Aggregate</v>
          </cell>
        </row>
      </sheetData>
      <sheetData sheetId="5540">
        <row r="82">
          <cell r="CF82" t="str">
            <v>Royalties Aggregate</v>
          </cell>
        </row>
      </sheetData>
      <sheetData sheetId="5541">
        <row r="82">
          <cell r="CF82" t="str">
            <v>Royalties Aggregate</v>
          </cell>
        </row>
      </sheetData>
      <sheetData sheetId="5542">
        <row r="82">
          <cell r="CF82" t="str">
            <v>Royalties Aggregate</v>
          </cell>
        </row>
      </sheetData>
      <sheetData sheetId="5543">
        <row r="82">
          <cell r="CF82" t="str">
            <v>Royalties Aggregate</v>
          </cell>
        </row>
      </sheetData>
      <sheetData sheetId="5544">
        <row r="82">
          <cell r="CF82" t="str">
            <v>Royalties Aggregate</v>
          </cell>
        </row>
      </sheetData>
      <sheetData sheetId="5545">
        <row r="82">
          <cell r="CF82" t="str">
            <v>Royalties Aggregate</v>
          </cell>
        </row>
      </sheetData>
      <sheetData sheetId="5546">
        <row r="82">
          <cell r="CF82" t="str">
            <v>Royalties Aggregate</v>
          </cell>
        </row>
      </sheetData>
      <sheetData sheetId="5547">
        <row r="82">
          <cell r="CF82" t="str">
            <v>Royalties Aggregate</v>
          </cell>
        </row>
      </sheetData>
      <sheetData sheetId="5548">
        <row r="82">
          <cell r="CF82" t="str">
            <v>Royalties Aggregate</v>
          </cell>
        </row>
      </sheetData>
      <sheetData sheetId="5549">
        <row r="82">
          <cell r="CF82" t="str">
            <v>Royalties Aggregate</v>
          </cell>
        </row>
      </sheetData>
      <sheetData sheetId="5550">
        <row r="82">
          <cell r="CF82" t="str">
            <v>Royalties Aggregate</v>
          </cell>
        </row>
      </sheetData>
      <sheetData sheetId="5551">
        <row r="82">
          <cell r="CF82" t="str">
            <v>Royalties Aggregate</v>
          </cell>
        </row>
      </sheetData>
      <sheetData sheetId="5552">
        <row r="82">
          <cell r="CF82" t="str">
            <v>Royalties Aggregate</v>
          </cell>
        </row>
      </sheetData>
      <sheetData sheetId="5553">
        <row r="82">
          <cell r="CF82" t="str">
            <v>Royalties Aggregate</v>
          </cell>
        </row>
      </sheetData>
      <sheetData sheetId="5554">
        <row r="82">
          <cell r="CF82" t="str">
            <v>Royalties Aggregate</v>
          </cell>
        </row>
      </sheetData>
      <sheetData sheetId="5555">
        <row r="82">
          <cell r="CF82" t="str">
            <v>Royalties Aggregate</v>
          </cell>
        </row>
      </sheetData>
      <sheetData sheetId="5556">
        <row r="82">
          <cell r="CF82" t="str">
            <v>Royalties Aggregate</v>
          </cell>
        </row>
      </sheetData>
      <sheetData sheetId="5557">
        <row r="82">
          <cell r="CF82" t="str">
            <v>Royalties Aggregate</v>
          </cell>
        </row>
      </sheetData>
      <sheetData sheetId="5558">
        <row r="82">
          <cell r="CF82" t="str">
            <v>Royalties Aggregate</v>
          </cell>
        </row>
      </sheetData>
      <sheetData sheetId="5559">
        <row r="82">
          <cell r="CF82" t="str">
            <v>Royalties Aggregate</v>
          </cell>
        </row>
      </sheetData>
      <sheetData sheetId="5560">
        <row r="82">
          <cell r="CF82" t="str">
            <v>Royalties Aggregate</v>
          </cell>
        </row>
      </sheetData>
      <sheetData sheetId="5561">
        <row r="82">
          <cell r="CF82" t="str">
            <v>Royalties Aggregate</v>
          </cell>
        </row>
      </sheetData>
      <sheetData sheetId="5562">
        <row r="82">
          <cell r="CF82">
            <v>0</v>
          </cell>
        </row>
      </sheetData>
      <sheetData sheetId="5563">
        <row r="82">
          <cell r="CF82" t="str">
            <v>Royalties Aggregate</v>
          </cell>
        </row>
      </sheetData>
      <sheetData sheetId="5564">
        <row r="82">
          <cell r="CF82" t="str">
            <v>Royalties Aggregate</v>
          </cell>
        </row>
      </sheetData>
      <sheetData sheetId="5565">
        <row r="82">
          <cell r="CF82" t="str">
            <v>Royalties Aggregate</v>
          </cell>
        </row>
      </sheetData>
      <sheetData sheetId="5566">
        <row r="82">
          <cell r="CF82" t="str">
            <v>Royalties Aggregate</v>
          </cell>
        </row>
      </sheetData>
      <sheetData sheetId="5567">
        <row r="82">
          <cell r="CF82" t="str">
            <v>Royalties Aggregate</v>
          </cell>
        </row>
      </sheetData>
      <sheetData sheetId="5568">
        <row r="82">
          <cell r="CF82" t="str">
            <v>Royalties Aggregate</v>
          </cell>
        </row>
      </sheetData>
      <sheetData sheetId="5569">
        <row r="82">
          <cell r="CF82" t="str">
            <v>Royalties Aggregate</v>
          </cell>
        </row>
      </sheetData>
      <sheetData sheetId="5570">
        <row r="82">
          <cell r="CF82" t="str">
            <v>Royalties Aggregate</v>
          </cell>
        </row>
      </sheetData>
      <sheetData sheetId="5571">
        <row r="82">
          <cell r="CF82" t="str">
            <v>Royalties Aggregate</v>
          </cell>
        </row>
      </sheetData>
      <sheetData sheetId="5572">
        <row r="82">
          <cell r="CF82" t="str">
            <v>Royalties Aggregate</v>
          </cell>
        </row>
      </sheetData>
      <sheetData sheetId="5573">
        <row r="82">
          <cell r="CF82" t="str">
            <v>Royalties Aggregate</v>
          </cell>
        </row>
      </sheetData>
      <sheetData sheetId="5574">
        <row r="82">
          <cell r="CF82" t="str">
            <v>Royalties Aggregate</v>
          </cell>
        </row>
      </sheetData>
      <sheetData sheetId="5575">
        <row r="82">
          <cell r="CF82" t="str">
            <v>Royalties Aggregate</v>
          </cell>
        </row>
      </sheetData>
      <sheetData sheetId="5576">
        <row r="82">
          <cell r="CF82" t="str">
            <v>Royalties Aggregate</v>
          </cell>
        </row>
      </sheetData>
      <sheetData sheetId="5577">
        <row r="82">
          <cell r="CF82" t="str">
            <v>Royalties Aggregate</v>
          </cell>
        </row>
      </sheetData>
      <sheetData sheetId="5578">
        <row r="82">
          <cell r="CF82" t="str">
            <v>Royalties Aggregate</v>
          </cell>
        </row>
      </sheetData>
      <sheetData sheetId="5579">
        <row r="82">
          <cell r="CF82" t="str">
            <v>Royalties Aggregate</v>
          </cell>
        </row>
      </sheetData>
      <sheetData sheetId="5580">
        <row r="82">
          <cell r="CF82" t="str">
            <v>Royalties Aggregate</v>
          </cell>
        </row>
      </sheetData>
      <sheetData sheetId="5581">
        <row r="82">
          <cell r="CF82" t="str">
            <v>Royalties Aggregate</v>
          </cell>
        </row>
      </sheetData>
      <sheetData sheetId="5582">
        <row r="82">
          <cell r="CF82" t="str">
            <v>Royalties Aggregate</v>
          </cell>
        </row>
      </sheetData>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ow r="82">
          <cell r="CF82" t="str">
            <v>Royalties Aggregate</v>
          </cell>
        </row>
      </sheetData>
      <sheetData sheetId="5592">
        <row r="82">
          <cell r="CF82" t="str">
            <v>Royalties Aggregate</v>
          </cell>
        </row>
      </sheetData>
      <sheetData sheetId="5593">
        <row r="82">
          <cell r="CF82" t="str">
            <v>Royalties Aggregate</v>
          </cell>
        </row>
      </sheetData>
      <sheetData sheetId="5594">
        <row r="82">
          <cell r="CF82" t="str">
            <v>Royalties Aggregate</v>
          </cell>
        </row>
      </sheetData>
      <sheetData sheetId="5595">
        <row r="82">
          <cell r="CF82" t="str">
            <v>Royalties Aggregate</v>
          </cell>
        </row>
      </sheetData>
      <sheetData sheetId="5596">
        <row r="82">
          <cell r="CF82" t="str">
            <v>Royalties Aggregate</v>
          </cell>
        </row>
      </sheetData>
      <sheetData sheetId="5597">
        <row r="82">
          <cell r="CF82" t="str">
            <v>Royalties Aggregate</v>
          </cell>
        </row>
      </sheetData>
      <sheetData sheetId="5598">
        <row r="82">
          <cell r="CF82" t="str">
            <v>Royalties Aggregate</v>
          </cell>
        </row>
      </sheetData>
      <sheetData sheetId="5599">
        <row r="82">
          <cell r="CF82" t="str">
            <v>Royalties Aggregate</v>
          </cell>
        </row>
      </sheetData>
      <sheetData sheetId="5600">
        <row r="82">
          <cell r="CF82" t="str">
            <v>Royalties Aggregate</v>
          </cell>
        </row>
      </sheetData>
      <sheetData sheetId="5601">
        <row r="82">
          <cell r="CF82" t="str">
            <v>Royalties Aggregate</v>
          </cell>
        </row>
      </sheetData>
      <sheetData sheetId="5602">
        <row r="82">
          <cell r="CF82" t="str">
            <v>Royalties Aggregate</v>
          </cell>
        </row>
      </sheetData>
      <sheetData sheetId="5603">
        <row r="82">
          <cell r="CF82" t="str">
            <v>Royalties Aggregate</v>
          </cell>
        </row>
      </sheetData>
      <sheetData sheetId="5604">
        <row r="82">
          <cell r="CF82" t="str">
            <v>Royalties Aggregate</v>
          </cell>
        </row>
      </sheetData>
      <sheetData sheetId="5605">
        <row r="82">
          <cell r="CF82" t="str">
            <v>Royalties Aggregate</v>
          </cell>
        </row>
      </sheetData>
      <sheetData sheetId="5606">
        <row r="82">
          <cell r="CF82" t="str">
            <v>Royalties Aggregate</v>
          </cell>
        </row>
      </sheetData>
      <sheetData sheetId="5607">
        <row r="82">
          <cell r="CF82" t="str">
            <v>Royalties Aggregate</v>
          </cell>
        </row>
      </sheetData>
      <sheetData sheetId="5608">
        <row r="82">
          <cell r="CF82" t="str">
            <v>Royalties Aggregate</v>
          </cell>
        </row>
      </sheetData>
      <sheetData sheetId="5609">
        <row r="82">
          <cell r="CF82" t="str">
            <v>Royalties Aggregate</v>
          </cell>
        </row>
      </sheetData>
      <sheetData sheetId="5610">
        <row r="82">
          <cell r="CF82" t="str">
            <v>Royalties Aggregate</v>
          </cell>
        </row>
      </sheetData>
      <sheetData sheetId="5611">
        <row r="82">
          <cell r="CF82" t="str">
            <v>Royalties Aggregate</v>
          </cell>
        </row>
      </sheetData>
      <sheetData sheetId="5612">
        <row r="82">
          <cell r="CF82" t="str">
            <v>Royalties Aggregate</v>
          </cell>
        </row>
      </sheetData>
      <sheetData sheetId="5613">
        <row r="82">
          <cell r="CF82" t="str">
            <v>Royalties Aggregate</v>
          </cell>
        </row>
      </sheetData>
      <sheetData sheetId="5614">
        <row r="82">
          <cell r="CF82" t="str">
            <v>Royalties Aggregate</v>
          </cell>
        </row>
      </sheetData>
      <sheetData sheetId="5615">
        <row r="82">
          <cell r="CF82" t="str">
            <v>Royalties Aggregate</v>
          </cell>
        </row>
      </sheetData>
      <sheetData sheetId="5616">
        <row r="82">
          <cell r="CF82" t="str">
            <v>Royalties Aggregate</v>
          </cell>
        </row>
      </sheetData>
      <sheetData sheetId="5617">
        <row r="82">
          <cell r="CF82" t="str">
            <v>Royalties Aggregate</v>
          </cell>
        </row>
      </sheetData>
      <sheetData sheetId="5618">
        <row r="82">
          <cell r="CF82" t="str">
            <v>Royalties Aggregate</v>
          </cell>
        </row>
      </sheetData>
      <sheetData sheetId="5619">
        <row r="82">
          <cell r="CF82" t="str">
            <v>Royalties Aggregate</v>
          </cell>
        </row>
      </sheetData>
      <sheetData sheetId="5620">
        <row r="82">
          <cell r="CF82" t="str">
            <v>Royalties Aggregate</v>
          </cell>
        </row>
      </sheetData>
      <sheetData sheetId="5621">
        <row r="82">
          <cell r="CF82" t="str">
            <v>Royalties Aggregate</v>
          </cell>
        </row>
      </sheetData>
      <sheetData sheetId="5622">
        <row r="82">
          <cell r="CF82" t="str">
            <v>Royalties Aggregate</v>
          </cell>
        </row>
      </sheetData>
      <sheetData sheetId="5623">
        <row r="82">
          <cell r="CF82" t="str">
            <v>Royalties Aggregate</v>
          </cell>
        </row>
      </sheetData>
      <sheetData sheetId="5624">
        <row r="82">
          <cell r="CF82" t="str">
            <v>Royalties Aggregate</v>
          </cell>
        </row>
      </sheetData>
      <sheetData sheetId="5625">
        <row r="82">
          <cell r="CF82" t="str">
            <v>Royalties Aggregate</v>
          </cell>
        </row>
      </sheetData>
      <sheetData sheetId="5626">
        <row r="82">
          <cell r="CF82">
            <v>0</v>
          </cell>
        </row>
      </sheetData>
      <sheetData sheetId="5627">
        <row r="82">
          <cell r="CF82">
            <v>0</v>
          </cell>
        </row>
      </sheetData>
      <sheetData sheetId="5628">
        <row r="82">
          <cell r="CF82" t="str">
            <v>Royalties Aggregate</v>
          </cell>
        </row>
      </sheetData>
      <sheetData sheetId="5629">
        <row r="82">
          <cell r="CF82">
            <v>0</v>
          </cell>
        </row>
      </sheetData>
      <sheetData sheetId="5630">
        <row r="82">
          <cell r="CF82" t="str">
            <v>Royalties Aggregate</v>
          </cell>
        </row>
      </sheetData>
      <sheetData sheetId="5631">
        <row r="82">
          <cell r="CF82" t="str">
            <v>Royalties Aggregate</v>
          </cell>
        </row>
      </sheetData>
      <sheetData sheetId="5632">
        <row r="82">
          <cell r="CF82" t="str">
            <v>Royalties Aggregate</v>
          </cell>
        </row>
      </sheetData>
      <sheetData sheetId="5633">
        <row r="82">
          <cell r="CF82">
            <v>0</v>
          </cell>
        </row>
      </sheetData>
      <sheetData sheetId="5634">
        <row r="82">
          <cell r="CF82" t="str">
            <v>Royalties Aggregate</v>
          </cell>
        </row>
      </sheetData>
      <sheetData sheetId="5635">
        <row r="82">
          <cell r="CF82">
            <v>0</v>
          </cell>
        </row>
      </sheetData>
      <sheetData sheetId="5636">
        <row r="82">
          <cell r="CF82">
            <v>0</v>
          </cell>
        </row>
      </sheetData>
      <sheetData sheetId="5637">
        <row r="82">
          <cell r="CF82">
            <v>0</v>
          </cell>
        </row>
      </sheetData>
      <sheetData sheetId="5638">
        <row r="82">
          <cell r="CF82">
            <v>0</v>
          </cell>
        </row>
      </sheetData>
      <sheetData sheetId="5639">
        <row r="82">
          <cell r="CF82">
            <v>0</v>
          </cell>
        </row>
      </sheetData>
      <sheetData sheetId="5640">
        <row r="82">
          <cell r="CF82" t="str">
            <v>Royalties Aggregate</v>
          </cell>
        </row>
      </sheetData>
      <sheetData sheetId="5641">
        <row r="82">
          <cell r="CF82" t="str">
            <v>Royalties Aggregate</v>
          </cell>
        </row>
      </sheetData>
      <sheetData sheetId="5642">
        <row r="82">
          <cell r="CF82" t="str">
            <v>Royalties Aggregate</v>
          </cell>
        </row>
      </sheetData>
      <sheetData sheetId="5643">
        <row r="82">
          <cell r="CF82" t="str">
            <v>Royalties Aggregate</v>
          </cell>
        </row>
      </sheetData>
      <sheetData sheetId="5644">
        <row r="82">
          <cell r="CF82">
            <v>0</v>
          </cell>
        </row>
      </sheetData>
      <sheetData sheetId="5645">
        <row r="82">
          <cell r="CF82" t="str">
            <v>Royalties Aggregate</v>
          </cell>
        </row>
      </sheetData>
      <sheetData sheetId="5646">
        <row r="82">
          <cell r="CF82" t="str">
            <v>Royalties Aggregate</v>
          </cell>
        </row>
      </sheetData>
      <sheetData sheetId="5647">
        <row r="82">
          <cell r="CF82" t="str">
            <v>Royalties Aggregate</v>
          </cell>
        </row>
      </sheetData>
      <sheetData sheetId="5648">
        <row r="82">
          <cell r="CF82" t="str">
            <v>Royalties Aggregate</v>
          </cell>
        </row>
      </sheetData>
      <sheetData sheetId="5649">
        <row r="82">
          <cell r="CF82" t="str">
            <v>Royalties Aggregate</v>
          </cell>
        </row>
      </sheetData>
      <sheetData sheetId="5650">
        <row r="82">
          <cell r="CF82" t="str">
            <v>Royalties Aggregate</v>
          </cell>
        </row>
      </sheetData>
      <sheetData sheetId="5651">
        <row r="82">
          <cell r="CF82" t="str">
            <v>Royalties Aggregate</v>
          </cell>
        </row>
      </sheetData>
      <sheetData sheetId="5652">
        <row r="82">
          <cell r="CF82" t="str">
            <v>Royalties Aggregate</v>
          </cell>
        </row>
      </sheetData>
      <sheetData sheetId="5653">
        <row r="82">
          <cell r="CF82" t="str">
            <v>Royalties Aggregate</v>
          </cell>
        </row>
      </sheetData>
      <sheetData sheetId="5654">
        <row r="82">
          <cell r="CF82">
            <v>0</v>
          </cell>
        </row>
      </sheetData>
      <sheetData sheetId="5655">
        <row r="82">
          <cell r="CF82" t="str">
            <v>Royalties Aggregate</v>
          </cell>
        </row>
      </sheetData>
      <sheetData sheetId="5656">
        <row r="82">
          <cell r="CF82" t="str">
            <v>Royalties Aggregate</v>
          </cell>
        </row>
      </sheetData>
      <sheetData sheetId="5657">
        <row r="82">
          <cell r="CF82" t="str">
            <v>Royalties Aggregate</v>
          </cell>
        </row>
      </sheetData>
      <sheetData sheetId="5658">
        <row r="82">
          <cell r="CF82" t="str">
            <v>Royalties Aggregate</v>
          </cell>
        </row>
      </sheetData>
      <sheetData sheetId="5659">
        <row r="82">
          <cell r="CF82" t="str">
            <v>Royalties Aggregate</v>
          </cell>
        </row>
      </sheetData>
      <sheetData sheetId="5660">
        <row r="82">
          <cell r="CF82" t="str">
            <v>Royalties Aggregate</v>
          </cell>
        </row>
      </sheetData>
      <sheetData sheetId="5661">
        <row r="82">
          <cell r="CF82" t="str">
            <v>Royalties Aggregate</v>
          </cell>
        </row>
      </sheetData>
      <sheetData sheetId="5662">
        <row r="82">
          <cell r="CF82" t="str">
            <v>Royalties Aggregate</v>
          </cell>
        </row>
      </sheetData>
      <sheetData sheetId="5663">
        <row r="82">
          <cell r="CF82" t="str">
            <v>Royalties Aggregate</v>
          </cell>
        </row>
      </sheetData>
      <sheetData sheetId="5664">
        <row r="82">
          <cell r="CF82" t="str">
            <v>Royalties Aggregate</v>
          </cell>
        </row>
      </sheetData>
      <sheetData sheetId="5665">
        <row r="82">
          <cell r="CF82" t="str">
            <v>Royalties Aggregate</v>
          </cell>
        </row>
      </sheetData>
      <sheetData sheetId="5666">
        <row r="82">
          <cell r="CF82" t="str">
            <v>Royalties Aggregate</v>
          </cell>
        </row>
      </sheetData>
      <sheetData sheetId="5667">
        <row r="82">
          <cell r="CF82" t="str">
            <v>Royalties Aggregate</v>
          </cell>
        </row>
      </sheetData>
      <sheetData sheetId="5668">
        <row r="82">
          <cell r="CF82" t="str">
            <v>Royalties Aggregate</v>
          </cell>
        </row>
      </sheetData>
      <sheetData sheetId="5669">
        <row r="82">
          <cell r="CF82" t="str">
            <v>Royalties Aggregate</v>
          </cell>
        </row>
      </sheetData>
      <sheetData sheetId="5670">
        <row r="82">
          <cell r="CF82" t="str">
            <v>Royalties Aggregate</v>
          </cell>
        </row>
      </sheetData>
      <sheetData sheetId="5671">
        <row r="82">
          <cell r="CF82" t="str">
            <v>Royalties Aggregate</v>
          </cell>
        </row>
      </sheetData>
      <sheetData sheetId="5672">
        <row r="82">
          <cell r="CF82" t="str">
            <v>Royalties Aggregate</v>
          </cell>
        </row>
      </sheetData>
      <sheetData sheetId="5673">
        <row r="82">
          <cell r="CF82" t="str">
            <v>Royalties Aggregate</v>
          </cell>
        </row>
      </sheetData>
      <sheetData sheetId="5674">
        <row r="82">
          <cell r="CF82" t="str">
            <v>Royalties Aggregate</v>
          </cell>
        </row>
      </sheetData>
      <sheetData sheetId="5675">
        <row r="82">
          <cell r="CF82" t="str">
            <v>Royalties Aggregate</v>
          </cell>
        </row>
      </sheetData>
      <sheetData sheetId="5676">
        <row r="82">
          <cell r="CF82" t="str">
            <v>Royalties Aggregate</v>
          </cell>
        </row>
      </sheetData>
      <sheetData sheetId="5677">
        <row r="82">
          <cell r="CF82" t="str">
            <v>Royalties Aggregate</v>
          </cell>
        </row>
      </sheetData>
      <sheetData sheetId="5678">
        <row r="82">
          <cell r="CF82" t="str">
            <v>Royalties Aggregate</v>
          </cell>
        </row>
      </sheetData>
      <sheetData sheetId="5679">
        <row r="82">
          <cell r="CF82" t="str">
            <v>Royalties Aggregate</v>
          </cell>
        </row>
      </sheetData>
      <sheetData sheetId="5680">
        <row r="82">
          <cell r="CF82" t="str">
            <v>Royalties Aggregate</v>
          </cell>
        </row>
      </sheetData>
      <sheetData sheetId="5681">
        <row r="82">
          <cell r="CF82" t="str">
            <v>Royalties Aggregate</v>
          </cell>
        </row>
      </sheetData>
      <sheetData sheetId="5682">
        <row r="82">
          <cell r="CF82" t="str">
            <v>Royalties Aggregate</v>
          </cell>
        </row>
      </sheetData>
      <sheetData sheetId="5683">
        <row r="82">
          <cell r="CF82" t="str">
            <v>Royalties Aggregate</v>
          </cell>
        </row>
      </sheetData>
      <sheetData sheetId="5684">
        <row r="82">
          <cell r="CF82" t="str">
            <v>Royalties Aggregate</v>
          </cell>
        </row>
      </sheetData>
      <sheetData sheetId="5685">
        <row r="82">
          <cell r="CF82" t="str">
            <v>Royalties Aggregate</v>
          </cell>
        </row>
      </sheetData>
      <sheetData sheetId="5686">
        <row r="82">
          <cell r="CF82" t="str">
            <v>Royalties Aggregate</v>
          </cell>
        </row>
      </sheetData>
      <sheetData sheetId="5687">
        <row r="82">
          <cell r="CF82" t="str">
            <v>Royalties Aggregate</v>
          </cell>
        </row>
      </sheetData>
      <sheetData sheetId="5688">
        <row r="82">
          <cell r="CF82" t="str">
            <v>Royalties Aggregate</v>
          </cell>
        </row>
      </sheetData>
      <sheetData sheetId="5689">
        <row r="82">
          <cell r="CF82" t="str">
            <v>Royalties Aggregate</v>
          </cell>
        </row>
      </sheetData>
      <sheetData sheetId="5690">
        <row r="82">
          <cell r="CF82" t="str">
            <v>Royalties Aggregate</v>
          </cell>
        </row>
      </sheetData>
      <sheetData sheetId="5691">
        <row r="82">
          <cell r="CF82" t="str">
            <v>Royalties Aggregate</v>
          </cell>
        </row>
      </sheetData>
      <sheetData sheetId="5692">
        <row r="82">
          <cell r="CF82" t="str">
            <v>Royalties Aggregate</v>
          </cell>
        </row>
      </sheetData>
      <sheetData sheetId="5693">
        <row r="82">
          <cell r="CF82" t="str">
            <v>Royalties Aggregate</v>
          </cell>
        </row>
      </sheetData>
      <sheetData sheetId="5694">
        <row r="82">
          <cell r="CF82" t="str">
            <v>Royalties Aggregate</v>
          </cell>
        </row>
      </sheetData>
      <sheetData sheetId="5695">
        <row r="82">
          <cell r="CF82" t="str">
            <v>Royalties Aggregate</v>
          </cell>
        </row>
      </sheetData>
      <sheetData sheetId="5696">
        <row r="82">
          <cell r="CF82" t="str">
            <v>Royalties Aggregate</v>
          </cell>
        </row>
      </sheetData>
      <sheetData sheetId="5697">
        <row r="82">
          <cell r="CF82" t="str">
            <v>Royalties Aggregate</v>
          </cell>
        </row>
      </sheetData>
      <sheetData sheetId="5698">
        <row r="82">
          <cell r="CF82" t="str">
            <v>Royalties Aggregate</v>
          </cell>
        </row>
      </sheetData>
      <sheetData sheetId="5699">
        <row r="82">
          <cell r="CF82" t="str">
            <v>Royalties Aggregate</v>
          </cell>
        </row>
      </sheetData>
      <sheetData sheetId="5700">
        <row r="82">
          <cell r="CF82" t="str">
            <v>Royalties Aggregate</v>
          </cell>
        </row>
      </sheetData>
      <sheetData sheetId="5701">
        <row r="82">
          <cell r="CF82" t="str">
            <v>Royalties Aggregate</v>
          </cell>
        </row>
      </sheetData>
      <sheetData sheetId="5702">
        <row r="82">
          <cell r="CF82" t="str">
            <v>Royalties Aggregate</v>
          </cell>
        </row>
      </sheetData>
      <sheetData sheetId="5703">
        <row r="82">
          <cell r="CF82" t="str">
            <v>Royalties Aggregate</v>
          </cell>
        </row>
      </sheetData>
      <sheetData sheetId="5704">
        <row r="82">
          <cell r="CF82" t="str">
            <v>Royalties Aggregate</v>
          </cell>
        </row>
      </sheetData>
      <sheetData sheetId="5705">
        <row r="82">
          <cell r="CF82" t="str">
            <v>Royalties Aggregate</v>
          </cell>
        </row>
      </sheetData>
      <sheetData sheetId="5706">
        <row r="82">
          <cell r="CF82" t="str">
            <v>Royalties Aggregate</v>
          </cell>
        </row>
      </sheetData>
      <sheetData sheetId="5707">
        <row r="82">
          <cell r="CF82" t="str">
            <v>Royalties Aggregate</v>
          </cell>
        </row>
      </sheetData>
      <sheetData sheetId="5708">
        <row r="82">
          <cell r="CF82" t="str">
            <v>Royalties Aggregate</v>
          </cell>
        </row>
      </sheetData>
      <sheetData sheetId="5709">
        <row r="82">
          <cell r="CF82" t="str">
            <v>Royalties Aggregate</v>
          </cell>
        </row>
      </sheetData>
      <sheetData sheetId="5710">
        <row r="82">
          <cell r="CF82" t="str">
            <v>Royalties Aggregate</v>
          </cell>
        </row>
      </sheetData>
      <sheetData sheetId="5711">
        <row r="82">
          <cell r="CF82" t="str">
            <v>Royalties Aggregate</v>
          </cell>
        </row>
      </sheetData>
      <sheetData sheetId="5712">
        <row r="82">
          <cell r="CF82" t="str">
            <v>Royalties Aggregate</v>
          </cell>
        </row>
      </sheetData>
      <sheetData sheetId="5713">
        <row r="82">
          <cell r="CF82" t="str">
            <v>Royalties Aggregate</v>
          </cell>
        </row>
      </sheetData>
      <sheetData sheetId="5714">
        <row r="82">
          <cell r="CF82" t="str">
            <v>Royalties Aggregate</v>
          </cell>
        </row>
      </sheetData>
      <sheetData sheetId="5715">
        <row r="82">
          <cell r="CF82" t="str">
            <v>Royalties Aggregate</v>
          </cell>
        </row>
      </sheetData>
      <sheetData sheetId="5716">
        <row r="82">
          <cell r="CF82" t="str">
            <v>Royalties Aggregate</v>
          </cell>
        </row>
      </sheetData>
      <sheetData sheetId="5717">
        <row r="82">
          <cell r="CF82" t="str">
            <v>Royalties Aggregate</v>
          </cell>
        </row>
      </sheetData>
      <sheetData sheetId="5718">
        <row r="82">
          <cell r="CF82" t="str">
            <v>Royalties Aggregate</v>
          </cell>
        </row>
      </sheetData>
      <sheetData sheetId="5719">
        <row r="82">
          <cell r="CF82" t="str">
            <v>Royalties Aggregate</v>
          </cell>
        </row>
      </sheetData>
      <sheetData sheetId="5720">
        <row r="82">
          <cell r="CF82" t="str">
            <v>Royalties Aggregate</v>
          </cell>
        </row>
      </sheetData>
      <sheetData sheetId="5721">
        <row r="82">
          <cell r="CF82" t="str">
            <v>Royalties Aggregate</v>
          </cell>
        </row>
      </sheetData>
      <sheetData sheetId="5722">
        <row r="82">
          <cell r="CF82" t="str">
            <v>Royalties Aggregate</v>
          </cell>
        </row>
      </sheetData>
      <sheetData sheetId="5723">
        <row r="82">
          <cell r="CF82" t="str">
            <v>Royalties Aggregate</v>
          </cell>
        </row>
      </sheetData>
      <sheetData sheetId="5724">
        <row r="82">
          <cell r="CF82" t="str">
            <v>Royalties Aggregate</v>
          </cell>
        </row>
      </sheetData>
      <sheetData sheetId="5725">
        <row r="82">
          <cell r="CF82" t="str">
            <v>Royalties Aggregate</v>
          </cell>
        </row>
      </sheetData>
      <sheetData sheetId="5726">
        <row r="82">
          <cell r="CF82" t="str">
            <v>Royalties Aggregate</v>
          </cell>
        </row>
      </sheetData>
      <sheetData sheetId="5727">
        <row r="82">
          <cell r="CF82" t="str">
            <v>Royalties Aggregate</v>
          </cell>
        </row>
      </sheetData>
      <sheetData sheetId="5728">
        <row r="82">
          <cell r="CF82" t="str">
            <v>Royalties Aggregate</v>
          </cell>
        </row>
      </sheetData>
      <sheetData sheetId="5729">
        <row r="82">
          <cell r="CF82" t="str">
            <v>Royalties Aggregate</v>
          </cell>
        </row>
      </sheetData>
      <sheetData sheetId="5730">
        <row r="82">
          <cell r="CF82" t="str">
            <v>Royalties Aggregate</v>
          </cell>
        </row>
      </sheetData>
      <sheetData sheetId="5731">
        <row r="82">
          <cell r="CF82" t="str">
            <v>Royalties Aggregate</v>
          </cell>
        </row>
      </sheetData>
      <sheetData sheetId="5732">
        <row r="82">
          <cell r="CF82" t="str">
            <v>Royalties Aggregate</v>
          </cell>
        </row>
      </sheetData>
      <sheetData sheetId="5733">
        <row r="82">
          <cell r="CF82" t="str">
            <v>Royalties Aggregate</v>
          </cell>
        </row>
      </sheetData>
      <sheetData sheetId="5734">
        <row r="82">
          <cell r="CF82" t="str">
            <v>Royalties Aggregate</v>
          </cell>
        </row>
      </sheetData>
      <sheetData sheetId="5735">
        <row r="82">
          <cell r="CF82" t="str">
            <v>Royalties Aggregate</v>
          </cell>
        </row>
      </sheetData>
      <sheetData sheetId="5736">
        <row r="82">
          <cell r="CF82" t="str">
            <v>Royalties Aggregate</v>
          </cell>
        </row>
      </sheetData>
      <sheetData sheetId="5737">
        <row r="82">
          <cell r="CF82" t="str">
            <v>Royalties Aggregate</v>
          </cell>
        </row>
      </sheetData>
      <sheetData sheetId="5738">
        <row r="82">
          <cell r="CF82" t="str">
            <v>Royalties Aggregate</v>
          </cell>
        </row>
      </sheetData>
      <sheetData sheetId="5739">
        <row r="82">
          <cell r="CF82" t="str">
            <v>Royalties Aggregate</v>
          </cell>
        </row>
      </sheetData>
      <sheetData sheetId="5740">
        <row r="82">
          <cell r="CF82" t="str">
            <v>Royalties Aggregate</v>
          </cell>
        </row>
      </sheetData>
      <sheetData sheetId="5741">
        <row r="82">
          <cell r="CF82" t="str">
            <v>Royalties Aggregate</v>
          </cell>
        </row>
      </sheetData>
      <sheetData sheetId="5742">
        <row r="82">
          <cell r="CF82" t="str">
            <v>Royalties Aggregate</v>
          </cell>
        </row>
      </sheetData>
      <sheetData sheetId="5743">
        <row r="82">
          <cell r="CF82" t="str">
            <v>Royalties Aggregate</v>
          </cell>
        </row>
      </sheetData>
      <sheetData sheetId="5744">
        <row r="82">
          <cell r="CF82" t="str">
            <v>Royalties Aggregate</v>
          </cell>
        </row>
      </sheetData>
      <sheetData sheetId="5745">
        <row r="82">
          <cell r="CF82" t="str">
            <v>Royalties Aggregate</v>
          </cell>
        </row>
      </sheetData>
      <sheetData sheetId="5746">
        <row r="82">
          <cell r="CF82" t="str">
            <v>Royalties Aggregate</v>
          </cell>
        </row>
      </sheetData>
      <sheetData sheetId="5747">
        <row r="82">
          <cell r="CF82" t="str">
            <v>Royalties Aggregate</v>
          </cell>
        </row>
      </sheetData>
      <sheetData sheetId="5748">
        <row r="82">
          <cell r="CF82" t="str">
            <v>Royalties Aggregate</v>
          </cell>
        </row>
      </sheetData>
      <sheetData sheetId="5749">
        <row r="82">
          <cell r="CF82" t="str">
            <v>Royalties Aggregate</v>
          </cell>
        </row>
      </sheetData>
      <sheetData sheetId="5750">
        <row r="82">
          <cell r="CF82" t="str">
            <v>Royalties Aggregate</v>
          </cell>
        </row>
      </sheetData>
      <sheetData sheetId="5751">
        <row r="82">
          <cell r="CF82" t="str">
            <v>Royalties Aggregate</v>
          </cell>
        </row>
      </sheetData>
      <sheetData sheetId="5752">
        <row r="82">
          <cell r="CF82" t="str">
            <v>Royalties Aggregate</v>
          </cell>
        </row>
      </sheetData>
      <sheetData sheetId="5753">
        <row r="82">
          <cell r="CF82" t="str">
            <v>Royalties Aggregate</v>
          </cell>
        </row>
      </sheetData>
      <sheetData sheetId="5754">
        <row r="82">
          <cell r="CF82" t="str">
            <v>Royalties Aggregate</v>
          </cell>
        </row>
      </sheetData>
      <sheetData sheetId="5755">
        <row r="82">
          <cell r="CF82" t="str">
            <v>Royalties Aggregate</v>
          </cell>
        </row>
      </sheetData>
      <sheetData sheetId="5756">
        <row r="82">
          <cell r="CF82" t="str">
            <v>Royalties Aggregate</v>
          </cell>
        </row>
      </sheetData>
      <sheetData sheetId="5757">
        <row r="82">
          <cell r="CF82" t="str">
            <v>Royalties Aggregate</v>
          </cell>
        </row>
      </sheetData>
      <sheetData sheetId="5758">
        <row r="82">
          <cell r="CF82" t="str">
            <v>Royalties Aggregate</v>
          </cell>
        </row>
      </sheetData>
      <sheetData sheetId="5759">
        <row r="82">
          <cell r="CF82" t="str">
            <v>Royalties Aggregate</v>
          </cell>
        </row>
      </sheetData>
      <sheetData sheetId="5760">
        <row r="82">
          <cell r="CF82" t="str">
            <v>Royalties Aggregate</v>
          </cell>
        </row>
      </sheetData>
      <sheetData sheetId="5761">
        <row r="82">
          <cell r="CF82" t="str">
            <v>Royalties Aggregate</v>
          </cell>
        </row>
      </sheetData>
      <sheetData sheetId="5762">
        <row r="82">
          <cell r="CF82" t="str">
            <v>Royalties Aggregate</v>
          </cell>
        </row>
      </sheetData>
      <sheetData sheetId="5763" refreshError="1"/>
      <sheetData sheetId="5764">
        <row r="82">
          <cell r="CF82" t="str">
            <v>Royalties Aggregate</v>
          </cell>
        </row>
      </sheetData>
      <sheetData sheetId="5765">
        <row r="82">
          <cell r="CF82" t="str">
            <v>Royalties Aggregate</v>
          </cell>
        </row>
      </sheetData>
      <sheetData sheetId="5766">
        <row r="82">
          <cell r="CF82" t="str">
            <v>Royalties Aggregate</v>
          </cell>
        </row>
      </sheetData>
      <sheetData sheetId="5767">
        <row r="82">
          <cell r="CF82" t="str">
            <v>Royalties Aggregate</v>
          </cell>
        </row>
      </sheetData>
      <sheetData sheetId="5768">
        <row r="82">
          <cell r="CF82" t="str">
            <v>Royalties Aggregate</v>
          </cell>
        </row>
      </sheetData>
      <sheetData sheetId="5769">
        <row r="82">
          <cell r="CF82" t="str">
            <v>Royalties Aggregate</v>
          </cell>
        </row>
      </sheetData>
      <sheetData sheetId="5770">
        <row r="82">
          <cell r="CF82" t="str">
            <v>Royalties Aggregate</v>
          </cell>
        </row>
      </sheetData>
      <sheetData sheetId="5771">
        <row r="82">
          <cell r="CF82" t="str">
            <v>Royalties Aggregate</v>
          </cell>
        </row>
      </sheetData>
      <sheetData sheetId="5772">
        <row r="82">
          <cell r="CF82" t="str">
            <v>Royalties Aggregate</v>
          </cell>
        </row>
      </sheetData>
      <sheetData sheetId="5773">
        <row r="82">
          <cell r="CF82" t="str">
            <v>Royalties Aggregate</v>
          </cell>
        </row>
      </sheetData>
      <sheetData sheetId="5774">
        <row r="82">
          <cell r="CF82" t="str">
            <v>Royalties Aggregate</v>
          </cell>
        </row>
      </sheetData>
      <sheetData sheetId="5775">
        <row r="82">
          <cell r="CF82" t="str">
            <v>Royalties Aggregate</v>
          </cell>
        </row>
      </sheetData>
      <sheetData sheetId="5776">
        <row r="82">
          <cell r="CF82" t="str">
            <v>Royalties Aggregate</v>
          </cell>
        </row>
      </sheetData>
      <sheetData sheetId="5777">
        <row r="82">
          <cell r="CF82" t="str">
            <v>Royalties Aggregate</v>
          </cell>
        </row>
      </sheetData>
      <sheetData sheetId="5778">
        <row r="82">
          <cell r="CF82" t="str">
            <v>Royalties Aggregate</v>
          </cell>
        </row>
      </sheetData>
      <sheetData sheetId="5779">
        <row r="82">
          <cell r="CF82" t="str">
            <v>Royalties Aggregate</v>
          </cell>
        </row>
      </sheetData>
      <sheetData sheetId="5780">
        <row r="82">
          <cell r="CF82" t="str">
            <v>Royalties Aggregate</v>
          </cell>
        </row>
      </sheetData>
      <sheetData sheetId="5781">
        <row r="82">
          <cell r="CF82" t="str">
            <v>Royalties Aggregate</v>
          </cell>
        </row>
      </sheetData>
      <sheetData sheetId="5782">
        <row r="82">
          <cell r="CF82" t="str">
            <v>Royalties Aggregate</v>
          </cell>
        </row>
      </sheetData>
      <sheetData sheetId="5783">
        <row r="82">
          <cell r="CF82" t="str">
            <v>Royalties Aggregate</v>
          </cell>
        </row>
      </sheetData>
      <sheetData sheetId="5784">
        <row r="82">
          <cell r="CF82" t="str">
            <v>Royalties Aggregate</v>
          </cell>
        </row>
      </sheetData>
      <sheetData sheetId="5785">
        <row r="82">
          <cell r="CF82" t="str">
            <v>Royalties Aggregate</v>
          </cell>
        </row>
      </sheetData>
      <sheetData sheetId="5786">
        <row r="82">
          <cell r="CF82" t="str">
            <v>Royalties Aggregate</v>
          </cell>
        </row>
      </sheetData>
      <sheetData sheetId="5787">
        <row r="82">
          <cell r="CF82" t="str">
            <v>Royalties Aggregate</v>
          </cell>
        </row>
      </sheetData>
      <sheetData sheetId="5788">
        <row r="82">
          <cell r="CF82" t="str">
            <v>Royalties Aggregate</v>
          </cell>
        </row>
      </sheetData>
      <sheetData sheetId="5789">
        <row r="82">
          <cell r="CF82" t="str">
            <v>Royalties Aggregate</v>
          </cell>
        </row>
      </sheetData>
      <sheetData sheetId="5790">
        <row r="82">
          <cell r="CF82" t="str">
            <v>Royalties Aggregate</v>
          </cell>
        </row>
      </sheetData>
      <sheetData sheetId="5791">
        <row r="82">
          <cell r="CF82" t="str">
            <v>Royalties Aggregate</v>
          </cell>
        </row>
      </sheetData>
      <sheetData sheetId="5792">
        <row r="82">
          <cell r="CF82" t="str">
            <v>Royalties Aggregate</v>
          </cell>
        </row>
      </sheetData>
      <sheetData sheetId="5793">
        <row r="82">
          <cell r="CF82" t="str">
            <v>Royalties Aggregate</v>
          </cell>
        </row>
      </sheetData>
      <sheetData sheetId="5794">
        <row r="82">
          <cell r="CF82" t="str">
            <v>Royalties Aggregate</v>
          </cell>
        </row>
      </sheetData>
      <sheetData sheetId="5795">
        <row r="82">
          <cell r="CF82" t="str">
            <v>Royalties Aggregate</v>
          </cell>
        </row>
      </sheetData>
      <sheetData sheetId="5796" refreshError="1"/>
      <sheetData sheetId="5797" refreshError="1"/>
      <sheetData sheetId="5798">
        <row r="82">
          <cell r="CF82" t="str">
            <v>Royalties Aggregate</v>
          </cell>
        </row>
      </sheetData>
      <sheetData sheetId="5799">
        <row r="82">
          <cell r="CF82" t="str">
            <v>Royalties Aggregate</v>
          </cell>
        </row>
      </sheetData>
      <sheetData sheetId="5800">
        <row r="82">
          <cell r="CF82" t="str">
            <v>Royalties Aggregate</v>
          </cell>
        </row>
      </sheetData>
      <sheetData sheetId="5801">
        <row r="82">
          <cell r="CF82" t="str">
            <v>Royalties Aggregate</v>
          </cell>
        </row>
      </sheetData>
      <sheetData sheetId="5802">
        <row r="82">
          <cell r="CF82" t="str">
            <v>Royalties Aggregate</v>
          </cell>
        </row>
      </sheetData>
      <sheetData sheetId="5803">
        <row r="82">
          <cell r="CF82" t="str">
            <v>Royalties Aggregate</v>
          </cell>
        </row>
      </sheetData>
      <sheetData sheetId="5804">
        <row r="82">
          <cell r="CF82" t="str">
            <v>Royalties Aggregate</v>
          </cell>
        </row>
      </sheetData>
      <sheetData sheetId="5805">
        <row r="82">
          <cell r="CF82" t="str">
            <v>Royalties Aggregate</v>
          </cell>
        </row>
      </sheetData>
      <sheetData sheetId="5806">
        <row r="82">
          <cell r="CF82" t="str">
            <v>Royalties Aggregate</v>
          </cell>
        </row>
      </sheetData>
      <sheetData sheetId="5807">
        <row r="82">
          <cell r="CF82" t="str">
            <v>Royalties Aggregate</v>
          </cell>
        </row>
      </sheetData>
      <sheetData sheetId="5808">
        <row r="82">
          <cell r="CF82" t="str">
            <v>Royalties Aggregate</v>
          </cell>
        </row>
      </sheetData>
      <sheetData sheetId="5809">
        <row r="82">
          <cell r="CF82" t="str">
            <v>Royalties Aggregate</v>
          </cell>
        </row>
      </sheetData>
      <sheetData sheetId="5810">
        <row r="82">
          <cell r="CF82" t="str">
            <v>Royalties Aggregate</v>
          </cell>
        </row>
      </sheetData>
      <sheetData sheetId="5811">
        <row r="82">
          <cell r="CF82" t="str">
            <v>Royalties Aggregate</v>
          </cell>
        </row>
      </sheetData>
      <sheetData sheetId="5812">
        <row r="82">
          <cell r="CF82" t="str">
            <v>Royalties Aggregate</v>
          </cell>
        </row>
      </sheetData>
      <sheetData sheetId="5813">
        <row r="82">
          <cell r="CF82" t="str">
            <v>Royalties Aggregate</v>
          </cell>
        </row>
      </sheetData>
      <sheetData sheetId="5814">
        <row r="82">
          <cell r="CF82" t="str">
            <v>Royalties Aggregate</v>
          </cell>
        </row>
      </sheetData>
      <sheetData sheetId="5815">
        <row r="82">
          <cell r="CF82" t="str">
            <v>Royalties Aggregate</v>
          </cell>
        </row>
      </sheetData>
      <sheetData sheetId="5816">
        <row r="82">
          <cell r="CF82" t="str">
            <v>Royalties Aggregate</v>
          </cell>
        </row>
      </sheetData>
      <sheetData sheetId="5817">
        <row r="82">
          <cell r="CF82" t="str">
            <v>Royalties Aggregate</v>
          </cell>
        </row>
      </sheetData>
      <sheetData sheetId="5818">
        <row r="82">
          <cell r="CF82" t="str">
            <v>Royalties Aggregate</v>
          </cell>
        </row>
      </sheetData>
      <sheetData sheetId="5819">
        <row r="82">
          <cell r="CF82" t="str">
            <v>Royalties Aggregate</v>
          </cell>
        </row>
      </sheetData>
      <sheetData sheetId="5820">
        <row r="82">
          <cell r="CF82" t="str">
            <v>Royalties Aggregate</v>
          </cell>
        </row>
      </sheetData>
      <sheetData sheetId="5821">
        <row r="82">
          <cell r="CF82" t="str">
            <v>Royalties Aggregate</v>
          </cell>
        </row>
      </sheetData>
      <sheetData sheetId="5822">
        <row r="82">
          <cell r="CF82" t="str">
            <v>Royalties Aggregate</v>
          </cell>
        </row>
      </sheetData>
      <sheetData sheetId="5823">
        <row r="82">
          <cell r="CF82" t="str">
            <v>Royalties Aggregate</v>
          </cell>
        </row>
      </sheetData>
      <sheetData sheetId="5824">
        <row r="82">
          <cell r="CF82" t="str">
            <v>Royalties Aggregate</v>
          </cell>
        </row>
      </sheetData>
      <sheetData sheetId="5825">
        <row r="82">
          <cell r="CF82" t="str">
            <v>Royalties Aggregate</v>
          </cell>
        </row>
      </sheetData>
      <sheetData sheetId="5826">
        <row r="82">
          <cell r="CF82" t="str">
            <v>Royalties Aggregate</v>
          </cell>
        </row>
      </sheetData>
      <sheetData sheetId="5827">
        <row r="82">
          <cell r="CF82" t="str">
            <v>Royalties Aggregate</v>
          </cell>
        </row>
      </sheetData>
      <sheetData sheetId="5828">
        <row r="82">
          <cell r="CF82" t="str">
            <v>Royalties Aggregate</v>
          </cell>
        </row>
      </sheetData>
      <sheetData sheetId="5829">
        <row r="82">
          <cell r="CF82" t="str">
            <v>Royalties Aggregate</v>
          </cell>
        </row>
      </sheetData>
      <sheetData sheetId="5830">
        <row r="82">
          <cell r="CF82" t="str">
            <v>Royalties Aggregate</v>
          </cell>
        </row>
      </sheetData>
      <sheetData sheetId="5831">
        <row r="82">
          <cell r="CF82" t="str">
            <v>Royalties Aggregate</v>
          </cell>
        </row>
      </sheetData>
      <sheetData sheetId="5832">
        <row r="82">
          <cell r="CF82" t="str">
            <v>Royalties Aggregate</v>
          </cell>
        </row>
      </sheetData>
      <sheetData sheetId="5833">
        <row r="82">
          <cell r="CF82" t="str">
            <v>Royalties Aggregate</v>
          </cell>
        </row>
      </sheetData>
      <sheetData sheetId="5834">
        <row r="82">
          <cell r="CF82" t="str">
            <v>Royalties Aggregate</v>
          </cell>
        </row>
      </sheetData>
      <sheetData sheetId="5835">
        <row r="82">
          <cell r="CF82" t="str">
            <v>Royalties Aggregate</v>
          </cell>
        </row>
      </sheetData>
      <sheetData sheetId="5836">
        <row r="82">
          <cell r="CF82" t="str">
            <v>Royalties Aggregate</v>
          </cell>
        </row>
      </sheetData>
      <sheetData sheetId="5837" refreshError="1"/>
      <sheetData sheetId="5838" refreshError="1"/>
      <sheetData sheetId="5839" refreshError="1"/>
      <sheetData sheetId="5840">
        <row r="82">
          <cell r="CF82">
            <v>0</v>
          </cell>
        </row>
      </sheetData>
      <sheetData sheetId="5841">
        <row r="82">
          <cell r="CF82" t="str">
            <v>Royalties Aggregate</v>
          </cell>
        </row>
      </sheetData>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ow r="82">
          <cell r="CF82" t="str">
            <v>Royalties Aggregate</v>
          </cell>
        </row>
      </sheetData>
      <sheetData sheetId="5868">
        <row r="82">
          <cell r="CF82" t="str">
            <v>Royalties Aggregate</v>
          </cell>
        </row>
      </sheetData>
      <sheetData sheetId="5869">
        <row r="82">
          <cell r="CF82" t="str">
            <v>Royalties Aggregate</v>
          </cell>
        </row>
      </sheetData>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ow r="82">
          <cell r="CF82" t="str">
            <v>Royalties Aggregate</v>
          </cell>
        </row>
      </sheetData>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ow r="82">
          <cell r="CF82" t="str">
            <v>Royalties Aggregate</v>
          </cell>
        </row>
      </sheetData>
      <sheetData sheetId="6026">
        <row r="82">
          <cell r="CF82" t="str">
            <v>Royalties Aggregate</v>
          </cell>
        </row>
      </sheetData>
      <sheetData sheetId="6027">
        <row r="82">
          <cell r="CF82" t="str">
            <v>Royalties Aggregate</v>
          </cell>
        </row>
      </sheetData>
      <sheetData sheetId="6028">
        <row r="82">
          <cell r="CF82" t="str">
            <v>Royalties Aggregate</v>
          </cell>
        </row>
      </sheetData>
      <sheetData sheetId="6029">
        <row r="82">
          <cell r="CF82" t="str">
            <v>Royalties Aggregate</v>
          </cell>
        </row>
      </sheetData>
      <sheetData sheetId="6030">
        <row r="82">
          <cell r="CF82" t="str">
            <v>Royalties Aggregate</v>
          </cell>
        </row>
      </sheetData>
      <sheetData sheetId="6031">
        <row r="82">
          <cell r="CF82" t="str">
            <v>Royalties Aggregate</v>
          </cell>
        </row>
      </sheetData>
      <sheetData sheetId="6032">
        <row r="82">
          <cell r="CF82" t="str">
            <v>Royalties Aggregate</v>
          </cell>
        </row>
      </sheetData>
      <sheetData sheetId="6033">
        <row r="82">
          <cell r="CF82" t="str">
            <v>Royalties Aggregate</v>
          </cell>
        </row>
      </sheetData>
      <sheetData sheetId="6034">
        <row r="82">
          <cell r="CF82" t="str">
            <v>Royalties Aggregate</v>
          </cell>
        </row>
      </sheetData>
      <sheetData sheetId="6035">
        <row r="82">
          <cell r="CF82" t="str">
            <v>Royalties Aggregate</v>
          </cell>
        </row>
      </sheetData>
      <sheetData sheetId="6036">
        <row r="82">
          <cell r="CF82" t="str">
            <v>Royalties Aggregate</v>
          </cell>
        </row>
      </sheetData>
      <sheetData sheetId="6037">
        <row r="82">
          <cell r="CF82" t="str">
            <v>Royalties Aggregate</v>
          </cell>
        </row>
      </sheetData>
      <sheetData sheetId="6038">
        <row r="82">
          <cell r="CF82" t="str">
            <v>Royalties Aggregate</v>
          </cell>
        </row>
      </sheetData>
      <sheetData sheetId="6039">
        <row r="82">
          <cell r="CF82" t="str">
            <v>Royalties Aggregate</v>
          </cell>
        </row>
      </sheetData>
      <sheetData sheetId="6040">
        <row r="82">
          <cell r="CF82" t="str">
            <v>Royalties Aggregate</v>
          </cell>
        </row>
      </sheetData>
      <sheetData sheetId="6041">
        <row r="82">
          <cell r="CF82" t="str">
            <v>Royalties Aggregate</v>
          </cell>
        </row>
      </sheetData>
      <sheetData sheetId="6042">
        <row r="82">
          <cell r="CF82" t="str">
            <v>Royalties Aggregate</v>
          </cell>
        </row>
      </sheetData>
      <sheetData sheetId="6043">
        <row r="82">
          <cell r="CF82" t="str">
            <v>Royalties Aggregate</v>
          </cell>
        </row>
      </sheetData>
      <sheetData sheetId="6044">
        <row r="82">
          <cell r="CF82" t="str">
            <v>Royalties Aggregate</v>
          </cell>
        </row>
      </sheetData>
      <sheetData sheetId="6045">
        <row r="82">
          <cell r="CF82" t="str">
            <v>Royalties Aggregate</v>
          </cell>
        </row>
      </sheetData>
      <sheetData sheetId="6046">
        <row r="82">
          <cell r="CF82" t="str">
            <v>Royalties Aggregate</v>
          </cell>
        </row>
      </sheetData>
      <sheetData sheetId="6047">
        <row r="82">
          <cell r="CF82" t="str">
            <v>Royalties Aggregate</v>
          </cell>
        </row>
      </sheetData>
      <sheetData sheetId="6048">
        <row r="82">
          <cell r="CF82" t="str">
            <v>Royalties Aggregate</v>
          </cell>
        </row>
      </sheetData>
      <sheetData sheetId="6049">
        <row r="82">
          <cell r="CF82" t="str">
            <v>Royalties Aggregate</v>
          </cell>
        </row>
      </sheetData>
      <sheetData sheetId="6050">
        <row r="82">
          <cell r="CF82" t="str">
            <v>Royalties Aggregate</v>
          </cell>
        </row>
      </sheetData>
      <sheetData sheetId="6051">
        <row r="82">
          <cell r="CF82" t="str">
            <v>Royalties Aggregate</v>
          </cell>
        </row>
      </sheetData>
      <sheetData sheetId="6052">
        <row r="82">
          <cell r="CF82" t="str">
            <v>Royalties Aggregate</v>
          </cell>
        </row>
      </sheetData>
      <sheetData sheetId="6053">
        <row r="82">
          <cell r="CF82" t="str">
            <v>Royalties Aggregate</v>
          </cell>
        </row>
      </sheetData>
      <sheetData sheetId="6054">
        <row r="82">
          <cell r="CF82" t="str">
            <v>Royalties Aggregate</v>
          </cell>
        </row>
      </sheetData>
      <sheetData sheetId="6055">
        <row r="82">
          <cell r="CF82" t="str">
            <v>Royalties Aggregate</v>
          </cell>
        </row>
      </sheetData>
      <sheetData sheetId="6056">
        <row r="82">
          <cell r="CF82" t="str">
            <v>Royalties Aggregate</v>
          </cell>
        </row>
      </sheetData>
      <sheetData sheetId="6057">
        <row r="82">
          <cell r="CF82" t="str">
            <v>Royalties Aggregate</v>
          </cell>
        </row>
      </sheetData>
      <sheetData sheetId="6058">
        <row r="82">
          <cell r="CF82" t="str">
            <v>Royalties Aggregate</v>
          </cell>
        </row>
      </sheetData>
      <sheetData sheetId="6059">
        <row r="82">
          <cell r="CF82" t="str">
            <v>Royalties Aggregate</v>
          </cell>
        </row>
      </sheetData>
      <sheetData sheetId="6060">
        <row r="82">
          <cell r="CF82" t="str">
            <v>Royalties Aggregate</v>
          </cell>
        </row>
      </sheetData>
      <sheetData sheetId="6061">
        <row r="82">
          <cell r="CF82" t="str">
            <v>Royalties Aggregate</v>
          </cell>
        </row>
      </sheetData>
      <sheetData sheetId="6062">
        <row r="82">
          <cell r="CF82" t="str">
            <v>Royalties Aggregate</v>
          </cell>
        </row>
      </sheetData>
      <sheetData sheetId="6063">
        <row r="82">
          <cell r="CF82" t="str">
            <v>Royalties Aggregate</v>
          </cell>
        </row>
      </sheetData>
      <sheetData sheetId="6064">
        <row r="82">
          <cell r="CF82" t="str">
            <v>Royalties Aggregate</v>
          </cell>
        </row>
      </sheetData>
      <sheetData sheetId="6065">
        <row r="82">
          <cell r="CF82" t="str">
            <v>Royalties Aggregate</v>
          </cell>
        </row>
      </sheetData>
      <sheetData sheetId="6066">
        <row r="82">
          <cell r="CF82" t="str">
            <v>Royalties Aggregate</v>
          </cell>
        </row>
      </sheetData>
      <sheetData sheetId="6067">
        <row r="82">
          <cell r="CF82" t="str">
            <v>Royalties Aggregate</v>
          </cell>
        </row>
      </sheetData>
      <sheetData sheetId="6068">
        <row r="82">
          <cell r="CF82" t="str">
            <v>Royalties Aggregate</v>
          </cell>
        </row>
      </sheetData>
      <sheetData sheetId="6069">
        <row r="82">
          <cell r="CF82" t="str">
            <v>Royalties Aggregate</v>
          </cell>
        </row>
      </sheetData>
      <sheetData sheetId="6070">
        <row r="82">
          <cell r="CF82" t="str">
            <v>Royalties Aggregate</v>
          </cell>
        </row>
      </sheetData>
      <sheetData sheetId="6071">
        <row r="82">
          <cell r="CF82" t="str">
            <v>Royalties Aggregate</v>
          </cell>
        </row>
      </sheetData>
      <sheetData sheetId="6072">
        <row r="82">
          <cell r="CF82" t="str">
            <v>Royalties Aggregate</v>
          </cell>
        </row>
      </sheetData>
      <sheetData sheetId="6073">
        <row r="82">
          <cell r="CF82" t="str">
            <v>Royalties Aggregate</v>
          </cell>
        </row>
      </sheetData>
      <sheetData sheetId="6074">
        <row r="82">
          <cell r="CF82" t="str">
            <v>Royalties Aggregate</v>
          </cell>
        </row>
      </sheetData>
      <sheetData sheetId="6075">
        <row r="82">
          <cell r="CF82" t="str">
            <v>Royalties Aggregate</v>
          </cell>
        </row>
      </sheetData>
      <sheetData sheetId="6076">
        <row r="82">
          <cell r="CF82" t="str">
            <v>Royalties Aggregate</v>
          </cell>
        </row>
      </sheetData>
      <sheetData sheetId="6077">
        <row r="82">
          <cell r="CF82" t="str">
            <v>Royalties Aggregate</v>
          </cell>
        </row>
      </sheetData>
      <sheetData sheetId="6078">
        <row r="82">
          <cell r="CF82" t="str">
            <v>Royalties Aggregate</v>
          </cell>
        </row>
      </sheetData>
      <sheetData sheetId="6079">
        <row r="82">
          <cell r="CF82" t="str">
            <v>Royalties Aggregate</v>
          </cell>
        </row>
      </sheetData>
      <sheetData sheetId="6080">
        <row r="82">
          <cell r="CF82" t="str">
            <v>Royalties Aggregate</v>
          </cell>
        </row>
      </sheetData>
      <sheetData sheetId="6081">
        <row r="82">
          <cell r="CF82" t="str">
            <v>Royalties Aggregate</v>
          </cell>
        </row>
      </sheetData>
      <sheetData sheetId="6082">
        <row r="82">
          <cell r="CF82" t="str">
            <v>Royalties Aggregate</v>
          </cell>
        </row>
      </sheetData>
      <sheetData sheetId="6083">
        <row r="82">
          <cell r="CF82" t="str">
            <v>Royalties Aggregate</v>
          </cell>
        </row>
      </sheetData>
      <sheetData sheetId="6084">
        <row r="82">
          <cell r="CF82" t="str">
            <v>Royalties Aggregate</v>
          </cell>
        </row>
      </sheetData>
      <sheetData sheetId="6085">
        <row r="82">
          <cell r="CF82" t="str">
            <v>Royalties Aggregate</v>
          </cell>
        </row>
      </sheetData>
      <sheetData sheetId="6086">
        <row r="82">
          <cell r="CF82" t="str">
            <v>Royalties Aggregate</v>
          </cell>
        </row>
      </sheetData>
      <sheetData sheetId="6087">
        <row r="82">
          <cell r="CF82" t="str">
            <v>Royalties Aggregate</v>
          </cell>
        </row>
      </sheetData>
      <sheetData sheetId="6088">
        <row r="82">
          <cell r="CF82" t="str">
            <v>Royalties Aggregate</v>
          </cell>
        </row>
      </sheetData>
      <sheetData sheetId="6089">
        <row r="82">
          <cell r="CF82" t="str">
            <v>Royalties Aggregate</v>
          </cell>
        </row>
      </sheetData>
      <sheetData sheetId="6090">
        <row r="82">
          <cell r="CF82" t="str">
            <v>Royalties Aggregate</v>
          </cell>
        </row>
      </sheetData>
      <sheetData sheetId="6091">
        <row r="82">
          <cell r="CF82" t="str">
            <v>Royalties Aggregate</v>
          </cell>
        </row>
      </sheetData>
      <sheetData sheetId="6092">
        <row r="82">
          <cell r="CF82" t="str">
            <v>Royalties Aggregate</v>
          </cell>
        </row>
      </sheetData>
      <sheetData sheetId="6093">
        <row r="82">
          <cell r="CF82" t="str">
            <v>Royalties Aggregate</v>
          </cell>
        </row>
      </sheetData>
      <sheetData sheetId="6094">
        <row r="82">
          <cell r="CF82" t="str">
            <v>Royalties Aggregate</v>
          </cell>
        </row>
      </sheetData>
      <sheetData sheetId="6095">
        <row r="82">
          <cell r="CF82" t="str">
            <v>Royalties Aggregate</v>
          </cell>
        </row>
      </sheetData>
      <sheetData sheetId="6096">
        <row r="82">
          <cell r="CF82" t="str">
            <v>Royalties Aggregate</v>
          </cell>
        </row>
      </sheetData>
      <sheetData sheetId="6097">
        <row r="82">
          <cell r="CF82" t="str">
            <v>Royalties Aggregate</v>
          </cell>
        </row>
      </sheetData>
      <sheetData sheetId="6098">
        <row r="82">
          <cell r="CF82" t="str">
            <v>Royalties Aggregate</v>
          </cell>
        </row>
      </sheetData>
      <sheetData sheetId="6099">
        <row r="82">
          <cell r="CF82" t="str">
            <v>Royalties Aggregate</v>
          </cell>
        </row>
      </sheetData>
      <sheetData sheetId="6100">
        <row r="82">
          <cell r="CF82" t="str">
            <v>Royalties Aggregate</v>
          </cell>
        </row>
      </sheetData>
      <sheetData sheetId="6101">
        <row r="82">
          <cell r="CF82" t="str">
            <v>Royalties Aggregate</v>
          </cell>
        </row>
      </sheetData>
      <sheetData sheetId="6102" refreshError="1"/>
      <sheetData sheetId="6103">
        <row r="82">
          <cell r="CF82" t="str">
            <v>Royalties Aggregate</v>
          </cell>
        </row>
      </sheetData>
      <sheetData sheetId="6104">
        <row r="82">
          <cell r="CF82" t="str">
            <v>Royalties Aggregate</v>
          </cell>
        </row>
      </sheetData>
      <sheetData sheetId="6105">
        <row r="82">
          <cell r="CF82" t="str">
            <v>Royalties Aggregate</v>
          </cell>
        </row>
      </sheetData>
      <sheetData sheetId="6106">
        <row r="82">
          <cell r="CF82" t="str">
            <v>Royalties Aggregate</v>
          </cell>
        </row>
      </sheetData>
      <sheetData sheetId="6107">
        <row r="82">
          <cell r="CF82" t="str">
            <v>Royalties Aggregate</v>
          </cell>
        </row>
      </sheetData>
      <sheetData sheetId="6108">
        <row r="82">
          <cell r="CF82" t="str">
            <v>Royalties Aggregate</v>
          </cell>
        </row>
      </sheetData>
      <sheetData sheetId="6109">
        <row r="82">
          <cell r="CF82" t="str">
            <v>Royalties Aggregate</v>
          </cell>
        </row>
      </sheetData>
      <sheetData sheetId="6110">
        <row r="82">
          <cell r="CF82" t="str">
            <v>Royalties Aggregate</v>
          </cell>
        </row>
      </sheetData>
      <sheetData sheetId="6111">
        <row r="82">
          <cell r="CF82" t="str">
            <v>Royalties Aggregate</v>
          </cell>
        </row>
      </sheetData>
      <sheetData sheetId="6112">
        <row r="82">
          <cell r="CF82" t="str">
            <v>Royalties Aggregate</v>
          </cell>
        </row>
      </sheetData>
      <sheetData sheetId="6113">
        <row r="82">
          <cell r="CF82" t="str">
            <v>Royalties Aggregate</v>
          </cell>
        </row>
      </sheetData>
      <sheetData sheetId="6114">
        <row r="82">
          <cell r="CF82" t="str">
            <v>Royalties Aggregate</v>
          </cell>
        </row>
      </sheetData>
      <sheetData sheetId="6115">
        <row r="82">
          <cell r="CF82" t="str">
            <v>Royalties Aggregate</v>
          </cell>
        </row>
      </sheetData>
      <sheetData sheetId="6116">
        <row r="82">
          <cell r="CF82" t="str">
            <v>Royalties Aggregate</v>
          </cell>
        </row>
      </sheetData>
      <sheetData sheetId="6117">
        <row r="82">
          <cell r="CF82" t="str">
            <v>Royalties Aggregate</v>
          </cell>
        </row>
      </sheetData>
      <sheetData sheetId="6118">
        <row r="82">
          <cell r="CF82" t="str">
            <v>Royalties Aggregate</v>
          </cell>
        </row>
      </sheetData>
      <sheetData sheetId="6119">
        <row r="82">
          <cell r="CF82" t="str">
            <v>Royalties Aggregate</v>
          </cell>
        </row>
      </sheetData>
      <sheetData sheetId="6120">
        <row r="82">
          <cell r="CF82" t="str">
            <v>Royalties Aggregate</v>
          </cell>
        </row>
      </sheetData>
      <sheetData sheetId="6121">
        <row r="82">
          <cell r="CF82" t="str">
            <v>Royalties Aggregate</v>
          </cell>
        </row>
      </sheetData>
      <sheetData sheetId="6122">
        <row r="82">
          <cell r="CF82" t="str">
            <v>Royalties Aggregate</v>
          </cell>
        </row>
      </sheetData>
      <sheetData sheetId="6123">
        <row r="82">
          <cell r="CF82" t="str">
            <v>Royalties Aggregate</v>
          </cell>
        </row>
      </sheetData>
      <sheetData sheetId="6124">
        <row r="82">
          <cell r="CF82" t="str">
            <v>Royalties Aggregate</v>
          </cell>
        </row>
      </sheetData>
      <sheetData sheetId="6125">
        <row r="82">
          <cell r="CF82" t="str">
            <v>Royalties Aggregate</v>
          </cell>
        </row>
      </sheetData>
      <sheetData sheetId="6126">
        <row r="82">
          <cell r="CF82" t="str">
            <v>Royalties Aggregate</v>
          </cell>
        </row>
      </sheetData>
      <sheetData sheetId="6127">
        <row r="82">
          <cell r="CF82" t="str">
            <v>Royalties Aggregate</v>
          </cell>
        </row>
      </sheetData>
      <sheetData sheetId="6128">
        <row r="82">
          <cell r="CF82" t="str">
            <v>Royalties Aggregate</v>
          </cell>
        </row>
      </sheetData>
      <sheetData sheetId="6129">
        <row r="82">
          <cell r="CF82" t="str">
            <v>Royalties Aggregate</v>
          </cell>
        </row>
      </sheetData>
      <sheetData sheetId="6130">
        <row r="82">
          <cell r="CF82" t="str">
            <v>Royalties Aggregate</v>
          </cell>
        </row>
      </sheetData>
      <sheetData sheetId="6131">
        <row r="82">
          <cell r="CF82" t="str">
            <v>Royalties Aggregate</v>
          </cell>
        </row>
      </sheetData>
      <sheetData sheetId="6132">
        <row r="82">
          <cell r="CF82" t="str">
            <v>Royalties Aggregate</v>
          </cell>
        </row>
      </sheetData>
      <sheetData sheetId="6133">
        <row r="82">
          <cell r="CF82" t="str">
            <v>Royalties Aggregate</v>
          </cell>
        </row>
      </sheetData>
      <sheetData sheetId="6134">
        <row r="82">
          <cell r="CF82" t="str">
            <v>Royalties Aggregate</v>
          </cell>
        </row>
      </sheetData>
      <sheetData sheetId="6135">
        <row r="82">
          <cell r="CF82" t="str">
            <v>Royalties Aggregate</v>
          </cell>
        </row>
      </sheetData>
      <sheetData sheetId="6136">
        <row r="82">
          <cell r="CF82" t="str">
            <v>Royalties Aggregate</v>
          </cell>
        </row>
      </sheetData>
      <sheetData sheetId="6137">
        <row r="82">
          <cell r="CF82" t="str">
            <v>Royalties Aggregate</v>
          </cell>
        </row>
      </sheetData>
      <sheetData sheetId="6138">
        <row r="82">
          <cell r="CF82" t="str">
            <v>Royalties Aggregate</v>
          </cell>
        </row>
      </sheetData>
      <sheetData sheetId="6139">
        <row r="82">
          <cell r="CF82" t="str">
            <v>Royalties Aggregate</v>
          </cell>
        </row>
      </sheetData>
      <sheetData sheetId="6140">
        <row r="82">
          <cell r="CF82" t="str">
            <v>Royalties Aggregate</v>
          </cell>
        </row>
      </sheetData>
      <sheetData sheetId="6141">
        <row r="82">
          <cell r="CF82" t="str">
            <v>Royalties Aggregate</v>
          </cell>
        </row>
      </sheetData>
      <sheetData sheetId="6142">
        <row r="82">
          <cell r="CF82" t="str">
            <v>Royalties Aggregate</v>
          </cell>
        </row>
      </sheetData>
      <sheetData sheetId="6143">
        <row r="82">
          <cell r="CF82" t="str">
            <v>Royalties Aggregate</v>
          </cell>
        </row>
      </sheetData>
      <sheetData sheetId="6144">
        <row r="82">
          <cell r="CF82" t="str">
            <v>Royalties Aggregate</v>
          </cell>
        </row>
      </sheetData>
      <sheetData sheetId="6145">
        <row r="82">
          <cell r="CF82" t="str">
            <v>Royalties Aggregate</v>
          </cell>
        </row>
      </sheetData>
      <sheetData sheetId="6146">
        <row r="82">
          <cell r="CF82" t="str">
            <v>Royalties Aggregate</v>
          </cell>
        </row>
      </sheetData>
      <sheetData sheetId="6147">
        <row r="82">
          <cell r="CF82" t="str">
            <v>Royalties Aggregate</v>
          </cell>
        </row>
      </sheetData>
      <sheetData sheetId="6148">
        <row r="82">
          <cell r="CF82" t="str">
            <v>Royalties Aggregate</v>
          </cell>
        </row>
      </sheetData>
      <sheetData sheetId="6149">
        <row r="82">
          <cell r="CF82" t="str">
            <v>Royalties Aggregate</v>
          </cell>
        </row>
      </sheetData>
      <sheetData sheetId="6150">
        <row r="82">
          <cell r="CF82" t="str">
            <v>Royalties Aggregate</v>
          </cell>
        </row>
      </sheetData>
      <sheetData sheetId="6151">
        <row r="82">
          <cell r="CF82" t="str">
            <v>Royalties Aggregate</v>
          </cell>
        </row>
      </sheetData>
      <sheetData sheetId="6152">
        <row r="82">
          <cell r="CF82" t="str">
            <v>Royalties Aggregate</v>
          </cell>
        </row>
      </sheetData>
      <sheetData sheetId="6153">
        <row r="82">
          <cell r="CF82" t="str">
            <v>Royalties Aggregate</v>
          </cell>
        </row>
      </sheetData>
      <sheetData sheetId="6154">
        <row r="82">
          <cell r="CF82" t="str">
            <v>Royalties Aggregate</v>
          </cell>
        </row>
      </sheetData>
      <sheetData sheetId="6155">
        <row r="82">
          <cell r="CF82" t="str">
            <v>Royalties Aggregate</v>
          </cell>
        </row>
      </sheetData>
      <sheetData sheetId="6156">
        <row r="82">
          <cell r="CF82" t="str">
            <v>Royalties Aggregate</v>
          </cell>
        </row>
      </sheetData>
      <sheetData sheetId="6157">
        <row r="82">
          <cell r="CF82" t="str">
            <v>Royalties Aggregate</v>
          </cell>
        </row>
      </sheetData>
      <sheetData sheetId="6158">
        <row r="82">
          <cell r="CF82" t="str">
            <v>Royalties Aggregate</v>
          </cell>
        </row>
      </sheetData>
      <sheetData sheetId="6159">
        <row r="82">
          <cell r="CF82" t="str">
            <v>Royalties Aggregate</v>
          </cell>
        </row>
      </sheetData>
      <sheetData sheetId="6160">
        <row r="82">
          <cell r="CF82" t="str">
            <v>Royalties Aggregate</v>
          </cell>
        </row>
      </sheetData>
      <sheetData sheetId="6161">
        <row r="82">
          <cell r="CF82" t="str">
            <v>Royalties Aggregate</v>
          </cell>
        </row>
      </sheetData>
      <sheetData sheetId="6162">
        <row r="82">
          <cell r="CF82" t="str">
            <v>Royalties Aggregate</v>
          </cell>
        </row>
      </sheetData>
      <sheetData sheetId="6163">
        <row r="82">
          <cell r="CF82" t="str">
            <v>Royalties Aggregate</v>
          </cell>
        </row>
      </sheetData>
      <sheetData sheetId="6164">
        <row r="82">
          <cell r="CF82" t="str">
            <v>Royalties Aggregate</v>
          </cell>
        </row>
      </sheetData>
      <sheetData sheetId="6165">
        <row r="82">
          <cell r="CF82" t="str">
            <v>Royalties Aggregate</v>
          </cell>
        </row>
      </sheetData>
      <sheetData sheetId="6166">
        <row r="82">
          <cell r="CF82" t="str">
            <v>Royalties Aggregate</v>
          </cell>
        </row>
      </sheetData>
      <sheetData sheetId="6167">
        <row r="82">
          <cell r="CF82" t="str">
            <v>Royalties Aggregate</v>
          </cell>
        </row>
      </sheetData>
      <sheetData sheetId="6168">
        <row r="82">
          <cell r="CF82" t="str">
            <v>Royalties Aggregate</v>
          </cell>
        </row>
      </sheetData>
      <sheetData sheetId="6169">
        <row r="82">
          <cell r="CF82" t="str">
            <v>Royalties Aggregate</v>
          </cell>
        </row>
      </sheetData>
      <sheetData sheetId="6170">
        <row r="82">
          <cell r="CF82" t="str">
            <v>Royalties Aggregate</v>
          </cell>
        </row>
      </sheetData>
      <sheetData sheetId="6171">
        <row r="82">
          <cell r="CF82" t="str">
            <v>Royalties Aggregate</v>
          </cell>
        </row>
      </sheetData>
      <sheetData sheetId="6172">
        <row r="82">
          <cell r="CF82" t="str">
            <v>Royalties Aggregate</v>
          </cell>
        </row>
      </sheetData>
      <sheetData sheetId="6173">
        <row r="82">
          <cell r="CF82" t="str">
            <v>Royalties Aggregate</v>
          </cell>
        </row>
      </sheetData>
      <sheetData sheetId="6174">
        <row r="82">
          <cell r="CF82" t="str">
            <v>Royalties Aggregate</v>
          </cell>
        </row>
      </sheetData>
      <sheetData sheetId="6175">
        <row r="82">
          <cell r="CF82" t="str">
            <v>Royalties Aggregate</v>
          </cell>
        </row>
      </sheetData>
      <sheetData sheetId="6176">
        <row r="82">
          <cell r="CF82" t="str">
            <v>Royalties Aggregate</v>
          </cell>
        </row>
      </sheetData>
      <sheetData sheetId="6177">
        <row r="82">
          <cell r="CF82" t="str">
            <v>Royalties Aggregate</v>
          </cell>
        </row>
      </sheetData>
      <sheetData sheetId="6178">
        <row r="82">
          <cell r="CF82" t="str">
            <v>Royalties Aggregate</v>
          </cell>
        </row>
      </sheetData>
      <sheetData sheetId="6179">
        <row r="82">
          <cell r="CF82" t="str">
            <v>Royalties Aggregate</v>
          </cell>
        </row>
      </sheetData>
      <sheetData sheetId="6180">
        <row r="82">
          <cell r="CF82" t="str">
            <v>Royalties Aggregate</v>
          </cell>
        </row>
      </sheetData>
      <sheetData sheetId="6181">
        <row r="82">
          <cell r="CF82" t="str">
            <v>Royalties Aggregate</v>
          </cell>
        </row>
      </sheetData>
      <sheetData sheetId="6182">
        <row r="82">
          <cell r="CF82" t="str">
            <v>Royalties Aggregate</v>
          </cell>
        </row>
      </sheetData>
      <sheetData sheetId="6183">
        <row r="82">
          <cell r="CF82" t="str">
            <v>Royalties Aggregate</v>
          </cell>
        </row>
      </sheetData>
      <sheetData sheetId="6184">
        <row r="82">
          <cell r="CF82" t="str">
            <v>Royalties Aggregate</v>
          </cell>
        </row>
      </sheetData>
      <sheetData sheetId="6185">
        <row r="82">
          <cell r="CF82" t="str">
            <v>Royalties Aggregate</v>
          </cell>
        </row>
      </sheetData>
      <sheetData sheetId="6186">
        <row r="82">
          <cell r="CF82" t="str">
            <v>Royalties Aggregate</v>
          </cell>
        </row>
      </sheetData>
      <sheetData sheetId="6187">
        <row r="82">
          <cell r="CF82" t="str">
            <v>Royalties Aggregate</v>
          </cell>
        </row>
      </sheetData>
      <sheetData sheetId="6188">
        <row r="82">
          <cell r="CF82" t="str">
            <v>Royalties Aggregate</v>
          </cell>
        </row>
      </sheetData>
      <sheetData sheetId="6189">
        <row r="82">
          <cell r="CF82" t="str">
            <v>Royalties Aggregate</v>
          </cell>
        </row>
      </sheetData>
      <sheetData sheetId="6190">
        <row r="82">
          <cell r="CF82" t="str">
            <v>Royalties Aggregate</v>
          </cell>
        </row>
      </sheetData>
      <sheetData sheetId="6191">
        <row r="82">
          <cell r="CF82" t="str">
            <v>Royalties Aggregate</v>
          </cell>
        </row>
      </sheetData>
      <sheetData sheetId="6192">
        <row r="82">
          <cell r="CF82" t="str">
            <v>Royalties Aggregate</v>
          </cell>
        </row>
      </sheetData>
      <sheetData sheetId="6193">
        <row r="82">
          <cell r="CF82" t="str">
            <v>Royalties Aggregate</v>
          </cell>
        </row>
      </sheetData>
      <sheetData sheetId="6194">
        <row r="82">
          <cell r="CF82" t="str">
            <v>Royalties Aggregate</v>
          </cell>
        </row>
      </sheetData>
      <sheetData sheetId="6195">
        <row r="82">
          <cell r="CF82" t="str">
            <v>Royalties Aggregate</v>
          </cell>
        </row>
      </sheetData>
      <sheetData sheetId="6196">
        <row r="82">
          <cell r="CF82" t="str">
            <v>Royalties Aggregate</v>
          </cell>
        </row>
      </sheetData>
      <sheetData sheetId="6197">
        <row r="82">
          <cell r="CF82" t="str">
            <v>Royalties Aggregate</v>
          </cell>
        </row>
      </sheetData>
      <sheetData sheetId="6198">
        <row r="82">
          <cell r="CF82" t="str">
            <v>Royalties Aggregate</v>
          </cell>
        </row>
      </sheetData>
      <sheetData sheetId="6199">
        <row r="82">
          <cell r="CF82" t="str">
            <v>Royalties Aggregate</v>
          </cell>
        </row>
      </sheetData>
      <sheetData sheetId="6200">
        <row r="82">
          <cell r="CF82" t="str">
            <v>Royalties Aggregate</v>
          </cell>
        </row>
      </sheetData>
      <sheetData sheetId="6201">
        <row r="82">
          <cell r="CF82" t="str">
            <v>Royalties Aggregate</v>
          </cell>
        </row>
      </sheetData>
      <sheetData sheetId="6202">
        <row r="82">
          <cell r="CF82" t="str">
            <v>Royalties Aggregate</v>
          </cell>
        </row>
      </sheetData>
      <sheetData sheetId="6203">
        <row r="82">
          <cell r="CF82" t="str">
            <v>Royalties Aggregate</v>
          </cell>
        </row>
      </sheetData>
      <sheetData sheetId="6204">
        <row r="82">
          <cell r="CF82" t="str">
            <v>Royalties Aggregate</v>
          </cell>
        </row>
      </sheetData>
      <sheetData sheetId="6205">
        <row r="82">
          <cell r="CF82" t="str">
            <v>Royalties Aggregate</v>
          </cell>
        </row>
      </sheetData>
      <sheetData sheetId="6206">
        <row r="82">
          <cell r="CF82" t="str">
            <v>Royalties Aggregate</v>
          </cell>
        </row>
      </sheetData>
      <sheetData sheetId="6207">
        <row r="82">
          <cell r="CF82" t="str">
            <v>Royalties Aggregate</v>
          </cell>
        </row>
      </sheetData>
      <sheetData sheetId="6208">
        <row r="82">
          <cell r="CF82" t="str">
            <v>Royalties Aggregate</v>
          </cell>
        </row>
      </sheetData>
      <sheetData sheetId="6209">
        <row r="82">
          <cell r="CF82" t="str">
            <v>Royalties Aggregate</v>
          </cell>
        </row>
      </sheetData>
      <sheetData sheetId="6210">
        <row r="82">
          <cell r="CF82" t="str">
            <v>Royalties Aggregate</v>
          </cell>
        </row>
      </sheetData>
      <sheetData sheetId="6211">
        <row r="82">
          <cell r="CF82" t="str">
            <v>Royalties Aggregate</v>
          </cell>
        </row>
      </sheetData>
      <sheetData sheetId="6212">
        <row r="82">
          <cell r="CF82" t="str">
            <v>Royalties Aggregate</v>
          </cell>
        </row>
      </sheetData>
      <sheetData sheetId="6213">
        <row r="82">
          <cell r="CF82" t="str">
            <v>Royalties Aggregate</v>
          </cell>
        </row>
      </sheetData>
      <sheetData sheetId="6214">
        <row r="82">
          <cell r="CF82" t="str">
            <v>Royalties Aggregate</v>
          </cell>
        </row>
      </sheetData>
      <sheetData sheetId="6215">
        <row r="82">
          <cell r="CF82" t="str">
            <v>Royalties Aggregate</v>
          </cell>
        </row>
      </sheetData>
      <sheetData sheetId="6216">
        <row r="82">
          <cell r="CF82" t="str">
            <v>Royalties Aggregate</v>
          </cell>
        </row>
      </sheetData>
      <sheetData sheetId="6217">
        <row r="82">
          <cell r="CF82" t="str">
            <v>Royalties Aggregate</v>
          </cell>
        </row>
      </sheetData>
      <sheetData sheetId="6218">
        <row r="82">
          <cell r="CF82" t="str">
            <v>Royalties Aggregate</v>
          </cell>
        </row>
      </sheetData>
      <sheetData sheetId="6219">
        <row r="82">
          <cell r="CF82" t="str">
            <v>Royalties Aggregate</v>
          </cell>
        </row>
      </sheetData>
      <sheetData sheetId="6220">
        <row r="82">
          <cell r="CF82" t="str">
            <v>Royalties Aggregate</v>
          </cell>
        </row>
      </sheetData>
      <sheetData sheetId="6221">
        <row r="82">
          <cell r="CF82" t="str">
            <v>Royalties Aggregate</v>
          </cell>
        </row>
      </sheetData>
      <sheetData sheetId="6222">
        <row r="82">
          <cell r="CF82" t="str">
            <v>Royalties Aggregate</v>
          </cell>
        </row>
      </sheetData>
      <sheetData sheetId="6223">
        <row r="82">
          <cell r="CF82" t="str">
            <v>Royalties Aggregate</v>
          </cell>
        </row>
      </sheetData>
      <sheetData sheetId="6224">
        <row r="82">
          <cell r="CF82" t="str">
            <v>Royalties Aggregate</v>
          </cell>
        </row>
      </sheetData>
      <sheetData sheetId="6225">
        <row r="82">
          <cell r="CF82" t="str">
            <v>Royalties Aggregate</v>
          </cell>
        </row>
      </sheetData>
      <sheetData sheetId="6226">
        <row r="82">
          <cell r="CF82" t="str">
            <v>Royalties Aggregate</v>
          </cell>
        </row>
      </sheetData>
      <sheetData sheetId="6227">
        <row r="82">
          <cell r="CF82" t="str">
            <v>Royalties Aggregate</v>
          </cell>
        </row>
      </sheetData>
      <sheetData sheetId="6228">
        <row r="82">
          <cell r="CF82" t="str">
            <v>Royalties Aggregate</v>
          </cell>
        </row>
      </sheetData>
      <sheetData sheetId="6229">
        <row r="82">
          <cell r="CF82" t="str">
            <v>Royalties Aggregate</v>
          </cell>
        </row>
      </sheetData>
      <sheetData sheetId="6230">
        <row r="82">
          <cell r="CF82" t="str">
            <v>Royalties Aggregate</v>
          </cell>
        </row>
      </sheetData>
      <sheetData sheetId="6231">
        <row r="82">
          <cell r="CF82" t="str">
            <v>Royalties Aggregate</v>
          </cell>
        </row>
      </sheetData>
      <sheetData sheetId="6232">
        <row r="82">
          <cell r="CF82" t="str">
            <v>Royalties Aggregate</v>
          </cell>
        </row>
      </sheetData>
      <sheetData sheetId="6233">
        <row r="82">
          <cell r="CF82" t="str">
            <v>Royalties Aggregate</v>
          </cell>
        </row>
      </sheetData>
      <sheetData sheetId="6234">
        <row r="82">
          <cell r="CF82" t="str">
            <v>Royalties Aggregate</v>
          </cell>
        </row>
      </sheetData>
      <sheetData sheetId="6235">
        <row r="82">
          <cell r="CF82" t="str">
            <v>Royalties Aggregate</v>
          </cell>
        </row>
      </sheetData>
      <sheetData sheetId="6236">
        <row r="82">
          <cell r="CF82" t="str">
            <v>Royalties Aggregate</v>
          </cell>
        </row>
      </sheetData>
      <sheetData sheetId="6237">
        <row r="82">
          <cell r="CF82" t="str">
            <v>Royalties Aggregate</v>
          </cell>
        </row>
      </sheetData>
      <sheetData sheetId="6238">
        <row r="82">
          <cell r="CF82" t="str">
            <v>Royalties Aggregate</v>
          </cell>
        </row>
      </sheetData>
      <sheetData sheetId="6239">
        <row r="82">
          <cell r="CF82" t="str">
            <v>Royalties Aggregate</v>
          </cell>
        </row>
      </sheetData>
      <sheetData sheetId="6240">
        <row r="82">
          <cell r="CF82" t="str">
            <v>Royalties Aggregate</v>
          </cell>
        </row>
      </sheetData>
      <sheetData sheetId="6241">
        <row r="82">
          <cell r="CF82" t="str">
            <v>Royalties Aggregate</v>
          </cell>
        </row>
      </sheetData>
      <sheetData sheetId="6242">
        <row r="82">
          <cell r="CF82" t="str">
            <v>Royalties Aggregate</v>
          </cell>
        </row>
      </sheetData>
      <sheetData sheetId="6243">
        <row r="82">
          <cell r="CF82" t="str">
            <v>Royalties Aggregate</v>
          </cell>
        </row>
      </sheetData>
      <sheetData sheetId="6244">
        <row r="82">
          <cell r="CF82" t="str">
            <v>Royalties Aggregate</v>
          </cell>
        </row>
      </sheetData>
      <sheetData sheetId="6245">
        <row r="82">
          <cell r="CF82" t="str">
            <v>Royalties Aggregate</v>
          </cell>
        </row>
      </sheetData>
      <sheetData sheetId="6246">
        <row r="82">
          <cell r="CF82" t="str">
            <v>Royalties Aggregate</v>
          </cell>
        </row>
      </sheetData>
      <sheetData sheetId="6247">
        <row r="82">
          <cell r="CF82" t="str">
            <v>Royalties Aggregate</v>
          </cell>
        </row>
      </sheetData>
      <sheetData sheetId="6248">
        <row r="82">
          <cell r="CF82" t="str">
            <v>Royalties Aggregate</v>
          </cell>
        </row>
      </sheetData>
      <sheetData sheetId="6249">
        <row r="82">
          <cell r="CF82" t="str">
            <v>Royalties Aggregate</v>
          </cell>
        </row>
      </sheetData>
      <sheetData sheetId="6250">
        <row r="82">
          <cell r="CF82" t="str">
            <v>Royalties Aggregate</v>
          </cell>
        </row>
      </sheetData>
      <sheetData sheetId="6251">
        <row r="82">
          <cell r="CF82" t="str">
            <v>Royalties Aggregate</v>
          </cell>
        </row>
      </sheetData>
      <sheetData sheetId="6252">
        <row r="82">
          <cell r="CF82" t="str">
            <v>Royalties Aggregate</v>
          </cell>
        </row>
      </sheetData>
      <sheetData sheetId="6253">
        <row r="82">
          <cell r="CF82" t="str">
            <v>Royalties Aggregate</v>
          </cell>
        </row>
      </sheetData>
      <sheetData sheetId="6254">
        <row r="82">
          <cell r="CF82" t="str">
            <v>Royalties Aggregate</v>
          </cell>
        </row>
      </sheetData>
      <sheetData sheetId="6255">
        <row r="82">
          <cell r="CF82" t="str">
            <v>Royalties Aggregate</v>
          </cell>
        </row>
      </sheetData>
      <sheetData sheetId="6256">
        <row r="82">
          <cell r="CF82" t="str">
            <v>Royalties Aggregate</v>
          </cell>
        </row>
      </sheetData>
      <sheetData sheetId="6257">
        <row r="82">
          <cell r="CF82" t="str">
            <v>Royalties Aggregate</v>
          </cell>
        </row>
      </sheetData>
      <sheetData sheetId="6258">
        <row r="82">
          <cell r="CF82" t="str">
            <v>Royalties Aggregate</v>
          </cell>
        </row>
      </sheetData>
      <sheetData sheetId="6259">
        <row r="82">
          <cell r="CF82" t="str">
            <v>Royalties Aggregate</v>
          </cell>
        </row>
      </sheetData>
      <sheetData sheetId="6260">
        <row r="82">
          <cell r="CF82" t="str">
            <v>Royalties Aggregate</v>
          </cell>
        </row>
      </sheetData>
      <sheetData sheetId="6261">
        <row r="82">
          <cell r="CF82" t="str">
            <v>Royalties Aggregate</v>
          </cell>
        </row>
      </sheetData>
      <sheetData sheetId="6262">
        <row r="82">
          <cell r="CF82" t="str">
            <v>Royalties Aggregate</v>
          </cell>
        </row>
      </sheetData>
      <sheetData sheetId="6263">
        <row r="82">
          <cell r="CF82" t="str">
            <v>Royalties Aggregate</v>
          </cell>
        </row>
      </sheetData>
      <sheetData sheetId="6264">
        <row r="82">
          <cell r="CF82" t="str">
            <v>Royalties Aggregate</v>
          </cell>
        </row>
      </sheetData>
      <sheetData sheetId="6265">
        <row r="82">
          <cell r="CF82" t="str">
            <v>Royalties Aggregate</v>
          </cell>
        </row>
      </sheetData>
      <sheetData sheetId="6266">
        <row r="82">
          <cell r="CF82" t="str">
            <v>Royalties Aggregate</v>
          </cell>
        </row>
      </sheetData>
      <sheetData sheetId="6267">
        <row r="82">
          <cell r="CF82" t="str">
            <v>Royalties Aggregate</v>
          </cell>
        </row>
      </sheetData>
      <sheetData sheetId="6268">
        <row r="82">
          <cell r="CF82" t="str">
            <v>Royalties Aggregate</v>
          </cell>
        </row>
      </sheetData>
      <sheetData sheetId="6269">
        <row r="82">
          <cell r="CF82" t="str">
            <v>Royalties Aggregate</v>
          </cell>
        </row>
      </sheetData>
      <sheetData sheetId="6270">
        <row r="82">
          <cell r="CF82" t="str">
            <v>Royalties Aggregate</v>
          </cell>
        </row>
      </sheetData>
      <sheetData sheetId="6271">
        <row r="82">
          <cell r="CF82" t="str">
            <v>Royalties Aggregate</v>
          </cell>
        </row>
      </sheetData>
      <sheetData sheetId="6272">
        <row r="82">
          <cell r="CF82" t="str">
            <v>Royalties Aggregate</v>
          </cell>
        </row>
      </sheetData>
      <sheetData sheetId="6273">
        <row r="82">
          <cell r="CF82" t="str">
            <v>Royalties Aggregate</v>
          </cell>
        </row>
      </sheetData>
      <sheetData sheetId="6274">
        <row r="82">
          <cell r="CF82" t="str">
            <v>Royalties Aggregate</v>
          </cell>
        </row>
      </sheetData>
      <sheetData sheetId="6275">
        <row r="82">
          <cell r="CF82" t="str">
            <v>Royalties Aggregate</v>
          </cell>
        </row>
      </sheetData>
      <sheetData sheetId="6276">
        <row r="82">
          <cell r="CF82" t="str">
            <v>Royalties Aggregate</v>
          </cell>
        </row>
      </sheetData>
      <sheetData sheetId="6277">
        <row r="82">
          <cell r="CF82" t="str">
            <v>Royalties Aggregate</v>
          </cell>
        </row>
      </sheetData>
      <sheetData sheetId="6278">
        <row r="82">
          <cell r="CF82" t="str">
            <v>Royalties Aggregate</v>
          </cell>
        </row>
      </sheetData>
      <sheetData sheetId="6279">
        <row r="82">
          <cell r="CF82" t="str">
            <v>Royalties Aggregate</v>
          </cell>
        </row>
      </sheetData>
      <sheetData sheetId="6280">
        <row r="82">
          <cell r="CF82" t="str">
            <v>Royalties Aggregate</v>
          </cell>
        </row>
      </sheetData>
      <sheetData sheetId="6281">
        <row r="82">
          <cell r="CF82" t="str">
            <v>Royalties Aggregate</v>
          </cell>
        </row>
      </sheetData>
      <sheetData sheetId="6282">
        <row r="82">
          <cell r="CF82" t="str">
            <v>Royalties Aggregate</v>
          </cell>
        </row>
      </sheetData>
      <sheetData sheetId="6283">
        <row r="82">
          <cell r="CF82" t="str">
            <v>Royalties Aggregate</v>
          </cell>
        </row>
      </sheetData>
      <sheetData sheetId="6284">
        <row r="82">
          <cell r="CF82" t="str">
            <v>Royalties Aggregate</v>
          </cell>
        </row>
      </sheetData>
      <sheetData sheetId="6285">
        <row r="82">
          <cell r="CF82" t="str">
            <v>Royalties Aggregate</v>
          </cell>
        </row>
      </sheetData>
      <sheetData sheetId="6286">
        <row r="82">
          <cell r="CF82" t="str">
            <v>Royalties Aggregate</v>
          </cell>
        </row>
      </sheetData>
      <sheetData sheetId="6287">
        <row r="82">
          <cell r="CF82" t="str">
            <v>Royalties Aggregate</v>
          </cell>
        </row>
      </sheetData>
      <sheetData sheetId="6288">
        <row r="82">
          <cell r="CF82" t="str">
            <v>Royalties Aggregate</v>
          </cell>
        </row>
      </sheetData>
      <sheetData sheetId="6289">
        <row r="82">
          <cell r="CF82" t="str">
            <v>Royalties Aggregate</v>
          </cell>
        </row>
      </sheetData>
      <sheetData sheetId="6290">
        <row r="82">
          <cell r="CF82" t="str">
            <v>Royalties Aggregate</v>
          </cell>
        </row>
      </sheetData>
      <sheetData sheetId="6291">
        <row r="82">
          <cell r="CF82" t="str">
            <v>Royalties Aggregate</v>
          </cell>
        </row>
      </sheetData>
      <sheetData sheetId="6292">
        <row r="82">
          <cell r="CF82" t="str">
            <v>Royalties Aggregate</v>
          </cell>
        </row>
      </sheetData>
      <sheetData sheetId="6293">
        <row r="82">
          <cell r="CF82" t="str">
            <v>Royalties Aggregate</v>
          </cell>
        </row>
      </sheetData>
      <sheetData sheetId="6294">
        <row r="82">
          <cell r="CF82" t="str">
            <v>Royalties Aggregate</v>
          </cell>
        </row>
      </sheetData>
      <sheetData sheetId="6295">
        <row r="82">
          <cell r="CF82" t="str">
            <v>Royalties Aggregate</v>
          </cell>
        </row>
      </sheetData>
      <sheetData sheetId="6296">
        <row r="82">
          <cell r="CF82" t="str">
            <v>Royalties Aggregate</v>
          </cell>
        </row>
      </sheetData>
      <sheetData sheetId="6297">
        <row r="82">
          <cell r="CF82" t="str">
            <v>Royalties Aggregate</v>
          </cell>
        </row>
      </sheetData>
      <sheetData sheetId="6298">
        <row r="82">
          <cell r="CF82" t="str">
            <v>Royalties Aggregate</v>
          </cell>
        </row>
      </sheetData>
      <sheetData sheetId="6299">
        <row r="82">
          <cell r="CF82" t="str">
            <v>Royalties Aggregate</v>
          </cell>
        </row>
      </sheetData>
      <sheetData sheetId="6300">
        <row r="82">
          <cell r="CF82" t="str">
            <v>Royalties Aggregate</v>
          </cell>
        </row>
      </sheetData>
      <sheetData sheetId="6301">
        <row r="82">
          <cell r="CF82" t="str">
            <v>Royalties Aggregate</v>
          </cell>
        </row>
      </sheetData>
      <sheetData sheetId="6302">
        <row r="82">
          <cell r="CF82" t="str">
            <v>Royalties Aggregate</v>
          </cell>
        </row>
      </sheetData>
      <sheetData sheetId="6303">
        <row r="82">
          <cell r="CF82" t="str">
            <v>Royalties Aggregate</v>
          </cell>
        </row>
      </sheetData>
      <sheetData sheetId="6304">
        <row r="82">
          <cell r="CF82" t="str">
            <v>Royalties Aggregate</v>
          </cell>
        </row>
      </sheetData>
      <sheetData sheetId="6305">
        <row r="82">
          <cell r="CF82" t="str">
            <v>Royalties Aggregate</v>
          </cell>
        </row>
      </sheetData>
      <sheetData sheetId="6306">
        <row r="82">
          <cell r="CF82" t="str">
            <v>Royalties Aggregate</v>
          </cell>
        </row>
      </sheetData>
      <sheetData sheetId="6307">
        <row r="82">
          <cell r="CF82" t="str">
            <v>Royalties Aggregate</v>
          </cell>
        </row>
      </sheetData>
      <sheetData sheetId="6308">
        <row r="82">
          <cell r="CF82" t="str">
            <v>Royalties Aggregate</v>
          </cell>
        </row>
      </sheetData>
      <sheetData sheetId="6309">
        <row r="82">
          <cell r="CF82" t="str">
            <v>Royalties Aggregate</v>
          </cell>
        </row>
      </sheetData>
      <sheetData sheetId="6310">
        <row r="82">
          <cell r="CF82" t="str">
            <v>Royalties Aggregate</v>
          </cell>
        </row>
      </sheetData>
      <sheetData sheetId="6311">
        <row r="82">
          <cell r="CF82" t="str">
            <v>Royalties Aggregate</v>
          </cell>
        </row>
      </sheetData>
      <sheetData sheetId="6312">
        <row r="82">
          <cell r="CF82" t="str">
            <v>Royalties Aggregate</v>
          </cell>
        </row>
      </sheetData>
      <sheetData sheetId="6313">
        <row r="82">
          <cell r="CF82" t="str">
            <v>Royalties Aggregate</v>
          </cell>
        </row>
      </sheetData>
      <sheetData sheetId="6314">
        <row r="82">
          <cell r="CF82" t="str">
            <v>Royalties Aggregate</v>
          </cell>
        </row>
      </sheetData>
      <sheetData sheetId="6315">
        <row r="82">
          <cell r="CF82" t="str">
            <v>Royalties Aggregate</v>
          </cell>
        </row>
      </sheetData>
      <sheetData sheetId="6316">
        <row r="82">
          <cell r="CF82" t="str">
            <v>Royalties Aggregate</v>
          </cell>
        </row>
      </sheetData>
      <sheetData sheetId="6317">
        <row r="82">
          <cell r="CF82" t="str">
            <v>Royalties Aggregate</v>
          </cell>
        </row>
      </sheetData>
      <sheetData sheetId="6318">
        <row r="82">
          <cell r="CF82" t="str">
            <v>Royalties Aggregate</v>
          </cell>
        </row>
      </sheetData>
      <sheetData sheetId="6319">
        <row r="82">
          <cell r="CF82" t="str">
            <v>Royalties Aggregate</v>
          </cell>
        </row>
      </sheetData>
      <sheetData sheetId="6320">
        <row r="82">
          <cell r="CF82" t="str">
            <v>Royalties Aggregate</v>
          </cell>
        </row>
      </sheetData>
      <sheetData sheetId="6321">
        <row r="82">
          <cell r="CF82" t="str">
            <v>Royalties Aggregate</v>
          </cell>
        </row>
      </sheetData>
      <sheetData sheetId="6322">
        <row r="82">
          <cell r="CF82" t="str">
            <v>Royalties Aggregate</v>
          </cell>
        </row>
      </sheetData>
      <sheetData sheetId="6323">
        <row r="82">
          <cell r="CF82" t="str">
            <v>Royalties Aggregate</v>
          </cell>
        </row>
      </sheetData>
      <sheetData sheetId="6324">
        <row r="82">
          <cell r="CF82" t="str">
            <v>Royalties Aggregate</v>
          </cell>
        </row>
      </sheetData>
      <sheetData sheetId="6325">
        <row r="82">
          <cell r="CF82" t="str">
            <v>Royalties Aggregate</v>
          </cell>
        </row>
      </sheetData>
      <sheetData sheetId="6326">
        <row r="82">
          <cell r="CF82" t="str">
            <v>Royalties Aggregate</v>
          </cell>
        </row>
      </sheetData>
      <sheetData sheetId="6327">
        <row r="82">
          <cell r="CF82" t="str">
            <v>Royalties Aggregate</v>
          </cell>
        </row>
      </sheetData>
      <sheetData sheetId="6328">
        <row r="82">
          <cell r="CF82" t="str">
            <v>Royalties Aggregate</v>
          </cell>
        </row>
      </sheetData>
      <sheetData sheetId="6329">
        <row r="82">
          <cell r="CF82" t="str">
            <v>Royalties Aggregate</v>
          </cell>
        </row>
      </sheetData>
      <sheetData sheetId="6330">
        <row r="82">
          <cell r="CF82" t="str">
            <v>Royalties Aggregate</v>
          </cell>
        </row>
      </sheetData>
      <sheetData sheetId="6331">
        <row r="82">
          <cell r="CF82" t="str">
            <v>Royalties Aggregate</v>
          </cell>
        </row>
      </sheetData>
      <sheetData sheetId="6332">
        <row r="82">
          <cell r="CF82" t="str">
            <v>Royalties Aggregate</v>
          </cell>
        </row>
      </sheetData>
      <sheetData sheetId="6333">
        <row r="82">
          <cell r="CF82" t="str">
            <v>Royalties Aggregate</v>
          </cell>
        </row>
      </sheetData>
      <sheetData sheetId="6334">
        <row r="82">
          <cell r="CF82" t="str">
            <v>Royalties Aggregate</v>
          </cell>
        </row>
      </sheetData>
      <sheetData sheetId="6335">
        <row r="82">
          <cell r="CF82" t="str">
            <v>Royalties Aggregate</v>
          </cell>
        </row>
      </sheetData>
      <sheetData sheetId="6336">
        <row r="82">
          <cell r="CF82" t="str">
            <v>Royalties Aggregate</v>
          </cell>
        </row>
      </sheetData>
      <sheetData sheetId="6337">
        <row r="82">
          <cell r="CF82" t="str">
            <v>Royalties Aggregate</v>
          </cell>
        </row>
      </sheetData>
      <sheetData sheetId="6338">
        <row r="82">
          <cell r="CF82" t="str">
            <v>Royalties Aggregate</v>
          </cell>
        </row>
      </sheetData>
      <sheetData sheetId="6339">
        <row r="82">
          <cell r="CF82" t="str">
            <v>Royalties Aggregate</v>
          </cell>
        </row>
      </sheetData>
      <sheetData sheetId="6340">
        <row r="82">
          <cell r="CF82" t="str">
            <v>Royalties Aggregate</v>
          </cell>
        </row>
      </sheetData>
      <sheetData sheetId="6341">
        <row r="82">
          <cell r="CF82" t="str">
            <v>Royalties Aggregate</v>
          </cell>
        </row>
      </sheetData>
      <sheetData sheetId="6342">
        <row r="82">
          <cell r="CF82" t="str">
            <v>Royalties Aggregate</v>
          </cell>
        </row>
      </sheetData>
      <sheetData sheetId="6343">
        <row r="82">
          <cell r="CF82" t="str">
            <v>Royalties Aggregate</v>
          </cell>
        </row>
      </sheetData>
      <sheetData sheetId="6344">
        <row r="82">
          <cell r="CF82" t="str">
            <v>Royalties Aggregate</v>
          </cell>
        </row>
      </sheetData>
      <sheetData sheetId="6345">
        <row r="82">
          <cell r="CF82" t="str">
            <v>Royalties Aggregate</v>
          </cell>
        </row>
      </sheetData>
      <sheetData sheetId="6346">
        <row r="82">
          <cell r="CF82" t="str">
            <v>Royalties Aggregate</v>
          </cell>
        </row>
      </sheetData>
      <sheetData sheetId="6347">
        <row r="82">
          <cell r="CF82" t="str">
            <v>Royalties Aggregate</v>
          </cell>
        </row>
      </sheetData>
      <sheetData sheetId="6348">
        <row r="82">
          <cell r="CF82" t="str">
            <v>Royalties Aggregate</v>
          </cell>
        </row>
      </sheetData>
      <sheetData sheetId="6349">
        <row r="82">
          <cell r="CF82" t="str">
            <v>Royalties Aggregate</v>
          </cell>
        </row>
      </sheetData>
      <sheetData sheetId="6350">
        <row r="82">
          <cell r="CF82" t="str">
            <v>Royalties Aggregate</v>
          </cell>
        </row>
      </sheetData>
      <sheetData sheetId="6351">
        <row r="82">
          <cell r="CF82" t="str">
            <v>Royalties Aggregate</v>
          </cell>
        </row>
      </sheetData>
      <sheetData sheetId="6352">
        <row r="82">
          <cell r="CF82" t="str">
            <v>Royalties Aggregate</v>
          </cell>
        </row>
      </sheetData>
      <sheetData sheetId="6353">
        <row r="82">
          <cell r="CF82" t="str">
            <v>Royalties Aggregate</v>
          </cell>
        </row>
      </sheetData>
      <sheetData sheetId="6354">
        <row r="82">
          <cell r="CF82" t="str">
            <v>Royalties Aggregate</v>
          </cell>
        </row>
      </sheetData>
      <sheetData sheetId="6355">
        <row r="82">
          <cell r="CF82" t="str">
            <v>Royalties Aggregate</v>
          </cell>
        </row>
      </sheetData>
      <sheetData sheetId="6356">
        <row r="82">
          <cell r="CF82" t="str">
            <v>Royalties Aggregate</v>
          </cell>
        </row>
      </sheetData>
      <sheetData sheetId="6357">
        <row r="82">
          <cell r="CF82" t="str">
            <v>Royalties Aggregate</v>
          </cell>
        </row>
      </sheetData>
      <sheetData sheetId="6358">
        <row r="82">
          <cell r="CF82" t="str">
            <v>Royalties Aggregate</v>
          </cell>
        </row>
      </sheetData>
      <sheetData sheetId="6359">
        <row r="82">
          <cell r="CF82" t="str">
            <v>Royalties Aggregate</v>
          </cell>
        </row>
      </sheetData>
      <sheetData sheetId="6360">
        <row r="82">
          <cell r="CF82" t="str">
            <v>Royalties Aggregate</v>
          </cell>
        </row>
      </sheetData>
      <sheetData sheetId="6361">
        <row r="82">
          <cell r="CF82" t="str">
            <v>Royalties Aggregate</v>
          </cell>
        </row>
      </sheetData>
      <sheetData sheetId="6362">
        <row r="82">
          <cell r="CF82" t="str">
            <v>Royalties Aggregate</v>
          </cell>
        </row>
      </sheetData>
      <sheetData sheetId="6363">
        <row r="82">
          <cell r="CF82" t="str">
            <v>Royalties Aggregate</v>
          </cell>
        </row>
      </sheetData>
      <sheetData sheetId="6364">
        <row r="82">
          <cell r="CF82" t="str">
            <v>Royalties Aggregate</v>
          </cell>
        </row>
      </sheetData>
      <sheetData sheetId="6365">
        <row r="82">
          <cell r="CF82" t="str">
            <v>Royalties Aggregate</v>
          </cell>
        </row>
      </sheetData>
      <sheetData sheetId="6366">
        <row r="82">
          <cell r="CF82" t="str">
            <v>Royalties Aggregate</v>
          </cell>
        </row>
      </sheetData>
      <sheetData sheetId="6367">
        <row r="82">
          <cell r="CF82" t="str">
            <v>Royalties Aggregate</v>
          </cell>
        </row>
      </sheetData>
      <sheetData sheetId="6368">
        <row r="82">
          <cell r="CF82" t="str">
            <v>Royalties Aggregate</v>
          </cell>
        </row>
      </sheetData>
      <sheetData sheetId="6369">
        <row r="82">
          <cell r="CF82" t="str">
            <v>Royalties Aggregate</v>
          </cell>
        </row>
      </sheetData>
      <sheetData sheetId="6370">
        <row r="82">
          <cell r="CF82" t="str">
            <v>Royalties Aggregate</v>
          </cell>
        </row>
      </sheetData>
      <sheetData sheetId="6371">
        <row r="82">
          <cell r="CF82" t="str">
            <v>Royalties Aggregate</v>
          </cell>
        </row>
      </sheetData>
      <sheetData sheetId="6372">
        <row r="82">
          <cell r="CF82" t="str">
            <v>Royalties Aggregate</v>
          </cell>
        </row>
      </sheetData>
      <sheetData sheetId="6373">
        <row r="82">
          <cell r="CF82" t="str">
            <v>Royalties Aggregate</v>
          </cell>
        </row>
      </sheetData>
      <sheetData sheetId="6374">
        <row r="82">
          <cell r="CF82" t="str">
            <v>Royalties Aggregate</v>
          </cell>
        </row>
      </sheetData>
      <sheetData sheetId="6375">
        <row r="82">
          <cell r="CF82" t="str">
            <v>Royalties Aggregate</v>
          </cell>
        </row>
      </sheetData>
      <sheetData sheetId="6376">
        <row r="82">
          <cell r="CF82" t="str">
            <v>Royalties Aggregate</v>
          </cell>
        </row>
      </sheetData>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ow r="82">
          <cell r="CF82" t="str">
            <v>Royalties Aggregate</v>
          </cell>
        </row>
      </sheetData>
      <sheetData sheetId="6424">
        <row r="82">
          <cell r="CF82" t="str">
            <v>Royalties Aggregate</v>
          </cell>
        </row>
      </sheetData>
      <sheetData sheetId="6425">
        <row r="82">
          <cell r="CF82" t="str">
            <v>Royalties Aggregate</v>
          </cell>
        </row>
      </sheetData>
      <sheetData sheetId="6426">
        <row r="82">
          <cell r="CF82" t="str">
            <v>Royalties Aggregate</v>
          </cell>
        </row>
      </sheetData>
      <sheetData sheetId="6427">
        <row r="82">
          <cell r="CF82" t="str">
            <v>Royalties Aggregate</v>
          </cell>
        </row>
      </sheetData>
      <sheetData sheetId="6428">
        <row r="82">
          <cell r="CF82" t="str">
            <v>Royalties Aggregate</v>
          </cell>
        </row>
      </sheetData>
      <sheetData sheetId="6429">
        <row r="82">
          <cell r="CF82" t="str">
            <v>Royalties Aggregate</v>
          </cell>
        </row>
      </sheetData>
      <sheetData sheetId="6430">
        <row r="82">
          <cell r="CF82" t="str">
            <v>Royalties Aggregate</v>
          </cell>
        </row>
      </sheetData>
      <sheetData sheetId="6431">
        <row r="82">
          <cell r="CF82" t="str">
            <v>Royalties Aggregate</v>
          </cell>
        </row>
      </sheetData>
      <sheetData sheetId="6432">
        <row r="82">
          <cell r="CF82" t="str">
            <v>Royalties Aggregate</v>
          </cell>
        </row>
      </sheetData>
      <sheetData sheetId="6433">
        <row r="82">
          <cell r="CF82" t="str">
            <v>Royalties Aggregate</v>
          </cell>
        </row>
      </sheetData>
      <sheetData sheetId="6434">
        <row r="82">
          <cell r="CF82" t="str">
            <v>Royalties Aggregate</v>
          </cell>
        </row>
      </sheetData>
      <sheetData sheetId="6435">
        <row r="82">
          <cell r="CF82" t="str">
            <v>Royalties Aggregate</v>
          </cell>
        </row>
      </sheetData>
      <sheetData sheetId="6436">
        <row r="82">
          <cell r="CF82" t="str">
            <v>Royalties Aggregate</v>
          </cell>
        </row>
      </sheetData>
      <sheetData sheetId="6437">
        <row r="82">
          <cell r="CF82" t="str">
            <v>Royalties Aggregate</v>
          </cell>
        </row>
      </sheetData>
      <sheetData sheetId="6438">
        <row r="82">
          <cell r="CF82" t="str">
            <v>Royalties Aggregate</v>
          </cell>
        </row>
      </sheetData>
      <sheetData sheetId="6439">
        <row r="82">
          <cell r="CF82" t="str">
            <v>Royalties Aggregate</v>
          </cell>
        </row>
      </sheetData>
      <sheetData sheetId="6440">
        <row r="82">
          <cell r="CF82" t="str">
            <v>Royalties Aggregate</v>
          </cell>
        </row>
      </sheetData>
      <sheetData sheetId="6441">
        <row r="82">
          <cell r="CF82" t="str">
            <v>Royalties Aggregate</v>
          </cell>
        </row>
      </sheetData>
      <sheetData sheetId="6442">
        <row r="82">
          <cell r="CF82" t="str">
            <v>Royalties Aggregate</v>
          </cell>
        </row>
      </sheetData>
      <sheetData sheetId="6443">
        <row r="82">
          <cell r="CF82" t="str">
            <v>Royalties Aggregate</v>
          </cell>
        </row>
      </sheetData>
      <sheetData sheetId="6444">
        <row r="82">
          <cell r="CF82" t="str">
            <v>Royalties Aggregate</v>
          </cell>
        </row>
      </sheetData>
      <sheetData sheetId="6445">
        <row r="82">
          <cell r="CF82" t="str">
            <v>Royalties Aggregate</v>
          </cell>
        </row>
      </sheetData>
      <sheetData sheetId="6446">
        <row r="82">
          <cell r="CF82" t="str">
            <v>Royalties Aggregate</v>
          </cell>
        </row>
      </sheetData>
      <sheetData sheetId="6447">
        <row r="82">
          <cell r="CF82" t="str">
            <v>Royalties Aggregate</v>
          </cell>
        </row>
      </sheetData>
      <sheetData sheetId="6448">
        <row r="82">
          <cell r="CF82" t="str">
            <v>Royalties Aggregate</v>
          </cell>
        </row>
      </sheetData>
      <sheetData sheetId="6449">
        <row r="82">
          <cell r="CF82" t="str">
            <v>Royalties Aggregate</v>
          </cell>
        </row>
      </sheetData>
      <sheetData sheetId="6450">
        <row r="82">
          <cell r="CF82" t="str">
            <v>Royalties Aggregate</v>
          </cell>
        </row>
      </sheetData>
      <sheetData sheetId="6451">
        <row r="82">
          <cell r="CF82" t="str">
            <v>Royalties Aggregate</v>
          </cell>
        </row>
      </sheetData>
      <sheetData sheetId="6452">
        <row r="82">
          <cell r="CF82" t="str">
            <v>Royalties Aggregate</v>
          </cell>
        </row>
      </sheetData>
      <sheetData sheetId="6453">
        <row r="82">
          <cell r="CF82" t="str">
            <v>Royalties Aggregate</v>
          </cell>
        </row>
      </sheetData>
      <sheetData sheetId="6454">
        <row r="82">
          <cell r="CF82" t="str">
            <v>Royalties Aggregate</v>
          </cell>
        </row>
      </sheetData>
      <sheetData sheetId="6455">
        <row r="82">
          <cell r="CF82" t="str">
            <v>Royalties Aggregate</v>
          </cell>
        </row>
      </sheetData>
      <sheetData sheetId="6456">
        <row r="82">
          <cell r="CF82" t="str">
            <v>Royalties Aggregate</v>
          </cell>
        </row>
      </sheetData>
      <sheetData sheetId="6457">
        <row r="82">
          <cell r="CF82" t="str">
            <v>Royalties Aggregate</v>
          </cell>
        </row>
      </sheetData>
      <sheetData sheetId="6458">
        <row r="82">
          <cell r="CF82" t="str">
            <v>Royalties Aggregate</v>
          </cell>
        </row>
      </sheetData>
      <sheetData sheetId="6459">
        <row r="82">
          <cell r="CF82" t="str">
            <v>Royalties Aggregate</v>
          </cell>
        </row>
      </sheetData>
      <sheetData sheetId="6460">
        <row r="82">
          <cell r="CF82" t="str">
            <v>Royalties Aggregate</v>
          </cell>
        </row>
      </sheetData>
      <sheetData sheetId="6461">
        <row r="82">
          <cell r="CF82" t="str">
            <v>Royalties Aggregate</v>
          </cell>
        </row>
      </sheetData>
      <sheetData sheetId="6462">
        <row r="82">
          <cell r="CF82" t="str">
            <v>Royalties Aggregate</v>
          </cell>
        </row>
      </sheetData>
      <sheetData sheetId="6463">
        <row r="82">
          <cell r="CF82" t="str">
            <v>Royalties Aggregate</v>
          </cell>
        </row>
      </sheetData>
      <sheetData sheetId="6464">
        <row r="82">
          <cell r="CF82" t="str">
            <v>Royalties Aggregate</v>
          </cell>
        </row>
      </sheetData>
      <sheetData sheetId="6465">
        <row r="82">
          <cell r="CF82" t="str">
            <v>Royalties Aggregate</v>
          </cell>
        </row>
      </sheetData>
      <sheetData sheetId="6466">
        <row r="82">
          <cell r="CF82" t="str">
            <v>Royalties Aggregate</v>
          </cell>
        </row>
      </sheetData>
      <sheetData sheetId="6467">
        <row r="82">
          <cell r="CF82" t="str">
            <v>Royalties Aggregate</v>
          </cell>
        </row>
      </sheetData>
      <sheetData sheetId="6468">
        <row r="82">
          <cell r="CF82" t="str">
            <v>Royalties Aggregate</v>
          </cell>
        </row>
      </sheetData>
      <sheetData sheetId="6469">
        <row r="82">
          <cell r="CF82" t="str">
            <v>Royalties Aggregate</v>
          </cell>
        </row>
      </sheetData>
      <sheetData sheetId="6470">
        <row r="82">
          <cell r="CF82" t="str">
            <v>Royalties Aggregate</v>
          </cell>
        </row>
      </sheetData>
      <sheetData sheetId="6471">
        <row r="82">
          <cell r="CF82" t="str">
            <v>Royalties Aggregate</v>
          </cell>
        </row>
      </sheetData>
      <sheetData sheetId="6472">
        <row r="82">
          <cell r="CF82" t="str">
            <v>Royalties Aggregate</v>
          </cell>
        </row>
      </sheetData>
      <sheetData sheetId="6473">
        <row r="82">
          <cell r="CF82" t="str">
            <v>Royalties Aggregate</v>
          </cell>
        </row>
      </sheetData>
      <sheetData sheetId="6474">
        <row r="82">
          <cell r="CF82" t="str">
            <v>Royalties Aggregate</v>
          </cell>
        </row>
      </sheetData>
      <sheetData sheetId="6475">
        <row r="82">
          <cell r="CF82" t="str">
            <v>Royalties Aggregate</v>
          </cell>
        </row>
      </sheetData>
      <sheetData sheetId="6476">
        <row r="82">
          <cell r="CF82" t="str">
            <v>Royalties Aggregate</v>
          </cell>
        </row>
      </sheetData>
      <sheetData sheetId="6477">
        <row r="82">
          <cell r="CF82" t="str">
            <v>Royalties Aggregate</v>
          </cell>
        </row>
      </sheetData>
      <sheetData sheetId="6478">
        <row r="82">
          <cell r="CF82" t="str">
            <v>Royalties Aggregate</v>
          </cell>
        </row>
      </sheetData>
      <sheetData sheetId="6479">
        <row r="82">
          <cell r="CF82" t="str">
            <v>Royalties Aggregate</v>
          </cell>
        </row>
      </sheetData>
      <sheetData sheetId="6480">
        <row r="82">
          <cell r="CF82" t="str">
            <v>Royalties Aggregate</v>
          </cell>
        </row>
      </sheetData>
      <sheetData sheetId="6481">
        <row r="82">
          <cell r="CF82" t="str">
            <v>Royalties Aggregate</v>
          </cell>
        </row>
      </sheetData>
      <sheetData sheetId="6482">
        <row r="82">
          <cell r="CF82" t="str">
            <v>Royalties Aggregate</v>
          </cell>
        </row>
      </sheetData>
      <sheetData sheetId="6483">
        <row r="82">
          <cell r="CF82" t="str">
            <v>Royalties Aggregate</v>
          </cell>
        </row>
      </sheetData>
      <sheetData sheetId="6484">
        <row r="82">
          <cell r="CF82" t="str">
            <v>Royalties Aggregate</v>
          </cell>
        </row>
      </sheetData>
      <sheetData sheetId="6485"/>
      <sheetData sheetId="6486">
        <row r="82">
          <cell r="CF82" t="str">
            <v>Royalties Aggregate</v>
          </cell>
        </row>
      </sheetData>
      <sheetData sheetId="6487">
        <row r="82">
          <cell r="CF82" t="str">
            <v>Royalties Aggregate</v>
          </cell>
        </row>
      </sheetData>
      <sheetData sheetId="6488">
        <row r="82">
          <cell r="CF82" t="str">
            <v>Royalties Aggregate</v>
          </cell>
        </row>
      </sheetData>
      <sheetData sheetId="6489">
        <row r="82">
          <cell r="CF82" t="str">
            <v>Royalties Aggregate</v>
          </cell>
        </row>
      </sheetData>
      <sheetData sheetId="6490">
        <row r="82">
          <cell r="CF82" t="str">
            <v>Royalties Aggregate</v>
          </cell>
        </row>
      </sheetData>
      <sheetData sheetId="6491">
        <row r="82">
          <cell r="CF82" t="str">
            <v>Royalties Aggregate</v>
          </cell>
        </row>
      </sheetData>
      <sheetData sheetId="6492">
        <row r="82">
          <cell r="CF82" t="str">
            <v>Royalties Aggregate</v>
          </cell>
        </row>
      </sheetData>
      <sheetData sheetId="6493">
        <row r="82">
          <cell r="CF82" t="str">
            <v>Royalties Aggregate</v>
          </cell>
        </row>
      </sheetData>
      <sheetData sheetId="6494">
        <row r="82">
          <cell r="CF82" t="str">
            <v>Royalties Aggregate</v>
          </cell>
        </row>
      </sheetData>
      <sheetData sheetId="6495">
        <row r="82">
          <cell r="CF82" t="str">
            <v>Royalties Aggregate</v>
          </cell>
        </row>
      </sheetData>
      <sheetData sheetId="6496">
        <row r="82">
          <cell r="CF82" t="str">
            <v>Royalties Aggregate</v>
          </cell>
        </row>
      </sheetData>
      <sheetData sheetId="6497">
        <row r="82">
          <cell r="CF82" t="str">
            <v>Royalties Aggregate</v>
          </cell>
        </row>
      </sheetData>
      <sheetData sheetId="6498">
        <row r="82">
          <cell r="CF82" t="str">
            <v>Royalties Aggregate</v>
          </cell>
        </row>
      </sheetData>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ow r="82">
          <cell r="CF82" t="str">
            <v>Royalties Aggregate</v>
          </cell>
        </row>
      </sheetData>
      <sheetData sheetId="6578">
        <row r="82">
          <cell r="CF82" t="str">
            <v>Royalties Aggregate</v>
          </cell>
        </row>
      </sheetData>
      <sheetData sheetId="6579">
        <row r="82">
          <cell r="CF82" t="str">
            <v>Royalties Aggregate</v>
          </cell>
        </row>
      </sheetData>
      <sheetData sheetId="6580">
        <row r="82">
          <cell r="CF82" t="str">
            <v>Royalties Aggregate</v>
          </cell>
        </row>
      </sheetData>
      <sheetData sheetId="6581">
        <row r="82">
          <cell r="CF82" t="str">
            <v>Royalties Aggregate</v>
          </cell>
        </row>
      </sheetData>
      <sheetData sheetId="6582">
        <row r="82">
          <cell r="CF82" t="str">
            <v>Royalties Aggregate</v>
          </cell>
        </row>
      </sheetData>
      <sheetData sheetId="6583">
        <row r="82">
          <cell r="CF82" t="str">
            <v>Royalties Aggregate</v>
          </cell>
        </row>
      </sheetData>
      <sheetData sheetId="6584">
        <row r="82">
          <cell r="CF82" t="str">
            <v>Royalties Aggregate</v>
          </cell>
        </row>
      </sheetData>
      <sheetData sheetId="6585">
        <row r="82">
          <cell r="CF82" t="str">
            <v>Royalties Aggregate</v>
          </cell>
        </row>
      </sheetData>
      <sheetData sheetId="6586">
        <row r="82">
          <cell r="CF82" t="str">
            <v>Royalties Aggregate</v>
          </cell>
        </row>
      </sheetData>
      <sheetData sheetId="6587">
        <row r="82">
          <cell r="CF82" t="str">
            <v>Royalties Aggregate</v>
          </cell>
        </row>
      </sheetData>
      <sheetData sheetId="6588">
        <row r="82">
          <cell r="CF82" t="str">
            <v>Royalties Aggregate</v>
          </cell>
        </row>
      </sheetData>
      <sheetData sheetId="6589">
        <row r="82">
          <cell r="CF82" t="str">
            <v>Royalties Aggregate</v>
          </cell>
        </row>
      </sheetData>
      <sheetData sheetId="6590">
        <row r="82">
          <cell r="CF82" t="str">
            <v>Royalties Aggregate</v>
          </cell>
        </row>
      </sheetData>
      <sheetData sheetId="6591">
        <row r="82">
          <cell r="CF82" t="str">
            <v>Royalties Aggregate</v>
          </cell>
        </row>
      </sheetData>
      <sheetData sheetId="6592">
        <row r="82">
          <cell r="CF82" t="str">
            <v>Royalties Aggregate</v>
          </cell>
        </row>
      </sheetData>
      <sheetData sheetId="6593">
        <row r="82">
          <cell r="CF82" t="str">
            <v>Royalties Aggregate</v>
          </cell>
        </row>
      </sheetData>
      <sheetData sheetId="6594">
        <row r="82">
          <cell r="CF82" t="str">
            <v>Royalties Aggregate</v>
          </cell>
        </row>
      </sheetData>
      <sheetData sheetId="6595">
        <row r="82">
          <cell r="CF82" t="str">
            <v>Royalties Aggregate</v>
          </cell>
        </row>
      </sheetData>
      <sheetData sheetId="6596">
        <row r="82">
          <cell r="CF82" t="str">
            <v>Royalties Aggregate</v>
          </cell>
        </row>
      </sheetData>
      <sheetData sheetId="6597">
        <row r="82">
          <cell r="CF82" t="str">
            <v>Royalties Aggregate</v>
          </cell>
        </row>
      </sheetData>
      <sheetData sheetId="6598">
        <row r="82">
          <cell r="CF82" t="str">
            <v>Royalties Aggregate</v>
          </cell>
        </row>
      </sheetData>
      <sheetData sheetId="6599">
        <row r="82">
          <cell r="CF82" t="str">
            <v>Royalties Aggregate</v>
          </cell>
        </row>
      </sheetData>
      <sheetData sheetId="6600">
        <row r="82">
          <cell r="CF82" t="str">
            <v>Royalties Aggregate</v>
          </cell>
        </row>
      </sheetData>
      <sheetData sheetId="6601">
        <row r="82">
          <cell r="CF82" t="str">
            <v>Royalties Aggregate</v>
          </cell>
        </row>
      </sheetData>
      <sheetData sheetId="6602">
        <row r="82">
          <cell r="CF82" t="str">
            <v>Royalties Aggregate</v>
          </cell>
        </row>
      </sheetData>
      <sheetData sheetId="6603">
        <row r="82">
          <cell r="CF82">
            <v>0</v>
          </cell>
        </row>
      </sheetData>
      <sheetData sheetId="6604">
        <row r="82">
          <cell r="CF82" t="str">
            <v>Royalties Aggregate</v>
          </cell>
        </row>
      </sheetData>
      <sheetData sheetId="6605">
        <row r="82">
          <cell r="CF82" t="str">
            <v>Royalties Aggregate</v>
          </cell>
        </row>
      </sheetData>
      <sheetData sheetId="6606">
        <row r="82">
          <cell r="CF82" t="str">
            <v>Royalties Aggregate</v>
          </cell>
        </row>
      </sheetData>
      <sheetData sheetId="6607">
        <row r="82">
          <cell r="CF82">
            <v>0</v>
          </cell>
        </row>
      </sheetData>
      <sheetData sheetId="6608">
        <row r="82">
          <cell r="CF82" t="str">
            <v>Royalties Aggregate</v>
          </cell>
        </row>
      </sheetData>
      <sheetData sheetId="6609">
        <row r="82">
          <cell r="CF82" t="str">
            <v>Royalties Aggregate</v>
          </cell>
        </row>
      </sheetData>
      <sheetData sheetId="6610">
        <row r="82">
          <cell r="CF82" t="str">
            <v>Royalties Aggregate</v>
          </cell>
        </row>
      </sheetData>
      <sheetData sheetId="6611">
        <row r="82">
          <cell r="CF82" t="str">
            <v>Royalties Aggregate</v>
          </cell>
        </row>
      </sheetData>
      <sheetData sheetId="6612">
        <row r="82">
          <cell r="CF82" t="str">
            <v>Royalties Aggregate</v>
          </cell>
        </row>
      </sheetData>
      <sheetData sheetId="6613">
        <row r="82">
          <cell r="CF82" t="str">
            <v>Royalties Aggregate</v>
          </cell>
        </row>
      </sheetData>
      <sheetData sheetId="6614">
        <row r="82">
          <cell r="CF82" t="str">
            <v>Royalties Aggregate</v>
          </cell>
        </row>
      </sheetData>
      <sheetData sheetId="6615">
        <row r="82">
          <cell r="CF82" t="str">
            <v>Royalties Aggregate</v>
          </cell>
        </row>
      </sheetData>
      <sheetData sheetId="6616">
        <row r="82">
          <cell r="CF82" t="str">
            <v>Royalties Aggregate</v>
          </cell>
        </row>
      </sheetData>
      <sheetData sheetId="6617">
        <row r="82">
          <cell r="CF82" t="str">
            <v>Royalties Aggregate</v>
          </cell>
        </row>
      </sheetData>
      <sheetData sheetId="6618">
        <row r="82">
          <cell r="CF82" t="str">
            <v>Royalties Aggregate</v>
          </cell>
        </row>
      </sheetData>
      <sheetData sheetId="6619">
        <row r="82">
          <cell r="CF82" t="str">
            <v>Royalties Aggregate</v>
          </cell>
        </row>
      </sheetData>
      <sheetData sheetId="6620">
        <row r="82">
          <cell r="CF82" t="str">
            <v>Royalties Aggregate</v>
          </cell>
        </row>
      </sheetData>
      <sheetData sheetId="6621">
        <row r="82">
          <cell r="CF82" t="str">
            <v>Royalties Aggregate</v>
          </cell>
        </row>
      </sheetData>
      <sheetData sheetId="6622">
        <row r="82">
          <cell r="CF82" t="str">
            <v>Royalties Aggregate</v>
          </cell>
        </row>
      </sheetData>
      <sheetData sheetId="6623">
        <row r="82">
          <cell r="CF82" t="str">
            <v>Royalties Aggregate</v>
          </cell>
        </row>
      </sheetData>
      <sheetData sheetId="6624">
        <row r="82">
          <cell r="CF82" t="str">
            <v>Royalties Aggregate</v>
          </cell>
        </row>
      </sheetData>
      <sheetData sheetId="6625">
        <row r="82">
          <cell r="CF82" t="str">
            <v>Royalties Aggregate</v>
          </cell>
        </row>
      </sheetData>
      <sheetData sheetId="6626">
        <row r="82">
          <cell r="CF82" t="str">
            <v>Royalties Aggregate</v>
          </cell>
        </row>
      </sheetData>
      <sheetData sheetId="6627">
        <row r="82">
          <cell r="CF82" t="str">
            <v>Royalties Aggregate</v>
          </cell>
        </row>
      </sheetData>
      <sheetData sheetId="6628">
        <row r="82">
          <cell r="CF82" t="str">
            <v>Royalties Aggregate</v>
          </cell>
        </row>
      </sheetData>
      <sheetData sheetId="6629">
        <row r="82">
          <cell r="CF82" t="str">
            <v>Royalties Aggregate</v>
          </cell>
        </row>
      </sheetData>
      <sheetData sheetId="6630">
        <row r="82">
          <cell r="CF82" t="str">
            <v>Royalties Aggregate</v>
          </cell>
        </row>
      </sheetData>
      <sheetData sheetId="6631">
        <row r="82">
          <cell r="CF82" t="str">
            <v>Royalties Aggregate</v>
          </cell>
        </row>
      </sheetData>
      <sheetData sheetId="6632">
        <row r="82">
          <cell r="CF82" t="str">
            <v>Royalties Aggregate</v>
          </cell>
        </row>
      </sheetData>
      <sheetData sheetId="6633">
        <row r="82">
          <cell r="CF82" t="str">
            <v>Royalties Aggregate</v>
          </cell>
        </row>
      </sheetData>
      <sheetData sheetId="6634">
        <row r="82">
          <cell r="CF82" t="str">
            <v>Royalties Aggregate</v>
          </cell>
        </row>
      </sheetData>
      <sheetData sheetId="6635">
        <row r="82">
          <cell r="CF82" t="str">
            <v>Royalties Aggregate</v>
          </cell>
        </row>
      </sheetData>
      <sheetData sheetId="6636">
        <row r="82">
          <cell r="CF82" t="str">
            <v>Royalties Aggregate</v>
          </cell>
        </row>
      </sheetData>
      <sheetData sheetId="6637">
        <row r="82">
          <cell r="CF82" t="str">
            <v>Royalties Aggregate</v>
          </cell>
        </row>
      </sheetData>
      <sheetData sheetId="6638">
        <row r="82">
          <cell r="CF82" t="str">
            <v>Royalties Aggregate</v>
          </cell>
        </row>
      </sheetData>
      <sheetData sheetId="6639">
        <row r="82">
          <cell r="CF82" t="str">
            <v>Royalties Aggregate</v>
          </cell>
        </row>
      </sheetData>
      <sheetData sheetId="6640">
        <row r="82">
          <cell r="CF82" t="str">
            <v>Royalties Aggregate</v>
          </cell>
        </row>
      </sheetData>
      <sheetData sheetId="6641">
        <row r="82">
          <cell r="CF82" t="str">
            <v>Royalties Aggregate</v>
          </cell>
        </row>
      </sheetData>
      <sheetData sheetId="6642">
        <row r="82">
          <cell r="CF82" t="str">
            <v>Royalties Aggregate</v>
          </cell>
        </row>
      </sheetData>
      <sheetData sheetId="6643">
        <row r="82">
          <cell r="CF82" t="str">
            <v>Royalties Aggregate</v>
          </cell>
        </row>
      </sheetData>
      <sheetData sheetId="6644">
        <row r="82">
          <cell r="CF82" t="str">
            <v>Royalties Aggregate</v>
          </cell>
        </row>
      </sheetData>
      <sheetData sheetId="6645">
        <row r="82">
          <cell r="CF82" t="str">
            <v>Royalties Aggregate</v>
          </cell>
        </row>
      </sheetData>
      <sheetData sheetId="6646">
        <row r="82">
          <cell r="CF82" t="str">
            <v>Royalties Aggregate</v>
          </cell>
        </row>
      </sheetData>
      <sheetData sheetId="6647">
        <row r="82">
          <cell r="CF82">
            <v>0</v>
          </cell>
        </row>
      </sheetData>
      <sheetData sheetId="6648">
        <row r="82">
          <cell r="CF82" t="str">
            <v>Royalties Aggregate</v>
          </cell>
        </row>
      </sheetData>
      <sheetData sheetId="6649">
        <row r="82">
          <cell r="CF82" t="str">
            <v>Royalties Aggregate</v>
          </cell>
        </row>
      </sheetData>
      <sheetData sheetId="6650">
        <row r="82">
          <cell r="CF82" t="str">
            <v>Royalties Aggregate</v>
          </cell>
        </row>
      </sheetData>
      <sheetData sheetId="6651">
        <row r="82">
          <cell r="CF82" t="str">
            <v>Royalties Aggregate</v>
          </cell>
        </row>
      </sheetData>
      <sheetData sheetId="6652">
        <row r="82">
          <cell r="CF82" t="str">
            <v>Royalties Aggregate</v>
          </cell>
        </row>
      </sheetData>
      <sheetData sheetId="6653">
        <row r="82">
          <cell r="CF82" t="str">
            <v>Royalties Aggregate</v>
          </cell>
        </row>
      </sheetData>
      <sheetData sheetId="6654">
        <row r="82">
          <cell r="CF82" t="str">
            <v>Royalties Aggregate</v>
          </cell>
        </row>
      </sheetData>
      <sheetData sheetId="6655">
        <row r="82">
          <cell r="CF82" t="str">
            <v>Royalties Aggregate</v>
          </cell>
        </row>
      </sheetData>
      <sheetData sheetId="6656">
        <row r="82">
          <cell r="CF82" t="str">
            <v>Royalties Aggregate</v>
          </cell>
        </row>
      </sheetData>
      <sheetData sheetId="6657">
        <row r="82">
          <cell r="CF82" t="str">
            <v>Royalties Aggregate</v>
          </cell>
        </row>
      </sheetData>
      <sheetData sheetId="6658">
        <row r="82">
          <cell r="CF82" t="str">
            <v>Royalties Aggregate</v>
          </cell>
        </row>
      </sheetData>
      <sheetData sheetId="6659">
        <row r="82">
          <cell r="CF82" t="str">
            <v>Royalties Aggregate</v>
          </cell>
        </row>
      </sheetData>
      <sheetData sheetId="6660">
        <row r="82">
          <cell r="CF82" t="str">
            <v>Royalties Aggregate</v>
          </cell>
        </row>
      </sheetData>
      <sheetData sheetId="6661">
        <row r="82">
          <cell r="CF82" t="str">
            <v>Royalties Aggregate</v>
          </cell>
        </row>
      </sheetData>
      <sheetData sheetId="6662">
        <row r="82">
          <cell r="CF82" t="str">
            <v>Royalties Aggregate</v>
          </cell>
        </row>
      </sheetData>
      <sheetData sheetId="6663">
        <row r="82">
          <cell r="CF82" t="str">
            <v>Royalties Aggregate</v>
          </cell>
        </row>
      </sheetData>
      <sheetData sheetId="6664">
        <row r="82">
          <cell r="CF82" t="str">
            <v>Royalties Aggregate</v>
          </cell>
        </row>
      </sheetData>
      <sheetData sheetId="6665">
        <row r="82">
          <cell r="CF82" t="str">
            <v>Royalties Aggregate</v>
          </cell>
        </row>
      </sheetData>
      <sheetData sheetId="6666">
        <row r="82">
          <cell r="CF82" t="str">
            <v>Royalties Aggregate</v>
          </cell>
        </row>
      </sheetData>
      <sheetData sheetId="6667">
        <row r="82">
          <cell r="CF82" t="str">
            <v>Royalties Aggregate</v>
          </cell>
        </row>
      </sheetData>
      <sheetData sheetId="6668">
        <row r="82">
          <cell r="CF82" t="str">
            <v>Royalties Aggregate</v>
          </cell>
        </row>
      </sheetData>
      <sheetData sheetId="6669">
        <row r="82">
          <cell r="CF82" t="str">
            <v>Royalties Aggregate</v>
          </cell>
        </row>
      </sheetData>
      <sheetData sheetId="6670">
        <row r="82">
          <cell r="CF82">
            <v>0</v>
          </cell>
        </row>
      </sheetData>
      <sheetData sheetId="6671">
        <row r="82">
          <cell r="CF82" t="str">
            <v>Royalties Aggregate</v>
          </cell>
        </row>
      </sheetData>
      <sheetData sheetId="6672">
        <row r="82">
          <cell r="CF82" t="str">
            <v>Royalties Aggregate</v>
          </cell>
        </row>
      </sheetData>
      <sheetData sheetId="6673">
        <row r="82">
          <cell r="CF82" t="str">
            <v>Royalties Aggregate</v>
          </cell>
        </row>
      </sheetData>
      <sheetData sheetId="6674">
        <row r="82">
          <cell r="CF82" t="str">
            <v>Royalties Aggregate</v>
          </cell>
        </row>
      </sheetData>
      <sheetData sheetId="6675">
        <row r="82">
          <cell r="CF82" t="str">
            <v>Royalties Aggregate</v>
          </cell>
        </row>
      </sheetData>
      <sheetData sheetId="6676">
        <row r="82">
          <cell r="CF82" t="str">
            <v>Royalties Aggregate</v>
          </cell>
        </row>
      </sheetData>
      <sheetData sheetId="6677">
        <row r="82">
          <cell r="CF82" t="str">
            <v>Royalties Aggregate</v>
          </cell>
        </row>
      </sheetData>
      <sheetData sheetId="6678">
        <row r="82">
          <cell r="CF82" t="str">
            <v>Royalties Aggregate</v>
          </cell>
        </row>
      </sheetData>
      <sheetData sheetId="6679">
        <row r="82">
          <cell r="CF82" t="str">
            <v>Royalties Aggregate</v>
          </cell>
        </row>
      </sheetData>
      <sheetData sheetId="6680">
        <row r="82">
          <cell r="CF82" t="str">
            <v>Royalties Aggregate</v>
          </cell>
        </row>
      </sheetData>
      <sheetData sheetId="6681">
        <row r="82">
          <cell r="CF82" t="str">
            <v>Royalties Aggregate</v>
          </cell>
        </row>
      </sheetData>
      <sheetData sheetId="6682">
        <row r="82">
          <cell r="CF82" t="str">
            <v>Royalties Aggregate</v>
          </cell>
        </row>
      </sheetData>
      <sheetData sheetId="6683">
        <row r="82">
          <cell r="CF82" t="str">
            <v>Royalties Aggregate</v>
          </cell>
        </row>
      </sheetData>
      <sheetData sheetId="6684">
        <row r="82">
          <cell r="CF82" t="str">
            <v>Royalties Aggregate</v>
          </cell>
        </row>
      </sheetData>
      <sheetData sheetId="6685">
        <row r="82">
          <cell r="CF82" t="str">
            <v>Royalties Aggregate</v>
          </cell>
        </row>
      </sheetData>
      <sheetData sheetId="6686">
        <row r="82">
          <cell r="CF82" t="str">
            <v>Royalties Aggregate</v>
          </cell>
        </row>
      </sheetData>
      <sheetData sheetId="6687">
        <row r="82">
          <cell r="CF82" t="str">
            <v>Royalties Aggregate</v>
          </cell>
        </row>
      </sheetData>
      <sheetData sheetId="6688">
        <row r="82">
          <cell r="CF82" t="str">
            <v>Royalties Aggregate</v>
          </cell>
        </row>
      </sheetData>
      <sheetData sheetId="6689">
        <row r="82">
          <cell r="CF82" t="str">
            <v>Royalties Aggregate</v>
          </cell>
        </row>
      </sheetData>
      <sheetData sheetId="6690"/>
      <sheetData sheetId="6691">
        <row r="82">
          <cell r="CF82" t="str">
            <v>Royalties Aggregate</v>
          </cell>
        </row>
      </sheetData>
      <sheetData sheetId="6692">
        <row r="82">
          <cell r="CF82" t="str">
            <v>Royalties Aggregate</v>
          </cell>
        </row>
      </sheetData>
      <sheetData sheetId="6693">
        <row r="82">
          <cell r="CF82" t="str">
            <v>Royalties Aggregate</v>
          </cell>
        </row>
      </sheetData>
      <sheetData sheetId="6694">
        <row r="82">
          <cell r="CF82" t="str">
            <v>Royalties Aggregate</v>
          </cell>
        </row>
      </sheetData>
      <sheetData sheetId="6695">
        <row r="82">
          <cell r="CF82">
            <v>0</v>
          </cell>
        </row>
      </sheetData>
      <sheetData sheetId="6696">
        <row r="82">
          <cell r="CF82" t="str">
            <v>Royalties Aggregate</v>
          </cell>
        </row>
      </sheetData>
      <sheetData sheetId="6697">
        <row r="82">
          <cell r="CF82" t="str">
            <v>Royalties Aggregate</v>
          </cell>
        </row>
      </sheetData>
      <sheetData sheetId="6698">
        <row r="82">
          <cell r="CF82" t="str">
            <v>Royalties Aggregate</v>
          </cell>
        </row>
      </sheetData>
      <sheetData sheetId="6699">
        <row r="82">
          <cell r="CF82" t="str">
            <v>Royalties Aggregate</v>
          </cell>
        </row>
      </sheetData>
      <sheetData sheetId="6700">
        <row r="82">
          <cell r="CF82" t="str">
            <v>Royalties Aggregate</v>
          </cell>
        </row>
      </sheetData>
      <sheetData sheetId="6701">
        <row r="82">
          <cell r="CF82" t="str">
            <v>Royalties Aggregate</v>
          </cell>
        </row>
      </sheetData>
      <sheetData sheetId="6702">
        <row r="82">
          <cell r="CF82" t="str">
            <v>Royalties Aggregate</v>
          </cell>
        </row>
      </sheetData>
      <sheetData sheetId="6703">
        <row r="82">
          <cell r="CF82" t="str">
            <v>Royalties Aggregate</v>
          </cell>
        </row>
      </sheetData>
      <sheetData sheetId="6704">
        <row r="82">
          <cell r="CF82" t="str">
            <v>Royalties Aggregate</v>
          </cell>
        </row>
      </sheetData>
      <sheetData sheetId="6705">
        <row r="82">
          <cell r="CF82" t="str">
            <v>Royalties Aggregate</v>
          </cell>
        </row>
      </sheetData>
      <sheetData sheetId="6706">
        <row r="82">
          <cell r="CF82" t="str">
            <v>Royalties Aggregate</v>
          </cell>
        </row>
      </sheetData>
      <sheetData sheetId="6707">
        <row r="82">
          <cell r="CF82" t="str">
            <v>Royalties Aggregate</v>
          </cell>
        </row>
      </sheetData>
      <sheetData sheetId="6708">
        <row r="82">
          <cell r="CF82" t="str">
            <v>Royalties Aggregate</v>
          </cell>
        </row>
      </sheetData>
      <sheetData sheetId="6709">
        <row r="82">
          <cell r="CF82" t="str">
            <v>Royalties Aggregate</v>
          </cell>
        </row>
      </sheetData>
      <sheetData sheetId="6710">
        <row r="82">
          <cell r="CF82" t="str">
            <v>Royalties Aggregate</v>
          </cell>
        </row>
      </sheetData>
      <sheetData sheetId="6711">
        <row r="82">
          <cell r="CF82" t="str">
            <v>Royalties Aggregate</v>
          </cell>
        </row>
      </sheetData>
      <sheetData sheetId="6712">
        <row r="82">
          <cell r="CF82" t="str">
            <v>Royalties Aggregate</v>
          </cell>
        </row>
      </sheetData>
      <sheetData sheetId="6713">
        <row r="82">
          <cell r="CF82" t="str">
            <v>Royalties Aggregate</v>
          </cell>
        </row>
      </sheetData>
      <sheetData sheetId="6714">
        <row r="82">
          <cell r="CF82" t="str">
            <v>Royalties Aggregate</v>
          </cell>
        </row>
      </sheetData>
      <sheetData sheetId="6715">
        <row r="82">
          <cell r="CF82" t="str">
            <v>Royalties Aggregate</v>
          </cell>
        </row>
      </sheetData>
      <sheetData sheetId="6716">
        <row r="82">
          <cell r="CF82" t="str">
            <v>Royalties Aggregate</v>
          </cell>
        </row>
      </sheetData>
      <sheetData sheetId="6717">
        <row r="82">
          <cell r="CF82" t="str">
            <v>Royalties Aggregate</v>
          </cell>
        </row>
      </sheetData>
      <sheetData sheetId="6718">
        <row r="82">
          <cell r="CF82" t="str">
            <v>Royalties Aggregate</v>
          </cell>
        </row>
      </sheetData>
      <sheetData sheetId="6719">
        <row r="82">
          <cell r="CF82" t="str">
            <v>Royalties Aggregate</v>
          </cell>
        </row>
      </sheetData>
      <sheetData sheetId="6720">
        <row r="82">
          <cell r="CF82" t="str">
            <v>Royalties Aggregate</v>
          </cell>
        </row>
      </sheetData>
      <sheetData sheetId="6721"/>
      <sheetData sheetId="6722"/>
      <sheetData sheetId="6723"/>
      <sheetData sheetId="6724"/>
      <sheetData sheetId="6725">
        <row r="82">
          <cell r="CF82" t="str">
            <v>Royalties Aggregate</v>
          </cell>
        </row>
      </sheetData>
      <sheetData sheetId="6726">
        <row r="82">
          <cell r="CF82" t="str">
            <v>Royalties Aggregate</v>
          </cell>
        </row>
      </sheetData>
      <sheetData sheetId="6727"/>
      <sheetData sheetId="6728"/>
      <sheetData sheetId="6729"/>
      <sheetData sheetId="6730"/>
      <sheetData sheetId="6731">
        <row r="82">
          <cell r="CF82" t="str">
            <v>Royalties Aggregate</v>
          </cell>
        </row>
      </sheetData>
      <sheetData sheetId="6732">
        <row r="82">
          <cell r="CF82" t="str">
            <v>Royalties Aggregate</v>
          </cell>
        </row>
      </sheetData>
      <sheetData sheetId="6733" refreshError="1"/>
      <sheetData sheetId="6734" refreshError="1"/>
      <sheetData sheetId="6735" refreshError="1"/>
      <sheetData sheetId="6736" refreshError="1"/>
      <sheetData sheetId="6737" refreshError="1"/>
      <sheetData sheetId="6738" refreshError="1"/>
      <sheetData sheetId="6739" refreshError="1"/>
      <sheetData sheetId="6740">
        <row r="82">
          <cell r="CF82" t="str">
            <v>Royalties Aggregate</v>
          </cell>
        </row>
      </sheetData>
      <sheetData sheetId="6741" refreshError="1"/>
      <sheetData sheetId="6742" refreshError="1"/>
      <sheetData sheetId="6743" refreshError="1"/>
      <sheetData sheetId="6744" refreshError="1"/>
      <sheetData sheetId="6745" refreshError="1"/>
      <sheetData sheetId="6746" refreshError="1"/>
      <sheetData sheetId="6747" refreshError="1"/>
      <sheetData sheetId="6748">
        <row r="82">
          <cell r="CF82" t="str">
            <v>Royalties Aggregate</v>
          </cell>
        </row>
      </sheetData>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ow r="82">
          <cell r="CF82" t="str">
            <v>Royalties Aggregate</v>
          </cell>
        </row>
      </sheetData>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ow r="82">
          <cell r="CF82" t="str">
            <v>Royalties Aggregate</v>
          </cell>
        </row>
      </sheetData>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ow r="82">
          <cell r="CF82" t="str">
            <v>Royalties Aggregate</v>
          </cell>
        </row>
      </sheetData>
      <sheetData sheetId="6914">
        <row r="82">
          <cell r="CF82" t="str">
            <v>Royalties Aggregate</v>
          </cell>
        </row>
      </sheetData>
      <sheetData sheetId="6915" refreshError="1"/>
      <sheetData sheetId="6916" refreshError="1"/>
      <sheetData sheetId="6917">
        <row r="82">
          <cell r="CF82" t="str">
            <v>Royalties Aggregate</v>
          </cell>
        </row>
      </sheetData>
      <sheetData sheetId="6918">
        <row r="82">
          <cell r="CF82">
            <v>0</v>
          </cell>
        </row>
      </sheetData>
      <sheetData sheetId="6919">
        <row r="82">
          <cell r="CF82" t="str">
            <v>Royalties Aggregate</v>
          </cell>
        </row>
      </sheetData>
      <sheetData sheetId="6920">
        <row r="82">
          <cell r="CF82" t="str">
            <v>Royalties Aggregate</v>
          </cell>
        </row>
      </sheetData>
      <sheetData sheetId="6921">
        <row r="82">
          <cell r="CF82" t="str">
            <v>Royalties Aggregate</v>
          </cell>
        </row>
      </sheetData>
      <sheetData sheetId="6922">
        <row r="82">
          <cell r="CF82" t="str">
            <v>Royalties Aggregate</v>
          </cell>
        </row>
      </sheetData>
      <sheetData sheetId="6923">
        <row r="82">
          <cell r="CF82" t="str">
            <v>Royalties Aggregate</v>
          </cell>
        </row>
      </sheetData>
      <sheetData sheetId="6924">
        <row r="82">
          <cell r="CF82" t="str">
            <v>Royalties Aggregate</v>
          </cell>
        </row>
      </sheetData>
      <sheetData sheetId="6925">
        <row r="82">
          <cell r="CF82" t="str">
            <v>Royalties Aggregate</v>
          </cell>
        </row>
      </sheetData>
      <sheetData sheetId="6926">
        <row r="82">
          <cell r="CF82" t="str">
            <v>Royalties Aggregate</v>
          </cell>
        </row>
      </sheetData>
      <sheetData sheetId="6927">
        <row r="82">
          <cell r="CF82">
            <v>0</v>
          </cell>
        </row>
      </sheetData>
      <sheetData sheetId="6928">
        <row r="82">
          <cell r="CF82" t="str">
            <v>Royalties Aggregate</v>
          </cell>
        </row>
      </sheetData>
      <sheetData sheetId="6929">
        <row r="82">
          <cell r="CF82" t="str">
            <v>Royalties Aggregate</v>
          </cell>
        </row>
      </sheetData>
      <sheetData sheetId="6930">
        <row r="82">
          <cell r="CF82" t="str">
            <v>Royalties Aggregate</v>
          </cell>
        </row>
      </sheetData>
      <sheetData sheetId="6931">
        <row r="82">
          <cell r="CF82" t="str">
            <v>Royalties Aggregate</v>
          </cell>
        </row>
      </sheetData>
      <sheetData sheetId="6932">
        <row r="82">
          <cell r="CF82" t="str">
            <v>Royalties Aggregate</v>
          </cell>
        </row>
      </sheetData>
      <sheetData sheetId="6933">
        <row r="82">
          <cell r="CF82" t="str">
            <v>Royalties Aggregate</v>
          </cell>
        </row>
      </sheetData>
      <sheetData sheetId="6934">
        <row r="82">
          <cell r="CF82" t="str">
            <v>Royalties Aggregate</v>
          </cell>
        </row>
      </sheetData>
      <sheetData sheetId="6935">
        <row r="82">
          <cell r="CF82" t="str">
            <v>Royalties Aggregate</v>
          </cell>
        </row>
      </sheetData>
      <sheetData sheetId="6936">
        <row r="82">
          <cell r="CF82" t="str">
            <v>Royalties Aggregate</v>
          </cell>
        </row>
      </sheetData>
      <sheetData sheetId="6937">
        <row r="82">
          <cell r="CF82" t="str">
            <v>Royalties Aggregate</v>
          </cell>
        </row>
      </sheetData>
      <sheetData sheetId="6938">
        <row r="82">
          <cell r="CF82" t="str">
            <v>Royalties Aggregate</v>
          </cell>
        </row>
      </sheetData>
      <sheetData sheetId="6939">
        <row r="82">
          <cell r="CF82" t="str">
            <v>Royalties Aggregate</v>
          </cell>
        </row>
      </sheetData>
      <sheetData sheetId="6940">
        <row r="82">
          <cell r="CF82" t="str">
            <v>Royalties Aggregate</v>
          </cell>
        </row>
      </sheetData>
      <sheetData sheetId="6941">
        <row r="82">
          <cell r="CF82" t="str">
            <v>Royalties Aggregate</v>
          </cell>
        </row>
      </sheetData>
      <sheetData sheetId="6942">
        <row r="82">
          <cell r="CF82" t="str">
            <v>Royalties Aggregate</v>
          </cell>
        </row>
      </sheetData>
      <sheetData sheetId="6943">
        <row r="82">
          <cell r="CF82" t="str">
            <v>Royalties Aggregate</v>
          </cell>
        </row>
      </sheetData>
      <sheetData sheetId="6944">
        <row r="82">
          <cell r="CF82" t="str">
            <v>Royalties Aggregate</v>
          </cell>
        </row>
      </sheetData>
      <sheetData sheetId="6945">
        <row r="82">
          <cell r="CF82" t="str">
            <v>Royalties Aggregate</v>
          </cell>
        </row>
      </sheetData>
      <sheetData sheetId="6946">
        <row r="82">
          <cell r="CF82" t="str">
            <v>Royalties Aggregate</v>
          </cell>
        </row>
      </sheetData>
      <sheetData sheetId="6947">
        <row r="82">
          <cell r="CF82" t="str">
            <v>Royalties Aggregate</v>
          </cell>
        </row>
      </sheetData>
      <sheetData sheetId="6948">
        <row r="82">
          <cell r="CF82" t="str">
            <v>Royalties Aggregate</v>
          </cell>
        </row>
      </sheetData>
      <sheetData sheetId="6949">
        <row r="82">
          <cell r="CF82" t="str">
            <v>Royalties Aggregate</v>
          </cell>
        </row>
      </sheetData>
      <sheetData sheetId="6950">
        <row r="82">
          <cell r="CF82" t="str">
            <v>Royalties Aggregate</v>
          </cell>
        </row>
      </sheetData>
      <sheetData sheetId="6951">
        <row r="82">
          <cell r="CF82" t="str">
            <v>Royalties Aggregate</v>
          </cell>
        </row>
      </sheetData>
      <sheetData sheetId="6952">
        <row r="82">
          <cell r="CF82" t="str">
            <v>Royalties Aggregate</v>
          </cell>
        </row>
      </sheetData>
      <sheetData sheetId="6953">
        <row r="82">
          <cell r="CF82" t="str">
            <v>Royalties Aggregate</v>
          </cell>
        </row>
      </sheetData>
      <sheetData sheetId="6954">
        <row r="82">
          <cell r="CF82" t="str">
            <v>Royalties Aggregate</v>
          </cell>
        </row>
      </sheetData>
      <sheetData sheetId="6955">
        <row r="82">
          <cell r="CF82" t="str">
            <v>Royalties Aggregate</v>
          </cell>
        </row>
      </sheetData>
      <sheetData sheetId="6956">
        <row r="82">
          <cell r="CF82" t="str">
            <v>Royalties Aggregate</v>
          </cell>
        </row>
      </sheetData>
      <sheetData sheetId="6957">
        <row r="82">
          <cell r="CF82" t="str">
            <v>Royalties Aggregate</v>
          </cell>
        </row>
      </sheetData>
      <sheetData sheetId="6958">
        <row r="82">
          <cell r="CF82" t="str">
            <v>Royalties Aggregate</v>
          </cell>
        </row>
      </sheetData>
      <sheetData sheetId="6959">
        <row r="82">
          <cell r="CF82" t="str">
            <v>Royalties Aggregate</v>
          </cell>
        </row>
      </sheetData>
      <sheetData sheetId="6960">
        <row r="82">
          <cell r="CF82" t="str">
            <v>Royalties Aggregate</v>
          </cell>
        </row>
      </sheetData>
      <sheetData sheetId="6961">
        <row r="82">
          <cell r="CF82" t="str">
            <v>Royalties Aggregate</v>
          </cell>
        </row>
      </sheetData>
      <sheetData sheetId="6962">
        <row r="82">
          <cell r="CF82" t="str">
            <v>Royalties Aggregate</v>
          </cell>
        </row>
      </sheetData>
      <sheetData sheetId="6963">
        <row r="82">
          <cell r="CF82" t="str">
            <v>Royalties Aggregate</v>
          </cell>
        </row>
      </sheetData>
      <sheetData sheetId="6964">
        <row r="82">
          <cell r="CF82" t="str">
            <v>Royalties Aggregate</v>
          </cell>
        </row>
      </sheetData>
      <sheetData sheetId="6965">
        <row r="82">
          <cell r="CF82" t="str">
            <v>Royalties Aggregate</v>
          </cell>
        </row>
      </sheetData>
      <sheetData sheetId="6966">
        <row r="82">
          <cell r="CF82" t="str">
            <v>Royalties Aggregate</v>
          </cell>
        </row>
      </sheetData>
      <sheetData sheetId="6967">
        <row r="82">
          <cell r="CF82" t="str">
            <v>Royalties Aggregate</v>
          </cell>
        </row>
      </sheetData>
      <sheetData sheetId="6968">
        <row r="82">
          <cell r="CF82" t="str">
            <v>Royalties Aggregate</v>
          </cell>
        </row>
      </sheetData>
      <sheetData sheetId="6969">
        <row r="82">
          <cell r="CF82" t="str">
            <v>Royalties Aggregate</v>
          </cell>
        </row>
      </sheetData>
      <sheetData sheetId="6970">
        <row r="82">
          <cell r="CF82" t="str">
            <v>Royalties Aggregate</v>
          </cell>
        </row>
      </sheetData>
      <sheetData sheetId="6971">
        <row r="82">
          <cell r="CF82" t="str">
            <v>Royalties Aggregate</v>
          </cell>
        </row>
      </sheetData>
      <sheetData sheetId="6972">
        <row r="82">
          <cell r="CF82" t="str">
            <v>Royalties Aggregate</v>
          </cell>
        </row>
      </sheetData>
      <sheetData sheetId="6973">
        <row r="82">
          <cell r="CF82" t="str">
            <v>Royalties Aggregate</v>
          </cell>
        </row>
      </sheetData>
      <sheetData sheetId="6974">
        <row r="82">
          <cell r="CF82" t="str">
            <v>Royalties Aggregate</v>
          </cell>
        </row>
      </sheetData>
      <sheetData sheetId="6975">
        <row r="82">
          <cell r="CF82" t="str">
            <v>Royalties Aggregate</v>
          </cell>
        </row>
      </sheetData>
      <sheetData sheetId="6976">
        <row r="82">
          <cell r="CF82" t="str">
            <v>Royalties Aggregate</v>
          </cell>
        </row>
      </sheetData>
      <sheetData sheetId="6977">
        <row r="82">
          <cell r="CF82" t="str">
            <v>Royalties Aggregate</v>
          </cell>
        </row>
      </sheetData>
      <sheetData sheetId="6978">
        <row r="82">
          <cell r="CF82" t="str">
            <v>Royalties Aggregate</v>
          </cell>
        </row>
      </sheetData>
      <sheetData sheetId="6979">
        <row r="82">
          <cell r="CF82" t="str">
            <v>Royalties Aggregate</v>
          </cell>
        </row>
      </sheetData>
      <sheetData sheetId="6980">
        <row r="82">
          <cell r="CF82" t="str">
            <v>Royalties Aggregate</v>
          </cell>
        </row>
      </sheetData>
      <sheetData sheetId="6981">
        <row r="82">
          <cell r="CF82" t="str">
            <v>Royalties Aggregate</v>
          </cell>
        </row>
      </sheetData>
      <sheetData sheetId="6982">
        <row r="82">
          <cell r="CF82" t="str">
            <v>Royalties Aggregate</v>
          </cell>
        </row>
      </sheetData>
      <sheetData sheetId="6983">
        <row r="82">
          <cell r="CF82" t="str">
            <v>Royalties Aggregate</v>
          </cell>
        </row>
      </sheetData>
      <sheetData sheetId="6984">
        <row r="82">
          <cell r="CF82" t="str">
            <v>Royalties Aggregate</v>
          </cell>
        </row>
      </sheetData>
      <sheetData sheetId="6985">
        <row r="82">
          <cell r="CF82" t="str">
            <v>Royalties Aggregate</v>
          </cell>
        </row>
      </sheetData>
      <sheetData sheetId="6986">
        <row r="82">
          <cell r="CF82" t="str">
            <v>Royalties Aggregate</v>
          </cell>
        </row>
      </sheetData>
      <sheetData sheetId="6987">
        <row r="82">
          <cell r="CF82" t="str">
            <v>Royalties Aggregate</v>
          </cell>
        </row>
      </sheetData>
      <sheetData sheetId="6988">
        <row r="82">
          <cell r="CF82" t="str">
            <v>Royalties Aggregate</v>
          </cell>
        </row>
      </sheetData>
      <sheetData sheetId="6989">
        <row r="82">
          <cell r="CF82" t="str">
            <v>Royalties Aggregate</v>
          </cell>
        </row>
      </sheetData>
      <sheetData sheetId="6990">
        <row r="82">
          <cell r="CF82" t="str">
            <v>Royalties Aggregate</v>
          </cell>
        </row>
      </sheetData>
      <sheetData sheetId="6991">
        <row r="82">
          <cell r="CF82" t="str">
            <v>Royalties Aggregate</v>
          </cell>
        </row>
      </sheetData>
      <sheetData sheetId="6992">
        <row r="82">
          <cell r="CF82" t="str">
            <v>Royalties Aggregate</v>
          </cell>
        </row>
      </sheetData>
      <sheetData sheetId="6993">
        <row r="82">
          <cell r="CF82" t="str">
            <v>Royalties Aggregate</v>
          </cell>
        </row>
      </sheetData>
      <sheetData sheetId="6994">
        <row r="82">
          <cell r="CF82" t="str">
            <v>Royalties Aggregate</v>
          </cell>
        </row>
      </sheetData>
      <sheetData sheetId="6995">
        <row r="82">
          <cell r="CF82" t="str">
            <v>Royalties Aggregate</v>
          </cell>
        </row>
      </sheetData>
      <sheetData sheetId="6996">
        <row r="82">
          <cell r="CF82" t="str">
            <v>Royalties Aggregate</v>
          </cell>
        </row>
      </sheetData>
      <sheetData sheetId="6997">
        <row r="82">
          <cell r="CF82" t="str">
            <v>Royalties Aggregate</v>
          </cell>
        </row>
      </sheetData>
      <sheetData sheetId="6998">
        <row r="82">
          <cell r="CF82" t="str">
            <v>Royalties Aggregate</v>
          </cell>
        </row>
      </sheetData>
      <sheetData sheetId="6999">
        <row r="82">
          <cell r="CF82" t="str">
            <v>Royalties Aggregate</v>
          </cell>
        </row>
      </sheetData>
      <sheetData sheetId="7000">
        <row r="82">
          <cell r="CF82" t="str">
            <v>Royalties Aggregate</v>
          </cell>
        </row>
      </sheetData>
      <sheetData sheetId="7001">
        <row r="82">
          <cell r="CF82" t="str">
            <v>Royalties Aggregate</v>
          </cell>
        </row>
      </sheetData>
      <sheetData sheetId="7002">
        <row r="82">
          <cell r="CF82" t="str">
            <v>Royalties Aggregate</v>
          </cell>
        </row>
      </sheetData>
      <sheetData sheetId="7003">
        <row r="82">
          <cell r="CF82" t="str">
            <v>Royalties Aggregate</v>
          </cell>
        </row>
      </sheetData>
      <sheetData sheetId="7004">
        <row r="82">
          <cell r="CF82" t="str">
            <v>Royalties Aggregate</v>
          </cell>
        </row>
      </sheetData>
      <sheetData sheetId="7005">
        <row r="82">
          <cell r="CF82" t="str">
            <v>Royalties Aggregate</v>
          </cell>
        </row>
      </sheetData>
      <sheetData sheetId="7006">
        <row r="82">
          <cell r="CF82" t="str">
            <v>Royalties Aggregate</v>
          </cell>
        </row>
      </sheetData>
      <sheetData sheetId="7007">
        <row r="82">
          <cell r="CF82" t="str">
            <v>Royalties Aggregate</v>
          </cell>
        </row>
      </sheetData>
      <sheetData sheetId="7008">
        <row r="82">
          <cell r="CF82" t="str">
            <v>Royalties Aggregate</v>
          </cell>
        </row>
      </sheetData>
      <sheetData sheetId="7009">
        <row r="82">
          <cell r="CF82" t="str">
            <v>Royalties Aggregate</v>
          </cell>
        </row>
      </sheetData>
      <sheetData sheetId="7010">
        <row r="82">
          <cell r="CF82" t="str">
            <v>Royalties Aggregate</v>
          </cell>
        </row>
      </sheetData>
      <sheetData sheetId="7011">
        <row r="82">
          <cell r="CF82" t="str">
            <v>Royalties Aggregate</v>
          </cell>
        </row>
      </sheetData>
      <sheetData sheetId="7012">
        <row r="82">
          <cell r="CF82" t="str">
            <v>Royalties Aggregate</v>
          </cell>
        </row>
      </sheetData>
      <sheetData sheetId="7013">
        <row r="82">
          <cell r="CF82" t="str">
            <v>Royalties Aggregate</v>
          </cell>
        </row>
      </sheetData>
      <sheetData sheetId="7014">
        <row r="82">
          <cell r="CF82" t="str">
            <v>Royalties Aggregate</v>
          </cell>
        </row>
      </sheetData>
      <sheetData sheetId="7015">
        <row r="82">
          <cell r="CF82" t="str">
            <v>Royalties Aggregate</v>
          </cell>
        </row>
      </sheetData>
      <sheetData sheetId="7016">
        <row r="82">
          <cell r="CF82" t="str">
            <v>Royalties Aggregate</v>
          </cell>
        </row>
      </sheetData>
      <sheetData sheetId="7017">
        <row r="82">
          <cell r="CF82" t="str">
            <v>Royalties Aggregate</v>
          </cell>
        </row>
      </sheetData>
      <sheetData sheetId="7018">
        <row r="82">
          <cell r="CF82" t="str">
            <v>Royalties Aggregate</v>
          </cell>
        </row>
      </sheetData>
      <sheetData sheetId="7019">
        <row r="82">
          <cell r="CF82" t="str">
            <v>Royalties Aggregate</v>
          </cell>
        </row>
      </sheetData>
      <sheetData sheetId="7020">
        <row r="82">
          <cell r="CF82" t="str">
            <v>Royalties Aggregate</v>
          </cell>
        </row>
      </sheetData>
      <sheetData sheetId="7021">
        <row r="82">
          <cell r="CF82" t="str">
            <v>Royalties Aggregate</v>
          </cell>
        </row>
      </sheetData>
      <sheetData sheetId="7022">
        <row r="82">
          <cell r="CF82" t="str">
            <v>Royalties Aggregate</v>
          </cell>
        </row>
      </sheetData>
      <sheetData sheetId="7023">
        <row r="82">
          <cell r="CF82" t="str">
            <v>Royalties Aggregate</v>
          </cell>
        </row>
      </sheetData>
      <sheetData sheetId="7024">
        <row r="82">
          <cell r="CF82" t="str">
            <v>Royalties Aggregate</v>
          </cell>
        </row>
      </sheetData>
      <sheetData sheetId="7025">
        <row r="82">
          <cell r="CF82" t="str">
            <v>Royalties Aggregate</v>
          </cell>
        </row>
      </sheetData>
      <sheetData sheetId="7026">
        <row r="82">
          <cell r="CF82" t="str">
            <v>Royalties Aggregate</v>
          </cell>
        </row>
      </sheetData>
      <sheetData sheetId="7027">
        <row r="82">
          <cell r="CF82" t="str">
            <v>Royalties Aggregate</v>
          </cell>
        </row>
      </sheetData>
      <sheetData sheetId="7028">
        <row r="82">
          <cell r="CF82" t="str">
            <v>Royalties Aggregate</v>
          </cell>
        </row>
      </sheetData>
      <sheetData sheetId="7029">
        <row r="82">
          <cell r="CF82" t="str">
            <v>Royalties Aggregate</v>
          </cell>
        </row>
      </sheetData>
      <sheetData sheetId="7030">
        <row r="82">
          <cell r="CF82" t="str">
            <v>Royalties Aggregate</v>
          </cell>
        </row>
      </sheetData>
      <sheetData sheetId="7031">
        <row r="82">
          <cell r="CF82" t="str">
            <v>Royalties Aggregate</v>
          </cell>
        </row>
      </sheetData>
      <sheetData sheetId="7032">
        <row r="82">
          <cell r="CF82" t="str">
            <v>Royalties Aggregate</v>
          </cell>
        </row>
      </sheetData>
      <sheetData sheetId="7033">
        <row r="82">
          <cell r="CF82" t="str">
            <v>Royalties Aggregate</v>
          </cell>
        </row>
      </sheetData>
      <sheetData sheetId="7034">
        <row r="82">
          <cell r="CF82" t="str">
            <v>Royalties Aggregate</v>
          </cell>
        </row>
      </sheetData>
      <sheetData sheetId="7035">
        <row r="82">
          <cell r="CF82" t="str">
            <v>Royalties Aggregate</v>
          </cell>
        </row>
      </sheetData>
      <sheetData sheetId="7036">
        <row r="82">
          <cell r="CF82" t="str">
            <v>Royalties Aggregate</v>
          </cell>
        </row>
      </sheetData>
      <sheetData sheetId="7037">
        <row r="82">
          <cell r="CF82" t="str">
            <v>Royalties Aggregate</v>
          </cell>
        </row>
      </sheetData>
      <sheetData sheetId="7038">
        <row r="82">
          <cell r="CF82" t="str">
            <v>Royalties Aggregate</v>
          </cell>
        </row>
      </sheetData>
      <sheetData sheetId="7039">
        <row r="82">
          <cell r="CF82" t="str">
            <v>Royalties Aggregate</v>
          </cell>
        </row>
      </sheetData>
      <sheetData sheetId="7040">
        <row r="82">
          <cell r="CF82" t="str">
            <v>Royalties Aggregate</v>
          </cell>
        </row>
      </sheetData>
      <sheetData sheetId="7041">
        <row r="82">
          <cell r="CF82" t="str">
            <v>Royalties Aggregate</v>
          </cell>
        </row>
      </sheetData>
      <sheetData sheetId="7042">
        <row r="82">
          <cell r="CF82" t="str">
            <v>Royalties Aggregate</v>
          </cell>
        </row>
      </sheetData>
      <sheetData sheetId="7043">
        <row r="82">
          <cell r="CF82" t="str">
            <v>Royalties Aggregate</v>
          </cell>
        </row>
      </sheetData>
      <sheetData sheetId="7044">
        <row r="82">
          <cell r="CF82" t="str">
            <v>Royalties Aggregate</v>
          </cell>
        </row>
      </sheetData>
      <sheetData sheetId="7045">
        <row r="82">
          <cell r="CF82" t="str">
            <v>Royalties Aggregate</v>
          </cell>
        </row>
      </sheetData>
      <sheetData sheetId="7046">
        <row r="82">
          <cell r="CF82" t="str">
            <v>Royalties Aggregate</v>
          </cell>
        </row>
      </sheetData>
      <sheetData sheetId="7047">
        <row r="82">
          <cell r="CF82" t="str">
            <v>Royalties Aggregate</v>
          </cell>
        </row>
      </sheetData>
      <sheetData sheetId="7048">
        <row r="82">
          <cell r="CF82" t="str">
            <v>Royalties Aggregate</v>
          </cell>
        </row>
      </sheetData>
      <sheetData sheetId="7049">
        <row r="82">
          <cell r="CF82" t="str">
            <v>Royalties Aggregate</v>
          </cell>
        </row>
      </sheetData>
      <sheetData sheetId="7050">
        <row r="82">
          <cell r="CF82" t="str">
            <v>Royalties Aggregate</v>
          </cell>
        </row>
      </sheetData>
      <sheetData sheetId="7051">
        <row r="82">
          <cell r="CF82" t="str">
            <v>Royalties Aggregate</v>
          </cell>
        </row>
      </sheetData>
      <sheetData sheetId="7052">
        <row r="82">
          <cell r="CF82" t="str">
            <v>Royalties Aggregate</v>
          </cell>
        </row>
      </sheetData>
      <sheetData sheetId="7053">
        <row r="82">
          <cell r="CF82" t="str">
            <v>Royalties Aggregate</v>
          </cell>
        </row>
      </sheetData>
      <sheetData sheetId="7054">
        <row r="82">
          <cell r="CF82" t="str">
            <v>Royalties Aggregate</v>
          </cell>
        </row>
      </sheetData>
      <sheetData sheetId="7055">
        <row r="82">
          <cell r="CF82" t="str">
            <v>Royalties Aggregate</v>
          </cell>
        </row>
      </sheetData>
      <sheetData sheetId="7056">
        <row r="82">
          <cell r="CF82" t="str">
            <v>Royalties Aggregate</v>
          </cell>
        </row>
      </sheetData>
      <sheetData sheetId="7057">
        <row r="82">
          <cell r="CF82" t="str">
            <v>Royalties Aggregate</v>
          </cell>
        </row>
      </sheetData>
      <sheetData sheetId="7058">
        <row r="82">
          <cell r="CF82" t="str">
            <v>Royalties Aggregate</v>
          </cell>
        </row>
      </sheetData>
      <sheetData sheetId="7059">
        <row r="82">
          <cell r="CF82" t="str">
            <v>Royalties Aggregate</v>
          </cell>
        </row>
      </sheetData>
      <sheetData sheetId="7060">
        <row r="82">
          <cell r="CF82" t="str">
            <v>Royalties Aggregate</v>
          </cell>
        </row>
      </sheetData>
      <sheetData sheetId="7061">
        <row r="82">
          <cell r="CF82" t="str">
            <v>Royalties Aggregate</v>
          </cell>
        </row>
      </sheetData>
      <sheetData sheetId="7062">
        <row r="82">
          <cell r="CF82" t="str">
            <v>Royalties Aggregate</v>
          </cell>
        </row>
      </sheetData>
      <sheetData sheetId="7063">
        <row r="82">
          <cell r="CF82" t="str">
            <v>Royalties Aggregate</v>
          </cell>
        </row>
      </sheetData>
      <sheetData sheetId="7064">
        <row r="82">
          <cell r="CF82" t="str">
            <v>Royalties Aggregate</v>
          </cell>
        </row>
      </sheetData>
      <sheetData sheetId="7065">
        <row r="82">
          <cell r="CF82" t="str">
            <v>Royalties Aggregate</v>
          </cell>
        </row>
      </sheetData>
      <sheetData sheetId="7066">
        <row r="82">
          <cell r="CF82" t="str">
            <v>Royalties Aggregate</v>
          </cell>
        </row>
      </sheetData>
      <sheetData sheetId="7067">
        <row r="82">
          <cell r="CF82" t="str">
            <v>Royalties Aggregate</v>
          </cell>
        </row>
      </sheetData>
      <sheetData sheetId="7068">
        <row r="82">
          <cell r="CF82" t="str">
            <v>Royalties Aggregate</v>
          </cell>
        </row>
      </sheetData>
      <sheetData sheetId="7069">
        <row r="82">
          <cell r="CF82" t="str">
            <v>Royalties Aggregate</v>
          </cell>
        </row>
      </sheetData>
      <sheetData sheetId="7070">
        <row r="82">
          <cell r="CF82" t="str">
            <v>Royalties Aggregate</v>
          </cell>
        </row>
      </sheetData>
      <sheetData sheetId="7071">
        <row r="82">
          <cell r="CF82" t="str">
            <v>Royalties Aggregate</v>
          </cell>
        </row>
      </sheetData>
      <sheetData sheetId="7072">
        <row r="82">
          <cell r="CF82" t="str">
            <v>Royalties Aggregate</v>
          </cell>
        </row>
      </sheetData>
      <sheetData sheetId="7073">
        <row r="82">
          <cell r="CF82" t="str">
            <v>Royalties Aggregate</v>
          </cell>
        </row>
      </sheetData>
      <sheetData sheetId="7074">
        <row r="82">
          <cell r="CF82" t="str">
            <v>Royalties Aggregate</v>
          </cell>
        </row>
      </sheetData>
      <sheetData sheetId="7075">
        <row r="82">
          <cell r="CF82" t="str">
            <v>Royalties Aggregate</v>
          </cell>
        </row>
      </sheetData>
      <sheetData sheetId="7076">
        <row r="82">
          <cell r="CF82" t="str">
            <v>Royalties Aggregate</v>
          </cell>
        </row>
      </sheetData>
      <sheetData sheetId="7077">
        <row r="82">
          <cell r="CF82" t="str">
            <v>Royalties Aggregate</v>
          </cell>
        </row>
      </sheetData>
      <sheetData sheetId="7078">
        <row r="82">
          <cell r="CF82" t="str">
            <v>Royalties Aggregate</v>
          </cell>
        </row>
      </sheetData>
      <sheetData sheetId="7079">
        <row r="82">
          <cell r="CF82" t="str">
            <v>Royalties Aggregate</v>
          </cell>
        </row>
      </sheetData>
      <sheetData sheetId="7080">
        <row r="82">
          <cell r="CF82" t="str">
            <v>Royalties Aggregate</v>
          </cell>
        </row>
      </sheetData>
      <sheetData sheetId="7081">
        <row r="82">
          <cell r="CF82" t="str">
            <v>Royalties Aggregate</v>
          </cell>
        </row>
      </sheetData>
      <sheetData sheetId="7082">
        <row r="82">
          <cell r="CF82" t="str">
            <v>Royalties Aggregate</v>
          </cell>
        </row>
      </sheetData>
      <sheetData sheetId="7083">
        <row r="82">
          <cell r="CF82" t="str">
            <v>Royalties Aggregate</v>
          </cell>
        </row>
      </sheetData>
      <sheetData sheetId="7084">
        <row r="82">
          <cell r="CF82" t="str">
            <v>Royalties Aggregate</v>
          </cell>
        </row>
      </sheetData>
      <sheetData sheetId="7085">
        <row r="82">
          <cell r="CF82" t="str">
            <v>Royalties Aggregate</v>
          </cell>
        </row>
      </sheetData>
      <sheetData sheetId="7086">
        <row r="82">
          <cell r="CF82" t="str">
            <v>Royalties Aggregate</v>
          </cell>
        </row>
      </sheetData>
      <sheetData sheetId="7087">
        <row r="82">
          <cell r="CF82" t="str">
            <v>Royalties Aggregate</v>
          </cell>
        </row>
      </sheetData>
      <sheetData sheetId="7088">
        <row r="82">
          <cell r="CF82" t="str">
            <v>Royalties Aggregate</v>
          </cell>
        </row>
      </sheetData>
      <sheetData sheetId="7089">
        <row r="82">
          <cell r="CF82" t="str">
            <v>Royalties Aggregate</v>
          </cell>
        </row>
      </sheetData>
      <sheetData sheetId="7090">
        <row r="82">
          <cell r="CF82" t="str">
            <v>Royalties Aggregate</v>
          </cell>
        </row>
      </sheetData>
      <sheetData sheetId="7091">
        <row r="82">
          <cell r="CF82" t="str">
            <v>Royalties Aggregate</v>
          </cell>
        </row>
      </sheetData>
      <sheetData sheetId="7092">
        <row r="82">
          <cell r="CF82" t="str">
            <v>Royalties Aggregate</v>
          </cell>
        </row>
      </sheetData>
      <sheetData sheetId="7093">
        <row r="82">
          <cell r="CF82" t="str">
            <v>Royalties Aggregate</v>
          </cell>
        </row>
      </sheetData>
      <sheetData sheetId="7094">
        <row r="82">
          <cell r="CF82" t="str">
            <v>Royalties Aggregate</v>
          </cell>
        </row>
      </sheetData>
      <sheetData sheetId="7095">
        <row r="82">
          <cell r="CF82" t="str">
            <v>Royalties Aggregate</v>
          </cell>
        </row>
      </sheetData>
      <sheetData sheetId="7096">
        <row r="82">
          <cell r="CF82" t="str">
            <v>Royalties Aggregate</v>
          </cell>
        </row>
      </sheetData>
      <sheetData sheetId="7097">
        <row r="82">
          <cell r="CF82" t="str">
            <v>Royalties Aggregate</v>
          </cell>
        </row>
      </sheetData>
      <sheetData sheetId="7098">
        <row r="82">
          <cell r="CF82" t="str">
            <v>Royalties Aggregate</v>
          </cell>
        </row>
      </sheetData>
      <sheetData sheetId="7099">
        <row r="82">
          <cell r="CF82" t="str">
            <v>Royalties Aggregate</v>
          </cell>
        </row>
      </sheetData>
      <sheetData sheetId="7100">
        <row r="82">
          <cell r="CF82" t="str">
            <v>Royalties Aggregate</v>
          </cell>
        </row>
      </sheetData>
      <sheetData sheetId="7101">
        <row r="82">
          <cell r="CF82" t="str">
            <v>Royalties Aggregate</v>
          </cell>
        </row>
      </sheetData>
      <sheetData sheetId="7102">
        <row r="82">
          <cell r="CF82" t="str">
            <v>Royalties Aggregate</v>
          </cell>
        </row>
      </sheetData>
      <sheetData sheetId="7103">
        <row r="82">
          <cell r="CF82" t="str">
            <v>Royalties Aggregate</v>
          </cell>
        </row>
      </sheetData>
      <sheetData sheetId="7104">
        <row r="82">
          <cell r="CF82" t="str">
            <v>Royalties Aggregate</v>
          </cell>
        </row>
      </sheetData>
      <sheetData sheetId="7105">
        <row r="82">
          <cell r="CF82" t="str">
            <v>Royalties Aggregate</v>
          </cell>
        </row>
      </sheetData>
      <sheetData sheetId="7106">
        <row r="82">
          <cell r="CF82" t="str">
            <v>Royalties Aggregate</v>
          </cell>
        </row>
      </sheetData>
      <sheetData sheetId="7107">
        <row r="82">
          <cell r="CF82" t="str">
            <v>Royalties Aggregate</v>
          </cell>
        </row>
      </sheetData>
      <sheetData sheetId="7108">
        <row r="82">
          <cell r="CF82" t="str">
            <v>Royalties Aggregate</v>
          </cell>
        </row>
      </sheetData>
      <sheetData sheetId="7109">
        <row r="82">
          <cell r="CF82" t="str">
            <v>Royalties Aggregate</v>
          </cell>
        </row>
      </sheetData>
      <sheetData sheetId="7110">
        <row r="82">
          <cell r="CF82" t="str">
            <v>Royalties Aggregate</v>
          </cell>
        </row>
      </sheetData>
      <sheetData sheetId="7111">
        <row r="82">
          <cell r="CF82" t="str">
            <v>Royalties Aggregate</v>
          </cell>
        </row>
      </sheetData>
      <sheetData sheetId="7112">
        <row r="82">
          <cell r="CF82" t="str">
            <v>Royalties Aggregate</v>
          </cell>
        </row>
      </sheetData>
      <sheetData sheetId="7113">
        <row r="82">
          <cell r="CF82" t="str">
            <v>Royalties Aggregate</v>
          </cell>
        </row>
      </sheetData>
      <sheetData sheetId="7114">
        <row r="82">
          <cell r="CF82" t="str">
            <v>Royalties Aggregate</v>
          </cell>
        </row>
      </sheetData>
      <sheetData sheetId="7115">
        <row r="82">
          <cell r="CF82" t="str">
            <v>Royalties Aggregate</v>
          </cell>
        </row>
      </sheetData>
      <sheetData sheetId="7116">
        <row r="82">
          <cell r="CF82" t="str">
            <v>Royalties Aggregate</v>
          </cell>
        </row>
      </sheetData>
      <sheetData sheetId="7117">
        <row r="82">
          <cell r="CF82" t="str">
            <v>Royalties Aggregate</v>
          </cell>
        </row>
      </sheetData>
      <sheetData sheetId="7118">
        <row r="82">
          <cell r="CF82" t="str">
            <v>Royalties Aggregate</v>
          </cell>
        </row>
      </sheetData>
      <sheetData sheetId="7119">
        <row r="35">
          <cell r="I35">
            <v>17200</v>
          </cell>
        </row>
      </sheetData>
      <sheetData sheetId="7120">
        <row r="82">
          <cell r="CF82" t="str">
            <v>Royalties Aggregate</v>
          </cell>
        </row>
      </sheetData>
      <sheetData sheetId="7121">
        <row r="82">
          <cell r="CF82" t="str">
            <v>Royalties Aggregate</v>
          </cell>
        </row>
      </sheetData>
      <sheetData sheetId="7122">
        <row r="82">
          <cell r="CF82" t="str">
            <v>Royalties Aggregate</v>
          </cell>
        </row>
      </sheetData>
      <sheetData sheetId="7123">
        <row r="82">
          <cell r="CF82" t="str">
            <v>Royalties Aggregate</v>
          </cell>
        </row>
      </sheetData>
      <sheetData sheetId="7124">
        <row r="82">
          <cell r="CF82" t="str">
            <v>Royalties Aggregate</v>
          </cell>
        </row>
      </sheetData>
      <sheetData sheetId="7125">
        <row r="82">
          <cell r="CF82" t="str">
            <v>Royalties Aggregate</v>
          </cell>
        </row>
      </sheetData>
      <sheetData sheetId="7126">
        <row r="82">
          <cell r="CF82" t="str">
            <v>Royalties Aggregate</v>
          </cell>
        </row>
      </sheetData>
      <sheetData sheetId="7127">
        <row r="82">
          <cell r="CF82" t="str">
            <v>Royalties Aggregate</v>
          </cell>
        </row>
      </sheetData>
      <sheetData sheetId="7128">
        <row r="82">
          <cell r="CF82" t="str">
            <v>Royalties Aggregate</v>
          </cell>
        </row>
      </sheetData>
      <sheetData sheetId="7129">
        <row r="82">
          <cell r="CF82" t="str">
            <v>Royalties Aggregate</v>
          </cell>
        </row>
      </sheetData>
      <sheetData sheetId="7130">
        <row r="82">
          <cell r="CF82" t="str">
            <v>Royalties Aggregate</v>
          </cell>
        </row>
      </sheetData>
      <sheetData sheetId="7131">
        <row r="82">
          <cell r="CF82" t="str">
            <v>Royalties Aggregate</v>
          </cell>
        </row>
      </sheetData>
      <sheetData sheetId="7132">
        <row r="82">
          <cell r="CF82" t="str">
            <v>Royalties Aggregate</v>
          </cell>
        </row>
      </sheetData>
      <sheetData sheetId="7133">
        <row r="82">
          <cell r="CF82" t="str">
            <v>Royalties Aggregate</v>
          </cell>
        </row>
      </sheetData>
      <sheetData sheetId="7134">
        <row r="82">
          <cell r="CF82" t="str">
            <v>Royalties Aggregate</v>
          </cell>
        </row>
      </sheetData>
      <sheetData sheetId="7135">
        <row r="82">
          <cell r="CF82" t="str">
            <v>Royalties Aggregate</v>
          </cell>
        </row>
      </sheetData>
      <sheetData sheetId="7136">
        <row r="82">
          <cell r="CF82" t="str">
            <v>Royalties Aggregate</v>
          </cell>
        </row>
      </sheetData>
      <sheetData sheetId="7137">
        <row r="82">
          <cell r="CF82" t="str">
            <v>Royalties Aggregate</v>
          </cell>
        </row>
      </sheetData>
      <sheetData sheetId="7138">
        <row r="82">
          <cell r="CF82" t="str">
            <v>Royalties Aggregate</v>
          </cell>
        </row>
      </sheetData>
      <sheetData sheetId="7139">
        <row r="82">
          <cell r="CF82" t="str">
            <v>Royalties Aggregate</v>
          </cell>
        </row>
      </sheetData>
      <sheetData sheetId="7140">
        <row r="82">
          <cell r="CF82" t="str">
            <v>Royalties Aggregate</v>
          </cell>
        </row>
      </sheetData>
      <sheetData sheetId="7141">
        <row r="82">
          <cell r="CF82" t="str">
            <v>Royalties Aggregate</v>
          </cell>
        </row>
      </sheetData>
      <sheetData sheetId="7142">
        <row r="82">
          <cell r="CF82" t="str">
            <v>Royalties Aggregate</v>
          </cell>
        </row>
      </sheetData>
      <sheetData sheetId="7143">
        <row r="82">
          <cell r="CF82" t="str">
            <v>Royalties Aggregate</v>
          </cell>
        </row>
      </sheetData>
      <sheetData sheetId="7144">
        <row r="82">
          <cell r="CF82" t="str">
            <v>Royalties Aggregate</v>
          </cell>
        </row>
      </sheetData>
      <sheetData sheetId="7145">
        <row r="82">
          <cell r="CF82" t="str">
            <v>Royalties Aggregate</v>
          </cell>
        </row>
      </sheetData>
      <sheetData sheetId="7146">
        <row r="82">
          <cell r="CF82" t="str">
            <v>Royalties Aggregate</v>
          </cell>
        </row>
      </sheetData>
      <sheetData sheetId="7147">
        <row r="82">
          <cell r="CF82" t="str">
            <v>Royalties Aggregate</v>
          </cell>
        </row>
      </sheetData>
      <sheetData sheetId="7148">
        <row r="82">
          <cell r="CF82" t="str">
            <v>Royalties Aggregate</v>
          </cell>
        </row>
      </sheetData>
      <sheetData sheetId="7149">
        <row r="82">
          <cell r="CF82" t="str">
            <v>Royalties Aggregate</v>
          </cell>
        </row>
      </sheetData>
      <sheetData sheetId="7150">
        <row r="82">
          <cell r="CF82" t="str">
            <v>Royalties Aggregate</v>
          </cell>
        </row>
      </sheetData>
      <sheetData sheetId="7151">
        <row r="82">
          <cell r="CF82" t="str">
            <v>Royalties Aggregate</v>
          </cell>
        </row>
      </sheetData>
      <sheetData sheetId="7152">
        <row r="82">
          <cell r="CF82" t="str">
            <v>Royalties Aggregate</v>
          </cell>
        </row>
      </sheetData>
      <sheetData sheetId="7153">
        <row r="82">
          <cell r="CF82" t="str">
            <v>Royalties Aggregate</v>
          </cell>
        </row>
      </sheetData>
      <sheetData sheetId="7154">
        <row r="82">
          <cell r="CF82" t="str">
            <v>Royalties Aggregate</v>
          </cell>
        </row>
      </sheetData>
      <sheetData sheetId="7155">
        <row r="82">
          <cell r="CF82" t="str">
            <v>Royalties Aggregate</v>
          </cell>
        </row>
      </sheetData>
      <sheetData sheetId="7156">
        <row r="82">
          <cell r="CF82" t="str">
            <v>Royalties Aggregate</v>
          </cell>
        </row>
      </sheetData>
      <sheetData sheetId="7157">
        <row r="82">
          <cell r="CF82" t="str">
            <v>Royalties Aggregate</v>
          </cell>
        </row>
      </sheetData>
      <sheetData sheetId="7158">
        <row r="82">
          <cell r="CF82" t="str">
            <v>Royalties Aggregate</v>
          </cell>
        </row>
      </sheetData>
      <sheetData sheetId="7159">
        <row r="82">
          <cell r="CF82" t="str">
            <v>Royalties Aggregate</v>
          </cell>
        </row>
      </sheetData>
      <sheetData sheetId="7160">
        <row r="82">
          <cell r="CF82" t="str">
            <v>Royalties Aggregate</v>
          </cell>
        </row>
      </sheetData>
      <sheetData sheetId="7161">
        <row r="82">
          <cell r="CF82" t="str">
            <v>Royalties Aggregate</v>
          </cell>
        </row>
      </sheetData>
      <sheetData sheetId="7162">
        <row r="82">
          <cell r="CF82" t="str">
            <v>Royalties Aggregate</v>
          </cell>
        </row>
      </sheetData>
      <sheetData sheetId="7163">
        <row r="82">
          <cell r="CF82" t="str">
            <v>Royalties Aggregate</v>
          </cell>
        </row>
      </sheetData>
      <sheetData sheetId="7164">
        <row r="82">
          <cell r="CF82" t="str">
            <v>Royalties Aggregate</v>
          </cell>
        </row>
      </sheetData>
      <sheetData sheetId="7165">
        <row r="82">
          <cell r="CF82" t="str">
            <v>Royalties Aggregate</v>
          </cell>
        </row>
      </sheetData>
      <sheetData sheetId="7166">
        <row r="82">
          <cell r="CF82" t="str">
            <v>Royalties Aggregate</v>
          </cell>
        </row>
      </sheetData>
      <sheetData sheetId="7167">
        <row r="82">
          <cell r="CF82" t="str">
            <v>Royalties Aggregate</v>
          </cell>
        </row>
      </sheetData>
      <sheetData sheetId="7168">
        <row r="82">
          <cell r="CF82" t="str">
            <v>Royalties Aggregate</v>
          </cell>
        </row>
      </sheetData>
      <sheetData sheetId="7169">
        <row r="82">
          <cell r="CF82" t="str">
            <v>Royalties Aggregate</v>
          </cell>
        </row>
      </sheetData>
      <sheetData sheetId="7170">
        <row r="82">
          <cell r="CF82" t="str">
            <v>Royalties Aggregate</v>
          </cell>
        </row>
      </sheetData>
      <sheetData sheetId="7171">
        <row r="82">
          <cell r="CF82" t="str">
            <v>Royalties Aggregate</v>
          </cell>
        </row>
      </sheetData>
      <sheetData sheetId="7172">
        <row r="82">
          <cell r="CF82" t="str">
            <v>Royalties Aggregate</v>
          </cell>
        </row>
      </sheetData>
      <sheetData sheetId="7173">
        <row r="82">
          <cell r="CF82" t="str">
            <v>Royalties Aggregate</v>
          </cell>
        </row>
      </sheetData>
      <sheetData sheetId="7174">
        <row r="82">
          <cell r="CF82" t="str">
            <v>Royalties Aggregate</v>
          </cell>
        </row>
      </sheetData>
      <sheetData sheetId="7175">
        <row r="82">
          <cell r="CF82" t="str">
            <v>Royalties Aggregate</v>
          </cell>
        </row>
      </sheetData>
      <sheetData sheetId="7176">
        <row r="82">
          <cell r="CF82" t="str">
            <v>Royalties Aggregate</v>
          </cell>
        </row>
      </sheetData>
      <sheetData sheetId="7177">
        <row r="82">
          <cell r="CF82" t="str">
            <v>Royalties Aggregate</v>
          </cell>
        </row>
      </sheetData>
      <sheetData sheetId="7178">
        <row r="82">
          <cell r="CF82" t="str">
            <v>Royalties Aggregate</v>
          </cell>
        </row>
      </sheetData>
      <sheetData sheetId="7179">
        <row r="82">
          <cell r="CF82" t="str">
            <v>Royalties Aggregate</v>
          </cell>
        </row>
      </sheetData>
      <sheetData sheetId="7180">
        <row r="82">
          <cell r="CF82" t="str">
            <v>Royalties Aggregate</v>
          </cell>
        </row>
      </sheetData>
      <sheetData sheetId="7181">
        <row r="82">
          <cell r="CF82" t="str">
            <v>Royalties Aggregate</v>
          </cell>
        </row>
      </sheetData>
      <sheetData sheetId="7182">
        <row r="82">
          <cell r="CF82" t="str">
            <v>Royalties Aggregate</v>
          </cell>
        </row>
      </sheetData>
      <sheetData sheetId="7183">
        <row r="82">
          <cell r="CF82" t="str">
            <v>Royalties Aggregate</v>
          </cell>
        </row>
      </sheetData>
      <sheetData sheetId="7184">
        <row r="82">
          <cell r="CF82" t="str">
            <v>Royalties Aggregate</v>
          </cell>
        </row>
      </sheetData>
      <sheetData sheetId="7185">
        <row r="82">
          <cell r="CF82" t="str">
            <v>Royalties Aggregate</v>
          </cell>
        </row>
      </sheetData>
      <sheetData sheetId="7186">
        <row r="82">
          <cell r="CF82" t="str">
            <v>Royalties Aggregate</v>
          </cell>
        </row>
      </sheetData>
      <sheetData sheetId="7187">
        <row r="82">
          <cell r="CF82" t="str">
            <v>Royalties Aggregate</v>
          </cell>
        </row>
      </sheetData>
      <sheetData sheetId="7188">
        <row r="82">
          <cell r="CF82" t="str">
            <v>Royalties Aggregate</v>
          </cell>
        </row>
      </sheetData>
      <sheetData sheetId="7189">
        <row r="82">
          <cell r="CF82" t="str">
            <v>Royalties Aggregate</v>
          </cell>
        </row>
      </sheetData>
      <sheetData sheetId="7190">
        <row r="82">
          <cell r="CF82" t="str">
            <v>Royalties Aggregate</v>
          </cell>
        </row>
      </sheetData>
      <sheetData sheetId="7191">
        <row r="82">
          <cell r="CF82" t="str">
            <v>Royalties Aggregate</v>
          </cell>
        </row>
      </sheetData>
      <sheetData sheetId="7192">
        <row r="82">
          <cell r="CF82" t="str">
            <v>Royalties Aggregate</v>
          </cell>
        </row>
      </sheetData>
      <sheetData sheetId="7193">
        <row r="82">
          <cell r="CF82" t="str">
            <v>Royalties Aggregate</v>
          </cell>
        </row>
      </sheetData>
      <sheetData sheetId="7194">
        <row r="82">
          <cell r="CF82" t="str">
            <v>Royalties Aggregate</v>
          </cell>
        </row>
      </sheetData>
      <sheetData sheetId="7195">
        <row r="82">
          <cell r="CF82" t="str">
            <v>Royalties Aggregate</v>
          </cell>
        </row>
      </sheetData>
      <sheetData sheetId="7196">
        <row r="82">
          <cell r="CF82" t="str">
            <v>Royalties Aggregate</v>
          </cell>
        </row>
      </sheetData>
      <sheetData sheetId="7197">
        <row r="82">
          <cell r="CF82" t="str">
            <v>Royalties Aggregate</v>
          </cell>
        </row>
      </sheetData>
      <sheetData sheetId="7198">
        <row r="82">
          <cell r="CF82" t="str">
            <v>Royalties Aggregate</v>
          </cell>
        </row>
      </sheetData>
      <sheetData sheetId="7199">
        <row r="82">
          <cell r="CF82" t="str">
            <v>Royalties Aggregate</v>
          </cell>
        </row>
      </sheetData>
      <sheetData sheetId="7200">
        <row r="82">
          <cell r="CF82" t="str">
            <v>Royalties Aggregate</v>
          </cell>
        </row>
      </sheetData>
      <sheetData sheetId="7201">
        <row r="82">
          <cell r="CF82" t="str">
            <v>Royalties Aggregate</v>
          </cell>
        </row>
      </sheetData>
      <sheetData sheetId="7202">
        <row r="82">
          <cell r="CF82" t="str">
            <v>Royalties Aggregate</v>
          </cell>
        </row>
      </sheetData>
      <sheetData sheetId="7203">
        <row r="82">
          <cell r="CF82" t="str">
            <v>Royalties Aggregate</v>
          </cell>
        </row>
      </sheetData>
      <sheetData sheetId="7204">
        <row r="82">
          <cell r="CF82" t="str">
            <v>Royalties Aggregate</v>
          </cell>
        </row>
      </sheetData>
      <sheetData sheetId="7205">
        <row r="82">
          <cell r="CF82" t="str">
            <v>Royalties Aggregate</v>
          </cell>
        </row>
      </sheetData>
      <sheetData sheetId="7206">
        <row r="82">
          <cell r="CF82" t="str">
            <v>Royalties Aggregate</v>
          </cell>
        </row>
      </sheetData>
      <sheetData sheetId="7207">
        <row r="82">
          <cell r="CF82" t="str">
            <v>Royalties Aggregate</v>
          </cell>
        </row>
      </sheetData>
      <sheetData sheetId="7208">
        <row r="82">
          <cell r="CF82" t="str">
            <v>Royalties Aggregate</v>
          </cell>
        </row>
      </sheetData>
      <sheetData sheetId="7209">
        <row r="82">
          <cell r="CF82" t="str">
            <v>Royalties Aggregate</v>
          </cell>
        </row>
      </sheetData>
      <sheetData sheetId="7210">
        <row r="82">
          <cell r="CF82" t="str">
            <v>Royalties Aggregate</v>
          </cell>
        </row>
      </sheetData>
      <sheetData sheetId="7211">
        <row r="82">
          <cell r="CF82" t="str">
            <v>Royalties Aggregate</v>
          </cell>
        </row>
      </sheetData>
      <sheetData sheetId="7212">
        <row r="82">
          <cell r="CF82" t="str">
            <v>Royalties Aggregate</v>
          </cell>
        </row>
      </sheetData>
      <sheetData sheetId="7213">
        <row r="82">
          <cell r="CF82" t="str">
            <v>Royalties Aggregate</v>
          </cell>
        </row>
      </sheetData>
      <sheetData sheetId="7214">
        <row r="82">
          <cell r="CF82" t="str">
            <v>Royalties Aggregate</v>
          </cell>
        </row>
      </sheetData>
      <sheetData sheetId="7215">
        <row r="82">
          <cell r="CF82" t="str">
            <v>Royalties Aggregate</v>
          </cell>
        </row>
      </sheetData>
      <sheetData sheetId="7216">
        <row r="82">
          <cell r="CF82" t="str">
            <v>Royalties Aggregate</v>
          </cell>
        </row>
      </sheetData>
      <sheetData sheetId="7217">
        <row r="82">
          <cell r="CF82" t="str">
            <v>Royalties Aggregate</v>
          </cell>
        </row>
      </sheetData>
      <sheetData sheetId="7218">
        <row r="82">
          <cell r="CF82" t="str">
            <v>Royalties Aggregate</v>
          </cell>
        </row>
      </sheetData>
      <sheetData sheetId="7219">
        <row r="82">
          <cell r="CF82" t="str">
            <v>Royalties Aggregate</v>
          </cell>
        </row>
      </sheetData>
      <sheetData sheetId="7220">
        <row r="82">
          <cell r="CF82" t="str">
            <v>Royalties Aggregate</v>
          </cell>
        </row>
      </sheetData>
      <sheetData sheetId="7221">
        <row r="82">
          <cell r="CF82" t="str">
            <v>Royalties Aggregate</v>
          </cell>
        </row>
      </sheetData>
      <sheetData sheetId="7222">
        <row r="82">
          <cell r="CF82" t="str">
            <v>Royalties Aggregate</v>
          </cell>
        </row>
      </sheetData>
      <sheetData sheetId="7223">
        <row r="82">
          <cell r="CF82" t="str">
            <v>Royalties Aggregate</v>
          </cell>
        </row>
      </sheetData>
      <sheetData sheetId="7224">
        <row r="82">
          <cell r="CF82" t="str">
            <v>Royalties Aggregate</v>
          </cell>
        </row>
      </sheetData>
      <sheetData sheetId="7225">
        <row r="82">
          <cell r="CF82" t="str">
            <v>Royalties Aggregate</v>
          </cell>
        </row>
      </sheetData>
      <sheetData sheetId="7226">
        <row r="82">
          <cell r="CF82" t="str">
            <v>Royalties Aggregate</v>
          </cell>
        </row>
      </sheetData>
      <sheetData sheetId="7227">
        <row r="82">
          <cell r="CF82" t="str">
            <v>Royalties Aggregate</v>
          </cell>
        </row>
      </sheetData>
      <sheetData sheetId="7228">
        <row r="82">
          <cell r="CF82" t="str">
            <v>Royalties Aggregate</v>
          </cell>
        </row>
      </sheetData>
      <sheetData sheetId="7229">
        <row r="82">
          <cell r="CF82" t="str">
            <v>Royalties Aggregate</v>
          </cell>
        </row>
      </sheetData>
      <sheetData sheetId="7230">
        <row r="82">
          <cell r="CF82" t="str">
            <v>Royalties Aggregate</v>
          </cell>
        </row>
      </sheetData>
      <sheetData sheetId="7231">
        <row r="82">
          <cell r="CF82" t="str">
            <v>Royalties Aggregate</v>
          </cell>
        </row>
      </sheetData>
      <sheetData sheetId="7232">
        <row r="82">
          <cell r="CF82" t="str">
            <v>Royalties Aggregate</v>
          </cell>
        </row>
      </sheetData>
      <sheetData sheetId="7233">
        <row r="82">
          <cell r="CF82" t="str">
            <v>Royalties Aggregate</v>
          </cell>
        </row>
      </sheetData>
      <sheetData sheetId="7234">
        <row r="82">
          <cell r="CF82" t="str">
            <v>Royalties Aggregate</v>
          </cell>
        </row>
      </sheetData>
      <sheetData sheetId="7235">
        <row r="82">
          <cell r="CF82" t="str">
            <v>Royalties Aggregate</v>
          </cell>
        </row>
      </sheetData>
      <sheetData sheetId="7236">
        <row r="82">
          <cell r="CF82" t="str">
            <v>Royalties Aggregate</v>
          </cell>
        </row>
      </sheetData>
      <sheetData sheetId="7237">
        <row r="82">
          <cell r="CF82" t="str">
            <v>Royalties Aggregate</v>
          </cell>
        </row>
      </sheetData>
      <sheetData sheetId="7238">
        <row r="82">
          <cell r="CF82" t="str">
            <v>Royalties Aggregate</v>
          </cell>
        </row>
      </sheetData>
      <sheetData sheetId="7239">
        <row r="82">
          <cell r="CF82" t="str">
            <v>Royalties Aggregate</v>
          </cell>
        </row>
      </sheetData>
      <sheetData sheetId="7240">
        <row r="82">
          <cell r="CF82" t="str">
            <v>Royalties Aggregate</v>
          </cell>
        </row>
      </sheetData>
      <sheetData sheetId="7241">
        <row r="82">
          <cell r="CF82" t="str">
            <v>Royalties Aggregate</v>
          </cell>
        </row>
      </sheetData>
      <sheetData sheetId="7242">
        <row r="82">
          <cell r="CF82" t="str">
            <v>Royalties Aggregate</v>
          </cell>
        </row>
      </sheetData>
      <sheetData sheetId="7243">
        <row r="82">
          <cell r="CF82" t="str">
            <v>Royalties Aggregate</v>
          </cell>
        </row>
      </sheetData>
      <sheetData sheetId="7244">
        <row r="82">
          <cell r="CF82" t="str">
            <v>Royalties Aggregate</v>
          </cell>
        </row>
      </sheetData>
      <sheetData sheetId="7245">
        <row r="82">
          <cell r="CF82" t="str">
            <v>Royalties Aggregate</v>
          </cell>
        </row>
      </sheetData>
      <sheetData sheetId="7246">
        <row r="82">
          <cell r="CF82" t="str">
            <v>Royalties Aggregate</v>
          </cell>
        </row>
      </sheetData>
      <sheetData sheetId="7247">
        <row r="82">
          <cell r="CF82" t="str">
            <v>Royalties Aggregate</v>
          </cell>
        </row>
      </sheetData>
      <sheetData sheetId="7248">
        <row r="82">
          <cell r="CF82" t="str">
            <v>Royalties Aggregate</v>
          </cell>
        </row>
      </sheetData>
      <sheetData sheetId="7249">
        <row r="82">
          <cell r="CF82" t="str">
            <v>Royalties Aggregate</v>
          </cell>
        </row>
      </sheetData>
      <sheetData sheetId="7250">
        <row r="82">
          <cell r="CF82" t="str">
            <v>Royalties Aggregate</v>
          </cell>
        </row>
      </sheetData>
      <sheetData sheetId="7251">
        <row r="82">
          <cell r="CF82" t="str">
            <v>Royalties Aggregate</v>
          </cell>
        </row>
      </sheetData>
      <sheetData sheetId="7252">
        <row r="82">
          <cell r="CF82" t="str">
            <v>Royalties Aggregate</v>
          </cell>
        </row>
      </sheetData>
      <sheetData sheetId="7253">
        <row r="82">
          <cell r="CF82" t="str">
            <v>Royalties Aggregate</v>
          </cell>
        </row>
      </sheetData>
      <sheetData sheetId="7254">
        <row r="82">
          <cell r="CF82" t="str">
            <v>Royalties Aggregate</v>
          </cell>
        </row>
      </sheetData>
      <sheetData sheetId="7255">
        <row r="82">
          <cell r="CF82" t="str">
            <v>Royalties Aggregate</v>
          </cell>
        </row>
      </sheetData>
      <sheetData sheetId="7256">
        <row r="82">
          <cell r="CF82" t="str">
            <v>Royalties Aggregate</v>
          </cell>
        </row>
      </sheetData>
      <sheetData sheetId="7257">
        <row r="82">
          <cell r="CF82" t="str">
            <v>Royalties Aggregate</v>
          </cell>
        </row>
      </sheetData>
      <sheetData sheetId="7258">
        <row r="82">
          <cell r="CF82" t="str">
            <v>Royalties Aggregate</v>
          </cell>
        </row>
      </sheetData>
      <sheetData sheetId="7259">
        <row r="82">
          <cell r="CF82" t="str">
            <v>Royalties Aggregate</v>
          </cell>
        </row>
      </sheetData>
      <sheetData sheetId="7260">
        <row r="82">
          <cell r="CF82" t="str">
            <v>Royalties Aggregate</v>
          </cell>
        </row>
      </sheetData>
      <sheetData sheetId="7261">
        <row r="82">
          <cell r="CF82" t="str">
            <v>Royalties Aggregate</v>
          </cell>
        </row>
      </sheetData>
      <sheetData sheetId="7262">
        <row r="82">
          <cell r="CF82" t="str">
            <v>Royalties Aggregate</v>
          </cell>
        </row>
      </sheetData>
      <sheetData sheetId="7263">
        <row r="82">
          <cell r="CF82" t="str">
            <v>Royalties Aggregate</v>
          </cell>
        </row>
      </sheetData>
      <sheetData sheetId="7264">
        <row r="82">
          <cell r="CF82" t="str">
            <v>Royalties Aggregate</v>
          </cell>
        </row>
      </sheetData>
      <sheetData sheetId="7265">
        <row r="82">
          <cell r="CF82" t="str">
            <v>Royalties Aggregate</v>
          </cell>
        </row>
      </sheetData>
      <sheetData sheetId="7266">
        <row r="82">
          <cell r="CF82" t="str">
            <v>Royalties Aggregate</v>
          </cell>
        </row>
      </sheetData>
      <sheetData sheetId="7267">
        <row r="35">
          <cell r="I35">
            <v>17200</v>
          </cell>
        </row>
      </sheetData>
      <sheetData sheetId="7268">
        <row r="35">
          <cell r="I35">
            <v>17200</v>
          </cell>
        </row>
      </sheetData>
      <sheetData sheetId="7269">
        <row r="82">
          <cell r="CF82" t="str">
            <v>Royalties Aggregate</v>
          </cell>
        </row>
      </sheetData>
      <sheetData sheetId="7270">
        <row r="82">
          <cell r="CF82" t="str">
            <v>Royalties Aggregate</v>
          </cell>
        </row>
      </sheetData>
      <sheetData sheetId="7271">
        <row r="82">
          <cell r="CF82" t="str">
            <v>Royalties Aggregate</v>
          </cell>
        </row>
      </sheetData>
      <sheetData sheetId="7272">
        <row r="82">
          <cell r="CF82" t="str">
            <v>Royalties Aggregate</v>
          </cell>
        </row>
      </sheetData>
      <sheetData sheetId="7273">
        <row r="82">
          <cell r="CF82" t="str">
            <v>Royalties Aggregate</v>
          </cell>
        </row>
      </sheetData>
      <sheetData sheetId="7274">
        <row r="82">
          <cell r="CF82" t="str">
            <v>Royalties Aggregate</v>
          </cell>
        </row>
      </sheetData>
      <sheetData sheetId="7275">
        <row r="82">
          <cell r="CF82" t="str">
            <v>Royalties Aggregate</v>
          </cell>
        </row>
      </sheetData>
      <sheetData sheetId="7276" refreshError="1"/>
      <sheetData sheetId="7277">
        <row r="82">
          <cell r="CF82" t="str">
            <v>Royalties Aggregate</v>
          </cell>
        </row>
      </sheetData>
      <sheetData sheetId="7278">
        <row r="82">
          <cell r="CF82" t="str">
            <v>Royalties Aggregate</v>
          </cell>
        </row>
      </sheetData>
      <sheetData sheetId="7279">
        <row r="82">
          <cell r="CF82" t="str">
            <v>Royalties Aggregate</v>
          </cell>
        </row>
      </sheetData>
      <sheetData sheetId="7280">
        <row r="82">
          <cell r="CF82" t="str">
            <v>Royalties Aggregate</v>
          </cell>
        </row>
      </sheetData>
      <sheetData sheetId="7281">
        <row r="82">
          <cell r="CF82" t="str">
            <v>Royalties Aggregate</v>
          </cell>
        </row>
      </sheetData>
      <sheetData sheetId="7282">
        <row r="82">
          <cell r="CF82" t="str">
            <v>Royalties Aggregate</v>
          </cell>
        </row>
      </sheetData>
      <sheetData sheetId="7283">
        <row r="82">
          <cell r="CF82" t="str">
            <v>Royalties Aggregate</v>
          </cell>
        </row>
      </sheetData>
      <sheetData sheetId="7284">
        <row r="82">
          <cell r="CF82" t="str">
            <v>Royalties Aggregate</v>
          </cell>
        </row>
      </sheetData>
      <sheetData sheetId="7285">
        <row r="82">
          <cell r="CF82" t="str">
            <v>Royalties Aggregate</v>
          </cell>
        </row>
      </sheetData>
      <sheetData sheetId="7286">
        <row r="82">
          <cell r="CF82" t="str">
            <v>Royalties Aggregate</v>
          </cell>
        </row>
      </sheetData>
      <sheetData sheetId="7287">
        <row r="82">
          <cell r="CF82" t="str">
            <v>Royalties Aggregate</v>
          </cell>
        </row>
      </sheetData>
      <sheetData sheetId="7288">
        <row r="82">
          <cell r="CF82" t="str">
            <v>Royalties Aggregate</v>
          </cell>
        </row>
      </sheetData>
      <sheetData sheetId="7289">
        <row r="82">
          <cell r="CF82" t="str">
            <v>Royalties Aggregate</v>
          </cell>
        </row>
      </sheetData>
      <sheetData sheetId="7290">
        <row r="82">
          <cell r="CF82" t="str">
            <v>Royalties Aggregate</v>
          </cell>
        </row>
      </sheetData>
      <sheetData sheetId="7291">
        <row r="82">
          <cell r="CF82" t="str">
            <v>Royalties Aggregate</v>
          </cell>
        </row>
      </sheetData>
      <sheetData sheetId="7292">
        <row r="82">
          <cell r="CF82" t="str">
            <v>Royalties Aggregate</v>
          </cell>
        </row>
      </sheetData>
      <sheetData sheetId="7293">
        <row r="82">
          <cell r="CF82" t="str">
            <v>Royalties Aggregate</v>
          </cell>
        </row>
      </sheetData>
      <sheetData sheetId="7294">
        <row r="82">
          <cell r="CF82" t="str">
            <v>Royalties Aggregate</v>
          </cell>
        </row>
      </sheetData>
      <sheetData sheetId="7295">
        <row r="82">
          <cell r="CF82" t="str">
            <v>Royalties Aggregate</v>
          </cell>
        </row>
      </sheetData>
      <sheetData sheetId="7296">
        <row r="82">
          <cell r="CF82" t="str">
            <v>Royalties Aggregate</v>
          </cell>
        </row>
      </sheetData>
      <sheetData sheetId="7297">
        <row r="82">
          <cell r="CF82" t="str">
            <v>Royalties Aggregate</v>
          </cell>
        </row>
      </sheetData>
      <sheetData sheetId="7298">
        <row r="82">
          <cell r="CF82" t="str">
            <v>Royalties Aggregate</v>
          </cell>
        </row>
      </sheetData>
      <sheetData sheetId="7299">
        <row r="82">
          <cell r="CF82" t="str">
            <v>Royalties Aggregate</v>
          </cell>
        </row>
      </sheetData>
      <sheetData sheetId="7300">
        <row r="82">
          <cell r="CF82" t="str">
            <v>Royalties Aggregate</v>
          </cell>
        </row>
      </sheetData>
      <sheetData sheetId="7301">
        <row r="82">
          <cell r="CF82" t="str">
            <v>Royalties Aggregate</v>
          </cell>
        </row>
      </sheetData>
      <sheetData sheetId="7302">
        <row r="82">
          <cell r="CF82" t="str">
            <v>Royalties Aggregate</v>
          </cell>
        </row>
      </sheetData>
      <sheetData sheetId="7303">
        <row r="82">
          <cell r="CF82" t="str">
            <v>Royalties Aggregate</v>
          </cell>
        </row>
      </sheetData>
      <sheetData sheetId="7304">
        <row r="82">
          <cell r="CF82" t="str">
            <v>Royalties Aggregate</v>
          </cell>
        </row>
      </sheetData>
      <sheetData sheetId="7305">
        <row r="82">
          <cell r="CF82" t="str">
            <v>Royalties Aggregate</v>
          </cell>
        </row>
      </sheetData>
      <sheetData sheetId="7306">
        <row r="82">
          <cell r="CF82" t="str">
            <v>Royalties Aggregate</v>
          </cell>
        </row>
      </sheetData>
      <sheetData sheetId="7307">
        <row r="82">
          <cell r="CF82" t="str">
            <v>Royalties Aggregate</v>
          </cell>
        </row>
      </sheetData>
      <sheetData sheetId="7308">
        <row r="82">
          <cell r="CF82" t="str">
            <v>Royalties Aggregate</v>
          </cell>
        </row>
      </sheetData>
      <sheetData sheetId="7309">
        <row r="82">
          <cell r="CF82" t="str">
            <v>Royalties Aggregate</v>
          </cell>
        </row>
      </sheetData>
      <sheetData sheetId="7310">
        <row r="82">
          <cell r="CF82" t="str">
            <v>Royalties Aggregate</v>
          </cell>
        </row>
      </sheetData>
      <sheetData sheetId="7311">
        <row r="82">
          <cell r="CF82" t="str">
            <v>Royalties Aggregate</v>
          </cell>
        </row>
      </sheetData>
      <sheetData sheetId="7312">
        <row r="82">
          <cell r="CF82" t="str">
            <v>Royalties Aggregate</v>
          </cell>
        </row>
      </sheetData>
      <sheetData sheetId="7313">
        <row r="82">
          <cell r="CF82" t="str">
            <v>Royalties Aggregate</v>
          </cell>
        </row>
      </sheetData>
      <sheetData sheetId="7314">
        <row r="82">
          <cell r="CF82" t="str">
            <v>Royalties Aggregate</v>
          </cell>
        </row>
      </sheetData>
      <sheetData sheetId="7315">
        <row r="82">
          <cell r="CF82" t="str">
            <v>Royalties Aggregate</v>
          </cell>
        </row>
      </sheetData>
      <sheetData sheetId="7316">
        <row r="82">
          <cell r="CF82" t="str">
            <v>Royalties Aggregate</v>
          </cell>
        </row>
      </sheetData>
      <sheetData sheetId="7317">
        <row r="82">
          <cell r="CF82" t="str">
            <v>Royalties Aggregate</v>
          </cell>
        </row>
      </sheetData>
      <sheetData sheetId="7318">
        <row r="82">
          <cell r="CF82" t="str">
            <v>Royalties Aggregate</v>
          </cell>
        </row>
      </sheetData>
      <sheetData sheetId="7319">
        <row r="82">
          <cell r="CF82" t="str">
            <v>Royalties Aggregate</v>
          </cell>
        </row>
      </sheetData>
      <sheetData sheetId="7320">
        <row r="82">
          <cell r="CF82" t="str">
            <v>Royalties Aggregate</v>
          </cell>
        </row>
      </sheetData>
      <sheetData sheetId="7321">
        <row r="82">
          <cell r="CF82" t="str">
            <v>Royalties Aggregate</v>
          </cell>
        </row>
      </sheetData>
      <sheetData sheetId="7322">
        <row r="82">
          <cell r="CF82" t="str">
            <v>Royalties Aggregate</v>
          </cell>
        </row>
      </sheetData>
      <sheetData sheetId="7323">
        <row r="82">
          <cell r="CF82" t="str">
            <v>Royalties Aggregate</v>
          </cell>
        </row>
      </sheetData>
      <sheetData sheetId="7324">
        <row r="82">
          <cell r="CF82" t="str">
            <v>Royalties Aggregate</v>
          </cell>
        </row>
      </sheetData>
      <sheetData sheetId="7325">
        <row r="82">
          <cell r="CF82" t="str">
            <v>Royalties Aggregate</v>
          </cell>
        </row>
      </sheetData>
      <sheetData sheetId="7326">
        <row r="82">
          <cell r="CF82" t="str">
            <v>Royalties Aggregate</v>
          </cell>
        </row>
      </sheetData>
      <sheetData sheetId="7327">
        <row r="82">
          <cell r="CF82" t="str">
            <v>Royalties Aggregate</v>
          </cell>
        </row>
      </sheetData>
      <sheetData sheetId="7328">
        <row r="82">
          <cell r="CF82" t="str">
            <v>Royalties Aggregate</v>
          </cell>
        </row>
      </sheetData>
      <sheetData sheetId="7329">
        <row r="82">
          <cell r="CF82" t="str">
            <v>Royalties Aggregate</v>
          </cell>
        </row>
      </sheetData>
      <sheetData sheetId="7330">
        <row r="82">
          <cell r="CF82" t="str">
            <v>Royalties Aggregate</v>
          </cell>
        </row>
      </sheetData>
      <sheetData sheetId="7331">
        <row r="82">
          <cell r="CF82" t="str">
            <v>Royalties Aggregate</v>
          </cell>
        </row>
      </sheetData>
      <sheetData sheetId="7332">
        <row r="82">
          <cell r="CF82" t="str">
            <v>Royalties Aggregate</v>
          </cell>
        </row>
      </sheetData>
      <sheetData sheetId="7333">
        <row r="82">
          <cell r="CF82" t="str">
            <v>Royalties Aggregate</v>
          </cell>
        </row>
      </sheetData>
      <sheetData sheetId="7334">
        <row r="82">
          <cell r="CF82" t="str">
            <v>Royalties Aggregate</v>
          </cell>
        </row>
      </sheetData>
      <sheetData sheetId="7335">
        <row r="82">
          <cell r="CF82" t="str">
            <v>Royalties Aggregate</v>
          </cell>
        </row>
      </sheetData>
      <sheetData sheetId="7336">
        <row r="82">
          <cell r="CF82" t="str">
            <v>Royalties Aggregate</v>
          </cell>
        </row>
      </sheetData>
      <sheetData sheetId="7337">
        <row r="82">
          <cell r="CF82" t="str">
            <v>Royalties Aggregate</v>
          </cell>
        </row>
      </sheetData>
      <sheetData sheetId="7338">
        <row r="82">
          <cell r="CF82" t="str">
            <v>Royalties Aggregate</v>
          </cell>
        </row>
      </sheetData>
      <sheetData sheetId="7339">
        <row r="82">
          <cell r="CF82" t="str">
            <v>Royalties Aggregate</v>
          </cell>
        </row>
      </sheetData>
      <sheetData sheetId="7340">
        <row r="82">
          <cell r="CF82" t="str">
            <v>Royalties Aggregate</v>
          </cell>
        </row>
      </sheetData>
      <sheetData sheetId="7341">
        <row r="82">
          <cell r="CF82" t="str">
            <v>Royalties Aggregate</v>
          </cell>
        </row>
      </sheetData>
      <sheetData sheetId="7342">
        <row r="82">
          <cell r="CF82" t="str">
            <v>Royalties Aggregate</v>
          </cell>
        </row>
      </sheetData>
      <sheetData sheetId="7343">
        <row r="82">
          <cell r="CF82" t="str">
            <v>Royalties Aggregate</v>
          </cell>
        </row>
      </sheetData>
      <sheetData sheetId="7344">
        <row r="82">
          <cell r="CF82" t="str">
            <v>Royalties Aggregate</v>
          </cell>
        </row>
      </sheetData>
      <sheetData sheetId="7345">
        <row r="82">
          <cell r="CF82" t="str">
            <v>Royalties Aggregate</v>
          </cell>
        </row>
      </sheetData>
      <sheetData sheetId="7346">
        <row r="82">
          <cell r="CF82" t="str">
            <v>Royalties Aggregate</v>
          </cell>
        </row>
      </sheetData>
      <sheetData sheetId="7347">
        <row r="82">
          <cell r="CF82" t="str">
            <v>Royalties Aggregate</v>
          </cell>
        </row>
      </sheetData>
      <sheetData sheetId="7348">
        <row r="82">
          <cell r="CF82" t="str">
            <v>Royalties Aggregate</v>
          </cell>
        </row>
      </sheetData>
      <sheetData sheetId="7349">
        <row r="82">
          <cell r="CF82" t="str">
            <v>Royalties Aggregate</v>
          </cell>
        </row>
      </sheetData>
      <sheetData sheetId="7350">
        <row r="82">
          <cell r="CF82" t="str">
            <v>Royalties Aggregate</v>
          </cell>
        </row>
      </sheetData>
      <sheetData sheetId="7351">
        <row r="82">
          <cell r="CF82" t="str">
            <v>Royalties Aggregate</v>
          </cell>
        </row>
      </sheetData>
      <sheetData sheetId="7352">
        <row r="82">
          <cell r="CF82" t="str">
            <v>Royalties Aggregate</v>
          </cell>
        </row>
      </sheetData>
      <sheetData sheetId="7353">
        <row r="82">
          <cell r="CF82" t="str">
            <v>Royalties Aggregate</v>
          </cell>
        </row>
      </sheetData>
      <sheetData sheetId="7354">
        <row r="82">
          <cell r="CF82" t="str">
            <v>Royalties Aggregate</v>
          </cell>
        </row>
      </sheetData>
      <sheetData sheetId="7355">
        <row r="82">
          <cell r="CF82" t="str">
            <v>Royalties Aggregate</v>
          </cell>
        </row>
      </sheetData>
      <sheetData sheetId="7356">
        <row r="82">
          <cell r="CF82" t="str">
            <v>Royalties Aggregate</v>
          </cell>
        </row>
      </sheetData>
      <sheetData sheetId="7357">
        <row r="82">
          <cell r="CF82" t="str">
            <v>Royalties Aggregate</v>
          </cell>
        </row>
      </sheetData>
      <sheetData sheetId="7358">
        <row r="82">
          <cell r="CF82" t="str">
            <v>Royalties Aggregate</v>
          </cell>
        </row>
      </sheetData>
      <sheetData sheetId="7359">
        <row r="82">
          <cell r="CF82" t="str">
            <v>Royalties Aggregate</v>
          </cell>
        </row>
      </sheetData>
      <sheetData sheetId="7360">
        <row r="82">
          <cell r="CF82" t="str">
            <v>Royalties Aggregate</v>
          </cell>
        </row>
      </sheetData>
      <sheetData sheetId="7361">
        <row r="82">
          <cell r="CF82" t="str">
            <v>Royalties Aggregate</v>
          </cell>
        </row>
      </sheetData>
      <sheetData sheetId="7362">
        <row r="82">
          <cell r="CF82" t="str">
            <v>Royalties Aggregate</v>
          </cell>
        </row>
      </sheetData>
      <sheetData sheetId="7363">
        <row r="82">
          <cell r="CF82" t="str">
            <v>Royalties Aggregate</v>
          </cell>
        </row>
      </sheetData>
      <sheetData sheetId="7364">
        <row r="82">
          <cell r="CF82" t="str">
            <v>Royalties Aggregate</v>
          </cell>
        </row>
      </sheetData>
      <sheetData sheetId="7365">
        <row r="82">
          <cell r="CF82" t="str">
            <v>Royalties Aggregate</v>
          </cell>
        </row>
      </sheetData>
      <sheetData sheetId="7366">
        <row r="82">
          <cell r="CF82" t="str">
            <v>Royalties Aggregate</v>
          </cell>
        </row>
      </sheetData>
      <sheetData sheetId="7367">
        <row r="82">
          <cell r="CF82" t="str">
            <v>Royalties Aggregate</v>
          </cell>
        </row>
      </sheetData>
      <sheetData sheetId="7368">
        <row r="82">
          <cell r="CF82" t="str">
            <v>Royalties Aggregate</v>
          </cell>
        </row>
      </sheetData>
      <sheetData sheetId="7369">
        <row r="82">
          <cell r="CF82" t="str">
            <v>Royalties Aggregate</v>
          </cell>
        </row>
      </sheetData>
      <sheetData sheetId="7370">
        <row r="82">
          <cell r="CF82" t="str">
            <v>Royalties Aggregate</v>
          </cell>
        </row>
      </sheetData>
      <sheetData sheetId="7371">
        <row r="82">
          <cell r="CF82" t="str">
            <v>Royalties Aggregate</v>
          </cell>
        </row>
      </sheetData>
      <sheetData sheetId="7372">
        <row r="82">
          <cell r="CF82" t="str">
            <v>Royalties Aggregate</v>
          </cell>
        </row>
      </sheetData>
      <sheetData sheetId="7373">
        <row r="82">
          <cell r="CF82" t="str">
            <v>Royalties Aggregate</v>
          </cell>
        </row>
      </sheetData>
      <sheetData sheetId="7374">
        <row r="82">
          <cell r="CF82" t="str">
            <v>Royalties Aggregate</v>
          </cell>
        </row>
      </sheetData>
      <sheetData sheetId="7375">
        <row r="82">
          <cell r="CF82" t="str">
            <v>Royalties Aggregate</v>
          </cell>
        </row>
      </sheetData>
      <sheetData sheetId="7376">
        <row r="82">
          <cell r="CF82" t="str">
            <v>Royalties Aggregate</v>
          </cell>
        </row>
      </sheetData>
      <sheetData sheetId="7377">
        <row r="82">
          <cell r="CF82" t="str">
            <v>Royalties Aggregate</v>
          </cell>
        </row>
      </sheetData>
      <sheetData sheetId="7378">
        <row r="82">
          <cell r="CF82" t="str">
            <v>Royalties Aggregate</v>
          </cell>
        </row>
      </sheetData>
      <sheetData sheetId="7379">
        <row r="82">
          <cell r="CF82" t="str">
            <v>Royalties Aggregate</v>
          </cell>
        </row>
      </sheetData>
      <sheetData sheetId="7380">
        <row r="82">
          <cell r="CF82" t="str">
            <v>Royalties Aggregate</v>
          </cell>
        </row>
      </sheetData>
      <sheetData sheetId="7381">
        <row r="82">
          <cell r="CF82" t="str">
            <v>Royalties Aggregate</v>
          </cell>
        </row>
      </sheetData>
      <sheetData sheetId="7382">
        <row r="82">
          <cell r="CF82" t="str">
            <v>Royalties Aggregate</v>
          </cell>
        </row>
      </sheetData>
      <sheetData sheetId="7383">
        <row r="82">
          <cell r="CF82" t="str">
            <v>Royalties Aggregate</v>
          </cell>
        </row>
      </sheetData>
      <sheetData sheetId="7384">
        <row r="82">
          <cell r="CF82" t="str">
            <v>Royalties Aggregate</v>
          </cell>
        </row>
      </sheetData>
      <sheetData sheetId="7385">
        <row r="82">
          <cell r="CF82" t="str">
            <v>Royalties Aggregate</v>
          </cell>
        </row>
      </sheetData>
      <sheetData sheetId="7386">
        <row r="82">
          <cell r="CF82" t="str">
            <v>Royalties Aggregate</v>
          </cell>
        </row>
      </sheetData>
      <sheetData sheetId="7387">
        <row r="82">
          <cell r="CF82" t="str">
            <v>Royalties Aggregate</v>
          </cell>
        </row>
      </sheetData>
      <sheetData sheetId="7388">
        <row r="82">
          <cell r="CF82" t="str">
            <v>Royalties Aggregate</v>
          </cell>
        </row>
      </sheetData>
      <sheetData sheetId="7389">
        <row r="82">
          <cell r="CF82" t="str">
            <v>Royalties Aggregate</v>
          </cell>
        </row>
      </sheetData>
      <sheetData sheetId="7390">
        <row r="82">
          <cell r="CF82" t="str">
            <v>Royalties Aggregate</v>
          </cell>
        </row>
      </sheetData>
      <sheetData sheetId="7391">
        <row r="82">
          <cell r="CF82" t="str">
            <v>Royalties Aggregate</v>
          </cell>
        </row>
      </sheetData>
      <sheetData sheetId="7392">
        <row r="82">
          <cell r="CF82" t="str">
            <v>Royalties Aggregate</v>
          </cell>
        </row>
      </sheetData>
      <sheetData sheetId="7393">
        <row r="82">
          <cell r="CF82" t="str">
            <v>Royalties Aggregate</v>
          </cell>
        </row>
      </sheetData>
      <sheetData sheetId="7394">
        <row r="82">
          <cell r="CF82" t="str">
            <v>Royalties Aggregate</v>
          </cell>
        </row>
      </sheetData>
      <sheetData sheetId="7395">
        <row r="82">
          <cell r="CF82" t="str">
            <v>Royalties Aggregate</v>
          </cell>
        </row>
      </sheetData>
      <sheetData sheetId="7396">
        <row r="82">
          <cell r="CF82" t="str">
            <v>Royalties Aggregate</v>
          </cell>
        </row>
      </sheetData>
      <sheetData sheetId="7397">
        <row r="82">
          <cell r="CF82" t="str">
            <v>Royalties Aggregate</v>
          </cell>
        </row>
      </sheetData>
      <sheetData sheetId="7398">
        <row r="82">
          <cell r="CF82" t="str">
            <v>Royalties Aggregate</v>
          </cell>
        </row>
      </sheetData>
      <sheetData sheetId="7399">
        <row r="82">
          <cell r="CF82" t="str">
            <v>Royalties Aggregate</v>
          </cell>
        </row>
      </sheetData>
      <sheetData sheetId="7400">
        <row r="82">
          <cell r="CF82" t="str">
            <v>Royalties Aggregate</v>
          </cell>
        </row>
      </sheetData>
      <sheetData sheetId="7401">
        <row r="82">
          <cell r="CF82" t="str">
            <v>Royalties Aggregate</v>
          </cell>
        </row>
      </sheetData>
      <sheetData sheetId="7402">
        <row r="82">
          <cell r="CF82" t="str">
            <v>Royalties Aggregate</v>
          </cell>
        </row>
      </sheetData>
      <sheetData sheetId="7403">
        <row r="82">
          <cell r="CF82" t="str">
            <v>Royalties Aggregate</v>
          </cell>
        </row>
      </sheetData>
      <sheetData sheetId="7404">
        <row r="82">
          <cell r="CF82" t="str">
            <v>Royalties Aggregate</v>
          </cell>
        </row>
      </sheetData>
      <sheetData sheetId="7405">
        <row r="82">
          <cell r="CF82" t="str">
            <v>Royalties Aggregate</v>
          </cell>
        </row>
      </sheetData>
      <sheetData sheetId="7406">
        <row r="82">
          <cell r="CF82" t="str">
            <v>Royalties Aggregate</v>
          </cell>
        </row>
      </sheetData>
      <sheetData sheetId="7407">
        <row r="82">
          <cell r="CF82" t="str">
            <v>Royalties Aggregate</v>
          </cell>
        </row>
      </sheetData>
      <sheetData sheetId="7408">
        <row r="82">
          <cell r="CF82" t="str">
            <v>Royalties Aggregate</v>
          </cell>
        </row>
      </sheetData>
      <sheetData sheetId="7409">
        <row r="82">
          <cell r="CF82" t="str">
            <v>Royalties Aggregate</v>
          </cell>
        </row>
      </sheetData>
      <sheetData sheetId="7410">
        <row r="82">
          <cell r="CF82" t="str">
            <v>Royalties Aggregate</v>
          </cell>
        </row>
      </sheetData>
      <sheetData sheetId="7411">
        <row r="82">
          <cell r="CF82" t="str">
            <v>Royalties Aggregate</v>
          </cell>
        </row>
      </sheetData>
      <sheetData sheetId="7412">
        <row r="82">
          <cell r="CF82" t="str">
            <v>Royalties Aggregate</v>
          </cell>
        </row>
      </sheetData>
      <sheetData sheetId="7413">
        <row r="82">
          <cell r="CF82" t="str">
            <v>Royalties Aggregate</v>
          </cell>
        </row>
      </sheetData>
      <sheetData sheetId="7414">
        <row r="82">
          <cell r="CF82" t="str">
            <v>Royalties Aggregate</v>
          </cell>
        </row>
      </sheetData>
      <sheetData sheetId="7415">
        <row r="82">
          <cell r="CF82" t="str">
            <v>Royalties Aggregate</v>
          </cell>
        </row>
      </sheetData>
      <sheetData sheetId="7416">
        <row r="82">
          <cell r="CF82" t="str">
            <v>Royalties Aggregate</v>
          </cell>
        </row>
      </sheetData>
      <sheetData sheetId="7417">
        <row r="82">
          <cell r="CF82" t="str">
            <v>Royalties Aggregate</v>
          </cell>
        </row>
      </sheetData>
      <sheetData sheetId="7418">
        <row r="82">
          <cell r="CF82" t="str">
            <v>Royalties Aggregate</v>
          </cell>
        </row>
      </sheetData>
      <sheetData sheetId="7419">
        <row r="82">
          <cell r="CF82" t="str">
            <v>Royalties Aggregate</v>
          </cell>
        </row>
      </sheetData>
      <sheetData sheetId="7420">
        <row r="82">
          <cell r="CF82" t="str">
            <v>Royalties Aggregate</v>
          </cell>
        </row>
      </sheetData>
      <sheetData sheetId="7421">
        <row r="82">
          <cell r="CF82" t="str">
            <v>Royalties Aggregate</v>
          </cell>
        </row>
      </sheetData>
      <sheetData sheetId="7422">
        <row r="82">
          <cell r="CF82" t="str">
            <v>Royalties Aggregate</v>
          </cell>
        </row>
      </sheetData>
      <sheetData sheetId="7423">
        <row r="82">
          <cell r="CF82" t="str">
            <v>Royalties Aggregate</v>
          </cell>
        </row>
      </sheetData>
      <sheetData sheetId="7424">
        <row r="82">
          <cell r="CF82" t="str">
            <v>Royalties Aggregate</v>
          </cell>
        </row>
      </sheetData>
      <sheetData sheetId="7425">
        <row r="82">
          <cell r="CF82" t="str">
            <v>Royalties Aggregate</v>
          </cell>
        </row>
      </sheetData>
      <sheetData sheetId="7426">
        <row r="82">
          <cell r="CF82" t="str">
            <v>Royalties Aggregate</v>
          </cell>
        </row>
      </sheetData>
      <sheetData sheetId="7427">
        <row r="82">
          <cell r="CF82" t="str">
            <v>Royalties Aggregate</v>
          </cell>
        </row>
      </sheetData>
      <sheetData sheetId="7428">
        <row r="82">
          <cell r="CF82" t="str">
            <v>Royalties Aggregate</v>
          </cell>
        </row>
      </sheetData>
      <sheetData sheetId="7429">
        <row r="82">
          <cell r="CF82" t="str">
            <v>Royalties Aggregate</v>
          </cell>
        </row>
      </sheetData>
      <sheetData sheetId="7430">
        <row r="82">
          <cell r="CF82" t="str">
            <v>Royalties Aggregate</v>
          </cell>
        </row>
      </sheetData>
      <sheetData sheetId="7431">
        <row r="82">
          <cell r="CF82" t="str">
            <v>Royalties Aggregate</v>
          </cell>
        </row>
      </sheetData>
      <sheetData sheetId="7432">
        <row r="82">
          <cell r="CF82" t="str">
            <v>Royalties Aggregate</v>
          </cell>
        </row>
      </sheetData>
      <sheetData sheetId="7433">
        <row r="82">
          <cell r="CF82" t="str">
            <v>Royalties Aggregate</v>
          </cell>
        </row>
      </sheetData>
      <sheetData sheetId="7434">
        <row r="82">
          <cell r="CF82" t="str">
            <v>Royalties Aggregate</v>
          </cell>
        </row>
      </sheetData>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ow r="82">
          <cell r="CF82" t="str">
            <v>Royalties Aggregate</v>
          </cell>
        </row>
      </sheetData>
      <sheetData sheetId="7468">
        <row r="82">
          <cell r="CF82" t="str">
            <v>Royalties Aggregate</v>
          </cell>
        </row>
      </sheetData>
      <sheetData sheetId="7469">
        <row r="82">
          <cell r="CF82" t="str">
            <v>Royalties Aggregate</v>
          </cell>
        </row>
      </sheetData>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sheetData sheetId="7490" refreshError="1"/>
      <sheetData sheetId="7491" refreshError="1"/>
      <sheetData sheetId="7492" refreshError="1"/>
      <sheetData sheetId="7493" refreshError="1"/>
      <sheetData sheetId="7494" refreshError="1"/>
      <sheetData sheetId="7495">
        <row r="82">
          <cell r="CF82" t="str">
            <v>Royalties Aggregate</v>
          </cell>
        </row>
      </sheetData>
      <sheetData sheetId="7496">
        <row r="82">
          <cell r="CF82" t="str">
            <v>Royalties Aggregate</v>
          </cell>
        </row>
      </sheetData>
      <sheetData sheetId="7497"/>
      <sheetData sheetId="7498">
        <row r="82">
          <cell r="CF82" t="str">
            <v>Royalties Aggregate</v>
          </cell>
        </row>
      </sheetData>
      <sheetData sheetId="7499">
        <row r="82">
          <cell r="CF82" t="str">
            <v>Royalties Aggregate</v>
          </cell>
        </row>
      </sheetData>
      <sheetData sheetId="7500">
        <row r="82">
          <cell r="CF82" t="str">
            <v>Royalties Aggregate</v>
          </cell>
        </row>
      </sheetData>
      <sheetData sheetId="7501">
        <row r="82">
          <cell r="CF82" t="str">
            <v>Royalties Aggregate</v>
          </cell>
        </row>
      </sheetData>
      <sheetData sheetId="7502">
        <row r="82">
          <cell r="CF82" t="str">
            <v>Royalties Aggregate</v>
          </cell>
        </row>
      </sheetData>
      <sheetData sheetId="7503">
        <row r="82">
          <cell r="CF82" t="str">
            <v>Royalties Aggregate</v>
          </cell>
        </row>
      </sheetData>
      <sheetData sheetId="7504">
        <row r="82">
          <cell r="CF82" t="str">
            <v>Royalties Aggregate</v>
          </cell>
        </row>
      </sheetData>
      <sheetData sheetId="7505">
        <row r="82">
          <cell r="CF82" t="str">
            <v>Royalties Aggregate</v>
          </cell>
        </row>
      </sheetData>
      <sheetData sheetId="7506">
        <row r="82">
          <cell r="CF82" t="str">
            <v>Royalties Aggregate</v>
          </cell>
        </row>
      </sheetData>
      <sheetData sheetId="7507">
        <row r="82">
          <cell r="CF82" t="str">
            <v>Royalties Aggregate</v>
          </cell>
        </row>
      </sheetData>
      <sheetData sheetId="7508">
        <row r="82">
          <cell r="CF82" t="str">
            <v>Royalties Aggregate</v>
          </cell>
        </row>
      </sheetData>
      <sheetData sheetId="7509">
        <row r="82">
          <cell r="CF82" t="str">
            <v>Royalties Aggregate</v>
          </cell>
        </row>
      </sheetData>
      <sheetData sheetId="7510">
        <row r="82">
          <cell r="CF82" t="str">
            <v>Royalties Aggregate</v>
          </cell>
        </row>
      </sheetData>
      <sheetData sheetId="7511">
        <row r="82">
          <cell r="CF82" t="str">
            <v>Royalties Aggregate</v>
          </cell>
        </row>
      </sheetData>
      <sheetData sheetId="7512">
        <row r="82">
          <cell r="CF82" t="str">
            <v>Royalties Aggregate</v>
          </cell>
        </row>
      </sheetData>
      <sheetData sheetId="7513">
        <row r="82">
          <cell r="CF82" t="str">
            <v>Royalties Aggregate</v>
          </cell>
        </row>
      </sheetData>
      <sheetData sheetId="7514">
        <row r="82">
          <cell r="CF82" t="str">
            <v>Royalties Aggregate</v>
          </cell>
        </row>
      </sheetData>
      <sheetData sheetId="7515">
        <row r="82">
          <cell r="CF82" t="str">
            <v>Royalties Aggregate</v>
          </cell>
        </row>
      </sheetData>
      <sheetData sheetId="7516">
        <row r="82">
          <cell r="CF82">
            <v>0</v>
          </cell>
        </row>
      </sheetData>
      <sheetData sheetId="7517">
        <row r="82">
          <cell r="CF82" t="str">
            <v>Royalties Aggregate</v>
          </cell>
        </row>
      </sheetData>
      <sheetData sheetId="7518">
        <row r="82">
          <cell r="CF82">
            <v>0</v>
          </cell>
        </row>
      </sheetData>
      <sheetData sheetId="7519">
        <row r="82">
          <cell r="CF82" t="str">
            <v>Royalties Aggregate</v>
          </cell>
        </row>
      </sheetData>
      <sheetData sheetId="7520">
        <row r="82">
          <cell r="CF82" t="str">
            <v>Royalties Aggregate</v>
          </cell>
        </row>
      </sheetData>
      <sheetData sheetId="7521">
        <row r="82">
          <cell r="CF82" t="str">
            <v>Royalties Aggregate</v>
          </cell>
        </row>
      </sheetData>
      <sheetData sheetId="7522">
        <row r="82">
          <cell r="CF82" t="str">
            <v>Royalties Aggregate</v>
          </cell>
        </row>
      </sheetData>
      <sheetData sheetId="7523">
        <row r="82">
          <cell r="CF82" t="str">
            <v>Royalties Aggregate</v>
          </cell>
        </row>
      </sheetData>
      <sheetData sheetId="7524" refreshError="1"/>
      <sheetData sheetId="7525">
        <row r="82">
          <cell r="CF82" t="str">
            <v>Royalties Aggregate</v>
          </cell>
        </row>
      </sheetData>
      <sheetData sheetId="7526">
        <row r="82">
          <cell r="CF82" t="str">
            <v>Royalties Aggregate</v>
          </cell>
        </row>
      </sheetData>
      <sheetData sheetId="7527">
        <row r="82">
          <cell r="CF82" t="str">
            <v>Royalties Aggregate</v>
          </cell>
        </row>
      </sheetData>
      <sheetData sheetId="7528">
        <row r="82">
          <cell r="CF82" t="str">
            <v>Royalties Aggregate</v>
          </cell>
        </row>
      </sheetData>
      <sheetData sheetId="7529">
        <row r="82">
          <cell r="CF82" t="str">
            <v>Royalties Aggregate</v>
          </cell>
        </row>
      </sheetData>
      <sheetData sheetId="7530">
        <row r="82">
          <cell r="CF82" t="str">
            <v>Royalties Aggregate</v>
          </cell>
        </row>
      </sheetData>
      <sheetData sheetId="7531">
        <row r="82">
          <cell r="CF82" t="str">
            <v>Royalties Aggregate</v>
          </cell>
        </row>
      </sheetData>
      <sheetData sheetId="7532">
        <row r="82">
          <cell r="CF82" t="str">
            <v>Royalties Aggregate</v>
          </cell>
        </row>
      </sheetData>
      <sheetData sheetId="7533">
        <row r="82">
          <cell r="CF82" t="str">
            <v>Royalties Aggregate</v>
          </cell>
        </row>
      </sheetData>
      <sheetData sheetId="7534">
        <row r="82">
          <cell r="CF82" t="str">
            <v>Royalties Aggregate</v>
          </cell>
        </row>
      </sheetData>
      <sheetData sheetId="7535">
        <row r="82">
          <cell r="CF82" t="str">
            <v>Royalties Aggregate</v>
          </cell>
        </row>
      </sheetData>
      <sheetData sheetId="7536">
        <row r="82">
          <cell r="CF82" t="str">
            <v>Royalties Aggregate</v>
          </cell>
        </row>
      </sheetData>
      <sheetData sheetId="7537">
        <row r="82">
          <cell r="CF82" t="str">
            <v>Royalties Aggregate</v>
          </cell>
        </row>
      </sheetData>
      <sheetData sheetId="7538">
        <row r="82">
          <cell r="CF82">
            <v>0</v>
          </cell>
        </row>
      </sheetData>
      <sheetData sheetId="7539">
        <row r="82">
          <cell r="CF82" t="str">
            <v>Royalties Aggregate</v>
          </cell>
        </row>
      </sheetData>
      <sheetData sheetId="7540">
        <row r="82">
          <cell r="CF82" t="str">
            <v>Royalties Aggregate</v>
          </cell>
        </row>
      </sheetData>
      <sheetData sheetId="7541">
        <row r="82">
          <cell r="CF82" t="str">
            <v>Royalties Aggregate</v>
          </cell>
        </row>
      </sheetData>
      <sheetData sheetId="7542">
        <row r="82">
          <cell r="CF82" t="str">
            <v>Royalties Aggregate</v>
          </cell>
        </row>
      </sheetData>
      <sheetData sheetId="7543">
        <row r="82">
          <cell r="CF82" t="str">
            <v>Royalties Aggregate</v>
          </cell>
        </row>
      </sheetData>
      <sheetData sheetId="7544">
        <row r="82">
          <cell r="CF82" t="str">
            <v>Royalties Aggregate</v>
          </cell>
        </row>
      </sheetData>
      <sheetData sheetId="7545">
        <row r="82">
          <cell r="CF82" t="str">
            <v>Royalties Aggregate</v>
          </cell>
        </row>
      </sheetData>
      <sheetData sheetId="7546">
        <row r="82">
          <cell r="CF82" t="str">
            <v>Royalties Aggregate</v>
          </cell>
        </row>
      </sheetData>
      <sheetData sheetId="7547">
        <row r="82">
          <cell r="CF82" t="str">
            <v>Royalties Aggregate</v>
          </cell>
        </row>
      </sheetData>
      <sheetData sheetId="7548">
        <row r="82">
          <cell r="CF82" t="str">
            <v>Royalties Aggregate</v>
          </cell>
        </row>
      </sheetData>
      <sheetData sheetId="7549">
        <row r="82">
          <cell r="CF82" t="str">
            <v>Royalties Aggregate</v>
          </cell>
        </row>
      </sheetData>
      <sheetData sheetId="7550">
        <row r="82">
          <cell r="CF82" t="str">
            <v>Royalties Aggregate</v>
          </cell>
        </row>
      </sheetData>
      <sheetData sheetId="7551">
        <row r="82">
          <cell r="CF82" t="str">
            <v>Royalties Aggregate</v>
          </cell>
        </row>
      </sheetData>
      <sheetData sheetId="7552">
        <row r="82">
          <cell r="CF82" t="str">
            <v>Royalties Aggregate</v>
          </cell>
        </row>
      </sheetData>
      <sheetData sheetId="7553">
        <row r="82">
          <cell r="CF82" t="str">
            <v>Royalties Aggregate</v>
          </cell>
        </row>
      </sheetData>
      <sheetData sheetId="7554">
        <row r="82">
          <cell r="CF82" t="str">
            <v>Royalties Aggregate</v>
          </cell>
        </row>
      </sheetData>
      <sheetData sheetId="7555">
        <row r="82">
          <cell r="CF82" t="str">
            <v>Royalties Aggregate</v>
          </cell>
        </row>
      </sheetData>
      <sheetData sheetId="7556">
        <row r="82">
          <cell r="CF82" t="str">
            <v>Royalties Aggregate</v>
          </cell>
        </row>
      </sheetData>
      <sheetData sheetId="7557">
        <row r="82">
          <cell r="CF82" t="str">
            <v>Royalties Aggregate</v>
          </cell>
        </row>
      </sheetData>
      <sheetData sheetId="7558">
        <row r="82">
          <cell r="CF82" t="str">
            <v>Royalties Aggregate</v>
          </cell>
        </row>
      </sheetData>
      <sheetData sheetId="7559">
        <row r="82">
          <cell r="CF82" t="str">
            <v>Royalties Aggregate</v>
          </cell>
        </row>
      </sheetData>
      <sheetData sheetId="7560">
        <row r="82">
          <cell r="CF82" t="str">
            <v>Royalties Aggregate</v>
          </cell>
        </row>
      </sheetData>
      <sheetData sheetId="7561">
        <row r="82">
          <cell r="CF82" t="str">
            <v>Royalties Aggregate</v>
          </cell>
        </row>
      </sheetData>
      <sheetData sheetId="7562" refreshError="1"/>
      <sheetData sheetId="7563">
        <row r="82">
          <cell r="CF82" t="str">
            <v>Royalties Aggregate</v>
          </cell>
        </row>
      </sheetData>
      <sheetData sheetId="7564">
        <row r="82">
          <cell r="CF82" t="str">
            <v>Royalties Aggregate</v>
          </cell>
        </row>
      </sheetData>
      <sheetData sheetId="7565">
        <row r="82">
          <cell r="CF82" t="str">
            <v>Royalties Aggregate</v>
          </cell>
        </row>
      </sheetData>
      <sheetData sheetId="7566">
        <row r="82">
          <cell r="CF82" t="str">
            <v>Royalties Aggregate</v>
          </cell>
        </row>
      </sheetData>
      <sheetData sheetId="7567">
        <row r="82">
          <cell r="CF82" t="str">
            <v>Royalties Aggregate</v>
          </cell>
        </row>
      </sheetData>
      <sheetData sheetId="7568">
        <row r="82">
          <cell r="CF82" t="str">
            <v>Royalties Aggregate</v>
          </cell>
        </row>
      </sheetData>
      <sheetData sheetId="7569">
        <row r="82">
          <cell r="CF82" t="str">
            <v>Royalties Aggregate</v>
          </cell>
        </row>
      </sheetData>
      <sheetData sheetId="7570">
        <row r="82">
          <cell r="CF82" t="str">
            <v>Royalties Aggregate</v>
          </cell>
        </row>
      </sheetData>
      <sheetData sheetId="7571">
        <row r="82">
          <cell r="CF82" t="str">
            <v>Royalties Aggregate</v>
          </cell>
        </row>
      </sheetData>
      <sheetData sheetId="7572">
        <row r="82">
          <cell r="CF82" t="str">
            <v>Royalties Aggregate</v>
          </cell>
        </row>
      </sheetData>
      <sheetData sheetId="7573">
        <row r="82">
          <cell r="CF82" t="str">
            <v>Royalties Aggregate</v>
          </cell>
        </row>
      </sheetData>
      <sheetData sheetId="7574">
        <row r="82">
          <cell r="CF82" t="str">
            <v>Royalties Aggregate</v>
          </cell>
        </row>
      </sheetData>
      <sheetData sheetId="7575">
        <row r="82">
          <cell r="CF82" t="str">
            <v>Royalties Aggregate</v>
          </cell>
        </row>
      </sheetData>
      <sheetData sheetId="7576">
        <row r="82">
          <cell r="CF82" t="str">
            <v>Royalties Aggregate</v>
          </cell>
        </row>
      </sheetData>
      <sheetData sheetId="7577">
        <row r="82">
          <cell r="CF82" t="str">
            <v>Royalties Aggregate</v>
          </cell>
        </row>
      </sheetData>
      <sheetData sheetId="7578">
        <row r="82">
          <cell r="CF82" t="str">
            <v>Royalties Aggregate</v>
          </cell>
        </row>
      </sheetData>
      <sheetData sheetId="7579">
        <row r="82">
          <cell r="CF82" t="str">
            <v>Royalties Aggregate</v>
          </cell>
        </row>
      </sheetData>
      <sheetData sheetId="7580">
        <row r="82">
          <cell r="CF82" t="str">
            <v>Royalties Aggregate</v>
          </cell>
        </row>
      </sheetData>
      <sheetData sheetId="7581">
        <row r="82">
          <cell r="CF82" t="str">
            <v>Royalties Aggregate</v>
          </cell>
        </row>
      </sheetData>
      <sheetData sheetId="7582">
        <row r="82">
          <cell r="CF82" t="str">
            <v>Royalties Aggregate</v>
          </cell>
        </row>
      </sheetData>
      <sheetData sheetId="7583">
        <row r="82">
          <cell r="CF82" t="str">
            <v>Royalties Aggregate</v>
          </cell>
        </row>
      </sheetData>
      <sheetData sheetId="7584">
        <row r="82">
          <cell r="CF82" t="str">
            <v>Royalties Aggregate</v>
          </cell>
        </row>
      </sheetData>
      <sheetData sheetId="7585">
        <row r="82">
          <cell r="CF82" t="str">
            <v>Royalties Aggregate</v>
          </cell>
        </row>
      </sheetData>
      <sheetData sheetId="7586">
        <row r="82">
          <cell r="CF82" t="str">
            <v>Royalties Aggregate</v>
          </cell>
        </row>
      </sheetData>
      <sheetData sheetId="7587">
        <row r="82">
          <cell r="CF82" t="str">
            <v>Royalties Aggregate</v>
          </cell>
        </row>
      </sheetData>
      <sheetData sheetId="7588">
        <row r="82">
          <cell r="CF82" t="str">
            <v>Royalties Aggregate</v>
          </cell>
        </row>
      </sheetData>
      <sheetData sheetId="7589">
        <row r="82">
          <cell r="CF82" t="str">
            <v>Royalties Aggregate</v>
          </cell>
        </row>
      </sheetData>
      <sheetData sheetId="7590">
        <row r="82">
          <cell r="CF82" t="str">
            <v>Royalties Aggregate</v>
          </cell>
        </row>
      </sheetData>
      <sheetData sheetId="7591">
        <row r="82">
          <cell r="CF82" t="str">
            <v>Royalties Aggregate</v>
          </cell>
        </row>
      </sheetData>
      <sheetData sheetId="7592">
        <row r="82">
          <cell r="CF82" t="str">
            <v>Royalties Aggregate</v>
          </cell>
        </row>
      </sheetData>
      <sheetData sheetId="7593">
        <row r="82">
          <cell r="CF82" t="str">
            <v>Royalties Aggregate</v>
          </cell>
        </row>
      </sheetData>
      <sheetData sheetId="7594">
        <row r="82">
          <cell r="CF82" t="str">
            <v>Royalties Aggregate</v>
          </cell>
        </row>
      </sheetData>
      <sheetData sheetId="7595">
        <row r="82">
          <cell r="CF82" t="str">
            <v>Royalties Aggregate</v>
          </cell>
        </row>
      </sheetData>
      <sheetData sheetId="7596">
        <row r="82">
          <cell r="CF82" t="str">
            <v>Royalties Aggregate</v>
          </cell>
        </row>
      </sheetData>
      <sheetData sheetId="7597">
        <row r="82">
          <cell r="CF82" t="str">
            <v>Royalties Aggregate</v>
          </cell>
        </row>
      </sheetData>
      <sheetData sheetId="7598">
        <row r="82">
          <cell r="CF82" t="str">
            <v>Royalties Aggregate</v>
          </cell>
        </row>
      </sheetData>
      <sheetData sheetId="7599">
        <row r="82">
          <cell r="CF82" t="str">
            <v>Royalties Aggregate</v>
          </cell>
        </row>
      </sheetData>
      <sheetData sheetId="7600">
        <row r="82">
          <cell r="CF82" t="str">
            <v>Royalties Aggregate</v>
          </cell>
        </row>
      </sheetData>
      <sheetData sheetId="7601">
        <row r="82">
          <cell r="CF82" t="str">
            <v>Royalties Aggregate</v>
          </cell>
        </row>
      </sheetData>
      <sheetData sheetId="7602">
        <row r="82">
          <cell r="CF82" t="str">
            <v>Royalties Aggregate</v>
          </cell>
        </row>
      </sheetData>
      <sheetData sheetId="7603">
        <row r="82">
          <cell r="CF82" t="str">
            <v>Royalties Aggregate</v>
          </cell>
        </row>
      </sheetData>
      <sheetData sheetId="7604">
        <row r="82">
          <cell r="CF82" t="str">
            <v>Royalties Aggregate</v>
          </cell>
        </row>
      </sheetData>
      <sheetData sheetId="7605">
        <row r="82">
          <cell r="CF82" t="str">
            <v>Royalties Aggregate</v>
          </cell>
        </row>
      </sheetData>
      <sheetData sheetId="7606">
        <row r="82">
          <cell r="CF82" t="str">
            <v>Royalties Aggregate</v>
          </cell>
        </row>
      </sheetData>
      <sheetData sheetId="7607">
        <row r="82">
          <cell r="CF82" t="str">
            <v>Royalties Aggregate</v>
          </cell>
        </row>
      </sheetData>
      <sheetData sheetId="7608">
        <row r="82">
          <cell r="CF82" t="str">
            <v>Royalties Aggregate</v>
          </cell>
        </row>
      </sheetData>
      <sheetData sheetId="7609">
        <row r="82">
          <cell r="CF82" t="str">
            <v>Royalties Aggregate</v>
          </cell>
        </row>
      </sheetData>
      <sheetData sheetId="7610">
        <row r="82">
          <cell r="CF82" t="str">
            <v>Royalties Aggregate</v>
          </cell>
        </row>
      </sheetData>
      <sheetData sheetId="7611">
        <row r="82">
          <cell r="CF82" t="str">
            <v>Royalties Aggregate</v>
          </cell>
        </row>
      </sheetData>
      <sheetData sheetId="7612">
        <row r="82">
          <cell r="CF82" t="str">
            <v>Royalties Aggregate</v>
          </cell>
        </row>
      </sheetData>
      <sheetData sheetId="7613">
        <row r="82">
          <cell r="CF82" t="str">
            <v>Royalties Aggregate</v>
          </cell>
        </row>
      </sheetData>
      <sheetData sheetId="7614">
        <row r="82">
          <cell r="CF82" t="str">
            <v>Royalties Aggregate</v>
          </cell>
        </row>
      </sheetData>
      <sheetData sheetId="7615">
        <row r="82">
          <cell r="CF82" t="str">
            <v>Royalties Aggregate</v>
          </cell>
        </row>
      </sheetData>
      <sheetData sheetId="7616">
        <row r="82">
          <cell r="CF82" t="str">
            <v>Royalties Aggregate</v>
          </cell>
        </row>
      </sheetData>
      <sheetData sheetId="7617">
        <row r="82">
          <cell r="CF82" t="str">
            <v>Royalties Aggregate</v>
          </cell>
        </row>
      </sheetData>
      <sheetData sheetId="7618">
        <row r="82">
          <cell r="CF82" t="str">
            <v>Royalties Aggregate</v>
          </cell>
        </row>
      </sheetData>
      <sheetData sheetId="7619">
        <row r="82">
          <cell r="CF82" t="str">
            <v>Royalties Aggregate</v>
          </cell>
        </row>
      </sheetData>
      <sheetData sheetId="7620">
        <row r="82">
          <cell r="CF82" t="str">
            <v>Royalties Aggregate</v>
          </cell>
        </row>
      </sheetData>
      <sheetData sheetId="7621">
        <row r="82">
          <cell r="CF82" t="str">
            <v>Royalties Aggregate</v>
          </cell>
        </row>
      </sheetData>
      <sheetData sheetId="7622">
        <row r="82">
          <cell r="CF82" t="str">
            <v>Royalties Aggregate</v>
          </cell>
        </row>
      </sheetData>
      <sheetData sheetId="7623">
        <row r="82">
          <cell r="CF82" t="str">
            <v>Royalties Aggregate</v>
          </cell>
        </row>
      </sheetData>
      <sheetData sheetId="7624">
        <row r="82">
          <cell r="CF82" t="str">
            <v>Royalties Aggregate</v>
          </cell>
        </row>
      </sheetData>
      <sheetData sheetId="7625">
        <row r="82">
          <cell r="CF82" t="str">
            <v>Royalties Aggregate</v>
          </cell>
        </row>
      </sheetData>
      <sheetData sheetId="7626">
        <row r="82">
          <cell r="CF82" t="str">
            <v>Royalties Aggregate</v>
          </cell>
        </row>
      </sheetData>
      <sheetData sheetId="7627">
        <row r="82">
          <cell r="CF82" t="str">
            <v>Royalties Aggregate</v>
          </cell>
        </row>
      </sheetData>
      <sheetData sheetId="7628">
        <row r="82">
          <cell r="CF82" t="str">
            <v>Royalties Aggregate</v>
          </cell>
        </row>
      </sheetData>
      <sheetData sheetId="7629">
        <row r="82">
          <cell r="CF82" t="str">
            <v>Royalties Aggregate</v>
          </cell>
        </row>
      </sheetData>
      <sheetData sheetId="7630">
        <row r="82">
          <cell r="CF82" t="str">
            <v>Royalties Aggregate</v>
          </cell>
        </row>
      </sheetData>
      <sheetData sheetId="7631">
        <row r="82">
          <cell r="CF82" t="str">
            <v>Royalties Aggregate</v>
          </cell>
        </row>
      </sheetData>
      <sheetData sheetId="7632">
        <row r="82">
          <cell r="CF82" t="str">
            <v>Royalties Aggregate</v>
          </cell>
        </row>
      </sheetData>
      <sheetData sheetId="7633">
        <row r="82">
          <cell r="CF82" t="str">
            <v>Royalties Aggregate</v>
          </cell>
        </row>
      </sheetData>
      <sheetData sheetId="7634">
        <row r="82">
          <cell r="CF82" t="str">
            <v>Royalties Aggregate</v>
          </cell>
        </row>
      </sheetData>
      <sheetData sheetId="7635">
        <row r="82">
          <cell r="CF82" t="str">
            <v>Royalties Aggregate</v>
          </cell>
        </row>
      </sheetData>
      <sheetData sheetId="7636">
        <row r="82">
          <cell r="CF82" t="str">
            <v>Royalties Aggregate</v>
          </cell>
        </row>
      </sheetData>
      <sheetData sheetId="7637">
        <row r="82">
          <cell r="CF82" t="str">
            <v>Royalties Aggregate</v>
          </cell>
        </row>
      </sheetData>
      <sheetData sheetId="7638">
        <row r="82">
          <cell r="CF82" t="str">
            <v>Royalties Aggregate</v>
          </cell>
        </row>
      </sheetData>
      <sheetData sheetId="7639">
        <row r="82">
          <cell r="CF82" t="str">
            <v>Royalties Aggregate</v>
          </cell>
        </row>
      </sheetData>
      <sheetData sheetId="7640">
        <row r="82">
          <cell r="CF82" t="str">
            <v>Royalties Aggregate</v>
          </cell>
        </row>
      </sheetData>
      <sheetData sheetId="7641">
        <row r="82">
          <cell r="CF82" t="str">
            <v>Royalties Aggregate</v>
          </cell>
        </row>
      </sheetData>
      <sheetData sheetId="7642">
        <row r="82">
          <cell r="CF82" t="str">
            <v>Royalties Aggregate</v>
          </cell>
        </row>
      </sheetData>
      <sheetData sheetId="7643">
        <row r="82">
          <cell r="CF82" t="str">
            <v>Royalties Aggregate</v>
          </cell>
        </row>
      </sheetData>
      <sheetData sheetId="7644">
        <row r="82">
          <cell r="CF82" t="str">
            <v>Royalties Aggregate</v>
          </cell>
        </row>
      </sheetData>
      <sheetData sheetId="7645">
        <row r="82">
          <cell r="CF82" t="str">
            <v>Royalties Aggregate</v>
          </cell>
        </row>
      </sheetData>
      <sheetData sheetId="7646">
        <row r="82">
          <cell r="CF82" t="str">
            <v>Royalties Aggregate</v>
          </cell>
        </row>
      </sheetData>
      <sheetData sheetId="7647">
        <row r="82">
          <cell r="CF82" t="str">
            <v>Royalties Aggregate</v>
          </cell>
        </row>
      </sheetData>
      <sheetData sheetId="7648">
        <row r="82">
          <cell r="CF82" t="str">
            <v>Royalties Aggregate</v>
          </cell>
        </row>
      </sheetData>
      <sheetData sheetId="7649">
        <row r="82">
          <cell r="CF82" t="str">
            <v>Royalties Aggregate</v>
          </cell>
        </row>
      </sheetData>
      <sheetData sheetId="7650">
        <row r="82">
          <cell r="CF82" t="str">
            <v>Royalties Aggregate</v>
          </cell>
        </row>
      </sheetData>
      <sheetData sheetId="7651">
        <row r="82">
          <cell r="CF82" t="str">
            <v>Royalties Aggregate</v>
          </cell>
        </row>
      </sheetData>
      <sheetData sheetId="7652">
        <row r="82">
          <cell r="CF82" t="str">
            <v>Royalties Aggregate</v>
          </cell>
        </row>
      </sheetData>
      <sheetData sheetId="7653">
        <row r="82">
          <cell r="CF82" t="str">
            <v>Royalties Aggregate</v>
          </cell>
        </row>
      </sheetData>
      <sheetData sheetId="7654">
        <row r="82">
          <cell r="CF82" t="str">
            <v>Royalties Aggregate</v>
          </cell>
        </row>
      </sheetData>
      <sheetData sheetId="7655">
        <row r="82">
          <cell r="CF82" t="str">
            <v>Royalties Aggregate</v>
          </cell>
        </row>
      </sheetData>
      <sheetData sheetId="7656">
        <row r="82">
          <cell r="CF82" t="str">
            <v>Royalties Aggregate</v>
          </cell>
        </row>
      </sheetData>
      <sheetData sheetId="7657">
        <row r="82">
          <cell r="CF82" t="str">
            <v>Royalties Aggregate</v>
          </cell>
        </row>
      </sheetData>
      <sheetData sheetId="7658">
        <row r="82">
          <cell r="CF82" t="str">
            <v>Royalties Aggregate</v>
          </cell>
        </row>
      </sheetData>
      <sheetData sheetId="7659">
        <row r="82">
          <cell r="CF82" t="str">
            <v>Royalties Aggregate</v>
          </cell>
        </row>
      </sheetData>
      <sheetData sheetId="7660">
        <row r="82">
          <cell r="CF82" t="str">
            <v>Royalties Aggregate</v>
          </cell>
        </row>
      </sheetData>
      <sheetData sheetId="7661">
        <row r="82">
          <cell r="CF82" t="str">
            <v>Royalties Aggregate</v>
          </cell>
        </row>
      </sheetData>
      <sheetData sheetId="7662">
        <row r="82">
          <cell r="CF82" t="str">
            <v>Royalties Aggregate</v>
          </cell>
        </row>
      </sheetData>
      <sheetData sheetId="7663">
        <row r="82">
          <cell r="CF82" t="str">
            <v>Royalties Aggregate</v>
          </cell>
        </row>
      </sheetData>
      <sheetData sheetId="7664">
        <row r="82">
          <cell r="CF82" t="str">
            <v>Royalties Aggregate</v>
          </cell>
        </row>
      </sheetData>
      <sheetData sheetId="7665">
        <row r="82">
          <cell r="CF82" t="str">
            <v>Royalties Aggregate</v>
          </cell>
        </row>
      </sheetData>
      <sheetData sheetId="7666">
        <row r="82">
          <cell r="CF82" t="str">
            <v>Royalties Aggregate</v>
          </cell>
        </row>
      </sheetData>
      <sheetData sheetId="7667">
        <row r="82">
          <cell r="CF82" t="str">
            <v>Royalties Aggregate</v>
          </cell>
        </row>
      </sheetData>
      <sheetData sheetId="7668">
        <row r="82">
          <cell r="CF82" t="str">
            <v>Royalties Aggregate</v>
          </cell>
        </row>
      </sheetData>
      <sheetData sheetId="7669">
        <row r="82">
          <cell r="CF82" t="str">
            <v>Royalties Aggregate</v>
          </cell>
        </row>
      </sheetData>
      <sheetData sheetId="7670">
        <row r="82">
          <cell r="CF82" t="str">
            <v>Royalties Aggregate</v>
          </cell>
        </row>
      </sheetData>
      <sheetData sheetId="7671">
        <row r="82">
          <cell r="CF82" t="str">
            <v>Royalties Aggregate</v>
          </cell>
        </row>
      </sheetData>
      <sheetData sheetId="7672">
        <row r="82">
          <cell r="CF82" t="str">
            <v>Royalties Aggregate</v>
          </cell>
        </row>
      </sheetData>
      <sheetData sheetId="7673">
        <row r="82">
          <cell r="CF82" t="str">
            <v>Royalties Aggregate</v>
          </cell>
        </row>
      </sheetData>
      <sheetData sheetId="7674">
        <row r="82">
          <cell r="CF82" t="str">
            <v>Royalties Aggregate</v>
          </cell>
        </row>
      </sheetData>
      <sheetData sheetId="7675">
        <row r="82">
          <cell r="CF82" t="str">
            <v>Royalties Aggregate</v>
          </cell>
        </row>
      </sheetData>
      <sheetData sheetId="7676">
        <row r="82">
          <cell r="CF82" t="str">
            <v>Royalties Aggregate</v>
          </cell>
        </row>
      </sheetData>
      <sheetData sheetId="7677">
        <row r="82">
          <cell r="CF82" t="str">
            <v>Royalties Aggregate</v>
          </cell>
        </row>
      </sheetData>
      <sheetData sheetId="7678">
        <row r="82">
          <cell r="CF82" t="str">
            <v>Royalties Aggregate</v>
          </cell>
        </row>
      </sheetData>
      <sheetData sheetId="7679">
        <row r="82">
          <cell r="CF82" t="str">
            <v>Royalties Aggregate</v>
          </cell>
        </row>
      </sheetData>
      <sheetData sheetId="7680">
        <row r="82">
          <cell r="CF82" t="str">
            <v>Royalties Aggregate</v>
          </cell>
        </row>
      </sheetData>
      <sheetData sheetId="7681">
        <row r="82">
          <cell r="CF82" t="str">
            <v>Royalties Aggregate</v>
          </cell>
        </row>
      </sheetData>
      <sheetData sheetId="7682">
        <row r="82">
          <cell r="CF82" t="str">
            <v>Royalties Aggregate</v>
          </cell>
        </row>
      </sheetData>
      <sheetData sheetId="7683">
        <row r="82">
          <cell r="CF82" t="str">
            <v>Royalties Aggregate</v>
          </cell>
        </row>
      </sheetData>
      <sheetData sheetId="7684">
        <row r="82">
          <cell r="CF82" t="str">
            <v>Royalties Aggregate</v>
          </cell>
        </row>
      </sheetData>
      <sheetData sheetId="7685">
        <row r="82">
          <cell r="CF82" t="str">
            <v>Royalties Aggregate</v>
          </cell>
        </row>
      </sheetData>
      <sheetData sheetId="7686">
        <row r="82">
          <cell r="CF82" t="str">
            <v>Royalties Aggregate</v>
          </cell>
        </row>
      </sheetData>
      <sheetData sheetId="7687">
        <row r="82">
          <cell r="CF82" t="str">
            <v>Royalties Aggregate</v>
          </cell>
        </row>
      </sheetData>
      <sheetData sheetId="7688">
        <row r="82">
          <cell r="CF82" t="str">
            <v>Royalties Aggregate</v>
          </cell>
        </row>
      </sheetData>
      <sheetData sheetId="7689">
        <row r="82">
          <cell r="CF82" t="str">
            <v>Royalties Aggregate</v>
          </cell>
        </row>
      </sheetData>
      <sheetData sheetId="7690">
        <row r="82">
          <cell r="CF82" t="str">
            <v>Royalties Aggregate</v>
          </cell>
        </row>
      </sheetData>
      <sheetData sheetId="7691">
        <row r="82">
          <cell r="CF82" t="str">
            <v>Royalties Aggregate</v>
          </cell>
        </row>
      </sheetData>
      <sheetData sheetId="7692">
        <row r="82">
          <cell r="CF82" t="str">
            <v>Royalties Aggregate</v>
          </cell>
        </row>
      </sheetData>
      <sheetData sheetId="7693">
        <row r="82">
          <cell r="CF82" t="str">
            <v>Royalties Aggregate</v>
          </cell>
        </row>
      </sheetData>
      <sheetData sheetId="7694">
        <row r="82">
          <cell r="CF82" t="str">
            <v>Royalties Aggregate</v>
          </cell>
        </row>
      </sheetData>
      <sheetData sheetId="7695">
        <row r="82">
          <cell r="CF82" t="str">
            <v>Royalties Aggregate</v>
          </cell>
        </row>
      </sheetData>
      <sheetData sheetId="7696">
        <row r="82">
          <cell r="CF82" t="str">
            <v>Royalties Aggregate</v>
          </cell>
        </row>
      </sheetData>
      <sheetData sheetId="7697">
        <row r="82">
          <cell r="CF82" t="str">
            <v>Royalties Aggregate</v>
          </cell>
        </row>
      </sheetData>
      <sheetData sheetId="7698">
        <row r="82">
          <cell r="CF82" t="str">
            <v>Royalties Aggregate</v>
          </cell>
        </row>
      </sheetData>
      <sheetData sheetId="7699">
        <row r="82">
          <cell r="CF82" t="str">
            <v>Royalties Aggregate</v>
          </cell>
        </row>
      </sheetData>
      <sheetData sheetId="7700">
        <row r="82">
          <cell r="CF82" t="str">
            <v>Royalties Aggregate</v>
          </cell>
        </row>
      </sheetData>
      <sheetData sheetId="7701">
        <row r="82">
          <cell r="CF82" t="str">
            <v>Royalties Aggregate</v>
          </cell>
        </row>
      </sheetData>
      <sheetData sheetId="7702">
        <row r="82">
          <cell r="CF82" t="str">
            <v>Royalties Aggregate</v>
          </cell>
        </row>
      </sheetData>
      <sheetData sheetId="7703">
        <row r="82">
          <cell r="CF82" t="str">
            <v>Royalties Aggregate</v>
          </cell>
        </row>
      </sheetData>
      <sheetData sheetId="7704">
        <row r="82">
          <cell r="CF82" t="str">
            <v>Royalties Aggregate</v>
          </cell>
        </row>
      </sheetData>
      <sheetData sheetId="7705">
        <row r="82">
          <cell r="CF82" t="str">
            <v>Royalties Aggregate</v>
          </cell>
        </row>
      </sheetData>
      <sheetData sheetId="7706">
        <row r="82">
          <cell r="CF82" t="str">
            <v>Royalties Aggregate</v>
          </cell>
        </row>
      </sheetData>
      <sheetData sheetId="7707">
        <row r="82">
          <cell r="CF82" t="str">
            <v>Royalties Aggregate</v>
          </cell>
        </row>
      </sheetData>
      <sheetData sheetId="7708">
        <row r="82">
          <cell r="CF82" t="str">
            <v>Royalties Aggregate</v>
          </cell>
        </row>
      </sheetData>
      <sheetData sheetId="7709">
        <row r="82">
          <cell r="CF82" t="str">
            <v>Royalties Aggregate</v>
          </cell>
        </row>
      </sheetData>
      <sheetData sheetId="7710">
        <row r="82">
          <cell r="CF82" t="str">
            <v>Royalties Aggregate</v>
          </cell>
        </row>
      </sheetData>
      <sheetData sheetId="7711">
        <row r="82">
          <cell r="CF82" t="str">
            <v>Royalties Aggregate</v>
          </cell>
        </row>
      </sheetData>
      <sheetData sheetId="7712">
        <row r="82">
          <cell r="CF82" t="str">
            <v>Royalties Aggregate</v>
          </cell>
        </row>
      </sheetData>
      <sheetData sheetId="7713">
        <row r="82">
          <cell r="CF82" t="str">
            <v>Royalties Aggregate</v>
          </cell>
        </row>
      </sheetData>
      <sheetData sheetId="7714">
        <row r="82">
          <cell r="CF82" t="str">
            <v>Royalties Aggregate</v>
          </cell>
        </row>
      </sheetData>
      <sheetData sheetId="7715">
        <row r="82">
          <cell r="CF82" t="str">
            <v>Royalties Aggregate</v>
          </cell>
        </row>
      </sheetData>
      <sheetData sheetId="7716">
        <row r="82">
          <cell r="CF82" t="str">
            <v>Royalties Aggregate</v>
          </cell>
        </row>
      </sheetData>
      <sheetData sheetId="7717">
        <row r="82">
          <cell r="CF82" t="str">
            <v>Royalties Aggregate</v>
          </cell>
        </row>
      </sheetData>
      <sheetData sheetId="7718">
        <row r="82">
          <cell r="CF82" t="str">
            <v>Royalties Aggregate</v>
          </cell>
        </row>
      </sheetData>
      <sheetData sheetId="7719">
        <row r="82">
          <cell r="CF82" t="str">
            <v>Royalties Aggregate</v>
          </cell>
        </row>
      </sheetData>
      <sheetData sheetId="7720">
        <row r="82">
          <cell r="CF82" t="str">
            <v>Royalties Aggregate</v>
          </cell>
        </row>
      </sheetData>
      <sheetData sheetId="7721">
        <row r="82">
          <cell r="CF82" t="str">
            <v>Royalties Aggregate</v>
          </cell>
        </row>
      </sheetData>
      <sheetData sheetId="7722">
        <row r="82">
          <cell r="CF82" t="str">
            <v>Royalties Aggregate</v>
          </cell>
        </row>
      </sheetData>
      <sheetData sheetId="7723">
        <row r="82">
          <cell r="CF82" t="str">
            <v>Royalties Aggregate</v>
          </cell>
        </row>
      </sheetData>
      <sheetData sheetId="7724">
        <row r="82">
          <cell r="CF82" t="str">
            <v>Royalties Aggregate</v>
          </cell>
        </row>
      </sheetData>
      <sheetData sheetId="7725">
        <row r="82">
          <cell r="CF82" t="str">
            <v>Royalties Aggregate</v>
          </cell>
        </row>
      </sheetData>
      <sheetData sheetId="7726">
        <row r="82">
          <cell r="CF82" t="str">
            <v>Royalties Aggregate</v>
          </cell>
        </row>
      </sheetData>
      <sheetData sheetId="7727">
        <row r="82">
          <cell r="CF82" t="str">
            <v>Royalties Aggregate</v>
          </cell>
        </row>
      </sheetData>
      <sheetData sheetId="7728">
        <row r="82">
          <cell r="CF82" t="str">
            <v>Royalties Aggregate</v>
          </cell>
        </row>
      </sheetData>
      <sheetData sheetId="7729">
        <row r="82">
          <cell r="CF82" t="str">
            <v>Royalties Aggregate</v>
          </cell>
        </row>
      </sheetData>
      <sheetData sheetId="7730">
        <row r="82">
          <cell r="CF82" t="str">
            <v>Royalties Aggregate</v>
          </cell>
        </row>
      </sheetData>
      <sheetData sheetId="7731">
        <row r="82">
          <cell r="CF82" t="str">
            <v>Royalties Aggregate</v>
          </cell>
        </row>
      </sheetData>
      <sheetData sheetId="7732">
        <row r="82">
          <cell r="CF82" t="str">
            <v>Royalties Aggregate</v>
          </cell>
        </row>
      </sheetData>
      <sheetData sheetId="7733">
        <row r="82">
          <cell r="CF82" t="str">
            <v>Royalties Aggregate</v>
          </cell>
        </row>
      </sheetData>
      <sheetData sheetId="7734">
        <row r="82">
          <cell r="CF82" t="str">
            <v>Royalties Aggregate</v>
          </cell>
        </row>
      </sheetData>
      <sheetData sheetId="7735">
        <row r="82">
          <cell r="CF82" t="str">
            <v>Royalties Aggregate</v>
          </cell>
        </row>
      </sheetData>
      <sheetData sheetId="7736">
        <row r="82">
          <cell r="CF82" t="str">
            <v>Royalties Aggregate</v>
          </cell>
        </row>
      </sheetData>
      <sheetData sheetId="7737">
        <row r="82">
          <cell r="CF82" t="str">
            <v>Royalties Aggregate</v>
          </cell>
        </row>
      </sheetData>
      <sheetData sheetId="7738">
        <row r="82">
          <cell r="CF82" t="str">
            <v>Royalties Aggregate</v>
          </cell>
        </row>
      </sheetData>
      <sheetData sheetId="7739">
        <row r="82">
          <cell r="CF82" t="str">
            <v>Royalties Aggregate</v>
          </cell>
        </row>
      </sheetData>
      <sheetData sheetId="7740">
        <row r="82">
          <cell r="CF82" t="str">
            <v>Royalties Aggregate</v>
          </cell>
        </row>
      </sheetData>
      <sheetData sheetId="7741">
        <row r="82">
          <cell r="CF82" t="str">
            <v>Royalties Aggregate</v>
          </cell>
        </row>
      </sheetData>
      <sheetData sheetId="7742" refreshError="1"/>
      <sheetData sheetId="7743">
        <row r="82">
          <cell r="CF82" t="str">
            <v>Royalties Aggregate</v>
          </cell>
        </row>
      </sheetData>
      <sheetData sheetId="7744">
        <row r="82">
          <cell r="CF82" t="str">
            <v>Royalties Aggregate</v>
          </cell>
        </row>
      </sheetData>
      <sheetData sheetId="7745">
        <row r="82">
          <cell r="CF82" t="str">
            <v>Royalties Aggregate</v>
          </cell>
        </row>
      </sheetData>
      <sheetData sheetId="7746" refreshError="1"/>
      <sheetData sheetId="7747" refreshError="1"/>
      <sheetData sheetId="7748">
        <row r="82">
          <cell r="CF82" t="str">
            <v>Royalties Aggregate</v>
          </cell>
        </row>
      </sheetData>
      <sheetData sheetId="7749">
        <row r="82">
          <cell r="CF82" t="str">
            <v>Royalties Aggregate</v>
          </cell>
        </row>
      </sheetData>
      <sheetData sheetId="7750">
        <row r="82">
          <cell r="CF82" t="str">
            <v>Royalties Aggregate</v>
          </cell>
        </row>
      </sheetData>
      <sheetData sheetId="7751">
        <row r="82">
          <cell r="CF82" t="str">
            <v>Royalties Aggregate</v>
          </cell>
        </row>
      </sheetData>
      <sheetData sheetId="7752">
        <row r="82">
          <cell r="CF82" t="str">
            <v>Royalties Aggregate</v>
          </cell>
        </row>
      </sheetData>
      <sheetData sheetId="7753">
        <row r="82">
          <cell r="CF82" t="str">
            <v>Royalties Aggregate</v>
          </cell>
        </row>
      </sheetData>
      <sheetData sheetId="7754">
        <row r="82">
          <cell r="CF82" t="str">
            <v>Royalties Aggregate</v>
          </cell>
        </row>
      </sheetData>
      <sheetData sheetId="7755">
        <row r="82">
          <cell r="CF82" t="str">
            <v>Royalties Aggregate</v>
          </cell>
        </row>
      </sheetData>
      <sheetData sheetId="7756">
        <row r="82">
          <cell r="CF82" t="str">
            <v>Royalties Aggregate</v>
          </cell>
        </row>
      </sheetData>
      <sheetData sheetId="7757">
        <row r="82">
          <cell r="CF82" t="str">
            <v>Royalties Aggregate</v>
          </cell>
        </row>
      </sheetData>
      <sheetData sheetId="7758">
        <row r="82">
          <cell r="CF82" t="str">
            <v>Royalties Aggregate</v>
          </cell>
        </row>
      </sheetData>
      <sheetData sheetId="7759">
        <row r="82">
          <cell r="CF82" t="str">
            <v>Royalties Aggregate</v>
          </cell>
        </row>
      </sheetData>
      <sheetData sheetId="7760">
        <row r="82">
          <cell r="CF82" t="str">
            <v>Royalties Aggregate</v>
          </cell>
        </row>
      </sheetData>
      <sheetData sheetId="7761">
        <row r="82">
          <cell r="CF82" t="str">
            <v>Royalties Aggregate</v>
          </cell>
        </row>
      </sheetData>
      <sheetData sheetId="7762">
        <row r="82">
          <cell r="CF82" t="str">
            <v>Royalties Aggregate</v>
          </cell>
        </row>
      </sheetData>
      <sheetData sheetId="7763">
        <row r="82">
          <cell r="CF82" t="str">
            <v>Royalties Aggregate</v>
          </cell>
        </row>
      </sheetData>
      <sheetData sheetId="7764">
        <row r="82">
          <cell r="CF82" t="str">
            <v>Royalties Aggregate</v>
          </cell>
        </row>
      </sheetData>
      <sheetData sheetId="7765">
        <row r="82">
          <cell r="CF82" t="str">
            <v>Royalties Aggregate</v>
          </cell>
        </row>
      </sheetData>
      <sheetData sheetId="7766">
        <row r="82">
          <cell r="CF82" t="str">
            <v>Royalties Aggregate</v>
          </cell>
        </row>
      </sheetData>
      <sheetData sheetId="7767">
        <row r="82">
          <cell r="CF82" t="str">
            <v>Royalties Aggregate</v>
          </cell>
        </row>
      </sheetData>
      <sheetData sheetId="7768">
        <row r="82">
          <cell r="CF82" t="str">
            <v>Royalties Aggregate</v>
          </cell>
        </row>
      </sheetData>
      <sheetData sheetId="7769">
        <row r="82">
          <cell r="CF82" t="str">
            <v>Royalties Aggregate</v>
          </cell>
        </row>
      </sheetData>
      <sheetData sheetId="7770">
        <row r="82">
          <cell r="CF82" t="str">
            <v>Royalties Aggregate</v>
          </cell>
        </row>
      </sheetData>
      <sheetData sheetId="7771">
        <row r="82">
          <cell r="CF82" t="str">
            <v>Royalties Aggregate</v>
          </cell>
        </row>
      </sheetData>
      <sheetData sheetId="7772">
        <row r="82">
          <cell r="CF82" t="str">
            <v>Royalties Aggregate</v>
          </cell>
        </row>
      </sheetData>
      <sheetData sheetId="7773">
        <row r="82">
          <cell r="CF82" t="str">
            <v>Royalties Aggregate</v>
          </cell>
        </row>
      </sheetData>
      <sheetData sheetId="7774">
        <row r="82">
          <cell r="CF82" t="str">
            <v>Royalties Aggregate</v>
          </cell>
        </row>
      </sheetData>
      <sheetData sheetId="7775">
        <row r="82">
          <cell r="CF82" t="str">
            <v>Royalties Aggregate</v>
          </cell>
        </row>
      </sheetData>
      <sheetData sheetId="7776">
        <row r="82">
          <cell r="CF82" t="str">
            <v>Royalties Aggregate</v>
          </cell>
        </row>
      </sheetData>
      <sheetData sheetId="7777">
        <row r="82">
          <cell r="CF82" t="str">
            <v>Royalties Aggregate</v>
          </cell>
        </row>
      </sheetData>
      <sheetData sheetId="7778">
        <row r="82">
          <cell r="CF82" t="str">
            <v>Royalties Aggregate</v>
          </cell>
        </row>
      </sheetData>
      <sheetData sheetId="7779">
        <row r="82">
          <cell r="CF82" t="str">
            <v>Royalties Aggregate</v>
          </cell>
        </row>
      </sheetData>
      <sheetData sheetId="7780">
        <row r="82">
          <cell r="CF82" t="str">
            <v>Royalties Aggregate</v>
          </cell>
        </row>
      </sheetData>
      <sheetData sheetId="7781">
        <row r="82">
          <cell r="CF82" t="str">
            <v>Royalties Aggregate</v>
          </cell>
        </row>
      </sheetData>
      <sheetData sheetId="7782">
        <row r="82">
          <cell r="CF82" t="str">
            <v>Royalties Aggregate</v>
          </cell>
        </row>
      </sheetData>
      <sheetData sheetId="7783">
        <row r="82">
          <cell r="CF82" t="str">
            <v>Royalties Aggregate</v>
          </cell>
        </row>
      </sheetData>
      <sheetData sheetId="7784">
        <row r="82">
          <cell r="CF82" t="str">
            <v>Royalties Aggregate</v>
          </cell>
        </row>
      </sheetData>
      <sheetData sheetId="7785">
        <row r="82">
          <cell r="CF82" t="str">
            <v>Royalties Aggregate</v>
          </cell>
        </row>
      </sheetData>
      <sheetData sheetId="7786">
        <row r="82">
          <cell r="CF82" t="str">
            <v>Royalties Aggregate</v>
          </cell>
        </row>
      </sheetData>
      <sheetData sheetId="7787">
        <row r="82">
          <cell r="CF82" t="str">
            <v>Royalties Aggregate</v>
          </cell>
        </row>
      </sheetData>
      <sheetData sheetId="7788">
        <row r="82">
          <cell r="CF82" t="str">
            <v>Royalties Aggregate</v>
          </cell>
        </row>
      </sheetData>
      <sheetData sheetId="7789">
        <row r="82">
          <cell r="CF82" t="str">
            <v>Royalties Aggregate</v>
          </cell>
        </row>
      </sheetData>
      <sheetData sheetId="7790">
        <row r="82">
          <cell r="CF82" t="str">
            <v>Royalties Aggregate</v>
          </cell>
        </row>
      </sheetData>
      <sheetData sheetId="7791">
        <row r="82">
          <cell r="CF82" t="str">
            <v>Royalties Aggregate</v>
          </cell>
        </row>
      </sheetData>
      <sheetData sheetId="7792">
        <row r="82">
          <cell r="CF82" t="str">
            <v>Royalties Aggregate</v>
          </cell>
        </row>
      </sheetData>
      <sheetData sheetId="7793">
        <row r="82">
          <cell r="CF82" t="str">
            <v>Royalties Aggregate</v>
          </cell>
        </row>
      </sheetData>
      <sheetData sheetId="7794">
        <row r="82">
          <cell r="CF82" t="str">
            <v>Royalties Aggregate</v>
          </cell>
        </row>
      </sheetData>
      <sheetData sheetId="7795">
        <row r="82">
          <cell r="CF82" t="str">
            <v>Royalties Aggregate</v>
          </cell>
        </row>
      </sheetData>
      <sheetData sheetId="7796">
        <row r="82">
          <cell r="CF82" t="str">
            <v>Royalties Aggregate</v>
          </cell>
        </row>
      </sheetData>
      <sheetData sheetId="7797">
        <row r="82">
          <cell r="CF82" t="str">
            <v>Royalties Aggregate</v>
          </cell>
        </row>
      </sheetData>
      <sheetData sheetId="7798">
        <row r="82">
          <cell r="CF82" t="str">
            <v>Royalties Aggregate</v>
          </cell>
        </row>
      </sheetData>
      <sheetData sheetId="7799">
        <row r="82">
          <cell r="CF82" t="str">
            <v>Royalties Aggregate</v>
          </cell>
        </row>
      </sheetData>
      <sheetData sheetId="7800">
        <row r="82">
          <cell r="CF82" t="str">
            <v>Royalties Aggregate</v>
          </cell>
        </row>
      </sheetData>
      <sheetData sheetId="7801">
        <row r="82">
          <cell r="CF82" t="str">
            <v>Royalties Aggregate</v>
          </cell>
        </row>
      </sheetData>
      <sheetData sheetId="7802">
        <row r="82">
          <cell r="CF82" t="str">
            <v>Royalties Aggregate</v>
          </cell>
        </row>
      </sheetData>
      <sheetData sheetId="7803">
        <row r="82">
          <cell r="CF82" t="str">
            <v>Royalties Aggregate</v>
          </cell>
        </row>
      </sheetData>
      <sheetData sheetId="7804">
        <row r="82">
          <cell r="CF82" t="str">
            <v>Royalties Aggregate</v>
          </cell>
        </row>
      </sheetData>
      <sheetData sheetId="7805">
        <row r="82">
          <cell r="CF82" t="str">
            <v>Royalties Aggregate</v>
          </cell>
        </row>
      </sheetData>
      <sheetData sheetId="7806">
        <row r="82">
          <cell r="CF82" t="str">
            <v>Royalties Aggregate</v>
          </cell>
        </row>
      </sheetData>
      <sheetData sheetId="7807">
        <row r="82">
          <cell r="CF82" t="str">
            <v>Royalties Aggregate</v>
          </cell>
        </row>
      </sheetData>
      <sheetData sheetId="7808">
        <row r="82">
          <cell r="CF82" t="str">
            <v>Royalties Aggregate</v>
          </cell>
        </row>
      </sheetData>
      <sheetData sheetId="7809">
        <row r="82">
          <cell r="CF82" t="str">
            <v>Royalties Aggregate</v>
          </cell>
        </row>
      </sheetData>
      <sheetData sheetId="7810">
        <row r="82">
          <cell r="CF82" t="str">
            <v>Royalties Aggregate</v>
          </cell>
        </row>
      </sheetData>
      <sheetData sheetId="7811">
        <row r="82">
          <cell r="CF82" t="str">
            <v>Royalties Aggregate</v>
          </cell>
        </row>
      </sheetData>
      <sheetData sheetId="7812">
        <row r="82">
          <cell r="CF82" t="str">
            <v>Royalties Aggregate</v>
          </cell>
        </row>
      </sheetData>
      <sheetData sheetId="7813">
        <row r="82">
          <cell r="CF82" t="str">
            <v>Royalties Aggregate</v>
          </cell>
        </row>
      </sheetData>
      <sheetData sheetId="7814">
        <row r="82">
          <cell r="CF82" t="str">
            <v>Royalties Aggregate</v>
          </cell>
        </row>
      </sheetData>
      <sheetData sheetId="7815">
        <row r="82">
          <cell r="CF82" t="str">
            <v>Royalties Aggregate</v>
          </cell>
        </row>
      </sheetData>
      <sheetData sheetId="7816">
        <row r="82">
          <cell r="CF82" t="str">
            <v>Royalties Aggregate</v>
          </cell>
        </row>
      </sheetData>
      <sheetData sheetId="7817">
        <row r="82">
          <cell r="CF82" t="str">
            <v>Royalties Aggregate</v>
          </cell>
        </row>
      </sheetData>
      <sheetData sheetId="7818">
        <row r="82">
          <cell r="CF82" t="str">
            <v>Royalties Aggregate</v>
          </cell>
        </row>
      </sheetData>
      <sheetData sheetId="7819">
        <row r="82">
          <cell r="CF82" t="str">
            <v>Royalties Aggregate</v>
          </cell>
        </row>
      </sheetData>
      <sheetData sheetId="7820">
        <row r="82">
          <cell r="CF82" t="str">
            <v>Royalties Aggregate</v>
          </cell>
        </row>
      </sheetData>
      <sheetData sheetId="7821">
        <row r="82">
          <cell r="CF82" t="str">
            <v>Royalties Aggregate</v>
          </cell>
        </row>
      </sheetData>
      <sheetData sheetId="7822">
        <row r="82">
          <cell r="CF82" t="str">
            <v>Royalties Aggregate</v>
          </cell>
        </row>
      </sheetData>
      <sheetData sheetId="7823">
        <row r="82">
          <cell r="CF82" t="str">
            <v>Royalties Aggregate</v>
          </cell>
        </row>
      </sheetData>
      <sheetData sheetId="7824">
        <row r="82">
          <cell r="CF82" t="str">
            <v>Royalties Aggregate</v>
          </cell>
        </row>
      </sheetData>
      <sheetData sheetId="7825">
        <row r="82">
          <cell r="CF82" t="str">
            <v>Royalties Aggregate</v>
          </cell>
        </row>
      </sheetData>
      <sheetData sheetId="7826">
        <row r="82">
          <cell r="CF82" t="str">
            <v>Royalties Aggregate</v>
          </cell>
        </row>
      </sheetData>
      <sheetData sheetId="7827">
        <row r="82">
          <cell r="CF82" t="str">
            <v>Royalties Aggregate</v>
          </cell>
        </row>
      </sheetData>
      <sheetData sheetId="7828">
        <row r="82">
          <cell r="CF82" t="str">
            <v>Royalties Aggregate</v>
          </cell>
        </row>
      </sheetData>
      <sheetData sheetId="7829">
        <row r="82">
          <cell r="CF82" t="str">
            <v>Royalties Aggregate</v>
          </cell>
        </row>
      </sheetData>
      <sheetData sheetId="7830">
        <row r="82">
          <cell r="CF82" t="str">
            <v>Royalties Aggregate</v>
          </cell>
        </row>
      </sheetData>
      <sheetData sheetId="7831">
        <row r="82">
          <cell r="CF82" t="str">
            <v>Royalties Aggregate</v>
          </cell>
        </row>
      </sheetData>
      <sheetData sheetId="7832">
        <row r="82">
          <cell r="CF82" t="str">
            <v>Royalties Aggregate</v>
          </cell>
        </row>
      </sheetData>
      <sheetData sheetId="7833">
        <row r="82">
          <cell r="CF82" t="str">
            <v>Royalties Aggregate</v>
          </cell>
        </row>
      </sheetData>
      <sheetData sheetId="7834">
        <row r="82">
          <cell r="CF82" t="str">
            <v>Royalties Aggregate</v>
          </cell>
        </row>
      </sheetData>
      <sheetData sheetId="7835">
        <row r="82">
          <cell r="CF82" t="str">
            <v>Royalties Aggregate</v>
          </cell>
        </row>
      </sheetData>
      <sheetData sheetId="7836">
        <row r="82">
          <cell r="CF82" t="str">
            <v>Royalties Aggregate</v>
          </cell>
        </row>
      </sheetData>
      <sheetData sheetId="7837">
        <row r="82">
          <cell r="CF82" t="str">
            <v>Royalties Aggregate</v>
          </cell>
        </row>
      </sheetData>
      <sheetData sheetId="7838">
        <row r="82">
          <cell r="CF82" t="str">
            <v>Royalties Aggregate</v>
          </cell>
        </row>
      </sheetData>
      <sheetData sheetId="7839">
        <row r="82">
          <cell r="CF82" t="str">
            <v>Royalties Aggregate</v>
          </cell>
        </row>
      </sheetData>
      <sheetData sheetId="7840">
        <row r="82">
          <cell r="CF82" t="str">
            <v>Royalties Aggregate</v>
          </cell>
        </row>
      </sheetData>
      <sheetData sheetId="7841">
        <row r="82">
          <cell r="CF82" t="str">
            <v>Royalties Aggregate</v>
          </cell>
        </row>
      </sheetData>
      <sheetData sheetId="7842">
        <row r="82">
          <cell r="CF82" t="str">
            <v>Royalties Aggregate</v>
          </cell>
        </row>
      </sheetData>
      <sheetData sheetId="7843">
        <row r="82">
          <cell r="CF82" t="str">
            <v>Royalties Aggregate</v>
          </cell>
        </row>
      </sheetData>
      <sheetData sheetId="7844">
        <row r="82">
          <cell r="CF82" t="str">
            <v>Royalties Aggregate</v>
          </cell>
        </row>
      </sheetData>
      <sheetData sheetId="7845">
        <row r="82">
          <cell r="CF82" t="str">
            <v>Royalties Aggregate</v>
          </cell>
        </row>
      </sheetData>
      <sheetData sheetId="7846">
        <row r="82">
          <cell r="CF82" t="str">
            <v>Royalties Aggregate</v>
          </cell>
        </row>
      </sheetData>
      <sheetData sheetId="7847">
        <row r="82">
          <cell r="CF82" t="str">
            <v>Royalties Aggregate</v>
          </cell>
        </row>
      </sheetData>
      <sheetData sheetId="7848">
        <row r="82">
          <cell r="CF82" t="str">
            <v>Royalties Aggregate</v>
          </cell>
        </row>
      </sheetData>
      <sheetData sheetId="7849">
        <row r="82">
          <cell r="CF82" t="str">
            <v>Royalties Aggregate</v>
          </cell>
        </row>
      </sheetData>
      <sheetData sheetId="7850">
        <row r="82">
          <cell r="CF82" t="str">
            <v>Royalties Aggregate</v>
          </cell>
        </row>
      </sheetData>
      <sheetData sheetId="7851">
        <row r="82">
          <cell r="CF82" t="str">
            <v>Royalties Aggregate</v>
          </cell>
        </row>
      </sheetData>
      <sheetData sheetId="7852">
        <row r="82">
          <cell r="CF82" t="str">
            <v>Royalties Aggregate</v>
          </cell>
        </row>
      </sheetData>
      <sheetData sheetId="7853">
        <row r="82">
          <cell r="CF82" t="str">
            <v>Royalties Aggregate</v>
          </cell>
        </row>
      </sheetData>
      <sheetData sheetId="7854">
        <row r="82">
          <cell r="CF82" t="str">
            <v>Royalties Aggregate</v>
          </cell>
        </row>
      </sheetData>
      <sheetData sheetId="7855">
        <row r="82">
          <cell r="CF82" t="str">
            <v>Royalties Aggregate</v>
          </cell>
        </row>
      </sheetData>
      <sheetData sheetId="7856">
        <row r="82">
          <cell r="CF82" t="str">
            <v>Royalties Aggregate</v>
          </cell>
        </row>
      </sheetData>
      <sheetData sheetId="7857">
        <row r="82">
          <cell r="CF82" t="str">
            <v>Royalties Aggregate</v>
          </cell>
        </row>
      </sheetData>
      <sheetData sheetId="7858">
        <row r="82">
          <cell r="CF82" t="str">
            <v>Royalties Aggregate</v>
          </cell>
        </row>
      </sheetData>
      <sheetData sheetId="7859">
        <row r="82">
          <cell r="CF82" t="str">
            <v>Royalties Aggregate</v>
          </cell>
        </row>
      </sheetData>
      <sheetData sheetId="7860">
        <row r="82">
          <cell r="CF82" t="str">
            <v>Royalties Aggregate</v>
          </cell>
        </row>
      </sheetData>
      <sheetData sheetId="7861">
        <row r="82">
          <cell r="CF82" t="str">
            <v>Royalties Aggregate</v>
          </cell>
        </row>
      </sheetData>
      <sheetData sheetId="7862">
        <row r="82">
          <cell r="CF82" t="str">
            <v>Royalties Aggregate</v>
          </cell>
        </row>
      </sheetData>
      <sheetData sheetId="7863">
        <row r="82">
          <cell r="CF82" t="str">
            <v>Royalties Aggregate</v>
          </cell>
        </row>
      </sheetData>
      <sheetData sheetId="7864">
        <row r="82">
          <cell r="CF82" t="str">
            <v>Royalties Aggregate</v>
          </cell>
        </row>
      </sheetData>
      <sheetData sheetId="7865">
        <row r="82">
          <cell r="CF82" t="str">
            <v>Royalties Aggregate</v>
          </cell>
        </row>
      </sheetData>
      <sheetData sheetId="7866">
        <row r="82">
          <cell r="CF82" t="str">
            <v>Royalties Aggregate</v>
          </cell>
        </row>
      </sheetData>
      <sheetData sheetId="7867">
        <row r="82">
          <cell r="CF82" t="str">
            <v>Royalties Aggregate</v>
          </cell>
        </row>
      </sheetData>
      <sheetData sheetId="7868">
        <row r="82">
          <cell r="CF82" t="str">
            <v>Royalties Aggregate</v>
          </cell>
        </row>
      </sheetData>
      <sheetData sheetId="7869">
        <row r="82">
          <cell r="CF82" t="str">
            <v>Royalties Aggregate</v>
          </cell>
        </row>
      </sheetData>
      <sheetData sheetId="7870">
        <row r="82">
          <cell r="CF82" t="str">
            <v>Royalties Aggregate</v>
          </cell>
        </row>
      </sheetData>
      <sheetData sheetId="7871">
        <row r="82">
          <cell r="CF82" t="str">
            <v>Royalties Aggregate</v>
          </cell>
        </row>
      </sheetData>
      <sheetData sheetId="7872">
        <row r="82">
          <cell r="CF82" t="str">
            <v>Royalties Aggregate</v>
          </cell>
        </row>
      </sheetData>
      <sheetData sheetId="7873">
        <row r="82">
          <cell r="CF82" t="str">
            <v>Royalties Aggregate</v>
          </cell>
        </row>
      </sheetData>
      <sheetData sheetId="7874">
        <row r="82">
          <cell r="CF82" t="str">
            <v>Royalties Aggregate</v>
          </cell>
        </row>
      </sheetData>
      <sheetData sheetId="7875">
        <row r="82">
          <cell r="CF82" t="str">
            <v>Royalties Aggregate</v>
          </cell>
        </row>
      </sheetData>
      <sheetData sheetId="7876">
        <row r="82">
          <cell r="CF82" t="str">
            <v>Royalties Aggregate</v>
          </cell>
        </row>
      </sheetData>
      <sheetData sheetId="7877">
        <row r="82">
          <cell r="CF82" t="str">
            <v>Royalties Aggregate</v>
          </cell>
        </row>
      </sheetData>
      <sheetData sheetId="7878">
        <row r="82">
          <cell r="CF82" t="str">
            <v>Royalties Aggregate</v>
          </cell>
        </row>
      </sheetData>
      <sheetData sheetId="7879">
        <row r="82">
          <cell r="CF82" t="str">
            <v>Royalties Aggregate</v>
          </cell>
        </row>
      </sheetData>
      <sheetData sheetId="7880">
        <row r="82">
          <cell r="CF82" t="str">
            <v>Royalties Aggregate</v>
          </cell>
        </row>
      </sheetData>
      <sheetData sheetId="7881">
        <row r="82">
          <cell r="CF82" t="str">
            <v>Royalties Aggregate</v>
          </cell>
        </row>
      </sheetData>
      <sheetData sheetId="7882">
        <row r="82">
          <cell r="CF82" t="str">
            <v>Royalties Aggregate</v>
          </cell>
        </row>
      </sheetData>
      <sheetData sheetId="7883">
        <row r="82">
          <cell r="CF82" t="str">
            <v>Royalties Aggregate</v>
          </cell>
        </row>
      </sheetData>
      <sheetData sheetId="7884">
        <row r="82">
          <cell r="CF82" t="str">
            <v>Royalties Aggregate</v>
          </cell>
        </row>
      </sheetData>
      <sheetData sheetId="7885">
        <row r="82">
          <cell r="CF82" t="str">
            <v>Royalties Aggregate</v>
          </cell>
        </row>
      </sheetData>
      <sheetData sheetId="7886">
        <row r="82">
          <cell r="CF82" t="str">
            <v>Royalties Aggregate</v>
          </cell>
        </row>
      </sheetData>
      <sheetData sheetId="7887">
        <row r="82">
          <cell r="CF82" t="str">
            <v>Royalties Aggregate</v>
          </cell>
        </row>
      </sheetData>
      <sheetData sheetId="7888">
        <row r="82">
          <cell r="CF82" t="str">
            <v>Royalties Aggregate</v>
          </cell>
        </row>
      </sheetData>
      <sheetData sheetId="7889">
        <row r="82">
          <cell r="CF82" t="str">
            <v>Royalties Aggregate</v>
          </cell>
        </row>
      </sheetData>
      <sheetData sheetId="7890">
        <row r="82">
          <cell r="CF82" t="str">
            <v>Royalties Aggregate</v>
          </cell>
        </row>
      </sheetData>
      <sheetData sheetId="7891">
        <row r="82">
          <cell r="CF82" t="str">
            <v>Royalties Aggregate</v>
          </cell>
        </row>
      </sheetData>
      <sheetData sheetId="7892">
        <row r="82">
          <cell r="CF82" t="str">
            <v>Royalties Aggregate</v>
          </cell>
        </row>
      </sheetData>
      <sheetData sheetId="7893">
        <row r="82">
          <cell r="CF82" t="str">
            <v>Royalties Aggregate</v>
          </cell>
        </row>
      </sheetData>
      <sheetData sheetId="7894">
        <row r="82">
          <cell r="CF82" t="str">
            <v>Royalties Aggregate</v>
          </cell>
        </row>
      </sheetData>
      <sheetData sheetId="7895">
        <row r="82">
          <cell r="CF82" t="str">
            <v>Royalties Aggregate</v>
          </cell>
        </row>
      </sheetData>
      <sheetData sheetId="7896"/>
      <sheetData sheetId="7897">
        <row r="82">
          <cell r="CF82" t="str">
            <v>Royalties Aggregate</v>
          </cell>
        </row>
      </sheetData>
      <sheetData sheetId="7898"/>
      <sheetData sheetId="7899">
        <row r="82">
          <cell r="CF82" t="str">
            <v>Royalties Aggregate</v>
          </cell>
        </row>
      </sheetData>
      <sheetData sheetId="7900"/>
      <sheetData sheetId="7901">
        <row r="82">
          <cell r="CF82" t="str">
            <v>Royalties Aggregate</v>
          </cell>
        </row>
      </sheetData>
      <sheetData sheetId="7902">
        <row r="82">
          <cell r="CF82" t="str">
            <v>Royalties Aggregate</v>
          </cell>
        </row>
      </sheetData>
      <sheetData sheetId="7903">
        <row r="82">
          <cell r="CF82" t="str">
            <v>Royalties Aggregate</v>
          </cell>
        </row>
      </sheetData>
      <sheetData sheetId="7904">
        <row r="82">
          <cell r="CF82" t="str">
            <v>Royalties Aggregate</v>
          </cell>
        </row>
      </sheetData>
      <sheetData sheetId="7905">
        <row r="82">
          <cell r="CF82" t="str">
            <v>Royalties Aggregate</v>
          </cell>
        </row>
      </sheetData>
      <sheetData sheetId="7906">
        <row r="82">
          <cell r="CF82" t="str">
            <v>Royalties Aggregate</v>
          </cell>
        </row>
      </sheetData>
      <sheetData sheetId="7907">
        <row r="82">
          <cell r="CF82" t="str">
            <v>Royalties Aggregate</v>
          </cell>
        </row>
      </sheetData>
      <sheetData sheetId="7908">
        <row r="82">
          <cell r="CF82" t="str">
            <v>Royalties Aggregate</v>
          </cell>
        </row>
      </sheetData>
      <sheetData sheetId="7909">
        <row r="82">
          <cell r="CF82" t="str">
            <v>Royalties Aggregate</v>
          </cell>
        </row>
      </sheetData>
      <sheetData sheetId="7910">
        <row r="82">
          <cell r="CF82" t="str">
            <v>Royalties Aggregate</v>
          </cell>
        </row>
      </sheetData>
      <sheetData sheetId="7911">
        <row r="82">
          <cell r="CF82" t="str">
            <v>Royalties Aggregate</v>
          </cell>
        </row>
      </sheetData>
      <sheetData sheetId="7912">
        <row r="82">
          <cell r="CF82" t="str">
            <v>Royalties Aggregate</v>
          </cell>
        </row>
      </sheetData>
      <sheetData sheetId="7913"/>
      <sheetData sheetId="7914">
        <row r="82">
          <cell r="CF82" t="str">
            <v>Royalties Aggregate</v>
          </cell>
        </row>
      </sheetData>
      <sheetData sheetId="7915">
        <row r="82">
          <cell r="CF82" t="str">
            <v>Royalties Aggregate</v>
          </cell>
        </row>
      </sheetData>
      <sheetData sheetId="7916">
        <row r="82">
          <cell r="CF82" t="str">
            <v>Royalties Aggregate</v>
          </cell>
        </row>
      </sheetData>
      <sheetData sheetId="7917">
        <row r="82">
          <cell r="CF82" t="str">
            <v>Royalties Aggregate</v>
          </cell>
        </row>
      </sheetData>
      <sheetData sheetId="7918">
        <row r="82">
          <cell r="CF82" t="str">
            <v>Royalties Aggregate</v>
          </cell>
        </row>
      </sheetData>
      <sheetData sheetId="7919">
        <row r="82">
          <cell r="CF82" t="str">
            <v>Royalties Aggregate</v>
          </cell>
        </row>
      </sheetData>
      <sheetData sheetId="7920">
        <row r="82">
          <cell r="CF82" t="str">
            <v>Royalties Aggregate</v>
          </cell>
        </row>
      </sheetData>
      <sheetData sheetId="7921">
        <row r="82">
          <cell r="CF82" t="str">
            <v>Royalties Aggregate</v>
          </cell>
        </row>
      </sheetData>
      <sheetData sheetId="7922"/>
      <sheetData sheetId="7923">
        <row r="82">
          <cell r="CF82" t="str">
            <v>Royalties Aggregate</v>
          </cell>
        </row>
      </sheetData>
      <sheetData sheetId="7924">
        <row r="82">
          <cell r="CF82" t="str">
            <v>Royalties Aggregate</v>
          </cell>
        </row>
      </sheetData>
      <sheetData sheetId="7925">
        <row r="82">
          <cell r="CF82" t="str">
            <v>Royalties Aggregate</v>
          </cell>
        </row>
      </sheetData>
      <sheetData sheetId="7926">
        <row r="82">
          <cell r="CF82" t="str">
            <v>Royalties Aggregate</v>
          </cell>
        </row>
      </sheetData>
      <sheetData sheetId="7927">
        <row r="82">
          <cell r="CF82" t="str">
            <v>Royalties Aggregate</v>
          </cell>
        </row>
      </sheetData>
      <sheetData sheetId="7928">
        <row r="82">
          <cell r="CF82" t="str">
            <v>Royalties Aggregate</v>
          </cell>
        </row>
      </sheetData>
      <sheetData sheetId="7929">
        <row r="82">
          <cell r="CF82" t="str">
            <v>Royalties Aggregate</v>
          </cell>
        </row>
      </sheetData>
      <sheetData sheetId="7930">
        <row r="82">
          <cell r="CF82" t="str">
            <v>Royalties Aggregate</v>
          </cell>
        </row>
      </sheetData>
      <sheetData sheetId="7931">
        <row r="82">
          <cell r="CF82" t="str">
            <v>Royalties Aggregate</v>
          </cell>
        </row>
      </sheetData>
      <sheetData sheetId="7932">
        <row r="82">
          <cell r="CF82" t="str">
            <v>Royalties Aggregate</v>
          </cell>
        </row>
      </sheetData>
      <sheetData sheetId="7933">
        <row r="82">
          <cell r="CF82" t="str">
            <v>Royalties Aggregate</v>
          </cell>
        </row>
      </sheetData>
      <sheetData sheetId="7934">
        <row r="82">
          <cell r="CF82" t="str">
            <v>Royalties Aggregate</v>
          </cell>
        </row>
      </sheetData>
      <sheetData sheetId="7935"/>
      <sheetData sheetId="7936">
        <row r="82">
          <cell r="CF82" t="str">
            <v>Royalties Aggregate</v>
          </cell>
        </row>
      </sheetData>
      <sheetData sheetId="7937">
        <row r="82">
          <cell r="CF82" t="str">
            <v>Royalties Aggregate</v>
          </cell>
        </row>
      </sheetData>
      <sheetData sheetId="7938">
        <row r="82">
          <cell r="CF82" t="str">
            <v>Royalties Aggregate</v>
          </cell>
        </row>
      </sheetData>
      <sheetData sheetId="7939">
        <row r="82">
          <cell r="CF82" t="str">
            <v>Royalties Aggregate</v>
          </cell>
        </row>
      </sheetData>
      <sheetData sheetId="7940">
        <row r="82">
          <cell r="CF82" t="str">
            <v>Royalties Aggregate</v>
          </cell>
        </row>
      </sheetData>
      <sheetData sheetId="7941">
        <row r="82">
          <cell r="CF82" t="str">
            <v>Royalties Aggregate</v>
          </cell>
        </row>
      </sheetData>
      <sheetData sheetId="7942">
        <row r="82">
          <cell r="CF82" t="str">
            <v>Royalties Aggregate</v>
          </cell>
        </row>
      </sheetData>
      <sheetData sheetId="7943">
        <row r="82">
          <cell r="CF82" t="str">
            <v>Royalties Aggregate</v>
          </cell>
        </row>
      </sheetData>
      <sheetData sheetId="7944">
        <row r="82">
          <cell r="CF82" t="str">
            <v>Royalties Aggregate</v>
          </cell>
        </row>
      </sheetData>
      <sheetData sheetId="7945"/>
      <sheetData sheetId="7946">
        <row r="82">
          <cell r="CF82" t="str">
            <v>Royalties Aggregate</v>
          </cell>
        </row>
      </sheetData>
      <sheetData sheetId="7947"/>
      <sheetData sheetId="7948">
        <row r="82">
          <cell r="CF82" t="str">
            <v>Royalties Aggregate</v>
          </cell>
        </row>
      </sheetData>
      <sheetData sheetId="7949">
        <row r="82">
          <cell r="CF82" t="str">
            <v>Royalties Aggregate</v>
          </cell>
        </row>
      </sheetData>
      <sheetData sheetId="7950">
        <row r="82">
          <cell r="CF82" t="str">
            <v>Royalties Aggregate</v>
          </cell>
        </row>
      </sheetData>
      <sheetData sheetId="7951">
        <row r="82">
          <cell r="CF82" t="str">
            <v>Royalties Aggregate</v>
          </cell>
        </row>
      </sheetData>
      <sheetData sheetId="7952">
        <row r="82">
          <cell r="CF82" t="str">
            <v>Royalties Aggregate</v>
          </cell>
        </row>
      </sheetData>
      <sheetData sheetId="7953">
        <row r="82">
          <cell r="CF82" t="str">
            <v>Royalties Aggregate</v>
          </cell>
        </row>
      </sheetData>
      <sheetData sheetId="7954">
        <row r="82">
          <cell r="CF82" t="str">
            <v>Royalties Aggregate</v>
          </cell>
        </row>
      </sheetData>
      <sheetData sheetId="7955">
        <row r="82">
          <cell r="CF82" t="str">
            <v>Royalties Aggregate</v>
          </cell>
        </row>
      </sheetData>
      <sheetData sheetId="7956">
        <row r="82">
          <cell r="CF82" t="str">
            <v>Royalties Aggregate</v>
          </cell>
        </row>
      </sheetData>
      <sheetData sheetId="7957">
        <row r="82">
          <cell r="CF82" t="str">
            <v>Royalties Aggregate</v>
          </cell>
        </row>
      </sheetData>
      <sheetData sheetId="7958">
        <row r="82">
          <cell r="CF82" t="str">
            <v>Royalties Aggregate</v>
          </cell>
        </row>
      </sheetData>
      <sheetData sheetId="7959">
        <row r="82">
          <cell r="CF82" t="str">
            <v>Royalties Aggregate</v>
          </cell>
        </row>
      </sheetData>
      <sheetData sheetId="7960">
        <row r="82">
          <cell r="CF82" t="str">
            <v>Royalties Aggregate</v>
          </cell>
        </row>
      </sheetData>
      <sheetData sheetId="7961">
        <row r="82">
          <cell r="CF82" t="str">
            <v>Royalties Aggregate</v>
          </cell>
        </row>
      </sheetData>
      <sheetData sheetId="7962">
        <row r="82">
          <cell r="CF82" t="str">
            <v>Royalties Aggregate</v>
          </cell>
        </row>
      </sheetData>
      <sheetData sheetId="7963"/>
      <sheetData sheetId="7964">
        <row r="82">
          <cell r="CF82" t="str">
            <v>Royalties Aggregate</v>
          </cell>
        </row>
      </sheetData>
      <sheetData sheetId="7965">
        <row r="82">
          <cell r="CF82" t="str">
            <v>Royalties Aggregate</v>
          </cell>
        </row>
      </sheetData>
      <sheetData sheetId="7966">
        <row r="82">
          <cell r="CF82" t="str">
            <v>Royalties Aggregate</v>
          </cell>
        </row>
      </sheetData>
      <sheetData sheetId="7967">
        <row r="82">
          <cell r="CF82" t="str">
            <v>Royalties Aggregate</v>
          </cell>
        </row>
      </sheetData>
      <sheetData sheetId="7968">
        <row r="82">
          <cell r="CF82" t="str">
            <v>Royalties Aggregate</v>
          </cell>
        </row>
      </sheetData>
      <sheetData sheetId="7969">
        <row r="82">
          <cell r="CF82" t="str">
            <v>Royalties Aggregate</v>
          </cell>
        </row>
      </sheetData>
      <sheetData sheetId="7970">
        <row r="82">
          <cell r="CF82" t="str">
            <v>Royalties Aggregate</v>
          </cell>
        </row>
      </sheetData>
      <sheetData sheetId="7971">
        <row r="82">
          <cell r="CF82" t="str">
            <v>Royalties Aggregate</v>
          </cell>
        </row>
      </sheetData>
      <sheetData sheetId="7972">
        <row r="82">
          <cell r="CF82" t="str">
            <v>Royalties Aggregate</v>
          </cell>
        </row>
      </sheetData>
      <sheetData sheetId="7973">
        <row r="82">
          <cell r="CF82" t="str">
            <v>Royalties Aggregate</v>
          </cell>
        </row>
      </sheetData>
      <sheetData sheetId="7974">
        <row r="82">
          <cell r="CF82" t="str">
            <v>Royalties Aggregate</v>
          </cell>
        </row>
      </sheetData>
      <sheetData sheetId="7975">
        <row r="82">
          <cell r="CF82" t="str">
            <v>Royalties Aggregate</v>
          </cell>
        </row>
      </sheetData>
      <sheetData sheetId="7976">
        <row r="82">
          <cell r="CF82" t="str">
            <v>Royalties Aggregate</v>
          </cell>
        </row>
      </sheetData>
      <sheetData sheetId="7977">
        <row r="82">
          <cell r="CF82" t="str">
            <v>Royalties Aggregate</v>
          </cell>
        </row>
      </sheetData>
      <sheetData sheetId="7978">
        <row r="82">
          <cell r="CF82" t="str">
            <v>Royalties Aggregate</v>
          </cell>
        </row>
      </sheetData>
      <sheetData sheetId="7979">
        <row r="82">
          <cell r="CF82" t="str">
            <v>Royalties Aggregate</v>
          </cell>
        </row>
      </sheetData>
      <sheetData sheetId="7980">
        <row r="82">
          <cell r="CF82" t="str">
            <v>Royalties Aggregate</v>
          </cell>
        </row>
      </sheetData>
      <sheetData sheetId="7981">
        <row r="82">
          <cell r="CF82" t="str">
            <v>Royalties Aggregate</v>
          </cell>
        </row>
      </sheetData>
      <sheetData sheetId="7982">
        <row r="82">
          <cell r="CF82" t="str">
            <v>Royalties Aggregate</v>
          </cell>
        </row>
      </sheetData>
      <sheetData sheetId="7983">
        <row r="82">
          <cell r="CF82" t="str">
            <v>Royalties Aggregate</v>
          </cell>
        </row>
      </sheetData>
      <sheetData sheetId="7984">
        <row r="82">
          <cell r="CF82" t="str">
            <v>Royalties Aggregate</v>
          </cell>
        </row>
      </sheetData>
      <sheetData sheetId="7985">
        <row r="82">
          <cell r="CF82" t="str">
            <v>Royalties Aggregate</v>
          </cell>
        </row>
      </sheetData>
      <sheetData sheetId="7986">
        <row r="82">
          <cell r="CF82" t="str">
            <v>Royalties Aggregate</v>
          </cell>
        </row>
      </sheetData>
      <sheetData sheetId="7987">
        <row r="82">
          <cell r="CF82" t="str">
            <v>Royalties Aggregate</v>
          </cell>
        </row>
      </sheetData>
      <sheetData sheetId="7988">
        <row r="82">
          <cell r="CF82" t="str">
            <v>Royalties Aggregate</v>
          </cell>
        </row>
      </sheetData>
      <sheetData sheetId="7989">
        <row r="82">
          <cell r="CF82" t="str">
            <v>Royalties Aggregate</v>
          </cell>
        </row>
      </sheetData>
      <sheetData sheetId="7990">
        <row r="82">
          <cell r="CF82" t="str">
            <v>Royalties Aggregate</v>
          </cell>
        </row>
      </sheetData>
      <sheetData sheetId="7991">
        <row r="82">
          <cell r="CF82" t="str">
            <v>Royalties Aggregate</v>
          </cell>
        </row>
      </sheetData>
      <sheetData sheetId="7992">
        <row r="82">
          <cell r="CF82" t="str">
            <v>Royalties Aggregate</v>
          </cell>
        </row>
      </sheetData>
      <sheetData sheetId="7993">
        <row r="82">
          <cell r="CF82" t="str">
            <v>Royalties Aggregate</v>
          </cell>
        </row>
      </sheetData>
      <sheetData sheetId="7994">
        <row r="82">
          <cell r="CF82" t="str">
            <v>Royalties Aggregate</v>
          </cell>
        </row>
      </sheetData>
      <sheetData sheetId="7995">
        <row r="82">
          <cell r="CF82" t="str">
            <v>Royalties Aggregate</v>
          </cell>
        </row>
      </sheetData>
      <sheetData sheetId="7996">
        <row r="82">
          <cell r="CF82" t="str">
            <v>Royalties Aggregate</v>
          </cell>
        </row>
      </sheetData>
      <sheetData sheetId="7997">
        <row r="82">
          <cell r="CF82" t="str">
            <v>Royalties Aggregate</v>
          </cell>
        </row>
      </sheetData>
      <sheetData sheetId="7998">
        <row r="82">
          <cell r="CF82" t="str">
            <v>Royalties Aggregate</v>
          </cell>
        </row>
      </sheetData>
      <sheetData sheetId="7999">
        <row r="82">
          <cell r="CF82" t="str">
            <v>Royalties Aggregate</v>
          </cell>
        </row>
      </sheetData>
      <sheetData sheetId="8000">
        <row r="82">
          <cell r="CF82" t="str">
            <v>Royalties Aggregate</v>
          </cell>
        </row>
      </sheetData>
      <sheetData sheetId="8001">
        <row r="82">
          <cell r="CF82" t="str">
            <v>Royalties Aggregate</v>
          </cell>
        </row>
      </sheetData>
      <sheetData sheetId="8002">
        <row r="82">
          <cell r="CF82" t="str">
            <v>Royalties Aggregate</v>
          </cell>
        </row>
      </sheetData>
      <sheetData sheetId="8003">
        <row r="82">
          <cell r="CF82" t="str">
            <v>Royalties Aggregate</v>
          </cell>
        </row>
      </sheetData>
      <sheetData sheetId="8004">
        <row r="82">
          <cell r="CF82" t="str">
            <v>Royalties Aggregate</v>
          </cell>
        </row>
      </sheetData>
      <sheetData sheetId="8005">
        <row r="82">
          <cell r="CF82" t="str">
            <v>Royalties Aggregate</v>
          </cell>
        </row>
      </sheetData>
      <sheetData sheetId="8006">
        <row r="82">
          <cell r="CF82" t="str">
            <v>Royalties Aggregate</v>
          </cell>
        </row>
      </sheetData>
      <sheetData sheetId="8007">
        <row r="82">
          <cell r="CF82" t="str">
            <v>Royalties Aggregate</v>
          </cell>
        </row>
      </sheetData>
      <sheetData sheetId="8008">
        <row r="82">
          <cell r="CF82" t="str">
            <v>Royalties Aggregate</v>
          </cell>
        </row>
      </sheetData>
      <sheetData sheetId="8009">
        <row r="82">
          <cell r="CF82" t="str">
            <v>Royalties Aggregate</v>
          </cell>
        </row>
      </sheetData>
      <sheetData sheetId="8010">
        <row r="82">
          <cell r="CF82" t="str">
            <v>Royalties Aggregate</v>
          </cell>
        </row>
      </sheetData>
      <sheetData sheetId="8011">
        <row r="82">
          <cell r="CF82" t="str">
            <v>Royalties Aggregate</v>
          </cell>
        </row>
      </sheetData>
      <sheetData sheetId="8012">
        <row r="82">
          <cell r="CF82" t="str">
            <v>Royalties Aggregate</v>
          </cell>
        </row>
      </sheetData>
      <sheetData sheetId="8013">
        <row r="82">
          <cell r="CF82" t="str">
            <v>Royalties Aggregate</v>
          </cell>
        </row>
      </sheetData>
      <sheetData sheetId="8014">
        <row r="82">
          <cell r="CF82" t="str">
            <v>Royalties Aggregate</v>
          </cell>
        </row>
      </sheetData>
      <sheetData sheetId="8015">
        <row r="82">
          <cell r="CF82" t="str">
            <v>Royalties Aggregate</v>
          </cell>
        </row>
      </sheetData>
      <sheetData sheetId="8016">
        <row r="82">
          <cell r="CF82" t="str">
            <v>Royalties Aggregate</v>
          </cell>
        </row>
      </sheetData>
      <sheetData sheetId="8017">
        <row r="82">
          <cell r="CF82" t="str">
            <v>Royalties Aggregate</v>
          </cell>
        </row>
      </sheetData>
      <sheetData sheetId="8018">
        <row r="82">
          <cell r="CF82" t="str">
            <v>Royalties Aggregate</v>
          </cell>
        </row>
      </sheetData>
      <sheetData sheetId="8019">
        <row r="82">
          <cell r="CF82" t="str">
            <v>Royalties Aggregate</v>
          </cell>
        </row>
      </sheetData>
      <sheetData sheetId="8020">
        <row r="82">
          <cell r="CF82" t="str">
            <v>Royalties Aggregate</v>
          </cell>
        </row>
      </sheetData>
      <sheetData sheetId="8021">
        <row r="82">
          <cell r="CF82" t="str">
            <v>Royalties Aggregate</v>
          </cell>
        </row>
      </sheetData>
      <sheetData sheetId="8022">
        <row r="82">
          <cell r="CF82" t="str">
            <v>Royalties Aggregate</v>
          </cell>
        </row>
      </sheetData>
      <sheetData sheetId="8023">
        <row r="82">
          <cell r="CF82" t="str">
            <v>Royalties Aggregate</v>
          </cell>
        </row>
      </sheetData>
      <sheetData sheetId="8024">
        <row r="82">
          <cell r="CF82" t="str">
            <v>Royalties Aggregate</v>
          </cell>
        </row>
      </sheetData>
      <sheetData sheetId="8025">
        <row r="82">
          <cell r="CF82" t="str">
            <v>Royalties Aggregate</v>
          </cell>
        </row>
      </sheetData>
      <sheetData sheetId="8026">
        <row r="82">
          <cell r="CF82" t="str">
            <v>Royalties Aggregate</v>
          </cell>
        </row>
      </sheetData>
      <sheetData sheetId="8027">
        <row r="82">
          <cell r="CF82" t="str">
            <v>Royalties Aggregate</v>
          </cell>
        </row>
      </sheetData>
      <sheetData sheetId="8028">
        <row r="82">
          <cell r="CF82" t="str">
            <v>Royalties Aggregate</v>
          </cell>
        </row>
      </sheetData>
      <sheetData sheetId="8029">
        <row r="82">
          <cell r="CF82" t="str">
            <v>Royalties Aggregate</v>
          </cell>
        </row>
      </sheetData>
      <sheetData sheetId="8030">
        <row r="82">
          <cell r="CF82" t="str">
            <v>Royalties Aggregate</v>
          </cell>
        </row>
      </sheetData>
      <sheetData sheetId="8031">
        <row r="82">
          <cell r="CF82" t="str">
            <v>Royalties Aggregate</v>
          </cell>
        </row>
      </sheetData>
      <sheetData sheetId="8032">
        <row r="82">
          <cell r="CF82" t="str">
            <v>Royalties Aggregate</v>
          </cell>
        </row>
      </sheetData>
      <sheetData sheetId="8033">
        <row r="82">
          <cell r="CF82" t="str">
            <v>Royalties Aggregate</v>
          </cell>
        </row>
      </sheetData>
      <sheetData sheetId="8034">
        <row r="82">
          <cell r="CF82" t="str">
            <v>Royalties Aggregate</v>
          </cell>
        </row>
      </sheetData>
      <sheetData sheetId="8035">
        <row r="82">
          <cell r="CF82" t="str">
            <v>Royalties Aggregate</v>
          </cell>
        </row>
      </sheetData>
      <sheetData sheetId="8036">
        <row r="82">
          <cell r="CF82" t="str">
            <v>Royalties Aggregate</v>
          </cell>
        </row>
      </sheetData>
      <sheetData sheetId="8037">
        <row r="82">
          <cell r="CF82" t="str">
            <v>Royalties Aggregate</v>
          </cell>
        </row>
      </sheetData>
      <sheetData sheetId="8038">
        <row r="82">
          <cell r="CF82" t="str">
            <v>Royalties Aggregate</v>
          </cell>
        </row>
      </sheetData>
      <sheetData sheetId="8039">
        <row r="82">
          <cell r="CF82" t="str">
            <v>Royalties Aggregate</v>
          </cell>
        </row>
      </sheetData>
      <sheetData sheetId="8040">
        <row r="82">
          <cell r="CF82" t="str">
            <v>Royalties Aggregate</v>
          </cell>
        </row>
      </sheetData>
      <sheetData sheetId="8041">
        <row r="82">
          <cell r="CF82" t="str">
            <v>Royalties Aggregate</v>
          </cell>
        </row>
      </sheetData>
      <sheetData sheetId="8042">
        <row r="82">
          <cell r="CF82" t="str">
            <v>Royalties Aggregate</v>
          </cell>
        </row>
      </sheetData>
      <sheetData sheetId="8043">
        <row r="82">
          <cell r="CF82" t="str">
            <v>Royalties Aggregate</v>
          </cell>
        </row>
      </sheetData>
      <sheetData sheetId="8044">
        <row r="82">
          <cell r="CF82" t="str">
            <v>Royalties Aggregate</v>
          </cell>
        </row>
      </sheetData>
      <sheetData sheetId="8045">
        <row r="82">
          <cell r="CF82" t="str">
            <v>Royalties Aggregate</v>
          </cell>
        </row>
      </sheetData>
      <sheetData sheetId="8046">
        <row r="82">
          <cell r="CF82" t="str">
            <v>Royalties Aggregate</v>
          </cell>
        </row>
      </sheetData>
      <sheetData sheetId="8047">
        <row r="82">
          <cell r="CF82" t="str">
            <v>Royalties Aggregate</v>
          </cell>
        </row>
      </sheetData>
      <sheetData sheetId="8048">
        <row r="82">
          <cell r="CF82" t="str">
            <v>Royalties Aggregate</v>
          </cell>
        </row>
      </sheetData>
      <sheetData sheetId="8049">
        <row r="82">
          <cell r="CF82" t="str">
            <v>Royalties Aggregate</v>
          </cell>
        </row>
      </sheetData>
      <sheetData sheetId="8050">
        <row r="82">
          <cell r="CF82" t="str">
            <v>Royalties Aggregate</v>
          </cell>
        </row>
      </sheetData>
      <sheetData sheetId="8051">
        <row r="82">
          <cell r="CF82" t="str">
            <v>Royalties Aggregate</v>
          </cell>
        </row>
      </sheetData>
      <sheetData sheetId="8052">
        <row r="82">
          <cell r="CF82" t="str">
            <v>Royalties Aggregate</v>
          </cell>
        </row>
      </sheetData>
      <sheetData sheetId="8053">
        <row r="82">
          <cell r="CF82" t="str">
            <v>Royalties Aggregate</v>
          </cell>
        </row>
      </sheetData>
      <sheetData sheetId="8054">
        <row r="82">
          <cell r="CF82" t="str">
            <v>Royalties Aggregate</v>
          </cell>
        </row>
      </sheetData>
      <sheetData sheetId="8055">
        <row r="82">
          <cell r="CF82" t="str">
            <v>Royalties Aggregate</v>
          </cell>
        </row>
      </sheetData>
      <sheetData sheetId="8056">
        <row r="82">
          <cell r="CF82" t="str">
            <v>Royalties Aggregate</v>
          </cell>
        </row>
      </sheetData>
      <sheetData sheetId="8057">
        <row r="82">
          <cell r="CF82" t="str">
            <v>Royalties Aggregate</v>
          </cell>
        </row>
      </sheetData>
      <sheetData sheetId="8058">
        <row r="82">
          <cell r="CF82" t="str">
            <v>Royalties Aggregate</v>
          </cell>
        </row>
      </sheetData>
      <sheetData sheetId="8059">
        <row r="82">
          <cell r="CF82" t="str">
            <v>Royalties Aggregate</v>
          </cell>
        </row>
      </sheetData>
      <sheetData sheetId="8060">
        <row r="82">
          <cell r="CF82" t="str">
            <v>Royalties Aggregate</v>
          </cell>
        </row>
      </sheetData>
      <sheetData sheetId="8061">
        <row r="82">
          <cell r="CF82" t="str">
            <v>Royalties Aggregate</v>
          </cell>
        </row>
      </sheetData>
      <sheetData sheetId="8062">
        <row r="82">
          <cell r="CF82" t="str">
            <v>Royalties Aggregate</v>
          </cell>
        </row>
      </sheetData>
      <sheetData sheetId="8063">
        <row r="82">
          <cell r="CF82" t="str">
            <v>Royalties Aggregate</v>
          </cell>
        </row>
      </sheetData>
      <sheetData sheetId="8064">
        <row r="82">
          <cell r="CF82" t="str">
            <v>Royalties Aggregate</v>
          </cell>
        </row>
      </sheetData>
      <sheetData sheetId="8065">
        <row r="82">
          <cell r="CF82" t="str">
            <v>Royalties Aggregate</v>
          </cell>
        </row>
      </sheetData>
      <sheetData sheetId="8066">
        <row r="82">
          <cell r="CF82" t="str">
            <v>Royalties Aggregate</v>
          </cell>
        </row>
      </sheetData>
      <sheetData sheetId="8067">
        <row r="82">
          <cell r="CF82" t="str">
            <v>Royalties Aggregate</v>
          </cell>
        </row>
      </sheetData>
      <sheetData sheetId="8068">
        <row r="82">
          <cell r="CF82" t="str">
            <v>Royalties Aggregate</v>
          </cell>
        </row>
      </sheetData>
      <sheetData sheetId="8069">
        <row r="82">
          <cell r="CF82" t="str">
            <v>Royalties Aggregate</v>
          </cell>
        </row>
      </sheetData>
      <sheetData sheetId="8070">
        <row r="82">
          <cell r="CF82" t="str">
            <v>Royalties Aggregate</v>
          </cell>
        </row>
      </sheetData>
      <sheetData sheetId="8071">
        <row r="82">
          <cell r="CF82" t="str">
            <v>Royalties Aggregate</v>
          </cell>
        </row>
      </sheetData>
      <sheetData sheetId="8072">
        <row r="82">
          <cell r="CF82" t="str">
            <v>Royalties Aggregate</v>
          </cell>
        </row>
      </sheetData>
      <sheetData sheetId="8073">
        <row r="82">
          <cell r="CF82" t="str">
            <v>Royalties Aggregate</v>
          </cell>
        </row>
      </sheetData>
      <sheetData sheetId="8074">
        <row r="82">
          <cell r="CF82" t="str">
            <v>Royalties Aggregate</v>
          </cell>
        </row>
      </sheetData>
      <sheetData sheetId="8075">
        <row r="82">
          <cell r="CF82" t="str">
            <v>Royalties Aggregate</v>
          </cell>
        </row>
      </sheetData>
      <sheetData sheetId="8076">
        <row r="82">
          <cell r="CF82" t="str">
            <v>Royalties Aggregate</v>
          </cell>
        </row>
      </sheetData>
      <sheetData sheetId="8077">
        <row r="82">
          <cell r="CF82" t="str">
            <v>Royalties Aggregate</v>
          </cell>
        </row>
      </sheetData>
      <sheetData sheetId="8078">
        <row r="82">
          <cell r="CF82" t="str">
            <v>Royalties Aggregate</v>
          </cell>
        </row>
      </sheetData>
      <sheetData sheetId="8079">
        <row r="82">
          <cell r="CF82" t="str">
            <v>Royalties Aggregate</v>
          </cell>
        </row>
      </sheetData>
      <sheetData sheetId="8080">
        <row r="82">
          <cell r="CF82" t="str">
            <v>Royalties Aggregate</v>
          </cell>
        </row>
      </sheetData>
      <sheetData sheetId="8081">
        <row r="82">
          <cell r="CF82" t="str">
            <v>Royalties Aggregate</v>
          </cell>
        </row>
      </sheetData>
      <sheetData sheetId="8082">
        <row r="82">
          <cell r="CF82" t="str">
            <v>Royalties Aggregate</v>
          </cell>
        </row>
      </sheetData>
      <sheetData sheetId="8083">
        <row r="82">
          <cell r="CF82" t="str">
            <v>Royalties Aggregate</v>
          </cell>
        </row>
      </sheetData>
      <sheetData sheetId="8084">
        <row r="82">
          <cell r="CF82" t="str">
            <v>Royalties Aggregate</v>
          </cell>
        </row>
      </sheetData>
      <sheetData sheetId="8085">
        <row r="82">
          <cell r="CF82" t="str">
            <v>Royalties Aggregate</v>
          </cell>
        </row>
      </sheetData>
      <sheetData sheetId="8086">
        <row r="82">
          <cell r="CF82" t="str">
            <v>Royalties Aggregate</v>
          </cell>
        </row>
      </sheetData>
      <sheetData sheetId="8087">
        <row r="82">
          <cell r="CF82" t="str">
            <v>Royalties Aggregate</v>
          </cell>
        </row>
      </sheetData>
      <sheetData sheetId="8088">
        <row r="82">
          <cell r="CF82" t="str">
            <v>Royalties Aggregate</v>
          </cell>
        </row>
      </sheetData>
      <sheetData sheetId="8089">
        <row r="82">
          <cell r="CF82" t="str">
            <v>Royalties Aggregate</v>
          </cell>
        </row>
      </sheetData>
      <sheetData sheetId="8090">
        <row r="82">
          <cell r="CF82" t="str">
            <v>Royalties Aggregate</v>
          </cell>
        </row>
      </sheetData>
      <sheetData sheetId="8091">
        <row r="82">
          <cell r="CF82" t="str">
            <v>Royalties Aggregate</v>
          </cell>
        </row>
      </sheetData>
      <sheetData sheetId="8092">
        <row r="82">
          <cell r="CF82" t="str">
            <v>Royalties Aggregate</v>
          </cell>
        </row>
      </sheetData>
      <sheetData sheetId="8093">
        <row r="82">
          <cell r="CF82" t="str">
            <v>Royalties Aggregate</v>
          </cell>
        </row>
      </sheetData>
      <sheetData sheetId="8094">
        <row r="82">
          <cell r="CF82" t="str">
            <v>Royalties Aggregate</v>
          </cell>
        </row>
      </sheetData>
      <sheetData sheetId="8095">
        <row r="82">
          <cell r="CF82" t="str">
            <v>Royalties Aggregate</v>
          </cell>
        </row>
      </sheetData>
      <sheetData sheetId="8096">
        <row r="82">
          <cell r="CF82" t="str">
            <v>Royalties Aggregate</v>
          </cell>
        </row>
      </sheetData>
      <sheetData sheetId="8097">
        <row r="82">
          <cell r="CF82" t="str">
            <v>Royalties Aggregate</v>
          </cell>
        </row>
      </sheetData>
      <sheetData sheetId="8098">
        <row r="82">
          <cell r="CF82" t="str">
            <v>Royalties Aggregate</v>
          </cell>
        </row>
      </sheetData>
      <sheetData sheetId="8099">
        <row r="82">
          <cell r="CF82" t="str">
            <v>Royalties Aggregate</v>
          </cell>
        </row>
      </sheetData>
      <sheetData sheetId="8100">
        <row r="82">
          <cell r="CF82" t="str">
            <v>Royalties Aggregate</v>
          </cell>
        </row>
      </sheetData>
      <sheetData sheetId="8101">
        <row r="82">
          <cell r="CF82" t="str">
            <v>Royalties Aggregate</v>
          </cell>
        </row>
      </sheetData>
      <sheetData sheetId="8102">
        <row r="82">
          <cell r="CF82" t="str">
            <v>Royalties Aggregate</v>
          </cell>
        </row>
      </sheetData>
      <sheetData sheetId="8103">
        <row r="82">
          <cell r="CF82" t="str">
            <v>Royalties Aggregate</v>
          </cell>
        </row>
      </sheetData>
      <sheetData sheetId="8104">
        <row r="82">
          <cell r="CF82" t="str">
            <v>Royalties Aggregate</v>
          </cell>
        </row>
      </sheetData>
      <sheetData sheetId="8105">
        <row r="82">
          <cell r="CF82" t="str">
            <v>Royalties Aggregate</v>
          </cell>
        </row>
      </sheetData>
      <sheetData sheetId="8106">
        <row r="82">
          <cell r="CF82" t="str">
            <v>Royalties Aggregate</v>
          </cell>
        </row>
      </sheetData>
      <sheetData sheetId="8107">
        <row r="82">
          <cell r="CF82" t="str">
            <v>Royalties Aggregate</v>
          </cell>
        </row>
      </sheetData>
      <sheetData sheetId="8108">
        <row r="82">
          <cell r="CF82" t="str">
            <v>Royalties Aggregate</v>
          </cell>
        </row>
      </sheetData>
      <sheetData sheetId="8109">
        <row r="82">
          <cell r="CF82" t="str">
            <v>Royalties Aggregate</v>
          </cell>
        </row>
      </sheetData>
      <sheetData sheetId="8110">
        <row r="82">
          <cell r="CF82" t="str">
            <v>Royalties Aggregate</v>
          </cell>
        </row>
      </sheetData>
      <sheetData sheetId="8111">
        <row r="82">
          <cell r="CF82" t="str">
            <v>Royalties Aggregate</v>
          </cell>
        </row>
      </sheetData>
      <sheetData sheetId="8112">
        <row r="82">
          <cell r="CF82" t="str">
            <v>Royalties Aggregate</v>
          </cell>
        </row>
      </sheetData>
      <sheetData sheetId="8113">
        <row r="82">
          <cell r="CF82" t="str">
            <v>Royalties Aggregate</v>
          </cell>
        </row>
      </sheetData>
      <sheetData sheetId="8114">
        <row r="82">
          <cell r="CF82" t="str">
            <v>Royalties Aggregate</v>
          </cell>
        </row>
      </sheetData>
      <sheetData sheetId="8115">
        <row r="82">
          <cell r="CF82" t="str">
            <v>Royalties Aggregate</v>
          </cell>
        </row>
      </sheetData>
      <sheetData sheetId="8116">
        <row r="82">
          <cell r="CF82" t="str">
            <v>Royalties Aggregate</v>
          </cell>
        </row>
      </sheetData>
      <sheetData sheetId="8117">
        <row r="82">
          <cell r="CF82" t="str">
            <v>Royalties Aggregate</v>
          </cell>
        </row>
      </sheetData>
      <sheetData sheetId="8118">
        <row r="82">
          <cell r="CF82" t="str">
            <v>Royalties Aggregate</v>
          </cell>
        </row>
      </sheetData>
      <sheetData sheetId="8119">
        <row r="82">
          <cell r="CF82" t="str">
            <v>Royalties Aggregate</v>
          </cell>
        </row>
      </sheetData>
      <sheetData sheetId="8120">
        <row r="82">
          <cell r="CF82" t="str">
            <v>Royalties Aggregate</v>
          </cell>
        </row>
      </sheetData>
      <sheetData sheetId="8121">
        <row r="82">
          <cell r="CF82" t="str">
            <v>Royalties Aggregate</v>
          </cell>
        </row>
      </sheetData>
      <sheetData sheetId="8122">
        <row r="82">
          <cell r="CF82" t="str">
            <v>Royalties Aggregate</v>
          </cell>
        </row>
      </sheetData>
      <sheetData sheetId="8123">
        <row r="82">
          <cell r="CF82" t="str">
            <v>Royalties Aggregate</v>
          </cell>
        </row>
      </sheetData>
      <sheetData sheetId="8124">
        <row r="82">
          <cell r="CF82" t="str">
            <v>Royalties Aggregate</v>
          </cell>
        </row>
      </sheetData>
      <sheetData sheetId="8125">
        <row r="82">
          <cell r="CF82" t="str">
            <v>Royalties Aggregate</v>
          </cell>
        </row>
      </sheetData>
      <sheetData sheetId="8126">
        <row r="82">
          <cell r="CF82" t="str">
            <v>Royalties Aggregate</v>
          </cell>
        </row>
      </sheetData>
      <sheetData sheetId="8127">
        <row r="82">
          <cell r="CF82" t="str">
            <v>Royalties Aggregate</v>
          </cell>
        </row>
      </sheetData>
      <sheetData sheetId="8128">
        <row r="82">
          <cell r="CF82" t="str">
            <v>Royalties Aggregate</v>
          </cell>
        </row>
      </sheetData>
      <sheetData sheetId="8129">
        <row r="82">
          <cell r="CF82" t="str">
            <v>Royalties Aggregate</v>
          </cell>
        </row>
      </sheetData>
      <sheetData sheetId="8130">
        <row r="82">
          <cell r="CF82" t="str">
            <v>Royalties Aggregate</v>
          </cell>
        </row>
      </sheetData>
      <sheetData sheetId="8131">
        <row r="82">
          <cell r="CF82" t="str">
            <v>Royalties Aggregate</v>
          </cell>
        </row>
      </sheetData>
      <sheetData sheetId="8132">
        <row r="82">
          <cell r="CF82" t="str">
            <v>Royalties Aggregate</v>
          </cell>
        </row>
      </sheetData>
      <sheetData sheetId="8133">
        <row r="82">
          <cell r="CF82" t="str">
            <v>Royalties Aggregate</v>
          </cell>
        </row>
      </sheetData>
      <sheetData sheetId="8134">
        <row r="82">
          <cell r="CF82" t="str">
            <v>Royalties Aggregate</v>
          </cell>
        </row>
      </sheetData>
      <sheetData sheetId="8135">
        <row r="82">
          <cell r="CF82" t="str">
            <v>Royalties Aggregate</v>
          </cell>
        </row>
      </sheetData>
      <sheetData sheetId="8136">
        <row r="82">
          <cell r="CF82" t="str">
            <v>Royalties Aggregate</v>
          </cell>
        </row>
      </sheetData>
      <sheetData sheetId="8137">
        <row r="82">
          <cell r="CF82" t="str">
            <v>Royalties Aggregate</v>
          </cell>
        </row>
      </sheetData>
      <sheetData sheetId="8138">
        <row r="82">
          <cell r="CF82" t="str">
            <v>Royalties Aggregate</v>
          </cell>
        </row>
      </sheetData>
      <sheetData sheetId="8139">
        <row r="82">
          <cell r="CF82" t="str">
            <v>Royalties Aggregate</v>
          </cell>
        </row>
      </sheetData>
      <sheetData sheetId="8140">
        <row r="82">
          <cell r="CF82" t="str">
            <v>Royalties Aggregate</v>
          </cell>
        </row>
      </sheetData>
      <sheetData sheetId="8141">
        <row r="82">
          <cell r="CF82" t="str">
            <v>Royalties Aggregate</v>
          </cell>
        </row>
      </sheetData>
      <sheetData sheetId="8142">
        <row r="82">
          <cell r="CF82" t="str">
            <v>Royalties Aggregate</v>
          </cell>
        </row>
      </sheetData>
      <sheetData sheetId="8143">
        <row r="82">
          <cell r="CF82" t="str">
            <v>Royalties Aggregate</v>
          </cell>
        </row>
      </sheetData>
      <sheetData sheetId="8144">
        <row r="82">
          <cell r="CF82" t="str">
            <v>Royalties Aggregate</v>
          </cell>
        </row>
      </sheetData>
      <sheetData sheetId="8145"/>
      <sheetData sheetId="8146">
        <row r="82">
          <cell r="CF82" t="str">
            <v>Royalties Aggregate</v>
          </cell>
        </row>
      </sheetData>
      <sheetData sheetId="8147">
        <row r="82">
          <cell r="CF82" t="str">
            <v>Royalties Aggregate</v>
          </cell>
        </row>
      </sheetData>
      <sheetData sheetId="8148">
        <row r="82">
          <cell r="CF82" t="str">
            <v>Royalties Aggregate</v>
          </cell>
        </row>
      </sheetData>
      <sheetData sheetId="8149">
        <row r="82">
          <cell r="CF82" t="str">
            <v>Royalties Aggregate</v>
          </cell>
        </row>
      </sheetData>
      <sheetData sheetId="8150">
        <row r="82">
          <cell r="CF82" t="str">
            <v>Royalties Aggregate</v>
          </cell>
        </row>
      </sheetData>
      <sheetData sheetId="8151">
        <row r="82">
          <cell r="CF82" t="str">
            <v>Royalties Aggregate</v>
          </cell>
        </row>
      </sheetData>
      <sheetData sheetId="8152">
        <row r="82">
          <cell r="CF82" t="str">
            <v>Royalties Aggregate</v>
          </cell>
        </row>
      </sheetData>
      <sheetData sheetId="8153"/>
      <sheetData sheetId="8154">
        <row r="82">
          <cell r="CF82" t="str">
            <v>Royalties Aggregate</v>
          </cell>
        </row>
      </sheetData>
      <sheetData sheetId="8155">
        <row r="82">
          <cell r="CF82" t="str">
            <v>Royalties Aggregate</v>
          </cell>
        </row>
      </sheetData>
      <sheetData sheetId="8156">
        <row r="82">
          <cell r="CF82" t="str">
            <v>Royalties Aggregate</v>
          </cell>
        </row>
      </sheetData>
      <sheetData sheetId="8157">
        <row r="82">
          <cell r="CF82" t="str">
            <v>Royalties Aggregate</v>
          </cell>
        </row>
      </sheetData>
      <sheetData sheetId="8158">
        <row r="82">
          <cell r="CF82" t="str">
            <v>Royalties Aggregate</v>
          </cell>
        </row>
      </sheetData>
      <sheetData sheetId="8159">
        <row r="82">
          <cell r="CF82">
            <v>0</v>
          </cell>
        </row>
      </sheetData>
      <sheetData sheetId="8160">
        <row r="82">
          <cell r="CF82" t="str">
            <v>Royalties Aggregate</v>
          </cell>
        </row>
      </sheetData>
      <sheetData sheetId="8161">
        <row r="82">
          <cell r="CF82" t="str">
            <v>Royalties Aggregate</v>
          </cell>
        </row>
      </sheetData>
      <sheetData sheetId="8162">
        <row r="82">
          <cell r="CF82" t="str">
            <v>Royalties Aggregate</v>
          </cell>
        </row>
      </sheetData>
      <sheetData sheetId="8163">
        <row r="82">
          <cell r="CF82" t="str">
            <v>Royalties Aggregate</v>
          </cell>
        </row>
      </sheetData>
      <sheetData sheetId="8164">
        <row r="82">
          <cell r="CF82" t="str">
            <v>Royalties Aggregate</v>
          </cell>
        </row>
      </sheetData>
      <sheetData sheetId="8165"/>
      <sheetData sheetId="8166">
        <row r="82">
          <cell r="CF82" t="str">
            <v>Royalties Aggregate</v>
          </cell>
        </row>
      </sheetData>
      <sheetData sheetId="8167">
        <row r="82">
          <cell r="CF82" t="str">
            <v>Royalties Aggregate</v>
          </cell>
        </row>
      </sheetData>
      <sheetData sheetId="8168">
        <row r="82">
          <cell r="CF82" t="str">
            <v>Royalties Aggregate</v>
          </cell>
        </row>
      </sheetData>
      <sheetData sheetId="8169">
        <row r="82">
          <cell r="CF82" t="str">
            <v>Royalties Aggregate</v>
          </cell>
        </row>
      </sheetData>
      <sheetData sheetId="8170">
        <row r="82">
          <cell r="CF82" t="str">
            <v>Royalties Aggregate</v>
          </cell>
        </row>
      </sheetData>
      <sheetData sheetId="8171">
        <row r="82">
          <cell r="CF82" t="str">
            <v>Royalties Aggregate</v>
          </cell>
        </row>
      </sheetData>
      <sheetData sheetId="8172">
        <row r="82">
          <cell r="CF82" t="str">
            <v>Royalties Aggregate</v>
          </cell>
        </row>
      </sheetData>
      <sheetData sheetId="8173">
        <row r="82">
          <cell r="CF82" t="str">
            <v>Royalties Aggregate</v>
          </cell>
        </row>
      </sheetData>
      <sheetData sheetId="8174"/>
      <sheetData sheetId="8175">
        <row r="82">
          <cell r="CF82" t="str">
            <v>Royalties Aggregate</v>
          </cell>
        </row>
      </sheetData>
      <sheetData sheetId="8176">
        <row r="82">
          <cell r="CF82" t="str">
            <v>Royalties Aggregate</v>
          </cell>
        </row>
      </sheetData>
      <sheetData sheetId="8177">
        <row r="82">
          <cell r="CF82" t="str">
            <v>Royalties Aggregate</v>
          </cell>
        </row>
      </sheetData>
      <sheetData sheetId="8178">
        <row r="82">
          <cell r="CF82" t="str">
            <v>Royalties Aggregate</v>
          </cell>
        </row>
      </sheetData>
      <sheetData sheetId="8179">
        <row r="82">
          <cell r="CF82" t="str">
            <v>Royalties Aggregate</v>
          </cell>
        </row>
      </sheetData>
      <sheetData sheetId="8180">
        <row r="82">
          <cell r="CF82" t="str">
            <v>Royalties Aggregate</v>
          </cell>
        </row>
      </sheetData>
      <sheetData sheetId="8181">
        <row r="82">
          <cell r="CF82" t="str">
            <v>Royalties Aggregate</v>
          </cell>
        </row>
      </sheetData>
      <sheetData sheetId="8182">
        <row r="82">
          <cell r="CF82" t="str">
            <v>Royalties Aggregate</v>
          </cell>
        </row>
      </sheetData>
      <sheetData sheetId="8183">
        <row r="82">
          <cell r="CF82" t="str">
            <v>Royalties Aggregate</v>
          </cell>
        </row>
      </sheetData>
      <sheetData sheetId="8184">
        <row r="82">
          <cell r="CF82" t="str">
            <v>Royalties Aggregate</v>
          </cell>
        </row>
      </sheetData>
      <sheetData sheetId="8185"/>
      <sheetData sheetId="8186"/>
      <sheetData sheetId="8187">
        <row r="82">
          <cell r="CF82" t="str">
            <v>Royalties Aggregate</v>
          </cell>
        </row>
      </sheetData>
      <sheetData sheetId="8188">
        <row r="82">
          <cell r="CF82" t="str">
            <v>Royalties Aggregate</v>
          </cell>
        </row>
      </sheetData>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ow r="82">
          <cell r="CF82" t="str">
            <v>Royalties Aggregate</v>
          </cell>
        </row>
      </sheetData>
      <sheetData sheetId="8301" refreshError="1"/>
      <sheetData sheetId="8302" refreshError="1"/>
      <sheetData sheetId="8303" refreshError="1"/>
      <sheetData sheetId="8304" refreshError="1"/>
      <sheetData sheetId="8305" refreshError="1"/>
      <sheetData sheetId="8306">
        <row r="82">
          <cell r="CF82" t="str">
            <v>Royalties Aggregate</v>
          </cell>
        </row>
      </sheetData>
      <sheetData sheetId="8307" refreshError="1"/>
      <sheetData sheetId="8308">
        <row r="82">
          <cell r="CF82" t="str">
            <v>Royalties Aggregate</v>
          </cell>
        </row>
      </sheetData>
      <sheetData sheetId="8309" refreshError="1"/>
      <sheetData sheetId="8310" refreshError="1"/>
      <sheetData sheetId="8311" refreshError="1"/>
      <sheetData sheetId="8312" refreshError="1"/>
      <sheetData sheetId="8313" refreshError="1"/>
      <sheetData sheetId="8314">
        <row r="82">
          <cell r="CF82" t="str">
            <v>Royalties Aggregate</v>
          </cell>
        </row>
      </sheetData>
      <sheetData sheetId="8315">
        <row r="82">
          <cell r="CF82" t="str">
            <v>Royalties Aggregate</v>
          </cell>
        </row>
      </sheetData>
      <sheetData sheetId="8316" refreshError="1"/>
      <sheetData sheetId="8317" refreshError="1"/>
      <sheetData sheetId="8318" refreshError="1"/>
      <sheetData sheetId="8319" refreshError="1"/>
      <sheetData sheetId="8320" refreshError="1"/>
      <sheetData sheetId="8321">
        <row r="82">
          <cell r="CF82" t="str">
            <v>Royalties Aggregate</v>
          </cell>
        </row>
      </sheetData>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ow r="82">
          <cell r="CF82" t="str">
            <v>Royalties Aggregate</v>
          </cell>
        </row>
      </sheetData>
      <sheetData sheetId="8354">
        <row r="82">
          <cell r="CF82" t="str">
            <v>Royalties Aggregate</v>
          </cell>
        </row>
      </sheetData>
      <sheetData sheetId="8355">
        <row r="82">
          <cell r="CF82" t="str">
            <v>Royalties Aggregate</v>
          </cell>
        </row>
      </sheetData>
      <sheetData sheetId="8356">
        <row r="82">
          <cell r="CF82" t="str">
            <v>Royalties Aggregate</v>
          </cell>
        </row>
      </sheetData>
      <sheetData sheetId="8357">
        <row r="82">
          <cell r="CF82" t="str">
            <v>Royalties Aggregate</v>
          </cell>
        </row>
      </sheetData>
      <sheetData sheetId="8358">
        <row r="82">
          <cell r="CF82" t="str">
            <v>Royalties Aggregate</v>
          </cell>
        </row>
      </sheetData>
      <sheetData sheetId="8359">
        <row r="82">
          <cell r="CF82" t="str">
            <v>Royalties Aggregate</v>
          </cell>
        </row>
      </sheetData>
      <sheetData sheetId="8360">
        <row r="82">
          <cell r="CF82" t="str">
            <v>Royalties Aggregate</v>
          </cell>
        </row>
      </sheetData>
      <sheetData sheetId="8361">
        <row r="82">
          <cell r="CF82" t="str">
            <v>Royalties Aggregate</v>
          </cell>
        </row>
      </sheetData>
      <sheetData sheetId="8362">
        <row r="82">
          <cell r="CF82" t="str">
            <v>Royalties Aggregate</v>
          </cell>
        </row>
      </sheetData>
      <sheetData sheetId="8363">
        <row r="82">
          <cell r="CF82" t="str">
            <v>Royalties Aggregate</v>
          </cell>
        </row>
      </sheetData>
      <sheetData sheetId="8364">
        <row r="82">
          <cell r="CF82" t="str">
            <v>Royalties Aggregate</v>
          </cell>
        </row>
      </sheetData>
      <sheetData sheetId="8365">
        <row r="82">
          <cell r="CF82" t="str">
            <v>Royalties Aggregate</v>
          </cell>
        </row>
      </sheetData>
      <sheetData sheetId="8366">
        <row r="82">
          <cell r="CF82" t="str">
            <v>Royalties Aggregate</v>
          </cell>
        </row>
      </sheetData>
      <sheetData sheetId="8367">
        <row r="82">
          <cell r="CF82" t="str">
            <v>Royalties Aggregate</v>
          </cell>
        </row>
      </sheetData>
      <sheetData sheetId="8368">
        <row r="82">
          <cell r="CF82" t="str">
            <v>Royalties Aggregate</v>
          </cell>
        </row>
      </sheetData>
      <sheetData sheetId="8369">
        <row r="82">
          <cell r="CF82" t="str">
            <v>Royalties Aggregate</v>
          </cell>
        </row>
      </sheetData>
      <sheetData sheetId="8370">
        <row r="82">
          <cell r="CF82" t="str">
            <v>Royalties Aggregate</v>
          </cell>
        </row>
      </sheetData>
      <sheetData sheetId="8371" refreshError="1"/>
      <sheetData sheetId="8372">
        <row r="82">
          <cell r="CF82" t="str">
            <v>Royalties Aggregate</v>
          </cell>
        </row>
      </sheetData>
      <sheetData sheetId="8373">
        <row r="82">
          <cell r="CF82" t="str">
            <v>Royalties Aggregate</v>
          </cell>
        </row>
      </sheetData>
      <sheetData sheetId="8374">
        <row r="82">
          <cell r="CF82" t="str">
            <v>Royalties Aggregate</v>
          </cell>
        </row>
      </sheetData>
      <sheetData sheetId="8375">
        <row r="82">
          <cell r="CF82" t="str">
            <v>Royalties Aggregate</v>
          </cell>
        </row>
      </sheetData>
      <sheetData sheetId="8376" refreshError="1"/>
      <sheetData sheetId="8377">
        <row r="82">
          <cell r="CF82" t="str">
            <v>Royalties Aggregate</v>
          </cell>
        </row>
      </sheetData>
      <sheetData sheetId="8378">
        <row r="82">
          <cell r="CF82" t="str">
            <v>Royalties Aggregate</v>
          </cell>
        </row>
      </sheetData>
      <sheetData sheetId="8379">
        <row r="82">
          <cell r="CF82" t="str">
            <v>Royalties Aggregate</v>
          </cell>
        </row>
      </sheetData>
      <sheetData sheetId="8380">
        <row r="82">
          <cell r="CF82" t="str">
            <v>Royalties Aggregate</v>
          </cell>
        </row>
      </sheetData>
      <sheetData sheetId="8381">
        <row r="82">
          <cell r="CF82" t="str">
            <v>Royalties Aggregate</v>
          </cell>
        </row>
      </sheetData>
      <sheetData sheetId="8382">
        <row r="82">
          <cell r="CF82" t="str">
            <v>Royalties Aggregate</v>
          </cell>
        </row>
      </sheetData>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ow r="82">
          <cell r="CF82" t="str">
            <v>Royalties Aggregate</v>
          </cell>
        </row>
      </sheetData>
      <sheetData sheetId="8396" refreshError="1"/>
      <sheetData sheetId="8397" refreshError="1"/>
      <sheetData sheetId="8398" refreshError="1"/>
      <sheetData sheetId="8399">
        <row r="82">
          <cell r="CF82" t="str">
            <v>Royalties Aggregate</v>
          </cell>
        </row>
      </sheetData>
      <sheetData sheetId="8400">
        <row r="82">
          <cell r="CF82" t="str">
            <v>Royalties Aggregate</v>
          </cell>
        </row>
      </sheetData>
      <sheetData sheetId="8401">
        <row r="82">
          <cell r="CF82" t="str">
            <v>Royalties Aggregate</v>
          </cell>
        </row>
      </sheetData>
      <sheetData sheetId="8402">
        <row r="82">
          <cell r="CF82" t="str">
            <v>Royalties Aggregate</v>
          </cell>
        </row>
      </sheetData>
      <sheetData sheetId="8403">
        <row r="82">
          <cell r="CF82" t="str">
            <v>Royalties Aggregate</v>
          </cell>
        </row>
      </sheetData>
      <sheetData sheetId="8404">
        <row r="82">
          <cell r="CF82" t="str">
            <v>Royalties Aggregate</v>
          </cell>
        </row>
      </sheetData>
      <sheetData sheetId="8405">
        <row r="82">
          <cell r="CF82" t="str">
            <v>Royalties Aggregate</v>
          </cell>
        </row>
      </sheetData>
      <sheetData sheetId="8406">
        <row r="82">
          <cell r="CF82" t="str">
            <v>Royalties Aggregate</v>
          </cell>
        </row>
      </sheetData>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ow r="82">
          <cell r="CF82" t="str">
            <v>Royalties Aggregate</v>
          </cell>
        </row>
      </sheetData>
      <sheetData sheetId="8437">
        <row r="82">
          <cell r="CF82" t="str">
            <v>Royalties Aggregate</v>
          </cell>
        </row>
      </sheetData>
      <sheetData sheetId="8438">
        <row r="82">
          <cell r="CF82" t="str">
            <v>Royalties Aggregate</v>
          </cell>
        </row>
      </sheetData>
      <sheetData sheetId="8439">
        <row r="82">
          <cell r="CF82" t="str">
            <v>Royalties Aggregate</v>
          </cell>
        </row>
      </sheetData>
      <sheetData sheetId="8440">
        <row r="82">
          <cell r="CF82" t="str">
            <v>Royalties Aggregate</v>
          </cell>
        </row>
      </sheetData>
      <sheetData sheetId="8441">
        <row r="82">
          <cell r="CF82" t="str">
            <v>Royalties Aggregate</v>
          </cell>
        </row>
      </sheetData>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ow r="82">
          <cell r="CF82" t="str">
            <v>Royalties Aggregate</v>
          </cell>
        </row>
      </sheetData>
      <sheetData sheetId="8455">
        <row r="82">
          <cell r="CF82" t="str">
            <v>Royalties Aggregate</v>
          </cell>
        </row>
      </sheetData>
      <sheetData sheetId="8456" refreshError="1"/>
      <sheetData sheetId="8457" refreshError="1"/>
      <sheetData sheetId="8458" refreshError="1"/>
      <sheetData sheetId="8459" refreshError="1"/>
      <sheetData sheetId="8460" refreshError="1"/>
      <sheetData sheetId="8461">
        <row r="82">
          <cell r="CF82" t="str">
            <v>Royalties Aggregate</v>
          </cell>
        </row>
      </sheetData>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ow r="82">
          <cell r="CF82" t="str">
            <v>Royalties Aggregate</v>
          </cell>
        </row>
      </sheetData>
      <sheetData sheetId="8475" refreshError="1"/>
      <sheetData sheetId="8476" refreshError="1"/>
      <sheetData sheetId="8477" refreshError="1"/>
      <sheetData sheetId="8478" refreshError="1"/>
      <sheetData sheetId="8479" refreshError="1"/>
      <sheetData sheetId="8480" refreshError="1"/>
      <sheetData sheetId="8481">
        <row r="82">
          <cell r="CF82" t="str">
            <v>Royalties Aggregate</v>
          </cell>
        </row>
      </sheetData>
      <sheetData sheetId="8482">
        <row r="82">
          <cell r="CF82" t="str">
            <v>Royalties Aggregate</v>
          </cell>
        </row>
      </sheetData>
      <sheetData sheetId="8483" refreshError="1"/>
      <sheetData sheetId="8484">
        <row r="82">
          <cell r="CF82" t="str">
            <v>Royalties Aggregate</v>
          </cell>
        </row>
      </sheetData>
      <sheetData sheetId="8485">
        <row r="82">
          <cell r="CF82" t="str">
            <v>Royalties Aggregate</v>
          </cell>
        </row>
      </sheetData>
      <sheetData sheetId="8486">
        <row r="82">
          <cell r="CF82" t="str">
            <v>Royalties Aggregate</v>
          </cell>
        </row>
      </sheetData>
      <sheetData sheetId="8487">
        <row r="82">
          <cell r="CF82" t="str">
            <v>Royalties Aggregate</v>
          </cell>
        </row>
      </sheetData>
      <sheetData sheetId="8488">
        <row r="82">
          <cell r="CF82" t="str">
            <v>Royalties Aggregate</v>
          </cell>
        </row>
      </sheetData>
      <sheetData sheetId="8489">
        <row r="82">
          <cell r="CF82" t="str">
            <v>Royalties Aggregate</v>
          </cell>
        </row>
      </sheetData>
      <sheetData sheetId="8490">
        <row r="82">
          <cell r="CF82" t="str">
            <v>Royalties Aggregate</v>
          </cell>
        </row>
      </sheetData>
      <sheetData sheetId="8491">
        <row r="82">
          <cell r="CF82" t="str">
            <v>Royalties Aggregate</v>
          </cell>
        </row>
      </sheetData>
      <sheetData sheetId="8492">
        <row r="82">
          <cell r="CF82" t="str">
            <v>Royalties Aggregate</v>
          </cell>
        </row>
      </sheetData>
      <sheetData sheetId="8493">
        <row r="82">
          <cell r="CF82" t="str">
            <v>Royalties Aggregate</v>
          </cell>
        </row>
      </sheetData>
      <sheetData sheetId="8494">
        <row r="82">
          <cell r="CF82" t="str">
            <v>Royalties Aggregate</v>
          </cell>
        </row>
      </sheetData>
      <sheetData sheetId="8495">
        <row r="82">
          <cell r="CF82" t="str">
            <v>Royalties Aggregate</v>
          </cell>
        </row>
      </sheetData>
      <sheetData sheetId="8496">
        <row r="82">
          <cell r="CF82" t="str">
            <v>Royalties Aggregate</v>
          </cell>
        </row>
      </sheetData>
      <sheetData sheetId="8497">
        <row r="82">
          <cell r="CF82" t="str">
            <v>Royalties Aggregate</v>
          </cell>
        </row>
      </sheetData>
      <sheetData sheetId="8498">
        <row r="82">
          <cell r="CF82" t="str">
            <v>Royalties Aggregate</v>
          </cell>
        </row>
      </sheetData>
      <sheetData sheetId="8499">
        <row r="82">
          <cell r="CF82" t="str">
            <v>Royalties Aggregate</v>
          </cell>
        </row>
      </sheetData>
      <sheetData sheetId="8500">
        <row r="82">
          <cell r="CF82" t="str">
            <v>Royalties Aggregate</v>
          </cell>
        </row>
      </sheetData>
      <sheetData sheetId="8501">
        <row r="82">
          <cell r="CF82" t="str">
            <v>Royalties Aggregate</v>
          </cell>
        </row>
      </sheetData>
      <sheetData sheetId="8502">
        <row r="82">
          <cell r="CF82" t="str">
            <v>Royalties Aggregate</v>
          </cell>
        </row>
      </sheetData>
      <sheetData sheetId="8503">
        <row r="82">
          <cell r="CF82" t="str">
            <v>Royalties Aggregate</v>
          </cell>
        </row>
      </sheetData>
      <sheetData sheetId="8504">
        <row r="82">
          <cell r="CF82" t="str">
            <v>Royalties Aggregate</v>
          </cell>
        </row>
      </sheetData>
      <sheetData sheetId="8505">
        <row r="82">
          <cell r="CF82" t="str">
            <v>Royalties Aggregate</v>
          </cell>
        </row>
      </sheetData>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sheetData sheetId="8603"/>
      <sheetData sheetId="8604">
        <row r="82">
          <cell r="CF82" t="str">
            <v>Royalties Aggregate</v>
          </cell>
        </row>
      </sheetData>
      <sheetData sheetId="8605">
        <row r="82">
          <cell r="CF82" t="str">
            <v>Royalties Aggregate</v>
          </cell>
        </row>
      </sheetData>
      <sheetData sheetId="8606">
        <row r="82">
          <cell r="CF82" t="str">
            <v>Royalties Aggregate</v>
          </cell>
        </row>
      </sheetData>
      <sheetData sheetId="8607">
        <row r="82">
          <cell r="CF82" t="str">
            <v>Royalties Aggregate</v>
          </cell>
        </row>
      </sheetData>
      <sheetData sheetId="8608"/>
      <sheetData sheetId="8609"/>
      <sheetData sheetId="8610">
        <row r="82">
          <cell r="CF82" t="str">
            <v>Royalties Aggregate</v>
          </cell>
        </row>
      </sheetData>
      <sheetData sheetId="8611">
        <row r="82">
          <cell r="CF82" t="str">
            <v>Royalties Aggregate</v>
          </cell>
        </row>
      </sheetData>
      <sheetData sheetId="8612">
        <row r="82">
          <cell r="CF82" t="str">
            <v>Royalties Aggregate</v>
          </cell>
        </row>
      </sheetData>
      <sheetData sheetId="8613">
        <row r="82">
          <cell r="CF82" t="str">
            <v>Royalties Aggregate</v>
          </cell>
        </row>
      </sheetData>
      <sheetData sheetId="8614">
        <row r="82">
          <cell r="CF82" t="str">
            <v>Royalties Aggregate</v>
          </cell>
        </row>
      </sheetData>
      <sheetData sheetId="8615">
        <row r="82">
          <cell r="CF82" t="str">
            <v>Royalties Aggregate</v>
          </cell>
        </row>
      </sheetData>
      <sheetData sheetId="8616">
        <row r="82">
          <cell r="CF82" t="str">
            <v>Royalties Aggregate</v>
          </cell>
        </row>
      </sheetData>
      <sheetData sheetId="8617">
        <row r="82">
          <cell r="CF82" t="str">
            <v>Royalties Aggregate</v>
          </cell>
        </row>
      </sheetData>
      <sheetData sheetId="8618">
        <row r="82">
          <cell r="CF82" t="str">
            <v>Royalties Aggregate</v>
          </cell>
        </row>
      </sheetData>
      <sheetData sheetId="8619">
        <row r="82">
          <cell r="CF82" t="str">
            <v>Royalties Aggregate</v>
          </cell>
        </row>
      </sheetData>
      <sheetData sheetId="8620">
        <row r="82">
          <cell r="CF82" t="str">
            <v>Royalties Aggregate</v>
          </cell>
        </row>
      </sheetData>
      <sheetData sheetId="8621">
        <row r="82">
          <cell r="CF82" t="str">
            <v>Royalties Aggregate</v>
          </cell>
        </row>
      </sheetData>
      <sheetData sheetId="8622">
        <row r="82">
          <cell r="CF82" t="str">
            <v>Royalties Aggregate</v>
          </cell>
        </row>
      </sheetData>
      <sheetData sheetId="8623">
        <row r="82">
          <cell r="CF82" t="str">
            <v>Royalties Aggregate</v>
          </cell>
        </row>
      </sheetData>
      <sheetData sheetId="8624">
        <row r="82">
          <cell r="CF82" t="str">
            <v>Royalties Aggregate</v>
          </cell>
        </row>
      </sheetData>
      <sheetData sheetId="8625">
        <row r="82">
          <cell r="CF82" t="str">
            <v>Royalties Aggregate</v>
          </cell>
        </row>
      </sheetData>
      <sheetData sheetId="8626">
        <row r="82">
          <cell r="CF82" t="str">
            <v>Royalties Aggregate</v>
          </cell>
        </row>
      </sheetData>
      <sheetData sheetId="8627">
        <row r="82">
          <cell r="CF82" t="str">
            <v>Royalties Aggregate</v>
          </cell>
        </row>
      </sheetData>
      <sheetData sheetId="8628">
        <row r="82">
          <cell r="CF82" t="str">
            <v>Royalties Aggregate</v>
          </cell>
        </row>
      </sheetData>
      <sheetData sheetId="8629">
        <row r="82">
          <cell r="CF82" t="str">
            <v>Royalties Aggregate</v>
          </cell>
        </row>
      </sheetData>
      <sheetData sheetId="8630"/>
      <sheetData sheetId="8631"/>
      <sheetData sheetId="8632">
        <row r="82">
          <cell r="CF82" t="str">
            <v>Royalties Aggregate</v>
          </cell>
        </row>
      </sheetData>
      <sheetData sheetId="8633">
        <row r="82">
          <cell r="CF82" t="str">
            <v>Royalties Aggregate</v>
          </cell>
        </row>
      </sheetData>
      <sheetData sheetId="8634">
        <row r="82">
          <cell r="CF82" t="str">
            <v>Royalties Aggregate</v>
          </cell>
        </row>
      </sheetData>
      <sheetData sheetId="8635">
        <row r="82">
          <cell r="CF82" t="str">
            <v>Royalties Aggregate</v>
          </cell>
        </row>
      </sheetData>
      <sheetData sheetId="8636">
        <row r="82">
          <cell r="CF82" t="str">
            <v>Royalties Aggregate</v>
          </cell>
        </row>
      </sheetData>
      <sheetData sheetId="8637">
        <row r="82">
          <cell r="CF82" t="str">
            <v>Royalties Aggregate</v>
          </cell>
        </row>
      </sheetData>
      <sheetData sheetId="8638">
        <row r="82">
          <cell r="CF82" t="str">
            <v>Royalties Aggregate</v>
          </cell>
        </row>
      </sheetData>
      <sheetData sheetId="8639">
        <row r="82">
          <cell r="CF82" t="str">
            <v>Royalties Aggregate</v>
          </cell>
        </row>
      </sheetData>
      <sheetData sheetId="8640">
        <row r="82">
          <cell r="CF82" t="str">
            <v>Royalties Aggregate</v>
          </cell>
        </row>
      </sheetData>
      <sheetData sheetId="8641">
        <row r="82">
          <cell r="CF82" t="str">
            <v>Royalties Aggregate</v>
          </cell>
        </row>
      </sheetData>
      <sheetData sheetId="8642">
        <row r="82">
          <cell r="CF82" t="str">
            <v>Royalties Aggregate</v>
          </cell>
        </row>
      </sheetData>
      <sheetData sheetId="8643">
        <row r="82">
          <cell r="CF82" t="str">
            <v>Royalties Aggregate</v>
          </cell>
        </row>
      </sheetData>
      <sheetData sheetId="8644">
        <row r="82">
          <cell r="CF82" t="str">
            <v>Royalties Aggregate</v>
          </cell>
        </row>
      </sheetData>
      <sheetData sheetId="8645">
        <row r="82">
          <cell r="CF82" t="str">
            <v>Royalties Aggregate</v>
          </cell>
        </row>
      </sheetData>
      <sheetData sheetId="8646">
        <row r="82">
          <cell r="CF82" t="str">
            <v>Royalties Aggregate</v>
          </cell>
        </row>
      </sheetData>
      <sheetData sheetId="8647">
        <row r="82">
          <cell r="CF82" t="str">
            <v>Royalties Aggregate</v>
          </cell>
        </row>
      </sheetData>
      <sheetData sheetId="8648">
        <row r="82">
          <cell r="CF82" t="str">
            <v>Royalties Aggregate</v>
          </cell>
        </row>
      </sheetData>
      <sheetData sheetId="8649">
        <row r="82">
          <cell r="CF82" t="str">
            <v>Royalties Aggregate</v>
          </cell>
        </row>
      </sheetData>
      <sheetData sheetId="8650">
        <row r="82">
          <cell r="CF82" t="str">
            <v>Royalties Aggregate</v>
          </cell>
        </row>
      </sheetData>
      <sheetData sheetId="8651">
        <row r="82">
          <cell r="CF82" t="str">
            <v>Royalties Aggregate</v>
          </cell>
        </row>
      </sheetData>
      <sheetData sheetId="8652">
        <row r="82">
          <cell r="CF82" t="str">
            <v>Royalties Aggregate</v>
          </cell>
        </row>
      </sheetData>
      <sheetData sheetId="8653">
        <row r="82">
          <cell r="CF82" t="str">
            <v>Royalties Aggregate</v>
          </cell>
        </row>
      </sheetData>
      <sheetData sheetId="8654">
        <row r="82">
          <cell r="CF82" t="str">
            <v>Royalties Aggregate</v>
          </cell>
        </row>
      </sheetData>
      <sheetData sheetId="8655">
        <row r="82">
          <cell r="CF82" t="str">
            <v>Royalties Aggregate</v>
          </cell>
        </row>
      </sheetData>
      <sheetData sheetId="8656">
        <row r="82">
          <cell r="CF82" t="str">
            <v>Royalties Aggregate</v>
          </cell>
        </row>
      </sheetData>
      <sheetData sheetId="8657">
        <row r="82">
          <cell r="CF82" t="str">
            <v>Royalties Aggregate</v>
          </cell>
        </row>
      </sheetData>
      <sheetData sheetId="8658">
        <row r="82">
          <cell r="CF82" t="str">
            <v>Royalties Aggregate</v>
          </cell>
        </row>
      </sheetData>
      <sheetData sheetId="8659">
        <row r="82">
          <cell r="CF82" t="str">
            <v>Royalties Aggregate</v>
          </cell>
        </row>
      </sheetData>
      <sheetData sheetId="8660">
        <row r="82">
          <cell r="CF82" t="str">
            <v>Royalties Aggregate</v>
          </cell>
        </row>
      </sheetData>
      <sheetData sheetId="8661">
        <row r="82">
          <cell r="CF82" t="str">
            <v>Royalties Aggregate</v>
          </cell>
        </row>
      </sheetData>
      <sheetData sheetId="8662">
        <row r="82">
          <cell r="CF82" t="str">
            <v>Royalties Aggregate</v>
          </cell>
        </row>
      </sheetData>
      <sheetData sheetId="8663">
        <row r="82">
          <cell r="CF82" t="str">
            <v>Royalties Aggregate</v>
          </cell>
        </row>
      </sheetData>
      <sheetData sheetId="8664">
        <row r="82">
          <cell r="CF82" t="str">
            <v>Royalties Aggregate</v>
          </cell>
        </row>
      </sheetData>
      <sheetData sheetId="8665">
        <row r="82">
          <cell r="CF82" t="str">
            <v>Royalties Aggregate</v>
          </cell>
        </row>
      </sheetData>
      <sheetData sheetId="8666">
        <row r="82">
          <cell r="CF82" t="str">
            <v>Royalties Aggregate</v>
          </cell>
        </row>
      </sheetData>
      <sheetData sheetId="8667">
        <row r="82">
          <cell r="CF82" t="str">
            <v>Royalties Aggregate</v>
          </cell>
        </row>
      </sheetData>
      <sheetData sheetId="8668">
        <row r="82">
          <cell r="CF82" t="str">
            <v>Royalties Aggregate</v>
          </cell>
        </row>
      </sheetData>
      <sheetData sheetId="8669">
        <row r="82">
          <cell r="CF82" t="str">
            <v>Royalties Aggregate</v>
          </cell>
        </row>
      </sheetData>
      <sheetData sheetId="8670">
        <row r="82">
          <cell r="CF82" t="str">
            <v>Royalties Aggregate</v>
          </cell>
        </row>
      </sheetData>
      <sheetData sheetId="8671">
        <row r="82">
          <cell r="CF82" t="str">
            <v>Royalties Aggregate</v>
          </cell>
        </row>
      </sheetData>
      <sheetData sheetId="8672">
        <row r="82">
          <cell r="CF82" t="str">
            <v>Royalties Aggregate</v>
          </cell>
        </row>
      </sheetData>
      <sheetData sheetId="8673">
        <row r="82">
          <cell r="CF82" t="str">
            <v>Royalties Aggregate</v>
          </cell>
        </row>
      </sheetData>
      <sheetData sheetId="8674">
        <row r="82">
          <cell r="CF82" t="str">
            <v>Royalties Aggregate</v>
          </cell>
        </row>
      </sheetData>
      <sheetData sheetId="8675">
        <row r="82">
          <cell r="CF82" t="str">
            <v>Royalties Aggregate</v>
          </cell>
        </row>
      </sheetData>
      <sheetData sheetId="8676">
        <row r="82">
          <cell r="CF82" t="str">
            <v>Royalties Aggregate</v>
          </cell>
        </row>
      </sheetData>
      <sheetData sheetId="8677">
        <row r="82">
          <cell r="CF82" t="str">
            <v>Royalties Aggregate</v>
          </cell>
        </row>
      </sheetData>
      <sheetData sheetId="8678">
        <row r="82">
          <cell r="CF82" t="str">
            <v>Royalties Aggregate</v>
          </cell>
        </row>
      </sheetData>
      <sheetData sheetId="8679">
        <row r="82">
          <cell r="CF82" t="str">
            <v>Royalties Aggregate</v>
          </cell>
        </row>
      </sheetData>
      <sheetData sheetId="8680">
        <row r="82">
          <cell r="CF82" t="str">
            <v>Royalties Aggregate</v>
          </cell>
        </row>
      </sheetData>
      <sheetData sheetId="8681">
        <row r="82">
          <cell r="CF82" t="str">
            <v>Royalties Aggregate</v>
          </cell>
        </row>
      </sheetData>
      <sheetData sheetId="8682">
        <row r="82">
          <cell r="CF82" t="str">
            <v>Royalties Aggregate</v>
          </cell>
        </row>
      </sheetData>
      <sheetData sheetId="8683">
        <row r="82">
          <cell r="CF82" t="str">
            <v>Royalties Aggregate</v>
          </cell>
        </row>
      </sheetData>
      <sheetData sheetId="8684">
        <row r="82">
          <cell r="CF82" t="str">
            <v>Royalties Aggregate</v>
          </cell>
        </row>
      </sheetData>
      <sheetData sheetId="8685">
        <row r="82">
          <cell r="CF82" t="str">
            <v>Royalties Aggregate</v>
          </cell>
        </row>
      </sheetData>
      <sheetData sheetId="8686">
        <row r="82">
          <cell r="CF82" t="str">
            <v>Royalties Aggregate</v>
          </cell>
        </row>
      </sheetData>
      <sheetData sheetId="8687">
        <row r="82">
          <cell r="CF82" t="str">
            <v>Royalties Aggregate</v>
          </cell>
        </row>
      </sheetData>
      <sheetData sheetId="8688">
        <row r="82">
          <cell r="CF82" t="str">
            <v>Royalties Aggregate</v>
          </cell>
        </row>
      </sheetData>
      <sheetData sheetId="8689">
        <row r="82">
          <cell r="CF82" t="str">
            <v>Royalties Aggregate</v>
          </cell>
        </row>
      </sheetData>
      <sheetData sheetId="8690">
        <row r="82">
          <cell r="CF82" t="str">
            <v>Royalties Aggregate</v>
          </cell>
        </row>
      </sheetData>
      <sheetData sheetId="8691">
        <row r="82">
          <cell r="CF82" t="str">
            <v>Royalties Aggregate</v>
          </cell>
        </row>
      </sheetData>
      <sheetData sheetId="8692">
        <row r="82">
          <cell r="CF82" t="str">
            <v>Royalties Aggregate</v>
          </cell>
        </row>
      </sheetData>
      <sheetData sheetId="8693">
        <row r="82">
          <cell r="CF82" t="str">
            <v>Royalties Aggregate</v>
          </cell>
        </row>
      </sheetData>
      <sheetData sheetId="8694">
        <row r="82">
          <cell r="CF82" t="str">
            <v>Royalties Aggregate</v>
          </cell>
        </row>
      </sheetData>
      <sheetData sheetId="8695">
        <row r="82">
          <cell r="CF82" t="str">
            <v>Royalties Aggregate</v>
          </cell>
        </row>
      </sheetData>
      <sheetData sheetId="8696">
        <row r="82">
          <cell r="CF82" t="str">
            <v>Royalties Aggregate</v>
          </cell>
        </row>
      </sheetData>
      <sheetData sheetId="8697">
        <row r="82">
          <cell r="CF82" t="str">
            <v>Royalties Aggregate</v>
          </cell>
        </row>
      </sheetData>
      <sheetData sheetId="8698">
        <row r="82">
          <cell r="CF82" t="str">
            <v>Royalties Aggregate</v>
          </cell>
        </row>
      </sheetData>
      <sheetData sheetId="8699">
        <row r="82">
          <cell r="CF82" t="str">
            <v>Royalties Aggregate</v>
          </cell>
        </row>
      </sheetData>
      <sheetData sheetId="8700">
        <row r="82">
          <cell r="CF82" t="str">
            <v>Royalties Aggregate</v>
          </cell>
        </row>
      </sheetData>
      <sheetData sheetId="8701">
        <row r="82">
          <cell r="CF82" t="str">
            <v>Royalties Aggregate</v>
          </cell>
        </row>
      </sheetData>
      <sheetData sheetId="8702">
        <row r="82">
          <cell r="CF82" t="str">
            <v>Royalties Aggregate</v>
          </cell>
        </row>
      </sheetData>
      <sheetData sheetId="8703">
        <row r="82">
          <cell r="CF82" t="str">
            <v>Royalties Aggregate</v>
          </cell>
        </row>
      </sheetData>
      <sheetData sheetId="8704">
        <row r="82">
          <cell r="CF82" t="str">
            <v>Royalties Aggregate</v>
          </cell>
        </row>
      </sheetData>
      <sheetData sheetId="8705">
        <row r="82">
          <cell r="CF82" t="str">
            <v>Royalties Aggregate</v>
          </cell>
        </row>
      </sheetData>
      <sheetData sheetId="8706">
        <row r="82">
          <cell r="CF82" t="str">
            <v>Royalties Aggregate</v>
          </cell>
        </row>
      </sheetData>
      <sheetData sheetId="8707">
        <row r="82">
          <cell r="CF82" t="str">
            <v>Royalties Aggregate</v>
          </cell>
        </row>
      </sheetData>
      <sheetData sheetId="8708">
        <row r="82">
          <cell r="CF82" t="str">
            <v>Royalties Aggregate</v>
          </cell>
        </row>
      </sheetData>
      <sheetData sheetId="8709">
        <row r="82">
          <cell r="CF82" t="str">
            <v>Royalties Aggregate</v>
          </cell>
        </row>
      </sheetData>
      <sheetData sheetId="8710">
        <row r="82">
          <cell r="CF82" t="str">
            <v>Royalties Aggregate</v>
          </cell>
        </row>
      </sheetData>
      <sheetData sheetId="8711">
        <row r="82">
          <cell r="CF82" t="str">
            <v>Royalties Aggregate</v>
          </cell>
        </row>
      </sheetData>
      <sheetData sheetId="8712">
        <row r="82">
          <cell r="CF82" t="str">
            <v>Royalties Aggregate</v>
          </cell>
        </row>
      </sheetData>
      <sheetData sheetId="8713">
        <row r="82">
          <cell r="CF82" t="str">
            <v>Royalties Aggregate</v>
          </cell>
        </row>
      </sheetData>
      <sheetData sheetId="8714">
        <row r="82">
          <cell r="CF82" t="str">
            <v>Royalties Aggregate</v>
          </cell>
        </row>
      </sheetData>
      <sheetData sheetId="8715">
        <row r="82">
          <cell r="CF82" t="str">
            <v>Royalties Aggregate</v>
          </cell>
        </row>
      </sheetData>
      <sheetData sheetId="8716">
        <row r="82">
          <cell r="CF82" t="str">
            <v>Royalties Aggregate</v>
          </cell>
        </row>
      </sheetData>
      <sheetData sheetId="8717">
        <row r="82">
          <cell r="CF82" t="str">
            <v>Royalties Aggregate</v>
          </cell>
        </row>
      </sheetData>
      <sheetData sheetId="8718">
        <row r="82">
          <cell r="CF82" t="str">
            <v>Royalties Aggregate</v>
          </cell>
        </row>
      </sheetData>
      <sheetData sheetId="8719">
        <row r="82">
          <cell r="CF82" t="str">
            <v>Royalties Aggregate</v>
          </cell>
        </row>
      </sheetData>
      <sheetData sheetId="8720">
        <row r="82">
          <cell r="CF82" t="str">
            <v>Royalties Aggregate</v>
          </cell>
        </row>
      </sheetData>
      <sheetData sheetId="8721">
        <row r="82">
          <cell r="CF82" t="str">
            <v>Royalties Aggregate</v>
          </cell>
        </row>
      </sheetData>
      <sheetData sheetId="8722">
        <row r="82">
          <cell r="CF82" t="str">
            <v>Royalties Aggregate</v>
          </cell>
        </row>
      </sheetData>
      <sheetData sheetId="8723">
        <row r="82">
          <cell r="CF82" t="str">
            <v>Royalties Aggregate</v>
          </cell>
        </row>
      </sheetData>
      <sheetData sheetId="8724">
        <row r="82">
          <cell r="CF82" t="str">
            <v>Royalties Aggregate</v>
          </cell>
        </row>
      </sheetData>
      <sheetData sheetId="8725">
        <row r="82">
          <cell r="CF82" t="str">
            <v>Royalties Aggregate</v>
          </cell>
        </row>
      </sheetData>
      <sheetData sheetId="8726">
        <row r="82">
          <cell r="CF82" t="str">
            <v>Royalties Aggregate</v>
          </cell>
        </row>
      </sheetData>
      <sheetData sheetId="8727">
        <row r="82">
          <cell r="CF82" t="str">
            <v>Royalties Aggregate</v>
          </cell>
        </row>
      </sheetData>
      <sheetData sheetId="8728">
        <row r="82">
          <cell r="CF82" t="str">
            <v>Royalties Aggregate</v>
          </cell>
        </row>
      </sheetData>
      <sheetData sheetId="8729">
        <row r="82">
          <cell r="CF82" t="str">
            <v>Royalties Aggregate</v>
          </cell>
        </row>
      </sheetData>
      <sheetData sheetId="8730">
        <row r="82">
          <cell r="CF82" t="str">
            <v>Royalties Aggregate</v>
          </cell>
        </row>
      </sheetData>
      <sheetData sheetId="8731">
        <row r="82">
          <cell r="CF82" t="str">
            <v>Royalties Aggregate</v>
          </cell>
        </row>
      </sheetData>
      <sheetData sheetId="8732">
        <row r="82">
          <cell r="CF82" t="str">
            <v>Royalties Aggregate</v>
          </cell>
        </row>
      </sheetData>
      <sheetData sheetId="8733">
        <row r="82">
          <cell r="CF82" t="str">
            <v>Royalties Aggregate</v>
          </cell>
        </row>
      </sheetData>
      <sheetData sheetId="8734">
        <row r="82">
          <cell r="CF82" t="str">
            <v>Royalties Aggregate</v>
          </cell>
        </row>
      </sheetData>
      <sheetData sheetId="8735">
        <row r="82">
          <cell r="CF82" t="str">
            <v>Royalties Aggregate</v>
          </cell>
        </row>
      </sheetData>
      <sheetData sheetId="8736">
        <row r="82">
          <cell r="CF82" t="str">
            <v>Royalties Aggregate</v>
          </cell>
        </row>
      </sheetData>
      <sheetData sheetId="8737">
        <row r="82">
          <cell r="CF82" t="str">
            <v>Royalties Aggregate</v>
          </cell>
        </row>
      </sheetData>
      <sheetData sheetId="8738">
        <row r="82">
          <cell r="CF82" t="str">
            <v>Royalties Aggregate</v>
          </cell>
        </row>
      </sheetData>
      <sheetData sheetId="8739">
        <row r="82">
          <cell r="CF82" t="str">
            <v>Royalties Aggregate</v>
          </cell>
        </row>
      </sheetData>
      <sheetData sheetId="8740">
        <row r="82">
          <cell r="CF82" t="str">
            <v>Royalties Aggregate</v>
          </cell>
        </row>
      </sheetData>
      <sheetData sheetId="8741">
        <row r="82">
          <cell r="CF82" t="str">
            <v>Royalties Aggregate</v>
          </cell>
        </row>
      </sheetData>
      <sheetData sheetId="8742">
        <row r="82">
          <cell r="CF82" t="str">
            <v>Royalties Aggregate</v>
          </cell>
        </row>
      </sheetData>
      <sheetData sheetId="8743">
        <row r="82">
          <cell r="CF82" t="str">
            <v>Royalties Aggregate</v>
          </cell>
        </row>
      </sheetData>
      <sheetData sheetId="8744">
        <row r="82">
          <cell r="CF82" t="str">
            <v>Royalties Aggregate</v>
          </cell>
        </row>
      </sheetData>
      <sheetData sheetId="8745">
        <row r="82">
          <cell r="CF82" t="str">
            <v>Royalties Aggregate</v>
          </cell>
        </row>
      </sheetData>
      <sheetData sheetId="8746">
        <row r="82">
          <cell r="CF82" t="str">
            <v>Royalties Aggregate</v>
          </cell>
        </row>
      </sheetData>
      <sheetData sheetId="8747">
        <row r="82">
          <cell r="CF82" t="str">
            <v>Royalties Aggregate</v>
          </cell>
        </row>
      </sheetData>
      <sheetData sheetId="8748">
        <row r="82">
          <cell r="CF82" t="str">
            <v>Royalties Aggregate</v>
          </cell>
        </row>
      </sheetData>
      <sheetData sheetId="8749">
        <row r="82">
          <cell r="CF82" t="str">
            <v>Royalties Aggregate</v>
          </cell>
        </row>
      </sheetData>
      <sheetData sheetId="8750">
        <row r="82">
          <cell r="CF82" t="str">
            <v>Royalties Aggregate</v>
          </cell>
        </row>
      </sheetData>
      <sheetData sheetId="8751">
        <row r="82">
          <cell r="CF82" t="str">
            <v>Royalties Aggregate</v>
          </cell>
        </row>
      </sheetData>
      <sheetData sheetId="8752">
        <row r="82">
          <cell r="CF82" t="str">
            <v>Royalties Aggregate</v>
          </cell>
        </row>
      </sheetData>
      <sheetData sheetId="8753">
        <row r="82">
          <cell r="CF82" t="str">
            <v>Royalties Aggregate</v>
          </cell>
        </row>
      </sheetData>
      <sheetData sheetId="8754">
        <row r="82">
          <cell r="CF82" t="str">
            <v>Royalties Aggregate</v>
          </cell>
        </row>
      </sheetData>
      <sheetData sheetId="8755">
        <row r="82">
          <cell r="CF82" t="str">
            <v>Royalties Aggregate</v>
          </cell>
        </row>
      </sheetData>
      <sheetData sheetId="8756">
        <row r="82">
          <cell r="CF82" t="str">
            <v>Royalties Aggregate</v>
          </cell>
        </row>
      </sheetData>
      <sheetData sheetId="8757">
        <row r="82">
          <cell r="CF82" t="str">
            <v>Royalties Aggregate</v>
          </cell>
        </row>
      </sheetData>
      <sheetData sheetId="8758">
        <row r="82">
          <cell r="CF82" t="str">
            <v>Royalties Aggregate</v>
          </cell>
        </row>
      </sheetData>
      <sheetData sheetId="8759">
        <row r="82">
          <cell r="CF82" t="str">
            <v>Royalties Aggregate</v>
          </cell>
        </row>
      </sheetData>
      <sheetData sheetId="8760">
        <row r="82">
          <cell r="CF82" t="str">
            <v>Royalties Aggregate</v>
          </cell>
        </row>
      </sheetData>
      <sheetData sheetId="8761">
        <row r="82">
          <cell r="CF82" t="str">
            <v>Royalties Aggregate</v>
          </cell>
        </row>
      </sheetData>
      <sheetData sheetId="8762">
        <row r="82">
          <cell r="CF82" t="str">
            <v>Royalties Aggregate</v>
          </cell>
        </row>
      </sheetData>
      <sheetData sheetId="8763">
        <row r="82">
          <cell r="CF82" t="str">
            <v>Royalties Aggregate</v>
          </cell>
        </row>
      </sheetData>
      <sheetData sheetId="8764">
        <row r="82">
          <cell r="CF82" t="str">
            <v>Royalties Aggregate</v>
          </cell>
        </row>
      </sheetData>
      <sheetData sheetId="8765">
        <row r="82">
          <cell r="CF82" t="str">
            <v>Royalties Aggregate</v>
          </cell>
        </row>
      </sheetData>
      <sheetData sheetId="8766">
        <row r="82">
          <cell r="CF82" t="str">
            <v>Royalties Aggregate</v>
          </cell>
        </row>
      </sheetData>
      <sheetData sheetId="8767">
        <row r="82">
          <cell r="CF82" t="str">
            <v>Royalties Aggregate</v>
          </cell>
        </row>
      </sheetData>
      <sheetData sheetId="8768">
        <row r="82">
          <cell r="CF82" t="str">
            <v>Royalties Aggregate</v>
          </cell>
        </row>
      </sheetData>
      <sheetData sheetId="8769">
        <row r="82">
          <cell r="CF82" t="str">
            <v>Royalties Aggregate</v>
          </cell>
        </row>
      </sheetData>
      <sheetData sheetId="8770">
        <row r="82">
          <cell r="CF82" t="str">
            <v>Royalties Aggregate</v>
          </cell>
        </row>
      </sheetData>
      <sheetData sheetId="8771">
        <row r="82">
          <cell r="CF82" t="str">
            <v>Royalties Aggregate</v>
          </cell>
        </row>
      </sheetData>
      <sheetData sheetId="8772">
        <row r="82">
          <cell r="CF82" t="str">
            <v>Royalties Aggregate</v>
          </cell>
        </row>
      </sheetData>
      <sheetData sheetId="8773">
        <row r="82">
          <cell r="CF82" t="str">
            <v>Royalties Aggregate</v>
          </cell>
        </row>
      </sheetData>
      <sheetData sheetId="8774">
        <row r="82">
          <cell r="CF82" t="str">
            <v>Royalties Aggregate</v>
          </cell>
        </row>
      </sheetData>
      <sheetData sheetId="8775">
        <row r="82">
          <cell r="CF82" t="str">
            <v>Royalties Aggregate</v>
          </cell>
        </row>
      </sheetData>
      <sheetData sheetId="8776">
        <row r="82">
          <cell r="CF82" t="str">
            <v>Royalties Aggregate</v>
          </cell>
        </row>
      </sheetData>
      <sheetData sheetId="8777">
        <row r="82">
          <cell r="CF82" t="str">
            <v>Royalties Aggregate</v>
          </cell>
        </row>
      </sheetData>
      <sheetData sheetId="8778">
        <row r="82">
          <cell r="CF82" t="str">
            <v>Royalties Aggregate</v>
          </cell>
        </row>
      </sheetData>
      <sheetData sheetId="8779">
        <row r="82">
          <cell r="CF82" t="str">
            <v>Royalties Aggregate</v>
          </cell>
        </row>
      </sheetData>
      <sheetData sheetId="8780">
        <row r="82">
          <cell r="CF82" t="str">
            <v>Royalties Aggregate</v>
          </cell>
        </row>
      </sheetData>
      <sheetData sheetId="8781">
        <row r="82">
          <cell r="CF82" t="str">
            <v>Royalties Aggregate</v>
          </cell>
        </row>
      </sheetData>
      <sheetData sheetId="8782">
        <row r="82">
          <cell r="CF82" t="str">
            <v>Royalties Aggregate</v>
          </cell>
        </row>
      </sheetData>
      <sheetData sheetId="8783">
        <row r="82">
          <cell r="CF82" t="str">
            <v>Royalties Aggregate</v>
          </cell>
        </row>
      </sheetData>
      <sheetData sheetId="8784">
        <row r="82">
          <cell r="CF82" t="str">
            <v>Royalties Aggregate</v>
          </cell>
        </row>
      </sheetData>
      <sheetData sheetId="8785">
        <row r="82">
          <cell r="CF82" t="str">
            <v>Royalties Aggregate</v>
          </cell>
        </row>
      </sheetData>
      <sheetData sheetId="8786">
        <row r="82">
          <cell r="CF82" t="str">
            <v>Royalties Aggregate</v>
          </cell>
        </row>
      </sheetData>
      <sheetData sheetId="8787">
        <row r="82">
          <cell r="CF82" t="str">
            <v>Royalties Aggregate</v>
          </cell>
        </row>
      </sheetData>
      <sheetData sheetId="8788">
        <row r="82">
          <cell r="CF82" t="str">
            <v>Royalties Aggregate</v>
          </cell>
        </row>
      </sheetData>
      <sheetData sheetId="8789">
        <row r="82">
          <cell r="CF82" t="str">
            <v>Royalties Aggregate</v>
          </cell>
        </row>
      </sheetData>
      <sheetData sheetId="8790">
        <row r="82">
          <cell r="CF82" t="str">
            <v>Royalties Aggregate</v>
          </cell>
        </row>
      </sheetData>
      <sheetData sheetId="8791">
        <row r="82">
          <cell r="CF82" t="str">
            <v>Royalties Aggregate</v>
          </cell>
        </row>
      </sheetData>
      <sheetData sheetId="8792">
        <row r="82">
          <cell r="CF82" t="str">
            <v>Royalties Aggregate</v>
          </cell>
        </row>
      </sheetData>
      <sheetData sheetId="8793">
        <row r="82">
          <cell r="CF82" t="str">
            <v>Royalties Aggregate</v>
          </cell>
        </row>
      </sheetData>
      <sheetData sheetId="8794">
        <row r="82">
          <cell r="CF82" t="str">
            <v>Royalties Aggregate</v>
          </cell>
        </row>
      </sheetData>
      <sheetData sheetId="8795">
        <row r="82">
          <cell r="CF82" t="str">
            <v>Royalties Aggregate</v>
          </cell>
        </row>
      </sheetData>
      <sheetData sheetId="8796">
        <row r="82">
          <cell r="CF82" t="str">
            <v>Royalties Aggregate</v>
          </cell>
        </row>
      </sheetData>
      <sheetData sheetId="8797">
        <row r="82">
          <cell r="CF82" t="str">
            <v>Royalties Aggregate</v>
          </cell>
        </row>
      </sheetData>
      <sheetData sheetId="8798">
        <row r="82">
          <cell r="CF82" t="str">
            <v>Royalties Aggregate</v>
          </cell>
        </row>
      </sheetData>
      <sheetData sheetId="8799">
        <row r="82">
          <cell r="CF82" t="str">
            <v>Royalties Aggregate</v>
          </cell>
        </row>
      </sheetData>
      <sheetData sheetId="8800">
        <row r="82">
          <cell r="CF82" t="str">
            <v>Royalties Aggregate</v>
          </cell>
        </row>
      </sheetData>
      <sheetData sheetId="8801">
        <row r="82">
          <cell r="CF82" t="str">
            <v>Royalties Aggregate</v>
          </cell>
        </row>
      </sheetData>
      <sheetData sheetId="8802">
        <row r="82">
          <cell r="CF82" t="str">
            <v>Royalties Aggregate</v>
          </cell>
        </row>
      </sheetData>
      <sheetData sheetId="8803">
        <row r="82">
          <cell r="CF82" t="str">
            <v>Royalties Aggregate</v>
          </cell>
        </row>
      </sheetData>
      <sheetData sheetId="8804">
        <row r="82">
          <cell r="CF82" t="str">
            <v>Royalties Aggregate</v>
          </cell>
        </row>
      </sheetData>
      <sheetData sheetId="8805">
        <row r="82">
          <cell r="CF82" t="str">
            <v>Royalties Aggregate</v>
          </cell>
        </row>
      </sheetData>
      <sheetData sheetId="8806">
        <row r="82">
          <cell r="CF82" t="str">
            <v>Royalties Aggregate</v>
          </cell>
        </row>
      </sheetData>
      <sheetData sheetId="8807">
        <row r="82">
          <cell r="CF82" t="str">
            <v>Royalties Aggregate</v>
          </cell>
        </row>
      </sheetData>
      <sheetData sheetId="8808">
        <row r="82">
          <cell r="CF82" t="str">
            <v>Royalties Aggregate</v>
          </cell>
        </row>
      </sheetData>
      <sheetData sheetId="8809">
        <row r="82">
          <cell r="CF82" t="str">
            <v>Royalties Aggregate</v>
          </cell>
        </row>
      </sheetData>
      <sheetData sheetId="8810">
        <row r="82">
          <cell r="CF82" t="str">
            <v>Royalties Aggregate</v>
          </cell>
        </row>
      </sheetData>
      <sheetData sheetId="8811">
        <row r="82">
          <cell r="CF82" t="str">
            <v>Royalties Aggregate</v>
          </cell>
        </row>
      </sheetData>
      <sheetData sheetId="8812">
        <row r="82">
          <cell r="CF82" t="str">
            <v>Royalties Aggregate</v>
          </cell>
        </row>
      </sheetData>
      <sheetData sheetId="8813">
        <row r="82">
          <cell r="CF82" t="str">
            <v>Royalties Aggregate</v>
          </cell>
        </row>
      </sheetData>
      <sheetData sheetId="8814">
        <row r="82">
          <cell r="CF82" t="str">
            <v>Royalties Aggregate</v>
          </cell>
        </row>
      </sheetData>
      <sheetData sheetId="8815">
        <row r="82">
          <cell r="CF82" t="str">
            <v>Royalties Aggregate</v>
          </cell>
        </row>
      </sheetData>
      <sheetData sheetId="8816">
        <row r="82">
          <cell r="CF82" t="str">
            <v>Royalties Aggregate</v>
          </cell>
        </row>
      </sheetData>
      <sheetData sheetId="8817">
        <row r="82">
          <cell r="CF82" t="str">
            <v>Royalties Aggregate</v>
          </cell>
        </row>
      </sheetData>
      <sheetData sheetId="8818">
        <row r="82">
          <cell r="CF82" t="str">
            <v>Royalties Aggregate</v>
          </cell>
        </row>
      </sheetData>
      <sheetData sheetId="8819">
        <row r="82">
          <cell r="CF82" t="str">
            <v>Royalties Aggregate</v>
          </cell>
        </row>
      </sheetData>
      <sheetData sheetId="8820">
        <row r="82">
          <cell r="CF82" t="str">
            <v>Royalties Aggregate</v>
          </cell>
        </row>
      </sheetData>
      <sheetData sheetId="8821">
        <row r="82">
          <cell r="CF82" t="str">
            <v>Royalties Aggregate</v>
          </cell>
        </row>
      </sheetData>
      <sheetData sheetId="8822">
        <row r="82">
          <cell r="CF82" t="str">
            <v>Royalties Aggregate</v>
          </cell>
        </row>
      </sheetData>
      <sheetData sheetId="8823">
        <row r="82">
          <cell r="CF82" t="str">
            <v>Royalties Aggregate</v>
          </cell>
        </row>
      </sheetData>
      <sheetData sheetId="8824">
        <row r="82">
          <cell r="CF82" t="str">
            <v>Royalties Aggregate</v>
          </cell>
        </row>
      </sheetData>
      <sheetData sheetId="8825">
        <row r="82">
          <cell r="CF82" t="str">
            <v>Royalties Aggregate</v>
          </cell>
        </row>
      </sheetData>
      <sheetData sheetId="8826">
        <row r="82">
          <cell r="CF82" t="str">
            <v>Royalties Aggregate</v>
          </cell>
        </row>
      </sheetData>
      <sheetData sheetId="8827">
        <row r="82">
          <cell r="CF82" t="str">
            <v>Royalties Aggregate</v>
          </cell>
        </row>
      </sheetData>
      <sheetData sheetId="8828">
        <row r="82">
          <cell r="CF82" t="str">
            <v>Royalties Aggregate</v>
          </cell>
        </row>
      </sheetData>
      <sheetData sheetId="8829">
        <row r="82">
          <cell r="CF82" t="str">
            <v>Royalties Aggregate</v>
          </cell>
        </row>
      </sheetData>
      <sheetData sheetId="8830">
        <row r="82">
          <cell r="CF82" t="str">
            <v>Royalties Aggregate</v>
          </cell>
        </row>
      </sheetData>
      <sheetData sheetId="8831">
        <row r="82">
          <cell r="CF82" t="str">
            <v>Royalties Aggregate</v>
          </cell>
        </row>
      </sheetData>
      <sheetData sheetId="8832">
        <row r="82">
          <cell r="CF82" t="str">
            <v>Royalties Aggregate</v>
          </cell>
        </row>
      </sheetData>
      <sheetData sheetId="8833">
        <row r="82">
          <cell r="CF82" t="str">
            <v>Royalties Aggregate</v>
          </cell>
        </row>
      </sheetData>
      <sheetData sheetId="8834">
        <row r="82">
          <cell r="CF82" t="str">
            <v>Royalties Aggregate</v>
          </cell>
        </row>
      </sheetData>
      <sheetData sheetId="8835">
        <row r="82">
          <cell r="CF82" t="str">
            <v>Royalties Aggregate</v>
          </cell>
        </row>
      </sheetData>
      <sheetData sheetId="8836">
        <row r="82">
          <cell r="CF82" t="str">
            <v>Royalties Aggregate</v>
          </cell>
        </row>
      </sheetData>
      <sheetData sheetId="8837">
        <row r="82">
          <cell r="CF82" t="str">
            <v>Royalties Aggregate</v>
          </cell>
        </row>
      </sheetData>
      <sheetData sheetId="8838">
        <row r="82">
          <cell r="CF82" t="str">
            <v>Royalties Aggregate</v>
          </cell>
        </row>
      </sheetData>
      <sheetData sheetId="8839">
        <row r="82">
          <cell r="CF82" t="str">
            <v>Royalties Aggregate</v>
          </cell>
        </row>
      </sheetData>
      <sheetData sheetId="8840">
        <row r="82">
          <cell r="CF82" t="str">
            <v>Royalties Aggregate</v>
          </cell>
        </row>
      </sheetData>
      <sheetData sheetId="8841">
        <row r="82">
          <cell r="CF82" t="str">
            <v>Royalties Aggregate</v>
          </cell>
        </row>
      </sheetData>
      <sheetData sheetId="8842">
        <row r="82">
          <cell r="CF82" t="str">
            <v>Royalties Aggregate</v>
          </cell>
        </row>
      </sheetData>
      <sheetData sheetId="8843">
        <row r="82">
          <cell r="CF82" t="str">
            <v>Royalties Aggregate</v>
          </cell>
        </row>
      </sheetData>
      <sheetData sheetId="8844">
        <row r="82">
          <cell r="CF82" t="str">
            <v>Royalties Aggregate</v>
          </cell>
        </row>
      </sheetData>
      <sheetData sheetId="8845">
        <row r="82">
          <cell r="CF82" t="str">
            <v>Royalties Aggregate</v>
          </cell>
        </row>
      </sheetData>
      <sheetData sheetId="8846">
        <row r="82">
          <cell r="CF82" t="str">
            <v>Royalties Aggregate</v>
          </cell>
        </row>
      </sheetData>
      <sheetData sheetId="8847">
        <row r="82">
          <cell r="CF82" t="str">
            <v>Royalties Aggregate</v>
          </cell>
        </row>
      </sheetData>
      <sheetData sheetId="8848">
        <row r="82">
          <cell r="CF82" t="str">
            <v>Royalties Aggregate</v>
          </cell>
        </row>
      </sheetData>
      <sheetData sheetId="8849">
        <row r="82">
          <cell r="CF82" t="str">
            <v>Royalties Aggregate</v>
          </cell>
        </row>
      </sheetData>
      <sheetData sheetId="8850">
        <row r="82">
          <cell r="CF82" t="str">
            <v>Royalties Aggregate</v>
          </cell>
        </row>
      </sheetData>
      <sheetData sheetId="8851">
        <row r="82">
          <cell r="CF82" t="str">
            <v>Royalties Aggregate</v>
          </cell>
        </row>
      </sheetData>
      <sheetData sheetId="8852">
        <row r="82">
          <cell r="CF82" t="str">
            <v>Royalties Aggregate</v>
          </cell>
        </row>
      </sheetData>
      <sheetData sheetId="8853">
        <row r="82">
          <cell r="CF82" t="str">
            <v>Royalties Aggregate</v>
          </cell>
        </row>
      </sheetData>
      <sheetData sheetId="8854">
        <row r="82">
          <cell r="CF82" t="str">
            <v>Royalties Aggregate</v>
          </cell>
        </row>
      </sheetData>
      <sheetData sheetId="8855">
        <row r="82">
          <cell r="CF82" t="str">
            <v>Royalties Aggregate</v>
          </cell>
        </row>
      </sheetData>
      <sheetData sheetId="8856">
        <row r="82">
          <cell r="CF82" t="str">
            <v>Royalties Aggregate</v>
          </cell>
        </row>
      </sheetData>
      <sheetData sheetId="8857">
        <row r="82">
          <cell r="CF82" t="str">
            <v>Royalties Aggregate</v>
          </cell>
        </row>
      </sheetData>
      <sheetData sheetId="8858">
        <row r="82">
          <cell r="CF82" t="str">
            <v>Royalties Aggregate</v>
          </cell>
        </row>
      </sheetData>
      <sheetData sheetId="8859">
        <row r="82">
          <cell r="CF82" t="str">
            <v>Royalties Aggregate</v>
          </cell>
        </row>
      </sheetData>
      <sheetData sheetId="8860">
        <row r="82">
          <cell r="CF82" t="str">
            <v>Royalties Aggregate</v>
          </cell>
        </row>
      </sheetData>
      <sheetData sheetId="8861">
        <row r="82">
          <cell r="CF82" t="str">
            <v>Royalties Aggregate</v>
          </cell>
        </row>
      </sheetData>
      <sheetData sheetId="8862">
        <row r="82">
          <cell r="CF82" t="str">
            <v>Royalties Aggregate</v>
          </cell>
        </row>
      </sheetData>
      <sheetData sheetId="8863">
        <row r="82">
          <cell r="CF82" t="str">
            <v>Royalties Aggregate</v>
          </cell>
        </row>
      </sheetData>
      <sheetData sheetId="8864">
        <row r="82">
          <cell r="CF82" t="str">
            <v>Royalties Aggregate</v>
          </cell>
        </row>
      </sheetData>
      <sheetData sheetId="8865">
        <row r="82">
          <cell r="CF82" t="str">
            <v>Royalties Aggregate</v>
          </cell>
        </row>
      </sheetData>
      <sheetData sheetId="8866">
        <row r="82">
          <cell r="CF82" t="str">
            <v>Royalties Aggregate</v>
          </cell>
        </row>
      </sheetData>
      <sheetData sheetId="8867">
        <row r="82">
          <cell r="CF82" t="str">
            <v>Royalties Aggregate</v>
          </cell>
        </row>
      </sheetData>
      <sheetData sheetId="8868">
        <row r="82">
          <cell r="CF82" t="str">
            <v>Royalties Aggregate</v>
          </cell>
        </row>
      </sheetData>
      <sheetData sheetId="8869">
        <row r="82">
          <cell r="CF82" t="str">
            <v>Royalties Aggregate</v>
          </cell>
        </row>
      </sheetData>
      <sheetData sheetId="8870">
        <row r="82">
          <cell r="CF82" t="str">
            <v>Royalties Aggregate</v>
          </cell>
        </row>
      </sheetData>
      <sheetData sheetId="8871">
        <row r="82">
          <cell r="CF82" t="str">
            <v>Royalties Aggregate</v>
          </cell>
        </row>
      </sheetData>
      <sheetData sheetId="8872">
        <row r="82">
          <cell r="CF82" t="str">
            <v>Royalties Aggregate</v>
          </cell>
        </row>
      </sheetData>
      <sheetData sheetId="8873">
        <row r="82">
          <cell r="CF82" t="str">
            <v>Royalties Aggregate</v>
          </cell>
        </row>
      </sheetData>
      <sheetData sheetId="8874">
        <row r="82">
          <cell r="CF82" t="str">
            <v>Royalties Aggregate</v>
          </cell>
        </row>
      </sheetData>
      <sheetData sheetId="8875">
        <row r="82">
          <cell r="CF82" t="str">
            <v>Royalties Aggregate</v>
          </cell>
        </row>
      </sheetData>
      <sheetData sheetId="8876">
        <row r="82">
          <cell r="CF82" t="str">
            <v>Royalties Aggregate</v>
          </cell>
        </row>
      </sheetData>
      <sheetData sheetId="8877">
        <row r="82">
          <cell r="CF82" t="str">
            <v>Royalties Aggregate</v>
          </cell>
        </row>
      </sheetData>
      <sheetData sheetId="8878">
        <row r="82">
          <cell r="CF82" t="str">
            <v>Royalties Aggregate</v>
          </cell>
        </row>
      </sheetData>
      <sheetData sheetId="8879">
        <row r="82">
          <cell r="CF82" t="str">
            <v>Royalties Aggregate</v>
          </cell>
        </row>
      </sheetData>
      <sheetData sheetId="8880">
        <row r="82">
          <cell r="CF82" t="str">
            <v>Royalties Aggregate</v>
          </cell>
        </row>
      </sheetData>
      <sheetData sheetId="8881">
        <row r="82">
          <cell r="CF82" t="str">
            <v>Royalties Aggregate</v>
          </cell>
        </row>
      </sheetData>
      <sheetData sheetId="8882">
        <row r="82">
          <cell r="CF82" t="str">
            <v>Royalties Aggregate</v>
          </cell>
        </row>
      </sheetData>
      <sheetData sheetId="8883">
        <row r="82">
          <cell r="CF82" t="str">
            <v>Royalties Aggregate</v>
          </cell>
        </row>
      </sheetData>
      <sheetData sheetId="8884">
        <row r="82">
          <cell r="CF82" t="str">
            <v>Royalties Aggregate</v>
          </cell>
        </row>
      </sheetData>
      <sheetData sheetId="8885">
        <row r="82">
          <cell r="CF82" t="str">
            <v>Royalties Aggregate</v>
          </cell>
        </row>
      </sheetData>
      <sheetData sheetId="8886">
        <row r="82">
          <cell r="CF82" t="str">
            <v>Royalties Aggregate</v>
          </cell>
        </row>
      </sheetData>
      <sheetData sheetId="8887">
        <row r="82">
          <cell r="CF82" t="str">
            <v>Royalties Aggregate</v>
          </cell>
        </row>
      </sheetData>
      <sheetData sheetId="8888">
        <row r="82">
          <cell r="CF82" t="str">
            <v>Royalties Aggregate</v>
          </cell>
        </row>
      </sheetData>
      <sheetData sheetId="8889">
        <row r="82">
          <cell r="CF82" t="str">
            <v>Royalties Aggregate</v>
          </cell>
        </row>
      </sheetData>
      <sheetData sheetId="8890">
        <row r="82">
          <cell r="CF82" t="str">
            <v>Royalties Aggregate</v>
          </cell>
        </row>
      </sheetData>
      <sheetData sheetId="8891">
        <row r="82">
          <cell r="CF82" t="str">
            <v>Royalties Aggregate</v>
          </cell>
        </row>
      </sheetData>
      <sheetData sheetId="8892">
        <row r="82">
          <cell r="CF82" t="str">
            <v>Royalties Aggregate</v>
          </cell>
        </row>
      </sheetData>
      <sheetData sheetId="8893">
        <row r="82">
          <cell r="CF82" t="str">
            <v>Royalties Aggregate</v>
          </cell>
        </row>
      </sheetData>
      <sheetData sheetId="8894">
        <row r="82">
          <cell r="CF82" t="str">
            <v>Royalties Aggregate</v>
          </cell>
        </row>
      </sheetData>
      <sheetData sheetId="8895">
        <row r="82">
          <cell r="CF82" t="str">
            <v>Royalties Aggregate</v>
          </cell>
        </row>
      </sheetData>
      <sheetData sheetId="8896">
        <row r="82">
          <cell r="CF82" t="str">
            <v>Royalties Aggregate</v>
          </cell>
        </row>
      </sheetData>
      <sheetData sheetId="8897">
        <row r="82">
          <cell r="CF82" t="str">
            <v>Royalties Aggregate</v>
          </cell>
        </row>
      </sheetData>
      <sheetData sheetId="8898">
        <row r="82">
          <cell r="CF82" t="str">
            <v>Royalties Aggregate</v>
          </cell>
        </row>
      </sheetData>
      <sheetData sheetId="8899">
        <row r="82">
          <cell r="CF82" t="str">
            <v>Royalties Aggregate</v>
          </cell>
        </row>
      </sheetData>
      <sheetData sheetId="8900">
        <row r="82">
          <cell r="CF82" t="str">
            <v>Royalties Aggregate</v>
          </cell>
        </row>
      </sheetData>
      <sheetData sheetId="8901">
        <row r="82">
          <cell r="CF82" t="str">
            <v>Royalties Aggregate</v>
          </cell>
        </row>
      </sheetData>
      <sheetData sheetId="8902">
        <row r="82">
          <cell r="CF82" t="str">
            <v>Royalties Aggregate</v>
          </cell>
        </row>
      </sheetData>
      <sheetData sheetId="8903">
        <row r="82">
          <cell r="CF82" t="str">
            <v>Royalties Aggregate</v>
          </cell>
        </row>
      </sheetData>
      <sheetData sheetId="8904">
        <row r="82">
          <cell r="CF82" t="str">
            <v>Royalties Aggregate</v>
          </cell>
        </row>
      </sheetData>
      <sheetData sheetId="8905">
        <row r="82">
          <cell r="CF82" t="str">
            <v>Royalties Aggregate</v>
          </cell>
        </row>
      </sheetData>
      <sheetData sheetId="8906">
        <row r="82">
          <cell r="CF82" t="str">
            <v>Royalties Aggregate</v>
          </cell>
        </row>
      </sheetData>
      <sheetData sheetId="8907">
        <row r="82">
          <cell r="CF82" t="str">
            <v>Royalties Aggregate</v>
          </cell>
        </row>
      </sheetData>
      <sheetData sheetId="8908">
        <row r="82">
          <cell r="CF82" t="str">
            <v>Royalties Aggregate</v>
          </cell>
        </row>
      </sheetData>
      <sheetData sheetId="8909">
        <row r="82">
          <cell r="CF82" t="str">
            <v>Royalties Aggregate</v>
          </cell>
        </row>
      </sheetData>
      <sheetData sheetId="8910">
        <row r="82">
          <cell r="CF82" t="str">
            <v>Royalties Aggregate</v>
          </cell>
        </row>
      </sheetData>
      <sheetData sheetId="8911">
        <row r="82">
          <cell r="CF82" t="str">
            <v>Royalties Aggregate</v>
          </cell>
        </row>
      </sheetData>
      <sheetData sheetId="8912">
        <row r="82">
          <cell r="CF82" t="str">
            <v>Royalties Aggregate</v>
          </cell>
        </row>
      </sheetData>
      <sheetData sheetId="8913">
        <row r="82">
          <cell r="CF82" t="str">
            <v>Royalties Aggregate</v>
          </cell>
        </row>
      </sheetData>
      <sheetData sheetId="8914">
        <row r="82">
          <cell r="CF82" t="str">
            <v>Royalties Aggregate</v>
          </cell>
        </row>
      </sheetData>
      <sheetData sheetId="8915"/>
      <sheetData sheetId="8916">
        <row r="82">
          <cell r="CF82" t="str">
            <v>Royalties Aggregate</v>
          </cell>
        </row>
      </sheetData>
      <sheetData sheetId="8917">
        <row r="82">
          <cell r="CF82" t="str">
            <v>Royalties Aggregate</v>
          </cell>
        </row>
      </sheetData>
      <sheetData sheetId="8918">
        <row r="82">
          <cell r="CF82" t="str">
            <v>Royalties Aggregate</v>
          </cell>
        </row>
      </sheetData>
      <sheetData sheetId="8919">
        <row r="82">
          <cell r="CF82" t="str">
            <v>Royalties Aggregate</v>
          </cell>
        </row>
      </sheetData>
      <sheetData sheetId="8920">
        <row r="82">
          <cell r="CF82" t="str">
            <v>Royalties Aggregate</v>
          </cell>
        </row>
      </sheetData>
      <sheetData sheetId="8921" refreshError="1"/>
      <sheetData sheetId="8922">
        <row r="82">
          <cell r="CF82" t="str">
            <v>Royalties Aggregate</v>
          </cell>
        </row>
      </sheetData>
      <sheetData sheetId="8923">
        <row r="82">
          <cell r="CF82" t="str">
            <v>Royalties Aggregate</v>
          </cell>
        </row>
      </sheetData>
      <sheetData sheetId="8924">
        <row r="82">
          <cell r="CF82" t="str">
            <v>Royalties Aggregate</v>
          </cell>
        </row>
      </sheetData>
      <sheetData sheetId="8925"/>
      <sheetData sheetId="8926"/>
      <sheetData sheetId="8927">
        <row r="82">
          <cell r="CF82" t="str">
            <v>Royalties Aggregate</v>
          </cell>
        </row>
      </sheetData>
      <sheetData sheetId="8928">
        <row r="82">
          <cell r="CF82" t="str">
            <v>Royalties Aggregate</v>
          </cell>
        </row>
      </sheetData>
      <sheetData sheetId="8929">
        <row r="82">
          <cell r="CF82" t="str">
            <v>Royalties Aggregate</v>
          </cell>
        </row>
      </sheetData>
      <sheetData sheetId="8930">
        <row r="82">
          <cell r="CF82" t="str">
            <v>Royalties Aggregate</v>
          </cell>
        </row>
      </sheetData>
      <sheetData sheetId="8931"/>
      <sheetData sheetId="8932"/>
      <sheetData sheetId="8933"/>
      <sheetData sheetId="8934"/>
      <sheetData sheetId="8935"/>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refreshError="1"/>
      <sheetData sheetId="8972"/>
      <sheetData sheetId="8973"/>
      <sheetData sheetId="8974"/>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ow r="82">
          <cell r="CF82" t="str">
            <v>Royalties Aggregate</v>
          </cell>
        </row>
      </sheetData>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sheetData sheetId="9066">
        <row r="82">
          <cell r="CF82">
            <v>0</v>
          </cell>
        </row>
      </sheetData>
      <sheetData sheetId="9067" refreshError="1"/>
      <sheetData sheetId="9068" refreshError="1"/>
      <sheetData sheetId="9069" refreshError="1"/>
      <sheetData sheetId="9070">
        <row r="82">
          <cell r="CF82" t="str">
            <v>Royalties Aggregate</v>
          </cell>
        </row>
      </sheetData>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sheetData sheetId="9093">
        <row r="82">
          <cell r="CF82" t="str">
            <v>Royalties Aggregate</v>
          </cell>
        </row>
      </sheetData>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ow r="82">
          <cell r="CF82" t="str">
            <v>Royalties Aggregate</v>
          </cell>
        </row>
      </sheetData>
      <sheetData sheetId="9155"/>
      <sheetData sheetId="9156"/>
      <sheetData sheetId="9157"/>
      <sheetData sheetId="9158"/>
      <sheetData sheetId="9159"/>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ow r="82">
          <cell r="CF82" t="str">
            <v>Royalties Aggregate</v>
          </cell>
        </row>
      </sheetData>
      <sheetData sheetId="9186">
        <row r="82">
          <cell r="CF82" t="str">
            <v>Royalties Aggregate</v>
          </cell>
        </row>
      </sheetData>
      <sheetData sheetId="9187"/>
      <sheetData sheetId="9188"/>
      <sheetData sheetId="9189"/>
      <sheetData sheetId="9190"/>
      <sheetData sheetId="9191" refreshError="1"/>
      <sheetData sheetId="9192" refreshError="1"/>
      <sheetData sheetId="9193" refreshError="1"/>
      <sheetData sheetId="9194" refreshError="1"/>
      <sheetData sheetId="9195" refreshError="1"/>
      <sheetData sheetId="9196" refreshError="1"/>
      <sheetData sheetId="9197">
        <row r="82">
          <cell r="CF82" t="str">
            <v>Royalties Aggregate</v>
          </cell>
        </row>
      </sheetData>
      <sheetData sheetId="9198">
        <row r="82">
          <cell r="CF82" t="str">
            <v>Royalties Aggregate</v>
          </cell>
        </row>
      </sheetData>
      <sheetData sheetId="9199">
        <row r="82">
          <cell r="CF82" t="str">
            <v>Royalties Aggregate</v>
          </cell>
        </row>
      </sheetData>
      <sheetData sheetId="9200">
        <row r="82">
          <cell r="CF82" t="str">
            <v>Royalties Aggregate</v>
          </cell>
        </row>
      </sheetData>
      <sheetData sheetId="9201">
        <row r="82">
          <cell r="CF82" t="str">
            <v>Royalties Aggregate</v>
          </cell>
        </row>
      </sheetData>
      <sheetData sheetId="9202">
        <row r="82">
          <cell r="CF82" t="str">
            <v>Royalties Aggregate</v>
          </cell>
        </row>
      </sheetData>
      <sheetData sheetId="9203" refreshError="1"/>
      <sheetData sheetId="9204">
        <row r="82">
          <cell r="CF82" t="str">
            <v>Royalties Aggregate</v>
          </cell>
        </row>
      </sheetData>
      <sheetData sheetId="9205">
        <row r="82">
          <cell r="CF82" t="str">
            <v>Royalties Aggregate</v>
          </cell>
        </row>
      </sheetData>
      <sheetData sheetId="9206" refreshError="1"/>
      <sheetData sheetId="9207">
        <row r="82">
          <cell r="CF82" t="str">
            <v>Royalties Aggregate</v>
          </cell>
        </row>
      </sheetData>
      <sheetData sheetId="9208">
        <row r="82">
          <cell r="CF82">
            <v>0</v>
          </cell>
        </row>
      </sheetData>
      <sheetData sheetId="9209">
        <row r="82">
          <cell r="CF82" t="str">
            <v>Royalties Aggregate</v>
          </cell>
        </row>
      </sheetData>
      <sheetData sheetId="9210">
        <row r="82">
          <cell r="CF82" t="str">
            <v>Royalties Aggregate</v>
          </cell>
        </row>
      </sheetData>
      <sheetData sheetId="9211">
        <row r="82">
          <cell r="CF82" t="str">
            <v>Royalties Aggregate</v>
          </cell>
        </row>
      </sheetData>
      <sheetData sheetId="9212">
        <row r="82">
          <cell r="CF82" t="str">
            <v>Royalties Aggregate</v>
          </cell>
        </row>
      </sheetData>
      <sheetData sheetId="9213">
        <row r="82">
          <cell r="CF82" t="str">
            <v>Royalties Aggregate</v>
          </cell>
        </row>
      </sheetData>
      <sheetData sheetId="9214">
        <row r="82">
          <cell r="CF82" t="str">
            <v>Royalties Aggregate</v>
          </cell>
        </row>
      </sheetData>
      <sheetData sheetId="9215">
        <row r="82">
          <cell r="CF82" t="str">
            <v>Royalties Aggregate</v>
          </cell>
        </row>
      </sheetData>
      <sheetData sheetId="9216">
        <row r="82">
          <cell r="CF82" t="str">
            <v>Royalties Aggregate</v>
          </cell>
        </row>
      </sheetData>
      <sheetData sheetId="9217">
        <row r="82">
          <cell r="CF82" t="str">
            <v>Royalties Aggregate</v>
          </cell>
        </row>
      </sheetData>
      <sheetData sheetId="9218">
        <row r="82">
          <cell r="CF82" t="str">
            <v>Royalties Aggregate</v>
          </cell>
        </row>
      </sheetData>
      <sheetData sheetId="9219">
        <row r="82">
          <cell r="CF82" t="str">
            <v>Royalties Aggregate</v>
          </cell>
        </row>
      </sheetData>
      <sheetData sheetId="9220">
        <row r="82">
          <cell r="CF82" t="str">
            <v>Royalties Aggregate</v>
          </cell>
        </row>
      </sheetData>
      <sheetData sheetId="9221">
        <row r="82">
          <cell r="CF82" t="str">
            <v>Royalties Aggregate</v>
          </cell>
        </row>
      </sheetData>
      <sheetData sheetId="9222">
        <row r="82">
          <cell r="CF82" t="str">
            <v>Royalties Aggregate</v>
          </cell>
        </row>
      </sheetData>
      <sheetData sheetId="9223">
        <row r="82">
          <cell r="CF82" t="str">
            <v>Royalties Aggregate</v>
          </cell>
        </row>
      </sheetData>
      <sheetData sheetId="9224">
        <row r="82">
          <cell r="CF82" t="str">
            <v>Royalties Aggregate</v>
          </cell>
        </row>
      </sheetData>
      <sheetData sheetId="9225">
        <row r="82">
          <cell r="CF82" t="str">
            <v>Royalties Aggregate</v>
          </cell>
        </row>
      </sheetData>
      <sheetData sheetId="9226">
        <row r="82">
          <cell r="CF82" t="str">
            <v>Royalties Aggregate</v>
          </cell>
        </row>
      </sheetData>
      <sheetData sheetId="9227">
        <row r="82">
          <cell r="CF82">
            <v>0</v>
          </cell>
        </row>
      </sheetData>
      <sheetData sheetId="9228">
        <row r="82">
          <cell r="CF82" t="str">
            <v>Royalties Aggregate</v>
          </cell>
        </row>
      </sheetData>
      <sheetData sheetId="9229">
        <row r="82">
          <cell r="CF82" t="str">
            <v>Royalties Aggregate</v>
          </cell>
        </row>
      </sheetData>
      <sheetData sheetId="9230">
        <row r="82">
          <cell r="CF82" t="str">
            <v>Royalties Aggregate</v>
          </cell>
        </row>
      </sheetData>
      <sheetData sheetId="9231">
        <row r="82">
          <cell r="CF82" t="str">
            <v>Royalties Aggregate</v>
          </cell>
        </row>
      </sheetData>
      <sheetData sheetId="9232">
        <row r="82">
          <cell r="CF82" t="str">
            <v>Royalties Aggregate</v>
          </cell>
        </row>
      </sheetData>
      <sheetData sheetId="9233">
        <row r="82">
          <cell r="CF82" t="str">
            <v>Royalties Aggregate</v>
          </cell>
        </row>
      </sheetData>
      <sheetData sheetId="9234">
        <row r="82">
          <cell r="CF82" t="str">
            <v>Royalties Aggregate</v>
          </cell>
        </row>
      </sheetData>
      <sheetData sheetId="9235">
        <row r="82">
          <cell r="CF82">
            <v>0</v>
          </cell>
        </row>
      </sheetData>
      <sheetData sheetId="9236">
        <row r="82">
          <cell r="CF82" t="str">
            <v>Royalties Aggregate</v>
          </cell>
        </row>
      </sheetData>
      <sheetData sheetId="9237">
        <row r="82">
          <cell r="CF82" t="str">
            <v>Royalties Aggregate</v>
          </cell>
        </row>
      </sheetData>
      <sheetData sheetId="9238">
        <row r="82">
          <cell r="CF82" t="str">
            <v>Royalties Aggregate</v>
          </cell>
        </row>
      </sheetData>
      <sheetData sheetId="9239">
        <row r="82">
          <cell r="CF82" t="str">
            <v>Royalties Aggregate</v>
          </cell>
        </row>
      </sheetData>
      <sheetData sheetId="9240">
        <row r="82">
          <cell r="CF82" t="str">
            <v>Royalties Aggregate</v>
          </cell>
        </row>
      </sheetData>
      <sheetData sheetId="9241">
        <row r="82">
          <cell r="CF82" t="str">
            <v>Royalties Aggregate</v>
          </cell>
        </row>
      </sheetData>
      <sheetData sheetId="9242">
        <row r="82">
          <cell r="CF82" t="str">
            <v>Royalties Aggregate</v>
          </cell>
        </row>
      </sheetData>
      <sheetData sheetId="9243"/>
      <sheetData sheetId="9244">
        <row r="82">
          <cell r="CF82" t="str">
            <v>Royalties Aggregate</v>
          </cell>
        </row>
      </sheetData>
      <sheetData sheetId="9245">
        <row r="82">
          <cell r="CF82" t="str">
            <v>Royalties Aggregate</v>
          </cell>
        </row>
      </sheetData>
      <sheetData sheetId="9246">
        <row r="82">
          <cell r="CF82" t="str">
            <v>Royalties Aggregate</v>
          </cell>
        </row>
      </sheetData>
      <sheetData sheetId="9247">
        <row r="82">
          <cell r="CF82" t="str">
            <v>Royalties Aggregate</v>
          </cell>
        </row>
      </sheetData>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sheetData sheetId="9298">
        <row r="82">
          <cell r="CF82" t="str">
            <v>Royalties Aggregate</v>
          </cell>
        </row>
      </sheetData>
      <sheetData sheetId="9299">
        <row r="82">
          <cell r="CF82" t="str">
            <v>Royalties Aggregate</v>
          </cell>
        </row>
      </sheetData>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ow r="82">
          <cell r="CF82" t="str">
            <v>Royalties Aggregate</v>
          </cell>
        </row>
      </sheetData>
      <sheetData sheetId="9371">
        <row r="82">
          <cell r="CF82" t="str">
            <v>Royalties Aggregate</v>
          </cell>
        </row>
      </sheetData>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sheetData sheetId="9425"/>
      <sheetData sheetId="9426"/>
      <sheetData sheetId="9427"/>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ow r="82">
          <cell r="CF82" t="str">
            <v>Royalties Aggregate</v>
          </cell>
        </row>
      </sheetData>
      <sheetData sheetId="9732"/>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refreshError="1"/>
      <sheetData sheetId="9764"/>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ow r="82">
          <cell r="CF82" t="str">
            <v>Royalties Aggregate</v>
          </cell>
        </row>
      </sheetData>
      <sheetData sheetId="9784">
        <row r="82">
          <cell r="CF82" t="str">
            <v>Royalties Aggregate</v>
          </cell>
        </row>
      </sheetData>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ow r="82">
          <cell r="CF82" t="str">
            <v>Royalties Aggregate</v>
          </cell>
        </row>
      </sheetData>
      <sheetData sheetId="9847">
        <row r="82">
          <cell r="CF82" t="str">
            <v>Royalties Aggregate</v>
          </cell>
        </row>
      </sheetData>
      <sheetData sheetId="9848" refreshError="1"/>
      <sheetData sheetId="9849" refreshError="1"/>
      <sheetData sheetId="9850"/>
      <sheetData sheetId="9851">
        <row r="82">
          <cell r="CF82" t="str">
            <v>Royalties Aggregate</v>
          </cell>
        </row>
      </sheetData>
      <sheetData sheetId="9852" refreshError="1"/>
      <sheetData sheetId="9853" refreshError="1"/>
      <sheetData sheetId="9854" refreshError="1"/>
      <sheetData sheetId="9855" refreshError="1"/>
      <sheetData sheetId="9856"/>
      <sheetData sheetId="9857"/>
      <sheetData sheetId="9858" refreshError="1"/>
      <sheetData sheetId="9859"/>
      <sheetData sheetId="9860"/>
      <sheetData sheetId="9861"/>
      <sheetData sheetId="9862"/>
      <sheetData sheetId="9863"/>
      <sheetData sheetId="9864"/>
      <sheetData sheetId="9865"/>
      <sheetData sheetId="9866" refreshError="1"/>
      <sheetData sheetId="9867"/>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ow r="82">
          <cell r="CF82" t="str">
            <v>Royalties Aggregate</v>
          </cell>
        </row>
      </sheetData>
      <sheetData sheetId="9877">
        <row r="82">
          <cell r="CF82" t="str">
            <v>Royalties Aggregate</v>
          </cell>
        </row>
      </sheetData>
      <sheetData sheetId="9878">
        <row r="82">
          <cell r="CF82" t="str">
            <v>Royalties Aggregate</v>
          </cell>
        </row>
      </sheetData>
      <sheetData sheetId="9879">
        <row r="82">
          <cell r="CF82" t="str">
            <v>Royalties Aggregate</v>
          </cell>
        </row>
      </sheetData>
      <sheetData sheetId="9880">
        <row r="82">
          <cell r="CF82" t="str">
            <v>Royalties Aggregate</v>
          </cell>
        </row>
      </sheetData>
      <sheetData sheetId="9881">
        <row r="82">
          <cell r="CF82" t="str">
            <v>Royalties Aggregate</v>
          </cell>
        </row>
      </sheetData>
      <sheetData sheetId="9882">
        <row r="82">
          <cell r="CF82" t="str">
            <v>Royalties Aggregate</v>
          </cell>
        </row>
      </sheetData>
      <sheetData sheetId="9883">
        <row r="82">
          <cell r="CF82" t="str">
            <v>Royalties Aggregate</v>
          </cell>
        </row>
      </sheetData>
      <sheetData sheetId="9884">
        <row r="82">
          <cell r="CF82" t="str">
            <v>Royalties Aggregate</v>
          </cell>
        </row>
      </sheetData>
      <sheetData sheetId="9885">
        <row r="82">
          <cell r="CF82" t="str">
            <v>Royalties Aggregate</v>
          </cell>
        </row>
      </sheetData>
      <sheetData sheetId="9886">
        <row r="82">
          <cell r="CF82" t="str">
            <v>Royalties Aggregate</v>
          </cell>
        </row>
      </sheetData>
      <sheetData sheetId="9887">
        <row r="82">
          <cell r="CF82" t="str">
            <v>Royalties Aggregate</v>
          </cell>
        </row>
      </sheetData>
      <sheetData sheetId="9888">
        <row r="82">
          <cell r="CF82" t="str">
            <v>Royalties Aggregate</v>
          </cell>
        </row>
      </sheetData>
      <sheetData sheetId="9889">
        <row r="82">
          <cell r="CF82" t="str">
            <v>Royalties Aggregate</v>
          </cell>
        </row>
      </sheetData>
      <sheetData sheetId="9890">
        <row r="82">
          <cell r="CF82" t="str">
            <v>Royalties Aggregate</v>
          </cell>
        </row>
      </sheetData>
      <sheetData sheetId="9891">
        <row r="82">
          <cell r="CF82" t="str">
            <v>Royalties Aggregate</v>
          </cell>
        </row>
      </sheetData>
      <sheetData sheetId="9892">
        <row r="82">
          <cell r="CF82" t="str">
            <v>Royalties Aggregate</v>
          </cell>
        </row>
      </sheetData>
      <sheetData sheetId="9893">
        <row r="82">
          <cell r="CF82" t="str">
            <v>Royalties Aggregate</v>
          </cell>
        </row>
      </sheetData>
      <sheetData sheetId="9894" refreshError="1"/>
      <sheetData sheetId="9895"/>
      <sheetData sheetId="9896">
        <row r="82">
          <cell r="CF82" t="str">
            <v>Royalties Aggregate</v>
          </cell>
        </row>
      </sheetData>
      <sheetData sheetId="9897">
        <row r="82">
          <cell r="CF82" t="str">
            <v>Royalties Aggregate</v>
          </cell>
        </row>
      </sheetData>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ow r="82">
          <cell r="CF82" t="str">
            <v>Royalties Aggregate</v>
          </cell>
        </row>
      </sheetData>
      <sheetData sheetId="9999" refreshError="1"/>
      <sheetData sheetId="10000" refreshError="1"/>
      <sheetData sheetId="10001"/>
      <sheetData sheetId="10002"/>
      <sheetData sheetId="10003"/>
      <sheetData sheetId="10004"/>
      <sheetData sheetId="10005"/>
      <sheetData sheetId="10006" refreshError="1"/>
      <sheetData sheetId="10007"/>
      <sheetData sheetId="10008"/>
      <sheetData sheetId="10009"/>
      <sheetData sheetId="10010"/>
      <sheetData sheetId="10011">
        <row r="82">
          <cell r="CF82" t="str">
            <v>Royalties Aggregate</v>
          </cell>
        </row>
      </sheetData>
      <sheetData sheetId="10012">
        <row r="82">
          <cell r="CF82" t="str">
            <v>Royalties Aggregate</v>
          </cell>
        </row>
      </sheetData>
      <sheetData sheetId="10013">
        <row r="82">
          <cell r="CF82" t="str">
            <v>Royalties Aggregate</v>
          </cell>
        </row>
      </sheetData>
      <sheetData sheetId="10014" refreshError="1"/>
      <sheetData sheetId="10015" refreshError="1"/>
      <sheetData sheetId="10016"/>
      <sheetData sheetId="10017"/>
      <sheetData sheetId="10018"/>
      <sheetData sheetId="10019"/>
      <sheetData sheetId="10020"/>
      <sheetData sheetId="10021">
        <row r="82">
          <cell r="CF82" t="str">
            <v>Royalties Aggregate</v>
          </cell>
        </row>
      </sheetData>
      <sheetData sheetId="10022" refreshError="1"/>
      <sheetData sheetId="10023" refreshError="1"/>
      <sheetData sheetId="10024" refreshError="1"/>
      <sheetData sheetId="10025" refreshError="1"/>
      <sheetData sheetId="10026"/>
      <sheetData sheetId="10027"/>
      <sheetData sheetId="10028"/>
      <sheetData sheetId="10029"/>
      <sheetData sheetId="10030">
        <row r="82">
          <cell r="CF82" t="str">
            <v>Royalties Aggregate</v>
          </cell>
        </row>
      </sheetData>
      <sheetData sheetId="10031">
        <row r="82">
          <cell r="CF82" t="str">
            <v>Royalties Aggregate</v>
          </cell>
        </row>
      </sheetData>
      <sheetData sheetId="10032">
        <row r="82">
          <cell r="CF82" t="str">
            <v>Royalties Aggregate</v>
          </cell>
        </row>
      </sheetData>
      <sheetData sheetId="10033"/>
      <sheetData sheetId="10034"/>
      <sheetData sheetId="10035"/>
      <sheetData sheetId="10036" refreshError="1"/>
      <sheetData sheetId="10037"/>
      <sheetData sheetId="10038">
        <row r="82">
          <cell r="CF82" t="str">
            <v>Royalties Aggregate</v>
          </cell>
        </row>
      </sheetData>
      <sheetData sheetId="10039"/>
      <sheetData sheetId="10040"/>
      <sheetData sheetId="10041"/>
      <sheetData sheetId="10042">
        <row r="82">
          <cell r="CF82" t="str">
            <v>Royalties Aggregate</v>
          </cell>
        </row>
      </sheetData>
      <sheetData sheetId="10043">
        <row r="82">
          <cell r="CF82" t="str">
            <v>Royalties Aggregate</v>
          </cell>
        </row>
      </sheetData>
      <sheetData sheetId="10044">
        <row r="82">
          <cell r="CF82" t="str">
            <v>Royalties Aggregate</v>
          </cell>
        </row>
      </sheetData>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sheetData sheetId="10054"/>
      <sheetData sheetId="10055" refreshError="1"/>
      <sheetData sheetId="10056" refreshError="1"/>
      <sheetData sheetId="10057">
        <row r="82">
          <cell r="CF82" t="str">
            <v>Royalties Aggregate</v>
          </cell>
        </row>
      </sheetData>
      <sheetData sheetId="10058"/>
      <sheetData sheetId="10059"/>
      <sheetData sheetId="10060"/>
      <sheetData sheetId="10061"/>
      <sheetData sheetId="10062" refreshError="1"/>
      <sheetData sheetId="10063" refreshError="1"/>
      <sheetData sheetId="10064" refreshError="1"/>
      <sheetData sheetId="10065" refreshError="1"/>
      <sheetData sheetId="10066">
        <row r="82">
          <cell r="CF82" t="str">
            <v>Royalties Aggregate</v>
          </cell>
        </row>
      </sheetData>
      <sheetData sheetId="10067" refreshError="1"/>
      <sheetData sheetId="10068" refreshError="1"/>
      <sheetData sheetId="10069">
        <row r="82">
          <cell r="CF82" t="str">
            <v>Royalties Aggregate</v>
          </cell>
        </row>
      </sheetData>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ow r="82">
          <cell r="CF82" t="str">
            <v>Royalties Aggregate</v>
          </cell>
        </row>
      </sheetData>
      <sheetData sheetId="10104">
        <row r="82">
          <cell r="CF82" t="str">
            <v>Royalties Aggregate</v>
          </cell>
        </row>
      </sheetData>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sheetData sheetId="10136" refreshError="1"/>
      <sheetData sheetId="10137" refreshError="1"/>
      <sheetData sheetId="10138" refreshError="1"/>
      <sheetData sheetId="10139"/>
      <sheetData sheetId="10140" refreshError="1"/>
      <sheetData sheetId="10141" refreshError="1"/>
      <sheetData sheetId="10142" refreshError="1"/>
      <sheetData sheetId="10143" refreshError="1"/>
      <sheetData sheetId="10144" refreshError="1"/>
      <sheetData sheetId="10145">
        <row r="82">
          <cell r="CF82" t="str">
            <v>Royalties Aggregate</v>
          </cell>
        </row>
      </sheetData>
      <sheetData sheetId="10146" refreshError="1"/>
      <sheetData sheetId="10147" refreshError="1"/>
      <sheetData sheetId="10148" refreshError="1"/>
      <sheetData sheetId="10149">
        <row r="82">
          <cell r="CF82" t="str">
            <v>Royalties Aggregate</v>
          </cell>
        </row>
      </sheetData>
      <sheetData sheetId="10150">
        <row r="82">
          <cell r="CF82" t="str">
            <v>Royalties Aggregate</v>
          </cell>
        </row>
      </sheetData>
      <sheetData sheetId="10151">
        <row r="82">
          <cell r="CF82" t="str">
            <v>Royalties Aggregate</v>
          </cell>
        </row>
      </sheetData>
      <sheetData sheetId="10152">
        <row r="82">
          <cell r="CF82" t="str">
            <v>Royalties Aggregate</v>
          </cell>
        </row>
      </sheetData>
      <sheetData sheetId="10153">
        <row r="82">
          <cell r="CF82" t="str">
            <v>Royalties Aggregate</v>
          </cell>
        </row>
      </sheetData>
      <sheetData sheetId="10154">
        <row r="82">
          <cell r="CF82" t="str">
            <v>Royalties Aggregate</v>
          </cell>
        </row>
      </sheetData>
      <sheetData sheetId="10155">
        <row r="82">
          <cell r="CF82" t="str">
            <v>Royalties Aggregate</v>
          </cell>
        </row>
      </sheetData>
      <sheetData sheetId="10156">
        <row r="82">
          <cell r="CF82" t="str">
            <v>Royalties Aggregate</v>
          </cell>
        </row>
      </sheetData>
      <sheetData sheetId="10157">
        <row r="82">
          <cell r="CF82" t="str">
            <v>Royalties Aggregate</v>
          </cell>
        </row>
      </sheetData>
      <sheetData sheetId="10158">
        <row r="82">
          <cell r="CF82" t="str">
            <v>Royalties Aggregate</v>
          </cell>
        </row>
      </sheetData>
      <sheetData sheetId="10159">
        <row r="82">
          <cell r="CF82">
            <v>0</v>
          </cell>
        </row>
      </sheetData>
      <sheetData sheetId="10160">
        <row r="82">
          <cell r="CF82">
            <v>0</v>
          </cell>
        </row>
      </sheetData>
      <sheetData sheetId="10161">
        <row r="82">
          <cell r="CF82">
            <v>0</v>
          </cell>
        </row>
      </sheetData>
      <sheetData sheetId="10162">
        <row r="82">
          <cell r="CF82">
            <v>0</v>
          </cell>
        </row>
      </sheetData>
      <sheetData sheetId="10163">
        <row r="82">
          <cell r="CF82">
            <v>0</v>
          </cell>
        </row>
      </sheetData>
      <sheetData sheetId="10164">
        <row r="82">
          <cell r="CF82">
            <v>0</v>
          </cell>
        </row>
      </sheetData>
      <sheetData sheetId="10165">
        <row r="82">
          <cell r="CF82">
            <v>0</v>
          </cell>
        </row>
      </sheetData>
      <sheetData sheetId="10166">
        <row r="82">
          <cell r="CF82">
            <v>0</v>
          </cell>
        </row>
      </sheetData>
      <sheetData sheetId="10167">
        <row r="82">
          <cell r="CF82">
            <v>0</v>
          </cell>
        </row>
      </sheetData>
      <sheetData sheetId="10168">
        <row r="82">
          <cell r="CF82">
            <v>0</v>
          </cell>
        </row>
      </sheetData>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ow r="82">
          <cell r="CF82" t="str">
            <v>Royalties Aggregate</v>
          </cell>
        </row>
      </sheetData>
      <sheetData sheetId="10185" refreshError="1"/>
      <sheetData sheetId="10186" refreshError="1"/>
      <sheetData sheetId="10187"/>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sheetData sheetId="10217"/>
      <sheetData sheetId="10218" refreshError="1"/>
      <sheetData sheetId="10219">
        <row r="82">
          <cell r="CF82" t="str">
            <v>Royalties Aggregate</v>
          </cell>
        </row>
      </sheetData>
      <sheetData sheetId="10220">
        <row r="82">
          <cell r="CF82" t="str">
            <v>Royalties Aggregate</v>
          </cell>
        </row>
      </sheetData>
      <sheetData sheetId="10221"/>
      <sheetData sheetId="10222"/>
      <sheetData sheetId="10223">
        <row r="82">
          <cell r="CF82" t="str">
            <v>Royalties Aggregate</v>
          </cell>
        </row>
      </sheetData>
      <sheetData sheetId="10224">
        <row r="82">
          <cell r="CF82">
            <v>0</v>
          </cell>
        </row>
      </sheetData>
      <sheetData sheetId="10225">
        <row r="82">
          <cell r="CF82">
            <v>0</v>
          </cell>
        </row>
      </sheetData>
      <sheetData sheetId="10226">
        <row r="82">
          <cell r="CF82">
            <v>0</v>
          </cell>
        </row>
      </sheetData>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row r="82">
          <cell r="CF82">
            <v>0</v>
          </cell>
        </row>
      </sheetData>
      <sheetData sheetId="10240"/>
      <sheetData sheetId="10241"/>
      <sheetData sheetId="10242"/>
      <sheetData sheetId="10243"/>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ow r="82">
          <cell r="CF82" t="str">
            <v>Royalties Aggregate</v>
          </cell>
        </row>
      </sheetData>
      <sheetData sheetId="10285"/>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ow r="82">
          <cell r="CF82" t="str">
            <v>Royalties Aggregate</v>
          </cell>
        </row>
      </sheetData>
      <sheetData sheetId="10314"/>
      <sheetData sheetId="10315"/>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sheetData sheetId="10335"/>
      <sheetData sheetId="10336" refreshError="1"/>
      <sheetData sheetId="10337"/>
      <sheetData sheetId="10338" refreshError="1"/>
      <sheetData sheetId="10339" refreshError="1"/>
      <sheetData sheetId="10340" refreshError="1"/>
      <sheetData sheetId="10341" refreshError="1"/>
      <sheetData sheetId="10342" refreshError="1"/>
      <sheetData sheetId="10343" refreshError="1"/>
      <sheetData sheetId="1034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atuan"/>
      <sheetName val="BILL"/>
      <sheetName val="REKAP 1 SECTION"/>
      <sheetName val="DIREC COST"/>
      <sheetName val="BEKISTING"/>
      <sheetName val="form besi"/>
      <sheetName val="REKAP STRUCTURE"/>
      <sheetName val="BESI"/>
      <sheetName val="H_Satuan"/>
      <sheetName val="H_Satuan1"/>
      <sheetName val="REKAP_1_SECTION"/>
      <sheetName val="DIREC_COST"/>
      <sheetName val="form_besi"/>
      <sheetName val="REKAP_STRUCTURE"/>
      <sheetName val="lamp. 12"/>
      <sheetName val="Rp"/>
      <sheetName val="Potongan"/>
      <sheetName val="BPM"/>
      <sheetName val="GRAND REKAP"/>
      <sheetName val="Master 1.0"/>
      <sheetName val="A-11 Steel Str (2)"/>
      <sheetName val="Pipe"/>
      <sheetName val="Material"/>
      <sheetName val="ANALISA GRS TENGAH"/>
      <sheetName val="HSTANAH.XLS"/>
      <sheetName val="351BQMCN"/>
      <sheetName val="D4"/>
      <sheetName val="D6"/>
      <sheetName val="D7"/>
      <sheetName val="D8"/>
      <sheetName val="AHS"/>
      <sheetName val="BAHAN &amp; UPAH"/>
      <sheetName val="BQ ARS"/>
      <sheetName val="4"/>
      <sheetName val="Harsat"/>
      <sheetName val="FORM X COST"/>
      <sheetName val="Mobilisasi"/>
      <sheetName val="ANAL2"/>
      <sheetName val="Analisa Upah &amp; Bahan Plum"/>
      <sheetName val="IPL_SCHEDULE"/>
      <sheetName val="J"/>
      <sheetName val="I-KAMAR"/>
      <sheetName val="EK"/>
      <sheetName val="Analisa &amp; Upah"/>
      <sheetName val="Koefisien"/>
      <sheetName val="BID_PRC"/>
      <sheetName val="PRC_COMP"/>
      <sheetName val="Instalasi"/>
      <sheetName val="ch"/>
      <sheetName val="Summary"/>
      <sheetName val="REQDELTA"/>
      <sheetName val="H-BHN"/>
      <sheetName val="unit rate-b3"/>
      <sheetName val="rekap.c"/>
      <sheetName val="an el"/>
      <sheetName val="PLUMBING 2"/>
      <sheetName val="Bahan"/>
      <sheetName val="Hrg"/>
      <sheetName val="upah"/>
      <sheetName val="crewlist S"/>
      <sheetName val="Analisa"/>
      <sheetName val="daftar Upah"/>
      <sheetName val="Pos 4-1"/>
      <sheetName val="Harga "/>
      <sheetName val="vol. ARS"/>
      <sheetName val="anl"/>
      <sheetName val="kusen"/>
      <sheetName val="TOTAL SPK"/>
      <sheetName val="villa"/>
      <sheetName val="rek det 1-3"/>
      <sheetName val="prog-mgu"/>
      <sheetName val="D-1"/>
      <sheetName val="Cover"/>
      <sheetName val="Bill of Qty MEP"/>
      <sheetName val="Basement Estimate"/>
      <sheetName val="HARGA ME"/>
      <sheetName val="As"/>
      <sheetName val="Estimate"/>
      <sheetName val="01A- RAB"/>
      <sheetName val="SEX"/>
      <sheetName val="rab me (by owner) "/>
      <sheetName val="BQ (by owner)"/>
      <sheetName val="rab me (fisik)"/>
      <sheetName val="JUDUL"/>
      <sheetName val="ELEVATED SLAB"/>
      <sheetName val="Analisa 2"/>
      <sheetName val="induk1"/>
      <sheetName val="rab"/>
      <sheetName val="HARGA MATERIAL"/>
      <sheetName val="HS"/>
      <sheetName val="coeff"/>
      <sheetName val="Cash2"/>
      <sheetName val="Memb Schd"/>
      <sheetName val="BQ"/>
      <sheetName val="JABATAN"/>
      <sheetName val="DATA"/>
      <sheetName val="Elektrikal"/>
      <sheetName val="Analisa Upah _ Bahan Plum"/>
      <sheetName val="bhn "/>
      <sheetName val="HB "/>
      <sheetName val="Hrg_Sat"/>
      <sheetName val="Hargamat"/>
      <sheetName val="Analisa Harga Satuan"/>
      <sheetName val="INDEKS"/>
      <sheetName val="tknk"/>
      <sheetName val="basic_price"/>
      <sheetName val="HSTANAH"/>
      <sheetName val="HSBETON"/>
      <sheetName val="CV"/>
      <sheetName val="Harga Bahan"/>
      <sheetName val="ISBL-CIV"/>
      <sheetName val="REF.ONLY"/>
      <sheetName val="Du_lieu"/>
      <sheetName val="satuan_pek_ars"/>
      <sheetName val="tb"/>
      <sheetName val="H_Satuan2"/>
      <sheetName val="REKAP_1_SECTION1"/>
      <sheetName val="DIREC_COST1"/>
      <sheetName val="form_besi1"/>
      <sheetName val="REKAP_STRUCTURE1"/>
      <sheetName val="Master_1_0"/>
      <sheetName val="lamp__12"/>
      <sheetName val="GRAND_REKAP"/>
      <sheetName val="A-11_Steel_Str_(2)"/>
      <sheetName val="Analisa_Upah_&amp;_Bahan_Plum"/>
      <sheetName val="ANALISA_GRS_TENGAH"/>
      <sheetName val="BAHAN_&amp;_UPAH"/>
      <sheetName val="Analisa_&amp;_Upah"/>
      <sheetName val="LO"/>
      <sheetName val="REKAP"/>
      <sheetName val="Upah Bahan"/>
      <sheetName val="A"/>
      <sheetName val="MAP"/>
      <sheetName val="POS-4.1"/>
      <sheetName val="Rekap Dc"/>
      <sheetName val="PHU 05"/>
      <sheetName val="MAP-2"/>
      <sheetName val="NM"/>
      <sheetName val="LIFT DOM"/>
      <sheetName val="daftar harga"/>
      <sheetName val="struktur"/>
      <sheetName val="ESCON"/>
      <sheetName val="dboard( asli)"/>
      <sheetName val="RAB STR JETTY &amp; F.PENUNJANG"/>
      <sheetName val="Sheet6"/>
      <sheetName val="RAB_HREZ"/>
      <sheetName val="ANAL_HREZ"/>
      <sheetName val="NAME"/>
      <sheetName val="Supply Agrmnt"/>
      <sheetName val="Bengkel_str"/>
      <sheetName val="Bengkel_fin"/>
      <sheetName val="Pagar_hal"/>
      <sheetName val="Fasilitas"/>
      <sheetName val="AC_C"/>
      <sheetName val="Harga satuan"/>
      <sheetName val="HB0703"/>
      <sheetName val="APP-9"/>
      <sheetName val="Informasi"/>
      <sheetName val="koef"/>
      <sheetName val="Progres"/>
      <sheetName val="Currency Rate"/>
      <sheetName val="DAF-1"/>
      <sheetName val="Testing"/>
      <sheetName val="BM"/>
      <sheetName val="Pt"/>
      <sheetName val="Analisa RAB"/>
      <sheetName val="metode"/>
      <sheetName val="Daf 1"/>
      <sheetName val="gaji"/>
      <sheetName val="Sheet1"/>
      <sheetName val="FORM 3A"/>
      <sheetName val="Perhitungan RAB"/>
      <sheetName val="Tabel_Bantu"/>
      <sheetName val="Scedule"/>
      <sheetName val="harga2014"/>
      <sheetName val="RAB RIIL kayu"/>
      <sheetName val="HPP"/>
      <sheetName val="HSD"/>
      <sheetName val="Indirect Cost"/>
      <sheetName val="SERVICES FEE"/>
      <sheetName val="Foundation"/>
      <sheetName val="Pancang"/>
      <sheetName val="BD Cvl"/>
      <sheetName val="Diskon"/>
      <sheetName val="Conveyor"/>
      <sheetName val="Erection SS"/>
      <sheetName val="Civil-Structure"/>
      <sheetName val="UAHS"/>
      <sheetName val="Eng"/>
      <sheetName val="단중표"/>
      <sheetName val="Harga ME "/>
      <sheetName val="B-P"/>
      <sheetName val="HARSAT-lhn"/>
      <sheetName val="Peralatan"/>
      <sheetName val="Unit Rate Indirect"/>
      <sheetName val="UMUM"/>
      <sheetName val="ANGGARAN"/>
      <sheetName val="grafik"/>
      <sheetName val="Rekap-SD"/>
      <sheetName val="AC"/>
      <sheetName val="pemasaran2013"/>
      <sheetName val="3. KONTRAK(stu)"/>
      <sheetName val="HIDRO"/>
      <sheetName val="HRG BHN"/>
      <sheetName val="Sub"/>
      <sheetName val="i-j. Pengalaman"/>
      <sheetName val="hsat-SD"/>
      <sheetName val="an-satuan"/>
      <sheetName val="Rkp"/>
      <sheetName val="I_KAMAR"/>
      <sheetName val="PENAWARAN"/>
      <sheetName val="Sit1"/>
      <sheetName val="Anls"/>
      <sheetName val="Hrg-Das"/>
      <sheetName val="Anal-1"/>
      <sheetName val="AnalisaSIPIL RIIL RAP"/>
      <sheetName val="DivX"/>
      <sheetName val="Anal "/>
      <sheetName val="BAHAN-2"/>
      <sheetName val="TOEVOER"/>
      <sheetName val="DAF-2"/>
      <sheetName val="Fill this out first___"/>
      <sheetName val="DKH"/>
      <sheetName val="A Paint Jotun Penguard"/>
      <sheetName val="BOQ ori"/>
      <sheetName val="3-DIV5"/>
      <sheetName val="SUB TOTAL___"/>
      <sheetName val="HSA &amp; PAB"/>
      <sheetName val="Harga Upah "/>
      <sheetName val="17.ALS-saluran+BC"/>
      <sheetName val="HARGA UPAH"/>
      <sheetName val="Sewa Alat-1"/>
      <sheetName val="dia-in"/>
      <sheetName val="KP1590_E"/>
      <sheetName val="bukan PNS"/>
      <sheetName val="Mon Upah"/>
      <sheetName val="Time Schedule"/>
      <sheetName val="JUML-SDM"/>
      <sheetName val="BE-02"/>
      <sheetName val="anal pipa"/>
      <sheetName val="Harsat Upah"/>
      <sheetName val="Analisa Prov'07"/>
      <sheetName val="2-AHSP"/>
      <sheetName val="H Satuan Dasar"/>
      <sheetName val="bhn-upah"/>
      <sheetName val="Ur_Pil"/>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perbhn"/>
      <sheetName val="HARDAS"/>
      <sheetName val="waktu"/>
      <sheetName val="COST"/>
      <sheetName val="D2.4"/>
      <sheetName val="D3-3"/>
      <sheetName val="D4.3 (TE)"/>
      <sheetName val="D5.3 (TF) "/>
      <sheetName val="D8.3 (TJ)"/>
      <sheetName val="Analisa Tekhnis"/>
      <sheetName val="Progress"/>
      <sheetName val="PAKET 1"/>
      <sheetName val="TOTAL"/>
      <sheetName val="Harga"/>
      <sheetName val="Bill of Qty"/>
      <sheetName val="pricing"/>
      <sheetName val="Sum"/>
      <sheetName val="SITE-E"/>
      <sheetName val="SD (1)"/>
      <sheetName val="견적기준"/>
      <sheetName val="ahas-ins"/>
      <sheetName val="Bill rekap"/>
      <sheetName val="dasar"/>
      <sheetName val="KEUANGAN"/>
      <sheetName val="RENCANA KERJA"/>
      <sheetName val="Scenario"/>
      <sheetName val="TS"/>
      <sheetName val="FORM_X_COST"/>
      <sheetName val="Analisa_Upah___Bahan_Plum"/>
      <sheetName val="rekap_c"/>
      <sheetName val="HSTANAH_XLS"/>
      <sheetName val="PLUMBING_2"/>
      <sheetName val="BQ_ARS"/>
      <sheetName val="bhn_"/>
      <sheetName val="Supply_Agrmnt"/>
      <sheetName val="an_el"/>
      <sheetName val="Memb_Schd"/>
      <sheetName val="daftar_Upah"/>
      <sheetName val="Pos_4-1"/>
      <sheetName val="Harga_"/>
      <sheetName val="vol__ARS"/>
      <sheetName val="TOTAL_SPK"/>
      <sheetName val="POS-4_1"/>
      <sheetName val="Rekap_Dc"/>
      <sheetName val="PHU_05"/>
      <sheetName val="Bill_of_Qty_MEP"/>
      <sheetName val="Basement_Estimate"/>
      <sheetName val="HARGA_ME"/>
      <sheetName val="Analisa_2"/>
      <sheetName val="HARGA_MATERIAL"/>
      <sheetName val="ELEVATED_SLAB"/>
      <sheetName val="unit_rate-b3"/>
      <sheetName val="rab_me_(by_owner)_"/>
      <sheetName val="BQ_(by_owner)"/>
      <sheetName val="rab_me_(fisik)"/>
      <sheetName val="01A-_RAB"/>
      <sheetName val="Analisa_Harga_Satuan"/>
      <sheetName val="Harga_Bahan"/>
      <sheetName val="Daf_1"/>
      <sheetName val="HB_"/>
      <sheetName val="rek_det_1-3"/>
      <sheetName val="daftar_harga"/>
      <sheetName val="REF_ONLY"/>
      <sheetName val="Rumus"/>
      <sheetName val="5-Peralatan"/>
      <sheetName val="Agregat Halus &amp; Kasar"/>
      <sheetName val="610.04"/>
      <sheetName val="ANALISA GR"/>
      <sheetName val="Analisa RAP"/>
      <sheetName val="Bahan B"/>
      <sheetName val="RAP"/>
      <sheetName val="Telusur"/>
      <sheetName val="Upah B"/>
      <sheetName val="ANALISA GRGAH"/>
      <sheetName val="ANALISA GR?????GAH"/>
      <sheetName val="G_SUMMARY"/>
      <sheetName val="AHS (ci,str,ars)"/>
      <sheetName val="ANALISA GR_x005f_x0000__x005f_x0000__x005f_x0000_"/>
      <sheetName val="ANALISA GR_____GAH"/>
      <sheetName val="BQ PABX"/>
      <sheetName val="NP"/>
      <sheetName val="SP"/>
      <sheetName val="GFA-20-N"/>
      <sheetName val="FORM 7"/>
      <sheetName val="SBDY Jemb Tayan"/>
      <sheetName val="Evaporator"/>
      <sheetName val="Kuantitas &amp; Harga"/>
      <sheetName val="Door &amp; Window Podium"/>
      <sheetName val="San PD"/>
      <sheetName val="Str A"/>
      <sheetName val="Analisa Tend"/>
      <sheetName val="???"/>
      <sheetName val="NEX24 DB"/>
      <sheetName val="Sheet3"/>
      <sheetName val="Surat Pernyataan"/>
      <sheetName val="ANALISA GR_x005f_x005f_x005f_x0000__x005f_x005f_x"/>
      <sheetName val="SAT-DAS"/>
      <sheetName val="HSatuan"/>
      <sheetName val="Harga Sat Das"/>
      <sheetName val="Brdw"/>
      <sheetName val="Lamp_V"/>
      <sheetName val="struktur tdk dipakai"/>
      <sheetName val="Harga Bahan &amp; Upah"/>
      <sheetName val="TABLE"/>
      <sheetName val="h-013211-2"/>
      <sheetName val="Perm. Test"/>
      <sheetName val="RANGE BAHAN"/>
      <sheetName val="Hrg Upah Bhn"/>
      <sheetName val="DAFTAR HARGA BAHAN "/>
      <sheetName val="HASAT DASAR"/>
      <sheetName val="rekapan"/>
      <sheetName val="WRItten(2)"/>
      <sheetName val="OP. PERJAM"/>
      <sheetName val="K.Lokal"/>
      <sheetName val="B. PERSONIL"/>
      <sheetName val="H.SAT"/>
      <sheetName val="Pricing-2"/>
      <sheetName val="Isolasi Luar Dalam"/>
      <sheetName val="Isolasi Luar"/>
      <sheetName val="Unit Cost"/>
      <sheetName val="Ana-ALAT"/>
      <sheetName val="BAHAN "/>
      <sheetName val="Rekap Direct Cost"/>
      <sheetName val="Harsat Pekerjaan"/>
      <sheetName val="FAK"/>
      <sheetName val="DRUP (ASLI)"/>
      <sheetName val="bayar_04_fak"/>
      <sheetName val="analisa el"/>
      <sheetName val="H Sat Jembatan"/>
      <sheetName val="IPA1"/>
      <sheetName val="JALAN"/>
      <sheetName val="Terbilang"/>
      <sheetName val="2. Informasi"/>
      <sheetName val="Uraian Teknis"/>
      <sheetName val="Anls Hrg Sat"/>
      <sheetName val="bilangan"/>
      <sheetName val="JobSheet"/>
      <sheetName val="AHS - Riel"/>
      <sheetName val="Personil"/>
      <sheetName val="An-Alat"/>
      <sheetName val="Div2"/>
      <sheetName val="Amount"/>
      <sheetName val="DF-7 (2)"/>
      <sheetName val="DF-7"/>
      <sheetName val="Harga bahan-1"/>
      <sheetName val="rekap1"/>
      <sheetName val="DETAIL POS 123"/>
      <sheetName val="___"/>
      <sheetName val="Harsat Bahan"/>
      <sheetName val="Jabar"/>
      <sheetName val="Jateng"/>
      <sheetName val="Jatim"/>
      <sheetName val="Pusat"/>
      <sheetName val="Sulawesi"/>
      <sheetName val="Sumbagsel"/>
      <sheetName val="fill in first"/>
      <sheetName val="hafele"/>
      <sheetName val="Basic"/>
      <sheetName val="Pengujian"/>
      <sheetName val="Daftar Staff"/>
      <sheetName val="Master"/>
      <sheetName val="Analisa (ok punya)"/>
      <sheetName val="Indirect_Const"/>
      <sheetName val="Quantity"/>
      <sheetName val="Mall"/>
      <sheetName val="Structure"/>
      <sheetName val="COST SUMM"/>
      <sheetName val="PileCap"/>
      <sheetName val="HPP TOTAL"/>
      <sheetName val="HPP 3 Tower"/>
      <sheetName val="H-SATUAN"/>
      <sheetName val="HRG BAHAN &amp; UPAH okk"/>
      <sheetName val="Analis Kusen okk"/>
      <sheetName val="Ana. PU"/>
      <sheetName val="RAB REVISI"/>
      <sheetName val="ahs1"/>
      <sheetName val="ahs3"/>
      <sheetName val="analisa panel"/>
      <sheetName val="DFT_ HRG BHN _ UPAH"/>
      <sheetName val="ANALISA STR _ ARS"/>
      <sheetName val="10 yr val"/>
      <sheetName val="Input"/>
      <sheetName val="Financials"/>
      <sheetName val="faktor"/>
      <sheetName val="6-AGREGAT"/>
      <sheetName val="H_Satuan3"/>
      <sheetName val="REKAP_1_SECTION2"/>
      <sheetName val="DIREC_COST2"/>
      <sheetName val="form_besi2"/>
      <sheetName val="REKAP_STRUCTURE2"/>
      <sheetName val="lamp__121"/>
      <sheetName val="Master_1_01"/>
      <sheetName val="GRAND_REKAP1"/>
      <sheetName val="A-11_Steel_Str_(2)1"/>
      <sheetName val="Analisa_&amp;_Upah1"/>
      <sheetName val="ANALISA_GRS_TENGAH1"/>
      <sheetName val="BAHAN_&amp;_UPAH1"/>
      <sheetName val="Analisa_Upah_&amp;_Bahan_Plum1"/>
      <sheetName val="17_ALS-saluran+BC"/>
      <sheetName val="HARGA_UPAH"/>
      <sheetName val="Sewa_Alat-1"/>
      <sheetName val="Harga_Sat_Das"/>
      <sheetName val="Harga_satuan"/>
      <sheetName val="crewlist_S"/>
      <sheetName val="Harga_ME_"/>
      <sheetName val="Upah_Bahan"/>
      <sheetName val="LIFT_DOM"/>
      <sheetName val="dboard(_asli)"/>
      <sheetName val="RAB_STR_JETTY_&amp;_F_PENUNJANG"/>
      <sheetName val="Currency_Rate"/>
      <sheetName val="Analisa_RAB"/>
      <sheetName val="FORM_3A"/>
      <sheetName val="Perhitungan_RAB"/>
      <sheetName val="RAB_RIIL_kayu"/>
      <sheetName val="Indirect_Cost"/>
      <sheetName val="SERVICES_FEE"/>
      <sheetName val="BD_Cvl"/>
      <sheetName val="Erection_SS"/>
      <sheetName val="Unit_Rate_Indirect"/>
      <sheetName val="Har-mat"/>
      <sheetName val="Har_mat"/>
      <sheetName val="ANALISA GR_x005f_x0000__x"/>
      <sheetName val="ANALISA GR_x005f_x005f_x0"/>
      <sheetName val="DIV.2"/>
      <sheetName val="boq"/>
      <sheetName val="Sheet2"/>
      <sheetName val="anls space frame"/>
      <sheetName val="hrg.bhn"/>
      <sheetName val="ISIAN"/>
      <sheetName val="Har Sat"/>
      <sheetName val="概総括1"/>
      <sheetName val="電気設備表"/>
      <sheetName val="Basic Price"/>
      <sheetName val="Unit Price"/>
      <sheetName val="tifico"/>
      <sheetName val="Evaluasi"/>
      <sheetName val="Sumber Daya"/>
      <sheetName val="SAT EL"/>
      <sheetName val="2703.1"/>
      <sheetName val="LISTRIK"/>
      <sheetName val="BQ-E20-02(Rp)"/>
      <sheetName val="Bill 4.1"/>
      <sheetName val="61004"/>
      <sheetName val="anal_pipa"/>
      <sheetName val="Harsat_Upah"/>
      <sheetName val="PAKET_1"/>
      <sheetName val="Agregat_Halus_&amp;_Kasar"/>
      <sheetName val="bukan_PNS"/>
      <sheetName val="Mon_Upah"/>
      <sheetName val="Time_Schedule"/>
      <sheetName val="i-j__Pengalaman"/>
      <sheetName val="Analisa_Tekhnis"/>
      <sheetName val="3__KONTRAK(stu)"/>
      <sheetName val="HRG_BHN"/>
      <sheetName val="A_Paint_Jotun_Penguard"/>
      <sheetName val="BOQ_ori"/>
      <sheetName val="Fill_this_out_first___"/>
      <sheetName val="AnalisaSIPIL_RIIL_RAP"/>
      <sheetName val="SUB_TOTAL___"/>
      <sheetName val="ANALISA_GRGAH"/>
      <sheetName val="Analisa_RAP"/>
      <sheetName val="Bahan_B"/>
      <sheetName val="Upah_B"/>
      <sheetName val="HSA_&amp;_PAB"/>
      <sheetName val="Harga_Upah_"/>
      <sheetName val="2__Informasi"/>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HASAT_DASAR"/>
      <sheetName val="SBDY_Jemb_Tayan"/>
      <sheetName val="Uraian_Teknis"/>
      <sheetName val="1.B"/>
      <sheetName val="ARITMATIK"/>
      <sheetName val="Sec I ML"/>
      <sheetName val="ARL"/>
      <sheetName val="CB"/>
      <sheetName val="KBL"/>
      <sheetName val="TRY"/>
      <sheetName val="PV"/>
      <sheetName val="BHN1"/>
      <sheetName val="ANALISA-HST"/>
      <sheetName val="00000"/>
      <sheetName val="10000"/>
      <sheetName val="FINAL"/>
      <sheetName val="JDWL"/>
      <sheetName val="Analisa Harga Sat"/>
      <sheetName val="Lamp -3"/>
      <sheetName val="Lamp -6"/>
      <sheetName val="PV Harga Sat"/>
      <sheetName val="PV-Alat"/>
      <sheetName val="PV-Mat"/>
      <sheetName val="PV-Tenaga"/>
      <sheetName val="Analisa Alat"/>
      <sheetName val="Analisa Alat Dredger"/>
      <sheetName val="SUBKON"/>
      <sheetName val="Analisa Tehnik 1"/>
      <sheetName val="Analisa Tehnik"/>
      <sheetName val="Pendukung"/>
      <sheetName val="Pendukung 1"/>
      <sheetName val="Sheet4"/>
      <sheetName val="Pek Tanah"/>
      <sheetName val="AT.B&amp;B"/>
      <sheetName val="Pep-Persiapan"/>
      <sheetName val="Bahan&amp;Upah"/>
      <sheetName val="PREAM"/>
      <sheetName val="Sat~Bahu"/>
      <sheetName val="index"/>
      <sheetName val="4  PEK. LUAR"/>
      <sheetName val="Harga Sat."/>
      <sheetName val="112-885"/>
      <sheetName val="UMUM-PU"/>
      <sheetName val="bau"/>
      <sheetName val="PRY 03-1 (Amd1)"/>
      <sheetName val="REGION"/>
      <sheetName val="OFFGRID"/>
      <sheetName val="DHS"/>
      <sheetName val="RABP"/>
      <sheetName val="RATE&amp;FCTR"/>
      <sheetName val="analisa asumsi Me"/>
      <sheetName val="Analisa-Harga"/>
      <sheetName val="data-pendukung"/>
      <sheetName val="MAPDC"/>
      <sheetName val="DIV1"/>
      <sheetName val="prelim"/>
      <sheetName val="Bhn"/>
      <sheetName val="Konfirm"/>
      <sheetName val="BOQ SNJ 1"/>
      <sheetName val="DKH CCO 1A"/>
      <sheetName val="DKH CCO 1B R-1"/>
      <sheetName val="Prod 02"/>
      <sheetName val="Stock Material"/>
      <sheetName val="EP-PROD-01"/>
      <sheetName val="metod"/>
      <sheetName val="W-NAD"/>
      <sheetName val="PriceList"/>
      <sheetName val="AnaSch2"/>
      <sheetName val="FORM BQ TL PRATU 4cct"/>
      <sheetName val="BILL OF QUAN"/>
      <sheetName val="VAC BDWN"/>
      <sheetName val="General Intem"/>
      <sheetName val="STR - 2B"/>
      <sheetName val="7.1(3)"/>
      <sheetName val="Anal. Alat"/>
      <sheetName val="antek12a-13"/>
      <sheetName val="BHN-ALAT"/>
      <sheetName val="ANAL_P4"/>
      <sheetName val="ANTEK"/>
      <sheetName val="PRD 01-6(I-II)"/>
      <sheetName val="PRD 01-7 alat"/>
      <sheetName val="5-Alat"/>
      <sheetName val="4-Price"/>
      <sheetName val="4-Quarry"/>
      <sheetName val="HRPar"/>
      <sheetName val="asumsi"/>
      <sheetName val="TATA UDARA"/>
      <sheetName val="DIVI6"/>
      <sheetName val="EurotoolsXRates"/>
      <sheetName val="Daftar Upah, Hrg Bhn &amp; Pralatan"/>
      <sheetName val="7_16"/>
      <sheetName val="Rupiah"/>
      <sheetName val="Sales"/>
      <sheetName val="Material&amp;Alat"/>
      <sheetName val="Resume"/>
      <sheetName val="Mat"/>
      <sheetName val="dasboard"/>
      <sheetName val="B-PRICE"/>
      <sheetName val="HarDas-Ops."/>
      <sheetName val="4-Basic Price"/>
      <sheetName val="Faktor Konversi"/>
      <sheetName val="Kuantitas &amp; Harga Seg.1"/>
      <sheetName val="DATABASE"/>
      <sheetName val="BAG-2"/>
      <sheetName val="Price"/>
      <sheetName val="BOM BMS"/>
      <sheetName val="TC"/>
      <sheetName val="1.General "/>
      <sheetName val="REKAP  (1)"/>
      <sheetName val="AWAL"/>
      <sheetName val="Biaya"/>
      <sheetName val="Pemindahan Penduduk "/>
      <sheetName val="ESC"/>
      <sheetName val="HSU"/>
      <sheetName val="12CGOU"/>
      <sheetName val="Pek.persiapan"/>
      <sheetName val="Analis"/>
      <sheetName val="Daf-3.1.2 Pintu, Jendela, TWA"/>
      <sheetName val="Daf-3.1.4 Plafond TWA"/>
      <sheetName val="komponen"/>
      <sheetName val="Upah&amp;bahan"/>
      <sheetName val="Master Edit"/>
      <sheetName val="UPH,BHN,ALT"/>
      <sheetName val="Analis harga"/>
      <sheetName val="B"/>
      <sheetName val="anal_hs"/>
      <sheetName val="대비표"/>
      <sheetName val="2.2"/>
      <sheetName val="3"/>
      <sheetName val="Batal"/>
      <sheetName val="B.1"/>
      <sheetName val="B.10"/>
      <sheetName val="B.11"/>
      <sheetName val="B.12"/>
      <sheetName val="B.13"/>
      <sheetName val="B.14"/>
      <sheetName val="B.15"/>
      <sheetName val="B.16"/>
      <sheetName val="B.17"/>
      <sheetName val="B.18"/>
      <sheetName val="B.2"/>
      <sheetName val="B.20"/>
      <sheetName val="B.21"/>
      <sheetName val="B.22"/>
      <sheetName val="B.23"/>
      <sheetName val="B.24"/>
      <sheetName val="B.25"/>
      <sheetName val="B.26"/>
      <sheetName val="B.28"/>
      <sheetName val="B.29"/>
      <sheetName val="B.3"/>
      <sheetName val="B.30"/>
      <sheetName val="B.4"/>
      <sheetName val="B.5"/>
      <sheetName val="B.6"/>
      <sheetName val="B.7"/>
      <sheetName val="B.8"/>
      <sheetName val="HARGA DASAR"/>
      <sheetName val="Analisa Harga"/>
      <sheetName val="Pgr Jl.I.Bale"/>
      <sheetName val="Rekap Bill"/>
      <sheetName val="Menu"/>
      <sheetName val="5-ALAT(1)"/>
      <sheetName val="Jamuan"/>
      <sheetName val="Keanggotaan"/>
      <sheetName val="Majalah"/>
      <sheetName val="Pjk.Kend &amp; Parkir&amp;Tanah"/>
      <sheetName val="Pak Din(510)"/>
      <sheetName val="PBB"/>
      <sheetName val="P.Didik&amp;BinaPeg "/>
      <sheetName val="SPPD"/>
      <sheetName val="Daftar Harga Satuan Gaji"/>
      <sheetName val="Daftar Harga Satuan Bahan"/>
      <sheetName val="Assumption &amp; Dashboard."/>
      <sheetName val="Lumpsum"/>
      <sheetName val="Fixset"/>
      <sheetName val="ANALYS EXTERN"/>
      <sheetName val="Man Power"/>
      <sheetName val="ana"/>
      <sheetName val="BQ EXTERN"/>
      <sheetName val="HSLAIN-LAIN"/>
      <sheetName val="Alat"/>
      <sheetName val="Analisa Gabungan"/>
      <sheetName val="NPV"/>
      <sheetName val="u_rates"/>
      <sheetName val="Bill_of_Qty_MEP1"/>
      <sheetName val="Basement_Estimate1"/>
      <sheetName val="PLUMBING_21"/>
      <sheetName val="HSTANAH_XLS1"/>
      <sheetName val="FORM_X_COST1"/>
      <sheetName val="HARGA_ME1"/>
      <sheetName val="rab_me_(by_owner)_1"/>
      <sheetName val="BQ_(by_owner)1"/>
      <sheetName val="rab_me_(fisik)1"/>
      <sheetName val="rekap_c1"/>
      <sheetName val="an_el1"/>
      <sheetName val="01A-_RAB1"/>
      <sheetName val="ELEVATED_SLAB1"/>
      <sheetName val="HARGA_MATERIAL1"/>
      <sheetName val="BQ_ARS1"/>
      <sheetName val="bhn_1"/>
      <sheetName val="Analisa_21"/>
      <sheetName val="unit_rate-b31"/>
      <sheetName val="Pos_4-11"/>
      <sheetName val="Harga_1"/>
      <sheetName val="vol__ARS1"/>
      <sheetName val="TOTAL_SPK1"/>
      <sheetName val="Memb_Schd1"/>
      <sheetName val="daftar_Upah1"/>
      <sheetName val="Analisa_Harga_Satuan1"/>
      <sheetName val="Analisa_Upah___Bahan_Plum1"/>
      <sheetName val="HB_1"/>
      <sheetName val="rek_det_1-31"/>
      <sheetName val="Daf_11"/>
      <sheetName val="Supply_Agrmnt1"/>
      <sheetName val="Harga_Bahan1"/>
      <sheetName val="REF_ONLY1"/>
      <sheetName val="PHU_051"/>
      <sheetName val="POS-4_11"/>
      <sheetName val="Rekap_Dc1"/>
      <sheetName val="daftar_harga1"/>
      <sheetName val="FORM_7"/>
      <sheetName val="AHS_(ci,str,ars)"/>
      <sheetName val="RENCANA_KERJA"/>
      <sheetName val="Bill_of_Qty"/>
      <sheetName val="D2_4"/>
      <sheetName val="D4_3_(TE)"/>
      <sheetName val="D5_3_(TF)_"/>
      <sheetName val="D8_3_(TJ)"/>
      <sheetName val="SD_(1)"/>
      <sheetName val="struktur_tdk_dipakai"/>
      <sheetName val="R"/>
      <sheetName val="BID(RI01)"/>
      <sheetName val="ANALISA-SNI"/>
      <sheetName val="Rekap Total"/>
      <sheetName val="Reference"/>
      <sheetName val="BAP"/>
      <sheetName val="JADUAL"/>
      <sheetName val="KODE"/>
      <sheetName val="TJ1Q47"/>
      <sheetName val="MT_an"/>
      <sheetName val="Uba"/>
      <sheetName val="Urai _ Guide Post"/>
      <sheetName val="Urai_Galian Tanah"/>
      <sheetName val="Bilang"/>
      <sheetName val="RANGKUMAN"/>
      <sheetName val="REK"/>
      <sheetName val="MPU"/>
      <sheetName val="MAJ"/>
      <sheetName val="MET-utama"/>
      <sheetName val="MET"/>
      <sheetName val="MOB"/>
      <sheetName val="URAI"/>
      <sheetName val="PLANT"/>
      <sheetName val="BATU"/>
      <sheetName val="DLAT"/>
      <sheetName val="DLAT (2)"/>
      <sheetName val="SCHED"/>
      <sheetName val="STAF"/>
      <sheetName val="MET-RUT"/>
      <sheetName val="DLAMP"/>
      <sheetName val="RUT"/>
      <sheetName val="div4"/>
      <sheetName val="div71"/>
      <sheetName val="div7"/>
      <sheetName val="div31"/>
      <sheetName val="div3"/>
      <sheetName val=" REKAP B GEDUNG PRAMUKA"/>
      <sheetName val="A PENDOPO"/>
      <sheetName val="pond"/>
      <sheetName val="dind"/>
      <sheetName val="kayu"/>
      <sheetName val="langit"/>
      <sheetName val="B. GEDUNG PRAMUKA"/>
      <sheetName val="SURAT PENAWARAN"/>
      <sheetName val=" REKAP A PENDOPO"/>
      <sheetName val=" SAT PL"/>
      <sheetName val="RAB.SEKRETARIAT (1)"/>
      <sheetName val="AHS_-_Riel"/>
      <sheetName val="ANALISA_GR?????GAH"/>
      <sheetName val="Surat_Pernyataan"/>
      <sheetName val="610_04"/>
      <sheetName val="H_Satuan4"/>
      <sheetName val="REKAP_1_SECTION3"/>
      <sheetName val="DIREC_COST3"/>
      <sheetName val="form_besi3"/>
      <sheetName val="REKAP_STRUCTURE3"/>
      <sheetName val="Master_1_02"/>
      <sheetName val="lamp__122"/>
      <sheetName val="A-11_Steel_Str_(2)2"/>
      <sheetName val="ANALISA_GRS_TENGAH2"/>
      <sheetName val="GRAND_REKAP2"/>
      <sheetName val="Analisa_&amp;_Upah2"/>
      <sheetName val="Analisa_Upah_&amp;_Bahan_Plum2"/>
      <sheetName val="BAHAN_&amp;_UPAH2"/>
      <sheetName val="Bill_of_Qty_MEP2"/>
      <sheetName val="Basement_Estimate2"/>
      <sheetName val="PLUMBING_22"/>
      <sheetName val="HSTANAH_XLS2"/>
      <sheetName val="FORM_X_COST2"/>
      <sheetName val="HARGA_ME2"/>
      <sheetName val="rab_me_(by_owner)_2"/>
      <sheetName val="BQ_(by_owner)2"/>
      <sheetName val="rab_me_(fisik)2"/>
      <sheetName val="rekap_c2"/>
      <sheetName val="an_el2"/>
      <sheetName val="01A-_RAB2"/>
      <sheetName val="ELEVATED_SLAB2"/>
      <sheetName val="HARGA_MATERIAL2"/>
      <sheetName val="BQ_ARS2"/>
      <sheetName val="bhn_2"/>
      <sheetName val="Analisa_22"/>
      <sheetName val="unit_rate-b32"/>
      <sheetName val="Pos_4-12"/>
      <sheetName val="Harga_2"/>
      <sheetName val="vol__ARS2"/>
      <sheetName val="TOTAL_SPK2"/>
      <sheetName val="Memb_Schd2"/>
      <sheetName val="daftar_Upah2"/>
      <sheetName val="Analisa_Harga_Satuan2"/>
      <sheetName val="Analisa_Upah___Bahan_Plum2"/>
      <sheetName val="HB_2"/>
      <sheetName val="rek_det_1-32"/>
      <sheetName val="FORM_3A1"/>
      <sheetName val="Perhitungan_RAB1"/>
      <sheetName val="Harga_satuan1"/>
      <sheetName val="Indirect_Cost1"/>
      <sheetName val="SERVICES_FEE1"/>
      <sheetName val="BD_Cvl1"/>
      <sheetName val="Erection_SS1"/>
      <sheetName val="3__KONTRAK(stu)1"/>
      <sheetName val="Daf_12"/>
      <sheetName val="Supply_Agrmnt2"/>
      <sheetName val="Harga_Bahan2"/>
      <sheetName val="REF_ONLY2"/>
      <sheetName val="Upah_Bahan1"/>
      <sheetName val="HRG_BHN1"/>
      <sheetName val="Harga_ME_1"/>
      <sheetName val="Analisa_RAB1"/>
      <sheetName val="crewlist_S1"/>
      <sheetName val="PHU_052"/>
      <sheetName val="POS-4_12"/>
      <sheetName val="Rekap_Dc2"/>
      <sheetName val="daftar_harga2"/>
      <sheetName val="i-j__Pengalaman1"/>
      <sheetName val="LIFT_DOM1"/>
      <sheetName val="Currency_Rate1"/>
      <sheetName val="AnalisaSIPIL_RIIL_RAP1"/>
      <sheetName val="RAB_RIIL_kayu1"/>
      <sheetName val="bukan_PNS1"/>
      <sheetName val="Fill_this_out_first___1"/>
      <sheetName val="SUB_TOTAL___1"/>
      <sheetName val="dboard(_asli)1"/>
      <sheetName val="RAB_STR_JETTY_&amp;_F_PENUNJANG1"/>
      <sheetName val="HSA_&amp;_PAB1"/>
      <sheetName val="Harga_Upah_1"/>
      <sheetName val="Analisa_Tekhnis1"/>
      <sheetName val="17_ALS-saluran+BC1"/>
      <sheetName val="HARGA_UPAH1"/>
      <sheetName val="Sewa_Alat-11"/>
      <sheetName val="FORM_71"/>
      <sheetName val="SBDY_Jemb_Tayan1"/>
      <sheetName val="Unit_Rate_Indirect1"/>
      <sheetName val="AHS_(ci,str,ars)1"/>
      <sheetName val="Time_Schedule1"/>
      <sheetName val="PAKET_11"/>
      <sheetName val="Harga Kabel"/>
      <sheetName val="DAF_2"/>
      <sheetName val="anal"/>
      <sheetName val="Notes"/>
      <sheetName val="Valve PL"/>
      <sheetName val="Peralatan PL"/>
      <sheetName val="TM"/>
      <sheetName val="Fill this out first..."/>
      <sheetName val="an. 1"/>
      <sheetName val="BASEMENT"/>
      <sheetName val="Harga_Sat_Das1"/>
      <sheetName val="RENCANA_KERJA1"/>
      <sheetName val="Bill_of_Qty1"/>
      <sheetName val="Mon_Upah1"/>
      <sheetName val="A_Paint_Jotun_Penguard1"/>
      <sheetName val="BOQ_ori1"/>
      <sheetName val="D2_41"/>
      <sheetName val="D4_3_(TE)1"/>
      <sheetName val="D5_3_(TF)_1"/>
      <sheetName val="D8_3_(TJ)1"/>
      <sheetName val="SD_(1)1"/>
      <sheetName val="struktur_tdk_dipakai1"/>
      <sheetName val="anal_pipa1"/>
      <sheetName val="Harsat_Upah1"/>
      <sheetName val="Agregat_Halus_&amp;_Kasar1"/>
      <sheetName val="AHS_-_Riel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Analisa_RAP1"/>
      <sheetName val="Bahan_B1"/>
      <sheetName val="Upah_B1"/>
      <sheetName val="ANALISA_GR?????GAH1"/>
      <sheetName val="Surat_Pernyataan1"/>
      <sheetName val="610_041"/>
      <sheetName val="ANALISA railing"/>
      <sheetName val="RAB AR&amp;STR"/>
      <sheetName val="Rate"/>
      <sheetName val="PNT"/>
      <sheetName val="kalibrasi-Tank"/>
      <sheetName val="HrgUpahBahan"/>
      <sheetName val="Analis Kusen 1 ESKALASI"/>
      <sheetName val="FittingPVC"/>
      <sheetName val="tl"/>
      <sheetName val="Tie Beam GN"/>
      <sheetName val="Tangga GN"/>
      <sheetName val="ANALISA GR???"/>
      <sheetName val="Analisa ME"/>
      <sheetName val="SAP"/>
      <sheetName val="FL-Cl"/>
      <sheetName val="Brick+Finish"/>
      <sheetName val="EE-PROP"/>
      <sheetName val="CASH"/>
      <sheetName val="gi"/>
      <sheetName val="DIVI3"/>
      <sheetName val="SPREAD SHEET"/>
      <sheetName val="D &amp; W sizes"/>
      <sheetName val="ANALISA GR_x005f_x0000__x005f_x005f_x"/>
      <sheetName val="3.ALS-STR-PDS"/>
      <sheetName val="KET"/>
      <sheetName val="Rekap Prelim"/>
      <sheetName val="Worksheet"/>
      <sheetName val="TBL_BANTU"/>
      <sheetName val="H_Satuan5"/>
      <sheetName val="REKAP_1_SECTION4"/>
      <sheetName val="DIREC_COST4"/>
      <sheetName val="form_besi4"/>
      <sheetName val="REKAP_STRUCTURE4"/>
      <sheetName val="lamp__123"/>
      <sheetName val="Master_1_03"/>
      <sheetName val="GRAND_REKAP3"/>
      <sheetName val="ANALISA_GRS_TENGAH3"/>
      <sheetName val="A-11_Steel_Str_(2)3"/>
      <sheetName val="HARGA_ME3"/>
      <sheetName val="Analisa_Upah_&amp;_Bahan_Plum3"/>
      <sheetName val="Bill_of_Qty_MEP3"/>
      <sheetName val="BAHAN_&amp;_UPAH3"/>
      <sheetName val="Basement_Estimate3"/>
      <sheetName val="bhn_3"/>
      <sheetName val="Analisa_&amp;_Upah3"/>
      <sheetName val="PLUMBING_23"/>
      <sheetName val="rab_me_(by_owner)_3"/>
      <sheetName val="BQ_(by_owner)3"/>
      <sheetName val="rab_me_(fisik)3"/>
      <sheetName val="HSTANAH_XLS3"/>
      <sheetName val="ELEVATED_SLAB3"/>
      <sheetName val="01A-_RAB3"/>
      <sheetName val="rekap_c3"/>
      <sheetName val="an_el3"/>
      <sheetName val="BQ_ARS3"/>
      <sheetName val="Analisa_23"/>
      <sheetName val="FORM_X_COST3"/>
      <sheetName val="unit_rate-b33"/>
      <sheetName val="HARGA_MATERIAL3"/>
      <sheetName val="Pos_4-13"/>
      <sheetName val="Harga_3"/>
      <sheetName val="vol__ARS3"/>
      <sheetName val="TOTAL_SPK3"/>
      <sheetName val="Memb_Schd3"/>
      <sheetName val="Analisa_Harga_Satuan3"/>
      <sheetName val="Analisa_Upah___Bahan_Plum3"/>
      <sheetName val="daftar_Upah3"/>
      <sheetName val="HB_3"/>
      <sheetName val="rek_det_1-33"/>
      <sheetName val="Daf_13"/>
      <sheetName val="FORM_3A2"/>
      <sheetName val="Perhitungan_RAB2"/>
      <sheetName val="Harga_satuan2"/>
      <sheetName val="Indirect_Cost2"/>
      <sheetName val="SERVICES_FEE2"/>
      <sheetName val="BD_Cvl2"/>
      <sheetName val="Erection_SS2"/>
      <sheetName val="3__KONTRAK(stu)2"/>
      <sheetName val="Supply_Agrmnt3"/>
      <sheetName val="LIFT_DOM2"/>
      <sheetName val="daftar_harga3"/>
      <sheetName val="POS-4_13"/>
      <sheetName val="Rekap_Dc3"/>
      <sheetName val="PHU_053"/>
      <sheetName val="REF_ONLY3"/>
      <sheetName val="Harga_Bahan3"/>
      <sheetName val="RAB_RIIL_kayu2"/>
      <sheetName val="bukan_PNS2"/>
      <sheetName val="Currency_Rate2"/>
      <sheetName val="Upah_Bahan2"/>
      <sheetName val="Harga_ME_2"/>
      <sheetName val="HRG_BHN2"/>
      <sheetName val="Analisa_RAB2"/>
      <sheetName val="crewlist_S2"/>
      <sheetName val="i-j__Pengalaman2"/>
      <sheetName val="AnalisaSIPIL_RIIL_RAP2"/>
      <sheetName val="Fill_this_out_first___2"/>
      <sheetName val="SUB_TOTAL___2"/>
      <sheetName val="dboard(_asli)2"/>
      <sheetName val="RAB_STR_JETTY_&amp;_F_PENUNJANG2"/>
      <sheetName val="HSA_&amp;_PAB2"/>
      <sheetName val="Harga_Upah_2"/>
      <sheetName val="Analisa_Tekhnis2"/>
      <sheetName val="17_ALS-saluran+BC2"/>
      <sheetName val="HARGA_UPAH2"/>
      <sheetName val="Sewa_Alat-12"/>
      <sheetName val="FORM_72"/>
      <sheetName val="SBDY_Jemb_Tayan2"/>
      <sheetName val="Unit_Rate_Indirect2"/>
      <sheetName val="AHS_(ci,str,ars)2"/>
      <sheetName val="Time_Schedule2"/>
      <sheetName val="PAKET_12"/>
      <sheetName val="Harga_Sat_Das2"/>
      <sheetName val="RENCANA_KERJA2"/>
      <sheetName val="struktur_tdk_dipakai2"/>
      <sheetName val="Bill_of_Qty2"/>
      <sheetName val="Mon_Upah2"/>
      <sheetName val="A_Paint_Jotun_Penguard2"/>
      <sheetName val="BOQ_ori2"/>
      <sheetName val="D2_42"/>
      <sheetName val="D4_3_(TE)2"/>
      <sheetName val="D5_3_(TF)_2"/>
      <sheetName val="D8_3_(TJ)2"/>
      <sheetName val="SD_(1)2"/>
      <sheetName val="anal_pipa2"/>
      <sheetName val="Harsat_Upah2"/>
      <sheetName val="Agregat_Halus_&amp;_Kasar2"/>
      <sheetName val="AHS_-_Riel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Analisa_RAP2"/>
      <sheetName val="Bahan_B2"/>
      <sheetName val="Upah_B2"/>
      <sheetName val="ANALISA_GR?????GAH2"/>
      <sheetName val="Surat_Pernyataan2"/>
      <sheetName val="610_042"/>
      <sheetName val="Analisa_(ok_punya)"/>
      <sheetName val="BQ_PABX"/>
      <sheetName val="RAB_REVISI"/>
      <sheetName val="Door_&amp;_Window_Podium"/>
      <sheetName val="San_PD"/>
      <sheetName val="Analisa_Prov'07"/>
      <sheetName val="Anal_"/>
      <sheetName val="NEX24_DB"/>
      <sheetName val="BAHAN_"/>
      <sheetName val="Rekap_Direct_Cost"/>
      <sheetName val="2__Informasi1"/>
      <sheetName val="HASAT_DASAR1"/>
      <sheetName val="Uraian_Teknis1"/>
      <sheetName val="HRG_BAHAN_&amp;_UPAH_okk"/>
      <sheetName val="Analis_Kusen_okk"/>
      <sheetName val="Ana__PU"/>
      <sheetName val="Hrg_Upah_Bhn"/>
      <sheetName val="DAFTAR_HARGA_BAHAN_"/>
      <sheetName val="Bill_rekap"/>
      <sheetName val="Pjk_Kend_&amp;_Parkir&amp;Tanah"/>
      <sheetName val="Pak_Din(510)"/>
      <sheetName val="P_Didik&amp;BinaPeg_"/>
      <sheetName val="Harga_Bahan_&amp;_Upah"/>
      <sheetName val="1_B"/>
      <sheetName val="Perm__Test"/>
      <sheetName val="Kuantitas_&amp;_Harga"/>
      <sheetName val="Str_A"/>
      <sheetName val="Analisa_Tend"/>
      <sheetName val="fill_in_first"/>
      <sheetName val="Unit_Cost"/>
      <sheetName val="ANALISA_GR"/>
      <sheetName val="DFT__HRG_BHN___UPAH"/>
      <sheetName val="ANALISA_STR___ARS"/>
      <sheetName val="DF-7_(2)"/>
      <sheetName val="ANALISA_GR_____GAH"/>
      <sheetName val="Harga_bahan-1"/>
      <sheetName val="DETAIL_POS_123"/>
      <sheetName val="Harsat_Bahan"/>
      <sheetName val="Bill_4_1"/>
      <sheetName val="Daftar_Staff"/>
      <sheetName val="H_Satuan_Dasar"/>
      <sheetName val="Isolasi_Luar_Dalam"/>
      <sheetName val="Isolasi_Luar"/>
      <sheetName val="H_SAT"/>
      <sheetName val="10_yr_val"/>
      <sheetName val="Harsat_Pekerjaan"/>
      <sheetName val="HPP_TOTAL"/>
      <sheetName val="HPP_3_Tower"/>
      <sheetName val="Sumber_Daya"/>
      <sheetName val="Anls_Hrg_Sat"/>
      <sheetName val="OP__PERJAM"/>
      <sheetName val="K_Lokal"/>
      <sheetName val="B__PERSONIL"/>
      <sheetName val="Daftar_Upah,_Hrg_Bhn_&amp;_Pralatan"/>
      <sheetName val="DRUP_(ASLI)"/>
      <sheetName val="SAT_EL"/>
      <sheetName val="Analisa_Harga_Sat"/>
      <sheetName val="Lamp_-3"/>
      <sheetName val="Lamp_-6"/>
      <sheetName val="PV_Harga_Sat"/>
      <sheetName val="Analisa_Alat"/>
      <sheetName val="Analisa_Alat_Dredger"/>
      <sheetName val="Analisa_Tehnik_1"/>
      <sheetName val="Analisa_Tehnik"/>
      <sheetName val="Pendukung_1"/>
      <sheetName val="Pek_Tanah"/>
      <sheetName val="AT_B&amp;B"/>
      <sheetName val="COST_SUMM"/>
      <sheetName val="Sec_I_ML"/>
      <sheetName val="Har_Sat"/>
      <sheetName val="TATA_UDARA"/>
      <sheetName val="ANALISA_GR_x005f_x0000__x005f_x0000__x005f_x0000_"/>
      <sheetName val="Rekap_Prelim"/>
      <sheetName val="Unit_Price"/>
      <sheetName val="analisa_panel"/>
      <sheetName val="Man_Power"/>
      <sheetName val="bhn FINAL"/>
      <sheetName val="ITB COST"/>
      <sheetName val="Schedulle "/>
      <sheetName val="BoQ C4"/>
      <sheetName val="Tataudara"/>
      <sheetName val="Analisa SNI STANDART "/>
      <sheetName val="Meth"/>
      <sheetName val="AN-E"/>
      <sheetName val="ANALISA GR_x"/>
      <sheetName val="ANALISA GR_x0"/>
      <sheetName val="Gorong Aramco"/>
      <sheetName val="BQ All_2"/>
      <sheetName val="AT"/>
      <sheetName val="No Item"/>
      <sheetName val="SK"/>
      <sheetName val="Tunduk Panitia"/>
      <sheetName val="rab - persiapan &amp; lantai-1"/>
      <sheetName val="NET表"/>
      <sheetName val="BQ表"/>
      <sheetName val="SAT"/>
      <sheetName val="LD calc"/>
      <sheetName val="Formula"/>
      <sheetName val="COSTING Option 1"/>
      <sheetName val="BQ Pivot utk Analisa &amp; SDBP "/>
      <sheetName val="M+U Pivot"/>
      <sheetName val="Fin Sum"/>
      <sheetName val="Unit Rate"/>
      <sheetName val="(ANALISA-lain)"/>
      <sheetName val="Harsat-Isal"/>
      <sheetName val="time"/>
      <sheetName val="Variabel"/>
      <sheetName val="Rekap Biaya"/>
      <sheetName val="analisa BM"/>
      <sheetName val="rap rinci"/>
      <sheetName val="DIVISI 3"/>
      <sheetName val="4+000"/>
      <sheetName val="own"/>
      <sheetName val="FP"/>
      <sheetName val="PLB"/>
      <sheetName val="sch-KONS"/>
      <sheetName val="DB_Simplex"/>
      <sheetName val="B - Norelec"/>
      <sheetName val="Jadwal"/>
      <sheetName val="Eng_Hrs"/>
      <sheetName val="Form I"/>
      <sheetName val="sph"/>
      <sheetName val="SP Kapasitas TD"/>
      <sheetName val="camp"/>
      <sheetName val="adukan "/>
      <sheetName val="bhan"/>
      <sheetName val="itempek"/>
      <sheetName val="Cdg"/>
      <sheetName val="Item1"/>
      <sheetName val="Item2"/>
      <sheetName val="tanah"/>
      <sheetName val="kapalat"/>
      <sheetName val="Proses"/>
      <sheetName val="Item3"/>
      <sheetName val="Item5"/>
      <sheetName val="Item6"/>
      <sheetName val="Item7"/>
      <sheetName val="Item8"/>
      <sheetName val="Pareto"/>
      <sheetName val="Item10"/>
      <sheetName val="Gorong-2"/>
      <sheetName val="H-quarry"/>
      <sheetName val="Pas-batu"/>
      <sheetName val="Resiko"/>
      <sheetName val="Vol K.225"/>
      <sheetName val="Titip"/>
      <sheetName val="KWNTY&amp;HARGA"/>
      <sheetName val="NP7"/>
      <sheetName val="Alat (1)"/>
      <sheetName val="Daftar Harga Upah dan Bahan"/>
      <sheetName val="An_Harga"/>
      <sheetName val="HPS"/>
      <sheetName val="3-DIV4"/>
      <sheetName val="NC-CM"/>
      <sheetName val="DAPRO"/>
      <sheetName val="M+MC"/>
      <sheetName val="jobset"/>
      <sheetName val="Prod 15-8 str"/>
      <sheetName val="Prod 15-7"/>
      <sheetName val="Prod 15-6"/>
      <sheetName val="Prod 15-5"/>
      <sheetName val="harga sat"/>
      <sheetName val="DIV.9"/>
      <sheetName val="PRIST LIST"/>
      <sheetName val="Assetdb"/>
      <sheetName val="PersList"/>
      <sheetName val="AssetPar"/>
      <sheetName val="Sales Parameter"/>
      <sheetName val="DIV.3"/>
      <sheetName val="Formula Paket A"/>
      <sheetName val="SCH"/>
      <sheetName val="down-semi-coarse"/>
      <sheetName val="down-semi-fine"/>
      <sheetName val="inner pervious_adjust "/>
      <sheetName val="outer pervious adjust"/>
      <sheetName val="riprap"/>
      <sheetName val="up-semi"/>
      <sheetName val="K3LM"/>
      <sheetName val="HARSAT-lain"/>
      <sheetName val="HARSAT-tanah"/>
      <sheetName val="Hitung"/>
      <sheetName val="Agg Halus &amp; Kasar"/>
      <sheetName val="Analis Upah"/>
      <sheetName val="KEBALAT"/>
      <sheetName val="CRUSER"/>
      <sheetName val="Data-Masukan"/>
      <sheetName val="GVL§CT"/>
      <sheetName val="Cashflow"/>
      <sheetName val="Budget"/>
      <sheetName val="h.sat-bbm"/>
      <sheetName val="ANAL-SEC II"/>
      <sheetName val="ANAL-SEC III"/>
      <sheetName val="HST"/>
      <sheetName val="Uph+bahan"/>
      <sheetName val="SP17"/>
      <sheetName val="rekaprab"/>
      <sheetName val="DataTeknis"/>
      <sheetName val="meth hsl nego"/>
      <sheetName val="Rekap "/>
      <sheetName val="Kurva S"/>
      <sheetName val="DATAOKT"/>
      <sheetName val="C.S.A"/>
      <sheetName val="정부노임단가"/>
      <sheetName val="RAB (A) (2)"/>
      <sheetName val="Pay Items"/>
      <sheetName val="전기일위대가"/>
      <sheetName val="COPING"/>
      <sheetName val="단가"/>
      <sheetName val="시설물일위"/>
      <sheetName val="실행철강하도"/>
      <sheetName val="7.공정표"/>
      <sheetName val="FIRE FIGHTING"/>
      <sheetName val="MSTR"/>
      <sheetName val="15.Irr. Struc.Work"/>
      <sheetName val="16.Pipe Inst."/>
      <sheetName val="D Harga"/>
      <sheetName val="DAF-BAHAN"/>
      <sheetName val="DAF-UPAH"/>
      <sheetName val="Tuk Koef"/>
      <sheetName val="LAM 3"/>
      <sheetName val="Volume"/>
      <sheetName val="22"/>
      <sheetName val="Upah &amp; Bahan"/>
      <sheetName val="keb-BHN"/>
      <sheetName val="sche"/>
      <sheetName val="Morang"/>
      <sheetName val="DISCLAIMER"/>
      <sheetName val="%"/>
      <sheetName val="MAJOR"/>
      <sheetName val="Peta Quarry"/>
      <sheetName val="Perhitungan Mobilisasi Alat"/>
      <sheetName val="Lalu Lintas"/>
      <sheetName val="Jembatan Sementara"/>
      <sheetName val="Analisa K3"/>
      <sheetName val="4-Analisa Quarry"/>
      <sheetName val="4-Formulir harga bahan"/>
      <sheetName val="Peta Quarry (2)"/>
      <sheetName val="5-ALAT(2)"/>
      <sheetName val="Agg A"/>
      <sheetName val="Agg B dan S"/>
      <sheetName val="Agg C"/>
      <sheetName val="Agg  CBR 60"/>
      <sheetName val="Rekap (2)"/>
      <sheetName val="BOQ (2)"/>
      <sheetName val="jangka aktu pelaksanaan (2)"/>
      <sheetName val="D1"/>
      <sheetName val="D2"/>
      <sheetName val="D3"/>
      <sheetName val="D5"/>
      <sheetName val="D6 (2)"/>
      <sheetName val="D7(1)"/>
      <sheetName val="D7(2)"/>
      <sheetName val="D8(1)"/>
      <sheetName val="D8(2)"/>
      <sheetName val="D9"/>
      <sheetName val="D10 LS-Rutin"/>
      <sheetName val="D10 Kuantitas"/>
      <sheetName val="D10 Analisa HSP"/>
      <sheetName val="Meto"/>
      <sheetName val="Data Upah"/>
      <sheetName val="Galian 1"/>
      <sheetName val="DAFFIN"/>
      <sheetName val="INPUT AGST"/>
      <sheetName val="rkpm 2003"/>
      <sheetName val="BBM-03"/>
      <sheetName val="DIV7-BM"/>
      <sheetName val="box culvert"/>
      <sheetName val="NP (4)"/>
      <sheetName val="BABY"/>
      <sheetName val="KH.L"/>
      <sheetName val="6"/>
      <sheetName val="7.L"/>
      <sheetName val="RD dokter ORNG 3 70"/>
      <sheetName val="UP MINOR"/>
      <sheetName val="Anl.+"/>
      <sheetName val="K"/>
      <sheetName val="LCATAL"/>
      <sheetName val="Invoice"/>
      <sheetName val="an.el"/>
      <sheetName val="An.AC &amp; Plb"/>
      <sheetName val="bau-6"/>
      <sheetName val="prd01-5"/>
      <sheetName val="ANALISA_GR_____GAH1"/>
      <sheetName val="Sat JAdi"/>
      <sheetName val="Uph&amp;bhn"/>
      <sheetName val="Breakdown"/>
      <sheetName val="Concrete"/>
      <sheetName val="Daf Alat"/>
      <sheetName val="Jdw Alat"/>
      <sheetName val="list"/>
      <sheetName val="Schedule"/>
      <sheetName val="S Penawar"/>
      <sheetName val="O"/>
      <sheetName val="W"/>
      <sheetName val="Alat R"/>
      <sheetName val="3-DIV8"/>
      <sheetName val="tgl"/>
      <sheetName val="Surat"/>
      <sheetName val="Surat2"/>
      <sheetName val="Daftar Alat"/>
      <sheetName val="SUMBER"/>
      <sheetName val="hrg-sat.pek"/>
      <sheetName val="DAFMAT"/>
      <sheetName val="P&amp;L98"/>
      <sheetName val="BQ-Arun"/>
      <sheetName val="HS Alat"/>
      <sheetName val="Div 9 - Harian"/>
      <sheetName val="Div 2 - Drainase"/>
      <sheetName val="Input Data"/>
      <sheetName val="IN."/>
      <sheetName val="In"/>
      <sheetName val="Projects"/>
      <sheetName val=" "/>
      <sheetName val="dayvol WEDI"/>
      <sheetName val="dayvol adibarat"/>
      <sheetName val="ERET"/>
      <sheetName val="Analisa Quarry"/>
      <sheetName val="HSPK"/>
      <sheetName val="DB"/>
      <sheetName val="skets"/>
      <sheetName val="tb. besi"/>
      <sheetName val="unit_rate"/>
      <sheetName val="BEP"/>
      <sheetName val="Bgn-Ingg PLANTATION"/>
      <sheetName val="CODE"/>
      <sheetName val="Irregular Income"/>
      <sheetName val="FE-1770.P1"/>
      <sheetName val="Variables"/>
      <sheetName val="HITUNG-HPP,25"/>
      <sheetName val="Hrn I"/>
      <sheetName val="Hrn II"/>
      <sheetName val="Hrn III"/>
      <sheetName val="lap-bulan"/>
      <sheetName val="Up"/>
      <sheetName val="LOADDAT"/>
      <sheetName val="Category detail"/>
      <sheetName val="F ALARM"/>
      <sheetName val="2016-405 MR"/>
      <sheetName val="2017-458RAG&amp;MR"/>
      <sheetName val="prog_mgu"/>
      <sheetName val="Alat B"/>
      <sheetName val="a.h ars sum"/>
      <sheetName val="a.h ars"/>
      <sheetName val="MAP 1-2"/>
      <sheetName val="General_Intem"/>
      <sheetName val="PRY_03-1_(Amd1)"/>
      <sheetName val="STR_-_2B"/>
      <sheetName val="VAC_BDWN"/>
      <sheetName val="ANALISA_GR_x005f_x005f_x005f_x0000__x005f_x005f_x"/>
      <sheetName val="RANGE_BAHAN"/>
      <sheetName val="BOQ_SNJ_1"/>
      <sheetName val="DKH_CCO_1A"/>
      <sheetName val="DKH_CCO_1B_R-1"/>
      <sheetName val="Anal__Alat"/>
      <sheetName val="PRD_01-6(I-II)"/>
      <sheetName val="PRD_01-7_alat"/>
      <sheetName val="7_1(3)"/>
      <sheetName val="Formula_Paket_A"/>
      <sheetName val="inner_pervious_adjust_"/>
      <sheetName val="outer_pervious_adjust"/>
      <sheetName val="Urai___Guide_Post"/>
      <sheetName val="Urai_Galian_Tanah"/>
      <sheetName val="Agg_Halus_&amp;_Kasar"/>
      <sheetName val="Analis_Upah"/>
      <sheetName val="ANALISA_railing"/>
      <sheetName val="RAB_AR&amp;STR"/>
      <sheetName val="Prod_15-8_str"/>
      <sheetName val="Prod_15-7"/>
      <sheetName val="Prod_15-6"/>
      <sheetName val="Prod_15-5"/>
      <sheetName val="analisa_el"/>
      <sheetName val="Master_Edit"/>
      <sheetName val="Analis_harga"/>
      <sheetName val="HarDas-Ops_"/>
      <sheetName val="DIV_9"/>
      <sheetName val="HARGA_DASAR"/>
      <sheetName val="PRIST_LIST"/>
      <sheetName val="Sales_Parameter"/>
      <sheetName val="DIV_3"/>
      <sheetName val="BILL_OF_QUAN"/>
      <sheetName val="analisa_asumsi_Me"/>
      <sheetName val="L3-Calculation"/>
      <sheetName val="Reloc &amp; Living Cost"/>
      <sheetName val="Sal"/>
      <sheetName val="U&amp;B"/>
      <sheetName val="Analisa K"/>
      <sheetName val="3-DIV3"/>
      <sheetName val="Pro-Base"/>
      <sheetName val="B-Ops-KS"/>
      <sheetName val="MEBEL1"/>
      <sheetName val="TS (A3)"/>
      <sheetName val="SOHAR(2nd)"/>
      <sheetName val="bill 3.9"/>
      <sheetName val="STR(CANCEL)"/>
      <sheetName val="LIST MATERIAL"/>
      <sheetName val="bqmpaloc"/>
      <sheetName val="Sheet7"/>
      <sheetName val="Schedule Master"/>
      <sheetName val="HRG-DASAR"/>
      <sheetName val="310000 CABANG V"/>
      <sheetName val="ANALISA GR_x005f_x005f_x005f_x005f_x005f_x005f_x0"/>
      <sheetName val="Catatan"/>
      <sheetName val="UP-MAT-ALT"/>
      <sheetName val="Formulir 7.6"/>
      <sheetName val="LAL - PASAR PAGI "/>
      <sheetName val="DivVII"/>
      <sheetName val="Bill Of Quantity"/>
      <sheetName val="FINISHING"/>
      <sheetName val="#REF!"/>
      <sheetName val="ANALISA GR___"/>
      <sheetName val="H-Upah"/>
      <sheetName val="2.1"/>
      <sheetName val="2.3"/>
      <sheetName val="2.4"/>
      <sheetName val="2.5"/>
      <sheetName val="2.6"/>
      <sheetName val="2.7"/>
      <sheetName val="3.1"/>
      <sheetName val="3.10"/>
      <sheetName val="3.11"/>
      <sheetName val="3.12"/>
      <sheetName val="3.2"/>
      <sheetName val="3.3"/>
      <sheetName val="3.4"/>
      <sheetName val="3.8"/>
      <sheetName val="3.9"/>
      <sheetName val="DASHB"/>
      <sheetName val="Markup"/>
      <sheetName val="Soi 08"/>
      <sheetName val="Generalofact"/>
      <sheetName val="预算"/>
      <sheetName val="TTTram"/>
      <sheetName val="DATA BASE"/>
      <sheetName val="Up &amp; bhn"/>
      <sheetName val="Soi_08"/>
      <sheetName val="Pengalaman"/>
      <sheetName val="iNT. Kotak Lt.3"/>
      <sheetName val="schtng"/>
      <sheetName val="schbhn"/>
      <sheetName val="schalt"/>
      <sheetName val="DEF"/>
      <sheetName val="H-SAT"/>
      <sheetName val="3-DIV7"/>
      <sheetName val="gvl"/>
      <sheetName val="mst_prod_material"/>
      <sheetName val="inventory_stock_movement"/>
      <sheetName val="AnalisaBOW"/>
      <sheetName val="finalj"/>
      <sheetName val="SD"/>
      <sheetName val="DK&amp;H"/>
      <sheetName val="DIV.1"/>
      <sheetName val="XL4Test5"/>
      <sheetName val="Total Harga"/>
      <sheetName val="MUA"/>
      <sheetName val="Isian Biodata"/>
      <sheetName val="REKAP A BESAR"/>
      <sheetName val="4-Basic_Price"/>
      <sheetName val="Faktor_Konversi"/>
      <sheetName val="RINCIAN"/>
      <sheetName val="REK S-CURVE"/>
      <sheetName val="S-CURVE"/>
      <sheetName val="Alat Berat"/>
      <sheetName val="Hidden"/>
      <sheetName val="1~3"/>
      <sheetName val="BREAKDOWN(철거설치)"/>
      <sheetName val="B.T"/>
      <sheetName val="qc reading"/>
      <sheetName val="EARTH WORKS"/>
      <sheetName val="eq_data"/>
      <sheetName val="CUACA"/>
      <sheetName val="DHS AC"/>
      <sheetName val="Config"/>
      <sheetName val="HRG DSR APP"/>
      <sheetName val="Hrgdsrupah"/>
      <sheetName val="memory"/>
      <sheetName val="An_Basic"/>
      <sheetName val="D.BOARD"/>
      <sheetName val="PERALATAN PROYEK GOL III A"/>
      <sheetName val="Cashflow_ref"/>
      <sheetName val="alt1"/>
      <sheetName val="SUB &amp; mandor"/>
      <sheetName val="lampiran"/>
      <sheetName val="DIV.8"/>
      <sheetName val="SAPON"/>
      <sheetName val="3Div7"/>
      <sheetName val="3.2.2 (Rincian)"/>
      <sheetName val="PHT"/>
      <sheetName val="AN. SCAFOLDING"/>
      <sheetName val="AnalisaSIPIL RIIL"/>
      <sheetName val="4__PEK__LUAR"/>
      <sheetName val="Pemindahan_Penduduk_"/>
      <sheetName val="DIV_8"/>
      <sheetName val="7_공정표"/>
      <sheetName val="Galian_1"/>
      <sheetName val="1_General_"/>
      <sheetName val="REKAP__(1)"/>
      <sheetName val="2703_1"/>
      <sheetName val="Assumption_&amp;_Dashboard_"/>
      <sheetName val="H_Sat_Jembatan"/>
      <sheetName val="3_2_2_(Rincian)"/>
      <sheetName val="AN__SCAFOLDING"/>
      <sheetName val="Harga_Kabel"/>
      <sheetName val="BOM_BMS"/>
      <sheetName val="Daf-3_1_2_Pintu,_Jendela,_TWA"/>
      <sheetName val="Daf-3_1_4_Plafond_TWA"/>
      <sheetName val="Valve_PL"/>
      <sheetName val="Peralatan_PL"/>
      <sheetName val="Fill_this_out_first___3"/>
      <sheetName val="ANALISA_GR???"/>
      <sheetName val="Rekap_Total"/>
      <sheetName val="Rekap_Biaya"/>
      <sheetName val="_SAT_PL"/>
      <sheetName val="RAB_SEKRETARIAT_(1)"/>
      <sheetName val="DLAT_(2)"/>
      <sheetName val="Daftar_Alat"/>
      <sheetName val="ANALISA_GR_x005f_x0000__x"/>
      <sheetName val="AnalisaSIPIL_RIIL"/>
      <sheetName val="ENC.14"/>
      <sheetName val="T.material"/>
      <sheetName val="RAP1"/>
      <sheetName val="Rate Analysis"/>
      <sheetName val="STR"/>
      <sheetName val="SCDL"/>
      <sheetName val="INPUT HARIAN"/>
      <sheetName val="BQ (M&amp;E)"/>
      <sheetName val="IV. Arsitek (MC 0)"/>
      <sheetName val="RBP3"/>
      <sheetName val="DC"/>
      <sheetName val="Sheet9"/>
      <sheetName val="TE TS FA LAN MATV"/>
      <sheetName val="Vibro_Roller"/>
      <sheetName val="Kuantitas_&amp;_Harga_Seg_1"/>
      <sheetName val="_REKAP_B_GEDUNG_PRAMUKA"/>
      <sheetName val="A_PENDOPO"/>
      <sheetName val="B__GEDUNG_PRAMUKA"/>
      <sheetName val="SURAT_PENAWARAN"/>
      <sheetName val="_REKAP_A_PENDOPO"/>
      <sheetName val="BQ Detail"/>
      <sheetName val="di2"/>
      <sheetName val="Harga S Dasar"/>
      <sheetName val="EQ"/>
      <sheetName val="Engine"/>
      <sheetName val="DATA PROYEK"/>
      <sheetName val="ANA-HRG"/>
      <sheetName val="SAT-UP"/>
      <sheetName val="Qty"/>
      <sheetName val="Dash"/>
      <sheetName val="PK1"/>
      <sheetName val="PM"/>
      <sheetName val="sulteng"/>
      <sheetName val="sultra"/>
      <sheetName val="산근"/>
      <sheetName val="ANA-C"/>
      <sheetName val="upahbahan"/>
      <sheetName val="RKP PLUMBING"/>
      <sheetName val="Hua Yang Quarterly"/>
      <sheetName val="Lead Schedule"/>
      <sheetName val="Gal tanah"/>
      <sheetName val="analisa2"/>
      <sheetName val="ANALISA WIKA"/>
      <sheetName val="Hsatbahan"/>
      <sheetName val="HB"/>
      <sheetName val="igp-popno"/>
      <sheetName val="divI"/>
      <sheetName val="TJ.JATI"/>
      <sheetName val="RBP- 2"/>
      <sheetName val="Hst,upah"/>
      <sheetName val="Hst_mat"/>
      <sheetName val="FA"/>
      <sheetName val="SOUND"/>
      <sheetName val="CCTV"/>
      <sheetName val="ACCESS"/>
      <sheetName val="GPON"/>
      <sheetName val="RACK_EC"/>
      <sheetName val="GR_EC"/>
      <sheetName val="KAN. LOKAL"/>
      <sheetName val="tulang"/>
      <sheetName val="hit.BKMM"/>
      <sheetName val="INFORMASI UMUM"/>
      <sheetName val="Hardas Material"/>
      <sheetName val="Hardas Upah+Subkon"/>
      <sheetName val="BIIL ASLI"/>
      <sheetName val="ANALISA A-Persiapan"/>
      <sheetName val="ANALISA B-Pek.tanah"/>
      <sheetName val="ANALISA C-Pek. pondasi"/>
      <sheetName val="ANALISA D-Dinding"/>
      <sheetName val="ANALISA E-Plesteran"/>
      <sheetName val="ANALISA F-Pek.Kayu"/>
      <sheetName val="ANALISA G-Pek. beton"/>
      <sheetName val="ANALISA J-Pek. Sanitasi"/>
      <sheetName val="ANALISA K-Besi n aluminium"/>
      <sheetName val="ANALISA N-Pek. pengecatan"/>
      <sheetName val="ANALISA Q-Pek. Air Bersih"/>
      <sheetName val="JOB'S"/>
      <sheetName val="spl"/>
      <sheetName val="PERPUS1"/>
      <sheetName val="MK"/>
      <sheetName val="calc-2"/>
      <sheetName val="Perhitungan KC ke SUBKON"/>
      <sheetName val="CAT"/>
      <sheetName val="surat "/>
      <sheetName val="Ajuan"/>
      <sheetName val="Hit"/>
      <sheetName val="Anas"/>
      <sheetName val="ANALISA SNI'12 "/>
      <sheetName val="Tsuara"/>
      <sheetName val="Titik kabel"/>
      <sheetName val="labarugi"/>
      <sheetName val="neraca"/>
      <sheetName val="BPDP"/>
      <sheetName val="HGS Jan 2007"/>
      <sheetName val="PENYAMBUNGAN DAYA"/>
      <sheetName val="M2 SQUARE (C)"/>
      <sheetName val="Marka Jalan"/>
      <sheetName val="PENDAHULUAN"/>
      <sheetName val="PAGAR PEMBATAS JALAN"/>
      <sheetName val="Rambu-rambu"/>
      <sheetName val="Rigid Beton"/>
      <sheetName val="Separator "/>
      <sheetName val="ST CAROLUS (C)"/>
      <sheetName val="extern"/>
      <sheetName val="Pivot Table"/>
      <sheetName val="anal-drainase,tanah&amp;ps batu"/>
      <sheetName val="anal-beton"/>
      <sheetName val="anal-aspal"/>
      <sheetName val="PSPR"/>
      <sheetName val="Gaji Pokok"/>
      <sheetName val="T. Proyek-Jabatan"/>
      <sheetName val="T. Lokasi"/>
      <sheetName val="T. Rumah"/>
      <sheetName val="T. Transport"/>
      <sheetName val="ALAT1"/>
      <sheetName val="rab lt 2 bo"/>
      <sheetName val="Rab-EL-"/>
      <sheetName val="A, B, C, D, E"/>
      <sheetName val="Bea Op Alat"/>
      <sheetName val="적용환율"/>
      <sheetName val="HASIL USAHA 2011"/>
      <sheetName val="Sensitive"/>
      <sheetName val="BQ Arsit"/>
      <sheetName val="An HarSatPek"/>
      <sheetName val="Sat Bah &amp; Up"/>
      <sheetName val="ahs_utama"/>
      <sheetName val="info"/>
      <sheetName val="2-Genset print"/>
      <sheetName val="Kurs"/>
      <sheetName val="FLANGE"/>
      <sheetName val="VALVE"/>
      <sheetName val="DaftarHarga"/>
      <sheetName val="Master Schedule"/>
      <sheetName val="Permanent info"/>
      <sheetName val="S.BAHAN"/>
      <sheetName val="S.UPAH"/>
      <sheetName val="rate-alat"/>
      <sheetName val="Rekap Analisa"/>
      <sheetName val="PL SPP per ton"/>
      <sheetName val="TEKNIS"/>
      <sheetName val="HS-2"/>
      <sheetName val="Uraian Upah"/>
      <sheetName val="input data umum"/>
      <sheetName val="81+200"/>
      <sheetName val="Parameter"/>
      <sheetName val="Urugan Pasir"/>
      <sheetName val="REKAP Package I"/>
      <sheetName val="Material-mr"/>
      <sheetName val="REMUNERASISTANDAR"/>
      <sheetName val="TABEL-DETASIR"/>
      <sheetName val="D_harga"/>
      <sheetName val="BOOQ"/>
      <sheetName val="ANALISA_GR_____GAH2"/>
      <sheetName val="A+Supl."/>
      <sheetName val="7"/>
      <sheetName val="HRGA SATUAN UPAH-BAHAN"/>
      <sheetName val="REKAP_ARSITEKTUR."/>
      <sheetName val="IMPORT"/>
      <sheetName val="analisa SNI"/>
      <sheetName val="rincian A"/>
      <sheetName val="ANTEK-AGGA"/>
      <sheetName val="BURDA"/>
      <sheetName val="ANTEK-GAL"/>
      <sheetName val="HRS-ATB"/>
      <sheetName val="ANTEK-PRIME"/>
      <sheetName val="ANTEK-TIMB"/>
      <sheetName val="BD-LS"/>
      <sheetName val="BIA-LUMPSUM"/>
      <sheetName val="Rekap Anl"/>
      <sheetName val="Rencana Anggaran Biaya"/>
      <sheetName val="Form 1"/>
      <sheetName val="H SATUAN"/>
      <sheetName val="12.ANS"/>
      <sheetName val="TMS Llg"/>
      <sheetName val="SNI 21-3-09"/>
      <sheetName val="analisa rev"/>
      <sheetName val="insentif"/>
      <sheetName val="Volume 1"/>
      <sheetName val="HRG- UPAH"/>
      <sheetName val="個案9411"/>
      <sheetName val="Satuan Dasar"/>
      <sheetName val="Input_hari"/>
      <sheetName val="Input_Cuaca"/>
      <sheetName val="DATA_UMUM"/>
      <sheetName val="갑지"/>
      <sheetName val="RAB 1"/>
      <sheetName val="komp"/>
      <sheetName val="P-3"/>
      <sheetName val="analisa print"/>
      <sheetName val="Har-sat finish"/>
      <sheetName val="D-3 (M)"/>
      <sheetName val="D-7 (M)"/>
      <sheetName val="Harga bahan _ upah"/>
      <sheetName val="URAIAN "/>
      <sheetName val="LS-Rutin"/>
      <sheetName val="hs-str"/>
      <sheetName val="hs_str"/>
      <sheetName val="21"/>
      <sheetName val="311"/>
      <sheetName val="715"/>
      <sheetName val="811"/>
      <sheetName val="AK-2004 (2)"/>
      <sheetName val="Metod TWR"/>
      <sheetName val="pondasi"/>
      <sheetName val="Analisa  (2)"/>
      <sheetName val="bhn_FINAL"/>
      <sheetName val="Analisa_Gabungan"/>
      <sheetName val="Irregular_Income"/>
      <sheetName val="FE-1770_P1"/>
      <sheetName val="B_-_Norelec"/>
      <sheetName val="an__1"/>
      <sheetName val="anls_space_frame"/>
      <sheetName val="Analisa_SNI_STANDART_"/>
      <sheetName val="Analis_Kusen_1_ESKALASI"/>
      <sheetName val="Hrn_I"/>
      <sheetName val="Hrn_II"/>
      <sheetName val="Hrn_III"/>
      <sheetName val="Bgn-Ingg_PLANTATION"/>
      <sheetName val="ANALISA_GR_x005f_x005f_x0"/>
      <sheetName val="DIV_2"/>
      <sheetName val="Harsat Alat"/>
      <sheetName val="Marshal"/>
      <sheetName val="311208"/>
      <sheetName val="BP1_23"/>
      <sheetName val="jpr"/>
      <sheetName val="REG TOTAL"/>
      <sheetName val="An.1"/>
      <sheetName val="An.3"/>
      <sheetName val="An.2"/>
      <sheetName val="H_Satuan6"/>
      <sheetName val="REKAP_1_SECTION5"/>
      <sheetName val="DIREC_COST5"/>
      <sheetName val="form_besi5"/>
      <sheetName val="REKAP_STRUCTURE5"/>
      <sheetName val="Master_1_04"/>
      <sheetName val="lamp__124"/>
      <sheetName val="ANALISA_GRS_TENGAH4"/>
      <sheetName val="GRAND_REKAP4"/>
      <sheetName val="A-11_Steel_Str_(2)4"/>
      <sheetName val="HSTANAH_XLS4"/>
      <sheetName val="FORM_X_COST4"/>
      <sheetName val="BAHAN_&amp;_UPAH4"/>
      <sheetName val="Analisa_Upah_&amp;_Bahan_Plum4"/>
      <sheetName val="Analisa_&amp;_Upah4"/>
      <sheetName val="BQ_ARS4"/>
      <sheetName val="PLUMBING_24"/>
      <sheetName val="Analisa_RAB3"/>
      <sheetName val="rekap_c4"/>
      <sheetName val="an_el4"/>
      <sheetName val="Pos_4-14"/>
      <sheetName val="Harga_4"/>
      <sheetName val="vol__ARS4"/>
      <sheetName val="TOTAL_SPK4"/>
      <sheetName val="Bill_of_Qty_MEP4"/>
      <sheetName val="Basement_Estimate4"/>
      <sheetName val="HARGA_ME4"/>
      <sheetName val="Analisa_24"/>
      <sheetName val="REF_ONLY4"/>
      <sheetName val="unit_rate-b34"/>
      <sheetName val="HARGA_MATERIAL4"/>
      <sheetName val="Analisa_Harga_Satuan4"/>
      <sheetName val="ELEVATED_SLAB4"/>
      <sheetName val="rab_me_(by_owner)_4"/>
      <sheetName val="BQ_(by_owner)4"/>
      <sheetName val="rab_me_(fisik)4"/>
      <sheetName val="Memb_Schd4"/>
      <sheetName val="daftar_Upah4"/>
      <sheetName val="Upah_Bahan3"/>
      <sheetName val="01A-_RAB4"/>
      <sheetName val="Analisa_Upah___Bahan_Plum4"/>
      <sheetName val="bhn_4"/>
      <sheetName val="Supply_Agrmnt4"/>
      <sheetName val="Harga_Bahan4"/>
      <sheetName val="Daf_14"/>
      <sheetName val="Harga_ME_3"/>
      <sheetName val="HB_4"/>
      <sheetName val="rek_det_1-34"/>
      <sheetName val="RENCANA_KERJA3"/>
      <sheetName val="daftar_harga4"/>
      <sheetName val="POS-4_14"/>
      <sheetName val="Rekap_Dc4"/>
      <sheetName val="PHU_054"/>
      <sheetName val="Harga_satuan3"/>
      <sheetName val="Indirect_Cost3"/>
      <sheetName val="SERVICES_FEE3"/>
      <sheetName val="BD_Cvl3"/>
      <sheetName val="Erection_SS3"/>
      <sheetName val="crewlist_S3"/>
      <sheetName val="LIFT_DOM3"/>
      <sheetName val="dboard(_asli)3"/>
      <sheetName val="RAB_STR_JETTY_&amp;_F_PENUNJANG3"/>
      <sheetName val="Currency_Rate3"/>
      <sheetName val="FORM_3A3"/>
      <sheetName val="Perhitungan_RAB3"/>
      <sheetName val="RAB_RIIL_kayu3"/>
      <sheetName val="Unit_Rate_Indirect3"/>
      <sheetName val="i-j__Pengalaman3"/>
      <sheetName val="3__KONTRAK(stu)3"/>
      <sheetName val="HRG_BHN3"/>
      <sheetName val="Fill_this_out_first___4"/>
      <sheetName val="AnalisaSIPIL_RIIL_RAP3"/>
      <sheetName val="SUB_TOTAL___3"/>
      <sheetName val="HSA_&amp;_PAB3"/>
      <sheetName val="Harga_Upah_3"/>
      <sheetName val="A_Paint_Jotun_Penguard3"/>
      <sheetName val="BOQ_ori3"/>
      <sheetName val="Mon_Upah3"/>
      <sheetName val="D2_43"/>
      <sheetName val="D4_3_(TE)3"/>
      <sheetName val="D5_3_(TF)_3"/>
      <sheetName val="D8_3_(TJ)3"/>
      <sheetName val="Kuantitas_&amp;_Harga1"/>
      <sheetName val="AHS_(ci,str,ars)3"/>
      <sheetName val="anal_pipa3"/>
      <sheetName val="Harsat_Upah3"/>
      <sheetName val="PAKET_13"/>
      <sheetName val="Analisa_Tekhnis3"/>
      <sheetName val="bukan_PNS3"/>
      <sheetName val="17_ALS-saluran+BC3"/>
      <sheetName val="HARGA_UPAH3"/>
      <sheetName val="Sewa_Alat-13"/>
      <sheetName val="FORM_73"/>
      <sheetName val="SBDY_Jemb_Tayan3"/>
      <sheetName val="610_043"/>
      <sheetName val="Door_&amp;_Window_Podium1"/>
      <sheetName val="San_PD1"/>
      <sheetName val="Analisa_RAP3"/>
      <sheetName val="Bahan_B3"/>
      <sheetName val="Upah_B3"/>
      <sheetName val="Str_A1"/>
      <sheetName val="Analisa_Tend1"/>
      <sheetName val="Time_Schedule3"/>
      <sheetName val="struktur_tdk_dipakai3"/>
      <sheetName val="Bill_of_Qty3"/>
      <sheetName val="dongia_(2)3"/>
      <sheetName val="THPDMoi__(2)3"/>
      <sheetName val="TONG_HOP_VL-NC3"/>
      <sheetName val="TONGKE3p_3"/>
      <sheetName val="TH_VL,_NC,_DDHT_Thanhphuoc3"/>
      <sheetName val="DON_GIA3"/>
      <sheetName val="t-h_HA_THE3"/>
      <sheetName val="CHITIET_VL-NC-TT_-1p3"/>
      <sheetName val="TONG_HOP_VL-NC_TT3"/>
      <sheetName val="TH_XL3"/>
      <sheetName val="CHITIET_VL-NC3"/>
      <sheetName val="CHITIET_VL-NC-TT-3p3"/>
      <sheetName val="KPVC-BD_3"/>
      <sheetName val="2__Informasi2"/>
      <sheetName val="Unit_Cost1"/>
      <sheetName val="BQ_PABX1"/>
      <sheetName val="NEX24_DB1"/>
      <sheetName val="Surat_Pernyataan3"/>
      <sheetName val="Anal_1"/>
      <sheetName val="ANALISA_GR?????GAH3"/>
      <sheetName val="DF-7_(2)1"/>
      <sheetName val="ANALISA_GR1"/>
      <sheetName val="BAHAN_1"/>
      <sheetName val="Harga_bahan-11"/>
      <sheetName val="DETAIL_POS_1231"/>
      <sheetName val="Harsat_Bahan1"/>
      <sheetName val="2703_11"/>
      <sheetName val="Rekap_Direct_Cost1"/>
      <sheetName val="H_SAT1"/>
      <sheetName val="Analisa_Prov'071"/>
      <sheetName val="Agregat_Halus_&amp;_Kasar3"/>
      <sheetName val="Uraian_Teknis2"/>
      <sheetName val="SD_(1)3"/>
      <sheetName val="Harga_Sat_Das3"/>
      <sheetName val="Isolasi_Luar_Dalam1"/>
      <sheetName val="Isolasi_Luar1"/>
      <sheetName val="Harsat_Pekerjaan1"/>
      <sheetName val="Harga_Bahan_&amp;_Upah1"/>
      <sheetName val="HASAT_DASAR2"/>
      <sheetName val="fill_in_first1"/>
      <sheetName val="Bill_rekap1"/>
      <sheetName val="DFT__HRG_BHN___UPAH1"/>
      <sheetName val="ANALISA_STR___ARS1"/>
      <sheetName val="COST_SUMM1"/>
      <sheetName val="RAB_REVISI1"/>
      <sheetName val="10_yr_val1"/>
      <sheetName val="H_Satuan_Dasar1"/>
      <sheetName val="HPP_TOTAL1"/>
      <sheetName val="HPP_3_Tower1"/>
      <sheetName val="Har_Sat1"/>
      <sheetName val="HRG_BAHAN_&amp;_UPAH_okk1"/>
      <sheetName val="Analis_Kusen_okk1"/>
      <sheetName val="Ana__PU1"/>
      <sheetName val="1_B1"/>
      <sheetName val="Perm__Test1"/>
      <sheetName val="Sec_I_ML1"/>
      <sheetName val="Assumption_&amp;_Dashboard_1"/>
      <sheetName val="Bill_4_11"/>
      <sheetName val="Daftar_Staff1"/>
      <sheetName val="Analisa_(ok_punya)1"/>
      <sheetName val="SAT_EL1"/>
      <sheetName val="DRUP_(ASLI)1"/>
      <sheetName val="Anls_Hrg_Sat1"/>
      <sheetName val="Unit_Price1"/>
      <sheetName val="analisa_panel1"/>
      <sheetName val="analisa_el1"/>
      <sheetName val="AHS_-_Riel3"/>
      <sheetName val="Rekap_Prelim1"/>
      <sheetName val="VAC_BDWN1"/>
      <sheetName val="bhn_FINAL1"/>
      <sheetName val="ANALISA_GR_x005f_x0000__x005f_x0000__x00001"/>
      <sheetName val="4__PEK__LUAR1"/>
      <sheetName val="Analisa_Gabungan1"/>
      <sheetName val="HarDas-Ops_1"/>
      <sheetName val="TATA_UDARA1"/>
      <sheetName val="Sumber_Daya1"/>
      <sheetName val="OP__PERJAM1"/>
      <sheetName val="K_Lokal1"/>
      <sheetName val="B__PERSONIL1"/>
      <sheetName val="1_General_1"/>
      <sheetName val="REKAP__(1)1"/>
      <sheetName val="Hrg_Upah_Bhn1"/>
      <sheetName val="DAFTAR_HARGA_BAHAN_1"/>
      <sheetName val="RANGE_BAHAN1"/>
      <sheetName val="ANALISA_GR_x005f_x005f_x005f_x0000__x005f_x005f_1"/>
      <sheetName val="Man_Power1"/>
      <sheetName val="Fill_this_out_first___5"/>
      <sheetName val="Valve_PL1"/>
      <sheetName val="Peralatan_PL1"/>
      <sheetName val="Daftar_Upah,_Hrg_Bhn_&amp;_Pralata1"/>
      <sheetName val="ANALISA_railing1"/>
      <sheetName val="RAB_AR&amp;STR1"/>
      <sheetName val="Irregular_Income1"/>
      <sheetName val="FE-1770_P11"/>
      <sheetName val="B_-_Norelec1"/>
      <sheetName val="_SAT_PL1"/>
      <sheetName val="RAB_SEKRETARIAT_(1)1"/>
      <sheetName val="an__11"/>
      <sheetName val="Analisa_Harga_Sat1"/>
      <sheetName val="Lamp_-31"/>
      <sheetName val="Lamp_-61"/>
      <sheetName val="PV_Harga_Sat1"/>
      <sheetName val="Analisa_Alat1"/>
      <sheetName val="Analisa_Alat_Dredger1"/>
      <sheetName val="Analisa_Tehnik_11"/>
      <sheetName val="Analisa_Tehnik1"/>
      <sheetName val="Pendukung_11"/>
      <sheetName val="Pek_Tanah1"/>
      <sheetName val="AT_B&amp;B1"/>
      <sheetName val="Master_Edit1"/>
      <sheetName val="Analis_harga1"/>
      <sheetName val="anls_space_frame1"/>
      <sheetName val="Analisa_SNI_STANDART_1"/>
      <sheetName val="Analis_Kusen_1_ESKALASI1"/>
      <sheetName val="H_Sat_Jembatan1"/>
      <sheetName val="Hrn_I1"/>
      <sheetName val="Hrn_II1"/>
      <sheetName val="Hrn_III1"/>
      <sheetName val="BOQ_SNJ_11"/>
      <sheetName val="DKH_CCO_1A1"/>
      <sheetName val="DKH_CCO_1B_R-11"/>
      <sheetName val="Anal__Alat1"/>
      <sheetName val="PRD_01-6(I-II)1"/>
      <sheetName val="PRD_01-7_alat1"/>
      <sheetName val="Pjk_Kend_&amp;_Parkir&amp;Tanah1"/>
      <sheetName val="Pak_Din(510)1"/>
      <sheetName val="P_Didik&amp;BinaPeg_1"/>
      <sheetName val="Bgn-Ingg_PLANTATION1"/>
      <sheetName val="ANALISA_GR_x005f_x0000__x1"/>
      <sheetName val="ANALISA_GR_x005f_x005f_x01"/>
      <sheetName val="DIV_21"/>
      <sheetName val="Tracking Schedule R-1"/>
      <sheetName val="analis RSUD"/>
      <sheetName val="PLATE bataco"/>
      <sheetName val="BasicPrice"/>
      <sheetName val="PP"/>
      <sheetName val="AnalAdjust"/>
      <sheetName val="Analisa "/>
      <sheetName val="Student"/>
      <sheetName val="7_1(3)1"/>
      <sheetName val="ITB_COST"/>
      <sheetName val="PRY_03-1_(Amd1)1"/>
      <sheetName val="IN_"/>
      <sheetName val="analisa_BM"/>
      <sheetName val="Prod_15-8_str1"/>
      <sheetName val="Prod_15-71"/>
      <sheetName val="Prod_15-61"/>
      <sheetName val="Prod_15-51"/>
      <sheetName val="Urai___Guide_Post1"/>
      <sheetName val="Urai_Galian_Tanah1"/>
      <sheetName val="DIV_91"/>
      <sheetName val="HARGA_DASAR1"/>
      <sheetName val="rap_rinci"/>
      <sheetName val="DIVISI_3"/>
      <sheetName val="RKP_PLUMBING"/>
      <sheetName val="Hua_Yang_Quarterly"/>
      <sheetName val="Lead_Schedule"/>
      <sheetName val="Gal_tanah"/>
      <sheetName val="Gaji_Pokok"/>
      <sheetName val="T__Proyek-Jabatan"/>
      <sheetName val="T__Lokasi"/>
      <sheetName val="T__Rumah"/>
      <sheetName val="T__Transport"/>
      <sheetName val="2_2"/>
      <sheetName val="B_1"/>
      <sheetName val="B_10"/>
      <sheetName val="B_11"/>
      <sheetName val="B_12"/>
      <sheetName val="B_13"/>
      <sheetName val="B_14"/>
      <sheetName val="B_15"/>
      <sheetName val="B_16"/>
      <sheetName val="B_17"/>
      <sheetName val="B_18"/>
      <sheetName val="B_2"/>
      <sheetName val="B_20"/>
      <sheetName val="B_21"/>
      <sheetName val="B_22"/>
      <sheetName val="B_23"/>
      <sheetName val="B_24"/>
      <sheetName val="B_25"/>
      <sheetName val="B_26"/>
      <sheetName val="B_28"/>
      <sheetName val="B_29"/>
      <sheetName val="B_3"/>
      <sheetName val="B_30"/>
      <sheetName val="B_4"/>
      <sheetName val="B_5"/>
      <sheetName val="B_6"/>
      <sheetName val="B_7"/>
      <sheetName val="B_8"/>
      <sheetName val="Analisa_Harga"/>
      <sheetName val="Pgr_Jl_I_Bale"/>
      <sheetName val="Rekap_Bill"/>
      <sheetName val="15_Irr__Struc_Work"/>
      <sheetName val="16_Pipe_Inst_"/>
      <sheetName val="ANALYS_EXTERN"/>
      <sheetName val="Tuk_Koef"/>
      <sheetName val="LD_calc"/>
      <sheetName val="COSTING_Option_1"/>
      <sheetName val="meth_hsl_nego"/>
      <sheetName val="Rekap_"/>
      <sheetName val="Harga_Sat_"/>
      <sheetName val="Kurva_S"/>
      <sheetName val="BILL_OF_QUAN1"/>
      <sheetName val="General_Intem1"/>
      <sheetName val="STR_-_2B1"/>
      <sheetName val="analisa_asumsi_Me1"/>
      <sheetName val="an_el5"/>
      <sheetName val="An_AC_&amp;_Plb"/>
      <sheetName val="BQ_EXTERN"/>
      <sheetName val="Formula_Paket_A1"/>
      <sheetName val="inner_pervious_adjust_1"/>
      <sheetName val="outer_pervious_adjust1"/>
      <sheetName val="Agg_Halus_&amp;_Kasar1"/>
      <sheetName val="Analis_Upah1"/>
      <sheetName val="HS_Alat"/>
      <sheetName val="Div_9_-_Harian"/>
      <sheetName val="Div_2_-_Drainase"/>
      <sheetName val="Input_Data"/>
      <sheetName val="rab_-_persiapan_&amp;_lantai-1"/>
      <sheetName val="Prod_02"/>
      <sheetName val="Stock_Material"/>
      <sheetName val="DIV_31"/>
      <sheetName val="Sales_Parameter1"/>
      <sheetName val="PRIST_LIST1"/>
      <sheetName val="harga_sat"/>
      <sheetName val="h_sat-bbm"/>
      <sheetName val="ANAL-SEC_II"/>
      <sheetName val="ANAL-SEC_III"/>
      <sheetName val="D_BOARD"/>
      <sheetName val="PERALATAN_PROYEK_GOL_III_A"/>
      <sheetName val="SUB_&amp;_mandor"/>
      <sheetName val="Tunduk_Panitia"/>
      <sheetName val="Rate_Analysis"/>
      <sheetName val="No_Item"/>
      <sheetName val="BQ_Arsit"/>
      <sheetName val="An_HarSatPek"/>
      <sheetName val="Sat_Bah_&amp;_Up"/>
      <sheetName val="Analisa_ME"/>
      <sheetName val="BoQ_C4"/>
      <sheetName val="LAL_-_PASAR_PAGI_"/>
      <sheetName val="FORM_BQ_TL_PRATU_4cct"/>
      <sheetName val="ANALISA_GR_x005f_x005f_x005f_x005f_x005f_x005f_x0"/>
      <sheetName val="ANALISA_GR___"/>
      <sheetName val="ANALISA_GR_x"/>
      <sheetName val="ANALISA_GR_x0"/>
      <sheetName val="ENC_14"/>
      <sheetName val="2-Genset_print"/>
      <sheetName val="_"/>
      <sheetName val="Tie_Beam_GN"/>
      <sheetName val="Tangga_GN"/>
      <sheetName val="SPREAD_SHEET"/>
      <sheetName val="D_&amp;_W_sizes"/>
      <sheetName val="ANALISA_GR_x005f_x0000__x005f_x005f_x"/>
      <sheetName val="3_ALS-STR-PDS"/>
      <sheetName val="Upah_&amp;_Bahan"/>
      <sheetName val="Analisa_Quarry"/>
      <sheetName val="B_T"/>
      <sheetName val="INPUT_AGST"/>
      <sheetName val="rkpm_2003"/>
      <sheetName val="Category_detail"/>
      <sheetName val="RAB-NEGO"/>
      <sheetName val="BQ29"/>
      <sheetName val="Hsatuan-OK"/>
      <sheetName val="L-Mechanical"/>
      <sheetName val="EXTERNAL WORK"/>
      <sheetName val="STOK MAT"/>
      <sheetName val="MAP GAB"/>
      <sheetName val="GP-WB"/>
      <sheetName val="tetrapod"/>
      <sheetName val="RAB &amp; RCO OWNER VERS."/>
      <sheetName val="telp"/>
      <sheetName val="BASIC-PRICE"/>
      <sheetName val="SDMTA"/>
      <sheetName val="SDM"/>
      <sheetName val="RKP_BOQ"/>
      <sheetName val="P-2"/>
      <sheetName val="P-5"/>
      <sheetName val="P-6"/>
      <sheetName val="Sales Rental"/>
      <sheetName val="DBKoef"/>
      <sheetName val="HR Detail"/>
      <sheetName val="Pegawai"/>
      <sheetName val="TOTAL UPAH"/>
      <sheetName val="PRY 01-8"/>
      <sheetName val="3-DIV1"/>
      <sheetName val="quarry"/>
      <sheetName val="Cash Flow bulanan"/>
      <sheetName val="HS BHN&amp;UPAH"/>
      <sheetName val="srtberkas"/>
      <sheetName val="divII"/>
      <sheetName val="K. 111"/>
      <sheetName val="k211"/>
      <sheetName val="k224"/>
      <sheetName val="K225"/>
      <sheetName val="K 311A"/>
      <sheetName val="k514"/>
      <sheetName val="K710"/>
      <sheetName val="K715"/>
      <sheetName val="K728"/>
      <sheetName val="K. 810"/>
      <sheetName val="3Div7a"/>
      <sheetName val="CPar"/>
      <sheetName val="Mark UP"/>
      <sheetName val="Jdw A_M_T"/>
      <sheetName val="Lamp -5"/>
      <sheetName val="Pivot 1"/>
      <sheetName val="Pivot 1 (2)"/>
      <sheetName val="Pivot 1 (3)"/>
      <sheetName val="Pivot 1 (4)"/>
      <sheetName val="Analisa Tehnik Alat"/>
      <sheetName val="ANAL.PROD.ALAT"/>
      <sheetName val="Earth, Concrete, Pile"/>
      <sheetName val="Soil factor"/>
      <sheetName val="HD Material"/>
      <sheetName val="HPS Sub Upah"/>
      <sheetName val="hitungan"/>
      <sheetName val="schalat"/>
      <sheetName val="schman"/>
      <sheetName val="schmat"/>
      <sheetName val="Rekapitulasi"/>
      <sheetName val="K-125"/>
      <sheetName val="eqp-rek"/>
      <sheetName val="1. Rekap B"/>
      <sheetName val="HSD Bahan"/>
      <sheetName val="HSD Alat"/>
      <sheetName val="Sum IF"/>
      <sheetName val="HSD Upah"/>
      <sheetName val="IMPUT"/>
      <sheetName val="DAFTAR ISI"/>
      <sheetName val="AHS Marka"/>
      <sheetName val="DSBDY"/>
      <sheetName val="SALURAN"/>
      <sheetName val="Jurnal"/>
      <sheetName val="Sicamec + Insulator"/>
      <sheetName val="ITS"/>
      <sheetName val="PConsCS"/>
      <sheetName val="__Users_debby_Documents_TA.2021"/>
      <sheetName val=" E3_ELEVATED_ELEVATED SLAB.xls_"/>
      <sheetName val="_Recovered_SheetName_97_"/>
      <sheetName val="_Recovered_SheetName_98_"/>
      <sheetName val="_Recovered_SheetName_99_"/>
      <sheetName val="_Recovered_SheetName_100_"/>
      <sheetName val="_Recovered_SheetName_101_"/>
      <sheetName val="_Recovered_SheetName_102_"/>
      <sheetName val="_Recovered_SheetName_103_"/>
      <sheetName val="_Recovered_SheetName_104_"/>
      <sheetName val="_Recovered_SheetName_105_"/>
      <sheetName val="_Recovered_SheetName_106_"/>
      <sheetName val="_Recovered_SheetName_107_"/>
      <sheetName val="_Recovered_SheetName_108_"/>
      <sheetName val="_Recovered_SheetName_109_"/>
      <sheetName val="_Recovered_SheetName_110_"/>
      <sheetName val="_Recovered_SheetName_111_"/>
      <sheetName val="_Recovered_SheetName_112_"/>
      <sheetName val="_Recovered_SheetName_113_"/>
      <sheetName val="_Recovered_SheetName_114_"/>
      <sheetName val="_Recovered_SheetName_115_"/>
      <sheetName val="_Recovered_SheetName_116_"/>
      <sheetName val="_Recovered_SheetName_117_"/>
      <sheetName val="_Recovered_SheetName_118_"/>
      <sheetName val="_Recovered_SheetName_119_"/>
      <sheetName val="_Recovered_SheetName_120_"/>
      <sheetName val="_Recovered_SheetName_121_"/>
      <sheetName val="_Recovered_SheetName_122_"/>
      <sheetName val="_Recovered_SheetName_123_"/>
      <sheetName val="_Recovered_SheetName_124_"/>
      <sheetName val="_Recovered_SheetName_125_"/>
      <sheetName val="_Recovered_SheetName_126_"/>
      <sheetName val="_Recovered_SheetName_127_"/>
      <sheetName val="_Recovered_SheetName_128_"/>
      <sheetName val="_Recovered_SheetName_129_"/>
      <sheetName val="_Recovered_SheetName_130_"/>
      <sheetName val="_Recovered_SheetName_131_"/>
      <sheetName val="_Recovered_SheetName_132_"/>
      <sheetName val="_Recovered_SheetName_133_"/>
      <sheetName val="_Recovered_SheetName_134_"/>
      <sheetName val="_Recovered_SheetName_135_"/>
      <sheetName val="_Recovered_SheetName_136_"/>
      <sheetName val="_Recovered_SheetName_137_"/>
      <sheetName val="_Recovered_SheetName_138_"/>
      <sheetName val="_Recovered_SheetName_139_"/>
      <sheetName val="_Recovered_SheetName_140_"/>
      <sheetName val="_Recovered_SheetName_141_"/>
      <sheetName val="_Recovered_SheetName_142_"/>
      <sheetName val="_Recovered_SheetName_143_"/>
      <sheetName val="_Recovered_SheetName_144_"/>
      <sheetName val="_Recovered_SheetName_145_"/>
      <sheetName val="_Recovered_SheetName_146_"/>
      <sheetName val="_Recovered_SheetName_147_"/>
      <sheetName val="_Recovered_SheetName_148_"/>
      <sheetName val="_Recovered_SheetName_149_"/>
      <sheetName val="_Recovered_SheetName_150_"/>
      <sheetName val="_Recovered_SheetName_151_"/>
      <sheetName val="_Recovered_SheetName_152_"/>
      <sheetName val="_Recovered_SheetName_153_"/>
      <sheetName val="_Recovered_SheetName_154_"/>
      <sheetName val="_Recovered_SheetName_155_"/>
      <sheetName val="_Recovered_SheetName_156_"/>
      <sheetName val="_Recovered_SheetName_157_"/>
      <sheetName val="_Recovered_SheetName_158_"/>
      <sheetName val="_Recovered_SheetName_159_"/>
      <sheetName val="_Recovered_SheetName_160_"/>
      <sheetName val="_Recovered_SheetName_161_"/>
      <sheetName val="_Recovered_SheetName_162_"/>
      <sheetName val="_Recovered_SheetName_163_"/>
      <sheetName val="_Recovered_SheetName_164_"/>
      <sheetName val="_Recovered_SheetName_165_"/>
      <sheetName val="_Recovered_SheetName_166_"/>
      <sheetName val="_Recovered_SheetName_167_"/>
      <sheetName val="_Recovered_SheetName_168_"/>
      <sheetName val="_Recovered_SheetName_169_"/>
      <sheetName val="_Recovered_SheetName_170_"/>
      <sheetName val="_Recovered_SheetName_171_"/>
      <sheetName val="_Recovered_SheetName_172_"/>
      <sheetName val="_Recovered_SheetName_173_"/>
      <sheetName val="_Recovered_SheetName_174_"/>
      <sheetName val="_Recovered_SheetName_175_"/>
      <sheetName val="_Recovered_SheetName_176_"/>
      <sheetName val="_Recovered_SheetName_177_"/>
      <sheetName val="_Recovered_SheetName_178_"/>
      <sheetName val="_Recovered_SheetName_179_"/>
      <sheetName val="_Recovered_SheetName_180_"/>
      <sheetName val="_Recovered_SheetName_181_"/>
      <sheetName val="_Recovered_SheetName_182_"/>
      <sheetName val="_Recovered_SheetName_183_"/>
      <sheetName val="_Recovered_SheetName_184_"/>
      <sheetName val="_Recovered_SheetName_185_"/>
      <sheetName val="_Recovered_SheetName_186_"/>
      <sheetName val="_Recovered_SheetName_187_"/>
      <sheetName val="_Recovered_SheetName_188_"/>
      <sheetName val="_Recovered_SheetName_189_"/>
      <sheetName val="_Recovered_SheetName_190_"/>
      <sheetName val="_Recovered_SheetName_191_"/>
      <sheetName val="_Recovered_SheetName_192_"/>
      <sheetName val="_Recovered_SheetName_193_"/>
      <sheetName val="_Recovered_SheetName_194_"/>
      <sheetName val="_Recovered_SheetName_195_"/>
      <sheetName val="_Recovered_SheetName_196_"/>
      <sheetName val="_Recovered_SheetName_197_"/>
      <sheetName val="_Recovered_SheetName_198_"/>
      <sheetName val="_Recovered_SheetName_199_"/>
      <sheetName val="_Recovered_SheetName_200_"/>
      <sheetName val="_Recovered_SheetName_201_"/>
      <sheetName val="_Recovered_SheetName_202_"/>
      <sheetName val="_Recovered_SheetName_203_"/>
      <sheetName val="_Recovered_SheetName_204_"/>
      <sheetName val="_Recovered_SheetName_205_"/>
      <sheetName val="_Recovered_SheetName_206_"/>
      <sheetName val="_Recovered_SheetName_207_"/>
      <sheetName val="_Recovered_SheetName_208_"/>
      <sheetName val="_Recovered_SheetName_209_"/>
      <sheetName val="_Recovered_SheetName_210_"/>
      <sheetName val="_Recovered_SheetName_211_"/>
      <sheetName val="_Recovered_SheetName_212_"/>
      <sheetName val="_Recovered_SheetName_213_"/>
      <sheetName val="_Recovered_SheetName_214_"/>
      <sheetName val="_Recovered_SheetName_215_"/>
      <sheetName val="_Recovered_SheetName_216_"/>
      <sheetName val="_Recovered_SheetName_217_"/>
      <sheetName val="_Recovered_SheetName_218_"/>
      <sheetName val="_Recovered_SheetName_219_"/>
      <sheetName val="_Recovered_SheetName_220_"/>
      <sheetName val="_Recovered_SheetName_221_"/>
      <sheetName val="_Recovered_SheetName_222_"/>
      <sheetName val="_Recovered_SheetName_223_"/>
      <sheetName val="_Recovered_SheetName_224_"/>
      <sheetName val="_Recovered_SheetName_225_"/>
      <sheetName val="_Recovered_SheetName_226_"/>
      <sheetName val="_Recovered_SheetName_227_"/>
      <sheetName val="_Recovered_SheetName_228_"/>
      <sheetName val="_Recovered_SheetName_229_"/>
      <sheetName val="_Recovered_SheetName_230_"/>
      <sheetName val="_Recovered_SheetName_231_"/>
      <sheetName val="_Recovered_SheetName_232_"/>
      <sheetName val="_Recovered_SheetName_233_"/>
      <sheetName val="_Recovered_SheetName_234_"/>
      <sheetName val="_Recovered_SheetName_235_"/>
      <sheetName val="_Recovered_SheetName_236_"/>
      <sheetName val="_Recovered_SheetName_237_"/>
      <sheetName val="_Recovered_SheetName_238_"/>
      <sheetName val="_Recovered_SheetName_239_"/>
      <sheetName val="_Recovered_SheetName_240_"/>
      <sheetName val="_Recovered_SheetName_241_"/>
      <sheetName val="_Recovered_SheetName_242_"/>
      <sheetName val="_Recovered_SheetName_243_"/>
      <sheetName val="_Recovered_SheetName_244_"/>
      <sheetName val="_Recovered_SheetName_245_"/>
      <sheetName val="_Recovered_SheetName_246_"/>
      <sheetName val="_Recovered_SheetName_247_"/>
      <sheetName val="_Recovered_SheetName_248_"/>
      <sheetName val="_Recovered_SheetName_249_"/>
      <sheetName val="_Recovered_SheetName_250_"/>
      <sheetName val="_Recovered_SheetName_251_"/>
      <sheetName val="_Recovered_SheetName_252_"/>
      <sheetName val="_Recovered_SheetName_253_"/>
      <sheetName val="_Recovered_SheetName_254_"/>
      <sheetName val="_Recovered_SheetName_255_"/>
      <sheetName val="_Recovered_SheetName_256_"/>
      <sheetName val="_Recovered_SheetName_257_"/>
      <sheetName val="_Recovered_SheetName_258_"/>
      <sheetName val="_Recovered_SheetName_259_"/>
      <sheetName val="_Recovered_SheetName_260_"/>
      <sheetName val="_Recovered_SheetName_261_"/>
      <sheetName val="_Recovered_SheetName_262_"/>
      <sheetName val="_Recovered_SheetName_263_"/>
      <sheetName val="_Recovered_SheetName_264_"/>
      <sheetName val="_Recovered_SheetName_265_"/>
      <sheetName val="_Recovered_SheetName_266_"/>
      <sheetName val="_Recovered_SheetName_267_"/>
      <sheetName val="_Recovered_SheetName_268_"/>
      <sheetName val="_Recovered_SheetName_269_"/>
      <sheetName val="_Recovered_SheetName_270_"/>
      <sheetName val="_Recovered_SheetName_271_"/>
      <sheetName val="_Recovered_SheetName_272_"/>
      <sheetName val="_Recovered_SheetName_273_"/>
      <sheetName val="_Recovered_SheetName_274_"/>
      <sheetName val="_Recovered_SheetName_275_"/>
      <sheetName val="_Recovered_SheetName_276_"/>
      <sheetName val="_Recovered_SheetName_277_"/>
      <sheetName val="_Recovered_SheetName_278_"/>
      <sheetName val="_Recovered_SheetName_279_"/>
      <sheetName val="_Recovered_SheetName_280_"/>
      <sheetName val="_Recovered_SheetName_281_"/>
      <sheetName val="_Recovered_SheetName_282_"/>
      <sheetName val="_Recovered_SheetName_283_"/>
      <sheetName val="_Recovered_SheetName_284_"/>
      <sheetName val="_Recovered_SheetName_285_"/>
      <sheetName val="_Recovered_SheetName_286_"/>
      <sheetName val="_Recovered_SheetName_287_"/>
      <sheetName val="_Recovered_SheetName_288_"/>
      <sheetName val="_Recovered_SheetName_289_"/>
      <sheetName val="_Recovered_SheetName_290_"/>
      <sheetName val="_Recovered_SheetName_291_"/>
      <sheetName val="_Recovered_SheetName_292_"/>
      <sheetName val="_Recovered_SheetName_293_"/>
      <sheetName val="_Recovered_SheetName_294_"/>
      <sheetName val="_Recovered_SheetName_295_"/>
      <sheetName val="_Recovered_SheetName_296_"/>
      <sheetName val="_Recovered_SheetName_297_"/>
      <sheetName val="_Recovered_SheetName_298_"/>
      <sheetName val="_Recovered_SheetName_299_"/>
      <sheetName val="_Recovered_SheetName_300_"/>
      <sheetName val="_Recovered_SheetName_301_"/>
      <sheetName val="_Recovered_SheetName_302_"/>
      <sheetName val="_Recovered_SheetName_303_"/>
      <sheetName val="_Recovered_SheetName_304_"/>
      <sheetName val="_Recovered_SheetName_305_"/>
      <sheetName val="_Recovered_SheetName_306_"/>
      <sheetName val="_Recovered_SheetName_307_"/>
      <sheetName val="_Recovered_SheetName_308_"/>
      <sheetName val="_Recovered_SheetName_309_"/>
      <sheetName val="_Recovered_SheetName_310_"/>
      <sheetName val="_Recovered_SheetName_311_"/>
      <sheetName val="_Recovered_SheetName_312_"/>
      <sheetName val="_Recovered_SheetName_313_"/>
      <sheetName val="_Recovered_SheetName_314_"/>
      <sheetName val="_Recovered_SheetName_315_"/>
      <sheetName val="_Recovered_SheetName_316_"/>
      <sheetName val="_Recovered_SheetName_317_"/>
      <sheetName val="_Recovered_SheetName_318_"/>
      <sheetName val="_Recovered_SheetName_319_"/>
      <sheetName val="_Recovered_SheetName_320_"/>
      <sheetName val="_Recovered_SheetName_321_"/>
      <sheetName val="_Recovered_SheetName_322_"/>
      <sheetName val="_Recovered_SheetName_323_"/>
      <sheetName val="_Recovered_SheetName_324_"/>
      <sheetName val="_Recovered_SheetName_325_"/>
      <sheetName val="_Recovered_SheetName_326_"/>
      <sheetName val="_Recovered_SheetName_327_"/>
      <sheetName val="_Recovered_SheetName_328_"/>
      <sheetName val="_Recovered_SheetName_329_"/>
      <sheetName val="_Recovered_SheetName_330_"/>
      <sheetName val="_Recovered_SheetName_331_"/>
      <sheetName val="_Recovered_SheetName_332_"/>
      <sheetName val="_Recovered_SheetName_333_"/>
      <sheetName val="_Recovered_SheetName_334_"/>
      <sheetName val="_Recovered_SheetName_335_"/>
      <sheetName val="_Recovered_SheetName_336_"/>
      <sheetName val="_Recovered_SheetName_337_"/>
      <sheetName val="_Recovered_SheetName_338_"/>
      <sheetName val="_Recovered_SheetName_339_"/>
      <sheetName val="_Recovered_SheetName_340_"/>
      <sheetName val="_Recovered_SheetName_341_"/>
      <sheetName val="_Recovered_SheetName_342_"/>
      <sheetName val="_Recovered_SheetName_343_"/>
      <sheetName val="_Recovered_SheetName_344_"/>
      <sheetName val="_Recovered_SheetName_345_"/>
      <sheetName val="_Recovered_SheetName_346_"/>
      <sheetName val="_Recovered_SheetName_347_"/>
      <sheetName val="_Recovered_SheetName_348_"/>
      <sheetName val="_Recovered_SheetName_349_"/>
      <sheetName val="_Recovered_SheetName_350_"/>
      <sheetName val="_Recovered_SheetName_351_"/>
      <sheetName val="_Recovered_SheetName_352_"/>
      <sheetName val="_Recovered_SheetName_353_"/>
      <sheetName val="_Recovered_SheetName_354_"/>
      <sheetName val="_Recovered_SheetName_355_"/>
      <sheetName val="_Recovered_SheetName_356_"/>
      <sheetName val="_Recovered_SheetName_357_"/>
      <sheetName val="_Recovered_SheetName_358_"/>
      <sheetName val="_Recovered_SheetName_359_"/>
      <sheetName val="_Recovered_SheetName_360_"/>
      <sheetName val="_Recovered_SheetName_361_"/>
      <sheetName val="_Recovered_SheetName_362_"/>
      <sheetName val="_Recovered_SheetName_363_"/>
      <sheetName val="_Recovered_SheetName_364_"/>
      <sheetName val="_Recovered_SheetName_365_"/>
      <sheetName val="_Recovered_SheetName_366_"/>
      <sheetName val="_Recovered_SheetName_367_"/>
      <sheetName val="_Recovered_SheetName_368_"/>
      <sheetName val="_Recovered_SheetName_369_"/>
      <sheetName val="_Recovered_SheetName_370_"/>
      <sheetName val="_Recovered_SheetName_371_"/>
      <sheetName val="_Recovered_SheetName_372_"/>
      <sheetName val="_Recovered_SheetName_373_"/>
      <sheetName val="_Recovered_SheetName_374_"/>
      <sheetName val="_Recovered_SheetName_375_"/>
      <sheetName val="_Recovered_SheetName_376_"/>
      <sheetName val="_Recovered_SheetName_377_"/>
      <sheetName val="_Recovered_SheetName_378_"/>
      <sheetName val="_Recovered_SheetName_379_"/>
      <sheetName val="_Recovered_SheetName_380_"/>
      <sheetName val="_Recovered_SheetName_381_"/>
      <sheetName val="_Recovered_SheetName_382_"/>
      <sheetName val="_Recovered_SheetName_383_"/>
      <sheetName val="_Recovered_SheetName_384_"/>
      <sheetName val="_Recovered_SheetName_385_"/>
      <sheetName val="_Recovered_SheetName_386_"/>
      <sheetName val="Dashboard"/>
      <sheetName val="Rincian Biaya RKM I"/>
      <sheetName val="kriteria sgl"/>
      <sheetName val="Grand summary"/>
      <sheetName val="Plumbing"/>
      <sheetName val="TABEL"/>
      <sheetName val="CONTRIBUSI"/>
      <sheetName val="TRNS-C1"/>
      <sheetName val="I-ME"/>
      <sheetName val="Finishing Warehouse"/>
      <sheetName val="Inputdata"/>
      <sheetName val="ANALIS WIL 1"/>
      <sheetName val="RAB ME"/>
      <sheetName val="Install Time+Cost"/>
      <sheetName val="bahan SNI"/>
      <sheetName val="DUTCH CONE"/>
      <sheetName val="ANALISA SNI'07rootsREV"/>
      <sheetName val="Bill.2. PL - SUPPLY A"/>
      <sheetName val="SAT PL"/>
      <sheetName val="DU&amp;B"/>
      <sheetName val="UPAH DAN BAHAN"/>
      <sheetName val="Price Persiapan dan Penunjang"/>
      <sheetName val="Contents"/>
      <sheetName val="Peralatan (2)"/>
      <sheetName val="見積計算2005年 "/>
      <sheetName val="BAOP"/>
      <sheetName val="Inkindo 2015"/>
      <sheetName val="BQ_Pipeline Eva_pek"/>
      <sheetName val="BID"/>
      <sheetName val="WF "/>
      <sheetName val="総括表"/>
      <sheetName val="HARGA SATUAN UPAH &amp; BAHAN"/>
      <sheetName val="BIAYA ALAT"/>
      <sheetName val="AHSP"/>
      <sheetName val="Bill 2.3"/>
      <sheetName val="Bill 2.5B"/>
      <sheetName val="Bill 2.1"/>
      <sheetName val="dayvol_WEDI"/>
      <sheetName val="dayvol_adibarat"/>
      <sheetName val="ANAL-"/>
      <sheetName val="ANEX1"/>
      <sheetName val="LIST ANHARSAT"/>
      <sheetName val="8410(Kerb)"/>
      <sheetName val="Input monthly capex"/>
      <sheetName val="RANGE"/>
      <sheetName val="ITEM"/>
      <sheetName val="BL"/>
      <sheetName val="BQ25"/>
      <sheetName val="EVAL-ANAL"/>
      <sheetName val="div-6"/>
      <sheetName val="div-2"/>
      <sheetName val="REKAP_2"/>
      <sheetName val="uph bhn"/>
      <sheetName val="STRUK"/>
      <sheetName val="Dsr"/>
      <sheetName val="K'9"/>
      <sheetName val="DHSBU"/>
      <sheetName val="time-scdh"/>
      <sheetName val="milydpp"/>
      <sheetName val="upah bahan "/>
      <sheetName val="A.STUAN"/>
      <sheetName val="Harga Alat"/>
      <sheetName val="PENUTUP ATAP"/>
      <sheetName val="Por"/>
      <sheetName val="Analisa STR"/>
      <sheetName val="Hrg Satuan"/>
      <sheetName val="Satuan"/>
      <sheetName val="ANAL.BOW"/>
      <sheetName val="K210"/>
      <sheetName val="SKKP_1"/>
      <sheetName val="Bastille"/>
      <sheetName val="ANALISA SNI'07(Bangli)"/>
      <sheetName val="HARGA RAP"/>
      <sheetName val="Berat Vol"/>
      <sheetName val="Mob (2)"/>
      <sheetName val="hit str"/>
      <sheetName val="D.Kf"/>
      <sheetName val="1977"/>
      <sheetName val="D.H.1"/>
      <sheetName val="D.H.10"/>
      <sheetName val="D.H.11"/>
      <sheetName val="D.H.12"/>
      <sheetName val="D.H.13"/>
      <sheetName val="D.H.2"/>
      <sheetName val="D.H.3"/>
      <sheetName val="D.H.4"/>
      <sheetName val="D.H.5"/>
      <sheetName val="D.H.6"/>
      <sheetName val="D.H.7"/>
      <sheetName val="D.H.8"/>
      <sheetName val="D.H.9"/>
      <sheetName val="HSBU"/>
      <sheetName val="An Biaya.Kons (SNI)"/>
      <sheetName val="Daftar Harga Bahan"/>
      <sheetName val="An Biaya Kons.Pek.Kayu &amp; Atap"/>
      <sheetName val="3_Anl_SNI"/>
      <sheetName val="P3"/>
      <sheetName val="MA035"/>
      <sheetName val="ANALHASA"/>
      <sheetName val="anal.alat"/>
      <sheetName val="TPI"/>
      <sheetName val="NP umum"/>
      <sheetName val="pivot"/>
      <sheetName val="D.86"/>
      <sheetName val="Daftar upah &amp; material"/>
      <sheetName val="OFF"/>
      <sheetName val="Vol."/>
      <sheetName val="box_culvert"/>
      <sheetName val="NP_(4)"/>
      <sheetName val="Formulir_7_6"/>
      <sheetName val="Gorong_Aramco"/>
      <sheetName val="LIST_MATERIAL"/>
      <sheetName val="Bill_Of_Quantity"/>
      <sheetName val="2_1"/>
      <sheetName val="2_3"/>
      <sheetName val="2_4"/>
      <sheetName val="2_5"/>
      <sheetName val="2_6"/>
      <sheetName val="2_7"/>
      <sheetName val="3_1"/>
      <sheetName val="3_10"/>
      <sheetName val="3_11"/>
      <sheetName val="3_12"/>
      <sheetName val="3_2"/>
      <sheetName val="3_3"/>
      <sheetName val="3_4"/>
      <sheetName val="3_8"/>
      <sheetName val="3_9"/>
      <sheetName val="BQ_All_2"/>
      <sheetName val="bill_3_9"/>
      <sheetName val="iNT__Kotak_Lt_3"/>
      <sheetName val="REK_S-CURVE"/>
      <sheetName val="Hrg.Dasar"/>
      <sheetName val="Rp Banten"/>
      <sheetName val="NP (2)"/>
      <sheetName val="320000 CABANG VI"/>
      <sheetName val="Daf Peralatan"/>
      <sheetName val="Daf Upah &amp; Bahan"/>
      <sheetName val="Mercu Bulat"/>
      <sheetName val="Olak USBR"/>
      <sheetName val="Analisa_(ok_punya)2"/>
      <sheetName val="ANALISA_GR2"/>
      <sheetName val="BQ_PABX2"/>
      <sheetName val="fill_in_first2"/>
      <sheetName val="Unit_Cost2"/>
      <sheetName val="BAHAN_2"/>
      <sheetName val="Kuantitas_&amp;_Harga2"/>
      <sheetName val="COST_SUMM2"/>
      <sheetName val="Harsat_Bahan2"/>
      <sheetName val="Harga_bahan-12"/>
      <sheetName val="DETAIL_POS_1232"/>
      <sheetName val="H_SAT2"/>
      <sheetName val="Str_A2"/>
      <sheetName val="Analisa_Tend2"/>
      <sheetName val="HPP_TOTAL2"/>
      <sheetName val="HPP_3_Tower2"/>
      <sheetName val="Rekap_Direct_Cost2"/>
      <sheetName val="Anal_2"/>
      <sheetName val="Harga_Bahan_&amp;_Upah2"/>
      <sheetName val="DFT__HRG_BHN___UPAH2"/>
      <sheetName val="ANALISA_STR___ARS2"/>
      <sheetName val="4-Basic_Price2"/>
      <sheetName val="Faktor_Konversi2"/>
      <sheetName val="Analisa_Prov'072"/>
      <sheetName val="H_Satuan_Dasar2"/>
      <sheetName val="OP__PERJAM2"/>
      <sheetName val="K_Lokal2"/>
      <sheetName val="B__PERSONIL2"/>
      <sheetName val="Bill_rekap2"/>
      <sheetName val="Hrg_Upah_Bhn2"/>
      <sheetName val="DAFTAR_HARGA_BAHAN_2"/>
      <sheetName val="Isolasi_Luar_Dalam2"/>
      <sheetName val="Isolasi_Luar2"/>
      <sheetName val="Anls_Hrg_Sat2"/>
      <sheetName val="DRUP_(ASLI)2"/>
      <sheetName val="4-Basic_Price1"/>
      <sheetName val="Faktor_Konversi1"/>
      <sheetName val="REKAP BI"/>
      <sheetName val="Data Pendukung"/>
      <sheetName val="Nama"/>
      <sheetName val="L2"/>
      <sheetName val="LHR"/>
      <sheetName val="Harga Satuan Bahan"/>
      <sheetName val="lh"/>
      <sheetName val="5"/>
      <sheetName val="BAHAN 2017"/>
      <sheetName val="sleksi"/>
      <sheetName val="TS MINGGUAN rev (2)"/>
      <sheetName val="harga-alat"/>
      <sheetName val="hrg-dsr"/>
      <sheetName val="Rincian ME"/>
      <sheetName val="2. Rekap Ars-Struk"/>
      <sheetName val="H_Satuan8"/>
      <sheetName val="REKAP_1_SECTION7"/>
      <sheetName val="DIREC_COST7"/>
      <sheetName val="form_besi7"/>
      <sheetName val="REKAP_STRUCTURE7"/>
      <sheetName val="GRAND_REKAP6"/>
      <sheetName val="A-11_Steel_Str_(2)6"/>
      <sheetName val="Master_1_06"/>
      <sheetName val="lamp__126"/>
      <sheetName val="ANALISA_GRS_TENGAH6"/>
      <sheetName val="Analisa_&amp;_Upah6"/>
      <sheetName val="ELEVATED_SLAB6"/>
      <sheetName val="BAHAN_&amp;_UPAH6"/>
      <sheetName val="PLUMBING_26"/>
      <sheetName val="Analisa_Upah_&amp;_Bahan_Plum6"/>
      <sheetName val="HARGA_MATERIAL6"/>
      <sheetName val="HSTANAH_XLS6"/>
      <sheetName val="BQ_ARS6"/>
      <sheetName val="FORM_X_COST6"/>
      <sheetName val="rekap_c6"/>
      <sheetName val="rab_me_(by_owner)_6"/>
      <sheetName val="BQ_(by_owner)6"/>
      <sheetName val="rab_me_(fisik)6"/>
      <sheetName val="Bill_of_Qty_MEP6"/>
      <sheetName val="Basement_Estimate6"/>
      <sheetName val="HARGA_ME6"/>
      <sheetName val="01A-_RAB6"/>
      <sheetName val="an_el6"/>
      <sheetName val="Analisa_26"/>
      <sheetName val="unit_rate-b36"/>
      <sheetName val="Memb_Schd6"/>
      <sheetName val="Pos_4-16"/>
      <sheetName val="Harga_6"/>
      <sheetName val="vol__ARS6"/>
      <sheetName val="TOTAL_SPK6"/>
      <sheetName val="rek_det_1-36"/>
      <sheetName val="Analisa_Upah___Bahan_Plum6"/>
      <sheetName val="bhn_6"/>
      <sheetName val="daftar_Upah6"/>
      <sheetName val="HB_6"/>
      <sheetName val="Analisa_Harga_Satuan6"/>
      <sheetName val="Supply_Agrmnt6"/>
      <sheetName val="daftar_harga6"/>
      <sheetName val="Harga_satuan5"/>
      <sheetName val="crewlist_S5"/>
      <sheetName val="POS-4_16"/>
      <sheetName val="Rekap_Dc6"/>
      <sheetName val="PHU_056"/>
      <sheetName val="Harga_Bahan6"/>
      <sheetName val="Upah_Bahan5"/>
      <sheetName val="Currency_Rate5"/>
      <sheetName val="Analisa_RAB5"/>
      <sheetName val="Daf_16"/>
      <sheetName val="LIFT_DOM5"/>
      <sheetName val="REF_ONLY6"/>
      <sheetName val="FORM_3A5"/>
      <sheetName val="Perhitungan_RAB5"/>
      <sheetName val="Indirect_Cost5"/>
      <sheetName val="SERVICES_FEE5"/>
      <sheetName val="BD_Cvl5"/>
      <sheetName val="Erection_SS5"/>
      <sheetName val="3__KONTRAK(stu)5"/>
      <sheetName val="Fill_this_out_first___8"/>
      <sheetName val="Harga_ME_5"/>
      <sheetName val="17_ALS-saluran+BC5"/>
      <sheetName val="HARGA_UPAH5"/>
      <sheetName val="Sewa_Alat-15"/>
      <sheetName val="RAB_REVISI3"/>
      <sheetName val="A_Paint_Jotun_Penguard4"/>
      <sheetName val="BOQ_ori4"/>
      <sheetName val="HRG_BHN5"/>
      <sheetName val="dboard(_asli)5"/>
      <sheetName val="RAB_STR_JETTY_&amp;_F_PENUNJANG5"/>
      <sheetName val="RAB_RIIL_kayu5"/>
      <sheetName val="AnalisaSIPIL_RIIL_RAP5"/>
      <sheetName val="SUB_TOTAL___5"/>
      <sheetName val="HSA_&amp;_PAB5"/>
      <sheetName val="Harga_Upah_5"/>
      <sheetName val="i-j__Pengalaman5"/>
      <sheetName val="610_044"/>
      <sheetName val="Mon_Upah4"/>
      <sheetName val="Unit_Rate_Indirect5"/>
      <sheetName val="bukan_PNS5"/>
      <sheetName val="AHS_(ci,str,ars)5"/>
      <sheetName val="BQ_PABX3"/>
      <sheetName val="D2_44"/>
      <sheetName val="D4_3_(TE)4"/>
      <sheetName val="D5_3_(TF)_4"/>
      <sheetName val="D8_3_(TJ)4"/>
      <sheetName val="Analisa_RAP4"/>
      <sheetName val="Bahan_B4"/>
      <sheetName val="Upah_B4"/>
      <sheetName val="anal_pipa4"/>
      <sheetName val="Harsat_Upah4"/>
      <sheetName val="Analisa_Tekhnis5"/>
      <sheetName val="SBDY_Jemb_Tayan5"/>
      <sheetName val="FORM_75"/>
      <sheetName val="RENCANA_KERJA4"/>
      <sheetName val="Surat_Pernyataan4"/>
      <sheetName val="Door_&amp;_Window_Podium3"/>
      <sheetName val="San_PD3"/>
      <sheetName val="Kuantitas_&amp;_Harga3"/>
      <sheetName val="Analisa_Prov'073"/>
      <sheetName val="Harga_Bahan_&amp;_Upah3"/>
      <sheetName val="Harsat_Bahan3"/>
      <sheetName val="Anal_3"/>
      <sheetName val="Time_Schedule5"/>
      <sheetName val="ANALISA_GR?????GAH4"/>
      <sheetName val="Unit_Cost3"/>
      <sheetName val="Perm__Test3"/>
      <sheetName val="BAHAN_3"/>
      <sheetName val="HPP_TOTAL3"/>
      <sheetName val="HPP_3_Tower3"/>
      <sheetName val="ANALISA_GR3"/>
      <sheetName val="ANALISA_GR_____GAH3"/>
      <sheetName val="Harga_bahan-13"/>
      <sheetName val="DETAIL_POS_1233"/>
      <sheetName val="dongia_(2)4"/>
      <sheetName val="THPDMoi__(2)4"/>
      <sheetName val="TONG_HOP_VL-NC4"/>
      <sheetName val="TONGKE3p_4"/>
      <sheetName val="TH_VL,_NC,_DDHT_Thanhphuoc4"/>
      <sheetName val="DON_GIA4"/>
      <sheetName val="t-h_HA_THE4"/>
      <sheetName val="CHITIET_VL-NC-TT_-1p4"/>
      <sheetName val="TONG_HOP_VL-NC_TT4"/>
      <sheetName val="TH_XL4"/>
      <sheetName val="CHITIET_VL-NC4"/>
      <sheetName val="CHITIET_VL-NC-TT-3p4"/>
      <sheetName val="KPVC-BD_4"/>
      <sheetName val="DFT__HRG_BHN___UPAH3"/>
      <sheetName val="ANALISA_STR___ARS3"/>
      <sheetName val="COST_SUMM3"/>
      <sheetName val="PAKET_15"/>
      <sheetName val="Harga_Sat_Das4"/>
      <sheetName val="fill_in_first3"/>
      <sheetName val="Agregat_Halus_&amp;_Kasar4"/>
      <sheetName val="Pjk_Kend_&amp;_Parkir&amp;Tanah3"/>
      <sheetName val="Pak_Din(510)3"/>
      <sheetName val="P_Didik&amp;BinaPeg_3"/>
      <sheetName val="Rekap_Direct_Cost3"/>
      <sheetName val="H_SAT3"/>
      <sheetName val="Str_A3"/>
      <sheetName val="Analisa_Tend3"/>
      <sheetName val="NEX24_DB3"/>
      <sheetName val="Bill_of_Qty4"/>
      <sheetName val="analisa_panel3"/>
      <sheetName val="Harsat_Pekerjaan3"/>
      <sheetName val="struktur_tdk_dipakai4"/>
      <sheetName val="SD_(1)4"/>
      <sheetName val="Har_Sat3"/>
      <sheetName val="10_yr_val3"/>
      <sheetName val="Isolasi_Luar_Dalam3"/>
      <sheetName val="Isolasi_Luar3"/>
      <sheetName val="2__Informasi4"/>
      <sheetName val="HASAT_DASAR4"/>
      <sheetName val="Uraian_Teknis4"/>
      <sheetName val="H_Satuan_Dasar3"/>
      <sheetName val="Bill_rekap3"/>
      <sheetName val="Bill_4_13"/>
      <sheetName val="Anls_Hrg_Sat3"/>
      <sheetName val="HRG_BAHAN_&amp;_UPAH_okk3"/>
      <sheetName val="Analis_Kusen_okk3"/>
      <sheetName val="Ana__PU3"/>
      <sheetName val="DF-7_(2)3"/>
      <sheetName val="ANALISA_GR_x005f_x0000__x005f_x0000__x00003"/>
      <sheetName val="Analisa_(ok_punya)3"/>
      <sheetName val="HarDas-Ops_3"/>
      <sheetName val="DRUP_(ASLI)3"/>
      <sheetName val="analisa_el3"/>
      <sheetName val="Daftar_Staff3"/>
      <sheetName val="Sec_I_ML3"/>
      <sheetName val="TATA_UDARA3"/>
      <sheetName val="Unit_Price3"/>
      <sheetName val="Sumber_Daya3"/>
      <sheetName val="SAT_EL3"/>
      <sheetName val="OP__PERJAM3"/>
      <sheetName val="K_Lokal3"/>
      <sheetName val="B__PERSONIL3"/>
      <sheetName val="1_General_3"/>
      <sheetName val="REKAP__(1)3"/>
      <sheetName val="1_B3"/>
      <sheetName val="2703_13"/>
      <sheetName val="Hrg_Upah_Bhn3"/>
      <sheetName val="DAFTAR_HARGA_BAHAN_3"/>
      <sheetName val="RANGE_BAHAN3"/>
      <sheetName val="Assumption_&amp;_Dashboard_3"/>
      <sheetName val="ANALISA_GR_x005f_x005f_x005f_x0000__x005f_x005f_3"/>
      <sheetName val="ANALYS_EXTERN3"/>
      <sheetName val="Man_Power3"/>
      <sheetName val="AHS_-_Riel4"/>
      <sheetName val="Daftar_Upah,_Hrg_Bhn_&amp;_Pralata3"/>
      <sheetName val="BQ_EXTERN3"/>
      <sheetName val="4__PEK__LUAR3"/>
      <sheetName val="Analisa_Gabungan3"/>
      <sheetName val="H_Sat_Jembatan3"/>
      <sheetName val="Fill_this_out_first___9"/>
      <sheetName val="Valve_PL3"/>
      <sheetName val="Peralatan_PL3"/>
      <sheetName val="PRY_03-1_(Amd1)3"/>
      <sheetName val="BOQ_SNJ_13"/>
      <sheetName val="DKH_CCO_1A3"/>
      <sheetName val="DKH_CCO_1B_R-13"/>
      <sheetName val="Analisa_Harga_Sat3"/>
      <sheetName val="Lamp_-33"/>
      <sheetName val="Lamp_-63"/>
      <sheetName val="PV_Harga_Sat3"/>
      <sheetName val="Analisa_Alat3"/>
      <sheetName val="Analisa_Alat_Dredger3"/>
      <sheetName val="Analisa_Tehnik_13"/>
      <sheetName val="Analisa_Tehnik3"/>
      <sheetName val="Pendukung_13"/>
      <sheetName val="Pek_Tanah3"/>
      <sheetName val="AT_B&amp;B3"/>
      <sheetName val="Harga_Kabel3"/>
      <sheetName val="_SAT_PL3"/>
      <sheetName val="RAB_SEKRETARIAT_(1)3"/>
      <sheetName val="BOM_BMS3"/>
      <sheetName val="Analis_Kusen_1_ESKALASI3"/>
      <sheetName val="ANALISA_GR???3"/>
      <sheetName val="B_-_Norelec3"/>
      <sheetName val="ANALYS_EXTERN1"/>
      <sheetName val="BQ_EXTERN1"/>
      <sheetName val="Harga_Kabel1"/>
      <sheetName val="BOM_BMS1"/>
      <sheetName val="ANALISA_GR???1"/>
      <sheetName val="H_Satuan7"/>
      <sheetName val="REKAP_1_SECTION6"/>
      <sheetName val="DIREC_COST6"/>
      <sheetName val="form_besi6"/>
      <sheetName val="REKAP_STRUCTURE6"/>
      <sheetName val="GRAND_REKAP5"/>
      <sheetName val="A-11_Steel_Str_(2)5"/>
      <sheetName val="Master_1_05"/>
      <sheetName val="lamp__125"/>
      <sheetName val="ANALISA_GRS_TENGAH5"/>
      <sheetName val="Analisa_&amp;_Upah5"/>
      <sheetName val="ELEVATED_SLAB5"/>
      <sheetName val="BAHAN_&amp;_UPAH5"/>
      <sheetName val="PLUMBING_25"/>
      <sheetName val="Analisa_Upah_&amp;_Bahan_Plum5"/>
      <sheetName val="HARGA_MATERIAL5"/>
      <sheetName val="HSTANAH_XLS5"/>
      <sheetName val="BQ_ARS5"/>
      <sheetName val="FORM_X_COST5"/>
      <sheetName val="rekap_c5"/>
      <sheetName val="rab_me_(by_owner)_5"/>
      <sheetName val="BQ_(by_owner)5"/>
      <sheetName val="rab_me_(fisik)5"/>
      <sheetName val="Bill_of_Qty_MEP5"/>
      <sheetName val="Basement_Estimate5"/>
      <sheetName val="HARGA_ME5"/>
      <sheetName val="01A-_RAB5"/>
      <sheetName val="Analisa_25"/>
      <sheetName val="unit_rate-b35"/>
      <sheetName val="Memb_Schd5"/>
      <sheetName val="Pos_4-15"/>
      <sheetName val="Harga_5"/>
      <sheetName val="vol__ARS5"/>
      <sheetName val="TOTAL_SPK5"/>
      <sheetName val="rek_det_1-35"/>
      <sheetName val="Analisa_Upah___Bahan_Plum5"/>
      <sheetName val="bhn_5"/>
      <sheetName val="daftar_Upah5"/>
      <sheetName val="HB_5"/>
      <sheetName val="Analisa_Harga_Satuan5"/>
      <sheetName val="Supply_Agrmnt5"/>
      <sheetName val="daftar_harga5"/>
      <sheetName val="Harga_satuan4"/>
      <sheetName val="crewlist_S4"/>
      <sheetName val="POS-4_15"/>
      <sheetName val="Rekap_Dc5"/>
      <sheetName val="PHU_055"/>
      <sheetName val="Harga_Bahan5"/>
      <sheetName val="Upah_Bahan4"/>
      <sheetName val="Currency_Rate4"/>
      <sheetName val="Analisa_RAB4"/>
      <sheetName val="Daf_15"/>
      <sheetName val="LIFT_DOM4"/>
      <sheetName val="REF_ONLY5"/>
      <sheetName val="FORM_3A4"/>
      <sheetName val="Perhitungan_RAB4"/>
      <sheetName val="Indirect_Cost4"/>
      <sheetName val="SERVICES_FEE4"/>
      <sheetName val="BD_Cvl4"/>
      <sheetName val="Erection_SS4"/>
      <sheetName val="3__KONTRAK(stu)4"/>
      <sheetName val="Fill_this_out_first___6"/>
      <sheetName val="Harga_ME_4"/>
      <sheetName val="17_ALS-saluran+BC4"/>
      <sheetName val="HARGA_UPAH4"/>
      <sheetName val="Sewa_Alat-14"/>
      <sheetName val="RAB_REVISI2"/>
      <sheetName val="HRG_BHN4"/>
      <sheetName val="dboard(_asli)4"/>
      <sheetName val="RAB_STR_JETTY_&amp;_F_PENUNJANG4"/>
      <sheetName val="RAB_RIIL_kayu4"/>
      <sheetName val="AnalisaSIPIL_RIIL_RAP4"/>
      <sheetName val="SUB_TOTAL___4"/>
      <sheetName val="HSA_&amp;_PAB4"/>
      <sheetName val="Harga_Upah_4"/>
      <sheetName val="i-j__Pengalaman4"/>
      <sheetName val="Unit_Rate_Indirect4"/>
      <sheetName val="bukan_PNS4"/>
      <sheetName val="AHS_(ci,str,ars)4"/>
      <sheetName val="Analisa_Tekhnis4"/>
      <sheetName val="SBDY_Jemb_Tayan4"/>
      <sheetName val="FORM_74"/>
      <sheetName val="Door_&amp;_Window_Podium2"/>
      <sheetName val="San_PD2"/>
      <sheetName val="Time_Schedule4"/>
      <sheetName val="Perm__Test2"/>
      <sheetName val="PAKET_14"/>
      <sheetName val="Pjk_Kend_&amp;_Parkir&amp;Tanah2"/>
      <sheetName val="Pak_Din(510)2"/>
      <sheetName val="P_Didik&amp;BinaPeg_2"/>
      <sheetName val="NEX24_DB2"/>
      <sheetName val="analisa_panel2"/>
      <sheetName val="Harsat_Pekerjaan2"/>
      <sheetName val="Har_Sat2"/>
      <sheetName val="10_yr_val2"/>
      <sheetName val="2__Informasi3"/>
      <sheetName val="HASAT_DASAR3"/>
      <sheetName val="Uraian_Teknis3"/>
      <sheetName val="Bill_4_12"/>
      <sheetName val="HRG_BAHAN_&amp;_UPAH_okk2"/>
      <sheetName val="Analis_Kusen_okk2"/>
      <sheetName val="Ana__PU2"/>
      <sheetName val="DF-7_(2)2"/>
      <sheetName val="ANALISA_GR_x005f_x0000__x005f_x0000__x00002"/>
      <sheetName val="HarDas-Ops_2"/>
      <sheetName val="analisa_el2"/>
      <sheetName val="Daftar_Staff2"/>
      <sheetName val="Sec_I_ML2"/>
      <sheetName val="TATA_UDARA2"/>
      <sheetName val="Unit_Price2"/>
      <sheetName val="Sumber_Daya2"/>
      <sheetName val="SAT_EL2"/>
      <sheetName val="1_General_2"/>
      <sheetName val="REKAP__(1)2"/>
      <sheetName val="1_B2"/>
      <sheetName val="2703_12"/>
      <sheetName val="RANGE_BAHAN2"/>
      <sheetName val="Assumption_&amp;_Dashboard_2"/>
      <sheetName val="ANALISA_GR_x005f_x005f_x005f_x0000__x005f_x005f_2"/>
      <sheetName val="ANALYS_EXTERN2"/>
      <sheetName val="Man_Power2"/>
      <sheetName val="Daftar_Upah,_Hrg_Bhn_&amp;_Pralata2"/>
      <sheetName val="BQ_EXTERN2"/>
      <sheetName val="4__PEK__LUAR2"/>
      <sheetName val="Analisa_Gabungan2"/>
      <sheetName val="H_Sat_Jembatan2"/>
      <sheetName val="Fill_this_out_first___7"/>
      <sheetName val="Valve_PL2"/>
      <sheetName val="Peralatan_PL2"/>
      <sheetName val="PRY_03-1_(Amd1)2"/>
      <sheetName val="BOQ_SNJ_12"/>
      <sheetName val="DKH_CCO_1A2"/>
      <sheetName val="DKH_CCO_1B_R-12"/>
      <sheetName val="Analisa_Harga_Sat2"/>
      <sheetName val="Lamp_-32"/>
      <sheetName val="Lamp_-62"/>
      <sheetName val="PV_Harga_Sat2"/>
      <sheetName val="Analisa_Alat2"/>
      <sheetName val="Analisa_Alat_Dredger2"/>
      <sheetName val="Analisa_Tehnik_12"/>
      <sheetName val="Analisa_Tehnik2"/>
      <sheetName val="Pendukung_12"/>
      <sheetName val="Pek_Tanah2"/>
      <sheetName val="AT_B&amp;B2"/>
      <sheetName val="Harga_Kabel2"/>
      <sheetName val="_SAT_PL2"/>
      <sheetName val="RAB_SEKRETARIAT_(1)2"/>
      <sheetName val="BOM_BMS2"/>
      <sheetName val="Analis_Kusen_1_ESKALASI2"/>
      <sheetName val="ANALISA_GR???2"/>
      <sheetName val="B_-_Norelec2"/>
      <sheetName val="H_Satuan9"/>
      <sheetName val="REKAP_1_SECTION8"/>
      <sheetName val="DIREC_COST8"/>
      <sheetName val="form_besi8"/>
      <sheetName val="REKAP_STRUCTURE8"/>
      <sheetName val="GRAND_REKAP7"/>
      <sheetName val="A-11_Steel_Str_(2)7"/>
      <sheetName val="Master_1_07"/>
      <sheetName val="lamp__127"/>
      <sheetName val="ANALISA_GRS_TENGAH7"/>
      <sheetName val="Analisa_&amp;_Upah7"/>
      <sheetName val="ELEVATED_SLAB7"/>
      <sheetName val="BAHAN_&amp;_UPAH7"/>
      <sheetName val="PLUMBING_27"/>
      <sheetName val="Analisa_Upah_&amp;_Bahan_Plum7"/>
      <sheetName val="HARGA_MATERIAL7"/>
      <sheetName val="HSTANAH_XLS7"/>
      <sheetName val="BQ_ARS7"/>
      <sheetName val="FORM_X_COST7"/>
      <sheetName val="rekap_c7"/>
      <sheetName val="rab_me_(by_owner)_7"/>
      <sheetName val="BQ_(by_owner)7"/>
      <sheetName val="rab_me_(fisik)7"/>
      <sheetName val="Bill_of_Qty_MEP7"/>
      <sheetName val="Basement_Estimate7"/>
      <sheetName val="HARGA_ME7"/>
      <sheetName val="01A-_RAB7"/>
      <sheetName val="an_el7"/>
      <sheetName val="Analisa_27"/>
      <sheetName val="unit_rate-b37"/>
      <sheetName val="Memb_Schd7"/>
      <sheetName val="Pos_4-17"/>
      <sheetName val="Harga_7"/>
      <sheetName val="vol__ARS7"/>
      <sheetName val="TOTAL_SPK7"/>
      <sheetName val="rek_det_1-37"/>
      <sheetName val="Analisa_Upah___Bahan_Plum7"/>
      <sheetName val="bhn_7"/>
      <sheetName val="daftar_Upah7"/>
      <sheetName val="HB_7"/>
      <sheetName val="Analisa_Harga_Satuan7"/>
      <sheetName val="Supply_Agrmnt7"/>
      <sheetName val="daftar_harga7"/>
      <sheetName val="Harga_satuan6"/>
      <sheetName val="crewlist_S6"/>
      <sheetName val="POS-4_17"/>
      <sheetName val="Rekap_Dc7"/>
      <sheetName val="PHU_057"/>
      <sheetName val="Harga_Bahan7"/>
      <sheetName val="Upah_Bahan6"/>
      <sheetName val="Currency_Rate6"/>
      <sheetName val="Analisa_RAB6"/>
      <sheetName val="Daf_17"/>
      <sheetName val="LIFT_DOM6"/>
      <sheetName val="REF_ONLY7"/>
      <sheetName val="FORM_3A6"/>
      <sheetName val="Perhitungan_RAB6"/>
      <sheetName val="Indirect_Cost6"/>
      <sheetName val="SERVICES_FEE6"/>
      <sheetName val="BD_Cvl6"/>
      <sheetName val="Erection_SS6"/>
      <sheetName val="3__KONTRAK(stu)6"/>
      <sheetName val="Fill_this_out_first___10"/>
      <sheetName val="Harga_ME_6"/>
      <sheetName val="17_ALS-saluran+BC6"/>
      <sheetName val="HARGA_UPAH6"/>
      <sheetName val="Sewa_Alat-16"/>
      <sheetName val="RAB_REVISI4"/>
      <sheetName val="A_Paint_Jotun_Penguard5"/>
      <sheetName val="BOQ_ori5"/>
      <sheetName val="HRG_BHN6"/>
      <sheetName val="dboard(_asli)6"/>
      <sheetName val="RAB_STR_JETTY_&amp;_F_PENUNJANG6"/>
      <sheetName val="RAB_RIIL_kayu6"/>
      <sheetName val="AnalisaSIPIL_RIIL_RAP6"/>
      <sheetName val="SUB_TOTAL___6"/>
      <sheetName val="HSA_&amp;_PAB6"/>
      <sheetName val="Harga_Upah_6"/>
      <sheetName val="i-j__Pengalaman6"/>
      <sheetName val="610_045"/>
      <sheetName val="Mon_Upah5"/>
      <sheetName val="Unit_Rate_Indirect6"/>
      <sheetName val="bukan_PNS6"/>
      <sheetName val="AHS_(ci,str,ars)6"/>
      <sheetName val="BQ_PABX4"/>
      <sheetName val="D2_45"/>
      <sheetName val="D4_3_(TE)5"/>
      <sheetName val="D5_3_(TF)_5"/>
      <sheetName val="D8_3_(TJ)5"/>
      <sheetName val="Analisa_RAP5"/>
      <sheetName val="Bahan_B5"/>
      <sheetName val="Upah_B5"/>
      <sheetName val="anal_pipa5"/>
      <sheetName val="Harsat_Upah5"/>
      <sheetName val="Analisa_Tekhnis6"/>
      <sheetName val="SBDY_Jemb_Tayan6"/>
      <sheetName val="FORM_76"/>
      <sheetName val="RENCANA_KERJA5"/>
      <sheetName val="Surat_Pernyataan5"/>
      <sheetName val="Door_&amp;_Window_Podium4"/>
      <sheetName val="San_PD4"/>
      <sheetName val="Kuantitas_&amp;_Harga4"/>
      <sheetName val="Analisa_Prov'074"/>
      <sheetName val="Harga_Bahan_&amp;_Upah4"/>
      <sheetName val="Harsat_Bahan4"/>
      <sheetName val="Anal_4"/>
      <sheetName val="Time_Schedule6"/>
      <sheetName val="ANALISA_GR?????GAH5"/>
      <sheetName val="Unit_Cost4"/>
      <sheetName val="Perm__Test4"/>
      <sheetName val="BAHAN_4"/>
      <sheetName val="HPP_TOTAL4"/>
      <sheetName val="HPP_3_Tower4"/>
      <sheetName val="ANALISA_GR4"/>
      <sheetName val="ANALISA_GR_____GAH4"/>
      <sheetName val="Harga_bahan-14"/>
      <sheetName val="DETAIL_POS_1234"/>
      <sheetName val="dongia_(2)5"/>
      <sheetName val="THPDMoi__(2)5"/>
      <sheetName val="TONG_HOP_VL-NC5"/>
      <sheetName val="TONGKE3p_5"/>
      <sheetName val="TH_VL,_NC,_DDHT_Thanhphuoc5"/>
      <sheetName val="DON_GIA5"/>
      <sheetName val="t-h_HA_THE5"/>
      <sheetName val="CHITIET_VL-NC-TT_-1p5"/>
      <sheetName val="TONG_HOP_VL-NC_TT5"/>
      <sheetName val="TH_XL5"/>
      <sheetName val="CHITIET_VL-NC5"/>
      <sheetName val="CHITIET_VL-NC-TT-3p5"/>
      <sheetName val="KPVC-BD_5"/>
      <sheetName val="DFT__HRG_BHN___UPAH4"/>
      <sheetName val="ANALISA_STR___ARS4"/>
      <sheetName val="COST_SUMM4"/>
      <sheetName val="PAKET_16"/>
      <sheetName val="Harga_Sat_Das5"/>
      <sheetName val="fill_in_first4"/>
      <sheetName val="Agregat_Halus_&amp;_Kasar5"/>
      <sheetName val="Pjk_Kend_&amp;_Parkir&amp;Tanah4"/>
      <sheetName val="Pak_Din(510)4"/>
      <sheetName val="P_Didik&amp;BinaPeg_4"/>
      <sheetName val="Rekap_Direct_Cost4"/>
      <sheetName val="H_SAT4"/>
      <sheetName val="Str_A4"/>
      <sheetName val="Analisa_Tend4"/>
      <sheetName val="NEX24_DB4"/>
      <sheetName val="Bill_of_Qty5"/>
      <sheetName val="analisa_panel4"/>
      <sheetName val="Harsat_Pekerjaan4"/>
      <sheetName val="struktur_tdk_dipakai5"/>
      <sheetName val="SD_(1)5"/>
      <sheetName val="Har_Sat4"/>
      <sheetName val="10_yr_val4"/>
      <sheetName val="Isolasi_Luar_Dalam4"/>
      <sheetName val="Isolasi_Luar4"/>
      <sheetName val="2__Informasi5"/>
      <sheetName val="HASAT_DASAR5"/>
      <sheetName val="Uraian_Teknis5"/>
      <sheetName val="H_Satuan_Dasar4"/>
      <sheetName val="Bill_rekap4"/>
      <sheetName val="Bill_4_14"/>
      <sheetName val="Anls_Hrg_Sat4"/>
      <sheetName val="HRG_BAHAN_&amp;_UPAH_okk4"/>
      <sheetName val="Analis_Kusen_okk4"/>
      <sheetName val="Ana__PU4"/>
      <sheetName val="DF-7_(2)4"/>
      <sheetName val="ANALISA_GR_x005f_x0000__x005f_x0000__x00004"/>
      <sheetName val="Analisa_(ok_punya)4"/>
      <sheetName val="HarDas-Ops_4"/>
      <sheetName val="DRUP_(ASLI)4"/>
      <sheetName val="analisa_el4"/>
      <sheetName val="Daftar_Staff4"/>
      <sheetName val="Sec_I_ML4"/>
      <sheetName val="TATA_UDARA4"/>
      <sheetName val="Unit_Price4"/>
      <sheetName val="Sumber_Daya4"/>
      <sheetName val="SAT_EL4"/>
      <sheetName val="OP__PERJAM4"/>
      <sheetName val="K_Lokal4"/>
      <sheetName val="B__PERSONIL4"/>
      <sheetName val="1_General_4"/>
      <sheetName val="REKAP__(1)4"/>
      <sheetName val="1_B4"/>
      <sheetName val="2703_14"/>
      <sheetName val="Hrg_Upah_Bhn4"/>
      <sheetName val="DAFTAR_HARGA_BAHAN_4"/>
      <sheetName val="RANGE_BAHAN4"/>
      <sheetName val="Assumption_&amp;_Dashboard_4"/>
      <sheetName val="ANALISA_GR_x005f_x005f_x005f_x0000__x005f_x005f_4"/>
      <sheetName val="ANALYS_EXTERN4"/>
      <sheetName val="Man_Power4"/>
      <sheetName val="AHS_-_Riel5"/>
      <sheetName val="Daftar_Upah,_Hrg_Bhn_&amp;_Pralata4"/>
      <sheetName val="BQ_EXTERN4"/>
      <sheetName val="4__PEK__LUAR4"/>
      <sheetName val="Analisa_Gabungan4"/>
      <sheetName val="H_Sat_Jembatan4"/>
      <sheetName val="Fill_this_out_first___11"/>
      <sheetName val="Valve_PL4"/>
      <sheetName val="Peralatan_PL4"/>
      <sheetName val="PRY_03-1_(Amd1)4"/>
      <sheetName val="BOQ_SNJ_14"/>
      <sheetName val="DKH_CCO_1A4"/>
      <sheetName val="DKH_CCO_1B_R-14"/>
      <sheetName val="Analisa_Harga_Sat4"/>
      <sheetName val="Lamp_-34"/>
      <sheetName val="Lamp_-64"/>
      <sheetName val="PV_Harga_Sat4"/>
      <sheetName val="Analisa_Alat4"/>
      <sheetName val="Analisa_Alat_Dredger4"/>
      <sheetName val="Analisa_Tehnik_14"/>
      <sheetName val="Analisa_Tehnik4"/>
      <sheetName val="Pendukung_14"/>
      <sheetName val="Pek_Tanah4"/>
      <sheetName val="AT_B&amp;B4"/>
      <sheetName val="Harga_Kabel4"/>
      <sheetName val="_SAT_PL4"/>
      <sheetName val="RAB_SEKRETARIAT_(1)4"/>
      <sheetName val="BOM_BMS4"/>
      <sheetName val="Analis_Kusen_1_ESKALASI4"/>
      <sheetName val="ANALISA_GR???4"/>
      <sheetName val="B_-_Norelec4"/>
      <sheetName val="Report detil kondisi"/>
      <sheetName val="Pek_persiapan"/>
      <sheetName val="Pemindahan_Penduduk_1"/>
      <sheetName val="ANALISA_GR_x005f_x0000__x2"/>
      <sheetName val="Daf-3_1_2_Pintu,_Jendela,_TWA1"/>
      <sheetName val="Daf-3_1_4_Plafond_TWA1"/>
      <sheetName val="Master_Edit2"/>
      <sheetName val="Analis_harga2"/>
      <sheetName val="ANALISA_GR_x005f_x005f_x02"/>
      <sheetName val="Anal__Alat2"/>
      <sheetName val="PRD_01-6(I-II)2"/>
      <sheetName val="PRD_01-7_alat2"/>
      <sheetName val="DIV_22"/>
      <sheetName val="anls_space_frame2"/>
      <sheetName val="VAC_BDWN2"/>
      <sheetName val="an__12"/>
      <sheetName val="Rekap_Total1"/>
      <sheetName val="Rekap_Prelim2"/>
      <sheetName val="ANALISA_railing2"/>
      <sheetName val="RAB_AR&amp;STR2"/>
      <sheetName val="bhn_FINAL2"/>
      <sheetName val="Analisa_SNI_STANDART_2"/>
      <sheetName val="DLAT_(2)1"/>
      <sheetName val="Unit_Rate1"/>
      <sheetName val="Rekap_Biaya1"/>
      <sheetName val="Daftar_Harga_Satuan_Gaji"/>
      <sheetName val="Daftar_Harga_Satuan_Bahan"/>
      <sheetName val="Alat_B"/>
      <sheetName val="a_h_ars_sum"/>
      <sheetName val="a_h_ars"/>
      <sheetName val="3_2_2_(Rincian)1"/>
      <sheetName val="AN__SCAFOLDING1"/>
      <sheetName val="Daftar_Alat1"/>
      <sheetName val="TJ_JATI"/>
      <sheetName val="RBP-_2"/>
      <sheetName val="Galian_11"/>
      <sheetName val="DIV_81"/>
      <sheetName val="7_공정표1"/>
      <sheetName val="AnalisaSIPIL_RIIL1"/>
      <sheetName val="KAN__LOKAL"/>
      <sheetName val="Total_Harga"/>
      <sheetName val="Irregular_Income2"/>
      <sheetName val="FE-1770_P12"/>
      <sheetName val="Anl_+"/>
      <sheetName val="DIV_1"/>
      <sheetName val="BQ_Pivot_utk_Analisa_&amp;_SDBP_"/>
      <sheetName val="M+U_Pivot"/>
      <sheetName val="Fin_Sum"/>
      <sheetName val="DATA_BASE"/>
      <sheetName val="Schedulle_"/>
      <sheetName val="Form_I"/>
      <sheetName val="SP_Kapasitas_TD"/>
      <sheetName val="adukan_"/>
      <sheetName val="Vol_K_225"/>
      <sheetName val="hit_BKMM"/>
      <sheetName val="INFORMASI_UMUM"/>
      <sheetName val="rab_lt_2_bo"/>
      <sheetName val="Hardas_Material"/>
      <sheetName val="Hardas_Upah+Subkon"/>
      <sheetName val="Data_Upah"/>
      <sheetName val="HRG_DSR_APP"/>
      <sheetName val="A,_B,_C,_D,_E"/>
      <sheetName val="Alat_(1)"/>
      <sheetName val="Daftar_Harga_Upah_dan_Bahan"/>
      <sheetName val="LAM_3"/>
      <sheetName val="UP_MINOR"/>
      <sheetName val="hrg-sat_pek"/>
      <sheetName val="INPUT_HARIAN"/>
      <sheetName val="BQ_(M&amp;E)"/>
      <sheetName val="IV__Arsitek_(MC_0)"/>
      <sheetName val="Bea_Op_Alat"/>
      <sheetName val="TS_(A3)"/>
      <sheetName val="Up_&amp;_bhn"/>
      <sheetName val="qc_reading"/>
      <sheetName val="tb__besi"/>
      <sheetName val="F_ALARM"/>
      <sheetName val="Bgn-Ingg_PLANTATION2"/>
      <sheetName val="Hrn_I2"/>
      <sheetName val="Hrn_II2"/>
      <sheetName val="Hrn_III2"/>
      <sheetName val="REKAP_Package_I"/>
      <sheetName val="Daf_Alat"/>
      <sheetName val="Jdw_Alat"/>
      <sheetName val="S_Penawar"/>
      <sheetName val="C_S_A"/>
      <sheetName val="RAB_(A)_(2)"/>
      <sheetName val="Pay_Items"/>
      <sheetName val="FIRE_FIGHTING"/>
      <sheetName val="Peta_Quarry"/>
      <sheetName val="Perhitungan_Mobilisasi_Alat"/>
      <sheetName val="Lalu_Lintas"/>
      <sheetName val="Jembatan_Sementara"/>
      <sheetName val="Analisa_K3"/>
      <sheetName val="4-Analisa_Quarry"/>
      <sheetName val="4-Formulir_harga_bahan"/>
      <sheetName val="Peta_Quarry_(2)"/>
      <sheetName val="Agg_A"/>
      <sheetName val="Agg_B_dan_S"/>
      <sheetName val="Agg_C"/>
      <sheetName val="Agg__CBR_60"/>
      <sheetName val="Rekap_(2)"/>
      <sheetName val="BOQ_(2)"/>
      <sheetName val="jangka_aktu_pelaksanaan_(2)"/>
      <sheetName val="D6_(2)"/>
      <sheetName val="D10_LS-Rutin"/>
      <sheetName val="D10_Kuantitas"/>
      <sheetName val="D10_Analisa_HSP"/>
      <sheetName val="RD_dokter_ORNG_3_70"/>
      <sheetName val="Soi_081"/>
      <sheetName val="ANALISA_WIKA"/>
      <sheetName val="Rekap_Anl"/>
      <sheetName val="Schedule_Master"/>
      <sheetName val="Isian_Biodata"/>
      <sheetName val="HGS_Jan_2007"/>
      <sheetName val="PENYAMBUNGAN_DAYA"/>
      <sheetName val="M2_SQUARE_(C)"/>
      <sheetName val="Marka_Jalan"/>
      <sheetName val="PAGAR_PEMBATAS_JALAN"/>
      <sheetName val="Rigid_Beton"/>
      <sheetName val="Separator_"/>
      <sheetName val="ST_CAROLUS_(C)"/>
      <sheetName val="REKAP_A_BESAR"/>
      <sheetName val="Pivot_Table"/>
      <sheetName val="anal-drainase,tanah&amp;ps_batu"/>
      <sheetName val="12_ANS"/>
      <sheetName val="MAP_1-2"/>
      <sheetName val="2016-405_MR"/>
      <sheetName val="Reloc_&amp;_Living_Cost"/>
      <sheetName val="Analisa_K"/>
      <sheetName val="310000_CABANG_V"/>
      <sheetName val="HASIL_USAHA_2011"/>
      <sheetName val="Master_Schedule"/>
      <sheetName val="Permanent_info"/>
      <sheetName val="S_BAHAN"/>
      <sheetName val="S_UPAH"/>
      <sheetName val="Rekap_Analisa"/>
      <sheetName val="PL_SPP_per_ton"/>
      <sheetName val="Uraian_Upah"/>
      <sheetName val="input_data_umum"/>
      <sheetName val="Alat_Berat"/>
      <sheetName val="Urugan_Pasir"/>
      <sheetName val="A+Supl_"/>
      <sheetName val="HRGA_SATUAN_UPAH-BAHAN"/>
      <sheetName val="REKAP_ARSITEKTUR_"/>
      <sheetName val="analisa_SNI"/>
      <sheetName val="KH_L"/>
      <sheetName val="7_L"/>
      <sheetName val="Satuan_Dasar"/>
      <sheetName val="AK-2004_(2)"/>
      <sheetName val="T_material"/>
      <sheetName val="Metod_TWR"/>
      <sheetName val="EARTH_WORKS"/>
      <sheetName val="DHS_AC"/>
      <sheetName val="Harga_bahan___upah"/>
      <sheetName val="Analisa__(2)"/>
      <sheetName val="Harsat_Alat"/>
      <sheetName val="REG_TOTAL"/>
      <sheetName val="An_1"/>
      <sheetName val="An_3"/>
      <sheetName val="An_2"/>
      <sheetName val="Tracking_Schedule_R-1"/>
      <sheetName val="analis_RSUD"/>
      <sheetName val="PLATE_bataco"/>
      <sheetName val="ANALISA_SNI'12_"/>
      <sheetName val="ANALISA_A-Persiapan"/>
      <sheetName val="ANALISA_B-Pek_tanah"/>
      <sheetName val="ANALISA_C-Pek__pondasi"/>
      <sheetName val="ANALISA_D-Dinding"/>
      <sheetName val="ANALISA_E-Plesteran"/>
      <sheetName val="ANALISA_F-Pek_Kayu"/>
      <sheetName val="ANALISA_G-Pek__beton"/>
      <sheetName val="ANALISA_J-Pek__Sanitasi"/>
      <sheetName val="ANALISA_K-Besi_n_aluminium"/>
      <sheetName val="ANALISA_N-Pek__pengecatan"/>
      <sheetName val="ANALISA_Q-Pek__Air_Bersih"/>
      <sheetName val="Volume_1"/>
      <sheetName val="analisa_print"/>
      <sheetName val="Har-sat_finish"/>
      <sheetName val="D-3_(M)"/>
      <sheetName val="D-7_(M)"/>
      <sheetName val="BIIL_ASLI"/>
      <sheetName val="Sat_JAdi"/>
      <sheetName val="Perhitungan_KC_ke_SUBKON"/>
      <sheetName val="surat_"/>
      <sheetName val="Titik_kabel"/>
      <sheetName val="SNI_21-3-09"/>
      <sheetName val="analisa_rev"/>
      <sheetName val="Analisa_"/>
      <sheetName val="kalender"/>
      <sheetName val="Bill 2.1 Basement 41 "/>
      <sheetName val="HSU 2016"/>
      <sheetName val="WT-LIST"/>
      <sheetName val="DAF.HRG"/>
      <sheetName val="Data-Pdk"/>
      <sheetName val="An-Lat"/>
      <sheetName val="U,B"/>
      <sheetName val="304-06"/>
      <sheetName val="41_9_36_3"/>
      <sheetName val="Pekerjaan "/>
      <sheetName val="DaftarHS"/>
      <sheetName val="Enc14"/>
      <sheetName val="Currency"/>
      <sheetName val="1b.bill"/>
      <sheetName val="a.2"/>
      <sheetName val="habis"/>
      <sheetName val="NerSubsis"/>
      <sheetName val="HPSI-Portion"/>
      <sheetName val="4SM00369 &amp; 4SM00370 "/>
      <sheetName val="L_23"/>
      <sheetName val="TSS"/>
      <sheetName val="ABSEN"/>
      <sheetName val="UPAH_B_KAS"/>
      <sheetName val="UPAH_B_KAS _2_"/>
      <sheetName val="T_TANGAN"/>
      <sheetName val="trans"/>
      <sheetName val="RAB NEGO 17.01.18"/>
      <sheetName val="Param"/>
      <sheetName val="Monitor"/>
      <sheetName val="AnAlat"/>
      <sheetName val="hasat"/>
      <sheetName val="HPP_19_"/>
      <sheetName val="029Cikeas00"/>
      <sheetName val="KPB-Alat"/>
      <sheetName val="KPB-BAHAN"/>
      <sheetName val="KPB-BANK"/>
      <sheetName val="KPB-BUA"/>
      <sheetName val="KPB-PP"/>
      <sheetName val="KPB-SAR"/>
      <sheetName val="KPB-SUBKON"/>
      <sheetName val="KPB-UPAH"/>
      <sheetName val="KRB-BUA"/>
      <sheetName val="KRB-ALT"/>
      <sheetName val="KRB-BANK"/>
      <sheetName val="KRB-PP"/>
      <sheetName val="KRB-SAR"/>
      <sheetName val="KRB-SUB"/>
      <sheetName val="KRB-UPH"/>
      <sheetName val="Prd 1-01"/>
      <sheetName val="Prd 1-02"/>
      <sheetName val="PDCC"/>
      <sheetName val="TRBP"/>
      <sheetName val="SPI GMBH"/>
      <sheetName val="UK"/>
      <sheetName val="SPI"/>
      <sheetName val="SSI"/>
      <sheetName val="Syntegra"/>
      <sheetName val="Tariptunda"/>
      <sheetName val="Input Jurnal."/>
      <sheetName val="Penyusutan Kendaraan"/>
      <sheetName val="DDJAN05"/>
      <sheetName val="Blk-Mnl"/>
      <sheetName val="Klm-Mnl"/>
      <sheetName val="D2(Final)"/>
      <sheetName val="pipa porusc(6&quot;)"/>
      <sheetName val="D2.2"/>
      <sheetName val="QSS"/>
      <sheetName val="AsumsiDasar"/>
      <sheetName val="Dokumentasi"/>
      <sheetName val="BLOK-BJR"/>
      <sheetName val="BETON"/>
      <sheetName val="SEP"/>
      <sheetName val="JM"/>
      <sheetName val="Daftar Upah,Bhn,&amp; alat"/>
      <sheetName val="KEB-MAT"/>
      <sheetName val="DAF-3"/>
      <sheetName val="fcsp-w"/>
      <sheetName val="MAPP"/>
      <sheetName val="Analysis"/>
      <sheetName val="61005"/>
      <sheetName val="61006"/>
      <sheetName val="61007"/>
      <sheetName val="DAF-5"/>
      <sheetName val="Material&amp;Upah"/>
      <sheetName val="bd"/>
      <sheetName val="CFWork"/>
      <sheetName val="BQNSC"/>
      <sheetName val="HSBU ANA"/>
      <sheetName val="AHS_Kusen"/>
      <sheetName val="S Curve Renc. RAP"/>
      <sheetName val="A.HARSAT ARS"/>
      <sheetName val="Rekap BQ-Pompong"/>
      <sheetName val="ocean voyage"/>
      <sheetName val="Analisa Alat Berat"/>
      <sheetName val="Rekapan Divisi 7.3 (Rev)"/>
      <sheetName val="Pernyataan"/>
      <sheetName val="ph"/>
      <sheetName val="REKAP_PAKEI-1"/>
      <sheetName val="res200"/>
      <sheetName val="Break Down Alat"/>
      <sheetName val="1.2"/>
      <sheetName val="HARVEST02"/>
      <sheetName val="3-DIV2"/>
      <sheetName val="VK ARS"/>
      <sheetName val="B _ Norelec"/>
      <sheetName val="POS 1"/>
      <sheetName val="POS 2"/>
      <sheetName val="Administration"/>
      <sheetName val="Ware House"/>
      <sheetName val="HELIPAD"/>
      <sheetName val="Hunian Staf"/>
      <sheetName val="Kantin"/>
      <sheetName val="Klinik"/>
      <sheetName val="Mosque"/>
      <sheetName val="Pemadam Kebakaran"/>
      <sheetName val="Gd. Rekreasi &amp; olah Raga"/>
      <sheetName val="Site Plan"/>
      <sheetName val="SPBU"/>
      <sheetName val="luar"/>
      <sheetName val="RINC FIN T4  _3_"/>
      <sheetName val="RINC FIN T4  _2_"/>
      <sheetName val="RINC hotel"/>
      <sheetName val="RINC FIN T4 "/>
      <sheetName val="HSD(3)"/>
      <sheetName val="1"/>
      <sheetName val="Analisa BOW 07"/>
      <sheetName val="UPAH "/>
      <sheetName val="12mar98 electronic"/>
      <sheetName val="DWTables"/>
      <sheetName val="DESBT"/>
      <sheetName val="Df-Kuan"/>
      <sheetName val="3.3b"/>
      <sheetName val="ANA-TOOLS-KKA"/>
      <sheetName val="4-MVAC"/>
      <sheetName val="DAF-4"/>
      <sheetName val="bahan,upah,alat"/>
      <sheetName val="Rekap-L3"/>
      <sheetName val="An Biaya"/>
      <sheetName val="Daftar Harga Satuan"/>
      <sheetName val=" AnaBah"/>
      <sheetName val="HU P BARU"/>
      <sheetName val="HU P LAMA"/>
      <sheetName val="ANLSA"/>
      <sheetName val="Upah, alat &amp; harsat"/>
      <sheetName val="DSP"/>
      <sheetName val="div62"/>
      <sheetName val="SKEDUL AV-05"/>
      <sheetName val="MARGIN"/>
      <sheetName val="HS-1"/>
      <sheetName val="610.05"/>
      <sheetName val="610.06"/>
      <sheetName val="610.07"/>
      <sheetName val="610.08"/>
      <sheetName val="bahan-mos"/>
      <sheetName val="Sheet15"/>
      <sheetName val="likuiditas"/>
      <sheetName val="progres sub unv"/>
      <sheetName val="CCO"/>
      <sheetName val="AUG02"/>
      <sheetName val="prod"/>
      <sheetName val="ANALISA GR_x0000__x0000__x0000__x0000__x0000_GAH"/>
      <sheetName val="ANALISA GR_x0000__x0000__x0000_"/>
      <sheetName val="ANALISA GR_x0000__x"/>
      <sheetName val="schedule kurva s"/>
      <sheetName val="L.3"/>
      <sheetName val="REKAP MC 1"/>
      <sheetName val="BILL MC 1"/>
      <sheetName val="H-Dasar"/>
      <sheetName val="Analisa-H"/>
      <sheetName val="tul"/>
      <sheetName val="AN-SNI"/>
      <sheetName val="DHSD"/>
      <sheetName val="PO-2"/>
      <sheetName val="Harga S Dasar UNTUK IDISI"/>
      <sheetName val="An. ang"/>
      <sheetName val="Anal_Pek"/>
      <sheetName val="Appendix 2(SatDas)"/>
      <sheetName val="DivVI"/>
      <sheetName val="LP3,h_dsr"/>
      <sheetName val="an_tek1"/>
      <sheetName val="BoQ(APBN)"/>
      <sheetName val="Daftar Harga Dasar"/>
      <sheetName val="UpahKerja"/>
      <sheetName val="per span 35"/>
      <sheetName val=" anal hrg sat"/>
      <sheetName val="Fin-Bengkel"/>
      <sheetName val="Fin-Showroom"/>
      <sheetName val="Hal_Pagar"/>
      <sheetName val="Str-Bengkel"/>
      <sheetName val="Str-Showroom"/>
      <sheetName val="SNI FIX"/>
      <sheetName val="After LoI"/>
      <sheetName val="main summary"/>
      <sheetName val="BBL"/>
      <sheetName val="ES STG"/>
      <sheetName val="NYATDOK"/>
      <sheetName val="HS_BHN&amp;UPAH"/>
      <sheetName val="K__111"/>
      <sheetName val="K_311A"/>
      <sheetName val="K__810"/>
      <sheetName val="TS_MINGGUAN_rev_(2)"/>
      <sheetName val="FE"/>
      <sheetName val="L-4 Rutin"/>
      <sheetName val="BAG_2"/>
      <sheetName val="5-Analisa Peralatan"/>
      <sheetName val="urtek mpu"/>
      <sheetName val="Anls K"/>
      <sheetName val="Anls E"/>
      <sheetName val="Harga Sat Dasar"/>
      <sheetName val="REKAP K3"/>
      <sheetName val="Hrg_APD"/>
      <sheetName val="Mingguan"/>
      <sheetName val="Bhn-Lokal"/>
      <sheetName val="Upah,Bahan,Alat"/>
      <sheetName val="Daf.Harga"/>
      <sheetName val="analisa Harsat"/>
      <sheetName val="UB-SNI"/>
      <sheetName val="Penwrn"/>
      <sheetName val="MC1,2 fd"/>
      <sheetName val="MU"/>
      <sheetName val="Bayar (2)"/>
      <sheetName val="011C101"/>
      <sheetName val="Analisa (ok)"/>
      <sheetName val="cetak -Div.7.1 Girder"/>
      <sheetName val="AnaAlat"/>
      <sheetName val="anaUTama"/>
      <sheetName val="Bahan  SNI"/>
      <sheetName val="OE-8,4(3).A Skampal"/>
      <sheetName val="D5ok"/>
      <sheetName val="Girder-30"/>
      <sheetName val="PRINT-UAB (2)"/>
      <sheetName val="Daf-Har-Pening"/>
      <sheetName val="BOX KACAB RM"/>
      <sheetName val="Mark-up"/>
      <sheetName val="Additional"/>
      <sheetName val="Materials"/>
      <sheetName val="Vol Pek"/>
      <sheetName val="Labour"/>
      <sheetName val="Equipment"/>
      <sheetName val="Ls"/>
      <sheetName val="BSA"/>
      <sheetName val="Harga Bahan,Upah dan alat"/>
      <sheetName val="Analisa Q"/>
      <sheetName val="BACK"/>
      <sheetName val="conc-mix"/>
      <sheetName val="ANALISA persiapn"/>
      <sheetName val="ANALISA pek.tanah"/>
      <sheetName val="ANALISA pek. pondasi"/>
      <sheetName val="ANALISA dinding"/>
      <sheetName val="ANALISA plesteran"/>
      <sheetName val="ANALISA Pek.Kayu"/>
      <sheetName val="ANALISA Pek. beton"/>
      <sheetName val="ANALISA Pek.penutup atap"/>
      <sheetName val="ANALISA Pek. langit2"/>
      <sheetName val="ANALISA Pek. sanitasi"/>
      <sheetName val="ANALISA besi n aluminium"/>
      <sheetName val="ANALISA Pek. kunci n kaca"/>
      <sheetName val="ANALISA Pek. lantai n dinding"/>
      <sheetName val="ANALISA Pek. pengecatan"/>
      <sheetName val="ANALISA Pek. Listrik"/>
      <sheetName val="ongkos_kirim"/>
      <sheetName val="K.225"/>
      <sheetName val="k617"/>
      <sheetName val="k618"/>
      <sheetName val="k725"/>
      <sheetName val="k225a"/>
      <sheetName val="HARSAT UPAH BAHAN"/>
      <sheetName val="Div.2 Pek. tanah"/>
      <sheetName val="Div.3 Pek.pondasi"/>
      <sheetName val="Divisi 3 pek.beton"/>
      <sheetName val="Divisi 4 Pek. Besi &amp; Alumunium"/>
      <sheetName val="Div.4 Pek. Pasangan dinding"/>
      <sheetName val="Divisi 4 Pekerjaan Plesteran "/>
      <sheetName val="Div.4 Pek.Penutup lantai&amp;ding"/>
      <sheetName val="Div.4 Penutup atap"/>
      <sheetName val="Div.4 Pek. Kayu"/>
      <sheetName val="Div.4 Pek. kunci&amp;kaca"/>
      <sheetName val="Div.4 Pek. Pengecatan"/>
      <sheetName val="Div.5 Pek. Sanitasi dlm gedung"/>
      <sheetName val="Divisi 2 pekerjaan persiapan"/>
      <sheetName val="paving"/>
      <sheetName val="Pek.Listrik"/>
      <sheetName val="Ongkos Angkut"/>
      <sheetName val="TOKO UPAH &amp; BAHAN"/>
      <sheetName val="bialangsung"/>
      <sheetName val="LKP"/>
      <sheetName val="sat-jadi"/>
      <sheetName val="time schedulle"/>
      <sheetName val="Sheet11"/>
      <sheetName val="Sheet10"/>
      <sheetName val="HP"/>
      <sheetName val="rserv"/>
      <sheetName val="abd"/>
      <sheetName val="bpt"/>
      <sheetName val="bron"/>
      <sheetName val="BRON2"/>
      <sheetName val="DURIAN"/>
      <sheetName val="pas pipa"/>
      <sheetName val="Sheet14"/>
      <sheetName val="KOTO BARU"/>
      <sheetName val="MATA AIR"/>
      <sheetName val="rsu-sma"/>
      <sheetName val="pengad pipa"/>
      <sheetName val="JEMBATAN PIPA 100"/>
      <sheetName val="jembatan pipa 150"/>
      <sheetName val="rehab pipa 100"/>
      <sheetName val="salasa"/>
      <sheetName val="SIPM SMEA"/>
      <sheetName val="ujung"/>
      <sheetName val="HGB DUMAI"/>
      <sheetName val="TOWN"/>
      <sheetName val="a. alat"/>
      <sheetName val="2"/>
      <sheetName val="B Price"/>
      <sheetName val="VI"/>
      <sheetName val="VII"/>
      <sheetName val="RAB Komposit"/>
      <sheetName val="RAB2"/>
      <sheetName val="TIME S"/>
      <sheetName val="Bahan-Upah"/>
      <sheetName val="Divisi1"/>
      <sheetName val="K 013"/>
      <sheetName val="K 030"/>
      <sheetName val="K 040"/>
      <sheetName val="K 121"/>
      <sheetName val="K 123"/>
      <sheetName val="K 220"/>
      <sheetName val="K 225"/>
      <sheetName val="K 231"/>
      <sheetName val="K 310"/>
      <sheetName val="K 322"/>
      <sheetName val="K 325"/>
      <sheetName val="K 422"/>
      <sheetName val="K 513"/>
      <sheetName val="K 528"/>
      <sheetName val="K 612"/>
      <sheetName val="K 615"/>
      <sheetName val="K 616"/>
      <sheetName val="K 617"/>
      <sheetName val="K 618"/>
      <sheetName val="K 631"/>
      <sheetName val="K 637"/>
      <sheetName val="K 638"/>
      <sheetName val="K 641"/>
      <sheetName val="K 720"/>
      <sheetName val="K 730"/>
      <sheetName val="K 880"/>
      <sheetName val="STD Lanjutan"/>
      <sheetName val="NS Lanjutan"/>
      <sheetName val="TE_TS_FA_LAN_MATV"/>
      <sheetName val="Mk Marka"/>
      <sheetName val="Mk Base"/>
      <sheetName val="Tabel Bantu &amp; Lembar Soal"/>
      <sheetName val="1.1.Barrette pile"/>
      <sheetName val="Qty_pile"/>
      <sheetName val="Steel_slab"/>
      <sheetName val="Steel_tank"/>
      <sheetName val="Steel_wall"/>
      <sheetName val="BNAIII"/>
      <sheetName val="BQ-Tenis"/>
      <sheetName val="Arsitektur"/>
      <sheetName val="BOQ_Aula"/>
      <sheetName val="10"/>
      <sheetName val="Assumptions"/>
      <sheetName val="DbCost"/>
      <sheetName val="Ind.MP Sch."/>
      <sheetName val="MPEL"/>
      <sheetName val="HRG-_UPAH"/>
      <sheetName val="Grand_summary"/>
      <sheetName val="Rincian_Biaya_RKM_I"/>
      <sheetName val="kriteria_sgl"/>
      <sheetName val="ANALIS_WIL_1"/>
      <sheetName val="RAB_ME"/>
      <sheetName val="HARGA_ALAT"/>
      <sheetName val="Report_detil_kondisi"/>
      <sheetName val="Finishing_Warehouse"/>
      <sheetName val="Meth "/>
      <sheetName val="Consumable"/>
      <sheetName val="Labor"/>
      <sheetName val="Hitung_Energi"/>
      <sheetName val="TAXRATE"/>
      <sheetName val="Field DCPT"/>
      <sheetName val="rates"/>
      <sheetName val="Calendar05"/>
      <sheetName val="Koordinat"/>
      <sheetName val="Manthos"/>
      <sheetName val="RENPEN"/>
      <sheetName val="기초자료"/>
      <sheetName val="Summary Sheets"/>
      <sheetName val="RAW MATERIALS "/>
      <sheetName val="SPK"/>
      <sheetName val="LEKAT1"/>
      <sheetName val="산출서(HMC)"/>
      <sheetName val="rab me by owner"/>
      <sheetName val="DAF-ALAT-03"/>
      <sheetName val="Aggr"/>
      <sheetName val="hrg_upah(Dipakai)"/>
      <sheetName val="DPPN"/>
      <sheetName val="S_Suramadu"/>
      <sheetName val="FORM_BQ_TL_PRATU_4cct1"/>
      <sheetName val="Sicamec_+_Insulator"/>
      <sheetName val="Harga_Sat_1"/>
      <sheetName val="Tie_Beam_GN1"/>
      <sheetName val="Tangga_GN1"/>
      <sheetName val="Gorong_Aramco1"/>
      <sheetName val="BQ_All_21"/>
      <sheetName val="General_Intem2"/>
      <sheetName val="STR_-_2B2"/>
      <sheetName val="No_Item1"/>
      <sheetName val="Tunduk_Panitia1"/>
      <sheetName val="rab_-_persiapan_&amp;_lantai-11"/>
      <sheetName val="bill_3_91"/>
      <sheetName val="LD_calc1"/>
      <sheetName val="COSTING_Option_11"/>
      <sheetName val="FORM_BQ_TL_PRATU_4cct2"/>
      <sheetName val="analisa_asumsi_Me2"/>
      <sheetName val="qc_reading1"/>
      <sheetName val="7_1(3)2"/>
      <sheetName val="BILL_OF_QUAN2"/>
      <sheetName val="Prod_021"/>
      <sheetName val="Stock_Material1"/>
      <sheetName val="B_T1"/>
      <sheetName val="Pek_persiapan1"/>
      <sheetName val="Urai___Guide_Post2"/>
      <sheetName val="Urai_Galian_Tanah2"/>
      <sheetName val="Formula_Paket_A2"/>
      <sheetName val="inner_pervious_adjust_2"/>
      <sheetName val="outer_pervious_adjust2"/>
      <sheetName val="Agg_Halus_&amp;_Kasar2"/>
      <sheetName val="Analis_Upah2"/>
      <sheetName val="DIV_92"/>
      <sheetName val="PRIST_LIST2"/>
      <sheetName val="Prod_15-8_str2"/>
      <sheetName val="Prod_15-72"/>
      <sheetName val="Prod_15-62"/>
      <sheetName val="Prod_15-52"/>
      <sheetName val="Sales_Parameter2"/>
      <sheetName val="DIV_32"/>
      <sheetName val="Anl_+1"/>
      <sheetName val="Unit_Rate2"/>
      <sheetName val="Rekap_Total2"/>
      <sheetName val="Bill_Of_Quantity1"/>
      <sheetName val="LIST_MATERIAL1"/>
      <sheetName val="Sicamec_+_Insulator1"/>
      <sheetName val="DLAT_(2)2"/>
      <sheetName val="Rekap_Biaya2"/>
      <sheetName val="analisa_BM1"/>
      <sheetName val="_REKAP_B_GEDUNG_PRAMUKA1"/>
      <sheetName val="A_PENDOPO1"/>
      <sheetName val="B__GEDUNG_PRAMUKA1"/>
      <sheetName val="SURAT_PENAWARAN1"/>
      <sheetName val="_REKAP_A_PENDOPO1"/>
      <sheetName val="3_ALS-STR-PDS1"/>
      <sheetName val="Daf-3_1_2_Pintu,_Jendela,_TWA2"/>
      <sheetName val="Daf-3_1_4_Plafond_TWA2"/>
      <sheetName val="Pemindahan_Penduduk_2"/>
      <sheetName val="3_2_2_(Rincian)2"/>
      <sheetName val="AN__SCAFOLDING2"/>
      <sheetName val="Daftar_Alat2"/>
      <sheetName val="iNT__Kotak_Lt_31"/>
      <sheetName val="BoQ_C41"/>
      <sheetName val="rap_rinci1"/>
      <sheetName val="DIVISI_31"/>
      <sheetName val="Upah_&amp;_Bahan1"/>
      <sheetName val="harga_sat1"/>
      <sheetName val="meth_hsl_nego1"/>
      <sheetName val="Rekap_1"/>
      <sheetName val="box_culvert1"/>
      <sheetName val="Kuantitas_&amp;_Harga_Seg_11"/>
      <sheetName val="ANALISA_GR___1"/>
      <sheetName val="TJ_JATI1"/>
      <sheetName val="ITB_COST1"/>
      <sheetName val="Analisa_ME1"/>
      <sheetName val="RBP-_21"/>
      <sheetName val="Galian_12"/>
      <sheetName val="DIV_82"/>
      <sheetName val="ENC_141"/>
      <sheetName val="7_공정표2"/>
      <sheetName val="AnalisaSIPIL_RIIL2"/>
      <sheetName val="D_Harga1"/>
      <sheetName val="15_Irr__Struc_Work1"/>
      <sheetName val="16_Pipe_Inst_1"/>
      <sheetName val="NP_(4)1"/>
      <sheetName val="INPUT_AGST1"/>
      <sheetName val="rkpm_20031"/>
      <sheetName val="Kurva_S1"/>
      <sheetName val="h_sat-bbm1"/>
      <sheetName val="ANAL-SEC_II1"/>
      <sheetName val="ANAL-SEC_III1"/>
      <sheetName val="SPREAD_SHEET1"/>
      <sheetName val="D_&amp;_W_sizes1"/>
      <sheetName val="ANALISA_GR_x005f_x0000__x005f_x005f_x1"/>
      <sheetName val="2_21"/>
      <sheetName val="Isian_Biodata1"/>
      <sheetName val="B_19"/>
      <sheetName val="B_101"/>
      <sheetName val="B_111"/>
      <sheetName val="B_121"/>
      <sheetName val="B_131"/>
      <sheetName val="B_141"/>
      <sheetName val="B_151"/>
      <sheetName val="B_161"/>
      <sheetName val="B_171"/>
      <sheetName val="B_181"/>
      <sheetName val="B_27"/>
      <sheetName val="B_201"/>
      <sheetName val="B_211"/>
      <sheetName val="B_221"/>
      <sheetName val="B_231"/>
      <sheetName val="B_241"/>
      <sheetName val="B_251"/>
      <sheetName val="B_261"/>
      <sheetName val="B_281"/>
      <sheetName val="B_291"/>
      <sheetName val="B_31"/>
      <sheetName val="B_301"/>
      <sheetName val="B_41"/>
      <sheetName val="B_51"/>
      <sheetName val="B_61"/>
      <sheetName val="B_71"/>
      <sheetName val="B_81"/>
      <sheetName val="Analisa_Harga1"/>
      <sheetName val="Pgr_Jl_I_Bale1"/>
      <sheetName val="Rekap_Bill1"/>
      <sheetName val="2_11"/>
      <sheetName val="2_31"/>
      <sheetName val="2_41"/>
      <sheetName val="2_51"/>
      <sheetName val="2_61"/>
      <sheetName val="2_71"/>
      <sheetName val="3_13"/>
      <sheetName val="3_101"/>
      <sheetName val="3_111"/>
      <sheetName val="3_121"/>
      <sheetName val="3_21"/>
      <sheetName val="3_31"/>
      <sheetName val="3_41"/>
      <sheetName val="3_81"/>
      <sheetName val="3_91"/>
      <sheetName val="LAL_-_PASAR_PAGI_1"/>
      <sheetName val="_1"/>
      <sheetName val="dayvol_WEDI1"/>
      <sheetName val="dayvol_adibarat1"/>
      <sheetName val="Analisa_Quarry1"/>
      <sheetName val="BQ_Pivot_utk_Analisa_&amp;_SDBP_1"/>
      <sheetName val="M+U_Pivot1"/>
      <sheetName val="Fin_Sum1"/>
      <sheetName val="DATA_BASE1"/>
      <sheetName val="Daftar_Harga_Satuan_Gaji1"/>
      <sheetName val="Daftar_Harga_Satuan_Bahan1"/>
      <sheetName val="Schedulle_1"/>
      <sheetName val="ANALISA_GR_x01"/>
      <sheetName val="Form_I1"/>
      <sheetName val="SP_Kapasitas_TD1"/>
      <sheetName val="adukan_1"/>
      <sheetName val="Vol_K_2251"/>
      <sheetName val="Alat_B1"/>
      <sheetName val="a_h_ars_sum1"/>
      <sheetName val="a_h_ars1"/>
      <sheetName val="Tuk_Koef1"/>
      <sheetName val="Category_detail1"/>
      <sheetName val="An_AC_&amp;_Plb1"/>
      <sheetName val="IN_1"/>
      <sheetName val="RKP_PLUMBING1"/>
      <sheetName val="Hua_Yang_Quarterly1"/>
      <sheetName val="Lead_Schedule1"/>
      <sheetName val="Gal_tanah1"/>
      <sheetName val="ANALISA_GR_x005f_x005f_x005f_x005f_x005f_x005f_x1"/>
      <sheetName val="HS_Alat1"/>
      <sheetName val="Div_9_-_Harian1"/>
      <sheetName val="Div_2_-_Drainase1"/>
      <sheetName val="Input_Data1"/>
      <sheetName val="Formulir_7_61"/>
      <sheetName val="REK_S-CURVE1"/>
      <sheetName val="Soi_082"/>
      <sheetName val="Grand_summary1"/>
      <sheetName val="Up_&amp;_bhn1"/>
      <sheetName val="Data_Upah1"/>
      <sheetName val="D_BOARD1"/>
      <sheetName val="PERALATAN_PROYEK_GOL_III_A1"/>
      <sheetName val="SUB_&amp;_mandor1"/>
      <sheetName val="Hardas_Material1"/>
      <sheetName val="Hardas_Upah+Subkon1"/>
      <sheetName val="Satuan_Dasar1"/>
      <sheetName val="TE_TS_FA_LAN_MATV1"/>
      <sheetName val="an_el8"/>
      <sheetName val="Harga_Sat_2"/>
      <sheetName val="Tie_Beam_GN2"/>
      <sheetName val="Tangga_GN2"/>
      <sheetName val="Gorong_Aramco2"/>
      <sheetName val="BQ_All_22"/>
      <sheetName val="Master_Edit3"/>
      <sheetName val="Analis_harga3"/>
      <sheetName val="Anal__Alat3"/>
      <sheetName val="PRD_01-6(I-II)3"/>
      <sheetName val="PRD_01-7_alat3"/>
      <sheetName val="General_Intem3"/>
      <sheetName val="STR_-_2B3"/>
      <sheetName val="No_Item2"/>
      <sheetName val="4-Basic_Price3"/>
      <sheetName val="Faktor_Konversi3"/>
      <sheetName val="Tunduk_Panitia2"/>
      <sheetName val="rab_-_persiapan_&amp;_lantai-12"/>
      <sheetName val="bill_3_92"/>
      <sheetName val="ANALISA_GR_x005f_x0000__x3"/>
      <sheetName val="Rekap_Prelim3"/>
      <sheetName val="LD_calc2"/>
      <sheetName val="COSTING_Option_12"/>
      <sheetName val="FORM_BQ_TL_PRATU_4cct3"/>
      <sheetName val="analisa_asumsi_Me3"/>
      <sheetName val="qc_reading2"/>
      <sheetName val="7_1(3)3"/>
      <sheetName val="BILL_OF_QUAN3"/>
      <sheetName val="Prod_022"/>
      <sheetName val="Stock_Material2"/>
      <sheetName val="B_T2"/>
      <sheetName val="VAC_BDWN3"/>
      <sheetName val="Pek_persiapan2"/>
      <sheetName val="Urai___Guide_Post3"/>
      <sheetName val="Urai_Galian_Tanah3"/>
      <sheetName val="Formula_Paket_A3"/>
      <sheetName val="inner_pervious_adjust_3"/>
      <sheetName val="outer_pervious_adjust3"/>
      <sheetName val="Agg_Halus_&amp;_Kasar3"/>
      <sheetName val="Analis_Upah3"/>
      <sheetName val="ANALISA_railing3"/>
      <sheetName val="RAB_AR&amp;STR3"/>
      <sheetName val="DIV_93"/>
      <sheetName val="PRIST_LIST3"/>
      <sheetName val="Prod_15-8_str3"/>
      <sheetName val="Prod_15-73"/>
      <sheetName val="Prod_15-63"/>
      <sheetName val="Prod_15-53"/>
      <sheetName val="Sales_Parameter3"/>
      <sheetName val="DIV_33"/>
      <sheetName val="Anl_+2"/>
      <sheetName val="Unit_Rate3"/>
      <sheetName val="Rekap_Total3"/>
      <sheetName val="Bill_Of_Quantity2"/>
      <sheetName val="LIST_MATERIAL2"/>
      <sheetName val="Sicamec_+_Insulator2"/>
      <sheetName val="DLAT_(2)3"/>
      <sheetName val="Rekap_Biaya3"/>
      <sheetName val="analisa_BM2"/>
      <sheetName val="_REKAP_B_GEDUNG_PRAMUKA2"/>
      <sheetName val="A_PENDOPO2"/>
      <sheetName val="B__GEDUNG_PRAMUKA2"/>
      <sheetName val="SURAT_PENAWARAN2"/>
      <sheetName val="_REKAP_A_PENDOPO2"/>
      <sheetName val="3_ALS-STR-PDS2"/>
      <sheetName val="Daf-3_1_2_Pintu,_Jendela,_TWA3"/>
      <sheetName val="Daf-3_1_4_Plafond_TWA3"/>
      <sheetName val="Pemindahan_Penduduk_3"/>
      <sheetName val="3_2_2_(Rincian)3"/>
      <sheetName val="AN__SCAFOLDING3"/>
      <sheetName val="Daftar_Alat3"/>
      <sheetName val="iNT__Kotak_Lt_32"/>
      <sheetName val="BoQ_C42"/>
      <sheetName val="rap_rinci2"/>
      <sheetName val="DIVISI_32"/>
      <sheetName val="Upah_&amp;_Bahan2"/>
      <sheetName val="harga_sat2"/>
      <sheetName val="meth_hsl_nego2"/>
      <sheetName val="box_culvert2"/>
      <sheetName val="Kuantitas_&amp;_Harga_Seg_12"/>
      <sheetName val="ANALISA_GR___2"/>
      <sheetName val="TJ_JATI2"/>
      <sheetName val="ITB_COST2"/>
      <sheetName val="Analisa_ME2"/>
      <sheetName val="RBP-_22"/>
      <sheetName val="Galian_13"/>
      <sheetName val="DIV_83"/>
      <sheetName val="ENC_142"/>
      <sheetName val="7_공정표3"/>
      <sheetName val="AnalisaSIPIL_RIIL3"/>
      <sheetName val="D_Harga2"/>
      <sheetName val="15_Irr__Struc_Work2"/>
      <sheetName val="16_Pipe_Inst_2"/>
      <sheetName val="NP_(4)2"/>
      <sheetName val="INPUT_AGST2"/>
      <sheetName val="rkpm_20032"/>
      <sheetName val="Kurva_S2"/>
      <sheetName val="h_sat-bbm2"/>
      <sheetName val="ANAL-SEC_II2"/>
      <sheetName val="ANAL-SEC_III2"/>
      <sheetName val="SPREAD_SHEET2"/>
      <sheetName val="D_&amp;_W_sizes2"/>
      <sheetName val="ANALISA_GR_x005f_x0000__x005f_x005f_x2"/>
      <sheetName val="2_22"/>
      <sheetName val="Isian_Biodata2"/>
      <sheetName val="B_110"/>
      <sheetName val="B_102"/>
      <sheetName val="B_112"/>
      <sheetName val="B_122"/>
      <sheetName val="B_132"/>
      <sheetName val="B_142"/>
      <sheetName val="B_152"/>
      <sheetName val="B_162"/>
      <sheetName val="B_172"/>
      <sheetName val="B_182"/>
      <sheetName val="B_210"/>
      <sheetName val="B_202"/>
      <sheetName val="B_212"/>
      <sheetName val="B_222"/>
      <sheetName val="B_232"/>
      <sheetName val="B_242"/>
      <sheetName val="B_252"/>
      <sheetName val="B_262"/>
      <sheetName val="B_282"/>
      <sheetName val="B_292"/>
      <sheetName val="B_32"/>
      <sheetName val="B_302"/>
      <sheetName val="B_42"/>
      <sheetName val="B_52"/>
      <sheetName val="B_62"/>
      <sheetName val="B_72"/>
      <sheetName val="B_82"/>
      <sheetName val="Analisa_Harga2"/>
      <sheetName val="Pgr_Jl_I_Bale2"/>
      <sheetName val="Rekap_Bill2"/>
      <sheetName val="2_12"/>
      <sheetName val="2_32"/>
      <sheetName val="2_42"/>
      <sheetName val="2_52"/>
      <sheetName val="2_62"/>
      <sheetName val="2_72"/>
      <sheetName val="3_14"/>
      <sheetName val="3_102"/>
      <sheetName val="3_112"/>
      <sheetName val="3_122"/>
      <sheetName val="3_22"/>
      <sheetName val="3_32"/>
      <sheetName val="3_42"/>
      <sheetName val="3_82"/>
      <sheetName val="3_92"/>
      <sheetName val="LAL_-_PASAR_PAGI_2"/>
      <sheetName val="_2"/>
      <sheetName val="dayvol_WEDI2"/>
      <sheetName val="dayvol_adibarat2"/>
      <sheetName val="Analisa_Quarry2"/>
      <sheetName val="BQ_Pivot_utk_Analisa_&amp;_SDBP_2"/>
      <sheetName val="M+U_Pivot2"/>
      <sheetName val="Fin_Sum2"/>
      <sheetName val="DATA_BASE2"/>
      <sheetName val="Daftar_Harga_Satuan_Gaji2"/>
      <sheetName val="Daftar_Harga_Satuan_Bahan2"/>
      <sheetName val="Schedulle_2"/>
      <sheetName val="ANALISA_GR_x02"/>
      <sheetName val="Form_I2"/>
      <sheetName val="SP_Kapasitas_TD2"/>
      <sheetName val="adukan_2"/>
      <sheetName val="Vol_K_2252"/>
      <sheetName val="Alat_B2"/>
      <sheetName val="a_h_ars_sum2"/>
      <sheetName val="a_h_ars2"/>
      <sheetName val="Tuk_Koef2"/>
      <sheetName val="Category_detail2"/>
      <sheetName val="an_el9"/>
      <sheetName val="An_AC_&amp;_Plb2"/>
      <sheetName val="IN_2"/>
      <sheetName val="RKP_PLUMBING2"/>
      <sheetName val="Hua_Yang_Quarterly2"/>
      <sheetName val="Lead_Schedule2"/>
      <sheetName val="Gal_tanah2"/>
      <sheetName val="ANALISA_GR_x005f_x005f_x005f_x005f_x005f_x005f_x2"/>
      <sheetName val="HS_Alat2"/>
      <sheetName val="Div_9_-_Harian2"/>
      <sheetName val="Div_2_-_Drainase2"/>
      <sheetName val="Input_Data2"/>
      <sheetName val="Formulir_7_62"/>
      <sheetName val="REK_S-CURVE2"/>
      <sheetName val="Soi_083"/>
      <sheetName val="Grand_summary2"/>
      <sheetName val="Up_&amp;_bhn2"/>
      <sheetName val="Data_Upah2"/>
      <sheetName val="D_BOARD2"/>
      <sheetName val="PERALATAN_PROYEK_GOL_III_A2"/>
      <sheetName val="SUB_&amp;_mandor2"/>
      <sheetName val="Hardas_Material2"/>
      <sheetName val="Hardas_Upah+Subkon2"/>
      <sheetName val="Satuan_Dasar2"/>
      <sheetName val="TE_TS_FA_LAN_MATV2"/>
      <sheetName val="Alat_(1)1"/>
      <sheetName val="Daftar_Harga_Upah_dan_Bahan1"/>
      <sheetName val="LAM_31"/>
      <sheetName val="UP_MINOR1"/>
      <sheetName val="Peta_Quarry1"/>
      <sheetName val="Perhitungan_Mobilisasi_Alat1"/>
      <sheetName val="Lalu_Lintas1"/>
      <sheetName val="Jembatan_Sementara1"/>
      <sheetName val="Analisa_K31"/>
      <sheetName val="4-Analisa_Quarry1"/>
      <sheetName val="4-Formulir_harga_bahan1"/>
      <sheetName val="Peta_Quarry_(2)1"/>
      <sheetName val="Agg_A1"/>
      <sheetName val="Agg_B_dan_S1"/>
      <sheetName val="Agg_C1"/>
      <sheetName val="Agg__CBR_601"/>
      <sheetName val="Rekap_(2)1"/>
      <sheetName val="BOQ_(2)1"/>
      <sheetName val="jangka_aktu_pelaksanaan_(2)1"/>
      <sheetName val="D6_(2)1"/>
      <sheetName val="D10_LS-Rutin1"/>
      <sheetName val="D10_Kuantitas1"/>
      <sheetName val="D10_Analisa_HSP1"/>
      <sheetName val="Daf_Alat1"/>
      <sheetName val="Jdw_Alat1"/>
      <sheetName val="S_Penawar1"/>
      <sheetName val="RD_dokter_ORNG_3_701"/>
      <sheetName val="HRG_DSR_APP1"/>
      <sheetName val="ANALISA_WIKA1"/>
      <sheetName val="EQ_an"/>
      <sheetName val="B.P"/>
      <sheetName val="ALEK"/>
      <sheetName val="c"/>
      <sheetName val="f"/>
      <sheetName val="Data Info"/>
      <sheetName val="Huruf"/>
      <sheetName val="harga pipa dan acc "/>
      <sheetName val="PERHITUNGAN LUMPSUM"/>
      <sheetName val="ANALISA SNI_BOW"/>
      <sheetName val="harsat sdy"/>
      <sheetName val="dwa-01"/>
      <sheetName val="UPH-1"/>
      <sheetName val="hrg_alt"/>
      <sheetName val="Bank"/>
      <sheetName val="BU"/>
      <sheetName val="Bunga"/>
      <sheetName val="ANALISA_GR_x0000__x0000__x0000_"/>
      <sheetName val="ANALISA_GR_x0000__x"/>
      <sheetName val="Production"/>
      <sheetName val="N Tnh"/>
      <sheetName val="Application"/>
      <sheetName val="Inputs"/>
      <sheetName val="DDB"/>
      <sheetName val="Rek.Analisa"/>
      <sheetName val="KIB C GEDUNG &amp; BANGUNAN"/>
      <sheetName val="U.anal2"/>
      <sheetName val="UpBahAlat"/>
      <sheetName val="KITZ"/>
      <sheetName val="analisa ARS"/>
      <sheetName val="Penjumlahan"/>
      <sheetName val="Op.Kusdi"/>
      <sheetName val="3.Rekap"/>
      <sheetName val="tenaga"/>
      <sheetName val="RAB 2"/>
      <sheetName val="PROCURE"/>
      <sheetName val="KUANTITY"/>
      <sheetName val="system &amp; LOOK_UP_FUNC"/>
      <sheetName val="Harga Dasar Material"/>
      <sheetName val="Harga Dasar UpahSubkon"/>
      <sheetName val="Holidays"/>
      <sheetName val="Analisa HS"/>
      <sheetName val="HPS PC"/>
      <sheetName val="Pag_hal"/>
      <sheetName val="SKAT"/>
      <sheetName val="bum"/>
      <sheetName val="Prod.Alat (Cianten-1)"/>
      <sheetName val="H &amp; U"/>
      <sheetName val="PRIMCOAT"/>
      <sheetName val="BIALANG"/>
      <sheetName val="DafHrgSatuan"/>
      <sheetName val="AnBiaya OperasionalAlat"/>
      <sheetName val="brd2"/>
      <sheetName val="Analisa PEMB. UTAMA"/>
      <sheetName val="Rekap ARP"/>
      <sheetName val="10. Harsat Dasar"/>
      <sheetName val="Lamp BAP"/>
      <sheetName val="Daftar BOQ"/>
      <sheetName val="Unit-P"/>
      <sheetName val="61008"/>
      <sheetName val="BoQ-Gen"/>
      <sheetName val="BREAKSCD"/>
      <sheetName val="BAHAN &amp; ALAT"/>
      <sheetName val="RAB alternatif (2) mendekati ok"/>
      <sheetName val="permohonan"/>
      <sheetName val="Hrg Bahan"/>
      <sheetName val="AN LKP"/>
      <sheetName val="UBA RAB"/>
      <sheetName val="DAFTAR MATERIAL"/>
      <sheetName val="Cost Input Sheet"/>
      <sheetName val="INPUT - KAS"/>
      <sheetName val="KKB"/>
      <sheetName val="KOR-10"/>
      <sheetName val="KOR-9"/>
      <sheetName val="mat-onsite"/>
      <sheetName val="DEKAN"/>
      <sheetName val="LEMBAR4"/>
      <sheetName val="5-Alt(1)"/>
      <sheetName val="Sat Bah _ Up"/>
      <sheetName val="Plafond"/>
      <sheetName val="E.Adm"/>
      <sheetName val="Harga-upah"/>
      <sheetName val="Perhit.Alat"/>
      <sheetName val="PIN-SOR"/>
      <sheetName val="Gilas"/>
      <sheetName val="uphbhn"/>
      <sheetName val="Kebut. Alat"/>
      <sheetName val="Kebut. Bahan"/>
      <sheetName val="Data Keu"/>
      <sheetName val="Data Teknik"/>
      <sheetName val="Rekap RAP real"/>
      <sheetName val="ANALISA PEK.UMUM"/>
      <sheetName val="GEMBOK"/>
    </sheetNames>
    <sheetDataSet>
      <sheetData sheetId="0" refreshError="1"/>
      <sheetData sheetId="1"/>
      <sheetData sheetId="2"/>
      <sheetData sheetId="3"/>
      <sheetData sheetId="4"/>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sheetData sheetId="730" refreshError="1"/>
      <sheetData sheetId="731" refreshError="1"/>
      <sheetData sheetId="732" refreshError="1"/>
      <sheetData sheetId="733" refreshError="1"/>
      <sheetData sheetId="734" refreshError="1"/>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refreshError="1"/>
      <sheetData sheetId="969" refreshError="1"/>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row r="32">
          <cell r="A32">
            <v>0</v>
          </cell>
        </row>
      </sheetData>
      <sheetData sheetId="1007">
        <row r="32">
          <cell r="A32">
            <v>0</v>
          </cell>
        </row>
      </sheetData>
      <sheetData sheetId="1008">
        <row r="32">
          <cell r="A32">
            <v>0</v>
          </cell>
        </row>
      </sheetData>
      <sheetData sheetId="1009">
        <row r="32">
          <cell r="A32">
            <v>0</v>
          </cell>
        </row>
      </sheetData>
      <sheetData sheetId="1010">
        <row r="32">
          <cell r="A32">
            <v>0</v>
          </cell>
        </row>
      </sheetData>
      <sheetData sheetId="1011">
        <row r="32">
          <cell r="A32">
            <v>0</v>
          </cell>
        </row>
      </sheetData>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ow r="32">
          <cell r="A32">
            <v>0</v>
          </cell>
        </row>
      </sheetData>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refreshError="1"/>
      <sheetData sheetId="1298" refreshError="1"/>
      <sheetData sheetId="1299" refreshError="1"/>
      <sheetData sheetId="1300" refreshError="1"/>
      <sheetData sheetId="1301">
        <row r="32">
          <cell r="A32">
            <v>0</v>
          </cell>
        </row>
      </sheetData>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sheetData sheetId="1342"/>
      <sheetData sheetId="1343">
        <row r="32">
          <cell r="A32">
            <v>0</v>
          </cell>
        </row>
      </sheetData>
      <sheetData sheetId="1344">
        <row r="32">
          <cell r="A32">
            <v>0</v>
          </cell>
        </row>
      </sheetData>
      <sheetData sheetId="1345"/>
      <sheetData sheetId="1346"/>
      <sheetData sheetId="1347"/>
      <sheetData sheetId="1348">
        <row r="32">
          <cell r="A32">
            <v>0</v>
          </cell>
        </row>
      </sheetData>
      <sheetData sheetId="1349"/>
      <sheetData sheetId="1350"/>
      <sheetData sheetId="1351"/>
      <sheetData sheetId="1352"/>
      <sheetData sheetId="1353"/>
      <sheetData sheetId="1354"/>
      <sheetData sheetId="1355"/>
      <sheetData sheetId="1356"/>
      <sheetData sheetId="1357">
        <row r="32">
          <cell r="A32">
            <v>0</v>
          </cell>
        </row>
      </sheetData>
      <sheetData sheetId="1358"/>
      <sheetData sheetId="1359"/>
      <sheetData sheetId="1360"/>
      <sheetData sheetId="1361">
        <row r="32">
          <cell r="A32">
            <v>0</v>
          </cell>
        </row>
      </sheetData>
      <sheetData sheetId="1362"/>
      <sheetData sheetId="1363"/>
      <sheetData sheetId="1364"/>
      <sheetData sheetId="1365" refreshError="1"/>
      <sheetData sheetId="1366"/>
      <sheetData sheetId="1367"/>
      <sheetData sheetId="1368"/>
      <sheetData sheetId="1369"/>
      <sheetData sheetId="1370"/>
      <sheetData sheetId="1371"/>
      <sheetData sheetId="1372"/>
      <sheetData sheetId="1373" refreshError="1"/>
      <sheetData sheetId="1374" refreshError="1"/>
      <sheetData sheetId="1375" refreshError="1"/>
      <sheetData sheetId="1376" refreshError="1"/>
      <sheetData sheetId="1377" refreshError="1"/>
      <sheetData sheetId="1378" refreshError="1"/>
      <sheetData sheetId="1379"/>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sheetData sheetId="1393"/>
      <sheetData sheetId="1394"/>
      <sheetData sheetId="1395"/>
      <sheetData sheetId="1396"/>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sheetData sheetId="1455" refreshError="1"/>
      <sheetData sheetId="1456" refreshError="1"/>
      <sheetData sheetId="1457" refreshError="1"/>
      <sheetData sheetId="1458" refreshError="1"/>
      <sheetData sheetId="1459">
        <row r="32">
          <cell r="A32">
            <v>0</v>
          </cell>
        </row>
      </sheetData>
      <sheetData sheetId="1460">
        <row r="32">
          <cell r="A32">
            <v>0</v>
          </cell>
        </row>
      </sheetData>
      <sheetData sheetId="1461">
        <row r="32">
          <cell r="A32">
            <v>0</v>
          </cell>
        </row>
      </sheetData>
      <sheetData sheetId="1462">
        <row r="32">
          <cell r="A32">
            <v>0</v>
          </cell>
        </row>
      </sheetData>
      <sheetData sheetId="1463">
        <row r="32">
          <cell r="A32">
            <v>0</v>
          </cell>
        </row>
      </sheetData>
      <sheetData sheetId="1464"/>
      <sheetData sheetId="1465">
        <row r="32">
          <cell r="A32">
            <v>0</v>
          </cell>
        </row>
      </sheetData>
      <sheetData sheetId="1466"/>
      <sheetData sheetId="1467">
        <row r="32">
          <cell r="A32">
            <v>0</v>
          </cell>
        </row>
      </sheetData>
      <sheetData sheetId="1468">
        <row r="32">
          <cell r="A32">
            <v>0</v>
          </cell>
        </row>
      </sheetData>
      <sheetData sheetId="1469">
        <row r="32">
          <cell r="A32">
            <v>0</v>
          </cell>
        </row>
      </sheetData>
      <sheetData sheetId="1470">
        <row r="32">
          <cell r="A32">
            <v>0</v>
          </cell>
        </row>
      </sheetData>
      <sheetData sheetId="1471">
        <row r="32">
          <cell r="A32">
            <v>0</v>
          </cell>
        </row>
      </sheetData>
      <sheetData sheetId="1472"/>
      <sheetData sheetId="1473">
        <row r="32">
          <cell r="A32">
            <v>0</v>
          </cell>
        </row>
      </sheetData>
      <sheetData sheetId="1474">
        <row r="32">
          <cell r="A32">
            <v>0</v>
          </cell>
        </row>
      </sheetData>
      <sheetData sheetId="1475">
        <row r="32">
          <cell r="A32">
            <v>0</v>
          </cell>
        </row>
      </sheetData>
      <sheetData sheetId="1476">
        <row r="32">
          <cell r="A32">
            <v>0</v>
          </cell>
        </row>
      </sheetData>
      <sheetData sheetId="1477">
        <row r="32">
          <cell r="A32">
            <v>0</v>
          </cell>
        </row>
      </sheetData>
      <sheetData sheetId="1478"/>
      <sheetData sheetId="1479"/>
      <sheetData sheetId="1480"/>
      <sheetData sheetId="1481"/>
      <sheetData sheetId="1482"/>
      <sheetData sheetId="1483"/>
      <sheetData sheetId="1484"/>
      <sheetData sheetId="1485"/>
      <sheetData sheetId="1486">
        <row r="32">
          <cell r="A32">
            <v>0</v>
          </cell>
        </row>
      </sheetData>
      <sheetData sheetId="1487"/>
      <sheetData sheetId="1488">
        <row r="32">
          <cell r="A32">
            <v>0</v>
          </cell>
        </row>
      </sheetData>
      <sheetData sheetId="1489"/>
      <sheetData sheetId="1490"/>
      <sheetData sheetId="1491"/>
      <sheetData sheetId="1492">
        <row r="32">
          <cell r="A32">
            <v>0</v>
          </cell>
        </row>
      </sheetData>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sheetData sheetId="1528"/>
      <sheetData sheetId="1529"/>
      <sheetData sheetId="1530"/>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sheetData sheetId="1544"/>
      <sheetData sheetId="1545"/>
      <sheetData sheetId="1546"/>
      <sheetData sheetId="1547"/>
      <sheetData sheetId="1548"/>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sheetData sheetId="1584"/>
      <sheetData sheetId="1585">
        <row r="4">
          <cell r="A4" t="str">
            <v>Clayey soil</v>
          </cell>
        </row>
      </sheetData>
      <sheetData sheetId="1586">
        <row r="4">
          <cell r="A4" t="str">
            <v>Clayey soil</v>
          </cell>
        </row>
      </sheetData>
      <sheetData sheetId="1587" refreshError="1"/>
      <sheetData sheetId="1588" refreshError="1"/>
      <sheetData sheetId="1589" refreshError="1"/>
      <sheetData sheetId="1590"/>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sheetData sheetId="1632" refreshError="1"/>
      <sheetData sheetId="1633" refreshError="1"/>
      <sheetData sheetId="1634" refreshError="1"/>
      <sheetData sheetId="1635" refreshError="1"/>
      <sheetData sheetId="1636"/>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sheetData sheetId="1647"/>
      <sheetData sheetId="1648"/>
      <sheetData sheetId="1649"/>
      <sheetData sheetId="1650">
        <row r="4">
          <cell r="A4" t="str">
            <v>Clayey soil</v>
          </cell>
        </row>
      </sheetData>
      <sheetData sheetId="165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ow r="32">
          <cell r="A32">
            <v>0</v>
          </cell>
        </row>
      </sheetData>
      <sheetData sheetId="1684">
        <row r="32">
          <cell r="A32">
            <v>0</v>
          </cell>
        </row>
      </sheetData>
      <sheetData sheetId="1685">
        <row r="32">
          <cell r="A32">
            <v>0</v>
          </cell>
        </row>
      </sheetData>
      <sheetData sheetId="1686">
        <row r="32">
          <cell r="A32">
            <v>0</v>
          </cell>
        </row>
      </sheetData>
      <sheetData sheetId="1687">
        <row r="32">
          <cell r="A32">
            <v>0</v>
          </cell>
        </row>
      </sheetData>
      <sheetData sheetId="1688">
        <row r="4">
          <cell r="A4" t="str">
            <v>Clayey soil</v>
          </cell>
        </row>
      </sheetData>
      <sheetData sheetId="1689">
        <row r="32">
          <cell r="A32">
            <v>0</v>
          </cell>
        </row>
      </sheetData>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sheetData sheetId="1803"/>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sheetData sheetId="1835" refreshError="1"/>
      <sheetData sheetId="1836"/>
      <sheetData sheetId="1837">
        <row r="4">
          <cell r="A4" t="str">
            <v>Clayey soil</v>
          </cell>
        </row>
      </sheetData>
      <sheetData sheetId="1838">
        <row r="4">
          <cell r="A4" t="str">
            <v>Clayey soil</v>
          </cell>
        </row>
      </sheetData>
      <sheetData sheetId="1839"/>
      <sheetData sheetId="1840"/>
      <sheetData sheetId="1841">
        <row r="4">
          <cell r="A4" t="str">
            <v>Clayey soil</v>
          </cell>
        </row>
      </sheetData>
      <sheetData sheetId="1842">
        <row r="4">
          <cell r="A4" t="str">
            <v>Clayey soil</v>
          </cell>
        </row>
      </sheetData>
      <sheetData sheetId="1843">
        <row r="32">
          <cell r="A32">
            <v>0</v>
          </cell>
        </row>
      </sheetData>
      <sheetData sheetId="1844"/>
      <sheetData sheetId="1845">
        <row r="4">
          <cell r="A4" t="str">
            <v>Clayey soil</v>
          </cell>
        </row>
      </sheetData>
      <sheetData sheetId="1846">
        <row r="4">
          <cell r="A4" t="str">
            <v>Clayey soil</v>
          </cell>
        </row>
      </sheetData>
      <sheetData sheetId="1847">
        <row r="32">
          <cell r="A32">
            <v>0</v>
          </cell>
        </row>
      </sheetData>
      <sheetData sheetId="1848"/>
      <sheetData sheetId="1849"/>
      <sheetData sheetId="1850">
        <row r="4">
          <cell r="A4" t="str">
            <v>Clayey soil</v>
          </cell>
        </row>
      </sheetData>
      <sheetData sheetId="1851">
        <row r="4">
          <cell r="A4" t="str">
            <v>Clayey soil</v>
          </cell>
        </row>
      </sheetData>
      <sheetData sheetId="1852"/>
      <sheetData sheetId="1853"/>
      <sheetData sheetId="1854"/>
      <sheetData sheetId="1855"/>
      <sheetData sheetId="1856"/>
      <sheetData sheetId="1857"/>
      <sheetData sheetId="1858"/>
      <sheetData sheetId="1859">
        <row r="32">
          <cell r="A32">
            <v>0</v>
          </cell>
        </row>
      </sheetData>
      <sheetData sheetId="1860">
        <row r="4">
          <cell r="A4" t="str">
            <v>Clayey soil</v>
          </cell>
        </row>
      </sheetData>
      <sheetData sheetId="1861"/>
      <sheetData sheetId="1862"/>
      <sheetData sheetId="1863">
        <row r="32">
          <cell r="A32">
            <v>0</v>
          </cell>
        </row>
      </sheetData>
      <sheetData sheetId="1864"/>
      <sheetData sheetId="1865">
        <row r="32">
          <cell r="A32">
            <v>0</v>
          </cell>
        </row>
      </sheetData>
      <sheetData sheetId="1866">
        <row r="4">
          <cell r="A4" t="str">
            <v>Clayey soil</v>
          </cell>
        </row>
      </sheetData>
      <sheetData sheetId="1867">
        <row r="32">
          <cell r="A32">
            <v>0</v>
          </cell>
        </row>
      </sheetData>
      <sheetData sheetId="1868"/>
      <sheetData sheetId="1869">
        <row r="4">
          <cell r="A4" t="str">
            <v>Clayey soil</v>
          </cell>
        </row>
      </sheetData>
      <sheetData sheetId="1870">
        <row r="32">
          <cell r="A32">
            <v>0</v>
          </cell>
        </row>
      </sheetData>
      <sheetData sheetId="1871">
        <row r="4">
          <cell r="A4" t="str">
            <v>Clayey soil</v>
          </cell>
        </row>
      </sheetData>
      <sheetData sheetId="1872"/>
      <sheetData sheetId="1873">
        <row r="4">
          <cell r="A4" t="str">
            <v>Clayey soil</v>
          </cell>
        </row>
      </sheetData>
      <sheetData sheetId="1874">
        <row r="32">
          <cell r="A32">
            <v>0</v>
          </cell>
        </row>
      </sheetData>
      <sheetData sheetId="1875">
        <row r="4">
          <cell r="A4" t="str">
            <v>Clayey soil</v>
          </cell>
        </row>
      </sheetData>
      <sheetData sheetId="1876">
        <row r="32">
          <cell r="A32">
            <v>0</v>
          </cell>
        </row>
      </sheetData>
      <sheetData sheetId="1877">
        <row r="32">
          <cell r="A32">
            <v>0</v>
          </cell>
        </row>
      </sheetData>
      <sheetData sheetId="1878">
        <row r="4">
          <cell r="A4" t="str">
            <v>Clayey soil</v>
          </cell>
        </row>
      </sheetData>
      <sheetData sheetId="1879">
        <row r="32">
          <cell r="A32">
            <v>0</v>
          </cell>
        </row>
      </sheetData>
      <sheetData sheetId="1880">
        <row r="4">
          <cell r="A4" t="str">
            <v>Clayey soil</v>
          </cell>
        </row>
      </sheetData>
      <sheetData sheetId="1881">
        <row r="4">
          <cell r="A4" t="str">
            <v>Clayey soil</v>
          </cell>
        </row>
      </sheetData>
      <sheetData sheetId="1882">
        <row r="4">
          <cell r="A4" t="str">
            <v>Clayey soil</v>
          </cell>
        </row>
      </sheetData>
      <sheetData sheetId="1883">
        <row r="4">
          <cell r="A4" t="str">
            <v>Clayey soil</v>
          </cell>
        </row>
      </sheetData>
      <sheetData sheetId="1884">
        <row r="4">
          <cell r="A4" t="str">
            <v>Clayey soil</v>
          </cell>
        </row>
      </sheetData>
      <sheetData sheetId="1885"/>
      <sheetData sheetId="1886">
        <row r="4">
          <cell r="A4" t="str">
            <v>Clayey soil</v>
          </cell>
        </row>
      </sheetData>
      <sheetData sheetId="1887">
        <row r="4">
          <cell r="A4" t="str">
            <v>Clayey soil</v>
          </cell>
        </row>
      </sheetData>
      <sheetData sheetId="1888">
        <row r="4">
          <cell r="A4" t="str">
            <v>Clayey soil</v>
          </cell>
        </row>
      </sheetData>
      <sheetData sheetId="1889"/>
      <sheetData sheetId="1890">
        <row r="4">
          <cell r="A4" t="str">
            <v>Clayey soil</v>
          </cell>
        </row>
      </sheetData>
      <sheetData sheetId="1891">
        <row r="4">
          <cell r="A4" t="str">
            <v>Clayey soil</v>
          </cell>
        </row>
      </sheetData>
      <sheetData sheetId="1892">
        <row r="32">
          <cell r="A32">
            <v>0</v>
          </cell>
        </row>
      </sheetData>
      <sheetData sheetId="1893">
        <row r="4">
          <cell r="A4" t="str">
            <v>Clayey soil</v>
          </cell>
        </row>
      </sheetData>
      <sheetData sheetId="1894">
        <row r="4">
          <cell r="A4" t="str">
            <v>Clayey soil</v>
          </cell>
        </row>
      </sheetData>
      <sheetData sheetId="1895">
        <row r="4">
          <cell r="A4" t="str">
            <v>Clayey soil</v>
          </cell>
        </row>
      </sheetData>
      <sheetData sheetId="1896">
        <row r="32">
          <cell r="A32">
            <v>0</v>
          </cell>
        </row>
      </sheetData>
      <sheetData sheetId="1897">
        <row r="4">
          <cell r="A4" t="str">
            <v>Clayey soil</v>
          </cell>
        </row>
      </sheetData>
      <sheetData sheetId="1898"/>
      <sheetData sheetId="1899">
        <row r="4">
          <cell r="A4" t="str">
            <v>Clayey soil</v>
          </cell>
        </row>
      </sheetData>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sheetData sheetId="2100" refreshError="1"/>
      <sheetData sheetId="2101" refreshError="1"/>
      <sheetData sheetId="2102" refreshError="1"/>
      <sheetData sheetId="2103" refreshError="1"/>
      <sheetData sheetId="2104" refreshError="1"/>
      <sheetData sheetId="2105"/>
      <sheetData sheetId="2106"/>
      <sheetData sheetId="2107">
        <row r="4">
          <cell r="A4" t="str">
            <v>Clayey soil</v>
          </cell>
        </row>
      </sheetData>
      <sheetData sheetId="2108"/>
      <sheetData sheetId="2109">
        <row r="4">
          <cell r="A4" t="str">
            <v>Clayey soil</v>
          </cell>
        </row>
      </sheetData>
      <sheetData sheetId="2110">
        <row r="4">
          <cell r="A4" t="str">
            <v>Clayey soil</v>
          </cell>
        </row>
      </sheetData>
      <sheetData sheetId="2111"/>
      <sheetData sheetId="2112">
        <row r="4">
          <cell r="A4" t="str">
            <v>Clayey soil</v>
          </cell>
        </row>
      </sheetData>
      <sheetData sheetId="2113">
        <row r="4">
          <cell r="A4" t="str">
            <v>Clayey soil</v>
          </cell>
        </row>
      </sheetData>
      <sheetData sheetId="2114">
        <row r="4">
          <cell r="A4" t="str">
            <v>Clayey soil</v>
          </cell>
        </row>
      </sheetData>
      <sheetData sheetId="2115">
        <row r="4">
          <cell r="A4" t="str">
            <v>Clayey soil</v>
          </cell>
        </row>
      </sheetData>
      <sheetData sheetId="2116">
        <row r="4">
          <cell r="A4" t="str">
            <v>Clayey soil</v>
          </cell>
        </row>
      </sheetData>
      <sheetData sheetId="2117"/>
      <sheetData sheetId="2118">
        <row r="4">
          <cell r="A4" t="str">
            <v>Clayey soil</v>
          </cell>
        </row>
      </sheetData>
      <sheetData sheetId="2119"/>
      <sheetData sheetId="2120"/>
      <sheetData sheetId="2121"/>
      <sheetData sheetId="2122"/>
      <sheetData sheetId="2123"/>
      <sheetData sheetId="2124">
        <row r="4">
          <cell r="A4" t="str">
            <v>Clayey soil</v>
          </cell>
        </row>
      </sheetData>
      <sheetData sheetId="2125"/>
      <sheetData sheetId="2126"/>
      <sheetData sheetId="2127"/>
      <sheetData sheetId="2128"/>
      <sheetData sheetId="2129">
        <row r="4">
          <cell r="A4" t="str">
            <v>Clayey soil</v>
          </cell>
        </row>
      </sheetData>
      <sheetData sheetId="2130">
        <row r="4">
          <cell r="A4" t="str">
            <v>Clayey soil</v>
          </cell>
        </row>
      </sheetData>
      <sheetData sheetId="2131"/>
      <sheetData sheetId="2132">
        <row r="4">
          <cell r="A4" t="str">
            <v>Clayey soil</v>
          </cell>
        </row>
      </sheetData>
      <sheetData sheetId="2133">
        <row r="4">
          <cell r="A4" t="str">
            <v>Clayey soil</v>
          </cell>
        </row>
      </sheetData>
      <sheetData sheetId="2134">
        <row r="4">
          <cell r="A4" t="str">
            <v>Clayey soil</v>
          </cell>
        </row>
      </sheetData>
      <sheetData sheetId="2135">
        <row r="4">
          <cell r="A4" t="str">
            <v>Clayey soil</v>
          </cell>
        </row>
      </sheetData>
      <sheetData sheetId="2136">
        <row r="4">
          <cell r="A4" t="str">
            <v>Clayey soil</v>
          </cell>
        </row>
      </sheetData>
      <sheetData sheetId="2137">
        <row r="4">
          <cell r="A4" t="str">
            <v>Clayey soil</v>
          </cell>
        </row>
      </sheetData>
      <sheetData sheetId="2138"/>
      <sheetData sheetId="2139">
        <row r="4">
          <cell r="A4" t="str">
            <v>Clayey soil</v>
          </cell>
        </row>
      </sheetData>
      <sheetData sheetId="2140"/>
      <sheetData sheetId="2141">
        <row r="4">
          <cell r="A4" t="str">
            <v>Clayey soil</v>
          </cell>
        </row>
      </sheetData>
      <sheetData sheetId="2142">
        <row r="4">
          <cell r="A4" t="str">
            <v>Clayey soil</v>
          </cell>
        </row>
      </sheetData>
      <sheetData sheetId="2143">
        <row r="4">
          <cell r="A4" t="str">
            <v>Clayey soil</v>
          </cell>
        </row>
      </sheetData>
      <sheetData sheetId="2144">
        <row r="4">
          <cell r="A4" t="str">
            <v>Clayey soil</v>
          </cell>
        </row>
      </sheetData>
      <sheetData sheetId="2145">
        <row r="4">
          <cell r="A4" t="str">
            <v>Clayey soil</v>
          </cell>
        </row>
      </sheetData>
      <sheetData sheetId="2146">
        <row r="4">
          <cell r="A4" t="str">
            <v>Clayey soil</v>
          </cell>
        </row>
      </sheetData>
      <sheetData sheetId="2147">
        <row r="4">
          <cell r="A4" t="str">
            <v>Clayey soil</v>
          </cell>
        </row>
      </sheetData>
      <sheetData sheetId="2148">
        <row r="4">
          <cell r="A4" t="str">
            <v>Clayey soil</v>
          </cell>
        </row>
      </sheetData>
      <sheetData sheetId="2149">
        <row r="4">
          <cell r="A4" t="str">
            <v>Clayey soil</v>
          </cell>
        </row>
      </sheetData>
      <sheetData sheetId="2150">
        <row r="4">
          <cell r="A4" t="str">
            <v>Clayey soil</v>
          </cell>
        </row>
      </sheetData>
      <sheetData sheetId="2151">
        <row r="4">
          <cell r="A4" t="str">
            <v>Clayey soil</v>
          </cell>
        </row>
      </sheetData>
      <sheetData sheetId="2152">
        <row r="4">
          <cell r="A4" t="str">
            <v>Clayey soil</v>
          </cell>
        </row>
      </sheetData>
      <sheetData sheetId="2153">
        <row r="4">
          <cell r="A4" t="str">
            <v>Clayey soil</v>
          </cell>
        </row>
      </sheetData>
      <sheetData sheetId="2154">
        <row r="4">
          <cell r="A4" t="str">
            <v>Clayey soil</v>
          </cell>
        </row>
      </sheetData>
      <sheetData sheetId="2155">
        <row r="4">
          <cell r="A4" t="str">
            <v>Clayey soil</v>
          </cell>
        </row>
      </sheetData>
      <sheetData sheetId="2156">
        <row r="4">
          <cell r="A4" t="str">
            <v>Clayey soil</v>
          </cell>
        </row>
      </sheetData>
      <sheetData sheetId="2157">
        <row r="4">
          <cell r="A4" t="str">
            <v>Clayey soil</v>
          </cell>
        </row>
      </sheetData>
      <sheetData sheetId="2158">
        <row r="4">
          <cell r="A4" t="str">
            <v>Clayey soil</v>
          </cell>
        </row>
      </sheetData>
      <sheetData sheetId="2159">
        <row r="4">
          <cell r="A4" t="str">
            <v>Clayey soil</v>
          </cell>
        </row>
      </sheetData>
      <sheetData sheetId="2160"/>
      <sheetData sheetId="2161"/>
      <sheetData sheetId="2162"/>
      <sheetData sheetId="2163"/>
      <sheetData sheetId="2164">
        <row r="4">
          <cell r="A4" t="str">
            <v>Clayey soil</v>
          </cell>
        </row>
      </sheetData>
      <sheetData sheetId="2165"/>
      <sheetData sheetId="2166"/>
      <sheetData sheetId="2167"/>
      <sheetData sheetId="2168">
        <row r="4">
          <cell r="A4" t="str">
            <v>Clayey soil</v>
          </cell>
        </row>
      </sheetData>
      <sheetData sheetId="2169"/>
      <sheetData sheetId="2170">
        <row r="4">
          <cell r="A4" t="str">
            <v>Clayey soil</v>
          </cell>
        </row>
      </sheetData>
      <sheetData sheetId="2171">
        <row r="4">
          <cell r="A4" t="str">
            <v>Clayey soil</v>
          </cell>
        </row>
      </sheetData>
      <sheetData sheetId="2172">
        <row r="4">
          <cell r="A4" t="str">
            <v>Clayey soil</v>
          </cell>
        </row>
      </sheetData>
      <sheetData sheetId="2173"/>
      <sheetData sheetId="2174"/>
      <sheetData sheetId="2175"/>
      <sheetData sheetId="2176">
        <row r="4">
          <cell r="A4" t="str">
            <v>Clayey soil</v>
          </cell>
        </row>
      </sheetData>
      <sheetData sheetId="2177">
        <row r="4">
          <cell r="A4" t="str">
            <v>Clayey soil</v>
          </cell>
        </row>
      </sheetData>
      <sheetData sheetId="2178"/>
      <sheetData sheetId="2179">
        <row r="4">
          <cell r="A4" t="str">
            <v>Clayey soil</v>
          </cell>
        </row>
      </sheetData>
      <sheetData sheetId="2180">
        <row r="4">
          <cell r="A4" t="str">
            <v>Clayey soil</v>
          </cell>
        </row>
      </sheetData>
      <sheetData sheetId="2181">
        <row r="4">
          <cell r="A4" t="str">
            <v>Clayey soil</v>
          </cell>
        </row>
      </sheetData>
      <sheetData sheetId="2182"/>
      <sheetData sheetId="2183"/>
      <sheetData sheetId="2184"/>
      <sheetData sheetId="2185"/>
      <sheetData sheetId="2186">
        <row r="4">
          <cell r="A4" t="str">
            <v>Clayey soil</v>
          </cell>
        </row>
      </sheetData>
      <sheetData sheetId="2187">
        <row r="4">
          <cell r="A4" t="str">
            <v>Clayey soil</v>
          </cell>
        </row>
      </sheetData>
      <sheetData sheetId="2188">
        <row r="4">
          <cell r="A4" t="str">
            <v>Clayey soil</v>
          </cell>
        </row>
      </sheetData>
      <sheetData sheetId="2189"/>
      <sheetData sheetId="2190">
        <row r="4">
          <cell r="A4" t="str">
            <v>Clayey soil</v>
          </cell>
        </row>
      </sheetData>
      <sheetData sheetId="2191">
        <row r="4">
          <cell r="A4" t="str">
            <v>Clayey soil</v>
          </cell>
        </row>
      </sheetData>
      <sheetData sheetId="2192"/>
      <sheetData sheetId="2193"/>
      <sheetData sheetId="2194"/>
      <sheetData sheetId="2195"/>
      <sheetData sheetId="2196"/>
      <sheetData sheetId="2197"/>
      <sheetData sheetId="2198"/>
      <sheetData sheetId="2199"/>
      <sheetData sheetId="2200"/>
      <sheetData sheetId="2201"/>
      <sheetData sheetId="2202"/>
      <sheetData sheetId="2203">
        <row r="4">
          <cell r="A4" t="str">
            <v>Clayey soil</v>
          </cell>
        </row>
      </sheetData>
      <sheetData sheetId="2204"/>
      <sheetData sheetId="2205"/>
      <sheetData sheetId="2206"/>
      <sheetData sheetId="2207"/>
      <sheetData sheetId="2208" refreshError="1"/>
      <sheetData sheetId="2209"/>
      <sheetData sheetId="2210"/>
      <sheetData sheetId="2211">
        <row r="4">
          <cell r="A4" t="str">
            <v>Clayey soil</v>
          </cell>
        </row>
      </sheetData>
      <sheetData sheetId="2212"/>
      <sheetData sheetId="2213"/>
      <sheetData sheetId="2214"/>
      <sheetData sheetId="2215"/>
      <sheetData sheetId="2216"/>
      <sheetData sheetId="2217">
        <row r="4">
          <cell r="A4" t="str">
            <v>Clayey soil</v>
          </cell>
        </row>
      </sheetData>
      <sheetData sheetId="2218">
        <row r="4">
          <cell r="A4" t="str">
            <v>Clayey soil</v>
          </cell>
        </row>
      </sheetData>
      <sheetData sheetId="2219">
        <row r="4">
          <cell r="A4" t="str">
            <v>Clayey soil</v>
          </cell>
        </row>
      </sheetData>
      <sheetData sheetId="2220">
        <row r="4">
          <cell r="A4" t="str">
            <v>Clayey soil</v>
          </cell>
        </row>
      </sheetData>
      <sheetData sheetId="2221"/>
      <sheetData sheetId="2222">
        <row r="4">
          <cell r="A4" t="str">
            <v>Clayey soil</v>
          </cell>
        </row>
      </sheetData>
      <sheetData sheetId="2223">
        <row r="4">
          <cell r="A4" t="str">
            <v>Clayey soil</v>
          </cell>
        </row>
      </sheetData>
      <sheetData sheetId="2224"/>
      <sheetData sheetId="2225"/>
      <sheetData sheetId="2226"/>
      <sheetData sheetId="2227"/>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sheetData sheetId="2738"/>
      <sheetData sheetId="2739"/>
      <sheetData sheetId="2740"/>
      <sheetData sheetId="2741"/>
      <sheetData sheetId="2742"/>
      <sheetData sheetId="2743"/>
      <sheetData sheetId="2744"/>
      <sheetData sheetId="2745"/>
      <sheetData sheetId="2746"/>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refreshError="1"/>
      <sheetData sheetId="2857" refreshError="1"/>
      <sheetData sheetId="2858"/>
      <sheetData sheetId="2859"/>
      <sheetData sheetId="2860"/>
      <sheetData sheetId="2861"/>
      <sheetData sheetId="2862"/>
      <sheetData sheetId="2863"/>
      <sheetData sheetId="2864"/>
      <sheetData sheetId="2865"/>
      <sheetData sheetId="2866"/>
      <sheetData sheetId="2867" refreshError="1"/>
      <sheetData sheetId="2868" refreshError="1"/>
      <sheetData sheetId="2869"/>
      <sheetData sheetId="2870"/>
      <sheetData sheetId="2871"/>
      <sheetData sheetId="2872"/>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sheetData sheetId="2883"/>
      <sheetData sheetId="2884"/>
      <sheetData sheetId="2885" refreshError="1"/>
      <sheetData sheetId="2886" refreshError="1"/>
      <sheetData sheetId="2887"/>
      <sheetData sheetId="2888"/>
      <sheetData sheetId="2889"/>
      <sheetData sheetId="2890"/>
      <sheetData sheetId="2891"/>
      <sheetData sheetId="2892"/>
      <sheetData sheetId="2893"/>
      <sheetData sheetId="2894"/>
      <sheetData sheetId="2895" refreshError="1"/>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sheetData sheetId="2919"/>
      <sheetData sheetId="2920"/>
      <sheetData sheetId="2921"/>
      <sheetData sheetId="2922" refreshError="1"/>
      <sheetData sheetId="2923"/>
      <sheetData sheetId="2924" refreshError="1"/>
      <sheetData sheetId="2925"/>
      <sheetData sheetId="2926"/>
      <sheetData sheetId="2927"/>
      <sheetData sheetId="2928"/>
      <sheetData sheetId="2929"/>
      <sheetData sheetId="2930"/>
      <sheetData sheetId="2931"/>
      <sheetData sheetId="2932"/>
      <sheetData sheetId="2933" refreshError="1"/>
      <sheetData sheetId="2934"/>
      <sheetData sheetId="2935"/>
      <sheetData sheetId="2936" refreshError="1"/>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refreshError="1"/>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sheetData sheetId="3114"/>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sheetData sheetId="3134" refreshError="1"/>
      <sheetData sheetId="3135" refreshError="1"/>
      <sheetData sheetId="3136"/>
      <sheetData sheetId="3137" refreshError="1"/>
      <sheetData sheetId="3138" refreshError="1"/>
      <sheetData sheetId="3139" refreshError="1"/>
      <sheetData sheetId="3140" refreshError="1"/>
      <sheetData sheetId="3141" refreshError="1"/>
      <sheetData sheetId="3142" refreshError="1"/>
      <sheetData sheetId="3143"/>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sheetData sheetId="3154" refreshError="1"/>
      <sheetData sheetId="3155" refreshError="1"/>
      <sheetData sheetId="3156" refreshError="1"/>
      <sheetData sheetId="3157" refreshError="1"/>
      <sheetData sheetId="3158"/>
      <sheetData sheetId="3159" refreshError="1"/>
      <sheetData sheetId="3160" refreshError="1"/>
      <sheetData sheetId="3161"/>
      <sheetData sheetId="3162" refreshError="1"/>
      <sheetData sheetId="3163"/>
      <sheetData sheetId="3164" refreshError="1"/>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sheetData sheetId="3415"/>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sheetData sheetId="3436" refreshError="1"/>
      <sheetData sheetId="3437" refreshError="1"/>
      <sheetData sheetId="3438"/>
      <sheetData sheetId="3439"/>
      <sheetData sheetId="3440"/>
      <sheetData sheetId="3441"/>
      <sheetData sheetId="3442"/>
      <sheetData sheetId="3443" refreshError="1"/>
      <sheetData sheetId="3444" refreshError="1"/>
      <sheetData sheetId="3445" refreshError="1"/>
      <sheetData sheetId="3446"/>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sheetData sheetId="3457" refreshError="1"/>
      <sheetData sheetId="3458" refreshError="1"/>
      <sheetData sheetId="3459"/>
      <sheetData sheetId="3460" refreshError="1"/>
      <sheetData sheetId="3461" refreshError="1"/>
      <sheetData sheetId="3462" refreshError="1"/>
      <sheetData sheetId="3463" refreshError="1"/>
      <sheetData sheetId="3464" refreshError="1"/>
      <sheetData sheetId="3465" refreshError="1"/>
      <sheetData sheetId="3466" refreshError="1"/>
      <sheetData sheetId="3467"/>
      <sheetData sheetId="3468"/>
      <sheetData sheetId="3469"/>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sheetData sheetId="3494" refreshError="1"/>
      <sheetData sheetId="3495"/>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sheetData sheetId="3518"/>
      <sheetData sheetId="3519"/>
      <sheetData sheetId="3520"/>
      <sheetData sheetId="3521"/>
      <sheetData sheetId="3522"/>
      <sheetData sheetId="3523"/>
      <sheetData sheetId="3524"/>
      <sheetData sheetId="3525" refreshError="1"/>
      <sheetData sheetId="3526" refreshError="1"/>
      <sheetData sheetId="3527"/>
      <sheetData sheetId="3528"/>
      <sheetData sheetId="3529"/>
      <sheetData sheetId="3530"/>
      <sheetData sheetId="3531"/>
      <sheetData sheetId="3532"/>
      <sheetData sheetId="3533" refreshError="1"/>
      <sheetData sheetId="3534"/>
      <sheetData sheetId="3535"/>
      <sheetData sheetId="3536"/>
      <sheetData sheetId="3537"/>
      <sheetData sheetId="3538"/>
      <sheetData sheetId="3539" refreshError="1"/>
      <sheetData sheetId="3540"/>
      <sheetData sheetId="3541" refreshError="1"/>
      <sheetData sheetId="3542" refreshError="1"/>
      <sheetData sheetId="3543" refreshError="1"/>
      <sheetData sheetId="3544" refreshError="1"/>
      <sheetData sheetId="3545" refreshError="1"/>
      <sheetData sheetId="3546"/>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sheetData sheetId="3562"/>
      <sheetData sheetId="3563"/>
      <sheetData sheetId="3564"/>
      <sheetData sheetId="3565"/>
      <sheetData sheetId="3566" refreshError="1"/>
      <sheetData sheetId="3567"/>
      <sheetData sheetId="3568" refreshError="1"/>
      <sheetData sheetId="3569" refreshError="1"/>
      <sheetData sheetId="3570" refreshError="1"/>
      <sheetData sheetId="3571" refreshError="1"/>
      <sheetData sheetId="3572"/>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sheetData sheetId="3972" refreshError="1"/>
      <sheetData sheetId="3973" refreshError="1"/>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refreshError="1"/>
      <sheetData sheetId="4387" refreshError="1"/>
      <sheetData sheetId="4388" refreshError="1"/>
      <sheetData sheetId="4389" refreshError="1"/>
      <sheetData sheetId="4390" refreshError="1"/>
      <sheetData sheetId="4391" refreshError="1"/>
      <sheetData sheetId="4392" refreshError="1"/>
      <sheetData sheetId="4393"/>
      <sheetData sheetId="4394"/>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sheetData sheetId="4423"/>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sheetData sheetId="4444"/>
      <sheetData sheetId="4445"/>
      <sheetData sheetId="4446"/>
      <sheetData sheetId="4447"/>
      <sheetData sheetId="4448"/>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Upah"/>
      <sheetName val="Material"/>
      <sheetName val="Kondisi"/>
      <sheetName val="Analisa"/>
      <sheetName val="Analisa -Baku"/>
      <sheetName val="Bill of Qty"/>
      <sheetName val="Bill of Qty MEP"/>
      <sheetName val="Analisa Baku MEP"/>
      <sheetName val="Rekap Prelim"/>
      <sheetName val="Rekap Direct Cost"/>
      <sheetName val="Pivot-tabel-Isi Data"/>
      <sheetName val="Pivot-tabel-Analisa"/>
      <sheetName val="Pivot-tabel-Copy Database"/>
      <sheetName val="Analisa Upah &amp; Bahan Plum"/>
      <sheetName val="REF.ONLY"/>
      <sheetName val="PC"/>
      <sheetName val="Balok"/>
      <sheetName val="SEX"/>
      <sheetName val="Fin-Bengkel"/>
      <sheetName val="Fin-Showroom"/>
      <sheetName val="Hal_Pagar"/>
      <sheetName val="Str-Bengkel"/>
      <sheetName val="Str-Showroom"/>
      <sheetName val="Elektrikal"/>
      <sheetName val="Isolasi Luar Dalam"/>
      <sheetName val="Isolasi Luar"/>
      <sheetName val="DAF-2"/>
      <sheetName val="REF_ONLY"/>
      <sheetName val="Cover"/>
      <sheetName val="Bill Of Quantity"/>
      <sheetName val="HB "/>
      <sheetName val="Analisa_-Baku"/>
      <sheetName val="Bill_of_Qty"/>
      <sheetName val="Bill_of_Qty_MEP"/>
      <sheetName val="Analisa_Baku_MEP"/>
      <sheetName val="Rekap_Prelim"/>
      <sheetName val="Rekap_Direct_Cost"/>
      <sheetName val="Pivot-tabel-Isi_Data"/>
      <sheetName val="Pivot-tabel-Copy_Database"/>
      <sheetName val="Analisa_Upah_&amp;_Bahan_Plum"/>
      <sheetName val="Man_Power_Const"/>
      <sheetName val="BAG-2"/>
      <sheetName val="BAG_2"/>
      <sheetName val="H.Satuan"/>
      <sheetName val="L-Mechanical"/>
      <sheetName val="EXTERNAL WORK"/>
      <sheetName val="RKP PLUMBING"/>
      <sheetName val="STR"/>
      <sheetName val="3.3~PLB"/>
      <sheetName val="Tata Udara"/>
      <sheetName val="Plumbing"/>
      <sheetName val="Panel,feeder,elek"/>
      <sheetName val="rab me (by owner) "/>
      <sheetName val="BQ (by owner)"/>
      <sheetName val="rab me (fisik)"/>
      <sheetName val="REKAP"/>
      <sheetName val="HRG BHN"/>
      <sheetName val="BASIC"/>
      <sheetName val="AC-C"/>
      <sheetName val="REF_ONLY1"/>
      <sheetName val="Isolasi_Luar_Dalam"/>
      <sheetName val="Isolasi_Luar"/>
      <sheetName val="HB_"/>
      <sheetName val="REQDELTA"/>
      <sheetName val="Alat"/>
      <sheetName val="Analisa Gabungan"/>
      <sheetName val="Sub"/>
      <sheetName val="PileCap"/>
      <sheetName val="Tie Beam GN"/>
      <sheetName val="Tangga GN"/>
      <sheetName val="BASEMENT"/>
      <sheetName val="Klm-Mnl"/>
      <sheetName val="Blk-Mnl lt.3-lt.atap"/>
      <sheetName val="Analisa_-Baku1"/>
      <sheetName val="Bill_of_Qty1"/>
      <sheetName val="Bill_of_Qty_MEP1"/>
      <sheetName val="Analisa_Baku_MEP1"/>
      <sheetName val="Rekap_Prelim1"/>
      <sheetName val="Rekap_Direct_Cost1"/>
      <sheetName val="Pivot-tabel-Isi_Data1"/>
      <sheetName val="Pivot-tabel-Copy_Database1"/>
      <sheetName val="Analisa_Upah_&amp;_Bahan_Plum1"/>
      <sheetName val="Bill_Of_Quantity"/>
      <sheetName val="GB"/>
      <sheetName val="bahan"/>
      <sheetName val="Analisa_-Baku2"/>
      <sheetName val="Bill_of_Qty2"/>
      <sheetName val="Bill_of_Qty_MEP2"/>
      <sheetName val="Analisa_Baku_MEP2"/>
      <sheetName val="Rekap_Prelim2"/>
      <sheetName val="Rekap_Direct_Cost2"/>
      <sheetName val="Pivot-tabel-Isi_Data2"/>
      <sheetName val="Pivot-tabel-Copy_Database2"/>
      <sheetName val="Analisa_Upah_&amp;_Bahan_Plum2"/>
      <sheetName val="REF_ONLY2"/>
      <sheetName val="Isolasi_Luar_Dalam1"/>
      <sheetName val="Isolasi_Luar1"/>
      <sheetName val="HB_1"/>
      <sheetName val="Bill_Of_Quantity1"/>
      <sheetName val="Bill No 2.1 Cold Water System"/>
      <sheetName val="LISTRIK"/>
      <sheetName val="01A- RAB"/>
      <sheetName val="011Rabr0b"/>
      <sheetName val="Analisa Upah _ Bahan Plum"/>
      <sheetName val="PConsCS"/>
      <sheetName val="dia-in"/>
      <sheetName val="H_Satuan"/>
      <sheetName val="rab me _by owner_ "/>
      <sheetName val="BQ _by owner_"/>
      <sheetName val="rab me _fisik_"/>
      <sheetName val="Fill this out first___"/>
      <sheetName val="Dasboard"/>
      <sheetName val="H-Upah"/>
      <sheetName val="Cover (x)"/>
      <sheetName val="Cor Apt"/>
      <sheetName val="DAF-1"/>
      <sheetName val="ANALISA-A"/>
      <sheetName val="Mekanikal"/>
      <sheetName val="Analisa ME "/>
      <sheetName val="Upah&amp;Bahan"/>
      <sheetName val="Ahs.2"/>
      <sheetName val="Ahs.1"/>
      <sheetName val="DIV7-BM"/>
      <sheetName val="komponen"/>
      <sheetName val="escon"/>
      <sheetName val="OFFICE 2 LT"/>
      <sheetName val="Markup"/>
      <sheetName val="概総括1"/>
      <sheetName val="External"/>
      <sheetName val="Analisa 2"/>
      <sheetName val="Analisa &amp; Upah"/>
      <sheetName val="Analisa ME"/>
      <sheetName val="MAIN EQUIP AC"/>
      <sheetName val="Man power"/>
      <sheetName val="Bill-2"/>
      <sheetName val="TOWN"/>
      <sheetName val="Master 1.0"/>
      <sheetName val="RATE&amp;FCTR"/>
      <sheetName val="Terbilang"/>
      <sheetName val="DAFTAR HARGA"/>
      <sheetName val="DIV.IV"/>
      <sheetName val="DIV.VIII"/>
      <sheetName val="DAF-5"/>
      <sheetName val="Sheet1"/>
      <sheetName val="rab - persiapan &amp; lantai-1"/>
      <sheetName val="BQ"/>
      <sheetName val="Analisa_-Baku3"/>
      <sheetName val="Bill_of_Qty3"/>
      <sheetName val="Bill_of_Qty_MEP3"/>
      <sheetName val="Analisa_Baku_MEP3"/>
      <sheetName val="Rekap_Prelim3"/>
      <sheetName val="Rekap_Direct_Cost3"/>
      <sheetName val="Pivot-tabel-Isi_Data3"/>
      <sheetName val="Pivot-tabel-Copy_Database3"/>
      <sheetName val="Analisa_Upah_&amp;_Bahan_Plum3"/>
      <sheetName val="REF_ONLY3"/>
      <sheetName val="Isolasi_Luar_Dalam2"/>
      <sheetName val="Isolasi_Luar2"/>
      <sheetName val="HB_2"/>
      <sheetName val="Bill_Of_Quantity2"/>
      <sheetName val="Tata_Udara"/>
      <sheetName val="RKP_PLUMBING"/>
      <sheetName val="Analisa_Gabungan"/>
      <sheetName val="EXTERNAL_WORK"/>
      <sheetName val="rab_me_(by_owner)_"/>
      <sheetName val="BQ_(by_owner)"/>
      <sheetName val="rab_me_(fisik)"/>
      <sheetName val="3_3~PLB"/>
      <sheetName val="HRG_BHN"/>
      <sheetName val="Tie_Beam_GN"/>
      <sheetName val="Tangga_GN"/>
      <sheetName val="Analisa_Upah___Bahan_Plum"/>
      <sheetName val="Blk-Mnl_lt_3-lt_atap"/>
      <sheetName val="Analisa_ME_"/>
      <sheetName val="Ahs_2"/>
      <sheetName val="Ahs_1"/>
      <sheetName val="Bill_No_2_1_Cold_Water_System"/>
      <sheetName val="Cover_(x)"/>
      <sheetName val="Cor_Apt"/>
      <sheetName val="RATE_FCTR"/>
      <sheetName val="analisa harga satuan"/>
      <sheetName val="PEK TANAH"/>
      <sheetName val="PEK-PERKERASAN"/>
      <sheetName val="PEK ASPAL"/>
      <sheetName val="PEK-STRUKTUR"/>
      <sheetName val="PEK-MINOR"/>
      <sheetName val="Daf_ No_ _ 4_2"/>
      <sheetName val="analis"/>
      <sheetName val="NP"/>
      <sheetName val="3.4. CONCRETE ANLS. C.O.T"/>
      <sheetName val="REKAP_ARSITEKTUR."/>
      <sheetName val="RAB.ADMINISTRASI PUSAT (1)"/>
      <sheetName val="BQ-E20-02(Rp)"/>
      <sheetName val="hrg-dsr"/>
      <sheetName val="UPH,BHN,ALT"/>
      <sheetName val="Analis harga"/>
      <sheetName val="A+Supl."/>
      <sheetName val="7"/>
      <sheetName val="Upah Bahan"/>
      <sheetName val="Data_Neraca_Kom"/>
      <sheetName val="TT04"/>
      <sheetName val="ANALISA "/>
      <sheetName val="HG-UPAH"/>
      <sheetName val="HG_JADI"/>
      <sheetName val="HSD"/>
      <sheetName val="4-Basic Price"/>
      <sheetName val="ERECTION"/>
      <sheetName val="Met_Pas Batu"/>
      <sheetName val="Met_ Minor"/>
      <sheetName val="Anls"/>
      <sheetName val="box culvert"/>
      <sheetName val="harsat"/>
      <sheetName val="Lantai I"/>
      <sheetName val="Fill this out first..."/>
      <sheetName val="G_SUMMARY"/>
      <sheetName val="Break_down"/>
      <sheetName val="upah_borong"/>
      <sheetName val="FORM X COST"/>
      <sheetName val="Daf 1"/>
      <sheetName val="BOQ INTERN"/>
      <sheetName val="H_Upah"/>
      <sheetName val="tifico"/>
      <sheetName val="Pivot-tabel-塅䕃⹌塅Esa"/>
      <sheetName val="TOEC"/>
      <sheetName val="QSS"/>
      <sheetName val="MHR-ANLIS"/>
      <sheetName val="I-KAMAR"/>
      <sheetName val="I_KAMAR"/>
      <sheetName val="#REF!"/>
      <sheetName val="BAHAN "/>
      <sheetName val="hst  LAMP_1"/>
      <sheetName val="Mall"/>
      <sheetName val="Div10"/>
      <sheetName val="DRUP (ASLI)"/>
      <sheetName val="Ch"/>
      <sheetName val="anal"/>
      <sheetName val="K"/>
      <sheetName val="Pipe"/>
      <sheetName val="F ALARM"/>
      <sheetName val="Analisa_-Baku5"/>
      <sheetName val="Bill_of_Qty5"/>
      <sheetName val="Bill_of_Qty_MEP5"/>
      <sheetName val="Analisa_Baku_MEP5"/>
      <sheetName val="Rekap_Prelim5"/>
      <sheetName val="Rekap_Direct_Cost5"/>
      <sheetName val="Pivot-tabel-Isi_Data5"/>
      <sheetName val="Pivot-tabel-Copy_Database5"/>
      <sheetName val="Analisa_Upah_&amp;_Bahan_Plum5"/>
      <sheetName val="REF_ONLY5"/>
      <sheetName val="Isolasi_Luar_Dalam4"/>
      <sheetName val="Isolasi_Luar4"/>
      <sheetName val="HB_4"/>
      <sheetName val="Bill_Of_Quantity4"/>
      <sheetName val="Tata_Udara2"/>
      <sheetName val="RKP_PLUMBING2"/>
      <sheetName val="Analisa_Gabungan2"/>
      <sheetName val="H_Satuan2"/>
      <sheetName val="EXTERNAL_WORK2"/>
      <sheetName val="rab_me_(by_owner)_2"/>
      <sheetName val="BQ_(by_owner)2"/>
      <sheetName val="rab_me_(fisik)2"/>
      <sheetName val="3_3~PLB2"/>
      <sheetName val="HRG_BHN2"/>
      <sheetName val="Tie_Beam_GN2"/>
      <sheetName val="Tangga_GN2"/>
      <sheetName val="Analisa_Upah___Bahan_Plum2"/>
      <sheetName val="Blk-Mnl_lt_3-lt_atap2"/>
      <sheetName val="Analisa_ME_2"/>
      <sheetName val="Ahs_22"/>
      <sheetName val="Ahs_12"/>
      <sheetName val="Bill_No_2_1_Cold_Water_System2"/>
      <sheetName val="Cover_(x)2"/>
      <sheetName val="Cor_Apt2"/>
      <sheetName val="01A-_RAB1"/>
      <sheetName val="Man_power1"/>
      <sheetName val="PEK_TANAH1"/>
      <sheetName val="PEK_ASPAL1"/>
      <sheetName val="Analisa_&amp;_Upah1"/>
      <sheetName val="OFFICE_2_LT1"/>
      <sheetName val="rab_me__by_owner__1"/>
      <sheetName val="BQ__by_owner_1"/>
      <sheetName val="rab_me__fisik_1"/>
      <sheetName val="Analisa_21"/>
      <sheetName val="Fill_this_out_first___1"/>
      <sheetName val="rab_-_persiapan_&amp;_lantai-11"/>
      <sheetName val="Met_Pas_Batu1"/>
      <sheetName val="Met__Minor1"/>
      <sheetName val="Analisa_ME1"/>
      <sheetName val="MAIN_EQUIP_AC1"/>
      <sheetName val="Master_1_01"/>
      <sheetName val="Analisa_-Baku4"/>
      <sheetName val="Bill_of_Qty4"/>
      <sheetName val="Bill_of_Qty_MEP4"/>
      <sheetName val="Analisa_Baku_MEP4"/>
      <sheetName val="Rekap_Prelim4"/>
      <sheetName val="Rekap_Direct_Cost4"/>
      <sheetName val="Pivot-tabel-Isi_Data4"/>
      <sheetName val="Pivot-tabel-Copy_Database4"/>
      <sheetName val="Analisa_Upah_&amp;_Bahan_Plum4"/>
      <sheetName val="REF_ONLY4"/>
      <sheetName val="Isolasi_Luar_Dalam3"/>
      <sheetName val="Isolasi_Luar3"/>
      <sheetName val="HB_3"/>
      <sheetName val="Bill_Of_Quantity3"/>
      <sheetName val="Tata_Udara1"/>
      <sheetName val="RKP_PLUMBING1"/>
      <sheetName val="Analisa_Gabungan1"/>
      <sheetName val="H_Satuan1"/>
      <sheetName val="EXTERNAL_WORK1"/>
      <sheetName val="rab_me_(by_owner)_1"/>
      <sheetName val="BQ_(by_owner)1"/>
      <sheetName val="rab_me_(fisik)1"/>
      <sheetName val="3_3~PLB1"/>
      <sheetName val="HRG_BHN1"/>
      <sheetName val="Tie_Beam_GN1"/>
      <sheetName val="Tangga_GN1"/>
      <sheetName val="Analisa_Upah___Bahan_Plum1"/>
      <sheetName val="Blk-Mnl_lt_3-lt_atap1"/>
      <sheetName val="Analisa_ME_1"/>
      <sheetName val="Ahs_21"/>
      <sheetName val="Ahs_11"/>
      <sheetName val="Bill_No_2_1_Cold_Water_System1"/>
      <sheetName val="Cover_(x)1"/>
      <sheetName val="Cor_Apt1"/>
      <sheetName val="01A-_RAB"/>
      <sheetName val="Man_power"/>
      <sheetName val="PEK_TANAH"/>
      <sheetName val="PEK_ASPAL"/>
      <sheetName val="Analisa_&amp;_Upah"/>
      <sheetName val="OFFICE_2_LT"/>
      <sheetName val="rab_me__by_owner__"/>
      <sheetName val="BQ__by_owner_"/>
      <sheetName val="rab_me__fisik_"/>
      <sheetName val="Analisa_2"/>
      <sheetName val="Fill_this_out_first___"/>
      <sheetName val="rab_-_persiapan_&amp;_lantai-1"/>
      <sheetName val="Met_Pas_Batu"/>
      <sheetName val="Met__Minor"/>
      <sheetName val="Analisa_ME"/>
      <sheetName val="MAIN_EQUIP_AC"/>
      <sheetName val="Master_1_0"/>
      <sheetName val="AC"/>
      <sheetName val="Bill No_ 3"/>
      <sheetName val="KK"/>
      <sheetName val="Fin_Bengkel"/>
      <sheetName val="Fin_Showroom"/>
      <sheetName val="Str_Bengkel"/>
      <sheetName val="Str_Showroom"/>
      <sheetName val="MEP"/>
      <sheetName val="D_S_UPAH"/>
      <sheetName val="3-DIV7.B"/>
      <sheetName val="DAF_3.1"/>
      <sheetName val="DAF_3.11"/>
      <sheetName val="ELEMENT SUM"/>
      <sheetName val="Man Power &amp; Comp"/>
      <sheetName val="Daf__No____4_2"/>
      <sheetName val="Bill_2_ PL _ SUPPLY A"/>
      <sheetName val="b"/>
      <sheetName val="s"/>
      <sheetName val="SELISIH HARGA"/>
      <sheetName val="ｺﾝY条件BD"/>
      <sheetName val="부하(성남)"/>
      <sheetName val="table-5"/>
      <sheetName val="calc-2"/>
      <sheetName val="data"/>
      <sheetName val="tabel-4"/>
      <sheetName val="data-1"/>
      <sheetName val="Site Plan"/>
      <sheetName val="B - Norelec"/>
      <sheetName val="Input monthly capex"/>
      <sheetName val="기성"/>
      <sheetName val="국내총괄"/>
      <sheetName val="대비"/>
      <sheetName val="OFFICE"/>
      <sheetName val="RECEIVING INPECTION"/>
      <sheetName val="Rek Tot"/>
      <sheetName val="Urai _ Guide Post"/>
      <sheetName val="Urai_Galian Tanah"/>
      <sheetName val="???1"/>
      <sheetName val="RAP"/>
      <sheetName val="RAW MATERIALS "/>
      <sheetName val="COST-PERSON-J.O."/>
      <sheetName val="RENTAL1"/>
      <sheetName val="A"/>
      <sheetName val="HARGA MATERIAL"/>
      <sheetName val="SAT"/>
      <sheetName val="Piping"/>
      <sheetName val="Pivot-tabel-????Esa"/>
      <sheetName val="??Y??BD"/>
      <sheetName val="3-DIV5"/>
      <sheetName val="Elec-ins"/>
      <sheetName val="gvl"/>
      <sheetName val="RAB"/>
      <sheetName val="DIV7"/>
      <sheetName val="DIV3"/>
      <sheetName val="DIV2"/>
      <sheetName val="Steel-Twr"/>
      <sheetName val="LOADDAT"/>
      <sheetName val="W-17"/>
      <sheetName val="W-16"/>
      <sheetName val="W-18"/>
      <sheetName val="R-17"/>
      <sheetName val="W-12"/>
      <sheetName val="villa"/>
      <sheetName val="DETAIL RAP"/>
      <sheetName val="SITE-E"/>
      <sheetName val="Anl.+"/>
      <sheetName val="112-885"/>
      <sheetName val="rab g. menara pengawas"/>
      <sheetName val="anaUTama"/>
      <sheetName val="anaMob"/>
      <sheetName val="DOORWINDOW"/>
      <sheetName val="___1"/>
      <sheetName val="Fill_this_out_first___2"/>
      <sheetName val="name"/>
      <sheetName val="BQTOLTP"/>
      <sheetName val="Analisa HS"/>
      <sheetName val="ANSAT K'AYI"/>
      <sheetName val="一発シート"/>
      <sheetName val="L_Mechanical"/>
      <sheetName val="NS GD.UTAMA"/>
      <sheetName val="6"/>
      <sheetName val="Student"/>
      <sheetName val="sheet 2"/>
      <sheetName val="RAB ME"/>
      <sheetName val="FIRE FIGHTING"/>
      <sheetName val="AC_C"/>
      <sheetName val="coeff"/>
      <sheetName val="Cable 150kV Ref."/>
      <sheetName val="??"/>
      <sheetName val="????"/>
      <sheetName val="BasicPrice"/>
      <sheetName val="2002"/>
      <sheetName val="D &amp; W sizes"/>
      <sheetName val="??(??)"/>
      <sheetName val="Analis Kusen 1 ESKALASI"/>
      <sheetName val="DAFTAR_HARGA"/>
      <sheetName val="DIV_IV"/>
      <sheetName val="DIV_VIII"/>
      <sheetName val="BAHAN_"/>
      <sheetName val="analisa_harga_satuan"/>
      <sheetName val="hst__LAMP_1"/>
      <sheetName val="DRUP_(ASLI)"/>
      <sheetName val="FORM_X_COST"/>
      <sheetName val="SAT-DAS"/>
      <sheetName val="FACTOR"/>
      <sheetName val="SAP"/>
      <sheetName val="Weight Bridge"/>
      <sheetName val="Ahs.Pipa"/>
      <sheetName val="M&amp;E R"/>
      <sheetName val="RAB PERSIAPAN "/>
      <sheetName val="BL"/>
      <sheetName val="C100-KICK"/>
      <sheetName val="Reactions"/>
      <sheetName val="BQ PLAMBING - SEMANAN"/>
      <sheetName val="INDEX"/>
      <sheetName val="附表4-辅助工程"/>
      <sheetName val="附表4-公用工程项目"/>
      <sheetName val="附表2"/>
      <sheetName val="Pivot-tabel-____Esa"/>
      <sheetName val="__Y__BD"/>
      <sheetName val="__"/>
      <sheetName val="____"/>
      <sheetName val="CF Rp-USD"/>
      <sheetName val="Prelim Thp 2"/>
      <sheetName val="Direct Cost Thp 2"/>
      <sheetName val="Man Power _ Comp"/>
      <sheetName val="Man_Power_&amp;_Comp"/>
      <sheetName val="Transfer Pump"/>
      <sheetName val="Cover Daf-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85">
          <cell r="AG285">
            <v>0.75</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me"/>
      <sheetName val="BAHANme"/>
      <sheetName val="WESI"/>
      <sheetName val="BAHAN"/>
      <sheetName val="ANALISA"/>
      <sheetName val="TERBILANG"/>
      <sheetName val="REKAP"/>
      <sheetName val="RAB"/>
      <sheetName val="BACKUP VOL ATAP"/>
      <sheetName val="BACKUP VOL ARS BANG 2 lt"/>
      <sheetName val="BACKUP VOL  LOS"/>
      <sheetName val="BACKUP VOL  struktur "/>
      <sheetName val="BACKUP VOL ATAP (2)"/>
      <sheetName val="Sheet1"/>
      <sheetName val="Harga Bahan &amp; Upah "/>
      <sheetName val="Master 1.0"/>
      <sheetName val="OPALT"/>
      <sheetName val="UPH_BHN"/>
      <sheetName val="H.Satuan"/>
      <sheetName val="SEX"/>
      <sheetName val="ANALYSIS"/>
      <sheetName val="#REF!"/>
      <sheetName val="anal"/>
    </sheetNames>
    <sheetDataSet>
      <sheetData sheetId="0" refreshError="1">
        <row r="1403">
          <cell r="G1403">
            <v>35500</v>
          </cell>
        </row>
        <row r="1416">
          <cell r="G1416">
            <v>50250</v>
          </cell>
        </row>
      </sheetData>
      <sheetData sheetId="1"/>
      <sheetData sheetId="2"/>
      <sheetData sheetId="3"/>
      <sheetData sheetId="4"/>
      <sheetData sheetId="5" refreshError="1"/>
      <sheetData sheetId="6"/>
      <sheetData sheetId="7" refreshError="1"/>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Upah _ Bahan Plum"/>
      <sheetName val="Analisa Upah &amp; Bahan Plum"/>
      <sheetName val="Analisa Instalasi Elek"/>
      <sheetName val="Cover"/>
      <sheetName val="REQDELTA"/>
    </sheetNames>
    <sheetDataSet>
      <sheetData sheetId="0"/>
      <sheetData sheetId="1"/>
      <sheetData sheetId="2"/>
      <sheetData sheetId="3" refreshError="1"/>
      <sheetData sheetId="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g"/>
      <sheetName val="RAB"/>
      <sheetName val="Anl (3)"/>
      <sheetName val="Sheet2"/>
      <sheetName val="Sheet3"/>
      <sheetName val="REK"/>
      <sheetName val="Analisa"/>
      <sheetName val="Analisa Upah &amp; Bahan Plum"/>
      <sheetName val="3-DIV2"/>
      <sheetName val="harga"/>
      <sheetName val="rekap"/>
      <sheetName val="Hargasatuan"/>
      <sheetName val="AHS"/>
      <sheetName val="HPP_19_"/>
      <sheetName val="H.Satuan"/>
      <sheetName val="Daftar Harga &amp; Upah"/>
      <sheetName val="harsat"/>
      <sheetName val="PileCap"/>
      <sheetName val="Fill this out first___"/>
      <sheetName val="ahs3"/>
      <sheetName val="Elektrikal"/>
      <sheetName val="BAHAN &amp; UPAH"/>
      <sheetName val="compaction"/>
      <sheetName val="BAHAN"/>
      <sheetName val="REKAP_Akap"/>
      <sheetName val="NP"/>
      <sheetName val="ahs1"/>
      <sheetName val="Rincian"/>
      <sheetName val="FINISHING"/>
      <sheetName val="Master 1.0"/>
    </sheetNames>
    <sheetDataSet>
      <sheetData sheetId="0" refreshError="1">
        <row r="8">
          <cell r="B8" t="str">
            <v>BAHAN</v>
          </cell>
          <cell r="D8" t="str">
            <v>M3</v>
          </cell>
          <cell r="E8" t="str">
            <v>Rp.</v>
          </cell>
          <cell r="F8">
            <v>240500</v>
          </cell>
        </row>
        <row r="9">
          <cell r="B9" t="str">
            <v>Batu Bata</v>
          </cell>
          <cell r="D9" t="str">
            <v>Bh</v>
          </cell>
          <cell r="E9" t="str">
            <v>Rp</v>
          </cell>
          <cell r="F9">
            <v>525</v>
          </cell>
        </row>
        <row r="10">
          <cell r="B10" t="str">
            <v>Besi beton</v>
          </cell>
          <cell r="D10" t="str">
            <v>Kg</v>
          </cell>
          <cell r="E10" t="str">
            <v>Rp</v>
          </cell>
          <cell r="F10">
            <v>5000</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g"/>
      <sheetName val="RAB"/>
      <sheetName val="Anl (2)"/>
      <sheetName val="Sheet2"/>
      <sheetName val="Sheet3"/>
      <sheetName val="Analisa Upah &amp; Bahan Plum"/>
    </sheetNames>
    <sheetDataSet>
      <sheetData sheetId="0" refreshError="1">
        <row r="8">
          <cell r="B8" t="str">
            <v>BAHAN</v>
          </cell>
        </row>
        <row r="9">
          <cell r="B9" t="str">
            <v>Batu Bata</v>
          </cell>
          <cell r="D9" t="str">
            <v>Bh</v>
          </cell>
          <cell r="E9" t="str">
            <v>Rp</v>
          </cell>
          <cell r="F9">
            <v>525</v>
          </cell>
        </row>
      </sheetData>
      <sheetData sheetId="1"/>
      <sheetData sheetId="2"/>
      <sheetData sheetId="3"/>
      <sheetData sheetId="4"/>
      <sheetData sheetId="5"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Teknik1"/>
      <sheetName val="Teknik2"/>
      <sheetName val="Ma'had Putra &amp; Putri"/>
      <sheetName val="Kedokteran &amp; Farmasi"/>
      <sheetName val="Data &amp; Riset"/>
      <sheetName val="Harga Satuan"/>
      <sheetName val="Panel"/>
      <sheetName val="Analisa"/>
      <sheetName val="BV"/>
      <sheetName val="Sheet1"/>
      <sheetName val="3-DIV4"/>
      <sheetName val="pricing"/>
      <sheetName val="REF.ONLY"/>
      <sheetName val="REQDELTA"/>
      <sheetName val="Cover"/>
      <sheetName val="HB me"/>
      <sheetName val="Bahan&amp; upah"/>
      <sheetName val="main summary"/>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Ana-prel"/>
      <sheetName val="Prelim"/>
      <sheetName val="Ratio"/>
      <sheetName val="326BQSMB"/>
      <sheetName val="326BQSCC"/>
      <sheetName val="326BQSCF"/>
      <sheetName val="Dashboard"/>
      <sheetName val="Analisa"/>
      <sheetName val="Hargamat"/>
      <sheetName val="APPENDIX-G"/>
      <sheetName val="APPENDIX-G table 2"/>
      <sheetName val="Upah+Bahan"/>
      <sheetName val="#REF"/>
      <sheetName val="prog-mgu"/>
      <sheetName val="Analisa Harga Satuan"/>
      <sheetName val="UPAH"/>
      <sheetName val="Harga ME "/>
      <sheetName val="Meth"/>
      <sheetName val="AN-E"/>
      <sheetName val="Material"/>
      <sheetName val="Pipe"/>
      <sheetName val="ana_str"/>
      <sheetName val="HARGA MATERIAL"/>
      <sheetName val="HARSAT-lain"/>
      <sheetName val="HARSAT-tanah"/>
      <sheetName val="HARSAT-lhn"/>
      <sheetName val="Ind.MP Sch."/>
      <sheetName val="Man Power"/>
      <sheetName val="DAF-1"/>
      <sheetName val="Elektrikal"/>
      <sheetName val="RAB"/>
      <sheetName val="HRG BHN"/>
      <sheetName val="BQ"/>
      <sheetName val="HS_TRG"/>
      <sheetName val="REQDELTA"/>
      <sheetName val="Cover"/>
      <sheetName val="DIV.2"/>
      <sheetName val="FORM X COST"/>
      <sheetName val="BAHAN"/>
      <sheetName val="Analisa Upah &amp; Bahan Plum"/>
      <sheetName val="Sheet3"/>
      <sheetName val="HGB DUMAI"/>
      <sheetName val="Hrg"/>
      <sheetName val="ch"/>
      <sheetName val="NP"/>
      <sheetName val="CONS."/>
      <sheetName val="Panel,feeder,elek"/>
      <sheetName val="Analisa Upah _ Bahan Plum"/>
      <sheetName val="변화치수"/>
      <sheetName val="Alat"/>
      <sheetName val="input"/>
      <sheetName val="TSS"/>
      <sheetName val="Upah&amp; Bahan"/>
      <sheetName val="BUL"/>
      <sheetName val="Sat Bah &amp; Up"/>
      <sheetName val="Arsitektur"/>
      <sheetName val="Koefisien"/>
      <sheetName val="도급양식"/>
      <sheetName val="Daf 1"/>
      <sheetName val="PileCap"/>
      <sheetName val="Tie Beam GN"/>
      <sheetName val="HARGA BHN"/>
      <sheetName val="HARGA BAHAN (2015)"/>
      <sheetName val="Hargamaterial"/>
      <sheetName val="HS"/>
      <sheetName val="H.Satuan"/>
      <sheetName val="BAHAN 2017"/>
      <sheetName val="BAHAN 2018"/>
      <sheetName val="hafele"/>
      <sheetName val="ALL SUM"/>
      <sheetName val="Fin-Bengkel"/>
      <sheetName val="Fin-Showroom"/>
      <sheetName val="Hal_Pagar"/>
      <sheetName val="Str-Bengkel"/>
      <sheetName val="Str-Showroom"/>
      <sheetName val="Klm-Mnl"/>
      <sheetName val="Tangga GN"/>
      <sheetName val="Data Grafik"/>
      <sheetName val="Rekap Direct Cost"/>
      <sheetName val="HARGA DASAR"/>
      <sheetName val="D.BOARD LAMA"/>
      <sheetName val="index"/>
      <sheetName val="RAB &amp; RCO OWNER VERS."/>
      <sheetName val="ANALISA BEA CUKAI"/>
      <sheetName val="SAP"/>
      <sheetName val="main summary"/>
      <sheetName val="Sat~Bahu"/>
      <sheetName val="Harga dasr pek Betn"/>
      <sheetName val="boq"/>
      <sheetName val="AC-WC dan LAPIS PEREKAT"/>
      <sheetName val="beton k-350"/>
      <sheetName val="besi"/>
      <sheetName val="HSPK"/>
      <sheetName val="H_BHN"/>
      <sheetName val="Harsat Bahan"/>
      <sheetName val="Daft-HSD"/>
      <sheetName val="단중표"/>
      <sheetName val="Analisa 2"/>
      <sheetName val="harsat"/>
      <sheetName val="S.UPAH"/>
      <sheetName val="GRAND REKAP"/>
      <sheetName val="DAF_1"/>
      <sheetName val="tifico"/>
      <sheetName val="ANALISA-SNI"/>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O1">
            <v>1.1819999999999999</v>
          </cell>
        </row>
        <row r="10">
          <cell r="L10">
            <v>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GRAN TOTAL"/>
      <sheetName val="Persiapan"/>
      <sheetName val="Hotel"/>
      <sheetName val="PH"/>
      <sheetName val="Jembatan"/>
      <sheetName val="INTERIOR"/>
      <sheetName val="site dev"/>
      <sheetName val="1-RekHSP"/>
      <sheetName val="2-AHSP"/>
      <sheetName val="4-Bahan&amp;Upah"/>
      <sheetName val="An. Kusen"/>
      <sheetName val="bilangan"/>
    </sheetNames>
    <sheetDataSet>
      <sheetData sheetId="0" refreshError="1"/>
      <sheetData sheetId="1" refreshError="1"/>
      <sheetData sheetId="2">
        <row r="18">
          <cell r="I18">
            <v>4094.6400000000003</v>
          </cell>
        </row>
      </sheetData>
      <sheetData sheetId="3" refreshError="1"/>
      <sheetData sheetId="4">
        <row r="70">
          <cell r="I70">
            <v>4094.6400000000003</v>
          </cell>
        </row>
      </sheetData>
      <sheetData sheetId="5" refreshError="1"/>
      <sheetData sheetId="6" refreshError="1"/>
      <sheetData sheetId="7" refreshError="1"/>
      <sheetData sheetId="8">
        <row r="8">
          <cell r="B8" t="str">
            <v>A.2.2.1.2.</v>
          </cell>
        </row>
      </sheetData>
      <sheetData sheetId="9">
        <row r="1089">
          <cell r="J1089">
            <v>41652.464999999997</v>
          </cell>
        </row>
      </sheetData>
      <sheetData sheetId="10">
        <row r="10">
          <cell r="F10">
            <v>186120</v>
          </cell>
        </row>
      </sheetData>
      <sheetData sheetId="11">
        <row r="140">
          <cell r="B140" t="str">
            <v>Anl Ksn 2.a</v>
          </cell>
        </row>
      </sheetData>
      <sheetData sheetId="1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GA SATUAN UPAH-BAHAN"/>
      <sheetName val="AHS"/>
      <sheetName val="RAB"/>
      <sheetName val="VOLUME KEBUTUHAN BAHAN"/>
      <sheetName val="Tutorial"/>
      <sheetName val="Hargamat"/>
      <sheetName val="DHS"/>
      <sheetName val="HARSAT-lain"/>
      <sheetName val="HARSAT-tanah"/>
      <sheetName val="HARSAT-lhn"/>
      <sheetName val="AHSbj"/>
    </sheetNames>
    <sheetDataSet>
      <sheetData sheetId="0" refreshError="1">
        <row r="6">
          <cell r="C6" t="str">
            <v>Kepala Tukang</v>
          </cell>
          <cell r="E6">
            <v>49500</v>
          </cell>
          <cell r="F6" t="str">
            <v>Oh</v>
          </cell>
        </row>
        <row r="7">
          <cell r="C7" t="str">
            <v>Mandor</v>
          </cell>
          <cell r="E7">
            <v>38500</v>
          </cell>
          <cell r="F7" t="str">
            <v>Oh</v>
          </cell>
        </row>
        <row r="8">
          <cell r="C8" t="str">
            <v>Pekerja</v>
          </cell>
          <cell r="E8">
            <v>38500</v>
          </cell>
          <cell r="F8" t="str">
            <v>Oh</v>
          </cell>
        </row>
        <row r="9">
          <cell r="C9" t="str">
            <v xml:space="preserve">Tukang Batu </v>
          </cell>
          <cell r="E9">
            <v>38500</v>
          </cell>
          <cell r="F9" t="str">
            <v>Oh</v>
          </cell>
        </row>
        <row r="10">
          <cell r="C10" t="str">
            <v xml:space="preserve">Tukang Besi </v>
          </cell>
          <cell r="E10">
            <v>35750</v>
          </cell>
          <cell r="F10" t="str">
            <v>Oh</v>
          </cell>
        </row>
        <row r="11">
          <cell r="C11" t="str">
            <v>Tukang Besi Konstruksi</v>
          </cell>
          <cell r="E11">
            <v>35750</v>
          </cell>
          <cell r="F11" t="str">
            <v>Oh</v>
          </cell>
        </row>
        <row r="12">
          <cell r="C12" t="str">
            <v>Tukang Cat</v>
          </cell>
          <cell r="E12">
            <v>41250</v>
          </cell>
          <cell r="F12" t="str">
            <v>Oh</v>
          </cell>
        </row>
        <row r="13">
          <cell r="C13" t="str">
            <v>Tukang Gali</v>
          </cell>
          <cell r="E13">
            <v>44000</v>
          </cell>
          <cell r="F13" t="str">
            <v>Oh</v>
          </cell>
        </row>
        <row r="14">
          <cell r="C14" t="str">
            <v xml:space="preserve">Tukang Kayu </v>
          </cell>
          <cell r="E14">
            <v>27500</v>
          </cell>
          <cell r="F14" t="str">
            <v>Oh</v>
          </cell>
        </row>
        <row r="15">
          <cell r="C15" t="str">
            <v>Tukang Las</v>
          </cell>
          <cell r="E15">
            <v>55000.000000000007</v>
          </cell>
          <cell r="F15" t="str">
            <v>Oh</v>
          </cell>
        </row>
      </sheetData>
      <sheetData sheetId="1" refreshError="1">
        <row r="9">
          <cell r="B9" t="str">
            <v>A001</v>
          </cell>
        </row>
        <row r="10">
          <cell r="B10" t="str">
            <v/>
          </cell>
        </row>
        <row r="11">
          <cell r="B11" t="str">
            <v/>
          </cell>
          <cell r="AG11" t="str">
            <v/>
          </cell>
          <cell r="AH11">
            <v>0</v>
          </cell>
        </row>
        <row r="12">
          <cell r="B12" t="str">
            <v/>
          </cell>
          <cell r="AG12" t="str">
            <v/>
          </cell>
          <cell r="AH12">
            <v>0</v>
          </cell>
        </row>
        <row r="13">
          <cell r="B13" t="str">
            <v/>
          </cell>
          <cell r="AG13" t="str">
            <v/>
          </cell>
          <cell r="AH13">
            <v>0</v>
          </cell>
        </row>
        <row r="14">
          <cell r="B14" t="str">
            <v/>
          </cell>
          <cell r="AG14" t="str">
            <v/>
          </cell>
          <cell r="AH14">
            <v>0</v>
          </cell>
        </row>
        <row r="15">
          <cell r="B15" t="str">
            <v/>
          </cell>
          <cell r="AG15" t="str">
            <v/>
          </cell>
          <cell r="AH15">
            <v>0</v>
          </cell>
        </row>
        <row r="16">
          <cell r="B16" t="str">
            <v/>
          </cell>
          <cell r="AG16" t="str">
            <v/>
          </cell>
          <cell r="AH16">
            <v>0</v>
          </cell>
        </row>
        <row r="17">
          <cell r="B17" t="str">
            <v/>
          </cell>
          <cell r="AG17" t="str">
            <v/>
          </cell>
          <cell r="AH17">
            <v>0</v>
          </cell>
        </row>
        <row r="18">
          <cell r="B18" t="str">
            <v/>
          </cell>
          <cell r="AG18" t="str">
            <v/>
          </cell>
        </row>
        <row r="19">
          <cell r="B19" t="str">
            <v/>
          </cell>
          <cell r="AG19" t="str">
            <v/>
          </cell>
        </row>
        <row r="20">
          <cell r="B20" t="str">
            <v/>
          </cell>
          <cell r="AG20" t="str">
            <v/>
          </cell>
        </row>
        <row r="21">
          <cell r="B21" t="str">
            <v/>
          </cell>
          <cell r="AG21" t="str">
            <v/>
          </cell>
        </row>
        <row r="22">
          <cell r="B22" t="str">
            <v/>
          </cell>
          <cell r="AG22" t="str">
            <v/>
          </cell>
        </row>
        <row r="23">
          <cell r="B23" t="str">
            <v/>
          </cell>
          <cell r="AG23" t="str">
            <v/>
          </cell>
        </row>
        <row r="24">
          <cell r="B24" t="str">
            <v>A002</v>
          </cell>
          <cell r="AG24" t="str">
            <v/>
          </cell>
        </row>
        <row r="25">
          <cell r="B25" t="str">
            <v/>
          </cell>
          <cell r="AG25" t="str">
            <v/>
          </cell>
        </row>
        <row r="26">
          <cell r="B26" t="str">
            <v/>
          </cell>
          <cell r="AG26" t="str">
            <v>Dolken Kayu Ø 8  10/400 cm1</v>
          </cell>
          <cell r="AH26">
            <v>125</v>
          </cell>
        </row>
        <row r="27">
          <cell r="B27" t="str">
            <v/>
          </cell>
          <cell r="AG27" t="str">
            <v>Semen Portland1</v>
          </cell>
          <cell r="AH27">
            <v>250</v>
          </cell>
        </row>
        <row r="28">
          <cell r="B28" t="str">
            <v/>
          </cell>
          <cell r="AG28" t="str">
            <v>Pasir Beton1</v>
          </cell>
          <cell r="AH28">
            <v>120</v>
          </cell>
        </row>
        <row r="29">
          <cell r="B29" t="str">
            <v/>
          </cell>
          <cell r="AG29" t="str">
            <v>Koral Beton1</v>
          </cell>
          <cell r="AH29">
            <v>0.89999999999999991</v>
          </cell>
        </row>
        <row r="30">
          <cell r="B30" t="str">
            <v/>
          </cell>
          <cell r="AG30" t="str">
            <v>Kaso 5 / 7 ( albasiah )1</v>
          </cell>
          <cell r="AH30">
            <v>7.1999999999999993</v>
          </cell>
        </row>
        <row r="31">
          <cell r="B31" t="str">
            <v/>
          </cell>
          <cell r="AG31" t="str">
            <v>Paku Biasa 2"  5"1</v>
          </cell>
          <cell r="AH31">
            <v>6</v>
          </cell>
        </row>
        <row r="32">
          <cell r="B32" t="str">
            <v/>
          </cell>
          <cell r="AG32" t="str">
            <v>Meni Besi1</v>
          </cell>
          <cell r="AH32">
            <v>45</v>
          </cell>
        </row>
        <row r="33">
          <cell r="B33" t="str">
            <v/>
          </cell>
          <cell r="AG33" t="str">
            <v/>
          </cell>
        </row>
        <row r="34">
          <cell r="B34" t="str">
            <v/>
          </cell>
          <cell r="AG34" t="str">
            <v/>
          </cell>
        </row>
        <row r="35">
          <cell r="B35" t="str">
            <v/>
          </cell>
          <cell r="AG35" t="str">
            <v/>
          </cell>
        </row>
        <row r="36">
          <cell r="B36" t="str">
            <v/>
          </cell>
          <cell r="AG36" t="str">
            <v/>
          </cell>
        </row>
        <row r="37">
          <cell r="B37" t="str">
            <v/>
          </cell>
          <cell r="AG37" t="str">
            <v/>
          </cell>
        </row>
        <row r="38">
          <cell r="B38" t="str">
            <v/>
          </cell>
          <cell r="AG38" t="str">
            <v/>
          </cell>
        </row>
        <row r="39">
          <cell r="B39" t="str">
            <v>A003</v>
          </cell>
          <cell r="AG39" t="str">
            <v/>
          </cell>
        </row>
        <row r="40">
          <cell r="B40" t="str">
            <v/>
          </cell>
          <cell r="AG40" t="str">
            <v/>
          </cell>
        </row>
        <row r="41">
          <cell r="B41" t="str">
            <v/>
          </cell>
          <cell r="AG41" t="str">
            <v/>
          </cell>
          <cell r="AH41">
            <v>0</v>
          </cell>
        </row>
        <row r="42">
          <cell r="B42" t="str">
            <v/>
          </cell>
          <cell r="AG42" t="str">
            <v/>
          </cell>
          <cell r="AH42">
            <v>0</v>
          </cell>
        </row>
        <row r="43">
          <cell r="B43" t="str">
            <v/>
          </cell>
          <cell r="AG43" t="str">
            <v/>
          </cell>
          <cell r="AH43">
            <v>0</v>
          </cell>
        </row>
        <row r="44">
          <cell r="B44" t="str">
            <v/>
          </cell>
          <cell r="AG44" t="str">
            <v/>
          </cell>
          <cell r="AH44">
            <v>0</v>
          </cell>
        </row>
        <row r="45">
          <cell r="B45" t="str">
            <v/>
          </cell>
          <cell r="AG45" t="str">
            <v/>
          </cell>
          <cell r="AH45">
            <v>0</v>
          </cell>
        </row>
        <row r="46">
          <cell r="B46" t="str">
            <v/>
          </cell>
          <cell r="AG46" t="str">
            <v/>
          </cell>
          <cell r="AH46">
            <v>0</v>
          </cell>
        </row>
        <row r="47">
          <cell r="B47" t="str">
            <v/>
          </cell>
          <cell r="AG47" t="str">
            <v/>
          </cell>
        </row>
        <row r="48">
          <cell r="B48" t="str">
            <v/>
          </cell>
          <cell r="AG48" t="str">
            <v/>
          </cell>
        </row>
        <row r="49">
          <cell r="B49" t="str">
            <v/>
          </cell>
          <cell r="AG49" t="str">
            <v/>
          </cell>
        </row>
        <row r="50">
          <cell r="B50" t="str">
            <v/>
          </cell>
          <cell r="AG50" t="str">
            <v/>
          </cell>
        </row>
        <row r="51">
          <cell r="B51" t="str">
            <v/>
          </cell>
          <cell r="AG51" t="str">
            <v/>
          </cell>
        </row>
        <row r="52">
          <cell r="B52" t="str">
            <v/>
          </cell>
          <cell r="AG52" t="str">
            <v/>
          </cell>
        </row>
        <row r="53">
          <cell r="B53" t="str">
            <v>A004</v>
          </cell>
          <cell r="AG53" t="str">
            <v/>
          </cell>
        </row>
        <row r="54">
          <cell r="B54" t="str">
            <v/>
          </cell>
          <cell r="AG54" t="str">
            <v/>
          </cell>
        </row>
        <row r="55">
          <cell r="B55" t="str">
            <v/>
          </cell>
          <cell r="AG55" t="str">
            <v>Kayu Kaso 5 / 7 (borneo)1</v>
          </cell>
          <cell r="AH55">
            <v>1.8</v>
          </cell>
        </row>
        <row r="56">
          <cell r="B56" t="str">
            <v/>
          </cell>
          <cell r="AG56" t="str">
            <v>Paku Biasa 2"  5"2</v>
          </cell>
          <cell r="AH56">
            <v>3</v>
          </cell>
        </row>
        <row r="57">
          <cell r="B57" t="str">
            <v/>
          </cell>
          <cell r="AG57" t="str">
            <v>Kayu Papan 3 / 20 borneo1</v>
          </cell>
          <cell r="AH57">
            <v>1.05</v>
          </cell>
        </row>
        <row r="58">
          <cell r="B58" t="str">
            <v/>
          </cell>
          <cell r="AG58" t="str">
            <v/>
          </cell>
        </row>
        <row r="59">
          <cell r="B59" t="str">
            <v/>
          </cell>
          <cell r="AG59" t="str">
            <v/>
          </cell>
        </row>
        <row r="60">
          <cell r="B60" t="str">
            <v/>
          </cell>
          <cell r="AG60" t="str">
            <v/>
          </cell>
        </row>
        <row r="61">
          <cell r="B61" t="str">
            <v/>
          </cell>
          <cell r="AG61" t="str">
            <v/>
          </cell>
        </row>
        <row r="62">
          <cell r="B62" t="str">
            <v/>
          </cell>
          <cell r="AG62" t="str">
            <v/>
          </cell>
        </row>
        <row r="63">
          <cell r="B63" t="str">
            <v/>
          </cell>
          <cell r="AG63" t="str">
            <v/>
          </cell>
        </row>
        <row r="64">
          <cell r="B64" t="str">
            <v>A005</v>
          </cell>
          <cell r="AG64" t="str">
            <v/>
          </cell>
        </row>
        <row r="65">
          <cell r="B65" t="str">
            <v/>
          </cell>
          <cell r="AG65" t="str">
            <v/>
          </cell>
        </row>
        <row r="66">
          <cell r="B66" t="str">
            <v/>
          </cell>
          <cell r="AG66" t="str">
            <v/>
          </cell>
          <cell r="AH66">
            <v>0</v>
          </cell>
        </row>
        <row r="67">
          <cell r="B67" t="str">
            <v/>
          </cell>
          <cell r="AG67" t="str">
            <v/>
          </cell>
          <cell r="AH67">
            <v>0</v>
          </cell>
        </row>
        <row r="68">
          <cell r="B68" t="str">
            <v/>
          </cell>
          <cell r="AG68" t="str">
            <v/>
          </cell>
          <cell r="AH68">
            <v>0</v>
          </cell>
        </row>
        <row r="69">
          <cell r="B69" t="str">
            <v/>
          </cell>
          <cell r="AG69" t="str">
            <v/>
          </cell>
          <cell r="AH69">
            <v>0</v>
          </cell>
        </row>
        <row r="70">
          <cell r="B70" t="str">
            <v/>
          </cell>
          <cell r="AG70" t="str">
            <v/>
          </cell>
          <cell r="AH70">
            <v>0</v>
          </cell>
        </row>
        <row r="71">
          <cell r="B71" t="str">
            <v/>
          </cell>
          <cell r="AG71" t="str">
            <v/>
          </cell>
          <cell r="AH71">
            <v>0</v>
          </cell>
        </row>
        <row r="72">
          <cell r="B72" t="str">
            <v/>
          </cell>
          <cell r="AG72" t="str">
            <v/>
          </cell>
          <cell r="AH72">
            <v>0</v>
          </cell>
        </row>
        <row r="73">
          <cell r="B73" t="str">
            <v/>
          </cell>
          <cell r="AG73" t="str">
            <v/>
          </cell>
          <cell r="AH73">
            <v>0</v>
          </cell>
        </row>
        <row r="74">
          <cell r="B74" t="str">
            <v/>
          </cell>
          <cell r="AG74" t="str">
            <v/>
          </cell>
          <cell r="AH74">
            <v>0</v>
          </cell>
        </row>
        <row r="75">
          <cell r="B75" t="str">
            <v/>
          </cell>
          <cell r="AG75" t="str">
            <v/>
          </cell>
          <cell r="AH75">
            <v>0</v>
          </cell>
        </row>
        <row r="76">
          <cell r="B76" t="str">
            <v/>
          </cell>
          <cell r="AG76" t="str">
            <v/>
          </cell>
          <cell r="AH76">
            <v>0</v>
          </cell>
        </row>
        <row r="77">
          <cell r="B77" t="str">
            <v/>
          </cell>
          <cell r="AG77" t="str">
            <v/>
          </cell>
          <cell r="AH77">
            <v>0</v>
          </cell>
        </row>
        <row r="78">
          <cell r="B78" t="str">
            <v/>
          </cell>
          <cell r="AG78" t="str">
            <v/>
          </cell>
          <cell r="AH78">
            <v>0</v>
          </cell>
        </row>
        <row r="79">
          <cell r="B79" t="str">
            <v/>
          </cell>
          <cell r="AG79" t="str">
            <v/>
          </cell>
          <cell r="AH79">
            <v>0</v>
          </cell>
        </row>
        <row r="80">
          <cell r="B80" t="str">
            <v/>
          </cell>
          <cell r="AG80" t="str">
            <v/>
          </cell>
        </row>
        <row r="81">
          <cell r="B81" t="str">
            <v/>
          </cell>
          <cell r="AG81" t="str">
            <v/>
          </cell>
        </row>
        <row r="82">
          <cell r="B82" t="str">
            <v/>
          </cell>
          <cell r="AG82" t="str">
            <v/>
          </cell>
        </row>
        <row r="83">
          <cell r="B83" t="str">
            <v/>
          </cell>
          <cell r="AG83" t="str">
            <v/>
          </cell>
        </row>
        <row r="84">
          <cell r="B84" t="str">
            <v/>
          </cell>
          <cell r="AG84" t="str">
            <v/>
          </cell>
        </row>
        <row r="85">
          <cell r="B85" t="str">
            <v/>
          </cell>
          <cell r="AG85" t="str">
            <v/>
          </cell>
        </row>
        <row r="86">
          <cell r="B86" t="str">
            <v/>
          </cell>
          <cell r="AG86" t="str">
            <v/>
          </cell>
        </row>
        <row r="87">
          <cell r="B87" t="str">
            <v>A006</v>
          </cell>
          <cell r="AG87" t="str">
            <v/>
          </cell>
        </row>
        <row r="88">
          <cell r="B88" t="str">
            <v/>
          </cell>
          <cell r="AG88" t="str">
            <v/>
          </cell>
        </row>
        <row r="89">
          <cell r="B89" t="str">
            <v/>
          </cell>
          <cell r="AG89" t="str">
            <v>Dolken Kayu Ø 8  10/400 cm2</v>
          </cell>
          <cell r="AH89">
            <v>25.5</v>
          </cell>
        </row>
        <row r="90">
          <cell r="B90" t="str">
            <v/>
          </cell>
          <cell r="AG90" t="str">
            <v>Kayu Balok Borneo 1</v>
          </cell>
          <cell r="AH90">
            <v>3.15</v>
          </cell>
        </row>
        <row r="91">
          <cell r="B91" t="str">
            <v/>
          </cell>
          <cell r="AG91" t="str">
            <v>Paku 1</v>
          </cell>
          <cell r="AH91">
            <v>4.5</v>
          </cell>
        </row>
        <row r="92">
          <cell r="B92" t="str">
            <v/>
          </cell>
          <cell r="AG92" t="str">
            <v>Semen Portland2</v>
          </cell>
          <cell r="AH92">
            <v>157.5</v>
          </cell>
        </row>
        <row r="93">
          <cell r="B93" t="str">
            <v/>
          </cell>
          <cell r="AG93" t="str">
            <v>Pasir Beton2</v>
          </cell>
          <cell r="AH93">
            <v>0.44999999999999996</v>
          </cell>
        </row>
        <row r="94">
          <cell r="B94" t="str">
            <v/>
          </cell>
          <cell r="AG94" t="str">
            <v>Koral Beton2</v>
          </cell>
          <cell r="AH94">
            <v>0.75</v>
          </cell>
        </row>
        <row r="95">
          <cell r="B95" t="str">
            <v/>
          </cell>
          <cell r="AG95" t="str">
            <v>Seng Gelombang BJLS 321</v>
          </cell>
          <cell r="AH95">
            <v>22.5</v>
          </cell>
        </row>
        <row r="96">
          <cell r="B96" t="str">
            <v/>
          </cell>
          <cell r="AG96" t="str">
            <v/>
          </cell>
        </row>
        <row r="97">
          <cell r="B97" t="str">
            <v/>
          </cell>
          <cell r="AG97" t="str">
            <v/>
          </cell>
        </row>
        <row r="98">
          <cell r="B98" t="str">
            <v/>
          </cell>
          <cell r="AG98" t="str">
            <v/>
          </cell>
        </row>
        <row r="99">
          <cell r="B99" t="str">
            <v/>
          </cell>
          <cell r="AG99" t="str">
            <v/>
          </cell>
        </row>
        <row r="100">
          <cell r="B100" t="str">
            <v/>
          </cell>
          <cell r="AG100" t="str">
            <v/>
          </cell>
        </row>
        <row r="101">
          <cell r="B101" t="str">
            <v/>
          </cell>
          <cell r="AG101" t="str">
            <v/>
          </cell>
        </row>
        <row r="102">
          <cell r="B102" t="str">
            <v>A007</v>
          </cell>
          <cell r="AG102" t="str">
            <v/>
          </cell>
        </row>
        <row r="103">
          <cell r="B103" t="str">
            <v/>
          </cell>
          <cell r="AG103" t="str">
            <v/>
          </cell>
        </row>
        <row r="104">
          <cell r="B104" t="str">
            <v/>
          </cell>
          <cell r="AG104" t="str">
            <v/>
          </cell>
          <cell r="AH104">
            <v>0</v>
          </cell>
        </row>
        <row r="105">
          <cell r="B105" t="str">
            <v/>
          </cell>
          <cell r="AG105" t="str">
            <v/>
          </cell>
          <cell r="AH105">
            <v>0</v>
          </cell>
        </row>
        <row r="106">
          <cell r="B106" t="str">
            <v/>
          </cell>
          <cell r="AG106" t="str">
            <v/>
          </cell>
          <cell r="AH106">
            <v>0</v>
          </cell>
        </row>
        <row r="107">
          <cell r="B107" t="str">
            <v/>
          </cell>
          <cell r="AG107" t="str">
            <v/>
          </cell>
          <cell r="AH107">
            <v>0</v>
          </cell>
        </row>
        <row r="108">
          <cell r="B108" t="str">
            <v/>
          </cell>
          <cell r="AG108" t="str">
            <v/>
          </cell>
        </row>
        <row r="109">
          <cell r="B109" t="str">
            <v/>
          </cell>
          <cell r="AG109" t="str">
            <v/>
          </cell>
        </row>
        <row r="110">
          <cell r="B110" t="str">
            <v/>
          </cell>
          <cell r="AG110" t="str">
            <v/>
          </cell>
        </row>
        <row r="111">
          <cell r="B111" t="str">
            <v/>
          </cell>
          <cell r="AG111" t="str">
            <v/>
          </cell>
        </row>
        <row r="112">
          <cell r="B112" t="str">
            <v/>
          </cell>
          <cell r="AG112" t="str">
            <v/>
          </cell>
        </row>
        <row r="113">
          <cell r="B113" t="str">
            <v/>
          </cell>
          <cell r="AG113" t="str">
            <v/>
          </cell>
        </row>
        <row r="114">
          <cell r="B114" t="str">
            <v>A008</v>
          </cell>
          <cell r="AG114" t="str">
            <v/>
          </cell>
        </row>
        <row r="115">
          <cell r="B115" t="str">
            <v/>
          </cell>
          <cell r="AG115" t="str">
            <v/>
          </cell>
        </row>
        <row r="116">
          <cell r="B116" t="str">
            <v/>
          </cell>
          <cell r="AG116" t="str">
            <v/>
          </cell>
        </row>
        <row r="117">
          <cell r="B117" t="str">
            <v/>
          </cell>
          <cell r="AG117" t="str">
            <v/>
          </cell>
        </row>
        <row r="118">
          <cell r="B118" t="str">
            <v/>
          </cell>
          <cell r="AG118" t="str">
            <v/>
          </cell>
        </row>
        <row r="119">
          <cell r="B119" t="str">
            <v>A009</v>
          </cell>
          <cell r="AG119" t="str">
            <v/>
          </cell>
        </row>
        <row r="120">
          <cell r="B120" t="str">
            <v/>
          </cell>
          <cell r="AG120" t="str">
            <v/>
          </cell>
        </row>
        <row r="121">
          <cell r="B121" t="str">
            <v/>
          </cell>
          <cell r="AG121" t="str">
            <v/>
          </cell>
          <cell r="AH121">
            <v>0</v>
          </cell>
        </row>
        <row r="122">
          <cell r="B122" t="str">
            <v/>
          </cell>
          <cell r="AG122" t="str">
            <v/>
          </cell>
          <cell r="AH122">
            <v>0</v>
          </cell>
        </row>
        <row r="123">
          <cell r="B123" t="str">
            <v/>
          </cell>
          <cell r="AG123" t="str">
            <v/>
          </cell>
          <cell r="AH123">
            <v>0</v>
          </cell>
        </row>
        <row r="124">
          <cell r="B124" t="str">
            <v/>
          </cell>
          <cell r="AG124" t="str">
            <v/>
          </cell>
          <cell r="AH124">
            <v>0</v>
          </cell>
        </row>
        <row r="125">
          <cell r="B125" t="str">
            <v/>
          </cell>
          <cell r="AG125" t="str">
            <v/>
          </cell>
          <cell r="AH125">
            <v>0</v>
          </cell>
        </row>
        <row r="126">
          <cell r="B126" t="str">
            <v/>
          </cell>
          <cell r="AG126" t="str">
            <v/>
          </cell>
          <cell r="AH126">
            <v>0</v>
          </cell>
        </row>
        <row r="127">
          <cell r="B127" t="str">
            <v/>
          </cell>
          <cell r="AG127" t="str">
            <v/>
          </cell>
          <cell r="AH127">
            <v>0</v>
          </cell>
        </row>
        <row r="128">
          <cell r="B128" t="str">
            <v/>
          </cell>
          <cell r="AG128" t="str">
            <v/>
          </cell>
          <cell r="AH128">
            <v>0</v>
          </cell>
        </row>
        <row r="129">
          <cell r="B129" t="str">
            <v/>
          </cell>
          <cell r="AG129" t="str">
            <v/>
          </cell>
        </row>
        <row r="130">
          <cell r="B130" t="str">
            <v/>
          </cell>
          <cell r="AG130" t="str">
            <v/>
          </cell>
        </row>
        <row r="131">
          <cell r="B131" t="str">
            <v/>
          </cell>
          <cell r="AG131" t="str">
            <v/>
          </cell>
        </row>
        <row r="132">
          <cell r="B132" t="str">
            <v/>
          </cell>
          <cell r="AG132" t="str">
            <v/>
          </cell>
        </row>
        <row r="133">
          <cell r="B133" t="str">
            <v/>
          </cell>
          <cell r="AG133" t="str">
            <v/>
          </cell>
        </row>
        <row r="134">
          <cell r="B134" t="str">
            <v/>
          </cell>
          <cell r="AG134" t="str">
            <v/>
          </cell>
        </row>
        <row r="135">
          <cell r="B135" t="str">
            <v>A010</v>
          </cell>
          <cell r="AG135" t="str">
            <v/>
          </cell>
        </row>
        <row r="136">
          <cell r="B136" t="str">
            <v/>
          </cell>
          <cell r="AG136" t="str">
            <v/>
          </cell>
        </row>
        <row r="137">
          <cell r="B137" t="str">
            <v/>
          </cell>
          <cell r="AG137" t="str">
            <v/>
          </cell>
          <cell r="AH137">
            <v>0</v>
          </cell>
        </row>
        <row r="138">
          <cell r="B138" t="str">
            <v/>
          </cell>
          <cell r="AG138" t="str">
            <v/>
          </cell>
          <cell r="AH138">
            <v>0</v>
          </cell>
        </row>
        <row r="139">
          <cell r="B139" t="str">
            <v/>
          </cell>
          <cell r="AG139" t="str">
            <v/>
          </cell>
          <cell r="AH139">
            <v>0</v>
          </cell>
        </row>
        <row r="140">
          <cell r="B140" t="str">
            <v/>
          </cell>
          <cell r="AG140" t="str">
            <v/>
          </cell>
        </row>
        <row r="141">
          <cell r="B141" t="str">
            <v/>
          </cell>
          <cell r="AG141" t="str">
            <v/>
          </cell>
        </row>
        <row r="142">
          <cell r="B142" t="str">
            <v/>
          </cell>
          <cell r="AG142" t="str">
            <v/>
          </cell>
        </row>
        <row r="143">
          <cell r="B143" t="str">
            <v/>
          </cell>
          <cell r="AG143" t="str">
            <v/>
          </cell>
        </row>
        <row r="144">
          <cell r="B144" t="str">
            <v>A011</v>
          </cell>
          <cell r="AG144" t="str">
            <v/>
          </cell>
        </row>
        <row r="145">
          <cell r="B145" t="str">
            <v/>
          </cell>
          <cell r="AG145" t="str">
            <v/>
          </cell>
        </row>
        <row r="146">
          <cell r="B146" t="str">
            <v/>
          </cell>
          <cell r="AG146" t="str">
            <v/>
          </cell>
          <cell r="AH146">
            <v>0</v>
          </cell>
        </row>
        <row r="147">
          <cell r="B147" t="str">
            <v/>
          </cell>
          <cell r="AG147" t="str">
            <v/>
          </cell>
          <cell r="AH147">
            <v>0</v>
          </cell>
        </row>
        <row r="148">
          <cell r="B148" t="str">
            <v/>
          </cell>
          <cell r="AG148" t="str">
            <v/>
          </cell>
        </row>
        <row r="149">
          <cell r="B149" t="str">
            <v/>
          </cell>
          <cell r="AG149" t="str">
            <v/>
          </cell>
        </row>
        <row r="150">
          <cell r="B150" t="str">
            <v/>
          </cell>
          <cell r="AG150" t="str">
            <v/>
          </cell>
        </row>
        <row r="151">
          <cell r="B151" t="str">
            <v/>
          </cell>
          <cell r="AG151" t="str">
            <v/>
          </cell>
        </row>
        <row r="152">
          <cell r="B152" t="str">
            <v/>
          </cell>
          <cell r="AG152" t="str">
            <v/>
          </cell>
        </row>
        <row r="153">
          <cell r="B153" t="str">
            <v/>
          </cell>
          <cell r="AG153" t="str">
            <v/>
          </cell>
        </row>
        <row r="154">
          <cell r="B154" t="str">
            <v>A012</v>
          </cell>
          <cell r="AG154" t="str">
            <v/>
          </cell>
        </row>
        <row r="155">
          <cell r="B155" t="str">
            <v/>
          </cell>
          <cell r="AG155" t="str">
            <v/>
          </cell>
        </row>
        <row r="156">
          <cell r="B156" t="str">
            <v/>
          </cell>
          <cell r="AG156" t="str">
            <v/>
          </cell>
          <cell r="AH156">
            <v>0</v>
          </cell>
        </row>
        <row r="157">
          <cell r="B157" t="str">
            <v/>
          </cell>
          <cell r="AG157" t="str">
            <v/>
          </cell>
          <cell r="AH157">
            <v>0</v>
          </cell>
        </row>
        <row r="158">
          <cell r="B158" t="str">
            <v/>
          </cell>
          <cell r="AG158" t="str">
            <v/>
          </cell>
          <cell r="AH158">
            <v>0</v>
          </cell>
        </row>
        <row r="159">
          <cell r="B159" t="str">
            <v/>
          </cell>
          <cell r="AG159" t="str">
            <v/>
          </cell>
        </row>
        <row r="160">
          <cell r="B160" t="str">
            <v/>
          </cell>
          <cell r="AG160" t="str">
            <v/>
          </cell>
        </row>
        <row r="161">
          <cell r="B161" t="str">
            <v/>
          </cell>
          <cell r="AG161" t="str">
            <v/>
          </cell>
        </row>
        <row r="162">
          <cell r="B162" t="str">
            <v/>
          </cell>
          <cell r="AG162" t="str">
            <v/>
          </cell>
        </row>
        <row r="163">
          <cell r="B163" t="str">
            <v>A013</v>
          </cell>
          <cell r="AG163" t="str">
            <v/>
          </cell>
        </row>
        <row r="164">
          <cell r="B164" t="str">
            <v/>
          </cell>
          <cell r="AG164" t="str">
            <v/>
          </cell>
        </row>
        <row r="165">
          <cell r="B165" t="str">
            <v/>
          </cell>
          <cell r="AG165" t="str">
            <v/>
          </cell>
        </row>
        <row r="166">
          <cell r="B166" t="str">
            <v/>
          </cell>
          <cell r="AG166" t="str">
            <v/>
          </cell>
        </row>
        <row r="167">
          <cell r="B167" t="str">
            <v/>
          </cell>
          <cell r="AG167" t="str">
            <v/>
          </cell>
        </row>
        <row r="168">
          <cell r="B168" t="str">
            <v>A014</v>
          </cell>
          <cell r="AG168" t="str">
            <v/>
          </cell>
        </row>
        <row r="169">
          <cell r="AG169" t="str">
            <v/>
          </cell>
        </row>
        <row r="170">
          <cell r="AG170" t="str">
            <v/>
          </cell>
        </row>
        <row r="171">
          <cell r="AG171" t="str">
            <v/>
          </cell>
        </row>
        <row r="172">
          <cell r="AG172" t="str">
            <v/>
          </cell>
        </row>
        <row r="173">
          <cell r="AG173" t="str">
            <v/>
          </cell>
        </row>
        <row r="174">
          <cell r="B174" t="str">
            <v>B016</v>
          </cell>
          <cell r="AG174" t="str">
            <v/>
          </cell>
        </row>
        <row r="175">
          <cell r="B175" t="str">
            <v/>
          </cell>
          <cell r="AG175" t="str">
            <v/>
          </cell>
        </row>
        <row r="176">
          <cell r="B176" t="str">
            <v/>
          </cell>
          <cell r="AG176" t="str">
            <v/>
          </cell>
        </row>
        <row r="177">
          <cell r="B177" t="str">
            <v/>
          </cell>
          <cell r="AG177" t="str">
            <v/>
          </cell>
        </row>
        <row r="178">
          <cell r="B178" t="str">
            <v/>
          </cell>
          <cell r="AG178" t="str">
            <v/>
          </cell>
        </row>
        <row r="179">
          <cell r="B179" t="str">
            <v/>
          </cell>
          <cell r="AG179" t="str">
            <v/>
          </cell>
        </row>
        <row r="180">
          <cell r="B180" t="str">
            <v/>
          </cell>
          <cell r="AG180" t="str">
            <v/>
          </cell>
        </row>
        <row r="181">
          <cell r="B181" t="str">
            <v>B017</v>
          </cell>
          <cell r="AG181" t="str">
            <v/>
          </cell>
        </row>
        <row r="182">
          <cell r="B182" t="str">
            <v/>
          </cell>
          <cell r="AG182" t="str">
            <v/>
          </cell>
        </row>
        <row r="183">
          <cell r="B183" t="str">
            <v/>
          </cell>
          <cell r="AG183" t="str">
            <v/>
          </cell>
        </row>
        <row r="184">
          <cell r="B184" t="str">
            <v/>
          </cell>
          <cell r="AG184" t="str">
            <v/>
          </cell>
        </row>
        <row r="185">
          <cell r="B185" t="str">
            <v/>
          </cell>
          <cell r="AG185" t="str">
            <v/>
          </cell>
        </row>
        <row r="186">
          <cell r="B186" t="str">
            <v/>
          </cell>
          <cell r="AG186" t="str">
            <v/>
          </cell>
        </row>
        <row r="187">
          <cell r="B187" t="str">
            <v/>
          </cell>
          <cell r="AG187" t="str">
            <v/>
          </cell>
        </row>
        <row r="188">
          <cell r="B188" t="str">
            <v>B018</v>
          </cell>
          <cell r="AG188" t="str">
            <v/>
          </cell>
        </row>
        <row r="189">
          <cell r="B189" t="str">
            <v/>
          </cell>
          <cell r="AG189" t="str">
            <v/>
          </cell>
        </row>
        <row r="190">
          <cell r="B190" t="str">
            <v/>
          </cell>
          <cell r="AG190" t="str">
            <v/>
          </cell>
        </row>
        <row r="191">
          <cell r="B191" t="str">
            <v/>
          </cell>
          <cell r="AG191" t="str">
            <v/>
          </cell>
        </row>
        <row r="192">
          <cell r="B192" t="str">
            <v/>
          </cell>
          <cell r="AG192" t="str">
            <v/>
          </cell>
        </row>
        <row r="193">
          <cell r="B193" t="str">
            <v/>
          </cell>
          <cell r="AG193" t="str">
            <v/>
          </cell>
        </row>
        <row r="194">
          <cell r="B194" t="str">
            <v/>
          </cell>
          <cell r="AG194" t="str">
            <v/>
          </cell>
        </row>
        <row r="195">
          <cell r="B195" t="str">
            <v>B019</v>
          </cell>
          <cell r="AG195" t="str">
            <v/>
          </cell>
        </row>
        <row r="196">
          <cell r="B196" t="str">
            <v/>
          </cell>
          <cell r="AG196" t="str">
            <v/>
          </cell>
        </row>
        <row r="197">
          <cell r="B197" t="str">
            <v/>
          </cell>
          <cell r="AG197" t="str">
            <v/>
          </cell>
        </row>
        <row r="198">
          <cell r="B198" t="str">
            <v/>
          </cell>
          <cell r="AG198" t="str">
            <v/>
          </cell>
        </row>
        <row r="199">
          <cell r="B199" t="str">
            <v/>
          </cell>
          <cell r="AG199" t="str">
            <v/>
          </cell>
        </row>
        <row r="200">
          <cell r="B200" t="str">
            <v/>
          </cell>
          <cell r="AG200" t="str">
            <v/>
          </cell>
        </row>
        <row r="201">
          <cell r="B201" t="str">
            <v/>
          </cell>
          <cell r="AG201" t="str">
            <v/>
          </cell>
        </row>
        <row r="202">
          <cell r="B202" t="str">
            <v>B020</v>
          </cell>
          <cell r="AG202" t="str">
            <v/>
          </cell>
        </row>
        <row r="203">
          <cell r="B203" t="str">
            <v/>
          </cell>
          <cell r="AG203" t="str">
            <v/>
          </cell>
        </row>
        <row r="204">
          <cell r="B204" t="str">
            <v/>
          </cell>
          <cell r="AG204" t="str">
            <v/>
          </cell>
        </row>
        <row r="205">
          <cell r="B205" t="str">
            <v/>
          </cell>
          <cell r="AG205" t="str">
            <v/>
          </cell>
        </row>
        <row r="206">
          <cell r="B206" t="str">
            <v/>
          </cell>
          <cell r="AG206" t="str">
            <v/>
          </cell>
        </row>
        <row r="207">
          <cell r="B207" t="str">
            <v/>
          </cell>
          <cell r="AG207" t="str">
            <v/>
          </cell>
        </row>
        <row r="208">
          <cell r="B208" t="str">
            <v/>
          </cell>
          <cell r="AG208" t="str">
            <v/>
          </cell>
        </row>
        <row r="209">
          <cell r="B209" t="str">
            <v>B021</v>
          </cell>
          <cell r="AG209" t="str">
            <v/>
          </cell>
        </row>
        <row r="210">
          <cell r="B210" t="str">
            <v/>
          </cell>
          <cell r="AG210" t="str">
            <v/>
          </cell>
        </row>
        <row r="211">
          <cell r="B211" t="str">
            <v/>
          </cell>
          <cell r="AG211" t="str">
            <v/>
          </cell>
        </row>
        <row r="212">
          <cell r="B212" t="str">
            <v/>
          </cell>
          <cell r="AG212" t="str">
            <v/>
          </cell>
        </row>
        <row r="213">
          <cell r="B213" t="str">
            <v/>
          </cell>
          <cell r="AG213" t="str">
            <v/>
          </cell>
        </row>
        <row r="214">
          <cell r="B214" t="str">
            <v/>
          </cell>
          <cell r="AG214" t="str">
            <v/>
          </cell>
        </row>
        <row r="215">
          <cell r="B215" t="str">
            <v/>
          </cell>
          <cell r="AG215" t="str">
            <v/>
          </cell>
        </row>
        <row r="216">
          <cell r="B216" t="str">
            <v>B022</v>
          </cell>
          <cell r="AG216" t="str">
            <v/>
          </cell>
        </row>
        <row r="217">
          <cell r="B217" t="str">
            <v/>
          </cell>
          <cell r="AG217" t="str">
            <v/>
          </cell>
        </row>
        <row r="218">
          <cell r="B218" t="str">
            <v/>
          </cell>
          <cell r="AG218" t="str">
            <v/>
          </cell>
        </row>
        <row r="219">
          <cell r="B219" t="str">
            <v/>
          </cell>
          <cell r="AG219" t="str">
            <v/>
          </cell>
        </row>
        <row r="220">
          <cell r="B220" t="str">
            <v/>
          </cell>
          <cell r="AG220" t="str">
            <v/>
          </cell>
        </row>
        <row r="221">
          <cell r="B221" t="str">
            <v/>
          </cell>
          <cell r="AG221" t="str">
            <v/>
          </cell>
        </row>
        <row r="222">
          <cell r="B222" t="str">
            <v/>
          </cell>
          <cell r="AG222" t="str">
            <v/>
          </cell>
        </row>
        <row r="223">
          <cell r="B223" t="str">
            <v>B023</v>
          </cell>
          <cell r="AG223" t="str">
            <v/>
          </cell>
        </row>
        <row r="224">
          <cell r="B224" t="str">
            <v/>
          </cell>
          <cell r="AG224" t="str">
            <v/>
          </cell>
        </row>
        <row r="225">
          <cell r="B225" t="str">
            <v/>
          </cell>
          <cell r="AG225" t="str">
            <v/>
          </cell>
        </row>
        <row r="226">
          <cell r="B226" t="str">
            <v/>
          </cell>
          <cell r="AG226" t="str">
            <v/>
          </cell>
        </row>
        <row r="227">
          <cell r="B227" t="str">
            <v/>
          </cell>
          <cell r="AG227" t="str">
            <v/>
          </cell>
        </row>
        <row r="228">
          <cell r="B228" t="str">
            <v/>
          </cell>
          <cell r="AG228" t="str">
            <v/>
          </cell>
        </row>
        <row r="229">
          <cell r="B229" t="str">
            <v/>
          </cell>
          <cell r="AG229" t="str">
            <v/>
          </cell>
        </row>
        <row r="230">
          <cell r="B230" t="str">
            <v>B024</v>
          </cell>
          <cell r="AG230" t="str">
            <v/>
          </cell>
        </row>
        <row r="231">
          <cell r="B231" t="str">
            <v/>
          </cell>
          <cell r="AG231" t="str">
            <v/>
          </cell>
        </row>
        <row r="232">
          <cell r="B232" t="str">
            <v/>
          </cell>
          <cell r="AG232" t="str">
            <v/>
          </cell>
        </row>
        <row r="233">
          <cell r="B233" t="str">
            <v/>
          </cell>
          <cell r="AG233" t="str">
            <v/>
          </cell>
        </row>
        <row r="234">
          <cell r="B234" t="str">
            <v/>
          </cell>
          <cell r="AG234" t="str">
            <v/>
          </cell>
        </row>
        <row r="235">
          <cell r="B235" t="str">
            <v/>
          </cell>
          <cell r="AG235" t="str">
            <v/>
          </cell>
        </row>
        <row r="236">
          <cell r="B236" t="str">
            <v/>
          </cell>
          <cell r="AG236" t="str">
            <v/>
          </cell>
        </row>
        <row r="237">
          <cell r="B237" t="str">
            <v>B025</v>
          </cell>
          <cell r="AG237" t="str">
            <v/>
          </cell>
        </row>
        <row r="238">
          <cell r="B238" t="str">
            <v/>
          </cell>
          <cell r="AG238" t="str">
            <v/>
          </cell>
        </row>
        <row r="239">
          <cell r="B239" t="str">
            <v/>
          </cell>
          <cell r="AG239" t="str">
            <v/>
          </cell>
        </row>
        <row r="240">
          <cell r="B240" t="str">
            <v/>
          </cell>
          <cell r="AG240" t="str">
            <v/>
          </cell>
        </row>
        <row r="241">
          <cell r="B241" t="str">
            <v/>
          </cell>
          <cell r="AG241" t="str">
            <v/>
          </cell>
        </row>
        <row r="242">
          <cell r="B242" t="str">
            <v/>
          </cell>
          <cell r="AG242" t="str">
            <v/>
          </cell>
        </row>
        <row r="243">
          <cell r="B243" t="str">
            <v/>
          </cell>
          <cell r="AG243" t="str">
            <v/>
          </cell>
        </row>
        <row r="244">
          <cell r="B244" t="str">
            <v>B026</v>
          </cell>
          <cell r="AG244" t="str">
            <v/>
          </cell>
        </row>
        <row r="245">
          <cell r="B245" t="str">
            <v/>
          </cell>
          <cell r="AG245" t="str">
            <v/>
          </cell>
        </row>
        <row r="246">
          <cell r="B246" t="str">
            <v/>
          </cell>
          <cell r="AG246" t="str">
            <v/>
          </cell>
          <cell r="AH246">
            <v>0</v>
          </cell>
        </row>
        <row r="247">
          <cell r="B247" t="str">
            <v/>
          </cell>
          <cell r="AG247" t="str">
            <v/>
          </cell>
        </row>
        <row r="248">
          <cell r="B248" t="str">
            <v/>
          </cell>
          <cell r="AG248" t="str">
            <v/>
          </cell>
        </row>
        <row r="249">
          <cell r="B249" t="str">
            <v/>
          </cell>
          <cell r="AG249" t="str">
            <v/>
          </cell>
        </row>
        <row r="250">
          <cell r="B250" t="str">
            <v/>
          </cell>
          <cell r="AG250" t="str">
            <v/>
          </cell>
        </row>
        <row r="251">
          <cell r="B251" t="str">
            <v/>
          </cell>
          <cell r="AG251" t="str">
            <v/>
          </cell>
        </row>
        <row r="252">
          <cell r="B252" t="str">
            <v/>
          </cell>
          <cell r="AG252" t="str">
            <v/>
          </cell>
        </row>
        <row r="253">
          <cell r="B253" t="str">
            <v>B027</v>
          </cell>
          <cell r="AG253" t="str">
            <v/>
          </cell>
        </row>
        <row r="254">
          <cell r="AG254" t="str">
            <v/>
          </cell>
        </row>
        <row r="255">
          <cell r="AG255" t="str">
            <v/>
          </cell>
          <cell r="AH255">
            <v>0</v>
          </cell>
        </row>
        <row r="256">
          <cell r="AG256" t="str">
            <v/>
          </cell>
        </row>
        <row r="257">
          <cell r="AG257" t="str">
            <v/>
          </cell>
        </row>
        <row r="258">
          <cell r="AG258" t="str">
            <v/>
          </cell>
        </row>
        <row r="259">
          <cell r="AG259" t="str">
            <v/>
          </cell>
        </row>
        <row r="260">
          <cell r="AG260" t="str">
            <v/>
          </cell>
        </row>
        <row r="261">
          <cell r="AG261" t="str">
            <v/>
          </cell>
        </row>
        <row r="262">
          <cell r="AG262" t="str">
            <v/>
          </cell>
        </row>
        <row r="263">
          <cell r="B263" t="str">
            <v>C029</v>
          </cell>
          <cell r="AG263" t="str">
            <v/>
          </cell>
        </row>
        <row r="264">
          <cell r="B264" t="str">
            <v/>
          </cell>
          <cell r="AG264" t="str">
            <v/>
          </cell>
        </row>
        <row r="265">
          <cell r="B265" t="str">
            <v/>
          </cell>
          <cell r="AG265" t="str">
            <v/>
          </cell>
          <cell r="AH265">
            <v>0</v>
          </cell>
        </row>
        <row r="266">
          <cell r="B266" t="str">
            <v/>
          </cell>
          <cell r="AG266" t="str">
            <v/>
          </cell>
          <cell r="AH266">
            <v>0</v>
          </cell>
        </row>
        <row r="267">
          <cell r="B267" t="str">
            <v/>
          </cell>
          <cell r="AG267" t="str">
            <v/>
          </cell>
          <cell r="AH267">
            <v>0</v>
          </cell>
        </row>
        <row r="268">
          <cell r="B268" t="str">
            <v/>
          </cell>
          <cell r="AG268" t="str">
            <v/>
          </cell>
          <cell r="AH268">
            <v>0</v>
          </cell>
        </row>
        <row r="269">
          <cell r="B269" t="str">
            <v/>
          </cell>
          <cell r="AG269" t="str">
            <v/>
          </cell>
          <cell r="AH269">
            <v>0</v>
          </cell>
        </row>
        <row r="270">
          <cell r="B270" t="str">
            <v/>
          </cell>
          <cell r="AG270" t="str">
            <v/>
          </cell>
          <cell r="AH270">
            <v>0</v>
          </cell>
        </row>
        <row r="271">
          <cell r="B271" t="str">
            <v/>
          </cell>
          <cell r="AG271" t="str">
            <v/>
          </cell>
          <cell r="AH271">
            <v>0</v>
          </cell>
        </row>
        <row r="272">
          <cell r="B272" t="str">
            <v/>
          </cell>
          <cell r="AG272" t="str">
            <v/>
          </cell>
          <cell r="AH272">
            <v>0</v>
          </cell>
        </row>
        <row r="273">
          <cell r="B273" t="str">
            <v/>
          </cell>
          <cell r="AG273" t="str">
            <v/>
          </cell>
          <cell r="AH273">
            <v>0</v>
          </cell>
        </row>
        <row r="274">
          <cell r="B274" t="str">
            <v/>
          </cell>
          <cell r="AG274" t="str">
            <v/>
          </cell>
          <cell r="AH274">
            <v>0</v>
          </cell>
        </row>
        <row r="275">
          <cell r="B275" t="str">
            <v/>
          </cell>
          <cell r="AG275" t="str">
            <v/>
          </cell>
        </row>
        <row r="276">
          <cell r="B276" t="str">
            <v/>
          </cell>
          <cell r="AG276" t="str">
            <v/>
          </cell>
        </row>
        <row r="277">
          <cell r="B277" t="str">
            <v/>
          </cell>
          <cell r="AG277" t="str">
            <v/>
          </cell>
        </row>
        <row r="278">
          <cell r="B278" t="str">
            <v/>
          </cell>
          <cell r="AG278" t="str">
            <v/>
          </cell>
        </row>
        <row r="279">
          <cell r="B279" t="str">
            <v/>
          </cell>
          <cell r="AG279" t="str">
            <v/>
          </cell>
        </row>
        <row r="280">
          <cell r="B280" t="str">
            <v/>
          </cell>
          <cell r="AG280" t="str">
            <v/>
          </cell>
        </row>
        <row r="281">
          <cell r="B281" t="str">
            <v>C030</v>
          </cell>
          <cell r="AG281" t="str">
            <v/>
          </cell>
        </row>
        <row r="282">
          <cell r="B282" t="str">
            <v/>
          </cell>
          <cell r="AG282" t="str">
            <v/>
          </cell>
        </row>
        <row r="283">
          <cell r="B283" t="str">
            <v/>
          </cell>
          <cell r="AG283" t="str">
            <v/>
          </cell>
          <cell r="AH283">
            <v>0</v>
          </cell>
        </row>
        <row r="284">
          <cell r="B284" t="str">
            <v/>
          </cell>
          <cell r="AG284" t="str">
            <v/>
          </cell>
          <cell r="AH284">
            <v>0</v>
          </cell>
        </row>
        <row r="285">
          <cell r="B285" t="str">
            <v/>
          </cell>
          <cell r="AG285" t="str">
            <v/>
          </cell>
          <cell r="AH285">
            <v>0</v>
          </cell>
        </row>
        <row r="286">
          <cell r="B286" t="str">
            <v/>
          </cell>
          <cell r="AG286" t="str">
            <v/>
          </cell>
        </row>
        <row r="287">
          <cell r="B287" t="str">
            <v/>
          </cell>
          <cell r="AG287" t="str">
            <v/>
          </cell>
        </row>
        <row r="288">
          <cell r="B288" t="str">
            <v/>
          </cell>
          <cell r="AG288" t="str">
            <v/>
          </cell>
        </row>
        <row r="289">
          <cell r="B289" t="str">
            <v/>
          </cell>
          <cell r="AG289" t="str">
            <v/>
          </cell>
        </row>
        <row r="290">
          <cell r="B290" t="str">
            <v/>
          </cell>
          <cell r="AG290" t="str">
            <v/>
          </cell>
        </row>
        <row r="291">
          <cell r="B291" t="str">
            <v/>
          </cell>
          <cell r="AG291" t="str">
            <v/>
          </cell>
        </row>
        <row r="292">
          <cell r="B292" t="str">
            <v>C031</v>
          </cell>
          <cell r="AG292" t="str">
            <v/>
          </cell>
        </row>
        <row r="293">
          <cell r="B293" t="str">
            <v/>
          </cell>
          <cell r="AG293" t="str">
            <v/>
          </cell>
        </row>
        <row r="294">
          <cell r="B294" t="str">
            <v/>
          </cell>
          <cell r="AG294" t="str">
            <v>Batu Belah 15 / 201</v>
          </cell>
          <cell r="AH294">
            <v>33</v>
          </cell>
        </row>
        <row r="295">
          <cell r="B295" t="str">
            <v/>
          </cell>
          <cell r="AG295" t="str">
            <v>Semen Portland3</v>
          </cell>
          <cell r="AH295">
            <v>4080</v>
          </cell>
        </row>
        <row r="296">
          <cell r="B296" t="str">
            <v/>
          </cell>
          <cell r="AG296" t="str">
            <v>Pasir Pasang1</v>
          </cell>
          <cell r="AH296">
            <v>16.32</v>
          </cell>
        </row>
        <row r="297">
          <cell r="B297" t="str">
            <v/>
          </cell>
          <cell r="AG297" t="str">
            <v/>
          </cell>
        </row>
        <row r="298">
          <cell r="B298" t="str">
            <v/>
          </cell>
          <cell r="AG298" t="str">
            <v/>
          </cell>
        </row>
        <row r="299">
          <cell r="B299" t="str">
            <v/>
          </cell>
          <cell r="AG299" t="str">
            <v/>
          </cell>
        </row>
        <row r="300">
          <cell r="B300" t="str">
            <v/>
          </cell>
          <cell r="AG300" t="str">
            <v/>
          </cell>
        </row>
        <row r="301">
          <cell r="B301" t="str">
            <v/>
          </cell>
          <cell r="AG301" t="str">
            <v/>
          </cell>
        </row>
        <row r="302">
          <cell r="B302" t="str">
            <v/>
          </cell>
          <cell r="AG302" t="str">
            <v/>
          </cell>
        </row>
        <row r="303">
          <cell r="AG303" t="str">
            <v/>
          </cell>
        </row>
        <row r="304">
          <cell r="B304" t="str">
            <v>D033</v>
          </cell>
          <cell r="AG304" t="str">
            <v/>
          </cell>
        </row>
        <row r="305">
          <cell r="B305" t="str">
            <v/>
          </cell>
          <cell r="AG305" t="str">
            <v/>
          </cell>
        </row>
        <row r="306">
          <cell r="B306" t="str">
            <v/>
          </cell>
          <cell r="AG306" t="str">
            <v/>
          </cell>
          <cell r="AH306">
            <v>0</v>
          </cell>
        </row>
        <row r="307">
          <cell r="B307" t="str">
            <v/>
          </cell>
          <cell r="AG307" t="str">
            <v/>
          </cell>
          <cell r="AH307">
            <v>0</v>
          </cell>
        </row>
        <row r="308">
          <cell r="B308" t="str">
            <v/>
          </cell>
          <cell r="AG308" t="str">
            <v/>
          </cell>
          <cell r="AH308">
            <v>0</v>
          </cell>
        </row>
        <row r="309">
          <cell r="B309" t="str">
            <v/>
          </cell>
          <cell r="AG309" t="str">
            <v/>
          </cell>
        </row>
        <row r="310">
          <cell r="B310" t="str">
            <v/>
          </cell>
          <cell r="AG310" t="str">
            <v/>
          </cell>
        </row>
        <row r="311">
          <cell r="B311" t="str">
            <v/>
          </cell>
          <cell r="AG311" t="str">
            <v/>
          </cell>
        </row>
        <row r="312">
          <cell r="B312" t="str">
            <v/>
          </cell>
          <cell r="AG312" t="str">
            <v/>
          </cell>
        </row>
        <row r="313">
          <cell r="B313" t="str">
            <v/>
          </cell>
          <cell r="AG313" t="str">
            <v/>
          </cell>
        </row>
        <row r="314">
          <cell r="B314" t="str">
            <v/>
          </cell>
          <cell r="AG314" t="str">
            <v/>
          </cell>
        </row>
        <row r="315">
          <cell r="B315" t="str">
            <v>D034</v>
          </cell>
          <cell r="AG315" t="str">
            <v/>
          </cell>
        </row>
        <row r="316">
          <cell r="B316" t="str">
            <v/>
          </cell>
          <cell r="AG316" t="str">
            <v/>
          </cell>
        </row>
        <row r="317">
          <cell r="B317" t="str">
            <v/>
          </cell>
          <cell r="AG317" t="str">
            <v/>
          </cell>
          <cell r="AH317">
            <v>0</v>
          </cell>
        </row>
        <row r="318">
          <cell r="B318" t="str">
            <v/>
          </cell>
          <cell r="AG318" t="str">
            <v/>
          </cell>
          <cell r="AH318">
            <v>0</v>
          </cell>
        </row>
        <row r="319">
          <cell r="B319" t="str">
            <v/>
          </cell>
          <cell r="AG319" t="str">
            <v/>
          </cell>
          <cell r="AH319">
            <v>0</v>
          </cell>
        </row>
        <row r="320">
          <cell r="B320" t="str">
            <v/>
          </cell>
          <cell r="AG320" t="str">
            <v/>
          </cell>
        </row>
        <row r="321">
          <cell r="B321" t="str">
            <v/>
          </cell>
          <cell r="AG321" t="str">
            <v/>
          </cell>
        </row>
        <row r="322">
          <cell r="B322" t="str">
            <v/>
          </cell>
          <cell r="AG322" t="str">
            <v/>
          </cell>
        </row>
        <row r="323">
          <cell r="B323" t="str">
            <v/>
          </cell>
          <cell r="AG323" t="str">
            <v/>
          </cell>
        </row>
        <row r="324">
          <cell r="B324" t="str">
            <v/>
          </cell>
          <cell r="AG324" t="str">
            <v/>
          </cell>
        </row>
        <row r="325">
          <cell r="B325" t="str">
            <v/>
          </cell>
          <cell r="AG325" t="str">
            <v/>
          </cell>
        </row>
        <row r="326">
          <cell r="B326" t="str">
            <v>D035</v>
          </cell>
          <cell r="AG326" t="str">
            <v/>
          </cell>
        </row>
        <row r="327">
          <cell r="B327" t="str">
            <v/>
          </cell>
          <cell r="AG327" t="str">
            <v/>
          </cell>
        </row>
        <row r="328">
          <cell r="B328" t="str">
            <v/>
          </cell>
          <cell r="AG328" t="str">
            <v/>
          </cell>
          <cell r="AH328">
            <v>0</v>
          </cell>
        </row>
        <row r="329">
          <cell r="B329" t="str">
            <v/>
          </cell>
          <cell r="AG329" t="str">
            <v/>
          </cell>
          <cell r="AH329">
            <v>0</v>
          </cell>
        </row>
        <row r="330">
          <cell r="B330" t="str">
            <v/>
          </cell>
          <cell r="AG330" t="str">
            <v/>
          </cell>
          <cell r="AH330">
            <v>0</v>
          </cell>
        </row>
        <row r="331">
          <cell r="B331" t="str">
            <v/>
          </cell>
          <cell r="AG331" t="str">
            <v/>
          </cell>
        </row>
        <row r="332">
          <cell r="B332" t="str">
            <v/>
          </cell>
          <cell r="AG332" t="str">
            <v/>
          </cell>
        </row>
        <row r="333">
          <cell r="B333" t="str">
            <v/>
          </cell>
          <cell r="AG333" t="str">
            <v/>
          </cell>
        </row>
        <row r="334">
          <cell r="B334" t="str">
            <v/>
          </cell>
          <cell r="AG334" t="str">
            <v/>
          </cell>
        </row>
        <row r="335">
          <cell r="B335" t="str">
            <v/>
          </cell>
          <cell r="AG335" t="str">
            <v/>
          </cell>
        </row>
        <row r="336">
          <cell r="B336" t="str">
            <v/>
          </cell>
          <cell r="AG336" t="str">
            <v/>
          </cell>
        </row>
        <row r="337">
          <cell r="B337" t="str">
            <v>D036</v>
          </cell>
          <cell r="AG337" t="str">
            <v/>
          </cell>
        </row>
        <row r="338">
          <cell r="AG338" t="str">
            <v/>
          </cell>
        </row>
        <row r="339">
          <cell r="AG339" t="str">
            <v/>
          </cell>
          <cell r="AH339">
            <v>0</v>
          </cell>
        </row>
        <row r="340">
          <cell r="AG340" t="str">
            <v/>
          </cell>
          <cell r="AH340">
            <v>0</v>
          </cell>
        </row>
        <row r="341">
          <cell r="AG341" t="str">
            <v/>
          </cell>
          <cell r="AH341">
            <v>0</v>
          </cell>
        </row>
        <row r="342">
          <cell r="AG342" t="str">
            <v/>
          </cell>
        </row>
        <row r="343">
          <cell r="AG343" t="str">
            <v/>
          </cell>
        </row>
        <row r="344">
          <cell r="AG344" t="str">
            <v/>
          </cell>
        </row>
        <row r="345">
          <cell r="AG345" t="str">
            <v/>
          </cell>
        </row>
        <row r="346">
          <cell r="AG346" t="str">
            <v/>
          </cell>
        </row>
        <row r="347">
          <cell r="AG347" t="str">
            <v/>
          </cell>
        </row>
        <row r="348">
          <cell r="AG348" t="str">
            <v/>
          </cell>
        </row>
        <row r="349">
          <cell r="B349" t="str">
            <v>E038</v>
          </cell>
          <cell r="AG349" t="str">
            <v/>
          </cell>
        </row>
        <row r="350">
          <cell r="B350" t="str">
            <v/>
          </cell>
          <cell r="AG350" t="str">
            <v/>
          </cell>
        </row>
        <row r="351">
          <cell r="B351" t="str">
            <v/>
          </cell>
          <cell r="AG351" t="str">
            <v/>
          </cell>
          <cell r="AH351">
            <v>0</v>
          </cell>
        </row>
        <row r="352">
          <cell r="B352" t="str">
            <v/>
          </cell>
          <cell r="AG352" t="str">
            <v/>
          </cell>
          <cell r="AH352">
            <v>0</v>
          </cell>
        </row>
        <row r="353">
          <cell r="B353" t="str">
            <v/>
          </cell>
          <cell r="AG353" t="str">
            <v/>
          </cell>
        </row>
        <row r="354">
          <cell r="B354" t="str">
            <v/>
          </cell>
          <cell r="AG354" t="str">
            <v/>
          </cell>
        </row>
        <row r="355">
          <cell r="B355" t="str">
            <v/>
          </cell>
          <cell r="AG355" t="str">
            <v/>
          </cell>
        </row>
        <row r="356">
          <cell r="B356" t="str">
            <v/>
          </cell>
          <cell r="AG356" t="str">
            <v/>
          </cell>
        </row>
        <row r="357">
          <cell r="B357" t="str">
            <v/>
          </cell>
          <cell r="AG357" t="str">
            <v/>
          </cell>
        </row>
        <row r="358">
          <cell r="B358" t="str">
            <v/>
          </cell>
          <cell r="AG358" t="str">
            <v/>
          </cell>
        </row>
        <row r="359">
          <cell r="B359" t="str">
            <v>E039</v>
          </cell>
          <cell r="AG359" t="str">
            <v/>
          </cell>
        </row>
        <row r="360">
          <cell r="B360" t="str">
            <v/>
          </cell>
          <cell r="AG360" t="str">
            <v/>
          </cell>
        </row>
        <row r="361">
          <cell r="B361" t="str">
            <v/>
          </cell>
          <cell r="AG361" t="str">
            <v/>
          </cell>
          <cell r="AH361">
            <v>0</v>
          </cell>
        </row>
        <row r="362">
          <cell r="B362" t="str">
            <v/>
          </cell>
          <cell r="AG362" t="str">
            <v/>
          </cell>
          <cell r="AH362">
            <v>0</v>
          </cell>
        </row>
        <row r="363">
          <cell r="B363" t="str">
            <v/>
          </cell>
          <cell r="AG363" t="str">
            <v/>
          </cell>
        </row>
        <row r="364">
          <cell r="B364" t="str">
            <v/>
          </cell>
          <cell r="AG364" t="str">
            <v/>
          </cell>
        </row>
        <row r="365">
          <cell r="B365" t="str">
            <v/>
          </cell>
          <cell r="AG365" t="str">
            <v/>
          </cell>
        </row>
        <row r="366">
          <cell r="B366" t="str">
            <v/>
          </cell>
          <cell r="AG366" t="str">
            <v/>
          </cell>
        </row>
        <row r="367">
          <cell r="B367" t="str">
            <v/>
          </cell>
          <cell r="AG367" t="str">
            <v/>
          </cell>
        </row>
        <row r="368">
          <cell r="B368" t="str">
            <v/>
          </cell>
          <cell r="AG368" t="str">
            <v/>
          </cell>
        </row>
        <row r="369">
          <cell r="B369" t="str">
            <v>E040</v>
          </cell>
          <cell r="AG369" t="str">
            <v/>
          </cell>
        </row>
        <row r="370">
          <cell r="B370" t="str">
            <v/>
          </cell>
          <cell r="AG370" t="str">
            <v/>
          </cell>
        </row>
        <row r="371">
          <cell r="B371" t="str">
            <v/>
          </cell>
          <cell r="AG371" t="str">
            <v/>
          </cell>
          <cell r="AH371">
            <v>0</v>
          </cell>
        </row>
        <row r="372">
          <cell r="B372" t="str">
            <v/>
          </cell>
          <cell r="AG372" t="str">
            <v/>
          </cell>
          <cell r="AH372">
            <v>0</v>
          </cell>
        </row>
        <row r="373">
          <cell r="B373" t="str">
            <v/>
          </cell>
          <cell r="AG373" t="str">
            <v/>
          </cell>
          <cell r="AH373">
            <v>0</v>
          </cell>
        </row>
        <row r="374">
          <cell r="B374" t="str">
            <v/>
          </cell>
          <cell r="AG374" t="str">
            <v/>
          </cell>
        </row>
        <row r="375">
          <cell r="B375" t="str">
            <v/>
          </cell>
          <cell r="AG375" t="str">
            <v/>
          </cell>
        </row>
        <row r="376">
          <cell r="B376" t="str">
            <v/>
          </cell>
          <cell r="AG376" t="str">
            <v/>
          </cell>
        </row>
        <row r="377">
          <cell r="B377" t="str">
            <v/>
          </cell>
          <cell r="AG377" t="str">
            <v/>
          </cell>
        </row>
        <row r="378">
          <cell r="B378" t="str">
            <v/>
          </cell>
          <cell r="AG378" t="str">
            <v/>
          </cell>
        </row>
        <row r="379">
          <cell r="B379" t="str">
            <v/>
          </cell>
          <cell r="AG379" t="str">
            <v/>
          </cell>
        </row>
        <row r="380">
          <cell r="B380" t="str">
            <v>E041</v>
          </cell>
          <cell r="AG380" t="str">
            <v/>
          </cell>
        </row>
        <row r="381">
          <cell r="B381" t="str">
            <v/>
          </cell>
          <cell r="AG381" t="str">
            <v/>
          </cell>
        </row>
        <row r="382">
          <cell r="B382" t="str">
            <v/>
          </cell>
          <cell r="AG382" t="str">
            <v/>
          </cell>
          <cell r="AH382">
            <v>0</v>
          </cell>
        </row>
        <row r="383">
          <cell r="B383" t="str">
            <v/>
          </cell>
          <cell r="AG383" t="str">
            <v/>
          </cell>
          <cell r="AH383">
            <v>0</v>
          </cell>
        </row>
        <row r="384">
          <cell r="B384" t="str">
            <v/>
          </cell>
          <cell r="AG384" t="str">
            <v/>
          </cell>
          <cell r="AH384">
            <v>0</v>
          </cell>
        </row>
        <row r="385">
          <cell r="B385" t="str">
            <v/>
          </cell>
          <cell r="AG385" t="str">
            <v/>
          </cell>
        </row>
        <row r="386">
          <cell r="B386" t="str">
            <v/>
          </cell>
          <cell r="AG386" t="str">
            <v/>
          </cell>
        </row>
        <row r="387">
          <cell r="B387" t="str">
            <v/>
          </cell>
          <cell r="AG387" t="str">
            <v/>
          </cell>
        </row>
        <row r="388">
          <cell r="B388" t="str">
            <v/>
          </cell>
          <cell r="AG388" t="str">
            <v/>
          </cell>
        </row>
        <row r="389">
          <cell r="B389" t="str">
            <v/>
          </cell>
          <cell r="AG389" t="str">
            <v/>
          </cell>
        </row>
        <row r="390">
          <cell r="B390" t="str">
            <v/>
          </cell>
          <cell r="AG390" t="str">
            <v/>
          </cell>
        </row>
        <row r="391">
          <cell r="B391" t="str">
            <v>E042</v>
          </cell>
          <cell r="AG391" t="str">
            <v/>
          </cell>
        </row>
        <row r="392">
          <cell r="B392" t="str">
            <v/>
          </cell>
          <cell r="AG392" t="str">
            <v/>
          </cell>
        </row>
        <row r="393">
          <cell r="B393" t="str">
            <v/>
          </cell>
          <cell r="AG393" t="str">
            <v/>
          </cell>
          <cell r="AH393">
            <v>0</v>
          </cell>
        </row>
        <row r="394">
          <cell r="B394" t="str">
            <v/>
          </cell>
          <cell r="AG394" t="str">
            <v/>
          </cell>
          <cell r="AH394">
            <v>0</v>
          </cell>
        </row>
        <row r="395">
          <cell r="B395" t="str">
            <v/>
          </cell>
          <cell r="AG395" t="str">
            <v/>
          </cell>
          <cell r="AH395">
            <v>0</v>
          </cell>
        </row>
        <row r="396">
          <cell r="B396" t="str">
            <v/>
          </cell>
          <cell r="AG396" t="str">
            <v/>
          </cell>
        </row>
        <row r="397">
          <cell r="B397" t="str">
            <v/>
          </cell>
          <cell r="AG397" t="str">
            <v/>
          </cell>
        </row>
        <row r="398">
          <cell r="B398" t="str">
            <v/>
          </cell>
          <cell r="AG398" t="str">
            <v/>
          </cell>
        </row>
        <row r="399">
          <cell r="B399" t="str">
            <v/>
          </cell>
          <cell r="AG399" t="str">
            <v/>
          </cell>
        </row>
        <row r="400">
          <cell r="B400" t="str">
            <v/>
          </cell>
          <cell r="AG400" t="str">
            <v/>
          </cell>
        </row>
        <row r="401">
          <cell r="B401" t="str">
            <v/>
          </cell>
          <cell r="AG401" t="str">
            <v/>
          </cell>
        </row>
        <row r="402">
          <cell r="B402" t="str">
            <v>E043</v>
          </cell>
          <cell r="AG402" t="str">
            <v/>
          </cell>
        </row>
        <row r="403">
          <cell r="B403" t="str">
            <v/>
          </cell>
          <cell r="AG403" t="str">
            <v/>
          </cell>
        </row>
        <row r="404">
          <cell r="B404" t="str">
            <v/>
          </cell>
          <cell r="AG404" t="str">
            <v/>
          </cell>
          <cell r="AH404">
            <v>0</v>
          </cell>
        </row>
        <row r="405">
          <cell r="B405" t="str">
            <v/>
          </cell>
          <cell r="AG405" t="str">
            <v/>
          </cell>
          <cell r="AH405">
            <v>0</v>
          </cell>
        </row>
        <row r="406">
          <cell r="B406" t="str">
            <v/>
          </cell>
          <cell r="AG406" t="str">
            <v/>
          </cell>
          <cell r="AH406">
            <v>0</v>
          </cell>
        </row>
        <row r="407">
          <cell r="B407" t="str">
            <v/>
          </cell>
          <cell r="AG407" t="str">
            <v/>
          </cell>
        </row>
        <row r="408">
          <cell r="B408" t="str">
            <v/>
          </cell>
          <cell r="AG408" t="str">
            <v/>
          </cell>
        </row>
        <row r="409">
          <cell r="B409" t="str">
            <v/>
          </cell>
          <cell r="AG409" t="str">
            <v/>
          </cell>
        </row>
        <row r="410">
          <cell r="B410" t="str">
            <v/>
          </cell>
          <cell r="AG410" t="str">
            <v/>
          </cell>
        </row>
        <row r="411">
          <cell r="B411" t="str">
            <v/>
          </cell>
          <cell r="AG411" t="str">
            <v/>
          </cell>
        </row>
        <row r="412">
          <cell r="B412" t="str">
            <v/>
          </cell>
          <cell r="AG412" t="str">
            <v/>
          </cell>
        </row>
        <row r="413">
          <cell r="B413" t="str">
            <v>E044</v>
          </cell>
          <cell r="AG413" t="str">
            <v/>
          </cell>
        </row>
        <row r="414">
          <cell r="B414" t="str">
            <v/>
          </cell>
          <cell r="AG414" t="str">
            <v/>
          </cell>
        </row>
        <row r="415">
          <cell r="B415" t="str">
            <v/>
          </cell>
          <cell r="AG415" t="str">
            <v/>
          </cell>
          <cell r="AH415">
            <v>0</v>
          </cell>
        </row>
        <row r="416">
          <cell r="B416" t="str">
            <v/>
          </cell>
          <cell r="AG416" t="str">
            <v/>
          </cell>
          <cell r="AH416">
            <v>0</v>
          </cell>
        </row>
        <row r="417">
          <cell r="B417" t="str">
            <v/>
          </cell>
          <cell r="AG417" t="str">
            <v/>
          </cell>
          <cell r="AH417">
            <v>0</v>
          </cell>
        </row>
        <row r="418">
          <cell r="B418" t="str">
            <v/>
          </cell>
          <cell r="AG418" t="str">
            <v/>
          </cell>
        </row>
        <row r="419">
          <cell r="B419" t="str">
            <v/>
          </cell>
          <cell r="AG419" t="str">
            <v/>
          </cell>
        </row>
        <row r="420">
          <cell r="B420" t="str">
            <v/>
          </cell>
          <cell r="AG420" t="str">
            <v/>
          </cell>
        </row>
        <row r="421">
          <cell r="B421" t="str">
            <v/>
          </cell>
          <cell r="AG421" t="str">
            <v/>
          </cell>
        </row>
        <row r="422">
          <cell r="B422" t="str">
            <v/>
          </cell>
          <cell r="AG422" t="str">
            <v/>
          </cell>
        </row>
        <row r="423">
          <cell r="B423" t="str">
            <v/>
          </cell>
          <cell r="AG423" t="str">
            <v/>
          </cell>
        </row>
        <row r="424">
          <cell r="B424" t="str">
            <v>E045</v>
          </cell>
          <cell r="AG424" t="str">
            <v/>
          </cell>
        </row>
        <row r="425">
          <cell r="B425" t="str">
            <v/>
          </cell>
          <cell r="AG425" t="str">
            <v/>
          </cell>
        </row>
        <row r="426">
          <cell r="B426" t="str">
            <v/>
          </cell>
          <cell r="AG426" t="str">
            <v/>
          </cell>
          <cell r="AH426">
            <v>0</v>
          </cell>
        </row>
        <row r="427">
          <cell r="B427" t="str">
            <v/>
          </cell>
          <cell r="AG427" t="str">
            <v/>
          </cell>
          <cell r="AH427">
            <v>0</v>
          </cell>
        </row>
        <row r="428">
          <cell r="B428" t="str">
            <v/>
          </cell>
          <cell r="AG428" t="str">
            <v/>
          </cell>
        </row>
        <row r="429">
          <cell r="B429" t="str">
            <v/>
          </cell>
          <cell r="AG429" t="str">
            <v/>
          </cell>
        </row>
        <row r="430">
          <cell r="B430" t="str">
            <v/>
          </cell>
          <cell r="AG430" t="str">
            <v/>
          </cell>
        </row>
        <row r="431">
          <cell r="B431" t="str">
            <v/>
          </cell>
          <cell r="AG431" t="str">
            <v/>
          </cell>
        </row>
        <row r="432">
          <cell r="B432" t="str">
            <v/>
          </cell>
          <cell r="AG432" t="str">
            <v/>
          </cell>
        </row>
        <row r="433">
          <cell r="B433" t="str">
            <v/>
          </cell>
          <cell r="AG433" t="str">
            <v/>
          </cell>
        </row>
        <row r="434">
          <cell r="B434" t="str">
            <v>E046</v>
          </cell>
          <cell r="AG434" t="str">
            <v/>
          </cell>
        </row>
        <row r="435">
          <cell r="B435" t="str">
            <v/>
          </cell>
          <cell r="AG435" t="str">
            <v/>
          </cell>
        </row>
        <row r="436">
          <cell r="B436" t="str">
            <v/>
          </cell>
          <cell r="AG436" t="str">
            <v/>
          </cell>
          <cell r="AH436">
            <v>0</v>
          </cell>
        </row>
        <row r="437">
          <cell r="B437" t="str">
            <v/>
          </cell>
          <cell r="AG437" t="str">
            <v/>
          </cell>
          <cell r="AH437">
            <v>0</v>
          </cell>
        </row>
        <row r="438">
          <cell r="B438" t="str">
            <v/>
          </cell>
          <cell r="AG438" t="str">
            <v/>
          </cell>
        </row>
        <row r="439">
          <cell r="B439" t="str">
            <v/>
          </cell>
          <cell r="AG439" t="str">
            <v/>
          </cell>
        </row>
        <row r="440">
          <cell r="B440" t="str">
            <v/>
          </cell>
          <cell r="AG440" t="str">
            <v/>
          </cell>
        </row>
        <row r="441">
          <cell r="B441" t="str">
            <v/>
          </cell>
          <cell r="AG441" t="str">
            <v/>
          </cell>
        </row>
        <row r="442">
          <cell r="B442" t="str">
            <v/>
          </cell>
          <cell r="AG442" t="str">
            <v/>
          </cell>
        </row>
        <row r="443">
          <cell r="B443" t="str">
            <v/>
          </cell>
          <cell r="AG443" t="str">
            <v/>
          </cell>
        </row>
        <row r="444">
          <cell r="B444" t="str">
            <v>E047</v>
          </cell>
          <cell r="AG444" t="str">
            <v/>
          </cell>
        </row>
        <row r="445">
          <cell r="B445" t="str">
            <v/>
          </cell>
          <cell r="AG445" t="str">
            <v/>
          </cell>
        </row>
        <row r="446">
          <cell r="B446" t="str">
            <v/>
          </cell>
          <cell r="AG446" t="str">
            <v/>
          </cell>
          <cell r="AH446">
            <v>0</v>
          </cell>
        </row>
        <row r="447">
          <cell r="B447" t="str">
            <v/>
          </cell>
          <cell r="AG447" t="str">
            <v/>
          </cell>
          <cell r="AH447">
            <v>0</v>
          </cell>
        </row>
        <row r="448">
          <cell r="B448" t="str">
            <v/>
          </cell>
          <cell r="AG448" t="str">
            <v/>
          </cell>
        </row>
        <row r="449">
          <cell r="B449" t="str">
            <v/>
          </cell>
          <cell r="AG449" t="str">
            <v/>
          </cell>
        </row>
        <row r="450">
          <cell r="B450" t="str">
            <v/>
          </cell>
          <cell r="AG450" t="str">
            <v/>
          </cell>
        </row>
        <row r="451">
          <cell r="B451" t="str">
            <v/>
          </cell>
          <cell r="AG451" t="str">
            <v/>
          </cell>
        </row>
        <row r="452">
          <cell r="B452" t="str">
            <v/>
          </cell>
          <cell r="AG452" t="str">
            <v/>
          </cell>
        </row>
        <row r="453">
          <cell r="B453" t="str">
            <v/>
          </cell>
          <cell r="AG453" t="str">
            <v/>
          </cell>
        </row>
        <row r="454">
          <cell r="B454" t="str">
            <v>E048</v>
          </cell>
          <cell r="AG454" t="str">
            <v/>
          </cell>
        </row>
        <row r="455">
          <cell r="B455" t="str">
            <v/>
          </cell>
          <cell r="AG455" t="str">
            <v/>
          </cell>
        </row>
        <row r="456">
          <cell r="B456" t="str">
            <v/>
          </cell>
          <cell r="AG456" t="str">
            <v/>
          </cell>
          <cell r="AH456">
            <v>0</v>
          </cell>
        </row>
        <row r="457">
          <cell r="B457" t="str">
            <v/>
          </cell>
          <cell r="AG457" t="str">
            <v/>
          </cell>
          <cell r="AH457">
            <v>0</v>
          </cell>
        </row>
        <row r="458">
          <cell r="B458" t="str">
            <v/>
          </cell>
          <cell r="AG458" t="str">
            <v/>
          </cell>
        </row>
        <row r="459">
          <cell r="B459" t="str">
            <v/>
          </cell>
          <cell r="AG459" t="str">
            <v/>
          </cell>
        </row>
        <row r="460">
          <cell r="B460" t="str">
            <v/>
          </cell>
          <cell r="AG460" t="str">
            <v/>
          </cell>
        </row>
        <row r="461">
          <cell r="B461" t="str">
            <v/>
          </cell>
          <cell r="AG461" t="str">
            <v/>
          </cell>
        </row>
        <row r="462">
          <cell r="B462" t="str">
            <v/>
          </cell>
          <cell r="AG462" t="str">
            <v/>
          </cell>
        </row>
        <row r="463">
          <cell r="B463" t="str">
            <v/>
          </cell>
          <cell r="AG463" t="str">
            <v/>
          </cell>
        </row>
        <row r="464">
          <cell r="B464" t="str">
            <v>E050</v>
          </cell>
          <cell r="AG464" t="str">
            <v/>
          </cell>
        </row>
        <row r="465">
          <cell r="B465" t="str">
            <v/>
          </cell>
          <cell r="AG465" t="str">
            <v/>
          </cell>
        </row>
        <row r="466">
          <cell r="B466" t="str">
            <v/>
          </cell>
          <cell r="AG466" t="str">
            <v/>
          </cell>
          <cell r="AH466">
            <v>0</v>
          </cell>
        </row>
        <row r="467">
          <cell r="B467" t="str">
            <v/>
          </cell>
          <cell r="AG467" t="str">
            <v/>
          </cell>
          <cell r="AH467">
            <v>0</v>
          </cell>
        </row>
        <row r="468">
          <cell r="B468" t="str">
            <v/>
          </cell>
          <cell r="AG468" t="str">
            <v/>
          </cell>
        </row>
        <row r="469">
          <cell r="B469" t="str">
            <v/>
          </cell>
          <cell r="AG469" t="str">
            <v/>
          </cell>
        </row>
        <row r="470">
          <cell r="B470" t="str">
            <v/>
          </cell>
          <cell r="AG470" t="str">
            <v/>
          </cell>
        </row>
        <row r="471">
          <cell r="B471" t="str">
            <v/>
          </cell>
          <cell r="AG471" t="str">
            <v/>
          </cell>
        </row>
        <row r="472">
          <cell r="B472" t="str">
            <v/>
          </cell>
          <cell r="AG472" t="str">
            <v/>
          </cell>
        </row>
        <row r="473">
          <cell r="B473" t="str">
            <v/>
          </cell>
          <cell r="AG473" t="str">
            <v/>
          </cell>
        </row>
        <row r="474">
          <cell r="B474" t="str">
            <v>E051</v>
          </cell>
          <cell r="AG474" t="str">
            <v/>
          </cell>
        </row>
        <row r="475">
          <cell r="B475" t="str">
            <v/>
          </cell>
          <cell r="AG475" t="str">
            <v/>
          </cell>
        </row>
        <row r="476">
          <cell r="B476" t="str">
            <v/>
          </cell>
          <cell r="AG476" t="str">
            <v/>
          </cell>
          <cell r="AH476">
            <v>0</v>
          </cell>
        </row>
        <row r="477">
          <cell r="B477" t="str">
            <v/>
          </cell>
          <cell r="AG477" t="str">
            <v/>
          </cell>
          <cell r="AH477">
            <v>0</v>
          </cell>
        </row>
        <row r="478">
          <cell r="B478" t="str">
            <v/>
          </cell>
          <cell r="AG478" t="str">
            <v/>
          </cell>
        </row>
        <row r="479">
          <cell r="B479" t="str">
            <v/>
          </cell>
          <cell r="AG479" t="str">
            <v/>
          </cell>
        </row>
        <row r="480">
          <cell r="B480" t="str">
            <v/>
          </cell>
          <cell r="AG480" t="str">
            <v/>
          </cell>
        </row>
        <row r="481">
          <cell r="B481" t="str">
            <v/>
          </cell>
          <cell r="AG481" t="str">
            <v/>
          </cell>
        </row>
        <row r="482">
          <cell r="B482" t="str">
            <v/>
          </cell>
          <cell r="AG482" t="str">
            <v/>
          </cell>
        </row>
        <row r="483">
          <cell r="B483" t="str">
            <v/>
          </cell>
          <cell r="AG483" t="str">
            <v/>
          </cell>
        </row>
        <row r="484">
          <cell r="B484" t="str">
            <v/>
          </cell>
          <cell r="AG484" t="str">
            <v/>
          </cell>
        </row>
        <row r="485">
          <cell r="B485" t="str">
            <v>E052</v>
          </cell>
          <cell r="AG485" t="str">
            <v/>
          </cell>
        </row>
        <row r="486">
          <cell r="B486" t="str">
            <v/>
          </cell>
          <cell r="AG486" t="str">
            <v/>
          </cell>
        </row>
        <row r="487">
          <cell r="B487" t="str">
            <v/>
          </cell>
          <cell r="AG487" t="str">
            <v/>
          </cell>
          <cell r="AH487">
            <v>0</v>
          </cell>
        </row>
        <row r="488">
          <cell r="B488" t="str">
            <v/>
          </cell>
          <cell r="AG488" t="str">
            <v/>
          </cell>
          <cell r="AH488">
            <v>0</v>
          </cell>
        </row>
        <row r="489">
          <cell r="B489" t="str">
            <v/>
          </cell>
          <cell r="AG489" t="str">
            <v/>
          </cell>
        </row>
        <row r="490">
          <cell r="B490" t="str">
            <v/>
          </cell>
          <cell r="AG490" t="str">
            <v/>
          </cell>
        </row>
        <row r="491">
          <cell r="B491" t="str">
            <v/>
          </cell>
          <cell r="AG491" t="str">
            <v/>
          </cell>
        </row>
        <row r="492">
          <cell r="B492" t="str">
            <v/>
          </cell>
          <cell r="AG492" t="str">
            <v/>
          </cell>
        </row>
        <row r="493">
          <cell r="B493" t="str">
            <v/>
          </cell>
          <cell r="AG493" t="str">
            <v/>
          </cell>
        </row>
        <row r="494">
          <cell r="B494" t="str">
            <v/>
          </cell>
          <cell r="AG494" t="str">
            <v/>
          </cell>
        </row>
        <row r="495">
          <cell r="B495" t="str">
            <v>E053</v>
          </cell>
          <cell r="AG495" t="str">
            <v/>
          </cell>
        </row>
        <row r="496">
          <cell r="B496" t="str">
            <v/>
          </cell>
          <cell r="AG496" t="str">
            <v/>
          </cell>
        </row>
        <row r="497">
          <cell r="B497" t="str">
            <v/>
          </cell>
          <cell r="AG497" t="str">
            <v/>
          </cell>
          <cell r="AH497">
            <v>0</v>
          </cell>
        </row>
        <row r="498">
          <cell r="B498" t="str">
            <v/>
          </cell>
          <cell r="AG498" t="str">
            <v/>
          </cell>
          <cell r="AH498">
            <v>0</v>
          </cell>
        </row>
        <row r="499">
          <cell r="B499" t="str">
            <v/>
          </cell>
          <cell r="AG499" t="str">
            <v/>
          </cell>
        </row>
        <row r="500">
          <cell r="B500" t="str">
            <v/>
          </cell>
          <cell r="AG500" t="str">
            <v/>
          </cell>
        </row>
        <row r="501">
          <cell r="B501" t="str">
            <v/>
          </cell>
          <cell r="AG501" t="str">
            <v/>
          </cell>
        </row>
        <row r="502">
          <cell r="B502" t="str">
            <v/>
          </cell>
          <cell r="AG502" t="str">
            <v/>
          </cell>
        </row>
        <row r="503">
          <cell r="B503" t="str">
            <v/>
          </cell>
          <cell r="AG503" t="str">
            <v/>
          </cell>
        </row>
        <row r="504">
          <cell r="B504" t="str">
            <v/>
          </cell>
          <cell r="AG504" t="str">
            <v/>
          </cell>
        </row>
        <row r="505">
          <cell r="B505" t="str">
            <v>E054</v>
          </cell>
          <cell r="AG505" t="str">
            <v/>
          </cell>
        </row>
        <row r="506">
          <cell r="B506" t="str">
            <v/>
          </cell>
          <cell r="AG506" t="str">
            <v/>
          </cell>
        </row>
        <row r="507">
          <cell r="B507" t="str">
            <v/>
          </cell>
          <cell r="AG507" t="str">
            <v/>
          </cell>
          <cell r="AH507">
            <v>0</v>
          </cell>
        </row>
        <row r="508">
          <cell r="B508" t="str">
            <v/>
          </cell>
          <cell r="AG508" t="str">
            <v/>
          </cell>
          <cell r="AH508">
            <v>0</v>
          </cell>
        </row>
        <row r="509">
          <cell r="B509" t="str">
            <v/>
          </cell>
          <cell r="AG509" t="str">
            <v/>
          </cell>
        </row>
        <row r="510">
          <cell r="B510" t="str">
            <v/>
          </cell>
          <cell r="AG510" t="str">
            <v/>
          </cell>
        </row>
        <row r="511">
          <cell r="B511" t="str">
            <v/>
          </cell>
          <cell r="AG511" t="str">
            <v/>
          </cell>
        </row>
        <row r="512">
          <cell r="B512" t="str">
            <v/>
          </cell>
          <cell r="AG512" t="str">
            <v/>
          </cell>
        </row>
        <row r="513">
          <cell r="B513" t="str">
            <v/>
          </cell>
          <cell r="AG513" t="str">
            <v/>
          </cell>
        </row>
        <row r="514">
          <cell r="B514" t="str">
            <v/>
          </cell>
          <cell r="AG514" t="str">
            <v/>
          </cell>
        </row>
        <row r="515">
          <cell r="B515" t="str">
            <v>E055</v>
          </cell>
          <cell r="AG515" t="str">
            <v/>
          </cell>
        </row>
        <row r="516">
          <cell r="B516" t="str">
            <v/>
          </cell>
          <cell r="AG516" t="str">
            <v/>
          </cell>
        </row>
        <row r="517">
          <cell r="B517" t="str">
            <v/>
          </cell>
          <cell r="AG517" t="str">
            <v/>
          </cell>
          <cell r="AH517">
            <v>0</v>
          </cell>
        </row>
        <row r="518">
          <cell r="B518" t="str">
            <v/>
          </cell>
          <cell r="AG518" t="str">
            <v/>
          </cell>
          <cell r="AH518">
            <v>0</v>
          </cell>
        </row>
        <row r="519">
          <cell r="B519" t="str">
            <v/>
          </cell>
          <cell r="AG519" t="str">
            <v/>
          </cell>
        </row>
        <row r="520">
          <cell r="B520" t="str">
            <v/>
          </cell>
          <cell r="AG520" t="str">
            <v/>
          </cell>
        </row>
        <row r="521">
          <cell r="B521" t="str">
            <v/>
          </cell>
          <cell r="AG521" t="str">
            <v/>
          </cell>
        </row>
        <row r="522">
          <cell r="B522" t="str">
            <v/>
          </cell>
          <cell r="AG522" t="str">
            <v/>
          </cell>
        </row>
        <row r="523">
          <cell r="B523" t="str">
            <v/>
          </cell>
          <cell r="AG523" t="str">
            <v/>
          </cell>
        </row>
        <row r="524">
          <cell r="B524" t="str">
            <v/>
          </cell>
          <cell r="AG524" t="str">
            <v/>
          </cell>
        </row>
        <row r="525">
          <cell r="B525" t="str">
            <v>E056</v>
          </cell>
          <cell r="AG525" t="str">
            <v/>
          </cell>
        </row>
        <row r="526">
          <cell r="B526" t="str">
            <v/>
          </cell>
          <cell r="AG526" t="str">
            <v/>
          </cell>
        </row>
        <row r="527">
          <cell r="B527" t="str">
            <v/>
          </cell>
          <cell r="AG527" t="str">
            <v/>
          </cell>
          <cell r="AH527">
            <v>0</v>
          </cell>
        </row>
        <row r="528">
          <cell r="B528" t="str">
            <v/>
          </cell>
          <cell r="AG528" t="str">
            <v/>
          </cell>
          <cell r="AH528">
            <v>0</v>
          </cell>
        </row>
        <row r="529">
          <cell r="B529" t="str">
            <v/>
          </cell>
          <cell r="AG529" t="str">
            <v/>
          </cell>
        </row>
        <row r="530">
          <cell r="B530" t="str">
            <v/>
          </cell>
          <cell r="AG530" t="str">
            <v/>
          </cell>
        </row>
        <row r="531">
          <cell r="B531" t="str">
            <v/>
          </cell>
          <cell r="AG531" t="str">
            <v/>
          </cell>
        </row>
        <row r="532">
          <cell r="B532" t="str">
            <v/>
          </cell>
          <cell r="AG532" t="str">
            <v/>
          </cell>
        </row>
        <row r="533">
          <cell r="B533" t="str">
            <v/>
          </cell>
          <cell r="AG533" t="str">
            <v/>
          </cell>
        </row>
        <row r="534">
          <cell r="B534" t="str">
            <v/>
          </cell>
          <cell r="AG534" t="str">
            <v/>
          </cell>
        </row>
        <row r="535">
          <cell r="B535" t="str">
            <v>E057</v>
          </cell>
          <cell r="AG535" t="str">
            <v/>
          </cell>
        </row>
        <row r="536">
          <cell r="B536" t="str">
            <v/>
          </cell>
          <cell r="AG536" t="str">
            <v/>
          </cell>
        </row>
        <row r="537">
          <cell r="B537" t="str">
            <v/>
          </cell>
          <cell r="AG537" t="str">
            <v/>
          </cell>
          <cell r="AH537">
            <v>0</v>
          </cell>
        </row>
        <row r="538">
          <cell r="B538" t="str">
            <v/>
          </cell>
          <cell r="AG538" t="str">
            <v/>
          </cell>
          <cell r="AH538">
            <v>0</v>
          </cell>
        </row>
        <row r="539">
          <cell r="B539" t="str">
            <v/>
          </cell>
          <cell r="AG539" t="str">
            <v/>
          </cell>
        </row>
        <row r="540">
          <cell r="B540" t="str">
            <v/>
          </cell>
          <cell r="AG540" t="str">
            <v/>
          </cell>
        </row>
        <row r="541">
          <cell r="B541" t="str">
            <v/>
          </cell>
          <cell r="AG541" t="str">
            <v/>
          </cell>
        </row>
        <row r="542">
          <cell r="B542" t="str">
            <v/>
          </cell>
          <cell r="AG542" t="str">
            <v/>
          </cell>
        </row>
        <row r="543">
          <cell r="B543" t="str">
            <v/>
          </cell>
          <cell r="AG543" t="str">
            <v/>
          </cell>
        </row>
        <row r="544">
          <cell r="B544" t="str">
            <v/>
          </cell>
          <cell r="AG544" t="str">
            <v/>
          </cell>
        </row>
        <row r="545">
          <cell r="B545" t="str">
            <v>E058</v>
          </cell>
          <cell r="AG545" t="str">
            <v/>
          </cell>
        </row>
        <row r="546">
          <cell r="B546" t="str">
            <v/>
          </cell>
          <cell r="AG546" t="str">
            <v/>
          </cell>
        </row>
        <row r="547">
          <cell r="B547" t="str">
            <v/>
          </cell>
          <cell r="AG547" t="str">
            <v/>
          </cell>
          <cell r="AH547">
            <v>0</v>
          </cell>
        </row>
        <row r="548">
          <cell r="B548" t="str">
            <v/>
          </cell>
          <cell r="AG548" t="str">
            <v/>
          </cell>
          <cell r="AH548">
            <v>0</v>
          </cell>
        </row>
        <row r="549">
          <cell r="B549" t="str">
            <v/>
          </cell>
          <cell r="AG549" t="str">
            <v/>
          </cell>
        </row>
        <row r="550">
          <cell r="B550" t="str">
            <v/>
          </cell>
          <cell r="AG550" t="str">
            <v/>
          </cell>
        </row>
        <row r="551">
          <cell r="B551" t="str">
            <v/>
          </cell>
          <cell r="AG551" t="str">
            <v/>
          </cell>
        </row>
        <row r="552">
          <cell r="B552" t="str">
            <v/>
          </cell>
          <cell r="AG552" t="str">
            <v/>
          </cell>
        </row>
        <row r="553">
          <cell r="B553" t="str">
            <v/>
          </cell>
          <cell r="AG553" t="str">
            <v/>
          </cell>
        </row>
        <row r="554">
          <cell r="B554" t="str">
            <v/>
          </cell>
          <cell r="AG554" t="str">
            <v/>
          </cell>
        </row>
        <row r="555">
          <cell r="B555" t="str">
            <v>E059</v>
          </cell>
          <cell r="AG555" t="str">
            <v/>
          </cell>
        </row>
        <row r="556">
          <cell r="B556" t="str">
            <v/>
          </cell>
          <cell r="AG556" t="str">
            <v/>
          </cell>
        </row>
        <row r="557">
          <cell r="B557" t="str">
            <v/>
          </cell>
          <cell r="AG557" t="str">
            <v/>
          </cell>
          <cell r="AH557">
            <v>0</v>
          </cell>
        </row>
        <row r="558">
          <cell r="B558" t="str">
            <v/>
          </cell>
          <cell r="AG558" t="str">
            <v/>
          </cell>
          <cell r="AH558">
            <v>0</v>
          </cell>
        </row>
        <row r="559">
          <cell r="B559" t="str">
            <v/>
          </cell>
          <cell r="AG559" t="str">
            <v/>
          </cell>
        </row>
        <row r="560">
          <cell r="B560" t="str">
            <v/>
          </cell>
          <cell r="AG560" t="str">
            <v/>
          </cell>
        </row>
        <row r="561">
          <cell r="B561" t="str">
            <v/>
          </cell>
          <cell r="AG561" t="str">
            <v/>
          </cell>
        </row>
        <row r="562">
          <cell r="B562" t="str">
            <v/>
          </cell>
          <cell r="AG562" t="str">
            <v/>
          </cell>
        </row>
        <row r="563">
          <cell r="B563" t="str">
            <v/>
          </cell>
          <cell r="AG563" t="str">
            <v/>
          </cell>
        </row>
        <row r="564">
          <cell r="B564" t="str">
            <v/>
          </cell>
          <cell r="AG564" t="str">
            <v/>
          </cell>
        </row>
        <row r="565">
          <cell r="B565" t="str">
            <v>E060</v>
          </cell>
          <cell r="AG565" t="str">
            <v/>
          </cell>
        </row>
        <row r="566">
          <cell r="B566" t="str">
            <v/>
          </cell>
          <cell r="AG566" t="str">
            <v/>
          </cell>
        </row>
        <row r="567">
          <cell r="B567" t="str">
            <v/>
          </cell>
          <cell r="AG567" t="str">
            <v/>
          </cell>
          <cell r="AH567">
            <v>0</v>
          </cell>
        </row>
        <row r="568">
          <cell r="B568" t="str">
            <v/>
          </cell>
          <cell r="AG568" t="str">
            <v/>
          </cell>
          <cell r="AH568">
            <v>0</v>
          </cell>
        </row>
        <row r="569">
          <cell r="B569" t="str">
            <v/>
          </cell>
          <cell r="AG569" t="str">
            <v/>
          </cell>
        </row>
        <row r="570">
          <cell r="B570" t="str">
            <v/>
          </cell>
          <cell r="AG570" t="str">
            <v/>
          </cell>
        </row>
        <row r="571">
          <cell r="B571" t="str">
            <v/>
          </cell>
          <cell r="AG571" t="str">
            <v/>
          </cell>
        </row>
        <row r="572">
          <cell r="B572" t="str">
            <v/>
          </cell>
          <cell r="AG572" t="str">
            <v/>
          </cell>
        </row>
        <row r="573">
          <cell r="B573" t="str">
            <v/>
          </cell>
          <cell r="AG573" t="str">
            <v/>
          </cell>
        </row>
        <row r="574">
          <cell r="B574" t="str">
            <v/>
          </cell>
          <cell r="AG574" t="str">
            <v/>
          </cell>
        </row>
        <row r="575">
          <cell r="B575" t="str">
            <v>E061</v>
          </cell>
          <cell r="AG575" t="str">
            <v/>
          </cell>
        </row>
        <row r="576">
          <cell r="B576" t="str">
            <v/>
          </cell>
          <cell r="AG576" t="str">
            <v/>
          </cell>
        </row>
        <row r="577">
          <cell r="B577" t="str">
            <v/>
          </cell>
          <cell r="AG577" t="str">
            <v/>
          </cell>
          <cell r="AH577">
            <v>0</v>
          </cell>
        </row>
        <row r="578">
          <cell r="B578" t="str">
            <v/>
          </cell>
          <cell r="AG578" t="str">
            <v/>
          </cell>
          <cell r="AH578">
            <v>0</v>
          </cell>
        </row>
        <row r="579">
          <cell r="B579" t="str">
            <v/>
          </cell>
          <cell r="AG579" t="str">
            <v/>
          </cell>
        </row>
        <row r="580">
          <cell r="B580" t="str">
            <v/>
          </cell>
          <cell r="AG580" t="str">
            <v/>
          </cell>
        </row>
        <row r="581">
          <cell r="B581" t="str">
            <v/>
          </cell>
          <cell r="AG581" t="str">
            <v/>
          </cell>
        </row>
        <row r="582">
          <cell r="B582" t="str">
            <v/>
          </cell>
          <cell r="AG582" t="str">
            <v/>
          </cell>
        </row>
        <row r="583">
          <cell r="B583" t="str">
            <v/>
          </cell>
          <cell r="AG583" t="str">
            <v/>
          </cell>
        </row>
        <row r="584">
          <cell r="B584" t="str">
            <v/>
          </cell>
          <cell r="AG584" t="str">
            <v/>
          </cell>
        </row>
        <row r="585">
          <cell r="B585" t="str">
            <v>E062</v>
          </cell>
          <cell r="AG585" t="str">
            <v/>
          </cell>
        </row>
        <row r="586">
          <cell r="B586" t="str">
            <v/>
          </cell>
          <cell r="AG586" t="str">
            <v/>
          </cell>
        </row>
        <row r="587">
          <cell r="B587" t="str">
            <v/>
          </cell>
          <cell r="AG587" t="str">
            <v/>
          </cell>
          <cell r="AH587">
            <v>0</v>
          </cell>
        </row>
        <row r="588">
          <cell r="B588" t="str">
            <v/>
          </cell>
          <cell r="AG588" t="str">
            <v/>
          </cell>
          <cell r="AH588">
            <v>0</v>
          </cell>
        </row>
        <row r="589">
          <cell r="B589" t="str">
            <v/>
          </cell>
          <cell r="AG589" t="str">
            <v/>
          </cell>
        </row>
        <row r="590">
          <cell r="B590" t="str">
            <v/>
          </cell>
          <cell r="AG590" t="str">
            <v/>
          </cell>
        </row>
        <row r="591">
          <cell r="B591" t="str">
            <v/>
          </cell>
          <cell r="AG591" t="str">
            <v/>
          </cell>
        </row>
        <row r="592">
          <cell r="B592" t="str">
            <v/>
          </cell>
          <cell r="AG592" t="str">
            <v/>
          </cell>
        </row>
        <row r="593">
          <cell r="B593" t="str">
            <v/>
          </cell>
          <cell r="AG593" t="str">
            <v/>
          </cell>
        </row>
        <row r="594">
          <cell r="B594" t="str">
            <v/>
          </cell>
          <cell r="AG594" t="str">
            <v/>
          </cell>
        </row>
        <row r="595">
          <cell r="B595" t="str">
            <v>E063</v>
          </cell>
          <cell r="AG595" t="str">
            <v/>
          </cell>
        </row>
        <row r="596">
          <cell r="B596" t="str">
            <v/>
          </cell>
          <cell r="AG596" t="str">
            <v/>
          </cell>
        </row>
        <row r="597">
          <cell r="B597" t="str">
            <v/>
          </cell>
          <cell r="AG597" t="str">
            <v/>
          </cell>
          <cell r="AH597">
            <v>0</v>
          </cell>
        </row>
        <row r="598">
          <cell r="B598" t="str">
            <v/>
          </cell>
          <cell r="AG598" t="str">
            <v/>
          </cell>
          <cell r="AH598">
            <v>0</v>
          </cell>
        </row>
        <row r="599">
          <cell r="B599" t="str">
            <v/>
          </cell>
          <cell r="AG599" t="str">
            <v/>
          </cell>
        </row>
        <row r="600">
          <cell r="B600" t="str">
            <v/>
          </cell>
          <cell r="AG600" t="str">
            <v/>
          </cell>
        </row>
        <row r="601">
          <cell r="B601" t="str">
            <v/>
          </cell>
          <cell r="AG601" t="str">
            <v/>
          </cell>
        </row>
        <row r="602">
          <cell r="B602" t="str">
            <v/>
          </cell>
          <cell r="AG602" t="str">
            <v/>
          </cell>
        </row>
        <row r="603">
          <cell r="B603" t="str">
            <v/>
          </cell>
          <cell r="AG603" t="str">
            <v/>
          </cell>
        </row>
        <row r="604">
          <cell r="B604" t="str">
            <v/>
          </cell>
          <cell r="AG604" t="str">
            <v/>
          </cell>
        </row>
        <row r="605">
          <cell r="B605" t="str">
            <v>E064</v>
          </cell>
          <cell r="AG605" t="str">
            <v/>
          </cell>
        </row>
        <row r="606">
          <cell r="B606" t="str">
            <v/>
          </cell>
          <cell r="AG606" t="str">
            <v/>
          </cell>
        </row>
        <row r="607">
          <cell r="B607" t="str">
            <v/>
          </cell>
          <cell r="AG607" t="str">
            <v/>
          </cell>
          <cell r="AH607">
            <v>0</v>
          </cell>
        </row>
        <row r="608">
          <cell r="B608" t="str">
            <v/>
          </cell>
          <cell r="AG608" t="str">
            <v/>
          </cell>
          <cell r="AH608">
            <v>0</v>
          </cell>
        </row>
        <row r="609">
          <cell r="B609" t="str">
            <v/>
          </cell>
          <cell r="AG609" t="str">
            <v/>
          </cell>
        </row>
        <row r="610">
          <cell r="B610" t="str">
            <v/>
          </cell>
          <cell r="AG610" t="str">
            <v/>
          </cell>
        </row>
        <row r="611">
          <cell r="B611" t="str">
            <v/>
          </cell>
          <cell r="AG611" t="str">
            <v/>
          </cell>
        </row>
        <row r="612">
          <cell r="B612" t="str">
            <v/>
          </cell>
          <cell r="AG612" t="str">
            <v/>
          </cell>
        </row>
        <row r="613">
          <cell r="B613" t="str">
            <v/>
          </cell>
          <cell r="AG613" t="str">
            <v/>
          </cell>
        </row>
        <row r="614">
          <cell r="B614" t="str">
            <v/>
          </cell>
          <cell r="AG614" t="str">
            <v/>
          </cell>
        </row>
        <row r="615">
          <cell r="B615" t="str">
            <v>E065</v>
          </cell>
          <cell r="AG615" t="str">
            <v/>
          </cell>
        </row>
        <row r="616">
          <cell r="B616" t="str">
            <v/>
          </cell>
          <cell r="AG616" t="str">
            <v/>
          </cell>
        </row>
        <row r="617">
          <cell r="B617" t="str">
            <v/>
          </cell>
          <cell r="AG617" t="str">
            <v/>
          </cell>
          <cell r="AH617">
            <v>0</v>
          </cell>
        </row>
        <row r="618">
          <cell r="B618" t="str">
            <v/>
          </cell>
          <cell r="AG618" t="str">
            <v/>
          </cell>
          <cell r="AH618">
            <v>0</v>
          </cell>
        </row>
        <row r="619">
          <cell r="B619" t="str">
            <v/>
          </cell>
          <cell r="AG619" t="str">
            <v/>
          </cell>
        </row>
        <row r="620">
          <cell r="B620" t="str">
            <v/>
          </cell>
          <cell r="AG620" t="str">
            <v/>
          </cell>
        </row>
        <row r="621">
          <cell r="B621" t="str">
            <v/>
          </cell>
          <cell r="AG621" t="str">
            <v/>
          </cell>
        </row>
        <row r="622">
          <cell r="B622" t="str">
            <v/>
          </cell>
          <cell r="AG622" t="str">
            <v/>
          </cell>
        </row>
        <row r="623">
          <cell r="B623" t="str">
            <v/>
          </cell>
          <cell r="AG623" t="str">
            <v/>
          </cell>
        </row>
        <row r="624">
          <cell r="B624" t="str">
            <v/>
          </cell>
          <cell r="AG624" t="str">
            <v/>
          </cell>
        </row>
        <row r="625">
          <cell r="B625" t="str">
            <v>E066</v>
          </cell>
          <cell r="AG625" t="str">
            <v/>
          </cell>
        </row>
        <row r="626">
          <cell r="B626" t="str">
            <v/>
          </cell>
          <cell r="AG626" t="str">
            <v/>
          </cell>
        </row>
        <row r="627">
          <cell r="B627" t="str">
            <v/>
          </cell>
          <cell r="AG627" t="str">
            <v/>
          </cell>
          <cell r="AH627">
            <v>0</v>
          </cell>
        </row>
        <row r="628">
          <cell r="B628" t="str">
            <v/>
          </cell>
          <cell r="AG628" t="str">
            <v/>
          </cell>
          <cell r="AH628">
            <v>0</v>
          </cell>
        </row>
        <row r="629">
          <cell r="B629" t="str">
            <v/>
          </cell>
          <cell r="AG629" t="str">
            <v/>
          </cell>
        </row>
        <row r="630">
          <cell r="B630" t="str">
            <v/>
          </cell>
          <cell r="AG630" t="str">
            <v/>
          </cell>
        </row>
        <row r="631">
          <cell r="B631" t="str">
            <v/>
          </cell>
          <cell r="AG631" t="str">
            <v/>
          </cell>
        </row>
        <row r="632">
          <cell r="B632" t="str">
            <v/>
          </cell>
          <cell r="AG632" t="str">
            <v/>
          </cell>
        </row>
        <row r="633">
          <cell r="B633" t="str">
            <v/>
          </cell>
          <cell r="AG633" t="str">
            <v/>
          </cell>
        </row>
        <row r="634">
          <cell r="B634" t="str">
            <v/>
          </cell>
          <cell r="AG634" t="str">
            <v/>
          </cell>
        </row>
        <row r="635">
          <cell r="B635" t="str">
            <v>E067</v>
          </cell>
          <cell r="AG635" t="str">
            <v/>
          </cell>
        </row>
        <row r="636">
          <cell r="B636" t="str">
            <v/>
          </cell>
          <cell r="AG636" t="str">
            <v/>
          </cell>
        </row>
        <row r="637">
          <cell r="B637" t="str">
            <v/>
          </cell>
          <cell r="AG637" t="str">
            <v/>
          </cell>
          <cell r="AH637">
            <v>0</v>
          </cell>
        </row>
        <row r="638">
          <cell r="B638" t="str">
            <v/>
          </cell>
          <cell r="AG638" t="str">
            <v/>
          </cell>
          <cell r="AH638">
            <v>0</v>
          </cell>
        </row>
        <row r="639">
          <cell r="B639" t="str">
            <v/>
          </cell>
          <cell r="AG639" t="str">
            <v/>
          </cell>
        </row>
        <row r="640">
          <cell r="B640" t="str">
            <v/>
          </cell>
          <cell r="AG640" t="str">
            <v/>
          </cell>
        </row>
        <row r="641">
          <cell r="B641" t="str">
            <v/>
          </cell>
          <cell r="AG641" t="str">
            <v/>
          </cell>
        </row>
        <row r="642">
          <cell r="B642" t="str">
            <v/>
          </cell>
          <cell r="AG642" t="str">
            <v/>
          </cell>
        </row>
        <row r="643">
          <cell r="B643" t="str">
            <v/>
          </cell>
          <cell r="AG643" t="str">
            <v/>
          </cell>
        </row>
        <row r="644">
          <cell r="B644" t="str">
            <v/>
          </cell>
          <cell r="AG644" t="str">
            <v/>
          </cell>
        </row>
        <row r="645">
          <cell r="B645" t="str">
            <v>E068</v>
          </cell>
          <cell r="AG645" t="str">
            <v/>
          </cell>
        </row>
        <row r="646">
          <cell r="B646" t="str">
            <v/>
          </cell>
          <cell r="AG646" t="str">
            <v/>
          </cell>
        </row>
        <row r="647">
          <cell r="B647" t="str">
            <v/>
          </cell>
          <cell r="AG647" t="str">
            <v/>
          </cell>
          <cell r="AH647">
            <v>0</v>
          </cell>
        </row>
        <row r="648">
          <cell r="B648" t="str">
            <v/>
          </cell>
          <cell r="AG648" t="str">
            <v/>
          </cell>
          <cell r="AH648">
            <v>0</v>
          </cell>
        </row>
        <row r="649">
          <cell r="B649" t="str">
            <v/>
          </cell>
          <cell r="AG649" t="str">
            <v/>
          </cell>
        </row>
        <row r="650">
          <cell r="B650" t="str">
            <v/>
          </cell>
          <cell r="AG650" t="str">
            <v/>
          </cell>
        </row>
        <row r="651">
          <cell r="B651" t="str">
            <v/>
          </cell>
          <cell r="AG651" t="str">
            <v/>
          </cell>
        </row>
        <row r="652">
          <cell r="B652" t="str">
            <v/>
          </cell>
          <cell r="AG652" t="str">
            <v/>
          </cell>
        </row>
        <row r="653">
          <cell r="B653" t="str">
            <v/>
          </cell>
          <cell r="AG653" t="str">
            <v/>
          </cell>
        </row>
        <row r="654">
          <cell r="B654" t="str">
            <v/>
          </cell>
          <cell r="AG654" t="str">
            <v/>
          </cell>
        </row>
        <row r="655">
          <cell r="B655" t="str">
            <v>E069</v>
          </cell>
          <cell r="AG655" t="str">
            <v/>
          </cell>
        </row>
        <row r="656">
          <cell r="B656" t="str">
            <v/>
          </cell>
          <cell r="AG656" t="str">
            <v/>
          </cell>
        </row>
        <row r="657">
          <cell r="B657" t="str">
            <v/>
          </cell>
          <cell r="AG657" t="str">
            <v/>
          </cell>
          <cell r="AH657">
            <v>0</v>
          </cell>
        </row>
        <row r="658">
          <cell r="B658" t="str">
            <v/>
          </cell>
          <cell r="AG658" t="str">
            <v/>
          </cell>
          <cell r="AH658">
            <v>0</v>
          </cell>
        </row>
        <row r="659">
          <cell r="B659" t="str">
            <v/>
          </cell>
          <cell r="AG659" t="str">
            <v/>
          </cell>
        </row>
        <row r="660">
          <cell r="B660" t="str">
            <v/>
          </cell>
          <cell r="AG660" t="str">
            <v/>
          </cell>
        </row>
        <row r="661">
          <cell r="B661" t="str">
            <v/>
          </cell>
          <cell r="AG661" t="str">
            <v/>
          </cell>
        </row>
        <row r="662">
          <cell r="B662" t="str">
            <v/>
          </cell>
          <cell r="AG662" t="str">
            <v/>
          </cell>
        </row>
        <row r="663">
          <cell r="B663" t="str">
            <v/>
          </cell>
          <cell r="AG663" t="str">
            <v/>
          </cell>
        </row>
        <row r="664">
          <cell r="B664" t="str">
            <v/>
          </cell>
          <cell r="AG664" t="str">
            <v/>
          </cell>
        </row>
        <row r="665">
          <cell r="B665" t="str">
            <v/>
          </cell>
          <cell r="AG665" t="str">
            <v/>
          </cell>
        </row>
        <row r="666">
          <cell r="B666" t="str">
            <v>E070</v>
          </cell>
          <cell r="AG666" t="str">
            <v/>
          </cell>
        </row>
        <row r="667">
          <cell r="B667" t="str">
            <v/>
          </cell>
          <cell r="AG667" t="str">
            <v/>
          </cell>
        </row>
        <row r="668">
          <cell r="B668" t="str">
            <v/>
          </cell>
          <cell r="AG668" t="str">
            <v/>
          </cell>
          <cell r="AH668">
            <v>0</v>
          </cell>
        </row>
        <row r="669">
          <cell r="B669" t="str">
            <v/>
          </cell>
          <cell r="AG669" t="str">
            <v/>
          </cell>
          <cell r="AH669">
            <v>0</v>
          </cell>
        </row>
        <row r="670">
          <cell r="B670" t="str">
            <v/>
          </cell>
          <cell r="AG670" t="str">
            <v/>
          </cell>
        </row>
        <row r="671">
          <cell r="B671" t="str">
            <v/>
          </cell>
          <cell r="AG671" t="str">
            <v/>
          </cell>
        </row>
        <row r="672">
          <cell r="B672" t="str">
            <v/>
          </cell>
          <cell r="AG672" t="str">
            <v/>
          </cell>
        </row>
        <row r="673">
          <cell r="B673" t="str">
            <v/>
          </cell>
          <cell r="AG673" t="str">
            <v/>
          </cell>
        </row>
        <row r="674">
          <cell r="B674" t="str">
            <v/>
          </cell>
          <cell r="AG674" t="str">
            <v/>
          </cell>
        </row>
        <row r="675">
          <cell r="B675" t="str">
            <v/>
          </cell>
          <cell r="AG675" t="str">
            <v/>
          </cell>
        </row>
        <row r="676">
          <cell r="B676" t="str">
            <v>E071</v>
          </cell>
          <cell r="AG676" t="str">
            <v/>
          </cell>
        </row>
        <row r="677">
          <cell r="B677" t="str">
            <v/>
          </cell>
          <cell r="AG677" t="str">
            <v/>
          </cell>
        </row>
        <row r="678">
          <cell r="B678" t="str">
            <v/>
          </cell>
          <cell r="AG678" t="str">
            <v/>
          </cell>
          <cell r="AH678">
            <v>0</v>
          </cell>
        </row>
        <row r="679">
          <cell r="B679" t="str">
            <v/>
          </cell>
          <cell r="AG679" t="str">
            <v/>
          </cell>
          <cell r="AH679">
            <v>0</v>
          </cell>
        </row>
        <row r="680">
          <cell r="B680" t="str">
            <v/>
          </cell>
          <cell r="AG680" t="str">
            <v/>
          </cell>
        </row>
        <row r="681">
          <cell r="B681" t="str">
            <v/>
          </cell>
          <cell r="AG681" t="str">
            <v/>
          </cell>
        </row>
        <row r="682">
          <cell r="B682" t="str">
            <v/>
          </cell>
          <cell r="AG682" t="str">
            <v/>
          </cell>
        </row>
        <row r="683">
          <cell r="B683" t="str">
            <v/>
          </cell>
          <cell r="AG683" t="str">
            <v/>
          </cell>
        </row>
        <row r="684">
          <cell r="B684" t="str">
            <v/>
          </cell>
          <cell r="AG684" t="str">
            <v/>
          </cell>
        </row>
        <row r="685">
          <cell r="B685" t="str">
            <v>E072</v>
          </cell>
          <cell r="AG685" t="str">
            <v/>
          </cell>
        </row>
        <row r="686">
          <cell r="AG686" t="str">
            <v/>
          </cell>
        </row>
        <row r="687">
          <cell r="AG687" t="str">
            <v/>
          </cell>
          <cell r="AH687">
            <v>0</v>
          </cell>
        </row>
        <row r="688">
          <cell r="AG688" t="str">
            <v/>
          </cell>
          <cell r="AH688">
            <v>0</v>
          </cell>
        </row>
        <row r="689">
          <cell r="AG689" t="str">
            <v/>
          </cell>
        </row>
        <row r="690">
          <cell r="AG690" t="str">
            <v/>
          </cell>
        </row>
        <row r="691">
          <cell r="AG691" t="str">
            <v/>
          </cell>
        </row>
        <row r="692">
          <cell r="AG692" t="str">
            <v/>
          </cell>
        </row>
        <row r="693">
          <cell r="AG693" t="str">
            <v/>
          </cell>
        </row>
        <row r="694">
          <cell r="AG694" t="str">
            <v/>
          </cell>
        </row>
        <row r="695">
          <cell r="AG695" t="str">
            <v/>
          </cell>
        </row>
        <row r="696">
          <cell r="AG696" t="str">
            <v/>
          </cell>
        </row>
        <row r="697">
          <cell r="B697" t="str">
            <v>F074</v>
          </cell>
          <cell r="AG697" t="str">
            <v/>
          </cell>
        </row>
        <row r="698">
          <cell r="B698" t="str">
            <v/>
          </cell>
          <cell r="AG698" t="str">
            <v/>
          </cell>
        </row>
        <row r="699">
          <cell r="B699" t="str">
            <v/>
          </cell>
          <cell r="AG699" t="str">
            <v/>
          </cell>
          <cell r="AH699">
            <v>0</v>
          </cell>
        </row>
        <row r="700">
          <cell r="B700" t="str">
            <v/>
          </cell>
          <cell r="AG700" t="str">
            <v/>
          </cell>
          <cell r="AH700">
            <v>0</v>
          </cell>
        </row>
        <row r="701">
          <cell r="B701" t="str">
            <v/>
          </cell>
          <cell r="AG701" t="str">
            <v/>
          </cell>
        </row>
        <row r="702">
          <cell r="B702" t="str">
            <v/>
          </cell>
          <cell r="AG702" t="str">
            <v/>
          </cell>
        </row>
        <row r="703">
          <cell r="B703" t="str">
            <v/>
          </cell>
          <cell r="AG703" t="str">
            <v/>
          </cell>
        </row>
        <row r="704">
          <cell r="B704" t="str">
            <v/>
          </cell>
          <cell r="AG704" t="str">
            <v/>
          </cell>
        </row>
        <row r="705">
          <cell r="B705" t="str">
            <v/>
          </cell>
          <cell r="AG705" t="str">
            <v/>
          </cell>
        </row>
        <row r="706">
          <cell r="B706" t="str">
            <v>F075</v>
          </cell>
          <cell r="AG706" t="str">
            <v/>
          </cell>
        </row>
        <row r="707">
          <cell r="B707" t="str">
            <v/>
          </cell>
          <cell r="AG707" t="str">
            <v/>
          </cell>
        </row>
        <row r="708">
          <cell r="B708" t="str">
            <v/>
          </cell>
          <cell r="AG708" t="str">
            <v/>
          </cell>
          <cell r="AH708">
            <v>0</v>
          </cell>
        </row>
        <row r="709">
          <cell r="B709" t="str">
            <v/>
          </cell>
          <cell r="AG709" t="str">
            <v/>
          </cell>
        </row>
        <row r="710">
          <cell r="B710" t="str">
            <v/>
          </cell>
          <cell r="AG710" t="str">
            <v/>
          </cell>
        </row>
        <row r="711">
          <cell r="B711" t="str">
            <v/>
          </cell>
          <cell r="AG711" t="str">
            <v/>
          </cell>
        </row>
        <row r="712">
          <cell r="B712" t="str">
            <v/>
          </cell>
          <cell r="AG712" t="str">
            <v/>
          </cell>
        </row>
        <row r="713">
          <cell r="B713" t="str">
            <v/>
          </cell>
          <cell r="AG713" t="str">
            <v/>
          </cell>
        </row>
        <row r="714">
          <cell r="B714" t="str">
            <v/>
          </cell>
          <cell r="AG714" t="str">
            <v/>
          </cell>
        </row>
        <row r="715">
          <cell r="B715" t="str">
            <v>F076</v>
          </cell>
          <cell r="AG715" t="str">
            <v/>
          </cell>
        </row>
        <row r="716">
          <cell r="B716" t="str">
            <v/>
          </cell>
          <cell r="AG716" t="str">
            <v/>
          </cell>
        </row>
        <row r="717">
          <cell r="B717" t="str">
            <v/>
          </cell>
          <cell r="AG717" t="str">
            <v/>
          </cell>
          <cell r="AH717">
            <v>0</v>
          </cell>
        </row>
        <row r="718">
          <cell r="B718" t="str">
            <v/>
          </cell>
          <cell r="AG718" t="str">
            <v/>
          </cell>
        </row>
        <row r="719">
          <cell r="B719" t="str">
            <v/>
          </cell>
          <cell r="AG719" t="str">
            <v/>
          </cell>
        </row>
        <row r="720">
          <cell r="B720" t="str">
            <v/>
          </cell>
          <cell r="AG720" t="str">
            <v/>
          </cell>
        </row>
        <row r="721">
          <cell r="B721" t="str">
            <v/>
          </cell>
          <cell r="AG721" t="str">
            <v/>
          </cell>
        </row>
        <row r="722">
          <cell r="B722" t="str">
            <v/>
          </cell>
          <cell r="AG722" t="str">
            <v/>
          </cell>
        </row>
        <row r="723">
          <cell r="B723" t="str">
            <v/>
          </cell>
          <cell r="AG723" t="str">
            <v/>
          </cell>
        </row>
        <row r="724">
          <cell r="B724" t="str">
            <v>F077</v>
          </cell>
          <cell r="AG724" t="str">
            <v/>
          </cell>
        </row>
        <row r="725">
          <cell r="B725" t="str">
            <v/>
          </cell>
          <cell r="AG725" t="str">
            <v/>
          </cell>
        </row>
        <row r="726">
          <cell r="B726" t="str">
            <v/>
          </cell>
          <cell r="AG726" t="str">
            <v/>
          </cell>
          <cell r="AH726">
            <v>0</v>
          </cell>
        </row>
        <row r="727">
          <cell r="B727" t="str">
            <v/>
          </cell>
          <cell r="AG727" t="str">
            <v/>
          </cell>
          <cell r="AH727">
            <v>0</v>
          </cell>
        </row>
        <row r="728">
          <cell r="B728" t="str">
            <v/>
          </cell>
          <cell r="AG728" t="str">
            <v/>
          </cell>
        </row>
        <row r="729">
          <cell r="B729" t="str">
            <v/>
          </cell>
          <cell r="AG729" t="str">
            <v/>
          </cell>
        </row>
        <row r="730">
          <cell r="B730" t="str">
            <v/>
          </cell>
          <cell r="AG730" t="str">
            <v/>
          </cell>
        </row>
        <row r="731">
          <cell r="B731" t="str">
            <v/>
          </cell>
          <cell r="AG731" t="str">
            <v/>
          </cell>
        </row>
        <row r="732">
          <cell r="B732" t="str">
            <v/>
          </cell>
          <cell r="AG732" t="str">
            <v/>
          </cell>
        </row>
        <row r="733">
          <cell r="B733" t="str">
            <v/>
          </cell>
          <cell r="AG733" t="str">
            <v/>
          </cell>
        </row>
        <row r="734">
          <cell r="B734" t="str">
            <v>F078</v>
          </cell>
          <cell r="AG734" t="str">
            <v/>
          </cell>
        </row>
        <row r="735">
          <cell r="B735" t="str">
            <v/>
          </cell>
          <cell r="AG735" t="str">
            <v/>
          </cell>
        </row>
        <row r="736">
          <cell r="B736" t="str">
            <v/>
          </cell>
          <cell r="AG736" t="str">
            <v/>
          </cell>
          <cell r="AH736">
            <v>0</v>
          </cell>
        </row>
        <row r="737">
          <cell r="B737" t="str">
            <v/>
          </cell>
          <cell r="AG737" t="str">
            <v/>
          </cell>
          <cell r="AH737">
            <v>0</v>
          </cell>
        </row>
        <row r="738">
          <cell r="B738" t="str">
            <v/>
          </cell>
          <cell r="AG738" t="str">
            <v/>
          </cell>
        </row>
        <row r="739">
          <cell r="B739" t="str">
            <v/>
          </cell>
          <cell r="AG739" t="str">
            <v/>
          </cell>
        </row>
        <row r="740">
          <cell r="B740" t="str">
            <v/>
          </cell>
          <cell r="AG740" t="str">
            <v/>
          </cell>
        </row>
        <row r="741">
          <cell r="B741" t="str">
            <v/>
          </cell>
          <cell r="AG741" t="str">
            <v/>
          </cell>
        </row>
        <row r="742">
          <cell r="B742" t="str">
            <v/>
          </cell>
          <cell r="AG742" t="str">
            <v/>
          </cell>
        </row>
        <row r="743">
          <cell r="B743" t="str">
            <v/>
          </cell>
          <cell r="AG743" t="str">
            <v/>
          </cell>
        </row>
        <row r="744">
          <cell r="B744" t="str">
            <v>F079</v>
          </cell>
          <cell r="AG744" t="str">
            <v/>
          </cell>
        </row>
        <row r="745">
          <cell r="B745" t="str">
            <v/>
          </cell>
          <cell r="AG745" t="str">
            <v/>
          </cell>
        </row>
        <row r="746">
          <cell r="B746" t="str">
            <v/>
          </cell>
          <cell r="AG746" t="str">
            <v/>
          </cell>
          <cell r="AH746">
            <v>0</v>
          </cell>
        </row>
        <row r="747">
          <cell r="B747" t="str">
            <v/>
          </cell>
          <cell r="AG747" t="str">
            <v/>
          </cell>
          <cell r="AH747">
            <v>0</v>
          </cell>
        </row>
        <row r="748">
          <cell r="B748" t="str">
            <v/>
          </cell>
          <cell r="AG748" t="str">
            <v/>
          </cell>
        </row>
        <row r="749">
          <cell r="B749" t="str">
            <v/>
          </cell>
          <cell r="AG749" t="str">
            <v/>
          </cell>
        </row>
        <row r="750">
          <cell r="B750" t="str">
            <v/>
          </cell>
          <cell r="AG750" t="str">
            <v/>
          </cell>
        </row>
        <row r="751">
          <cell r="B751" t="str">
            <v/>
          </cell>
          <cell r="AG751" t="str">
            <v/>
          </cell>
        </row>
        <row r="752">
          <cell r="B752" t="str">
            <v/>
          </cell>
          <cell r="AG752" t="str">
            <v/>
          </cell>
        </row>
        <row r="753">
          <cell r="B753" t="str">
            <v>F080</v>
          </cell>
          <cell r="AG753" t="str">
            <v/>
          </cell>
        </row>
        <row r="754">
          <cell r="B754" t="str">
            <v/>
          </cell>
          <cell r="AG754" t="str">
            <v/>
          </cell>
        </row>
        <row r="755">
          <cell r="B755" t="str">
            <v/>
          </cell>
          <cell r="AG755" t="str">
            <v/>
          </cell>
          <cell r="AH755">
            <v>0</v>
          </cell>
        </row>
        <row r="756">
          <cell r="B756" t="str">
            <v/>
          </cell>
          <cell r="AG756" t="str">
            <v/>
          </cell>
          <cell r="AH756">
            <v>0</v>
          </cell>
        </row>
        <row r="757">
          <cell r="B757" t="str">
            <v/>
          </cell>
          <cell r="AG757" t="str">
            <v/>
          </cell>
        </row>
        <row r="758">
          <cell r="B758" t="str">
            <v/>
          </cell>
          <cell r="AG758" t="str">
            <v/>
          </cell>
        </row>
        <row r="759">
          <cell r="B759" t="str">
            <v/>
          </cell>
          <cell r="AG759" t="str">
            <v/>
          </cell>
        </row>
        <row r="760">
          <cell r="B760" t="str">
            <v/>
          </cell>
          <cell r="AG760" t="str">
            <v/>
          </cell>
        </row>
        <row r="761">
          <cell r="B761" t="str">
            <v/>
          </cell>
          <cell r="AG761" t="str">
            <v/>
          </cell>
        </row>
        <row r="762">
          <cell r="B762" t="str">
            <v>F081</v>
          </cell>
          <cell r="AG762" t="str">
            <v/>
          </cell>
        </row>
        <row r="763">
          <cell r="B763" t="str">
            <v/>
          </cell>
          <cell r="AG763" t="str">
            <v/>
          </cell>
        </row>
        <row r="764">
          <cell r="B764" t="str">
            <v/>
          </cell>
          <cell r="AG764" t="str">
            <v/>
          </cell>
          <cell r="AH764">
            <v>0</v>
          </cell>
        </row>
        <row r="765">
          <cell r="B765" t="str">
            <v/>
          </cell>
          <cell r="AG765" t="str">
            <v/>
          </cell>
          <cell r="AH765">
            <v>0</v>
          </cell>
        </row>
        <row r="766">
          <cell r="B766" t="str">
            <v/>
          </cell>
          <cell r="AG766" t="str">
            <v/>
          </cell>
        </row>
        <row r="767">
          <cell r="B767" t="str">
            <v/>
          </cell>
          <cell r="AG767" t="str">
            <v/>
          </cell>
        </row>
        <row r="768">
          <cell r="B768" t="str">
            <v/>
          </cell>
          <cell r="AG768" t="str">
            <v/>
          </cell>
        </row>
        <row r="769">
          <cell r="B769" t="str">
            <v/>
          </cell>
          <cell r="AG769" t="str">
            <v/>
          </cell>
        </row>
        <row r="770">
          <cell r="B770" t="str">
            <v/>
          </cell>
          <cell r="AG770" t="str">
            <v/>
          </cell>
        </row>
        <row r="771">
          <cell r="B771" t="str">
            <v>F082</v>
          </cell>
          <cell r="AG771" t="str">
            <v/>
          </cell>
        </row>
        <row r="772">
          <cell r="B772" t="str">
            <v/>
          </cell>
          <cell r="AG772" t="str">
            <v/>
          </cell>
        </row>
        <row r="773">
          <cell r="B773" t="str">
            <v/>
          </cell>
          <cell r="AG773" t="str">
            <v/>
          </cell>
          <cell r="AH773">
            <v>0</v>
          </cell>
        </row>
        <row r="774">
          <cell r="B774" t="str">
            <v/>
          </cell>
          <cell r="AG774" t="str">
            <v/>
          </cell>
          <cell r="AH774">
            <v>0</v>
          </cell>
        </row>
        <row r="775">
          <cell r="B775" t="str">
            <v/>
          </cell>
          <cell r="AG775" t="str">
            <v/>
          </cell>
        </row>
        <row r="776">
          <cell r="B776" t="str">
            <v/>
          </cell>
          <cell r="AG776" t="str">
            <v/>
          </cell>
        </row>
        <row r="777">
          <cell r="B777" t="str">
            <v/>
          </cell>
          <cell r="AG777" t="str">
            <v/>
          </cell>
        </row>
        <row r="778">
          <cell r="B778" t="str">
            <v/>
          </cell>
          <cell r="AG778" t="str">
            <v/>
          </cell>
        </row>
        <row r="779">
          <cell r="B779" t="str">
            <v/>
          </cell>
          <cell r="AG779" t="str">
            <v/>
          </cell>
        </row>
        <row r="780">
          <cell r="B780" t="str">
            <v>F083</v>
          </cell>
          <cell r="AG780" t="str">
            <v/>
          </cell>
        </row>
        <row r="781">
          <cell r="B781" t="str">
            <v/>
          </cell>
          <cell r="AG781" t="str">
            <v/>
          </cell>
        </row>
        <row r="782">
          <cell r="B782" t="str">
            <v/>
          </cell>
          <cell r="AG782" t="str">
            <v/>
          </cell>
          <cell r="AH782">
            <v>0</v>
          </cell>
        </row>
        <row r="783">
          <cell r="B783" t="str">
            <v/>
          </cell>
          <cell r="AG783" t="str">
            <v/>
          </cell>
          <cell r="AH783">
            <v>0</v>
          </cell>
        </row>
        <row r="784">
          <cell r="B784" t="str">
            <v/>
          </cell>
          <cell r="AG784" t="str">
            <v/>
          </cell>
        </row>
        <row r="785">
          <cell r="B785" t="str">
            <v/>
          </cell>
          <cell r="AG785" t="str">
            <v/>
          </cell>
        </row>
        <row r="786">
          <cell r="B786" t="str">
            <v/>
          </cell>
          <cell r="AG786" t="str">
            <v/>
          </cell>
        </row>
        <row r="787">
          <cell r="B787" t="str">
            <v/>
          </cell>
          <cell r="AG787" t="str">
            <v/>
          </cell>
        </row>
        <row r="788">
          <cell r="B788" t="str">
            <v/>
          </cell>
          <cell r="AG788" t="str">
            <v/>
          </cell>
        </row>
        <row r="789">
          <cell r="B789" t="str">
            <v>F084</v>
          </cell>
          <cell r="AG789" t="str">
            <v/>
          </cell>
        </row>
        <row r="790">
          <cell r="B790" t="str">
            <v/>
          </cell>
          <cell r="AG790" t="str">
            <v/>
          </cell>
        </row>
        <row r="791">
          <cell r="B791" t="str">
            <v/>
          </cell>
          <cell r="AG791" t="str">
            <v/>
          </cell>
          <cell r="AH791">
            <v>0</v>
          </cell>
        </row>
        <row r="792">
          <cell r="B792" t="str">
            <v/>
          </cell>
          <cell r="AG792" t="str">
            <v/>
          </cell>
          <cell r="AH792">
            <v>0</v>
          </cell>
        </row>
        <row r="793">
          <cell r="B793" t="str">
            <v/>
          </cell>
          <cell r="AG793" t="str">
            <v/>
          </cell>
        </row>
        <row r="794">
          <cell r="B794" t="str">
            <v/>
          </cell>
          <cell r="AG794" t="str">
            <v/>
          </cell>
        </row>
        <row r="795">
          <cell r="B795" t="str">
            <v/>
          </cell>
          <cell r="AG795" t="str">
            <v/>
          </cell>
        </row>
        <row r="796">
          <cell r="B796" t="str">
            <v/>
          </cell>
          <cell r="AG796" t="str">
            <v/>
          </cell>
        </row>
        <row r="797">
          <cell r="B797" t="str">
            <v/>
          </cell>
          <cell r="AG797" t="str">
            <v/>
          </cell>
        </row>
        <row r="798">
          <cell r="B798" t="str">
            <v>F085</v>
          </cell>
          <cell r="AG798" t="str">
            <v/>
          </cell>
        </row>
        <row r="799">
          <cell r="B799" t="str">
            <v/>
          </cell>
          <cell r="AG799" t="str">
            <v/>
          </cell>
        </row>
        <row r="800">
          <cell r="B800" t="str">
            <v/>
          </cell>
          <cell r="AG800" t="str">
            <v/>
          </cell>
          <cell r="AH800">
            <v>0</v>
          </cell>
        </row>
        <row r="801">
          <cell r="B801" t="str">
            <v/>
          </cell>
          <cell r="AG801" t="str">
            <v/>
          </cell>
          <cell r="AH801">
            <v>0</v>
          </cell>
        </row>
        <row r="802">
          <cell r="B802" t="str">
            <v/>
          </cell>
          <cell r="AG802" t="str">
            <v/>
          </cell>
        </row>
        <row r="803">
          <cell r="B803" t="str">
            <v/>
          </cell>
          <cell r="AG803" t="str">
            <v/>
          </cell>
        </row>
        <row r="804">
          <cell r="B804" t="str">
            <v/>
          </cell>
          <cell r="AG804" t="str">
            <v/>
          </cell>
        </row>
        <row r="805">
          <cell r="B805" t="str">
            <v/>
          </cell>
          <cell r="AG805" t="str">
            <v/>
          </cell>
        </row>
        <row r="806">
          <cell r="B806" t="str">
            <v/>
          </cell>
          <cell r="AG806" t="str">
            <v/>
          </cell>
        </row>
        <row r="807">
          <cell r="B807" t="str">
            <v>F086</v>
          </cell>
          <cell r="AG807" t="str">
            <v/>
          </cell>
        </row>
        <row r="808">
          <cell r="B808" t="str">
            <v/>
          </cell>
          <cell r="AG808" t="str">
            <v/>
          </cell>
        </row>
        <row r="809">
          <cell r="B809" t="str">
            <v/>
          </cell>
          <cell r="AG809" t="str">
            <v/>
          </cell>
          <cell r="AH809">
            <v>0</v>
          </cell>
        </row>
        <row r="810">
          <cell r="B810" t="str">
            <v/>
          </cell>
          <cell r="AG810" t="str">
            <v/>
          </cell>
          <cell r="AH810">
            <v>0</v>
          </cell>
        </row>
        <row r="811">
          <cell r="B811" t="str">
            <v/>
          </cell>
          <cell r="AG811" t="str">
            <v/>
          </cell>
          <cell r="AH811">
            <v>0</v>
          </cell>
        </row>
        <row r="812">
          <cell r="B812" t="str">
            <v/>
          </cell>
          <cell r="AG812" t="str">
            <v/>
          </cell>
          <cell r="AH812">
            <v>0</v>
          </cell>
        </row>
        <row r="813">
          <cell r="B813" t="str">
            <v/>
          </cell>
          <cell r="AG813" t="str">
            <v/>
          </cell>
        </row>
        <row r="814">
          <cell r="B814" t="str">
            <v/>
          </cell>
          <cell r="AG814" t="str">
            <v/>
          </cell>
        </row>
        <row r="815">
          <cell r="B815" t="str">
            <v/>
          </cell>
          <cell r="AG815" t="str">
            <v/>
          </cell>
        </row>
        <row r="816">
          <cell r="B816" t="str">
            <v/>
          </cell>
          <cell r="AG816" t="str">
            <v/>
          </cell>
        </row>
        <row r="817">
          <cell r="B817" t="str">
            <v/>
          </cell>
          <cell r="AG817" t="str">
            <v/>
          </cell>
        </row>
        <row r="818">
          <cell r="B818" t="str">
            <v/>
          </cell>
          <cell r="AG818" t="str">
            <v/>
          </cell>
        </row>
        <row r="819">
          <cell r="B819" t="str">
            <v>F087</v>
          </cell>
          <cell r="AG819" t="str">
            <v/>
          </cell>
        </row>
        <row r="820">
          <cell r="B820" t="str">
            <v/>
          </cell>
          <cell r="AG820" t="str">
            <v/>
          </cell>
        </row>
        <row r="821">
          <cell r="B821" t="str">
            <v/>
          </cell>
          <cell r="AG821" t="str">
            <v/>
          </cell>
          <cell r="AH821">
            <v>0</v>
          </cell>
        </row>
        <row r="822">
          <cell r="B822" t="str">
            <v/>
          </cell>
          <cell r="AG822" t="str">
            <v/>
          </cell>
          <cell r="AH822">
            <v>0</v>
          </cell>
        </row>
        <row r="823">
          <cell r="B823" t="str">
            <v/>
          </cell>
          <cell r="AG823" t="str">
            <v/>
          </cell>
          <cell r="AH823">
            <v>0</v>
          </cell>
        </row>
        <row r="824">
          <cell r="B824" t="str">
            <v/>
          </cell>
          <cell r="AG824" t="str">
            <v/>
          </cell>
          <cell r="AH824">
            <v>0</v>
          </cell>
        </row>
        <row r="825">
          <cell r="B825" t="str">
            <v/>
          </cell>
          <cell r="AG825" t="str">
            <v/>
          </cell>
        </row>
        <row r="826">
          <cell r="B826" t="str">
            <v/>
          </cell>
          <cell r="AG826" t="str">
            <v/>
          </cell>
        </row>
        <row r="827">
          <cell r="B827" t="str">
            <v/>
          </cell>
          <cell r="AG827" t="str">
            <v/>
          </cell>
        </row>
        <row r="828">
          <cell r="B828" t="str">
            <v/>
          </cell>
          <cell r="AG828" t="str">
            <v/>
          </cell>
        </row>
        <row r="829">
          <cell r="B829" t="str">
            <v/>
          </cell>
          <cell r="AG829" t="str">
            <v/>
          </cell>
        </row>
        <row r="830">
          <cell r="B830" t="str">
            <v/>
          </cell>
          <cell r="AG830" t="str">
            <v/>
          </cell>
        </row>
        <row r="831">
          <cell r="B831" t="str">
            <v>F088</v>
          </cell>
          <cell r="AG831" t="str">
            <v/>
          </cell>
        </row>
        <row r="832">
          <cell r="B832" t="str">
            <v/>
          </cell>
          <cell r="AG832" t="str">
            <v/>
          </cell>
        </row>
        <row r="833">
          <cell r="B833" t="str">
            <v/>
          </cell>
          <cell r="AG833" t="str">
            <v/>
          </cell>
          <cell r="AH833">
            <v>0</v>
          </cell>
        </row>
        <row r="834">
          <cell r="B834" t="str">
            <v/>
          </cell>
          <cell r="AG834" t="str">
            <v/>
          </cell>
          <cell r="AH834">
            <v>0</v>
          </cell>
        </row>
        <row r="835">
          <cell r="B835" t="str">
            <v/>
          </cell>
          <cell r="AG835" t="str">
            <v/>
          </cell>
          <cell r="AH835">
            <v>0</v>
          </cell>
        </row>
        <row r="836">
          <cell r="B836" t="str">
            <v/>
          </cell>
          <cell r="AG836" t="str">
            <v/>
          </cell>
          <cell r="AH836">
            <v>0</v>
          </cell>
        </row>
        <row r="837">
          <cell r="B837" t="str">
            <v/>
          </cell>
          <cell r="AG837" t="str">
            <v/>
          </cell>
        </row>
        <row r="838">
          <cell r="B838" t="str">
            <v/>
          </cell>
          <cell r="AG838" t="str">
            <v/>
          </cell>
        </row>
        <row r="839">
          <cell r="B839" t="str">
            <v/>
          </cell>
          <cell r="AG839" t="str">
            <v/>
          </cell>
        </row>
        <row r="840">
          <cell r="B840" t="str">
            <v/>
          </cell>
          <cell r="AG840" t="str">
            <v/>
          </cell>
        </row>
        <row r="841">
          <cell r="B841" t="str">
            <v>F089</v>
          </cell>
          <cell r="AG841" t="str">
            <v/>
          </cell>
        </row>
        <row r="842">
          <cell r="B842" t="str">
            <v/>
          </cell>
          <cell r="AG842" t="str">
            <v/>
          </cell>
        </row>
        <row r="843">
          <cell r="B843" t="str">
            <v/>
          </cell>
          <cell r="AG843" t="str">
            <v/>
          </cell>
          <cell r="AH843">
            <v>0</v>
          </cell>
        </row>
        <row r="844">
          <cell r="B844" t="str">
            <v/>
          </cell>
          <cell r="AG844" t="str">
            <v/>
          </cell>
          <cell r="AH844">
            <v>0</v>
          </cell>
        </row>
        <row r="845">
          <cell r="B845" t="str">
            <v/>
          </cell>
          <cell r="AG845" t="str">
            <v/>
          </cell>
          <cell r="AH845">
            <v>0</v>
          </cell>
        </row>
        <row r="846">
          <cell r="B846" t="str">
            <v/>
          </cell>
          <cell r="AG846" t="str">
            <v/>
          </cell>
          <cell r="AH846">
            <v>0</v>
          </cell>
        </row>
        <row r="847">
          <cell r="B847" t="str">
            <v/>
          </cell>
          <cell r="AG847" t="str">
            <v/>
          </cell>
        </row>
        <row r="848">
          <cell r="B848" t="str">
            <v/>
          </cell>
          <cell r="AG848" t="str">
            <v/>
          </cell>
        </row>
        <row r="849">
          <cell r="B849" t="str">
            <v/>
          </cell>
          <cell r="AG849" t="str">
            <v/>
          </cell>
        </row>
        <row r="850">
          <cell r="B850" t="str">
            <v/>
          </cell>
          <cell r="AG850" t="str">
            <v/>
          </cell>
        </row>
        <row r="851">
          <cell r="B851" t="str">
            <v>F090</v>
          </cell>
          <cell r="AG851" t="str">
            <v/>
          </cell>
        </row>
        <row r="852">
          <cell r="B852" t="str">
            <v/>
          </cell>
          <cell r="AG852" t="str">
            <v/>
          </cell>
        </row>
        <row r="853">
          <cell r="B853" t="str">
            <v/>
          </cell>
          <cell r="AG853" t="str">
            <v/>
          </cell>
          <cell r="AH853">
            <v>0</v>
          </cell>
        </row>
        <row r="854">
          <cell r="B854" t="str">
            <v/>
          </cell>
          <cell r="AG854" t="str">
            <v/>
          </cell>
          <cell r="AH854">
            <v>0</v>
          </cell>
        </row>
        <row r="855">
          <cell r="B855" t="str">
            <v/>
          </cell>
          <cell r="AG855" t="str">
            <v/>
          </cell>
          <cell r="AH855">
            <v>0</v>
          </cell>
        </row>
        <row r="856">
          <cell r="B856" t="str">
            <v/>
          </cell>
          <cell r="AG856" t="str">
            <v/>
          </cell>
          <cell r="AH856">
            <v>0</v>
          </cell>
        </row>
        <row r="857">
          <cell r="B857" t="str">
            <v/>
          </cell>
          <cell r="AG857" t="str">
            <v/>
          </cell>
        </row>
        <row r="858">
          <cell r="B858" t="str">
            <v/>
          </cell>
          <cell r="AG858" t="str">
            <v/>
          </cell>
        </row>
        <row r="859">
          <cell r="B859" t="str">
            <v/>
          </cell>
          <cell r="AG859" t="str">
            <v/>
          </cell>
        </row>
        <row r="860">
          <cell r="B860" t="str">
            <v/>
          </cell>
          <cell r="AG860" t="str">
            <v/>
          </cell>
        </row>
        <row r="861">
          <cell r="B861" t="str">
            <v/>
          </cell>
          <cell r="AG861" t="str">
            <v/>
          </cell>
        </row>
        <row r="862">
          <cell r="B862" t="str">
            <v/>
          </cell>
          <cell r="AG862" t="str">
            <v/>
          </cell>
        </row>
        <row r="863">
          <cell r="B863" t="str">
            <v>F091</v>
          </cell>
          <cell r="AG863" t="str">
            <v/>
          </cell>
        </row>
        <row r="864">
          <cell r="B864" t="str">
            <v/>
          </cell>
          <cell r="AG864" t="str">
            <v/>
          </cell>
        </row>
        <row r="865">
          <cell r="B865" t="str">
            <v/>
          </cell>
          <cell r="AG865" t="str">
            <v/>
          </cell>
          <cell r="AH865">
            <v>0</v>
          </cell>
        </row>
        <row r="866">
          <cell r="B866" t="str">
            <v/>
          </cell>
          <cell r="AG866" t="str">
            <v/>
          </cell>
          <cell r="AH866">
            <v>0</v>
          </cell>
        </row>
        <row r="867">
          <cell r="B867" t="str">
            <v/>
          </cell>
          <cell r="AG867" t="str">
            <v/>
          </cell>
          <cell r="AH867">
            <v>0</v>
          </cell>
        </row>
        <row r="868">
          <cell r="B868" t="str">
            <v/>
          </cell>
          <cell r="AG868" t="str">
            <v/>
          </cell>
          <cell r="AH868">
            <v>0</v>
          </cell>
        </row>
        <row r="869">
          <cell r="B869" t="str">
            <v/>
          </cell>
          <cell r="AG869" t="str">
            <v/>
          </cell>
        </row>
        <row r="870">
          <cell r="B870" t="str">
            <v/>
          </cell>
          <cell r="AG870" t="str">
            <v/>
          </cell>
        </row>
        <row r="871">
          <cell r="B871" t="str">
            <v/>
          </cell>
          <cell r="AG871" t="str">
            <v/>
          </cell>
        </row>
        <row r="872">
          <cell r="B872" t="str">
            <v/>
          </cell>
          <cell r="AG872" t="str">
            <v/>
          </cell>
        </row>
        <row r="873">
          <cell r="B873" t="str">
            <v/>
          </cell>
          <cell r="AG873" t="str">
            <v/>
          </cell>
        </row>
        <row r="874">
          <cell r="B874" t="str">
            <v/>
          </cell>
          <cell r="AG874" t="str">
            <v/>
          </cell>
        </row>
        <row r="875">
          <cell r="B875" t="str">
            <v>F092</v>
          </cell>
          <cell r="AG875" t="str">
            <v/>
          </cell>
        </row>
        <row r="876">
          <cell r="B876" t="str">
            <v/>
          </cell>
          <cell r="AG876" t="str">
            <v/>
          </cell>
        </row>
        <row r="877">
          <cell r="B877" t="str">
            <v/>
          </cell>
          <cell r="AG877" t="str">
            <v/>
          </cell>
          <cell r="AH877">
            <v>0</v>
          </cell>
        </row>
        <row r="878">
          <cell r="B878" t="str">
            <v/>
          </cell>
          <cell r="AG878" t="str">
            <v/>
          </cell>
          <cell r="AH878">
            <v>0</v>
          </cell>
        </row>
        <row r="879">
          <cell r="B879" t="str">
            <v/>
          </cell>
          <cell r="AG879" t="str">
            <v/>
          </cell>
          <cell r="AH879">
            <v>0</v>
          </cell>
        </row>
        <row r="880">
          <cell r="B880" t="str">
            <v/>
          </cell>
          <cell r="AG880" t="str">
            <v/>
          </cell>
          <cell r="AH880">
            <v>0</v>
          </cell>
        </row>
        <row r="881">
          <cell r="B881" t="str">
            <v/>
          </cell>
          <cell r="AG881" t="str">
            <v/>
          </cell>
        </row>
        <row r="882">
          <cell r="B882" t="str">
            <v/>
          </cell>
          <cell r="AG882" t="str">
            <v/>
          </cell>
        </row>
        <row r="883">
          <cell r="B883" t="str">
            <v/>
          </cell>
          <cell r="AG883" t="str">
            <v/>
          </cell>
        </row>
        <row r="884">
          <cell r="B884" t="str">
            <v/>
          </cell>
          <cell r="AG884" t="str">
            <v/>
          </cell>
        </row>
        <row r="885">
          <cell r="B885" t="str">
            <v/>
          </cell>
          <cell r="AG885" t="str">
            <v/>
          </cell>
        </row>
        <row r="886">
          <cell r="B886" t="str">
            <v/>
          </cell>
          <cell r="AG886" t="str">
            <v/>
          </cell>
        </row>
        <row r="887">
          <cell r="B887" t="str">
            <v>F093</v>
          </cell>
          <cell r="AG887" t="str">
            <v/>
          </cell>
        </row>
        <row r="888">
          <cell r="B888" t="str">
            <v/>
          </cell>
          <cell r="AG888" t="str">
            <v/>
          </cell>
        </row>
        <row r="889">
          <cell r="B889" t="str">
            <v/>
          </cell>
          <cell r="AG889" t="str">
            <v/>
          </cell>
          <cell r="AH889">
            <v>0</v>
          </cell>
        </row>
        <row r="890">
          <cell r="B890" t="str">
            <v/>
          </cell>
          <cell r="AG890" t="str">
            <v/>
          </cell>
          <cell r="AH890">
            <v>0</v>
          </cell>
        </row>
        <row r="891">
          <cell r="B891" t="str">
            <v/>
          </cell>
          <cell r="AG891" t="str">
            <v/>
          </cell>
          <cell r="AH891">
            <v>0</v>
          </cell>
        </row>
        <row r="892">
          <cell r="B892" t="str">
            <v/>
          </cell>
          <cell r="AG892" t="str">
            <v/>
          </cell>
          <cell r="AH892">
            <v>0</v>
          </cell>
        </row>
        <row r="893">
          <cell r="B893" t="str">
            <v/>
          </cell>
          <cell r="AG893" t="str">
            <v/>
          </cell>
          <cell r="AH893">
            <v>0</v>
          </cell>
        </row>
        <row r="894">
          <cell r="B894" t="str">
            <v/>
          </cell>
          <cell r="AG894" t="str">
            <v/>
          </cell>
        </row>
        <row r="895">
          <cell r="B895" t="str">
            <v/>
          </cell>
          <cell r="AG895" t="str">
            <v/>
          </cell>
        </row>
        <row r="896">
          <cell r="B896" t="str">
            <v/>
          </cell>
          <cell r="AG896" t="str">
            <v/>
          </cell>
        </row>
        <row r="897">
          <cell r="B897" t="str">
            <v/>
          </cell>
          <cell r="AG897" t="str">
            <v/>
          </cell>
        </row>
        <row r="898">
          <cell r="B898" t="str">
            <v/>
          </cell>
          <cell r="AG898" t="str">
            <v/>
          </cell>
        </row>
        <row r="899">
          <cell r="B899" t="str">
            <v/>
          </cell>
          <cell r="AG899" t="str">
            <v/>
          </cell>
        </row>
        <row r="900">
          <cell r="B900" t="str">
            <v>F094</v>
          </cell>
          <cell r="AG900" t="str">
            <v/>
          </cell>
        </row>
        <row r="901">
          <cell r="B901" t="str">
            <v/>
          </cell>
          <cell r="AG901" t="str">
            <v/>
          </cell>
        </row>
        <row r="902">
          <cell r="B902" t="str">
            <v/>
          </cell>
          <cell r="AG902" t="str">
            <v/>
          </cell>
          <cell r="AH902">
            <v>0</v>
          </cell>
        </row>
        <row r="903">
          <cell r="B903" t="str">
            <v/>
          </cell>
          <cell r="AG903" t="str">
            <v/>
          </cell>
          <cell r="AH903">
            <v>0</v>
          </cell>
        </row>
        <row r="904">
          <cell r="B904" t="str">
            <v/>
          </cell>
          <cell r="AG904" t="str">
            <v/>
          </cell>
          <cell r="AH904">
            <v>0</v>
          </cell>
        </row>
        <row r="905">
          <cell r="B905" t="str">
            <v/>
          </cell>
          <cell r="AG905" t="str">
            <v/>
          </cell>
          <cell r="AH905">
            <v>0</v>
          </cell>
        </row>
        <row r="906">
          <cell r="B906" t="str">
            <v/>
          </cell>
          <cell r="AG906" t="str">
            <v/>
          </cell>
          <cell r="AH906">
            <v>0</v>
          </cell>
        </row>
        <row r="907">
          <cell r="B907" t="str">
            <v/>
          </cell>
          <cell r="AG907" t="str">
            <v/>
          </cell>
        </row>
        <row r="908">
          <cell r="B908" t="str">
            <v/>
          </cell>
          <cell r="AG908" t="str">
            <v/>
          </cell>
        </row>
        <row r="909">
          <cell r="B909" t="str">
            <v/>
          </cell>
          <cell r="AG909" t="str">
            <v/>
          </cell>
        </row>
        <row r="910">
          <cell r="B910" t="str">
            <v/>
          </cell>
          <cell r="AG910" t="str">
            <v/>
          </cell>
        </row>
        <row r="911">
          <cell r="B911" t="str">
            <v/>
          </cell>
          <cell r="AG911" t="str">
            <v/>
          </cell>
        </row>
        <row r="912">
          <cell r="B912" t="str">
            <v/>
          </cell>
          <cell r="AG912" t="str">
            <v/>
          </cell>
        </row>
        <row r="913">
          <cell r="B913" t="str">
            <v>F095</v>
          </cell>
          <cell r="AG913" t="str">
            <v/>
          </cell>
        </row>
        <row r="914">
          <cell r="B914" t="str">
            <v/>
          </cell>
          <cell r="AG914" t="str">
            <v/>
          </cell>
        </row>
        <row r="915">
          <cell r="B915" t="str">
            <v/>
          </cell>
          <cell r="AG915" t="str">
            <v/>
          </cell>
          <cell r="AH915">
            <v>0</v>
          </cell>
        </row>
        <row r="916">
          <cell r="B916" t="str">
            <v/>
          </cell>
          <cell r="AG916" t="str">
            <v/>
          </cell>
          <cell r="AH916">
            <v>0</v>
          </cell>
        </row>
        <row r="917">
          <cell r="B917" t="str">
            <v/>
          </cell>
          <cell r="AG917" t="str">
            <v/>
          </cell>
          <cell r="AH917">
            <v>0</v>
          </cell>
        </row>
        <row r="918">
          <cell r="B918" t="str">
            <v/>
          </cell>
          <cell r="AG918" t="str">
            <v/>
          </cell>
          <cell r="AH918">
            <v>0</v>
          </cell>
        </row>
        <row r="919">
          <cell r="B919" t="str">
            <v/>
          </cell>
          <cell r="AG919" t="str">
            <v/>
          </cell>
          <cell r="AH919">
            <v>0</v>
          </cell>
        </row>
        <row r="920">
          <cell r="B920" t="str">
            <v/>
          </cell>
          <cell r="AG920" t="str">
            <v/>
          </cell>
        </row>
        <row r="921">
          <cell r="B921" t="str">
            <v/>
          </cell>
          <cell r="AG921" t="str">
            <v/>
          </cell>
        </row>
        <row r="922">
          <cell r="B922" t="str">
            <v/>
          </cell>
          <cell r="AG922" t="str">
            <v/>
          </cell>
        </row>
        <row r="923">
          <cell r="B923" t="str">
            <v/>
          </cell>
          <cell r="AG923" t="str">
            <v/>
          </cell>
        </row>
        <row r="924">
          <cell r="B924" t="str">
            <v/>
          </cell>
          <cell r="AG924" t="str">
            <v/>
          </cell>
        </row>
        <row r="925">
          <cell r="B925" t="str">
            <v/>
          </cell>
          <cell r="AG925" t="str">
            <v/>
          </cell>
        </row>
        <row r="926">
          <cell r="B926" t="str">
            <v>F096</v>
          </cell>
          <cell r="AG926" t="str">
            <v/>
          </cell>
        </row>
        <row r="927">
          <cell r="B927" t="str">
            <v/>
          </cell>
          <cell r="AG927" t="str">
            <v/>
          </cell>
        </row>
        <row r="928">
          <cell r="B928" t="str">
            <v/>
          </cell>
          <cell r="AG928" t="str">
            <v/>
          </cell>
          <cell r="AH928">
            <v>0</v>
          </cell>
        </row>
        <row r="929">
          <cell r="B929" t="str">
            <v/>
          </cell>
          <cell r="AG929" t="str">
            <v/>
          </cell>
          <cell r="AH929">
            <v>0</v>
          </cell>
        </row>
        <row r="930">
          <cell r="B930" t="str">
            <v/>
          </cell>
          <cell r="AG930" t="str">
            <v/>
          </cell>
          <cell r="AH930">
            <v>0</v>
          </cell>
        </row>
        <row r="931">
          <cell r="B931" t="str">
            <v/>
          </cell>
          <cell r="AG931" t="str">
            <v/>
          </cell>
          <cell r="AH931">
            <v>0</v>
          </cell>
        </row>
        <row r="932">
          <cell r="B932" t="str">
            <v/>
          </cell>
          <cell r="AG932" t="str">
            <v/>
          </cell>
          <cell r="AH932">
            <v>0</v>
          </cell>
        </row>
        <row r="933">
          <cell r="B933" t="str">
            <v/>
          </cell>
          <cell r="AG933" t="str">
            <v/>
          </cell>
        </row>
        <row r="934">
          <cell r="B934" t="str">
            <v/>
          </cell>
          <cell r="AG934" t="str">
            <v/>
          </cell>
        </row>
        <row r="935">
          <cell r="B935" t="str">
            <v/>
          </cell>
          <cell r="AG935" t="str">
            <v/>
          </cell>
        </row>
        <row r="936">
          <cell r="B936" t="str">
            <v/>
          </cell>
          <cell r="AG936" t="str">
            <v/>
          </cell>
        </row>
        <row r="937">
          <cell r="B937" t="str">
            <v/>
          </cell>
          <cell r="AG937" t="str">
            <v/>
          </cell>
        </row>
        <row r="938">
          <cell r="B938" t="str">
            <v/>
          </cell>
          <cell r="AG938" t="str">
            <v/>
          </cell>
        </row>
        <row r="939">
          <cell r="B939" t="str">
            <v>F097</v>
          </cell>
          <cell r="AG939" t="str">
            <v/>
          </cell>
        </row>
        <row r="940">
          <cell r="B940" t="str">
            <v/>
          </cell>
          <cell r="AG940" t="str">
            <v/>
          </cell>
        </row>
        <row r="941">
          <cell r="B941" t="str">
            <v/>
          </cell>
          <cell r="AG941" t="str">
            <v/>
          </cell>
          <cell r="AH941">
            <v>0</v>
          </cell>
        </row>
        <row r="942">
          <cell r="B942" t="str">
            <v/>
          </cell>
          <cell r="AG942" t="str">
            <v/>
          </cell>
          <cell r="AH942">
            <v>0</v>
          </cell>
        </row>
        <row r="943">
          <cell r="B943" t="str">
            <v/>
          </cell>
          <cell r="AG943" t="str">
            <v/>
          </cell>
          <cell r="AH943">
            <v>0</v>
          </cell>
        </row>
        <row r="944">
          <cell r="B944" t="str">
            <v/>
          </cell>
          <cell r="AG944" t="str">
            <v/>
          </cell>
          <cell r="AH944">
            <v>0</v>
          </cell>
        </row>
        <row r="945">
          <cell r="B945" t="str">
            <v/>
          </cell>
          <cell r="AG945" t="str">
            <v/>
          </cell>
          <cell r="AH945">
            <v>0</v>
          </cell>
        </row>
        <row r="946">
          <cell r="B946" t="str">
            <v/>
          </cell>
          <cell r="AG946" t="str">
            <v/>
          </cell>
        </row>
        <row r="947">
          <cell r="B947" t="str">
            <v/>
          </cell>
          <cell r="AG947" t="str">
            <v/>
          </cell>
        </row>
        <row r="948">
          <cell r="B948" t="str">
            <v/>
          </cell>
          <cell r="AG948" t="str">
            <v/>
          </cell>
        </row>
        <row r="949">
          <cell r="B949" t="str">
            <v/>
          </cell>
          <cell r="AG949" t="str">
            <v/>
          </cell>
        </row>
        <row r="950">
          <cell r="B950" t="str">
            <v/>
          </cell>
          <cell r="AG950" t="str">
            <v/>
          </cell>
        </row>
        <row r="951">
          <cell r="B951" t="str">
            <v/>
          </cell>
          <cell r="AG951" t="str">
            <v/>
          </cell>
        </row>
        <row r="952">
          <cell r="B952" t="str">
            <v>F098</v>
          </cell>
          <cell r="AG952" t="str">
            <v/>
          </cell>
        </row>
        <row r="953">
          <cell r="B953" t="str">
            <v/>
          </cell>
          <cell r="AG953" t="str">
            <v/>
          </cell>
        </row>
        <row r="954">
          <cell r="B954" t="str">
            <v/>
          </cell>
          <cell r="AG954" t="str">
            <v/>
          </cell>
          <cell r="AH954">
            <v>0</v>
          </cell>
        </row>
        <row r="955">
          <cell r="B955" t="str">
            <v/>
          </cell>
          <cell r="AG955" t="str">
            <v/>
          </cell>
          <cell r="AH955">
            <v>0</v>
          </cell>
        </row>
        <row r="956">
          <cell r="B956" t="str">
            <v/>
          </cell>
          <cell r="AG956" t="str">
            <v/>
          </cell>
          <cell r="AH956">
            <v>0</v>
          </cell>
        </row>
        <row r="957">
          <cell r="B957" t="str">
            <v/>
          </cell>
          <cell r="AG957" t="str">
            <v/>
          </cell>
          <cell r="AH957">
            <v>0</v>
          </cell>
        </row>
        <row r="958">
          <cell r="B958" t="str">
            <v/>
          </cell>
          <cell r="AG958" t="str">
            <v/>
          </cell>
          <cell r="AH958">
            <v>0</v>
          </cell>
        </row>
        <row r="959">
          <cell r="B959" t="str">
            <v/>
          </cell>
          <cell r="AG959" t="str">
            <v/>
          </cell>
        </row>
        <row r="960">
          <cell r="B960" t="str">
            <v/>
          </cell>
          <cell r="AG960" t="str">
            <v/>
          </cell>
        </row>
        <row r="961">
          <cell r="B961" t="str">
            <v/>
          </cell>
          <cell r="AG961" t="str">
            <v/>
          </cell>
        </row>
        <row r="962">
          <cell r="B962" t="str">
            <v/>
          </cell>
          <cell r="AG962" t="str">
            <v/>
          </cell>
        </row>
        <row r="963">
          <cell r="B963" t="str">
            <v/>
          </cell>
          <cell r="AG963" t="str">
            <v/>
          </cell>
        </row>
        <row r="964">
          <cell r="B964" t="str">
            <v/>
          </cell>
          <cell r="AG964" t="str">
            <v/>
          </cell>
        </row>
        <row r="965">
          <cell r="B965" t="str">
            <v>F099</v>
          </cell>
          <cell r="AG965" t="str">
            <v/>
          </cell>
        </row>
        <row r="966">
          <cell r="B966" t="str">
            <v/>
          </cell>
          <cell r="AG966" t="str">
            <v/>
          </cell>
        </row>
        <row r="967">
          <cell r="B967" t="str">
            <v/>
          </cell>
          <cell r="AG967" t="str">
            <v/>
          </cell>
          <cell r="AH967">
            <v>0</v>
          </cell>
        </row>
        <row r="968">
          <cell r="B968" t="str">
            <v/>
          </cell>
          <cell r="AG968" t="str">
            <v/>
          </cell>
          <cell r="AH968">
            <v>0</v>
          </cell>
        </row>
        <row r="969">
          <cell r="B969" t="str">
            <v/>
          </cell>
          <cell r="AG969" t="str">
            <v/>
          </cell>
          <cell r="AH969">
            <v>0</v>
          </cell>
        </row>
        <row r="970">
          <cell r="B970" t="str">
            <v/>
          </cell>
          <cell r="AG970" t="str">
            <v/>
          </cell>
          <cell r="AH970">
            <v>0</v>
          </cell>
        </row>
        <row r="971">
          <cell r="B971" t="str">
            <v/>
          </cell>
          <cell r="AG971" t="str">
            <v/>
          </cell>
          <cell r="AH971">
            <v>0</v>
          </cell>
        </row>
        <row r="972">
          <cell r="B972" t="str">
            <v/>
          </cell>
          <cell r="AG972" t="str">
            <v/>
          </cell>
        </row>
        <row r="973">
          <cell r="B973" t="str">
            <v/>
          </cell>
          <cell r="AG973" t="str">
            <v/>
          </cell>
        </row>
        <row r="974">
          <cell r="B974" t="str">
            <v/>
          </cell>
          <cell r="AG974" t="str">
            <v/>
          </cell>
        </row>
        <row r="975">
          <cell r="B975" t="str">
            <v/>
          </cell>
          <cell r="AG975" t="str">
            <v/>
          </cell>
        </row>
        <row r="976">
          <cell r="B976" t="str">
            <v>F100</v>
          </cell>
          <cell r="AG976" t="str">
            <v/>
          </cell>
        </row>
        <row r="977">
          <cell r="B977" t="str">
            <v/>
          </cell>
          <cell r="AG977" t="str">
            <v/>
          </cell>
        </row>
        <row r="978">
          <cell r="B978" t="str">
            <v/>
          </cell>
          <cell r="AG978" t="str">
            <v/>
          </cell>
          <cell r="AH978">
            <v>0</v>
          </cell>
        </row>
        <row r="979">
          <cell r="B979" t="str">
            <v/>
          </cell>
          <cell r="AG979" t="str">
            <v/>
          </cell>
          <cell r="AH979">
            <v>0</v>
          </cell>
        </row>
        <row r="980">
          <cell r="B980" t="str">
            <v/>
          </cell>
          <cell r="AG980" t="str">
            <v/>
          </cell>
          <cell r="AH980">
            <v>0</v>
          </cell>
        </row>
        <row r="981">
          <cell r="B981" t="str">
            <v/>
          </cell>
          <cell r="AG981" t="str">
            <v/>
          </cell>
          <cell r="AH981">
            <v>0</v>
          </cell>
        </row>
        <row r="982">
          <cell r="B982" t="str">
            <v/>
          </cell>
          <cell r="AG982" t="str">
            <v/>
          </cell>
          <cell r="AH982">
            <v>0</v>
          </cell>
        </row>
        <row r="983">
          <cell r="B983" t="str">
            <v/>
          </cell>
          <cell r="AG983" t="str">
            <v/>
          </cell>
        </row>
        <row r="984">
          <cell r="B984" t="str">
            <v/>
          </cell>
          <cell r="AG984" t="str">
            <v/>
          </cell>
        </row>
        <row r="985">
          <cell r="B985" t="str">
            <v/>
          </cell>
          <cell r="AG985" t="str">
            <v/>
          </cell>
        </row>
        <row r="986">
          <cell r="B986" t="str">
            <v/>
          </cell>
          <cell r="AG986" t="str">
            <v/>
          </cell>
        </row>
        <row r="987">
          <cell r="B987" t="str">
            <v>F101</v>
          </cell>
          <cell r="AG987" t="str">
            <v/>
          </cell>
        </row>
        <row r="988">
          <cell r="B988" t="str">
            <v/>
          </cell>
          <cell r="AG988" t="str">
            <v/>
          </cell>
        </row>
        <row r="989">
          <cell r="B989" t="str">
            <v/>
          </cell>
          <cell r="AG989" t="str">
            <v/>
          </cell>
          <cell r="AH989">
            <v>0</v>
          </cell>
        </row>
        <row r="990">
          <cell r="B990" t="str">
            <v/>
          </cell>
          <cell r="AG990" t="str">
            <v/>
          </cell>
          <cell r="AH990">
            <v>0</v>
          </cell>
        </row>
        <row r="991">
          <cell r="B991" t="str">
            <v/>
          </cell>
          <cell r="AG991" t="str">
            <v/>
          </cell>
          <cell r="AH991">
            <v>0</v>
          </cell>
        </row>
        <row r="992">
          <cell r="B992" t="str">
            <v/>
          </cell>
          <cell r="AG992" t="str">
            <v/>
          </cell>
          <cell r="AH992">
            <v>0</v>
          </cell>
        </row>
        <row r="993">
          <cell r="B993" t="str">
            <v/>
          </cell>
          <cell r="AG993" t="str">
            <v/>
          </cell>
          <cell r="AH993">
            <v>0</v>
          </cell>
        </row>
        <row r="994">
          <cell r="B994" t="str">
            <v/>
          </cell>
          <cell r="AG994" t="str">
            <v/>
          </cell>
        </row>
        <row r="995">
          <cell r="B995" t="str">
            <v/>
          </cell>
          <cell r="AG995" t="str">
            <v/>
          </cell>
        </row>
        <row r="996">
          <cell r="B996" t="str">
            <v/>
          </cell>
          <cell r="AG996" t="str">
            <v/>
          </cell>
        </row>
        <row r="997">
          <cell r="B997" t="str">
            <v/>
          </cell>
          <cell r="AG997" t="str">
            <v/>
          </cell>
        </row>
        <row r="998">
          <cell r="B998" t="str">
            <v>F102</v>
          </cell>
          <cell r="AG998" t="str">
            <v/>
          </cell>
        </row>
        <row r="999">
          <cell r="B999" t="str">
            <v/>
          </cell>
          <cell r="AG999" t="str">
            <v/>
          </cell>
        </row>
        <row r="1000">
          <cell r="B1000" t="str">
            <v/>
          </cell>
          <cell r="AG1000" t="str">
            <v/>
          </cell>
          <cell r="AH1000">
            <v>0</v>
          </cell>
        </row>
        <row r="1001">
          <cell r="B1001" t="str">
            <v/>
          </cell>
          <cell r="AG1001" t="str">
            <v/>
          </cell>
          <cell r="AH1001">
            <v>0</v>
          </cell>
        </row>
        <row r="1002">
          <cell r="B1002" t="str">
            <v/>
          </cell>
          <cell r="AG1002" t="str">
            <v/>
          </cell>
          <cell r="AH1002">
            <v>0</v>
          </cell>
        </row>
        <row r="1003">
          <cell r="B1003" t="str">
            <v/>
          </cell>
          <cell r="AG1003" t="str">
            <v/>
          </cell>
        </row>
        <row r="1004">
          <cell r="B1004" t="str">
            <v/>
          </cell>
          <cell r="AG1004" t="str">
            <v/>
          </cell>
        </row>
        <row r="1005">
          <cell r="B1005" t="str">
            <v/>
          </cell>
          <cell r="AG1005" t="str">
            <v/>
          </cell>
        </row>
        <row r="1006">
          <cell r="B1006" t="str">
            <v/>
          </cell>
          <cell r="AG1006" t="str">
            <v/>
          </cell>
        </row>
        <row r="1007">
          <cell r="B1007" t="str">
            <v/>
          </cell>
          <cell r="AG1007" t="str">
            <v/>
          </cell>
        </row>
        <row r="1008">
          <cell r="B1008" t="str">
            <v/>
          </cell>
          <cell r="AG1008" t="str">
            <v/>
          </cell>
        </row>
        <row r="1009">
          <cell r="B1009" t="str">
            <v>F103</v>
          </cell>
          <cell r="AG1009" t="str">
            <v/>
          </cell>
        </row>
        <row r="1010">
          <cell r="B1010" t="str">
            <v/>
          </cell>
          <cell r="AG1010" t="str">
            <v/>
          </cell>
        </row>
        <row r="1011">
          <cell r="B1011" t="str">
            <v/>
          </cell>
          <cell r="AG1011" t="str">
            <v/>
          </cell>
          <cell r="AH1011">
            <v>0</v>
          </cell>
        </row>
        <row r="1012">
          <cell r="B1012" t="str">
            <v/>
          </cell>
          <cell r="AG1012" t="str">
            <v/>
          </cell>
          <cell r="AH1012">
            <v>0</v>
          </cell>
        </row>
        <row r="1013">
          <cell r="B1013" t="str">
            <v/>
          </cell>
          <cell r="AG1013" t="str">
            <v/>
          </cell>
        </row>
        <row r="1014">
          <cell r="B1014" t="str">
            <v/>
          </cell>
          <cell r="AG1014" t="str">
            <v/>
          </cell>
        </row>
        <row r="1015">
          <cell r="B1015" t="str">
            <v/>
          </cell>
          <cell r="AG1015" t="str">
            <v/>
          </cell>
        </row>
        <row r="1016">
          <cell r="B1016" t="str">
            <v/>
          </cell>
          <cell r="AG1016" t="str">
            <v/>
          </cell>
        </row>
        <row r="1017">
          <cell r="B1017" t="str">
            <v/>
          </cell>
          <cell r="AG1017" t="str">
            <v/>
          </cell>
        </row>
        <row r="1018">
          <cell r="B1018" t="str">
            <v/>
          </cell>
          <cell r="AG1018" t="str">
            <v/>
          </cell>
        </row>
        <row r="1019">
          <cell r="B1019" t="str">
            <v>F104</v>
          </cell>
          <cell r="AG1019" t="str">
            <v/>
          </cell>
        </row>
        <row r="1020">
          <cell r="B1020" t="str">
            <v/>
          </cell>
          <cell r="AG1020" t="str">
            <v/>
          </cell>
        </row>
        <row r="1021">
          <cell r="B1021" t="str">
            <v/>
          </cell>
          <cell r="AG1021" t="str">
            <v/>
          </cell>
          <cell r="AH1021">
            <v>0</v>
          </cell>
        </row>
        <row r="1022">
          <cell r="B1022" t="str">
            <v/>
          </cell>
          <cell r="AG1022" t="str">
            <v/>
          </cell>
          <cell r="AH1022">
            <v>0</v>
          </cell>
        </row>
        <row r="1023">
          <cell r="B1023" t="str">
            <v/>
          </cell>
          <cell r="AG1023" t="str">
            <v/>
          </cell>
        </row>
        <row r="1024">
          <cell r="B1024" t="str">
            <v/>
          </cell>
          <cell r="AG1024" t="str">
            <v/>
          </cell>
        </row>
        <row r="1025">
          <cell r="B1025" t="str">
            <v/>
          </cell>
          <cell r="AG1025" t="str">
            <v/>
          </cell>
        </row>
        <row r="1026">
          <cell r="B1026" t="str">
            <v/>
          </cell>
          <cell r="AG1026" t="str">
            <v/>
          </cell>
        </row>
        <row r="1027">
          <cell r="B1027" t="str">
            <v/>
          </cell>
          <cell r="AG1027" t="str">
            <v/>
          </cell>
        </row>
        <row r="1028">
          <cell r="B1028" t="str">
            <v/>
          </cell>
          <cell r="AG1028" t="str">
            <v/>
          </cell>
        </row>
        <row r="1029">
          <cell r="B1029" t="str">
            <v>F105</v>
          </cell>
          <cell r="AG1029" t="str">
            <v/>
          </cell>
        </row>
        <row r="1030">
          <cell r="B1030" t="str">
            <v/>
          </cell>
          <cell r="AG1030" t="str">
            <v/>
          </cell>
        </row>
        <row r="1031">
          <cell r="B1031" t="str">
            <v/>
          </cell>
          <cell r="AG1031" t="str">
            <v/>
          </cell>
          <cell r="AH1031">
            <v>0</v>
          </cell>
        </row>
        <row r="1032">
          <cell r="B1032" t="str">
            <v/>
          </cell>
          <cell r="AG1032" t="str">
            <v/>
          </cell>
          <cell r="AH1032">
            <v>0</v>
          </cell>
        </row>
        <row r="1033">
          <cell r="B1033" t="str">
            <v/>
          </cell>
          <cell r="AG1033" t="str">
            <v/>
          </cell>
        </row>
        <row r="1034">
          <cell r="B1034" t="str">
            <v/>
          </cell>
          <cell r="AG1034" t="str">
            <v/>
          </cell>
        </row>
        <row r="1035">
          <cell r="B1035" t="str">
            <v/>
          </cell>
          <cell r="AG1035" t="str">
            <v/>
          </cell>
        </row>
        <row r="1036">
          <cell r="B1036" t="str">
            <v/>
          </cell>
          <cell r="AG1036" t="str">
            <v/>
          </cell>
        </row>
        <row r="1037">
          <cell r="B1037" t="str">
            <v/>
          </cell>
          <cell r="AG1037" t="str">
            <v/>
          </cell>
        </row>
        <row r="1038">
          <cell r="B1038" t="str">
            <v/>
          </cell>
          <cell r="AG1038" t="str">
            <v/>
          </cell>
        </row>
        <row r="1039">
          <cell r="B1039" t="str">
            <v>F106</v>
          </cell>
          <cell r="AG1039" t="str">
            <v/>
          </cell>
        </row>
        <row r="1040">
          <cell r="B1040" t="str">
            <v/>
          </cell>
          <cell r="AG1040" t="str">
            <v/>
          </cell>
        </row>
        <row r="1041">
          <cell r="B1041" t="str">
            <v/>
          </cell>
          <cell r="AG1041" t="str">
            <v/>
          </cell>
          <cell r="AH1041">
            <v>0</v>
          </cell>
        </row>
        <row r="1042">
          <cell r="B1042" t="str">
            <v/>
          </cell>
          <cell r="AG1042" t="str">
            <v/>
          </cell>
          <cell r="AH1042">
            <v>0</v>
          </cell>
        </row>
        <row r="1043">
          <cell r="B1043" t="str">
            <v/>
          </cell>
          <cell r="AG1043" t="str">
            <v/>
          </cell>
        </row>
        <row r="1044">
          <cell r="B1044" t="str">
            <v/>
          </cell>
          <cell r="AG1044" t="str">
            <v/>
          </cell>
        </row>
        <row r="1045">
          <cell r="B1045" t="str">
            <v/>
          </cell>
          <cell r="AG1045" t="str">
            <v/>
          </cell>
        </row>
        <row r="1046">
          <cell r="B1046" t="str">
            <v/>
          </cell>
          <cell r="AG1046" t="str">
            <v/>
          </cell>
        </row>
        <row r="1047">
          <cell r="B1047" t="str">
            <v/>
          </cell>
          <cell r="AG1047" t="str">
            <v/>
          </cell>
        </row>
        <row r="1048">
          <cell r="B1048" t="str">
            <v/>
          </cell>
          <cell r="AG1048" t="str">
            <v/>
          </cell>
        </row>
        <row r="1049">
          <cell r="B1049" t="str">
            <v>F107</v>
          </cell>
          <cell r="AG1049" t="str">
            <v/>
          </cell>
        </row>
        <row r="1050">
          <cell r="B1050" t="str">
            <v/>
          </cell>
          <cell r="AG1050" t="str">
            <v/>
          </cell>
        </row>
        <row r="1051">
          <cell r="B1051" t="str">
            <v/>
          </cell>
          <cell r="AG1051" t="str">
            <v/>
          </cell>
          <cell r="AH1051">
            <v>0</v>
          </cell>
        </row>
        <row r="1052">
          <cell r="B1052" t="str">
            <v/>
          </cell>
          <cell r="AG1052" t="str">
            <v/>
          </cell>
          <cell r="AH1052">
            <v>0</v>
          </cell>
        </row>
        <row r="1053">
          <cell r="B1053" t="str">
            <v/>
          </cell>
          <cell r="AG1053" t="str">
            <v/>
          </cell>
        </row>
        <row r="1054">
          <cell r="B1054" t="str">
            <v/>
          </cell>
          <cell r="AG1054" t="str">
            <v/>
          </cell>
        </row>
        <row r="1055">
          <cell r="B1055" t="str">
            <v/>
          </cell>
          <cell r="AG1055" t="str">
            <v/>
          </cell>
        </row>
        <row r="1056">
          <cell r="B1056" t="str">
            <v/>
          </cell>
          <cell r="AG1056" t="str">
            <v/>
          </cell>
        </row>
        <row r="1057">
          <cell r="B1057" t="str">
            <v/>
          </cell>
          <cell r="AG1057" t="str">
            <v/>
          </cell>
        </row>
        <row r="1058">
          <cell r="B1058" t="str">
            <v/>
          </cell>
          <cell r="AG1058" t="str">
            <v/>
          </cell>
        </row>
        <row r="1059">
          <cell r="B1059" t="str">
            <v>F108</v>
          </cell>
          <cell r="AG1059" t="str">
            <v/>
          </cell>
        </row>
        <row r="1060">
          <cell r="B1060" t="str">
            <v/>
          </cell>
          <cell r="AG1060" t="str">
            <v/>
          </cell>
        </row>
        <row r="1061">
          <cell r="B1061" t="str">
            <v/>
          </cell>
          <cell r="AG1061" t="str">
            <v/>
          </cell>
          <cell r="AH1061">
            <v>0</v>
          </cell>
        </row>
        <row r="1062">
          <cell r="B1062" t="str">
            <v/>
          </cell>
          <cell r="AG1062" t="str">
            <v/>
          </cell>
          <cell r="AH1062">
            <v>0</v>
          </cell>
        </row>
        <row r="1063">
          <cell r="B1063" t="str">
            <v/>
          </cell>
          <cell r="AG1063" t="str">
            <v/>
          </cell>
        </row>
        <row r="1064">
          <cell r="B1064" t="str">
            <v/>
          </cell>
          <cell r="AG1064" t="str">
            <v/>
          </cell>
        </row>
        <row r="1065">
          <cell r="B1065" t="str">
            <v/>
          </cell>
          <cell r="AG1065" t="str">
            <v/>
          </cell>
        </row>
        <row r="1066">
          <cell r="B1066" t="str">
            <v/>
          </cell>
          <cell r="AG1066" t="str">
            <v/>
          </cell>
        </row>
        <row r="1067">
          <cell r="B1067" t="str">
            <v/>
          </cell>
          <cell r="AG1067" t="str">
            <v/>
          </cell>
        </row>
        <row r="1068">
          <cell r="B1068" t="str">
            <v/>
          </cell>
          <cell r="AG1068" t="str">
            <v/>
          </cell>
        </row>
        <row r="1069">
          <cell r="B1069" t="str">
            <v>F109</v>
          </cell>
          <cell r="AG1069" t="str">
            <v/>
          </cell>
        </row>
        <row r="1070">
          <cell r="B1070" t="str">
            <v/>
          </cell>
          <cell r="AG1070" t="str">
            <v/>
          </cell>
        </row>
        <row r="1071">
          <cell r="B1071" t="str">
            <v/>
          </cell>
          <cell r="AG1071" t="str">
            <v/>
          </cell>
          <cell r="AH1071">
            <v>0</v>
          </cell>
        </row>
        <row r="1072">
          <cell r="B1072" t="str">
            <v/>
          </cell>
          <cell r="AG1072" t="str">
            <v/>
          </cell>
          <cell r="AH1072">
            <v>0</v>
          </cell>
        </row>
        <row r="1073">
          <cell r="B1073" t="str">
            <v/>
          </cell>
          <cell r="AG1073" t="str">
            <v/>
          </cell>
        </row>
        <row r="1074">
          <cell r="B1074" t="str">
            <v/>
          </cell>
          <cell r="AG1074" t="str">
            <v/>
          </cell>
        </row>
        <row r="1075">
          <cell r="B1075" t="str">
            <v/>
          </cell>
          <cell r="AG1075" t="str">
            <v/>
          </cell>
        </row>
        <row r="1076">
          <cell r="B1076" t="str">
            <v/>
          </cell>
          <cell r="AG1076" t="str">
            <v/>
          </cell>
        </row>
        <row r="1077">
          <cell r="B1077" t="str">
            <v/>
          </cell>
          <cell r="AG1077" t="str">
            <v/>
          </cell>
        </row>
        <row r="1078">
          <cell r="B1078" t="str">
            <v/>
          </cell>
          <cell r="AG1078" t="str">
            <v/>
          </cell>
        </row>
        <row r="1079">
          <cell r="B1079" t="str">
            <v>F110</v>
          </cell>
          <cell r="AG1079" t="str">
            <v/>
          </cell>
        </row>
        <row r="1080">
          <cell r="B1080" t="str">
            <v/>
          </cell>
          <cell r="AG1080" t="str">
            <v/>
          </cell>
        </row>
        <row r="1081">
          <cell r="B1081" t="str">
            <v/>
          </cell>
          <cell r="AG1081" t="str">
            <v/>
          </cell>
          <cell r="AH1081">
            <v>0</v>
          </cell>
        </row>
        <row r="1082">
          <cell r="B1082" t="str">
            <v/>
          </cell>
          <cell r="AG1082" t="str">
            <v/>
          </cell>
          <cell r="AH1082">
            <v>0</v>
          </cell>
        </row>
        <row r="1083">
          <cell r="B1083" t="str">
            <v/>
          </cell>
          <cell r="AG1083" t="str">
            <v/>
          </cell>
        </row>
        <row r="1084">
          <cell r="B1084" t="str">
            <v/>
          </cell>
          <cell r="AG1084" t="str">
            <v/>
          </cell>
        </row>
        <row r="1085">
          <cell r="B1085" t="str">
            <v/>
          </cell>
          <cell r="AG1085" t="str">
            <v/>
          </cell>
        </row>
        <row r="1086">
          <cell r="B1086" t="str">
            <v/>
          </cell>
          <cell r="AG1086" t="str">
            <v/>
          </cell>
        </row>
        <row r="1087">
          <cell r="B1087" t="str">
            <v/>
          </cell>
          <cell r="AG1087" t="str">
            <v/>
          </cell>
        </row>
        <row r="1088">
          <cell r="B1088" t="str">
            <v/>
          </cell>
          <cell r="AG1088" t="str">
            <v/>
          </cell>
        </row>
        <row r="1089">
          <cell r="B1089" t="str">
            <v>F111</v>
          </cell>
          <cell r="AG1089" t="str">
            <v/>
          </cell>
        </row>
        <row r="1090">
          <cell r="B1090" t="str">
            <v/>
          </cell>
          <cell r="AG1090" t="str">
            <v/>
          </cell>
        </row>
        <row r="1091">
          <cell r="B1091" t="str">
            <v/>
          </cell>
          <cell r="AG1091" t="str">
            <v/>
          </cell>
          <cell r="AH1091">
            <v>0</v>
          </cell>
        </row>
        <row r="1092">
          <cell r="B1092" t="str">
            <v/>
          </cell>
          <cell r="AG1092" t="str">
            <v/>
          </cell>
          <cell r="AH1092">
            <v>0</v>
          </cell>
        </row>
        <row r="1093">
          <cell r="B1093" t="str">
            <v/>
          </cell>
          <cell r="AG1093" t="str">
            <v/>
          </cell>
        </row>
        <row r="1094">
          <cell r="B1094" t="str">
            <v/>
          </cell>
          <cell r="AG1094" t="str">
            <v/>
          </cell>
        </row>
        <row r="1095">
          <cell r="B1095" t="str">
            <v/>
          </cell>
          <cell r="AG1095" t="str">
            <v/>
          </cell>
        </row>
        <row r="1096">
          <cell r="B1096" t="str">
            <v/>
          </cell>
          <cell r="AG1096" t="str">
            <v/>
          </cell>
        </row>
        <row r="1097">
          <cell r="B1097" t="str">
            <v/>
          </cell>
          <cell r="AG1097" t="str">
            <v/>
          </cell>
        </row>
        <row r="1098">
          <cell r="B1098" t="str">
            <v/>
          </cell>
          <cell r="AG1098" t="str">
            <v/>
          </cell>
        </row>
        <row r="1099">
          <cell r="B1099" t="str">
            <v>F112</v>
          </cell>
          <cell r="AG1099" t="str">
            <v/>
          </cell>
        </row>
        <row r="1100">
          <cell r="B1100" t="str">
            <v/>
          </cell>
          <cell r="AG1100" t="str">
            <v/>
          </cell>
        </row>
        <row r="1101">
          <cell r="B1101" t="str">
            <v/>
          </cell>
          <cell r="AG1101" t="str">
            <v/>
          </cell>
          <cell r="AH1101">
            <v>0</v>
          </cell>
        </row>
        <row r="1102">
          <cell r="B1102" t="str">
            <v/>
          </cell>
          <cell r="AG1102" t="str">
            <v/>
          </cell>
          <cell r="AH1102">
            <v>0</v>
          </cell>
        </row>
        <row r="1103">
          <cell r="B1103" t="str">
            <v/>
          </cell>
          <cell r="AG1103" t="str">
            <v/>
          </cell>
        </row>
        <row r="1104">
          <cell r="B1104" t="str">
            <v/>
          </cell>
          <cell r="AG1104" t="str">
            <v/>
          </cell>
        </row>
        <row r="1105">
          <cell r="B1105" t="str">
            <v/>
          </cell>
          <cell r="AG1105" t="str">
            <v/>
          </cell>
        </row>
        <row r="1106">
          <cell r="B1106" t="str">
            <v/>
          </cell>
          <cell r="AG1106" t="str">
            <v/>
          </cell>
        </row>
        <row r="1107">
          <cell r="B1107" t="str">
            <v/>
          </cell>
          <cell r="AG1107" t="str">
            <v/>
          </cell>
        </row>
        <row r="1108">
          <cell r="B1108" t="str">
            <v/>
          </cell>
          <cell r="AG1108" t="str">
            <v/>
          </cell>
        </row>
        <row r="1109">
          <cell r="B1109" t="str">
            <v>F113</v>
          </cell>
          <cell r="AG1109" t="str">
            <v/>
          </cell>
        </row>
        <row r="1110">
          <cell r="B1110" t="str">
            <v/>
          </cell>
          <cell r="AG1110" t="str">
            <v/>
          </cell>
        </row>
        <row r="1111">
          <cell r="B1111" t="str">
            <v/>
          </cell>
          <cell r="AG1111" t="str">
            <v/>
          </cell>
          <cell r="AH1111">
            <v>0</v>
          </cell>
        </row>
        <row r="1112">
          <cell r="B1112" t="str">
            <v/>
          </cell>
          <cell r="AG1112" t="str">
            <v/>
          </cell>
          <cell r="AH1112">
            <v>0</v>
          </cell>
        </row>
        <row r="1113">
          <cell r="B1113" t="str">
            <v/>
          </cell>
          <cell r="AG1113" t="str">
            <v/>
          </cell>
        </row>
        <row r="1114">
          <cell r="B1114" t="str">
            <v/>
          </cell>
          <cell r="AG1114" t="str">
            <v/>
          </cell>
        </row>
        <row r="1115">
          <cell r="B1115" t="str">
            <v/>
          </cell>
          <cell r="AG1115" t="str">
            <v/>
          </cell>
        </row>
        <row r="1116">
          <cell r="B1116" t="str">
            <v/>
          </cell>
          <cell r="AG1116" t="str">
            <v/>
          </cell>
        </row>
        <row r="1117">
          <cell r="B1117" t="str">
            <v/>
          </cell>
          <cell r="AG1117" t="str">
            <v/>
          </cell>
        </row>
        <row r="1118">
          <cell r="B1118" t="str">
            <v/>
          </cell>
          <cell r="AG1118" t="str">
            <v/>
          </cell>
        </row>
        <row r="1119">
          <cell r="B1119" t="str">
            <v>F114</v>
          </cell>
          <cell r="AG1119" t="str">
            <v/>
          </cell>
        </row>
        <row r="1120">
          <cell r="B1120" t="str">
            <v/>
          </cell>
          <cell r="AG1120" t="str">
            <v/>
          </cell>
        </row>
        <row r="1121">
          <cell r="B1121" t="str">
            <v/>
          </cell>
          <cell r="AG1121" t="str">
            <v/>
          </cell>
          <cell r="AH1121">
            <v>0</v>
          </cell>
        </row>
        <row r="1122">
          <cell r="B1122" t="str">
            <v/>
          </cell>
          <cell r="AG1122" t="str">
            <v/>
          </cell>
          <cell r="AH1122">
            <v>0</v>
          </cell>
        </row>
        <row r="1123">
          <cell r="B1123" t="str">
            <v/>
          </cell>
          <cell r="AG1123" t="str">
            <v/>
          </cell>
        </row>
        <row r="1124">
          <cell r="B1124" t="str">
            <v/>
          </cell>
          <cell r="AG1124" t="str">
            <v/>
          </cell>
        </row>
        <row r="1125">
          <cell r="B1125" t="str">
            <v/>
          </cell>
          <cell r="AG1125" t="str">
            <v/>
          </cell>
        </row>
        <row r="1126">
          <cell r="B1126" t="str">
            <v/>
          </cell>
          <cell r="AG1126" t="str">
            <v/>
          </cell>
        </row>
        <row r="1127">
          <cell r="B1127" t="str">
            <v/>
          </cell>
          <cell r="AG1127" t="str">
            <v/>
          </cell>
        </row>
        <row r="1128">
          <cell r="B1128" t="str">
            <v/>
          </cell>
          <cell r="AG1128" t="str">
            <v/>
          </cell>
        </row>
        <row r="1129">
          <cell r="B1129" t="str">
            <v>F115</v>
          </cell>
          <cell r="AG1129" t="str">
            <v/>
          </cell>
        </row>
        <row r="1130">
          <cell r="B1130" t="str">
            <v/>
          </cell>
          <cell r="AG1130" t="str">
            <v/>
          </cell>
        </row>
        <row r="1131">
          <cell r="B1131" t="str">
            <v/>
          </cell>
          <cell r="AG1131" t="str">
            <v/>
          </cell>
          <cell r="AH1131">
            <v>0</v>
          </cell>
        </row>
        <row r="1132">
          <cell r="B1132" t="str">
            <v/>
          </cell>
          <cell r="AG1132" t="str">
            <v/>
          </cell>
          <cell r="AH1132">
            <v>0</v>
          </cell>
        </row>
        <row r="1133">
          <cell r="B1133" t="str">
            <v/>
          </cell>
          <cell r="AG1133" t="str">
            <v/>
          </cell>
        </row>
        <row r="1134">
          <cell r="B1134" t="str">
            <v/>
          </cell>
          <cell r="AG1134" t="str">
            <v/>
          </cell>
        </row>
        <row r="1135">
          <cell r="B1135" t="str">
            <v/>
          </cell>
          <cell r="AG1135" t="str">
            <v/>
          </cell>
        </row>
        <row r="1136">
          <cell r="B1136" t="str">
            <v/>
          </cell>
          <cell r="AG1136" t="str">
            <v/>
          </cell>
        </row>
        <row r="1137">
          <cell r="B1137" t="str">
            <v/>
          </cell>
          <cell r="AG1137" t="str">
            <v/>
          </cell>
        </row>
        <row r="1138">
          <cell r="B1138" t="str">
            <v/>
          </cell>
          <cell r="AG1138" t="str">
            <v/>
          </cell>
        </row>
        <row r="1139">
          <cell r="B1139" t="str">
            <v>F116</v>
          </cell>
          <cell r="AG1139" t="str">
            <v/>
          </cell>
        </row>
        <row r="1140">
          <cell r="B1140" t="str">
            <v/>
          </cell>
          <cell r="AG1140" t="str">
            <v/>
          </cell>
        </row>
        <row r="1141">
          <cell r="B1141" t="str">
            <v/>
          </cell>
          <cell r="AG1141" t="str">
            <v/>
          </cell>
          <cell r="AH1141">
            <v>0</v>
          </cell>
        </row>
        <row r="1142">
          <cell r="B1142" t="str">
            <v/>
          </cell>
          <cell r="AG1142" t="str">
            <v/>
          </cell>
          <cell r="AH1142">
            <v>0</v>
          </cell>
        </row>
        <row r="1143">
          <cell r="B1143" t="str">
            <v/>
          </cell>
          <cell r="AG1143" t="str">
            <v/>
          </cell>
        </row>
        <row r="1144">
          <cell r="B1144" t="str">
            <v/>
          </cell>
          <cell r="AG1144" t="str">
            <v/>
          </cell>
        </row>
        <row r="1145">
          <cell r="B1145" t="str">
            <v/>
          </cell>
          <cell r="AG1145" t="str">
            <v/>
          </cell>
        </row>
        <row r="1146">
          <cell r="B1146" t="str">
            <v/>
          </cell>
          <cell r="AG1146" t="str">
            <v/>
          </cell>
        </row>
        <row r="1147">
          <cell r="B1147" t="str">
            <v/>
          </cell>
          <cell r="AG1147" t="str">
            <v/>
          </cell>
        </row>
        <row r="1148">
          <cell r="B1148" t="str">
            <v/>
          </cell>
          <cell r="AG1148" t="str">
            <v/>
          </cell>
        </row>
        <row r="1149">
          <cell r="B1149" t="str">
            <v>F117</v>
          </cell>
          <cell r="AG1149" t="str">
            <v/>
          </cell>
        </row>
        <row r="1150">
          <cell r="B1150" t="str">
            <v/>
          </cell>
          <cell r="AG1150" t="str">
            <v/>
          </cell>
        </row>
        <row r="1151">
          <cell r="B1151" t="str">
            <v/>
          </cell>
          <cell r="AG1151" t="str">
            <v/>
          </cell>
          <cell r="AH1151">
            <v>0</v>
          </cell>
        </row>
        <row r="1152">
          <cell r="B1152" t="str">
            <v/>
          </cell>
          <cell r="AG1152" t="str">
            <v/>
          </cell>
          <cell r="AH1152">
            <v>0</v>
          </cell>
        </row>
        <row r="1153">
          <cell r="B1153" t="str">
            <v/>
          </cell>
          <cell r="AG1153" t="str">
            <v/>
          </cell>
        </row>
        <row r="1154">
          <cell r="B1154" t="str">
            <v/>
          </cell>
          <cell r="AG1154" t="str">
            <v/>
          </cell>
        </row>
        <row r="1155">
          <cell r="B1155" t="str">
            <v/>
          </cell>
          <cell r="AG1155" t="str">
            <v/>
          </cell>
        </row>
        <row r="1156">
          <cell r="B1156" t="str">
            <v/>
          </cell>
          <cell r="AG1156" t="str">
            <v/>
          </cell>
        </row>
        <row r="1157">
          <cell r="B1157" t="str">
            <v/>
          </cell>
          <cell r="AG1157" t="str">
            <v/>
          </cell>
        </row>
        <row r="1158">
          <cell r="B1158" t="str">
            <v/>
          </cell>
          <cell r="AG1158" t="str">
            <v/>
          </cell>
        </row>
        <row r="1159">
          <cell r="B1159" t="str">
            <v>F118</v>
          </cell>
          <cell r="AG1159" t="str">
            <v/>
          </cell>
        </row>
        <row r="1160">
          <cell r="B1160" t="str">
            <v/>
          </cell>
          <cell r="AG1160" t="str">
            <v/>
          </cell>
        </row>
        <row r="1161">
          <cell r="B1161" t="str">
            <v/>
          </cell>
          <cell r="AG1161" t="str">
            <v/>
          </cell>
          <cell r="AH1161">
            <v>0</v>
          </cell>
        </row>
        <row r="1162">
          <cell r="B1162" t="str">
            <v/>
          </cell>
          <cell r="AG1162" t="str">
            <v/>
          </cell>
          <cell r="AH1162">
            <v>0</v>
          </cell>
        </row>
        <row r="1163">
          <cell r="B1163" t="str">
            <v/>
          </cell>
          <cell r="AG1163" t="str">
            <v/>
          </cell>
        </row>
        <row r="1164">
          <cell r="B1164" t="str">
            <v/>
          </cell>
          <cell r="AG1164" t="str">
            <v/>
          </cell>
        </row>
        <row r="1165">
          <cell r="B1165" t="str">
            <v/>
          </cell>
          <cell r="AG1165" t="str">
            <v/>
          </cell>
        </row>
        <row r="1166">
          <cell r="B1166" t="str">
            <v/>
          </cell>
          <cell r="AG1166" t="str">
            <v/>
          </cell>
        </row>
        <row r="1167">
          <cell r="B1167" t="str">
            <v/>
          </cell>
          <cell r="AG1167" t="str">
            <v/>
          </cell>
        </row>
        <row r="1168">
          <cell r="B1168" t="str">
            <v/>
          </cell>
          <cell r="AG1168" t="str">
            <v/>
          </cell>
        </row>
        <row r="1169">
          <cell r="B1169" t="str">
            <v>F119</v>
          </cell>
          <cell r="AG1169" t="str">
            <v/>
          </cell>
        </row>
        <row r="1170">
          <cell r="B1170" t="str">
            <v/>
          </cell>
          <cell r="AG1170" t="str">
            <v/>
          </cell>
        </row>
        <row r="1171">
          <cell r="B1171" t="str">
            <v/>
          </cell>
          <cell r="AG1171" t="str">
            <v/>
          </cell>
          <cell r="AH1171">
            <v>0</v>
          </cell>
        </row>
        <row r="1172">
          <cell r="B1172" t="str">
            <v/>
          </cell>
          <cell r="AG1172" t="str">
            <v/>
          </cell>
          <cell r="AH1172">
            <v>0</v>
          </cell>
        </row>
        <row r="1173">
          <cell r="B1173" t="str">
            <v/>
          </cell>
          <cell r="AG1173" t="str">
            <v/>
          </cell>
        </row>
        <row r="1174">
          <cell r="B1174" t="str">
            <v/>
          </cell>
          <cell r="AG1174" t="str">
            <v/>
          </cell>
        </row>
        <row r="1175">
          <cell r="B1175" t="str">
            <v/>
          </cell>
          <cell r="AG1175" t="str">
            <v/>
          </cell>
        </row>
        <row r="1176">
          <cell r="B1176" t="str">
            <v/>
          </cell>
          <cell r="AG1176" t="str">
            <v/>
          </cell>
        </row>
        <row r="1177">
          <cell r="B1177" t="str">
            <v/>
          </cell>
          <cell r="AG1177" t="str">
            <v/>
          </cell>
        </row>
        <row r="1178">
          <cell r="B1178" t="str">
            <v/>
          </cell>
          <cell r="AG1178" t="str">
            <v/>
          </cell>
        </row>
        <row r="1179">
          <cell r="B1179" t="str">
            <v>F120</v>
          </cell>
          <cell r="AG1179" t="str">
            <v/>
          </cell>
        </row>
        <row r="1180">
          <cell r="B1180" t="str">
            <v/>
          </cell>
          <cell r="AG1180" t="str">
            <v/>
          </cell>
        </row>
        <row r="1181">
          <cell r="B1181" t="str">
            <v/>
          </cell>
          <cell r="AG1181" t="str">
            <v/>
          </cell>
          <cell r="AH1181">
            <v>0</v>
          </cell>
        </row>
        <row r="1182">
          <cell r="B1182" t="str">
            <v/>
          </cell>
          <cell r="AG1182" t="str">
            <v/>
          </cell>
          <cell r="AH1182">
            <v>0</v>
          </cell>
        </row>
        <row r="1183">
          <cell r="B1183" t="str">
            <v/>
          </cell>
          <cell r="AG1183" t="str">
            <v/>
          </cell>
        </row>
        <row r="1184">
          <cell r="B1184" t="str">
            <v/>
          </cell>
          <cell r="AG1184" t="str">
            <v/>
          </cell>
        </row>
        <row r="1185">
          <cell r="B1185" t="str">
            <v/>
          </cell>
          <cell r="AG1185" t="str">
            <v/>
          </cell>
        </row>
        <row r="1186">
          <cell r="B1186" t="str">
            <v/>
          </cell>
          <cell r="AG1186" t="str">
            <v/>
          </cell>
        </row>
        <row r="1187">
          <cell r="B1187" t="str">
            <v/>
          </cell>
          <cell r="AG1187" t="str">
            <v/>
          </cell>
        </row>
        <row r="1188">
          <cell r="B1188" t="str">
            <v/>
          </cell>
          <cell r="AG1188" t="str">
            <v/>
          </cell>
        </row>
        <row r="1189">
          <cell r="B1189" t="str">
            <v>F121</v>
          </cell>
          <cell r="AG1189" t="str">
            <v/>
          </cell>
        </row>
        <row r="1190">
          <cell r="B1190" t="str">
            <v/>
          </cell>
          <cell r="AG1190" t="str">
            <v/>
          </cell>
        </row>
        <row r="1191">
          <cell r="B1191" t="str">
            <v/>
          </cell>
          <cell r="AG1191" t="str">
            <v/>
          </cell>
          <cell r="AH1191">
            <v>0</v>
          </cell>
        </row>
        <row r="1192">
          <cell r="B1192" t="str">
            <v/>
          </cell>
          <cell r="AG1192" t="str">
            <v/>
          </cell>
          <cell r="AH1192">
            <v>0</v>
          </cell>
        </row>
        <row r="1193">
          <cell r="B1193" t="str">
            <v/>
          </cell>
          <cell r="AG1193" t="str">
            <v/>
          </cell>
        </row>
        <row r="1194">
          <cell r="B1194" t="str">
            <v/>
          </cell>
          <cell r="AG1194" t="str">
            <v/>
          </cell>
        </row>
        <row r="1195">
          <cell r="B1195" t="str">
            <v/>
          </cell>
          <cell r="AG1195" t="str">
            <v/>
          </cell>
        </row>
        <row r="1196">
          <cell r="B1196" t="str">
            <v/>
          </cell>
          <cell r="AG1196" t="str">
            <v/>
          </cell>
        </row>
        <row r="1197">
          <cell r="B1197" t="str">
            <v/>
          </cell>
          <cell r="AG1197" t="str">
            <v/>
          </cell>
        </row>
        <row r="1198">
          <cell r="B1198" t="str">
            <v/>
          </cell>
          <cell r="AG1198" t="str">
            <v/>
          </cell>
        </row>
        <row r="1199">
          <cell r="B1199" t="str">
            <v>F122</v>
          </cell>
          <cell r="AG1199" t="str">
            <v/>
          </cell>
        </row>
        <row r="1200">
          <cell r="B1200" t="str">
            <v/>
          </cell>
          <cell r="AG1200" t="str">
            <v/>
          </cell>
        </row>
        <row r="1201">
          <cell r="B1201" t="str">
            <v/>
          </cell>
          <cell r="AG1201" t="str">
            <v/>
          </cell>
          <cell r="AH1201">
            <v>0</v>
          </cell>
        </row>
        <row r="1202">
          <cell r="B1202" t="str">
            <v/>
          </cell>
          <cell r="AG1202" t="str">
            <v/>
          </cell>
          <cell r="AH1202">
            <v>0</v>
          </cell>
        </row>
        <row r="1203">
          <cell r="B1203" t="str">
            <v/>
          </cell>
          <cell r="AG1203" t="str">
            <v/>
          </cell>
        </row>
        <row r="1204">
          <cell r="B1204" t="str">
            <v/>
          </cell>
          <cell r="AG1204" t="str">
            <v/>
          </cell>
        </row>
        <row r="1205">
          <cell r="B1205" t="str">
            <v/>
          </cell>
          <cell r="AG1205" t="str">
            <v/>
          </cell>
        </row>
        <row r="1206">
          <cell r="B1206" t="str">
            <v/>
          </cell>
          <cell r="AG1206" t="str">
            <v/>
          </cell>
        </row>
        <row r="1207">
          <cell r="B1207" t="str">
            <v/>
          </cell>
          <cell r="AG1207" t="str">
            <v/>
          </cell>
        </row>
        <row r="1208">
          <cell r="B1208" t="str">
            <v/>
          </cell>
          <cell r="AG1208" t="str">
            <v/>
          </cell>
        </row>
        <row r="1209">
          <cell r="B1209" t="str">
            <v>F123</v>
          </cell>
          <cell r="AG1209" t="str">
            <v/>
          </cell>
        </row>
        <row r="1210">
          <cell r="B1210" t="str">
            <v/>
          </cell>
          <cell r="AG1210" t="str">
            <v/>
          </cell>
        </row>
        <row r="1211">
          <cell r="B1211" t="str">
            <v/>
          </cell>
          <cell r="AG1211" t="str">
            <v/>
          </cell>
          <cell r="AH1211">
            <v>0</v>
          </cell>
        </row>
        <row r="1212">
          <cell r="B1212" t="str">
            <v/>
          </cell>
          <cell r="AG1212" t="str">
            <v/>
          </cell>
          <cell r="AH1212">
            <v>0</v>
          </cell>
        </row>
        <row r="1213">
          <cell r="B1213" t="str">
            <v/>
          </cell>
          <cell r="AG1213" t="str">
            <v/>
          </cell>
        </row>
        <row r="1214">
          <cell r="B1214" t="str">
            <v/>
          </cell>
          <cell r="AG1214" t="str">
            <v/>
          </cell>
        </row>
        <row r="1215">
          <cell r="B1215" t="str">
            <v/>
          </cell>
          <cell r="AG1215" t="str">
            <v/>
          </cell>
        </row>
        <row r="1216">
          <cell r="B1216" t="str">
            <v/>
          </cell>
          <cell r="AG1216" t="str">
            <v/>
          </cell>
        </row>
        <row r="1217">
          <cell r="B1217" t="str">
            <v/>
          </cell>
          <cell r="AG1217" t="str">
            <v/>
          </cell>
        </row>
        <row r="1218">
          <cell r="B1218" t="str">
            <v/>
          </cell>
          <cell r="AG1218" t="str">
            <v/>
          </cell>
        </row>
        <row r="1219">
          <cell r="B1219" t="str">
            <v>F124</v>
          </cell>
          <cell r="AG1219" t="str">
            <v/>
          </cell>
        </row>
        <row r="1220">
          <cell r="B1220" t="str">
            <v/>
          </cell>
          <cell r="AG1220" t="str">
            <v/>
          </cell>
        </row>
        <row r="1221">
          <cell r="B1221" t="str">
            <v/>
          </cell>
          <cell r="AG1221" t="str">
            <v/>
          </cell>
          <cell r="AH1221">
            <v>0</v>
          </cell>
        </row>
        <row r="1222">
          <cell r="B1222" t="str">
            <v/>
          </cell>
          <cell r="AG1222" t="str">
            <v/>
          </cell>
          <cell r="AH1222">
            <v>0</v>
          </cell>
        </row>
        <row r="1223">
          <cell r="B1223" t="str">
            <v/>
          </cell>
          <cell r="AG1223" t="str">
            <v/>
          </cell>
        </row>
        <row r="1224">
          <cell r="B1224" t="str">
            <v/>
          </cell>
          <cell r="AG1224" t="str">
            <v/>
          </cell>
        </row>
        <row r="1225">
          <cell r="B1225" t="str">
            <v/>
          </cell>
          <cell r="AG1225" t="str">
            <v/>
          </cell>
        </row>
        <row r="1226">
          <cell r="B1226" t="str">
            <v/>
          </cell>
          <cell r="AG1226" t="str">
            <v/>
          </cell>
        </row>
        <row r="1227">
          <cell r="B1227" t="str">
            <v/>
          </cell>
          <cell r="AG1227" t="str">
            <v/>
          </cell>
        </row>
        <row r="1228">
          <cell r="B1228" t="str">
            <v/>
          </cell>
          <cell r="AG1228" t="str">
            <v/>
          </cell>
        </row>
        <row r="1229">
          <cell r="B1229" t="str">
            <v>F125</v>
          </cell>
          <cell r="AG1229" t="str">
            <v/>
          </cell>
        </row>
        <row r="1230">
          <cell r="B1230" t="str">
            <v/>
          </cell>
          <cell r="AG1230" t="str">
            <v/>
          </cell>
        </row>
        <row r="1231">
          <cell r="B1231" t="str">
            <v/>
          </cell>
          <cell r="AG1231" t="str">
            <v/>
          </cell>
          <cell r="AH1231">
            <v>0</v>
          </cell>
        </row>
        <row r="1232">
          <cell r="B1232" t="str">
            <v/>
          </cell>
          <cell r="AG1232" t="str">
            <v/>
          </cell>
          <cell r="AH1232">
            <v>0</v>
          </cell>
        </row>
        <row r="1233">
          <cell r="B1233" t="str">
            <v/>
          </cell>
          <cell r="AG1233" t="str">
            <v/>
          </cell>
        </row>
        <row r="1234">
          <cell r="B1234" t="str">
            <v/>
          </cell>
          <cell r="AG1234" t="str">
            <v/>
          </cell>
        </row>
        <row r="1235">
          <cell r="B1235" t="str">
            <v/>
          </cell>
          <cell r="AG1235" t="str">
            <v/>
          </cell>
        </row>
        <row r="1236">
          <cell r="B1236" t="str">
            <v/>
          </cell>
          <cell r="AG1236" t="str">
            <v/>
          </cell>
        </row>
        <row r="1237">
          <cell r="B1237" t="str">
            <v/>
          </cell>
          <cell r="AG1237" t="str">
            <v/>
          </cell>
        </row>
        <row r="1238">
          <cell r="B1238" t="str">
            <v/>
          </cell>
          <cell r="AG1238" t="str">
            <v/>
          </cell>
        </row>
        <row r="1239">
          <cell r="B1239" t="str">
            <v>F126</v>
          </cell>
          <cell r="AG1239" t="str">
            <v/>
          </cell>
        </row>
        <row r="1240">
          <cell r="B1240" t="str">
            <v/>
          </cell>
          <cell r="AG1240" t="str">
            <v/>
          </cell>
        </row>
        <row r="1241">
          <cell r="B1241" t="str">
            <v/>
          </cell>
          <cell r="AG1241" t="str">
            <v/>
          </cell>
          <cell r="AH1241">
            <v>0</v>
          </cell>
        </row>
        <row r="1242">
          <cell r="B1242" t="str">
            <v/>
          </cell>
          <cell r="AG1242" t="str">
            <v/>
          </cell>
          <cell r="AH1242">
            <v>0</v>
          </cell>
        </row>
        <row r="1243">
          <cell r="B1243" t="str">
            <v/>
          </cell>
          <cell r="AG1243" t="str">
            <v/>
          </cell>
        </row>
        <row r="1244">
          <cell r="B1244" t="str">
            <v/>
          </cell>
          <cell r="AG1244" t="str">
            <v/>
          </cell>
        </row>
        <row r="1245">
          <cell r="B1245" t="str">
            <v/>
          </cell>
          <cell r="AG1245" t="str">
            <v/>
          </cell>
        </row>
        <row r="1246">
          <cell r="B1246" t="str">
            <v/>
          </cell>
          <cell r="AG1246" t="str">
            <v/>
          </cell>
        </row>
        <row r="1247">
          <cell r="B1247" t="str">
            <v/>
          </cell>
          <cell r="AG1247" t="str">
            <v/>
          </cell>
        </row>
        <row r="1248">
          <cell r="B1248" t="str">
            <v/>
          </cell>
          <cell r="AG1248" t="str">
            <v/>
          </cell>
        </row>
        <row r="1249">
          <cell r="B1249" t="str">
            <v>F127</v>
          </cell>
          <cell r="AG1249" t="str">
            <v/>
          </cell>
        </row>
        <row r="1250">
          <cell r="B1250" t="str">
            <v/>
          </cell>
          <cell r="AG1250" t="str">
            <v/>
          </cell>
        </row>
        <row r="1251">
          <cell r="B1251" t="str">
            <v/>
          </cell>
          <cell r="AG1251" t="str">
            <v/>
          </cell>
          <cell r="AH1251">
            <v>0</v>
          </cell>
        </row>
        <row r="1252">
          <cell r="B1252" t="str">
            <v/>
          </cell>
          <cell r="AG1252" t="str">
            <v/>
          </cell>
          <cell r="AH1252">
            <v>0</v>
          </cell>
        </row>
        <row r="1253">
          <cell r="B1253" t="str">
            <v/>
          </cell>
          <cell r="AG1253" t="str">
            <v/>
          </cell>
          <cell r="AH1253">
            <v>0</v>
          </cell>
        </row>
        <row r="1254">
          <cell r="B1254" t="str">
            <v/>
          </cell>
          <cell r="AG1254" t="str">
            <v/>
          </cell>
        </row>
        <row r="1255">
          <cell r="B1255" t="str">
            <v/>
          </cell>
          <cell r="AG1255" t="str">
            <v/>
          </cell>
        </row>
        <row r="1256">
          <cell r="B1256" t="str">
            <v/>
          </cell>
          <cell r="AG1256" t="str">
            <v/>
          </cell>
        </row>
        <row r="1257">
          <cell r="B1257" t="str">
            <v/>
          </cell>
          <cell r="AG1257" t="str">
            <v/>
          </cell>
        </row>
        <row r="1258">
          <cell r="B1258" t="str">
            <v/>
          </cell>
          <cell r="AG1258" t="str">
            <v/>
          </cell>
        </row>
        <row r="1259">
          <cell r="B1259" t="str">
            <v/>
          </cell>
          <cell r="AG1259" t="str">
            <v/>
          </cell>
        </row>
        <row r="1260">
          <cell r="B1260" t="str">
            <v>F128</v>
          </cell>
          <cell r="AG1260" t="str">
            <v/>
          </cell>
        </row>
        <row r="1261">
          <cell r="B1261" t="str">
            <v/>
          </cell>
          <cell r="AG1261" t="str">
            <v/>
          </cell>
        </row>
        <row r="1262">
          <cell r="B1262" t="str">
            <v/>
          </cell>
          <cell r="AG1262" t="str">
            <v/>
          </cell>
          <cell r="AH1262">
            <v>0</v>
          </cell>
        </row>
        <row r="1263">
          <cell r="B1263" t="str">
            <v/>
          </cell>
          <cell r="AG1263" t="str">
            <v/>
          </cell>
          <cell r="AH1263">
            <v>0</v>
          </cell>
        </row>
        <row r="1264">
          <cell r="B1264" t="str">
            <v/>
          </cell>
          <cell r="AG1264" t="str">
            <v/>
          </cell>
          <cell r="AH1264">
            <v>0</v>
          </cell>
        </row>
        <row r="1265">
          <cell r="B1265" t="str">
            <v/>
          </cell>
          <cell r="AG1265" t="str">
            <v/>
          </cell>
        </row>
        <row r="1266">
          <cell r="B1266" t="str">
            <v/>
          </cell>
          <cell r="AG1266" t="str">
            <v/>
          </cell>
        </row>
        <row r="1267">
          <cell r="B1267" t="str">
            <v/>
          </cell>
          <cell r="AG1267" t="str">
            <v/>
          </cell>
        </row>
        <row r="1268">
          <cell r="B1268" t="str">
            <v/>
          </cell>
          <cell r="AG1268" t="str">
            <v/>
          </cell>
        </row>
        <row r="1269">
          <cell r="B1269" t="str">
            <v/>
          </cell>
          <cell r="AG1269" t="str">
            <v/>
          </cell>
        </row>
        <row r="1270">
          <cell r="B1270" t="str">
            <v/>
          </cell>
          <cell r="AG1270" t="str">
            <v/>
          </cell>
        </row>
        <row r="1271">
          <cell r="B1271" t="str">
            <v>F129</v>
          </cell>
          <cell r="AG1271" t="str">
            <v/>
          </cell>
        </row>
        <row r="1272">
          <cell r="B1272" t="str">
            <v/>
          </cell>
          <cell r="AG1272" t="str">
            <v/>
          </cell>
        </row>
        <row r="1273">
          <cell r="B1273" t="str">
            <v/>
          </cell>
          <cell r="AG1273" t="str">
            <v/>
          </cell>
          <cell r="AH1273">
            <v>0</v>
          </cell>
        </row>
        <row r="1274">
          <cell r="B1274" t="str">
            <v/>
          </cell>
          <cell r="AG1274" t="str">
            <v/>
          </cell>
          <cell r="AH1274">
            <v>0</v>
          </cell>
        </row>
        <row r="1275">
          <cell r="B1275" t="str">
            <v/>
          </cell>
          <cell r="AG1275" t="str">
            <v/>
          </cell>
          <cell r="AH1275">
            <v>0</v>
          </cell>
        </row>
        <row r="1276">
          <cell r="B1276" t="str">
            <v/>
          </cell>
          <cell r="AG1276" t="str">
            <v/>
          </cell>
        </row>
        <row r="1277">
          <cell r="B1277" t="str">
            <v/>
          </cell>
          <cell r="AG1277" t="str">
            <v/>
          </cell>
        </row>
        <row r="1278">
          <cell r="B1278" t="str">
            <v/>
          </cell>
          <cell r="AG1278" t="str">
            <v/>
          </cell>
        </row>
        <row r="1279">
          <cell r="B1279" t="str">
            <v/>
          </cell>
          <cell r="AG1279" t="str">
            <v/>
          </cell>
        </row>
        <row r="1280">
          <cell r="B1280" t="str">
            <v/>
          </cell>
          <cell r="AG1280" t="str">
            <v/>
          </cell>
        </row>
        <row r="1281">
          <cell r="B1281" t="str">
            <v/>
          </cell>
          <cell r="AG1281" t="str">
            <v/>
          </cell>
        </row>
        <row r="1282">
          <cell r="B1282" t="str">
            <v>F130</v>
          </cell>
          <cell r="AG1282" t="str">
            <v/>
          </cell>
        </row>
        <row r="1283">
          <cell r="B1283" t="str">
            <v/>
          </cell>
          <cell r="AG1283" t="str">
            <v/>
          </cell>
        </row>
        <row r="1284">
          <cell r="B1284" t="str">
            <v/>
          </cell>
          <cell r="AG1284" t="str">
            <v/>
          </cell>
          <cell r="AH1284">
            <v>0</v>
          </cell>
        </row>
        <row r="1285">
          <cell r="B1285" t="str">
            <v/>
          </cell>
          <cell r="AG1285" t="str">
            <v/>
          </cell>
          <cell r="AH1285">
            <v>0</v>
          </cell>
        </row>
        <row r="1286">
          <cell r="B1286" t="str">
            <v/>
          </cell>
          <cell r="AG1286" t="str">
            <v/>
          </cell>
          <cell r="AH1286">
            <v>0</v>
          </cell>
        </row>
        <row r="1287">
          <cell r="B1287" t="str">
            <v/>
          </cell>
          <cell r="AG1287" t="str">
            <v/>
          </cell>
        </row>
        <row r="1288">
          <cell r="B1288" t="str">
            <v/>
          </cell>
          <cell r="AG1288" t="str">
            <v/>
          </cell>
        </row>
        <row r="1289">
          <cell r="B1289" t="str">
            <v/>
          </cell>
          <cell r="AG1289" t="str">
            <v/>
          </cell>
        </row>
        <row r="1290">
          <cell r="B1290" t="str">
            <v/>
          </cell>
          <cell r="AG1290" t="str">
            <v/>
          </cell>
        </row>
        <row r="1291">
          <cell r="B1291" t="str">
            <v/>
          </cell>
          <cell r="AG1291" t="str">
            <v/>
          </cell>
        </row>
        <row r="1292">
          <cell r="B1292" t="str">
            <v/>
          </cell>
          <cell r="AG1292" t="str">
            <v/>
          </cell>
        </row>
        <row r="1293">
          <cell r="B1293" t="str">
            <v>F131</v>
          </cell>
          <cell r="AG1293" t="str">
            <v/>
          </cell>
        </row>
        <row r="1294">
          <cell r="B1294" t="str">
            <v/>
          </cell>
          <cell r="AG1294" t="str">
            <v/>
          </cell>
        </row>
        <row r="1295">
          <cell r="B1295" t="str">
            <v/>
          </cell>
          <cell r="AG1295" t="str">
            <v/>
          </cell>
          <cell r="AH1295">
            <v>0</v>
          </cell>
        </row>
        <row r="1296">
          <cell r="B1296" t="str">
            <v/>
          </cell>
          <cell r="AG1296" t="str">
            <v/>
          </cell>
          <cell r="AH1296">
            <v>0</v>
          </cell>
        </row>
        <row r="1297">
          <cell r="B1297" t="str">
            <v/>
          </cell>
          <cell r="AG1297" t="str">
            <v/>
          </cell>
          <cell r="AH1297">
            <v>0</v>
          </cell>
        </row>
        <row r="1298">
          <cell r="B1298" t="str">
            <v/>
          </cell>
          <cell r="AG1298" t="str">
            <v/>
          </cell>
          <cell r="AH1298">
            <v>0</v>
          </cell>
        </row>
        <row r="1299">
          <cell r="B1299" t="str">
            <v/>
          </cell>
          <cell r="AG1299" t="str">
            <v/>
          </cell>
          <cell r="AH1299">
            <v>0</v>
          </cell>
        </row>
        <row r="1300">
          <cell r="B1300" t="str">
            <v/>
          </cell>
          <cell r="AG1300" t="str">
            <v/>
          </cell>
        </row>
        <row r="1301">
          <cell r="B1301" t="str">
            <v/>
          </cell>
          <cell r="AG1301" t="str">
            <v/>
          </cell>
        </row>
        <row r="1302">
          <cell r="B1302" t="str">
            <v/>
          </cell>
          <cell r="AG1302" t="str">
            <v/>
          </cell>
        </row>
        <row r="1303">
          <cell r="B1303" t="str">
            <v/>
          </cell>
          <cell r="AG1303" t="str">
            <v/>
          </cell>
        </row>
        <row r="1304">
          <cell r="B1304" t="str">
            <v/>
          </cell>
          <cell r="AG1304" t="str">
            <v/>
          </cell>
        </row>
        <row r="1305">
          <cell r="B1305" t="str">
            <v/>
          </cell>
          <cell r="AG1305" t="str">
            <v/>
          </cell>
        </row>
        <row r="1306">
          <cell r="B1306" t="str">
            <v>F132</v>
          </cell>
          <cell r="AG1306" t="str">
            <v/>
          </cell>
        </row>
        <row r="1307">
          <cell r="B1307" t="str">
            <v/>
          </cell>
          <cell r="AG1307" t="str">
            <v/>
          </cell>
        </row>
        <row r="1308">
          <cell r="B1308" t="str">
            <v/>
          </cell>
          <cell r="AG1308" t="str">
            <v/>
          </cell>
          <cell r="AH1308">
            <v>0</v>
          </cell>
        </row>
        <row r="1309">
          <cell r="B1309" t="str">
            <v/>
          </cell>
          <cell r="AG1309" t="str">
            <v/>
          </cell>
          <cell r="AH1309">
            <v>0</v>
          </cell>
        </row>
        <row r="1310">
          <cell r="B1310" t="str">
            <v/>
          </cell>
          <cell r="AG1310" t="str">
            <v/>
          </cell>
          <cell r="AH1310">
            <v>0</v>
          </cell>
        </row>
        <row r="1311">
          <cell r="B1311" t="str">
            <v/>
          </cell>
          <cell r="AG1311" t="str">
            <v/>
          </cell>
        </row>
        <row r="1312">
          <cell r="B1312" t="str">
            <v/>
          </cell>
          <cell r="AG1312" t="str">
            <v/>
          </cell>
        </row>
        <row r="1313">
          <cell r="B1313" t="str">
            <v/>
          </cell>
          <cell r="AG1313" t="str">
            <v/>
          </cell>
        </row>
        <row r="1314">
          <cell r="B1314" t="str">
            <v/>
          </cell>
          <cell r="AG1314" t="str">
            <v/>
          </cell>
        </row>
        <row r="1315">
          <cell r="B1315" t="str">
            <v/>
          </cell>
          <cell r="AG1315" t="str">
            <v/>
          </cell>
        </row>
        <row r="1316">
          <cell r="B1316" t="str">
            <v/>
          </cell>
          <cell r="AG1316" t="str">
            <v/>
          </cell>
        </row>
        <row r="1317">
          <cell r="B1317" t="str">
            <v>F133</v>
          </cell>
          <cell r="AG1317" t="str">
            <v/>
          </cell>
        </row>
        <row r="1318">
          <cell r="B1318" t="str">
            <v/>
          </cell>
          <cell r="AG1318" t="str">
            <v/>
          </cell>
        </row>
        <row r="1319">
          <cell r="B1319" t="str">
            <v/>
          </cell>
          <cell r="AG1319" t="str">
            <v/>
          </cell>
          <cell r="AH1319">
            <v>0</v>
          </cell>
        </row>
        <row r="1320">
          <cell r="B1320" t="str">
            <v/>
          </cell>
          <cell r="AG1320" t="str">
            <v/>
          </cell>
          <cell r="AH1320">
            <v>0</v>
          </cell>
        </row>
        <row r="1321">
          <cell r="B1321" t="str">
            <v/>
          </cell>
          <cell r="AG1321" t="str">
            <v/>
          </cell>
        </row>
        <row r="1322">
          <cell r="B1322" t="str">
            <v/>
          </cell>
          <cell r="AG1322" t="str">
            <v/>
          </cell>
        </row>
        <row r="1323">
          <cell r="B1323" t="str">
            <v/>
          </cell>
          <cell r="AG1323" t="str">
            <v/>
          </cell>
        </row>
        <row r="1324">
          <cell r="B1324" t="str">
            <v/>
          </cell>
          <cell r="AG1324" t="str">
            <v/>
          </cell>
        </row>
        <row r="1325">
          <cell r="B1325" t="str">
            <v/>
          </cell>
          <cell r="AG1325" t="str">
            <v/>
          </cell>
        </row>
        <row r="1326">
          <cell r="B1326" t="str">
            <v/>
          </cell>
          <cell r="AG1326" t="str">
            <v/>
          </cell>
        </row>
        <row r="1327">
          <cell r="B1327" t="str">
            <v>F134</v>
          </cell>
          <cell r="AG1327" t="str">
            <v/>
          </cell>
        </row>
        <row r="1328">
          <cell r="AG1328" t="str">
            <v/>
          </cell>
        </row>
        <row r="1329">
          <cell r="AG1329" t="str">
            <v/>
          </cell>
          <cell r="AH1329">
            <v>0</v>
          </cell>
        </row>
        <row r="1330">
          <cell r="AG1330" t="str">
            <v/>
          </cell>
          <cell r="AH1330">
            <v>0</v>
          </cell>
        </row>
        <row r="1331">
          <cell r="AG1331" t="str">
            <v/>
          </cell>
        </row>
        <row r="1332">
          <cell r="AG1332" t="str">
            <v/>
          </cell>
        </row>
        <row r="1333">
          <cell r="AG1333" t="str">
            <v/>
          </cell>
        </row>
        <row r="1334">
          <cell r="AG1334" t="str">
            <v/>
          </cell>
        </row>
        <row r="1335">
          <cell r="AG1335" t="str">
            <v/>
          </cell>
        </row>
        <row r="1336">
          <cell r="AG1336" t="str">
            <v/>
          </cell>
        </row>
        <row r="1337">
          <cell r="B1337" t="str">
            <v>G136</v>
          </cell>
          <cell r="AG1337" t="str">
            <v/>
          </cell>
        </row>
        <row r="1338">
          <cell r="B1338" t="str">
            <v/>
          </cell>
          <cell r="AG1338" t="str">
            <v/>
          </cell>
        </row>
        <row r="1339">
          <cell r="B1339" t="str">
            <v/>
          </cell>
          <cell r="AG1339" t="str">
            <v/>
          </cell>
          <cell r="AH1339">
            <v>0</v>
          </cell>
        </row>
        <row r="1340">
          <cell r="B1340" t="str">
            <v/>
          </cell>
          <cell r="AG1340" t="str">
            <v/>
          </cell>
          <cell r="AH1340">
            <v>0</v>
          </cell>
        </row>
        <row r="1341">
          <cell r="B1341" t="str">
            <v/>
          </cell>
          <cell r="AG1341" t="str">
            <v/>
          </cell>
          <cell r="AH1341">
            <v>0</v>
          </cell>
        </row>
        <row r="1342">
          <cell r="B1342" t="str">
            <v/>
          </cell>
          <cell r="AG1342" t="str">
            <v/>
          </cell>
        </row>
        <row r="1343">
          <cell r="B1343" t="str">
            <v/>
          </cell>
          <cell r="AG1343" t="str">
            <v/>
          </cell>
        </row>
        <row r="1344">
          <cell r="B1344" t="str">
            <v/>
          </cell>
          <cell r="AG1344" t="str">
            <v/>
          </cell>
        </row>
        <row r="1345">
          <cell r="B1345" t="str">
            <v/>
          </cell>
          <cell r="AG1345" t="str">
            <v/>
          </cell>
        </row>
        <row r="1346">
          <cell r="B1346" t="str">
            <v/>
          </cell>
          <cell r="AG1346" t="str">
            <v/>
          </cell>
        </row>
        <row r="1347">
          <cell r="B1347" t="str">
            <v/>
          </cell>
          <cell r="AG1347" t="str">
            <v/>
          </cell>
        </row>
        <row r="1348">
          <cell r="B1348" t="str">
            <v>G137</v>
          </cell>
          <cell r="AG1348" t="str">
            <v/>
          </cell>
        </row>
        <row r="1349">
          <cell r="B1349" t="str">
            <v/>
          </cell>
          <cell r="AG1349" t="str">
            <v/>
          </cell>
        </row>
        <row r="1350">
          <cell r="B1350" t="str">
            <v/>
          </cell>
          <cell r="AG1350" t="str">
            <v/>
          </cell>
          <cell r="AH1350">
            <v>0</v>
          </cell>
        </row>
        <row r="1351">
          <cell r="B1351" t="str">
            <v/>
          </cell>
          <cell r="AG1351" t="str">
            <v/>
          </cell>
          <cell r="AH1351">
            <v>0</v>
          </cell>
        </row>
        <row r="1352">
          <cell r="B1352" t="str">
            <v/>
          </cell>
          <cell r="AG1352" t="str">
            <v/>
          </cell>
          <cell r="AH1352">
            <v>0</v>
          </cell>
        </row>
        <row r="1353">
          <cell r="B1353" t="str">
            <v/>
          </cell>
          <cell r="AG1353" t="str">
            <v/>
          </cell>
        </row>
        <row r="1354">
          <cell r="B1354" t="str">
            <v/>
          </cell>
          <cell r="AG1354" t="str">
            <v/>
          </cell>
        </row>
        <row r="1355">
          <cell r="B1355" t="str">
            <v/>
          </cell>
          <cell r="AG1355" t="str">
            <v/>
          </cell>
        </row>
        <row r="1356">
          <cell r="B1356" t="str">
            <v/>
          </cell>
          <cell r="AG1356" t="str">
            <v/>
          </cell>
        </row>
        <row r="1357">
          <cell r="B1357" t="str">
            <v/>
          </cell>
          <cell r="AG1357" t="str">
            <v/>
          </cell>
        </row>
        <row r="1358">
          <cell r="B1358" t="str">
            <v/>
          </cell>
          <cell r="AG1358" t="str">
            <v/>
          </cell>
        </row>
        <row r="1359">
          <cell r="B1359" t="str">
            <v>G138</v>
          </cell>
          <cell r="AG1359" t="str">
            <v/>
          </cell>
        </row>
        <row r="1360">
          <cell r="B1360" t="str">
            <v/>
          </cell>
          <cell r="AG1360" t="str">
            <v/>
          </cell>
        </row>
        <row r="1361">
          <cell r="B1361" t="str">
            <v/>
          </cell>
          <cell r="AG1361" t="str">
            <v/>
          </cell>
          <cell r="AH1361">
            <v>0</v>
          </cell>
        </row>
        <row r="1362">
          <cell r="B1362" t="str">
            <v/>
          </cell>
          <cell r="AG1362" t="str">
            <v/>
          </cell>
          <cell r="AH1362">
            <v>0</v>
          </cell>
        </row>
        <row r="1363">
          <cell r="B1363" t="str">
            <v/>
          </cell>
          <cell r="AG1363" t="str">
            <v/>
          </cell>
          <cell r="AH1363">
            <v>0</v>
          </cell>
        </row>
        <row r="1364">
          <cell r="B1364" t="str">
            <v/>
          </cell>
          <cell r="AG1364" t="str">
            <v/>
          </cell>
        </row>
        <row r="1365">
          <cell r="B1365" t="str">
            <v/>
          </cell>
          <cell r="AG1365" t="str">
            <v/>
          </cell>
        </row>
        <row r="1366">
          <cell r="B1366" t="str">
            <v/>
          </cell>
          <cell r="AG1366" t="str">
            <v/>
          </cell>
        </row>
        <row r="1367">
          <cell r="B1367" t="str">
            <v/>
          </cell>
          <cell r="AG1367" t="str">
            <v/>
          </cell>
        </row>
        <row r="1368">
          <cell r="B1368" t="str">
            <v/>
          </cell>
          <cell r="AG1368" t="str">
            <v/>
          </cell>
        </row>
        <row r="1369">
          <cell r="B1369" t="str">
            <v/>
          </cell>
          <cell r="AG1369" t="str">
            <v/>
          </cell>
        </row>
        <row r="1370">
          <cell r="B1370" t="str">
            <v>G139</v>
          </cell>
          <cell r="AG1370" t="str">
            <v/>
          </cell>
        </row>
        <row r="1371">
          <cell r="B1371" t="str">
            <v/>
          </cell>
          <cell r="AG1371" t="str">
            <v/>
          </cell>
        </row>
        <row r="1372">
          <cell r="B1372" t="str">
            <v/>
          </cell>
          <cell r="AG1372" t="str">
            <v/>
          </cell>
          <cell r="AH1372">
            <v>0</v>
          </cell>
        </row>
        <row r="1373">
          <cell r="B1373" t="str">
            <v/>
          </cell>
          <cell r="AG1373" t="str">
            <v/>
          </cell>
          <cell r="AH1373">
            <v>0</v>
          </cell>
        </row>
        <row r="1374">
          <cell r="B1374" t="str">
            <v/>
          </cell>
          <cell r="AG1374" t="str">
            <v/>
          </cell>
          <cell r="AH1374">
            <v>0</v>
          </cell>
        </row>
        <row r="1375">
          <cell r="B1375" t="str">
            <v/>
          </cell>
          <cell r="AG1375" t="str">
            <v/>
          </cell>
        </row>
        <row r="1376">
          <cell r="B1376" t="str">
            <v/>
          </cell>
          <cell r="AG1376" t="str">
            <v/>
          </cell>
        </row>
        <row r="1377">
          <cell r="B1377" t="str">
            <v/>
          </cell>
          <cell r="AG1377" t="str">
            <v/>
          </cell>
        </row>
        <row r="1378">
          <cell r="B1378" t="str">
            <v/>
          </cell>
          <cell r="AG1378" t="str">
            <v/>
          </cell>
        </row>
        <row r="1379">
          <cell r="B1379" t="str">
            <v/>
          </cell>
          <cell r="AG1379" t="str">
            <v/>
          </cell>
        </row>
        <row r="1380">
          <cell r="B1380" t="str">
            <v/>
          </cell>
          <cell r="AG1380" t="str">
            <v/>
          </cell>
        </row>
        <row r="1381">
          <cell r="B1381" t="str">
            <v/>
          </cell>
          <cell r="AG1381" t="str">
            <v/>
          </cell>
        </row>
        <row r="1382">
          <cell r="B1382" t="str">
            <v>G140</v>
          </cell>
          <cell r="AG1382" t="str">
            <v/>
          </cell>
        </row>
        <row r="1383">
          <cell r="B1383" t="str">
            <v/>
          </cell>
          <cell r="AG1383" t="str">
            <v/>
          </cell>
        </row>
        <row r="1384">
          <cell r="B1384" t="str">
            <v/>
          </cell>
          <cell r="AG1384" t="str">
            <v>Semen Portland4</v>
          </cell>
          <cell r="AH1384">
            <v>6960</v>
          </cell>
        </row>
        <row r="1385">
          <cell r="B1385" t="str">
            <v/>
          </cell>
          <cell r="AG1385" t="str">
            <v>Pasir Beton3</v>
          </cell>
          <cell r="AH1385">
            <v>15.600000000000001</v>
          </cell>
        </row>
        <row r="1386">
          <cell r="B1386" t="str">
            <v/>
          </cell>
          <cell r="AG1386" t="str">
            <v>Koral Beton3</v>
          </cell>
          <cell r="AH1386">
            <v>23.400000000000002</v>
          </cell>
        </row>
        <row r="1387">
          <cell r="B1387" t="str">
            <v/>
          </cell>
          <cell r="AG1387" t="str">
            <v/>
          </cell>
        </row>
        <row r="1388">
          <cell r="B1388" t="str">
            <v/>
          </cell>
          <cell r="AG1388" t="str">
            <v/>
          </cell>
        </row>
        <row r="1389">
          <cell r="B1389" t="str">
            <v/>
          </cell>
          <cell r="AG1389" t="str">
            <v/>
          </cell>
        </row>
        <row r="1390">
          <cell r="B1390" t="str">
            <v/>
          </cell>
          <cell r="AG1390" t="str">
            <v/>
          </cell>
        </row>
        <row r="1391">
          <cell r="B1391" t="str">
            <v/>
          </cell>
          <cell r="AG1391" t="str">
            <v/>
          </cell>
        </row>
        <row r="1392">
          <cell r="B1392" t="str">
            <v/>
          </cell>
          <cell r="AG1392" t="str">
            <v/>
          </cell>
        </row>
        <row r="1393">
          <cell r="B1393" t="str">
            <v>G141</v>
          </cell>
          <cell r="AG1393" t="str">
            <v/>
          </cell>
        </row>
        <row r="1394">
          <cell r="B1394" t="str">
            <v/>
          </cell>
          <cell r="AG1394" t="str">
            <v/>
          </cell>
        </row>
        <row r="1395">
          <cell r="B1395" t="str">
            <v/>
          </cell>
          <cell r="AG1395" t="str">
            <v/>
          </cell>
          <cell r="AH1395">
            <v>0</v>
          </cell>
        </row>
        <row r="1396">
          <cell r="B1396" t="str">
            <v/>
          </cell>
          <cell r="AG1396" t="str">
            <v/>
          </cell>
          <cell r="AH1396">
            <v>0</v>
          </cell>
        </row>
        <row r="1397">
          <cell r="B1397" t="str">
            <v/>
          </cell>
          <cell r="AG1397" t="str">
            <v/>
          </cell>
          <cell r="AH1397">
            <v>0</v>
          </cell>
        </row>
        <row r="1398">
          <cell r="B1398" t="str">
            <v/>
          </cell>
          <cell r="AG1398" t="str">
            <v/>
          </cell>
        </row>
        <row r="1399">
          <cell r="B1399" t="str">
            <v/>
          </cell>
          <cell r="AG1399" t="str">
            <v/>
          </cell>
        </row>
        <row r="1400">
          <cell r="B1400" t="str">
            <v/>
          </cell>
          <cell r="AG1400" t="str">
            <v/>
          </cell>
        </row>
        <row r="1401">
          <cell r="B1401" t="str">
            <v/>
          </cell>
          <cell r="AG1401" t="str">
            <v/>
          </cell>
        </row>
        <row r="1402">
          <cell r="B1402" t="str">
            <v/>
          </cell>
          <cell r="AG1402" t="str">
            <v/>
          </cell>
        </row>
        <row r="1403">
          <cell r="B1403" t="str">
            <v/>
          </cell>
          <cell r="AG1403" t="str">
            <v/>
          </cell>
        </row>
        <row r="1404">
          <cell r="B1404" t="str">
            <v>G142</v>
          </cell>
          <cell r="AG1404" t="str">
            <v/>
          </cell>
        </row>
        <row r="1405">
          <cell r="B1405" t="str">
            <v/>
          </cell>
          <cell r="AG1405" t="str">
            <v/>
          </cell>
        </row>
        <row r="1406">
          <cell r="B1406" t="str">
            <v/>
          </cell>
          <cell r="AG1406" t="str">
            <v/>
          </cell>
          <cell r="AH1406">
            <v>0</v>
          </cell>
        </row>
        <row r="1407">
          <cell r="B1407" t="str">
            <v/>
          </cell>
          <cell r="AG1407" t="str">
            <v/>
          </cell>
          <cell r="AH1407">
            <v>0</v>
          </cell>
        </row>
        <row r="1408">
          <cell r="B1408" t="str">
            <v/>
          </cell>
          <cell r="AG1408" t="str">
            <v/>
          </cell>
          <cell r="AH1408">
            <v>0</v>
          </cell>
        </row>
        <row r="1409">
          <cell r="B1409" t="str">
            <v/>
          </cell>
          <cell r="AG1409" t="str">
            <v/>
          </cell>
        </row>
        <row r="1410">
          <cell r="B1410" t="str">
            <v/>
          </cell>
          <cell r="AG1410" t="str">
            <v/>
          </cell>
        </row>
        <row r="1411">
          <cell r="B1411" t="str">
            <v/>
          </cell>
          <cell r="AG1411" t="str">
            <v/>
          </cell>
        </row>
        <row r="1412">
          <cell r="B1412" t="str">
            <v/>
          </cell>
          <cell r="AG1412" t="str">
            <v/>
          </cell>
        </row>
        <row r="1413">
          <cell r="B1413" t="str">
            <v/>
          </cell>
          <cell r="AG1413" t="str">
            <v/>
          </cell>
        </row>
        <row r="1414">
          <cell r="B1414" t="str">
            <v/>
          </cell>
          <cell r="AG1414" t="str">
            <v/>
          </cell>
        </row>
        <row r="1415">
          <cell r="B1415" t="str">
            <v>G143</v>
          </cell>
          <cell r="AG1415" t="str">
            <v/>
          </cell>
        </row>
        <row r="1416">
          <cell r="B1416" t="str">
            <v/>
          </cell>
          <cell r="AG1416" t="str">
            <v/>
          </cell>
        </row>
        <row r="1417">
          <cell r="B1417" t="str">
            <v/>
          </cell>
          <cell r="AG1417" t="str">
            <v/>
          </cell>
          <cell r="AH1417">
            <v>0</v>
          </cell>
        </row>
        <row r="1418">
          <cell r="B1418" t="str">
            <v/>
          </cell>
          <cell r="AG1418" t="str">
            <v/>
          </cell>
          <cell r="AH1418">
            <v>0</v>
          </cell>
        </row>
        <row r="1419">
          <cell r="B1419" t="str">
            <v/>
          </cell>
          <cell r="AG1419" t="str">
            <v/>
          </cell>
          <cell r="AH1419">
            <v>0</v>
          </cell>
        </row>
        <row r="1420">
          <cell r="B1420" t="str">
            <v/>
          </cell>
          <cell r="AG1420" t="str">
            <v/>
          </cell>
        </row>
        <row r="1421">
          <cell r="B1421" t="str">
            <v/>
          </cell>
          <cell r="AG1421" t="str">
            <v/>
          </cell>
        </row>
        <row r="1422">
          <cell r="B1422" t="str">
            <v/>
          </cell>
          <cell r="AG1422" t="str">
            <v/>
          </cell>
        </row>
        <row r="1423">
          <cell r="B1423" t="str">
            <v/>
          </cell>
          <cell r="AG1423" t="str">
            <v/>
          </cell>
        </row>
        <row r="1424">
          <cell r="B1424" t="str">
            <v/>
          </cell>
          <cell r="AG1424" t="str">
            <v/>
          </cell>
        </row>
        <row r="1425">
          <cell r="B1425" t="str">
            <v/>
          </cell>
          <cell r="AG1425" t="str">
            <v/>
          </cell>
        </row>
        <row r="1426">
          <cell r="B1426" t="str">
            <v>G144</v>
          </cell>
          <cell r="AG1426" t="str">
            <v/>
          </cell>
        </row>
        <row r="1427">
          <cell r="B1427" t="str">
            <v/>
          </cell>
          <cell r="AG1427" t="str">
            <v/>
          </cell>
        </row>
        <row r="1428">
          <cell r="B1428" t="str">
            <v/>
          </cell>
          <cell r="AG1428" t="str">
            <v/>
          </cell>
          <cell r="AH1428">
            <v>0</v>
          </cell>
        </row>
        <row r="1429">
          <cell r="B1429" t="str">
            <v/>
          </cell>
          <cell r="AG1429" t="str">
            <v/>
          </cell>
          <cell r="AH1429">
            <v>0</v>
          </cell>
        </row>
        <row r="1430">
          <cell r="B1430" t="str">
            <v/>
          </cell>
          <cell r="AG1430" t="str">
            <v/>
          </cell>
          <cell r="AH1430">
            <v>0</v>
          </cell>
        </row>
        <row r="1431">
          <cell r="B1431" t="str">
            <v/>
          </cell>
          <cell r="AG1431" t="str">
            <v/>
          </cell>
        </row>
        <row r="1432">
          <cell r="B1432" t="str">
            <v/>
          </cell>
          <cell r="AG1432" t="str">
            <v/>
          </cell>
        </row>
        <row r="1433">
          <cell r="B1433" t="str">
            <v/>
          </cell>
          <cell r="AG1433" t="str">
            <v/>
          </cell>
        </row>
        <row r="1434">
          <cell r="B1434" t="str">
            <v/>
          </cell>
          <cell r="AG1434" t="str">
            <v/>
          </cell>
        </row>
        <row r="1435">
          <cell r="B1435" t="str">
            <v/>
          </cell>
          <cell r="AG1435" t="str">
            <v/>
          </cell>
        </row>
        <row r="1436">
          <cell r="B1436" t="str">
            <v/>
          </cell>
          <cell r="AG1436" t="str">
            <v/>
          </cell>
        </row>
        <row r="1437">
          <cell r="B1437" t="str">
            <v>G145</v>
          </cell>
          <cell r="AG1437" t="str">
            <v/>
          </cell>
        </row>
        <row r="1438">
          <cell r="B1438" t="str">
            <v/>
          </cell>
          <cell r="AG1438" t="str">
            <v/>
          </cell>
        </row>
        <row r="1439">
          <cell r="B1439" t="str">
            <v/>
          </cell>
          <cell r="AG1439" t="str">
            <v/>
          </cell>
          <cell r="AH1439">
            <v>0</v>
          </cell>
        </row>
        <row r="1440">
          <cell r="B1440" t="str">
            <v/>
          </cell>
          <cell r="AG1440" t="str">
            <v/>
          </cell>
          <cell r="AH1440">
            <v>0</v>
          </cell>
        </row>
        <row r="1441">
          <cell r="B1441" t="str">
            <v/>
          </cell>
          <cell r="AG1441" t="str">
            <v/>
          </cell>
          <cell r="AH1441">
            <v>0</v>
          </cell>
        </row>
        <row r="1442">
          <cell r="B1442" t="str">
            <v/>
          </cell>
          <cell r="AG1442" t="str">
            <v/>
          </cell>
        </row>
        <row r="1443">
          <cell r="B1443" t="str">
            <v/>
          </cell>
          <cell r="AG1443" t="str">
            <v/>
          </cell>
        </row>
        <row r="1444">
          <cell r="B1444" t="str">
            <v/>
          </cell>
          <cell r="AG1444" t="str">
            <v/>
          </cell>
        </row>
        <row r="1445">
          <cell r="B1445" t="str">
            <v/>
          </cell>
          <cell r="AG1445" t="str">
            <v/>
          </cell>
        </row>
        <row r="1446">
          <cell r="B1446" t="str">
            <v/>
          </cell>
          <cell r="AG1446" t="str">
            <v/>
          </cell>
        </row>
        <row r="1447">
          <cell r="B1447" t="str">
            <v/>
          </cell>
          <cell r="AG1447" t="str">
            <v/>
          </cell>
        </row>
        <row r="1448">
          <cell r="B1448" t="str">
            <v>G146</v>
          </cell>
          <cell r="AG1448" t="str">
            <v/>
          </cell>
        </row>
        <row r="1449">
          <cell r="B1449" t="str">
            <v/>
          </cell>
          <cell r="AG1449" t="str">
            <v/>
          </cell>
        </row>
        <row r="1450">
          <cell r="B1450" t="str">
            <v/>
          </cell>
          <cell r="AG1450" t="str">
            <v/>
          </cell>
          <cell r="AH1450">
            <v>0</v>
          </cell>
        </row>
        <row r="1451">
          <cell r="B1451" t="str">
            <v/>
          </cell>
          <cell r="AG1451" t="str">
            <v/>
          </cell>
          <cell r="AH1451">
            <v>0</v>
          </cell>
        </row>
        <row r="1452">
          <cell r="B1452" t="str">
            <v/>
          </cell>
          <cell r="AG1452" t="str">
            <v/>
          </cell>
          <cell r="AH1452">
            <v>0</v>
          </cell>
        </row>
        <row r="1453">
          <cell r="B1453" t="str">
            <v/>
          </cell>
          <cell r="AG1453" t="str">
            <v/>
          </cell>
          <cell r="AH1453">
            <v>0</v>
          </cell>
        </row>
        <row r="1454">
          <cell r="B1454" t="str">
            <v/>
          </cell>
          <cell r="AG1454" t="str">
            <v/>
          </cell>
        </row>
        <row r="1455">
          <cell r="B1455" t="str">
            <v/>
          </cell>
          <cell r="AG1455" t="str">
            <v/>
          </cell>
        </row>
        <row r="1456">
          <cell r="B1456" t="str">
            <v/>
          </cell>
          <cell r="AG1456" t="str">
            <v/>
          </cell>
        </row>
        <row r="1457">
          <cell r="B1457" t="str">
            <v/>
          </cell>
          <cell r="AG1457" t="str">
            <v/>
          </cell>
        </row>
        <row r="1458">
          <cell r="B1458" t="str">
            <v/>
          </cell>
          <cell r="AG1458" t="str">
            <v/>
          </cell>
        </row>
        <row r="1459">
          <cell r="B1459" t="str">
            <v/>
          </cell>
          <cell r="AG1459" t="str">
            <v/>
          </cell>
        </row>
        <row r="1460">
          <cell r="B1460" t="str">
            <v>G147</v>
          </cell>
          <cell r="AG1460" t="str">
            <v/>
          </cell>
        </row>
        <row r="1461">
          <cell r="B1461" t="str">
            <v/>
          </cell>
          <cell r="AG1461" t="str">
            <v/>
          </cell>
        </row>
        <row r="1462">
          <cell r="B1462" t="str">
            <v/>
          </cell>
          <cell r="AG1462" t="str">
            <v/>
          </cell>
          <cell r="AH1462">
            <v>0</v>
          </cell>
        </row>
        <row r="1463">
          <cell r="B1463" t="str">
            <v/>
          </cell>
          <cell r="AG1463" t="str">
            <v/>
          </cell>
          <cell r="AH1463">
            <v>0</v>
          </cell>
        </row>
        <row r="1464">
          <cell r="B1464" t="str">
            <v/>
          </cell>
          <cell r="AG1464" t="str">
            <v/>
          </cell>
          <cell r="AH1464">
            <v>0</v>
          </cell>
        </row>
        <row r="1465">
          <cell r="B1465" t="str">
            <v/>
          </cell>
          <cell r="AG1465" t="str">
            <v/>
          </cell>
        </row>
        <row r="1466">
          <cell r="B1466" t="str">
            <v/>
          </cell>
          <cell r="AG1466" t="str">
            <v/>
          </cell>
        </row>
        <row r="1467">
          <cell r="B1467" t="str">
            <v/>
          </cell>
          <cell r="AG1467" t="str">
            <v/>
          </cell>
        </row>
        <row r="1468">
          <cell r="B1468" t="str">
            <v/>
          </cell>
          <cell r="AG1468" t="str">
            <v/>
          </cell>
        </row>
        <row r="1469">
          <cell r="B1469" t="str">
            <v/>
          </cell>
          <cell r="AG1469" t="str">
            <v/>
          </cell>
        </row>
        <row r="1470">
          <cell r="B1470" t="str">
            <v/>
          </cell>
          <cell r="AG1470" t="str">
            <v/>
          </cell>
        </row>
        <row r="1471">
          <cell r="B1471" t="str">
            <v>G148</v>
          </cell>
          <cell r="AG1471" t="str">
            <v/>
          </cell>
        </row>
        <row r="1472">
          <cell r="B1472" t="str">
            <v/>
          </cell>
          <cell r="AG1472" t="str">
            <v/>
          </cell>
        </row>
        <row r="1473">
          <cell r="B1473" t="str">
            <v/>
          </cell>
          <cell r="AG1473" t="str">
            <v/>
          </cell>
          <cell r="AH1473">
            <v>0</v>
          </cell>
        </row>
        <row r="1474">
          <cell r="B1474" t="str">
            <v/>
          </cell>
          <cell r="AG1474" t="str">
            <v/>
          </cell>
          <cell r="AH1474">
            <v>0</v>
          </cell>
        </row>
        <row r="1475">
          <cell r="B1475" t="str">
            <v/>
          </cell>
          <cell r="AG1475" t="str">
            <v/>
          </cell>
          <cell r="AH1475">
            <v>0</v>
          </cell>
        </row>
        <row r="1476">
          <cell r="B1476" t="str">
            <v/>
          </cell>
          <cell r="AG1476" t="str">
            <v/>
          </cell>
        </row>
        <row r="1477">
          <cell r="B1477" t="str">
            <v/>
          </cell>
          <cell r="AG1477" t="str">
            <v/>
          </cell>
        </row>
        <row r="1478">
          <cell r="B1478" t="str">
            <v/>
          </cell>
          <cell r="AG1478" t="str">
            <v/>
          </cell>
        </row>
        <row r="1479">
          <cell r="B1479" t="str">
            <v/>
          </cell>
          <cell r="AG1479" t="str">
            <v/>
          </cell>
        </row>
        <row r="1480">
          <cell r="B1480" t="str">
            <v/>
          </cell>
          <cell r="AG1480" t="str">
            <v/>
          </cell>
        </row>
        <row r="1481">
          <cell r="B1481" t="str">
            <v/>
          </cell>
          <cell r="AG1481" t="str">
            <v/>
          </cell>
        </row>
        <row r="1482">
          <cell r="B1482" t="str">
            <v>G149</v>
          </cell>
          <cell r="AG1482" t="str">
            <v/>
          </cell>
        </row>
        <row r="1483">
          <cell r="B1483" t="str">
            <v/>
          </cell>
          <cell r="AG1483" t="str">
            <v/>
          </cell>
        </row>
        <row r="1484">
          <cell r="B1484" t="str">
            <v/>
          </cell>
          <cell r="AG1484" t="str">
            <v/>
          </cell>
          <cell r="AH1484">
            <v>0</v>
          </cell>
        </row>
        <row r="1485">
          <cell r="B1485" t="str">
            <v/>
          </cell>
          <cell r="AG1485" t="str">
            <v/>
          </cell>
          <cell r="AH1485">
            <v>0</v>
          </cell>
        </row>
        <row r="1486">
          <cell r="B1486" t="str">
            <v/>
          </cell>
          <cell r="AG1486" t="str">
            <v/>
          </cell>
          <cell r="AH1486">
            <v>0</v>
          </cell>
        </row>
        <row r="1487">
          <cell r="B1487" t="str">
            <v/>
          </cell>
          <cell r="AG1487" t="str">
            <v/>
          </cell>
        </row>
        <row r="1488">
          <cell r="B1488" t="str">
            <v/>
          </cell>
          <cell r="AG1488" t="str">
            <v/>
          </cell>
        </row>
        <row r="1489">
          <cell r="B1489" t="str">
            <v/>
          </cell>
          <cell r="AG1489" t="str">
            <v/>
          </cell>
        </row>
        <row r="1490">
          <cell r="B1490" t="str">
            <v/>
          </cell>
          <cell r="AG1490" t="str">
            <v/>
          </cell>
        </row>
        <row r="1491">
          <cell r="B1491" t="str">
            <v/>
          </cell>
          <cell r="AG1491" t="str">
            <v/>
          </cell>
        </row>
        <row r="1492">
          <cell r="B1492" t="str">
            <v/>
          </cell>
          <cell r="AG1492" t="str">
            <v/>
          </cell>
        </row>
        <row r="1493">
          <cell r="B1493" t="str">
            <v>G150</v>
          </cell>
          <cell r="AG1493" t="str">
            <v/>
          </cell>
        </row>
        <row r="1494">
          <cell r="B1494" t="str">
            <v/>
          </cell>
          <cell r="AG1494" t="str">
            <v/>
          </cell>
        </row>
        <row r="1495">
          <cell r="B1495" t="str">
            <v/>
          </cell>
          <cell r="AG1495" t="str">
            <v/>
          </cell>
          <cell r="AH1495">
            <v>0</v>
          </cell>
        </row>
        <row r="1496">
          <cell r="B1496" t="str">
            <v/>
          </cell>
          <cell r="AG1496" t="str">
            <v/>
          </cell>
          <cell r="AH1496">
            <v>0</v>
          </cell>
        </row>
        <row r="1497">
          <cell r="B1497" t="str">
            <v/>
          </cell>
          <cell r="AG1497" t="str">
            <v/>
          </cell>
          <cell r="AH1497">
            <v>0</v>
          </cell>
        </row>
        <row r="1498">
          <cell r="B1498" t="str">
            <v/>
          </cell>
          <cell r="AG1498" t="str">
            <v/>
          </cell>
        </row>
        <row r="1499">
          <cell r="B1499" t="str">
            <v/>
          </cell>
          <cell r="AG1499" t="str">
            <v/>
          </cell>
        </row>
        <row r="1500">
          <cell r="B1500" t="str">
            <v/>
          </cell>
          <cell r="AG1500" t="str">
            <v/>
          </cell>
        </row>
        <row r="1501">
          <cell r="B1501" t="str">
            <v/>
          </cell>
          <cell r="AG1501" t="str">
            <v/>
          </cell>
        </row>
        <row r="1502">
          <cell r="B1502" t="str">
            <v/>
          </cell>
          <cell r="AG1502" t="str">
            <v/>
          </cell>
        </row>
        <row r="1503">
          <cell r="B1503" t="str">
            <v/>
          </cell>
          <cell r="AG1503" t="str">
            <v/>
          </cell>
        </row>
        <row r="1504">
          <cell r="B1504" t="str">
            <v>G151</v>
          </cell>
          <cell r="AG1504" t="str">
            <v/>
          </cell>
        </row>
        <row r="1505">
          <cell r="B1505" t="str">
            <v/>
          </cell>
          <cell r="AG1505" t="str">
            <v/>
          </cell>
        </row>
        <row r="1506">
          <cell r="B1506" t="str">
            <v/>
          </cell>
          <cell r="AG1506" t="str">
            <v/>
          </cell>
          <cell r="AH1506">
            <v>0</v>
          </cell>
        </row>
        <row r="1507">
          <cell r="B1507" t="str">
            <v/>
          </cell>
          <cell r="AG1507" t="str">
            <v/>
          </cell>
          <cell r="AH1507">
            <v>0</v>
          </cell>
        </row>
        <row r="1508">
          <cell r="B1508" t="str">
            <v/>
          </cell>
          <cell r="AG1508" t="str">
            <v/>
          </cell>
          <cell r="AH1508">
            <v>0</v>
          </cell>
        </row>
        <row r="1509">
          <cell r="B1509" t="str">
            <v/>
          </cell>
          <cell r="AG1509" t="str">
            <v/>
          </cell>
        </row>
        <row r="1510">
          <cell r="B1510" t="str">
            <v/>
          </cell>
          <cell r="AG1510" t="str">
            <v/>
          </cell>
        </row>
        <row r="1511">
          <cell r="B1511" t="str">
            <v/>
          </cell>
          <cell r="AG1511" t="str">
            <v/>
          </cell>
        </row>
        <row r="1512">
          <cell r="B1512" t="str">
            <v/>
          </cell>
          <cell r="AG1512" t="str">
            <v/>
          </cell>
        </row>
        <row r="1513">
          <cell r="B1513" t="str">
            <v/>
          </cell>
          <cell r="AG1513" t="str">
            <v/>
          </cell>
        </row>
        <row r="1514">
          <cell r="B1514" t="str">
            <v/>
          </cell>
          <cell r="AG1514" t="str">
            <v/>
          </cell>
        </row>
        <row r="1515">
          <cell r="B1515" t="str">
            <v>G152</v>
          </cell>
          <cell r="AG1515" t="str">
            <v/>
          </cell>
        </row>
        <row r="1516">
          <cell r="B1516" t="str">
            <v/>
          </cell>
          <cell r="AG1516" t="str">
            <v/>
          </cell>
        </row>
        <row r="1517">
          <cell r="B1517" t="str">
            <v/>
          </cell>
          <cell r="AG1517" t="str">
            <v/>
          </cell>
          <cell r="AH1517">
            <v>0</v>
          </cell>
        </row>
        <row r="1518">
          <cell r="B1518" t="str">
            <v/>
          </cell>
          <cell r="AG1518" t="str">
            <v/>
          </cell>
          <cell r="AH1518">
            <v>0</v>
          </cell>
        </row>
        <row r="1519">
          <cell r="B1519" t="str">
            <v/>
          </cell>
          <cell r="AG1519" t="str">
            <v/>
          </cell>
          <cell r="AH1519">
            <v>0</v>
          </cell>
        </row>
        <row r="1520">
          <cell r="B1520" t="str">
            <v/>
          </cell>
          <cell r="AG1520" t="str">
            <v/>
          </cell>
          <cell r="AH1520">
            <v>0</v>
          </cell>
        </row>
        <row r="1521">
          <cell r="B1521" t="str">
            <v/>
          </cell>
          <cell r="AG1521" t="str">
            <v/>
          </cell>
        </row>
        <row r="1522">
          <cell r="B1522" t="str">
            <v/>
          </cell>
          <cell r="AG1522" t="str">
            <v/>
          </cell>
        </row>
        <row r="1523">
          <cell r="B1523" t="str">
            <v/>
          </cell>
          <cell r="AG1523" t="str">
            <v/>
          </cell>
        </row>
        <row r="1524">
          <cell r="B1524" t="str">
            <v/>
          </cell>
          <cell r="AG1524" t="str">
            <v/>
          </cell>
        </row>
        <row r="1525">
          <cell r="B1525" t="str">
            <v/>
          </cell>
          <cell r="AG1525" t="str">
            <v/>
          </cell>
        </row>
        <row r="1526">
          <cell r="B1526" t="str">
            <v/>
          </cell>
          <cell r="AG1526" t="str">
            <v/>
          </cell>
        </row>
        <row r="1527">
          <cell r="B1527" t="str">
            <v>G153</v>
          </cell>
          <cell r="AG1527" t="str">
            <v/>
          </cell>
        </row>
        <row r="1528">
          <cell r="B1528" t="str">
            <v/>
          </cell>
          <cell r="AG1528" t="str">
            <v/>
          </cell>
        </row>
        <row r="1529">
          <cell r="B1529" t="str">
            <v/>
          </cell>
          <cell r="AG1529" t="str">
            <v/>
          </cell>
          <cell r="AH1529">
            <v>0</v>
          </cell>
        </row>
        <row r="1530">
          <cell r="B1530" t="str">
            <v/>
          </cell>
          <cell r="AG1530" t="str">
            <v/>
          </cell>
        </row>
        <row r="1531">
          <cell r="B1531" t="str">
            <v/>
          </cell>
          <cell r="AG1531" t="str">
            <v/>
          </cell>
        </row>
        <row r="1532">
          <cell r="B1532" t="str">
            <v/>
          </cell>
          <cell r="AG1532" t="str">
            <v/>
          </cell>
        </row>
        <row r="1533">
          <cell r="B1533" t="str">
            <v/>
          </cell>
          <cell r="AG1533" t="str">
            <v/>
          </cell>
        </row>
        <row r="1534">
          <cell r="B1534" t="str">
            <v/>
          </cell>
          <cell r="AG1534" t="str">
            <v/>
          </cell>
        </row>
        <row r="1535">
          <cell r="B1535" t="str">
            <v/>
          </cell>
          <cell r="AG1535" t="str">
            <v/>
          </cell>
        </row>
        <row r="1536">
          <cell r="B1536" t="str">
            <v>G154</v>
          </cell>
          <cell r="AG1536" t="str">
            <v/>
          </cell>
        </row>
        <row r="1537">
          <cell r="B1537" t="str">
            <v/>
          </cell>
          <cell r="AG1537" t="str">
            <v/>
          </cell>
        </row>
        <row r="1538">
          <cell r="B1538" t="str">
            <v/>
          </cell>
          <cell r="AG1538" t="str">
            <v/>
          </cell>
          <cell r="AH1538">
            <v>0</v>
          </cell>
        </row>
        <row r="1539">
          <cell r="B1539" t="str">
            <v/>
          </cell>
          <cell r="AG1539" t="str">
            <v/>
          </cell>
        </row>
        <row r="1540">
          <cell r="B1540" t="str">
            <v/>
          </cell>
          <cell r="AG1540" t="str">
            <v/>
          </cell>
        </row>
        <row r="1541">
          <cell r="B1541" t="str">
            <v/>
          </cell>
          <cell r="AG1541" t="str">
            <v/>
          </cell>
        </row>
        <row r="1542">
          <cell r="B1542" t="str">
            <v/>
          </cell>
          <cell r="AG1542" t="str">
            <v/>
          </cell>
        </row>
        <row r="1543">
          <cell r="B1543" t="str">
            <v/>
          </cell>
          <cell r="AG1543" t="str">
            <v/>
          </cell>
        </row>
        <row r="1544">
          <cell r="B1544" t="str">
            <v/>
          </cell>
          <cell r="AG1544" t="str">
            <v/>
          </cell>
        </row>
        <row r="1545">
          <cell r="B1545" t="str">
            <v>G155</v>
          </cell>
          <cell r="AG1545" t="str">
            <v/>
          </cell>
        </row>
        <row r="1546">
          <cell r="B1546" t="str">
            <v/>
          </cell>
          <cell r="AG1546" t="str">
            <v/>
          </cell>
        </row>
        <row r="1547">
          <cell r="B1547" t="str">
            <v/>
          </cell>
          <cell r="AG1547" t="str">
            <v/>
          </cell>
          <cell r="AH1547">
            <v>0</v>
          </cell>
        </row>
        <row r="1548">
          <cell r="B1548" t="str">
            <v/>
          </cell>
          <cell r="AG1548" t="str">
            <v/>
          </cell>
        </row>
        <row r="1549">
          <cell r="B1549" t="str">
            <v/>
          </cell>
          <cell r="AG1549" t="str">
            <v/>
          </cell>
        </row>
        <row r="1550">
          <cell r="B1550" t="str">
            <v/>
          </cell>
          <cell r="AG1550" t="str">
            <v/>
          </cell>
        </row>
        <row r="1551">
          <cell r="B1551" t="str">
            <v/>
          </cell>
          <cell r="AG1551" t="str">
            <v/>
          </cell>
        </row>
        <row r="1552">
          <cell r="B1552" t="str">
            <v/>
          </cell>
          <cell r="AG1552" t="str">
            <v/>
          </cell>
        </row>
        <row r="1553">
          <cell r="B1553" t="str">
            <v>G156</v>
          </cell>
          <cell r="AG1553" t="str">
            <v/>
          </cell>
        </row>
        <row r="1554">
          <cell r="B1554" t="str">
            <v/>
          </cell>
          <cell r="AG1554" t="str">
            <v/>
          </cell>
        </row>
        <row r="1555">
          <cell r="B1555" t="str">
            <v/>
          </cell>
          <cell r="AG1555" t="str">
            <v/>
          </cell>
          <cell r="AH1555">
            <v>0</v>
          </cell>
        </row>
        <row r="1556">
          <cell r="B1556" t="str">
            <v/>
          </cell>
          <cell r="AG1556" t="str">
            <v/>
          </cell>
        </row>
        <row r="1557">
          <cell r="B1557" t="str">
            <v/>
          </cell>
          <cell r="AG1557" t="str">
            <v/>
          </cell>
        </row>
        <row r="1558">
          <cell r="B1558" t="str">
            <v/>
          </cell>
          <cell r="AG1558" t="str">
            <v/>
          </cell>
        </row>
        <row r="1559">
          <cell r="B1559" t="str">
            <v/>
          </cell>
          <cell r="AG1559" t="str">
            <v/>
          </cell>
        </row>
        <row r="1560">
          <cell r="B1560" t="str">
            <v/>
          </cell>
          <cell r="AG1560" t="str">
            <v/>
          </cell>
        </row>
        <row r="1561">
          <cell r="B1561" t="str">
            <v>G157</v>
          </cell>
          <cell r="AG1561" t="str">
            <v/>
          </cell>
        </row>
        <row r="1562">
          <cell r="B1562" t="str">
            <v/>
          </cell>
          <cell r="AG1562" t="str">
            <v/>
          </cell>
        </row>
        <row r="1563">
          <cell r="B1563" t="str">
            <v/>
          </cell>
          <cell r="AG1563" t="str">
            <v/>
          </cell>
          <cell r="AH1563">
            <v>0</v>
          </cell>
        </row>
        <row r="1564">
          <cell r="B1564" t="str">
            <v/>
          </cell>
          <cell r="AG1564" t="str">
            <v/>
          </cell>
        </row>
        <row r="1565">
          <cell r="B1565" t="str">
            <v/>
          </cell>
          <cell r="AG1565" t="str">
            <v/>
          </cell>
        </row>
        <row r="1566">
          <cell r="B1566" t="str">
            <v/>
          </cell>
          <cell r="AG1566" t="str">
            <v/>
          </cell>
        </row>
        <row r="1567">
          <cell r="B1567" t="str">
            <v/>
          </cell>
          <cell r="AG1567" t="str">
            <v/>
          </cell>
        </row>
        <row r="1568">
          <cell r="B1568" t="str">
            <v/>
          </cell>
          <cell r="AG1568" t="str">
            <v/>
          </cell>
        </row>
        <row r="1569">
          <cell r="B1569" t="str">
            <v>G158</v>
          </cell>
          <cell r="AG1569" t="str">
            <v/>
          </cell>
        </row>
        <row r="1570">
          <cell r="B1570" t="str">
            <v/>
          </cell>
          <cell r="AG1570" t="str">
            <v/>
          </cell>
        </row>
        <row r="1571">
          <cell r="B1571" t="str">
            <v/>
          </cell>
          <cell r="AG1571" t="str">
            <v/>
          </cell>
          <cell r="AH1571">
            <v>0</v>
          </cell>
        </row>
        <row r="1572">
          <cell r="B1572" t="str">
            <v/>
          </cell>
          <cell r="AG1572" t="str">
            <v/>
          </cell>
        </row>
        <row r="1573">
          <cell r="B1573" t="str">
            <v/>
          </cell>
          <cell r="AG1573" t="str">
            <v/>
          </cell>
        </row>
        <row r="1574">
          <cell r="B1574" t="str">
            <v/>
          </cell>
          <cell r="AG1574" t="str">
            <v/>
          </cell>
        </row>
        <row r="1575">
          <cell r="B1575" t="str">
            <v/>
          </cell>
          <cell r="AG1575" t="str">
            <v/>
          </cell>
        </row>
        <row r="1576">
          <cell r="B1576" t="str">
            <v/>
          </cell>
          <cell r="AG1576" t="str">
            <v/>
          </cell>
        </row>
        <row r="1577">
          <cell r="B1577" t="str">
            <v>G159</v>
          </cell>
          <cell r="AG1577" t="str">
            <v/>
          </cell>
        </row>
        <row r="1578">
          <cell r="B1578" t="str">
            <v/>
          </cell>
          <cell r="AG1578" t="str">
            <v/>
          </cell>
        </row>
        <row r="1579">
          <cell r="B1579" t="str">
            <v/>
          </cell>
          <cell r="AG1579" t="str">
            <v/>
          </cell>
          <cell r="AH1579">
            <v>0</v>
          </cell>
        </row>
        <row r="1580">
          <cell r="B1580" t="str">
            <v/>
          </cell>
          <cell r="AG1580" t="str">
            <v/>
          </cell>
          <cell r="AH1580">
            <v>0</v>
          </cell>
        </row>
        <row r="1581">
          <cell r="B1581" t="str">
            <v/>
          </cell>
          <cell r="AG1581" t="str">
            <v/>
          </cell>
        </row>
        <row r="1582">
          <cell r="B1582" t="str">
            <v/>
          </cell>
          <cell r="AG1582" t="str">
            <v/>
          </cell>
        </row>
        <row r="1583">
          <cell r="B1583" t="str">
            <v/>
          </cell>
          <cell r="AG1583" t="str">
            <v/>
          </cell>
        </row>
        <row r="1584">
          <cell r="B1584" t="str">
            <v/>
          </cell>
          <cell r="AG1584" t="str">
            <v/>
          </cell>
        </row>
        <row r="1585">
          <cell r="B1585" t="str">
            <v/>
          </cell>
          <cell r="AG1585" t="str">
            <v/>
          </cell>
        </row>
        <row r="1586">
          <cell r="B1586" t="str">
            <v/>
          </cell>
          <cell r="AG1586" t="str">
            <v/>
          </cell>
        </row>
        <row r="1587">
          <cell r="B1587" t="str">
            <v>G160</v>
          </cell>
          <cell r="AG1587" t="str">
            <v/>
          </cell>
        </row>
        <row r="1588">
          <cell r="B1588" t="str">
            <v/>
          </cell>
          <cell r="AG1588" t="str">
            <v/>
          </cell>
        </row>
        <row r="1589">
          <cell r="B1589" t="str">
            <v/>
          </cell>
          <cell r="AG1589" t="str">
            <v/>
          </cell>
          <cell r="AH1589">
            <v>0</v>
          </cell>
        </row>
        <row r="1590">
          <cell r="B1590" t="str">
            <v/>
          </cell>
          <cell r="AG1590" t="str">
            <v/>
          </cell>
          <cell r="AH1590">
            <v>0</v>
          </cell>
        </row>
        <row r="1591">
          <cell r="B1591" t="str">
            <v/>
          </cell>
          <cell r="AG1591" t="str">
            <v/>
          </cell>
        </row>
        <row r="1592">
          <cell r="B1592" t="str">
            <v/>
          </cell>
          <cell r="AG1592" t="str">
            <v/>
          </cell>
        </row>
        <row r="1593">
          <cell r="B1593" t="str">
            <v/>
          </cell>
          <cell r="AG1593" t="str">
            <v/>
          </cell>
        </row>
        <row r="1594">
          <cell r="B1594" t="str">
            <v/>
          </cell>
          <cell r="AG1594" t="str">
            <v/>
          </cell>
        </row>
        <row r="1595">
          <cell r="B1595" t="str">
            <v/>
          </cell>
          <cell r="AG1595" t="str">
            <v/>
          </cell>
        </row>
        <row r="1596">
          <cell r="B1596" t="str">
            <v/>
          </cell>
          <cell r="AG1596" t="str">
            <v/>
          </cell>
        </row>
        <row r="1597">
          <cell r="B1597" t="str">
            <v>G161</v>
          </cell>
          <cell r="AG1597" t="str">
            <v/>
          </cell>
        </row>
        <row r="1598">
          <cell r="B1598" t="str">
            <v/>
          </cell>
          <cell r="AG1598" t="str">
            <v/>
          </cell>
        </row>
        <row r="1599">
          <cell r="B1599" t="str">
            <v/>
          </cell>
          <cell r="AG1599" t="str">
            <v/>
          </cell>
          <cell r="AH1599">
            <v>0</v>
          </cell>
        </row>
        <row r="1600">
          <cell r="B1600" t="str">
            <v/>
          </cell>
          <cell r="AG1600" t="str">
            <v/>
          </cell>
          <cell r="AH1600">
            <v>0</v>
          </cell>
        </row>
        <row r="1601">
          <cell r="B1601" t="str">
            <v/>
          </cell>
          <cell r="AG1601" t="str">
            <v/>
          </cell>
        </row>
        <row r="1602">
          <cell r="B1602" t="str">
            <v/>
          </cell>
          <cell r="AG1602" t="str">
            <v/>
          </cell>
        </row>
        <row r="1603">
          <cell r="B1603" t="str">
            <v/>
          </cell>
          <cell r="AG1603" t="str">
            <v/>
          </cell>
        </row>
        <row r="1604">
          <cell r="B1604" t="str">
            <v/>
          </cell>
          <cell r="AG1604" t="str">
            <v/>
          </cell>
        </row>
        <row r="1605">
          <cell r="B1605" t="str">
            <v/>
          </cell>
          <cell r="AG1605" t="str">
            <v/>
          </cell>
        </row>
        <row r="1606">
          <cell r="B1606" t="str">
            <v/>
          </cell>
          <cell r="AG1606" t="str">
            <v/>
          </cell>
        </row>
        <row r="1607">
          <cell r="B1607" t="str">
            <v>G162</v>
          </cell>
          <cell r="AG1607" t="str">
            <v/>
          </cell>
        </row>
        <row r="1608">
          <cell r="B1608" t="str">
            <v/>
          </cell>
          <cell r="AG1608" t="str">
            <v/>
          </cell>
        </row>
        <row r="1609">
          <cell r="B1609" t="str">
            <v/>
          </cell>
          <cell r="AG1609" t="str">
            <v/>
          </cell>
          <cell r="AH1609">
            <v>0</v>
          </cell>
        </row>
        <row r="1610">
          <cell r="B1610" t="str">
            <v/>
          </cell>
          <cell r="AG1610" t="str">
            <v/>
          </cell>
          <cell r="AH1610">
            <v>0</v>
          </cell>
        </row>
        <row r="1611">
          <cell r="B1611" t="str">
            <v/>
          </cell>
          <cell r="AG1611" t="str">
            <v/>
          </cell>
        </row>
        <row r="1612">
          <cell r="B1612" t="str">
            <v/>
          </cell>
          <cell r="AG1612" t="str">
            <v/>
          </cell>
        </row>
        <row r="1613">
          <cell r="B1613" t="str">
            <v/>
          </cell>
          <cell r="AG1613" t="str">
            <v/>
          </cell>
        </row>
        <row r="1614">
          <cell r="B1614" t="str">
            <v/>
          </cell>
          <cell r="AG1614" t="str">
            <v/>
          </cell>
        </row>
        <row r="1615">
          <cell r="B1615" t="str">
            <v/>
          </cell>
          <cell r="AG1615" t="str">
            <v/>
          </cell>
        </row>
        <row r="1616">
          <cell r="B1616" t="str">
            <v/>
          </cell>
          <cell r="AG1616" t="str">
            <v/>
          </cell>
        </row>
        <row r="1617">
          <cell r="B1617" t="str">
            <v/>
          </cell>
          <cell r="AG1617" t="str">
            <v/>
          </cell>
        </row>
        <row r="1618">
          <cell r="B1618" t="str">
            <v/>
          </cell>
          <cell r="AG1618" t="str">
            <v/>
          </cell>
        </row>
        <row r="1619">
          <cell r="B1619" t="str">
            <v/>
          </cell>
          <cell r="AG1619" t="str">
            <v/>
          </cell>
        </row>
        <row r="1620">
          <cell r="B1620" t="str">
            <v>G163</v>
          </cell>
          <cell r="AG1620" t="str">
            <v/>
          </cell>
        </row>
        <row r="1621">
          <cell r="B1621" t="str">
            <v/>
          </cell>
          <cell r="AG1621" t="str">
            <v/>
          </cell>
        </row>
        <row r="1622">
          <cell r="B1622" t="str">
            <v/>
          </cell>
          <cell r="AG1622" t="str">
            <v/>
          </cell>
          <cell r="AH1622">
            <v>0</v>
          </cell>
        </row>
        <row r="1623">
          <cell r="B1623" t="str">
            <v/>
          </cell>
          <cell r="AG1623" t="str">
            <v/>
          </cell>
          <cell r="AH1623">
            <v>0</v>
          </cell>
        </row>
        <row r="1624">
          <cell r="B1624" t="str">
            <v/>
          </cell>
          <cell r="AG1624" t="str">
            <v/>
          </cell>
        </row>
        <row r="1625">
          <cell r="B1625" t="str">
            <v/>
          </cell>
          <cell r="AG1625" t="str">
            <v/>
          </cell>
        </row>
        <row r="1626">
          <cell r="B1626" t="str">
            <v/>
          </cell>
          <cell r="AG1626" t="str">
            <v/>
          </cell>
        </row>
        <row r="1627">
          <cell r="B1627" t="str">
            <v/>
          </cell>
          <cell r="AG1627" t="str">
            <v/>
          </cell>
        </row>
        <row r="1628">
          <cell r="B1628" t="str">
            <v/>
          </cell>
          <cell r="AG1628" t="str">
            <v/>
          </cell>
        </row>
        <row r="1629">
          <cell r="B1629" t="str">
            <v/>
          </cell>
          <cell r="AG1629" t="str">
            <v/>
          </cell>
        </row>
        <row r="1630">
          <cell r="B1630" t="str">
            <v>G164</v>
          </cell>
          <cell r="AG1630" t="str">
            <v/>
          </cell>
        </row>
        <row r="1631">
          <cell r="B1631" t="str">
            <v/>
          </cell>
          <cell r="AG1631" t="str">
            <v/>
          </cell>
        </row>
        <row r="1632">
          <cell r="B1632" t="str">
            <v/>
          </cell>
          <cell r="AG1632" t="str">
            <v/>
          </cell>
          <cell r="AH1632">
            <v>0</v>
          </cell>
        </row>
        <row r="1633">
          <cell r="B1633" t="str">
            <v/>
          </cell>
          <cell r="AG1633" t="str">
            <v/>
          </cell>
          <cell r="AH1633">
            <v>0</v>
          </cell>
        </row>
        <row r="1634">
          <cell r="B1634" t="str">
            <v/>
          </cell>
          <cell r="AG1634" t="str">
            <v/>
          </cell>
          <cell r="AH1634">
            <v>0</v>
          </cell>
        </row>
        <row r="1635">
          <cell r="B1635" t="str">
            <v/>
          </cell>
          <cell r="AG1635" t="str">
            <v/>
          </cell>
        </row>
        <row r="1636">
          <cell r="B1636" t="str">
            <v/>
          </cell>
          <cell r="AG1636" t="str">
            <v/>
          </cell>
        </row>
        <row r="1637">
          <cell r="B1637" t="str">
            <v/>
          </cell>
          <cell r="AG1637" t="str">
            <v/>
          </cell>
        </row>
        <row r="1638">
          <cell r="B1638" t="str">
            <v/>
          </cell>
          <cell r="AG1638" t="str">
            <v/>
          </cell>
        </row>
        <row r="1639">
          <cell r="B1639" t="str">
            <v/>
          </cell>
          <cell r="AG1639" t="str">
            <v/>
          </cell>
        </row>
        <row r="1640">
          <cell r="B1640" t="str">
            <v/>
          </cell>
          <cell r="AG1640" t="str">
            <v/>
          </cell>
        </row>
        <row r="1641">
          <cell r="B1641" t="str">
            <v>G165</v>
          </cell>
          <cell r="AG1641" t="str">
            <v/>
          </cell>
        </row>
        <row r="1642">
          <cell r="B1642" t="str">
            <v/>
          </cell>
          <cell r="AG1642" t="str">
            <v/>
          </cell>
        </row>
        <row r="1643">
          <cell r="B1643" t="str">
            <v/>
          </cell>
          <cell r="AG1643" t="str">
            <v/>
          </cell>
          <cell r="AH1643">
            <v>0</v>
          </cell>
        </row>
        <row r="1644">
          <cell r="B1644" t="str">
            <v/>
          </cell>
          <cell r="AG1644" t="str">
            <v/>
          </cell>
          <cell r="AH1644">
            <v>0</v>
          </cell>
        </row>
        <row r="1645">
          <cell r="B1645" t="str">
            <v/>
          </cell>
          <cell r="AG1645" t="str">
            <v/>
          </cell>
          <cell r="AH1645">
            <v>0</v>
          </cell>
        </row>
        <row r="1646">
          <cell r="B1646" t="str">
            <v/>
          </cell>
          <cell r="AG1646" t="str">
            <v/>
          </cell>
        </row>
        <row r="1647">
          <cell r="B1647" t="str">
            <v/>
          </cell>
          <cell r="AG1647" t="str">
            <v/>
          </cell>
        </row>
        <row r="1648">
          <cell r="B1648" t="str">
            <v/>
          </cell>
          <cell r="AG1648" t="str">
            <v/>
          </cell>
        </row>
        <row r="1649">
          <cell r="B1649" t="str">
            <v/>
          </cell>
          <cell r="AG1649" t="str">
            <v/>
          </cell>
        </row>
        <row r="1650">
          <cell r="B1650" t="str">
            <v/>
          </cell>
          <cell r="AG1650" t="str">
            <v/>
          </cell>
        </row>
        <row r="1651">
          <cell r="B1651" t="str">
            <v/>
          </cell>
          <cell r="AG1651" t="str">
            <v/>
          </cell>
        </row>
        <row r="1652">
          <cell r="B1652" t="str">
            <v>G166</v>
          </cell>
          <cell r="AG1652" t="str">
            <v/>
          </cell>
        </row>
        <row r="1653">
          <cell r="B1653" t="str">
            <v/>
          </cell>
          <cell r="AG1653" t="str">
            <v/>
          </cell>
        </row>
        <row r="1654">
          <cell r="B1654" t="str">
            <v/>
          </cell>
          <cell r="AG1654" t="str">
            <v/>
          </cell>
          <cell r="AH1654">
            <v>0</v>
          </cell>
        </row>
        <row r="1655">
          <cell r="B1655" t="str">
            <v/>
          </cell>
          <cell r="AG1655" t="str">
            <v/>
          </cell>
          <cell r="AH1655">
            <v>0</v>
          </cell>
        </row>
        <row r="1656">
          <cell r="B1656" t="str">
            <v/>
          </cell>
          <cell r="AG1656" t="str">
            <v/>
          </cell>
          <cell r="AH1656">
            <v>0</v>
          </cell>
        </row>
        <row r="1657">
          <cell r="B1657" t="str">
            <v/>
          </cell>
          <cell r="AG1657" t="str">
            <v/>
          </cell>
          <cell r="AH1657">
            <v>0</v>
          </cell>
        </row>
        <row r="1658">
          <cell r="B1658" t="str">
            <v/>
          </cell>
          <cell r="AG1658" t="str">
            <v/>
          </cell>
          <cell r="AH1658">
            <v>0</v>
          </cell>
        </row>
        <row r="1659">
          <cell r="B1659" t="str">
            <v/>
          </cell>
          <cell r="AG1659" t="str">
            <v/>
          </cell>
          <cell r="AH1659">
            <v>0</v>
          </cell>
        </row>
        <row r="1660">
          <cell r="B1660" t="str">
            <v/>
          </cell>
          <cell r="AG1660" t="str">
            <v/>
          </cell>
        </row>
        <row r="1661">
          <cell r="B1661" t="str">
            <v/>
          </cell>
          <cell r="AG1661" t="str">
            <v/>
          </cell>
        </row>
        <row r="1662">
          <cell r="B1662" t="str">
            <v/>
          </cell>
          <cell r="AG1662" t="str">
            <v/>
          </cell>
        </row>
        <row r="1663">
          <cell r="B1663" t="str">
            <v/>
          </cell>
          <cell r="AG1663" t="str">
            <v/>
          </cell>
        </row>
        <row r="1664">
          <cell r="B1664" t="str">
            <v/>
          </cell>
          <cell r="AG1664" t="str">
            <v/>
          </cell>
        </row>
        <row r="1665">
          <cell r="B1665" t="str">
            <v/>
          </cell>
          <cell r="AG1665" t="str">
            <v/>
          </cell>
        </row>
        <row r="1666">
          <cell r="B1666" t="str">
            <v>G167</v>
          </cell>
          <cell r="AG1666" t="str">
            <v/>
          </cell>
        </row>
        <row r="1667">
          <cell r="B1667" t="str">
            <v/>
          </cell>
          <cell r="AG1667" t="str">
            <v/>
          </cell>
        </row>
        <row r="1668">
          <cell r="B1668" t="str">
            <v/>
          </cell>
          <cell r="AG1668" t="str">
            <v/>
          </cell>
          <cell r="AH1668">
            <v>0</v>
          </cell>
        </row>
        <row r="1669">
          <cell r="B1669" t="str">
            <v/>
          </cell>
          <cell r="AG1669" t="str">
            <v/>
          </cell>
          <cell r="AH1669">
            <v>0</v>
          </cell>
        </row>
        <row r="1670">
          <cell r="B1670" t="str">
            <v/>
          </cell>
          <cell r="AG1670" t="str">
            <v/>
          </cell>
          <cell r="AH1670">
            <v>0</v>
          </cell>
        </row>
        <row r="1671">
          <cell r="B1671" t="str">
            <v/>
          </cell>
          <cell r="AG1671" t="str">
            <v/>
          </cell>
          <cell r="AH1671">
            <v>0</v>
          </cell>
        </row>
        <row r="1672">
          <cell r="B1672" t="str">
            <v/>
          </cell>
          <cell r="AG1672" t="str">
            <v/>
          </cell>
          <cell r="AH1672">
            <v>0</v>
          </cell>
        </row>
        <row r="1673">
          <cell r="B1673" t="str">
            <v/>
          </cell>
          <cell r="AG1673" t="str">
            <v/>
          </cell>
          <cell r="AH1673">
            <v>0</v>
          </cell>
        </row>
        <row r="1674">
          <cell r="B1674" t="str">
            <v/>
          </cell>
          <cell r="AG1674" t="str">
            <v/>
          </cell>
        </row>
        <row r="1675">
          <cell r="B1675" t="str">
            <v/>
          </cell>
          <cell r="AG1675" t="str">
            <v/>
          </cell>
        </row>
        <row r="1676">
          <cell r="B1676" t="str">
            <v/>
          </cell>
          <cell r="AG1676" t="str">
            <v/>
          </cell>
        </row>
        <row r="1677">
          <cell r="B1677" t="str">
            <v/>
          </cell>
          <cell r="AG1677" t="str">
            <v/>
          </cell>
        </row>
        <row r="1678">
          <cell r="B1678" t="str">
            <v/>
          </cell>
          <cell r="AG1678" t="str">
            <v/>
          </cell>
        </row>
        <row r="1679">
          <cell r="B1679" t="str">
            <v/>
          </cell>
          <cell r="AG1679" t="str">
            <v/>
          </cell>
        </row>
        <row r="1680">
          <cell r="B1680" t="str">
            <v>G168</v>
          </cell>
          <cell r="AG1680" t="str">
            <v/>
          </cell>
        </row>
        <row r="1681">
          <cell r="B1681" t="str">
            <v/>
          </cell>
          <cell r="AG1681" t="str">
            <v/>
          </cell>
        </row>
        <row r="1682">
          <cell r="B1682" t="str">
            <v/>
          </cell>
          <cell r="AG1682" t="str">
            <v/>
          </cell>
          <cell r="AH1682">
            <v>0</v>
          </cell>
        </row>
        <row r="1683">
          <cell r="B1683" t="str">
            <v/>
          </cell>
          <cell r="AG1683" t="str">
            <v/>
          </cell>
          <cell r="AH1683">
            <v>0</v>
          </cell>
        </row>
        <row r="1684">
          <cell r="B1684" t="str">
            <v/>
          </cell>
          <cell r="AG1684" t="str">
            <v/>
          </cell>
          <cell r="AH1684">
            <v>0</v>
          </cell>
        </row>
        <row r="1685">
          <cell r="B1685" t="str">
            <v/>
          </cell>
          <cell r="AG1685" t="str">
            <v/>
          </cell>
          <cell r="AH1685">
            <v>0</v>
          </cell>
        </row>
        <row r="1686">
          <cell r="B1686" t="str">
            <v/>
          </cell>
          <cell r="AG1686" t="str">
            <v/>
          </cell>
          <cell r="AH1686">
            <v>0</v>
          </cell>
        </row>
        <row r="1687">
          <cell r="B1687" t="str">
            <v/>
          </cell>
          <cell r="AG1687" t="str">
            <v/>
          </cell>
          <cell r="AH1687">
            <v>0</v>
          </cell>
        </row>
        <row r="1688">
          <cell r="B1688" t="str">
            <v/>
          </cell>
          <cell r="AG1688" t="str">
            <v/>
          </cell>
        </row>
        <row r="1689">
          <cell r="B1689" t="str">
            <v/>
          </cell>
          <cell r="AG1689" t="str">
            <v/>
          </cell>
        </row>
        <row r="1690">
          <cell r="B1690" t="str">
            <v/>
          </cell>
          <cell r="AG1690" t="str">
            <v/>
          </cell>
        </row>
        <row r="1691">
          <cell r="B1691" t="str">
            <v/>
          </cell>
          <cell r="AG1691" t="str">
            <v/>
          </cell>
        </row>
        <row r="1692">
          <cell r="B1692" t="str">
            <v/>
          </cell>
          <cell r="AG1692" t="str">
            <v/>
          </cell>
        </row>
        <row r="1693">
          <cell r="B1693" t="str">
            <v/>
          </cell>
          <cell r="AG1693" t="str">
            <v/>
          </cell>
        </row>
        <row r="1694">
          <cell r="B1694" t="str">
            <v>G169</v>
          </cell>
          <cell r="AG1694" t="str">
            <v/>
          </cell>
        </row>
        <row r="1695">
          <cell r="B1695" t="str">
            <v/>
          </cell>
          <cell r="AG1695" t="str">
            <v/>
          </cell>
        </row>
        <row r="1696">
          <cell r="B1696" t="str">
            <v/>
          </cell>
          <cell r="AG1696" t="str">
            <v/>
          </cell>
          <cell r="AH1696">
            <v>0</v>
          </cell>
        </row>
        <row r="1697">
          <cell r="B1697" t="str">
            <v/>
          </cell>
          <cell r="AG1697" t="str">
            <v/>
          </cell>
          <cell r="AH1697">
            <v>0</v>
          </cell>
        </row>
        <row r="1698">
          <cell r="B1698" t="str">
            <v/>
          </cell>
          <cell r="AG1698" t="str">
            <v/>
          </cell>
          <cell r="AH1698">
            <v>0</v>
          </cell>
        </row>
        <row r="1699">
          <cell r="B1699" t="str">
            <v/>
          </cell>
          <cell r="AG1699" t="str">
            <v/>
          </cell>
          <cell r="AH1699">
            <v>0</v>
          </cell>
        </row>
        <row r="1700">
          <cell r="B1700" t="str">
            <v/>
          </cell>
          <cell r="AG1700" t="str">
            <v/>
          </cell>
          <cell r="AH1700">
            <v>0</v>
          </cell>
        </row>
        <row r="1701">
          <cell r="B1701" t="str">
            <v/>
          </cell>
          <cell r="AG1701" t="str">
            <v/>
          </cell>
          <cell r="AH1701">
            <v>0</v>
          </cell>
        </row>
        <row r="1702">
          <cell r="B1702" t="str">
            <v/>
          </cell>
          <cell r="AG1702" t="str">
            <v/>
          </cell>
          <cell r="AH1702">
            <v>0</v>
          </cell>
        </row>
        <row r="1703">
          <cell r="B1703" t="str">
            <v/>
          </cell>
          <cell r="AG1703" t="str">
            <v/>
          </cell>
        </row>
        <row r="1704">
          <cell r="B1704" t="str">
            <v/>
          </cell>
          <cell r="AG1704" t="str">
            <v/>
          </cell>
        </row>
        <row r="1705">
          <cell r="B1705" t="str">
            <v/>
          </cell>
          <cell r="AG1705" t="str">
            <v/>
          </cell>
        </row>
        <row r="1706">
          <cell r="B1706" t="str">
            <v/>
          </cell>
          <cell r="AG1706" t="str">
            <v/>
          </cell>
        </row>
        <row r="1707">
          <cell r="B1707" t="str">
            <v/>
          </cell>
          <cell r="AG1707" t="str">
            <v/>
          </cell>
        </row>
        <row r="1708">
          <cell r="B1708" t="str">
            <v/>
          </cell>
          <cell r="AG1708" t="str">
            <v/>
          </cell>
        </row>
        <row r="1709">
          <cell r="B1709" t="str">
            <v>G170</v>
          </cell>
          <cell r="AG1709" t="str">
            <v/>
          </cell>
        </row>
        <row r="1710">
          <cell r="B1710" t="str">
            <v/>
          </cell>
          <cell r="AG1710" t="str">
            <v/>
          </cell>
        </row>
        <row r="1711">
          <cell r="B1711" t="str">
            <v/>
          </cell>
          <cell r="AG1711" t="str">
            <v/>
          </cell>
          <cell r="AH1711">
            <v>0</v>
          </cell>
        </row>
        <row r="1712">
          <cell r="B1712" t="str">
            <v/>
          </cell>
          <cell r="AG1712" t="str">
            <v/>
          </cell>
          <cell r="AH1712">
            <v>0</v>
          </cell>
        </row>
        <row r="1713">
          <cell r="B1713" t="str">
            <v/>
          </cell>
          <cell r="AG1713" t="str">
            <v/>
          </cell>
          <cell r="AH1713">
            <v>0</v>
          </cell>
        </row>
        <row r="1714">
          <cell r="B1714" t="str">
            <v/>
          </cell>
          <cell r="AG1714" t="str">
            <v/>
          </cell>
          <cell r="AH1714">
            <v>0</v>
          </cell>
        </row>
        <row r="1715">
          <cell r="B1715" t="str">
            <v/>
          </cell>
          <cell r="AG1715" t="str">
            <v/>
          </cell>
          <cell r="AH1715">
            <v>0</v>
          </cell>
        </row>
        <row r="1716">
          <cell r="B1716" t="str">
            <v/>
          </cell>
          <cell r="AG1716" t="str">
            <v/>
          </cell>
          <cell r="AH1716">
            <v>0</v>
          </cell>
        </row>
        <row r="1717">
          <cell r="B1717" t="str">
            <v/>
          </cell>
          <cell r="AG1717" t="str">
            <v/>
          </cell>
          <cell r="AH1717">
            <v>0</v>
          </cell>
        </row>
        <row r="1718">
          <cell r="B1718" t="str">
            <v/>
          </cell>
          <cell r="AG1718" t="str">
            <v/>
          </cell>
        </row>
        <row r="1719">
          <cell r="B1719" t="str">
            <v/>
          </cell>
          <cell r="AG1719" t="str">
            <v/>
          </cell>
        </row>
        <row r="1720">
          <cell r="B1720" t="str">
            <v/>
          </cell>
          <cell r="AG1720" t="str">
            <v/>
          </cell>
        </row>
        <row r="1721">
          <cell r="B1721" t="str">
            <v/>
          </cell>
          <cell r="AG1721" t="str">
            <v/>
          </cell>
        </row>
        <row r="1722">
          <cell r="B1722" t="str">
            <v/>
          </cell>
          <cell r="AG1722" t="str">
            <v/>
          </cell>
        </row>
        <row r="1723">
          <cell r="B1723" t="str">
            <v>G171</v>
          </cell>
          <cell r="AG1723" t="str">
            <v/>
          </cell>
        </row>
        <row r="1724">
          <cell r="B1724" t="str">
            <v/>
          </cell>
          <cell r="AG1724" t="str">
            <v/>
          </cell>
        </row>
        <row r="1725">
          <cell r="B1725" t="str">
            <v/>
          </cell>
          <cell r="AG1725" t="str">
            <v/>
          </cell>
          <cell r="AH1725">
            <v>0</v>
          </cell>
        </row>
        <row r="1726">
          <cell r="B1726" t="str">
            <v/>
          </cell>
          <cell r="AG1726" t="str">
            <v/>
          </cell>
          <cell r="AH1726">
            <v>0</v>
          </cell>
        </row>
        <row r="1727">
          <cell r="B1727" t="str">
            <v/>
          </cell>
          <cell r="AG1727" t="str">
            <v/>
          </cell>
          <cell r="AH1727">
            <v>0</v>
          </cell>
        </row>
        <row r="1728">
          <cell r="B1728" t="str">
            <v/>
          </cell>
          <cell r="AG1728" t="str">
            <v/>
          </cell>
          <cell r="AH1728">
            <v>0</v>
          </cell>
        </row>
        <row r="1729">
          <cell r="B1729" t="str">
            <v/>
          </cell>
          <cell r="AG1729" t="str">
            <v/>
          </cell>
          <cell r="AH1729">
            <v>0</v>
          </cell>
        </row>
        <row r="1730">
          <cell r="B1730" t="str">
            <v/>
          </cell>
          <cell r="AG1730" t="str">
            <v/>
          </cell>
          <cell r="AH1730">
            <v>0</v>
          </cell>
        </row>
        <row r="1731">
          <cell r="B1731" t="str">
            <v/>
          </cell>
          <cell r="AG1731" t="str">
            <v/>
          </cell>
          <cell r="AH1731">
            <v>0</v>
          </cell>
        </row>
        <row r="1732">
          <cell r="B1732" t="str">
            <v/>
          </cell>
          <cell r="AG1732" t="str">
            <v/>
          </cell>
          <cell r="AH1732">
            <v>0</v>
          </cell>
        </row>
        <row r="1733">
          <cell r="B1733" t="str">
            <v/>
          </cell>
          <cell r="AG1733" t="str">
            <v/>
          </cell>
        </row>
        <row r="1734">
          <cell r="B1734" t="str">
            <v/>
          </cell>
          <cell r="AG1734" t="str">
            <v/>
          </cell>
        </row>
        <row r="1735">
          <cell r="B1735" t="str">
            <v/>
          </cell>
          <cell r="AG1735" t="str">
            <v/>
          </cell>
        </row>
        <row r="1736">
          <cell r="B1736" t="str">
            <v/>
          </cell>
          <cell r="AG1736" t="str">
            <v/>
          </cell>
        </row>
        <row r="1737">
          <cell r="B1737" t="str">
            <v/>
          </cell>
          <cell r="AG1737" t="str">
            <v/>
          </cell>
        </row>
        <row r="1738">
          <cell r="B1738" t="str">
            <v/>
          </cell>
          <cell r="AG1738" t="str">
            <v/>
          </cell>
        </row>
        <row r="1739">
          <cell r="B1739" t="str">
            <v/>
          </cell>
          <cell r="AG1739" t="str">
            <v/>
          </cell>
        </row>
        <row r="1740">
          <cell r="B1740" t="str">
            <v/>
          </cell>
          <cell r="AG1740" t="str">
            <v/>
          </cell>
        </row>
        <row r="1741">
          <cell r="B1741" t="str">
            <v>G172</v>
          </cell>
          <cell r="AG1741" t="str">
            <v/>
          </cell>
        </row>
        <row r="1742">
          <cell r="B1742" t="str">
            <v/>
          </cell>
          <cell r="AG1742" t="str">
            <v/>
          </cell>
        </row>
        <row r="1743">
          <cell r="B1743" t="str">
            <v/>
          </cell>
          <cell r="AG1743" t="str">
            <v/>
          </cell>
          <cell r="AH1743">
            <v>0</v>
          </cell>
        </row>
        <row r="1744">
          <cell r="B1744" t="str">
            <v/>
          </cell>
          <cell r="AG1744" t="str">
            <v/>
          </cell>
          <cell r="AH1744">
            <v>0</v>
          </cell>
        </row>
        <row r="1745">
          <cell r="B1745" t="str">
            <v/>
          </cell>
          <cell r="AG1745" t="str">
            <v/>
          </cell>
          <cell r="AH1745">
            <v>0</v>
          </cell>
        </row>
        <row r="1746">
          <cell r="B1746" t="str">
            <v/>
          </cell>
          <cell r="AG1746" t="str">
            <v/>
          </cell>
          <cell r="AH1746">
            <v>0</v>
          </cell>
        </row>
        <row r="1747">
          <cell r="B1747" t="str">
            <v/>
          </cell>
          <cell r="AG1747" t="str">
            <v/>
          </cell>
          <cell r="AH1747">
            <v>0</v>
          </cell>
        </row>
        <row r="1748">
          <cell r="B1748" t="str">
            <v/>
          </cell>
          <cell r="AG1748" t="str">
            <v/>
          </cell>
          <cell r="AH1748">
            <v>0</v>
          </cell>
        </row>
        <row r="1749">
          <cell r="B1749" t="str">
            <v/>
          </cell>
          <cell r="AG1749" t="str">
            <v/>
          </cell>
          <cell r="AH1749">
            <v>0</v>
          </cell>
        </row>
        <row r="1750">
          <cell r="B1750" t="str">
            <v/>
          </cell>
          <cell r="AG1750" t="str">
            <v/>
          </cell>
          <cell r="AH1750">
            <v>0</v>
          </cell>
        </row>
        <row r="1751">
          <cell r="B1751" t="str">
            <v/>
          </cell>
          <cell r="AG1751" t="str">
            <v/>
          </cell>
        </row>
        <row r="1752">
          <cell r="B1752" t="str">
            <v/>
          </cell>
          <cell r="AG1752" t="str">
            <v/>
          </cell>
        </row>
        <row r="1753">
          <cell r="B1753" t="str">
            <v/>
          </cell>
          <cell r="AG1753" t="str">
            <v/>
          </cell>
        </row>
        <row r="1754">
          <cell r="B1754" t="str">
            <v/>
          </cell>
          <cell r="AG1754" t="str">
            <v/>
          </cell>
        </row>
        <row r="1755">
          <cell r="B1755" t="str">
            <v/>
          </cell>
          <cell r="AG1755" t="str">
            <v/>
          </cell>
        </row>
        <row r="1756">
          <cell r="B1756" t="str">
            <v/>
          </cell>
          <cell r="AG1756" t="str">
            <v/>
          </cell>
        </row>
        <row r="1757">
          <cell r="B1757" t="str">
            <v/>
          </cell>
          <cell r="AG1757" t="str">
            <v/>
          </cell>
        </row>
        <row r="1758">
          <cell r="B1758" t="str">
            <v/>
          </cell>
          <cell r="AG1758" t="str">
            <v/>
          </cell>
        </row>
        <row r="1759">
          <cell r="B1759" t="str">
            <v>G173</v>
          </cell>
          <cell r="AG1759" t="str">
            <v/>
          </cell>
        </row>
        <row r="1760">
          <cell r="B1760" t="str">
            <v/>
          </cell>
          <cell r="AG1760" t="str">
            <v/>
          </cell>
        </row>
        <row r="1761">
          <cell r="B1761" t="str">
            <v/>
          </cell>
          <cell r="AG1761" t="str">
            <v/>
          </cell>
          <cell r="AH1761">
            <v>0</v>
          </cell>
        </row>
        <row r="1762">
          <cell r="B1762" t="str">
            <v/>
          </cell>
          <cell r="AG1762" t="str">
            <v/>
          </cell>
          <cell r="AH1762">
            <v>0</v>
          </cell>
        </row>
        <row r="1763">
          <cell r="B1763" t="str">
            <v/>
          </cell>
          <cell r="AG1763" t="str">
            <v/>
          </cell>
          <cell r="AH1763">
            <v>0</v>
          </cell>
        </row>
        <row r="1764">
          <cell r="B1764" t="str">
            <v/>
          </cell>
          <cell r="AG1764" t="str">
            <v/>
          </cell>
          <cell r="AH1764">
            <v>0</v>
          </cell>
        </row>
        <row r="1765">
          <cell r="B1765" t="str">
            <v/>
          </cell>
          <cell r="AG1765" t="str">
            <v/>
          </cell>
          <cell r="AH1765">
            <v>0</v>
          </cell>
        </row>
        <row r="1766">
          <cell r="B1766" t="str">
            <v/>
          </cell>
          <cell r="AG1766" t="str">
            <v/>
          </cell>
          <cell r="AH1766">
            <v>0</v>
          </cell>
        </row>
        <row r="1767">
          <cell r="B1767" t="str">
            <v/>
          </cell>
          <cell r="AG1767" t="str">
            <v/>
          </cell>
          <cell r="AH1767">
            <v>0</v>
          </cell>
        </row>
        <row r="1768">
          <cell r="B1768" t="str">
            <v/>
          </cell>
          <cell r="AG1768" t="str">
            <v/>
          </cell>
          <cell r="AH1768">
            <v>0</v>
          </cell>
        </row>
        <row r="1769">
          <cell r="B1769" t="str">
            <v/>
          </cell>
          <cell r="AG1769" t="str">
            <v/>
          </cell>
          <cell r="AH1769">
            <v>0</v>
          </cell>
        </row>
        <row r="1770">
          <cell r="B1770" t="str">
            <v/>
          </cell>
          <cell r="AG1770" t="str">
            <v/>
          </cell>
          <cell r="AH1770">
            <v>0</v>
          </cell>
        </row>
        <row r="1771">
          <cell r="B1771" t="str">
            <v/>
          </cell>
          <cell r="AG1771" t="str">
            <v/>
          </cell>
          <cell r="AH1771">
            <v>0</v>
          </cell>
        </row>
        <row r="1772">
          <cell r="B1772" t="str">
            <v/>
          </cell>
          <cell r="AG1772" t="str">
            <v/>
          </cell>
        </row>
        <row r="1773">
          <cell r="B1773" t="str">
            <v/>
          </cell>
          <cell r="AG1773" t="str">
            <v/>
          </cell>
        </row>
        <row r="1774">
          <cell r="B1774" t="str">
            <v/>
          </cell>
          <cell r="AG1774" t="str">
            <v/>
          </cell>
        </row>
        <row r="1775">
          <cell r="B1775" t="str">
            <v/>
          </cell>
          <cell r="AG1775" t="str">
            <v/>
          </cell>
        </row>
        <row r="1776">
          <cell r="B1776" t="str">
            <v/>
          </cell>
          <cell r="AG1776" t="str">
            <v/>
          </cell>
        </row>
        <row r="1777">
          <cell r="B1777" t="str">
            <v/>
          </cell>
          <cell r="AG1777" t="str">
            <v/>
          </cell>
        </row>
        <row r="1778">
          <cell r="B1778" t="str">
            <v/>
          </cell>
          <cell r="AG1778" t="str">
            <v/>
          </cell>
        </row>
        <row r="1779">
          <cell r="B1779" t="str">
            <v/>
          </cell>
          <cell r="AG1779" t="str">
            <v/>
          </cell>
        </row>
        <row r="1780">
          <cell r="B1780" t="str">
            <v>G174</v>
          </cell>
          <cell r="AG1780" t="str">
            <v/>
          </cell>
        </row>
        <row r="1781">
          <cell r="B1781" t="str">
            <v/>
          </cell>
          <cell r="AG1781" t="str">
            <v/>
          </cell>
        </row>
        <row r="1782">
          <cell r="B1782" t="str">
            <v/>
          </cell>
          <cell r="AG1782" t="str">
            <v/>
          </cell>
          <cell r="AH1782">
            <v>0</v>
          </cell>
        </row>
        <row r="1783">
          <cell r="B1783" t="str">
            <v/>
          </cell>
          <cell r="AG1783" t="str">
            <v/>
          </cell>
          <cell r="AH1783">
            <v>0</v>
          </cell>
        </row>
        <row r="1784">
          <cell r="B1784" t="str">
            <v/>
          </cell>
          <cell r="AG1784" t="str">
            <v/>
          </cell>
          <cell r="AH1784">
            <v>0</v>
          </cell>
        </row>
        <row r="1785">
          <cell r="B1785" t="str">
            <v/>
          </cell>
          <cell r="AG1785" t="str">
            <v/>
          </cell>
          <cell r="AH1785">
            <v>0</v>
          </cell>
        </row>
        <row r="1786">
          <cell r="B1786" t="str">
            <v/>
          </cell>
          <cell r="AG1786" t="str">
            <v/>
          </cell>
          <cell r="AH1786">
            <v>0</v>
          </cell>
        </row>
        <row r="1787">
          <cell r="B1787" t="str">
            <v/>
          </cell>
          <cell r="AG1787" t="str">
            <v/>
          </cell>
          <cell r="AH1787">
            <v>0</v>
          </cell>
        </row>
        <row r="1788">
          <cell r="B1788" t="str">
            <v/>
          </cell>
          <cell r="AG1788" t="str">
            <v/>
          </cell>
          <cell r="AH1788">
            <v>0</v>
          </cell>
        </row>
        <row r="1789">
          <cell r="B1789" t="str">
            <v/>
          </cell>
          <cell r="AG1789" t="str">
            <v/>
          </cell>
          <cell r="AH1789">
            <v>0</v>
          </cell>
        </row>
        <row r="1790">
          <cell r="B1790" t="str">
            <v/>
          </cell>
          <cell r="AG1790" t="str">
            <v/>
          </cell>
          <cell r="AH1790">
            <v>0</v>
          </cell>
        </row>
        <row r="1791">
          <cell r="B1791" t="str">
            <v/>
          </cell>
          <cell r="AG1791" t="str">
            <v/>
          </cell>
          <cell r="AH1791">
            <v>0</v>
          </cell>
        </row>
        <row r="1792">
          <cell r="B1792" t="str">
            <v/>
          </cell>
          <cell r="AG1792" t="str">
            <v/>
          </cell>
          <cell r="AH1792">
            <v>0</v>
          </cell>
        </row>
        <row r="1793">
          <cell r="B1793" t="str">
            <v/>
          </cell>
          <cell r="AG1793" t="str">
            <v/>
          </cell>
        </row>
        <row r="1794">
          <cell r="B1794" t="str">
            <v/>
          </cell>
          <cell r="AG1794" t="str">
            <v/>
          </cell>
        </row>
        <row r="1795">
          <cell r="B1795" t="str">
            <v/>
          </cell>
          <cell r="AG1795" t="str">
            <v/>
          </cell>
        </row>
        <row r="1796">
          <cell r="B1796" t="str">
            <v/>
          </cell>
          <cell r="AG1796" t="str">
            <v/>
          </cell>
        </row>
        <row r="1797">
          <cell r="B1797" t="str">
            <v/>
          </cell>
          <cell r="AG1797" t="str">
            <v/>
          </cell>
        </row>
        <row r="1798">
          <cell r="B1798" t="str">
            <v/>
          </cell>
          <cell r="AG1798" t="str">
            <v/>
          </cell>
        </row>
        <row r="1799">
          <cell r="B1799" t="str">
            <v/>
          </cell>
          <cell r="AG1799" t="str">
            <v/>
          </cell>
        </row>
        <row r="1800">
          <cell r="B1800" t="str">
            <v/>
          </cell>
          <cell r="AG1800" t="str">
            <v/>
          </cell>
        </row>
        <row r="1801">
          <cell r="B1801" t="str">
            <v>G175</v>
          </cell>
          <cell r="AG1801" t="str">
            <v/>
          </cell>
        </row>
        <row r="1802">
          <cell r="B1802" t="str">
            <v/>
          </cell>
          <cell r="AG1802" t="str">
            <v/>
          </cell>
        </row>
        <row r="1803">
          <cell r="B1803" t="str">
            <v/>
          </cell>
          <cell r="AG1803" t="str">
            <v/>
          </cell>
          <cell r="AH1803">
            <v>0</v>
          </cell>
        </row>
        <row r="1804">
          <cell r="B1804" t="str">
            <v/>
          </cell>
          <cell r="AG1804" t="str">
            <v/>
          </cell>
          <cell r="AH1804">
            <v>0</v>
          </cell>
        </row>
        <row r="1805">
          <cell r="B1805" t="str">
            <v/>
          </cell>
          <cell r="AG1805" t="str">
            <v/>
          </cell>
          <cell r="AH1805">
            <v>0</v>
          </cell>
        </row>
        <row r="1806">
          <cell r="B1806" t="str">
            <v/>
          </cell>
          <cell r="AG1806" t="str">
            <v/>
          </cell>
          <cell r="AH1806">
            <v>0</v>
          </cell>
        </row>
        <row r="1807">
          <cell r="B1807" t="str">
            <v/>
          </cell>
          <cell r="AG1807" t="str">
            <v/>
          </cell>
          <cell r="AH1807">
            <v>0</v>
          </cell>
        </row>
        <row r="1808">
          <cell r="B1808" t="str">
            <v/>
          </cell>
          <cell r="AG1808" t="str">
            <v/>
          </cell>
          <cell r="AH1808">
            <v>0</v>
          </cell>
        </row>
        <row r="1809">
          <cell r="B1809" t="str">
            <v/>
          </cell>
          <cell r="AG1809" t="str">
            <v/>
          </cell>
          <cell r="AH1809">
            <v>0</v>
          </cell>
        </row>
        <row r="1810">
          <cell r="B1810" t="str">
            <v/>
          </cell>
          <cell r="AG1810" t="str">
            <v/>
          </cell>
          <cell r="AH1810">
            <v>0</v>
          </cell>
        </row>
        <row r="1811">
          <cell r="B1811" t="str">
            <v/>
          </cell>
          <cell r="AG1811" t="str">
            <v/>
          </cell>
          <cell r="AH1811">
            <v>0</v>
          </cell>
        </row>
        <row r="1812">
          <cell r="B1812" t="str">
            <v/>
          </cell>
          <cell r="AG1812" t="str">
            <v/>
          </cell>
          <cell r="AH1812">
            <v>0</v>
          </cell>
        </row>
        <row r="1813">
          <cell r="B1813" t="str">
            <v/>
          </cell>
          <cell r="AG1813" t="str">
            <v/>
          </cell>
          <cell r="AH1813">
            <v>0</v>
          </cell>
        </row>
        <row r="1814">
          <cell r="B1814" t="str">
            <v/>
          </cell>
          <cell r="AG1814" t="str">
            <v/>
          </cell>
        </row>
        <row r="1815">
          <cell r="B1815" t="str">
            <v/>
          </cell>
          <cell r="AG1815" t="str">
            <v/>
          </cell>
        </row>
        <row r="1816">
          <cell r="B1816" t="str">
            <v/>
          </cell>
          <cell r="AG1816" t="str">
            <v/>
          </cell>
        </row>
        <row r="1817">
          <cell r="B1817" t="str">
            <v/>
          </cell>
          <cell r="AG1817" t="str">
            <v/>
          </cell>
        </row>
        <row r="1818">
          <cell r="B1818" t="str">
            <v/>
          </cell>
          <cell r="AG1818" t="str">
            <v/>
          </cell>
        </row>
        <row r="1819">
          <cell r="B1819" t="str">
            <v/>
          </cell>
          <cell r="AG1819" t="str">
            <v/>
          </cell>
        </row>
        <row r="1820">
          <cell r="B1820" t="str">
            <v/>
          </cell>
          <cell r="AG1820" t="str">
            <v/>
          </cell>
        </row>
        <row r="1821">
          <cell r="B1821" t="str">
            <v/>
          </cell>
          <cell r="AG1821" t="str">
            <v/>
          </cell>
        </row>
        <row r="1822">
          <cell r="B1822" t="str">
            <v>G176</v>
          </cell>
          <cell r="AG1822" t="str">
            <v/>
          </cell>
        </row>
        <row r="1823">
          <cell r="B1823" t="str">
            <v/>
          </cell>
          <cell r="AG1823" t="str">
            <v/>
          </cell>
        </row>
        <row r="1824">
          <cell r="B1824" t="str">
            <v/>
          </cell>
          <cell r="AG1824" t="str">
            <v/>
          </cell>
          <cell r="AH1824">
            <v>0</v>
          </cell>
        </row>
        <row r="1825">
          <cell r="B1825" t="str">
            <v/>
          </cell>
          <cell r="AG1825" t="str">
            <v/>
          </cell>
          <cell r="AH1825">
            <v>0</v>
          </cell>
        </row>
        <row r="1826">
          <cell r="B1826" t="str">
            <v/>
          </cell>
          <cell r="AG1826" t="str">
            <v/>
          </cell>
          <cell r="AH1826">
            <v>0</v>
          </cell>
        </row>
        <row r="1827">
          <cell r="B1827" t="str">
            <v/>
          </cell>
          <cell r="AG1827" t="str">
            <v/>
          </cell>
          <cell r="AH1827">
            <v>0</v>
          </cell>
        </row>
        <row r="1828">
          <cell r="B1828" t="str">
            <v/>
          </cell>
          <cell r="AG1828" t="str">
            <v/>
          </cell>
          <cell r="AH1828">
            <v>0</v>
          </cell>
        </row>
        <row r="1829">
          <cell r="B1829" t="str">
            <v/>
          </cell>
          <cell r="AG1829" t="str">
            <v/>
          </cell>
          <cell r="AH1829">
            <v>0</v>
          </cell>
        </row>
        <row r="1830">
          <cell r="B1830" t="str">
            <v/>
          </cell>
          <cell r="AG1830" t="str">
            <v/>
          </cell>
          <cell r="AH1830">
            <v>0</v>
          </cell>
        </row>
        <row r="1831">
          <cell r="B1831" t="str">
            <v/>
          </cell>
          <cell r="AG1831" t="str">
            <v/>
          </cell>
          <cell r="AH1831">
            <v>0</v>
          </cell>
        </row>
        <row r="1832">
          <cell r="B1832" t="str">
            <v/>
          </cell>
          <cell r="AG1832" t="str">
            <v/>
          </cell>
          <cell r="AH1832">
            <v>0</v>
          </cell>
        </row>
        <row r="1833">
          <cell r="B1833" t="str">
            <v/>
          </cell>
          <cell r="AG1833" t="str">
            <v/>
          </cell>
          <cell r="AH1833">
            <v>0</v>
          </cell>
        </row>
        <row r="1834">
          <cell r="B1834" t="str">
            <v/>
          </cell>
          <cell r="AG1834" t="str">
            <v/>
          </cell>
          <cell r="AH1834">
            <v>0</v>
          </cell>
        </row>
        <row r="1835">
          <cell r="B1835" t="str">
            <v/>
          </cell>
          <cell r="AG1835" t="str">
            <v/>
          </cell>
        </row>
        <row r="1836">
          <cell r="B1836" t="str">
            <v/>
          </cell>
          <cell r="AG1836" t="str">
            <v/>
          </cell>
        </row>
        <row r="1837">
          <cell r="B1837" t="str">
            <v/>
          </cell>
          <cell r="AG1837" t="str">
            <v/>
          </cell>
        </row>
        <row r="1838">
          <cell r="B1838" t="str">
            <v/>
          </cell>
          <cell r="AG1838" t="str">
            <v/>
          </cell>
        </row>
        <row r="1839">
          <cell r="B1839" t="str">
            <v/>
          </cell>
          <cell r="AG1839" t="str">
            <v/>
          </cell>
        </row>
        <row r="1840">
          <cell r="B1840" t="str">
            <v/>
          </cell>
          <cell r="AG1840" t="str">
            <v/>
          </cell>
        </row>
        <row r="1841">
          <cell r="B1841" t="str">
            <v/>
          </cell>
          <cell r="AG1841" t="str">
            <v/>
          </cell>
        </row>
        <row r="1842">
          <cell r="B1842" t="str">
            <v/>
          </cell>
          <cell r="AG1842" t="str">
            <v/>
          </cell>
        </row>
        <row r="1843">
          <cell r="B1843" t="str">
            <v>G177</v>
          </cell>
          <cell r="AG1843" t="str">
            <v/>
          </cell>
        </row>
        <row r="1844">
          <cell r="B1844" t="str">
            <v/>
          </cell>
          <cell r="AG1844" t="str">
            <v/>
          </cell>
        </row>
        <row r="1845">
          <cell r="B1845" t="str">
            <v/>
          </cell>
          <cell r="AG1845" t="str">
            <v/>
          </cell>
          <cell r="AH1845">
            <v>0</v>
          </cell>
        </row>
        <row r="1846">
          <cell r="B1846" t="str">
            <v/>
          </cell>
          <cell r="AG1846" t="str">
            <v/>
          </cell>
          <cell r="AH1846">
            <v>0</v>
          </cell>
        </row>
        <row r="1847">
          <cell r="B1847" t="str">
            <v/>
          </cell>
          <cell r="AG1847" t="str">
            <v/>
          </cell>
          <cell r="AH1847">
            <v>0</v>
          </cell>
        </row>
        <row r="1848">
          <cell r="B1848" t="str">
            <v/>
          </cell>
          <cell r="AG1848" t="str">
            <v/>
          </cell>
          <cell r="AH1848">
            <v>0</v>
          </cell>
        </row>
        <row r="1849">
          <cell r="B1849" t="str">
            <v/>
          </cell>
          <cell r="AG1849" t="str">
            <v/>
          </cell>
          <cell r="AH1849">
            <v>0</v>
          </cell>
        </row>
        <row r="1850">
          <cell r="B1850" t="str">
            <v/>
          </cell>
          <cell r="AG1850" t="str">
            <v/>
          </cell>
          <cell r="AH1850">
            <v>0</v>
          </cell>
        </row>
        <row r="1851">
          <cell r="B1851" t="str">
            <v/>
          </cell>
          <cell r="AG1851" t="str">
            <v/>
          </cell>
          <cell r="AH1851">
            <v>0</v>
          </cell>
        </row>
        <row r="1852">
          <cell r="B1852" t="str">
            <v/>
          </cell>
          <cell r="AG1852" t="str">
            <v/>
          </cell>
          <cell r="AH1852">
            <v>0</v>
          </cell>
        </row>
        <row r="1853">
          <cell r="B1853" t="str">
            <v/>
          </cell>
          <cell r="AG1853" t="str">
            <v/>
          </cell>
          <cell r="AH1853">
            <v>0</v>
          </cell>
        </row>
        <row r="1854">
          <cell r="B1854" t="str">
            <v/>
          </cell>
          <cell r="AG1854" t="str">
            <v/>
          </cell>
          <cell r="AH1854">
            <v>0</v>
          </cell>
        </row>
        <row r="1855">
          <cell r="B1855" t="str">
            <v/>
          </cell>
          <cell r="AG1855" t="str">
            <v/>
          </cell>
          <cell r="AH1855">
            <v>0</v>
          </cell>
        </row>
        <row r="1856">
          <cell r="B1856" t="str">
            <v/>
          </cell>
          <cell r="AG1856" t="str">
            <v/>
          </cell>
        </row>
        <row r="1857">
          <cell r="B1857" t="str">
            <v/>
          </cell>
          <cell r="AG1857" t="str">
            <v/>
          </cell>
        </row>
        <row r="1858">
          <cell r="B1858" t="str">
            <v/>
          </cell>
          <cell r="AG1858" t="str">
            <v/>
          </cell>
        </row>
        <row r="1859">
          <cell r="B1859" t="str">
            <v/>
          </cell>
          <cell r="AG1859" t="str">
            <v/>
          </cell>
        </row>
        <row r="1860">
          <cell r="B1860" t="str">
            <v/>
          </cell>
          <cell r="AG1860" t="str">
            <v/>
          </cell>
        </row>
        <row r="1861">
          <cell r="B1861" t="str">
            <v/>
          </cell>
          <cell r="AG1861" t="str">
            <v/>
          </cell>
        </row>
        <row r="1862">
          <cell r="B1862" t="str">
            <v/>
          </cell>
          <cell r="AG1862" t="str">
            <v/>
          </cell>
        </row>
        <row r="1863">
          <cell r="B1863" t="str">
            <v/>
          </cell>
          <cell r="AG1863" t="str">
            <v/>
          </cell>
        </row>
        <row r="1864">
          <cell r="B1864" t="str">
            <v>G178</v>
          </cell>
          <cell r="AG1864" t="str">
            <v/>
          </cell>
        </row>
        <row r="1865">
          <cell r="B1865" t="str">
            <v/>
          </cell>
          <cell r="AG1865" t="str">
            <v/>
          </cell>
        </row>
        <row r="1866">
          <cell r="B1866" t="str">
            <v/>
          </cell>
          <cell r="AG1866" t="str">
            <v/>
          </cell>
          <cell r="AH1866">
            <v>0</v>
          </cell>
        </row>
        <row r="1867">
          <cell r="B1867" t="str">
            <v/>
          </cell>
          <cell r="AG1867" t="str">
            <v/>
          </cell>
          <cell r="AH1867">
            <v>0</v>
          </cell>
        </row>
        <row r="1868">
          <cell r="B1868" t="str">
            <v/>
          </cell>
          <cell r="AG1868" t="str">
            <v/>
          </cell>
          <cell r="AH1868">
            <v>0</v>
          </cell>
        </row>
        <row r="1869">
          <cell r="B1869" t="str">
            <v/>
          </cell>
          <cell r="AG1869" t="str">
            <v/>
          </cell>
          <cell r="AH1869">
            <v>0</v>
          </cell>
        </row>
        <row r="1870">
          <cell r="B1870" t="str">
            <v/>
          </cell>
          <cell r="AG1870" t="str">
            <v/>
          </cell>
          <cell r="AH1870">
            <v>0</v>
          </cell>
        </row>
        <row r="1871">
          <cell r="B1871" t="str">
            <v/>
          </cell>
          <cell r="AG1871" t="str">
            <v/>
          </cell>
          <cell r="AH1871">
            <v>0</v>
          </cell>
        </row>
        <row r="1872">
          <cell r="B1872" t="str">
            <v/>
          </cell>
          <cell r="AG1872" t="str">
            <v/>
          </cell>
          <cell r="AH1872">
            <v>0</v>
          </cell>
        </row>
        <row r="1873">
          <cell r="B1873" t="str">
            <v/>
          </cell>
          <cell r="AG1873" t="str">
            <v/>
          </cell>
        </row>
        <row r="1874">
          <cell r="B1874" t="str">
            <v/>
          </cell>
          <cell r="AG1874" t="str">
            <v/>
          </cell>
        </row>
        <row r="1875">
          <cell r="B1875" t="str">
            <v/>
          </cell>
          <cell r="AG1875" t="str">
            <v/>
          </cell>
        </row>
        <row r="1876">
          <cell r="B1876" t="str">
            <v/>
          </cell>
          <cell r="AG1876" t="str">
            <v/>
          </cell>
        </row>
        <row r="1877">
          <cell r="B1877" t="str">
            <v/>
          </cell>
          <cell r="AG1877" t="str">
            <v/>
          </cell>
        </row>
        <row r="1878">
          <cell r="B1878" t="str">
            <v/>
          </cell>
          <cell r="AG1878" t="str">
            <v/>
          </cell>
        </row>
        <row r="1879">
          <cell r="B1879" t="str">
            <v/>
          </cell>
          <cell r="AG1879" t="str">
            <v/>
          </cell>
        </row>
        <row r="1880">
          <cell r="B1880" t="str">
            <v/>
          </cell>
          <cell r="AG1880" t="str">
            <v/>
          </cell>
        </row>
        <row r="1881">
          <cell r="B1881" t="str">
            <v>G179</v>
          </cell>
          <cell r="AG1881" t="str">
            <v/>
          </cell>
        </row>
        <row r="1882">
          <cell r="B1882" t="str">
            <v/>
          </cell>
          <cell r="AG1882" t="str">
            <v/>
          </cell>
        </row>
        <row r="1883">
          <cell r="B1883" t="str">
            <v/>
          </cell>
          <cell r="AG1883" t="str">
            <v/>
          </cell>
          <cell r="AH1883">
            <v>0</v>
          </cell>
        </row>
        <row r="1884">
          <cell r="B1884" t="str">
            <v/>
          </cell>
          <cell r="AG1884" t="str">
            <v/>
          </cell>
          <cell r="AH1884">
            <v>0</v>
          </cell>
        </row>
        <row r="1885">
          <cell r="B1885" t="str">
            <v/>
          </cell>
          <cell r="AG1885" t="str">
            <v/>
          </cell>
          <cell r="AH1885">
            <v>0</v>
          </cell>
        </row>
        <row r="1886">
          <cell r="B1886" t="str">
            <v/>
          </cell>
          <cell r="AG1886" t="str">
            <v/>
          </cell>
          <cell r="AH1886">
            <v>0</v>
          </cell>
        </row>
        <row r="1887">
          <cell r="B1887" t="str">
            <v/>
          </cell>
          <cell r="AG1887" t="str">
            <v/>
          </cell>
          <cell r="AH1887">
            <v>0</v>
          </cell>
        </row>
        <row r="1888">
          <cell r="B1888" t="str">
            <v/>
          </cell>
          <cell r="AG1888" t="str">
            <v/>
          </cell>
          <cell r="AH1888">
            <v>0</v>
          </cell>
        </row>
        <row r="1889">
          <cell r="B1889" t="str">
            <v/>
          </cell>
          <cell r="AG1889" t="str">
            <v/>
          </cell>
          <cell r="AH1889">
            <v>0</v>
          </cell>
        </row>
        <row r="1890">
          <cell r="B1890" t="str">
            <v/>
          </cell>
          <cell r="AG1890" t="str">
            <v/>
          </cell>
        </row>
        <row r="1891">
          <cell r="B1891" t="str">
            <v/>
          </cell>
          <cell r="AG1891" t="str">
            <v/>
          </cell>
        </row>
        <row r="1892">
          <cell r="B1892" t="str">
            <v/>
          </cell>
          <cell r="AG1892" t="str">
            <v/>
          </cell>
        </row>
        <row r="1893">
          <cell r="B1893" t="str">
            <v/>
          </cell>
          <cell r="AG1893" t="str">
            <v/>
          </cell>
        </row>
        <row r="1894">
          <cell r="B1894" t="str">
            <v/>
          </cell>
          <cell r="AG1894" t="str">
            <v/>
          </cell>
        </row>
        <row r="1895">
          <cell r="B1895" t="str">
            <v/>
          </cell>
          <cell r="AG1895" t="str">
            <v/>
          </cell>
        </row>
        <row r="1896">
          <cell r="B1896" t="str">
            <v/>
          </cell>
          <cell r="AG1896" t="str">
            <v/>
          </cell>
        </row>
        <row r="1897">
          <cell r="AG1897" t="str">
            <v/>
          </cell>
        </row>
        <row r="1898">
          <cell r="AG1898" t="str">
            <v/>
          </cell>
        </row>
        <row r="1899">
          <cell r="B1899" t="str">
            <v>H181</v>
          </cell>
          <cell r="AG1899" t="str">
            <v/>
          </cell>
        </row>
        <row r="1900">
          <cell r="B1900" t="str">
            <v/>
          </cell>
          <cell r="AG1900" t="str">
            <v/>
          </cell>
        </row>
        <row r="1901">
          <cell r="B1901" t="str">
            <v/>
          </cell>
          <cell r="AG1901" t="str">
            <v/>
          </cell>
          <cell r="AH1901">
            <v>0</v>
          </cell>
        </row>
        <row r="1902">
          <cell r="B1902" t="str">
            <v/>
          </cell>
          <cell r="AG1902" t="str">
            <v/>
          </cell>
        </row>
        <row r="1903">
          <cell r="B1903" t="str">
            <v/>
          </cell>
          <cell r="AG1903" t="str">
            <v/>
          </cell>
        </row>
        <row r="1904">
          <cell r="B1904" t="str">
            <v/>
          </cell>
          <cell r="AG1904" t="str">
            <v/>
          </cell>
        </row>
        <row r="1905">
          <cell r="B1905" t="str">
            <v/>
          </cell>
          <cell r="AG1905" t="str">
            <v/>
          </cell>
        </row>
        <row r="1906">
          <cell r="B1906" t="str">
            <v/>
          </cell>
          <cell r="AG1906" t="str">
            <v/>
          </cell>
        </row>
        <row r="1907">
          <cell r="B1907" t="str">
            <v/>
          </cell>
          <cell r="AG1907" t="str">
            <v/>
          </cell>
        </row>
        <row r="1908">
          <cell r="B1908" t="str">
            <v>H182</v>
          </cell>
          <cell r="AG1908" t="str">
            <v/>
          </cell>
        </row>
        <row r="1909">
          <cell r="B1909" t="str">
            <v/>
          </cell>
          <cell r="AG1909" t="str">
            <v/>
          </cell>
        </row>
        <row r="1910">
          <cell r="B1910" t="str">
            <v/>
          </cell>
          <cell r="AG1910" t="str">
            <v/>
          </cell>
          <cell r="AH1910">
            <v>0</v>
          </cell>
        </row>
        <row r="1911">
          <cell r="B1911" t="str">
            <v/>
          </cell>
          <cell r="AG1911" t="str">
            <v/>
          </cell>
        </row>
        <row r="1912">
          <cell r="B1912" t="str">
            <v/>
          </cell>
          <cell r="AG1912" t="str">
            <v/>
          </cell>
        </row>
        <row r="1913">
          <cell r="B1913" t="str">
            <v/>
          </cell>
          <cell r="AG1913" t="str">
            <v/>
          </cell>
        </row>
        <row r="1914">
          <cell r="B1914" t="str">
            <v/>
          </cell>
          <cell r="AG1914" t="str">
            <v/>
          </cell>
        </row>
        <row r="1915">
          <cell r="B1915" t="str">
            <v/>
          </cell>
          <cell r="AG1915" t="str">
            <v/>
          </cell>
        </row>
        <row r="1916">
          <cell r="B1916" t="str">
            <v/>
          </cell>
          <cell r="AG1916" t="str">
            <v/>
          </cell>
        </row>
        <row r="1917">
          <cell r="B1917" t="str">
            <v>H183</v>
          </cell>
          <cell r="AG1917" t="str">
            <v/>
          </cell>
        </row>
        <row r="1918">
          <cell r="B1918" t="str">
            <v/>
          </cell>
          <cell r="AG1918" t="str">
            <v/>
          </cell>
        </row>
        <row r="1919">
          <cell r="B1919" t="str">
            <v/>
          </cell>
          <cell r="AG1919" t="str">
            <v/>
          </cell>
          <cell r="AH1919">
            <v>0</v>
          </cell>
        </row>
        <row r="1920">
          <cell r="B1920" t="str">
            <v/>
          </cell>
          <cell r="AG1920" t="str">
            <v/>
          </cell>
        </row>
        <row r="1921">
          <cell r="B1921" t="str">
            <v/>
          </cell>
          <cell r="AG1921" t="str">
            <v/>
          </cell>
        </row>
        <row r="1922">
          <cell r="B1922" t="str">
            <v/>
          </cell>
          <cell r="AG1922" t="str">
            <v/>
          </cell>
        </row>
        <row r="1923">
          <cell r="B1923" t="str">
            <v/>
          </cell>
          <cell r="AG1923" t="str">
            <v/>
          </cell>
        </row>
        <row r="1924">
          <cell r="B1924" t="str">
            <v/>
          </cell>
          <cell r="AG1924" t="str">
            <v/>
          </cell>
        </row>
        <row r="1925">
          <cell r="B1925" t="str">
            <v/>
          </cell>
          <cell r="AG1925" t="str">
            <v/>
          </cell>
        </row>
        <row r="1926">
          <cell r="B1926" t="str">
            <v>H184</v>
          </cell>
          <cell r="AG1926" t="str">
            <v/>
          </cell>
        </row>
        <row r="1927">
          <cell r="B1927" t="str">
            <v/>
          </cell>
          <cell r="AG1927" t="str">
            <v/>
          </cell>
        </row>
        <row r="1928">
          <cell r="B1928" t="str">
            <v/>
          </cell>
          <cell r="AG1928" t="str">
            <v/>
          </cell>
          <cell r="AH1928">
            <v>0</v>
          </cell>
        </row>
        <row r="1929">
          <cell r="B1929" t="str">
            <v/>
          </cell>
          <cell r="AG1929" t="str">
            <v/>
          </cell>
          <cell r="AH1929">
            <v>0</v>
          </cell>
        </row>
        <row r="1930">
          <cell r="B1930" t="str">
            <v/>
          </cell>
          <cell r="AG1930" t="str">
            <v/>
          </cell>
          <cell r="AH1930">
            <v>0</v>
          </cell>
        </row>
        <row r="1931">
          <cell r="B1931" t="str">
            <v/>
          </cell>
          <cell r="AG1931" t="str">
            <v/>
          </cell>
        </row>
        <row r="1932">
          <cell r="B1932" t="str">
            <v/>
          </cell>
          <cell r="AG1932" t="str">
            <v/>
          </cell>
        </row>
        <row r="1933">
          <cell r="B1933" t="str">
            <v/>
          </cell>
          <cell r="AG1933" t="str">
            <v/>
          </cell>
        </row>
        <row r="1934">
          <cell r="B1934" t="str">
            <v/>
          </cell>
          <cell r="AG1934" t="str">
            <v/>
          </cell>
        </row>
        <row r="1935">
          <cell r="B1935" t="str">
            <v/>
          </cell>
          <cell r="AG1935" t="str">
            <v/>
          </cell>
        </row>
        <row r="1936">
          <cell r="B1936" t="str">
            <v/>
          </cell>
          <cell r="AG1936" t="str">
            <v/>
          </cell>
        </row>
        <row r="1937">
          <cell r="B1937" t="str">
            <v>H185</v>
          </cell>
          <cell r="AG1937" t="str">
            <v/>
          </cell>
        </row>
        <row r="1938">
          <cell r="B1938" t="str">
            <v/>
          </cell>
          <cell r="AG1938" t="str">
            <v/>
          </cell>
        </row>
        <row r="1939">
          <cell r="B1939" t="str">
            <v/>
          </cell>
          <cell r="AG1939" t="str">
            <v/>
          </cell>
          <cell r="AH1939">
            <v>0</v>
          </cell>
        </row>
        <row r="1940">
          <cell r="B1940" t="str">
            <v/>
          </cell>
          <cell r="AG1940" t="str">
            <v/>
          </cell>
          <cell r="AH1940">
            <v>0</v>
          </cell>
        </row>
        <row r="1941">
          <cell r="B1941" t="str">
            <v/>
          </cell>
          <cell r="AG1941" t="str">
            <v/>
          </cell>
          <cell r="AH1941">
            <v>0</v>
          </cell>
        </row>
        <row r="1942">
          <cell r="B1942" t="str">
            <v/>
          </cell>
          <cell r="AG1942" t="str">
            <v/>
          </cell>
        </row>
        <row r="1943">
          <cell r="B1943" t="str">
            <v/>
          </cell>
          <cell r="AG1943" t="str">
            <v/>
          </cell>
        </row>
        <row r="1944">
          <cell r="B1944" t="str">
            <v/>
          </cell>
          <cell r="AG1944" t="str">
            <v/>
          </cell>
        </row>
        <row r="1945">
          <cell r="B1945" t="str">
            <v/>
          </cell>
          <cell r="AG1945" t="str">
            <v/>
          </cell>
        </row>
        <row r="1946">
          <cell r="B1946" t="str">
            <v/>
          </cell>
          <cell r="AG1946" t="str">
            <v/>
          </cell>
        </row>
        <row r="1947">
          <cell r="B1947" t="str">
            <v/>
          </cell>
          <cell r="AG1947" t="str">
            <v/>
          </cell>
        </row>
        <row r="1948">
          <cell r="B1948" t="str">
            <v>H186</v>
          </cell>
          <cell r="AG1948" t="str">
            <v/>
          </cell>
        </row>
        <row r="1949">
          <cell r="B1949" t="str">
            <v/>
          </cell>
          <cell r="AG1949" t="str">
            <v/>
          </cell>
        </row>
        <row r="1950">
          <cell r="B1950" t="str">
            <v/>
          </cell>
          <cell r="AG1950" t="str">
            <v/>
          </cell>
          <cell r="AH1950">
            <v>0</v>
          </cell>
        </row>
        <row r="1951">
          <cell r="B1951" t="str">
            <v/>
          </cell>
          <cell r="AG1951" t="str">
            <v/>
          </cell>
          <cell r="AH1951">
            <v>0</v>
          </cell>
        </row>
        <row r="1952">
          <cell r="B1952" t="str">
            <v/>
          </cell>
          <cell r="AG1952" t="str">
            <v/>
          </cell>
          <cell r="AH1952">
            <v>0</v>
          </cell>
        </row>
        <row r="1953">
          <cell r="B1953" t="str">
            <v/>
          </cell>
          <cell r="AG1953" t="str">
            <v/>
          </cell>
        </row>
        <row r="1954">
          <cell r="B1954" t="str">
            <v/>
          </cell>
          <cell r="AG1954" t="str">
            <v/>
          </cell>
        </row>
        <row r="1955">
          <cell r="B1955" t="str">
            <v/>
          </cell>
          <cell r="AG1955" t="str">
            <v/>
          </cell>
        </row>
        <row r="1956">
          <cell r="B1956" t="str">
            <v/>
          </cell>
          <cell r="AG1956" t="str">
            <v/>
          </cell>
        </row>
        <row r="1957">
          <cell r="B1957" t="str">
            <v/>
          </cell>
          <cell r="AG1957" t="str">
            <v/>
          </cell>
        </row>
        <row r="1958">
          <cell r="B1958" t="str">
            <v/>
          </cell>
          <cell r="AG1958" t="str">
            <v/>
          </cell>
        </row>
        <row r="1959">
          <cell r="B1959" t="str">
            <v>H187</v>
          </cell>
          <cell r="AG1959" t="str">
            <v/>
          </cell>
        </row>
        <row r="1960">
          <cell r="B1960" t="str">
            <v/>
          </cell>
          <cell r="AG1960" t="str">
            <v/>
          </cell>
        </row>
        <row r="1961">
          <cell r="B1961" t="str">
            <v/>
          </cell>
          <cell r="AG1961" t="str">
            <v/>
          </cell>
          <cell r="AH1961">
            <v>0</v>
          </cell>
        </row>
        <row r="1962">
          <cell r="B1962" t="str">
            <v/>
          </cell>
          <cell r="AG1962" t="str">
            <v/>
          </cell>
          <cell r="AH1962">
            <v>0</v>
          </cell>
        </row>
        <row r="1963">
          <cell r="B1963" t="str">
            <v/>
          </cell>
          <cell r="AG1963" t="str">
            <v/>
          </cell>
        </row>
        <row r="1964">
          <cell r="B1964" t="str">
            <v/>
          </cell>
          <cell r="AG1964" t="str">
            <v/>
          </cell>
        </row>
        <row r="1965">
          <cell r="B1965" t="str">
            <v/>
          </cell>
          <cell r="AG1965" t="str">
            <v/>
          </cell>
        </row>
        <row r="1966">
          <cell r="B1966" t="str">
            <v/>
          </cell>
          <cell r="AG1966" t="str">
            <v/>
          </cell>
        </row>
        <row r="1967">
          <cell r="B1967" t="str">
            <v/>
          </cell>
          <cell r="AG1967" t="str">
            <v/>
          </cell>
        </row>
        <row r="1968">
          <cell r="B1968" t="str">
            <v/>
          </cell>
          <cell r="AG1968" t="str">
            <v/>
          </cell>
        </row>
        <row r="1969">
          <cell r="B1969" t="str">
            <v>H188</v>
          </cell>
          <cell r="AG1969" t="str">
            <v/>
          </cell>
        </row>
        <row r="1970">
          <cell r="B1970" t="str">
            <v/>
          </cell>
          <cell r="AG1970" t="str">
            <v/>
          </cell>
        </row>
        <row r="1971">
          <cell r="B1971" t="str">
            <v/>
          </cell>
          <cell r="AG1971" t="str">
            <v/>
          </cell>
          <cell r="AH1971">
            <v>0</v>
          </cell>
        </row>
        <row r="1972">
          <cell r="B1972" t="str">
            <v/>
          </cell>
          <cell r="AG1972" t="str">
            <v/>
          </cell>
          <cell r="AH1972">
            <v>0</v>
          </cell>
        </row>
        <row r="1973">
          <cell r="B1973" t="str">
            <v/>
          </cell>
          <cell r="AG1973" t="str">
            <v/>
          </cell>
        </row>
        <row r="1974">
          <cell r="B1974" t="str">
            <v/>
          </cell>
          <cell r="AG1974" t="str">
            <v/>
          </cell>
        </row>
        <row r="1975">
          <cell r="B1975" t="str">
            <v/>
          </cell>
          <cell r="AG1975" t="str">
            <v/>
          </cell>
        </row>
        <row r="1976">
          <cell r="B1976" t="str">
            <v/>
          </cell>
          <cell r="AG1976" t="str">
            <v/>
          </cell>
        </row>
        <row r="1977">
          <cell r="B1977" t="str">
            <v/>
          </cell>
          <cell r="AG1977" t="str">
            <v/>
          </cell>
        </row>
        <row r="1978">
          <cell r="B1978" t="str">
            <v/>
          </cell>
          <cell r="AG1978" t="str">
            <v/>
          </cell>
        </row>
        <row r="1979">
          <cell r="B1979" t="str">
            <v>H189</v>
          </cell>
          <cell r="AG1979" t="str">
            <v/>
          </cell>
        </row>
        <row r="1980">
          <cell r="B1980" t="str">
            <v/>
          </cell>
          <cell r="AG1980" t="str">
            <v/>
          </cell>
        </row>
        <row r="1981">
          <cell r="B1981" t="str">
            <v/>
          </cell>
          <cell r="AG1981" t="str">
            <v/>
          </cell>
          <cell r="AH1981">
            <v>0</v>
          </cell>
        </row>
        <row r="1982">
          <cell r="B1982" t="str">
            <v/>
          </cell>
          <cell r="AG1982" t="str">
            <v/>
          </cell>
          <cell r="AH1982">
            <v>0</v>
          </cell>
        </row>
        <row r="1983">
          <cell r="B1983" t="str">
            <v/>
          </cell>
          <cell r="AG1983" t="str">
            <v/>
          </cell>
        </row>
        <row r="1984">
          <cell r="B1984" t="str">
            <v/>
          </cell>
          <cell r="AG1984" t="str">
            <v/>
          </cell>
        </row>
        <row r="1985">
          <cell r="B1985" t="str">
            <v/>
          </cell>
          <cell r="AG1985" t="str">
            <v/>
          </cell>
        </row>
        <row r="1986">
          <cell r="B1986" t="str">
            <v/>
          </cell>
          <cell r="AG1986" t="str">
            <v/>
          </cell>
        </row>
        <row r="1987">
          <cell r="B1987" t="str">
            <v/>
          </cell>
          <cell r="AG1987" t="str">
            <v/>
          </cell>
        </row>
        <row r="1988">
          <cell r="B1988" t="str">
            <v/>
          </cell>
          <cell r="AG1988" t="str">
            <v/>
          </cell>
        </row>
        <row r="1989">
          <cell r="B1989" t="str">
            <v>H190</v>
          </cell>
          <cell r="AG1989" t="str">
            <v/>
          </cell>
        </row>
        <row r="1990">
          <cell r="B1990" t="str">
            <v/>
          </cell>
          <cell r="AG1990" t="str">
            <v/>
          </cell>
        </row>
        <row r="1991">
          <cell r="B1991" t="str">
            <v/>
          </cell>
          <cell r="AG1991" t="str">
            <v/>
          </cell>
          <cell r="AH1991">
            <v>0</v>
          </cell>
        </row>
        <row r="1992">
          <cell r="B1992" t="str">
            <v/>
          </cell>
          <cell r="AG1992" t="str">
            <v/>
          </cell>
          <cell r="AH1992">
            <v>0</v>
          </cell>
        </row>
        <row r="1993">
          <cell r="B1993" t="str">
            <v/>
          </cell>
          <cell r="AG1993" t="str">
            <v/>
          </cell>
        </row>
        <row r="1994">
          <cell r="B1994" t="str">
            <v/>
          </cell>
          <cell r="AG1994" t="str">
            <v/>
          </cell>
        </row>
        <row r="1995">
          <cell r="B1995" t="str">
            <v/>
          </cell>
          <cell r="AG1995" t="str">
            <v/>
          </cell>
        </row>
        <row r="1996">
          <cell r="B1996" t="str">
            <v/>
          </cell>
          <cell r="AG1996" t="str">
            <v/>
          </cell>
        </row>
        <row r="1997">
          <cell r="B1997" t="str">
            <v/>
          </cell>
          <cell r="AG1997" t="str">
            <v/>
          </cell>
        </row>
        <row r="1998">
          <cell r="B1998" t="str">
            <v/>
          </cell>
          <cell r="AG1998" t="str">
            <v/>
          </cell>
        </row>
        <row r="1999">
          <cell r="B1999" t="str">
            <v>H191</v>
          </cell>
          <cell r="AG1999" t="str">
            <v/>
          </cell>
        </row>
        <row r="2000">
          <cell r="B2000" t="str">
            <v/>
          </cell>
          <cell r="AG2000" t="str">
            <v/>
          </cell>
        </row>
        <row r="2001">
          <cell r="B2001" t="str">
            <v/>
          </cell>
          <cell r="AG2001" t="str">
            <v/>
          </cell>
          <cell r="AH2001">
            <v>0</v>
          </cell>
        </row>
        <row r="2002">
          <cell r="B2002" t="str">
            <v/>
          </cell>
          <cell r="AG2002" t="str">
            <v/>
          </cell>
          <cell r="AH2002">
            <v>0</v>
          </cell>
        </row>
        <row r="2003">
          <cell r="B2003" t="str">
            <v/>
          </cell>
          <cell r="AG2003" t="str">
            <v/>
          </cell>
        </row>
        <row r="2004">
          <cell r="B2004" t="str">
            <v/>
          </cell>
          <cell r="AG2004" t="str">
            <v/>
          </cell>
        </row>
        <row r="2005">
          <cell r="B2005" t="str">
            <v/>
          </cell>
          <cell r="AG2005" t="str">
            <v/>
          </cell>
        </row>
        <row r="2006">
          <cell r="B2006" t="str">
            <v/>
          </cell>
          <cell r="AG2006" t="str">
            <v/>
          </cell>
        </row>
        <row r="2007">
          <cell r="B2007" t="str">
            <v/>
          </cell>
          <cell r="AG2007" t="str">
            <v/>
          </cell>
        </row>
        <row r="2008">
          <cell r="B2008" t="str">
            <v/>
          </cell>
          <cell r="AG2008" t="str">
            <v/>
          </cell>
        </row>
        <row r="2009">
          <cell r="B2009" t="str">
            <v>H192</v>
          </cell>
          <cell r="AG2009" t="str">
            <v/>
          </cell>
        </row>
        <row r="2010">
          <cell r="B2010" t="str">
            <v/>
          </cell>
          <cell r="AG2010" t="str">
            <v/>
          </cell>
        </row>
        <row r="2011">
          <cell r="B2011" t="str">
            <v/>
          </cell>
          <cell r="AG2011" t="str">
            <v/>
          </cell>
          <cell r="AH2011">
            <v>0</v>
          </cell>
        </row>
        <row r="2012">
          <cell r="B2012" t="str">
            <v/>
          </cell>
          <cell r="AG2012" t="str">
            <v/>
          </cell>
          <cell r="AH2012">
            <v>0</v>
          </cell>
        </row>
        <row r="2013">
          <cell r="B2013" t="str">
            <v/>
          </cell>
          <cell r="AG2013" t="str">
            <v/>
          </cell>
        </row>
        <row r="2014">
          <cell r="B2014" t="str">
            <v/>
          </cell>
          <cell r="AG2014" t="str">
            <v/>
          </cell>
        </row>
        <row r="2015">
          <cell r="B2015" t="str">
            <v/>
          </cell>
          <cell r="AG2015" t="str">
            <v/>
          </cell>
        </row>
        <row r="2016">
          <cell r="B2016" t="str">
            <v/>
          </cell>
          <cell r="AG2016" t="str">
            <v/>
          </cell>
        </row>
        <row r="2017">
          <cell r="B2017" t="str">
            <v/>
          </cell>
          <cell r="AG2017" t="str">
            <v/>
          </cell>
        </row>
        <row r="2018">
          <cell r="B2018" t="str">
            <v/>
          </cell>
          <cell r="AG2018" t="str">
            <v/>
          </cell>
        </row>
        <row r="2019">
          <cell r="B2019" t="str">
            <v>H193</v>
          </cell>
          <cell r="AG2019" t="str">
            <v/>
          </cell>
        </row>
        <row r="2020">
          <cell r="B2020" t="str">
            <v/>
          </cell>
          <cell r="AG2020" t="str">
            <v/>
          </cell>
        </row>
        <row r="2021">
          <cell r="B2021" t="str">
            <v/>
          </cell>
          <cell r="AG2021" t="str">
            <v/>
          </cell>
          <cell r="AH2021">
            <v>0</v>
          </cell>
        </row>
        <row r="2022">
          <cell r="B2022" t="str">
            <v/>
          </cell>
          <cell r="AG2022" t="str">
            <v/>
          </cell>
          <cell r="AH2022">
            <v>0</v>
          </cell>
        </row>
        <row r="2023">
          <cell r="B2023" t="str">
            <v/>
          </cell>
          <cell r="AG2023" t="str">
            <v/>
          </cell>
        </row>
        <row r="2024">
          <cell r="B2024" t="str">
            <v/>
          </cell>
          <cell r="AG2024" t="str">
            <v/>
          </cell>
        </row>
        <row r="2025">
          <cell r="B2025" t="str">
            <v/>
          </cell>
          <cell r="AG2025" t="str">
            <v/>
          </cell>
        </row>
        <row r="2026">
          <cell r="B2026" t="str">
            <v/>
          </cell>
          <cell r="AG2026" t="str">
            <v/>
          </cell>
        </row>
        <row r="2027">
          <cell r="B2027" t="str">
            <v/>
          </cell>
          <cell r="AG2027" t="str">
            <v/>
          </cell>
        </row>
        <row r="2028">
          <cell r="B2028" t="str">
            <v/>
          </cell>
          <cell r="AG2028" t="str">
            <v/>
          </cell>
        </row>
        <row r="2029">
          <cell r="B2029" t="str">
            <v>H194</v>
          </cell>
          <cell r="AG2029" t="str">
            <v/>
          </cell>
        </row>
        <row r="2030">
          <cell r="B2030" t="str">
            <v/>
          </cell>
          <cell r="AG2030" t="str">
            <v/>
          </cell>
        </row>
        <row r="2031">
          <cell r="B2031" t="str">
            <v/>
          </cell>
          <cell r="AG2031" t="str">
            <v/>
          </cell>
          <cell r="AH2031">
            <v>0</v>
          </cell>
        </row>
        <row r="2032">
          <cell r="B2032" t="str">
            <v/>
          </cell>
          <cell r="AG2032" t="str">
            <v/>
          </cell>
          <cell r="AH2032">
            <v>0</v>
          </cell>
        </row>
        <row r="2033">
          <cell r="B2033" t="str">
            <v/>
          </cell>
          <cell r="AG2033" t="str">
            <v/>
          </cell>
        </row>
        <row r="2034">
          <cell r="B2034" t="str">
            <v/>
          </cell>
          <cell r="AG2034" t="str">
            <v/>
          </cell>
        </row>
        <row r="2035">
          <cell r="B2035" t="str">
            <v/>
          </cell>
          <cell r="AG2035" t="str">
            <v/>
          </cell>
        </row>
        <row r="2036">
          <cell r="B2036" t="str">
            <v/>
          </cell>
          <cell r="AG2036" t="str">
            <v/>
          </cell>
        </row>
        <row r="2037">
          <cell r="B2037" t="str">
            <v/>
          </cell>
          <cell r="AG2037" t="str">
            <v/>
          </cell>
        </row>
        <row r="2038">
          <cell r="B2038" t="str">
            <v/>
          </cell>
          <cell r="AG2038" t="str">
            <v/>
          </cell>
        </row>
        <row r="2039">
          <cell r="B2039" t="str">
            <v>H195</v>
          </cell>
          <cell r="AG2039" t="str">
            <v/>
          </cell>
        </row>
        <row r="2040">
          <cell r="B2040" t="str">
            <v/>
          </cell>
          <cell r="AG2040" t="str">
            <v/>
          </cell>
        </row>
        <row r="2041">
          <cell r="B2041" t="str">
            <v/>
          </cell>
          <cell r="AG2041" t="str">
            <v/>
          </cell>
          <cell r="AH2041">
            <v>0</v>
          </cell>
        </row>
        <row r="2042">
          <cell r="B2042" t="str">
            <v/>
          </cell>
          <cell r="AG2042" t="str">
            <v/>
          </cell>
          <cell r="AH2042">
            <v>0</v>
          </cell>
        </row>
        <row r="2043">
          <cell r="B2043" t="str">
            <v/>
          </cell>
          <cell r="AG2043" t="str">
            <v/>
          </cell>
        </row>
        <row r="2044">
          <cell r="B2044" t="str">
            <v/>
          </cell>
          <cell r="AG2044" t="str">
            <v/>
          </cell>
        </row>
        <row r="2045">
          <cell r="B2045" t="str">
            <v/>
          </cell>
          <cell r="AG2045" t="str">
            <v/>
          </cell>
        </row>
        <row r="2046">
          <cell r="B2046" t="str">
            <v/>
          </cell>
          <cell r="AG2046" t="str">
            <v/>
          </cell>
        </row>
        <row r="2047">
          <cell r="B2047" t="str">
            <v/>
          </cell>
          <cell r="AG2047" t="str">
            <v/>
          </cell>
        </row>
        <row r="2048">
          <cell r="B2048" t="str">
            <v/>
          </cell>
          <cell r="AG2048" t="str">
            <v/>
          </cell>
        </row>
        <row r="2049">
          <cell r="B2049" t="str">
            <v>H196</v>
          </cell>
          <cell r="AG2049" t="str">
            <v/>
          </cell>
        </row>
        <row r="2050">
          <cell r="B2050" t="str">
            <v/>
          </cell>
          <cell r="AG2050" t="str">
            <v/>
          </cell>
        </row>
        <row r="2051">
          <cell r="B2051" t="str">
            <v/>
          </cell>
          <cell r="AG2051" t="str">
            <v/>
          </cell>
          <cell r="AH2051">
            <v>0</v>
          </cell>
        </row>
        <row r="2052">
          <cell r="B2052" t="str">
            <v/>
          </cell>
          <cell r="AG2052" t="str">
            <v/>
          </cell>
          <cell r="AH2052">
            <v>0</v>
          </cell>
        </row>
        <row r="2053">
          <cell r="B2053" t="str">
            <v/>
          </cell>
          <cell r="AG2053" t="str">
            <v/>
          </cell>
        </row>
        <row r="2054">
          <cell r="B2054" t="str">
            <v/>
          </cell>
          <cell r="AG2054" t="str">
            <v/>
          </cell>
        </row>
        <row r="2055">
          <cell r="B2055" t="str">
            <v/>
          </cell>
          <cell r="AG2055" t="str">
            <v/>
          </cell>
        </row>
        <row r="2056">
          <cell r="B2056" t="str">
            <v/>
          </cell>
          <cell r="AG2056" t="str">
            <v/>
          </cell>
        </row>
        <row r="2057">
          <cell r="B2057" t="str">
            <v/>
          </cell>
          <cell r="AG2057" t="str">
            <v/>
          </cell>
        </row>
        <row r="2058">
          <cell r="B2058" t="str">
            <v/>
          </cell>
          <cell r="AG2058" t="str">
            <v/>
          </cell>
        </row>
        <row r="2059">
          <cell r="B2059" t="str">
            <v>H197</v>
          </cell>
          <cell r="AG2059" t="str">
            <v/>
          </cell>
        </row>
        <row r="2060">
          <cell r="B2060" t="str">
            <v/>
          </cell>
          <cell r="AG2060" t="str">
            <v/>
          </cell>
        </row>
        <row r="2061">
          <cell r="B2061" t="str">
            <v/>
          </cell>
          <cell r="AG2061" t="str">
            <v/>
          </cell>
          <cell r="AH2061">
            <v>0</v>
          </cell>
        </row>
        <row r="2062">
          <cell r="B2062" t="str">
            <v/>
          </cell>
          <cell r="AG2062" t="str">
            <v/>
          </cell>
          <cell r="AH2062">
            <v>0</v>
          </cell>
        </row>
        <row r="2063">
          <cell r="B2063" t="str">
            <v/>
          </cell>
          <cell r="AG2063" t="str">
            <v/>
          </cell>
        </row>
        <row r="2064">
          <cell r="B2064" t="str">
            <v/>
          </cell>
          <cell r="AG2064" t="str">
            <v/>
          </cell>
        </row>
        <row r="2065">
          <cell r="B2065" t="str">
            <v/>
          </cell>
          <cell r="AG2065" t="str">
            <v/>
          </cell>
        </row>
        <row r="2066">
          <cell r="B2066" t="str">
            <v/>
          </cell>
          <cell r="AG2066" t="str">
            <v/>
          </cell>
        </row>
        <row r="2067">
          <cell r="B2067" t="str">
            <v/>
          </cell>
          <cell r="AG2067" t="str">
            <v/>
          </cell>
        </row>
        <row r="2068">
          <cell r="B2068" t="str">
            <v/>
          </cell>
          <cell r="AG2068" t="str">
            <v/>
          </cell>
        </row>
        <row r="2069">
          <cell r="B2069" t="str">
            <v>H198</v>
          </cell>
          <cell r="AG2069" t="str">
            <v/>
          </cell>
        </row>
        <row r="2070">
          <cell r="B2070" t="str">
            <v/>
          </cell>
          <cell r="AG2070" t="str">
            <v/>
          </cell>
        </row>
        <row r="2071">
          <cell r="B2071" t="str">
            <v/>
          </cell>
          <cell r="AG2071" t="str">
            <v/>
          </cell>
          <cell r="AH2071">
            <v>0</v>
          </cell>
        </row>
        <row r="2072">
          <cell r="B2072" t="str">
            <v/>
          </cell>
          <cell r="AG2072" t="str">
            <v/>
          </cell>
          <cell r="AH2072">
            <v>0</v>
          </cell>
        </row>
        <row r="2073">
          <cell r="B2073" t="str">
            <v/>
          </cell>
          <cell r="AG2073" t="str">
            <v/>
          </cell>
        </row>
        <row r="2074">
          <cell r="B2074" t="str">
            <v/>
          </cell>
          <cell r="AG2074" t="str">
            <v/>
          </cell>
        </row>
        <row r="2075">
          <cell r="B2075" t="str">
            <v/>
          </cell>
          <cell r="AG2075" t="str">
            <v/>
          </cell>
        </row>
        <row r="2076">
          <cell r="B2076" t="str">
            <v/>
          </cell>
          <cell r="AG2076" t="str">
            <v/>
          </cell>
        </row>
        <row r="2077">
          <cell r="B2077" t="str">
            <v/>
          </cell>
          <cell r="AG2077" t="str">
            <v/>
          </cell>
        </row>
        <row r="2078">
          <cell r="B2078" t="str">
            <v/>
          </cell>
          <cell r="AG2078" t="str">
            <v/>
          </cell>
        </row>
        <row r="2079">
          <cell r="B2079" t="str">
            <v>H199</v>
          </cell>
          <cell r="AG2079" t="str">
            <v/>
          </cell>
        </row>
        <row r="2080">
          <cell r="B2080" t="str">
            <v/>
          </cell>
          <cell r="AG2080" t="str">
            <v/>
          </cell>
        </row>
        <row r="2081">
          <cell r="B2081" t="str">
            <v/>
          </cell>
          <cell r="AG2081" t="str">
            <v/>
          </cell>
          <cell r="AH2081">
            <v>0</v>
          </cell>
        </row>
        <row r="2082">
          <cell r="B2082" t="str">
            <v/>
          </cell>
          <cell r="AG2082" t="str">
            <v/>
          </cell>
          <cell r="AH2082">
            <v>0</v>
          </cell>
        </row>
        <row r="2083">
          <cell r="B2083" t="str">
            <v/>
          </cell>
          <cell r="AG2083" t="str">
            <v/>
          </cell>
        </row>
        <row r="2084">
          <cell r="B2084" t="str">
            <v/>
          </cell>
          <cell r="AG2084" t="str">
            <v/>
          </cell>
        </row>
        <row r="2085">
          <cell r="B2085" t="str">
            <v/>
          </cell>
          <cell r="AG2085" t="str">
            <v/>
          </cell>
        </row>
        <row r="2086">
          <cell r="B2086" t="str">
            <v/>
          </cell>
          <cell r="AG2086" t="str">
            <v/>
          </cell>
        </row>
        <row r="2087">
          <cell r="B2087" t="str">
            <v/>
          </cell>
          <cell r="AG2087" t="str">
            <v/>
          </cell>
        </row>
        <row r="2088">
          <cell r="B2088" t="str">
            <v/>
          </cell>
          <cell r="AG2088" t="str">
            <v/>
          </cell>
        </row>
        <row r="2089">
          <cell r="B2089" t="str">
            <v>H200</v>
          </cell>
          <cell r="AG2089" t="str">
            <v/>
          </cell>
        </row>
        <row r="2090">
          <cell r="B2090" t="str">
            <v/>
          </cell>
          <cell r="AG2090" t="str">
            <v/>
          </cell>
        </row>
        <row r="2091">
          <cell r="B2091" t="str">
            <v/>
          </cell>
          <cell r="AG2091" t="str">
            <v/>
          </cell>
          <cell r="AH2091">
            <v>0</v>
          </cell>
        </row>
        <row r="2092">
          <cell r="B2092" t="str">
            <v/>
          </cell>
          <cell r="AG2092" t="str">
            <v/>
          </cell>
          <cell r="AH2092">
            <v>0</v>
          </cell>
        </row>
        <row r="2093">
          <cell r="B2093" t="str">
            <v/>
          </cell>
          <cell r="AG2093" t="str">
            <v/>
          </cell>
        </row>
        <row r="2094">
          <cell r="B2094" t="str">
            <v/>
          </cell>
          <cell r="AG2094" t="str">
            <v/>
          </cell>
        </row>
        <row r="2095">
          <cell r="B2095" t="str">
            <v/>
          </cell>
          <cell r="AG2095" t="str">
            <v/>
          </cell>
        </row>
        <row r="2096">
          <cell r="B2096" t="str">
            <v/>
          </cell>
          <cell r="AG2096" t="str">
            <v/>
          </cell>
        </row>
        <row r="2097">
          <cell r="B2097" t="str">
            <v/>
          </cell>
          <cell r="AG2097" t="str">
            <v/>
          </cell>
        </row>
        <row r="2098">
          <cell r="B2098" t="str">
            <v/>
          </cell>
          <cell r="AG2098" t="str">
            <v/>
          </cell>
        </row>
        <row r="2099">
          <cell r="B2099" t="str">
            <v>H201</v>
          </cell>
          <cell r="AG2099" t="str">
            <v/>
          </cell>
        </row>
        <row r="2100">
          <cell r="B2100" t="str">
            <v/>
          </cell>
          <cell r="AG2100" t="str">
            <v/>
          </cell>
        </row>
        <row r="2101">
          <cell r="B2101" t="str">
            <v/>
          </cell>
          <cell r="AG2101" t="str">
            <v/>
          </cell>
          <cell r="AH2101">
            <v>0</v>
          </cell>
        </row>
        <row r="2102">
          <cell r="B2102" t="str">
            <v/>
          </cell>
          <cell r="AG2102" t="str">
            <v/>
          </cell>
          <cell r="AH2102">
            <v>0</v>
          </cell>
        </row>
        <row r="2103">
          <cell r="B2103" t="str">
            <v/>
          </cell>
          <cell r="AG2103" t="str">
            <v/>
          </cell>
        </row>
        <row r="2104">
          <cell r="B2104" t="str">
            <v/>
          </cell>
          <cell r="AG2104" t="str">
            <v/>
          </cell>
        </row>
        <row r="2105">
          <cell r="B2105" t="str">
            <v/>
          </cell>
          <cell r="AG2105" t="str">
            <v/>
          </cell>
        </row>
        <row r="2106">
          <cell r="B2106" t="str">
            <v/>
          </cell>
          <cell r="AG2106" t="str">
            <v/>
          </cell>
        </row>
        <row r="2107">
          <cell r="B2107" t="str">
            <v/>
          </cell>
          <cell r="AG2107" t="str">
            <v/>
          </cell>
        </row>
        <row r="2108">
          <cell r="B2108" t="str">
            <v/>
          </cell>
          <cell r="AG2108" t="str">
            <v/>
          </cell>
        </row>
        <row r="2109">
          <cell r="B2109" t="str">
            <v>H202</v>
          </cell>
          <cell r="AG2109" t="str">
            <v/>
          </cell>
        </row>
        <row r="2110">
          <cell r="B2110" t="str">
            <v/>
          </cell>
          <cell r="AG2110" t="str">
            <v/>
          </cell>
        </row>
        <row r="2111">
          <cell r="B2111" t="str">
            <v/>
          </cell>
          <cell r="AG2111" t="str">
            <v/>
          </cell>
          <cell r="AH2111">
            <v>0</v>
          </cell>
        </row>
        <row r="2112">
          <cell r="B2112" t="str">
            <v/>
          </cell>
          <cell r="AG2112" t="str">
            <v/>
          </cell>
          <cell r="AH2112">
            <v>0</v>
          </cell>
        </row>
        <row r="2113">
          <cell r="B2113" t="str">
            <v/>
          </cell>
          <cell r="AG2113" t="str">
            <v/>
          </cell>
        </row>
        <row r="2114">
          <cell r="B2114" t="str">
            <v/>
          </cell>
          <cell r="AG2114" t="str">
            <v/>
          </cell>
        </row>
        <row r="2115">
          <cell r="B2115" t="str">
            <v/>
          </cell>
          <cell r="AG2115" t="str">
            <v/>
          </cell>
        </row>
        <row r="2116">
          <cell r="B2116" t="str">
            <v/>
          </cell>
          <cell r="AG2116" t="str">
            <v/>
          </cell>
        </row>
        <row r="2117">
          <cell r="B2117" t="str">
            <v/>
          </cell>
          <cell r="AG2117" t="str">
            <v/>
          </cell>
        </row>
        <row r="2118">
          <cell r="B2118" t="str">
            <v/>
          </cell>
          <cell r="AG2118" t="str">
            <v/>
          </cell>
        </row>
        <row r="2119">
          <cell r="B2119" t="str">
            <v>H203</v>
          </cell>
          <cell r="AG2119" t="str">
            <v/>
          </cell>
        </row>
        <row r="2120">
          <cell r="B2120" t="str">
            <v/>
          </cell>
          <cell r="AG2120" t="str">
            <v/>
          </cell>
        </row>
        <row r="2121">
          <cell r="B2121" t="str">
            <v/>
          </cell>
          <cell r="AG2121" t="str">
            <v/>
          </cell>
          <cell r="AH2121">
            <v>0</v>
          </cell>
        </row>
        <row r="2122">
          <cell r="B2122" t="str">
            <v/>
          </cell>
          <cell r="AG2122" t="str">
            <v/>
          </cell>
          <cell r="AH2122">
            <v>0</v>
          </cell>
        </row>
        <row r="2123">
          <cell r="B2123" t="str">
            <v/>
          </cell>
          <cell r="AG2123" t="str">
            <v/>
          </cell>
        </row>
        <row r="2124">
          <cell r="B2124" t="str">
            <v/>
          </cell>
          <cell r="AG2124" t="str">
            <v/>
          </cell>
        </row>
        <row r="2125">
          <cell r="B2125" t="str">
            <v/>
          </cell>
          <cell r="AG2125" t="str">
            <v/>
          </cell>
        </row>
        <row r="2126">
          <cell r="B2126" t="str">
            <v/>
          </cell>
          <cell r="AG2126" t="str">
            <v/>
          </cell>
        </row>
        <row r="2127">
          <cell r="B2127" t="str">
            <v/>
          </cell>
          <cell r="AG2127" t="str">
            <v/>
          </cell>
        </row>
        <row r="2128">
          <cell r="B2128" t="str">
            <v/>
          </cell>
          <cell r="AG2128" t="str">
            <v/>
          </cell>
        </row>
        <row r="2129">
          <cell r="B2129" t="str">
            <v>H204</v>
          </cell>
          <cell r="AG2129" t="str">
            <v/>
          </cell>
        </row>
        <row r="2130">
          <cell r="B2130" t="str">
            <v/>
          </cell>
          <cell r="AG2130" t="str">
            <v/>
          </cell>
        </row>
        <row r="2131">
          <cell r="B2131" t="str">
            <v/>
          </cell>
          <cell r="AG2131" t="str">
            <v/>
          </cell>
          <cell r="AH2131">
            <v>0</v>
          </cell>
        </row>
        <row r="2132">
          <cell r="B2132" t="str">
            <v/>
          </cell>
          <cell r="AG2132" t="str">
            <v/>
          </cell>
          <cell r="AH2132">
            <v>0</v>
          </cell>
        </row>
        <row r="2133">
          <cell r="B2133" t="str">
            <v/>
          </cell>
          <cell r="AG2133" t="str">
            <v/>
          </cell>
        </row>
        <row r="2134">
          <cell r="B2134" t="str">
            <v/>
          </cell>
          <cell r="AG2134" t="str">
            <v/>
          </cell>
        </row>
        <row r="2135">
          <cell r="B2135" t="str">
            <v/>
          </cell>
          <cell r="AG2135" t="str">
            <v/>
          </cell>
        </row>
        <row r="2136">
          <cell r="B2136" t="str">
            <v/>
          </cell>
          <cell r="AG2136" t="str">
            <v/>
          </cell>
        </row>
        <row r="2137">
          <cell r="B2137" t="str">
            <v/>
          </cell>
          <cell r="AG2137" t="str">
            <v/>
          </cell>
        </row>
        <row r="2138">
          <cell r="B2138" t="str">
            <v/>
          </cell>
          <cell r="AG2138" t="str">
            <v/>
          </cell>
        </row>
        <row r="2139">
          <cell r="B2139" t="str">
            <v>H205</v>
          </cell>
          <cell r="AG2139" t="str">
            <v/>
          </cell>
        </row>
        <row r="2140">
          <cell r="B2140" t="str">
            <v/>
          </cell>
          <cell r="AG2140" t="str">
            <v/>
          </cell>
        </row>
        <row r="2141">
          <cell r="B2141" t="str">
            <v/>
          </cell>
          <cell r="AG2141" t="str">
            <v/>
          </cell>
          <cell r="AH2141">
            <v>0</v>
          </cell>
        </row>
        <row r="2142">
          <cell r="B2142" t="str">
            <v/>
          </cell>
          <cell r="AG2142" t="str">
            <v/>
          </cell>
          <cell r="AH2142">
            <v>0</v>
          </cell>
        </row>
        <row r="2143">
          <cell r="B2143" t="str">
            <v/>
          </cell>
          <cell r="AG2143" t="str">
            <v/>
          </cell>
        </row>
        <row r="2144">
          <cell r="B2144" t="str">
            <v/>
          </cell>
          <cell r="AG2144" t="str">
            <v/>
          </cell>
        </row>
        <row r="2145">
          <cell r="B2145" t="str">
            <v/>
          </cell>
          <cell r="AG2145" t="str">
            <v/>
          </cell>
        </row>
        <row r="2146">
          <cell r="B2146" t="str">
            <v/>
          </cell>
          <cell r="AG2146" t="str">
            <v/>
          </cell>
        </row>
        <row r="2147">
          <cell r="B2147" t="str">
            <v/>
          </cell>
          <cell r="AG2147" t="str">
            <v/>
          </cell>
        </row>
        <row r="2148">
          <cell r="B2148" t="str">
            <v/>
          </cell>
          <cell r="AG2148" t="str">
            <v/>
          </cell>
        </row>
        <row r="2149">
          <cell r="B2149" t="str">
            <v>H206</v>
          </cell>
          <cell r="AG2149" t="str">
            <v/>
          </cell>
        </row>
        <row r="2150">
          <cell r="B2150" t="str">
            <v/>
          </cell>
          <cell r="AG2150" t="str">
            <v/>
          </cell>
        </row>
        <row r="2151">
          <cell r="B2151" t="str">
            <v/>
          </cell>
          <cell r="AG2151" t="str">
            <v/>
          </cell>
          <cell r="AH2151">
            <v>0</v>
          </cell>
        </row>
        <row r="2152">
          <cell r="B2152" t="str">
            <v/>
          </cell>
          <cell r="AG2152" t="str">
            <v/>
          </cell>
          <cell r="AH2152">
            <v>0</v>
          </cell>
        </row>
        <row r="2153">
          <cell r="B2153" t="str">
            <v/>
          </cell>
          <cell r="AG2153" t="str">
            <v/>
          </cell>
        </row>
        <row r="2154">
          <cell r="B2154" t="str">
            <v/>
          </cell>
          <cell r="AG2154" t="str">
            <v/>
          </cell>
        </row>
        <row r="2155">
          <cell r="B2155" t="str">
            <v/>
          </cell>
          <cell r="AG2155" t="str">
            <v/>
          </cell>
        </row>
        <row r="2156">
          <cell r="B2156" t="str">
            <v/>
          </cell>
          <cell r="AG2156" t="str">
            <v/>
          </cell>
        </row>
        <row r="2157">
          <cell r="B2157" t="str">
            <v/>
          </cell>
          <cell r="AG2157" t="str">
            <v/>
          </cell>
        </row>
        <row r="2158">
          <cell r="B2158" t="str">
            <v/>
          </cell>
          <cell r="AG2158" t="str">
            <v/>
          </cell>
        </row>
        <row r="2159">
          <cell r="B2159" t="str">
            <v>H207</v>
          </cell>
          <cell r="AG2159" t="str">
            <v/>
          </cell>
        </row>
        <row r="2160">
          <cell r="B2160" t="str">
            <v/>
          </cell>
          <cell r="AG2160" t="str">
            <v/>
          </cell>
        </row>
        <row r="2161">
          <cell r="B2161" t="str">
            <v/>
          </cell>
          <cell r="AG2161" t="str">
            <v/>
          </cell>
          <cell r="AH2161">
            <v>0</v>
          </cell>
        </row>
        <row r="2162">
          <cell r="B2162" t="str">
            <v/>
          </cell>
          <cell r="AG2162" t="str">
            <v/>
          </cell>
          <cell r="AH2162">
            <v>0</v>
          </cell>
        </row>
        <row r="2163">
          <cell r="B2163" t="str">
            <v/>
          </cell>
          <cell r="AG2163" t="str">
            <v/>
          </cell>
        </row>
        <row r="2164">
          <cell r="B2164" t="str">
            <v/>
          </cell>
          <cell r="AG2164" t="str">
            <v/>
          </cell>
        </row>
        <row r="2165">
          <cell r="B2165" t="str">
            <v/>
          </cell>
          <cell r="AG2165" t="str">
            <v/>
          </cell>
        </row>
        <row r="2166">
          <cell r="B2166" t="str">
            <v/>
          </cell>
          <cell r="AG2166" t="str">
            <v/>
          </cell>
        </row>
        <row r="2167">
          <cell r="B2167" t="str">
            <v/>
          </cell>
          <cell r="AG2167" t="str">
            <v/>
          </cell>
        </row>
        <row r="2168">
          <cell r="B2168" t="str">
            <v/>
          </cell>
          <cell r="AG2168" t="str">
            <v/>
          </cell>
        </row>
        <row r="2169">
          <cell r="B2169" t="str">
            <v>H208</v>
          </cell>
          <cell r="AG2169" t="str">
            <v/>
          </cell>
        </row>
        <row r="2170">
          <cell r="B2170" t="str">
            <v/>
          </cell>
          <cell r="AG2170" t="str">
            <v/>
          </cell>
        </row>
        <row r="2171">
          <cell r="B2171" t="str">
            <v/>
          </cell>
          <cell r="AG2171" t="str">
            <v/>
          </cell>
          <cell r="AH2171">
            <v>0</v>
          </cell>
        </row>
        <row r="2172">
          <cell r="B2172" t="str">
            <v/>
          </cell>
          <cell r="AG2172" t="str">
            <v/>
          </cell>
          <cell r="AH2172">
            <v>0</v>
          </cell>
        </row>
        <row r="2173">
          <cell r="B2173" t="str">
            <v/>
          </cell>
          <cell r="AG2173" t="str">
            <v/>
          </cell>
        </row>
        <row r="2174">
          <cell r="B2174" t="str">
            <v/>
          </cell>
          <cell r="AG2174" t="str">
            <v/>
          </cell>
        </row>
        <row r="2175">
          <cell r="B2175" t="str">
            <v/>
          </cell>
          <cell r="AG2175" t="str">
            <v/>
          </cell>
        </row>
        <row r="2176">
          <cell r="B2176" t="str">
            <v/>
          </cell>
          <cell r="AG2176" t="str">
            <v/>
          </cell>
        </row>
        <row r="2177">
          <cell r="B2177" t="str">
            <v/>
          </cell>
          <cell r="AG2177" t="str">
            <v/>
          </cell>
        </row>
        <row r="2178">
          <cell r="B2178" t="str">
            <v/>
          </cell>
          <cell r="AG2178" t="str">
            <v/>
          </cell>
        </row>
        <row r="2179">
          <cell r="B2179" t="str">
            <v>H209</v>
          </cell>
          <cell r="AG2179" t="str">
            <v/>
          </cell>
        </row>
        <row r="2180">
          <cell r="B2180" t="str">
            <v/>
          </cell>
          <cell r="AG2180" t="str">
            <v/>
          </cell>
        </row>
        <row r="2181">
          <cell r="B2181" t="str">
            <v/>
          </cell>
          <cell r="AG2181" t="str">
            <v/>
          </cell>
          <cell r="AH2181">
            <v>0</v>
          </cell>
        </row>
        <row r="2182">
          <cell r="B2182" t="str">
            <v/>
          </cell>
          <cell r="AG2182" t="str">
            <v/>
          </cell>
          <cell r="AH2182">
            <v>0</v>
          </cell>
        </row>
        <row r="2183">
          <cell r="B2183" t="str">
            <v/>
          </cell>
          <cell r="AG2183" t="str">
            <v/>
          </cell>
        </row>
        <row r="2184">
          <cell r="B2184" t="str">
            <v/>
          </cell>
          <cell r="AG2184" t="str">
            <v/>
          </cell>
        </row>
        <row r="2185">
          <cell r="B2185" t="str">
            <v/>
          </cell>
          <cell r="AG2185" t="str">
            <v/>
          </cell>
        </row>
        <row r="2186">
          <cell r="B2186" t="str">
            <v/>
          </cell>
          <cell r="AG2186" t="str">
            <v/>
          </cell>
        </row>
        <row r="2187">
          <cell r="B2187" t="str">
            <v/>
          </cell>
          <cell r="AG2187" t="str">
            <v/>
          </cell>
        </row>
        <row r="2188">
          <cell r="B2188" t="str">
            <v/>
          </cell>
          <cell r="AG2188" t="str">
            <v/>
          </cell>
        </row>
        <row r="2189">
          <cell r="B2189" t="str">
            <v>H210</v>
          </cell>
          <cell r="AG2189" t="str">
            <v/>
          </cell>
        </row>
        <row r="2190">
          <cell r="B2190" t="str">
            <v/>
          </cell>
          <cell r="AG2190" t="str">
            <v/>
          </cell>
        </row>
        <row r="2191">
          <cell r="B2191" t="str">
            <v/>
          </cell>
          <cell r="AG2191" t="str">
            <v/>
          </cell>
          <cell r="AH2191">
            <v>0</v>
          </cell>
        </row>
        <row r="2192">
          <cell r="B2192" t="str">
            <v/>
          </cell>
          <cell r="AG2192" t="str">
            <v/>
          </cell>
          <cell r="AH2192">
            <v>0</v>
          </cell>
        </row>
        <row r="2193">
          <cell r="B2193" t="str">
            <v/>
          </cell>
          <cell r="AG2193" t="str">
            <v/>
          </cell>
        </row>
        <row r="2194">
          <cell r="B2194" t="str">
            <v/>
          </cell>
          <cell r="AG2194" t="str">
            <v/>
          </cell>
        </row>
        <row r="2195">
          <cell r="B2195" t="str">
            <v/>
          </cell>
          <cell r="AG2195" t="str">
            <v/>
          </cell>
        </row>
        <row r="2196">
          <cell r="B2196" t="str">
            <v/>
          </cell>
          <cell r="AG2196" t="str">
            <v/>
          </cell>
        </row>
        <row r="2197">
          <cell r="B2197" t="str">
            <v/>
          </cell>
          <cell r="AG2197" t="str">
            <v/>
          </cell>
        </row>
        <row r="2198">
          <cell r="B2198" t="str">
            <v/>
          </cell>
          <cell r="AG2198" t="str">
            <v/>
          </cell>
        </row>
        <row r="2199">
          <cell r="B2199" t="str">
            <v>H211</v>
          </cell>
          <cell r="AG2199" t="str">
            <v/>
          </cell>
        </row>
        <row r="2200">
          <cell r="B2200" t="str">
            <v/>
          </cell>
          <cell r="AG2200" t="str">
            <v/>
          </cell>
        </row>
        <row r="2201">
          <cell r="B2201" t="str">
            <v/>
          </cell>
          <cell r="AG2201" t="str">
            <v/>
          </cell>
          <cell r="AH2201">
            <v>0</v>
          </cell>
        </row>
        <row r="2202">
          <cell r="B2202" t="str">
            <v/>
          </cell>
          <cell r="AG2202" t="str">
            <v/>
          </cell>
          <cell r="AH2202">
            <v>0</v>
          </cell>
        </row>
        <row r="2203">
          <cell r="B2203" t="str">
            <v/>
          </cell>
          <cell r="AG2203" t="str">
            <v/>
          </cell>
        </row>
        <row r="2204">
          <cell r="B2204" t="str">
            <v/>
          </cell>
          <cell r="AG2204" t="str">
            <v/>
          </cell>
        </row>
        <row r="2205">
          <cell r="B2205" t="str">
            <v/>
          </cell>
          <cell r="AG2205" t="str">
            <v/>
          </cell>
        </row>
        <row r="2206">
          <cell r="B2206" t="str">
            <v/>
          </cell>
          <cell r="AG2206" t="str">
            <v/>
          </cell>
        </row>
        <row r="2207">
          <cell r="B2207" t="str">
            <v/>
          </cell>
          <cell r="AG2207" t="str">
            <v/>
          </cell>
        </row>
        <row r="2208">
          <cell r="B2208" t="str">
            <v/>
          </cell>
          <cell r="AG2208" t="str">
            <v/>
          </cell>
        </row>
        <row r="2209">
          <cell r="B2209" t="str">
            <v>H212</v>
          </cell>
          <cell r="AG2209" t="str">
            <v/>
          </cell>
        </row>
        <row r="2210">
          <cell r="B2210" t="str">
            <v/>
          </cell>
          <cell r="AG2210" t="str">
            <v/>
          </cell>
        </row>
        <row r="2211">
          <cell r="B2211" t="str">
            <v/>
          </cell>
          <cell r="AG2211" t="str">
            <v/>
          </cell>
          <cell r="AH2211">
            <v>0</v>
          </cell>
        </row>
        <row r="2212">
          <cell r="B2212" t="str">
            <v/>
          </cell>
          <cell r="AG2212" t="str">
            <v/>
          </cell>
          <cell r="AH2212">
            <v>0</v>
          </cell>
        </row>
        <row r="2213">
          <cell r="B2213" t="str">
            <v/>
          </cell>
          <cell r="AG2213" t="str">
            <v/>
          </cell>
          <cell r="AH2213">
            <v>0</v>
          </cell>
        </row>
        <row r="2214">
          <cell r="B2214" t="str">
            <v/>
          </cell>
          <cell r="AG2214" t="str">
            <v/>
          </cell>
          <cell r="AH2214">
            <v>0</v>
          </cell>
        </row>
        <row r="2215">
          <cell r="B2215" t="str">
            <v/>
          </cell>
          <cell r="AG2215" t="str">
            <v/>
          </cell>
        </row>
        <row r="2216">
          <cell r="B2216" t="str">
            <v/>
          </cell>
          <cell r="AG2216" t="str">
            <v/>
          </cell>
        </row>
        <row r="2217">
          <cell r="B2217" t="str">
            <v/>
          </cell>
          <cell r="AG2217" t="str">
            <v/>
          </cell>
        </row>
        <row r="2218">
          <cell r="B2218" t="str">
            <v/>
          </cell>
          <cell r="AG2218" t="str">
            <v/>
          </cell>
        </row>
        <row r="2219">
          <cell r="B2219" t="str">
            <v/>
          </cell>
          <cell r="AG2219" t="str">
            <v/>
          </cell>
        </row>
        <row r="2220">
          <cell r="B2220" t="str">
            <v/>
          </cell>
          <cell r="AG2220" t="str">
            <v/>
          </cell>
        </row>
        <row r="2221">
          <cell r="B2221" t="str">
            <v>H213</v>
          </cell>
          <cell r="AG2221" t="str">
            <v/>
          </cell>
        </row>
        <row r="2222">
          <cell r="B2222" t="str">
            <v/>
          </cell>
          <cell r="AG2222" t="str">
            <v/>
          </cell>
        </row>
        <row r="2223">
          <cell r="B2223" t="str">
            <v/>
          </cell>
          <cell r="AG2223" t="str">
            <v/>
          </cell>
          <cell r="AH2223">
            <v>0</v>
          </cell>
        </row>
        <row r="2224">
          <cell r="B2224" t="str">
            <v/>
          </cell>
          <cell r="AG2224" t="str">
            <v/>
          </cell>
          <cell r="AH2224">
            <v>0</v>
          </cell>
        </row>
        <row r="2225">
          <cell r="B2225" t="str">
            <v/>
          </cell>
          <cell r="AG2225" t="str">
            <v/>
          </cell>
        </row>
        <row r="2226">
          <cell r="B2226" t="str">
            <v/>
          </cell>
          <cell r="AG2226" t="str">
            <v/>
          </cell>
        </row>
        <row r="2227">
          <cell r="B2227" t="str">
            <v/>
          </cell>
          <cell r="AG2227" t="str">
            <v/>
          </cell>
        </row>
        <row r="2228">
          <cell r="B2228" t="str">
            <v/>
          </cell>
          <cell r="AG2228" t="str">
            <v/>
          </cell>
        </row>
        <row r="2229">
          <cell r="B2229" t="str">
            <v/>
          </cell>
          <cell r="AG2229" t="str">
            <v/>
          </cell>
        </row>
        <row r="2230">
          <cell r="B2230" t="str">
            <v/>
          </cell>
          <cell r="AG2230" t="str">
            <v/>
          </cell>
        </row>
        <row r="2231">
          <cell r="B2231" t="str">
            <v>H214</v>
          </cell>
          <cell r="AG2231" t="str">
            <v/>
          </cell>
        </row>
        <row r="2232">
          <cell r="B2232" t="str">
            <v/>
          </cell>
          <cell r="AG2232" t="str">
            <v/>
          </cell>
        </row>
        <row r="2233">
          <cell r="B2233" t="str">
            <v/>
          </cell>
          <cell r="AG2233" t="str">
            <v/>
          </cell>
          <cell r="AH2233">
            <v>0</v>
          </cell>
        </row>
        <row r="2234">
          <cell r="B2234" t="str">
            <v/>
          </cell>
          <cell r="AG2234" t="str">
            <v/>
          </cell>
          <cell r="AH2234">
            <v>0</v>
          </cell>
        </row>
        <row r="2235">
          <cell r="B2235" t="str">
            <v/>
          </cell>
          <cell r="AG2235" t="str">
            <v/>
          </cell>
        </row>
        <row r="2236">
          <cell r="B2236" t="str">
            <v/>
          </cell>
          <cell r="AG2236" t="str">
            <v/>
          </cell>
        </row>
        <row r="2237">
          <cell r="B2237" t="str">
            <v/>
          </cell>
          <cell r="AG2237" t="str">
            <v/>
          </cell>
        </row>
        <row r="2238">
          <cell r="B2238" t="str">
            <v/>
          </cell>
          <cell r="AG2238" t="str">
            <v/>
          </cell>
        </row>
        <row r="2239">
          <cell r="B2239" t="str">
            <v/>
          </cell>
          <cell r="AG2239" t="str">
            <v/>
          </cell>
        </row>
        <row r="2240">
          <cell r="B2240" t="str">
            <v/>
          </cell>
          <cell r="AG2240" t="str">
            <v/>
          </cell>
        </row>
        <row r="2241">
          <cell r="B2241" t="str">
            <v>H215</v>
          </cell>
          <cell r="AG2241" t="str">
            <v/>
          </cell>
        </row>
        <row r="2242">
          <cell r="B2242" t="str">
            <v/>
          </cell>
          <cell r="AG2242" t="str">
            <v/>
          </cell>
        </row>
        <row r="2243">
          <cell r="B2243" t="str">
            <v/>
          </cell>
          <cell r="AG2243" t="str">
            <v/>
          </cell>
          <cell r="AH2243">
            <v>0</v>
          </cell>
        </row>
        <row r="2244">
          <cell r="B2244" t="str">
            <v/>
          </cell>
          <cell r="AG2244" t="str">
            <v/>
          </cell>
          <cell r="AH2244">
            <v>0</v>
          </cell>
        </row>
        <row r="2245">
          <cell r="B2245" t="str">
            <v/>
          </cell>
          <cell r="AG2245" t="str">
            <v/>
          </cell>
          <cell r="AH2245">
            <v>0</v>
          </cell>
        </row>
        <row r="2246">
          <cell r="B2246" t="str">
            <v/>
          </cell>
          <cell r="AG2246" t="str">
            <v/>
          </cell>
          <cell r="AH2246">
            <v>0</v>
          </cell>
        </row>
        <row r="2247">
          <cell r="B2247" t="str">
            <v/>
          </cell>
          <cell r="AG2247" t="str">
            <v/>
          </cell>
          <cell r="AH2247">
            <v>0</v>
          </cell>
        </row>
        <row r="2248">
          <cell r="B2248" t="str">
            <v/>
          </cell>
          <cell r="AG2248" t="str">
            <v/>
          </cell>
        </row>
        <row r="2249">
          <cell r="B2249" t="str">
            <v/>
          </cell>
          <cell r="AG2249" t="str">
            <v/>
          </cell>
        </row>
        <row r="2250">
          <cell r="B2250" t="str">
            <v/>
          </cell>
          <cell r="AG2250" t="str">
            <v/>
          </cell>
        </row>
        <row r="2251">
          <cell r="B2251" t="str">
            <v/>
          </cell>
          <cell r="AG2251" t="str">
            <v/>
          </cell>
        </row>
        <row r="2252">
          <cell r="B2252" t="str">
            <v/>
          </cell>
          <cell r="AG2252" t="str">
            <v/>
          </cell>
        </row>
        <row r="2253">
          <cell r="B2253" t="str">
            <v/>
          </cell>
          <cell r="AG2253" t="str">
            <v/>
          </cell>
        </row>
        <row r="2254">
          <cell r="B2254" t="str">
            <v>H216</v>
          </cell>
          <cell r="AG2254" t="str">
            <v/>
          </cell>
        </row>
        <row r="2255">
          <cell r="B2255" t="str">
            <v/>
          </cell>
          <cell r="AG2255" t="str">
            <v/>
          </cell>
        </row>
        <row r="2256">
          <cell r="B2256" t="str">
            <v/>
          </cell>
          <cell r="AG2256" t="str">
            <v/>
          </cell>
          <cell r="AH2256">
            <v>0</v>
          </cell>
        </row>
        <row r="2257">
          <cell r="B2257" t="str">
            <v/>
          </cell>
          <cell r="AG2257" t="str">
            <v/>
          </cell>
          <cell r="AH2257">
            <v>0</v>
          </cell>
        </row>
        <row r="2258">
          <cell r="B2258" t="str">
            <v/>
          </cell>
          <cell r="AG2258" t="str">
            <v/>
          </cell>
          <cell r="AH2258">
            <v>0</v>
          </cell>
        </row>
        <row r="2259">
          <cell r="B2259" t="str">
            <v/>
          </cell>
          <cell r="AG2259" t="str">
            <v/>
          </cell>
        </row>
        <row r="2260">
          <cell r="B2260" t="str">
            <v/>
          </cell>
          <cell r="AG2260" t="str">
            <v/>
          </cell>
        </row>
        <row r="2261">
          <cell r="B2261" t="str">
            <v/>
          </cell>
          <cell r="AG2261" t="str">
            <v/>
          </cell>
        </row>
        <row r="2262">
          <cell r="B2262" t="str">
            <v/>
          </cell>
          <cell r="AG2262" t="str">
            <v/>
          </cell>
        </row>
        <row r="2263">
          <cell r="B2263" t="str">
            <v/>
          </cell>
          <cell r="AG2263" t="str">
            <v/>
          </cell>
        </row>
        <row r="2264">
          <cell r="B2264" t="str">
            <v/>
          </cell>
          <cell r="AG2264" t="str">
            <v/>
          </cell>
        </row>
        <row r="2265">
          <cell r="B2265" t="str">
            <v>H217</v>
          </cell>
          <cell r="AG2265" t="str">
            <v/>
          </cell>
        </row>
        <row r="2266">
          <cell r="B2266" t="str">
            <v/>
          </cell>
          <cell r="AG2266" t="str">
            <v/>
          </cell>
        </row>
        <row r="2267">
          <cell r="B2267" t="str">
            <v/>
          </cell>
          <cell r="AG2267" t="str">
            <v/>
          </cell>
          <cell r="AH2267">
            <v>0</v>
          </cell>
        </row>
        <row r="2268">
          <cell r="B2268" t="str">
            <v/>
          </cell>
          <cell r="AG2268" t="str">
            <v/>
          </cell>
          <cell r="AH2268">
            <v>0</v>
          </cell>
        </row>
        <row r="2269">
          <cell r="B2269" t="str">
            <v/>
          </cell>
          <cell r="AG2269" t="str">
            <v/>
          </cell>
        </row>
        <row r="2270">
          <cell r="B2270" t="str">
            <v/>
          </cell>
          <cell r="AG2270" t="str">
            <v/>
          </cell>
        </row>
        <row r="2271">
          <cell r="B2271" t="str">
            <v/>
          </cell>
          <cell r="AG2271" t="str">
            <v/>
          </cell>
        </row>
        <row r="2272">
          <cell r="B2272" t="str">
            <v/>
          </cell>
          <cell r="AG2272" t="str">
            <v/>
          </cell>
        </row>
        <row r="2273">
          <cell r="B2273" t="str">
            <v/>
          </cell>
          <cell r="AG2273" t="str">
            <v/>
          </cell>
        </row>
        <row r="2274">
          <cell r="B2274" t="str">
            <v/>
          </cell>
          <cell r="AG2274" t="str">
            <v/>
          </cell>
        </row>
        <row r="2275">
          <cell r="B2275" t="str">
            <v>H218</v>
          </cell>
          <cell r="AG2275" t="str">
            <v/>
          </cell>
        </row>
        <row r="2276">
          <cell r="B2276" t="str">
            <v/>
          </cell>
          <cell r="AG2276" t="str">
            <v/>
          </cell>
        </row>
        <row r="2277">
          <cell r="B2277" t="str">
            <v/>
          </cell>
          <cell r="AG2277" t="str">
            <v/>
          </cell>
          <cell r="AH2277">
            <v>0</v>
          </cell>
        </row>
        <row r="2278">
          <cell r="B2278" t="str">
            <v/>
          </cell>
          <cell r="AG2278" t="str">
            <v/>
          </cell>
          <cell r="AH2278">
            <v>0</v>
          </cell>
        </row>
        <row r="2279">
          <cell r="B2279" t="str">
            <v/>
          </cell>
          <cell r="AG2279" t="str">
            <v/>
          </cell>
        </row>
        <row r="2280">
          <cell r="B2280" t="str">
            <v/>
          </cell>
          <cell r="AG2280" t="str">
            <v/>
          </cell>
        </row>
        <row r="2281">
          <cell r="B2281" t="str">
            <v/>
          </cell>
          <cell r="AG2281" t="str">
            <v/>
          </cell>
        </row>
        <row r="2282">
          <cell r="B2282" t="str">
            <v/>
          </cell>
          <cell r="AG2282" t="str">
            <v/>
          </cell>
        </row>
        <row r="2283">
          <cell r="B2283" t="str">
            <v/>
          </cell>
          <cell r="AG2283" t="str">
            <v/>
          </cell>
        </row>
        <row r="2284">
          <cell r="B2284" t="str">
            <v/>
          </cell>
          <cell r="AG2284" t="str">
            <v/>
          </cell>
        </row>
        <row r="2285">
          <cell r="B2285" t="str">
            <v>H219</v>
          </cell>
          <cell r="AG2285" t="str">
            <v/>
          </cell>
        </row>
        <row r="2286">
          <cell r="B2286" t="str">
            <v/>
          </cell>
          <cell r="AG2286" t="str">
            <v/>
          </cell>
        </row>
        <row r="2287">
          <cell r="B2287" t="str">
            <v/>
          </cell>
          <cell r="AG2287" t="str">
            <v/>
          </cell>
          <cell r="AH2287">
            <v>0</v>
          </cell>
        </row>
        <row r="2288">
          <cell r="B2288" t="str">
            <v/>
          </cell>
          <cell r="AG2288" t="str">
            <v/>
          </cell>
          <cell r="AH2288">
            <v>0</v>
          </cell>
        </row>
        <row r="2289">
          <cell r="B2289" t="str">
            <v/>
          </cell>
          <cell r="AG2289" t="str">
            <v/>
          </cell>
          <cell r="AH2289">
            <v>0</v>
          </cell>
        </row>
        <row r="2290">
          <cell r="B2290" t="str">
            <v/>
          </cell>
          <cell r="AG2290" t="str">
            <v/>
          </cell>
          <cell r="AH2290">
            <v>0</v>
          </cell>
        </row>
        <row r="2291">
          <cell r="B2291" t="str">
            <v/>
          </cell>
          <cell r="AG2291" t="str">
            <v/>
          </cell>
        </row>
        <row r="2292">
          <cell r="B2292" t="str">
            <v/>
          </cell>
          <cell r="AG2292" t="str">
            <v/>
          </cell>
        </row>
        <row r="2293">
          <cell r="B2293" t="str">
            <v/>
          </cell>
          <cell r="AG2293" t="str">
            <v/>
          </cell>
        </row>
        <row r="2294">
          <cell r="B2294" t="str">
            <v/>
          </cell>
          <cell r="AG2294" t="str">
            <v/>
          </cell>
        </row>
        <row r="2295">
          <cell r="B2295" t="str">
            <v/>
          </cell>
          <cell r="AG2295" t="str">
            <v/>
          </cell>
        </row>
        <row r="2296">
          <cell r="B2296" t="str">
            <v/>
          </cell>
          <cell r="AG2296" t="str">
            <v/>
          </cell>
        </row>
        <row r="2297">
          <cell r="B2297" t="str">
            <v>H220</v>
          </cell>
          <cell r="AG2297" t="str">
            <v/>
          </cell>
        </row>
        <row r="2298">
          <cell r="B2298" t="str">
            <v/>
          </cell>
          <cell r="AG2298" t="str">
            <v/>
          </cell>
        </row>
        <row r="2299">
          <cell r="B2299" t="str">
            <v/>
          </cell>
          <cell r="AG2299" t="str">
            <v/>
          </cell>
          <cell r="AH2299">
            <v>0</v>
          </cell>
        </row>
        <row r="2300">
          <cell r="B2300" t="str">
            <v/>
          </cell>
          <cell r="AG2300" t="str">
            <v/>
          </cell>
          <cell r="AH2300">
            <v>0</v>
          </cell>
        </row>
        <row r="2301">
          <cell r="B2301" t="str">
            <v/>
          </cell>
          <cell r="AG2301" t="str">
            <v/>
          </cell>
        </row>
        <row r="2302">
          <cell r="B2302" t="str">
            <v/>
          </cell>
          <cell r="AG2302" t="str">
            <v/>
          </cell>
        </row>
        <row r="2303">
          <cell r="B2303" t="str">
            <v/>
          </cell>
          <cell r="AG2303" t="str">
            <v/>
          </cell>
        </row>
        <row r="2304">
          <cell r="B2304" t="str">
            <v/>
          </cell>
          <cell r="AG2304" t="str">
            <v/>
          </cell>
        </row>
        <row r="2305">
          <cell r="B2305" t="str">
            <v/>
          </cell>
          <cell r="AG2305" t="str">
            <v/>
          </cell>
        </row>
        <row r="2306">
          <cell r="B2306" t="str">
            <v/>
          </cell>
          <cell r="AG2306" t="str">
            <v/>
          </cell>
        </row>
        <row r="2307">
          <cell r="B2307" t="str">
            <v>H221</v>
          </cell>
          <cell r="AG2307" t="str">
            <v/>
          </cell>
        </row>
        <row r="2308">
          <cell r="B2308" t="str">
            <v/>
          </cell>
          <cell r="AG2308" t="str">
            <v/>
          </cell>
        </row>
        <row r="2309">
          <cell r="B2309" t="str">
            <v/>
          </cell>
          <cell r="AG2309" t="str">
            <v/>
          </cell>
          <cell r="AH2309">
            <v>0</v>
          </cell>
        </row>
        <row r="2310">
          <cell r="B2310" t="str">
            <v/>
          </cell>
          <cell r="AG2310" t="str">
            <v/>
          </cell>
          <cell r="AH2310">
            <v>0</v>
          </cell>
        </row>
        <row r="2311">
          <cell r="B2311" t="str">
            <v/>
          </cell>
          <cell r="AG2311" t="str">
            <v/>
          </cell>
        </row>
        <row r="2312">
          <cell r="B2312" t="str">
            <v/>
          </cell>
          <cell r="AG2312" t="str">
            <v/>
          </cell>
        </row>
        <row r="2313">
          <cell r="B2313" t="str">
            <v/>
          </cell>
          <cell r="AG2313" t="str">
            <v/>
          </cell>
        </row>
        <row r="2314">
          <cell r="B2314" t="str">
            <v/>
          </cell>
          <cell r="AG2314" t="str">
            <v/>
          </cell>
        </row>
        <row r="2315">
          <cell r="B2315" t="str">
            <v/>
          </cell>
          <cell r="AG2315" t="str">
            <v/>
          </cell>
        </row>
        <row r="2316">
          <cell r="B2316" t="str">
            <v/>
          </cell>
          <cell r="AG2316" t="str">
            <v/>
          </cell>
        </row>
        <row r="2317">
          <cell r="B2317" t="str">
            <v>H222</v>
          </cell>
          <cell r="AG2317" t="str">
            <v/>
          </cell>
        </row>
        <row r="2318">
          <cell r="B2318" t="str">
            <v/>
          </cell>
          <cell r="AG2318" t="str">
            <v/>
          </cell>
        </row>
        <row r="2319">
          <cell r="B2319" t="str">
            <v/>
          </cell>
          <cell r="AG2319" t="str">
            <v/>
          </cell>
          <cell r="AH2319">
            <v>0</v>
          </cell>
        </row>
        <row r="2320">
          <cell r="B2320" t="str">
            <v/>
          </cell>
          <cell r="AG2320" t="str">
            <v/>
          </cell>
          <cell r="AH2320">
            <v>0</v>
          </cell>
        </row>
        <row r="2321">
          <cell r="B2321" t="str">
            <v/>
          </cell>
          <cell r="AG2321" t="str">
            <v/>
          </cell>
        </row>
        <row r="2322">
          <cell r="B2322" t="str">
            <v/>
          </cell>
          <cell r="AG2322" t="str">
            <v/>
          </cell>
        </row>
        <row r="2323">
          <cell r="B2323" t="str">
            <v/>
          </cell>
          <cell r="AG2323" t="str">
            <v/>
          </cell>
        </row>
        <row r="2324">
          <cell r="B2324" t="str">
            <v/>
          </cell>
          <cell r="AG2324" t="str">
            <v/>
          </cell>
        </row>
        <row r="2325">
          <cell r="B2325" t="str">
            <v/>
          </cell>
          <cell r="AG2325" t="str">
            <v/>
          </cell>
        </row>
        <row r="2326">
          <cell r="B2326" t="str">
            <v/>
          </cell>
          <cell r="AG2326" t="str">
            <v/>
          </cell>
        </row>
        <row r="2327">
          <cell r="B2327" t="str">
            <v>H223</v>
          </cell>
          <cell r="AG2327" t="str">
            <v/>
          </cell>
        </row>
        <row r="2328">
          <cell r="B2328" t="str">
            <v/>
          </cell>
          <cell r="AG2328" t="str">
            <v/>
          </cell>
        </row>
        <row r="2329">
          <cell r="B2329" t="str">
            <v/>
          </cell>
          <cell r="AG2329" t="str">
            <v/>
          </cell>
          <cell r="AH2329">
            <v>0</v>
          </cell>
        </row>
        <row r="2330">
          <cell r="B2330" t="str">
            <v/>
          </cell>
          <cell r="AG2330" t="str">
            <v/>
          </cell>
          <cell r="AH2330">
            <v>0</v>
          </cell>
        </row>
        <row r="2331">
          <cell r="B2331" t="str">
            <v/>
          </cell>
          <cell r="AG2331" t="str">
            <v/>
          </cell>
        </row>
        <row r="2332">
          <cell r="B2332" t="str">
            <v/>
          </cell>
          <cell r="AG2332" t="str">
            <v/>
          </cell>
        </row>
        <row r="2333">
          <cell r="B2333" t="str">
            <v/>
          </cell>
          <cell r="AG2333" t="str">
            <v/>
          </cell>
        </row>
        <row r="2334">
          <cell r="B2334" t="str">
            <v/>
          </cell>
          <cell r="AG2334" t="str">
            <v/>
          </cell>
        </row>
        <row r="2335">
          <cell r="B2335" t="str">
            <v/>
          </cell>
          <cell r="AG2335" t="str">
            <v/>
          </cell>
        </row>
        <row r="2336">
          <cell r="B2336" t="str">
            <v/>
          </cell>
          <cell r="AG2336" t="str">
            <v/>
          </cell>
        </row>
        <row r="2337">
          <cell r="B2337" t="str">
            <v>H224</v>
          </cell>
          <cell r="AG2337" t="str">
            <v/>
          </cell>
        </row>
        <row r="2338">
          <cell r="AG2338" t="str">
            <v/>
          </cell>
        </row>
        <row r="2339">
          <cell r="AG2339" t="str">
            <v/>
          </cell>
          <cell r="AH2339">
            <v>0</v>
          </cell>
        </row>
        <row r="2340">
          <cell r="AG2340" t="str">
            <v/>
          </cell>
        </row>
        <row r="2341">
          <cell r="AG2341" t="str">
            <v/>
          </cell>
        </row>
        <row r="2342">
          <cell r="AG2342" t="str">
            <v/>
          </cell>
        </row>
        <row r="2343">
          <cell r="AG2343" t="str">
            <v/>
          </cell>
        </row>
        <row r="2344">
          <cell r="AG2344" t="str">
            <v/>
          </cell>
        </row>
        <row r="2345">
          <cell r="AG2345" t="str">
            <v/>
          </cell>
        </row>
        <row r="2346">
          <cell r="AG2346" t="str">
            <v/>
          </cell>
        </row>
        <row r="2347">
          <cell r="B2347" t="str">
            <v>I226</v>
          </cell>
          <cell r="AG2347" t="str">
            <v/>
          </cell>
        </row>
        <row r="2348">
          <cell r="B2348" t="str">
            <v/>
          </cell>
          <cell r="AG2348" t="str">
            <v/>
          </cell>
        </row>
        <row r="2349">
          <cell r="B2349" t="str">
            <v/>
          </cell>
          <cell r="AG2349" t="str">
            <v/>
          </cell>
          <cell r="AH2349">
            <v>0</v>
          </cell>
        </row>
        <row r="2350">
          <cell r="B2350" t="str">
            <v/>
          </cell>
          <cell r="AG2350" t="str">
            <v/>
          </cell>
          <cell r="AH2350">
            <v>0</v>
          </cell>
        </row>
        <row r="2351">
          <cell r="B2351" t="str">
            <v/>
          </cell>
          <cell r="AG2351" t="str">
            <v/>
          </cell>
        </row>
        <row r="2352">
          <cell r="B2352" t="str">
            <v/>
          </cell>
          <cell r="AG2352" t="str">
            <v/>
          </cell>
        </row>
        <row r="2353">
          <cell r="B2353" t="str">
            <v/>
          </cell>
          <cell r="AG2353" t="str">
            <v/>
          </cell>
        </row>
        <row r="2354">
          <cell r="B2354" t="str">
            <v/>
          </cell>
          <cell r="AG2354" t="str">
            <v/>
          </cell>
        </row>
        <row r="2355">
          <cell r="B2355" t="str">
            <v/>
          </cell>
          <cell r="AG2355" t="str">
            <v/>
          </cell>
        </row>
        <row r="2356">
          <cell r="B2356" t="str">
            <v/>
          </cell>
          <cell r="AG2356" t="str">
            <v/>
          </cell>
        </row>
        <row r="2357">
          <cell r="B2357" t="str">
            <v>I227</v>
          </cell>
          <cell r="AG2357" t="str">
            <v/>
          </cell>
        </row>
        <row r="2358">
          <cell r="B2358" t="str">
            <v/>
          </cell>
          <cell r="AG2358" t="str">
            <v/>
          </cell>
        </row>
        <row r="2359">
          <cell r="B2359" t="str">
            <v/>
          </cell>
          <cell r="AG2359" t="str">
            <v/>
          </cell>
          <cell r="AH2359">
            <v>0</v>
          </cell>
        </row>
        <row r="2360">
          <cell r="B2360" t="str">
            <v/>
          </cell>
          <cell r="AG2360" t="str">
            <v/>
          </cell>
          <cell r="AH2360">
            <v>0</v>
          </cell>
        </row>
        <row r="2361">
          <cell r="B2361" t="str">
            <v/>
          </cell>
          <cell r="AG2361" t="str">
            <v/>
          </cell>
        </row>
        <row r="2362">
          <cell r="B2362" t="str">
            <v/>
          </cell>
          <cell r="AG2362" t="str">
            <v/>
          </cell>
        </row>
        <row r="2363">
          <cell r="B2363" t="str">
            <v/>
          </cell>
          <cell r="AG2363" t="str">
            <v/>
          </cell>
        </row>
        <row r="2364">
          <cell r="B2364" t="str">
            <v/>
          </cell>
          <cell r="AG2364" t="str">
            <v/>
          </cell>
        </row>
        <row r="2365">
          <cell r="B2365" t="str">
            <v/>
          </cell>
          <cell r="AG2365" t="str">
            <v/>
          </cell>
        </row>
        <row r="2366">
          <cell r="B2366" t="str">
            <v/>
          </cell>
          <cell r="AG2366" t="str">
            <v/>
          </cell>
        </row>
        <row r="2367">
          <cell r="B2367" t="str">
            <v>I228</v>
          </cell>
          <cell r="AG2367" t="str">
            <v/>
          </cell>
        </row>
        <row r="2368">
          <cell r="B2368" t="str">
            <v/>
          </cell>
          <cell r="AG2368" t="str">
            <v/>
          </cell>
        </row>
        <row r="2369">
          <cell r="B2369" t="str">
            <v/>
          </cell>
          <cell r="AG2369" t="str">
            <v/>
          </cell>
          <cell r="AH2369">
            <v>0</v>
          </cell>
        </row>
        <row r="2370">
          <cell r="B2370" t="str">
            <v/>
          </cell>
          <cell r="AG2370" t="str">
            <v/>
          </cell>
          <cell r="AH2370">
            <v>0</v>
          </cell>
        </row>
        <row r="2371">
          <cell r="B2371" t="str">
            <v/>
          </cell>
          <cell r="AG2371" t="str">
            <v/>
          </cell>
        </row>
        <row r="2372">
          <cell r="B2372" t="str">
            <v/>
          </cell>
          <cell r="AG2372" t="str">
            <v/>
          </cell>
        </row>
        <row r="2373">
          <cell r="B2373" t="str">
            <v/>
          </cell>
          <cell r="AG2373" t="str">
            <v/>
          </cell>
        </row>
        <row r="2374">
          <cell r="B2374" t="str">
            <v/>
          </cell>
          <cell r="AG2374" t="str">
            <v/>
          </cell>
        </row>
        <row r="2375">
          <cell r="B2375" t="str">
            <v/>
          </cell>
          <cell r="AG2375" t="str">
            <v/>
          </cell>
        </row>
        <row r="2376">
          <cell r="B2376" t="str">
            <v/>
          </cell>
          <cell r="AG2376" t="str">
            <v/>
          </cell>
        </row>
        <row r="2377">
          <cell r="B2377" t="str">
            <v>I229</v>
          </cell>
          <cell r="AG2377" t="str">
            <v/>
          </cell>
        </row>
        <row r="2378">
          <cell r="B2378" t="str">
            <v/>
          </cell>
          <cell r="AG2378" t="str">
            <v/>
          </cell>
        </row>
        <row r="2379">
          <cell r="B2379" t="str">
            <v/>
          </cell>
          <cell r="AG2379" t="str">
            <v/>
          </cell>
          <cell r="AH2379">
            <v>0</v>
          </cell>
        </row>
        <row r="2380">
          <cell r="B2380" t="str">
            <v/>
          </cell>
          <cell r="AG2380" t="str">
            <v/>
          </cell>
          <cell r="AH2380">
            <v>0</v>
          </cell>
        </row>
        <row r="2381">
          <cell r="B2381" t="str">
            <v/>
          </cell>
          <cell r="AG2381" t="str">
            <v/>
          </cell>
        </row>
        <row r="2382">
          <cell r="B2382" t="str">
            <v/>
          </cell>
          <cell r="AG2382" t="str">
            <v/>
          </cell>
        </row>
        <row r="2383">
          <cell r="B2383" t="str">
            <v/>
          </cell>
          <cell r="AG2383" t="str">
            <v/>
          </cell>
        </row>
        <row r="2384">
          <cell r="B2384" t="str">
            <v/>
          </cell>
          <cell r="AG2384" t="str">
            <v/>
          </cell>
        </row>
        <row r="2385">
          <cell r="B2385" t="str">
            <v/>
          </cell>
          <cell r="AG2385" t="str">
            <v/>
          </cell>
        </row>
        <row r="2386">
          <cell r="B2386" t="str">
            <v/>
          </cell>
          <cell r="AG2386" t="str">
            <v/>
          </cell>
        </row>
        <row r="2387">
          <cell r="B2387" t="str">
            <v>I230</v>
          </cell>
          <cell r="AG2387" t="str">
            <v/>
          </cell>
        </row>
        <row r="2388">
          <cell r="B2388" t="str">
            <v/>
          </cell>
          <cell r="AG2388" t="str">
            <v/>
          </cell>
        </row>
        <row r="2389">
          <cell r="B2389" t="str">
            <v/>
          </cell>
          <cell r="AG2389" t="str">
            <v/>
          </cell>
          <cell r="AH2389">
            <v>0</v>
          </cell>
        </row>
        <row r="2390">
          <cell r="B2390" t="str">
            <v/>
          </cell>
          <cell r="AG2390" t="str">
            <v/>
          </cell>
          <cell r="AH2390">
            <v>0</v>
          </cell>
        </row>
        <row r="2391">
          <cell r="B2391" t="str">
            <v/>
          </cell>
          <cell r="AG2391" t="str">
            <v/>
          </cell>
        </row>
        <row r="2392">
          <cell r="B2392" t="str">
            <v/>
          </cell>
          <cell r="AG2392" t="str">
            <v/>
          </cell>
        </row>
        <row r="2393">
          <cell r="B2393" t="str">
            <v/>
          </cell>
          <cell r="AG2393" t="str">
            <v/>
          </cell>
        </row>
        <row r="2394">
          <cell r="B2394" t="str">
            <v/>
          </cell>
          <cell r="AG2394" t="str">
            <v/>
          </cell>
        </row>
        <row r="2395">
          <cell r="B2395" t="str">
            <v/>
          </cell>
          <cell r="AG2395" t="str">
            <v/>
          </cell>
        </row>
        <row r="2396">
          <cell r="B2396" t="str">
            <v/>
          </cell>
          <cell r="AG2396" t="str">
            <v/>
          </cell>
        </row>
        <row r="2397">
          <cell r="B2397" t="str">
            <v>I231</v>
          </cell>
          <cell r="AG2397" t="str">
            <v/>
          </cell>
        </row>
        <row r="2398">
          <cell r="B2398" t="str">
            <v/>
          </cell>
          <cell r="AG2398" t="str">
            <v/>
          </cell>
        </row>
        <row r="2399">
          <cell r="B2399" t="str">
            <v/>
          </cell>
          <cell r="AG2399" t="str">
            <v/>
          </cell>
          <cell r="AH2399">
            <v>0</v>
          </cell>
        </row>
        <row r="2400">
          <cell r="B2400" t="str">
            <v/>
          </cell>
          <cell r="AG2400" t="str">
            <v/>
          </cell>
          <cell r="AH2400">
            <v>0</v>
          </cell>
        </row>
        <row r="2401">
          <cell r="B2401" t="str">
            <v/>
          </cell>
          <cell r="AG2401" t="str">
            <v/>
          </cell>
        </row>
        <row r="2402">
          <cell r="B2402" t="str">
            <v/>
          </cell>
          <cell r="AG2402" t="str">
            <v/>
          </cell>
        </row>
        <row r="2403">
          <cell r="B2403" t="str">
            <v/>
          </cell>
          <cell r="AG2403" t="str">
            <v/>
          </cell>
        </row>
        <row r="2404">
          <cell r="B2404" t="str">
            <v/>
          </cell>
          <cell r="AG2404" t="str">
            <v/>
          </cell>
        </row>
        <row r="2405">
          <cell r="B2405" t="str">
            <v/>
          </cell>
          <cell r="AG2405" t="str">
            <v/>
          </cell>
        </row>
        <row r="2406">
          <cell r="B2406" t="str">
            <v/>
          </cell>
          <cell r="AG2406" t="str">
            <v/>
          </cell>
        </row>
        <row r="2407">
          <cell r="B2407" t="str">
            <v>I232</v>
          </cell>
          <cell r="AG2407" t="str">
            <v/>
          </cell>
        </row>
        <row r="2408">
          <cell r="B2408" t="str">
            <v/>
          </cell>
          <cell r="AG2408" t="str">
            <v/>
          </cell>
        </row>
        <row r="2409">
          <cell r="B2409" t="str">
            <v/>
          </cell>
          <cell r="AG2409" t="str">
            <v/>
          </cell>
          <cell r="AH2409">
            <v>0</v>
          </cell>
        </row>
        <row r="2410">
          <cell r="B2410" t="str">
            <v/>
          </cell>
          <cell r="AG2410" t="str">
            <v/>
          </cell>
          <cell r="AH2410">
            <v>0</v>
          </cell>
        </row>
        <row r="2411">
          <cell r="B2411" t="str">
            <v/>
          </cell>
          <cell r="AG2411" t="str">
            <v/>
          </cell>
        </row>
        <row r="2412">
          <cell r="B2412" t="str">
            <v/>
          </cell>
          <cell r="AG2412" t="str">
            <v/>
          </cell>
        </row>
        <row r="2413">
          <cell r="B2413" t="str">
            <v/>
          </cell>
          <cell r="AG2413" t="str">
            <v/>
          </cell>
        </row>
        <row r="2414">
          <cell r="B2414" t="str">
            <v/>
          </cell>
          <cell r="AG2414" t="str">
            <v/>
          </cell>
        </row>
        <row r="2415">
          <cell r="B2415" t="str">
            <v/>
          </cell>
          <cell r="AG2415" t="str">
            <v/>
          </cell>
        </row>
        <row r="2416">
          <cell r="B2416" t="str">
            <v/>
          </cell>
          <cell r="AG2416" t="str">
            <v/>
          </cell>
        </row>
        <row r="2417">
          <cell r="B2417" t="str">
            <v>I233</v>
          </cell>
          <cell r="AG2417" t="str">
            <v/>
          </cell>
        </row>
        <row r="2418">
          <cell r="B2418" t="str">
            <v/>
          </cell>
          <cell r="AG2418" t="str">
            <v/>
          </cell>
        </row>
        <row r="2419">
          <cell r="B2419" t="str">
            <v/>
          </cell>
          <cell r="AG2419" t="str">
            <v/>
          </cell>
          <cell r="AH2419">
            <v>0</v>
          </cell>
        </row>
        <row r="2420">
          <cell r="B2420" t="str">
            <v/>
          </cell>
          <cell r="AG2420" t="str">
            <v/>
          </cell>
          <cell r="AH2420">
            <v>0</v>
          </cell>
        </row>
        <row r="2421">
          <cell r="B2421" t="str">
            <v/>
          </cell>
          <cell r="AG2421" t="str">
            <v/>
          </cell>
        </row>
        <row r="2422">
          <cell r="B2422" t="str">
            <v/>
          </cell>
          <cell r="AG2422" t="str">
            <v/>
          </cell>
        </row>
        <row r="2423">
          <cell r="B2423" t="str">
            <v/>
          </cell>
          <cell r="AG2423" t="str">
            <v/>
          </cell>
        </row>
        <row r="2424">
          <cell r="B2424" t="str">
            <v/>
          </cell>
          <cell r="AG2424" t="str">
            <v/>
          </cell>
        </row>
        <row r="2425">
          <cell r="B2425" t="str">
            <v/>
          </cell>
          <cell r="AG2425" t="str">
            <v/>
          </cell>
        </row>
        <row r="2426">
          <cell r="B2426" t="str">
            <v/>
          </cell>
          <cell r="AG2426" t="str">
            <v/>
          </cell>
        </row>
        <row r="2427">
          <cell r="B2427" t="str">
            <v>I234</v>
          </cell>
          <cell r="AG2427" t="str">
            <v/>
          </cell>
        </row>
        <row r="2428">
          <cell r="B2428" t="str">
            <v/>
          </cell>
          <cell r="AG2428" t="str">
            <v/>
          </cell>
        </row>
        <row r="2429">
          <cell r="B2429" t="str">
            <v/>
          </cell>
          <cell r="AG2429" t="str">
            <v/>
          </cell>
          <cell r="AH2429">
            <v>0</v>
          </cell>
        </row>
        <row r="2430">
          <cell r="B2430" t="str">
            <v/>
          </cell>
          <cell r="AG2430" t="str">
            <v/>
          </cell>
          <cell r="AH2430">
            <v>0</v>
          </cell>
        </row>
        <row r="2431">
          <cell r="B2431" t="str">
            <v/>
          </cell>
          <cell r="AG2431" t="str">
            <v/>
          </cell>
        </row>
        <row r="2432">
          <cell r="B2432" t="str">
            <v/>
          </cell>
          <cell r="AG2432" t="str">
            <v/>
          </cell>
        </row>
        <row r="2433">
          <cell r="B2433" t="str">
            <v/>
          </cell>
          <cell r="AG2433" t="str">
            <v/>
          </cell>
        </row>
        <row r="2434">
          <cell r="B2434" t="str">
            <v/>
          </cell>
          <cell r="AG2434" t="str">
            <v/>
          </cell>
        </row>
        <row r="2435">
          <cell r="B2435" t="str">
            <v/>
          </cell>
          <cell r="AG2435" t="str">
            <v/>
          </cell>
        </row>
        <row r="2436">
          <cell r="B2436" t="str">
            <v/>
          </cell>
          <cell r="AG2436" t="str">
            <v/>
          </cell>
        </row>
        <row r="2437">
          <cell r="B2437" t="str">
            <v>I235</v>
          </cell>
          <cell r="AG2437" t="str">
            <v/>
          </cell>
        </row>
        <row r="2438">
          <cell r="B2438" t="str">
            <v/>
          </cell>
          <cell r="AG2438" t="str">
            <v/>
          </cell>
        </row>
        <row r="2439">
          <cell r="B2439" t="str">
            <v/>
          </cell>
          <cell r="AG2439" t="str">
            <v/>
          </cell>
          <cell r="AH2439">
            <v>0</v>
          </cell>
        </row>
        <row r="2440">
          <cell r="B2440" t="str">
            <v/>
          </cell>
          <cell r="AG2440" t="str">
            <v/>
          </cell>
          <cell r="AH2440">
            <v>0</v>
          </cell>
        </row>
        <row r="2441">
          <cell r="B2441" t="str">
            <v/>
          </cell>
          <cell r="AG2441" t="str">
            <v/>
          </cell>
        </row>
        <row r="2442">
          <cell r="B2442" t="str">
            <v/>
          </cell>
          <cell r="AG2442" t="str">
            <v/>
          </cell>
        </row>
        <row r="2443">
          <cell r="B2443" t="str">
            <v/>
          </cell>
          <cell r="AG2443" t="str">
            <v/>
          </cell>
        </row>
        <row r="2444">
          <cell r="B2444" t="str">
            <v/>
          </cell>
          <cell r="AG2444" t="str">
            <v/>
          </cell>
        </row>
        <row r="2445">
          <cell r="B2445" t="str">
            <v/>
          </cell>
          <cell r="AG2445" t="str">
            <v/>
          </cell>
        </row>
        <row r="2446">
          <cell r="B2446" t="str">
            <v/>
          </cell>
          <cell r="AG2446" t="str">
            <v/>
          </cell>
        </row>
        <row r="2447">
          <cell r="B2447" t="str">
            <v>I236</v>
          </cell>
          <cell r="AG2447" t="str">
            <v/>
          </cell>
        </row>
        <row r="2448">
          <cell r="B2448" t="str">
            <v/>
          </cell>
          <cell r="AG2448" t="str">
            <v/>
          </cell>
        </row>
        <row r="2449">
          <cell r="B2449" t="str">
            <v/>
          </cell>
          <cell r="AG2449" t="str">
            <v/>
          </cell>
          <cell r="AH2449">
            <v>0</v>
          </cell>
        </row>
        <row r="2450">
          <cell r="B2450" t="str">
            <v/>
          </cell>
          <cell r="AG2450" t="str">
            <v/>
          </cell>
          <cell r="AH2450">
            <v>0</v>
          </cell>
        </row>
        <row r="2451">
          <cell r="B2451" t="str">
            <v/>
          </cell>
          <cell r="AG2451" t="str">
            <v/>
          </cell>
        </row>
        <row r="2452">
          <cell r="B2452" t="str">
            <v/>
          </cell>
          <cell r="AG2452" t="str">
            <v/>
          </cell>
        </row>
        <row r="2453">
          <cell r="B2453" t="str">
            <v/>
          </cell>
          <cell r="AG2453" t="str">
            <v/>
          </cell>
        </row>
        <row r="2454">
          <cell r="B2454" t="str">
            <v/>
          </cell>
          <cell r="AG2454" t="str">
            <v/>
          </cell>
        </row>
        <row r="2455">
          <cell r="B2455" t="str">
            <v/>
          </cell>
          <cell r="AG2455" t="str">
            <v/>
          </cell>
        </row>
        <row r="2456">
          <cell r="B2456" t="str">
            <v/>
          </cell>
          <cell r="AG2456" t="str">
            <v/>
          </cell>
        </row>
        <row r="2457">
          <cell r="B2457" t="str">
            <v>I237</v>
          </cell>
          <cell r="AG2457" t="str">
            <v/>
          </cell>
        </row>
        <row r="2458">
          <cell r="B2458" t="str">
            <v/>
          </cell>
          <cell r="AG2458" t="str">
            <v/>
          </cell>
        </row>
        <row r="2459">
          <cell r="B2459" t="str">
            <v/>
          </cell>
          <cell r="AG2459" t="str">
            <v/>
          </cell>
          <cell r="AH2459">
            <v>0</v>
          </cell>
        </row>
        <row r="2460">
          <cell r="B2460" t="str">
            <v/>
          </cell>
          <cell r="AG2460" t="str">
            <v/>
          </cell>
          <cell r="AH2460">
            <v>0</v>
          </cell>
        </row>
        <row r="2461">
          <cell r="B2461" t="str">
            <v/>
          </cell>
          <cell r="AG2461" t="str">
            <v/>
          </cell>
        </row>
        <row r="2462">
          <cell r="B2462" t="str">
            <v/>
          </cell>
          <cell r="AG2462" t="str">
            <v/>
          </cell>
        </row>
        <row r="2463">
          <cell r="B2463" t="str">
            <v/>
          </cell>
          <cell r="AG2463" t="str">
            <v/>
          </cell>
        </row>
        <row r="2464">
          <cell r="B2464" t="str">
            <v/>
          </cell>
          <cell r="AG2464" t="str">
            <v/>
          </cell>
        </row>
        <row r="2465">
          <cell r="B2465" t="str">
            <v/>
          </cell>
          <cell r="AG2465" t="str">
            <v/>
          </cell>
        </row>
        <row r="2466">
          <cell r="B2466" t="str">
            <v/>
          </cell>
          <cell r="AG2466" t="str">
            <v/>
          </cell>
        </row>
        <row r="2467">
          <cell r="B2467" t="str">
            <v>I238</v>
          </cell>
          <cell r="AG2467" t="str">
            <v/>
          </cell>
        </row>
        <row r="2468">
          <cell r="B2468" t="str">
            <v/>
          </cell>
          <cell r="AG2468" t="str">
            <v/>
          </cell>
        </row>
        <row r="2469">
          <cell r="B2469" t="str">
            <v/>
          </cell>
          <cell r="AG2469" t="str">
            <v/>
          </cell>
          <cell r="AH2469">
            <v>0</v>
          </cell>
        </row>
        <row r="2470">
          <cell r="B2470" t="str">
            <v/>
          </cell>
          <cell r="AG2470" t="str">
            <v/>
          </cell>
          <cell r="AH2470">
            <v>0</v>
          </cell>
        </row>
        <row r="2471">
          <cell r="B2471" t="str">
            <v/>
          </cell>
          <cell r="AG2471" t="str">
            <v/>
          </cell>
        </row>
        <row r="2472">
          <cell r="B2472" t="str">
            <v/>
          </cell>
          <cell r="AG2472" t="str">
            <v/>
          </cell>
        </row>
        <row r="2473">
          <cell r="B2473" t="str">
            <v/>
          </cell>
          <cell r="AG2473" t="str">
            <v/>
          </cell>
        </row>
        <row r="2474">
          <cell r="B2474" t="str">
            <v/>
          </cell>
          <cell r="AG2474" t="str">
            <v/>
          </cell>
        </row>
        <row r="2475">
          <cell r="B2475" t="str">
            <v/>
          </cell>
          <cell r="AG2475" t="str">
            <v/>
          </cell>
        </row>
        <row r="2476">
          <cell r="B2476" t="str">
            <v/>
          </cell>
          <cell r="AG2476" t="str">
            <v/>
          </cell>
        </row>
        <row r="2477">
          <cell r="B2477" t="str">
            <v>I239</v>
          </cell>
          <cell r="AG2477" t="str">
            <v/>
          </cell>
        </row>
        <row r="2478">
          <cell r="B2478" t="str">
            <v/>
          </cell>
          <cell r="AG2478" t="str">
            <v/>
          </cell>
        </row>
        <row r="2479">
          <cell r="B2479" t="str">
            <v/>
          </cell>
          <cell r="AG2479" t="str">
            <v/>
          </cell>
          <cell r="AH2479">
            <v>0</v>
          </cell>
        </row>
        <row r="2480">
          <cell r="B2480" t="str">
            <v/>
          </cell>
          <cell r="AG2480" t="str">
            <v/>
          </cell>
          <cell r="AH2480">
            <v>0</v>
          </cell>
        </row>
        <row r="2481">
          <cell r="B2481" t="str">
            <v/>
          </cell>
          <cell r="AG2481" t="str">
            <v/>
          </cell>
        </row>
        <row r="2482">
          <cell r="B2482" t="str">
            <v/>
          </cell>
          <cell r="AG2482" t="str">
            <v/>
          </cell>
        </row>
        <row r="2483">
          <cell r="B2483" t="str">
            <v/>
          </cell>
          <cell r="AG2483" t="str">
            <v/>
          </cell>
        </row>
        <row r="2484">
          <cell r="B2484" t="str">
            <v/>
          </cell>
          <cell r="AG2484" t="str">
            <v/>
          </cell>
        </row>
        <row r="2485">
          <cell r="B2485" t="str">
            <v/>
          </cell>
          <cell r="AG2485" t="str">
            <v/>
          </cell>
        </row>
        <row r="2486">
          <cell r="B2486" t="str">
            <v/>
          </cell>
          <cell r="AG2486" t="str">
            <v/>
          </cell>
        </row>
        <row r="2487">
          <cell r="B2487" t="str">
            <v>I240</v>
          </cell>
          <cell r="AG2487" t="str">
            <v/>
          </cell>
        </row>
        <row r="2488">
          <cell r="B2488" t="str">
            <v/>
          </cell>
          <cell r="AG2488" t="str">
            <v/>
          </cell>
        </row>
        <row r="2489">
          <cell r="B2489" t="str">
            <v/>
          </cell>
          <cell r="AG2489" t="str">
            <v/>
          </cell>
          <cell r="AH2489">
            <v>0</v>
          </cell>
        </row>
        <row r="2490">
          <cell r="B2490" t="str">
            <v/>
          </cell>
          <cell r="AG2490" t="str">
            <v/>
          </cell>
          <cell r="AH2490">
            <v>0</v>
          </cell>
        </row>
        <row r="2491">
          <cell r="B2491" t="str">
            <v/>
          </cell>
          <cell r="AG2491" t="str">
            <v/>
          </cell>
          <cell r="AH2491">
            <v>0</v>
          </cell>
        </row>
        <row r="2492">
          <cell r="B2492" t="str">
            <v/>
          </cell>
          <cell r="AG2492" t="str">
            <v/>
          </cell>
        </row>
        <row r="2493">
          <cell r="B2493" t="str">
            <v/>
          </cell>
          <cell r="AG2493" t="str">
            <v/>
          </cell>
        </row>
        <row r="2494">
          <cell r="B2494" t="str">
            <v/>
          </cell>
          <cell r="AG2494" t="str">
            <v/>
          </cell>
        </row>
        <row r="2495">
          <cell r="B2495" t="str">
            <v/>
          </cell>
          <cell r="AG2495" t="str">
            <v/>
          </cell>
        </row>
        <row r="2496">
          <cell r="B2496" t="str">
            <v/>
          </cell>
          <cell r="AG2496" t="str">
            <v/>
          </cell>
        </row>
        <row r="2497">
          <cell r="B2497" t="str">
            <v/>
          </cell>
          <cell r="AG2497" t="str">
            <v/>
          </cell>
        </row>
        <row r="2498">
          <cell r="B2498" t="str">
            <v>I241</v>
          </cell>
          <cell r="AG2498" t="str">
            <v/>
          </cell>
        </row>
        <row r="2499">
          <cell r="B2499" t="str">
            <v/>
          </cell>
          <cell r="AG2499" t="str">
            <v/>
          </cell>
        </row>
        <row r="2500">
          <cell r="B2500" t="str">
            <v/>
          </cell>
          <cell r="AG2500" t="str">
            <v/>
          </cell>
          <cell r="AH2500">
            <v>0</v>
          </cell>
        </row>
        <row r="2501">
          <cell r="B2501" t="str">
            <v/>
          </cell>
          <cell r="AG2501" t="str">
            <v/>
          </cell>
          <cell r="AH2501">
            <v>0</v>
          </cell>
        </row>
        <row r="2502">
          <cell r="B2502" t="str">
            <v/>
          </cell>
          <cell r="AG2502" t="str">
            <v/>
          </cell>
          <cell r="AH2502">
            <v>0</v>
          </cell>
        </row>
        <row r="2503">
          <cell r="B2503" t="str">
            <v/>
          </cell>
          <cell r="AG2503" t="str">
            <v/>
          </cell>
        </row>
        <row r="2504">
          <cell r="B2504" t="str">
            <v/>
          </cell>
          <cell r="AG2504" t="str">
            <v/>
          </cell>
        </row>
        <row r="2505">
          <cell r="B2505" t="str">
            <v/>
          </cell>
          <cell r="AG2505" t="str">
            <v/>
          </cell>
        </row>
        <row r="2506">
          <cell r="B2506" t="str">
            <v/>
          </cell>
          <cell r="AG2506" t="str">
            <v/>
          </cell>
        </row>
        <row r="2507">
          <cell r="B2507" t="str">
            <v/>
          </cell>
          <cell r="AG2507" t="str">
            <v/>
          </cell>
        </row>
        <row r="2508">
          <cell r="B2508" t="str">
            <v/>
          </cell>
          <cell r="AG2508" t="str">
            <v/>
          </cell>
        </row>
        <row r="2509">
          <cell r="B2509" t="str">
            <v>I242</v>
          </cell>
          <cell r="AG2509" t="str">
            <v/>
          </cell>
        </row>
        <row r="2510">
          <cell r="B2510" t="str">
            <v/>
          </cell>
          <cell r="AG2510" t="str">
            <v/>
          </cell>
        </row>
        <row r="2511">
          <cell r="B2511" t="str">
            <v/>
          </cell>
          <cell r="AG2511" t="str">
            <v/>
          </cell>
          <cell r="AH2511">
            <v>0</v>
          </cell>
        </row>
        <row r="2512">
          <cell r="B2512" t="str">
            <v/>
          </cell>
          <cell r="AG2512" t="str">
            <v/>
          </cell>
          <cell r="AH2512">
            <v>0</v>
          </cell>
        </row>
        <row r="2513">
          <cell r="B2513" t="str">
            <v/>
          </cell>
          <cell r="AG2513" t="str">
            <v/>
          </cell>
          <cell r="AH2513">
            <v>0</v>
          </cell>
        </row>
        <row r="2514">
          <cell r="B2514" t="str">
            <v/>
          </cell>
          <cell r="AG2514" t="str">
            <v/>
          </cell>
        </row>
        <row r="2515">
          <cell r="B2515" t="str">
            <v/>
          </cell>
          <cell r="AG2515" t="str">
            <v/>
          </cell>
        </row>
        <row r="2516">
          <cell r="B2516" t="str">
            <v/>
          </cell>
          <cell r="AG2516" t="str">
            <v/>
          </cell>
        </row>
        <row r="2517">
          <cell r="B2517" t="str">
            <v/>
          </cell>
          <cell r="AG2517" t="str">
            <v/>
          </cell>
        </row>
        <row r="2518">
          <cell r="B2518" t="str">
            <v/>
          </cell>
          <cell r="AG2518" t="str">
            <v/>
          </cell>
        </row>
        <row r="2519">
          <cell r="B2519" t="str">
            <v/>
          </cell>
          <cell r="AG2519" t="str">
            <v/>
          </cell>
        </row>
        <row r="2520">
          <cell r="B2520" t="str">
            <v>I243</v>
          </cell>
          <cell r="AG2520" t="str">
            <v/>
          </cell>
        </row>
        <row r="2521">
          <cell r="B2521" t="str">
            <v/>
          </cell>
          <cell r="AG2521" t="str">
            <v/>
          </cell>
        </row>
        <row r="2522">
          <cell r="B2522" t="str">
            <v/>
          </cell>
          <cell r="AG2522" t="str">
            <v/>
          </cell>
          <cell r="AH2522">
            <v>0</v>
          </cell>
        </row>
        <row r="2523">
          <cell r="B2523" t="str">
            <v/>
          </cell>
          <cell r="AG2523" t="str">
            <v/>
          </cell>
          <cell r="AH2523">
            <v>0</v>
          </cell>
        </row>
        <row r="2524">
          <cell r="B2524" t="str">
            <v/>
          </cell>
          <cell r="AG2524" t="str">
            <v/>
          </cell>
        </row>
        <row r="2525">
          <cell r="B2525" t="str">
            <v/>
          </cell>
          <cell r="AG2525" t="str">
            <v/>
          </cell>
        </row>
        <row r="2526">
          <cell r="B2526" t="str">
            <v/>
          </cell>
          <cell r="AG2526" t="str">
            <v/>
          </cell>
        </row>
        <row r="2527">
          <cell r="B2527" t="str">
            <v/>
          </cell>
          <cell r="AG2527" t="str">
            <v/>
          </cell>
        </row>
        <row r="2528">
          <cell r="B2528" t="str">
            <v/>
          </cell>
          <cell r="AG2528" t="str">
            <v/>
          </cell>
        </row>
        <row r="2529">
          <cell r="B2529" t="str">
            <v/>
          </cell>
          <cell r="AG2529" t="str">
            <v/>
          </cell>
        </row>
        <row r="2530">
          <cell r="B2530" t="str">
            <v>I244</v>
          </cell>
          <cell r="AG2530" t="str">
            <v/>
          </cell>
        </row>
        <row r="2531">
          <cell r="B2531" t="str">
            <v/>
          </cell>
          <cell r="AG2531" t="str">
            <v/>
          </cell>
        </row>
        <row r="2532">
          <cell r="B2532" t="str">
            <v/>
          </cell>
          <cell r="AG2532" t="str">
            <v/>
          </cell>
          <cell r="AH2532">
            <v>0</v>
          </cell>
        </row>
        <row r="2533">
          <cell r="B2533" t="str">
            <v/>
          </cell>
          <cell r="AG2533" t="str">
            <v/>
          </cell>
          <cell r="AH2533">
            <v>0</v>
          </cell>
        </row>
        <row r="2534">
          <cell r="B2534" t="str">
            <v/>
          </cell>
          <cell r="AG2534" t="str">
            <v/>
          </cell>
          <cell r="AH2534">
            <v>0</v>
          </cell>
        </row>
        <row r="2535">
          <cell r="B2535" t="str">
            <v/>
          </cell>
          <cell r="AG2535" t="str">
            <v/>
          </cell>
          <cell r="AH2535">
            <v>0</v>
          </cell>
        </row>
        <row r="2536">
          <cell r="B2536" t="str">
            <v/>
          </cell>
          <cell r="AG2536" t="str">
            <v/>
          </cell>
        </row>
        <row r="2537">
          <cell r="B2537" t="str">
            <v/>
          </cell>
          <cell r="AG2537" t="str">
            <v/>
          </cell>
        </row>
        <row r="2538">
          <cell r="B2538" t="str">
            <v/>
          </cell>
          <cell r="AG2538" t="str">
            <v/>
          </cell>
        </row>
        <row r="2539">
          <cell r="B2539" t="str">
            <v/>
          </cell>
          <cell r="AG2539" t="str">
            <v/>
          </cell>
        </row>
        <row r="2540">
          <cell r="B2540" t="str">
            <v/>
          </cell>
          <cell r="AG2540" t="str">
            <v/>
          </cell>
        </row>
        <row r="2541">
          <cell r="B2541" t="str">
            <v/>
          </cell>
          <cell r="AG2541" t="str">
            <v/>
          </cell>
        </row>
        <row r="2542">
          <cell r="B2542" t="str">
            <v>I245</v>
          </cell>
          <cell r="AG2542" t="str">
            <v/>
          </cell>
        </row>
        <row r="2543">
          <cell r="B2543" t="str">
            <v/>
          </cell>
          <cell r="AG2543" t="str">
            <v/>
          </cell>
        </row>
        <row r="2544">
          <cell r="B2544" t="str">
            <v/>
          </cell>
          <cell r="AG2544" t="str">
            <v/>
          </cell>
          <cell r="AH2544">
            <v>0</v>
          </cell>
        </row>
        <row r="2545">
          <cell r="B2545" t="str">
            <v/>
          </cell>
          <cell r="AG2545" t="str">
            <v/>
          </cell>
          <cell r="AH2545">
            <v>0</v>
          </cell>
        </row>
        <row r="2546">
          <cell r="B2546" t="str">
            <v/>
          </cell>
          <cell r="AG2546" t="str">
            <v/>
          </cell>
        </row>
        <row r="2547">
          <cell r="B2547" t="str">
            <v/>
          </cell>
          <cell r="AG2547" t="str">
            <v/>
          </cell>
        </row>
        <row r="2548">
          <cell r="B2548" t="str">
            <v/>
          </cell>
          <cell r="AG2548" t="str">
            <v/>
          </cell>
        </row>
        <row r="2549">
          <cell r="B2549" t="str">
            <v/>
          </cell>
          <cell r="AG2549" t="str">
            <v/>
          </cell>
        </row>
        <row r="2550">
          <cell r="B2550" t="str">
            <v/>
          </cell>
          <cell r="AG2550" t="str">
            <v/>
          </cell>
        </row>
        <row r="2551">
          <cell r="B2551" t="str">
            <v/>
          </cell>
          <cell r="AG2551" t="str">
            <v/>
          </cell>
        </row>
        <row r="2552">
          <cell r="B2552" t="str">
            <v>I246</v>
          </cell>
          <cell r="AG2552" t="str">
            <v/>
          </cell>
        </row>
        <row r="2553">
          <cell r="B2553" t="str">
            <v/>
          </cell>
          <cell r="AG2553" t="str">
            <v/>
          </cell>
        </row>
        <row r="2554">
          <cell r="B2554" t="str">
            <v/>
          </cell>
          <cell r="AG2554" t="str">
            <v/>
          </cell>
          <cell r="AH2554">
            <v>0</v>
          </cell>
        </row>
        <row r="2555">
          <cell r="B2555" t="str">
            <v/>
          </cell>
          <cell r="AG2555" t="str">
            <v/>
          </cell>
          <cell r="AH2555">
            <v>0</v>
          </cell>
        </row>
        <row r="2556">
          <cell r="B2556" t="str">
            <v/>
          </cell>
          <cell r="AG2556" t="str">
            <v/>
          </cell>
          <cell r="AH2556">
            <v>0</v>
          </cell>
        </row>
        <row r="2557">
          <cell r="B2557" t="str">
            <v/>
          </cell>
          <cell r="AG2557" t="str">
            <v/>
          </cell>
        </row>
        <row r="2558">
          <cell r="B2558" t="str">
            <v/>
          </cell>
          <cell r="AG2558" t="str">
            <v/>
          </cell>
        </row>
        <row r="2559">
          <cell r="B2559" t="str">
            <v/>
          </cell>
          <cell r="AG2559" t="str">
            <v/>
          </cell>
        </row>
        <row r="2560">
          <cell r="B2560" t="str">
            <v/>
          </cell>
          <cell r="AG2560" t="str">
            <v/>
          </cell>
        </row>
        <row r="2561">
          <cell r="B2561" t="str">
            <v/>
          </cell>
          <cell r="AG2561" t="str">
            <v/>
          </cell>
        </row>
        <row r="2562">
          <cell r="B2562" t="str">
            <v/>
          </cell>
          <cell r="AG2562" t="str">
            <v/>
          </cell>
        </row>
        <row r="2563">
          <cell r="B2563" t="str">
            <v>I247</v>
          </cell>
          <cell r="AG2563" t="str">
            <v/>
          </cell>
        </row>
        <row r="2564">
          <cell r="B2564" t="str">
            <v/>
          </cell>
          <cell r="AG2564" t="str">
            <v/>
          </cell>
        </row>
        <row r="2565">
          <cell r="B2565" t="str">
            <v/>
          </cell>
          <cell r="AG2565" t="str">
            <v/>
          </cell>
          <cell r="AH2565">
            <v>0</v>
          </cell>
        </row>
        <row r="2566">
          <cell r="B2566" t="str">
            <v/>
          </cell>
          <cell r="AG2566" t="str">
            <v/>
          </cell>
          <cell r="AH2566">
            <v>0</v>
          </cell>
        </row>
        <row r="2567">
          <cell r="B2567" t="str">
            <v/>
          </cell>
          <cell r="AG2567" t="str">
            <v/>
          </cell>
          <cell r="AH2567">
            <v>0</v>
          </cell>
        </row>
        <row r="2568">
          <cell r="B2568" t="str">
            <v/>
          </cell>
          <cell r="AG2568" t="str">
            <v/>
          </cell>
        </row>
        <row r="2569">
          <cell r="B2569" t="str">
            <v/>
          </cell>
          <cell r="AG2569" t="str">
            <v/>
          </cell>
        </row>
        <row r="2570">
          <cell r="B2570" t="str">
            <v/>
          </cell>
          <cell r="AG2570" t="str">
            <v/>
          </cell>
        </row>
        <row r="2571">
          <cell r="B2571" t="str">
            <v/>
          </cell>
          <cell r="AG2571" t="str">
            <v/>
          </cell>
        </row>
        <row r="2572">
          <cell r="B2572" t="str">
            <v/>
          </cell>
          <cell r="AG2572" t="str">
            <v/>
          </cell>
        </row>
        <row r="2573">
          <cell r="B2573" t="str">
            <v/>
          </cell>
          <cell r="AG2573" t="str">
            <v/>
          </cell>
        </row>
        <row r="2574">
          <cell r="B2574" t="str">
            <v>I248</v>
          </cell>
          <cell r="AG2574" t="str">
            <v/>
          </cell>
        </row>
        <row r="2575">
          <cell r="B2575" t="str">
            <v/>
          </cell>
          <cell r="AG2575" t="str">
            <v/>
          </cell>
        </row>
        <row r="2576">
          <cell r="B2576" t="str">
            <v/>
          </cell>
          <cell r="AG2576" t="str">
            <v/>
          </cell>
          <cell r="AH2576">
            <v>0</v>
          </cell>
        </row>
        <row r="2577">
          <cell r="B2577" t="str">
            <v/>
          </cell>
          <cell r="AG2577" t="str">
            <v/>
          </cell>
          <cell r="AH2577">
            <v>0</v>
          </cell>
        </row>
        <row r="2578">
          <cell r="B2578" t="str">
            <v/>
          </cell>
          <cell r="AG2578" t="str">
            <v/>
          </cell>
          <cell r="AH2578">
            <v>0</v>
          </cell>
        </row>
        <row r="2579">
          <cell r="B2579" t="str">
            <v/>
          </cell>
          <cell r="AG2579" t="str">
            <v/>
          </cell>
        </row>
        <row r="2580">
          <cell r="B2580" t="str">
            <v/>
          </cell>
          <cell r="AG2580" t="str">
            <v/>
          </cell>
        </row>
        <row r="2581">
          <cell r="B2581" t="str">
            <v/>
          </cell>
          <cell r="AG2581" t="str">
            <v/>
          </cell>
        </row>
        <row r="2582">
          <cell r="B2582" t="str">
            <v/>
          </cell>
          <cell r="AG2582" t="str">
            <v/>
          </cell>
        </row>
        <row r="2583">
          <cell r="B2583" t="str">
            <v/>
          </cell>
          <cell r="AG2583" t="str">
            <v/>
          </cell>
        </row>
        <row r="2584">
          <cell r="B2584" t="str">
            <v/>
          </cell>
          <cell r="AG2584" t="str">
            <v/>
          </cell>
        </row>
        <row r="2585">
          <cell r="B2585" t="str">
            <v>I249</v>
          </cell>
          <cell r="AG2585" t="str">
            <v/>
          </cell>
        </row>
        <row r="2586">
          <cell r="AG2586" t="str">
            <v/>
          </cell>
        </row>
        <row r="2587">
          <cell r="AG2587" t="str">
            <v/>
          </cell>
          <cell r="AH2587">
            <v>0</v>
          </cell>
        </row>
        <row r="2588">
          <cell r="AG2588" t="str">
            <v/>
          </cell>
          <cell r="AH2588">
            <v>0</v>
          </cell>
        </row>
        <row r="2589">
          <cell r="AG2589" t="str">
            <v/>
          </cell>
          <cell r="AH2589">
            <v>0</v>
          </cell>
        </row>
        <row r="2590">
          <cell r="AG2590" t="str">
            <v/>
          </cell>
        </row>
        <row r="2591">
          <cell r="AG2591" t="str">
            <v/>
          </cell>
        </row>
        <row r="2592">
          <cell r="AG2592" t="str">
            <v/>
          </cell>
        </row>
        <row r="2593">
          <cell r="AG2593" t="str">
            <v/>
          </cell>
        </row>
        <row r="2594">
          <cell r="AG2594" t="str">
            <v/>
          </cell>
        </row>
        <row r="2595">
          <cell r="AG2595" t="str">
            <v/>
          </cell>
        </row>
        <row r="2596">
          <cell r="AG2596" t="str">
            <v/>
          </cell>
        </row>
        <row r="2597">
          <cell r="B2597" t="str">
            <v>J251</v>
          </cell>
          <cell r="AG2597" t="str">
            <v/>
          </cell>
        </row>
        <row r="2598">
          <cell r="B2598" t="str">
            <v/>
          </cell>
          <cell r="AG2598" t="str">
            <v/>
          </cell>
        </row>
        <row r="2599">
          <cell r="B2599" t="str">
            <v/>
          </cell>
          <cell r="AG2599" t="str">
            <v/>
          </cell>
          <cell r="AH2599">
            <v>0</v>
          </cell>
        </row>
        <row r="2600">
          <cell r="B2600" t="str">
            <v/>
          </cell>
          <cell r="AG2600" t="str">
            <v/>
          </cell>
        </row>
        <row r="2601">
          <cell r="B2601" t="str">
            <v/>
          </cell>
          <cell r="AG2601" t="str">
            <v/>
          </cell>
        </row>
        <row r="2602">
          <cell r="B2602" t="str">
            <v/>
          </cell>
          <cell r="AG2602" t="str">
            <v/>
          </cell>
        </row>
        <row r="2603">
          <cell r="B2603" t="str">
            <v/>
          </cell>
          <cell r="AG2603" t="str">
            <v/>
          </cell>
        </row>
        <row r="2604">
          <cell r="B2604" t="str">
            <v/>
          </cell>
          <cell r="AG2604" t="str">
            <v/>
          </cell>
        </row>
        <row r="2605">
          <cell r="B2605" t="str">
            <v/>
          </cell>
          <cell r="AG2605" t="str">
            <v/>
          </cell>
        </row>
        <row r="2606">
          <cell r="B2606" t="str">
            <v/>
          </cell>
          <cell r="AG2606" t="str">
            <v/>
          </cell>
        </row>
        <row r="2607">
          <cell r="B2607" t="str">
            <v>J252</v>
          </cell>
          <cell r="AG2607" t="str">
            <v/>
          </cell>
        </row>
        <row r="2608">
          <cell r="B2608" t="str">
            <v/>
          </cell>
          <cell r="AG2608" t="str">
            <v/>
          </cell>
        </row>
        <row r="2609">
          <cell r="B2609" t="str">
            <v/>
          </cell>
          <cell r="AG2609" t="str">
            <v/>
          </cell>
          <cell r="AH2609">
            <v>0</v>
          </cell>
        </row>
        <row r="2610">
          <cell r="B2610" t="str">
            <v/>
          </cell>
          <cell r="AG2610" t="str">
            <v/>
          </cell>
          <cell r="AH2610">
            <v>0</v>
          </cell>
        </row>
        <row r="2611">
          <cell r="B2611" t="str">
            <v/>
          </cell>
          <cell r="AG2611" t="str">
            <v/>
          </cell>
          <cell r="AH2611">
            <v>0</v>
          </cell>
        </row>
        <row r="2612">
          <cell r="B2612" t="str">
            <v/>
          </cell>
          <cell r="AG2612" t="str">
            <v/>
          </cell>
        </row>
        <row r="2613">
          <cell r="B2613" t="str">
            <v/>
          </cell>
          <cell r="AG2613" t="str">
            <v/>
          </cell>
        </row>
        <row r="2614">
          <cell r="B2614" t="str">
            <v/>
          </cell>
          <cell r="AG2614" t="str">
            <v/>
          </cell>
        </row>
        <row r="2615">
          <cell r="B2615" t="str">
            <v/>
          </cell>
          <cell r="AG2615" t="str">
            <v/>
          </cell>
        </row>
        <row r="2616">
          <cell r="B2616" t="str">
            <v/>
          </cell>
          <cell r="AG2616" t="str">
            <v/>
          </cell>
        </row>
        <row r="2617">
          <cell r="B2617" t="str">
            <v/>
          </cell>
          <cell r="AG2617" t="str">
            <v/>
          </cell>
        </row>
        <row r="2618">
          <cell r="B2618" t="str">
            <v>J253</v>
          </cell>
          <cell r="AG2618" t="str">
            <v/>
          </cell>
        </row>
        <row r="2619">
          <cell r="B2619" t="str">
            <v/>
          </cell>
          <cell r="AG2619" t="str">
            <v/>
          </cell>
        </row>
        <row r="2620">
          <cell r="B2620" t="str">
            <v/>
          </cell>
          <cell r="AG2620" t="str">
            <v/>
          </cell>
          <cell r="AH2620">
            <v>0</v>
          </cell>
        </row>
        <row r="2621">
          <cell r="B2621" t="str">
            <v/>
          </cell>
          <cell r="AG2621" t="str">
            <v/>
          </cell>
          <cell r="AH2621">
            <v>0</v>
          </cell>
        </row>
        <row r="2622">
          <cell r="B2622" t="str">
            <v/>
          </cell>
          <cell r="AG2622" t="str">
            <v/>
          </cell>
          <cell r="AH2622">
            <v>0</v>
          </cell>
        </row>
        <row r="2623">
          <cell r="B2623" t="str">
            <v/>
          </cell>
          <cell r="AG2623" t="str">
            <v/>
          </cell>
          <cell r="AH2623">
            <v>0</v>
          </cell>
        </row>
        <row r="2624">
          <cell r="B2624" t="str">
            <v/>
          </cell>
          <cell r="AG2624" t="str">
            <v/>
          </cell>
        </row>
        <row r="2625">
          <cell r="B2625" t="str">
            <v/>
          </cell>
          <cell r="AG2625" t="str">
            <v/>
          </cell>
        </row>
        <row r="2626">
          <cell r="B2626" t="str">
            <v/>
          </cell>
          <cell r="AG2626" t="str">
            <v/>
          </cell>
        </row>
        <row r="2627">
          <cell r="B2627" t="str">
            <v/>
          </cell>
          <cell r="AG2627" t="str">
            <v/>
          </cell>
        </row>
        <row r="2628">
          <cell r="B2628" t="str">
            <v/>
          </cell>
          <cell r="AG2628" t="str">
            <v/>
          </cell>
        </row>
        <row r="2629">
          <cell r="B2629" t="str">
            <v/>
          </cell>
          <cell r="AG2629" t="str">
            <v/>
          </cell>
        </row>
        <row r="2630">
          <cell r="B2630" t="str">
            <v>J254</v>
          </cell>
          <cell r="AG2630" t="str">
            <v/>
          </cell>
        </row>
        <row r="2631">
          <cell r="B2631" t="str">
            <v/>
          </cell>
          <cell r="AG2631" t="str">
            <v/>
          </cell>
        </row>
        <row r="2632">
          <cell r="B2632" t="str">
            <v/>
          </cell>
          <cell r="AG2632" t="str">
            <v/>
          </cell>
          <cell r="AH2632">
            <v>0</v>
          </cell>
        </row>
        <row r="2633">
          <cell r="B2633" t="str">
            <v/>
          </cell>
          <cell r="AG2633" t="str">
            <v/>
          </cell>
        </row>
        <row r="2634">
          <cell r="B2634" t="str">
            <v/>
          </cell>
          <cell r="AG2634" t="str">
            <v/>
          </cell>
          <cell r="AH2634">
            <v>0</v>
          </cell>
        </row>
        <row r="2635">
          <cell r="B2635" t="str">
            <v/>
          </cell>
          <cell r="AG2635" t="str">
            <v/>
          </cell>
          <cell r="AH2635">
            <v>0</v>
          </cell>
        </row>
        <row r="2636">
          <cell r="B2636" t="str">
            <v/>
          </cell>
          <cell r="AG2636" t="str">
            <v/>
          </cell>
        </row>
        <row r="2637">
          <cell r="B2637" t="str">
            <v/>
          </cell>
          <cell r="AG2637" t="str">
            <v/>
          </cell>
        </row>
        <row r="2638">
          <cell r="B2638" t="str">
            <v/>
          </cell>
          <cell r="AG2638" t="str">
            <v/>
          </cell>
        </row>
        <row r="2639">
          <cell r="B2639" t="str">
            <v/>
          </cell>
          <cell r="AG2639" t="str">
            <v/>
          </cell>
        </row>
        <row r="2640">
          <cell r="B2640" t="str">
            <v/>
          </cell>
          <cell r="AG2640" t="str">
            <v/>
          </cell>
        </row>
        <row r="2641">
          <cell r="B2641" t="str">
            <v/>
          </cell>
          <cell r="AG2641" t="str">
            <v/>
          </cell>
        </row>
        <row r="2642">
          <cell r="B2642" t="str">
            <v>J255</v>
          </cell>
          <cell r="AG2642" t="str">
            <v/>
          </cell>
        </row>
        <row r="2643">
          <cell r="B2643" t="str">
            <v/>
          </cell>
          <cell r="AG2643" t="str">
            <v/>
          </cell>
        </row>
        <row r="2644">
          <cell r="B2644" t="str">
            <v/>
          </cell>
          <cell r="AG2644" t="str">
            <v/>
          </cell>
          <cell r="AH2644">
            <v>0</v>
          </cell>
        </row>
        <row r="2645">
          <cell r="B2645" t="str">
            <v/>
          </cell>
          <cell r="AG2645" t="str">
            <v/>
          </cell>
        </row>
        <row r="2646">
          <cell r="B2646" t="str">
            <v/>
          </cell>
          <cell r="AG2646" t="str">
            <v/>
          </cell>
          <cell r="AH2646">
            <v>0</v>
          </cell>
        </row>
        <row r="2647">
          <cell r="B2647" t="str">
            <v/>
          </cell>
          <cell r="AG2647" t="str">
            <v/>
          </cell>
          <cell r="AH2647">
            <v>0</v>
          </cell>
        </row>
        <row r="2648">
          <cell r="B2648" t="str">
            <v/>
          </cell>
          <cell r="AG2648" t="str">
            <v/>
          </cell>
        </row>
        <row r="2649">
          <cell r="B2649" t="str">
            <v/>
          </cell>
          <cell r="AG2649" t="str">
            <v/>
          </cell>
        </row>
        <row r="2650">
          <cell r="B2650" t="str">
            <v/>
          </cell>
          <cell r="AG2650" t="str">
            <v/>
          </cell>
        </row>
        <row r="2651">
          <cell r="B2651" t="str">
            <v/>
          </cell>
          <cell r="AG2651" t="str">
            <v/>
          </cell>
        </row>
        <row r="2652">
          <cell r="B2652" t="str">
            <v/>
          </cell>
          <cell r="AG2652" t="str">
            <v/>
          </cell>
        </row>
        <row r="2653">
          <cell r="B2653" t="str">
            <v/>
          </cell>
          <cell r="AG2653" t="str">
            <v/>
          </cell>
        </row>
        <row r="2654">
          <cell r="B2654" t="str">
            <v>J256</v>
          </cell>
          <cell r="AG2654" t="str">
            <v/>
          </cell>
        </row>
        <row r="2655">
          <cell r="B2655" t="str">
            <v/>
          </cell>
          <cell r="AG2655" t="str">
            <v/>
          </cell>
        </row>
        <row r="2656">
          <cell r="B2656" t="str">
            <v/>
          </cell>
          <cell r="AG2656" t="str">
            <v/>
          </cell>
          <cell r="AH2656">
            <v>0</v>
          </cell>
        </row>
        <row r="2657">
          <cell r="B2657" t="str">
            <v/>
          </cell>
          <cell r="AG2657" t="str">
            <v/>
          </cell>
          <cell r="AH2657">
            <v>0</v>
          </cell>
        </row>
        <row r="2658">
          <cell r="B2658" t="str">
            <v/>
          </cell>
          <cell r="AG2658" t="str">
            <v/>
          </cell>
          <cell r="AH2658">
            <v>0</v>
          </cell>
        </row>
        <row r="2659">
          <cell r="B2659" t="str">
            <v/>
          </cell>
          <cell r="AG2659" t="str">
            <v/>
          </cell>
        </row>
        <row r="2660">
          <cell r="B2660" t="str">
            <v/>
          </cell>
          <cell r="AG2660" t="str">
            <v/>
          </cell>
        </row>
        <row r="2661">
          <cell r="B2661" t="str">
            <v/>
          </cell>
          <cell r="AG2661" t="str">
            <v/>
          </cell>
        </row>
        <row r="2662">
          <cell r="B2662" t="str">
            <v/>
          </cell>
          <cell r="AG2662" t="str">
            <v/>
          </cell>
        </row>
        <row r="2663">
          <cell r="B2663" t="str">
            <v/>
          </cell>
          <cell r="AG2663" t="str">
            <v/>
          </cell>
        </row>
        <row r="2664">
          <cell r="B2664" t="str">
            <v/>
          </cell>
          <cell r="AG2664" t="str">
            <v/>
          </cell>
        </row>
        <row r="2665">
          <cell r="B2665" t="str">
            <v>J257</v>
          </cell>
          <cell r="AG2665" t="str">
            <v/>
          </cell>
        </row>
        <row r="2666">
          <cell r="B2666" t="str">
            <v/>
          </cell>
          <cell r="AG2666" t="str">
            <v/>
          </cell>
        </row>
        <row r="2667">
          <cell r="B2667" t="str">
            <v/>
          </cell>
          <cell r="AG2667" t="str">
            <v/>
          </cell>
          <cell r="AH2667">
            <v>0</v>
          </cell>
        </row>
        <row r="2668">
          <cell r="B2668" t="str">
            <v/>
          </cell>
          <cell r="AG2668" t="str">
            <v/>
          </cell>
        </row>
        <row r="2669">
          <cell r="B2669" t="str">
            <v/>
          </cell>
          <cell r="AG2669" t="str">
            <v/>
          </cell>
        </row>
        <row r="2670">
          <cell r="B2670" t="str">
            <v/>
          </cell>
          <cell r="AG2670" t="str">
            <v/>
          </cell>
        </row>
        <row r="2671">
          <cell r="B2671" t="str">
            <v/>
          </cell>
          <cell r="AG2671" t="str">
            <v/>
          </cell>
        </row>
        <row r="2672">
          <cell r="B2672" t="str">
            <v/>
          </cell>
          <cell r="AG2672" t="str">
            <v/>
          </cell>
        </row>
        <row r="2673">
          <cell r="B2673" t="str">
            <v/>
          </cell>
          <cell r="AG2673" t="str">
            <v/>
          </cell>
        </row>
        <row r="2674">
          <cell r="B2674" t="str">
            <v/>
          </cell>
          <cell r="AG2674" t="str">
            <v/>
          </cell>
        </row>
        <row r="2675">
          <cell r="B2675" t="str">
            <v>J258</v>
          </cell>
          <cell r="AG2675" t="str">
            <v/>
          </cell>
        </row>
        <row r="2676">
          <cell r="B2676" t="str">
            <v/>
          </cell>
          <cell r="AG2676" t="str">
            <v/>
          </cell>
        </row>
        <row r="2677">
          <cell r="B2677" t="str">
            <v/>
          </cell>
          <cell r="AG2677" t="str">
            <v/>
          </cell>
          <cell r="AH2677">
            <v>0</v>
          </cell>
        </row>
        <row r="2678">
          <cell r="B2678" t="str">
            <v/>
          </cell>
          <cell r="AG2678" t="str">
            <v/>
          </cell>
          <cell r="AH2678">
            <v>0</v>
          </cell>
        </row>
        <row r="2679">
          <cell r="B2679" t="str">
            <v/>
          </cell>
          <cell r="AG2679" t="str">
            <v/>
          </cell>
          <cell r="AH2679">
            <v>0</v>
          </cell>
        </row>
        <row r="2680">
          <cell r="B2680" t="str">
            <v/>
          </cell>
          <cell r="AG2680" t="str">
            <v/>
          </cell>
          <cell r="AH2680">
            <v>0</v>
          </cell>
        </row>
        <row r="2681">
          <cell r="B2681" t="str">
            <v/>
          </cell>
          <cell r="AG2681" t="str">
            <v/>
          </cell>
          <cell r="AH2681">
            <v>0</v>
          </cell>
        </row>
        <row r="2682">
          <cell r="B2682" t="str">
            <v/>
          </cell>
          <cell r="AG2682" t="str">
            <v/>
          </cell>
        </row>
        <row r="2683">
          <cell r="B2683" t="str">
            <v/>
          </cell>
          <cell r="AG2683" t="str">
            <v/>
          </cell>
        </row>
        <row r="2684">
          <cell r="B2684" t="str">
            <v/>
          </cell>
          <cell r="AG2684" t="str">
            <v/>
          </cell>
        </row>
        <row r="2685">
          <cell r="B2685" t="str">
            <v/>
          </cell>
          <cell r="AG2685" t="str">
            <v/>
          </cell>
        </row>
        <row r="2686">
          <cell r="B2686" t="str">
            <v/>
          </cell>
          <cell r="AG2686" t="str">
            <v/>
          </cell>
        </row>
        <row r="2687">
          <cell r="B2687" t="str">
            <v/>
          </cell>
          <cell r="AG2687" t="str">
            <v/>
          </cell>
        </row>
        <row r="2688">
          <cell r="B2688" t="str">
            <v>J259</v>
          </cell>
          <cell r="AG2688" t="str">
            <v/>
          </cell>
        </row>
        <row r="2689">
          <cell r="B2689" t="str">
            <v/>
          </cell>
          <cell r="AG2689" t="str">
            <v/>
          </cell>
        </row>
        <row r="2690">
          <cell r="B2690" t="str">
            <v/>
          </cell>
          <cell r="AG2690" t="str">
            <v/>
          </cell>
          <cell r="AH2690">
            <v>0</v>
          </cell>
        </row>
        <row r="2691">
          <cell r="B2691" t="str">
            <v/>
          </cell>
          <cell r="AG2691" t="str">
            <v/>
          </cell>
        </row>
        <row r="2692">
          <cell r="B2692" t="str">
            <v/>
          </cell>
          <cell r="AG2692" t="str">
            <v/>
          </cell>
        </row>
        <row r="2693">
          <cell r="B2693" t="str">
            <v/>
          </cell>
          <cell r="AG2693" t="str">
            <v/>
          </cell>
        </row>
        <row r="2694">
          <cell r="B2694" t="str">
            <v/>
          </cell>
          <cell r="AG2694" t="str">
            <v/>
          </cell>
        </row>
        <row r="2695">
          <cell r="B2695" t="str">
            <v/>
          </cell>
          <cell r="AG2695" t="str">
            <v/>
          </cell>
        </row>
        <row r="2696">
          <cell r="B2696" t="str">
            <v/>
          </cell>
          <cell r="AG2696" t="str">
            <v/>
          </cell>
        </row>
        <row r="2697">
          <cell r="B2697" t="str">
            <v/>
          </cell>
          <cell r="AG2697" t="str">
            <v/>
          </cell>
        </row>
        <row r="2698">
          <cell r="B2698" t="str">
            <v/>
          </cell>
          <cell r="AG2698" t="str">
            <v/>
          </cell>
        </row>
        <row r="2699">
          <cell r="B2699" t="str">
            <v>J260</v>
          </cell>
          <cell r="AG2699" t="str">
            <v/>
          </cell>
        </row>
        <row r="2700">
          <cell r="B2700" t="str">
            <v/>
          </cell>
          <cell r="AG2700" t="str">
            <v/>
          </cell>
        </row>
        <row r="2701">
          <cell r="B2701" t="str">
            <v/>
          </cell>
          <cell r="AG2701" t="str">
            <v/>
          </cell>
          <cell r="AH2701">
            <v>0</v>
          </cell>
        </row>
        <row r="2702">
          <cell r="B2702" t="str">
            <v/>
          </cell>
          <cell r="AG2702" t="str">
            <v/>
          </cell>
        </row>
        <row r="2703">
          <cell r="B2703" t="str">
            <v/>
          </cell>
          <cell r="AG2703" t="str">
            <v/>
          </cell>
        </row>
        <row r="2704">
          <cell r="B2704" t="str">
            <v/>
          </cell>
          <cell r="AG2704" t="str">
            <v/>
          </cell>
        </row>
        <row r="2705">
          <cell r="B2705" t="str">
            <v/>
          </cell>
          <cell r="AG2705" t="str">
            <v/>
          </cell>
        </row>
        <row r="2706">
          <cell r="B2706" t="str">
            <v/>
          </cell>
          <cell r="AG2706" t="str">
            <v/>
          </cell>
        </row>
        <row r="2707">
          <cell r="B2707" t="str">
            <v/>
          </cell>
          <cell r="AG2707" t="str">
            <v/>
          </cell>
        </row>
        <row r="2708">
          <cell r="B2708" t="str">
            <v/>
          </cell>
          <cell r="AG2708" t="str">
            <v/>
          </cell>
        </row>
        <row r="2709">
          <cell r="B2709" t="str">
            <v>J261</v>
          </cell>
          <cell r="AG2709" t="str">
            <v/>
          </cell>
        </row>
        <row r="2710">
          <cell r="B2710" t="str">
            <v/>
          </cell>
          <cell r="AG2710" t="str">
            <v/>
          </cell>
        </row>
        <row r="2711">
          <cell r="B2711" t="str">
            <v/>
          </cell>
          <cell r="AG2711" t="str">
            <v/>
          </cell>
          <cell r="AH2711">
            <v>0</v>
          </cell>
        </row>
        <row r="2712">
          <cell r="B2712" t="str">
            <v/>
          </cell>
          <cell r="AG2712" t="str">
            <v/>
          </cell>
          <cell r="AH2712">
            <v>0</v>
          </cell>
        </row>
        <row r="2713">
          <cell r="B2713" t="str">
            <v/>
          </cell>
          <cell r="AG2713" t="str">
            <v/>
          </cell>
          <cell r="AH2713">
            <v>0</v>
          </cell>
        </row>
        <row r="2714">
          <cell r="B2714" t="str">
            <v/>
          </cell>
          <cell r="AG2714" t="str">
            <v/>
          </cell>
          <cell r="AH2714">
            <v>0</v>
          </cell>
        </row>
        <row r="2715">
          <cell r="B2715" t="str">
            <v/>
          </cell>
          <cell r="AG2715" t="str">
            <v/>
          </cell>
        </row>
        <row r="2716">
          <cell r="B2716" t="str">
            <v/>
          </cell>
          <cell r="AG2716" t="str">
            <v/>
          </cell>
        </row>
        <row r="2717">
          <cell r="B2717" t="str">
            <v/>
          </cell>
          <cell r="AG2717" t="str">
            <v/>
          </cell>
        </row>
        <row r="2718">
          <cell r="B2718" t="str">
            <v/>
          </cell>
          <cell r="AG2718" t="str">
            <v/>
          </cell>
        </row>
        <row r="2719">
          <cell r="B2719" t="str">
            <v/>
          </cell>
          <cell r="AG2719" t="str">
            <v/>
          </cell>
        </row>
        <row r="2720">
          <cell r="B2720" t="str">
            <v/>
          </cell>
          <cell r="AG2720" t="str">
            <v/>
          </cell>
        </row>
        <row r="2721">
          <cell r="B2721" t="str">
            <v>J262</v>
          </cell>
          <cell r="AG2721" t="str">
            <v/>
          </cell>
        </row>
        <row r="2722">
          <cell r="B2722" t="str">
            <v/>
          </cell>
          <cell r="AG2722" t="str">
            <v/>
          </cell>
        </row>
        <row r="2723">
          <cell r="B2723" t="str">
            <v/>
          </cell>
          <cell r="AG2723" t="str">
            <v/>
          </cell>
          <cell r="AH2723">
            <v>0</v>
          </cell>
        </row>
        <row r="2724">
          <cell r="B2724" t="str">
            <v/>
          </cell>
          <cell r="AG2724" t="str">
            <v/>
          </cell>
          <cell r="AH2724">
            <v>0</v>
          </cell>
        </row>
        <row r="2725">
          <cell r="B2725" t="str">
            <v/>
          </cell>
          <cell r="AG2725" t="str">
            <v/>
          </cell>
          <cell r="AH2725">
            <v>0</v>
          </cell>
        </row>
        <row r="2726">
          <cell r="B2726" t="str">
            <v/>
          </cell>
          <cell r="AG2726" t="str">
            <v/>
          </cell>
          <cell r="AH2726">
            <v>0</v>
          </cell>
        </row>
        <row r="2727">
          <cell r="B2727" t="str">
            <v/>
          </cell>
          <cell r="AG2727" t="str">
            <v/>
          </cell>
        </row>
        <row r="2728">
          <cell r="B2728" t="str">
            <v/>
          </cell>
          <cell r="AG2728" t="str">
            <v/>
          </cell>
        </row>
        <row r="2729">
          <cell r="B2729" t="str">
            <v/>
          </cell>
          <cell r="AG2729" t="str">
            <v/>
          </cell>
        </row>
        <row r="2730">
          <cell r="B2730" t="str">
            <v/>
          </cell>
          <cell r="AG2730" t="str">
            <v/>
          </cell>
        </row>
        <row r="2731">
          <cell r="B2731" t="str">
            <v/>
          </cell>
          <cell r="AG2731" t="str">
            <v/>
          </cell>
        </row>
        <row r="2732">
          <cell r="B2732" t="str">
            <v/>
          </cell>
          <cell r="AG2732" t="str">
            <v/>
          </cell>
        </row>
        <row r="2733">
          <cell r="B2733" t="str">
            <v>J263</v>
          </cell>
          <cell r="AG2733" t="str">
            <v/>
          </cell>
        </row>
        <row r="2734">
          <cell r="B2734" t="str">
            <v/>
          </cell>
          <cell r="AG2734" t="str">
            <v/>
          </cell>
        </row>
        <row r="2735">
          <cell r="B2735" t="str">
            <v/>
          </cell>
          <cell r="AG2735" t="str">
            <v/>
          </cell>
          <cell r="AH2735">
            <v>0</v>
          </cell>
        </row>
        <row r="2736">
          <cell r="B2736" t="str">
            <v/>
          </cell>
          <cell r="AG2736" t="str">
            <v/>
          </cell>
          <cell r="AH2736">
            <v>0</v>
          </cell>
        </row>
        <row r="2737">
          <cell r="B2737" t="str">
            <v/>
          </cell>
          <cell r="AG2737" t="str">
            <v/>
          </cell>
          <cell r="AH2737">
            <v>0</v>
          </cell>
        </row>
        <row r="2738">
          <cell r="B2738" t="str">
            <v/>
          </cell>
          <cell r="AG2738" t="str">
            <v/>
          </cell>
          <cell r="AH2738">
            <v>0</v>
          </cell>
        </row>
        <row r="2739">
          <cell r="B2739" t="str">
            <v/>
          </cell>
          <cell r="AG2739" t="str">
            <v/>
          </cell>
          <cell r="AH2739">
            <v>0</v>
          </cell>
        </row>
        <row r="2740">
          <cell r="B2740" t="str">
            <v/>
          </cell>
          <cell r="AG2740" t="str">
            <v/>
          </cell>
        </row>
        <row r="2741">
          <cell r="B2741" t="str">
            <v/>
          </cell>
          <cell r="AG2741" t="str">
            <v/>
          </cell>
        </row>
        <row r="2742">
          <cell r="B2742" t="str">
            <v/>
          </cell>
          <cell r="AG2742" t="str">
            <v/>
          </cell>
        </row>
        <row r="2743">
          <cell r="B2743" t="str">
            <v/>
          </cell>
          <cell r="AG2743" t="str">
            <v/>
          </cell>
        </row>
        <row r="2744">
          <cell r="B2744" t="str">
            <v/>
          </cell>
          <cell r="AG2744" t="str">
            <v/>
          </cell>
        </row>
        <row r="2745">
          <cell r="B2745" t="str">
            <v/>
          </cell>
          <cell r="AG2745" t="str">
            <v/>
          </cell>
        </row>
        <row r="2746">
          <cell r="B2746" t="str">
            <v>J264</v>
          </cell>
          <cell r="AG2746" t="str">
            <v/>
          </cell>
        </row>
        <row r="2747">
          <cell r="B2747" t="str">
            <v/>
          </cell>
          <cell r="AG2747" t="str">
            <v/>
          </cell>
        </row>
        <row r="2748">
          <cell r="B2748" t="str">
            <v/>
          </cell>
          <cell r="AG2748" t="str">
            <v/>
          </cell>
          <cell r="AH2748">
            <v>0</v>
          </cell>
        </row>
        <row r="2749">
          <cell r="B2749" t="str">
            <v/>
          </cell>
          <cell r="AG2749" t="str">
            <v/>
          </cell>
          <cell r="AH2749">
            <v>0</v>
          </cell>
        </row>
        <row r="2750">
          <cell r="B2750" t="str">
            <v/>
          </cell>
          <cell r="AG2750" t="str">
            <v/>
          </cell>
          <cell r="AH2750">
            <v>0</v>
          </cell>
        </row>
        <row r="2751">
          <cell r="B2751" t="str">
            <v/>
          </cell>
          <cell r="AG2751" t="str">
            <v/>
          </cell>
          <cell r="AH2751">
            <v>0</v>
          </cell>
        </row>
        <row r="2752">
          <cell r="B2752" t="str">
            <v/>
          </cell>
          <cell r="AG2752" t="str">
            <v/>
          </cell>
          <cell r="AH2752">
            <v>0</v>
          </cell>
        </row>
        <row r="2753">
          <cell r="B2753" t="str">
            <v/>
          </cell>
          <cell r="AG2753" t="str">
            <v/>
          </cell>
        </row>
        <row r="2754">
          <cell r="B2754" t="str">
            <v/>
          </cell>
          <cell r="AG2754" t="str">
            <v/>
          </cell>
        </row>
        <row r="2755">
          <cell r="B2755" t="str">
            <v/>
          </cell>
          <cell r="AG2755" t="str">
            <v/>
          </cell>
        </row>
        <row r="2756">
          <cell r="B2756" t="str">
            <v/>
          </cell>
          <cell r="AG2756" t="str">
            <v/>
          </cell>
        </row>
        <row r="2757">
          <cell r="B2757" t="str">
            <v/>
          </cell>
          <cell r="AG2757" t="str">
            <v/>
          </cell>
        </row>
        <row r="2758">
          <cell r="B2758" t="str">
            <v/>
          </cell>
          <cell r="AG2758" t="str">
            <v/>
          </cell>
        </row>
        <row r="2759">
          <cell r="B2759" t="str">
            <v>J265</v>
          </cell>
          <cell r="AG2759" t="str">
            <v/>
          </cell>
        </row>
        <row r="2760">
          <cell r="B2760" t="str">
            <v/>
          </cell>
          <cell r="AG2760" t="str">
            <v/>
          </cell>
        </row>
        <row r="2761">
          <cell r="B2761" t="str">
            <v/>
          </cell>
          <cell r="AG2761" t="str">
            <v/>
          </cell>
          <cell r="AH2761">
            <v>0</v>
          </cell>
        </row>
        <row r="2762">
          <cell r="B2762" t="str">
            <v/>
          </cell>
          <cell r="AG2762" t="str">
            <v/>
          </cell>
          <cell r="AH2762">
            <v>0</v>
          </cell>
        </row>
        <row r="2763">
          <cell r="B2763" t="str">
            <v/>
          </cell>
          <cell r="AG2763" t="str">
            <v/>
          </cell>
          <cell r="AH2763">
            <v>0</v>
          </cell>
        </row>
        <row r="2764">
          <cell r="B2764" t="str">
            <v/>
          </cell>
          <cell r="AG2764" t="str">
            <v/>
          </cell>
          <cell r="AH2764">
            <v>0</v>
          </cell>
        </row>
        <row r="2765">
          <cell r="B2765" t="str">
            <v/>
          </cell>
          <cell r="AG2765" t="str">
            <v/>
          </cell>
          <cell r="AH2765">
            <v>0</v>
          </cell>
        </row>
        <row r="2766">
          <cell r="B2766" t="str">
            <v/>
          </cell>
          <cell r="AG2766" t="str">
            <v/>
          </cell>
          <cell r="AH2766">
            <v>0</v>
          </cell>
        </row>
        <row r="2767">
          <cell r="B2767" t="str">
            <v/>
          </cell>
          <cell r="AG2767" t="str">
            <v/>
          </cell>
        </row>
        <row r="2768">
          <cell r="B2768" t="str">
            <v/>
          </cell>
          <cell r="AG2768" t="str">
            <v/>
          </cell>
        </row>
        <row r="2769">
          <cell r="B2769" t="str">
            <v/>
          </cell>
          <cell r="AG2769" t="str">
            <v/>
          </cell>
        </row>
        <row r="2770">
          <cell r="B2770" t="str">
            <v/>
          </cell>
          <cell r="AG2770" t="str">
            <v/>
          </cell>
        </row>
        <row r="2771">
          <cell r="B2771" t="str">
            <v/>
          </cell>
          <cell r="AG2771" t="str">
            <v/>
          </cell>
        </row>
        <row r="2772">
          <cell r="B2772" t="str">
            <v/>
          </cell>
          <cell r="AG2772" t="str">
            <v/>
          </cell>
        </row>
        <row r="2773">
          <cell r="B2773" t="str">
            <v>J266</v>
          </cell>
          <cell r="AG2773" t="str">
            <v/>
          </cell>
        </row>
        <row r="2774">
          <cell r="B2774" t="str">
            <v/>
          </cell>
          <cell r="AG2774" t="str">
            <v/>
          </cell>
        </row>
        <row r="2775">
          <cell r="B2775" t="str">
            <v/>
          </cell>
          <cell r="AG2775" t="str">
            <v/>
          </cell>
          <cell r="AH2775">
            <v>0</v>
          </cell>
        </row>
        <row r="2776">
          <cell r="B2776" t="str">
            <v/>
          </cell>
          <cell r="AG2776" t="str">
            <v/>
          </cell>
          <cell r="AH2776">
            <v>0</v>
          </cell>
        </row>
        <row r="2777">
          <cell r="B2777" t="str">
            <v/>
          </cell>
          <cell r="AG2777" t="str">
            <v/>
          </cell>
          <cell r="AH2777">
            <v>0</v>
          </cell>
        </row>
        <row r="2778">
          <cell r="B2778" t="str">
            <v/>
          </cell>
          <cell r="AG2778" t="str">
            <v/>
          </cell>
          <cell r="AH2778">
            <v>0</v>
          </cell>
        </row>
        <row r="2779">
          <cell r="B2779" t="str">
            <v/>
          </cell>
          <cell r="AG2779" t="str">
            <v/>
          </cell>
          <cell r="AH2779">
            <v>0</v>
          </cell>
        </row>
        <row r="2780">
          <cell r="B2780" t="str">
            <v/>
          </cell>
          <cell r="AG2780" t="str">
            <v/>
          </cell>
          <cell r="AH2780">
            <v>0</v>
          </cell>
        </row>
        <row r="2781">
          <cell r="B2781" t="str">
            <v/>
          </cell>
          <cell r="AG2781" t="str">
            <v/>
          </cell>
        </row>
        <row r="2782">
          <cell r="B2782" t="str">
            <v/>
          </cell>
          <cell r="AG2782" t="str">
            <v/>
          </cell>
        </row>
        <row r="2783">
          <cell r="B2783" t="str">
            <v/>
          </cell>
          <cell r="AG2783" t="str">
            <v/>
          </cell>
        </row>
        <row r="2784">
          <cell r="B2784" t="str">
            <v/>
          </cell>
          <cell r="AG2784" t="str">
            <v/>
          </cell>
        </row>
        <row r="2785">
          <cell r="B2785" t="str">
            <v/>
          </cell>
          <cell r="AG2785" t="str">
            <v/>
          </cell>
        </row>
        <row r="2786">
          <cell r="B2786" t="str">
            <v/>
          </cell>
          <cell r="AG2786" t="str">
            <v/>
          </cell>
        </row>
        <row r="2787">
          <cell r="B2787" t="str">
            <v>J267</v>
          </cell>
          <cell r="AG2787" t="str">
            <v/>
          </cell>
        </row>
        <row r="2788">
          <cell r="B2788" t="str">
            <v/>
          </cell>
          <cell r="AG2788" t="str">
            <v/>
          </cell>
        </row>
        <row r="2789">
          <cell r="B2789" t="str">
            <v/>
          </cell>
          <cell r="AG2789" t="str">
            <v/>
          </cell>
          <cell r="AH2789">
            <v>0</v>
          </cell>
        </row>
        <row r="2790">
          <cell r="B2790" t="str">
            <v/>
          </cell>
          <cell r="AG2790" t="str">
            <v/>
          </cell>
          <cell r="AH2790">
            <v>0</v>
          </cell>
        </row>
        <row r="2791">
          <cell r="B2791" t="str">
            <v/>
          </cell>
          <cell r="AG2791" t="str">
            <v/>
          </cell>
          <cell r="AH2791">
            <v>0</v>
          </cell>
        </row>
        <row r="2792">
          <cell r="B2792" t="str">
            <v/>
          </cell>
          <cell r="AG2792" t="str">
            <v/>
          </cell>
          <cell r="AH2792">
            <v>0</v>
          </cell>
        </row>
        <row r="2793">
          <cell r="B2793" t="str">
            <v/>
          </cell>
          <cell r="AG2793" t="str">
            <v/>
          </cell>
          <cell r="AH2793">
            <v>0</v>
          </cell>
        </row>
        <row r="2794">
          <cell r="B2794" t="str">
            <v/>
          </cell>
          <cell r="AG2794" t="str">
            <v/>
          </cell>
          <cell r="AH2794">
            <v>0</v>
          </cell>
        </row>
        <row r="2795">
          <cell r="B2795" t="str">
            <v/>
          </cell>
          <cell r="AG2795" t="str">
            <v/>
          </cell>
        </row>
        <row r="2796">
          <cell r="B2796" t="str">
            <v/>
          </cell>
          <cell r="AG2796" t="str">
            <v/>
          </cell>
        </row>
        <row r="2797">
          <cell r="B2797" t="str">
            <v/>
          </cell>
          <cell r="AG2797" t="str">
            <v/>
          </cell>
        </row>
        <row r="2798">
          <cell r="B2798" t="str">
            <v/>
          </cell>
          <cell r="AG2798" t="str">
            <v/>
          </cell>
        </row>
        <row r="2799">
          <cell r="B2799" t="str">
            <v/>
          </cell>
          <cell r="AG2799" t="str">
            <v/>
          </cell>
        </row>
        <row r="2800">
          <cell r="B2800" t="str">
            <v/>
          </cell>
          <cell r="AG2800" t="str">
            <v/>
          </cell>
        </row>
        <row r="2801">
          <cell r="B2801" t="str">
            <v/>
          </cell>
          <cell r="AG2801" t="str">
            <v/>
          </cell>
        </row>
        <row r="2802">
          <cell r="B2802" t="str">
            <v>J268</v>
          </cell>
          <cell r="AG2802" t="str">
            <v/>
          </cell>
        </row>
        <row r="2803">
          <cell r="B2803" t="str">
            <v/>
          </cell>
          <cell r="AG2803" t="str">
            <v/>
          </cell>
        </row>
        <row r="2804">
          <cell r="B2804" t="str">
            <v/>
          </cell>
          <cell r="AG2804" t="str">
            <v/>
          </cell>
          <cell r="AH2804">
            <v>0</v>
          </cell>
        </row>
        <row r="2805">
          <cell r="B2805" t="str">
            <v/>
          </cell>
          <cell r="AG2805" t="str">
            <v/>
          </cell>
        </row>
        <row r="2806">
          <cell r="B2806" t="str">
            <v/>
          </cell>
          <cell r="AG2806" t="str">
            <v/>
          </cell>
        </row>
        <row r="2807">
          <cell r="B2807" t="str">
            <v/>
          </cell>
          <cell r="AG2807" t="str">
            <v/>
          </cell>
        </row>
        <row r="2808">
          <cell r="B2808" t="str">
            <v/>
          </cell>
          <cell r="AG2808" t="str">
            <v/>
          </cell>
        </row>
        <row r="2809">
          <cell r="B2809" t="str">
            <v/>
          </cell>
          <cell r="AG2809" t="str">
            <v/>
          </cell>
        </row>
        <row r="2810">
          <cell r="B2810" t="str">
            <v/>
          </cell>
          <cell r="AG2810" t="str">
            <v/>
          </cell>
        </row>
        <row r="2811">
          <cell r="B2811" t="str">
            <v/>
          </cell>
          <cell r="AG2811" t="str">
            <v/>
          </cell>
        </row>
        <row r="2812">
          <cell r="B2812" t="str">
            <v>J269</v>
          </cell>
          <cell r="AG2812" t="str">
            <v/>
          </cell>
        </row>
        <row r="2813">
          <cell r="B2813" t="str">
            <v/>
          </cell>
          <cell r="AG2813" t="str">
            <v/>
          </cell>
        </row>
        <row r="2814">
          <cell r="B2814" t="str">
            <v/>
          </cell>
          <cell r="AG2814" t="str">
            <v/>
          </cell>
          <cell r="AH2814">
            <v>0</v>
          </cell>
        </row>
        <row r="2815">
          <cell r="B2815" t="str">
            <v/>
          </cell>
          <cell r="AG2815" t="str">
            <v/>
          </cell>
        </row>
        <row r="2816">
          <cell r="B2816" t="str">
            <v/>
          </cell>
          <cell r="AG2816" t="str">
            <v/>
          </cell>
        </row>
        <row r="2817">
          <cell r="B2817" t="str">
            <v/>
          </cell>
          <cell r="AG2817" t="str">
            <v/>
          </cell>
        </row>
        <row r="2818">
          <cell r="B2818" t="str">
            <v/>
          </cell>
          <cell r="AG2818" t="str">
            <v/>
          </cell>
        </row>
        <row r="2819">
          <cell r="B2819" t="str">
            <v/>
          </cell>
          <cell r="AG2819" t="str">
            <v/>
          </cell>
        </row>
        <row r="2820">
          <cell r="B2820" t="str">
            <v/>
          </cell>
          <cell r="AG2820" t="str">
            <v/>
          </cell>
        </row>
        <row r="2821">
          <cell r="B2821" t="str">
            <v/>
          </cell>
          <cell r="AG2821" t="str">
            <v/>
          </cell>
        </row>
        <row r="2822">
          <cell r="B2822" t="str">
            <v>J270</v>
          </cell>
          <cell r="AG2822" t="str">
            <v/>
          </cell>
        </row>
        <row r="2823">
          <cell r="B2823" t="str">
            <v/>
          </cell>
          <cell r="AG2823" t="str">
            <v/>
          </cell>
        </row>
        <row r="2824">
          <cell r="B2824" t="str">
            <v/>
          </cell>
          <cell r="AG2824" t="str">
            <v/>
          </cell>
          <cell r="AH2824">
            <v>0</v>
          </cell>
        </row>
        <row r="2825">
          <cell r="B2825" t="str">
            <v/>
          </cell>
          <cell r="AG2825" t="str">
            <v/>
          </cell>
        </row>
        <row r="2826">
          <cell r="B2826" t="str">
            <v/>
          </cell>
          <cell r="AG2826" t="str">
            <v/>
          </cell>
        </row>
        <row r="2827">
          <cell r="B2827" t="str">
            <v/>
          </cell>
          <cell r="AG2827" t="str">
            <v/>
          </cell>
        </row>
        <row r="2828">
          <cell r="B2828" t="str">
            <v/>
          </cell>
          <cell r="AG2828" t="str">
            <v/>
          </cell>
        </row>
        <row r="2829">
          <cell r="B2829" t="str">
            <v/>
          </cell>
          <cell r="AG2829" t="str">
            <v/>
          </cell>
        </row>
        <row r="2830">
          <cell r="B2830" t="str">
            <v/>
          </cell>
          <cell r="AG2830" t="str">
            <v/>
          </cell>
        </row>
        <row r="2831">
          <cell r="B2831" t="str">
            <v/>
          </cell>
          <cell r="AG2831" t="str">
            <v/>
          </cell>
        </row>
        <row r="2832">
          <cell r="B2832" t="str">
            <v>J271</v>
          </cell>
          <cell r="AG2832" t="str">
            <v/>
          </cell>
        </row>
        <row r="2833">
          <cell r="B2833" t="str">
            <v/>
          </cell>
          <cell r="AG2833" t="str">
            <v/>
          </cell>
        </row>
        <row r="2834">
          <cell r="B2834" t="str">
            <v/>
          </cell>
          <cell r="AG2834" t="str">
            <v/>
          </cell>
          <cell r="AH2834">
            <v>0</v>
          </cell>
        </row>
        <row r="2835">
          <cell r="B2835" t="str">
            <v/>
          </cell>
          <cell r="AG2835" t="str">
            <v/>
          </cell>
        </row>
        <row r="2836">
          <cell r="B2836" t="str">
            <v/>
          </cell>
          <cell r="AG2836" t="str">
            <v/>
          </cell>
        </row>
        <row r="2837">
          <cell r="B2837" t="str">
            <v/>
          </cell>
          <cell r="AG2837" t="str">
            <v/>
          </cell>
        </row>
        <row r="2838">
          <cell r="B2838" t="str">
            <v/>
          </cell>
          <cell r="AG2838" t="str">
            <v/>
          </cell>
        </row>
        <row r="2839">
          <cell r="B2839" t="str">
            <v/>
          </cell>
          <cell r="AG2839" t="str">
            <v/>
          </cell>
        </row>
        <row r="2840">
          <cell r="B2840" t="str">
            <v/>
          </cell>
          <cell r="AG2840" t="str">
            <v/>
          </cell>
        </row>
        <row r="2841">
          <cell r="B2841" t="str">
            <v/>
          </cell>
          <cell r="AG2841" t="str">
            <v/>
          </cell>
        </row>
        <row r="2842">
          <cell r="B2842" t="str">
            <v>J272</v>
          </cell>
          <cell r="AG2842" t="str">
            <v/>
          </cell>
        </row>
        <row r="2843">
          <cell r="B2843" t="str">
            <v/>
          </cell>
          <cell r="AG2843" t="str">
            <v/>
          </cell>
        </row>
        <row r="2844">
          <cell r="B2844" t="str">
            <v/>
          </cell>
          <cell r="AG2844" t="str">
            <v/>
          </cell>
          <cell r="AH2844">
            <v>0</v>
          </cell>
        </row>
        <row r="2845">
          <cell r="B2845" t="str">
            <v/>
          </cell>
          <cell r="AG2845" t="str">
            <v/>
          </cell>
        </row>
        <row r="2846">
          <cell r="B2846" t="str">
            <v/>
          </cell>
          <cell r="AG2846" t="str">
            <v/>
          </cell>
        </row>
        <row r="2847">
          <cell r="B2847" t="str">
            <v/>
          </cell>
          <cell r="AG2847" t="str">
            <v/>
          </cell>
        </row>
        <row r="2848">
          <cell r="B2848" t="str">
            <v/>
          </cell>
          <cell r="AG2848" t="str">
            <v/>
          </cell>
        </row>
        <row r="2849">
          <cell r="B2849" t="str">
            <v/>
          </cell>
          <cell r="AG2849" t="str">
            <v/>
          </cell>
        </row>
        <row r="2850">
          <cell r="B2850" t="str">
            <v/>
          </cell>
          <cell r="AG2850" t="str">
            <v/>
          </cell>
        </row>
        <row r="2851">
          <cell r="B2851" t="str">
            <v/>
          </cell>
          <cell r="AG2851" t="str">
            <v/>
          </cell>
        </row>
        <row r="2852">
          <cell r="B2852" t="str">
            <v>J273</v>
          </cell>
          <cell r="AG2852" t="str">
            <v/>
          </cell>
        </row>
        <row r="2853">
          <cell r="B2853" t="str">
            <v/>
          </cell>
          <cell r="AG2853" t="str">
            <v/>
          </cell>
        </row>
        <row r="2854">
          <cell r="B2854" t="str">
            <v/>
          </cell>
          <cell r="AG2854" t="str">
            <v/>
          </cell>
          <cell r="AH2854">
            <v>0</v>
          </cell>
        </row>
        <row r="2855">
          <cell r="B2855" t="str">
            <v/>
          </cell>
          <cell r="AG2855" t="str">
            <v/>
          </cell>
        </row>
        <row r="2856">
          <cell r="B2856" t="str">
            <v/>
          </cell>
          <cell r="AG2856" t="str">
            <v/>
          </cell>
        </row>
        <row r="2857">
          <cell r="B2857" t="str">
            <v/>
          </cell>
          <cell r="AG2857" t="str">
            <v/>
          </cell>
        </row>
        <row r="2858">
          <cell r="B2858" t="str">
            <v/>
          </cell>
          <cell r="AG2858" t="str">
            <v/>
          </cell>
        </row>
        <row r="2859">
          <cell r="B2859" t="str">
            <v/>
          </cell>
          <cell r="AG2859" t="str">
            <v/>
          </cell>
        </row>
        <row r="2860">
          <cell r="B2860" t="str">
            <v/>
          </cell>
          <cell r="AG2860" t="str">
            <v/>
          </cell>
        </row>
        <row r="2861">
          <cell r="B2861" t="str">
            <v/>
          </cell>
          <cell r="AG2861" t="str">
            <v/>
          </cell>
        </row>
        <row r="2862">
          <cell r="B2862" t="str">
            <v>J274</v>
          </cell>
          <cell r="AG2862" t="str">
            <v/>
          </cell>
        </row>
        <row r="2863">
          <cell r="B2863" t="str">
            <v/>
          </cell>
          <cell r="AG2863" t="str">
            <v/>
          </cell>
        </row>
        <row r="2864">
          <cell r="B2864" t="str">
            <v/>
          </cell>
          <cell r="AG2864" t="str">
            <v/>
          </cell>
          <cell r="AH2864">
            <v>0</v>
          </cell>
        </row>
        <row r="2865">
          <cell r="B2865" t="str">
            <v/>
          </cell>
          <cell r="AG2865" t="str">
            <v/>
          </cell>
        </row>
        <row r="2866">
          <cell r="B2866" t="str">
            <v/>
          </cell>
          <cell r="AG2866" t="str">
            <v/>
          </cell>
        </row>
        <row r="2867">
          <cell r="B2867" t="str">
            <v/>
          </cell>
          <cell r="AG2867" t="str">
            <v/>
          </cell>
        </row>
        <row r="2868">
          <cell r="B2868" t="str">
            <v/>
          </cell>
          <cell r="AG2868" t="str">
            <v/>
          </cell>
        </row>
        <row r="2869">
          <cell r="B2869" t="str">
            <v/>
          </cell>
          <cell r="AG2869" t="str">
            <v/>
          </cell>
        </row>
        <row r="2870">
          <cell r="B2870" t="str">
            <v/>
          </cell>
          <cell r="AG2870" t="str">
            <v/>
          </cell>
        </row>
        <row r="2871">
          <cell r="B2871" t="str">
            <v/>
          </cell>
          <cell r="AG2871" t="str">
            <v/>
          </cell>
        </row>
        <row r="2872">
          <cell r="B2872" t="str">
            <v>J275</v>
          </cell>
          <cell r="AG2872" t="str">
            <v/>
          </cell>
        </row>
        <row r="2873">
          <cell r="B2873" t="str">
            <v/>
          </cell>
          <cell r="AG2873" t="str">
            <v/>
          </cell>
        </row>
        <row r="2874">
          <cell r="B2874" t="str">
            <v/>
          </cell>
          <cell r="AG2874" t="str">
            <v/>
          </cell>
          <cell r="AH2874">
            <v>0</v>
          </cell>
        </row>
        <row r="2875">
          <cell r="B2875" t="str">
            <v/>
          </cell>
          <cell r="AG2875" t="str">
            <v/>
          </cell>
        </row>
        <row r="2876">
          <cell r="B2876" t="str">
            <v/>
          </cell>
          <cell r="AG2876" t="str">
            <v/>
          </cell>
        </row>
        <row r="2877">
          <cell r="B2877" t="str">
            <v/>
          </cell>
          <cell r="AG2877" t="str">
            <v/>
          </cell>
        </row>
        <row r="2878">
          <cell r="B2878" t="str">
            <v/>
          </cell>
          <cell r="AG2878" t="str">
            <v/>
          </cell>
        </row>
        <row r="2879">
          <cell r="B2879" t="str">
            <v/>
          </cell>
          <cell r="AG2879" t="str">
            <v/>
          </cell>
        </row>
        <row r="2880">
          <cell r="B2880" t="str">
            <v/>
          </cell>
          <cell r="AG2880" t="str">
            <v/>
          </cell>
        </row>
        <row r="2881">
          <cell r="B2881" t="str">
            <v/>
          </cell>
          <cell r="AG2881" t="str">
            <v/>
          </cell>
        </row>
        <row r="2882">
          <cell r="B2882" t="str">
            <v>J276</v>
          </cell>
          <cell r="AG2882" t="str">
            <v/>
          </cell>
        </row>
        <row r="2883">
          <cell r="B2883" t="str">
            <v/>
          </cell>
          <cell r="AG2883" t="str">
            <v/>
          </cell>
        </row>
        <row r="2884">
          <cell r="B2884" t="str">
            <v/>
          </cell>
          <cell r="AG2884" t="str">
            <v/>
          </cell>
          <cell r="AH2884">
            <v>0</v>
          </cell>
        </row>
        <row r="2885">
          <cell r="B2885" t="str">
            <v/>
          </cell>
          <cell r="AG2885" t="str">
            <v/>
          </cell>
        </row>
        <row r="2886">
          <cell r="B2886" t="str">
            <v/>
          </cell>
          <cell r="AG2886" t="str">
            <v/>
          </cell>
        </row>
        <row r="2887">
          <cell r="B2887" t="str">
            <v/>
          </cell>
          <cell r="AG2887" t="str">
            <v/>
          </cell>
        </row>
        <row r="2888">
          <cell r="B2888" t="str">
            <v/>
          </cell>
          <cell r="AG2888" t="str">
            <v/>
          </cell>
        </row>
        <row r="2889">
          <cell r="B2889" t="str">
            <v/>
          </cell>
          <cell r="AG2889" t="str">
            <v/>
          </cell>
        </row>
        <row r="2890">
          <cell r="B2890" t="str">
            <v/>
          </cell>
          <cell r="AG2890" t="str">
            <v/>
          </cell>
        </row>
        <row r="2891">
          <cell r="B2891" t="str">
            <v/>
          </cell>
          <cell r="AG2891" t="str">
            <v/>
          </cell>
        </row>
        <row r="2892">
          <cell r="B2892" t="str">
            <v>J277</v>
          </cell>
          <cell r="AG2892" t="str">
            <v/>
          </cell>
        </row>
        <row r="2893">
          <cell r="B2893" t="str">
            <v/>
          </cell>
          <cell r="AG2893" t="str">
            <v/>
          </cell>
        </row>
        <row r="2894">
          <cell r="B2894" t="str">
            <v/>
          </cell>
          <cell r="AG2894" t="str">
            <v/>
          </cell>
          <cell r="AH2894">
            <v>0</v>
          </cell>
        </row>
        <row r="2895">
          <cell r="B2895" t="str">
            <v/>
          </cell>
          <cell r="AG2895" t="str">
            <v/>
          </cell>
        </row>
        <row r="2896">
          <cell r="B2896" t="str">
            <v/>
          </cell>
          <cell r="AG2896" t="str">
            <v/>
          </cell>
        </row>
        <row r="2897">
          <cell r="B2897" t="str">
            <v/>
          </cell>
          <cell r="AG2897" t="str">
            <v/>
          </cell>
        </row>
        <row r="2898">
          <cell r="B2898" t="str">
            <v/>
          </cell>
          <cell r="AG2898" t="str">
            <v/>
          </cell>
        </row>
        <row r="2899">
          <cell r="B2899" t="str">
            <v/>
          </cell>
          <cell r="AG2899" t="str">
            <v/>
          </cell>
        </row>
        <row r="2900">
          <cell r="B2900" t="str">
            <v/>
          </cell>
          <cell r="AG2900" t="str">
            <v/>
          </cell>
        </row>
        <row r="2901">
          <cell r="B2901" t="str">
            <v/>
          </cell>
          <cell r="AG2901" t="str">
            <v/>
          </cell>
        </row>
        <row r="2902">
          <cell r="B2902" t="str">
            <v>J278</v>
          </cell>
          <cell r="AG2902" t="str">
            <v/>
          </cell>
        </row>
        <row r="2903">
          <cell r="B2903" t="str">
            <v/>
          </cell>
          <cell r="AG2903" t="str">
            <v/>
          </cell>
        </row>
        <row r="2904">
          <cell r="B2904" t="str">
            <v/>
          </cell>
          <cell r="AG2904" t="str">
            <v/>
          </cell>
          <cell r="AH2904">
            <v>0</v>
          </cell>
        </row>
        <row r="2905">
          <cell r="B2905" t="str">
            <v/>
          </cell>
          <cell r="AG2905" t="str">
            <v/>
          </cell>
        </row>
        <row r="2906">
          <cell r="B2906" t="str">
            <v/>
          </cell>
          <cell r="AG2906" t="str">
            <v/>
          </cell>
        </row>
        <row r="2907">
          <cell r="B2907" t="str">
            <v/>
          </cell>
          <cell r="AG2907" t="str">
            <v/>
          </cell>
        </row>
        <row r="2908">
          <cell r="B2908" t="str">
            <v/>
          </cell>
          <cell r="AG2908" t="str">
            <v/>
          </cell>
        </row>
        <row r="2909">
          <cell r="B2909" t="str">
            <v/>
          </cell>
          <cell r="AG2909" t="str">
            <v/>
          </cell>
        </row>
        <row r="2910">
          <cell r="B2910" t="str">
            <v/>
          </cell>
          <cell r="AG2910" t="str">
            <v/>
          </cell>
        </row>
        <row r="2911">
          <cell r="B2911" t="str">
            <v/>
          </cell>
          <cell r="AG2911" t="str">
            <v/>
          </cell>
        </row>
        <row r="2912">
          <cell r="B2912" t="str">
            <v>J279</v>
          </cell>
          <cell r="AG2912" t="str">
            <v/>
          </cell>
        </row>
        <row r="2913">
          <cell r="B2913" t="str">
            <v/>
          </cell>
          <cell r="AG2913" t="str">
            <v/>
          </cell>
        </row>
        <row r="2914">
          <cell r="B2914" t="str">
            <v/>
          </cell>
          <cell r="AG2914" t="str">
            <v/>
          </cell>
          <cell r="AH2914">
            <v>0</v>
          </cell>
        </row>
        <row r="2915">
          <cell r="B2915" t="str">
            <v/>
          </cell>
          <cell r="AG2915" t="str">
            <v/>
          </cell>
        </row>
        <row r="2916">
          <cell r="B2916" t="str">
            <v/>
          </cell>
          <cell r="AG2916" t="str">
            <v/>
          </cell>
        </row>
        <row r="2917">
          <cell r="B2917" t="str">
            <v/>
          </cell>
          <cell r="AG2917" t="str">
            <v/>
          </cell>
        </row>
        <row r="2918">
          <cell r="B2918" t="str">
            <v/>
          </cell>
          <cell r="AG2918" t="str">
            <v/>
          </cell>
        </row>
        <row r="2919">
          <cell r="B2919" t="str">
            <v/>
          </cell>
          <cell r="AG2919" t="str">
            <v/>
          </cell>
        </row>
        <row r="2920">
          <cell r="B2920" t="str">
            <v/>
          </cell>
          <cell r="AG2920" t="str">
            <v/>
          </cell>
        </row>
        <row r="2921">
          <cell r="B2921" t="str">
            <v/>
          </cell>
          <cell r="AG2921" t="str">
            <v/>
          </cell>
        </row>
        <row r="2922">
          <cell r="B2922" t="str">
            <v>J280</v>
          </cell>
          <cell r="AG2922" t="str">
            <v/>
          </cell>
        </row>
        <row r="2923">
          <cell r="B2923" t="str">
            <v/>
          </cell>
          <cell r="AG2923" t="str">
            <v/>
          </cell>
        </row>
        <row r="2924">
          <cell r="B2924" t="str">
            <v/>
          </cell>
          <cell r="AG2924" t="str">
            <v/>
          </cell>
          <cell r="AH2924">
            <v>0</v>
          </cell>
        </row>
        <row r="2925">
          <cell r="B2925" t="str">
            <v/>
          </cell>
          <cell r="AG2925" t="str">
            <v/>
          </cell>
        </row>
        <row r="2926">
          <cell r="B2926" t="str">
            <v/>
          </cell>
          <cell r="AG2926" t="str">
            <v/>
          </cell>
        </row>
        <row r="2927">
          <cell r="B2927" t="str">
            <v/>
          </cell>
          <cell r="AG2927" t="str">
            <v/>
          </cell>
        </row>
        <row r="2928">
          <cell r="B2928" t="str">
            <v/>
          </cell>
          <cell r="AG2928" t="str">
            <v/>
          </cell>
        </row>
        <row r="2929">
          <cell r="B2929" t="str">
            <v/>
          </cell>
          <cell r="AG2929" t="str">
            <v/>
          </cell>
        </row>
        <row r="2930">
          <cell r="B2930" t="str">
            <v/>
          </cell>
          <cell r="AG2930" t="str">
            <v/>
          </cell>
        </row>
        <row r="2931">
          <cell r="B2931" t="str">
            <v/>
          </cell>
          <cell r="AG2931" t="str">
            <v/>
          </cell>
        </row>
        <row r="2932">
          <cell r="B2932" t="str">
            <v>J281</v>
          </cell>
          <cell r="AG2932" t="str">
            <v/>
          </cell>
        </row>
        <row r="2933">
          <cell r="B2933" t="str">
            <v/>
          </cell>
          <cell r="AG2933" t="str">
            <v/>
          </cell>
        </row>
        <row r="2934">
          <cell r="B2934" t="str">
            <v/>
          </cell>
          <cell r="AG2934" t="str">
            <v/>
          </cell>
          <cell r="AH2934">
            <v>0</v>
          </cell>
        </row>
        <row r="2935">
          <cell r="B2935" t="str">
            <v/>
          </cell>
          <cell r="AG2935" t="str">
            <v/>
          </cell>
        </row>
        <row r="2936">
          <cell r="B2936" t="str">
            <v/>
          </cell>
          <cell r="AG2936" t="str">
            <v/>
          </cell>
        </row>
        <row r="2937">
          <cell r="B2937" t="str">
            <v/>
          </cell>
          <cell r="AG2937" t="str">
            <v/>
          </cell>
        </row>
        <row r="2938">
          <cell r="B2938" t="str">
            <v/>
          </cell>
          <cell r="AG2938" t="str">
            <v/>
          </cell>
        </row>
        <row r="2939">
          <cell r="B2939" t="str">
            <v/>
          </cell>
          <cell r="AG2939" t="str">
            <v/>
          </cell>
        </row>
        <row r="2940">
          <cell r="B2940" t="str">
            <v/>
          </cell>
          <cell r="AG2940" t="str">
            <v/>
          </cell>
        </row>
        <row r="2941">
          <cell r="B2941" t="str">
            <v/>
          </cell>
          <cell r="AG2941" t="str">
            <v/>
          </cell>
        </row>
        <row r="2942">
          <cell r="B2942" t="str">
            <v>J282</v>
          </cell>
          <cell r="AG2942" t="str">
            <v/>
          </cell>
        </row>
        <row r="2943">
          <cell r="B2943" t="str">
            <v/>
          </cell>
          <cell r="AG2943" t="str">
            <v/>
          </cell>
        </row>
        <row r="2944">
          <cell r="B2944" t="str">
            <v/>
          </cell>
          <cell r="AG2944" t="str">
            <v/>
          </cell>
          <cell r="AH2944">
            <v>0</v>
          </cell>
        </row>
        <row r="2945">
          <cell r="B2945" t="str">
            <v/>
          </cell>
          <cell r="AG2945" t="str">
            <v/>
          </cell>
          <cell r="AH2945">
            <v>0</v>
          </cell>
        </row>
        <row r="2946">
          <cell r="B2946" t="str">
            <v/>
          </cell>
          <cell r="AG2946" t="str">
            <v/>
          </cell>
        </row>
        <row r="2947">
          <cell r="B2947" t="str">
            <v/>
          </cell>
          <cell r="AG2947" t="str">
            <v/>
          </cell>
        </row>
        <row r="2948">
          <cell r="B2948" t="str">
            <v/>
          </cell>
          <cell r="AG2948" t="str">
            <v/>
          </cell>
        </row>
        <row r="2949">
          <cell r="B2949" t="str">
            <v/>
          </cell>
          <cell r="AG2949" t="str">
            <v/>
          </cell>
        </row>
        <row r="2950">
          <cell r="B2950" t="str">
            <v/>
          </cell>
          <cell r="AG2950" t="str">
            <v/>
          </cell>
        </row>
        <row r="2951">
          <cell r="B2951" t="str">
            <v/>
          </cell>
          <cell r="AG2951" t="str">
            <v/>
          </cell>
        </row>
        <row r="2952">
          <cell r="B2952" t="str">
            <v>J283</v>
          </cell>
          <cell r="AG2952" t="str">
            <v/>
          </cell>
        </row>
        <row r="2953">
          <cell r="B2953" t="str">
            <v/>
          </cell>
          <cell r="AG2953" t="str">
            <v/>
          </cell>
        </row>
        <row r="2954">
          <cell r="B2954" t="str">
            <v/>
          </cell>
          <cell r="AG2954" t="str">
            <v/>
          </cell>
          <cell r="AH2954">
            <v>0</v>
          </cell>
        </row>
        <row r="2955">
          <cell r="B2955" t="str">
            <v/>
          </cell>
          <cell r="AG2955" t="str">
            <v/>
          </cell>
          <cell r="AH2955">
            <v>0</v>
          </cell>
        </row>
        <row r="2956">
          <cell r="B2956" t="str">
            <v/>
          </cell>
          <cell r="AG2956" t="str">
            <v/>
          </cell>
          <cell r="AH2956">
            <v>0</v>
          </cell>
        </row>
        <row r="2957">
          <cell r="B2957" t="str">
            <v/>
          </cell>
          <cell r="AG2957" t="str">
            <v/>
          </cell>
          <cell r="AH2957">
            <v>0</v>
          </cell>
        </row>
        <row r="2958">
          <cell r="B2958" t="str">
            <v/>
          </cell>
          <cell r="AG2958" t="str">
            <v/>
          </cell>
        </row>
        <row r="2959">
          <cell r="B2959" t="str">
            <v/>
          </cell>
          <cell r="AG2959" t="str">
            <v/>
          </cell>
        </row>
        <row r="2960">
          <cell r="B2960" t="str">
            <v/>
          </cell>
          <cell r="AG2960" t="str">
            <v/>
          </cell>
        </row>
        <row r="2961">
          <cell r="B2961" t="str">
            <v/>
          </cell>
          <cell r="AG2961" t="str">
            <v/>
          </cell>
        </row>
        <row r="2962">
          <cell r="B2962" t="str">
            <v/>
          </cell>
          <cell r="AG2962" t="str">
            <v/>
          </cell>
        </row>
        <row r="2963">
          <cell r="B2963" t="str">
            <v/>
          </cell>
          <cell r="AG2963" t="str">
            <v/>
          </cell>
        </row>
        <row r="2964">
          <cell r="B2964" t="str">
            <v>J284</v>
          </cell>
          <cell r="AG2964" t="str">
            <v/>
          </cell>
        </row>
        <row r="2965">
          <cell r="AG2965" t="str">
            <v/>
          </cell>
        </row>
        <row r="2966">
          <cell r="AG2966" t="str">
            <v/>
          </cell>
          <cell r="AH2966">
            <v>0</v>
          </cell>
        </row>
        <row r="2967">
          <cell r="AG2967" t="str">
            <v/>
          </cell>
          <cell r="AH2967">
            <v>0</v>
          </cell>
        </row>
        <row r="2968">
          <cell r="AG2968" t="str">
            <v/>
          </cell>
        </row>
        <row r="2969">
          <cell r="AG2969" t="str">
            <v/>
          </cell>
        </row>
        <row r="2970">
          <cell r="AG2970" t="str">
            <v/>
          </cell>
        </row>
        <row r="2971">
          <cell r="AG2971" t="str">
            <v/>
          </cell>
        </row>
        <row r="2972">
          <cell r="AG2972" t="str">
            <v/>
          </cell>
        </row>
        <row r="2973">
          <cell r="AG2973" t="str">
            <v/>
          </cell>
        </row>
        <row r="2974">
          <cell r="B2974" t="str">
            <v>J285</v>
          </cell>
          <cell r="AG2974" t="str">
            <v/>
          </cell>
        </row>
        <row r="2975">
          <cell r="AG2975" t="str">
            <v/>
          </cell>
        </row>
        <row r="2976">
          <cell r="AG2976" t="str">
            <v/>
          </cell>
          <cell r="AH2976">
            <v>0</v>
          </cell>
        </row>
        <row r="2977">
          <cell r="AG2977" t="str">
            <v/>
          </cell>
        </row>
        <row r="2978">
          <cell r="AG2978" t="str">
            <v/>
          </cell>
        </row>
        <row r="2979">
          <cell r="AG2979" t="str">
            <v/>
          </cell>
        </row>
        <row r="2980">
          <cell r="AG2980" t="str">
            <v/>
          </cell>
        </row>
        <row r="2981">
          <cell r="AG2981" t="str">
            <v/>
          </cell>
        </row>
        <row r="2982">
          <cell r="AG2982" t="str">
            <v/>
          </cell>
        </row>
        <row r="2983">
          <cell r="AG2983" t="str">
            <v/>
          </cell>
        </row>
        <row r="2984">
          <cell r="B2984" t="str">
            <v>K287</v>
          </cell>
          <cell r="AG2984" t="str">
            <v/>
          </cell>
        </row>
        <row r="2985">
          <cell r="B2985" t="str">
            <v/>
          </cell>
          <cell r="AG2985" t="str">
            <v/>
          </cell>
        </row>
        <row r="2986">
          <cell r="B2986" t="str">
            <v/>
          </cell>
          <cell r="AG2986" t="str">
            <v/>
          </cell>
          <cell r="AH2986">
            <v>0</v>
          </cell>
        </row>
        <row r="2987">
          <cell r="B2987" t="str">
            <v/>
          </cell>
          <cell r="AG2987" t="str">
            <v/>
          </cell>
          <cell r="AH2987">
            <v>0</v>
          </cell>
        </row>
        <row r="2988">
          <cell r="B2988" t="str">
            <v/>
          </cell>
          <cell r="AG2988" t="str">
            <v/>
          </cell>
        </row>
        <row r="2989">
          <cell r="B2989" t="str">
            <v/>
          </cell>
          <cell r="AG2989" t="str">
            <v/>
          </cell>
        </row>
        <row r="2990">
          <cell r="B2990" t="str">
            <v/>
          </cell>
          <cell r="AG2990" t="str">
            <v/>
          </cell>
        </row>
        <row r="2991">
          <cell r="B2991" t="str">
            <v/>
          </cell>
          <cell r="AG2991" t="str">
            <v/>
          </cell>
        </row>
        <row r="2992">
          <cell r="B2992" t="str">
            <v/>
          </cell>
          <cell r="AG2992" t="str">
            <v/>
          </cell>
        </row>
        <row r="2993">
          <cell r="B2993" t="str">
            <v/>
          </cell>
          <cell r="AG2993" t="str">
            <v/>
          </cell>
        </row>
        <row r="2994">
          <cell r="B2994" t="str">
            <v>K288</v>
          </cell>
          <cell r="AG2994" t="str">
            <v/>
          </cell>
        </row>
        <row r="2995">
          <cell r="B2995" t="str">
            <v/>
          </cell>
          <cell r="AG2995" t="str">
            <v/>
          </cell>
        </row>
        <row r="2996">
          <cell r="B2996" t="str">
            <v/>
          </cell>
          <cell r="AG2996" t="str">
            <v/>
          </cell>
          <cell r="AH2996">
            <v>0</v>
          </cell>
        </row>
        <row r="2997">
          <cell r="B2997" t="str">
            <v/>
          </cell>
          <cell r="AG2997" t="str">
            <v/>
          </cell>
        </row>
        <row r="2998">
          <cell r="B2998" t="str">
            <v/>
          </cell>
          <cell r="AG2998" t="str">
            <v/>
          </cell>
        </row>
        <row r="2999">
          <cell r="B2999" t="str">
            <v/>
          </cell>
          <cell r="AG2999" t="str">
            <v/>
          </cell>
        </row>
        <row r="3000">
          <cell r="B3000" t="str">
            <v/>
          </cell>
          <cell r="AG3000" t="str">
            <v/>
          </cell>
        </row>
        <row r="3001">
          <cell r="B3001" t="str">
            <v/>
          </cell>
          <cell r="AG3001" t="str">
            <v/>
          </cell>
        </row>
        <row r="3002">
          <cell r="B3002" t="str">
            <v/>
          </cell>
          <cell r="AG3002" t="str">
            <v/>
          </cell>
        </row>
        <row r="3003">
          <cell r="B3003" t="str">
            <v>K289</v>
          </cell>
          <cell r="AG3003" t="str">
            <v/>
          </cell>
        </row>
        <row r="3004">
          <cell r="B3004" t="str">
            <v/>
          </cell>
          <cell r="AG3004" t="str">
            <v/>
          </cell>
        </row>
        <row r="3005">
          <cell r="B3005" t="str">
            <v/>
          </cell>
          <cell r="AG3005" t="str">
            <v/>
          </cell>
          <cell r="AH3005">
            <v>0</v>
          </cell>
        </row>
        <row r="3006">
          <cell r="B3006" t="str">
            <v/>
          </cell>
          <cell r="AG3006" t="str">
            <v/>
          </cell>
        </row>
        <row r="3007">
          <cell r="B3007" t="str">
            <v/>
          </cell>
          <cell r="AG3007" t="str">
            <v/>
          </cell>
        </row>
        <row r="3008">
          <cell r="B3008" t="str">
            <v/>
          </cell>
          <cell r="AG3008" t="str">
            <v/>
          </cell>
        </row>
        <row r="3009">
          <cell r="B3009" t="str">
            <v/>
          </cell>
          <cell r="AG3009" t="str">
            <v/>
          </cell>
        </row>
        <row r="3010">
          <cell r="B3010" t="str">
            <v/>
          </cell>
          <cell r="AG3010" t="str">
            <v/>
          </cell>
        </row>
        <row r="3011">
          <cell r="B3011" t="str">
            <v/>
          </cell>
          <cell r="AG3011" t="str">
            <v/>
          </cell>
        </row>
        <row r="3012">
          <cell r="B3012" t="str">
            <v>K290</v>
          </cell>
          <cell r="AG3012" t="str">
            <v/>
          </cell>
        </row>
        <row r="3013">
          <cell r="B3013" t="str">
            <v/>
          </cell>
          <cell r="AG3013" t="str">
            <v/>
          </cell>
        </row>
        <row r="3014">
          <cell r="B3014" t="str">
            <v/>
          </cell>
          <cell r="AG3014" t="str">
            <v/>
          </cell>
          <cell r="AH3014">
            <v>0</v>
          </cell>
        </row>
        <row r="3015">
          <cell r="B3015" t="str">
            <v/>
          </cell>
          <cell r="AG3015" t="str">
            <v/>
          </cell>
        </row>
        <row r="3016">
          <cell r="B3016" t="str">
            <v/>
          </cell>
          <cell r="AG3016" t="str">
            <v/>
          </cell>
        </row>
        <row r="3017">
          <cell r="B3017" t="str">
            <v/>
          </cell>
          <cell r="AG3017" t="str">
            <v/>
          </cell>
        </row>
        <row r="3018">
          <cell r="B3018" t="str">
            <v/>
          </cell>
          <cell r="AG3018" t="str">
            <v/>
          </cell>
        </row>
        <row r="3019">
          <cell r="B3019" t="str">
            <v/>
          </cell>
          <cell r="AG3019" t="str">
            <v/>
          </cell>
        </row>
        <row r="3020">
          <cell r="B3020" t="str">
            <v/>
          </cell>
          <cell r="AG3020" t="str">
            <v/>
          </cell>
        </row>
        <row r="3021">
          <cell r="B3021" t="str">
            <v>K291</v>
          </cell>
          <cell r="AG3021" t="str">
            <v/>
          </cell>
        </row>
        <row r="3022">
          <cell r="B3022" t="str">
            <v/>
          </cell>
          <cell r="AG3022" t="str">
            <v/>
          </cell>
        </row>
        <row r="3023">
          <cell r="B3023" t="str">
            <v/>
          </cell>
          <cell r="AG3023" t="str">
            <v/>
          </cell>
          <cell r="AH3023">
            <v>0</v>
          </cell>
        </row>
        <row r="3024">
          <cell r="B3024" t="str">
            <v/>
          </cell>
          <cell r="AG3024" t="str">
            <v/>
          </cell>
        </row>
        <row r="3025">
          <cell r="B3025" t="str">
            <v/>
          </cell>
          <cell r="AG3025" t="str">
            <v/>
          </cell>
        </row>
        <row r="3026">
          <cell r="B3026" t="str">
            <v/>
          </cell>
          <cell r="AG3026" t="str">
            <v/>
          </cell>
        </row>
        <row r="3027">
          <cell r="B3027" t="str">
            <v/>
          </cell>
          <cell r="AG3027" t="str">
            <v/>
          </cell>
        </row>
        <row r="3028">
          <cell r="B3028" t="str">
            <v/>
          </cell>
          <cell r="AG3028" t="str">
            <v/>
          </cell>
        </row>
        <row r="3029">
          <cell r="B3029" t="str">
            <v/>
          </cell>
          <cell r="AG3029" t="str">
            <v/>
          </cell>
        </row>
        <row r="3030">
          <cell r="B3030" t="str">
            <v>K292</v>
          </cell>
          <cell r="AG3030" t="str">
            <v/>
          </cell>
        </row>
        <row r="3031">
          <cell r="B3031" t="str">
            <v/>
          </cell>
          <cell r="AG3031" t="str">
            <v/>
          </cell>
        </row>
        <row r="3032">
          <cell r="B3032" t="str">
            <v/>
          </cell>
          <cell r="AG3032" t="str">
            <v/>
          </cell>
          <cell r="AH3032">
            <v>0</v>
          </cell>
        </row>
        <row r="3033">
          <cell r="B3033" t="str">
            <v/>
          </cell>
          <cell r="AG3033" t="str">
            <v/>
          </cell>
        </row>
        <row r="3034">
          <cell r="B3034" t="str">
            <v/>
          </cell>
          <cell r="AG3034" t="str">
            <v/>
          </cell>
        </row>
        <row r="3035">
          <cell r="B3035" t="str">
            <v/>
          </cell>
          <cell r="AG3035" t="str">
            <v/>
          </cell>
        </row>
        <row r="3036">
          <cell r="B3036" t="str">
            <v/>
          </cell>
          <cell r="AG3036" t="str">
            <v/>
          </cell>
        </row>
        <row r="3037">
          <cell r="B3037" t="str">
            <v/>
          </cell>
          <cell r="AG3037" t="str">
            <v/>
          </cell>
        </row>
        <row r="3038">
          <cell r="B3038" t="str">
            <v/>
          </cell>
          <cell r="AG3038" t="str">
            <v/>
          </cell>
        </row>
        <row r="3039">
          <cell r="B3039" t="str">
            <v>K293</v>
          </cell>
          <cell r="AG3039" t="str">
            <v/>
          </cell>
        </row>
        <row r="3040">
          <cell r="B3040" t="str">
            <v/>
          </cell>
          <cell r="AG3040" t="str">
            <v/>
          </cell>
        </row>
        <row r="3041">
          <cell r="B3041" t="str">
            <v/>
          </cell>
          <cell r="AG3041" t="str">
            <v/>
          </cell>
          <cell r="AH3041">
            <v>0</v>
          </cell>
        </row>
        <row r="3042">
          <cell r="B3042" t="str">
            <v/>
          </cell>
          <cell r="AG3042" t="str">
            <v/>
          </cell>
        </row>
        <row r="3043">
          <cell r="B3043" t="str">
            <v/>
          </cell>
          <cell r="AG3043" t="str">
            <v/>
          </cell>
        </row>
        <row r="3044">
          <cell r="B3044" t="str">
            <v/>
          </cell>
          <cell r="AG3044" t="str">
            <v/>
          </cell>
        </row>
        <row r="3045">
          <cell r="B3045" t="str">
            <v/>
          </cell>
          <cell r="AG3045" t="str">
            <v/>
          </cell>
        </row>
        <row r="3046">
          <cell r="B3046" t="str">
            <v/>
          </cell>
          <cell r="AG3046" t="str">
            <v/>
          </cell>
        </row>
        <row r="3047">
          <cell r="B3047" t="str">
            <v/>
          </cell>
          <cell r="AG3047" t="str">
            <v/>
          </cell>
        </row>
        <row r="3048">
          <cell r="B3048" t="str">
            <v>K294</v>
          </cell>
          <cell r="AG3048" t="str">
            <v/>
          </cell>
        </row>
        <row r="3049">
          <cell r="B3049" t="str">
            <v/>
          </cell>
          <cell r="AG3049" t="str">
            <v/>
          </cell>
        </row>
        <row r="3050">
          <cell r="B3050" t="str">
            <v/>
          </cell>
          <cell r="AG3050" t="str">
            <v/>
          </cell>
          <cell r="AH3050">
            <v>0</v>
          </cell>
        </row>
        <row r="3051">
          <cell r="B3051" t="str">
            <v/>
          </cell>
          <cell r="AG3051" t="str">
            <v/>
          </cell>
        </row>
        <row r="3052">
          <cell r="B3052" t="str">
            <v/>
          </cell>
          <cell r="AG3052" t="str">
            <v/>
          </cell>
        </row>
        <row r="3053">
          <cell r="B3053" t="str">
            <v/>
          </cell>
          <cell r="AG3053" t="str">
            <v/>
          </cell>
        </row>
        <row r="3054">
          <cell r="B3054" t="str">
            <v/>
          </cell>
          <cell r="AG3054" t="str">
            <v/>
          </cell>
        </row>
        <row r="3055">
          <cell r="B3055" t="str">
            <v/>
          </cell>
          <cell r="AG3055" t="str">
            <v/>
          </cell>
        </row>
        <row r="3056">
          <cell r="B3056" t="str">
            <v/>
          </cell>
          <cell r="AG3056" t="str">
            <v/>
          </cell>
        </row>
        <row r="3057">
          <cell r="B3057" t="str">
            <v>K295</v>
          </cell>
          <cell r="AG3057" t="str">
            <v/>
          </cell>
        </row>
        <row r="3058">
          <cell r="B3058" t="str">
            <v/>
          </cell>
          <cell r="AG3058" t="str">
            <v/>
          </cell>
        </row>
        <row r="3059">
          <cell r="B3059" t="str">
            <v/>
          </cell>
          <cell r="AG3059" t="str">
            <v/>
          </cell>
          <cell r="AH3059">
            <v>0</v>
          </cell>
        </row>
        <row r="3060">
          <cell r="B3060" t="str">
            <v/>
          </cell>
          <cell r="AG3060" t="str">
            <v/>
          </cell>
        </row>
        <row r="3061">
          <cell r="B3061" t="str">
            <v/>
          </cell>
          <cell r="AG3061" t="str">
            <v/>
          </cell>
        </row>
        <row r="3062">
          <cell r="B3062" t="str">
            <v/>
          </cell>
          <cell r="AG3062" t="str">
            <v/>
          </cell>
        </row>
        <row r="3063">
          <cell r="B3063" t="str">
            <v/>
          </cell>
          <cell r="AG3063" t="str">
            <v/>
          </cell>
        </row>
        <row r="3064">
          <cell r="B3064" t="str">
            <v/>
          </cell>
          <cell r="AG3064" t="str">
            <v/>
          </cell>
        </row>
        <row r="3065">
          <cell r="B3065" t="str">
            <v/>
          </cell>
          <cell r="AG3065" t="str">
            <v/>
          </cell>
        </row>
        <row r="3066">
          <cell r="B3066" t="str">
            <v>K296</v>
          </cell>
          <cell r="AG3066" t="str">
            <v/>
          </cell>
        </row>
        <row r="3067">
          <cell r="B3067" t="str">
            <v/>
          </cell>
          <cell r="AG3067" t="str">
            <v/>
          </cell>
        </row>
        <row r="3068">
          <cell r="B3068" t="str">
            <v/>
          </cell>
          <cell r="AG3068" t="str">
            <v/>
          </cell>
          <cell r="AH3068">
            <v>0</v>
          </cell>
        </row>
        <row r="3069">
          <cell r="B3069" t="str">
            <v/>
          </cell>
          <cell r="AG3069" t="str">
            <v/>
          </cell>
        </row>
        <row r="3070">
          <cell r="B3070" t="str">
            <v/>
          </cell>
          <cell r="AG3070" t="str">
            <v/>
          </cell>
        </row>
        <row r="3071">
          <cell r="B3071" t="str">
            <v/>
          </cell>
          <cell r="AG3071" t="str">
            <v/>
          </cell>
        </row>
        <row r="3072">
          <cell r="B3072" t="str">
            <v/>
          </cell>
          <cell r="AG3072" t="str">
            <v/>
          </cell>
        </row>
        <row r="3073">
          <cell r="B3073" t="str">
            <v/>
          </cell>
          <cell r="AG3073" t="str">
            <v/>
          </cell>
        </row>
        <row r="3074">
          <cell r="B3074" t="str">
            <v/>
          </cell>
          <cell r="AG3074" t="str">
            <v/>
          </cell>
        </row>
        <row r="3075">
          <cell r="B3075" t="str">
            <v>K297</v>
          </cell>
          <cell r="AG3075" t="str">
            <v/>
          </cell>
        </row>
        <row r="3076">
          <cell r="B3076" t="str">
            <v/>
          </cell>
          <cell r="AG3076" t="str">
            <v/>
          </cell>
        </row>
        <row r="3077">
          <cell r="B3077" t="str">
            <v/>
          </cell>
          <cell r="AG3077" t="str">
            <v/>
          </cell>
          <cell r="AH3077">
            <v>0</v>
          </cell>
        </row>
        <row r="3078">
          <cell r="B3078" t="str">
            <v/>
          </cell>
          <cell r="AG3078" t="str">
            <v/>
          </cell>
        </row>
        <row r="3079">
          <cell r="B3079" t="str">
            <v/>
          </cell>
          <cell r="AG3079" t="str">
            <v/>
          </cell>
        </row>
        <row r="3080">
          <cell r="B3080" t="str">
            <v/>
          </cell>
          <cell r="AG3080" t="str">
            <v/>
          </cell>
        </row>
        <row r="3081">
          <cell r="B3081" t="str">
            <v/>
          </cell>
          <cell r="AG3081" t="str">
            <v/>
          </cell>
        </row>
        <row r="3082">
          <cell r="B3082" t="str">
            <v/>
          </cell>
          <cell r="AG3082" t="str">
            <v/>
          </cell>
        </row>
        <row r="3083">
          <cell r="B3083" t="str">
            <v/>
          </cell>
          <cell r="AG3083" t="str">
            <v/>
          </cell>
        </row>
        <row r="3084">
          <cell r="B3084" t="str">
            <v>K298</v>
          </cell>
          <cell r="AG3084" t="str">
            <v/>
          </cell>
        </row>
        <row r="3085">
          <cell r="B3085" t="str">
            <v/>
          </cell>
          <cell r="AG3085" t="str">
            <v/>
          </cell>
        </row>
        <row r="3086">
          <cell r="B3086" t="str">
            <v/>
          </cell>
          <cell r="AG3086" t="str">
            <v/>
          </cell>
          <cell r="AH3086">
            <v>0</v>
          </cell>
        </row>
        <row r="3087">
          <cell r="B3087" t="str">
            <v/>
          </cell>
          <cell r="AG3087" t="str">
            <v/>
          </cell>
        </row>
        <row r="3088">
          <cell r="B3088" t="str">
            <v/>
          </cell>
          <cell r="AG3088" t="str">
            <v/>
          </cell>
        </row>
        <row r="3089">
          <cell r="B3089" t="str">
            <v/>
          </cell>
          <cell r="AG3089" t="str">
            <v/>
          </cell>
        </row>
        <row r="3090">
          <cell r="B3090" t="str">
            <v/>
          </cell>
          <cell r="AG3090" t="str">
            <v/>
          </cell>
        </row>
        <row r="3091">
          <cell r="B3091" t="str">
            <v/>
          </cell>
          <cell r="AG3091" t="str">
            <v/>
          </cell>
        </row>
        <row r="3092">
          <cell r="B3092" t="str">
            <v/>
          </cell>
          <cell r="AG3092" t="str">
            <v/>
          </cell>
        </row>
        <row r="3093">
          <cell r="B3093" t="str">
            <v>K299</v>
          </cell>
          <cell r="AG3093" t="str">
            <v/>
          </cell>
        </row>
        <row r="3094">
          <cell r="B3094" t="str">
            <v/>
          </cell>
          <cell r="AG3094" t="str">
            <v/>
          </cell>
        </row>
        <row r="3095">
          <cell r="B3095" t="str">
            <v/>
          </cell>
          <cell r="AG3095" t="str">
            <v/>
          </cell>
          <cell r="AH3095">
            <v>0</v>
          </cell>
        </row>
        <row r="3096">
          <cell r="B3096" t="str">
            <v/>
          </cell>
          <cell r="AG3096" t="str">
            <v/>
          </cell>
          <cell r="AH3096">
            <v>0</v>
          </cell>
        </row>
        <row r="3097">
          <cell r="B3097" t="str">
            <v/>
          </cell>
          <cell r="AG3097" t="str">
            <v/>
          </cell>
          <cell r="AH3097">
            <v>0</v>
          </cell>
        </row>
        <row r="3098">
          <cell r="B3098" t="str">
            <v/>
          </cell>
          <cell r="AG3098" t="str">
            <v/>
          </cell>
        </row>
        <row r="3099">
          <cell r="B3099" t="str">
            <v/>
          </cell>
          <cell r="AG3099" t="str">
            <v/>
          </cell>
        </row>
        <row r="3100">
          <cell r="B3100" t="str">
            <v/>
          </cell>
          <cell r="AG3100" t="str">
            <v/>
          </cell>
        </row>
        <row r="3101">
          <cell r="B3101" t="str">
            <v/>
          </cell>
          <cell r="AG3101" t="str">
            <v/>
          </cell>
        </row>
        <row r="3102">
          <cell r="B3102" t="str">
            <v/>
          </cell>
          <cell r="AG3102" t="str">
            <v/>
          </cell>
        </row>
        <row r="3103">
          <cell r="B3103" t="str">
            <v/>
          </cell>
          <cell r="AG3103" t="str">
            <v/>
          </cell>
        </row>
        <row r="3104">
          <cell r="B3104" t="str">
            <v>K300</v>
          </cell>
          <cell r="AG3104" t="str">
            <v/>
          </cell>
        </row>
        <row r="3105">
          <cell r="B3105" t="str">
            <v/>
          </cell>
          <cell r="AG3105" t="str">
            <v/>
          </cell>
        </row>
        <row r="3106">
          <cell r="B3106" t="str">
            <v/>
          </cell>
          <cell r="AG3106" t="str">
            <v/>
          </cell>
          <cell r="AH3106">
            <v>0</v>
          </cell>
        </row>
        <row r="3107">
          <cell r="B3107" t="str">
            <v/>
          </cell>
          <cell r="AG3107" t="str">
            <v/>
          </cell>
          <cell r="AH3107">
            <v>0</v>
          </cell>
        </row>
        <row r="3108">
          <cell r="B3108" t="str">
            <v/>
          </cell>
          <cell r="AG3108" t="str">
            <v/>
          </cell>
          <cell r="AH3108">
            <v>0</v>
          </cell>
        </row>
        <row r="3109">
          <cell r="B3109" t="str">
            <v/>
          </cell>
          <cell r="AG3109" t="str">
            <v/>
          </cell>
        </row>
        <row r="3110">
          <cell r="B3110" t="str">
            <v/>
          </cell>
          <cell r="AG3110" t="str">
            <v/>
          </cell>
        </row>
        <row r="3111">
          <cell r="B3111" t="str">
            <v/>
          </cell>
          <cell r="AG3111" t="str">
            <v/>
          </cell>
        </row>
        <row r="3112">
          <cell r="B3112" t="str">
            <v/>
          </cell>
          <cell r="AG3112" t="str">
            <v/>
          </cell>
        </row>
        <row r="3113">
          <cell r="B3113" t="str">
            <v/>
          </cell>
          <cell r="AG3113" t="str">
            <v/>
          </cell>
        </row>
        <row r="3114">
          <cell r="B3114" t="str">
            <v/>
          </cell>
          <cell r="AG3114" t="str">
            <v/>
          </cell>
        </row>
        <row r="3115">
          <cell r="B3115" t="str">
            <v/>
          </cell>
          <cell r="AG3115" t="str">
            <v/>
          </cell>
        </row>
        <row r="3116">
          <cell r="B3116" t="str">
            <v>K301</v>
          </cell>
          <cell r="AG3116" t="str">
            <v/>
          </cell>
        </row>
        <row r="3117">
          <cell r="B3117" t="str">
            <v/>
          </cell>
          <cell r="AG3117" t="str">
            <v/>
          </cell>
        </row>
        <row r="3118">
          <cell r="B3118" t="str">
            <v/>
          </cell>
          <cell r="AG3118" t="str">
            <v/>
          </cell>
          <cell r="AH3118">
            <v>0</v>
          </cell>
        </row>
        <row r="3119">
          <cell r="B3119" t="str">
            <v/>
          </cell>
          <cell r="AG3119" t="str">
            <v/>
          </cell>
          <cell r="AH3119">
            <v>0</v>
          </cell>
        </row>
        <row r="3120">
          <cell r="B3120" t="str">
            <v/>
          </cell>
          <cell r="AG3120" t="str">
            <v/>
          </cell>
          <cell r="AH3120">
            <v>0</v>
          </cell>
        </row>
        <row r="3121">
          <cell r="B3121" t="str">
            <v/>
          </cell>
          <cell r="AG3121" t="str">
            <v/>
          </cell>
        </row>
        <row r="3122">
          <cell r="B3122" t="str">
            <v/>
          </cell>
          <cell r="AG3122" t="str">
            <v/>
          </cell>
        </row>
        <row r="3123">
          <cell r="B3123" t="str">
            <v/>
          </cell>
          <cell r="AG3123" t="str">
            <v/>
          </cell>
        </row>
        <row r="3124">
          <cell r="B3124" t="str">
            <v/>
          </cell>
          <cell r="AG3124" t="str">
            <v/>
          </cell>
        </row>
        <row r="3125">
          <cell r="B3125" t="str">
            <v/>
          </cell>
          <cell r="AG3125" t="str">
            <v/>
          </cell>
        </row>
        <row r="3126">
          <cell r="B3126" t="str">
            <v/>
          </cell>
          <cell r="AG3126" t="str">
            <v/>
          </cell>
        </row>
        <row r="3127">
          <cell r="B3127" t="str">
            <v>K302</v>
          </cell>
          <cell r="AG3127" t="str">
            <v/>
          </cell>
        </row>
        <row r="3128">
          <cell r="B3128" t="str">
            <v/>
          </cell>
          <cell r="AG3128" t="str">
            <v/>
          </cell>
        </row>
        <row r="3129">
          <cell r="B3129" t="str">
            <v/>
          </cell>
          <cell r="AG3129" t="str">
            <v/>
          </cell>
          <cell r="AH3129">
            <v>0</v>
          </cell>
        </row>
        <row r="3130">
          <cell r="B3130" t="str">
            <v/>
          </cell>
          <cell r="AG3130" t="str">
            <v/>
          </cell>
          <cell r="AH3130">
            <v>0</v>
          </cell>
        </row>
        <row r="3131">
          <cell r="B3131" t="str">
            <v/>
          </cell>
          <cell r="AG3131" t="str">
            <v/>
          </cell>
          <cell r="AH3131">
            <v>0</v>
          </cell>
        </row>
        <row r="3132">
          <cell r="B3132" t="str">
            <v/>
          </cell>
          <cell r="AG3132" t="str">
            <v/>
          </cell>
        </row>
        <row r="3133">
          <cell r="B3133" t="str">
            <v/>
          </cell>
          <cell r="AG3133" t="str">
            <v/>
          </cell>
        </row>
        <row r="3134">
          <cell r="B3134" t="str">
            <v/>
          </cell>
          <cell r="AG3134" t="str">
            <v/>
          </cell>
        </row>
        <row r="3135">
          <cell r="B3135" t="str">
            <v/>
          </cell>
          <cell r="AG3135" t="str">
            <v/>
          </cell>
        </row>
        <row r="3136">
          <cell r="B3136" t="str">
            <v/>
          </cell>
          <cell r="AG3136" t="str">
            <v/>
          </cell>
        </row>
        <row r="3137">
          <cell r="B3137" t="str">
            <v/>
          </cell>
          <cell r="AG3137" t="str">
            <v/>
          </cell>
        </row>
        <row r="3138">
          <cell r="B3138" t="str">
            <v>K303</v>
          </cell>
          <cell r="AG3138" t="str">
            <v/>
          </cell>
        </row>
        <row r="3139">
          <cell r="B3139" t="str">
            <v/>
          </cell>
          <cell r="AG3139" t="str">
            <v/>
          </cell>
        </row>
        <row r="3140">
          <cell r="B3140" t="str">
            <v/>
          </cell>
          <cell r="AG3140" t="str">
            <v/>
          </cell>
          <cell r="AH3140">
            <v>0</v>
          </cell>
        </row>
        <row r="3141">
          <cell r="B3141" t="str">
            <v/>
          </cell>
          <cell r="AG3141" t="str">
            <v/>
          </cell>
          <cell r="AH3141">
            <v>0</v>
          </cell>
        </row>
        <row r="3142">
          <cell r="B3142" t="str">
            <v/>
          </cell>
          <cell r="AG3142" t="str">
            <v/>
          </cell>
          <cell r="AH3142">
            <v>0</v>
          </cell>
        </row>
        <row r="3143">
          <cell r="B3143" t="str">
            <v/>
          </cell>
          <cell r="AG3143" t="str">
            <v/>
          </cell>
        </row>
        <row r="3144">
          <cell r="B3144" t="str">
            <v/>
          </cell>
          <cell r="AG3144" t="str">
            <v/>
          </cell>
        </row>
        <row r="3145">
          <cell r="B3145" t="str">
            <v/>
          </cell>
          <cell r="AG3145" t="str">
            <v/>
          </cell>
        </row>
        <row r="3146">
          <cell r="B3146" t="str">
            <v/>
          </cell>
          <cell r="AG3146" t="str">
            <v/>
          </cell>
        </row>
        <row r="3147">
          <cell r="B3147" t="str">
            <v/>
          </cell>
          <cell r="AG3147" t="str">
            <v/>
          </cell>
        </row>
        <row r="3148">
          <cell r="B3148" t="str">
            <v/>
          </cell>
          <cell r="AG3148" t="str">
            <v/>
          </cell>
        </row>
        <row r="3149">
          <cell r="B3149" t="str">
            <v>K304</v>
          </cell>
          <cell r="AG3149" t="str">
            <v/>
          </cell>
        </row>
        <row r="3150">
          <cell r="B3150" t="str">
            <v/>
          </cell>
          <cell r="AG3150" t="str">
            <v/>
          </cell>
        </row>
        <row r="3151">
          <cell r="B3151" t="str">
            <v/>
          </cell>
          <cell r="AG3151" t="str">
            <v/>
          </cell>
          <cell r="AH3151">
            <v>0</v>
          </cell>
        </row>
        <row r="3152">
          <cell r="B3152" t="str">
            <v/>
          </cell>
          <cell r="AG3152" t="str">
            <v/>
          </cell>
          <cell r="AH3152">
            <v>0</v>
          </cell>
        </row>
        <row r="3153">
          <cell r="B3153" t="str">
            <v/>
          </cell>
          <cell r="AG3153" t="str">
            <v/>
          </cell>
          <cell r="AH3153">
            <v>0</v>
          </cell>
        </row>
        <row r="3154">
          <cell r="B3154" t="str">
            <v/>
          </cell>
          <cell r="AG3154" t="str">
            <v/>
          </cell>
          <cell r="AH3154">
            <v>0</v>
          </cell>
        </row>
        <row r="3155">
          <cell r="B3155" t="str">
            <v/>
          </cell>
          <cell r="AG3155" t="str">
            <v/>
          </cell>
        </row>
        <row r="3156">
          <cell r="B3156" t="str">
            <v/>
          </cell>
          <cell r="AG3156" t="str">
            <v/>
          </cell>
        </row>
        <row r="3157">
          <cell r="B3157" t="str">
            <v/>
          </cell>
          <cell r="AG3157" t="str">
            <v/>
          </cell>
        </row>
        <row r="3158">
          <cell r="B3158" t="str">
            <v/>
          </cell>
          <cell r="AG3158" t="str">
            <v/>
          </cell>
        </row>
        <row r="3159">
          <cell r="B3159" t="str">
            <v/>
          </cell>
          <cell r="AG3159" t="str">
            <v/>
          </cell>
        </row>
        <row r="3160">
          <cell r="B3160" t="str">
            <v/>
          </cell>
          <cell r="AG3160" t="str">
            <v/>
          </cell>
        </row>
        <row r="3161">
          <cell r="B3161" t="str">
            <v>K305</v>
          </cell>
          <cell r="AG3161" t="str">
            <v/>
          </cell>
        </row>
        <row r="3162">
          <cell r="B3162" t="str">
            <v/>
          </cell>
          <cell r="AG3162" t="str">
            <v/>
          </cell>
        </row>
        <row r="3163">
          <cell r="B3163" t="str">
            <v/>
          </cell>
          <cell r="AG3163" t="str">
            <v/>
          </cell>
          <cell r="AH3163">
            <v>0</v>
          </cell>
        </row>
        <row r="3164">
          <cell r="B3164" t="str">
            <v/>
          </cell>
          <cell r="AG3164" t="str">
            <v/>
          </cell>
          <cell r="AH3164">
            <v>0</v>
          </cell>
        </row>
        <row r="3165">
          <cell r="B3165" t="str">
            <v/>
          </cell>
          <cell r="AG3165" t="str">
            <v/>
          </cell>
          <cell r="AH3165">
            <v>0</v>
          </cell>
        </row>
        <row r="3166">
          <cell r="B3166" t="str">
            <v/>
          </cell>
          <cell r="AG3166" t="str">
            <v/>
          </cell>
          <cell r="AH3166">
            <v>0</v>
          </cell>
        </row>
        <row r="3167">
          <cell r="B3167" t="str">
            <v/>
          </cell>
          <cell r="AG3167" t="str">
            <v/>
          </cell>
        </row>
        <row r="3168">
          <cell r="B3168" t="str">
            <v/>
          </cell>
          <cell r="AG3168" t="str">
            <v/>
          </cell>
        </row>
        <row r="3169">
          <cell r="B3169" t="str">
            <v/>
          </cell>
          <cell r="AG3169" t="str">
            <v/>
          </cell>
        </row>
        <row r="3170">
          <cell r="B3170" t="str">
            <v/>
          </cell>
          <cell r="AG3170" t="str">
            <v/>
          </cell>
        </row>
        <row r="3171">
          <cell r="B3171" t="str">
            <v/>
          </cell>
          <cell r="AG3171" t="str">
            <v/>
          </cell>
        </row>
        <row r="3172">
          <cell r="B3172" t="str">
            <v/>
          </cell>
          <cell r="AG3172" t="str">
            <v/>
          </cell>
        </row>
        <row r="3173">
          <cell r="B3173" t="str">
            <v>K306</v>
          </cell>
          <cell r="AG3173" t="str">
            <v/>
          </cell>
        </row>
        <row r="3174">
          <cell r="B3174" t="str">
            <v/>
          </cell>
          <cell r="AG3174" t="str">
            <v/>
          </cell>
        </row>
        <row r="3175">
          <cell r="B3175" t="str">
            <v/>
          </cell>
          <cell r="AG3175" t="str">
            <v/>
          </cell>
          <cell r="AH3175">
            <v>0</v>
          </cell>
        </row>
        <row r="3176">
          <cell r="B3176" t="str">
            <v/>
          </cell>
          <cell r="AG3176" t="str">
            <v/>
          </cell>
          <cell r="AH3176">
            <v>0</v>
          </cell>
        </row>
        <row r="3177">
          <cell r="B3177" t="str">
            <v/>
          </cell>
          <cell r="AG3177" t="str">
            <v/>
          </cell>
          <cell r="AH3177">
            <v>0</v>
          </cell>
        </row>
        <row r="3178">
          <cell r="B3178" t="str">
            <v/>
          </cell>
          <cell r="AG3178" t="str">
            <v/>
          </cell>
          <cell r="AH3178">
            <v>0</v>
          </cell>
        </row>
        <row r="3179">
          <cell r="B3179" t="str">
            <v/>
          </cell>
          <cell r="AG3179" t="str">
            <v/>
          </cell>
        </row>
        <row r="3180">
          <cell r="B3180" t="str">
            <v/>
          </cell>
          <cell r="AG3180" t="str">
            <v/>
          </cell>
        </row>
        <row r="3181">
          <cell r="B3181" t="str">
            <v/>
          </cell>
          <cell r="AG3181" t="str">
            <v/>
          </cell>
        </row>
        <row r="3182">
          <cell r="B3182" t="str">
            <v/>
          </cell>
          <cell r="AG3182" t="str">
            <v/>
          </cell>
        </row>
        <row r="3183">
          <cell r="B3183" t="str">
            <v/>
          </cell>
          <cell r="AG3183" t="str">
            <v/>
          </cell>
        </row>
        <row r="3184">
          <cell r="B3184" t="str">
            <v/>
          </cell>
          <cell r="AG3184" t="str">
            <v/>
          </cell>
        </row>
        <row r="3185">
          <cell r="B3185" t="str">
            <v>K307</v>
          </cell>
          <cell r="AG3185" t="str">
            <v/>
          </cell>
        </row>
        <row r="3186">
          <cell r="AG3186" t="str">
            <v/>
          </cell>
        </row>
        <row r="3187">
          <cell r="AG3187" t="str">
            <v/>
          </cell>
          <cell r="AH3187">
            <v>0</v>
          </cell>
        </row>
        <row r="3188">
          <cell r="AG3188" t="str">
            <v/>
          </cell>
          <cell r="AH3188">
            <v>0</v>
          </cell>
        </row>
        <row r="3189">
          <cell r="AG3189" t="str">
            <v/>
          </cell>
          <cell r="AH3189">
            <v>0</v>
          </cell>
        </row>
        <row r="3190">
          <cell r="AG3190" t="str">
            <v/>
          </cell>
          <cell r="AH3190">
            <v>0</v>
          </cell>
        </row>
        <row r="3191">
          <cell r="AG3191" t="str">
            <v/>
          </cell>
        </row>
        <row r="3192">
          <cell r="AG3192" t="str">
            <v/>
          </cell>
        </row>
        <row r="3193">
          <cell r="AG3193" t="str">
            <v/>
          </cell>
        </row>
        <row r="3194">
          <cell r="AG3194" t="str">
            <v/>
          </cell>
        </row>
        <row r="3195">
          <cell r="AG3195" t="str">
            <v/>
          </cell>
        </row>
        <row r="3196">
          <cell r="AG3196" t="str">
            <v/>
          </cell>
        </row>
        <row r="3197">
          <cell r="AG3197" t="str">
            <v/>
          </cell>
        </row>
        <row r="3198">
          <cell r="B3198" t="str">
            <v>L309</v>
          </cell>
          <cell r="AG3198" t="str">
            <v/>
          </cell>
        </row>
        <row r="3199">
          <cell r="B3199" t="str">
            <v/>
          </cell>
          <cell r="AG3199" t="str">
            <v/>
          </cell>
        </row>
        <row r="3200">
          <cell r="B3200" t="str">
            <v/>
          </cell>
          <cell r="AG3200" t="str">
            <v/>
          </cell>
          <cell r="AH3200">
            <v>0</v>
          </cell>
        </row>
        <row r="3201">
          <cell r="B3201" t="str">
            <v/>
          </cell>
          <cell r="AG3201" t="str">
            <v/>
          </cell>
        </row>
        <row r="3202">
          <cell r="B3202" t="str">
            <v/>
          </cell>
          <cell r="AG3202" t="str">
            <v/>
          </cell>
        </row>
        <row r="3203">
          <cell r="B3203" t="str">
            <v/>
          </cell>
          <cell r="AG3203" t="str">
            <v/>
          </cell>
        </row>
        <row r="3204">
          <cell r="B3204" t="str">
            <v/>
          </cell>
          <cell r="AG3204" t="str">
            <v/>
          </cell>
        </row>
        <row r="3205">
          <cell r="B3205" t="str">
            <v/>
          </cell>
          <cell r="AG3205" t="str">
            <v/>
          </cell>
        </row>
        <row r="3206">
          <cell r="B3206" t="str">
            <v/>
          </cell>
          <cell r="AG3206" t="str">
            <v/>
          </cell>
        </row>
        <row r="3207">
          <cell r="B3207" t="str">
            <v>L310</v>
          </cell>
          <cell r="AG3207" t="str">
            <v/>
          </cell>
        </row>
        <row r="3208">
          <cell r="B3208" t="str">
            <v/>
          </cell>
          <cell r="AG3208" t="str">
            <v/>
          </cell>
        </row>
        <row r="3209">
          <cell r="B3209" t="str">
            <v/>
          </cell>
          <cell r="AG3209" t="str">
            <v/>
          </cell>
          <cell r="AH3209">
            <v>0</v>
          </cell>
        </row>
        <row r="3210">
          <cell r="B3210" t="str">
            <v/>
          </cell>
          <cell r="AG3210" t="str">
            <v/>
          </cell>
        </row>
        <row r="3211">
          <cell r="B3211" t="str">
            <v/>
          </cell>
          <cell r="AG3211" t="str">
            <v/>
          </cell>
        </row>
        <row r="3212">
          <cell r="B3212" t="str">
            <v/>
          </cell>
          <cell r="AG3212" t="str">
            <v/>
          </cell>
        </row>
        <row r="3213">
          <cell r="B3213" t="str">
            <v/>
          </cell>
          <cell r="AG3213" t="str">
            <v/>
          </cell>
        </row>
        <row r="3214">
          <cell r="B3214" t="str">
            <v/>
          </cell>
          <cell r="AG3214" t="str">
            <v/>
          </cell>
        </row>
        <row r="3215">
          <cell r="B3215" t="str">
            <v/>
          </cell>
          <cell r="AG3215" t="str">
            <v/>
          </cell>
        </row>
        <row r="3216">
          <cell r="B3216" t="str">
            <v>L311</v>
          </cell>
          <cell r="AG3216" t="str">
            <v/>
          </cell>
        </row>
        <row r="3217">
          <cell r="B3217" t="str">
            <v/>
          </cell>
          <cell r="AG3217" t="str">
            <v/>
          </cell>
        </row>
        <row r="3218">
          <cell r="B3218" t="str">
            <v/>
          </cell>
          <cell r="AG3218" t="str">
            <v/>
          </cell>
          <cell r="AH3218">
            <v>0</v>
          </cell>
        </row>
        <row r="3219">
          <cell r="B3219" t="str">
            <v/>
          </cell>
          <cell r="AG3219" t="str">
            <v/>
          </cell>
        </row>
        <row r="3220">
          <cell r="B3220" t="str">
            <v/>
          </cell>
          <cell r="AG3220" t="str">
            <v/>
          </cell>
        </row>
        <row r="3221">
          <cell r="B3221" t="str">
            <v/>
          </cell>
          <cell r="AG3221" t="str">
            <v/>
          </cell>
        </row>
        <row r="3222">
          <cell r="B3222" t="str">
            <v/>
          </cell>
          <cell r="AG3222" t="str">
            <v/>
          </cell>
        </row>
        <row r="3223">
          <cell r="B3223" t="str">
            <v/>
          </cell>
          <cell r="AG3223" t="str">
            <v/>
          </cell>
        </row>
        <row r="3224">
          <cell r="B3224" t="str">
            <v/>
          </cell>
          <cell r="AG3224" t="str">
            <v/>
          </cell>
        </row>
        <row r="3225">
          <cell r="B3225" t="str">
            <v>L312</v>
          </cell>
          <cell r="AG3225" t="str">
            <v/>
          </cell>
        </row>
        <row r="3226">
          <cell r="B3226" t="str">
            <v/>
          </cell>
          <cell r="AG3226" t="str">
            <v/>
          </cell>
        </row>
        <row r="3227">
          <cell r="B3227" t="str">
            <v/>
          </cell>
          <cell r="AG3227" t="str">
            <v/>
          </cell>
          <cell r="AH3227">
            <v>0</v>
          </cell>
        </row>
        <row r="3228">
          <cell r="B3228" t="str">
            <v/>
          </cell>
          <cell r="AG3228" t="str">
            <v/>
          </cell>
        </row>
        <row r="3229">
          <cell r="B3229" t="str">
            <v/>
          </cell>
          <cell r="AG3229" t="str">
            <v/>
          </cell>
        </row>
        <row r="3230">
          <cell r="B3230" t="str">
            <v/>
          </cell>
          <cell r="AG3230" t="str">
            <v/>
          </cell>
        </row>
        <row r="3231">
          <cell r="B3231" t="str">
            <v/>
          </cell>
          <cell r="AG3231" t="str">
            <v/>
          </cell>
        </row>
        <row r="3232">
          <cell r="B3232" t="str">
            <v/>
          </cell>
          <cell r="AG3232" t="str">
            <v/>
          </cell>
        </row>
        <row r="3233">
          <cell r="B3233" t="str">
            <v/>
          </cell>
          <cell r="AG3233" t="str">
            <v/>
          </cell>
        </row>
        <row r="3234">
          <cell r="B3234" t="str">
            <v>L313</v>
          </cell>
          <cell r="AG3234" t="str">
            <v/>
          </cell>
        </row>
        <row r="3235">
          <cell r="B3235" t="str">
            <v/>
          </cell>
          <cell r="AG3235" t="str">
            <v/>
          </cell>
        </row>
        <row r="3236">
          <cell r="B3236" t="str">
            <v/>
          </cell>
          <cell r="AG3236" t="str">
            <v/>
          </cell>
          <cell r="AH3236">
            <v>0</v>
          </cell>
        </row>
        <row r="3237">
          <cell r="B3237" t="str">
            <v/>
          </cell>
          <cell r="AG3237" t="str">
            <v/>
          </cell>
        </row>
        <row r="3238">
          <cell r="B3238" t="str">
            <v/>
          </cell>
          <cell r="AG3238" t="str">
            <v/>
          </cell>
        </row>
        <row r="3239">
          <cell r="B3239" t="str">
            <v/>
          </cell>
          <cell r="AG3239" t="str">
            <v/>
          </cell>
        </row>
        <row r="3240">
          <cell r="B3240" t="str">
            <v/>
          </cell>
          <cell r="AG3240" t="str">
            <v/>
          </cell>
        </row>
        <row r="3241">
          <cell r="B3241" t="str">
            <v/>
          </cell>
          <cell r="AG3241" t="str">
            <v/>
          </cell>
        </row>
        <row r="3242">
          <cell r="B3242" t="str">
            <v/>
          </cell>
          <cell r="AG3242" t="str">
            <v/>
          </cell>
        </row>
        <row r="3243">
          <cell r="B3243" t="str">
            <v>L314</v>
          </cell>
          <cell r="AG3243" t="str">
            <v/>
          </cell>
        </row>
        <row r="3244">
          <cell r="B3244" t="str">
            <v/>
          </cell>
          <cell r="AG3244" t="str">
            <v/>
          </cell>
        </row>
        <row r="3245">
          <cell r="B3245" t="str">
            <v/>
          </cell>
          <cell r="AG3245" t="str">
            <v/>
          </cell>
          <cell r="AH3245">
            <v>0</v>
          </cell>
        </row>
        <row r="3246">
          <cell r="B3246" t="str">
            <v/>
          </cell>
          <cell r="AG3246" t="str">
            <v/>
          </cell>
        </row>
        <row r="3247">
          <cell r="B3247" t="str">
            <v/>
          </cell>
          <cell r="AG3247" t="str">
            <v/>
          </cell>
        </row>
        <row r="3248">
          <cell r="B3248" t="str">
            <v/>
          </cell>
          <cell r="AG3248" t="str">
            <v/>
          </cell>
        </row>
        <row r="3249">
          <cell r="B3249" t="str">
            <v/>
          </cell>
          <cell r="AG3249" t="str">
            <v/>
          </cell>
        </row>
        <row r="3250">
          <cell r="B3250" t="str">
            <v/>
          </cell>
          <cell r="AG3250" t="str">
            <v/>
          </cell>
        </row>
        <row r="3251">
          <cell r="B3251" t="str">
            <v/>
          </cell>
          <cell r="AG3251" t="str">
            <v/>
          </cell>
        </row>
        <row r="3252">
          <cell r="B3252" t="str">
            <v>L315</v>
          </cell>
          <cell r="AG3252" t="str">
            <v/>
          </cell>
        </row>
        <row r="3253">
          <cell r="B3253" t="str">
            <v/>
          </cell>
          <cell r="AG3253" t="str">
            <v/>
          </cell>
        </row>
        <row r="3254">
          <cell r="B3254" t="str">
            <v/>
          </cell>
          <cell r="AG3254" t="str">
            <v/>
          </cell>
          <cell r="AH3254">
            <v>0</v>
          </cell>
        </row>
        <row r="3255">
          <cell r="B3255" t="str">
            <v/>
          </cell>
          <cell r="AG3255" t="str">
            <v/>
          </cell>
        </row>
        <row r="3256">
          <cell r="B3256" t="str">
            <v/>
          </cell>
          <cell r="AG3256" t="str">
            <v/>
          </cell>
        </row>
        <row r="3257">
          <cell r="B3257" t="str">
            <v/>
          </cell>
          <cell r="AG3257" t="str">
            <v/>
          </cell>
        </row>
        <row r="3258">
          <cell r="B3258" t="str">
            <v/>
          </cell>
          <cell r="AG3258" t="str">
            <v/>
          </cell>
        </row>
        <row r="3259">
          <cell r="B3259" t="str">
            <v/>
          </cell>
          <cell r="AG3259" t="str">
            <v/>
          </cell>
        </row>
        <row r="3260">
          <cell r="B3260" t="str">
            <v/>
          </cell>
          <cell r="AG3260" t="str">
            <v/>
          </cell>
        </row>
        <row r="3261">
          <cell r="B3261" t="str">
            <v>L316</v>
          </cell>
          <cell r="AG3261" t="str">
            <v/>
          </cell>
        </row>
        <row r="3262">
          <cell r="B3262" t="str">
            <v/>
          </cell>
          <cell r="AG3262" t="str">
            <v/>
          </cell>
        </row>
        <row r="3263">
          <cell r="B3263" t="str">
            <v/>
          </cell>
          <cell r="AG3263" t="str">
            <v/>
          </cell>
          <cell r="AH3263">
            <v>0</v>
          </cell>
        </row>
        <row r="3264">
          <cell r="B3264" t="str">
            <v/>
          </cell>
          <cell r="AG3264" t="str">
            <v/>
          </cell>
        </row>
        <row r="3265">
          <cell r="B3265" t="str">
            <v/>
          </cell>
          <cell r="AG3265" t="str">
            <v/>
          </cell>
        </row>
        <row r="3266">
          <cell r="B3266" t="str">
            <v/>
          </cell>
          <cell r="AG3266" t="str">
            <v/>
          </cell>
        </row>
        <row r="3267">
          <cell r="B3267" t="str">
            <v/>
          </cell>
          <cell r="AG3267" t="str">
            <v/>
          </cell>
        </row>
        <row r="3268">
          <cell r="B3268" t="str">
            <v/>
          </cell>
          <cell r="AG3268" t="str">
            <v/>
          </cell>
        </row>
        <row r="3269">
          <cell r="B3269" t="str">
            <v/>
          </cell>
          <cell r="AG3269" t="str">
            <v/>
          </cell>
        </row>
        <row r="3270">
          <cell r="B3270" t="str">
            <v>L317</v>
          </cell>
          <cell r="AG3270" t="str">
            <v/>
          </cell>
        </row>
        <row r="3271">
          <cell r="B3271" t="str">
            <v/>
          </cell>
          <cell r="AG3271" t="str">
            <v/>
          </cell>
        </row>
        <row r="3272">
          <cell r="B3272" t="str">
            <v/>
          </cell>
          <cell r="AG3272" t="str">
            <v/>
          </cell>
          <cell r="AH3272">
            <v>0</v>
          </cell>
        </row>
        <row r="3273">
          <cell r="B3273" t="str">
            <v/>
          </cell>
          <cell r="AG3273" t="str">
            <v/>
          </cell>
        </row>
        <row r="3274">
          <cell r="B3274" t="str">
            <v/>
          </cell>
          <cell r="AG3274" t="str">
            <v/>
          </cell>
        </row>
        <row r="3275">
          <cell r="B3275" t="str">
            <v/>
          </cell>
          <cell r="AG3275" t="str">
            <v/>
          </cell>
        </row>
        <row r="3276">
          <cell r="B3276" t="str">
            <v/>
          </cell>
          <cell r="AG3276" t="str">
            <v/>
          </cell>
        </row>
        <row r="3277">
          <cell r="B3277" t="str">
            <v/>
          </cell>
          <cell r="AG3277" t="str">
            <v/>
          </cell>
        </row>
        <row r="3278">
          <cell r="B3278" t="str">
            <v/>
          </cell>
          <cell r="AG3278" t="str">
            <v/>
          </cell>
        </row>
        <row r="3279">
          <cell r="B3279" t="str">
            <v>L318</v>
          </cell>
          <cell r="AG3279" t="str">
            <v/>
          </cell>
        </row>
        <row r="3280">
          <cell r="B3280" t="str">
            <v/>
          </cell>
          <cell r="AG3280" t="str">
            <v/>
          </cell>
        </row>
        <row r="3281">
          <cell r="B3281" t="str">
            <v/>
          </cell>
          <cell r="AG3281" t="str">
            <v/>
          </cell>
          <cell r="AH3281">
            <v>0</v>
          </cell>
        </row>
        <row r="3282">
          <cell r="B3282" t="str">
            <v/>
          </cell>
          <cell r="AG3282" t="str">
            <v/>
          </cell>
        </row>
        <row r="3283">
          <cell r="B3283" t="str">
            <v/>
          </cell>
          <cell r="AG3283" t="str">
            <v/>
          </cell>
        </row>
        <row r="3284">
          <cell r="B3284" t="str">
            <v/>
          </cell>
          <cell r="AG3284" t="str">
            <v/>
          </cell>
        </row>
        <row r="3285">
          <cell r="B3285" t="str">
            <v/>
          </cell>
          <cell r="AG3285" t="str">
            <v/>
          </cell>
        </row>
        <row r="3286">
          <cell r="B3286" t="str">
            <v/>
          </cell>
          <cell r="AG3286" t="str">
            <v/>
          </cell>
        </row>
        <row r="3287">
          <cell r="B3287" t="str">
            <v/>
          </cell>
          <cell r="AG3287" t="str">
            <v/>
          </cell>
        </row>
        <row r="3288">
          <cell r="B3288" t="str">
            <v>L319</v>
          </cell>
          <cell r="AG3288" t="str">
            <v/>
          </cell>
        </row>
        <row r="3289">
          <cell r="B3289" t="str">
            <v/>
          </cell>
          <cell r="AG3289" t="str">
            <v/>
          </cell>
        </row>
        <row r="3290">
          <cell r="B3290" t="str">
            <v/>
          </cell>
          <cell r="AG3290" t="str">
            <v/>
          </cell>
          <cell r="AH3290">
            <v>0</v>
          </cell>
        </row>
        <row r="3291">
          <cell r="B3291" t="str">
            <v/>
          </cell>
          <cell r="AG3291" t="str">
            <v/>
          </cell>
        </row>
        <row r="3292">
          <cell r="B3292" t="str">
            <v/>
          </cell>
          <cell r="AG3292" t="str">
            <v/>
          </cell>
        </row>
        <row r="3293">
          <cell r="B3293" t="str">
            <v/>
          </cell>
          <cell r="AG3293" t="str">
            <v/>
          </cell>
        </row>
        <row r="3294">
          <cell r="B3294" t="str">
            <v/>
          </cell>
          <cell r="AG3294" t="str">
            <v/>
          </cell>
        </row>
        <row r="3295">
          <cell r="B3295" t="str">
            <v/>
          </cell>
          <cell r="AG3295" t="str">
            <v/>
          </cell>
        </row>
        <row r="3296">
          <cell r="B3296" t="str">
            <v/>
          </cell>
          <cell r="AG3296" t="str">
            <v/>
          </cell>
        </row>
        <row r="3297">
          <cell r="B3297" t="str">
            <v>L320</v>
          </cell>
          <cell r="AG3297" t="str">
            <v/>
          </cell>
        </row>
        <row r="3298">
          <cell r="B3298" t="str">
            <v/>
          </cell>
          <cell r="AG3298" t="str">
            <v/>
          </cell>
        </row>
        <row r="3299">
          <cell r="B3299" t="str">
            <v/>
          </cell>
          <cell r="AG3299" t="str">
            <v/>
          </cell>
          <cell r="AH3299">
            <v>0</v>
          </cell>
        </row>
        <row r="3300">
          <cell r="B3300" t="str">
            <v/>
          </cell>
          <cell r="AG3300" t="str">
            <v/>
          </cell>
        </row>
        <row r="3301">
          <cell r="B3301" t="str">
            <v/>
          </cell>
          <cell r="AG3301" t="str">
            <v/>
          </cell>
        </row>
        <row r="3302">
          <cell r="B3302" t="str">
            <v/>
          </cell>
          <cell r="AG3302" t="str">
            <v/>
          </cell>
        </row>
        <row r="3303">
          <cell r="B3303" t="str">
            <v/>
          </cell>
          <cell r="AG3303" t="str">
            <v/>
          </cell>
        </row>
        <row r="3304">
          <cell r="B3304" t="str">
            <v/>
          </cell>
          <cell r="AG3304" t="str">
            <v/>
          </cell>
        </row>
        <row r="3305">
          <cell r="B3305" t="str">
            <v/>
          </cell>
          <cell r="AG3305" t="str">
            <v/>
          </cell>
        </row>
        <row r="3306">
          <cell r="B3306" t="str">
            <v>L321</v>
          </cell>
          <cell r="AG3306" t="str">
            <v/>
          </cell>
        </row>
        <row r="3307">
          <cell r="B3307" t="str">
            <v/>
          </cell>
          <cell r="AG3307" t="str">
            <v/>
          </cell>
        </row>
        <row r="3308">
          <cell r="B3308" t="str">
            <v/>
          </cell>
          <cell r="AG3308" t="str">
            <v/>
          </cell>
          <cell r="AH3308">
            <v>0</v>
          </cell>
        </row>
        <row r="3309">
          <cell r="B3309" t="str">
            <v/>
          </cell>
          <cell r="AG3309" t="str">
            <v/>
          </cell>
        </row>
        <row r="3310">
          <cell r="B3310" t="str">
            <v/>
          </cell>
          <cell r="AG3310" t="str">
            <v/>
          </cell>
        </row>
        <row r="3311">
          <cell r="B3311" t="str">
            <v/>
          </cell>
          <cell r="AG3311" t="str">
            <v/>
          </cell>
        </row>
        <row r="3312">
          <cell r="B3312" t="str">
            <v/>
          </cell>
          <cell r="AG3312" t="str">
            <v/>
          </cell>
        </row>
        <row r="3313">
          <cell r="B3313" t="str">
            <v/>
          </cell>
          <cell r="AG3313" t="str">
            <v/>
          </cell>
        </row>
        <row r="3314">
          <cell r="B3314" t="str">
            <v/>
          </cell>
          <cell r="AG3314" t="str">
            <v/>
          </cell>
        </row>
        <row r="3315">
          <cell r="B3315" t="str">
            <v>L322</v>
          </cell>
          <cell r="AG3315" t="str">
            <v/>
          </cell>
        </row>
        <row r="3316">
          <cell r="B3316" t="str">
            <v/>
          </cell>
          <cell r="AG3316" t="str">
            <v/>
          </cell>
        </row>
        <row r="3317">
          <cell r="B3317" t="str">
            <v/>
          </cell>
          <cell r="AG3317" t="str">
            <v/>
          </cell>
          <cell r="AH3317">
            <v>0</v>
          </cell>
        </row>
        <row r="3318">
          <cell r="B3318" t="str">
            <v/>
          </cell>
          <cell r="AG3318" t="str">
            <v/>
          </cell>
        </row>
        <row r="3319">
          <cell r="B3319" t="str">
            <v/>
          </cell>
          <cell r="AG3319" t="str">
            <v/>
          </cell>
        </row>
        <row r="3320">
          <cell r="B3320" t="str">
            <v/>
          </cell>
          <cell r="AG3320" t="str">
            <v/>
          </cell>
        </row>
        <row r="3321">
          <cell r="B3321" t="str">
            <v/>
          </cell>
          <cell r="AG3321" t="str">
            <v/>
          </cell>
        </row>
        <row r="3322">
          <cell r="B3322" t="str">
            <v/>
          </cell>
          <cell r="AG3322" t="str">
            <v/>
          </cell>
        </row>
        <row r="3323">
          <cell r="B3323" t="str">
            <v/>
          </cell>
          <cell r="AG3323" t="str">
            <v/>
          </cell>
        </row>
        <row r="3324">
          <cell r="B3324" t="str">
            <v>L323</v>
          </cell>
          <cell r="AG3324" t="str">
            <v/>
          </cell>
        </row>
        <row r="3325">
          <cell r="B3325" t="str">
            <v/>
          </cell>
          <cell r="AG3325" t="str">
            <v/>
          </cell>
        </row>
        <row r="3326">
          <cell r="B3326" t="str">
            <v/>
          </cell>
          <cell r="AG3326" t="str">
            <v/>
          </cell>
          <cell r="AH3326">
            <v>0</v>
          </cell>
        </row>
        <row r="3327">
          <cell r="B3327" t="str">
            <v/>
          </cell>
          <cell r="AG3327" t="str">
            <v/>
          </cell>
        </row>
        <row r="3328">
          <cell r="B3328" t="str">
            <v/>
          </cell>
          <cell r="AG3328" t="str">
            <v/>
          </cell>
        </row>
        <row r="3329">
          <cell r="B3329" t="str">
            <v/>
          </cell>
          <cell r="AG3329" t="str">
            <v/>
          </cell>
        </row>
        <row r="3330">
          <cell r="B3330" t="str">
            <v/>
          </cell>
          <cell r="AG3330" t="str">
            <v/>
          </cell>
        </row>
        <row r="3331">
          <cell r="B3331" t="str">
            <v/>
          </cell>
          <cell r="AG3331" t="str">
            <v/>
          </cell>
        </row>
        <row r="3332">
          <cell r="B3332" t="str">
            <v/>
          </cell>
          <cell r="AG3332" t="str">
            <v/>
          </cell>
        </row>
        <row r="3333">
          <cell r="B3333" t="str">
            <v>L324</v>
          </cell>
          <cell r="AG3333" t="str">
            <v/>
          </cell>
        </row>
        <row r="3334">
          <cell r="B3334" t="str">
            <v/>
          </cell>
          <cell r="AG3334" t="str">
            <v/>
          </cell>
        </row>
        <row r="3335">
          <cell r="B3335" t="str">
            <v/>
          </cell>
          <cell r="AG3335" t="str">
            <v/>
          </cell>
          <cell r="AH3335">
            <v>0</v>
          </cell>
        </row>
        <row r="3336">
          <cell r="B3336" t="str">
            <v/>
          </cell>
          <cell r="AG3336" t="str">
            <v/>
          </cell>
        </row>
        <row r="3337">
          <cell r="B3337" t="str">
            <v/>
          </cell>
          <cell r="AG3337" t="str">
            <v/>
          </cell>
        </row>
        <row r="3338">
          <cell r="B3338" t="str">
            <v/>
          </cell>
          <cell r="AG3338" t="str">
            <v/>
          </cell>
        </row>
        <row r="3339">
          <cell r="B3339" t="str">
            <v/>
          </cell>
          <cell r="AG3339" t="str">
            <v/>
          </cell>
        </row>
        <row r="3340">
          <cell r="B3340" t="str">
            <v/>
          </cell>
          <cell r="AG3340" t="str">
            <v/>
          </cell>
        </row>
        <row r="3341">
          <cell r="B3341" t="str">
            <v/>
          </cell>
          <cell r="AG3341" t="str">
            <v/>
          </cell>
        </row>
        <row r="3342">
          <cell r="B3342" t="str">
            <v>L325</v>
          </cell>
          <cell r="AG3342" t="str">
            <v/>
          </cell>
        </row>
        <row r="3343">
          <cell r="B3343" t="str">
            <v/>
          </cell>
          <cell r="AG3343" t="str">
            <v/>
          </cell>
        </row>
        <row r="3344">
          <cell r="B3344" t="str">
            <v/>
          </cell>
          <cell r="AG3344" t="str">
            <v/>
          </cell>
          <cell r="AH3344">
            <v>0</v>
          </cell>
        </row>
        <row r="3345">
          <cell r="B3345" t="str">
            <v/>
          </cell>
          <cell r="AG3345" t="str">
            <v/>
          </cell>
        </row>
        <row r="3346">
          <cell r="B3346" t="str">
            <v/>
          </cell>
          <cell r="AG3346" t="str">
            <v/>
          </cell>
        </row>
        <row r="3347">
          <cell r="B3347" t="str">
            <v/>
          </cell>
          <cell r="AG3347" t="str">
            <v/>
          </cell>
        </row>
        <row r="3348">
          <cell r="B3348" t="str">
            <v/>
          </cell>
          <cell r="AG3348" t="str">
            <v/>
          </cell>
        </row>
        <row r="3349">
          <cell r="B3349" t="str">
            <v/>
          </cell>
          <cell r="AG3349" t="str">
            <v/>
          </cell>
        </row>
        <row r="3350">
          <cell r="B3350" t="str">
            <v/>
          </cell>
          <cell r="AG3350" t="str">
            <v/>
          </cell>
        </row>
        <row r="3351">
          <cell r="B3351" t="str">
            <v>L326</v>
          </cell>
          <cell r="AG3351" t="str">
            <v/>
          </cell>
        </row>
        <row r="3352">
          <cell r="B3352" t="str">
            <v/>
          </cell>
          <cell r="AG3352" t="str">
            <v/>
          </cell>
        </row>
        <row r="3353">
          <cell r="B3353" t="str">
            <v/>
          </cell>
          <cell r="AG3353" t="str">
            <v/>
          </cell>
          <cell r="AH3353">
            <v>0</v>
          </cell>
        </row>
        <row r="3354">
          <cell r="B3354" t="str">
            <v/>
          </cell>
          <cell r="AG3354" t="str">
            <v/>
          </cell>
        </row>
        <row r="3355">
          <cell r="B3355" t="str">
            <v/>
          </cell>
          <cell r="AG3355" t="str">
            <v/>
          </cell>
        </row>
        <row r="3356">
          <cell r="B3356" t="str">
            <v/>
          </cell>
          <cell r="AG3356" t="str">
            <v/>
          </cell>
        </row>
        <row r="3357">
          <cell r="B3357" t="str">
            <v/>
          </cell>
          <cell r="AG3357" t="str">
            <v/>
          </cell>
        </row>
        <row r="3358">
          <cell r="B3358" t="str">
            <v/>
          </cell>
          <cell r="AG3358" t="str">
            <v/>
          </cell>
        </row>
        <row r="3359">
          <cell r="B3359" t="str">
            <v/>
          </cell>
          <cell r="AG3359" t="str">
            <v/>
          </cell>
        </row>
        <row r="3360">
          <cell r="B3360" t="str">
            <v>L327</v>
          </cell>
          <cell r="AG3360" t="str">
            <v/>
          </cell>
        </row>
        <row r="3361">
          <cell r="B3361" t="str">
            <v/>
          </cell>
          <cell r="AG3361" t="str">
            <v/>
          </cell>
        </row>
        <row r="3362">
          <cell r="B3362" t="str">
            <v/>
          </cell>
          <cell r="AG3362" t="str">
            <v/>
          </cell>
          <cell r="AH3362">
            <v>0</v>
          </cell>
        </row>
        <row r="3363">
          <cell r="B3363" t="str">
            <v/>
          </cell>
          <cell r="AG3363" t="str">
            <v/>
          </cell>
        </row>
        <row r="3364">
          <cell r="B3364" t="str">
            <v/>
          </cell>
          <cell r="AG3364" t="str">
            <v/>
          </cell>
        </row>
        <row r="3365">
          <cell r="B3365" t="str">
            <v/>
          </cell>
          <cell r="AG3365" t="str">
            <v/>
          </cell>
        </row>
        <row r="3366">
          <cell r="B3366" t="str">
            <v/>
          </cell>
          <cell r="AG3366" t="str">
            <v/>
          </cell>
        </row>
        <row r="3367">
          <cell r="B3367" t="str">
            <v/>
          </cell>
          <cell r="AG3367" t="str">
            <v/>
          </cell>
        </row>
        <row r="3368">
          <cell r="B3368" t="str">
            <v/>
          </cell>
          <cell r="AG3368" t="str">
            <v/>
          </cell>
        </row>
        <row r="3369">
          <cell r="B3369" t="str">
            <v>L328</v>
          </cell>
          <cell r="AG3369" t="str">
            <v/>
          </cell>
        </row>
        <row r="3370">
          <cell r="B3370" t="str">
            <v/>
          </cell>
          <cell r="AG3370" t="str">
            <v/>
          </cell>
        </row>
        <row r="3371">
          <cell r="B3371" t="str">
            <v/>
          </cell>
          <cell r="AG3371" t="str">
            <v/>
          </cell>
          <cell r="AH3371">
            <v>0</v>
          </cell>
        </row>
        <row r="3372">
          <cell r="B3372" t="str">
            <v/>
          </cell>
          <cell r="AG3372" t="str">
            <v/>
          </cell>
        </row>
        <row r="3373">
          <cell r="B3373" t="str">
            <v/>
          </cell>
          <cell r="AG3373" t="str">
            <v/>
          </cell>
        </row>
        <row r="3374">
          <cell r="B3374" t="str">
            <v/>
          </cell>
          <cell r="AG3374" t="str">
            <v/>
          </cell>
        </row>
        <row r="3375">
          <cell r="B3375" t="str">
            <v/>
          </cell>
          <cell r="AG3375" t="str">
            <v/>
          </cell>
        </row>
        <row r="3376">
          <cell r="B3376" t="str">
            <v/>
          </cell>
          <cell r="AG3376" t="str">
            <v/>
          </cell>
        </row>
        <row r="3377">
          <cell r="B3377" t="str">
            <v/>
          </cell>
          <cell r="AG3377" t="str">
            <v/>
          </cell>
        </row>
        <row r="3378">
          <cell r="B3378" t="str">
            <v>L329</v>
          </cell>
          <cell r="AG3378" t="str">
            <v/>
          </cell>
        </row>
        <row r="3379">
          <cell r="B3379" t="str">
            <v/>
          </cell>
          <cell r="AG3379" t="str">
            <v/>
          </cell>
        </row>
        <row r="3380">
          <cell r="B3380" t="str">
            <v/>
          </cell>
          <cell r="AG3380" t="str">
            <v/>
          </cell>
          <cell r="AH3380">
            <v>0</v>
          </cell>
        </row>
        <row r="3381">
          <cell r="B3381" t="str">
            <v/>
          </cell>
          <cell r="AG3381" t="str">
            <v/>
          </cell>
        </row>
        <row r="3382">
          <cell r="B3382" t="str">
            <v/>
          </cell>
          <cell r="AG3382" t="str">
            <v/>
          </cell>
        </row>
        <row r="3383">
          <cell r="B3383" t="str">
            <v/>
          </cell>
          <cell r="AG3383" t="str">
            <v/>
          </cell>
        </row>
        <row r="3384">
          <cell r="B3384" t="str">
            <v/>
          </cell>
          <cell r="AG3384" t="str">
            <v/>
          </cell>
        </row>
        <row r="3385">
          <cell r="B3385" t="str">
            <v/>
          </cell>
          <cell r="AG3385" t="str">
            <v/>
          </cell>
        </row>
        <row r="3386">
          <cell r="B3386" t="str">
            <v/>
          </cell>
          <cell r="AG3386" t="str">
            <v/>
          </cell>
        </row>
        <row r="3387">
          <cell r="B3387" t="str">
            <v>L330</v>
          </cell>
          <cell r="AG3387" t="str">
            <v/>
          </cell>
        </row>
        <row r="3388">
          <cell r="B3388" t="str">
            <v/>
          </cell>
          <cell r="AG3388" t="str">
            <v/>
          </cell>
        </row>
        <row r="3389">
          <cell r="B3389" t="str">
            <v/>
          </cell>
          <cell r="AG3389" t="str">
            <v/>
          </cell>
          <cell r="AH3389">
            <v>0</v>
          </cell>
        </row>
        <row r="3390">
          <cell r="B3390" t="str">
            <v/>
          </cell>
          <cell r="AG3390" t="str">
            <v/>
          </cell>
        </row>
        <row r="3391">
          <cell r="B3391" t="str">
            <v/>
          </cell>
          <cell r="AG3391" t="str">
            <v/>
          </cell>
        </row>
        <row r="3392">
          <cell r="B3392" t="str">
            <v/>
          </cell>
          <cell r="AG3392" t="str">
            <v/>
          </cell>
        </row>
        <row r="3393">
          <cell r="B3393" t="str">
            <v/>
          </cell>
          <cell r="AG3393" t="str">
            <v/>
          </cell>
        </row>
        <row r="3394">
          <cell r="B3394" t="str">
            <v/>
          </cell>
          <cell r="AG3394" t="str">
            <v/>
          </cell>
        </row>
        <row r="3395">
          <cell r="B3395" t="str">
            <v/>
          </cell>
          <cell r="AG3395" t="str">
            <v/>
          </cell>
        </row>
        <row r="3396">
          <cell r="B3396" t="str">
            <v>L331</v>
          </cell>
          <cell r="AG3396" t="str">
            <v/>
          </cell>
        </row>
        <row r="3397">
          <cell r="B3397" t="str">
            <v/>
          </cell>
          <cell r="AG3397" t="str">
            <v/>
          </cell>
        </row>
        <row r="3398">
          <cell r="B3398" t="str">
            <v/>
          </cell>
          <cell r="AG3398" t="str">
            <v/>
          </cell>
          <cell r="AH3398">
            <v>0</v>
          </cell>
        </row>
        <row r="3399">
          <cell r="B3399" t="str">
            <v/>
          </cell>
          <cell r="AG3399" t="str">
            <v/>
          </cell>
        </row>
        <row r="3400">
          <cell r="B3400" t="str">
            <v/>
          </cell>
          <cell r="AG3400" t="str">
            <v/>
          </cell>
        </row>
        <row r="3401">
          <cell r="B3401" t="str">
            <v/>
          </cell>
          <cell r="AG3401" t="str">
            <v/>
          </cell>
        </row>
        <row r="3402">
          <cell r="B3402" t="str">
            <v/>
          </cell>
          <cell r="AG3402" t="str">
            <v/>
          </cell>
        </row>
        <row r="3403">
          <cell r="B3403" t="str">
            <v/>
          </cell>
          <cell r="AG3403" t="str">
            <v/>
          </cell>
        </row>
        <row r="3404">
          <cell r="B3404" t="str">
            <v/>
          </cell>
          <cell r="AG3404" t="str">
            <v/>
          </cell>
        </row>
        <row r="3405">
          <cell r="B3405" t="str">
            <v>L332</v>
          </cell>
          <cell r="AG3405" t="str">
            <v/>
          </cell>
        </row>
        <row r="3406">
          <cell r="AG3406" t="str">
            <v/>
          </cell>
        </row>
        <row r="3407">
          <cell r="AG3407" t="str">
            <v/>
          </cell>
          <cell r="AH3407">
            <v>0</v>
          </cell>
        </row>
        <row r="3408">
          <cell r="AG3408" t="str">
            <v/>
          </cell>
        </row>
        <row r="3409">
          <cell r="AG3409" t="str">
            <v/>
          </cell>
        </row>
        <row r="3410">
          <cell r="AG3410" t="str">
            <v/>
          </cell>
        </row>
        <row r="3411">
          <cell r="AG3411" t="str">
            <v/>
          </cell>
        </row>
        <row r="3412">
          <cell r="AG3412" t="str">
            <v/>
          </cell>
        </row>
        <row r="3413">
          <cell r="AG3413" t="str">
            <v/>
          </cell>
        </row>
        <row r="3414">
          <cell r="AG3414" t="str">
            <v/>
          </cell>
        </row>
        <row r="3415">
          <cell r="B3415" t="str">
            <v>M334</v>
          </cell>
          <cell r="AG3415" t="str">
            <v/>
          </cell>
        </row>
        <row r="3416">
          <cell r="B3416" t="str">
            <v/>
          </cell>
          <cell r="AG3416" t="str">
            <v/>
          </cell>
        </row>
        <row r="3417">
          <cell r="B3417" t="str">
            <v/>
          </cell>
          <cell r="AG3417" t="str">
            <v/>
          </cell>
          <cell r="AH3417">
            <v>0</v>
          </cell>
        </row>
        <row r="3418">
          <cell r="B3418" t="str">
            <v/>
          </cell>
          <cell r="AG3418" t="str">
            <v/>
          </cell>
          <cell r="AH3418">
            <v>0</v>
          </cell>
        </row>
        <row r="3419">
          <cell r="B3419" t="str">
            <v/>
          </cell>
          <cell r="AG3419" t="str">
            <v/>
          </cell>
          <cell r="AH3419">
            <v>0</v>
          </cell>
        </row>
        <row r="3420">
          <cell r="B3420" t="str">
            <v/>
          </cell>
          <cell r="AG3420" t="str">
            <v/>
          </cell>
        </row>
        <row r="3421">
          <cell r="B3421" t="str">
            <v/>
          </cell>
          <cell r="AG3421" t="str">
            <v/>
          </cell>
        </row>
        <row r="3422">
          <cell r="B3422" t="str">
            <v/>
          </cell>
          <cell r="AG3422" t="str">
            <v/>
          </cell>
        </row>
        <row r="3423">
          <cell r="B3423" t="str">
            <v/>
          </cell>
          <cell r="AG3423" t="str">
            <v/>
          </cell>
        </row>
        <row r="3424">
          <cell r="B3424" t="str">
            <v/>
          </cell>
          <cell r="AG3424" t="str">
            <v/>
          </cell>
        </row>
        <row r="3425">
          <cell r="B3425" t="str">
            <v/>
          </cell>
          <cell r="AG3425" t="str">
            <v/>
          </cell>
        </row>
        <row r="3426">
          <cell r="B3426" t="str">
            <v/>
          </cell>
          <cell r="AG3426" t="str">
            <v/>
          </cell>
        </row>
        <row r="3427">
          <cell r="B3427" t="str">
            <v>M335</v>
          </cell>
          <cell r="AG3427" t="str">
            <v/>
          </cell>
        </row>
        <row r="3428">
          <cell r="B3428" t="str">
            <v/>
          </cell>
          <cell r="AG3428" t="str">
            <v/>
          </cell>
        </row>
        <row r="3429">
          <cell r="B3429" t="str">
            <v/>
          </cell>
          <cell r="AG3429" t="str">
            <v/>
          </cell>
          <cell r="AH3429">
            <v>0</v>
          </cell>
        </row>
        <row r="3430">
          <cell r="B3430" t="str">
            <v/>
          </cell>
          <cell r="AG3430" t="str">
            <v/>
          </cell>
          <cell r="AH3430">
            <v>0</v>
          </cell>
        </row>
        <row r="3431">
          <cell r="B3431" t="str">
            <v/>
          </cell>
          <cell r="AG3431" t="str">
            <v/>
          </cell>
          <cell r="AH3431">
            <v>0</v>
          </cell>
        </row>
        <row r="3432">
          <cell r="B3432" t="str">
            <v/>
          </cell>
          <cell r="AG3432" t="str">
            <v/>
          </cell>
        </row>
        <row r="3433">
          <cell r="B3433" t="str">
            <v/>
          </cell>
          <cell r="AG3433" t="str">
            <v/>
          </cell>
        </row>
        <row r="3434">
          <cell r="B3434" t="str">
            <v/>
          </cell>
          <cell r="AG3434" t="str">
            <v/>
          </cell>
        </row>
        <row r="3435">
          <cell r="B3435" t="str">
            <v/>
          </cell>
          <cell r="AG3435" t="str">
            <v/>
          </cell>
        </row>
        <row r="3436">
          <cell r="B3436" t="str">
            <v/>
          </cell>
          <cell r="AG3436" t="str">
            <v/>
          </cell>
        </row>
        <row r="3437">
          <cell r="B3437" t="str">
            <v/>
          </cell>
          <cell r="AG3437" t="str">
            <v/>
          </cell>
        </row>
        <row r="3438">
          <cell r="B3438" t="str">
            <v/>
          </cell>
          <cell r="AG3438" t="str">
            <v/>
          </cell>
        </row>
        <row r="3439">
          <cell r="B3439" t="str">
            <v>M336</v>
          </cell>
          <cell r="AG3439" t="str">
            <v/>
          </cell>
        </row>
        <row r="3440">
          <cell r="B3440" t="str">
            <v/>
          </cell>
          <cell r="AG3440" t="str">
            <v/>
          </cell>
        </row>
        <row r="3441">
          <cell r="B3441" t="str">
            <v/>
          </cell>
          <cell r="AG3441" t="str">
            <v/>
          </cell>
          <cell r="AH3441">
            <v>0</v>
          </cell>
        </row>
        <row r="3442">
          <cell r="B3442" t="str">
            <v/>
          </cell>
          <cell r="AG3442" t="str">
            <v/>
          </cell>
          <cell r="AH3442">
            <v>0</v>
          </cell>
        </row>
        <row r="3443">
          <cell r="B3443" t="str">
            <v/>
          </cell>
          <cell r="AG3443" t="str">
            <v/>
          </cell>
          <cell r="AH3443">
            <v>0</v>
          </cell>
        </row>
        <row r="3444">
          <cell r="B3444" t="str">
            <v/>
          </cell>
          <cell r="AG3444" t="str">
            <v/>
          </cell>
        </row>
        <row r="3445">
          <cell r="B3445" t="str">
            <v/>
          </cell>
          <cell r="AG3445" t="str">
            <v/>
          </cell>
        </row>
        <row r="3446">
          <cell r="B3446" t="str">
            <v/>
          </cell>
          <cell r="AG3446" t="str">
            <v/>
          </cell>
        </row>
        <row r="3447">
          <cell r="B3447" t="str">
            <v/>
          </cell>
          <cell r="AG3447" t="str">
            <v/>
          </cell>
        </row>
        <row r="3448">
          <cell r="B3448" t="str">
            <v/>
          </cell>
          <cell r="AG3448" t="str">
            <v/>
          </cell>
        </row>
        <row r="3449">
          <cell r="B3449" t="str">
            <v/>
          </cell>
          <cell r="AG3449" t="str">
            <v/>
          </cell>
        </row>
        <row r="3450">
          <cell r="B3450" t="str">
            <v/>
          </cell>
          <cell r="AG3450" t="str">
            <v/>
          </cell>
        </row>
        <row r="3451">
          <cell r="B3451" t="str">
            <v>M337</v>
          </cell>
          <cell r="AG3451" t="str">
            <v/>
          </cell>
        </row>
        <row r="3452">
          <cell r="B3452" t="str">
            <v/>
          </cell>
          <cell r="AG3452" t="str">
            <v/>
          </cell>
        </row>
        <row r="3453">
          <cell r="B3453" t="str">
            <v/>
          </cell>
          <cell r="AG3453" t="str">
            <v/>
          </cell>
          <cell r="AH3453">
            <v>0</v>
          </cell>
        </row>
        <row r="3454">
          <cell r="B3454" t="str">
            <v/>
          </cell>
          <cell r="AG3454" t="str">
            <v/>
          </cell>
          <cell r="AH3454">
            <v>0</v>
          </cell>
        </row>
        <row r="3455">
          <cell r="B3455" t="str">
            <v/>
          </cell>
          <cell r="AG3455" t="str">
            <v/>
          </cell>
          <cell r="AH3455">
            <v>0</v>
          </cell>
        </row>
        <row r="3456">
          <cell r="B3456" t="str">
            <v/>
          </cell>
          <cell r="AG3456" t="str">
            <v/>
          </cell>
          <cell r="AH3456">
            <v>0</v>
          </cell>
        </row>
        <row r="3457">
          <cell r="B3457" t="str">
            <v/>
          </cell>
          <cell r="AG3457" t="str">
            <v/>
          </cell>
        </row>
        <row r="3458">
          <cell r="B3458" t="str">
            <v/>
          </cell>
          <cell r="AG3458" t="str">
            <v/>
          </cell>
        </row>
        <row r="3459">
          <cell r="B3459" t="str">
            <v/>
          </cell>
          <cell r="AG3459" t="str">
            <v/>
          </cell>
        </row>
        <row r="3460">
          <cell r="B3460" t="str">
            <v/>
          </cell>
          <cell r="AG3460" t="str">
            <v/>
          </cell>
        </row>
        <row r="3461">
          <cell r="B3461" t="str">
            <v/>
          </cell>
          <cell r="AG3461" t="str">
            <v/>
          </cell>
        </row>
        <row r="3462">
          <cell r="B3462" t="str">
            <v/>
          </cell>
          <cell r="AG3462" t="str">
            <v/>
          </cell>
        </row>
        <row r="3463">
          <cell r="B3463" t="str">
            <v/>
          </cell>
          <cell r="AG3463" t="str">
            <v/>
          </cell>
        </row>
        <row r="3464">
          <cell r="B3464" t="str">
            <v>M338</v>
          </cell>
          <cell r="AG3464" t="str">
            <v/>
          </cell>
        </row>
        <row r="3465">
          <cell r="B3465" t="str">
            <v/>
          </cell>
          <cell r="AG3465" t="str">
            <v/>
          </cell>
        </row>
        <row r="3466">
          <cell r="B3466" t="str">
            <v/>
          </cell>
          <cell r="AG3466" t="str">
            <v/>
          </cell>
          <cell r="AH3466">
            <v>0</v>
          </cell>
        </row>
        <row r="3467">
          <cell r="B3467" t="str">
            <v/>
          </cell>
          <cell r="AG3467" t="str">
            <v/>
          </cell>
          <cell r="AH3467">
            <v>0</v>
          </cell>
        </row>
        <row r="3468">
          <cell r="B3468" t="str">
            <v/>
          </cell>
          <cell r="AG3468" t="str">
            <v/>
          </cell>
          <cell r="AH3468">
            <v>0</v>
          </cell>
        </row>
        <row r="3469">
          <cell r="B3469" t="str">
            <v/>
          </cell>
          <cell r="AG3469" t="str">
            <v/>
          </cell>
          <cell r="AH3469">
            <v>0</v>
          </cell>
        </row>
        <row r="3470">
          <cell r="B3470" t="str">
            <v/>
          </cell>
          <cell r="AG3470" t="str">
            <v/>
          </cell>
        </row>
        <row r="3471">
          <cell r="B3471" t="str">
            <v/>
          </cell>
          <cell r="AG3471" t="str">
            <v/>
          </cell>
        </row>
        <row r="3472">
          <cell r="B3472" t="str">
            <v/>
          </cell>
          <cell r="AG3472" t="str">
            <v/>
          </cell>
        </row>
        <row r="3473">
          <cell r="B3473" t="str">
            <v/>
          </cell>
          <cell r="AG3473" t="str">
            <v/>
          </cell>
        </row>
        <row r="3474">
          <cell r="B3474" t="str">
            <v/>
          </cell>
          <cell r="AG3474" t="str">
            <v/>
          </cell>
        </row>
        <row r="3475">
          <cell r="B3475" t="str">
            <v/>
          </cell>
          <cell r="AG3475" t="str">
            <v/>
          </cell>
        </row>
        <row r="3476">
          <cell r="B3476" t="str">
            <v/>
          </cell>
          <cell r="AG3476" t="str">
            <v/>
          </cell>
        </row>
        <row r="3477">
          <cell r="B3477" t="str">
            <v>M339</v>
          </cell>
          <cell r="AG3477" t="str">
            <v/>
          </cell>
        </row>
        <row r="3478">
          <cell r="B3478" t="str">
            <v/>
          </cell>
          <cell r="AG3478" t="str">
            <v/>
          </cell>
        </row>
        <row r="3479">
          <cell r="B3479" t="str">
            <v/>
          </cell>
          <cell r="AG3479" t="str">
            <v/>
          </cell>
          <cell r="AH3479">
            <v>0</v>
          </cell>
        </row>
        <row r="3480">
          <cell r="B3480" t="str">
            <v/>
          </cell>
          <cell r="AG3480" t="str">
            <v/>
          </cell>
          <cell r="AH3480">
            <v>0</v>
          </cell>
        </row>
        <row r="3481">
          <cell r="B3481" t="str">
            <v/>
          </cell>
          <cell r="AG3481" t="str">
            <v/>
          </cell>
          <cell r="AH3481">
            <v>0</v>
          </cell>
        </row>
        <row r="3482">
          <cell r="B3482" t="str">
            <v/>
          </cell>
          <cell r="AG3482" t="str">
            <v/>
          </cell>
          <cell r="AH3482">
            <v>0</v>
          </cell>
        </row>
        <row r="3483">
          <cell r="B3483" t="str">
            <v/>
          </cell>
          <cell r="AG3483" t="str">
            <v/>
          </cell>
        </row>
        <row r="3484">
          <cell r="B3484" t="str">
            <v/>
          </cell>
          <cell r="AG3484" t="str">
            <v/>
          </cell>
        </row>
        <row r="3485">
          <cell r="B3485" t="str">
            <v/>
          </cell>
          <cell r="AG3485" t="str">
            <v/>
          </cell>
        </row>
        <row r="3486">
          <cell r="B3486" t="str">
            <v/>
          </cell>
          <cell r="AG3486" t="str">
            <v/>
          </cell>
        </row>
        <row r="3487">
          <cell r="B3487" t="str">
            <v/>
          </cell>
          <cell r="AG3487" t="str">
            <v/>
          </cell>
        </row>
        <row r="3488">
          <cell r="B3488" t="str">
            <v/>
          </cell>
          <cell r="AG3488" t="str">
            <v/>
          </cell>
        </row>
        <row r="3489">
          <cell r="B3489" t="str">
            <v/>
          </cell>
          <cell r="AG3489" t="str">
            <v/>
          </cell>
        </row>
        <row r="3490">
          <cell r="B3490" t="str">
            <v>M340</v>
          </cell>
          <cell r="AG3490" t="str">
            <v/>
          </cell>
        </row>
        <row r="3491">
          <cell r="B3491" t="str">
            <v/>
          </cell>
          <cell r="AG3491" t="str">
            <v/>
          </cell>
        </row>
        <row r="3492">
          <cell r="B3492" t="str">
            <v/>
          </cell>
          <cell r="AG3492" t="str">
            <v/>
          </cell>
          <cell r="AH3492">
            <v>0</v>
          </cell>
        </row>
        <row r="3493">
          <cell r="B3493" t="str">
            <v/>
          </cell>
          <cell r="AG3493" t="str">
            <v/>
          </cell>
          <cell r="AH3493">
            <v>0</v>
          </cell>
        </row>
        <row r="3494">
          <cell r="B3494" t="str">
            <v/>
          </cell>
          <cell r="AG3494" t="str">
            <v/>
          </cell>
          <cell r="AH3494">
            <v>0</v>
          </cell>
        </row>
        <row r="3495">
          <cell r="B3495" t="str">
            <v/>
          </cell>
          <cell r="AG3495" t="str">
            <v/>
          </cell>
          <cell r="AH3495">
            <v>0</v>
          </cell>
        </row>
        <row r="3496">
          <cell r="B3496" t="str">
            <v/>
          </cell>
          <cell r="AG3496" t="str">
            <v/>
          </cell>
        </row>
        <row r="3497">
          <cell r="B3497" t="str">
            <v/>
          </cell>
          <cell r="AG3497" t="str">
            <v/>
          </cell>
        </row>
        <row r="3498">
          <cell r="B3498" t="str">
            <v/>
          </cell>
          <cell r="AG3498" t="str">
            <v/>
          </cell>
        </row>
        <row r="3499">
          <cell r="B3499" t="str">
            <v/>
          </cell>
          <cell r="AG3499" t="str">
            <v/>
          </cell>
        </row>
        <row r="3500">
          <cell r="B3500" t="str">
            <v/>
          </cell>
          <cell r="AG3500" t="str">
            <v/>
          </cell>
        </row>
        <row r="3501">
          <cell r="B3501" t="str">
            <v/>
          </cell>
          <cell r="AG3501" t="str">
            <v/>
          </cell>
        </row>
        <row r="3502">
          <cell r="B3502" t="str">
            <v/>
          </cell>
          <cell r="AG3502" t="str">
            <v/>
          </cell>
        </row>
        <row r="3503">
          <cell r="B3503" t="str">
            <v>M341</v>
          </cell>
          <cell r="AG3503" t="str">
            <v/>
          </cell>
        </row>
        <row r="3504">
          <cell r="B3504" t="str">
            <v/>
          </cell>
          <cell r="AG3504" t="str">
            <v/>
          </cell>
        </row>
        <row r="3505">
          <cell r="B3505" t="str">
            <v/>
          </cell>
          <cell r="AG3505" t="str">
            <v/>
          </cell>
          <cell r="AH3505">
            <v>0</v>
          </cell>
        </row>
        <row r="3506">
          <cell r="B3506" t="str">
            <v/>
          </cell>
          <cell r="AG3506" t="str">
            <v/>
          </cell>
          <cell r="AH3506">
            <v>0</v>
          </cell>
        </row>
        <row r="3507">
          <cell r="B3507" t="str">
            <v/>
          </cell>
          <cell r="AG3507" t="str">
            <v/>
          </cell>
          <cell r="AH3507">
            <v>0</v>
          </cell>
        </row>
        <row r="3508">
          <cell r="B3508" t="str">
            <v/>
          </cell>
          <cell r="AG3508" t="str">
            <v/>
          </cell>
          <cell r="AH3508">
            <v>0</v>
          </cell>
        </row>
        <row r="3509">
          <cell r="B3509" t="str">
            <v/>
          </cell>
          <cell r="AG3509" t="str">
            <v/>
          </cell>
        </row>
        <row r="3510">
          <cell r="B3510" t="str">
            <v/>
          </cell>
          <cell r="AG3510" t="str">
            <v/>
          </cell>
        </row>
        <row r="3511">
          <cell r="B3511" t="str">
            <v/>
          </cell>
          <cell r="AG3511" t="str">
            <v/>
          </cell>
        </row>
        <row r="3512">
          <cell r="B3512" t="str">
            <v/>
          </cell>
          <cell r="AG3512" t="str">
            <v/>
          </cell>
        </row>
        <row r="3513">
          <cell r="B3513" t="str">
            <v/>
          </cell>
          <cell r="AG3513" t="str">
            <v/>
          </cell>
        </row>
        <row r="3514">
          <cell r="B3514" t="str">
            <v/>
          </cell>
          <cell r="AG3514" t="str">
            <v/>
          </cell>
        </row>
        <row r="3515">
          <cell r="B3515" t="str">
            <v/>
          </cell>
          <cell r="AG3515" t="str">
            <v/>
          </cell>
        </row>
        <row r="3516">
          <cell r="B3516" t="str">
            <v>M342</v>
          </cell>
          <cell r="AG3516" t="str">
            <v/>
          </cell>
        </row>
        <row r="3517">
          <cell r="B3517" t="str">
            <v/>
          </cell>
          <cell r="AG3517" t="str">
            <v/>
          </cell>
        </row>
        <row r="3518">
          <cell r="B3518" t="str">
            <v/>
          </cell>
          <cell r="AG3518" t="str">
            <v/>
          </cell>
          <cell r="AH3518">
            <v>0</v>
          </cell>
        </row>
        <row r="3519">
          <cell r="B3519" t="str">
            <v/>
          </cell>
          <cell r="AG3519" t="str">
            <v/>
          </cell>
          <cell r="AH3519">
            <v>0</v>
          </cell>
        </row>
        <row r="3520">
          <cell r="B3520" t="str">
            <v/>
          </cell>
          <cell r="AG3520" t="str">
            <v/>
          </cell>
          <cell r="AH3520">
            <v>0</v>
          </cell>
        </row>
        <row r="3521">
          <cell r="B3521" t="str">
            <v/>
          </cell>
          <cell r="AG3521" t="str">
            <v/>
          </cell>
          <cell r="AH3521">
            <v>0</v>
          </cell>
        </row>
        <row r="3522">
          <cell r="B3522" t="str">
            <v/>
          </cell>
          <cell r="AG3522" t="str">
            <v/>
          </cell>
        </row>
        <row r="3523">
          <cell r="B3523" t="str">
            <v/>
          </cell>
          <cell r="AG3523" t="str">
            <v/>
          </cell>
        </row>
        <row r="3524">
          <cell r="B3524" t="str">
            <v/>
          </cell>
          <cell r="AG3524" t="str">
            <v/>
          </cell>
        </row>
        <row r="3525">
          <cell r="B3525" t="str">
            <v/>
          </cell>
          <cell r="AG3525" t="str">
            <v/>
          </cell>
        </row>
        <row r="3526">
          <cell r="B3526" t="str">
            <v/>
          </cell>
          <cell r="AG3526" t="str">
            <v/>
          </cell>
        </row>
        <row r="3527">
          <cell r="B3527" t="str">
            <v/>
          </cell>
          <cell r="AG3527" t="str">
            <v/>
          </cell>
        </row>
        <row r="3528">
          <cell r="B3528" t="str">
            <v/>
          </cell>
          <cell r="AG3528" t="str">
            <v/>
          </cell>
        </row>
        <row r="3529">
          <cell r="B3529" t="str">
            <v>M343</v>
          </cell>
          <cell r="AG3529" t="str">
            <v/>
          </cell>
        </row>
        <row r="3530">
          <cell r="B3530" t="str">
            <v/>
          </cell>
          <cell r="AG3530" t="str">
            <v/>
          </cell>
        </row>
        <row r="3531">
          <cell r="B3531" t="str">
            <v/>
          </cell>
          <cell r="AG3531" t="str">
            <v/>
          </cell>
          <cell r="AH3531">
            <v>0</v>
          </cell>
        </row>
        <row r="3532">
          <cell r="B3532" t="str">
            <v/>
          </cell>
          <cell r="AG3532" t="str">
            <v/>
          </cell>
          <cell r="AH3532">
            <v>0</v>
          </cell>
        </row>
        <row r="3533">
          <cell r="B3533" t="str">
            <v/>
          </cell>
          <cell r="AG3533" t="str">
            <v/>
          </cell>
          <cell r="AH3533">
            <v>0</v>
          </cell>
        </row>
        <row r="3534">
          <cell r="B3534" t="str">
            <v/>
          </cell>
          <cell r="AG3534" t="str">
            <v/>
          </cell>
          <cell r="AH3534">
            <v>0</v>
          </cell>
        </row>
        <row r="3535">
          <cell r="B3535" t="str">
            <v/>
          </cell>
          <cell r="AG3535" t="str">
            <v/>
          </cell>
        </row>
        <row r="3536">
          <cell r="B3536" t="str">
            <v/>
          </cell>
          <cell r="AG3536" t="str">
            <v/>
          </cell>
        </row>
        <row r="3537">
          <cell r="B3537" t="str">
            <v/>
          </cell>
          <cell r="AG3537" t="str">
            <v/>
          </cell>
        </row>
        <row r="3538">
          <cell r="B3538" t="str">
            <v/>
          </cell>
          <cell r="AG3538" t="str">
            <v/>
          </cell>
        </row>
        <row r="3539">
          <cell r="B3539" t="str">
            <v/>
          </cell>
          <cell r="AG3539" t="str">
            <v/>
          </cell>
        </row>
        <row r="3540">
          <cell r="B3540" t="str">
            <v/>
          </cell>
          <cell r="AG3540" t="str">
            <v/>
          </cell>
        </row>
        <row r="3541">
          <cell r="B3541" t="str">
            <v/>
          </cell>
          <cell r="AG3541" t="str">
            <v/>
          </cell>
        </row>
        <row r="3542">
          <cell r="B3542" t="str">
            <v>M344</v>
          </cell>
          <cell r="AG3542" t="str">
            <v/>
          </cell>
        </row>
        <row r="3543">
          <cell r="B3543" t="str">
            <v/>
          </cell>
          <cell r="AG3543" t="str">
            <v/>
          </cell>
        </row>
        <row r="3544">
          <cell r="B3544" t="str">
            <v/>
          </cell>
          <cell r="AG3544" t="str">
            <v/>
          </cell>
          <cell r="AH3544">
            <v>0</v>
          </cell>
        </row>
        <row r="3545">
          <cell r="B3545" t="str">
            <v/>
          </cell>
          <cell r="AG3545" t="str">
            <v/>
          </cell>
          <cell r="AH3545">
            <v>0</v>
          </cell>
        </row>
        <row r="3546">
          <cell r="B3546" t="str">
            <v/>
          </cell>
          <cell r="AG3546" t="str">
            <v/>
          </cell>
          <cell r="AH3546">
            <v>0</v>
          </cell>
        </row>
        <row r="3547">
          <cell r="B3547" t="str">
            <v/>
          </cell>
          <cell r="AG3547" t="str">
            <v/>
          </cell>
          <cell r="AH3547">
            <v>0</v>
          </cell>
        </row>
        <row r="3548">
          <cell r="B3548" t="str">
            <v/>
          </cell>
          <cell r="AG3548" t="str">
            <v/>
          </cell>
        </row>
        <row r="3549">
          <cell r="B3549" t="str">
            <v/>
          </cell>
          <cell r="AG3549" t="str">
            <v/>
          </cell>
        </row>
        <row r="3550">
          <cell r="B3550" t="str">
            <v/>
          </cell>
          <cell r="AG3550" t="str">
            <v/>
          </cell>
        </row>
        <row r="3551">
          <cell r="B3551" t="str">
            <v/>
          </cell>
          <cell r="AG3551" t="str">
            <v/>
          </cell>
        </row>
        <row r="3552">
          <cell r="B3552" t="str">
            <v/>
          </cell>
          <cell r="AG3552" t="str">
            <v/>
          </cell>
        </row>
        <row r="3553">
          <cell r="B3553" t="str">
            <v/>
          </cell>
          <cell r="AG3553" t="str">
            <v/>
          </cell>
        </row>
        <row r="3554">
          <cell r="B3554" t="str">
            <v/>
          </cell>
          <cell r="AG3554" t="str">
            <v/>
          </cell>
        </row>
        <row r="3555">
          <cell r="B3555" t="str">
            <v>M345</v>
          </cell>
          <cell r="AG3555" t="str">
            <v/>
          </cell>
        </row>
        <row r="3556">
          <cell r="B3556" t="str">
            <v/>
          </cell>
          <cell r="AG3556" t="str">
            <v/>
          </cell>
        </row>
        <row r="3557">
          <cell r="B3557" t="str">
            <v/>
          </cell>
          <cell r="AG3557" t="str">
            <v/>
          </cell>
          <cell r="AH3557">
            <v>0</v>
          </cell>
        </row>
        <row r="3558">
          <cell r="B3558" t="str">
            <v/>
          </cell>
          <cell r="AG3558" t="str">
            <v/>
          </cell>
          <cell r="AH3558">
            <v>0</v>
          </cell>
        </row>
        <row r="3559">
          <cell r="B3559" t="str">
            <v/>
          </cell>
          <cell r="AG3559" t="str">
            <v/>
          </cell>
          <cell r="AH3559">
            <v>0</v>
          </cell>
        </row>
        <row r="3560">
          <cell r="B3560" t="str">
            <v/>
          </cell>
          <cell r="AG3560" t="str">
            <v/>
          </cell>
          <cell r="AH3560">
            <v>0</v>
          </cell>
        </row>
        <row r="3561">
          <cell r="B3561" t="str">
            <v/>
          </cell>
          <cell r="AG3561" t="str">
            <v/>
          </cell>
        </row>
        <row r="3562">
          <cell r="B3562" t="str">
            <v/>
          </cell>
          <cell r="AG3562" t="str">
            <v/>
          </cell>
        </row>
        <row r="3563">
          <cell r="B3563" t="str">
            <v/>
          </cell>
          <cell r="AG3563" t="str">
            <v/>
          </cell>
        </row>
        <row r="3564">
          <cell r="B3564" t="str">
            <v/>
          </cell>
          <cell r="AG3564" t="str">
            <v/>
          </cell>
        </row>
        <row r="3565">
          <cell r="B3565" t="str">
            <v/>
          </cell>
          <cell r="AG3565" t="str">
            <v/>
          </cell>
        </row>
        <row r="3566">
          <cell r="B3566" t="str">
            <v/>
          </cell>
          <cell r="AG3566" t="str">
            <v/>
          </cell>
        </row>
        <row r="3567">
          <cell r="B3567" t="str">
            <v/>
          </cell>
          <cell r="AG3567" t="str">
            <v/>
          </cell>
        </row>
        <row r="3568">
          <cell r="B3568" t="str">
            <v>M346</v>
          </cell>
          <cell r="AG3568" t="str">
            <v/>
          </cell>
        </row>
        <row r="3569">
          <cell r="B3569" t="str">
            <v/>
          </cell>
          <cell r="AG3569" t="str">
            <v/>
          </cell>
        </row>
        <row r="3570">
          <cell r="B3570" t="str">
            <v/>
          </cell>
          <cell r="AG3570" t="str">
            <v/>
          </cell>
          <cell r="AH3570">
            <v>0</v>
          </cell>
        </row>
        <row r="3571">
          <cell r="B3571" t="str">
            <v/>
          </cell>
          <cell r="AG3571" t="str">
            <v/>
          </cell>
          <cell r="AH3571">
            <v>0</v>
          </cell>
        </row>
        <row r="3572">
          <cell r="B3572" t="str">
            <v/>
          </cell>
          <cell r="AG3572" t="str">
            <v/>
          </cell>
          <cell r="AH3572">
            <v>0</v>
          </cell>
        </row>
        <row r="3573">
          <cell r="B3573" t="str">
            <v/>
          </cell>
          <cell r="AG3573" t="str">
            <v/>
          </cell>
          <cell r="AH3573">
            <v>0</v>
          </cell>
        </row>
        <row r="3574">
          <cell r="B3574" t="str">
            <v/>
          </cell>
          <cell r="AG3574" t="str">
            <v/>
          </cell>
        </row>
        <row r="3575">
          <cell r="B3575" t="str">
            <v/>
          </cell>
          <cell r="AG3575" t="str">
            <v/>
          </cell>
        </row>
        <row r="3576">
          <cell r="B3576" t="str">
            <v/>
          </cell>
          <cell r="AG3576" t="str">
            <v/>
          </cell>
        </row>
        <row r="3577">
          <cell r="B3577" t="str">
            <v/>
          </cell>
          <cell r="AG3577" t="str">
            <v/>
          </cell>
        </row>
        <row r="3578">
          <cell r="B3578" t="str">
            <v/>
          </cell>
          <cell r="AG3578" t="str">
            <v/>
          </cell>
        </row>
        <row r="3579">
          <cell r="B3579" t="str">
            <v/>
          </cell>
          <cell r="AG3579" t="str">
            <v/>
          </cell>
        </row>
        <row r="3580">
          <cell r="B3580" t="str">
            <v/>
          </cell>
          <cell r="AG3580" t="str">
            <v/>
          </cell>
        </row>
        <row r="3581">
          <cell r="B3581" t="str">
            <v>M347</v>
          </cell>
          <cell r="AG3581" t="str">
            <v/>
          </cell>
        </row>
        <row r="3582">
          <cell r="B3582" t="str">
            <v/>
          </cell>
          <cell r="AG3582" t="str">
            <v/>
          </cell>
        </row>
        <row r="3583">
          <cell r="B3583" t="str">
            <v/>
          </cell>
          <cell r="AG3583" t="str">
            <v/>
          </cell>
          <cell r="AH3583">
            <v>0</v>
          </cell>
        </row>
        <row r="3584">
          <cell r="B3584" t="str">
            <v/>
          </cell>
          <cell r="AG3584" t="str">
            <v/>
          </cell>
          <cell r="AH3584">
            <v>0</v>
          </cell>
        </row>
        <row r="3585">
          <cell r="B3585" t="str">
            <v/>
          </cell>
          <cell r="AG3585" t="str">
            <v/>
          </cell>
          <cell r="AH3585">
            <v>0</v>
          </cell>
        </row>
        <row r="3586">
          <cell r="B3586" t="str">
            <v/>
          </cell>
          <cell r="AG3586" t="str">
            <v/>
          </cell>
          <cell r="AH3586">
            <v>0</v>
          </cell>
        </row>
        <row r="3587">
          <cell r="B3587" t="str">
            <v/>
          </cell>
          <cell r="AG3587" t="str">
            <v/>
          </cell>
        </row>
        <row r="3588">
          <cell r="B3588" t="str">
            <v/>
          </cell>
          <cell r="AG3588" t="str">
            <v/>
          </cell>
        </row>
        <row r="3589">
          <cell r="B3589" t="str">
            <v/>
          </cell>
          <cell r="AG3589" t="str">
            <v/>
          </cell>
        </row>
        <row r="3590">
          <cell r="B3590" t="str">
            <v/>
          </cell>
          <cell r="AG3590" t="str">
            <v/>
          </cell>
        </row>
        <row r="3591">
          <cell r="B3591" t="str">
            <v/>
          </cell>
          <cell r="AG3591" t="str">
            <v/>
          </cell>
        </row>
        <row r="3592">
          <cell r="B3592" t="str">
            <v/>
          </cell>
          <cell r="AG3592" t="str">
            <v/>
          </cell>
        </row>
        <row r="3593">
          <cell r="B3593" t="str">
            <v/>
          </cell>
          <cell r="AG3593" t="str">
            <v/>
          </cell>
        </row>
        <row r="3594">
          <cell r="B3594" t="str">
            <v>M348</v>
          </cell>
          <cell r="AG3594" t="str">
            <v/>
          </cell>
        </row>
        <row r="3595">
          <cell r="B3595" t="str">
            <v/>
          </cell>
          <cell r="AG3595" t="str">
            <v/>
          </cell>
        </row>
        <row r="3596">
          <cell r="B3596" t="str">
            <v/>
          </cell>
          <cell r="AG3596" t="str">
            <v/>
          </cell>
          <cell r="AH3596">
            <v>0</v>
          </cell>
        </row>
        <row r="3597">
          <cell r="B3597" t="str">
            <v/>
          </cell>
          <cell r="AG3597" t="str">
            <v/>
          </cell>
          <cell r="AH3597">
            <v>0</v>
          </cell>
        </row>
        <row r="3598">
          <cell r="B3598" t="str">
            <v/>
          </cell>
          <cell r="AG3598" t="str">
            <v/>
          </cell>
          <cell r="AH3598">
            <v>0</v>
          </cell>
        </row>
        <row r="3599">
          <cell r="B3599" t="str">
            <v/>
          </cell>
          <cell r="AG3599" t="str">
            <v/>
          </cell>
          <cell r="AH3599">
            <v>0</v>
          </cell>
        </row>
        <row r="3600">
          <cell r="B3600" t="str">
            <v/>
          </cell>
          <cell r="AG3600" t="str">
            <v/>
          </cell>
        </row>
        <row r="3601">
          <cell r="B3601" t="str">
            <v/>
          </cell>
          <cell r="AG3601" t="str">
            <v/>
          </cell>
        </row>
        <row r="3602">
          <cell r="B3602" t="str">
            <v/>
          </cell>
          <cell r="AG3602" t="str">
            <v/>
          </cell>
        </row>
        <row r="3603">
          <cell r="B3603" t="str">
            <v/>
          </cell>
          <cell r="AG3603" t="str">
            <v/>
          </cell>
        </row>
        <row r="3604">
          <cell r="B3604" t="str">
            <v/>
          </cell>
          <cell r="AG3604" t="str">
            <v/>
          </cell>
        </row>
        <row r="3605">
          <cell r="B3605" t="str">
            <v/>
          </cell>
          <cell r="AG3605" t="str">
            <v/>
          </cell>
        </row>
        <row r="3606">
          <cell r="B3606" t="str">
            <v/>
          </cell>
          <cell r="AG3606" t="str">
            <v/>
          </cell>
        </row>
        <row r="3607">
          <cell r="B3607" t="str">
            <v>M349</v>
          </cell>
          <cell r="AG3607" t="str">
            <v/>
          </cell>
        </row>
        <row r="3608">
          <cell r="B3608" t="str">
            <v/>
          </cell>
          <cell r="AG3608" t="str">
            <v/>
          </cell>
        </row>
        <row r="3609">
          <cell r="B3609" t="str">
            <v/>
          </cell>
          <cell r="AG3609" t="str">
            <v/>
          </cell>
          <cell r="AH3609">
            <v>0</v>
          </cell>
        </row>
        <row r="3610">
          <cell r="B3610" t="str">
            <v/>
          </cell>
          <cell r="AG3610" t="str">
            <v/>
          </cell>
          <cell r="AH3610">
            <v>0</v>
          </cell>
        </row>
        <row r="3611">
          <cell r="B3611" t="str">
            <v/>
          </cell>
          <cell r="AG3611" t="str">
            <v/>
          </cell>
          <cell r="AH3611">
            <v>0</v>
          </cell>
        </row>
        <row r="3612">
          <cell r="B3612" t="str">
            <v/>
          </cell>
          <cell r="AG3612" t="str">
            <v/>
          </cell>
        </row>
        <row r="3613">
          <cell r="B3613" t="str">
            <v/>
          </cell>
          <cell r="AG3613" t="str">
            <v/>
          </cell>
        </row>
        <row r="3614">
          <cell r="B3614" t="str">
            <v/>
          </cell>
          <cell r="AG3614" t="str">
            <v/>
          </cell>
        </row>
        <row r="3615">
          <cell r="B3615" t="str">
            <v/>
          </cell>
          <cell r="AG3615" t="str">
            <v/>
          </cell>
        </row>
        <row r="3616">
          <cell r="B3616" t="str">
            <v/>
          </cell>
          <cell r="AG3616" t="str">
            <v/>
          </cell>
        </row>
        <row r="3617">
          <cell r="B3617" t="str">
            <v/>
          </cell>
          <cell r="AG3617" t="str">
            <v/>
          </cell>
        </row>
        <row r="3618">
          <cell r="B3618" t="str">
            <v/>
          </cell>
          <cell r="AG3618" t="str">
            <v/>
          </cell>
        </row>
        <row r="3619">
          <cell r="B3619" t="str">
            <v>M350</v>
          </cell>
          <cell r="AG3619" t="str">
            <v/>
          </cell>
        </row>
        <row r="3620">
          <cell r="B3620" t="str">
            <v/>
          </cell>
          <cell r="AG3620" t="str">
            <v/>
          </cell>
        </row>
        <row r="3621">
          <cell r="B3621" t="str">
            <v/>
          </cell>
          <cell r="AG3621" t="str">
            <v/>
          </cell>
          <cell r="AH3621">
            <v>0</v>
          </cell>
        </row>
        <row r="3622">
          <cell r="B3622" t="str">
            <v/>
          </cell>
          <cell r="AG3622" t="str">
            <v/>
          </cell>
          <cell r="AH3622">
            <v>0</v>
          </cell>
        </row>
        <row r="3623">
          <cell r="B3623" t="str">
            <v/>
          </cell>
          <cell r="AG3623" t="str">
            <v/>
          </cell>
          <cell r="AH3623">
            <v>0</v>
          </cell>
        </row>
        <row r="3624">
          <cell r="B3624" t="str">
            <v/>
          </cell>
          <cell r="AG3624" t="str">
            <v/>
          </cell>
        </row>
        <row r="3625">
          <cell r="B3625" t="str">
            <v/>
          </cell>
          <cell r="AG3625" t="str">
            <v/>
          </cell>
        </row>
        <row r="3626">
          <cell r="B3626" t="str">
            <v/>
          </cell>
          <cell r="AG3626" t="str">
            <v/>
          </cell>
        </row>
        <row r="3627">
          <cell r="B3627" t="str">
            <v/>
          </cell>
          <cell r="AG3627" t="str">
            <v/>
          </cell>
        </row>
        <row r="3628">
          <cell r="B3628" t="str">
            <v/>
          </cell>
          <cell r="AG3628" t="str">
            <v/>
          </cell>
        </row>
        <row r="3629">
          <cell r="B3629" t="str">
            <v/>
          </cell>
          <cell r="AG3629" t="str">
            <v/>
          </cell>
        </row>
        <row r="3630">
          <cell r="B3630" t="str">
            <v/>
          </cell>
          <cell r="AG3630" t="str">
            <v/>
          </cell>
        </row>
        <row r="3631">
          <cell r="B3631" t="str">
            <v>M351</v>
          </cell>
          <cell r="AG3631" t="str">
            <v/>
          </cell>
        </row>
        <row r="3632">
          <cell r="B3632" t="str">
            <v/>
          </cell>
          <cell r="AG3632" t="str">
            <v/>
          </cell>
        </row>
        <row r="3633">
          <cell r="B3633" t="str">
            <v/>
          </cell>
          <cell r="AG3633" t="str">
            <v/>
          </cell>
          <cell r="AH3633">
            <v>0</v>
          </cell>
        </row>
        <row r="3634">
          <cell r="B3634" t="str">
            <v/>
          </cell>
          <cell r="AG3634" t="str">
            <v/>
          </cell>
          <cell r="AH3634">
            <v>0</v>
          </cell>
        </row>
        <row r="3635">
          <cell r="B3635" t="str">
            <v/>
          </cell>
          <cell r="AG3635" t="str">
            <v/>
          </cell>
          <cell r="AH3635">
            <v>0</v>
          </cell>
        </row>
        <row r="3636">
          <cell r="B3636" t="str">
            <v/>
          </cell>
          <cell r="AG3636" t="str">
            <v/>
          </cell>
        </row>
        <row r="3637">
          <cell r="B3637" t="str">
            <v/>
          </cell>
          <cell r="AG3637" t="str">
            <v/>
          </cell>
        </row>
        <row r="3638">
          <cell r="B3638" t="str">
            <v/>
          </cell>
          <cell r="AG3638" t="str">
            <v/>
          </cell>
        </row>
        <row r="3639">
          <cell r="B3639" t="str">
            <v/>
          </cell>
          <cell r="AG3639" t="str">
            <v/>
          </cell>
        </row>
        <row r="3640">
          <cell r="B3640" t="str">
            <v/>
          </cell>
          <cell r="AG3640" t="str">
            <v/>
          </cell>
        </row>
        <row r="3641">
          <cell r="B3641" t="str">
            <v/>
          </cell>
          <cell r="AG3641" t="str">
            <v/>
          </cell>
        </row>
        <row r="3642">
          <cell r="B3642" t="str">
            <v/>
          </cell>
          <cell r="AG3642" t="str">
            <v/>
          </cell>
        </row>
        <row r="3643">
          <cell r="B3643" t="str">
            <v>M352</v>
          </cell>
          <cell r="AG3643" t="str">
            <v/>
          </cell>
        </row>
        <row r="3644">
          <cell r="B3644" t="str">
            <v/>
          </cell>
          <cell r="AG3644" t="str">
            <v/>
          </cell>
        </row>
        <row r="3645">
          <cell r="B3645" t="str">
            <v/>
          </cell>
          <cell r="AG3645" t="str">
            <v/>
          </cell>
          <cell r="AH3645">
            <v>0</v>
          </cell>
        </row>
        <row r="3646">
          <cell r="B3646" t="str">
            <v/>
          </cell>
          <cell r="AG3646" t="str">
            <v/>
          </cell>
          <cell r="AH3646">
            <v>0</v>
          </cell>
        </row>
        <row r="3647">
          <cell r="B3647" t="str">
            <v/>
          </cell>
          <cell r="AG3647" t="str">
            <v/>
          </cell>
          <cell r="AH3647">
            <v>0</v>
          </cell>
        </row>
        <row r="3648">
          <cell r="B3648" t="str">
            <v/>
          </cell>
          <cell r="AG3648" t="str">
            <v/>
          </cell>
          <cell r="AH3648">
            <v>0</v>
          </cell>
        </row>
        <row r="3649">
          <cell r="B3649" t="str">
            <v/>
          </cell>
          <cell r="AG3649" t="str">
            <v/>
          </cell>
        </row>
        <row r="3650">
          <cell r="B3650" t="str">
            <v/>
          </cell>
          <cell r="AG3650" t="str">
            <v/>
          </cell>
        </row>
        <row r="3651">
          <cell r="B3651" t="str">
            <v/>
          </cell>
          <cell r="AG3651" t="str">
            <v/>
          </cell>
        </row>
        <row r="3652">
          <cell r="B3652" t="str">
            <v/>
          </cell>
          <cell r="AG3652" t="str">
            <v/>
          </cell>
        </row>
        <row r="3653">
          <cell r="B3653" t="str">
            <v/>
          </cell>
          <cell r="AG3653" t="str">
            <v/>
          </cell>
        </row>
        <row r="3654">
          <cell r="B3654" t="str">
            <v/>
          </cell>
          <cell r="AG3654" t="str">
            <v/>
          </cell>
        </row>
        <row r="3655">
          <cell r="B3655" t="str">
            <v/>
          </cell>
          <cell r="AG3655" t="str">
            <v/>
          </cell>
        </row>
        <row r="3656">
          <cell r="B3656" t="str">
            <v>M353</v>
          </cell>
          <cell r="AG3656" t="str">
            <v/>
          </cell>
        </row>
        <row r="3657">
          <cell r="B3657" t="str">
            <v/>
          </cell>
          <cell r="AG3657" t="str">
            <v/>
          </cell>
        </row>
        <row r="3658">
          <cell r="B3658" t="str">
            <v/>
          </cell>
          <cell r="AG3658" t="str">
            <v/>
          </cell>
          <cell r="AH3658">
            <v>0</v>
          </cell>
        </row>
        <row r="3659">
          <cell r="B3659" t="str">
            <v/>
          </cell>
          <cell r="AG3659" t="str">
            <v/>
          </cell>
          <cell r="AH3659">
            <v>0</v>
          </cell>
        </row>
        <row r="3660">
          <cell r="B3660" t="str">
            <v/>
          </cell>
          <cell r="AG3660" t="str">
            <v/>
          </cell>
          <cell r="AH3660">
            <v>0</v>
          </cell>
        </row>
        <row r="3661">
          <cell r="B3661" t="str">
            <v/>
          </cell>
          <cell r="AG3661" t="str">
            <v/>
          </cell>
          <cell r="AH3661">
            <v>0</v>
          </cell>
        </row>
        <row r="3662">
          <cell r="B3662" t="str">
            <v/>
          </cell>
          <cell r="AG3662" t="str">
            <v/>
          </cell>
        </row>
        <row r="3663">
          <cell r="B3663" t="str">
            <v/>
          </cell>
          <cell r="AG3663" t="str">
            <v/>
          </cell>
        </row>
        <row r="3664">
          <cell r="B3664" t="str">
            <v/>
          </cell>
          <cell r="AG3664" t="str">
            <v/>
          </cell>
        </row>
        <row r="3665">
          <cell r="B3665" t="str">
            <v/>
          </cell>
          <cell r="AG3665" t="str">
            <v/>
          </cell>
        </row>
        <row r="3666">
          <cell r="B3666" t="str">
            <v/>
          </cell>
          <cell r="AG3666" t="str">
            <v/>
          </cell>
        </row>
        <row r="3667">
          <cell r="B3667" t="str">
            <v/>
          </cell>
          <cell r="AG3667" t="str">
            <v/>
          </cell>
        </row>
        <row r="3668">
          <cell r="B3668" t="str">
            <v/>
          </cell>
          <cell r="AG3668" t="str">
            <v/>
          </cell>
        </row>
        <row r="3669">
          <cell r="B3669" t="str">
            <v>M354</v>
          </cell>
          <cell r="AG3669" t="str">
            <v/>
          </cell>
        </row>
        <row r="3670">
          <cell r="B3670" t="str">
            <v/>
          </cell>
          <cell r="AG3670" t="str">
            <v/>
          </cell>
        </row>
        <row r="3671">
          <cell r="B3671" t="str">
            <v/>
          </cell>
          <cell r="AG3671" t="str">
            <v/>
          </cell>
          <cell r="AH3671">
            <v>0</v>
          </cell>
        </row>
        <row r="3672">
          <cell r="B3672" t="str">
            <v/>
          </cell>
          <cell r="AG3672" t="str">
            <v/>
          </cell>
          <cell r="AH3672">
            <v>0</v>
          </cell>
        </row>
        <row r="3673">
          <cell r="B3673" t="str">
            <v/>
          </cell>
          <cell r="AG3673" t="str">
            <v/>
          </cell>
          <cell r="AH3673">
            <v>0</v>
          </cell>
        </row>
        <row r="3674">
          <cell r="B3674" t="str">
            <v/>
          </cell>
          <cell r="AG3674" t="str">
            <v/>
          </cell>
          <cell r="AH3674">
            <v>0</v>
          </cell>
        </row>
        <row r="3675">
          <cell r="B3675" t="str">
            <v/>
          </cell>
          <cell r="AG3675" t="str">
            <v/>
          </cell>
        </row>
        <row r="3676">
          <cell r="B3676" t="str">
            <v/>
          </cell>
          <cell r="AG3676" t="str">
            <v/>
          </cell>
        </row>
        <row r="3677">
          <cell r="B3677" t="str">
            <v/>
          </cell>
          <cell r="AG3677" t="str">
            <v/>
          </cell>
        </row>
        <row r="3678">
          <cell r="B3678" t="str">
            <v/>
          </cell>
          <cell r="AG3678" t="str">
            <v/>
          </cell>
        </row>
        <row r="3679">
          <cell r="B3679" t="str">
            <v/>
          </cell>
          <cell r="AG3679" t="str">
            <v/>
          </cell>
        </row>
        <row r="3680">
          <cell r="B3680" t="str">
            <v/>
          </cell>
          <cell r="AG3680" t="str">
            <v/>
          </cell>
        </row>
        <row r="3681">
          <cell r="B3681" t="str">
            <v/>
          </cell>
          <cell r="AG3681" t="str">
            <v/>
          </cell>
        </row>
        <row r="3682">
          <cell r="B3682" t="str">
            <v>M355</v>
          </cell>
          <cell r="AG3682" t="str">
            <v/>
          </cell>
        </row>
        <row r="3683">
          <cell r="B3683" t="str">
            <v/>
          </cell>
          <cell r="AG3683" t="str">
            <v/>
          </cell>
        </row>
        <row r="3684">
          <cell r="B3684" t="str">
            <v/>
          </cell>
          <cell r="AG3684" t="str">
            <v/>
          </cell>
          <cell r="AH3684">
            <v>0</v>
          </cell>
        </row>
        <row r="3685">
          <cell r="B3685" t="str">
            <v/>
          </cell>
          <cell r="AG3685" t="str">
            <v/>
          </cell>
          <cell r="AH3685">
            <v>0</v>
          </cell>
        </row>
        <row r="3686">
          <cell r="B3686" t="str">
            <v/>
          </cell>
          <cell r="AG3686" t="str">
            <v/>
          </cell>
          <cell r="AH3686">
            <v>0</v>
          </cell>
        </row>
        <row r="3687">
          <cell r="B3687" t="str">
            <v/>
          </cell>
          <cell r="AG3687" t="str">
            <v/>
          </cell>
          <cell r="AH3687">
            <v>0</v>
          </cell>
        </row>
        <row r="3688">
          <cell r="B3688" t="str">
            <v/>
          </cell>
          <cell r="AG3688" t="str">
            <v/>
          </cell>
        </row>
        <row r="3689">
          <cell r="B3689" t="str">
            <v/>
          </cell>
          <cell r="AG3689" t="str">
            <v/>
          </cell>
        </row>
        <row r="3690">
          <cell r="B3690" t="str">
            <v/>
          </cell>
          <cell r="AG3690" t="str">
            <v/>
          </cell>
        </row>
        <row r="3691">
          <cell r="B3691" t="str">
            <v/>
          </cell>
          <cell r="AG3691" t="str">
            <v/>
          </cell>
        </row>
        <row r="3692">
          <cell r="B3692" t="str">
            <v/>
          </cell>
          <cell r="AG3692" t="str">
            <v/>
          </cell>
        </row>
        <row r="3693">
          <cell r="B3693" t="str">
            <v/>
          </cell>
          <cell r="AG3693" t="str">
            <v/>
          </cell>
        </row>
        <row r="3694">
          <cell r="B3694" t="str">
            <v/>
          </cell>
          <cell r="AG3694" t="str">
            <v/>
          </cell>
        </row>
        <row r="3695">
          <cell r="B3695" t="str">
            <v>M356</v>
          </cell>
          <cell r="AG3695" t="str">
            <v/>
          </cell>
        </row>
        <row r="3696">
          <cell r="B3696" t="str">
            <v/>
          </cell>
          <cell r="AG3696" t="str">
            <v/>
          </cell>
        </row>
        <row r="3697">
          <cell r="B3697" t="str">
            <v/>
          </cell>
          <cell r="AG3697" t="str">
            <v/>
          </cell>
          <cell r="AH3697">
            <v>0</v>
          </cell>
        </row>
        <row r="3698">
          <cell r="B3698" t="str">
            <v/>
          </cell>
          <cell r="AG3698" t="str">
            <v/>
          </cell>
          <cell r="AH3698">
            <v>0</v>
          </cell>
        </row>
        <row r="3699">
          <cell r="B3699" t="str">
            <v/>
          </cell>
          <cell r="AG3699" t="str">
            <v/>
          </cell>
          <cell r="AH3699">
            <v>0</v>
          </cell>
        </row>
        <row r="3700">
          <cell r="B3700" t="str">
            <v/>
          </cell>
          <cell r="AG3700" t="str">
            <v/>
          </cell>
          <cell r="AH3700">
            <v>0</v>
          </cell>
        </row>
        <row r="3701">
          <cell r="B3701" t="str">
            <v/>
          </cell>
          <cell r="AG3701" t="str">
            <v/>
          </cell>
        </row>
        <row r="3702">
          <cell r="B3702" t="str">
            <v/>
          </cell>
          <cell r="AG3702" t="str">
            <v/>
          </cell>
        </row>
        <row r="3703">
          <cell r="B3703" t="str">
            <v/>
          </cell>
          <cell r="AG3703" t="str">
            <v/>
          </cell>
        </row>
        <row r="3704">
          <cell r="B3704" t="str">
            <v/>
          </cell>
          <cell r="AG3704" t="str">
            <v/>
          </cell>
        </row>
        <row r="3705">
          <cell r="B3705" t="str">
            <v/>
          </cell>
          <cell r="AG3705" t="str">
            <v/>
          </cell>
        </row>
        <row r="3706">
          <cell r="B3706" t="str">
            <v/>
          </cell>
          <cell r="AG3706" t="str">
            <v/>
          </cell>
        </row>
        <row r="3707">
          <cell r="B3707" t="str">
            <v/>
          </cell>
          <cell r="AG3707" t="str">
            <v/>
          </cell>
        </row>
        <row r="3708">
          <cell r="B3708" t="str">
            <v>M357</v>
          </cell>
          <cell r="AG3708" t="str">
            <v/>
          </cell>
        </row>
        <row r="3709">
          <cell r="B3709" t="str">
            <v/>
          </cell>
          <cell r="AG3709" t="str">
            <v/>
          </cell>
        </row>
        <row r="3710">
          <cell r="B3710" t="str">
            <v/>
          </cell>
          <cell r="AG3710" t="str">
            <v/>
          </cell>
          <cell r="AH3710">
            <v>0</v>
          </cell>
        </row>
        <row r="3711">
          <cell r="B3711" t="str">
            <v/>
          </cell>
          <cell r="AG3711" t="str">
            <v/>
          </cell>
          <cell r="AH3711">
            <v>0</v>
          </cell>
        </row>
        <row r="3712">
          <cell r="B3712" t="str">
            <v/>
          </cell>
          <cell r="AG3712" t="str">
            <v/>
          </cell>
          <cell r="AH3712">
            <v>0</v>
          </cell>
        </row>
        <row r="3713">
          <cell r="B3713" t="str">
            <v/>
          </cell>
          <cell r="AG3713" t="str">
            <v/>
          </cell>
          <cell r="AH3713">
            <v>0</v>
          </cell>
        </row>
        <row r="3714">
          <cell r="B3714" t="str">
            <v/>
          </cell>
          <cell r="AG3714" t="str">
            <v/>
          </cell>
        </row>
        <row r="3715">
          <cell r="B3715" t="str">
            <v/>
          </cell>
          <cell r="AG3715" t="str">
            <v/>
          </cell>
        </row>
        <row r="3716">
          <cell r="B3716" t="str">
            <v/>
          </cell>
          <cell r="AG3716" t="str">
            <v/>
          </cell>
        </row>
        <row r="3717">
          <cell r="B3717" t="str">
            <v/>
          </cell>
          <cell r="AG3717" t="str">
            <v/>
          </cell>
        </row>
        <row r="3718">
          <cell r="B3718" t="str">
            <v/>
          </cell>
          <cell r="AG3718" t="str">
            <v/>
          </cell>
        </row>
        <row r="3719">
          <cell r="B3719" t="str">
            <v/>
          </cell>
          <cell r="AG3719" t="str">
            <v/>
          </cell>
        </row>
        <row r="3720">
          <cell r="B3720" t="str">
            <v/>
          </cell>
          <cell r="AG3720" t="str">
            <v/>
          </cell>
        </row>
        <row r="3721">
          <cell r="B3721" t="str">
            <v>M358</v>
          </cell>
          <cell r="AG3721" t="str">
            <v/>
          </cell>
        </row>
        <row r="3722">
          <cell r="B3722" t="str">
            <v/>
          </cell>
          <cell r="AG3722" t="str">
            <v/>
          </cell>
        </row>
        <row r="3723">
          <cell r="B3723" t="str">
            <v/>
          </cell>
          <cell r="AG3723" t="str">
            <v/>
          </cell>
          <cell r="AH3723">
            <v>0</v>
          </cell>
        </row>
        <row r="3724">
          <cell r="B3724" t="str">
            <v/>
          </cell>
          <cell r="AG3724" t="str">
            <v/>
          </cell>
          <cell r="AH3724">
            <v>0</v>
          </cell>
        </row>
        <row r="3725">
          <cell r="B3725" t="str">
            <v/>
          </cell>
          <cell r="AG3725" t="str">
            <v/>
          </cell>
          <cell r="AH3725">
            <v>0</v>
          </cell>
        </row>
        <row r="3726">
          <cell r="B3726" t="str">
            <v/>
          </cell>
          <cell r="AG3726" t="str">
            <v/>
          </cell>
          <cell r="AH3726">
            <v>0</v>
          </cell>
        </row>
        <row r="3727">
          <cell r="B3727" t="str">
            <v/>
          </cell>
          <cell r="AG3727" t="str">
            <v/>
          </cell>
        </row>
        <row r="3728">
          <cell r="B3728" t="str">
            <v/>
          </cell>
          <cell r="AG3728" t="str">
            <v/>
          </cell>
        </row>
        <row r="3729">
          <cell r="B3729" t="str">
            <v/>
          </cell>
          <cell r="AG3729" t="str">
            <v/>
          </cell>
        </row>
        <row r="3730">
          <cell r="B3730" t="str">
            <v/>
          </cell>
          <cell r="AG3730" t="str">
            <v/>
          </cell>
        </row>
        <row r="3731">
          <cell r="B3731" t="str">
            <v/>
          </cell>
          <cell r="AG3731" t="str">
            <v/>
          </cell>
        </row>
        <row r="3732">
          <cell r="B3732" t="str">
            <v/>
          </cell>
          <cell r="AG3732" t="str">
            <v/>
          </cell>
        </row>
        <row r="3733">
          <cell r="B3733" t="str">
            <v/>
          </cell>
          <cell r="AG3733" t="str">
            <v/>
          </cell>
        </row>
        <row r="3734">
          <cell r="B3734" t="str">
            <v>M359</v>
          </cell>
          <cell r="AG3734" t="str">
            <v/>
          </cell>
        </row>
        <row r="3735">
          <cell r="B3735" t="str">
            <v/>
          </cell>
          <cell r="AG3735" t="str">
            <v/>
          </cell>
        </row>
        <row r="3736">
          <cell r="B3736" t="str">
            <v/>
          </cell>
          <cell r="AG3736" t="str">
            <v/>
          </cell>
          <cell r="AH3736">
            <v>0</v>
          </cell>
        </row>
        <row r="3737">
          <cell r="B3737" t="str">
            <v/>
          </cell>
          <cell r="AG3737" t="str">
            <v/>
          </cell>
          <cell r="AH3737">
            <v>0</v>
          </cell>
        </row>
        <row r="3738">
          <cell r="B3738" t="str">
            <v/>
          </cell>
          <cell r="AG3738" t="str">
            <v/>
          </cell>
          <cell r="AH3738">
            <v>0</v>
          </cell>
        </row>
        <row r="3739">
          <cell r="B3739" t="str">
            <v/>
          </cell>
          <cell r="AG3739" t="str">
            <v/>
          </cell>
          <cell r="AH3739">
            <v>0</v>
          </cell>
        </row>
        <row r="3740">
          <cell r="B3740" t="str">
            <v/>
          </cell>
          <cell r="AG3740" t="str">
            <v/>
          </cell>
        </row>
        <row r="3741">
          <cell r="B3741" t="str">
            <v/>
          </cell>
          <cell r="AG3741" t="str">
            <v/>
          </cell>
        </row>
        <row r="3742">
          <cell r="B3742" t="str">
            <v/>
          </cell>
          <cell r="AG3742" t="str">
            <v/>
          </cell>
        </row>
        <row r="3743">
          <cell r="B3743" t="str">
            <v/>
          </cell>
          <cell r="AG3743" t="str">
            <v/>
          </cell>
        </row>
        <row r="3744">
          <cell r="B3744" t="str">
            <v/>
          </cell>
          <cell r="AG3744" t="str">
            <v/>
          </cell>
        </row>
        <row r="3745">
          <cell r="B3745" t="str">
            <v/>
          </cell>
          <cell r="AG3745" t="str">
            <v/>
          </cell>
        </row>
        <row r="3746">
          <cell r="B3746" t="str">
            <v/>
          </cell>
          <cell r="AG3746" t="str">
            <v/>
          </cell>
        </row>
        <row r="3747">
          <cell r="B3747" t="str">
            <v>M360</v>
          </cell>
          <cell r="AG3747" t="str">
            <v/>
          </cell>
        </row>
        <row r="3748">
          <cell r="B3748" t="str">
            <v/>
          </cell>
          <cell r="AG3748" t="str">
            <v/>
          </cell>
        </row>
        <row r="3749">
          <cell r="B3749" t="str">
            <v/>
          </cell>
          <cell r="AG3749" t="str">
            <v/>
          </cell>
          <cell r="AH3749">
            <v>0</v>
          </cell>
        </row>
        <row r="3750">
          <cell r="B3750" t="str">
            <v/>
          </cell>
          <cell r="AG3750" t="str">
            <v/>
          </cell>
          <cell r="AH3750">
            <v>0</v>
          </cell>
        </row>
        <row r="3751">
          <cell r="B3751" t="str">
            <v/>
          </cell>
          <cell r="AG3751" t="str">
            <v/>
          </cell>
          <cell r="AH3751">
            <v>0</v>
          </cell>
        </row>
        <row r="3752">
          <cell r="B3752" t="str">
            <v/>
          </cell>
          <cell r="AG3752" t="str">
            <v/>
          </cell>
          <cell r="AH3752">
            <v>0</v>
          </cell>
        </row>
        <row r="3753">
          <cell r="B3753" t="str">
            <v/>
          </cell>
          <cell r="AG3753" t="str">
            <v/>
          </cell>
        </row>
        <row r="3754">
          <cell r="B3754" t="str">
            <v/>
          </cell>
          <cell r="AG3754" t="str">
            <v/>
          </cell>
        </row>
        <row r="3755">
          <cell r="B3755" t="str">
            <v/>
          </cell>
          <cell r="AG3755" t="str">
            <v/>
          </cell>
        </row>
        <row r="3756">
          <cell r="B3756" t="str">
            <v/>
          </cell>
          <cell r="AG3756" t="str">
            <v/>
          </cell>
        </row>
        <row r="3757">
          <cell r="B3757" t="str">
            <v/>
          </cell>
          <cell r="AG3757" t="str">
            <v/>
          </cell>
        </row>
        <row r="3758">
          <cell r="B3758" t="str">
            <v/>
          </cell>
          <cell r="AG3758" t="str">
            <v/>
          </cell>
        </row>
        <row r="3759">
          <cell r="B3759" t="str">
            <v/>
          </cell>
          <cell r="AG3759" t="str">
            <v/>
          </cell>
        </row>
        <row r="3760">
          <cell r="B3760" t="str">
            <v>M361</v>
          </cell>
          <cell r="AG3760" t="str">
            <v/>
          </cell>
        </row>
        <row r="3761">
          <cell r="B3761" t="str">
            <v/>
          </cell>
          <cell r="AG3761" t="str">
            <v/>
          </cell>
        </row>
        <row r="3762">
          <cell r="B3762" t="str">
            <v/>
          </cell>
          <cell r="AG3762" t="str">
            <v/>
          </cell>
          <cell r="AH3762">
            <v>0</v>
          </cell>
        </row>
        <row r="3763">
          <cell r="B3763" t="str">
            <v/>
          </cell>
          <cell r="AG3763" t="str">
            <v/>
          </cell>
          <cell r="AH3763">
            <v>0</v>
          </cell>
        </row>
        <row r="3764">
          <cell r="B3764" t="str">
            <v/>
          </cell>
          <cell r="AG3764" t="str">
            <v/>
          </cell>
          <cell r="AH3764">
            <v>0</v>
          </cell>
        </row>
        <row r="3765">
          <cell r="B3765" t="str">
            <v/>
          </cell>
          <cell r="AG3765" t="str">
            <v/>
          </cell>
          <cell r="AH3765">
            <v>0</v>
          </cell>
        </row>
        <row r="3766">
          <cell r="B3766" t="str">
            <v/>
          </cell>
          <cell r="AG3766" t="str">
            <v/>
          </cell>
        </row>
        <row r="3767">
          <cell r="B3767" t="str">
            <v/>
          </cell>
          <cell r="AG3767" t="str">
            <v/>
          </cell>
        </row>
        <row r="3768">
          <cell r="B3768" t="str">
            <v/>
          </cell>
          <cell r="AG3768" t="str">
            <v/>
          </cell>
        </row>
        <row r="3769">
          <cell r="B3769" t="str">
            <v/>
          </cell>
          <cell r="AG3769" t="str">
            <v/>
          </cell>
        </row>
        <row r="3770">
          <cell r="B3770" t="str">
            <v/>
          </cell>
          <cell r="AG3770" t="str">
            <v/>
          </cell>
        </row>
        <row r="3771">
          <cell r="B3771" t="str">
            <v/>
          </cell>
          <cell r="AG3771" t="str">
            <v/>
          </cell>
        </row>
        <row r="3772">
          <cell r="B3772" t="str">
            <v/>
          </cell>
          <cell r="AG3772" t="str">
            <v/>
          </cell>
        </row>
        <row r="3773">
          <cell r="B3773" t="str">
            <v>M362</v>
          </cell>
          <cell r="AG3773" t="str">
            <v/>
          </cell>
        </row>
        <row r="3774">
          <cell r="B3774" t="str">
            <v/>
          </cell>
          <cell r="AG3774" t="str">
            <v/>
          </cell>
        </row>
        <row r="3775">
          <cell r="B3775" t="str">
            <v/>
          </cell>
          <cell r="AG3775" t="str">
            <v/>
          </cell>
          <cell r="AH3775">
            <v>0</v>
          </cell>
        </row>
        <row r="3776">
          <cell r="B3776" t="str">
            <v/>
          </cell>
          <cell r="AG3776" t="str">
            <v/>
          </cell>
          <cell r="AH3776">
            <v>0</v>
          </cell>
        </row>
        <row r="3777">
          <cell r="B3777" t="str">
            <v/>
          </cell>
          <cell r="AG3777" t="str">
            <v/>
          </cell>
          <cell r="AH3777">
            <v>0</v>
          </cell>
        </row>
        <row r="3778">
          <cell r="B3778" t="str">
            <v/>
          </cell>
          <cell r="AG3778" t="str">
            <v/>
          </cell>
          <cell r="AH3778">
            <v>0</v>
          </cell>
        </row>
        <row r="3779">
          <cell r="B3779" t="str">
            <v/>
          </cell>
          <cell r="AG3779" t="str">
            <v/>
          </cell>
        </row>
        <row r="3780">
          <cell r="B3780" t="str">
            <v/>
          </cell>
          <cell r="AG3780" t="str">
            <v/>
          </cell>
        </row>
        <row r="3781">
          <cell r="B3781" t="str">
            <v/>
          </cell>
          <cell r="AG3781" t="str">
            <v/>
          </cell>
        </row>
        <row r="3782">
          <cell r="B3782" t="str">
            <v/>
          </cell>
          <cell r="AG3782" t="str">
            <v/>
          </cell>
        </row>
        <row r="3783">
          <cell r="B3783" t="str">
            <v/>
          </cell>
          <cell r="AG3783" t="str">
            <v/>
          </cell>
        </row>
        <row r="3784">
          <cell r="B3784" t="str">
            <v/>
          </cell>
          <cell r="AG3784" t="str">
            <v/>
          </cell>
        </row>
        <row r="3785">
          <cell r="B3785" t="str">
            <v/>
          </cell>
          <cell r="AG3785" t="str">
            <v/>
          </cell>
        </row>
        <row r="3786">
          <cell r="B3786" t="str">
            <v>M363</v>
          </cell>
          <cell r="AG3786" t="str">
            <v/>
          </cell>
        </row>
        <row r="3787">
          <cell r="B3787" t="str">
            <v/>
          </cell>
          <cell r="AG3787" t="str">
            <v/>
          </cell>
        </row>
        <row r="3788">
          <cell r="B3788" t="str">
            <v/>
          </cell>
          <cell r="AG3788" t="str">
            <v/>
          </cell>
          <cell r="AH3788">
            <v>0</v>
          </cell>
        </row>
        <row r="3789">
          <cell r="B3789" t="str">
            <v/>
          </cell>
          <cell r="AG3789" t="str">
            <v/>
          </cell>
          <cell r="AH3789">
            <v>0</v>
          </cell>
        </row>
        <row r="3790">
          <cell r="B3790" t="str">
            <v/>
          </cell>
          <cell r="AG3790" t="str">
            <v/>
          </cell>
          <cell r="AH3790">
            <v>0</v>
          </cell>
        </row>
        <row r="3791">
          <cell r="B3791" t="str">
            <v/>
          </cell>
          <cell r="AG3791" t="str">
            <v/>
          </cell>
          <cell r="AH3791">
            <v>0</v>
          </cell>
        </row>
        <row r="3792">
          <cell r="B3792" t="str">
            <v/>
          </cell>
          <cell r="AG3792" t="str">
            <v/>
          </cell>
        </row>
        <row r="3793">
          <cell r="B3793" t="str">
            <v/>
          </cell>
          <cell r="AG3793" t="str">
            <v/>
          </cell>
        </row>
        <row r="3794">
          <cell r="B3794" t="str">
            <v/>
          </cell>
          <cell r="AG3794" t="str">
            <v/>
          </cell>
        </row>
        <row r="3795">
          <cell r="B3795" t="str">
            <v/>
          </cell>
          <cell r="AG3795" t="str">
            <v/>
          </cell>
        </row>
        <row r="3796">
          <cell r="B3796" t="str">
            <v/>
          </cell>
          <cell r="AG3796" t="str">
            <v/>
          </cell>
        </row>
        <row r="3797">
          <cell r="B3797" t="str">
            <v/>
          </cell>
          <cell r="AG3797" t="str">
            <v/>
          </cell>
        </row>
        <row r="3798">
          <cell r="B3798" t="str">
            <v/>
          </cell>
          <cell r="AG3798" t="str">
            <v/>
          </cell>
        </row>
        <row r="3799">
          <cell r="B3799" t="str">
            <v>M364</v>
          </cell>
          <cell r="AG3799" t="str">
            <v/>
          </cell>
        </row>
        <row r="3800">
          <cell r="B3800" t="str">
            <v/>
          </cell>
          <cell r="AG3800" t="str">
            <v/>
          </cell>
        </row>
        <row r="3801">
          <cell r="B3801" t="str">
            <v/>
          </cell>
          <cell r="AG3801" t="str">
            <v/>
          </cell>
          <cell r="AH3801">
            <v>0</v>
          </cell>
        </row>
        <row r="3802">
          <cell r="B3802" t="str">
            <v/>
          </cell>
          <cell r="AG3802" t="str">
            <v/>
          </cell>
        </row>
        <row r="3803">
          <cell r="B3803" t="str">
            <v/>
          </cell>
          <cell r="AG3803" t="str">
            <v/>
          </cell>
        </row>
        <row r="3804">
          <cell r="B3804" t="str">
            <v/>
          </cell>
          <cell r="AG3804" t="str">
            <v/>
          </cell>
        </row>
        <row r="3805">
          <cell r="B3805" t="str">
            <v/>
          </cell>
          <cell r="AG3805" t="str">
            <v/>
          </cell>
        </row>
        <row r="3806">
          <cell r="B3806" t="str">
            <v/>
          </cell>
          <cell r="AG3806" t="str">
            <v/>
          </cell>
        </row>
        <row r="3807">
          <cell r="B3807" t="str">
            <v/>
          </cell>
          <cell r="AG3807" t="str">
            <v/>
          </cell>
        </row>
        <row r="3808">
          <cell r="B3808" t="str">
            <v/>
          </cell>
          <cell r="AG3808" t="str">
            <v/>
          </cell>
        </row>
        <row r="3809">
          <cell r="B3809" t="str">
            <v>M365</v>
          </cell>
          <cell r="AG3809" t="str">
            <v/>
          </cell>
        </row>
        <row r="3810">
          <cell r="B3810" t="str">
            <v/>
          </cell>
          <cell r="AG3810" t="str">
            <v/>
          </cell>
        </row>
        <row r="3811">
          <cell r="B3811" t="str">
            <v/>
          </cell>
          <cell r="AG3811" t="str">
            <v/>
          </cell>
          <cell r="AH3811">
            <v>0</v>
          </cell>
        </row>
        <row r="3812">
          <cell r="B3812" t="str">
            <v/>
          </cell>
          <cell r="AG3812" t="str">
            <v/>
          </cell>
        </row>
        <row r="3813">
          <cell r="B3813" t="str">
            <v/>
          </cell>
          <cell r="AG3813" t="str">
            <v/>
          </cell>
        </row>
        <row r="3814">
          <cell r="B3814" t="str">
            <v/>
          </cell>
          <cell r="AG3814" t="str">
            <v/>
          </cell>
        </row>
        <row r="3815">
          <cell r="B3815" t="str">
            <v/>
          </cell>
          <cell r="AG3815" t="str">
            <v/>
          </cell>
        </row>
        <row r="3816">
          <cell r="B3816" t="str">
            <v/>
          </cell>
          <cell r="AG3816" t="str">
            <v/>
          </cell>
        </row>
        <row r="3817">
          <cell r="B3817" t="str">
            <v/>
          </cell>
          <cell r="AG3817" t="str">
            <v/>
          </cell>
        </row>
        <row r="3818">
          <cell r="B3818" t="str">
            <v/>
          </cell>
          <cell r="AG3818" t="str">
            <v/>
          </cell>
        </row>
        <row r="3819">
          <cell r="B3819" t="str">
            <v>M366</v>
          </cell>
          <cell r="AG3819" t="str">
            <v/>
          </cell>
        </row>
        <row r="3820">
          <cell r="B3820" t="str">
            <v/>
          </cell>
          <cell r="AG3820" t="str">
            <v/>
          </cell>
        </row>
        <row r="3821">
          <cell r="B3821" t="str">
            <v/>
          </cell>
          <cell r="AG3821" t="str">
            <v/>
          </cell>
          <cell r="AH3821">
            <v>0</v>
          </cell>
        </row>
        <row r="3822">
          <cell r="B3822" t="str">
            <v/>
          </cell>
          <cell r="AG3822" t="str">
            <v/>
          </cell>
          <cell r="AH3822">
            <v>0</v>
          </cell>
        </row>
        <row r="3823">
          <cell r="B3823" t="str">
            <v/>
          </cell>
          <cell r="AG3823" t="str">
            <v/>
          </cell>
          <cell r="AH3823">
            <v>0</v>
          </cell>
        </row>
        <row r="3824">
          <cell r="B3824" t="str">
            <v/>
          </cell>
          <cell r="AG3824" t="str">
            <v/>
          </cell>
        </row>
        <row r="3825">
          <cell r="B3825" t="str">
            <v/>
          </cell>
          <cell r="AG3825" t="str">
            <v/>
          </cell>
        </row>
        <row r="3826">
          <cell r="B3826" t="str">
            <v/>
          </cell>
          <cell r="AG3826" t="str">
            <v/>
          </cell>
        </row>
        <row r="3827">
          <cell r="B3827" t="str">
            <v/>
          </cell>
          <cell r="AG3827" t="str">
            <v/>
          </cell>
        </row>
        <row r="3828">
          <cell r="B3828" t="str">
            <v/>
          </cell>
          <cell r="AG3828" t="str">
            <v/>
          </cell>
        </row>
        <row r="3829">
          <cell r="B3829" t="str">
            <v/>
          </cell>
          <cell r="AG3829" t="str">
            <v/>
          </cell>
        </row>
        <row r="3830">
          <cell r="B3830" t="str">
            <v/>
          </cell>
          <cell r="AG3830" t="str">
            <v/>
          </cell>
        </row>
        <row r="3831">
          <cell r="B3831" t="str">
            <v>M367</v>
          </cell>
          <cell r="AG3831" t="str">
            <v/>
          </cell>
        </row>
        <row r="3832">
          <cell r="B3832" t="str">
            <v/>
          </cell>
          <cell r="AG3832" t="str">
            <v/>
          </cell>
        </row>
        <row r="3833">
          <cell r="B3833" t="str">
            <v/>
          </cell>
          <cell r="AG3833" t="str">
            <v/>
          </cell>
          <cell r="AH3833">
            <v>0</v>
          </cell>
        </row>
        <row r="3834">
          <cell r="B3834" t="str">
            <v/>
          </cell>
          <cell r="AG3834" t="str">
            <v/>
          </cell>
          <cell r="AH3834">
            <v>0</v>
          </cell>
        </row>
        <row r="3835">
          <cell r="B3835" t="str">
            <v/>
          </cell>
          <cell r="AG3835" t="str">
            <v/>
          </cell>
          <cell r="AH3835">
            <v>0</v>
          </cell>
        </row>
        <row r="3836">
          <cell r="B3836" t="str">
            <v/>
          </cell>
          <cell r="AG3836" t="str">
            <v/>
          </cell>
          <cell r="AH3836">
            <v>0</v>
          </cell>
        </row>
        <row r="3837">
          <cell r="B3837" t="str">
            <v/>
          </cell>
          <cell r="AG3837" t="str">
            <v/>
          </cell>
        </row>
        <row r="3838">
          <cell r="B3838" t="str">
            <v/>
          </cell>
          <cell r="AG3838" t="str">
            <v/>
          </cell>
        </row>
        <row r="3839">
          <cell r="B3839" t="str">
            <v/>
          </cell>
          <cell r="AG3839" t="str">
            <v/>
          </cell>
        </row>
        <row r="3840">
          <cell r="B3840" t="str">
            <v/>
          </cell>
          <cell r="AG3840" t="str">
            <v/>
          </cell>
        </row>
        <row r="3841">
          <cell r="B3841" t="str">
            <v/>
          </cell>
          <cell r="AG3841" t="str">
            <v/>
          </cell>
        </row>
        <row r="3842">
          <cell r="B3842" t="str">
            <v/>
          </cell>
          <cell r="AG3842" t="str">
            <v/>
          </cell>
        </row>
        <row r="3843">
          <cell r="B3843" t="str">
            <v/>
          </cell>
          <cell r="AG3843" t="str">
            <v/>
          </cell>
        </row>
        <row r="3844">
          <cell r="B3844" t="str">
            <v>M368</v>
          </cell>
          <cell r="AG3844" t="str">
            <v/>
          </cell>
        </row>
        <row r="3845">
          <cell r="B3845" t="str">
            <v/>
          </cell>
          <cell r="AG3845" t="str">
            <v/>
          </cell>
        </row>
        <row r="3846">
          <cell r="B3846" t="str">
            <v/>
          </cell>
          <cell r="AG3846" t="str">
            <v/>
          </cell>
          <cell r="AH3846">
            <v>0</v>
          </cell>
        </row>
        <row r="3847">
          <cell r="B3847" t="str">
            <v/>
          </cell>
          <cell r="AG3847" t="str">
            <v/>
          </cell>
          <cell r="AH3847">
            <v>0</v>
          </cell>
        </row>
        <row r="3848">
          <cell r="B3848" t="str">
            <v/>
          </cell>
          <cell r="AG3848" t="str">
            <v/>
          </cell>
          <cell r="AH3848">
            <v>0</v>
          </cell>
        </row>
        <row r="3849">
          <cell r="B3849" t="str">
            <v/>
          </cell>
          <cell r="AG3849" t="str">
            <v/>
          </cell>
          <cell r="AH3849">
            <v>0</v>
          </cell>
        </row>
        <row r="3850">
          <cell r="B3850" t="str">
            <v/>
          </cell>
          <cell r="AG3850" t="str">
            <v/>
          </cell>
        </row>
        <row r="3851">
          <cell r="B3851" t="str">
            <v/>
          </cell>
          <cell r="AG3851" t="str">
            <v/>
          </cell>
        </row>
        <row r="3852">
          <cell r="B3852" t="str">
            <v/>
          </cell>
          <cell r="AG3852" t="str">
            <v/>
          </cell>
        </row>
        <row r="3853">
          <cell r="B3853" t="str">
            <v/>
          </cell>
          <cell r="AG3853" t="str">
            <v/>
          </cell>
        </row>
        <row r="3854">
          <cell r="B3854" t="str">
            <v/>
          </cell>
          <cell r="AG3854" t="str">
            <v/>
          </cell>
        </row>
        <row r="3855">
          <cell r="B3855" t="str">
            <v/>
          </cell>
          <cell r="AG3855" t="str">
            <v/>
          </cell>
        </row>
        <row r="3856">
          <cell r="B3856" t="str">
            <v/>
          </cell>
          <cell r="AG3856" t="str">
            <v/>
          </cell>
        </row>
        <row r="3857">
          <cell r="B3857" t="str">
            <v>M369</v>
          </cell>
          <cell r="AG3857" t="str">
            <v/>
          </cell>
        </row>
        <row r="3858">
          <cell r="B3858" t="str">
            <v/>
          </cell>
          <cell r="AG3858" t="str">
            <v/>
          </cell>
        </row>
        <row r="3859">
          <cell r="B3859" t="str">
            <v/>
          </cell>
          <cell r="AG3859" t="str">
            <v/>
          </cell>
          <cell r="AH3859">
            <v>0</v>
          </cell>
        </row>
        <row r="3860">
          <cell r="B3860" t="str">
            <v/>
          </cell>
          <cell r="AG3860" t="str">
            <v/>
          </cell>
          <cell r="AH3860">
            <v>0</v>
          </cell>
        </row>
        <row r="3861">
          <cell r="B3861" t="str">
            <v/>
          </cell>
          <cell r="AG3861" t="str">
            <v/>
          </cell>
          <cell r="AH3861">
            <v>0</v>
          </cell>
        </row>
        <row r="3862">
          <cell r="B3862" t="str">
            <v/>
          </cell>
          <cell r="AG3862" t="str">
            <v/>
          </cell>
          <cell r="AH3862">
            <v>0</v>
          </cell>
        </row>
        <row r="3863">
          <cell r="B3863" t="str">
            <v/>
          </cell>
          <cell r="AG3863" t="str">
            <v/>
          </cell>
        </row>
        <row r="3864">
          <cell r="B3864" t="str">
            <v/>
          </cell>
          <cell r="AG3864" t="str">
            <v/>
          </cell>
        </row>
        <row r="3865">
          <cell r="B3865" t="str">
            <v/>
          </cell>
          <cell r="AG3865" t="str">
            <v/>
          </cell>
        </row>
        <row r="3866">
          <cell r="B3866" t="str">
            <v/>
          </cell>
          <cell r="AG3866" t="str">
            <v/>
          </cell>
        </row>
        <row r="3867">
          <cell r="B3867" t="str">
            <v/>
          </cell>
          <cell r="AG3867" t="str">
            <v/>
          </cell>
        </row>
        <row r="3868">
          <cell r="B3868" t="str">
            <v/>
          </cell>
          <cell r="AG3868" t="str">
            <v/>
          </cell>
        </row>
        <row r="3869">
          <cell r="B3869" t="str">
            <v/>
          </cell>
          <cell r="AG3869" t="str">
            <v/>
          </cell>
        </row>
        <row r="3870">
          <cell r="B3870" t="str">
            <v>M370</v>
          </cell>
          <cell r="AG3870" t="str">
            <v/>
          </cell>
        </row>
        <row r="3871">
          <cell r="B3871" t="str">
            <v/>
          </cell>
          <cell r="AG3871" t="str">
            <v/>
          </cell>
        </row>
        <row r="3872">
          <cell r="B3872" t="str">
            <v/>
          </cell>
          <cell r="AG3872" t="str">
            <v/>
          </cell>
          <cell r="AH3872">
            <v>0</v>
          </cell>
        </row>
        <row r="3873">
          <cell r="B3873" t="str">
            <v/>
          </cell>
          <cell r="AG3873" t="str">
            <v/>
          </cell>
          <cell r="AH3873">
            <v>0</v>
          </cell>
        </row>
        <row r="3874">
          <cell r="B3874" t="str">
            <v/>
          </cell>
          <cell r="AG3874" t="str">
            <v/>
          </cell>
          <cell r="AH3874">
            <v>0</v>
          </cell>
        </row>
        <row r="3875">
          <cell r="B3875" t="str">
            <v/>
          </cell>
          <cell r="AG3875" t="str">
            <v/>
          </cell>
          <cell r="AH3875">
            <v>0</v>
          </cell>
        </row>
        <row r="3876">
          <cell r="B3876" t="str">
            <v/>
          </cell>
          <cell r="AG3876" t="str">
            <v/>
          </cell>
        </row>
        <row r="3877">
          <cell r="B3877" t="str">
            <v/>
          </cell>
          <cell r="AG3877" t="str">
            <v/>
          </cell>
        </row>
        <row r="3878">
          <cell r="B3878" t="str">
            <v/>
          </cell>
          <cell r="AG3878" t="str">
            <v/>
          </cell>
        </row>
        <row r="3879">
          <cell r="B3879" t="str">
            <v/>
          </cell>
          <cell r="AG3879" t="str">
            <v/>
          </cell>
        </row>
        <row r="3880">
          <cell r="B3880" t="str">
            <v/>
          </cell>
          <cell r="AG3880" t="str">
            <v/>
          </cell>
        </row>
        <row r="3881">
          <cell r="B3881" t="str">
            <v/>
          </cell>
          <cell r="AG3881" t="str">
            <v/>
          </cell>
        </row>
        <row r="3882">
          <cell r="B3882" t="str">
            <v/>
          </cell>
          <cell r="AG3882" t="str">
            <v/>
          </cell>
        </row>
        <row r="3883">
          <cell r="B3883" t="str">
            <v/>
          </cell>
          <cell r="AG3883" t="str">
            <v/>
          </cell>
        </row>
        <row r="3884">
          <cell r="B3884" t="str">
            <v>M371</v>
          </cell>
          <cell r="AG3884" t="str">
            <v/>
          </cell>
        </row>
        <row r="3885">
          <cell r="B3885" t="str">
            <v/>
          </cell>
          <cell r="AG3885" t="str">
            <v/>
          </cell>
        </row>
        <row r="3886">
          <cell r="B3886" t="str">
            <v/>
          </cell>
          <cell r="AG3886" t="str">
            <v/>
          </cell>
          <cell r="AH3886">
            <v>0</v>
          </cell>
        </row>
        <row r="3887">
          <cell r="B3887" t="str">
            <v/>
          </cell>
          <cell r="AG3887" t="str">
            <v/>
          </cell>
          <cell r="AH3887">
            <v>0</v>
          </cell>
        </row>
        <row r="3888">
          <cell r="B3888" t="str">
            <v/>
          </cell>
          <cell r="AG3888" t="str">
            <v/>
          </cell>
        </row>
        <row r="3889">
          <cell r="B3889" t="str">
            <v/>
          </cell>
          <cell r="AG3889" t="str">
            <v/>
          </cell>
        </row>
        <row r="3890">
          <cell r="B3890" t="str">
            <v/>
          </cell>
          <cell r="AG3890" t="str">
            <v/>
          </cell>
        </row>
        <row r="3891">
          <cell r="B3891" t="str">
            <v/>
          </cell>
          <cell r="AG3891" t="str">
            <v/>
          </cell>
        </row>
        <row r="3892">
          <cell r="B3892" t="str">
            <v/>
          </cell>
          <cell r="AG3892" t="str">
            <v/>
          </cell>
        </row>
        <row r="3893">
          <cell r="B3893" t="str">
            <v/>
          </cell>
          <cell r="AG3893" t="str">
            <v/>
          </cell>
        </row>
        <row r="3894">
          <cell r="B3894" t="str">
            <v/>
          </cell>
          <cell r="AG3894" t="str">
            <v/>
          </cell>
        </row>
        <row r="3895">
          <cell r="B3895" t="str">
            <v>M372</v>
          </cell>
          <cell r="AG3895" t="str">
            <v/>
          </cell>
        </row>
        <row r="3896">
          <cell r="B3896" t="str">
            <v/>
          </cell>
          <cell r="AG3896" t="str">
            <v/>
          </cell>
        </row>
        <row r="3897">
          <cell r="B3897" t="str">
            <v/>
          </cell>
          <cell r="AG3897" t="str">
            <v/>
          </cell>
          <cell r="AH3897">
            <v>0</v>
          </cell>
        </row>
        <row r="3898">
          <cell r="B3898" t="str">
            <v/>
          </cell>
          <cell r="AG3898" t="str">
            <v/>
          </cell>
          <cell r="AH3898">
            <v>0</v>
          </cell>
        </row>
        <row r="3899">
          <cell r="B3899" t="str">
            <v/>
          </cell>
          <cell r="AG3899" t="str">
            <v/>
          </cell>
          <cell r="AH3899">
            <v>0</v>
          </cell>
        </row>
        <row r="3900">
          <cell r="B3900" t="str">
            <v/>
          </cell>
          <cell r="AG3900" t="str">
            <v/>
          </cell>
          <cell r="AH3900">
            <v>0</v>
          </cell>
        </row>
        <row r="3901">
          <cell r="B3901" t="str">
            <v/>
          </cell>
          <cell r="AG3901" t="str">
            <v/>
          </cell>
        </row>
        <row r="3902">
          <cell r="B3902" t="str">
            <v/>
          </cell>
          <cell r="AG3902" t="str">
            <v/>
          </cell>
        </row>
        <row r="3903">
          <cell r="B3903" t="str">
            <v/>
          </cell>
          <cell r="AG3903" t="str">
            <v/>
          </cell>
        </row>
        <row r="3904">
          <cell r="B3904" t="str">
            <v/>
          </cell>
          <cell r="AG3904" t="str">
            <v/>
          </cell>
        </row>
        <row r="3905">
          <cell r="B3905" t="str">
            <v/>
          </cell>
          <cell r="AG3905" t="str">
            <v/>
          </cell>
        </row>
        <row r="3906">
          <cell r="B3906" t="str">
            <v/>
          </cell>
          <cell r="AG3906" t="str">
            <v/>
          </cell>
        </row>
        <row r="3907">
          <cell r="B3907" t="str">
            <v/>
          </cell>
          <cell r="AG3907" t="str">
            <v/>
          </cell>
        </row>
        <row r="3908">
          <cell r="B3908" t="str">
            <v>M373</v>
          </cell>
          <cell r="AG3908" t="str">
            <v/>
          </cell>
        </row>
        <row r="3909">
          <cell r="B3909" t="str">
            <v/>
          </cell>
          <cell r="AG3909" t="str">
            <v/>
          </cell>
        </row>
        <row r="3910">
          <cell r="B3910" t="str">
            <v/>
          </cell>
          <cell r="AG3910" t="str">
            <v/>
          </cell>
          <cell r="AH3910">
            <v>0</v>
          </cell>
        </row>
        <row r="3911">
          <cell r="B3911" t="str">
            <v/>
          </cell>
          <cell r="AG3911" t="str">
            <v/>
          </cell>
          <cell r="AH3911">
            <v>0</v>
          </cell>
        </row>
        <row r="3912">
          <cell r="B3912" t="str">
            <v/>
          </cell>
          <cell r="AG3912" t="str">
            <v/>
          </cell>
          <cell r="AH3912">
            <v>0</v>
          </cell>
        </row>
        <row r="3913">
          <cell r="B3913" t="str">
            <v/>
          </cell>
          <cell r="AG3913" t="str">
            <v/>
          </cell>
          <cell r="AH3913">
            <v>0</v>
          </cell>
        </row>
        <row r="3914">
          <cell r="B3914" t="str">
            <v/>
          </cell>
          <cell r="AG3914" t="str">
            <v/>
          </cell>
        </row>
        <row r="3915">
          <cell r="B3915" t="str">
            <v/>
          </cell>
          <cell r="AG3915" t="str">
            <v/>
          </cell>
        </row>
        <row r="3916">
          <cell r="B3916" t="str">
            <v/>
          </cell>
          <cell r="AG3916" t="str">
            <v/>
          </cell>
        </row>
        <row r="3917">
          <cell r="B3917" t="str">
            <v/>
          </cell>
          <cell r="AG3917" t="str">
            <v/>
          </cell>
        </row>
        <row r="3918">
          <cell r="B3918" t="str">
            <v/>
          </cell>
          <cell r="AG3918" t="str">
            <v/>
          </cell>
        </row>
        <row r="3919">
          <cell r="B3919" t="str">
            <v/>
          </cell>
          <cell r="AG3919" t="str">
            <v/>
          </cell>
        </row>
        <row r="3920">
          <cell r="B3920" t="str">
            <v/>
          </cell>
          <cell r="AG3920" t="str">
            <v/>
          </cell>
        </row>
        <row r="3921">
          <cell r="B3921" t="str">
            <v>M374</v>
          </cell>
          <cell r="AG3921" t="str">
            <v/>
          </cell>
        </row>
        <row r="3922">
          <cell r="B3922" t="str">
            <v/>
          </cell>
          <cell r="AG3922" t="str">
            <v/>
          </cell>
        </row>
        <row r="3923">
          <cell r="B3923" t="str">
            <v/>
          </cell>
          <cell r="AG3923" t="str">
            <v/>
          </cell>
          <cell r="AH3923">
            <v>0</v>
          </cell>
        </row>
        <row r="3924">
          <cell r="B3924" t="str">
            <v/>
          </cell>
          <cell r="AG3924" t="str">
            <v/>
          </cell>
          <cell r="AH3924">
            <v>0</v>
          </cell>
        </row>
        <row r="3925">
          <cell r="B3925" t="str">
            <v/>
          </cell>
          <cell r="AG3925" t="str">
            <v/>
          </cell>
          <cell r="AH3925">
            <v>0</v>
          </cell>
        </row>
        <row r="3926">
          <cell r="B3926" t="str">
            <v/>
          </cell>
          <cell r="AG3926" t="str">
            <v/>
          </cell>
          <cell r="AH3926">
            <v>0</v>
          </cell>
        </row>
        <row r="3927">
          <cell r="B3927" t="str">
            <v/>
          </cell>
          <cell r="AG3927" t="str">
            <v/>
          </cell>
        </row>
        <row r="3928">
          <cell r="B3928" t="str">
            <v/>
          </cell>
          <cell r="AG3928" t="str">
            <v/>
          </cell>
        </row>
        <row r="3929">
          <cell r="B3929" t="str">
            <v/>
          </cell>
          <cell r="AG3929" t="str">
            <v/>
          </cell>
        </row>
        <row r="3930">
          <cell r="B3930" t="str">
            <v/>
          </cell>
          <cell r="AG3930" t="str">
            <v/>
          </cell>
        </row>
        <row r="3931">
          <cell r="B3931" t="str">
            <v/>
          </cell>
          <cell r="AG3931" t="str">
            <v/>
          </cell>
        </row>
        <row r="3932">
          <cell r="B3932" t="str">
            <v/>
          </cell>
          <cell r="AG3932" t="str">
            <v/>
          </cell>
        </row>
        <row r="3933">
          <cell r="B3933" t="str">
            <v/>
          </cell>
          <cell r="AG3933" t="str">
            <v/>
          </cell>
        </row>
        <row r="3934">
          <cell r="B3934" t="str">
            <v>M375</v>
          </cell>
          <cell r="AG3934" t="str">
            <v/>
          </cell>
        </row>
        <row r="3935">
          <cell r="B3935" t="str">
            <v/>
          </cell>
          <cell r="AG3935" t="str">
            <v/>
          </cell>
        </row>
        <row r="3936">
          <cell r="B3936" t="str">
            <v/>
          </cell>
          <cell r="AG3936" t="str">
            <v/>
          </cell>
          <cell r="AH3936">
            <v>0</v>
          </cell>
        </row>
        <row r="3937">
          <cell r="B3937" t="str">
            <v/>
          </cell>
          <cell r="AG3937" t="str">
            <v/>
          </cell>
          <cell r="AH3937">
            <v>0</v>
          </cell>
        </row>
        <row r="3938">
          <cell r="B3938" t="str">
            <v/>
          </cell>
          <cell r="AG3938" t="str">
            <v/>
          </cell>
          <cell r="AH3938">
            <v>0</v>
          </cell>
        </row>
        <row r="3939">
          <cell r="B3939" t="str">
            <v/>
          </cell>
          <cell r="AG3939" t="str">
            <v/>
          </cell>
          <cell r="AH3939">
            <v>0</v>
          </cell>
        </row>
        <row r="3940">
          <cell r="B3940" t="str">
            <v/>
          </cell>
          <cell r="AG3940" t="str">
            <v/>
          </cell>
        </row>
        <row r="3941">
          <cell r="B3941" t="str">
            <v/>
          </cell>
          <cell r="AG3941" t="str">
            <v/>
          </cell>
        </row>
        <row r="3942">
          <cell r="B3942" t="str">
            <v/>
          </cell>
          <cell r="AG3942" t="str">
            <v/>
          </cell>
        </row>
        <row r="3943">
          <cell r="B3943" t="str">
            <v/>
          </cell>
          <cell r="AG3943" t="str">
            <v/>
          </cell>
        </row>
        <row r="3944">
          <cell r="B3944" t="str">
            <v/>
          </cell>
          <cell r="AG3944" t="str">
            <v/>
          </cell>
        </row>
        <row r="3945">
          <cell r="B3945" t="str">
            <v/>
          </cell>
          <cell r="AG3945" t="str">
            <v/>
          </cell>
        </row>
        <row r="3946">
          <cell r="B3946" t="str">
            <v/>
          </cell>
          <cell r="AG3946" t="str">
            <v/>
          </cell>
        </row>
        <row r="3947">
          <cell r="B3947" t="str">
            <v>M376</v>
          </cell>
          <cell r="AG3947" t="str">
            <v/>
          </cell>
        </row>
        <row r="3948">
          <cell r="B3948" t="str">
            <v/>
          </cell>
          <cell r="AG3948" t="str">
            <v/>
          </cell>
        </row>
        <row r="3949">
          <cell r="B3949" t="str">
            <v/>
          </cell>
          <cell r="AG3949" t="str">
            <v/>
          </cell>
          <cell r="AH3949">
            <v>0</v>
          </cell>
        </row>
        <row r="3950">
          <cell r="B3950" t="str">
            <v/>
          </cell>
          <cell r="AG3950" t="str">
            <v/>
          </cell>
          <cell r="AH3950">
            <v>0</v>
          </cell>
        </row>
        <row r="3951">
          <cell r="B3951" t="str">
            <v/>
          </cell>
          <cell r="AG3951" t="str">
            <v/>
          </cell>
          <cell r="AH3951">
            <v>0</v>
          </cell>
        </row>
        <row r="3952">
          <cell r="B3952" t="str">
            <v/>
          </cell>
          <cell r="AG3952" t="str">
            <v/>
          </cell>
          <cell r="AH3952">
            <v>0</v>
          </cell>
        </row>
        <row r="3953">
          <cell r="B3953" t="str">
            <v/>
          </cell>
          <cell r="AG3953" t="str">
            <v/>
          </cell>
        </row>
        <row r="3954">
          <cell r="B3954" t="str">
            <v/>
          </cell>
          <cell r="AG3954" t="str">
            <v/>
          </cell>
        </row>
        <row r="3955">
          <cell r="B3955" t="str">
            <v/>
          </cell>
          <cell r="AG3955" t="str">
            <v/>
          </cell>
        </row>
        <row r="3956">
          <cell r="B3956" t="str">
            <v/>
          </cell>
          <cell r="AG3956" t="str">
            <v/>
          </cell>
        </row>
        <row r="3957">
          <cell r="B3957" t="str">
            <v/>
          </cell>
          <cell r="AG3957" t="str">
            <v/>
          </cell>
        </row>
        <row r="3958">
          <cell r="B3958" t="str">
            <v/>
          </cell>
          <cell r="AG3958" t="str">
            <v/>
          </cell>
        </row>
        <row r="3959">
          <cell r="B3959" t="str">
            <v/>
          </cell>
          <cell r="AG3959" t="str">
            <v/>
          </cell>
        </row>
        <row r="3960">
          <cell r="B3960" t="str">
            <v>M377</v>
          </cell>
          <cell r="AG3960" t="str">
            <v/>
          </cell>
        </row>
        <row r="3961">
          <cell r="B3961" t="str">
            <v/>
          </cell>
          <cell r="AG3961" t="str">
            <v/>
          </cell>
        </row>
        <row r="3962">
          <cell r="B3962" t="str">
            <v/>
          </cell>
          <cell r="AG3962" t="str">
            <v/>
          </cell>
          <cell r="AH3962">
            <v>0</v>
          </cell>
        </row>
        <row r="3963">
          <cell r="B3963" t="str">
            <v/>
          </cell>
          <cell r="AG3963" t="str">
            <v/>
          </cell>
          <cell r="AH3963">
            <v>0</v>
          </cell>
        </row>
        <row r="3964">
          <cell r="B3964" t="str">
            <v/>
          </cell>
          <cell r="AG3964" t="str">
            <v/>
          </cell>
          <cell r="AH3964">
            <v>0</v>
          </cell>
        </row>
        <row r="3965">
          <cell r="B3965" t="str">
            <v/>
          </cell>
          <cell r="AG3965" t="str">
            <v/>
          </cell>
          <cell r="AH3965">
            <v>0</v>
          </cell>
        </row>
        <row r="3966">
          <cell r="B3966" t="str">
            <v/>
          </cell>
          <cell r="AG3966" t="str">
            <v/>
          </cell>
        </row>
        <row r="3967">
          <cell r="B3967" t="str">
            <v/>
          </cell>
          <cell r="AG3967" t="str">
            <v/>
          </cell>
        </row>
        <row r="3968">
          <cell r="B3968" t="str">
            <v/>
          </cell>
          <cell r="AG3968" t="str">
            <v/>
          </cell>
        </row>
        <row r="3969">
          <cell r="B3969" t="str">
            <v/>
          </cell>
          <cell r="AG3969" t="str">
            <v/>
          </cell>
        </row>
        <row r="3970">
          <cell r="B3970" t="str">
            <v/>
          </cell>
          <cell r="AG3970" t="str">
            <v/>
          </cell>
        </row>
        <row r="3971">
          <cell r="B3971" t="str">
            <v/>
          </cell>
          <cell r="AG3971" t="str">
            <v/>
          </cell>
        </row>
        <row r="3972">
          <cell r="B3972" t="str">
            <v/>
          </cell>
          <cell r="AG3972" t="str">
            <v/>
          </cell>
        </row>
        <row r="3973">
          <cell r="B3973" t="str">
            <v>M378</v>
          </cell>
          <cell r="AG3973" t="str">
            <v/>
          </cell>
        </row>
        <row r="3974">
          <cell r="B3974" t="str">
            <v/>
          </cell>
          <cell r="AG3974" t="str">
            <v/>
          </cell>
        </row>
        <row r="3975">
          <cell r="B3975" t="str">
            <v/>
          </cell>
          <cell r="AG3975" t="str">
            <v/>
          </cell>
          <cell r="AH3975">
            <v>0</v>
          </cell>
        </row>
        <row r="3976">
          <cell r="B3976" t="str">
            <v/>
          </cell>
          <cell r="AG3976" t="str">
            <v/>
          </cell>
          <cell r="AH3976">
            <v>0</v>
          </cell>
        </row>
        <row r="3977">
          <cell r="B3977" t="str">
            <v/>
          </cell>
          <cell r="AG3977" t="str">
            <v/>
          </cell>
          <cell r="AH3977">
            <v>0</v>
          </cell>
        </row>
        <row r="3978">
          <cell r="B3978" t="str">
            <v/>
          </cell>
          <cell r="AG3978" t="str">
            <v/>
          </cell>
          <cell r="AH3978">
            <v>0</v>
          </cell>
        </row>
        <row r="3979">
          <cell r="B3979" t="str">
            <v/>
          </cell>
          <cell r="AG3979" t="str">
            <v/>
          </cell>
        </row>
        <row r="3980">
          <cell r="B3980" t="str">
            <v/>
          </cell>
          <cell r="AG3980" t="str">
            <v/>
          </cell>
        </row>
        <row r="3981">
          <cell r="B3981" t="str">
            <v/>
          </cell>
          <cell r="AG3981" t="str">
            <v/>
          </cell>
        </row>
        <row r="3982">
          <cell r="B3982" t="str">
            <v/>
          </cell>
          <cell r="AG3982" t="str">
            <v/>
          </cell>
        </row>
        <row r="3983">
          <cell r="B3983" t="str">
            <v/>
          </cell>
          <cell r="AG3983" t="str">
            <v/>
          </cell>
        </row>
        <row r="3984">
          <cell r="B3984" t="str">
            <v/>
          </cell>
          <cell r="AG3984" t="str">
            <v/>
          </cell>
        </row>
        <row r="3985">
          <cell r="B3985" t="str">
            <v/>
          </cell>
          <cell r="AG3985" t="str">
            <v/>
          </cell>
        </row>
        <row r="3986">
          <cell r="B3986" t="str">
            <v>M379</v>
          </cell>
          <cell r="AG3986" t="str">
            <v/>
          </cell>
        </row>
        <row r="3987">
          <cell r="B3987" t="str">
            <v/>
          </cell>
          <cell r="AG3987" t="str">
            <v/>
          </cell>
        </row>
        <row r="3988">
          <cell r="B3988" t="str">
            <v/>
          </cell>
          <cell r="AG3988" t="str">
            <v/>
          </cell>
          <cell r="AH3988">
            <v>0</v>
          </cell>
        </row>
        <row r="3989">
          <cell r="B3989" t="str">
            <v/>
          </cell>
          <cell r="AG3989" t="str">
            <v/>
          </cell>
          <cell r="AH3989">
            <v>0</v>
          </cell>
        </row>
        <row r="3990">
          <cell r="B3990" t="str">
            <v/>
          </cell>
          <cell r="AG3990" t="str">
            <v/>
          </cell>
          <cell r="AH3990">
            <v>0</v>
          </cell>
        </row>
        <row r="3991">
          <cell r="B3991" t="str">
            <v/>
          </cell>
          <cell r="AG3991" t="str">
            <v/>
          </cell>
          <cell r="AH3991">
            <v>0</v>
          </cell>
        </row>
        <row r="3992">
          <cell r="B3992" t="str">
            <v/>
          </cell>
          <cell r="AG3992" t="str">
            <v/>
          </cell>
        </row>
        <row r="3993">
          <cell r="B3993" t="str">
            <v/>
          </cell>
          <cell r="AG3993" t="str">
            <v/>
          </cell>
        </row>
        <row r="3994">
          <cell r="B3994" t="str">
            <v/>
          </cell>
          <cell r="AG3994" t="str">
            <v/>
          </cell>
        </row>
        <row r="3995">
          <cell r="B3995" t="str">
            <v/>
          </cell>
          <cell r="AG3995" t="str">
            <v/>
          </cell>
        </row>
        <row r="3996">
          <cell r="B3996" t="str">
            <v/>
          </cell>
          <cell r="AG3996" t="str">
            <v/>
          </cell>
        </row>
        <row r="3997">
          <cell r="B3997" t="str">
            <v/>
          </cell>
          <cell r="AG3997" t="str">
            <v/>
          </cell>
        </row>
        <row r="3998">
          <cell r="B3998" t="str">
            <v/>
          </cell>
          <cell r="AG3998" t="str">
            <v/>
          </cell>
        </row>
        <row r="3999">
          <cell r="B3999" t="str">
            <v>M380</v>
          </cell>
          <cell r="AG3999" t="str">
            <v/>
          </cell>
        </row>
        <row r="4000">
          <cell r="B4000" t="str">
            <v/>
          </cell>
          <cell r="AG4000" t="str">
            <v/>
          </cell>
        </row>
        <row r="4001">
          <cell r="B4001" t="str">
            <v/>
          </cell>
          <cell r="AG4001" t="str">
            <v/>
          </cell>
          <cell r="AH4001">
            <v>0</v>
          </cell>
        </row>
        <row r="4002">
          <cell r="B4002" t="str">
            <v/>
          </cell>
          <cell r="AG4002" t="str">
            <v/>
          </cell>
          <cell r="AH4002">
            <v>0</v>
          </cell>
        </row>
        <row r="4003">
          <cell r="B4003" t="str">
            <v/>
          </cell>
          <cell r="AG4003" t="str">
            <v/>
          </cell>
          <cell r="AH4003">
            <v>0</v>
          </cell>
        </row>
        <row r="4004">
          <cell r="B4004" t="str">
            <v/>
          </cell>
          <cell r="AG4004" t="str">
            <v/>
          </cell>
          <cell r="AH4004">
            <v>0</v>
          </cell>
        </row>
        <row r="4005">
          <cell r="B4005" t="str">
            <v/>
          </cell>
          <cell r="AG4005" t="str">
            <v/>
          </cell>
        </row>
        <row r="4006">
          <cell r="B4006" t="str">
            <v/>
          </cell>
          <cell r="AG4006" t="str">
            <v/>
          </cell>
        </row>
        <row r="4007">
          <cell r="B4007" t="str">
            <v/>
          </cell>
          <cell r="AG4007" t="str">
            <v/>
          </cell>
        </row>
        <row r="4008">
          <cell r="B4008" t="str">
            <v/>
          </cell>
          <cell r="AG4008" t="str">
            <v/>
          </cell>
        </row>
        <row r="4009">
          <cell r="B4009" t="str">
            <v/>
          </cell>
          <cell r="AG4009" t="str">
            <v/>
          </cell>
        </row>
        <row r="4010">
          <cell r="B4010" t="str">
            <v/>
          </cell>
          <cell r="AG4010" t="str">
            <v/>
          </cell>
        </row>
        <row r="4011">
          <cell r="B4011" t="str">
            <v/>
          </cell>
          <cell r="AG4011" t="str">
            <v/>
          </cell>
        </row>
        <row r="4012">
          <cell r="B4012" t="str">
            <v>M381</v>
          </cell>
          <cell r="AG4012" t="str">
            <v/>
          </cell>
        </row>
        <row r="4013">
          <cell r="B4013" t="str">
            <v/>
          </cell>
          <cell r="AG4013" t="str">
            <v/>
          </cell>
        </row>
        <row r="4014">
          <cell r="B4014" t="str">
            <v/>
          </cell>
          <cell r="AG4014" t="str">
            <v/>
          </cell>
          <cell r="AH4014">
            <v>0</v>
          </cell>
        </row>
        <row r="4015">
          <cell r="B4015" t="str">
            <v/>
          </cell>
          <cell r="AG4015" t="str">
            <v/>
          </cell>
          <cell r="AH4015">
            <v>0</v>
          </cell>
        </row>
        <row r="4016">
          <cell r="B4016" t="str">
            <v/>
          </cell>
          <cell r="AG4016" t="str">
            <v/>
          </cell>
          <cell r="AH4016">
            <v>0</v>
          </cell>
        </row>
        <row r="4017">
          <cell r="B4017" t="str">
            <v/>
          </cell>
          <cell r="AG4017" t="str">
            <v/>
          </cell>
          <cell r="AH4017">
            <v>0</v>
          </cell>
        </row>
        <row r="4018">
          <cell r="B4018" t="str">
            <v/>
          </cell>
          <cell r="AG4018" t="str">
            <v/>
          </cell>
        </row>
        <row r="4019">
          <cell r="B4019" t="str">
            <v/>
          </cell>
          <cell r="AG4019" t="str">
            <v/>
          </cell>
        </row>
        <row r="4020">
          <cell r="B4020" t="str">
            <v/>
          </cell>
          <cell r="AG4020" t="str">
            <v/>
          </cell>
        </row>
        <row r="4021">
          <cell r="B4021" t="str">
            <v/>
          </cell>
          <cell r="AG4021" t="str">
            <v/>
          </cell>
        </row>
        <row r="4022">
          <cell r="B4022" t="str">
            <v/>
          </cell>
          <cell r="AG4022" t="str">
            <v/>
          </cell>
        </row>
        <row r="4023">
          <cell r="B4023" t="str">
            <v/>
          </cell>
          <cell r="AG4023" t="str">
            <v/>
          </cell>
        </row>
        <row r="4024">
          <cell r="B4024" t="str">
            <v/>
          </cell>
          <cell r="AG4024" t="str">
            <v/>
          </cell>
        </row>
        <row r="4025">
          <cell r="B4025" t="str">
            <v>M382</v>
          </cell>
          <cell r="AG4025" t="str">
            <v/>
          </cell>
        </row>
        <row r="4026">
          <cell r="B4026" t="str">
            <v/>
          </cell>
          <cell r="AG4026" t="str">
            <v/>
          </cell>
        </row>
        <row r="4027">
          <cell r="B4027" t="str">
            <v/>
          </cell>
          <cell r="AG4027" t="str">
            <v/>
          </cell>
          <cell r="AH4027">
            <v>0</v>
          </cell>
        </row>
        <row r="4028">
          <cell r="B4028" t="str">
            <v/>
          </cell>
          <cell r="AG4028" t="str">
            <v/>
          </cell>
          <cell r="AH4028">
            <v>0</v>
          </cell>
        </row>
        <row r="4029">
          <cell r="B4029" t="str">
            <v/>
          </cell>
          <cell r="AG4029" t="str">
            <v/>
          </cell>
        </row>
        <row r="4030">
          <cell r="B4030" t="str">
            <v/>
          </cell>
          <cell r="AG4030" t="str">
            <v/>
          </cell>
        </row>
        <row r="4031">
          <cell r="B4031" t="str">
            <v/>
          </cell>
          <cell r="AG4031" t="str">
            <v/>
          </cell>
        </row>
        <row r="4032">
          <cell r="B4032" t="str">
            <v/>
          </cell>
          <cell r="AG4032" t="str">
            <v/>
          </cell>
        </row>
        <row r="4033">
          <cell r="B4033" t="str">
            <v/>
          </cell>
          <cell r="AG4033" t="str">
            <v/>
          </cell>
        </row>
        <row r="4034">
          <cell r="B4034" t="str">
            <v/>
          </cell>
          <cell r="AG4034" t="str">
            <v/>
          </cell>
        </row>
        <row r="4035">
          <cell r="B4035" t="str">
            <v/>
          </cell>
          <cell r="AG4035" t="str">
            <v/>
          </cell>
        </row>
        <row r="4036">
          <cell r="B4036" t="str">
            <v>M383</v>
          </cell>
          <cell r="AG4036" t="str">
            <v/>
          </cell>
        </row>
        <row r="4037">
          <cell r="B4037" t="str">
            <v/>
          </cell>
          <cell r="AG4037" t="str">
            <v/>
          </cell>
        </row>
        <row r="4038">
          <cell r="B4038" t="str">
            <v/>
          </cell>
          <cell r="AG4038" t="str">
            <v/>
          </cell>
          <cell r="AH4038">
            <v>0</v>
          </cell>
        </row>
        <row r="4039">
          <cell r="B4039" t="str">
            <v/>
          </cell>
          <cell r="AG4039" t="str">
            <v/>
          </cell>
          <cell r="AH4039">
            <v>0</v>
          </cell>
        </row>
        <row r="4040">
          <cell r="B4040" t="str">
            <v/>
          </cell>
          <cell r="AG4040" t="str">
            <v/>
          </cell>
        </row>
        <row r="4041">
          <cell r="B4041" t="str">
            <v/>
          </cell>
          <cell r="AG4041" t="str">
            <v/>
          </cell>
        </row>
        <row r="4042">
          <cell r="B4042" t="str">
            <v/>
          </cell>
          <cell r="AG4042" t="str">
            <v/>
          </cell>
        </row>
        <row r="4043">
          <cell r="B4043" t="str">
            <v/>
          </cell>
          <cell r="AG4043" t="str">
            <v/>
          </cell>
        </row>
        <row r="4044">
          <cell r="B4044" t="str">
            <v/>
          </cell>
          <cell r="AG4044" t="str">
            <v/>
          </cell>
        </row>
        <row r="4045">
          <cell r="B4045" t="str">
            <v/>
          </cell>
          <cell r="AG4045" t="str">
            <v/>
          </cell>
        </row>
        <row r="4046">
          <cell r="B4046" t="str">
            <v/>
          </cell>
          <cell r="AG4046" t="str">
            <v/>
          </cell>
        </row>
        <row r="4047">
          <cell r="B4047" t="str">
            <v>M384</v>
          </cell>
          <cell r="AG4047" t="str">
            <v/>
          </cell>
        </row>
        <row r="4048">
          <cell r="B4048" t="str">
            <v/>
          </cell>
          <cell r="AG4048" t="str">
            <v/>
          </cell>
        </row>
        <row r="4049">
          <cell r="B4049" t="str">
            <v/>
          </cell>
          <cell r="AG4049" t="str">
            <v/>
          </cell>
          <cell r="AH4049">
            <v>0</v>
          </cell>
        </row>
        <row r="4050">
          <cell r="B4050" t="str">
            <v/>
          </cell>
          <cell r="AG4050" t="str">
            <v/>
          </cell>
        </row>
        <row r="4051">
          <cell r="B4051" t="str">
            <v/>
          </cell>
          <cell r="AG4051" t="str">
            <v/>
          </cell>
        </row>
        <row r="4052">
          <cell r="B4052" t="str">
            <v/>
          </cell>
          <cell r="AG4052" t="str">
            <v/>
          </cell>
        </row>
        <row r="4053">
          <cell r="B4053" t="str">
            <v/>
          </cell>
          <cell r="AG4053" t="str">
            <v/>
          </cell>
        </row>
        <row r="4054">
          <cell r="B4054" t="str">
            <v/>
          </cell>
          <cell r="AG4054" t="str">
            <v/>
          </cell>
        </row>
        <row r="4055">
          <cell r="B4055" t="str">
            <v/>
          </cell>
          <cell r="AG4055" t="str">
            <v/>
          </cell>
        </row>
        <row r="4056">
          <cell r="B4056" t="str">
            <v/>
          </cell>
          <cell r="AG4056" t="str">
            <v/>
          </cell>
        </row>
        <row r="4057">
          <cell r="B4057" t="str">
            <v>M385</v>
          </cell>
          <cell r="AG4057" t="str">
            <v/>
          </cell>
        </row>
        <row r="4058">
          <cell r="B4058" t="str">
            <v/>
          </cell>
          <cell r="AG4058" t="str">
            <v/>
          </cell>
        </row>
        <row r="4059">
          <cell r="B4059" t="str">
            <v/>
          </cell>
          <cell r="AG4059" t="str">
            <v/>
          </cell>
          <cell r="AH4059">
            <v>0</v>
          </cell>
        </row>
        <row r="4060">
          <cell r="B4060" t="str">
            <v/>
          </cell>
          <cell r="AG4060" t="str">
            <v/>
          </cell>
          <cell r="AH4060">
            <v>0</v>
          </cell>
        </row>
        <row r="4061">
          <cell r="B4061" t="str">
            <v/>
          </cell>
          <cell r="AG4061" t="str">
            <v/>
          </cell>
        </row>
        <row r="4062">
          <cell r="B4062" t="str">
            <v/>
          </cell>
          <cell r="AG4062" t="str">
            <v/>
          </cell>
        </row>
        <row r="4063">
          <cell r="B4063" t="str">
            <v/>
          </cell>
          <cell r="AG4063" t="str">
            <v/>
          </cell>
        </row>
        <row r="4064">
          <cell r="B4064" t="str">
            <v/>
          </cell>
          <cell r="AG4064" t="str">
            <v/>
          </cell>
        </row>
        <row r="4065">
          <cell r="B4065" t="str">
            <v/>
          </cell>
          <cell r="AG4065" t="str">
            <v/>
          </cell>
        </row>
        <row r="4066">
          <cell r="B4066" t="str">
            <v/>
          </cell>
          <cell r="AG4066" t="str">
            <v/>
          </cell>
        </row>
        <row r="4067">
          <cell r="B4067" t="str">
            <v/>
          </cell>
          <cell r="AG4067" t="str">
            <v/>
          </cell>
        </row>
        <row r="4068">
          <cell r="B4068" t="str">
            <v>M386</v>
          </cell>
          <cell r="AG4068" t="str">
            <v/>
          </cell>
        </row>
        <row r="4069">
          <cell r="B4069" t="str">
            <v/>
          </cell>
          <cell r="AG4069" t="str">
            <v/>
          </cell>
        </row>
        <row r="4070">
          <cell r="B4070" t="str">
            <v/>
          </cell>
          <cell r="AG4070" t="str">
            <v/>
          </cell>
          <cell r="AH4070">
            <v>0</v>
          </cell>
        </row>
        <row r="4071">
          <cell r="B4071" t="str">
            <v/>
          </cell>
          <cell r="AG4071" t="str">
            <v/>
          </cell>
          <cell r="AH4071">
            <v>0</v>
          </cell>
        </row>
        <row r="4072">
          <cell r="B4072" t="str">
            <v/>
          </cell>
          <cell r="AG4072" t="str">
            <v/>
          </cell>
        </row>
        <row r="4073">
          <cell r="B4073" t="str">
            <v/>
          </cell>
          <cell r="AG4073" t="str">
            <v/>
          </cell>
        </row>
        <row r="4074">
          <cell r="B4074" t="str">
            <v/>
          </cell>
          <cell r="AG4074" t="str">
            <v/>
          </cell>
        </row>
        <row r="4075">
          <cell r="B4075" t="str">
            <v/>
          </cell>
          <cell r="AG4075" t="str">
            <v/>
          </cell>
        </row>
        <row r="4076">
          <cell r="B4076" t="str">
            <v/>
          </cell>
          <cell r="AG4076" t="str">
            <v/>
          </cell>
        </row>
        <row r="4077">
          <cell r="B4077" t="str">
            <v/>
          </cell>
          <cell r="AG4077" t="str">
            <v/>
          </cell>
        </row>
        <row r="4078">
          <cell r="B4078" t="str">
            <v/>
          </cell>
          <cell r="AG4078" t="str">
            <v/>
          </cell>
        </row>
        <row r="4079">
          <cell r="B4079" t="str">
            <v/>
          </cell>
          <cell r="AG4079" t="str">
            <v/>
          </cell>
        </row>
        <row r="4080">
          <cell r="B4080" t="str">
            <v>M387</v>
          </cell>
          <cell r="AG4080" t="str">
            <v/>
          </cell>
        </row>
        <row r="4081">
          <cell r="B4081" t="str">
            <v/>
          </cell>
          <cell r="AG4081" t="str">
            <v/>
          </cell>
        </row>
        <row r="4082">
          <cell r="B4082" t="str">
            <v/>
          </cell>
          <cell r="AG4082" t="str">
            <v/>
          </cell>
          <cell r="AH4082">
            <v>0</v>
          </cell>
        </row>
        <row r="4083">
          <cell r="B4083" t="str">
            <v/>
          </cell>
          <cell r="AG4083" t="str">
            <v/>
          </cell>
          <cell r="AH4083">
            <v>0</v>
          </cell>
        </row>
        <row r="4084">
          <cell r="B4084" t="str">
            <v/>
          </cell>
          <cell r="AG4084" t="str">
            <v/>
          </cell>
          <cell r="AH4084">
            <v>0</v>
          </cell>
        </row>
        <row r="4085">
          <cell r="B4085" t="str">
            <v/>
          </cell>
          <cell r="AG4085" t="str">
            <v/>
          </cell>
          <cell r="AH4085">
            <v>0</v>
          </cell>
        </row>
        <row r="4086">
          <cell r="B4086" t="str">
            <v/>
          </cell>
          <cell r="AG4086" t="str">
            <v/>
          </cell>
        </row>
        <row r="4087">
          <cell r="B4087" t="str">
            <v/>
          </cell>
          <cell r="AG4087" t="str">
            <v/>
          </cell>
        </row>
        <row r="4088">
          <cell r="B4088" t="str">
            <v/>
          </cell>
          <cell r="AG4088" t="str">
            <v/>
          </cell>
        </row>
        <row r="4089">
          <cell r="B4089" t="str">
            <v/>
          </cell>
          <cell r="AG4089" t="str">
            <v/>
          </cell>
        </row>
        <row r="4090">
          <cell r="B4090" t="str">
            <v/>
          </cell>
          <cell r="AG4090" t="str">
            <v/>
          </cell>
        </row>
        <row r="4091">
          <cell r="B4091" t="str">
            <v/>
          </cell>
          <cell r="AG4091" t="str">
            <v/>
          </cell>
        </row>
        <row r="4092">
          <cell r="B4092" t="str">
            <v>M388</v>
          </cell>
          <cell r="AG4092" t="str">
            <v/>
          </cell>
        </row>
        <row r="4093">
          <cell r="B4093" t="str">
            <v/>
          </cell>
          <cell r="AG4093" t="str">
            <v/>
          </cell>
        </row>
        <row r="4094">
          <cell r="B4094" t="str">
            <v/>
          </cell>
          <cell r="AG4094" t="str">
            <v/>
          </cell>
          <cell r="AH4094">
            <v>0</v>
          </cell>
        </row>
        <row r="4095">
          <cell r="B4095" t="str">
            <v/>
          </cell>
          <cell r="AG4095" t="str">
            <v/>
          </cell>
          <cell r="AH4095">
            <v>0</v>
          </cell>
        </row>
        <row r="4096">
          <cell r="B4096" t="str">
            <v/>
          </cell>
          <cell r="AG4096" t="str">
            <v/>
          </cell>
          <cell r="AH4096">
            <v>0</v>
          </cell>
        </row>
        <row r="4097">
          <cell r="B4097" t="str">
            <v/>
          </cell>
          <cell r="AG4097" t="str">
            <v/>
          </cell>
          <cell r="AH4097">
            <v>0</v>
          </cell>
        </row>
        <row r="4098">
          <cell r="B4098" t="str">
            <v/>
          </cell>
          <cell r="AG4098" t="str">
            <v/>
          </cell>
        </row>
        <row r="4099">
          <cell r="B4099" t="str">
            <v/>
          </cell>
          <cell r="AG4099" t="str">
            <v/>
          </cell>
        </row>
        <row r="4100">
          <cell r="B4100" t="str">
            <v/>
          </cell>
          <cell r="AG4100" t="str">
            <v/>
          </cell>
        </row>
        <row r="4101">
          <cell r="B4101" t="str">
            <v/>
          </cell>
          <cell r="AG4101" t="str">
            <v/>
          </cell>
        </row>
        <row r="4102">
          <cell r="B4102" t="str">
            <v/>
          </cell>
          <cell r="AG4102" t="str">
            <v/>
          </cell>
        </row>
        <row r="4103">
          <cell r="B4103" t="str">
            <v/>
          </cell>
          <cell r="AG4103" t="str">
            <v/>
          </cell>
        </row>
        <row r="4104">
          <cell r="B4104" t="str">
            <v>M389</v>
          </cell>
          <cell r="AG4104" t="str">
            <v/>
          </cell>
        </row>
        <row r="4105">
          <cell r="B4105" t="str">
            <v/>
          </cell>
          <cell r="AG4105" t="str">
            <v/>
          </cell>
        </row>
        <row r="4106">
          <cell r="B4106" t="str">
            <v/>
          </cell>
          <cell r="AG4106" t="str">
            <v/>
          </cell>
          <cell r="AH4106">
            <v>0</v>
          </cell>
        </row>
        <row r="4107">
          <cell r="B4107" t="str">
            <v/>
          </cell>
          <cell r="AG4107" t="str">
            <v/>
          </cell>
          <cell r="AH4107">
            <v>0</v>
          </cell>
        </row>
        <row r="4108">
          <cell r="B4108" t="str">
            <v/>
          </cell>
          <cell r="AG4108" t="str">
            <v/>
          </cell>
          <cell r="AH4108">
            <v>0</v>
          </cell>
        </row>
        <row r="4109">
          <cell r="B4109" t="str">
            <v/>
          </cell>
          <cell r="AG4109" t="str">
            <v/>
          </cell>
          <cell r="AH4109">
            <v>0</v>
          </cell>
        </row>
        <row r="4110">
          <cell r="B4110" t="str">
            <v/>
          </cell>
          <cell r="AG4110" t="str">
            <v/>
          </cell>
        </row>
        <row r="4111">
          <cell r="B4111" t="str">
            <v/>
          </cell>
          <cell r="AG4111" t="str">
            <v/>
          </cell>
        </row>
        <row r="4112">
          <cell r="B4112" t="str">
            <v/>
          </cell>
          <cell r="AG4112" t="str">
            <v/>
          </cell>
        </row>
        <row r="4113">
          <cell r="B4113" t="str">
            <v/>
          </cell>
          <cell r="AG4113" t="str">
            <v/>
          </cell>
        </row>
        <row r="4114">
          <cell r="B4114" t="str">
            <v/>
          </cell>
          <cell r="AG4114" t="str">
            <v/>
          </cell>
        </row>
        <row r="4115">
          <cell r="B4115" t="str">
            <v/>
          </cell>
          <cell r="AG4115" t="str">
            <v/>
          </cell>
        </row>
        <row r="4116">
          <cell r="B4116" t="str">
            <v>M390</v>
          </cell>
          <cell r="AG4116" t="str">
            <v/>
          </cell>
        </row>
        <row r="4117">
          <cell r="B4117" t="str">
            <v/>
          </cell>
          <cell r="AG4117" t="str">
            <v/>
          </cell>
        </row>
        <row r="4118">
          <cell r="B4118" t="str">
            <v/>
          </cell>
          <cell r="AG4118" t="str">
            <v/>
          </cell>
          <cell r="AH4118">
            <v>0</v>
          </cell>
        </row>
        <row r="4119">
          <cell r="B4119" t="str">
            <v/>
          </cell>
          <cell r="AG4119" t="str">
            <v/>
          </cell>
          <cell r="AH4119">
            <v>0</v>
          </cell>
        </row>
        <row r="4120">
          <cell r="B4120" t="str">
            <v/>
          </cell>
          <cell r="AG4120" t="str">
            <v/>
          </cell>
          <cell r="AH4120">
            <v>0</v>
          </cell>
        </row>
        <row r="4121">
          <cell r="B4121" t="str">
            <v/>
          </cell>
          <cell r="AG4121" t="str">
            <v/>
          </cell>
          <cell r="AH4121">
            <v>0</v>
          </cell>
        </row>
        <row r="4122">
          <cell r="B4122" t="str">
            <v/>
          </cell>
          <cell r="AG4122" t="str">
            <v/>
          </cell>
        </row>
        <row r="4123">
          <cell r="B4123" t="str">
            <v/>
          </cell>
          <cell r="AG4123" t="str">
            <v/>
          </cell>
        </row>
        <row r="4124">
          <cell r="B4124" t="str">
            <v/>
          </cell>
          <cell r="AG4124" t="str">
            <v/>
          </cell>
        </row>
        <row r="4125">
          <cell r="B4125" t="str">
            <v/>
          </cell>
          <cell r="AG4125" t="str">
            <v/>
          </cell>
        </row>
        <row r="4126">
          <cell r="B4126" t="str">
            <v/>
          </cell>
          <cell r="AG4126" t="str">
            <v/>
          </cell>
        </row>
        <row r="4127">
          <cell r="B4127" t="str">
            <v/>
          </cell>
          <cell r="AG4127" t="str">
            <v/>
          </cell>
        </row>
        <row r="4128">
          <cell r="B4128" t="str">
            <v>M391</v>
          </cell>
          <cell r="AG4128" t="str">
            <v/>
          </cell>
        </row>
        <row r="4129">
          <cell r="B4129" t="str">
            <v/>
          </cell>
          <cell r="AG4129" t="str">
            <v/>
          </cell>
        </row>
        <row r="4130">
          <cell r="B4130" t="str">
            <v/>
          </cell>
          <cell r="AG4130" t="str">
            <v/>
          </cell>
          <cell r="AH4130">
            <v>0</v>
          </cell>
        </row>
        <row r="4131">
          <cell r="B4131" t="str">
            <v/>
          </cell>
          <cell r="AG4131" t="str">
            <v/>
          </cell>
          <cell r="AH4131">
            <v>0</v>
          </cell>
        </row>
        <row r="4132">
          <cell r="B4132" t="str">
            <v/>
          </cell>
          <cell r="AG4132" t="str">
            <v/>
          </cell>
          <cell r="AH4132">
            <v>0</v>
          </cell>
        </row>
        <row r="4133">
          <cell r="B4133" t="str">
            <v/>
          </cell>
          <cell r="AG4133" t="str">
            <v/>
          </cell>
          <cell r="AH4133">
            <v>0</v>
          </cell>
        </row>
        <row r="4134">
          <cell r="B4134" t="str">
            <v/>
          </cell>
          <cell r="AG4134" t="str">
            <v/>
          </cell>
        </row>
        <row r="4135">
          <cell r="B4135" t="str">
            <v/>
          </cell>
          <cell r="AG4135" t="str">
            <v/>
          </cell>
        </row>
        <row r="4136">
          <cell r="B4136" t="str">
            <v/>
          </cell>
          <cell r="AG4136" t="str">
            <v/>
          </cell>
        </row>
        <row r="4137">
          <cell r="B4137" t="str">
            <v/>
          </cell>
          <cell r="AG4137" t="str">
            <v/>
          </cell>
        </row>
        <row r="4138">
          <cell r="B4138" t="str">
            <v/>
          </cell>
          <cell r="AG4138" t="str">
            <v/>
          </cell>
        </row>
        <row r="4139">
          <cell r="B4139" t="str">
            <v/>
          </cell>
          <cell r="AG4139" t="str">
            <v/>
          </cell>
        </row>
        <row r="4140">
          <cell r="B4140" t="str">
            <v>M392</v>
          </cell>
          <cell r="AG4140" t="str">
            <v/>
          </cell>
        </row>
        <row r="4141">
          <cell r="B4141" t="str">
            <v/>
          </cell>
          <cell r="AG4141" t="str">
            <v/>
          </cell>
        </row>
        <row r="4142">
          <cell r="B4142" t="str">
            <v/>
          </cell>
          <cell r="AG4142" t="str">
            <v/>
          </cell>
          <cell r="AH4142">
            <v>0</v>
          </cell>
        </row>
        <row r="4143">
          <cell r="B4143" t="str">
            <v/>
          </cell>
          <cell r="AG4143" t="str">
            <v/>
          </cell>
          <cell r="AH4143">
            <v>0</v>
          </cell>
        </row>
        <row r="4144">
          <cell r="B4144" t="str">
            <v/>
          </cell>
          <cell r="AG4144" t="str">
            <v/>
          </cell>
          <cell r="AH4144">
            <v>0</v>
          </cell>
        </row>
        <row r="4145">
          <cell r="B4145" t="str">
            <v/>
          </cell>
          <cell r="AG4145" t="str">
            <v/>
          </cell>
          <cell r="AH4145">
            <v>0</v>
          </cell>
        </row>
        <row r="4146">
          <cell r="B4146" t="str">
            <v/>
          </cell>
          <cell r="AG4146" t="str">
            <v/>
          </cell>
        </row>
        <row r="4147">
          <cell r="B4147" t="str">
            <v/>
          </cell>
          <cell r="AG4147" t="str">
            <v/>
          </cell>
        </row>
        <row r="4148">
          <cell r="B4148" t="str">
            <v/>
          </cell>
          <cell r="AG4148" t="str">
            <v/>
          </cell>
        </row>
        <row r="4149">
          <cell r="B4149" t="str">
            <v/>
          </cell>
          <cell r="AG4149" t="str">
            <v/>
          </cell>
        </row>
        <row r="4150">
          <cell r="B4150" t="str">
            <v/>
          </cell>
          <cell r="AG4150" t="str">
            <v/>
          </cell>
        </row>
        <row r="4151">
          <cell r="B4151" t="str">
            <v/>
          </cell>
          <cell r="AG4151" t="str">
            <v/>
          </cell>
        </row>
        <row r="4152">
          <cell r="B4152" t="str">
            <v>M393</v>
          </cell>
          <cell r="AG4152" t="str">
            <v/>
          </cell>
        </row>
        <row r="4153">
          <cell r="B4153" t="str">
            <v/>
          </cell>
          <cell r="AG4153" t="str">
            <v/>
          </cell>
        </row>
        <row r="4154">
          <cell r="B4154" t="str">
            <v/>
          </cell>
          <cell r="AG4154" t="str">
            <v/>
          </cell>
          <cell r="AH4154">
            <v>0</v>
          </cell>
        </row>
        <row r="4155">
          <cell r="B4155" t="str">
            <v/>
          </cell>
          <cell r="AG4155" t="str">
            <v/>
          </cell>
          <cell r="AH4155">
            <v>0</v>
          </cell>
        </row>
        <row r="4156">
          <cell r="B4156" t="str">
            <v/>
          </cell>
          <cell r="AG4156" t="str">
            <v/>
          </cell>
          <cell r="AH4156">
            <v>0</v>
          </cell>
        </row>
        <row r="4157">
          <cell r="B4157" t="str">
            <v/>
          </cell>
          <cell r="AG4157" t="str">
            <v/>
          </cell>
          <cell r="AH4157">
            <v>0</v>
          </cell>
        </row>
        <row r="4158">
          <cell r="B4158" t="str">
            <v/>
          </cell>
          <cell r="AG4158" t="str">
            <v/>
          </cell>
        </row>
        <row r="4159">
          <cell r="B4159" t="str">
            <v/>
          </cell>
          <cell r="AG4159" t="str">
            <v/>
          </cell>
        </row>
        <row r="4160">
          <cell r="B4160" t="str">
            <v/>
          </cell>
          <cell r="AG4160" t="str">
            <v/>
          </cell>
        </row>
        <row r="4161">
          <cell r="B4161" t="str">
            <v/>
          </cell>
          <cell r="AG4161" t="str">
            <v/>
          </cell>
        </row>
        <row r="4162">
          <cell r="B4162" t="str">
            <v/>
          </cell>
          <cell r="AG4162" t="str">
            <v/>
          </cell>
        </row>
        <row r="4163">
          <cell r="B4163" t="str">
            <v/>
          </cell>
          <cell r="AG4163" t="str">
            <v/>
          </cell>
        </row>
        <row r="4164">
          <cell r="B4164" t="str">
            <v>M394</v>
          </cell>
          <cell r="AG4164" t="str">
            <v/>
          </cell>
        </row>
        <row r="4165">
          <cell r="B4165" t="str">
            <v/>
          </cell>
          <cell r="AG4165" t="str">
            <v/>
          </cell>
        </row>
        <row r="4166">
          <cell r="B4166" t="str">
            <v/>
          </cell>
          <cell r="AG4166" t="str">
            <v/>
          </cell>
          <cell r="AH4166">
            <v>0</v>
          </cell>
        </row>
        <row r="4167">
          <cell r="B4167" t="str">
            <v/>
          </cell>
          <cell r="AG4167" t="str">
            <v/>
          </cell>
          <cell r="AH4167">
            <v>0</v>
          </cell>
        </row>
        <row r="4168">
          <cell r="B4168" t="str">
            <v/>
          </cell>
          <cell r="AG4168" t="str">
            <v/>
          </cell>
          <cell r="AH4168">
            <v>0</v>
          </cell>
        </row>
        <row r="4169">
          <cell r="B4169" t="str">
            <v/>
          </cell>
          <cell r="AG4169" t="str">
            <v/>
          </cell>
          <cell r="AH4169">
            <v>0</v>
          </cell>
        </row>
        <row r="4170">
          <cell r="B4170" t="str">
            <v/>
          </cell>
          <cell r="AG4170" t="str">
            <v/>
          </cell>
        </row>
        <row r="4171">
          <cell r="B4171" t="str">
            <v/>
          </cell>
          <cell r="AG4171" t="str">
            <v/>
          </cell>
        </row>
        <row r="4172">
          <cell r="B4172" t="str">
            <v/>
          </cell>
          <cell r="AG4172" t="str">
            <v/>
          </cell>
        </row>
        <row r="4173">
          <cell r="B4173" t="str">
            <v/>
          </cell>
          <cell r="AG4173" t="str">
            <v/>
          </cell>
        </row>
        <row r="4174">
          <cell r="B4174" t="str">
            <v/>
          </cell>
          <cell r="AG4174" t="str">
            <v/>
          </cell>
        </row>
        <row r="4175">
          <cell r="B4175" t="str">
            <v/>
          </cell>
          <cell r="AG4175" t="str">
            <v/>
          </cell>
        </row>
        <row r="4176">
          <cell r="B4176" t="str">
            <v>M395</v>
          </cell>
          <cell r="AG4176" t="str">
            <v/>
          </cell>
        </row>
        <row r="4177">
          <cell r="B4177" t="str">
            <v/>
          </cell>
          <cell r="AG4177" t="str">
            <v/>
          </cell>
        </row>
        <row r="4178">
          <cell r="B4178" t="str">
            <v/>
          </cell>
          <cell r="AG4178" t="str">
            <v/>
          </cell>
          <cell r="AH4178">
            <v>0</v>
          </cell>
        </row>
        <row r="4179">
          <cell r="B4179" t="str">
            <v/>
          </cell>
          <cell r="AG4179" t="str">
            <v/>
          </cell>
          <cell r="AH4179">
            <v>0</v>
          </cell>
        </row>
        <row r="4180">
          <cell r="B4180" t="str">
            <v/>
          </cell>
          <cell r="AG4180" t="str">
            <v/>
          </cell>
          <cell r="AH4180">
            <v>0</v>
          </cell>
        </row>
        <row r="4181">
          <cell r="B4181" t="str">
            <v/>
          </cell>
          <cell r="AG4181" t="str">
            <v/>
          </cell>
          <cell r="AH4181">
            <v>0</v>
          </cell>
        </row>
        <row r="4182">
          <cell r="B4182" t="str">
            <v/>
          </cell>
          <cell r="AG4182" t="str">
            <v/>
          </cell>
        </row>
        <row r="4183">
          <cell r="B4183" t="str">
            <v/>
          </cell>
          <cell r="AG4183" t="str">
            <v/>
          </cell>
        </row>
        <row r="4184">
          <cell r="B4184" t="str">
            <v/>
          </cell>
          <cell r="AG4184" t="str">
            <v/>
          </cell>
        </row>
        <row r="4185">
          <cell r="B4185" t="str">
            <v/>
          </cell>
          <cell r="AG4185" t="str">
            <v/>
          </cell>
        </row>
        <row r="4186">
          <cell r="B4186" t="str">
            <v/>
          </cell>
          <cell r="AG4186" t="str">
            <v/>
          </cell>
        </row>
        <row r="4187">
          <cell r="B4187" t="str">
            <v/>
          </cell>
          <cell r="AG4187" t="str">
            <v/>
          </cell>
        </row>
        <row r="4188">
          <cell r="B4188" t="str">
            <v>M396</v>
          </cell>
          <cell r="AG4188" t="str">
            <v/>
          </cell>
        </row>
        <row r="4189">
          <cell r="B4189" t="str">
            <v/>
          </cell>
          <cell r="AG4189" t="str">
            <v/>
          </cell>
        </row>
        <row r="4190">
          <cell r="B4190" t="str">
            <v/>
          </cell>
          <cell r="AG4190" t="str">
            <v/>
          </cell>
          <cell r="AH4190">
            <v>0</v>
          </cell>
        </row>
        <row r="4191">
          <cell r="B4191" t="str">
            <v/>
          </cell>
          <cell r="AG4191" t="str">
            <v/>
          </cell>
          <cell r="AH4191">
            <v>0</v>
          </cell>
        </row>
        <row r="4192">
          <cell r="B4192" t="str">
            <v/>
          </cell>
          <cell r="AG4192" t="str">
            <v/>
          </cell>
          <cell r="AH4192">
            <v>0</v>
          </cell>
        </row>
        <row r="4193">
          <cell r="B4193" t="str">
            <v/>
          </cell>
          <cell r="AG4193" t="str">
            <v/>
          </cell>
          <cell r="AH4193">
            <v>0</v>
          </cell>
        </row>
        <row r="4194">
          <cell r="B4194" t="str">
            <v/>
          </cell>
          <cell r="AG4194" t="str">
            <v/>
          </cell>
        </row>
        <row r="4195">
          <cell r="B4195" t="str">
            <v/>
          </cell>
          <cell r="AG4195" t="str">
            <v/>
          </cell>
        </row>
        <row r="4196">
          <cell r="B4196" t="str">
            <v/>
          </cell>
          <cell r="AG4196" t="str">
            <v/>
          </cell>
        </row>
        <row r="4197">
          <cell r="B4197" t="str">
            <v/>
          </cell>
          <cell r="AG4197" t="str">
            <v/>
          </cell>
        </row>
        <row r="4198">
          <cell r="B4198" t="str">
            <v/>
          </cell>
          <cell r="AG4198" t="str">
            <v/>
          </cell>
        </row>
        <row r="4199">
          <cell r="B4199" t="str">
            <v/>
          </cell>
          <cell r="AG4199" t="str">
            <v/>
          </cell>
        </row>
        <row r="4200">
          <cell r="B4200" t="str">
            <v>M397</v>
          </cell>
          <cell r="AG4200" t="str">
            <v/>
          </cell>
        </row>
        <row r="4201">
          <cell r="B4201" t="str">
            <v/>
          </cell>
          <cell r="AG4201" t="str">
            <v/>
          </cell>
        </row>
        <row r="4202">
          <cell r="B4202" t="str">
            <v/>
          </cell>
          <cell r="AG4202" t="str">
            <v/>
          </cell>
          <cell r="AH4202">
            <v>0</v>
          </cell>
        </row>
        <row r="4203">
          <cell r="B4203" t="str">
            <v/>
          </cell>
          <cell r="AG4203" t="str">
            <v/>
          </cell>
          <cell r="AH4203">
            <v>0</v>
          </cell>
        </row>
        <row r="4204">
          <cell r="B4204" t="str">
            <v/>
          </cell>
          <cell r="AG4204" t="str">
            <v/>
          </cell>
          <cell r="AH4204">
            <v>0</v>
          </cell>
        </row>
        <row r="4205">
          <cell r="B4205" t="str">
            <v/>
          </cell>
          <cell r="AG4205" t="str">
            <v/>
          </cell>
          <cell r="AH4205">
            <v>0</v>
          </cell>
        </row>
        <row r="4206">
          <cell r="B4206" t="str">
            <v/>
          </cell>
          <cell r="AG4206" t="str">
            <v/>
          </cell>
        </row>
        <row r="4207">
          <cell r="B4207" t="str">
            <v/>
          </cell>
          <cell r="AG4207" t="str">
            <v/>
          </cell>
        </row>
        <row r="4208">
          <cell r="B4208" t="str">
            <v/>
          </cell>
          <cell r="AG4208" t="str">
            <v/>
          </cell>
        </row>
        <row r="4209">
          <cell r="B4209" t="str">
            <v/>
          </cell>
          <cell r="AG4209" t="str">
            <v/>
          </cell>
        </row>
        <row r="4210">
          <cell r="B4210" t="str">
            <v/>
          </cell>
          <cell r="AG4210" t="str">
            <v/>
          </cell>
        </row>
        <row r="4211">
          <cell r="B4211" t="str">
            <v/>
          </cell>
          <cell r="AG4211" t="str">
            <v/>
          </cell>
        </row>
        <row r="4212">
          <cell r="B4212" t="str">
            <v>M398</v>
          </cell>
          <cell r="AG4212" t="str">
            <v/>
          </cell>
        </row>
        <row r="4213">
          <cell r="B4213" t="str">
            <v/>
          </cell>
          <cell r="AG4213" t="str">
            <v/>
          </cell>
        </row>
        <row r="4214">
          <cell r="B4214" t="str">
            <v/>
          </cell>
          <cell r="AG4214" t="str">
            <v/>
          </cell>
          <cell r="AH4214">
            <v>0</v>
          </cell>
        </row>
        <row r="4215">
          <cell r="B4215" t="str">
            <v/>
          </cell>
          <cell r="AG4215" t="str">
            <v/>
          </cell>
          <cell r="AH4215">
            <v>0</v>
          </cell>
        </row>
        <row r="4216">
          <cell r="B4216" t="str">
            <v/>
          </cell>
          <cell r="AG4216" t="str">
            <v/>
          </cell>
          <cell r="AH4216">
            <v>0</v>
          </cell>
        </row>
        <row r="4217">
          <cell r="B4217" t="str">
            <v/>
          </cell>
          <cell r="AG4217" t="str">
            <v/>
          </cell>
          <cell r="AH4217">
            <v>0</v>
          </cell>
        </row>
        <row r="4218">
          <cell r="B4218" t="str">
            <v/>
          </cell>
          <cell r="AG4218" t="str">
            <v/>
          </cell>
        </row>
        <row r="4219">
          <cell r="B4219" t="str">
            <v/>
          </cell>
          <cell r="AG4219" t="str">
            <v/>
          </cell>
        </row>
        <row r="4220">
          <cell r="B4220" t="str">
            <v/>
          </cell>
          <cell r="AG4220" t="str">
            <v/>
          </cell>
        </row>
        <row r="4221">
          <cell r="B4221" t="str">
            <v/>
          </cell>
          <cell r="AG4221" t="str">
            <v/>
          </cell>
        </row>
        <row r="4222">
          <cell r="B4222" t="str">
            <v/>
          </cell>
          <cell r="AG4222" t="str">
            <v/>
          </cell>
        </row>
        <row r="4223">
          <cell r="B4223" t="str">
            <v/>
          </cell>
          <cell r="AG4223" t="str">
            <v/>
          </cell>
        </row>
        <row r="4224">
          <cell r="B4224" t="str">
            <v>M399</v>
          </cell>
          <cell r="AG4224" t="str">
            <v/>
          </cell>
        </row>
        <row r="4225">
          <cell r="B4225" t="str">
            <v/>
          </cell>
          <cell r="AG4225" t="str">
            <v/>
          </cell>
        </row>
        <row r="4226">
          <cell r="B4226" t="str">
            <v/>
          </cell>
          <cell r="AG4226" t="str">
            <v/>
          </cell>
          <cell r="AH4226">
            <v>0</v>
          </cell>
        </row>
        <row r="4227">
          <cell r="B4227" t="str">
            <v/>
          </cell>
          <cell r="AG4227" t="str">
            <v/>
          </cell>
          <cell r="AH4227">
            <v>0</v>
          </cell>
        </row>
        <row r="4228">
          <cell r="B4228" t="str">
            <v/>
          </cell>
          <cell r="AG4228" t="str">
            <v/>
          </cell>
          <cell r="AH4228">
            <v>0</v>
          </cell>
        </row>
        <row r="4229">
          <cell r="B4229" t="str">
            <v/>
          </cell>
          <cell r="AG4229" t="str">
            <v/>
          </cell>
          <cell r="AH4229">
            <v>0</v>
          </cell>
        </row>
        <row r="4230">
          <cell r="B4230" t="str">
            <v/>
          </cell>
          <cell r="AG4230" t="str">
            <v/>
          </cell>
        </row>
        <row r="4231">
          <cell r="B4231" t="str">
            <v/>
          </cell>
          <cell r="AG4231" t="str">
            <v/>
          </cell>
        </row>
        <row r="4232">
          <cell r="B4232" t="str">
            <v/>
          </cell>
          <cell r="AG4232" t="str">
            <v/>
          </cell>
        </row>
        <row r="4233">
          <cell r="B4233" t="str">
            <v/>
          </cell>
          <cell r="AG4233" t="str">
            <v/>
          </cell>
        </row>
        <row r="4234">
          <cell r="B4234" t="str">
            <v/>
          </cell>
          <cell r="AG4234" t="str">
            <v/>
          </cell>
        </row>
        <row r="4235">
          <cell r="B4235" t="str">
            <v/>
          </cell>
          <cell r="AG4235" t="str">
            <v/>
          </cell>
        </row>
        <row r="4236">
          <cell r="B4236" t="str">
            <v/>
          </cell>
          <cell r="AG4236" t="str">
            <v/>
          </cell>
        </row>
        <row r="4237">
          <cell r="B4237" t="str">
            <v>M400</v>
          </cell>
          <cell r="AG4237" t="str">
            <v/>
          </cell>
        </row>
        <row r="4238">
          <cell r="B4238" t="str">
            <v/>
          </cell>
          <cell r="AG4238" t="str">
            <v/>
          </cell>
        </row>
        <row r="4239">
          <cell r="B4239" t="str">
            <v/>
          </cell>
          <cell r="AG4239" t="str">
            <v/>
          </cell>
          <cell r="AH4239">
            <v>0</v>
          </cell>
        </row>
        <row r="4240">
          <cell r="B4240" t="str">
            <v/>
          </cell>
          <cell r="AG4240" t="str">
            <v/>
          </cell>
          <cell r="AH4240">
            <v>0</v>
          </cell>
        </row>
        <row r="4241">
          <cell r="B4241" t="str">
            <v/>
          </cell>
          <cell r="AG4241" t="str">
            <v/>
          </cell>
          <cell r="AH4241">
            <v>0</v>
          </cell>
        </row>
        <row r="4242">
          <cell r="B4242" t="str">
            <v/>
          </cell>
          <cell r="AG4242" t="str">
            <v/>
          </cell>
        </row>
        <row r="4243">
          <cell r="B4243" t="str">
            <v/>
          </cell>
          <cell r="AG4243" t="str">
            <v/>
          </cell>
        </row>
        <row r="4244">
          <cell r="B4244" t="str">
            <v/>
          </cell>
          <cell r="AG4244" t="str">
            <v/>
          </cell>
        </row>
        <row r="4245">
          <cell r="B4245" t="str">
            <v/>
          </cell>
          <cell r="AG4245" t="str">
            <v/>
          </cell>
        </row>
        <row r="4246">
          <cell r="B4246" t="str">
            <v/>
          </cell>
          <cell r="AG4246" t="str">
            <v/>
          </cell>
        </row>
        <row r="4247">
          <cell r="B4247" t="str">
            <v/>
          </cell>
          <cell r="AG4247" t="str">
            <v/>
          </cell>
        </row>
        <row r="4248">
          <cell r="B4248" t="str">
            <v>M401</v>
          </cell>
          <cell r="AG4248" t="str">
            <v/>
          </cell>
        </row>
        <row r="4249">
          <cell r="B4249" t="str">
            <v/>
          </cell>
          <cell r="AG4249" t="str">
            <v/>
          </cell>
        </row>
        <row r="4250">
          <cell r="B4250" t="str">
            <v/>
          </cell>
          <cell r="AG4250" t="str">
            <v/>
          </cell>
          <cell r="AH4250">
            <v>0</v>
          </cell>
        </row>
        <row r="4251">
          <cell r="B4251" t="str">
            <v/>
          </cell>
          <cell r="AG4251" t="str">
            <v/>
          </cell>
          <cell r="AH4251">
            <v>0</v>
          </cell>
        </row>
        <row r="4252">
          <cell r="B4252" t="str">
            <v/>
          </cell>
          <cell r="AG4252" t="str">
            <v/>
          </cell>
          <cell r="AH4252">
            <v>0</v>
          </cell>
        </row>
        <row r="4253">
          <cell r="B4253" t="str">
            <v/>
          </cell>
          <cell r="AG4253" t="str">
            <v/>
          </cell>
        </row>
        <row r="4254">
          <cell r="B4254" t="str">
            <v/>
          </cell>
          <cell r="AG4254" t="str">
            <v/>
          </cell>
        </row>
        <row r="4255">
          <cell r="B4255" t="str">
            <v/>
          </cell>
          <cell r="AG4255" t="str">
            <v/>
          </cell>
        </row>
        <row r="4256">
          <cell r="B4256" t="str">
            <v/>
          </cell>
          <cell r="AG4256" t="str">
            <v/>
          </cell>
        </row>
        <row r="4257">
          <cell r="B4257" t="str">
            <v/>
          </cell>
          <cell r="AG4257" t="str">
            <v/>
          </cell>
        </row>
        <row r="4258">
          <cell r="B4258" t="str">
            <v/>
          </cell>
          <cell r="AG4258" t="str">
            <v/>
          </cell>
        </row>
        <row r="4259">
          <cell r="B4259" t="str">
            <v>M402</v>
          </cell>
          <cell r="AG4259" t="str">
            <v/>
          </cell>
        </row>
        <row r="4260">
          <cell r="B4260" t="str">
            <v/>
          </cell>
          <cell r="AG4260" t="str">
            <v/>
          </cell>
        </row>
        <row r="4261">
          <cell r="B4261" t="str">
            <v/>
          </cell>
          <cell r="AG4261" t="str">
            <v/>
          </cell>
          <cell r="AH4261">
            <v>0</v>
          </cell>
        </row>
        <row r="4262">
          <cell r="B4262" t="str">
            <v/>
          </cell>
          <cell r="AG4262" t="str">
            <v/>
          </cell>
          <cell r="AH4262">
            <v>0</v>
          </cell>
        </row>
        <row r="4263">
          <cell r="B4263" t="str">
            <v/>
          </cell>
          <cell r="AG4263" t="str">
            <v/>
          </cell>
          <cell r="AH4263">
            <v>0</v>
          </cell>
        </row>
        <row r="4264">
          <cell r="B4264" t="str">
            <v/>
          </cell>
          <cell r="AG4264" t="str">
            <v/>
          </cell>
        </row>
        <row r="4265">
          <cell r="B4265" t="str">
            <v/>
          </cell>
          <cell r="AG4265" t="str">
            <v/>
          </cell>
        </row>
        <row r="4266">
          <cell r="B4266" t="str">
            <v/>
          </cell>
          <cell r="AG4266" t="str">
            <v/>
          </cell>
        </row>
        <row r="4267">
          <cell r="B4267" t="str">
            <v/>
          </cell>
          <cell r="AG4267" t="str">
            <v/>
          </cell>
        </row>
        <row r="4268">
          <cell r="B4268" t="str">
            <v/>
          </cell>
          <cell r="AG4268" t="str">
            <v/>
          </cell>
        </row>
        <row r="4269">
          <cell r="B4269" t="str">
            <v/>
          </cell>
          <cell r="AG4269" t="str">
            <v/>
          </cell>
        </row>
        <row r="4270">
          <cell r="B4270" t="str">
            <v>M403</v>
          </cell>
          <cell r="AG4270" t="str">
            <v/>
          </cell>
        </row>
        <row r="4271">
          <cell r="B4271" t="str">
            <v/>
          </cell>
          <cell r="AG4271" t="str">
            <v/>
          </cell>
        </row>
        <row r="4272">
          <cell r="B4272" t="str">
            <v/>
          </cell>
          <cell r="AG4272" t="str">
            <v/>
          </cell>
          <cell r="AH4272">
            <v>0</v>
          </cell>
        </row>
        <row r="4273">
          <cell r="B4273" t="str">
            <v/>
          </cell>
          <cell r="AG4273" t="str">
            <v/>
          </cell>
          <cell r="AH4273">
            <v>0</v>
          </cell>
        </row>
        <row r="4274">
          <cell r="B4274" t="str">
            <v/>
          </cell>
          <cell r="AG4274" t="str">
            <v/>
          </cell>
        </row>
        <row r="4275">
          <cell r="B4275" t="str">
            <v/>
          </cell>
          <cell r="AG4275" t="str">
            <v/>
          </cell>
        </row>
        <row r="4276">
          <cell r="B4276" t="str">
            <v/>
          </cell>
          <cell r="AG4276" t="str">
            <v/>
          </cell>
        </row>
        <row r="4277">
          <cell r="B4277" t="str">
            <v/>
          </cell>
          <cell r="AG4277" t="str">
            <v/>
          </cell>
        </row>
        <row r="4278">
          <cell r="B4278" t="str">
            <v/>
          </cell>
          <cell r="AG4278" t="str">
            <v/>
          </cell>
        </row>
        <row r="4279">
          <cell r="B4279" t="str">
            <v/>
          </cell>
          <cell r="AG4279" t="str">
            <v/>
          </cell>
        </row>
        <row r="4280">
          <cell r="B4280" t="str">
            <v>M404</v>
          </cell>
          <cell r="AG4280" t="str">
            <v/>
          </cell>
        </row>
        <row r="4281">
          <cell r="B4281" t="str">
            <v/>
          </cell>
          <cell r="AG4281" t="str">
            <v/>
          </cell>
        </row>
        <row r="4282">
          <cell r="B4282" t="str">
            <v/>
          </cell>
          <cell r="AG4282" t="str">
            <v/>
          </cell>
          <cell r="AH4282">
            <v>0</v>
          </cell>
        </row>
        <row r="4283">
          <cell r="B4283" t="str">
            <v/>
          </cell>
          <cell r="AG4283" t="str">
            <v/>
          </cell>
          <cell r="AH4283">
            <v>0</v>
          </cell>
        </row>
        <row r="4284">
          <cell r="B4284" t="str">
            <v/>
          </cell>
          <cell r="AG4284" t="str">
            <v/>
          </cell>
        </row>
        <row r="4285">
          <cell r="B4285" t="str">
            <v/>
          </cell>
          <cell r="AG4285" t="str">
            <v/>
          </cell>
        </row>
        <row r="4286">
          <cell r="B4286" t="str">
            <v/>
          </cell>
          <cell r="AG4286" t="str">
            <v/>
          </cell>
        </row>
        <row r="4287">
          <cell r="B4287" t="str">
            <v/>
          </cell>
          <cell r="AG4287" t="str">
            <v/>
          </cell>
        </row>
        <row r="4288">
          <cell r="B4288" t="str">
            <v/>
          </cell>
          <cell r="AG4288" t="str">
            <v/>
          </cell>
        </row>
        <row r="4289">
          <cell r="B4289" t="str">
            <v/>
          </cell>
          <cell r="AG4289" t="str">
            <v/>
          </cell>
        </row>
        <row r="4290">
          <cell r="B4290" t="str">
            <v>M405</v>
          </cell>
          <cell r="AG4290" t="str">
            <v/>
          </cell>
        </row>
        <row r="4291">
          <cell r="B4291" t="str">
            <v/>
          </cell>
          <cell r="AG4291" t="str">
            <v/>
          </cell>
        </row>
        <row r="4292">
          <cell r="B4292" t="str">
            <v/>
          </cell>
          <cell r="AG4292" t="str">
            <v/>
          </cell>
          <cell r="AH4292">
            <v>0</v>
          </cell>
        </row>
        <row r="4293">
          <cell r="B4293" t="str">
            <v/>
          </cell>
          <cell r="AG4293" t="str">
            <v/>
          </cell>
          <cell r="AH4293">
            <v>0</v>
          </cell>
        </row>
        <row r="4294">
          <cell r="B4294" t="str">
            <v/>
          </cell>
          <cell r="AG4294" t="str">
            <v/>
          </cell>
        </row>
        <row r="4295">
          <cell r="B4295" t="str">
            <v/>
          </cell>
          <cell r="AG4295" t="str">
            <v/>
          </cell>
        </row>
        <row r="4296">
          <cell r="B4296" t="str">
            <v/>
          </cell>
          <cell r="AG4296" t="str">
            <v/>
          </cell>
        </row>
        <row r="4297">
          <cell r="B4297" t="str">
            <v/>
          </cell>
          <cell r="AG4297" t="str">
            <v/>
          </cell>
        </row>
        <row r="4298">
          <cell r="B4298" t="str">
            <v/>
          </cell>
          <cell r="AG4298" t="str">
            <v/>
          </cell>
        </row>
        <row r="4299">
          <cell r="B4299" t="str">
            <v/>
          </cell>
          <cell r="AG4299" t="str">
            <v/>
          </cell>
        </row>
        <row r="4300">
          <cell r="B4300" t="str">
            <v>M406</v>
          </cell>
          <cell r="AG4300" t="str">
            <v/>
          </cell>
        </row>
        <row r="4301">
          <cell r="B4301" t="str">
            <v/>
          </cell>
          <cell r="AG4301" t="str">
            <v/>
          </cell>
        </row>
        <row r="4302">
          <cell r="B4302" t="str">
            <v/>
          </cell>
          <cell r="AG4302" t="str">
            <v/>
          </cell>
          <cell r="AH4302">
            <v>0</v>
          </cell>
        </row>
        <row r="4303">
          <cell r="B4303" t="str">
            <v/>
          </cell>
          <cell r="AG4303" t="str">
            <v/>
          </cell>
          <cell r="AH4303">
            <v>0</v>
          </cell>
        </row>
        <row r="4304">
          <cell r="B4304" t="str">
            <v/>
          </cell>
          <cell r="AG4304" t="str">
            <v/>
          </cell>
        </row>
        <row r="4305">
          <cell r="B4305" t="str">
            <v/>
          </cell>
          <cell r="AG4305" t="str">
            <v/>
          </cell>
        </row>
        <row r="4306">
          <cell r="B4306" t="str">
            <v/>
          </cell>
          <cell r="AG4306" t="str">
            <v/>
          </cell>
        </row>
        <row r="4307">
          <cell r="B4307" t="str">
            <v/>
          </cell>
          <cell r="AG4307" t="str">
            <v/>
          </cell>
        </row>
        <row r="4308">
          <cell r="B4308" t="str">
            <v/>
          </cell>
          <cell r="AG4308" t="str">
            <v/>
          </cell>
        </row>
        <row r="4309">
          <cell r="B4309" t="str">
            <v/>
          </cell>
          <cell r="AG4309" t="str">
            <v/>
          </cell>
        </row>
        <row r="4310">
          <cell r="B4310" t="str">
            <v>M407</v>
          </cell>
          <cell r="AG4310" t="str">
            <v/>
          </cell>
        </row>
        <row r="4311">
          <cell r="B4311" t="str">
            <v/>
          </cell>
          <cell r="AG4311" t="str">
            <v/>
          </cell>
        </row>
        <row r="4312">
          <cell r="B4312" t="str">
            <v/>
          </cell>
          <cell r="AG4312" t="str">
            <v/>
          </cell>
          <cell r="AH4312">
            <v>0</v>
          </cell>
        </row>
        <row r="4313">
          <cell r="B4313" t="str">
            <v/>
          </cell>
          <cell r="AG4313" t="str">
            <v/>
          </cell>
          <cell r="AH4313">
            <v>0</v>
          </cell>
        </row>
        <row r="4314">
          <cell r="B4314" t="str">
            <v/>
          </cell>
          <cell r="AG4314" t="str">
            <v/>
          </cell>
        </row>
        <row r="4315">
          <cell r="B4315" t="str">
            <v/>
          </cell>
          <cell r="AG4315" t="str">
            <v/>
          </cell>
        </row>
        <row r="4316">
          <cell r="B4316" t="str">
            <v/>
          </cell>
          <cell r="AG4316" t="str">
            <v/>
          </cell>
        </row>
        <row r="4317">
          <cell r="B4317" t="str">
            <v/>
          </cell>
          <cell r="AG4317" t="str">
            <v/>
          </cell>
        </row>
        <row r="4318">
          <cell r="B4318" t="str">
            <v/>
          </cell>
          <cell r="AG4318" t="str">
            <v/>
          </cell>
        </row>
        <row r="4319">
          <cell r="B4319" t="str">
            <v/>
          </cell>
          <cell r="AG4319" t="str">
            <v/>
          </cell>
        </row>
        <row r="4320">
          <cell r="B4320" t="str">
            <v>M408</v>
          </cell>
          <cell r="AG4320" t="str">
            <v/>
          </cell>
        </row>
        <row r="4321">
          <cell r="B4321" t="str">
            <v/>
          </cell>
          <cell r="AG4321" t="str">
            <v/>
          </cell>
        </row>
        <row r="4322">
          <cell r="B4322" t="str">
            <v/>
          </cell>
          <cell r="AG4322" t="str">
            <v/>
          </cell>
          <cell r="AH4322">
            <v>0</v>
          </cell>
        </row>
        <row r="4323">
          <cell r="B4323" t="str">
            <v/>
          </cell>
          <cell r="AG4323" t="str">
            <v/>
          </cell>
        </row>
        <row r="4324">
          <cell r="B4324" t="str">
            <v/>
          </cell>
          <cell r="AG4324" t="str">
            <v/>
          </cell>
        </row>
        <row r="4325">
          <cell r="B4325" t="str">
            <v/>
          </cell>
          <cell r="AG4325" t="str">
            <v/>
          </cell>
        </row>
        <row r="4326">
          <cell r="B4326" t="str">
            <v/>
          </cell>
          <cell r="AG4326" t="str">
            <v/>
          </cell>
        </row>
        <row r="4327">
          <cell r="B4327" t="str">
            <v/>
          </cell>
          <cell r="AG4327" t="str">
            <v/>
          </cell>
        </row>
        <row r="4328">
          <cell r="B4328" t="str">
            <v/>
          </cell>
          <cell r="AG4328" t="str">
            <v/>
          </cell>
        </row>
        <row r="4329">
          <cell r="B4329" t="str">
            <v>M409</v>
          </cell>
          <cell r="AG4329" t="str">
            <v/>
          </cell>
        </row>
        <row r="4330">
          <cell r="B4330" t="str">
            <v/>
          </cell>
          <cell r="AG4330" t="str">
            <v/>
          </cell>
        </row>
        <row r="4331">
          <cell r="B4331" t="str">
            <v/>
          </cell>
          <cell r="AG4331" t="str">
            <v/>
          </cell>
          <cell r="AH4331">
            <v>0</v>
          </cell>
        </row>
        <row r="4332">
          <cell r="B4332" t="str">
            <v/>
          </cell>
          <cell r="AG4332" t="str">
            <v/>
          </cell>
        </row>
        <row r="4333">
          <cell r="B4333" t="str">
            <v/>
          </cell>
          <cell r="AG4333" t="str">
            <v/>
          </cell>
        </row>
        <row r="4334">
          <cell r="B4334" t="str">
            <v/>
          </cell>
          <cell r="AG4334" t="str">
            <v/>
          </cell>
        </row>
        <row r="4335">
          <cell r="B4335" t="str">
            <v/>
          </cell>
          <cell r="AG4335" t="str">
            <v/>
          </cell>
        </row>
        <row r="4336">
          <cell r="B4336" t="str">
            <v/>
          </cell>
          <cell r="AG4336" t="str">
            <v/>
          </cell>
        </row>
        <row r="4337">
          <cell r="B4337" t="str">
            <v/>
          </cell>
          <cell r="AG4337" t="str">
            <v/>
          </cell>
        </row>
        <row r="4338">
          <cell r="B4338" t="str">
            <v>M410</v>
          </cell>
          <cell r="AG4338" t="str">
            <v/>
          </cell>
        </row>
        <row r="4339">
          <cell r="AG4339" t="str">
            <v/>
          </cell>
        </row>
        <row r="4340">
          <cell r="AG4340" t="str">
            <v/>
          </cell>
          <cell r="AH4340">
            <v>0</v>
          </cell>
        </row>
        <row r="4341">
          <cell r="AG4341" t="str">
            <v/>
          </cell>
          <cell r="AH4341">
            <v>0</v>
          </cell>
        </row>
        <row r="4342">
          <cell r="AG4342" t="str">
            <v/>
          </cell>
        </row>
        <row r="4343">
          <cell r="AG4343" t="str">
            <v/>
          </cell>
        </row>
        <row r="4344">
          <cell r="AG4344" t="str">
            <v/>
          </cell>
        </row>
        <row r="4345">
          <cell r="AG4345" t="str">
            <v/>
          </cell>
        </row>
        <row r="4346">
          <cell r="AG4346" t="str">
            <v/>
          </cell>
        </row>
        <row r="4347">
          <cell r="AG4347" t="str">
            <v/>
          </cell>
        </row>
        <row r="4348">
          <cell r="AG4348" t="str">
            <v/>
          </cell>
        </row>
        <row r="4349">
          <cell r="B4349" t="str">
            <v>N412</v>
          </cell>
          <cell r="AG4349" t="str">
            <v/>
          </cell>
        </row>
        <row r="4350">
          <cell r="B4350" t="str">
            <v/>
          </cell>
          <cell r="AG4350" t="str">
            <v/>
          </cell>
        </row>
        <row r="4351">
          <cell r="B4351" t="str">
            <v/>
          </cell>
          <cell r="AG4351" t="str">
            <v/>
          </cell>
          <cell r="AH4351">
            <v>0</v>
          </cell>
        </row>
        <row r="4352">
          <cell r="B4352" t="str">
            <v/>
          </cell>
          <cell r="AG4352" t="str">
            <v/>
          </cell>
        </row>
        <row r="4353">
          <cell r="B4353" t="str">
            <v/>
          </cell>
          <cell r="AG4353" t="str">
            <v/>
          </cell>
        </row>
        <row r="4354">
          <cell r="B4354" t="str">
            <v/>
          </cell>
          <cell r="AG4354" t="str">
            <v/>
          </cell>
        </row>
        <row r="4355">
          <cell r="B4355" t="str">
            <v/>
          </cell>
          <cell r="AG4355" t="str">
            <v/>
          </cell>
        </row>
        <row r="4356">
          <cell r="B4356" t="str">
            <v/>
          </cell>
          <cell r="AG4356" t="str">
            <v/>
          </cell>
        </row>
        <row r="4357">
          <cell r="B4357" t="str">
            <v/>
          </cell>
          <cell r="AG4357" t="str">
            <v/>
          </cell>
        </row>
        <row r="4358">
          <cell r="B4358" t="str">
            <v>N413</v>
          </cell>
          <cell r="AG4358" t="str">
            <v/>
          </cell>
        </row>
        <row r="4359">
          <cell r="B4359" t="str">
            <v/>
          </cell>
          <cell r="AG4359" t="str">
            <v/>
          </cell>
        </row>
        <row r="4360">
          <cell r="B4360" t="str">
            <v/>
          </cell>
          <cell r="AG4360" t="str">
            <v/>
          </cell>
          <cell r="AH4360">
            <v>0</v>
          </cell>
        </row>
        <row r="4361">
          <cell r="B4361" t="str">
            <v/>
          </cell>
          <cell r="AG4361" t="str">
            <v/>
          </cell>
        </row>
        <row r="4362">
          <cell r="B4362" t="str">
            <v/>
          </cell>
          <cell r="AG4362" t="str">
            <v/>
          </cell>
        </row>
        <row r="4363">
          <cell r="B4363" t="str">
            <v/>
          </cell>
          <cell r="AG4363" t="str">
            <v/>
          </cell>
        </row>
        <row r="4364">
          <cell r="B4364" t="str">
            <v/>
          </cell>
          <cell r="AG4364" t="str">
            <v/>
          </cell>
        </row>
        <row r="4365">
          <cell r="B4365" t="str">
            <v/>
          </cell>
          <cell r="AG4365" t="str">
            <v/>
          </cell>
        </row>
        <row r="4366">
          <cell r="B4366" t="str">
            <v/>
          </cell>
          <cell r="AG4366" t="str">
            <v/>
          </cell>
        </row>
        <row r="4367">
          <cell r="B4367" t="str">
            <v>N414</v>
          </cell>
          <cell r="AG4367" t="str">
            <v/>
          </cell>
        </row>
        <row r="4368">
          <cell r="B4368" t="str">
            <v/>
          </cell>
          <cell r="AG4368" t="str">
            <v/>
          </cell>
        </row>
        <row r="4369">
          <cell r="B4369" t="str">
            <v/>
          </cell>
          <cell r="AG4369" t="str">
            <v/>
          </cell>
          <cell r="AH4369">
            <v>0</v>
          </cell>
        </row>
        <row r="4370">
          <cell r="B4370" t="str">
            <v/>
          </cell>
          <cell r="AG4370" t="str">
            <v/>
          </cell>
        </row>
        <row r="4371">
          <cell r="B4371" t="str">
            <v/>
          </cell>
          <cell r="AG4371" t="str">
            <v/>
          </cell>
        </row>
        <row r="4372">
          <cell r="B4372" t="str">
            <v/>
          </cell>
          <cell r="AG4372" t="str">
            <v/>
          </cell>
        </row>
        <row r="4373">
          <cell r="B4373" t="str">
            <v/>
          </cell>
          <cell r="AG4373" t="str">
            <v/>
          </cell>
        </row>
        <row r="4374">
          <cell r="B4374" t="str">
            <v/>
          </cell>
          <cell r="AG4374" t="str">
            <v/>
          </cell>
        </row>
        <row r="4375">
          <cell r="B4375" t="str">
            <v/>
          </cell>
          <cell r="AG4375" t="str">
            <v/>
          </cell>
        </row>
        <row r="4376">
          <cell r="B4376" t="str">
            <v>N415</v>
          </cell>
          <cell r="AG4376" t="str">
            <v/>
          </cell>
        </row>
        <row r="4377">
          <cell r="B4377" t="str">
            <v/>
          </cell>
          <cell r="AG4377" t="str">
            <v/>
          </cell>
        </row>
        <row r="4378">
          <cell r="B4378" t="str">
            <v/>
          </cell>
          <cell r="AG4378" t="str">
            <v/>
          </cell>
          <cell r="AH4378">
            <v>0</v>
          </cell>
        </row>
        <row r="4379">
          <cell r="B4379" t="str">
            <v/>
          </cell>
          <cell r="AG4379" t="str">
            <v/>
          </cell>
        </row>
        <row r="4380">
          <cell r="B4380" t="str">
            <v/>
          </cell>
          <cell r="AG4380" t="str">
            <v/>
          </cell>
        </row>
        <row r="4381">
          <cell r="B4381" t="str">
            <v/>
          </cell>
          <cell r="AG4381" t="str">
            <v/>
          </cell>
        </row>
        <row r="4382">
          <cell r="B4382" t="str">
            <v/>
          </cell>
          <cell r="AG4382" t="str">
            <v/>
          </cell>
        </row>
        <row r="4383">
          <cell r="B4383" t="str">
            <v/>
          </cell>
          <cell r="AG4383" t="str">
            <v/>
          </cell>
        </row>
        <row r="4384">
          <cell r="B4384" t="str">
            <v/>
          </cell>
          <cell r="AG4384" t="str">
            <v/>
          </cell>
        </row>
        <row r="4385">
          <cell r="B4385" t="str">
            <v>N416</v>
          </cell>
          <cell r="AG4385" t="str">
            <v/>
          </cell>
        </row>
        <row r="4386">
          <cell r="B4386" t="str">
            <v/>
          </cell>
          <cell r="AG4386" t="str">
            <v/>
          </cell>
        </row>
        <row r="4387">
          <cell r="B4387" t="str">
            <v/>
          </cell>
          <cell r="AG4387" t="str">
            <v/>
          </cell>
          <cell r="AH4387">
            <v>0</v>
          </cell>
        </row>
        <row r="4388">
          <cell r="B4388" t="str">
            <v/>
          </cell>
          <cell r="AG4388" t="str">
            <v/>
          </cell>
          <cell r="AH4388">
            <v>0</v>
          </cell>
        </row>
        <row r="4389">
          <cell r="B4389" t="str">
            <v/>
          </cell>
          <cell r="AG4389" t="str">
            <v/>
          </cell>
        </row>
        <row r="4390">
          <cell r="B4390" t="str">
            <v/>
          </cell>
          <cell r="AG4390" t="str">
            <v/>
          </cell>
        </row>
        <row r="4391">
          <cell r="B4391" t="str">
            <v/>
          </cell>
          <cell r="AG4391" t="str">
            <v/>
          </cell>
        </row>
        <row r="4392">
          <cell r="B4392" t="str">
            <v/>
          </cell>
          <cell r="AG4392" t="str">
            <v/>
          </cell>
        </row>
        <row r="4393">
          <cell r="B4393" t="str">
            <v/>
          </cell>
          <cell r="AG4393" t="str">
            <v/>
          </cell>
        </row>
        <row r="4394">
          <cell r="B4394" t="str">
            <v/>
          </cell>
          <cell r="AG4394" t="str">
            <v/>
          </cell>
        </row>
        <row r="4395">
          <cell r="B4395" t="str">
            <v/>
          </cell>
          <cell r="AG4395" t="str">
            <v/>
          </cell>
        </row>
        <row r="4396">
          <cell r="B4396" t="str">
            <v/>
          </cell>
          <cell r="AG4396" t="str">
            <v/>
          </cell>
        </row>
        <row r="4397">
          <cell r="B4397" t="str">
            <v>N417</v>
          </cell>
          <cell r="AG4397" t="str">
            <v/>
          </cell>
        </row>
        <row r="4398">
          <cell r="B4398" t="str">
            <v/>
          </cell>
          <cell r="AG4398" t="str">
            <v/>
          </cell>
        </row>
        <row r="4399">
          <cell r="B4399" t="str">
            <v/>
          </cell>
          <cell r="AG4399" t="str">
            <v/>
          </cell>
          <cell r="AH4399">
            <v>0</v>
          </cell>
        </row>
        <row r="4400">
          <cell r="B4400" t="str">
            <v/>
          </cell>
          <cell r="AG4400" t="str">
            <v/>
          </cell>
          <cell r="AH4400">
            <v>0</v>
          </cell>
        </row>
        <row r="4401">
          <cell r="B4401" t="str">
            <v/>
          </cell>
          <cell r="AG4401" t="str">
            <v/>
          </cell>
          <cell r="AH4401">
            <v>0</v>
          </cell>
        </row>
        <row r="4402">
          <cell r="B4402" t="str">
            <v/>
          </cell>
          <cell r="AG4402" t="str">
            <v/>
          </cell>
        </row>
        <row r="4403">
          <cell r="B4403" t="str">
            <v/>
          </cell>
          <cell r="AG4403" t="str">
            <v/>
          </cell>
        </row>
        <row r="4404">
          <cell r="B4404" t="str">
            <v/>
          </cell>
          <cell r="AG4404" t="str">
            <v/>
          </cell>
        </row>
        <row r="4405">
          <cell r="B4405" t="str">
            <v/>
          </cell>
          <cell r="AG4405" t="str">
            <v/>
          </cell>
        </row>
        <row r="4406">
          <cell r="B4406" t="str">
            <v/>
          </cell>
          <cell r="AG4406" t="str">
            <v/>
          </cell>
        </row>
        <row r="4407">
          <cell r="B4407" t="str">
            <v/>
          </cell>
          <cell r="AG4407" t="str">
            <v/>
          </cell>
        </row>
        <row r="4408">
          <cell r="B4408" t="str">
            <v>N418</v>
          </cell>
          <cell r="AG4408" t="str">
            <v/>
          </cell>
        </row>
        <row r="4409">
          <cell r="B4409" t="str">
            <v/>
          </cell>
          <cell r="AG4409" t="str">
            <v/>
          </cell>
        </row>
        <row r="4410">
          <cell r="B4410" t="str">
            <v/>
          </cell>
          <cell r="AG4410" t="str">
            <v/>
          </cell>
          <cell r="AH4410">
            <v>0</v>
          </cell>
        </row>
        <row r="4411">
          <cell r="B4411" t="str">
            <v/>
          </cell>
          <cell r="AG4411" t="str">
            <v/>
          </cell>
          <cell r="AH4411">
            <v>0</v>
          </cell>
        </row>
        <row r="4412">
          <cell r="B4412" t="str">
            <v/>
          </cell>
          <cell r="AG4412" t="str">
            <v/>
          </cell>
          <cell r="AH4412">
            <v>0</v>
          </cell>
        </row>
        <row r="4413">
          <cell r="B4413" t="str">
            <v/>
          </cell>
          <cell r="AG4413" t="str">
            <v/>
          </cell>
        </row>
        <row r="4414">
          <cell r="B4414" t="str">
            <v/>
          </cell>
          <cell r="AG4414" t="str">
            <v/>
          </cell>
        </row>
        <row r="4415">
          <cell r="B4415" t="str">
            <v/>
          </cell>
          <cell r="AG4415" t="str">
            <v/>
          </cell>
        </row>
        <row r="4416">
          <cell r="B4416" t="str">
            <v/>
          </cell>
          <cell r="AG4416" t="str">
            <v/>
          </cell>
        </row>
        <row r="4417">
          <cell r="B4417" t="str">
            <v/>
          </cell>
          <cell r="AG4417" t="str">
            <v/>
          </cell>
        </row>
        <row r="4418">
          <cell r="B4418" t="str">
            <v/>
          </cell>
          <cell r="AG4418" t="str">
            <v/>
          </cell>
        </row>
        <row r="4419">
          <cell r="B4419" t="str">
            <v>N419</v>
          </cell>
          <cell r="AG4419" t="str">
            <v/>
          </cell>
        </row>
        <row r="4420">
          <cell r="B4420" t="str">
            <v/>
          </cell>
          <cell r="AG4420" t="str">
            <v/>
          </cell>
        </row>
        <row r="4421">
          <cell r="B4421" t="str">
            <v/>
          </cell>
          <cell r="AG4421" t="str">
            <v/>
          </cell>
          <cell r="AH4421">
            <v>0</v>
          </cell>
        </row>
        <row r="4422">
          <cell r="B4422" t="str">
            <v/>
          </cell>
          <cell r="AG4422" t="str">
            <v/>
          </cell>
          <cell r="AH4422">
            <v>0</v>
          </cell>
        </row>
        <row r="4423">
          <cell r="B4423" t="str">
            <v/>
          </cell>
          <cell r="AG4423" t="str">
            <v/>
          </cell>
          <cell r="AH4423">
            <v>0</v>
          </cell>
        </row>
        <row r="4424">
          <cell r="B4424" t="str">
            <v/>
          </cell>
          <cell r="AG4424" t="str">
            <v/>
          </cell>
          <cell r="AH4424">
            <v>0</v>
          </cell>
        </row>
        <row r="4425">
          <cell r="B4425" t="str">
            <v/>
          </cell>
          <cell r="AG4425" t="str">
            <v/>
          </cell>
        </row>
        <row r="4426">
          <cell r="B4426" t="str">
            <v/>
          </cell>
          <cell r="AG4426" t="str">
            <v/>
          </cell>
        </row>
        <row r="4427">
          <cell r="B4427" t="str">
            <v/>
          </cell>
          <cell r="AG4427" t="str">
            <v/>
          </cell>
        </row>
        <row r="4428">
          <cell r="B4428" t="str">
            <v/>
          </cell>
          <cell r="AG4428" t="str">
            <v/>
          </cell>
        </row>
        <row r="4429">
          <cell r="B4429" t="str">
            <v/>
          </cell>
          <cell r="AG4429" t="str">
            <v/>
          </cell>
        </row>
        <row r="4430">
          <cell r="B4430" t="str">
            <v/>
          </cell>
          <cell r="AG4430" t="str">
            <v/>
          </cell>
        </row>
        <row r="4431">
          <cell r="B4431" t="str">
            <v/>
          </cell>
          <cell r="AG4431" t="str">
            <v/>
          </cell>
        </row>
        <row r="4432">
          <cell r="B4432" t="str">
            <v>N420</v>
          </cell>
          <cell r="AG4432" t="str">
            <v/>
          </cell>
        </row>
        <row r="4433">
          <cell r="B4433" t="str">
            <v/>
          </cell>
          <cell r="AG4433" t="str">
            <v/>
          </cell>
        </row>
        <row r="4434">
          <cell r="B4434" t="str">
            <v/>
          </cell>
          <cell r="AG4434" t="str">
            <v/>
          </cell>
          <cell r="AH4434">
            <v>0</v>
          </cell>
        </row>
        <row r="4435">
          <cell r="B4435" t="str">
            <v/>
          </cell>
          <cell r="AG4435" t="str">
            <v/>
          </cell>
          <cell r="AH4435">
            <v>0</v>
          </cell>
        </row>
        <row r="4436">
          <cell r="B4436" t="str">
            <v/>
          </cell>
          <cell r="AG4436" t="str">
            <v/>
          </cell>
          <cell r="AH4436">
            <v>0</v>
          </cell>
        </row>
        <row r="4437">
          <cell r="B4437" t="str">
            <v/>
          </cell>
          <cell r="AG4437" t="str">
            <v/>
          </cell>
          <cell r="AH4437">
            <v>0</v>
          </cell>
        </row>
        <row r="4438">
          <cell r="B4438" t="str">
            <v/>
          </cell>
          <cell r="AG4438" t="str">
            <v/>
          </cell>
        </row>
        <row r="4439">
          <cell r="B4439" t="str">
            <v/>
          </cell>
          <cell r="AG4439" t="str">
            <v/>
          </cell>
        </row>
        <row r="4440">
          <cell r="B4440" t="str">
            <v/>
          </cell>
          <cell r="AG4440" t="str">
            <v/>
          </cell>
        </row>
        <row r="4441">
          <cell r="B4441" t="str">
            <v/>
          </cell>
          <cell r="AG4441" t="str">
            <v/>
          </cell>
        </row>
        <row r="4442">
          <cell r="B4442" t="str">
            <v/>
          </cell>
          <cell r="AG4442" t="str">
            <v/>
          </cell>
        </row>
        <row r="4443">
          <cell r="B4443" t="str">
            <v/>
          </cell>
          <cell r="AG4443" t="str">
            <v/>
          </cell>
        </row>
        <row r="4444">
          <cell r="B4444" t="str">
            <v/>
          </cell>
          <cell r="AG4444" t="str">
            <v/>
          </cell>
        </row>
        <row r="4445">
          <cell r="B4445" t="str">
            <v>N421</v>
          </cell>
          <cell r="AG4445" t="str">
            <v/>
          </cell>
        </row>
        <row r="4446">
          <cell r="B4446" t="str">
            <v/>
          </cell>
          <cell r="AG4446" t="str">
            <v/>
          </cell>
        </row>
        <row r="4447">
          <cell r="B4447" t="str">
            <v/>
          </cell>
          <cell r="AG4447" t="str">
            <v/>
          </cell>
          <cell r="AH4447">
            <v>0</v>
          </cell>
        </row>
        <row r="4448">
          <cell r="B4448" t="str">
            <v/>
          </cell>
          <cell r="AG4448" t="str">
            <v/>
          </cell>
          <cell r="AH4448">
            <v>0</v>
          </cell>
        </row>
        <row r="4449">
          <cell r="B4449" t="str">
            <v/>
          </cell>
          <cell r="AG4449" t="str">
            <v/>
          </cell>
          <cell r="AH4449">
            <v>0</v>
          </cell>
        </row>
        <row r="4450">
          <cell r="B4450" t="str">
            <v/>
          </cell>
          <cell r="AG4450" t="str">
            <v/>
          </cell>
          <cell r="AH4450">
            <v>0</v>
          </cell>
        </row>
        <row r="4451">
          <cell r="B4451" t="str">
            <v/>
          </cell>
          <cell r="AG4451" t="str">
            <v/>
          </cell>
        </row>
        <row r="4452">
          <cell r="B4452" t="str">
            <v/>
          </cell>
          <cell r="AG4452" t="str">
            <v/>
          </cell>
        </row>
        <row r="4453">
          <cell r="B4453" t="str">
            <v/>
          </cell>
          <cell r="AG4453" t="str">
            <v/>
          </cell>
        </row>
        <row r="4454">
          <cell r="B4454" t="str">
            <v/>
          </cell>
          <cell r="AG4454" t="str">
            <v/>
          </cell>
        </row>
        <row r="4455">
          <cell r="B4455" t="str">
            <v/>
          </cell>
          <cell r="AG4455" t="str">
            <v/>
          </cell>
        </row>
        <row r="4456">
          <cell r="B4456" t="str">
            <v/>
          </cell>
          <cell r="AG4456" t="str">
            <v/>
          </cell>
        </row>
        <row r="4457">
          <cell r="B4457" t="str">
            <v/>
          </cell>
          <cell r="AG4457" t="str">
            <v/>
          </cell>
        </row>
        <row r="4458">
          <cell r="B4458" t="str">
            <v>N422</v>
          </cell>
          <cell r="AG4458" t="str">
            <v/>
          </cell>
        </row>
        <row r="4459">
          <cell r="B4459" t="str">
            <v/>
          </cell>
          <cell r="AG4459" t="str">
            <v/>
          </cell>
        </row>
        <row r="4460">
          <cell r="B4460" t="str">
            <v/>
          </cell>
          <cell r="AG4460" t="str">
            <v/>
          </cell>
          <cell r="AH4460">
            <v>0</v>
          </cell>
        </row>
        <row r="4461">
          <cell r="B4461" t="str">
            <v/>
          </cell>
          <cell r="AG4461" t="str">
            <v/>
          </cell>
        </row>
        <row r="4462">
          <cell r="B4462" t="str">
            <v/>
          </cell>
          <cell r="AG4462" t="str">
            <v/>
          </cell>
        </row>
        <row r="4463">
          <cell r="B4463" t="str">
            <v/>
          </cell>
          <cell r="AG4463" t="str">
            <v/>
          </cell>
        </row>
        <row r="4464">
          <cell r="B4464" t="str">
            <v/>
          </cell>
          <cell r="AG4464" t="str">
            <v/>
          </cell>
        </row>
        <row r="4465">
          <cell r="B4465" t="str">
            <v/>
          </cell>
          <cell r="AG4465" t="str">
            <v/>
          </cell>
        </row>
        <row r="4466">
          <cell r="B4466" t="str">
            <v/>
          </cell>
          <cell r="AG4466" t="str">
            <v/>
          </cell>
        </row>
        <row r="4467">
          <cell r="B4467" t="str">
            <v>N423</v>
          </cell>
          <cell r="AG4467" t="str">
            <v/>
          </cell>
        </row>
        <row r="4468">
          <cell r="B4468" t="str">
            <v/>
          </cell>
          <cell r="AG4468" t="str">
            <v/>
          </cell>
        </row>
        <row r="4469">
          <cell r="B4469" t="str">
            <v/>
          </cell>
          <cell r="AG4469" t="str">
            <v/>
          </cell>
          <cell r="AH4469">
            <v>0</v>
          </cell>
        </row>
        <row r="4470">
          <cell r="B4470" t="str">
            <v/>
          </cell>
          <cell r="AG4470" t="str">
            <v/>
          </cell>
          <cell r="AH4470">
            <v>0</v>
          </cell>
        </row>
        <row r="4471">
          <cell r="B4471" t="str">
            <v/>
          </cell>
          <cell r="AG4471" t="str">
            <v/>
          </cell>
          <cell r="AH4471">
            <v>0</v>
          </cell>
        </row>
        <row r="4472">
          <cell r="B4472" t="str">
            <v/>
          </cell>
          <cell r="AG4472" t="str">
            <v/>
          </cell>
        </row>
        <row r="4473">
          <cell r="B4473" t="str">
            <v/>
          </cell>
          <cell r="AG4473" t="str">
            <v/>
          </cell>
        </row>
        <row r="4474">
          <cell r="B4474" t="str">
            <v/>
          </cell>
          <cell r="AG4474" t="str">
            <v/>
          </cell>
        </row>
        <row r="4475">
          <cell r="B4475" t="str">
            <v/>
          </cell>
          <cell r="AG4475" t="str">
            <v/>
          </cell>
        </row>
        <row r="4476">
          <cell r="B4476" t="str">
            <v/>
          </cell>
          <cell r="AG4476" t="str">
            <v/>
          </cell>
        </row>
        <row r="4477">
          <cell r="B4477" t="str">
            <v/>
          </cell>
          <cell r="AG4477" t="str">
            <v/>
          </cell>
        </row>
        <row r="4478">
          <cell r="B4478" t="str">
            <v>N424</v>
          </cell>
          <cell r="AG4478" t="str">
            <v/>
          </cell>
        </row>
        <row r="4479">
          <cell r="B4479" t="str">
            <v/>
          </cell>
          <cell r="AG4479" t="str">
            <v/>
          </cell>
        </row>
        <row r="4480">
          <cell r="B4480" t="str">
            <v/>
          </cell>
          <cell r="AG4480" t="str">
            <v/>
          </cell>
          <cell r="AH4480">
            <v>0</v>
          </cell>
        </row>
        <row r="4481">
          <cell r="B4481" t="str">
            <v/>
          </cell>
          <cell r="AG4481" t="str">
            <v/>
          </cell>
        </row>
        <row r="4482">
          <cell r="B4482" t="str">
            <v/>
          </cell>
          <cell r="AG4482" t="str">
            <v/>
          </cell>
        </row>
        <row r="4483">
          <cell r="B4483" t="str">
            <v/>
          </cell>
          <cell r="AG4483" t="str">
            <v/>
          </cell>
        </row>
        <row r="4484">
          <cell r="B4484" t="str">
            <v/>
          </cell>
          <cell r="AG4484" t="str">
            <v/>
          </cell>
        </row>
        <row r="4485">
          <cell r="B4485" t="str">
            <v/>
          </cell>
          <cell r="AG4485" t="str">
            <v/>
          </cell>
        </row>
        <row r="4486">
          <cell r="B4486" t="str">
            <v/>
          </cell>
          <cell r="AG4486" t="str">
            <v/>
          </cell>
        </row>
        <row r="4487">
          <cell r="B4487" t="str">
            <v>N425</v>
          </cell>
          <cell r="AG4487" t="str">
            <v/>
          </cell>
        </row>
        <row r="4488">
          <cell r="B4488" t="str">
            <v/>
          </cell>
          <cell r="AG4488" t="str">
            <v/>
          </cell>
        </row>
        <row r="4489">
          <cell r="B4489" t="str">
            <v/>
          </cell>
          <cell r="AG4489" t="str">
            <v/>
          </cell>
          <cell r="AH4489">
            <v>0</v>
          </cell>
        </row>
        <row r="4490">
          <cell r="B4490" t="str">
            <v/>
          </cell>
          <cell r="AG4490" t="str">
            <v/>
          </cell>
          <cell r="AH4490">
            <v>0</v>
          </cell>
        </row>
        <row r="4491">
          <cell r="B4491" t="str">
            <v/>
          </cell>
          <cell r="AG4491" t="str">
            <v/>
          </cell>
          <cell r="AH4491">
            <v>0</v>
          </cell>
        </row>
        <row r="4492">
          <cell r="B4492" t="str">
            <v/>
          </cell>
          <cell r="AG4492" t="str">
            <v/>
          </cell>
          <cell r="AH4492">
            <v>0</v>
          </cell>
        </row>
        <row r="4493">
          <cell r="B4493" t="str">
            <v/>
          </cell>
          <cell r="AG4493" t="str">
            <v/>
          </cell>
        </row>
        <row r="4494">
          <cell r="B4494" t="str">
            <v/>
          </cell>
          <cell r="AG4494" t="str">
            <v/>
          </cell>
        </row>
        <row r="4495">
          <cell r="B4495" t="str">
            <v/>
          </cell>
          <cell r="AG4495" t="str">
            <v/>
          </cell>
        </row>
        <row r="4496">
          <cell r="B4496" t="str">
            <v/>
          </cell>
          <cell r="AG4496" t="str">
            <v/>
          </cell>
        </row>
        <row r="4497">
          <cell r="B4497" t="str">
            <v/>
          </cell>
          <cell r="AG4497" t="str">
            <v/>
          </cell>
        </row>
        <row r="4498">
          <cell r="B4498" t="str">
            <v/>
          </cell>
          <cell r="AG4498" t="str">
            <v/>
          </cell>
        </row>
        <row r="4499">
          <cell r="B4499" t="str">
            <v>N426</v>
          </cell>
          <cell r="AG4499" t="str">
            <v/>
          </cell>
        </row>
        <row r="4500">
          <cell r="B4500" t="str">
            <v/>
          </cell>
          <cell r="AG4500" t="str">
            <v/>
          </cell>
        </row>
        <row r="4501">
          <cell r="B4501" t="str">
            <v/>
          </cell>
          <cell r="AG4501" t="str">
            <v/>
          </cell>
          <cell r="AH4501">
            <v>0</v>
          </cell>
        </row>
        <row r="4502">
          <cell r="B4502" t="str">
            <v/>
          </cell>
          <cell r="AG4502" t="str">
            <v/>
          </cell>
          <cell r="AH4502">
            <v>0</v>
          </cell>
        </row>
        <row r="4503">
          <cell r="B4503" t="str">
            <v/>
          </cell>
          <cell r="AG4503" t="str">
            <v/>
          </cell>
          <cell r="AH4503">
            <v>0</v>
          </cell>
        </row>
        <row r="4504">
          <cell r="B4504" t="str">
            <v/>
          </cell>
          <cell r="AG4504" t="str">
            <v/>
          </cell>
        </row>
        <row r="4505">
          <cell r="B4505" t="str">
            <v/>
          </cell>
          <cell r="AG4505" t="str">
            <v/>
          </cell>
        </row>
        <row r="4506">
          <cell r="B4506" t="str">
            <v/>
          </cell>
          <cell r="AG4506" t="str">
            <v/>
          </cell>
        </row>
        <row r="4507">
          <cell r="B4507" t="str">
            <v/>
          </cell>
          <cell r="AG4507" t="str">
            <v/>
          </cell>
        </row>
        <row r="4508">
          <cell r="B4508" t="str">
            <v/>
          </cell>
          <cell r="AG4508" t="str">
            <v/>
          </cell>
        </row>
        <row r="4509">
          <cell r="B4509" t="str">
            <v/>
          </cell>
          <cell r="AG4509" t="str">
            <v/>
          </cell>
        </row>
        <row r="4510">
          <cell r="B4510" t="str">
            <v>N427</v>
          </cell>
          <cell r="AG4510" t="str">
            <v/>
          </cell>
        </row>
        <row r="4511">
          <cell r="B4511" t="str">
            <v/>
          </cell>
          <cell r="AG4511" t="str">
            <v/>
          </cell>
        </row>
        <row r="4512">
          <cell r="B4512" t="str">
            <v/>
          </cell>
          <cell r="AG4512" t="str">
            <v/>
          </cell>
          <cell r="AH4512">
            <v>0</v>
          </cell>
        </row>
        <row r="4513">
          <cell r="B4513" t="str">
            <v/>
          </cell>
          <cell r="AG4513" t="str">
            <v/>
          </cell>
          <cell r="AH4513">
            <v>0</v>
          </cell>
        </row>
        <row r="4514">
          <cell r="B4514" t="str">
            <v/>
          </cell>
          <cell r="AG4514" t="str">
            <v/>
          </cell>
          <cell r="AH4514">
            <v>0</v>
          </cell>
        </row>
        <row r="4515">
          <cell r="B4515" t="str">
            <v/>
          </cell>
          <cell r="AG4515" t="str">
            <v/>
          </cell>
          <cell r="AH4515">
            <v>0</v>
          </cell>
        </row>
        <row r="4516">
          <cell r="B4516" t="str">
            <v/>
          </cell>
          <cell r="AG4516" t="str">
            <v/>
          </cell>
        </row>
        <row r="4517">
          <cell r="B4517" t="str">
            <v/>
          </cell>
          <cell r="AG4517" t="str">
            <v/>
          </cell>
        </row>
        <row r="4518">
          <cell r="B4518" t="str">
            <v/>
          </cell>
          <cell r="AG4518" t="str">
            <v/>
          </cell>
        </row>
        <row r="4519">
          <cell r="B4519" t="str">
            <v/>
          </cell>
          <cell r="AG4519" t="str">
            <v/>
          </cell>
        </row>
        <row r="4520">
          <cell r="B4520" t="str">
            <v/>
          </cell>
          <cell r="AG4520" t="str">
            <v/>
          </cell>
        </row>
        <row r="4521">
          <cell r="B4521" t="str">
            <v/>
          </cell>
          <cell r="AG4521" t="str">
            <v/>
          </cell>
        </row>
        <row r="4522">
          <cell r="B4522" t="str">
            <v>N428</v>
          </cell>
          <cell r="AG4522" t="str">
            <v/>
          </cell>
        </row>
        <row r="4523">
          <cell r="B4523" t="str">
            <v/>
          </cell>
          <cell r="AG4523" t="str">
            <v/>
          </cell>
        </row>
        <row r="4524">
          <cell r="B4524" t="str">
            <v/>
          </cell>
          <cell r="AG4524" t="str">
            <v/>
          </cell>
          <cell r="AH4524">
            <v>0</v>
          </cell>
        </row>
        <row r="4525">
          <cell r="B4525" t="str">
            <v/>
          </cell>
          <cell r="AG4525" t="str">
            <v/>
          </cell>
          <cell r="AH4525">
            <v>0</v>
          </cell>
        </row>
        <row r="4526">
          <cell r="B4526" t="str">
            <v/>
          </cell>
          <cell r="AG4526" t="str">
            <v/>
          </cell>
        </row>
        <row r="4527">
          <cell r="B4527" t="str">
            <v/>
          </cell>
          <cell r="AG4527" t="str">
            <v/>
          </cell>
        </row>
        <row r="4528">
          <cell r="B4528" t="str">
            <v/>
          </cell>
          <cell r="AG4528" t="str">
            <v/>
          </cell>
        </row>
        <row r="4529">
          <cell r="B4529" t="str">
            <v/>
          </cell>
          <cell r="AG4529" t="str">
            <v/>
          </cell>
        </row>
        <row r="4530">
          <cell r="B4530" t="str">
            <v/>
          </cell>
          <cell r="AG4530" t="str">
            <v/>
          </cell>
        </row>
        <row r="4531">
          <cell r="B4531" t="str">
            <v/>
          </cell>
          <cell r="AG4531" t="str">
            <v/>
          </cell>
        </row>
        <row r="4532">
          <cell r="B4532" t="str">
            <v>N429</v>
          </cell>
          <cell r="AG4532" t="str">
            <v/>
          </cell>
        </row>
        <row r="4533">
          <cell r="B4533" t="str">
            <v/>
          </cell>
          <cell r="AG4533" t="str">
            <v/>
          </cell>
        </row>
        <row r="4534">
          <cell r="B4534" t="str">
            <v/>
          </cell>
          <cell r="AG4534" t="str">
            <v/>
          </cell>
          <cell r="AH4534">
            <v>0</v>
          </cell>
        </row>
        <row r="4535">
          <cell r="B4535" t="str">
            <v/>
          </cell>
          <cell r="AG4535" t="str">
            <v/>
          </cell>
          <cell r="AH4535">
            <v>0</v>
          </cell>
        </row>
        <row r="4536">
          <cell r="B4536" t="str">
            <v/>
          </cell>
          <cell r="AG4536" t="str">
            <v/>
          </cell>
        </row>
        <row r="4537">
          <cell r="B4537" t="str">
            <v/>
          </cell>
          <cell r="AG4537" t="str">
            <v/>
          </cell>
        </row>
        <row r="4538">
          <cell r="B4538" t="str">
            <v/>
          </cell>
          <cell r="AG4538" t="str">
            <v/>
          </cell>
        </row>
        <row r="4539">
          <cell r="B4539" t="str">
            <v/>
          </cell>
          <cell r="AG4539" t="str">
            <v/>
          </cell>
        </row>
        <row r="4540">
          <cell r="B4540" t="str">
            <v/>
          </cell>
          <cell r="AG4540" t="str">
            <v/>
          </cell>
        </row>
        <row r="4541">
          <cell r="B4541" t="str">
            <v/>
          </cell>
          <cell r="AG4541" t="str">
            <v/>
          </cell>
        </row>
        <row r="4542">
          <cell r="B4542" t="str">
            <v>N430</v>
          </cell>
          <cell r="AG4542" t="str">
            <v/>
          </cell>
        </row>
        <row r="4543">
          <cell r="B4543" t="str">
            <v/>
          </cell>
          <cell r="AG4543" t="str">
            <v/>
          </cell>
        </row>
        <row r="4544">
          <cell r="B4544" t="str">
            <v/>
          </cell>
          <cell r="AG4544" t="str">
            <v/>
          </cell>
          <cell r="AH4544">
            <v>0</v>
          </cell>
        </row>
        <row r="4545">
          <cell r="B4545" t="str">
            <v/>
          </cell>
          <cell r="AG4545" t="str">
            <v/>
          </cell>
          <cell r="AH4545">
            <v>0</v>
          </cell>
        </row>
        <row r="4546">
          <cell r="B4546" t="str">
            <v/>
          </cell>
          <cell r="AG4546" t="str">
            <v/>
          </cell>
        </row>
        <row r="4547">
          <cell r="B4547" t="str">
            <v/>
          </cell>
          <cell r="AG4547" t="str">
            <v/>
          </cell>
        </row>
        <row r="4548">
          <cell r="B4548" t="str">
            <v/>
          </cell>
          <cell r="AG4548" t="str">
            <v/>
          </cell>
        </row>
        <row r="4549">
          <cell r="B4549" t="str">
            <v/>
          </cell>
          <cell r="AG4549" t="str">
            <v/>
          </cell>
        </row>
        <row r="4550">
          <cell r="B4550" t="str">
            <v/>
          </cell>
          <cell r="AG4550" t="str">
            <v/>
          </cell>
        </row>
        <row r="4551">
          <cell r="B4551" t="str">
            <v/>
          </cell>
          <cell r="AG4551" t="str">
            <v/>
          </cell>
        </row>
        <row r="4552">
          <cell r="B4552" t="str">
            <v>N431</v>
          </cell>
          <cell r="AG4552" t="str">
            <v/>
          </cell>
        </row>
        <row r="4553">
          <cell r="B4553" t="str">
            <v/>
          </cell>
          <cell r="AG4553" t="str">
            <v/>
          </cell>
        </row>
        <row r="4554">
          <cell r="B4554" t="str">
            <v/>
          </cell>
          <cell r="AG4554" t="str">
            <v/>
          </cell>
          <cell r="AH4554">
            <v>0</v>
          </cell>
        </row>
        <row r="4555">
          <cell r="B4555" t="str">
            <v/>
          </cell>
          <cell r="AG4555" t="str">
            <v/>
          </cell>
          <cell r="AH4555">
            <v>0</v>
          </cell>
        </row>
        <row r="4556">
          <cell r="B4556" t="str">
            <v/>
          </cell>
          <cell r="AG4556" t="str">
            <v/>
          </cell>
          <cell r="AH4556">
            <v>0</v>
          </cell>
        </row>
        <row r="4557">
          <cell r="B4557" t="str">
            <v/>
          </cell>
          <cell r="AG4557" t="str">
            <v/>
          </cell>
        </row>
        <row r="4558">
          <cell r="B4558" t="str">
            <v/>
          </cell>
          <cell r="AG4558" t="str">
            <v/>
          </cell>
        </row>
        <row r="4559">
          <cell r="B4559" t="str">
            <v/>
          </cell>
          <cell r="AG4559" t="str">
            <v/>
          </cell>
        </row>
        <row r="4560">
          <cell r="B4560" t="str">
            <v/>
          </cell>
          <cell r="AG4560" t="str">
            <v/>
          </cell>
        </row>
        <row r="4561">
          <cell r="B4561" t="str">
            <v/>
          </cell>
          <cell r="AG4561" t="str">
            <v/>
          </cell>
        </row>
        <row r="4562">
          <cell r="B4562" t="str">
            <v/>
          </cell>
          <cell r="AG4562" t="str">
            <v/>
          </cell>
        </row>
        <row r="4563">
          <cell r="B4563" t="str">
            <v>N432</v>
          </cell>
          <cell r="AG4563" t="str">
            <v/>
          </cell>
        </row>
        <row r="4564">
          <cell r="B4564" t="str">
            <v/>
          </cell>
          <cell r="AG4564" t="str">
            <v/>
          </cell>
        </row>
        <row r="4565">
          <cell r="B4565" t="str">
            <v/>
          </cell>
          <cell r="AG4565" t="str">
            <v/>
          </cell>
          <cell r="AH4565">
            <v>0</v>
          </cell>
        </row>
        <row r="4566">
          <cell r="B4566" t="str">
            <v/>
          </cell>
          <cell r="AG4566" t="str">
            <v/>
          </cell>
          <cell r="AH4566">
            <v>0</v>
          </cell>
        </row>
        <row r="4567">
          <cell r="B4567" t="str">
            <v/>
          </cell>
          <cell r="AG4567" t="str">
            <v/>
          </cell>
          <cell r="AH4567">
            <v>0</v>
          </cell>
        </row>
        <row r="4568">
          <cell r="B4568" t="str">
            <v/>
          </cell>
          <cell r="AG4568" t="str">
            <v/>
          </cell>
          <cell r="AH4568">
            <v>0</v>
          </cell>
        </row>
        <row r="4569">
          <cell r="B4569" t="str">
            <v/>
          </cell>
          <cell r="AG4569" t="str">
            <v/>
          </cell>
          <cell r="AH4569">
            <v>0</v>
          </cell>
        </row>
        <row r="4570">
          <cell r="B4570" t="str">
            <v/>
          </cell>
          <cell r="AG4570" t="str">
            <v/>
          </cell>
          <cell r="AH4570">
            <v>0</v>
          </cell>
        </row>
        <row r="4571">
          <cell r="B4571" t="str">
            <v/>
          </cell>
          <cell r="AG4571" t="str">
            <v/>
          </cell>
        </row>
        <row r="4572">
          <cell r="B4572" t="str">
            <v/>
          </cell>
          <cell r="AG4572" t="str">
            <v/>
          </cell>
        </row>
        <row r="4573">
          <cell r="B4573" t="str">
            <v/>
          </cell>
          <cell r="AG4573" t="str">
            <v/>
          </cell>
        </row>
        <row r="4574">
          <cell r="B4574" t="str">
            <v/>
          </cell>
          <cell r="AG4574" t="str">
            <v/>
          </cell>
        </row>
        <row r="4575">
          <cell r="B4575" t="str">
            <v/>
          </cell>
          <cell r="AG4575" t="str">
            <v/>
          </cell>
        </row>
        <row r="4576">
          <cell r="B4576" t="str">
            <v/>
          </cell>
          <cell r="AG4576" t="str">
            <v/>
          </cell>
        </row>
        <row r="4577">
          <cell r="B4577" t="str">
            <v>N433</v>
          </cell>
          <cell r="AG4577" t="str">
            <v/>
          </cell>
        </row>
        <row r="4578">
          <cell r="B4578" t="str">
            <v/>
          </cell>
          <cell r="AG4578" t="str">
            <v/>
          </cell>
        </row>
        <row r="4579">
          <cell r="B4579" t="str">
            <v/>
          </cell>
          <cell r="AG4579" t="str">
            <v/>
          </cell>
          <cell r="AH4579">
            <v>0</v>
          </cell>
        </row>
        <row r="4580">
          <cell r="B4580" t="str">
            <v/>
          </cell>
          <cell r="AG4580" t="str">
            <v/>
          </cell>
        </row>
        <row r="4581">
          <cell r="B4581" t="str">
            <v/>
          </cell>
          <cell r="AG4581" t="str">
            <v/>
          </cell>
        </row>
        <row r="4582">
          <cell r="B4582" t="str">
            <v/>
          </cell>
          <cell r="AG4582" t="str">
            <v/>
          </cell>
        </row>
        <row r="4583">
          <cell r="B4583" t="str">
            <v/>
          </cell>
          <cell r="AG4583" t="str">
            <v/>
          </cell>
        </row>
        <row r="4584">
          <cell r="B4584" t="str">
            <v/>
          </cell>
          <cell r="AG4584" t="str">
            <v/>
          </cell>
        </row>
        <row r="4585">
          <cell r="B4585" t="str">
            <v/>
          </cell>
          <cell r="AG4585" t="str">
            <v/>
          </cell>
        </row>
        <row r="4586">
          <cell r="B4586" t="str">
            <v>N434</v>
          </cell>
          <cell r="AG4586" t="str">
            <v/>
          </cell>
        </row>
        <row r="4587">
          <cell r="AG4587" t="str">
            <v/>
          </cell>
        </row>
        <row r="4588">
          <cell r="AG4588" t="str">
            <v/>
          </cell>
          <cell r="AH4588">
            <v>0</v>
          </cell>
        </row>
        <row r="4589">
          <cell r="AG4589" t="str">
            <v/>
          </cell>
          <cell r="AH4589">
            <v>0</v>
          </cell>
        </row>
        <row r="4590">
          <cell r="AG4590" t="str">
            <v/>
          </cell>
          <cell r="AH4590">
            <v>0</v>
          </cell>
        </row>
        <row r="4591">
          <cell r="AG4591" t="str">
            <v/>
          </cell>
        </row>
        <row r="4592">
          <cell r="AG4592" t="str">
            <v/>
          </cell>
        </row>
        <row r="4593">
          <cell r="AG4593" t="str">
            <v/>
          </cell>
        </row>
        <row r="4594">
          <cell r="AG4594" t="str">
            <v/>
          </cell>
        </row>
        <row r="4595">
          <cell r="AG4595" t="str">
            <v/>
          </cell>
        </row>
        <row r="4596">
          <cell r="AG4596" t="str">
            <v/>
          </cell>
        </row>
        <row r="4597">
          <cell r="B4597" t="str">
            <v>N435</v>
          </cell>
          <cell r="AG4597" t="str">
            <v/>
          </cell>
        </row>
        <row r="4598">
          <cell r="AG4598" t="str">
            <v/>
          </cell>
        </row>
        <row r="4599">
          <cell r="AG4599" t="str">
            <v/>
          </cell>
          <cell r="AH4599">
            <v>0</v>
          </cell>
        </row>
        <row r="4600">
          <cell r="AG4600" t="str">
            <v/>
          </cell>
        </row>
        <row r="4601">
          <cell r="AG4601" t="str">
            <v/>
          </cell>
        </row>
        <row r="4602">
          <cell r="AG4602" t="str">
            <v/>
          </cell>
        </row>
        <row r="4603">
          <cell r="AG4603" t="str">
            <v/>
          </cell>
        </row>
        <row r="4604">
          <cell r="AG4604" t="str">
            <v/>
          </cell>
        </row>
        <row r="4605">
          <cell r="AG4605" t="str">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sheetName val="BAHAN,UPAH&amp;ALAT"/>
      <sheetName val="AHS"/>
      <sheetName val="REKAP"/>
      <sheetName val="TimeScehedule&amp;CashFlow"/>
      <sheetName val="Chart1"/>
      <sheetName val="HELP &amp; TIPS"/>
      <sheetName val="Dummy"/>
      <sheetName val="HRGA SATUAN UPAH-BAHAN"/>
      <sheetName val="DB-CS"/>
      <sheetName val="DB-OT"/>
      <sheetName val="Hargamat"/>
      <sheetName val="Analisa"/>
    </sheetNames>
    <sheetDataSet>
      <sheetData sheetId="0">
        <row r="15825">
          <cell r="HO15825" t="str">
            <v>ID</v>
          </cell>
        </row>
        <row r="15826">
          <cell r="HM15826" t="str">
            <v>A1001  Pas.Bouwplank T.0,50M/m'</v>
          </cell>
          <cell r="HO15826" t="str">
            <v>A1001</v>
          </cell>
        </row>
        <row r="15827">
          <cell r="HM15827" t="str">
            <v>A1002  Pas.Bouwplank T.1,00M/m'</v>
          </cell>
          <cell r="HO15827" t="str">
            <v>A1002</v>
          </cell>
        </row>
        <row r="15828">
          <cell r="HM15828" t="str">
            <v xml:space="preserve">A1003  Galian Tanah Lunak Dalam Max 1,00M/m3 </v>
          </cell>
          <cell r="HO15828" t="str">
            <v>A1003</v>
          </cell>
        </row>
        <row r="15829">
          <cell r="HM15829" t="str">
            <v xml:space="preserve">A1004  Galian Tanah Lunak Dalam Max 1,50M/m3 </v>
          </cell>
          <cell r="HO15829" t="str">
            <v>A1004</v>
          </cell>
        </row>
        <row r="15830">
          <cell r="HM15830" t="str">
            <v xml:space="preserve">A1005  Galian Tanah Lunak Dalam Max 2,00M/m3 </v>
          </cell>
          <cell r="HO15830" t="str">
            <v>A1005</v>
          </cell>
        </row>
        <row r="15831">
          <cell r="HM15831" t="str">
            <v xml:space="preserve">A1006  Galian Tanah Keras Dalam Max 1,00M/m3 </v>
          </cell>
          <cell r="HO15831" t="str">
            <v>A1006</v>
          </cell>
        </row>
        <row r="15832">
          <cell r="HM15832" t="str">
            <v xml:space="preserve">A1007  Galian Tanah Keras Dalam Max 1,50M/m3 </v>
          </cell>
          <cell r="HO15832" t="str">
            <v>A1007</v>
          </cell>
        </row>
        <row r="15833">
          <cell r="HM15833" t="str">
            <v xml:space="preserve">A1008  Galian Tanah Keras Dalam Max 2,00M/m3 </v>
          </cell>
          <cell r="HO15833" t="str">
            <v>A1008</v>
          </cell>
        </row>
        <row r="15834">
          <cell r="HM15834" t="str">
            <v xml:space="preserve">A1009  Galian Tanah Ex.Dipadatkan Dalam Max 1,00M/m3 </v>
          </cell>
          <cell r="HO15834" t="str">
            <v>A1009</v>
          </cell>
        </row>
        <row r="15835">
          <cell r="HM15835" t="str">
            <v xml:space="preserve">A1010  Galian Tanah Ex.Dipadatkan Dalam Max 1,50M/m3 </v>
          </cell>
          <cell r="HO15835" t="str">
            <v>A1010</v>
          </cell>
        </row>
        <row r="15836">
          <cell r="HM15836" t="str">
            <v xml:space="preserve">A1011  Galian Tanah Ex.Dipadatkan Dalam Max 2,00M/m3 </v>
          </cell>
          <cell r="HO15836" t="str">
            <v>A1011</v>
          </cell>
        </row>
        <row r="15837">
          <cell r="HM15837" t="str">
            <v>A1012  Pemadatan Tanah Pondasi/m2 (dgn Timbrisan Manual)</v>
          </cell>
          <cell r="HO15837" t="str">
            <v>A1012</v>
          </cell>
        </row>
        <row r="15838">
          <cell r="HM15838" t="str">
            <v>A1013  Pemadatan Tanah Pondasi/m2 (dgn Mesin Stamper)</v>
          </cell>
          <cell r="HO15838" t="str">
            <v>A1013</v>
          </cell>
        </row>
        <row r="15839">
          <cell r="HM15839" t="str">
            <v>A1014  Urugan Pasir Urug/m3</v>
          </cell>
          <cell r="HO15839" t="str">
            <v>A1014</v>
          </cell>
        </row>
        <row r="15840">
          <cell r="HM15840" t="str">
            <v>A1015  Urugan Pasir Extra Beton/m3</v>
          </cell>
          <cell r="HO15840" t="str">
            <v>A1015</v>
          </cell>
        </row>
        <row r="15841">
          <cell r="HM15841" t="str">
            <v>A1016  Urugan Sirtu/m3</v>
          </cell>
          <cell r="HO15841" t="str">
            <v>A1016</v>
          </cell>
        </row>
        <row r="15842">
          <cell r="HM15842" t="str">
            <v>A1017  Spesi 1:3/m3</v>
          </cell>
          <cell r="HO15842" t="str">
            <v>A1017</v>
          </cell>
        </row>
        <row r="15843">
          <cell r="HM15843" t="str">
            <v>A1018  Spesi 1:4/m3</v>
          </cell>
          <cell r="HO15843" t="str">
            <v>A1018</v>
          </cell>
        </row>
        <row r="15844">
          <cell r="HM15844" t="str">
            <v>A1019  Spesi 1:5/m3</v>
          </cell>
          <cell r="HO15844" t="str">
            <v>A1019</v>
          </cell>
        </row>
        <row r="15845">
          <cell r="HM15845" t="str">
            <v>A1020  Spesi 1:6/m3</v>
          </cell>
          <cell r="HO15845" t="str">
            <v>A1020</v>
          </cell>
        </row>
        <row r="15846">
          <cell r="HM15846" t="str">
            <v>A1021  Beton 1:1,5:2,5/m3,dgn Koral</v>
          </cell>
          <cell r="HO15846" t="str">
            <v>A1021</v>
          </cell>
        </row>
        <row r="15847">
          <cell r="HM15847" t="str">
            <v>A1022  Beton 1:2:3/m3,dgn Koral</v>
          </cell>
          <cell r="HO15847" t="str">
            <v>A1022</v>
          </cell>
        </row>
        <row r="15848">
          <cell r="HM15848" t="str">
            <v>A1023  Beton 1:3:5/m3,dgn Koral</v>
          </cell>
          <cell r="HO15848" t="str">
            <v>A1023</v>
          </cell>
        </row>
        <row r="15849">
          <cell r="HM15849" t="str">
            <v>A1024  Beton 1:1,5:2,5/m3,dgn Seplit</v>
          </cell>
          <cell r="HO15849" t="str">
            <v>A1024</v>
          </cell>
        </row>
        <row r="15850">
          <cell r="HM15850" t="str">
            <v>A1025  Beton 1:2:3/m3,dgn Seplit</v>
          </cell>
          <cell r="HO15850" t="str">
            <v>A1025</v>
          </cell>
        </row>
        <row r="15851">
          <cell r="HM15851" t="str">
            <v>A1026  Beton 1:3:5/m3,dgn Seplit</v>
          </cell>
          <cell r="HO15851" t="str">
            <v>A1026</v>
          </cell>
        </row>
        <row r="15852">
          <cell r="HM15852" t="str">
            <v>A1027  Beton Ready Mix K.250/m3</v>
          </cell>
          <cell r="HO15852" t="str">
            <v>A1027</v>
          </cell>
        </row>
        <row r="15853">
          <cell r="HM15853" t="str">
            <v>A1028  Beton Ready Mix K.225/m3</v>
          </cell>
          <cell r="HO15853" t="str">
            <v>A1028</v>
          </cell>
        </row>
        <row r="15854">
          <cell r="HM15854" t="str">
            <v>A1029  Beton Ready Mix K.200/m3</v>
          </cell>
          <cell r="HO15854" t="str">
            <v>A1029</v>
          </cell>
        </row>
        <row r="15855">
          <cell r="HM15855" t="str">
            <v>A1030  Beton Ready Mix K.175/m3</v>
          </cell>
          <cell r="HO15855" t="str">
            <v>A1030</v>
          </cell>
        </row>
        <row r="15856">
          <cell r="HM15856" t="str">
            <v>A1031  Beton Ready Mix K.150/m3</v>
          </cell>
          <cell r="HO15856" t="str">
            <v>A1031</v>
          </cell>
        </row>
        <row r="15857">
          <cell r="HM15857" t="str">
            <v>A1032  Beton Ready Mix K.125/m3</v>
          </cell>
          <cell r="HO15857" t="str">
            <v>A1032</v>
          </cell>
        </row>
        <row r="15858">
          <cell r="HM15858" t="str">
            <v>A1033  Beton Lantai Kerja T.2,5cm/m2 dgn Koral</v>
          </cell>
          <cell r="HO15858" t="str">
            <v>A1033</v>
          </cell>
        </row>
        <row r="15859">
          <cell r="HM15859" t="str">
            <v>A1034  Beton Lantai Kerja T.5cm/m2 dgn Koral</v>
          </cell>
          <cell r="HO15859" t="str">
            <v>A1034</v>
          </cell>
        </row>
        <row r="15860">
          <cell r="HM15860" t="str">
            <v>A1035  Beton Lantai Kerja T.7,5cm/m2 dgn Koral</v>
          </cell>
          <cell r="HO15860" t="str">
            <v>A1035</v>
          </cell>
        </row>
        <row r="15861">
          <cell r="HM15861" t="str">
            <v>A1036  Beton Lantai Kerja T.2,5cm/m2 dgn Seplit</v>
          </cell>
          <cell r="HO15861" t="str">
            <v>A1036</v>
          </cell>
        </row>
        <row r="15862">
          <cell r="HM15862" t="str">
            <v>A1037  Beton Lantai Kerja T.5cm/m2 dgn Seplit</v>
          </cell>
          <cell r="HO15862" t="str">
            <v>A1037</v>
          </cell>
        </row>
        <row r="15863">
          <cell r="HM15863" t="str">
            <v>A1038  Beton Lantai Kerja T.7,5cm/m2 dgn Seplit</v>
          </cell>
          <cell r="HO15863" t="str">
            <v>A1038</v>
          </cell>
        </row>
        <row r="15864">
          <cell r="HM15864" t="str">
            <v>A1039  Pondasi Batu Kali 1:4/m3</v>
          </cell>
          <cell r="HO15864" t="str">
            <v>A1039</v>
          </cell>
        </row>
        <row r="15865">
          <cell r="HM15865" t="str">
            <v>A1040  Pondasi Batu Kali 1:5/m3</v>
          </cell>
          <cell r="HO15865" t="str">
            <v>A1040</v>
          </cell>
        </row>
        <row r="15866">
          <cell r="HM15866" t="str">
            <v>A1041  Pas.Rollag Bataco Semen 1:4/m3</v>
          </cell>
          <cell r="HO15866" t="str">
            <v>A1041</v>
          </cell>
        </row>
        <row r="15867">
          <cell r="HM15867" t="str">
            <v>A1042  Pas.Rollag Bataco Semen 1:5/m3</v>
          </cell>
          <cell r="HO15867" t="str">
            <v>A1042</v>
          </cell>
        </row>
        <row r="15868">
          <cell r="HM15868" t="str">
            <v>A1043  Pas.Rollag Batu Bata Kampung 1:4/m3</v>
          </cell>
          <cell r="HO15868" t="str">
            <v>A1043</v>
          </cell>
        </row>
        <row r="15869">
          <cell r="HM15869" t="str">
            <v>A1044  Pas.Rollag Batu Bata Kampung 1:5/m3</v>
          </cell>
          <cell r="HO15869" t="str">
            <v>A1044</v>
          </cell>
        </row>
        <row r="15870">
          <cell r="HM15870" t="str">
            <v>A1045  Pas.Rollag Batu Bata Kuo Shin 1:4/m3</v>
          </cell>
          <cell r="HO15870" t="str">
            <v>A1045</v>
          </cell>
        </row>
        <row r="15871">
          <cell r="HM15871" t="str">
            <v>A1046  Pas.Rollag Batu Bata Kuo Shin 1:5/m3</v>
          </cell>
          <cell r="HO15871" t="str">
            <v>A1046</v>
          </cell>
        </row>
        <row r="15872">
          <cell r="HM15872" t="str">
            <v>A1047  Pas.Rollag Batu Bata Press 1:4/m3</v>
          </cell>
          <cell r="HO15872" t="str">
            <v>A1047</v>
          </cell>
        </row>
        <row r="15873">
          <cell r="HM15873" t="str">
            <v>A1048  Pas.Rollag Batu Bata Press 1:5/m3</v>
          </cell>
          <cell r="HO15873" t="str">
            <v>A1048</v>
          </cell>
        </row>
        <row r="15874">
          <cell r="HM15874" t="str">
            <v>A1049  Pas.Rollag Celcon Blok T.10cm 1:4/m3</v>
          </cell>
          <cell r="HO15874" t="str">
            <v>A1049</v>
          </cell>
        </row>
        <row r="15875">
          <cell r="HM15875" t="str">
            <v>A1050  Pas.Rollag Celcon Blok T.10cm 1:5/m3</v>
          </cell>
          <cell r="HO15875" t="str">
            <v>A1050</v>
          </cell>
        </row>
        <row r="15876">
          <cell r="HM15876" t="str">
            <v>A1051  Pas.Rollag Celcon Blok T.7,5cm 1:4/m3</v>
          </cell>
          <cell r="HO15876" t="str">
            <v>A1051</v>
          </cell>
        </row>
        <row r="15877">
          <cell r="HM15877" t="str">
            <v>A1052  Pas.Rollag Celcon Blok T.7,5cm 1:5/m3</v>
          </cell>
          <cell r="HO15877" t="str">
            <v>A1052</v>
          </cell>
        </row>
        <row r="15878">
          <cell r="HM15878" t="str">
            <v>A1053  Pembesian Polos/kg</v>
          </cell>
          <cell r="HO15878" t="str">
            <v>A1053</v>
          </cell>
        </row>
        <row r="15879">
          <cell r="HM15879" t="str">
            <v>A1054  Pembesian Ulir/kg</v>
          </cell>
          <cell r="HO15879" t="str">
            <v>A1054</v>
          </cell>
        </row>
        <row r="15880">
          <cell r="HM15880" t="str">
            <v>A1055  Besi Angkur Sloof dia 10mm50cm/bh Polos</v>
          </cell>
          <cell r="HO15880" t="str">
            <v>A1055</v>
          </cell>
        </row>
        <row r="15881">
          <cell r="HM15881" t="str">
            <v>A1056  Besi Angkur Sloof dia 12mm50cm/bh Polos</v>
          </cell>
          <cell r="HO15881" t="str">
            <v>A1056</v>
          </cell>
        </row>
        <row r="15882">
          <cell r="HM15882" t="str">
            <v>A1057  Besi Angkur Sloof dia 16mm50cm/bh Polos</v>
          </cell>
          <cell r="HO15882" t="str">
            <v>A1057</v>
          </cell>
        </row>
        <row r="15883">
          <cell r="HM15883" t="str">
            <v>A1058  Besi Angkur Sloof dia 10mm50cm/bh Ulir</v>
          </cell>
          <cell r="HO15883" t="str">
            <v>A1058</v>
          </cell>
        </row>
        <row r="15884">
          <cell r="HM15884" t="str">
            <v>A1059  Besi Angkur Sloof dia 12mm50cm/bh Ulir</v>
          </cell>
          <cell r="HO15884" t="str">
            <v>A1059</v>
          </cell>
        </row>
        <row r="15885">
          <cell r="HM15885" t="str">
            <v>A1060  Besi Angkur Sloof dia 16mm50cm/bh Ulir</v>
          </cell>
          <cell r="HO15885" t="str">
            <v>A1060</v>
          </cell>
        </row>
        <row r="15886">
          <cell r="HM15886" t="str">
            <v>A1061  Bekisting Pond.Plat Setempat/m2 2xpakai dgn Papan 2/20</v>
          </cell>
          <cell r="HO15886" t="str">
            <v>A1061</v>
          </cell>
        </row>
        <row r="15887">
          <cell r="HM15887" t="str">
            <v>A1062  Bekisting Pond.Plat Setempat/m2 2xpakai dgn Triplex 9mm</v>
          </cell>
          <cell r="HO15887" t="str">
            <v>A1062</v>
          </cell>
        </row>
        <row r="15888">
          <cell r="HM15888" t="str">
            <v>A1063  Bekisting Pond.Plat Setempat/m2 2xpakai dgn Triplex 12mm</v>
          </cell>
          <cell r="HO15888" t="str">
            <v>A1063</v>
          </cell>
        </row>
        <row r="15889">
          <cell r="HM15889" t="str">
            <v>A1064  Bekisting Pond.Plat Jalur/m2 2xpakai dgn Papan 2/20</v>
          </cell>
          <cell r="HO15889" t="str">
            <v>A1064</v>
          </cell>
        </row>
        <row r="15890">
          <cell r="HM15890" t="str">
            <v>A1065  Bekisting Pond.Plat Jalur/m2 2xpakai dgn Triplex 9mm</v>
          </cell>
          <cell r="HO15890" t="str">
            <v>A1065</v>
          </cell>
        </row>
        <row r="15891">
          <cell r="HM15891" t="str">
            <v>A1066  Bekisting Pond.Plat Jalur/m2 2xpakai dgn Triplex 12mm</v>
          </cell>
          <cell r="HO15891" t="str">
            <v>A1066</v>
          </cell>
        </row>
        <row r="15892">
          <cell r="HM15892" t="str">
            <v>A1067  Bekisting Poer/m2 2xpakai dgn Papan 2/20</v>
          </cell>
          <cell r="HO15892" t="str">
            <v>A1067</v>
          </cell>
        </row>
        <row r="15893">
          <cell r="HM15893" t="str">
            <v>A1068  Bekisting Poer/m2 2xpakai dgn Triplex 9mm</v>
          </cell>
          <cell r="HO15893" t="str">
            <v>A1068</v>
          </cell>
        </row>
        <row r="15894">
          <cell r="HM15894" t="str">
            <v>A1069  Bekisting Poer/m2 2xpakai dgn Triplex 12mm</v>
          </cell>
          <cell r="HO15894" t="str">
            <v>A1069</v>
          </cell>
        </row>
        <row r="15895">
          <cell r="HM15895" t="str">
            <v>A1070  Bekisting Sloof/m2 2xpakai dgn Papan 2/20</v>
          </cell>
          <cell r="HO15895" t="str">
            <v>A1070</v>
          </cell>
        </row>
        <row r="15896">
          <cell r="HM15896" t="str">
            <v>A1071  Bekisting Sloof/m2 2xpakai dgn Triplex 9mm</v>
          </cell>
          <cell r="HO15896" t="str">
            <v>A1071</v>
          </cell>
        </row>
        <row r="15897">
          <cell r="HM15897" t="str">
            <v>A1072  Bekisting Sloof/m2 2xpakai dgn Triplex 12mm</v>
          </cell>
          <cell r="HO15897" t="str">
            <v>A1072</v>
          </cell>
        </row>
        <row r="15898">
          <cell r="HM15898" t="str">
            <v>A1073  Bekisting Dinding/m2 2xpakai dgn Papan 2/20</v>
          </cell>
          <cell r="HO15898" t="str">
            <v>A1073</v>
          </cell>
        </row>
        <row r="15899">
          <cell r="HM15899" t="str">
            <v>A1074  Bekisting Dinding/m2 2xpakai dgn Triplex 9mm</v>
          </cell>
          <cell r="HO15899" t="str">
            <v>A1074</v>
          </cell>
        </row>
        <row r="15900">
          <cell r="HM15900" t="str">
            <v>A1075  Bekisting Dinding/m2 2xpakai dgn Triplex 12mm</v>
          </cell>
          <cell r="HO15900" t="str">
            <v>A1075</v>
          </cell>
        </row>
        <row r="15901">
          <cell r="HM15901" t="str">
            <v>B1001  Beton 1:1,5:2,5/m3,dgn Koral</v>
          </cell>
          <cell r="HO15901" t="str">
            <v>B1001</v>
          </cell>
        </row>
        <row r="15902">
          <cell r="HM15902" t="str">
            <v>B1002  Beton 1:2:3/m3,dgn Koral</v>
          </cell>
          <cell r="HO15902" t="str">
            <v>B1002</v>
          </cell>
        </row>
        <row r="15903">
          <cell r="HM15903" t="str">
            <v>B1003  Beton 1:3:5/m3,dgn Koral</v>
          </cell>
          <cell r="HO15903" t="str">
            <v>B1003</v>
          </cell>
        </row>
        <row r="15904">
          <cell r="HM15904" t="str">
            <v>B1004  Beton 1:1,5:2,5/m3,dgn Seplit</v>
          </cell>
          <cell r="HO15904" t="str">
            <v>B1004</v>
          </cell>
        </row>
        <row r="15905">
          <cell r="HM15905" t="str">
            <v>B1005  Beton 1:2:3/m3,dgn Seplit</v>
          </cell>
          <cell r="HO15905" t="str">
            <v>B1005</v>
          </cell>
        </row>
        <row r="15906">
          <cell r="HM15906" t="str">
            <v>B1006  Beton 1:3:5/m3,dgn Seplit</v>
          </cell>
          <cell r="HO15906" t="str">
            <v>B1006</v>
          </cell>
        </row>
        <row r="15907">
          <cell r="HM15907" t="str">
            <v>B1007  Beton Ready Mix K.250/m3</v>
          </cell>
          <cell r="HO15907" t="str">
            <v>B1007</v>
          </cell>
        </row>
        <row r="15908">
          <cell r="HM15908" t="str">
            <v>B1008  Beton Ready Mix K.225/m3</v>
          </cell>
          <cell r="HO15908" t="str">
            <v>B1008</v>
          </cell>
        </row>
        <row r="15909">
          <cell r="HM15909" t="str">
            <v>B1009  Beton Ready Mix K.200/m3</v>
          </cell>
          <cell r="HO15909" t="str">
            <v>B1009</v>
          </cell>
        </row>
        <row r="15910">
          <cell r="HM15910" t="str">
            <v>B1010  Beton Ready Mix K.175/m3</v>
          </cell>
          <cell r="HO15910" t="str">
            <v>B1010</v>
          </cell>
        </row>
        <row r="15911">
          <cell r="HM15911" t="str">
            <v>B1011  Beton Ready Mix K.150/m3</v>
          </cell>
          <cell r="HO15911" t="str">
            <v>B1011</v>
          </cell>
        </row>
        <row r="15912">
          <cell r="HM15912" t="str">
            <v>B1012  Beton Ready Mix K.125/m3</v>
          </cell>
          <cell r="HO15912" t="str">
            <v>B1012</v>
          </cell>
        </row>
        <row r="15913">
          <cell r="HM15913" t="str">
            <v>B1013  Pembesian Polos/kg</v>
          </cell>
          <cell r="HO15913" t="str">
            <v>B1013</v>
          </cell>
        </row>
        <row r="15914">
          <cell r="HM15914" t="str">
            <v>B1014  Pembesian Ulir/kg</v>
          </cell>
          <cell r="HO15914" t="str">
            <v>B1014</v>
          </cell>
        </row>
        <row r="15915">
          <cell r="HM15915" t="str">
            <v>B1015  Bekisting Kolom/m2 2xpakai dgn Papan 2/20</v>
          </cell>
          <cell r="HO15915" t="str">
            <v>B1015</v>
          </cell>
        </row>
        <row r="15916">
          <cell r="HM15916" t="str">
            <v>B1016  Bekisting Kolom/m2 2xpakai dgn Triplex 9mm</v>
          </cell>
          <cell r="HO15916" t="str">
            <v>B1016</v>
          </cell>
        </row>
        <row r="15917">
          <cell r="HM15917" t="str">
            <v>B1017  Bekisting Kolom/m2 2xpakai dgn Triplex 12mm</v>
          </cell>
          <cell r="HO15917" t="str">
            <v>B1017</v>
          </cell>
        </row>
        <row r="15918">
          <cell r="HM15918" t="str">
            <v>B1018  Bekisting Balok/m2 2xpakai dgn Papan 2/20</v>
          </cell>
          <cell r="HO15918" t="str">
            <v>B1018</v>
          </cell>
        </row>
        <row r="15919">
          <cell r="HM15919" t="str">
            <v>B1019  Bekisting Balok/m2 2xpakai dgn Triplex 9mm</v>
          </cell>
          <cell r="HO15919" t="str">
            <v>B1019</v>
          </cell>
        </row>
        <row r="15920">
          <cell r="HM15920" t="str">
            <v>B1020  Bekisting Balok/m2 2xpakai dgn Triplex 12mm</v>
          </cell>
          <cell r="HO15920" t="str">
            <v>B1020</v>
          </cell>
        </row>
        <row r="15921">
          <cell r="HM15921" t="str">
            <v>B1021  Bekisting Plat/m2 2xpakai dgn Papan 2/20</v>
          </cell>
          <cell r="HO15921" t="str">
            <v>B1021</v>
          </cell>
        </row>
        <row r="15922">
          <cell r="HM15922" t="str">
            <v>B1022  Bekisting Plat/m2 2xpakai dgn Triplex 9mm</v>
          </cell>
          <cell r="HO15922" t="str">
            <v>B1022</v>
          </cell>
        </row>
        <row r="15923">
          <cell r="HM15923" t="str">
            <v>B1023  Bekisting Plat/m2 2xpakai dgn Triplex 12mm</v>
          </cell>
          <cell r="HO15923" t="str">
            <v>B1023</v>
          </cell>
        </row>
        <row r="15924">
          <cell r="HM15924" t="str">
            <v>B1024  Bekisting Tangga/m2 2xpakai dgn Papan 2/20</v>
          </cell>
          <cell r="HO15924" t="str">
            <v>B1024</v>
          </cell>
        </row>
        <row r="15925">
          <cell r="HM15925" t="str">
            <v>B1025  Bekisting Tangga/m2 2xpakai dgn Triplex 9mm</v>
          </cell>
          <cell r="HO15925" t="str">
            <v>B1025</v>
          </cell>
        </row>
        <row r="15926">
          <cell r="HM15926" t="str">
            <v>B1026  Bekisting Tangga/m2 2xpakai dgn Triplex 12mm</v>
          </cell>
          <cell r="HO15926" t="str">
            <v>B1026</v>
          </cell>
        </row>
        <row r="15927">
          <cell r="HM15927" t="str">
            <v>B1027  Bekisting Beton Praktis/m2</v>
          </cell>
          <cell r="HO15927" t="str">
            <v>B1027</v>
          </cell>
        </row>
        <row r="15928">
          <cell r="HM15928" t="str">
            <v>B2001  Beton 1:1,5:2,5/m3,dgn Koral</v>
          </cell>
          <cell r="HO15928" t="str">
            <v>B2001</v>
          </cell>
        </row>
        <row r="15929">
          <cell r="HM15929" t="str">
            <v>B2002  Beton 1:2:3/m3,dgn Koral</v>
          </cell>
          <cell r="HO15929" t="str">
            <v>B2002</v>
          </cell>
        </row>
        <row r="15930">
          <cell r="HM15930" t="str">
            <v>B2003  Beton 1:3:5/m3,dgn Koral</v>
          </cell>
          <cell r="HO15930" t="str">
            <v>B2003</v>
          </cell>
        </row>
        <row r="15931">
          <cell r="HM15931" t="str">
            <v>B2004  Beton 1:1,5:2,5/m3,dgn Seplit</v>
          </cell>
          <cell r="HO15931" t="str">
            <v>B2004</v>
          </cell>
        </row>
        <row r="15932">
          <cell r="HM15932" t="str">
            <v>B2005  Beton 1:2:3/m3,dgn Seplit</v>
          </cell>
          <cell r="HO15932" t="str">
            <v>B2005</v>
          </cell>
        </row>
        <row r="15933">
          <cell r="HM15933" t="str">
            <v>B2006  Beton 1:3:5/m3,dgn Seplit</v>
          </cell>
          <cell r="HO15933" t="str">
            <v>B2006</v>
          </cell>
        </row>
        <row r="15934">
          <cell r="HM15934" t="str">
            <v>B2007  Beton Ready Mix K.250/m3</v>
          </cell>
          <cell r="HO15934" t="str">
            <v>B2007</v>
          </cell>
        </row>
        <row r="15935">
          <cell r="HM15935" t="str">
            <v>B2008  Beton Ready Mix K.225/m3</v>
          </cell>
          <cell r="HO15935" t="str">
            <v>B2008</v>
          </cell>
        </row>
        <row r="15936">
          <cell r="HM15936" t="str">
            <v>B2009  Beton Ready Mix K.200/m3</v>
          </cell>
          <cell r="HO15936" t="str">
            <v>B2009</v>
          </cell>
        </row>
        <row r="15937">
          <cell r="HM15937" t="str">
            <v>B2010  Beton Ready Mix K.175/m3</v>
          </cell>
          <cell r="HO15937" t="str">
            <v>B2010</v>
          </cell>
        </row>
        <row r="15938">
          <cell r="HM15938" t="str">
            <v>B2011  Beton Ready Mix K.150/m3</v>
          </cell>
          <cell r="HO15938" t="str">
            <v>B2011</v>
          </cell>
        </row>
        <row r="15939">
          <cell r="HM15939" t="str">
            <v>B2012  Beton Ready Mix K.125/m3</v>
          </cell>
          <cell r="HO15939" t="str">
            <v>B2012</v>
          </cell>
        </row>
        <row r="15940">
          <cell r="HM15940" t="str">
            <v>B2013  Pembesian Polos/kg</v>
          </cell>
          <cell r="HO15940" t="str">
            <v>B2013</v>
          </cell>
        </row>
        <row r="15941">
          <cell r="HM15941" t="str">
            <v>B2014  Pembesian Ulir/kg</v>
          </cell>
          <cell r="HO15941" t="str">
            <v>B2014</v>
          </cell>
        </row>
        <row r="15942">
          <cell r="HM15942" t="str">
            <v>B2015  Bekisting Kolom/m2 2xpakai dgn Papan 2/20</v>
          </cell>
          <cell r="HO15942" t="str">
            <v>B2015</v>
          </cell>
        </row>
        <row r="15943">
          <cell r="HM15943" t="str">
            <v>B2016  Bekisting Kolom/m2 2xpakai dgn Triplex 9mm</v>
          </cell>
          <cell r="HO15943" t="str">
            <v>B2016</v>
          </cell>
        </row>
        <row r="15944">
          <cell r="HM15944" t="str">
            <v>B2017  Bekisting Kolom/m2 2xpakai dgn Triplex 12mm</v>
          </cell>
          <cell r="HO15944" t="str">
            <v>B2017</v>
          </cell>
        </row>
        <row r="15945">
          <cell r="HM15945" t="str">
            <v>B2018  Bekisting Balok/m2 2xpakai dgn Papan 2/20</v>
          </cell>
          <cell r="HO15945" t="str">
            <v>B2018</v>
          </cell>
        </row>
        <row r="15946">
          <cell r="HM15946" t="str">
            <v>B2019  Bekisting Balok/m2 2xpakai dgn Triplex 9mm</v>
          </cell>
          <cell r="HO15946" t="str">
            <v>B2019</v>
          </cell>
        </row>
        <row r="15947">
          <cell r="HM15947" t="str">
            <v>B2020  Bekisting Balok/m2 2xpakai dgn Triplex 12mm</v>
          </cell>
          <cell r="HO15947" t="str">
            <v>B2020</v>
          </cell>
        </row>
        <row r="15948">
          <cell r="HM15948" t="str">
            <v>B2021  Bekisting Plat/m2 2xpakai dgn Papan 2/20</v>
          </cell>
          <cell r="HO15948" t="str">
            <v>B2021</v>
          </cell>
        </row>
        <row r="15949">
          <cell r="HM15949" t="str">
            <v>B2022  Bekisting Plat/m2 2xpakai dgn Triplex 9mm</v>
          </cell>
          <cell r="HO15949" t="str">
            <v>B2022</v>
          </cell>
        </row>
        <row r="15950">
          <cell r="HM15950" t="str">
            <v>B2023  Bekisting Plat/m2 2xpakai dgn Triplex 12mm</v>
          </cell>
          <cell r="HO15950" t="str">
            <v>B2023</v>
          </cell>
        </row>
        <row r="15951">
          <cell r="HM15951" t="str">
            <v>B2024  Bekisting Tangga/m2 2xpakai dgn Papan 2/20</v>
          </cell>
          <cell r="HO15951" t="str">
            <v>B2024</v>
          </cell>
        </row>
        <row r="15952">
          <cell r="HM15952" t="str">
            <v>B2025  Bekisting Tangga/m2 2xpakai dgn Triplex 9mm</v>
          </cell>
          <cell r="HO15952" t="str">
            <v>B2025</v>
          </cell>
        </row>
        <row r="15953">
          <cell r="HM15953" t="str">
            <v>B2026  Bekisting Tangga/m2 2xpakai dgn Triplex 12mm</v>
          </cell>
          <cell r="HO15953" t="str">
            <v>B2026</v>
          </cell>
        </row>
        <row r="15954">
          <cell r="HM15954" t="str">
            <v>B2027  Bekisting Beton Praktis/m2</v>
          </cell>
          <cell r="HO15954" t="str">
            <v>B2027</v>
          </cell>
        </row>
        <row r="15955">
          <cell r="HM15955" t="str">
            <v>B3001  Beton 1:1,5:2,5/m3,dgn Koral</v>
          </cell>
          <cell r="HO15955" t="str">
            <v>B3001</v>
          </cell>
        </row>
        <row r="15956">
          <cell r="HM15956" t="str">
            <v>B3002  Beton 1:2:3/m3,dgn Koral</v>
          </cell>
          <cell r="HO15956" t="str">
            <v>B3002</v>
          </cell>
        </row>
        <row r="15957">
          <cell r="HM15957" t="str">
            <v>B3003  Beton 1:3:5/m3,dgn Koral</v>
          </cell>
          <cell r="HO15957" t="str">
            <v>B3003</v>
          </cell>
        </row>
        <row r="15958">
          <cell r="HM15958" t="str">
            <v>B3004  Beton 1:1,5:2,5/m3,dgn Seplit</v>
          </cell>
          <cell r="HO15958" t="str">
            <v>B3004</v>
          </cell>
        </row>
        <row r="15959">
          <cell r="HM15959" t="str">
            <v>B3005  Beton 1:2:3/m3,dgn Seplit</v>
          </cell>
          <cell r="HO15959" t="str">
            <v>B3005</v>
          </cell>
        </row>
        <row r="15960">
          <cell r="HM15960" t="str">
            <v>B3006  Beton 1:3:5/m3,dgn Seplit</v>
          </cell>
          <cell r="HO15960" t="str">
            <v>B3006</v>
          </cell>
        </row>
        <row r="15961">
          <cell r="HM15961" t="str">
            <v>B3007  Beton Ready Mix K.250/m3</v>
          </cell>
          <cell r="HO15961" t="str">
            <v>B3007</v>
          </cell>
        </row>
        <row r="15962">
          <cell r="HM15962" t="str">
            <v>B3008  Beton Ready Mix K.225/m3</v>
          </cell>
          <cell r="HO15962" t="str">
            <v>B3008</v>
          </cell>
        </row>
        <row r="15963">
          <cell r="HM15963" t="str">
            <v>B3009  Beton Ready Mix K.200/m3</v>
          </cell>
          <cell r="HO15963" t="str">
            <v>B3009</v>
          </cell>
        </row>
        <row r="15964">
          <cell r="HM15964" t="str">
            <v>B3010  Beton Ready Mix K.175/m3</v>
          </cell>
          <cell r="HO15964" t="str">
            <v>B3010</v>
          </cell>
        </row>
        <row r="15965">
          <cell r="HM15965" t="str">
            <v>B3011  Beton Ready Mix K.150/m3</v>
          </cell>
          <cell r="HO15965" t="str">
            <v>B3011</v>
          </cell>
        </row>
        <row r="15966">
          <cell r="HM15966" t="str">
            <v>B3012  Beton Ready Mix K.125/m3</v>
          </cell>
          <cell r="HO15966" t="str">
            <v>B3012</v>
          </cell>
        </row>
        <row r="15967">
          <cell r="HM15967" t="str">
            <v>B3013  Pembesian Polos/kg</v>
          </cell>
          <cell r="HO15967" t="str">
            <v>B3013</v>
          </cell>
        </row>
        <row r="15968">
          <cell r="HM15968" t="str">
            <v>B3014  Pembesian Ulir/kg</v>
          </cell>
          <cell r="HO15968" t="str">
            <v>B3014</v>
          </cell>
        </row>
        <row r="15969">
          <cell r="HM15969" t="str">
            <v>B3015  Bekisting Kolom/m2 2xpakai dgn Papan 2/20</v>
          </cell>
          <cell r="HO15969" t="str">
            <v>B3015</v>
          </cell>
        </row>
        <row r="15970">
          <cell r="HM15970" t="str">
            <v>B3016  Bekisting Kolom/m2 2xpakai dgn Triplex 9mm</v>
          </cell>
          <cell r="HO15970" t="str">
            <v>B3016</v>
          </cell>
        </row>
        <row r="15971">
          <cell r="HM15971" t="str">
            <v>B3017  Bekisting Kolom/m2 2xpakai dgn Triplex 12mm</v>
          </cell>
          <cell r="HO15971" t="str">
            <v>B3017</v>
          </cell>
        </row>
        <row r="15972">
          <cell r="HM15972" t="str">
            <v>B3018  Bekisting Balok/m2 2xpakai dgn Papan 2/20</v>
          </cell>
          <cell r="HO15972" t="str">
            <v>B3018</v>
          </cell>
        </row>
        <row r="15973">
          <cell r="HM15973" t="str">
            <v>B3019  Bekisting Balok/m2 2xpakai dgn Triplex 9mm</v>
          </cell>
          <cell r="HO15973" t="str">
            <v>B3019</v>
          </cell>
        </row>
        <row r="15974">
          <cell r="HM15974" t="str">
            <v>B3020  Bekisting Balok/m2 2xpakai dgn Triplex 12mm</v>
          </cell>
          <cell r="HO15974" t="str">
            <v>B3020</v>
          </cell>
        </row>
        <row r="15975">
          <cell r="HM15975" t="str">
            <v>B3021  Bekisting Plat/m2 2xpakai dgn Papan 2/20</v>
          </cell>
          <cell r="HO15975" t="str">
            <v>B3021</v>
          </cell>
        </row>
        <row r="15976">
          <cell r="HM15976" t="str">
            <v>B3022  Bekisting Plat/m2 2xpakai dgn Triplex 9mm</v>
          </cell>
          <cell r="HO15976" t="str">
            <v>B3022</v>
          </cell>
        </row>
        <row r="15977">
          <cell r="HM15977" t="str">
            <v>B3023  Bekisting Plat/m2 2xpakai dgn Triplex 12mm</v>
          </cell>
          <cell r="HO15977" t="str">
            <v>B3023</v>
          </cell>
        </row>
        <row r="15978">
          <cell r="HM15978" t="str">
            <v>B3024  Bekisting Tangga/m2 2xpakai dgn Papan 2/20</v>
          </cell>
          <cell r="HO15978" t="str">
            <v>B3024</v>
          </cell>
        </row>
        <row r="15979">
          <cell r="HM15979" t="str">
            <v>B3025  Bekisting Tangga/m2 2xpakai dgn Triplex 9mm</v>
          </cell>
          <cell r="HO15979" t="str">
            <v>B3025</v>
          </cell>
        </row>
        <row r="15980">
          <cell r="HM15980" t="str">
            <v>B3026  Bekisting Tangga/m2 2xpakai dgn Triplex 12mm</v>
          </cell>
          <cell r="HO15980" t="str">
            <v>B3026</v>
          </cell>
        </row>
        <row r="15981">
          <cell r="HM15981" t="str">
            <v>B3027  Bekisting Beton Praktis/m2</v>
          </cell>
          <cell r="HO15981" t="str">
            <v>B3027</v>
          </cell>
        </row>
        <row r="15982">
          <cell r="HM15982" t="str">
            <v>C1001  Kosen Kayu Jati Kwalitet Politur/m3</v>
          </cell>
          <cell r="HO15982" t="str">
            <v>C1001</v>
          </cell>
        </row>
        <row r="15983">
          <cell r="HM15983" t="str">
            <v>C1002  Kosen Kayu Jati Kwalitet Cat/m3</v>
          </cell>
          <cell r="HO15983" t="str">
            <v>C1002</v>
          </cell>
        </row>
        <row r="15984">
          <cell r="HM15984" t="str">
            <v>C1003  Kosen Kayu Bangkirai Kw.Politur/m3</v>
          </cell>
          <cell r="HO15984" t="str">
            <v>C1003</v>
          </cell>
        </row>
        <row r="15985">
          <cell r="HM15985" t="str">
            <v>C1004  Kosen Kayu Bangkirai Kw.Cat/m3</v>
          </cell>
          <cell r="HO15985" t="str">
            <v>C1004</v>
          </cell>
        </row>
        <row r="15986">
          <cell r="HM15986" t="str">
            <v>C1005  Kosen Kayu Kamper Samarinda Kw.Politur/m3</v>
          </cell>
          <cell r="HO15986" t="str">
            <v>C1005</v>
          </cell>
        </row>
        <row r="15987">
          <cell r="HM15987" t="str">
            <v>C1006  Kosen Kayu Kamper Samarinda Kw.Cat/m3</v>
          </cell>
          <cell r="HO15987" t="str">
            <v>C1006</v>
          </cell>
        </row>
        <row r="15988">
          <cell r="HM15988" t="str">
            <v>C1007  Kosen Kayu Kamper Medan Kw.Politur/m3</v>
          </cell>
          <cell r="HO15988" t="str">
            <v>C1007</v>
          </cell>
        </row>
        <row r="15989">
          <cell r="HM15989" t="str">
            <v>C1008  Kosen Kayu Kamper Medan Kw.Cat/m3</v>
          </cell>
          <cell r="HO15989" t="str">
            <v>C1008</v>
          </cell>
        </row>
        <row r="15990">
          <cell r="HM15990" t="str">
            <v>C1009  Kosen Kayu Meranti Kw.Politur/m3</v>
          </cell>
          <cell r="HO15990" t="str">
            <v>C1009</v>
          </cell>
        </row>
        <row r="15991">
          <cell r="HM15991" t="str">
            <v>C1010  Kosen Kayu Meranti Kw.Cat/m3</v>
          </cell>
          <cell r="HO15991" t="str">
            <v>C1010</v>
          </cell>
        </row>
        <row r="15992">
          <cell r="HM15992" t="str">
            <v>C1011  Kosen Kayu Nyatoh Kw.Politur/m3</v>
          </cell>
          <cell r="HO15992" t="str">
            <v>C1011</v>
          </cell>
        </row>
        <row r="15993">
          <cell r="HM15993" t="str">
            <v>C1012  Kosen Kayu Nyatoh Kw.Cat/m3</v>
          </cell>
          <cell r="HO15993" t="str">
            <v>C1012</v>
          </cell>
        </row>
        <row r="15994">
          <cell r="HM15994" t="str">
            <v>C1013  Stel &amp; Pasang Kosen/m2</v>
          </cell>
          <cell r="HO15994" t="str">
            <v>C1013</v>
          </cell>
        </row>
        <row r="15995">
          <cell r="HM15995" t="str">
            <v>C1014  Beton Angkur/Locis Kosen dia 10mm/bh</v>
          </cell>
          <cell r="HO15995" t="str">
            <v>C1014</v>
          </cell>
        </row>
        <row r="15996">
          <cell r="HM15996" t="str">
            <v>C1015  Beton Angkur/Locis Kosen dia 12mm/bh</v>
          </cell>
          <cell r="HO15996" t="str">
            <v>C1015</v>
          </cell>
        </row>
        <row r="15997">
          <cell r="HM15997" t="str">
            <v>C1016  Pas.Bataco Semen Tebal 1 Batu 1:3/m2</v>
          </cell>
          <cell r="HO15997" t="str">
            <v>C1016</v>
          </cell>
        </row>
        <row r="15998">
          <cell r="HM15998" t="str">
            <v>C1017  Pas.Bataco Semen Tebal 1 Batu 1:4/m2</v>
          </cell>
          <cell r="HO15998" t="str">
            <v>C1017</v>
          </cell>
        </row>
        <row r="15999">
          <cell r="HM15999" t="str">
            <v>C1018  Pas.Bataco Semen Tebal 1 Batu 1:5/m2</v>
          </cell>
          <cell r="HO15999" t="str">
            <v>C1018</v>
          </cell>
        </row>
        <row r="16000">
          <cell r="HM16000" t="str">
            <v>C1019  Pas.Bataco Semen Tebal 1 Batu 1:6/m2</v>
          </cell>
          <cell r="HO16000" t="str">
            <v>C1019</v>
          </cell>
        </row>
        <row r="16001">
          <cell r="HM16001" t="str">
            <v>C1020  Pas.Bataco Semen Tebal 1 Batu 1:6/m2 Sopisopi</v>
          </cell>
          <cell r="HO16001" t="str">
            <v>C1020</v>
          </cell>
        </row>
        <row r="16002">
          <cell r="HM16002" t="str">
            <v>C1021  Pas.Batu Bata Kampung Tebal 1 Batu 1:3/m2</v>
          </cell>
          <cell r="HO16002" t="str">
            <v>C1021</v>
          </cell>
        </row>
        <row r="16003">
          <cell r="HM16003" t="str">
            <v>C1022  Pas.Batu Bata Kampung Tebal 1/2 Batu 1:4/m2</v>
          </cell>
          <cell r="HO16003" t="str">
            <v>C1022</v>
          </cell>
        </row>
        <row r="16004">
          <cell r="HM16004" t="str">
            <v>C1023  Pas.Batu Bata Kampung Tebal 1/2 Batu 1:5/m2</v>
          </cell>
          <cell r="HO16004" t="str">
            <v>C1023</v>
          </cell>
        </row>
        <row r="16005">
          <cell r="HM16005" t="str">
            <v>C1024  Pas.Batu Bata Kampung Tebal 1/2 Batu 1:6/m2</v>
          </cell>
          <cell r="HO16005" t="str">
            <v>C1024</v>
          </cell>
        </row>
        <row r="16006">
          <cell r="HM16006" t="str">
            <v>C1025  Pas.Batu Bata Kampung Tebal 1/2 Batu 1:6/m2 Sopisopi</v>
          </cell>
          <cell r="HO16006" t="str">
            <v>C1025</v>
          </cell>
        </row>
        <row r="16007">
          <cell r="HM16007" t="str">
            <v>C1026  Pas.Batu Bata Kuo Shin Tebal 1 Batu 1:3/m2</v>
          </cell>
          <cell r="HO16007" t="str">
            <v>C1026</v>
          </cell>
        </row>
        <row r="16008">
          <cell r="HM16008" t="str">
            <v>C1027  Pas.Batu Bata Kuo Shin Tebal 1 Batu 1:4/m2</v>
          </cell>
          <cell r="HO16008" t="str">
            <v>C1027</v>
          </cell>
        </row>
        <row r="16009">
          <cell r="HM16009" t="str">
            <v>C1028  Pas.Batu Bata Kuo Shin Tebal 1 Batu 1:5/m2</v>
          </cell>
          <cell r="HO16009" t="str">
            <v>C1028</v>
          </cell>
        </row>
        <row r="16010">
          <cell r="HM16010" t="str">
            <v>C1029  Pas.Batu Bata Kuo Shin Tebal 1 Batu 1:6/m2</v>
          </cell>
          <cell r="HO16010" t="str">
            <v>C1029</v>
          </cell>
        </row>
        <row r="16011">
          <cell r="HM16011" t="str">
            <v>C1030  Pas.Batu Bata Kuo Shin Tebal 1 Batu 1:6/m2 sopisopi</v>
          </cell>
          <cell r="HO16011" t="str">
            <v>C1030</v>
          </cell>
        </row>
        <row r="16012">
          <cell r="HM16012" t="str">
            <v>C1031  Pas.Batu Bata Press Tebal 1 Batu 1:3/m2</v>
          </cell>
          <cell r="HO16012" t="str">
            <v>C1031</v>
          </cell>
        </row>
        <row r="16013">
          <cell r="HM16013" t="str">
            <v>C1032  Pas.Batu Bata Press Tebal 1 Batu 1:4/m2</v>
          </cell>
          <cell r="HO16013" t="str">
            <v>C1032</v>
          </cell>
        </row>
        <row r="16014">
          <cell r="HM16014" t="str">
            <v>C1033  Pas.Batu Bata Press Tebal 1 Batu 1:5/m2</v>
          </cell>
          <cell r="HO16014" t="str">
            <v>C1033</v>
          </cell>
        </row>
        <row r="16015">
          <cell r="HM16015" t="str">
            <v>C1034  Pas.Batu Bata Press Tebal 1 Batu 1:6/m2</v>
          </cell>
          <cell r="HO16015" t="str">
            <v>C1034</v>
          </cell>
        </row>
        <row r="16016">
          <cell r="HM16016" t="str">
            <v>C1035  Pas.Batu Bata Press Tebal 1 Batu 1:6/m2 Sopisopi</v>
          </cell>
          <cell r="HO16016" t="str">
            <v>C1035</v>
          </cell>
        </row>
        <row r="16017">
          <cell r="HM16017" t="str">
            <v>C1036  Pas.Celcon Blok Tebal 1 Batu T.10cm 1:3/m2</v>
          </cell>
          <cell r="HO16017" t="str">
            <v>C1036</v>
          </cell>
        </row>
        <row r="16018">
          <cell r="HM16018" t="str">
            <v>C1037  Pas.Celcon Blok Tebal 1 Batu T.10cm 1:4/m2</v>
          </cell>
          <cell r="HO16018" t="str">
            <v>C1037</v>
          </cell>
        </row>
        <row r="16019">
          <cell r="HM16019" t="str">
            <v>C1038  Pas.Celcon Blok Tebal 1 Batu T.10cm 1:5/m2</v>
          </cell>
          <cell r="HO16019" t="str">
            <v>C1038</v>
          </cell>
        </row>
        <row r="16020">
          <cell r="HM16020" t="str">
            <v>C1039  Pas.Celcon Blok Tebal 1 Batu T.10cm 1:6/m2</v>
          </cell>
          <cell r="HO16020" t="str">
            <v>C1039</v>
          </cell>
        </row>
        <row r="16021">
          <cell r="HM16021" t="str">
            <v>C1040  Pas.Celcon Blok Tebal 1 Batu T.10cm 1:6/m2 sopisopi</v>
          </cell>
          <cell r="HO16021" t="str">
            <v>C1040</v>
          </cell>
        </row>
        <row r="16022">
          <cell r="HM16022" t="str">
            <v>C1041  Pas.Celcon Blok Tebal 1 Batu T.7,5cm 1:3/m2</v>
          </cell>
          <cell r="HO16022" t="str">
            <v>C1041</v>
          </cell>
        </row>
        <row r="16023">
          <cell r="HM16023" t="str">
            <v>C1042  Pas.Celcon Blok Tebal 1 Batu T.7,5cm 1:4/m2</v>
          </cell>
          <cell r="HO16023" t="str">
            <v>C1042</v>
          </cell>
        </row>
        <row r="16024">
          <cell r="HM16024" t="str">
            <v>C1043  Pas.Celcon Blok Tebal 1 Batu T.7,5cm 1:5/m2</v>
          </cell>
          <cell r="HO16024" t="str">
            <v>C1043</v>
          </cell>
        </row>
        <row r="16025">
          <cell r="HM16025" t="str">
            <v>C1044  Pas.Celcon Blok Tebal 1 Batu T.7,5cm 1:6/m2</v>
          </cell>
          <cell r="HO16025" t="str">
            <v>C1044</v>
          </cell>
        </row>
        <row r="16026">
          <cell r="HM16026" t="str">
            <v>C1045  Pas.Celcon Blok Tebal 1 Batu T.7,5cm 1:6/m2 Sopisopi</v>
          </cell>
          <cell r="HO16026" t="str">
            <v>C1045</v>
          </cell>
        </row>
        <row r="16027">
          <cell r="HM16027" t="str">
            <v>C1046  Pas.Bataco Semen Tebal 1/2 Batu 1:3/m2</v>
          </cell>
          <cell r="HO16027" t="str">
            <v>C1046</v>
          </cell>
        </row>
        <row r="16028">
          <cell r="HM16028" t="str">
            <v>C1047  Pas.Bataco Semen Tebal 1/2 Batu 1:4/m2</v>
          </cell>
          <cell r="HO16028" t="str">
            <v>C1047</v>
          </cell>
        </row>
        <row r="16029">
          <cell r="HM16029" t="str">
            <v>C1048  Pas.Bataco Semen Tebal 1/2 Batu 1:5/m2</v>
          </cell>
          <cell r="HO16029" t="str">
            <v>C1048</v>
          </cell>
        </row>
        <row r="16030">
          <cell r="HM16030" t="str">
            <v>C1049  Pas.Bataco Semen Tebal 1/2 Batu 1:6/m2</v>
          </cell>
          <cell r="HO16030" t="str">
            <v>C1049</v>
          </cell>
        </row>
        <row r="16031">
          <cell r="HM16031" t="str">
            <v>C1050  Pas.Bataco Semen Tebal 1/2 Batu 1:6/m2 Sopisopi</v>
          </cell>
          <cell r="HO16031" t="str">
            <v>C1050</v>
          </cell>
        </row>
        <row r="16032">
          <cell r="HM16032" t="str">
            <v>C1051  Pas.Batu Bata Kampung Tebal 1/2 Batu 1:3/m2</v>
          </cell>
          <cell r="HO16032" t="str">
            <v>C1051</v>
          </cell>
        </row>
        <row r="16033">
          <cell r="HM16033" t="str">
            <v>C1052  Pas.Batu Bata Kampung Tebal 1/2 Batu 1:4/m2</v>
          </cell>
          <cell r="HO16033" t="str">
            <v>C1052</v>
          </cell>
        </row>
        <row r="16034">
          <cell r="HM16034" t="str">
            <v>C1053  Pas.Batu Bata Kampung Tebal 1/2 Batu 1:5/m2</v>
          </cell>
          <cell r="HO16034" t="str">
            <v>C1053</v>
          </cell>
        </row>
        <row r="16035">
          <cell r="HM16035" t="str">
            <v>C1054  Pas.Batu Bata Kampung Tebal 1/2 Batu 1:6/m2</v>
          </cell>
          <cell r="HO16035" t="str">
            <v>C1054</v>
          </cell>
        </row>
        <row r="16036">
          <cell r="HM16036" t="str">
            <v>C1055  Pas.Batu Bata Kampung Tebal 1/2 Batu 1:6/m2 Sopisopi</v>
          </cell>
          <cell r="HO16036" t="str">
            <v>C1055</v>
          </cell>
        </row>
        <row r="16037">
          <cell r="HM16037" t="str">
            <v>C1056  Pas.Batu Bata Kuo Shin Tebal 1/2 Batu 1:3/m2</v>
          </cell>
          <cell r="HO16037" t="str">
            <v>C1056</v>
          </cell>
        </row>
        <row r="16038">
          <cell r="HM16038" t="str">
            <v>C1057  Pas.Batu Bata Kuo Shin Tebal 1/2 Batu 1:4/m2</v>
          </cell>
          <cell r="HO16038" t="str">
            <v>C1057</v>
          </cell>
        </row>
        <row r="16039">
          <cell r="HM16039" t="str">
            <v>C1058  Pas.Batu Bata Kuo Shin Tebal 1/2 Batu 1:5/m2</v>
          </cell>
          <cell r="HO16039" t="str">
            <v>C1058</v>
          </cell>
        </row>
        <row r="16040">
          <cell r="HM16040" t="str">
            <v>C1059  Pas.Batu Bata Kuo Shin Tebal 1/2 Batu 1:6/m2</v>
          </cell>
          <cell r="HO16040" t="str">
            <v>C1059</v>
          </cell>
        </row>
        <row r="16041">
          <cell r="HM16041" t="str">
            <v>C1060  Pas.Batu Bata Kuo Shin Tebal 1/2 Batu 1:6/m2 Sopisopi</v>
          </cell>
          <cell r="HO16041" t="str">
            <v>C1060</v>
          </cell>
        </row>
        <row r="16042">
          <cell r="HM16042" t="str">
            <v>C1061  Pas.Batu Bata Press Tebal 1/2 Batu 1:3/m2</v>
          </cell>
          <cell r="HO16042" t="str">
            <v>C1061</v>
          </cell>
        </row>
        <row r="16043">
          <cell r="HM16043" t="str">
            <v>C1062  Pas.Batu Bata Press Tebal 1/2 Batu 1:4/m2</v>
          </cell>
          <cell r="HO16043" t="str">
            <v>C1062</v>
          </cell>
        </row>
        <row r="16044">
          <cell r="HM16044" t="str">
            <v>C1063  Pas.Batu Bata Press Tebal 1/2 Batu 1:5/m2</v>
          </cell>
          <cell r="HO16044" t="str">
            <v>C1063</v>
          </cell>
        </row>
        <row r="16045">
          <cell r="HM16045" t="str">
            <v>C1064  Pas.Batu Bata Press Tebal 1/2 Batu 1:6/m2</v>
          </cell>
          <cell r="HO16045" t="str">
            <v>C1064</v>
          </cell>
        </row>
        <row r="16046">
          <cell r="HM16046" t="str">
            <v>C1065  Pas.Batu Bata Press Tebal 1/2 Batu 1:6/m2 Sopisopi</v>
          </cell>
          <cell r="HO16046" t="str">
            <v>C1065</v>
          </cell>
        </row>
        <row r="16047">
          <cell r="HM16047" t="str">
            <v>C1066  Pas.Celcon Blok Tebal 1/2 Batu T.10cm 1:3/m2</v>
          </cell>
          <cell r="HO16047" t="str">
            <v>C1066</v>
          </cell>
        </row>
        <row r="16048">
          <cell r="HM16048" t="str">
            <v>C1067  Pas.Celcon Blok Tebal 1/2 Batu T.10cm 1:4/m2</v>
          </cell>
          <cell r="HO16048" t="str">
            <v>C1067</v>
          </cell>
        </row>
        <row r="16049">
          <cell r="HM16049" t="str">
            <v>C1068  Pas.Celcon Blok Tebal 1/2 Batu T.10cm 1:5/m2</v>
          </cell>
          <cell r="HO16049" t="str">
            <v>C1068</v>
          </cell>
        </row>
        <row r="16050">
          <cell r="HM16050" t="str">
            <v>C1069  Pas.Celcon Blok Tebal 1/2 Batu T.10cm 1:6/m2</v>
          </cell>
          <cell r="HO16050" t="str">
            <v>C1069</v>
          </cell>
        </row>
        <row r="16051">
          <cell r="HM16051" t="str">
            <v>C1070  Pas.Celcon Blok Tebal 1/2 Batu T.10cm 1:6/m2 sopisopi</v>
          </cell>
          <cell r="HO16051" t="str">
            <v>C1070</v>
          </cell>
        </row>
        <row r="16052">
          <cell r="HM16052" t="str">
            <v>C1071  Pas.Celcon Blok Tebal 1/2 Batu T.7,5cm 1:3/m2</v>
          </cell>
          <cell r="HO16052" t="str">
            <v>C1071</v>
          </cell>
        </row>
        <row r="16053">
          <cell r="HM16053" t="str">
            <v>C1072  Pas.Celcon Blok Tebal 1/2 Batu T.7,5cm 1:4/m2</v>
          </cell>
          <cell r="HO16053" t="str">
            <v>C1072</v>
          </cell>
        </row>
        <row r="16054">
          <cell r="HM16054" t="str">
            <v>C1073  Pas.Celcon Blok Tebal 1/2 Batu T.7,5cm 1:5/m2</v>
          </cell>
          <cell r="HO16054" t="str">
            <v>C1073</v>
          </cell>
        </row>
        <row r="16055">
          <cell r="HM16055" t="str">
            <v>C1074  Pas.Celcon Blok Tebal 1/2 Batu T.7,5cm 1:6/m2</v>
          </cell>
          <cell r="HO16055" t="str">
            <v>C1074</v>
          </cell>
        </row>
        <row r="16056">
          <cell r="HM16056" t="str">
            <v>C1075  Pas.Celcon Blok Tebal 1/2 Batu T.7,5cm 1:6/m2 Sopisopi</v>
          </cell>
          <cell r="HO16056" t="str">
            <v>C1075</v>
          </cell>
        </row>
        <row r="16057">
          <cell r="HM16057" t="str">
            <v>C2001  Kosen Kayu Jati Kwalitet Politur/m3</v>
          </cell>
          <cell r="HO16057" t="str">
            <v>C2001</v>
          </cell>
        </row>
        <row r="16058">
          <cell r="HM16058" t="str">
            <v>C2002  Kosen Kayu Jati Kwalitet Cat/m3</v>
          </cell>
          <cell r="HO16058" t="str">
            <v>C2002</v>
          </cell>
        </row>
        <row r="16059">
          <cell r="HM16059" t="str">
            <v>C2003  Kosen Kayu Bangkirai Kw.Politur/m3</v>
          </cell>
          <cell r="HO16059" t="str">
            <v>C2003</v>
          </cell>
        </row>
        <row r="16060">
          <cell r="HM16060" t="str">
            <v>C2004  Kosen Kayu Bangkirai Kw.Cat/m3</v>
          </cell>
          <cell r="HO16060" t="str">
            <v>C2004</v>
          </cell>
        </row>
        <row r="16061">
          <cell r="HM16061" t="str">
            <v>C2005  Kosen Kayu Kamper Samarinda Kw.Politur/m3</v>
          </cell>
          <cell r="HO16061" t="str">
            <v>C2005</v>
          </cell>
        </row>
        <row r="16062">
          <cell r="HM16062" t="str">
            <v>C2006  Kosen Kayu Kamper Samarinda Kw.Cat/m3</v>
          </cell>
          <cell r="HO16062" t="str">
            <v>C2006</v>
          </cell>
        </row>
        <row r="16063">
          <cell r="HM16063" t="str">
            <v>C2007  Kosen Kayu Kamper Medan Kw.Politur/m3</v>
          </cell>
          <cell r="HO16063" t="str">
            <v>C2007</v>
          </cell>
        </row>
        <row r="16064">
          <cell r="HM16064" t="str">
            <v>C2008  Kosen Kayu Kamper Medan Kw.Cat/m3</v>
          </cell>
          <cell r="HO16064" t="str">
            <v>C2008</v>
          </cell>
        </row>
        <row r="16065">
          <cell r="HM16065" t="str">
            <v>C2009  Kosen Kayu Meranti Kw.Politur/m3</v>
          </cell>
          <cell r="HO16065" t="str">
            <v>C2009</v>
          </cell>
        </row>
        <row r="16066">
          <cell r="HM16066" t="str">
            <v>C2010  Kosen Kayu Meranti Kw.Cat/m3</v>
          </cell>
          <cell r="HO16066" t="str">
            <v>C2010</v>
          </cell>
        </row>
        <row r="16067">
          <cell r="HM16067" t="str">
            <v>C2011  Kosen Kayu Nyatoh Kw.Politur/m3</v>
          </cell>
          <cell r="HO16067" t="str">
            <v>C2011</v>
          </cell>
        </row>
        <row r="16068">
          <cell r="HM16068" t="str">
            <v>C2012  Kosen Kayu Nyatoh Kw.Cat/m3</v>
          </cell>
          <cell r="HO16068" t="str">
            <v>C2012</v>
          </cell>
        </row>
        <row r="16069">
          <cell r="HM16069" t="str">
            <v>C2013  Stel &amp; Pasang Kosen/m2</v>
          </cell>
          <cell r="HO16069" t="str">
            <v>C2013</v>
          </cell>
        </row>
        <row r="16070">
          <cell r="HM16070" t="str">
            <v>C2014  Beton Angkur/Locis Kosen dia 10mm/bh</v>
          </cell>
          <cell r="HO16070" t="str">
            <v>C2014</v>
          </cell>
        </row>
        <row r="16071">
          <cell r="HM16071" t="str">
            <v>C2015  Beton Angkur/Locis Kosen dia 12mm/bh</v>
          </cell>
          <cell r="HO16071" t="str">
            <v>C2015</v>
          </cell>
        </row>
        <row r="16072">
          <cell r="HM16072" t="str">
            <v>C2016  Pas.Bataco Semen Tebal 1 Batu 1:3/m2</v>
          </cell>
          <cell r="HO16072" t="str">
            <v>C2016</v>
          </cell>
        </row>
        <row r="16073">
          <cell r="HM16073" t="str">
            <v>C2017  Pas.Bataco Semen Tebal 1 Batu 1:4/m2</v>
          </cell>
          <cell r="HO16073" t="str">
            <v>C2017</v>
          </cell>
        </row>
        <row r="16074">
          <cell r="HM16074" t="str">
            <v>C2018  Pas.Bataco Semen Tebal 1 Batu 1:5/m2</v>
          </cell>
          <cell r="HO16074" t="str">
            <v>C2018</v>
          </cell>
        </row>
        <row r="16075">
          <cell r="HM16075" t="str">
            <v>C2019  Pas.Bataco Semen Tebal 1 Batu 1:6/m2</v>
          </cell>
          <cell r="HO16075" t="str">
            <v>C2019</v>
          </cell>
        </row>
        <row r="16076">
          <cell r="HM16076" t="str">
            <v>C2020  Pas.Bataco Semen Tebal 1 Batu 1:6/m2 Sopisopi</v>
          </cell>
          <cell r="HO16076" t="str">
            <v>C2020</v>
          </cell>
        </row>
        <row r="16077">
          <cell r="HM16077" t="str">
            <v>C2021  Pas.Batu Bata Kampung Tebal 1 Batu 1:3/m2</v>
          </cell>
          <cell r="HO16077" t="str">
            <v>C2021</v>
          </cell>
        </row>
        <row r="16078">
          <cell r="HM16078" t="str">
            <v>C2022  Pas.Batu Bata Kampung Tebal 1/2 Batu 1:4/m2</v>
          </cell>
          <cell r="HO16078" t="str">
            <v>C2022</v>
          </cell>
        </row>
        <row r="16079">
          <cell r="HM16079" t="str">
            <v>C2023  Pas.Batu Bata Kampung Tebal 1/2 Batu 1:5/m2</v>
          </cell>
          <cell r="HO16079" t="str">
            <v>C2023</v>
          </cell>
        </row>
        <row r="16080">
          <cell r="HM16080" t="str">
            <v>C2024  Pas.Batu Bata Kampung Tebal 1/2 Batu 1:6/m2</v>
          </cell>
          <cell r="HO16080" t="str">
            <v>C2024</v>
          </cell>
        </row>
        <row r="16081">
          <cell r="HM16081" t="str">
            <v>C2025  Pas.Batu Bata Kampung Tebal 1/2 Batu 1:6/m2 sopisopi</v>
          </cell>
          <cell r="HO16081" t="str">
            <v>C2025</v>
          </cell>
        </row>
        <row r="16082">
          <cell r="HM16082" t="str">
            <v>C2026  Pas.Batu Bata Kuo Shin Tebal 1 Batu 1:3/m2</v>
          </cell>
          <cell r="HO16082" t="str">
            <v>C2026</v>
          </cell>
        </row>
        <row r="16083">
          <cell r="HM16083" t="str">
            <v>C2027  Pas.Batu Bata Kuo Shin Tebal 1 Batu 1:4/m2</v>
          </cell>
          <cell r="HO16083" t="str">
            <v>C2027</v>
          </cell>
        </row>
        <row r="16084">
          <cell r="HM16084" t="str">
            <v>C2028  Pas.Batu Bata Kuo Shin Tebal 1 Batu 1:5/m2</v>
          </cell>
          <cell r="HO16084" t="str">
            <v>C2028</v>
          </cell>
        </row>
        <row r="16085">
          <cell r="HM16085" t="str">
            <v>C2029  Pas.Batu Bata Kuo Shin Tebal 1 Batu 1:6/m2</v>
          </cell>
          <cell r="HO16085" t="str">
            <v>C2029</v>
          </cell>
        </row>
        <row r="16086">
          <cell r="HM16086" t="str">
            <v>C2030  Pas.Batu Bata Kuo Shin Tebal 1 Batu 1:6/m2 Sopisopi</v>
          </cell>
          <cell r="HO16086" t="str">
            <v>C2030</v>
          </cell>
        </row>
        <row r="16087">
          <cell r="HM16087" t="str">
            <v>C2031  Pas.Batu Bata Press Tebal 1 Batu 1:3/m2</v>
          </cell>
          <cell r="HO16087" t="str">
            <v>C2031</v>
          </cell>
        </row>
        <row r="16088">
          <cell r="HM16088" t="str">
            <v>C2032  Pas.Batu Bata Press Tebal 1 Batu 1:4/m2</v>
          </cell>
          <cell r="HO16088" t="str">
            <v>C2032</v>
          </cell>
        </row>
        <row r="16089">
          <cell r="HM16089" t="str">
            <v>C2033  Pas.Batu Bata Press Tebal 1 Batu 1:5/m2</v>
          </cell>
          <cell r="HO16089" t="str">
            <v>C2033</v>
          </cell>
        </row>
        <row r="16090">
          <cell r="HM16090" t="str">
            <v>C2034  Pas.Batu Bata Press Tebal 1 Batu 1:6/m2</v>
          </cell>
          <cell r="HO16090" t="str">
            <v>C2034</v>
          </cell>
        </row>
        <row r="16091">
          <cell r="HM16091" t="str">
            <v>C2035  Pas.Batu Bata Press Tebal 1 Batu 1:6/m2 Sopisopi</v>
          </cell>
          <cell r="HO16091" t="str">
            <v>C2035</v>
          </cell>
        </row>
        <row r="16092">
          <cell r="HM16092" t="str">
            <v>C2036  Pas.Celcon Blok Tebal 1 Batu T.10cm 1:3/m2</v>
          </cell>
          <cell r="HO16092" t="str">
            <v>C2036</v>
          </cell>
        </row>
        <row r="16093">
          <cell r="HM16093" t="str">
            <v>C2037  Pas.Celcon Blok Tebal 1 Batu T.10cm 1:4/m2</v>
          </cell>
          <cell r="HO16093" t="str">
            <v>C2037</v>
          </cell>
        </row>
        <row r="16094">
          <cell r="HM16094" t="str">
            <v>C2038  Pas.Celcon Blok Tebal 1 Batu T.10cm 1:5/m2</v>
          </cell>
          <cell r="HO16094" t="str">
            <v>C2038</v>
          </cell>
        </row>
        <row r="16095">
          <cell r="HM16095" t="str">
            <v>C2039  Pas.Celcon Blok Tebal 1 Batu T.10cm 1:6/m2</v>
          </cell>
          <cell r="HO16095" t="str">
            <v>C2039</v>
          </cell>
        </row>
        <row r="16096">
          <cell r="HM16096" t="str">
            <v>C2040  Pas.Celcon Blok Tebal 1 Batu T.10cm 1:6/m2 Sopisopi</v>
          </cell>
          <cell r="HO16096" t="str">
            <v>C2040</v>
          </cell>
        </row>
        <row r="16097">
          <cell r="HM16097" t="str">
            <v>C2041  Pas.Celcon Blok Tebal 1 Batu T.7,5cm 1:3/m2</v>
          </cell>
          <cell r="HO16097" t="str">
            <v>C2041</v>
          </cell>
        </row>
        <row r="16098">
          <cell r="HM16098" t="str">
            <v>C2042  Pas.Celcon Blok Tebal 1 Batu T.7,5cm 1:4/m2</v>
          </cell>
          <cell r="HO16098" t="str">
            <v>C2042</v>
          </cell>
        </row>
        <row r="16099">
          <cell r="HM16099" t="str">
            <v>C2043  Pas.Celcon Blok Tebal 1 Batu T.7,5cm 1:5/m2</v>
          </cell>
          <cell r="HO16099" t="str">
            <v>C2043</v>
          </cell>
        </row>
        <row r="16100">
          <cell r="HM16100" t="str">
            <v>C2044  Pas.Celcon Blok Tebal 1 Batu T.7,5cm 1:6/m2</v>
          </cell>
          <cell r="HO16100" t="str">
            <v>C2044</v>
          </cell>
        </row>
        <row r="16101">
          <cell r="HM16101" t="str">
            <v>C2045  Pas.Celcon Blok Tebal 1 Batu T.7,5cm 1:6/m2 Sopisopi</v>
          </cell>
          <cell r="HO16101" t="str">
            <v>C2045</v>
          </cell>
        </row>
        <row r="16102">
          <cell r="HM16102" t="str">
            <v>C2046  Pas.Bataco Semen Tebal 1/2 Batu 1:3/m2</v>
          </cell>
          <cell r="HO16102" t="str">
            <v>C2046</v>
          </cell>
        </row>
        <row r="16103">
          <cell r="HM16103" t="str">
            <v>C2047  Pas.Bataco Semen Tebal 1/2 Batu 1:4/m2</v>
          </cell>
          <cell r="HO16103" t="str">
            <v>C2047</v>
          </cell>
        </row>
        <row r="16104">
          <cell r="HM16104" t="str">
            <v>C2048  Pas.Bataco Semen Tebal 1/2 Batu 1:5/m2</v>
          </cell>
          <cell r="HO16104" t="str">
            <v>C2048</v>
          </cell>
        </row>
        <row r="16105">
          <cell r="HM16105" t="str">
            <v>C2049  Pas.Bataco Semen Tebal 1/2 Batu 1:6/m2</v>
          </cell>
          <cell r="HO16105" t="str">
            <v>C2049</v>
          </cell>
        </row>
        <row r="16106">
          <cell r="HM16106" t="str">
            <v>C2050  Pas.Bataco Semen Tebal 1/2 Batu 1:6/m2 Sopisopi</v>
          </cell>
          <cell r="HO16106" t="str">
            <v>C2050</v>
          </cell>
        </row>
        <row r="16107">
          <cell r="HM16107" t="str">
            <v>C2051  Pas.Batu Bata Kampung Tebal 1/2 Batu 1:3/m2</v>
          </cell>
          <cell r="HO16107" t="str">
            <v>C2051</v>
          </cell>
        </row>
        <row r="16108">
          <cell r="HM16108" t="str">
            <v>C2052  Pas.Batu Bata Kampung Tebal 1/2 Batu 1:4/m2</v>
          </cell>
          <cell r="HO16108" t="str">
            <v>C2052</v>
          </cell>
        </row>
        <row r="16109">
          <cell r="HM16109" t="str">
            <v>C2053  Pas.Batu Bata Kampung Tebal 1/2 Batu 1:5/m2</v>
          </cell>
          <cell r="HO16109" t="str">
            <v>C2053</v>
          </cell>
        </row>
        <row r="16110">
          <cell r="HM16110" t="str">
            <v>C2054  Pas.Batu Bata Kampung Tebal 1/2 Batu 1:6/m2</v>
          </cell>
          <cell r="HO16110" t="str">
            <v>C2054</v>
          </cell>
        </row>
        <row r="16111">
          <cell r="HM16111" t="str">
            <v>C2055  Pas.Batu Bata Kampung Tebal 1/2 Batu 1:6/m2 Sopisopi</v>
          </cell>
          <cell r="HO16111" t="str">
            <v>C2055</v>
          </cell>
        </row>
        <row r="16112">
          <cell r="HM16112" t="str">
            <v>C2056  Pas.Batu Bata Kuo Shin Tebal 1/2 Batu 1:3/m2</v>
          </cell>
          <cell r="HO16112" t="str">
            <v>C2056</v>
          </cell>
        </row>
        <row r="16113">
          <cell r="HM16113" t="str">
            <v>C2057  Pas.Batu Bata Kuo Shin Tebal 1/2 Batu 1:4/m2</v>
          </cell>
          <cell r="HO16113" t="str">
            <v>C2057</v>
          </cell>
        </row>
        <row r="16114">
          <cell r="HM16114" t="str">
            <v>C2058  Pas.Batu Bata Kuo Shin Tebal 1/2 Batu 1:5/m2</v>
          </cell>
          <cell r="HO16114" t="str">
            <v>C2058</v>
          </cell>
        </row>
        <row r="16115">
          <cell r="HM16115" t="str">
            <v>C2059  Pas.Batu Bata Kuo Shin Tebal 1/2 Batu 1:6/m2</v>
          </cell>
          <cell r="HO16115" t="str">
            <v>C2059</v>
          </cell>
        </row>
        <row r="16116">
          <cell r="HM16116" t="str">
            <v>C2060  Pas.Batu Bata Kuo Shin Tebal 1/2 Batu 1:6/m2 Sopisopi</v>
          </cell>
          <cell r="HO16116" t="str">
            <v>C2060</v>
          </cell>
        </row>
        <row r="16117">
          <cell r="HM16117" t="str">
            <v>C2061  Pas.Batu Bata Press Tebal 1/2 Batu 1:3/m2</v>
          </cell>
          <cell r="HO16117" t="str">
            <v>C2061</v>
          </cell>
        </row>
        <row r="16118">
          <cell r="HM16118" t="str">
            <v>C2062  Pas.Batu Bata Press Tebal 1/2 Batu 1:4/m2</v>
          </cell>
          <cell r="HO16118" t="str">
            <v>C2062</v>
          </cell>
        </row>
        <row r="16119">
          <cell r="HM16119" t="str">
            <v>C2063  Pas.Batu Bata Press Tebal 1/2 Batu 1:5/m2</v>
          </cell>
          <cell r="HO16119" t="str">
            <v>C2063</v>
          </cell>
        </row>
        <row r="16120">
          <cell r="HM16120" t="str">
            <v>C2064  Pas.Batu Bata Press Tebal 1/2 Batu 1:6/m2</v>
          </cell>
          <cell r="HO16120" t="str">
            <v>C2064</v>
          </cell>
        </row>
        <row r="16121">
          <cell r="HM16121" t="str">
            <v>C2065  Pas.Batu Bata Press Tebal 1/2 Batu 1:6/m2 Sopisopi</v>
          </cell>
          <cell r="HO16121" t="str">
            <v>C2065</v>
          </cell>
        </row>
        <row r="16122">
          <cell r="HM16122" t="str">
            <v>C2066  Pas.Celcon Blok Tebal 1/2 Batu T.10cm 1:3/m2</v>
          </cell>
          <cell r="HO16122" t="str">
            <v>C2066</v>
          </cell>
        </row>
        <row r="16123">
          <cell r="HM16123" t="str">
            <v>C2067  Pas.Celcon Blok Tebal 1/2 Batu T.10cm 1:4/m2</v>
          </cell>
          <cell r="HO16123" t="str">
            <v>C2067</v>
          </cell>
        </row>
        <row r="16124">
          <cell r="HM16124" t="str">
            <v>C2068  Pas.Celcon Blok Tebal 1/2 Batu T.10cm 1:5/m2</v>
          </cell>
          <cell r="HO16124" t="str">
            <v>C2068</v>
          </cell>
        </row>
        <row r="16125">
          <cell r="HM16125" t="str">
            <v>C2069  Pas.Celcon Blok Tebal 1/2 Batu T.10cm 1:6/m2</v>
          </cell>
          <cell r="HO16125" t="str">
            <v>C2069</v>
          </cell>
        </row>
        <row r="16126">
          <cell r="HM16126" t="str">
            <v>C2070  Pas.Celcon Blok Tebal 1/2 Batu T.10cm 1:6/m2 Sopisopi</v>
          </cell>
          <cell r="HO16126" t="str">
            <v>C2070</v>
          </cell>
        </row>
        <row r="16127">
          <cell r="HM16127" t="str">
            <v>C2071  Pas.Celcon Blok Tebal 1/2 Batu T.7,5cm 1:3/m2</v>
          </cell>
          <cell r="HO16127" t="str">
            <v>C2071</v>
          </cell>
        </row>
        <row r="16128">
          <cell r="HM16128" t="str">
            <v>C2072  Pas.Celcon Blok Tebal 1/2 Batu T.7,5cm 1:4/m2</v>
          </cell>
          <cell r="HO16128" t="str">
            <v>C2072</v>
          </cell>
        </row>
        <row r="16129">
          <cell r="HM16129" t="str">
            <v>C2073  Pas.Celcon Blok Tebal 1/2 Batu T.7,5cm 1:5/m2</v>
          </cell>
          <cell r="HO16129" t="str">
            <v>C2073</v>
          </cell>
        </row>
        <row r="16130">
          <cell r="HM16130" t="str">
            <v>C2074  Pas.Celcon Blok Tebal 1/2 Batu T.7,5cm 1:6/m2</v>
          </cell>
          <cell r="HO16130" t="str">
            <v>C2074</v>
          </cell>
        </row>
        <row r="16131">
          <cell r="HM16131" t="str">
            <v>C2075  Pas.Celcon Blok Tebal 1/2 Batu T.7,5cm 1:6/m2 Sopisopi</v>
          </cell>
          <cell r="HO16131" t="str">
            <v>C2075</v>
          </cell>
        </row>
        <row r="16132">
          <cell r="HM16132" t="str">
            <v>C3001  Kosen Kayu Jati Kwalitet Politur/m3</v>
          </cell>
          <cell r="HO16132" t="str">
            <v>C3001</v>
          </cell>
        </row>
        <row r="16133">
          <cell r="HM16133" t="str">
            <v>C3002  Kosen Kayu Jati Kwalitet Cat/m3</v>
          </cell>
          <cell r="HO16133" t="str">
            <v>C3002</v>
          </cell>
        </row>
        <row r="16134">
          <cell r="HM16134" t="str">
            <v>C3003  Kosen Kayu Bangkirai Kw.Politur/m3</v>
          </cell>
          <cell r="HO16134" t="str">
            <v>C3003</v>
          </cell>
        </row>
        <row r="16135">
          <cell r="HM16135" t="str">
            <v>C3004  Kosen Kayu Bangkirai Kw.Cat/m3</v>
          </cell>
          <cell r="HO16135" t="str">
            <v>C3004</v>
          </cell>
        </row>
        <row r="16136">
          <cell r="HM16136" t="str">
            <v>C3005  Kosen Kayu Kamper Samarinda Kw.Politur/m3</v>
          </cell>
          <cell r="HO16136" t="str">
            <v>C3005</v>
          </cell>
        </row>
        <row r="16137">
          <cell r="HM16137" t="str">
            <v>C3006  Kosen Kayu Kamper Samarinda Kw.Cat/m3</v>
          </cell>
          <cell r="HO16137" t="str">
            <v>C3006</v>
          </cell>
        </row>
        <row r="16138">
          <cell r="HM16138" t="str">
            <v>C3007  Kosen Kayu Kamper Medan Kw.Politur/m3</v>
          </cell>
          <cell r="HO16138" t="str">
            <v>C3007</v>
          </cell>
        </row>
        <row r="16139">
          <cell r="HM16139" t="str">
            <v>C3008  Kosen Kayu Kamper Medan Kw.Cat/m3</v>
          </cell>
          <cell r="HO16139" t="str">
            <v>C3008</v>
          </cell>
        </row>
        <row r="16140">
          <cell r="HM16140" t="str">
            <v>C3009  Kosen Kayu Meranti Kw.Politur/m3</v>
          </cell>
          <cell r="HO16140" t="str">
            <v>C3009</v>
          </cell>
        </row>
        <row r="16141">
          <cell r="HM16141" t="str">
            <v>C3010  Kosen Kayu Meranti Kw.Cat/m3</v>
          </cell>
          <cell r="HO16141" t="str">
            <v>C3010</v>
          </cell>
        </row>
        <row r="16142">
          <cell r="HM16142" t="str">
            <v>C3011  Kosen Kayu Nyatoh Kw.Politur/m3</v>
          </cell>
          <cell r="HO16142" t="str">
            <v>C3011</v>
          </cell>
        </row>
        <row r="16143">
          <cell r="HM16143" t="str">
            <v>C3012  Kosen Kayu Nyatoh Kw.Cat/m3</v>
          </cell>
          <cell r="HO16143" t="str">
            <v>C3012</v>
          </cell>
        </row>
        <row r="16144">
          <cell r="HM16144" t="str">
            <v>C3013  Stel &amp; Pasang Kosen/m2</v>
          </cell>
          <cell r="HO16144" t="str">
            <v>C3013</v>
          </cell>
        </row>
        <row r="16145">
          <cell r="HM16145" t="str">
            <v>C3014  Beton Angkur/Locis Kosen dia 10mm/bh</v>
          </cell>
          <cell r="HO16145" t="str">
            <v>C3014</v>
          </cell>
        </row>
        <row r="16146">
          <cell r="HM16146" t="str">
            <v>C3015  Beton Angkur/Locis Kosen dia 12mm/bh</v>
          </cell>
          <cell r="HO16146" t="str">
            <v>C3015</v>
          </cell>
        </row>
        <row r="16147">
          <cell r="HM16147" t="str">
            <v>C3016  Pas.Bataco Semen Tebal 1 Batu 1:3/m2</v>
          </cell>
          <cell r="HO16147" t="str">
            <v>C3016</v>
          </cell>
        </row>
        <row r="16148">
          <cell r="HM16148" t="str">
            <v>C3017  Pas.Bataco Semen Tebal 1 Batu 1:4/m2</v>
          </cell>
          <cell r="HO16148" t="str">
            <v>C3017</v>
          </cell>
        </row>
        <row r="16149">
          <cell r="HM16149" t="str">
            <v>C3018  Pas.Bataco Semen Tebal 1 Batu 1:5/m2</v>
          </cell>
          <cell r="HO16149" t="str">
            <v>C3018</v>
          </cell>
        </row>
        <row r="16150">
          <cell r="HM16150" t="str">
            <v>C3019  Pas.Bataco Semen Tebal 1 Batu 1:6/m2</v>
          </cell>
          <cell r="HO16150" t="str">
            <v>C3019</v>
          </cell>
        </row>
        <row r="16151">
          <cell r="HM16151" t="str">
            <v>C3020  Pas.Bataco Semen Tebal 1 Batu 1:6/m2 Sopisopi</v>
          </cell>
          <cell r="HO16151" t="str">
            <v>C3020</v>
          </cell>
        </row>
        <row r="16152">
          <cell r="HM16152" t="str">
            <v>C3021  Pas.Batu Bata Kampung Tebal 1 Batu 1:3/m2</v>
          </cell>
          <cell r="HO16152" t="str">
            <v>C3021</v>
          </cell>
        </row>
        <row r="16153">
          <cell r="HM16153" t="str">
            <v>C3022  Pas.Batu Bata Kampung Tebal 1/2 Batu 1:4/m2</v>
          </cell>
          <cell r="HO16153" t="str">
            <v>C3022</v>
          </cell>
        </row>
        <row r="16154">
          <cell r="HM16154" t="str">
            <v>C3023  Pas.Batu Bata Kampung Tebal 1/2 Batu 1:5/m2</v>
          </cell>
          <cell r="HO16154" t="str">
            <v>C3023</v>
          </cell>
        </row>
        <row r="16155">
          <cell r="HM16155" t="str">
            <v>C3024  Pas.Batu Bata Kampung Tebal 1/2 Batu 1:6/m2</v>
          </cell>
          <cell r="HO16155" t="str">
            <v>C3024</v>
          </cell>
        </row>
        <row r="16156">
          <cell r="HM16156" t="str">
            <v>C3025  Pas.Batu Bata Kampung Tebal 1/2 Batu 1:6/m2 sopisopi</v>
          </cell>
          <cell r="HO16156" t="str">
            <v>C3025</v>
          </cell>
        </row>
        <row r="16157">
          <cell r="HM16157" t="str">
            <v>C3026  Pas.Batu Bata Kuo Shin Tebal 1 Batu 1:3/m2</v>
          </cell>
          <cell r="HO16157" t="str">
            <v>C3026</v>
          </cell>
        </row>
        <row r="16158">
          <cell r="HM16158" t="str">
            <v>C3027  Pas.Batu Bata Kuo Shin Tebal 1 Batu 1:4/m2</v>
          </cell>
          <cell r="HO16158" t="str">
            <v>C3027</v>
          </cell>
        </row>
        <row r="16159">
          <cell r="HM16159" t="str">
            <v>C3028  Pas.Batu Bata Kuo Shin Tebal 1 Batu 1:5/m2</v>
          </cell>
          <cell r="HO16159" t="str">
            <v>C3028</v>
          </cell>
        </row>
        <row r="16160">
          <cell r="HM16160" t="str">
            <v>C3029  Pas.Batu Bata Kuo Shin Tebal 1 Batu 1:6/m2</v>
          </cell>
          <cell r="HO16160" t="str">
            <v>C3029</v>
          </cell>
        </row>
        <row r="16161">
          <cell r="HM16161" t="str">
            <v>C3030  Pas.Batu Bata Kuo Shin Tebal 1 Batu 1:6/m2 Sopisopi</v>
          </cell>
          <cell r="HO16161" t="str">
            <v>C3030</v>
          </cell>
        </row>
        <row r="16162">
          <cell r="HM16162" t="str">
            <v>C3031  Pas.Batu Bata Press Tebal 1 Batu 1:3/m2</v>
          </cell>
          <cell r="HO16162" t="str">
            <v>C3031</v>
          </cell>
        </row>
        <row r="16163">
          <cell r="HM16163" t="str">
            <v>C3032  Pas.Batu Bata Press Tebal 1 Batu 1:4/m2</v>
          </cell>
          <cell r="HO16163" t="str">
            <v>C3032</v>
          </cell>
        </row>
        <row r="16164">
          <cell r="HM16164" t="str">
            <v>C3033  Pas.Batu Bata Press Tebal 1 Batu 1:5/m2</v>
          </cell>
          <cell r="HO16164" t="str">
            <v>C3033</v>
          </cell>
        </row>
        <row r="16165">
          <cell r="HM16165" t="str">
            <v>C3034  Pas.Batu Bata Press Tebal 1 Batu 1:6/m2</v>
          </cell>
          <cell r="HO16165" t="str">
            <v>C3034</v>
          </cell>
        </row>
        <row r="16166">
          <cell r="HM16166" t="str">
            <v>C3035  Pas.Batu Bata Press Tebal 1 Batu 1:6/m2 Sopisopi</v>
          </cell>
          <cell r="HO16166" t="str">
            <v>C3035</v>
          </cell>
        </row>
        <row r="16167">
          <cell r="HM16167" t="str">
            <v>C3036  Pas.Celcon Blok Tebal 1 Batu T.10cm 1:3/m2</v>
          </cell>
          <cell r="HO16167" t="str">
            <v>C3036</v>
          </cell>
        </row>
        <row r="16168">
          <cell r="HM16168" t="str">
            <v>C3037  Pas.Celcon Blok Tebal 1 Batu T.10cm 1:4/m2</v>
          </cell>
          <cell r="HO16168" t="str">
            <v>C3037</v>
          </cell>
        </row>
        <row r="16169">
          <cell r="HM16169" t="str">
            <v>C3038  Pas.Celcon Blok Tebal 1 Batu T.10cm 1:5/m2</v>
          </cell>
          <cell r="HO16169" t="str">
            <v>C3038</v>
          </cell>
        </row>
        <row r="16170">
          <cell r="HM16170" t="str">
            <v>C3039  Pas.Celcon Blok Tebal 1 Batu T.10cm 1:6/m2</v>
          </cell>
          <cell r="HO16170" t="str">
            <v>C3039</v>
          </cell>
        </row>
        <row r="16171">
          <cell r="HM16171" t="str">
            <v>C3040  Pas.Celcon Blok Tebal 1 Batu T.10cm 1:6/m2 Sopisopi</v>
          </cell>
          <cell r="HO16171" t="str">
            <v>C3040</v>
          </cell>
        </row>
        <row r="16172">
          <cell r="HM16172" t="str">
            <v>C3041  Pas.Celcon Blok Tebal 1 Batu T.7,5cm 1:3/m2</v>
          </cell>
          <cell r="HO16172" t="str">
            <v>C3041</v>
          </cell>
        </row>
        <row r="16173">
          <cell r="HM16173" t="str">
            <v>C3042  Pas.Celcon Blok Tebal 1 Batu T.7,5cm 1:4/m2</v>
          </cell>
          <cell r="HO16173" t="str">
            <v>C3042</v>
          </cell>
        </row>
        <row r="16174">
          <cell r="HM16174" t="str">
            <v>C3043  Pas.Celcon Blok Tebal 1 Batu T.7,5cm 1:5/m2</v>
          </cell>
          <cell r="HO16174" t="str">
            <v>C3043</v>
          </cell>
        </row>
        <row r="16175">
          <cell r="HM16175" t="str">
            <v>C3044  Pas.Celcon Blok Tebal 1 Batu T.7,5cm 1:6/m2</v>
          </cell>
          <cell r="HO16175" t="str">
            <v>C3044</v>
          </cell>
        </row>
        <row r="16176">
          <cell r="HM16176" t="str">
            <v>C3045  Pas.Celcon Blok Tebal 1 Batu T.7,5cm 1:6/m2 Sopisopi</v>
          </cell>
          <cell r="HO16176" t="str">
            <v>C3045</v>
          </cell>
        </row>
        <row r="16177">
          <cell r="HM16177" t="str">
            <v>C3046  Pas.Bataco Semen Tebal 1/2 Batu 1:3/m2</v>
          </cell>
          <cell r="HO16177" t="str">
            <v>C3046</v>
          </cell>
        </row>
        <row r="16178">
          <cell r="HM16178" t="str">
            <v>C3047  Pas.Bataco Semen Tebal 1/2 Batu 1:4/m2</v>
          </cell>
          <cell r="HO16178" t="str">
            <v>C3047</v>
          </cell>
        </row>
        <row r="16179">
          <cell r="HM16179" t="str">
            <v>C3048  Pas.Bataco Semen Tebal 1/2 Batu 1:5/m2</v>
          </cell>
          <cell r="HO16179" t="str">
            <v>C3048</v>
          </cell>
        </row>
        <row r="16180">
          <cell r="HM16180" t="str">
            <v>C3049  Pas.Bataco Semen Tebal 1/2 Batu 1:6/m2</v>
          </cell>
          <cell r="HO16180" t="str">
            <v>C3049</v>
          </cell>
        </row>
        <row r="16181">
          <cell r="HM16181" t="str">
            <v>C3050  Pas.Bataco Semen Tebal 1/2 Batu 1:6/m2 Sopisopi</v>
          </cell>
          <cell r="HO16181" t="str">
            <v>C3050</v>
          </cell>
        </row>
        <row r="16182">
          <cell r="HM16182" t="str">
            <v>C3051  Pas.Batu Bata Kampung Tebal 1/2 Batu 1:3/m2</v>
          </cell>
          <cell r="HO16182" t="str">
            <v>C3051</v>
          </cell>
        </row>
        <row r="16183">
          <cell r="HM16183" t="str">
            <v>C3052  Pas.Batu Bata Kampung Tebal 1/2 Batu 1:4/m2</v>
          </cell>
          <cell r="HO16183" t="str">
            <v>C3052</v>
          </cell>
        </row>
        <row r="16184">
          <cell r="HM16184" t="str">
            <v>C3053  Pas.Batu Bata Kampung Tebal 1/2 Batu 1:5/m2</v>
          </cell>
          <cell r="HO16184" t="str">
            <v>C3053</v>
          </cell>
        </row>
        <row r="16185">
          <cell r="HM16185" t="str">
            <v>C3054  Pas.Batu Bata Kampung Tebal 1/2 Batu 1:6/m2</v>
          </cell>
          <cell r="HO16185" t="str">
            <v>C3054</v>
          </cell>
        </row>
        <row r="16186">
          <cell r="HM16186" t="str">
            <v>C3055  Pas.Batu Bata Kampung Tebal 1/2 Batu 1:6/m2 Sopisopi</v>
          </cell>
          <cell r="HO16186" t="str">
            <v>C3055</v>
          </cell>
        </row>
        <row r="16187">
          <cell r="HM16187" t="str">
            <v>C3056  Pas.Batu Bata Kuo Shin Tebal 1/2 Batu 1:3/m2</v>
          </cell>
          <cell r="HO16187" t="str">
            <v>C3056</v>
          </cell>
        </row>
        <row r="16188">
          <cell r="HM16188" t="str">
            <v>C3057  Pas.Batu Bata Kuo Shin Tebal 1/2 Batu 1:4/m2</v>
          </cell>
          <cell r="HO16188" t="str">
            <v>C3057</v>
          </cell>
        </row>
        <row r="16189">
          <cell r="HM16189" t="str">
            <v>C3058  Pas.Batu Bata Kuo Shin Tebal 1/2 Batu 1:5/m2</v>
          </cell>
          <cell r="HO16189" t="str">
            <v>C3058</v>
          </cell>
        </row>
        <row r="16190">
          <cell r="HM16190" t="str">
            <v>C3059  Pas.Batu Bata Kuo Shin Tebal 1/2 Batu 1:6/m2</v>
          </cell>
          <cell r="HO16190" t="str">
            <v>C3059</v>
          </cell>
        </row>
        <row r="16191">
          <cell r="HM16191" t="str">
            <v>C3060  Pas.Batu Bata Kuo Shin Tebal 1/2 Batu 1:6/m2 Sopisopi</v>
          </cell>
          <cell r="HO16191" t="str">
            <v>C3060</v>
          </cell>
        </row>
        <row r="16192">
          <cell r="HM16192" t="str">
            <v>C3061  Pas.Batu Bata Press Tebal 1/2 Batu 1:3/m2</v>
          </cell>
          <cell r="HO16192" t="str">
            <v>C3061</v>
          </cell>
        </row>
        <row r="16193">
          <cell r="HM16193" t="str">
            <v>C3062  Pas.Batu Bata Press Tebal 1/2 Batu 1:4/m2</v>
          </cell>
          <cell r="HO16193" t="str">
            <v>C3062</v>
          </cell>
        </row>
        <row r="16194">
          <cell r="HM16194" t="str">
            <v>C3063  Pas.Batu Bata Press Tebal 1/2 Batu 1:5/m2</v>
          </cell>
          <cell r="HO16194" t="str">
            <v>C3063</v>
          </cell>
        </row>
        <row r="16195">
          <cell r="HM16195" t="str">
            <v>C3064  Pas.Batu Bata Press Tebal 1/2 Batu 1:6/m2</v>
          </cell>
          <cell r="HO16195" t="str">
            <v>C3064</v>
          </cell>
        </row>
        <row r="16196">
          <cell r="HM16196" t="str">
            <v>C3065  Pas.Batu Bata Press Tebal 1/2 Batu 1:6/m2 Sopisopi</v>
          </cell>
          <cell r="HO16196" t="str">
            <v>C3065</v>
          </cell>
        </row>
        <row r="16197">
          <cell r="HM16197" t="str">
            <v>C3066  Pas.Celcon Blok Tebal 1/2 Batu T.10cm 1:3/m2</v>
          </cell>
          <cell r="HO16197" t="str">
            <v>C3066</v>
          </cell>
        </row>
        <row r="16198">
          <cell r="HM16198" t="str">
            <v>C3067  Pas.Celcon Blok Tebal 1/2 Batu T.10cm 1:4/m2</v>
          </cell>
          <cell r="HO16198" t="str">
            <v>C3067</v>
          </cell>
        </row>
        <row r="16199">
          <cell r="HM16199" t="str">
            <v>C3068  Pas.Celcon Blok Tebal 1/2 Batu T.10cm 1:5/m2</v>
          </cell>
          <cell r="HO16199" t="str">
            <v>C3068</v>
          </cell>
        </row>
        <row r="16200">
          <cell r="HM16200" t="str">
            <v>C3069  Pas.Celcon Blok Tebal 1/2 Batu T.10cm 1:6/m2</v>
          </cell>
          <cell r="HO16200" t="str">
            <v>C3069</v>
          </cell>
        </row>
        <row r="16201">
          <cell r="HM16201" t="str">
            <v>C3070  Pas.Celcon Blok Tebal 1/2 Batu T.10cm 1:6/m2 Sopisopi</v>
          </cell>
          <cell r="HO16201" t="str">
            <v>C3070</v>
          </cell>
        </row>
        <row r="16202">
          <cell r="HM16202" t="str">
            <v>C3071  Pas.Celcon Blok Tebal 1/2 Batu T.7,5cm 1:3/m2</v>
          </cell>
          <cell r="HO16202" t="str">
            <v>C3071</v>
          </cell>
        </row>
        <row r="16203">
          <cell r="HM16203" t="str">
            <v>C3072  Pas.Celcon Blok Tebal 1/2 Batu T.7,5cm 1:4/m2</v>
          </cell>
          <cell r="HO16203" t="str">
            <v>C3072</v>
          </cell>
        </row>
        <row r="16204">
          <cell r="HM16204" t="str">
            <v>C3073  Pas.Celcon Blok Tebal 1/2 Batu T.7,5cm 1:5/m2</v>
          </cell>
          <cell r="HO16204" t="str">
            <v>C3073</v>
          </cell>
        </row>
        <row r="16205">
          <cell r="HM16205" t="str">
            <v>C3074  Pas.Celcon Blok Tebal 1/2 Batu T.7,5cm 1:6/m2</v>
          </cell>
          <cell r="HO16205" t="str">
            <v>C3074</v>
          </cell>
        </row>
        <row r="16206">
          <cell r="HM16206" t="str">
            <v>C3075  Pas.Celcon Blok Tebal 1/2 Batu T.7,5cm 1:6/m2 Sopisopi</v>
          </cell>
          <cell r="HO16206" t="str">
            <v>C3075</v>
          </cell>
        </row>
        <row r="16207">
          <cell r="HM16207" t="str">
            <v>D1001  Kolom Praktis 20x20cm/m' (4dia 12mm+dia 8mm20cm)</v>
          </cell>
          <cell r="HO16207" t="str">
            <v>D1001</v>
          </cell>
        </row>
        <row r="16208">
          <cell r="HM16208" t="str">
            <v>D1002  Kolom Praktis 20x20cm/m' (4dia 10mm+dia 8mm20cm)</v>
          </cell>
          <cell r="HO16208" t="str">
            <v>D1002</v>
          </cell>
        </row>
        <row r="16209">
          <cell r="HM16209" t="str">
            <v>D1003  Kolom Praktis 20x20cm/m' (4dia 8mm+dia 6mm20cm)</v>
          </cell>
          <cell r="HO16209" t="str">
            <v>D1003</v>
          </cell>
        </row>
        <row r="16210">
          <cell r="HM16210" t="str">
            <v>D1004  Kolom Praktis 15x20cm/m' (4dia 12mm+dia 8mm20cm)</v>
          </cell>
          <cell r="HO16210" t="str">
            <v>D1004</v>
          </cell>
        </row>
        <row r="16211">
          <cell r="HM16211" t="str">
            <v>D1005  Kolom Praktis 15x20cm/m' (4dia 10mm+dia 8mm20cm)</v>
          </cell>
          <cell r="HO16211" t="str">
            <v>D1005</v>
          </cell>
        </row>
        <row r="16212">
          <cell r="HM16212" t="str">
            <v>D1006  Kolom Praktis 15x20cm/m' (4dia 8mm+dia 6mm20cm)</v>
          </cell>
          <cell r="HO16212" t="str">
            <v>D1006</v>
          </cell>
        </row>
        <row r="16213">
          <cell r="HM16213" t="str">
            <v>D1007  Kolom Praktis 15x15cm/m' (4dia 12mm+dia 8mm20cm)</v>
          </cell>
          <cell r="HO16213" t="str">
            <v>D1007</v>
          </cell>
        </row>
        <row r="16214">
          <cell r="HM16214" t="str">
            <v>D1008  Kolom Praktis 15x15cm/m' (4dia 10mm+dia 8mm20cm)</v>
          </cell>
          <cell r="HO16214" t="str">
            <v>D1008</v>
          </cell>
        </row>
        <row r="16215">
          <cell r="HM16215" t="str">
            <v>D1009  Kolom Praktis 15x15cm/m' (4dia 8mm+dia 6mm20cm)</v>
          </cell>
          <cell r="HO16215" t="str">
            <v>D1009</v>
          </cell>
        </row>
        <row r="16216">
          <cell r="HM16216" t="str">
            <v>D1010  Kolom Praktis 10x15cm/m' (4dia 12mm+dia 8mm20cm)</v>
          </cell>
          <cell r="HO16216" t="str">
            <v>D1010</v>
          </cell>
        </row>
        <row r="16217">
          <cell r="HM16217" t="str">
            <v>D1011  Kolom Praktis 10x15cm m' (4dia 10mm+dia 8mm20cm)</v>
          </cell>
          <cell r="HO16217" t="str">
            <v>D1011</v>
          </cell>
        </row>
        <row r="16218">
          <cell r="HM16218" t="str">
            <v>D1012  Kolom Praktis 10x15cm/m' (4dia 8mm+dia 6mm20cm)</v>
          </cell>
          <cell r="HO16218" t="str">
            <v>D1012</v>
          </cell>
        </row>
        <row r="16219">
          <cell r="HM16219" t="str">
            <v>D1013  Beton Kolom Praktis/m'(10x10cm) (4dia 12mm+dia 8mm20cm)</v>
          </cell>
          <cell r="HO16219" t="str">
            <v>D1013</v>
          </cell>
        </row>
        <row r="16220">
          <cell r="HM16220" t="str">
            <v>D1014  Beton Kolom Praktis/m'(10x10cm) (4dia 10mm+dia 8mm20cm)</v>
          </cell>
          <cell r="HO16220" t="str">
            <v>D1014</v>
          </cell>
        </row>
        <row r="16221">
          <cell r="HM16221" t="str">
            <v>D1015  Beton Kolom Praktis/m'(10x10cm) (4dia 8mm+dia 6mm20cm)</v>
          </cell>
          <cell r="HO16221" t="str">
            <v>D1015</v>
          </cell>
        </row>
        <row r="16222">
          <cell r="HM16222" t="str">
            <v>D1016  Ringbalk Praktis 20x20cm/m' (4dia 12mm+dia 8mm20cm)</v>
          </cell>
          <cell r="HO16222" t="str">
            <v>D1016</v>
          </cell>
        </row>
        <row r="16223">
          <cell r="HM16223" t="str">
            <v>D1017  Ringbalk Praktis 20x20cm/m' (4dia 10mm+dia 8mm20cm)</v>
          </cell>
          <cell r="HO16223" t="str">
            <v>D1017</v>
          </cell>
        </row>
        <row r="16224">
          <cell r="HM16224" t="str">
            <v>D1018  Ringbalk Praktis 20x20cm/m' (4dia 8mm+dia 6mm20cm)</v>
          </cell>
          <cell r="HO16224" t="str">
            <v>D1018</v>
          </cell>
        </row>
        <row r="16225">
          <cell r="HM16225" t="str">
            <v>D1019  Ringbalk Praktis 15x20cm/m' (4dia 12mm+dia 8mm20cm)</v>
          </cell>
          <cell r="HO16225" t="str">
            <v>D1019</v>
          </cell>
        </row>
        <row r="16226">
          <cell r="HM16226" t="str">
            <v>D1020  Ringbalk Praktis 15x20cm/m' (4dia 10mm+dia 8mm20cm)</v>
          </cell>
          <cell r="HO16226" t="str">
            <v>D1020</v>
          </cell>
        </row>
        <row r="16227">
          <cell r="HM16227" t="str">
            <v>D1021  Ringbalk Praktis 15x20cm/m' (4dia 8mm+dia 6mm20cm)</v>
          </cell>
          <cell r="HO16227" t="str">
            <v>D1021</v>
          </cell>
        </row>
        <row r="16228">
          <cell r="HM16228" t="str">
            <v>D1022  Ringbalk Praktis 15x15cm/m' (4dia 12mm+dia 8mm20cm)</v>
          </cell>
          <cell r="HO16228" t="str">
            <v>D1022</v>
          </cell>
        </row>
        <row r="16229">
          <cell r="HM16229" t="str">
            <v>D1023  Ringbalk Praktis 15x15cm/m' (4dia 10mm+dia 8mm20cm)</v>
          </cell>
          <cell r="HO16229" t="str">
            <v>D1023</v>
          </cell>
        </row>
        <row r="16230">
          <cell r="HM16230" t="str">
            <v>D1024  Ringbalk Praktis 15x15cm/m' (4dia 8mm+dia 6mm20cm)</v>
          </cell>
          <cell r="HO16230" t="str">
            <v>D1024</v>
          </cell>
        </row>
        <row r="16231">
          <cell r="HM16231" t="str">
            <v>D1025  Ringbalk Praktis 10x15cm/m' (4dia 12mm+dia 8mm20cm)</v>
          </cell>
          <cell r="HO16231" t="str">
            <v>D1025</v>
          </cell>
        </row>
        <row r="16232">
          <cell r="HM16232" t="str">
            <v>D1026  Ringbalk Praktis 10x15cm/m' (4dia 10mm+dia 8mm20cm)</v>
          </cell>
          <cell r="HO16232" t="str">
            <v>D1026</v>
          </cell>
        </row>
        <row r="16233">
          <cell r="HM16233" t="str">
            <v>D1027  Ringbalk Praktis 10x15cm/m' (4dia 8mm+dia 6mm20cm)</v>
          </cell>
          <cell r="HO16233" t="str">
            <v>D1027</v>
          </cell>
        </row>
        <row r="16234">
          <cell r="HM16234" t="str">
            <v>D1028  Ringbalk Praktis 10x10cm/m' (4dia 12mm+dia 8mm20cm)</v>
          </cell>
          <cell r="HO16234" t="str">
            <v>D1028</v>
          </cell>
        </row>
        <row r="16235">
          <cell r="HM16235" t="str">
            <v>D1029  Ringbalk Praktis 10x10cm/m' (4dia 10mm+dia 8mm20cm)</v>
          </cell>
          <cell r="HO16235" t="str">
            <v>D1029</v>
          </cell>
        </row>
        <row r="16236">
          <cell r="HM16236" t="str">
            <v>D1030  Ringbalk Praktis 10x10cm/m' (4dia 8mm+dia 6mm20cm)</v>
          </cell>
          <cell r="HO16236" t="str">
            <v>D1030</v>
          </cell>
        </row>
        <row r="16237">
          <cell r="HM16237" t="str">
            <v>D1031  Kolom Sopisopi 20x20cm/m' (4dia 12mm+dia 8mm20cm)</v>
          </cell>
          <cell r="HO16237" t="str">
            <v>D1031</v>
          </cell>
        </row>
        <row r="16238">
          <cell r="HM16238" t="str">
            <v>D1032  Kolom Sopisopi 20x20cm/m' (4dia 10mm+dia 8mm20cm)</v>
          </cell>
          <cell r="HO16238" t="str">
            <v>D1032</v>
          </cell>
        </row>
        <row r="16239">
          <cell r="HM16239" t="str">
            <v>D1033  Kolom Sopisopi 20x20cm/m' (4dia 8mm+dia 6mm20cm)</v>
          </cell>
          <cell r="HO16239" t="str">
            <v>D1033</v>
          </cell>
        </row>
        <row r="16240">
          <cell r="HM16240" t="str">
            <v>D1034  Kolom Sopisopi 15x20cm/m' (4dia 12mm+dia 8mm20cm)</v>
          </cell>
          <cell r="HO16240" t="str">
            <v>D1034</v>
          </cell>
        </row>
        <row r="16241">
          <cell r="HM16241" t="str">
            <v>D1035  Kolom Sopisopi 15x20cm/m' (4dia 10mm+dia 8mm20cm)</v>
          </cell>
          <cell r="HO16241" t="str">
            <v>D1035</v>
          </cell>
        </row>
        <row r="16242">
          <cell r="HM16242" t="str">
            <v>D1036  Kolom Sopisopi 15x20cm/m' (4dia 8mm+dia 6mm20cm)</v>
          </cell>
          <cell r="HO16242" t="str">
            <v>D1036</v>
          </cell>
        </row>
        <row r="16243">
          <cell r="HM16243" t="str">
            <v>D1037  Kolom Sopisopi 15x15cm/m' (4dia 12mm+dia 8mm20cm)</v>
          </cell>
          <cell r="HO16243" t="str">
            <v>D1037</v>
          </cell>
        </row>
        <row r="16244">
          <cell r="HM16244" t="str">
            <v>D1038  Kolom Sopisopi 15x15cm/m' (4dia 10mm+dia 8mm20cm)</v>
          </cell>
          <cell r="HO16244" t="str">
            <v>D1038</v>
          </cell>
        </row>
        <row r="16245">
          <cell r="HM16245" t="str">
            <v>D1039  Kolom Sopisopi 15x15cm/m' (4dia 8mm+dia 6mm20cm)</v>
          </cell>
          <cell r="HO16245" t="str">
            <v>D1039</v>
          </cell>
        </row>
        <row r="16246">
          <cell r="HM16246" t="str">
            <v>D1040  Kolom Sopisopi 10x15cm/m' (4dia 12mm+dia 8mm20cm)</v>
          </cell>
          <cell r="HO16246" t="str">
            <v>D1040</v>
          </cell>
        </row>
        <row r="16247">
          <cell r="HM16247" t="str">
            <v>D1041  Kolom Sopisopi 10x15cm/m' (4dia 10mm+dia 8mm20cm)</v>
          </cell>
          <cell r="HO16247" t="str">
            <v>D1041</v>
          </cell>
        </row>
        <row r="16248">
          <cell r="HM16248" t="str">
            <v>D1042  Kolom Sopisopi 10x15cm/m' (4dia 8mm+dia 6mm20cm)</v>
          </cell>
          <cell r="HO16248" t="str">
            <v>D1042</v>
          </cell>
        </row>
        <row r="16249">
          <cell r="HM16249" t="str">
            <v>D1043  Kolom Sopisopi 10x10cm/m' (4dia 12mm+dia 8mm20cm)</v>
          </cell>
          <cell r="HO16249" t="str">
            <v>D1043</v>
          </cell>
        </row>
        <row r="16250">
          <cell r="HM16250" t="str">
            <v>D1044  Kolom Sopisopi 10x10cm/m' (4dia 10mm+dia 8mm20cm)</v>
          </cell>
          <cell r="HO16250" t="str">
            <v>D1044</v>
          </cell>
        </row>
        <row r="16251">
          <cell r="HM16251" t="str">
            <v>D1045  Kolom Sopisopi 10x10cm/m' (4dia 8mm+dia 6mm20cm)</v>
          </cell>
          <cell r="HO16251" t="str">
            <v>D1045</v>
          </cell>
        </row>
        <row r="16252">
          <cell r="HM16252" t="str">
            <v>D1046  Ringbalk Sopisopi 20x20cm/m' (4dia 12mm+dia 8mm20cm)</v>
          </cell>
          <cell r="HO16252" t="str">
            <v>D1046</v>
          </cell>
        </row>
        <row r="16253">
          <cell r="HM16253" t="str">
            <v>D1047  Ringbalk Sopisopi 20x20cm/m' (4dia 10mm+dia 8mm20cm)</v>
          </cell>
          <cell r="HO16253" t="str">
            <v>D1047</v>
          </cell>
        </row>
        <row r="16254">
          <cell r="HM16254" t="str">
            <v>D1048  Ringbalk Sopisopi 20x20cm/m' (4dia 8mm+dia 6mm20cm)</v>
          </cell>
          <cell r="HO16254" t="str">
            <v>D1048</v>
          </cell>
        </row>
        <row r="16255">
          <cell r="HM16255" t="str">
            <v>D1049  Ringbalk Sopisopi 15x20cm/m' (4dia 12mm+dia 8mm20cm)</v>
          </cell>
          <cell r="HO16255" t="str">
            <v>D1049</v>
          </cell>
        </row>
        <row r="16256">
          <cell r="HM16256" t="str">
            <v>D1050  Ringbalk Sopisopi 15x20cm/m' (4dia 10mm+dia 8mm20cm)</v>
          </cell>
          <cell r="HO16256" t="str">
            <v>D1050</v>
          </cell>
        </row>
        <row r="16257">
          <cell r="HM16257" t="str">
            <v>D1051  Ringbalk Sopisopi 15x20cm/m' (4dia 8mm+dia 6mm20cm)</v>
          </cell>
          <cell r="HO16257" t="str">
            <v>D1051</v>
          </cell>
        </row>
        <row r="16258">
          <cell r="HM16258" t="str">
            <v>D1052  Ringbalk Sopisopi 15x15cm/m' (4dia 12mm+dia 8mm20cm)</v>
          </cell>
          <cell r="HO16258" t="str">
            <v>D1052</v>
          </cell>
        </row>
        <row r="16259">
          <cell r="HM16259" t="str">
            <v>D1053  Ringbalk Sopisopi 15x15cm/m' (4dia 10mm+dia 8mm20cm)</v>
          </cell>
          <cell r="HO16259" t="str">
            <v>D1053</v>
          </cell>
        </row>
        <row r="16260">
          <cell r="HM16260" t="str">
            <v>D1054  Ringbalk Sopisopi 15x15cm/m' (4dia 8mm+dia 6mm20cm)</v>
          </cell>
          <cell r="HO16260" t="str">
            <v>D1054</v>
          </cell>
        </row>
        <row r="16261">
          <cell r="HM16261" t="str">
            <v>D1055  Ringbalk Sopisopi 10x15cm/m' (4dia 12mm+dia 8mm20cm)</v>
          </cell>
          <cell r="HO16261" t="str">
            <v>D1055</v>
          </cell>
        </row>
        <row r="16262">
          <cell r="HM16262" t="str">
            <v>D1056  Ringbalk Sopisopi 10x15cm/m' (4dia 10mm+dia 8mm20cm)</v>
          </cell>
          <cell r="HO16262" t="str">
            <v>D1056</v>
          </cell>
        </row>
        <row r="16263">
          <cell r="HM16263" t="str">
            <v>D1057  Ringbalk Sopisopi 10x15cm/m' (4dia 8mm+dia 6mm20cm)</v>
          </cell>
          <cell r="HO16263" t="str">
            <v>D1057</v>
          </cell>
        </row>
        <row r="16264">
          <cell r="HM16264" t="str">
            <v>D1058  Ringbalk Sopisopi 10x10cm/m' (4dia 12mm+dia 8mm20cm)</v>
          </cell>
          <cell r="HO16264" t="str">
            <v>D1058</v>
          </cell>
        </row>
        <row r="16265">
          <cell r="HM16265" t="str">
            <v>D1059  Ringbalk Sopisopi 10x10cm/m' (4dia 10mm+dia 8mm20cm)</v>
          </cell>
          <cell r="HO16265" t="str">
            <v>D1059</v>
          </cell>
        </row>
        <row r="16266">
          <cell r="HM16266" t="str">
            <v>D1060  Ringbalk Sopisopi 10x10cm/m' (4dia 8mm+dia 6mm20cm)</v>
          </cell>
          <cell r="HO16266" t="str">
            <v>D1060</v>
          </cell>
        </row>
        <row r="16267">
          <cell r="HM16267" t="str">
            <v>D2001  Kolom Praktis 20x20cm/m' (4dia 12mm+dia 8mm20cm)</v>
          </cell>
          <cell r="HO16267" t="str">
            <v>D2001</v>
          </cell>
        </row>
        <row r="16268">
          <cell r="HM16268" t="str">
            <v>D2002  Kolom Praktis 20x20cm/m' (4dia 10mm+dia 8mm20cm)</v>
          </cell>
          <cell r="HO16268" t="str">
            <v>D2002</v>
          </cell>
        </row>
        <row r="16269">
          <cell r="HM16269" t="str">
            <v>D2003  Kolom Praktis 20x20cm/m' (4dia 8mm+dia 6mm20cm)</v>
          </cell>
          <cell r="HO16269" t="str">
            <v>D2003</v>
          </cell>
        </row>
        <row r="16270">
          <cell r="HM16270" t="str">
            <v>D2004  Kolom Praktis 15x20cm/m' (4dia 12mm+dia 8mm20cm)</v>
          </cell>
          <cell r="HO16270" t="str">
            <v>D2004</v>
          </cell>
        </row>
        <row r="16271">
          <cell r="HM16271" t="str">
            <v>D2005  Kolom Praktis 15x20cm/m' (4dia 10mm+dia 8mm20cm)</v>
          </cell>
          <cell r="HO16271" t="str">
            <v>D2005</v>
          </cell>
        </row>
        <row r="16272">
          <cell r="HM16272" t="str">
            <v>D2006  Kolom Praktis 15x20cm/m'</v>
          </cell>
          <cell r="HO16272" t="str">
            <v>D2006</v>
          </cell>
        </row>
        <row r="16273">
          <cell r="HM16273" t="str">
            <v>D2007  Kolom Praktis 15x15cm/m' (4dia 12mm+dia 8mm20cm)</v>
          </cell>
          <cell r="HO16273" t="str">
            <v>D2007</v>
          </cell>
        </row>
        <row r="16274">
          <cell r="HM16274" t="str">
            <v>D2008  Kolom Praktis 15x15cm/m' (4dia 10mm+dia 8mm20cm)</v>
          </cell>
          <cell r="HO16274" t="str">
            <v>D2008</v>
          </cell>
        </row>
        <row r="16275">
          <cell r="HM16275" t="str">
            <v>D2009  Kolom Praktis 15x15cm/m' (4dia 8mm+dia 6mm20cm)</v>
          </cell>
          <cell r="HO16275" t="str">
            <v>D2009</v>
          </cell>
        </row>
        <row r="16276">
          <cell r="HM16276" t="str">
            <v>D2010  Kolom Praktis 10x15cm/m' (4dia 12mm+dia 8mm20cm)</v>
          </cell>
          <cell r="HO16276" t="str">
            <v>D2010</v>
          </cell>
        </row>
        <row r="16277">
          <cell r="HM16277" t="str">
            <v>D2011  Kolom Praktis 10x15cm m' (4dia 10mm+dia 8mm20cm)</v>
          </cell>
          <cell r="HO16277" t="str">
            <v>D2011</v>
          </cell>
        </row>
        <row r="16278">
          <cell r="HM16278" t="str">
            <v>D2012  Kolom Praktis 10x15cm/m' (4dia 8mm+dia 6mm20cm)</v>
          </cell>
          <cell r="HO16278" t="str">
            <v>D2012</v>
          </cell>
        </row>
        <row r="16279">
          <cell r="HM16279" t="str">
            <v>D2013  Beton Kolom Praktis/m'(10x10cm) (4dia 12mm+dia 8mm20cm)</v>
          </cell>
          <cell r="HO16279" t="str">
            <v>D2013</v>
          </cell>
        </row>
        <row r="16280">
          <cell r="HM16280" t="str">
            <v>D2014  Beton Kolom Praktis/m'(10x10cm) (4dia 10mm+dia 8mm20cm)</v>
          </cell>
          <cell r="HO16280" t="str">
            <v>D2014</v>
          </cell>
        </row>
        <row r="16281">
          <cell r="HM16281" t="str">
            <v>D2015  Beton Kolom Praktis/m'(10x10cm) (4dia 8mm+dia 6mm20cm)</v>
          </cell>
          <cell r="HO16281" t="str">
            <v>D2015</v>
          </cell>
        </row>
        <row r="16282">
          <cell r="HM16282" t="str">
            <v>D2016  Ringbalk Praktis 20x20cm/m' (4dia 12mm+dia 8mm20cm)</v>
          </cell>
          <cell r="HO16282" t="str">
            <v>D2016</v>
          </cell>
        </row>
        <row r="16283">
          <cell r="HM16283" t="str">
            <v>D2017  Ringbalk Praktis 20x20cm/m' (4dia 10mm+dia 8mm20cm)</v>
          </cell>
          <cell r="HO16283" t="str">
            <v>D2017</v>
          </cell>
        </row>
        <row r="16284">
          <cell r="HM16284" t="str">
            <v>D2018  Ringbalk Praktis 20x20cm/m' (4dia 8mm+dia 6mm20cm)</v>
          </cell>
          <cell r="HO16284" t="str">
            <v>D2018</v>
          </cell>
        </row>
        <row r="16285">
          <cell r="HM16285" t="str">
            <v>D2019  Ringbalk Praktis 15x20cm/m' (4dia 12mm+dia 8mm20cm)</v>
          </cell>
          <cell r="HO16285" t="str">
            <v>D2019</v>
          </cell>
        </row>
        <row r="16286">
          <cell r="HM16286" t="str">
            <v>D2020  Ringbalk Praktis 15x20cm/m' (4dia 10mm+dia 8mm20cm)</v>
          </cell>
          <cell r="HO16286" t="str">
            <v>D2020</v>
          </cell>
        </row>
        <row r="16287">
          <cell r="HM16287" t="str">
            <v>D2021  Ringbalk Praktis 15x20cm/m' (4dia 8mm+dia 6mm20cm)</v>
          </cell>
          <cell r="HO16287" t="str">
            <v>D2021</v>
          </cell>
        </row>
        <row r="16288">
          <cell r="HM16288" t="str">
            <v>D2022  Ringbalk Praktis 15x15cm/m' (4dia 12mm+dia 8mm20cm)</v>
          </cell>
          <cell r="HO16288" t="str">
            <v>D2022</v>
          </cell>
        </row>
        <row r="16289">
          <cell r="HM16289" t="str">
            <v>D2023  Ringbalk Praktis 15x15cm/m' (4dia 10mm+dia 8mm20cm)</v>
          </cell>
          <cell r="HO16289" t="str">
            <v>D2023</v>
          </cell>
        </row>
        <row r="16290">
          <cell r="HM16290" t="str">
            <v>D2024  Ringbalk Praktis 15x15cm/m' (4dia 8mm+dia 6mm20cm)</v>
          </cell>
          <cell r="HO16290" t="str">
            <v>D2024</v>
          </cell>
        </row>
        <row r="16291">
          <cell r="HM16291" t="str">
            <v>D2025  Ringbalk Praktis 10x15cm/m' (4dia 12mm+dia 8mm20cm)</v>
          </cell>
          <cell r="HO16291" t="str">
            <v>D2025</v>
          </cell>
        </row>
        <row r="16292">
          <cell r="HM16292" t="str">
            <v>D2026  Ringbalk Praktis 10x15cm/m' (4dia 10mm+dia 8mm20cm)</v>
          </cell>
          <cell r="HO16292" t="str">
            <v>D2026</v>
          </cell>
        </row>
        <row r="16293">
          <cell r="HM16293" t="str">
            <v>D2027  Ringbalk Praktis 10x15cm/m' (4dia 8mm+dia 6mm20cm)</v>
          </cell>
          <cell r="HO16293" t="str">
            <v>D2027</v>
          </cell>
        </row>
        <row r="16294">
          <cell r="HM16294" t="str">
            <v>D2028  Ringbalk Praktis 10x10cm/m' (4dia 12mm+dia 8mm20cm)</v>
          </cell>
          <cell r="HO16294" t="str">
            <v>D2028</v>
          </cell>
        </row>
        <row r="16295">
          <cell r="HM16295" t="str">
            <v>D2029  Ringbalk Praktis 10x10cm/m' (4dia 10mm+dia 8mm20cm)</v>
          </cell>
          <cell r="HO16295" t="str">
            <v>D2029</v>
          </cell>
        </row>
        <row r="16296">
          <cell r="HM16296" t="str">
            <v>D2030  Ringbalk Praktis 10x10cm/m' (4dia 8mm+dia 6mm20cm)</v>
          </cell>
          <cell r="HO16296" t="str">
            <v>D2030</v>
          </cell>
        </row>
        <row r="16297">
          <cell r="HM16297" t="str">
            <v>D2031  Kolom Sopisopi 20x20cm/m' (4dia 12mm+dia 8mm20cm)</v>
          </cell>
          <cell r="HO16297" t="str">
            <v>D2031</v>
          </cell>
        </row>
        <row r="16298">
          <cell r="HM16298" t="str">
            <v>D2032  Kolom Sopisopi 20x20cm/m' (4dia 10mm+dia 8mm20cm)</v>
          </cell>
          <cell r="HO16298" t="str">
            <v>D2032</v>
          </cell>
        </row>
        <row r="16299">
          <cell r="HM16299" t="str">
            <v>D2033  Kolom Sopisopi 20x20cm/m' (4dia 8mm+dia 6mm20cm)</v>
          </cell>
          <cell r="HO16299" t="str">
            <v>D2033</v>
          </cell>
        </row>
        <row r="16300">
          <cell r="HM16300" t="str">
            <v>D2034  Kolom Sopisopi 15x20cm/m' (4dia 12mm+dia 8mm20cm)</v>
          </cell>
          <cell r="HO16300" t="str">
            <v>D2034</v>
          </cell>
        </row>
        <row r="16301">
          <cell r="HM16301" t="str">
            <v>D2035  Kolom Sopisopi 15x20cm/m' (4dia 10mm+dia 8mm20cm)</v>
          </cell>
          <cell r="HO16301" t="str">
            <v>D2035</v>
          </cell>
        </row>
        <row r="16302">
          <cell r="HM16302" t="str">
            <v>D2036  Kolom Sopisopi 15x20cm/m' (4dia 8mm+dia 6mm20cm)</v>
          </cell>
          <cell r="HO16302" t="str">
            <v>D2036</v>
          </cell>
        </row>
        <row r="16303">
          <cell r="HM16303" t="str">
            <v>D2037  Kolom Sopisopi 15x15cm/m' (4dia 12mm+dia 8mm20cm)</v>
          </cell>
          <cell r="HO16303" t="str">
            <v>D2037</v>
          </cell>
        </row>
        <row r="16304">
          <cell r="HM16304" t="str">
            <v>D2038  Kolom Sopisopi 15x15cm/m' (4dia 10mm+dia 8mm20cm)</v>
          </cell>
          <cell r="HO16304" t="str">
            <v>D2038</v>
          </cell>
        </row>
        <row r="16305">
          <cell r="HM16305" t="str">
            <v>D2039  Kolom Sopisopi 15x15cm/m' (4dia 8mm+dia 6mm20cm)</v>
          </cell>
          <cell r="HO16305" t="str">
            <v>D2039</v>
          </cell>
        </row>
        <row r="16306">
          <cell r="HM16306" t="str">
            <v>D2040  Kolom Sopisopi 10x15cm/m' (4dia 12mm+dia 8mm20cm)</v>
          </cell>
          <cell r="HO16306" t="str">
            <v>D2040</v>
          </cell>
        </row>
        <row r="16307">
          <cell r="HM16307" t="str">
            <v>D2041  Kolom Sopisopi 10x15cm/m' (4dia 10mm+dia 8mm20cm)</v>
          </cell>
          <cell r="HO16307" t="str">
            <v>D2041</v>
          </cell>
        </row>
        <row r="16308">
          <cell r="HM16308" t="str">
            <v>D2042  Kolom Sopisopi 10x15cm/m' (4dia 8mm+dia 6mm20cm)</v>
          </cell>
          <cell r="HO16308" t="str">
            <v>D2042</v>
          </cell>
        </row>
        <row r="16309">
          <cell r="HM16309" t="str">
            <v>D2043  Kolom Sopisopi 10x10cm/m' (4dia 12mm+dia 8mm20cm)</v>
          </cell>
          <cell r="HO16309" t="str">
            <v>D2043</v>
          </cell>
        </row>
        <row r="16310">
          <cell r="HM16310" t="str">
            <v>D2044  Kolom Sopisopi 10x10cm/m' (4dia 10mm+dia 8mm20cm)</v>
          </cell>
          <cell r="HO16310" t="str">
            <v>D2044</v>
          </cell>
        </row>
        <row r="16311">
          <cell r="HM16311" t="str">
            <v>D2045  Kolom Sopisopi 10x10cm/m' (4dia 8mm+dia 6mm20cm)</v>
          </cell>
          <cell r="HO16311" t="str">
            <v>D2045</v>
          </cell>
        </row>
        <row r="16312">
          <cell r="HM16312" t="str">
            <v>D2046  Ringbalk Sopisopi 20x20cm/m' (4dia 12mm+dia 8mm20cm)</v>
          </cell>
          <cell r="HO16312" t="str">
            <v>D2046</v>
          </cell>
        </row>
        <row r="16313">
          <cell r="HM16313" t="str">
            <v>D2047  Ringbalk Sopisopi 20x20cm/m' (4dia 10mm+dia 8mm20cm)</v>
          </cell>
          <cell r="HO16313" t="str">
            <v>D2047</v>
          </cell>
        </row>
        <row r="16314">
          <cell r="HM16314" t="str">
            <v>D2048  Ringbalk Sopisopi 20x20cm/m' (4dia 8mm+dia 6mm20cm)</v>
          </cell>
          <cell r="HO16314" t="str">
            <v>D2048</v>
          </cell>
        </row>
        <row r="16315">
          <cell r="HM16315" t="str">
            <v>D2049  Ringbalk Sopisopi 15x20cm/m' (4dia 12mm+dia 8mm20cm)</v>
          </cell>
          <cell r="HO16315" t="str">
            <v>D2049</v>
          </cell>
        </row>
        <row r="16316">
          <cell r="HM16316" t="str">
            <v>D2050  Ringbalk Sopisopi 15x20cm/m' (4dia 10mm+dia 8mm20cm)</v>
          </cell>
          <cell r="HO16316" t="str">
            <v>D2050</v>
          </cell>
        </row>
        <row r="16317">
          <cell r="HM16317" t="str">
            <v>D2051  Ringbalk Sopisopi 15x20cm/m' (4dia 8mm+dia 6mm20cm)</v>
          </cell>
          <cell r="HO16317" t="str">
            <v>D2051</v>
          </cell>
        </row>
        <row r="16318">
          <cell r="HM16318" t="str">
            <v>D2052  Ringbalk Sopisopi 15x15cm/m' (4dia 12mm+dia 8mm20cm)</v>
          </cell>
          <cell r="HO16318" t="str">
            <v>D2052</v>
          </cell>
        </row>
        <row r="16319">
          <cell r="HM16319" t="str">
            <v>D2053  Ringbalk Sopisopi 15x15cm/m' (4dia 10mm+dia 8mm20cm)</v>
          </cell>
          <cell r="HO16319" t="str">
            <v>D2053</v>
          </cell>
        </row>
        <row r="16320">
          <cell r="HM16320" t="str">
            <v>D2054  Ringbalk Sopisopi 15x15cm/m' (4dia 8mm+dia 6mm20cm)</v>
          </cell>
          <cell r="HO16320" t="str">
            <v>D2054</v>
          </cell>
        </row>
        <row r="16321">
          <cell r="HM16321" t="str">
            <v>D2055  Ringbalk Sopisopi 10x15cm/m' (4dia 12mm+dia 8mm20cm)</v>
          </cell>
          <cell r="HO16321" t="str">
            <v>D2055</v>
          </cell>
        </row>
        <row r="16322">
          <cell r="HM16322" t="str">
            <v>D2056  Ringbalk Sopisopi 10x15cm/m' (4dia 10mm+dia 8mm20cm)</v>
          </cell>
          <cell r="HO16322" t="str">
            <v>D2056</v>
          </cell>
        </row>
        <row r="16323">
          <cell r="HM16323" t="str">
            <v>D2057  Ringbalk Sopisopi 10x15cm/m' (4dia 8mm+dia 6mm20cm)</v>
          </cell>
          <cell r="HO16323" t="str">
            <v>D2057</v>
          </cell>
        </row>
        <row r="16324">
          <cell r="HM16324" t="str">
            <v>D2058  Ringbalk Sopisopi 10x10cm/m' (4dia 12mm+dia 8mm20cm)</v>
          </cell>
          <cell r="HO16324" t="str">
            <v>D2058</v>
          </cell>
        </row>
        <row r="16325">
          <cell r="HM16325" t="str">
            <v>D2059  Ringbalk Sopisopi 10x10cm/m' (4dia 10mm+dia 8mm20cm)</v>
          </cell>
          <cell r="HO16325" t="str">
            <v>D2059</v>
          </cell>
        </row>
        <row r="16326">
          <cell r="HM16326" t="str">
            <v>D2060  Ringbalk Sopisopi 10x10cm/m' (4dia 8mm+dia 6mm20cm)</v>
          </cell>
          <cell r="HO16326" t="str">
            <v>D2060</v>
          </cell>
        </row>
        <row r="16327">
          <cell r="HM16327" t="str">
            <v>D3001  Kolom Praktis 20x20cm/m' (4dia 12mm+dia 8mm20cm)</v>
          </cell>
          <cell r="HO16327" t="str">
            <v>D3001</v>
          </cell>
        </row>
        <row r="16328">
          <cell r="HM16328" t="str">
            <v>D3002  Kolom Praktis 20x20cm/m' (4dia 10mm+dia 8mm20cm)</v>
          </cell>
          <cell r="HO16328" t="str">
            <v>D3002</v>
          </cell>
        </row>
        <row r="16329">
          <cell r="HM16329" t="str">
            <v>D3003  Kolom Praktis 20x20cm/m' (4dia 8mm+dia 6mm20cm)</v>
          </cell>
          <cell r="HO16329" t="str">
            <v>D3003</v>
          </cell>
        </row>
        <row r="16330">
          <cell r="HM16330" t="str">
            <v>D3004  Kolom Praktis 15x20cm/m' (4dia 12mm+dia 8mm20cm)</v>
          </cell>
          <cell r="HO16330" t="str">
            <v>D3004</v>
          </cell>
        </row>
        <row r="16331">
          <cell r="HM16331" t="str">
            <v>D3005  Kolom Praktis 15x20cm/m' (4dia 10mm+dia 8mm20cm)</v>
          </cell>
          <cell r="HO16331" t="str">
            <v>D3005</v>
          </cell>
        </row>
        <row r="16332">
          <cell r="HM16332" t="str">
            <v>D3006  Kolom Praktis 15x20cm/m'</v>
          </cell>
          <cell r="HO16332" t="str">
            <v>D3006</v>
          </cell>
        </row>
        <row r="16333">
          <cell r="HM16333" t="str">
            <v>D3007  Kolom Praktis 15x15cm/m' (4dia 12mm+dia 8mm20cm)</v>
          </cell>
          <cell r="HO16333" t="str">
            <v>D3007</v>
          </cell>
        </row>
        <row r="16334">
          <cell r="HM16334" t="str">
            <v>D3008  Kolom Praktis 15x15cm/m' (4dia 10mm+dia 8mm20cm)</v>
          </cell>
          <cell r="HO16334" t="str">
            <v>D3008</v>
          </cell>
        </row>
        <row r="16335">
          <cell r="HM16335" t="str">
            <v>D3009  Kolom Praktis 15x15cm/m' (4dia 8mm+dia 6mm20cm)</v>
          </cell>
          <cell r="HO16335" t="str">
            <v>D3009</v>
          </cell>
        </row>
        <row r="16336">
          <cell r="HM16336" t="str">
            <v>D3010  Kolom Praktis 10x15cm/m' (4dia 12mm+dia 8mm20cm)</v>
          </cell>
          <cell r="HO16336" t="str">
            <v>D3010</v>
          </cell>
        </row>
        <row r="16337">
          <cell r="HM16337" t="str">
            <v>D3011  Kolom Praktis 10x15cm m' (4dia 10mm+dia 8mm20cm)</v>
          </cell>
          <cell r="HO16337" t="str">
            <v>D3011</v>
          </cell>
        </row>
        <row r="16338">
          <cell r="HM16338" t="str">
            <v>D3012  Kolom Praktis 10x15cm/m' (4dia 8mm+dia 6mm20cm)</v>
          </cell>
          <cell r="HO16338" t="str">
            <v>D3012</v>
          </cell>
        </row>
        <row r="16339">
          <cell r="HM16339" t="str">
            <v>D3013  Beton Kolom Praktis/m'(10x10cm) (4dia 12mm+dia 8mm20cm)</v>
          </cell>
          <cell r="HO16339" t="str">
            <v>D3013</v>
          </cell>
        </row>
        <row r="16340">
          <cell r="HM16340" t="str">
            <v>D3014  Beton Kolom Praktis/m'(10x10cm) (4dia 10mm+dia 8mm20cm)</v>
          </cell>
          <cell r="HO16340" t="str">
            <v>D3014</v>
          </cell>
        </row>
        <row r="16341">
          <cell r="HM16341" t="str">
            <v>D3015  Beton Kolom Praktis/m'(10x10cm) (4dia 8mm+dia 6mm20cm)</v>
          </cell>
          <cell r="HO16341" t="str">
            <v>D3015</v>
          </cell>
        </row>
        <row r="16342">
          <cell r="HM16342" t="str">
            <v>D3016  Ringbalk Praktis 20x20cm/m' (4dia 12mm+dia 8mm20cm)</v>
          </cell>
          <cell r="HO16342" t="str">
            <v>D3016</v>
          </cell>
        </row>
        <row r="16343">
          <cell r="HM16343" t="str">
            <v>D3017  Ringbalk Praktis 20x20cm/m' (4dia 10mm+dia 8mm20cm)</v>
          </cell>
          <cell r="HO16343" t="str">
            <v>D3017</v>
          </cell>
        </row>
        <row r="16344">
          <cell r="HM16344" t="str">
            <v>D3018  Ringbalk Praktis 20x20cm/m' (4dia 8mm+dia 6mm20cm)</v>
          </cell>
          <cell r="HO16344" t="str">
            <v>D3018</v>
          </cell>
        </row>
        <row r="16345">
          <cell r="HM16345" t="str">
            <v>D3019  Ringbalk Praktis 15x20cm/m' (4dia 12mm+dia 8mm20cm)</v>
          </cell>
          <cell r="HO16345" t="str">
            <v>D3019</v>
          </cell>
        </row>
        <row r="16346">
          <cell r="HM16346" t="str">
            <v>D3020  Ringbalk Praktis 15x20cm/m' (4dia 10mm+dia 8mm20cm)</v>
          </cell>
          <cell r="HO16346" t="str">
            <v>D3020</v>
          </cell>
        </row>
        <row r="16347">
          <cell r="HM16347" t="str">
            <v>D3021  Ringbalk Praktis 15x20cm/m' (4dia 8mm+dia 6mm20cm)</v>
          </cell>
          <cell r="HO16347" t="str">
            <v>D3021</v>
          </cell>
        </row>
        <row r="16348">
          <cell r="HM16348" t="str">
            <v>D3022  Ringbalk Praktis 15x15cm/m' (4dia 12mm+dia 8mm20cm)</v>
          </cell>
          <cell r="HO16348" t="str">
            <v>D3022</v>
          </cell>
        </row>
        <row r="16349">
          <cell r="HM16349" t="str">
            <v>D3023  Ringbalk Praktis 15x15cm/m' (4dia 10mm+dia 8mm20cm)</v>
          </cell>
          <cell r="HO16349" t="str">
            <v>D3023</v>
          </cell>
        </row>
        <row r="16350">
          <cell r="HM16350" t="str">
            <v>D3024  Ringbalk Praktis 15x15cm/m' (4dia 8mm+dia 6mm20cm)</v>
          </cell>
          <cell r="HO16350" t="str">
            <v>D3024</v>
          </cell>
        </row>
        <row r="16351">
          <cell r="HM16351" t="str">
            <v>D3025  Ringbalk Praktis 10x15cm/m' (4dia 12mm+dia 8mm20cm)</v>
          </cell>
          <cell r="HO16351" t="str">
            <v>D3025</v>
          </cell>
        </row>
        <row r="16352">
          <cell r="HM16352" t="str">
            <v>D3026  Ringbalk Praktis 10x15cm/m' (4dia 10mm+dia 8mm20cm)</v>
          </cell>
          <cell r="HO16352" t="str">
            <v>D3026</v>
          </cell>
        </row>
        <row r="16353">
          <cell r="HM16353" t="str">
            <v>D3027  Ringbalk Praktis 10x15cm/m' (4dia 8mm+dia 6mm20cm)</v>
          </cell>
          <cell r="HO16353" t="str">
            <v>D3027</v>
          </cell>
        </row>
        <row r="16354">
          <cell r="HM16354" t="str">
            <v>D3028  Ringbalk Praktis 10x10cm/m' (4dia 12mm+dia 8mm20cm)</v>
          </cell>
          <cell r="HO16354" t="str">
            <v>D3028</v>
          </cell>
        </row>
        <row r="16355">
          <cell r="HM16355" t="str">
            <v>D3029  Ringbalk Praktis 10x10cm/m' (4dia 10mm+dia 8mm20cm)</v>
          </cell>
          <cell r="HO16355" t="str">
            <v>D3029</v>
          </cell>
        </row>
        <row r="16356">
          <cell r="HM16356" t="str">
            <v>D3030  Ringbalk Praktis 10x10cm/m' (4dia 8mm+dia 6mm20cm)</v>
          </cell>
          <cell r="HO16356" t="str">
            <v>D3030</v>
          </cell>
        </row>
        <row r="16357">
          <cell r="HM16357" t="str">
            <v>D3031  Kolom Sopisopi 20x20cm/m' (4dia 12mm+dia 8mm20cm)</v>
          </cell>
          <cell r="HO16357" t="str">
            <v>D3031</v>
          </cell>
        </row>
        <row r="16358">
          <cell r="HM16358" t="str">
            <v>D3032  Kolom Sopisopi 20x20cm/m' (4dia 10mm+dia 8mm20cm)</v>
          </cell>
          <cell r="HO16358" t="str">
            <v>D3032</v>
          </cell>
        </row>
        <row r="16359">
          <cell r="HM16359" t="str">
            <v>D3033  Kolom Sopisopi 20x20cm/m' (4dia 8mm+dia 6mm20cm)</v>
          </cell>
          <cell r="HO16359" t="str">
            <v>D3033</v>
          </cell>
        </row>
        <row r="16360">
          <cell r="HM16360" t="str">
            <v>D3034  Kolom Sopisopi 15x20cm/m' (4dia 12mm+dia 8mm20cm)</v>
          </cell>
          <cell r="HO16360" t="str">
            <v>D3034</v>
          </cell>
        </row>
        <row r="16361">
          <cell r="HM16361" t="str">
            <v>D3035  Kolom Sopisopi 15x20cm/m' (4dia 10mm+dia 8mm20cm)</v>
          </cell>
          <cell r="HO16361" t="str">
            <v>D3035</v>
          </cell>
        </row>
        <row r="16362">
          <cell r="HM16362" t="str">
            <v>D3036  Kolom Sopisopi 15x20cm/m' (4dia 8mm+dia 6mm20cm)</v>
          </cell>
          <cell r="HO16362" t="str">
            <v>D3036</v>
          </cell>
        </row>
        <row r="16363">
          <cell r="HM16363" t="str">
            <v>D3037  Kolom Sopisopi 15x15cm/m' (4dia 12mm+dia 8mm20cm)</v>
          </cell>
          <cell r="HO16363" t="str">
            <v>D3037</v>
          </cell>
        </row>
        <row r="16364">
          <cell r="HM16364" t="str">
            <v>D3038  Kolom Sopisopi 15x15cm/m' (4dia 10mm+dia 8mm20cm)</v>
          </cell>
          <cell r="HO16364" t="str">
            <v>D3038</v>
          </cell>
        </row>
        <row r="16365">
          <cell r="HM16365" t="str">
            <v>D3039  Kolom Sopisopi 15x15cm/m' (4dia 8mm+dia 6mm20cm)</v>
          </cell>
          <cell r="HO16365" t="str">
            <v>D3039</v>
          </cell>
        </row>
        <row r="16366">
          <cell r="HM16366" t="str">
            <v>D3040  Kolom Sopisopi 10x15cm/m' (4dia 12mm+dia 8mm20cm)</v>
          </cell>
          <cell r="HO16366" t="str">
            <v>D3040</v>
          </cell>
        </row>
        <row r="16367">
          <cell r="HM16367" t="str">
            <v>D3041  Kolom Sopisopi 10x15cm/m' (4dia 10mm+dia 8mm20cm)</v>
          </cell>
          <cell r="HO16367" t="str">
            <v>D3041</v>
          </cell>
        </row>
        <row r="16368">
          <cell r="HM16368" t="str">
            <v>D3042  Kolom Sopisopi 10x15cm/m' (4dia 8mm+dia 6mm20cm)</v>
          </cell>
          <cell r="HO16368" t="str">
            <v>D3042</v>
          </cell>
        </row>
        <row r="16369">
          <cell r="HM16369" t="str">
            <v>D3043  Kolom Sopisopi 10x10cm/m' (4dia 12mm+dia 8mm20cm)</v>
          </cell>
          <cell r="HO16369" t="str">
            <v>D3043</v>
          </cell>
        </row>
        <row r="16370">
          <cell r="HM16370" t="str">
            <v>D3044  Kolom Sopisopi 10x10cm/m' (4dia 10mm+dia 8mm20cm)</v>
          </cell>
          <cell r="HO16370" t="str">
            <v>D3044</v>
          </cell>
        </row>
        <row r="16371">
          <cell r="HM16371" t="str">
            <v>D3045  Kolom Sopisopi 10x10cm/m' (4dia 8mm+dia 6mm20cm)</v>
          </cell>
          <cell r="HO16371" t="str">
            <v>D3045</v>
          </cell>
        </row>
        <row r="16372">
          <cell r="HM16372" t="str">
            <v>D3046  Ringbalk Sopisopi 20x20cm/m' (4dia 12mm+dia 8mm20cm)</v>
          </cell>
          <cell r="HO16372" t="str">
            <v>D3046</v>
          </cell>
        </row>
        <row r="16373">
          <cell r="HM16373" t="str">
            <v>D3047  Ringbalk Sopisopi 20x20cm/m' (4dia 10mm+dia 8mm20cm)</v>
          </cell>
          <cell r="HO16373" t="str">
            <v>D3047</v>
          </cell>
        </row>
        <row r="16374">
          <cell r="HM16374" t="str">
            <v>D3048  Ringbalk Sopisopi 20x20cm/m' (4dia 8mm+dia 6mm20cm)</v>
          </cell>
          <cell r="HO16374" t="str">
            <v>D3048</v>
          </cell>
        </row>
        <row r="16375">
          <cell r="HM16375" t="str">
            <v>D3049  Ringbalk Sopisopi 15x20cm/m' (4dia 12mm+dia 8mm20cm)</v>
          </cell>
          <cell r="HO16375" t="str">
            <v>D3049</v>
          </cell>
        </row>
        <row r="16376">
          <cell r="HM16376" t="str">
            <v>D3050  Ringbalk Sopisopi 15x20cm/m' (4dia 10mm+dia 8mm20cm)</v>
          </cell>
          <cell r="HO16376" t="str">
            <v>D3050</v>
          </cell>
        </row>
        <row r="16377">
          <cell r="HM16377" t="str">
            <v>D3051  Ringbalk Sopisopi 15x20cm/m' (4dia 8mm+dia 6mm20cm)</v>
          </cell>
          <cell r="HO16377" t="str">
            <v>D3051</v>
          </cell>
        </row>
        <row r="16378">
          <cell r="HM16378" t="str">
            <v>D3052  Ringbalk Sopisopi 15x15cm/m' (4dia 12mm+dia 8mm20cm)</v>
          </cell>
          <cell r="HO16378" t="str">
            <v>D3052</v>
          </cell>
        </row>
        <row r="16379">
          <cell r="HM16379" t="str">
            <v>D3053  Ringbalk Sopisopi 15x15cm/m' (4dia 10mm+dia 8mm20cm)</v>
          </cell>
          <cell r="HO16379" t="str">
            <v>D3053</v>
          </cell>
        </row>
        <row r="16380">
          <cell r="HM16380" t="str">
            <v>D3054  Ringbalk Sopisopi 15x15cm/m' (4dia 8mm+dia 6mm20cm)</v>
          </cell>
          <cell r="HO16380" t="str">
            <v>D3054</v>
          </cell>
        </row>
        <row r="16381">
          <cell r="HM16381" t="str">
            <v>D3055  Ringbalk Sopisopi 10x15cm/m' (4dia 12mm+dia 8mm20cm)</v>
          </cell>
          <cell r="HO16381" t="str">
            <v>D3055</v>
          </cell>
        </row>
        <row r="16382">
          <cell r="HM16382" t="str">
            <v>D3056  Ringbalk Sopisopi 10x15cm/m' (4dia 10mm+dia 8mm20cm)</v>
          </cell>
          <cell r="HO16382" t="str">
            <v>D3056</v>
          </cell>
        </row>
        <row r="16383">
          <cell r="HM16383" t="str">
            <v>D3057  Ringbalk Sopisopi 10x15cm/m' (4dia 8mm+dia 6mm20cm)</v>
          </cell>
          <cell r="HO16383" t="str">
            <v>D3057</v>
          </cell>
        </row>
        <row r="16384">
          <cell r="HM16384" t="str">
            <v>D3058  Ringbalk Sopisopi 10x10cm/m' (4dia 12mm+dia 8mm20cm)</v>
          </cell>
          <cell r="HO16384" t="str">
            <v>D3058</v>
          </cell>
        </row>
        <row r="16385">
          <cell r="HM16385" t="str">
            <v>D3059  Ringbalk Sopisopi 10x10cm/m' (4dia 10mm+dia 8mm20cm)</v>
          </cell>
          <cell r="HO16385" t="str">
            <v>D3059</v>
          </cell>
        </row>
        <row r="16386">
          <cell r="HM16386" t="str">
            <v>D3060  Ringbalk Sopisopi 10x10cm/m' (4dia 8mm+dia 6mm20cm)</v>
          </cell>
          <cell r="HO16386" t="str">
            <v>D3060</v>
          </cell>
        </row>
        <row r="16387">
          <cell r="HM16387" t="str">
            <v>E1001  Kudakuda Kayu Jati Non Exposed/m3</v>
          </cell>
          <cell r="HO16387" t="str">
            <v>E1001</v>
          </cell>
        </row>
        <row r="16388">
          <cell r="HM16388" t="str">
            <v>E1002  Kudakuda Kayu Bangkirai Non Exposed/m3</v>
          </cell>
          <cell r="HO16388" t="str">
            <v>E1002</v>
          </cell>
        </row>
        <row r="16389">
          <cell r="HM16389" t="str">
            <v>E1003  Kudakuda Kayu Kamper Samarinda Non Exposed/m3</v>
          </cell>
          <cell r="HO16389" t="str">
            <v>E1003</v>
          </cell>
        </row>
        <row r="16390">
          <cell r="HM16390" t="str">
            <v>E1004  Kudakuda Kayu Kamper Medan Non Exposed/m3</v>
          </cell>
          <cell r="HO16390" t="str">
            <v>E1004</v>
          </cell>
        </row>
        <row r="16391">
          <cell r="HM16391" t="str">
            <v>E1005  Kudakuda Kayu Meranti Non Exposed/m3</v>
          </cell>
          <cell r="HO16391" t="str">
            <v>E1005</v>
          </cell>
        </row>
        <row r="16392">
          <cell r="HM16392" t="str">
            <v>E1006  Kudakuda Kayu Borneo Non Exposed/m3</v>
          </cell>
          <cell r="HO16392" t="str">
            <v>E1006</v>
          </cell>
        </row>
        <row r="16393">
          <cell r="HM16393" t="str">
            <v xml:space="preserve">E1007  Gording Non Exposed Kayu Jati/m3 </v>
          </cell>
          <cell r="HO16393" t="str">
            <v>E1007</v>
          </cell>
        </row>
        <row r="16394">
          <cell r="HM16394" t="str">
            <v xml:space="preserve">E1008  Gording Non Exposed Kayu Bangkirai/m3 </v>
          </cell>
          <cell r="HO16394" t="str">
            <v>E1008</v>
          </cell>
        </row>
        <row r="16395">
          <cell r="HM16395" t="str">
            <v xml:space="preserve">E1009  Gording Non Exposed Kayu Kamper Samarinda/m3 </v>
          </cell>
          <cell r="HO16395" t="str">
            <v>E1009</v>
          </cell>
        </row>
        <row r="16396">
          <cell r="HM16396" t="str">
            <v xml:space="preserve">E1010  Gording Non Exposed Kayu Kamper Medan/m3 </v>
          </cell>
          <cell r="HO16396" t="str">
            <v>E1010</v>
          </cell>
        </row>
        <row r="16397">
          <cell r="HM16397" t="str">
            <v xml:space="preserve">E1011  Gording Non Exposed Kayu Meranti/m3 </v>
          </cell>
          <cell r="HO16397" t="str">
            <v>E1011</v>
          </cell>
        </row>
        <row r="16398">
          <cell r="HM16398" t="str">
            <v xml:space="preserve">E1012  Gording Non Exposed Kayu Borneo/m3 </v>
          </cell>
          <cell r="HO16398" t="str">
            <v>E1012</v>
          </cell>
        </row>
        <row r="16399">
          <cell r="HM16399" t="str">
            <v>E1013  Kudakuda Exposed Kayu Jati/m3 Serut Mesin</v>
          </cell>
          <cell r="HO16399" t="str">
            <v>E1013</v>
          </cell>
        </row>
        <row r="16400">
          <cell r="HM16400" t="str">
            <v>E1014  Kudakuda Exposed Kayu Bangkirai/m3 Serut Mesin</v>
          </cell>
          <cell r="HO16400" t="str">
            <v>E1014</v>
          </cell>
        </row>
        <row r="16401">
          <cell r="HM16401" t="str">
            <v>E1015  Kudakuda Exposed Kayu Kamper Samarinda/m3 Serut Mesin</v>
          </cell>
          <cell r="HO16401" t="str">
            <v>E1015</v>
          </cell>
        </row>
        <row r="16402">
          <cell r="HM16402" t="str">
            <v>E1016  Kudakuda Exposed Kayu Kamper Medan/m3 Serut Mesin</v>
          </cell>
          <cell r="HO16402" t="str">
            <v>E1016</v>
          </cell>
        </row>
        <row r="16403">
          <cell r="HM16403" t="str">
            <v>E1017  Kudakuda Exposed Kayu Meranti/m3 Serut Mesin</v>
          </cell>
          <cell r="HO16403" t="str">
            <v>E1017</v>
          </cell>
        </row>
        <row r="16404">
          <cell r="HM16404" t="str">
            <v>E1018  Kudakuda Exposed Kayu Borneo/m3 Serut Mesin</v>
          </cell>
          <cell r="HO16404" t="str">
            <v>E1018</v>
          </cell>
        </row>
        <row r="16405">
          <cell r="HM16405" t="str">
            <v>E1019  Gording Exposed Kayu Jati/m3 Serut Mesin</v>
          </cell>
          <cell r="HO16405" t="str">
            <v>E1019</v>
          </cell>
        </row>
        <row r="16406">
          <cell r="HM16406" t="str">
            <v>E1020  Gording Exposed Kayu Bangkirai/m3 Serut Mesin</v>
          </cell>
          <cell r="HO16406" t="str">
            <v>E1020</v>
          </cell>
        </row>
        <row r="16407">
          <cell r="HM16407" t="str">
            <v>E1021  Gording Exposed Kayu Kamper Samarinda/m3 Serut Mesin</v>
          </cell>
          <cell r="HO16407" t="str">
            <v>E1021</v>
          </cell>
        </row>
        <row r="16408">
          <cell r="HM16408" t="str">
            <v>E1022  Gording Exposed Kayu Kamper Medan/m3 Serut Mesin</v>
          </cell>
          <cell r="HO16408" t="str">
            <v>E1022</v>
          </cell>
        </row>
        <row r="16409">
          <cell r="HM16409" t="str">
            <v>E1023  Gording Exposed Kayu Meranti/m3 Serut Mesin</v>
          </cell>
          <cell r="HO16409" t="str">
            <v>E1023</v>
          </cell>
        </row>
        <row r="16410">
          <cell r="HM16410" t="str">
            <v>E1024  Gording Exposed Kayu Borneo/m3 Serut Mesin</v>
          </cell>
          <cell r="HO16410" t="str">
            <v>E1024</v>
          </cell>
        </row>
        <row r="16411">
          <cell r="HM16411" t="str">
            <v>E1025  Plat+Angkur Baut dia 19mm Dudukan Kudakuda Baja/bh</v>
          </cell>
          <cell r="HO16411" t="str">
            <v>E1025</v>
          </cell>
        </row>
        <row r="16412">
          <cell r="HM16412" t="str">
            <v>E1026  Plat+Angkur Baut dia 16mm Dudukan Kudakuda Baja/bh</v>
          </cell>
          <cell r="HO16412" t="str">
            <v>E1026</v>
          </cell>
        </row>
        <row r="16413">
          <cell r="HM16413" t="str">
            <v>E1027  Plat+Angkur Baut dia 12mm Dudukan Kudakuda Baja/bh</v>
          </cell>
          <cell r="HO16413" t="str">
            <v>E1027</v>
          </cell>
        </row>
        <row r="16414">
          <cell r="HM16414" t="str">
            <v>E1028  Kudakuda Baja dgn WF/kg</v>
          </cell>
          <cell r="HO16414" t="str">
            <v>E1028</v>
          </cell>
        </row>
        <row r="16415">
          <cell r="HM16415" t="str">
            <v>E1029  Kudakuda Baja dgn Siku/kg</v>
          </cell>
          <cell r="HO16415" t="str">
            <v>E1029</v>
          </cell>
        </row>
        <row r="16416">
          <cell r="HM16416" t="str">
            <v>E1030  Gording Baja Kanal C/kg</v>
          </cell>
          <cell r="HO16416" t="str">
            <v>E1030</v>
          </cell>
        </row>
        <row r="16417">
          <cell r="HM16417" t="str">
            <v>E1031  Meni Besi/m2</v>
          </cell>
          <cell r="HO16417" t="str">
            <v>E1031</v>
          </cell>
        </row>
        <row r="16418">
          <cell r="HM16418" t="str">
            <v>E1032  Cat Besi/m2</v>
          </cell>
          <cell r="HO16418" t="str">
            <v>E1032</v>
          </cell>
        </row>
        <row r="16419">
          <cell r="HM16419" t="str">
            <v>E1033 Pintu Besi Plat Tutup Man Hole/bh Uk.50x50cm</v>
          </cell>
          <cell r="HO16419" t="str">
            <v>E1033</v>
          </cell>
        </row>
        <row r="16420">
          <cell r="HM16420" t="str">
            <v>E1034 Pintu Besi Plat Tutup Man Hole/bh Uk.50x75cm</v>
          </cell>
          <cell r="HO16420" t="str">
            <v>E1034</v>
          </cell>
        </row>
        <row r="16421">
          <cell r="HM16421" t="str">
            <v>E1035 Pintu Besi Plat Tutup Man Hole/bh Uk.75x75cm</v>
          </cell>
          <cell r="HO16421" t="str">
            <v>E1035</v>
          </cell>
        </row>
        <row r="16422">
          <cell r="HM16422" t="str">
            <v>E1036 Pintu Besi Plat Tutup Man Hole/bh Uk.75x100cm</v>
          </cell>
          <cell r="HO16422" t="str">
            <v>E1036</v>
          </cell>
        </row>
        <row r="16423">
          <cell r="HM16423" t="str">
            <v>E1037 Pintu Besi Plat Tutup Man Hole/bh Uk.100x100cm</v>
          </cell>
          <cell r="HO16423" t="str">
            <v>E1037</v>
          </cell>
        </row>
        <row r="16424">
          <cell r="HM16424" t="str">
            <v>E1038  Rangka Atap Smartruss</v>
          </cell>
          <cell r="HO16424" t="str">
            <v>E1038</v>
          </cell>
        </row>
        <row r="16425">
          <cell r="HM16425" t="str">
            <v xml:space="preserve">E1039  Pas.Kaso Jati/m2 </v>
          </cell>
          <cell r="HO16425" t="str">
            <v>E1039</v>
          </cell>
        </row>
        <row r="16426">
          <cell r="HM16426" t="str">
            <v xml:space="preserve">E1040  Pas.Kaso Bangkirai/m2 </v>
          </cell>
          <cell r="HO16426" t="str">
            <v>E1040</v>
          </cell>
        </row>
        <row r="16427">
          <cell r="HM16427" t="str">
            <v xml:space="preserve">E1041  Pas.Kaso Kamper Samarinda/m2 </v>
          </cell>
          <cell r="HO16427" t="str">
            <v>E1041</v>
          </cell>
        </row>
        <row r="16428">
          <cell r="HM16428" t="str">
            <v xml:space="preserve">E1042  Pas.Kaso Kamper Medan/m2 </v>
          </cell>
          <cell r="HO16428" t="str">
            <v>E1042</v>
          </cell>
        </row>
        <row r="16429">
          <cell r="HM16429" t="str">
            <v xml:space="preserve">E1043  Pas.Kaso Meranti/m2 </v>
          </cell>
          <cell r="HO16429" t="str">
            <v>E1043</v>
          </cell>
        </row>
        <row r="16430">
          <cell r="HM16430" t="str">
            <v xml:space="preserve">E1044  Pas.Kaso Borneo/m2 </v>
          </cell>
          <cell r="HO16430" t="str">
            <v>E1044</v>
          </cell>
        </row>
        <row r="16431">
          <cell r="HM16431" t="str">
            <v>E1045  Pas.Aluminium foil Single Side/m2</v>
          </cell>
          <cell r="HO16431" t="str">
            <v>E1045</v>
          </cell>
        </row>
        <row r="16432">
          <cell r="HM16432" t="str">
            <v>E1046  Pas.Aluminium foil Double Sided/m2</v>
          </cell>
          <cell r="HO16432" t="str">
            <v>E1046</v>
          </cell>
        </row>
        <row r="16433">
          <cell r="HM16433" t="str">
            <v xml:space="preserve">E1047  Pas.Reng Jati/m2 </v>
          </cell>
          <cell r="HO16433" t="str">
            <v>E1047</v>
          </cell>
        </row>
        <row r="16434">
          <cell r="HM16434" t="str">
            <v xml:space="preserve">E1048  Pas.Reng Bangkirai/m2 </v>
          </cell>
          <cell r="HO16434" t="str">
            <v>E1048</v>
          </cell>
        </row>
        <row r="16435">
          <cell r="HM16435" t="str">
            <v xml:space="preserve">E1049  Pas.Reng Kamper Samarinda/m2 </v>
          </cell>
          <cell r="HO16435" t="str">
            <v>E1049</v>
          </cell>
        </row>
        <row r="16436">
          <cell r="HM16436" t="str">
            <v xml:space="preserve">E1050  Pas.Reng Kamper Medan/m2 </v>
          </cell>
          <cell r="HO16436" t="str">
            <v>E1050</v>
          </cell>
        </row>
        <row r="16437">
          <cell r="HM16437" t="str">
            <v xml:space="preserve">E1051  Pas.Reng Meranti/m2 </v>
          </cell>
          <cell r="HO16437" t="str">
            <v>E1051</v>
          </cell>
        </row>
        <row r="16438">
          <cell r="HM16438" t="str">
            <v xml:space="preserve">E1052  Pas.Reng Borneo/m2 </v>
          </cell>
          <cell r="HO16438" t="str">
            <v>E1052</v>
          </cell>
        </row>
        <row r="16439">
          <cell r="HM16439" t="str">
            <v>E1053  Papan Nok Jati/m'</v>
          </cell>
          <cell r="HO16439" t="str">
            <v>E1053</v>
          </cell>
        </row>
        <row r="16440">
          <cell r="HM16440" t="str">
            <v>E1054  Papan Nok Bangkirai/m'</v>
          </cell>
          <cell r="HO16440" t="str">
            <v>E1054</v>
          </cell>
        </row>
        <row r="16441">
          <cell r="HM16441" t="str">
            <v>E1055  Papan Nok Kamper Samarinda/m'</v>
          </cell>
          <cell r="HO16441" t="str">
            <v>E1055</v>
          </cell>
        </row>
        <row r="16442">
          <cell r="HM16442" t="str">
            <v>E1056  Papan Nok Kamper Medan/m'</v>
          </cell>
          <cell r="HO16442" t="str">
            <v>E1056</v>
          </cell>
        </row>
        <row r="16443">
          <cell r="HM16443" t="str">
            <v>E1057  Papan Nok Meranti/m'</v>
          </cell>
          <cell r="HO16443" t="str">
            <v>E1057</v>
          </cell>
        </row>
        <row r="16444">
          <cell r="HM16444" t="str">
            <v>E1058  Papan Nok Borneo/m'</v>
          </cell>
          <cell r="HO16444" t="str">
            <v>E1058</v>
          </cell>
        </row>
        <row r="16445">
          <cell r="HM16445" t="str">
            <v>E1059  Papan Talang Datar Jati/m' L.20cm</v>
          </cell>
          <cell r="HO16445" t="str">
            <v>E1059</v>
          </cell>
        </row>
        <row r="16446">
          <cell r="HM16446" t="str">
            <v>E1060  Papan Talang Datar Bangkirai/m' L.20cm</v>
          </cell>
          <cell r="HO16446" t="str">
            <v>E1060</v>
          </cell>
        </row>
        <row r="16447">
          <cell r="HM16447" t="str">
            <v>E1061  Papan Talang Datar Kamper Samarinda/m' L.20cm</v>
          </cell>
          <cell r="HO16447" t="str">
            <v>E1061</v>
          </cell>
        </row>
        <row r="16448">
          <cell r="HM16448" t="str">
            <v>E1062  Papan Talang Datar Kamper Medan/m' L.20cm</v>
          </cell>
          <cell r="HO16448" t="str">
            <v>E1062</v>
          </cell>
        </row>
        <row r="16449">
          <cell r="HM16449" t="str">
            <v>E1063  Papan Talang Datar Kamper Meranti/m' L.20cm</v>
          </cell>
          <cell r="HO16449" t="str">
            <v>E1063</v>
          </cell>
        </row>
        <row r="16450">
          <cell r="HM16450" t="str">
            <v>E1064  Papan Talang Datar Borneo/m' L.20cm</v>
          </cell>
          <cell r="HO16450" t="str">
            <v>E1064</v>
          </cell>
        </row>
        <row r="16451">
          <cell r="HM16451" t="str">
            <v>E1065  Papan Talang Datar Jati/m' L.30cm</v>
          </cell>
          <cell r="HO16451" t="str">
            <v>E1065</v>
          </cell>
        </row>
        <row r="16452">
          <cell r="HM16452" t="str">
            <v>E1066  Papan Talang Datar Bangkirai/m' L.30cm</v>
          </cell>
          <cell r="HO16452" t="str">
            <v>E1066</v>
          </cell>
        </row>
        <row r="16453">
          <cell r="HM16453" t="str">
            <v>E1067  Papan Talang Datar Kamper Samarinda/m' L.30cm</v>
          </cell>
          <cell r="HO16453" t="str">
            <v>E1067</v>
          </cell>
        </row>
        <row r="16454">
          <cell r="HM16454" t="str">
            <v>E1068  Papan Talang Datar Kamper Medan/m' L.30cm</v>
          </cell>
          <cell r="HO16454" t="str">
            <v>E1068</v>
          </cell>
        </row>
        <row r="16455">
          <cell r="HM16455" t="str">
            <v>E1069  Papan Talang Datar Meranti/m' L.30cm</v>
          </cell>
          <cell r="HO16455" t="str">
            <v>E1069</v>
          </cell>
        </row>
        <row r="16456">
          <cell r="HM16456" t="str">
            <v>E1070  Papan Talang Datar Borneo/m' L.30cm</v>
          </cell>
          <cell r="HO16456" t="str">
            <v>E1070</v>
          </cell>
        </row>
        <row r="16457">
          <cell r="HM16457" t="str">
            <v>E1071  Papan Talang Jurai V/m' L.20+20cm Jati</v>
          </cell>
          <cell r="HO16457" t="str">
            <v>E1071</v>
          </cell>
        </row>
        <row r="16458">
          <cell r="HM16458" t="str">
            <v>E1072  Papan Talang Jurai V/m' L.20+20cm Bangkirai</v>
          </cell>
          <cell r="HO16458" t="str">
            <v>E1072</v>
          </cell>
        </row>
        <row r="16459">
          <cell r="HM16459" t="str">
            <v>E1073  Papan Talang Jurai V/m' L.20+20cm Kamper Samarinda</v>
          </cell>
          <cell r="HO16459" t="str">
            <v>E1073</v>
          </cell>
        </row>
        <row r="16460">
          <cell r="HM16460" t="str">
            <v>E1074  Papan Talang Jurai V/m' L.20+20cm Kamper Medan</v>
          </cell>
          <cell r="HO16460" t="str">
            <v>E1074</v>
          </cell>
        </row>
        <row r="16461">
          <cell r="HM16461" t="str">
            <v>E1075  Papan Talang Jurai V/m' L.20+20cm Meranti</v>
          </cell>
          <cell r="HO16461" t="str">
            <v>E1075</v>
          </cell>
        </row>
        <row r="16462">
          <cell r="HM16462" t="str">
            <v>E1076  Papan Talang Jurai V/m' L.20+20cm Borneo</v>
          </cell>
          <cell r="HO16462" t="str">
            <v>E1076</v>
          </cell>
        </row>
        <row r="16463">
          <cell r="HM16463" t="str">
            <v>E1077  Papan Talang Jurai V/m' L.30+30cm Jati</v>
          </cell>
          <cell r="HO16463" t="str">
            <v>E1077</v>
          </cell>
        </row>
        <row r="16464">
          <cell r="HM16464" t="str">
            <v>E1078  Papan Talang Jurai V/m' L.30+30cm Bangkirai</v>
          </cell>
          <cell r="HO16464" t="str">
            <v>E1078</v>
          </cell>
        </row>
        <row r="16465">
          <cell r="HM16465" t="str">
            <v>E1079  Papan Talang Jurai V/m' L.30+30cm Kamper Samarinda</v>
          </cell>
          <cell r="HO16465" t="str">
            <v>E1079</v>
          </cell>
        </row>
        <row r="16466">
          <cell r="HM16466" t="str">
            <v>E1080  Papan Talang Jurai V/m' L.30+30cm Kamper Medan</v>
          </cell>
          <cell r="HO16466" t="str">
            <v>E1080</v>
          </cell>
        </row>
        <row r="16467">
          <cell r="HM16467" t="str">
            <v>E1081  Papan Talang Jurai V/m' L.30+30cm Meranti</v>
          </cell>
          <cell r="HO16467" t="str">
            <v>E1081</v>
          </cell>
        </row>
        <row r="16468">
          <cell r="HM16468" t="str">
            <v>E1082  Papan Talang Jurai V/m' L.30+30cm Borneo</v>
          </cell>
          <cell r="HO16468" t="str">
            <v>E1082</v>
          </cell>
        </row>
        <row r="16469">
          <cell r="HM16469" t="str">
            <v>E1083  Seng Talang Datar U.Talang L.20cm/m'</v>
          </cell>
          <cell r="HO16469" t="str">
            <v>E1083</v>
          </cell>
        </row>
        <row r="16470">
          <cell r="HM16470" t="str">
            <v>E1084  Seng Talang Datar U.Talang L.30cm/m'</v>
          </cell>
          <cell r="HO16470" t="str">
            <v>E1084</v>
          </cell>
        </row>
        <row r="16471">
          <cell r="HM16471" t="str">
            <v>E1085  Seng Talang Jurai V/m' L.20+20cm</v>
          </cell>
          <cell r="HO16471" t="str">
            <v>E1085</v>
          </cell>
        </row>
        <row r="16472">
          <cell r="HM16472" t="str">
            <v>E1086  Seng Talang Jurai V/m' L.30+30cm</v>
          </cell>
          <cell r="HO16472" t="str">
            <v>E1086</v>
          </cell>
        </row>
        <row r="16473">
          <cell r="HM16473" t="str">
            <v>E1087  Listplank Papan 2x20/m' Jati</v>
          </cell>
          <cell r="HO16473" t="str">
            <v>E1087</v>
          </cell>
        </row>
        <row r="16474">
          <cell r="HM16474" t="str">
            <v>E1088  Listplank Papan 2x20/m' Bangkirai</v>
          </cell>
          <cell r="HO16474" t="str">
            <v>E1088</v>
          </cell>
        </row>
        <row r="16475">
          <cell r="HM16475" t="str">
            <v>E1089  Listplank Papan 2x20/m' Kamper Samarinda</v>
          </cell>
          <cell r="HO16475" t="str">
            <v>E1089</v>
          </cell>
        </row>
        <row r="16476">
          <cell r="HM16476" t="str">
            <v>E1090  Listplank Papan 2x20/m' Kamper Medan</v>
          </cell>
          <cell r="HO16476" t="str">
            <v>E1090</v>
          </cell>
        </row>
        <row r="16477">
          <cell r="HM16477" t="str">
            <v>E1091  Listplank Papan 2x20/m' Meranti</v>
          </cell>
          <cell r="HO16477" t="str">
            <v>E1091</v>
          </cell>
        </row>
        <row r="16478">
          <cell r="HM16478" t="str">
            <v>E1092  Listplank Papan 2x20/m' Borneo</v>
          </cell>
          <cell r="HO16478" t="str">
            <v>E1092</v>
          </cell>
        </row>
        <row r="16479">
          <cell r="HM16479" t="str">
            <v>E1093  Listplank Papan 3x20/m' Jati</v>
          </cell>
          <cell r="HO16479" t="str">
            <v>E1093</v>
          </cell>
        </row>
        <row r="16480">
          <cell r="HM16480" t="str">
            <v>E1094  Listplank Papan 3x20/m' Bangkirai</v>
          </cell>
          <cell r="HO16480" t="str">
            <v>E1094</v>
          </cell>
        </row>
        <row r="16481">
          <cell r="HM16481" t="str">
            <v>E1095  Listplank Papan 3x20/m' Kamper Samarinda</v>
          </cell>
          <cell r="HO16481" t="str">
            <v>E1095</v>
          </cell>
        </row>
        <row r="16482">
          <cell r="HM16482" t="str">
            <v>E1096  Listplank Papan 3x20/m' Kamper Medan</v>
          </cell>
          <cell r="HO16482" t="str">
            <v>E1096</v>
          </cell>
        </row>
        <row r="16483">
          <cell r="HM16483" t="str">
            <v>E1097  Listplank Papan 3x20/m' Meranti</v>
          </cell>
          <cell r="HO16483" t="str">
            <v>E1097</v>
          </cell>
        </row>
        <row r="16484">
          <cell r="HM16484" t="str">
            <v>E1098  Listplank Papan 3x20/m' Borneo</v>
          </cell>
          <cell r="HO16484" t="str">
            <v>E1098</v>
          </cell>
        </row>
        <row r="16485">
          <cell r="HM16485" t="str">
            <v>E1099  Listplank Papan 3x30/m' Jati</v>
          </cell>
          <cell r="HO16485" t="str">
            <v>E1099</v>
          </cell>
        </row>
        <row r="16486">
          <cell r="HM16486" t="str">
            <v>E1100  Listplank Papan 3x30/m' Bangkirai</v>
          </cell>
          <cell r="HO16486" t="str">
            <v>E1100</v>
          </cell>
        </row>
        <row r="16487">
          <cell r="HM16487" t="str">
            <v>E1101  Listplank Papan 3x30/m' Kamper Samarinda</v>
          </cell>
          <cell r="HO16487" t="str">
            <v>E1101</v>
          </cell>
        </row>
        <row r="16488">
          <cell r="HM16488" t="str">
            <v>E1102  Listplank Papan 3x30/m' Kamper Medan</v>
          </cell>
          <cell r="HO16488" t="str">
            <v>E1102</v>
          </cell>
        </row>
        <row r="16489">
          <cell r="HM16489" t="str">
            <v>E1103  Listplank Papan 3x30/m' Meranti</v>
          </cell>
          <cell r="HO16489" t="str">
            <v>E1103</v>
          </cell>
        </row>
        <row r="16490">
          <cell r="HM16490" t="str">
            <v>E1104  Listplank Papan 3x30/m' Borneo</v>
          </cell>
          <cell r="HO16490" t="str">
            <v>E1104</v>
          </cell>
        </row>
        <row r="16491">
          <cell r="HM16491" t="str">
            <v>E1105  Listplank Papan (2x20)+(2x10)/m' Jati</v>
          </cell>
          <cell r="HO16491" t="str">
            <v>E1105</v>
          </cell>
        </row>
        <row r="16492">
          <cell r="HM16492" t="str">
            <v>E1106  Listplank Papan (2x20)+(2x10)/m' Bangkirai</v>
          </cell>
          <cell r="HO16492" t="str">
            <v>E1106</v>
          </cell>
        </row>
        <row r="16493">
          <cell r="HM16493" t="str">
            <v>E1107  Listplank Papan (2x20)+(2x10)/m' Kamper Samarinda</v>
          </cell>
          <cell r="HO16493" t="str">
            <v>E1107</v>
          </cell>
        </row>
        <row r="16494">
          <cell r="HM16494" t="str">
            <v>E1108  Listplank Papan (2x20)+(2x10)/m' Kamper Medan</v>
          </cell>
          <cell r="HO16494" t="str">
            <v>E1108</v>
          </cell>
        </row>
        <row r="16495">
          <cell r="HM16495" t="str">
            <v>E1109  Listplank Papan (2x20)+(2x10)/m' Meranti</v>
          </cell>
          <cell r="HO16495" t="str">
            <v>E1109</v>
          </cell>
        </row>
        <row r="16496">
          <cell r="HM16496" t="str">
            <v>E1110  Listplank Papan (2x20)+(2x10)/m' Borneo</v>
          </cell>
          <cell r="HO16496" t="str">
            <v>E1110</v>
          </cell>
        </row>
        <row r="16497">
          <cell r="HM16497" t="str">
            <v>E1111  Listplank Papan 3x20+3x10/m' Jati</v>
          </cell>
          <cell r="HO16497" t="str">
            <v>E1111</v>
          </cell>
        </row>
        <row r="16498">
          <cell r="HM16498" t="str">
            <v>E1112  Listplank Papan 3x20+3x10/m' Bangkirai</v>
          </cell>
          <cell r="HO16498" t="str">
            <v>E1112</v>
          </cell>
        </row>
        <row r="16499">
          <cell r="HM16499" t="str">
            <v>E1113  Listplank Papan 3x20+3x10/m' Kamper Samarinda</v>
          </cell>
          <cell r="HO16499" t="str">
            <v>E1113</v>
          </cell>
        </row>
        <row r="16500">
          <cell r="HM16500" t="str">
            <v>E1114  Listplank Papan 3x20+3x10/m' Kamper Medan</v>
          </cell>
          <cell r="HO16500" t="str">
            <v>E1114</v>
          </cell>
        </row>
        <row r="16501">
          <cell r="HM16501" t="str">
            <v>E1115  Listplank Papan 3x20+3x10/m' Meranti</v>
          </cell>
          <cell r="HO16501" t="str">
            <v>E1115</v>
          </cell>
        </row>
        <row r="16502">
          <cell r="HM16502" t="str">
            <v>E1116  Listplank Papan 3x20+3x10/m' Borneo</v>
          </cell>
          <cell r="HO16502" t="str">
            <v>E1116</v>
          </cell>
        </row>
        <row r="16503">
          <cell r="HM16503" t="str">
            <v>E1117  Listplank Papan (3x30)+(3x10)/m' Jati</v>
          </cell>
          <cell r="HO16503" t="str">
            <v>E1117</v>
          </cell>
        </row>
        <row r="16504">
          <cell r="HM16504" t="str">
            <v>E1118  Listplank Papan (3x30)+(3x10)/m' Bangkirai</v>
          </cell>
          <cell r="HO16504" t="str">
            <v>E1118</v>
          </cell>
        </row>
        <row r="16505">
          <cell r="HM16505" t="str">
            <v>E1119  Listplank Papan (3x30)+(3x10)/m' Kamper Samarinda</v>
          </cell>
          <cell r="HO16505" t="str">
            <v>E1119</v>
          </cell>
        </row>
        <row r="16506">
          <cell r="HM16506" t="str">
            <v>E1120  Listplank Papan (3x30)+(3x10)/m' Kamper Medan</v>
          </cell>
          <cell r="HO16506" t="str">
            <v>E1120</v>
          </cell>
        </row>
        <row r="16507">
          <cell r="HM16507" t="str">
            <v>E1121  Listplank Papan (3x30)+(3x10)/m' Meranti</v>
          </cell>
          <cell r="HO16507" t="str">
            <v>E1121</v>
          </cell>
        </row>
        <row r="16508">
          <cell r="HM16508" t="str">
            <v>E1122  Listplank Papan (3x30)+(3x10)/m' Borneo</v>
          </cell>
          <cell r="HO16508" t="str">
            <v>E1122</v>
          </cell>
        </row>
        <row r="16509">
          <cell r="HM16509" t="str">
            <v>E1123  Listplank Papan (3x30)+(3x15)/m' Jati</v>
          </cell>
          <cell r="HO16509" t="str">
            <v>E1123</v>
          </cell>
        </row>
        <row r="16510">
          <cell r="HM16510" t="str">
            <v>E1124  Listplank Papan (3x30)+(3x15)/m' Bangkirai</v>
          </cell>
          <cell r="HO16510" t="str">
            <v>E1124</v>
          </cell>
        </row>
        <row r="16511">
          <cell r="HM16511" t="str">
            <v>E1125  Listplank Papan (3x30)+(3x15)/m' Kamper Samarinda</v>
          </cell>
          <cell r="HO16511" t="str">
            <v>E1125</v>
          </cell>
        </row>
        <row r="16512">
          <cell r="HM16512" t="str">
            <v>E1126  Listplank Papan (3x30)+(3x15)/m' Kamper Medan</v>
          </cell>
          <cell r="HO16512" t="str">
            <v>E1126</v>
          </cell>
        </row>
        <row r="16513">
          <cell r="HM16513" t="str">
            <v>E1127  Listplank Papan (3x30)+(3x15)/m' Meranti</v>
          </cell>
          <cell r="HO16513" t="str">
            <v>E1127</v>
          </cell>
        </row>
        <row r="16514">
          <cell r="HM16514" t="str">
            <v>E1128  Listplank Papan (3x30)+(3x15)/m' Borneo</v>
          </cell>
          <cell r="HO16514" t="str">
            <v>E1128</v>
          </cell>
        </row>
        <row r="16515">
          <cell r="HM16515" t="str">
            <v>E1129  Papan Flashing Atas Listplank Miring Papan 3x10cm/m' Jati</v>
          </cell>
          <cell r="HO16515" t="str">
            <v>E1129</v>
          </cell>
        </row>
        <row r="16516">
          <cell r="HM16516" t="str">
            <v>E1130  Papan Flashing Atas Listplank Miring Papan 3x10cm/m' Bangkirai</v>
          </cell>
          <cell r="HO16516" t="str">
            <v>E1130</v>
          </cell>
        </row>
        <row r="16517">
          <cell r="HM16517" t="str">
            <v>E1131  Papan Flashing Atas Listplank Miring Papan 3x10cm/m' Kamper Samarinda</v>
          </cell>
          <cell r="HO16517" t="str">
            <v>E1131</v>
          </cell>
        </row>
        <row r="16518">
          <cell r="HM16518" t="str">
            <v>E1132  Papan Flashing Atas Listplank Miring Papan 3x10cm/m' Kamper Medan</v>
          </cell>
          <cell r="HO16518" t="str">
            <v>E1132</v>
          </cell>
        </row>
        <row r="16519">
          <cell r="HM16519" t="str">
            <v>E1133  Papan Flashing Atas Listplank Miring Papan 3x10cm/m' Meranti</v>
          </cell>
          <cell r="HO16519" t="str">
            <v>E1133</v>
          </cell>
        </row>
        <row r="16520">
          <cell r="HM16520" t="str">
            <v>E1134  Papan Flashing Atas Listplank Miring Papan 3x10cm/m' Borneo</v>
          </cell>
          <cell r="HO16520" t="str">
            <v>E1134</v>
          </cell>
        </row>
        <row r="16521">
          <cell r="HM16521" t="str">
            <v>E1135  Seng Flashing Atas Papan Listplank Miring L.10&gt;30cm/m'</v>
          </cell>
          <cell r="HO16521" t="str">
            <v>E1135</v>
          </cell>
        </row>
        <row r="16522">
          <cell r="HM16522" t="str">
            <v>E1136 Pas.Atap Asbes Gelombang Kecil/m2</v>
          </cell>
          <cell r="HO16522" t="str">
            <v>E1136</v>
          </cell>
        </row>
        <row r="16523">
          <cell r="HM16523" t="str">
            <v>E1137 Pas.Atap Asbes Gelombang Besar/m2</v>
          </cell>
          <cell r="HO16523" t="str">
            <v>E1137</v>
          </cell>
        </row>
        <row r="16524">
          <cell r="HM16524" t="str">
            <v>E1138  Pas.Genteng Kodok Bdn/m2</v>
          </cell>
          <cell r="HO16524" t="str">
            <v>E1138</v>
          </cell>
        </row>
        <row r="16525">
          <cell r="HM16525" t="str">
            <v>E1139  Pas.Genteng Plentong Bdn/m2</v>
          </cell>
          <cell r="HO16525" t="str">
            <v>E1139</v>
          </cell>
        </row>
        <row r="16526">
          <cell r="HM16526" t="str">
            <v>E1140  Pas.Genteng Beton Badan/m2 Type Besar</v>
          </cell>
          <cell r="HO16526" t="str">
            <v>E1140</v>
          </cell>
        </row>
        <row r="16527">
          <cell r="HM16527" t="str">
            <v>E1141  Pas.Genteng Beton Badan/m2 Type Kecil</v>
          </cell>
          <cell r="HO16527" t="str">
            <v>E1141</v>
          </cell>
        </row>
        <row r="16528">
          <cell r="HM16528" t="str">
            <v>E1142  Pas.Genteng Beton Badan/m2 Cisangkan Type Besar</v>
          </cell>
          <cell r="HO16528" t="str">
            <v>E1142</v>
          </cell>
        </row>
        <row r="16529">
          <cell r="HM16529" t="str">
            <v>E1143  Pas.Genteng Beton Badan/m2 Cisangkan Type Sedang</v>
          </cell>
          <cell r="HO16529" t="str">
            <v>E1143</v>
          </cell>
        </row>
        <row r="16530">
          <cell r="HM16530" t="str">
            <v>E1144  Pas.Genteng Beton Badan/m2 Cisangkan Type Kecil</v>
          </cell>
          <cell r="HO16530" t="str">
            <v>E1144</v>
          </cell>
        </row>
        <row r="16531">
          <cell r="HM16531" t="str">
            <v>E1145  Pas.Genteng Keramik Badan/m2 Kanmuri Type Besar</v>
          </cell>
          <cell r="HO16531" t="str">
            <v>E1145</v>
          </cell>
        </row>
        <row r="16532">
          <cell r="HM16532" t="str">
            <v>E1146  Pas.Genteng Keramik Badan/m2 Kanmuri Type Kecil</v>
          </cell>
          <cell r="HO16532" t="str">
            <v>E1146</v>
          </cell>
        </row>
        <row r="16533">
          <cell r="HM16533" t="str">
            <v>E1147  Pas.Genteng Metal Badan/m2</v>
          </cell>
          <cell r="HO16533" t="str">
            <v>E1147</v>
          </cell>
        </row>
        <row r="16534">
          <cell r="HM16534" t="str">
            <v>E1148  Pas.Genteng Badan Tegola/m2</v>
          </cell>
          <cell r="HO16534" t="str">
            <v>E1148</v>
          </cell>
        </row>
        <row r="16535">
          <cell r="HM16535" t="str">
            <v>E1149  Pas.Nok Asbes Gelombang Kecil/m'</v>
          </cell>
          <cell r="HO16535" t="str">
            <v>E1149</v>
          </cell>
        </row>
        <row r="16536">
          <cell r="HM16536" t="str">
            <v>E1150  Pas.Pertemuan Nok Asbes Gel.Kecil/bh 2 Arah L</v>
          </cell>
          <cell r="HO16536" t="str">
            <v>E1150</v>
          </cell>
        </row>
        <row r="16537">
          <cell r="HM16537" t="str">
            <v>E1151  Pas.Pertemuan Nok Asbes Gel.Kecil/bh 3 Arah T</v>
          </cell>
          <cell r="HO16537" t="str">
            <v>E1151</v>
          </cell>
        </row>
        <row r="16538">
          <cell r="HM16538" t="str">
            <v>E1152  Pas.Pertemuan Nok Asbes Gel.Kecil/bh 4 Arah +</v>
          </cell>
          <cell r="HO16538" t="str">
            <v>E1152</v>
          </cell>
        </row>
        <row r="16539">
          <cell r="HM16539" t="str">
            <v>E1153  Pas.Ujung Nok Asbes Gel.Kecil/bh</v>
          </cell>
          <cell r="HO16539" t="str">
            <v>E1153</v>
          </cell>
        </row>
        <row r="16540">
          <cell r="HM16540" t="str">
            <v>E1154  Pas.Nok Asbes Gel.Besar/m'</v>
          </cell>
          <cell r="HO16540" t="str">
            <v>E1154</v>
          </cell>
        </row>
        <row r="16541">
          <cell r="HM16541" t="str">
            <v>E1155  Pas.Pertemuan Nok Asbes Gel.Besar/bh 2 Arah L</v>
          </cell>
          <cell r="HO16541" t="str">
            <v>E1155</v>
          </cell>
        </row>
        <row r="16542">
          <cell r="HM16542" t="str">
            <v>E1156  Pas.Pertemuan Nok Asbes Gel.Besar/bh 3 Arah T</v>
          </cell>
          <cell r="HO16542" t="str">
            <v>E1156</v>
          </cell>
        </row>
        <row r="16543">
          <cell r="HM16543" t="str">
            <v>E1157  Pas.Pertemuan Nok Asbes Gel.Besar/bh 4 Arah +</v>
          </cell>
          <cell r="HO16543" t="str">
            <v>E1157</v>
          </cell>
        </row>
        <row r="16544">
          <cell r="HM16544" t="str">
            <v>E1158  Pas.Ujung Nok Asbes Gel.Besar/bh</v>
          </cell>
          <cell r="HO16544" t="str">
            <v>E1158</v>
          </cell>
        </row>
        <row r="16545">
          <cell r="HM16545" t="str">
            <v>E1159  Pas.Genteng Nok Kodok/m'</v>
          </cell>
          <cell r="HO16545" t="str">
            <v>E1159</v>
          </cell>
        </row>
        <row r="16546">
          <cell r="HM16546" t="str">
            <v>E1160  Pas.Genteng Pertemuan Nok Kodok/bh 2 Arah L</v>
          </cell>
          <cell r="HO16546" t="str">
            <v>E1160</v>
          </cell>
        </row>
        <row r="16547">
          <cell r="HM16547" t="str">
            <v>E1161  Pas.Genteng Pertemuan Nok Kodok/bh 3 Arah T</v>
          </cell>
          <cell r="HO16547" t="str">
            <v>E1161</v>
          </cell>
        </row>
        <row r="16548">
          <cell r="HM16548" t="str">
            <v>E1162  Pas.Genteng Pertemuan Nok Kodok/bh 4 Arah +</v>
          </cell>
          <cell r="HO16548" t="str">
            <v>E1162</v>
          </cell>
        </row>
        <row r="16549">
          <cell r="HM16549" t="str">
            <v>E1163  Pas.Genteng Ujung Nok Kodok/bh</v>
          </cell>
          <cell r="HO16549" t="str">
            <v>E1163</v>
          </cell>
        </row>
        <row r="16550">
          <cell r="HM16550" t="str">
            <v>E1164  Pas.Genteng Tepi Listplank Miring Kodok/m'</v>
          </cell>
          <cell r="HO16550" t="str">
            <v>E1164</v>
          </cell>
        </row>
        <row r="16551">
          <cell r="HM16551" t="str">
            <v>E1165  Pas.Genteng Nok Plentong/m'</v>
          </cell>
          <cell r="HO16551" t="str">
            <v>E1165</v>
          </cell>
        </row>
        <row r="16552">
          <cell r="HM16552" t="str">
            <v>E1166  Pas.Genteng Pertemuan Nok Plentong/bh 2 Arah L</v>
          </cell>
          <cell r="HO16552" t="str">
            <v>E1166</v>
          </cell>
        </row>
        <row r="16553">
          <cell r="HM16553" t="str">
            <v>E1167  Pas.Genteng Pertemuan Nok Plentong/bh 3 Arah T</v>
          </cell>
          <cell r="HO16553" t="str">
            <v>E1167</v>
          </cell>
        </row>
        <row r="16554">
          <cell r="HM16554" t="str">
            <v>E1168  Pas.Genteng Pertemuan Nok Plentong/bh 4 Arah +</v>
          </cell>
          <cell r="HO16554" t="str">
            <v>E1168</v>
          </cell>
        </row>
        <row r="16555">
          <cell r="HM16555" t="str">
            <v>E1169  Pas.Genteng Ujung Nok Plentong/bh</v>
          </cell>
          <cell r="HO16555" t="str">
            <v>E1169</v>
          </cell>
        </row>
        <row r="16556">
          <cell r="HM16556" t="str">
            <v>E1170  Pas.Genteng Tepi Listplank Miring Plentong/m'</v>
          </cell>
          <cell r="HO16556" t="str">
            <v>E1170</v>
          </cell>
        </row>
        <row r="16557">
          <cell r="HM16557" t="str">
            <v>E1171  Pas.Genteng Nok Beton Cengkareng Permai/m'</v>
          </cell>
          <cell r="HO16557" t="str">
            <v>E1171</v>
          </cell>
        </row>
        <row r="16558">
          <cell r="HM16558" t="str">
            <v>E1172  Pas.Genteng Pertemuan Nok Beton Cengkareng Permai/bh 2 Arah L</v>
          </cell>
          <cell r="HO16558" t="str">
            <v>E1172</v>
          </cell>
        </row>
        <row r="16559">
          <cell r="HM16559" t="str">
            <v>E1173  Pas.Genteng Pertemuan Nok Beton Cengkareng Permai/bh 3 Arah T</v>
          </cell>
          <cell r="HO16559" t="str">
            <v>E1173</v>
          </cell>
        </row>
        <row r="16560">
          <cell r="HM16560" t="str">
            <v>E1174  Pas.Genteng Pertemuan Nok Beton Cengkareng Permai/bh 4 Arah +</v>
          </cell>
          <cell r="HO16560" t="str">
            <v>E1174</v>
          </cell>
        </row>
        <row r="16561">
          <cell r="HM16561" t="str">
            <v>E1175  Pas.Genteng Ujung Nok Beton Cengkareng Permai/bh</v>
          </cell>
          <cell r="HO16561" t="str">
            <v>E1175</v>
          </cell>
        </row>
        <row r="16562">
          <cell r="HM16562" t="str">
            <v>E1176  Pas.Genteng Beton Tepi Listplank Miring Cengkareng Permai/m'</v>
          </cell>
          <cell r="HO16562" t="str">
            <v>E1176</v>
          </cell>
        </row>
        <row r="16563">
          <cell r="HM16563" t="str">
            <v>E1177  Pas.Genteng Nok Beton Cisangkan/m'</v>
          </cell>
          <cell r="HO16563" t="str">
            <v>E1177</v>
          </cell>
        </row>
        <row r="16564">
          <cell r="HM16564" t="str">
            <v>E1178  Pas.Genteng Pertemuan Nok Beton Cisangkan/bh 2 Arah L</v>
          </cell>
          <cell r="HO16564" t="str">
            <v>E1178</v>
          </cell>
        </row>
        <row r="16565">
          <cell r="HM16565" t="str">
            <v>E1179  Pas.Genteng Pertemuan Nok Beton Cisangkan/bh 3 Arah T</v>
          </cell>
          <cell r="HO16565" t="str">
            <v>E1179</v>
          </cell>
        </row>
        <row r="16566">
          <cell r="HM16566" t="str">
            <v>E1180  Pas.Genteng Pertemuan Nok Beton Cisangkan/bh 4 Arah +</v>
          </cell>
          <cell r="HO16566" t="str">
            <v>E1180</v>
          </cell>
        </row>
        <row r="16567">
          <cell r="HM16567" t="str">
            <v>E1181  Pas.Genteng Ujung Nok Beton Cisangkan/bh</v>
          </cell>
          <cell r="HO16567" t="str">
            <v>E1181</v>
          </cell>
        </row>
        <row r="16568">
          <cell r="HM16568" t="str">
            <v>E1182  Pas.Genteng Beton Tepi Listplank Miring Cisangkan/m'</v>
          </cell>
          <cell r="HO16568" t="str">
            <v>E1182</v>
          </cell>
        </row>
        <row r="16569">
          <cell r="HM16569" t="str">
            <v>E1183  Pas.Genteng Nok Keramik Kanmuri/m'</v>
          </cell>
          <cell r="HO16569" t="str">
            <v>E1183</v>
          </cell>
        </row>
        <row r="16570">
          <cell r="HM16570" t="str">
            <v>E1184  Pas.Genteng Pertemuan Nok Keramik Kanmuri/bh 2 arah L</v>
          </cell>
          <cell r="HO16570" t="str">
            <v>E1184</v>
          </cell>
        </row>
        <row r="16571">
          <cell r="HM16571" t="str">
            <v>E1185  Pas.Genteng Pertemuan Nok Keramik Kanmuri/bh 3 Arah T</v>
          </cell>
          <cell r="HO16571" t="str">
            <v>E1185</v>
          </cell>
        </row>
        <row r="16572">
          <cell r="HM16572" t="str">
            <v>E1186  Pas.Genteng Pertemuan Nok Keramik Kanmuri/bh 4 Arah +</v>
          </cell>
          <cell r="HO16572" t="str">
            <v>E1186</v>
          </cell>
        </row>
        <row r="16573">
          <cell r="HM16573" t="str">
            <v xml:space="preserve">E1187  Pas.Genteng Nok Ujung Keramik Kanmuri/bh </v>
          </cell>
          <cell r="HO16573" t="str">
            <v>E1187</v>
          </cell>
        </row>
        <row r="16574">
          <cell r="HM16574" t="str">
            <v>E1188  Pas.Genteng Nok Keramik KIA/m'</v>
          </cell>
          <cell r="HO16574" t="str">
            <v>E1188</v>
          </cell>
        </row>
        <row r="16575">
          <cell r="HM16575" t="str">
            <v>E1189  Pas.Genteng Pertemuan Nok Keramik KIA/bh 2 arah L</v>
          </cell>
          <cell r="HO16575" t="str">
            <v>E1189</v>
          </cell>
        </row>
        <row r="16576">
          <cell r="HM16576" t="str">
            <v>E1190  Pas.Genteng Pertemuan Nok Keramik KIA/bh 3 Arah T</v>
          </cell>
          <cell r="HO16576" t="str">
            <v>E1190</v>
          </cell>
        </row>
        <row r="16577">
          <cell r="HM16577" t="str">
            <v>E1191  Pas.Genteng Pertemuan Nok Keramik KIA/bh 4 Arah +</v>
          </cell>
          <cell r="HO16577" t="str">
            <v>E1191</v>
          </cell>
        </row>
        <row r="16578">
          <cell r="HM16578" t="str">
            <v xml:space="preserve">E1192  Pas.Genteng Nok Ujung Keramik KIA/bh </v>
          </cell>
          <cell r="HO16578" t="str">
            <v>E1192</v>
          </cell>
        </row>
        <row r="16579">
          <cell r="HM16579" t="str">
            <v>E1193  Pas.Genteng Nok Metal/m'</v>
          </cell>
          <cell r="HO16579" t="str">
            <v>E1193</v>
          </cell>
        </row>
        <row r="16580">
          <cell r="HM16580" t="str">
            <v>E1194  Pas.Genteng Pertemuan Nok Metal/bh 2 Arah L</v>
          </cell>
          <cell r="HO16580" t="str">
            <v>E1194</v>
          </cell>
        </row>
        <row r="16581">
          <cell r="HM16581" t="str">
            <v>E1195  Pas.Genteng Pertemuan Nok Metal/bh 3 Arah T</v>
          </cell>
          <cell r="HO16581" t="str">
            <v>E1195</v>
          </cell>
        </row>
        <row r="16582">
          <cell r="HM16582" t="str">
            <v>E1196  Pas.Genteng Pertemuan Nok Metal/bh 4 Arah +</v>
          </cell>
          <cell r="HO16582" t="str">
            <v>E1196</v>
          </cell>
        </row>
        <row r="16583">
          <cell r="HM16583" t="str">
            <v>E1197  Pas.Genteng Ujung Nok Metal/bh</v>
          </cell>
          <cell r="HO16583" t="str">
            <v>E1197</v>
          </cell>
        </row>
        <row r="16584">
          <cell r="HM16584" t="str">
            <v>E1198  Pas.Genteng Nok Tegola/m'</v>
          </cell>
          <cell r="HO16584" t="str">
            <v>E1198</v>
          </cell>
        </row>
        <row r="16585">
          <cell r="HM16585" t="str">
            <v>E1199  Pas.Genteng Pertemuan Nok Tegola/bh 2 Arah L</v>
          </cell>
          <cell r="HO16585" t="str">
            <v>E1199</v>
          </cell>
        </row>
        <row r="16586">
          <cell r="HM16586" t="str">
            <v>E1200  Pas.Genteng Pertemuan Nok Tegola/bh 3 Arah T</v>
          </cell>
          <cell r="HO16586" t="str">
            <v>E1200</v>
          </cell>
        </row>
        <row r="16587">
          <cell r="HM16587" t="str">
            <v>E1201  Pas.Genteng Pertemuan Nok Tegola/bh 4 Arah +</v>
          </cell>
          <cell r="HO16587" t="str">
            <v>E1201</v>
          </cell>
        </row>
        <row r="16588">
          <cell r="HM16588" t="str">
            <v>E1202  Pas.Genteng Ujung Nok Tegola/bh</v>
          </cell>
          <cell r="HO16588" t="str">
            <v>E1202</v>
          </cell>
        </row>
        <row r="16589">
          <cell r="HM16589" t="str">
            <v>E1203  Canopy Transparant Rangka Besi Hitam Penutup Starlite/m2</v>
          </cell>
          <cell r="HO16589" t="str">
            <v>E1203</v>
          </cell>
        </row>
        <row r="16590">
          <cell r="HM16590" t="str">
            <v>E1204  Canopy Transparant Rangka Besi Galvani Penutup Starlite/m2</v>
          </cell>
          <cell r="HO16590" t="str">
            <v>E1204</v>
          </cell>
        </row>
        <row r="16591">
          <cell r="HM16591" t="str">
            <v>E1205  Canopy Transparant Rangka Besi St.Steel Penutup Starlite/m2</v>
          </cell>
          <cell r="HO16591" t="str">
            <v>E1205</v>
          </cell>
        </row>
        <row r="16592">
          <cell r="HM16592" t="str">
            <v>E1206  Canopy Transparant Rangka Besi Hitam Penutup Twinlite/m2</v>
          </cell>
          <cell r="HO16592" t="str">
            <v>E1206</v>
          </cell>
        </row>
        <row r="16593">
          <cell r="HM16593" t="str">
            <v>E1207  Canopy Transparant Rangka Besi Galvani Penutup Twinlite/m2</v>
          </cell>
          <cell r="HO16593" t="str">
            <v>E1207</v>
          </cell>
        </row>
        <row r="16594">
          <cell r="HM16594" t="str">
            <v>E1208  Canopy Transparant Rangka Besi St.Steel Penutup Twinlite/m2</v>
          </cell>
          <cell r="HO16594" t="str">
            <v>E1208</v>
          </cell>
        </row>
        <row r="16595">
          <cell r="HM16595" t="str">
            <v>E1209  Canopy Transparant Rangka Besi Hitam Penutup Lexan/m2</v>
          </cell>
          <cell r="HO16595" t="str">
            <v>E1209</v>
          </cell>
        </row>
        <row r="16596">
          <cell r="HM16596" t="str">
            <v>E1210  Canopy Transparant Rangka Besi Galvani Penutup Lexan/m2</v>
          </cell>
          <cell r="HO16596" t="str">
            <v>E1210</v>
          </cell>
        </row>
        <row r="16597">
          <cell r="HM16597" t="str">
            <v>E1211  Canopy Transparant Rangka Besi St.Steel Penutup Lexan/m2</v>
          </cell>
          <cell r="HO16597" t="str">
            <v>E1211</v>
          </cell>
        </row>
        <row r="16598">
          <cell r="HM16598" t="str">
            <v>E1212  Pipa Air Hujan PVC dia 2"/m' Klas AW</v>
          </cell>
          <cell r="HO16598" t="str">
            <v>E1212</v>
          </cell>
        </row>
        <row r="16599">
          <cell r="HM16599" t="str">
            <v>E1213  Pipa Air Hujan PVC dia 2,5"/m' Klas AW</v>
          </cell>
          <cell r="HO16599" t="str">
            <v>E1213</v>
          </cell>
        </row>
        <row r="16600">
          <cell r="HM16600" t="str">
            <v>E1214  Pipa Air Hujan PVC dia 3"/m' AW</v>
          </cell>
          <cell r="HO16600" t="str">
            <v>E1214</v>
          </cell>
        </row>
        <row r="16601">
          <cell r="HM16601" t="str">
            <v>E1215  Pipa Air Hujan PVC dia 4"/m' AW</v>
          </cell>
          <cell r="HO16601" t="str">
            <v>E1215</v>
          </cell>
        </row>
        <row r="16602">
          <cell r="HM16602" t="str">
            <v>E1216  Pipa Air Hujan PVC dia 5"/m' AW</v>
          </cell>
          <cell r="HO16602" t="str">
            <v>E1216</v>
          </cell>
        </row>
        <row r="16603">
          <cell r="HM16603" t="str">
            <v>E1217  Pipa Air Hujan PVC dia 6"/m' AW</v>
          </cell>
          <cell r="HO16603" t="str">
            <v>E1217</v>
          </cell>
        </row>
        <row r="16604">
          <cell r="HM16604" t="str">
            <v>E1218  Pipa Air Hujan PVC dia 2"/m' Klas D</v>
          </cell>
          <cell r="HO16604" t="str">
            <v>E1218</v>
          </cell>
        </row>
        <row r="16605">
          <cell r="HM16605" t="str">
            <v>E1219  Pipa Air Hujan PVC dia 2,5"/m' Klas D</v>
          </cell>
          <cell r="HO16605" t="str">
            <v>E1219</v>
          </cell>
        </row>
        <row r="16606">
          <cell r="HM16606" t="str">
            <v>E1220  Pipa Air Hujan PVC dia 3"/m' D</v>
          </cell>
          <cell r="HO16606" t="str">
            <v>E1220</v>
          </cell>
        </row>
        <row r="16607">
          <cell r="HM16607" t="str">
            <v>E1221  Pipa Air Hujan PVC dia 4"/m' D</v>
          </cell>
          <cell r="HO16607" t="str">
            <v>E1221</v>
          </cell>
        </row>
        <row r="16608">
          <cell r="HM16608" t="str">
            <v>E1222  Pipa Air Hujan PVC dia 5"/m' D</v>
          </cell>
          <cell r="HO16608" t="str">
            <v>E1222</v>
          </cell>
        </row>
        <row r="16609">
          <cell r="HM16609" t="str">
            <v>E1223  Pipa Air Hujan PVC dia 6"/m' D</v>
          </cell>
          <cell r="HO16609" t="str">
            <v>E1223</v>
          </cell>
        </row>
        <row r="16610">
          <cell r="HM16610" t="str">
            <v>E1224 Saringan Pipa Air Hujan Kuningan dia 2"/bh</v>
          </cell>
          <cell r="HO16610" t="str">
            <v>E1224</v>
          </cell>
        </row>
        <row r="16611">
          <cell r="HM16611" t="str">
            <v>E1225 Saringan Pipa Air Hujan Kuningan dia 2,5"/bh</v>
          </cell>
          <cell r="HO16611" t="str">
            <v>E1225</v>
          </cell>
        </row>
        <row r="16612">
          <cell r="HM16612" t="str">
            <v>E1226 Saringan Pipa Air Hujan Kuningan dia 3"/bh</v>
          </cell>
          <cell r="HO16612" t="str">
            <v>E1226</v>
          </cell>
        </row>
        <row r="16613">
          <cell r="HM16613" t="str">
            <v>E1227 Saringan Pipa Air Hujan Kuningan dia 4"/bh</v>
          </cell>
          <cell r="HO16613" t="str">
            <v>E1227</v>
          </cell>
        </row>
        <row r="16614">
          <cell r="HM16614" t="str">
            <v>E1228 Saringan Pipa Air Hujan Kuningan dia 5"/bh</v>
          </cell>
          <cell r="HO16614" t="str">
            <v>E1228</v>
          </cell>
        </row>
        <row r="16615">
          <cell r="HM16615" t="str">
            <v>E1229 Saringan Pipa Air Hujan Kuningan dia 6"/bh</v>
          </cell>
          <cell r="HO16615" t="str">
            <v>E1229</v>
          </cell>
        </row>
        <row r="16616">
          <cell r="HM16616" t="str">
            <v>E1230 Saringan Pipa Air Hujan St.Steel dia 2"/bh</v>
          </cell>
          <cell r="HO16616" t="str">
            <v>E1230</v>
          </cell>
        </row>
        <row r="16617">
          <cell r="HM16617" t="str">
            <v>E1231 Saringan Pipa Air Hujan St.Steel dia 2,5"/bh</v>
          </cell>
          <cell r="HO16617" t="str">
            <v>E1231</v>
          </cell>
        </row>
        <row r="16618">
          <cell r="HM16618" t="str">
            <v>E1232 Saringan Pipa Air Hujan St.Steel dia 3"/bh</v>
          </cell>
          <cell r="HO16618" t="str">
            <v>E1232</v>
          </cell>
        </row>
        <row r="16619">
          <cell r="HM16619" t="str">
            <v>E1233 Saringan Pipa Air Hujan St.Steel dia 4"/bh</v>
          </cell>
          <cell r="HO16619" t="str">
            <v>E1233</v>
          </cell>
        </row>
        <row r="16620">
          <cell r="HM16620" t="str">
            <v>E1234 Saringan Pipa Air Hujan St.Steel dia 5"/bh</v>
          </cell>
          <cell r="HO16620" t="str">
            <v>E1234</v>
          </cell>
        </row>
        <row r="16621">
          <cell r="HM16621" t="str">
            <v>E1235 Saringan Pipa Air Hujan St.Steel dia 6"/bh</v>
          </cell>
          <cell r="HO16621" t="str">
            <v>E1235</v>
          </cell>
        </row>
        <row r="16622">
          <cell r="HM16622" t="str">
            <v>E1236  Plesteran kemiringan Dak Beton 1:3/m2 T.Ratarata 2cm</v>
          </cell>
          <cell r="HO16622" t="str">
            <v>E1236</v>
          </cell>
        </row>
        <row r="16623">
          <cell r="HM16623" t="str">
            <v>E1237  Plesteran kemiringan Dak Beton 1:3/m2 T.Ratarata 3cm</v>
          </cell>
          <cell r="HO16623" t="str">
            <v>E1237</v>
          </cell>
        </row>
        <row r="16624">
          <cell r="HM16624" t="str">
            <v>E2001  Kudakuda Kayu Jati Non Exposed/m3</v>
          </cell>
          <cell r="HO16624" t="str">
            <v>E2001</v>
          </cell>
        </row>
        <row r="16625">
          <cell r="HM16625" t="str">
            <v>E2002  Kudakuda Kayu Bangkirai Non Exposed/m3</v>
          </cell>
          <cell r="HO16625" t="str">
            <v>E2002</v>
          </cell>
        </row>
        <row r="16626">
          <cell r="HM16626" t="str">
            <v>E2003  Kudakuda Kayu Kamper Samarinda Non Exposed/m3</v>
          </cell>
          <cell r="HO16626" t="str">
            <v>E2003</v>
          </cell>
        </row>
        <row r="16627">
          <cell r="HM16627" t="str">
            <v>E2004  Kudakuda Kayu Kamper Medan Non Exposed/m3</v>
          </cell>
          <cell r="HO16627" t="str">
            <v>E2004</v>
          </cell>
        </row>
        <row r="16628">
          <cell r="HM16628" t="str">
            <v>E2005  Kudakuda Kayu Meranti Non Exposed/m3</v>
          </cell>
          <cell r="HO16628" t="str">
            <v>E2005</v>
          </cell>
        </row>
        <row r="16629">
          <cell r="HM16629" t="str">
            <v>E2006  Kudakuda Kayu Borneo Non Exposed/m3</v>
          </cell>
          <cell r="HO16629" t="str">
            <v>E2006</v>
          </cell>
        </row>
        <row r="16630">
          <cell r="HM16630" t="str">
            <v xml:space="preserve">E2007  Gording Non Exposed Kayu Jati/m3 </v>
          </cell>
          <cell r="HO16630" t="str">
            <v>E2007</v>
          </cell>
        </row>
        <row r="16631">
          <cell r="HM16631" t="str">
            <v xml:space="preserve">E2008  Gording Non Exposed Kayu Bangkirai/m3 </v>
          </cell>
          <cell r="HO16631" t="str">
            <v>E2008</v>
          </cell>
        </row>
        <row r="16632">
          <cell r="HM16632" t="str">
            <v xml:space="preserve">E2009  Gording Non Exposed Kayu Kamper Samarinda/m3 </v>
          </cell>
          <cell r="HO16632" t="str">
            <v>E2009</v>
          </cell>
        </row>
        <row r="16633">
          <cell r="HM16633" t="str">
            <v xml:space="preserve">E2010  Gording Non Exposed Kayu Kamper Medan/m3 </v>
          </cell>
          <cell r="HO16633" t="str">
            <v>E2010</v>
          </cell>
        </row>
        <row r="16634">
          <cell r="HM16634" t="str">
            <v xml:space="preserve">E2011  Gording Non Exposed Kayu Meranti/m3 </v>
          </cell>
          <cell r="HO16634" t="str">
            <v>E2011</v>
          </cell>
        </row>
        <row r="16635">
          <cell r="HM16635" t="str">
            <v xml:space="preserve">E2012  Gording Non Exposed Kayu Borneo/m3 </v>
          </cell>
          <cell r="HO16635" t="str">
            <v>E2012</v>
          </cell>
        </row>
        <row r="16636">
          <cell r="HM16636" t="str">
            <v>E2013  Kudakuda Exposed Kayu Jati/m3</v>
          </cell>
          <cell r="HO16636" t="str">
            <v>E2013</v>
          </cell>
        </row>
        <row r="16637">
          <cell r="HM16637" t="str">
            <v>E2014  Kudakuda Exposed Kayu Bangkirai/m3</v>
          </cell>
          <cell r="HO16637" t="str">
            <v>E2014</v>
          </cell>
        </row>
        <row r="16638">
          <cell r="HM16638" t="str">
            <v>E2015  Kudakuda Exposed Kayu Kamper Samarinda/m3</v>
          </cell>
          <cell r="HO16638" t="str">
            <v>E2015</v>
          </cell>
        </row>
        <row r="16639">
          <cell r="HM16639" t="str">
            <v>E2016  Kudakuda Exposed Kayu Kamper Medan/m3</v>
          </cell>
          <cell r="HO16639" t="str">
            <v>E2016</v>
          </cell>
        </row>
        <row r="16640">
          <cell r="HM16640" t="str">
            <v>E2017  Kudakuda Exposed Kayu Meranti/m3</v>
          </cell>
          <cell r="HO16640" t="str">
            <v>E2017</v>
          </cell>
        </row>
        <row r="16641">
          <cell r="HM16641" t="str">
            <v>E2018  Kudakuda Exposed Kayu Borneo/m3</v>
          </cell>
          <cell r="HO16641" t="str">
            <v>E2018</v>
          </cell>
        </row>
        <row r="16642">
          <cell r="HM16642" t="str">
            <v xml:space="preserve">E2019  Gording Exposed Kayu Jati/m3 </v>
          </cell>
          <cell r="HO16642" t="str">
            <v>E2019</v>
          </cell>
        </row>
        <row r="16643">
          <cell r="HM16643" t="str">
            <v xml:space="preserve">E2020  Gording Exposed Kayu Bangkirai/m3 </v>
          </cell>
          <cell r="HO16643" t="str">
            <v>E2020</v>
          </cell>
        </row>
        <row r="16644">
          <cell r="HM16644" t="str">
            <v xml:space="preserve">E2021  Gording Exposed Kayu Kamper Samarinda/m3 </v>
          </cell>
          <cell r="HO16644" t="str">
            <v>E2021</v>
          </cell>
        </row>
        <row r="16645">
          <cell r="HM16645" t="str">
            <v xml:space="preserve">E2022  Gording Exposed Kayu Kamper Medan/m3 </v>
          </cell>
          <cell r="HO16645" t="str">
            <v>E2022</v>
          </cell>
        </row>
        <row r="16646">
          <cell r="HM16646" t="str">
            <v xml:space="preserve">E2023  Gording Exposed Kayu Meranti/m3 </v>
          </cell>
          <cell r="HO16646" t="str">
            <v>E2023</v>
          </cell>
        </row>
        <row r="16647">
          <cell r="HM16647" t="str">
            <v xml:space="preserve">E2024  Gording Exposed Kayu Borneo/m3 </v>
          </cell>
          <cell r="HO16647" t="str">
            <v>E2024</v>
          </cell>
        </row>
        <row r="16648">
          <cell r="HM16648" t="str">
            <v>E2025  Plat+Angkur Baut dia 19mm Dudukan Kudakuda Baja/bh</v>
          </cell>
          <cell r="HO16648" t="str">
            <v>E2025</v>
          </cell>
        </row>
        <row r="16649">
          <cell r="HM16649" t="str">
            <v>E2026  Plat+Angkur Baut dia 16mm Dudukan Kudakuda Baja/bh</v>
          </cell>
          <cell r="HO16649" t="str">
            <v>E2026</v>
          </cell>
        </row>
        <row r="16650">
          <cell r="HM16650" t="str">
            <v>E2027  Plat+Angkur Baut dia 12mm Dudukan Kudakuda Baja/bh</v>
          </cell>
          <cell r="HO16650" t="str">
            <v>E2027</v>
          </cell>
        </row>
        <row r="16651">
          <cell r="HM16651" t="str">
            <v>E2028  Kudakuda Baja dgn WF/kg</v>
          </cell>
          <cell r="HO16651" t="str">
            <v>E2028</v>
          </cell>
        </row>
        <row r="16652">
          <cell r="HM16652" t="str">
            <v>E2029  Kudakuda Baja dgn Siku/kg</v>
          </cell>
          <cell r="HO16652" t="str">
            <v>E2029</v>
          </cell>
        </row>
        <row r="16653">
          <cell r="HM16653" t="str">
            <v>E2030  Gording Baja Kanal C/kg</v>
          </cell>
          <cell r="HO16653" t="str">
            <v>E2030</v>
          </cell>
        </row>
        <row r="16654">
          <cell r="HM16654" t="str">
            <v>E2031  Meni Besi/m2</v>
          </cell>
          <cell r="HO16654" t="str">
            <v>E2031</v>
          </cell>
        </row>
        <row r="16655">
          <cell r="HM16655" t="str">
            <v>E2032  Cat Besi/m2</v>
          </cell>
          <cell r="HO16655" t="str">
            <v>E2032</v>
          </cell>
        </row>
        <row r="16656">
          <cell r="HM16656" t="str">
            <v>E2033  Rangka Atap Smartruss</v>
          </cell>
          <cell r="HO16656" t="str">
            <v>E2033</v>
          </cell>
        </row>
        <row r="16657">
          <cell r="HM16657" t="str">
            <v xml:space="preserve">E2034  Pas.Kaso Jati/m2 </v>
          </cell>
          <cell r="HO16657" t="str">
            <v>E2034</v>
          </cell>
        </row>
        <row r="16658">
          <cell r="HM16658" t="str">
            <v xml:space="preserve">E2035  Pas.Kaso Bangkirai/m2 </v>
          </cell>
          <cell r="HO16658" t="str">
            <v>E2035</v>
          </cell>
        </row>
        <row r="16659">
          <cell r="HM16659" t="str">
            <v xml:space="preserve">E2036  Pas.Kaso Kamper Samarinda/m2 </v>
          </cell>
          <cell r="HO16659" t="str">
            <v>E2036</v>
          </cell>
        </row>
        <row r="16660">
          <cell r="HM16660" t="str">
            <v xml:space="preserve">E2037  Pas.Kaso Kamper Medan/m2 </v>
          </cell>
          <cell r="HO16660" t="str">
            <v>E2037</v>
          </cell>
        </row>
        <row r="16661">
          <cell r="HM16661" t="str">
            <v xml:space="preserve">E2038  Pas.Kaso Meranti/m2 </v>
          </cell>
          <cell r="HO16661" t="str">
            <v>E2038</v>
          </cell>
        </row>
        <row r="16662">
          <cell r="HM16662" t="str">
            <v xml:space="preserve">E2039  Pas.Kaso Borneo/m2 </v>
          </cell>
          <cell r="HO16662" t="str">
            <v>E2039</v>
          </cell>
        </row>
        <row r="16663">
          <cell r="HM16663" t="str">
            <v>E2040  Pas.Aluminium foil Single Side/m2</v>
          </cell>
          <cell r="HO16663" t="str">
            <v>E2040</v>
          </cell>
        </row>
        <row r="16664">
          <cell r="HM16664" t="str">
            <v>E2041  Pas.Aluminium foil Double Sided/m2</v>
          </cell>
          <cell r="HO16664" t="str">
            <v>E2041</v>
          </cell>
        </row>
        <row r="16665">
          <cell r="HM16665" t="str">
            <v xml:space="preserve">E2042  Pas.Reng Jati/m2 </v>
          </cell>
          <cell r="HO16665" t="str">
            <v>E2042</v>
          </cell>
        </row>
        <row r="16666">
          <cell r="HM16666" t="str">
            <v xml:space="preserve">E2043  Pas.Reng Bangkirai/m2 </v>
          </cell>
          <cell r="HO16666" t="str">
            <v>E2043</v>
          </cell>
        </row>
        <row r="16667">
          <cell r="HM16667" t="str">
            <v xml:space="preserve">E2044  Pas.Reng Kamper Samarinda/m2 </v>
          </cell>
          <cell r="HO16667" t="str">
            <v>E2044</v>
          </cell>
        </row>
        <row r="16668">
          <cell r="HM16668" t="str">
            <v xml:space="preserve">E2045  Pas.Reng Kamper Medan/m2 </v>
          </cell>
          <cell r="HO16668" t="str">
            <v>E2045</v>
          </cell>
        </row>
        <row r="16669">
          <cell r="HM16669" t="str">
            <v xml:space="preserve">E2046  Pas.Reng Meranti/m2 </v>
          </cell>
          <cell r="HO16669" t="str">
            <v>E2046</v>
          </cell>
        </row>
        <row r="16670">
          <cell r="HM16670" t="str">
            <v xml:space="preserve">E2047  Pas.Reng Borneo/m2 </v>
          </cell>
          <cell r="HO16670" t="str">
            <v>E2047</v>
          </cell>
        </row>
        <row r="16671">
          <cell r="HM16671" t="str">
            <v>E2048  Papan Nok Jati/m'</v>
          </cell>
          <cell r="HO16671" t="str">
            <v>E2048</v>
          </cell>
        </row>
        <row r="16672">
          <cell r="HM16672" t="str">
            <v>E2049  Papan Nok Bangkirai/m'</v>
          </cell>
          <cell r="HO16672" t="str">
            <v>E2049</v>
          </cell>
        </row>
        <row r="16673">
          <cell r="HM16673" t="str">
            <v>E2050  Papan Nok Kamper Samarinda/m'</v>
          </cell>
          <cell r="HO16673" t="str">
            <v>E2050</v>
          </cell>
        </row>
        <row r="16674">
          <cell r="HM16674" t="str">
            <v>E2051  Papan Nok Kamper Medan/m'</v>
          </cell>
          <cell r="HO16674" t="str">
            <v>E2051</v>
          </cell>
        </row>
        <row r="16675">
          <cell r="HM16675" t="str">
            <v>E2052  Papan Nok Meranti/m'</v>
          </cell>
          <cell r="HO16675" t="str">
            <v>E2052</v>
          </cell>
        </row>
        <row r="16676">
          <cell r="HM16676" t="str">
            <v>E2053  Papan Nok Borneo/m'</v>
          </cell>
          <cell r="HO16676" t="str">
            <v>E2053</v>
          </cell>
        </row>
        <row r="16677">
          <cell r="HM16677" t="str">
            <v>E2054  Papan Talang Datar Jati/m' L.20cm</v>
          </cell>
          <cell r="HO16677" t="str">
            <v>E2054</v>
          </cell>
        </row>
        <row r="16678">
          <cell r="HM16678" t="str">
            <v>E2055  Papan Talang Datar Bangkirai/m' L.20cm</v>
          </cell>
          <cell r="HO16678" t="str">
            <v>E2055</v>
          </cell>
        </row>
        <row r="16679">
          <cell r="HM16679" t="str">
            <v>E2056  Papan Talang Datar Kamper Samarinda/m' L.20cm</v>
          </cell>
          <cell r="HO16679" t="str">
            <v>E2056</v>
          </cell>
        </row>
        <row r="16680">
          <cell r="HM16680" t="str">
            <v>E2057  Papan Talang Datar Kamper Medan/m' L.20cm</v>
          </cell>
          <cell r="HO16680" t="str">
            <v>E2057</v>
          </cell>
        </row>
        <row r="16681">
          <cell r="HM16681" t="str">
            <v>E2058  Papan Talang Datar Kamper Meranti/m' L.20cm</v>
          </cell>
          <cell r="HO16681" t="str">
            <v>E2058</v>
          </cell>
        </row>
        <row r="16682">
          <cell r="HM16682" t="str">
            <v>E2059  Papan Talang Datar Borneo/m' L.20cm</v>
          </cell>
          <cell r="HO16682" t="str">
            <v>E2059</v>
          </cell>
        </row>
        <row r="16683">
          <cell r="HM16683" t="str">
            <v>E2060  Papan Talang Datar Jati/m' L.30cm</v>
          </cell>
          <cell r="HO16683" t="str">
            <v>E2060</v>
          </cell>
        </row>
        <row r="16684">
          <cell r="HM16684" t="str">
            <v>E2061  Papan Talang Datar Bangkirai/m' L.30cm</v>
          </cell>
          <cell r="HO16684" t="str">
            <v>E2061</v>
          </cell>
        </row>
        <row r="16685">
          <cell r="HM16685" t="str">
            <v>E2062  Papan Talang Datar Kamper Samarinda/m' L.30cm</v>
          </cell>
          <cell r="HO16685" t="str">
            <v>E2062</v>
          </cell>
        </row>
        <row r="16686">
          <cell r="HM16686" t="str">
            <v>E2063  Papan Talang Datar Kamper Medan/m' L.30cm</v>
          </cell>
          <cell r="HO16686" t="str">
            <v>E2063</v>
          </cell>
        </row>
        <row r="16687">
          <cell r="HM16687" t="str">
            <v>E2064  Papan Talang Datar Meranti/m' L.30cm</v>
          </cell>
          <cell r="HO16687" t="str">
            <v>E2064</v>
          </cell>
        </row>
        <row r="16688">
          <cell r="HM16688" t="str">
            <v>E2065  Papan Talang Datar Borneo/m' L.30cm</v>
          </cell>
          <cell r="HO16688" t="str">
            <v>E2065</v>
          </cell>
        </row>
        <row r="16689">
          <cell r="HM16689" t="str">
            <v>E2066  Papan Talang Jurai V/m' L.20+20cm Jati</v>
          </cell>
          <cell r="HO16689" t="str">
            <v>E2066</v>
          </cell>
        </row>
        <row r="16690">
          <cell r="HM16690" t="str">
            <v>E2067  Papan Talang Jurai V/m' L.20+20cm Bangkirai</v>
          </cell>
          <cell r="HO16690" t="str">
            <v>E2067</v>
          </cell>
        </row>
        <row r="16691">
          <cell r="HM16691" t="str">
            <v>E2068  Papan Talang Jurai V/m' L.20+20cm Kamper Samarinda</v>
          </cell>
          <cell r="HO16691" t="str">
            <v>E2068</v>
          </cell>
        </row>
        <row r="16692">
          <cell r="HM16692" t="str">
            <v>E2069  Papan Talang Jurai V/m' L.20+20cm Kamper Medan</v>
          </cell>
          <cell r="HO16692" t="str">
            <v>E2069</v>
          </cell>
        </row>
        <row r="16693">
          <cell r="HM16693" t="str">
            <v>E2070  Papan Talang Jurai V/m' L.20+20cm Meranti</v>
          </cell>
          <cell r="HO16693" t="str">
            <v>E2070</v>
          </cell>
        </row>
        <row r="16694">
          <cell r="HM16694" t="str">
            <v>E2071  Papan Talang Jurai V/m' L.20+20cm Borneo</v>
          </cell>
          <cell r="HO16694" t="str">
            <v>E2071</v>
          </cell>
        </row>
        <row r="16695">
          <cell r="HM16695" t="str">
            <v>E2072  Papan Talang Jurai V/m' L.30+30cm Jati</v>
          </cell>
          <cell r="HO16695" t="str">
            <v>E2072</v>
          </cell>
        </row>
        <row r="16696">
          <cell r="HM16696" t="str">
            <v>E2073  Papan Talang Jurai V/m' L.30+30cm Bangkirai</v>
          </cell>
          <cell r="HO16696" t="str">
            <v>E2073</v>
          </cell>
        </row>
        <row r="16697">
          <cell r="HM16697" t="str">
            <v>E2074  Papan Talang Jurai V/m' L.30+30cm Kamper Samarinda</v>
          </cell>
          <cell r="HO16697" t="str">
            <v>E2074</v>
          </cell>
        </row>
        <row r="16698">
          <cell r="HM16698" t="str">
            <v>E2075  Papan Talang Jurai V/m' L.30+30cm Kamper Medan</v>
          </cell>
          <cell r="HO16698" t="str">
            <v>E2075</v>
          </cell>
        </row>
        <row r="16699">
          <cell r="HM16699" t="str">
            <v>E2076  Papan Talang Jurai V/m' L.30+30cm Meranti</v>
          </cell>
          <cell r="HO16699" t="str">
            <v>E2076</v>
          </cell>
        </row>
        <row r="16700">
          <cell r="HM16700" t="str">
            <v>E2077  Papan Talang Jurai V/m' L.30+30cm Borneo</v>
          </cell>
          <cell r="HO16700" t="str">
            <v>E2077</v>
          </cell>
        </row>
        <row r="16701">
          <cell r="HM16701" t="str">
            <v>E2078  Seng Talang Datar U.Talang L.20cm/m'</v>
          </cell>
          <cell r="HO16701" t="str">
            <v>E2078</v>
          </cell>
        </row>
        <row r="16702">
          <cell r="HM16702" t="str">
            <v>E2079  Seng Talang Datar U.Talang L.30cm/m'</v>
          </cell>
          <cell r="HO16702" t="str">
            <v>E2079</v>
          </cell>
        </row>
        <row r="16703">
          <cell r="HM16703" t="str">
            <v>E2080  Seng Talang Jurai V/m' L.20+20cm</v>
          </cell>
          <cell r="HO16703" t="str">
            <v>E2080</v>
          </cell>
        </row>
        <row r="16704">
          <cell r="HM16704" t="str">
            <v>E2081  Seng Talang Jurai V/m' L.30+30cm</v>
          </cell>
          <cell r="HO16704" t="str">
            <v>E2081</v>
          </cell>
        </row>
        <row r="16705">
          <cell r="HM16705" t="str">
            <v>E2082  Listplank Papan 2x20/m' Jati</v>
          </cell>
          <cell r="HO16705" t="str">
            <v>E2082</v>
          </cell>
        </row>
        <row r="16706">
          <cell r="HM16706" t="str">
            <v>E2083  Listplank Papan 2x20/m' Bangkirai</v>
          </cell>
          <cell r="HO16706" t="str">
            <v>E2083</v>
          </cell>
        </row>
        <row r="16707">
          <cell r="HM16707" t="str">
            <v>E2084  Listplank Papan 2x20/m' Kamper Samarinda</v>
          </cell>
          <cell r="HO16707" t="str">
            <v>E2084</v>
          </cell>
        </row>
        <row r="16708">
          <cell r="HM16708" t="str">
            <v>E2085  Listplank Papan 2x20/m' Kamper Medan</v>
          </cell>
          <cell r="HO16708" t="str">
            <v>E2085</v>
          </cell>
        </row>
        <row r="16709">
          <cell r="HM16709" t="str">
            <v>E2086  Listplank Papan 2x20/m' Meranti</v>
          </cell>
          <cell r="HO16709" t="str">
            <v>E2086</v>
          </cell>
        </row>
        <row r="16710">
          <cell r="HM16710" t="str">
            <v>E2087  Listplank Papan 2x20/m' Borneo</v>
          </cell>
          <cell r="HO16710" t="str">
            <v>E2087</v>
          </cell>
        </row>
        <row r="16711">
          <cell r="HM16711" t="str">
            <v>E2088  Listplank Papan 3x20/m' Jati</v>
          </cell>
          <cell r="HO16711" t="str">
            <v>E2088</v>
          </cell>
        </row>
        <row r="16712">
          <cell r="HM16712" t="str">
            <v>E2089  Listplank Papan 3x20/m' Bangkirai</v>
          </cell>
          <cell r="HO16712" t="str">
            <v>E2089</v>
          </cell>
        </row>
        <row r="16713">
          <cell r="HM16713" t="str">
            <v>E2090  Listplank Papan 3x20/m' Kamper Samarinda</v>
          </cell>
          <cell r="HO16713" t="str">
            <v>E2090</v>
          </cell>
        </row>
        <row r="16714">
          <cell r="HM16714" t="str">
            <v>E2091  Listplank Papan 3x20/m' Kamper Medan</v>
          </cell>
          <cell r="HO16714" t="str">
            <v>E2091</v>
          </cell>
        </row>
        <row r="16715">
          <cell r="HM16715" t="str">
            <v>E2092  Listplank Papan 3x20/m' Meranti</v>
          </cell>
          <cell r="HO16715" t="str">
            <v>E2092</v>
          </cell>
        </row>
        <row r="16716">
          <cell r="HM16716" t="str">
            <v>E2093  Listplank Papan 3x20/m' Borneo</v>
          </cell>
          <cell r="HO16716" t="str">
            <v>E2093</v>
          </cell>
        </row>
        <row r="16717">
          <cell r="HM16717" t="str">
            <v>E2094  Listplank Papan 3x30/m' Jati</v>
          </cell>
          <cell r="HO16717" t="str">
            <v>E2094</v>
          </cell>
        </row>
        <row r="16718">
          <cell r="HM16718" t="str">
            <v>E2095  Listplank Papan 3x30/m' Bangkirai</v>
          </cell>
          <cell r="HO16718" t="str">
            <v>E2095</v>
          </cell>
        </row>
        <row r="16719">
          <cell r="HM16719" t="str">
            <v>E2096  Listplank Papan 3x30/m' Kamper Samarinda</v>
          </cell>
          <cell r="HO16719" t="str">
            <v>E2096</v>
          </cell>
        </row>
        <row r="16720">
          <cell r="HM16720" t="str">
            <v>E2097  Listplank Papan 3x30/m' Kamper Medan</v>
          </cell>
          <cell r="HO16720" t="str">
            <v>E2097</v>
          </cell>
        </row>
        <row r="16721">
          <cell r="HM16721" t="str">
            <v>E2098  Listplank Papan 3x30/m' Meranti</v>
          </cell>
          <cell r="HO16721" t="str">
            <v>E2098</v>
          </cell>
        </row>
        <row r="16722">
          <cell r="HM16722" t="str">
            <v>E2099  Listplank Papan 3x30/m' Borneo</v>
          </cell>
          <cell r="HO16722" t="str">
            <v>E2099</v>
          </cell>
        </row>
        <row r="16723">
          <cell r="HM16723" t="str">
            <v>E2100  Listplank Papan (2x20)+(2x10)/m' Jati</v>
          </cell>
          <cell r="HO16723" t="str">
            <v>E2100</v>
          </cell>
        </row>
        <row r="16724">
          <cell r="HM16724" t="str">
            <v>E2101  Listplank Papan (2x20)+(2x10)/m' Bangkirai</v>
          </cell>
          <cell r="HO16724" t="str">
            <v>E2101</v>
          </cell>
        </row>
        <row r="16725">
          <cell r="HM16725" t="str">
            <v>E2102  Listplank Papan (2x20)+(2x10)/m' Kamper Samarinda</v>
          </cell>
          <cell r="HO16725" t="str">
            <v>E2102</v>
          </cell>
        </row>
        <row r="16726">
          <cell r="HM16726" t="str">
            <v>E2103  Listplank Papan (2x20)+(2x10)/m' Kamper Medan</v>
          </cell>
          <cell r="HO16726" t="str">
            <v>E2103</v>
          </cell>
        </row>
        <row r="16727">
          <cell r="HM16727" t="str">
            <v>E2104  Listplank Papan (2x20)+(2x10)/m' Meranti</v>
          </cell>
          <cell r="HO16727" t="str">
            <v>E2104</v>
          </cell>
        </row>
        <row r="16728">
          <cell r="HM16728" t="str">
            <v>E2105  Listplank Papan (2x20)+(2x10)/m' Borneo</v>
          </cell>
          <cell r="HO16728" t="str">
            <v>E2105</v>
          </cell>
        </row>
        <row r="16729">
          <cell r="HM16729" t="str">
            <v>E2106  Listplank Papan 3x20+3x10/m' Jati</v>
          </cell>
          <cell r="HO16729" t="str">
            <v>E2106</v>
          </cell>
        </row>
        <row r="16730">
          <cell r="HM16730" t="str">
            <v>E2107  Listplank Papan 3x20+3x10/m' Bangkirai</v>
          </cell>
          <cell r="HO16730" t="str">
            <v>E2107</v>
          </cell>
        </row>
        <row r="16731">
          <cell r="HM16731" t="str">
            <v>E2108  Listplank Papan 3x20+3x10/m' Kamper Samarinda</v>
          </cell>
          <cell r="HO16731" t="str">
            <v>E2108</v>
          </cell>
        </row>
        <row r="16732">
          <cell r="HM16732" t="str">
            <v>E2109  Listplank Papan 3x20+3x10/m' Kamper Medan</v>
          </cell>
          <cell r="HO16732" t="str">
            <v>E2109</v>
          </cell>
        </row>
        <row r="16733">
          <cell r="HM16733" t="str">
            <v>E2110  Listplank Papan 3x20+3x10/m' Meranti</v>
          </cell>
          <cell r="HO16733" t="str">
            <v>E2110</v>
          </cell>
        </row>
        <row r="16734">
          <cell r="HM16734" t="str">
            <v>E2111  Listplank Papan 3x20+3x10/m' Borneo</v>
          </cell>
          <cell r="HO16734" t="str">
            <v>E2111</v>
          </cell>
        </row>
        <row r="16735">
          <cell r="HM16735" t="str">
            <v>E2112  Listplank Papan (3x30)+(3x10)/m' Jati</v>
          </cell>
          <cell r="HO16735" t="str">
            <v>E2112</v>
          </cell>
        </row>
        <row r="16736">
          <cell r="HM16736" t="str">
            <v>E2113  Listplank Papan (3x30)+(3x10)/m' Bangkirai</v>
          </cell>
          <cell r="HO16736" t="str">
            <v>E2113</v>
          </cell>
        </row>
        <row r="16737">
          <cell r="HM16737" t="str">
            <v>E2114  Listplank Papan (3x30)+(3x10)/m' Kamper Samarinda</v>
          </cell>
          <cell r="HO16737" t="str">
            <v>E2114</v>
          </cell>
        </row>
        <row r="16738">
          <cell r="HM16738" t="str">
            <v>E2115  Listplank Papan (3x30)+(3x10)/m' Kamper Medan</v>
          </cell>
          <cell r="HO16738" t="str">
            <v>E2115</v>
          </cell>
        </row>
        <row r="16739">
          <cell r="HM16739" t="str">
            <v>E2116  Listplank Papan (3x30)+(3x10)/m' Meranti</v>
          </cell>
          <cell r="HO16739" t="str">
            <v>E2116</v>
          </cell>
        </row>
        <row r="16740">
          <cell r="HM16740" t="str">
            <v>E2117  Listplank Papan (3x30)+(3x10)/m' Borneo</v>
          </cell>
          <cell r="HO16740" t="str">
            <v>E2117</v>
          </cell>
        </row>
        <row r="16741">
          <cell r="HM16741" t="str">
            <v>E2118  Listplank Papan (3x30)+(3x15)/m' Jati</v>
          </cell>
          <cell r="HO16741" t="str">
            <v>E2118</v>
          </cell>
        </row>
        <row r="16742">
          <cell r="HM16742" t="str">
            <v>E2119  Listplank Papan (3x30)+(3x15)/m' Bangkirai</v>
          </cell>
          <cell r="HO16742" t="str">
            <v>E2119</v>
          </cell>
        </row>
        <row r="16743">
          <cell r="HM16743" t="str">
            <v>E2120  Listplank Papan (3x30)+(3x15)/m' Kamper Samarinda</v>
          </cell>
          <cell r="HO16743" t="str">
            <v>E2120</v>
          </cell>
        </row>
        <row r="16744">
          <cell r="HM16744" t="str">
            <v>E2121  Listplank Papan (3x30)+(3x15)/m' Kamper Medan</v>
          </cell>
          <cell r="HO16744" t="str">
            <v>E2121</v>
          </cell>
        </row>
        <row r="16745">
          <cell r="HM16745" t="str">
            <v>E2122  Listplank Papan (3x30)+(3x15)/m' Meranti</v>
          </cell>
          <cell r="HO16745" t="str">
            <v>E2122</v>
          </cell>
        </row>
        <row r="16746">
          <cell r="HM16746" t="str">
            <v>E2123  Listplank Papan (3x30)+(3x15)/m' Borneo</v>
          </cell>
          <cell r="HO16746" t="str">
            <v>E2123</v>
          </cell>
        </row>
        <row r="16747">
          <cell r="HM16747" t="str">
            <v>E2124  Papan Flashing Atas Listplank Miring Papan 3x10cm/m' Jati</v>
          </cell>
          <cell r="HO16747" t="str">
            <v>E2124</v>
          </cell>
        </row>
        <row r="16748">
          <cell r="HM16748" t="str">
            <v>E2125  Papan Flashing Atas Listplank Miring Papan 3x10cm/m' Bangkirai</v>
          </cell>
          <cell r="HO16748" t="str">
            <v>E2125</v>
          </cell>
        </row>
        <row r="16749">
          <cell r="HM16749" t="str">
            <v>E2126  Papan Flashing Atas Listplank Miring Papan 3x10cm/m' Kamper Samarinda</v>
          </cell>
          <cell r="HO16749" t="str">
            <v>E2126</v>
          </cell>
        </row>
        <row r="16750">
          <cell r="HM16750" t="str">
            <v>E2127  Papan Flashing Atas Listplank Miring Papan 3x10cm/m' Kamper Medan</v>
          </cell>
          <cell r="HO16750" t="str">
            <v>E2127</v>
          </cell>
        </row>
        <row r="16751">
          <cell r="HM16751" t="str">
            <v>E2128  Papan Flashing Atas Listplank Miring Papan 3x10cm/m' Meranti</v>
          </cell>
          <cell r="HO16751" t="str">
            <v>E2128</v>
          </cell>
        </row>
        <row r="16752">
          <cell r="HM16752" t="str">
            <v>E2129  Papan Flashing Atas Listplank Miring Papan 3x10cm/m' Borneo</v>
          </cell>
          <cell r="HO16752" t="str">
            <v>E2129</v>
          </cell>
        </row>
        <row r="16753">
          <cell r="HM16753" t="str">
            <v>E2130  Seng Flashing Atas Papan Listplank Miring L.10&gt;30cm/m'</v>
          </cell>
          <cell r="HO16753" t="str">
            <v>E2130</v>
          </cell>
        </row>
        <row r="16754">
          <cell r="HM16754" t="str">
            <v>E2131  Pas.Genteng Beton Badan/m2 Cisangkan Type Sedang</v>
          </cell>
          <cell r="HO16754" t="str">
            <v>E2131</v>
          </cell>
        </row>
        <row r="16755">
          <cell r="HM16755" t="str">
            <v>E2132  Pas.Genteng Beton Badan/m2 Cisangkan Type Kecil</v>
          </cell>
          <cell r="HO16755" t="str">
            <v>E2132</v>
          </cell>
        </row>
        <row r="16756">
          <cell r="HM16756" t="str">
            <v>E2133  Pas.Genteng Keramik Bdn/m2 KIA</v>
          </cell>
          <cell r="HO16756" t="str">
            <v>E2133</v>
          </cell>
        </row>
        <row r="16757">
          <cell r="HM16757" t="str">
            <v>E2134  Pas.Genteng Metal Badan/m2</v>
          </cell>
          <cell r="HO16757" t="str">
            <v>E2134</v>
          </cell>
        </row>
        <row r="16758">
          <cell r="HM16758" t="str">
            <v>E2135  Pas.Genteng Badan Tegola/m2</v>
          </cell>
          <cell r="HO16758" t="str">
            <v>E2135</v>
          </cell>
        </row>
        <row r="16759">
          <cell r="HM16759" t="str">
            <v>E2136  Pas.Nok Asbes Gelombang Kecil/m'</v>
          </cell>
          <cell r="HO16759" t="str">
            <v>E2136</v>
          </cell>
        </row>
        <row r="16760">
          <cell r="HM16760" t="str">
            <v>E2137  Pas.Pertemuan Nok Asbes Gel.Kecil/bh 2 Arah L</v>
          </cell>
          <cell r="HO16760" t="str">
            <v>E2137</v>
          </cell>
        </row>
        <row r="16761">
          <cell r="HM16761" t="str">
            <v>E2138  Pas.Pertemuan Nok Asbes Gel.Kecil/bh 3 Arah T</v>
          </cell>
          <cell r="HO16761" t="str">
            <v>E2138</v>
          </cell>
        </row>
        <row r="16762">
          <cell r="HM16762" t="str">
            <v>E2139  Pas.Pertemuan Nok Asbes Gel.Kecil/bh 4 Arah +</v>
          </cell>
          <cell r="HO16762" t="str">
            <v>E2139</v>
          </cell>
        </row>
        <row r="16763">
          <cell r="HM16763" t="str">
            <v>E2140  Pas.Ujung Nok Asbes Gel.Kecil/bh</v>
          </cell>
          <cell r="HO16763" t="str">
            <v>E2140</v>
          </cell>
        </row>
        <row r="16764">
          <cell r="HM16764" t="str">
            <v>E2141  Pas.Nok Asbes Gel.Besar/m'</v>
          </cell>
          <cell r="HO16764" t="str">
            <v>E2141</v>
          </cell>
        </row>
        <row r="16765">
          <cell r="HM16765" t="str">
            <v>E2142  Pas.Pertemuan Nok Asbes Gel.Besar/bh 2 Arah L</v>
          </cell>
          <cell r="HO16765" t="str">
            <v>E2142</v>
          </cell>
        </row>
        <row r="16766">
          <cell r="HM16766" t="str">
            <v>E2143  Pas.Pertemuan Nok Asbes Gel.Besar/bh 3 Arah T</v>
          </cell>
          <cell r="HO16766" t="str">
            <v>E2143</v>
          </cell>
        </row>
        <row r="16767">
          <cell r="HM16767" t="str">
            <v>E2144  Pas.Pertemuan Nok Asbes Gel.Besar/bh 4 Arah +</v>
          </cell>
          <cell r="HO16767" t="str">
            <v>E2144</v>
          </cell>
        </row>
        <row r="16768">
          <cell r="HM16768" t="str">
            <v>E2145  Pas.Ujung Nok Asbes Gel.Besar/bh</v>
          </cell>
          <cell r="HO16768" t="str">
            <v>E2145</v>
          </cell>
        </row>
        <row r="16769">
          <cell r="HM16769" t="str">
            <v>E2146  Pas.Genteng Nok Kodok/m'</v>
          </cell>
          <cell r="HO16769" t="str">
            <v>E2146</v>
          </cell>
        </row>
        <row r="16770">
          <cell r="HM16770" t="str">
            <v>E2147  Pas.Genteng Pertemuan Nok Kodok/bh 2 Arah L</v>
          </cell>
          <cell r="HO16770" t="str">
            <v>E2147</v>
          </cell>
        </row>
        <row r="16771">
          <cell r="HM16771" t="str">
            <v>E2148  Pas.Genteng Pertemuan Nok Kodok/bh 3 Arah T</v>
          </cell>
          <cell r="HO16771" t="str">
            <v>E2148</v>
          </cell>
        </row>
        <row r="16772">
          <cell r="HM16772" t="str">
            <v>E2149  Pas.Genteng Pertemuan Nok Kodok/bh 4 Arah +</v>
          </cell>
          <cell r="HO16772" t="str">
            <v>E2149</v>
          </cell>
        </row>
        <row r="16773">
          <cell r="HM16773" t="str">
            <v>E2150  Pas.Genteng Ujung Nok Kodok/bh</v>
          </cell>
          <cell r="HO16773" t="str">
            <v>E2150</v>
          </cell>
        </row>
        <row r="16774">
          <cell r="HM16774" t="str">
            <v>E2151  Pas.Genteng Tepi Listplank Miring Kodok/m'</v>
          </cell>
          <cell r="HO16774" t="str">
            <v>E2151</v>
          </cell>
        </row>
        <row r="16775">
          <cell r="HM16775" t="str">
            <v>E2152  Pas.Genteng Nok Plentong/m'</v>
          </cell>
          <cell r="HO16775" t="str">
            <v>E2152</v>
          </cell>
        </row>
        <row r="16776">
          <cell r="HM16776" t="str">
            <v>E2153  Pas.Genteng Pertemuan Nok Plentong/bh 2 Arah L</v>
          </cell>
          <cell r="HO16776" t="str">
            <v>E2153</v>
          </cell>
        </row>
        <row r="16777">
          <cell r="HM16777" t="str">
            <v>E2154  Pas.Genteng Pertemuan Nok Plentong/bh 3 Arah T</v>
          </cell>
          <cell r="HO16777" t="str">
            <v>E2154</v>
          </cell>
        </row>
        <row r="16778">
          <cell r="HM16778" t="str">
            <v>E2155  Pas.Genteng Pertemuan Nok Plentong/bh 4 Arah +</v>
          </cell>
          <cell r="HO16778" t="str">
            <v>E2155</v>
          </cell>
        </row>
        <row r="16779">
          <cell r="HM16779" t="str">
            <v>E2156  Pas.Genteng Ujung Nok Plentong/bh</v>
          </cell>
          <cell r="HO16779" t="str">
            <v>E2156</v>
          </cell>
        </row>
        <row r="16780">
          <cell r="HM16780" t="str">
            <v>E2157  Pas.Genteng Tepi Listplank Miring Plentong/m'</v>
          </cell>
          <cell r="HO16780" t="str">
            <v>E2157</v>
          </cell>
        </row>
        <row r="16781">
          <cell r="HM16781" t="str">
            <v>E2158  Pas.Genteng Nok Beton Cengkareng Permai/m'</v>
          </cell>
          <cell r="HO16781" t="str">
            <v>E2158</v>
          </cell>
        </row>
        <row r="16782">
          <cell r="HM16782" t="str">
            <v>E2159  Pas.Genteng Pertemuan Nok Beton Cengkareng Permai/bh 2 Arah L</v>
          </cell>
          <cell r="HO16782" t="str">
            <v>E2159</v>
          </cell>
        </row>
        <row r="16783">
          <cell r="HM16783" t="str">
            <v>E2160  Pas.Genteng Pertemuan Nok Beton Cengkareng Permai/bh 3 Arah T</v>
          </cell>
          <cell r="HO16783" t="str">
            <v>E2160</v>
          </cell>
        </row>
        <row r="16784">
          <cell r="HM16784" t="str">
            <v>E2161  Pas.Genteng Pertemuan Nok Beton Cengkareng Permai/bh 4 Arah +</v>
          </cell>
          <cell r="HO16784" t="str">
            <v>E2161</v>
          </cell>
        </row>
        <row r="16785">
          <cell r="HM16785" t="str">
            <v>E2162  Pas.Genteng Ujung Nok Beton Cengkareng Permai/bh</v>
          </cell>
          <cell r="HO16785" t="str">
            <v>E2162</v>
          </cell>
        </row>
        <row r="16786">
          <cell r="HM16786" t="str">
            <v>E2163  Pas.Genteng Beton Tepi Listplank Miring Cengkareng Permai/m'</v>
          </cell>
          <cell r="HO16786" t="str">
            <v>E2163</v>
          </cell>
        </row>
        <row r="16787">
          <cell r="HM16787" t="str">
            <v>E2164  Pas.Genteng Nok Beton Cisangkan/m'</v>
          </cell>
          <cell r="HO16787" t="str">
            <v>E2164</v>
          </cell>
        </row>
        <row r="16788">
          <cell r="HM16788" t="str">
            <v>E2165  Pas.Genteng Pertemuan Nok Beton Cisangkan/bh 2 Arah L</v>
          </cell>
          <cell r="HO16788" t="str">
            <v>E2165</v>
          </cell>
        </row>
        <row r="16789">
          <cell r="HM16789" t="str">
            <v>E2166  Pas.Genteng Pertemuan Nok Beton Cisangkan/bh 3 Arah T</v>
          </cell>
          <cell r="HO16789" t="str">
            <v>E2166</v>
          </cell>
        </row>
        <row r="16790">
          <cell r="HM16790" t="str">
            <v>E2167  Pas.Genteng Pertemuan Nok Beton Cisangkan/bh 4 Arah +</v>
          </cell>
          <cell r="HO16790" t="str">
            <v>E2167</v>
          </cell>
        </row>
        <row r="16791">
          <cell r="HM16791" t="str">
            <v>E2168  Pas.Genteng Ujung Nok Beton Cisangkan/bh</v>
          </cell>
          <cell r="HO16791" t="str">
            <v>E2168</v>
          </cell>
        </row>
        <row r="16792">
          <cell r="HM16792" t="str">
            <v>E2169  Pas.Genteng Beton Tepi Listplank Miring Cisangkan/m'</v>
          </cell>
          <cell r="HO16792" t="str">
            <v>E2169</v>
          </cell>
        </row>
        <row r="16793">
          <cell r="HM16793" t="str">
            <v>E2170  Pas.Genteng Nok Keramik Kanmuri/m'</v>
          </cell>
          <cell r="HO16793" t="str">
            <v>E2170</v>
          </cell>
        </row>
        <row r="16794">
          <cell r="HM16794" t="str">
            <v>E2171  Pas.Genteng Pertemuan Nok Keramik Kanmuri/bh 2 arah L</v>
          </cell>
          <cell r="HO16794" t="str">
            <v>E2171</v>
          </cell>
        </row>
        <row r="16795">
          <cell r="HM16795" t="str">
            <v>E2172  Pas.Genteng Pertemuan Nok Keramik Kanmuri/bh 3 Arah T</v>
          </cell>
          <cell r="HO16795" t="str">
            <v>E2172</v>
          </cell>
        </row>
        <row r="16796">
          <cell r="HM16796" t="str">
            <v>E2173  Pas.Genteng Pertemuan Nok Keramik Kanmuri/bh 4 Arah +</v>
          </cell>
          <cell r="HO16796" t="str">
            <v>E2173</v>
          </cell>
        </row>
        <row r="16797">
          <cell r="HM16797" t="str">
            <v xml:space="preserve">E2174  Pas.Genteng Nok Ujung Keramik Kanmuri/bh </v>
          </cell>
          <cell r="HO16797" t="str">
            <v>E2174</v>
          </cell>
        </row>
        <row r="16798">
          <cell r="HM16798" t="str">
            <v>E2175  Pas.Genteng Nok Keramik KIA/m'</v>
          </cell>
          <cell r="HO16798" t="str">
            <v>E2175</v>
          </cell>
        </row>
        <row r="16799">
          <cell r="HM16799" t="str">
            <v>E2176  Pas.Genteng Pertemuan Nok Keramik KIA/bh 2 arah L</v>
          </cell>
          <cell r="HO16799" t="str">
            <v>E2176</v>
          </cell>
        </row>
        <row r="16800">
          <cell r="HM16800" t="str">
            <v>E2177  Pas.Genteng Pertemuan Nok Keramik KIA/bh 3 Arah T</v>
          </cell>
          <cell r="HO16800" t="str">
            <v>E2177</v>
          </cell>
        </row>
        <row r="16801">
          <cell r="HM16801" t="str">
            <v>E2178  Pas.Genteng Pertemuan Nok Keramik KIA/bh 4 Arah +</v>
          </cell>
          <cell r="HO16801" t="str">
            <v>E2178</v>
          </cell>
        </row>
        <row r="16802">
          <cell r="HM16802" t="str">
            <v xml:space="preserve">E2179  Pas.Genteng Nok Ujung Keramik KIA/bh </v>
          </cell>
          <cell r="HO16802" t="str">
            <v>E2179</v>
          </cell>
        </row>
        <row r="16803">
          <cell r="HM16803" t="str">
            <v>E2180  Pas.Genteng Nok Metal/m'</v>
          </cell>
          <cell r="HO16803" t="str">
            <v>E2180</v>
          </cell>
        </row>
        <row r="16804">
          <cell r="HM16804" t="str">
            <v>E2181  Pas.Genteng Pertemuan Nok Metal/bh 2 Arah L</v>
          </cell>
          <cell r="HO16804" t="str">
            <v>E2181</v>
          </cell>
        </row>
        <row r="16805">
          <cell r="HM16805" t="str">
            <v>E2182  Pas.Genteng Pertemuan Nok Metal/bh 3 Arah T</v>
          </cell>
          <cell r="HO16805" t="str">
            <v>E2182</v>
          </cell>
        </row>
        <row r="16806">
          <cell r="HM16806" t="str">
            <v>E2183  Pas.Genteng Pertemuan Nok Metal/bh 4 Arah +</v>
          </cell>
          <cell r="HO16806" t="str">
            <v>E2183</v>
          </cell>
        </row>
        <row r="16807">
          <cell r="HM16807" t="str">
            <v>E2184  Pas.Genteng Ujung Nok Metal/bh</v>
          </cell>
          <cell r="HO16807" t="str">
            <v>E2184</v>
          </cell>
        </row>
        <row r="16808">
          <cell r="HM16808" t="str">
            <v>E2185  Pas.Genteng Nok Tegola/m'</v>
          </cell>
          <cell r="HO16808" t="str">
            <v>E2185</v>
          </cell>
        </row>
        <row r="16809">
          <cell r="HM16809" t="str">
            <v>E2186  Pas.Genteng Pertemuan Nok Tegola/bh 2 Arah L</v>
          </cell>
          <cell r="HO16809" t="str">
            <v>E2186</v>
          </cell>
        </row>
        <row r="16810">
          <cell r="HM16810" t="str">
            <v>E2187  Pas.Genteng Pertemuan Nok Tegola/bh 3 Arah T</v>
          </cell>
          <cell r="HO16810" t="str">
            <v>E2187</v>
          </cell>
        </row>
        <row r="16811">
          <cell r="HM16811" t="str">
            <v>E2188  Pas.Genteng Pertemuan Nok Tegola/bh 4 Arah +</v>
          </cell>
          <cell r="HO16811" t="str">
            <v>E2188</v>
          </cell>
        </row>
        <row r="16812">
          <cell r="HM16812" t="str">
            <v>E2189  Pas.Genteng Ujung Nok Tegola/bh</v>
          </cell>
          <cell r="HO16812" t="str">
            <v>E2189</v>
          </cell>
        </row>
        <row r="16813">
          <cell r="HM16813" t="str">
            <v>E2190  Canopy Transparant Rangka Besi Hitam Penutup Starlite/m2</v>
          </cell>
          <cell r="HO16813" t="str">
            <v>E2190</v>
          </cell>
        </row>
        <row r="16814">
          <cell r="HM16814" t="str">
            <v>E2191  Canopy Transparant Rangka Besi Galvani Penutup Starlite/m2</v>
          </cell>
          <cell r="HO16814" t="str">
            <v>E2191</v>
          </cell>
        </row>
        <row r="16815">
          <cell r="HM16815" t="str">
            <v>E2192  Canopy Transparant Rangka Besi St.Steel Penutup Starlite/m2</v>
          </cell>
          <cell r="HO16815" t="str">
            <v>E2192</v>
          </cell>
        </row>
        <row r="16816">
          <cell r="HM16816" t="str">
            <v>E2193  Canopy Transparant Rangka Besi Hitam Penutup Twinlite/m2</v>
          </cell>
          <cell r="HO16816" t="str">
            <v>E2193</v>
          </cell>
        </row>
        <row r="16817">
          <cell r="HM16817" t="str">
            <v>E2194  Canopy Transparant Rangka Besi Galvani Penutup Twinlite/m2</v>
          </cell>
          <cell r="HO16817" t="str">
            <v>E2194</v>
          </cell>
        </row>
        <row r="16818">
          <cell r="HM16818" t="str">
            <v>E2195  Canopy Transparant Rangka Besi St.Steel Penutup Twinlite/m2</v>
          </cell>
          <cell r="HO16818" t="str">
            <v>E2195</v>
          </cell>
        </row>
        <row r="16819">
          <cell r="HM16819" t="str">
            <v>E2196  Canopy Transparant Rangka Besi Hitam Penutup Lexan/m2</v>
          </cell>
          <cell r="HO16819" t="str">
            <v>E2196</v>
          </cell>
        </row>
        <row r="16820">
          <cell r="HM16820" t="str">
            <v>E2197  Canopy Transparant Rangka Besi Galvani Penutup Lexan/m2</v>
          </cell>
          <cell r="HO16820" t="str">
            <v>E2197</v>
          </cell>
        </row>
        <row r="16821">
          <cell r="HM16821" t="str">
            <v>E2198  Canopy Transparant Rangka Besi St.Steel Penutup Lexan/m2</v>
          </cell>
          <cell r="HO16821" t="str">
            <v>E2198</v>
          </cell>
        </row>
        <row r="16822">
          <cell r="HM16822" t="str">
            <v>E2199  Pipa Air Hujan PVC dia 2"/m' Klas AW</v>
          </cell>
          <cell r="HO16822" t="str">
            <v>E2199</v>
          </cell>
        </row>
        <row r="16823">
          <cell r="HM16823" t="str">
            <v>E2200  Pipa Air Hujan PVC dia 2,5"/m' Klas AW</v>
          </cell>
          <cell r="HO16823" t="str">
            <v>E2200</v>
          </cell>
        </row>
        <row r="16824">
          <cell r="HM16824" t="str">
            <v>E2201  Pipa Air Hujan PVC dia 3"/m' AW</v>
          </cell>
          <cell r="HO16824" t="str">
            <v>E2201</v>
          </cell>
        </row>
        <row r="16825">
          <cell r="HM16825" t="str">
            <v>E2202  Pipa Air Hujan PVC dia 4"/m' AW</v>
          </cell>
          <cell r="HO16825" t="str">
            <v>E2202</v>
          </cell>
        </row>
        <row r="16826">
          <cell r="HM16826" t="str">
            <v>E2203  Pipa Air Hujan PVC dia 5"/m' AW</v>
          </cell>
          <cell r="HO16826" t="str">
            <v>E2203</v>
          </cell>
        </row>
        <row r="16827">
          <cell r="HM16827" t="str">
            <v>E2204  Pipa Air Hujan PVC dia 6"/m' AW</v>
          </cell>
          <cell r="HO16827" t="str">
            <v>E2204</v>
          </cell>
        </row>
        <row r="16828">
          <cell r="HM16828" t="str">
            <v>E2205  Pipa Air Hujan PVC dia 2"/m' Klas D</v>
          </cell>
          <cell r="HO16828" t="str">
            <v>E2205</v>
          </cell>
        </row>
        <row r="16829">
          <cell r="HM16829" t="str">
            <v>E2206  Pipa Air Hujan PVC dia 2,5"/m' Klas D</v>
          </cell>
          <cell r="HO16829" t="str">
            <v>E2206</v>
          </cell>
        </row>
        <row r="16830">
          <cell r="HM16830" t="str">
            <v>E2207  Pipa Air Hujan PVC dia 3"/m' D</v>
          </cell>
          <cell r="HO16830" t="str">
            <v>E2207</v>
          </cell>
        </row>
        <row r="16831">
          <cell r="HM16831" t="str">
            <v>E2208  Pipa Air Hujan PVC dia 4"/m' D</v>
          </cell>
          <cell r="HO16831" t="str">
            <v>E2208</v>
          </cell>
        </row>
        <row r="16832">
          <cell r="HM16832" t="str">
            <v>E2209  Pipa Air Hujan PVC dia 5"/m' D</v>
          </cell>
          <cell r="HO16832" t="str">
            <v>E2209</v>
          </cell>
        </row>
        <row r="16833">
          <cell r="HM16833" t="str">
            <v>E2210  Pipa Air Hujan PVC dia 6"/m' D</v>
          </cell>
          <cell r="HO16833" t="str">
            <v>E2210</v>
          </cell>
        </row>
        <row r="16834">
          <cell r="HM16834" t="str">
            <v>E2211 Saringan Pipa Air Hujan Kuningan dia 2"/bh</v>
          </cell>
          <cell r="HO16834" t="str">
            <v>E2211</v>
          </cell>
        </row>
        <row r="16835">
          <cell r="HM16835" t="str">
            <v>E2212 Saringan Pipa Air Hujan Kuningan dia 2,5"/bh</v>
          </cell>
          <cell r="HO16835" t="str">
            <v>E2212</v>
          </cell>
        </row>
        <row r="16836">
          <cell r="HM16836" t="str">
            <v>E2213 Saringan Pipa Air Hujan Kuningan dia 3"/bh</v>
          </cell>
          <cell r="HO16836" t="str">
            <v>E2213</v>
          </cell>
        </row>
        <row r="16837">
          <cell r="HM16837" t="str">
            <v>E2214 Saringan Pipa Air Hujan Kuningan dia 4"/bh</v>
          </cell>
          <cell r="HO16837" t="str">
            <v>E2214</v>
          </cell>
        </row>
        <row r="16838">
          <cell r="HM16838" t="str">
            <v>E2215 Saringan Pipa Air Hujan Kuningan dia 5"/bh</v>
          </cell>
          <cell r="HO16838" t="str">
            <v>E2215</v>
          </cell>
        </row>
        <row r="16839">
          <cell r="HM16839" t="str">
            <v>E2216 Saringan Pipa Air Hujan Kuningan dia 6"/bh</v>
          </cell>
          <cell r="HO16839" t="str">
            <v>E2216</v>
          </cell>
        </row>
        <row r="16840">
          <cell r="HM16840" t="str">
            <v>E2217 Saringan Pipa Air Hujan St.Steel dia 2"/bh</v>
          </cell>
          <cell r="HO16840" t="str">
            <v>E2217</v>
          </cell>
        </row>
        <row r="16841">
          <cell r="HM16841" t="str">
            <v>E2218 Saringan Pipa Air Hujan St.Steel dia 2,5"/bh</v>
          </cell>
          <cell r="HO16841" t="str">
            <v>E2218</v>
          </cell>
        </row>
        <row r="16842">
          <cell r="HM16842" t="str">
            <v>E2219 Saringan Pipa Air Hujan St.Steel dia 3"/bh</v>
          </cell>
          <cell r="HO16842" t="str">
            <v>E2219</v>
          </cell>
        </row>
        <row r="16843">
          <cell r="HM16843" t="str">
            <v>E2220 Saringan Pipa Air Hujan St.Steel dia 4"/bh</v>
          </cell>
          <cell r="HO16843" t="str">
            <v>E2220</v>
          </cell>
        </row>
        <row r="16844">
          <cell r="HM16844" t="str">
            <v>E2221 Saringan Pipa Air Hujan St.Steel dia 5"/bh</v>
          </cell>
          <cell r="HO16844" t="str">
            <v>E2221</v>
          </cell>
        </row>
        <row r="16845">
          <cell r="HM16845" t="str">
            <v>E2222 Saringan Pipa Air Hujan St.Steel dia 6"/bh</v>
          </cell>
          <cell r="HO16845" t="str">
            <v>E2222</v>
          </cell>
        </row>
        <row r="16846">
          <cell r="HM16846" t="str">
            <v>E2223  Plesteran kemiringan Dak Beton 1:3/m2 T.Ratarata 2cm</v>
          </cell>
          <cell r="HO16846" t="str">
            <v>E2223</v>
          </cell>
        </row>
        <row r="16847">
          <cell r="HM16847" t="str">
            <v>E2224  Plesteran kemiringan Dak Beton 1:3/m2 T.Ratarata 3cm</v>
          </cell>
          <cell r="HO16847" t="str">
            <v>E2224</v>
          </cell>
        </row>
        <row r="16848">
          <cell r="HM16848" t="str">
            <v>E3001  Kudakuda Kayu Jati Non Exposed/m3</v>
          </cell>
          <cell r="HO16848" t="str">
            <v>E3001</v>
          </cell>
        </row>
        <row r="16849">
          <cell r="HM16849" t="str">
            <v>E3002  Kudakuda Kayu Bangkirai Non Exposed/m3</v>
          </cell>
          <cell r="HO16849" t="str">
            <v>E3002</v>
          </cell>
        </row>
        <row r="16850">
          <cell r="HM16850" t="str">
            <v>E3003  Kudakuda Kayu Kamper Samarinda Non Exposed/m3</v>
          </cell>
          <cell r="HO16850" t="str">
            <v>E3003</v>
          </cell>
        </row>
        <row r="16851">
          <cell r="HM16851" t="str">
            <v>E3004  Kudakuda Kayu Kamper Medan Non Exposed/m3</v>
          </cell>
          <cell r="HO16851" t="str">
            <v>E3004</v>
          </cell>
        </row>
        <row r="16852">
          <cell r="HM16852" t="str">
            <v>E3005  Kudakuda Kayu Meranti Non Exposed/m3</v>
          </cell>
          <cell r="HO16852" t="str">
            <v>E3005</v>
          </cell>
        </row>
        <row r="16853">
          <cell r="HM16853" t="str">
            <v>E3006  Kudakuda Kayu Borneo Non Exposed/m3</v>
          </cell>
          <cell r="HO16853" t="str">
            <v>E3006</v>
          </cell>
        </row>
        <row r="16854">
          <cell r="HM16854" t="str">
            <v xml:space="preserve">E3007  Gording Non Exposed Kayu Jati/m3 </v>
          </cell>
          <cell r="HO16854" t="str">
            <v>E3007</v>
          </cell>
        </row>
        <row r="16855">
          <cell r="HM16855" t="str">
            <v xml:space="preserve">E3008  Gording Non Exposed Kayu Bangkirai/m3 </v>
          </cell>
          <cell r="HO16855" t="str">
            <v>E3008</v>
          </cell>
        </row>
        <row r="16856">
          <cell r="HM16856" t="str">
            <v xml:space="preserve">E3009  Gording Non Exposed Kayu Kamper Samarinda/m3 </v>
          </cell>
          <cell r="HO16856" t="str">
            <v>E3009</v>
          </cell>
        </row>
        <row r="16857">
          <cell r="HM16857" t="str">
            <v xml:space="preserve">E3010  Gording Non Exposed Kayu Kamper Medan/m3 </v>
          </cell>
          <cell r="HO16857" t="str">
            <v>E3010</v>
          </cell>
        </row>
        <row r="16858">
          <cell r="HM16858" t="str">
            <v xml:space="preserve">E3011  Gording Non Exposed Kayu Meranti/m3 </v>
          </cell>
          <cell r="HO16858" t="str">
            <v>E3011</v>
          </cell>
        </row>
        <row r="16859">
          <cell r="HM16859" t="str">
            <v xml:space="preserve">E3012  Gording Non Exposed Kayu Borneo/m3 </v>
          </cell>
          <cell r="HO16859" t="str">
            <v>E3012</v>
          </cell>
        </row>
        <row r="16860">
          <cell r="HM16860" t="str">
            <v>E3013  Kudakuda Exposed Kayu Jati/m3</v>
          </cell>
          <cell r="HO16860" t="str">
            <v>E3013</v>
          </cell>
        </row>
        <row r="16861">
          <cell r="HM16861" t="str">
            <v>E3014  Kudakuda Exposed Kayu Bangkirai/m3</v>
          </cell>
          <cell r="HO16861" t="str">
            <v>E3014</v>
          </cell>
        </row>
        <row r="16862">
          <cell r="HM16862" t="str">
            <v>E3015  Kudakuda Exposed Kayu Kamper Samarinda/m3</v>
          </cell>
          <cell r="HO16862" t="str">
            <v>E3015</v>
          </cell>
        </row>
        <row r="16863">
          <cell r="HM16863" t="str">
            <v>E3016  Kudakuda Exposed Kayu Kamper Medan/m3</v>
          </cell>
          <cell r="HO16863" t="str">
            <v>E3016</v>
          </cell>
        </row>
        <row r="16864">
          <cell r="HM16864" t="str">
            <v>E3017  Kudakuda Exposed Kayu Meranti/m3</v>
          </cell>
          <cell r="HO16864" t="str">
            <v>E3017</v>
          </cell>
        </row>
        <row r="16865">
          <cell r="HM16865" t="str">
            <v>E3018  Kudakuda Exposed Kayu Borneo/m3</v>
          </cell>
          <cell r="HO16865" t="str">
            <v>E3018</v>
          </cell>
        </row>
        <row r="16866">
          <cell r="HM16866" t="str">
            <v xml:space="preserve">E3019  Gording Exposed Kayu Jati/m3 </v>
          </cell>
          <cell r="HO16866" t="str">
            <v>E3019</v>
          </cell>
        </row>
        <row r="16867">
          <cell r="HM16867" t="str">
            <v xml:space="preserve">E3020  Gording Exposed Kayu Bangkirai/m3 </v>
          </cell>
          <cell r="HO16867" t="str">
            <v>E3020</v>
          </cell>
        </row>
        <row r="16868">
          <cell r="HM16868" t="str">
            <v xml:space="preserve">E3021  Gording Exposed Kayu Kamper Samarinda/m3 </v>
          </cell>
          <cell r="HO16868" t="str">
            <v>E3021</v>
          </cell>
        </row>
        <row r="16869">
          <cell r="HM16869" t="str">
            <v xml:space="preserve">E3022  Gording Exposed Kayu Kamper Medan/m3 </v>
          </cell>
          <cell r="HO16869" t="str">
            <v>E3022</v>
          </cell>
        </row>
        <row r="16870">
          <cell r="HM16870" t="str">
            <v xml:space="preserve">E3023  Gording Exposed Kayu Meranti/m3 </v>
          </cell>
          <cell r="HO16870" t="str">
            <v>E3023</v>
          </cell>
        </row>
        <row r="16871">
          <cell r="HM16871" t="str">
            <v xml:space="preserve">E3024  Gording Exposed Kayu Borneo/m3 </v>
          </cell>
          <cell r="HO16871" t="str">
            <v>E3024</v>
          </cell>
        </row>
        <row r="16872">
          <cell r="HM16872" t="str">
            <v>E3025  Plat+Angkur Baut dia 19mm Dudukan Kudakuda Baja/bh</v>
          </cell>
          <cell r="HO16872" t="str">
            <v>E3025</v>
          </cell>
        </row>
        <row r="16873">
          <cell r="HM16873" t="str">
            <v>E3026  Plat+Angkur Baut dia 16mm Dudukan Kudakuda Baja/bh</v>
          </cell>
          <cell r="HO16873" t="str">
            <v>E3026</v>
          </cell>
        </row>
        <row r="16874">
          <cell r="HM16874" t="str">
            <v>E3027  Plat+Angkur Baut dia 12mm Dudukan Kudakuda Baja/bh</v>
          </cell>
          <cell r="HO16874" t="str">
            <v>E3027</v>
          </cell>
        </row>
        <row r="16875">
          <cell r="HM16875" t="str">
            <v>E3028  Kudakuda Baja dgn WF/kg</v>
          </cell>
          <cell r="HO16875" t="str">
            <v>E3028</v>
          </cell>
        </row>
        <row r="16876">
          <cell r="HM16876" t="str">
            <v>E3029  Kudakuda Baja dgn Siku/kg</v>
          </cell>
          <cell r="HO16876" t="str">
            <v>E3029</v>
          </cell>
        </row>
        <row r="16877">
          <cell r="HM16877" t="str">
            <v>E3030  Gording Baja Kanal C/kg</v>
          </cell>
          <cell r="HO16877" t="str">
            <v>E3030</v>
          </cell>
        </row>
        <row r="16878">
          <cell r="HM16878" t="str">
            <v>E3031  Meni Besi/m2</v>
          </cell>
          <cell r="HO16878" t="str">
            <v>E3031</v>
          </cell>
        </row>
        <row r="16879">
          <cell r="HM16879" t="str">
            <v>E3032  Cat Besi/m2</v>
          </cell>
          <cell r="HO16879" t="str">
            <v>E3032</v>
          </cell>
        </row>
        <row r="16880">
          <cell r="HM16880" t="str">
            <v>E3033  Rangka Atap Smartruss</v>
          </cell>
          <cell r="HO16880" t="str">
            <v>E3033</v>
          </cell>
        </row>
        <row r="16881">
          <cell r="HM16881" t="str">
            <v xml:space="preserve">E3034  Pas.Kaso Jati/m2 </v>
          </cell>
          <cell r="HO16881" t="str">
            <v>E3034</v>
          </cell>
        </row>
        <row r="16882">
          <cell r="HM16882" t="str">
            <v xml:space="preserve">E3035  Pas.Kaso Bangkirai/m2 </v>
          </cell>
          <cell r="HO16882" t="str">
            <v>E3035</v>
          </cell>
        </row>
        <row r="16883">
          <cell r="HM16883" t="str">
            <v xml:space="preserve">E3036  Pas.Kaso Kamper Samarinda/m2 </v>
          </cell>
          <cell r="HO16883" t="str">
            <v>E3036</v>
          </cell>
        </row>
        <row r="16884">
          <cell r="HM16884" t="str">
            <v xml:space="preserve">E3037  Pas.Kaso Kamper Medan/m2 </v>
          </cell>
          <cell r="HO16884" t="str">
            <v>E3037</v>
          </cell>
        </row>
        <row r="16885">
          <cell r="HM16885" t="str">
            <v xml:space="preserve">E3038  Pas.Kaso Meranti/m2 </v>
          </cell>
          <cell r="HO16885" t="str">
            <v>E3038</v>
          </cell>
        </row>
        <row r="16886">
          <cell r="HM16886" t="str">
            <v xml:space="preserve">E3039  Pas.Kaso Borneo/m2 </v>
          </cell>
          <cell r="HO16886" t="str">
            <v>E3039</v>
          </cell>
        </row>
        <row r="16887">
          <cell r="HM16887" t="str">
            <v>E3040  Pas.Aluminium foil Single Side/m2</v>
          </cell>
          <cell r="HO16887" t="str">
            <v>E3040</v>
          </cell>
        </row>
        <row r="16888">
          <cell r="HM16888" t="str">
            <v>E3041  Pas.Aluminium foil Double Sided/m2</v>
          </cell>
          <cell r="HO16888" t="str">
            <v>E3041</v>
          </cell>
        </row>
        <row r="16889">
          <cell r="HM16889" t="str">
            <v xml:space="preserve">E3042  Pas.Reng Jati/m2 </v>
          </cell>
          <cell r="HO16889" t="str">
            <v>E3042</v>
          </cell>
        </row>
        <row r="16890">
          <cell r="HM16890" t="str">
            <v xml:space="preserve">E3043  Pas.Reng Bangkirai/m2 </v>
          </cell>
          <cell r="HO16890" t="str">
            <v>E3043</v>
          </cell>
        </row>
        <row r="16891">
          <cell r="HM16891" t="str">
            <v xml:space="preserve">E3044  Pas.Reng Kamper Samarinda/m2 </v>
          </cell>
          <cell r="HO16891" t="str">
            <v>E3044</v>
          </cell>
        </row>
        <row r="16892">
          <cell r="HM16892" t="str">
            <v xml:space="preserve">E3045  Pas.Reng Kamper Medan/m2 </v>
          </cell>
          <cell r="HO16892" t="str">
            <v>E3045</v>
          </cell>
        </row>
        <row r="16893">
          <cell r="HM16893" t="str">
            <v xml:space="preserve">E3046  Pas.Reng Meranti/m2 </v>
          </cell>
          <cell r="HO16893" t="str">
            <v>E3046</v>
          </cell>
        </row>
        <row r="16894">
          <cell r="HM16894" t="str">
            <v xml:space="preserve">E3047  Pas.Reng Borneo/m2 </v>
          </cell>
          <cell r="HO16894" t="str">
            <v>E3047</v>
          </cell>
        </row>
        <row r="16895">
          <cell r="HM16895" t="str">
            <v>E3048  Papan Nok Jati/m'</v>
          </cell>
          <cell r="HO16895" t="str">
            <v>E3048</v>
          </cell>
        </row>
        <row r="16896">
          <cell r="HM16896" t="str">
            <v>E3049  Papan Nok Bangkirai/m'</v>
          </cell>
          <cell r="HO16896" t="str">
            <v>E3049</v>
          </cell>
        </row>
        <row r="16897">
          <cell r="HM16897" t="str">
            <v>E3050  Papan Nok Kamper Samarinda/m'</v>
          </cell>
          <cell r="HO16897" t="str">
            <v>E3050</v>
          </cell>
        </row>
        <row r="16898">
          <cell r="HM16898" t="str">
            <v>E3051  Papan Nok Kamper Medan/m'</v>
          </cell>
          <cell r="HO16898" t="str">
            <v>E3051</v>
          </cell>
        </row>
        <row r="16899">
          <cell r="HM16899" t="str">
            <v>E3052  Papan Nok Meranti/m'</v>
          </cell>
          <cell r="HO16899" t="str">
            <v>E3052</v>
          </cell>
        </row>
        <row r="16900">
          <cell r="HM16900" t="str">
            <v>E3053  Papan Nok Borneo/m'</v>
          </cell>
          <cell r="HO16900" t="str">
            <v>E3053</v>
          </cell>
        </row>
        <row r="16901">
          <cell r="HM16901" t="str">
            <v>E3054  Papan Talang Datar Jati/m' L.20cm</v>
          </cell>
          <cell r="HO16901" t="str">
            <v>E3054</v>
          </cell>
        </row>
        <row r="16902">
          <cell r="HM16902" t="str">
            <v>E3055  Papan Talang Datar Bangkirai/m' L.20cm</v>
          </cell>
          <cell r="HO16902" t="str">
            <v>E3055</v>
          </cell>
        </row>
        <row r="16903">
          <cell r="HM16903" t="str">
            <v>E3056  Papan Talang Datar Kamper Samarinda/m' L.20cm</v>
          </cell>
          <cell r="HO16903" t="str">
            <v>E3056</v>
          </cell>
        </row>
        <row r="16904">
          <cell r="HM16904" t="str">
            <v>E3057  Papan Talang Datar Kamper Medan/m' L.20cm</v>
          </cell>
          <cell r="HO16904" t="str">
            <v>E3057</v>
          </cell>
        </row>
        <row r="16905">
          <cell r="HM16905" t="str">
            <v>E3058  Papan Talang Datar Kamper Meranti/m' L.20cm</v>
          </cell>
          <cell r="HO16905" t="str">
            <v>E3058</v>
          </cell>
        </row>
        <row r="16906">
          <cell r="HM16906" t="str">
            <v>E3059  Papan Talang Datar Borneo/m' L.20cm</v>
          </cell>
          <cell r="HO16906" t="str">
            <v>E3059</v>
          </cell>
        </row>
        <row r="16907">
          <cell r="HM16907" t="str">
            <v>E3060  Papan Talang Datar Jati/m' L.30cm</v>
          </cell>
          <cell r="HO16907" t="str">
            <v>E3060</v>
          </cell>
        </row>
        <row r="16908">
          <cell r="HM16908" t="str">
            <v>E3061  Papan Talang Datar Bangkirai/m' L.30cm</v>
          </cell>
          <cell r="HO16908" t="str">
            <v>E3061</v>
          </cell>
        </row>
        <row r="16909">
          <cell r="HM16909" t="str">
            <v>E3062  Papan Talang Datar Kamper Samarinda/m' L.30cm</v>
          </cell>
          <cell r="HO16909" t="str">
            <v>E3062</v>
          </cell>
        </row>
        <row r="16910">
          <cell r="HM16910" t="str">
            <v>E3063  Papan Talang Datar Kamper Medan/m' L.30cm</v>
          </cell>
          <cell r="HO16910" t="str">
            <v>E3063</v>
          </cell>
        </row>
        <row r="16911">
          <cell r="HM16911" t="str">
            <v>E3064  Papan Talang Datar Meranti/m' L.30cm</v>
          </cell>
          <cell r="HO16911" t="str">
            <v>E3064</v>
          </cell>
        </row>
        <row r="16912">
          <cell r="HM16912" t="str">
            <v>E3065  Papan Talang Datar Borneo/m' L.30cm</v>
          </cell>
          <cell r="HO16912" t="str">
            <v>E3065</v>
          </cell>
        </row>
        <row r="16913">
          <cell r="HM16913" t="str">
            <v>E3066  Papan Talang Jurai V/m' L.20+20cm Jati</v>
          </cell>
          <cell r="HO16913" t="str">
            <v>E3066</v>
          </cell>
        </row>
        <row r="16914">
          <cell r="HM16914" t="str">
            <v>E3067  Papan Talang Jurai V/m' L.20+20cm Bangkirai</v>
          </cell>
          <cell r="HO16914" t="str">
            <v>E3067</v>
          </cell>
        </row>
        <row r="16915">
          <cell r="HM16915" t="str">
            <v>E3068  Papan Talang Jurai V/m' L.20+20cm Kamper Samarinda</v>
          </cell>
          <cell r="HO16915" t="str">
            <v>E3068</v>
          </cell>
        </row>
        <row r="16916">
          <cell r="HM16916" t="str">
            <v>E3069  Papan Talang Jurai V/m' L.20+20cm Kamper Medan</v>
          </cell>
          <cell r="HO16916" t="str">
            <v>E3069</v>
          </cell>
        </row>
        <row r="16917">
          <cell r="HM16917" t="str">
            <v>E3070  Papan Talang Jurai V/m' L.20+20cm Meranti</v>
          </cell>
          <cell r="HO16917" t="str">
            <v>E3070</v>
          </cell>
        </row>
        <row r="16918">
          <cell r="HM16918" t="str">
            <v>E3071  Papan Talang Jurai V/m' L.20+20cm Borneo</v>
          </cell>
          <cell r="HO16918" t="str">
            <v>E3071</v>
          </cell>
        </row>
        <row r="16919">
          <cell r="HM16919" t="str">
            <v>E3072  Papan Talang Jurai V/m' L.30+30cm Jati</v>
          </cell>
          <cell r="HO16919" t="str">
            <v>E3072</v>
          </cell>
        </row>
        <row r="16920">
          <cell r="HM16920" t="str">
            <v>E3073  Papan Talang Jurai V/m' L.30+30cm Bangkirai</v>
          </cell>
          <cell r="HO16920" t="str">
            <v>E3073</v>
          </cell>
        </row>
        <row r="16921">
          <cell r="HM16921" t="str">
            <v>E3074  Papan Talang Jurai V/m' L.30+30cm Kamper Samarinda</v>
          </cell>
          <cell r="HO16921" t="str">
            <v>E3074</v>
          </cell>
        </row>
        <row r="16922">
          <cell r="HM16922" t="str">
            <v>E3075  Papan Talang Jurai V/m' L.30+30cm Kamper Medan</v>
          </cell>
          <cell r="HO16922" t="str">
            <v>E3075</v>
          </cell>
        </row>
        <row r="16923">
          <cell r="HM16923" t="str">
            <v>E3076  Papan Talang Jurai V/m' L.30+30cm Meranti</v>
          </cell>
          <cell r="HO16923" t="str">
            <v>E3076</v>
          </cell>
        </row>
        <row r="16924">
          <cell r="HM16924" t="str">
            <v>E3077  Papan Talang Jurai V/m' L.30+30cm Borneo</v>
          </cell>
          <cell r="HO16924" t="str">
            <v>E3077</v>
          </cell>
        </row>
        <row r="16925">
          <cell r="HM16925" t="str">
            <v>E3078  Seng Talang Datar U.Talang L.20cm/m'</v>
          </cell>
          <cell r="HO16925" t="str">
            <v>E3078</v>
          </cell>
        </row>
        <row r="16926">
          <cell r="HM16926" t="str">
            <v>E3079  Seng Talang Datar U.Talang L.30cm/m'</v>
          </cell>
          <cell r="HO16926" t="str">
            <v>E3079</v>
          </cell>
        </row>
        <row r="16927">
          <cell r="HM16927" t="str">
            <v>E3080  Seng Talang Jurai V/m' L.20+20cm</v>
          </cell>
          <cell r="HO16927" t="str">
            <v>E3080</v>
          </cell>
        </row>
        <row r="16928">
          <cell r="HM16928" t="str">
            <v>E3081  Seng Talang Jurai V/m' L.30+30cm</v>
          </cell>
          <cell r="HO16928" t="str">
            <v>E3081</v>
          </cell>
        </row>
        <row r="16929">
          <cell r="HM16929" t="str">
            <v>E3082  Listplank Papan 2x20/m' Jati</v>
          </cell>
          <cell r="HO16929" t="str">
            <v>E3082</v>
          </cell>
        </row>
        <row r="16930">
          <cell r="HM16930" t="str">
            <v>E3083  Listplank Papan 2x20/m' Bangkirai</v>
          </cell>
          <cell r="HO16930" t="str">
            <v>E3083</v>
          </cell>
        </row>
        <row r="16931">
          <cell r="HM16931" t="str">
            <v>E3084  Listplank Papan 2x20/m' Kamper Samarinda</v>
          </cell>
          <cell r="HO16931" t="str">
            <v>E3084</v>
          </cell>
        </row>
        <row r="16932">
          <cell r="HM16932" t="str">
            <v>E3085  Listplank Papan 2x20/m' Kamper Medan</v>
          </cell>
          <cell r="HO16932" t="str">
            <v>E3085</v>
          </cell>
        </row>
        <row r="16933">
          <cell r="HM16933" t="str">
            <v>E3086  Listplank Papan 2x20/m' Meranti</v>
          </cell>
          <cell r="HO16933" t="str">
            <v>E3086</v>
          </cell>
        </row>
        <row r="16934">
          <cell r="HM16934" t="str">
            <v>E3087  Listplank Papan 2x20/m' Borneo</v>
          </cell>
          <cell r="HO16934" t="str">
            <v>E3087</v>
          </cell>
        </row>
        <row r="16935">
          <cell r="HM16935" t="str">
            <v>E3088  Listplank Papan 3x20/m' Jati</v>
          </cell>
          <cell r="HO16935" t="str">
            <v>E3088</v>
          </cell>
        </row>
        <row r="16936">
          <cell r="HM16936" t="str">
            <v>E3089  Listplank Papan 3x20/m' Bangkirai</v>
          </cell>
          <cell r="HO16936" t="str">
            <v>E3089</v>
          </cell>
        </row>
        <row r="16937">
          <cell r="HM16937" t="str">
            <v>E3090  Listplank Papan 3x20/m' Kamper Samarinda</v>
          </cell>
          <cell r="HO16937" t="str">
            <v>E3090</v>
          </cell>
        </row>
        <row r="16938">
          <cell r="HM16938" t="str">
            <v>E3091  Listplank Papan 3x20/m' Kamper Medan</v>
          </cell>
          <cell r="HO16938" t="str">
            <v>E3091</v>
          </cell>
        </row>
        <row r="16939">
          <cell r="HM16939" t="str">
            <v>E3092  Listplank Papan 3x20/m' Meranti</v>
          </cell>
          <cell r="HO16939" t="str">
            <v>E3092</v>
          </cell>
        </row>
        <row r="16940">
          <cell r="HM16940" t="str">
            <v>E3093  Listplank Papan 3x20/m' Borneo</v>
          </cell>
          <cell r="HO16940" t="str">
            <v>E3093</v>
          </cell>
        </row>
        <row r="16941">
          <cell r="HM16941" t="str">
            <v>E3094  Listplank Papan 3x30/m' Jati</v>
          </cell>
          <cell r="HO16941" t="str">
            <v>E3094</v>
          </cell>
        </row>
        <row r="16942">
          <cell r="HM16942" t="str">
            <v>E3095  Listplank Papan 3x30/m' Bangkirai</v>
          </cell>
          <cell r="HO16942" t="str">
            <v>E3095</v>
          </cell>
        </row>
        <row r="16943">
          <cell r="HM16943" t="str">
            <v>E3096  Listplank Papan 3x30/m' Kamper Samarinda</v>
          </cell>
          <cell r="HO16943" t="str">
            <v>E3096</v>
          </cell>
        </row>
        <row r="16944">
          <cell r="HM16944" t="str">
            <v>E3097  Listplank Papan 3x30/m' Kamper Medan</v>
          </cell>
          <cell r="HO16944" t="str">
            <v>E3097</v>
          </cell>
        </row>
        <row r="16945">
          <cell r="HM16945" t="str">
            <v>E3098  Listplank Papan 3x30/m' Meranti</v>
          </cell>
          <cell r="HO16945" t="str">
            <v>E3098</v>
          </cell>
        </row>
        <row r="16946">
          <cell r="HM16946" t="str">
            <v>E3099  Listplank Papan 3x30/m' Borneo</v>
          </cell>
          <cell r="HO16946" t="str">
            <v>E3099</v>
          </cell>
        </row>
        <row r="16947">
          <cell r="HM16947" t="str">
            <v>E3100  Listplank Papan (2x20)+(2x10)/m' Jati</v>
          </cell>
          <cell r="HO16947" t="str">
            <v>E3100</v>
          </cell>
        </row>
        <row r="16948">
          <cell r="HM16948" t="str">
            <v>E3101  Listplank Papan (2x20)+(2x10)/m' Bangkirai</v>
          </cell>
          <cell r="HO16948" t="str">
            <v>E3101</v>
          </cell>
        </row>
        <row r="16949">
          <cell r="HM16949" t="str">
            <v>E3102  Listplank Papan (2x20)+(2x10)/m' Kamper Samarinda</v>
          </cell>
          <cell r="HO16949" t="str">
            <v>E3102</v>
          </cell>
        </row>
        <row r="16950">
          <cell r="HM16950" t="str">
            <v>E3103  Listplank Papan (2x20)+(2x10)/m' Kamper Medan</v>
          </cell>
          <cell r="HO16950" t="str">
            <v>E3103</v>
          </cell>
        </row>
        <row r="16951">
          <cell r="HM16951" t="str">
            <v>E3104  Listplank Papan (2x20)+(2x10)/m' Meranti</v>
          </cell>
          <cell r="HO16951" t="str">
            <v>E3104</v>
          </cell>
        </row>
        <row r="16952">
          <cell r="HM16952" t="str">
            <v>E3105  Listplank Papan (2x20)+(2x10)/m' Borneo</v>
          </cell>
          <cell r="HO16952" t="str">
            <v>E3105</v>
          </cell>
        </row>
        <row r="16953">
          <cell r="HM16953" t="str">
            <v>E3106  Listplank Papan 3x20+3x10/m' Jati</v>
          </cell>
          <cell r="HO16953" t="str">
            <v>E3106</v>
          </cell>
        </row>
        <row r="16954">
          <cell r="HM16954" t="str">
            <v>E3107  Listplank Papan 3x20+3x10/m' Bangkirai</v>
          </cell>
          <cell r="HO16954" t="str">
            <v>E3107</v>
          </cell>
        </row>
        <row r="16955">
          <cell r="HM16955" t="str">
            <v>E3108  Listplank Papan 3x20+3x10/m' Kamper Samarinda</v>
          </cell>
          <cell r="HO16955" t="str">
            <v>E3108</v>
          </cell>
        </row>
        <row r="16956">
          <cell r="HM16956" t="str">
            <v>E3109  Listplank Papan 3x20+3x10/m' Kamper Medan</v>
          </cell>
          <cell r="HO16956" t="str">
            <v>E3109</v>
          </cell>
        </row>
        <row r="16957">
          <cell r="HM16957" t="str">
            <v>E3110  Listplank Papan 3x20+3x10/m' Meranti</v>
          </cell>
          <cell r="HO16957" t="str">
            <v>E3110</v>
          </cell>
        </row>
        <row r="16958">
          <cell r="HM16958" t="str">
            <v>E3111  Listplank Papan 3x20+3x10/m' Borneo</v>
          </cell>
          <cell r="HO16958" t="str">
            <v>E3111</v>
          </cell>
        </row>
        <row r="16959">
          <cell r="HM16959" t="str">
            <v>E3112  Listplank Papan (3x30)+(3x10)/m' Jati</v>
          </cell>
          <cell r="HO16959" t="str">
            <v>E3112</v>
          </cell>
        </row>
        <row r="16960">
          <cell r="HM16960" t="str">
            <v>E3113  Listplank Papan (3x30)+(3x10)/m' Bangkirai</v>
          </cell>
          <cell r="HO16960" t="str">
            <v>E3113</v>
          </cell>
        </row>
        <row r="16961">
          <cell r="HM16961" t="str">
            <v>E3114  Listplank Papan (3x30)+(3x10)/m' Kamper Samarinda</v>
          </cell>
          <cell r="HO16961" t="str">
            <v>E3114</v>
          </cell>
        </row>
        <row r="16962">
          <cell r="HM16962" t="str">
            <v>E3115  Listplank Papan (3x30)+(3x10)/m' Kamper Medan</v>
          </cell>
          <cell r="HO16962" t="str">
            <v>E3115</v>
          </cell>
        </row>
        <row r="16963">
          <cell r="HM16963" t="str">
            <v>E3116  Listplank Papan (3x30)+(3x10)/m' Meranti</v>
          </cell>
          <cell r="HO16963" t="str">
            <v>E3116</v>
          </cell>
        </row>
        <row r="16964">
          <cell r="HM16964" t="str">
            <v>E3117  Listplank Papan (3x30)+(3x10)/m' Borneo</v>
          </cell>
          <cell r="HO16964" t="str">
            <v>E3117</v>
          </cell>
        </row>
        <row r="16965">
          <cell r="HM16965" t="str">
            <v>E3118  Listplank Papan (3x30)+(3x15)/m' Jati</v>
          </cell>
          <cell r="HO16965" t="str">
            <v>E3118</v>
          </cell>
        </row>
        <row r="16966">
          <cell r="HM16966" t="str">
            <v>E3119  Listplank Papan (3x30)+(3x15)/m' Bangkirai</v>
          </cell>
          <cell r="HO16966" t="str">
            <v>E3119</v>
          </cell>
        </row>
        <row r="16967">
          <cell r="HM16967" t="str">
            <v>E3120  Listplank Papan (3x30)+(3x15)/m' Kamper Samarinda</v>
          </cell>
          <cell r="HO16967" t="str">
            <v>E3120</v>
          </cell>
        </row>
        <row r="16968">
          <cell r="HM16968" t="str">
            <v>E3121  Listplank Papan (3x30)+(3x15)/m' Kamper Medan</v>
          </cell>
          <cell r="HO16968" t="str">
            <v>E3121</v>
          </cell>
        </row>
        <row r="16969">
          <cell r="HM16969" t="str">
            <v>E3122  Listplank Papan (3x30)+(3x15)/m' Meranti</v>
          </cell>
          <cell r="HO16969" t="str">
            <v>E3122</v>
          </cell>
        </row>
        <row r="16970">
          <cell r="HM16970" t="str">
            <v>E3123  Listplank Papan (3x30)+(3x15)/m' Borneo</v>
          </cell>
          <cell r="HO16970" t="str">
            <v>E3123</v>
          </cell>
        </row>
        <row r="16971">
          <cell r="HM16971" t="str">
            <v>E3124  Papan Flashing Atas Listplank Miring Papan 3x10cm/m' Jati</v>
          </cell>
          <cell r="HO16971" t="str">
            <v>E3124</v>
          </cell>
        </row>
        <row r="16972">
          <cell r="HM16972" t="str">
            <v>E3125  Papan Flashing Atas Listplank Miring Papan 3x10cm/m' Bangkirai</v>
          </cell>
          <cell r="HO16972" t="str">
            <v>E3125</v>
          </cell>
        </row>
        <row r="16973">
          <cell r="HM16973" t="str">
            <v>E3126  Papan Flashing Atas Listplank Miring Papan 3x10cm/m' Kamper Samarinda</v>
          </cell>
          <cell r="HO16973" t="str">
            <v>E3126</v>
          </cell>
        </row>
        <row r="16974">
          <cell r="HM16974" t="str">
            <v>E3127  Papan Flashing Atas Listplank Miring Papan 3x10cm/m' Kamper Medan</v>
          </cell>
          <cell r="HO16974" t="str">
            <v>E3127</v>
          </cell>
        </row>
        <row r="16975">
          <cell r="HM16975" t="str">
            <v>E3128  Papan Flashing Atas Listplank Miring Papan 3x10cm/m' Meranti</v>
          </cell>
          <cell r="HO16975" t="str">
            <v>E3128</v>
          </cell>
        </row>
        <row r="16976">
          <cell r="HM16976" t="str">
            <v>E3129  Papan Flashing Atas Listplank Miring Papan 3x10cm/m' Borneo</v>
          </cell>
          <cell r="HO16976" t="str">
            <v>E3129</v>
          </cell>
        </row>
        <row r="16977">
          <cell r="HM16977" t="str">
            <v>E3130  Seng Flashing Atas Papan Listplank Miring L.10&gt;30cm/m'</v>
          </cell>
          <cell r="HO16977" t="str">
            <v>E3130</v>
          </cell>
        </row>
        <row r="16978">
          <cell r="HM16978" t="str">
            <v>E3131  Pas.Genteng Beton Badan/m2 Cisangkan Type Sedang</v>
          </cell>
          <cell r="HO16978" t="str">
            <v>E3131</v>
          </cell>
        </row>
        <row r="16979">
          <cell r="HM16979" t="str">
            <v>E3132  Pas.Genteng Beton Badan/m2 Cisangkan Type Kecil</v>
          </cell>
          <cell r="HO16979" t="str">
            <v>E3132</v>
          </cell>
        </row>
        <row r="16980">
          <cell r="HM16980" t="str">
            <v>E3133  Pas.Genteng Keramik Bdn/m2 KIA</v>
          </cell>
          <cell r="HO16980" t="str">
            <v>E3133</v>
          </cell>
        </row>
        <row r="16981">
          <cell r="HM16981" t="str">
            <v>E3134  Pas.Genteng Metal Badan/m2</v>
          </cell>
          <cell r="HO16981" t="str">
            <v>E3134</v>
          </cell>
        </row>
        <row r="16982">
          <cell r="HM16982" t="str">
            <v>E3135  Pas.Genteng Badan Tegola/m2</v>
          </cell>
          <cell r="HO16982" t="str">
            <v>E3135</v>
          </cell>
        </row>
        <row r="16983">
          <cell r="HM16983" t="str">
            <v>E3136  Pas.Nok Asbes Gelombang Kecil/m'</v>
          </cell>
          <cell r="HO16983" t="str">
            <v>E3136</v>
          </cell>
        </row>
        <row r="16984">
          <cell r="HM16984" t="str">
            <v>E3137  Pas.Pertemuan Nok Asbes Gel.Kecil/bh 2 Arah L</v>
          </cell>
          <cell r="HO16984" t="str">
            <v>E3137</v>
          </cell>
        </row>
        <row r="16985">
          <cell r="HM16985" t="str">
            <v>E3138  Pas.Pertemuan Nok Asbes Gel.Kecil/bh 3 Arah T</v>
          </cell>
          <cell r="HO16985" t="str">
            <v>E3138</v>
          </cell>
        </row>
        <row r="16986">
          <cell r="HM16986" t="str">
            <v>E3139  Pas.Pertemuan Nok Asbes Gel.Kecil/bh 4 Arah +</v>
          </cell>
          <cell r="HO16986" t="str">
            <v>E3139</v>
          </cell>
        </row>
        <row r="16987">
          <cell r="HM16987" t="str">
            <v>E3140  Pas.Ujung Nok Asbes Gel.Kecil/bh</v>
          </cell>
          <cell r="HO16987" t="str">
            <v>E3140</v>
          </cell>
        </row>
        <row r="16988">
          <cell r="HM16988" t="str">
            <v>E3141  Pas.Nok Asbes Gel.Besar/m'</v>
          </cell>
          <cell r="HO16988" t="str">
            <v>E3141</v>
          </cell>
        </row>
        <row r="16989">
          <cell r="HM16989" t="str">
            <v>E3142  Pas.Pertemuan Nok Asbes Gel.Besar/bh 2 Arah L</v>
          </cell>
          <cell r="HO16989" t="str">
            <v>E3142</v>
          </cell>
        </row>
        <row r="16990">
          <cell r="HM16990" t="str">
            <v>E3143  Pas.Pertemuan Nok Asbes Gel.Besar/bh 3 Arah T</v>
          </cell>
          <cell r="HO16990" t="str">
            <v>E3143</v>
          </cell>
        </row>
        <row r="16991">
          <cell r="HM16991" t="str">
            <v>E3144  Pas.Pertemuan Nok Asbes Gel.Besar/bh 4 Arah +</v>
          </cell>
          <cell r="HO16991" t="str">
            <v>E3144</v>
          </cell>
        </row>
        <row r="16992">
          <cell r="HM16992" t="str">
            <v>E3145  Pas.Ujung Nok Asbes Gel.Besar/bh</v>
          </cell>
          <cell r="HO16992" t="str">
            <v>E3145</v>
          </cell>
        </row>
        <row r="16993">
          <cell r="HM16993" t="str">
            <v>E3146  Pas.Genteng Nok Kodok/m'</v>
          </cell>
          <cell r="HO16993" t="str">
            <v>E3146</v>
          </cell>
        </row>
        <row r="16994">
          <cell r="HM16994" t="str">
            <v>E3147  Pas.Genteng Pertemuan Nok Kodok/bh 2 Arah L</v>
          </cell>
          <cell r="HO16994" t="str">
            <v>E3147</v>
          </cell>
        </row>
        <row r="16995">
          <cell r="HM16995" t="str">
            <v>E3148  Pas.Genteng Pertemuan Nok Kodok/bh 3 Arah T</v>
          </cell>
          <cell r="HO16995" t="str">
            <v>E3148</v>
          </cell>
        </row>
        <row r="16996">
          <cell r="HM16996" t="str">
            <v>E3149  Pas.Genteng Pertemuan Nok Kodok/bh 4 Arah +</v>
          </cell>
          <cell r="HO16996" t="str">
            <v>E3149</v>
          </cell>
        </row>
        <row r="16997">
          <cell r="HM16997" t="str">
            <v>E3150  Pas.Genteng Ujung Nok Kodok/bh</v>
          </cell>
          <cell r="HO16997" t="str">
            <v>E3150</v>
          </cell>
        </row>
        <row r="16998">
          <cell r="HM16998" t="str">
            <v>E3151  Pas.Genteng Tepi Listplank Miring Kodok/m'</v>
          </cell>
          <cell r="HO16998" t="str">
            <v>E3151</v>
          </cell>
        </row>
        <row r="16999">
          <cell r="HM16999" t="str">
            <v>E3152  Pas.Genteng Nok Plentong/m'</v>
          </cell>
          <cell r="HO16999" t="str">
            <v>E3152</v>
          </cell>
        </row>
        <row r="17000">
          <cell r="HM17000" t="str">
            <v>E3153  Pas.Genteng Pertemuan Nok Plentong/bh 2 Arah L</v>
          </cell>
          <cell r="HO17000" t="str">
            <v>E3153</v>
          </cell>
        </row>
        <row r="17001">
          <cell r="HM17001" t="str">
            <v>E3154  Pas.Genteng Pertemuan Nok Plentong/bh 3 Arah T</v>
          </cell>
          <cell r="HO17001" t="str">
            <v>E3154</v>
          </cell>
        </row>
        <row r="17002">
          <cell r="HM17002" t="str">
            <v>E3155  Pas.Genteng Pertemuan Nok Plentong/bh 4 Arah +</v>
          </cell>
          <cell r="HO17002" t="str">
            <v>E3155</v>
          </cell>
        </row>
        <row r="17003">
          <cell r="HM17003" t="str">
            <v>E3156  Pas.Genteng Ujung Nok Plentong/bh</v>
          </cell>
          <cell r="HO17003" t="str">
            <v>E3156</v>
          </cell>
        </row>
        <row r="17004">
          <cell r="HM17004" t="str">
            <v>E3157  Pas.Genteng Tepi Listplank Miring Plentong/m'</v>
          </cell>
          <cell r="HO17004" t="str">
            <v>E3157</v>
          </cell>
        </row>
        <row r="17005">
          <cell r="HM17005" t="str">
            <v>E3158  Pas.Genteng Nok Beton Cengkareng Permai/m'</v>
          </cell>
          <cell r="HO17005" t="str">
            <v>E3158</v>
          </cell>
        </row>
        <row r="17006">
          <cell r="HM17006" t="str">
            <v>E3159  Pas.Genteng Pertemuan Nok Beton Cengkareng Permai/bh 2 Arah L</v>
          </cell>
          <cell r="HO17006" t="str">
            <v>E3159</v>
          </cell>
        </row>
        <row r="17007">
          <cell r="HM17007" t="str">
            <v>E3160  Pas.Genteng Pertemuan Nok Beton Cengkareng Permai/bh 3 Arah T</v>
          </cell>
          <cell r="HO17007" t="str">
            <v>E3160</v>
          </cell>
        </row>
        <row r="17008">
          <cell r="HM17008" t="str">
            <v>E3161  Pas.Genteng Pertemuan Nok Beton Cengkareng Permai/bh 4 Arah +</v>
          </cell>
          <cell r="HO17008" t="str">
            <v>E3161</v>
          </cell>
        </row>
        <row r="17009">
          <cell r="HM17009" t="str">
            <v>E3162  Pas.Genteng Ujung Nok Beton Cengkareng Permai/bh</v>
          </cell>
          <cell r="HO17009" t="str">
            <v>E3162</v>
          </cell>
        </row>
        <row r="17010">
          <cell r="HM17010" t="str">
            <v>E3163  Pas.Genteng Beton Tepi Listplank Miring Cengkareng Permai/m'</v>
          </cell>
          <cell r="HO17010" t="str">
            <v>E3163</v>
          </cell>
        </row>
        <row r="17011">
          <cell r="HM17011" t="str">
            <v>E3164  Pas.Genteng Nok Beton Cisangkan/m'</v>
          </cell>
          <cell r="HO17011" t="str">
            <v>E3164</v>
          </cell>
        </row>
        <row r="17012">
          <cell r="HM17012" t="str">
            <v>E3165  Pas.Genteng Pertemuan Nok Beton Cisangkan/bh 2 Arah L</v>
          </cell>
          <cell r="HO17012" t="str">
            <v>E3165</v>
          </cell>
        </row>
        <row r="17013">
          <cell r="HM17013" t="str">
            <v>E3166  Pas.Genteng Pertemuan Nok Beton Cisangkan/bh 3 Arah T</v>
          </cell>
          <cell r="HO17013" t="str">
            <v>E3166</v>
          </cell>
        </row>
        <row r="17014">
          <cell r="HM17014" t="str">
            <v>E3167  Pas.Genteng Pertemuan Nok Beton Cisangkan/bh 4 Arah +</v>
          </cell>
          <cell r="HO17014" t="str">
            <v>E3167</v>
          </cell>
        </row>
        <row r="17015">
          <cell r="HM17015" t="str">
            <v>E3168  Pas.Genteng Ujung Nok Beton Cisangkan/bh</v>
          </cell>
          <cell r="HO17015" t="str">
            <v>E3168</v>
          </cell>
        </row>
        <row r="17016">
          <cell r="HM17016" t="str">
            <v>E3169  Pas.Genteng Beton Tepi Listplank Miring Cisangkan/m'</v>
          </cell>
          <cell r="HO17016" t="str">
            <v>E3169</v>
          </cell>
        </row>
        <row r="17017">
          <cell r="HM17017" t="str">
            <v>E3170  Pas.Genteng Nok Keramik Kanmuri/m'</v>
          </cell>
          <cell r="HO17017" t="str">
            <v>E3170</v>
          </cell>
        </row>
        <row r="17018">
          <cell r="HM17018" t="str">
            <v>E3171  Pas.Genteng Pertemuan Nok Keramik Kanmuri/bh 2 arah L</v>
          </cell>
          <cell r="HO17018" t="str">
            <v>E3171</v>
          </cell>
        </row>
        <row r="17019">
          <cell r="HM17019" t="str">
            <v>E3172  Pas.Genteng Pertemuan Nok Keramik Kanmuri/bh 3 Arah T</v>
          </cell>
          <cell r="HO17019" t="str">
            <v>E3172</v>
          </cell>
        </row>
        <row r="17020">
          <cell r="HM17020" t="str">
            <v>E3173  Pas.Genteng Pertemuan Nok Keramik Kanmuri/bh 4 Arah +</v>
          </cell>
          <cell r="HO17020" t="str">
            <v>E3173</v>
          </cell>
        </row>
        <row r="17021">
          <cell r="HM17021" t="str">
            <v xml:space="preserve">E3174  Pas.Genteng Nok Ujung Keramik Kanmuri/bh </v>
          </cell>
          <cell r="HO17021" t="str">
            <v>E3174</v>
          </cell>
        </row>
        <row r="17022">
          <cell r="HM17022" t="str">
            <v>E3175  Pas.Genteng Nok Keramik KIA/m'</v>
          </cell>
          <cell r="HO17022" t="str">
            <v>E3175</v>
          </cell>
        </row>
        <row r="17023">
          <cell r="HM17023" t="str">
            <v>E3176  Pas.Genteng Pertemuan Nok Keramik KIA/bh 2 arah L</v>
          </cell>
          <cell r="HO17023" t="str">
            <v>E3176</v>
          </cell>
        </row>
        <row r="17024">
          <cell r="HM17024" t="str">
            <v>E3177  Pas.Genteng Pertemuan Nok Keramik KIA/bh 3 Arah T</v>
          </cell>
          <cell r="HO17024" t="str">
            <v>E3177</v>
          </cell>
        </row>
        <row r="17025">
          <cell r="HM17025" t="str">
            <v>E3178  Pas.Genteng Pertemuan Nok Keramik KIA/bh 4 Arah +</v>
          </cell>
          <cell r="HO17025" t="str">
            <v>E3178</v>
          </cell>
        </row>
        <row r="17026">
          <cell r="HM17026" t="str">
            <v xml:space="preserve">E3179  Pas.Genteng Nok Ujung Keramik KIA/bh </v>
          </cell>
          <cell r="HO17026" t="str">
            <v>E3179</v>
          </cell>
        </row>
        <row r="17027">
          <cell r="HM17027" t="str">
            <v>E3180  Pas.Genteng Nok Metal/m'</v>
          </cell>
          <cell r="HO17027" t="str">
            <v>E3180</v>
          </cell>
        </row>
        <row r="17028">
          <cell r="HM17028" t="str">
            <v>E3181  Pas.Genteng Pertemuan Nok Metal/bh 2 Arah L</v>
          </cell>
          <cell r="HO17028" t="str">
            <v>E3181</v>
          </cell>
        </row>
        <row r="17029">
          <cell r="HM17029" t="str">
            <v>E3182  Pas.Genteng Pertemuan Nok Metal/bh 3 Arah T</v>
          </cell>
          <cell r="HO17029" t="str">
            <v>E3182</v>
          </cell>
        </row>
        <row r="17030">
          <cell r="HM17030" t="str">
            <v>E3183  Pas.Genteng Pertemuan Nok Metal/bh 4 Arah +</v>
          </cell>
          <cell r="HO17030" t="str">
            <v>E3183</v>
          </cell>
        </row>
        <row r="17031">
          <cell r="HM17031" t="str">
            <v>E3184  Pas.Genteng Ujung Nok Metal/bh</v>
          </cell>
          <cell r="HO17031" t="str">
            <v>E3184</v>
          </cell>
        </row>
        <row r="17032">
          <cell r="HM17032" t="str">
            <v>E3185  Pas.Genteng Nok Tegola/m'</v>
          </cell>
          <cell r="HO17032" t="str">
            <v>E3185</v>
          </cell>
        </row>
        <row r="17033">
          <cell r="HM17033" t="str">
            <v>E3186  Pas.Genteng Pertemuan Nok Tegola/bh 2 Arah L</v>
          </cell>
          <cell r="HO17033" t="str">
            <v>E3186</v>
          </cell>
        </row>
        <row r="17034">
          <cell r="HM17034" t="str">
            <v>E3187  Pas.Genteng Pertemuan Nok Tegola/bh 3 Arah T</v>
          </cell>
          <cell r="HO17034" t="str">
            <v>E3187</v>
          </cell>
        </row>
        <row r="17035">
          <cell r="HM17035" t="str">
            <v>E3188  Pas.Genteng Pertemuan Nok Tegola/bh 4 Arah +</v>
          </cell>
          <cell r="HO17035" t="str">
            <v>E3188</v>
          </cell>
        </row>
        <row r="17036">
          <cell r="HM17036" t="str">
            <v>E3189  Pas.Genteng Ujung Nok Tegola/bh</v>
          </cell>
          <cell r="HO17036" t="str">
            <v>E3189</v>
          </cell>
        </row>
        <row r="17037">
          <cell r="HM17037" t="str">
            <v>E3190  Canopy Transparant Rangka Besi Hitam Penutup Starlite/m2</v>
          </cell>
          <cell r="HO17037" t="str">
            <v>E3190</v>
          </cell>
        </row>
        <row r="17038">
          <cell r="HM17038" t="str">
            <v>E3191  Canopy Transparant Rangka Besi Galvani Penutup Starlite/m2</v>
          </cell>
          <cell r="HO17038" t="str">
            <v>E3191</v>
          </cell>
        </row>
        <row r="17039">
          <cell r="HM17039" t="str">
            <v>E3192  Canopy Transparant Rangka Besi St.Steel Penutup Starlite/m2</v>
          </cell>
          <cell r="HO17039" t="str">
            <v>E3192</v>
          </cell>
        </row>
        <row r="17040">
          <cell r="HM17040" t="str">
            <v>E3193  Canopy Transparant Rangka Besi Hitam Penutup Twinlite/m2</v>
          </cell>
          <cell r="HO17040" t="str">
            <v>E3193</v>
          </cell>
        </row>
        <row r="17041">
          <cell r="HM17041" t="str">
            <v>E3194  Canopy Transparant Rangka Besi Galvani Penutup Twinlite/m2</v>
          </cell>
          <cell r="HO17041" t="str">
            <v>E3194</v>
          </cell>
        </row>
        <row r="17042">
          <cell r="HM17042" t="str">
            <v>E3195  Canopy Transparant Rangka Besi St.Steel Penutup Twinlite/m2</v>
          </cell>
          <cell r="HO17042" t="str">
            <v>E3195</v>
          </cell>
        </row>
        <row r="17043">
          <cell r="HM17043" t="str">
            <v>E3196  Canopy Transparant Rangka Besi Hitam Penutup Lexan/m2</v>
          </cell>
          <cell r="HO17043" t="str">
            <v>E3196</v>
          </cell>
        </row>
        <row r="17044">
          <cell r="HM17044" t="str">
            <v>E3197  Canopy Transparant Rangka Besi Galvani Penutup Lexan/m2</v>
          </cell>
          <cell r="HO17044" t="str">
            <v>E3197</v>
          </cell>
        </row>
        <row r="17045">
          <cell r="HM17045" t="str">
            <v>E3198  Canopy Transparant Rangka Besi St.Steel Penutup Lexan/m2</v>
          </cell>
          <cell r="HO17045" t="str">
            <v>E3198</v>
          </cell>
        </row>
        <row r="17046">
          <cell r="HM17046" t="str">
            <v>E3199  Pipa Air Hujan PVC dia 2"/m' Klas AW</v>
          </cell>
          <cell r="HO17046" t="str">
            <v>E3199</v>
          </cell>
        </row>
        <row r="17047">
          <cell r="HM17047" t="str">
            <v>E3200  Pipa Air Hujan PVC dia 2,5"/m' Klas AW</v>
          </cell>
          <cell r="HO17047" t="str">
            <v>E3200</v>
          </cell>
        </row>
        <row r="17048">
          <cell r="HM17048" t="str">
            <v>E3201  Pipa Air Hujan PVC dia 3"/m' AW</v>
          </cell>
          <cell r="HO17048" t="str">
            <v>E3201</v>
          </cell>
        </row>
        <row r="17049">
          <cell r="HM17049" t="str">
            <v>E3202  Pipa Air Hujan PVC dia 4"/m' AW</v>
          </cell>
          <cell r="HO17049" t="str">
            <v>E3202</v>
          </cell>
        </row>
        <row r="17050">
          <cell r="HM17050" t="str">
            <v>E3203  Pipa Air Hujan PVC dia 5"/m' AW</v>
          </cell>
          <cell r="HO17050" t="str">
            <v>E3203</v>
          </cell>
        </row>
        <row r="17051">
          <cell r="HM17051" t="str">
            <v>E3204  Pipa Air Hujan PVC dia 6"/m' AW</v>
          </cell>
          <cell r="HO17051" t="str">
            <v>E3204</v>
          </cell>
        </row>
        <row r="17052">
          <cell r="HM17052" t="str">
            <v>E3205  Pipa Air Hujan PVC dia 2"/m' Klas D</v>
          </cell>
          <cell r="HO17052" t="str">
            <v>E3205</v>
          </cell>
        </row>
        <row r="17053">
          <cell r="HM17053" t="str">
            <v>E3206  Pipa Air Hujan PVC dia 2,5"/m' Klas D</v>
          </cell>
          <cell r="HO17053" t="str">
            <v>E3206</v>
          </cell>
        </row>
        <row r="17054">
          <cell r="HM17054" t="str">
            <v>E3207  Pipa Air Hujan PVC dia 3"/m' D</v>
          </cell>
          <cell r="HO17054" t="str">
            <v>E3207</v>
          </cell>
        </row>
        <row r="17055">
          <cell r="HM17055" t="str">
            <v>E3208  Pipa Air Hujan PVC dia 4"/m' D</v>
          </cell>
          <cell r="HO17055" t="str">
            <v>E3208</v>
          </cell>
        </row>
        <row r="17056">
          <cell r="HM17056" t="str">
            <v>E3209  Pipa Air Hujan PVC dia 5"/m' D</v>
          </cell>
          <cell r="HO17056" t="str">
            <v>E3209</v>
          </cell>
        </row>
        <row r="17057">
          <cell r="HM17057" t="str">
            <v>E3210  Pipa Air Hujan PVC dia 6"/m' D</v>
          </cell>
          <cell r="HO17057" t="str">
            <v>E3210</v>
          </cell>
        </row>
        <row r="17058">
          <cell r="HM17058" t="str">
            <v>E3211 Saringan Pipa Air Hujan Kuningan dia 2"/bh</v>
          </cell>
          <cell r="HO17058" t="str">
            <v>E3211</v>
          </cell>
        </row>
        <row r="17059">
          <cell r="HM17059" t="str">
            <v>E3212 Saringan Pipa Air Hujan Kuningan dia 2,5"/bh</v>
          </cell>
          <cell r="HO17059" t="str">
            <v>E3212</v>
          </cell>
        </row>
        <row r="17060">
          <cell r="HM17060" t="str">
            <v>E3213 Saringan Pipa Air Hujan Kuningan dia 3"/bh</v>
          </cell>
          <cell r="HO17060" t="str">
            <v>E3213</v>
          </cell>
        </row>
        <row r="17061">
          <cell r="HM17061" t="str">
            <v>E3214 Saringan Pipa Air Hujan Kuningan dia 4"/bh</v>
          </cell>
          <cell r="HO17061" t="str">
            <v>E3214</v>
          </cell>
        </row>
        <row r="17062">
          <cell r="HM17062" t="str">
            <v>E3215 Saringan Pipa Air Hujan Kuningan dia 5"/bh</v>
          </cell>
          <cell r="HO17062" t="str">
            <v>E3215</v>
          </cell>
        </row>
        <row r="17063">
          <cell r="HM17063" t="str">
            <v>E3216 Saringan Pipa Air Hujan Kuningan dia 6"/bh</v>
          </cell>
          <cell r="HO17063" t="str">
            <v>E3216</v>
          </cell>
        </row>
        <row r="17064">
          <cell r="HM17064" t="str">
            <v>E3217 Saringan Pipa Air Hujan St.Steel dia 2"/bh</v>
          </cell>
          <cell r="HO17064" t="str">
            <v>E3217</v>
          </cell>
        </row>
        <row r="17065">
          <cell r="HM17065" t="str">
            <v>E3218 Saringan Pipa Air Hujan St.Steel dia 2,5"/bh</v>
          </cell>
          <cell r="HO17065" t="str">
            <v>E3218</v>
          </cell>
        </row>
        <row r="17066">
          <cell r="HM17066" t="str">
            <v>E3219 Saringan Pipa Air Hujan St.Steel dia 3"/bh</v>
          </cell>
          <cell r="HO17066" t="str">
            <v>E3219</v>
          </cell>
        </row>
        <row r="17067">
          <cell r="HM17067" t="str">
            <v>E3220 Saringan Pipa Air Hujan St.Steel dia 4"/bh</v>
          </cell>
          <cell r="HO17067" t="str">
            <v>E3220</v>
          </cell>
        </row>
        <row r="17068">
          <cell r="HM17068" t="str">
            <v>E3221 Saringan Pipa Air Hujan St.Steel dia 5"/bh</v>
          </cell>
          <cell r="HO17068" t="str">
            <v>E3221</v>
          </cell>
        </row>
        <row r="17069">
          <cell r="HM17069" t="str">
            <v>E3222 Saringan Pipa Air Hujan St.Steel dia 6"/bh</v>
          </cell>
          <cell r="HO17069" t="str">
            <v>E3222</v>
          </cell>
        </row>
        <row r="17070">
          <cell r="HM17070" t="str">
            <v>E3223  Plesteran kemiringan Dak Beton 1:3/m2 T.Ratarata 2cm</v>
          </cell>
          <cell r="HO17070" t="str">
            <v>E3223</v>
          </cell>
        </row>
        <row r="17071">
          <cell r="HM17071" t="str">
            <v>E3224  Plesteran kemiringan Dak Beton 1:3/m2 T.Ratarata 3cm</v>
          </cell>
          <cell r="HO17071" t="str">
            <v>E3224</v>
          </cell>
        </row>
        <row r="17072">
          <cell r="HM17072" t="str">
            <v>F1001  Plesteran Bata 1:3/m2 T.1,52cm</v>
          </cell>
          <cell r="HO17072" t="str">
            <v>F1001</v>
          </cell>
        </row>
        <row r="17073">
          <cell r="HM17073" t="str">
            <v>F1002  Plesteran Bata 1:4/m2 T.1,52cm</v>
          </cell>
          <cell r="HO17073" t="str">
            <v>F1002</v>
          </cell>
        </row>
        <row r="17074">
          <cell r="HM17074" t="str">
            <v>F1003  Plesteran Bata 1:5/m2 T.1,52cm</v>
          </cell>
          <cell r="HO17074" t="str">
            <v>F1003</v>
          </cell>
        </row>
        <row r="17075">
          <cell r="HM17075" t="str">
            <v>F1004  Plesteran Bata 1:5/m2 T.1,52cm Sopisopi</v>
          </cell>
          <cell r="HO17075" t="str">
            <v>F1004</v>
          </cell>
        </row>
        <row r="17076">
          <cell r="HM17076" t="str">
            <v>F1005  Plesteran Bata 1:6/m2 T.1,52cm</v>
          </cell>
          <cell r="HO17076" t="str">
            <v>F1005</v>
          </cell>
        </row>
        <row r="17077">
          <cell r="HM17077" t="str">
            <v>F1006  Plesteran Bata 1:6/m2 T.1,52cm Sopisopi</v>
          </cell>
          <cell r="HO17077" t="str">
            <v>F1006</v>
          </cell>
        </row>
        <row r="17078">
          <cell r="HM17078" t="str">
            <v>F1007  Plesteran Beton 1:3/m2 T.1,52cm</v>
          </cell>
          <cell r="HO17078" t="str">
            <v>F1007</v>
          </cell>
        </row>
        <row r="17079">
          <cell r="HM17079" t="str">
            <v>F1008  Plesteran Beton 1:4/m2 T.1,52cm</v>
          </cell>
          <cell r="HO17079" t="str">
            <v>F1008</v>
          </cell>
        </row>
        <row r="17080">
          <cell r="HM17080" t="str">
            <v>F1009  Plesteran Bata 1:3/m2 T.23cm</v>
          </cell>
          <cell r="HO17080" t="str">
            <v>F1009</v>
          </cell>
        </row>
        <row r="17081">
          <cell r="HM17081" t="str">
            <v>F1010  Plesteran Bata 1:4/m2 T.23cm</v>
          </cell>
          <cell r="HO17081" t="str">
            <v>F1010</v>
          </cell>
        </row>
        <row r="17082">
          <cell r="HM17082" t="str">
            <v>F1011  Plesteran Bata 1:5/m2 T.23cm</v>
          </cell>
          <cell r="HO17082" t="str">
            <v>F1011</v>
          </cell>
        </row>
        <row r="17083">
          <cell r="HM17083" t="str">
            <v>F1012  Plesteran Bata 1:5/m2 T.23cm Sopisopi</v>
          </cell>
          <cell r="HO17083" t="str">
            <v>F1012</v>
          </cell>
        </row>
        <row r="17084">
          <cell r="HM17084" t="str">
            <v>F1013  Plesteran Bata 1:6/m2 T.23cm</v>
          </cell>
          <cell r="HO17084" t="str">
            <v>F1013</v>
          </cell>
        </row>
        <row r="17085">
          <cell r="HM17085" t="str">
            <v>F1014  Plesteran Bata 1:6/m2 T.23cm Sopisopi</v>
          </cell>
          <cell r="HO17085" t="str">
            <v>F1014</v>
          </cell>
        </row>
        <row r="17086">
          <cell r="HM17086" t="str">
            <v>F1015  Plesteran Beton 1:3/m2 T.23cm</v>
          </cell>
          <cell r="HO17086" t="str">
            <v>F1015</v>
          </cell>
        </row>
        <row r="17087">
          <cell r="HM17087" t="str">
            <v>F1016  Plesteran Beton 1:4/m2 T.23cm</v>
          </cell>
          <cell r="HO17087" t="str">
            <v>F1016</v>
          </cell>
        </row>
        <row r="17088">
          <cell r="HM17088" t="str">
            <v>F1017  Acian Plesteran Tebal 12mm/m2</v>
          </cell>
          <cell r="HO17088" t="str">
            <v>F1017</v>
          </cell>
        </row>
        <row r="17089">
          <cell r="HM17089" t="str">
            <v>F1018  Acian Plesteran Tebal 23mm/m2</v>
          </cell>
          <cell r="HO17089" t="str">
            <v>F1018</v>
          </cell>
        </row>
        <row r="17090">
          <cell r="HM17090" t="str">
            <v>F1019  Sekonengan Sudut Dinding/m'</v>
          </cell>
          <cell r="HO17090" t="str">
            <v>F1019</v>
          </cell>
        </row>
        <row r="17091">
          <cell r="HM17091" t="str">
            <v>F1020 Tali Air Keliling Kosen/m'</v>
          </cell>
          <cell r="HO17091" t="str">
            <v>F1020</v>
          </cell>
        </row>
        <row r="17092">
          <cell r="HM17092" t="str">
            <v>F1021 Tali Air Lekuk Dinding/m'</v>
          </cell>
          <cell r="HO17092" t="str">
            <v>F1021</v>
          </cell>
        </row>
        <row r="17093">
          <cell r="HM17093" t="str">
            <v xml:space="preserve">F1022  Plesteran Dudukan Kosen Alum/m' </v>
          </cell>
          <cell r="HO17093" t="str">
            <v>F1022</v>
          </cell>
        </row>
        <row r="17094">
          <cell r="HM17094" t="str">
            <v>F1023  Pas.Granit Dinding Import 60x60/m2 Italia</v>
          </cell>
          <cell r="HO17094" t="str">
            <v>F1023</v>
          </cell>
        </row>
        <row r="17095">
          <cell r="HM17095" t="str">
            <v>F1024  Pas.Granit Dinding Import 50x50/m2 Italia</v>
          </cell>
          <cell r="HO17095" t="str">
            <v>F1024</v>
          </cell>
        </row>
        <row r="17096">
          <cell r="HM17096" t="str">
            <v>F1025  Pas.Granit Dinding Import 40x40/m2 Italia</v>
          </cell>
          <cell r="HO17096" t="str">
            <v>F1025</v>
          </cell>
        </row>
        <row r="17097">
          <cell r="HM17097" t="str">
            <v>F1026  Pas.Granit Dinding Import 30x30/m2 Italia</v>
          </cell>
          <cell r="HO17097" t="str">
            <v>F1026</v>
          </cell>
        </row>
        <row r="17098">
          <cell r="HM17098" t="str">
            <v>F1027  Pas.Granit Dinding Import 60x60/m2 RRC</v>
          </cell>
          <cell r="HO17098" t="str">
            <v>F1027</v>
          </cell>
        </row>
        <row r="17099">
          <cell r="HM17099" t="str">
            <v>F1028  Pas.Granit Dinding Import 50x50/m2 RRC</v>
          </cell>
          <cell r="HO17099" t="str">
            <v>F1028</v>
          </cell>
        </row>
        <row r="17100">
          <cell r="HM17100" t="str">
            <v>F1029  Pas.Granit Dinding Import 40x40/m2 RRC</v>
          </cell>
          <cell r="HO17100" t="str">
            <v>F1029</v>
          </cell>
        </row>
        <row r="17101">
          <cell r="HM17101" t="str">
            <v>F1030  Pas.Granit Dinding Import 30x30/m2 RRC</v>
          </cell>
          <cell r="HO17101" t="str">
            <v>F1030</v>
          </cell>
        </row>
        <row r="17102">
          <cell r="HM17102" t="str">
            <v>F1031  Pas.Granit Dinding Lokal 60x60/m2 Granito</v>
          </cell>
          <cell r="HO17102" t="str">
            <v>F1031</v>
          </cell>
        </row>
        <row r="17103">
          <cell r="HM17103" t="str">
            <v>F1032  Pas.Granit Dinding Lokal 50x50/m2 Granito</v>
          </cell>
          <cell r="HO17103" t="str">
            <v>F1032</v>
          </cell>
        </row>
        <row r="17104">
          <cell r="HM17104" t="str">
            <v>F1033  Pas.Granit Dinding Lokal 40x40/m2 Granito</v>
          </cell>
          <cell r="HO17104" t="str">
            <v>F1033</v>
          </cell>
        </row>
        <row r="17105">
          <cell r="HM17105" t="str">
            <v>F1034  Pas.Granit Dinding Lokal 30x30/m2 Granito</v>
          </cell>
          <cell r="HO17105" t="str">
            <v>F1034</v>
          </cell>
        </row>
        <row r="17106">
          <cell r="HM17106" t="str">
            <v>F1035  Pas.Marmer Dinding Import 60x60/m2 Italia</v>
          </cell>
          <cell r="HO17106" t="str">
            <v>F1035</v>
          </cell>
        </row>
        <row r="17107">
          <cell r="HM17107" t="str">
            <v>F1036  Pas.Marmer Dinding Import 50x50/m2 Italia</v>
          </cell>
          <cell r="HO17107" t="str">
            <v>F1036</v>
          </cell>
        </row>
        <row r="17108">
          <cell r="HM17108" t="str">
            <v>F1037  Pas.Marmer Dinding Import 40x40/m2 Italia</v>
          </cell>
          <cell r="HO17108" t="str">
            <v>F1037</v>
          </cell>
        </row>
        <row r="17109">
          <cell r="HM17109" t="str">
            <v>F1038  Pas.Marmer Dinding Import 30x30/m2 Italia</v>
          </cell>
          <cell r="HO17109" t="str">
            <v>F1038</v>
          </cell>
        </row>
        <row r="17110">
          <cell r="HM17110" t="str">
            <v>F1039  Pas.Marmer Dinding Import 60x60/m2 RRC</v>
          </cell>
          <cell r="HO17110" t="str">
            <v>F1039</v>
          </cell>
        </row>
        <row r="17111">
          <cell r="HM17111" t="str">
            <v>F1040  Pas.Marmer Dinding Import 50x50/m2 RRC</v>
          </cell>
          <cell r="HO17111" t="str">
            <v>F1040</v>
          </cell>
        </row>
        <row r="17112">
          <cell r="HM17112" t="str">
            <v>F1041  Pas.Marmer Dinding Import 40x40/m2 RRC</v>
          </cell>
          <cell r="HO17112" t="str">
            <v>F1041</v>
          </cell>
        </row>
        <row r="17113">
          <cell r="HM17113" t="str">
            <v>F1042  Pas.Marmer Dinding Import 30x30/m2 RRC</v>
          </cell>
          <cell r="HO17113" t="str">
            <v>F1042</v>
          </cell>
        </row>
        <row r="17114">
          <cell r="HM17114" t="str">
            <v>F1043  Pas.Marmer Dinding Lokal 60x60/m2 ex.Bangun Lampung Jaya</v>
          </cell>
          <cell r="HO17114" t="str">
            <v>F1043</v>
          </cell>
        </row>
        <row r="17115">
          <cell r="HM17115" t="str">
            <v>F1044  Pas.Marmer Dinding Lokal 50x50/m2 ex.BLJ</v>
          </cell>
          <cell r="HO17115" t="str">
            <v>F1044</v>
          </cell>
        </row>
        <row r="17116">
          <cell r="HM17116" t="str">
            <v>F1045  Pas.Marmer Dinding Lokal 40x40/m2 ex.BLJ</v>
          </cell>
          <cell r="HO17116" t="str">
            <v>F1045</v>
          </cell>
        </row>
        <row r="17117">
          <cell r="HM17117" t="str">
            <v>F1046  Pas.Marmer Dinding Lokal 30x30/m2 ex.BLJ</v>
          </cell>
          <cell r="HO17117" t="str">
            <v>F1046</v>
          </cell>
        </row>
        <row r="17118">
          <cell r="HM17118" t="str">
            <v>F1047  Pas.Marmer Dinding Lokal 60x60/m2 ex.Citatah</v>
          </cell>
          <cell r="HO17118" t="str">
            <v>F1047</v>
          </cell>
        </row>
        <row r="17119">
          <cell r="HM17119" t="str">
            <v>F1048  Pas.Marmer Dinding Lokal 50x50/m2 ex.Citatah</v>
          </cell>
          <cell r="HO17119" t="str">
            <v>F1048</v>
          </cell>
        </row>
        <row r="17120">
          <cell r="HM17120" t="str">
            <v>F1049  Pas.Marmer Dinding Lokal 40x40/m2 ex.Citatah</v>
          </cell>
          <cell r="HO17120" t="str">
            <v>F1049</v>
          </cell>
        </row>
        <row r="17121">
          <cell r="HM17121" t="str">
            <v>F1050  Pas.Marmer Dinding Lokal 30x30/m2 ex.Citatah</v>
          </cell>
          <cell r="HO17121" t="str">
            <v>F1050</v>
          </cell>
        </row>
        <row r="17122">
          <cell r="HM17122" t="str">
            <v>F1051  Pas.Marmer Dinding Lokal 60x60/m2 ex.Indoprima</v>
          </cell>
          <cell r="HO17122" t="str">
            <v>F1051</v>
          </cell>
        </row>
        <row r="17123">
          <cell r="HM17123" t="str">
            <v>F1052  Pas.Marmer Dinding Lokal 50x50/m2 ex.Indoprima</v>
          </cell>
          <cell r="HO17123" t="str">
            <v>F1052</v>
          </cell>
        </row>
        <row r="17124">
          <cell r="HM17124" t="str">
            <v>F1053  Pas.Marmer Dinding Lokal 40x40/m2 ex.Indoprima</v>
          </cell>
          <cell r="HO17124" t="str">
            <v>F1053</v>
          </cell>
        </row>
        <row r="17125">
          <cell r="HM17125" t="str">
            <v>F1054  Pas.Marmer Dinding Lokal 30x30/m2 ex.Indoprima</v>
          </cell>
          <cell r="HO17125" t="str">
            <v>F1054</v>
          </cell>
        </row>
        <row r="17126">
          <cell r="HM17126" t="str">
            <v>F1055  Pas.Marmer Dinding Lokal 60x60/m2 ex.Pola Marmer</v>
          </cell>
          <cell r="HO17126" t="str">
            <v>F1055</v>
          </cell>
        </row>
        <row r="17127">
          <cell r="HM17127" t="str">
            <v>F1056  Pas.Marmer Dinding Lokal 50x50/m2 ex.Pola Marmer</v>
          </cell>
          <cell r="HO17127" t="str">
            <v>F1056</v>
          </cell>
        </row>
        <row r="17128">
          <cell r="HM17128" t="str">
            <v>F1057  Pas.Marmer Dinding Lokal 40x40/m2 ex.Pola Marmer</v>
          </cell>
          <cell r="HO17128" t="str">
            <v>F1057</v>
          </cell>
        </row>
        <row r="17129">
          <cell r="HM17129" t="str">
            <v>F1058  Pas.Marmer Dinding Lokal 30x30/m2 ex.Pola Marmer</v>
          </cell>
          <cell r="HO17129" t="str">
            <v>F1058</v>
          </cell>
        </row>
        <row r="17130">
          <cell r="HM17130" t="str">
            <v>F1059  Pas.Marmer Dinding Lokal 60x60/m2 ex.Ujung Pandang</v>
          </cell>
          <cell r="HO17130" t="str">
            <v>F1059</v>
          </cell>
        </row>
        <row r="17131">
          <cell r="HM17131" t="str">
            <v>F1060  Pas.Marmer Dinding Lokal 50x50/m2 ex.Ujung Pandang</v>
          </cell>
          <cell r="HO17131" t="str">
            <v>F1060</v>
          </cell>
        </row>
        <row r="17132">
          <cell r="HM17132" t="str">
            <v>F1061  Pas.Marmer Dinding Lokal 40x40/m2 ex.Ujung Pandang</v>
          </cell>
          <cell r="HO17132" t="str">
            <v>F1061</v>
          </cell>
        </row>
        <row r="17133">
          <cell r="HM17133" t="str">
            <v>F1062  Pas.Marmer Dinding Lokal 30x30/m2 ex.Ujung Pandang</v>
          </cell>
          <cell r="HO17133" t="str">
            <v>F1062</v>
          </cell>
        </row>
        <row r="17134">
          <cell r="HM17134" t="str">
            <v>F1063  Pas.Keramik Dinding Import 60x60/m2 Milan</v>
          </cell>
          <cell r="HO17134" t="str">
            <v>F1063</v>
          </cell>
        </row>
        <row r="17135">
          <cell r="HM17135" t="str">
            <v>F1064  Pas.Keramik Dinding Import 50x50/m2 Milan</v>
          </cell>
          <cell r="HO17135" t="str">
            <v>F1064</v>
          </cell>
        </row>
        <row r="17136">
          <cell r="HM17136" t="str">
            <v>F1065  Pas.Keramik Dinding Import 40x40/m2 Milan</v>
          </cell>
          <cell r="HO17136" t="str">
            <v>F1065</v>
          </cell>
        </row>
        <row r="17137">
          <cell r="HM17137" t="str">
            <v>F1066  Pas.Keramik Dinding Import 30x30/m2 Milan</v>
          </cell>
          <cell r="HO17137" t="str">
            <v>F1066</v>
          </cell>
        </row>
        <row r="17138">
          <cell r="HM17138" t="str">
            <v>F1067  Pas.Keramik Dinding Import 20x25/m2 Milan</v>
          </cell>
          <cell r="HO17138" t="str">
            <v>F1067</v>
          </cell>
        </row>
        <row r="17139">
          <cell r="HM17139" t="str">
            <v>F1068  Pas.Keramik Dinding Import 20x20/m2 Milan</v>
          </cell>
          <cell r="HO17139" t="str">
            <v>F1068</v>
          </cell>
        </row>
        <row r="17140">
          <cell r="HM17140" t="str">
            <v>F1069  Pas.Keramik Dinding Import 10x20/m2 Milan</v>
          </cell>
          <cell r="HO17140" t="str">
            <v>F1069</v>
          </cell>
        </row>
        <row r="17141">
          <cell r="HM17141" t="str">
            <v>F1070  Pas.Keramik Dinding Lokal 60X60/m2 Essenza</v>
          </cell>
          <cell r="HO17141" t="str">
            <v>F1070</v>
          </cell>
        </row>
        <row r="17142">
          <cell r="HM17142" t="str">
            <v>F1071  Pas.Keramik Dinding Lokal 50X50/m2 Essenza</v>
          </cell>
          <cell r="HO17142" t="str">
            <v>F1071</v>
          </cell>
        </row>
        <row r="17143">
          <cell r="HM17143" t="str">
            <v>F1072  Pas.Keramik Dinding Lokal 40X40/m2 Essenza</v>
          </cell>
          <cell r="HO17143" t="str">
            <v>F1072</v>
          </cell>
        </row>
        <row r="17144">
          <cell r="HM17144" t="str">
            <v>F1073  Pas.Keramik Dinding Lokal 30X30/m2 Essenza</v>
          </cell>
          <cell r="HO17144" t="str">
            <v>F1073</v>
          </cell>
        </row>
        <row r="17145">
          <cell r="HM17145" t="str">
            <v>F1074  Pas.Keramik Dinding Lokal 20X25/m2 Essenza</v>
          </cell>
          <cell r="HO17145" t="str">
            <v>F1074</v>
          </cell>
        </row>
        <row r="17146">
          <cell r="HM17146" t="str">
            <v>F1075  Pas.Keramik Dinding Lokal 20X20/m2 Essenza</v>
          </cell>
          <cell r="HO17146" t="str">
            <v>F1075</v>
          </cell>
        </row>
        <row r="17147">
          <cell r="HM17147" t="str">
            <v>F1076  Pas.Keramik Dinding Lokal 10X20/m2 Essenza</v>
          </cell>
          <cell r="HO17147" t="str">
            <v>F1076</v>
          </cell>
        </row>
        <row r="17148">
          <cell r="HM17148" t="str">
            <v>F1077  Pas.Keramik Dinding Lokal 60X60/m2 Ikad</v>
          </cell>
          <cell r="HO17148" t="str">
            <v>F1077</v>
          </cell>
        </row>
        <row r="17149">
          <cell r="HM17149" t="str">
            <v>F1078  Pas.Keramik Dinding Lokal 50X50/m2 Ikad</v>
          </cell>
          <cell r="HO17149" t="str">
            <v>F1078</v>
          </cell>
        </row>
        <row r="17150">
          <cell r="HM17150" t="str">
            <v>F1079  Pas.Keramik Dinding Lokal 40X40/m2 Ikad</v>
          </cell>
          <cell r="HO17150" t="str">
            <v>F1079</v>
          </cell>
        </row>
        <row r="17151">
          <cell r="HM17151" t="str">
            <v>F1080  Pas.Keramik Dinding Lokal 30X30/m2 Ikad</v>
          </cell>
          <cell r="HO17151" t="str">
            <v>F1080</v>
          </cell>
        </row>
        <row r="17152">
          <cell r="HM17152" t="str">
            <v>F1081  Pas.Keramik Dinding Lokal 20X25/m2 Ikad</v>
          </cell>
          <cell r="HO17152" t="str">
            <v>F1081</v>
          </cell>
        </row>
        <row r="17153">
          <cell r="HM17153" t="str">
            <v>F1082  Pas.Keramik Dinding Lokal 20X20/m2 Ikad</v>
          </cell>
          <cell r="HO17153" t="str">
            <v>F1082</v>
          </cell>
        </row>
        <row r="17154">
          <cell r="HM17154" t="str">
            <v>F1083  Pas.Keramik Dinding Lokal 10X20/m2 Ikad</v>
          </cell>
          <cell r="HO17154" t="str">
            <v>F1083</v>
          </cell>
        </row>
        <row r="17155">
          <cell r="HM17155" t="str">
            <v>F1084  Pas.Keramik Dinding Lokal 60X60/m2 Roman</v>
          </cell>
          <cell r="HO17155" t="str">
            <v>F1084</v>
          </cell>
        </row>
        <row r="17156">
          <cell r="HM17156" t="str">
            <v>F1085  Pas.Keramik Dinding Lokal 50X50/m2 Roman</v>
          </cell>
          <cell r="HO17156" t="str">
            <v>F1085</v>
          </cell>
        </row>
        <row r="17157">
          <cell r="HM17157" t="str">
            <v>F1086  Pas.Keramik Dinding Lokal 40X40/m2 Roman</v>
          </cell>
          <cell r="HO17157" t="str">
            <v>F1086</v>
          </cell>
        </row>
        <row r="17158">
          <cell r="HM17158" t="str">
            <v>F1087  Pas.Keramik Dinding Lokal 30X30/m2 Roman</v>
          </cell>
          <cell r="HO17158" t="str">
            <v>F1087</v>
          </cell>
        </row>
        <row r="17159">
          <cell r="HM17159" t="str">
            <v>F1088  Pas.Keramik Dinding Lokal 20X25/m2 Roman</v>
          </cell>
          <cell r="HO17159" t="str">
            <v>F1088</v>
          </cell>
        </row>
        <row r="17160">
          <cell r="HM17160" t="str">
            <v>F1089  Pas.Keramik Dinding Lokal 20X20/m2 Roman</v>
          </cell>
          <cell r="HO17160" t="str">
            <v>F1089</v>
          </cell>
        </row>
        <row r="17161">
          <cell r="HM17161" t="str">
            <v>F1090  Pas.Keramik Dinding Lokal 10X20/m2 Roman</v>
          </cell>
          <cell r="HO17161" t="str">
            <v>F1090</v>
          </cell>
        </row>
        <row r="17162">
          <cell r="HM17162" t="str">
            <v>F1091  Pas.Keramik Dinding Lokal 60X60/m2 Mulia</v>
          </cell>
          <cell r="HO17162" t="str">
            <v>F1091</v>
          </cell>
        </row>
        <row r="17163">
          <cell r="HM17163" t="str">
            <v>F1092  Pas.Keramik Dinding Lokal 50X50/m2 Mulia</v>
          </cell>
          <cell r="HO17163" t="str">
            <v>F1092</v>
          </cell>
        </row>
        <row r="17164">
          <cell r="HM17164" t="str">
            <v>F1093  Pas.Keramik Dinding Lokal 40X40/m2 Mulia</v>
          </cell>
          <cell r="HO17164" t="str">
            <v>F1093</v>
          </cell>
        </row>
        <row r="17165">
          <cell r="HM17165" t="str">
            <v>F1094  Pas.Keramik Dinding Lokal 30X30/m2 Mulia</v>
          </cell>
          <cell r="HO17165" t="str">
            <v>F1094</v>
          </cell>
        </row>
        <row r="17166">
          <cell r="HM17166" t="str">
            <v>F1095  Pas.Keramik Dinding Lokal 20X25/m2 Mulia</v>
          </cell>
          <cell r="HO17166" t="str">
            <v>F1095</v>
          </cell>
        </row>
        <row r="17167">
          <cell r="HM17167" t="str">
            <v>F1096  Pas.Keramik Dinding Lokal 20X20/m2 Mulia</v>
          </cell>
          <cell r="HO17167" t="str">
            <v>F1096</v>
          </cell>
        </row>
        <row r="17168">
          <cell r="HM17168" t="str">
            <v>F1097  Pas.Keramik Dinding Lokal 10X20/m2 Mulia</v>
          </cell>
          <cell r="HO17168" t="str">
            <v>F1097</v>
          </cell>
        </row>
        <row r="17169">
          <cell r="HM17169" t="str">
            <v>F1098  Pas.Batu Alam Dinding Bronjol Hitam/m2</v>
          </cell>
          <cell r="HO17169" t="str">
            <v>F1098</v>
          </cell>
        </row>
        <row r="17170">
          <cell r="HM17170" t="str">
            <v>F1099  Pas.Batu Alam Dinding Hitam/m2</v>
          </cell>
          <cell r="HO17170" t="str">
            <v>F1099</v>
          </cell>
        </row>
        <row r="17171">
          <cell r="HM17171" t="str">
            <v>F1100  Pas.Batu Alam Dinding Paras Kuning/m2</v>
          </cell>
          <cell r="HO17171" t="str">
            <v>F1100</v>
          </cell>
        </row>
        <row r="17172">
          <cell r="HM17172" t="str">
            <v>F1101  Pas.Batu Bintang Putih/m2</v>
          </cell>
          <cell r="HO17172" t="str">
            <v>F1101</v>
          </cell>
        </row>
        <row r="17173">
          <cell r="HM17173" t="str">
            <v>F1102  Profilan Plesteran 5x5/m'</v>
          </cell>
          <cell r="HO17173" t="str">
            <v>F1102</v>
          </cell>
        </row>
        <row r="17174">
          <cell r="HM17174" t="str">
            <v>F1103  Profilan Plesteran 5x7,5/m'</v>
          </cell>
          <cell r="HO17174" t="str">
            <v>F1103</v>
          </cell>
        </row>
        <row r="17175">
          <cell r="HM17175" t="str">
            <v>F1104  Profilan Plesteran 7,5x7,5/m'</v>
          </cell>
          <cell r="HO17175" t="str">
            <v>F1104</v>
          </cell>
        </row>
        <row r="17176">
          <cell r="HM17176" t="str">
            <v>F1105  Profilan Plesteran 7,5x10/m'</v>
          </cell>
          <cell r="HO17176" t="str">
            <v>F1105</v>
          </cell>
        </row>
        <row r="17177">
          <cell r="HM17177" t="str">
            <v>F1106  Profilan Plesteran 10x10/m'</v>
          </cell>
          <cell r="HO17177" t="str">
            <v>F1106</v>
          </cell>
        </row>
        <row r="17178">
          <cell r="HM17178" t="str">
            <v>F1107  Beton Meja Lebar 60cm Tebal 5cm Besi dia 1020+dia 820/m'</v>
          </cell>
          <cell r="HO17178" t="str">
            <v>F1107</v>
          </cell>
        </row>
        <row r="17179">
          <cell r="HM17179" t="str">
            <v>F1108  Beton Meja Lebar 60cm Tebal 7cm Besi dia 1015+dia 820/m'</v>
          </cell>
          <cell r="HO17179" t="str">
            <v>F1108</v>
          </cell>
        </row>
        <row r="17180">
          <cell r="HM17180" t="str">
            <v>F1109  Beton Meja Lebar 60cm Tebal 10cm Besi dia 1010+dia 820/m'</v>
          </cell>
          <cell r="HO17180" t="str">
            <v>F1109</v>
          </cell>
        </row>
        <row r="17181">
          <cell r="HM17181" t="str">
            <v>F2001  Plesteran Bata 1:3/m2 T.1,52cm</v>
          </cell>
          <cell r="HO17181" t="str">
            <v>F2001</v>
          </cell>
        </row>
        <row r="17182">
          <cell r="HM17182" t="str">
            <v>F2002  Plesteran Bata 1:4/m2 T.1,52cm</v>
          </cell>
          <cell r="HO17182" t="str">
            <v>F2002</v>
          </cell>
        </row>
        <row r="17183">
          <cell r="HM17183" t="str">
            <v>F2003  Plesteran Bata 1:5/m2 T.1,52cm</v>
          </cell>
          <cell r="HO17183" t="str">
            <v>F2003</v>
          </cell>
        </row>
        <row r="17184">
          <cell r="HM17184" t="str">
            <v>F2004  Plesteran Bata 1:5/m2 T.1,52cm Sopisopi</v>
          </cell>
          <cell r="HO17184" t="str">
            <v>F2004</v>
          </cell>
        </row>
        <row r="17185">
          <cell r="HM17185" t="str">
            <v>F2005  Plesteran Bata 1:6/m2 T.1,52cm</v>
          </cell>
          <cell r="HO17185" t="str">
            <v>F2005</v>
          </cell>
        </row>
        <row r="17186">
          <cell r="HM17186" t="str">
            <v>F2006  Plesteran Bata 1:6/m2 T.1,52cm Sopisopi</v>
          </cell>
          <cell r="HO17186" t="str">
            <v>F2006</v>
          </cell>
        </row>
        <row r="17187">
          <cell r="HM17187" t="str">
            <v>F2007  Plesteran Beton 1:3/m2 T.1,52cm</v>
          </cell>
          <cell r="HO17187" t="str">
            <v>F2007</v>
          </cell>
        </row>
        <row r="17188">
          <cell r="HM17188" t="str">
            <v>F2008  Plesteran Beton 1:4/m2 T.1,52cm</v>
          </cell>
          <cell r="HO17188" t="str">
            <v>F2008</v>
          </cell>
        </row>
        <row r="17189">
          <cell r="HM17189" t="str">
            <v>F2009  Plesteran Bata 1:3/m2 T.23cm</v>
          </cell>
          <cell r="HO17189" t="str">
            <v>F2009</v>
          </cell>
        </row>
        <row r="17190">
          <cell r="HM17190" t="str">
            <v>F2010  Plesteran Bata 1:4/m2 T.23cm</v>
          </cell>
          <cell r="HO17190" t="str">
            <v>F2010</v>
          </cell>
        </row>
        <row r="17191">
          <cell r="HM17191" t="str">
            <v>F2011  Plesteran Bata 1:5/m2 T.23cm</v>
          </cell>
          <cell r="HO17191" t="str">
            <v>F2011</v>
          </cell>
        </row>
        <row r="17192">
          <cell r="HM17192" t="str">
            <v>F2012  Plesteran Bata 1:5/m2 T.23cm Sopisopi</v>
          </cell>
          <cell r="HO17192" t="str">
            <v>F2012</v>
          </cell>
        </row>
        <row r="17193">
          <cell r="HM17193" t="str">
            <v>F2013  Plesteran Bata 1:6/m2 T.23cm</v>
          </cell>
          <cell r="HO17193" t="str">
            <v>F2013</v>
          </cell>
        </row>
        <row r="17194">
          <cell r="HM17194" t="str">
            <v>F2014  Plesteran Bata 1:6/m2 T.23cm Sopisopi</v>
          </cell>
          <cell r="HO17194" t="str">
            <v>F2014</v>
          </cell>
        </row>
        <row r="17195">
          <cell r="HM17195" t="str">
            <v>F2015  Plesteran Beton 1:3/m2 T.23cm</v>
          </cell>
          <cell r="HO17195" t="str">
            <v>F2015</v>
          </cell>
        </row>
        <row r="17196">
          <cell r="HM17196" t="str">
            <v>F2016  Plesteran Beton 1:4/m2 T.23cm</v>
          </cell>
          <cell r="HO17196" t="str">
            <v>F2016</v>
          </cell>
        </row>
        <row r="17197">
          <cell r="HM17197" t="str">
            <v>F2017  Acian Plesteran Tebal 12mm/m2</v>
          </cell>
          <cell r="HO17197" t="str">
            <v>F2017</v>
          </cell>
        </row>
        <row r="17198">
          <cell r="HM17198" t="str">
            <v>F2018  Acian Plesteran Tebal 23mm/m2</v>
          </cell>
          <cell r="HO17198" t="str">
            <v>F2018</v>
          </cell>
        </row>
        <row r="17199">
          <cell r="HM17199" t="str">
            <v>F2019  Sekonengan Sudut Dinding/m'</v>
          </cell>
          <cell r="HO17199" t="str">
            <v>F2019</v>
          </cell>
        </row>
        <row r="17200">
          <cell r="HM17200" t="str">
            <v>F2020 Tali Air Keliling Kosen/m'</v>
          </cell>
          <cell r="HO17200" t="str">
            <v>F2020</v>
          </cell>
        </row>
        <row r="17201">
          <cell r="HM17201" t="str">
            <v>F2021 Tali Air Lekuk Dinding/m'</v>
          </cell>
          <cell r="HO17201" t="str">
            <v>F2021</v>
          </cell>
        </row>
        <row r="17202">
          <cell r="HM17202" t="str">
            <v xml:space="preserve">F2022  Plesteran Dudukan Kosen Alum/m' </v>
          </cell>
          <cell r="HO17202" t="str">
            <v>F2022</v>
          </cell>
        </row>
        <row r="17203">
          <cell r="HM17203" t="str">
            <v>F2023  Pas.Granit Dinding Import 60x60/m2 Italia</v>
          </cell>
          <cell r="HO17203" t="str">
            <v>F2023</v>
          </cell>
        </row>
        <row r="17204">
          <cell r="HM17204" t="str">
            <v>F2024  Pas.Granit Dinding Import 50x50/m2 Italia</v>
          </cell>
          <cell r="HO17204" t="str">
            <v>F2024</v>
          </cell>
        </row>
        <row r="17205">
          <cell r="HM17205" t="str">
            <v>F2025  Pas.Granit Dinding Import 40x40/m2 Italia</v>
          </cell>
          <cell r="HO17205" t="str">
            <v>F2025</v>
          </cell>
        </row>
        <row r="17206">
          <cell r="HM17206" t="str">
            <v>F2026  Pas.Granit Dinding Import 30x30/m2 Italia</v>
          </cell>
          <cell r="HO17206" t="str">
            <v>F2026</v>
          </cell>
        </row>
        <row r="17207">
          <cell r="HM17207" t="str">
            <v>F2027  Pas.Granit Dinding Import 60x60/m2 RRC</v>
          </cell>
          <cell r="HO17207" t="str">
            <v>F2027</v>
          </cell>
        </row>
        <row r="17208">
          <cell r="HM17208" t="str">
            <v>F2028  Pas.Granit Dinding Import 50x50/m2 RRC</v>
          </cell>
          <cell r="HO17208" t="str">
            <v>F2028</v>
          </cell>
        </row>
        <row r="17209">
          <cell r="HM17209" t="str">
            <v>F2029  Pas.Granit Dinding Import 40x40/m2 RRC</v>
          </cell>
          <cell r="HO17209" t="str">
            <v>F2029</v>
          </cell>
        </row>
        <row r="17210">
          <cell r="HM17210" t="str">
            <v>F2030  Pas.Granit Dinding Import 30x30/m2 RRC</v>
          </cell>
          <cell r="HO17210" t="str">
            <v>F2030</v>
          </cell>
        </row>
        <row r="17211">
          <cell r="HM17211" t="str">
            <v>F2031  Pas.Granit Dinding Lokal 60x60/m2 Granito</v>
          </cell>
          <cell r="HO17211" t="str">
            <v>F2031</v>
          </cell>
        </row>
        <row r="17212">
          <cell r="HM17212" t="str">
            <v>F2032  Pas.Granit Dinding Lokal 50x50/m2 Granito</v>
          </cell>
          <cell r="HO17212" t="str">
            <v>F2032</v>
          </cell>
        </row>
        <row r="17213">
          <cell r="HM17213" t="str">
            <v>F2033  Pas.Granit Dinding Lokal 40x40/m2 Granito</v>
          </cell>
          <cell r="HO17213" t="str">
            <v>F2033</v>
          </cell>
        </row>
        <row r="17214">
          <cell r="HM17214" t="str">
            <v>F2034  Pas.Granit Dinding Lokal 30x30/m2 Granito</v>
          </cell>
          <cell r="HO17214" t="str">
            <v>F2034</v>
          </cell>
        </row>
        <row r="17215">
          <cell r="HM17215" t="str">
            <v>F2035  Pas.Marmer Dinding Import 60x60/m2 Italia</v>
          </cell>
          <cell r="HO17215" t="str">
            <v>F2035</v>
          </cell>
        </row>
        <row r="17216">
          <cell r="HM17216" t="str">
            <v>F2036  Pas.Marmer Dinding Import 50x50/m2 Italia</v>
          </cell>
          <cell r="HO17216" t="str">
            <v>F2036</v>
          </cell>
        </row>
        <row r="17217">
          <cell r="HM17217" t="str">
            <v>F2037  Pas.Marmer Dinding Import 40x40/m2 Italia</v>
          </cell>
          <cell r="HO17217" t="str">
            <v>F2037</v>
          </cell>
        </row>
        <row r="17218">
          <cell r="HM17218" t="str">
            <v>F2038  Pas.Marmer Dinding Import 30x30/m2 Italia</v>
          </cell>
          <cell r="HO17218" t="str">
            <v>F2038</v>
          </cell>
        </row>
        <row r="17219">
          <cell r="HM17219" t="str">
            <v>F2039  Pas.Marmer Dinding Import 60x60/m2 RRC</v>
          </cell>
          <cell r="HO17219" t="str">
            <v>F2039</v>
          </cell>
        </row>
        <row r="17220">
          <cell r="HM17220" t="str">
            <v>F2040  Pas.Marmer Dinding Import 50x50/m2 RRC</v>
          </cell>
          <cell r="HO17220" t="str">
            <v>F2040</v>
          </cell>
        </row>
        <row r="17221">
          <cell r="HM17221" t="str">
            <v>F2041  Pas.Marmer Dinding Import 40x40/m2 RRC</v>
          </cell>
          <cell r="HO17221" t="str">
            <v>F2041</v>
          </cell>
        </row>
        <row r="17222">
          <cell r="HM17222" t="str">
            <v>F2042  Pas.Marmer Dinding Import 30x30/m2 RRC</v>
          </cell>
          <cell r="HO17222" t="str">
            <v>F2042</v>
          </cell>
        </row>
        <row r="17223">
          <cell r="HM17223" t="str">
            <v>F2043  Pas.Marmer Dinding Lokal 60x60/m2 ex.Bangun Lampung Jaya</v>
          </cell>
          <cell r="HO17223" t="str">
            <v>F2043</v>
          </cell>
        </row>
        <row r="17224">
          <cell r="HM17224" t="str">
            <v>F2044  Pas.Marmer Dinding Lokal 50x50/m2 ex.BLJ</v>
          </cell>
          <cell r="HO17224" t="str">
            <v>F2044</v>
          </cell>
        </row>
        <row r="17225">
          <cell r="HM17225" t="str">
            <v>F2045  Pas.Marmer Dinding Lokal 40x40/m2 ex.BLJ</v>
          </cell>
          <cell r="HO17225" t="str">
            <v>F2045</v>
          </cell>
        </row>
        <row r="17226">
          <cell r="HM17226" t="str">
            <v>F2046  Pas.Marmer Dinding Lokal 30x30/m2 ex.BLJ</v>
          </cell>
          <cell r="HO17226" t="str">
            <v>F2046</v>
          </cell>
        </row>
        <row r="17227">
          <cell r="HM17227" t="str">
            <v>F2047  Pas.Marmer Dinding Lokal 60x60/m2 ex.Citatah</v>
          </cell>
          <cell r="HO17227" t="str">
            <v>F2047</v>
          </cell>
        </row>
        <row r="17228">
          <cell r="HM17228" t="str">
            <v>F2048  Pas.Marmer Dinding Lokal 50x50/m2 ex.Citatah</v>
          </cell>
          <cell r="HO17228" t="str">
            <v>F2048</v>
          </cell>
        </row>
        <row r="17229">
          <cell r="HM17229" t="str">
            <v>F2049  Pas.Marmer Dinding Lokal 40x40/m2 ex.Citatah</v>
          </cell>
          <cell r="HO17229" t="str">
            <v>F2049</v>
          </cell>
        </row>
        <row r="17230">
          <cell r="HM17230" t="str">
            <v>F2050  Pas.Marmer Dinding Lokal 30x30/m2 ex.Citatah</v>
          </cell>
          <cell r="HO17230" t="str">
            <v>F2050</v>
          </cell>
        </row>
        <row r="17231">
          <cell r="HM17231" t="str">
            <v>F2051  Pas.Marmer Dinding Lokal 60x60/m2 ex.Indoprima</v>
          </cell>
          <cell r="HO17231" t="str">
            <v>F2051</v>
          </cell>
        </row>
        <row r="17232">
          <cell r="HM17232" t="str">
            <v>F2052  Pas.Marmer Dinding Lokal 50x50/m2 ex.Indoprima</v>
          </cell>
          <cell r="HO17232" t="str">
            <v>F2052</v>
          </cell>
        </row>
        <row r="17233">
          <cell r="HM17233" t="str">
            <v>F2053  Pas.Marmer Dinding Lokal 40x40/m2 ex.Indoprima</v>
          </cell>
          <cell r="HO17233" t="str">
            <v>F2053</v>
          </cell>
        </row>
        <row r="17234">
          <cell r="HM17234" t="str">
            <v>F2054  Pas.Marmer Dinding Lokal 30x30/m2 ex.Indoprima</v>
          </cell>
          <cell r="HO17234" t="str">
            <v>F2054</v>
          </cell>
        </row>
        <row r="17235">
          <cell r="HM17235" t="str">
            <v>F2055  Pas.Marmer Dinding Lokal 60x60/m2 ex.Pola Marmer</v>
          </cell>
          <cell r="HO17235" t="str">
            <v>F2055</v>
          </cell>
        </row>
        <row r="17236">
          <cell r="HM17236" t="str">
            <v>F2056  Pas.Marmer Dinding Lokal 50x50/m2 ex.Pola Marmer</v>
          </cell>
          <cell r="HO17236" t="str">
            <v>F2056</v>
          </cell>
        </row>
        <row r="17237">
          <cell r="HM17237" t="str">
            <v>F2057  Pas.Marmer Dinding Lokal 40x40/m2 ex.Pola Marmer</v>
          </cell>
          <cell r="HO17237" t="str">
            <v>F2057</v>
          </cell>
        </row>
        <row r="17238">
          <cell r="HM17238" t="str">
            <v>F2058  Pas.Marmer Dinding Lokal 30x30/m2 ex.Pola Marmer</v>
          </cell>
          <cell r="HO17238" t="str">
            <v>F2058</v>
          </cell>
        </row>
        <row r="17239">
          <cell r="HM17239" t="str">
            <v>F2059  Pas.Marmer Dinding Lokal 60x60/m2 ex.Ujung Pandang</v>
          </cell>
          <cell r="HO17239" t="str">
            <v>F2059</v>
          </cell>
        </row>
        <row r="17240">
          <cell r="HM17240" t="str">
            <v>F2060  Pas.Marmer Dinding Lokal 50x50/m2 ex.Ujung Pandang</v>
          </cell>
          <cell r="HO17240" t="str">
            <v>F2060</v>
          </cell>
        </row>
        <row r="17241">
          <cell r="HM17241" t="str">
            <v>F2061  Pas.Marmer Dinding Lokal 40x40/m2 ex.Ujung Pandang</v>
          </cell>
          <cell r="HO17241" t="str">
            <v>F2061</v>
          </cell>
        </row>
        <row r="17242">
          <cell r="HM17242" t="str">
            <v>F2062  Pas.Marmer Dinding Lokal 30x30/m2 ex.Ujung Pandang</v>
          </cell>
          <cell r="HO17242" t="str">
            <v>F2062</v>
          </cell>
        </row>
        <row r="17243">
          <cell r="HM17243" t="str">
            <v>F2063  Pas.Keramik Dinding Import 60x60/m2 Milan</v>
          </cell>
          <cell r="HO17243" t="str">
            <v>F2063</v>
          </cell>
        </row>
        <row r="17244">
          <cell r="HM17244" t="str">
            <v>F2064  Pas.Keramik Dinding Import 50x50/m2 Milan</v>
          </cell>
          <cell r="HO17244" t="str">
            <v>F2064</v>
          </cell>
        </row>
        <row r="17245">
          <cell r="HM17245" t="str">
            <v>F2065  Pas.Keramik Dinding Import 40x40/m2 Milan</v>
          </cell>
          <cell r="HO17245" t="str">
            <v>F2065</v>
          </cell>
        </row>
        <row r="17246">
          <cell r="HM17246" t="str">
            <v>F2066  Pas.Keramik Dinding Import 30x30/m2 Milan</v>
          </cell>
          <cell r="HO17246" t="str">
            <v>F2066</v>
          </cell>
        </row>
        <row r="17247">
          <cell r="HM17247" t="str">
            <v>F2067  Pas.Keramik Dinding Import 20x25/m2 Milan</v>
          </cell>
          <cell r="HO17247" t="str">
            <v>F2067</v>
          </cell>
        </row>
        <row r="17248">
          <cell r="HM17248" t="str">
            <v>F2068  Pas.Keramik Dinding Import 20x20/m2 Milan</v>
          </cell>
          <cell r="HO17248" t="str">
            <v>F2068</v>
          </cell>
        </row>
        <row r="17249">
          <cell r="HM17249" t="str">
            <v>F2069  Pas.Keramik Dinding Import 10x20/m2 Milan</v>
          </cell>
          <cell r="HO17249" t="str">
            <v>F2069</v>
          </cell>
        </row>
        <row r="17250">
          <cell r="HM17250" t="str">
            <v>F2070  Pas.Keramik Dinding Lokal 60X60/m2 Essenza</v>
          </cell>
          <cell r="HO17250" t="str">
            <v>F2070</v>
          </cell>
        </row>
        <row r="17251">
          <cell r="HM17251" t="str">
            <v>F2071  Pas.Keramik Dinding Lokal 50X50/m2 Essenza</v>
          </cell>
          <cell r="HO17251" t="str">
            <v>F2071</v>
          </cell>
        </row>
        <row r="17252">
          <cell r="HM17252" t="str">
            <v>F2072  Pas.Keramik Dinding Lokal 40X40/m2 Essenza</v>
          </cell>
          <cell r="HO17252" t="str">
            <v>F2072</v>
          </cell>
        </row>
        <row r="17253">
          <cell r="HM17253" t="str">
            <v>F2073  Pas.Keramik Dinding Lokal 30X30/m2 Essenza</v>
          </cell>
          <cell r="HO17253" t="str">
            <v>F2073</v>
          </cell>
        </row>
        <row r="17254">
          <cell r="HM17254" t="str">
            <v>F2074  Pas.Keramik Dinding Lokal 20X25/m2 Essenza</v>
          </cell>
          <cell r="HO17254" t="str">
            <v>F2074</v>
          </cell>
        </row>
        <row r="17255">
          <cell r="HM17255" t="str">
            <v>F2075  Pas.Keramik Dinding Lokal 20X20/m2 Essenza</v>
          </cell>
          <cell r="HO17255" t="str">
            <v>F2075</v>
          </cell>
        </row>
        <row r="17256">
          <cell r="HM17256" t="str">
            <v>F2076  Pas.Keramik Dinding Lokal 10X20/m2 Essenza</v>
          </cell>
          <cell r="HO17256" t="str">
            <v>F2076</v>
          </cell>
        </row>
        <row r="17257">
          <cell r="HM17257" t="str">
            <v>F2077  Pas.Keramik Dinding Lokal 60X60/m2 Ikad</v>
          </cell>
          <cell r="HO17257" t="str">
            <v>F2077</v>
          </cell>
        </row>
        <row r="17258">
          <cell r="HM17258" t="str">
            <v>F2078  Pas.Keramik Dinding Lokal 50X50/m2 Ikad</v>
          </cell>
          <cell r="HO17258" t="str">
            <v>F2078</v>
          </cell>
        </row>
        <row r="17259">
          <cell r="HM17259" t="str">
            <v>F2079  Pas.Keramik Dinding Lokal 40X40/m2 Ikad</v>
          </cell>
          <cell r="HO17259" t="str">
            <v>F2079</v>
          </cell>
        </row>
        <row r="17260">
          <cell r="HM17260" t="str">
            <v>F2080  Pas.Keramik Dinding Lokal 30X30/m2 Ikad</v>
          </cell>
          <cell r="HO17260" t="str">
            <v>F2080</v>
          </cell>
        </row>
        <row r="17261">
          <cell r="HM17261" t="str">
            <v>F2081  Pas.Keramik Dinding Lokal 20X25/m2 Ikad</v>
          </cell>
          <cell r="HO17261" t="str">
            <v>F2081</v>
          </cell>
        </row>
        <row r="17262">
          <cell r="HM17262" t="str">
            <v>F2082  Pas.Keramik Dinding Lokal 20X20/m2 Ikad</v>
          </cell>
          <cell r="HO17262" t="str">
            <v>F2082</v>
          </cell>
        </row>
        <row r="17263">
          <cell r="HM17263" t="str">
            <v>F2083  Pas.Keramik Dinding Lokal 10X20/m2 Ikad</v>
          </cell>
          <cell r="HO17263" t="str">
            <v>F2083</v>
          </cell>
        </row>
        <row r="17264">
          <cell r="HM17264" t="str">
            <v>F2084  Pas.Keramik Dinding Lokal 60X60/m2 Roman</v>
          </cell>
          <cell r="HO17264" t="str">
            <v>F2084</v>
          </cell>
        </row>
        <row r="17265">
          <cell r="HM17265" t="str">
            <v>F2085  Pas.Keramik Dinding Lokal 50X50/m2 Roman</v>
          </cell>
          <cell r="HO17265" t="str">
            <v>F2085</v>
          </cell>
        </row>
        <row r="17266">
          <cell r="HM17266" t="str">
            <v>F2086  Pas.Keramik Dinding Lokal 40X40/m2 Roman</v>
          </cell>
          <cell r="HO17266" t="str">
            <v>F2086</v>
          </cell>
        </row>
        <row r="17267">
          <cell r="HM17267" t="str">
            <v>F2087  Pas.Keramik Dinding Lokal 30X30/m2 Roman</v>
          </cell>
          <cell r="HO17267" t="str">
            <v>F2087</v>
          </cell>
        </row>
        <row r="17268">
          <cell r="HM17268" t="str">
            <v>F2088  Pas.Keramik Dinding Lokal 20X25/m2 Roman</v>
          </cell>
          <cell r="HO17268" t="str">
            <v>F2088</v>
          </cell>
        </row>
        <row r="17269">
          <cell r="HM17269" t="str">
            <v>F2089  Pas.Keramik Dinding Lokal 20X20/m2 Roman</v>
          </cell>
          <cell r="HO17269" t="str">
            <v>F2089</v>
          </cell>
        </row>
        <row r="17270">
          <cell r="HM17270" t="str">
            <v>F2090  Pas.Keramik Dinding Lokal 10X20/m2 Roman</v>
          </cell>
          <cell r="HO17270" t="str">
            <v>F2090</v>
          </cell>
        </row>
        <row r="17271">
          <cell r="HM17271" t="str">
            <v>F2091  Pas.Keramik Dinding Lokal 60X60/m2 Mulia</v>
          </cell>
          <cell r="HO17271" t="str">
            <v>F2091</v>
          </cell>
        </row>
        <row r="17272">
          <cell r="HM17272" t="str">
            <v>F2092  Pas.Keramik Dinding Lokal 50X50/m2 Mulia</v>
          </cell>
          <cell r="HO17272" t="str">
            <v>F2092</v>
          </cell>
        </row>
        <row r="17273">
          <cell r="HM17273" t="str">
            <v>F2093  Pas.Keramik Dinding Lokal 40X40/m2 Mulia</v>
          </cell>
          <cell r="HO17273" t="str">
            <v>F2093</v>
          </cell>
        </row>
        <row r="17274">
          <cell r="HM17274" t="str">
            <v>F2094  Pas.Keramik Dinding Lokal 30X30/m2 Mulia</v>
          </cell>
          <cell r="HO17274" t="str">
            <v>F2094</v>
          </cell>
        </row>
        <row r="17275">
          <cell r="HM17275" t="str">
            <v>F2095  Pas.Keramik Dinding Lokal 20X25/m2 Mulia</v>
          </cell>
          <cell r="HO17275" t="str">
            <v>F2095</v>
          </cell>
        </row>
        <row r="17276">
          <cell r="HM17276" t="str">
            <v>F2096  Pas.Keramik Dinding Lokal 20X20/m2 Mulia</v>
          </cell>
          <cell r="HO17276" t="str">
            <v>F2096</v>
          </cell>
        </row>
        <row r="17277">
          <cell r="HM17277" t="str">
            <v>F2097  Pas.Keramik Dinding Lokal 10X20/m2 Mulia</v>
          </cell>
          <cell r="HO17277" t="str">
            <v>F2097</v>
          </cell>
        </row>
        <row r="17278">
          <cell r="HM17278" t="str">
            <v>F2098  Pas.Batu Alam Dinding Bronjol Hitam/m2</v>
          </cell>
          <cell r="HO17278" t="str">
            <v>F2098</v>
          </cell>
        </row>
        <row r="17279">
          <cell r="HM17279" t="str">
            <v>F2099  Pas.Batu Alam Dinding Hitam/m2</v>
          </cell>
          <cell r="HO17279" t="str">
            <v>F2099</v>
          </cell>
        </row>
        <row r="17280">
          <cell r="HM17280" t="str">
            <v>F2100  Pas.Batu Alam Dinding Paras Kuning/m2</v>
          </cell>
          <cell r="HO17280" t="str">
            <v>F2100</v>
          </cell>
        </row>
        <row r="17281">
          <cell r="HM17281" t="str">
            <v>F2101  Pas.Batu Bintang Putih/m2</v>
          </cell>
          <cell r="HO17281" t="str">
            <v>F2101</v>
          </cell>
        </row>
        <row r="17282">
          <cell r="HM17282" t="str">
            <v>F2102  Profilan Plesteran 5x5/m'</v>
          </cell>
          <cell r="HO17282" t="str">
            <v>F2102</v>
          </cell>
        </row>
        <row r="17283">
          <cell r="HM17283" t="str">
            <v>F2103  Profilan Plesteran 5x7,5/m'</v>
          </cell>
          <cell r="HO17283" t="str">
            <v>F2103</v>
          </cell>
        </row>
        <row r="17284">
          <cell r="HM17284" t="str">
            <v>F2104  Profilan Plesteran 7,5x7,5/m'</v>
          </cell>
          <cell r="HO17284" t="str">
            <v>F2104</v>
          </cell>
        </row>
        <row r="17285">
          <cell r="HM17285" t="str">
            <v>F2105  Profilan Plesteran 7,5x10/m'</v>
          </cell>
          <cell r="HO17285" t="str">
            <v>F2105</v>
          </cell>
        </row>
        <row r="17286">
          <cell r="HM17286" t="str">
            <v>F2106  Profilan Plesteran 10x10/m'</v>
          </cell>
          <cell r="HO17286" t="str">
            <v>F2106</v>
          </cell>
        </row>
        <row r="17287">
          <cell r="HM17287" t="str">
            <v>F2107  Beton Meja Lebar 60cm Tebal 5cm Besi dia 1020+dia 820/m'</v>
          </cell>
          <cell r="HO17287" t="str">
            <v>F2107</v>
          </cell>
        </row>
        <row r="17288">
          <cell r="HM17288" t="str">
            <v>F2108  Beton Meja Lebar 60cm Tebal 7cm Besi dia 1015+dia 820/m'</v>
          </cell>
          <cell r="HO17288" t="str">
            <v>F2108</v>
          </cell>
        </row>
        <row r="17289">
          <cell r="HM17289" t="str">
            <v>F2109  Beton Meja Lebar 60cm Tebal 10cm Besi dia 1010+dia 820/m'</v>
          </cell>
          <cell r="HO17289" t="str">
            <v>F2109</v>
          </cell>
        </row>
        <row r="17290">
          <cell r="HM17290" t="str">
            <v>F3001  Plesteran Bata 1:3/m2 T.1,52cm</v>
          </cell>
          <cell r="HO17290" t="str">
            <v>F3001</v>
          </cell>
        </row>
        <row r="17291">
          <cell r="HM17291" t="str">
            <v>F3002  Plesteran Bata 1:4/m2 T.1,52cm</v>
          </cell>
          <cell r="HO17291" t="str">
            <v>F3002</v>
          </cell>
        </row>
        <row r="17292">
          <cell r="HM17292" t="str">
            <v>F3003  Plesteran Bata 1:5/m2 T.1,52cm</v>
          </cell>
          <cell r="HO17292" t="str">
            <v>F3003</v>
          </cell>
        </row>
        <row r="17293">
          <cell r="HM17293" t="str">
            <v>F3004  Plesteran Bata 1:6/m2 T.1,52cm</v>
          </cell>
          <cell r="HO17293" t="str">
            <v>F3004</v>
          </cell>
        </row>
        <row r="17294">
          <cell r="HM17294" t="str">
            <v>F3005  Plesteran Bata 1:5/m2 T.1,52cm Sopisopi</v>
          </cell>
          <cell r="HO17294" t="str">
            <v>F3005</v>
          </cell>
        </row>
        <row r="17295">
          <cell r="HM17295" t="str">
            <v>F3006  Plesteran Bata 1:6/m2 T.1,52cm Sopisopi</v>
          </cell>
          <cell r="HO17295" t="str">
            <v>F3006</v>
          </cell>
        </row>
        <row r="17296">
          <cell r="HM17296" t="str">
            <v>F3007  Plesteran Beton 1:3/m2 T.1,52cm</v>
          </cell>
          <cell r="HO17296" t="str">
            <v>F3007</v>
          </cell>
        </row>
        <row r="17297">
          <cell r="HM17297" t="str">
            <v>F3008  Plesteran Beton 1:4/m2 T.1,52cm</v>
          </cell>
          <cell r="HO17297" t="str">
            <v>F3008</v>
          </cell>
        </row>
        <row r="17298">
          <cell r="HM17298" t="str">
            <v>F3009  Plesteran Bata 1:3/m2 T.23cm</v>
          </cell>
          <cell r="HO17298" t="str">
            <v>F3009</v>
          </cell>
        </row>
        <row r="17299">
          <cell r="HM17299" t="str">
            <v>F3010  Plesteran Bata 1:4/m2 T.23cm</v>
          </cell>
          <cell r="HO17299" t="str">
            <v>F3010</v>
          </cell>
        </row>
        <row r="17300">
          <cell r="HM17300" t="str">
            <v>F3011  Plesteran Bata 1:5/m2 T.23cm</v>
          </cell>
          <cell r="HO17300" t="str">
            <v>F3011</v>
          </cell>
        </row>
        <row r="17301">
          <cell r="HM17301" t="str">
            <v>F3012  Plesteran Bata 1:6/m2 T.23cm</v>
          </cell>
          <cell r="HO17301" t="str">
            <v>F3012</v>
          </cell>
        </row>
        <row r="17302">
          <cell r="HM17302" t="str">
            <v>F3013  Plesteran Bata 1:5/m2 T.23cm Sopisopi</v>
          </cell>
          <cell r="HO17302" t="str">
            <v>F3013</v>
          </cell>
        </row>
        <row r="17303">
          <cell r="HM17303" t="str">
            <v>F3014  Plesteran Bata 1:6/m2 T.23cm Sopisopi</v>
          </cell>
          <cell r="HO17303" t="str">
            <v>F3014</v>
          </cell>
        </row>
        <row r="17304">
          <cell r="HM17304" t="str">
            <v>F3015  Plesteran Beton 1:3/m2 T.23cm</v>
          </cell>
          <cell r="HO17304" t="str">
            <v>F3015</v>
          </cell>
        </row>
        <row r="17305">
          <cell r="HM17305" t="str">
            <v>F3016  Plesteran Beton 1:4/m2 T.23cm</v>
          </cell>
          <cell r="HO17305" t="str">
            <v>F3016</v>
          </cell>
        </row>
        <row r="17306">
          <cell r="HM17306" t="str">
            <v>F3017  Acian Plesteran Tebal 12mm/m2</v>
          </cell>
          <cell r="HO17306" t="str">
            <v>F3017</v>
          </cell>
        </row>
        <row r="17307">
          <cell r="HM17307" t="str">
            <v>F3018  Acian Plesteran Tebal 23mm/m2</v>
          </cell>
          <cell r="HO17307" t="str">
            <v>F3018</v>
          </cell>
        </row>
        <row r="17308">
          <cell r="HM17308" t="str">
            <v>F3019  Sekonengan Sudut Dinding/m'</v>
          </cell>
          <cell r="HO17308" t="str">
            <v>F3019</v>
          </cell>
        </row>
        <row r="17309">
          <cell r="HM17309" t="str">
            <v>F3020 Tali Air Keliling Kosen/m'</v>
          </cell>
          <cell r="HO17309" t="str">
            <v>F3020</v>
          </cell>
        </row>
        <row r="17310">
          <cell r="HM17310" t="str">
            <v>F3021 Tali Air Lekuk Dinding/m'</v>
          </cell>
          <cell r="HO17310" t="str">
            <v>F3021</v>
          </cell>
        </row>
        <row r="17311">
          <cell r="HM17311" t="str">
            <v xml:space="preserve">F3022  Plesteran Dudukan Kosen Alum/m' </v>
          </cell>
          <cell r="HO17311" t="str">
            <v>F3022</v>
          </cell>
        </row>
        <row r="17312">
          <cell r="HM17312" t="str">
            <v>F3023  Pas.Granit Dinding Import 60x60/m2 Italia</v>
          </cell>
          <cell r="HO17312" t="str">
            <v>F3023</v>
          </cell>
        </row>
        <row r="17313">
          <cell r="HM17313" t="str">
            <v>F3024  Pas.Granit Dinding Import 50x50/m2 Italia</v>
          </cell>
          <cell r="HO17313" t="str">
            <v>F3024</v>
          </cell>
        </row>
        <row r="17314">
          <cell r="HM17314" t="str">
            <v>F3025  Pas.Granit Dinding Import 40x40/m2 Italia</v>
          </cell>
          <cell r="HO17314" t="str">
            <v>F3025</v>
          </cell>
        </row>
        <row r="17315">
          <cell r="HM17315" t="str">
            <v>F3026  Pas.Granit Dinding Import 30x30/m2 Italia</v>
          </cell>
          <cell r="HO17315" t="str">
            <v>F3026</v>
          </cell>
        </row>
        <row r="17316">
          <cell r="HM17316" t="str">
            <v>F3027  Pas.Granit Dinding Import 60x60/m2 RRC</v>
          </cell>
          <cell r="HO17316" t="str">
            <v>F3027</v>
          </cell>
        </row>
        <row r="17317">
          <cell r="HM17317" t="str">
            <v>F3028  Pas.Granit Dinding Import 50x50/m2 RRC</v>
          </cell>
          <cell r="HO17317" t="str">
            <v>F3028</v>
          </cell>
        </row>
        <row r="17318">
          <cell r="HM17318" t="str">
            <v>F3029  Pas.Granit Dinding Import 40x40/m2 RRC</v>
          </cell>
          <cell r="HO17318" t="str">
            <v>F3029</v>
          </cell>
        </row>
        <row r="17319">
          <cell r="HM17319" t="str">
            <v>F3030  Pas.Granit Dinding Import 30x30/m2 RRC</v>
          </cell>
          <cell r="HO17319" t="str">
            <v>F3030</v>
          </cell>
        </row>
        <row r="17320">
          <cell r="HM17320" t="str">
            <v>F3031  Pas.Granit Dinding Lokal 60x60/m2 Granito</v>
          </cell>
          <cell r="HO17320" t="str">
            <v>F3031</v>
          </cell>
        </row>
        <row r="17321">
          <cell r="HM17321" t="str">
            <v>F3032  Pas.Granit Dinding Lokal 50x50/m2 Granito</v>
          </cell>
          <cell r="HO17321" t="str">
            <v>F3032</v>
          </cell>
        </row>
        <row r="17322">
          <cell r="HM17322" t="str">
            <v>F3033  Pas.Granit Dinding Lokal 40x40/m2 Granito</v>
          </cell>
          <cell r="HO17322" t="str">
            <v>F3033</v>
          </cell>
        </row>
        <row r="17323">
          <cell r="HM17323" t="str">
            <v>F3034  Pas.Granit Dinding Lokal 30x30/m2 Granito</v>
          </cell>
          <cell r="HO17323" t="str">
            <v>F3034</v>
          </cell>
        </row>
        <row r="17324">
          <cell r="HM17324" t="str">
            <v>F3035  Pas.Marmer Dinding Import 60x60/m2 Italia</v>
          </cell>
          <cell r="HO17324" t="str">
            <v>F3035</v>
          </cell>
        </row>
        <row r="17325">
          <cell r="HM17325" t="str">
            <v>F3036  Pas.Marmer Dinding Import 50x50/m2 Italia</v>
          </cell>
          <cell r="HO17325" t="str">
            <v>F3036</v>
          </cell>
        </row>
        <row r="17326">
          <cell r="HM17326" t="str">
            <v>F3037  Pas.Marmer Dinding Import 40x40/m2 Italia</v>
          </cell>
          <cell r="HO17326" t="str">
            <v>F3037</v>
          </cell>
        </row>
        <row r="17327">
          <cell r="HM17327" t="str">
            <v>F3038  Pas.Marmer Dinding Import 30x30/m2 Italia</v>
          </cell>
          <cell r="HO17327" t="str">
            <v>F3038</v>
          </cell>
        </row>
        <row r="17328">
          <cell r="HM17328" t="str">
            <v>F3039  Pas.Marmer Dinding Import 60x60/m2 RRC</v>
          </cell>
          <cell r="HO17328" t="str">
            <v>F3039</v>
          </cell>
        </row>
        <row r="17329">
          <cell r="HM17329" t="str">
            <v>F3040  Pas.Marmer Dinding Import 50x50/m2 RRC</v>
          </cell>
          <cell r="HO17329" t="str">
            <v>F3040</v>
          </cell>
        </row>
        <row r="17330">
          <cell r="HM17330" t="str">
            <v>F3041  Pas.Marmer Dinding Import 40x40/m2 RRC</v>
          </cell>
          <cell r="HO17330" t="str">
            <v>F3041</v>
          </cell>
        </row>
        <row r="17331">
          <cell r="HM17331" t="str">
            <v>F3042  Pas.Marmer Dinding Import 30x30/m2 RRC</v>
          </cell>
          <cell r="HO17331" t="str">
            <v>F3042</v>
          </cell>
        </row>
        <row r="17332">
          <cell r="HM17332" t="str">
            <v>F3043  Pas.Marmer Dinding Lokal 60x60/m2 ex.Bangun Lampung Jaya</v>
          </cell>
          <cell r="HO17332" t="str">
            <v>F3043</v>
          </cell>
        </row>
        <row r="17333">
          <cell r="HM17333" t="str">
            <v>F3044  Pas.Marmer Dinding Lokal 50x50/m2 ex.BLJ</v>
          </cell>
          <cell r="HO17333" t="str">
            <v>F3044</v>
          </cell>
        </row>
        <row r="17334">
          <cell r="HM17334" t="str">
            <v>F3045  Pas.Marmer Dinding Lokal 40x40/m2 ex.BLJ</v>
          </cell>
          <cell r="HO17334" t="str">
            <v>F3045</v>
          </cell>
        </row>
        <row r="17335">
          <cell r="HM17335" t="str">
            <v>F3046  Pas.Marmer Dinding Lokal 30x30/m2 ex.BLJ</v>
          </cell>
          <cell r="HO17335" t="str">
            <v>F3046</v>
          </cell>
        </row>
        <row r="17336">
          <cell r="HM17336" t="str">
            <v>F3047  Pas.Marmer Dinding Lokal 60x60/m2 ex.Citatah</v>
          </cell>
          <cell r="HO17336" t="str">
            <v>F3047</v>
          </cell>
        </row>
        <row r="17337">
          <cell r="HM17337" t="str">
            <v>F3048  Pas.Marmer Dinding Lokal 50x50/m2 ex.Citatah</v>
          </cell>
          <cell r="HO17337" t="str">
            <v>F3048</v>
          </cell>
        </row>
        <row r="17338">
          <cell r="HM17338" t="str">
            <v>F3049  Pas.Marmer Dinding Lokal 40x40/m2 ex.Citatah</v>
          </cell>
          <cell r="HO17338" t="str">
            <v>F3049</v>
          </cell>
        </row>
        <row r="17339">
          <cell r="HM17339" t="str">
            <v>F3050  Pas.Marmer Dinding Lokal 30x30/m2 ex.Citatah</v>
          </cell>
          <cell r="HO17339" t="str">
            <v>F3050</v>
          </cell>
        </row>
        <row r="17340">
          <cell r="HM17340" t="str">
            <v>F3051  Pas.Marmer Dinding Lokal 60x60/m2 ex.Indoprima</v>
          </cell>
          <cell r="HO17340" t="str">
            <v>F3051</v>
          </cell>
        </row>
        <row r="17341">
          <cell r="HM17341" t="str">
            <v>F3052  Pas.Marmer Dinding Lokal 50x50/m2 ex.Indoprima</v>
          </cell>
          <cell r="HO17341" t="str">
            <v>F3052</v>
          </cell>
        </row>
        <row r="17342">
          <cell r="HM17342" t="str">
            <v>F3053  Pas.Marmer Dinding Lokal 40x40/m2 ex.Indoprima</v>
          </cell>
          <cell r="HO17342" t="str">
            <v>F3053</v>
          </cell>
        </row>
        <row r="17343">
          <cell r="HM17343" t="str">
            <v>F3054  Pas.Marmer Dinding Lokal 30x30/m2 ex.Indoprima</v>
          </cell>
          <cell r="HO17343" t="str">
            <v>F3054</v>
          </cell>
        </row>
        <row r="17344">
          <cell r="HM17344" t="str">
            <v>F3055  Pas.Marmer Dinding Lokal 60x60/m2 ex.Pola Marmer</v>
          </cell>
          <cell r="HO17344" t="str">
            <v>F3055</v>
          </cell>
        </row>
        <row r="17345">
          <cell r="HM17345" t="str">
            <v>F3056  Pas.Marmer Dinding Lokal 50x50/m2 ex.Pola Marmer</v>
          </cell>
          <cell r="HO17345" t="str">
            <v>F3056</v>
          </cell>
        </row>
        <row r="17346">
          <cell r="HM17346" t="str">
            <v>F3057  Pas.Marmer Dinding Lokal 40x40/m2 ex.Pola Marmer</v>
          </cell>
          <cell r="HO17346" t="str">
            <v>F3057</v>
          </cell>
        </row>
        <row r="17347">
          <cell r="HM17347" t="str">
            <v>F3058  Pas.Marmer Dinding Lokal 30x30/m2 ex.Pola Marmer</v>
          </cell>
          <cell r="HO17347" t="str">
            <v>F3058</v>
          </cell>
        </row>
        <row r="17348">
          <cell r="HM17348" t="str">
            <v>F3059  Pas.Marmer Dinding Lokal 60x60/m2 ex.Ujung Pandang</v>
          </cell>
          <cell r="HO17348" t="str">
            <v>F3059</v>
          </cell>
        </row>
        <row r="17349">
          <cell r="HM17349" t="str">
            <v>F3060  Pas.Marmer Dinding Lokal 50x50/m2 ex.Ujung Pandang</v>
          </cell>
          <cell r="HO17349" t="str">
            <v>F3060</v>
          </cell>
        </row>
        <row r="17350">
          <cell r="HM17350" t="str">
            <v>F3061  Pas.Marmer Dinding Lokal 40x40/m2 ex.Ujung Pandang</v>
          </cell>
          <cell r="HO17350" t="str">
            <v>F3061</v>
          </cell>
        </row>
        <row r="17351">
          <cell r="HM17351" t="str">
            <v>F3062  Pas.Marmer Dinding Lokal 30x30/m2 ex.Ujung Pandang</v>
          </cell>
          <cell r="HO17351" t="str">
            <v>F3062</v>
          </cell>
        </row>
        <row r="17352">
          <cell r="HM17352" t="str">
            <v>F3063  Pas.Keramik Dinding Import 60x60/m2 Milan</v>
          </cell>
          <cell r="HO17352" t="str">
            <v>F3063</v>
          </cell>
        </row>
        <row r="17353">
          <cell r="HM17353" t="str">
            <v>F3064  Pas.Keramik Dinding Import 50x50/m2 Milan</v>
          </cell>
          <cell r="HO17353" t="str">
            <v>F3064</v>
          </cell>
        </row>
        <row r="17354">
          <cell r="HM17354" t="str">
            <v>F3065  Pas.Keramik Dinding Import 40x40/m2 Milan</v>
          </cell>
          <cell r="HO17354" t="str">
            <v>F3065</v>
          </cell>
        </row>
        <row r="17355">
          <cell r="HM17355" t="str">
            <v>F3066  Pas.Keramik Dinding Import 30x30/m2 Milan</v>
          </cell>
          <cell r="HO17355" t="str">
            <v>F3066</v>
          </cell>
        </row>
        <row r="17356">
          <cell r="HM17356" t="str">
            <v>F3067  Pas.Keramik Dinding Import 20x25/m2 Milan</v>
          </cell>
          <cell r="HO17356" t="str">
            <v>F3067</v>
          </cell>
        </row>
        <row r="17357">
          <cell r="HM17357" t="str">
            <v>F3068  Pas.Keramik Dinding Import 20x20/m2 Milan</v>
          </cell>
          <cell r="HO17357" t="str">
            <v>F3068</v>
          </cell>
        </row>
        <row r="17358">
          <cell r="HM17358" t="str">
            <v>F3069  Pas.Keramik Dinding Import 10x20/m2 Milan</v>
          </cell>
          <cell r="HO17358" t="str">
            <v>F3069</v>
          </cell>
        </row>
        <row r="17359">
          <cell r="HM17359" t="str">
            <v>F3070  Pas.Keramik Dinding Lokal 60X60/m2 Essenza</v>
          </cell>
          <cell r="HO17359" t="str">
            <v>F3070</v>
          </cell>
        </row>
        <row r="17360">
          <cell r="HM17360" t="str">
            <v>F3071  Pas.Keramik Dinding Lokal 50X50/m2 Essenza</v>
          </cell>
          <cell r="HO17360" t="str">
            <v>F3071</v>
          </cell>
        </row>
        <row r="17361">
          <cell r="HM17361" t="str">
            <v>F3072  Pas.Keramik Dinding Lokal 40X40/m2 Essenza</v>
          </cell>
          <cell r="HO17361" t="str">
            <v>F3072</v>
          </cell>
        </row>
        <row r="17362">
          <cell r="HM17362" t="str">
            <v>F3073  Pas.Keramik Dinding Lokal 30X30/m2 Essenza</v>
          </cell>
          <cell r="HO17362" t="str">
            <v>F3073</v>
          </cell>
        </row>
        <row r="17363">
          <cell r="HM17363" t="str">
            <v>F3074  Pas.Keramik Dinding Lokal 20X25/m2 Essenza</v>
          </cell>
          <cell r="HO17363" t="str">
            <v>F3074</v>
          </cell>
        </row>
        <row r="17364">
          <cell r="HM17364" t="str">
            <v>F3075  Pas.Keramik Dinding Lokal 20X20/m2 Essenza</v>
          </cell>
          <cell r="HO17364" t="str">
            <v>F3075</v>
          </cell>
        </row>
        <row r="17365">
          <cell r="HM17365" t="str">
            <v>F3076  Pas.Keramik Dinding Lokal 10X20/m2 Essenza</v>
          </cell>
          <cell r="HO17365" t="str">
            <v>F3076</v>
          </cell>
        </row>
        <row r="17366">
          <cell r="HM17366" t="str">
            <v>F3077  Pas.Keramik Dinding Lokal 60X60/m2 Ikad</v>
          </cell>
          <cell r="HO17366" t="str">
            <v>F3077</v>
          </cell>
        </row>
        <row r="17367">
          <cell r="HM17367" t="str">
            <v>F3078  Pas.Keramik Dinding Lokal 50X50/m2 Ikad</v>
          </cell>
          <cell r="HO17367" t="str">
            <v>F3078</v>
          </cell>
        </row>
        <row r="17368">
          <cell r="HM17368" t="str">
            <v>F3079  Pas.Keramik Dinding Lokal 40X40/m2 Ikad</v>
          </cell>
          <cell r="HO17368" t="str">
            <v>F3079</v>
          </cell>
        </row>
        <row r="17369">
          <cell r="HM17369" t="str">
            <v>F3080  Pas.Keramik Dinding Lokal 30X30/m2 Ikad</v>
          </cell>
          <cell r="HO17369" t="str">
            <v>F3080</v>
          </cell>
        </row>
        <row r="17370">
          <cell r="HM17370" t="str">
            <v>F3081  Pas.Keramik Dinding Lokal 20X25/m2 Ikad</v>
          </cell>
          <cell r="HO17370" t="str">
            <v>F3081</v>
          </cell>
        </row>
        <row r="17371">
          <cell r="HM17371" t="str">
            <v>F3082  Pas.Keramik Dinding Lokal 20X20/m2 Ikad</v>
          </cell>
          <cell r="HO17371" t="str">
            <v>F3082</v>
          </cell>
        </row>
        <row r="17372">
          <cell r="HM17372" t="str">
            <v>F3083  Pas.Keramik Dinding Lokal 10X20/m2 Ikad</v>
          </cell>
          <cell r="HO17372" t="str">
            <v>F3083</v>
          </cell>
        </row>
        <row r="17373">
          <cell r="HM17373" t="str">
            <v>F3084  Pas.Keramik Dinding Lokal 60X60/m2 Roman</v>
          </cell>
          <cell r="HO17373" t="str">
            <v>F3084</v>
          </cell>
        </row>
        <row r="17374">
          <cell r="HM17374" t="str">
            <v>F3085  Pas.Keramik Dinding Lokal 50X50/m2 Roman</v>
          </cell>
          <cell r="HO17374" t="str">
            <v>F3085</v>
          </cell>
        </row>
        <row r="17375">
          <cell r="HM17375" t="str">
            <v>F3086  Pas.Keramik Dinding Lokal 40X40/m2 Roman</v>
          </cell>
          <cell r="HO17375" t="str">
            <v>F3086</v>
          </cell>
        </row>
        <row r="17376">
          <cell r="HM17376" t="str">
            <v>F3087  Pas.Keramik Dinding Lokal 30X30/m2 Roman</v>
          </cell>
          <cell r="HO17376" t="str">
            <v>F3087</v>
          </cell>
        </row>
        <row r="17377">
          <cell r="HM17377" t="str">
            <v>F3088  Pas.Keramik Dinding Lokal 20X25/m2 Roman</v>
          </cell>
          <cell r="HO17377" t="str">
            <v>F3088</v>
          </cell>
        </row>
        <row r="17378">
          <cell r="HM17378" t="str">
            <v>F3089  Pas.Keramik Dinding Lokal 20X20/m2 Roman</v>
          </cell>
          <cell r="HO17378" t="str">
            <v>F3089</v>
          </cell>
        </row>
        <row r="17379">
          <cell r="HM17379" t="str">
            <v>F3090  Pas.Keramik Dinding Lokal 10X20/m2 Roman</v>
          </cell>
          <cell r="HO17379" t="str">
            <v>F3090</v>
          </cell>
        </row>
        <row r="17380">
          <cell r="HM17380" t="str">
            <v>F3091  Pas.Keramik Dinding Lokal 60X60/m2 Mulia</v>
          </cell>
          <cell r="HO17380" t="str">
            <v>F3091</v>
          </cell>
        </row>
        <row r="17381">
          <cell r="HM17381" t="str">
            <v>F3092  Pas.Keramik Dinding Lokal 50X50/m2 Mulia</v>
          </cell>
          <cell r="HO17381" t="str">
            <v>F3092</v>
          </cell>
        </row>
        <row r="17382">
          <cell r="HM17382" t="str">
            <v>F3093  Pas.Keramik Dinding Lokal 40X40/m2 Mulia</v>
          </cell>
          <cell r="HO17382" t="str">
            <v>F3093</v>
          </cell>
        </row>
        <row r="17383">
          <cell r="HM17383" t="str">
            <v>F3094  Pas.Keramik Dinding Lokal 30X30/m2 Mulia</v>
          </cell>
          <cell r="HO17383" t="str">
            <v>F3094</v>
          </cell>
        </row>
        <row r="17384">
          <cell r="HM17384" t="str">
            <v>F3095  Pas.Keramik Dinding Lokal 20X25/m2 Mulia</v>
          </cell>
          <cell r="HO17384" t="str">
            <v>F3095</v>
          </cell>
        </row>
        <row r="17385">
          <cell r="HM17385" t="str">
            <v>F3096  Pas.Keramik Dinding Lokal 20X20/m2 Mulia</v>
          </cell>
          <cell r="HO17385" t="str">
            <v>F3096</v>
          </cell>
        </row>
        <row r="17386">
          <cell r="HM17386" t="str">
            <v>F3097  Pas.Keramik Dinding Lokal 10X20/m2 Mulia</v>
          </cell>
          <cell r="HO17386" t="str">
            <v>F3097</v>
          </cell>
        </row>
        <row r="17387">
          <cell r="HM17387" t="str">
            <v>F3098  Pas.Batu Alam Dinding Bronjol Hitam/m2</v>
          </cell>
          <cell r="HO17387" t="str">
            <v>F3098</v>
          </cell>
        </row>
        <row r="17388">
          <cell r="HM17388" t="str">
            <v>F3099  Pas.Batu Alam Dinding Hitam/m2</v>
          </cell>
          <cell r="HO17388" t="str">
            <v>F3099</v>
          </cell>
        </row>
        <row r="17389">
          <cell r="HM17389" t="str">
            <v>F3100  Pas.Batu Alam Dinding Paras Kuning/m2</v>
          </cell>
          <cell r="HO17389" t="str">
            <v>F3100</v>
          </cell>
        </row>
        <row r="17390">
          <cell r="HM17390" t="str">
            <v>F3101  Pas.Batu Bintang Putih/m2</v>
          </cell>
          <cell r="HO17390" t="str">
            <v>F3101</v>
          </cell>
        </row>
        <row r="17391">
          <cell r="HM17391" t="str">
            <v>F3102  Profilan Plesteran 5x5/m'</v>
          </cell>
          <cell r="HO17391" t="str">
            <v>F3102</v>
          </cell>
        </row>
        <row r="17392">
          <cell r="HM17392" t="str">
            <v>F3103  Profilan Plesteran 5x7,5/m'</v>
          </cell>
          <cell r="HO17392" t="str">
            <v>F3103</v>
          </cell>
        </row>
        <row r="17393">
          <cell r="HM17393" t="str">
            <v>F3104  Profilan Plesteran 7,5x7,5/m'</v>
          </cell>
          <cell r="HO17393" t="str">
            <v>F3104</v>
          </cell>
        </row>
        <row r="17394">
          <cell r="HM17394" t="str">
            <v>F3105  Profilan Plesteran 7,5x10/m'</v>
          </cell>
          <cell r="HO17394" t="str">
            <v>F3105</v>
          </cell>
        </row>
        <row r="17395">
          <cell r="HM17395" t="str">
            <v>F3106  Profilan Plesteran 10x10/m'</v>
          </cell>
          <cell r="HO17395" t="str">
            <v>F3106</v>
          </cell>
        </row>
        <row r="17396">
          <cell r="HM17396" t="str">
            <v>F3107  Beton Meja Lebar 60cm Tebal 5cm Besi dia 1020+dia 820/m'</v>
          </cell>
          <cell r="HO17396" t="str">
            <v>F3107</v>
          </cell>
        </row>
        <row r="17397">
          <cell r="HM17397" t="str">
            <v>F3108  Beton Meja Lebar 60cm Tebal 7cm Besi dia 1015+dia 820/m'</v>
          </cell>
          <cell r="HO17397" t="str">
            <v>F3108</v>
          </cell>
        </row>
        <row r="17398">
          <cell r="HM17398" t="str">
            <v>F3109  Beton Meja Lebar 60cm Tebal 10cm Besi dia 1010+dia 820/m'</v>
          </cell>
          <cell r="HO17398" t="str">
            <v>F3109</v>
          </cell>
        </row>
        <row r="17399">
          <cell r="HM17399" t="str">
            <v>G1001  Rangka Plafond Kaso 5X7/m2   (Bawah Kap/Kudakuda)</v>
          </cell>
          <cell r="HO17399" t="str">
            <v>G1001</v>
          </cell>
        </row>
        <row r="17400">
          <cell r="HM17400" t="str">
            <v>G1002  Rangka Plafond Kaso 4X6/m2   (Bawah Kap/Kudakuda)</v>
          </cell>
          <cell r="HO17400" t="str">
            <v>G1002</v>
          </cell>
        </row>
        <row r="17401">
          <cell r="HM17401" t="str">
            <v>G1003  Rangka Plafond Kaso 5X7/m2   (Bawah Dak Beton)</v>
          </cell>
          <cell r="HO17401" t="str">
            <v>G1003</v>
          </cell>
        </row>
        <row r="17402">
          <cell r="HM17402" t="str">
            <v>G1004  Rangka Plafond Kaso 4X6/m2   (Bawah Dak Beton)</v>
          </cell>
          <cell r="HO17402" t="str">
            <v>G1004</v>
          </cell>
        </row>
        <row r="17403">
          <cell r="HM17403" t="str">
            <v>G1005 Rangka Plafond Besi Hollow/m2 (Bawah Kap/Kudakuda)</v>
          </cell>
          <cell r="HO17403" t="str">
            <v>G1005</v>
          </cell>
        </row>
        <row r="17404">
          <cell r="HM17404" t="str">
            <v>G1006 Rangka Plafond Besi Hollow/m2 (Bawah Dak/Plat Lantai)</v>
          </cell>
          <cell r="HO17404" t="str">
            <v>G1006</v>
          </cell>
        </row>
        <row r="17405">
          <cell r="HM17405" t="str">
            <v>G1007  Plafond Asbes Plat 4mm/m2</v>
          </cell>
          <cell r="HO17405" t="str">
            <v>G1007</v>
          </cell>
        </row>
        <row r="17406">
          <cell r="HM17406" t="str">
            <v>G1008  Plafond Asbes Plat 6mm/m2</v>
          </cell>
          <cell r="HO17406" t="str">
            <v>G1008</v>
          </cell>
        </row>
        <row r="17407">
          <cell r="HM17407" t="str">
            <v>G1009  Plafond Triplex 4mm/m2</v>
          </cell>
          <cell r="HO17407" t="str">
            <v>G1009</v>
          </cell>
        </row>
        <row r="17408">
          <cell r="HM17408" t="str">
            <v>G1010  Plafond Triplex 6mm/m2</v>
          </cell>
          <cell r="HO17408" t="str">
            <v>G1010</v>
          </cell>
        </row>
        <row r="17409">
          <cell r="HM17409" t="str">
            <v>G1011  Plafond Triplex 9mm/m2</v>
          </cell>
          <cell r="HO17409" t="str">
            <v>G1011</v>
          </cell>
        </row>
        <row r="17410">
          <cell r="HM17410" t="str">
            <v>G1012  Plafond Gypsum 9mm/m2</v>
          </cell>
          <cell r="HO17410" t="str">
            <v>G1012</v>
          </cell>
        </row>
        <row r="17411">
          <cell r="HM17411" t="str">
            <v>G1013  Plafond Gypsum 12mm/m2</v>
          </cell>
          <cell r="HO17411" t="str">
            <v>G1013</v>
          </cell>
        </row>
        <row r="17412">
          <cell r="HM17412" t="str">
            <v>G1014  Plafond Lambrisering Jati/m2</v>
          </cell>
          <cell r="HO17412" t="str">
            <v>G1014</v>
          </cell>
        </row>
        <row r="17413">
          <cell r="HM17413" t="str">
            <v>G1015  Plafond Lambrisering Bangkirai/m2</v>
          </cell>
          <cell r="HO17413" t="str">
            <v>G1015</v>
          </cell>
        </row>
        <row r="17414">
          <cell r="HM17414" t="str">
            <v>G1016  Plafond Lambrisering Kmper Samarinda/m2</v>
          </cell>
          <cell r="HO17414" t="str">
            <v>G1016</v>
          </cell>
        </row>
        <row r="17415">
          <cell r="HM17415" t="str">
            <v>G1017  Plafond Lambrisering Kamper Medan/m2</v>
          </cell>
          <cell r="HO17415" t="str">
            <v>G1017</v>
          </cell>
        </row>
        <row r="17416">
          <cell r="HM17416" t="str">
            <v>G1018  Plafond Lambrisering Meranti/m2</v>
          </cell>
          <cell r="HO17416" t="str">
            <v>G1018</v>
          </cell>
        </row>
        <row r="17417">
          <cell r="HM17417" t="str">
            <v>G1019  List Sudut Profil Kayu 3x3/m'</v>
          </cell>
          <cell r="HO17417" t="str">
            <v>G1019</v>
          </cell>
        </row>
        <row r="17418">
          <cell r="HM17418" t="str">
            <v>G1020  List Sudut Profil Kayu 3x5/m'</v>
          </cell>
          <cell r="HO17418" t="str">
            <v>G1020</v>
          </cell>
        </row>
        <row r="17419">
          <cell r="HM17419" t="str">
            <v>G1021  List Sudut Profil Kayu 5x5/m'</v>
          </cell>
          <cell r="HO17419" t="str">
            <v>G1021</v>
          </cell>
        </row>
        <row r="17420">
          <cell r="HM17420" t="str">
            <v>G1022  List Sudut Profil Kayu 5x7,5/m'</v>
          </cell>
          <cell r="HO17420" t="str">
            <v>G1022</v>
          </cell>
        </row>
        <row r="17421">
          <cell r="HM17421" t="str">
            <v>G1023  List Sudut Profil Kayu 7,5x7,5/m'</v>
          </cell>
          <cell r="HO17421" t="str">
            <v>G1023</v>
          </cell>
        </row>
        <row r="17422">
          <cell r="HM17422" t="str">
            <v>G1024  List Sudut Profil Kayu 7,5x10/m'</v>
          </cell>
          <cell r="HO17422" t="str">
            <v>G1024</v>
          </cell>
        </row>
        <row r="17423">
          <cell r="HM17423" t="str">
            <v>G1025  List Sudut Profil Kayu 10x10/m'</v>
          </cell>
          <cell r="HO17423" t="str">
            <v>G1025</v>
          </cell>
        </row>
        <row r="17424">
          <cell r="HM17424" t="str">
            <v>G1026  List Sudut Profil Gypsum 3x3/m'</v>
          </cell>
          <cell r="HO17424" t="str">
            <v>G1026</v>
          </cell>
        </row>
        <row r="17425">
          <cell r="HM17425" t="str">
            <v>G1027  List Sudut Profil Gypsum 3x5/m'</v>
          </cell>
          <cell r="HO17425" t="str">
            <v>G1027</v>
          </cell>
        </row>
        <row r="17426">
          <cell r="HM17426" t="str">
            <v>G1028  List Sudut Profil Gypsum 5x5/m'</v>
          </cell>
          <cell r="HO17426" t="str">
            <v>G1028</v>
          </cell>
        </row>
        <row r="17427">
          <cell r="HM17427" t="str">
            <v>G1029  List Sudut Profil Gypsum 5x7,5/m'</v>
          </cell>
          <cell r="HO17427" t="str">
            <v>G1029</v>
          </cell>
        </row>
        <row r="17428">
          <cell r="HM17428" t="str">
            <v>G1030  List Sudut Profil Gypsum 7,5x7,5/m'</v>
          </cell>
          <cell r="HO17428" t="str">
            <v>G1030</v>
          </cell>
        </row>
        <row r="17429">
          <cell r="HM17429" t="str">
            <v>G1031  List Sudut Profil Gypsum 7,5x10/m'</v>
          </cell>
          <cell r="HO17429" t="str">
            <v>G1031</v>
          </cell>
        </row>
        <row r="17430">
          <cell r="HM17430" t="str">
            <v>G1032  List Sudut Profil Gypsum 10x10/m'</v>
          </cell>
          <cell r="HO17430" t="str">
            <v>G1032</v>
          </cell>
        </row>
        <row r="17431">
          <cell r="HM17431" t="str">
            <v>G1033  List Sudut Profil Gypsum 10x15/m'</v>
          </cell>
          <cell r="HO17431" t="str">
            <v>G1033</v>
          </cell>
        </row>
        <row r="17432">
          <cell r="HM17432" t="str">
            <v>G1034  List Sudut Profil Gypsum 15x15/m'</v>
          </cell>
          <cell r="HO17432" t="str">
            <v>G1034</v>
          </cell>
        </row>
        <row r="17433">
          <cell r="HM17433" t="str">
            <v>G2001  Rangka Plafond Kaso 5X7/m2   (Bawah Kap/Kudakuda)</v>
          </cell>
          <cell r="HO17433" t="str">
            <v>G2001</v>
          </cell>
        </row>
        <row r="17434">
          <cell r="HM17434" t="str">
            <v>G2002  Rangka Plafond Kaso 4X6/m2   (Bawah Kap/Kudakuda)</v>
          </cell>
          <cell r="HO17434" t="str">
            <v>G2002</v>
          </cell>
        </row>
        <row r="17435">
          <cell r="HM17435" t="str">
            <v>G2003  Rangka Plafond Kaso 5X7/m2   (Bawah Dak Beton)</v>
          </cell>
          <cell r="HO17435" t="str">
            <v>G2003</v>
          </cell>
        </row>
        <row r="17436">
          <cell r="HM17436" t="str">
            <v>G2004  Rangka Plafond Kaso 4X6/m2   (Bawah Dak Beton)</v>
          </cell>
          <cell r="HO17436" t="str">
            <v>G2004</v>
          </cell>
        </row>
        <row r="17437">
          <cell r="HM17437" t="str">
            <v>G2005 Rangka Plafond Besi Hollow/m2 (Bawah Kap/Kudakuda)</v>
          </cell>
          <cell r="HO17437" t="str">
            <v>G2005</v>
          </cell>
        </row>
        <row r="17438">
          <cell r="HM17438" t="str">
            <v>G2006 Rangka Plafond Besi Hollow/m2 (Bawah Dak/Plat Lantai)</v>
          </cell>
          <cell r="HO17438" t="str">
            <v>G2006</v>
          </cell>
        </row>
        <row r="17439">
          <cell r="HM17439" t="str">
            <v>G2007  Plafond Asbes Plat 4mm/m2</v>
          </cell>
          <cell r="HO17439" t="str">
            <v>G2007</v>
          </cell>
        </row>
        <row r="17440">
          <cell r="HM17440" t="str">
            <v>G2008  Plafond Asbes Plat 6mm/m2</v>
          </cell>
          <cell r="HO17440" t="str">
            <v>G2008</v>
          </cell>
        </row>
        <row r="17441">
          <cell r="HM17441" t="str">
            <v>G2009  Plafond Triplex 4mm/m2</v>
          </cell>
          <cell r="HO17441" t="str">
            <v>G2009</v>
          </cell>
        </row>
        <row r="17442">
          <cell r="HM17442" t="str">
            <v>G2010  Plafond Triplex 6mm/m2</v>
          </cell>
          <cell r="HO17442" t="str">
            <v>G2010</v>
          </cell>
        </row>
        <row r="17443">
          <cell r="HM17443" t="str">
            <v>G2011  Plafond Triplex 9mm/m2</v>
          </cell>
          <cell r="HO17443" t="str">
            <v>G2011</v>
          </cell>
        </row>
        <row r="17444">
          <cell r="HM17444" t="str">
            <v>G2012  Plafond Gypsum 9mm/m2</v>
          </cell>
          <cell r="HO17444" t="str">
            <v>G2012</v>
          </cell>
        </row>
        <row r="17445">
          <cell r="HM17445" t="str">
            <v>G2013  Plafond Gypsum 12mm/m2</v>
          </cell>
          <cell r="HO17445" t="str">
            <v>G2013</v>
          </cell>
        </row>
        <row r="17446">
          <cell r="HM17446" t="str">
            <v>G2014  Plafond Lambrisering Jati/m2</v>
          </cell>
          <cell r="HO17446" t="str">
            <v>G2014</v>
          </cell>
        </row>
        <row r="17447">
          <cell r="HM17447" t="str">
            <v>G2015  Plafond Lambrisering Bangkirai/m2</v>
          </cell>
          <cell r="HO17447" t="str">
            <v>G2015</v>
          </cell>
        </row>
        <row r="17448">
          <cell r="HM17448" t="str">
            <v>G2016  Plafond Lambrisering Kmper Samarinda/m2</v>
          </cell>
          <cell r="HO17448" t="str">
            <v>G2016</v>
          </cell>
        </row>
        <row r="17449">
          <cell r="HM17449" t="str">
            <v>G2017  Plafond Lambrisering Kamper Medan/m2</v>
          </cell>
          <cell r="HO17449" t="str">
            <v>G2017</v>
          </cell>
        </row>
        <row r="17450">
          <cell r="HM17450" t="str">
            <v>G2018  Plafond Lambrisering Meranti/m2</v>
          </cell>
          <cell r="HO17450" t="str">
            <v>G2018</v>
          </cell>
        </row>
        <row r="17451">
          <cell r="HM17451" t="str">
            <v>G2019  List Sudut Profil Kayu 3x3/m'</v>
          </cell>
          <cell r="HO17451" t="str">
            <v>G2019</v>
          </cell>
        </row>
        <row r="17452">
          <cell r="HM17452" t="str">
            <v>G2020  List Sudut Profil Kayu 3x5/m'</v>
          </cell>
          <cell r="HO17452" t="str">
            <v>G2020</v>
          </cell>
        </row>
        <row r="17453">
          <cell r="HM17453" t="str">
            <v>G2021  List Sudut Profil Kayu 5x5/m'</v>
          </cell>
          <cell r="HO17453" t="str">
            <v>G2021</v>
          </cell>
        </row>
        <row r="17454">
          <cell r="HM17454" t="str">
            <v>G2022  List Sudut Profil Kayu 5x7,5/m'</v>
          </cell>
          <cell r="HO17454" t="str">
            <v>G2022</v>
          </cell>
        </row>
        <row r="17455">
          <cell r="HM17455" t="str">
            <v>G2023  List Sudut Profil Kayu 7,5x7,5/m'</v>
          </cell>
          <cell r="HO17455" t="str">
            <v>G2023</v>
          </cell>
        </row>
        <row r="17456">
          <cell r="HM17456" t="str">
            <v>G2024  List Sudut Profil Kayu 7,5x10/m'</v>
          </cell>
          <cell r="HO17456" t="str">
            <v>G2024</v>
          </cell>
        </row>
        <row r="17457">
          <cell r="HM17457" t="str">
            <v>G2025  List Sudut Profil Kayu 10x10/m'</v>
          </cell>
          <cell r="HO17457" t="str">
            <v>G2025</v>
          </cell>
        </row>
        <row r="17458">
          <cell r="HM17458" t="str">
            <v>G2026  List Sudut Profil Gypsum 3x3/m'</v>
          </cell>
          <cell r="HO17458" t="str">
            <v>G2026</v>
          </cell>
        </row>
        <row r="17459">
          <cell r="HM17459" t="str">
            <v>G2027  List Sudut Profil Gypsum 3x5/m'</v>
          </cell>
          <cell r="HO17459" t="str">
            <v>G2027</v>
          </cell>
        </row>
        <row r="17460">
          <cell r="HM17460" t="str">
            <v>G2028  List Sudut Profil Gypsum 5x5/m'</v>
          </cell>
          <cell r="HO17460" t="str">
            <v>G2028</v>
          </cell>
        </row>
        <row r="17461">
          <cell r="HM17461" t="str">
            <v>G2029  List Sudut Profil Gypsum 5x7,5/m'</v>
          </cell>
          <cell r="HO17461" t="str">
            <v>G2029</v>
          </cell>
        </row>
        <row r="17462">
          <cell r="HM17462" t="str">
            <v>G2030  List Sudut Profil Gypsum 7,5x7,5/m'</v>
          </cell>
          <cell r="HO17462" t="str">
            <v>G2030</v>
          </cell>
        </row>
        <row r="17463">
          <cell r="HM17463" t="str">
            <v>G2031  List Sudut Profil Gypsum 7,5x10/m'</v>
          </cell>
          <cell r="HO17463" t="str">
            <v>G2031</v>
          </cell>
        </row>
        <row r="17464">
          <cell r="HM17464" t="str">
            <v>G2032  List Sudut Profil Gypsum 10x10/m'</v>
          </cell>
          <cell r="HO17464" t="str">
            <v>G2032</v>
          </cell>
        </row>
        <row r="17465">
          <cell r="HM17465" t="str">
            <v>G2033  List Sudut Profil Gypsum 10x15/m'</v>
          </cell>
          <cell r="HO17465" t="str">
            <v>G2033</v>
          </cell>
        </row>
        <row r="17466">
          <cell r="HM17466" t="str">
            <v>G2034  List Sudut Profil Gypsum 15x15/m'</v>
          </cell>
          <cell r="HO17466" t="str">
            <v>G2034</v>
          </cell>
        </row>
        <row r="17467">
          <cell r="HM17467" t="str">
            <v>G3001  Rangka Plafond Kaso 5X7/m2   (Bawah Kap/Kudakuda)</v>
          </cell>
          <cell r="HO17467" t="str">
            <v>G3001</v>
          </cell>
        </row>
        <row r="17468">
          <cell r="HM17468" t="str">
            <v>G3002  Rangka Plafond Kaso 4X6/m2   (Bawah Kap/Kudakuda)</v>
          </cell>
          <cell r="HO17468" t="str">
            <v>G3002</v>
          </cell>
        </row>
        <row r="17469">
          <cell r="HM17469" t="str">
            <v>G3003  Rangka Plafond Kaso 5X7/m2   (Bawah Dak Beton)</v>
          </cell>
          <cell r="HO17469" t="str">
            <v>G3003</v>
          </cell>
        </row>
        <row r="17470">
          <cell r="HM17470" t="str">
            <v>G3004  Rangka Plafond Kaso 4X6/m2   (Bawah Dak Beton)</v>
          </cell>
          <cell r="HO17470" t="str">
            <v>G3004</v>
          </cell>
        </row>
        <row r="17471">
          <cell r="HM17471" t="str">
            <v>G3005 Rangka Plafond Besi Hollow/m2 (Bawah Kap/Kudakuda)</v>
          </cell>
          <cell r="HO17471" t="str">
            <v>G3005</v>
          </cell>
        </row>
        <row r="17472">
          <cell r="HM17472" t="str">
            <v>G3006 Rangka Plafond Besi Hollow/m2 (Bawah Dak/Plat Lantai)</v>
          </cell>
          <cell r="HO17472" t="str">
            <v>G3006</v>
          </cell>
        </row>
        <row r="17473">
          <cell r="HM17473" t="str">
            <v>G3007  Plafond Asbes Plat 4mm/m2</v>
          </cell>
          <cell r="HO17473" t="str">
            <v>G3007</v>
          </cell>
        </row>
        <row r="17474">
          <cell r="HM17474" t="str">
            <v>G3008  Plafond Asbes Plat 6mm/m2</v>
          </cell>
          <cell r="HO17474" t="str">
            <v>G3008</v>
          </cell>
        </row>
        <row r="17475">
          <cell r="HM17475" t="str">
            <v>G3009  Plafond Triplex 4mm/m2</v>
          </cell>
          <cell r="HO17475" t="str">
            <v>G3009</v>
          </cell>
        </row>
        <row r="17476">
          <cell r="HM17476" t="str">
            <v>G3010  Plafond Triplex 6mm/m2</v>
          </cell>
          <cell r="HO17476" t="str">
            <v>G3010</v>
          </cell>
        </row>
        <row r="17477">
          <cell r="HM17477" t="str">
            <v>G3011  Plafond Triplex 9mm/m2</v>
          </cell>
          <cell r="HO17477" t="str">
            <v>G3011</v>
          </cell>
        </row>
        <row r="17478">
          <cell r="HM17478" t="str">
            <v>G3012  Plafond Gypsum 9mm/m2</v>
          </cell>
          <cell r="HO17478" t="str">
            <v>G3012</v>
          </cell>
        </row>
        <row r="17479">
          <cell r="HM17479" t="str">
            <v>G3013  Plafond Gypsum 12mm/m2</v>
          </cell>
          <cell r="HO17479" t="str">
            <v>G3013</v>
          </cell>
        </row>
        <row r="17480">
          <cell r="HM17480" t="str">
            <v>G3014  Plafond Lambrisering Jati/m2</v>
          </cell>
          <cell r="HO17480" t="str">
            <v>G3014</v>
          </cell>
        </row>
        <row r="17481">
          <cell r="HM17481" t="str">
            <v>G3015  Plafond Lambrisering Bangkirai/m2</v>
          </cell>
          <cell r="HO17481" t="str">
            <v>G3015</v>
          </cell>
        </row>
        <row r="17482">
          <cell r="HM17482" t="str">
            <v>G3016  Plafond Lambrisering Kmper Samarinda/m2</v>
          </cell>
          <cell r="HO17482" t="str">
            <v>G3016</v>
          </cell>
        </row>
        <row r="17483">
          <cell r="HM17483" t="str">
            <v>G3017  Plafond Lambrisering Kamper Medan/m2</v>
          </cell>
          <cell r="HO17483" t="str">
            <v>G3017</v>
          </cell>
        </row>
        <row r="17484">
          <cell r="HM17484" t="str">
            <v>G3018  Plafond Lambrisering Meranti/m2</v>
          </cell>
          <cell r="HO17484" t="str">
            <v>G3018</v>
          </cell>
        </row>
        <row r="17485">
          <cell r="HM17485" t="str">
            <v>G3019  List Sudut Profil Kayu 3x3/m'</v>
          </cell>
          <cell r="HO17485" t="str">
            <v>G3019</v>
          </cell>
        </row>
        <row r="17486">
          <cell r="HM17486" t="str">
            <v>G3020  List Sudut Profil Kayu 3x5/m'</v>
          </cell>
          <cell r="HO17486" t="str">
            <v>G3020</v>
          </cell>
        </row>
        <row r="17487">
          <cell r="HM17487" t="str">
            <v>G3021  List Sudut Profil Kayu 5x5/m'</v>
          </cell>
          <cell r="HO17487" t="str">
            <v>G3021</v>
          </cell>
        </row>
        <row r="17488">
          <cell r="HM17488" t="str">
            <v>G3022  List Sudut Profil Kayu 5x7,5/m'</v>
          </cell>
          <cell r="HO17488" t="str">
            <v>G3022</v>
          </cell>
        </row>
        <row r="17489">
          <cell r="HM17489" t="str">
            <v>G3023  List Sudut Profil Kayu 7,5x7,5/m'</v>
          </cell>
          <cell r="HO17489" t="str">
            <v>G3023</v>
          </cell>
        </row>
        <row r="17490">
          <cell r="HM17490" t="str">
            <v>G3024  List Sudut Profil Kayu 7,5x10/m'</v>
          </cell>
          <cell r="HO17490" t="str">
            <v>G3024</v>
          </cell>
        </row>
        <row r="17491">
          <cell r="HM17491" t="str">
            <v>G3025  List Sudut Profil Kayu 10x10/m'</v>
          </cell>
          <cell r="HO17491" t="str">
            <v>G3025</v>
          </cell>
        </row>
        <row r="17492">
          <cell r="HM17492" t="str">
            <v>G3026  List Sudut Profil Gypsum 3x3/m'</v>
          </cell>
          <cell r="HO17492" t="str">
            <v>G3026</v>
          </cell>
        </row>
        <row r="17493">
          <cell r="HM17493" t="str">
            <v>G3027  List Sudut Profil Gypsum 3x5/m'</v>
          </cell>
          <cell r="HO17493" t="str">
            <v>G3027</v>
          </cell>
        </row>
        <row r="17494">
          <cell r="HM17494" t="str">
            <v>G3028  List Sudut Profil Gypsum 5x5/m'</v>
          </cell>
          <cell r="HO17494" t="str">
            <v>G3028</v>
          </cell>
        </row>
        <row r="17495">
          <cell r="HM17495" t="str">
            <v>G3029  List Sudut Profil Gypsum 5x7,5/m'</v>
          </cell>
          <cell r="HO17495" t="str">
            <v>G3029</v>
          </cell>
        </row>
        <row r="17496">
          <cell r="HM17496" t="str">
            <v>G3030  List Sudut Profil Gypsum 7,5x7,5/m'</v>
          </cell>
          <cell r="HO17496" t="str">
            <v>G3030</v>
          </cell>
        </row>
        <row r="17497">
          <cell r="HM17497" t="str">
            <v>G3031  List Sudut Profil Gypsum 7,5x10/m'</v>
          </cell>
          <cell r="HO17497" t="str">
            <v>G3031</v>
          </cell>
        </row>
        <row r="17498">
          <cell r="HM17498" t="str">
            <v>G3032  List Sudut Profil Gypsum 10x10/m'</v>
          </cell>
          <cell r="HO17498" t="str">
            <v>G3032</v>
          </cell>
        </row>
        <row r="17499">
          <cell r="HM17499" t="str">
            <v>G3033  List Sudut Profil Gypsum 10x15/m'</v>
          </cell>
          <cell r="HO17499" t="str">
            <v>G3033</v>
          </cell>
        </row>
        <row r="17500">
          <cell r="HM17500" t="str">
            <v>G3034  List Sudut Profil Gypsum 15x15/m'</v>
          </cell>
          <cell r="HO17500" t="str">
            <v>G3034</v>
          </cell>
        </row>
        <row r="17501">
          <cell r="HM17501" t="str">
            <v>H1001 Pas.Rollag Bataco Semen Pondasi Tepi Teras 1Pc:4Psr 20x20cm/m'</v>
          </cell>
          <cell r="HO17501" t="str">
            <v>H1001</v>
          </cell>
        </row>
        <row r="17502">
          <cell r="HM17502" t="str">
            <v>H1002 Pas.Rollag Bataco Semen Pondasi Tepi Teras 1Pc:4Psr 20x30cm/m'</v>
          </cell>
          <cell r="HO17502" t="str">
            <v>H1002</v>
          </cell>
        </row>
        <row r="17503">
          <cell r="HM17503" t="str">
            <v>H1003 Pas.Rollag Bataco Semen Pondasi Tepi Teras 1Pc:4Psr 20x40cm/m'</v>
          </cell>
          <cell r="HO17503" t="str">
            <v>H1003</v>
          </cell>
        </row>
        <row r="17504">
          <cell r="HM17504" t="str">
            <v>H1004 Pas.Rollag Bataco Semen Pondasi Tepi Teras 1Pc:5Psr 20x20cm/m'</v>
          </cell>
          <cell r="HO17504" t="str">
            <v>H1004</v>
          </cell>
        </row>
        <row r="17505">
          <cell r="HM17505" t="str">
            <v>H1005 Pas.Rollag Bataco Semen Pondasi Tepi Teras 1Pc:5Psr 20x30cm/m'</v>
          </cell>
          <cell r="HO17505" t="str">
            <v>H1005</v>
          </cell>
        </row>
        <row r="17506">
          <cell r="HM17506" t="str">
            <v>H1006 Pas.Rollag Bataco Semen Pondasi Tepi Teras 1Pc:5Psr 20x40cm/m'</v>
          </cell>
          <cell r="HO17506" t="str">
            <v>H1006</v>
          </cell>
        </row>
        <row r="17507">
          <cell r="HM17507" t="str">
            <v>H1007 Pas.Rollag Bata Kampung Pondasi Tepi Teras 1Pc:4Psr 20x20cm/m'</v>
          </cell>
          <cell r="HO17507" t="str">
            <v>H1007</v>
          </cell>
        </row>
        <row r="17508">
          <cell r="HM17508" t="str">
            <v>H1008 Pas.Rollag Bata Kampung Pondasi Tepi Teras 1Pc:4Psr 20x30cm/m'</v>
          </cell>
          <cell r="HO17508" t="str">
            <v>H1008</v>
          </cell>
        </row>
        <row r="17509">
          <cell r="HM17509" t="str">
            <v>H1009 Pas.Rollag Bata Kampung Pondasi Tepi Teras 1Pc:4Psr 20x40cm/m'</v>
          </cell>
          <cell r="HO17509" t="str">
            <v>H1009</v>
          </cell>
        </row>
        <row r="17510">
          <cell r="HM17510" t="str">
            <v>H1010 Pas.Rollag Bata Kampung Pondasi Tepi Teras 1Pc:5Psr 20x20cm/m'</v>
          </cell>
          <cell r="HO17510" t="str">
            <v>H1010</v>
          </cell>
        </row>
        <row r="17511">
          <cell r="HM17511" t="str">
            <v>H1011 Pas.Rollag Bata Kampung Pondasi Tepi Teras 1Pc:5Psr 20x30cm/m'</v>
          </cell>
          <cell r="HO17511" t="str">
            <v>H1011</v>
          </cell>
        </row>
        <row r="17512">
          <cell r="HM17512" t="str">
            <v>H1012 Pas.Rollag Bata Kampung Pondasi Tepi Teras 1Pc:5Psr 20x40cm/m'</v>
          </cell>
          <cell r="HO17512" t="str">
            <v>H1012</v>
          </cell>
        </row>
        <row r="17513">
          <cell r="HM17513" t="str">
            <v>H1013 Pas.Rollag Bata Kuo Shin Pondasi Tepi Teras 1Pc:4Psr 20x20cm/m'</v>
          </cell>
          <cell r="HO17513" t="str">
            <v>H1013</v>
          </cell>
        </row>
        <row r="17514">
          <cell r="HM17514" t="str">
            <v>H1014 Pas.Rollag Bata Kuo Shin Pondasi Tepi Teras 1Pc:4Psr 20x30cm/m'</v>
          </cell>
          <cell r="HO17514" t="str">
            <v>H1014</v>
          </cell>
        </row>
        <row r="17515">
          <cell r="HM17515" t="str">
            <v>H1015 Pas.Rollag Bata Kuo Shin Pondasi Tepi Teras 1Pc:4Psr 20x40cm/m'</v>
          </cell>
          <cell r="HO17515" t="str">
            <v>H1015</v>
          </cell>
        </row>
        <row r="17516">
          <cell r="HM17516" t="str">
            <v>H1016 Pas.Rollag Bata Kuo Shin Pondasi Tepi Teras 1Pc:5Psr 20x20cm/m'</v>
          </cell>
          <cell r="HO17516" t="str">
            <v>H1016</v>
          </cell>
        </row>
        <row r="17517">
          <cell r="HM17517" t="str">
            <v>H1017 Pas.Rollag Bata Kuo Shin Pondasi Tepi Teras 1Pc:5Psr 20x30cm/m'</v>
          </cell>
          <cell r="HO17517" t="str">
            <v>H1017</v>
          </cell>
        </row>
        <row r="17518">
          <cell r="HM17518" t="str">
            <v>H1018 Pas.Rollag Bata Kuo Shin Pondasi Tepi Teras 1Pc:5Psr 20x40cm/m'</v>
          </cell>
          <cell r="HO17518" t="str">
            <v>H1018</v>
          </cell>
        </row>
        <row r="17519">
          <cell r="HM17519" t="str">
            <v>H1019 Pas.Rollag Bata Press Pondasi Tepi Teras 1Pc:4Psr 20x20cm/m'</v>
          </cell>
          <cell r="HO17519" t="str">
            <v>H1019</v>
          </cell>
        </row>
        <row r="17520">
          <cell r="HM17520" t="str">
            <v>H1020 Pas.Rollag Bata Press Pondasi Tepi Teras 1Pc:4Psr 20x30cm/m'</v>
          </cell>
          <cell r="HO17520" t="str">
            <v>H1020</v>
          </cell>
        </row>
        <row r="17521">
          <cell r="HM17521" t="str">
            <v>H1021 Pas.Rollag Bata Press Pondasi Tepi Teras 1Pc:4Psr 20x40cm/m'</v>
          </cell>
          <cell r="HO17521" t="str">
            <v>H1021</v>
          </cell>
        </row>
        <row r="17522">
          <cell r="HM17522" t="str">
            <v>H1022 Pas.Rollag Bata Press Pondasi Tepi Teras 1Pc:5Psr 20x20cm/m'</v>
          </cell>
          <cell r="HO17522" t="str">
            <v>H1022</v>
          </cell>
        </row>
        <row r="17523">
          <cell r="HM17523" t="str">
            <v>H1023 Pas.Rollag Bata Press Pondasi Tepi Teras 1Pc:5Psr 20x30cm/m'</v>
          </cell>
          <cell r="HO17523" t="str">
            <v>H1023</v>
          </cell>
        </row>
        <row r="17524">
          <cell r="HM17524" t="str">
            <v>H1024 Pas.Rollag Bata Press Pondasi Tepi Teras 1Pc:5Psr 20x40cm/m'</v>
          </cell>
          <cell r="HO17524" t="str">
            <v>H1024</v>
          </cell>
        </row>
        <row r="17525">
          <cell r="HM17525" t="str">
            <v>H1025 Pas.Rollag Celcon Bloc T.10cm Pondasi Tepi Teras 1Pc:4Psr 20x20cm/m'</v>
          </cell>
          <cell r="HO17525" t="str">
            <v>H1025</v>
          </cell>
        </row>
        <row r="17526">
          <cell r="HM17526" t="str">
            <v>H1026 Pas.Rollag Celcon Bloc T.10cm Pondasi Tepi Teras 1Pc:4Psr 20x30cm/m'</v>
          </cell>
          <cell r="HO17526" t="str">
            <v>H1026</v>
          </cell>
        </row>
        <row r="17527">
          <cell r="HM17527" t="str">
            <v>H1027 Pas.Rollag Celcon Bloc T.10cm Pondasi Tepi Teras 1Pc:4Psr 20x40cm/m'</v>
          </cell>
          <cell r="HO17527" t="str">
            <v>H1027</v>
          </cell>
        </row>
        <row r="17528">
          <cell r="HM17528" t="str">
            <v>H1028 Pas.Rollag Celcon Bloc T.10cm Pondasi Tepi Teras 1Pc:5Psr 20x20cm/m'</v>
          </cell>
          <cell r="HO17528" t="str">
            <v>H1028</v>
          </cell>
        </row>
        <row r="17529">
          <cell r="HM17529" t="str">
            <v>H1029 Pas.Rollag Celcon Bloc T.10cm Pondasi Tepi Teras 1Pc:5Psr 20x30cm/m'</v>
          </cell>
          <cell r="HO17529" t="str">
            <v>H1029</v>
          </cell>
        </row>
        <row r="17530">
          <cell r="HM17530" t="str">
            <v>H1030 Pas.Rollag Celcon Bloc T.10cm Pondasi Tepi Teras 1Pc:5Psr 20x40cm/m'</v>
          </cell>
          <cell r="HO17530" t="str">
            <v>H1030</v>
          </cell>
        </row>
        <row r="17531">
          <cell r="HM17531" t="str">
            <v>H1031 Pas.Rollag Celcon Bloc T.7,5cm Pondasi Tepi Teras 1Pc:4Psr 20x20cm/m'</v>
          </cell>
          <cell r="HO17531" t="str">
            <v>H1031</v>
          </cell>
        </row>
        <row r="17532">
          <cell r="HM17532" t="str">
            <v>H1032 Pas.Rollag Celcon Bloc T.7,5cm Pondasi Tepi Teras 1Pc:4Psr 20x30cm/m'</v>
          </cell>
          <cell r="HO17532" t="str">
            <v>H1032</v>
          </cell>
        </row>
        <row r="17533">
          <cell r="HM17533" t="str">
            <v>H1033 Pas.Rollag Celcon Bloc T.7,5cm Pondasi Tepi Teras 1Pc:4Psr 20x40cm/m'</v>
          </cell>
          <cell r="HO17533" t="str">
            <v>H1033</v>
          </cell>
        </row>
        <row r="17534">
          <cell r="HM17534" t="str">
            <v>H1034 Pas.Rollag Celcon Bloc T.7,5cm Pondasi Tepi Teras 1Pc:5Psr 20x20cm/m'</v>
          </cell>
          <cell r="HO17534" t="str">
            <v>H1034</v>
          </cell>
        </row>
        <row r="17535">
          <cell r="HM17535" t="str">
            <v>H1035 Pas.Rollag Celcon Bloc T.7,5cm Pondasi Tepi Teras 1Pc:5Psr 20x30cm/m'</v>
          </cell>
          <cell r="HO17535" t="str">
            <v>H1035</v>
          </cell>
        </row>
        <row r="17536">
          <cell r="HM17536" t="str">
            <v>H1036 Pas.Rollag Celcon Bloc T.7,5cm Pondasi Tepi Teras 1Pc:5Psr 20x40cm/m'</v>
          </cell>
          <cell r="HO17536" t="str">
            <v>H1036</v>
          </cell>
        </row>
        <row r="17537">
          <cell r="HM17537" t="str">
            <v>H1037  Urugan Tanah Lantai/m3 (Tanah dari dalam)</v>
          </cell>
          <cell r="HO17537" t="str">
            <v>H1037</v>
          </cell>
        </row>
        <row r="17538">
          <cell r="HM17538" t="str">
            <v>H1038  Urugan Tanah Lantai/m3 (Tanah dari luar)</v>
          </cell>
          <cell r="HO17538" t="str">
            <v>H1038</v>
          </cell>
        </row>
        <row r="17539">
          <cell r="HM17539" t="str">
            <v>H1039  Pemadatan Tanah Lantai/m2 (Dengan timbrisan tangan)</v>
          </cell>
          <cell r="HO17539" t="str">
            <v>H1039</v>
          </cell>
        </row>
        <row r="17540">
          <cell r="HM17540" t="str">
            <v>H1040  Pemadatan Tanah Lantai/m2 (Dengan mesin stamper)</v>
          </cell>
          <cell r="HO17540" t="str">
            <v>H1040</v>
          </cell>
        </row>
        <row r="17541">
          <cell r="HM17541" t="str">
            <v>H1041  Urugan Pasir Lantai/m3 dgn Pasir Urug</v>
          </cell>
          <cell r="HO17541" t="str">
            <v>H1041</v>
          </cell>
        </row>
        <row r="17542">
          <cell r="HM17542" t="str">
            <v>H1042  Urugan Pasir Lantai/m3 dgn Pasir extra Beton</v>
          </cell>
          <cell r="HO17542" t="str">
            <v>H1042</v>
          </cell>
        </row>
        <row r="17543">
          <cell r="HM17543" t="str">
            <v>H1043  Urugan Pasir Lantai/m3 dgn Sirtu</v>
          </cell>
          <cell r="HO17543" t="str">
            <v>H1043</v>
          </cell>
        </row>
        <row r="17544">
          <cell r="HM17544" t="str">
            <v>H1044 Pas.Plastik Alas/m2 Plastik Sheet</v>
          </cell>
          <cell r="HO17544" t="str">
            <v>H1044</v>
          </cell>
        </row>
        <row r="17545">
          <cell r="HM17545" t="str">
            <v>H1045  Rabat Beton T.2,5cm/m2 Tanpa Tulang dgn Koral</v>
          </cell>
          <cell r="HO17545" t="str">
            <v>H1045</v>
          </cell>
        </row>
        <row r="17546">
          <cell r="HM17546" t="str">
            <v>H1046  Rabat Beton T.5cm/m2 Tanpa Tulang dgn Koral</v>
          </cell>
          <cell r="HO17546" t="str">
            <v>H1046</v>
          </cell>
        </row>
        <row r="17547">
          <cell r="HM17547" t="str">
            <v>H1047  Rabat Beton T.7,5cm/m2 Tanpa Tulang dgn Koral</v>
          </cell>
          <cell r="HO17547" t="str">
            <v>H1047</v>
          </cell>
        </row>
        <row r="17548">
          <cell r="HM17548" t="str">
            <v>H1048  Rabat Beton T.10cm/m2 Tanpa Tulang dgn Koral</v>
          </cell>
          <cell r="HO17548" t="str">
            <v>H1048</v>
          </cell>
        </row>
        <row r="17549">
          <cell r="HM17549" t="str">
            <v>H1049  Rabat Beton T.5cm/m2 dgn Tulang dia 620 dgn Koral</v>
          </cell>
          <cell r="HO17549" t="str">
            <v>H1049</v>
          </cell>
        </row>
        <row r="17550">
          <cell r="HM17550" t="str">
            <v>H1050  Rabat Beton T.7,5cm/m2 dgn Tulang dia 620 dgn Koral</v>
          </cell>
          <cell r="HO17550" t="str">
            <v>H1050</v>
          </cell>
        </row>
        <row r="17551">
          <cell r="HM17551" t="str">
            <v>H1051  Rabat Beton T.10cm/m2 dgn Tulang dia 620 dgn Koral</v>
          </cell>
          <cell r="HO17551" t="str">
            <v>H1051</v>
          </cell>
        </row>
        <row r="17552">
          <cell r="HM17552" t="str">
            <v>H1052  Rabat Beton T.5cm/m2 dgn Tulang dia 630 dgn Koral</v>
          </cell>
          <cell r="HO17552" t="str">
            <v>H1052</v>
          </cell>
        </row>
        <row r="17553">
          <cell r="HM17553" t="str">
            <v>H1053  Rabat Beton T.7,5cm/m2 dgn Tulang dia 630 dgn Koral</v>
          </cell>
          <cell r="HO17553" t="str">
            <v>H1053</v>
          </cell>
        </row>
        <row r="17554">
          <cell r="HM17554" t="str">
            <v>H1054  Rabat Beton T.10cm/m2 dgn Tulang dia 630 dgn Koral</v>
          </cell>
          <cell r="HO17554" t="str">
            <v>H1054</v>
          </cell>
        </row>
        <row r="17555">
          <cell r="HM17555" t="str">
            <v>H1055  Rabat Beton T.5cm/m2 dgn Tulang dia 820 dgn Koral</v>
          </cell>
          <cell r="HO17555" t="str">
            <v>H1055</v>
          </cell>
        </row>
        <row r="17556">
          <cell r="HM17556" t="str">
            <v>H1056  Rabat Beton T.7,5cm/m2 dgn Tulang dia 820 dgn Koral</v>
          </cell>
          <cell r="HO17556" t="str">
            <v>H1056</v>
          </cell>
        </row>
        <row r="17557">
          <cell r="HM17557" t="str">
            <v>H1057  Rabat Beton T.10cm/m2 dgn Tulang dia 820 dgn Koral</v>
          </cell>
          <cell r="HO17557" t="str">
            <v>H1057</v>
          </cell>
        </row>
        <row r="17558">
          <cell r="HM17558" t="str">
            <v>H1058  Rabat Beton T.5cm/m2 dgn Tulang dia 830 dgn Koral</v>
          </cell>
          <cell r="HO17558" t="str">
            <v>H1058</v>
          </cell>
        </row>
        <row r="17559">
          <cell r="HM17559" t="str">
            <v>H1059  Rabat Beton T.7,5cm/m2 dgn Tulang dia 830 dgn Koral</v>
          </cell>
          <cell r="HO17559" t="str">
            <v>H1059</v>
          </cell>
        </row>
        <row r="17560">
          <cell r="HM17560" t="str">
            <v>H1060  Rabat Beton T.10cm/m2 dgn Tulang dia 830 dgn Koral</v>
          </cell>
          <cell r="HO17560" t="str">
            <v>H1060</v>
          </cell>
        </row>
        <row r="17561">
          <cell r="HM17561" t="str">
            <v>H1061  Rabat Beton T.5cm/m2 dgn Tulang dia 1020 dgn Koral</v>
          </cell>
          <cell r="HO17561" t="str">
            <v>H1061</v>
          </cell>
        </row>
        <row r="17562">
          <cell r="HM17562" t="str">
            <v>H1062  Rabat Beton T.7,5cm/m2 dgn Tulang dia 1020 dgn Koral</v>
          </cell>
          <cell r="HO17562" t="str">
            <v>H1062</v>
          </cell>
        </row>
        <row r="17563">
          <cell r="HM17563" t="str">
            <v>H1063  Rabat Beton T.10cm/m2 dgn Tulang dia 1020 dgn Koral</v>
          </cell>
          <cell r="HO17563" t="str">
            <v>H1063</v>
          </cell>
        </row>
        <row r="17564">
          <cell r="HM17564" t="str">
            <v>H1064  Rabat Beton T.5cm/m2 dgn Tulang dia 1030 dgn Koral</v>
          </cell>
          <cell r="HO17564" t="str">
            <v>H1064</v>
          </cell>
        </row>
        <row r="17565">
          <cell r="HM17565" t="str">
            <v>H1065  Rabat Beton T.7,5cm/m2 dgn Tulang dia 1030 dgn Koral</v>
          </cell>
          <cell r="HO17565" t="str">
            <v>H1065</v>
          </cell>
        </row>
        <row r="17566">
          <cell r="HM17566" t="str">
            <v>H1066  Rabat Beton T.10cm/m2 dgn Tulang dia 1030 dgn Koral</v>
          </cell>
          <cell r="HO17566" t="str">
            <v>H1066</v>
          </cell>
        </row>
        <row r="17567">
          <cell r="HM17567" t="str">
            <v>H1067  Rabat Beton T.2,5cm/m2 Tanpa Tulang dgn Seplit</v>
          </cell>
          <cell r="HO17567" t="str">
            <v>H1067</v>
          </cell>
        </row>
        <row r="17568">
          <cell r="HM17568" t="str">
            <v>H1068  Rabat Beton T.5cm/m2 Tanpa Tulang</v>
          </cell>
          <cell r="HO17568" t="str">
            <v>H1068</v>
          </cell>
        </row>
        <row r="17569">
          <cell r="HM17569" t="str">
            <v>H1069  Rabat Beton T.7,5cm/m2 Tanpa Tulang</v>
          </cell>
          <cell r="HO17569" t="str">
            <v>H1069</v>
          </cell>
        </row>
        <row r="17570">
          <cell r="HM17570" t="str">
            <v>H1070  Rabat Beton T.10cm/m2 Tanpa Tulang</v>
          </cell>
          <cell r="HO17570" t="str">
            <v>H1070</v>
          </cell>
        </row>
        <row r="17571">
          <cell r="HM17571" t="str">
            <v>H1071  Rabat Beton T.5cm/m2 dgn Tulang dia 620</v>
          </cell>
          <cell r="HO17571" t="str">
            <v>H1071</v>
          </cell>
        </row>
        <row r="17572">
          <cell r="HM17572" t="str">
            <v>H1072  Rabat Beton T.7,5cm/m2 dgn Tulang dia 620</v>
          </cell>
          <cell r="HO17572" t="str">
            <v>H1072</v>
          </cell>
        </row>
        <row r="17573">
          <cell r="HM17573" t="str">
            <v>H1073  Rabat Beton T.10cm/m2 dgn Tulang dia 620</v>
          </cell>
          <cell r="HO17573" t="str">
            <v>H1073</v>
          </cell>
        </row>
        <row r="17574">
          <cell r="HM17574" t="str">
            <v>H1074  Rabat Beton T.5cm/m2 dgn Tulang dia 630</v>
          </cell>
          <cell r="HO17574" t="str">
            <v>H1074</v>
          </cell>
        </row>
        <row r="17575">
          <cell r="HM17575" t="str">
            <v>H1075  Rabat Beton T.7,5cm/m2 dgn Tulang dia 630</v>
          </cell>
          <cell r="HO17575" t="str">
            <v>H1075</v>
          </cell>
        </row>
        <row r="17576">
          <cell r="HM17576" t="str">
            <v>H1076  Rabat Beton T.10cm/m2 dgn Tulang dia 630</v>
          </cell>
          <cell r="HO17576" t="str">
            <v>H1076</v>
          </cell>
        </row>
        <row r="17577">
          <cell r="HM17577" t="str">
            <v>H1077  Rabat Beton T.5cm/m2 dgn Tulang dia 820</v>
          </cell>
          <cell r="HO17577" t="str">
            <v>H1077</v>
          </cell>
        </row>
        <row r="17578">
          <cell r="HM17578" t="str">
            <v>H1078  Rabat Beton T.7,5cm/m2 dgn Tulang dia 820</v>
          </cell>
          <cell r="HO17578" t="str">
            <v>H1078</v>
          </cell>
        </row>
        <row r="17579">
          <cell r="HM17579" t="str">
            <v>H1079  Rabat Beton T.10cm/m2 dgn Tulang dia 820</v>
          </cell>
          <cell r="HO17579" t="str">
            <v>H1079</v>
          </cell>
        </row>
        <row r="17580">
          <cell r="HM17580" t="str">
            <v>H1080  Rabat Beton T.5cm/m2 dgn Tulang dia 830</v>
          </cell>
          <cell r="HO17580" t="str">
            <v>H1080</v>
          </cell>
        </row>
        <row r="17581">
          <cell r="HM17581" t="str">
            <v>H1081  Rabat Beton T.7,5cm/m2 dgn Tulang dia 830</v>
          </cell>
          <cell r="HO17581" t="str">
            <v>H1081</v>
          </cell>
        </row>
        <row r="17582">
          <cell r="HM17582" t="str">
            <v>H1082  Rabat Beton T.10cm/m2 dgn Tulang dia 830</v>
          </cell>
          <cell r="HO17582" t="str">
            <v>H1082</v>
          </cell>
        </row>
        <row r="17583">
          <cell r="HM17583" t="str">
            <v>H1083  Rabat Beton T.5cm/m2 dgn Tulang dia 1020</v>
          </cell>
          <cell r="HO17583" t="str">
            <v>H1083</v>
          </cell>
        </row>
        <row r="17584">
          <cell r="HM17584" t="str">
            <v>H1084  Rabat Beton T.7,5cm/m2 dgn Tulang dia 1020</v>
          </cell>
          <cell r="HO17584" t="str">
            <v>H1084</v>
          </cell>
        </row>
        <row r="17585">
          <cell r="HM17585" t="str">
            <v>H1085  Rabat Beton T.10cm/m2 dgn Tulang dia 1020</v>
          </cell>
          <cell r="HO17585" t="str">
            <v>H1085</v>
          </cell>
        </row>
        <row r="17586">
          <cell r="HM17586" t="str">
            <v>H1086  Rabat Beton T.5cm/m2 dgn Tulang dia 1030</v>
          </cell>
          <cell r="HO17586" t="str">
            <v>H1086</v>
          </cell>
        </row>
        <row r="17587">
          <cell r="HM17587" t="str">
            <v>H1087  Rabat Beton T.7,5cm/m2 dgn Tulang dia 1030</v>
          </cell>
          <cell r="HO17587" t="str">
            <v>H1087</v>
          </cell>
        </row>
        <row r="17588">
          <cell r="HM17588" t="str">
            <v>H1088  Rabat Beton T.10cm/m2 dgn Tulang dia 1030</v>
          </cell>
          <cell r="HO17588" t="str">
            <v>H1088</v>
          </cell>
        </row>
        <row r="17589">
          <cell r="HM17589" t="str">
            <v>H1089  Pas.Keramik Lantai Import 10X20/m2</v>
          </cell>
          <cell r="HO17589" t="str">
            <v>H1089</v>
          </cell>
        </row>
        <row r="17590">
          <cell r="HM17590" t="str">
            <v>H1090  Pas.Plint Keramik Lantai Import 10X20/m'</v>
          </cell>
          <cell r="HO17590" t="str">
            <v>H1090</v>
          </cell>
        </row>
        <row r="17591">
          <cell r="HM17591" t="str">
            <v>H1091  Pas.Keramik Lantai Import 20X20/m2</v>
          </cell>
          <cell r="HO17591" t="str">
            <v>H1091</v>
          </cell>
        </row>
        <row r="17592">
          <cell r="HM17592" t="str">
            <v>H1092  Pas.Plint Keramik Lantai Import 10X20/m'</v>
          </cell>
          <cell r="HO17592" t="str">
            <v>H1092</v>
          </cell>
        </row>
        <row r="17593">
          <cell r="HM17593" t="str">
            <v>H1093  Pas.Keramik Lantai Import 30X30/m2</v>
          </cell>
          <cell r="HO17593" t="str">
            <v>H1093</v>
          </cell>
        </row>
        <row r="17594">
          <cell r="HM17594" t="str">
            <v>H1094  Pas.Plint Keramik Lantai Import 10X30/m'</v>
          </cell>
          <cell r="HO17594" t="str">
            <v>H1094</v>
          </cell>
        </row>
        <row r="17595">
          <cell r="HM17595" t="str">
            <v>H1095  Pas.Keramik Lantai Import 40X40/m2</v>
          </cell>
          <cell r="HO17595" t="str">
            <v>H1095</v>
          </cell>
        </row>
        <row r="17596">
          <cell r="HM17596" t="str">
            <v>H1096  Pas.Plint Keramik Lantai Import 10X40/m'</v>
          </cell>
          <cell r="HO17596" t="str">
            <v>H1096</v>
          </cell>
        </row>
        <row r="17597">
          <cell r="HM17597" t="str">
            <v>H1097  Pas.Keramik Lantai Import 50X50/m2</v>
          </cell>
          <cell r="HO17597" t="str">
            <v>H1097</v>
          </cell>
        </row>
        <row r="17598">
          <cell r="HM17598" t="str">
            <v>H1098  Pas.Plint Keramik Lantai Import 10X50/m'</v>
          </cell>
          <cell r="HO17598" t="str">
            <v>H1098</v>
          </cell>
        </row>
        <row r="17599">
          <cell r="HM17599" t="str">
            <v>H1099  Pas.Keramik Lantai Import 60X60/m2</v>
          </cell>
          <cell r="HO17599" t="str">
            <v>H1099</v>
          </cell>
        </row>
        <row r="17600">
          <cell r="HM17600" t="str">
            <v>H1100  Pas.Plint Keramik Lantai Import 10X60/m'</v>
          </cell>
          <cell r="HO17600" t="str">
            <v>H1100</v>
          </cell>
        </row>
        <row r="17601">
          <cell r="HM17601" t="str">
            <v>H1101  Pas.Keramik Lantai Lokal 10X20/m2 Essenza</v>
          </cell>
          <cell r="HO17601" t="str">
            <v>H1101</v>
          </cell>
        </row>
        <row r="17602">
          <cell r="HM17602" t="str">
            <v>H1102  Pas.Plint Keramik Lantai Lokal 10X20/m' Essenza</v>
          </cell>
          <cell r="HO17602" t="str">
            <v>H1102</v>
          </cell>
        </row>
        <row r="17603">
          <cell r="HM17603" t="str">
            <v>H1103  Pas.Keramik Lantai Lokal 20X20/m2 Essenza</v>
          </cell>
          <cell r="HO17603" t="str">
            <v>H1103</v>
          </cell>
        </row>
        <row r="17604">
          <cell r="HM17604" t="str">
            <v>H1104  Pas.Plint Keramik Lantai Lokal 10X20/m' Essenza</v>
          </cell>
          <cell r="HO17604" t="str">
            <v>H1104</v>
          </cell>
        </row>
        <row r="17605">
          <cell r="HM17605" t="str">
            <v>H1105  Pas.Keramik Lantai Lokal 30X30/m2 Essenza</v>
          </cell>
          <cell r="HO17605" t="str">
            <v>H1105</v>
          </cell>
        </row>
        <row r="17606">
          <cell r="HM17606" t="str">
            <v>H1106  Pas.Plint Keramik Lantai Lokal 10X30/m' Essenza</v>
          </cell>
          <cell r="HO17606" t="str">
            <v>H1106</v>
          </cell>
        </row>
        <row r="17607">
          <cell r="HM17607" t="str">
            <v>H1107  Pas.Keramik Lantai Lokal 40X40/m2 Essenza</v>
          </cell>
          <cell r="HO17607" t="str">
            <v>H1107</v>
          </cell>
        </row>
        <row r="17608">
          <cell r="HM17608" t="str">
            <v>H1108  Pas.Plint Keramik Lantai Lokal 10X40/m' Essenza</v>
          </cell>
          <cell r="HO17608" t="str">
            <v>H1108</v>
          </cell>
        </row>
        <row r="17609">
          <cell r="HM17609" t="str">
            <v>H1109  Pas.Keramik Lantai Lokal 50X50/m2 Essenza</v>
          </cell>
          <cell r="HO17609" t="str">
            <v>H1109</v>
          </cell>
        </row>
        <row r="17610">
          <cell r="HM17610" t="str">
            <v>H1110  Pas.Plint Keramik Lantai Lokal 10X50/m' Essenza</v>
          </cell>
          <cell r="HO17610" t="str">
            <v>H1110</v>
          </cell>
        </row>
        <row r="17611">
          <cell r="HM17611" t="str">
            <v>H1111  Pas.Keramik Lantai Lokal 60X60/m2 Essenza</v>
          </cell>
          <cell r="HO17611" t="str">
            <v>H1111</v>
          </cell>
        </row>
        <row r="17612">
          <cell r="HM17612" t="str">
            <v>H1112  Pas.Plint Keramik Lantai Lokal 10X60/m' Essenza</v>
          </cell>
          <cell r="HO17612" t="str">
            <v>H1112</v>
          </cell>
        </row>
        <row r="17613">
          <cell r="HM17613" t="str">
            <v>H1113  Pas.Keramik Lantai Lokal 10X20/m2 Ikad</v>
          </cell>
          <cell r="HO17613" t="str">
            <v>H1113</v>
          </cell>
        </row>
        <row r="17614">
          <cell r="HM17614" t="str">
            <v>H1114  Pas.Plint Keramik Lantai Lokal 10X20/m' Ikad</v>
          </cell>
          <cell r="HO17614" t="str">
            <v>H1114</v>
          </cell>
        </row>
        <row r="17615">
          <cell r="HM17615" t="str">
            <v>H1115  Pas.Keramik Lantai Lokal 20X20/m2 Ikad</v>
          </cell>
          <cell r="HO17615" t="str">
            <v>H1115</v>
          </cell>
        </row>
        <row r="17616">
          <cell r="HM17616" t="str">
            <v>H1116  Pas.Plint Keramik Lantai Lokal 10X20/m' Ikad</v>
          </cell>
          <cell r="HO17616" t="str">
            <v>H1116</v>
          </cell>
        </row>
        <row r="17617">
          <cell r="HM17617" t="str">
            <v>H1117  Pas.Keramik Lantai Lokal 30X30/m2 Ikad</v>
          </cell>
          <cell r="HO17617" t="str">
            <v>H1117</v>
          </cell>
        </row>
        <row r="17618">
          <cell r="HM17618" t="str">
            <v>H1118  Pas.Plint Keramik Lantai Lokal 10X30/m' Ikad</v>
          </cell>
          <cell r="HO17618" t="str">
            <v>H1118</v>
          </cell>
        </row>
        <row r="17619">
          <cell r="HM17619" t="str">
            <v>H1119  Pas.Keramik Lantai Lokal 40X40/m2 Ikad</v>
          </cell>
          <cell r="HO17619" t="str">
            <v>H1119</v>
          </cell>
        </row>
        <row r="17620">
          <cell r="HM17620" t="str">
            <v>H1120  Pas.Plint Keramik Lantai Lokal 10X40/m' Ikad</v>
          </cell>
          <cell r="HO17620" t="str">
            <v>H1120</v>
          </cell>
        </row>
        <row r="17621">
          <cell r="HM17621" t="str">
            <v>H1121  Pas.Keramik Lantai Lokal 50X50/m2 Ikad</v>
          </cell>
          <cell r="HO17621" t="str">
            <v>H1121</v>
          </cell>
        </row>
        <row r="17622">
          <cell r="HM17622" t="str">
            <v>H1122  Pas.Plint Keramik Lantai Lokal 10X50/m' Ikad</v>
          </cell>
          <cell r="HO17622" t="str">
            <v>H1122</v>
          </cell>
        </row>
        <row r="17623">
          <cell r="HM17623" t="str">
            <v>H1123  Pas.Keramik Lantai Lokal 60X60/m2 Ikad</v>
          </cell>
          <cell r="HO17623" t="str">
            <v>H1123</v>
          </cell>
        </row>
        <row r="17624">
          <cell r="HM17624" t="str">
            <v>H1124  Pas.Plint Keramik Lantai Lokal 10X60/m' Ikad</v>
          </cell>
          <cell r="HO17624" t="str">
            <v>H1124</v>
          </cell>
        </row>
        <row r="17625">
          <cell r="HM17625" t="str">
            <v>H1125  Pas.Keramik Lantai Lokal 10X20/m2 Mulia</v>
          </cell>
          <cell r="HO17625" t="str">
            <v>H1125</v>
          </cell>
        </row>
        <row r="17626">
          <cell r="HM17626" t="str">
            <v>H1126  Pas.Plint Keramik Lantai Lokal 10X20/m' Mulia</v>
          </cell>
          <cell r="HO17626" t="str">
            <v>H1126</v>
          </cell>
        </row>
        <row r="17627">
          <cell r="HM17627" t="str">
            <v>H1127  Pas.Keramik Lantai Lokal 20X20/m2 Mulia</v>
          </cell>
          <cell r="HO17627" t="str">
            <v>H1127</v>
          </cell>
        </row>
        <row r="17628">
          <cell r="HM17628" t="str">
            <v>H1128  Pas.Plint Keramik Lantai Lokal 10X20/m' Mulia</v>
          </cell>
          <cell r="HO17628" t="str">
            <v>H1128</v>
          </cell>
        </row>
        <row r="17629">
          <cell r="HM17629" t="str">
            <v>H1129  Pas.Keramik Lantai Lokal 30X30/m2 Mulia</v>
          </cell>
          <cell r="HO17629" t="str">
            <v>H1129</v>
          </cell>
        </row>
        <row r="17630">
          <cell r="HM17630" t="str">
            <v>H1130  Pas.Plint Keramik Lantai Lokal 10X30/m' Mulia</v>
          </cell>
          <cell r="HO17630" t="str">
            <v>H1130</v>
          </cell>
        </row>
        <row r="17631">
          <cell r="HM17631" t="str">
            <v>H1131  Pas.Keramik Lantai Lokal 40X40/m2 Mulia</v>
          </cell>
          <cell r="HO17631" t="str">
            <v>H1131</v>
          </cell>
        </row>
        <row r="17632">
          <cell r="HM17632" t="str">
            <v>H1132  Pas.Plint Keramik Lantai Lokal 10X40/m' Mulia</v>
          </cell>
          <cell r="HO17632" t="str">
            <v>H1132</v>
          </cell>
        </row>
        <row r="17633">
          <cell r="HM17633" t="str">
            <v>H1133  Pas.Keramik Lantai Lokal 50X50/m2 Mulia</v>
          </cell>
          <cell r="HO17633" t="str">
            <v>H1133</v>
          </cell>
        </row>
        <row r="17634">
          <cell r="HM17634" t="str">
            <v>H1134  Pas.Plint Keramik Lantai Lokal 10X50/m' Mulia</v>
          </cell>
          <cell r="HO17634" t="str">
            <v>H1134</v>
          </cell>
        </row>
        <row r="17635">
          <cell r="HM17635" t="str">
            <v>H1135  Pas.Keramik Lantai Lokal 60X60/m2 Mulia</v>
          </cell>
          <cell r="HO17635" t="str">
            <v>H1135</v>
          </cell>
        </row>
        <row r="17636">
          <cell r="HM17636" t="str">
            <v>H1136  Pas.Plint Keramik Lantai Lokal 10X60/m' Mulia</v>
          </cell>
          <cell r="HO17636" t="str">
            <v>H1136</v>
          </cell>
        </row>
        <row r="17637">
          <cell r="HM17637" t="str">
            <v>H1137  Pas.Keramik Lantai Lokal 10X20/m2 Platinum</v>
          </cell>
          <cell r="HO17637" t="str">
            <v>H1137</v>
          </cell>
        </row>
        <row r="17638">
          <cell r="HM17638" t="str">
            <v>H1138  Pas.Plint Keramik Lantai Lokal 10X20/m' Platinum</v>
          </cell>
          <cell r="HO17638" t="str">
            <v>H1138</v>
          </cell>
        </row>
        <row r="17639">
          <cell r="HM17639" t="str">
            <v>H1139  Pas.Keramik Lantai Lokal 20X20/m2 Platinum</v>
          </cell>
          <cell r="HO17639" t="str">
            <v>H1139</v>
          </cell>
        </row>
        <row r="17640">
          <cell r="HM17640" t="str">
            <v>H1140  Pas.Plint Keramik Lantai Lokal 10X20/m' Platinum</v>
          </cell>
          <cell r="HO17640" t="str">
            <v>H1140</v>
          </cell>
        </row>
        <row r="17641">
          <cell r="HM17641" t="str">
            <v>H1141  Pas.Keramik Lantai Lokal 30X30/m2 Platinum</v>
          </cell>
          <cell r="HO17641" t="str">
            <v>H1141</v>
          </cell>
        </row>
        <row r="17642">
          <cell r="HM17642" t="str">
            <v>H1142  Pas.Plint Keramik Lantai Lokal 10X30/m' Platinum</v>
          </cell>
          <cell r="HO17642" t="str">
            <v>H1142</v>
          </cell>
        </row>
        <row r="17643">
          <cell r="HM17643" t="str">
            <v>H1143  Pas.Keramik Lantai Lokal 40X40/m2 Platinum</v>
          </cell>
          <cell r="HO17643" t="str">
            <v>H1143</v>
          </cell>
        </row>
        <row r="17644">
          <cell r="HM17644" t="str">
            <v>H1144  Pas.Plint Keramik Lantai Lokal 10X40/m' Platinum</v>
          </cell>
          <cell r="HO17644" t="str">
            <v>H1144</v>
          </cell>
        </row>
        <row r="17645">
          <cell r="HM17645" t="str">
            <v>H1145  Pas.Keramik Lantai Lokal 50X50/m2 Platinum</v>
          </cell>
          <cell r="HO17645" t="str">
            <v>H1145</v>
          </cell>
        </row>
        <row r="17646">
          <cell r="HM17646" t="str">
            <v>H1146  Pas.Plint Keramik Lantai Lokal 10X50/m' Platinum</v>
          </cell>
          <cell r="HO17646" t="str">
            <v>H1146</v>
          </cell>
        </row>
        <row r="17647">
          <cell r="HM17647" t="str">
            <v>H1147  Pas.Keramik Lantai Lokal 60X60/m2 Platinum</v>
          </cell>
          <cell r="HO17647" t="str">
            <v>H1147</v>
          </cell>
        </row>
        <row r="17648">
          <cell r="HM17648" t="str">
            <v>H1148  Pas.Plint Keramik Lantai Lokal 10X60/m' Platinum</v>
          </cell>
          <cell r="HO17648" t="str">
            <v>H1148</v>
          </cell>
        </row>
        <row r="17649">
          <cell r="HM17649" t="str">
            <v>H1149  Pas.Keramik Lantai Lokal 10X20/m2 Roman</v>
          </cell>
          <cell r="HO17649" t="str">
            <v>H1149</v>
          </cell>
        </row>
        <row r="17650">
          <cell r="HM17650" t="str">
            <v>H1150  Pas.Plint Keramik Lantai Lokal 10X20/m' Roman</v>
          </cell>
          <cell r="HO17650" t="str">
            <v>H1150</v>
          </cell>
        </row>
        <row r="17651">
          <cell r="HM17651" t="str">
            <v>H1151  Pas.Keramik Lantai Lokal 20X20/m2 Roman</v>
          </cell>
          <cell r="HO17651" t="str">
            <v>H1151</v>
          </cell>
        </row>
        <row r="17652">
          <cell r="HM17652" t="str">
            <v>H1152  Pas.Plint Keramik Lantai Lokal 10X20/m' Roman</v>
          </cell>
          <cell r="HO17652" t="str">
            <v>H1152</v>
          </cell>
        </row>
        <row r="17653">
          <cell r="HM17653" t="str">
            <v>H1153  Pas.Keramik Lantai Lokal 30X30/m2 Roman</v>
          </cell>
          <cell r="HO17653" t="str">
            <v>H1153</v>
          </cell>
        </row>
        <row r="17654">
          <cell r="HM17654" t="str">
            <v>H1154  Pas.Plint Keramik Lantai Lokal 10X30/m' Roman</v>
          </cell>
          <cell r="HO17654" t="str">
            <v>H1154</v>
          </cell>
        </row>
        <row r="17655">
          <cell r="HM17655" t="str">
            <v>H1155  Pas.Keramik Lantai Lokal 40X40/m2 Roman</v>
          </cell>
          <cell r="HO17655" t="str">
            <v>H1155</v>
          </cell>
        </row>
        <row r="17656">
          <cell r="HM17656" t="str">
            <v>H1156  Pas.Plint Keramik Lantai Lokal 10X40/m' Roman</v>
          </cell>
          <cell r="HO17656" t="str">
            <v>H1156</v>
          </cell>
        </row>
        <row r="17657">
          <cell r="HM17657" t="str">
            <v>H1157  Pas.Keramik Lantai Lokal 50X50/m2 Roman</v>
          </cell>
          <cell r="HO17657" t="str">
            <v>H1157</v>
          </cell>
        </row>
        <row r="17658">
          <cell r="HM17658" t="str">
            <v>H1158  Pas.Plint Keramik Lantai Lokal 10X50/m' Roman</v>
          </cell>
          <cell r="HO17658" t="str">
            <v>H1158</v>
          </cell>
        </row>
        <row r="17659">
          <cell r="HM17659" t="str">
            <v>H1159  Pas.Keramik Lantai Lokal 60X60/m2 Roman</v>
          </cell>
          <cell r="HO17659" t="str">
            <v>H1159</v>
          </cell>
        </row>
        <row r="17660">
          <cell r="HM17660" t="str">
            <v>H1160  Pas.Plint Keramik Lantai Lokal 10X60/m' Roman</v>
          </cell>
          <cell r="HO17660" t="str">
            <v>H1160</v>
          </cell>
        </row>
        <row r="17661">
          <cell r="HM17661" t="str">
            <v>H1161  Pas.Marmer Lantai Import 40X40/m2 ex.Italia</v>
          </cell>
          <cell r="HO17661" t="str">
            <v>H1161</v>
          </cell>
        </row>
        <row r="17662">
          <cell r="HM17662" t="str">
            <v>H1162  Pas.Plint Marmer Import 10X40/m' ex.Italia</v>
          </cell>
          <cell r="HO17662" t="str">
            <v>H1162</v>
          </cell>
        </row>
        <row r="17663">
          <cell r="HM17663" t="str">
            <v>H1163  Pas.Marmer Lantai Import 50X50/m2 ex.Italia</v>
          </cell>
          <cell r="HO17663" t="str">
            <v>H1163</v>
          </cell>
        </row>
        <row r="17664">
          <cell r="HM17664" t="str">
            <v>H1164  Pas.Plint Marmer Import 10X50/m' ex.Italia</v>
          </cell>
          <cell r="HO17664" t="str">
            <v>H1164</v>
          </cell>
        </row>
        <row r="17665">
          <cell r="HM17665" t="str">
            <v>H1165  Pas.Marmer Lantai Import 60X60/m2 ex.Italia</v>
          </cell>
          <cell r="HO17665" t="str">
            <v>H1165</v>
          </cell>
        </row>
        <row r="17666">
          <cell r="HM17666" t="str">
            <v>H1166  Pas.Plint Marmer Import 10X60/m' ex.Italia</v>
          </cell>
          <cell r="HO17666" t="str">
            <v>H1166</v>
          </cell>
        </row>
        <row r="17667">
          <cell r="HM17667" t="str">
            <v>H1167  Pas.Marmer Lantai Import Slab/m2 ex.Italia</v>
          </cell>
          <cell r="HO17667" t="str">
            <v>H1167</v>
          </cell>
        </row>
        <row r="17668">
          <cell r="HM17668" t="str">
            <v>H1168  Pas.Plint Marmer Import 10X100/m' ex.Italia</v>
          </cell>
          <cell r="HO17668" t="str">
            <v>H1168</v>
          </cell>
        </row>
        <row r="17669">
          <cell r="HM17669" t="str">
            <v>H1169  Pas.Marmer Lantai Import 50X50/m2 ex.RRC</v>
          </cell>
          <cell r="HO17669" t="str">
            <v>H1169</v>
          </cell>
        </row>
        <row r="17670">
          <cell r="HM17670" t="str">
            <v>H1170  Pas.Plint Marmer Import 10X50/m' ex.RRC</v>
          </cell>
          <cell r="HO17670" t="str">
            <v>H1170</v>
          </cell>
        </row>
        <row r="17671">
          <cell r="HM17671" t="str">
            <v>H1171  Pas.Marmer Lantai Import 60X60/m2 ex.RRC</v>
          </cell>
          <cell r="HO17671" t="str">
            <v>H1171</v>
          </cell>
        </row>
        <row r="17672">
          <cell r="HM17672" t="str">
            <v>H1172  Pas.Plint Marmer Import 10X60/m' ex.RRC</v>
          </cell>
          <cell r="HO17672" t="str">
            <v>H1172</v>
          </cell>
        </row>
        <row r="17673">
          <cell r="HM17673" t="str">
            <v>H1173  Pas.Marmer Lantai Import Slab/m2 ex.RRC</v>
          </cell>
          <cell r="HO17673" t="str">
            <v>H1173</v>
          </cell>
        </row>
        <row r="17674">
          <cell r="HM17674" t="str">
            <v>H1174  Pas.Plint Marmer Import 10X100/m' ex.RRC</v>
          </cell>
          <cell r="HO17674" t="str">
            <v>H1174</v>
          </cell>
        </row>
        <row r="17675">
          <cell r="HM17675" t="str">
            <v>H1175  Pas.Marmer Lantai Lokal 40X40/m2 Bangun Lampung Jaya</v>
          </cell>
          <cell r="HO17675" t="str">
            <v>H1175</v>
          </cell>
        </row>
        <row r="17676">
          <cell r="HM17676" t="str">
            <v>H1176  Pas.Plint Marmer Lokal 10X40/m' BLJ</v>
          </cell>
          <cell r="HO17676" t="str">
            <v>H1176</v>
          </cell>
        </row>
        <row r="17677">
          <cell r="HM17677" t="str">
            <v>H1177  Pas.Marmer Lantai 50X50/m2 BLJ</v>
          </cell>
          <cell r="HO17677" t="str">
            <v>H1177</v>
          </cell>
        </row>
        <row r="17678">
          <cell r="HM17678" t="str">
            <v>H1178  Pas.Plint Marmer 10X50/m' BLJ</v>
          </cell>
          <cell r="HO17678" t="str">
            <v>H1178</v>
          </cell>
        </row>
        <row r="17679">
          <cell r="HM17679" t="str">
            <v>H1179  Pas.Marmer Lantai 60X60/m2 BLJ</v>
          </cell>
          <cell r="HO17679" t="str">
            <v>H1179</v>
          </cell>
        </row>
        <row r="17680">
          <cell r="HM17680" t="str">
            <v>H1180  Pas.Plint Marmer 10X60/m' BLJ</v>
          </cell>
          <cell r="HO17680" t="str">
            <v>H1180</v>
          </cell>
        </row>
        <row r="17681">
          <cell r="HM17681" t="str">
            <v>H1181  Pas.Marmer Lantai Slab/m2 BLJ</v>
          </cell>
          <cell r="HO17681" t="str">
            <v>H1181</v>
          </cell>
        </row>
        <row r="17682">
          <cell r="HM17682" t="str">
            <v>H1182  Pas.Plint Marmer 10X100/m' BLJ</v>
          </cell>
          <cell r="HO17682" t="str">
            <v>H1182</v>
          </cell>
        </row>
        <row r="17683">
          <cell r="HM17683" t="str">
            <v>H1183  Pas.Marmer Lantai Lokal 40X40/m2 Citatah</v>
          </cell>
          <cell r="HO17683" t="str">
            <v>H1183</v>
          </cell>
        </row>
        <row r="17684">
          <cell r="HM17684" t="str">
            <v>H1184  Pas.Plint Marmer Lokal 10X40/m' Citatah</v>
          </cell>
          <cell r="HO17684" t="str">
            <v>H1184</v>
          </cell>
        </row>
        <row r="17685">
          <cell r="HM17685" t="str">
            <v>H1185  Pas.Marmer Lantai 50X50/m2 Citatah</v>
          </cell>
          <cell r="HO17685" t="str">
            <v>H1185</v>
          </cell>
        </row>
        <row r="17686">
          <cell r="HM17686" t="str">
            <v>H1186  Pas.Plint Marmer 10X50/m' Citatah</v>
          </cell>
          <cell r="HO17686" t="str">
            <v>H1186</v>
          </cell>
        </row>
        <row r="17687">
          <cell r="HM17687" t="str">
            <v>H1187  Pas.Marmer Lantai 60X60/m2 Citatah</v>
          </cell>
          <cell r="HO17687" t="str">
            <v>H1187</v>
          </cell>
        </row>
        <row r="17688">
          <cell r="HM17688" t="str">
            <v>H1188  Pas.Plint Marmer 10X60/m' Citatah</v>
          </cell>
          <cell r="HO17688" t="str">
            <v>H1188</v>
          </cell>
        </row>
        <row r="17689">
          <cell r="HM17689" t="str">
            <v>H1189  Pas.Marmer Lantai Slab/m2 Citatah</v>
          </cell>
          <cell r="HO17689" t="str">
            <v>H1189</v>
          </cell>
        </row>
        <row r="17690">
          <cell r="HM17690" t="str">
            <v>H1190  Pas.Plint Marmer 10X100/m' Citatah</v>
          </cell>
          <cell r="HO17690" t="str">
            <v>H1190</v>
          </cell>
        </row>
        <row r="17691">
          <cell r="HM17691" t="str">
            <v>H1191  Pas.Marmer Lantai Lokal 40X40/m2 Indoprima</v>
          </cell>
          <cell r="HO17691" t="str">
            <v>H1191</v>
          </cell>
        </row>
        <row r="17692">
          <cell r="HM17692" t="str">
            <v>H1192  Pas.Plint Marmer Lokal 10X40/m' Indoprima</v>
          </cell>
          <cell r="HO17692" t="str">
            <v>H1192</v>
          </cell>
        </row>
        <row r="17693">
          <cell r="HM17693" t="str">
            <v>H1193  Pas.Marmer Lantai 50X50/m2 Indoprima</v>
          </cell>
          <cell r="HO17693" t="str">
            <v>H1193</v>
          </cell>
        </row>
        <row r="17694">
          <cell r="HM17694" t="str">
            <v>H1194  Pas.Plint Marmer 10X50/m' Indoprima</v>
          </cell>
          <cell r="HO17694" t="str">
            <v>H1194</v>
          </cell>
        </row>
        <row r="17695">
          <cell r="HM17695" t="str">
            <v>H1195  Pas.Marmer Lantai 60X60/m2 Indoprima</v>
          </cell>
          <cell r="HO17695" t="str">
            <v>H1195</v>
          </cell>
        </row>
        <row r="17696">
          <cell r="HM17696" t="str">
            <v>H1196  Pas.Plint Marmer 10X60/m' Indoprima</v>
          </cell>
          <cell r="HO17696" t="str">
            <v>H1196</v>
          </cell>
        </row>
        <row r="17697">
          <cell r="HM17697" t="str">
            <v>H1197  Pas.Marmer Lantai Slab/m2 Indoprima</v>
          </cell>
          <cell r="HO17697" t="str">
            <v>H1197</v>
          </cell>
        </row>
        <row r="17698">
          <cell r="HM17698" t="str">
            <v>H1198  Pas.Plint Marmer 10X100/m' Indoprima</v>
          </cell>
          <cell r="HO17698" t="str">
            <v>H1198</v>
          </cell>
        </row>
        <row r="17699">
          <cell r="HM17699" t="str">
            <v>H1199  Pas.Marmer Lantai Lokal 40X40/m2 Pola Marmer</v>
          </cell>
          <cell r="HO17699" t="str">
            <v>H1199</v>
          </cell>
        </row>
        <row r="17700">
          <cell r="HM17700" t="str">
            <v>H1200  Pas.Plint Marmer Lokal 10X40/m' Pola Marmer</v>
          </cell>
          <cell r="HO17700" t="str">
            <v>H1200</v>
          </cell>
        </row>
        <row r="17701">
          <cell r="HM17701" t="str">
            <v>H1201  Pas.Marmer Lantai 50X50/m2 Pola Marmer</v>
          </cell>
          <cell r="HO17701" t="str">
            <v>H1201</v>
          </cell>
        </row>
        <row r="17702">
          <cell r="HM17702" t="str">
            <v>H1202  Pas.Plint Marmer 10X50/m' Pola Marmer</v>
          </cell>
          <cell r="HO17702" t="str">
            <v>H1202</v>
          </cell>
        </row>
        <row r="17703">
          <cell r="HM17703" t="str">
            <v>H1203  Pas.Marmer Lantai 60X60/m2 Pola Marmer</v>
          </cell>
          <cell r="HO17703" t="str">
            <v>H1203</v>
          </cell>
        </row>
        <row r="17704">
          <cell r="HM17704" t="str">
            <v>H1204  Pas.Plint Marmer 10X60/m' Pola Marmer</v>
          </cell>
          <cell r="HO17704" t="str">
            <v>H1204</v>
          </cell>
        </row>
        <row r="17705">
          <cell r="HM17705" t="str">
            <v>H1205  Pas.Marmer Lantai Slab/m2 Pola Marmer</v>
          </cell>
          <cell r="HO17705" t="str">
            <v>H1205</v>
          </cell>
        </row>
        <row r="17706">
          <cell r="HM17706" t="str">
            <v>H1206  Pas.Plint Marmer 10X100/m' Pola Marmer</v>
          </cell>
          <cell r="HO17706" t="str">
            <v>H1206</v>
          </cell>
        </row>
        <row r="17707">
          <cell r="HM17707" t="str">
            <v>H1207  Pas.Marmer Lantai Lokal 40X40/m2 Ujung Pandang</v>
          </cell>
          <cell r="HO17707" t="str">
            <v>H1207</v>
          </cell>
        </row>
        <row r="17708">
          <cell r="HM17708" t="str">
            <v>H1208  Pas.Plint Marmer Lokal 10X40/m' Ujung Pandang</v>
          </cell>
          <cell r="HO17708" t="str">
            <v>H1208</v>
          </cell>
        </row>
        <row r="17709">
          <cell r="HM17709" t="str">
            <v>H1209  Pas.Marmer Lantai 50X50/m2 Ujung Pandang</v>
          </cell>
          <cell r="HO17709" t="str">
            <v>H1209</v>
          </cell>
        </row>
        <row r="17710">
          <cell r="HM17710" t="str">
            <v>H1210  Pas.Plint Marmer 10X50/m' Ujung Pandang</v>
          </cell>
          <cell r="HO17710" t="str">
            <v>H1210</v>
          </cell>
        </row>
        <row r="17711">
          <cell r="HM17711" t="str">
            <v>H1211  Pas.Marmer Lantai 60X60/m2 Ujung Pandang</v>
          </cell>
          <cell r="HO17711" t="str">
            <v>H1211</v>
          </cell>
        </row>
        <row r="17712">
          <cell r="HM17712" t="str">
            <v>H1212  Pas.Plint Marmer 10X60/m' Ujung Pandang</v>
          </cell>
          <cell r="HO17712" t="str">
            <v>H1212</v>
          </cell>
        </row>
        <row r="17713">
          <cell r="HM17713" t="str">
            <v>H1213  Pas.Marmer Lantai Slab/m2 Ujung Pandang</v>
          </cell>
          <cell r="HO17713" t="str">
            <v>H1213</v>
          </cell>
        </row>
        <row r="17714">
          <cell r="HM17714" t="str">
            <v>H1214  Pas.Plint Marmer 10X100/m' Ujung Pandang</v>
          </cell>
          <cell r="HO17714" t="str">
            <v>H1214</v>
          </cell>
        </row>
        <row r="17715">
          <cell r="HM17715" t="str">
            <v>H1215  Pas.Granit Lantai Import 40x40/m2 ex.Italia</v>
          </cell>
          <cell r="HO17715" t="str">
            <v>H1215</v>
          </cell>
        </row>
        <row r="17716">
          <cell r="HM17716" t="str">
            <v>H1216  Pas.Plint Granit Lantai Import 10x40/m' ex.Italia</v>
          </cell>
          <cell r="HO17716" t="str">
            <v>H1216</v>
          </cell>
        </row>
        <row r="17717">
          <cell r="HM17717" t="str">
            <v>H1217  Pas.Granit Lantai Import 50x50/m2 ex.Italia</v>
          </cell>
          <cell r="HO17717" t="str">
            <v>H1217</v>
          </cell>
        </row>
        <row r="17718">
          <cell r="HM17718" t="str">
            <v>H1218  Pas.Plint Granit Lantai Import 10x50/m' ex.Italia</v>
          </cell>
          <cell r="HO17718" t="str">
            <v>H1218</v>
          </cell>
        </row>
        <row r="17719">
          <cell r="HM17719" t="str">
            <v>H1219  Pas.Granit Lantai Import 60x60/m2 ex.Italia</v>
          </cell>
          <cell r="HO17719" t="str">
            <v>H1219</v>
          </cell>
        </row>
        <row r="17720">
          <cell r="HM17720" t="str">
            <v>H1220  Pas.Plint Granit Lantai Import 10x60/m' ex.Italia</v>
          </cell>
          <cell r="HO17720" t="str">
            <v>H1220</v>
          </cell>
        </row>
        <row r="17721">
          <cell r="HM17721" t="str">
            <v>H1221  Pas.Granit Lantai Import  Slab/m2 ex.Italia</v>
          </cell>
          <cell r="HO17721" t="str">
            <v>H1221</v>
          </cell>
        </row>
        <row r="17722">
          <cell r="HM17722" t="str">
            <v>H1222  Pas.Plint Granit Lantai Import 10x100/m' ex.Italia</v>
          </cell>
          <cell r="HO17722" t="str">
            <v>H1222</v>
          </cell>
        </row>
        <row r="17723">
          <cell r="HM17723" t="str">
            <v>H1223  Pas.Granit Lantai Import 40x40/m2 ex.RRC</v>
          </cell>
          <cell r="HO17723" t="str">
            <v>H1223</v>
          </cell>
        </row>
        <row r="17724">
          <cell r="HM17724" t="str">
            <v>H1224  Pas.Plint Granit Lantai Import 10x40/m' ex.RRC</v>
          </cell>
          <cell r="HO17724" t="str">
            <v>H1224</v>
          </cell>
        </row>
        <row r="17725">
          <cell r="HM17725" t="str">
            <v>H1225  Pas.Granit Lantai Import 50x50/m2 ex.RRC</v>
          </cell>
          <cell r="HO17725" t="str">
            <v>H1225</v>
          </cell>
        </row>
        <row r="17726">
          <cell r="HM17726" t="str">
            <v>H1226  Pas.Plint Granit Lantai Import 10x50/m' ex.RRC</v>
          </cell>
          <cell r="HO17726" t="str">
            <v>H1226</v>
          </cell>
        </row>
        <row r="17727">
          <cell r="HM17727" t="str">
            <v>H1227  Pas.Granit Lantai Import 60x60/m2 ex.RRC</v>
          </cell>
          <cell r="HO17727" t="str">
            <v>H1227</v>
          </cell>
        </row>
        <row r="17728">
          <cell r="HM17728" t="str">
            <v>H1228  Pas.Plint Granit Lantai Import 10x60/m' ex.RRC</v>
          </cell>
          <cell r="HO17728" t="str">
            <v>H1228</v>
          </cell>
        </row>
        <row r="17729">
          <cell r="HM17729" t="str">
            <v>H1229  Pas.Granit Lantai Import  Slab/m2 ex.RRC</v>
          </cell>
          <cell r="HO17729" t="str">
            <v>H1229</v>
          </cell>
        </row>
        <row r="17730">
          <cell r="HM17730" t="str">
            <v>H1230  Pas.Plint Granit Lantai Import 10x100/m' ex.RRC</v>
          </cell>
          <cell r="HO17730" t="str">
            <v>H1230</v>
          </cell>
        </row>
        <row r="17731">
          <cell r="HM17731" t="str">
            <v>H1231  Pas.Granit Lantai Lokal 40x40/m2 Granito</v>
          </cell>
          <cell r="HO17731" t="str">
            <v>H1231</v>
          </cell>
        </row>
        <row r="17732">
          <cell r="HM17732" t="str">
            <v>H1232  Pas.Plint Granit Lantai Lokal 10x40/m' Granito</v>
          </cell>
          <cell r="HO17732" t="str">
            <v>H1232</v>
          </cell>
        </row>
        <row r="17733">
          <cell r="HM17733" t="str">
            <v>H1233  Pas.Granit Lantai Lokal 50x50/m2 Granito</v>
          </cell>
          <cell r="HO17733" t="str">
            <v>H1233</v>
          </cell>
        </row>
        <row r="17734">
          <cell r="HM17734" t="str">
            <v>H1234  Pas.Granit Lantai Lokal 10x50/m' Granito</v>
          </cell>
          <cell r="HO17734" t="str">
            <v>H1234</v>
          </cell>
        </row>
        <row r="17735">
          <cell r="HM17735" t="str">
            <v>H1235  Pas.Granit Lantai Lokal 60x60/m2 Granito</v>
          </cell>
          <cell r="HO17735" t="str">
            <v>H1235</v>
          </cell>
        </row>
        <row r="17736">
          <cell r="HM17736" t="str">
            <v>H1236  Pas.Granit Lantai Lokal 10x60/m' Granito</v>
          </cell>
          <cell r="HO17736" t="str">
            <v>H1236</v>
          </cell>
        </row>
        <row r="17737">
          <cell r="HM17737" t="str">
            <v>H1237  Pas.Granit Lantai Lokal  Slab/m2 Granito</v>
          </cell>
          <cell r="HO17737" t="str">
            <v>H1237</v>
          </cell>
        </row>
        <row r="17738">
          <cell r="HM17738" t="str">
            <v>H1238  Pas.Plint Granit Lantai Lokal 10x100/m' Granito</v>
          </cell>
          <cell r="HO17738" t="str">
            <v>H1238</v>
          </cell>
        </row>
        <row r="17739">
          <cell r="HM17739" t="str">
            <v>H1239  Finish.Locis Kosen/bh</v>
          </cell>
          <cell r="HO17739" t="str">
            <v>H1239</v>
          </cell>
        </row>
        <row r="17740">
          <cell r="HM17740" t="str">
            <v>H2001  Pas.Keramik Lantai Import 10X20/m2</v>
          </cell>
          <cell r="HO17740" t="str">
            <v>H2001</v>
          </cell>
        </row>
        <row r="17741">
          <cell r="HM17741" t="str">
            <v>H2002  Pas.Plint Keramik Lantai Import 10X20/m'</v>
          </cell>
          <cell r="HO17741" t="str">
            <v>H2002</v>
          </cell>
        </row>
        <row r="17742">
          <cell r="HM17742" t="str">
            <v>H2003  Pas.Keramik Lantai Import 20X20/m2</v>
          </cell>
          <cell r="HO17742" t="str">
            <v>H2003</v>
          </cell>
        </row>
        <row r="17743">
          <cell r="HM17743" t="str">
            <v>H2004  Pas.Plint Keramik Lantai Import 10X20/m'</v>
          </cell>
          <cell r="HO17743" t="str">
            <v>H2004</v>
          </cell>
        </row>
        <row r="17744">
          <cell r="HM17744" t="str">
            <v>H2005  Pas.Keramik Lantai Import 30X30/m2</v>
          </cell>
          <cell r="HO17744" t="str">
            <v>H2005</v>
          </cell>
        </row>
        <row r="17745">
          <cell r="HM17745" t="str">
            <v>H2006  Pas.Plint Keramik Lantai Import 10X30/m'</v>
          </cell>
          <cell r="HO17745" t="str">
            <v>H2006</v>
          </cell>
        </row>
        <row r="17746">
          <cell r="HM17746" t="str">
            <v>H2007  Pas.Keramik Lantai Import 40X40/m2</v>
          </cell>
          <cell r="HO17746" t="str">
            <v>H2007</v>
          </cell>
        </row>
        <row r="17747">
          <cell r="HM17747" t="str">
            <v>H2008  Pas.Plint Keramik Lantai Import 10X40/m'</v>
          </cell>
          <cell r="HO17747" t="str">
            <v>H2008</v>
          </cell>
        </row>
        <row r="17748">
          <cell r="HM17748" t="str">
            <v>H2009  Pas.Keramik Lantai Import 50X50/m2</v>
          </cell>
          <cell r="HO17748" t="str">
            <v>H2009</v>
          </cell>
        </row>
        <row r="17749">
          <cell r="HM17749" t="str">
            <v>H2010  Pas.Plint Keramik Lantai Import 10X50/m'</v>
          </cell>
          <cell r="HO17749" t="str">
            <v>H2010</v>
          </cell>
        </row>
        <row r="17750">
          <cell r="HM17750" t="str">
            <v>H2011  Pas.Keramik Lantai Import 60X60/m2</v>
          </cell>
          <cell r="HO17750" t="str">
            <v>H2011</v>
          </cell>
        </row>
        <row r="17751">
          <cell r="HM17751" t="str">
            <v>H2012  Pas.Plint Keramik Lantai Import 10X60/m'</v>
          </cell>
          <cell r="HO17751" t="str">
            <v>H2012</v>
          </cell>
        </row>
        <row r="17752">
          <cell r="HM17752" t="str">
            <v>H2013  Pas.Keramik Lantai Lokal 10X20/m2 Essenza</v>
          </cell>
          <cell r="HO17752" t="str">
            <v>H2013</v>
          </cell>
        </row>
        <row r="17753">
          <cell r="HM17753" t="str">
            <v>H2014  Pas.Plint Keramik Lantai Lokal 10X20/m' Essenza</v>
          </cell>
          <cell r="HO17753" t="str">
            <v>H2014</v>
          </cell>
        </row>
        <row r="17754">
          <cell r="HM17754" t="str">
            <v>H2015  Pas.Keramik Lantai Lokal 20X20/m2 Essenza</v>
          </cell>
          <cell r="HO17754" t="str">
            <v>H2015</v>
          </cell>
        </row>
        <row r="17755">
          <cell r="HM17755" t="str">
            <v>H2016  Pas.Plint Keramik Lantai Lokal 10X20/m' Essenza</v>
          </cell>
          <cell r="HO17755" t="str">
            <v>H2016</v>
          </cell>
        </row>
        <row r="17756">
          <cell r="HM17756" t="str">
            <v>H2017  Pas.Keramik Lantai Lokal 30X30/m2 Essenza</v>
          </cell>
          <cell r="HO17756" t="str">
            <v>H2017</v>
          </cell>
        </row>
        <row r="17757">
          <cell r="HM17757" t="str">
            <v>H2018  Pas.Plint Keramik Lantai Lokal 10X30/m' Essenza</v>
          </cell>
          <cell r="HO17757" t="str">
            <v>H2018</v>
          </cell>
        </row>
        <row r="17758">
          <cell r="HM17758" t="str">
            <v>H2019  Pas.Keramik Lantai Lokal 40X40/m2 Essenza</v>
          </cell>
          <cell r="HO17758" t="str">
            <v>H2019</v>
          </cell>
        </row>
        <row r="17759">
          <cell r="HM17759" t="str">
            <v>H2020  Pas.Plint Keramik Lantai Lokal 10X40/m' Essenza</v>
          </cell>
          <cell r="HO17759" t="str">
            <v>H2020</v>
          </cell>
        </row>
        <row r="17760">
          <cell r="HM17760" t="str">
            <v>H2021  Pas.Keramik Lantai Lokal 50X50/m2 Essenza</v>
          </cell>
          <cell r="HO17760" t="str">
            <v>H2021</v>
          </cell>
        </row>
        <row r="17761">
          <cell r="HM17761" t="str">
            <v>H2022  Pas.Plint Keramik Lantai Lokal 10X50/m' Essenza</v>
          </cell>
          <cell r="HO17761" t="str">
            <v>H2022</v>
          </cell>
        </row>
        <row r="17762">
          <cell r="HM17762" t="str">
            <v>H2023  Pas.Keramik Lantai Lokal 60X60/m2 Essenza</v>
          </cell>
          <cell r="HO17762" t="str">
            <v>H2023</v>
          </cell>
        </row>
        <row r="17763">
          <cell r="HM17763" t="str">
            <v>H2024  Pas.Plint Keramik Lantai Lokal 10X60/m' Essenza</v>
          </cell>
          <cell r="HO17763" t="str">
            <v>H2024</v>
          </cell>
        </row>
        <row r="17764">
          <cell r="HM17764" t="str">
            <v>H2025  Pas.Keramik Lantai Lokal 10X20/m2 Ikad</v>
          </cell>
          <cell r="HO17764" t="str">
            <v>H2025</v>
          </cell>
        </row>
        <row r="17765">
          <cell r="HM17765" t="str">
            <v>H2026  Pas.Plint Keramik Lantai Lokal 10X20/m' Ikad</v>
          </cell>
          <cell r="HO17765" t="str">
            <v>H2026</v>
          </cell>
        </row>
        <row r="17766">
          <cell r="HM17766" t="str">
            <v>H2027  Pas.Keramik Lantai Lokal 20X20/m2 Ikad</v>
          </cell>
          <cell r="HO17766" t="str">
            <v>H2027</v>
          </cell>
        </row>
        <row r="17767">
          <cell r="HM17767" t="str">
            <v>H2028  Pas.Plint Keramik Lantai Lokal 10X20/m' Ikad</v>
          </cell>
          <cell r="HO17767" t="str">
            <v>H2028</v>
          </cell>
        </row>
        <row r="17768">
          <cell r="HM17768" t="str">
            <v>H2029  Pas.Keramik Lantai Lokal 30X30/m2 Ikad</v>
          </cell>
          <cell r="HO17768" t="str">
            <v>H2029</v>
          </cell>
        </row>
        <row r="17769">
          <cell r="HM17769" t="str">
            <v>H2030  Pas.Plint Keramik Lantai Lokal 10X30/m' Ikad</v>
          </cell>
          <cell r="HO17769" t="str">
            <v>H2030</v>
          </cell>
        </row>
        <row r="17770">
          <cell r="HM17770" t="str">
            <v>H2031  Pas.Keramik Lantai Lokal 40X40/m2 Ikad</v>
          </cell>
          <cell r="HO17770" t="str">
            <v>H2031</v>
          </cell>
        </row>
        <row r="17771">
          <cell r="HM17771" t="str">
            <v>H2032  Pas.Plint Keramik Lantai Lokal 10X40/m' Ikad</v>
          </cell>
          <cell r="HO17771" t="str">
            <v>H2032</v>
          </cell>
        </row>
        <row r="17772">
          <cell r="HM17772" t="str">
            <v>H2033  Pas.Keramik Lantai Lokal 50X50/m2 Ikad</v>
          </cell>
          <cell r="HO17772" t="str">
            <v>H2033</v>
          </cell>
        </row>
        <row r="17773">
          <cell r="HM17773" t="str">
            <v>H2034  Pas.Plint Keramik Lantai Lokal 10X50/m' Ikad</v>
          </cell>
          <cell r="HO17773" t="str">
            <v>H2034</v>
          </cell>
        </row>
        <row r="17774">
          <cell r="HM17774" t="str">
            <v>H2035  Pas.Keramik Lantai Lokal 60X60/m2 Ikad</v>
          </cell>
          <cell r="HO17774" t="str">
            <v>H2035</v>
          </cell>
        </row>
        <row r="17775">
          <cell r="HM17775" t="str">
            <v>H2036  Pas.Plint Keramik Lantai Lokal 10X60/m' Ikad</v>
          </cell>
          <cell r="HO17775" t="str">
            <v>H2036</v>
          </cell>
        </row>
        <row r="17776">
          <cell r="HM17776" t="str">
            <v>H2037  Pas.Keramik Lantai Lokal 10X20/m2 Mulia</v>
          </cell>
          <cell r="HO17776" t="str">
            <v>H2037</v>
          </cell>
        </row>
        <row r="17777">
          <cell r="HM17777" t="str">
            <v>H2038  Pas.Plint Keramik Lantai Lokal 10X20/m' Mulia</v>
          </cell>
          <cell r="HO17777" t="str">
            <v>H2038</v>
          </cell>
        </row>
        <row r="17778">
          <cell r="HM17778" t="str">
            <v>H2039  Pas.Keramik Lantai Lokal 20X20/m2 Mulia</v>
          </cell>
          <cell r="HO17778" t="str">
            <v>H2039</v>
          </cell>
        </row>
        <row r="17779">
          <cell r="HM17779" t="str">
            <v>H2040  Pas.Plint Keramik Lantai Lokal 10X20/m' Mulia</v>
          </cell>
          <cell r="HO17779" t="str">
            <v>H2040</v>
          </cell>
        </row>
        <row r="17780">
          <cell r="HM17780" t="str">
            <v>H2041  Pas.Keramik Lantai Lokal 30X30/m2 Mulia</v>
          </cell>
          <cell r="HO17780" t="str">
            <v>H2041</v>
          </cell>
        </row>
        <row r="17781">
          <cell r="HM17781" t="str">
            <v>H2042  Pas.Plint Keramik Lantai Lokal 10X30/m' Mulia</v>
          </cell>
          <cell r="HO17781" t="str">
            <v>H2042</v>
          </cell>
        </row>
        <row r="17782">
          <cell r="HM17782" t="str">
            <v>H2043  Pas.Keramik Lantai Lokal 40X40/m2 Mulia</v>
          </cell>
          <cell r="HO17782" t="str">
            <v>H2043</v>
          </cell>
        </row>
        <row r="17783">
          <cell r="HM17783" t="str">
            <v>H2044  Pas.Plint Keramik Lantai Lokal 10X40/m' Mulia</v>
          </cell>
          <cell r="HO17783" t="str">
            <v>H2044</v>
          </cell>
        </row>
        <row r="17784">
          <cell r="HM17784" t="str">
            <v>H2045  Pas.Keramik Lantai Lokal 50X50/m2 Mulia</v>
          </cell>
          <cell r="HO17784" t="str">
            <v>H2045</v>
          </cell>
        </row>
        <row r="17785">
          <cell r="HM17785" t="str">
            <v>H2046  Pas.Plint Keramik Lantai Lokal 10X50/m' Mulia</v>
          </cell>
          <cell r="HO17785" t="str">
            <v>H2046</v>
          </cell>
        </row>
        <row r="17786">
          <cell r="HM17786" t="str">
            <v>H2047  Pas.Keramik Lantai Lokal 60X60/m2 Mulia</v>
          </cell>
          <cell r="HO17786" t="str">
            <v>H2047</v>
          </cell>
        </row>
        <row r="17787">
          <cell r="HM17787" t="str">
            <v>H2048  Pas.Plint Keramik Lantai Lokal 10X60/m' Mulia</v>
          </cell>
          <cell r="HO17787" t="str">
            <v>H2048</v>
          </cell>
        </row>
        <row r="17788">
          <cell r="HM17788" t="str">
            <v>H2049  Pas.Keramik Lantai Lokal 10X20/m2 Platinum</v>
          </cell>
          <cell r="HO17788" t="str">
            <v>H2049</v>
          </cell>
        </row>
        <row r="17789">
          <cell r="HM17789" t="str">
            <v>H2050  Pas.Plint Keramik Lantai Lokal 10X20/m' Platinum</v>
          </cell>
          <cell r="HO17789" t="str">
            <v>H2050</v>
          </cell>
        </row>
        <row r="17790">
          <cell r="HM17790" t="str">
            <v>H2051  Pas.Keramik Lantai Lokal 20X20/m2 Platinum</v>
          </cell>
          <cell r="HO17790" t="str">
            <v>H2051</v>
          </cell>
        </row>
        <row r="17791">
          <cell r="HM17791" t="str">
            <v>H2052  Pas.Plint Keramik Lantai Lokal 10X20/m' Platinum</v>
          </cell>
          <cell r="HO17791" t="str">
            <v>H2052</v>
          </cell>
        </row>
        <row r="17792">
          <cell r="HM17792" t="str">
            <v>H2053  Pas.Keramik Lantai Lokal 30X30/m2 Platinum</v>
          </cell>
          <cell r="HO17792" t="str">
            <v>H2053</v>
          </cell>
        </row>
        <row r="17793">
          <cell r="HM17793" t="str">
            <v>H2054  Pas.Plint Keramik Lantai Lokal 10X30/m' Platinum</v>
          </cell>
          <cell r="HO17793" t="str">
            <v>H2054</v>
          </cell>
        </row>
        <row r="17794">
          <cell r="HM17794" t="str">
            <v>H2055  Pas.Keramik Lantai Lokal 40X40/m2 Platinum</v>
          </cell>
          <cell r="HO17794" t="str">
            <v>H2055</v>
          </cell>
        </row>
        <row r="17795">
          <cell r="HM17795" t="str">
            <v>H2056  Pas.Plint Keramik Lantai Lokal 10X40/m' Platinum</v>
          </cell>
          <cell r="HO17795" t="str">
            <v>H2056</v>
          </cell>
        </row>
        <row r="17796">
          <cell r="HM17796" t="str">
            <v>H2057  Pas.Keramik Lantai Lokal 50X50/m2 Platinum</v>
          </cell>
          <cell r="HO17796" t="str">
            <v>H2057</v>
          </cell>
        </row>
        <row r="17797">
          <cell r="HM17797" t="str">
            <v>H2058  Pas.Plint Keramik Lantai Lokal 10X50/m' Platinum</v>
          </cell>
          <cell r="HO17797" t="str">
            <v>H2058</v>
          </cell>
        </row>
        <row r="17798">
          <cell r="HM17798" t="str">
            <v>H2059  Pas.Keramik Lantai Lokal 60X60/m2 Platinum</v>
          </cell>
          <cell r="HO17798" t="str">
            <v>H2059</v>
          </cell>
        </row>
        <row r="17799">
          <cell r="HM17799" t="str">
            <v>H2060  Pas.Plint Keramik Lantai Lokal 10X60/m' Platinum</v>
          </cell>
          <cell r="HO17799" t="str">
            <v>H2060</v>
          </cell>
        </row>
        <row r="17800">
          <cell r="HM17800" t="str">
            <v>H2061  Pas.Keramik Lantai Lokal 10X20/m2 Roman</v>
          </cell>
          <cell r="HO17800" t="str">
            <v>H2061</v>
          </cell>
        </row>
        <row r="17801">
          <cell r="HM17801" t="str">
            <v>H2062  Pas.Plint Keramik Lantai Lokal 10X20/m' Roman</v>
          </cell>
          <cell r="HO17801" t="str">
            <v>H2062</v>
          </cell>
        </row>
        <row r="17802">
          <cell r="HM17802" t="str">
            <v>H2063  Pas.Keramik Lantai Lokal 20X20/m2 Roman</v>
          </cell>
          <cell r="HO17802" t="str">
            <v>H2063</v>
          </cell>
        </row>
        <row r="17803">
          <cell r="HM17803" t="str">
            <v>H2064  Pas.Plint Keramik Lantai Lokal 10X20/m' Roman</v>
          </cell>
          <cell r="HO17803" t="str">
            <v>H2064</v>
          </cell>
        </row>
        <row r="17804">
          <cell r="HM17804" t="str">
            <v>H2065  Pas.Keramik Lantai Lokal 30X30/m2 Roman</v>
          </cell>
          <cell r="HO17804" t="str">
            <v>H2065</v>
          </cell>
        </row>
        <row r="17805">
          <cell r="HM17805" t="str">
            <v>H2066  Pas.Plint Keramik Lantai Lokal 10X30/m' Roman</v>
          </cell>
          <cell r="HO17805" t="str">
            <v>H2066</v>
          </cell>
        </row>
        <row r="17806">
          <cell r="HM17806" t="str">
            <v>H2067  Pas.Keramik Lantai Lokal 40X40/m2 Roman</v>
          </cell>
          <cell r="HO17806" t="str">
            <v>H2067</v>
          </cell>
        </row>
        <row r="17807">
          <cell r="HM17807" t="str">
            <v>H2068  Pas.Plint Keramik Lantai Lokal 10X40/m' Roman</v>
          </cell>
          <cell r="HO17807" t="str">
            <v>H2068</v>
          </cell>
        </row>
        <row r="17808">
          <cell r="HM17808" t="str">
            <v>H2069  Pas.Keramik Lantai Lokal 50X50/m2 Roman</v>
          </cell>
          <cell r="HO17808" t="str">
            <v>H2069</v>
          </cell>
        </row>
        <row r="17809">
          <cell r="HM17809" t="str">
            <v>H2070  Pas.Plint Keramik Lantai Lokal 10X50/m' Roman</v>
          </cell>
          <cell r="HO17809" t="str">
            <v>H2070</v>
          </cell>
        </row>
        <row r="17810">
          <cell r="HM17810" t="str">
            <v>H2071  Pas.Keramik Lantai Lokal 60X60/m2 Roman</v>
          </cell>
          <cell r="HO17810" t="str">
            <v>H2071</v>
          </cell>
        </row>
        <row r="17811">
          <cell r="HM17811" t="str">
            <v>H2072  Pas.Plint Keramik Lantai Lokal 10X60/m' Roman</v>
          </cell>
          <cell r="HO17811" t="str">
            <v>H2072</v>
          </cell>
        </row>
        <row r="17812">
          <cell r="HM17812" t="str">
            <v>H2073  Pas.Marmer Lantai Import 40X40/m2 ex.Italia</v>
          </cell>
          <cell r="HO17812" t="str">
            <v>H2073</v>
          </cell>
        </row>
        <row r="17813">
          <cell r="HM17813" t="str">
            <v>H2074  Pas.Plint Marmer Import 10X40/m' ex.Italia</v>
          </cell>
          <cell r="HO17813" t="str">
            <v>H2074</v>
          </cell>
        </row>
        <row r="17814">
          <cell r="HM17814" t="str">
            <v>H2075  Pas.Marmer Lantai Import 50X50/m2 ex.Italia</v>
          </cell>
          <cell r="HO17814" t="str">
            <v>H2075</v>
          </cell>
        </row>
        <row r="17815">
          <cell r="HM17815" t="str">
            <v>H2076  Pas.Plint Marmer Import 10X50/m' ex.Italia</v>
          </cell>
          <cell r="HO17815" t="str">
            <v>H2076</v>
          </cell>
        </row>
        <row r="17816">
          <cell r="HM17816" t="str">
            <v>H2077  Pas.Marmer Lantai Import 60X60/m2 ex.Italia</v>
          </cell>
          <cell r="HO17816" t="str">
            <v>H2077</v>
          </cell>
        </row>
        <row r="17817">
          <cell r="HM17817" t="str">
            <v>H2078  Pas.Plint Marmer Import 10X60/m' ex.Italia</v>
          </cell>
          <cell r="HO17817" t="str">
            <v>H2078</v>
          </cell>
        </row>
        <row r="17818">
          <cell r="HM17818" t="str">
            <v>H2079  Pas.Marmer Lantai Import Slab/m2 ex.Italia</v>
          </cell>
          <cell r="HO17818" t="str">
            <v>H2079</v>
          </cell>
        </row>
        <row r="17819">
          <cell r="HM17819" t="str">
            <v>H2080  Pas.Plint Marmer Import 10X100/m' ex.Italia</v>
          </cell>
          <cell r="HO17819" t="str">
            <v>H2080</v>
          </cell>
        </row>
        <row r="17820">
          <cell r="HM17820" t="str">
            <v>H2081  Pas.Marmer Lantai Import 50X50/m2 ex.RRC</v>
          </cell>
          <cell r="HO17820" t="str">
            <v>H2081</v>
          </cell>
        </row>
        <row r="17821">
          <cell r="HM17821" t="str">
            <v>H2082  Pas.Plint Marmer Import 10X50/m' ex.RRC</v>
          </cell>
          <cell r="HO17821" t="str">
            <v>H2082</v>
          </cell>
        </row>
        <row r="17822">
          <cell r="HM17822" t="str">
            <v>H2083  Pas.Marmer Lantai Import 60X60/m2 ex.RRC</v>
          </cell>
          <cell r="HO17822" t="str">
            <v>H2083</v>
          </cell>
        </row>
        <row r="17823">
          <cell r="HM17823" t="str">
            <v>H2084  Pas.Plint Marmer Import 10X60/m' ex.RRC</v>
          </cell>
          <cell r="HO17823" t="str">
            <v>H2084</v>
          </cell>
        </row>
        <row r="17824">
          <cell r="HM17824" t="str">
            <v>H2085  Pas.Marmer Lantai Import Slab/m2 ex.RRC</v>
          </cell>
          <cell r="HO17824" t="str">
            <v>H2085</v>
          </cell>
        </row>
        <row r="17825">
          <cell r="HM17825" t="str">
            <v>H2086  Pas.Plint Marmer Import 10X100/m' ex.RRC</v>
          </cell>
          <cell r="HO17825" t="str">
            <v>H2086</v>
          </cell>
        </row>
        <row r="17826">
          <cell r="HM17826" t="str">
            <v>H2087  Pas.Marmer Lantai Lokal 40X40/m2 Bangun Lampung Jaya</v>
          </cell>
          <cell r="HO17826" t="str">
            <v>H2087</v>
          </cell>
        </row>
        <row r="17827">
          <cell r="HM17827" t="str">
            <v>H2088  Pas.Plint Marmer Lokal 10X40/m' BLJ</v>
          </cell>
          <cell r="HO17827" t="str">
            <v>H2088</v>
          </cell>
        </row>
        <row r="17828">
          <cell r="HM17828" t="str">
            <v>H2089  Pas.Marmer Lantai 50X50/m2 BLJ</v>
          </cell>
          <cell r="HO17828" t="str">
            <v>H2089</v>
          </cell>
        </row>
        <row r="17829">
          <cell r="HM17829" t="str">
            <v>H2090  Pas.Plint Marmer 10X50/m' BLJ</v>
          </cell>
          <cell r="HO17829" t="str">
            <v>H2090</v>
          </cell>
        </row>
        <row r="17830">
          <cell r="HM17830" t="str">
            <v>H2091  Pas.Marmer Lantai 60X60/m2 BLJ</v>
          </cell>
          <cell r="HO17830" t="str">
            <v>H2091</v>
          </cell>
        </row>
        <row r="17831">
          <cell r="HM17831" t="str">
            <v>H2092  Pas.Plint Marmer 10X60/m' BLJ</v>
          </cell>
          <cell r="HO17831" t="str">
            <v>H2092</v>
          </cell>
        </row>
        <row r="17832">
          <cell r="HM17832" t="str">
            <v>H2093  Pas.Marmer Lantai Slab/m2 BLJ</v>
          </cell>
          <cell r="HO17832" t="str">
            <v>H2093</v>
          </cell>
        </row>
        <row r="17833">
          <cell r="HM17833" t="str">
            <v>H2094  Pas.Plint Marmer 10X100/m' BLJ</v>
          </cell>
          <cell r="HO17833" t="str">
            <v>H2094</v>
          </cell>
        </row>
        <row r="17834">
          <cell r="HM17834" t="str">
            <v>H2095  Pas.Marmer Lantai Lokal 40X40/m2 Citatah</v>
          </cell>
          <cell r="HO17834" t="str">
            <v>H2095</v>
          </cell>
        </row>
        <row r="17835">
          <cell r="HM17835" t="str">
            <v>H2096  Pas.Plint Marmer Lokal 10X40/m' Citatah</v>
          </cell>
          <cell r="HO17835" t="str">
            <v>H2096</v>
          </cell>
        </row>
        <row r="17836">
          <cell r="HM17836" t="str">
            <v>H2097  Pas.Marmer Lantai 50X50/m2 Citatah</v>
          </cell>
          <cell r="HO17836" t="str">
            <v>H2097</v>
          </cell>
        </row>
        <row r="17837">
          <cell r="HM17837" t="str">
            <v>H2098  Pas.Plint Marmer 10X50/m' Citatah</v>
          </cell>
          <cell r="HO17837" t="str">
            <v>H2098</v>
          </cell>
        </row>
        <row r="17838">
          <cell r="HM17838" t="str">
            <v>H2099  Pas.Marmer Lantai 60X60/m2 Citatah</v>
          </cell>
          <cell r="HO17838" t="str">
            <v>H2099</v>
          </cell>
        </row>
        <row r="17839">
          <cell r="HM17839" t="str">
            <v>H2100  Pas.Plint Marmer 10X60/m' Citatah</v>
          </cell>
          <cell r="HO17839" t="str">
            <v>H2100</v>
          </cell>
        </row>
        <row r="17840">
          <cell r="HM17840" t="str">
            <v>H2101  Pas.Marmer Lantai Slab/m2 Citatah</v>
          </cell>
          <cell r="HO17840" t="str">
            <v>H2101</v>
          </cell>
        </row>
        <row r="17841">
          <cell r="HM17841" t="str">
            <v>H2102  Pas.Plint Marmer 10X100/m' Citatah</v>
          </cell>
          <cell r="HO17841" t="str">
            <v>H2102</v>
          </cell>
        </row>
        <row r="17842">
          <cell r="HM17842" t="str">
            <v>H2103  Pas.Marmer Lantai Lokal 40X40/m2 Indoprima</v>
          </cell>
          <cell r="HO17842" t="str">
            <v>H2103</v>
          </cell>
        </row>
        <row r="17843">
          <cell r="HM17843" t="str">
            <v>H2104  Pas.Plint Marmer Lokal 10X40/m' Indoprima</v>
          </cell>
          <cell r="HO17843" t="str">
            <v>H2104</v>
          </cell>
        </row>
        <row r="17844">
          <cell r="HM17844" t="str">
            <v>H2105  Pas.Marmer Lantai 50X50/m2 Indoprima</v>
          </cell>
          <cell r="HO17844" t="str">
            <v>H2105</v>
          </cell>
        </row>
        <row r="17845">
          <cell r="HM17845" t="str">
            <v>H2106  Pas.Plint Marmer 10X50/m' Indoprima</v>
          </cell>
          <cell r="HO17845" t="str">
            <v>H2106</v>
          </cell>
        </row>
        <row r="17846">
          <cell r="HM17846" t="str">
            <v>H2107  Pas.Marmer Lantai 60X60/m2 Indoprima</v>
          </cell>
          <cell r="HO17846" t="str">
            <v>H2107</v>
          </cell>
        </row>
        <row r="17847">
          <cell r="HM17847" t="str">
            <v>H2108  Pas.Plint Marmer 10X60/m' Indoprima</v>
          </cell>
          <cell r="HO17847" t="str">
            <v>H2108</v>
          </cell>
        </row>
        <row r="17848">
          <cell r="HM17848" t="str">
            <v>H2109  Pas.Marmer Lantai Slab/m2 Indoprima</v>
          </cell>
          <cell r="HO17848" t="str">
            <v>H2109</v>
          </cell>
        </row>
        <row r="17849">
          <cell r="HM17849" t="str">
            <v>H2110  Pas.Plint Marmer 10X100/m' Indoprima</v>
          </cell>
          <cell r="HO17849" t="str">
            <v>H2110</v>
          </cell>
        </row>
        <row r="17850">
          <cell r="HM17850" t="str">
            <v>H2111  Pas.Marmer Lantai Lokal 40X40/m2 Pola Marmer</v>
          </cell>
          <cell r="HO17850" t="str">
            <v>H2111</v>
          </cell>
        </row>
        <row r="17851">
          <cell r="HM17851" t="str">
            <v>H2112  Pas.Plint Marmer Lokal 10X40/m' Pola Marmer</v>
          </cell>
          <cell r="HO17851" t="str">
            <v>H2112</v>
          </cell>
        </row>
        <row r="17852">
          <cell r="HM17852" t="str">
            <v>H2113  Pas.Marmer Lantai 50X50/m2 Pola Marmer</v>
          </cell>
          <cell r="HO17852" t="str">
            <v>H2113</v>
          </cell>
        </row>
        <row r="17853">
          <cell r="HM17853" t="str">
            <v>H2114  Pas.Plint Marmer 10X50/m' Pola Marmer</v>
          </cell>
          <cell r="HO17853" t="str">
            <v>H2114</v>
          </cell>
        </row>
        <row r="17854">
          <cell r="HM17854" t="str">
            <v>H2115  Pas.Marmer Lantai 60X60/m2 Pola Marmer</v>
          </cell>
          <cell r="HO17854" t="str">
            <v>H2115</v>
          </cell>
        </row>
        <row r="17855">
          <cell r="HM17855" t="str">
            <v>H2116  Pas.Plint Marmer 10X60/m' Pola Marmer</v>
          </cell>
          <cell r="HO17855" t="str">
            <v>H2116</v>
          </cell>
        </row>
        <row r="17856">
          <cell r="HM17856" t="str">
            <v>H2117  Pas.Marmer Lantai Slab/m2 Pola Marmer</v>
          </cell>
          <cell r="HO17856" t="str">
            <v>H2117</v>
          </cell>
        </row>
        <row r="17857">
          <cell r="HM17857" t="str">
            <v>H2118  Pas.Plint Marmer 10X100/m' Pola Marmer</v>
          </cell>
          <cell r="HO17857" t="str">
            <v>H2118</v>
          </cell>
        </row>
        <row r="17858">
          <cell r="HM17858" t="str">
            <v>H2119  Pas.Marmer Lantai Lokal 40X40/m2 Ujung Pandang</v>
          </cell>
          <cell r="HO17858" t="str">
            <v>H2119</v>
          </cell>
        </row>
        <row r="17859">
          <cell r="HM17859" t="str">
            <v>H2120  Pas.Plint Marmer Lokal 10X40/m' Ujung Pandang</v>
          </cell>
          <cell r="HO17859" t="str">
            <v>H2120</v>
          </cell>
        </row>
        <row r="17860">
          <cell r="HM17860" t="str">
            <v>H2121  Pas.Marmer Lantai 50X50/m2 Ujung Pandang</v>
          </cell>
          <cell r="HO17860" t="str">
            <v>H2121</v>
          </cell>
        </row>
        <row r="17861">
          <cell r="HM17861" t="str">
            <v>H2122  Pas.Plint Marmer 10X50/m' Ujung Pandang</v>
          </cell>
          <cell r="HO17861" t="str">
            <v>H2122</v>
          </cell>
        </row>
        <row r="17862">
          <cell r="HM17862" t="str">
            <v>H2123  Pas.Marmer Lantai 60X60/m2 Ujung Pandang</v>
          </cell>
          <cell r="HO17862" t="str">
            <v>H2123</v>
          </cell>
        </row>
        <row r="17863">
          <cell r="HM17863" t="str">
            <v>H2124  Pas.Plint Marmer 10X60/m' Ujung Pandang</v>
          </cell>
          <cell r="HO17863" t="str">
            <v>H2124</v>
          </cell>
        </row>
        <row r="17864">
          <cell r="HM17864" t="str">
            <v>H2125  Pas.Marmer Lantai Slab/m2 Ujung Pandang</v>
          </cell>
          <cell r="HO17864" t="str">
            <v>H2125</v>
          </cell>
        </row>
        <row r="17865">
          <cell r="HM17865" t="str">
            <v>H2126  Pas.Plint Marmer 10X100/m' Ujung Pandang</v>
          </cell>
          <cell r="HO17865" t="str">
            <v>H2126</v>
          </cell>
        </row>
        <row r="17866">
          <cell r="HM17866" t="str">
            <v>H2127  Pas.Granit Lantai Import 40x40/m2 ex.Italia</v>
          </cell>
          <cell r="HO17866" t="str">
            <v>H2127</v>
          </cell>
        </row>
        <row r="17867">
          <cell r="HM17867" t="str">
            <v>H2128  Pas.Plint Granit Lantai Import 10x40/m' ex.Italia</v>
          </cell>
          <cell r="HO17867" t="str">
            <v>H2128</v>
          </cell>
        </row>
        <row r="17868">
          <cell r="HM17868" t="str">
            <v>H2129  Pas.Granit Lantai Import 50x50/m2 ex.Italia</v>
          </cell>
          <cell r="HO17868" t="str">
            <v>H2129</v>
          </cell>
        </row>
        <row r="17869">
          <cell r="HM17869" t="str">
            <v>H2130  Pas.Plint Granit Lantai Import 10x50/m' ex.Italia</v>
          </cell>
          <cell r="HO17869" t="str">
            <v>H2130</v>
          </cell>
        </row>
        <row r="17870">
          <cell r="HM17870" t="str">
            <v>H2131  Pas.Granit Lantai Import 60x60/m2 ex.Italia</v>
          </cell>
          <cell r="HO17870" t="str">
            <v>H2131</v>
          </cell>
        </row>
        <row r="17871">
          <cell r="HM17871" t="str">
            <v>H2132  Pas.Plint Granit Lantai Import 10x60/m' ex.Italia</v>
          </cell>
          <cell r="HO17871" t="str">
            <v>H2132</v>
          </cell>
        </row>
        <row r="17872">
          <cell r="HM17872" t="str">
            <v>H2133  Pas.Granit Lantai Import  Slab/m2 ex.Italia</v>
          </cell>
          <cell r="HO17872" t="str">
            <v>H2133</v>
          </cell>
        </row>
        <row r="17873">
          <cell r="HM17873" t="str">
            <v>H2134  Pas.Plint Granit Lantai Import 10x100/m' ex.Italia</v>
          </cell>
          <cell r="HO17873" t="str">
            <v>H2134</v>
          </cell>
        </row>
        <row r="17874">
          <cell r="HM17874" t="str">
            <v>H2135  Pas.Granit Lantai Import 40x40/m2 ex.RRC</v>
          </cell>
          <cell r="HO17874" t="str">
            <v>H2135</v>
          </cell>
        </row>
        <row r="17875">
          <cell r="HM17875" t="str">
            <v>H2136  Pas.Plint Granit Lantai Import 10x40/m' ex.RRC</v>
          </cell>
          <cell r="HO17875" t="str">
            <v>H2136</v>
          </cell>
        </row>
        <row r="17876">
          <cell r="HM17876" t="str">
            <v>H2137  Pas.Granit Lantai Import 50x50/m2 ex.RRC</v>
          </cell>
          <cell r="HO17876" t="str">
            <v>H2137</v>
          </cell>
        </row>
        <row r="17877">
          <cell r="HM17877" t="str">
            <v>H2138  Pas.Plint Granit Lantai Import 10x50/m' ex.RRC</v>
          </cell>
          <cell r="HO17877" t="str">
            <v>H2138</v>
          </cell>
        </row>
        <row r="17878">
          <cell r="HM17878" t="str">
            <v>H2139  Pas.Granit Lantai Import 60x60/m2 ex.RRC</v>
          </cell>
          <cell r="HO17878" t="str">
            <v>H2139</v>
          </cell>
        </row>
        <row r="17879">
          <cell r="HM17879" t="str">
            <v>H2140  Pas.Plint Granit Lantai Import 10x60/m' ex.RRC</v>
          </cell>
          <cell r="HO17879" t="str">
            <v>H2140</v>
          </cell>
        </row>
        <row r="17880">
          <cell r="HM17880" t="str">
            <v>H2141  Pas.Granit Lantai Import  Slab/m2 ex.RRC</v>
          </cell>
          <cell r="HO17880" t="str">
            <v>H2141</v>
          </cell>
        </row>
        <row r="17881">
          <cell r="HM17881" t="str">
            <v>H2142  Pas.Plint Granit Lantai Import 10x100/m' ex.RRC</v>
          </cell>
          <cell r="HO17881" t="str">
            <v>H2142</v>
          </cell>
        </row>
        <row r="17882">
          <cell r="HM17882" t="str">
            <v>H2143  Pas.Granit Lantai Lokal 40x40/m2 Granito</v>
          </cell>
          <cell r="HO17882" t="str">
            <v>H2143</v>
          </cell>
        </row>
        <row r="17883">
          <cell r="HM17883" t="str">
            <v>H2144  Pas.Plint Granit Lantai Lokal 10x40/m' Granito</v>
          </cell>
          <cell r="HO17883" t="str">
            <v>H2144</v>
          </cell>
        </row>
        <row r="17884">
          <cell r="HM17884" t="str">
            <v>H2145  Pas.Granit Lantai Lokal 50x50/m2 Granito</v>
          </cell>
          <cell r="HO17884" t="str">
            <v>H2145</v>
          </cell>
        </row>
        <row r="17885">
          <cell r="HM17885" t="str">
            <v>H2146  Pas.Granit Lantai Lokal 10x50/m' Granito</v>
          </cell>
          <cell r="HO17885" t="str">
            <v>H2146</v>
          </cell>
        </row>
        <row r="17886">
          <cell r="HM17886" t="str">
            <v>H2147  Pas.Granit Lantai Lokal 60x60/m2 Granito</v>
          </cell>
          <cell r="HO17886" t="str">
            <v>H2147</v>
          </cell>
        </row>
        <row r="17887">
          <cell r="HM17887" t="str">
            <v>H2148  Pas.Granit Lantai Lokal 10x60/m' Granito</v>
          </cell>
          <cell r="HO17887" t="str">
            <v>H2148</v>
          </cell>
        </row>
        <row r="17888">
          <cell r="HM17888" t="str">
            <v>H2149  Pas.Granit Lantai Lokal  Slab/m2 Granito</v>
          </cell>
          <cell r="HO17888" t="str">
            <v>H2149</v>
          </cell>
        </row>
        <row r="17889">
          <cell r="HM17889" t="str">
            <v>H2150  Pas.Plint Granit Lantai Lokal 10x100/m' Granito</v>
          </cell>
          <cell r="HO17889" t="str">
            <v>H2150</v>
          </cell>
        </row>
        <row r="17890">
          <cell r="HM17890" t="str">
            <v>H2151  Finish.Locis Kosen/bh</v>
          </cell>
          <cell r="HO17890" t="str">
            <v>H2151</v>
          </cell>
        </row>
        <row r="17891">
          <cell r="HM17891" t="str">
            <v>H3001  Pas.Keramik Lantai Import 10X20/m2</v>
          </cell>
          <cell r="HO17891" t="str">
            <v>H3001</v>
          </cell>
        </row>
        <row r="17892">
          <cell r="HM17892" t="str">
            <v>H3002  Pas.Plint Keramik Lantai Import 10X20/m'</v>
          </cell>
          <cell r="HO17892" t="str">
            <v>H3002</v>
          </cell>
        </row>
        <row r="17893">
          <cell r="HM17893" t="str">
            <v>H3003  Pas.Keramik Lantai Import 20X20/m2</v>
          </cell>
          <cell r="HO17893" t="str">
            <v>H3003</v>
          </cell>
        </row>
        <row r="17894">
          <cell r="HM17894" t="str">
            <v>H3004  Pas.Plint Keramik Lantai Import 10X20/m'</v>
          </cell>
          <cell r="HO17894" t="str">
            <v>H3004</v>
          </cell>
        </row>
        <row r="17895">
          <cell r="HM17895" t="str">
            <v>H3005  Pas.Keramik Lantai Import 30X30/m2</v>
          </cell>
          <cell r="HO17895" t="str">
            <v>H3005</v>
          </cell>
        </row>
        <row r="17896">
          <cell r="HM17896" t="str">
            <v>H3006  Pas.Plint Keramik Lantai Import 10X30/m'</v>
          </cell>
          <cell r="HO17896" t="str">
            <v>H3006</v>
          </cell>
        </row>
        <row r="17897">
          <cell r="HM17897" t="str">
            <v>H3007  Pas.Keramik Lantai Import 40X40/m2</v>
          </cell>
          <cell r="HO17897" t="str">
            <v>H3007</v>
          </cell>
        </row>
        <row r="17898">
          <cell r="HM17898" t="str">
            <v>H3008  Pas.Plint Keramik Lantai Import 10X40/m'</v>
          </cell>
          <cell r="HO17898" t="str">
            <v>H3008</v>
          </cell>
        </row>
        <row r="17899">
          <cell r="HM17899" t="str">
            <v>H3009  Pas.Keramik Lantai Import 50X50/m2</v>
          </cell>
          <cell r="HO17899" t="str">
            <v>H3009</v>
          </cell>
        </row>
        <row r="17900">
          <cell r="HM17900" t="str">
            <v>H3010  Pas.Plint Keramik Lantai Import 10X50/m'</v>
          </cell>
          <cell r="HO17900" t="str">
            <v>H3010</v>
          </cell>
        </row>
        <row r="17901">
          <cell r="HM17901" t="str">
            <v>H3011  Pas.Keramik Lantai Import 60X60/m2</v>
          </cell>
          <cell r="HO17901" t="str">
            <v>H3011</v>
          </cell>
        </row>
        <row r="17902">
          <cell r="HM17902" t="str">
            <v>H3012  Pas.Plint Keramik Lantai Import 10X60/m'</v>
          </cell>
          <cell r="HO17902" t="str">
            <v>H3012</v>
          </cell>
        </row>
        <row r="17903">
          <cell r="HM17903" t="str">
            <v>H3013  Pas.Keramik Lantai Lokal 10X20/m2 Essenza</v>
          </cell>
          <cell r="HO17903" t="str">
            <v>H3013</v>
          </cell>
        </row>
        <row r="17904">
          <cell r="HM17904" t="str">
            <v>H3014  Pas.Plint Keramik Lantai Lokal 10X20/m' Essenza</v>
          </cell>
          <cell r="HO17904" t="str">
            <v>H3014</v>
          </cell>
        </row>
        <row r="17905">
          <cell r="HM17905" t="str">
            <v>H3015  Pas.Keramik Lantai Lokal 20X20/m2 Essenza</v>
          </cell>
          <cell r="HO17905" t="str">
            <v>H3015</v>
          </cell>
        </row>
        <row r="17906">
          <cell r="HM17906" t="str">
            <v>H3016  Pas.Plint Keramik Lantai Lokal 10X20/m' Essenza</v>
          </cell>
          <cell r="HO17906" t="str">
            <v>H3016</v>
          </cell>
        </row>
        <row r="17907">
          <cell r="HM17907" t="str">
            <v>H3017  Pas.Keramik Lantai Lokal 30X30/m2 Essenza</v>
          </cell>
          <cell r="HO17907" t="str">
            <v>H3017</v>
          </cell>
        </row>
        <row r="17908">
          <cell r="HM17908" t="str">
            <v>H3018  Pas.Plint Keramik Lantai Lokal 10X30/m' Essenza</v>
          </cell>
          <cell r="HO17908" t="str">
            <v>H3018</v>
          </cell>
        </row>
        <row r="17909">
          <cell r="HM17909" t="str">
            <v>H3019  Pas.Keramik Lantai Lokal 40X40/m2 Essenza</v>
          </cell>
          <cell r="HO17909" t="str">
            <v>H3019</v>
          </cell>
        </row>
        <row r="17910">
          <cell r="HM17910" t="str">
            <v>H3020  Pas.Plint Keramik Lantai Lokal 10X40/m' Essenza</v>
          </cell>
          <cell r="HO17910" t="str">
            <v>H3020</v>
          </cell>
        </row>
        <row r="17911">
          <cell r="HM17911" t="str">
            <v>H3021  Pas.Keramik Lantai Lokal 50X50/m2 Essenza</v>
          </cell>
          <cell r="HO17911" t="str">
            <v>H3021</v>
          </cell>
        </row>
        <row r="17912">
          <cell r="HM17912" t="str">
            <v>H3022  Pas.Plint Keramik Lantai Lokal 10X50/m' Essenza</v>
          </cell>
          <cell r="HO17912" t="str">
            <v>H3022</v>
          </cell>
        </row>
        <row r="17913">
          <cell r="HM17913" t="str">
            <v>H3023  Pas.Keramik Lantai Lokal 60X60/m2 Essenza</v>
          </cell>
          <cell r="HO17913" t="str">
            <v>H3023</v>
          </cell>
        </row>
        <row r="17914">
          <cell r="HM17914" t="str">
            <v>H3024  Pas.Plint Keramik Lantai Lokal 10X60/m' Essenza</v>
          </cell>
          <cell r="HO17914" t="str">
            <v>H3024</v>
          </cell>
        </row>
        <row r="17915">
          <cell r="HM17915" t="str">
            <v>H3025  Pas.Keramik Lantai Lokal 10X20/m2 Ikad</v>
          </cell>
          <cell r="HO17915" t="str">
            <v>H3025</v>
          </cell>
        </row>
        <row r="17916">
          <cell r="HM17916" t="str">
            <v>H3026  Pas.Plint Keramik Lantai Lokal 10X20/m' Ikad</v>
          </cell>
          <cell r="HO17916" t="str">
            <v>H3026</v>
          </cell>
        </row>
        <row r="17917">
          <cell r="HM17917" t="str">
            <v>H3027  Pas.Keramik Lantai Lokal 20X20/m2 Ikad</v>
          </cell>
          <cell r="HO17917" t="str">
            <v>H3027</v>
          </cell>
        </row>
        <row r="17918">
          <cell r="HM17918" t="str">
            <v>H3028  Pas.Plint Keramik Lantai Lokal 10X20/m' Ikad</v>
          </cell>
          <cell r="HO17918" t="str">
            <v>H3028</v>
          </cell>
        </row>
        <row r="17919">
          <cell r="HM17919" t="str">
            <v>H3029  Pas.Keramik Lantai Lokal 30X30/m2 Ikad</v>
          </cell>
          <cell r="HO17919" t="str">
            <v>H3029</v>
          </cell>
        </row>
        <row r="17920">
          <cell r="HM17920" t="str">
            <v>H3030  Pas.Plint Keramik Lantai Lokal 10X30/m' Ikad</v>
          </cell>
          <cell r="HO17920" t="str">
            <v>H3030</v>
          </cell>
        </row>
        <row r="17921">
          <cell r="HM17921" t="str">
            <v>H3031  Pas.Keramik Lantai Lokal 40X40/m2 Ikad</v>
          </cell>
          <cell r="HO17921" t="str">
            <v>H3031</v>
          </cell>
        </row>
        <row r="17922">
          <cell r="HM17922" t="str">
            <v>H3032  Pas.Plint Keramik Lantai Lokal 10X40/m' Ikad</v>
          </cell>
          <cell r="HO17922" t="str">
            <v>H3032</v>
          </cell>
        </row>
        <row r="17923">
          <cell r="HM17923" t="str">
            <v>H3033  Pas.Keramik Lantai Lokal 50X50/m2 Ikad</v>
          </cell>
          <cell r="HO17923" t="str">
            <v>H3033</v>
          </cell>
        </row>
        <row r="17924">
          <cell r="HM17924" t="str">
            <v>H3034  Pas.Plint Keramik Lantai Lokal 10X50/m' Ikad</v>
          </cell>
          <cell r="HO17924" t="str">
            <v>H3034</v>
          </cell>
        </row>
        <row r="17925">
          <cell r="HM17925" t="str">
            <v>H3035  Pas.Keramik Lantai Lokal 60X60/m2 Ikad</v>
          </cell>
          <cell r="HO17925" t="str">
            <v>H3035</v>
          </cell>
        </row>
        <row r="17926">
          <cell r="HM17926" t="str">
            <v>H3036  Pas.Plint Keramik Lantai Lokal 10X60/m' Ikad</v>
          </cell>
          <cell r="HO17926" t="str">
            <v>H3036</v>
          </cell>
        </row>
        <row r="17927">
          <cell r="HM17927" t="str">
            <v>H3037  Pas.Keramik Lantai Lokal 10X20/m2 Mulia</v>
          </cell>
          <cell r="HO17927" t="str">
            <v>H3037</v>
          </cell>
        </row>
        <row r="17928">
          <cell r="HM17928" t="str">
            <v>H3038  Pas.Plint Keramik Lantai Lokal 10X20/m' Mulia</v>
          </cell>
          <cell r="HO17928" t="str">
            <v>H3038</v>
          </cell>
        </row>
        <row r="17929">
          <cell r="HM17929" t="str">
            <v>H3039  Pas.Keramik Lantai Lokal 20X20/m2 Mulia</v>
          </cell>
          <cell r="HO17929" t="str">
            <v>H3039</v>
          </cell>
        </row>
        <row r="17930">
          <cell r="HM17930" t="str">
            <v>H3040  Pas.Plint Keramik Lantai Lokal 10X20/m' Mulia</v>
          </cell>
          <cell r="HO17930" t="str">
            <v>H3040</v>
          </cell>
        </row>
        <row r="17931">
          <cell r="HM17931" t="str">
            <v>H3041  Pas.Keramik Lantai Lokal 30X30/m2 Mulia</v>
          </cell>
          <cell r="HO17931" t="str">
            <v>H3041</v>
          </cell>
        </row>
        <row r="17932">
          <cell r="HM17932" t="str">
            <v>H3042  Pas.Plint Keramik Lantai Lokal 10X30/m' Mulia</v>
          </cell>
          <cell r="HO17932" t="str">
            <v>H3042</v>
          </cell>
        </row>
        <row r="17933">
          <cell r="HM17933" t="str">
            <v>H3043  Pas.Keramik Lantai Lokal 40X40/m2 Mulia</v>
          </cell>
          <cell r="HO17933" t="str">
            <v>H3043</v>
          </cell>
        </row>
        <row r="17934">
          <cell r="HM17934" t="str">
            <v>H3044  Pas.Plint Keramik Lantai Lokal 10X40/m' Mulia</v>
          </cell>
          <cell r="HO17934" t="str">
            <v>H3044</v>
          </cell>
        </row>
        <row r="17935">
          <cell r="HM17935" t="str">
            <v>H3045  Pas.Keramik Lantai Lokal 50X50/m2 Mulia</v>
          </cell>
          <cell r="HO17935" t="str">
            <v>H3045</v>
          </cell>
        </row>
        <row r="17936">
          <cell r="HM17936" t="str">
            <v>H3046  Pas.Plint Keramik Lantai Lokal 10X50/m' Mulia</v>
          </cell>
          <cell r="HO17936" t="str">
            <v>H3046</v>
          </cell>
        </row>
        <row r="17937">
          <cell r="HM17937" t="str">
            <v>H3047  Pas.Keramik Lantai Lokal 60X60/m2 Mulia</v>
          </cell>
          <cell r="HO17937" t="str">
            <v>H3047</v>
          </cell>
        </row>
        <row r="17938">
          <cell r="HM17938" t="str">
            <v>H3048  Pas.Plint Keramik Lantai Lokal 10X60/m' Mulia</v>
          </cell>
          <cell r="HO17938" t="str">
            <v>H3048</v>
          </cell>
        </row>
        <row r="17939">
          <cell r="HM17939" t="str">
            <v>H3049  Pas.Keramik Lantai Lokal 10X20/m2 Platinum</v>
          </cell>
          <cell r="HO17939" t="str">
            <v>H3049</v>
          </cell>
        </row>
        <row r="17940">
          <cell r="HM17940" t="str">
            <v>H3050  Pas.Plint Keramik Lantai Lokal 10X20/m' Platinum</v>
          </cell>
          <cell r="HO17940" t="str">
            <v>H3050</v>
          </cell>
        </row>
        <row r="17941">
          <cell r="HM17941" t="str">
            <v>H3051  Pas.Keramik Lantai Lokal 20X20/m2 Platinum</v>
          </cell>
          <cell r="HO17941" t="str">
            <v>H3051</v>
          </cell>
        </row>
        <row r="17942">
          <cell r="HM17942" t="str">
            <v>H3052  Pas.Plint Keramik Lantai Lokal 10X20/m' Platinum</v>
          </cell>
          <cell r="HO17942" t="str">
            <v>H3052</v>
          </cell>
        </row>
        <row r="17943">
          <cell r="HM17943" t="str">
            <v>H3053  Pas.Keramik Lantai Lokal 30X30/m2 Platinum</v>
          </cell>
          <cell r="HO17943" t="str">
            <v>H3053</v>
          </cell>
        </row>
        <row r="17944">
          <cell r="HM17944" t="str">
            <v>H3054  Pas.Plint Keramik Lantai Lokal 10X30/m' Platinum</v>
          </cell>
          <cell r="HO17944" t="str">
            <v>H3054</v>
          </cell>
        </row>
        <row r="17945">
          <cell r="HM17945" t="str">
            <v>H3055  Pas.Keramik Lantai Lokal 40X40/m2 Platinum</v>
          </cell>
          <cell r="HO17945" t="str">
            <v>H3055</v>
          </cell>
        </row>
        <row r="17946">
          <cell r="HM17946" t="str">
            <v>H3056  Pas.Plint Keramik Lantai Lokal 10X40/m' Platinum</v>
          </cell>
          <cell r="HO17946" t="str">
            <v>H3056</v>
          </cell>
        </row>
        <row r="17947">
          <cell r="HM17947" t="str">
            <v>H3057  Pas.Keramik Lantai Lokal 50X50/m2 Platinum</v>
          </cell>
          <cell r="HO17947" t="str">
            <v>H3057</v>
          </cell>
        </row>
        <row r="17948">
          <cell r="HM17948" t="str">
            <v>H3058  Pas.Plint Keramik Lantai Lokal 10X50/m' Platinum</v>
          </cell>
          <cell r="HO17948" t="str">
            <v>H3058</v>
          </cell>
        </row>
        <row r="17949">
          <cell r="HM17949" t="str">
            <v>H3059  Pas.Keramik Lantai Lokal 60X60/m2 Platinum</v>
          </cell>
          <cell r="HO17949" t="str">
            <v>H3059</v>
          </cell>
        </row>
        <row r="17950">
          <cell r="HM17950" t="str">
            <v>H3060  Pas.Plint Keramik Lantai Lokal 10X60/m' Platinum</v>
          </cell>
          <cell r="HO17950" t="str">
            <v>H3060</v>
          </cell>
        </row>
        <row r="17951">
          <cell r="HM17951" t="str">
            <v>H3061  Pas.Keramik Lantai Lokal 10X20/m2 Roman</v>
          </cell>
          <cell r="HO17951" t="str">
            <v>H3061</v>
          </cell>
        </row>
        <row r="17952">
          <cell r="HM17952" t="str">
            <v>H3062  Pas.Plint Keramik Lantai Lokal 10X20/m' Roman</v>
          </cell>
          <cell r="HO17952" t="str">
            <v>H3062</v>
          </cell>
        </row>
        <row r="17953">
          <cell r="HM17953" t="str">
            <v>H3063  Pas.Keramik Lantai Lokal 20X20/m2 Roman</v>
          </cell>
          <cell r="HO17953" t="str">
            <v>H3063</v>
          </cell>
        </row>
        <row r="17954">
          <cell r="HM17954" t="str">
            <v>H3064  Pas.Plint Keramik Lantai Lokal 10X20/m' Roman</v>
          </cell>
          <cell r="HO17954" t="str">
            <v>H3064</v>
          </cell>
        </row>
        <row r="17955">
          <cell r="HM17955" t="str">
            <v>H3065  Pas.Keramik Lantai Lokal 30X30/m2 Roman</v>
          </cell>
          <cell r="HO17955" t="str">
            <v>H3065</v>
          </cell>
        </row>
        <row r="17956">
          <cell r="HM17956" t="str">
            <v>H3066  Pas.Plint Keramik Lantai Lokal 10X30/m' Roman</v>
          </cell>
          <cell r="HO17956" t="str">
            <v>H3066</v>
          </cell>
        </row>
        <row r="17957">
          <cell r="HM17957" t="str">
            <v>H3067  Pas.Keramik Lantai Lokal 40X40/m2 Roman</v>
          </cell>
          <cell r="HO17957" t="str">
            <v>H3067</v>
          </cell>
        </row>
        <row r="17958">
          <cell r="HM17958" t="str">
            <v>H3068  Pas.Plint Keramik Lantai Lokal 10X40/m' Roman</v>
          </cell>
          <cell r="HO17958" t="str">
            <v>H3068</v>
          </cell>
        </row>
        <row r="17959">
          <cell r="HM17959" t="str">
            <v>H3069  Pas.Keramik Lantai Lokal 50X50/m2 Roman</v>
          </cell>
          <cell r="HO17959" t="str">
            <v>H3069</v>
          </cell>
        </row>
        <row r="17960">
          <cell r="HM17960" t="str">
            <v>H3070  Pas.Plint Keramik Lantai Lokal 10X50/m' Roman</v>
          </cell>
          <cell r="HO17960" t="str">
            <v>H3070</v>
          </cell>
        </row>
        <row r="17961">
          <cell r="HM17961" t="str">
            <v>H3071  Pas.Keramik Lantai Lokal 60X60/m2 Roman</v>
          </cell>
          <cell r="HO17961" t="str">
            <v>H3071</v>
          </cell>
        </row>
        <row r="17962">
          <cell r="HM17962" t="str">
            <v>H3072  Pas.Plint Keramik Lantai Lokal 10X60/m' Roman</v>
          </cell>
          <cell r="HO17962" t="str">
            <v>H3072</v>
          </cell>
        </row>
        <row r="17963">
          <cell r="HM17963" t="str">
            <v>H3073  Pas.Marmer Lantai Import 40X40/m2 ex.Italia</v>
          </cell>
          <cell r="HO17963" t="str">
            <v>H3073</v>
          </cell>
        </row>
        <row r="17964">
          <cell r="HM17964" t="str">
            <v>H3074  Pas.Plint Marmer Import 10X40/m' ex.Italia</v>
          </cell>
          <cell r="HO17964" t="str">
            <v>H3074</v>
          </cell>
        </row>
        <row r="17965">
          <cell r="HM17965" t="str">
            <v>H3075  Pas.Marmer Lantai Import 50X50/m2 ex.Italia</v>
          </cell>
          <cell r="HO17965" t="str">
            <v>H3075</v>
          </cell>
        </row>
        <row r="17966">
          <cell r="HM17966" t="str">
            <v>H3076  Pas.Plint Marmer Import 10X50/m' ex.Italia</v>
          </cell>
          <cell r="HO17966" t="str">
            <v>H3076</v>
          </cell>
        </row>
        <row r="17967">
          <cell r="HM17967" t="str">
            <v>H3077  Pas.Marmer Lantai Import 60X60/m2 ex.Italia</v>
          </cell>
          <cell r="HO17967" t="str">
            <v>H3077</v>
          </cell>
        </row>
        <row r="17968">
          <cell r="HM17968" t="str">
            <v>H3078  Pas.Plint Marmer Import 10X60/m' ex.Italia</v>
          </cell>
          <cell r="HO17968" t="str">
            <v>H3078</v>
          </cell>
        </row>
        <row r="17969">
          <cell r="HM17969" t="str">
            <v>H3079  Pas.Marmer Lantai Import Slab/m2 ex.Italia</v>
          </cell>
          <cell r="HO17969" t="str">
            <v>H3079</v>
          </cell>
        </row>
        <row r="17970">
          <cell r="HM17970" t="str">
            <v>H3080  Pas.Plint Marmer Import 10X100/m' ex.Italia</v>
          </cell>
          <cell r="HO17970" t="str">
            <v>H3080</v>
          </cell>
        </row>
        <row r="17971">
          <cell r="HM17971" t="str">
            <v>H3081  Pas.Marmer Lantai Import 50X50/m2 ex.RRC</v>
          </cell>
          <cell r="HO17971" t="str">
            <v>H3081</v>
          </cell>
        </row>
        <row r="17972">
          <cell r="HM17972" t="str">
            <v>H3082  Pas.Plint Marmer Import 10X50/m' ex.RRC</v>
          </cell>
          <cell r="HO17972" t="str">
            <v>H3082</v>
          </cell>
        </row>
        <row r="17973">
          <cell r="HM17973" t="str">
            <v>H3083  Pas.Marmer Lantai Import 60X60/m2 ex.RRC</v>
          </cell>
          <cell r="HO17973" t="str">
            <v>H3083</v>
          </cell>
        </row>
        <row r="17974">
          <cell r="HM17974" t="str">
            <v>H3084  Pas.Plint Marmer Import 10X60/m' ex.RRC</v>
          </cell>
          <cell r="HO17974" t="str">
            <v>H3084</v>
          </cell>
        </row>
        <row r="17975">
          <cell r="HM17975" t="str">
            <v>H3085  Pas.Marmer Lantai Import Slab/m2 ex.RRC</v>
          </cell>
          <cell r="HO17975" t="str">
            <v>H3085</v>
          </cell>
        </row>
        <row r="17976">
          <cell r="HM17976" t="str">
            <v>H3086  Pas.Plint Marmer Import 10X100/m' ex.RRC</v>
          </cell>
          <cell r="HO17976" t="str">
            <v>H3086</v>
          </cell>
        </row>
        <row r="17977">
          <cell r="HM17977" t="str">
            <v>H3087  Pas.Marmer Lantai Lokal 40X40/m2 Bangun Lampung Jaya</v>
          </cell>
          <cell r="HO17977" t="str">
            <v>H3087</v>
          </cell>
        </row>
        <row r="17978">
          <cell r="HM17978" t="str">
            <v>H3088  Pas.Plint Marmer Lokal 10X40/m' BLJ</v>
          </cell>
          <cell r="HO17978" t="str">
            <v>H3088</v>
          </cell>
        </row>
        <row r="17979">
          <cell r="HM17979" t="str">
            <v>H3089  Pas.Marmer Lantai 50X50/m2 BLJ</v>
          </cell>
          <cell r="HO17979" t="str">
            <v>H3089</v>
          </cell>
        </row>
        <row r="17980">
          <cell r="HM17980" t="str">
            <v>H3090  Pas.Plint Marmer 10X50/m' BLJ</v>
          </cell>
          <cell r="HO17980" t="str">
            <v>H3090</v>
          </cell>
        </row>
        <row r="17981">
          <cell r="HM17981" t="str">
            <v>H3091  Pas.Marmer Lantai 60X60/m2 BLJ</v>
          </cell>
          <cell r="HO17981" t="str">
            <v>H3091</v>
          </cell>
        </row>
        <row r="17982">
          <cell r="HM17982" t="str">
            <v>H3092  Pas.Plint Marmer 10X60/m' BLJ</v>
          </cell>
          <cell r="HO17982" t="str">
            <v>H3092</v>
          </cell>
        </row>
        <row r="17983">
          <cell r="HM17983" t="str">
            <v>H3093  Pas.Marmer Lantai Slab/m2 BLJ</v>
          </cell>
          <cell r="HO17983" t="str">
            <v>H3093</v>
          </cell>
        </row>
        <row r="17984">
          <cell r="HM17984" t="str">
            <v>H3094  Pas.Plint Marmer 10X100/m' BLJ</v>
          </cell>
          <cell r="HO17984" t="str">
            <v>H3094</v>
          </cell>
        </row>
        <row r="17985">
          <cell r="HM17985" t="str">
            <v>H3095  Pas.Marmer Lantai Lokal 40X40/m2 Citatah</v>
          </cell>
          <cell r="HO17985" t="str">
            <v>H3095</v>
          </cell>
        </row>
        <row r="17986">
          <cell r="HM17986" t="str">
            <v>H3096  Pas.Plint Marmer Lokal 10X40/m' Citatah</v>
          </cell>
          <cell r="HO17986" t="str">
            <v>H3096</v>
          </cell>
        </row>
        <row r="17987">
          <cell r="HM17987" t="str">
            <v>H3097  Pas.Marmer Lantai 50X50/m2 Citatah</v>
          </cell>
          <cell r="HO17987" t="str">
            <v>H3097</v>
          </cell>
        </row>
        <row r="17988">
          <cell r="HM17988" t="str">
            <v>H3098  Pas.Plint Marmer 10X50/m' Citatah</v>
          </cell>
          <cell r="HO17988" t="str">
            <v>H3098</v>
          </cell>
        </row>
        <row r="17989">
          <cell r="HM17989" t="str">
            <v>H3099  Pas.Marmer Lantai 60X60/m2 Citatah</v>
          </cell>
          <cell r="HO17989" t="str">
            <v>H3099</v>
          </cell>
        </row>
        <row r="17990">
          <cell r="HM17990" t="str">
            <v>H3100  Pas.Plint Marmer 10X60/m' Citatah</v>
          </cell>
          <cell r="HO17990" t="str">
            <v>H3100</v>
          </cell>
        </row>
        <row r="17991">
          <cell r="HM17991" t="str">
            <v>H3101  Pas.Marmer Lantai Slab/m2 Citatah</v>
          </cell>
          <cell r="HO17991" t="str">
            <v>H3101</v>
          </cell>
        </row>
        <row r="17992">
          <cell r="HM17992" t="str">
            <v>H3102  Pas.Plint Marmer 10X100/m' Citatah</v>
          </cell>
          <cell r="HO17992" t="str">
            <v>H3102</v>
          </cell>
        </row>
        <row r="17993">
          <cell r="HM17993" t="str">
            <v>H3103  Pas.Marmer Lantai Lokal 40X40/m2 Indoprima</v>
          </cell>
          <cell r="HO17993" t="str">
            <v>H3103</v>
          </cell>
        </row>
        <row r="17994">
          <cell r="HM17994" t="str">
            <v>H3104  Pas.Plint Marmer Lokal 10X40/m' Indoprima</v>
          </cell>
          <cell r="HO17994" t="str">
            <v>H3104</v>
          </cell>
        </row>
        <row r="17995">
          <cell r="HM17995" t="str">
            <v>H3105  Pas.Marmer Lantai 50X50/m2 Indoprima</v>
          </cell>
          <cell r="HO17995" t="str">
            <v>H3105</v>
          </cell>
        </row>
        <row r="17996">
          <cell r="HM17996" t="str">
            <v>H3106  Pas.Plint Marmer 10X50/m' Indoprima</v>
          </cell>
          <cell r="HO17996" t="str">
            <v>H3106</v>
          </cell>
        </row>
        <row r="17997">
          <cell r="HM17997" t="str">
            <v>H3107  Pas.Marmer Lantai 60X60/m2 Indoprima</v>
          </cell>
          <cell r="HO17997" t="str">
            <v>H3107</v>
          </cell>
        </row>
        <row r="17998">
          <cell r="HM17998" t="str">
            <v>H3108  Pas.Plint Marmer 10X60/m' Indoprima</v>
          </cell>
          <cell r="HO17998" t="str">
            <v>H3108</v>
          </cell>
        </row>
        <row r="17999">
          <cell r="HM17999" t="str">
            <v>H3109  Pas.Marmer Lantai Slab/m2 Indoprima</v>
          </cell>
          <cell r="HO17999" t="str">
            <v>H3109</v>
          </cell>
        </row>
        <row r="18000">
          <cell r="HM18000" t="str">
            <v>H3110  Pas.Plint Marmer 10X100/m' Indoprima</v>
          </cell>
          <cell r="HO18000" t="str">
            <v>H3110</v>
          </cell>
        </row>
        <row r="18001">
          <cell r="HM18001" t="str">
            <v>H3111  Pas.Marmer Lantai Lokal 40X40/m2 Pola Marmer</v>
          </cell>
          <cell r="HO18001" t="str">
            <v>H3111</v>
          </cell>
        </row>
        <row r="18002">
          <cell r="HM18002" t="str">
            <v>H3112  Pas.Plint Marmer Lokal 10X40/m' Pola Marmer</v>
          </cell>
          <cell r="HO18002" t="str">
            <v>H3112</v>
          </cell>
        </row>
        <row r="18003">
          <cell r="HM18003" t="str">
            <v>H3113  Pas.Marmer Lantai 50X50/m2 Pola Marmer</v>
          </cell>
          <cell r="HO18003" t="str">
            <v>H3113</v>
          </cell>
        </row>
        <row r="18004">
          <cell r="HM18004" t="str">
            <v>H3114  Pas.Plint Marmer 10X50/m' Pola Marmer</v>
          </cell>
          <cell r="HO18004" t="str">
            <v>H3114</v>
          </cell>
        </row>
        <row r="18005">
          <cell r="HM18005" t="str">
            <v>H3115  Pas.Marmer Lantai 60X60/m2 Pola Marmer</v>
          </cell>
          <cell r="HO18005" t="str">
            <v>H3115</v>
          </cell>
        </row>
        <row r="18006">
          <cell r="HM18006" t="str">
            <v>H3116  Pas.Plint Marmer 10X60/m' Pola Marmer</v>
          </cell>
          <cell r="HO18006" t="str">
            <v>H3116</v>
          </cell>
        </row>
        <row r="18007">
          <cell r="HM18007" t="str">
            <v>H3117  Pas.Marmer Lantai Slab/m2 Pola Marmer</v>
          </cell>
          <cell r="HO18007" t="str">
            <v>H3117</v>
          </cell>
        </row>
        <row r="18008">
          <cell r="HM18008" t="str">
            <v>H3118  Pas.Plint Marmer 10X100/m' Pola Marmer</v>
          </cell>
          <cell r="HO18008" t="str">
            <v>H3118</v>
          </cell>
        </row>
        <row r="18009">
          <cell r="HM18009" t="str">
            <v>H3119  Pas.Marmer Lantai Lokal 40X40/m2 Ujung Pandang</v>
          </cell>
          <cell r="HO18009" t="str">
            <v>H3119</v>
          </cell>
        </row>
        <row r="18010">
          <cell r="HM18010" t="str">
            <v>H3120  Pas.Plint Marmer Lokal 10X40/m' Ujung Pandang</v>
          </cell>
          <cell r="HO18010" t="str">
            <v>H3120</v>
          </cell>
        </row>
        <row r="18011">
          <cell r="HM18011" t="str">
            <v>H3121  Pas.Marmer Lantai 50X50/m2 Ujung Pandang</v>
          </cell>
          <cell r="HO18011" t="str">
            <v>H3121</v>
          </cell>
        </row>
        <row r="18012">
          <cell r="HM18012" t="str">
            <v>H3122  Pas.Plint Marmer 10X50/m' Ujung Pandang</v>
          </cell>
          <cell r="HO18012" t="str">
            <v>H3122</v>
          </cell>
        </row>
        <row r="18013">
          <cell r="HM18013" t="str">
            <v>H3123  Pas.Marmer Lantai 60X60/m2 Ujung Pandang</v>
          </cell>
          <cell r="HO18013" t="str">
            <v>H3123</v>
          </cell>
        </row>
        <row r="18014">
          <cell r="HM18014" t="str">
            <v>H3124  Pas.Plint Marmer 10X60/m' Ujung Pandang</v>
          </cell>
          <cell r="HO18014" t="str">
            <v>H3124</v>
          </cell>
        </row>
        <row r="18015">
          <cell r="HM18015" t="str">
            <v>H3125  Pas.Marmer Lantai Slab/m2 Ujung Pandang</v>
          </cell>
          <cell r="HO18015" t="str">
            <v>H3125</v>
          </cell>
        </row>
        <row r="18016">
          <cell r="HM18016" t="str">
            <v>H3126  Pas.Plint Marmer 10X100/m' Ujung Pandang</v>
          </cell>
          <cell r="HO18016" t="str">
            <v>H3126</v>
          </cell>
        </row>
        <row r="18017">
          <cell r="HM18017" t="str">
            <v>H3127  Pas.Granit Lantai Import 40x40/m2 ex.Italia</v>
          </cell>
          <cell r="HO18017" t="str">
            <v>H3127</v>
          </cell>
        </row>
        <row r="18018">
          <cell r="HM18018" t="str">
            <v>H3128  Pas.Plint Granit Lantai Import 10x40/m' ex.Italia</v>
          </cell>
          <cell r="HO18018" t="str">
            <v>H3128</v>
          </cell>
        </row>
        <row r="18019">
          <cell r="HM18019" t="str">
            <v>H3129  Pas.Granit Lantai Import 50x50/m2 ex.Italia</v>
          </cell>
          <cell r="HO18019" t="str">
            <v>H3129</v>
          </cell>
        </row>
        <row r="18020">
          <cell r="HM18020" t="str">
            <v>H3130  Pas.Plint Granit Lantai Import 10x50/m' ex.Italia</v>
          </cell>
          <cell r="HO18020" t="str">
            <v>H3130</v>
          </cell>
        </row>
        <row r="18021">
          <cell r="HM18021" t="str">
            <v>H3131  Pas.Granit Lantai Import 60x60/m2 ex.Italia</v>
          </cell>
          <cell r="HO18021" t="str">
            <v>H3131</v>
          </cell>
        </row>
        <row r="18022">
          <cell r="HM18022" t="str">
            <v>H3132  Pas.Plint Granit Lantai Import 10x60/m' ex.Italia</v>
          </cell>
          <cell r="HO18022" t="str">
            <v>H3132</v>
          </cell>
        </row>
        <row r="18023">
          <cell r="HM18023" t="str">
            <v>H3133  Pas.Granit Lantai Import  Slab/m2 ex.Italia</v>
          </cell>
          <cell r="HO18023" t="str">
            <v>H3133</v>
          </cell>
        </row>
        <row r="18024">
          <cell r="HM18024" t="str">
            <v>H3134  Pas.Plint Granit Lantai Import 10x100/m' ex.Italia</v>
          </cell>
          <cell r="HO18024" t="str">
            <v>H3134</v>
          </cell>
        </row>
        <row r="18025">
          <cell r="HM18025" t="str">
            <v>H3135  Pas.Granit Lantai Import 40x40/m2 ex.RRC</v>
          </cell>
          <cell r="HO18025" t="str">
            <v>H3135</v>
          </cell>
        </row>
        <row r="18026">
          <cell r="HM18026" t="str">
            <v>H3136  Pas.Plint Granit Lantai Import 10x40/m' ex.RRC</v>
          </cell>
          <cell r="HO18026" t="str">
            <v>H3136</v>
          </cell>
        </row>
        <row r="18027">
          <cell r="HM18027" t="str">
            <v>H3137  Pas.Granit Lantai Import 50x50/m2 ex.RRC</v>
          </cell>
          <cell r="HO18027" t="str">
            <v>H3137</v>
          </cell>
        </row>
        <row r="18028">
          <cell r="HM18028" t="str">
            <v>H3138  Pas.Plint Granit Lantai Import 10x50/m' ex.RRC</v>
          </cell>
          <cell r="HO18028" t="str">
            <v>H3138</v>
          </cell>
        </row>
        <row r="18029">
          <cell r="HM18029" t="str">
            <v>H3139  Pas.Granit Lantai Import 60x60/m2 ex.RRC</v>
          </cell>
          <cell r="HO18029" t="str">
            <v>H3139</v>
          </cell>
        </row>
        <row r="18030">
          <cell r="HM18030" t="str">
            <v>H3140  Pas.Plint Granit Lantai Import 10x60/m' ex.RRC</v>
          </cell>
          <cell r="HO18030" t="str">
            <v>H3140</v>
          </cell>
        </row>
        <row r="18031">
          <cell r="HM18031" t="str">
            <v>H3141  Pas.Granit Lantai Import  Slab/m2 ex.RRC</v>
          </cell>
          <cell r="HO18031" t="str">
            <v>H3141</v>
          </cell>
        </row>
        <row r="18032">
          <cell r="HM18032" t="str">
            <v>H3142  Pas.Plint Granit Lantai Import 10x100/m' ex.RRC</v>
          </cell>
          <cell r="HO18032" t="str">
            <v>H3142</v>
          </cell>
        </row>
        <row r="18033">
          <cell r="HM18033" t="str">
            <v>H3143  Pas.Granit Lantai Lokal 40x40/m2 Granito</v>
          </cell>
          <cell r="HO18033" t="str">
            <v>H3143</v>
          </cell>
        </row>
        <row r="18034">
          <cell r="HM18034" t="str">
            <v>H3144  Pas.Plint Granit Lantai Lokal 10x40/m' Granito</v>
          </cell>
          <cell r="HO18034" t="str">
            <v>H3144</v>
          </cell>
        </row>
        <row r="18035">
          <cell r="HM18035" t="str">
            <v>H3145  Pas.Granit Lantai Lokal 50x50/m2 Granito</v>
          </cell>
          <cell r="HO18035" t="str">
            <v>H3145</v>
          </cell>
        </row>
        <row r="18036">
          <cell r="HM18036" t="str">
            <v>H3146  Pas.Granit Lantai Lokal 10x50/m' Granito</v>
          </cell>
          <cell r="HO18036" t="str">
            <v>H3146</v>
          </cell>
        </row>
        <row r="18037">
          <cell r="HM18037" t="str">
            <v>H3147  Pas.Granit Lantai Lokal 60x60/m2 Granito</v>
          </cell>
          <cell r="HO18037" t="str">
            <v>H3147</v>
          </cell>
        </row>
        <row r="18038">
          <cell r="HM18038" t="str">
            <v>H3148  Pas.Granit Lantai Lokal 10x60/m' Granito</v>
          </cell>
          <cell r="HO18038" t="str">
            <v>H3148</v>
          </cell>
        </row>
        <row r="18039">
          <cell r="HM18039" t="str">
            <v>H3149  Pas.Granit Lantai Lokal  Slab/m2 Granito</v>
          </cell>
          <cell r="HO18039" t="str">
            <v>H3149</v>
          </cell>
        </row>
        <row r="18040">
          <cell r="HM18040" t="str">
            <v>H3150  Pas.Plint Granit Lantai Lokal 10x100/m' Granito</v>
          </cell>
          <cell r="HO18040" t="str">
            <v>H3150</v>
          </cell>
        </row>
        <row r="18041">
          <cell r="HM18041" t="str">
            <v>H3151  Finish.Locis Kosen/bh</v>
          </cell>
          <cell r="HO18041" t="str">
            <v>H3151</v>
          </cell>
        </row>
        <row r="18042">
          <cell r="HM18042" t="str">
            <v>I1001  Pintu Full Panel Solid Jati Kwalitet Politur/bh</v>
          </cell>
          <cell r="HO18042" t="str">
            <v>I1001</v>
          </cell>
        </row>
        <row r="18043">
          <cell r="HM18043" t="str">
            <v>I1002  Pintu Full Panel Solid Jati Kwalitet Cat/bh</v>
          </cell>
          <cell r="HO18043" t="str">
            <v>I1002</v>
          </cell>
        </row>
        <row r="18044">
          <cell r="HM18044" t="str">
            <v>I1003  Pintu Full Panel Solid Bangkirai Kwalitet Politur/bh</v>
          </cell>
          <cell r="HO18044" t="str">
            <v>I1003</v>
          </cell>
        </row>
        <row r="18045">
          <cell r="HM18045" t="str">
            <v>I1004  Pintu Full Panel Solid Bangkirai Kwalitet Cat/bh</v>
          </cell>
          <cell r="HO18045" t="str">
            <v>I1004</v>
          </cell>
        </row>
        <row r="18046">
          <cell r="HM18046" t="str">
            <v>I1005  Pintu Full Panel Solid Kamper Samarinda Kwalitet Politur/bh</v>
          </cell>
          <cell r="HO18046" t="str">
            <v>I1005</v>
          </cell>
        </row>
        <row r="18047">
          <cell r="HM18047" t="str">
            <v>I1006  Pintu Full Panel Solid Kamper Samarinda Kwalitet Cat/bh</v>
          </cell>
          <cell r="HO18047" t="str">
            <v>I1006</v>
          </cell>
        </row>
        <row r="18048">
          <cell r="HM18048" t="str">
            <v>I1007  Pintu Full Panel Solid Kamper Medan Kwalitet Politur/bh</v>
          </cell>
          <cell r="HO18048" t="str">
            <v>I1007</v>
          </cell>
        </row>
        <row r="18049">
          <cell r="HM18049" t="str">
            <v>I1008  Pintu Full Panel Solid Kamper Medan Kwalitet Cat/bh</v>
          </cell>
          <cell r="HO18049" t="str">
            <v>I1008</v>
          </cell>
        </row>
        <row r="18050">
          <cell r="HM18050" t="str">
            <v>I1009  Pintu Full Panel Solid Meranti Kwalitet Politur/bh</v>
          </cell>
          <cell r="HO18050" t="str">
            <v>I1009</v>
          </cell>
        </row>
        <row r="18051">
          <cell r="HM18051" t="str">
            <v>I1010  Pintu Full Panel Solid Meranti Kwalitet Cat/bh</v>
          </cell>
          <cell r="HO18051" t="str">
            <v>I1010</v>
          </cell>
        </row>
        <row r="18052">
          <cell r="HM18052" t="str">
            <v>I1011  Pintu Full Panel Solid Nyatoh Kwalitet Politur/bh</v>
          </cell>
          <cell r="HO18052" t="str">
            <v>I1011</v>
          </cell>
        </row>
        <row r="18053">
          <cell r="HM18053" t="str">
            <v>I1012  Pintu Full Panel Solid Nyatoh Kwalitet Cat/bh</v>
          </cell>
          <cell r="HO18053" t="str">
            <v>I1012</v>
          </cell>
        </row>
        <row r="18054">
          <cell r="HM18054" t="str">
            <v>I1013  Pintu Full Krepyak Jati Kwalitet Politur/bh</v>
          </cell>
          <cell r="HO18054" t="str">
            <v>I1013</v>
          </cell>
        </row>
        <row r="18055">
          <cell r="HM18055" t="str">
            <v>I1014  Pintu Full Krepyak Jati Kwalitet Cat/bh</v>
          </cell>
          <cell r="HO18055" t="str">
            <v>I1014</v>
          </cell>
        </row>
        <row r="18056">
          <cell r="HM18056" t="str">
            <v>I1015  Pintu Full Krepyak Bangkirai Kwalitet Politur/bh</v>
          </cell>
          <cell r="HO18056" t="str">
            <v>I1015</v>
          </cell>
        </row>
        <row r="18057">
          <cell r="HM18057" t="str">
            <v>I1016  Pintu Full Krepyak Bangkirai Kwalitet Cat/bh</v>
          </cell>
          <cell r="HO18057" t="str">
            <v>I1016</v>
          </cell>
        </row>
        <row r="18058">
          <cell r="HM18058" t="str">
            <v>I1017  Pintu Full Krepyak Kamper Samarinda Kwalitet Politur/bh</v>
          </cell>
          <cell r="HO18058" t="str">
            <v>I1017</v>
          </cell>
        </row>
        <row r="18059">
          <cell r="HM18059" t="str">
            <v>I1018  Pintu Full Krepyak Kamper Samarinda Kwalitet Cat/bh</v>
          </cell>
          <cell r="HO18059" t="str">
            <v>I1018</v>
          </cell>
        </row>
        <row r="18060">
          <cell r="HM18060" t="str">
            <v>I1019  Pintu Full Krepyak Kamper Medan Kwalitet Politur/bh</v>
          </cell>
          <cell r="HO18060" t="str">
            <v>I1019</v>
          </cell>
        </row>
        <row r="18061">
          <cell r="HM18061" t="str">
            <v>I1020  Pintu Full Krepyak Kamper Medan Kwalitet Cat/bh</v>
          </cell>
          <cell r="HO18061" t="str">
            <v>I1020</v>
          </cell>
        </row>
        <row r="18062">
          <cell r="HM18062" t="str">
            <v>I1021  Pintu Full Krepyak Meranti Kwalitet Politur/bh</v>
          </cell>
          <cell r="HO18062" t="str">
            <v>I1021</v>
          </cell>
        </row>
        <row r="18063">
          <cell r="HM18063" t="str">
            <v>I1022  Pintu Full Krepyak Meranti Kwalitet Cat/bh</v>
          </cell>
          <cell r="HO18063" t="str">
            <v>I1022</v>
          </cell>
        </row>
        <row r="18064">
          <cell r="HM18064" t="str">
            <v>I1023  Pintu Full Krepyak Nyatoh Kwalitet Politur/bh</v>
          </cell>
          <cell r="HO18064" t="str">
            <v>I1023</v>
          </cell>
        </row>
        <row r="18065">
          <cell r="HM18065" t="str">
            <v>I1024  Pintu Full Krepyak Nyatoh Kwalitet Cat/bh</v>
          </cell>
          <cell r="HO18065" t="str">
            <v>I1024</v>
          </cell>
        </row>
        <row r="18066">
          <cell r="HM18066" t="str">
            <v>I1025  Pintu Rangka Kaca Jati Kwalitet Politur/bh</v>
          </cell>
          <cell r="HO18066" t="str">
            <v>I1025</v>
          </cell>
        </row>
        <row r="18067">
          <cell r="HM18067" t="str">
            <v>I1026  Pintu Rangka Kaca Jati Kwalitet Cat/bh</v>
          </cell>
          <cell r="HO18067" t="str">
            <v>I1026</v>
          </cell>
        </row>
        <row r="18068">
          <cell r="HM18068" t="str">
            <v>I1027  Pintu Rangka Kaca Bangkirai Kwalitet Politur/bh</v>
          </cell>
          <cell r="HO18068" t="str">
            <v>I1027</v>
          </cell>
        </row>
        <row r="18069">
          <cell r="HM18069" t="str">
            <v>I1028  Pintu Rangka Kaca Bangkirai Kwalitet Cat/bh</v>
          </cell>
          <cell r="HO18069" t="str">
            <v>I1028</v>
          </cell>
        </row>
        <row r="18070">
          <cell r="HM18070" t="str">
            <v>I1029  Pintu Rangka Kaca Kamper Samarinda Kwalitet Politur/bh</v>
          </cell>
          <cell r="HO18070" t="str">
            <v>I1029</v>
          </cell>
        </row>
        <row r="18071">
          <cell r="HM18071" t="str">
            <v>I1030  Pintu Rangka Kaca Kamper Samarinda Kwalitet Cat/bh</v>
          </cell>
          <cell r="HO18071" t="str">
            <v>I1030</v>
          </cell>
        </row>
        <row r="18072">
          <cell r="HM18072" t="str">
            <v>I1031  Pintu Rangka Kaca Kamper Medan Kwalitet Politur/bh</v>
          </cell>
          <cell r="HO18072" t="str">
            <v>I1031</v>
          </cell>
        </row>
        <row r="18073">
          <cell r="HM18073" t="str">
            <v>I1032  Pintu Rangka Kaca Kamper Medan Kwalitet Cat/bh</v>
          </cell>
          <cell r="HO18073" t="str">
            <v>I1032</v>
          </cell>
        </row>
        <row r="18074">
          <cell r="HM18074" t="str">
            <v>I1033  Pintu Rangka Kaca Meranti Kwalitet Politur/bh</v>
          </cell>
          <cell r="HO18074" t="str">
            <v>I1033</v>
          </cell>
        </row>
        <row r="18075">
          <cell r="HM18075" t="str">
            <v>I1034  Pintu Rangka Kaca Meranti Kwalitet Cat/bh</v>
          </cell>
          <cell r="HO18075" t="str">
            <v>I1034</v>
          </cell>
        </row>
        <row r="18076">
          <cell r="HM18076" t="str">
            <v>I1035  Pintu Rangka Kaca Nyatoh Kwalitet Politur/bh</v>
          </cell>
          <cell r="HO18076" t="str">
            <v>I1035</v>
          </cell>
        </row>
        <row r="18077">
          <cell r="HM18077" t="str">
            <v>I1036  Pintu Rangka Kaca Nyatoh Kwalitet Cat/bh</v>
          </cell>
          <cell r="HO18077" t="str">
            <v>I1036</v>
          </cell>
        </row>
        <row r="18078">
          <cell r="HM18078" t="str">
            <v>I1037  Pintu Panel+Krepyak Jati Kwalitet Politur/bh</v>
          </cell>
          <cell r="HO18078" t="str">
            <v>I1037</v>
          </cell>
        </row>
        <row r="18079">
          <cell r="HM18079" t="str">
            <v>I1038  Pintu Panel+Krepyak Jati Kwalitet Cat/bh</v>
          </cell>
          <cell r="HO18079" t="str">
            <v>I1038</v>
          </cell>
        </row>
        <row r="18080">
          <cell r="HM18080" t="str">
            <v>I1039  Pintu Panel+Krepyak Bangkirai Kwalitet Politur/bh</v>
          </cell>
          <cell r="HO18080" t="str">
            <v>I1039</v>
          </cell>
        </row>
        <row r="18081">
          <cell r="HM18081" t="str">
            <v>I1040  Pintu Panel+Krepyak Bangkirai Kwalitet Cat/bh</v>
          </cell>
          <cell r="HO18081" t="str">
            <v>I1040</v>
          </cell>
        </row>
        <row r="18082">
          <cell r="HM18082" t="str">
            <v>I1041  Pintu Panel+Krepyak Kamper Samarinda Kwalitet Politur/bh</v>
          </cell>
          <cell r="HO18082" t="str">
            <v>I1041</v>
          </cell>
        </row>
        <row r="18083">
          <cell r="HM18083" t="str">
            <v>I1042  Pintu Panel+Krepyak Kamper Samarinda Kwalitet Cat/bh</v>
          </cell>
          <cell r="HO18083" t="str">
            <v>I1042</v>
          </cell>
        </row>
        <row r="18084">
          <cell r="HM18084" t="str">
            <v>I1043  Pintu Panel+Krepyak Kamper Medan Kwalitet Politur/bh</v>
          </cell>
          <cell r="HO18084" t="str">
            <v>I1043</v>
          </cell>
        </row>
        <row r="18085">
          <cell r="HM18085" t="str">
            <v>I1044  Pintu Panel+Krepyak Kamper Medan Kwalitet Cat/bh</v>
          </cell>
          <cell r="HO18085" t="str">
            <v>I1044</v>
          </cell>
        </row>
        <row r="18086">
          <cell r="HM18086" t="str">
            <v>I1045  Pintu Panel+Krepyak Meranti Kwalitet Politur/bh</v>
          </cell>
          <cell r="HO18086" t="str">
            <v>I1045</v>
          </cell>
        </row>
        <row r="18087">
          <cell r="HM18087" t="str">
            <v>I1046  Pintu Panel+Krepyak Meranti Kwalitet Cat/bh</v>
          </cell>
          <cell r="HO18087" t="str">
            <v>I1046</v>
          </cell>
        </row>
        <row r="18088">
          <cell r="HM18088" t="str">
            <v>I1047  Pintu Panel+Krepyak Nyatoh Kwalitet Politur/bh</v>
          </cell>
          <cell r="HO18088" t="str">
            <v>I1047</v>
          </cell>
        </row>
        <row r="18089">
          <cell r="HM18089" t="str">
            <v>I1048  Pintu Panel+Krepyak Nyatoh Kwalitet Cat/bh</v>
          </cell>
          <cell r="HO18089" t="str">
            <v>I1048</v>
          </cell>
        </row>
        <row r="18090">
          <cell r="HM18090" t="str">
            <v>I1049  Pintu Panel+Kaca Jati Kwalitet Politur/bh</v>
          </cell>
          <cell r="HO18090" t="str">
            <v>I1049</v>
          </cell>
        </row>
        <row r="18091">
          <cell r="HM18091" t="str">
            <v>I1050  Pintu Panel+Kaca Jati Kwalitet Cat/bh</v>
          </cell>
          <cell r="HO18091" t="str">
            <v>I1050</v>
          </cell>
        </row>
        <row r="18092">
          <cell r="HM18092" t="str">
            <v>I1051  Pintu Panel+Kaca Bangkirai Kwalitet Politur/bh</v>
          </cell>
          <cell r="HO18092" t="str">
            <v>I1051</v>
          </cell>
        </row>
        <row r="18093">
          <cell r="HM18093" t="str">
            <v>I1052  Pintu Panel+Kaca Bangkirai Kwalitet Cat/bh</v>
          </cell>
          <cell r="HO18093" t="str">
            <v>I1052</v>
          </cell>
        </row>
        <row r="18094">
          <cell r="HM18094" t="str">
            <v>I1053  Pintu Panel+Kaca Kamper Samarinda Kwalitet Politur/bh</v>
          </cell>
          <cell r="HO18094" t="str">
            <v>I1053</v>
          </cell>
        </row>
        <row r="18095">
          <cell r="HM18095" t="str">
            <v>I1054  Pintu Panel+Kaca Kamper Samarinda Kwalitet Cat/bh</v>
          </cell>
          <cell r="HO18095" t="str">
            <v>I1054</v>
          </cell>
        </row>
        <row r="18096">
          <cell r="HM18096" t="str">
            <v>I1055  Pintu Panel+Kaca Kamper Medan Kwalitet Politur/bh</v>
          </cell>
          <cell r="HO18096" t="str">
            <v>I1055</v>
          </cell>
        </row>
        <row r="18097">
          <cell r="HM18097" t="str">
            <v>I1056  Pintu Panel+Kaca Kamper Medan Kwalitet Cat/bh</v>
          </cell>
          <cell r="HO18097" t="str">
            <v>I1056</v>
          </cell>
        </row>
        <row r="18098">
          <cell r="HM18098" t="str">
            <v>I1057  Pintu Panel+Kaca Meranti Kwalitet Politur/bh</v>
          </cell>
          <cell r="HO18098" t="str">
            <v>I1057</v>
          </cell>
        </row>
        <row r="18099">
          <cell r="HM18099" t="str">
            <v>I1058  Pintu Panel+Kaca Meranti Kwalitet Cat/bh</v>
          </cell>
          <cell r="HO18099" t="str">
            <v>I1058</v>
          </cell>
        </row>
        <row r="18100">
          <cell r="HM18100" t="str">
            <v>I1059  Pintu Panel+Kaca Nyatoh Kwalitet Politur/bh</v>
          </cell>
          <cell r="HO18100" t="str">
            <v>I1059</v>
          </cell>
        </row>
        <row r="18101">
          <cell r="HM18101" t="str">
            <v>I1060  Pintu Panel+Kaca Nyatoh Kwalitet Cat/bh</v>
          </cell>
          <cell r="HO18101" t="str">
            <v>I1060</v>
          </cell>
        </row>
        <row r="18102">
          <cell r="HM18102" t="str">
            <v>I1061  Pintu Teak Wood Rangka Jati Kwalitet Politur/bh</v>
          </cell>
          <cell r="HO18102" t="str">
            <v>I1061</v>
          </cell>
        </row>
        <row r="18103">
          <cell r="HM18103" t="str">
            <v>I1062  Pintu Teak Wood Rangka Jati Kwalitet Cat/bh</v>
          </cell>
          <cell r="HO18103" t="str">
            <v>I1062</v>
          </cell>
        </row>
        <row r="18104">
          <cell r="HM18104" t="str">
            <v>I1063  Pintu Teak Wood Rangka Bangkirai Kwalitet Politur/bh</v>
          </cell>
          <cell r="HO18104" t="str">
            <v>I1063</v>
          </cell>
        </row>
        <row r="18105">
          <cell r="HM18105" t="str">
            <v>I1064  Pintu Teak Wood Rangka Bangkirai Kwalitet Cat/bh</v>
          </cell>
          <cell r="HO18105" t="str">
            <v>I1064</v>
          </cell>
        </row>
        <row r="18106">
          <cell r="HM18106" t="str">
            <v>I1065  Pintu Teak Wood Rangka Kamper Samarinda Kwalitet Politur/bh</v>
          </cell>
          <cell r="HO18106" t="str">
            <v>I1065</v>
          </cell>
        </row>
        <row r="18107">
          <cell r="HM18107" t="str">
            <v>I1066  Pintu Teak Wood Rangka Kamper Samarinda Kwalitet Cat/bh</v>
          </cell>
          <cell r="HO18107" t="str">
            <v>I1066</v>
          </cell>
        </row>
        <row r="18108">
          <cell r="HM18108" t="str">
            <v>I1067  Pintu Teak Wood Rangka Kamper Medan Kwalitet Politur/bh</v>
          </cell>
          <cell r="HO18108" t="str">
            <v>I1067</v>
          </cell>
        </row>
        <row r="18109">
          <cell r="HM18109" t="str">
            <v>I1068  Pintu Teak Wood Rangka Kamper Medan Kwalitet Cat/bh</v>
          </cell>
          <cell r="HO18109" t="str">
            <v>I1068</v>
          </cell>
        </row>
        <row r="18110">
          <cell r="HM18110" t="str">
            <v>I1069  Pintu Teak Wood Rangka Meranti Kwalitet Politur/bh</v>
          </cell>
          <cell r="HO18110" t="str">
            <v>I1069</v>
          </cell>
        </row>
        <row r="18111">
          <cell r="HM18111" t="str">
            <v>I1070  Pintu Teak Wood Rangka Meranti Kwalitet Cat/bh</v>
          </cell>
          <cell r="HO18111" t="str">
            <v>I1070</v>
          </cell>
        </row>
        <row r="18112">
          <cell r="HM18112" t="str">
            <v>I1071  Pintu Teak Wood Rangka Nyatoh Kwalitet Politur/bh</v>
          </cell>
          <cell r="HO18112" t="str">
            <v>I1071</v>
          </cell>
        </row>
        <row r="18113">
          <cell r="HM18113" t="str">
            <v>I1072  Pintu Teak Wood Rangka Nyatoh Kwalitet Cat/bh</v>
          </cell>
          <cell r="HO18113" t="str">
            <v>I1072</v>
          </cell>
        </row>
        <row r="18114">
          <cell r="HM18114" t="str">
            <v>I1073  Pintu Teak Melaminto Rangka Jati Kwalitet Politur/bh</v>
          </cell>
          <cell r="HO18114" t="str">
            <v>I1073</v>
          </cell>
        </row>
        <row r="18115">
          <cell r="HM18115" t="str">
            <v>I1074  Pintu Teak Melaminto Rangka Jati Kwalitet Cat/bh</v>
          </cell>
          <cell r="HO18115" t="str">
            <v>I1074</v>
          </cell>
        </row>
        <row r="18116">
          <cell r="HM18116" t="str">
            <v>I1075  Pintu Teak Melaminto Rangka Bangkirai Kwalitet Politur/bh</v>
          </cell>
          <cell r="HO18116" t="str">
            <v>I1075</v>
          </cell>
        </row>
        <row r="18117">
          <cell r="HM18117" t="str">
            <v>I1076  Pintu Teak Melaminto Rangka Bangkirai Kwalitet Cat/bh</v>
          </cell>
          <cell r="HO18117" t="str">
            <v>I1076</v>
          </cell>
        </row>
        <row r="18118">
          <cell r="HM18118" t="str">
            <v>I1077  Pintu Teak Melaminto Rangka Kamper Samarinda Kwalitet Politur/bh</v>
          </cell>
          <cell r="HO18118" t="str">
            <v>I1077</v>
          </cell>
        </row>
        <row r="18119">
          <cell r="HM18119" t="str">
            <v>I1078  Pintu Teak Melaminto Rangka Kamper Samarinda Kwalitet Cat/bh</v>
          </cell>
          <cell r="HO18119" t="str">
            <v>I1078</v>
          </cell>
        </row>
        <row r="18120">
          <cell r="HM18120" t="str">
            <v>I1079  Pintu Teak Melaminto Rangka Kamper Medan Kwalitet Politur/bh</v>
          </cell>
          <cell r="HO18120" t="str">
            <v>I1079</v>
          </cell>
        </row>
        <row r="18121">
          <cell r="HM18121" t="str">
            <v>I1080  Pintu Teak Melaminto Rangka Kamper Medan Kwalitet Cat/bh</v>
          </cell>
          <cell r="HO18121" t="str">
            <v>I1080</v>
          </cell>
        </row>
        <row r="18122">
          <cell r="HM18122" t="str">
            <v>I1081  Pintu Teak Melaminto Rangka Meranti Kwalitet Politur/bh</v>
          </cell>
          <cell r="HO18122" t="str">
            <v>I1081</v>
          </cell>
        </row>
        <row r="18123">
          <cell r="HM18123" t="str">
            <v>I1082  Pintu Teak Melaminto Rangka Meranti Kwalitet Cat/bh</v>
          </cell>
          <cell r="HO18123" t="str">
            <v>I1082</v>
          </cell>
        </row>
        <row r="18124">
          <cell r="HM18124" t="str">
            <v>I1083  Pintu Teak Melaminto Rangka Nyatoh Kwalitet Politur/bh</v>
          </cell>
          <cell r="HO18124" t="str">
            <v>I1083</v>
          </cell>
        </row>
        <row r="18125">
          <cell r="HM18125" t="str">
            <v>I1084  Pintu Teak Melaminto Rangka Nyatoh Kwalitet Cat/bh</v>
          </cell>
          <cell r="HO18125" t="str">
            <v>I1084</v>
          </cell>
        </row>
        <row r="18126">
          <cell r="HM18126" t="str">
            <v>I1085  Pintu Triplex Rangka Jati Kwalitet Cat/bh</v>
          </cell>
          <cell r="HO18126" t="str">
            <v>I1085</v>
          </cell>
        </row>
        <row r="18127">
          <cell r="HM18127" t="str">
            <v>I1086  Pintu Triplex Rangka Bangkirai Kwalitet Cat/bh</v>
          </cell>
          <cell r="HO18127" t="str">
            <v>I1086</v>
          </cell>
        </row>
        <row r="18128">
          <cell r="HM18128" t="str">
            <v>I1087  Pintu Triplex Rangka Kamper Samarinda Kwalitet Cat/bh</v>
          </cell>
          <cell r="HO18128" t="str">
            <v>I1087</v>
          </cell>
        </row>
        <row r="18129">
          <cell r="HM18129" t="str">
            <v>I1088  Pintu Triplex Rangka Kamper Medan Kwalitet Cat/bh</v>
          </cell>
          <cell r="HO18129" t="str">
            <v>I1088</v>
          </cell>
        </row>
        <row r="18130">
          <cell r="HM18130" t="str">
            <v>I1089  Pintu Triplex Rangka Meranti Kwalitet Cat/bh</v>
          </cell>
          <cell r="HO18130" t="str">
            <v>I1089</v>
          </cell>
        </row>
        <row r="18131">
          <cell r="HM18131" t="str">
            <v>I1090  Pintu Triplex Rangka Nyatoh Kwalitet Cat/bh</v>
          </cell>
          <cell r="HO18131" t="str">
            <v>I1090</v>
          </cell>
        </row>
        <row r="18132">
          <cell r="HM18132" t="str">
            <v>I1091  Jendela Full Krepyak Jati Kwalitet Politur/m2</v>
          </cell>
          <cell r="HO18132" t="str">
            <v>I1091</v>
          </cell>
        </row>
        <row r="18133">
          <cell r="HM18133" t="str">
            <v>I1092  Jendela Full Krepyak Jati Kwalitet Cat/m2</v>
          </cell>
          <cell r="HO18133" t="str">
            <v>I1092</v>
          </cell>
        </row>
        <row r="18134">
          <cell r="HM18134" t="str">
            <v>I1093  Jendela Full Krepyak Bangkirai Kwalitet Politur/m2</v>
          </cell>
          <cell r="HO18134" t="str">
            <v>I1093</v>
          </cell>
        </row>
        <row r="18135">
          <cell r="HM18135" t="str">
            <v>I1094  Jendela Full Krepyak Bangkirai Kwalitet Cat/m2</v>
          </cell>
          <cell r="HO18135" t="str">
            <v>I1094</v>
          </cell>
        </row>
        <row r="18136">
          <cell r="HM18136" t="str">
            <v>I1095  Jendela Full Krepyak Kamper Samarinda Kwalitet Politur/m2</v>
          </cell>
          <cell r="HO18136" t="str">
            <v>I1095</v>
          </cell>
        </row>
        <row r="18137">
          <cell r="HM18137" t="str">
            <v>I1096  Jendela Full Krepyak Kamper Samarinda Kwalitet Cat/m2</v>
          </cell>
          <cell r="HO18137" t="str">
            <v>I1096</v>
          </cell>
        </row>
        <row r="18138">
          <cell r="HM18138" t="str">
            <v>I1097  Jendela Full Krepyak Kamper Medan Kwalitet Politur/m2</v>
          </cell>
          <cell r="HO18138" t="str">
            <v>I1097</v>
          </cell>
        </row>
        <row r="18139">
          <cell r="HM18139" t="str">
            <v>I1098  Jendela Full Krepyak Kamper Medan Kwalitet Cat/m2</v>
          </cell>
          <cell r="HO18139" t="str">
            <v>I1098</v>
          </cell>
        </row>
        <row r="18140">
          <cell r="HM18140" t="str">
            <v>I1099  Jendela Full Krepyak Meranti Kwalitet Politur/m2</v>
          </cell>
          <cell r="HO18140" t="str">
            <v>I1099</v>
          </cell>
        </row>
        <row r="18141">
          <cell r="HM18141" t="str">
            <v>I1100  Jendela Full Krepyak Meranti Kwalitet Cat/m2</v>
          </cell>
          <cell r="HO18141" t="str">
            <v>I1100</v>
          </cell>
        </row>
        <row r="18142">
          <cell r="HM18142" t="str">
            <v>I1101  Jendela Full Krepyak Nyatoh Kwalitet Politur/m2</v>
          </cell>
          <cell r="HO18142" t="str">
            <v>I1101</v>
          </cell>
        </row>
        <row r="18143">
          <cell r="HM18143" t="str">
            <v>I1102  Jendela Full Krepyak Nyatoh Kwalitet Cat/m2</v>
          </cell>
          <cell r="HO18143" t="str">
            <v>I1102</v>
          </cell>
        </row>
        <row r="18144">
          <cell r="HM18144" t="str">
            <v>I1103  Jendela Rangka Kaca Jati Kwalitet Politur/m2</v>
          </cell>
          <cell r="HO18144" t="str">
            <v>I1103</v>
          </cell>
        </row>
        <row r="18145">
          <cell r="HM18145" t="str">
            <v>I1104  Jendela Rangka Kaca Jati Kwalitet Cat/m2</v>
          </cell>
          <cell r="HO18145" t="str">
            <v>I1104</v>
          </cell>
        </row>
        <row r="18146">
          <cell r="HM18146" t="str">
            <v>I1105  Jendela Rangka Kaca Bangkirai Kwalitet Politur/m2</v>
          </cell>
          <cell r="HO18146" t="str">
            <v>I1105</v>
          </cell>
        </row>
        <row r="18147">
          <cell r="HM18147" t="str">
            <v>I1106  Jendela Rangka Kaca Bangkirai Kwalitet Cat/m2</v>
          </cell>
          <cell r="HO18147" t="str">
            <v>I1106</v>
          </cell>
        </row>
        <row r="18148">
          <cell r="HM18148" t="str">
            <v>I1107  Jendela Rangka Kaca Kamper Samarinda Kwalitet Politur/m2</v>
          </cell>
          <cell r="HO18148" t="str">
            <v>I1107</v>
          </cell>
        </row>
        <row r="18149">
          <cell r="HM18149" t="str">
            <v>I1108  Jendela Rangka Kaca Kamper Samarinda Kwalitet Cat/m2</v>
          </cell>
          <cell r="HO18149" t="str">
            <v>I1108</v>
          </cell>
        </row>
        <row r="18150">
          <cell r="HM18150" t="str">
            <v>I1109  Jendela Rangka Kaca Kamper Medan Kwalitet Politur/m2</v>
          </cell>
          <cell r="HO18150" t="str">
            <v>I1109</v>
          </cell>
        </row>
        <row r="18151">
          <cell r="HM18151" t="str">
            <v>I1110  Jendela Rangka Kaca Kamper Medan Kwalitet Cat/m2</v>
          </cell>
          <cell r="HO18151" t="str">
            <v>I1110</v>
          </cell>
        </row>
        <row r="18152">
          <cell r="HM18152" t="str">
            <v>I1111  Jendela Rangka Kaca Meranti Kwalitet Politur/m2</v>
          </cell>
          <cell r="HO18152" t="str">
            <v>I1111</v>
          </cell>
        </row>
        <row r="18153">
          <cell r="HM18153" t="str">
            <v>I1112  Jendela Rangka Kaca Meranti Kwalitet Cat/m2</v>
          </cell>
          <cell r="HO18153" t="str">
            <v>I1112</v>
          </cell>
        </row>
        <row r="18154">
          <cell r="HM18154" t="str">
            <v>I1113  Jendela Rangka Kaca Nyatoh Kwalitet Politur/m2</v>
          </cell>
          <cell r="HO18154" t="str">
            <v>I1113</v>
          </cell>
        </row>
        <row r="18155">
          <cell r="HM18155" t="str">
            <v>I1114  Jendela Rangka Kaca Nyatoh Kwalitet Cat/m2</v>
          </cell>
          <cell r="HO18155" t="str">
            <v>I1114</v>
          </cell>
        </row>
        <row r="18156">
          <cell r="HM18156" t="str">
            <v>I1115  Jendela Panel+Krepyak Jati Kwalitet Politur/m2</v>
          </cell>
          <cell r="HO18156" t="str">
            <v>I1115</v>
          </cell>
        </row>
        <row r="18157">
          <cell r="HM18157" t="str">
            <v>I1116  Jendela Panel+Krepyak Jati Kwalitet Cat/m2</v>
          </cell>
          <cell r="HO18157" t="str">
            <v>I1116</v>
          </cell>
        </row>
        <row r="18158">
          <cell r="HM18158" t="str">
            <v>I1117  Jendela Panel+Krepyak Bangkirai Kwalitet Politur/m2</v>
          </cell>
          <cell r="HO18158" t="str">
            <v>I1117</v>
          </cell>
        </row>
        <row r="18159">
          <cell r="HM18159" t="str">
            <v>I1118  Jendela Panel+Krepyak Bangkirai Kwalitet Cat/m2</v>
          </cell>
          <cell r="HO18159" t="str">
            <v>I1118</v>
          </cell>
        </row>
        <row r="18160">
          <cell r="HM18160" t="str">
            <v>I1119  Jendela Panel+Krepyak Kamper Samarinda Kwalitet Politur/m2</v>
          </cell>
          <cell r="HO18160" t="str">
            <v>I1119</v>
          </cell>
        </row>
        <row r="18161">
          <cell r="HM18161" t="str">
            <v>I1120  Jendela Panel+Krepyak Kamper Samarinda Kwalitet Cat/m2</v>
          </cell>
          <cell r="HO18161" t="str">
            <v>I1120</v>
          </cell>
        </row>
        <row r="18162">
          <cell r="HM18162" t="str">
            <v>I1121  Jendela Panel+Krepyak Kamper Medan Kwalitet Politur/m2</v>
          </cell>
          <cell r="HO18162" t="str">
            <v>I1121</v>
          </cell>
        </row>
        <row r="18163">
          <cell r="HM18163" t="str">
            <v>I1122  Jendela Panel+Krepyak Kamper Medan Kwalitet Cat/m2</v>
          </cell>
          <cell r="HO18163" t="str">
            <v>I1122</v>
          </cell>
        </row>
        <row r="18164">
          <cell r="HM18164" t="str">
            <v>I1123  Jendela Panel+Krepyak Meranti Kwalitet Politur/m2</v>
          </cell>
          <cell r="HO18164" t="str">
            <v>I1123</v>
          </cell>
        </row>
        <row r="18165">
          <cell r="HM18165" t="str">
            <v>I1124  Jendela Panel+Krepyak Meranti Kwalitet Cat/m2</v>
          </cell>
          <cell r="HO18165" t="str">
            <v>I1124</v>
          </cell>
        </row>
        <row r="18166">
          <cell r="HM18166" t="str">
            <v>I1125  Jendela Panel+Krepyak Nyatoh Kwalitet Politur/m2</v>
          </cell>
          <cell r="HO18166" t="str">
            <v>I1125</v>
          </cell>
        </row>
        <row r="18167">
          <cell r="HM18167" t="str">
            <v>I1126  Jendela Panel+Krepyak Nyatoh Kwalitet Cat/m2</v>
          </cell>
          <cell r="HO18167" t="str">
            <v>I1126</v>
          </cell>
        </row>
        <row r="18168">
          <cell r="HM18168" t="str">
            <v>I1127  Jendela Panel+Kaca Jati Kwalitet Politur/m2</v>
          </cell>
          <cell r="HO18168" t="str">
            <v>I1127</v>
          </cell>
        </row>
        <row r="18169">
          <cell r="HM18169" t="str">
            <v>I1128  Jendela Panel+Kaca Jati Kwalitet Cat/m2</v>
          </cell>
          <cell r="HO18169" t="str">
            <v>I1128</v>
          </cell>
        </row>
        <row r="18170">
          <cell r="HM18170" t="str">
            <v>I1129  Jendela Panel+Kaca Bangkirai Kwalitet Politur/m2</v>
          </cell>
          <cell r="HO18170" t="str">
            <v>I1129</v>
          </cell>
        </row>
        <row r="18171">
          <cell r="HM18171" t="str">
            <v>I1130  Jendela Panel+Kaca Bangkirai Kwalitet Cat/m2</v>
          </cell>
          <cell r="HO18171" t="str">
            <v>I1130</v>
          </cell>
        </row>
        <row r="18172">
          <cell r="HM18172" t="str">
            <v>I1131  Jendela Panel+Kaca Kamper Samarinda Kwalitet Politur/m2</v>
          </cell>
          <cell r="HO18172" t="str">
            <v>I1131</v>
          </cell>
        </row>
        <row r="18173">
          <cell r="HM18173" t="str">
            <v>I1132  Jendela Panel+Kaca Kamper Samarinda Kwalitet Cat/m2</v>
          </cell>
          <cell r="HO18173" t="str">
            <v>I1132</v>
          </cell>
        </row>
        <row r="18174">
          <cell r="HM18174" t="str">
            <v>I1133  Jendela Panel+Kaca Kamper Medan Kwalitet Politur/m2</v>
          </cell>
          <cell r="HO18174" t="str">
            <v>I1133</v>
          </cell>
        </row>
        <row r="18175">
          <cell r="HM18175" t="str">
            <v>I1134  Jendela Panel+Kaca Kamper Medan Kwalitet Cat/m2</v>
          </cell>
          <cell r="HO18175" t="str">
            <v>I1134</v>
          </cell>
        </row>
        <row r="18176">
          <cell r="HM18176" t="str">
            <v>I1135  Jendela Panel+Kaca Meranti Kwalitet Politur/m2</v>
          </cell>
          <cell r="HO18176" t="str">
            <v>I1135</v>
          </cell>
        </row>
        <row r="18177">
          <cell r="HM18177" t="str">
            <v>I1136  Jendela Panel+Kaca Meranti Kwalitet Cat/m2</v>
          </cell>
          <cell r="HO18177" t="str">
            <v>I1136</v>
          </cell>
        </row>
        <row r="18178">
          <cell r="HM18178" t="str">
            <v>I1137  Jendela Panel+Kaca Nyatoh Kwalitet Politur/m2</v>
          </cell>
          <cell r="HO18178" t="str">
            <v>I1137</v>
          </cell>
        </row>
        <row r="18179">
          <cell r="HM18179" t="str">
            <v>I1138  Jendela Panel+Kaca Nyatoh Kwalitet Cat/m2</v>
          </cell>
          <cell r="HO18179" t="str">
            <v>I1138</v>
          </cell>
        </row>
        <row r="18180">
          <cell r="HM18180" t="str">
            <v>I2001  Pintu Full Panel Solid Jati Kwalitet Politur/bh</v>
          </cell>
          <cell r="HO18180" t="str">
            <v>I2001</v>
          </cell>
        </row>
        <row r="18181">
          <cell r="HM18181" t="str">
            <v>I2002  Pintu Full Panel Solid Jati Kwalitet Cat/bh</v>
          </cell>
          <cell r="HO18181" t="str">
            <v>I2002</v>
          </cell>
        </row>
        <row r="18182">
          <cell r="HM18182" t="str">
            <v>I2003  Pintu Full Panel Solid Bangkirai Kwalitet Politur/bh</v>
          </cell>
          <cell r="HO18182" t="str">
            <v>I2003</v>
          </cell>
        </row>
        <row r="18183">
          <cell r="HM18183" t="str">
            <v>I2004  Pintu Full Panel Solid Bangkirai Kwalitet Cat/bh</v>
          </cell>
          <cell r="HO18183" t="str">
            <v>I2004</v>
          </cell>
        </row>
        <row r="18184">
          <cell r="HM18184" t="str">
            <v>I2005  Pintu Full Panel Solid Kamper Samarinda Kwalitet Politur/bh</v>
          </cell>
          <cell r="HO18184" t="str">
            <v>I2005</v>
          </cell>
        </row>
        <row r="18185">
          <cell r="HM18185" t="str">
            <v>I2006  Pintu Full Panel Solid Kamper Samarinda Kwalitet Cat/bh</v>
          </cell>
          <cell r="HO18185" t="str">
            <v>I2006</v>
          </cell>
        </row>
        <row r="18186">
          <cell r="HM18186" t="str">
            <v>I2007  Pintu Full Panel Solid Kamper Medan Kwalitet Politur/bh</v>
          </cell>
          <cell r="HO18186" t="str">
            <v>I2007</v>
          </cell>
        </row>
        <row r="18187">
          <cell r="HM18187" t="str">
            <v>I2008  Pintu Full Panel Solid Kamper Medan Kwalitet Cat/bh</v>
          </cell>
          <cell r="HO18187" t="str">
            <v>I2008</v>
          </cell>
        </row>
        <row r="18188">
          <cell r="HM18188" t="str">
            <v>I2009  Pintu Full Panel Solid Meranti Kwalitet Politur/bh</v>
          </cell>
          <cell r="HO18188" t="str">
            <v>I2009</v>
          </cell>
        </row>
        <row r="18189">
          <cell r="HM18189" t="str">
            <v>I2010  Pintu Full Panel Solid Meranti Kwalitet Cat/bh</v>
          </cell>
          <cell r="HO18189" t="str">
            <v>I2010</v>
          </cell>
        </row>
        <row r="18190">
          <cell r="HM18190" t="str">
            <v>I2011  Pintu Full Panel Solid Nyatoh Kwalitet Politur/bh</v>
          </cell>
          <cell r="HO18190" t="str">
            <v>I2011</v>
          </cell>
        </row>
        <row r="18191">
          <cell r="HM18191" t="str">
            <v>I2012  Pintu Full Panel Solid Nyatoh Kwalitet Cat/bh</v>
          </cell>
          <cell r="HO18191" t="str">
            <v>I2012</v>
          </cell>
        </row>
        <row r="18192">
          <cell r="HM18192" t="str">
            <v>I2013  Pintu Full Krepyak Jati Kwalitet Politur/bh</v>
          </cell>
          <cell r="HO18192" t="str">
            <v>I2013</v>
          </cell>
        </row>
        <row r="18193">
          <cell r="HM18193" t="str">
            <v>I2014  Pintu Full Krepyak Jati Kwalitet Cat/bh</v>
          </cell>
          <cell r="HO18193" t="str">
            <v>I2014</v>
          </cell>
        </row>
        <row r="18194">
          <cell r="HM18194" t="str">
            <v>I2015  Pintu Full Krepyak Bangkirai Kwalitet Politur/bh</v>
          </cell>
          <cell r="HO18194" t="str">
            <v>I2015</v>
          </cell>
        </row>
        <row r="18195">
          <cell r="HM18195" t="str">
            <v>I2016  Pintu Full Krepyak Bangkirai Kwalitet Cat/bh</v>
          </cell>
          <cell r="HO18195" t="str">
            <v>I2016</v>
          </cell>
        </row>
        <row r="18196">
          <cell r="HM18196" t="str">
            <v>I2017  Pintu Full Krepyak Kamper Samarinda Kwalitet Politur/bh</v>
          </cell>
          <cell r="HO18196" t="str">
            <v>I2017</v>
          </cell>
        </row>
        <row r="18197">
          <cell r="HM18197" t="str">
            <v>I2018  Pintu Full Krepyak Kamper Samarinda Kwalitet Cat/bh</v>
          </cell>
          <cell r="HO18197" t="str">
            <v>I2018</v>
          </cell>
        </row>
        <row r="18198">
          <cell r="HM18198" t="str">
            <v>I2019  Pintu Full Krepyak Kamper Medan Kwalitet Politur/bh</v>
          </cell>
          <cell r="HO18198" t="str">
            <v>I2019</v>
          </cell>
        </row>
        <row r="18199">
          <cell r="HM18199" t="str">
            <v>I2020  Pintu Full Krepyak Kamper Medan Kwalitet Cat/bh</v>
          </cell>
          <cell r="HO18199" t="str">
            <v>I2020</v>
          </cell>
        </row>
        <row r="18200">
          <cell r="HM18200" t="str">
            <v>I2021  Pintu Full Krepyak Meranti Kwalitet Politur/bh</v>
          </cell>
          <cell r="HO18200" t="str">
            <v>I2021</v>
          </cell>
        </row>
        <row r="18201">
          <cell r="HM18201" t="str">
            <v>I2022  Pintu Full Krepyak Meranti Kwalitet Cat/bh</v>
          </cell>
          <cell r="HO18201" t="str">
            <v>I2022</v>
          </cell>
        </row>
        <row r="18202">
          <cell r="HM18202" t="str">
            <v>I2023  Pintu Full Krepyak Nyatoh Kwalitet Politur/bh</v>
          </cell>
          <cell r="HO18202" t="str">
            <v>I2023</v>
          </cell>
        </row>
        <row r="18203">
          <cell r="HM18203" t="str">
            <v>I2024  Pintu Full Krepyak Nyatoh Kwalitet Cat/bh</v>
          </cell>
          <cell r="HO18203" t="str">
            <v>I2024</v>
          </cell>
        </row>
        <row r="18204">
          <cell r="HM18204" t="str">
            <v>I2025  Pintu Rangka Kaca Jati Kwalitet Politur/bh</v>
          </cell>
          <cell r="HO18204" t="str">
            <v>I2025</v>
          </cell>
        </row>
        <row r="18205">
          <cell r="HM18205" t="str">
            <v>I2026  Pintu Rangka Kaca Jati Kwalitet Cat/bh</v>
          </cell>
          <cell r="HO18205" t="str">
            <v>I2026</v>
          </cell>
        </row>
        <row r="18206">
          <cell r="HM18206" t="str">
            <v>I2027  Pintu Rangka Kaca Bangkirai Kwalitet Politur/bh</v>
          </cell>
          <cell r="HO18206" t="str">
            <v>I2027</v>
          </cell>
        </row>
        <row r="18207">
          <cell r="HM18207" t="str">
            <v>I2028  Pintu Rangka Kaca Bangkirai Kwalitet Cat/bh</v>
          </cell>
          <cell r="HO18207" t="str">
            <v>I2028</v>
          </cell>
        </row>
        <row r="18208">
          <cell r="HM18208" t="str">
            <v>I2029  Pintu Rangka Kaca Kamper Samarinda Kwalitet Politur/bh</v>
          </cell>
          <cell r="HO18208" t="str">
            <v>I2029</v>
          </cell>
        </row>
        <row r="18209">
          <cell r="HM18209" t="str">
            <v>I2030  Pintu Rangka Kaca Kamper Samarinda Kwalitet Cat/bh</v>
          </cell>
          <cell r="HO18209" t="str">
            <v>I2030</v>
          </cell>
        </row>
        <row r="18210">
          <cell r="HM18210" t="str">
            <v>I2031  Pintu Rangka Kaca Kamper Medan Kwalitet Politur/bh</v>
          </cell>
          <cell r="HO18210" t="str">
            <v>I2031</v>
          </cell>
        </row>
        <row r="18211">
          <cell r="HM18211" t="str">
            <v>I2032  Pintu Rangka Kaca Kamper Medan Kwalitet Cat/bh</v>
          </cell>
          <cell r="HO18211" t="str">
            <v>I2032</v>
          </cell>
        </row>
        <row r="18212">
          <cell r="HM18212" t="str">
            <v>I2033  Pintu Rangka Kaca Meranti Kwalitet Politur/bh</v>
          </cell>
          <cell r="HO18212" t="str">
            <v>I2033</v>
          </cell>
        </row>
        <row r="18213">
          <cell r="HM18213" t="str">
            <v>I2034  Pintu Rangka Kaca Meranti Kwalitet Cat/bh</v>
          </cell>
          <cell r="HO18213" t="str">
            <v>I2034</v>
          </cell>
        </row>
        <row r="18214">
          <cell r="HM18214" t="str">
            <v>I2035  Pintu Rangka Kaca Nyatoh Kwalitet Politur/bh</v>
          </cell>
          <cell r="HO18214" t="str">
            <v>I2035</v>
          </cell>
        </row>
        <row r="18215">
          <cell r="HM18215" t="str">
            <v>I2036  Pintu Rangka Kaca Nyatoh Kwalitet Cat/bh</v>
          </cell>
          <cell r="HO18215" t="str">
            <v>I2036</v>
          </cell>
        </row>
        <row r="18216">
          <cell r="HM18216" t="str">
            <v>I2037  Pintu Panel+Krepyak Jati Kwalitet Politur/bh</v>
          </cell>
          <cell r="HO18216" t="str">
            <v>I2037</v>
          </cell>
        </row>
        <row r="18217">
          <cell r="HM18217" t="str">
            <v>I2038  Pintu Panel+Krepyak Jati Kwalitet Cat/bh</v>
          </cell>
          <cell r="HO18217" t="str">
            <v>I2038</v>
          </cell>
        </row>
        <row r="18218">
          <cell r="HM18218" t="str">
            <v>I2039  Pintu Panel+Krepyak Bangkirai Kwalitet Politur/bh</v>
          </cell>
          <cell r="HO18218" t="str">
            <v>I2039</v>
          </cell>
        </row>
        <row r="18219">
          <cell r="HM18219" t="str">
            <v>I2040  Pintu Panel+Krepyak Bangkirai Kwalitet Cat/bh</v>
          </cell>
          <cell r="HO18219" t="str">
            <v>I2040</v>
          </cell>
        </row>
        <row r="18220">
          <cell r="HM18220" t="str">
            <v>I2041  Pintu Panel+Krepyak Kamper Samarinda Kwalitet Politur/bh</v>
          </cell>
          <cell r="HO18220" t="str">
            <v>I2041</v>
          </cell>
        </row>
        <row r="18221">
          <cell r="HM18221" t="str">
            <v>I2042  Pintu Panel+Krepyak Kamper Samarinda Kwalitet Cat/bh</v>
          </cell>
          <cell r="HO18221" t="str">
            <v>I2042</v>
          </cell>
        </row>
        <row r="18222">
          <cell r="HM18222" t="str">
            <v>I2043  Pintu Panel+Krepyak Kamper Medan Kwalitet Politur/bh</v>
          </cell>
          <cell r="HO18222" t="str">
            <v>I2043</v>
          </cell>
        </row>
        <row r="18223">
          <cell r="HM18223" t="str">
            <v>I2044  Pintu Panel+Krepyak Kamper Medan Kwalitet Cat/bh</v>
          </cell>
          <cell r="HO18223" t="str">
            <v>I2044</v>
          </cell>
        </row>
        <row r="18224">
          <cell r="HM18224" t="str">
            <v>I2045  Pintu Panel+Krepyak Meranti Kwalitet Politur/bh</v>
          </cell>
          <cell r="HO18224" t="str">
            <v>I2045</v>
          </cell>
        </row>
        <row r="18225">
          <cell r="HM18225" t="str">
            <v>I2046  Pintu Panel+Krepyak Meranti Kwalitet Cat/bh</v>
          </cell>
          <cell r="HO18225" t="str">
            <v>I2046</v>
          </cell>
        </row>
        <row r="18226">
          <cell r="HM18226" t="str">
            <v>I2047  Pintu Panel+Krepyak Nyatoh Kwalitet Politur/bh</v>
          </cell>
          <cell r="HO18226" t="str">
            <v>I2047</v>
          </cell>
        </row>
        <row r="18227">
          <cell r="HM18227" t="str">
            <v>I2048  Pintu Panel+Krepyak Nyatoh Kwalitet Cat/bh</v>
          </cell>
          <cell r="HO18227" t="str">
            <v>I2048</v>
          </cell>
        </row>
        <row r="18228">
          <cell r="HM18228" t="str">
            <v>I2049  Pintu Panel+Kaca Jati Kwalitet Politur/bh</v>
          </cell>
          <cell r="HO18228" t="str">
            <v>I2049</v>
          </cell>
        </row>
        <row r="18229">
          <cell r="HM18229" t="str">
            <v>I2050  Pintu Panel+Kaca Jati Kwalitet Cat/bh</v>
          </cell>
          <cell r="HO18229" t="str">
            <v>I2050</v>
          </cell>
        </row>
        <row r="18230">
          <cell r="HM18230" t="str">
            <v>I2051  Pintu Panel+Kaca Bangkirai Kwalitet Politur/bh</v>
          </cell>
          <cell r="HO18230" t="str">
            <v>I2051</v>
          </cell>
        </row>
        <row r="18231">
          <cell r="HM18231" t="str">
            <v>I2052  Pintu Panel+Kaca Bangkirai Kwalitet Cat/bh</v>
          </cell>
          <cell r="HO18231" t="str">
            <v>I2052</v>
          </cell>
        </row>
        <row r="18232">
          <cell r="HM18232" t="str">
            <v>I2053  Pintu Panel+Kaca Kamper Samarinda Kwalitet Politur/bh</v>
          </cell>
          <cell r="HO18232" t="str">
            <v>I2053</v>
          </cell>
        </row>
        <row r="18233">
          <cell r="HM18233" t="str">
            <v>I2054  Pintu Panel+Kaca Kamper Samarinda Kwalitet Cat/bh</v>
          </cell>
          <cell r="HO18233" t="str">
            <v>I2054</v>
          </cell>
        </row>
        <row r="18234">
          <cell r="HM18234" t="str">
            <v>I2055  Pintu Panel+Kaca Kamper Medan Kwalitet Politur/bh</v>
          </cell>
          <cell r="HO18234" t="str">
            <v>I2055</v>
          </cell>
        </row>
        <row r="18235">
          <cell r="HM18235" t="str">
            <v>I2056  Pintu Panel+Kaca Kamper Medan Kwalitet Cat/bh</v>
          </cell>
          <cell r="HO18235" t="str">
            <v>I2056</v>
          </cell>
        </row>
        <row r="18236">
          <cell r="HM18236" t="str">
            <v>I2057  Pintu Panel+Kaca Meranti Kwalitet Politur/bh</v>
          </cell>
          <cell r="HO18236" t="str">
            <v>I2057</v>
          </cell>
        </row>
        <row r="18237">
          <cell r="HM18237" t="str">
            <v>I2058  Pintu Panel+Kaca Meranti Kwalitet Cat/bh</v>
          </cell>
          <cell r="HO18237" t="str">
            <v>I2058</v>
          </cell>
        </row>
        <row r="18238">
          <cell r="HM18238" t="str">
            <v>I2059  Pintu Panel+Kaca Nyatoh Kwalitet Politur/bh</v>
          </cell>
          <cell r="HO18238" t="str">
            <v>I2059</v>
          </cell>
        </row>
        <row r="18239">
          <cell r="HM18239" t="str">
            <v>I2060  Pintu Panel+Kaca Nyatoh Kwalitet Cat/bh</v>
          </cell>
          <cell r="HO18239" t="str">
            <v>I2060</v>
          </cell>
        </row>
        <row r="18240">
          <cell r="HM18240" t="str">
            <v>I2061  Pintu Teak Wood Rangka Jati Kwalitet Politur/bh</v>
          </cell>
          <cell r="HO18240" t="str">
            <v>I2061</v>
          </cell>
        </row>
        <row r="18241">
          <cell r="HM18241" t="str">
            <v>I2062  Pintu Teak Wood Rangka Jati Kwalitet Cat/bh</v>
          </cell>
          <cell r="HO18241" t="str">
            <v>I2062</v>
          </cell>
        </row>
        <row r="18242">
          <cell r="HM18242" t="str">
            <v>I2063  Pintu Teak Wood Rangka Bangkirai Kwalitet Politur/bh</v>
          </cell>
          <cell r="HO18242" t="str">
            <v>I2063</v>
          </cell>
        </row>
        <row r="18243">
          <cell r="HM18243" t="str">
            <v>I2064  Pintu Teak Wood Rangka Bangkirai Kwalitet Cat/bh</v>
          </cell>
          <cell r="HO18243" t="str">
            <v>I2064</v>
          </cell>
        </row>
        <row r="18244">
          <cell r="HM18244" t="str">
            <v>I2065  Pintu Teak Wood Rangka Kamper Samarinda Kwalitet Politur/bh</v>
          </cell>
          <cell r="HO18244" t="str">
            <v>I2065</v>
          </cell>
        </row>
        <row r="18245">
          <cell r="HM18245" t="str">
            <v>I2066  Pintu Teak Wood Rangka Kamper Samarinda Kwalitet Cat/bh</v>
          </cell>
          <cell r="HO18245" t="str">
            <v>I2066</v>
          </cell>
        </row>
        <row r="18246">
          <cell r="HM18246" t="str">
            <v>I2067  Pintu Teak Wood Rangka Kamper Medan Kwalitet Politur/bh</v>
          </cell>
          <cell r="HO18246" t="str">
            <v>I2067</v>
          </cell>
        </row>
        <row r="18247">
          <cell r="HM18247" t="str">
            <v>I2068  Pintu Teak Wood Rangka Kamper Medan Kwalitet Cat/bh</v>
          </cell>
          <cell r="HO18247" t="str">
            <v>I2068</v>
          </cell>
        </row>
        <row r="18248">
          <cell r="HM18248" t="str">
            <v>I2069  Pintu Teak Wood Rangka Meranti Kwalitet Politur/bh</v>
          </cell>
          <cell r="HO18248" t="str">
            <v>I2069</v>
          </cell>
        </row>
        <row r="18249">
          <cell r="HM18249" t="str">
            <v>I2070  Pintu Teak Wood Rangka Meranti Kwalitet Cat/bh</v>
          </cell>
          <cell r="HO18249" t="str">
            <v>I2070</v>
          </cell>
        </row>
        <row r="18250">
          <cell r="HM18250" t="str">
            <v>I2071  Pintu Teak Wood Rangka Nyatoh Kwalitet Politur/bh</v>
          </cell>
          <cell r="HO18250" t="str">
            <v>I2071</v>
          </cell>
        </row>
        <row r="18251">
          <cell r="HM18251" t="str">
            <v>I2072  Pintu Teak Wood Rangka Nyatoh Kwalitet Cat/bh</v>
          </cell>
          <cell r="HO18251" t="str">
            <v>I2072</v>
          </cell>
        </row>
        <row r="18252">
          <cell r="HM18252" t="str">
            <v>I2073  Pintu Teak Melaminto Rangka Jati Kwalitet Politur/bh</v>
          </cell>
          <cell r="HO18252" t="str">
            <v>I2073</v>
          </cell>
        </row>
        <row r="18253">
          <cell r="HM18253" t="str">
            <v>I2074  Pintu Teak Melaminto Rangka Jati Kwalitet Cat/bh</v>
          </cell>
          <cell r="HO18253" t="str">
            <v>I2074</v>
          </cell>
        </row>
        <row r="18254">
          <cell r="HM18254" t="str">
            <v>I2075  Pintu Teak Melaminto Rangka Bangkirai Kwalitet Politur/bh</v>
          </cell>
          <cell r="HO18254" t="str">
            <v>I2075</v>
          </cell>
        </row>
        <row r="18255">
          <cell r="HM18255" t="str">
            <v>I2076  Pintu Teak Melaminto Rangka Bangkirai Kwalitet Cat/bh</v>
          </cell>
          <cell r="HO18255" t="str">
            <v>I2076</v>
          </cell>
        </row>
        <row r="18256">
          <cell r="HM18256" t="str">
            <v>I2077  Pintu Teak Melaminto Rangka Kamper Samarinda Kwalitet Politur/bh</v>
          </cell>
          <cell r="HO18256" t="str">
            <v>I2077</v>
          </cell>
        </row>
        <row r="18257">
          <cell r="HM18257" t="str">
            <v>I2078  Pintu Teak Melaminto Rangka Kamper Samarinda Kwalitet Cat/bh</v>
          </cell>
          <cell r="HO18257" t="str">
            <v>I2078</v>
          </cell>
        </row>
        <row r="18258">
          <cell r="HM18258" t="str">
            <v>I2079  Pintu Teak Melaminto Rangka Kamper Medan Kwalitet Politur/bh</v>
          </cell>
          <cell r="HO18258" t="str">
            <v>I2079</v>
          </cell>
        </row>
        <row r="18259">
          <cell r="HM18259" t="str">
            <v>I2080  Pintu Teak Melaminto Rangka Kamper Medan Kwalitet Cat/bh</v>
          </cell>
          <cell r="HO18259" t="str">
            <v>I2080</v>
          </cell>
        </row>
        <row r="18260">
          <cell r="HM18260" t="str">
            <v>I2081  Pintu Teak Melaminto Rangka Meranti Kwalitet Politur/bh</v>
          </cell>
          <cell r="HO18260" t="str">
            <v>I2081</v>
          </cell>
        </row>
        <row r="18261">
          <cell r="HM18261" t="str">
            <v>I2082  Pintu Teak Melaminto Rangka Meranti Kwalitet Cat/bh</v>
          </cell>
          <cell r="HO18261" t="str">
            <v>I2082</v>
          </cell>
        </row>
        <row r="18262">
          <cell r="HM18262" t="str">
            <v>I2083  Pintu Teak Melaminto Rangka Nyatoh Kwalitet Politur/bh</v>
          </cell>
          <cell r="HO18262" t="str">
            <v>I2083</v>
          </cell>
        </row>
        <row r="18263">
          <cell r="HM18263" t="str">
            <v>I2084  Pintu Teak Melaminto Rangka Nyatoh Kwalitet Cat/bh</v>
          </cell>
          <cell r="HO18263" t="str">
            <v>I2084</v>
          </cell>
        </row>
        <row r="18264">
          <cell r="HM18264" t="str">
            <v>I2085  Pintu Triplex Rangka Jati Kwalitet Cat/bh</v>
          </cell>
          <cell r="HO18264" t="str">
            <v>I2085</v>
          </cell>
        </row>
        <row r="18265">
          <cell r="HM18265" t="str">
            <v>I2086  Pintu Triplex Rangka Bangkirai Kwalitet Cat/bh</v>
          </cell>
          <cell r="HO18265" t="str">
            <v>I2086</v>
          </cell>
        </row>
        <row r="18266">
          <cell r="HM18266" t="str">
            <v>I2087  Pintu Triplex Rangka Kamper Samarinda Kwalitet Cat/bh</v>
          </cell>
          <cell r="HO18266" t="str">
            <v>I2087</v>
          </cell>
        </row>
        <row r="18267">
          <cell r="HM18267" t="str">
            <v>I2088  Pintu Triplex Rangka Kamper Medan Kwalitet Cat/bh</v>
          </cell>
          <cell r="HO18267" t="str">
            <v>I2088</v>
          </cell>
        </row>
        <row r="18268">
          <cell r="HM18268" t="str">
            <v>I2089  Pintu Triplex Rangka Meranti Kwalitet Cat/bh</v>
          </cell>
          <cell r="HO18268" t="str">
            <v>I2089</v>
          </cell>
        </row>
        <row r="18269">
          <cell r="HM18269" t="str">
            <v>I2090  Pintu Triplex Rangka Nyatoh Kwalitet Cat/bh</v>
          </cell>
          <cell r="HO18269" t="str">
            <v>I2090</v>
          </cell>
        </row>
        <row r="18270">
          <cell r="HM18270" t="str">
            <v>I2091  Jendela Full Krepyak Jati Kwalitet Politur/m2</v>
          </cell>
          <cell r="HO18270" t="str">
            <v>I2091</v>
          </cell>
        </row>
        <row r="18271">
          <cell r="HM18271" t="str">
            <v>I2092  Jendela Full Krepyak Jati Kwalitet Cat/m2</v>
          </cell>
          <cell r="HO18271" t="str">
            <v>I2092</v>
          </cell>
        </row>
        <row r="18272">
          <cell r="HM18272" t="str">
            <v>I2093  Jendela Full Krepyak Bangkirai Kwalitet Politur/m2</v>
          </cell>
          <cell r="HO18272" t="str">
            <v>I2093</v>
          </cell>
        </row>
        <row r="18273">
          <cell r="HM18273" t="str">
            <v>I2094  Jendela Full Krepyak Bangkirai Kwalitet Cat/m2</v>
          </cell>
          <cell r="HO18273" t="str">
            <v>I2094</v>
          </cell>
        </row>
        <row r="18274">
          <cell r="HM18274" t="str">
            <v>I2095  Jendela Full Krepyak Kamper Samarinda Kwalitet Politur/m2</v>
          </cell>
          <cell r="HO18274" t="str">
            <v>I2095</v>
          </cell>
        </row>
        <row r="18275">
          <cell r="HM18275" t="str">
            <v>I2096  Jendela Full Krepyak Kamper Samarinda Kwalitet Cat/m2</v>
          </cell>
          <cell r="HO18275" t="str">
            <v>I2096</v>
          </cell>
        </row>
        <row r="18276">
          <cell r="HM18276" t="str">
            <v>I2097  Jendela Full Krepyak Kamper Medan Kwalitet Politur/m2</v>
          </cell>
          <cell r="HO18276" t="str">
            <v>I2097</v>
          </cell>
        </row>
        <row r="18277">
          <cell r="HM18277" t="str">
            <v>I2098  Jendela Full Krepyak Kamper Medan Kwalitet Cat/m2</v>
          </cell>
          <cell r="HO18277" t="str">
            <v>I2098</v>
          </cell>
        </row>
        <row r="18278">
          <cell r="HM18278" t="str">
            <v>I2099  Jendela Full Krepyak Meranti Kwalitet Politur/m2</v>
          </cell>
          <cell r="HO18278" t="str">
            <v>I2099</v>
          </cell>
        </row>
        <row r="18279">
          <cell r="HM18279" t="str">
            <v>I2100  Jendela Full Krepyak Meranti Kwalitet Cat/m2</v>
          </cell>
          <cell r="HO18279" t="str">
            <v>I2100</v>
          </cell>
        </row>
        <row r="18280">
          <cell r="HM18280" t="str">
            <v>I2101  Jendela Full Krepyak Nyatoh Kwalitet Politur/m2</v>
          </cell>
          <cell r="HO18280" t="str">
            <v>I2101</v>
          </cell>
        </row>
        <row r="18281">
          <cell r="HM18281" t="str">
            <v>I2102  Jendela Full Krepyak Nyatoh Kwalitet Cat/m2</v>
          </cell>
          <cell r="HO18281" t="str">
            <v>I2102</v>
          </cell>
        </row>
        <row r="18282">
          <cell r="HM18282" t="str">
            <v>I2103  Jendela Rangka Kaca Jati Kwalitet Politur/m2</v>
          </cell>
          <cell r="HO18282" t="str">
            <v>I2103</v>
          </cell>
        </row>
        <row r="18283">
          <cell r="HM18283" t="str">
            <v>I2104  Jendela Rangka Kaca Jati Kwalitet Cat/m2</v>
          </cell>
          <cell r="HO18283" t="str">
            <v>I2104</v>
          </cell>
        </row>
        <row r="18284">
          <cell r="HM18284" t="str">
            <v>I2105  Jendela Rangka Kaca Bangkirai Kwalitet Politur/m2</v>
          </cell>
          <cell r="HO18284" t="str">
            <v>I2105</v>
          </cell>
        </row>
        <row r="18285">
          <cell r="HM18285" t="str">
            <v>I2106  Jendela Rangka Kaca Bangkirai Kwalitet Cat/m2</v>
          </cell>
          <cell r="HO18285" t="str">
            <v>I2106</v>
          </cell>
        </row>
        <row r="18286">
          <cell r="HM18286" t="str">
            <v>I2107  Jendela Rangka Kaca Kamper Samarinda Kwalitet Politur/m2</v>
          </cell>
          <cell r="HO18286" t="str">
            <v>I2107</v>
          </cell>
        </row>
        <row r="18287">
          <cell r="HM18287" t="str">
            <v>I2108  Jendela Rangka Kaca Kamper Samarinda Kwalitet Cat/m2</v>
          </cell>
          <cell r="HO18287" t="str">
            <v>I2108</v>
          </cell>
        </row>
        <row r="18288">
          <cell r="HM18288" t="str">
            <v>I2109  Jendela Rangka Kaca Kamper Medan Kwalitet Politur/m2</v>
          </cell>
          <cell r="HO18288" t="str">
            <v>I2109</v>
          </cell>
        </row>
        <row r="18289">
          <cell r="HM18289" t="str">
            <v>I2110  Jendela Rangka Kaca Kamper Medan Kwalitet Cat/m2</v>
          </cell>
          <cell r="HO18289" t="str">
            <v>I2110</v>
          </cell>
        </row>
        <row r="18290">
          <cell r="HM18290" t="str">
            <v>I2111  Jendela Rangka Kaca Meranti Kwalitet Politur/m2</v>
          </cell>
          <cell r="HO18290" t="str">
            <v>I2111</v>
          </cell>
        </row>
        <row r="18291">
          <cell r="HM18291" t="str">
            <v>I2112  Jendela Rangka Kaca Meranti Kwalitet Cat/m2</v>
          </cell>
          <cell r="HO18291" t="str">
            <v>I2112</v>
          </cell>
        </row>
        <row r="18292">
          <cell r="HM18292" t="str">
            <v>I2113  Jendela Rangka Kaca Nyatoh Kwalitet Politur/m2</v>
          </cell>
          <cell r="HO18292" t="str">
            <v>I2113</v>
          </cell>
        </row>
        <row r="18293">
          <cell r="HM18293" t="str">
            <v>I2114  Jendela Rangka Kaca Nyatoh Kwalitet Cat/m2</v>
          </cell>
          <cell r="HO18293" t="str">
            <v>I2114</v>
          </cell>
        </row>
        <row r="18294">
          <cell r="HM18294" t="str">
            <v>I2115  Jendela Panel+Krepyak Jati Kwalitet Politur/m2</v>
          </cell>
          <cell r="HO18294" t="str">
            <v>I2115</v>
          </cell>
        </row>
        <row r="18295">
          <cell r="HM18295" t="str">
            <v>I2116  Jendela Panel+Krepyak Jati Kwalitet Cat/m2</v>
          </cell>
          <cell r="HO18295" t="str">
            <v>I2116</v>
          </cell>
        </row>
        <row r="18296">
          <cell r="HM18296" t="str">
            <v>I2117  Jendela Panel+Krepyak Bangkirai Kwalitet Politur/m2</v>
          </cell>
          <cell r="HO18296" t="str">
            <v>I2117</v>
          </cell>
        </row>
        <row r="18297">
          <cell r="HM18297" t="str">
            <v>I2118  Jendela Panel+Krepyak Bangkirai Kwalitet Cat/m2</v>
          </cell>
          <cell r="HO18297" t="str">
            <v>I2118</v>
          </cell>
        </row>
        <row r="18298">
          <cell r="HM18298" t="str">
            <v>I2119  Jendela Panel+Krepyak Kamper Samarinda Kwalitet Politur/m2</v>
          </cell>
          <cell r="HO18298" t="str">
            <v>I2119</v>
          </cell>
        </row>
        <row r="18299">
          <cell r="HM18299" t="str">
            <v>I2120  Jendela Panel+Krepyak Kamper Samarinda Kwalitet Cat/m2</v>
          </cell>
          <cell r="HO18299" t="str">
            <v>I2120</v>
          </cell>
        </row>
        <row r="18300">
          <cell r="HM18300" t="str">
            <v>I2121  Jendela Panel+Krepyak Kamper Medan Kwalitet Politur/m2</v>
          </cell>
          <cell r="HO18300" t="str">
            <v>I2121</v>
          </cell>
        </row>
        <row r="18301">
          <cell r="HM18301" t="str">
            <v>I2122  Jendela Panel+Krepyak Kamper Medan Kwalitet Cat/m2</v>
          </cell>
          <cell r="HO18301" t="str">
            <v>I2122</v>
          </cell>
        </row>
        <row r="18302">
          <cell r="HM18302" t="str">
            <v>I2123  Jendela Panel+Krepyak Meranti Kwalitet Politur/m2</v>
          </cell>
          <cell r="HO18302" t="str">
            <v>I2123</v>
          </cell>
        </row>
        <row r="18303">
          <cell r="HM18303" t="str">
            <v>I2124  Jendela Panel+Krepyak Meranti Kwalitet Cat/m2</v>
          </cell>
          <cell r="HO18303" t="str">
            <v>I2124</v>
          </cell>
        </row>
        <row r="18304">
          <cell r="HM18304" t="str">
            <v>I2125  Jendela Panel+Krepyak Nyatoh Kwalitet Politur/m2</v>
          </cell>
          <cell r="HO18304" t="str">
            <v>I2125</v>
          </cell>
        </row>
        <row r="18305">
          <cell r="HM18305" t="str">
            <v>I2126  Jendela Panel+Krepyak Nyatoh Kwalitet Cat/m2</v>
          </cell>
          <cell r="HO18305" t="str">
            <v>I2126</v>
          </cell>
        </row>
        <row r="18306">
          <cell r="HM18306" t="str">
            <v>I2127  Jendela Panel+Kaca Jati Kwalitet Politur/m2</v>
          </cell>
          <cell r="HO18306" t="str">
            <v>I2127</v>
          </cell>
        </row>
        <row r="18307">
          <cell r="HM18307" t="str">
            <v>I2128  Jendela Panel+Kaca Jati Kwalitet Cat/m2</v>
          </cell>
          <cell r="HO18307" t="str">
            <v>I2128</v>
          </cell>
        </row>
        <row r="18308">
          <cell r="HM18308" t="str">
            <v>I2129  Jendela Panel+Kaca Bangkirai Kwalitet Politur/m2</v>
          </cell>
          <cell r="HO18308" t="str">
            <v>I2129</v>
          </cell>
        </row>
        <row r="18309">
          <cell r="HM18309" t="str">
            <v>I2130  Jendela Panel+Kaca Bangkirai Kwalitet Cat/m2</v>
          </cell>
          <cell r="HO18309" t="str">
            <v>I2130</v>
          </cell>
        </row>
        <row r="18310">
          <cell r="HM18310" t="str">
            <v>I2131  Jendela Panel+Kaca Kamper Samarinda Kwalitet Politur/m2</v>
          </cell>
          <cell r="HO18310" t="str">
            <v>I2131</v>
          </cell>
        </row>
        <row r="18311">
          <cell r="HM18311" t="str">
            <v>I2132  Jendela Panel+Kaca Kamper Samarinda Kwalitet Cat/m2</v>
          </cell>
          <cell r="HO18311" t="str">
            <v>I2132</v>
          </cell>
        </row>
        <row r="18312">
          <cell r="HM18312" t="str">
            <v>I2133  Jendela Panel+Kaca Kamper Medan Kwalitet Politur/m2</v>
          </cell>
          <cell r="HO18312" t="str">
            <v>I2133</v>
          </cell>
        </row>
        <row r="18313">
          <cell r="HM18313" t="str">
            <v>I2134  Jendela Panel+Kaca Kamper Medan Kwalitet Cat/m2</v>
          </cell>
          <cell r="HO18313" t="str">
            <v>I2134</v>
          </cell>
        </row>
        <row r="18314">
          <cell r="HM18314" t="str">
            <v>I2135  Jendela Panel+Kaca Meranti Kwalitet Politur/m2</v>
          </cell>
          <cell r="HO18314" t="str">
            <v>I2135</v>
          </cell>
        </row>
        <row r="18315">
          <cell r="HM18315" t="str">
            <v>I2136  Jendela Panel+Kaca Meranti Kwalitet Cat/m2</v>
          </cell>
          <cell r="HO18315" t="str">
            <v>I2136</v>
          </cell>
        </row>
        <row r="18316">
          <cell r="HM18316" t="str">
            <v>I2137  Jendela Panel+Kaca Nyatoh Kwalitet Politur/m2</v>
          </cell>
          <cell r="HO18316" t="str">
            <v>I2137</v>
          </cell>
        </row>
        <row r="18317">
          <cell r="HM18317" t="str">
            <v>I2138  Jendela Panel+Kaca Nyatoh Kwalitet Cat/m2</v>
          </cell>
          <cell r="HO18317" t="str">
            <v>I2138</v>
          </cell>
        </row>
        <row r="18318">
          <cell r="HM18318" t="str">
            <v>I3001  Pintu Full Panel Solid Jati Kwalitet Politur/bh</v>
          </cell>
          <cell r="HO18318" t="str">
            <v>I3001</v>
          </cell>
        </row>
        <row r="18319">
          <cell r="HM18319" t="str">
            <v>I3002  Pintu Full Panel Solid Jati Kwalitet Cat/bh</v>
          </cell>
          <cell r="HO18319" t="str">
            <v>I3002</v>
          </cell>
        </row>
        <row r="18320">
          <cell r="HM18320" t="str">
            <v>I3003  Pintu Full Panel Solid Bangkirai Kwalitet Politur/bh</v>
          </cell>
          <cell r="HO18320" t="str">
            <v>I3003</v>
          </cell>
        </row>
        <row r="18321">
          <cell r="HM18321" t="str">
            <v>I3004  Pintu Full Panel Solid Bangkirai Kwalitet Cat/bh</v>
          </cell>
          <cell r="HO18321" t="str">
            <v>I3004</v>
          </cell>
        </row>
        <row r="18322">
          <cell r="HM18322" t="str">
            <v>I3005  Pintu Full Panel Solid Kamper Samarinda Kwalitet Politur/bh</v>
          </cell>
          <cell r="HO18322" t="str">
            <v>I3005</v>
          </cell>
        </row>
        <row r="18323">
          <cell r="HM18323" t="str">
            <v>I3006  Pintu Full Panel Solid Kamper Samarinda Kwalitet Cat/bh</v>
          </cell>
          <cell r="HO18323" t="str">
            <v>I3006</v>
          </cell>
        </row>
        <row r="18324">
          <cell r="HM18324" t="str">
            <v>I3007  Pintu Full Panel Solid Kamper Medan Kwalitet Politur/bh</v>
          </cell>
          <cell r="HO18324" t="str">
            <v>I3007</v>
          </cell>
        </row>
        <row r="18325">
          <cell r="HM18325" t="str">
            <v>I3008  Pintu Full Panel Solid Kamper Medan Kwalitet Cat/bh</v>
          </cell>
          <cell r="HO18325" t="str">
            <v>I3008</v>
          </cell>
        </row>
        <row r="18326">
          <cell r="HM18326" t="str">
            <v>I3009  Pintu Full Panel Solid Meranti Kwalitet Politur/bh</v>
          </cell>
          <cell r="HO18326" t="str">
            <v>I3009</v>
          </cell>
        </row>
        <row r="18327">
          <cell r="HM18327" t="str">
            <v>I3010  Pintu Full Panel Solid Meranti Kwalitet Cat/bh</v>
          </cell>
          <cell r="HO18327" t="str">
            <v>I3010</v>
          </cell>
        </row>
        <row r="18328">
          <cell r="HM18328" t="str">
            <v>I3011  Pintu Full Panel Solid Nyatoh Kwalitet Politur/bh</v>
          </cell>
          <cell r="HO18328" t="str">
            <v>I3011</v>
          </cell>
        </row>
        <row r="18329">
          <cell r="HM18329" t="str">
            <v>I3012  Pintu Full Panel Solid Nyatoh Kwalitet Cat/bh</v>
          </cell>
          <cell r="HO18329" t="str">
            <v>I3012</v>
          </cell>
        </row>
        <row r="18330">
          <cell r="HM18330" t="str">
            <v>I3013  Pintu Full Krepyak Jati Kwalitet Politur/bh</v>
          </cell>
          <cell r="HO18330" t="str">
            <v>I3013</v>
          </cell>
        </row>
        <row r="18331">
          <cell r="HM18331" t="str">
            <v>I3014  Pintu Full Krepyak Jati Kwalitet Cat/bh</v>
          </cell>
          <cell r="HO18331" t="str">
            <v>I3014</v>
          </cell>
        </row>
        <row r="18332">
          <cell r="HM18332" t="str">
            <v>I3015  Pintu Full Krepyak Bangkirai Kwalitet Politur/bh</v>
          </cell>
          <cell r="HO18332" t="str">
            <v>I3015</v>
          </cell>
        </row>
        <row r="18333">
          <cell r="HM18333" t="str">
            <v>I3016  Pintu Full Krepyak Bangkirai Kwalitet Cat/bh</v>
          </cell>
          <cell r="HO18333" t="str">
            <v>I3016</v>
          </cell>
        </row>
        <row r="18334">
          <cell r="HM18334" t="str">
            <v>I3017  Pintu Full Krepyak Kamper Samarinda Kwalitet Politur/bh</v>
          </cell>
          <cell r="HO18334" t="str">
            <v>I3017</v>
          </cell>
        </row>
        <row r="18335">
          <cell r="HM18335" t="str">
            <v>I3018  Pintu Full Krepyak Kamper Samarinda Kwalitet Cat/bh</v>
          </cell>
          <cell r="HO18335" t="str">
            <v>I3018</v>
          </cell>
        </row>
        <row r="18336">
          <cell r="HM18336" t="str">
            <v>I3019  Pintu Full Krepyak Kamper Medan Kwalitet Politur/bh</v>
          </cell>
          <cell r="HO18336" t="str">
            <v>I3019</v>
          </cell>
        </row>
        <row r="18337">
          <cell r="HM18337" t="str">
            <v>I3020  Pintu Full Krepyak Kamper Medan Kwalitet Cat/bh</v>
          </cell>
          <cell r="HO18337" t="str">
            <v>I3020</v>
          </cell>
        </row>
        <row r="18338">
          <cell r="HM18338" t="str">
            <v>I3021  Pintu Full Krepyak Meranti Kwalitet Politur/bh</v>
          </cell>
          <cell r="HO18338" t="str">
            <v>I3021</v>
          </cell>
        </row>
        <row r="18339">
          <cell r="HM18339" t="str">
            <v>I3022  Pintu Full Krepyak Meranti Kwalitet Cat/bh</v>
          </cell>
          <cell r="HO18339" t="str">
            <v>I3022</v>
          </cell>
        </row>
        <row r="18340">
          <cell r="HM18340" t="str">
            <v>I3023  Pintu Full Krepyak Nyatoh Kwalitet Politur/bh</v>
          </cell>
          <cell r="HO18340" t="str">
            <v>I3023</v>
          </cell>
        </row>
        <row r="18341">
          <cell r="HM18341" t="str">
            <v>I3024  Pintu Full Krepyak Nyatoh Kwalitet Cat/bh</v>
          </cell>
          <cell r="HO18341" t="str">
            <v>I3024</v>
          </cell>
        </row>
        <row r="18342">
          <cell r="HM18342" t="str">
            <v>I3025  Pintu Rangka Kaca Jati Kwalitet Politur/bh</v>
          </cell>
          <cell r="HO18342" t="str">
            <v>I3025</v>
          </cell>
        </row>
        <row r="18343">
          <cell r="HM18343" t="str">
            <v>I3026  Pintu Rangka Kaca Jati Kwalitet Cat/bh</v>
          </cell>
          <cell r="HO18343" t="str">
            <v>I3026</v>
          </cell>
        </row>
        <row r="18344">
          <cell r="HM18344" t="str">
            <v>I3027  Pintu Rangka Kaca Bangkirai Kwalitet Politur/bh</v>
          </cell>
          <cell r="HO18344" t="str">
            <v>I3027</v>
          </cell>
        </row>
        <row r="18345">
          <cell r="HM18345" t="str">
            <v>I3028  Pintu Rangka Kaca Bangkirai Kwalitet Cat/bh</v>
          </cell>
          <cell r="HO18345" t="str">
            <v>I3028</v>
          </cell>
        </row>
        <row r="18346">
          <cell r="HM18346" t="str">
            <v>I3029  Pintu Rangka Kaca Kamper Samarinda Kwalitet Politur/bh</v>
          </cell>
          <cell r="HO18346" t="str">
            <v>I3029</v>
          </cell>
        </row>
        <row r="18347">
          <cell r="HM18347" t="str">
            <v>I3030  Pintu Rangka Kaca Kamper Samarinda Kwalitet Cat/bh</v>
          </cell>
          <cell r="HO18347" t="str">
            <v>I3030</v>
          </cell>
        </row>
        <row r="18348">
          <cell r="HM18348" t="str">
            <v>I3031  Pintu Rangka Kaca Kamper Medan Kwalitet Politur/bh</v>
          </cell>
          <cell r="HO18348" t="str">
            <v>I3031</v>
          </cell>
        </row>
        <row r="18349">
          <cell r="HM18349" t="str">
            <v>I3032  Pintu Rangka Kaca Kamper Medan Kwalitet Cat/bh</v>
          </cell>
          <cell r="HO18349" t="str">
            <v>I3032</v>
          </cell>
        </row>
        <row r="18350">
          <cell r="HM18350" t="str">
            <v>I3033  Pintu Rangka Kaca Meranti Kwalitet Politur/bh</v>
          </cell>
          <cell r="HO18350" t="str">
            <v>I3033</v>
          </cell>
        </row>
        <row r="18351">
          <cell r="HM18351" t="str">
            <v>I3034  Pintu Rangka Kaca Meranti Kwalitet Cat/bh</v>
          </cell>
          <cell r="HO18351" t="str">
            <v>I3034</v>
          </cell>
        </row>
        <row r="18352">
          <cell r="HM18352" t="str">
            <v>I3035  Pintu Rangka Kaca Nyatoh Kwalitet Politur/bh</v>
          </cell>
          <cell r="HO18352" t="str">
            <v>I3035</v>
          </cell>
        </row>
        <row r="18353">
          <cell r="HM18353" t="str">
            <v>I3036  Pintu Rangka Kaca Nyatoh Kwalitet Cat/bh</v>
          </cell>
          <cell r="HO18353" t="str">
            <v>I3036</v>
          </cell>
        </row>
        <row r="18354">
          <cell r="HM18354" t="str">
            <v>I3037  Pintu Panel+Krepyak Jati Kwalitet Politur/bh</v>
          </cell>
          <cell r="HO18354" t="str">
            <v>I3037</v>
          </cell>
        </row>
        <row r="18355">
          <cell r="HM18355" t="str">
            <v>I3038  Pintu Panel+Krepyak Jati Kwalitet Cat/bh</v>
          </cell>
          <cell r="HO18355" t="str">
            <v>I3038</v>
          </cell>
        </row>
        <row r="18356">
          <cell r="HM18356" t="str">
            <v>I3039  Pintu Panel+Krepyak Bangkirai Kwalitet Politur/bh</v>
          </cell>
          <cell r="HO18356" t="str">
            <v>I3039</v>
          </cell>
        </row>
        <row r="18357">
          <cell r="HM18357" t="str">
            <v>I3040  Pintu Panel+Krepyak Bangkirai Kwalitet Cat/bh</v>
          </cell>
          <cell r="HO18357" t="str">
            <v>I3040</v>
          </cell>
        </row>
        <row r="18358">
          <cell r="HM18358" t="str">
            <v>I3041  Pintu Panel+Krepyak Kamper Samarinda Kwalitet Politur/bh</v>
          </cell>
          <cell r="HO18358" t="str">
            <v>I3041</v>
          </cell>
        </row>
        <row r="18359">
          <cell r="HM18359" t="str">
            <v>I3042  Pintu Panel+Krepyak Kamper Samarinda Kwalitet Cat/bh</v>
          </cell>
          <cell r="HO18359" t="str">
            <v>I3042</v>
          </cell>
        </row>
        <row r="18360">
          <cell r="HM18360" t="str">
            <v>I3043  Pintu Panel+Krepyak Kamper Medan Kwalitet Politur/bh</v>
          </cell>
          <cell r="HO18360" t="str">
            <v>I3043</v>
          </cell>
        </row>
        <row r="18361">
          <cell r="HM18361" t="str">
            <v>I3044  Pintu Panel+Krepyak Kamper Medan Kwalitet Cat/bh</v>
          </cell>
          <cell r="HO18361" t="str">
            <v>I3044</v>
          </cell>
        </row>
        <row r="18362">
          <cell r="HM18362" t="str">
            <v>I3045  Pintu Panel+Krepyak Meranti Kwalitet Politur/bh</v>
          </cell>
          <cell r="HO18362" t="str">
            <v>I3045</v>
          </cell>
        </row>
        <row r="18363">
          <cell r="HM18363" t="str">
            <v>I3046  Pintu Panel+Krepyak Meranti Kwalitet Cat/bh</v>
          </cell>
          <cell r="HO18363" t="str">
            <v>I3046</v>
          </cell>
        </row>
        <row r="18364">
          <cell r="HM18364" t="str">
            <v>I3047  Pintu Panel+Krepyak Nyatoh Kwalitet Politur/bh</v>
          </cell>
          <cell r="HO18364" t="str">
            <v>I3047</v>
          </cell>
        </row>
        <row r="18365">
          <cell r="HM18365" t="str">
            <v>I3048  Pintu Panel+Krepyak Nyatoh Kwalitet Cat/bh</v>
          </cell>
          <cell r="HO18365" t="str">
            <v>I3048</v>
          </cell>
        </row>
        <row r="18366">
          <cell r="HM18366" t="str">
            <v>I3049  Pintu Panel+Kaca Jati Kwalitet Politur/bh</v>
          </cell>
          <cell r="HO18366" t="str">
            <v>I3049</v>
          </cell>
        </row>
        <row r="18367">
          <cell r="HM18367" t="str">
            <v>I3050  Pintu Panel+Kaca Jati Kwalitet Cat/bh</v>
          </cell>
          <cell r="HO18367" t="str">
            <v>I3050</v>
          </cell>
        </row>
        <row r="18368">
          <cell r="HM18368" t="str">
            <v>I3051  Pintu Panel+Kaca Bangkirai Kwalitet Politur/bh</v>
          </cell>
          <cell r="HO18368" t="str">
            <v>I3051</v>
          </cell>
        </row>
        <row r="18369">
          <cell r="HM18369" t="str">
            <v>I3052  Pintu Panel+Kaca Bangkirai Kwalitet Cat/bh</v>
          </cell>
          <cell r="HO18369" t="str">
            <v>I3052</v>
          </cell>
        </row>
        <row r="18370">
          <cell r="HM18370" t="str">
            <v>I3053  Pintu Panel+Kaca Kamper Samarinda Kwalitet Politur/bh</v>
          </cell>
          <cell r="HO18370" t="str">
            <v>I3053</v>
          </cell>
        </row>
        <row r="18371">
          <cell r="HM18371" t="str">
            <v>I3054  Pintu Panel+Kaca Kamper Samarinda Kwalitet Cat/bh</v>
          </cell>
          <cell r="HO18371" t="str">
            <v>I3054</v>
          </cell>
        </row>
        <row r="18372">
          <cell r="HM18372" t="str">
            <v>I3055  Pintu Panel+Kaca Kamper Medan Kwalitet Politur/bh</v>
          </cell>
          <cell r="HO18372" t="str">
            <v>I3055</v>
          </cell>
        </row>
        <row r="18373">
          <cell r="HM18373" t="str">
            <v>I3056  Pintu Panel+Kaca Kamper Medan Kwalitet Cat/bh</v>
          </cell>
          <cell r="HO18373" t="str">
            <v>I3056</v>
          </cell>
        </row>
        <row r="18374">
          <cell r="HM18374" t="str">
            <v>I3057  Pintu Panel+Kaca Meranti Kwalitet Politur/bh</v>
          </cell>
          <cell r="HO18374" t="str">
            <v>I3057</v>
          </cell>
        </row>
        <row r="18375">
          <cell r="HM18375" t="str">
            <v>I3058  Pintu Panel+Kaca Meranti Kwalitet Cat/bh</v>
          </cell>
          <cell r="HO18375" t="str">
            <v>I3058</v>
          </cell>
        </row>
        <row r="18376">
          <cell r="HM18376" t="str">
            <v>I3059  Pintu Panel+Kaca Nyatoh Kwalitet Politur/bh</v>
          </cell>
          <cell r="HO18376" t="str">
            <v>I3059</v>
          </cell>
        </row>
        <row r="18377">
          <cell r="HM18377" t="str">
            <v>I3060  Pintu Panel+Kaca Nyatoh Kwalitet Cat/bh</v>
          </cell>
          <cell r="HO18377" t="str">
            <v>I3060</v>
          </cell>
        </row>
        <row r="18378">
          <cell r="HM18378" t="str">
            <v>I3061  Pintu Teak Wood Rangka Jati Kwalitet Politur/bh</v>
          </cell>
          <cell r="HO18378" t="str">
            <v>I3061</v>
          </cell>
        </row>
        <row r="18379">
          <cell r="HM18379" t="str">
            <v>I3062  Pintu Teak Wood Rangka Jati Kwalitet Cat/bh</v>
          </cell>
          <cell r="HO18379" t="str">
            <v>I3062</v>
          </cell>
        </row>
        <row r="18380">
          <cell r="HM18380" t="str">
            <v>I3063  Pintu Teak Wood Rangka Bangkirai Kwalitet Politur/bh</v>
          </cell>
          <cell r="HO18380" t="str">
            <v>I3063</v>
          </cell>
        </row>
        <row r="18381">
          <cell r="HM18381" t="str">
            <v>I3064  Pintu Teak Wood Rangka Bangkirai Kwalitet Cat/bh</v>
          </cell>
          <cell r="HO18381" t="str">
            <v>I3064</v>
          </cell>
        </row>
        <row r="18382">
          <cell r="HM18382" t="str">
            <v>I3065  Pintu Teak Wood Rangka Kamper Samarinda Kwalitet Politur/bh</v>
          </cell>
          <cell r="HO18382" t="str">
            <v>I3065</v>
          </cell>
        </row>
        <row r="18383">
          <cell r="HM18383" t="str">
            <v>I3066  Pintu Teak Wood Rangka Kamper Samarinda Kwalitet Cat/bh</v>
          </cell>
          <cell r="HO18383" t="str">
            <v>I3066</v>
          </cell>
        </row>
        <row r="18384">
          <cell r="HM18384" t="str">
            <v>I3067  Pintu Teak Wood Rangka Kamper Medan Kwalitet Politur/bh</v>
          </cell>
          <cell r="HO18384" t="str">
            <v>I3067</v>
          </cell>
        </row>
        <row r="18385">
          <cell r="HM18385" t="str">
            <v>I3068  Pintu Teak Wood Rangka Kamper Medan Kwalitet Cat/bh</v>
          </cell>
          <cell r="HO18385" t="str">
            <v>I3068</v>
          </cell>
        </row>
        <row r="18386">
          <cell r="HM18386" t="str">
            <v>I3069  Pintu Teak Wood Rangka Meranti Kwalitet Politur/bh</v>
          </cell>
          <cell r="HO18386" t="str">
            <v>I3069</v>
          </cell>
        </row>
        <row r="18387">
          <cell r="HM18387" t="str">
            <v>I3070  Pintu Teak Wood Rangka Meranti Kwalitet Cat/bh</v>
          </cell>
          <cell r="HO18387" t="str">
            <v>I3070</v>
          </cell>
        </row>
        <row r="18388">
          <cell r="HM18388" t="str">
            <v>I3071  Pintu Teak Wood Rangka Nyatoh Kwalitet Politur/bh</v>
          </cell>
          <cell r="HO18388" t="str">
            <v>I3071</v>
          </cell>
        </row>
        <row r="18389">
          <cell r="HM18389" t="str">
            <v>I3072  Pintu Teak Wood Rangka Nyatoh Kwalitet Cat/bh</v>
          </cell>
          <cell r="HO18389" t="str">
            <v>I3072</v>
          </cell>
        </row>
        <row r="18390">
          <cell r="HM18390" t="str">
            <v>I3073  Pintu Teak Melaminto Rangka Jati Kwalitet Politur/bh</v>
          </cell>
          <cell r="HO18390" t="str">
            <v>I3073</v>
          </cell>
        </row>
        <row r="18391">
          <cell r="HM18391" t="str">
            <v>I3074  Pintu Teak Melaminto Rangka Jati Kwalitet Cat/bh</v>
          </cell>
          <cell r="HO18391" t="str">
            <v>I3074</v>
          </cell>
        </row>
        <row r="18392">
          <cell r="HM18392" t="str">
            <v>I3075  Pintu Teak Melaminto Rangka Bangkirai Kwalitet Politur/bh</v>
          </cell>
          <cell r="HO18392" t="str">
            <v>I3075</v>
          </cell>
        </row>
        <row r="18393">
          <cell r="HM18393" t="str">
            <v>I3076  Pintu Teak Melaminto Rangka Bangkirai Kwalitet Cat/bh</v>
          </cell>
          <cell r="HO18393" t="str">
            <v>I3076</v>
          </cell>
        </row>
        <row r="18394">
          <cell r="HM18394" t="str">
            <v>I3077  Pintu Teak Melaminto Rangka Kamper Samarinda Kwalitet Politur/bh</v>
          </cell>
          <cell r="HO18394" t="str">
            <v>I3077</v>
          </cell>
        </row>
        <row r="18395">
          <cell r="HM18395" t="str">
            <v>I3078  Pintu Teak Melaminto Rangka Kamper Samarinda Kwalitet Cat/bh</v>
          </cell>
          <cell r="HO18395" t="str">
            <v>I3078</v>
          </cell>
        </row>
        <row r="18396">
          <cell r="HM18396" t="str">
            <v>I3079  Pintu Teak Melaminto Rangka Kamper Medan Kwalitet Politur/bh</v>
          </cell>
          <cell r="HO18396" t="str">
            <v>I3079</v>
          </cell>
        </row>
        <row r="18397">
          <cell r="HM18397" t="str">
            <v>I3080  Pintu Teak Melaminto Rangka Kamper Medan Kwalitet Cat/bh</v>
          </cell>
          <cell r="HO18397" t="str">
            <v>I3080</v>
          </cell>
        </row>
        <row r="18398">
          <cell r="HM18398" t="str">
            <v>I3081  Pintu Teak Melaminto Rangka Meranti Kwalitet Politur/bh</v>
          </cell>
          <cell r="HO18398" t="str">
            <v>I3081</v>
          </cell>
        </row>
        <row r="18399">
          <cell r="HM18399" t="str">
            <v>I3082  Pintu Teak Melaminto Rangka Meranti Kwalitet Cat/bh</v>
          </cell>
          <cell r="HO18399" t="str">
            <v>I3082</v>
          </cell>
        </row>
        <row r="18400">
          <cell r="HM18400" t="str">
            <v>I3083  Pintu Teak Melaminto Rangka Nyatoh Kwalitet Politur/bh</v>
          </cell>
          <cell r="HO18400" t="str">
            <v>I3083</v>
          </cell>
        </row>
        <row r="18401">
          <cell r="HM18401" t="str">
            <v>I3084  Pintu Teak Melaminto Rangka Nyatoh Kwalitet Cat/bh</v>
          </cell>
          <cell r="HO18401" t="str">
            <v>I3084</v>
          </cell>
        </row>
        <row r="18402">
          <cell r="HM18402" t="str">
            <v>I3085  Pintu Triplex Rangka Jati Kwalitet Cat/bh</v>
          </cell>
          <cell r="HO18402" t="str">
            <v>I3085</v>
          </cell>
        </row>
        <row r="18403">
          <cell r="HM18403" t="str">
            <v>I3086  Pintu Triplex Rangka Bangkirai Kwalitet Cat/bh</v>
          </cell>
          <cell r="HO18403" t="str">
            <v>I3086</v>
          </cell>
        </row>
        <row r="18404">
          <cell r="HM18404" t="str">
            <v>I3087  Pintu Triplex Rangka Kamper Samarinda Kwalitet Cat/bh</v>
          </cell>
          <cell r="HO18404" t="str">
            <v>I3087</v>
          </cell>
        </row>
        <row r="18405">
          <cell r="HM18405" t="str">
            <v>I3088  Pintu Triplex Rangka Kamper Medan Kwalitet Cat/bh</v>
          </cell>
          <cell r="HO18405" t="str">
            <v>I3088</v>
          </cell>
        </row>
        <row r="18406">
          <cell r="HM18406" t="str">
            <v>I3089  Pintu Triplex Rangka Meranti Kwalitet Cat/bh</v>
          </cell>
          <cell r="HO18406" t="str">
            <v>I3089</v>
          </cell>
        </row>
        <row r="18407">
          <cell r="HM18407" t="str">
            <v>I3090  Pintu Triplex Rangka Nyatoh Kwalitet Cat/bh</v>
          </cell>
          <cell r="HO18407" t="str">
            <v>I3090</v>
          </cell>
        </row>
        <row r="18408">
          <cell r="HM18408" t="str">
            <v>I3091  Jendela Full Krepyak Jati Kwalitet Politur/m2</v>
          </cell>
          <cell r="HO18408" t="str">
            <v>I3091</v>
          </cell>
        </row>
        <row r="18409">
          <cell r="HM18409" t="str">
            <v>I3092  Jendela Full Krepyak Jati Kwalitet Cat/m2</v>
          </cell>
          <cell r="HO18409" t="str">
            <v>I3092</v>
          </cell>
        </row>
        <row r="18410">
          <cell r="HM18410" t="str">
            <v>I3093  Jendela Full Krepyak Bangkirai Kwalitet Politur/m2</v>
          </cell>
          <cell r="HO18410" t="str">
            <v>I3093</v>
          </cell>
        </row>
        <row r="18411">
          <cell r="HM18411" t="str">
            <v>I3094  Jendela Full Krepyak Bangkirai Kwalitet Cat/m2</v>
          </cell>
          <cell r="HO18411" t="str">
            <v>I3094</v>
          </cell>
        </row>
        <row r="18412">
          <cell r="HM18412" t="str">
            <v>I3095  Jendela Full Krepyak Kamper Samarinda Kwalitet Politur/m2</v>
          </cell>
          <cell r="HO18412" t="str">
            <v>I3095</v>
          </cell>
        </row>
        <row r="18413">
          <cell r="HM18413" t="str">
            <v>I3096  Jendela Full Krepyak Kamper Samarinda Kwalitet Cat/m2</v>
          </cell>
          <cell r="HO18413" t="str">
            <v>I3096</v>
          </cell>
        </row>
        <row r="18414">
          <cell r="HM18414" t="str">
            <v>I3097  Jendela Full Krepyak Kamper Medan Kwalitet Politur/m2</v>
          </cell>
          <cell r="HO18414" t="str">
            <v>I3097</v>
          </cell>
        </row>
        <row r="18415">
          <cell r="HM18415" t="str">
            <v>I3098  Jendela Full Krepyak Kamper Medan Kwalitet Cat/m2</v>
          </cell>
          <cell r="HO18415" t="str">
            <v>I3098</v>
          </cell>
        </row>
        <row r="18416">
          <cell r="HM18416" t="str">
            <v>I3099  Jendela Full Krepyak Meranti Kwalitet Politur/m2</v>
          </cell>
          <cell r="HO18416" t="str">
            <v>I3099</v>
          </cell>
        </row>
        <row r="18417">
          <cell r="HM18417" t="str">
            <v>I3100  Jendela Full Krepyak Meranti Kwalitet Cat/m2</v>
          </cell>
          <cell r="HO18417" t="str">
            <v>I3100</v>
          </cell>
        </row>
        <row r="18418">
          <cell r="HM18418" t="str">
            <v>I3101  Jendela Full Krepyak Nyatoh Kwalitet Politur/m2</v>
          </cell>
          <cell r="HO18418" t="str">
            <v>I3101</v>
          </cell>
        </row>
        <row r="18419">
          <cell r="HM18419" t="str">
            <v>I3102  Jendela Full Krepyak Nyatoh Kwalitet Cat/m2</v>
          </cell>
          <cell r="HO18419" t="str">
            <v>I3102</v>
          </cell>
        </row>
        <row r="18420">
          <cell r="HM18420" t="str">
            <v>I3103  Jendela Rangka Kaca Jati Kwalitet Politur/m2</v>
          </cell>
          <cell r="HO18420" t="str">
            <v>I3103</v>
          </cell>
        </row>
        <row r="18421">
          <cell r="HM18421" t="str">
            <v>I3104  Jendela Rangka Kaca Jati Kwalitet Cat/m2</v>
          </cell>
          <cell r="HO18421" t="str">
            <v>I3104</v>
          </cell>
        </row>
        <row r="18422">
          <cell r="HM18422" t="str">
            <v>I3105  Jendela Rangka Kaca Bangkirai Kwalitet Politur/m2</v>
          </cell>
          <cell r="HO18422" t="str">
            <v>I3105</v>
          </cell>
        </row>
        <row r="18423">
          <cell r="HM18423" t="str">
            <v>I3106  Jendela Rangka Kaca Bangkirai Kwalitet Cat/m2</v>
          </cell>
          <cell r="HO18423" t="str">
            <v>I3106</v>
          </cell>
        </row>
        <row r="18424">
          <cell r="HM18424" t="str">
            <v>I3107  Jendela Rangka Kaca Kamper Samarinda Kwalitet Politur/m2</v>
          </cell>
          <cell r="HO18424" t="str">
            <v>I3107</v>
          </cell>
        </row>
        <row r="18425">
          <cell r="HM18425" t="str">
            <v>I3108  Jendela Rangka Kaca Kamper Samarinda Kwalitet Cat/m2</v>
          </cell>
          <cell r="HO18425" t="str">
            <v>I3108</v>
          </cell>
        </row>
        <row r="18426">
          <cell r="HM18426" t="str">
            <v>I3109  Jendela Rangka Kaca Kamper Medan Kwalitet Politur/m2</v>
          </cell>
          <cell r="HO18426" t="str">
            <v>I3109</v>
          </cell>
        </row>
        <row r="18427">
          <cell r="HM18427" t="str">
            <v>I3110  Jendela Rangka Kaca Kamper Medan Kwalitet Cat/m2</v>
          </cell>
          <cell r="HO18427" t="str">
            <v>I3110</v>
          </cell>
        </row>
        <row r="18428">
          <cell r="HM18428" t="str">
            <v>I3111  Jendela Rangka Kaca Meranti Kwalitet Politur/m2</v>
          </cell>
          <cell r="HO18428" t="str">
            <v>I3111</v>
          </cell>
        </row>
        <row r="18429">
          <cell r="HM18429" t="str">
            <v>I3112  Jendela Rangka Kaca Meranti Kwalitet Cat/m2</v>
          </cell>
          <cell r="HO18429" t="str">
            <v>I3112</v>
          </cell>
        </row>
        <row r="18430">
          <cell r="HM18430" t="str">
            <v>I3113  Jendela Rangka Kaca Nyatoh Kwalitet Politur/m2</v>
          </cell>
          <cell r="HO18430" t="str">
            <v>I3113</v>
          </cell>
        </row>
        <row r="18431">
          <cell r="HM18431" t="str">
            <v>I3114  Jendela Rangka Kaca Nyatoh Kwalitet Cat/m2</v>
          </cell>
          <cell r="HO18431" t="str">
            <v>I3114</v>
          </cell>
        </row>
        <row r="18432">
          <cell r="HM18432" t="str">
            <v>I3115  Jendela Panel+Krepyak Jati Kwalitet Politur/m2</v>
          </cell>
          <cell r="HO18432" t="str">
            <v>I3115</v>
          </cell>
        </row>
        <row r="18433">
          <cell r="HM18433" t="str">
            <v>I3116  Jendela Panel+Krepyak Jati Kwalitet Cat/m2</v>
          </cell>
          <cell r="HO18433" t="str">
            <v>I3116</v>
          </cell>
        </row>
        <row r="18434">
          <cell r="HM18434" t="str">
            <v>I3117  Jendela Panel+Krepyak Bangkirai Kwalitet Politur/m2</v>
          </cell>
          <cell r="HO18434" t="str">
            <v>I3117</v>
          </cell>
        </row>
        <row r="18435">
          <cell r="HM18435" t="str">
            <v>I3118  Jendela Panel+Krepyak Bangkirai Kwalitet Cat/m2</v>
          </cell>
          <cell r="HO18435" t="str">
            <v>I3118</v>
          </cell>
        </row>
        <row r="18436">
          <cell r="HM18436" t="str">
            <v>I3119  Jendela Panel+Krepyak Kamper Samarinda Kwalitet Politur/m2</v>
          </cell>
          <cell r="HO18436" t="str">
            <v>I3119</v>
          </cell>
        </row>
        <row r="18437">
          <cell r="HM18437" t="str">
            <v>I3120  Jendela Panel+Krepyak Kamper Samarinda Kwalitet Cat/m2</v>
          </cell>
          <cell r="HO18437" t="str">
            <v>I3120</v>
          </cell>
        </row>
        <row r="18438">
          <cell r="HM18438" t="str">
            <v>I3121  Jendela Panel+Krepyak Kamper Medan Kwalitet Politur/m2</v>
          </cell>
          <cell r="HO18438" t="str">
            <v>I3121</v>
          </cell>
        </row>
        <row r="18439">
          <cell r="HM18439" t="str">
            <v>I3122  Jendela Panel+Krepyak Kamper Medan Kwalitet Cat/m2</v>
          </cell>
          <cell r="HO18439" t="str">
            <v>I3122</v>
          </cell>
        </row>
        <row r="18440">
          <cell r="HM18440" t="str">
            <v>I3123  Jendela Panel+Krepyak Meranti Kwalitet Politur/m2</v>
          </cell>
          <cell r="HO18440" t="str">
            <v>I3123</v>
          </cell>
        </row>
        <row r="18441">
          <cell r="HM18441" t="str">
            <v>I3124  Jendela Panel+Krepyak Meranti Kwalitet Cat/m2</v>
          </cell>
          <cell r="HO18441" t="str">
            <v>I3124</v>
          </cell>
        </row>
        <row r="18442">
          <cell r="HM18442" t="str">
            <v>I3125  Jendela Panel+Krepyak Nyatoh Kwalitet Politur/m2</v>
          </cell>
          <cell r="HO18442" t="str">
            <v>I3125</v>
          </cell>
        </row>
        <row r="18443">
          <cell r="HM18443" t="str">
            <v>I3126  Jendela Panel+Krepyak Nyatoh Kwalitet Cat/m2</v>
          </cell>
          <cell r="HO18443" t="str">
            <v>I3126</v>
          </cell>
        </row>
        <row r="18444">
          <cell r="HM18444" t="str">
            <v>I3127  Jendela Panel+Kaca Jati Kwalitet Politur/m2</v>
          </cell>
          <cell r="HO18444" t="str">
            <v>I3127</v>
          </cell>
        </row>
        <row r="18445">
          <cell r="HM18445" t="str">
            <v>I3128  Jendela Panel+Kaca Jati Kwalitet Cat/m2</v>
          </cell>
          <cell r="HO18445" t="str">
            <v>I3128</v>
          </cell>
        </row>
        <row r="18446">
          <cell r="HM18446" t="str">
            <v>I3129  Jendela Panel+Kaca Bangkirai Kwalitet Politur/m2</v>
          </cell>
          <cell r="HO18446" t="str">
            <v>I3129</v>
          </cell>
        </row>
        <row r="18447">
          <cell r="HM18447" t="str">
            <v>I3130  Jendela Panel+Kaca Bangkirai Kwalitet Cat/m2</v>
          </cell>
          <cell r="HO18447" t="str">
            <v>I3130</v>
          </cell>
        </row>
        <row r="18448">
          <cell r="HM18448" t="str">
            <v>I3131  Jendela Panel+Kaca Kamper Samarinda Kwalitet Politur/m2</v>
          </cell>
          <cell r="HO18448" t="str">
            <v>I3131</v>
          </cell>
        </row>
        <row r="18449">
          <cell r="HM18449" t="str">
            <v>I3132  Jendela Panel+Kaca Kamper Samarinda Kwalitet Cat/m2</v>
          </cell>
          <cell r="HO18449" t="str">
            <v>I3132</v>
          </cell>
        </row>
        <row r="18450">
          <cell r="HM18450" t="str">
            <v>I3133  Jendela Panel+Kaca Kamper Medan Kwalitet Politur/m2</v>
          </cell>
          <cell r="HO18450" t="str">
            <v>I3133</v>
          </cell>
        </row>
        <row r="18451">
          <cell r="HM18451" t="str">
            <v>I3134  Jendela Panel+Kaca Kamper Medan Kwalitet Cat/m2</v>
          </cell>
          <cell r="HO18451" t="str">
            <v>I3134</v>
          </cell>
        </row>
        <row r="18452">
          <cell r="HM18452" t="str">
            <v>I3135  Jendela Panel+Kaca Meranti Kwalitet Politur/m2</v>
          </cell>
          <cell r="HO18452" t="str">
            <v>I3135</v>
          </cell>
        </row>
        <row r="18453">
          <cell r="HM18453" t="str">
            <v>I3136  Jendela Panel+Kaca Meranti Kwalitet Cat/m2</v>
          </cell>
          <cell r="HO18453" t="str">
            <v>I3136</v>
          </cell>
        </row>
        <row r="18454">
          <cell r="HM18454" t="str">
            <v>I3137  Jendela Panel+Kaca Nyatoh Kwalitet Politur/m2</v>
          </cell>
          <cell r="HO18454" t="str">
            <v>I3137</v>
          </cell>
        </row>
        <row r="18455">
          <cell r="HM18455" t="str">
            <v>I3138  Jendela Panel+Kaca Nyatoh Kwalitet Cat/m2</v>
          </cell>
          <cell r="HO18455" t="str">
            <v>I3138</v>
          </cell>
        </row>
        <row r="18456">
          <cell r="HM18456" t="str">
            <v>J1001  Kunci Pintu Masuk Utama/bh Cisa</v>
          </cell>
          <cell r="HO18456" t="str">
            <v>J1001</v>
          </cell>
        </row>
        <row r="18457">
          <cell r="HM18457" t="str">
            <v>J1002  Kunci Pintu Masuk Utama/bh Logo</v>
          </cell>
          <cell r="HO18457" t="str">
            <v>J1002</v>
          </cell>
        </row>
        <row r="18458">
          <cell r="HM18458" t="str">
            <v>J1003  Kunci Pintu Masuk Utama/bh Lainnya</v>
          </cell>
          <cell r="HO18458" t="str">
            <v>J1003</v>
          </cell>
        </row>
        <row r="18459">
          <cell r="HM18459" t="str">
            <v>J1004  Kunci Pintu Masuk Lain/bh Cisa</v>
          </cell>
          <cell r="HO18459" t="str">
            <v>J1004</v>
          </cell>
        </row>
        <row r="18460">
          <cell r="HM18460" t="str">
            <v>J1005  Kunci Pintu Masuk Lain/bh Logo</v>
          </cell>
          <cell r="HO18460" t="str">
            <v>J1005</v>
          </cell>
        </row>
        <row r="18461">
          <cell r="HM18461" t="str">
            <v>J1006  Kunci Pintu Masuk Lain/bh Lainnya</v>
          </cell>
          <cell r="HO18461" t="str">
            <v>J1006</v>
          </cell>
        </row>
        <row r="18462">
          <cell r="HM18462" t="str">
            <v>J1007  Kunci Pintu Masuk Kamar Utama/bh Cisa</v>
          </cell>
          <cell r="HO18462" t="str">
            <v>J1007</v>
          </cell>
        </row>
        <row r="18463">
          <cell r="HM18463" t="str">
            <v>J1008  Kunci Pintu Masuk Kamar Utama/bh Logo</v>
          </cell>
          <cell r="HO18463" t="str">
            <v>J1008</v>
          </cell>
        </row>
        <row r="18464">
          <cell r="HM18464" t="str">
            <v>J1009  Kunci Pintu Masuk Kamar Utama/bh Lainnya</v>
          </cell>
          <cell r="HO18464" t="str">
            <v>J1009</v>
          </cell>
        </row>
        <row r="18465">
          <cell r="HM18465" t="str">
            <v>J1010  Kunci Pintu Masuk Kamar Lain/bh Cisa</v>
          </cell>
          <cell r="HO18465" t="str">
            <v>J1010</v>
          </cell>
        </row>
        <row r="18466">
          <cell r="HM18466" t="str">
            <v>J1011  Kunci Pintu Masuk Kamar Lain/bh Logo</v>
          </cell>
          <cell r="HO18466" t="str">
            <v>J1011</v>
          </cell>
        </row>
        <row r="18467">
          <cell r="HM18467" t="str">
            <v>J1012  Kunci Pintu Masuk Kamar Lain/bh Lainnya</v>
          </cell>
          <cell r="HO18467" t="str">
            <v>J1012</v>
          </cell>
        </row>
        <row r="18468">
          <cell r="HM18468" t="str">
            <v>J1013  Kunci Pintu Masuk K.Mandi Utama/bh Cisa</v>
          </cell>
          <cell r="HO18468" t="str">
            <v>J1013</v>
          </cell>
        </row>
        <row r="18469">
          <cell r="HM18469" t="str">
            <v>J1014  Kunci Pintu Masuk K.Mandi Utama/bh Logo</v>
          </cell>
          <cell r="HO18469" t="str">
            <v>J1014</v>
          </cell>
        </row>
        <row r="18470">
          <cell r="HM18470" t="str">
            <v>J1015  Kunci Pintu Masuk K.Mandi Utama/bh Lainnya</v>
          </cell>
          <cell r="HO18470" t="str">
            <v>J1015</v>
          </cell>
        </row>
        <row r="18471">
          <cell r="HM18471" t="str">
            <v>J1016  Kunci Pintu Masuk K.Mandi Lain/bh Cisa</v>
          </cell>
          <cell r="HO18471" t="str">
            <v>J1016</v>
          </cell>
        </row>
        <row r="18472">
          <cell r="HM18472" t="str">
            <v>J1017  Kunci Pintu Masuk K.Mandi Lain/bh Logo</v>
          </cell>
          <cell r="HO18472" t="str">
            <v>J1017</v>
          </cell>
        </row>
        <row r="18473">
          <cell r="HM18473" t="str">
            <v>J1018  Kunci Pintu Masuk K.Mandi Lain/bh Lainnya</v>
          </cell>
          <cell r="HO18473" t="str">
            <v>J1018</v>
          </cell>
        </row>
        <row r="18474">
          <cell r="HM18474" t="str">
            <v>J1019  Kunci Pintu Masuk Kamar Service/bh Cisa</v>
          </cell>
          <cell r="HO18474" t="str">
            <v>J1019</v>
          </cell>
        </row>
        <row r="18475">
          <cell r="HM18475" t="str">
            <v>J1020  Kunci Pintu Masuk Kamar Service/bh Logo</v>
          </cell>
          <cell r="HO18475" t="str">
            <v>J1020</v>
          </cell>
        </row>
        <row r="18476">
          <cell r="HM18476" t="str">
            <v>J1021  Kunci Pintu Masuk Kamar Service/bh Lainnya</v>
          </cell>
          <cell r="HO18476" t="str">
            <v>J1021</v>
          </cell>
        </row>
        <row r="18477">
          <cell r="HM18477" t="str">
            <v>J1022  Kunci Pintu Masuk K.Mandi Service/bh Cisa</v>
          </cell>
          <cell r="HO18477" t="str">
            <v>J1022</v>
          </cell>
        </row>
        <row r="18478">
          <cell r="HM18478" t="str">
            <v>J1023  Kunci Pintu Masuk K.Mandi Service/bh Logo</v>
          </cell>
          <cell r="HO18478" t="str">
            <v>J1023</v>
          </cell>
        </row>
        <row r="18479">
          <cell r="HM18479" t="str">
            <v>J1024  Kunci Pintu Masuk K.Mandi Service/bh Lainnya</v>
          </cell>
          <cell r="HO18479" t="str">
            <v>J1024</v>
          </cell>
        </row>
        <row r="18480">
          <cell r="HM18480" t="str">
            <v>J1025  Kunci Pintu Sliding/bh Cisa</v>
          </cell>
          <cell r="HO18480" t="str">
            <v>J1025</v>
          </cell>
        </row>
        <row r="18481">
          <cell r="HM18481" t="str">
            <v>J1026  Kunci Pintu Sliding/bh Logo</v>
          </cell>
          <cell r="HO18481" t="str">
            <v>J1026</v>
          </cell>
        </row>
        <row r="18482">
          <cell r="HM18482" t="str">
            <v>J1027  Kunci Pintu Sliding/bh Lainnya</v>
          </cell>
          <cell r="HO18482" t="str">
            <v>J1027</v>
          </cell>
        </row>
        <row r="18483">
          <cell r="HM18483" t="str">
            <v>J1028  Kunci Pintu Lipat Umum/bh Cisa</v>
          </cell>
          <cell r="HO18483" t="str">
            <v>J1028</v>
          </cell>
        </row>
        <row r="18484">
          <cell r="HM18484" t="str">
            <v>J1029  Kunci Pintu Lipat Umum/bh Logo</v>
          </cell>
          <cell r="HO18484" t="str">
            <v>J1029</v>
          </cell>
        </row>
        <row r="18485">
          <cell r="HM18485" t="str">
            <v>J1030  Kunci Pintu Lipat Umum/bh Lainnya</v>
          </cell>
          <cell r="HO18485" t="str">
            <v>J1030</v>
          </cell>
        </row>
        <row r="18486">
          <cell r="HM18486" t="str">
            <v>J1031  Kunci Pintu Lipat Garasi/bh Cisa</v>
          </cell>
          <cell r="HO18486" t="str">
            <v>J1031</v>
          </cell>
        </row>
        <row r="18487">
          <cell r="HM18487" t="str">
            <v>J1032  Kunci Pintu Lipat Garasi/bh Logo</v>
          </cell>
          <cell r="HO18487" t="str">
            <v>J1032</v>
          </cell>
        </row>
        <row r="18488">
          <cell r="HM18488" t="str">
            <v>J1033  Kunci Pintu Lipat Garasi/bh Lainnya</v>
          </cell>
          <cell r="HO18488" t="str">
            <v>J1033</v>
          </cell>
        </row>
        <row r="18489">
          <cell r="HM18489" t="str">
            <v>J1034  Kunci Jendela Swing/bh</v>
          </cell>
          <cell r="HO18489" t="str">
            <v>J1034</v>
          </cell>
        </row>
        <row r="18490">
          <cell r="HM18490" t="str">
            <v>J1035  Kunci Jendela Sorong/bh</v>
          </cell>
          <cell r="HO18490" t="str">
            <v>J1035</v>
          </cell>
        </row>
        <row r="18491">
          <cell r="HM18491" t="str">
            <v>J1036  Kunci Jendela Lipat/bh</v>
          </cell>
          <cell r="HO18491" t="str">
            <v>J1036</v>
          </cell>
        </row>
        <row r="18492">
          <cell r="HM18492" t="str">
            <v>J2001  Kunci Pintu Masuk Utama/bh Cisa</v>
          </cell>
          <cell r="HO18492" t="str">
            <v>J2001</v>
          </cell>
        </row>
        <row r="18493">
          <cell r="HM18493" t="str">
            <v>J2002  Kunci Pintu Masuk Utama/bh Logo</v>
          </cell>
          <cell r="HO18493" t="str">
            <v>J2002</v>
          </cell>
        </row>
        <row r="18494">
          <cell r="HM18494" t="str">
            <v>J2003  Kunci Pintu Masuk Utama/bh Lainnya</v>
          </cell>
          <cell r="HO18494" t="str">
            <v>J2003</v>
          </cell>
        </row>
        <row r="18495">
          <cell r="HM18495" t="str">
            <v>J2004  Kunci Pintu Masuk Lain/bh Cisa</v>
          </cell>
          <cell r="HO18495" t="str">
            <v>J2004</v>
          </cell>
        </row>
        <row r="18496">
          <cell r="HM18496" t="str">
            <v>J2005  Kunci Pintu Masuk Lain/bh Logo</v>
          </cell>
          <cell r="HO18496" t="str">
            <v>J2005</v>
          </cell>
        </row>
        <row r="18497">
          <cell r="HM18497" t="str">
            <v>J2006  Kunci Pintu Masuk Lain/bh Lainnya</v>
          </cell>
          <cell r="HO18497" t="str">
            <v>J2006</v>
          </cell>
        </row>
        <row r="18498">
          <cell r="HM18498" t="str">
            <v>J2007  Kunci Pintu Masuk Kamar Utama/bh Cisa</v>
          </cell>
          <cell r="HO18498" t="str">
            <v>J2007</v>
          </cell>
        </row>
        <row r="18499">
          <cell r="HM18499" t="str">
            <v>J2008  Kunci Pintu Masuk Kamar Utama/bh Logo</v>
          </cell>
          <cell r="HO18499" t="str">
            <v>J2008</v>
          </cell>
        </row>
        <row r="18500">
          <cell r="HM18500" t="str">
            <v>J2009  Kunci Pintu Masuk Kamar Utama/bh Lainnya</v>
          </cell>
          <cell r="HO18500" t="str">
            <v>J2009</v>
          </cell>
        </row>
        <row r="18501">
          <cell r="HM18501" t="str">
            <v>J2010  Kunci Pintu Masuk Kamar Lain/bh Cisa</v>
          </cell>
          <cell r="HO18501" t="str">
            <v>J2010</v>
          </cell>
        </row>
        <row r="18502">
          <cell r="HM18502" t="str">
            <v>J2011  Kunci Pintu Masuk Kamar Lain/bh Logo</v>
          </cell>
          <cell r="HO18502" t="str">
            <v>J2011</v>
          </cell>
        </row>
        <row r="18503">
          <cell r="HM18503" t="str">
            <v>J2012  Kunci Pintu Masuk Kamar Lain/bh Lainnya</v>
          </cell>
          <cell r="HO18503" t="str">
            <v>J2012</v>
          </cell>
        </row>
        <row r="18504">
          <cell r="HM18504" t="str">
            <v>J2013  Kunci Pintu Masuk K.Mandi Utama/bh Cisa</v>
          </cell>
          <cell r="HO18504" t="str">
            <v>J2013</v>
          </cell>
        </row>
        <row r="18505">
          <cell r="HM18505" t="str">
            <v>J2014  Kunci Pintu Masuk K.Mandi Utama/bh Logo</v>
          </cell>
          <cell r="HO18505" t="str">
            <v>J2014</v>
          </cell>
        </row>
        <row r="18506">
          <cell r="HM18506" t="str">
            <v>J2015  Kunci Pintu Masuk K.Mandi Utama/bh Lainnya</v>
          </cell>
          <cell r="HO18506" t="str">
            <v>J2015</v>
          </cell>
        </row>
        <row r="18507">
          <cell r="HM18507" t="str">
            <v>J2016  Kunci Pintu Masuk K.Mandi Lain/bh Cisa</v>
          </cell>
          <cell r="HO18507" t="str">
            <v>J2016</v>
          </cell>
        </row>
        <row r="18508">
          <cell r="HM18508" t="str">
            <v>J2017  Kunci Pintu Masuk K.Mandi Lain/bh Logo</v>
          </cell>
          <cell r="HO18508" t="str">
            <v>J2017</v>
          </cell>
        </row>
        <row r="18509">
          <cell r="HM18509" t="str">
            <v>J2018  Kunci Pintu Masuk K.Mandi Lain/bh Lainnya</v>
          </cell>
          <cell r="HO18509" t="str">
            <v>J2018</v>
          </cell>
        </row>
        <row r="18510">
          <cell r="HM18510" t="str">
            <v>J2019  Kunci Pintu Masuk Kamar Service/bh Cisa</v>
          </cell>
          <cell r="HO18510" t="str">
            <v>J2019</v>
          </cell>
        </row>
        <row r="18511">
          <cell r="HM18511" t="str">
            <v>J2020  Kunci Pintu Masuk Kamar Service/bh Logo</v>
          </cell>
          <cell r="HO18511" t="str">
            <v>J2020</v>
          </cell>
        </row>
        <row r="18512">
          <cell r="HM18512" t="str">
            <v>J2021  Kunci Pintu Masuk Kamar Service/bh Lainnya</v>
          </cell>
          <cell r="HO18512" t="str">
            <v>J2021</v>
          </cell>
        </row>
        <row r="18513">
          <cell r="HM18513" t="str">
            <v>J2022  Kunci Pintu Masuk K.Mandi Service/bh Cisa</v>
          </cell>
          <cell r="HO18513" t="str">
            <v>J2022</v>
          </cell>
        </row>
        <row r="18514">
          <cell r="HM18514" t="str">
            <v>J2023  Kunci Pintu Masuk K.Mandi Service/bh Logo</v>
          </cell>
          <cell r="HO18514" t="str">
            <v>J2023</v>
          </cell>
        </row>
        <row r="18515">
          <cell r="HM18515" t="str">
            <v>J2024  Kunci Pintu Masuk K.Mandi Service/bh Lainnya</v>
          </cell>
          <cell r="HO18515" t="str">
            <v>J2024</v>
          </cell>
        </row>
        <row r="18516">
          <cell r="HM18516" t="str">
            <v>J2025  Kunci Pintu Sliding/bh Cisa</v>
          </cell>
          <cell r="HO18516" t="str">
            <v>J2025</v>
          </cell>
        </row>
        <row r="18517">
          <cell r="HM18517" t="str">
            <v>J2026  Kunci Pintu Sliding/bh Logo</v>
          </cell>
          <cell r="HO18517" t="str">
            <v>J2026</v>
          </cell>
        </row>
        <row r="18518">
          <cell r="HM18518" t="str">
            <v>J2027  Kunci Pintu Sliding/bh Lainnya</v>
          </cell>
          <cell r="HO18518" t="str">
            <v>J2027</v>
          </cell>
        </row>
        <row r="18519">
          <cell r="HM18519" t="str">
            <v>J2028  Kunci Pintu Lipat Umum/bh Cisa</v>
          </cell>
          <cell r="HO18519" t="str">
            <v>J2028</v>
          </cell>
        </row>
        <row r="18520">
          <cell r="HM18520" t="str">
            <v>J2029  Kunci Pintu Lipat Umum/bh Logo</v>
          </cell>
          <cell r="HO18520" t="str">
            <v>J2029</v>
          </cell>
        </row>
        <row r="18521">
          <cell r="HM18521" t="str">
            <v>J2030  Kunci Pintu Lipat Umum/bh Lainnya</v>
          </cell>
          <cell r="HO18521" t="str">
            <v>J2030</v>
          </cell>
        </row>
        <row r="18522">
          <cell r="HM18522" t="str">
            <v>J2031  Kunci Pintu Lipat Garasi/bh Cisa</v>
          </cell>
          <cell r="HO18522" t="str">
            <v>J2031</v>
          </cell>
        </row>
        <row r="18523">
          <cell r="HM18523" t="str">
            <v>J2032  Kunci Pintu Lipat Garasi/bh Logo</v>
          </cell>
          <cell r="HO18523" t="str">
            <v>J2032</v>
          </cell>
        </row>
        <row r="18524">
          <cell r="HM18524" t="str">
            <v>J2033  Kunci Pintu Lipat Garasi/bh Lainnya</v>
          </cell>
          <cell r="HO18524" t="str">
            <v>J2033</v>
          </cell>
        </row>
        <row r="18525">
          <cell r="HM18525" t="str">
            <v>J2034  Kunci Jendela Swing/bh</v>
          </cell>
          <cell r="HO18525" t="str">
            <v>J2034</v>
          </cell>
        </row>
        <row r="18526">
          <cell r="HM18526" t="str">
            <v>J2035  Kunci Jendela Sorong/bh</v>
          </cell>
          <cell r="HO18526" t="str">
            <v>J2035</v>
          </cell>
        </row>
        <row r="18527">
          <cell r="HM18527" t="str">
            <v>J2036  Kunci Jendela Lipat/bh</v>
          </cell>
          <cell r="HO18527" t="str">
            <v>J2036</v>
          </cell>
        </row>
        <row r="18528">
          <cell r="HM18528" t="str">
            <v>J3001  Kunci Pintu Masuk Utama/bh Cisa</v>
          </cell>
          <cell r="HO18528" t="str">
            <v>J3001</v>
          </cell>
        </row>
        <row r="18529">
          <cell r="HM18529" t="str">
            <v>J3002  Kunci Pintu Masuk Utama/bh Logo</v>
          </cell>
          <cell r="HO18529" t="str">
            <v>J3002</v>
          </cell>
        </row>
        <row r="18530">
          <cell r="HM18530" t="str">
            <v>J3003  Kunci Pintu Masuk Utama/bh Lainnya</v>
          </cell>
          <cell r="HO18530" t="str">
            <v>J3003</v>
          </cell>
        </row>
        <row r="18531">
          <cell r="HM18531" t="str">
            <v>J3004  Kunci Pintu Masuk Lain/bh Cisa</v>
          </cell>
          <cell r="HO18531" t="str">
            <v>J3004</v>
          </cell>
        </row>
        <row r="18532">
          <cell r="HM18532" t="str">
            <v>J3005  Kunci Pintu Masuk Lain/bh Logo</v>
          </cell>
          <cell r="HO18532" t="str">
            <v>J3005</v>
          </cell>
        </row>
        <row r="18533">
          <cell r="HM18533" t="str">
            <v>J3006  Kunci Pintu Masuk Lain/bh Lainnya</v>
          </cell>
          <cell r="HO18533" t="str">
            <v>J3006</v>
          </cell>
        </row>
        <row r="18534">
          <cell r="HM18534" t="str">
            <v>J3007  Kunci Pintu Masuk Kamar Utama/bh Cisa</v>
          </cell>
          <cell r="HO18534" t="str">
            <v>J3007</v>
          </cell>
        </row>
        <row r="18535">
          <cell r="HM18535" t="str">
            <v>J3008  Kunci Pintu Masuk Kamar Utama/bh Logo</v>
          </cell>
          <cell r="HO18535" t="str">
            <v>J3008</v>
          </cell>
        </row>
        <row r="18536">
          <cell r="HM18536" t="str">
            <v>J3009  Kunci Pintu Masuk Kamar Utama/bh Lainnya</v>
          </cell>
          <cell r="HO18536" t="str">
            <v>J3009</v>
          </cell>
        </row>
        <row r="18537">
          <cell r="HM18537" t="str">
            <v>J3010  Kunci Pintu Masuk Kamar Lain/bh Cisa</v>
          </cell>
          <cell r="HO18537" t="str">
            <v>J3010</v>
          </cell>
        </row>
        <row r="18538">
          <cell r="HM18538" t="str">
            <v>J3011  Kunci Pintu Masuk Kamar Lain/bh Logo</v>
          </cell>
          <cell r="HO18538" t="str">
            <v>J3011</v>
          </cell>
        </row>
        <row r="18539">
          <cell r="HM18539" t="str">
            <v>J3012  Kunci Pintu Masuk Kamar Lain/bh Lainnya</v>
          </cell>
          <cell r="HO18539" t="str">
            <v>J3012</v>
          </cell>
        </row>
        <row r="18540">
          <cell r="HM18540" t="str">
            <v>J3013  Kunci Pintu Masuk K.Mandi Utama/bh Cisa</v>
          </cell>
          <cell r="HO18540" t="str">
            <v>J3013</v>
          </cell>
        </row>
        <row r="18541">
          <cell r="HM18541" t="str">
            <v>J3014  Kunci Pintu Masuk K.Mandi Utama/bh Logo</v>
          </cell>
          <cell r="HO18541" t="str">
            <v>J3014</v>
          </cell>
        </row>
        <row r="18542">
          <cell r="HM18542" t="str">
            <v>J3015  Kunci Pintu Masuk K.Mandi Utama/bh Lainnya</v>
          </cell>
          <cell r="HO18542" t="str">
            <v>J3015</v>
          </cell>
        </row>
        <row r="18543">
          <cell r="HM18543" t="str">
            <v>J3016  Kunci Pintu Masuk K.Mandi Lain/bh Cisa</v>
          </cell>
          <cell r="HO18543" t="str">
            <v>J3016</v>
          </cell>
        </row>
        <row r="18544">
          <cell r="HM18544" t="str">
            <v>J3017  Kunci Pintu Masuk K.Mandi Lain/bh Logo</v>
          </cell>
          <cell r="HO18544" t="str">
            <v>J3017</v>
          </cell>
        </row>
        <row r="18545">
          <cell r="HM18545" t="str">
            <v>J3018  Kunci Pintu Masuk K.Mandi Lain/bh Lainnya</v>
          </cell>
          <cell r="HO18545" t="str">
            <v>J3018</v>
          </cell>
        </row>
        <row r="18546">
          <cell r="HM18546" t="str">
            <v>J3019  Kunci Pintu Masuk Kamar Service/bh Cisa</v>
          </cell>
          <cell r="HO18546" t="str">
            <v>J3019</v>
          </cell>
        </row>
        <row r="18547">
          <cell r="HM18547" t="str">
            <v>J3020  Kunci Pintu Masuk Kamar Service/bh Logo</v>
          </cell>
          <cell r="HO18547" t="str">
            <v>J3020</v>
          </cell>
        </row>
        <row r="18548">
          <cell r="HM18548" t="str">
            <v>J3021  Kunci Pintu Masuk Kamar Service/bh Lainnya</v>
          </cell>
          <cell r="HO18548" t="str">
            <v>J3021</v>
          </cell>
        </row>
        <row r="18549">
          <cell r="HM18549" t="str">
            <v>J3022  Kunci Pintu Masuk K.Mandi Service/bh Cisa</v>
          </cell>
          <cell r="HO18549" t="str">
            <v>J3022</v>
          </cell>
        </row>
        <row r="18550">
          <cell r="HM18550" t="str">
            <v>J3023  Kunci Pintu Masuk K.Mandi Service/bh Logo</v>
          </cell>
          <cell r="HO18550" t="str">
            <v>J3023</v>
          </cell>
        </row>
        <row r="18551">
          <cell r="HM18551" t="str">
            <v>J3024  Kunci Pintu Masuk K.Mandi Service/bh Lainnya</v>
          </cell>
          <cell r="HO18551" t="str">
            <v>J3024</v>
          </cell>
        </row>
        <row r="18552">
          <cell r="HM18552" t="str">
            <v>J3025  Kunci Pintu Sliding/bh Cisa</v>
          </cell>
          <cell r="HO18552" t="str">
            <v>J3025</v>
          </cell>
        </row>
        <row r="18553">
          <cell r="HM18553" t="str">
            <v>J3026  Kunci Pintu Sliding/bh Logo</v>
          </cell>
          <cell r="HO18553" t="str">
            <v>J3026</v>
          </cell>
        </row>
        <row r="18554">
          <cell r="HM18554" t="str">
            <v>J3027  Kunci Pintu Sliding/bh Lainnya</v>
          </cell>
          <cell r="HO18554" t="str">
            <v>J3027</v>
          </cell>
        </row>
        <row r="18555">
          <cell r="HM18555" t="str">
            <v>J3028  Kunci Pintu Lipat Umum/bh Cisa</v>
          </cell>
          <cell r="HO18555" t="str">
            <v>J3028</v>
          </cell>
        </row>
        <row r="18556">
          <cell r="HM18556" t="str">
            <v>J3029  Kunci Pintu Lipat Umum/bh Logo</v>
          </cell>
          <cell r="HO18556" t="str">
            <v>J3029</v>
          </cell>
        </row>
        <row r="18557">
          <cell r="HM18557" t="str">
            <v>J3030  Kunci Pintu Lipat Umum/bh Lainnya</v>
          </cell>
          <cell r="HO18557" t="str">
            <v>J3030</v>
          </cell>
        </row>
        <row r="18558">
          <cell r="HM18558" t="str">
            <v>J3031  Kunci Pintu Lipat Garasi/bh Cisa</v>
          </cell>
          <cell r="HO18558" t="str">
            <v>J3031</v>
          </cell>
        </row>
        <row r="18559">
          <cell r="HM18559" t="str">
            <v>J3032  Kunci Pintu Lipat Garasi/bh Logo</v>
          </cell>
          <cell r="HO18559" t="str">
            <v>J3032</v>
          </cell>
        </row>
        <row r="18560">
          <cell r="HM18560" t="str">
            <v>J3033  Kunci Pintu Lipat Garasi/bh Lainnya</v>
          </cell>
          <cell r="HO18560" t="str">
            <v>J3033</v>
          </cell>
        </row>
        <row r="18561">
          <cell r="HM18561" t="str">
            <v>J3034  Kunci Jendela Swing/bh</v>
          </cell>
          <cell r="HO18561" t="str">
            <v>J3034</v>
          </cell>
        </row>
        <row r="18562">
          <cell r="HM18562" t="str">
            <v>J3035  Kunci Jendela Sorong/bh</v>
          </cell>
          <cell r="HO18562" t="str">
            <v>J3035</v>
          </cell>
        </row>
        <row r="18563">
          <cell r="HM18563" t="str">
            <v>J3036  Kunci Jendela Lipat/bh</v>
          </cell>
          <cell r="HO18563" t="str">
            <v>J3036</v>
          </cell>
        </row>
        <row r="18564">
          <cell r="HM18564" t="str">
            <v>K1001  Meni Besi/m2</v>
          </cell>
          <cell r="HO18564" t="str">
            <v>K1001</v>
          </cell>
        </row>
        <row r="18565">
          <cell r="HM18565" t="str">
            <v>K1002  Meni Kayu/m2</v>
          </cell>
          <cell r="HO18565" t="str">
            <v>K1002</v>
          </cell>
        </row>
        <row r="18566">
          <cell r="HM18566" t="str">
            <v>K1003  Meni Kayu L.15cm/m'</v>
          </cell>
          <cell r="HO18566" t="str">
            <v>K1003</v>
          </cell>
        </row>
        <row r="18567">
          <cell r="HM18567" t="str">
            <v>K1004  Residu Kayu/m2</v>
          </cell>
          <cell r="HO18567" t="str">
            <v>K1004</v>
          </cell>
        </row>
        <row r="18568">
          <cell r="HM18568" t="str">
            <v>K1005  Cat Besi/m2</v>
          </cell>
          <cell r="HO18568" t="str">
            <v>K1005</v>
          </cell>
        </row>
        <row r="18569">
          <cell r="HM18569" t="str">
            <v>K1006  Cat Kayu Emulsion/m2</v>
          </cell>
          <cell r="HO18569" t="str">
            <v>K1006</v>
          </cell>
        </row>
        <row r="18570">
          <cell r="HM18570" t="str">
            <v>K1007  Cat Kayu Listplank L.20cm/m'</v>
          </cell>
          <cell r="HO18570" t="str">
            <v>K1007</v>
          </cell>
        </row>
        <row r="18571">
          <cell r="HM18571" t="str">
            <v>K1008  Cat Kayu Listplank L.30cm/m'</v>
          </cell>
          <cell r="HO18571" t="str">
            <v>K1008</v>
          </cell>
        </row>
        <row r="18572">
          <cell r="HM18572" t="str">
            <v>K1009  Cat Kayu Listplank L.40cm/m'</v>
          </cell>
          <cell r="HO18572" t="str">
            <v>K1009</v>
          </cell>
        </row>
        <row r="18573">
          <cell r="HM18573" t="str">
            <v>K1010  Cat Kayu List Plafond Sudut 3x3cm/m'</v>
          </cell>
          <cell r="HO18573" t="str">
            <v>K1010</v>
          </cell>
        </row>
        <row r="18574">
          <cell r="HM18574" t="str">
            <v>K1011  Cat Kayu List Plafond Sudut 5x5cm/m'</v>
          </cell>
          <cell r="HO18574" t="str">
            <v>K1011</v>
          </cell>
        </row>
        <row r="18575">
          <cell r="HM18575" t="str">
            <v>K1012  Cat Kayu List Plafond Sudut 7,5x7,5cm/m'</v>
          </cell>
          <cell r="HO18575" t="str">
            <v>K1012</v>
          </cell>
        </row>
        <row r="18576">
          <cell r="HM18576" t="str">
            <v>K1013  Cat Kayu List Plafond Sudut 10x10cm/m'</v>
          </cell>
          <cell r="HO18576" t="str">
            <v>K1013</v>
          </cell>
        </row>
        <row r="18577">
          <cell r="HM18577" t="str">
            <v>K1014  Cat Kayu List Plafond Sudut 12,5x12,5cm/m'</v>
          </cell>
          <cell r="HO18577" t="str">
            <v>K1014</v>
          </cell>
        </row>
        <row r="18578">
          <cell r="HM18578" t="str">
            <v>K1015  Cat Kayu Kosen 5x15cm 3 Sisi U/m'</v>
          </cell>
          <cell r="HO18578" t="str">
            <v>K1015</v>
          </cell>
        </row>
        <row r="18579">
          <cell r="HM18579" t="str">
            <v>K1016  Cat Kayu Kosen 5x15cm 4 Sisi O/m'</v>
          </cell>
          <cell r="HO18579" t="str">
            <v>K1016</v>
          </cell>
        </row>
        <row r="18580">
          <cell r="HM18580" t="str">
            <v>K1017  Cat Kayu Duco/m2</v>
          </cell>
          <cell r="HO18580" t="str">
            <v>K1017</v>
          </cell>
        </row>
        <row r="18581">
          <cell r="HM18581" t="str">
            <v>K1018  Cat Lisplank Kayu Duco T.20cm/m'</v>
          </cell>
          <cell r="HO18581" t="str">
            <v>K1018</v>
          </cell>
        </row>
        <row r="18582">
          <cell r="HM18582" t="str">
            <v>K1019  Cat Lisplank Kayu Duco T.30cm/m'</v>
          </cell>
          <cell r="HO18582" t="str">
            <v>K1019</v>
          </cell>
        </row>
        <row r="18583">
          <cell r="HM18583" t="str">
            <v>K1020  Cat Lisplank Kayu Duco T.40cm/m'</v>
          </cell>
          <cell r="HO18583" t="str">
            <v>K1020</v>
          </cell>
        </row>
        <row r="18584">
          <cell r="HM18584" t="str">
            <v>K1021  Cat Duco List Plafond Sudut 3x3cm/m'</v>
          </cell>
          <cell r="HO18584" t="str">
            <v>K1021</v>
          </cell>
        </row>
        <row r="18585">
          <cell r="HM18585" t="str">
            <v>K1022  Cat Duco List Plafond Sudut 5x5cm/m'</v>
          </cell>
          <cell r="HO18585" t="str">
            <v>K1022</v>
          </cell>
        </row>
        <row r="18586">
          <cell r="HM18586" t="str">
            <v>K1023  Cat Duco List Plafond Sudut 7,5x7,5cm/m'</v>
          </cell>
          <cell r="HO18586" t="str">
            <v>K1023</v>
          </cell>
        </row>
        <row r="18587">
          <cell r="HM18587" t="str">
            <v>K1024  Cat Duco List Plafond Sudut 10x10cm/m'</v>
          </cell>
          <cell r="HO18587" t="str">
            <v>K1024</v>
          </cell>
        </row>
        <row r="18588">
          <cell r="HM18588" t="str">
            <v>K1025  Cat Duco List Plafond Sudut 12,5x12,5cm/m'</v>
          </cell>
          <cell r="HO18588" t="str">
            <v>K1025</v>
          </cell>
        </row>
        <row r="18589">
          <cell r="HM18589" t="str">
            <v>K1026  Cat Kosen Kayu Duco 5x15cm 3 Sisi U/m'</v>
          </cell>
          <cell r="HO18589" t="str">
            <v>K1026</v>
          </cell>
        </row>
        <row r="18590">
          <cell r="HM18590" t="str">
            <v>K1027  Cat Kosen Kayu Duco 5x15cm 4 Sisi O/m'</v>
          </cell>
          <cell r="HO18590" t="str">
            <v>K1027</v>
          </cell>
        </row>
        <row r="18591">
          <cell r="HM18591" t="str">
            <v>K1028  Politur Ultran P.01/m2</v>
          </cell>
          <cell r="HO18591" t="str">
            <v>K1028</v>
          </cell>
        </row>
        <row r="18592">
          <cell r="HM18592" t="str">
            <v>K1029  Politur Ultran P.01 Listplank T.20cm/m'</v>
          </cell>
          <cell r="HO18592" t="str">
            <v>K1029</v>
          </cell>
        </row>
        <row r="18593">
          <cell r="HM18593" t="str">
            <v>K1030  Politur Ultran P.01 Listplank T.30cm/m'</v>
          </cell>
          <cell r="HO18593" t="str">
            <v>K1030</v>
          </cell>
        </row>
        <row r="18594">
          <cell r="HM18594" t="str">
            <v>K1031  Politur Ultran P.01 Listplank T.40cm/m'</v>
          </cell>
          <cell r="HO18594" t="str">
            <v>K1031</v>
          </cell>
        </row>
        <row r="18595">
          <cell r="HM18595" t="str">
            <v>K1032  Politur Ultran P.01 List Plafond Sudut 3x3cm/m'</v>
          </cell>
          <cell r="HO18595" t="str">
            <v>K1032</v>
          </cell>
        </row>
        <row r="18596">
          <cell r="HM18596" t="str">
            <v>K1033  Politur Ultran P.01 List Plafond Sudut 5x5cm/m'</v>
          </cell>
          <cell r="HO18596" t="str">
            <v>K1033</v>
          </cell>
        </row>
        <row r="18597">
          <cell r="HM18597" t="str">
            <v>K1034  Politur Ultran P.01 List Plafond Sudut 7,5x7,5cm/m'</v>
          </cell>
          <cell r="HO18597" t="str">
            <v>K1034</v>
          </cell>
        </row>
        <row r="18598">
          <cell r="HM18598" t="str">
            <v>K1035  Politur Ultran P.01 List Plafond Sudut 10x10cm/m'</v>
          </cell>
          <cell r="HO18598" t="str">
            <v>K1035</v>
          </cell>
        </row>
        <row r="18599">
          <cell r="HM18599" t="str">
            <v>K1036  Politur Ultran P.01 List Plafond Sudut 12,5x12,5cm/m'</v>
          </cell>
          <cell r="HO18599" t="str">
            <v>K1036</v>
          </cell>
        </row>
        <row r="18600">
          <cell r="HM18600" t="str">
            <v>K1037  Politur Ultran P.01 Kosen 5x15cm 3 Sisi U/m'</v>
          </cell>
          <cell r="HO18600" t="str">
            <v>K1037</v>
          </cell>
        </row>
        <row r="18601">
          <cell r="HM18601" t="str">
            <v>K1038  Politur Ultran P.01 Kosen 5x15cm 4 Sisi U/m'</v>
          </cell>
          <cell r="HO18601" t="str">
            <v>K1038</v>
          </cell>
        </row>
        <row r="18602">
          <cell r="HM18602" t="str">
            <v>K1039  Politur Ultran P.03/m2</v>
          </cell>
          <cell r="HO18602" t="str">
            <v>K1039</v>
          </cell>
        </row>
        <row r="18603">
          <cell r="HM18603" t="str">
            <v>K1040  Politur Ultran P.03 Listplank T.20cm/m'</v>
          </cell>
          <cell r="HO18603" t="str">
            <v>K1040</v>
          </cell>
        </row>
        <row r="18604">
          <cell r="HM18604" t="str">
            <v>K1041  Politur Ultran P.03 Listplank T.30cm/m'</v>
          </cell>
          <cell r="HO18604" t="str">
            <v>K1041</v>
          </cell>
        </row>
        <row r="18605">
          <cell r="HM18605" t="str">
            <v>K1042  Politur Ultran P.03 Listplank T.40cm/m'</v>
          </cell>
          <cell r="HO18605" t="str">
            <v>K1042</v>
          </cell>
        </row>
        <row r="18606">
          <cell r="HM18606" t="str">
            <v>K1043  Politur Ultran P.03 List Plafond Sudut 3x3cm/m'</v>
          </cell>
          <cell r="HO18606" t="str">
            <v>K1043</v>
          </cell>
        </row>
        <row r="18607">
          <cell r="HM18607" t="str">
            <v>K1044  Politur Ultran P.03 List Plafond Sudut 5x5cm/m'</v>
          </cell>
          <cell r="HO18607" t="str">
            <v>K1044</v>
          </cell>
        </row>
        <row r="18608">
          <cell r="HM18608" t="str">
            <v>K1045  Politur Ultran P.03 List Plafond Sudut 7,5x7,5cm/m'</v>
          </cell>
          <cell r="HO18608" t="str">
            <v>K1045</v>
          </cell>
        </row>
        <row r="18609">
          <cell r="HM18609" t="str">
            <v>K1046  Politur Ultran P.03 List Plafond Sudut 10x10cm/m'</v>
          </cell>
          <cell r="HO18609" t="str">
            <v>K1046</v>
          </cell>
        </row>
        <row r="18610">
          <cell r="HM18610" t="str">
            <v>K1047  Politur Ultran P.03 List Plafond Sudut 12,5x12,5cm/m'</v>
          </cell>
          <cell r="HO18610" t="str">
            <v>K1047</v>
          </cell>
        </row>
        <row r="18611">
          <cell r="HM18611" t="str">
            <v>K1048  Politur Ultran P.03 Kosen 5x15cm 3 Sisi U/m'</v>
          </cell>
          <cell r="HO18611" t="str">
            <v>K1048</v>
          </cell>
        </row>
        <row r="18612">
          <cell r="HM18612" t="str">
            <v>K1049  Politur Ultran P.03 Kosen 5x15cm 4 Sisi U/m'</v>
          </cell>
          <cell r="HO18612" t="str">
            <v>K1049</v>
          </cell>
        </row>
        <row r="18613">
          <cell r="HM18613" t="str">
            <v>K1050  Politur Melamic/m2</v>
          </cell>
          <cell r="HO18613" t="str">
            <v>K1050</v>
          </cell>
        </row>
        <row r="18614">
          <cell r="HM18614" t="str">
            <v>K1051  Politur Melamic Listplank T.20cm/m'</v>
          </cell>
          <cell r="HO18614" t="str">
            <v>K1051</v>
          </cell>
        </row>
        <row r="18615">
          <cell r="HM18615" t="str">
            <v>K1052  Politur Melamic Listplank T.30cm/m'</v>
          </cell>
          <cell r="HO18615" t="str">
            <v>K1052</v>
          </cell>
        </row>
        <row r="18616">
          <cell r="HM18616" t="str">
            <v>K1053  Politur Melamic Listplank T.40cm/m'</v>
          </cell>
          <cell r="HO18616" t="str">
            <v>K1053</v>
          </cell>
        </row>
        <row r="18617">
          <cell r="HM18617" t="str">
            <v>K1054  Politur Melamic List Plafond Sudut 3x3cm/m'</v>
          </cell>
          <cell r="HO18617" t="str">
            <v>K1054</v>
          </cell>
        </row>
        <row r="18618">
          <cell r="HM18618" t="str">
            <v>K1055  Politur Melamic List Plafond Sudut 5x5cm/m'</v>
          </cell>
          <cell r="HO18618" t="str">
            <v>K1055</v>
          </cell>
        </row>
        <row r="18619">
          <cell r="HM18619" t="str">
            <v>K1056  Politur Melamic List Plafond Sudut 7,5x7,5cm/m'</v>
          </cell>
          <cell r="HO18619" t="str">
            <v>K1056</v>
          </cell>
        </row>
        <row r="18620">
          <cell r="HM18620" t="str">
            <v>K1057  Politur Melamic List Plafond Sudut 10x10cm/m'</v>
          </cell>
          <cell r="HO18620" t="str">
            <v>K1057</v>
          </cell>
        </row>
        <row r="18621">
          <cell r="HM18621" t="str">
            <v>K1058  Politur Melamic List Plafond Sudut 12,5x12,5cm/m'</v>
          </cell>
          <cell r="HO18621" t="str">
            <v>K1058</v>
          </cell>
        </row>
        <row r="18622">
          <cell r="HM18622" t="str">
            <v>K1059  Politur Melamic Kosen 5x15cm 3 Sisi U/m'</v>
          </cell>
          <cell r="HO18622" t="str">
            <v>K1059</v>
          </cell>
        </row>
        <row r="18623">
          <cell r="HM18623" t="str">
            <v>K1060  Politur Melamic Kosen 5x15cm 4 Sisi O/m'</v>
          </cell>
          <cell r="HO18623" t="str">
            <v>K1060</v>
          </cell>
        </row>
        <row r="18624">
          <cell r="HM18624" t="str">
            <v>K1061  Cat Tembok Dalam/m2</v>
          </cell>
          <cell r="HO18624" t="str">
            <v>K1061</v>
          </cell>
        </row>
        <row r="18625">
          <cell r="HM18625" t="str">
            <v>K1062  Cat Tembok Luar/m2</v>
          </cell>
          <cell r="HO18625" t="str">
            <v>K1062</v>
          </cell>
        </row>
        <row r="18626">
          <cell r="HM18626" t="str">
            <v>K2001  Meni Besi/m2</v>
          </cell>
          <cell r="HO18626" t="str">
            <v>K2001</v>
          </cell>
        </row>
        <row r="18627">
          <cell r="HM18627" t="str">
            <v>K2002  Meni Kayu/m2</v>
          </cell>
          <cell r="HO18627" t="str">
            <v>K2002</v>
          </cell>
        </row>
        <row r="18628">
          <cell r="HM18628" t="str">
            <v>K2003  Meni Kayu L.15cm/m'</v>
          </cell>
          <cell r="HO18628" t="str">
            <v>K2003</v>
          </cell>
        </row>
        <row r="18629">
          <cell r="HM18629" t="str">
            <v>K2004  Residu Kayu/m2</v>
          </cell>
          <cell r="HO18629" t="str">
            <v>K2004</v>
          </cell>
        </row>
        <row r="18630">
          <cell r="HM18630" t="str">
            <v>K2005  Cat Besi/m2</v>
          </cell>
          <cell r="HO18630" t="str">
            <v>K2005</v>
          </cell>
        </row>
        <row r="18631">
          <cell r="HM18631" t="str">
            <v>K2006  Cat Kayu Emulsion/m2</v>
          </cell>
          <cell r="HO18631" t="str">
            <v>K2006</v>
          </cell>
        </row>
        <row r="18632">
          <cell r="HM18632" t="str">
            <v>K2007  Cat Kayu Listplank L.20cm/m'</v>
          </cell>
          <cell r="HO18632" t="str">
            <v>K2007</v>
          </cell>
        </row>
        <row r="18633">
          <cell r="HM18633" t="str">
            <v>K2008  Cat Kayu Listplank L.30cm/m'</v>
          </cell>
          <cell r="HO18633" t="str">
            <v>K2008</v>
          </cell>
        </row>
        <row r="18634">
          <cell r="HM18634" t="str">
            <v>K2009  Cat Kayu Listplank L.40cm/m'</v>
          </cell>
          <cell r="HO18634" t="str">
            <v>K2009</v>
          </cell>
        </row>
        <row r="18635">
          <cell r="HM18635" t="str">
            <v>K2010  Cat Kayu List Plafond Sudut 3x3cm/m'</v>
          </cell>
          <cell r="HO18635" t="str">
            <v>K2010</v>
          </cell>
        </row>
        <row r="18636">
          <cell r="HM18636" t="str">
            <v>K2011  Cat Kayu List Plafond Sudut 5x5cm/m'</v>
          </cell>
          <cell r="HO18636" t="str">
            <v>K2011</v>
          </cell>
        </row>
        <row r="18637">
          <cell r="HM18637" t="str">
            <v>K2012  Cat Kayu List Plafond Sudut 7,5x7,5cm/m'</v>
          </cell>
          <cell r="HO18637" t="str">
            <v>K2012</v>
          </cell>
        </row>
        <row r="18638">
          <cell r="HM18638" t="str">
            <v>K2013  Cat Kayu List Plafond Sudut 10x10cm/m'</v>
          </cell>
          <cell r="HO18638" t="str">
            <v>K2013</v>
          </cell>
        </row>
        <row r="18639">
          <cell r="HM18639" t="str">
            <v>K2014  Cat Kayu List Plafond Sudut 12,5x12,5cm/m'</v>
          </cell>
          <cell r="HO18639" t="str">
            <v>K2014</v>
          </cell>
        </row>
        <row r="18640">
          <cell r="HM18640" t="str">
            <v>K2015  Cat Kayu Kosen 5x15cm 3 Sisi U/m'</v>
          </cell>
          <cell r="HO18640" t="str">
            <v>K2015</v>
          </cell>
        </row>
        <row r="18641">
          <cell r="HM18641" t="str">
            <v>K2016  Cat Kayu Kosen 5x15cm 4 Sisi O/m'</v>
          </cell>
          <cell r="HO18641" t="str">
            <v>K2016</v>
          </cell>
        </row>
        <row r="18642">
          <cell r="HM18642" t="str">
            <v>K2017  Cat Kayu Duco/m2</v>
          </cell>
          <cell r="HO18642" t="str">
            <v>K2017</v>
          </cell>
        </row>
        <row r="18643">
          <cell r="HM18643" t="str">
            <v>K2018  Cat Lisplank Kayu Duco T.20cm/m'</v>
          </cell>
          <cell r="HO18643" t="str">
            <v>K2018</v>
          </cell>
        </row>
        <row r="18644">
          <cell r="HM18644" t="str">
            <v>K2019  Cat Lisplank Kayu Duco T.30cm/m'</v>
          </cell>
          <cell r="HO18644" t="str">
            <v>K2019</v>
          </cell>
        </row>
        <row r="18645">
          <cell r="HM18645" t="str">
            <v>K2020  Cat Lisplank Kayu Duco T.40cm/m'</v>
          </cell>
          <cell r="HO18645" t="str">
            <v>K2020</v>
          </cell>
        </row>
        <row r="18646">
          <cell r="HM18646" t="str">
            <v>K2021  Cat Duco List Plafond Sudut 3x3cm/m'</v>
          </cell>
          <cell r="HO18646" t="str">
            <v>K2021</v>
          </cell>
        </row>
        <row r="18647">
          <cell r="HM18647" t="str">
            <v>K2022  Cat Duco List Plafond Sudut 5x5cm/m'</v>
          </cell>
          <cell r="HO18647" t="str">
            <v>K2022</v>
          </cell>
        </row>
        <row r="18648">
          <cell r="HM18648" t="str">
            <v>K2023  Cat Duco List Plafond Sudut 7,5x7,5cm/m'</v>
          </cell>
          <cell r="HO18648" t="str">
            <v>K2023</v>
          </cell>
        </row>
        <row r="18649">
          <cell r="HM18649" t="str">
            <v>K2024  Cat Duco List Plafond Sudut 10x10cm/m'</v>
          </cell>
          <cell r="HO18649" t="str">
            <v>K2024</v>
          </cell>
        </row>
        <row r="18650">
          <cell r="HM18650" t="str">
            <v>K2025  Cat Duco List Plafond Sudut 12,5x12,5cm/m'</v>
          </cell>
          <cell r="HO18650" t="str">
            <v>K2025</v>
          </cell>
        </row>
        <row r="18651">
          <cell r="HM18651" t="str">
            <v>K2026  Cat Kosen Kayu Duco 5x15cm 3 Sisi U/m'</v>
          </cell>
          <cell r="HO18651" t="str">
            <v>K2026</v>
          </cell>
        </row>
        <row r="18652">
          <cell r="HM18652" t="str">
            <v>K2027  Cat Kosen Kayu Duco 5x15cm 4 Sisi O/m'</v>
          </cell>
          <cell r="HO18652" t="str">
            <v>K2027</v>
          </cell>
        </row>
        <row r="18653">
          <cell r="HM18653" t="str">
            <v>K2028  Politur Ultran P.01/m2</v>
          </cell>
          <cell r="HO18653" t="str">
            <v>K2028</v>
          </cell>
        </row>
        <row r="18654">
          <cell r="HM18654" t="str">
            <v>K2029  Politur Ultran P.01 Listplank T.20cm/m'</v>
          </cell>
          <cell r="HO18654" t="str">
            <v>K2029</v>
          </cell>
        </row>
        <row r="18655">
          <cell r="HM18655" t="str">
            <v>K2030  Politur Ultran P.01 Listplank T.30cm/m'</v>
          </cell>
          <cell r="HO18655" t="str">
            <v>K2030</v>
          </cell>
        </row>
        <row r="18656">
          <cell r="HM18656" t="str">
            <v>K2031  Politur Ultran P.01 Listplank T.40cm/m'</v>
          </cell>
          <cell r="HO18656" t="str">
            <v>K2031</v>
          </cell>
        </row>
        <row r="18657">
          <cell r="HM18657" t="str">
            <v>K2032  Politur Ultran P.01 List Plafond Sudut 3x3cm/m'</v>
          </cell>
          <cell r="HO18657" t="str">
            <v>K2032</v>
          </cell>
        </row>
        <row r="18658">
          <cell r="HM18658" t="str">
            <v>K2033  Politur Ultran P.01 List Plafond Sudut 5x5cm/m'</v>
          </cell>
          <cell r="HO18658" t="str">
            <v>K2033</v>
          </cell>
        </row>
        <row r="18659">
          <cell r="HM18659" t="str">
            <v>K2034  Politur Ultran P.01 List Plafond Sudut 7,5x7,5cm/m'</v>
          </cell>
          <cell r="HO18659" t="str">
            <v>K2034</v>
          </cell>
        </row>
        <row r="18660">
          <cell r="HM18660" t="str">
            <v>K2035  Politur Ultran P.01 List Plafond Sudut 10x10cm/m'</v>
          </cell>
          <cell r="HO18660" t="str">
            <v>K2035</v>
          </cell>
        </row>
        <row r="18661">
          <cell r="HM18661" t="str">
            <v>K2036  Politur Ultran P.01 List Plafond Sudut 12,5x12,5cm/m'</v>
          </cell>
          <cell r="HO18661" t="str">
            <v>K2036</v>
          </cell>
        </row>
        <row r="18662">
          <cell r="HM18662" t="str">
            <v>K2037  Politur Ultran P.01 Kosen 5x15cm 3 Sisi U/m'</v>
          </cell>
          <cell r="HO18662" t="str">
            <v>K2037</v>
          </cell>
        </row>
        <row r="18663">
          <cell r="HM18663" t="str">
            <v>K2038  Politur Ultran P.01 Kosen 5x15cm 4 Sisi U/m'</v>
          </cell>
          <cell r="HO18663" t="str">
            <v>K2038</v>
          </cell>
        </row>
        <row r="18664">
          <cell r="HM18664" t="str">
            <v>K2039  Politur Ultran P.03/m2</v>
          </cell>
          <cell r="HO18664" t="str">
            <v>K2039</v>
          </cell>
        </row>
        <row r="18665">
          <cell r="HM18665" t="str">
            <v>K2040  Politur Ultran P.03 Listplank T.20cm/m'</v>
          </cell>
          <cell r="HO18665" t="str">
            <v>K2040</v>
          </cell>
        </row>
        <row r="18666">
          <cell r="HM18666" t="str">
            <v>K2041  Politur Ultran P.03 Listplank T.30cm/m'</v>
          </cell>
          <cell r="HO18666" t="str">
            <v>K2041</v>
          </cell>
        </row>
        <row r="18667">
          <cell r="HM18667" t="str">
            <v>K2042  Politur Ultran P.03 Listplank T.40cm/m'</v>
          </cell>
          <cell r="HO18667" t="str">
            <v>K2042</v>
          </cell>
        </row>
        <row r="18668">
          <cell r="HM18668" t="str">
            <v>K2043  Politur Ultran P.03 List Plafond Sudut 3x3cm/m'</v>
          </cell>
          <cell r="HO18668" t="str">
            <v>K2043</v>
          </cell>
        </row>
        <row r="18669">
          <cell r="HM18669" t="str">
            <v>K2044  Politur Ultran P.03 List Plafond Sudut 5x5cm/m'</v>
          </cell>
          <cell r="HO18669" t="str">
            <v>K2044</v>
          </cell>
        </row>
        <row r="18670">
          <cell r="HM18670" t="str">
            <v>K2045  Politur Ultran P.03 List Plafond Sudut 7,5x7,5cm/m'</v>
          </cell>
          <cell r="HO18670" t="str">
            <v>K2045</v>
          </cell>
        </row>
        <row r="18671">
          <cell r="HM18671" t="str">
            <v>K2046  Politur Ultran P.03 List Plafond Sudut 10x10cm/m'</v>
          </cell>
          <cell r="HO18671" t="str">
            <v>K2046</v>
          </cell>
        </row>
        <row r="18672">
          <cell r="HM18672" t="str">
            <v>K2047  Politur Ultran P.03 List Plafond Sudut 12,5x12,5cm/m'</v>
          </cell>
          <cell r="HO18672" t="str">
            <v>K2047</v>
          </cell>
        </row>
        <row r="18673">
          <cell r="HM18673" t="str">
            <v>K2048  Politur Ultran P.03 Kosen 5x15cm 3 Sisi U/m'</v>
          </cell>
          <cell r="HO18673" t="str">
            <v>K2048</v>
          </cell>
        </row>
        <row r="18674">
          <cell r="HM18674" t="str">
            <v>K2049  Politur Ultran P.03 Kosen 5x15cm 4 Sisi U/m'</v>
          </cell>
          <cell r="HO18674" t="str">
            <v>K2049</v>
          </cell>
        </row>
        <row r="18675">
          <cell r="HM18675" t="str">
            <v>K2050  Politur Melamic/m2</v>
          </cell>
          <cell r="HO18675" t="str">
            <v>K2050</v>
          </cell>
        </row>
        <row r="18676">
          <cell r="HM18676" t="str">
            <v>K2051  Politur Melamic Listplank T.20cm/m'</v>
          </cell>
          <cell r="HO18676" t="str">
            <v>K2051</v>
          </cell>
        </row>
        <row r="18677">
          <cell r="HM18677" t="str">
            <v>K2052  Politur Melamic Listplank T.30cm/m'</v>
          </cell>
          <cell r="HO18677" t="str">
            <v>K2052</v>
          </cell>
        </row>
        <row r="18678">
          <cell r="HM18678" t="str">
            <v>K2053  Politur Melamic Listplank T.40cm/m'</v>
          </cell>
          <cell r="HO18678" t="str">
            <v>K2053</v>
          </cell>
        </row>
        <row r="18679">
          <cell r="HM18679" t="str">
            <v>K2054  Politur Melamic List Plafond Sudut 3x3cm/m'</v>
          </cell>
          <cell r="HO18679" t="str">
            <v>K2054</v>
          </cell>
        </row>
        <row r="18680">
          <cell r="HM18680" t="str">
            <v>K2055  Politur Melamic List Plafond Sudut 5x5cm/m'</v>
          </cell>
          <cell r="HO18680" t="str">
            <v>K2055</v>
          </cell>
        </row>
        <row r="18681">
          <cell r="HM18681" t="str">
            <v>K2056  Politur Melamic List Plafond Sudut 7,5x7,5cm/m'</v>
          </cell>
          <cell r="HO18681" t="str">
            <v>K2056</v>
          </cell>
        </row>
        <row r="18682">
          <cell r="HM18682" t="str">
            <v>K2057  Politur Melamic List Plafond Sudut 10x10cm/m'</v>
          </cell>
          <cell r="HO18682" t="str">
            <v>K2057</v>
          </cell>
        </row>
        <row r="18683">
          <cell r="HM18683" t="str">
            <v>K2058  Politur Melamic List Plafond Sudut 12,5x12,5cm/m'</v>
          </cell>
          <cell r="HO18683" t="str">
            <v>K2058</v>
          </cell>
        </row>
        <row r="18684">
          <cell r="HM18684" t="str">
            <v>K2059  Politur Melamic Kosen 5x15cm 3 Sisi U/m'</v>
          </cell>
          <cell r="HO18684" t="str">
            <v>K2059</v>
          </cell>
        </row>
        <row r="18685">
          <cell r="HM18685" t="str">
            <v>K2060  Politur Melamic Kosen 5x15cm 4 Sisi O/m'</v>
          </cell>
          <cell r="HO18685" t="str">
            <v>K2060</v>
          </cell>
        </row>
        <row r="18686">
          <cell r="HM18686" t="str">
            <v>K2061  Cat Tembok Dalam/m2</v>
          </cell>
          <cell r="HO18686" t="str">
            <v>K2061</v>
          </cell>
        </row>
        <row r="18687">
          <cell r="HM18687" t="str">
            <v>K2062  Cat Tembok Luar/m2</v>
          </cell>
          <cell r="HO18687" t="str">
            <v>K2062</v>
          </cell>
        </row>
        <row r="18688">
          <cell r="HM18688" t="str">
            <v>K3001  Meni Besi/m2</v>
          </cell>
          <cell r="HO18688" t="str">
            <v>K3001</v>
          </cell>
        </row>
        <row r="18689">
          <cell r="HM18689" t="str">
            <v>K3002  Meni Kayu/m2</v>
          </cell>
          <cell r="HO18689" t="str">
            <v>K3002</v>
          </cell>
        </row>
        <row r="18690">
          <cell r="HM18690" t="str">
            <v>K3003  Meni Kayu L.15cm/m'</v>
          </cell>
          <cell r="HO18690" t="str">
            <v>K3003</v>
          </cell>
        </row>
        <row r="18691">
          <cell r="HM18691" t="str">
            <v>K3004  Residu Kayu/m2</v>
          </cell>
          <cell r="HO18691" t="str">
            <v>K3004</v>
          </cell>
        </row>
        <row r="18692">
          <cell r="HM18692" t="str">
            <v>K3005  Cat Besi/m2</v>
          </cell>
          <cell r="HO18692" t="str">
            <v>K3005</v>
          </cell>
        </row>
        <row r="18693">
          <cell r="HM18693" t="str">
            <v>K3006  Cat Kayu Emulsion/m2</v>
          </cell>
          <cell r="HO18693" t="str">
            <v>K3006</v>
          </cell>
        </row>
        <row r="18694">
          <cell r="HM18694" t="str">
            <v>K3007  Cat Kayu Listplank L.20cm/m'</v>
          </cell>
          <cell r="HO18694" t="str">
            <v>K3007</v>
          </cell>
        </row>
        <row r="18695">
          <cell r="HM18695" t="str">
            <v>K3008  Cat Kayu Listplank L.30cm/m'</v>
          </cell>
          <cell r="HO18695" t="str">
            <v>K3008</v>
          </cell>
        </row>
        <row r="18696">
          <cell r="HM18696" t="str">
            <v>K3009  Cat Kayu Listplank L.40cm/m'</v>
          </cell>
          <cell r="HO18696" t="str">
            <v>K3009</v>
          </cell>
        </row>
        <row r="18697">
          <cell r="HM18697" t="str">
            <v>K3010  Cat Kayu List Plafond Sudut 3x3cm/m'</v>
          </cell>
          <cell r="HO18697" t="str">
            <v>K3010</v>
          </cell>
        </row>
        <row r="18698">
          <cell r="HM18698" t="str">
            <v>K3011  Cat Kayu List Plafond Sudut 5x5cm/m'</v>
          </cell>
          <cell r="HO18698" t="str">
            <v>K3011</v>
          </cell>
        </row>
        <row r="18699">
          <cell r="HM18699" t="str">
            <v>K3012  Cat Kayu List Plafond Sudut 7,5x7,5cm/m'</v>
          </cell>
          <cell r="HO18699" t="str">
            <v>K3012</v>
          </cell>
        </row>
        <row r="18700">
          <cell r="HM18700" t="str">
            <v>K3013  Cat Kayu List Plafond Sudut 10x10cm/m'</v>
          </cell>
          <cell r="HO18700" t="str">
            <v>K3013</v>
          </cell>
        </row>
        <row r="18701">
          <cell r="HM18701" t="str">
            <v>K3014  Cat Kayu List Plafond Sudut 12,5x12,5cm/m'</v>
          </cell>
          <cell r="HO18701" t="str">
            <v>K3014</v>
          </cell>
        </row>
        <row r="18702">
          <cell r="HM18702" t="str">
            <v>K3015  Cat Kayu Kosen 5x15cm 3 Sisi U/m'</v>
          </cell>
          <cell r="HO18702" t="str">
            <v>K3015</v>
          </cell>
        </row>
        <row r="18703">
          <cell r="HM18703" t="str">
            <v>K3016  Cat Kayu Kosen 5x15cm 4 Sisi O/m'</v>
          </cell>
          <cell r="HO18703" t="str">
            <v>K3016</v>
          </cell>
        </row>
        <row r="18704">
          <cell r="HM18704" t="str">
            <v>K3017  Cat Kayu Duco/m2</v>
          </cell>
          <cell r="HO18704" t="str">
            <v>K3017</v>
          </cell>
        </row>
        <row r="18705">
          <cell r="HM18705" t="str">
            <v>K3018  Cat Lisplank Kayu Duco T.20cm/m'</v>
          </cell>
          <cell r="HO18705" t="str">
            <v>K3018</v>
          </cell>
        </row>
        <row r="18706">
          <cell r="HM18706" t="str">
            <v>K3019  Cat Lisplank Kayu Duco T.30cm/m'</v>
          </cell>
          <cell r="HO18706" t="str">
            <v>K3019</v>
          </cell>
        </row>
        <row r="18707">
          <cell r="HM18707" t="str">
            <v>K3020  Cat Lisplank Kayu Duco T.40cm/m'</v>
          </cell>
          <cell r="HO18707" t="str">
            <v>K3020</v>
          </cell>
        </row>
        <row r="18708">
          <cell r="HM18708" t="str">
            <v>K3021  Cat Duco List Plafond Sudut 3x3cm/m'</v>
          </cell>
          <cell r="HO18708" t="str">
            <v>K3021</v>
          </cell>
        </row>
        <row r="18709">
          <cell r="HM18709" t="str">
            <v>K3022  Cat Duco List Plafond Sudut 5x5cm/m'</v>
          </cell>
          <cell r="HO18709" t="str">
            <v>K3022</v>
          </cell>
        </row>
        <row r="18710">
          <cell r="HM18710" t="str">
            <v>K3023  Cat Duco List Plafond Sudut 7,5x7,5cm/m'</v>
          </cell>
          <cell r="HO18710" t="str">
            <v>K3023</v>
          </cell>
        </row>
        <row r="18711">
          <cell r="HM18711" t="str">
            <v>K3024  Cat Duco List Plafond Sudut 10x10cm/m'</v>
          </cell>
          <cell r="HO18711" t="str">
            <v>K3024</v>
          </cell>
        </row>
        <row r="18712">
          <cell r="HM18712" t="str">
            <v>K3025  Cat Duco List Plafond Sudut 12,5x12,5cm/m'</v>
          </cell>
          <cell r="HO18712" t="str">
            <v>K3025</v>
          </cell>
        </row>
        <row r="18713">
          <cell r="HM18713" t="str">
            <v>K3026  Cat Kosen Kayu Duco 5x15cm 3 Sisi U/m'</v>
          </cell>
          <cell r="HO18713" t="str">
            <v>K3026</v>
          </cell>
        </row>
        <row r="18714">
          <cell r="HM18714" t="str">
            <v>K3027  Cat Kosen Kayu Duco 5x15cm 4 Sisi O/m'</v>
          </cell>
          <cell r="HO18714" t="str">
            <v>K3027</v>
          </cell>
        </row>
        <row r="18715">
          <cell r="HM18715" t="str">
            <v>K3028  Politur Ultran P.01/m2</v>
          </cell>
          <cell r="HO18715" t="str">
            <v>K3028</v>
          </cell>
        </row>
        <row r="18716">
          <cell r="HM18716" t="str">
            <v>K3029  Politur Ultran P.01 Listplank T.20cm/m'</v>
          </cell>
          <cell r="HO18716" t="str">
            <v>K3029</v>
          </cell>
        </row>
        <row r="18717">
          <cell r="HM18717" t="str">
            <v>K3030  Politur Ultran P.01 Listplank T.30cm/m'</v>
          </cell>
          <cell r="HO18717" t="str">
            <v>K3030</v>
          </cell>
        </row>
        <row r="18718">
          <cell r="HM18718" t="str">
            <v>K3031  Politur Ultran P.01 Listplank T.40cm/m'</v>
          </cell>
          <cell r="HO18718" t="str">
            <v>K3031</v>
          </cell>
        </row>
        <row r="18719">
          <cell r="HM18719" t="str">
            <v>K3032  Politur Ultran P.01 List Plafond Sudut 3x3cm/m'</v>
          </cell>
          <cell r="HO18719" t="str">
            <v>K3032</v>
          </cell>
        </row>
        <row r="18720">
          <cell r="HM18720" t="str">
            <v>K3033  Politur Ultran P.01 List Plafond Sudut 5x5cm/m'</v>
          </cell>
          <cell r="HO18720" t="str">
            <v>K3033</v>
          </cell>
        </row>
        <row r="18721">
          <cell r="HM18721" t="str">
            <v>K3034  Politur Ultran P.01 List Plafond Sudut 7,5x7,5cm/m'</v>
          </cell>
          <cell r="HO18721" t="str">
            <v>K3034</v>
          </cell>
        </row>
        <row r="18722">
          <cell r="HM18722" t="str">
            <v>K3035  Politur Ultran P.01 List Plafond Sudut 10x10cm/m'</v>
          </cell>
          <cell r="HO18722" t="str">
            <v>K3035</v>
          </cell>
        </row>
        <row r="18723">
          <cell r="HM18723" t="str">
            <v>K3036  Politur Ultran P.01 List Plafond Sudut 12,5x12,5cm/m'</v>
          </cell>
          <cell r="HO18723" t="str">
            <v>K3036</v>
          </cell>
        </row>
        <row r="18724">
          <cell r="HM18724" t="str">
            <v>K3037  Politur Ultran P.01 Kosen 5x15cm 3 Sisi U/m'</v>
          </cell>
          <cell r="HO18724" t="str">
            <v>K3037</v>
          </cell>
        </row>
        <row r="18725">
          <cell r="HM18725" t="str">
            <v>K3038  Politur Ultran P.01 Kosen 5x15cm 4 Sisi U/m'</v>
          </cell>
          <cell r="HO18725" t="str">
            <v>K3038</v>
          </cell>
        </row>
        <row r="18726">
          <cell r="HM18726" t="str">
            <v>K3039  Politur Ultran P.03/m2</v>
          </cell>
          <cell r="HO18726" t="str">
            <v>K3039</v>
          </cell>
        </row>
        <row r="18727">
          <cell r="HM18727" t="str">
            <v>K3040  Politur Ultran P.03 Listplank T.20cm/m'</v>
          </cell>
          <cell r="HO18727" t="str">
            <v>K3040</v>
          </cell>
        </row>
        <row r="18728">
          <cell r="HM18728" t="str">
            <v>K3041  Politur Ultran P.03 Listplank T.30cm/m'</v>
          </cell>
          <cell r="HO18728" t="str">
            <v>K3041</v>
          </cell>
        </row>
        <row r="18729">
          <cell r="HM18729" t="str">
            <v>K3042  Politur Ultran P.03 Listplank T.40cm/m'</v>
          </cell>
          <cell r="HO18729" t="str">
            <v>K3042</v>
          </cell>
        </row>
        <row r="18730">
          <cell r="HM18730" t="str">
            <v>K3043  Politur Ultran P.03 List Plafond Sudut 3x3cm/m'</v>
          </cell>
          <cell r="HO18730" t="str">
            <v>K3043</v>
          </cell>
        </row>
        <row r="18731">
          <cell r="HM18731" t="str">
            <v>K3044  Politur Ultran P.03 List Plafond Sudut 5x5cm/m'</v>
          </cell>
          <cell r="HO18731" t="str">
            <v>K3044</v>
          </cell>
        </row>
        <row r="18732">
          <cell r="HM18732" t="str">
            <v>K3045  Politur Ultran P.03 List Plafond Sudut 7,5x7,5cm/m'</v>
          </cell>
          <cell r="HO18732" t="str">
            <v>K3045</v>
          </cell>
        </row>
        <row r="18733">
          <cell r="HM18733" t="str">
            <v>K3046  Politur Ultran P.03 List Plafond Sudut 10x10cm/m'</v>
          </cell>
          <cell r="HO18733" t="str">
            <v>K3046</v>
          </cell>
        </row>
        <row r="18734">
          <cell r="HM18734" t="str">
            <v>K3047  Politur Ultran P.03 List Plafond Sudut 12,5x12,5cm/m'</v>
          </cell>
          <cell r="HO18734" t="str">
            <v>K3047</v>
          </cell>
        </row>
        <row r="18735">
          <cell r="HM18735" t="str">
            <v>K3048  Politur Ultran P.03 Kosen 5x15cm 3 Sisi U/m'</v>
          </cell>
          <cell r="HO18735" t="str">
            <v>K3048</v>
          </cell>
        </row>
        <row r="18736">
          <cell r="HM18736" t="str">
            <v>K3049  Politur Ultran P.03 Kosen 5x15cm 4 Sisi U/m'</v>
          </cell>
          <cell r="HO18736" t="str">
            <v>K3049</v>
          </cell>
        </row>
        <row r="18737">
          <cell r="HM18737" t="str">
            <v>K3050  Politur Melamic/m2</v>
          </cell>
          <cell r="HO18737" t="str">
            <v>K3050</v>
          </cell>
        </row>
        <row r="18738">
          <cell r="HM18738" t="str">
            <v>K3051  Politur Melamic Listplank T.20cm/m'</v>
          </cell>
          <cell r="HO18738" t="str">
            <v>K3051</v>
          </cell>
        </row>
        <row r="18739">
          <cell r="HM18739" t="str">
            <v>K3052  Politur Melamic Listplank T.30cm/m'</v>
          </cell>
          <cell r="HO18739" t="str">
            <v>K3052</v>
          </cell>
        </row>
        <row r="18740">
          <cell r="HM18740" t="str">
            <v>K3053  Politur Melamic Listplank T.40cm/m'</v>
          </cell>
          <cell r="HO18740" t="str">
            <v>K3053</v>
          </cell>
        </row>
        <row r="18741">
          <cell r="HM18741" t="str">
            <v>K3054  Politur Melamic List Plafond Sudut 3x3cm/m'</v>
          </cell>
          <cell r="HO18741" t="str">
            <v>K3054</v>
          </cell>
        </row>
        <row r="18742">
          <cell r="HM18742" t="str">
            <v>K3055  Politur Melamic List Plafond Sudut 5x5cm/m'</v>
          </cell>
          <cell r="HO18742" t="str">
            <v>K3055</v>
          </cell>
        </row>
        <row r="18743">
          <cell r="HM18743" t="str">
            <v>K3056  Politur Melamic List Plafond Sudut 7,5x7,5cm/m'</v>
          </cell>
          <cell r="HO18743" t="str">
            <v>K3056</v>
          </cell>
        </row>
        <row r="18744">
          <cell r="HM18744" t="str">
            <v>K3057  Politur Melamic List Plafond Sudut 10x10cm/m'</v>
          </cell>
          <cell r="HO18744" t="str">
            <v>K3057</v>
          </cell>
        </row>
        <row r="18745">
          <cell r="HM18745" t="str">
            <v>K3058  Politur Melamic List Plafond Sudut 12,5x12,5cm/m'</v>
          </cell>
          <cell r="HO18745" t="str">
            <v>K3058</v>
          </cell>
        </row>
        <row r="18746">
          <cell r="HM18746" t="str">
            <v>K3059  Politur Melamic Kosen 5x15cm 3 Sisi U/m'</v>
          </cell>
          <cell r="HO18746" t="str">
            <v>K3059</v>
          </cell>
        </row>
        <row r="18747">
          <cell r="HM18747" t="str">
            <v>K3060  Politur Melamic Kosen 5x15cm 4 Sisi O/m'</v>
          </cell>
          <cell r="HO18747" t="str">
            <v>K3060</v>
          </cell>
        </row>
        <row r="18748">
          <cell r="HM18748" t="str">
            <v>K3061  Cat Tembok Dalam/m2</v>
          </cell>
          <cell r="HO18748" t="str">
            <v>K3061</v>
          </cell>
        </row>
        <row r="18749">
          <cell r="HM18749" t="str">
            <v>K3062  Cat Tembok Luar/m2</v>
          </cell>
          <cell r="HO18749" t="str">
            <v>K3062</v>
          </cell>
        </row>
        <row r="18750">
          <cell r="HM18750" t="str">
            <v>L1101  Pemipaan PVC AW dia 11/2"/m' (Di bawah tanah)</v>
          </cell>
          <cell r="HO18750" t="str">
            <v>L1101</v>
          </cell>
        </row>
        <row r="18751">
          <cell r="HM18751" t="str">
            <v>L1102  Pemipaan PVC AW dia 11/4"/m' (Dibawah Tanah)</v>
          </cell>
          <cell r="HO18751" t="str">
            <v>L1102</v>
          </cell>
        </row>
        <row r="18752">
          <cell r="HM18752" t="str">
            <v>L1103  Pemipaan PVC AW dia 1"/m' (Dibawah Tanah)</v>
          </cell>
          <cell r="HO18752" t="str">
            <v>L1103</v>
          </cell>
        </row>
        <row r="18753">
          <cell r="HM18753" t="str">
            <v>L1104  Pemipaan PVC AW dia 3/4"/m' (Dibawah Lantai)</v>
          </cell>
          <cell r="HO18753" t="str">
            <v>L1104</v>
          </cell>
        </row>
        <row r="18754">
          <cell r="HM18754" t="str">
            <v>L1105  Pemipaan PVC AW dia 1/2"/m' (Didalam Dinding)</v>
          </cell>
          <cell r="HO18754" t="str">
            <v>L1105</v>
          </cell>
        </row>
        <row r="18755">
          <cell r="HM18755" t="str">
            <v>L1106  Pemipaan PVC D dia 11/2"/m' (Dibawah Tanah)</v>
          </cell>
          <cell r="HO18755" t="str">
            <v>L1106</v>
          </cell>
        </row>
        <row r="18756">
          <cell r="HM18756" t="str">
            <v>L1107  Pemipaan PVC D dia 11/4"/m' (Dibawah Tanah)</v>
          </cell>
          <cell r="HO18756" t="str">
            <v>L1107</v>
          </cell>
        </row>
        <row r="18757">
          <cell r="HM18757" t="str">
            <v>L1108  Pemipaan PVC D dia 1"/m' (Dibawah Tanah)</v>
          </cell>
          <cell r="HO18757" t="str">
            <v>L1108</v>
          </cell>
        </row>
        <row r="18758">
          <cell r="HM18758" t="str">
            <v>L1109  Pemipaan PVC D dia 3/4"/m' (Dibawah Lantai)</v>
          </cell>
          <cell r="HO18758" t="str">
            <v>L1109</v>
          </cell>
        </row>
        <row r="18759">
          <cell r="HM18759" t="str">
            <v>L1110  Pemipaan PVC D dia 1/2"/m' (Didalam Dinding)</v>
          </cell>
          <cell r="HO18759" t="str">
            <v>L1110</v>
          </cell>
        </row>
        <row r="18760">
          <cell r="HM18760" t="str">
            <v>L1111  Bak Meter PAM 30x40cm/bh Pas.Bataco Semen</v>
          </cell>
          <cell r="HO18760" t="str">
            <v>L1111</v>
          </cell>
        </row>
        <row r="18761">
          <cell r="HM18761" t="str">
            <v>L1112  Bak Meter PAM 30x40cm/bh Pas.Bata Kampung</v>
          </cell>
          <cell r="HO18761" t="str">
            <v>L1112</v>
          </cell>
        </row>
        <row r="18762">
          <cell r="HM18762" t="str">
            <v>L1113  Bak Meter PAM 30x40cm/bh Pas.Bata Kuo Shin</v>
          </cell>
          <cell r="HO18762" t="str">
            <v>L1113</v>
          </cell>
        </row>
        <row r="18763">
          <cell r="HM18763" t="str">
            <v>L1114  Bak Meter PAM 30x40cm/bh Pas.Bata Press</v>
          </cell>
          <cell r="HO18763" t="str">
            <v>L1114</v>
          </cell>
        </row>
        <row r="18764">
          <cell r="HM18764" t="str">
            <v>L1115  Bak Meter PAM 30x40cm/bh Pas.Batu Hebel T.10cm</v>
          </cell>
          <cell r="HO18764" t="str">
            <v>L1115</v>
          </cell>
        </row>
        <row r="18765">
          <cell r="HM18765" t="str">
            <v>L1116  Bak Meter PAM 30x40cm/bh Pas.Batu Hebel T.7,5cm</v>
          </cell>
          <cell r="HO18765" t="str">
            <v>L1116</v>
          </cell>
        </row>
        <row r="18766">
          <cell r="HM18766" t="str">
            <v>L1117  Ground Tank Kap.1,00M3/bh (Uk.1,00x1,00x1,50M)</v>
          </cell>
          <cell r="HO18766" t="str">
            <v>L1117</v>
          </cell>
        </row>
        <row r="18767">
          <cell r="HM18767" t="str">
            <v>L1118  Ground Tank Kap.1,50M3/bh (Uk.1,50x1,00x1,50M)</v>
          </cell>
          <cell r="HO18767" t="str">
            <v>L1118</v>
          </cell>
        </row>
        <row r="18768">
          <cell r="HM18768" t="str">
            <v>L1119  Ground Tank Kap.2,00M3/bh (Uk.2,00x1,00x1,50M)</v>
          </cell>
          <cell r="HO18768" t="str">
            <v>L1119</v>
          </cell>
        </row>
        <row r="18769">
          <cell r="HM18769" t="str">
            <v>L1120  Ground Tank Kap.2,50M3/bh (Uk.1,60x1,60x1,50M)</v>
          </cell>
          <cell r="HO18769" t="str">
            <v>L1120</v>
          </cell>
        </row>
        <row r="18770">
          <cell r="HM18770" t="str">
            <v>L1121  Ground Tank Kap.3,00M3/bh (Uk.2,00x1,50x1,50M)</v>
          </cell>
          <cell r="HO18770" t="str">
            <v>L1121</v>
          </cell>
        </row>
        <row r="18771">
          <cell r="HM18771" t="str">
            <v>L1222  Pemipaan PVC AW dia 1,5"/m' (Bawah Wastafel/K'Zink)</v>
          </cell>
          <cell r="HO18771" t="str">
            <v>L1222</v>
          </cell>
        </row>
        <row r="18772">
          <cell r="HM18772" t="str">
            <v>L1223  Pemipaan PVC AW dia 2"/m' (Bawah Lantai)</v>
          </cell>
          <cell r="HO18772" t="str">
            <v>L1223</v>
          </cell>
        </row>
        <row r="18773">
          <cell r="HM18773" t="str">
            <v>L1224  Pemipaan PVC AW dia 3"/m' (Bawah Lantai)</v>
          </cell>
          <cell r="HO18773" t="str">
            <v>L1224</v>
          </cell>
        </row>
        <row r="18774">
          <cell r="HM18774" t="str">
            <v>L1225  Pemipaan PVC AW dia 4"/m' (Bawah Lantai)</v>
          </cell>
          <cell r="HO18774" t="str">
            <v>L1225</v>
          </cell>
        </row>
        <row r="18775">
          <cell r="HM18775" t="str">
            <v>L1226  Pemipaan PVC AW dia 5"/m' (Bawah Lantai)</v>
          </cell>
          <cell r="HO18775" t="str">
            <v>L1226</v>
          </cell>
        </row>
        <row r="18776">
          <cell r="HM18776" t="str">
            <v>L1227  Pemipaan PVC DAW dia 6"/m' (Bawah Lantai)</v>
          </cell>
          <cell r="HO18776" t="str">
            <v>L1227</v>
          </cell>
        </row>
        <row r="18777">
          <cell r="HM18777" t="str">
            <v>L1228  Pemipaan PVC D dia 1,5"/m' (Bawah Wastafel/K'Zink)</v>
          </cell>
          <cell r="HO18777" t="str">
            <v>L1228</v>
          </cell>
        </row>
        <row r="18778">
          <cell r="HM18778" t="str">
            <v>L1229  Pemipaan PVC D dia 2"/m' (Bawah Lantai)</v>
          </cell>
          <cell r="HO18778" t="str">
            <v>L1229</v>
          </cell>
        </row>
        <row r="18779">
          <cell r="HM18779" t="str">
            <v>L1230  Pemipaan PVC D dia 3"/m' (Bawah Lantai)</v>
          </cell>
          <cell r="HO18779" t="str">
            <v>L1230</v>
          </cell>
        </row>
        <row r="18780">
          <cell r="HM18780" t="str">
            <v>L1231  Pemipaan PVC D dia 4"/m' (Bawah Lantai)</v>
          </cell>
          <cell r="HO18780" t="str">
            <v>L1231</v>
          </cell>
        </row>
        <row r="18781">
          <cell r="HM18781" t="str">
            <v>L1232  Pemipaan PVC D dia 5"/m' (Bawah Lantai)</v>
          </cell>
          <cell r="HO18781" t="str">
            <v>L1232</v>
          </cell>
        </row>
        <row r="18782">
          <cell r="HM18782" t="str">
            <v>L1233  Pemipaan PVC D dia 6"/m' (Bawah Lantai)</v>
          </cell>
          <cell r="HO18782" t="str">
            <v>L1233</v>
          </cell>
        </row>
        <row r="18783">
          <cell r="HM18783" t="str">
            <v xml:space="preserve">L1234  Bak Kontrol 20x20x20cm/bh 1Pc:4Psr dgn Bataco Semen </v>
          </cell>
          <cell r="HO18783" t="str">
            <v>L1234</v>
          </cell>
        </row>
        <row r="18784">
          <cell r="HM18784" t="str">
            <v>L1235  Bak Kontrol 20x20x20cm/bh 1Pc:4Psr dgn Bata Kampung</v>
          </cell>
          <cell r="HO18784" t="str">
            <v>L1235</v>
          </cell>
        </row>
        <row r="18785">
          <cell r="HM18785" t="str">
            <v>L1236  Bak Kontrol 20x20x20cm/bh 1Pc:4Psr dgn Bata Kuo Shin</v>
          </cell>
          <cell r="HO18785" t="str">
            <v>L1236</v>
          </cell>
        </row>
        <row r="18786">
          <cell r="HM18786" t="str">
            <v>L1237  Bak Kontrol 20x20x20cm/bh 1Pc:4Psr dgn Bata Press</v>
          </cell>
          <cell r="HO18786" t="str">
            <v>L1237</v>
          </cell>
        </row>
        <row r="18787">
          <cell r="HM18787" t="str">
            <v>L1238  Bak Kontrol 20x20x20cm/bh 1Pc:4Psr dgn Bata Hebel T.10cm</v>
          </cell>
          <cell r="HO18787" t="str">
            <v>L1238</v>
          </cell>
        </row>
        <row r="18788">
          <cell r="HM18788" t="str">
            <v>L1239  Bak Kontrol 20x20x20cm/bh 1Pc:4Psr dgn Bata Hebel T.7,5cm</v>
          </cell>
          <cell r="HO18788" t="str">
            <v>L1239</v>
          </cell>
        </row>
        <row r="18789">
          <cell r="HM18789" t="str">
            <v xml:space="preserve">L1240  Bak Kontrol 30x30x30cm/bh 1Pc:4Psr dgn Bataco Semen </v>
          </cell>
          <cell r="HO18789" t="str">
            <v>L1240</v>
          </cell>
        </row>
        <row r="18790">
          <cell r="HM18790" t="str">
            <v>L1241  Bak Kontrol 30x30x30cm/bh 1Pc:4Psr dgn Bata Kampung</v>
          </cell>
          <cell r="HO18790" t="str">
            <v>L1241</v>
          </cell>
        </row>
        <row r="18791">
          <cell r="HM18791" t="str">
            <v>L1242  Bak Kontrol 30x30x30cm/bh 1Pc:4Psr dgn Bata Kuo Shin</v>
          </cell>
          <cell r="HO18791" t="str">
            <v>L1242</v>
          </cell>
        </row>
        <row r="18792">
          <cell r="HM18792" t="str">
            <v>L1243  Bak Kontrol 30x30x30cm/bh 1Pc:4Psr dgn Bata Press</v>
          </cell>
          <cell r="HO18792" t="str">
            <v>L1243</v>
          </cell>
        </row>
        <row r="18793">
          <cell r="HM18793" t="str">
            <v>L1244  Bak Kontrol 30x30x30cm/bh 1Pc:4Psr dgn Bata Hebel T.10cm</v>
          </cell>
          <cell r="HO18793" t="str">
            <v>L1244</v>
          </cell>
        </row>
        <row r="18794">
          <cell r="HM18794" t="str">
            <v>L1245  Bak Kontrol 30x30x30cm/bh 1Pc:4Psr dgn Bata Hebel T.7,5cm</v>
          </cell>
          <cell r="HO18794" t="str">
            <v>L1245</v>
          </cell>
        </row>
        <row r="18795">
          <cell r="HM18795" t="str">
            <v xml:space="preserve">L1246  Bak Kontrol 40x40x40cm/bh 1Pc:4Psr dgn Bataco Semen </v>
          </cell>
          <cell r="HO18795" t="str">
            <v>L1246</v>
          </cell>
        </row>
        <row r="18796">
          <cell r="HM18796" t="str">
            <v>L1247  Bak Kontrol 40x40x40cm/bh 1Pc:4Psr dgn Bata Kampung</v>
          </cell>
          <cell r="HO18796" t="str">
            <v>L1247</v>
          </cell>
        </row>
        <row r="18797">
          <cell r="HM18797" t="str">
            <v>L1248  Bak Kontrol 40x40x40cm/bh 1Pc:4Psr dgn Bata Kuo Shin</v>
          </cell>
          <cell r="HO18797" t="str">
            <v>L1248</v>
          </cell>
        </row>
        <row r="18798">
          <cell r="HM18798" t="str">
            <v>L1249  Bak Kontrol 40x40x40cm/bh 1Pc:4Psr dgn Bata Press</v>
          </cell>
          <cell r="HO18798" t="str">
            <v>L1249</v>
          </cell>
        </row>
        <row r="18799">
          <cell r="HM18799" t="str">
            <v>L1250  Bak Kontrol 40x40x40cm/bh 1Pc:4Psr dgn Bata Hebel T.10cm</v>
          </cell>
          <cell r="HO18799" t="str">
            <v>L1250</v>
          </cell>
        </row>
        <row r="18800">
          <cell r="HM18800" t="str">
            <v>L1251  Bak Kontrol 40x40x40cm/bh 1Pc:4Psr dgn Bata Hebel T.7,5cm</v>
          </cell>
          <cell r="HO18800" t="str">
            <v>L1251</v>
          </cell>
        </row>
        <row r="18801">
          <cell r="HM18801" t="str">
            <v xml:space="preserve">L1252  Bak Kontrol 50x50x50cm/bh 1Pc:4Psr dgn Bataco Semen </v>
          </cell>
          <cell r="HO18801" t="str">
            <v>L1252</v>
          </cell>
        </row>
        <row r="18802">
          <cell r="HM18802" t="str">
            <v>L1253  Bak Kontrol 50x50x50cm/bh 1Pc:4Psr dgn Bata Kampung</v>
          </cell>
          <cell r="HO18802" t="str">
            <v>L1253</v>
          </cell>
        </row>
        <row r="18803">
          <cell r="HM18803" t="str">
            <v>L1254  Bak Kontrol 50x50x50cm/bh 1Pc:4Psr dgn Bata Kuo Shin</v>
          </cell>
          <cell r="HO18803" t="str">
            <v>L1254</v>
          </cell>
        </row>
        <row r="18804">
          <cell r="HM18804" t="str">
            <v>L1256  Bak Kontrol 50x50x50cm/bh 1Pc:4Psr dgn Bata Press</v>
          </cell>
          <cell r="HO18804" t="str">
            <v>L1256</v>
          </cell>
        </row>
        <row r="18805">
          <cell r="HM18805" t="str">
            <v>L1257  Bak Kontrol 50x50x50cm/bh 1Pc:4Psr dgn Bata Hebel T.10cm</v>
          </cell>
          <cell r="HO18805" t="str">
            <v>L1257</v>
          </cell>
        </row>
        <row r="18806">
          <cell r="HM18806" t="str">
            <v>L1258  Bak Kontrol 50x50x50cm/bh 1Pc:4Psr dgn Bata Hebel T.7,5cm</v>
          </cell>
          <cell r="HO18806" t="str">
            <v>L1258</v>
          </cell>
        </row>
        <row r="18807">
          <cell r="HM18807" t="str">
            <v>L1259  Septic Tank Kap.2,00M3 (1,00x2,00x1,50M)/bh Dind.Pas.Bataco Semen</v>
          </cell>
          <cell r="HO18807" t="str">
            <v>L1259</v>
          </cell>
        </row>
        <row r="18808">
          <cell r="HM18808" t="str">
            <v>L1260  Septic Tank Kap.2,00M3 (1,00x2,00x1,50M)/bh Dind.Pas.Bata Kampung</v>
          </cell>
          <cell r="HO18808" t="str">
            <v>L1260</v>
          </cell>
        </row>
        <row r="18809">
          <cell r="HM18809" t="str">
            <v>L1261  Septic Tank Kap.2,00M3 (1,00x2,00x1,50M)/bh Dind.Pas.Bata Kuo Shin</v>
          </cell>
          <cell r="HO18809" t="str">
            <v>L1261</v>
          </cell>
        </row>
        <row r="18810">
          <cell r="HM18810" t="str">
            <v>L1262  Septic Tank Kap.2,00M3 (1,00x2,00x1,50M)/bh Dind.Pas.Bata Press</v>
          </cell>
          <cell r="HO18810" t="str">
            <v>L1262</v>
          </cell>
        </row>
        <row r="18811">
          <cell r="HM18811" t="str">
            <v>L1263  Septic Tank Kap.2,00M3 (1,00x2,00x1,50M)/bh Dind.Pas.Bata Hebel T.10cm</v>
          </cell>
          <cell r="HO18811" t="str">
            <v>L1263</v>
          </cell>
        </row>
        <row r="18812">
          <cell r="HM18812" t="str">
            <v>L1264  Septic Tank Kap.2,00M3 (1,00x2,00x1,50M)/bh Dind.Pas.Bata Hebel T.7,5cm</v>
          </cell>
          <cell r="HO18812" t="str">
            <v>L1264</v>
          </cell>
        </row>
        <row r="18813">
          <cell r="HM18813" t="str">
            <v>L1265  Septic Tank Kap.2,50M3 (1,00x2,00x1,75M)/bh Dind.Pas.Bataco Semen</v>
          </cell>
          <cell r="HO18813" t="str">
            <v>L1265</v>
          </cell>
        </row>
        <row r="18814">
          <cell r="HM18814" t="str">
            <v>L1266  Septic Tank Kap.2,50M3 (1,00x2,00x1,75M)/bh Dind.Pas.Bata Kampung</v>
          </cell>
          <cell r="HO18814" t="str">
            <v>L1266</v>
          </cell>
        </row>
        <row r="18815">
          <cell r="HM18815" t="str">
            <v>L1267  Septic Tank Kap.2,50M3 (1,00x2,00x1,75M)/bh Dind.Pas.Bata Kuo Shin</v>
          </cell>
          <cell r="HO18815" t="str">
            <v>L1267</v>
          </cell>
        </row>
        <row r="18816">
          <cell r="HM18816" t="str">
            <v>L1268  Septic Tank Kap.2,50M3 (1,00x2,00x1,75M)/bh Dind.Pas.Bata Press</v>
          </cell>
          <cell r="HO18816" t="str">
            <v>L1268</v>
          </cell>
        </row>
        <row r="18817">
          <cell r="HM18817" t="str">
            <v>L1269  Septic Tank Kap.2,50M3 (1,00x2,00x1,75M)/bh Dind.Pas.Bata Hebel T.10cm</v>
          </cell>
          <cell r="HO18817" t="str">
            <v>L1269</v>
          </cell>
        </row>
        <row r="18818">
          <cell r="HM18818" t="str">
            <v>L1270  Septic Tank Kap.2,50M3 (1,00x2,00x1,75M)/bh Dind.Pas.Bata Hebel T.7,5cm</v>
          </cell>
          <cell r="HO18818" t="str">
            <v>L1270</v>
          </cell>
        </row>
        <row r="18819">
          <cell r="HM18819" t="str">
            <v>L1271  Septic Tank Kap.3,00M3 (1,00x2,00x2,00M)/bh Dind.Pas.Bataco Semen</v>
          </cell>
          <cell r="HO18819" t="str">
            <v>L1271</v>
          </cell>
        </row>
        <row r="18820">
          <cell r="HM18820" t="str">
            <v>L1272  Septic Tank Kap.3,00M3 (1,00x2,00x2,00M)/bh Dind.Pas.Bata Kampung</v>
          </cell>
          <cell r="HO18820" t="str">
            <v>L1272</v>
          </cell>
        </row>
        <row r="18821">
          <cell r="HM18821" t="str">
            <v>L1273  Septic Tank Kap.3,00M3 (1,00x2,00x2,00M)/bh Dind.Pas.Bata Kuo Shin</v>
          </cell>
          <cell r="HO18821" t="str">
            <v>L1273</v>
          </cell>
        </row>
        <row r="18822">
          <cell r="HM18822" t="str">
            <v>L1274  Septic Tank Kap.3,00M3 (1,00x2,00x2,00M)/bh Dind.Pas.Bata Press</v>
          </cell>
          <cell r="HO18822" t="str">
            <v>L1274</v>
          </cell>
        </row>
        <row r="18823">
          <cell r="HM18823" t="str">
            <v>L1275  Septic Tank Kap.3,00M3 (1,00x2,00x2,00M)/bh Dind.Pas.Bata Hebel T.10cm</v>
          </cell>
          <cell r="HO18823" t="str">
            <v>L1275</v>
          </cell>
        </row>
        <row r="18824">
          <cell r="HM18824" t="str">
            <v>L1276  Septic Tank Kap.3,00M3 (1,00x2,00x2,00M)/bh Dind.Pas.Bata Hebel T.7,5cm</v>
          </cell>
          <cell r="HO18824" t="str">
            <v>L1276</v>
          </cell>
        </row>
        <row r="18825">
          <cell r="HM18825" t="str">
            <v>L1277  Resapan Septic Tank Panjang 2,00M/bh</v>
          </cell>
          <cell r="HO18825" t="str">
            <v>L1277</v>
          </cell>
        </row>
        <row r="18826">
          <cell r="HM18826" t="str">
            <v>L1278  Resapan Septic Tank Panjang 2,50M/bh</v>
          </cell>
          <cell r="HO18826" t="str">
            <v>L1278</v>
          </cell>
        </row>
        <row r="18827">
          <cell r="HM18827" t="str">
            <v>L1279  Resapan Septic Tank Panjang 3,00M/bh</v>
          </cell>
          <cell r="HO18827" t="str">
            <v>L1279</v>
          </cell>
        </row>
        <row r="18828">
          <cell r="HM18828" t="str">
            <v>L1280  Septic Tank Fibre Glass Bulat kap.1,00M3/bh</v>
          </cell>
          <cell r="HO18828" t="str">
            <v>L1280</v>
          </cell>
        </row>
        <row r="18829">
          <cell r="HM18829" t="str">
            <v>L1281  Septic Tank Fibre Glass Bulat kap.1,50M3/bh</v>
          </cell>
          <cell r="HO18829" t="str">
            <v>L1281</v>
          </cell>
        </row>
        <row r="18830">
          <cell r="HM18830" t="str">
            <v>L1282  Septic Tank Fibre Glass Bulat kap.2,00M3/bh</v>
          </cell>
          <cell r="HO18830" t="str">
            <v>L1282</v>
          </cell>
        </row>
        <row r="18831">
          <cell r="HM18831" t="str">
            <v>L1283  Septic Tank Fibre Glass Bulat kap.2,50M3/bh</v>
          </cell>
          <cell r="HO18831" t="str">
            <v>L1283</v>
          </cell>
        </row>
        <row r="18832">
          <cell r="HM18832" t="str">
            <v>L1284  Septic Tank Fibre Glass Bulat kap.3,00M3/bh</v>
          </cell>
          <cell r="HO18832" t="str">
            <v>L1284</v>
          </cell>
        </row>
        <row r="18833">
          <cell r="HM18833" t="str">
            <v>L2101  Pemipaan PVC AW dia 11/2"/m'</v>
          </cell>
          <cell r="HO18833" t="str">
            <v>L2101</v>
          </cell>
        </row>
        <row r="18834">
          <cell r="HM18834" t="str">
            <v>L2102  Pemipaan PVC AW dia 11/4"/m'</v>
          </cell>
          <cell r="HO18834" t="str">
            <v>L2102</v>
          </cell>
        </row>
        <row r="18835">
          <cell r="HM18835" t="str">
            <v>L2103  Pemipaan PVC AW dia 1"/m'</v>
          </cell>
          <cell r="HO18835" t="str">
            <v>L2103</v>
          </cell>
        </row>
        <row r="18836">
          <cell r="HM18836" t="str">
            <v>L2104  Pemipaan PVC AW dia 3/4"/m'</v>
          </cell>
          <cell r="HO18836" t="str">
            <v>L2104</v>
          </cell>
        </row>
        <row r="18837">
          <cell r="HM18837" t="str">
            <v>L2105  Pemipaan PVC AW dia 1/2"/m' (Di dalam dinding)</v>
          </cell>
          <cell r="HO18837" t="str">
            <v>L2105</v>
          </cell>
        </row>
        <row r="18838">
          <cell r="HM18838" t="str">
            <v>L2106  Pemipaan PVC D dia 11/2"/m'</v>
          </cell>
          <cell r="HO18838" t="str">
            <v>L2106</v>
          </cell>
        </row>
        <row r="18839">
          <cell r="HM18839" t="str">
            <v>L2107  Pemipaan PVC D dia 11/4"/m'</v>
          </cell>
          <cell r="HO18839" t="str">
            <v>L2107</v>
          </cell>
        </row>
        <row r="18840">
          <cell r="HM18840" t="str">
            <v>L2108  Pemipaan PVC D dia 1"/m'</v>
          </cell>
          <cell r="HO18840" t="str">
            <v>L2108</v>
          </cell>
        </row>
        <row r="18841">
          <cell r="HM18841" t="str">
            <v>L2109  Pemipaan PVC D dia 3/4"/m'</v>
          </cell>
          <cell r="HO18841" t="str">
            <v>L2109</v>
          </cell>
        </row>
        <row r="18842">
          <cell r="HM18842" t="str">
            <v>L2110  Pemipaan PVC D dia 1/2"/m' (Di dalam dinding)</v>
          </cell>
          <cell r="HO18842" t="str">
            <v>L2110</v>
          </cell>
        </row>
        <row r="18843">
          <cell r="HM18843" t="str">
            <v>L2211  Pemipaan PVC AW dia 1,5"/m' (Bawah Wastafel/K'Zink)</v>
          </cell>
          <cell r="HO18843" t="str">
            <v>L2211</v>
          </cell>
        </row>
        <row r="18844">
          <cell r="HM18844" t="str">
            <v>L2212  Pemipaan PVC AW dia 2"/m' (Bawah Lantai)</v>
          </cell>
          <cell r="HO18844" t="str">
            <v>L2212</v>
          </cell>
        </row>
        <row r="18845">
          <cell r="HM18845" t="str">
            <v>L2213  Pemipaan PVC AW dia 3"/m'</v>
          </cell>
          <cell r="HO18845" t="str">
            <v>L2213</v>
          </cell>
        </row>
        <row r="18846">
          <cell r="HM18846" t="str">
            <v>L2214  Pemipaan PVC AW dia 4"/m' (Bawah Lantai)</v>
          </cell>
          <cell r="HO18846" t="str">
            <v>L2214</v>
          </cell>
        </row>
        <row r="18847">
          <cell r="HM18847" t="str">
            <v>L2215  Pemipaan PVC AW dia 5"/m'</v>
          </cell>
          <cell r="HO18847" t="str">
            <v>L2215</v>
          </cell>
        </row>
        <row r="18848">
          <cell r="HM18848" t="str">
            <v>L2216  Pemipaan PVC AW dia 6"/m'</v>
          </cell>
          <cell r="HO18848" t="str">
            <v>L2216</v>
          </cell>
        </row>
        <row r="18849">
          <cell r="HM18849" t="str">
            <v>L2217  Pemipaan PVC D dia 1,5"/m' (Bawah Wastafel/K'Zink)</v>
          </cell>
          <cell r="HO18849" t="str">
            <v>L2217</v>
          </cell>
        </row>
        <row r="18850">
          <cell r="HM18850" t="str">
            <v>L2218  Pemipaan PVC D dia 2"/m' (Bawah Lantai)</v>
          </cell>
          <cell r="HO18850" t="str">
            <v>L2218</v>
          </cell>
        </row>
        <row r="18851">
          <cell r="HM18851" t="str">
            <v>L2219  Pemipaan PVC D dia 3"/m' (Bawah Lantai)</v>
          </cell>
          <cell r="HO18851" t="str">
            <v>L2219</v>
          </cell>
        </row>
        <row r="18852">
          <cell r="HM18852" t="str">
            <v>L2220  Pemipaan PVC D dia 4"/m' (Bawah Lantai)</v>
          </cell>
          <cell r="HO18852" t="str">
            <v>L2220</v>
          </cell>
        </row>
        <row r="18853">
          <cell r="HM18853" t="str">
            <v>L2221  Pemipaan PVC D dia 5"/m' (Bawah Lantai)</v>
          </cell>
          <cell r="HO18853" t="str">
            <v>L2221</v>
          </cell>
        </row>
        <row r="18854">
          <cell r="HM18854" t="str">
            <v>L2222  Pemipaan PVC D dia 6"/m' (Bawah Lantai)</v>
          </cell>
          <cell r="HO18854" t="str">
            <v>L2222</v>
          </cell>
        </row>
        <row r="18855">
          <cell r="HM18855" t="str">
            <v>L3101  Pemipaan PVC AW dia 11/2"/m'</v>
          </cell>
          <cell r="HO18855" t="str">
            <v>L3101</v>
          </cell>
        </row>
        <row r="18856">
          <cell r="HM18856" t="str">
            <v>L3102  Pemipaan PVC AW dia 11/4"/m'</v>
          </cell>
          <cell r="HO18856" t="str">
            <v>L3102</v>
          </cell>
        </row>
        <row r="18857">
          <cell r="HM18857" t="str">
            <v>L3103  Pemipaan PVC AW dia 1"/m'</v>
          </cell>
          <cell r="HO18857" t="str">
            <v>L3103</v>
          </cell>
        </row>
        <row r="18858">
          <cell r="HM18858" t="str">
            <v>L3104  Pemipaan PVC AW dia 3/4"/m'</v>
          </cell>
          <cell r="HO18858" t="str">
            <v>L3104</v>
          </cell>
        </row>
        <row r="18859">
          <cell r="HM18859" t="str">
            <v>L3105  Pemipaan PVC AW dia 1/2"/m'</v>
          </cell>
          <cell r="HO18859" t="str">
            <v>L3105</v>
          </cell>
        </row>
        <row r="18860">
          <cell r="HM18860" t="str">
            <v>L3106  Pemipaan PVC D dia 11/2"/m'</v>
          </cell>
          <cell r="HO18860" t="str">
            <v>L3106</v>
          </cell>
        </row>
        <row r="18861">
          <cell r="HM18861" t="str">
            <v>L3107  Pemipaan PVC D dia 11/4"/m'</v>
          </cell>
          <cell r="HO18861" t="str">
            <v>L3107</v>
          </cell>
        </row>
        <row r="18862">
          <cell r="HM18862" t="str">
            <v>L3108  Pemipaan PVC D dia 1"/m'</v>
          </cell>
          <cell r="HO18862" t="str">
            <v>L3108</v>
          </cell>
        </row>
        <row r="18863">
          <cell r="HM18863" t="str">
            <v>L3109  Pemipaan PVC D dia 3/4"/m'</v>
          </cell>
          <cell r="HO18863" t="str">
            <v>L3109</v>
          </cell>
        </row>
        <row r="18864">
          <cell r="HM18864" t="str">
            <v>L3110  Pemipaan PVC D dia 1/2"/m'</v>
          </cell>
          <cell r="HO18864" t="str">
            <v>L3110</v>
          </cell>
        </row>
        <row r="18865">
          <cell r="HM18865" t="str">
            <v>L3211  Pemipaan PVC AW dia 1,5"/m' (Bawah Wastafel/K'Zink)</v>
          </cell>
          <cell r="HO18865" t="str">
            <v>L3211</v>
          </cell>
        </row>
        <row r="18866">
          <cell r="HM18866" t="str">
            <v>L3212  Pemipaan PVC AW dia 2"/m' (Bawah Lantai)</v>
          </cell>
          <cell r="HO18866" t="str">
            <v>L3212</v>
          </cell>
        </row>
        <row r="18867">
          <cell r="HM18867" t="str">
            <v>L3213  Pemipaan PVC AW dia 3"/m'</v>
          </cell>
          <cell r="HO18867" t="str">
            <v>L3213</v>
          </cell>
        </row>
        <row r="18868">
          <cell r="HM18868" t="str">
            <v>L3214  Pemipaan PVC AW dia 4"/m' (Bawah Lantai)</v>
          </cell>
          <cell r="HO18868" t="str">
            <v>L3214</v>
          </cell>
        </row>
        <row r="18869">
          <cell r="HM18869" t="str">
            <v>L3215  Pemipaan PVC AW dia 5"/m'</v>
          </cell>
          <cell r="HO18869" t="str">
            <v>L3215</v>
          </cell>
        </row>
        <row r="18870">
          <cell r="HM18870" t="str">
            <v>L3216  Pemipaan PVC AW dia 6"/m'</v>
          </cell>
          <cell r="HO18870" t="str">
            <v>L3216</v>
          </cell>
        </row>
        <row r="18871">
          <cell r="HM18871" t="str">
            <v>L3217  Pemipaan PVC D dia 1,5"/m' (Bawah Wastafel/K'Zink)</v>
          </cell>
          <cell r="HO18871" t="str">
            <v>L3217</v>
          </cell>
        </row>
        <row r="18872">
          <cell r="HM18872" t="str">
            <v>L3218  Pemipaan PVC D dia 2"/m' (Bawah Lantai)</v>
          </cell>
          <cell r="HO18872" t="str">
            <v>L3218</v>
          </cell>
        </row>
        <row r="18873">
          <cell r="HM18873" t="str">
            <v>L3219  Pemipaan PVC D dia 3"/m' (Bawah Lantai)</v>
          </cell>
          <cell r="HO18873" t="str">
            <v>L3219</v>
          </cell>
        </row>
        <row r="18874">
          <cell r="HM18874" t="str">
            <v>L3220  Pemipaan PVC D dia 4"/m' (Bawah Lantai)</v>
          </cell>
          <cell r="HO18874" t="str">
            <v>L3220</v>
          </cell>
        </row>
        <row r="18875">
          <cell r="HM18875" t="str">
            <v>L3221  Pemipaan PVC D dia 5"/m' (Bawah Lantai)</v>
          </cell>
          <cell r="HO18875" t="str">
            <v>L3221</v>
          </cell>
        </row>
        <row r="18876">
          <cell r="HM18876" t="str">
            <v>L3222  Pemipaan PVC D dia 6"/m' (Bawah Lantai)</v>
          </cell>
          <cell r="HO18876" t="str">
            <v>L3222</v>
          </cell>
        </row>
        <row r="18877">
          <cell r="HM18877" t="str">
            <v>M1001  Bath Tube Import/bh Type1</v>
          </cell>
          <cell r="HO18877" t="str">
            <v>M1001</v>
          </cell>
        </row>
        <row r="18878">
          <cell r="HM18878" t="str">
            <v>M1002  Bath Tube Import/bh Type2</v>
          </cell>
          <cell r="HO18878" t="str">
            <v>M1002</v>
          </cell>
        </row>
        <row r="18879">
          <cell r="HM18879" t="str">
            <v>M1003  Bath Tube Import/bh Type3</v>
          </cell>
          <cell r="HO18879" t="str">
            <v>M1003</v>
          </cell>
        </row>
        <row r="18880">
          <cell r="HM18880" t="str">
            <v>M1004  Bath Tube Lokal/bh TOTO Type1</v>
          </cell>
          <cell r="HO18880" t="str">
            <v>M1004</v>
          </cell>
        </row>
        <row r="18881">
          <cell r="HM18881" t="str">
            <v>M1005  Bath Tube Lokal/bh TOTO Type2</v>
          </cell>
          <cell r="HO18881" t="str">
            <v>M1005</v>
          </cell>
        </row>
        <row r="18882">
          <cell r="HM18882" t="str">
            <v>M1006  Bath Tube Lokal/bh TOTO Type3</v>
          </cell>
          <cell r="HO18882" t="str">
            <v>M1006</v>
          </cell>
        </row>
        <row r="18883">
          <cell r="HM18883" t="str">
            <v>M1007  Bath Tube Lokal/bh KIA Type1</v>
          </cell>
          <cell r="HO18883" t="str">
            <v>M1007</v>
          </cell>
        </row>
        <row r="18884">
          <cell r="HM18884" t="str">
            <v>M1008  Bath Tube Lokal/bh KIA Type2</v>
          </cell>
          <cell r="HO18884" t="str">
            <v>M1008</v>
          </cell>
        </row>
        <row r="18885">
          <cell r="HM18885" t="str">
            <v>M1009  Bath Tube Lokal/bh KIA Type3</v>
          </cell>
          <cell r="HO18885" t="str">
            <v>M1009</v>
          </cell>
        </row>
        <row r="18886">
          <cell r="HM18886" t="str">
            <v>M1010  Bath Tube Lokal/bh INA Type1</v>
          </cell>
          <cell r="HO18886" t="str">
            <v>M1010</v>
          </cell>
        </row>
        <row r="18887">
          <cell r="HM18887" t="str">
            <v>M1011  Bath Tube Lokal/bh INA Type2</v>
          </cell>
          <cell r="HO18887" t="str">
            <v>M1011</v>
          </cell>
        </row>
        <row r="18888">
          <cell r="HM18888" t="str">
            <v>M1012  Bath Tube Lokal/bh INA Type3</v>
          </cell>
          <cell r="HO18888" t="str">
            <v>M1012</v>
          </cell>
        </row>
        <row r="18889">
          <cell r="HM18889" t="str">
            <v>M1013  Bath Shower Import/bh Type1</v>
          </cell>
          <cell r="HO18889" t="str">
            <v>M1013</v>
          </cell>
        </row>
        <row r="18890">
          <cell r="HM18890" t="str">
            <v>M1014  Bath Shower Import/bh Type2</v>
          </cell>
          <cell r="HO18890" t="str">
            <v>M1014</v>
          </cell>
        </row>
        <row r="18891">
          <cell r="HM18891" t="str">
            <v>M1015  Bath Shower Import/bh Type3</v>
          </cell>
          <cell r="HO18891" t="str">
            <v>M1015</v>
          </cell>
        </row>
        <row r="18892">
          <cell r="HM18892" t="str">
            <v>M1016  Bath Shower Lokal/bh TOTO Type1</v>
          </cell>
          <cell r="HO18892" t="str">
            <v>M1016</v>
          </cell>
        </row>
        <row r="18893">
          <cell r="HM18893" t="str">
            <v>M1017  Bath Shower Lokal/bh TOTO Type2</v>
          </cell>
          <cell r="HO18893" t="str">
            <v>M1017</v>
          </cell>
        </row>
        <row r="18894">
          <cell r="HM18894" t="str">
            <v>M1018  Bath Shower Lokal/bh TOTO Type3</v>
          </cell>
          <cell r="HO18894" t="str">
            <v>M1018</v>
          </cell>
        </row>
        <row r="18895">
          <cell r="HM18895" t="str">
            <v>M1019  Bath Shower Lokal/bh KIA Type1</v>
          </cell>
          <cell r="HO18895" t="str">
            <v>M1019</v>
          </cell>
        </row>
        <row r="18896">
          <cell r="HM18896" t="str">
            <v>M1020  Bath Shower Lokal/bh KIA Type2</v>
          </cell>
          <cell r="HO18896" t="str">
            <v>M1020</v>
          </cell>
        </row>
        <row r="18897">
          <cell r="HM18897" t="str">
            <v>M1021  Bath Shower Lokal/bh KIA Type3</v>
          </cell>
          <cell r="HO18897" t="str">
            <v>M1021</v>
          </cell>
        </row>
        <row r="18898">
          <cell r="HM18898" t="str">
            <v>M1022  Bath Shower Lokal/bh INA Type1</v>
          </cell>
          <cell r="HO18898" t="str">
            <v>M1022</v>
          </cell>
        </row>
        <row r="18899">
          <cell r="HM18899" t="str">
            <v>M1023  Bath Shower Lokal/bh INA Type2</v>
          </cell>
          <cell r="HO18899" t="str">
            <v>M1023</v>
          </cell>
        </row>
        <row r="18900">
          <cell r="HM18900" t="str">
            <v>M1024  Bath Shower Lokal/bh INA Type3</v>
          </cell>
          <cell r="HO18900" t="str">
            <v>M1024</v>
          </cell>
        </row>
        <row r="18901">
          <cell r="HM18901" t="str">
            <v>M1025  Tempat Sabun Dinding Import/bh Type1</v>
          </cell>
          <cell r="HO18901" t="str">
            <v>M1025</v>
          </cell>
        </row>
        <row r="18902">
          <cell r="HM18902" t="str">
            <v>M1026  Tempat Sabun Dinding Import/bh Type2</v>
          </cell>
          <cell r="HO18902" t="str">
            <v>M1026</v>
          </cell>
        </row>
        <row r="18903">
          <cell r="HM18903" t="str">
            <v>M1027  Tempat Sabun Dinding Import/bh Type3</v>
          </cell>
          <cell r="HO18903" t="str">
            <v>M1027</v>
          </cell>
        </row>
        <row r="18904">
          <cell r="HM18904" t="str">
            <v>M1028  Tempat Sabun Dinding Lokal TOTO/bh Type1</v>
          </cell>
          <cell r="HO18904" t="str">
            <v>M1028</v>
          </cell>
        </row>
        <row r="18905">
          <cell r="HM18905" t="str">
            <v>M1029  Tempat Sabun Dinding Lokal TOTO/bh Type2</v>
          </cell>
          <cell r="HO18905" t="str">
            <v>M1029</v>
          </cell>
        </row>
        <row r="18906">
          <cell r="HM18906" t="str">
            <v>M1030  Tempat Sabun Dinding Lokal TOTO/bh Type3</v>
          </cell>
          <cell r="HO18906" t="str">
            <v>M1030</v>
          </cell>
        </row>
        <row r="18907">
          <cell r="HM18907" t="str">
            <v>M1031  Tempat Sabun Dinding Lokal KIA/bh Type1</v>
          </cell>
          <cell r="HO18907" t="str">
            <v>M1031</v>
          </cell>
        </row>
        <row r="18908">
          <cell r="HM18908" t="str">
            <v>M1032  Tempat Sabun Dinding Lokal KIA/bh Type2</v>
          </cell>
          <cell r="HO18908" t="str">
            <v>M1032</v>
          </cell>
        </row>
        <row r="18909">
          <cell r="HM18909" t="str">
            <v>M1033  Tempat Sabun Dinding Lokal KIA/bh Type3</v>
          </cell>
          <cell r="HO18909" t="str">
            <v>M1033</v>
          </cell>
        </row>
        <row r="18910">
          <cell r="HM18910" t="str">
            <v>M1034  Tempat Sabun Dinding Lokal INA/bh Type1</v>
          </cell>
          <cell r="HO18910" t="str">
            <v>M1034</v>
          </cell>
        </row>
        <row r="18911">
          <cell r="HM18911" t="str">
            <v>M1035  Tempat Sabun Dinding Lokal INA/bh Type2</v>
          </cell>
          <cell r="HO18911" t="str">
            <v>M1035</v>
          </cell>
        </row>
        <row r="18912">
          <cell r="HM18912" t="str">
            <v>M1036  Tempat Sabun Dinding Lokal INA/bh Type3</v>
          </cell>
          <cell r="HO18912" t="str">
            <v>M1036</v>
          </cell>
        </row>
        <row r="18913">
          <cell r="HM18913" t="str">
            <v>M1037  Gantungan Handuk Import Lurus/bh Type1</v>
          </cell>
          <cell r="HO18913" t="str">
            <v>M1037</v>
          </cell>
        </row>
        <row r="18914">
          <cell r="HM18914" t="str">
            <v>M1038  Gantungan Handuk Import Lurus/bh Type2</v>
          </cell>
          <cell r="HO18914" t="str">
            <v>M1038</v>
          </cell>
        </row>
        <row r="18915">
          <cell r="HM18915" t="str">
            <v>M1039  Gantungan Handuk Import Lurus/bh Type3</v>
          </cell>
          <cell r="HO18915" t="str">
            <v>M1039</v>
          </cell>
        </row>
        <row r="18916">
          <cell r="HM18916" t="str">
            <v>M1040  Gantungan Handuk Import Ring/bh Type1</v>
          </cell>
          <cell r="HO18916" t="str">
            <v>M1040</v>
          </cell>
        </row>
        <row r="18917">
          <cell r="HM18917" t="str">
            <v>M1041  Gantungan Handuk Import Ring/bh Type2</v>
          </cell>
          <cell r="HO18917" t="str">
            <v>M1041</v>
          </cell>
        </row>
        <row r="18918">
          <cell r="HM18918" t="str">
            <v>M1042  Gantungan Handuk Import Ring/bh Type3</v>
          </cell>
          <cell r="HO18918" t="str">
            <v>M1042</v>
          </cell>
        </row>
        <row r="18919">
          <cell r="HM18919" t="str">
            <v>M1043  Gantungan Handuk Lokal TOTO Lurus/bh Type1</v>
          </cell>
          <cell r="HO18919" t="str">
            <v>M1043</v>
          </cell>
        </row>
        <row r="18920">
          <cell r="HM18920" t="str">
            <v>M1044  Gantungan Handuk Lokal TOTO Lurus/bh Type2</v>
          </cell>
          <cell r="HO18920" t="str">
            <v>M1044</v>
          </cell>
        </row>
        <row r="18921">
          <cell r="HM18921" t="str">
            <v>M1045  Gantungan Handuk Lokal TOTO Lurus/bh Type3</v>
          </cell>
          <cell r="HO18921" t="str">
            <v>M1045</v>
          </cell>
        </row>
        <row r="18922">
          <cell r="HM18922" t="str">
            <v>M1046  Gantungan Handuk Lokal TOTO Ring/bh Type1</v>
          </cell>
          <cell r="HO18922" t="str">
            <v>M1046</v>
          </cell>
        </row>
        <row r="18923">
          <cell r="HM18923" t="str">
            <v>M1047  Gantungan Handuk Lokal TOTO Ring/bh Type2</v>
          </cell>
          <cell r="HO18923" t="str">
            <v>M1047</v>
          </cell>
        </row>
        <row r="18924">
          <cell r="HM18924" t="str">
            <v>M1048  Gantungan Handuk Lokal TOTO Ring/bh Type3</v>
          </cell>
          <cell r="HO18924" t="str">
            <v>M1048</v>
          </cell>
        </row>
        <row r="18925">
          <cell r="HM18925" t="str">
            <v>M1049  Gantungan Handuk Lokal KIA Lurus/bh Type1</v>
          </cell>
          <cell r="HO18925" t="str">
            <v>M1049</v>
          </cell>
        </row>
        <row r="18926">
          <cell r="HM18926" t="str">
            <v>M1050  Gantungan Handuk Lokal KIA Lurus/bh Type2</v>
          </cell>
          <cell r="HO18926" t="str">
            <v>M1050</v>
          </cell>
        </row>
        <row r="18927">
          <cell r="HM18927" t="str">
            <v>M1051  Gantungan Handuk Lokal KIA Lurus/bh Type3</v>
          </cell>
          <cell r="HO18927" t="str">
            <v>M1051</v>
          </cell>
        </row>
        <row r="18928">
          <cell r="HM18928" t="str">
            <v>M1052  Gantungan Handuk Lokal KIA Ring/bh Type1</v>
          </cell>
          <cell r="HO18928" t="str">
            <v>M1052</v>
          </cell>
        </row>
        <row r="18929">
          <cell r="HM18929" t="str">
            <v>M1053  Gantungan Handuk Lokal KIA Ring/bh Type2</v>
          </cell>
          <cell r="HO18929" t="str">
            <v>M1053</v>
          </cell>
        </row>
        <row r="18930">
          <cell r="HM18930" t="str">
            <v>M1054  Gantungan Handuk Lokal KIA Ring/bh Type3</v>
          </cell>
          <cell r="HO18930" t="str">
            <v>M1054</v>
          </cell>
        </row>
        <row r="18931">
          <cell r="HM18931" t="str">
            <v>M1055  Gantungan Handuk Lokal INA Lurus/bh Type1</v>
          </cell>
          <cell r="HO18931" t="str">
            <v>M1055</v>
          </cell>
        </row>
        <row r="18932">
          <cell r="HM18932" t="str">
            <v>M1056  Gantungan Handuk Lokal INA Lurus/bh Type2</v>
          </cell>
          <cell r="HO18932" t="str">
            <v>M1056</v>
          </cell>
        </row>
        <row r="18933">
          <cell r="HM18933" t="str">
            <v>M1057  Gantungan Handuk Lokal INA Lurus/bh Type3</v>
          </cell>
          <cell r="HO18933" t="str">
            <v>M1057</v>
          </cell>
        </row>
        <row r="18934">
          <cell r="HM18934" t="str">
            <v>M1058  Gantungan Handuk Lokal INA Ring/bh Type1</v>
          </cell>
          <cell r="HO18934" t="str">
            <v>M1058</v>
          </cell>
        </row>
        <row r="18935">
          <cell r="HM18935" t="str">
            <v>M1059  Gantungan Handuk Lokal INA Ring/bh Type2</v>
          </cell>
          <cell r="HO18935" t="str">
            <v>M1059</v>
          </cell>
        </row>
        <row r="18936">
          <cell r="HM18936" t="str">
            <v>M1060  Gantungan Handuk Lokal INA Ring/bh Type3</v>
          </cell>
          <cell r="HO18936" t="str">
            <v>M1060</v>
          </cell>
        </row>
        <row r="18937">
          <cell r="HM18937" t="str">
            <v>M1061  Shower Tray Import/bh Type1</v>
          </cell>
          <cell r="HO18937" t="str">
            <v>M1061</v>
          </cell>
        </row>
        <row r="18938">
          <cell r="HM18938" t="str">
            <v>M1062  Shower Tray Import/bh Type2</v>
          </cell>
          <cell r="HO18938" t="str">
            <v>M1062</v>
          </cell>
        </row>
        <row r="18939">
          <cell r="HM18939" t="str">
            <v>M1063  Shower Tray Import/bh Type3</v>
          </cell>
          <cell r="HO18939" t="str">
            <v>M1063</v>
          </cell>
        </row>
        <row r="18940">
          <cell r="HM18940" t="str">
            <v>M1064  Shower Tray Lokal TOTO/bh Type1</v>
          </cell>
          <cell r="HO18940" t="str">
            <v>M1064</v>
          </cell>
        </row>
        <row r="18941">
          <cell r="HM18941" t="str">
            <v>M1065  Shower Tray Lokal TOTO/bh Type2</v>
          </cell>
          <cell r="HO18941" t="str">
            <v>M1065</v>
          </cell>
        </row>
        <row r="18942">
          <cell r="HM18942" t="str">
            <v>M1066  Shower Tray Lokal TOTO/bh Type3</v>
          </cell>
          <cell r="HO18942" t="str">
            <v>M1066</v>
          </cell>
        </row>
        <row r="18943">
          <cell r="HM18943" t="str">
            <v>M1067  Shower Tray Lokal KIA/bh Type1</v>
          </cell>
          <cell r="HO18943" t="str">
            <v>M1067</v>
          </cell>
        </row>
        <row r="18944">
          <cell r="HM18944" t="str">
            <v>M1068  Shower Tray Lokal KIA/bh Type2</v>
          </cell>
          <cell r="HO18944" t="str">
            <v>M1068</v>
          </cell>
        </row>
        <row r="18945">
          <cell r="HM18945" t="str">
            <v>M1069  Shower Tray Lokal KIA/bh Type3</v>
          </cell>
          <cell r="HO18945" t="str">
            <v>M1069</v>
          </cell>
        </row>
        <row r="18946">
          <cell r="HM18946" t="str">
            <v>M1070  Shower Tray Lokal INA/bh Type1</v>
          </cell>
          <cell r="HO18946" t="str">
            <v>M1070</v>
          </cell>
        </row>
        <row r="18947">
          <cell r="HM18947" t="str">
            <v>M1071  Shower Tray Lokal INA/bh Type2</v>
          </cell>
          <cell r="HO18947" t="str">
            <v>M1071</v>
          </cell>
        </row>
        <row r="18948">
          <cell r="HM18948" t="str">
            <v>M1072  Shower Tray Lokal INA/bh Type3</v>
          </cell>
          <cell r="HO18948" t="str">
            <v>M1072</v>
          </cell>
        </row>
        <row r="18949">
          <cell r="HM18949" t="str">
            <v>M1073  Wall Shower Import /bh Type1</v>
          </cell>
          <cell r="HO18949" t="str">
            <v>M1073</v>
          </cell>
        </row>
        <row r="18950">
          <cell r="HM18950" t="str">
            <v>M1074  Wall Shower Import /bh Type2</v>
          </cell>
          <cell r="HO18950" t="str">
            <v>M1074</v>
          </cell>
        </row>
        <row r="18951">
          <cell r="HM18951" t="str">
            <v>M1075  Wall Shower Import /bh Type3</v>
          </cell>
          <cell r="HO18951" t="str">
            <v>M1075</v>
          </cell>
        </row>
        <row r="18952">
          <cell r="HM18952" t="str">
            <v>M1076  Wall Shower Lokal TOTO/bh Type1</v>
          </cell>
          <cell r="HO18952" t="str">
            <v>M1076</v>
          </cell>
        </row>
        <row r="18953">
          <cell r="HM18953" t="str">
            <v>M1077  Wall Shower Lokal TOTO/bh Type2</v>
          </cell>
          <cell r="HO18953" t="str">
            <v>M1077</v>
          </cell>
        </row>
        <row r="18954">
          <cell r="HM18954" t="str">
            <v>M1078  Wall Shower Lokal TOTO/bh Type3</v>
          </cell>
          <cell r="HO18954" t="str">
            <v>M1078</v>
          </cell>
        </row>
        <row r="18955">
          <cell r="HM18955" t="str">
            <v>M1079  Wall Shower Lokal KIA/bh Type1</v>
          </cell>
          <cell r="HO18955" t="str">
            <v>M1079</v>
          </cell>
        </row>
        <row r="18956">
          <cell r="HM18956" t="str">
            <v>M1080  Wall Shower Lokal KIA/bh Type2</v>
          </cell>
          <cell r="HO18956" t="str">
            <v>M1080</v>
          </cell>
        </row>
        <row r="18957">
          <cell r="HM18957" t="str">
            <v>M1081  Wall Shower Lokal KIA/bh Type3</v>
          </cell>
          <cell r="HO18957" t="str">
            <v>M1081</v>
          </cell>
        </row>
        <row r="18958">
          <cell r="HM18958" t="str">
            <v>M1082  Wall Shower Lokal INA/bh Type1</v>
          </cell>
          <cell r="HO18958" t="str">
            <v>M1082</v>
          </cell>
        </row>
        <row r="18959">
          <cell r="HM18959" t="str">
            <v>M1083  Wall Shower Lokal INA/bh Type2</v>
          </cell>
          <cell r="HO18959" t="str">
            <v>M1083</v>
          </cell>
        </row>
        <row r="18960">
          <cell r="HM18960" t="str">
            <v>M1084  Wall Shower Lokal INA/bh Type3</v>
          </cell>
          <cell r="HO18960" t="str">
            <v>M1084</v>
          </cell>
        </row>
        <row r="18961">
          <cell r="HM18961" t="str">
            <v>M1085  Bak Mandi Fibre Import/bh Type1</v>
          </cell>
          <cell r="HO18961" t="str">
            <v>M1085</v>
          </cell>
        </row>
        <row r="18962">
          <cell r="HM18962" t="str">
            <v>M1086  Bak Mandi Fibre Import/bh Type2</v>
          </cell>
          <cell r="HO18962" t="str">
            <v>M1086</v>
          </cell>
        </row>
        <row r="18963">
          <cell r="HM18963" t="str">
            <v>M1087  Bak Mandi Fibre Import/bh Type3</v>
          </cell>
          <cell r="HO18963" t="str">
            <v>M1087</v>
          </cell>
        </row>
        <row r="18964">
          <cell r="HM18964" t="str">
            <v>M1088  Bak Mandi Fibre Lokal/bh Type1</v>
          </cell>
          <cell r="HO18964" t="str">
            <v>M1088</v>
          </cell>
        </row>
        <row r="18965">
          <cell r="HM18965" t="str">
            <v>M1089  Bak Mandi Fibre Lokal/bh Type2</v>
          </cell>
          <cell r="HO18965" t="str">
            <v>M1089</v>
          </cell>
        </row>
        <row r="18966">
          <cell r="HM18966" t="str">
            <v>M1090  Bak Mandi Fibre Lokal/bh Type3</v>
          </cell>
          <cell r="HO18966" t="str">
            <v>M1090</v>
          </cell>
        </row>
        <row r="18967">
          <cell r="HM18967" t="str">
            <v>M1091  Bak Mandi Pas.Bata Press/bh 60x60cm</v>
          </cell>
          <cell r="HO18967" t="str">
            <v>M1091</v>
          </cell>
        </row>
        <row r="18968">
          <cell r="HM18968" t="str">
            <v>M1092  Bak Mandi Pas.Bata Press/bh 70x70cm</v>
          </cell>
          <cell r="HO18968" t="str">
            <v>M1092</v>
          </cell>
        </row>
        <row r="18969">
          <cell r="HM18969" t="str">
            <v>M1093  Bak Mandi Pas.Bata Press/bh 80x80cm</v>
          </cell>
          <cell r="HO18969" t="str">
            <v>M1093</v>
          </cell>
        </row>
        <row r="18970">
          <cell r="HM18970" t="str">
            <v>M1094  Kran Tembok Import/bh Type1</v>
          </cell>
          <cell r="HO18970" t="str">
            <v>M1094</v>
          </cell>
        </row>
        <row r="18971">
          <cell r="HM18971" t="str">
            <v>M1095  Kran Tembok Import/bh Type2</v>
          </cell>
          <cell r="HO18971" t="str">
            <v>M1095</v>
          </cell>
        </row>
        <row r="18972">
          <cell r="HM18972" t="str">
            <v>M1096  Kran Tembok Import/bh Type3</v>
          </cell>
          <cell r="HO18972" t="str">
            <v>M1096</v>
          </cell>
        </row>
        <row r="18973">
          <cell r="HM18973" t="str">
            <v>M1097  Kran Tembok Lokal TOTO/bh Type1</v>
          </cell>
          <cell r="HO18973" t="str">
            <v>M1097</v>
          </cell>
        </row>
        <row r="18974">
          <cell r="HM18974" t="str">
            <v>M1098  Kran Tembok Lokal TOTO/bh Type2</v>
          </cell>
          <cell r="HO18974" t="str">
            <v>M1098</v>
          </cell>
        </row>
        <row r="18975">
          <cell r="HM18975" t="str">
            <v>M1099  Kran Tembok Lokal TOTO/bh Type3</v>
          </cell>
          <cell r="HO18975" t="str">
            <v>M1099</v>
          </cell>
        </row>
        <row r="18976">
          <cell r="HM18976" t="str">
            <v>M1100  Kran Tembok Lokal KIA/bh Type1</v>
          </cell>
          <cell r="HO18976" t="str">
            <v>M1100</v>
          </cell>
        </row>
        <row r="18977">
          <cell r="HM18977" t="str">
            <v>M1101  Kran Tembok Lokal KIA/bh Type2</v>
          </cell>
          <cell r="HO18977" t="str">
            <v>M1101</v>
          </cell>
        </row>
        <row r="18978">
          <cell r="HM18978" t="str">
            <v>M1102  Kran Tembok Lokal KIA/bh Type3</v>
          </cell>
          <cell r="HO18978" t="str">
            <v>M1102</v>
          </cell>
        </row>
        <row r="18979">
          <cell r="HM18979" t="str">
            <v>M1103  Kran Tembok Lokal INA/bh Type1</v>
          </cell>
          <cell r="HO18979" t="str">
            <v>M1103</v>
          </cell>
        </row>
        <row r="18980">
          <cell r="HM18980" t="str">
            <v>M1104  Kran Tembok Lokal INA/bh Type2</v>
          </cell>
          <cell r="HO18980" t="str">
            <v>M1104</v>
          </cell>
        </row>
        <row r="18981">
          <cell r="HM18981" t="str">
            <v>M1105  Kran Tembok Lokal INA/bh Type3</v>
          </cell>
          <cell r="HO18981" t="str">
            <v>M1105</v>
          </cell>
        </row>
        <row r="18982">
          <cell r="HM18982" t="str">
            <v>M1106  Floor Drain Import/bh Type1</v>
          </cell>
          <cell r="HO18982" t="str">
            <v>M1106</v>
          </cell>
        </row>
        <row r="18983">
          <cell r="HM18983" t="str">
            <v>M1107  Floor Drain Import/bh Type2</v>
          </cell>
          <cell r="HO18983" t="str">
            <v>M1107</v>
          </cell>
        </row>
        <row r="18984">
          <cell r="HM18984" t="str">
            <v>M1108  Floor Drain Import/bh Type3</v>
          </cell>
          <cell r="HO18984" t="str">
            <v>M1108</v>
          </cell>
        </row>
        <row r="18985">
          <cell r="HM18985" t="str">
            <v>M1109  Floor Drain Lokal TOTO/bh Type1</v>
          </cell>
          <cell r="HO18985" t="str">
            <v>M1109</v>
          </cell>
        </row>
        <row r="18986">
          <cell r="HM18986" t="str">
            <v>M1110  Floor Drain Lokal TOTO/bh Type2</v>
          </cell>
          <cell r="HO18986" t="str">
            <v>M1110</v>
          </cell>
        </row>
        <row r="18987">
          <cell r="HM18987" t="str">
            <v>M1111  Floor Drain Lokal TOTO/bh Type3</v>
          </cell>
          <cell r="HO18987" t="str">
            <v>M1111</v>
          </cell>
        </row>
        <row r="18988">
          <cell r="HM18988" t="str">
            <v>M1112  Floor Drain Lokal KIA/bh Type1</v>
          </cell>
          <cell r="HO18988" t="str">
            <v>M1112</v>
          </cell>
        </row>
        <row r="18989">
          <cell r="HM18989" t="str">
            <v>M1113  Floor Drain Lokal KIA/bh Type2</v>
          </cell>
          <cell r="HO18989" t="str">
            <v>M1113</v>
          </cell>
        </row>
        <row r="18990">
          <cell r="HM18990" t="str">
            <v>M1114  Floor Drain Lokal KIA/bh Type3</v>
          </cell>
          <cell r="HO18990" t="str">
            <v>M1114</v>
          </cell>
        </row>
        <row r="18991">
          <cell r="HM18991" t="str">
            <v>M1115  Floor Drain Lokal INA/bh Type1</v>
          </cell>
          <cell r="HO18991" t="str">
            <v>M1115</v>
          </cell>
        </row>
        <row r="18992">
          <cell r="HM18992" t="str">
            <v>M1116  Floor Drain Lokal INA/bh Type2</v>
          </cell>
          <cell r="HO18992" t="str">
            <v>M1116</v>
          </cell>
        </row>
        <row r="18993">
          <cell r="HM18993" t="str">
            <v>M1117  Floor Drain Lokal INA/bh Type3</v>
          </cell>
          <cell r="HO18993" t="str">
            <v>M1117</v>
          </cell>
        </row>
        <row r="18994">
          <cell r="HM18994" t="str">
            <v>M1118  Wastafel Import/bh Type1</v>
          </cell>
          <cell r="HO18994" t="str">
            <v>M1118</v>
          </cell>
        </row>
        <row r="18995">
          <cell r="HM18995" t="str">
            <v>M1119  Wastafel Import/bh Type2</v>
          </cell>
          <cell r="HO18995" t="str">
            <v>M1119</v>
          </cell>
        </row>
        <row r="18996">
          <cell r="HM18996" t="str">
            <v>M1120  Wastafel Import/bh Type3</v>
          </cell>
          <cell r="HO18996" t="str">
            <v>M1120</v>
          </cell>
        </row>
        <row r="18997">
          <cell r="HM18997" t="str">
            <v>M1121  Wastafel Lokal TOTO/bh Type1</v>
          </cell>
          <cell r="HO18997" t="str">
            <v>M1121</v>
          </cell>
        </row>
        <row r="18998">
          <cell r="HM18998" t="str">
            <v>M1122  Wastafel Lokal TOTO/bh Type2</v>
          </cell>
          <cell r="HO18998" t="str">
            <v>M1122</v>
          </cell>
        </row>
        <row r="18999">
          <cell r="HM18999" t="str">
            <v>M1123  Wastafel Lokal TOTO/bh Type3</v>
          </cell>
          <cell r="HO18999" t="str">
            <v>M1123</v>
          </cell>
        </row>
        <row r="19000">
          <cell r="HM19000" t="str">
            <v>M1124  Wastafel Lokal KIA/bh Type1</v>
          </cell>
          <cell r="HO19000" t="str">
            <v>M1124</v>
          </cell>
        </row>
        <row r="19001">
          <cell r="HM19001" t="str">
            <v>M1125  Wastafel Lokal KIA/bh Type2</v>
          </cell>
          <cell r="HO19001" t="str">
            <v>M1125</v>
          </cell>
        </row>
        <row r="19002">
          <cell r="HM19002" t="str">
            <v>M1126  Wastafel Lokal KIA/bh Type3</v>
          </cell>
          <cell r="HO19002" t="str">
            <v>M1126</v>
          </cell>
        </row>
        <row r="19003">
          <cell r="HM19003" t="str">
            <v>M1127  Wastafel Lokal INA/bh Type1</v>
          </cell>
          <cell r="HO19003" t="str">
            <v>M1127</v>
          </cell>
        </row>
        <row r="19004">
          <cell r="HM19004" t="str">
            <v>M1128  Wastafel Lokal INA/bh Type2</v>
          </cell>
          <cell r="HO19004" t="str">
            <v>M1128</v>
          </cell>
        </row>
        <row r="19005">
          <cell r="HM19005" t="str">
            <v>M1129  Wastafel Lokal INA/bh Type3</v>
          </cell>
          <cell r="HO19005" t="str">
            <v>M1129</v>
          </cell>
        </row>
        <row r="19006">
          <cell r="HM19006" t="str">
            <v>M1130  Cermin Wastafel Import/bh Type1</v>
          </cell>
          <cell r="HO19006" t="str">
            <v>M1130</v>
          </cell>
        </row>
        <row r="19007">
          <cell r="HM19007" t="str">
            <v>M1131  Cermin Wastafel Import/bh Type2</v>
          </cell>
          <cell r="HO19007" t="str">
            <v>M1131</v>
          </cell>
        </row>
        <row r="19008">
          <cell r="HM19008" t="str">
            <v>M1132  Cermin Wastafel Import/bh Type3</v>
          </cell>
          <cell r="HO19008" t="str">
            <v>M1132</v>
          </cell>
        </row>
        <row r="19009">
          <cell r="HM19009" t="str">
            <v>M1133  Cermin Wastafel Lokal TOTO/bh Type1</v>
          </cell>
          <cell r="HO19009" t="str">
            <v>M1133</v>
          </cell>
        </row>
        <row r="19010">
          <cell r="HM19010" t="str">
            <v>M1134  Cermin Wastafel Lokal TOTO/bh Type2</v>
          </cell>
          <cell r="HO19010" t="str">
            <v>M1134</v>
          </cell>
        </row>
        <row r="19011">
          <cell r="HM19011" t="str">
            <v>M1135  Cermin Wastafel Lokal TOTO/bh Type3</v>
          </cell>
          <cell r="HO19011" t="str">
            <v>M1135</v>
          </cell>
        </row>
        <row r="19012">
          <cell r="HM19012" t="str">
            <v>M1136  Cermin Wastafel Lokal KIA/bh Type1</v>
          </cell>
          <cell r="HO19012" t="str">
            <v>M1136</v>
          </cell>
        </row>
        <row r="19013">
          <cell r="HM19013" t="str">
            <v>M1137  Cermin Wastafel Lokal KIA/bh Type2</v>
          </cell>
          <cell r="HO19013" t="str">
            <v>M1137</v>
          </cell>
        </row>
        <row r="19014">
          <cell r="HM19014" t="str">
            <v>M1138  Cermin Wastafel Lokal KIA/bh Type3</v>
          </cell>
          <cell r="HO19014" t="str">
            <v>M1138</v>
          </cell>
        </row>
        <row r="19015">
          <cell r="HM19015" t="str">
            <v>M1139  Cermin Wastafel Lokal INA/bh Type1</v>
          </cell>
          <cell r="HO19015" t="str">
            <v>M1139</v>
          </cell>
        </row>
        <row r="19016">
          <cell r="HM19016" t="str">
            <v>M1140  Cermin Wastafel Lokal INA/bh Type2</v>
          </cell>
          <cell r="HO19016" t="str">
            <v>M1140</v>
          </cell>
        </row>
        <row r="19017">
          <cell r="HM19017" t="str">
            <v>M1141  Cermin Wastafel Lokal INA/bh Type3</v>
          </cell>
          <cell r="HO19017" t="str">
            <v>M1141</v>
          </cell>
        </row>
        <row r="19018">
          <cell r="HM19018" t="str">
            <v>M1142  Closet Duduk Import/bh Type1</v>
          </cell>
          <cell r="HO19018" t="str">
            <v>M1142</v>
          </cell>
        </row>
        <row r="19019">
          <cell r="HM19019" t="str">
            <v>M1143  Closet Duduk Import/bh Type2</v>
          </cell>
          <cell r="HO19019" t="str">
            <v>M1143</v>
          </cell>
        </row>
        <row r="19020">
          <cell r="HM19020" t="str">
            <v>M1144  Closet Duduk Import/bh Type3</v>
          </cell>
          <cell r="HO19020" t="str">
            <v>M1144</v>
          </cell>
        </row>
        <row r="19021">
          <cell r="HM19021" t="str">
            <v>M1145  Closet Duduk Lokal TOTO/bh Type1</v>
          </cell>
          <cell r="HO19021" t="str">
            <v>M1145</v>
          </cell>
        </row>
        <row r="19022">
          <cell r="HM19022" t="str">
            <v>M1146  Closet Duduk Lokal TOTO/bh Type2</v>
          </cell>
          <cell r="HO19022" t="str">
            <v>M1146</v>
          </cell>
        </row>
        <row r="19023">
          <cell r="HM19023" t="str">
            <v>M1147  Closet Duduk Lokal TOTO/bh Type3</v>
          </cell>
          <cell r="HO19023" t="str">
            <v>M1147</v>
          </cell>
        </row>
        <row r="19024">
          <cell r="HM19024" t="str">
            <v>M1148  Closet Duduk Lokal KIA/bh Type1</v>
          </cell>
          <cell r="HO19024" t="str">
            <v>M1148</v>
          </cell>
        </row>
        <row r="19025">
          <cell r="HM19025" t="str">
            <v>M1149  Closet Duduk Lokal KIA/bh Type2</v>
          </cell>
          <cell r="HO19025" t="str">
            <v>M1149</v>
          </cell>
        </row>
        <row r="19026">
          <cell r="HM19026" t="str">
            <v>M1150  Closet Duduk Lokal KIA/bh Type3</v>
          </cell>
          <cell r="HO19026" t="str">
            <v>M1150</v>
          </cell>
        </row>
        <row r="19027">
          <cell r="HM19027" t="str">
            <v>M1151  Closet Duduk Lokal INA/bh Type1</v>
          </cell>
          <cell r="HO19027" t="str">
            <v>M1151</v>
          </cell>
        </row>
        <row r="19028">
          <cell r="HM19028" t="str">
            <v>M1152  Closet Duduk Lokal INA/bh Type2</v>
          </cell>
          <cell r="HO19028" t="str">
            <v>M1152</v>
          </cell>
        </row>
        <row r="19029">
          <cell r="HM19029" t="str">
            <v>M1153  Closet Duduk Lokal INA/bh Type3</v>
          </cell>
          <cell r="HO19029" t="str">
            <v>M1153</v>
          </cell>
        </row>
        <row r="19030">
          <cell r="HM19030" t="str">
            <v>M1154  Closet Jongkok Lokal TOTO/bh Type1</v>
          </cell>
          <cell r="HO19030" t="str">
            <v>M1154</v>
          </cell>
        </row>
        <row r="19031">
          <cell r="HM19031" t="str">
            <v>M1155  Closet Jongkok Lokal TOTO/bh Type2</v>
          </cell>
          <cell r="HO19031" t="str">
            <v>M1155</v>
          </cell>
        </row>
        <row r="19032">
          <cell r="HM19032" t="str">
            <v>M1156  Closet Jongkok Lokal TOTO/bh Type3</v>
          </cell>
          <cell r="HO19032" t="str">
            <v>M1156</v>
          </cell>
        </row>
        <row r="19033">
          <cell r="HM19033" t="str">
            <v>M1157  Closet Jongkok Lokal KIA/bh Type1</v>
          </cell>
          <cell r="HO19033" t="str">
            <v>M1157</v>
          </cell>
        </row>
        <row r="19034">
          <cell r="HM19034" t="str">
            <v>M1158  Closet Jongkok Lokal KIA/bh Type2</v>
          </cell>
          <cell r="HO19034" t="str">
            <v>M1158</v>
          </cell>
        </row>
        <row r="19035">
          <cell r="HM19035" t="str">
            <v>M1159  Closet Jongkok Lokal KIA/bh Type3</v>
          </cell>
          <cell r="HO19035" t="str">
            <v>M1159</v>
          </cell>
        </row>
        <row r="19036">
          <cell r="HM19036" t="str">
            <v>M1160  Closet Jongkok Lokal INA/bh Type1</v>
          </cell>
          <cell r="HO19036" t="str">
            <v>M1160</v>
          </cell>
        </row>
        <row r="19037">
          <cell r="HM19037" t="str">
            <v>M1161  Closet Jongkok Lokal INA/bh Type2</v>
          </cell>
          <cell r="HO19037" t="str">
            <v>M1161</v>
          </cell>
        </row>
        <row r="19038">
          <cell r="HM19038" t="str">
            <v>M1162  Closet Jongkok Lokal INA/bh Type3</v>
          </cell>
          <cell r="HO19038" t="str">
            <v>M1162</v>
          </cell>
        </row>
        <row r="19039">
          <cell r="HM19039" t="str">
            <v>M1163  Bidet Import/bh Type1</v>
          </cell>
          <cell r="HO19039" t="str">
            <v>M1163</v>
          </cell>
        </row>
        <row r="19040">
          <cell r="HM19040" t="str">
            <v>M1164  Bidet Import/bh Type2</v>
          </cell>
          <cell r="HO19040" t="str">
            <v>M1164</v>
          </cell>
        </row>
        <row r="19041">
          <cell r="HM19041" t="str">
            <v>M1165  Bidet Import/bh Type3</v>
          </cell>
          <cell r="HO19041" t="str">
            <v>M1165</v>
          </cell>
        </row>
        <row r="19042">
          <cell r="HM19042" t="str">
            <v>M1166  Bidet Lokal TOTO/bh Type1</v>
          </cell>
          <cell r="HO19042" t="str">
            <v>M1166</v>
          </cell>
        </row>
        <row r="19043">
          <cell r="HM19043" t="str">
            <v>M1167  Bidet Lokal TOTO/bh Type2</v>
          </cell>
          <cell r="HO19043" t="str">
            <v>M1167</v>
          </cell>
        </row>
        <row r="19044">
          <cell r="HM19044" t="str">
            <v>M1168  Bidet Lokal TOTO/bh Type3</v>
          </cell>
          <cell r="HO19044" t="str">
            <v>M1168</v>
          </cell>
        </row>
        <row r="19045">
          <cell r="HM19045" t="str">
            <v>M1169  Bidet Lokal KIA/bh Type1</v>
          </cell>
          <cell r="HO19045" t="str">
            <v>M1169</v>
          </cell>
        </row>
        <row r="19046">
          <cell r="HM19046" t="str">
            <v>M1170  Bidet Lokal KIA/bh Type2</v>
          </cell>
          <cell r="HO19046" t="str">
            <v>M1170</v>
          </cell>
        </row>
        <row r="19047">
          <cell r="HM19047" t="str">
            <v>M1171  Bidet Lokal KIA/bh Type3</v>
          </cell>
          <cell r="HO19047" t="str">
            <v>M1171</v>
          </cell>
        </row>
        <row r="19048">
          <cell r="HM19048" t="str">
            <v>M1172  Bidet Lokal INA/bh Type1</v>
          </cell>
          <cell r="HO19048" t="str">
            <v>M1172</v>
          </cell>
        </row>
        <row r="19049">
          <cell r="HM19049" t="str">
            <v>M1173  Bidet Lokal INA/bh Type2</v>
          </cell>
          <cell r="HO19049" t="str">
            <v>M1173</v>
          </cell>
        </row>
        <row r="19050">
          <cell r="HM19050" t="str">
            <v>M1174  Bidet Lokal INA/bh Type3</v>
          </cell>
          <cell r="HO19050" t="str">
            <v>M1174</v>
          </cell>
        </row>
        <row r="19051">
          <cell r="HM19051" t="str">
            <v>M1175  Jet Washer Import/bh Type1</v>
          </cell>
          <cell r="HO19051" t="str">
            <v>M1175</v>
          </cell>
        </row>
        <row r="19052">
          <cell r="HM19052" t="str">
            <v>M1176  Jet Washer Import/bh Type2</v>
          </cell>
          <cell r="HO19052" t="str">
            <v>M1176</v>
          </cell>
        </row>
        <row r="19053">
          <cell r="HM19053" t="str">
            <v>M1177  Jet Washer Import/bh Type3</v>
          </cell>
          <cell r="HO19053" t="str">
            <v>M1177</v>
          </cell>
        </row>
        <row r="19054">
          <cell r="HM19054" t="str">
            <v>M1178  Jet Washer Lokal TOTO/bh Type1</v>
          </cell>
          <cell r="HO19054" t="str">
            <v>M1178</v>
          </cell>
        </row>
        <row r="19055">
          <cell r="HM19055" t="str">
            <v>M1179  Jet Washer Lokal TOTO/bh Type2</v>
          </cell>
          <cell r="HO19055" t="str">
            <v>M1179</v>
          </cell>
        </row>
        <row r="19056">
          <cell r="HM19056" t="str">
            <v>M1180  Jet Washer Lokal TOTO/bh Type3</v>
          </cell>
          <cell r="HO19056" t="str">
            <v>M1180</v>
          </cell>
        </row>
        <row r="19057">
          <cell r="HM19057" t="str">
            <v>M1181  Jet Washer Lokal KIA/bh Type1</v>
          </cell>
          <cell r="HO19057" t="str">
            <v>M1181</v>
          </cell>
        </row>
        <row r="19058">
          <cell r="HM19058" t="str">
            <v>M1182  Jet Washer Lokal KIA/bh Type2</v>
          </cell>
          <cell r="HO19058" t="str">
            <v>M1182</v>
          </cell>
        </row>
        <row r="19059">
          <cell r="HM19059" t="str">
            <v>M1183  Jet Washer Lokal KIA/bh Type3</v>
          </cell>
          <cell r="HO19059" t="str">
            <v>M1183</v>
          </cell>
        </row>
        <row r="19060">
          <cell r="HM19060" t="str">
            <v>M1184  Jet Washer Lokal INA/bh Type1</v>
          </cell>
          <cell r="HO19060" t="str">
            <v>M1184</v>
          </cell>
        </row>
        <row r="19061">
          <cell r="HM19061" t="str">
            <v>M1185  Jet Washer Lokal INA/bh Type2</v>
          </cell>
          <cell r="HO19061" t="str">
            <v>M1185</v>
          </cell>
        </row>
        <row r="19062">
          <cell r="HM19062" t="str">
            <v>M1186  Jet Washer Lokal INA/bh Type3</v>
          </cell>
          <cell r="HO19062" t="str">
            <v>M1186</v>
          </cell>
        </row>
        <row r="19063">
          <cell r="HM19063" t="str">
            <v>M1187  Tempat Tissue Import/bh Type1</v>
          </cell>
          <cell r="HO19063" t="str">
            <v>M1187</v>
          </cell>
        </row>
        <row r="19064">
          <cell r="HM19064" t="str">
            <v>M1188  Tempat Tissue Import/bh Type2</v>
          </cell>
          <cell r="HO19064" t="str">
            <v>M1188</v>
          </cell>
        </row>
        <row r="19065">
          <cell r="HM19065" t="str">
            <v>M1189  Tempat Tissue Import/bh Type3</v>
          </cell>
          <cell r="HO19065" t="str">
            <v>M1189</v>
          </cell>
        </row>
        <row r="19066">
          <cell r="HM19066" t="str">
            <v>M1190  Tempat Tissue Lokal Toto/bh Type1</v>
          </cell>
          <cell r="HO19066" t="str">
            <v>M1190</v>
          </cell>
        </row>
        <row r="19067">
          <cell r="HM19067" t="str">
            <v>M1191  Tempat Tissue Lokal Toto/bh Type2</v>
          </cell>
          <cell r="HO19067" t="str">
            <v>M1191</v>
          </cell>
        </row>
        <row r="19068">
          <cell r="HM19068" t="str">
            <v>M1192  Tempat Tissue Lokal Toto/bh Type3</v>
          </cell>
          <cell r="HO19068" t="str">
            <v>M1192</v>
          </cell>
        </row>
        <row r="19069">
          <cell r="HM19069" t="str">
            <v>M1193  Tempat Tissue Lokal KIA/bh Type1</v>
          </cell>
          <cell r="HO19069" t="str">
            <v>M1193</v>
          </cell>
        </row>
        <row r="19070">
          <cell r="HM19070" t="str">
            <v>M1194  Tempat Tissue Lokal KIA/bh Type2</v>
          </cell>
          <cell r="HO19070" t="str">
            <v>M1194</v>
          </cell>
        </row>
        <row r="19071">
          <cell r="HM19071" t="str">
            <v>M1195  Tempat Tissue Lokal KIA/bh Type3</v>
          </cell>
          <cell r="HO19071" t="str">
            <v>M1195</v>
          </cell>
        </row>
        <row r="19072">
          <cell r="HM19072" t="str">
            <v>M1196  Tempat Tissue Lokal INA/bh Type1</v>
          </cell>
          <cell r="HO19072" t="str">
            <v>M1196</v>
          </cell>
        </row>
        <row r="19073">
          <cell r="HM19073" t="str">
            <v>M1197  Tempat Tissue Lokal INA/bh Type2</v>
          </cell>
          <cell r="HO19073" t="str">
            <v>M1197</v>
          </cell>
        </row>
        <row r="19074">
          <cell r="HM19074" t="str">
            <v>M1198  Tempat Tissue Lokal INA/bh Type3</v>
          </cell>
          <cell r="HO19074" t="str">
            <v>M1198</v>
          </cell>
        </row>
        <row r="19075">
          <cell r="HM19075" t="str">
            <v>M1199  Pantry Zink Import/bh 2Lubang 2Sayap</v>
          </cell>
          <cell r="HO19075" t="str">
            <v>M1199</v>
          </cell>
        </row>
        <row r="19076">
          <cell r="HM19076" t="str">
            <v>M1200  Pantry Zink Import/bh 2Lubang 1Sayap</v>
          </cell>
          <cell r="HO19076" t="str">
            <v>M1200</v>
          </cell>
        </row>
        <row r="19077">
          <cell r="HM19077" t="str">
            <v>M1201  Pantry Zink Import/bh 1Lubang 2Sayap</v>
          </cell>
          <cell r="HO19077" t="str">
            <v>M1201</v>
          </cell>
        </row>
        <row r="19078">
          <cell r="HM19078" t="str">
            <v>M1202  Pantry Zink Import/bh 1Lubang 1Sayap</v>
          </cell>
          <cell r="HO19078" t="str">
            <v>M1202</v>
          </cell>
        </row>
        <row r="19079">
          <cell r="HM19079" t="str">
            <v>M1203  Pantry Zink Lokal Diethelm/bh 2Lubang 2Sayap</v>
          </cell>
          <cell r="HO19079" t="str">
            <v>M1203</v>
          </cell>
        </row>
        <row r="19080">
          <cell r="HM19080" t="str">
            <v>M1204  Pantry Zink Lokal Diethelm/bh 2Lubang 1Sayap</v>
          </cell>
          <cell r="HO19080" t="str">
            <v>M1204</v>
          </cell>
        </row>
        <row r="19081">
          <cell r="HM19081" t="str">
            <v>M1205  Pantry Zink Lokal Diethelm/bh 1Lubang 2Sayap</v>
          </cell>
          <cell r="HO19081" t="str">
            <v>M1205</v>
          </cell>
        </row>
        <row r="19082">
          <cell r="HM19082" t="str">
            <v>M1206  Pantry Zink Lokal Diethelm/bh 1Lubang 1Sayap</v>
          </cell>
          <cell r="HO19082" t="str">
            <v>M1206</v>
          </cell>
        </row>
        <row r="19083">
          <cell r="HM19083" t="str">
            <v>M1207  Pantry Zink Lokal Ariston/bh 2Lubang 2Sayap</v>
          </cell>
          <cell r="HO19083" t="str">
            <v>M1207</v>
          </cell>
        </row>
        <row r="19084">
          <cell r="HM19084" t="str">
            <v>M1208  Pantry Zink Lokal Ariston/bh 2Lubang 1Sayap</v>
          </cell>
          <cell r="HO19084" t="str">
            <v>M1208</v>
          </cell>
        </row>
        <row r="19085">
          <cell r="HM19085" t="str">
            <v>M1209  Pantry Zink Lokal Ariston/bh 1Lubang 2Sayap</v>
          </cell>
          <cell r="HO19085" t="str">
            <v>M1209</v>
          </cell>
        </row>
        <row r="19086">
          <cell r="HM19086" t="str">
            <v>M1210  Pantry Zink Lokal Ariston/bh 1Lubang 1Sayap</v>
          </cell>
          <cell r="HO19086" t="str">
            <v>M1210</v>
          </cell>
        </row>
        <row r="19087">
          <cell r="HM19087" t="str">
            <v>M1211  Pantry Zink Lokal Meiwa/bh 2Lubang 2Sayap</v>
          </cell>
          <cell r="HO19087" t="str">
            <v>M1211</v>
          </cell>
        </row>
        <row r="19088">
          <cell r="HM19088" t="str">
            <v>M1212  Pantry Zink Lokal Meiwa/bh 2Lubang 1Sayap</v>
          </cell>
          <cell r="HO19088" t="str">
            <v>M1212</v>
          </cell>
        </row>
        <row r="19089">
          <cell r="HM19089" t="str">
            <v>M1213  Pantry Zink Lokal Meiwa/bh 1Lubang 2Sayap</v>
          </cell>
          <cell r="HO19089" t="str">
            <v>M1213</v>
          </cell>
        </row>
        <row r="19090">
          <cell r="HM19090" t="str">
            <v>M1214  Pantry Zink Lokal Meiwa/bh 1Lubang 1Sayap</v>
          </cell>
          <cell r="HO19090" t="str">
            <v>M1214</v>
          </cell>
        </row>
        <row r="19091">
          <cell r="HM19091" t="str">
            <v>M1215  Kran Zink Import/bh Type1</v>
          </cell>
          <cell r="HO19091" t="str">
            <v>M1215</v>
          </cell>
        </row>
        <row r="19092">
          <cell r="HM19092" t="str">
            <v>M1216  Kran Zink Import/bh Type2</v>
          </cell>
          <cell r="HO19092" t="str">
            <v>M1216</v>
          </cell>
        </row>
        <row r="19093">
          <cell r="HM19093" t="str">
            <v>M1217  Kran Zink Import/bh Type3</v>
          </cell>
          <cell r="HO19093" t="str">
            <v>M1217</v>
          </cell>
        </row>
        <row r="19094">
          <cell r="HM19094" t="str">
            <v>M1218  Kran Zink Lokal TOTO/bh Type1</v>
          </cell>
          <cell r="HO19094" t="str">
            <v>M1218</v>
          </cell>
        </row>
        <row r="19095">
          <cell r="HM19095" t="str">
            <v>M1219  Kran Zink Lokal TOTO/bh Type2</v>
          </cell>
          <cell r="HO19095" t="str">
            <v>M1219</v>
          </cell>
        </row>
        <row r="19096">
          <cell r="HM19096" t="str">
            <v>M1220  Kran Zink Lokal TOTO/bh Type3</v>
          </cell>
          <cell r="HO19096" t="str">
            <v>M1220</v>
          </cell>
        </row>
        <row r="19097">
          <cell r="HM19097" t="str">
            <v>M1221  Kran Zink Lokal KIA/bh Type1</v>
          </cell>
          <cell r="HO19097" t="str">
            <v>M1221</v>
          </cell>
        </row>
        <row r="19098">
          <cell r="HM19098" t="str">
            <v>M1222  Kran Zink Lokal KIA/bh Type2</v>
          </cell>
          <cell r="HO19098" t="str">
            <v>M1222</v>
          </cell>
        </row>
        <row r="19099">
          <cell r="HM19099" t="str">
            <v>M1223  Kran Zink Lokal KIA/bh Type3</v>
          </cell>
          <cell r="HO19099" t="str">
            <v>M1223</v>
          </cell>
        </row>
        <row r="19100">
          <cell r="HM19100" t="str">
            <v>M1224  Kran Zink Lokal INA/bh Type1</v>
          </cell>
          <cell r="HO19100" t="str">
            <v>M1224</v>
          </cell>
        </row>
        <row r="19101">
          <cell r="HM19101" t="str">
            <v>M1225  Kran Zink Lokal INA/bh Type2</v>
          </cell>
          <cell r="HO19101" t="str">
            <v>M1225</v>
          </cell>
        </row>
        <row r="19102">
          <cell r="HM19102" t="str">
            <v>M1226  Kran Zink Lokal INA/bh Type3</v>
          </cell>
          <cell r="HO19102" t="str">
            <v>M1226</v>
          </cell>
        </row>
        <row r="19103">
          <cell r="HM19103" t="str">
            <v>M1227  Kran Taman Import/bh Type1</v>
          </cell>
          <cell r="HO19103" t="str">
            <v>M1227</v>
          </cell>
        </row>
        <row r="19104">
          <cell r="HM19104" t="str">
            <v>M1228  Kran Taman Import/bh Type2</v>
          </cell>
          <cell r="HO19104" t="str">
            <v>M1228</v>
          </cell>
        </row>
        <row r="19105">
          <cell r="HM19105" t="str">
            <v>M1229  Kran Taman Import/bh Type3</v>
          </cell>
          <cell r="HO19105" t="str">
            <v>M1229</v>
          </cell>
        </row>
        <row r="19106">
          <cell r="HM19106" t="str">
            <v>M1230  Kran Taman Lokal TOTO/bh Type1</v>
          </cell>
          <cell r="HO19106" t="str">
            <v>M1230</v>
          </cell>
        </row>
        <row r="19107">
          <cell r="HM19107" t="str">
            <v>M1231  Kran Taman Lokal TOTO/bh Type2</v>
          </cell>
          <cell r="HO19107" t="str">
            <v>M1231</v>
          </cell>
        </row>
        <row r="19108">
          <cell r="HM19108" t="str">
            <v>M1232  Kran Taman Lokal TOTO/bh Type3</v>
          </cell>
          <cell r="HO19108" t="str">
            <v>M1232</v>
          </cell>
        </row>
        <row r="19109">
          <cell r="HM19109" t="str">
            <v>M1233  Kran Taman Lokal KIA/bh Type1</v>
          </cell>
          <cell r="HO19109" t="str">
            <v>M1233</v>
          </cell>
        </row>
        <row r="19110">
          <cell r="HM19110" t="str">
            <v>M1234  Kran Taman Lokal KIA/bh Type2</v>
          </cell>
          <cell r="HO19110" t="str">
            <v>M1234</v>
          </cell>
        </row>
        <row r="19111">
          <cell r="HM19111" t="str">
            <v>M1235  Kran Taman Lokal KIA/bh Type3</v>
          </cell>
          <cell r="HO19111" t="str">
            <v>M1235</v>
          </cell>
        </row>
        <row r="19112">
          <cell r="HM19112" t="str">
            <v>M1236  Kran Taman Lokal INA/bh Type1</v>
          </cell>
          <cell r="HO19112" t="str">
            <v>M1236</v>
          </cell>
        </row>
        <row r="19113">
          <cell r="HM19113" t="str">
            <v>M1237  Kran Taman Lokal INA/bh Type2</v>
          </cell>
          <cell r="HO19113" t="str">
            <v>M1237</v>
          </cell>
        </row>
        <row r="19114">
          <cell r="HM19114" t="str">
            <v>M1238  Kran Taman Lokal INA/bh Type3</v>
          </cell>
          <cell r="HO19114" t="str">
            <v>M1238</v>
          </cell>
        </row>
        <row r="19115">
          <cell r="HM19115" t="str">
            <v>M2001  Bath Tube Import/bh Type1</v>
          </cell>
          <cell r="HO19115" t="str">
            <v>M2001</v>
          </cell>
        </row>
        <row r="19116">
          <cell r="HM19116" t="str">
            <v>M2002  Bath Tube Import/bh Type2</v>
          </cell>
          <cell r="HO19116" t="str">
            <v>M2002</v>
          </cell>
        </row>
        <row r="19117">
          <cell r="HM19117" t="str">
            <v>M2003  Bath Tube Import/bh Type3</v>
          </cell>
          <cell r="HO19117" t="str">
            <v>M2003</v>
          </cell>
        </row>
        <row r="19118">
          <cell r="HM19118" t="str">
            <v>M2004  Bath Tube Lokal/bh TOTO Type1</v>
          </cell>
          <cell r="HO19118" t="str">
            <v>M2004</v>
          </cell>
        </row>
        <row r="19119">
          <cell r="HM19119" t="str">
            <v>M2005  Bath Tube Lokal/bh TOTO Type2</v>
          </cell>
          <cell r="HO19119" t="str">
            <v>M2005</v>
          </cell>
        </row>
        <row r="19120">
          <cell r="HM19120" t="str">
            <v>M2006  Bath Tube Lokal/bh TOTO Type3</v>
          </cell>
          <cell r="HO19120" t="str">
            <v>M2006</v>
          </cell>
        </row>
        <row r="19121">
          <cell r="HM19121" t="str">
            <v>M2007  Bath Tube Lokal/bh KIA Type1</v>
          </cell>
          <cell r="HO19121" t="str">
            <v>M2007</v>
          </cell>
        </row>
        <row r="19122">
          <cell r="HM19122" t="str">
            <v>M2008  Bath Tube Lokal/bh KIA Type2</v>
          </cell>
          <cell r="HO19122" t="str">
            <v>M2008</v>
          </cell>
        </row>
        <row r="19123">
          <cell r="HM19123" t="str">
            <v>M2009  Bath Tube Lokal/bh KIA Type3</v>
          </cell>
          <cell r="HO19123" t="str">
            <v>M2009</v>
          </cell>
        </row>
        <row r="19124">
          <cell r="HM19124" t="str">
            <v>M2010  Bath Tube Lokal/bh INA Type1</v>
          </cell>
          <cell r="HO19124" t="str">
            <v>M2010</v>
          </cell>
        </row>
        <row r="19125">
          <cell r="HM19125" t="str">
            <v>M2011  Bath Tube Lokal/bh INA Type2</v>
          </cell>
          <cell r="HO19125" t="str">
            <v>M2011</v>
          </cell>
        </row>
        <row r="19126">
          <cell r="HM19126" t="str">
            <v>M2012  Bath Tube Lokal/bh INA Type3</v>
          </cell>
          <cell r="HO19126" t="str">
            <v>M2012</v>
          </cell>
        </row>
        <row r="19127">
          <cell r="HM19127" t="str">
            <v>M2013  Bath Shower Import/bh Type1</v>
          </cell>
          <cell r="HO19127" t="str">
            <v>M2013</v>
          </cell>
        </row>
        <row r="19128">
          <cell r="HM19128" t="str">
            <v>M2014  Bath Shower Import/bh Type2</v>
          </cell>
          <cell r="HO19128" t="str">
            <v>M2014</v>
          </cell>
        </row>
        <row r="19129">
          <cell r="HM19129" t="str">
            <v>M2015  Bath Shower Import/bh Type3</v>
          </cell>
          <cell r="HO19129" t="str">
            <v>M2015</v>
          </cell>
        </row>
        <row r="19130">
          <cell r="HM19130" t="str">
            <v>M2016  Bath Shower Lokal/bh TOTO Type1</v>
          </cell>
          <cell r="HO19130" t="str">
            <v>M2016</v>
          </cell>
        </row>
        <row r="19131">
          <cell r="HM19131" t="str">
            <v>M2017  Bath Shower Lokal/bh TOTO Type2</v>
          </cell>
          <cell r="HO19131" t="str">
            <v>M2017</v>
          </cell>
        </row>
        <row r="19132">
          <cell r="HM19132" t="str">
            <v>M2018  Bath Shower Lokal/bh TOTO Type3</v>
          </cell>
          <cell r="HO19132" t="str">
            <v>M2018</v>
          </cell>
        </row>
        <row r="19133">
          <cell r="HM19133" t="str">
            <v>M2019  Bath Shower Lokal/bh KIA Type1</v>
          </cell>
          <cell r="HO19133" t="str">
            <v>M2019</v>
          </cell>
        </row>
        <row r="19134">
          <cell r="HM19134" t="str">
            <v>M2020  Bath Shower Lokal/bh KIA Type2</v>
          </cell>
          <cell r="HO19134" t="str">
            <v>M2020</v>
          </cell>
        </row>
        <row r="19135">
          <cell r="HM19135" t="str">
            <v>M2021  Bath Shower Lokal/bh KIA Type3</v>
          </cell>
          <cell r="HO19135" t="str">
            <v>M2021</v>
          </cell>
        </row>
        <row r="19136">
          <cell r="HM19136" t="str">
            <v>M2022  Bath Shower Lokal/bh INA Type1</v>
          </cell>
          <cell r="HO19136" t="str">
            <v>M2022</v>
          </cell>
        </row>
        <row r="19137">
          <cell r="HM19137" t="str">
            <v>M2023  Bath Shower Lokal/bh INA Type2</v>
          </cell>
          <cell r="HO19137" t="str">
            <v>M2023</v>
          </cell>
        </row>
        <row r="19138">
          <cell r="HM19138" t="str">
            <v>M2024  Bath Shower Lokal/bh INA Type3</v>
          </cell>
          <cell r="HO19138" t="str">
            <v>M2024</v>
          </cell>
        </row>
        <row r="19139">
          <cell r="HM19139" t="str">
            <v>M2025  Tempat Sabun Dinding Import/bh Type1</v>
          </cell>
          <cell r="HO19139" t="str">
            <v>M2025</v>
          </cell>
        </row>
        <row r="19140">
          <cell r="HM19140" t="str">
            <v>M2026  Tempat Sabun Dinding Import/bh Type2</v>
          </cell>
          <cell r="HO19140" t="str">
            <v>M2026</v>
          </cell>
        </row>
        <row r="19141">
          <cell r="HM19141" t="str">
            <v>M2027  Tempat Sabun Dinding Import/bh Type3</v>
          </cell>
          <cell r="HO19141" t="str">
            <v>M2027</v>
          </cell>
        </row>
        <row r="19142">
          <cell r="HM19142" t="str">
            <v>M2028  Tempat Sabun Dinding Lokal TOTO/bh Type1</v>
          </cell>
          <cell r="HO19142" t="str">
            <v>M2028</v>
          </cell>
        </row>
        <row r="19143">
          <cell r="HM19143" t="str">
            <v>M2029  Tempat Sabun Dinding Lokal TOTO/bh Type2</v>
          </cell>
          <cell r="HO19143" t="str">
            <v>M2029</v>
          </cell>
        </row>
        <row r="19144">
          <cell r="HM19144" t="str">
            <v>M2030  Tempat Sabun Dinding Lokal TOTO/bh Type3</v>
          </cell>
          <cell r="HO19144" t="str">
            <v>M2030</v>
          </cell>
        </row>
        <row r="19145">
          <cell r="HM19145" t="str">
            <v>M2031  Tempat Sabun Dinding Lokal KIA/bh Type1</v>
          </cell>
          <cell r="HO19145" t="str">
            <v>M2031</v>
          </cell>
        </row>
        <row r="19146">
          <cell r="HM19146" t="str">
            <v>M2032  Tempat Sabun Dinding Lokal KIA/bh Type2</v>
          </cell>
          <cell r="HO19146" t="str">
            <v>M2032</v>
          </cell>
        </row>
        <row r="19147">
          <cell r="HM19147" t="str">
            <v>M2033  Tempat Sabun Dinding Lokal KIA/bh Type3</v>
          </cell>
          <cell r="HO19147" t="str">
            <v>M2033</v>
          </cell>
        </row>
        <row r="19148">
          <cell r="HM19148" t="str">
            <v>M2034  Tempat Sabun Dinding Lokal INA/bh Type1</v>
          </cell>
          <cell r="HO19148" t="str">
            <v>M2034</v>
          </cell>
        </row>
        <row r="19149">
          <cell r="HM19149" t="str">
            <v>M2035  Tempat Sabun Dinding Lokal INA/bh Type2</v>
          </cell>
          <cell r="HO19149" t="str">
            <v>M2035</v>
          </cell>
        </row>
        <row r="19150">
          <cell r="HM19150" t="str">
            <v>M2036  Tempat Sabun Dinding Lokal INA/bh Type3</v>
          </cell>
          <cell r="HO19150" t="str">
            <v>M2036</v>
          </cell>
        </row>
        <row r="19151">
          <cell r="HM19151" t="str">
            <v>M2037  Gantungan Handuk Import Lurus/bh Type1</v>
          </cell>
          <cell r="HO19151" t="str">
            <v>M2037</v>
          </cell>
        </row>
        <row r="19152">
          <cell r="HM19152" t="str">
            <v>M2038  Gantungan Handuk Import Lurus/bh Type2</v>
          </cell>
          <cell r="HO19152" t="str">
            <v>M2038</v>
          </cell>
        </row>
        <row r="19153">
          <cell r="HM19153" t="str">
            <v>M2039  Gantungan Handuk Import Lurus/bh Type3</v>
          </cell>
          <cell r="HO19153" t="str">
            <v>M2039</v>
          </cell>
        </row>
        <row r="19154">
          <cell r="HM19154" t="str">
            <v>M2040  Gantungan Handuk Import Ring/bh Type1</v>
          </cell>
          <cell r="HO19154" t="str">
            <v>M2040</v>
          </cell>
        </row>
        <row r="19155">
          <cell r="HM19155" t="str">
            <v>M2041  Gantungan Handuk Import Ring/bh Type2</v>
          </cell>
          <cell r="HO19155" t="str">
            <v>M2041</v>
          </cell>
        </row>
        <row r="19156">
          <cell r="HM19156" t="str">
            <v>M2042  Gantungan Handuk Import Ring/bh Type3</v>
          </cell>
          <cell r="HO19156" t="str">
            <v>M2042</v>
          </cell>
        </row>
        <row r="19157">
          <cell r="HM19157" t="str">
            <v>M2043  Gantungan Handuk Lokal TOTO Lurus/bh Type1</v>
          </cell>
          <cell r="HO19157" t="str">
            <v>M2043</v>
          </cell>
        </row>
        <row r="19158">
          <cell r="HM19158" t="str">
            <v>M2044  Gantungan Handuk Lokal TOTO Lurus/bh Type2</v>
          </cell>
          <cell r="HO19158" t="str">
            <v>M2044</v>
          </cell>
        </row>
        <row r="19159">
          <cell r="HM19159" t="str">
            <v>M2045  Gantungan Handuk Lokal TOTO Lurus/bh Type3</v>
          </cell>
          <cell r="HO19159" t="str">
            <v>M2045</v>
          </cell>
        </row>
        <row r="19160">
          <cell r="HM19160" t="str">
            <v>M2046  Gantungan Handuk Lokal TOTO Ring/bh Type1</v>
          </cell>
          <cell r="HO19160" t="str">
            <v>M2046</v>
          </cell>
        </row>
        <row r="19161">
          <cell r="HM19161" t="str">
            <v>M2047  Gantungan Handuk Lokal TOTO Ring/bh Type2</v>
          </cell>
          <cell r="HO19161" t="str">
            <v>M2047</v>
          </cell>
        </row>
        <row r="19162">
          <cell r="HM19162" t="str">
            <v>M2048  Gantungan Handuk Lokal TOTO Ring/bh Type3</v>
          </cell>
          <cell r="HO19162" t="str">
            <v>M2048</v>
          </cell>
        </row>
        <row r="19163">
          <cell r="HM19163" t="str">
            <v>M2049  Gantungan Handuk Lokal KIA Lurus/bh Type1</v>
          </cell>
          <cell r="HO19163" t="str">
            <v>M2049</v>
          </cell>
        </row>
        <row r="19164">
          <cell r="HM19164" t="str">
            <v>M2050  Gantungan Handuk Lokal KIA Lurus/bh Type2</v>
          </cell>
          <cell r="HO19164" t="str">
            <v>M2050</v>
          </cell>
        </row>
        <row r="19165">
          <cell r="HM19165" t="str">
            <v>M2051  Gantungan Handuk Lokal KIA Lurus/bh Type3</v>
          </cell>
          <cell r="HO19165" t="str">
            <v>M2051</v>
          </cell>
        </row>
        <row r="19166">
          <cell r="HM19166" t="str">
            <v>M2052  Gantungan Handuk Lokal KIA Ring/bh Type1</v>
          </cell>
          <cell r="HO19166" t="str">
            <v>M2052</v>
          </cell>
        </row>
        <row r="19167">
          <cell r="HM19167" t="str">
            <v>M2053  Gantungan Handuk Lokal KIA Ring/bh Type2</v>
          </cell>
          <cell r="HO19167" t="str">
            <v>M2053</v>
          </cell>
        </row>
        <row r="19168">
          <cell r="HM19168" t="str">
            <v>M2054  Gantungan Handuk Lokal KIA Ring/bh Type3</v>
          </cell>
          <cell r="HO19168" t="str">
            <v>M2054</v>
          </cell>
        </row>
        <row r="19169">
          <cell r="HM19169" t="str">
            <v>M2055  Gantungan Handuk Lokal INA Lurus/bh Type1</v>
          </cell>
          <cell r="HO19169" t="str">
            <v>M2055</v>
          </cell>
        </row>
        <row r="19170">
          <cell r="HM19170" t="str">
            <v>M2056  Gantungan Handuk Lokal INA Lurus/bh Type2</v>
          </cell>
          <cell r="HO19170" t="str">
            <v>M2056</v>
          </cell>
        </row>
        <row r="19171">
          <cell r="HM19171" t="str">
            <v>M2057  Gantungan Handuk Lokal INA Lurus/bh Type3</v>
          </cell>
          <cell r="HO19171" t="str">
            <v>M2057</v>
          </cell>
        </row>
        <row r="19172">
          <cell r="HM19172" t="str">
            <v>M2058  Gantungan Handuk Lokal INA Ring/bh Type1</v>
          </cell>
          <cell r="HO19172" t="str">
            <v>M2058</v>
          </cell>
        </row>
        <row r="19173">
          <cell r="HM19173" t="str">
            <v>M2059  Gantungan Handuk Lokal INA Ring/bh Type2</v>
          </cell>
          <cell r="HO19173" t="str">
            <v>M2059</v>
          </cell>
        </row>
        <row r="19174">
          <cell r="HM19174" t="str">
            <v>M2060  Gantungan Handuk Lokal INA Ring/bh Type3</v>
          </cell>
          <cell r="HO19174" t="str">
            <v>M2060</v>
          </cell>
        </row>
        <row r="19175">
          <cell r="HM19175" t="str">
            <v>M2061  Shower Tray Import/bh Type1</v>
          </cell>
          <cell r="HO19175" t="str">
            <v>M2061</v>
          </cell>
        </row>
        <row r="19176">
          <cell r="HM19176" t="str">
            <v>M2062  Shower Tray Import/bh Type2</v>
          </cell>
          <cell r="HO19176" t="str">
            <v>M2062</v>
          </cell>
        </row>
        <row r="19177">
          <cell r="HM19177" t="str">
            <v>M2063  Shower Tray Import/bh Type3</v>
          </cell>
          <cell r="HO19177" t="str">
            <v>M2063</v>
          </cell>
        </row>
        <row r="19178">
          <cell r="HM19178" t="str">
            <v>M2064  Shower Tray Lokal TOTO/bh Type1</v>
          </cell>
          <cell r="HO19178" t="str">
            <v>M2064</v>
          </cell>
        </row>
        <row r="19179">
          <cell r="HM19179" t="str">
            <v>M2065  Shower Tray Lokal TOTO/bh Type2</v>
          </cell>
          <cell r="HO19179" t="str">
            <v>M2065</v>
          </cell>
        </row>
        <row r="19180">
          <cell r="HM19180" t="str">
            <v>M2066  Shower Tray Lokal TOTO/bh Type3</v>
          </cell>
          <cell r="HO19180" t="str">
            <v>M2066</v>
          </cell>
        </row>
        <row r="19181">
          <cell r="HM19181" t="str">
            <v>M2067  Shower Tray Lokal KIA/bh Type1</v>
          </cell>
          <cell r="HO19181" t="str">
            <v>M2067</v>
          </cell>
        </row>
        <row r="19182">
          <cell r="HM19182" t="str">
            <v>M2068  Shower Tray Lokal KIA/bh Type2</v>
          </cell>
          <cell r="HO19182" t="str">
            <v>M2068</v>
          </cell>
        </row>
        <row r="19183">
          <cell r="HM19183" t="str">
            <v>M2069  Shower Tray Lokal KIA/bh Type3</v>
          </cell>
          <cell r="HO19183" t="str">
            <v>M2069</v>
          </cell>
        </row>
        <row r="19184">
          <cell r="HM19184" t="str">
            <v>M2070  Shower Tray Lokal INA/bh Type1</v>
          </cell>
          <cell r="HO19184" t="str">
            <v>M2070</v>
          </cell>
        </row>
        <row r="19185">
          <cell r="HM19185" t="str">
            <v>M2071  Shower Tray Lokal INA/bh Type2</v>
          </cell>
          <cell r="HO19185" t="str">
            <v>M2071</v>
          </cell>
        </row>
        <row r="19186">
          <cell r="HM19186" t="str">
            <v>M2072  Shower Tray Lokal INA/bh Type3</v>
          </cell>
          <cell r="HO19186" t="str">
            <v>M2072</v>
          </cell>
        </row>
        <row r="19187">
          <cell r="HM19187" t="str">
            <v>M2073  Wall Shower Import /bh Type1</v>
          </cell>
          <cell r="HO19187" t="str">
            <v>M2073</v>
          </cell>
        </row>
        <row r="19188">
          <cell r="HM19188" t="str">
            <v>M2074  Wall Shower Import /bh Type2</v>
          </cell>
          <cell r="HO19188" t="str">
            <v>M2074</v>
          </cell>
        </row>
        <row r="19189">
          <cell r="HM19189" t="str">
            <v>M2075  Wall Shower Import /bh Type3</v>
          </cell>
          <cell r="HO19189" t="str">
            <v>M2075</v>
          </cell>
        </row>
        <row r="19190">
          <cell r="HM19190" t="str">
            <v>M2076  Wall Shower Lokal TOTO/bh Type1</v>
          </cell>
          <cell r="HO19190" t="str">
            <v>M2076</v>
          </cell>
        </row>
        <row r="19191">
          <cell r="HM19191" t="str">
            <v>M2077  Wall Shower Lokal TOTO/bh Type2</v>
          </cell>
          <cell r="HO19191" t="str">
            <v>M2077</v>
          </cell>
        </row>
        <row r="19192">
          <cell r="HM19192" t="str">
            <v>M2078  Wall Shower Lokal TOTO/bh Type3</v>
          </cell>
          <cell r="HO19192" t="str">
            <v>M2078</v>
          </cell>
        </row>
        <row r="19193">
          <cell r="HM19193" t="str">
            <v>M2079  Wall Shower Lokal KIA/bh Type1</v>
          </cell>
          <cell r="HO19193" t="str">
            <v>M2079</v>
          </cell>
        </row>
        <row r="19194">
          <cell r="HM19194" t="str">
            <v>M2080  Wall Shower Lokal KIA/bh Type2</v>
          </cell>
          <cell r="HO19194" t="str">
            <v>M2080</v>
          </cell>
        </row>
        <row r="19195">
          <cell r="HM19195" t="str">
            <v>M2081  Wall Shower Lokal KIA/bh Type3</v>
          </cell>
          <cell r="HO19195" t="str">
            <v>M2081</v>
          </cell>
        </row>
        <row r="19196">
          <cell r="HM19196" t="str">
            <v>M2082  Wall Shower Lokal INA/bh Type1</v>
          </cell>
          <cell r="HO19196" t="str">
            <v>M2082</v>
          </cell>
        </row>
        <row r="19197">
          <cell r="HM19197" t="str">
            <v>M2083  Wall Shower Lokal INA/bh Type2</v>
          </cell>
          <cell r="HO19197" t="str">
            <v>M2083</v>
          </cell>
        </row>
        <row r="19198">
          <cell r="HM19198" t="str">
            <v>M2084  Wall Shower Lokal INA/bh Type3</v>
          </cell>
          <cell r="HO19198" t="str">
            <v>M2084</v>
          </cell>
        </row>
        <row r="19199">
          <cell r="HM19199" t="str">
            <v>M2085  Bak Mandi Fibre Import/bh Type1</v>
          </cell>
          <cell r="HO19199" t="str">
            <v>M2085</v>
          </cell>
        </row>
        <row r="19200">
          <cell r="HM19200" t="str">
            <v>M2086  Bak Mandi Fibre Import/bh Type2</v>
          </cell>
          <cell r="HO19200" t="str">
            <v>M2086</v>
          </cell>
        </row>
        <row r="19201">
          <cell r="HM19201" t="str">
            <v>M2087  Bak Mandi Fibre Import/bh Type3</v>
          </cell>
          <cell r="HO19201" t="str">
            <v>M2087</v>
          </cell>
        </row>
        <row r="19202">
          <cell r="HM19202" t="str">
            <v>M2088  Bak Mandi Fibre Lokal/bh Type1</v>
          </cell>
          <cell r="HO19202" t="str">
            <v>M2088</v>
          </cell>
        </row>
        <row r="19203">
          <cell r="HM19203" t="str">
            <v>M2089  Bak Mandi Fibre Lokal/bh Type2</v>
          </cell>
          <cell r="HO19203" t="str">
            <v>M2089</v>
          </cell>
        </row>
        <row r="19204">
          <cell r="HM19204" t="str">
            <v>M2090  Bak Mandi Fibre Lokal/bh Type3</v>
          </cell>
          <cell r="HO19204" t="str">
            <v>M2090</v>
          </cell>
        </row>
        <row r="19205">
          <cell r="HM19205" t="str">
            <v>M2091  Bak Mandi Pas.Bata Press/bh 60x60cm</v>
          </cell>
          <cell r="HO19205" t="str">
            <v>M2091</v>
          </cell>
        </row>
        <row r="19206">
          <cell r="HM19206" t="str">
            <v>M2092  Bak Mandi Pas.Bata Press/bh 70x70cm</v>
          </cell>
          <cell r="HO19206" t="str">
            <v>M2092</v>
          </cell>
        </row>
        <row r="19207">
          <cell r="HM19207" t="str">
            <v>M2093  Bak Mandi Pas.Bata Press/bh 80x80cm</v>
          </cell>
          <cell r="HO19207" t="str">
            <v>M2093</v>
          </cell>
        </row>
        <row r="19208">
          <cell r="HM19208" t="str">
            <v>M2094  Kran Tembok Import/bh Type1</v>
          </cell>
          <cell r="HO19208" t="str">
            <v>M2094</v>
          </cell>
        </row>
        <row r="19209">
          <cell r="HM19209" t="str">
            <v>M2095  Kran Tembok Import/bh Type2</v>
          </cell>
          <cell r="HO19209" t="str">
            <v>M2095</v>
          </cell>
        </row>
        <row r="19210">
          <cell r="HM19210" t="str">
            <v>M2096  Kran Tembok Import/bh Type3</v>
          </cell>
          <cell r="HO19210" t="str">
            <v>M2096</v>
          </cell>
        </row>
        <row r="19211">
          <cell r="HM19211" t="str">
            <v>M2097  Kran Tembok Lokal TOTO/bh Type1</v>
          </cell>
          <cell r="HO19211" t="str">
            <v>M2097</v>
          </cell>
        </row>
        <row r="19212">
          <cell r="HM19212" t="str">
            <v>M2098  Kran Tembok Lokal TOTO/bh Type2</v>
          </cell>
          <cell r="HO19212" t="str">
            <v>M2098</v>
          </cell>
        </row>
        <row r="19213">
          <cell r="HM19213" t="str">
            <v>M2099  Kran Tembok Lokal TOTO/bh Type3</v>
          </cell>
          <cell r="HO19213" t="str">
            <v>M2099</v>
          </cell>
        </row>
        <row r="19214">
          <cell r="HM19214" t="str">
            <v>M2100  Kran Tembok Lokal KIA/bh Type1</v>
          </cell>
          <cell r="HO19214" t="str">
            <v>M2100</v>
          </cell>
        </row>
        <row r="19215">
          <cell r="HM19215" t="str">
            <v>M2101  Kran Tembok Lokal KIA/bh Type2</v>
          </cell>
          <cell r="HO19215" t="str">
            <v>M2101</v>
          </cell>
        </row>
        <row r="19216">
          <cell r="HM19216" t="str">
            <v>M2102  Kran Tembok Lokal KIA/bh Type3</v>
          </cell>
          <cell r="HO19216" t="str">
            <v>M2102</v>
          </cell>
        </row>
        <row r="19217">
          <cell r="HM19217" t="str">
            <v>M2103  Kran Tembok Lokal INA/bh Type1</v>
          </cell>
          <cell r="HO19217" t="str">
            <v>M2103</v>
          </cell>
        </row>
        <row r="19218">
          <cell r="HM19218" t="str">
            <v>M2104  Kran Tembok Lokal INA/bh Type2</v>
          </cell>
          <cell r="HO19218" t="str">
            <v>M2104</v>
          </cell>
        </row>
        <row r="19219">
          <cell r="HM19219" t="str">
            <v>M2105  Kran Tembok Lokal INA/bh Type3</v>
          </cell>
          <cell r="HO19219" t="str">
            <v>M2105</v>
          </cell>
        </row>
        <row r="19220">
          <cell r="HM19220" t="str">
            <v>M2106  Floor Drain Import/bh Type1</v>
          </cell>
          <cell r="HO19220" t="str">
            <v>M2106</v>
          </cell>
        </row>
        <row r="19221">
          <cell r="HM19221" t="str">
            <v>M2107  Floor Drain Import/bh Type2</v>
          </cell>
          <cell r="HO19221" t="str">
            <v>M2107</v>
          </cell>
        </row>
        <row r="19222">
          <cell r="HM19222" t="str">
            <v>M2108  Floor Drain Import/bh Type3</v>
          </cell>
          <cell r="HO19222" t="str">
            <v>M2108</v>
          </cell>
        </row>
        <row r="19223">
          <cell r="HM19223" t="str">
            <v>M2109  Floor Drain Lokal TOTO/bh Type1</v>
          </cell>
          <cell r="HO19223" t="str">
            <v>M2109</v>
          </cell>
        </row>
        <row r="19224">
          <cell r="HM19224" t="str">
            <v>M2110  Floor Drain Lokal TOTO/bh Type2</v>
          </cell>
          <cell r="HO19224" t="str">
            <v>M2110</v>
          </cell>
        </row>
        <row r="19225">
          <cell r="HM19225" t="str">
            <v>M2111  Floor Drain Lokal TOTO/bh Type3</v>
          </cell>
          <cell r="HO19225" t="str">
            <v>M2111</v>
          </cell>
        </row>
        <row r="19226">
          <cell r="HM19226" t="str">
            <v>M2112  Floor Drain Lokal KIA/bh Type1</v>
          </cell>
          <cell r="HO19226" t="str">
            <v>M2112</v>
          </cell>
        </row>
        <row r="19227">
          <cell r="HM19227" t="str">
            <v>M2113  Floor Drain Lokal KIA/bh Type2</v>
          </cell>
          <cell r="HO19227" t="str">
            <v>M2113</v>
          </cell>
        </row>
        <row r="19228">
          <cell r="HM19228" t="str">
            <v>M2114  Floor Drain Lokal KIA/bh Type3</v>
          </cell>
          <cell r="HO19228" t="str">
            <v>M2114</v>
          </cell>
        </row>
        <row r="19229">
          <cell r="HM19229" t="str">
            <v>M2115  Floor Drain Lokal INA/bh Type1</v>
          </cell>
          <cell r="HO19229" t="str">
            <v>M2115</v>
          </cell>
        </row>
        <row r="19230">
          <cell r="HM19230" t="str">
            <v>M2116  Floor Drain Lokal INA/bh Type2</v>
          </cell>
          <cell r="HO19230" t="str">
            <v>M2116</v>
          </cell>
        </row>
        <row r="19231">
          <cell r="HM19231" t="str">
            <v>M2117  Floor Drain Lokal INA/bh Type3</v>
          </cell>
          <cell r="HO19231" t="str">
            <v>M2117</v>
          </cell>
        </row>
        <row r="19232">
          <cell r="HM19232" t="str">
            <v>M2118  Wastafel Import/bh Type1</v>
          </cell>
          <cell r="HO19232" t="str">
            <v>M2118</v>
          </cell>
        </row>
        <row r="19233">
          <cell r="HM19233" t="str">
            <v>M2119  Wastafel Import/bh Type2</v>
          </cell>
          <cell r="HO19233" t="str">
            <v>M2119</v>
          </cell>
        </row>
        <row r="19234">
          <cell r="HM19234" t="str">
            <v>M2120  Wastafel Import/bh Type3</v>
          </cell>
          <cell r="HO19234" t="str">
            <v>M2120</v>
          </cell>
        </row>
        <row r="19235">
          <cell r="HM19235" t="str">
            <v>M2121  Wastafel Lokal TOTO/bh Type1</v>
          </cell>
          <cell r="HO19235" t="str">
            <v>M2121</v>
          </cell>
        </row>
        <row r="19236">
          <cell r="HM19236" t="str">
            <v>M2122  Wastafel Lokal TOTO/bh Type2</v>
          </cell>
          <cell r="HO19236" t="str">
            <v>M2122</v>
          </cell>
        </row>
        <row r="19237">
          <cell r="HM19237" t="str">
            <v>M2123  Wastafel Lokal TOTO/bh Type3</v>
          </cell>
          <cell r="HO19237" t="str">
            <v>M2123</v>
          </cell>
        </row>
        <row r="19238">
          <cell r="HM19238" t="str">
            <v>M2124  Wastafel Lokal KIA/bh Type1</v>
          </cell>
          <cell r="HO19238" t="str">
            <v>M2124</v>
          </cell>
        </row>
        <row r="19239">
          <cell r="HM19239" t="str">
            <v>M2125  Wastafel Lokal KIA/bh Type2</v>
          </cell>
          <cell r="HO19239" t="str">
            <v>M2125</v>
          </cell>
        </row>
        <row r="19240">
          <cell r="HM19240" t="str">
            <v>M2126  Wastafel Lokal KIA/bh Type3</v>
          </cell>
          <cell r="HO19240" t="str">
            <v>M2126</v>
          </cell>
        </row>
        <row r="19241">
          <cell r="HM19241" t="str">
            <v>M2127  Wastafel Lokal INA/bh Type1</v>
          </cell>
          <cell r="HO19241" t="str">
            <v>M2127</v>
          </cell>
        </row>
        <row r="19242">
          <cell r="HM19242" t="str">
            <v>M2128  Wastafel Lokal INA/bh Type2</v>
          </cell>
          <cell r="HO19242" t="str">
            <v>M2128</v>
          </cell>
        </row>
        <row r="19243">
          <cell r="HM19243" t="str">
            <v>M2129  Wastafel Lokal INA/bh Type3</v>
          </cell>
          <cell r="HO19243" t="str">
            <v>M2129</v>
          </cell>
        </row>
        <row r="19244">
          <cell r="HM19244" t="str">
            <v>M2130  Cermin Wastafel Import/bh Type1</v>
          </cell>
          <cell r="HO19244" t="str">
            <v>M2130</v>
          </cell>
        </row>
        <row r="19245">
          <cell r="HM19245" t="str">
            <v>M2131  Cermin Wastafel Import/bh Type2</v>
          </cell>
          <cell r="HO19245" t="str">
            <v>M2131</v>
          </cell>
        </row>
        <row r="19246">
          <cell r="HM19246" t="str">
            <v>M2132  Cermin Wastafel Import/bh Type3</v>
          </cell>
          <cell r="HO19246" t="str">
            <v>M2132</v>
          </cell>
        </row>
        <row r="19247">
          <cell r="HM19247" t="str">
            <v>M2133  Cermin Wastafel Lokal TOTO/bh Type1</v>
          </cell>
          <cell r="HO19247" t="str">
            <v>M2133</v>
          </cell>
        </row>
        <row r="19248">
          <cell r="HM19248" t="str">
            <v>M2134  Cermin Wastafel Lokal TOTO/bh Type2</v>
          </cell>
          <cell r="HO19248" t="str">
            <v>M2134</v>
          </cell>
        </row>
        <row r="19249">
          <cell r="HM19249" t="str">
            <v>M2135  Cermin Wastafel Lokal TOTO/bh Type3</v>
          </cell>
          <cell r="HO19249" t="str">
            <v>M2135</v>
          </cell>
        </row>
        <row r="19250">
          <cell r="HM19250" t="str">
            <v>M2136  Cermin Wastafel Lokal KIA/bh Type1</v>
          </cell>
          <cell r="HO19250" t="str">
            <v>M2136</v>
          </cell>
        </row>
        <row r="19251">
          <cell r="HM19251" t="str">
            <v>M2137  Cermin Wastafel Lokal KIA/bh Type2</v>
          </cell>
          <cell r="HO19251" t="str">
            <v>M2137</v>
          </cell>
        </row>
        <row r="19252">
          <cell r="HM19252" t="str">
            <v>M2138  Cermin Wastafel Lokal KIA/bh Type3</v>
          </cell>
          <cell r="HO19252" t="str">
            <v>M2138</v>
          </cell>
        </row>
        <row r="19253">
          <cell r="HM19253" t="str">
            <v>M2139  Cermin Wastafel Lokal INA/bh Type1</v>
          </cell>
          <cell r="HO19253" t="str">
            <v>M2139</v>
          </cell>
        </row>
        <row r="19254">
          <cell r="HM19254" t="str">
            <v>M2140  Cermin Wastafel Lokal INA/bh Type2</v>
          </cell>
          <cell r="HO19254" t="str">
            <v>M2140</v>
          </cell>
        </row>
        <row r="19255">
          <cell r="HM19255" t="str">
            <v>M2141  Cermin Wastafel Lokal INA/bh Type3</v>
          </cell>
          <cell r="HO19255" t="str">
            <v>M2141</v>
          </cell>
        </row>
        <row r="19256">
          <cell r="HM19256" t="str">
            <v>M2142  Closet Duduk Import/bh Type1</v>
          </cell>
          <cell r="HO19256" t="str">
            <v>M2142</v>
          </cell>
        </row>
        <row r="19257">
          <cell r="HM19257" t="str">
            <v>M2143  Closet Duduk Import/bh Type2</v>
          </cell>
          <cell r="HO19257" t="str">
            <v>M2143</v>
          </cell>
        </row>
        <row r="19258">
          <cell r="HM19258" t="str">
            <v>M2144  Closet Duduk Import/bh Type3</v>
          </cell>
          <cell r="HO19258" t="str">
            <v>M2144</v>
          </cell>
        </row>
        <row r="19259">
          <cell r="HM19259" t="str">
            <v>M2145  Closet Duduk Lokal TOTO/bh Type1</v>
          </cell>
          <cell r="HO19259" t="str">
            <v>M2145</v>
          </cell>
        </row>
        <row r="19260">
          <cell r="HM19260" t="str">
            <v>M2146  Closet Duduk Lokal TOTO/bh Type2</v>
          </cell>
          <cell r="HO19260" t="str">
            <v>M2146</v>
          </cell>
        </row>
        <row r="19261">
          <cell r="HM19261" t="str">
            <v>M2147  Closet Duduk Lokal TOTO/bh Type3</v>
          </cell>
          <cell r="HO19261" t="str">
            <v>M2147</v>
          </cell>
        </row>
        <row r="19262">
          <cell r="HM19262" t="str">
            <v>M2148  Closet Duduk Lokal KIA/bh Type1</v>
          </cell>
          <cell r="HO19262" t="str">
            <v>M2148</v>
          </cell>
        </row>
        <row r="19263">
          <cell r="HM19263" t="str">
            <v>M2149  Closet Duduk Lokal KIA/bh Type2</v>
          </cell>
          <cell r="HO19263" t="str">
            <v>M2149</v>
          </cell>
        </row>
        <row r="19264">
          <cell r="HM19264" t="str">
            <v>M2150  Closet Duduk Lokal KIA/bh Type3</v>
          </cell>
          <cell r="HO19264" t="str">
            <v>M2150</v>
          </cell>
        </row>
        <row r="19265">
          <cell r="HM19265" t="str">
            <v>M2151  Closet Duduk Lokal INA/bh Type1</v>
          </cell>
          <cell r="HO19265" t="str">
            <v>M2151</v>
          </cell>
        </row>
        <row r="19266">
          <cell r="HM19266" t="str">
            <v>M2152  Closet Duduk Lokal INA/bh Type2</v>
          </cell>
          <cell r="HO19266" t="str">
            <v>M2152</v>
          </cell>
        </row>
        <row r="19267">
          <cell r="HM19267" t="str">
            <v>M2153  Closet Duduk Lokal INA/bh Type3</v>
          </cell>
          <cell r="HO19267" t="str">
            <v>M2153</v>
          </cell>
        </row>
        <row r="19268">
          <cell r="HM19268" t="str">
            <v>M2154  Closet Jongkok Lokal TOTO/bh Type1</v>
          </cell>
          <cell r="HO19268" t="str">
            <v>M2154</v>
          </cell>
        </row>
        <row r="19269">
          <cell r="HM19269" t="str">
            <v>M2155  Closet Jongkok Lokal TOTO/bh Type2</v>
          </cell>
          <cell r="HO19269" t="str">
            <v>M2155</v>
          </cell>
        </row>
        <row r="19270">
          <cell r="HM19270" t="str">
            <v>M2156  Closet Jongkok Lokal TOTO/bh Type3</v>
          </cell>
          <cell r="HO19270" t="str">
            <v>M2156</v>
          </cell>
        </row>
        <row r="19271">
          <cell r="HM19271" t="str">
            <v>M2157  Closet Jongkok Lokal KIA/bh Type1</v>
          </cell>
          <cell r="HO19271" t="str">
            <v>M2157</v>
          </cell>
        </row>
        <row r="19272">
          <cell r="HM19272" t="str">
            <v>M2158  Closet Jongkok Lokal KIA/bh Type2</v>
          </cell>
          <cell r="HO19272" t="str">
            <v>M2158</v>
          </cell>
        </row>
        <row r="19273">
          <cell r="HM19273" t="str">
            <v>M2159  Closet Jongkok Lokal KIA/bh Type3</v>
          </cell>
          <cell r="HO19273" t="str">
            <v>M2159</v>
          </cell>
        </row>
        <row r="19274">
          <cell r="HM19274" t="str">
            <v>M2160  Closet Jongkok Lokal INA/bh Type1</v>
          </cell>
          <cell r="HO19274" t="str">
            <v>M2160</v>
          </cell>
        </row>
        <row r="19275">
          <cell r="HM19275" t="str">
            <v>M2161  Closet Jongkok Lokal INA/bh Type2</v>
          </cell>
          <cell r="HO19275" t="str">
            <v>M2161</v>
          </cell>
        </row>
        <row r="19276">
          <cell r="HM19276" t="str">
            <v>M2162  Closet Jongkok Lokal INA/bh Type3</v>
          </cell>
          <cell r="HO19276" t="str">
            <v>M2162</v>
          </cell>
        </row>
        <row r="19277">
          <cell r="HM19277" t="str">
            <v>M2163  Bidet Import/bh Type1</v>
          </cell>
          <cell r="HO19277" t="str">
            <v>M2163</v>
          </cell>
        </row>
        <row r="19278">
          <cell r="HM19278" t="str">
            <v>M2164  Bidet Import/bh Type2</v>
          </cell>
          <cell r="HO19278" t="str">
            <v>M2164</v>
          </cell>
        </row>
        <row r="19279">
          <cell r="HM19279" t="str">
            <v>M2165  Bidet Import/bh Type3</v>
          </cell>
          <cell r="HO19279" t="str">
            <v>M2165</v>
          </cell>
        </row>
        <row r="19280">
          <cell r="HM19280" t="str">
            <v>M2166  Bidet Lokal TOTO/bh Type1</v>
          </cell>
          <cell r="HO19280" t="str">
            <v>M2166</v>
          </cell>
        </row>
        <row r="19281">
          <cell r="HM19281" t="str">
            <v>M2167  Bidet Lokal TOTO/bh Type2</v>
          </cell>
          <cell r="HO19281" t="str">
            <v>M2167</v>
          </cell>
        </row>
        <row r="19282">
          <cell r="HM19282" t="str">
            <v>M2168  Bidet Lokal TOTO/bh Type3</v>
          </cell>
          <cell r="HO19282" t="str">
            <v>M2168</v>
          </cell>
        </row>
        <row r="19283">
          <cell r="HM19283" t="str">
            <v>M2169  Bidet Lokal KIA/bh Type1</v>
          </cell>
          <cell r="HO19283" t="str">
            <v>M2169</v>
          </cell>
        </row>
        <row r="19284">
          <cell r="HM19284" t="str">
            <v>M2170  Bidet Lokal KIA/bh Type2</v>
          </cell>
          <cell r="HO19284" t="str">
            <v>M2170</v>
          </cell>
        </row>
        <row r="19285">
          <cell r="HM19285" t="str">
            <v>M2171  Bidet Lokal KIA/bh Type3</v>
          </cell>
          <cell r="HO19285" t="str">
            <v>M2171</v>
          </cell>
        </row>
        <row r="19286">
          <cell r="HM19286" t="str">
            <v>M2172  Bidet Lokal INA/bh Type1</v>
          </cell>
          <cell r="HO19286" t="str">
            <v>M2172</v>
          </cell>
        </row>
        <row r="19287">
          <cell r="HM19287" t="str">
            <v>M2173  Bidet Lokal INA/bh Type2</v>
          </cell>
          <cell r="HO19287" t="str">
            <v>M2173</v>
          </cell>
        </row>
        <row r="19288">
          <cell r="HM19288" t="str">
            <v>M2174  Bidet Lokal INA/bh Type3</v>
          </cell>
          <cell r="HO19288" t="str">
            <v>M2174</v>
          </cell>
        </row>
        <row r="19289">
          <cell r="HM19289" t="str">
            <v>M2175  Jet Washer Import/bh Type1</v>
          </cell>
          <cell r="HO19289" t="str">
            <v>M2175</v>
          </cell>
        </row>
        <row r="19290">
          <cell r="HM19290" t="str">
            <v>M2176  Jet Washer Import/bh Type2</v>
          </cell>
          <cell r="HO19290" t="str">
            <v>M2176</v>
          </cell>
        </row>
        <row r="19291">
          <cell r="HM19291" t="str">
            <v>M2177  Jet Washer Import/bh Type3</v>
          </cell>
          <cell r="HO19291" t="str">
            <v>M2177</v>
          </cell>
        </row>
        <row r="19292">
          <cell r="HM19292" t="str">
            <v>M2178  Jet Washer Lokal TOTO/bh Type1</v>
          </cell>
          <cell r="HO19292" t="str">
            <v>M2178</v>
          </cell>
        </row>
        <row r="19293">
          <cell r="HM19293" t="str">
            <v>M2179  Jet Washer Lokal TOTO/bh Type2</v>
          </cell>
          <cell r="HO19293" t="str">
            <v>M2179</v>
          </cell>
        </row>
        <row r="19294">
          <cell r="HM19294" t="str">
            <v>M2180  Jet Washer Lokal TOTO/bh Type3</v>
          </cell>
          <cell r="HO19294" t="str">
            <v>M2180</v>
          </cell>
        </row>
        <row r="19295">
          <cell r="HM19295" t="str">
            <v>M2181  Jet Washer Lokal KIA/bh Type1</v>
          </cell>
          <cell r="HO19295" t="str">
            <v>M2181</v>
          </cell>
        </row>
        <row r="19296">
          <cell r="HM19296" t="str">
            <v>M2182  Jet Washer Lokal KIA/bh Type2</v>
          </cell>
          <cell r="HO19296" t="str">
            <v>M2182</v>
          </cell>
        </row>
        <row r="19297">
          <cell r="HM19297" t="str">
            <v>M2183  Jet Washer Lokal KIA/bh Type3</v>
          </cell>
          <cell r="HO19297" t="str">
            <v>M2183</v>
          </cell>
        </row>
        <row r="19298">
          <cell r="HM19298" t="str">
            <v>M2184  Jet Washer Lokal INA/bh Type1</v>
          </cell>
          <cell r="HO19298" t="str">
            <v>M2184</v>
          </cell>
        </row>
        <row r="19299">
          <cell r="HM19299" t="str">
            <v>M2185  Jet Washer Lokal INA/bh Type2</v>
          </cell>
          <cell r="HO19299" t="str">
            <v>M2185</v>
          </cell>
        </row>
        <row r="19300">
          <cell r="HM19300" t="str">
            <v>M2186  Jet Washer Lokal INA/bh Type3</v>
          </cell>
          <cell r="HO19300" t="str">
            <v>M2186</v>
          </cell>
        </row>
        <row r="19301">
          <cell r="HM19301" t="str">
            <v>M2187  Tempat Tissue Import/bh Type1</v>
          </cell>
          <cell r="HO19301" t="str">
            <v>M2187</v>
          </cell>
        </row>
        <row r="19302">
          <cell r="HM19302" t="str">
            <v>M2188  Tempat Tissue Import/bh Type2</v>
          </cell>
          <cell r="HO19302" t="str">
            <v>M2188</v>
          </cell>
        </row>
        <row r="19303">
          <cell r="HM19303" t="str">
            <v>M2189  Tempat Tissue Import/bh Type3</v>
          </cell>
          <cell r="HO19303" t="str">
            <v>M2189</v>
          </cell>
        </row>
        <row r="19304">
          <cell r="HM19304" t="str">
            <v>M2190  Tempat Tissue Lokal Toto/bh Type1</v>
          </cell>
          <cell r="HO19304" t="str">
            <v>M2190</v>
          </cell>
        </row>
        <row r="19305">
          <cell r="HM19305" t="str">
            <v>M2191  Tempat Tissue Lokal Toto/bh Type2</v>
          </cell>
          <cell r="HO19305" t="str">
            <v>M2191</v>
          </cell>
        </row>
        <row r="19306">
          <cell r="HM19306" t="str">
            <v>M2192  Tempat Tissue Lokal Toto/bh Type3</v>
          </cell>
          <cell r="HO19306" t="str">
            <v>M2192</v>
          </cell>
        </row>
        <row r="19307">
          <cell r="HM19307" t="str">
            <v>M2193  Tempat Tissue Lokal KIA/bh Type1</v>
          </cell>
          <cell r="HO19307" t="str">
            <v>M2193</v>
          </cell>
        </row>
        <row r="19308">
          <cell r="HM19308" t="str">
            <v>M2194  Tempat Tissue Lokal KIA/bh Type2</v>
          </cell>
          <cell r="HO19308" t="str">
            <v>M2194</v>
          </cell>
        </row>
        <row r="19309">
          <cell r="HM19309" t="str">
            <v>M2195  Tempat Tissue Lokal KIA/bh Type3</v>
          </cell>
          <cell r="HO19309" t="str">
            <v>M2195</v>
          </cell>
        </row>
        <row r="19310">
          <cell r="HM19310" t="str">
            <v>M2196  Tempat Tissue Lokal INA/bh Type1</v>
          </cell>
          <cell r="HO19310" t="str">
            <v>M2196</v>
          </cell>
        </row>
        <row r="19311">
          <cell r="HM19311" t="str">
            <v>M2197  Tempat Tissue Lokal INA/bh Type2</v>
          </cell>
          <cell r="HO19311" t="str">
            <v>M2197</v>
          </cell>
        </row>
        <row r="19312">
          <cell r="HM19312" t="str">
            <v>M2198  Tempat Tissue Lokal INA/bh Type3</v>
          </cell>
          <cell r="HO19312" t="str">
            <v>M2198</v>
          </cell>
        </row>
        <row r="19313">
          <cell r="HM19313" t="str">
            <v>M2199  Pantry Zink Import/bh 2Lubang 2Sayap</v>
          </cell>
          <cell r="HO19313" t="str">
            <v>M2199</v>
          </cell>
        </row>
        <row r="19314">
          <cell r="HM19314" t="str">
            <v>M2200  Pantry Zink Import/bh 2Lubang 1Sayap</v>
          </cell>
          <cell r="HO19314" t="str">
            <v>M2200</v>
          </cell>
        </row>
        <row r="19315">
          <cell r="HM19315" t="str">
            <v>M2201  Pantry Zink Import/bh 1Lubang 2Sayap</v>
          </cell>
          <cell r="HO19315" t="str">
            <v>M2201</v>
          </cell>
        </row>
        <row r="19316">
          <cell r="HM19316" t="str">
            <v>M2202  Pantry Zink Import/bh 1Lubang 1Sayap</v>
          </cell>
          <cell r="HO19316" t="str">
            <v>M2202</v>
          </cell>
        </row>
        <row r="19317">
          <cell r="HM19317" t="str">
            <v>M2203  Pantry Zink Lokal Diethelm/bh 2Lubang 2Sayap</v>
          </cell>
          <cell r="HO19317" t="str">
            <v>M2203</v>
          </cell>
        </row>
        <row r="19318">
          <cell r="HM19318" t="str">
            <v>M2204  Pantry Zink Lokal Diethelm/bh 2Lubang 1Sayap</v>
          </cell>
          <cell r="HO19318" t="str">
            <v>M2204</v>
          </cell>
        </row>
        <row r="19319">
          <cell r="HM19319" t="str">
            <v>M2205  Pantry Zink Lokal Diethelm/bh 1Lubang 2Sayap</v>
          </cell>
          <cell r="HO19319" t="str">
            <v>M2205</v>
          </cell>
        </row>
        <row r="19320">
          <cell r="HM19320" t="str">
            <v>M2206  Pantry Zink Lokal Diethelm/bh 1Lubang 1Sayap</v>
          </cell>
          <cell r="HO19320" t="str">
            <v>M2206</v>
          </cell>
        </row>
        <row r="19321">
          <cell r="HM19321" t="str">
            <v>M2207  Pantry Zink Lokal Ariston/bh 2Lubang 2Sayap</v>
          </cell>
          <cell r="HO19321" t="str">
            <v>M2207</v>
          </cell>
        </row>
        <row r="19322">
          <cell r="HM19322" t="str">
            <v>M2208  Pantry Zink Lokal Ariston/bh 2Lubang 1Sayap</v>
          </cell>
          <cell r="HO19322" t="str">
            <v>M2208</v>
          </cell>
        </row>
        <row r="19323">
          <cell r="HM19323" t="str">
            <v>M2209  Pantry Zink Lokal Ariston/bh 1Lubang 2Sayap</v>
          </cell>
          <cell r="HO19323" t="str">
            <v>M2209</v>
          </cell>
        </row>
        <row r="19324">
          <cell r="HM19324" t="str">
            <v>M2210  Pantry Zink Lokal Ariston/bh 1Lubang 1Sayap</v>
          </cell>
          <cell r="HO19324" t="str">
            <v>M2210</v>
          </cell>
        </row>
        <row r="19325">
          <cell r="HM19325" t="str">
            <v>M2211  Pantry Zink Lokal Meiwa/bh 2Lubang 2Sayap</v>
          </cell>
          <cell r="HO19325" t="str">
            <v>M2211</v>
          </cell>
        </row>
        <row r="19326">
          <cell r="HM19326" t="str">
            <v>M2212  Pantry Zink Lokal Meiwa/bh 2Lubang 1Sayap</v>
          </cell>
          <cell r="HO19326" t="str">
            <v>M2212</v>
          </cell>
        </row>
        <row r="19327">
          <cell r="HM19327" t="str">
            <v>M2213  Pantry Zink Lokal Meiwa/bh 1Lubang 2Sayap</v>
          </cell>
          <cell r="HO19327" t="str">
            <v>M2213</v>
          </cell>
        </row>
        <row r="19328">
          <cell r="HM19328" t="str">
            <v>M2214  Pantry Zink Lokal Meiwa/bh 1Lubang 1Sayap</v>
          </cell>
          <cell r="HO19328" t="str">
            <v>M2214</v>
          </cell>
        </row>
        <row r="19329">
          <cell r="HM19329" t="str">
            <v>M2215  Kran Zink Import/bh Type1</v>
          </cell>
          <cell r="HO19329" t="str">
            <v>M2215</v>
          </cell>
        </row>
        <row r="19330">
          <cell r="HM19330" t="str">
            <v>M2216  Kran Zink Import/bh Type2</v>
          </cell>
          <cell r="HO19330" t="str">
            <v>M2216</v>
          </cell>
        </row>
        <row r="19331">
          <cell r="HM19331" t="str">
            <v>M2217  Kran Zink Import/bh Type3</v>
          </cell>
          <cell r="HO19331" t="str">
            <v>M2217</v>
          </cell>
        </row>
        <row r="19332">
          <cell r="HM19332" t="str">
            <v>M2218  Kran Zink Lokal TOTO/bh Type1</v>
          </cell>
          <cell r="HO19332" t="str">
            <v>M2218</v>
          </cell>
        </row>
        <row r="19333">
          <cell r="HM19333" t="str">
            <v>M2219  Kran Zink Lokal TOTO/bh Type2</v>
          </cell>
          <cell r="HO19333" t="str">
            <v>M2219</v>
          </cell>
        </row>
        <row r="19334">
          <cell r="HM19334" t="str">
            <v>M2220  Kran Zink Lokal TOTO/bh Type3</v>
          </cell>
          <cell r="HO19334" t="str">
            <v>M2220</v>
          </cell>
        </row>
        <row r="19335">
          <cell r="HM19335" t="str">
            <v>M2221  Kran Zink Lokal KIA/bh Type1</v>
          </cell>
          <cell r="HO19335" t="str">
            <v>M2221</v>
          </cell>
        </row>
        <row r="19336">
          <cell r="HM19336" t="str">
            <v>M2222  Kran Zink Lokal KIA/bh Type2</v>
          </cell>
          <cell r="HO19336" t="str">
            <v>M2222</v>
          </cell>
        </row>
        <row r="19337">
          <cell r="HM19337" t="str">
            <v>M2223  Kran Zink Lokal KIA/bh Type3</v>
          </cell>
          <cell r="HO19337" t="str">
            <v>M2223</v>
          </cell>
        </row>
        <row r="19338">
          <cell r="HM19338" t="str">
            <v>M2224  Kran Zink Lokal INA/bh Type1</v>
          </cell>
          <cell r="HO19338" t="str">
            <v>M2224</v>
          </cell>
        </row>
        <row r="19339">
          <cell r="HM19339" t="str">
            <v>M2225  Kran Zink Lokal INA/bh Type2</v>
          </cell>
          <cell r="HO19339" t="str">
            <v>M2225</v>
          </cell>
        </row>
        <row r="19340">
          <cell r="HM19340" t="str">
            <v>M2226  Kran Zink Lokal INA/bh Type3</v>
          </cell>
          <cell r="HO19340" t="str">
            <v>M2226</v>
          </cell>
        </row>
        <row r="19341">
          <cell r="HM19341" t="str">
            <v>M2227  Kran Taman Import/bh Type1</v>
          </cell>
          <cell r="HO19341" t="str">
            <v>M2227</v>
          </cell>
        </row>
        <row r="19342">
          <cell r="HM19342" t="str">
            <v>M2228  Kran Taman Import/bh Type2</v>
          </cell>
          <cell r="HO19342" t="str">
            <v>M2228</v>
          </cell>
        </row>
        <row r="19343">
          <cell r="HM19343" t="str">
            <v>M2229  Kran Taman Import/bh Type3</v>
          </cell>
          <cell r="HO19343" t="str">
            <v>M2229</v>
          </cell>
        </row>
        <row r="19344">
          <cell r="HM19344" t="str">
            <v>M2230  Kran Taman Lokal TOTO/bh Type1</v>
          </cell>
          <cell r="HO19344" t="str">
            <v>M2230</v>
          </cell>
        </row>
        <row r="19345">
          <cell r="HM19345" t="str">
            <v>M2231  Kran Taman Lokal TOTO/bh Type2</v>
          </cell>
          <cell r="HO19345" t="str">
            <v>M2231</v>
          </cell>
        </row>
        <row r="19346">
          <cell r="HM19346" t="str">
            <v>M2232  Kran Taman Lokal TOTO/bh Type3</v>
          </cell>
          <cell r="HO19346" t="str">
            <v>M2232</v>
          </cell>
        </row>
        <row r="19347">
          <cell r="HM19347" t="str">
            <v>M2233  Kran Taman Lokal KIA/bh Type1</v>
          </cell>
          <cell r="HO19347" t="str">
            <v>M2233</v>
          </cell>
        </row>
        <row r="19348">
          <cell r="HM19348" t="str">
            <v>M2234  Kran Taman Lokal KIA/bh Type2</v>
          </cell>
          <cell r="HO19348" t="str">
            <v>M2234</v>
          </cell>
        </row>
        <row r="19349">
          <cell r="HM19349" t="str">
            <v>M2235  Kran Taman Lokal KIA/bh Type3</v>
          </cell>
          <cell r="HO19349" t="str">
            <v>M2235</v>
          </cell>
        </row>
        <row r="19350">
          <cell r="HM19350" t="str">
            <v>M2236  Kran Taman Lokal INA/bh Type1</v>
          </cell>
          <cell r="HO19350" t="str">
            <v>M2236</v>
          </cell>
        </row>
        <row r="19351">
          <cell r="HM19351" t="str">
            <v>M2237  Kran Taman Lokal INA/bh Type2</v>
          </cell>
          <cell r="HO19351" t="str">
            <v>M2237</v>
          </cell>
        </row>
        <row r="19352">
          <cell r="HM19352" t="str">
            <v>M2238  Kran Taman Lokal INA/bh Type3</v>
          </cell>
          <cell r="HO19352" t="str">
            <v>M2238</v>
          </cell>
        </row>
        <row r="19353">
          <cell r="HM19353" t="str">
            <v>M3001  Bath Tube Import/bh Type1</v>
          </cell>
          <cell r="HO19353" t="str">
            <v>M3001</v>
          </cell>
        </row>
        <row r="19354">
          <cell r="HM19354" t="str">
            <v>M3002  Bath Tube Import/bh Type2</v>
          </cell>
          <cell r="HO19354" t="str">
            <v>M3002</v>
          </cell>
        </row>
        <row r="19355">
          <cell r="HM19355" t="str">
            <v>M3003  Bath Tube Import/bh Type3</v>
          </cell>
          <cell r="HO19355" t="str">
            <v>M3003</v>
          </cell>
        </row>
        <row r="19356">
          <cell r="HM19356" t="str">
            <v>M3004  Bath Tube Lokal/bh TOTO Type1</v>
          </cell>
          <cell r="HO19356" t="str">
            <v>M3004</v>
          </cell>
        </row>
        <row r="19357">
          <cell r="HM19357" t="str">
            <v>M3005  Bath Tube Lokal/bh TOTO Type2</v>
          </cell>
          <cell r="HO19357" t="str">
            <v>M3005</v>
          </cell>
        </row>
        <row r="19358">
          <cell r="HM19358" t="str">
            <v>M3006  Bath Tube Lokal/bh TOTO Type3</v>
          </cell>
          <cell r="HO19358" t="str">
            <v>M3006</v>
          </cell>
        </row>
        <row r="19359">
          <cell r="HM19359" t="str">
            <v>M3007  Bath Tube Lokal/bh KIA Type1</v>
          </cell>
          <cell r="HO19359" t="str">
            <v>M3007</v>
          </cell>
        </row>
        <row r="19360">
          <cell r="HM19360" t="str">
            <v>M3008  Bath Tube Lokal/bh KIA Type2</v>
          </cell>
          <cell r="HO19360" t="str">
            <v>M3008</v>
          </cell>
        </row>
        <row r="19361">
          <cell r="HM19361" t="str">
            <v>M3009  Bath Tube Lokal/bh KIA Type3</v>
          </cell>
          <cell r="HO19361" t="str">
            <v>M3009</v>
          </cell>
        </row>
        <row r="19362">
          <cell r="HM19362" t="str">
            <v>M3010  Bath Tube Lokal/bh INA Type1</v>
          </cell>
          <cell r="HO19362" t="str">
            <v>M3010</v>
          </cell>
        </row>
        <row r="19363">
          <cell r="HM19363" t="str">
            <v>M3011  Bath Tube Lokal/bh INA Type2</v>
          </cell>
          <cell r="HO19363" t="str">
            <v>M3011</v>
          </cell>
        </row>
        <row r="19364">
          <cell r="HM19364" t="str">
            <v>M3012  Bath Tube Lokal/bh INA Type3</v>
          </cell>
          <cell r="HO19364" t="str">
            <v>M3012</v>
          </cell>
        </row>
        <row r="19365">
          <cell r="HM19365" t="str">
            <v>M3013  Bath Shower Import/bh Type1</v>
          </cell>
          <cell r="HO19365" t="str">
            <v>M3013</v>
          </cell>
        </row>
        <row r="19366">
          <cell r="HM19366" t="str">
            <v>M3014  Bath Shower Import/bh Type2</v>
          </cell>
          <cell r="HO19366" t="str">
            <v>M3014</v>
          </cell>
        </row>
        <row r="19367">
          <cell r="HM19367" t="str">
            <v>M3015  Bath Shower Import/bh Type3</v>
          </cell>
          <cell r="HO19367" t="str">
            <v>M3015</v>
          </cell>
        </row>
        <row r="19368">
          <cell r="HM19368" t="str">
            <v>M3016  Bath Shower Lokal/bh TOTO Type1</v>
          </cell>
          <cell r="HO19368" t="str">
            <v>M3016</v>
          </cell>
        </row>
        <row r="19369">
          <cell r="HM19369" t="str">
            <v>M3017  Bath Shower Lokal/bh TOTO Type2</v>
          </cell>
          <cell r="HO19369" t="str">
            <v>M3017</v>
          </cell>
        </row>
        <row r="19370">
          <cell r="HM19370" t="str">
            <v>M3018  Bath Shower Lokal/bh TOTO Type3</v>
          </cell>
          <cell r="HO19370" t="str">
            <v>M3018</v>
          </cell>
        </row>
        <row r="19371">
          <cell r="HM19371" t="str">
            <v>M3019  Bath Shower Lokal/bh KIA Type1</v>
          </cell>
          <cell r="HO19371" t="str">
            <v>M3019</v>
          </cell>
        </row>
        <row r="19372">
          <cell r="HM19372" t="str">
            <v>M3020  Bath Shower Lokal/bh KIA Type2</v>
          </cell>
          <cell r="HO19372" t="str">
            <v>M3020</v>
          </cell>
        </row>
        <row r="19373">
          <cell r="HM19373" t="str">
            <v>M3021  Bath Shower Lokal/bh KIA Type3</v>
          </cell>
          <cell r="HO19373" t="str">
            <v>M3021</v>
          </cell>
        </row>
        <row r="19374">
          <cell r="HM19374" t="str">
            <v>M3022  Bath Shower Lokal/bh INA Type1</v>
          </cell>
          <cell r="HO19374" t="str">
            <v>M3022</v>
          </cell>
        </row>
        <row r="19375">
          <cell r="HM19375" t="str">
            <v>M3023  Bath Shower Lokal/bh INA Type2</v>
          </cell>
          <cell r="HO19375" t="str">
            <v>M3023</v>
          </cell>
        </row>
        <row r="19376">
          <cell r="HM19376" t="str">
            <v>M3024  Bath Shower Lokal/bh INA Type3</v>
          </cell>
          <cell r="HO19376" t="str">
            <v>M3024</v>
          </cell>
        </row>
        <row r="19377">
          <cell r="HM19377" t="str">
            <v>M3025  Tempat Sabun Dinding Import/bh Type1</v>
          </cell>
          <cell r="HO19377" t="str">
            <v>M3025</v>
          </cell>
        </row>
        <row r="19378">
          <cell r="HM19378" t="str">
            <v>M3026  Tempat Sabun Dinding Import/bh Type2</v>
          </cell>
          <cell r="HO19378" t="str">
            <v>M3026</v>
          </cell>
        </row>
        <row r="19379">
          <cell r="HM19379" t="str">
            <v>M3027  Tempat Sabun Dinding Import/bh Type3</v>
          </cell>
          <cell r="HO19379" t="str">
            <v>M3027</v>
          </cell>
        </row>
        <row r="19380">
          <cell r="HM19380" t="str">
            <v>M3028  Tempat Sabun Dinding Lokal TOTO/bh Type1</v>
          </cell>
          <cell r="HO19380" t="str">
            <v>M3028</v>
          </cell>
        </row>
        <row r="19381">
          <cell r="HM19381" t="str">
            <v>M3029  Tempat Sabun Dinding Lokal TOTO/bh Type2</v>
          </cell>
          <cell r="HO19381" t="str">
            <v>M3029</v>
          </cell>
        </row>
        <row r="19382">
          <cell r="HM19382" t="str">
            <v>M3030  Tempat Sabun Dinding Lokal TOTO/bh Type3</v>
          </cell>
          <cell r="HO19382" t="str">
            <v>M3030</v>
          </cell>
        </row>
        <row r="19383">
          <cell r="HM19383" t="str">
            <v>M3031  Tempat Sabun Dinding Lokal KIA/bh Type1</v>
          </cell>
          <cell r="HO19383" t="str">
            <v>M3031</v>
          </cell>
        </row>
        <row r="19384">
          <cell r="HM19384" t="str">
            <v>M3032  Tempat Sabun Dinding Lokal KIA/bh Type2</v>
          </cell>
          <cell r="HO19384" t="str">
            <v>M3032</v>
          </cell>
        </row>
        <row r="19385">
          <cell r="HM19385" t="str">
            <v>M3033  Tempat Sabun Dinding Lokal KIA/bh Type3</v>
          </cell>
          <cell r="HO19385" t="str">
            <v>M3033</v>
          </cell>
        </row>
        <row r="19386">
          <cell r="HM19386" t="str">
            <v>M3034  Tempat Sabun Dinding Lokal INA/bh Type1</v>
          </cell>
          <cell r="HO19386" t="str">
            <v>M3034</v>
          </cell>
        </row>
        <row r="19387">
          <cell r="HM19387" t="str">
            <v>M3035  Tempat Sabun Dinding Lokal INA/bh Type2</v>
          </cell>
          <cell r="HO19387" t="str">
            <v>M3035</v>
          </cell>
        </row>
        <row r="19388">
          <cell r="HM19388" t="str">
            <v>M3036  Tempat Sabun Dinding Lokal INA/bh Type3</v>
          </cell>
          <cell r="HO19388" t="str">
            <v>M3036</v>
          </cell>
        </row>
        <row r="19389">
          <cell r="HM19389" t="str">
            <v>M3037  Gantungan Handuk Import Lurus/bh Type1</v>
          </cell>
          <cell r="HO19389" t="str">
            <v>M3037</v>
          </cell>
        </row>
        <row r="19390">
          <cell r="HM19390" t="str">
            <v>M3038  Gantungan Handuk Import Lurus/bh Type2</v>
          </cell>
          <cell r="HO19390" t="str">
            <v>M3038</v>
          </cell>
        </row>
        <row r="19391">
          <cell r="HM19391" t="str">
            <v>M3039  Gantungan Handuk Import Lurus/bh Type3</v>
          </cell>
          <cell r="HO19391" t="str">
            <v>M3039</v>
          </cell>
        </row>
        <row r="19392">
          <cell r="HM19392" t="str">
            <v>M3040  Gantungan Handuk Import Ring/bh Type1</v>
          </cell>
          <cell r="HO19392" t="str">
            <v>M3040</v>
          </cell>
        </row>
        <row r="19393">
          <cell r="HM19393" t="str">
            <v>M3041  Gantungan Handuk Import Ring/bh Type2</v>
          </cell>
          <cell r="HO19393" t="str">
            <v>M3041</v>
          </cell>
        </row>
        <row r="19394">
          <cell r="HM19394" t="str">
            <v>M3042  Gantungan Handuk Import Ring/bh Type3</v>
          </cell>
          <cell r="HO19394" t="str">
            <v>M3042</v>
          </cell>
        </row>
        <row r="19395">
          <cell r="HM19395" t="str">
            <v>M3043  Gantungan Handuk Lokal TOTO Lurus/bh Type1</v>
          </cell>
          <cell r="HO19395" t="str">
            <v>M3043</v>
          </cell>
        </row>
        <row r="19396">
          <cell r="HM19396" t="str">
            <v>M3044  Gantungan Handuk Lokal TOTO Lurus/bh Type2</v>
          </cell>
          <cell r="HO19396" t="str">
            <v>M3044</v>
          </cell>
        </row>
        <row r="19397">
          <cell r="HM19397" t="str">
            <v>M3045  Gantungan Handuk Lokal TOTO Lurus/bh Type3</v>
          </cell>
          <cell r="HO19397" t="str">
            <v>M3045</v>
          </cell>
        </row>
        <row r="19398">
          <cell r="HM19398" t="str">
            <v>M3046  Gantungan Handuk Lokal TOTO Ring/bh Type1</v>
          </cell>
          <cell r="HO19398" t="str">
            <v>M3046</v>
          </cell>
        </row>
        <row r="19399">
          <cell r="HM19399" t="str">
            <v>M3047  Gantungan Handuk Lokal TOTO Ring/bh Type2</v>
          </cell>
          <cell r="HO19399" t="str">
            <v>M3047</v>
          </cell>
        </row>
        <row r="19400">
          <cell r="HM19400" t="str">
            <v>M3048  Gantungan Handuk Lokal TOTO Ring/bh Type3</v>
          </cell>
          <cell r="HO19400" t="str">
            <v>M3048</v>
          </cell>
        </row>
        <row r="19401">
          <cell r="HM19401" t="str">
            <v>M3049  Gantungan Handuk Lokal KIA Lurus/bh Type1</v>
          </cell>
          <cell r="HO19401" t="str">
            <v>M3049</v>
          </cell>
        </row>
        <row r="19402">
          <cell r="HM19402" t="str">
            <v>M3050  Gantungan Handuk Lokal KIA Lurus/bh Type2</v>
          </cell>
          <cell r="HO19402" t="str">
            <v>M3050</v>
          </cell>
        </row>
        <row r="19403">
          <cell r="HM19403" t="str">
            <v>M3051  Gantungan Handuk Lokal KIA Lurus/bh Type3</v>
          </cell>
          <cell r="HO19403" t="str">
            <v>M3051</v>
          </cell>
        </row>
        <row r="19404">
          <cell r="HM19404" t="str">
            <v>M3052  Gantungan Handuk Lokal KIA Ring/bh Type1</v>
          </cell>
          <cell r="HO19404" t="str">
            <v>M3052</v>
          </cell>
        </row>
        <row r="19405">
          <cell r="HM19405" t="str">
            <v>M3053  Gantungan Handuk Lokal KIA Ring/bh Type2</v>
          </cell>
          <cell r="HO19405" t="str">
            <v>M3053</v>
          </cell>
        </row>
        <row r="19406">
          <cell r="HM19406" t="str">
            <v>M3054  Gantungan Handuk Lokal KIA Ring/bh Type3</v>
          </cell>
          <cell r="HO19406" t="str">
            <v>M3054</v>
          </cell>
        </row>
        <row r="19407">
          <cell r="HM19407" t="str">
            <v>M3055  Gantungan Handuk Lokal INA Lurus/bh Type1</v>
          </cell>
          <cell r="HO19407" t="str">
            <v>M3055</v>
          </cell>
        </row>
        <row r="19408">
          <cell r="HM19408" t="str">
            <v>M3056  Gantungan Handuk Lokal INA Lurus/bh Type2</v>
          </cell>
          <cell r="HO19408" t="str">
            <v>M3056</v>
          </cell>
        </row>
        <row r="19409">
          <cell r="HM19409" t="str">
            <v>M3057  Gantungan Handuk Lokal INA Lurus/bh Type3</v>
          </cell>
          <cell r="HO19409" t="str">
            <v>M3057</v>
          </cell>
        </row>
        <row r="19410">
          <cell r="HM19410" t="str">
            <v>M3058  Gantungan Handuk Lokal INA Ring/bh Type1</v>
          </cell>
          <cell r="HO19410" t="str">
            <v>M3058</v>
          </cell>
        </row>
        <row r="19411">
          <cell r="HM19411" t="str">
            <v>M3059  Gantungan Handuk Lokal INA Ring/bh Type2</v>
          </cell>
          <cell r="HO19411" t="str">
            <v>M3059</v>
          </cell>
        </row>
        <row r="19412">
          <cell r="HM19412" t="str">
            <v>M3060  Gantungan Handuk Lokal INA Ring/bh Type3</v>
          </cell>
          <cell r="HO19412" t="str">
            <v>M3060</v>
          </cell>
        </row>
        <row r="19413">
          <cell r="HM19413" t="str">
            <v>M3061  Shower Tray Import/bh Type1</v>
          </cell>
          <cell r="HO19413" t="str">
            <v>M3061</v>
          </cell>
        </row>
        <row r="19414">
          <cell r="HM19414" t="str">
            <v>M3062  Shower Tray Import/bh Type2</v>
          </cell>
          <cell r="HO19414" t="str">
            <v>M3062</v>
          </cell>
        </row>
        <row r="19415">
          <cell r="HM19415" t="str">
            <v>M3063  Shower Tray Import/bh Type3</v>
          </cell>
          <cell r="HO19415" t="str">
            <v>M3063</v>
          </cell>
        </row>
        <row r="19416">
          <cell r="HM19416" t="str">
            <v>M3064  Shower Tray Lokal TOTO/bh Type1</v>
          </cell>
          <cell r="HO19416" t="str">
            <v>M3064</v>
          </cell>
        </row>
        <row r="19417">
          <cell r="HM19417" t="str">
            <v>M3065  Shower Tray Lokal TOTO/bh Type2</v>
          </cell>
          <cell r="HO19417" t="str">
            <v>M3065</v>
          </cell>
        </row>
        <row r="19418">
          <cell r="HM19418" t="str">
            <v>M3066  Shower Tray Lokal TOTO/bh Type3</v>
          </cell>
          <cell r="HO19418" t="str">
            <v>M3066</v>
          </cell>
        </row>
        <row r="19419">
          <cell r="HM19419" t="str">
            <v>M3067  Shower Tray Lokal KIA/bh Type1</v>
          </cell>
          <cell r="HO19419" t="str">
            <v>M3067</v>
          </cell>
        </row>
        <row r="19420">
          <cell r="HM19420" t="str">
            <v>M3068  Shower Tray Lokal KIA/bh Type2</v>
          </cell>
          <cell r="HO19420" t="str">
            <v>M3068</v>
          </cell>
        </row>
        <row r="19421">
          <cell r="HM19421" t="str">
            <v>M3069  Shower Tray Lokal KIA/bh Type3</v>
          </cell>
          <cell r="HO19421" t="str">
            <v>M3069</v>
          </cell>
        </row>
        <row r="19422">
          <cell r="HM19422" t="str">
            <v>M3070  Shower Tray Lokal INA/bh Type1</v>
          </cell>
          <cell r="HO19422" t="str">
            <v>M3070</v>
          </cell>
        </row>
        <row r="19423">
          <cell r="HM19423" t="str">
            <v>M3071  Shower Tray Lokal INA/bh Type2</v>
          </cell>
          <cell r="HO19423" t="str">
            <v>M3071</v>
          </cell>
        </row>
        <row r="19424">
          <cell r="HM19424" t="str">
            <v>M3072  Shower Tray Lokal INA/bh Type3</v>
          </cell>
          <cell r="HO19424" t="str">
            <v>M3072</v>
          </cell>
        </row>
        <row r="19425">
          <cell r="HM19425" t="str">
            <v>M3073  Wall Shower Import /bh Type1</v>
          </cell>
          <cell r="HO19425" t="str">
            <v>M3073</v>
          </cell>
        </row>
        <row r="19426">
          <cell r="HM19426" t="str">
            <v>M3074  Wall Shower Import /bh Type2</v>
          </cell>
          <cell r="HO19426" t="str">
            <v>M3074</v>
          </cell>
        </row>
        <row r="19427">
          <cell r="HM19427" t="str">
            <v>M3075  Wall Shower Import /bh Type3</v>
          </cell>
          <cell r="HO19427" t="str">
            <v>M3075</v>
          </cell>
        </row>
        <row r="19428">
          <cell r="HM19428" t="str">
            <v>M3076  Wall Shower Lokal TOTO/bh Type1</v>
          </cell>
          <cell r="HO19428" t="str">
            <v>M3076</v>
          </cell>
        </row>
        <row r="19429">
          <cell r="HM19429" t="str">
            <v>M3077  Wall Shower Lokal TOTO/bh Type2</v>
          </cell>
          <cell r="HO19429" t="str">
            <v>M3077</v>
          </cell>
        </row>
        <row r="19430">
          <cell r="HM19430" t="str">
            <v>M3078  Wall Shower Lokal TOTO/bh Type3</v>
          </cell>
          <cell r="HO19430" t="str">
            <v>M3078</v>
          </cell>
        </row>
        <row r="19431">
          <cell r="HM19431" t="str">
            <v>M3079  Wall Shower Lokal KIA/bh Type1</v>
          </cell>
          <cell r="HO19431" t="str">
            <v>M3079</v>
          </cell>
        </row>
        <row r="19432">
          <cell r="HM19432" t="str">
            <v>M3080  Wall Shower Lokal KIA/bh Type2</v>
          </cell>
          <cell r="HO19432" t="str">
            <v>M3080</v>
          </cell>
        </row>
        <row r="19433">
          <cell r="HM19433" t="str">
            <v>M3081  Wall Shower Lokal KIA/bh Type3</v>
          </cell>
          <cell r="HO19433" t="str">
            <v>M3081</v>
          </cell>
        </row>
        <row r="19434">
          <cell r="HM19434" t="str">
            <v>M3082  Wall Shower Lokal INA/bh Type1</v>
          </cell>
          <cell r="HO19434" t="str">
            <v>M3082</v>
          </cell>
        </row>
        <row r="19435">
          <cell r="HM19435" t="str">
            <v>M3083  Wall Shower Lokal INA/bh Type2</v>
          </cell>
          <cell r="HO19435" t="str">
            <v>M3083</v>
          </cell>
        </row>
        <row r="19436">
          <cell r="HM19436" t="str">
            <v>M3084  Wall Shower Lokal INA/bh Type3</v>
          </cell>
          <cell r="HO19436" t="str">
            <v>M3084</v>
          </cell>
        </row>
        <row r="19437">
          <cell r="HM19437" t="str">
            <v>M3085  Bak Mandi Fibre Import/bh Type1</v>
          </cell>
          <cell r="HO19437" t="str">
            <v>M3085</v>
          </cell>
        </row>
        <row r="19438">
          <cell r="HM19438" t="str">
            <v>M3086  Bak Mandi Fibre Import/bh Type2</v>
          </cell>
          <cell r="HO19438" t="str">
            <v>M3086</v>
          </cell>
        </row>
        <row r="19439">
          <cell r="HM19439" t="str">
            <v>M3087  Bak Mandi Fibre Import/bh Type3</v>
          </cell>
          <cell r="HO19439" t="str">
            <v>M3087</v>
          </cell>
        </row>
        <row r="19440">
          <cell r="HM19440" t="str">
            <v>M3088  Bak Mandi Fibre Lokal/bh Type1</v>
          </cell>
          <cell r="HO19440" t="str">
            <v>M3088</v>
          </cell>
        </row>
        <row r="19441">
          <cell r="HM19441" t="str">
            <v>M3089  Bak Mandi Fibre Lokal/bh Type2</v>
          </cell>
          <cell r="HO19441" t="str">
            <v>M3089</v>
          </cell>
        </row>
        <row r="19442">
          <cell r="HM19442" t="str">
            <v>M3090  Bak Mandi Fibre Lokal/bh Type3</v>
          </cell>
          <cell r="HO19442" t="str">
            <v>M3090</v>
          </cell>
        </row>
        <row r="19443">
          <cell r="HM19443" t="str">
            <v>M3091  Bak Mandi Pas.Bata Press/bh 60x60cm</v>
          </cell>
          <cell r="HO19443" t="str">
            <v>M3091</v>
          </cell>
        </row>
        <row r="19444">
          <cell r="HM19444" t="str">
            <v>M3092  Bak Mandi Pas.Bata Press/bh 70x70cm</v>
          </cell>
          <cell r="HO19444" t="str">
            <v>M3092</v>
          </cell>
        </row>
        <row r="19445">
          <cell r="HM19445" t="str">
            <v>M3093  Bak Mandi Pas.Bata Press/bh 80x80cm</v>
          </cell>
          <cell r="HO19445" t="str">
            <v>M3093</v>
          </cell>
        </row>
        <row r="19446">
          <cell r="HM19446" t="str">
            <v>M3094  Kran Tembok Import/bh Type1</v>
          </cell>
          <cell r="HO19446" t="str">
            <v>M3094</v>
          </cell>
        </row>
        <row r="19447">
          <cell r="HM19447" t="str">
            <v>M3095  Kran Tembok Import/bh Type2</v>
          </cell>
          <cell r="HO19447" t="str">
            <v>M3095</v>
          </cell>
        </row>
        <row r="19448">
          <cell r="HM19448" t="str">
            <v>M3096  Kran Tembok Import/bh Type3</v>
          </cell>
          <cell r="HO19448" t="str">
            <v>M3096</v>
          </cell>
        </row>
        <row r="19449">
          <cell r="HM19449" t="str">
            <v>M3097  Kran Tembok Lokal TOTO/bh Type1</v>
          </cell>
          <cell r="HO19449" t="str">
            <v>M3097</v>
          </cell>
        </row>
        <row r="19450">
          <cell r="HM19450" t="str">
            <v>M3098  Kran Tembok Lokal TOTO/bh Type2</v>
          </cell>
          <cell r="HO19450" t="str">
            <v>M3098</v>
          </cell>
        </row>
        <row r="19451">
          <cell r="HM19451" t="str">
            <v>M3099  Kran Tembok Lokal TOTO/bh Type3</v>
          </cell>
          <cell r="HO19451" t="str">
            <v>M3099</v>
          </cell>
        </row>
        <row r="19452">
          <cell r="HM19452" t="str">
            <v>M3100  Kran Tembok Lokal KIA/bh Type1</v>
          </cell>
          <cell r="HO19452" t="str">
            <v>M3100</v>
          </cell>
        </row>
        <row r="19453">
          <cell r="HM19453" t="str">
            <v>M3101  Kran Tembok Lokal KIA/bh Type2</v>
          </cell>
          <cell r="HO19453" t="str">
            <v>M3101</v>
          </cell>
        </row>
        <row r="19454">
          <cell r="HM19454" t="str">
            <v>M3102  Kran Tembok Lokal KIA/bh Type3</v>
          </cell>
          <cell r="HO19454" t="str">
            <v>M3102</v>
          </cell>
        </row>
        <row r="19455">
          <cell r="HM19455" t="str">
            <v>M3103  Kran Tembok Lokal INA/bh Type1</v>
          </cell>
          <cell r="HO19455" t="str">
            <v>M3103</v>
          </cell>
        </row>
        <row r="19456">
          <cell r="HM19456" t="str">
            <v>M3104  Kran Tembok Lokal INA/bh Type2</v>
          </cell>
          <cell r="HO19456" t="str">
            <v>M3104</v>
          </cell>
        </row>
        <row r="19457">
          <cell r="HM19457" t="str">
            <v>M3105  Kran Tembok Lokal INA/bh Type3</v>
          </cell>
          <cell r="HO19457" t="str">
            <v>M3105</v>
          </cell>
        </row>
        <row r="19458">
          <cell r="HM19458" t="str">
            <v>M3106  Floor Drain Import/bh Type1</v>
          </cell>
          <cell r="HO19458" t="str">
            <v>M3106</v>
          </cell>
        </row>
        <row r="19459">
          <cell r="HM19459" t="str">
            <v>M3107  Floor Drain Import/bh Type2</v>
          </cell>
          <cell r="HO19459" t="str">
            <v>M3107</v>
          </cell>
        </row>
        <row r="19460">
          <cell r="HM19460" t="str">
            <v>M3108  Floor Drain Import/bh Type3</v>
          </cell>
          <cell r="HO19460" t="str">
            <v>M3108</v>
          </cell>
        </row>
        <row r="19461">
          <cell r="HM19461" t="str">
            <v>M3109  Floor Drain Lokal TOTO/bh Type1</v>
          </cell>
          <cell r="HO19461" t="str">
            <v>M3109</v>
          </cell>
        </row>
        <row r="19462">
          <cell r="HM19462" t="str">
            <v>M3110  Floor Drain Lokal TOTO/bh Type2</v>
          </cell>
          <cell r="HO19462" t="str">
            <v>M3110</v>
          </cell>
        </row>
        <row r="19463">
          <cell r="HM19463" t="str">
            <v>M3111  Floor Drain Lokal TOTO/bh Type3</v>
          </cell>
          <cell r="HO19463" t="str">
            <v>M3111</v>
          </cell>
        </row>
        <row r="19464">
          <cell r="HM19464" t="str">
            <v>M3112  Floor Drain Lokal KIA/bh Type1</v>
          </cell>
          <cell r="HO19464" t="str">
            <v>M3112</v>
          </cell>
        </row>
        <row r="19465">
          <cell r="HM19465" t="str">
            <v>M3113  Floor Drain Lokal KIA/bh Type2</v>
          </cell>
          <cell r="HO19465" t="str">
            <v>M3113</v>
          </cell>
        </row>
        <row r="19466">
          <cell r="HM19466" t="str">
            <v>M3114  Floor Drain Lokal KIA/bh Type3</v>
          </cell>
          <cell r="HO19466" t="str">
            <v>M3114</v>
          </cell>
        </row>
        <row r="19467">
          <cell r="HM19467" t="str">
            <v>M3115  Floor Drain Lokal INA/bh Type1</v>
          </cell>
          <cell r="HO19467" t="str">
            <v>M3115</v>
          </cell>
        </row>
        <row r="19468">
          <cell r="HM19468" t="str">
            <v>M3116  Floor Drain Lokal INA/bh Type2</v>
          </cell>
          <cell r="HO19468" t="str">
            <v>M3116</v>
          </cell>
        </row>
        <row r="19469">
          <cell r="HM19469" t="str">
            <v>M3117  Floor Drain Lokal INA/bh Type3</v>
          </cell>
          <cell r="HO19469" t="str">
            <v>M3117</v>
          </cell>
        </row>
        <row r="19470">
          <cell r="HM19470" t="str">
            <v>M3118  Wastafel Import/bh Type1</v>
          </cell>
          <cell r="HO19470" t="str">
            <v>M3118</v>
          </cell>
        </row>
        <row r="19471">
          <cell r="HM19471" t="str">
            <v>M3119  Wastafel Import/bh Type2</v>
          </cell>
          <cell r="HO19471" t="str">
            <v>M3119</v>
          </cell>
        </row>
        <row r="19472">
          <cell r="HM19472" t="str">
            <v>M3120  Wastafel Import/bh Type3</v>
          </cell>
          <cell r="HO19472" t="str">
            <v>M3120</v>
          </cell>
        </row>
        <row r="19473">
          <cell r="HM19473" t="str">
            <v>M3121  Wastafel Lokal TOTO/bh Type1</v>
          </cell>
          <cell r="HO19473" t="str">
            <v>M3121</v>
          </cell>
        </row>
        <row r="19474">
          <cell r="HM19474" t="str">
            <v>M3122  Wastafel Lokal TOTO/bh Type2</v>
          </cell>
          <cell r="HO19474" t="str">
            <v>M3122</v>
          </cell>
        </row>
        <row r="19475">
          <cell r="HM19475" t="str">
            <v>M3123  Wastafel Lokal TOTO/bh Type3</v>
          </cell>
          <cell r="HO19475" t="str">
            <v>M3123</v>
          </cell>
        </row>
        <row r="19476">
          <cell r="HM19476" t="str">
            <v>M3124  Wastafel Lokal KIA/bh Type1</v>
          </cell>
          <cell r="HO19476" t="str">
            <v>M3124</v>
          </cell>
        </row>
        <row r="19477">
          <cell r="HM19477" t="str">
            <v>M3125  Wastafel Lokal KIA/bh Type2</v>
          </cell>
          <cell r="HO19477" t="str">
            <v>M3125</v>
          </cell>
        </row>
        <row r="19478">
          <cell r="HM19478" t="str">
            <v>M3126  Wastafel Lokal KIA/bh Type3</v>
          </cell>
          <cell r="HO19478" t="str">
            <v>M3126</v>
          </cell>
        </row>
        <row r="19479">
          <cell r="HM19479" t="str">
            <v>M3127  Wastafel Lokal INA/bh Type1</v>
          </cell>
          <cell r="HO19479" t="str">
            <v>M3127</v>
          </cell>
        </row>
        <row r="19480">
          <cell r="HM19480" t="str">
            <v>M3128  Wastafel Lokal INA/bh Type2</v>
          </cell>
          <cell r="HO19480" t="str">
            <v>M3128</v>
          </cell>
        </row>
        <row r="19481">
          <cell r="HM19481" t="str">
            <v>M3129  Wastafel Lokal INA/bh Type3</v>
          </cell>
          <cell r="HO19481" t="str">
            <v>M3129</v>
          </cell>
        </row>
        <row r="19482">
          <cell r="HM19482" t="str">
            <v>M3130  Cermin Wastafel Import/bh Type1</v>
          </cell>
          <cell r="HO19482" t="str">
            <v>M3130</v>
          </cell>
        </row>
        <row r="19483">
          <cell r="HM19483" t="str">
            <v>M3131  Cermin Wastafel Import/bh Type2</v>
          </cell>
          <cell r="HO19483" t="str">
            <v>M3131</v>
          </cell>
        </row>
        <row r="19484">
          <cell r="HM19484" t="str">
            <v>M3132  Cermin Wastafel Import/bh Type3</v>
          </cell>
          <cell r="HO19484" t="str">
            <v>M3132</v>
          </cell>
        </row>
        <row r="19485">
          <cell r="HM19485" t="str">
            <v>M3133  Cermin Wastafel Lokal TOTO/bh Type1</v>
          </cell>
          <cell r="HO19485" t="str">
            <v>M3133</v>
          </cell>
        </row>
        <row r="19486">
          <cell r="HM19486" t="str">
            <v>M3134  Cermin Wastafel Lokal TOTO/bh Type2</v>
          </cell>
          <cell r="HO19486" t="str">
            <v>M3134</v>
          </cell>
        </row>
        <row r="19487">
          <cell r="HM19487" t="str">
            <v>M3135  Cermin Wastafel Lokal TOTO/bh Type3</v>
          </cell>
          <cell r="HO19487" t="str">
            <v>M3135</v>
          </cell>
        </row>
        <row r="19488">
          <cell r="HM19488" t="str">
            <v>M3136  Cermin Wastafel Lokal KIA/bh Type1</v>
          </cell>
          <cell r="HO19488" t="str">
            <v>M3136</v>
          </cell>
        </row>
        <row r="19489">
          <cell r="HM19489" t="str">
            <v>M3137  Cermin Wastafel Lokal KIA/bh Type2</v>
          </cell>
          <cell r="HO19489" t="str">
            <v>M3137</v>
          </cell>
        </row>
        <row r="19490">
          <cell r="HM19490" t="str">
            <v>M3138  Cermin Wastafel Lokal KIA/bh Type3</v>
          </cell>
          <cell r="HO19490" t="str">
            <v>M3138</v>
          </cell>
        </row>
        <row r="19491">
          <cell r="HM19491" t="str">
            <v>M3139  Cermin Wastafel Lokal INA/bh Type1</v>
          </cell>
          <cell r="HO19491" t="str">
            <v>M3139</v>
          </cell>
        </row>
        <row r="19492">
          <cell r="HM19492" t="str">
            <v>M3140  Cermin Wastafel Lokal INA/bh Type2</v>
          </cell>
          <cell r="HO19492" t="str">
            <v>M3140</v>
          </cell>
        </row>
        <row r="19493">
          <cell r="HM19493" t="str">
            <v>M3141  Cermin Wastafel Lokal INA/bh Type3</v>
          </cell>
          <cell r="HO19493" t="str">
            <v>M3141</v>
          </cell>
        </row>
        <row r="19494">
          <cell r="HM19494" t="str">
            <v>M3142  Closet Duduk Import/bh Type1</v>
          </cell>
          <cell r="HO19494" t="str">
            <v>M3142</v>
          </cell>
        </row>
        <row r="19495">
          <cell r="HM19495" t="str">
            <v>M3143  Closet Duduk Import/bh Type2</v>
          </cell>
          <cell r="HO19495" t="str">
            <v>M3143</v>
          </cell>
        </row>
        <row r="19496">
          <cell r="HM19496" t="str">
            <v>M3144  Closet Duduk Import/bh Type3</v>
          </cell>
          <cell r="HO19496" t="str">
            <v>M3144</v>
          </cell>
        </row>
        <row r="19497">
          <cell r="HM19497" t="str">
            <v>M3145  Closet Duduk Lokal TOTO/bh Type1</v>
          </cell>
          <cell r="HO19497" t="str">
            <v>M3145</v>
          </cell>
        </row>
        <row r="19498">
          <cell r="HM19498" t="str">
            <v>M3146  Closet Duduk Lokal TOTO/bh Type2</v>
          </cell>
          <cell r="HO19498" t="str">
            <v>M3146</v>
          </cell>
        </row>
        <row r="19499">
          <cell r="HM19499" t="str">
            <v>M3147  Closet Duduk Lokal TOTO/bh Type3</v>
          </cell>
          <cell r="HO19499" t="str">
            <v>M3147</v>
          </cell>
        </row>
        <row r="19500">
          <cell r="HM19500" t="str">
            <v>M3148  Closet Duduk Lokal KIA/bh Type1</v>
          </cell>
          <cell r="HO19500" t="str">
            <v>M3148</v>
          </cell>
        </row>
        <row r="19501">
          <cell r="HM19501" t="str">
            <v>M3149  Closet Duduk Lokal KIA/bh Type2</v>
          </cell>
          <cell r="HO19501" t="str">
            <v>M3149</v>
          </cell>
        </row>
        <row r="19502">
          <cell r="HM19502" t="str">
            <v>M3150  Closet Duduk Lokal KIA/bh Type3</v>
          </cell>
          <cell r="HO19502" t="str">
            <v>M3150</v>
          </cell>
        </row>
        <row r="19503">
          <cell r="HM19503" t="str">
            <v>M3151  Closet Duduk Lokal INA/bh Type1</v>
          </cell>
          <cell r="HO19503" t="str">
            <v>M3151</v>
          </cell>
        </row>
        <row r="19504">
          <cell r="HM19504" t="str">
            <v>M3152  Closet Duduk Lokal INA/bh Type2</v>
          </cell>
          <cell r="HO19504" t="str">
            <v>M3152</v>
          </cell>
        </row>
        <row r="19505">
          <cell r="HM19505" t="str">
            <v>M3153  Closet Duduk Lokal INA/bh Type3</v>
          </cell>
          <cell r="HO19505" t="str">
            <v>M3153</v>
          </cell>
        </row>
        <row r="19506">
          <cell r="HM19506" t="str">
            <v>M3154  Closet Jongkok Lokal TOTO/bh Type1</v>
          </cell>
          <cell r="HO19506" t="str">
            <v>M3154</v>
          </cell>
        </row>
        <row r="19507">
          <cell r="HM19507" t="str">
            <v>M3155  Closet Jongkok Lokal TOTO/bh Type2</v>
          </cell>
          <cell r="HO19507" t="str">
            <v>M3155</v>
          </cell>
        </row>
        <row r="19508">
          <cell r="HM19508" t="str">
            <v>M3156  Closet Jongkok Lokal TOTO/bh Type3</v>
          </cell>
          <cell r="HO19508" t="str">
            <v>M3156</v>
          </cell>
        </row>
        <row r="19509">
          <cell r="HM19509" t="str">
            <v>M3157  Closet Jongkok Lokal KIA/bh Type1</v>
          </cell>
          <cell r="HO19509" t="str">
            <v>M3157</v>
          </cell>
        </row>
        <row r="19510">
          <cell r="HM19510" t="str">
            <v>M3158  Closet Jongkok Lokal KIA/bh Type2</v>
          </cell>
          <cell r="HO19510" t="str">
            <v>M3158</v>
          </cell>
        </row>
        <row r="19511">
          <cell r="HM19511" t="str">
            <v>M3159  Closet Jongkok Lokal KIA/bh Type3</v>
          </cell>
          <cell r="HO19511" t="str">
            <v>M3159</v>
          </cell>
        </row>
        <row r="19512">
          <cell r="HM19512" t="str">
            <v>M3160  Closet Jongkok Lokal INA/bh Type1</v>
          </cell>
          <cell r="HO19512" t="str">
            <v>M3160</v>
          </cell>
        </row>
        <row r="19513">
          <cell r="HM19513" t="str">
            <v>M3161  Closet Jongkok Lokal INA/bh Type2</v>
          </cell>
          <cell r="HO19513" t="str">
            <v>M3161</v>
          </cell>
        </row>
        <row r="19514">
          <cell r="HM19514" t="str">
            <v>M3162  Closet Jongkok Lokal INA/bh Type3</v>
          </cell>
          <cell r="HO19514" t="str">
            <v>M3162</v>
          </cell>
        </row>
        <row r="19515">
          <cell r="HM19515" t="str">
            <v>M3163  Bidet Import/bh Type1</v>
          </cell>
          <cell r="HO19515" t="str">
            <v>M3163</v>
          </cell>
        </row>
        <row r="19516">
          <cell r="HM19516" t="str">
            <v>M3164  Bidet Import/bh Type2</v>
          </cell>
          <cell r="HO19516" t="str">
            <v>M3164</v>
          </cell>
        </row>
        <row r="19517">
          <cell r="HM19517" t="str">
            <v>M3165  Bidet Import/bh Type3</v>
          </cell>
          <cell r="HO19517" t="str">
            <v>M3165</v>
          </cell>
        </row>
        <row r="19518">
          <cell r="HM19518" t="str">
            <v>M3166  Bidet Lokal TOTO/bh Type1</v>
          </cell>
          <cell r="HO19518" t="str">
            <v>M3166</v>
          </cell>
        </row>
        <row r="19519">
          <cell r="HM19519" t="str">
            <v>M3167  Bidet Lokal TOTO/bh Type2</v>
          </cell>
          <cell r="HO19519" t="str">
            <v>M3167</v>
          </cell>
        </row>
        <row r="19520">
          <cell r="HM19520" t="str">
            <v>M3168  Bidet Lokal TOTO/bh Type3</v>
          </cell>
          <cell r="HO19520" t="str">
            <v>M3168</v>
          </cell>
        </row>
        <row r="19521">
          <cell r="HM19521" t="str">
            <v>M3169  Bidet Lokal KIA/bh Type1</v>
          </cell>
          <cell r="HO19521" t="str">
            <v>M3169</v>
          </cell>
        </row>
        <row r="19522">
          <cell r="HM19522" t="str">
            <v>M3170  Bidet Lokal KIA/bh Type2</v>
          </cell>
          <cell r="HO19522" t="str">
            <v>M3170</v>
          </cell>
        </row>
        <row r="19523">
          <cell r="HM19523" t="str">
            <v>M3171  Bidet Lokal KIA/bh Type3</v>
          </cell>
          <cell r="HO19523" t="str">
            <v>M3171</v>
          </cell>
        </row>
        <row r="19524">
          <cell r="HM19524" t="str">
            <v>M3172  Bidet Lokal INA/bh Type1</v>
          </cell>
          <cell r="HO19524" t="str">
            <v>M3172</v>
          </cell>
        </row>
        <row r="19525">
          <cell r="HM19525" t="str">
            <v>M3173  Bidet Lokal INA/bh Type2</v>
          </cell>
          <cell r="HO19525" t="str">
            <v>M3173</v>
          </cell>
        </row>
        <row r="19526">
          <cell r="HM19526" t="str">
            <v>M3174  Bidet Lokal INA/bh Type3</v>
          </cell>
          <cell r="HO19526" t="str">
            <v>M3174</v>
          </cell>
        </row>
        <row r="19527">
          <cell r="HM19527" t="str">
            <v>M3175  Jet Washer Import/bh Type1</v>
          </cell>
          <cell r="HO19527" t="str">
            <v>M3175</v>
          </cell>
        </row>
        <row r="19528">
          <cell r="HM19528" t="str">
            <v>M3176  Jet Washer Import/bh Type2</v>
          </cell>
          <cell r="HO19528" t="str">
            <v>M3176</v>
          </cell>
        </row>
        <row r="19529">
          <cell r="HM19529" t="str">
            <v>M3177  Jet Washer Import/bh Type3</v>
          </cell>
          <cell r="HO19529" t="str">
            <v>M3177</v>
          </cell>
        </row>
        <row r="19530">
          <cell r="HM19530" t="str">
            <v>M3178  Jet Washer Lokal TOTO/bh Type1</v>
          </cell>
          <cell r="HO19530" t="str">
            <v>M3178</v>
          </cell>
        </row>
        <row r="19531">
          <cell r="HM19531" t="str">
            <v>M3179  Jet Washer Lokal TOTO/bh Type2</v>
          </cell>
          <cell r="HO19531" t="str">
            <v>M3179</v>
          </cell>
        </row>
        <row r="19532">
          <cell r="HM19532" t="str">
            <v>M3180  Jet Washer Lokal TOTO/bh Type3</v>
          </cell>
          <cell r="HO19532" t="str">
            <v>M3180</v>
          </cell>
        </row>
        <row r="19533">
          <cell r="HM19533" t="str">
            <v>M3181  Jet Washer Lokal KIA/bh Type1</v>
          </cell>
          <cell r="HO19533" t="str">
            <v>M3181</v>
          </cell>
        </row>
        <row r="19534">
          <cell r="HM19534" t="str">
            <v>M3182  Jet Washer Lokal KIA/bh Type2</v>
          </cell>
          <cell r="HO19534" t="str">
            <v>M3182</v>
          </cell>
        </row>
        <row r="19535">
          <cell r="HM19535" t="str">
            <v>M3183  Jet Washer Lokal KIA/bh Type3</v>
          </cell>
          <cell r="HO19535" t="str">
            <v>M3183</v>
          </cell>
        </row>
        <row r="19536">
          <cell r="HM19536" t="str">
            <v>M3184  Jet Washer Lokal INA/bh Type1</v>
          </cell>
          <cell r="HO19536" t="str">
            <v>M3184</v>
          </cell>
        </row>
        <row r="19537">
          <cell r="HM19537" t="str">
            <v>M3185  Jet Washer Lokal INA/bh Type2</v>
          </cell>
          <cell r="HO19537" t="str">
            <v>M3185</v>
          </cell>
        </row>
        <row r="19538">
          <cell r="HM19538" t="str">
            <v>M3186  Jet Washer Lokal INA/bh Type3</v>
          </cell>
          <cell r="HO19538" t="str">
            <v>M3186</v>
          </cell>
        </row>
        <row r="19539">
          <cell r="HM19539" t="str">
            <v>M3187  Tempat Tissue Import/bh Type1</v>
          </cell>
          <cell r="HO19539" t="str">
            <v>M3187</v>
          </cell>
        </row>
        <row r="19540">
          <cell r="HM19540" t="str">
            <v>M3188  Tempat Tissue Import/bh Type2</v>
          </cell>
          <cell r="HO19540" t="str">
            <v>M3188</v>
          </cell>
        </row>
        <row r="19541">
          <cell r="HM19541" t="str">
            <v>M3189  Tempat Tissue Import/bh Type3</v>
          </cell>
          <cell r="HO19541" t="str">
            <v>M3189</v>
          </cell>
        </row>
        <row r="19542">
          <cell r="HM19542" t="str">
            <v>M3190  Tempat Tissue Lokal Toto/bh Type1</v>
          </cell>
          <cell r="HO19542" t="str">
            <v>M3190</v>
          </cell>
        </row>
        <row r="19543">
          <cell r="HM19543" t="str">
            <v>M3191  Tempat Tissue Lokal Toto/bh Type2</v>
          </cell>
          <cell r="HO19543" t="str">
            <v>M3191</v>
          </cell>
        </row>
        <row r="19544">
          <cell r="HM19544" t="str">
            <v>M3192  Tempat Tissue Lokal Toto/bh Type3</v>
          </cell>
          <cell r="HO19544" t="str">
            <v>M3192</v>
          </cell>
        </row>
        <row r="19545">
          <cell r="HM19545" t="str">
            <v>M3193  Tempat Tissue Lokal KIA/bh Type1</v>
          </cell>
          <cell r="HO19545" t="str">
            <v>M3193</v>
          </cell>
        </row>
        <row r="19546">
          <cell r="HM19546" t="str">
            <v>M3194  Tempat Tissue Lokal KIA/bh Type2</v>
          </cell>
          <cell r="HO19546" t="str">
            <v>M3194</v>
          </cell>
        </row>
        <row r="19547">
          <cell r="HM19547" t="str">
            <v>M3195  Tempat Tissue Lokal KIA/bh Type3</v>
          </cell>
          <cell r="HO19547" t="str">
            <v>M3195</v>
          </cell>
        </row>
        <row r="19548">
          <cell r="HM19548" t="str">
            <v>M3196  Tempat Tissue Lokal INA/bh Type1</v>
          </cell>
          <cell r="HO19548" t="str">
            <v>M3196</v>
          </cell>
        </row>
        <row r="19549">
          <cell r="HM19549" t="str">
            <v>M3197  Tempat Tissue Lokal INA/bh Type2</v>
          </cell>
          <cell r="HO19549" t="str">
            <v>M3197</v>
          </cell>
        </row>
        <row r="19550">
          <cell r="HM19550" t="str">
            <v>M3198  Tempat Tissue Lokal INA/bh Type3</v>
          </cell>
          <cell r="HO19550" t="str">
            <v>M3198</v>
          </cell>
        </row>
        <row r="19551">
          <cell r="HM19551" t="str">
            <v>M3199  Pantry Zink Import/bh 2Lubang 2Sayap</v>
          </cell>
          <cell r="HO19551" t="str">
            <v>M3199</v>
          </cell>
        </row>
        <row r="19552">
          <cell r="HM19552" t="str">
            <v>M3200  Pantry Zink Import/bh 2Lubang 1Sayap</v>
          </cell>
          <cell r="HO19552" t="str">
            <v>M3200</v>
          </cell>
        </row>
        <row r="19553">
          <cell r="HM19553" t="str">
            <v>M3201  Pantry Zink Import/bh 1Lubang 2Sayap</v>
          </cell>
          <cell r="HO19553" t="str">
            <v>M3201</v>
          </cell>
        </row>
        <row r="19554">
          <cell r="HM19554" t="str">
            <v>M3202  Pantry Zink Import/bh 1Lubang 1Sayap</v>
          </cell>
          <cell r="HO19554" t="str">
            <v>M3202</v>
          </cell>
        </row>
        <row r="19555">
          <cell r="HM19555" t="str">
            <v>M3203  Pantry Zink Lokal Diethelm/bh 2Lubang 2Sayap</v>
          </cell>
          <cell r="HO19555" t="str">
            <v>M3203</v>
          </cell>
        </row>
        <row r="19556">
          <cell r="HM19556" t="str">
            <v>M3204  Pantry Zink Lokal Diethelm/bh 2Lubang 1Sayap</v>
          </cell>
          <cell r="HO19556" t="str">
            <v>M3204</v>
          </cell>
        </row>
        <row r="19557">
          <cell r="HM19557" t="str">
            <v>M3205  Pantry Zink Lokal Diethelm/bh 1Lubang 2Sayap</v>
          </cell>
          <cell r="HO19557" t="str">
            <v>M3205</v>
          </cell>
        </row>
        <row r="19558">
          <cell r="HM19558" t="str">
            <v>M3206  Pantry Zink Lokal Diethelm/bh 1Lubang 1Sayap</v>
          </cell>
          <cell r="HO19558" t="str">
            <v>M3206</v>
          </cell>
        </row>
        <row r="19559">
          <cell r="HM19559" t="str">
            <v>M3207  Pantry Zink Lokal Ariston/bh 2Lubang 2Sayap</v>
          </cell>
          <cell r="HO19559" t="str">
            <v>M3207</v>
          </cell>
        </row>
        <row r="19560">
          <cell r="HM19560" t="str">
            <v>M3208  Pantry Zink Lokal Ariston/bh 2Lubang 1Sayap</v>
          </cell>
          <cell r="HO19560" t="str">
            <v>M3208</v>
          </cell>
        </row>
        <row r="19561">
          <cell r="HM19561" t="str">
            <v>M3209  Pantry Zink Lokal Ariston/bh 1Lubang 2Sayap</v>
          </cell>
          <cell r="HO19561" t="str">
            <v>M3209</v>
          </cell>
        </row>
        <row r="19562">
          <cell r="HM19562" t="str">
            <v>M3210  Pantry Zink Lokal Ariston/bh 1Lubang 1Sayap</v>
          </cell>
          <cell r="HO19562" t="str">
            <v>M3210</v>
          </cell>
        </row>
        <row r="19563">
          <cell r="HM19563" t="str">
            <v>M3211  Pantry Zink Lokal Meiwa/bh 2Lubang 2Sayap</v>
          </cell>
          <cell r="HO19563" t="str">
            <v>M3211</v>
          </cell>
        </row>
        <row r="19564">
          <cell r="HM19564" t="str">
            <v>M3212  Pantry Zink Lokal Meiwa/bh 2Lubang 1Sayap</v>
          </cell>
          <cell r="HO19564" t="str">
            <v>M3212</v>
          </cell>
        </row>
        <row r="19565">
          <cell r="HM19565" t="str">
            <v>M3213  Pantry Zink Lokal Meiwa/bh 1Lubang 2Sayap</v>
          </cell>
          <cell r="HO19565" t="str">
            <v>M3213</v>
          </cell>
        </row>
        <row r="19566">
          <cell r="HM19566" t="str">
            <v>M3214  Pantry Zink Lokal Meiwa/bh 1Lubang 1Sayap</v>
          </cell>
          <cell r="HO19566" t="str">
            <v>M3214</v>
          </cell>
        </row>
        <row r="19567">
          <cell r="HM19567" t="str">
            <v>M3215  Kran Zink Import/bh Type1</v>
          </cell>
          <cell r="HO19567" t="str">
            <v>M3215</v>
          </cell>
        </row>
        <row r="19568">
          <cell r="HM19568" t="str">
            <v>M3216  Kran Zink Import/bh Type2</v>
          </cell>
          <cell r="HO19568" t="str">
            <v>M3216</v>
          </cell>
        </row>
        <row r="19569">
          <cell r="HM19569" t="str">
            <v>M3217  Kran Zink Import/bh Type3</v>
          </cell>
          <cell r="HO19569" t="str">
            <v>M3217</v>
          </cell>
        </row>
        <row r="19570">
          <cell r="HM19570" t="str">
            <v>M3218  Kran Zink Lokal TOTO/bh Type1</v>
          </cell>
          <cell r="HO19570" t="str">
            <v>M3218</v>
          </cell>
        </row>
        <row r="19571">
          <cell r="HM19571" t="str">
            <v>M3219  Kran Zink Lokal TOTO/bh Type2</v>
          </cell>
          <cell r="HO19571" t="str">
            <v>M3219</v>
          </cell>
        </row>
        <row r="19572">
          <cell r="HM19572" t="str">
            <v>M3220  Kran Zink Lokal TOTO/bh Type3</v>
          </cell>
          <cell r="HO19572" t="str">
            <v>M3220</v>
          </cell>
        </row>
        <row r="19573">
          <cell r="HM19573" t="str">
            <v>M3221  Kran Zink Lokal KIA/bh Type1</v>
          </cell>
          <cell r="HO19573" t="str">
            <v>M3221</v>
          </cell>
        </row>
        <row r="19574">
          <cell r="HM19574" t="str">
            <v>M3222  Kran Zink Lokal KIA/bh Type2</v>
          </cell>
          <cell r="HO19574" t="str">
            <v>M3222</v>
          </cell>
        </row>
        <row r="19575">
          <cell r="HM19575" t="str">
            <v>M3223  Kran Zink Lokal KIA/bh Type3</v>
          </cell>
          <cell r="HO19575" t="str">
            <v>M3223</v>
          </cell>
        </row>
        <row r="19576">
          <cell r="HM19576" t="str">
            <v>M3224  Kran Zink Lokal INA/bh Type1</v>
          </cell>
          <cell r="HO19576" t="str">
            <v>M3224</v>
          </cell>
        </row>
        <row r="19577">
          <cell r="HM19577" t="str">
            <v>M3225  Kran Zink Lokal INA/bh Type2</v>
          </cell>
          <cell r="HO19577" t="str">
            <v>M3225</v>
          </cell>
        </row>
        <row r="19578">
          <cell r="HM19578" t="str">
            <v>M3226  Kran Zink Lokal INA/bh Type3</v>
          </cell>
          <cell r="HO19578" t="str">
            <v>M3226</v>
          </cell>
        </row>
        <row r="19579">
          <cell r="HM19579" t="str">
            <v>M3227  Kran Taman Import/bh Type1</v>
          </cell>
          <cell r="HO19579" t="str">
            <v>M3227</v>
          </cell>
        </row>
        <row r="19580">
          <cell r="HM19580" t="str">
            <v>M3228  Kran Taman Import/bh Type2</v>
          </cell>
          <cell r="HO19580" t="str">
            <v>M3228</v>
          </cell>
        </row>
        <row r="19581">
          <cell r="HM19581" t="str">
            <v>M3229  Kran Taman Import/bh Type3</v>
          </cell>
          <cell r="HO19581" t="str">
            <v>M3229</v>
          </cell>
        </row>
        <row r="19582">
          <cell r="HM19582" t="str">
            <v>M3230  Kran Taman Lokal TOTO/bh Type1</v>
          </cell>
          <cell r="HO19582" t="str">
            <v>M3230</v>
          </cell>
        </row>
        <row r="19583">
          <cell r="HM19583" t="str">
            <v>M3231  Kran Taman Lokal TOTO/bh Type2</v>
          </cell>
          <cell r="HO19583" t="str">
            <v>M3231</v>
          </cell>
        </row>
        <row r="19584">
          <cell r="HM19584" t="str">
            <v>M3232  Kran Taman Lokal TOTO/bh Type3</v>
          </cell>
          <cell r="HO19584" t="str">
            <v>M3232</v>
          </cell>
        </row>
        <row r="19585">
          <cell r="HM19585" t="str">
            <v>M3233  Kran Taman Lokal KIA/bh Type1</v>
          </cell>
          <cell r="HO19585" t="str">
            <v>M3233</v>
          </cell>
        </row>
        <row r="19586">
          <cell r="HM19586" t="str">
            <v>M3234  Kran Taman Lokal KIA/bh Type2</v>
          </cell>
          <cell r="HO19586" t="str">
            <v>M3234</v>
          </cell>
        </row>
        <row r="19587">
          <cell r="HM19587" t="str">
            <v>M3235  Kran Taman Lokal KIA/bh Type3</v>
          </cell>
          <cell r="HO19587" t="str">
            <v>M3235</v>
          </cell>
        </row>
        <row r="19588">
          <cell r="HM19588" t="str">
            <v>M3236  Kran Taman Lokal INA/bh Type1</v>
          </cell>
          <cell r="HO19588" t="str">
            <v>M3236</v>
          </cell>
        </row>
        <row r="19589">
          <cell r="HM19589" t="str">
            <v>M3237  Kran Taman Lokal INA/bh Type2</v>
          </cell>
          <cell r="HO19589" t="str">
            <v>M3237</v>
          </cell>
        </row>
        <row r="19590">
          <cell r="HM19590" t="str">
            <v>M3238  Kran Taman Lokal INA/bh Type3</v>
          </cell>
          <cell r="HO19590" t="str">
            <v>M3238</v>
          </cell>
        </row>
        <row r="19591">
          <cell r="HM19591" t="str">
            <v>N1001  Titik Lampu Dalam/ttk Bawah Plafond</v>
          </cell>
          <cell r="HO19591" t="str">
            <v>N1001</v>
          </cell>
        </row>
        <row r="19592">
          <cell r="HM19592" t="str">
            <v>N1002  Titik Lampu Dalam/ttk Bawah Dak</v>
          </cell>
          <cell r="HO19592" t="str">
            <v>N1002</v>
          </cell>
        </row>
        <row r="19593">
          <cell r="HM19593" t="str">
            <v>N1003  Titik Lampu Taman/ttk Jarak 5,00M</v>
          </cell>
          <cell r="HO19593" t="str">
            <v>N1003</v>
          </cell>
        </row>
        <row r="19594">
          <cell r="HM19594" t="str">
            <v xml:space="preserve">N1004  Titik Stop Kontak Biasa/ttk </v>
          </cell>
          <cell r="HO19594" t="str">
            <v>N1004</v>
          </cell>
        </row>
        <row r="19595">
          <cell r="HM19595" t="str">
            <v>N1005  Titik Stop Kontak Khusus/ttk Kabel 3x2,5mm</v>
          </cell>
          <cell r="HO19595" t="str">
            <v>N1005</v>
          </cell>
        </row>
        <row r="19596">
          <cell r="HM19596" t="str">
            <v>N1006  Saklar Hotel/bh</v>
          </cell>
          <cell r="HO19596" t="str">
            <v>N1006</v>
          </cell>
        </row>
        <row r="19597">
          <cell r="HM19597" t="str">
            <v>N1007  Toevoer/bh</v>
          </cell>
          <cell r="HO19597" t="str">
            <v>N1007</v>
          </cell>
        </row>
        <row r="19598">
          <cell r="HM19598" t="str">
            <v>N1008  Aarde/Pentanahan/ttk</v>
          </cell>
          <cell r="HO19598" t="str">
            <v>N1008</v>
          </cell>
        </row>
        <row r="19599">
          <cell r="HM19599" t="str">
            <v>N1009  Box Sikring/bh 2 Group</v>
          </cell>
          <cell r="HO19599" t="str">
            <v>N1009</v>
          </cell>
        </row>
        <row r="19600">
          <cell r="HM19600" t="str">
            <v>N1010  Box Sikring/bh 4 Group</v>
          </cell>
          <cell r="HO19600" t="str">
            <v>N1010</v>
          </cell>
        </row>
        <row r="19601">
          <cell r="HM19601" t="str">
            <v>N1011  Box Sikring/bh 6 Group</v>
          </cell>
          <cell r="HO19601" t="str">
            <v>N1011</v>
          </cell>
        </row>
        <row r="19602">
          <cell r="HM19602" t="str">
            <v>N1012  Box Sikring/bh 8 Group</v>
          </cell>
          <cell r="HO19602" t="str">
            <v>N1012</v>
          </cell>
        </row>
        <row r="19603">
          <cell r="HM19603" t="str">
            <v>N1013  Box Sikring/bh 10 Group</v>
          </cell>
          <cell r="HO19603" t="str">
            <v>N1013</v>
          </cell>
        </row>
        <row r="19604">
          <cell r="HM19604" t="str">
            <v>N1014  Box Sikring/bh 12 Group</v>
          </cell>
          <cell r="HO19604" t="str">
            <v>N1014</v>
          </cell>
        </row>
        <row r="19605">
          <cell r="HM19605" t="str">
            <v>N2001  Titik Lampu Dalam/ttk Bawah Plafond</v>
          </cell>
          <cell r="HO19605" t="str">
            <v>N2001</v>
          </cell>
        </row>
        <row r="19606">
          <cell r="HM19606" t="str">
            <v>N2002  Titik Lampu Dalam/ttk Bawah Dak</v>
          </cell>
          <cell r="HO19606" t="str">
            <v>N2002</v>
          </cell>
        </row>
        <row r="19607">
          <cell r="HM19607" t="str">
            <v>N2003  Titik Lampu Taman/ttk Jarak 5,00M</v>
          </cell>
          <cell r="HO19607" t="str">
            <v>N2003</v>
          </cell>
        </row>
        <row r="19608">
          <cell r="HM19608" t="str">
            <v xml:space="preserve">N2004  Titik Stop Kontak Biasa/ttk </v>
          </cell>
          <cell r="HO19608" t="str">
            <v>N2004</v>
          </cell>
        </row>
        <row r="19609">
          <cell r="HM19609" t="str">
            <v>N2005  Titik Stop Kontak Khusus/ttk Kabel 3x2,5mm</v>
          </cell>
          <cell r="HO19609" t="str">
            <v>N2005</v>
          </cell>
        </row>
        <row r="19610">
          <cell r="HM19610" t="str">
            <v>N2006  Saklar Hotel/bh</v>
          </cell>
          <cell r="HO19610" t="str">
            <v>N2006</v>
          </cell>
        </row>
        <row r="19611">
          <cell r="HM19611" t="str">
            <v>N2007  Toevoer/bh</v>
          </cell>
          <cell r="HO19611" t="str">
            <v>N2007</v>
          </cell>
        </row>
        <row r="19612">
          <cell r="HM19612" t="str">
            <v>N2008  Aarde/Pentanahan/ttk</v>
          </cell>
          <cell r="HO19612" t="str">
            <v>N2008</v>
          </cell>
        </row>
        <row r="19613">
          <cell r="HM19613" t="str">
            <v>N2009  Box Sikring/bh 2 Group</v>
          </cell>
          <cell r="HO19613" t="str">
            <v>N2009</v>
          </cell>
        </row>
        <row r="19614">
          <cell r="HM19614" t="str">
            <v>N2010  Box Sikring/bh 4 Group</v>
          </cell>
          <cell r="HO19614" t="str">
            <v>N2010</v>
          </cell>
        </row>
        <row r="19615">
          <cell r="HM19615" t="str">
            <v>N2011  Box Sikring/bh 6 Group</v>
          </cell>
          <cell r="HO19615" t="str">
            <v>N2011</v>
          </cell>
        </row>
        <row r="19616">
          <cell r="HM19616" t="str">
            <v>N2012  Box Sikring/bh 8 Group</v>
          </cell>
          <cell r="HO19616" t="str">
            <v>N2012</v>
          </cell>
        </row>
        <row r="19617">
          <cell r="HM19617" t="str">
            <v>N2013  Box Sikring/bh 10 Group</v>
          </cell>
          <cell r="HO19617" t="str">
            <v>N2013</v>
          </cell>
        </row>
        <row r="19618">
          <cell r="HM19618" t="str">
            <v>N2014  Box Sikring/bh 12 Group</v>
          </cell>
          <cell r="HO19618" t="str">
            <v>N2014</v>
          </cell>
        </row>
        <row r="19619">
          <cell r="HM19619" t="str">
            <v>N3001  Titik Lampu Dalam/ttk Bawah Plafond</v>
          </cell>
          <cell r="HO19619" t="str">
            <v>N3001</v>
          </cell>
        </row>
        <row r="19620">
          <cell r="HM19620" t="str">
            <v>N3002  Titik Lampu Dalam/ttk Bawah Dak</v>
          </cell>
          <cell r="HO19620" t="str">
            <v>N3002</v>
          </cell>
        </row>
        <row r="19621">
          <cell r="HM19621" t="str">
            <v>N3003  Titik Lampu Taman/ttk Jarak 5,00M</v>
          </cell>
          <cell r="HO19621" t="str">
            <v>N3003</v>
          </cell>
        </row>
        <row r="19622">
          <cell r="HM19622" t="str">
            <v xml:space="preserve">N3004  Titik Stop Kontak Biasa/ttk </v>
          </cell>
          <cell r="HO19622" t="str">
            <v>N3004</v>
          </cell>
        </row>
        <row r="19623">
          <cell r="HM19623" t="str">
            <v>N3005  Titik Stop Kontak Khusus/ttk Kabel 3x2,5mm</v>
          </cell>
          <cell r="HO19623" t="str">
            <v>N3005</v>
          </cell>
        </row>
        <row r="19624">
          <cell r="HM19624" t="str">
            <v>N3006  Saklar Hotel/bh</v>
          </cell>
          <cell r="HO19624" t="str">
            <v>N3006</v>
          </cell>
        </row>
        <row r="19625">
          <cell r="HM19625" t="str">
            <v>N3007  Toevoer/bh</v>
          </cell>
          <cell r="HO19625" t="str">
            <v>N3007</v>
          </cell>
        </row>
        <row r="19626">
          <cell r="HM19626" t="str">
            <v>N3008  Aarde/Pentanahan/ttk</v>
          </cell>
          <cell r="HO19626" t="str">
            <v>N3008</v>
          </cell>
        </row>
        <row r="19627">
          <cell r="HM19627" t="str">
            <v>N3009  Box Sikring/bh 2 Group</v>
          </cell>
          <cell r="HO19627" t="str">
            <v>N3009</v>
          </cell>
        </row>
        <row r="19628">
          <cell r="HM19628" t="str">
            <v>N3010  Box Sikring/bh 4 Group</v>
          </cell>
          <cell r="HO19628" t="str">
            <v>N3010</v>
          </cell>
        </row>
        <row r="19629">
          <cell r="HM19629" t="str">
            <v>N3011  Box Sikring/bh 6 Group</v>
          </cell>
          <cell r="HO19629" t="str">
            <v>N3011</v>
          </cell>
        </row>
        <row r="19630">
          <cell r="HM19630" t="str">
            <v>N3012  Box Sikring/bh 8 Group</v>
          </cell>
          <cell r="HO19630" t="str">
            <v>N3012</v>
          </cell>
        </row>
        <row r="19631">
          <cell r="HM19631" t="str">
            <v>N3013  Box Sikring/bh 10 Group</v>
          </cell>
          <cell r="HO19631" t="str">
            <v>N3013</v>
          </cell>
        </row>
        <row r="19632">
          <cell r="HM19632" t="str">
            <v>N3014  Box Sikring/bh 12 Group</v>
          </cell>
          <cell r="HO19632" t="str">
            <v>N3014</v>
          </cell>
        </row>
        <row r="19633">
          <cell r="HM19633" t="str">
            <v>O1001  Pagar Pas.Bataco Semen T.1,00M Per M1</v>
          </cell>
          <cell r="HO19633" t="str">
            <v>O1001</v>
          </cell>
        </row>
        <row r="19634">
          <cell r="HM19634" t="str">
            <v>O1002  Pagar Pas.Bataco Semen T.1,50M Per M1</v>
          </cell>
          <cell r="HO19634" t="str">
            <v>O1002</v>
          </cell>
        </row>
        <row r="19635">
          <cell r="HM19635" t="str">
            <v>O1003  Pagar Pas.Bataco Semen T.2,00M Per M1</v>
          </cell>
          <cell r="HO19635" t="str">
            <v>O1003</v>
          </cell>
        </row>
        <row r="19636">
          <cell r="HM19636" t="str">
            <v>O1004  Pagar Pas.Bataco Semen T.3,00M Per M1</v>
          </cell>
          <cell r="HO19636" t="str">
            <v>O1004</v>
          </cell>
        </row>
        <row r="19637">
          <cell r="HM19637" t="str">
            <v>O1005  Pagar Pas.Bataco Semen T.3,50M Per M1</v>
          </cell>
          <cell r="HO19637" t="str">
            <v>O1005</v>
          </cell>
        </row>
        <row r="19638">
          <cell r="HM19638" t="str">
            <v>O1006  Pagar Pas.Bataco Semen T.4,00M Per M1</v>
          </cell>
          <cell r="HO19638" t="str">
            <v>O1006</v>
          </cell>
        </row>
        <row r="19639">
          <cell r="HM19639" t="str">
            <v>O1007  Pagar Pas.Bataco Semen T.4,50M Per M1</v>
          </cell>
          <cell r="HO19639" t="str">
            <v>O1007</v>
          </cell>
        </row>
        <row r="19640">
          <cell r="HM19640" t="str">
            <v>O1008  Pagar Pas.Bataco Semen T.5,00M Per M1</v>
          </cell>
          <cell r="HO19640" t="str">
            <v>O1008</v>
          </cell>
        </row>
        <row r="19641">
          <cell r="HM19641" t="str">
            <v>O1009  Pagar Pas.Bataco Semen T.5,50M Per M1</v>
          </cell>
          <cell r="HO19641" t="str">
            <v>O1009</v>
          </cell>
        </row>
        <row r="19642">
          <cell r="HM19642" t="str">
            <v>O1010  Pagar Pas.Bataco Semen T.6,00M Per M1</v>
          </cell>
          <cell r="HO19642" t="str">
            <v>O1010</v>
          </cell>
        </row>
        <row r="19643">
          <cell r="HM19643" t="str">
            <v>O1011  Pagar Pas.Bata Kampung T.1,00M Per M1</v>
          </cell>
          <cell r="HO19643" t="str">
            <v>O1011</v>
          </cell>
        </row>
        <row r="19644">
          <cell r="HM19644" t="str">
            <v>O1012  Pagar Pas.Bata Kampung T.1,50M Per M1</v>
          </cell>
          <cell r="HO19644" t="str">
            <v>O1012</v>
          </cell>
        </row>
        <row r="19645">
          <cell r="HM19645" t="str">
            <v>O1013  Pagar Pas.Bata Kampung T.2,00M Per M1</v>
          </cell>
          <cell r="HO19645" t="str">
            <v>O1013</v>
          </cell>
        </row>
        <row r="19646">
          <cell r="HM19646" t="str">
            <v>O1014  Pagar Pas.Bata Kampung T.2,50M Per M1</v>
          </cell>
          <cell r="HO19646" t="str">
            <v>O1014</v>
          </cell>
        </row>
        <row r="19647">
          <cell r="HM19647" t="str">
            <v>O1015  Pagar Pas.Bata Kampung T.3,00M Per M1</v>
          </cell>
          <cell r="HO19647" t="str">
            <v>O1015</v>
          </cell>
        </row>
        <row r="19648">
          <cell r="HM19648" t="str">
            <v>O1016  Pagar Pas.Bata Kampung T.3,50M Per M1</v>
          </cell>
          <cell r="HO19648" t="str">
            <v>O1016</v>
          </cell>
        </row>
        <row r="19649">
          <cell r="HM19649" t="str">
            <v>O1017  Pagar Pas.Bata Kampung T.4,00M Per M1</v>
          </cell>
          <cell r="HO19649" t="str">
            <v>O1017</v>
          </cell>
        </row>
        <row r="19650">
          <cell r="HM19650" t="str">
            <v>O1018  Pagar Pas.Bata Kampung T.4,50M Per M1</v>
          </cell>
          <cell r="HO19650" t="str">
            <v>O1018</v>
          </cell>
        </row>
        <row r="19651">
          <cell r="HM19651" t="str">
            <v>O1019  Pagar Pas.Bata Kampung T.5,00M Per M1</v>
          </cell>
          <cell r="HO19651" t="str">
            <v>O1019</v>
          </cell>
        </row>
        <row r="19652">
          <cell r="HM19652" t="str">
            <v>O1020  Pagar Pas.Bata Kampung T.5,50M Per M1</v>
          </cell>
          <cell r="HO19652" t="str">
            <v>O1020</v>
          </cell>
        </row>
        <row r="19653">
          <cell r="HM19653" t="str">
            <v>O1021  Pagar Pas.Bata Kampung T.6,00M Per M1</v>
          </cell>
          <cell r="HO19653" t="str">
            <v>O1021</v>
          </cell>
        </row>
        <row r="19654">
          <cell r="HM19654" t="str">
            <v>O1022  Pagar Pas.Bata Kuo Shin T.1,00M Per M1</v>
          </cell>
          <cell r="HO19654" t="str">
            <v>O1022</v>
          </cell>
        </row>
        <row r="19655">
          <cell r="HM19655" t="str">
            <v>O1023  Pagar Pas.Bata Kuo Shin T.1,50M Per M1</v>
          </cell>
          <cell r="HO19655" t="str">
            <v>O1023</v>
          </cell>
        </row>
        <row r="19656">
          <cell r="HM19656" t="str">
            <v>O1024  Pagar Pas.Bata Kuo Shin T.2,00M Per M1</v>
          </cell>
          <cell r="HO19656" t="str">
            <v>O1024</v>
          </cell>
        </row>
        <row r="19657">
          <cell r="HM19657" t="str">
            <v>O1025  Pagar Pas.Bata Kuo Shin T.2,50M Per M1</v>
          </cell>
          <cell r="HO19657" t="str">
            <v>O1025</v>
          </cell>
        </row>
        <row r="19658">
          <cell r="HM19658" t="str">
            <v>O1026  Pagar Pas.Bata Kuo Shin T.3,00M Per M1</v>
          </cell>
          <cell r="HO19658" t="str">
            <v>O1026</v>
          </cell>
        </row>
        <row r="19659">
          <cell r="HM19659" t="str">
            <v>O1027  Pagar Pas.Bata Kuo Shin T.3,50M Per M1</v>
          </cell>
          <cell r="HO19659" t="str">
            <v>O1027</v>
          </cell>
        </row>
        <row r="19660">
          <cell r="HM19660" t="str">
            <v>O1028  Pagar Pas.Bata Kuo Shin T.4,00M Per M1</v>
          </cell>
          <cell r="HO19660" t="str">
            <v>O1028</v>
          </cell>
        </row>
        <row r="19661">
          <cell r="HM19661" t="str">
            <v>O1029  Pagar Pas.Bata Kuo Shin T.4,50M Per M1</v>
          </cell>
          <cell r="HO19661" t="str">
            <v>O1029</v>
          </cell>
        </row>
        <row r="19662">
          <cell r="HM19662" t="str">
            <v>O1030  Pagar Pas.Bata Kuo Shin T.5,00M Per M1</v>
          </cell>
          <cell r="HO19662" t="str">
            <v>O1030</v>
          </cell>
        </row>
        <row r="19663">
          <cell r="HM19663" t="str">
            <v>O1031  Pagar Pas.Bata Kuo Shin T.5,50M Per M1</v>
          </cell>
          <cell r="HO19663" t="str">
            <v>O1031</v>
          </cell>
        </row>
        <row r="19664">
          <cell r="HM19664" t="str">
            <v>O1032  Pagar Pas.Bata Kuo Shin T.6,00M Per M1</v>
          </cell>
          <cell r="HO19664" t="str">
            <v>O1032</v>
          </cell>
        </row>
        <row r="19665">
          <cell r="HM19665" t="str">
            <v>O1033  Pagar Pas.Bata Press T.1,00M Per M1</v>
          </cell>
          <cell r="HO19665" t="str">
            <v>O1033</v>
          </cell>
        </row>
        <row r="19666">
          <cell r="HM19666" t="str">
            <v>O1034  Pagar Pas.Bata Press T.1,50M Per M1</v>
          </cell>
          <cell r="HO19666" t="str">
            <v>O1034</v>
          </cell>
        </row>
        <row r="19667">
          <cell r="HM19667" t="str">
            <v>O1035  Pagar Pas.Bata Press T.2,00M Per M1</v>
          </cell>
          <cell r="HO19667" t="str">
            <v>O1035</v>
          </cell>
        </row>
        <row r="19668">
          <cell r="HM19668" t="str">
            <v>O1036  Pagar Pas.Bata Press T.2,50M Per M1</v>
          </cell>
          <cell r="HO19668" t="str">
            <v>O1036</v>
          </cell>
        </row>
        <row r="19669">
          <cell r="HM19669" t="str">
            <v>O1037  Pagar Pas.Bata Press T.3,00M Per M1</v>
          </cell>
          <cell r="HO19669" t="str">
            <v>O1037</v>
          </cell>
        </row>
        <row r="19670">
          <cell r="HM19670" t="str">
            <v>O1038  Pagar Pas.Bata Press T.3,50M Per M1</v>
          </cell>
          <cell r="HO19670" t="str">
            <v>O1038</v>
          </cell>
        </row>
        <row r="19671">
          <cell r="HM19671" t="str">
            <v>O1039  Pagar Pas.Bata Press T.4,00M Per M1</v>
          </cell>
          <cell r="HO19671" t="str">
            <v>O1039</v>
          </cell>
        </row>
        <row r="19672">
          <cell r="HM19672" t="str">
            <v>O1040  Pagar Pas.Bata Press T.4,50M Per M1</v>
          </cell>
          <cell r="HO19672" t="str">
            <v>O1040</v>
          </cell>
        </row>
        <row r="19673">
          <cell r="HM19673" t="str">
            <v>O1041  Pagar Pas.Bata Press T.5,00M Per M1</v>
          </cell>
          <cell r="HO19673" t="str">
            <v>O1041</v>
          </cell>
        </row>
        <row r="19674">
          <cell r="HM19674" t="str">
            <v>O1042  Pagar Pas.Bata Press T.5,50M Per M1</v>
          </cell>
          <cell r="HO19674" t="str">
            <v>O1042</v>
          </cell>
        </row>
        <row r="19675">
          <cell r="HM19675" t="str">
            <v>O1043  Pagar Pas.Bata Press T.6,00M Per M1</v>
          </cell>
          <cell r="HO19675" t="str">
            <v>O1043</v>
          </cell>
        </row>
        <row r="19676">
          <cell r="HM19676" t="str">
            <v>O1044  Pagar Pas.Bata Hebel t.10cm T.1,00M Per M1</v>
          </cell>
          <cell r="HO19676" t="str">
            <v>O1044</v>
          </cell>
        </row>
        <row r="19677">
          <cell r="HM19677" t="str">
            <v>O1045  Pagar Pas.Bata Hebel t.10cm T.1,50M Per M1</v>
          </cell>
          <cell r="HO19677" t="str">
            <v>O1045</v>
          </cell>
        </row>
        <row r="19678">
          <cell r="HM19678" t="str">
            <v>O1046  Pagar Pas.Bata Hebel t.10cm T.2,00M Per M1</v>
          </cell>
          <cell r="HO19678" t="str">
            <v>O1046</v>
          </cell>
        </row>
        <row r="19679">
          <cell r="HM19679" t="str">
            <v>O1047  Pagar Pas.Bata Hebel t.10cm T.2,50M Per M1</v>
          </cell>
          <cell r="HO19679" t="str">
            <v>O1047</v>
          </cell>
        </row>
        <row r="19680">
          <cell r="HM19680" t="str">
            <v>O1048  Pagar Pas.Bata Hebel t.10cm T.3,00M Per M1</v>
          </cell>
          <cell r="HO19680" t="str">
            <v>O1048</v>
          </cell>
        </row>
        <row r="19681">
          <cell r="HM19681" t="str">
            <v>O1049  Pagar Pas.Bata Hebel t.10cm T.3,50M Per M1</v>
          </cell>
          <cell r="HO19681" t="str">
            <v>O1049</v>
          </cell>
        </row>
        <row r="19682">
          <cell r="HM19682" t="str">
            <v>O1050  Pagar Pas.Bata Hebel t.10cm T.4,00M Per M1</v>
          </cell>
          <cell r="HO19682" t="str">
            <v>O1050</v>
          </cell>
        </row>
        <row r="19683">
          <cell r="HM19683" t="str">
            <v>O1051  Pagar Pas.Bata Hebel t.10cm T.4,50M Per M1</v>
          </cell>
          <cell r="HO19683" t="str">
            <v>O1051</v>
          </cell>
        </row>
        <row r="19684">
          <cell r="HM19684" t="str">
            <v>O1052  Pagar Pas.Bata Hebel t.10cm T.5,00M Per M1</v>
          </cell>
          <cell r="HO19684" t="str">
            <v>O1052</v>
          </cell>
        </row>
        <row r="19685">
          <cell r="HM19685" t="str">
            <v>O1053  Pagar Pas.Bata Hebel t.10cm T.5,50M Per M1</v>
          </cell>
          <cell r="HO19685" t="str">
            <v>O1053</v>
          </cell>
        </row>
        <row r="19686">
          <cell r="HM19686" t="str">
            <v>O1054  Pagar Pas.Bata Hebel t.10cm T.6,00M Per M1</v>
          </cell>
          <cell r="HO19686" t="str">
            <v>O1054</v>
          </cell>
        </row>
        <row r="19687">
          <cell r="HM19687" t="str">
            <v>O1055  Pagar Pas.Bata Hebel t.7,5cm T.1,00M Per M1</v>
          </cell>
          <cell r="HO19687" t="str">
            <v>O1055</v>
          </cell>
        </row>
        <row r="19688">
          <cell r="HM19688" t="str">
            <v>O1056  Pagar Pas.Bata Hebel t.7,5cm T.1,50M Per M1</v>
          </cell>
          <cell r="HO19688" t="str">
            <v>O1056</v>
          </cell>
        </row>
        <row r="19689">
          <cell r="HM19689" t="str">
            <v>O1057  Pagar Pas.Bata Hebel t.7,5cm T.2,00M Per M1</v>
          </cell>
          <cell r="HO19689" t="str">
            <v>O1057</v>
          </cell>
        </row>
        <row r="19690">
          <cell r="HM19690" t="str">
            <v>O1058  Pagar Pas.Bata Hebel t.7,5cm T.2,50M Per M1</v>
          </cell>
          <cell r="HO19690" t="str">
            <v>O1058</v>
          </cell>
        </row>
        <row r="19691">
          <cell r="HM19691" t="str">
            <v>O1059  Pagar Pas.Bata Hebel t.7,5cm T.3,00M Per M1</v>
          </cell>
          <cell r="HO19691" t="str">
            <v>O1059</v>
          </cell>
        </row>
        <row r="19692">
          <cell r="HM19692" t="str">
            <v>O1060  Pagar Pas.Bata Hebel t.7,5cm T.3,50M Per M1</v>
          </cell>
          <cell r="HO19692" t="str">
            <v>O1060</v>
          </cell>
        </row>
        <row r="19693">
          <cell r="HM19693" t="str">
            <v>O1061  Pagar Pas.Bata Hebel t.7,5cm T.4,00M Per M1</v>
          </cell>
          <cell r="HO19693" t="str">
            <v>O1061</v>
          </cell>
        </row>
        <row r="19694">
          <cell r="HM19694" t="str">
            <v>O1062  Pagar Pas.Bata Hebel t.7,5cm T.4,50M Per M1</v>
          </cell>
          <cell r="HO19694" t="str">
            <v>O1062</v>
          </cell>
        </row>
        <row r="19695">
          <cell r="HM19695" t="str">
            <v>O1063  Pagar Pas.Bata Hebel t.7,5cm T.5,00M Per M1</v>
          </cell>
          <cell r="HO19695" t="str">
            <v>O1063</v>
          </cell>
        </row>
        <row r="19696">
          <cell r="HM19696" t="str">
            <v>O1064  Pagar Pas.Bata Hebel t.7,5cm T.5,50M Per M1</v>
          </cell>
          <cell r="HO19696" t="str">
            <v>O1064</v>
          </cell>
        </row>
        <row r="19697">
          <cell r="HM19697" t="str">
            <v>O1065  Pagar Pas.Bata Hebel t.7,5cm T.6,00M Per M1</v>
          </cell>
          <cell r="HO19697" t="str">
            <v>O1065</v>
          </cell>
        </row>
        <row r="19698">
          <cell r="HM19698" t="str">
            <v>O1066  Pagar Depan BRC/m' T.0,90 A2</v>
          </cell>
          <cell r="HO19698" t="str">
            <v>O1066</v>
          </cell>
        </row>
        <row r="19699">
          <cell r="HM19699" t="str">
            <v>O1067  Pagar Depan BRC/m' T.1,20 A2</v>
          </cell>
          <cell r="HO19699" t="str">
            <v>O1067</v>
          </cell>
        </row>
        <row r="19700">
          <cell r="HM19700" t="str">
            <v>O1068  Pagar Depan BRC/m' T.1,75 A2</v>
          </cell>
          <cell r="HO19700" t="str">
            <v>O1068</v>
          </cell>
        </row>
        <row r="19701">
          <cell r="HM19701" t="str">
            <v>O1069  Pagar Depan BRC/m' T.1,90 A2</v>
          </cell>
          <cell r="HO19701" t="str">
            <v>O1069</v>
          </cell>
        </row>
        <row r="19702">
          <cell r="HM19702" t="str">
            <v>O1070  Pintu Pagar BRC T.90cm L.3,00M/Unit Ganda</v>
          </cell>
          <cell r="HO19702" t="str">
            <v>O1070</v>
          </cell>
        </row>
        <row r="19703">
          <cell r="HM19703" t="str">
            <v>O1071  Pintu Pagar BRC T.120cm L.3,00M/Unit Ganda</v>
          </cell>
          <cell r="HO19703" t="str">
            <v>O1071</v>
          </cell>
        </row>
        <row r="19704">
          <cell r="HM19704" t="str">
            <v>O1072  Pintu Pagar BRC T.175cm L.3,00M/Unit Ganda</v>
          </cell>
          <cell r="HO19704" t="str">
            <v>O1072</v>
          </cell>
        </row>
        <row r="19705">
          <cell r="HM19705" t="str">
            <v>O1073  Pintu Pagar BRC T.190cm L.3,00M/Unit Ganda</v>
          </cell>
          <cell r="HO19705" t="str">
            <v>O1073</v>
          </cell>
        </row>
        <row r="19706">
          <cell r="HM19706" t="str">
            <v>O1074  Pintu Pagar BRC T.90cm L.0,90M/Unit Tunggal</v>
          </cell>
          <cell r="HO19706" t="str">
            <v>O1074</v>
          </cell>
        </row>
        <row r="19707">
          <cell r="HM19707" t="str">
            <v>O1075  Pintu Pagar BRC T.120cm L.0,90M/Unit Tunggal</v>
          </cell>
          <cell r="HO19707" t="str">
            <v>O1075</v>
          </cell>
        </row>
        <row r="19708">
          <cell r="HM19708" t="str">
            <v>O1076  Pintu Pagar BRC T.175cm L.1,00M/Unit Tunggal</v>
          </cell>
          <cell r="HO19708" t="str">
            <v>O1076</v>
          </cell>
        </row>
        <row r="19709">
          <cell r="HM19709" t="str">
            <v>O1077  Pintu Pagar BRC T.190cm L.0,90M/Unit Tunggal</v>
          </cell>
          <cell r="HO19709" t="str">
            <v>O1077</v>
          </cell>
        </row>
        <row r="19710">
          <cell r="HM19710" t="str">
            <v>O1078  Sal.Dpn Rmh L.0,50x0,50M/m'</v>
          </cell>
          <cell r="HO19710" t="str">
            <v>O1078</v>
          </cell>
        </row>
        <row r="19711">
          <cell r="HM19711" t="str">
            <v>O1079  Sal.Dpn Rmh L.0,75x0,75M/m'</v>
          </cell>
          <cell r="HO19711" t="str">
            <v>O1079</v>
          </cell>
        </row>
        <row r="19712">
          <cell r="HM19712" t="str">
            <v>O1080  Sal.Dpn Rmh L.1,00x1,00M/m'</v>
          </cell>
          <cell r="HO19712" t="str">
            <v>O1080</v>
          </cell>
        </row>
        <row r="19713">
          <cell r="HM19713" t="str">
            <v>O1081  Plat Duiker Saluran L.50cm/m'</v>
          </cell>
          <cell r="HO19713" t="str">
            <v>O1081</v>
          </cell>
        </row>
        <row r="19714">
          <cell r="HM19714" t="str">
            <v>O1082  Plat Duiker Pintu Masuk L.0,75M/m'</v>
          </cell>
          <cell r="HO19714" t="str">
            <v>O1082</v>
          </cell>
        </row>
        <row r="19715">
          <cell r="HM19715" t="str">
            <v>O1083  Plat Duiker Pintu Masuk L.1,00M/m'</v>
          </cell>
          <cell r="HO19715" t="str">
            <v>O1083</v>
          </cell>
        </row>
        <row r="19716">
          <cell r="HM19716" t="str">
            <v>O1084  Saluran Terbuka Pas.Batu Kali + Plat Duiker 50 cm</v>
          </cell>
          <cell r="HO19716" t="str">
            <v>O1084</v>
          </cell>
        </row>
        <row r="19717">
          <cell r="HM19717" t="str">
            <v>O1085  Saluran Terbuka Pas.Batu Kali + Plat Duiker 75 cm</v>
          </cell>
          <cell r="HO19717" t="str">
            <v>O1085</v>
          </cell>
        </row>
        <row r="19718">
          <cell r="HM19718" t="str">
            <v>O1086  Saluran Terbuka Pas.Batu Kali + Plat Duiker 100 cm</v>
          </cell>
          <cell r="HO19718" t="str">
            <v>O1086</v>
          </cell>
        </row>
        <row r="19719">
          <cell r="HM19719" t="str">
            <v>O1087 Jalan Setapak Rabat Beton T.5cm Finishing Acian Kasar/m2</v>
          </cell>
          <cell r="HO19719" t="str">
            <v>O1087</v>
          </cell>
        </row>
        <row r="19720">
          <cell r="HM19720" t="str">
            <v>O1088 Jalan Setapak  Rabat Beton T.7,5cm Finishing Acian Kasar/m2</v>
          </cell>
          <cell r="HO19720" t="str">
            <v>O1088</v>
          </cell>
        </row>
        <row r="19721">
          <cell r="HM19721" t="str">
            <v>O1089 Jalan Setapak Rabat Beton T.10cm Finishing Acian Kasar/m2</v>
          </cell>
          <cell r="HO19721" t="str">
            <v>O1089</v>
          </cell>
        </row>
        <row r="19722">
          <cell r="HM19722" t="str">
            <v>O1090 Jalan Setapak Rabat Beton T.5cm Finishing Koral Sikat/m2</v>
          </cell>
          <cell r="HO19722" t="str">
            <v>O1090</v>
          </cell>
        </row>
        <row r="19723">
          <cell r="HM19723" t="str">
            <v>O1091 Jalan Setapak Rabat Beton T.7,5cm Finishing Koral Sikat/m2</v>
          </cell>
          <cell r="HO19723" t="str">
            <v>O1091</v>
          </cell>
        </row>
        <row r="19724">
          <cell r="HM19724" t="str">
            <v>O1092 Jalan Setapak Rabat Beton T.10cm Finishing Koral Sikat/m2</v>
          </cell>
          <cell r="HO19724" t="str">
            <v>O1092</v>
          </cell>
        </row>
        <row r="19725">
          <cell r="HM19725" t="str">
            <v>O1093 Jalan Setapak Rabat Beton T.5cm Finishing Keramik 20x20cm/m2</v>
          </cell>
          <cell r="HO19725" t="str">
            <v>O1093</v>
          </cell>
        </row>
        <row r="19726">
          <cell r="HM19726" t="str">
            <v>O1094 Jalan Setapak Rabat Beton T.7,5cm Finishing Keramik 20x20cm/m2</v>
          </cell>
          <cell r="HO19726" t="str">
            <v>O1094</v>
          </cell>
        </row>
        <row r="19727">
          <cell r="HM19727" t="str">
            <v>O1095 Jalan Setapak Rabat Beton T.10cm Finishing Keramik 20x20cm/m2</v>
          </cell>
          <cell r="HO19727" t="str">
            <v>O1095</v>
          </cell>
        </row>
        <row r="19728">
          <cell r="HM19728" t="str">
            <v>O1096 Jalan Setapak Rabat Beton T.5cm Finishing Keramik 25%+K.Sikat 75%/m2</v>
          </cell>
          <cell r="HO19728" t="str">
            <v>O1096</v>
          </cell>
        </row>
        <row r="19729">
          <cell r="HM19729" t="str">
            <v>O1097 Jalan Setapak Rabat Beton T.7,5cm Finishing Keramik 25%+K.Sikat 75%/m2</v>
          </cell>
          <cell r="HO19729" t="str">
            <v>O1097</v>
          </cell>
        </row>
        <row r="19730">
          <cell r="HM19730" t="str">
            <v>O1098 Jalan Setapak Rabat Beton T.10cm Finishing Keramik 25%+K.Sikat 75%/m2</v>
          </cell>
          <cell r="HO19730" t="str">
            <v>O1098</v>
          </cell>
        </row>
        <row r="19731">
          <cell r="HM19731" t="str">
            <v>O1099 Jalan Setapak Rabat Beton T.5cm Finishing Keramik 50%+K.Sikat 50%/m2</v>
          </cell>
          <cell r="HO19731" t="str">
            <v>O1099</v>
          </cell>
        </row>
        <row r="19732">
          <cell r="HM19732" t="str">
            <v>O1100 Jalan Setapak Rabat Beton T.7,5cm Finishing Keramik 50%+K.Sikat 50%/m2</v>
          </cell>
          <cell r="HO19732" t="str">
            <v>O1100</v>
          </cell>
        </row>
        <row r="19733">
          <cell r="HM19733" t="str">
            <v>O1101 Jalan Setapak Rabat Beton T.10cm Finishing Keramik 50%+K.Sikat 50%/m2</v>
          </cell>
          <cell r="HO19733" t="str">
            <v>O1101</v>
          </cell>
        </row>
        <row r="19734">
          <cell r="HM19734" t="str">
            <v>O1102 Jalan Setapak Rabat Beton T.5cm Finishing Keramik 75%+K.Sikat 25%/m2</v>
          </cell>
          <cell r="HO19734" t="str">
            <v>O1102</v>
          </cell>
        </row>
        <row r="19735">
          <cell r="HM19735" t="str">
            <v>O1103 Jalan Setapak Rabat Beton T.7,5cm Finishing Keramik 75%+K.Sikat 25%/m2</v>
          </cell>
          <cell r="HO19735" t="str">
            <v>O1103</v>
          </cell>
        </row>
        <row r="19736">
          <cell r="HM19736" t="str">
            <v>O1104 Jalan Setapak Rabat Beton T.10cm Finishing Keramik 75%+K.Sikat 25%/m2</v>
          </cell>
          <cell r="HO19736" t="str">
            <v>O1104</v>
          </cell>
        </row>
        <row r="19737">
          <cell r="HM19737" t="str">
            <v>O1105 Jalan Setapak Rabat Beton T.5cm Finishing Batu Alam/m2</v>
          </cell>
          <cell r="HO19737" t="str">
            <v>O1105</v>
          </cell>
        </row>
        <row r="19738">
          <cell r="HM19738" t="str">
            <v>O1106 Jalan Setapak Rabat Beton T.7,5cm Finishing Batu Alam/m2</v>
          </cell>
          <cell r="HO19738" t="str">
            <v>O1106</v>
          </cell>
        </row>
        <row r="19739">
          <cell r="HM19739" t="str">
            <v>O1107 Jalan Setapak Rabat Beton T.10cm Finishing Batu Alam/m2</v>
          </cell>
          <cell r="HO19739" t="str">
            <v>O1107</v>
          </cell>
        </row>
        <row r="19740">
          <cell r="HM19740" t="str">
            <v>O1108 Jalan Setapak Pas.Paving Blok T.6cm/m2</v>
          </cell>
          <cell r="HO19740" t="str">
            <v>O1108</v>
          </cell>
        </row>
        <row r="19741">
          <cell r="HM19741" t="str">
            <v>O1109 Jalan Setapak Pas.Paving Blok T.8cm/m2</v>
          </cell>
          <cell r="HO19741" t="str">
            <v>O1109</v>
          </cell>
        </row>
        <row r="19742">
          <cell r="HM19742" t="str">
            <v>O1110 Jalan Setapak Pas.Paving Blok T.10cm/m2</v>
          </cell>
          <cell r="HO19742" t="str">
            <v>O1110</v>
          </cell>
        </row>
        <row r="19743">
          <cell r="HM19743" t="str">
            <v>O1111 Carport Rabat Beton T.10cm Tanpa Tulang Finishing Acian Kasar/m2</v>
          </cell>
          <cell r="HO19743" t="str">
            <v>O1111</v>
          </cell>
        </row>
        <row r="19744">
          <cell r="HM19744" t="str">
            <v>O1112 Carport Rabat Beton T.10cm Tanpa Tulang Finishing Koral Sikat/m2</v>
          </cell>
          <cell r="HO19744" t="str">
            <v>O1112</v>
          </cell>
        </row>
        <row r="19745">
          <cell r="HM19745" t="str">
            <v>O1113 Carport Rabat Beton T.10cm Tanpa Tulang Finishing Keramik/m2</v>
          </cell>
          <cell r="HO19745" t="str">
            <v>O1113</v>
          </cell>
        </row>
        <row r="19746">
          <cell r="HM19746" t="str">
            <v>O1114 Carport Rabat Beton T.10cm Tanpa Tulang Finishing Keramik 25%+K.Sikat 75%/m2</v>
          </cell>
          <cell r="HO19746" t="str">
            <v>O1114</v>
          </cell>
        </row>
        <row r="19747">
          <cell r="HM19747" t="str">
            <v>O1115 Carport Rabat Beton T.10cm Tanpa Tulang Finishing Keramik 50%+K.Sikat 50%/m2</v>
          </cell>
          <cell r="HO19747" t="str">
            <v>O1115</v>
          </cell>
        </row>
        <row r="19748">
          <cell r="HM19748" t="str">
            <v>O1116 Carport Rabat Beton T.10cm Tanpa Tulang Finishing Keramik 75%+K.Sikat 25%/m2</v>
          </cell>
          <cell r="HO19748" t="str">
            <v>O1116</v>
          </cell>
        </row>
        <row r="19749">
          <cell r="HM19749" t="str">
            <v>O1117 Carport  Rabat Beton T.10cm Tanpa Tulang Finishing Batu Alam/m2</v>
          </cell>
          <cell r="HO19749" t="str">
            <v>O1117</v>
          </cell>
        </row>
        <row r="19750">
          <cell r="HM19750" t="str">
            <v>O1118 Carport Rabat Beton T.10cm Dgn Tulang dia 820 Finishing Acian Kasar/m2</v>
          </cell>
          <cell r="HO19750" t="str">
            <v>O1118</v>
          </cell>
        </row>
        <row r="19751">
          <cell r="HM19751" t="str">
            <v>O1119 Carport Rabat Beton T.10cm Dgn Tulang dia 820 Finishing Koral Sikat/m2</v>
          </cell>
          <cell r="HO19751" t="str">
            <v>O1119</v>
          </cell>
        </row>
        <row r="19752">
          <cell r="HM19752" t="str">
            <v>O1120 Carport Rabat Beton T.10cm Dgn Tulang dia 820 Finishing Keramik/m2</v>
          </cell>
          <cell r="HO19752" t="str">
            <v>O1120</v>
          </cell>
        </row>
        <row r="19753">
          <cell r="HM19753" t="str">
            <v>O1121 Carport Rabat Beton T.10cm Dgn Tulang dia 820 Finishing Keramik 25%+K.Sikat 75%/m2</v>
          </cell>
          <cell r="HO19753" t="str">
            <v>O1121</v>
          </cell>
        </row>
        <row r="19754">
          <cell r="HM19754" t="str">
            <v>O1122 Carport Rabat Beton T.10cm Dgn Tulang dia 820 Finishing Keramik 50%+K.Sikat 50%/m2</v>
          </cell>
          <cell r="HO19754" t="str">
            <v>O1122</v>
          </cell>
        </row>
        <row r="19755">
          <cell r="HM19755" t="str">
            <v>O1123 Carport Rabat Beton T.10cm Dgn Tulang dia 820 Finishing Keramik 75%+K.Sikat 25%/m2</v>
          </cell>
          <cell r="HO19755" t="str">
            <v>O1123</v>
          </cell>
        </row>
        <row r="19756">
          <cell r="HM19756" t="str">
            <v>O1124 Carport Rabat Beton T.10cm Dgn Tulang dia 820 Finishing Batu Alam/m2</v>
          </cell>
          <cell r="HO19756" t="str">
            <v>O1124</v>
          </cell>
        </row>
        <row r="19757">
          <cell r="HM19757" t="str">
            <v>O1125 Carport Pas.Paving Blok T.6cm/m2</v>
          </cell>
          <cell r="HO19757" t="str">
            <v>O1125</v>
          </cell>
        </row>
        <row r="19758">
          <cell r="HM19758" t="str">
            <v>O1126 Carport Pas.Paving Blok T.8cm/m2</v>
          </cell>
          <cell r="HO19758" t="str">
            <v>O1126</v>
          </cell>
        </row>
        <row r="19759">
          <cell r="HM19759" t="str">
            <v>O1127 Carport Pas.Paving Blok T.10cm/m2</v>
          </cell>
          <cell r="HO19759" t="str">
            <v>O1127</v>
          </cell>
        </row>
        <row r="19760">
          <cell r="HM19760" t="str">
            <v>O1128  Bak Sampah/bh Uk.1,00x1,00x0,75M Pas.Bataco Semen</v>
          </cell>
          <cell r="HO19760" t="str">
            <v>O1128</v>
          </cell>
        </row>
        <row r="19761">
          <cell r="HM19761" t="str">
            <v>O1129  Bak Sampah/bh Uk.1,00x1,00x0,75M Pas.Bata Kampung</v>
          </cell>
          <cell r="HO19761" t="str">
            <v>O1129</v>
          </cell>
        </row>
        <row r="19762">
          <cell r="HM19762" t="str">
            <v>O1130  Bak Sampah/bh Uk.1,00x1,00x0,75M Pas.Bata Kuo Shin</v>
          </cell>
          <cell r="HO19762" t="str">
            <v>O1130</v>
          </cell>
        </row>
        <row r="19763">
          <cell r="HM19763" t="str">
            <v>O1131  Bak Sampah/bh Uk.1,00x1,00x0,75M Pas.Bata Press</v>
          </cell>
          <cell r="HO19763" t="str">
            <v>O1131</v>
          </cell>
        </row>
        <row r="19764">
          <cell r="HM19764" t="str">
            <v>O1132  Bak Sampah/bh Uk.1,00x1,00x0,75M Pas.Bata Hebel T.10cm</v>
          </cell>
          <cell r="HO19764" t="str">
            <v>O1132</v>
          </cell>
        </row>
        <row r="19765">
          <cell r="HM19765" t="str">
            <v>O1133  Bak Sampah/bh Uk.1,00x1,00x0,75M Pas.Bata Hebel T.7,5cm</v>
          </cell>
          <cell r="HO19765" t="str">
            <v>O1133</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k-FW"/>
      <sheetName val="Mek-Sewege_EXH_HD_"/>
      <sheetName val="Mek-AC"/>
      <sheetName val="Mek-AC (2)"/>
      <sheetName val="optimasi bt"/>
      <sheetName val="Elektrikal"/>
      <sheetName val="rekap"/>
      <sheetName val="rekap (2)"/>
      <sheetName val="Elektronik"/>
    </sheetNames>
    <sheetDataSet>
      <sheetData sheetId="0" refreshError="1">
        <row r="4">
          <cell r="Z4">
            <v>1.29454</v>
          </cell>
        </row>
        <row r="5">
          <cell r="Z5">
            <v>0.96155089999999999</v>
          </cell>
        </row>
        <row r="6">
          <cell r="Z6">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BT"/>
      <sheetName val="BT"/>
      <sheetName val="rekap Tenis"/>
      <sheetName val="Tenis"/>
      <sheetName val="bangpelME"/>
      <sheetName val="rkp bangpelME"/>
      <sheetName val="anls struktur"/>
      <sheetName val="Upah"/>
      <sheetName val="hrg.bh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4">
          <cell r="H4">
            <v>0.99</v>
          </cell>
        </row>
      </sheetData>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BT"/>
      <sheetName val="BT"/>
      <sheetName val="rekap Tenis"/>
      <sheetName val="Tenis"/>
      <sheetName val="bangpelME"/>
      <sheetName val="rkp bangpelME"/>
      <sheetName val="anls struktur"/>
      <sheetName val="anls space frame"/>
      <sheetName val="Upah"/>
      <sheetName val="hrg.bhn"/>
      <sheetName val="RAB RIIL kayu"/>
      <sheetName val="Pipe"/>
      <sheetName val="Mek-FW"/>
      <sheetName val="bhn "/>
      <sheetName val="Analisa"/>
      <sheetName val="Elektrikal"/>
      <sheetName val="FORM 3A"/>
      <sheetName val="Hargamat"/>
      <sheetName val="Analisa Harga Satuan"/>
      <sheetName val="Alat"/>
      <sheetName val="Bahan"/>
      <sheetName val="Rekap"/>
      <sheetName val="Markup"/>
      <sheetName val="RAB"/>
      <sheetName val="anal_hs"/>
      <sheetName val="info"/>
      <sheetName val="HARSAT-lain"/>
      <sheetName val="HARSAT-tanah"/>
      <sheetName val="HARSAT-lhn"/>
      <sheetName val="komp"/>
      <sheetName val="PHU 05"/>
      <sheetName val="REKAP_STR"/>
      <sheetName val="RAB_STR"/>
      <sheetName val="Hrg_Bahan"/>
      <sheetName val="pondasi"/>
      <sheetName val="WATER PROFING"/>
      <sheetName val="bekisting"/>
      <sheetName val="besi"/>
      <sheetName val="TANAH"/>
      <sheetName val="beton"/>
      <sheetName val="Pek. PENDAHULUAN"/>
      <sheetName val="Material_List"/>
      <sheetName val="rekap vol"/>
      <sheetName val="par"/>
    </sheetNames>
    <sheetDataSet>
      <sheetData sheetId="0"/>
      <sheetData sheetId="1"/>
      <sheetData sheetId="2" refreshError="1"/>
      <sheetData sheetId="3" refreshError="1"/>
      <sheetData sheetId="4" refreshError="1"/>
      <sheetData sheetId="5" refreshError="1"/>
      <sheetData sheetId="6"/>
      <sheetData sheetId="7" refreshError="1">
        <row r="9">
          <cell r="J9">
            <v>1.2834559999999999</v>
          </cell>
        </row>
      </sheetData>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UMUM"/>
      <sheetName val="siap"/>
      <sheetName val="pondasi"/>
      <sheetName val="Rekap LT.I"/>
      <sheetName val="lt.I"/>
      <sheetName val="rekap LT.II"/>
      <sheetName val="LT.II"/>
      <sheetName val="analisa"/>
      <sheetName val="harsat"/>
      <sheetName val="BKT"/>
      <sheetName val="inderect"/>
      <sheetName val="alat"/>
      <sheetName val="gaji"/>
      <sheetName val="dashboard"/>
      <sheetName val="dc"/>
      <sheetName val="STR"/>
      <sheetName val="Persiapan"/>
      <sheetName val="Rekap"/>
      <sheetName val="Hargamat"/>
      <sheetName val="Harpek"/>
      <sheetName val="Upah"/>
      <sheetName val="analisa Str"/>
      <sheetName val="Analisa (2)"/>
      <sheetName val="Ana Sanitair"/>
      <sheetName val="KH-Q1,Q2,01"/>
      <sheetName val="Pt"/>
      <sheetName val="Cover"/>
      <sheetName val="DAF-1"/>
      <sheetName val="Daf-3.6"/>
      <sheetName val="Anls"/>
      <sheetName val="H.Satuan"/>
      <sheetName val="KH_Q1_Q2_01"/>
      <sheetName val="Bill of Qty MEP"/>
      <sheetName val="Posisi Biaya"/>
      <sheetName val="C_Flow"/>
      <sheetName val="Currency Rate"/>
      <sheetName val="BHN-UPH-ALT"/>
      <sheetName val="FAK"/>
      <sheetName val="Upah_borong"/>
      <sheetName val="POL"/>
      <sheetName val="FINISHING"/>
      <sheetName val="BAHAN"/>
      <sheetName val="HB me"/>
      <sheetName val="BQ"/>
      <sheetName val="LAMP-A"/>
      <sheetName val="daffin"/>
      <sheetName val="KODE"/>
      <sheetName val="hsd Alat"/>
      <sheetName val="Sheet1"/>
      <sheetName val="K-2007"/>
      <sheetName val="Analisa Harga Satuan"/>
      <sheetName val="RAB.SEKRETARIAT (1)"/>
      <sheetName val="Rkp"/>
      <sheetName val="Harga Dasar"/>
      <sheetName val="PAD-F"/>
      <sheetName val="coeff"/>
      <sheetName val="HRG BHN"/>
      <sheetName val="TSS"/>
      <sheetName val="Material"/>
      <sheetName val="K.311.TP"/>
      <sheetName val="K.323"/>
      <sheetName val="MAIN BQ"/>
      <sheetName val="C3"/>
      <sheetName val="HSATUAN"/>
      <sheetName val="Daftar Harga Bahan"/>
      <sheetName val="A-11 Steel Str (2)"/>
      <sheetName val="Harsat Upah"/>
      <sheetName val="Tie Beam GN"/>
      <sheetName val="PileCap"/>
      <sheetName val="Rekap RAP real"/>
      <sheetName val="DAFTAR UPAH"/>
      <sheetName val="DAF_7"/>
      <sheetName val="Daftar Harga Upah"/>
      <sheetName val="mat&amp;upah"/>
      <sheetName val="K"/>
      <sheetName val="A-ars"/>
      <sheetName val="Hal_Pagar"/>
      <sheetName val="Str-Bengkel"/>
      <sheetName val="Str-Showroom"/>
      <sheetName val="harga bahan"/>
      <sheetName val="index"/>
      <sheetName val="LPP"/>
      <sheetName val="DKH"/>
      <sheetName val="Daft 2.1"/>
      <sheetName val="harga"/>
      <sheetName val="1771.2"/>
      <sheetName val="price"/>
      <sheetName val="Harga Satuan"/>
      <sheetName val="Links"/>
      <sheetName val="Lead"/>
      <sheetName val="prog-mgu"/>
      <sheetName val="Supl.X"/>
      <sheetName val="Daftar Harga Upah dan Bahan"/>
      <sheetName val="Bahan1"/>
      <sheetName val="112-885"/>
      <sheetName val="Anl.+"/>
      <sheetName val="REKAP_UMUM1"/>
      <sheetName val="Rekap_LT_I1"/>
      <sheetName val="lt_I1"/>
      <sheetName val="rekap_LT_II1"/>
      <sheetName val="LT_II1"/>
      <sheetName val="analisa_Str1"/>
      <sheetName val="Analisa_(2)1"/>
      <sheetName val="Ana_Sanitair1"/>
      <sheetName val="H_Satuan1"/>
      <sheetName val="Daf-3_61"/>
      <sheetName val="Tie_Beam_GN1"/>
      <sheetName val="Anl_+1"/>
      <sheetName val="Posisi_Biaya1"/>
      <sheetName val="HRG_BHN1"/>
      <sheetName val="HB_me1"/>
      <sheetName val="REKAP_UMUM"/>
      <sheetName val="Rekap_LT_I"/>
      <sheetName val="lt_I"/>
      <sheetName val="rekap_LT_II"/>
      <sheetName val="LT_II"/>
      <sheetName val="analisa_Str"/>
      <sheetName val="Analisa_(2)"/>
      <sheetName val="Ana_Sanitair"/>
      <sheetName val="H_Satuan"/>
      <sheetName val="Daf-3_6"/>
      <sheetName val="Tie_Beam_GN"/>
      <sheetName val="Anl_+"/>
      <sheetName val="Posisi_Biaya"/>
      <sheetName val="HRG_BHN"/>
      <sheetName val="HB_me"/>
      <sheetName val="REKAP_UMUM2"/>
      <sheetName val="Rekap_LT_I2"/>
      <sheetName val="lt_I2"/>
      <sheetName val="rekap_LT_II2"/>
      <sheetName val="LT_II2"/>
      <sheetName val="analisa_Str2"/>
      <sheetName val="Analisa_(2)2"/>
      <sheetName val="Ana_Sanitair2"/>
      <sheetName val="H_Satuan2"/>
      <sheetName val="Daf-3_62"/>
      <sheetName val="Tie_Beam_GN2"/>
      <sheetName val="Anl_+2"/>
      <sheetName val="Posisi_Biaya2"/>
      <sheetName val="HRG_BHN2"/>
      <sheetName val="HB_me2"/>
      <sheetName val="REKAP_UMUM3"/>
      <sheetName val="Rekap_LT_I3"/>
      <sheetName val="lt_I3"/>
      <sheetName val="rekap_LT_II3"/>
      <sheetName val="LT_II3"/>
      <sheetName val="analisa_Str3"/>
      <sheetName val="Analisa_(2)3"/>
      <sheetName val="Ana_Sanitair3"/>
      <sheetName val="H_Satuan3"/>
      <sheetName val="Daf-3_63"/>
      <sheetName val="Tie_Beam_GN3"/>
      <sheetName val="Anl_+3"/>
      <sheetName val="Posisi_Biaya3"/>
      <sheetName val="HRG_BHN3"/>
      <sheetName val="HB_me3"/>
      <sheetName val="#REF"/>
      <sheetName val="L-Mechanical"/>
      <sheetName val="Pen Macadam"/>
      <sheetName val="SCH"/>
      <sheetName val="Analisa -Baku"/>
      <sheetName val="IND LBR"/>
      <sheetName val="Analisa K"/>
      <sheetName val="ch"/>
      <sheetName val="Rekap K5"/>
      <sheetName val="IPL_SCHEDULE"/>
      <sheetName val="Rupiah"/>
      <sheetName val="REKAP ELEKTRIKAL"/>
      <sheetName val="Menu"/>
      <sheetName val="BQ Mesjid Tahap3"/>
      <sheetName val="RAP"/>
      <sheetName val="Coef"/>
      <sheetName val="Hrg.Sat"/>
      <sheetName val="ANLS_ BETON R. KELAS"/>
      <sheetName val="Analisa &amp; Upah"/>
      <sheetName val="Bill of Qty"/>
      <sheetName val="REKAP (2)"/>
      <sheetName val="Pag_hal"/>
      <sheetName val="rekap str+ars"/>
      <sheetName val="DAF-7"/>
      <sheetName val="HS-1"/>
      <sheetName val="SAT"/>
      <sheetName val="Fill this out first___"/>
      <sheetName val="Sumber Daya"/>
      <sheetName val="BQ All-2"/>
      <sheetName val="MT_an"/>
      <sheetName val="ANALISA TENDER"/>
      <sheetName val="D2.4"/>
      <sheetName val="D3-3"/>
      <sheetName val="D4.3 (TE)"/>
      <sheetName val="D5.3 (TF) "/>
      <sheetName val="D8.3 (TJ)"/>
      <sheetName val="NP"/>
      <sheetName val="Estimate"/>
      <sheetName val="DAF-9"/>
      <sheetName val="Cal_Slab_Admin"/>
      <sheetName val="Bill No 6 Koord &amp; Attendance"/>
      <sheetName val="rINCIAN"/>
      <sheetName val="D3"/>
      <sheetName val="HSU"/>
      <sheetName val="DAF_1"/>
      <sheetName val="B _ Norelec"/>
      <sheetName val="TE TS FA LAN MATV"/>
      <sheetName val="beton"/>
      <sheetName val="AnalisaSIPIL RIIL"/>
      <sheetName val="HB"/>
      <sheetName val="INPUT"/>
      <sheetName val="Sat~Bahu"/>
      <sheetName val="Staff"/>
      <sheetName val="BUL"/>
      <sheetName val="Tawar"/>
      <sheetName val="Lain2"/>
      <sheetName val="dasar"/>
      <sheetName val="Basic Price"/>
      <sheetName val="Faktor Konversi"/>
      <sheetName val="RINCIAN HAR06"/>
      <sheetName val="Harsat Bahan"/>
      <sheetName val="Data"/>
      <sheetName val="4-Basic Price"/>
      <sheetName val="meth hsl nego"/>
      <sheetName val="metode"/>
      <sheetName val="Data Pendukung"/>
      <sheetName val="SAT-DAS"/>
      <sheetName val="7.공정표"/>
      <sheetName val="TIME"/>
      <sheetName val="HDS"/>
      <sheetName val="analis azaa"/>
      <sheetName val="sche Tenaga"/>
      <sheetName val="STA"/>
      <sheetName val="PCG"/>
      <sheetName val="DSN"/>
      <sheetName val="TPT"/>
      <sheetName val="DivVI"/>
      <sheetName val="LP3,h_dsr"/>
      <sheetName val="an_tek1"/>
      <sheetName val="boq"/>
      <sheetName val="AHSrutin"/>
      <sheetName val="hsd"/>
      <sheetName val="DAF-KUAN"/>
      <sheetName val="div-5"/>
      <sheetName val="ceklis"/>
      <sheetName val="DAF.ALAT"/>
      <sheetName val="Upah Bahan"/>
      <sheetName val="F1c DATA ADM6"/>
      <sheetName val="TENAGA"/>
      <sheetName val="Plat Lantai Trestle"/>
      <sheetName val="HARGA MATERIAL"/>
      <sheetName val="BHN&amp;UPAH"/>
      <sheetName val="MET"/>
      <sheetName val="Daf-Har-Pening"/>
      <sheetName val="divII"/>
      <sheetName val="ASPAL"/>
      <sheetName val="satbahu"/>
      <sheetName val="Analisa gd"/>
      <sheetName val="RA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2">
          <cell r="G22">
            <v>6000</v>
          </cell>
        </row>
        <row r="23">
          <cell r="G23">
            <v>950000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_Standar"/>
      <sheetName val="REKAP_1"/>
      <sheetName val="ABT"/>
      <sheetName val="RINCI"/>
      <sheetName val="Analisa"/>
      <sheetName val="an. beton"/>
      <sheetName val="an.alm"/>
      <sheetName val="Upah"/>
      <sheetName val="Material"/>
      <sheetName val="DAF-7"/>
      <sheetName val="Koef"/>
      <sheetName val="DAF_7"/>
      <sheetName val="H.Satuan"/>
      <sheetName val="AHS"/>
      <sheetName val="HRGA SATUAN UPAH-BAHAN"/>
      <sheetName val="HS"/>
      <sheetName val="BAHAN"/>
      <sheetName val="Rekap Direct Cost"/>
      <sheetName val="DAF-1"/>
      <sheetName val="Kode kategori Nas+DVO III"/>
      <sheetName val="Kategori"/>
      <sheetName val="HARGA PEK"/>
      <sheetName val="harga sat"/>
      <sheetName val="Analisa Harga Satuan"/>
      <sheetName val="PENGUMUMAN DRAFF II"/>
      <sheetName val="BQ ARS"/>
      <sheetName val="harsat"/>
      <sheetName val="HRG BHN"/>
      <sheetName val="SAT-BHN"/>
      <sheetName val="Cover"/>
      <sheetName val="input"/>
      <sheetName val="TOWN"/>
      <sheetName val="Bill 10"/>
      <sheetName val="Bill 1 - 9"/>
      <sheetName val="HSD"/>
      <sheetName val="H_Satuan"/>
      <sheetName val="Superstruc"/>
      <sheetName val="D2.4"/>
      <sheetName val="D3-3"/>
      <sheetName val="D4.3 (TE)"/>
      <sheetName val="D5.3 (TF) "/>
      <sheetName val="D8.3 (TJ)"/>
      <sheetName val="00 _ Earthwork EF_RL"/>
      <sheetName val="An.Ars"/>
      <sheetName val="HARGA SATUAN"/>
      <sheetName val="DATA"/>
      <sheetName val="STRUKTUR"/>
      <sheetName val="REKAP ELEKTRIKAL"/>
      <sheetName val="A-ars"/>
      <sheetName val="lap.harian -bl-juni"/>
      <sheetName val="REKAP.LAP-HARIAN"/>
      <sheetName val="Belum Sebar"/>
      <sheetName val="kelas"/>
      <sheetName val="An.3"/>
      <sheetName val="An.1"/>
      <sheetName val="An.2"/>
      <sheetName val="Concrete"/>
      <sheetName val="Sheet1"/>
      <sheetName val="rESUME hDS"/>
      <sheetName val="Daftar Harga"/>
      <sheetName val="Harsat_El"/>
      <sheetName val="BQ"/>
      <sheetName val="1.1 ALAT TULIS KANTOR"/>
      <sheetName val="5-ALAT(1)"/>
      <sheetName val="Markup"/>
      <sheetName val="Analisa 2"/>
      <sheetName val="Surat"/>
      <sheetName val="LAHAN"/>
      <sheetName val="DAFTAR CROSSING"/>
      <sheetName val="Cross Update 19 Okt"/>
      <sheetName val="39+874 - 44+450"/>
      <sheetName val="44+450 - 51+250 "/>
      <sheetName val="51+250 - 53+825"/>
      <sheetName val="53+825 - 58+625"/>
      <sheetName val="58+625 - 63+525"/>
      <sheetName val="63+525 - 66+400 "/>
      <sheetName val="66+400 - 70+424"/>
      <sheetName val="70+424 - 72+675"/>
      <sheetName val="72+675 S.D 74+975 "/>
      <sheetName val="74+975 S.D 80+000"/>
      <sheetName val="RESOURCES-6"/>
      <sheetName val="Sheet2"/>
      <sheetName val="HARGA MATERIAL"/>
      <sheetName val="hardas"/>
      <sheetName val="Agregat Halus &amp; Kasar"/>
      <sheetName val="Rekap"/>
      <sheetName val="KRB(BHN)"/>
      <sheetName val="B&amp;U"/>
      <sheetName val="224-225"/>
      <sheetName val="Tindak Lanjut"/>
      <sheetName val="BK 1"/>
      <sheetName val="LAUT"/>
      <sheetName val="K 013"/>
      <sheetName val="K 016"/>
      <sheetName val="K 017"/>
      <sheetName val="K 018"/>
      <sheetName val="K 020"/>
      <sheetName val="K 026"/>
      <sheetName val="K 030"/>
      <sheetName val="K 035"/>
      <sheetName val="K 040"/>
      <sheetName val="K 110"/>
      <sheetName val="K 116"/>
      <sheetName val="K 117"/>
      <sheetName val="K 121"/>
      <sheetName val="K 123"/>
      <sheetName val="K 124"/>
      <sheetName val="K 220"/>
      <sheetName val="K 224"/>
      <sheetName val="K 225"/>
      <sheetName val="K 231"/>
      <sheetName val="K 310"/>
      <sheetName val="K 320"/>
      <sheetName val="K 321"/>
      <sheetName val="K 322"/>
      <sheetName val="K 325"/>
      <sheetName val="K 341"/>
      <sheetName val="K 410"/>
      <sheetName val="K 422"/>
      <sheetName val="K 424"/>
      <sheetName val="K 511"/>
      <sheetName val="K 513"/>
      <sheetName val="K 515"/>
      <sheetName val="K 516"/>
      <sheetName val="K 521"/>
      <sheetName val="K 523"/>
      <sheetName val="K 528"/>
      <sheetName val="K 530"/>
      <sheetName val="K 612"/>
      <sheetName val="K 615"/>
      <sheetName val="K 616"/>
      <sheetName val="K 617"/>
      <sheetName val="K 618"/>
      <sheetName val="K 621"/>
      <sheetName val="K 631"/>
      <sheetName val="K 636"/>
      <sheetName val="K 637"/>
      <sheetName val="K 638"/>
      <sheetName val="K 641"/>
      <sheetName val="K 710"/>
      <sheetName val="K 715"/>
      <sheetName val="K 720"/>
      <sheetName val="K 721"/>
      <sheetName val="K 725"/>
      <sheetName val="K 730"/>
      <sheetName val="K 810"/>
      <sheetName val="K 815"/>
      <sheetName val="K 880"/>
      <sheetName val="supporting data"/>
      <sheetName val="RAB-2006-Total"/>
      <sheetName val="Rincian"/>
      <sheetName val="A"/>
      <sheetName val="CH"/>
      <sheetName val="Metode"/>
      <sheetName val="Up &amp; bhn"/>
      <sheetName val="Str"/>
      <sheetName val="DU&amp;B"/>
      <sheetName val="HP"/>
      <sheetName val="prelim"/>
      <sheetName val="NP"/>
      <sheetName val="Analisa K"/>
      <sheetName val="HARGA SAT KAMAL OE"/>
      <sheetName val="SNI-17-3-0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9">
          <cell r="C9">
            <v>15000</v>
          </cell>
        </row>
        <row r="11">
          <cell r="C11">
            <v>16500</v>
          </cell>
        </row>
        <row r="12">
          <cell r="C12">
            <v>18000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TOTAL"/>
      <sheetName val="REKAP STANDAR"/>
      <sheetName val="REKAP NON STAN  (2)"/>
      <sheetName val="REKAP NON STAN "/>
      <sheetName val="Tanah &amp; Persiapan"/>
      <sheetName val="Str 1"/>
      <sheetName val="LT 1"/>
      <sheetName val="LT 2"/>
      <sheetName val="LT 3"/>
      <sheetName val="ME"/>
      <sheetName val="NON STAN (2)"/>
      <sheetName val="NON STAN-1"/>
      <sheetName val="Upah"/>
      <sheetName val="Material"/>
      <sheetName val="Analisa"/>
      <sheetName val="an. beton"/>
      <sheetName val="an.alm"/>
      <sheetName val="STR 2"/>
      <sheetName val=" LT 1"/>
      <sheetName val="An Alm"/>
      <sheetName val="RAB"/>
      <sheetName val="BAHAN"/>
      <sheetName val="Analisa Struktur"/>
      <sheetName val="Daftar Harga Upah"/>
      <sheetName val="DAF_7"/>
      <sheetName val="HRG BHN"/>
      <sheetName val="SAT-BHN"/>
      <sheetName val="Bill 10"/>
      <sheetName val="Bill 1 - 9"/>
      <sheetName val="DAF-1"/>
      <sheetName val="HS"/>
      <sheetName val="D2.4"/>
      <sheetName val="D3-3"/>
      <sheetName val="D4.3 (TE)"/>
      <sheetName val="D5.3 (TF) "/>
      <sheetName val="D8.3 (TJ)"/>
      <sheetName val="00 _ Earthwork EF_RL"/>
      <sheetName val="Kode kategori Nas+DVO III"/>
      <sheetName val="HARGA PEK"/>
      <sheetName val="harga sat"/>
      <sheetName val="lap.harian -bl-juni"/>
      <sheetName val="REKAP.LAP-HARIAN"/>
      <sheetName val="harsat"/>
      <sheetName val="INPUT"/>
      <sheetName val="ch"/>
      <sheetName val="KH-Q1,Q2,01"/>
      <sheetName val="UPAH BAHAN"/>
      <sheetName val="Rekap"/>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Mall"/>
      <sheetName val="DAF-7"/>
      <sheetName val="H.Satuan"/>
      <sheetName val="Koef"/>
      <sheetName val="BILL"/>
      <sheetName val="Hsatbahan"/>
      <sheetName val="MAPDC"/>
      <sheetName val="Data"/>
      <sheetName val="UPH"/>
      <sheetName val="PriceList"/>
      <sheetName val="MAP"/>
      <sheetName val="RPP01 6"/>
      <sheetName val="Lamp BAP"/>
      <sheetName val="asumsi"/>
      <sheetName val="HargaBahan"/>
      <sheetName val="Analisa K"/>
      <sheetName val="Dft Harga"/>
      <sheetName val="7.1(3)"/>
      <sheetName val="SDAYA"/>
      <sheetName val="PRD 01-11"/>
      <sheetName val="RINCIAN"/>
      <sheetName val="basic_price"/>
      <sheetName val="Harga - BAA1"/>
      <sheetName val="Sheet1"/>
      <sheetName val="HSD"/>
      <sheetName val="STR"/>
      <sheetName val="HARGA SATUAN"/>
      <sheetName val="An.3"/>
      <sheetName val="An.1"/>
      <sheetName val="An.2"/>
      <sheetName val="65xa"/>
      <sheetName val="kelas"/>
      <sheetName val="Meto"/>
      <sheetName val="rkap2010-2011Cab"/>
      <sheetName val="anal-metod-MPU"/>
    </sheetNames>
    <sheetDataSet>
      <sheetData sheetId="0">
        <row r="19">
          <cell r="D19">
            <v>17000</v>
          </cell>
        </row>
      </sheetData>
      <sheetData sheetId="1">
        <row r="19">
          <cell r="D19">
            <v>17000</v>
          </cell>
        </row>
      </sheetData>
      <sheetData sheetId="2">
        <row r="19">
          <cell r="D19">
            <v>17000</v>
          </cell>
        </row>
      </sheetData>
      <sheetData sheetId="3">
        <row r="19">
          <cell r="D19">
            <v>17000</v>
          </cell>
        </row>
      </sheetData>
      <sheetData sheetId="4">
        <row r="19">
          <cell r="D19">
            <v>17000</v>
          </cell>
        </row>
      </sheetData>
      <sheetData sheetId="5">
        <row r="19">
          <cell r="D19">
            <v>17000</v>
          </cell>
        </row>
      </sheetData>
      <sheetData sheetId="6">
        <row r="19">
          <cell r="D19">
            <v>17000</v>
          </cell>
        </row>
      </sheetData>
      <sheetData sheetId="7">
        <row r="19">
          <cell r="D19">
            <v>17000</v>
          </cell>
        </row>
      </sheetData>
      <sheetData sheetId="8">
        <row r="19">
          <cell r="D19">
            <v>17000</v>
          </cell>
        </row>
      </sheetData>
      <sheetData sheetId="9">
        <row r="19">
          <cell r="D19">
            <v>17000</v>
          </cell>
        </row>
      </sheetData>
      <sheetData sheetId="10">
        <row r="19">
          <cell r="D19">
            <v>17000</v>
          </cell>
        </row>
      </sheetData>
      <sheetData sheetId="11">
        <row r="19">
          <cell r="D19">
            <v>17000</v>
          </cell>
        </row>
      </sheetData>
      <sheetData sheetId="12" refreshError="1">
        <row r="19">
          <cell r="D19">
            <v>18000</v>
          </cell>
        </row>
        <row r="21">
          <cell r="D21">
            <v>18500</v>
          </cell>
        </row>
      </sheetData>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ul"/>
      <sheetName val="Schedule"/>
      <sheetName val="LT&amp;Plafond"/>
      <sheetName val="Dinding"/>
      <sheetName val="Sanitair"/>
      <sheetName val="Kusen"/>
      <sheetName val="ANKusen"/>
      <sheetName val="Sch-Kusen"/>
      <sheetName val="QTY-Kusen"/>
      <sheetName val="Struktur"/>
      <sheetName val="Pilecaps"/>
      <sheetName val="Tie Beam"/>
      <sheetName val="Balok"/>
      <sheetName val="Cover"/>
      <sheetName val="Kolom"/>
      <sheetName val="Plat"/>
      <sheetName val="Tangga"/>
      <sheetName val="ANPrelim"/>
      <sheetName val="Lain-2"/>
      <sheetName val="M&amp;E"/>
      <sheetName val="AN-M&amp;E"/>
      <sheetName val="Analisa"/>
      <sheetName val="Rekap"/>
      <sheetName val="BOQ KJ-D &amp; KJ-E"/>
      <sheetName val="B - Norelec"/>
      <sheetName val="ST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Perkiraan"/>
      <sheetName val="RAB Perbandingan"/>
      <sheetName val="RAB TOTAL"/>
      <sheetName val="Rek.Tahap I Tot."/>
      <sheetName val="Persiapan I"/>
      <sheetName val="Bangunan I"/>
      <sheetName val="Perkerasan I"/>
      <sheetName val="Landscaping I"/>
      <sheetName val="Fasilitas I"/>
      <sheetName val="Listrik Pen Lingk I"/>
      <sheetName val="Rek.Los Ikan DG (D1)"/>
      <sheetName val="Los Ikan DG (D1)"/>
      <sheetName val="Rek.Los Sayur E1"/>
      <sheetName val="Los Sayur E1"/>
      <sheetName val="Rek. Los Polowijo (E2)"/>
      <sheetName val="Los Polowijo (E2)"/>
      <sheetName val="Rek.Los Buah (E3)"/>
      <sheetName val="Los Buah (E3)"/>
      <sheetName val="Rek Kiostoko (G1)"/>
      <sheetName val="Kiostoko (G1)"/>
      <sheetName val="Rek.Warung (I)"/>
      <sheetName val="Warung (I)"/>
      <sheetName val="Rek.Warung (J)"/>
      <sheetName val="Warung (J)"/>
      <sheetName val="Rek.Warung (K)"/>
      <sheetName val="Warung (K)"/>
      <sheetName val="Rek.Warung K1"/>
      <sheetName val="Warung K1"/>
      <sheetName val="Rek.Kiostoko (L)"/>
      <sheetName val="Kiostoko (L)"/>
      <sheetName val="Rek Warung (L1)"/>
      <sheetName val="Warung (L1)"/>
      <sheetName val="Rek.T.Pengell.Hewan"/>
      <sheetName val="T.Pengell.Hewan"/>
      <sheetName val="Rek.Tpt.Pemot.Hewan"/>
      <sheetName val="Tpt.Pemot.Hewan"/>
      <sheetName val="Rek.Pos Jaga I"/>
      <sheetName val="Pos Jaga I"/>
      <sheetName val="Rek.Pos Jaga Hewan"/>
      <sheetName val="Pos Jaga Hewan"/>
      <sheetName val="Rek.T.Tambat Hwn"/>
      <sheetName val="T.Tambat Hwn"/>
      <sheetName val="Rek.T.Pencucian Hwn"/>
      <sheetName val="T.Pencucian Hwn"/>
      <sheetName val="Rek.Tahap II Tot"/>
      <sheetName val="Persiapan Thp.II"/>
      <sheetName val="Bangunan II"/>
      <sheetName val="Perkerasan Thp.II"/>
      <sheetName val="Landscaping Thp.II"/>
      <sheetName val="Fasilitas Thp.II"/>
      <sheetName val="Listrik Thp.II"/>
      <sheetName val="Rek.Toko (A)"/>
      <sheetName val="Toko (A)"/>
      <sheetName val="ReK.Toko (B)"/>
      <sheetName val="Toko Blok B"/>
      <sheetName val="LosToko (C)"/>
      <sheetName val="Rek.Los IkanDg (D2)"/>
      <sheetName val="Los Ikan DG (D2)"/>
      <sheetName val="Rek.Los Polowijo (E)"/>
      <sheetName val="Los Polowijo (E)"/>
      <sheetName val="Rek.Kios toko (F)"/>
      <sheetName val="Kios toko (F)"/>
      <sheetName val="Rek.Warung (G)"/>
      <sheetName val="Warung (G)"/>
      <sheetName val="Rek.Blok (H)"/>
      <sheetName val="Blok (H)"/>
      <sheetName val="Rek . Klinik"/>
      <sheetName val="Klinik "/>
      <sheetName val="analisa"/>
      <sheetName val="bhn"/>
      <sheetName val="Kiostoko (G1 "/>
      <sheetName val="H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row r="8">
          <cell r="H8">
            <v>1.4</v>
          </cell>
        </row>
      </sheetData>
      <sheetData sheetId="70" refreshError="1"/>
      <sheetData sheetId="71"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atuan"/>
      <sheetName val="IDLE ALAT"/>
      <sheetName val="ATB pers (2)"/>
      <sheetName val="FOTO PR"/>
      <sheetName val="Sheet3"/>
      <sheetName val="G.umum"/>
      <sheetName val="SCHE vareto"/>
      <sheetName val="ATB pers"/>
      <sheetName val="BQ diva"/>
      <sheetName val="Item7"/>
      <sheetName val="MAT BARU AC"/>
      <sheetName val="CashFlow"/>
      <sheetName val="AC +"/>
      <sheetName val="an.ATB G"/>
      <sheetName val="an.AC"/>
      <sheetName val="an.ATB L"/>
      <sheetName val="ATB +"/>
      <sheetName val="Mat"/>
      <sheetName val="Alat DC"/>
      <sheetName val="Camp"/>
      <sheetName val="Kap.Tenaga"/>
      <sheetName val="H_Satuan"/>
      <sheetName val="ISIAN"/>
      <sheetName val=""/>
      <sheetName val="HRG BHN"/>
      <sheetName val="IDLE_ALAT"/>
      <sheetName val="ATB_pers_(2)"/>
      <sheetName val="FOTO_PR"/>
      <sheetName val="G_umum"/>
      <sheetName val="SCHE_vareto"/>
      <sheetName val="ATB_pers"/>
      <sheetName val="BQ_diva"/>
      <sheetName val="MAT_BARU_AC"/>
      <sheetName val="H_Satuan1"/>
      <sheetName val="AC_+"/>
      <sheetName val="an_ATB_G"/>
      <sheetName val="an_AC"/>
      <sheetName val="an_ATB_L"/>
      <sheetName val="ATB_+"/>
      <sheetName val="Alat_DC"/>
      <sheetName val="Kap_Tenaga"/>
      <sheetName val="Agregat Halus &amp; Kasar"/>
      <sheetName val="FA"/>
      <sheetName val="Analisa HS"/>
      <sheetName val="Kr tengahDiva"/>
      <sheetName val="Man Power"/>
      <sheetName val="DAPRO"/>
      <sheetName val="BL"/>
      <sheetName val="L3 An H Sat Mob"/>
      <sheetName val="LO"/>
      <sheetName val="Subkon"/>
      <sheetName val="B - Norelec"/>
      <sheetName val="villa"/>
      <sheetName val="Isolasi Luar Dalam"/>
      <sheetName val="Isolasi Luar"/>
      <sheetName val="GASATAGG.XLS"/>
      <sheetName val="Informasi"/>
      <sheetName val="KET"/>
      <sheetName val="BTL-Persiapan"/>
      <sheetName val="BTL-Bau"/>
      <sheetName val="BTL-alat"/>
      <sheetName val="BTL-Rupa"/>
      <sheetName val="SITE-E"/>
      <sheetName val="rekap mekanikal"/>
      <sheetName val="BASEMENT"/>
      <sheetName val="Anls"/>
      <sheetName val="BAG_2"/>
      <sheetName val="Analisa _ Upah"/>
      <sheetName val="Analisa &amp; Upah"/>
      <sheetName val="Pipe"/>
      <sheetName val="NS GD.UTAMA"/>
      <sheetName val="escon"/>
      <sheetName val="BAHAN"/>
      <sheetName val="ANALISA 1"/>
      <sheetName val="pricing"/>
      <sheetName val="ANALISA"/>
      <sheetName val="Boq"/>
      <sheetName val="bill qty"/>
      <sheetName val="meth hsl nego"/>
      <sheetName val="Perm. Test"/>
      <sheetName val="Break_down"/>
      <sheetName val="Equipment"/>
      <sheetName val="ANAL.BOW"/>
      <sheetName val="EXTERNAL WORK"/>
      <sheetName val="upahbahan"/>
      <sheetName val="rab me (by owner) "/>
      <sheetName val="BQ (by owner)"/>
      <sheetName val="rab me (fisik)"/>
      <sheetName val="LOADDAT"/>
      <sheetName val="Cover"/>
      <sheetName val="ANAL. ME"/>
      <sheetName val="BAG-2"/>
      <sheetName val="BW analisa cika 2005"/>
      <sheetName val="Markup"/>
      <sheetName val="REKAP"/>
      <sheetName val="01A- RAB"/>
      <sheetName val="L_Mechanical"/>
      <sheetName val="Material"/>
      <sheetName val="Upah"/>
      <sheetName val="Data"/>
      <sheetName val="M&amp;E R"/>
      <sheetName val="RAB PERSIAPAN "/>
      <sheetName val="AHSP"/>
      <sheetName val="Scedule(S-Curve)"/>
      <sheetName val="Fin-Bengkel"/>
      <sheetName val="Fin-Showroom"/>
      <sheetName val="Hal_Pagar"/>
      <sheetName val="Str-Bengkel"/>
      <sheetName val="Str-Showroom"/>
      <sheetName val="WT-LIST"/>
      <sheetName val="G_SUMMARY"/>
      <sheetName val="Anal"/>
      <sheetName val="U_rate"/>
      <sheetName val="Art"/>
      <sheetName val="CPAoC"/>
      <sheetName val="ANAL_BOW"/>
      <sheetName val="M_12 _2_"/>
      <sheetName val="basic"/>
      <sheetName val="Harga Satuan"/>
      <sheetName val="RAB_HREZ"/>
      <sheetName val="ANAL_HREZ"/>
      <sheetName val="REKAP_ARSITEKTUR."/>
      <sheetName val="RAB.ADMINISTRASI PUSAT (1)"/>
      <sheetName val="DKH"/>
      <sheetName val="analis"/>
      <sheetName val="Fill this out first___"/>
      <sheetName val="5-Peralatan"/>
      <sheetName val="hardas"/>
      <sheetName val="D &amp; W sizes"/>
      <sheetName val="L-Mechanical"/>
      <sheetName val="Equip"/>
      <sheetName val="TELEPON"/>
      <sheetName val="PROTEKSI PETIR"/>
      <sheetName val="KABEL FEEDER"/>
      <sheetName val="PENRNGN &amp; KTK-KNTK"/>
      <sheetName val="REKAP-MEK"/>
      <sheetName val="EQ_an"/>
      <sheetName val="GFA-20-N"/>
      <sheetName val="alat,bahan,sub"/>
      <sheetName val="BOQ KSN"/>
      <sheetName val="BHN"/>
      <sheetName val="AC-C"/>
      <sheetName val="A"/>
      <sheetName val="Fill this out first..."/>
      <sheetName val="Persiapan"/>
      <sheetName val="STD Lanjutan"/>
      <sheetName val="NS Lanjutan"/>
      <sheetName val="HB "/>
      <sheetName val="NS GD.UGD"/>
      <sheetName val="STD GD.UGD"/>
      <sheetName val="DAF-2"/>
      <sheetName val="Sat Upah"/>
      <sheetName val="HS Alat"/>
      <sheetName val="HS Upah"/>
      <sheetName val="HS Sub-Kon"/>
      <sheetName val="Analisa ME (2)"/>
      <sheetName val="Bill No 2.1 Cold Water System"/>
      <sheetName val="Civil Works"/>
      <sheetName val="analysis"/>
      <sheetName val="FIRE FIGHTING"/>
      <sheetName val="Master 1.0"/>
      <sheetName val="BANGUNAN PENUNJANG"/>
      <sheetName val="har-sat"/>
      <sheetName val="BoQ C4"/>
      <sheetName val="harga"/>
      <sheetName val="LISTRIK"/>
      <sheetName val="F ALARM"/>
      <sheetName val="1.B"/>
      <sheetName val="BASIC-PRICE"/>
      <sheetName val="Eng_Hrs"/>
      <sheetName val="HARGA ALAT"/>
      <sheetName val="UMUM"/>
      <sheetName val="ETAB 1"/>
      <sheetName val="anal_alat"/>
      <sheetName val="hsd"/>
      <sheetName val="Unit Rate"/>
      <sheetName val="BQ Stdr R-1"/>
      <sheetName val="Transfer Pump"/>
      <sheetName val="DPENSIUN"/>
      <sheetName val="AC_C"/>
      <sheetName val="Daftar berat"/>
      <sheetName val="Telephone"/>
      <sheetName val="Rek_ELEKT"/>
      <sheetName val="Fire Alarm"/>
      <sheetName val="AC"/>
      <sheetName val="Duct"/>
      <sheetName val="MON_OH"/>
      <sheetName val="BQWH3"/>
      <sheetName val="D _ W sizes"/>
      <sheetName val="Bill of Qty MEP"/>
      <sheetName val="eq_data"/>
      <sheetName val="coeff"/>
      <sheetName val="Cable 150kV Ref."/>
      <sheetName val="CBL"/>
      <sheetName val="sheet 2"/>
      <sheetName val="RAB ME"/>
      <sheetName val="RAW MATERIALS "/>
      <sheetName val="COST-PERSON-J.O."/>
      <sheetName val="RENTAL1"/>
      <sheetName val="EQ"/>
      <sheetName val="Valve"/>
      <sheetName val="Sanitair+Drain"/>
      <sheetName val="Flange"/>
      <sheetName val="Pipa (2)"/>
      <sheetName val="Lamp BAP"/>
      <sheetName val="Div2"/>
      <sheetName val="MAP-1"/>
      <sheetName val="HARSAT"/>
      <sheetName val="Pos 4-1"/>
      <sheetName val="AHS-E"/>
      <sheetName val="BQ-ME"/>
      <sheetName val="Rekap Prelim"/>
      <sheetName val="Dasboard"/>
      <sheetName val="H_Upah"/>
      <sheetName val="H-Upah"/>
      <sheetName val="Fin_Bengkel"/>
      <sheetName val="Fin_Showroom"/>
      <sheetName val="Str_Bengkel"/>
      <sheetName val="Str_Showroom"/>
      <sheetName val="Rate"/>
      <sheetName val="Mat.Mek"/>
      <sheetName val="IDLE_ALAT1"/>
      <sheetName val="ATB_pers_(2)1"/>
      <sheetName val="FOTO_PR1"/>
      <sheetName val="G_umum1"/>
      <sheetName val="SCHE_vareto1"/>
      <sheetName val="ATB_pers1"/>
      <sheetName val="BQ_diva1"/>
      <sheetName val="MAT_BARU_AC1"/>
      <sheetName val="H_Satuan2"/>
      <sheetName val="AC_+1"/>
      <sheetName val="an_ATB_G1"/>
      <sheetName val="an_AC1"/>
      <sheetName val="an_ATB_L1"/>
      <sheetName val="ATB_+1"/>
      <sheetName val="Alat_DC1"/>
      <sheetName val="Kap_Tenaga1"/>
      <sheetName val="HRG_BHN"/>
      <sheetName val="Agregat_Halus_&amp;_Kasar"/>
      <sheetName val="Analisa_HS"/>
      <sheetName val="Kr_tengahDiva"/>
      <sheetName val="B_-_Norelec"/>
      <sheetName val="Isolasi_Luar_Dalam"/>
      <sheetName val="Isolasi_Luar"/>
      <sheetName val="Man_Power"/>
      <sheetName val="L3_An_H_Sat_Mob"/>
      <sheetName val="Analisa ME"/>
      <sheetName val="ALAT"/>
      <sheetName val="MAIN EQUIP AC"/>
      <sheetName val="Upah Bahan"/>
      <sheetName val="index"/>
      <sheetName val="351BQMCN"/>
      <sheetName val="R.A.B."/>
      <sheetName val="Market"/>
      <sheetName val="Bill 5 Summary"/>
      <sheetName val="plumbing"/>
      <sheetName val="Hsat1"/>
      <sheetName val="New MADC"/>
      <sheetName val="MAPDC"/>
      <sheetName val="Data Ktr Bupati Tapsel"/>
      <sheetName val="BAU"/>
      <sheetName val="Peralatan"/>
      <sheetName val="RKP PLUMBING"/>
      <sheetName val="BOOQ"/>
      <sheetName val="ENC.14"/>
      <sheetName val="I-KAMAR"/>
      <sheetName val="DUTCH CONE"/>
      <sheetName val="EE-PROP"/>
      <sheetName val="slab"/>
      <sheetName val="An HarSatPek"/>
      <sheetName val="bahan+upah"/>
      <sheetName val="Bill_Qua"/>
      <sheetName val="KH Bahagia"/>
      <sheetName val="공정양식"/>
      <sheetName val="Rekap Direct Cost"/>
      <sheetName val="Urai _ Guide Post"/>
      <sheetName val="Met_Pas Batu"/>
      <sheetName val="Urai_Galian Tanah"/>
      <sheetName val="Met_ Minor"/>
      <sheetName val="2_Plumbing"/>
      <sheetName val="3_FF"/>
      <sheetName val="Material&amp;Upah"/>
      <sheetName val="Piping"/>
      <sheetName val="AHS str"/>
      <sheetName val="name"/>
      <sheetName val="REK"/>
      <sheetName val="Panel"/>
      <sheetName val="Inst_penerangan_"/>
      <sheetName val="Petir"/>
      <sheetName val="MATV"/>
      <sheetName val="CCTV"/>
      <sheetName val="Alarm"/>
      <sheetName val="Hydran _ springkler"/>
      <sheetName val="BasicPrice"/>
      <sheetName val="AHSbj"/>
      <sheetName val="analisa_gedung"/>
      <sheetName val="Koefisien"/>
      <sheetName val="MADC"/>
      <sheetName val="bilangan"/>
      <sheetName val="Project_P"/>
      <sheetName val="ANALIS.1"/>
      <sheetName val="BOI-me"/>
      <sheetName val="MUA"/>
      <sheetName val="BQ struktur"/>
      <sheetName val="AHS"/>
      <sheetName val="hs"/>
      <sheetName val="BQ Arsit"/>
      <sheetName val="Sat Bah &amp; Up"/>
      <sheetName val="Analisa Pusaka Jaya"/>
      <sheetName val="Report detil kondisi"/>
      <sheetName val="4-Basic Price"/>
      <sheetName val="HSD_Alat"/>
      <sheetName val="Daftar Upah,Bhn,&amp; alat"/>
      <sheetName val="Lead Schedule"/>
      <sheetName val="NP"/>
      <sheetName val="Anal Koef"/>
      <sheetName val="Rekap Biaya"/>
      <sheetName val="ANALISA HARGA SATUAN"/>
      <sheetName val="REKAP TOTAL"/>
      <sheetName val="Jadwal"/>
      <sheetName val="Daf 1"/>
      <sheetName val="J"/>
      <sheetName val="2.NSB."/>
      <sheetName val="2.SB"/>
      <sheetName val="pinjen"/>
      <sheetName val="M.ITEM"/>
      <sheetName val="BHN.Ars"/>
      <sheetName val="7.NS.H"/>
      <sheetName val="Daf_ No_ _ 4_2"/>
      <sheetName val="Rates"/>
      <sheetName val="GH Quantity"/>
      <sheetName val="D.1.2_LT- 1 ~ Atap"/>
      <sheetName val="FINISHING"/>
      <sheetName val="KAN. LOKAL"/>
      <sheetName val="SUMBER"/>
      <sheetName val="Upah dan bahan"/>
      <sheetName val="analisa "/>
      <sheetName val="Sheet1"/>
      <sheetName val="database-emp"/>
      <sheetName val="ANALISA-HST"/>
      <sheetName val="T-3.4 Cost of Equipment"/>
      <sheetName val="RAB"/>
      <sheetName val="kki"/>
      <sheetName val="fin pro centers"/>
      <sheetName val="SUMMARY"/>
      <sheetName val="LATIH1"/>
      <sheetName val="Data2"/>
      <sheetName val="FAK"/>
      <sheetName val="ana_str"/>
      <sheetName val="REKAP ARSITEKTUR"/>
      <sheetName val="anal_hs"/>
      <sheetName val="OVERHEAD"/>
      <sheetName val="rincian per proyek"/>
      <sheetName val="HARDAS-ALAT"/>
      <sheetName val="HARDAS-MAT"/>
      <sheetName val="Mtd_Pelak"/>
      <sheetName val="An H.Sat Pek.Ut"/>
      <sheetName val="dasar"/>
      <sheetName val="list"/>
      <sheetName val="Harga Sat Das"/>
      <sheetName val="Analisa 2"/>
      <sheetName val="T-3.2 UP Labour"/>
      <sheetName val="T-3.3 UP Material"/>
      <sheetName val="Har-sat-dasr"/>
      <sheetName val="bq"/>
      <sheetName val="pivot2"/>
      <sheetName val="pivot1"/>
      <sheetName val="EMS"/>
      <sheetName val="Rkp"/>
      <sheetName val="own"/>
      <sheetName val="5-ALAT(1)"/>
      <sheetName val="Terbilang"/>
      <sheetName val="MASTER"/>
      <sheetName val="Terbilang sertifikat"/>
      <sheetName val="Input monthly capex"/>
      <sheetName val="MAP"/>
      <sheetName val="TE TS FA LAN MATV"/>
      <sheetName val="PB_B_"/>
      <sheetName val="SDM"/>
      <sheetName val="AC LOAD"/>
      <sheetName val="AKUN"/>
      <sheetName val="DAFTAR HARGA"/>
      <sheetName val="daftar_harga"/>
      <sheetName val="Bill Of Quantity"/>
      <sheetName val="BGN PENUNJANG"/>
      <sheetName val="????"/>
      <sheetName val="Rincian"/>
      <sheetName val="komponen"/>
      <sheetName val="QSS"/>
      <sheetName val="AN Panel"/>
      <sheetName val="NS"/>
      <sheetName val="Estimate"/>
      <sheetName val="Bq Ars"/>
      <sheetName val="M"/>
      <sheetName val="KONTRAK INDUK BULANAN"/>
      <sheetName val="Up&amp;Bhn "/>
      <sheetName val="H. Dasar"/>
      <sheetName val="Sat Alat"/>
      <sheetName val="bilangkas"/>
      <sheetName val="may'03"/>
      <sheetName val="PENJ.NERACA"/>
      <sheetName val="CASH FLOW"/>
      <sheetName val="PRICE-COMP"/>
      <sheetName val="An_Basic"/>
      <sheetName val="소업1교"/>
      <sheetName val="AnalisaKantor"/>
      <sheetName val="BoQA"/>
      <sheetName val="KEBALAT"/>
      <sheetName val="FINAL"/>
      <sheetName val="CRUSER"/>
      <sheetName val="대비표"/>
      <sheetName val="daftar analisa"/>
      <sheetName val="Progress"/>
      <sheetName val="struktur tdk dipakai"/>
      <sheetName val="SOP"/>
      <sheetName val="Appendix 2(SatDas)"/>
      <sheetName val="kuantts"/>
      <sheetName val="Profil"/>
      <sheetName val="bill_qty"/>
      <sheetName val="meth_hsl_nego"/>
      <sheetName val="AN_Panel"/>
      <sheetName val="HS_Alat"/>
      <sheetName val="HS_Upah"/>
      <sheetName val="HS_Sub-Kon"/>
      <sheetName val="ALEK"/>
      <sheetName val="[Kr tengahࡄiva.xls聝H_Satua聮"/>
      <sheetName val="IDL聅_AL聁T"/>
      <sheetName val="SCH聅_vareto"/>
      <sheetName val="[Kr te࡮gahࡄiva.xls聝MAT_BAR聕_AC"/>
      <sheetName val="[Kr tengahࡄiva࠮xls聝H_Satua聮1"/>
      <sheetName val="[Kࡲ tengahࡄiva.xls聝Kap聟Tenaga"/>
      <sheetName val="[Kࡲ te࡮gahࡄiva.xls聝Ana聬isa HS"/>
      <sheetName val="B -耠Nor聥lec"/>
      <sheetName val="Man耠Pow聥r"/>
      <sheetName val="[Kࡲ tengahࡄiva.xls聝5-P聥ralatan"/>
      <sheetName val="[Kࡲ te࡮gahࡄiva࠮xls聝Inf聯rmasi"/>
      <sheetName val="BTL耭ala聴"/>
      <sheetName val="BTL-Rup聡"/>
      <sheetName val="[Kr te࡮gahࡄiva.xls聝upahbahan"/>
      <sheetName val="[Kr tengahࡄiva࠮xls聝01A- RA聂"/>
      <sheetName val="BASEMEN联"/>
      <sheetName val="[Kr tengahࡄiva࠮xls聝NS GD.U联AMA"/>
      <sheetName val="[Kr tengahࡄiva.xls聝Str耭Bengkel"/>
      <sheetName val="[Kࡲ te࡮gahࡄiva࠮xls聝ANA职.BOW"/>
      <sheetName val="M_12 _2聟"/>
      <sheetName val="Mat聥ria聬"/>
      <sheetName val="[Kࡲ tengahࡄiva.xls聝G_SUMMARY"/>
      <sheetName val="GFA耭20-聎"/>
      <sheetName val="RAB聟HRE聚"/>
      <sheetName val="[Kr tengahDiva.xls聝ANAL_HREZ"/>
      <sheetName val="ANAL. M聅"/>
      <sheetName val="[Kr tengahDiva.xls聝analysis"/>
      <sheetName val="anal_al聡t"/>
      <sheetName val="struktur"/>
      <sheetName val="B _ Norelec"/>
      <sheetName val="Site Expenses"/>
      <sheetName val="Cover Daf-2"/>
      <sheetName val="PO-2"/>
      <sheetName val="3.3b"/>
      <sheetName val="[Kr tengah?iva.xls?H_Satua?"/>
      <sheetName val="IDL?_AL?T"/>
      <sheetName val="SCH?_vareto"/>
      <sheetName val="[Kr te?gah?iva.xls?MAT_BAR?_AC"/>
      <sheetName val="[Kr tengah?iva?xls?H_Satua?1"/>
      <sheetName val="[K? tengah?iva.xls?Kap?Tenaga"/>
      <sheetName val="[K? te?gah?iva.xls?Ana?isa HS"/>
      <sheetName val="B -?Nor?lec"/>
      <sheetName val="Man?Pow?r"/>
      <sheetName val="[K? tengah?iva.xls?5-P?ralatan"/>
      <sheetName val="[K? te?gah?iva?xls?Inf?rmasi"/>
      <sheetName val="BTL?ala?"/>
      <sheetName val="BTL-Rup?"/>
      <sheetName val="[Kr te?gah?iva.xls?upahbahan"/>
      <sheetName val="[Kr tengah?iva?xls?01A- RA?"/>
      <sheetName val="BASEMEN?"/>
      <sheetName val="[Kr tengah?iva?xls?NS GD.U?AMA"/>
      <sheetName val="[Kr tengah?iva.xls?Str?Bengkel"/>
      <sheetName val="[K? te?gah?iva?xls?ANA?.BOW"/>
      <sheetName val="M_12 _2?"/>
      <sheetName val="Mat?ria?"/>
      <sheetName val="[K? tengah?iva.xls?G_SUMMARY"/>
      <sheetName val="GFA?20-?"/>
      <sheetName val="RAB?HRE?"/>
      <sheetName val="[Kr tengahDiva.xls?ANAL_HREZ"/>
      <sheetName val="ANAL. M?"/>
      <sheetName val="[Kr tengahDiva.xls?analysis"/>
      <sheetName val="anal_al?t"/>
      <sheetName val="REKAP ME"/>
      <sheetName val="Bill 4 Summary"/>
      <sheetName val="Sec I ML"/>
      <sheetName val="Cash Flow bulanan"/>
      <sheetName val="#REF"/>
      <sheetName val="rab_me_(by_owner)_"/>
      <sheetName val="BQ_(by_owner)"/>
      <sheetName val="rab_me_(fisik)"/>
      <sheetName val="Daftar_berat"/>
      <sheetName val="Fill_this_out_first___"/>
      <sheetName val="rekap_mekanikal"/>
      <sheetName val="Analisa___Upah"/>
      <sheetName val="Analisa_&amp;_Upah"/>
      <sheetName val="GASATAGG_XLS"/>
      <sheetName val="EXTERNAL_WORK"/>
      <sheetName val="ANAL_BOW1"/>
      <sheetName val="M_12__2_"/>
      <sheetName val="Bill_No_2_1_Cold_Water_System"/>
      <sheetName val="Civil_Works"/>
      <sheetName val="D___W_sizes"/>
      <sheetName val="FIRE_FIGHTING"/>
      <sheetName val="Analisa_ME_(2)"/>
      <sheetName val="Fire_Alarm"/>
      <sheetName val="F_ALARM"/>
      <sheetName val="Bill_of_Qty_MEP"/>
      <sheetName val="01A-_RAB"/>
      <sheetName val="Fill_this_out_first___1"/>
      <sheetName val="1_B"/>
      <sheetName val="NS_GD_UTAMA"/>
      <sheetName val="BoQ_C4"/>
      <sheetName val="STD_Lanjutan"/>
      <sheetName val="NS_Lanjutan"/>
      <sheetName val="Sat_Upah"/>
      <sheetName val="REKAP_ARSITEKTUR_"/>
      <sheetName val="BOQ_KSN"/>
      <sheetName val="RAB_ADMINISTRASI_PUSAT_(1)"/>
      <sheetName val="ANAL__ME"/>
      <sheetName val="BW_analisa_cika_2005"/>
      <sheetName val="M&amp;E_R"/>
      <sheetName val="RAB_PERSIAPAN_"/>
      <sheetName val="Rekap_Prelim"/>
      <sheetName val="Pos_4-1"/>
      <sheetName val="PROTEKSI_PETIR"/>
      <sheetName val="KABEL_FEEDER"/>
      <sheetName val="PENRNGN_&amp;_KTK-KNTK"/>
      <sheetName val="Master_1_0"/>
      <sheetName val="BANGUNAN_PENUNJANG"/>
      <sheetName val="Mat_Mek"/>
      <sheetName val="D_&amp;_W_sizes"/>
      <sheetName val="Cable_150kV_Ref_"/>
      <sheetName val="MAIN_EQUIP_AC"/>
      <sheetName val="ANALIS_1"/>
      <sheetName val="DUTCH_CONE"/>
      <sheetName val="PDMP"/>
      <sheetName val="PCE"/>
      <sheetName val="PRODUK"/>
      <sheetName val="TOOL-ME"/>
      <sheetName val="2. MVAC R1"/>
      <sheetName val="List of Eqp"/>
      <sheetName val="UPA"/>
      <sheetName val="ANALISAGATE"/>
      <sheetName val="Upah&amp;Bahan"/>
      <sheetName val="HDasar"/>
      <sheetName val="faktor"/>
      <sheetName val="MEP"/>
      <sheetName val="D_S_UPAH"/>
      <sheetName val="ME Apt2"/>
      <sheetName val="REF.ONLY"/>
      <sheetName val="Rate Analysis"/>
      <sheetName val="Data Sei Belutu"/>
      <sheetName val="610.6"/>
      <sheetName val="610.5"/>
      <sheetName val="Data Sinabung"/>
      <sheetName val="Kuantitas"/>
      <sheetName val="Harga S Dasar UNTUK IDISI"/>
      <sheetName val="keb-BHN"/>
      <sheetName val="CH"/>
      <sheetName val="RAB_STR"/>
      <sheetName val="Hrg_Bahan"/>
      <sheetName val="U&amp;B"/>
      <sheetName val="T. Cs Log P III"/>
      <sheetName val="Harsat Bahan"/>
      <sheetName val="DIV1"/>
      <sheetName val="UshDeb00"/>
      <sheetName val="_Kr tengahࡄiva.xls聝H_Satua聮"/>
      <sheetName val="_Kr te࡮gahࡄiva.xls聝MAT_BAR聕_AC"/>
      <sheetName val="_Kr tengahࡄiva࠮xls聝H_Satua聮1"/>
      <sheetName val="_Kࡲ tengahࡄiva.xls聝Kap聟Tenaga"/>
      <sheetName val="_Kࡲ te࡮gahࡄiva.xls聝Ana聬isa HS"/>
      <sheetName val="_Kࡲ tengahࡄiva.xls聝5-P聥ralatan"/>
      <sheetName val="_Kࡲ te࡮gahࡄiva࠮xls聝Inf聯rmasi"/>
      <sheetName val="_Kr te࡮gahࡄiva.xls聝upahbahan"/>
      <sheetName val="_Kr tengahࡄiva࠮xls聝01A- RA聂"/>
      <sheetName val="_Kr tengahࡄiva࠮xls聝NS GD.U联AMA"/>
      <sheetName val="_Kr tengahࡄiva.xls聝Str耭Bengkel"/>
      <sheetName val="_Kࡲ te࡮gahࡄiva࠮xls聝ANA职.BOW"/>
      <sheetName val="_Kࡲ tengahࡄiva.xls聝G_SUMMARY"/>
      <sheetName val="_Kr tengahDiva.xls聝ANAL_HREZ"/>
      <sheetName val="_Kr tengahDiva.xls聝analysis"/>
      <sheetName val="____"/>
      <sheetName val="upah bahan "/>
      <sheetName val="Rinc. Harg.BHN"/>
      <sheetName val="Kuantitas &amp; Harga"/>
      <sheetName val="Sat~Bahu"/>
      <sheetName val="Mat.Elk"/>
      <sheetName val="AHS Isolasi"/>
      <sheetName val="Ref"/>
      <sheetName val="OHD"/>
      <sheetName val="List Plant"/>
      <sheetName val="SAP"/>
      <sheetName val="analisa stroke"/>
      <sheetName val="BasPri"/>
      <sheetName val="UPH,BHN,ALT"/>
      <sheetName val="GFA 22"/>
      <sheetName val="CC-20-N"/>
      <sheetName val="Sheet2"/>
      <sheetName val="QUARRY"/>
      <sheetName val="Rekapitulasi"/>
      <sheetName val="PAGE 1 "/>
      <sheetName val="bhn FINAL"/>
      <sheetName val="ELEMEN"/>
      <sheetName val="Kode"/>
      <sheetName val="Currency Rate"/>
      <sheetName val="Analisa Harga"/>
      <sheetName val="Dashboard"/>
      <sheetName val="alm"/>
      <sheetName val="SELISIH HARGA"/>
      <sheetName val="INDEKS"/>
      <sheetName val="JABATAN"/>
      <sheetName val="Basic Price"/>
      <sheetName val="PileCap"/>
      <sheetName val="ANAL TEKNIK"/>
      <sheetName val="Monitor"/>
      <sheetName val="SEX"/>
      <sheetName val="BUL. A"/>
      <sheetName val="ELEC STIS"/>
      <sheetName val="Analisa (ok)"/>
      <sheetName val="Cessi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MATERIAL"/>
      <sheetName val="Scope of work"/>
      <sheetName val="REKAP"/>
      <sheetName val="B-Utama"/>
      <sheetName val="Luar"/>
      <sheetName val="Office"/>
      <sheetName val="Baja"/>
      <sheetName val="Utility"/>
      <sheetName val="tam-kur sipil"/>
      <sheetName val="tam-kur baja"/>
      <sheetName val="ME"/>
      <sheetName val="Preliminary"/>
      <sheetName val="har.sat"/>
      <sheetName val="M'trl Baja"/>
      <sheetName val="analbj"/>
      <sheetName val="UPAH KERJA"/>
      <sheetName val="FINISHING"/>
      <sheetName val="STRUKTUR"/>
      <sheetName val="EXTERNAL"/>
      <sheetName val="Paint"/>
      <sheetName val="Pintu"/>
      <sheetName val="Door"/>
      <sheetName val="HARGA"/>
      <sheetName val="Scope_of_work"/>
      <sheetName val="tam-kur_sipil"/>
      <sheetName val="tam-kur_baja"/>
      <sheetName val="har_sat"/>
      <sheetName val="M'trl_Baja"/>
      <sheetName val="HARGA_MATERIAL"/>
      <sheetName val="UPAH_KERJA"/>
      <sheetName val="HARGA ALAT"/>
      <sheetName val="BQNSC"/>
      <sheetName val="Rekap Direct Cost"/>
      <sheetName val="Rekap Tahap 1"/>
      <sheetName val="Material"/>
      <sheetName val="Weight Bridge"/>
      <sheetName val="Pipe"/>
      <sheetName val="Analisa -Baku"/>
      <sheetName val="HB"/>
      <sheetName val="326BQSTC"/>
      <sheetName val="EK-JAN-07"/>
      <sheetName val="TOTAL"/>
      <sheetName val="chitimc"/>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ELEMENT SUM"/>
      <sheetName val="Sheet2"/>
      <sheetName val="D3.1"/>
      <sheetName val="00_Jumlah Total"/>
      <sheetName val="D4"/>
      <sheetName val="D6"/>
      <sheetName val="D7"/>
      <sheetName val="D8"/>
      <sheetName val="bahan"/>
      <sheetName val="H.Satuan"/>
      <sheetName val="Scope_of_work1"/>
      <sheetName val="tam-kur_sipil1"/>
      <sheetName val="tam-kur_baja1"/>
      <sheetName val="har_sat1"/>
      <sheetName val="M'trl_Baja1"/>
      <sheetName val="HARGA_MATERIAL1"/>
      <sheetName val="UPAH_KERJA1"/>
      <sheetName val="HARGA_ALAT"/>
      <sheetName val="Rekap_Direct_Cost"/>
      <sheetName val="BASIC"/>
      <sheetName val="RAB"/>
      <sheetName val="tifico"/>
      <sheetName val="harsat"/>
      <sheetName val="Data"/>
      <sheetName val="STAFF"/>
      <sheetName val="AC"/>
      <sheetName val="SCHEDULE"/>
      <sheetName val="Sumber Daya"/>
      <sheetName val="Resume"/>
      <sheetName val="Plumbing"/>
      <sheetName val="Hargamaterial"/>
      <sheetName val="Daftar Harga"/>
      <sheetName val="ESCON"/>
      <sheetName val="Tataudara"/>
      <sheetName val="STR"/>
      <sheetName val="A"/>
      <sheetName val="Hrg.Sat"/>
      <sheetName val="ALT"/>
      <sheetName val="Upah"/>
      <sheetName val="analisa"/>
      <sheetName val="Analisa Tend (2)"/>
      <sheetName val="BL (1)"/>
      <sheetName val="310801Pabrik PT Rehau"/>
      <sheetName val="Steel Material List"/>
      <sheetName val="Panel,feeder,elek"/>
      <sheetName val="Harga Satuan"/>
      <sheetName val="BoQ"/>
      <sheetName val="CH"/>
      <sheetName val="TANJUNG-CONV"/>
      <sheetName val="BAHAN_STR"/>
      <sheetName val="TIE-INS"/>
      <sheetName val="BQ ARS"/>
      <sheetName val="BILL"/>
      <sheetName val="SELL-SUMM-COST"/>
      <sheetName val="Man Power"/>
      <sheetName val="Pengalaman Per"/>
      <sheetName val="ANALISA PEK.UMUM"/>
      <sheetName val="AHSbj"/>
      <sheetName val="BQ"/>
      <sheetName val="Bill sipil"/>
      <sheetName val="SEX"/>
      <sheetName val="UPAH + ALAT"/>
      <sheetName val="S_Suramadu"/>
      <sheetName val="Material Baja"/>
      <sheetName val="HRG BHN"/>
      <sheetName val="H-Bahan"/>
      <sheetName val="Anal"/>
      <sheetName val="Scdl"/>
      <sheetName val="Gudang non AC-AC Struktur"/>
      <sheetName val="HARGA SAT"/>
      <sheetName val="Tie Beam GN"/>
      <sheetName val="PileCap"/>
      <sheetName val="PAD-F"/>
      <sheetName val="3"/>
      <sheetName val="Rekap Total"/>
      <sheetName val="LANTAI 10"/>
      <sheetName val="LANTAI 11"/>
      <sheetName val="LANTAI 12"/>
      <sheetName val="LANTAI 13"/>
      <sheetName val="LANTAI 14"/>
      <sheetName val="LANTAI 15"/>
      <sheetName val="LANTAI 16"/>
      <sheetName val="LANTAI 5"/>
      <sheetName val="LANTAI 6"/>
      <sheetName val="LANTAI 7"/>
      <sheetName val="LANTAI 9"/>
      <sheetName val="LANTAI MESIN"/>
      <sheetName val="TOEVOER"/>
      <sheetName val="Sub"/>
      <sheetName val="SITE-E"/>
      <sheetName val="hrg.bhn"/>
      <sheetName val="Price"/>
      <sheetName val="Scope_of_work2"/>
      <sheetName val="tam-kur_sipil2"/>
      <sheetName val="tam-kur_baja2"/>
      <sheetName val="har_sat2"/>
      <sheetName val="M'trl_Baja2"/>
      <sheetName val="HARGA_MATERIAL2"/>
      <sheetName val="UPAH_KERJA2"/>
      <sheetName val="HARGA_ALAT1"/>
      <sheetName val="Rekap_Direct_Cost1"/>
      <sheetName val="Rekap_Tahap_1"/>
      <sheetName val="Analisa_-Baku"/>
      <sheetName val="Weight_Bridge"/>
      <sheetName val="ELEMENT_SUM"/>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00_Jumlah_Total"/>
      <sheetName val="D3_1"/>
      <sheetName val="H_Satuan"/>
      <sheetName val="Sumber_Daya"/>
      <sheetName val="Harga_Satuan"/>
      <sheetName val="Estimate"/>
      <sheetName val="Rekap Prelim"/>
      <sheetName val="TOWN"/>
      <sheetName val="D2.2"/>
      <sheetName val="AHS"/>
      <sheetName val="SPK"/>
      <sheetName val="REKAP STRUKTUR"/>
      <sheetName val="hub"/>
      <sheetName val="Summary - Budget"/>
      <sheetName val="D3"/>
      <sheetName val="DAFT_ALAT,UPAH &amp; MAT"/>
      <sheetName val="Const"/>
      <sheetName val="Analisa Upah &amp; Bahan Plum"/>
      <sheetName val="ARSITEKTUR"/>
      <sheetName val="BOM29-1"/>
      <sheetName val="std.wt."/>
      <sheetName val="COVERUSRP"/>
      <sheetName val="Hargamat"/>
      <sheetName val="FR"/>
      <sheetName val="Cover"/>
      <sheetName val="351BQMCN"/>
      <sheetName val="PC"/>
      <sheetName val="MAP"/>
      <sheetName val="ANALISA HARGA SATUAN"/>
      <sheetName val="UPAH _ ALAT"/>
      <sheetName val="Sheet1"/>
      <sheetName val="Koefisien"/>
      <sheetName val="310801Pabrik_PT_Rehau"/>
      <sheetName val="Steel_Material_List"/>
      <sheetName val="Hrg_Sat"/>
      <sheetName val="REKAP_STRUKTUR"/>
      <sheetName val="Daftar_Harga"/>
      <sheetName val="BL_(1)"/>
      <sheetName val="Material_Baja"/>
      <sheetName val="HRG_BHN"/>
      <sheetName val="Analisa_Tend_(2)"/>
      <sheetName val="Rekap_Total"/>
      <sheetName val="LANTAI_10"/>
      <sheetName val="LANTAI_11"/>
      <sheetName val="LANTAI_12"/>
      <sheetName val="LANTAI_13"/>
      <sheetName val="LANTAI_14"/>
      <sheetName val="LANTAI_15"/>
      <sheetName val="LANTAI_16"/>
      <sheetName val="LANTAI_5"/>
      <sheetName val="LANTAI_6"/>
      <sheetName val="LANTAI_7"/>
      <sheetName val="LANTAI_9"/>
      <sheetName val="LANTAI_MESIN"/>
      <sheetName val="BQ_ARS"/>
      <sheetName val="Summary_-_Budget"/>
      <sheetName val="Bill_sipil"/>
      <sheetName val="XLR_NoRangeSheet"/>
      <sheetName val="ANALISA (2)"/>
      <sheetName val="divII"/>
      <sheetName val="Bhn.Ars"/>
      <sheetName val="ALL SUM"/>
      <sheetName val="钢筋"/>
      <sheetName val="RAB_HPS"/>
      <sheetName val="Rev"/>
      <sheetName val="산근"/>
      <sheetName val="Analisa SNI STANDART "/>
      <sheetName val="Eng_Hrs (HO)"/>
      <sheetName val="Pspn"/>
      <sheetName val="BQ_Methanol"/>
      <sheetName val="PipWT"/>
      <sheetName val="MADC"/>
      <sheetName val="an.el"/>
      <sheetName val="An.AC &amp; Plb"/>
      <sheetName val="H.SAT"/>
      <sheetName val="perkerasan"/>
      <sheetName val="Metod TWR"/>
      <sheetName val="Hrg Satuan"/>
      <sheetName val="POS 1"/>
      <sheetName val="POS 2"/>
      <sheetName val="Administration"/>
      <sheetName val="Ware House"/>
      <sheetName val="HELIPAD"/>
      <sheetName val="Hunian Staf"/>
      <sheetName val="Kantin"/>
      <sheetName val="Klinik"/>
      <sheetName val="Mosque"/>
      <sheetName val="Pemadam Kebakaran"/>
      <sheetName val="Gd. Rekreasi &amp; olah Raga"/>
      <sheetName val="Site Plan"/>
      <sheetName val="SPBU"/>
      <sheetName val="Master 1.0"/>
      <sheetName val="Mall"/>
      <sheetName val="LOADDAT"/>
      <sheetName val="Steel-Twr"/>
      <sheetName val="RAB AR&amp;STR"/>
      <sheetName val="valve"/>
      <sheetName val="villa"/>
      <sheetName val="L-Mechanical"/>
      <sheetName val="I-ME"/>
      <sheetName val="01A- RAB"/>
      <sheetName val="2-Sitework"/>
      <sheetName val="Listrik"/>
      <sheetName val="IN"/>
      <sheetName val="DAF-1"/>
      <sheetName val="SMP"/>
      <sheetName val="Satuan"/>
      <sheetName val="Divisi1"/>
      <sheetName val="Basic P"/>
      <sheetName val="Metod_TWR"/>
      <sheetName val="Basic_P"/>
      <sheetName val="ANALISA_PEK_UMUM"/>
      <sheetName val="Gudang_non_AC-AC_Struktur"/>
      <sheetName val="Man_Power"/>
      <sheetName val="D2_2"/>
      <sheetName val="an_el"/>
      <sheetName val="An_AC_&amp;_Plb"/>
      <sheetName val="H_SAT"/>
      <sheetName val="HARGA_SAT"/>
      <sheetName val="Tie_Beam_GN"/>
      <sheetName val="AnalisaSIPIL RIIL"/>
      <sheetName val="Harga Dasar"/>
      <sheetName val="Owning cost Alat"/>
      <sheetName val="BHN-ALAT"/>
      <sheetName val="DATUM"/>
      <sheetName val="hardas"/>
      <sheetName val="Hrg Sat"/>
      <sheetName val="extern"/>
      <sheetName val="lap-bulan"/>
      <sheetName val="ANALISA_(2)"/>
      <sheetName val="ana_str"/>
      <sheetName val="HB "/>
      <sheetName val="CUACA"/>
      <sheetName val="MacPro"/>
      <sheetName val="Perm. Test"/>
      <sheetName val="Sheet"/>
      <sheetName val="Piping"/>
      <sheetName val="ANALISA NOV '07"/>
      <sheetName val="PERSIAPAN"/>
      <sheetName val="UTILITAS"/>
      <sheetName val="Upah+Bahan"/>
      <sheetName val="Kuantitas &amp; Harga"/>
      <sheetName val="HS"/>
      <sheetName val="MAPP"/>
      <sheetName val="antek"/>
      <sheetName val="RLB"/>
    </sheetNames>
    <sheetDataSet>
      <sheetData sheetId="0" refreshError="1"/>
      <sheetData sheetId="1">
        <row r="11">
          <cell r="A11">
            <v>3</v>
          </cell>
        </row>
      </sheetData>
      <sheetData sheetId="2">
        <row r="11">
          <cell r="A11">
            <v>3</v>
          </cell>
        </row>
      </sheetData>
      <sheetData sheetId="3"/>
      <sheetData sheetId="4"/>
      <sheetData sheetId="5"/>
      <sheetData sheetId="6"/>
      <sheetData sheetId="7"/>
      <sheetData sheetId="8"/>
      <sheetData sheetId="9"/>
      <sheetData sheetId="10"/>
      <sheetData sheetId="11"/>
      <sheetData sheetId="12"/>
      <sheetData sheetId="13">
        <row r="11">
          <cell r="A11">
            <v>3</v>
          </cell>
        </row>
      </sheetData>
      <sheetData sheetId="14">
        <row r="11">
          <cell r="A11">
            <v>3</v>
          </cell>
        </row>
      </sheetData>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row r="11">
          <cell r="A11">
            <v>3</v>
          </cell>
        </row>
      </sheetData>
      <sheetData sheetId="168"/>
      <sheetData sheetId="169"/>
      <sheetData sheetId="170"/>
      <sheetData sheetId="171"/>
      <sheetData sheetId="172"/>
      <sheetData sheetId="173"/>
      <sheetData sheetId="174"/>
      <sheetData sheetId="175"/>
      <sheetData sheetId="176"/>
      <sheetData sheetId="177"/>
      <sheetData sheetId="178"/>
      <sheetData sheetId="179"/>
      <sheetData sheetId="180">
        <row r="11">
          <cell r="A11">
            <v>3</v>
          </cell>
        </row>
      </sheetData>
      <sheetData sheetId="181">
        <row r="11">
          <cell r="A11">
            <v>3</v>
          </cell>
        </row>
      </sheetData>
      <sheetData sheetId="182">
        <row r="11">
          <cell r="A11">
            <v>3</v>
          </cell>
        </row>
      </sheetData>
      <sheetData sheetId="183">
        <row r="11">
          <cell r="A11">
            <v>3</v>
          </cell>
        </row>
      </sheetData>
      <sheetData sheetId="184">
        <row r="11">
          <cell r="A11">
            <v>3</v>
          </cell>
        </row>
      </sheetData>
      <sheetData sheetId="185">
        <row r="11">
          <cell r="A11">
            <v>3</v>
          </cell>
        </row>
      </sheetData>
      <sheetData sheetId="186">
        <row r="11">
          <cell r="A11">
            <v>3</v>
          </cell>
        </row>
      </sheetData>
      <sheetData sheetId="187">
        <row r="11">
          <cell r="A11">
            <v>3</v>
          </cell>
        </row>
      </sheetData>
      <sheetData sheetId="188">
        <row r="11">
          <cell r="A11">
            <v>3</v>
          </cell>
        </row>
      </sheetData>
      <sheetData sheetId="189">
        <row r="11">
          <cell r="A11">
            <v>3</v>
          </cell>
        </row>
      </sheetData>
      <sheetData sheetId="190">
        <row r="11">
          <cell r="A11">
            <v>3</v>
          </cell>
        </row>
      </sheetData>
      <sheetData sheetId="191">
        <row r="11">
          <cell r="A11">
            <v>3</v>
          </cell>
        </row>
      </sheetData>
      <sheetData sheetId="192">
        <row r="11">
          <cell r="A11">
            <v>3</v>
          </cell>
        </row>
      </sheetData>
      <sheetData sheetId="193">
        <row r="11">
          <cell r="A11">
            <v>3</v>
          </cell>
        </row>
      </sheetData>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of work"/>
      <sheetName val="Rekap"/>
      <sheetName val="BQ interior"/>
      <sheetName val="BQ ME"/>
      <sheetName val="BQ R&amp;S"/>
      <sheetName val="lampiran 1"/>
      <sheetName val="Lampiran 2"/>
      <sheetName val="Prelim"/>
      <sheetName val="Anal. baja"/>
      <sheetName val="M'trl Baja"/>
      <sheetName val="HARGA MATERIAL"/>
      <sheetName val="UPAH KERJA"/>
      <sheetName val="FINISHING"/>
      <sheetName val="STRUKTUR"/>
      <sheetName val="EXTERNAL"/>
      <sheetName val="Paint"/>
      <sheetName val="Door"/>
      <sheetName val="HARGA"/>
      <sheetName val="Dafkua"/>
      <sheetName val="HSD"/>
      <sheetName val="H.Satuan"/>
      <sheetName val="UP MINOR"/>
      <sheetName val="Scope_of_work"/>
      <sheetName val="BQ_interior"/>
      <sheetName val="BQ_ME"/>
      <sheetName val="BQ_R&amp;S"/>
      <sheetName val="lampiran_1"/>
      <sheetName val="Lampiran_2"/>
      <sheetName val="Anal__baja"/>
      <sheetName val="M'trl_Baja"/>
      <sheetName val="HARGA_MATERIAL"/>
      <sheetName val="UPAH_KERJA"/>
      <sheetName val="Rkp B. UP"/>
      <sheetName val="L_10"/>
      <sheetName val="L_11"/>
      <sheetName val="L_13"/>
      <sheetName val="plant"/>
      <sheetName val="LAMP-7"/>
      <sheetName val="LAMP-5"/>
      <sheetName val="L_9"/>
      <sheetName val="DB"/>
      <sheetName val="DATA BASE"/>
      <sheetName val="MC"/>
      <sheetName val="Basic Price"/>
      <sheetName val="alat"/>
      <sheetName val="div-5"/>
      <sheetName val="Kuantitas &amp; Harga"/>
      <sheetName val="Mobilisasi"/>
      <sheetName val="Unit Price"/>
      <sheetName val="LAM-22"/>
      <sheetName val="4-Basic Price"/>
      <sheetName val="MPEL"/>
      <sheetName val="Analisa"/>
      <sheetName val="Alat B"/>
      <sheetName val="Bahan B"/>
      <sheetName val="Telusur"/>
      <sheetName val="Upah B"/>
      <sheetName val="A"/>
      <sheetName val="bahan"/>
      <sheetName val="4"/>
      <sheetName val="Ana-ALAT"/>
      <sheetName val="RAP"/>
      <sheetName val="Informasi"/>
      <sheetName val="3-DIV3"/>
      <sheetName val="Scope_of_work1"/>
      <sheetName val="BQ_interior1"/>
      <sheetName val="BQ_ME1"/>
      <sheetName val="BQ_R&amp;S1"/>
      <sheetName val="lampiran_11"/>
      <sheetName val="Lampiran_21"/>
      <sheetName val="Anal__baja1"/>
      <sheetName val="M'trl_Baja1"/>
      <sheetName val="HARGA_MATERIAL1"/>
      <sheetName val="UPAH_KERJA1"/>
      <sheetName val="H_Satuan"/>
      <sheetName val="UP_MINOR"/>
      <sheetName val="Rkp_B__UP"/>
      <sheetName val="DATA_BASE"/>
      <sheetName val="Basic_Price"/>
      <sheetName val="Kuantitas_&amp;_Harga"/>
      <sheetName val="Unit_Price"/>
      <sheetName val="Harga Satuan"/>
      <sheetName val="D7"/>
      <sheetName val="ALAT-hitungan"/>
      <sheetName val="HSP inen"/>
      <sheetName val="Hrg Modif"/>
      <sheetName val="ANAL "/>
      <sheetName val="HS ALAT"/>
      <sheetName val="PRODALAT"/>
      <sheetName val="Material-mr"/>
      <sheetName val="DRUP (ASLI)"/>
      <sheetName val="Cover"/>
      <sheetName val="LAP. MINGG"/>
      <sheetName val="Scope_of_work2"/>
      <sheetName val="BQ_interior2"/>
      <sheetName val="BQ_ME2"/>
      <sheetName val="BQ_R&amp;S2"/>
      <sheetName val="lampiran_12"/>
      <sheetName val="Lampiran_22"/>
      <sheetName val="Anal__baja2"/>
      <sheetName val="M'trl_Baja2"/>
      <sheetName val="HARGA_MATERIAL2"/>
      <sheetName val="UPAH_KERJA2"/>
      <sheetName val="H_Satuan1"/>
      <sheetName val="UP_MINOR1"/>
      <sheetName val="Rkp_B__UP1"/>
      <sheetName val="DATA_BASE1"/>
      <sheetName val="Basic_Price1"/>
      <sheetName val="Kuantitas_&amp;_Harga1"/>
      <sheetName val="Unit_Price1"/>
      <sheetName val="BAHAN &amp; ALAT"/>
      <sheetName val="BoQ"/>
      <sheetName val="divII"/>
      <sheetName val="Scope_of_work3"/>
      <sheetName val="BQ_interior3"/>
      <sheetName val="BQ_ME3"/>
      <sheetName val="BQ_R&amp;S3"/>
      <sheetName val="lampiran_13"/>
      <sheetName val="Lampiran_23"/>
      <sheetName val="Anal__baja3"/>
      <sheetName val="M'trl_Baja3"/>
      <sheetName val="HARGA_MATERIAL3"/>
      <sheetName val="UPAH_KERJA3"/>
      <sheetName val="H_Satuan2"/>
      <sheetName val="UP_MINOR2"/>
      <sheetName val="Rkp_B__UP2"/>
      <sheetName val="DATA_BASE2"/>
      <sheetName val="Basic_Price2"/>
      <sheetName val="Kuantitas_&amp;_Harga2"/>
      <sheetName val="Unit_Price2"/>
      <sheetName val="Hrg_Modif"/>
      <sheetName val="Alat_B"/>
      <sheetName val="Bahan_B"/>
      <sheetName val="Upah_B"/>
      <sheetName val="ESCON"/>
      <sheetName val="RAB"/>
      <sheetName val="BILL"/>
      <sheetName val="Notes"/>
      <sheetName val="DAF-1"/>
      <sheetName val="351BQMCN"/>
      <sheetName val="BTL-Bau"/>
      <sheetName val="BTL-Persiapan"/>
      <sheetName val="BTL-alat"/>
      <sheetName val="BTL-Rupa"/>
      <sheetName val="HB"/>
      <sheetName val="DIV.2"/>
      <sheetName val="villa"/>
      <sheetName val="SEX"/>
      <sheetName val="Cash2"/>
      <sheetName val="RAB ME"/>
      <sheetName val="Hrg"/>
      <sheetName val="Upah&amp;bahan"/>
      <sheetName val="AC"/>
      <sheetName val="Mall"/>
      <sheetName val="Vol."/>
      <sheetName val="Data"/>
      <sheetName val="Material"/>
      <sheetName val="41,9&amp;36,3"/>
      <sheetName val="Upah"/>
      <sheetName val="ISBL-CIV"/>
      <sheetName val="SITE-E"/>
      <sheetName val="DAF-2"/>
      <sheetName val="Bill No 6 Koord &amp; Attendance"/>
      <sheetName val="Rekap Direct Cost"/>
      <sheetName val="ana_str"/>
      <sheetName val="SUM"/>
      <sheetName val="B - Norelec"/>
      <sheetName val="JABATAN"/>
      <sheetName val="GRAND REKAP"/>
      <sheetName val="Upah dan Bahan "/>
      <sheetName val="BQ-Str"/>
      <sheetName val="plint"/>
      <sheetName val="020201 HERO PIM R2"/>
      <sheetName val="Harga Bahan &amp; Upah"/>
      <sheetName val="Sheet1"/>
      <sheetName val=" hrg bhn"/>
      <sheetName val="upah bahan"/>
      <sheetName val="U&amp;B"/>
      <sheetName val="Contract-Data"/>
      <sheetName val="BQ BAA - REVISI"/>
      <sheetName val="Sheet6"/>
      <sheetName val="DIVI6"/>
      <sheetName val="Harsat Upah"/>
      <sheetName val="7.1(3)"/>
      <sheetName val="Volume 1"/>
      <sheetName val="harsat"/>
      <sheetName val="Rekap Prelim"/>
      <sheetName val="41_9_36_3"/>
      <sheetName val="Master 1.0"/>
      <sheetName val="rab-SAPHIR"/>
      <sheetName val="M+MC"/>
      <sheetName val="Summary 6.4"/>
      <sheetName val="harga basic"/>
      <sheetName val="lt.I"/>
      <sheetName val="MSTR"/>
      <sheetName val="G_SUMMARY"/>
      <sheetName val="2 MASTER APP"/>
      <sheetName val="Rate"/>
      <sheetName val="Pricing"/>
      <sheetName val="KURVA - S"/>
      <sheetName val="Divisi1"/>
      <sheetName val="Schedule 11a"/>
      <sheetName val="Temporary"/>
      <sheetName val="Septick tank"/>
      <sheetName val="Subkon"/>
      <sheetName val="RAB Temiling "/>
      <sheetName val="MAPDC"/>
      <sheetName val="PPN"/>
      <sheetName val="Rinci"/>
      <sheetName val="Project_P"/>
      <sheetName val="UPAH &amp; BAHAN"/>
      <sheetName val="VAC BDWN"/>
      <sheetName val="NP"/>
      <sheetName val="PriceList"/>
      <sheetName val="VOL"/>
      <sheetName val="Back Up General Real 13 Des"/>
      <sheetName val="Back Up General (edit)"/>
      <sheetName val="div10"/>
      <sheetName val="CH"/>
      <sheetName val="ANALISA HARGA SATUAN"/>
      <sheetName val="Faktur "/>
      <sheetName val="LAMP_2.2"/>
      <sheetName val="MAP"/>
      <sheetName val="610.05"/>
      <sheetName val="VOL_1"/>
      <sheetName val="Anls"/>
      <sheetName val="Schedule_11a"/>
      <sheetName val="DIV_2"/>
      <sheetName val="BQ_BAA_-_REVISI"/>
      <sheetName val="LAMP_2_2"/>
      <sheetName val="610_05"/>
      <sheetName val="7_1(3)"/>
      <sheetName val="1.B"/>
      <sheetName val="Div2"/>
      <sheetName val="Analisa SNI STANDART "/>
      <sheetName val="HRG BAHAN &amp; UPAH okk"/>
      <sheetName val="Analis Kusen okk"/>
      <sheetName val="bahan dan upah"/>
      <sheetName val="Bab 6 -3(5)"/>
      <sheetName val="2.3(2) Gor"/>
      <sheetName val="8.4.2 Rambu"/>
      <sheetName val="Konfirm"/>
      <sheetName val="H-Dasar"/>
      <sheetName val="61004"/>
      <sheetName val="MAP-Prog"/>
      <sheetName val="bau"/>
      <sheetName val="GAJI"/>
      <sheetName val="Sheet2"/>
      <sheetName val="5-ALAT(1)"/>
      <sheetName val="10.1 (1)"/>
      <sheetName val="10.1 (2)"/>
      <sheetName val="10.1 (3)"/>
      <sheetName val="10.1 (4)"/>
      <sheetName val="10.1 (5)"/>
      <sheetName val="D8"/>
      <sheetName val="Rekap Biaya"/>
      <sheetName val="Ahs"/>
      <sheetName val="REKAP RAP"/>
      <sheetName val="ban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32">
          <cell r="H32" t="str">
            <v>m³</v>
          </cell>
          <cell r="I32">
            <v>195000</v>
          </cell>
          <cell r="L32">
            <v>195000</v>
          </cell>
          <cell r="M32">
            <v>0</v>
          </cell>
          <cell r="O32">
            <v>195000</v>
          </cell>
          <cell r="P32">
            <v>0</v>
          </cell>
          <cell r="Q32">
            <v>36481</v>
          </cell>
          <cell r="S32" t="str">
            <v>PT Jaya Readymix</v>
          </cell>
        </row>
        <row r="33">
          <cell r="H33" t="str">
            <v>m³</v>
          </cell>
          <cell r="I33">
            <v>205000</v>
          </cell>
          <cell r="L33">
            <v>205000</v>
          </cell>
          <cell r="M33">
            <v>0</v>
          </cell>
          <cell r="O33">
            <v>205000</v>
          </cell>
          <cell r="P33">
            <v>0</v>
          </cell>
          <cell r="Q33">
            <v>36481</v>
          </cell>
          <cell r="S33" t="str">
            <v>PT Jaya Readymix</v>
          </cell>
        </row>
        <row r="34">
          <cell r="H34" t="str">
            <v>m³</v>
          </cell>
          <cell r="I34">
            <v>174000</v>
          </cell>
          <cell r="L34">
            <v>174000</v>
          </cell>
          <cell r="M34">
            <v>0</v>
          </cell>
          <cell r="O34">
            <v>174000</v>
          </cell>
          <cell r="P34">
            <v>0</v>
          </cell>
          <cell r="Q34">
            <v>36479</v>
          </cell>
          <cell r="S34" t="str">
            <v>PT Jaya Readymix</v>
          </cell>
        </row>
        <row r="35">
          <cell r="H35" t="str">
            <v>m³</v>
          </cell>
          <cell r="I35">
            <v>230000</v>
          </cell>
          <cell r="L35">
            <v>230000</v>
          </cell>
          <cell r="M35">
            <v>0</v>
          </cell>
          <cell r="O35">
            <v>230000</v>
          </cell>
          <cell r="P35">
            <v>0</v>
          </cell>
          <cell r="Q35">
            <v>36873</v>
          </cell>
          <cell r="S35" t="str">
            <v>PT Jaya Readymix</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32">
          <cell r="H32" t="str">
            <v>m³</v>
          </cell>
        </row>
      </sheetData>
      <sheetData sheetId="23">
        <row r="32">
          <cell r="H32" t="str">
            <v>m³</v>
          </cell>
        </row>
      </sheetData>
      <sheetData sheetId="24">
        <row r="32">
          <cell r="H32" t="str">
            <v>m³</v>
          </cell>
        </row>
      </sheetData>
      <sheetData sheetId="25">
        <row r="32">
          <cell r="H32" t="str">
            <v>m³</v>
          </cell>
        </row>
      </sheetData>
      <sheetData sheetId="26">
        <row r="32">
          <cell r="H32" t="str">
            <v>m³</v>
          </cell>
        </row>
      </sheetData>
      <sheetData sheetId="27">
        <row r="32">
          <cell r="H32" t="str">
            <v>m³</v>
          </cell>
        </row>
      </sheetData>
      <sheetData sheetId="28">
        <row r="32">
          <cell r="H32" t="str">
            <v>m³</v>
          </cell>
        </row>
      </sheetData>
      <sheetData sheetId="29">
        <row r="32">
          <cell r="H32" t="str">
            <v>m³</v>
          </cell>
        </row>
      </sheetData>
      <sheetData sheetId="30">
        <row r="32">
          <cell r="H32" t="str">
            <v>m³</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ow r="32">
          <cell r="H32" t="str">
            <v>m³</v>
          </cell>
        </row>
      </sheetData>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row r="32">
          <cell r="H32" t="str">
            <v>m³</v>
          </cell>
        </row>
      </sheetData>
      <sheetData sheetId="53" refreshError="1"/>
      <sheetData sheetId="54" refreshError="1"/>
      <sheetData sheetId="55" refreshError="1"/>
      <sheetData sheetId="56" refreshError="1"/>
      <sheetData sheetId="57" refreshError="1"/>
      <sheetData sheetId="58"/>
      <sheetData sheetId="59" refreshError="1"/>
      <sheetData sheetId="60" refreshError="1"/>
      <sheetData sheetId="61">
        <row r="32">
          <cell r="H32" t="str">
            <v>m³</v>
          </cell>
        </row>
      </sheetData>
      <sheetData sheetId="62" refreshError="1"/>
      <sheetData sheetId="63" refreshError="1"/>
      <sheetData sheetId="64"/>
      <sheetData sheetId="65"/>
      <sheetData sheetId="66">
        <row r="32">
          <cell r="H32" t="str">
            <v>m³</v>
          </cell>
        </row>
      </sheetData>
      <sheetData sheetId="67">
        <row r="32">
          <cell r="H32" t="str">
            <v>m³</v>
          </cell>
        </row>
      </sheetData>
      <sheetData sheetId="68">
        <row r="32">
          <cell r="H32" t="str">
            <v>m³</v>
          </cell>
        </row>
      </sheetData>
      <sheetData sheetId="69">
        <row r="32">
          <cell r="H32" t="str">
            <v>m³</v>
          </cell>
        </row>
      </sheetData>
      <sheetData sheetId="70">
        <row r="32">
          <cell r="H32" t="str">
            <v>m³</v>
          </cell>
        </row>
      </sheetData>
      <sheetData sheetId="71">
        <row r="32">
          <cell r="H32" t="str">
            <v>m³</v>
          </cell>
        </row>
      </sheetData>
      <sheetData sheetId="72">
        <row r="32">
          <cell r="H32" t="str">
            <v>m³</v>
          </cell>
        </row>
      </sheetData>
      <sheetData sheetId="73">
        <row r="32">
          <cell r="H32" t="str">
            <v>m³</v>
          </cell>
        </row>
      </sheetData>
      <sheetData sheetId="74">
        <row r="32">
          <cell r="H32" t="str">
            <v>m³</v>
          </cell>
        </row>
      </sheetData>
      <sheetData sheetId="75">
        <row r="32">
          <cell r="H32" t="str">
            <v>m³</v>
          </cell>
        </row>
      </sheetData>
      <sheetData sheetId="76">
        <row r="32">
          <cell r="H32" t="str">
            <v>m³</v>
          </cell>
        </row>
      </sheetData>
      <sheetData sheetId="77">
        <row r="32">
          <cell r="H32" t="str">
            <v>m³</v>
          </cell>
        </row>
      </sheetData>
      <sheetData sheetId="78">
        <row r="32">
          <cell r="H32" t="str">
            <v>m³</v>
          </cell>
        </row>
      </sheetData>
      <sheetData sheetId="79"/>
      <sheetData sheetId="80">
        <row r="32">
          <cell r="H32" t="str">
            <v>m³</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row r="32">
          <cell r="H32" t="str">
            <v>m³</v>
          </cell>
        </row>
      </sheetData>
      <sheetData sheetId="101"/>
      <sheetData sheetId="102">
        <row r="32">
          <cell r="H32" t="str">
            <v>m³</v>
          </cell>
        </row>
      </sheetData>
      <sheetData sheetId="103"/>
      <sheetData sheetId="104">
        <row r="32">
          <cell r="H32" t="str">
            <v>m³</v>
          </cell>
        </row>
      </sheetData>
      <sheetData sheetId="105">
        <row r="32">
          <cell r="H32" t="str">
            <v>m³</v>
          </cell>
        </row>
      </sheetData>
      <sheetData sheetId="106">
        <row r="32">
          <cell r="H32" t="str">
            <v>m³</v>
          </cell>
        </row>
      </sheetData>
      <sheetData sheetId="107"/>
      <sheetData sheetId="108"/>
      <sheetData sheetId="109" refreshError="1"/>
      <sheetData sheetId="110" refreshError="1"/>
      <sheetData sheetId="111">
        <row r="32">
          <cell r="H32" t="str">
            <v>m³</v>
          </cell>
        </row>
      </sheetData>
      <sheetData sheetId="112" refreshError="1"/>
      <sheetData sheetId="113"/>
      <sheetData sheetId="114"/>
      <sheetData sheetId="115"/>
      <sheetData sheetId="116"/>
      <sheetData sheetId="117"/>
      <sheetData sheetId="118"/>
      <sheetData sheetId="119"/>
      <sheetData sheetId="120"/>
      <sheetData sheetId="121">
        <row r="32">
          <cell r="H32" t="str">
            <v>m³</v>
          </cell>
        </row>
      </sheetData>
      <sheetData sheetId="122"/>
      <sheetData sheetId="123"/>
      <sheetData sheetId="124"/>
      <sheetData sheetId="125">
        <row r="32">
          <cell r="H32" t="str">
            <v>m³</v>
          </cell>
        </row>
      </sheetData>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row r="32">
          <cell r="H32" t="str">
            <v>m³</v>
          </cell>
        </row>
      </sheetData>
      <sheetData sheetId="212"/>
      <sheetData sheetId="213">
        <row r="32">
          <cell r="H32" t="str">
            <v>m³</v>
          </cell>
        </row>
      </sheetData>
      <sheetData sheetId="214"/>
      <sheetData sheetId="215">
        <row r="32">
          <cell r="H32" t="str">
            <v>m³</v>
          </cell>
        </row>
      </sheetData>
      <sheetData sheetId="216">
        <row r="32">
          <cell r="H32" t="str">
            <v>m³</v>
          </cell>
        </row>
      </sheetData>
      <sheetData sheetId="217">
        <row r="32">
          <cell r="H32" t="str">
            <v>m³</v>
          </cell>
        </row>
      </sheetData>
      <sheetData sheetId="218"/>
      <sheetData sheetId="219"/>
      <sheetData sheetId="220" refreshError="1"/>
      <sheetData sheetId="221"/>
      <sheetData sheetId="222" refreshError="1"/>
      <sheetData sheetId="223">
        <row r="32">
          <cell r="H32" t="str">
            <v>m³</v>
          </cell>
        </row>
      </sheetData>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row r="32">
          <cell r="H32" t="str">
            <v>m³</v>
          </cell>
        </row>
      </sheetData>
      <sheetData sheetId="247"/>
      <sheetData sheetId="248"/>
      <sheetData sheetId="249"/>
      <sheetData sheetId="250">
        <row r="32">
          <cell r="H32" t="str">
            <v>m³</v>
          </cell>
        </row>
      </sheetData>
      <sheetData sheetId="251"/>
      <sheetData sheetId="252"/>
      <sheetData sheetId="253"/>
      <sheetData sheetId="254"/>
      <sheetData sheetId="255" refreshError="1"/>
      <sheetData sheetId="256" refreshError="1"/>
      <sheetData sheetId="257" refreshError="1"/>
      <sheetData sheetId="258"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Str-Ars"/>
      <sheetName val="int-fur"/>
      <sheetName val="Koefisien"/>
      <sheetName val="Tulangan"/>
      <sheetName val="Analisa"/>
      <sheetName val="B - Norelec"/>
      <sheetName val="DAF-1"/>
      <sheetName val="Mall"/>
      <sheetName val="UPAH PEKERJA"/>
      <sheetName val="Data"/>
      <sheetName val="HARGA MATERIAL"/>
      <sheetName val="Material"/>
      <sheetName val="Upah"/>
      <sheetName val="C"/>
      <sheetName val="Rekap Prelim"/>
      <sheetName val="Harga Upah"/>
      <sheetName val="ana_str"/>
      <sheetName val="Cover"/>
      <sheetName val="Bangunan Utama"/>
      <sheetName val="FINISHING"/>
      <sheetName val="bahan"/>
      <sheetName val="Panel,feeder,elek"/>
      <sheetName val="BQ"/>
      <sheetName val="HRG BHN"/>
      <sheetName val="41,9&amp;36,3"/>
      <sheetName val="Notes"/>
      <sheetName val="H.Satuan"/>
      <sheetName val="Volume 1"/>
      <sheetName val="H_Satuan"/>
      <sheetName val="lt.I"/>
      <sheetName val="Bill of Qty"/>
      <sheetName val="Analisa Harga satuan Alat"/>
      <sheetName val="Estimate"/>
      <sheetName val="DASH"/>
      <sheetName val="BQ1"/>
      <sheetName val="LEMBAR4"/>
      <sheetName val="DETAIL LT 7-10"/>
      <sheetName val="rek.PUS oe"/>
      <sheetName val="Analis_Drainase"/>
      <sheetName val="41_9_36_3"/>
      <sheetName val="HB"/>
      <sheetName val="DAF_7"/>
      <sheetName val="UPAHBAHAN"/>
      <sheetName val="Daf.Harga-Upah"/>
      <sheetName val="LOPCALC"/>
      <sheetName val="Project_P"/>
      <sheetName val="Master Edit"/>
      <sheetName val="Harga"/>
      <sheetName val="Basic Price"/>
      <sheetName val="DIVI6"/>
      <sheetName val="Divisi1"/>
      <sheetName val="REKAP "/>
      <sheetName val="R.ARSIP"/>
      <sheetName val="ANALISA SNI"/>
      <sheetName val="POSISI ANALISA"/>
      <sheetName val="Sheet1"/>
      <sheetName val="HARSAT"/>
      <sheetName val="Statement"/>
      <sheetName val="Kurs"/>
      <sheetName val="ARP"/>
      <sheetName val="Balok L.1"/>
      <sheetName val="TE TS FA LAN MATV"/>
      <sheetName val="Harga Satuan"/>
      <sheetName val="BQ_E20_02_Rp_"/>
      <sheetName val="GRAND REKAP"/>
      <sheetName val="Anls"/>
      <sheetName val="main summary"/>
      <sheetName val="Rekap Direct Cost"/>
      <sheetName val="Analisa Upah &amp; Bahan Plum"/>
      <sheetName val="SEX"/>
      <sheetName val="Metod TWR"/>
      <sheetName val="T-3.2 UP Labour"/>
      <sheetName val="A"/>
      <sheetName val="prelim"/>
      <sheetName val="STR(CANCEL)"/>
      <sheetName val="1"/>
      <sheetName val="fcsp-w"/>
      <sheetName val="Basic"/>
      <sheetName val="Harsat Upah"/>
      <sheetName val="DAF_1"/>
      <sheetName val="detailed calc"/>
      <sheetName val="ISBL-CIV"/>
      <sheetName val="D3_1"/>
      <sheetName val="REF.ONLY"/>
      <sheetName val="1-LISTRIK"/>
      <sheetName val="summary"/>
      <sheetName val="price"/>
      <sheetName val="Management"/>
      <sheetName val="Formula"/>
      <sheetName val="Ind.MP Sch."/>
      <sheetName val="anal"/>
      <sheetName val="SAP"/>
      <sheetName val="ESCON"/>
      <sheetName val="B _ Norelec"/>
      <sheetName val="DIV.2"/>
      <sheetName val="notifier"/>
      <sheetName val="D4"/>
      <sheetName val="D6"/>
      <sheetName val="D7"/>
      <sheetName val="D8"/>
      <sheetName val="DB"/>
      <sheetName val="Harga Bahan"/>
      <sheetName val="STR"/>
      <sheetName val="COST-PERSON-J.O."/>
      <sheetName val="ANALISA HARGA SATUAN"/>
      <sheetName val="SUM"/>
      <sheetName val="INPUT AGST"/>
      <sheetName val="labor1"/>
      <sheetName val="BQ (by owner)"/>
      <sheetName val="rab me (fisik)"/>
      <sheetName val="rab me (by owner) "/>
      <sheetName val="Harsat BHN AR,M"/>
      <sheetName val="3-DIV2"/>
      <sheetName val="G_SUMMARY"/>
      <sheetName val="LT. DASAR"/>
      <sheetName val="UPAH BAHAN 07"/>
      <sheetName val="D.BOARD"/>
      <sheetName val="Harsat Pekerjaan"/>
      <sheetName val="BAHAN_STR"/>
      <sheetName val="Upah&amp;Bahan"/>
      <sheetName val="BOX PANEL"/>
      <sheetName val="R-1"/>
      <sheetName val="analisa dasar"/>
      <sheetName val="B&amp;U"/>
      <sheetName val="ME-PLUMBING"/>
      <sheetName val="NP"/>
      <sheetName val="FORM 3A"/>
      <sheetName val="Man Power"/>
      <sheetName val="Harsat_El"/>
      <sheetName val="Plumbing"/>
      <sheetName val="PER-HP"/>
      <sheetName val="Ahs"/>
      <sheetName val="MVC"/>
      <sheetName val="UNIT PRICE WAGE and MATERIAL"/>
      <sheetName val="Feb Audited"/>
      <sheetName val="LINK-MAST. BASIC PRICE"/>
      <sheetName val="Rekap RAP real (2)"/>
      <sheetName val="tifico"/>
      <sheetName val="plint"/>
      <sheetName val="hafele"/>
      <sheetName val="STR_CANCEL_"/>
      <sheetName val="RWT. Inap LAKI"/>
      <sheetName val="AC"/>
      <sheetName val="Master_Edit1"/>
      <sheetName val="Rekap_Prelim1"/>
      <sheetName val="Harga_Upah1"/>
      <sheetName val="Basic_Price1"/>
      <sheetName val="HARGA_MATERIAL1"/>
      <sheetName val="UPAH_PEKERJA1"/>
      <sheetName val="B_-_Norelec1"/>
      <sheetName val="Bill_of_Qty1"/>
      <sheetName val="HRG_BHN1"/>
      <sheetName val="Bangunan_Utama1"/>
      <sheetName val="H_Satuan2"/>
      <sheetName val="REKAP_1"/>
      <sheetName val="R_ARSIP1"/>
      <sheetName val="ANALISA_SNI1"/>
      <sheetName val="POSISI_ANALISA1"/>
      <sheetName val="Balok_L_11"/>
      <sheetName val="TE_TS_FA_LAN_MATV1"/>
      <sheetName val="Harga_Satuan1"/>
      <sheetName val="lt_I1"/>
      <sheetName val="Volume_11"/>
      <sheetName val="main_summary1"/>
      <sheetName val="DETAIL_LT_7-101"/>
      <sheetName val="rek_PUS_oe1"/>
      <sheetName val="ANALISA_HARGA_SATUAN1"/>
      <sheetName val="Rekap_Direct_Cost1"/>
      <sheetName val="GRAND_REKAP1"/>
      <sheetName val="Analisa_Upah_&amp;_Bahan_Plum1"/>
      <sheetName val="FORM_3A1"/>
      <sheetName val="Man_Power1"/>
      <sheetName val="Harsat_Upah1"/>
      <sheetName val="Daf_Harga-Upah1"/>
      <sheetName val="Harsat_Pekerjaan1"/>
      <sheetName val="T-3_2_UP_Labour1"/>
      <sheetName val="Analisa_Harga_satuan_Alat1"/>
      <sheetName val="Master_Edit"/>
      <sheetName val="Rekap_Prelim"/>
      <sheetName val="Harga_Upah"/>
      <sheetName val="Basic_Price"/>
      <sheetName val="HARGA_MATERIAL"/>
      <sheetName val="UPAH_PEKERJA"/>
      <sheetName val="B_-_Norelec"/>
      <sheetName val="Bill_of_Qty"/>
      <sheetName val="HRG_BHN"/>
      <sheetName val="Bangunan_Utama"/>
      <sheetName val="H_Satuan1"/>
      <sheetName val="REKAP_"/>
      <sheetName val="R_ARSIP"/>
      <sheetName val="ANALISA_SNI"/>
      <sheetName val="POSISI_ANALISA"/>
      <sheetName val="Balok_L_1"/>
      <sheetName val="TE_TS_FA_LAN_MATV"/>
      <sheetName val="Harga_Satuan"/>
      <sheetName val="lt_I"/>
      <sheetName val="Volume_1"/>
      <sheetName val="main_summary"/>
      <sheetName val="DETAIL_LT_7-10"/>
      <sheetName val="rek_PUS_oe"/>
      <sheetName val="ANALISA_HARGA_SATUAN"/>
      <sheetName val="Rekap_Direct_Cost"/>
      <sheetName val="GRAND_REKAP"/>
      <sheetName val="Analisa_Upah_&amp;_Bahan_Plum"/>
      <sheetName val="FORM_3A"/>
      <sheetName val="Man_Power"/>
      <sheetName val="Harsat_Upah"/>
      <sheetName val="Daf_Harga-Upah"/>
      <sheetName val="Harsat_Pekerjaan"/>
      <sheetName val="T-3_2_UP_Labour"/>
      <sheetName val="Analisa_Harga_satuan_Alat"/>
      <sheetName val="Metod_TWR"/>
      <sheetName val="Metod_TWR1"/>
      <sheetName val="Master_Edit2"/>
      <sheetName val="Rekap_Prelim2"/>
      <sheetName val="Harga_Upah2"/>
      <sheetName val="Basic_Price2"/>
      <sheetName val="HARGA_MATERIAL2"/>
      <sheetName val="UPAH_PEKERJA2"/>
      <sheetName val="B_-_Norelec2"/>
      <sheetName val="Bill_of_Qty2"/>
      <sheetName val="HRG_BHN2"/>
      <sheetName val="Bangunan_Utama2"/>
      <sheetName val="H_Satuan3"/>
      <sheetName val="REKAP_2"/>
      <sheetName val="R_ARSIP2"/>
      <sheetName val="ANALISA_SNI2"/>
      <sheetName val="POSISI_ANALISA2"/>
      <sheetName val="Balok_L_12"/>
      <sheetName val="TE_TS_FA_LAN_MATV2"/>
      <sheetName val="Harga_Satuan2"/>
      <sheetName val="lt_I2"/>
      <sheetName val="Volume_12"/>
      <sheetName val="main_summary2"/>
      <sheetName val="DETAIL_LT_7-102"/>
      <sheetName val="rek_PUS_oe2"/>
      <sheetName val="ANALISA_HARGA_SATUAN2"/>
      <sheetName val="Rekap_Direct_Cost2"/>
      <sheetName val="GRAND_REKAP2"/>
      <sheetName val="Analisa_Upah_&amp;_Bahan_Plum2"/>
      <sheetName val="FORM_3A2"/>
      <sheetName val="Man_Power2"/>
      <sheetName val="Harsat_Upah2"/>
      <sheetName val="Daf_Harga-Upah2"/>
      <sheetName val="Harsat_Pekerjaan2"/>
      <sheetName val="T-3_2_UP_Labour2"/>
      <sheetName val="Analisa_Harga_satuan_Alat2"/>
      <sheetName val="Metod_TWR2"/>
      <sheetName val="Master_Edit3"/>
      <sheetName val="Rekap_Prelim3"/>
      <sheetName val="Harga_Upah3"/>
      <sheetName val="Basic_Price3"/>
      <sheetName val="HARGA_MATERIAL3"/>
      <sheetName val="UPAH_PEKERJA3"/>
      <sheetName val="B_-_Norelec3"/>
      <sheetName val="Bill_of_Qty3"/>
      <sheetName val="HRG_BHN3"/>
      <sheetName val="Bangunan_Utama3"/>
      <sheetName val="H_Satuan4"/>
      <sheetName val="REKAP_3"/>
      <sheetName val="R_ARSIP3"/>
      <sheetName val="ANALISA_SNI3"/>
      <sheetName val="POSISI_ANALISA3"/>
      <sheetName val="Balok_L_13"/>
      <sheetName val="TE_TS_FA_LAN_MATV3"/>
      <sheetName val="Harga_Satuan3"/>
      <sheetName val="lt_I3"/>
      <sheetName val="Volume_13"/>
      <sheetName val="main_summary3"/>
      <sheetName val="DETAIL_LT_7-103"/>
      <sheetName val="rek_PUS_oe3"/>
      <sheetName val="ANALISA_HARGA_SATUAN3"/>
      <sheetName val="Rekap_Direct_Cost3"/>
      <sheetName val="GRAND_REKAP3"/>
      <sheetName val="Analisa_Upah_&amp;_Bahan_Plum3"/>
      <sheetName val="FORM_3A3"/>
      <sheetName val="Man_Power3"/>
      <sheetName val="Harsat_Upah3"/>
      <sheetName val="Daf_Harga-Upah3"/>
      <sheetName val="Harsat_Pekerjaan3"/>
      <sheetName val="T-3_2_UP_Labour3"/>
      <sheetName val="Analisa_Harga_satuan_Alat3"/>
      <sheetName val="Metod_TWR3"/>
      <sheetName val="RWT__Inap_LAKI"/>
      <sheetName val="DATA PROYEK"/>
      <sheetName val="Harsat Bahan"/>
      <sheetName val="bhn"/>
      <sheetName val="Bhn Tng"/>
      <sheetName val="SEDUL"/>
      <sheetName val="RAB KBPM"/>
      <sheetName val="DAFTAR HARGA"/>
      <sheetName val="Informasi"/>
      <sheetName val="DISCLAIMER"/>
      <sheetName val="MAJOR"/>
      <sheetName val="%"/>
      <sheetName val="Peta Quarry"/>
      <sheetName val="Mobilisasi"/>
      <sheetName val="Perhitungan Mobilisasi Alat"/>
      <sheetName val="Lalu Lintas"/>
      <sheetName val="Jembatan Sementara"/>
      <sheetName val="BOQ"/>
      <sheetName val="Analisa K3"/>
      <sheetName val="4-Basic Price"/>
      <sheetName val="4-Analisa Quarry"/>
      <sheetName val="4-formulir harga bahan"/>
      <sheetName val="5-ALAT(1)"/>
      <sheetName val="5-ALAT (2)"/>
      <sheetName val="Agg Halus &amp; Kasar"/>
      <sheetName val="Agg A"/>
      <sheetName val="Agg B"/>
      <sheetName val="Agg C"/>
      <sheetName val="D2"/>
      <sheetName val="D3"/>
      <sheetName val="D5"/>
      <sheetName val="D6 ASBT"/>
      <sheetName val="Analisa Beton"/>
      <sheetName val="D7(2)"/>
      <sheetName val="D7(3)"/>
      <sheetName val="D8(1)"/>
      <sheetName val="D9"/>
      <sheetName val="D10 LS-Rutin"/>
      <sheetName val="D10 Kuantitas"/>
      <sheetName val="D10 Analisa HSP"/>
      <sheetName val="HURUF"/>
      <sheetName val="Terbilang"/>
      <sheetName val="Sheet5"/>
      <sheetName val="Sheet4"/>
      <sheetName val="GALIAN"/>
      <sheetName val="aspal fix"/>
      <sheetName val="CTB"/>
      <sheetName val="Sheet3"/>
      <sheetName val="CTB (2)"/>
      <sheetName val="beton"/>
      <sheetName val="marka jalan"/>
      <sheetName val="Bq BANYULEGI"/>
      <sheetName val="UPAH&amp;SEWA-ALAT"/>
      <sheetName val="1.Harga Dasar (2)"/>
      <sheetName val="sni paving"/>
      <sheetName val="perhitungan JEMBATAN"/>
      <sheetName val="PERHIT RET WAL"/>
      <sheetName val="saluran"/>
      <sheetName val="Recovered_Sheet1"/>
      <sheetName val="000000"/>
      <sheetName val="MENU UTAMA"/>
      <sheetName val="PLAT"/>
      <sheetName val="BALOK 1"/>
      <sheetName val="KOLOM"/>
      <sheetName val="BACK UP VOL ARS"/>
      <sheetName val="RAB ARS,STR (2)"/>
      <sheetName val="REKAP TOTAL"/>
      <sheetName val="REKAP ITEM"/>
      <sheetName val="RAB ARS,STR"/>
      <sheetName val="RAB ME"/>
      <sheetName val="SUB"/>
      <sheetName val="Harsat Pekerjaan Permen"/>
      <sheetName val="Analisa Permen"/>
      <sheetName val="BAHAN SHT"/>
      <sheetName val="SUB1"/>
      <sheetName val="SUB2"/>
      <sheetName val="SUB3"/>
      <sheetName val="Harsat Pekerjaan SNI"/>
      <sheetName val="SUB4"/>
      <sheetName val="UPAH SHT"/>
      <sheetName val="Perhit Beton"/>
      <sheetName val="SUB5"/>
      <sheetName val="Perhitungan Besi"/>
      <sheetName val="SUB6"/>
      <sheetName val="Berat Besi C"/>
      <sheetName val="Besi WF"/>
      <sheetName val="Besi Siku L"/>
      <sheetName val="Besi Strip"/>
      <sheetName val="SUB6 (2)"/>
      <sheetName val="HARGA BANGUNAN GEDUNG"/>
      <sheetName val="HARGA BANGUNAN RUDIN"/>
      <sheetName val="SUB6 (3)"/>
      <sheetName val="HARGA PAGAR"/>
      <sheetName val="BANGUNAN SEDERHANA"/>
      <sheetName val="BANGUNAN TIDAK SEDERHANA"/>
      <sheetName val="BANGUNAN KHUSUS"/>
      <sheetName val="HARGA BAHAN BAKU"/>
      <sheetName val="INPUT"/>
      <sheetName val="BTL-Bau"/>
      <sheetName val="SCH"/>
      <sheetName val="dasar"/>
      <sheetName val="A.2 ALS-PERSIAPAN"/>
      <sheetName val="BQ-Structur"/>
      <sheetName val="alat"/>
      <sheetName val="ANALISA GRS TENGAH"/>
      <sheetName val="Bill 3"/>
      <sheetName val="5-Peralatan"/>
      <sheetName val="NLsimpro"/>
      <sheetName val="Sales Parameter"/>
      <sheetName val="lap-bulan"/>
      <sheetName val="EK-JAN-07"/>
      <sheetName val="Upah dan Bahan "/>
      <sheetName val="1b.bill"/>
      <sheetName val="Dafkua"/>
      <sheetName val="ARAB"/>
      <sheetName val="DAF.ALAT"/>
      <sheetName val="HARGA DSR"/>
      <sheetName val="upah bahan"/>
      <sheetName val="RAB_KBPM1"/>
      <sheetName val="Bhn_Tng1"/>
      <sheetName val="RAB_KBPM"/>
      <sheetName val="Bhn_Tng"/>
      <sheetName val="DAFTAR_HARGA"/>
      <sheetName val="Harsat_BHN_AR,M"/>
      <sheetName val="DAFTAR_HARGA1"/>
      <sheetName val="Harsat_BHN_AR,M1"/>
      <sheetName val="RAB_KBPM2"/>
      <sheetName val="Bhn_Tng2"/>
      <sheetName val="DAFTAR_HARGA2"/>
      <sheetName val="Harsat_BHN_AR,M2"/>
      <sheetName val="MASTER1"/>
      <sheetName val="MC"/>
      <sheetName val="K"/>
      <sheetName val="BREAKDOWN"/>
      <sheetName val="Daftar Harga Alat"/>
      <sheetName val="Faktor Markup"/>
      <sheetName val="H-BHN"/>
      <sheetName val="A-BANTU"/>
      <sheetName val="4. aktivitas proyek"/>
      <sheetName val="Currency Rate"/>
      <sheetName val="Meto"/>
      <sheetName val="Feb_Audited"/>
      <sheetName val="BOX_PANEL"/>
      <sheetName val="DATA LEBAR REAL"/>
      <sheetName val="PPC"/>
      <sheetName val="pricing"/>
      <sheetName val="Rate"/>
      <sheetName val="RAB"/>
      <sheetName val="AHS Marka"/>
      <sheetName val="A-ars"/>
      <sheetName val="DUTCH CONE"/>
      <sheetName val="Cont"/>
      <sheetName val="Daftar Customer"/>
      <sheetName val="H.SAT"/>
      <sheetName val="List Material"/>
      <sheetName val="Links"/>
      <sheetName val="Lead"/>
      <sheetName val="Bahan&amp;upah"/>
      <sheetName val="PRY01-1"/>
      <sheetName val="LMKC"/>
      <sheetName val="Sales"/>
      <sheetName val="Laba JO"/>
      <sheetName val="LMKC 3"/>
      <sheetName val="RKAPK-SIMULASI"/>
      <sheetName val="LMKC 1"/>
      <sheetName val="Neraca"/>
      <sheetName val="PEMASARAN 2014"/>
      <sheetName val="SCHEDULE"/>
      <sheetName val="coba"/>
      <sheetName val="341271"/>
      <sheetName val="extern"/>
      <sheetName val="Analisa K"/>
      <sheetName val="CH"/>
      <sheetName val="Elektrikal"/>
      <sheetName val="harsat sdy"/>
      <sheetName val="Har-sat-dasr"/>
      <sheetName val="TABLE"/>
      <sheetName val="351BQMCN"/>
      <sheetName val="Std-Prod KS"/>
      <sheetName val="BQ-MECHANICAL"/>
      <sheetName val="DHS AC"/>
      <sheetName val="RENTAL1"/>
      <sheetName val="Balok_1"/>
      <sheetName val="ONSIDE MTRL"/>
      <sheetName val="Rekap Anl"/>
      <sheetName val="관세,통관수수료,운반비"/>
      <sheetName val="prodcmp"/>
      <sheetName val="prodblz"/>
      <sheetName val="Lokasi"/>
      <sheetName val="Meth "/>
      <sheetName val="RAB (I)"/>
      <sheetName val="JUNI"/>
      <sheetName val="Account Payable"/>
      <sheetName val="Revenue (10)"/>
      <sheetName val="Pipa 8 mm"/>
      <sheetName val="NOTE 14. LIAB"/>
      <sheetName val="NOTE 6. ONCA"/>
      <sheetName val="name"/>
      <sheetName val="NAMES"/>
      <sheetName val="Rekap RAP"/>
      <sheetName val="Drop Down"/>
      <sheetName val="Parameter"/>
      <sheetName val="anal rab"/>
      <sheetName val="Pek. Persiapan"/>
      <sheetName val="Master_Edit4"/>
      <sheetName val="Rekap_Prelim4"/>
      <sheetName val="Harga_Upah4"/>
      <sheetName val="Basic_Price4"/>
      <sheetName val="HARGA_MATERIAL4"/>
      <sheetName val="UPAH_PEKERJA4"/>
      <sheetName val="B_-_Norelec4"/>
      <sheetName val="Bill_of_Qty4"/>
      <sheetName val="HRG_BHN4"/>
      <sheetName val="Bangunan_Utama4"/>
      <sheetName val="H_Satuan5"/>
      <sheetName val="REKAP_4"/>
      <sheetName val="R_ARSIP4"/>
      <sheetName val="ANALISA_SNI4"/>
      <sheetName val="POSISI_ANALISA4"/>
      <sheetName val="Balok_L_14"/>
      <sheetName val="TE_TS_FA_LAN_MATV4"/>
      <sheetName val="Harga_Satuan4"/>
      <sheetName val="lt_I4"/>
      <sheetName val="Volume_14"/>
      <sheetName val="main_summary4"/>
      <sheetName val="DETAIL_LT_7-104"/>
      <sheetName val="rek_PUS_oe4"/>
      <sheetName val="ANALISA_HARGA_SATUAN4"/>
      <sheetName val="Rekap_Direct_Cost4"/>
      <sheetName val="GRAND_REKAP4"/>
      <sheetName val="Analisa_Upah_&amp;_Bahan_Plum4"/>
      <sheetName val="FORM_3A4"/>
      <sheetName val="Man_Power4"/>
      <sheetName val="Harsat_Upah4"/>
      <sheetName val="Daf_Harga-Upah4"/>
      <sheetName val="Harsat_Pekerjaan4"/>
      <sheetName val="T-3_2_UP_Labour4"/>
      <sheetName val="Analisa_Harga_satuan_Alat4"/>
      <sheetName val="Metod_TWR4"/>
      <sheetName val="RWT__Inap_LAKI1"/>
      <sheetName val="Master_Edit5"/>
      <sheetName val="Rekap_Prelim5"/>
      <sheetName val="Harga_Upah5"/>
      <sheetName val="Basic_Price5"/>
      <sheetName val="HARGA_MATERIAL5"/>
      <sheetName val="UPAH_PEKERJA5"/>
      <sheetName val="B_-_Norelec5"/>
      <sheetName val="Bill_of_Qty5"/>
      <sheetName val="HRG_BHN5"/>
      <sheetName val="Bangunan_Utama5"/>
      <sheetName val="H_Satuan6"/>
      <sheetName val="REKAP_5"/>
      <sheetName val="R_ARSIP5"/>
      <sheetName val="ANALISA_SNI5"/>
      <sheetName val="POSISI_ANALISA5"/>
      <sheetName val="Balok_L_15"/>
      <sheetName val="TE_TS_FA_LAN_MATV5"/>
      <sheetName val="Harga_Satuan5"/>
      <sheetName val="lt_I5"/>
      <sheetName val="Volume_15"/>
      <sheetName val="main_summary5"/>
      <sheetName val="DETAIL_LT_7-105"/>
      <sheetName val="rek_PUS_oe5"/>
      <sheetName val="ANALISA_HARGA_SATUAN5"/>
      <sheetName val="Rekap_Direct_Cost5"/>
      <sheetName val="GRAND_REKAP5"/>
      <sheetName val="Analisa_Upah_&amp;_Bahan_Plum5"/>
      <sheetName val="FORM_3A5"/>
      <sheetName val="Man_Power5"/>
      <sheetName val="Harsat_Upah5"/>
      <sheetName val="Daf_Harga-Upah5"/>
      <sheetName val="Harsat_Pekerjaan5"/>
      <sheetName val="T-3_2_UP_Labour5"/>
      <sheetName val="Analisa_Harga_satuan_Alat5"/>
      <sheetName val="Metod_TWR5"/>
      <sheetName val="RWT__Inap_LAKI2"/>
      <sheetName val="Master_Edit6"/>
      <sheetName val="Rekap_Prelim6"/>
      <sheetName val="Harga_Upah6"/>
      <sheetName val="Basic_Price6"/>
      <sheetName val="HARGA_MATERIAL6"/>
      <sheetName val="UPAH_PEKERJA6"/>
      <sheetName val="B_-_Norelec6"/>
      <sheetName val="Bill_of_Qty6"/>
      <sheetName val="HRG_BHN6"/>
      <sheetName val="Bangunan_Utama6"/>
      <sheetName val="H_Satuan7"/>
      <sheetName val="REKAP_6"/>
      <sheetName val="R_ARSIP6"/>
      <sheetName val="ANALISA_SNI6"/>
      <sheetName val="POSISI_ANALISA6"/>
      <sheetName val="Balok_L_16"/>
      <sheetName val="TE_TS_FA_LAN_MATV6"/>
      <sheetName val="Harga_Satuan6"/>
      <sheetName val="lt_I6"/>
      <sheetName val="Volume_16"/>
      <sheetName val="main_summary6"/>
      <sheetName val="DETAIL_LT_7-106"/>
      <sheetName val="rek_PUS_oe6"/>
      <sheetName val="ANALISA_HARGA_SATUAN6"/>
      <sheetName val="Rekap_Direct_Cost6"/>
      <sheetName val="GRAND_REKAP6"/>
      <sheetName val="Analisa_Upah_&amp;_Bahan_Plum6"/>
      <sheetName val="FORM_3A6"/>
      <sheetName val="Man_Power6"/>
      <sheetName val="Harsat_Upah6"/>
      <sheetName val="Daf_Harga-Upah6"/>
      <sheetName val="Harsat_Pekerjaan6"/>
      <sheetName val="T-3_2_UP_Labour6"/>
      <sheetName val="Analisa_Harga_satuan_Alat6"/>
      <sheetName val="Metod_TWR6"/>
      <sheetName val="RWT__Inap_LAKI3"/>
      <sheetName val="detailed_calc"/>
      <sheetName val="Ind_MP_Sch_"/>
      <sheetName val="REF_ONLY"/>
      <sheetName val="AHS_Marka"/>
      <sheetName val="BQ_(by_owner)"/>
      <sheetName val="rab_me_(fisik)"/>
      <sheetName val="rab_me_(by_owner)_"/>
      <sheetName val="LINK-MAST__BASIC_PRICE"/>
      <sheetName val="Rekap_RAP_real_(2)"/>
      <sheetName val="DUTCH_CONE"/>
      <sheetName val="D_BOARD"/>
      <sheetName val="Daftar_Customer"/>
      <sheetName val="List_Material"/>
      <sheetName val="Account_Payable"/>
      <sheetName val="Revenue_(10)"/>
      <sheetName val="NOTE_14__LIAB"/>
      <sheetName val="NOTE_6__ONCA"/>
      <sheetName val="Rekap_RAP"/>
      <sheetName val="Drop_Down"/>
      <sheetName val="B___Norelec"/>
      <sheetName val="INPUT_AGST"/>
      <sheetName val="Pipa_8_mm"/>
      <sheetName val="DIV_2"/>
      <sheetName val="Sales_Parameter"/>
      <sheetName val="UNIT_PRICE_WAGE_and_MATERIAL"/>
      <sheetName val="Laba_JO"/>
      <sheetName val="COST-PERSON-J_O_"/>
      <sheetName val="Harga_Bahan"/>
      <sheetName val="anal_rab"/>
      <sheetName val="Bill_3"/>
      <sheetName val="Std-Prod_KS"/>
      <sheetName val="Pek__Persiapan"/>
      <sheetName val="harsat_sdy"/>
      <sheetName val="UPAH_BAHAN_07"/>
      <sheetName val="Kosong"/>
      <sheetName val="Library Procedures"/>
      <sheetName val="Paint Type B"/>
      <sheetName val="B. UPAH"/>
      <sheetName val="Rekapitulasi"/>
      <sheetName val=" PENDAPATAN TOL"/>
      <sheetName val="Iklan"/>
      <sheetName val="JLO"/>
      <sheetName val="PBB"/>
      <sheetName val="Opex"/>
      <sheetName val="OPR"/>
      <sheetName val="Gaji"/>
      <sheetName val="BUC"/>
      <sheetName val="Amortisasi"/>
      <sheetName val="Provisi"/>
      <sheetName val="Capex ADP dan Amortisasi JORR S"/>
      <sheetName val="amor capek 36 th"/>
      <sheetName val="Biaya"/>
      <sheetName val="RKP-REK(HO-RO-BO)"/>
      <sheetName val="3-DIV3"/>
      <sheetName val="3-DIV4"/>
      <sheetName val="Daftar Harga Satuan"/>
      <sheetName val="LUMPSUM"/>
      <sheetName val="341204"/>
      <sheetName val="UPAH &amp; BAHAN"/>
      <sheetName val="견적기준"/>
      <sheetName val="Configuration"/>
      <sheetName val="attact_9"/>
      <sheetName val="Pipe"/>
      <sheetName val="I-KAMAR"/>
      <sheetName val="Quantity"/>
      <sheetName val="PAD_F"/>
      <sheetName val="BQ All_2"/>
      <sheetName val="index"/>
      <sheetName val="RAB AR&amp;STR"/>
      <sheetName val="BQ-1A"/>
      <sheetName val="Labor"/>
      <sheetName val="detailed_calc1"/>
      <sheetName val="Hardas"/>
      <sheetName val="RBP-5"/>
      <sheetName val="Insulation_Utl_Off"/>
      <sheetName val="Note_Piping"/>
      <sheetName val="steam table"/>
      <sheetName val="DAF-9"/>
      <sheetName val="Harga bahan _ upah"/>
      <sheetName val="PAD-F"/>
      <sheetName val="KOEF"/>
      <sheetName val="Hrg Dsr"/>
      <sheetName val="Daf-Har-Pening"/>
      <sheetName val="HSP"/>
      <sheetName val="Unit Rate"/>
      <sheetName val="NC-CM"/>
      <sheetName val="ANA"/>
      <sheetName val="Upah&amp;bhn"/>
      <sheetName val="RKP_TOT"/>
      <sheetName val="Upah+bahan"/>
      <sheetName val="daftar harga dan upah"/>
      <sheetName val="An_Basic"/>
      <sheetName val="Cashflow"/>
      <sheetName val="Progress"/>
      <sheetName val="Bhn+Uph"/>
      <sheetName val="C-OFF"/>
      <sheetName val="Htg stn"/>
      <sheetName val="Harga Sat Dasar"/>
      <sheetName val="ELEMENT SUM"/>
      <sheetName val="KSO"/>
      <sheetName val="Por"/>
      <sheetName val="Code"/>
      <sheetName val="OH-10BLN"/>
      <sheetName val="Rinci H Borong"/>
      <sheetName val="Cover RKABP"/>
      <sheetName val="bahan 2004"/>
      <sheetName val="Hrg Modif"/>
      <sheetName val="HSD"/>
      <sheetName val="DAF-ISI"/>
      <sheetName val="1. Pendhln"/>
      <sheetName val="2. Tujuan"/>
      <sheetName val="5. Kebijakan"/>
      <sheetName val="HIRA (2)"/>
      <sheetName val="IDENT"/>
      <sheetName val="IBAPR"/>
      <sheetName val="8. Tujuan Sasaran&amp; Program"/>
      <sheetName val="DAILY"/>
      <sheetName val="9.1. Daftar UU"/>
      <sheetName val="9.2. Prog uu "/>
      <sheetName val="REV UU"/>
      <sheetName val="10.1.martiks MK3L"/>
      <sheetName val="10.2.jadwal pemantauan MK3L"/>
      <sheetName val="11.1 Struktur Organisasi"/>
      <sheetName val="11.2.Struktur SMMK3L"/>
      <sheetName val="Job Competency"/>
      <sheetName val="12 Ren. Diklat"/>
      <sheetName val="13. Konsul&amp;Komnks 1"/>
      <sheetName val="Renc. Plksnaan"/>
      <sheetName val="Renc. S. daya"/>
      <sheetName val="14.3.Dft Prosdr"/>
      <sheetName val="14.4.IK"/>
      <sheetName val="15.1. Denah evakuasi"/>
      <sheetName val="15.2.STR-ORG TTD"/>
      <sheetName val="15.3.Uraian Tugas TTD"/>
      <sheetName val="15.4.Flowchart"/>
      <sheetName val="15.5. APD"/>
      <sheetName val="15.6.Perlengkapan TTD"/>
      <sheetName val="Penanganan Kondisi Darurat"/>
      <sheetName val="Sistem Pertolongan pertama "/>
      <sheetName val="PSK3L"/>
      <sheetName val="16.2. Uraian Tugas P2K3"/>
      <sheetName val="17.2.Alat berat"/>
      <sheetName val="Batch"/>
      <sheetName val="Dump Trk"/>
      <sheetName val="Alt Rngan"/>
      <sheetName val=" Resum Kontr"/>
      <sheetName val="CHECKLIST LAP."/>
      <sheetName val="Sken kead drrt"/>
      <sheetName val="TTD"/>
      <sheetName val="Flow pros drrt"/>
      <sheetName val="flow kecelakaan"/>
      <sheetName val="flow Kebakaran"/>
      <sheetName val="Rambu2 k3"/>
      <sheetName val="18.Audit"/>
      <sheetName val="20.3.Daftar Rambu"/>
      <sheetName val="19.RTM"/>
      <sheetName val="RN TEST"/>
      <sheetName val="20.4.Arti Rambu"/>
      <sheetName val="alat CETAK"/>
      <sheetName val="DATA BASE"/>
      <sheetName val="PEMBESIAN"/>
      <sheetName val="Analisa taksir-1"/>
      <sheetName val="Harga Satuan 2011"/>
      <sheetName val="Rkp B. UP"/>
      <sheetName val="hrga dasar"/>
      <sheetName val="metode.rutin"/>
      <sheetName val="Rkp"/>
      <sheetName val="Lap.Harian kntrk"/>
      <sheetName val="Unit Price"/>
      <sheetName val="ANALHASA"/>
      <sheetName val="다이꾸"/>
      <sheetName val="MAP"/>
      <sheetName val="Pemancangan"/>
      <sheetName val="SATUAN"/>
      <sheetName val="daftar hrg satuan"/>
      <sheetName val="Analisa Str"/>
      <sheetName val="UMUR ALAT"/>
      <sheetName val="FAKTOR MODAL CRF"/>
      <sheetName val="isian"/>
      <sheetName val="Material-mr"/>
      <sheetName val="urain teknis"/>
      <sheetName val="HARGA PEK"/>
      <sheetName val="AHSbj"/>
      <sheetName val="sat pekerjaan "/>
      <sheetName val="MPU"/>
      <sheetName val="D2 oke"/>
      <sheetName val="D3 oke"/>
      <sheetName val="D4 oke"/>
      <sheetName val="D5 oke"/>
      <sheetName val="D6baru"/>
      <sheetName val="D7  okee"/>
      <sheetName val="D8 oke"/>
      <sheetName val="rutin"/>
      <sheetName val="10.1(2)"/>
      <sheetName val="10.1(3)"/>
      <sheetName val="10.1(4)"/>
      <sheetName val="10.1(5)"/>
      <sheetName val="upah bahan "/>
      <sheetName val="METODE"/>
      <sheetName val="SCHEDULKONSTRUKSI"/>
      <sheetName val="SUBKONT"/>
      <sheetName val="tkdn"/>
      <sheetName val="MOB"/>
      <sheetName val="LAYANAN PEMEL"/>
      <sheetName val="REK"/>
      <sheetName val="ALOKASI"/>
      <sheetName val="U&amp;B"/>
      <sheetName val="Data Alat"/>
      <sheetName val="Analisa-alt"/>
      <sheetName val="GVL"/>
      <sheetName val="Kuantitas &amp; Harga"/>
      <sheetName val="TENAGA"/>
      <sheetName val="D5 - telford"/>
      <sheetName val="Bhn&amp;upah"/>
      <sheetName val="div3"/>
      <sheetName val="rab RSU Bt bara"/>
      <sheetName val="hrg-sat.pek"/>
      <sheetName val="Peralatan"/>
      <sheetName val="CekList"/>
      <sheetName val="dt"/>
      <sheetName val="ahs_utama"/>
      <sheetName val="Harga-upah"/>
      <sheetName val="ANAL KOEF"/>
      <sheetName val="Hal.010MUKAMC"/>
      <sheetName val="HSP inen"/>
      <sheetName val="Sheet6"/>
      <sheetName val="lamp. 12"/>
      <sheetName val="RAB_KBPM4"/>
      <sheetName val="Bhn_Tng4"/>
      <sheetName val="DAFTAR_HARGA4"/>
      <sheetName val="Harsat_BHN_AR,M4"/>
      <sheetName val="RAB_KBPM3"/>
      <sheetName val="Bhn_Tng3"/>
      <sheetName val="DAFTAR_HARGA3"/>
      <sheetName val="Harsat_BHN_AR,M3"/>
      <sheetName val="RAB_KBPM5"/>
      <sheetName val="Bhn_Tng5"/>
      <sheetName val="DAFTAR_HARGA5"/>
      <sheetName val="Harsat_BHN_AR,M5"/>
      <sheetName val="RAB_KBPM6"/>
      <sheetName val="Bhn_Tng6"/>
      <sheetName val="DAFTAR_HARGA6"/>
      <sheetName val="Harsat_BHN_AR,M6"/>
      <sheetName val="LT__DASAR"/>
      <sheetName val="Harsat_Bahan"/>
      <sheetName val="4__aktivitas_proyek"/>
      <sheetName val="Currency_Rate"/>
      <sheetName val="Hrg_Modif"/>
      <sheetName val="1__Pendhln"/>
      <sheetName val="2__Tujuan"/>
      <sheetName val="5__Kebijakan"/>
      <sheetName val="HIRA_(2)"/>
      <sheetName val="8__Tujuan_Sasaran&amp;_Program"/>
      <sheetName val="9_1__Daftar_UU"/>
      <sheetName val="9_2__Prog_uu_"/>
      <sheetName val="REV_UU"/>
      <sheetName val="10_1_martiks_MK3L"/>
      <sheetName val="10_2_jadwal_pemantauan_MK3L"/>
      <sheetName val="11_1_Struktur_Organisasi"/>
      <sheetName val="11_2_Struktur_SMMK3L"/>
      <sheetName val="Job_Competency"/>
      <sheetName val="12_Ren__Diklat"/>
      <sheetName val="13__Konsul&amp;Komnks_1"/>
      <sheetName val="Renc__Plksnaan"/>
      <sheetName val="Renc__S__daya"/>
      <sheetName val="14_3_Dft_Prosdr"/>
      <sheetName val="14_4_IK"/>
      <sheetName val="15_1__Denah_evakuasi"/>
      <sheetName val="15_2_STR-ORG_TTD"/>
      <sheetName val="15_3_Uraian_Tugas_TTD"/>
      <sheetName val="15_4_Flowchart"/>
      <sheetName val="15_5__APD"/>
      <sheetName val="15_6_Perlengkapan_TTD"/>
      <sheetName val="Penanganan_Kondisi_Darurat"/>
      <sheetName val="Sistem_Pertolongan_pertama_"/>
      <sheetName val="16_2__Uraian_Tugas_P2K3"/>
      <sheetName val="17_2_Alat_berat"/>
      <sheetName val="Dump_Trk"/>
      <sheetName val="Alt_Rngan"/>
      <sheetName val="_Resum_Kontr"/>
      <sheetName val="CHECKLIST_LAP_"/>
      <sheetName val="Sken_kead_drrt"/>
      <sheetName val="Flow_pros_drrt"/>
      <sheetName val="flow_kecelakaan"/>
      <sheetName val="flow_Kebakaran"/>
      <sheetName val="Rambu2_k3"/>
      <sheetName val="18_Audit"/>
      <sheetName val="20_3_Daftar_Rambu"/>
      <sheetName val="19_RTM"/>
      <sheetName val="RN_TEST"/>
      <sheetName val="20_4_Arti_Rambu"/>
      <sheetName val="4-Basic_Price"/>
      <sheetName val="Rekap_RAP_real_(2)1"/>
      <sheetName val="REF_ONLY1"/>
      <sheetName val="Ind_MP_Sch_1"/>
      <sheetName val="LT__DASAR1"/>
      <sheetName val="Harsat_Bahan1"/>
      <sheetName val="4__aktivitas_proyek1"/>
      <sheetName val="B___Norelec1"/>
      <sheetName val="Currency_Rate1"/>
      <sheetName val="BQ_(by_owner)1"/>
      <sheetName val="rab_me_(fisik)1"/>
      <sheetName val="rab_me_(by_owner)_1"/>
      <sheetName val="Hrg_Modif1"/>
      <sheetName val="1__Pendhln1"/>
      <sheetName val="2__Tujuan1"/>
      <sheetName val="5__Kebijakan1"/>
      <sheetName val="HIRA_(2)1"/>
      <sheetName val="8__Tujuan_Sasaran&amp;_Program1"/>
      <sheetName val="9_1__Daftar_UU1"/>
      <sheetName val="9_2__Prog_uu_1"/>
      <sheetName val="REV_UU1"/>
      <sheetName val="10_1_martiks_MK3L1"/>
      <sheetName val="10_2_jadwal_pemantauan_MK3L1"/>
      <sheetName val="11_1_Struktur_Organisasi1"/>
      <sheetName val="11_2_Struktur_SMMK3L1"/>
      <sheetName val="Job_Competency1"/>
      <sheetName val="12_Ren__Diklat1"/>
      <sheetName val="13__Konsul&amp;Komnks_11"/>
      <sheetName val="Renc__Plksnaan1"/>
      <sheetName val="Renc__S__daya1"/>
      <sheetName val="14_3_Dft_Prosdr1"/>
      <sheetName val="14_4_IK1"/>
      <sheetName val="15_1__Denah_evakuasi1"/>
      <sheetName val="15_2_STR-ORG_TTD1"/>
      <sheetName val="15_3_Uraian_Tugas_TTD1"/>
      <sheetName val="15_4_Flowchart1"/>
      <sheetName val="15_5__APD1"/>
      <sheetName val="15_6_Perlengkapan_TTD1"/>
      <sheetName val="Penanganan_Kondisi_Darurat1"/>
      <sheetName val="Sistem_Pertolongan_pertama_1"/>
      <sheetName val="16_2__Uraian_Tugas_P2K31"/>
      <sheetName val="17_2_Alat_berat1"/>
      <sheetName val="Dump_Trk1"/>
      <sheetName val="Alt_Rngan1"/>
      <sheetName val="_Resum_Kontr1"/>
      <sheetName val="CHECKLIST_LAP_1"/>
      <sheetName val="Sken_kead_drrt1"/>
      <sheetName val="Flow_pros_drrt1"/>
      <sheetName val="flow_kecelakaan1"/>
      <sheetName val="flow_Kebakaran1"/>
      <sheetName val="Rambu2_k31"/>
      <sheetName val="18_Audit1"/>
      <sheetName val="20_3_Daftar_Rambu1"/>
      <sheetName val="19_RTM1"/>
      <sheetName val="RN_TEST1"/>
      <sheetName val="20_4_Arti_Rambu1"/>
      <sheetName val="BOX_PANEL1"/>
      <sheetName val="4-Basic_Price1"/>
      <sheetName val="Harga_Upah7"/>
      <sheetName val="Rekap_Prelim7"/>
      <sheetName val="UPAH_PEKERJA7"/>
      <sheetName val="Bangunan_Utama7"/>
      <sheetName val="Volume_17"/>
      <sheetName val="HRG_BHN7"/>
      <sheetName val="H_Satuan8"/>
      <sheetName val="lt_I7"/>
      <sheetName val="Basic_Price7"/>
      <sheetName val="HARGA_MATERIAL7"/>
      <sheetName val="B_-_Norelec7"/>
      <sheetName val="GRAND_REKAP7"/>
      <sheetName val="Master_Edit7"/>
      <sheetName val="Bill_of_Qty7"/>
      <sheetName val="REKAP_7"/>
      <sheetName val="R_ARSIP7"/>
      <sheetName val="ANALISA_SNI7"/>
      <sheetName val="POSISI_ANALISA7"/>
      <sheetName val="Balok_L_17"/>
      <sheetName val="TE_TS_FA_LAN_MATV7"/>
      <sheetName val="Harga_Satuan7"/>
      <sheetName val="DETAIL_LT_7-107"/>
      <sheetName val="rek_PUS_oe7"/>
      <sheetName val="main_summary7"/>
      <sheetName val="ANALISA_HARGA_SATUAN7"/>
      <sheetName val="Rekap_Direct_Cost7"/>
      <sheetName val="Metod_TWR7"/>
      <sheetName val="Rekap_RAP_real_(2)3"/>
      <sheetName val="REF_ONLY3"/>
      <sheetName val="Ind_MP_Sch_3"/>
      <sheetName val="Harsat_Upah7"/>
      <sheetName val="LT__DASAR3"/>
      <sheetName val="detailed_calc3"/>
      <sheetName val="Analisa_Harga_satuan_Alat7"/>
      <sheetName val="Daf_Harga-Upah7"/>
      <sheetName val="Analisa_Upah_&amp;_Bahan_Plum7"/>
      <sheetName val="Harsat_Bahan3"/>
      <sheetName val="T-3_2_UP_Labour7"/>
      <sheetName val="Harsat_Pekerjaan7"/>
      <sheetName val="4__aktivitas_proyek3"/>
      <sheetName val="B___Norelec3"/>
      <sheetName val="Currency_Rate3"/>
      <sheetName val="BQ_(by_owner)3"/>
      <sheetName val="rab_me_(fisik)3"/>
      <sheetName val="rab_me_(by_owner)_3"/>
      <sheetName val="FORM_3A7"/>
      <sheetName val="Man_Power7"/>
      <sheetName val="RWT__Inap_LAKI4"/>
      <sheetName val="Hrg_Modif3"/>
      <sheetName val="1__Pendhln3"/>
      <sheetName val="2__Tujuan3"/>
      <sheetName val="5__Kebijakan3"/>
      <sheetName val="HIRA_(2)3"/>
      <sheetName val="8__Tujuan_Sasaran&amp;_Program3"/>
      <sheetName val="9_1__Daftar_UU3"/>
      <sheetName val="9_2__Prog_uu_3"/>
      <sheetName val="REV_UU3"/>
      <sheetName val="10_1_martiks_MK3L3"/>
      <sheetName val="10_2_jadwal_pemantauan_MK3L3"/>
      <sheetName val="11_1_Struktur_Organisasi3"/>
      <sheetName val="11_2_Struktur_SMMK3L3"/>
      <sheetName val="Job_Competency3"/>
      <sheetName val="12_Ren__Diklat3"/>
      <sheetName val="13__Konsul&amp;Komnks_13"/>
      <sheetName val="Renc__Plksnaan3"/>
      <sheetName val="Renc__S__daya3"/>
      <sheetName val="14_3_Dft_Prosdr3"/>
      <sheetName val="14_4_IK3"/>
      <sheetName val="15_1__Denah_evakuasi3"/>
      <sheetName val="15_2_STR-ORG_TTD3"/>
      <sheetName val="15_3_Uraian_Tugas_TTD3"/>
      <sheetName val="15_4_Flowchart3"/>
      <sheetName val="15_5__APD3"/>
      <sheetName val="15_6_Perlengkapan_TTD3"/>
      <sheetName val="Penanganan_Kondisi_Darurat3"/>
      <sheetName val="Sistem_Pertolongan_pertama_3"/>
      <sheetName val="16_2__Uraian_Tugas_P2K33"/>
      <sheetName val="17_2_Alat_berat3"/>
      <sheetName val="Dump_Trk3"/>
      <sheetName val="Alt_Rngan3"/>
      <sheetName val="_Resum_Kontr3"/>
      <sheetName val="CHECKLIST_LAP_3"/>
      <sheetName val="Sken_kead_drrt3"/>
      <sheetName val="Flow_pros_drrt3"/>
      <sheetName val="flow_kecelakaan3"/>
      <sheetName val="flow_Kebakaran3"/>
      <sheetName val="Rambu2_k33"/>
      <sheetName val="18_Audit3"/>
      <sheetName val="20_3_Daftar_Rambu3"/>
      <sheetName val="19_RTM3"/>
      <sheetName val="RN_TEST3"/>
      <sheetName val="20_4_Arti_Rambu3"/>
      <sheetName val="BOX_PANEL3"/>
      <sheetName val="4-Basic_Price3"/>
      <sheetName val="Rekap_RAP_real_(2)2"/>
      <sheetName val="REF_ONLY2"/>
      <sheetName val="Ind_MP_Sch_2"/>
      <sheetName val="LT__DASAR2"/>
      <sheetName val="detailed_calc2"/>
      <sheetName val="Harsat_Bahan2"/>
      <sheetName val="4__aktivitas_proyek2"/>
      <sheetName val="B___Norelec2"/>
      <sheetName val="Currency_Rate2"/>
      <sheetName val="BQ_(by_owner)2"/>
      <sheetName val="rab_me_(fisik)2"/>
      <sheetName val="rab_me_(by_owner)_2"/>
      <sheetName val="Hrg_Modif2"/>
      <sheetName val="1__Pendhln2"/>
      <sheetName val="2__Tujuan2"/>
      <sheetName val="5__Kebijakan2"/>
      <sheetName val="HIRA_(2)2"/>
      <sheetName val="8__Tujuan_Sasaran&amp;_Program2"/>
      <sheetName val="9_1__Daftar_UU2"/>
      <sheetName val="9_2__Prog_uu_2"/>
      <sheetName val="REV_UU2"/>
      <sheetName val="10_1_martiks_MK3L2"/>
      <sheetName val="10_2_jadwal_pemantauan_MK3L2"/>
      <sheetName val="11_1_Struktur_Organisasi2"/>
      <sheetName val="11_2_Struktur_SMMK3L2"/>
      <sheetName val="Job_Competency2"/>
      <sheetName val="12_Ren__Diklat2"/>
      <sheetName val="13__Konsul&amp;Komnks_12"/>
      <sheetName val="Renc__Plksnaan2"/>
      <sheetName val="Renc__S__daya2"/>
      <sheetName val="14_3_Dft_Prosdr2"/>
      <sheetName val="14_4_IK2"/>
      <sheetName val="15_1__Denah_evakuasi2"/>
      <sheetName val="15_2_STR-ORG_TTD2"/>
      <sheetName val="15_3_Uraian_Tugas_TTD2"/>
      <sheetName val="15_4_Flowchart2"/>
      <sheetName val="15_5__APD2"/>
      <sheetName val="15_6_Perlengkapan_TTD2"/>
      <sheetName val="Penanganan_Kondisi_Darurat2"/>
      <sheetName val="Sistem_Pertolongan_pertama_2"/>
      <sheetName val="16_2__Uraian_Tugas_P2K32"/>
      <sheetName val="17_2_Alat_berat2"/>
      <sheetName val="Dump_Trk2"/>
      <sheetName val="Alt_Rngan2"/>
      <sheetName val="_Resum_Kontr2"/>
      <sheetName val="CHECKLIST_LAP_2"/>
      <sheetName val="Sken_kead_drrt2"/>
      <sheetName val="Flow_pros_drrt2"/>
      <sheetName val="flow_kecelakaan2"/>
      <sheetName val="flow_Kebakaran2"/>
      <sheetName val="Rambu2_k32"/>
      <sheetName val="18_Audit2"/>
      <sheetName val="20_3_Daftar_Rambu2"/>
      <sheetName val="19_RTM2"/>
      <sheetName val="RN_TEST2"/>
      <sheetName val="20_4_Arti_Rambu2"/>
      <sheetName val="BOX_PANEL2"/>
      <sheetName val="4-Basic_Price2"/>
      <sheetName val="Harga_Upah8"/>
      <sheetName val="Rekap_Prelim8"/>
      <sheetName val="UPAH_PEKERJA8"/>
      <sheetName val="Bangunan_Utama8"/>
      <sheetName val="Volume_18"/>
      <sheetName val="HRG_BHN8"/>
      <sheetName val="H_Satuan9"/>
      <sheetName val="lt_I8"/>
      <sheetName val="Basic_Price8"/>
      <sheetName val="HARGA_MATERIAL8"/>
      <sheetName val="B_-_Norelec8"/>
      <sheetName val="GRAND_REKAP8"/>
      <sheetName val="Master_Edit8"/>
      <sheetName val="Bill_of_Qty8"/>
      <sheetName val="REKAP_8"/>
      <sheetName val="R_ARSIP8"/>
      <sheetName val="ANALISA_SNI8"/>
      <sheetName val="POSISI_ANALISA8"/>
      <sheetName val="Balok_L_18"/>
      <sheetName val="TE_TS_FA_LAN_MATV8"/>
      <sheetName val="Harga_Satuan8"/>
      <sheetName val="DETAIL_LT_7-108"/>
      <sheetName val="rek_PUS_oe8"/>
      <sheetName val="main_summary8"/>
      <sheetName val="ANALISA_HARGA_SATUAN8"/>
      <sheetName val="Rekap_Direct_Cost8"/>
      <sheetName val="Metod_TWR8"/>
      <sheetName val="Rekap_RAP_real_(2)4"/>
      <sheetName val="REF_ONLY4"/>
      <sheetName val="Ind_MP_Sch_4"/>
      <sheetName val="Harsat_Upah8"/>
      <sheetName val="LT__DASAR4"/>
      <sheetName val="detailed_calc4"/>
      <sheetName val="Analisa_Harga_satuan_Alat8"/>
      <sheetName val="Daf_Harga-Upah8"/>
      <sheetName val="Analisa_Upah_&amp;_Bahan_Plum8"/>
      <sheetName val="Harsat_Bahan4"/>
      <sheetName val="T-3_2_UP_Labour8"/>
      <sheetName val="Harsat_Pekerjaan8"/>
      <sheetName val="4__aktivitas_proyek4"/>
      <sheetName val="B___Norelec4"/>
      <sheetName val="Currency_Rate4"/>
      <sheetName val="BQ_(by_owner)4"/>
      <sheetName val="rab_me_(fisik)4"/>
      <sheetName val="rab_me_(by_owner)_4"/>
      <sheetName val="FORM_3A8"/>
      <sheetName val="Man_Power8"/>
      <sheetName val="RWT__Inap_LAKI5"/>
      <sheetName val="Hrg_Modif4"/>
      <sheetName val="1__Pendhln4"/>
      <sheetName val="2__Tujuan4"/>
      <sheetName val="5__Kebijakan4"/>
      <sheetName val="HIRA_(2)4"/>
      <sheetName val="8__Tujuan_Sasaran&amp;_Program4"/>
      <sheetName val="9_1__Daftar_UU4"/>
      <sheetName val="9_2__Prog_uu_4"/>
      <sheetName val="REV_UU4"/>
      <sheetName val="10_1_martiks_MK3L4"/>
      <sheetName val="10_2_jadwal_pemantauan_MK3L4"/>
      <sheetName val="11_1_Struktur_Organisasi4"/>
      <sheetName val="11_2_Struktur_SMMK3L4"/>
      <sheetName val="Job_Competency4"/>
      <sheetName val="12_Ren__Diklat4"/>
      <sheetName val="13__Konsul&amp;Komnks_14"/>
      <sheetName val="Renc__Plksnaan4"/>
      <sheetName val="Renc__S__daya4"/>
      <sheetName val="14_3_Dft_Prosdr4"/>
      <sheetName val="14_4_IK4"/>
      <sheetName val="15_1__Denah_evakuasi4"/>
      <sheetName val="15_2_STR-ORG_TTD4"/>
      <sheetName val="15_3_Uraian_Tugas_TTD4"/>
      <sheetName val="15_4_Flowchart4"/>
      <sheetName val="15_5__APD4"/>
      <sheetName val="15_6_Perlengkapan_TTD4"/>
      <sheetName val="Penanganan_Kondisi_Darurat4"/>
      <sheetName val="Sistem_Pertolongan_pertama_4"/>
      <sheetName val="16_2__Uraian_Tugas_P2K34"/>
      <sheetName val="17_2_Alat_berat4"/>
      <sheetName val="Dump_Trk4"/>
      <sheetName val="Alt_Rngan4"/>
      <sheetName val="_Resum_Kontr4"/>
      <sheetName val="CHECKLIST_LAP_4"/>
      <sheetName val="Sken_kead_drrt4"/>
      <sheetName val="Flow_pros_drrt4"/>
      <sheetName val="flow_kecelakaan4"/>
      <sheetName val="flow_Kebakaran4"/>
      <sheetName val="Rambu2_k34"/>
      <sheetName val="18_Audit4"/>
      <sheetName val="20_3_Daftar_Rambu4"/>
      <sheetName val="19_RTM4"/>
      <sheetName val="RN_TEST4"/>
      <sheetName val="20_4_Arti_Rambu4"/>
      <sheetName val="BOX_PANEL4"/>
      <sheetName val="4-Basic_Price4"/>
      <sheetName val="RAB_KBPM7"/>
      <sheetName val="Bhn_Tng7"/>
      <sheetName val="Harga_Upah9"/>
      <sheetName val="Rekap_Prelim9"/>
      <sheetName val="UPAH_PEKERJA9"/>
      <sheetName val="Bangunan_Utama9"/>
      <sheetName val="Volume_19"/>
      <sheetName val="HRG_BHN9"/>
      <sheetName val="H_Satuan10"/>
      <sheetName val="lt_I9"/>
      <sheetName val="Basic_Price9"/>
      <sheetName val="HARGA_MATERIAL9"/>
      <sheetName val="B_-_Norelec9"/>
      <sheetName val="GRAND_REKAP9"/>
      <sheetName val="Master_Edit9"/>
      <sheetName val="Bill_of_Qty9"/>
      <sheetName val="REKAP_9"/>
      <sheetName val="R_ARSIP9"/>
      <sheetName val="ANALISA_SNI9"/>
      <sheetName val="POSISI_ANALISA9"/>
      <sheetName val="Balok_L_19"/>
      <sheetName val="TE_TS_FA_LAN_MATV9"/>
      <sheetName val="Harga_Satuan9"/>
      <sheetName val="DETAIL_LT_7-109"/>
      <sheetName val="rek_PUS_oe9"/>
      <sheetName val="main_summary9"/>
      <sheetName val="ANALISA_HARGA_SATUAN9"/>
      <sheetName val="Rekap_Direct_Cost9"/>
      <sheetName val="DAFTAR_HARGA7"/>
      <sheetName val="Metod_TWR9"/>
      <sheetName val="Rekap_RAP_real_(2)5"/>
      <sheetName val="REF_ONLY5"/>
      <sheetName val="Ind_MP_Sch_5"/>
      <sheetName val="Harsat_Upah9"/>
      <sheetName val="LT__DASAR5"/>
      <sheetName val="detailed_calc5"/>
      <sheetName val="Analisa_Harga_satuan_Alat9"/>
      <sheetName val="Daf_Harga-Upah9"/>
      <sheetName val="Analisa_Upah_&amp;_Bahan_Plum9"/>
      <sheetName val="Harsat_Bahan5"/>
      <sheetName val="T-3_2_UP_Labour9"/>
      <sheetName val="Harsat_Pekerjaan9"/>
      <sheetName val="4__aktivitas_proyek5"/>
      <sheetName val="B___Norelec5"/>
      <sheetName val="Currency_Rate5"/>
      <sheetName val="BQ_(by_owner)5"/>
      <sheetName val="rab_me_(fisik)5"/>
      <sheetName val="rab_me_(by_owner)_5"/>
      <sheetName val="FORM_3A9"/>
      <sheetName val="Man_Power9"/>
      <sheetName val="RWT__Inap_LAKI6"/>
      <sheetName val="Hrg_Modif5"/>
      <sheetName val="1__Pendhln5"/>
      <sheetName val="2__Tujuan5"/>
      <sheetName val="5__Kebijakan5"/>
      <sheetName val="HIRA_(2)5"/>
      <sheetName val="8__Tujuan_Sasaran&amp;_Program5"/>
      <sheetName val="9_1__Daftar_UU5"/>
      <sheetName val="9_2__Prog_uu_5"/>
      <sheetName val="REV_UU5"/>
      <sheetName val="10_1_martiks_MK3L5"/>
      <sheetName val="10_2_jadwal_pemantauan_MK3L5"/>
      <sheetName val="11_1_Struktur_Organisasi5"/>
      <sheetName val="11_2_Struktur_SMMK3L5"/>
      <sheetName val="Job_Competency5"/>
      <sheetName val="12_Ren__Diklat5"/>
      <sheetName val="13__Konsul&amp;Komnks_15"/>
      <sheetName val="Renc__Plksnaan5"/>
      <sheetName val="Renc__S__daya5"/>
      <sheetName val="14_3_Dft_Prosdr5"/>
      <sheetName val="14_4_IK5"/>
      <sheetName val="15_1__Denah_evakuasi5"/>
      <sheetName val="15_2_STR-ORG_TTD5"/>
      <sheetName val="15_3_Uraian_Tugas_TTD5"/>
      <sheetName val="15_4_Flowchart5"/>
      <sheetName val="15_5__APD5"/>
      <sheetName val="15_6_Perlengkapan_TTD5"/>
      <sheetName val="Penanganan_Kondisi_Darurat5"/>
      <sheetName val="Sistem_Pertolongan_pertama_5"/>
      <sheetName val="16_2__Uraian_Tugas_P2K35"/>
      <sheetName val="17_2_Alat_berat5"/>
      <sheetName val="Dump_Trk5"/>
      <sheetName val="Alt_Rngan5"/>
      <sheetName val="_Resum_Kontr5"/>
      <sheetName val="CHECKLIST_LAP_5"/>
      <sheetName val="Sken_kead_drrt5"/>
      <sheetName val="Flow_pros_drrt5"/>
      <sheetName val="flow_kecelakaan5"/>
      <sheetName val="flow_Kebakaran5"/>
      <sheetName val="Rambu2_k35"/>
      <sheetName val="18_Audit5"/>
      <sheetName val="20_3_Daftar_Rambu5"/>
      <sheetName val="19_RTM5"/>
      <sheetName val="RN_TEST5"/>
      <sheetName val="20_4_Arti_Rambu5"/>
      <sheetName val="BOX_PANEL5"/>
      <sheetName val="4-Basic_Price5"/>
      <sheetName val="RAB_KBPM8"/>
      <sheetName val="Bhn_Tng8"/>
      <sheetName val="Harga_Upah10"/>
      <sheetName val="Rekap_Prelim10"/>
      <sheetName val="UPAH_PEKERJA10"/>
      <sheetName val="Bangunan_Utama10"/>
      <sheetName val="Volume_110"/>
      <sheetName val="HRG_BHN10"/>
      <sheetName val="H_Satuan11"/>
      <sheetName val="lt_I10"/>
      <sheetName val="Basic_Price10"/>
      <sheetName val="HARGA_MATERIAL10"/>
      <sheetName val="B_-_Norelec10"/>
      <sheetName val="GRAND_REKAP10"/>
      <sheetName val="Master_Edit10"/>
      <sheetName val="Bill_of_Qty10"/>
      <sheetName val="REKAP_10"/>
      <sheetName val="R_ARSIP10"/>
      <sheetName val="ANALISA_SNI10"/>
      <sheetName val="POSISI_ANALISA10"/>
      <sheetName val="Balok_L_110"/>
      <sheetName val="TE_TS_FA_LAN_MATV10"/>
      <sheetName val="Harga_Satuan10"/>
      <sheetName val="DETAIL_LT_7-1010"/>
      <sheetName val="rek_PUS_oe10"/>
      <sheetName val="main_summary10"/>
      <sheetName val="ANALISA_HARGA_SATUAN10"/>
      <sheetName val="Rekap_Direct_Cost10"/>
      <sheetName val="DAFTAR_HARGA8"/>
      <sheetName val="Metod_TWR10"/>
      <sheetName val="Rekap_RAP_real_(2)6"/>
      <sheetName val="REF_ONLY6"/>
      <sheetName val="Ind_MP_Sch_6"/>
      <sheetName val="Harsat_Upah10"/>
      <sheetName val="LT__DASAR6"/>
      <sheetName val="detailed_calc6"/>
      <sheetName val="Analisa_Harga_satuan_Alat10"/>
      <sheetName val="Daf_Harga-Upah10"/>
      <sheetName val="Analisa_Upah_&amp;_Bahan_Plum10"/>
      <sheetName val="Harsat_Bahan6"/>
      <sheetName val="T-3_2_UP_Labour10"/>
      <sheetName val="Harsat_Pekerjaan10"/>
      <sheetName val="4__aktivitas_proyek6"/>
      <sheetName val="B___Norelec6"/>
      <sheetName val="Currency_Rate6"/>
      <sheetName val="BQ_(by_owner)6"/>
      <sheetName val="rab_me_(fisik)6"/>
      <sheetName val="rab_me_(by_owner)_6"/>
      <sheetName val="FORM_3A10"/>
      <sheetName val="Man_Power10"/>
      <sheetName val="RWT__Inap_LAKI7"/>
      <sheetName val="Hrg_Modif6"/>
      <sheetName val="1__Pendhln6"/>
      <sheetName val="2__Tujuan6"/>
      <sheetName val="5__Kebijakan6"/>
      <sheetName val="HIRA_(2)6"/>
      <sheetName val="8__Tujuan_Sasaran&amp;_Program6"/>
      <sheetName val="9_1__Daftar_UU6"/>
      <sheetName val="9_2__Prog_uu_6"/>
      <sheetName val="REV_UU6"/>
      <sheetName val="10_1_martiks_MK3L6"/>
      <sheetName val="10_2_jadwal_pemantauan_MK3L6"/>
      <sheetName val="11_1_Struktur_Organisasi6"/>
      <sheetName val="11_2_Struktur_SMMK3L6"/>
      <sheetName val="Job_Competency6"/>
      <sheetName val="12_Ren__Diklat6"/>
      <sheetName val="13__Konsul&amp;Komnks_16"/>
      <sheetName val="Renc__Plksnaan6"/>
      <sheetName val="Renc__S__daya6"/>
      <sheetName val="14_3_Dft_Prosdr6"/>
      <sheetName val="14_4_IK6"/>
      <sheetName val="15_1__Denah_evakuasi6"/>
      <sheetName val="15_2_STR-ORG_TTD6"/>
      <sheetName val="15_3_Uraian_Tugas_TTD6"/>
      <sheetName val="15_4_Flowchart6"/>
      <sheetName val="15_5__APD6"/>
      <sheetName val="15_6_Perlengkapan_TTD6"/>
      <sheetName val="Penanganan_Kondisi_Darurat6"/>
      <sheetName val="Sistem_Pertolongan_pertama_6"/>
      <sheetName val="16_2__Uraian_Tugas_P2K36"/>
      <sheetName val="17_2_Alat_berat6"/>
      <sheetName val="Dump_Trk6"/>
      <sheetName val="Alt_Rngan6"/>
      <sheetName val="_Resum_Kontr6"/>
      <sheetName val="CHECKLIST_LAP_6"/>
      <sheetName val="Sken_kead_drrt6"/>
      <sheetName val="Flow_pros_drrt6"/>
      <sheetName val="flow_kecelakaan6"/>
      <sheetName val="flow_Kebakaran6"/>
      <sheetName val="Rambu2_k36"/>
      <sheetName val="18_Audit6"/>
      <sheetName val="20_3_Daftar_Rambu6"/>
      <sheetName val="19_RTM6"/>
      <sheetName val="RN_TEST6"/>
      <sheetName val="20_4_Arti_Rambu6"/>
      <sheetName val="BOX_PANEL6"/>
      <sheetName val="4-Basic_Price6"/>
      <sheetName val="RAB_KBPM9"/>
      <sheetName val="Bhn_Tng9"/>
      <sheetName val="Harga_Upah11"/>
      <sheetName val="Rekap_Prelim11"/>
      <sheetName val="UPAH_PEKERJA11"/>
      <sheetName val="Bangunan_Utama11"/>
      <sheetName val="Volume_111"/>
      <sheetName val="HRG_BHN11"/>
      <sheetName val="H_Satuan12"/>
      <sheetName val="lt_I11"/>
      <sheetName val="Basic_Price11"/>
      <sheetName val="HARGA_MATERIAL11"/>
      <sheetName val="B_-_Norelec11"/>
      <sheetName val="GRAND_REKAP11"/>
      <sheetName val="Master_Edit11"/>
      <sheetName val="Bill_of_Qty11"/>
      <sheetName val="REKAP_11"/>
      <sheetName val="R_ARSIP11"/>
      <sheetName val="ANALISA_SNI11"/>
      <sheetName val="POSISI_ANALISA11"/>
      <sheetName val="Balok_L_111"/>
      <sheetName val="TE_TS_FA_LAN_MATV11"/>
      <sheetName val="Harga_Satuan11"/>
      <sheetName val="DETAIL_LT_7-1011"/>
      <sheetName val="rek_PUS_oe11"/>
      <sheetName val="main_summary11"/>
      <sheetName val="ANALISA_HARGA_SATUAN11"/>
      <sheetName val="Rekap_Direct_Cost11"/>
      <sheetName val="DAFTAR_HARGA9"/>
      <sheetName val="Metod_TWR11"/>
      <sheetName val="Harsat_BHN_AR,M7"/>
      <sheetName val="Rekap_RAP_real_(2)7"/>
      <sheetName val="REF_ONLY7"/>
      <sheetName val="Ind_MP_Sch_7"/>
      <sheetName val="Harsat_Upah11"/>
      <sheetName val="LT__DASAR7"/>
      <sheetName val="detailed_calc7"/>
      <sheetName val="Analisa_Harga_satuan_Alat11"/>
      <sheetName val="Daf_Harga-Upah11"/>
      <sheetName val="Analisa_Upah_&amp;_Bahan_Plum11"/>
      <sheetName val="Harsat_Bahan7"/>
      <sheetName val="T-3_2_UP_Labour11"/>
      <sheetName val="Harsat_Pekerjaan11"/>
      <sheetName val="4__aktivitas_proyek7"/>
      <sheetName val="B___Norelec7"/>
      <sheetName val="Currency_Rate7"/>
      <sheetName val="BQ_(by_owner)7"/>
      <sheetName val="rab_me_(fisik)7"/>
      <sheetName val="rab_me_(by_owner)_7"/>
      <sheetName val="FORM_3A11"/>
      <sheetName val="Man_Power11"/>
      <sheetName val="RWT__Inap_LAKI8"/>
      <sheetName val="Hrg_Modif7"/>
      <sheetName val="1__Pendhln7"/>
      <sheetName val="2__Tujuan7"/>
      <sheetName val="5__Kebijakan7"/>
      <sheetName val="HIRA_(2)7"/>
      <sheetName val="8__Tujuan_Sasaran&amp;_Program7"/>
      <sheetName val="9_1__Daftar_UU7"/>
      <sheetName val="9_2__Prog_uu_7"/>
      <sheetName val="REV_UU7"/>
      <sheetName val="10_1_martiks_MK3L7"/>
      <sheetName val="10_2_jadwal_pemantauan_MK3L7"/>
      <sheetName val="11_1_Struktur_Organisasi7"/>
      <sheetName val="11_2_Struktur_SMMK3L7"/>
      <sheetName val="Job_Competency7"/>
      <sheetName val="12_Ren__Diklat7"/>
      <sheetName val="13__Konsul&amp;Komnks_17"/>
      <sheetName val="Renc__Plksnaan7"/>
      <sheetName val="Renc__S__daya7"/>
      <sheetName val="14_3_Dft_Prosdr7"/>
      <sheetName val="14_4_IK7"/>
      <sheetName val="15_1__Denah_evakuasi7"/>
      <sheetName val="15_2_STR-ORG_TTD7"/>
      <sheetName val="15_3_Uraian_Tugas_TTD7"/>
      <sheetName val="15_4_Flowchart7"/>
      <sheetName val="15_5__APD7"/>
      <sheetName val="15_6_Perlengkapan_TTD7"/>
      <sheetName val="Penanganan_Kondisi_Darurat7"/>
      <sheetName val="Sistem_Pertolongan_pertama_7"/>
      <sheetName val="16_2__Uraian_Tugas_P2K37"/>
      <sheetName val="17_2_Alat_berat7"/>
      <sheetName val="Dump_Trk7"/>
      <sheetName val="Alt_Rngan7"/>
      <sheetName val="_Resum_Kontr7"/>
      <sheetName val="CHECKLIST_LAP_7"/>
      <sheetName val="Sken_kead_drrt7"/>
      <sheetName val="Flow_pros_drrt7"/>
      <sheetName val="flow_kecelakaan7"/>
      <sheetName val="flow_Kebakaran7"/>
      <sheetName val="Rambu2_k37"/>
      <sheetName val="18_Audit7"/>
      <sheetName val="20_3_Daftar_Rambu7"/>
      <sheetName val="19_RTM7"/>
      <sheetName val="RN_TEST7"/>
      <sheetName val="20_4_Arti_Rambu7"/>
      <sheetName val="BOX_PANEL7"/>
      <sheetName val="4-Basic_Price7"/>
      <sheetName val="H Satuan Dasar"/>
      <sheetName val="Analisa Teknik"/>
      <sheetName val="C &amp; G RHS"/>
      <sheetName val="formminat"/>
      <sheetName val="Bendung"/>
      <sheetName val="Du_lieu"/>
      <sheetName val="DAFTAR ANALISA"/>
      <sheetName val="COV"/>
      <sheetName val="3-DIV5"/>
      <sheetName val="AN. TAMPL"/>
      <sheetName val="struktur"/>
      <sheetName val="REKAP ME"/>
      <sheetName val="予算票"/>
      <sheetName val="summary_level-2"/>
      <sheetName val="Rekap RAP real"/>
      <sheetName val="RAP"/>
      <sheetName val="RAW MATERIALS "/>
      <sheetName val="Valve"/>
      <sheetName val="Pemipaan"/>
      <sheetName val="Tie Beam"/>
      <sheetName val="OP. PERJAM"/>
      <sheetName val="KAN. LOKAL"/>
      <sheetName val="B. PERSONIL"/>
      <sheetName val="AHAS1"/>
      <sheetName val="DAF-5"/>
      <sheetName val="D.1.7"/>
      <sheetName val="D.1.5"/>
      <sheetName val="D.2.3"/>
      <sheetName val="D.2.2"/>
      <sheetName val="Master 1.0"/>
      <sheetName val="2"/>
      <sheetName val="6"/>
      <sheetName val="bialangsung"/>
      <sheetName val="HARGA ALAT"/>
      <sheetName val="H.sat BARI"/>
      <sheetName val="Surat Kuasa"/>
      <sheetName val="STR - 2B"/>
      <sheetName val="RBP-3.1-2"/>
      <sheetName val="Subcont"/>
      <sheetName val="KEBALAT"/>
      <sheetName val="CRUSER"/>
      <sheetName val="RESUM RB"/>
      <sheetName val="Analisa ME"/>
      <sheetName val="H-Bahan &amp; Tenaga"/>
      <sheetName val="LR"/>
      <sheetName val="divII"/>
      <sheetName val="ANAL-str2"/>
      <sheetName val="RAB-LANSEKAP"/>
      <sheetName val="DHSD"/>
      <sheetName val="Material&amp;Alat"/>
      <sheetName val="Hrg Satuan &amp; Upah"/>
      <sheetName val="BasicPrice"/>
      <sheetName val="SDM"/>
      <sheetName val="banding"/>
      <sheetName val="prd01-6"/>
      <sheetName val="6106"/>
      <sheetName val="prd01-5"/>
      <sheetName val="MT_an"/>
      <sheetName val="rekapan"/>
      <sheetName val="HRGA SATUAN UPAH-BAHAN"/>
      <sheetName val="CPar"/>
      <sheetName val="TABEL LABOR"/>
      <sheetName val="renc mgn"/>
      <sheetName val="pro ra op"/>
      <sheetName val="EK"/>
      <sheetName val="TOWN"/>
      <sheetName val="HRPar"/>
      <sheetName val="GIRDER 2"/>
      <sheetName val="REKAP READYMIX"/>
      <sheetName val="ListAnalisa"/>
      <sheetName val="PRY 01-3"/>
      <sheetName val="PriceList"/>
      <sheetName val="HS-2"/>
      <sheetName val="BQ ARS"/>
      <sheetName val="DAF-7"/>
      <sheetName val="Rekap 2.2"/>
      <sheetName val="Rekap 7.6(16)"/>
      <sheetName val="Rekap 7.5(2)"/>
      <sheetName val="Rekap 3.2.1 (2)"/>
      <sheetName val="Markup"/>
      <sheetName val="struktur tdk dipakai"/>
      <sheetName val="XY"/>
      <sheetName val="gal"/>
    </sheetNames>
    <sheetDataSet>
      <sheetData sheetId="0">
        <row r="8">
          <cell r="J8">
            <v>1.07</v>
          </cell>
        </row>
      </sheetData>
      <sheetData sheetId="1">
        <row r="8">
          <cell r="J8">
            <v>1.07</v>
          </cell>
        </row>
      </sheetData>
      <sheetData sheetId="2">
        <row r="8">
          <cell r="J8">
            <v>1.07</v>
          </cell>
        </row>
      </sheetData>
      <sheetData sheetId="3" refreshError="1">
        <row r="8">
          <cell r="J8">
            <v>1.07</v>
          </cell>
        </row>
      </sheetData>
      <sheetData sheetId="4">
        <row r="8">
          <cell r="J8">
            <v>1.07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row r="8">
          <cell r="J8">
            <v>0</v>
          </cell>
        </row>
      </sheetData>
      <sheetData sheetId="120"/>
      <sheetData sheetId="121"/>
      <sheetData sheetId="122">
        <row r="8">
          <cell r="J8">
            <v>0</v>
          </cell>
        </row>
      </sheetData>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row r="8">
          <cell r="J8">
            <v>0</v>
          </cell>
        </row>
      </sheetData>
      <sheetData sheetId="156">
        <row r="8">
          <cell r="J8">
            <v>0</v>
          </cell>
        </row>
      </sheetData>
      <sheetData sheetId="157"/>
      <sheetData sheetId="158"/>
      <sheetData sheetId="159"/>
      <sheetData sheetId="160"/>
      <sheetData sheetId="161">
        <row r="8">
          <cell r="J8">
            <v>0</v>
          </cell>
        </row>
      </sheetData>
      <sheetData sheetId="162">
        <row r="8">
          <cell r="J8">
            <v>0</v>
          </cell>
        </row>
      </sheetData>
      <sheetData sheetId="163"/>
      <sheetData sheetId="164"/>
      <sheetData sheetId="165"/>
      <sheetData sheetId="166"/>
      <sheetData sheetId="167"/>
      <sheetData sheetId="168"/>
      <sheetData sheetId="169">
        <row r="8">
          <cell r="J8">
            <v>0</v>
          </cell>
        </row>
      </sheetData>
      <sheetData sheetId="170">
        <row r="8">
          <cell r="J8">
            <v>0</v>
          </cell>
        </row>
      </sheetData>
      <sheetData sheetId="171"/>
      <sheetData sheetId="172"/>
      <sheetData sheetId="173"/>
      <sheetData sheetId="174"/>
      <sheetData sheetId="175"/>
      <sheetData sheetId="176"/>
      <sheetData sheetId="177">
        <row r="8">
          <cell r="J8">
            <v>0</v>
          </cell>
        </row>
      </sheetData>
      <sheetData sheetId="178">
        <row r="8">
          <cell r="J8">
            <v>0</v>
          </cell>
        </row>
      </sheetData>
      <sheetData sheetId="179"/>
      <sheetData sheetId="180"/>
      <sheetData sheetId="181"/>
      <sheetData sheetId="182"/>
      <sheetData sheetId="183"/>
      <sheetData sheetId="184"/>
      <sheetData sheetId="185"/>
      <sheetData sheetId="186">
        <row r="8">
          <cell r="J8">
            <v>0</v>
          </cell>
        </row>
      </sheetData>
      <sheetData sheetId="187">
        <row r="8">
          <cell r="J8">
            <v>0</v>
          </cell>
        </row>
      </sheetData>
      <sheetData sheetId="188"/>
      <sheetData sheetId="189">
        <row r="8">
          <cell r="J8">
            <v>0</v>
          </cell>
        </row>
      </sheetData>
      <sheetData sheetId="190">
        <row r="8">
          <cell r="J8">
            <v>0</v>
          </cell>
        </row>
      </sheetData>
      <sheetData sheetId="191"/>
      <sheetData sheetId="192">
        <row r="8">
          <cell r="J8">
            <v>0</v>
          </cell>
        </row>
      </sheetData>
      <sheetData sheetId="193">
        <row r="8">
          <cell r="J8">
            <v>0</v>
          </cell>
        </row>
      </sheetData>
      <sheetData sheetId="194">
        <row r="8">
          <cell r="J8">
            <v>0</v>
          </cell>
        </row>
      </sheetData>
      <sheetData sheetId="195"/>
      <sheetData sheetId="196">
        <row r="8">
          <cell r="J8">
            <v>0</v>
          </cell>
        </row>
      </sheetData>
      <sheetData sheetId="197">
        <row r="8">
          <cell r="J8">
            <v>0</v>
          </cell>
        </row>
      </sheetData>
      <sheetData sheetId="198"/>
      <sheetData sheetId="199">
        <row r="8">
          <cell r="J8">
            <v>0</v>
          </cell>
        </row>
      </sheetData>
      <sheetData sheetId="200">
        <row r="8">
          <cell r="J8">
            <v>0</v>
          </cell>
        </row>
      </sheetData>
      <sheetData sheetId="201"/>
      <sheetData sheetId="202"/>
      <sheetData sheetId="203"/>
      <sheetData sheetId="204"/>
      <sheetData sheetId="205"/>
      <sheetData sheetId="206">
        <row r="8">
          <cell r="J8">
            <v>0</v>
          </cell>
        </row>
      </sheetData>
      <sheetData sheetId="207">
        <row r="8">
          <cell r="J8">
            <v>0</v>
          </cell>
        </row>
      </sheetData>
      <sheetData sheetId="208"/>
      <sheetData sheetId="209">
        <row r="8">
          <cell r="J8">
            <v>0</v>
          </cell>
        </row>
      </sheetData>
      <sheetData sheetId="210"/>
      <sheetData sheetId="211"/>
      <sheetData sheetId="212">
        <row r="8">
          <cell r="J8">
            <v>0</v>
          </cell>
        </row>
      </sheetData>
      <sheetData sheetId="213">
        <row r="8">
          <cell r="J8">
            <v>0</v>
          </cell>
        </row>
      </sheetData>
      <sheetData sheetId="214">
        <row r="8">
          <cell r="J8">
            <v>0</v>
          </cell>
        </row>
      </sheetData>
      <sheetData sheetId="215">
        <row r="8">
          <cell r="J8">
            <v>0</v>
          </cell>
        </row>
      </sheetData>
      <sheetData sheetId="216">
        <row r="8">
          <cell r="J8">
            <v>0</v>
          </cell>
        </row>
      </sheetData>
      <sheetData sheetId="217">
        <row r="8">
          <cell r="J8">
            <v>0</v>
          </cell>
        </row>
      </sheetData>
      <sheetData sheetId="218">
        <row r="8">
          <cell r="J8">
            <v>0</v>
          </cell>
        </row>
      </sheetData>
      <sheetData sheetId="219">
        <row r="8">
          <cell r="J8">
            <v>0</v>
          </cell>
        </row>
      </sheetData>
      <sheetData sheetId="220"/>
      <sheetData sheetId="221"/>
      <sheetData sheetId="222"/>
      <sheetData sheetId="223">
        <row r="8">
          <cell r="J8">
            <v>0</v>
          </cell>
        </row>
      </sheetData>
      <sheetData sheetId="224"/>
      <sheetData sheetId="225"/>
      <sheetData sheetId="226">
        <row r="8">
          <cell r="J8">
            <v>0</v>
          </cell>
        </row>
      </sheetData>
      <sheetData sheetId="227">
        <row r="8">
          <cell r="J8">
            <v>0</v>
          </cell>
        </row>
      </sheetData>
      <sheetData sheetId="228"/>
      <sheetData sheetId="229"/>
      <sheetData sheetId="230"/>
      <sheetData sheetId="231"/>
      <sheetData sheetId="232"/>
      <sheetData sheetId="233"/>
      <sheetData sheetId="234">
        <row r="8">
          <cell r="J8">
            <v>0</v>
          </cell>
        </row>
      </sheetData>
      <sheetData sheetId="235">
        <row r="8">
          <cell r="J8">
            <v>0</v>
          </cell>
        </row>
      </sheetData>
      <sheetData sheetId="236">
        <row r="8">
          <cell r="J8">
            <v>0</v>
          </cell>
        </row>
      </sheetData>
      <sheetData sheetId="237">
        <row r="8">
          <cell r="J8">
            <v>0</v>
          </cell>
        </row>
      </sheetData>
      <sheetData sheetId="238"/>
      <sheetData sheetId="239"/>
      <sheetData sheetId="240">
        <row r="8">
          <cell r="J8">
            <v>0</v>
          </cell>
        </row>
      </sheetData>
      <sheetData sheetId="241">
        <row r="8">
          <cell r="J8">
            <v>0</v>
          </cell>
        </row>
      </sheetData>
      <sheetData sheetId="242">
        <row r="8">
          <cell r="J8">
            <v>0</v>
          </cell>
        </row>
      </sheetData>
      <sheetData sheetId="243">
        <row r="8">
          <cell r="J8">
            <v>0</v>
          </cell>
        </row>
      </sheetData>
      <sheetData sheetId="244">
        <row r="8">
          <cell r="J8">
            <v>0</v>
          </cell>
        </row>
      </sheetData>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sheetData sheetId="476"/>
      <sheetData sheetId="477"/>
      <sheetData sheetId="478"/>
      <sheetData sheetId="479"/>
      <sheetData sheetId="480"/>
      <sheetData sheetId="481"/>
      <sheetData sheetId="482"/>
      <sheetData sheetId="483"/>
      <sheetData sheetId="484"/>
      <sheetData sheetId="485" refreshError="1"/>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row r="8">
          <cell r="J8">
            <v>0</v>
          </cell>
        </row>
      </sheetData>
      <sheetData sheetId="511">
        <row r="8">
          <cell r="J8">
            <v>0</v>
          </cell>
        </row>
      </sheetData>
      <sheetData sheetId="512"/>
      <sheetData sheetId="513"/>
      <sheetData sheetId="514"/>
      <sheetData sheetId="515"/>
      <sheetData sheetId="516"/>
      <sheetData sheetId="517"/>
      <sheetData sheetId="518"/>
      <sheetData sheetId="519"/>
      <sheetData sheetId="520"/>
      <sheetData sheetId="521"/>
      <sheetData sheetId="522">
        <row r="8">
          <cell r="J8">
            <v>0</v>
          </cell>
        </row>
      </sheetData>
      <sheetData sheetId="523"/>
      <sheetData sheetId="524"/>
      <sheetData sheetId="525"/>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8">
          <cell r="J8">
            <v>0</v>
          </cell>
        </row>
      </sheetData>
      <sheetData sheetId="565"/>
      <sheetData sheetId="566">
        <row r="8">
          <cell r="J8">
            <v>0</v>
          </cell>
        </row>
      </sheetData>
      <sheetData sheetId="567">
        <row r="8">
          <cell r="J8">
            <v>0</v>
          </cell>
        </row>
      </sheetData>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row r="8">
          <cell r="J8">
            <v>0</v>
          </cell>
        </row>
      </sheetData>
      <sheetData sheetId="585">
        <row r="8">
          <cell r="J8">
            <v>0</v>
          </cell>
        </row>
      </sheetData>
      <sheetData sheetId="586"/>
      <sheetData sheetId="587"/>
      <sheetData sheetId="588">
        <row r="8">
          <cell r="J8">
            <v>0</v>
          </cell>
        </row>
      </sheetData>
      <sheetData sheetId="589">
        <row r="8">
          <cell r="J8">
            <v>0</v>
          </cell>
        </row>
      </sheetData>
      <sheetData sheetId="590">
        <row r="8">
          <cell r="J8">
            <v>0</v>
          </cell>
        </row>
      </sheetData>
      <sheetData sheetId="591"/>
      <sheetData sheetId="592"/>
      <sheetData sheetId="593">
        <row r="8">
          <cell r="J8">
            <v>0</v>
          </cell>
        </row>
      </sheetData>
      <sheetData sheetId="594" refreshError="1"/>
      <sheetData sheetId="595">
        <row r="8">
          <cell r="J8">
            <v>0</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ow r="8">
          <cell r="J8">
            <v>0</v>
          </cell>
        </row>
      </sheetData>
      <sheetData sheetId="620">
        <row r="8">
          <cell r="J8">
            <v>0</v>
          </cell>
        </row>
      </sheetData>
      <sheetData sheetId="621">
        <row r="8">
          <cell r="J8">
            <v>0</v>
          </cell>
        </row>
      </sheetData>
      <sheetData sheetId="622"/>
      <sheetData sheetId="623"/>
      <sheetData sheetId="624">
        <row r="8">
          <cell r="J8">
            <v>0</v>
          </cell>
        </row>
      </sheetData>
      <sheetData sheetId="625"/>
      <sheetData sheetId="626"/>
      <sheetData sheetId="627">
        <row r="8">
          <cell r="J8">
            <v>0</v>
          </cell>
        </row>
      </sheetData>
      <sheetData sheetId="628">
        <row r="8">
          <cell r="J8">
            <v>0</v>
          </cell>
        </row>
      </sheetData>
      <sheetData sheetId="629">
        <row r="8">
          <cell r="J8">
            <v>0</v>
          </cell>
        </row>
      </sheetData>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sheetData sheetId="649"/>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sheetData sheetId="678"/>
      <sheetData sheetId="679"/>
      <sheetData sheetId="680" refreshError="1"/>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ow r="8">
          <cell r="J8">
            <v>0</v>
          </cell>
        </row>
      </sheetData>
      <sheetData sheetId="705">
        <row r="8">
          <cell r="J8">
            <v>0</v>
          </cell>
        </row>
      </sheetData>
      <sheetData sheetId="706"/>
      <sheetData sheetId="707"/>
      <sheetData sheetId="708"/>
      <sheetData sheetId="709">
        <row r="8">
          <cell r="J8">
            <v>0</v>
          </cell>
        </row>
      </sheetData>
      <sheetData sheetId="710">
        <row r="8">
          <cell r="J8">
            <v>0</v>
          </cell>
        </row>
      </sheetData>
      <sheetData sheetId="711"/>
      <sheetData sheetId="712"/>
      <sheetData sheetId="713"/>
      <sheetData sheetId="714"/>
      <sheetData sheetId="715"/>
      <sheetData sheetId="716">
        <row r="8">
          <cell r="J8">
            <v>0</v>
          </cell>
        </row>
      </sheetData>
      <sheetData sheetId="717"/>
      <sheetData sheetId="718"/>
      <sheetData sheetId="719"/>
      <sheetData sheetId="720">
        <row r="8">
          <cell r="J8">
            <v>0</v>
          </cell>
        </row>
      </sheetData>
      <sheetData sheetId="721">
        <row r="8">
          <cell r="J8">
            <v>0</v>
          </cell>
        </row>
      </sheetData>
      <sheetData sheetId="722">
        <row r="8">
          <cell r="J8">
            <v>0</v>
          </cell>
        </row>
      </sheetData>
      <sheetData sheetId="723"/>
      <sheetData sheetId="724"/>
      <sheetData sheetId="725"/>
      <sheetData sheetId="726">
        <row r="8">
          <cell r="J8">
            <v>0</v>
          </cell>
        </row>
      </sheetData>
      <sheetData sheetId="727"/>
      <sheetData sheetId="728">
        <row r="8">
          <cell r="J8">
            <v>0</v>
          </cell>
        </row>
      </sheetData>
      <sheetData sheetId="729"/>
      <sheetData sheetId="730"/>
      <sheetData sheetId="731">
        <row r="8">
          <cell r="J8">
            <v>0</v>
          </cell>
        </row>
      </sheetData>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sheetData sheetId="795"/>
      <sheetData sheetId="796"/>
      <sheetData sheetId="797"/>
      <sheetData sheetId="798"/>
      <sheetData sheetId="799"/>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refreshError="1"/>
      <sheetData sheetId="847" refreshError="1"/>
      <sheetData sheetId="848" refreshError="1"/>
      <sheetData sheetId="849" refreshError="1"/>
      <sheetData sheetId="850" refreshError="1"/>
      <sheetData sheetId="851" refreshError="1"/>
      <sheetData sheetId="852" refreshError="1"/>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refreshError="1"/>
      <sheetData sheetId="1476" refreshError="1"/>
      <sheetData sheetId="1477" refreshError="1"/>
      <sheetData sheetId="1478" refreshError="1"/>
      <sheetData sheetId="1479"/>
      <sheetData sheetId="1480"/>
      <sheetData sheetId="1481"/>
      <sheetData sheetId="1482"/>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W-ALAT"/>
      <sheetName val="U-HAR"/>
      <sheetName val="DASBOR"/>
      <sheetName val="H-BHN"/>
      <sheetName val="ANLISA"/>
      <sheetName val="ANLS-ALT"/>
      <sheetName val="A-BANTU"/>
      <sheetName val="U-PEK"/>
      <sheetName val="M-BANTU"/>
      <sheetName val="H-SAT"/>
      <sheetName val="H_BHN"/>
      <sheetName val="A_BANTU"/>
      <sheetName val="BQ-Tenis"/>
      <sheetName val="Arsitektur"/>
      <sheetName val="Material"/>
      <sheetName val="BOQ_Aula"/>
      <sheetName val="Prelim"/>
      <sheetName val="REKAP"/>
      <sheetName val="Rekap Direct Cost"/>
      <sheetName val="SUM"/>
      <sheetName val="name"/>
      <sheetName val="atap"/>
      <sheetName val="gaji"/>
      <sheetName val="41_9_36_3"/>
      <sheetName val="Metod TWR"/>
      <sheetName val="Lt 1"/>
      <sheetName val="bahan"/>
      <sheetName val="H. SATUAN "/>
      <sheetName val="ANALISA "/>
      <sheetName val="B. MANAJEMEN Tower d"/>
      <sheetName val="B. MANAJEMEN Tower E"/>
      <sheetName val="STAF"/>
      <sheetName val="Anls-ME Tampil"/>
      <sheetName val="Basic Price"/>
      <sheetName val="Urai _Resap pengikat"/>
      <sheetName val="Ana"/>
      <sheetName val="Analisa"/>
      <sheetName val="Elektrikal"/>
      <sheetName val="AnMobilisasi"/>
      <sheetName val="D4"/>
      <sheetName val="D6"/>
      <sheetName val="D7"/>
      <sheetName val="Mat"/>
      <sheetName val="conc"/>
      <sheetName val="Grading Tahap 1"/>
      <sheetName val="rkp"/>
      <sheetName val="mebel"/>
      <sheetName val="harsat"/>
      <sheetName val="anal"/>
      <sheetName val="Alat"/>
      <sheetName val="Persiapan"/>
      <sheetName val="BQ (by owner)"/>
      <sheetName val="rab me (fisik)"/>
      <sheetName val="rab me (by owner) "/>
      <sheetName val="SAT-BHN"/>
      <sheetName val="RAW MATERIALS "/>
      <sheetName val="COST-PERSON-J.O."/>
      <sheetName val="RENTAL1"/>
      <sheetName val="Hargamat"/>
      <sheetName val="Hrg_Bahan"/>
      <sheetName val="Dasboard"/>
      <sheetName val="PENGAJU.MATERIAL"/>
      <sheetName val="Sheet3"/>
      <sheetName val="Spec"/>
      <sheetName val="Sheet1"/>
      <sheetName val="Analisa Ars"/>
      <sheetName val="Analisa struktur"/>
      <sheetName val="AnalisaSaniter"/>
      <sheetName val="Sheet2"/>
      <sheetName val="upah_harian"/>
      <sheetName val="upah_borong"/>
      <sheetName val="satuan_alat"/>
      <sheetName val="sewa_alat"/>
      <sheetName val="Koefisien"/>
      <sheetName val="HARGA BAHAN 2016"/>
      <sheetName val="BQ"/>
      <sheetName val="an. struktur"/>
      <sheetName val="TENAGA"/>
      <sheetName val="MT"/>
      <sheetName val="DAFT_ALAT,UPAH &amp; MAT"/>
      <sheetName val="Resume"/>
      <sheetName val="RAW_MATERIALS_1"/>
      <sheetName val="COST-PERSON-J_O_1"/>
      <sheetName val="Metod_TWR1"/>
      <sheetName val="Rekap_Direct_Cost1"/>
      <sheetName val="RAW_MATERIALS_"/>
      <sheetName val="COST-PERSON-J_O_"/>
      <sheetName val="Metod_TWR"/>
      <sheetName val="Rekap_Direct_Cost"/>
      <sheetName val="RAW_MATERIALS_2"/>
      <sheetName val="COST-PERSON-J_O_2"/>
      <sheetName val="Metod_TWR2"/>
      <sheetName val="Rekap_Direct_Cost2"/>
      <sheetName val="RAW_MATERIALS_3"/>
      <sheetName val="COST-PERSON-J_O_3"/>
      <sheetName val="Metod_TWR3"/>
      <sheetName val="Rekap_Direct_Cost3"/>
      <sheetName val="BQ_Tenis"/>
      <sheetName val="Cover"/>
      <sheetName val="Merak_Sum-FIX"/>
      <sheetName val="D8"/>
      <sheetName val="Prod"/>
      <sheetName val="sum of drawings"/>
      <sheetName val="Harga Dasar Barru"/>
      <sheetName val="Bahan&amp;Upah"/>
      <sheetName val="DIVI6"/>
      <sheetName val="RAB_STR"/>
      <sheetName val="indirect"/>
      <sheetName val="hs_ars"/>
      <sheetName val="Analisa HS"/>
      <sheetName val="harga"/>
      <sheetName val="RBP- 2"/>
      <sheetName val="Total"/>
      <sheetName val="WI"/>
      <sheetName val="Mall"/>
      <sheetName val="18. MOB (2)"/>
      <sheetName val="Subcont"/>
      <sheetName val="HARGA MATERIAL"/>
      <sheetName val="NC-CM"/>
      <sheetName val="hargaSatuan"/>
      <sheetName val="Daf.Harga-Upah"/>
      <sheetName val="_UPAH"/>
      <sheetName val=" UPAH"/>
      <sheetName val="HB"/>
      <sheetName val="MOS"/>
      <sheetName val="TABEL"/>
      <sheetName val="Hrg Sat"/>
      <sheetName val="Rinci H Borong"/>
      <sheetName val="Cover RKABP"/>
      <sheetName val="AHSbj"/>
      <sheetName val="BASIC"/>
      <sheetName val="UMUM"/>
      <sheetName val="Harga Bahan &amp; Upah"/>
      <sheetName val="ANALISA SOFT"/>
      <sheetName val="HSU"/>
      <sheetName val="dft-harga"/>
      <sheetName val="TERBIL prog 2017"/>
      <sheetName val="RINCIAN HAR06"/>
      <sheetName val="metode"/>
      <sheetName val="Cost Control Utk Perub RAP"/>
      <sheetName val="Sel Dev"/>
      <sheetName val="RAP Change"/>
      <sheetName val="RAP Sisa"/>
      <sheetName val="UPAH DAN BAHAN"/>
      <sheetName val="CH"/>
      <sheetName val="Upah&amp;Bahan"/>
      <sheetName val="hrga dasar"/>
      <sheetName val="LAP. MINGG"/>
      <sheetName val="Mobilisasi"/>
      <sheetName val="Estimate"/>
      <sheetName val="Analisa1-10"/>
      <sheetName val="UPAH"/>
      <sheetName val="BL"/>
      <sheetName val="Anal-2"/>
      <sheetName val="data"/>
      <sheetName val="Data Keu"/>
      <sheetName val="CekList"/>
      <sheetName val="Alat B"/>
      <sheetName val="Bahan B"/>
      <sheetName val="Upah B"/>
      <sheetName val="Analisa RAB"/>
      <sheetName val="REKAP RAP"/>
      <sheetName val="Sat-upah"/>
      <sheetName val="Master 1.0"/>
      <sheetName val="lap-bulan"/>
      <sheetName val="Bill of Qty"/>
      <sheetName val="MATAUANG"/>
      <sheetName val="Perm. Test"/>
      <sheetName val="HSATUAN"/>
      <sheetName val="NP"/>
      <sheetName val="Pek. Persiapan"/>
      <sheetName val="Bill No 6 Koord &amp; Attendance"/>
      <sheetName val="index"/>
      <sheetName val="RATES"/>
      <sheetName val="Satpek"/>
      <sheetName val="analisa Str"/>
      <sheetName val="An.Ars"/>
      <sheetName val="Ana Beton"/>
      <sheetName val="Ana Sanitair"/>
      <sheetName val="Har-mat"/>
      <sheetName val="HB "/>
      <sheetName val="bahan+upah"/>
      <sheetName val="boq"/>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DB"/>
      <sheetName val="bhn"/>
      <sheetName val="MS"/>
      <sheetName val="PO-2"/>
      <sheetName val="Rate"/>
      <sheetName val="Anl"/>
      <sheetName val="str-Rab"/>
      <sheetName val="대비표"/>
      <sheetName val="Anls"/>
      <sheetName val="BQNSC"/>
      <sheetName val="Analisa -Baku"/>
      <sheetName val="Hargamaterial"/>
      <sheetName val="rkpm 2003"/>
      <sheetName val="UPRICE_AN"/>
      <sheetName val="hs-str"/>
      <sheetName val="HrgBahan&amp;Analisa"/>
      <sheetName val="TSS"/>
      <sheetName val="RAB"/>
      <sheetName val="rekapan"/>
      <sheetName val="AHS"/>
      <sheetName val="HRGA SATUAN UPAH-BAHAN"/>
      <sheetName val="SDAYA"/>
      <sheetName val="UNIT PRICE WAGE and MATERIAL"/>
      <sheetName val="Rp"/>
      <sheetName val="Potongan"/>
      <sheetName val="BPM"/>
      <sheetName val="urain teknis"/>
      <sheetName val="Agregat Halus &amp; Kasar"/>
      <sheetName val="Connections"/>
      <sheetName val="DWTables"/>
      <sheetName val="coba"/>
      <sheetName val="divII"/>
      <sheetName val="pivot"/>
      <sheetName val="Indirect_Const"/>
      <sheetName val="Urai_LPB)"/>
      <sheetName val="DAF-MATERIAL"/>
      <sheetName val="BAHAN  lap"/>
      <sheetName val="PEMBESIAN BALOK INDUK!"/>
      <sheetName val="HARGA SAT"/>
      <sheetName val="Markup"/>
    </sheetNames>
    <sheetDataSet>
      <sheetData sheetId="0">
        <row r="2">
          <cell r="M2">
            <v>1.08</v>
          </cell>
        </row>
      </sheetData>
      <sheetData sheetId="1"/>
      <sheetData sheetId="2"/>
      <sheetData sheetId="3" refreshError="1">
        <row r="1">
          <cell r="L1">
            <v>1.06</v>
          </cell>
        </row>
        <row r="2">
          <cell r="N2">
            <v>0</v>
          </cell>
        </row>
      </sheetData>
      <sheetData sheetId="4"/>
      <sheetData sheetId="5"/>
      <sheetData sheetId="6" refreshError="1"/>
      <sheetData sheetId="7"/>
      <sheetData sheetId="8"/>
      <sheetData sheetId="9"/>
      <sheetData sheetId="10">
        <row r="1">
          <cell r="L1">
            <v>1.06</v>
          </cell>
        </row>
      </sheetData>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ice"/>
      <sheetName val="Dashboard"/>
      <sheetName val="SUMMARY"/>
      <sheetName val="BQ"/>
      <sheetName val="an_price"/>
      <sheetName val="HARSAT"/>
      <sheetName val="Price_List"/>
      <sheetName val="Peralatan"/>
      <sheetName val="PersPeny"/>
      <sheetName val="BAU"/>
      <sheetName val="Rupa2"/>
      <sheetName val="REKAP_VOL"/>
      <sheetName val="an_satuan penting"/>
      <sheetName val="RAB-Dewa"/>
      <sheetName val="Bank"/>
      <sheetName val="Spek"/>
    </sheetNames>
    <sheetDataSet>
      <sheetData sheetId="0"/>
      <sheetData sheetId="1"/>
      <sheetData sheetId="2"/>
      <sheetData sheetId="3"/>
      <sheetData sheetId="4">
        <row r="1">
          <cell r="N1">
            <v>1</v>
          </cell>
        </row>
        <row r="2">
          <cell r="N2">
            <v>1</v>
          </cell>
        </row>
      </sheetData>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SR PHUB"/>
      <sheetName val="PEK. TNH (CONTOH)"/>
      <sheetName val="PAS&amp;PLES "/>
      <sheetName val="WATER FEATURE"/>
      <sheetName val="EXT WALL"/>
      <sheetName val="Ratio"/>
      <sheetName val="PEK. TNH "/>
      <sheetName val="LANTAI&amp;SALUT DINDING"/>
      <sheetName val="KOSEN"/>
      <sheetName val="KONST-BAJA"/>
      <sheetName val="LANGIT2"/>
      <sheetName val="FINISHING TANGGA"/>
      <sheetName val="SANITAIR"/>
      <sheetName val="CAT"/>
      <sheetName val="HP center"/>
      <sheetName val="PAGAR "/>
      <sheetName val="TIANG+KRAN"/>
      <sheetName val="B.JALAN"/>
      <sheetName val="TAMAN"/>
      <sheetName val="BONGKARAN"/>
      <sheetName val="LAIN2"/>
      <sheetName val="Utility"/>
      <sheetName val="Add STR"/>
      <sheetName val="Add"/>
      <sheetName val="Alat"/>
      <sheetName val="Management"/>
      <sheetName val="PERSIAPAN"/>
      <sheetName val="stp+rbsn "/>
      <sheetName val="drainase "/>
      <sheetName val="Rekap Alt"/>
      <sheetName val="Rekap Add"/>
      <sheetName val="REKAP"/>
      <sheetName val="Rekap Alt."/>
      <sheetName val="REKAP TOTAL"/>
      <sheetName val="Kurva-s"/>
      <sheetName val="Dash Alt"/>
      <sheetName val="Dashboard"/>
      <sheetName val="Ana Sanitair"/>
      <sheetName val="analisa Str"/>
      <sheetName val="Analisa"/>
      <sheetName val="Sheet3"/>
      <sheetName val="Sheet2"/>
      <sheetName val="Sheet1"/>
      <sheetName val="LIst Material"/>
      <sheetName val="Sheet4"/>
      <sheetName val="Materi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row r="5">
          <cell r="J5">
            <v>1</v>
          </cell>
        </row>
      </sheetData>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rek-total"/>
      <sheetName val="rek-ars"/>
      <sheetName val="str"/>
      <sheetName val="Lt"/>
      <sheetName val="ddg"/>
      <sheetName val="kusen"/>
      <sheetName val="plafond"/>
      <sheetName val="sanitair"/>
      <sheetName val="atap"/>
      <sheetName val="talud"/>
      <sheetName val="lain2-ars"/>
      <sheetName val="ana-str"/>
      <sheetName val="ana-ars"/>
      <sheetName val="hs-str"/>
      <sheetName val="hs-ars"/>
      <sheetName val="hsp-ars"/>
      <sheetName val="upah-brg"/>
      <sheetName val="ana-pre"/>
      <sheetName val="prelim"/>
      <sheetName val="spek"/>
      <sheetName val="hs_ars"/>
      <sheetName val="Ana"/>
      <sheetName val="bahan"/>
      <sheetName val="analisaRAB"/>
      <sheetName val="H_BHN"/>
      <sheetName val="A_BANTU"/>
      <sheetName val="C"/>
      <sheetName val="RAB"/>
      <sheetName val="HARGA BAHAN BAKU"/>
      <sheetName val="Metod TWR"/>
      <sheetName val="Material"/>
      <sheetName val="Hargamat"/>
      <sheetName val="SBDY"/>
      <sheetName val="daf-alat"/>
      <sheetName val="DAPRO"/>
      <sheetName val="H-BHN"/>
      <sheetName val="A-BANTU"/>
      <sheetName val="D4"/>
      <sheetName val="D6"/>
      <sheetName val="D7"/>
      <sheetName val="D8"/>
      <sheetName val="Analisa"/>
      <sheetName val="BOQ"/>
      <sheetName val="STAF"/>
      <sheetName val="PO-2"/>
      <sheetName val="gaji"/>
      <sheetName val="M+MC"/>
      <sheetName val="BOQ_Au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6">
          <cell r="J6">
            <v>1</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ji"/>
      <sheetName val="Alat"/>
      <sheetName val="Persiapan"/>
      <sheetName val="Bau"/>
      <sheetName val="Rupa"/>
      <sheetName val="Bank"/>
      <sheetName val="Rekindirect"/>
      <sheetName val="#REF"/>
      <sheetName val="hs-str"/>
      <sheetName val="PDMP"/>
      <sheetName val="PCE"/>
      <sheetName val="PRODUK"/>
      <sheetName val="TOOL-ME"/>
      <sheetName val="H-BHN"/>
      <sheetName val="hs-ars"/>
    </sheetNames>
    <sheetDataSet>
      <sheetData sheetId="0" refreshError="1">
        <row r="3">
          <cell r="K3">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BQ"/>
      <sheetName val="UPRICE_AN"/>
      <sheetName val="Pricelist"/>
      <sheetName val="An_Alat"/>
      <sheetName val="Vol"/>
      <sheetName val="an_satuan penting"/>
      <sheetName val="pancang"/>
      <sheetName val="An_Teknik"/>
      <sheetName val="Daftar Penyimpangan"/>
      <sheetName val="Schedule Alat"/>
      <sheetName val="Metode Kerja"/>
      <sheetName val="Daftar Rekanan"/>
      <sheetName val="NWP"/>
      <sheetName val="Bagan alir"/>
      <sheetName val="General Sched"/>
    </sheetNames>
    <sheetDataSet>
      <sheetData sheetId="0" refreshError="1"/>
      <sheetData sheetId="1" refreshError="1"/>
      <sheetData sheetId="2">
        <row r="107">
          <cell r="S107">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L "/>
      <sheetName val="Sheet2"/>
      <sheetName val="spec"/>
      <sheetName val="dasboard"/>
      <sheetName val=" REKAP BQ"/>
      <sheetName val="PENDAHULUAN"/>
      <sheetName val="RAB MESJID "/>
      <sheetName val="RAB BANG.DEWAN"/>
      <sheetName val="RAB BANG PARIPURNA"/>
      <sheetName val="RAB -SITE"/>
      <sheetName val="hs-str"/>
      <sheetName val="ana-str"/>
      <sheetName val="ana-ars"/>
      <sheetName val="ana-sani"/>
      <sheetName val="Ana Beton"/>
      <sheetName val="Pint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O1">
            <v>1.1000000000000001</v>
          </cell>
        </row>
      </sheetData>
      <sheetData sheetId="11" refreshError="1"/>
      <sheetData sheetId="12" refreshError="1"/>
      <sheetData sheetId="13" refreshError="1"/>
      <sheetData sheetId="14" refreshError="1"/>
      <sheetData sheetId="15"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Dashboard-A"/>
      <sheetName val="Dashboard-B"/>
      <sheetName val="Resume-Analisa"/>
      <sheetName val="Analisa"/>
      <sheetName val="Hargamat"/>
      <sheetName val="Spek"/>
      <sheetName val="Waterproof"/>
      <sheetName val="Condition"/>
      <sheetName val="Repair-D.Wall"/>
      <sheetName val="support"/>
      <sheetName val="Bkt"/>
      <sheetName val="Bkt-3.nov"/>
      <sheetName val="tanya"/>
      <sheetName val="Resume_Analisa"/>
      <sheetName val="harsat"/>
      <sheetName val="H-BHN"/>
      <sheetName val="Hrg_Sat"/>
      <sheetName val="Hrg.Sat"/>
      <sheetName val="YTD'97 Sales"/>
      <sheetName val="Week9-Feb    "/>
      <sheetName val="Week31-August"/>
      <sheetName val="I-ME"/>
      <sheetName val="D4"/>
      <sheetName val="D6"/>
      <sheetName val="D7"/>
      <sheetName val="D8"/>
      <sheetName val="HSBU "/>
      <sheetName val="Material"/>
      <sheetName val="A-BANTU"/>
      <sheetName val="REKAP"/>
      <sheetName val="HrgSat"/>
      <sheetName val="Analisa Tend (2)"/>
      <sheetName val="D3"/>
      <sheetName val="H_BHN"/>
      <sheetName val="Metod TWR"/>
      <sheetName val="BQ"/>
      <sheetName val="hsp-STR-ARS"/>
      <sheetName val="DAFT_ALAT,UPAH &amp; MAT"/>
      <sheetName val="pricing"/>
      <sheetName val="STD GD.UGD"/>
      <sheetName val="A"/>
      <sheetName val="Inst.penerangan."/>
      <sheetName val="Har_mat"/>
      <sheetName val="Breakdown"/>
      <sheetName val="Analisa STR"/>
      <sheetName val="D-1"/>
      <sheetName val="BAHAN"/>
      <sheetName val="rab-SAPHIR"/>
      <sheetName val="gaji"/>
      <sheetName val="Ana"/>
      <sheetName val="rkp"/>
      <sheetName val="mebel"/>
      <sheetName val="bhn-ars"/>
      <sheetName val="GRAND REKAP"/>
      <sheetName val="PERSIAPAN"/>
      <sheetName val="BAG-2"/>
      <sheetName val="Hrg Sat"/>
      <sheetName val="hs-str"/>
      <sheetName val="D2"/>
      <sheetName val="SUM"/>
      <sheetName val="C"/>
      <sheetName val="MT-C"/>
      <sheetName val="MU"/>
      <sheetName val="A-ars"/>
      <sheetName val="BQ ARS"/>
      <sheetName val="Pipe"/>
      <sheetName val="BQ-Tenis"/>
      <sheetName val="Arsitektur"/>
      <sheetName val="BOQ_Aula"/>
      <sheetName val="Prelim"/>
      <sheetName val="name"/>
      <sheetName val="hs-ars"/>
      <sheetName val="BTL-alat"/>
      <sheetName val="An. Harga"/>
      <sheetName val="Repair-D_Wall1"/>
      <sheetName val="Bkt-3_nov1"/>
      <sheetName val="Hrg_Sat3"/>
      <sheetName val="HSBU_1"/>
      <sheetName val="Analisa_STR1"/>
      <sheetName val="YTD'97_Sales1"/>
      <sheetName val="Week9-Feb____1"/>
      <sheetName val="Hrg_Sat4"/>
      <sheetName val="Repair-D_Wall"/>
      <sheetName val="Bkt-3_nov"/>
      <sheetName val="Hrg_Sat1"/>
      <sheetName val="HSBU_"/>
      <sheetName val="Analisa_STR"/>
      <sheetName val="YTD'97_Sales"/>
      <sheetName val="Week9-Feb____"/>
      <sheetName val="Hrg_Sat2"/>
      <sheetName val="Repair-D_Wall2"/>
      <sheetName val="Bkt-3_nov2"/>
      <sheetName val="Hrg_Sat5"/>
      <sheetName val="HSBU_2"/>
      <sheetName val="Analisa_STR2"/>
      <sheetName val="YTD'97_Sales2"/>
      <sheetName val="Week9-Feb____2"/>
      <sheetName val="Hrg_Sat6"/>
      <sheetName val="Repair-D_Wall3"/>
      <sheetName val="Bkt-3_nov3"/>
      <sheetName val="Hrg_Sat7"/>
      <sheetName val="HSBU_3"/>
      <sheetName val="Analisa_STR3"/>
      <sheetName val="YTD'97_Sales3"/>
      <sheetName val="Week9-Feb____3"/>
      <sheetName val="Hrg_Sat8"/>
      <sheetName val="Meto"/>
      <sheetName val="ALT"/>
      <sheetName val="3"/>
      <sheetName val="MS"/>
      <sheetName val="STAF"/>
      <sheetName val="Pas. Batu Mortar(FE)"/>
      <sheetName val="Koefisien"/>
      <sheetName val="Cover"/>
      <sheetName val="indirect"/>
      <sheetName val="Daftar Harga Bahan"/>
      <sheetName val="Total"/>
      <sheetName val="dasboard"/>
      <sheetName val="AHS_Kusen"/>
      <sheetName val="harsat&amp;upah"/>
      <sheetName val="18. MOB (2)"/>
      <sheetName val="An.1"/>
      <sheetName val="BQ (by owner)"/>
      <sheetName val="rab me (fisik)"/>
      <sheetName val="Rekap Direct Cost"/>
      <sheetName val="Well HU and Pumping Units"/>
      <sheetName val="BAG-III"/>
      <sheetName val="Analisa Tend _2_"/>
      <sheetName val="RATE"/>
      <sheetName val="Monitoring Penjualan"/>
      <sheetName val="Total Upsales dan Konsumen"/>
      <sheetName val="unit rate-b3"/>
      <sheetName val="SBDY"/>
      <sheetName val="Upah"/>
      <sheetName val="Master 1.0"/>
      <sheetName val="Perm. Test"/>
      <sheetName val="ahs"/>
      <sheetName val="metode"/>
      <sheetName val="MPU-D4"/>
      <sheetName val="MPU-D6"/>
      <sheetName val="Data basic price jgan diprint"/>
      <sheetName val="10.1(3)"/>
      <sheetName val="AHS 6.1(2)"/>
      <sheetName val="Metode 8.1(5)"/>
      <sheetName val="hs_ars"/>
      <sheetName val="SEMANAN"/>
      <sheetName val="BKPM"/>
      <sheetName val="WI"/>
      <sheetName val="An.3"/>
      <sheetName val="Analisa Alat Berat"/>
      <sheetName val="DATA"/>
      <sheetName val="factor"/>
      <sheetName val="BIIL ASLI"/>
      <sheetName val="D5"/>
      <sheetName val="Upah_Bahan"/>
      <sheetName val="Unit Rate"/>
      <sheetName val="Re-Schedule"/>
      <sheetName val="ana_str"/>
      <sheetName val="satuan_pek_ars"/>
      <sheetName val="A_BANTU"/>
      <sheetName val="UPRICE_AN"/>
      <sheetName val="M+MC"/>
      <sheetName val="an_price"/>
      <sheetName val="B - Norelec"/>
      <sheetName val="TIE-INS"/>
      <sheetName val="HARGA MATERIAL"/>
      <sheetName val="alat"/>
      <sheetName val="bhn_tng"/>
      <sheetName val="CH"/>
      <sheetName val="41_9_36_3"/>
      <sheetName val="arab"/>
      <sheetName val="anl"/>
      <sheetName val="DASAR"/>
      <sheetName val="upah bahan"/>
      <sheetName val="daftar kuantitas"/>
      <sheetName val="STA"/>
      <sheetName val="PCG"/>
      <sheetName val="DSN"/>
      <sheetName val="TPT"/>
      <sheetName val="AHSP"/>
      <sheetName val="daf-7(OK)"/>
      <sheetName val="daf-3(OK)"/>
      <sheetName val="meth hsl nego"/>
      <sheetName val="Metode 1"/>
      <sheetName val="3-DIV2"/>
      <sheetName val="SAPON"/>
      <sheetName val="MOS"/>
      <sheetName val="Data Alat"/>
      <sheetName val="Consumable"/>
      <sheetName val="Equipment"/>
      <sheetName val="Basic Price"/>
      <sheetName val="Labor"/>
      <sheetName val="tabel"/>
      <sheetName val="Hrg_FU"/>
      <sheetName val="Analisa Harga"/>
      <sheetName val="Sheet15"/>
      <sheetName val="div-7"/>
      <sheetName val="div-5"/>
      <sheetName val="4-Basic Price"/>
      <sheetName val="Daftar Harga"/>
      <sheetName val="Daftar Upah"/>
      <sheetName val="upah,bhn,alt"/>
      <sheetName val="anal"/>
      <sheetName val="rab KRAN UMUM"/>
      <sheetName val="rab PMA"/>
      <sheetName val="ADIYA"/>
      <sheetName val="cal borepile"/>
      <sheetName val="Master Edit"/>
      <sheetName val="MT_an"/>
      <sheetName val="Harga"/>
      <sheetName val="Harga S Dasar"/>
      <sheetName val="List Plant"/>
      <sheetName val="div-3"/>
      <sheetName val="div-8"/>
      <sheetName val="HDasar"/>
      <sheetName val="div-2"/>
      <sheetName val="Rutin"/>
      <sheetName val="Kuantitas &amp; Harga"/>
      <sheetName val="D -12"/>
      <sheetName val="Hrg-Bahan"/>
      <sheetName val="RAB -1"/>
      <sheetName val="HSU"/>
      <sheetName val="hrga dasar"/>
      <sheetName val="OP. ALAT"/>
      <sheetName val="OP. PERJAM"/>
      <sheetName val="B. PERSONIL"/>
      <sheetName val="KAN. LOKAL"/>
      <sheetName val="BQ-E20-02(Rp)"/>
      <sheetName val="ana;isa"/>
      <sheetName val="rekapJAB"/>
      <sheetName val="NP"/>
      <sheetName val="MT"/>
      <sheetName val="UPAH DAN BAHAN"/>
      <sheetName val="Harga Bahan"/>
      <sheetName val="H.Satuan"/>
      <sheetName val="Harga Dasar Sulut"/>
      <sheetName val="Upah-Bahan-Alat"/>
      <sheetName val="BOQ"/>
      <sheetName val="Rincian"/>
      <sheetName val="Contract-Data"/>
      <sheetName val="dft-harga"/>
      <sheetName val="RAB"/>
      <sheetName val="ANA zona III"/>
      <sheetName val="ANALISA PEK.UMUM"/>
      <sheetName val="ANALISA KONST BTN"/>
      <sheetName val="Sat-Bhn&amp;Upah"/>
      <sheetName val="DAF-1"/>
      <sheetName val="REF.ONLY"/>
      <sheetName val="db"/>
      <sheetName val="B-Down"/>
      <sheetName val="AnMobilisasi"/>
      <sheetName val="3-DIV5"/>
      <sheetName val="Sheet2"/>
      <sheetName val="tifico"/>
      <sheetName val="Hrg"/>
      <sheetName val="Isolasi Luar Dalam"/>
      <sheetName val="Isolasi Luar"/>
      <sheetName val="BAHAN_STR"/>
      <sheetName val="Graph (LGEN)"/>
      <sheetName val="out_prog"/>
      <sheetName val="선적schedule (2)"/>
      <sheetName val="daf-alat"/>
      <sheetName val="Bahan "/>
      <sheetName val="Pekerjaan "/>
      <sheetName val="Estimate"/>
      <sheetName val="Lap Mingguan"/>
      <sheetName val="analisaRAB"/>
      <sheetName val="PO-2"/>
      <sheetName val="Analisa pakai"/>
      <sheetName val="TE TS FA LAN MATV"/>
      <sheetName val="Cash Flow bulanan"/>
      <sheetName val="Daf 1 Prelim"/>
      <sheetName val="BAB6"/>
      <sheetName val="BAB7"/>
      <sheetName val="BAB8"/>
      <sheetName val="hsp_STR_ARS"/>
      <sheetName val="hs_str"/>
      <sheetName val="B.T"/>
      <sheetName val="AN Tdr"/>
      <sheetName val="Harga Satuan"/>
      <sheetName val="Upah+Bahan"/>
      <sheetName val="TERMINAL"/>
      <sheetName val="anal alat"/>
      <sheetName val="price"/>
      <sheetName val="SNI FIX"/>
      <sheetName val="HB"/>
      <sheetName val="SUR-HARGA"/>
      <sheetName val="Marshal"/>
      <sheetName val="IS"/>
      <sheetName val="Credit-22"/>
      <sheetName val="Lt 1"/>
      <sheetName val="HS Bhn&amp;Upah"/>
      <sheetName val="MP-3"/>
      <sheetName val="MP-4"/>
      <sheetName val="Drop Down Lists"/>
      <sheetName val="ANAL.BOW"/>
    </sheetNames>
    <sheetDataSet>
      <sheetData sheetId="0">
        <row r="14">
          <cell r="L14">
            <v>1.1299999999999999</v>
          </cell>
        </row>
      </sheetData>
      <sheetData sheetId="1"/>
      <sheetData sheetId="2"/>
      <sheetData sheetId="3"/>
      <sheetData sheetId="4"/>
      <sheetData sheetId="5" refreshError="1">
        <row r="14">
          <cell r="L14">
            <v>1.1299999999999999</v>
          </cell>
        </row>
        <row r="16">
          <cell r="L16">
            <v>1.1288</v>
          </cell>
        </row>
      </sheetData>
      <sheetData sheetId="6"/>
      <sheetData sheetId="7"/>
      <sheetData sheetId="8"/>
      <sheetData sheetId="9"/>
      <sheetData sheetId="10"/>
      <sheetData sheetId="11"/>
      <sheetData sheetId="12"/>
      <sheetData sheetId="13"/>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board"/>
      <sheetName val="Rekap"/>
      <sheetName val="Ratio"/>
      <sheetName val="BQ"/>
      <sheetName val="Prelim"/>
      <sheetName val="Analisa"/>
      <sheetName val="analisa Str"/>
      <sheetName val="Material"/>
      <sheetName val="Ana Sanitair"/>
      <sheetName val="List"/>
      <sheetName val="Sat Bah &amp; Up"/>
      <sheetName val="Hargamat"/>
      <sheetName val="Resume_Analisa"/>
      <sheetName val="Hrg_Sat"/>
      <sheetName val="Resume-Analisa"/>
      <sheetName val="H-BHN"/>
      <sheetName val="Analisa Tend (2)"/>
      <sheetName val="Metod TWR"/>
      <sheetName val="D4"/>
      <sheetName val="BAHAN_STR"/>
      <sheetName val="A-BANTU"/>
      <sheetName val="SAT-UP"/>
      <sheetName val="BAHAN"/>
      <sheetName val="hs-str"/>
      <sheetName val="Harsat_marina"/>
      <sheetName val="Meto"/>
      <sheetName val="Fill this out first___"/>
      <sheetName val="D6"/>
      <sheetName val="D7"/>
      <sheetName val="D8"/>
      <sheetName val="Daftar Harga"/>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analisa_Str1"/>
      <sheetName val="Ana_Sanitair1"/>
      <sheetName val="Sat_Bah_&amp;_Up1"/>
      <sheetName val="Daftar_Harga1"/>
      <sheetName val="Fill_this_out_first___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analisa_Str"/>
      <sheetName val="Ana_Sanitair"/>
      <sheetName val="Sat_Bah_&amp;_Up"/>
      <sheetName val="Daftar_Harga"/>
      <sheetName val="Fill_this_out_first___"/>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analisa_Str2"/>
      <sheetName val="Ana_Sanitair2"/>
      <sheetName val="Sat_Bah_&amp;_Up2"/>
      <sheetName val="Daftar_Harga2"/>
      <sheetName val="Fill_this_out_first___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analisa_Str3"/>
      <sheetName val="Ana_Sanitair3"/>
      <sheetName val="Sat_Bah_&amp;_Up3"/>
      <sheetName val="Daftar_Harga3"/>
      <sheetName val="Fill_this_out_first___3"/>
      <sheetName val="dongia_(2)3"/>
      <sheetName val="THPDMoi__(2)3"/>
      <sheetName val="TONG_HOP_VL-NC3"/>
      <sheetName val="TONGKE3p_3"/>
      <sheetName val="TH_VL,_NC,_DDHT_Thanhphuoc3"/>
      <sheetName val="DON_GIA3"/>
      <sheetName val="t-h_HA_THE3"/>
      <sheetName val="CHITIET_VL-NC-TT_-1p3"/>
      <sheetName val="TONG_HOP_VL-NC_TT3"/>
      <sheetName val="TH_XL3"/>
      <sheetName val="CHITIET_VL-NC3"/>
      <sheetName val="CHITIET_VL-NC-TT-3p3"/>
      <sheetName val="KPVC-BD_3"/>
      <sheetName val="D-1"/>
      <sheetName val="gaji"/>
      <sheetName val="hs-ars"/>
      <sheetName val="Bill No 6 Koord &amp; Attendance"/>
      <sheetName val="SKN"/>
      <sheetName val="MOS"/>
      <sheetName val="Harga S Dasar"/>
      <sheetName val="ADIYA"/>
      <sheetName val="STRUKUR"/>
      <sheetName val="SAPON"/>
      <sheetName val="TIE-INS"/>
      <sheetName val="DASAR"/>
      <sheetName val="div-7"/>
      <sheetName val="div-5"/>
      <sheetName val="Bq Ars"/>
      <sheetName val="NP"/>
      <sheetName val="rab-SAPHIR"/>
      <sheetName val="UPAH"/>
      <sheetName val="List Plant"/>
      <sheetName val="Data Alat"/>
      <sheetName val="Harga"/>
      <sheetName val="D10 LS-Rutin"/>
      <sheetName val="LONGSDAT"/>
      <sheetName val="4-Basic Price"/>
      <sheetName val="Harsat Upah"/>
      <sheetName val="FINISHING"/>
      <sheetName val="PLUMBING"/>
      <sheetName val="STRUKTUR"/>
      <sheetName val="G"/>
      <sheetName val="A"/>
      <sheetName val="C"/>
      <sheetName val="ALT"/>
      <sheetName val="HSBU ANA"/>
      <sheetName val="ANALIS-ALAT"/>
      <sheetName val="MASTER"/>
      <sheetName val="AN-HSD"/>
      <sheetName val="AN-Agregat"/>
      <sheetName val="Sat-Bhn&amp;Upah"/>
      <sheetName val="harsat"/>
      <sheetName val="hsp_STR_ARS"/>
      <sheetName val="hs_ars"/>
      <sheetName val="DAFT_ALAT,UPAH &amp; MAT"/>
      <sheetName val="ANALISA (2)"/>
      <sheetName val="MS"/>
      <sheetName val="D3"/>
      <sheetName val="D5"/>
      <sheetName val="Daftar Upah"/>
      <sheetName val="B-Down"/>
      <sheetName val="Pipe"/>
      <sheetName val="Sheet2"/>
      <sheetName val="STAF"/>
      <sheetName val="Ana"/>
      <sheetName val="ana_san"/>
      <sheetName val="Hrg.Sat"/>
      <sheetName val="HrgSat"/>
      <sheetName val="An.Ars"/>
      <sheetName val="Basic Price"/>
      <sheetName val="index"/>
      <sheetName val="FORM X COST"/>
      <sheetName val="Master 1.0"/>
      <sheetName val="SAT"/>
      <sheetName val="D2"/>
      <sheetName val="Perm. Test"/>
      <sheetName val="Summary 6.4"/>
      <sheetName val="Graph (LGEN)"/>
      <sheetName val="out_prog"/>
      <sheetName val="선적schedule (2)"/>
      <sheetName val="Lap Mingguan"/>
      <sheetName val="HARGA MATERIAL"/>
      <sheetName val="HB"/>
      <sheetName val="upah_bahan"/>
      <sheetName val="HSBU "/>
      <sheetName val="BAB6"/>
      <sheetName val="FMU"/>
      <sheetName val="hs_str"/>
      <sheetName val="B.T"/>
      <sheetName val="REF.ONLY"/>
      <sheetName val="DAF-5"/>
      <sheetName val="Sheet1"/>
      <sheetName val="atap"/>
      <sheetName val="Koefisien"/>
      <sheetName val="Bahan1"/>
      <sheetName val="GRAND REKAP"/>
      <sheetName val="main summary"/>
      <sheetName val="Rekap Direct Cost"/>
      <sheetName val="TOWN"/>
      <sheetName val="Harga satuan"/>
      <sheetName val="PAD-F"/>
      <sheetName val="IBASE"/>
      <sheetName val="Monitoring Penjualan"/>
      <sheetName val="Total Upsales dan Konsumen"/>
      <sheetName val="TERMINAL"/>
      <sheetName val="H_BHN"/>
      <sheetName val="A_BANTU"/>
      <sheetName val="rkpm 2003"/>
      <sheetName val="SALURAN"/>
      <sheetName val="TSS"/>
      <sheetName val="Form 4 &amp; 4-A"/>
      <sheetName val="H.Satuan"/>
      <sheetName val="Analisa Tend _2_"/>
      <sheetName val="INDEKS"/>
      <sheetName val="JABATAN"/>
      <sheetName val="Sat~Bahu"/>
      <sheetName val="DAFT_ALAT,UPAH &amp; MAT.KD"/>
      <sheetName val="bhn FINAL"/>
      <sheetName val="流量計器"/>
      <sheetName val="Agg Halus &amp; Kasar"/>
      <sheetName val="工事･ IO表"/>
      <sheetName val="設計条件"/>
      <sheetName val="計器表"/>
      <sheetName val="調節弁"/>
      <sheetName val="Master Edit"/>
      <sheetName val="Analisa jalan"/>
      <sheetName val="AHS"/>
      <sheetName val="pricing"/>
      <sheetName val="Agregat Halus &amp; Kasar"/>
      <sheetName val="SBDY"/>
      <sheetName val="RAB"/>
      <sheetName val="Cover"/>
      <sheetName val="CONS."/>
      <sheetName val="indirect"/>
      <sheetName val="SUM"/>
      <sheetName val="name"/>
      <sheetName val="HRG BH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5">
          <cell r="J5">
            <v>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REal"/>
      <sheetName val="Hrg.Sat"/>
      <sheetName val="Ana-prel"/>
      <sheetName val="Analisa-struktur"/>
      <sheetName val="aNA-BETON"/>
      <sheetName val="DAFTAR ISI"/>
      <sheetName val="REKAP"/>
      <sheetName val="aDDITIONAL"/>
      <sheetName val="BANGUNAN UTAMA"/>
      <sheetName val="BANGUNAN PENUNJANG"/>
      <sheetName val="Hrg_Sat"/>
      <sheetName val="BQ"/>
      <sheetName val="hsp-STR-ARS"/>
      <sheetName val="Upah+Bahan"/>
      <sheetName val="harsat"/>
      <sheetName val="Material"/>
      <sheetName val="Hargamat"/>
      <sheetName val="tifico"/>
      <sheetName val="MTa"/>
      <sheetName val="SELL-SUMM-COST"/>
      <sheetName val="hs_ars"/>
      <sheetName val="HB"/>
      <sheetName val="Rekap DBAK"/>
      <sheetName val="ME UMY"/>
      <sheetName val="Meto"/>
      <sheetName val="Bq Ars"/>
      <sheetName val="Upah_Bahan"/>
      <sheetName val="hardas"/>
      <sheetName val="H-BHN"/>
      <sheetName val="rab-SAPHIR"/>
      <sheetName val="Harga satuan"/>
      <sheetName val="summary "/>
      <sheetName val="Analisa STR"/>
      <sheetName val="Bahan"/>
      <sheetName val="PAD-F"/>
      <sheetName val="STRUKTUR-1"/>
      <sheetName val="TU"/>
      <sheetName val="Cover"/>
      <sheetName val="TERMINAL"/>
      <sheetName val="DAF-BAHAN"/>
      <sheetName val="MASTER"/>
      <sheetName val="MT_an"/>
      <sheetName val="BHN"/>
      <sheetName val="3.Monthly ( CC )"/>
      <sheetName val="Resume-Analisa"/>
      <sheetName val="Hrg_Sat2"/>
      <sheetName val="DAFTAR_ISI1"/>
      <sheetName val="BANGUNAN_UTAMA1"/>
      <sheetName val="BANGUNAN_PENUNJANG1"/>
      <sheetName val="Analisa_STR1"/>
      <sheetName val="3_Monthly_(_CC_)1"/>
      <sheetName val="Hrg_Sat1"/>
      <sheetName val="DAFTAR_ISI"/>
      <sheetName val="BANGUNAN_UTAMA"/>
      <sheetName val="BANGUNAN_PENUNJANG"/>
      <sheetName val="Analisa_STR"/>
      <sheetName val="3_Monthly_(_CC_)"/>
      <sheetName val="Hrg_Sat3"/>
      <sheetName val="DAFTAR_ISI2"/>
      <sheetName val="BANGUNAN_UTAMA2"/>
      <sheetName val="BANGUNAN_PENUNJANG2"/>
      <sheetName val="Analisa_STR2"/>
      <sheetName val="3_Monthly_(_CC_)2"/>
      <sheetName val="Hrg_Sat4"/>
      <sheetName val="DAFTAR_ISI3"/>
      <sheetName val="BANGUNAN_UTAMA3"/>
      <sheetName val="BANGUNAN_PENUNJANG3"/>
      <sheetName val="Analisa_STR3"/>
      <sheetName val="3_Monthly_(_CC_)3"/>
      <sheetName val="A-BANTU"/>
      <sheetName val="BQ_STR"/>
      <sheetName val="Management"/>
      <sheetName val="hsp_STR_ARS"/>
      <sheetName val="HSBahan"/>
      <sheetName val="ana_str"/>
      <sheetName val="326BQSTC"/>
      <sheetName val="SUMMARY"/>
      <sheetName val="Metod TWR"/>
      <sheetName val="BAHAN_STR"/>
      <sheetName val="D4"/>
      <sheetName val="D6"/>
      <sheetName val="D7"/>
      <sheetName val="D8"/>
      <sheetName val="3"/>
      <sheetName val="7.1(3)"/>
      <sheetName val="T-3.2 UP Material"/>
      <sheetName val="Fill this out first___"/>
      <sheetName val="Daftar Harga"/>
      <sheetName val="Daftar Upah"/>
      <sheetName val="FINAL"/>
      <sheetName val="CRUSER"/>
      <sheetName val="KEBALAT"/>
      <sheetName val="Mob"/>
      <sheetName val="Listing"/>
      <sheetName val="Koefisien"/>
      <sheetName val="JADWAL"/>
      <sheetName val="SNI-17-3-09"/>
      <sheetName val="RKP.ANL"/>
      <sheetName val="CF-satu"/>
      <sheetName val="Material Baja"/>
      <sheetName val="D2"/>
      <sheetName val="D3"/>
      <sheetName val="DSBDY"/>
      <sheetName val="analisa"/>
      <sheetName val="Codestable"/>
      <sheetName val="gaji"/>
      <sheetName val="BL"/>
      <sheetName val="Upah Bahan Alat"/>
      <sheetName val="div-7"/>
      <sheetName val="div-5"/>
      <sheetName val="STA"/>
      <sheetName val="PCG"/>
      <sheetName val="DSN"/>
      <sheetName val="TPT"/>
      <sheetName val="boq"/>
      <sheetName val="Sch Tender"/>
      <sheetName val="ALAT"/>
      <sheetName val="UPAH"/>
      <sheetName val="Data Alat"/>
      <sheetName val="MOS"/>
      <sheetName val="SAPON"/>
      <sheetName val="TIE-INS"/>
      <sheetName val="DASAR"/>
      <sheetName val="NP"/>
      <sheetName val="Harsat Upah"/>
      <sheetName val="Metode 1"/>
      <sheetName val="3-DIV2"/>
      <sheetName val="7"/>
      <sheetName val="Upah&amp;Bahan"/>
      <sheetName val="CH"/>
      <sheetName val="Har-sat"/>
      <sheetName val="H Satuan Dasar"/>
      <sheetName val="Basic Price"/>
      <sheetName val="1"/>
      <sheetName val="Sheet15"/>
      <sheetName val="BAHAN &amp; ALAT"/>
      <sheetName val="meth hsl nego"/>
      <sheetName val="Metode"/>
      <sheetName val="Data"/>
      <sheetName val="UPAH DAN BAHAN"/>
      <sheetName val="Harga"/>
      <sheetName val="Harga Satuan (T.P.)"/>
      <sheetName val="Analisa HSP (T.P.)"/>
      <sheetName val="Lamp-4 Sat-Das"/>
      <sheetName val="Lamp-4 Analisa"/>
      <sheetName val="ANALISA PEK.UMUM"/>
      <sheetName val="Harga Satuan Bahan"/>
      <sheetName val="HSD"/>
      <sheetName val="MPU"/>
      <sheetName val="URAI"/>
      <sheetName val="arab"/>
      <sheetName val="sche"/>
      <sheetName val="Cco (2)"/>
      <sheetName val="MT"/>
      <sheetName val="Analisa-Harga"/>
      <sheetName val="Mobilisasi"/>
      <sheetName val="data-pendukung"/>
      <sheetName val="harga upah"/>
      <sheetName val="H_BHN"/>
      <sheetName val="A_BANTU"/>
      <sheetName val="bhn_Non Lokal"/>
      <sheetName val="harsat&amp;upah"/>
      <sheetName val="AC"/>
      <sheetName val="ALT"/>
      <sheetName val="Analisa Tend (2)"/>
      <sheetName val="BM"/>
      <sheetName val="5-Peralatan"/>
      <sheetName val="M+MC"/>
      <sheetName val="Basic"/>
      <sheetName val="HS_TRG"/>
      <sheetName val="Sat Bah &amp; Up"/>
      <sheetName val="Bahan1"/>
      <sheetName val="01A- RAB"/>
      <sheetName val="dongia (2)"/>
      <sheetName val="LKVL-CK-HT-GD1"/>
      <sheetName val="giathanh1"/>
      <sheetName val="HSBU "/>
      <sheetName val="hs-str"/>
      <sheetName val="Graph (LGEN)"/>
      <sheetName val="out_prog"/>
      <sheetName val="선적schedule (2)"/>
      <sheetName val="RUMAH JAGA ME"/>
      <sheetName val="MUNAV"/>
      <sheetName val="Volume"/>
      <sheetName val="DAF-2"/>
      <sheetName val="Resume_Analisa"/>
      <sheetName val="D3.1"/>
      <sheetName val="B - Norelec"/>
      <sheetName val="DAFT_ALAT,UPAH &amp; MAT"/>
      <sheetName val="MU"/>
      <sheetName val="anaUTama"/>
      <sheetName val="STAF"/>
      <sheetName val="HARGA MATERIAL"/>
      <sheetName val="Hargamaterial"/>
      <sheetName val="Har-mat"/>
      <sheetName val="Rekap Direct Cost"/>
      <sheetName val="HRGA SATUAN UPAH-BAHAN"/>
      <sheetName val="MUA"/>
      <sheetName val="Agg Halus &amp; Kasar"/>
      <sheetName val="U&amp;B"/>
      <sheetName val="cash flow"/>
      <sheetName val="Master Edit"/>
      <sheetName val="price"/>
      <sheetName val="RAB"/>
      <sheetName val="name"/>
      <sheetName val="MPU-D4"/>
      <sheetName val="MPU-D6"/>
      <sheetName val="I-KAMAR"/>
      <sheetName val="TERBILANG"/>
      <sheetName val="ANALISA BEA CUKAI"/>
      <sheetName val="HARGA DASAR "/>
      <sheetName val="HAR.SAT BAHAN"/>
    </sheetNames>
    <sheetDataSet>
      <sheetData sheetId="0" refreshError="1"/>
      <sheetData sheetId="1" refreshError="1">
        <row r="11">
          <cell r="Q11">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RAB"/>
      <sheetName val="Analisa"/>
      <sheetName val="Harga Satuan"/>
      <sheetName val="D3_1"/>
      <sheetName val="BAHAN_STR"/>
      <sheetName val="KOLAM RENANG"/>
      <sheetName val="jalan akses"/>
      <sheetName val="GRC BELAKANG"/>
      <sheetName val="vo 90 plafon driveway"/>
      <sheetName val="vo 90 plafon driveway (2)"/>
      <sheetName val="D3.1"/>
      <sheetName val="listrik"/>
      <sheetName val="Koefisien"/>
      <sheetName val="Ana"/>
      <sheetName val="3"/>
      <sheetName val="harsat_upah"/>
      <sheetName val="Material"/>
      <sheetName val="Basic P"/>
      <sheetName val="Hargamat"/>
      <sheetName val="D4"/>
      <sheetName val="D6"/>
      <sheetName val="D7"/>
      <sheetName val="D8"/>
      <sheetName val="SELL-SUMM-COST"/>
      <sheetName val="Rekap Direct Cost"/>
      <sheetName val="H.Satuan"/>
      <sheetName val="Harga_Satuan"/>
      <sheetName val="D3_11"/>
      <sheetName val="KOLAM_RENANG"/>
      <sheetName val="jalan_akses"/>
      <sheetName val="GRC_BELAKANG"/>
      <sheetName val="vo_90_plafon_driveway"/>
      <sheetName val="vo_90_plafon_driveway_(2)"/>
      <sheetName val="Div3"/>
      <sheetName val="UPAH PEKERJA"/>
      <sheetName val="Hrg.Sat"/>
      <sheetName val="HB"/>
      <sheetName val="H-Dasar"/>
      <sheetName val="Metod TWR"/>
      <sheetName val="Hrg_Sat"/>
      <sheetName val="D2.2"/>
      <sheetName val="③赤紙(日文)"/>
      <sheetName val="Analisa HS"/>
      <sheetName val="BQ (by owner)"/>
      <sheetName val="rab me (fisik)"/>
      <sheetName val="rab me (by owner) "/>
      <sheetName val="summary "/>
      <sheetName val="ana_str"/>
      <sheetName val="BREAKER"/>
      <sheetName val="Meto"/>
      <sheetName val="10.1 (4)"/>
      <sheetName val="10.1 (5)"/>
      <sheetName val="Rekap Prelim"/>
      <sheetName val="DAF-1"/>
      <sheetName val="harsat&amp;upah"/>
      <sheetName val="Tataudara"/>
      <sheetName val="000000"/>
      <sheetName val="Upah"/>
      <sheetName val="MTa"/>
      <sheetName val="Lap Mingguan"/>
      <sheetName val="RAB_RS"/>
      <sheetName val="당초"/>
      <sheetName val="DAFMAT"/>
      <sheetName val="strukturC"/>
      <sheetName val="Rekap DBAK"/>
      <sheetName val="ME UMY"/>
      <sheetName val="UPAH + ALAT"/>
      <sheetName val="BAHAN"/>
      <sheetName val="harsat"/>
      <sheetName val="H-Bahan"/>
      <sheetName val="Anal"/>
      <sheetName val="UPAH _ ALAT"/>
      <sheetName val="Analis_LapisPermukaan"/>
      <sheetName val="Analis_Tanah"/>
      <sheetName val="Analis_Drainase"/>
      <sheetName val="Paint Type B"/>
      <sheetName val="Basic Price"/>
      <sheetName val="B.T"/>
      <sheetName val="326BQSTC"/>
      <sheetName val="Elektrikal"/>
      <sheetName val="Marketing"/>
      <sheetName val="upah bahan"/>
      <sheetName val="Daftar Harga"/>
      <sheetName val="ALT"/>
      <sheetName val="Total"/>
      <sheetName val="DAF-9"/>
      <sheetName val="HARGA MATERIAL"/>
      <sheetName val="Hrg Satuan"/>
      <sheetName val="Sheet1"/>
      <sheetName val="rab-SAPHIR"/>
      <sheetName val="AHS"/>
      <sheetName val="MT_an"/>
      <sheetName val="Vibro_Roller"/>
      <sheetName val="HB me"/>
      <sheetName val="Master Edit"/>
      <sheetName val="D3"/>
      <sheetName val="D5"/>
      <sheetName val="MUNAV"/>
      <sheetName val="Upah+Bahan"/>
      <sheetName val="B.2.1 NON STD_PEMAT &amp; DDG PNHN"/>
      <sheetName val="HARGA SAT"/>
      <sheetName val="Formula"/>
      <sheetName val="Rekap_Direct_Cost"/>
      <sheetName val="Daf.Harga-Upah"/>
      <sheetName val="Cover"/>
      <sheetName val="Management"/>
      <sheetName val="RAW MATERIALS "/>
      <sheetName val="COST-PERSON-J.O."/>
      <sheetName val="RENTAL1"/>
      <sheetName val="D2.2.1"/>
      <sheetName val="summary"/>
      <sheetName val="예가표"/>
      <sheetName val="Faktor"/>
      <sheetName val="H-BHN"/>
      <sheetName val="Piping"/>
      <sheetName val="Duc-3"/>
      <sheetName val="Duc_3"/>
      <sheetName val="H_Bahan"/>
      <sheetName val="Panel,feeder,elek"/>
      <sheetName val="CF-satu"/>
      <sheetName val="CF Rp-USD"/>
      <sheetName val="NP"/>
      <sheetName val="PT."/>
      <sheetName val="DB"/>
      <sheetName val="??"/>
      <sheetName val="???"/>
      <sheetName val="Anls-ME Tampil"/>
      <sheetName val="Rates"/>
      <sheetName val="III"/>
      <sheetName val="koef"/>
      <sheetName val="Rekap A"/>
      <sheetName val="factor"/>
      <sheetName val="Data Alat"/>
      <sheetName val="MS"/>
      <sheetName val="00_Jumlah Total"/>
      <sheetName val="SUM"/>
      <sheetName val="Basic"/>
      <sheetName val="Harga"/>
      <sheetName val="DAFT_ALAT,UPAH &amp; MAT"/>
      <sheetName val="HS"/>
      <sheetName val="HRG BHN"/>
      <sheetName val="CH"/>
      <sheetName val="KET"/>
      <sheetName val="DATE"/>
      <sheetName val="DIVI6"/>
      <sheetName val="Analisa -Baku"/>
      <sheetName val="Analisa Tend (2)"/>
      <sheetName val="I.AB"/>
      <sheetName val="ANALISA STRUKTUR "/>
      <sheetName val="REKAP ANALISA TO PRINT"/>
      <sheetName val="H-Bahan &amp; Tenaga"/>
      <sheetName val="hardas"/>
      <sheetName val="own"/>
      <sheetName val="BQ"/>
      <sheetName val="Harga Upah"/>
      <sheetName val="Plumbing"/>
      <sheetName val="full"/>
      <sheetName val="BQ asli"/>
      <sheetName val="ERECTION"/>
      <sheetName val="Sheet"/>
      <sheetName val="indirect"/>
      <sheetName val="HS BAHAN"/>
      <sheetName val="STAF"/>
      <sheetName val="BARU-3"/>
      <sheetName val="BARU-4 "/>
      <sheetName val="Indirect_Const"/>
      <sheetName val="trf 7 jht"/>
      <sheetName val="R.  Elektronikal"/>
      <sheetName val="analys"/>
      <sheetName val="Pipe"/>
      <sheetName val="dafharbhn"/>
      <sheetName val="Analtanah"/>
      <sheetName val="BHN"/>
      <sheetName val="lap-bulan"/>
      <sheetName val="AnMobilisasi"/>
      <sheetName val="Analis harga"/>
      <sheetName val="UPH,BHN,ALT"/>
      <sheetName val="ARSITEKTUR"/>
      <sheetName val="unit_rate"/>
      <sheetName val="Prelim"/>
      <sheetName val="Kontrak"/>
      <sheetName val="D HARGA"/>
      <sheetName val="REPORT"/>
      <sheetName val="LABEL"/>
      <sheetName val="Data"/>
      <sheetName val="LUMPSUM"/>
      <sheetName val="REKAP MEK-PERPUS"/>
      <sheetName val="Harga_Satuan2"/>
      <sheetName val="Lap_Mingguan1"/>
      <sheetName val="KOLAM_RENANG2"/>
      <sheetName val="jalan_akses2"/>
      <sheetName val="GRC_BELAKANG2"/>
      <sheetName val="vo_90_plafon_driveway2"/>
      <sheetName val="vo_90_plafon_driveway_(2)2"/>
      <sheetName val="Rekap_Direct_Cost2"/>
      <sheetName val="D2_21"/>
      <sheetName val="D3_13"/>
      <sheetName val="UPAH_PEKERJA1"/>
      <sheetName val="Hrg_Sat2"/>
      <sheetName val="Basic_P1"/>
      <sheetName val="H_Satuan1"/>
      <sheetName val="10_1_(4)1"/>
      <sheetName val="10_1_(5)1"/>
      <sheetName val="Rekap_Prelim1"/>
      <sheetName val="Metod_TWR1"/>
      <sheetName val="UPAH_+_ALAT1"/>
      <sheetName val="HB_me1"/>
      <sheetName val="Rekap_DBAK1"/>
      <sheetName val="ME_UMY1"/>
      <sheetName val="Master_Edit1"/>
      <sheetName val="BQ_(by_owner)1"/>
      <sheetName val="rab_me_(fisik)1"/>
      <sheetName val="rab_me_(by_owner)_1"/>
      <sheetName val="upah_bahan1"/>
      <sheetName val="summary_1"/>
      <sheetName val="Analisa_HS1"/>
      <sheetName val="Data_Alat1"/>
      <sheetName val="B_2_1_NON_STD_PEMAT_&amp;_DDG_PNHN1"/>
      <sheetName val="HARGA_SAT1"/>
      <sheetName val="00_Jumlah_Total1"/>
      <sheetName val="Analisa_Tend_(2)1"/>
      <sheetName val="ANALISA_STRUKTUR_1"/>
      <sheetName val="REKAP_ANALISA_TO_PRINT1"/>
      <sheetName val="H-Bahan_&amp;_Tenaga1"/>
      <sheetName val="B_T1"/>
      <sheetName val="Harga_Upah1"/>
      <sheetName val="I_AB1"/>
      <sheetName val="HARGA_MATERIAL1"/>
      <sheetName val="Hrg_Satuan1"/>
      <sheetName val="UPAH___ALAT1"/>
      <sheetName val="Basic_Price1"/>
      <sheetName val="CF_Rp-USD1"/>
      <sheetName val="D2_2_11"/>
      <sheetName val="Anls-ME_Tampil1"/>
      <sheetName val="Daf_Harga-Upah1"/>
      <sheetName val="Paint_Type_B1"/>
      <sheetName val="Analis_harga1"/>
      <sheetName val="HRG_BHN1"/>
      <sheetName val="Daftar_Harga1"/>
      <sheetName val="D_HARGA1"/>
      <sheetName val="Harga_Satuan1"/>
      <sheetName val="Lap_Mingguan"/>
      <sheetName val="KOLAM_RENANG1"/>
      <sheetName val="jalan_akses1"/>
      <sheetName val="GRC_BELAKANG1"/>
      <sheetName val="vo_90_plafon_driveway1"/>
      <sheetName val="vo_90_plafon_driveway_(2)1"/>
      <sheetName val="Rekap_Direct_Cost1"/>
      <sheetName val="D2_2"/>
      <sheetName val="D3_12"/>
      <sheetName val="UPAH_PEKERJA"/>
      <sheetName val="Hrg_Sat1"/>
      <sheetName val="Basic_P"/>
      <sheetName val="H_Satuan"/>
      <sheetName val="10_1_(4)"/>
      <sheetName val="10_1_(5)"/>
      <sheetName val="Rekap_Prelim"/>
      <sheetName val="Metod_TWR"/>
      <sheetName val="UPAH_+_ALAT"/>
      <sheetName val="HB_me"/>
      <sheetName val="Rekap_DBAK"/>
      <sheetName val="ME_UMY"/>
      <sheetName val="Master_Edit"/>
      <sheetName val="BQ_(by_owner)"/>
      <sheetName val="rab_me_(fisik)"/>
      <sheetName val="rab_me_(by_owner)_"/>
      <sheetName val="upah_bahan"/>
      <sheetName val="summary_"/>
      <sheetName val="Analisa_HS"/>
      <sheetName val="Data_Alat"/>
      <sheetName val="B_2_1_NON_STD_PEMAT_&amp;_DDG_PNHN"/>
      <sheetName val="HARGA_SAT"/>
      <sheetName val="00_Jumlah_Total"/>
      <sheetName val="Analisa_Tend_(2)"/>
      <sheetName val="ANALISA_STRUKTUR_"/>
      <sheetName val="REKAP_ANALISA_TO_PRINT"/>
      <sheetName val="H-Bahan_&amp;_Tenaga"/>
      <sheetName val="B_T"/>
      <sheetName val="Harga_Upah"/>
      <sheetName val="I_AB"/>
      <sheetName val="HARGA_MATERIAL"/>
      <sheetName val="Hrg_Satuan"/>
      <sheetName val="UPAH___ALAT"/>
      <sheetName val="Basic_Price"/>
      <sheetName val="CF_Rp-USD"/>
      <sheetName val="D2_2_1"/>
      <sheetName val="Anls-ME_Tampil"/>
      <sheetName val="Daf_Harga-Upah"/>
      <sheetName val="Paint_Type_B"/>
      <sheetName val="Analis_harga"/>
      <sheetName val="HRG_BHN"/>
      <sheetName val="Daftar_Harga"/>
      <sheetName val="D_HARGA"/>
      <sheetName val="Harga_Satuan3"/>
      <sheetName val="Lap_Mingguan2"/>
      <sheetName val="KOLAM_RENANG3"/>
      <sheetName val="jalan_akses3"/>
      <sheetName val="GRC_BELAKANG3"/>
      <sheetName val="vo_90_plafon_driveway3"/>
      <sheetName val="vo_90_plafon_driveway_(2)3"/>
      <sheetName val="Rekap_Direct_Cost3"/>
      <sheetName val="D2_22"/>
      <sheetName val="D3_14"/>
      <sheetName val="UPAH_PEKERJA2"/>
      <sheetName val="Hrg_Sat3"/>
      <sheetName val="Basic_P2"/>
      <sheetName val="H_Satuan2"/>
      <sheetName val="10_1_(4)2"/>
      <sheetName val="10_1_(5)2"/>
      <sheetName val="Rekap_Prelim2"/>
      <sheetName val="Metod_TWR2"/>
      <sheetName val="UPAH_+_ALAT2"/>
      <sheetName val="HB_me2"/>
      <sheetName val="Rekap_DBAK2"/>
      <sheetName val="ME_UMY2"/>
      <sheetName val="Master_Edit2"/>
      <sheetName val="BQ_(by_owner)2"/>
      <sheetName val="rab_me_(fisik)2"/>
      <sheetName val="rab_me_(by_owner)_2"/>
      <sheetName val="upah_bahan2"/>
      <sheetName val="summary_2"/>
      <sheetName val="Analisa_HS2"/>
      <sheetName val="Data_Alat2"/>
      <sheetName val="B_2_1_NON_STD_PEMAT_&amp;_DDG_PNHN2"/>
      <sheetName val="HARGA_SAT2"/>
      <sheetName val="00_Jumlah_Total2"/>
      <sheetName val="Analisa_Tend_(2)2"/>
      <sheetName val="ANALISA_STRUKTUR_2"/>
      <sheetName val="REKAP_ANALISA_TO_PRINT2"/>
      <sheetName val="H-Bahan_&amp;_Tenaga2"/>
      <sheetName val="B_T2"/>
      <sheetName val="Harga_Upah2"/>
      <sheetName val="I_AB2"/>
      <sheetName val="HARGA_MATERIAL2"/>
      <sheetName val="Hrg_Satuan2"/>
      <sheetName val="UPAH___ALAT2"/>
      <sheetName val="Basic_Price2"/>
      <sheetName val="CF_Rp-USD2"/>
      <sheetName val="D2_2_12"/>
      <sheetName val="Anls-ME_Tampil2"/>
      <sheetName val="Daf_Harga-Upah2"/>
      <sheetName val="Paint_Type_B2"/>
      <sheetName val="Analis_harga2"/>
      <sheetName val="HRG_BHN2"/>
      <sheetName val="Daftar_Harga2"/>
      <sheetName val="D_HARGA2"/>
      <sheetName val="Harga_Satuan4"/>
      <sheetName val="Lap_Mingguan3"/>
      <sheetName val="KOLAM_RENANG4"/>
      <sheetName val="jalan_akses4"/>
      <sheetName val="GRC_BELAKANG4"/>
      <sheetName val="vo_90_plafon_driveway4"/>
      <sheetName val="vo_90_plafon_driveway_(2)4"/>
      <sheetName val="Rekap_Direct_Cost4"/>
      <sheetName val="D2_23"/>
      <sheetName val="D3_15"/>
      <sheetName val="UPAH_PEKERJA3"/>
      <sheetName val="Hrg_Sat4"/>
      <sheetName val="Basic_P3"/>
      <sheetName val="H_Satuan3"/>
      <sheetName val="10_1_(4)3"/>
      <sheetName val="10_1_(5)3"/>
      <sheetName val="Rekap_Prelim3"/>
      <sheetName val="Metod_TWR3"/>
      <sheetName val="UPAH_+_ALAT3"/>
      <sheetName val="HB_me3"/>
      <sheetName val="Rekap_DBAK3"/>
      <sheetName val="ME_UMY3"/>
      <sheetName val="Master_Edit3"/>
      <sheetName val="BQ_(by_owner)3"/>
      <sheetName val="rab_me_(fisik)3"/>
      <sheetName val="rab_me_(by_owner)_3"/>
      <sheetName val="upah_bahan3"/>
      <sheetName val="summary_3"/>
      <sheetName val="Analisa_HS3"/>
      <sheetName val="Data_Alat3"/>
      <sheetName val="B_2_1_NON_STD_PEMAT_&amp;_DDG_PNHN3"/>
      <sheetName val="HARGA_SAT3"/>
      <sheetName val="00_Jumlah_Total3"/>
      <sheetName val="Analisa_Tend_(2)3"/>
      <sheetName val="ANALISA_STRUKTUR_3"/>
      <sheetName val="REKAP_ANALISA_TO_PRINT3"/>
      <sheetName val="H-Bahan_&amp;_Tenaga3"/>
      <sheetName val="B_T3"/>
      <sheetName val="Harga_Upah3"/>
      <sheetName val="I_AB3"/>
      <sheetName val="HARGA_MATERIAL3"/>
      <sheetName val="Hrg_Satuan3"/>
      <sheetName val="UPAH___ALAT3"/>
      <sheetName val="Basic_Price3"/>
      <sheetName val="CF_Rp-USD3"/>
      <sheetName val="D2_2_13"/>
      <sheetName val="Anls-ME_Tampil3"/>
      <sheetName val="Daf_Harga-Upah3"/>
      <sheetName val="Paint_Type_B3"/>
      <sheetName val="Analis_harga3"/>
      <sheetName val="HRG_BHN3"/>
      <sheetName val="Daftar_Harga3"/>
      <sheetName val="D_HARGA3"/>
      <sheetName val="REKAP_MEK-PERPUS"/>
      <sheetName val="Penjumlahan"/>
      <sheetName val="???(??)"/>
      <sheetName val="tifico"/>
      <sheetName val="AC"/>
      <sheetName val="DASH"/>
      <sheetName val="__"/>
      <sheetName val="___"/>
      <sheetName val="___(__)"/>
      <sheetName val="SATUAN UPAH"/>
      <sheetName val="atap"/>
      <sheetName val="RUKO TYPE 1"/>
      <sheetName val="Pipa Bakrie"/>
      <sheetName val="Valve-Hyd"/>
      <sheetName val="PO-2"/>
      <sheetName val="hs_ars"/>
      <sheetName val="Rek-Mec"/>
      <sheetName val="Ganti Freon"/>
      <sheetName val="an_price"/>
      <sheetName val="I-KAMAR"/>
      <sheetName val="I_KAMAR"/>
      <sheetName val="4. aktivitas proyek"/>
      <sheetName val="BIIL ASLI"/>
      <sheetName val="GRADASI KELAS A (2)"/>
      <sheetName val="A-BANTU"/>
      <sheetName val="Analisa Harga Satuan"/>
      <sheetName val="Harga Bahan &amp; Upah"/>
      <sheetName val="name"/>
      <sheetName val="ESCON"/>
      <sheetName val="MT0"/>
      <sheetName val="Lamp.13"/>
      <sheetName val="ANALISAGATE"/>
      <sheetName val="time scedul "/>
      <sheetName val="SBhn"/>
      <sheetName val="Harga S Dasar UNTUK IDISI"/>
      <sheetName val="BOX PANEL"/>
      <sheetName val="DEKAN"/>
      <sheetName val="MT"/>
      <sheetName val="markup"/>
      <sheetName val="TU"/>
      <sheetName val="TIMB DGN ANGKTN"/>
      <sheetName val="BOQ"/>
      <sheetName val="bhn "/>
      <sheetName val="meth hsl nego"/>
      <sheetName val="T-3.2 UP Material"/>
      <sheetName val="Man Power"/>
      <sheetName val="CF-Rp-USD"/>
      <sheetName val="EE-PROP"/>
      <sheetName val="RUKO_TYPE_1"/>
      <sheetName val="PT_"/>
      <sheetName val="Man_Power"/>
      <sheetName val="trf_7_jht"/>
      <sheetName val="Analisa_-Baku"/>
      <sheetName val="BQ_asli"/>
      <sheetName val="Rekap_A"/>
      <sheetName val="RAW_MATERIALS_"/>
      <sheetName val="COST-PERSON-J_O_"/>
      <sheetName val="4__aktivitas_proyek"/>
      <sheetName val="Harga_Satuan5"/>
      <sheetName val="CF_Rp-USD4"/>
      <sheetName val="UPAH_+_ALAT4"/>
      <sheetName val="D3_16"/>
      <sheetName val="KOLAM_RENANG5"/>
      <sheetName val="jalan_akses5"/>
      <sheetName val="GRC_BELAKANG5"/>
      <sheetName val="vo_90_plafon_driveway5"/>
      <sheetName val="vo_90_plafon_driveway_(2)5"/>
      <sheetName val="Rekap_Direct_Cost5"/>
      <sheetName val="HARGA_MATERIAL4"/>
      <sheetName val="UPAH_PEKERJA4"/>
      <sheetName val="Basic_P4"/>
      <sheetName val="H_Satuan4"/>
      <sheetName val="D2_24"/>
      <sheetName val="BQ_(by_owner)4"/>
      <sheetName val="rab_me_(fisik)4"/>
      <sheetName val="rab_me_(by_owner)_4"/>
      <sheetName val="Hrg_Sat5"/>
      <sheetName val="summary_4"/>
      <sheetName val="10_1_(4)4"/>
      <sheetName val="10_1_(5)4"/>
      <sheetName val="Rekap_Prelim4"/>
      <sheetName val="Metod_TWR4"/>
      <sheetName val="Rekap_DBAK4"/>
      <sheetName val="ME_UMY4"/>
      <sheetName val="Basic_Price4"/>
      <sheetName val="Lap_Mingguan4"/>
      <sheetName val="HB_me4"/>
      <sheetName val="Master_Edit4"/>
      <sheetName val="B_T4"/>
      <sheetName val="Analisa_HS4"/>
      <sheetName val="Hrg_Satuan4"/>
      <sheetName val="D2_2_14"/>
      <sheetName val="RUKO_TYPE_14"/>
      <sheetName val="B_2_1_NON_STD_PEMAT_&amp;_DDG_PNHN4"/>
      <sheetName val="PT_4"/>
      <sheetName val="upah_bahan4"/>
      <sheetName val="HARGA_SAT4"/>
      <sheetName val="UPAH___ALAT4"/>
      <sheetName val="Anls-ME_Tampil4"/>
      <sheetName val="Daf_Harga-Upah4"/>
      <sheetName val="Daftar_Harga4"/>
      <sheetName val="Paint_Type_B4"/>
      <sheetName val="Man_Power4"/>
      <sheetName val="trf_7_jht4"/>
      <sheetName val="Data_Alat4"/>
      <sheetName val="Harga_Upah4"/>
      <sheetName val="Analisa_-Baku4"/>
      <sheetName val="BQ_asli4"/>
      <sheetName val="Rekap_A4"/>
      <sheetName val="00_Jumlah_Total4"/>
      <sheetName val="RAW_MATERIALS_4"/>
      <sheetName val="COST-PERSON-J_O_4"/>
      <sheetName val="Analisa_Tend_(2)4"/>
      <sheetName val="ANALISA_STRUKTUR_4"/>
      <sheetName val="REKAP_ANALISA_TO_PRINT4"/>
      <sheetName val="HRG_BHN4"/>
      <sheetName val="I_AB4"/>
      <sheetName val="H-Bahan_&amp;_Tenaga4"/>
      <sheetName val="4__aktivitas_proyek4"/>
      <sheetName val="RUKO_TYPE_11"/>
      <sheetName val="PT_1"/>
      <sheetName val="Man_Power1"/>
      <sheetName val="trf_7_jht1"/>
      <sheetName val="Analisa_-Baku1"/>
      <sheetName val="BQ_asli1"/>
      <sheetName val="Rekap_A1"/>
      <sheetName val="RAW_MATERIALS_1"/>
      <sheetName val="COST-PERSON-J_O_1"/>
      <sheetName val="4__aktivitas_proyek1"/>
      <sheetName val="RUKO_TYPE_12"/>
      <sheetName val="PT_2"/>
      <sheetName val="Man_Power2"/>
      <sheetName val="trf_7_jht2"/>
      <sheetName val="Analisa_-Baku2"/>
      <sheetName val="BQ_asli2"/>
      <sheetName val="Rekap_A2"/>
      <sheetName val="RAW_MATERIALS_2"/>
      <sheetName val="COST-PERSON-J_O_2"/>
      <sheetName val="4__aktivitas_proyek2"/>
      <sheetName val="RUKO_TYPE_13"/>
      <sheetName val="PT_3"/>
      <sheetName val="Man_Power3"/>
      <sheetName val="trf_7_jht3"/>
      <sheetName val="Analisa_-Baku3"/>
      <sheetName val="BQ_asli3"/>
      <sheetName val="Rekap_A3"/>
      <sheetName val="RAW_MATERIALS_3"/>
      <sheetName val="COST-PERSON-J_O_3"/>
      <sheetName val="4__aktivitas_proyek3"/>
      <sheetName val="Harga_Satuan6"/>
      <sheetName val="CF_Rp-USD5"/>
      <sheetName val="UPAH_+_ALAT5"/>
      <sheetName val="D3_17"/>
      <sheetName val="KOLAM_RENANG6"/>
      <sheetName val="jalan_akses6"/>
      <sheetName val="GRC_BELAKANG6"/>
      <sheetName val="vo_90_plafon_driveway6"/>
      <sheetName val="vo_90_plafon_driveway_(2)6"/>
      <sheetName val="Rekap_Direct_Cost6"/>
      <sheetName val="HARGA_MATERIAL5"/>
      <sheetName val="UPAH_PEKERJA5"/>
      <sheetName val="Basic_P5"/>
      <sheetName val="H_Satuan5"/>
      <sheetName val="D2_25"/>
      <sheetName val="BQ_(by_owner)5"/>
      <sheetName val="rab_me_(fisik)5"/>
      <sheetName val="rab_me_(by_owner)_5"/>
      <sheetName val="Hrg_Sat6"/>
      <sheetName val="summary_5"/>
      <sheetName val="10_1_(4)5"/>
      <sheetName val="10_1_(5)5"/>
      <sheetName val="Rekap_Prelim5"/>
      <sheetName val="Metod_TWR5"/>
      <sheetName val="Rekap_DBAK5"/>
      <sheetName val="ME_UMY5"/>
      <sheetName val="Basic_Price5"/>
      <sheetName val="Lap_Mingguan5"/>
      <sheetName val="HB_me5"/>
      <sheetName val="Master_Edit5"/>
      <sheetName val="B_T5"/>
      <sheetName val="Analisa_HS5"/>
      <sheetName val="Hrg_Satuan5"/>
      <sheetName val="D2_2_15"/>
      <sheetName val="RUKO_TYPE_15"/>
      <sheetName val="B_2_1_NON_STD_PEMAT_&amp;_DDG_PNHN5"/>
      <sheetName val="PT_5"/>
      <sheetName val="upah_bahan5"/>
      <sheetName val="HARGA_SAT5"/>
      <sheetName val="UPAH___ALAT5"/>
      <sheetName val="Anls-ME_Tampil5"/>
      <sheetName val="Daf_Harga-Upah5"/>
      <sheetName val="Daftar_Harga5"/>
      <sheetName val="Paint_Type_B5"/>
      <sheetName val="Man_Power5"/>
      <sheetName val="trf_7_jht5"/>
      <sheetName val="Data_Alat5"/>
      <sheetName val="Harga_Upah5"/>
      <sheetName val="Analisa_-Baku5"/>
      <sheetName val="BQ_asli5"/>
      <sheetName val="Rekap_A5"/>
      <sheetName val="00_Jumlah_Total5"/>
      <sheetName val="PER-HP"/>
      <sheetName val="224-225"/>
      <sheetName val="coef"/>
      <sheetName val="RKP PLUMBING"/>
      <sheetName val="PPC"/>
      <sheetName val="M+MC"/>
      <sheetName val="Resume-Analisa"/>
      <sheetName val="Graph (LGEN)"/>
      <sheetName val="out_prog"/>
      <sheetName val="선적schedule (2)"/>
      <sheetName val="RAB ME"/>
      <sheetName val="Parameter"/>
      <sheetName val="ANALISA (2)"/>
      <sheetName val="SBDY"/>
      <sheetName val="gaji"/>
      <sheetName val="HS Bhn&amp;Upah"/>
      <sheetName val="analisaRAB"/>
      <sheetName val="OH-10BLN"/>
      <sheetName val="ME-PLUMBING"/>
      <sheetName val="Anls"/>
      <sheetName val="H &amp; U"/>
      <sheetName val="RAB-3"/>
      <sheetName val="BUL"/>
      <sheetName val="Analis_harga4"/>
      <sheetName val="D_HARGA4"/>
      <sheetName val="REKAP_MEK-PERPUS1"/>
      <sheetName val="BARU-4_"/>
      <sheetName val="Lamp_13"/>
      <sheetName val="RKP_PLUMBING"/>
      <sheetName val="Analisa_Tend_(2)5"/>
      <sheetName val="ANALISA_STRUKTUR_5"/>
      <sheetName val="REKAP_ANALISA_TO_PRINT5"/>
      <sheetName val="H-Bahan_&amp;_Tenaga5"/>
      <sheetName val="I_AB5"/>
      <sheetName val="Analis_harga5"/>
      <sheetName val="HRG_BHN5"/>
      <sheetName val="D_HARGA5"/>
      <sheetName val="REKAP_MEK-PERPUS2"/>
      <sheetName val="BARU-4_1"/>
      <sheetName val="Lamp_131"/>
      <sheetName val="RKP_PLUMBING1"/>
      <sheetName val="RAB WONOREJO"/>
      <sheetName val="SAT"/>
      <sheetName val="HSBU "/>
      <sheetName val="upah_borong"/>
      <sheetName val="DT SECTION 3"/>
      <sheetName val="Harga_Satuan7"/>
      <sheetName val="D3_18"/>
      <sheetName val="Metod_TWR6"/>
      <sheetName val="UPAH_PEKERJA6"/>
      <sheetName val="KOLAM_RENANG7"/>
      <sheetName val="jalan_akses7"/>
      <sheetName val="GRC_BELAKANG7"/>
      <sheetName val="vo_90_plafon_driveway7"/>
      <sheetName val="vo_90_plafon_driveway_(2)7"/>
      <sheetName val="Rekap_DBAK6"/>
      <sheetName val="ME_UMY6"/>
      <sheetName val="B_T6"/>
      <sheetName val="H_Satuan6"/>
      <sheetName val="Rekap_Direct_Cost7"/>
      <sheetName val="D2_26"/>
      <sheetName val="UPAH_+_ALAT6"/>
      <sheetName val="Lap_Mingguan6"/>
      <sheetName val="Hrg_Sat7"/>
      <sheetName val="Basic_P6"/>
      <sheetName val="10_1_(4)6"/>
      <sheetName val="10_1_(5)6"/>
      <sheetName val="Rekap_Prelim6"/>
      <sheetName val="BQ_(by_owner)6"/>
      <sheetName val="rab_me_(fisik)6"/>
      <sheetName val="rab_me_(by_owner)_6"/>
      <sheetName val="summary_6"/>
      <sheetName val="Basic_Price6"/>
      <sheetName val="Analisa_HS6"/>
      <sheetName val="B_2_1_NON_STD_PEMAT_&amp;_DDG_PNHN6"/>
      <sheetName val="HARGA_MATERIAL6"/>
      <sheetName val="Hrg_Satuan6"/>
      <sheetName val="HB_me6"/>
      <sheetName val="Master_Edit6"/>
      <sheetName val="upah_bahan6"/>
      <sheetName val="HARGA_SAT6"/>
      <sheetName val="Daftar_Harga6"/>
      <sheetName val="Data_Alat6"/>
      <sheetName val="Daf_Harga-Upah6"/>
      <sheetName val="00_Jumlah_Total6"/>
      <sheetName val="Analisa_Tend_(2)6"/>
      <sheetName val="ANALISA_STRUKTUR_6"/>
      <sheetName val="REKAP_ANALISA_TO_PRINT6"/>
      <sheetName val="H-Bahan_&amp;_Tenaga6"/>
      <sheetName val="Harga_Upah6"/>
      <sheetName val="I_AB6"/>
      <sheetName val="UPAH___ALAT6"/>
      <sheetName val="CF_Rp-USD6"/>
      <sheetName val="D2_2_16"/>
      <sheetName val="Anls-ME_Tampil6"/>
      <sheetName val="Paint_Type_B6"/>
      <sheetName val="Analis_harga6"/>
      <sheetName val="HRG_BHN6"/>
      <sheetName val="D_HARGA6"/>
      <sheetName val="REKAP_MEK-PERPUS3"/>
      <sheetName val="BARU-4_2"/>
      <sheetName val="Lamp_132"/>
      <sheetName val="RKP_PLUMBING2"/>
      <sheetName val="R___Elektronikal"/>
      <sheetName val="bhn_"/>
      <sheetName val="DAFT_ALAT,UPAH_&amp;_MAT"/>
      <sheetName val="Graph_(LGEN)"/>
      <sheetName val="선적schedule_(2)"/>
      <sheetName val="RAB_ME"/>
      <sheetName val="TIMB_DGN_ANGKTN"/>
      <sheetName val="HS_Bhn&amp;Upah"/>
      <sheetName val="ANALISA_(2)"/>
      <sheetName val="HS_BAHAN"/>
      <sheetName val="GRADASI_KELAS_A_(2)"/>
      <sheetName val="H_&amp;_U"/>
      <sheetName val="RAB_WONOREJO"/>
      <sheetName val="HSBU_"/>
      <sheetName val="DT_SECTION_3"/>
      <sheetName val="MP"/>
      <sheetName val="Informasi"/>
      <sheetName val="Lt 1"/>
      <sheetName val="Analisa Teknis"/>
      <sheetName val="daf-alat"/>
      <sheetName val="Uph&amp; Bhn"/>
      <sheetName val="rekap bahan dan alat"/>
      <sheetName val="4-Basic Price"/>
      <sheetName val="Metode 1"/>
      <sheetName val="analisa upah_bahan"/>
      <sheetName val="Asrama Lt.1"/>
      <sheetName val="RA"/>
      <sheetName val="Lap Bulanan"/>
      <sheetName val="Alat E"/>
      <sheetName val="Estimate"/>
      <sheetName val="An H.Sat Pek.Ut"/>
      <sheetName val="Analisa HSP"/>
      <sheetName val="MTOD ANLIS"/>
      <sheetName val="hs-str"/>
      <sheetName val="SAT-UP"/>
      <sheetName val="Harga S Dasar"/>
      <sheetName val="MU"/>
      <sheetName val="Analis"/>
      <sheetName val="Mall"/>
      <sheetName val="FORM X COST"/>
      <sheetName val="Pricing"/>
      <sheetName val="Rate"/>
      <sheetName val="D2"/>
      <sheetName val="B - Norelec"/>
      <sheetName val="Jenis Kontrak"/>
      <sheetName val="Output"/>
      <sheetName val="Provinsi"/>
      <sheetName val="Satuan"/>
      <sheetName val="Tematik"/>
      <sheetName val="Rek.An"/>
      <sheetName val="SNI-17-3-09"/>
      <sheetName val="Faktor Konversi"/>
      <sheetName val="idc"/>
      <sheetName val="1001_15a (2)"/>
      <sheetName val="H-SAT"/>
      <sheetName val="EQ_an"/>
      <sheetName val="HSD"/>
      <sheetName val="BIAYA PERALATAN"/>
      <sheetName val="Summary IP"/>
      <sheetName val="HS Alat"/>
      <sheetName val="Div 9 - Harian"/>
      <sheetName val="HS Upah"/>
      <sheetName val="REKAPITULASI (2)"/>
      <sheetName val="Perm. Test"/>
      <sheetName val="1"/>
      <sheetName val="PO2 ok"/>
      <sheetName val="INPUT"/>
      <sheetName val="SPK"/>
      <sheetName val="Notes"/>
      <sheetName val="HASAT DASAR"/>
      <sheetName val="Rekap RAP real (2)"/>
      <sheetName val="Anal_ Pancang"/>
      <sheetName val=" Dr Pii PC"/>
      <sheetName val="Analisa Harga satuan Alat"/>
      <sheetName val="Kebutuhan Alat"/>
      <sheetName val="Agregat Halus &amp; Kasar"/>
      <sheetName val="str-Rab"/>
      <sheetName val="3-DIV4"/>
      <sheetName val="PEREKAT(17800-25600)"/>
      <sheetName val="HB "/>
      <sheetName val="HARGA RATA"/>
      <sheetName val="REQDELTA"/>
      <sheetName val="anaUTama"/>
      <sheetName val="10.1 (1)"/>
      <sheetName val="10.1 (3)"/>
      <sheetName val="ANALIS TRUNA"/>
      <sheetName val="COSTING Option 1"/>
      <sheetName val="Pek. Beton"/>
      <sheetName val="Manhole"/>
      <sheetName val="REKAP UTAMA"/>
      <sheetName val="PAD_F"/>
      <sheetName val="BQ All_2"/>
      <sheetName val="Calc"/>
      <sheetName val="RKP TOTAL SEMUA"/>
      <sheetName val="office"/>
      <sheetName val="Pasangan BAtu KAli"/>
      <sheetName val="Sheet3"/>
      <sheetName val="map"/>
      <sheetName val="uphbhn"/>
      <sheetName val="D7  okee"/>
      <sheetName val="Mobilisasi"/>
      <sheetName val="UPAH &amp; BAHAN"/>
      <sheetName val="Harga Alat"/>
      <sheetName val="HDS"/>
      <sheetName val="BAHAN-UPAH"/>
      <sheetName val="Sheet2"/>
      <sheetName val="Kuantitas &amp; Harga"/>
      <sheetName val="perkerasan rigid"/>
      <sheetName val="Maleleng"/>
      <sheetName val="5-Peralatan"/>
      <sheetName val="5-ALAT(1)"/>
      <sheetName val="H-Dasar-Alat"/>
      <sheetName val="Div.7.7.2"/>
      <sheetName val="met biasa"/>
      <sheetName val="kuant"/>
      <sheetName val="SAT-DAS"/>
      <sheetName val="Material-mr"/>
      <sheetName val="D4zero"/>
      <sheetName val="3-DIV2"/>
      <sheetName val="PT_6"/>
      <sheetName val="Harga_Satuan8"/>
      <sheetName val="PT_7"/>
      <sheetName val="D3_19"/>
      <sheetName val="10_1_(4)7"/>
      <sheetName val="10_1_(5)7"/>
      <sheetName val="KOLAM_RENANG8"/>
      <sheetName val="jalan_akses8"/>
      <sheetName val="GRC_BELAKANG8"/>
      <sheetName val="vo_90_plafon_driveway8"/>
      <sheetName val="vo_90_plafon_driveway_(2)8"/>
      <sheetName val="Hrg_Sat8"/>
      <sheetName val="H_Satuan7"/>
      <sheetName val="Rekap_DBAK7"/>
      <sheetName val="ME_UMY7"/>
      <sheetName val="Rekap_Prelim7"/>
      <sheetName val="Basic_Price7"/>
      <sheetName val="Basic_P7"/>
      <sheetName val="UPAH_PEKERJA7"/>
      <sheetName val="D2_27"/>
      <sheetName val="Lap_Mingguan7"/>
      <sheetName val="D2_2_17"/>
      <sheetName val="Anls-ME_Tampil7"/>
      <sheetName val="UPAH_+_ALAT7"/>
      <sheetName val="Metod_TWR7"/>
      <sheetName val="Analisa_HS7"/>
      <sheetName val="Daf_Harga-Upah7"/>
      <sheetName val="UPAH___ALAT7"/>
      <sheetName val="BQ_(by_owner)7"/>
      <sheetName val="rab_me_(fisik)7"/>
      <sheetName val="rab_me_(by_owner)_7"/>
      <sheetName val="summary_7"/>
      <sheetName val="B_2_1_NON_STD_PEMAT_&amp;_DDG_PNHN7"/>
      <sheetName val="HRG_BHN7"/>
      <sheetName val="Paint_Type_B7"/>
      <sheetName val="B_T7"/>
      <sheetName val="Harga_Satuan9"/>
      <sheetName val="PT_8"/>
      <sheetName val="D3_110"/>
      <sheetName val="10_1_(4)8"/>
      <sheetName val="10_1_(5)8"/>
      <sheetName val="KOLAM_RENANG9"/>
      <sheetName val="jalan_akses9"/>
      <sheetName val="GRC_BELAKANG9"/>
      <sheetName val="vo_90_plafon_driveway9"/>
      <sheetName val="vo_90_plafon_driveway_(2)9"/>
      <sheetName val="Hrg_Sat9"/>
      <sheetName val="H_Satuan8"/>
      <sheetName val="Rekap_Direct_Cost8"/>
      <sheetName val="Rekap_DBAK8"/>
      <sheetName val="ME_UMY8"/>
      <sheetName val="Rekap_Prelim8"/>
      <sheetName val="Basic_Price8"/>
      <sheetName val="Basic_P8"/>
      <sheetName val="UPAH_PEKERJA8"/>
      <sheetName val="D2_28"/>
      <sheetName val="Lap_Mingguan8"/>
      <sheetName val="D2_2_18"/>
      <sheetName val="Anls-ME_Tampil8"/>
      <sheetName val="UPAH_+_ALAT8"/>
      <sheetName val="Metod_TWR8"/>
      <sheetName val="Analisa_HS8"/>
      <sheetName val="Daf_Harga-Upah8"/>
      <sheetName val="UPAH___ALAT8"/>
      <sheetName val="BQ_(by_owner)8"/>
      <sheetName val="rab_me_(fisik)8"/>
      <sheetName val="rab_me_(by_owner)_8"/>
      <sheetName val="summary_8"/>
      <sheetName val="B_2_1_NON_STD_PEMAT_&amp;_DDG_PNHN8"/>
      <sheetName val="HRG_BHN8"/>
      <sheetName val="Paint_Type_B8"/>
      <sheetName val="B_T8"/>
      <sheetName val="LAP-MGG-DINAS"/>
      <sheetName val="AHS 2-str"/>
      <sheetName val="KH-Q1,Q2,01"/>
      <sheetName val="Div-1"/>
      <sheetName val="time_scedul_"/>
      <sheetName val="D7__okee"/>
      <sheetName val="Harga_S_Dasar_UNTUK_IDISI"/>
      <sheetName val="TIMUBNAN TANAH"/>
      <sheetName val="Cashflow"/>
      <sheetName val="HargaBAHAN"/>
      <sheetName val="BQ "/>
      <sheetName val="Lalu Lintas"/>
      <sheetName val="div2"/>
      <sheetName val="div4"/>
      <sheetName val="div6"/>
      <sheetName val="div7"/>
      <sheetName val="Div.7 (3)"/>
      <sheetName val="Div7 (2)"/>
      <sheetName val="div8"/>
      <sheetName val="Additional"/>
      <sheetName val="sched"/>
      <sheetName val="MOB"/>
      <sheetName val="Lamp.4a"/>
      <sheetName val="Lamp.7"/>
      <sheetName val="Lamp.3a"/>
      <sheetName val="Lamp.3b"/>
      <sheetName val="Lamp.11"/>
      <sheetName val="Lamp.9"/>
      <sheetName val="Lamp.6"/>
      <sheetName val="MC DPU BI"/>
      <sheetName val="FR"/>
      <sheetName val="Lampiran MTO"/>
      <sheetName val="PANCANG BETON"/>
      <sheetName val="ANALISA GRS TENGAH"/>
      <sheetName val="TABEL LABOR"/>
      <sheetName val="Rѥkap"/>
      <sheetName val="plint"/>
      <sheetName val="Bill No 6 Koord _ Attendance"/>
      <sheetName val="DHUB"/>
      <sheetName val="4"/>
      <sheetName val="Ana-ALAT"/>
      <sheetName val="Divisi1"/>
      <sheetName val="ISIAN"/>
      <sheetName val="pasang"/>
      <sheetName val="Minat"/>
      <sheetName val="ES STG"/>
      <sheetName val="Indeks"/>
      <sheetName val="Harga_Satuan10"/>
      <sheetName val="PT_9"/>
      <sheetName val="D3_111"/>
      <sheetName val="KOLAM_RENANG10"/>
      <sheetName val="jalan_akses10"/>
      <sheetName val="GRC_BELAKANG10"/>
      <sheetName val="vo_90_plafon_driveway10"/>
      <sheetName val="vo_90_plafon_driveway_(2)10"/>
      <sheetName val="Rekap_Direct_Cost9"/>
      <sheetName val="D2_29"/>
      <sheetName val="UPAH_PEKERJA9"/>
      <sheetName val="UPAH_+_ALAT9"/>
      <sheetName val="10_1_(4)9"/>
      <sheetName val="10_1_(5)9"/>
      <sheetName val="Hrg_Sat10"/>
      <sheetName val="H_Satuan9"/>
      <sheetName val="Rekap_DBAK9"/>
      <sheetName val="ME_UMY9"/>
      <sheetName val="Rekap_Prelim9"/>
      <sheetName val="Basic_Price9"/>
      <sheetName val="Basic_P9"/>
      <sheetName val="Lap_Mingguan9"/>
      <sheetName val="D2_2_19"/>
      <sheetName val="Anls-ME_Tampil9"/>
      <sheetName val="Metod_TWR9"/>
      <sheetName val="Analisa_HS9"/>
      <sheetName val="Daf_Harga-Upah9"/>
      <sheetName val="UPAH___ALAT9"/>
      <sheetName val="BQ_(by_owner)9"/>
      <sheetName val="rab_me_(fisik)9"/>
      <sheetName val="rab_me_(by_owner)_9"/>
      <sheetName val="summary_9"/>
      <sheetName val="B_2_1_NON_STD_PEMAT_&amp;_DDG_PNHN9"/>
      <sheetName val="HRG_BHN9"/>
      <sheetName val="Paint_Type_B9"/>
      <sheetName val="B_T9"/>
      <sheetName val="Peralatan"/>
      <sheetName val="bahan dan upah"/>
      <sheetName val="Bab 6 -3(5)"/>
      <sheetName val="2.3(2) Gor"/>
      <sheetName val="8.4.2 Rambu"/>
      <sheetName val="EQ"/>
      <sheetName val="STA"/>
      <sheetName val="PCG"/>
      <sheetName val="DSN"/>
      <sheetName val="Lamp-4 Sat-Das"/>
      <sheetName val="Isian Biodata"/>
      <sheetName val="Valid"/>
      <sheetName val="extern"/>
      <sheetName val="NP7"/>
      <sheetName val="alat"/>
      <sheetName val="Konfirm"/>
      <sheetName val="m schedule"/>
      <sheetName val="Hrg Sat matrl + alat"/>
      <sheetName val="Hrg Sat Upah"/>
      <sheetName val="Analisa STR"/>
      <sheetName val="BTL-Bau"/>
      <sheetName val="Fill this out first___"/>
      <sheetName val="DASAR"/>
      <sheetName val="hrg-sat.pek"/>
      <sheetName val="3-DIV3"/>
      <sheetName val="milydpp"/>
      <sheetName val="TENAGA"/>
      <sheetName val="Als Struk"/>
      <sheetName val="Daf-Harga"/>
      <sheetName val="3-DIV5"/>
      <sheetName val="Harga Satuan Bahan"/>
      <sheetName val="UT3"/>
      <sheetName val="UT6"/>
      <sheetName val="UTD7"/>
      <sheetName val="UTD8"/>
      <sheetName val="terendah"/>
      <sheetName val="ahs3"/>
      <sheetName val="Daftar Upah_Material_Alat"/>
      <sheetName val="AHS_2-str"/>
      <sheetName val="Pipa_Bakrie"/>
      <sheetName val="Ganti_Freon"/>
      <sheetName val="time_scedul_1"/>
      <sheetName val="AHS_2-str1"/>
      <sheetName val="DAFT_ALAT,UPAH_&amp;_MAT1"/>
      <sheetName val="Pipa_Bakrie1"/>
      <sheetName val="Ganti_Freon1"/>
      <sheetName val="time_scedul_2"/>
      <sheetName val="AHS_2-str2"/>
      <sheetName val="DAFT_ALAT,UPAH_&amp;_MAT2"/>
      <sheetName val="Pipa_Bakrie2"/>
      <sheetName val="Ganti_Freon2"/>
      <sheetName val="Kuantitas_&amp;_Harga"/>
      <sheetName val="BOX_PANEL"/>
      <sheetName val="Harga_S_Dasar"/>
      <sheetName val="meth_hsl_nego"/>
      <sheetName val="VII"/>
      <sheetName val="II"/>
      <sheetName val="time_scedul_3"/>
      <sheetName val="AHS_2-str3"/>
      <sheetName val="DAFT_ALAT,UPAH_&amp;_MAT3"/>
      <sheetName val="Pipa_Bakrie3"/>
      <sheetName val="Ganti_Freon3"/>
      <sheetName val="Kuantitas_&amp;_Harga1"/>
      <sheetName val="Harga_S_Dasar_UNTUK_IDISI1"/>
      <sheetName val="BOX_PANEL1"/>
      <sheetName val="Harga_S_Dasar1"/>
      <sheetName val="meth_hsl_nego1"/>
      <sheetName val="CF_Rp-USD7"/>
      <sheetName val="HARGA_MATERIAL7"/>
      <sheetName val="HB_me7"/>
      <sheetName val="Master_Edit7"/>
      <sheetName val="upah_bahan7"/>
      <sheetName val="Hrg_Satuan7"/>
      <sheetName val="HARGA_SAT7"/>
      <sheetName val="Data_Alat7"/>
      <sheetName val="00_Jumlah_Total7"/>
      <sheetName val="Analisa_Tend_(2)7"/>
      <sheetName val="I_AB7"/>
      <sheetName val="ANALISA_STRUKTUR_7"/>
      <sheetName val="REKAP_ANALISA_TO_PRINT7"/>
      <sheetName val="H-Bahan_&amp;_Tenaga7"/>
      <sheetName val="Harga_Upah7"/>
      <sheetName val="Analis_harga7"/>
      <sheetName val="time_scedul_5"/>
      <sheetName val="AHS_2-str5"/>
      <sheetName val="Daftar_Harga7"/>
      <sheetName val="DAFT_ALAT,UPAH_&amp;_MAT5"/>
      <sheetName val="Pipa_Bakrie5"/>
      <sheetName val="Ganti_Freon5"/>
      <sheetName val="Kuantitas_&amp;_Harga3"/>
      <sheetName val="Harga_S_Dasar_UNTUK_IDISI3"/>
      <sheetName val="BOX_PANEL3"/>
      <sheetName val="Harga_S_Dasar3"/>
      <sheetName val="D_HARGA7"/>
      <sheetName val="REKAP_MEK-PERPUS4"/>
      <sheetName val="BARU-4_3"/>
      <sheetName val="Lamp_133"/>
      <sheetName val="meth_hsl_nego3"/>
      <sheetName val="time_scedul_4"/>
      <sheetName val="AHS_2-str4"/>
      <sheetName val="DAFT_ALAT,UPAH_&amp;_MAT4"/>
      <sheetName val="Pipa_Bakrie4"/>
      <sheetName val="Ganti_Freon4"/>
      <sheetName val="Kuantitas_&amp;_Harga2"/>
      <sheetName val="Harga_S_Dasar_UNTUK_IDISI2"/>
      <sheetName val="BOX_PANEL2"/>
      <sheetName val="Harga_S_Dasar2"/>
      <sheetName val="meth_hsl_nego2"/>
      <sheetName val="CF_Rp-USD8"/>
      <sheetName val="HARGA_MATERIAL8"/>
      <sheetName val="HB_me8"/>
      <sheetName val="Master_Edit8"/>
      <sheetName val="upah_bahan8"/>
      <sheetName val="Hrg_Satuan8"/>
      <sheetName val="HARGA_SAT8"/>
      <sheetName val="Data_Alat8"/>
      <sheetName val="00_Jumlah_Total8"/>
      <sheetName val="Analisa_Tend_(2)8"/>
      <sheetName val="I_AB8"/>
      <sheetName val="ANALISA_STRUKTUR_8"/>
      <sheetName val="REKAP_ANALISA_TO_PRINT8"/>
      <sheetName val="H-Bahan_&amp;_Tenaga8"/>
      <sheetName val="Harga_Upah8"/>
      <sheetName val="Analis_harga8"/>
      <sheetName val="time_scedul_6"/>
      <sheetName val="AHS_2-str6"/>
      <sheetName val="Daftar_Harga8"/>
      <sheetName val="DAFT_ALAT,UPAH_&amp;_MAT6"/>
      <sheetName val="Rekap_A6"/>
      <sheetName val="RUKO_TYPE_16"/>
      <sheetName val="Pipa_Bakrie6"/>
      <sheetName val="BQ_asli6"/>
      <sheetName val="Ganti_Freon6"/>
      <sheetName val="Kuantitas_&amp;_Harga4"/>
      <sheetName val="Harga_S_Dasar_UNTUK_IDISI4"/>
      <sheetName val="BOX_PANEL4"/>
      <sheetName val="Harga_S_Dasar4"/>
      <sheetName val="D_HARGA8"/>
      <sheetName val="REKAP_MEK-PERPUS5"/>
      <sheetName val="BARU-4_4"/>
      <sheetName val="Lamp_134"/>
      <sheetName val="meth_hsl_nego4"/>
      <sheetName val="CF_Rp-USD9"/>
      <sheetName val="HARGA_MATERIAL9"/>
      <sheetName val="Rekap_Direct_Cost10"/>
      <sheetName val="HB_me9"/>
      <sheetName val="Master_Edit9"/>
      <sheetName val="upah_bahan9"/>
      <sheetName val="Hrg_Satuan9"/>
      <sheetName val="HARGA_SAT9"/>
      <sheetName val="Data_Alat9"/>
      <sheetName val="00_Jumlah_Total9"/>
      <sheetName val="Analisa_Tend_(2)9"/>
      <sheetName val="I_AB9"/>
      <sheetName val="ANALISA_STRUKTUR_9"/>
      <sheetName val="REKAP_ANALISA_TO_PRINT9"/>
      <sheetName val="H-Bahan_&amp;_Tenaga9"/>
      <sheetName val="Harga_Upah9"/>
      <sheetName val="Analis_harga9"/>
      <sheetName val="time_scedul_7"/>
      <sheetName val="AHS_2-str7"/>
      <sheetName val="Daftar_Harga9"/>
      <sheetName val="DAFT_ALAT,UPAH_&amp;_MAT7"/>
      <sheetName val="Rekap_A7"/>
      <sheetName val="RUKO_TYPE_17"/>
      <sheetName val="Pipa_Bakrie7"/>
      <sheetName val="BQ_asli7"/>
      <sheetName val="Ganti_Freon7"/>
      <sheetName val="Kuantitas_&amp;_Harga5"/>
      <sheetName val="Harga_S_Dasar_UNTUK_IDISI5"/>
      <sheetName val="BOX_PANEL5"/>
      <sheetName val="Harga_S_Dasar5"/>
      <sheetName val="D_HARGA9"/>
      <sheetName val="REKAP_MEK-PERPUS6"/>
      <sheetName val="BARU-4_5"/>
      <sheetName val="Lamp_135"/>
      <sheetName val="meth_hsl_nego5"/>
      <sheetName val="Harga_Satuan11"/>
      <sheetName val="CF_Rp-USD10"/>
      <sheetName val="HARGA_MATERIAL10"/>
      <sheetName val="KOLAM_RENANG11"/>
      <sheetName val="jalan_akses11"/>
      <sheetName val="GRC_BELAKANG11"/>
      <sheetName val="vo_90_plafon_driveway11"/>
      <sheetName val="vo_90_plafon_driveway_(2)11"/>
      <sheetName val="D2_210"/>
      <sheetName val="Rekap_DBAK10"/>
      <sheetName val="ME_UMY10"/>
      <sheetName val="D3_112"/>
      <sheetName val="10_1_(4)10"/>
      <sheetName val="10_1_(5)10"/>
      <sheetName val="Hrg_Sat11"/>
      <sheetName val="H_Satuan10"/>
      <sheetName val="Rekap_Direct_Cost11"/>
      <sheetName val="Rekap_Prelim10"/>
      <sheetName val="Basic_Price10"/>
      <sheetName val="Basic_P10"/>
      <sheetName val="UPAH_PEKERJA10"/>
      <sheetName val="Lap_Mingguan10"/>
      <sheetName val="D2_2_110"/>
      <sheetName val="Anls-ME_Tampil10"/>
      <sheetName val="UPAH_+_ALAT10"/>
      <sheetName val="B_2_1_NON_STD_PEMAT_&amp;_DDG_PNH10"/>
      <sheetName val="Metod_TWR10"/>
      <sheetName val="BQ_(by_owner)10"/>
      <sheetName val="rab_me_(fisik)10"/>
      <sheetName val="rab_me_(by_owner)_10"/>
      <sheetName val="HB_me10"/>
      <sheetName val="Master_Edit10"/>
      <sheetName val="upah_bahan10"/>
      <sheetName val="Analisa_HS10"/>
      <sheetName val="B_T10"/>
      <sheetName val="summary_10"/>
      <sheetName val="Hrg_Satuan10"/>
      <sheetName val="HARGA_SAT10"/>
      <sheetName val="UPAH___ALAT10"/>
      <sheetName val="Data_Alat10"/>
      <sheetName val="00_Jumlah_Total10"/>
      <sheetName val="Analisa_Tend_(2)10"/>
      <sheetName val="I_AB10"/>
      <sheetName val="ANALISA_STRUKTUR_10"/>
      <sheetName val="REKAP_ANALISA_TO_PRINT10"/>
      <sheetName val="H-Bahan_&amp;_Tenaga10"/>
      <sheetName val="Harga_Upah10"/>
      <sheetName val="Daf_Harga-Upah10"/>
      <sheetName val="Paint_Type_B10"/>
      <sheetName val="Analis_harga10"/>
      <sheetName val="time_scedul_8"/>
      <sheetName val="AHS_2-str8"/>
      <sheetName val="Daftar_Harga10"/>
      <sheetName val="HRG_BHN10"/>
      <sheetName val="DAFT_ALAT,UPAH_&amp;_MAT8"/>
      <sheetName val="Rekap_A8"/>
      <sheetName val="RUKO_TYPE_18"/>
      <sheetName val="Pipa_Bakrie8"/>
      <sheetName val="BQ_asli8"/>
      <sheetName val="Ganti_Freon8"/>
      <sheetName val="Kuantitas_&amp;_Harga6"/>
      <sheetName val="Harga_S_Dasar_UNTUK_IDISI6"/>
      <sheetName val="BOX_PANEL6"/>
      <sheetName val="Harga_S_Dasar6"/>
      <sheetName val="Analisa_-Baku6"/>
      <sheetName val="D_HARGA10"/>
      <sheetName val="REKAP_MEK-PERPUS7"/>
      <sheetName val="BARU-4_6"/>
      <sheetName val="trf_7_jht6"/>
      <sheetName val="Lamp_136"/>
      <sheetName val="meth_hsl_nego6"/>
      <sheetName val="Harga_Satuan12"/>
      <sheetName val="CF_Rp-USD11"/>
      <sheetName val="HARGA_MATERIAL11"/>
      <sheetName val="KOLAM_RENANG12"/>
      <sheetName val="jalan_akses12"/>
      <sheetName val="GRC_BELAKANG12"/>
      <sheetName val="vo_90_plafon_driveway12"/>
      <sheetName val="vo_90_plafon_driveway_(2)12"/>
      <sheetName val="D2_211"/>
      <sheetName val="Rekap_DBAK11"/>
      <sheetName val="ME_UMY11"/>
      <sheetName val="D3_113"/>
      <sheetName val="10_1_(4)11"/>
      <sheetName val="10_1_(5)11"/>
      <sheetName val="Hrg_Sat12"/>
      <sheetName val="H_Satuan11"/>
      <sheetName val="Rekap_Direct_Cost12"/>
      <sheetName val="Rekap_Prelim11"/>
      <sheetName val="Basic_Price11"/>
      <sheetName val="Basic_P11"/>
      <sheetName val="UPAH_PEKERJA11"/>
      <sheetName val="Lap_Mingguan11"/>
      <sheetName val="D2_2_111"/>
      <sheetName val="Anls-ME_Tampil11"/>
      <sheetName val="UPAH_+_ALAT11"/>
      <sheetName val="B_2_1_NON_STD_PEMAT_&amp;_DDG_PNH11"/>
      <sheetName val="Metod_TWR11"/>
      <sheetName val="BQ_(by_owner)11"/>
      <sheetName val="rab_me_(fisik)11"/>
      <sheetName val="rab_me_(by_owner)_11"/>
      <sheetName val="HB_me11"/>
      <sheetName val="Master_Edit11"/>
      <sheetName val="upah_bahan11"/>
      <sheetName val="Analisa_HS11"/>
      <sheetName val="B_T11"/>
      <sheetName val="summary_11"/>
      <sheetName val="Hrg_Satuan11"/>
      <sheetName val="HARGA_SAT11"/>
      <sheetName val="UPAH___ALAT11"/>
      <sheetName val="Data_Alat11"/>
      <sheetName val="00_Jumlah_Total11"/>
      <sheetName val="Analisa_Tend_(2)11"/>
      <sheetName val="I_AB11"/>
      <sheetName val="ANALISA_STRUKTUR_11"/>
      <sheetName val="REKAP_ANALISA_TO_PRINT11"/>
      <sheetName val="H-Bahan_&amp;_Tenaga11"/>
      <sheetName val="Harga_Upah11"/>
      <sheetName val="Daf_Harga-Upah11"/>
      <sheetName val="Paint_Type_B11"/>
      <sheetName val="Analis_harga11"/>
      <sheetName val="time_scedul_9"/>
      <sheetName val="AHS_2-str9"/>
      <sheetName val="Daftar_Harga11"/>
      <sheetName val="HRG_BHN11"/>
      <sheetName val="DAFT_ALAT,UPAH_&amp;_MAT9"/>
      <sheetName val="Rekap_A9"/>
      <sheetName val="RUKO_TYPE_19"/>
      <sheetName val="Pipa_Bakrie9"/>
      <sheetName val="BQ_asli9"/>
      <sheetName val="Ganti_Freon9"/>
      <sheetName val="Kuantitas_&amp;_Harga7"/>
      <sheetName val="Harga_S_Dasar_UNTUK_IDISI7"/>
      <sheetName val="BOX_PANEL7"/>
      <sheetName val="Harga_S_Dasar7"/>
      <sheetName val="Analisa_-Baku7"/>
      <sheetName val="D_HARGA11"/>
      <sheetName val="REKAP_MEK-PERPUS8"/>
      <sheetName val="BARU-4_7"/>
      <sheetName val="trf_7_jht7"/>
      <sheetName val="Lamp_137"/>
      <sheetName val="meth_hsl_nego7"/>
      <sheetName val="Perhitungan RAB"/>
      <sheetName val="7.1(3)"/>
      <sheetName val="UBA RAB"/>
      <sheetName val="PENGU"/>
      <sheetName val="Hal.010MUKAMC"/>
      <sheetName val="Owning"/>
      <sheetName val="Peralatan (2)"/>
      <sheetName val="hrg sat"/>
      <sheetName val="LAM-22"/>
      <sheetName val="MARK UP"/>
      <sheetName val="Kurs"/>
      <sheetName val="ANALISA ALAT"/>
      <sheetName val="Plot LW Prov"/>
      <sheetName val="ana alat"/>
      <sheetName val="MET"/>
      <sheetName val="REK"/>
      <sheetName val="DAB"/>
      <sheetName val="Daftar Harga Satuan"/>
      <sheetName val="Du_lieu"/>
      <sheetName val="65xa"/>
      <sheetName val="FINISHING"/>
      <sheetName val="mos"/>
      <sheetName val="Ans Kom Precast"/>
      <sheetName val="Bq Ars"/>
      <sheetName val="DAF_1"/>
      <sheetName val="RAB Renovasi Rumah Hanglekir At"/>
      <sheetName val="breakdown"/>
      <sheetName val="REKAP_Akap"/>
      <sheetName val="Upah_bhn"/>
      <sheetName val="RAP"/>
      <sheetName val="WI"/>
      <sheetName val="说明"/>
      <sheetName val="RE-BAR"/>
      <sheetName val="Isolasi Luar Dalam"/>
      <sheetName val="Isolasi Luar"/>
      <sheetName val="Faktor Markup"/>
      <sheetName val="LO"/>
      <sheetName val="DAF-4"/>
      <sheetName val="iTEM hARSAT"/>
      <sheetName val="Kolom"/>
      <sheetName val="Pivot-tabel-Isi Data"/>
      <sheetName val="SUM,P"/>
      <sheetName val="LMKC 3"/>
      <sheetName val="Pengalaman Per"/>
      <sheetName val="ELEMENT SUM"/>
      <sheetName val="Harsat Bahan"/>
      <sheetName val="RAW_MATERIALS_5"/>
      <sheetName val="COST-PERSON-J_O_5"/>
      <sheetName val="4__aktivitas_proyek5"/>
      <sheetName val="Kerja"/>
      <sheetName val="Master Schedule"/>
      <sheetName val="Dasboard"/>
      <sheetName val="A-Str"/>
      <sheetName val="H.SAT"/>
      <sheetName val="OUT"/>
      <sheetName val="01A- RAB"/>
      <sheetName val="A"/>
      <sheetName val="BQ-1A"/>
      <sheetName val="rekap str_ars"/>
      <sheetName val="Bill of Qty MEP"/>
      <sheetName val="Analisa Upah _ Bahan Plum"/>
      <sheetName val="DAF_2"/>
      <sheetName val="UNIT PRICE WAGE and MATERIAL"/>
      <sheetName val="attact_9"/>
      <sheetName val="Data Tower"/>
      <sheetName val="JOB CODE"/>
      <sheetName val="STR"/>
      <sheetName val="SITE-E"/>
      <sheetName val="16-AC-27JULI"/>
      <sheetName val="index"/>
      <sheetName val="An_1"/>
      <sheetName val="bd"/>
      <sheetName val="Bhn+Uph"/>
      <sheetName val="DSBDY"/>
      <sheetName val="LMKC"/>
      <sheetName val="Laba JO"/>
      <sheetName val="LMKC01"/>
      <sheetName val="Bill No 6 Koord &amp; Attendance"/>
      <sheetName val="GRAND TOTAL"/>
      <sheetName val="Asumsi"/>
      <sheetName val="DAF-2"/>
      <sheetName val="Ana. PU"/>
      <sheetName val="Rekap Anl"/>
      <sheetName val="DHS"/>
      <sheetName val="B-PRICE"/>
      <sheetName val="B-Down"/>
      <sheetName val="notasi"/>
      <sheetName val="Har Sat"/>
    </sheetNames>
    <sheetDataSet>
      <sheetData sheetId="0" refreshError="1">
        <row r="13">
          <cell r="S13">
            <v>1.1000000000000001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ow r="13">
          <cell r="S13">
            <v>1.1000000000000001</v>
          </cell>
        </row>
      </sheetData>
      <sheetData sheetId="184"/>
      <sheetData sheetId="185"/>
      <sheetData sheetId="186"/>
      <sheetData sheetId="187">
        <row r="13">
          <cell r="S13">
            <v>1.1000000000000001</v>
          </cell>
        </row>
      </sheetData>
      <sheetData sheetId="188">
        <row r="13">
          <cell r="S13">
            <v>1.1000000000000001</v>
          </cell>
        </row>
      </sheetData>
      <sheetData sheetId="189">
        <row r="13">
          <cell r="S13">
            <v>1.1000000000000001</v>
          </cell>
        </row>
      </sheetData>
      <sheetData sheetId="190"/>
      <sheetData sheetId="191"/>
      <sheetData sheetId="192"/>
      <sheetData sheetId="193">
        <row r="13">
          <cell r="S13">
            <v>1.1000000000000001</v>
          </cell>
        </row>
      </sheetData>
      <sheetData sheetId="194">
        <row r="13">
          <cell r="S13">
            <v>1.1000000000000001</v>
          </cell>
        </row>
      </sheetData>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refreshError="1"/>
      <sheetData sheetId="211"/>
      <sheetData sheetId="212">
        <row r="13">
          <cell r="S13">
            <v>1.1000000000000001</v>
          </cell>
        </row>
      </sheetData>
      <sheetData sheetId="213" refreshError="1"/>
      <sheetData sheetId="214" refreshError="1"/>
      <sheetData sheetId="215"/>
      <sheetData sheetId="216"/>
      <sheetData sheetId="217">
        <row r="13">
          <cell r="S13">
            <v>1.1000000000000001</v>
          </cell>
        </row>
      </sheetData>
      <sheetData sheetId="218"/>
      <sheetData sheetId="219"/>
      <sheetData sheetId="220">
        <row r="13">
          <cell r="S13">
            <v>1.1000000000000001</v>
          </cell>
        </row>
      </sheetData>
      <sheetData sheetId="221">
        <row r="13">
          <cell r="S13">
            <v>1.1000000000000001</v>
          </cell>
        </row>
      </sheetData>
      <sheetData sheetId="222" refreshError="1"/>
      <sheetData sheetId="223"/>
      <sheetData sheetId="224">
        <row r="13">
          <cell r="S13">
            <v>1.1000000000000001</v>
          </cell>
        </row>
      </sheetData>
      <sheetData sheetId="225">
        <row r="13">
          <cell r="S13">
            <v>1.1000000000000001</v>
          </cell>
        </row>
      </sheetData>
      <sheetData sheetId="226">
        <row r="13">
          <cell r="S13">
            <v>1.1000000000000001</v>
          </cell>
        </row>
      </sheetData>
      <sheetData sheetId="227">
        <row r="13">
          <cell r="S13">
            <v>1.1000000000000001</v>
          </cell>
        </row>
      </sheetData>
      <sheetData sheetId="228">
        <row r="13">
          <cell r="S13">
            <v>1.1000000000000001</v>
          </cell>
        </row>
      </sheetData>
      <sheetData sheetId="229">
        <row r="13">
          <cell r="S13">
            <v>1.1000000000000001</v>
          </cell>
        </row>
      </sheetData>
      <sheetData sheetId="230">
        <row r="13">
          <cell r="S13">
            <v>1.1000000000000001</v>
          </cell>
        </row>
      </sheetData>
      <sheetData sheetId="231">
        <row r="13">
          <cell r="S13">
            <v>1.1000000000000001</v>
          </cell>
        </row>
      </sheetData>
      <sheetData sheetId="232">
        <row r="13">
          <cell r="S13">
            <v>1.1000000000000001</v>
          </cell>
        </row>
      </sheetData>
      <sheetData sheetId="233">
        <row r="13">
          <cell r="S13">
            <v>1.1000000000000001</v>
          </cell>
        </row>
      </sheetData>
      <sheetData sheetId="234">
        <row r="13">
          <cell r="S13">
            <v>1.1000000000000001</v>
          </cell>
        </row>
      </sheetData>
      <sheetData sheetId="235">
        <row r="13">
          <cell r="S13">
            <v>1.1000000000000001</v>
          </cell>
        </row>
      </sheetData>
      <sheetData sheetId="236">
        <row r="13">
          <cell r="S13">
            <v>1.1000000000000001</v>
          </cell>
        </row>
      </sheetData>
      <sheetData sheetId="237">
        <row r="13">
          <cell r="S13">
            <v>1.1000000000000001</v>
          </cell>
        </row>
      </sheetData>
      <sheetData sheetId="238">
        <row r="13">
          <cell r="S13">
            <v>1.1000000000000001</v>
          </cell>
        </row>
      </sheetData>
      <sheetData sheetId="239">
        <row r="13">
          <cell r="S13">
            <v>1.1000000000000001</v>
          </cell>
        </row>
      </sheetData>
      <sheetData sheetId="240">
        <row r="13">
          <cell r="S13">
            <v>1.1000000000000001</v>
          </cell>
        </row>
      </sheetData>
      <sheetData sheetId="241">
        <row r="13">
          <cell r="S13">
            <v>1.1000000000000001</v>
          </cell>
        </row>
      </sheetData>
      <sheetData sheetId="242">
        <row r="13">
          <cell r="S13">
            <v>1.1000000000000001</v>
          </cell>
        </row>
      </sheetData>
      <sheetData sheetId="243">
        <row r="13">
          <cell r="S13">
            <v>1.1000000000000001</v>
          </cell>
        </row>
      </sheetData>
      <sheetData sheetId="244">
        <row r="13">
          <cell r="S13">
            <v>1.1000000000000001</v>
          </cell>
        </row>
      </sheetData>
      <sheetData sheetId="245">
        <row r="13">
          <cell r="S13">
            <v>1.1000000000000001</v>
          </cell>
        </row>
      </sheetData>
      <sheetData sheetId="246">
        <row r="13">
          <cell r="S13">
            <v>1.1000000000000001</v>
          </cell>
        </row>
      </sheetData>
      <sheetData sheetId="247">
        <row r="13">
          <cell r="S13">
            <v>1.1000000000000001</v>
          </cell>
        </row>
      </sheetData>
      <sheetData sheetId="248">
        <row r="13">
          <cell r="S13">
            <v>1.1000000000000001</v>
          </cell>
        </row>
      </sheetData>
      <sheetData sheetId="249">
        <row r="13">
          <cell r="S13">
            <v>1.1000000000000001</v>
          </cell>
        </row>
      </sheetData>
      <sheetData sheetId="250">
        <row r="13">
          <cell r="S13">
            <v>1.1000000000000001</v>
          </cell>
        </row>
      </sheetData>
      <sheetData sheetId="251">
        <row r="13">
          <cell r="S13">
            <v>1.1000000000000001</v>
          </cell>
        </row>
      </sheetData>
      <sheetData sheetId="252">
        <row r="13">
          <cell r="S13">
            <v>1.1000000000000001</v>
          </cell>
        </row>
      </sheetData>
      <sheetData sheetId="253">
        <row r="13">
          <cell r="S13">
            <v>1.1000000000000001</v>
          </cell>
        </row>
      </sheetData>
      <sheetData sheetId="254">
        <row r="13">
          <cell r="S13">
            <v>1.1000000000000001</v>
          </cell>
        </row>
      </sheetData>
      <sheetData sheetId="255">
        <row r="13">
          <cell r="S13">
            <v>1.1000000000000001</v>
          </cell>
        </row>
      </sheetData>
      <sheetData sheetId="256">
        <row r="13">
          <cell r="S13">
            <v>1.1000000000000001</v>
          </cell>
        </row>
      </sheetData>
      <sheetData sheetId="257">
        <row r="13">
          <cell r="S13">
            <v>1.1000000000000001</v>
          </cell>
        </row>
      </sheetData>
      <sheetData sheetId="258">
        <row r="13">
          <cell r="S13">
            <v>1.1000000000000001</v>
          </cell>
        </row>
      </sheetData>
      <sheetData sheetId="259">
        <row r="13">
          <cell r="S13">
            <v>1.1000000000000001</v>
          </cell>
        </row>
      </sheetData>
      <sheetData sheetId="260">
        <row r="13">
          <cell r="S13">
            <v>1.1000000000000001</v>
          </cell>
        </row>
      </sheetData>
      <sheetData sheetId="261">
        <row r="13">
          <cell r="S13">
            <v>1.1000000000000001</v>
          </cell>
        </row>
      </sheetData>
      <sheetData sheetId="262">
        <row r="13">
          <cell r="S13">
            <v>1.1000000000000001</v>
          </cell>
        </row>
      </sheetData>
      <sheetData sheetId="263">
        <row r="13">
          <cell r="S13">
            <v>1.1000000000000001</v>
          </cell>
        </row>
      </sheetData>
      <sheetData sheetId="264">
        <row r="13">
          <cell r="S13">
            <v>1.1000000000000001</v>
          </cell>
        </row>
      </sheetData>
      <sheetData sheetId="265">
        <row r="13">
          <cell r="S13">
            <v>1.1000000000000001</v>
          </cell>
        </row>
      </sheetData>
      <sheetData sheetId="266">
        <row r="13">
          <cell r="S13">
            <v>1.1000000000000001</v>
          </cell>
        </row>
      </sheetData>
      <sheetData sheetId="267">
        <row r="13">
          <cell r="S13">
            <v>1.1000000000000001</v>
          </cell>
        </row>
      </sheetData>
      <sheetData sheetId="268">
        <row r="13">
          <cell r="S13">
            <v>1.1000000000000001</v>
          </cell>
        </row>
      </sheetData>
      <sheetData sheetId="269">
        <row r="13">
          <cell r="S13">
            <v>1.1000000000000001</v>
          </cell>
        </row>
      </sheetData>
      <sheetData sheetId="270">
        <row r="13">
          <cell r="S13">
            <v>1.1000000000000001</v>
          </cell>
        </row>
      </sheetData>
      <sheetData sheetId="271">
        <row r="13">
          <cell r="S13">
            <v>1.1000000000000001</v>
          </cell>
        </row>
      </sheetData>
      <sheetData sheetId="272">
        <row r="13">
          <cell r="S13">
            <v>1.1000000000000001</v>
          </cell>
        </row>
      </sheetData>
      <sheetData sheetId="273">
        <row r="13">
          <cell r="S13">
            <v>1.1000000000000001</v>
          </cell>
        </row>
      </sheetData>
      <sheetData sheetId="274">
        <row r="13">
          <cell r="S13">
            <v>1.1000000000000001</v>
          </cell>
        </row>
      </sheetData>
      <sheetData sheetId="275">
        <row r="13">
          <cell r="S13">
            <v>1.1000000000000001</v>
          </cell>
        </row>
      </sheetData>
      <sheetData sheetId="276">
        <row r="13">
          <cell r="S13">
            <v>1.1000000000000001</v>
          </cell>
        </row>
      </sheetData>
      <sheetData sheetId="277">
        <row r="13">
          <cell r="S13">
            <v>1.1000000000000001</v>
          </cell>
        </row>
      </sheetData>
      <sheetData sheetId="278">
        <row r="13">
          <cell r="S13">
            <v>1.1000000000000001</v>
          </cell>
        </row>
      </sheetData>
      <sheetData sheetId="279">
        <row r="13">
          <cell r="S13">
            <v>1.1000000000000001</v>
          </cell>
        </row>
      </sheetData>
      <sheetData sheetId="280">
        <row r="13">
          <cell r="S13">
            <v>1.1000000000000001</v>
          </cell>
        </row>
      </sheetData>
      <sheetData sheetId="281">
        <row r="13">
          <cell r="S13">
            <v>1.1000000000000001</v>
          </cell>
        </row>
      </sheetData>
      <sheetData sheetId="282">
        <row r="13">
          <cell r="S13">
            <v>1.1000000000000001</v>
          </cell>
        </row>
      </sheetData>
      <sheetData sheetId="283">
        <row r="13">
          <cell r="S13">
            <v>1.1000000000000001</v>
          </cell>
        </row>
      </sheetData>
      <sheetData sheetId="284">
        <row r="13">
          <cell r="S13">
            <v>1.1000000000000001</v>
          </cell>
        </row>
      </sheetData>
      <sheetData sheetId="285">
        <row r="13">
          <cell r="S13">
            <v>1.1000000000000001</v>
          </cell>
        </row>
      </sheetData>
      <sheetData sheetId="286">
        <row r="13">
          <cell r="S13">
            <v>1.1000000000000001</v>
          </cell>
        </row>
      </sheetData>
      <sheetData sheetId="287">
        <row r="13">
          <cell r="S13">
            <v>1.1000000000000001</v>
          </cell>
        </row>
      </sheetData>
      <sheetData sheetId="288">
        <row r="13">
          <cell r="S13">
            <v>1.1000000000000001</v>
          </cell>
        </row>
      </sheetData>
      <sheetData sheetId="289">
        <row r="13">
          <cell r="S13">
            <v>1.1000000000000001</v>
          </cell>
        </row>
      </sheetData>
      <sheetData sheetId="290">
        <row r="13">
          <cell r="S13">
            <v>1.1000000000000001</v>
          </cell>
        </row>
      </sheetData>
      <sheetData sheetId="291"/>
      <sheetData sheetId="292">
        <row r="13">
          <cell r="S13">
            <v>1.1000000000000001</v>
          </cell>
        </row>
      </sheetData>
      <sheetData sheetId="293"/>
      <sheetData sheetId="294"/>
      <sheetData sheetId="295">
        <row r="13">
          <cell r="S13">
            <v>1.1000000000000001</v>
          </cell>
        </row>
      </sheetData>
      <sheetData sheetId="296"/>
      <sheetData sheetId="297">
        <row r="13">
          <cell r="S13">
            <v>1.1000000000000001</v>
          </cell>
        </row>
      </sheetData>
      <sheetData sheetId="298"/>
      <sheetData sheetId="299"/>
      <sheetData sheetId="300">
        <row r="13">
          <cell r="S13">
            <v>1.1000000000000001</v>
          </cell>
        </row>
      </sheetData>
      <sheetData sheetId="301"/>
      <sheetData sheetId="302">
        <row r="13">
          <cell r="S13">
            <v>1.1000000000000001</v>
          </cell>
        </row>
      </sheetData>
      <sheetData sheetId="303"/>
      <sheetData sheetId="304"/>
      <sheetData sheetId="305"/>
      <sheetData sheetId="306"/>
      <sheetData sheetId="307">
        <row r="13">
          <cell r="S13">
            <v>1.1000000000000001</v>
          </cell>
        </row>
      </sheetData>
      <sheetData sheetId="308"/>
      <sheetData sheetId="309"/>
      <sheetData sheetId="310"/>
      <sheetData sheetId="311"/>
      <sheetData sheetId="312">
        <row r="13">
          <cell r="S13">
            <v>1.1000000000000001</v>
          </cell>
        </row>
      </sheetData>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row r="13">
          <cell r="S13">
            <v>1.1000000000000001</v>
          </cell>
        </row>
      </sheetData>
      <sheetData sheetId="334"/>
      <sheetData sheetId="335">
        <row r="13">
          <cell r="S13">
            <v>1.1000000000000001</v>
          </cell>
        </row>
      </sheetData>
      <sheetData sheetId="336"/>
      <sheetData sheetId="337"/>
      <sheetData sheetId="338"/>
      <sheetData sheetId="339"/>
      <sheetData sheetId="340">
        <row r="13">
          <cell r="S13">
            <v>1.1000000000000001</v>
          </cell>
        </row>
      </sheetData>
      <sheetData sheetId="341"/>
      <sheetData sheetId="342"/>
      <sheetData sheetId="343"/>
      <sheetData sheetId="344"/>
      <sheetData sheetId="345">
        <row r="13">
          <cell r="S13">
            <v>1.1000000000000001</v>
          </cell>
        </row>
      </sheetData>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sheetData sheetId="420" refreshError="1"/>
      <sheetData sheetId="421" refreshError="1"/>
      <sheetData sheetId="422" refreshError="1"/>
      <sheetData sheetId="423"/>
      <sheetData sheetId="424" refreshError="1"/>
      <sheetData sheetId="425" refreshError="1"/>
      <sheetData sheetId="426"/>
      <sheetData sheetId="427"/>
      <sheetData sheetId="428" refreshError="1"/>
      <sheetData sheetId="429"/>
      <sheetData sheetId="430"/>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row r="13">
          <cell r="S13">
            <v>1.1000000000000001</v>
          </cell>
        </row>
      </sheetData>
      <sheetData sheetId="470"/>
      <sheetData sheetId="471"/>
      <sheetData sheetId="472"/>
      <sheetData sheetId="473"/>
      <sheetData sheetId="474">
        <row r="13">
          <cell r="S13">
            <v>1.1000000000000001</v>
          </cell>
        </row>
      </sheetData>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ow r="13">
          <cell r="S13">
            <v>1.1000000000000001</v>
          </cell>
        </row>
      </sheetData>
      <sheetData sheetId="497"/>
      <sheetData sheetId="498"/>
      <sheetData sheetId="499"/>
      <sheetData sheetId="500"/>
      <sheetData sheetId="501"/>
      <sheetData sheetId="502"/>
      <sheetData sheetId="503"/>
      <sheetData sheetId="504"/>
      <sheetData sheetId="505">
        <row r="13">
          <cell r="S13">
            <v>1.1000000000000001</v>
          </cell>
        </row>
      </sheetData>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row r="13">
          <cell r="S13">
            <v>1.1000000000000001</v>
          </cell>
        </row>
      </sheetData>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refreshError="1"/>
      <sheetData sheetId="579" refreshError="1"/>
      <sheetData sheetId="580" refreshError="1"/>
      <sheetData sheetId="581" refreshError="1"/>
      <sheetData sheetId="582" refreshError="1"/>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refreshError="1"/>
      <sheetData sheetId="605" refreshError="1"/>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row r="13">
          <cell r="S13">
            <v>1.1000000000000001</v>
          </cell>
        </row>
      </sheetData>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sheetData sheetId="821"/>
      <sheetData sheetId="822" refreshError="1"/>
      <sheetData sheetId="823"/>
      <sheetData sheetId="824"/>
      <sheetData sheetId="825"/>
      <sheetData sheetId="826" refreshError="1"/>
      <sheetData sheetId="827" refreshError="1"/>
      <sheetData sheetId="828" refreshError="1"/>
      <sheetData sheetId="829"/>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sheetData sheetId="847"/>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13">
          <cell r="S13">
            <v>1.1000000000000001</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sheetData sheetId="900"/>
      <sheetData sheetId="901"/>
      <sheetData sheetId="902"/>
      <sheetData sheetId="903">
        <row r="13">
          <cell r="S13">
            <v>1.1000000000000001</v>
          </cell>
        </row>
      </sheetData>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sheetData sheetId="943"/>
      <sheetData sheetId="944"/>
      <sheetData sheetId="945" refreshError="1"/>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refreshError="1"/>
      <sheetData sheetId="969"/>
      <sheetData sheetId="970">
        <row r="13">
          <cell r="S13">
            <v>1.1000000000000001</v>
          </cell>
        </row>
      </sheetData>
      <sheetData sheetId="971"/>
      <sheetData sheetId="972"/>
      <sheetData sheetId="973"/>
      <sheetData sheetId="974"/>
      <sheetData sheetId="975"/>
      <sheetData sheetId="976" refreshError="1"/>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sheetData sheetId="990"/>
      <sheetData sheetId="99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ow r="13">
          <cell r="S13">
            <v>1.1000000000000001</v>
          </cell>
        </row>
      </sheetData>
      <sheetData sheetId="1006"/>
      <sheetData sheetId="1007" refreshError="1"/>
      <sheetData sheetId="1008"/>
      <sheetData sheetId="1009"/>
      <sheetData sheetId="1010"/>
      <sheetData sheetId="1011"/>
      <sheetData sheetId="1012"/>
      <sheetData sheetId="1013" refreshError="1"/>
      <sheetData sheetId="1014" refreshError="1"/>
      <sheetData sheetId="1015"/>
      <sheetData sheetId="1016"/>
      <sheetData sheetId="1017"/>
      <sheetData sheetId="1018"/>
      <sheetData sheetId="1019"/>
      <sheetData sheetId="1020">
        <row r="13">
          <cell r="S13">
            <v>1.1000000000000001</v>
          </cell>
        </row>
      </sheetData>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sheetData sheetId="1041"/>
      <sheetData sheetId="1042"/>
      <sheetData sheetId="1043"/>
      <sheetData sheetId="1044"/>
      <sheetData sheetId="1045"/>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sheetData sheetId="1056"/>
      <sheetData sheetId="1057"/>
      <sheetData sheetId="1058"/>
      <sheetData sheetId="1059"/>
      <sheetData sheetId="1060" refreshError="1"/>
      <sheetData sheetId="1061"/>
      <sheetData sheetId="1062" refreshError="1"/>
      <sheetData sheetId="1063" refreshError="1"/>
      <sheetData sheetId="1064" refreshError="1"/>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refreshError="1"/>
      <sheetData sheetId="1128"/>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sheetData sheetId="1154" refreshError="1"/>
      <sheetData sheetId="1155" refreshError="1"/>
      <sheetData sheetId="1156" refreshError="1"/>
      <sheetData sheetId="1157"/>
      <sheetData sheetId="1158">
        <row r="13">
          <cell r="S13">
            <v>1.1000000000000001</v>
          </cell>
        </row>
      </sheetData>
      <sheetData sheetId="1159" refreshError="1"/>
      <sheetData sheetId="1160"/>
      <sheetData sheetId="1161"/>
      <sheetData sheetId="1162"/>
      <sheetData sheetId="1163"/>
      <sheetData sheetId="1164"/>
      <sheetData sheetId="1165"/>
      <sheetData sheetId="1166"/>
      <sheetData sheetId="1167" refreshError="1"/>
      <sheetData sheetId="1168" refreshError="1"/>
      <sheetData sheetId="1169"/>
      <sheetData sheetId="1170"/>
      <sheetData sheetId="1171"/>
      <sheetData sheetId="1172"/>
      <sheetData sheetId="1173" refreshError="1"/>
      <sheetData sheetId="1174"/>
      <sheetData sheetId="1175"/>
      <sheetData sheetId="1176"/>
      <sheetData sheetId="1177"/>
      <sheetData sheetId="1178"/>
      <sheetData sheetId="1179"/>
      <sheetData sheetId="1180"/>
      <sheetData sheetId="1181"/>
      <sheetData sheetId="1182">
        <row r="13">
          <cell r="S13">
            <v>1.1000000000000001</v>
          </cell>
        </row>
      </sheetData>
      <sheetData sheetId="1183"/>
      <sheetData sheetId="1184"/>
      <sheetData sheetId="1185"/>
      <sheetData sheetId="1186"/>
      <sheetData sheetId="1187"/>
      <sheetData sheetId="1188"/>
      <sheetData sheetId="1189"/>
      <sheetData sheetId="1190"/>
      <sheetData sheetId="1191">
        <row r="13">
          <cell r="S13">
            <v>1.1000000000000001</v>
          </cell>
        </row>
      </sheetData>
      <sheetData sheetId="1192"/>
      <sheetData sheetId="1193"/>
      <sheetData sheetId="1194"/>
      <sheetData sheetId="1195"/>
      <sheetData sheetId="1196"/>
      <sheetData sheetId="1197"/>
      <sheetData sheetId="1198"/>
      <sheetData sheetId="1199"/>
      <sheetData sheetId="1200"/>
      <sheetData sheetId="1201">
        <row r="13">
          <cell r="S13">
            <v>1.1000000000000001</v>
          </cell>
        </row>
      </sheetData>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row r="13">
          <cell r="S13">
            <v>1.1000000000000001</v>
          </cell>
        </row>
      </sheetData>
      <sheetData sheetId="1219"/>
      <sheetData sheetId="1220"/>
      <sheetData sheetId="1221"/>
      <sheetData sheetId="1222"/>
      <sheetData sheetId="1223"/>
      <sheetData sheetId="1224"/>
      <sheetData sheetId="1225"/>
      <sheetData sheetId="1226"/>
      <sheetData sheetId="1227"/>
      <sheetData sheetId="1228">
        <row r="13">
          <cell r="S13">
            <v>1.1000000000000001</v>
          </cell>
        </row>
      </sheetData>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row r="13">
          <cell r="S13">
            <v>1.1000000000000001</v>
          </cell>
        </row>
      </sheetData>
      <sheetData sheetId="1262"/>
      <sheetData sheetId="1263"/>
      <sheetData sheetId="1264"/>
      <sheetData sheetId="1265"/>
      <sheetData sheetId="1266"/>
      <sheetData sheetId="1267"/>
      <sheetData sheetId="1268"/>
      <sheetData sheetId="1269"/>
      <sheetData sheetId="1270" refreshError="1"/>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refreshError="1"/>
      <sheetData sheetId="1346"/>
      <sheetData sheetId="1347"/>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HSP"/>
      <sheetName val="HSP"/>
      <sheetName val="ANALISA HARGA SATUAN"/>
      <sheetName val="DAFTAR BAHAN"/>
      <sheetName val="DAFTAR UPAH"/>
      <sheetName val="DAFTAR ALAT"/>
      <sheetName val="PEK-A1"/>
      <sheetName val="PEK-B1"/>
      <sheetName val="PEK-C1"/>
      <sheetName val="PEK-D1 "/>
      <sheetName val="REKAP-RAB2"/>
      <sheetName val="PEK-A2"/>
      <sheetName val="PEK-B2"/>
    </sheetNames>
    <sheetDataSet>
      <sheetData sheetId="0" refreshError="1"/>
      <sheetData sheetId="1" refreshError="1"/>
      <sheetData sheetId="2" refreshError="1"/>
      <sheetData sheetId="3" refreshError="1">
        <row r="4">
          <cell r="B4" t="str">
            <v>Acetyline</v>
          </cell>
          <cell r="C4" t="str">
            <v>tbg</v>
          </cell>
          <cell r="D4">
            <v>160000</v>
          </cell>
        </row>
        <row r="5">
          <cell r="B5" t="str">
            <v>Abu Batu</v>
          </cell>
          <cell r="C5" t="str">
            <v>m3</v>
          </cell>
          <cell r="D5">
            <v>175000</v>
          </cell>
        </row>
        <row r="6">
          <cell r="B6" t="str">
            <v>Aluminium Foil Single Side</v>
          </cell>
          <cell r="C6" t="str">
            <v>m2</v>
          </cell>
          <cell r="D6">
            <v>7500</v>
          </cell>
        </row>
        <row r="7">
          <cell r="B7" t="str">
            <v>Aluminium Foil Double Sided</v>
          </cell>
          <cell r="C7" t="str">
            <v>m2</v>
          </cell>
          <cell r="D7">
            <v>10000</v>
          </cell>
        </row>
        <row r="8">
          <cell r="B8" t="str">
            <v>Amplas Besi</v>
          </cell>
          <cell r="C8" t="str">
            <v>lbr</v>
          </cell>
          <cell r="D8">
            <v>1500</v>
          </cell>
        </row>
        <row r="9">
          <cell r="B9" t="str">
            <v>Amplas Duco</v>
          </cell>
          <cell r="C9" t="str">
            <v>lbr</v>
          </cell>
          <cell r="D9">
            <v>2000</v>
          </cell>
        </row>
        <row r="10">
          <cell r="B10" t="str">
            <v>Amplas Kayu</v>
          </cell>
          <cell r="C10" t="str">
            <v>lbr</v>
          </cell>
          <cell r="D10">
            <v>1500</v>
          </cell>
        </row>
        <row r="11">
          <cell r="B11" t="str">
            <v>Anti Rayap</v>
          </cell>
          <cell r="C11" t="str">
            <v>m2</v>
          </cell>
          <cell r="D11">
            <v>10000</v>
          </cell>
        </row>
        <row r="12">
          <cell r="B12" t="str">
            <v>Asbes Gelombang Kecil</v>
          </cell>
          <cell r="C12" t="str">
            <v>m2</v>
          </cell>
          <cell r="D12">
            <v>15000</v>
          </cell>
        </row>
        <row r="13">
          <cell r="B13" t="str">
            <v>Asbes Gelombang Besar</v>
          </cell>
          <cell r="C13" t="str">
            <v>m2</v>
          </cell>
          <cell r="D13">
            <v>20000</v>
          </cell>
        </row>
        <row r="14">
          <cell r="B14" t="str">
            <v>Asbes Nok Gelombang Kecil</v>
          </cell>
          <cell r="C14" t="str">
            <v>bh</v>
          </cell>
          <cell r="D14">
            <v>10000</v>
          </cell>
        </row>
        <row r="15">
          <cell r="B15" t="str">
            <v>Asbes Pertemuan Nok 2 Arah L</v>
          </cell>
          <cell r="C15" t="str">
            <v>bh</v>
          </cell>
          <cell r="D15">
            <v>15000</v>
          </cell>
        </row>
        <row r="16">
          <cell r="B16" t="str">
            <v>Asbes Pertemuan Nok 3 Arah T</v>
          </cell>
          <cell r="C16" t="str">
            <v>bh</v>
          </cell>
          <cell r="D16">
            <v>20000</v>
          </cell>
        </row>
        <row r="17">
          <cell r="B17" t="str">
            <v>Asbes Pertemuan Nok 4 Arah +</v>
          </cell>
          <cell r="C17" t="str">
            <v>bh</v>
          </cell>
          <cell r="D17">
            <v>30000</v>
          </cell>
        </row>
        <row r="18">
          <cell r="B18" t="str">
            <v>Asbes Ujung Nok</v>
          </cell>
          <cell r="C18" t="str">
            <v>bh</v>
          </cell>
          <cell r="D18">
            <v>15000</v>
          </cell>
        </row>
        <row r="19">
          <cell r="B19" t="str">
            <v>Asbes Nok Gelombang Besar</v>
          </cell>
          <cell r="C19" t="str">
            <v>bh</v>
          </cell>
          <cell r="D19">
            <v>15000</v>
          </cell>
        </row>
        <row r="20">
          <cell r="B20" t="str">
            <v>Asbes Pertemuan Nok 2 Arah L</v>
          </cell>
          <cell r="C20" t="str">
            <v>bh</v>
          </cell>
          <cell r="D20">
            <v>20000</v>
          </cell>
        </row>
        <row r="21">
          <cell r="B21" t="str">
            <v>Asbes Pertemuan Nok 3 Arah T</v>
          </cell>
          <cell r="C21" t="str">
            <v>bh</v>
          </cell>
          <cell r="D21">
            <v>25000</v>
          </cell>
        </row>
        <row r="22">
          <cell r="B22" t="str">
            <v>Asbes Pertemuan Nok 4 Arah +</v>
          </cell>
          <cell r="C22" t="str">
            <v>bh</v>
          </cell>
          <cell r="D22">
            <v>30000</v>
          </cell>
        </row>
        <row r="23">
          <cell r="B23" t="str">
            <v>Asbes Ujung Nok</v>
          </cell>
          <cell r="C23" t="str">
            <v>bh</v>
          </cell>
          <cell r="D23">
            <v>20000</v>
          </cell>
        </row>
        <row r="24">
          <cell r="B24" t="str">
            <v>Asbes Plat 4mm</v>
          </cell>
          <cell r="C24" t="str">
            <v>m2</v>
          </cell>
          <cell r="D24">
            <v>7500</v>
          </cell>
        </row>
        <row r="25">
          <cell r="B25" t="str">
            <v>Asbes Plat 6mm</v>
          </cell>
          <cell r="C25" t="str">
            <v>m2</v>
          </cell>
          <cell r="D25">
            <v>12500</v>
          </cell>
        </row>
        <row r="26">
          <cell r="B26" t="str">
            <v>Aspal</v>
          </cell>
          <cell r="C26" t="str">
            <v>drum</v>
          </cell>
          <cell r="D26">
            <v>250000</v>
          </cell>
        </row>
        <row r="27">
          <cell r="B27" t="str">
            <v>Balok Kayu Jati BELUM Diserut</v>
          </cell>
          <cell r="C27" t="str">
            <v>m3</v>
          </cell>
          <cell r="D27">
            <v>20000000</v>
          </cell>
        </row>
        <row r="28">
          <cell r="B28" t="str">
            <v>Balok Kayu Bangkirai BELUM Diserut</v>
          </cell>
          <cell r="C28" t="str">
            <v>m3</v>
          </cell>
          <cell r="D28">
            <v>4000000</v>
          </cell>
        </row>
        <row r="29">
          <cell r="B29" t="str">
            <v>Balok Kayu Kamper Samarinda BELUM Diserut</v>
          </cell>
          <cell r="C29" t="str">
            <v>m3</v>
          </cell>
          <cell r="D29">
            <v>3500000</v>
          </cell>
        </row>
        <row r="30">
          <cell r="B30" t="str">
            <v>Balok Kayu Kamper Medan BELUM Diserut</v>
          </cell>
          <cell r="C30" t="str">
            <v>m3</v>
          </cell>
          <cell r="D30">
            <v>2500000</v>
          </cell>
        </row>
        <row r="31">
          <cell r="B31" t="str">
            <v>Balok Kayu Meranti BELUM Diserut</v>
          </cell>
          <cell r="C31" t="str">
            <v>m3</v>
          </cell>
          <cell r="D31">
            <v>1200000</v>
          </cell>
        </row>
        <row r="32">
          <cell r="B32" t="str">
            <v>Balok Kayu Borneo BELUM Diserut</v>
          </cell>
          <cell r="C32" t="str">
            <v>m3</v>
          </cell>
          <cell r="D32">
            <v>1100000</v>
          </cell>
        </row>
        <row r="33">
          <cell r="B33" t="str">
            <v>Balok Kayu Jati SUDAH Diserut</v>
          </cell>
          <cell r="C33" t="str">
            <v>m3</v>
          </cell>
          <cell r="D33">
            <v>20300000</v>
          </cell>
        </row>
        <row r="34">
          <cell r="B34" t="str">
            <v>Balok Kayu Bangkirai SUDAH Diserut</v>
          </cell>
          <cell r="C34" t="str">
            <v>m3</v>
          </cell>
          <cell r="D34">
            <v>4300000</v>
          </cell>
        </row>
        <row r="35">
          <cell r="B35" t="str">
            <v>Balok Kayu Kamper Samarinda SUDAH Diserut</v>
          </cell>
          <cell r="C35" t="str">
            <v>m3</v>
          </cell>
          <cell r="D35">
            <v>3700000</v>
          </cell>
        </row>
        <row r="36">
          <cell r="B36" t="str">
            <v>Balok Kayu Kamper Medan SUDAH Diserut</v>
          </cell>
          <cell r="C36" t="str">
            <v>m3</v>
          </cell>
          <cell r="D36">
            <v>2700000</v>
          </cell>
        </row>
        <row r="37">
          <cell r="B37" t="str">
            <v>Balok Kayu Meranti SUDAH Diserut</v>
          </cell>
          <cell r="C37" t="str">
            <v>m3</v>
          </cell>
          <cell r="D37">
            <v>1400000</v>
          </cell>
        </row>
        <row r="38">
          <cell r="B38" t="str">
            <v>Balok Kayu Borneo SUDAH Diserut</v>
          </cell>
          <cell r="C38" t="str">
            <v>m3</v>
          </cell>
          <cell r="D38">
            <v>1300000</v>
          </cell>
        </row>
        <row r="39">
          <cell r="B39" t="str">
            <v>Bak Mandi Fibre Import Type-1</v>
          </cell>
          <cell r="C39" t="str">
            <v>bh</v>
          </cell>
          <cell r="D39">
            <v>400000</v>
          </cell>
        </row>
        <row r="40">
          <cell r="B40" t="str">
            <v>Bak Mandi Fibre Import Type-2</v>
          </cell>
          <cell r="C40" t="str">
            <v>bh</v>
          </cell>
          <cell r="D40">
            <v>350000</v>
          </cell>
        </row>
        <row r="41">
          <cell r="B41" t="str">
            <v>Bak Mandi Fibre Import Type-3</v>
          </cell>
          <cell r="C41" t="str">
            <v>bh</v>
          </cell>
          <cell r="D41">
            <v>300000</v>
          </cell>
        </row>
        <row r="42">
          <cell r="B42" t="str">
            <v>Bak Mandi Lokal Fibre Type-1</v>
          </cell>
          <cell r="C42" t="str">
            <v>bh</v>
          </cell>
          <cell r="D42">
            <v>250000</v>
          </cell>
        </row>
        <row r="43">
          <cell r="B43" t="str">
            <v>Bak Mandi Lokal Fibre Type-2</v>
          </cell>
          <cell r="C43" t="str">
            <v>bh</v>
          </cell>
          <cell r="D43">
            <v>200000</v>
          </cell>
        </row>
        <row r="44">
          <cell r="B44" t="str">
            <v>Bak Mandi Lokal Fibre Type-3</v>
          </cell>
          <cell r="C44" t="str">
            <v>bh</v>
          </cell>
          <cell r="D44">
            <v>150000</v>
          </cell>
        </row>
        <row r="45">
          <cell r="B45" t="str">
            <v>Bambu Besar</v>
          </cell>
          <cell r="C45" t="str">
            <v>btg</v>
          </cell>
          <cell r="D45">
            <v>10000</v>
          </cell>
        </row>
        <row r="46">
          <cell r="B46" t="str">
            <v>Bambu Sedang</v>
          </cell>
          <cell r="C46" t="str">
            <v>btg</v>
          </cell>
          <cell r="D46">
            <v>7500</v>
          </cell>
        </row>
        <row r="47">
          <cell r="B47" t="str">
            <v>Bambu Kecil</v>
          </cell>
          <cell r="C47" t="str">
            <v>btg</v>
          </cell>
          <cell r="D47">
            <v>5000</v>
          </cell>
        </row>
        <row r="48">
          <cell r="B48" t="str">
            <v>Bath Tube Import</v>
          </cell>
          <cell r="C48" t="str">
            <v>bh</v>
          </cell>
          <cell r="D48">
            <v>35000000</v>
          </cell>
        </row>
        <row r="49">
          <cell r="B49" t="str">
            <v>Bath Tube Import</v>
          </cell>
          <cell r="C49" t="str">
            <v>bh</v>
          </cell>
          <cell r="D49">
            <v>25000000</v>
          </cell>
        </row>
        <row r="50">
          <cell r="B50" t="str">
            <v>Bath Tube Import</v>
          </cell>
          <cell r="C50" t="str">
            <v>bh</v>
          </cell>
          <cell r="D50">
            <v>15000000</v>
          </cell>
        </row>
        <row r="51">
          <cell r="B51" t="str">
            <v>Bath Tube Lokal Toto</v>
          </cell>
          <cell r="C51" t="str">
            <v>bh</v>
          </cell>
          <cell r="D51">
            <v>12700000</v>
          </cell>
        </row>
        <row r="52">
          <cell r="B52" t="str">
            <v>Bath Tube Lokal Toto</v>
          </cell>
          <cell r="C52" t="str">
            <v>bh</v>
          </cell>
          <cell r="D52">
            <v>9600000</v>
          </cell>
        </row>
        <row r="53">
          <cell r="B53" t="str">
            <v>Bath Tube Lokal Toto</v>
          </cell>
          <cell r="C53" t="str">
            <v>bh</v>
          </cell>
          <cell r="D53">
            <v>7200000</v>
          </cell>
        </row>
        <row r="54">
          <cell r="B54" t="str">
            <v>Bath Tube Lokal KIA</v>
          </cell>
          <cell r="C54" t="str">
            <v>bh</v>
          </cell>
          <cell r="D54">
            <v>12500000</v>
          </cell>
        </row>
        <row r="55">
          <cell r="B55" t="str">
            <v>Bath Tube Lokal KIA</v>
          </cell>
          <cell r="C55" t="str">
            <v>bh</v>
          </cell>
          <cell r="D55">
            <v>9500000</v>
          </cell>
        </row>
        <row r="56">
          <cell r="B56" t="str">
            <v>Bath Tube Lokal KIA</v>
          </cell>
          <cell r="C56" t="str">
            <v>bh</v>
          </cell>
          <cell r="D56">
            <v>7000000</v>
          </cell>
        </row>
        <row r="57">
          <cell r="B57" t="str">
            <v>Bath Tube Lokal INA</v>
          </cell>
          <cell r="C57" t="str">
            <v>bh</v>
          </cell>
          <cell r="D57">
            <v>12000000</v>
          </cell>
        </row>
        <row r="58">
          <cell r="B58" t="str">
            <v>Bath Tube Lokal INA</v>
          </cell>
          <cell r="C58" t="str">
            <v>bh</v>
          </cell>
          <cell r="D58">
            <v>9000000</v>
          </cell>
        </row>
        <row r="59">
          <cell r="B59" t="str">
            <v>Bath Tube Lokal INA</v>
          </cell>
          <cell r="C59" t="str">
            <v>bh</v>
          </cell>
          <cell r="D59">
            <v>6500000</v>
          </cell>
        </row>
        <row r="60">
          <cell r="B60" t="str">
            <v>Bath Tube Shower Import</v>
          </cell>
          <cell r="C60" t="str">
            <v>bh</v>
          </cell>
          <cell r="D60">
            <v>3500000</v>
          </cell>
        </row>
        <row r="61">
          <cell r="B61" t="str">
            <v>Bath Tube Shower Import</v>
          </cell>
          <cell r="C61" t="str">
            <v>bh</v>
          </cell>
          <cell r="D61">
            <v>2500000</v>
          </cell>
        </row>
        <row r="62">
          <cell r="B62" t="str">
            <v>Bath Tube Shower Import</v>
          </cell>
          <cell r="C62" t="str">
            <v>bh</v>
          </cell>
          <cell r="D62">
            <v>2000000</v>
          </cell>
        </row>
        <row r="63">
          <cell r="B63" t="str">
            <v>Bath Tube Shower Lokal Toto</v>
          </cell>
          <cell r="C63" t="str">
            <v>bh</v>
          </cell>
          <cell r="D63">
            <v>2059000</v>
          </cell>
        </row>
        <row r="64">
          <cell r="B64" t="str">
            <v>Bath Tube Shower Lokal Toto</v>
          </cell>
          <cell r="C64" t="str">
            <v>bh</v>
          </cell>
          <cell r="D64">
            <v>1998000</v>
          </cell>
        </row>
        <row r="65">
          <cell r="B65" t="str">
            <v>Bath Tube Shower Lokal Toto</v>
          </cell>
          <cell r="C65" t="str">
            <v>bh</v>
          </cell>
          <cell r="D65">
            <v>1536000</v>
          </cell>
        </row>
        <row r="66">
          <cell r="B66" t="str">
            <v>Bath Tube Shower Lokal KIA</v>
          </cell>
          <cell r="C66" t="str">
            <v>bh</v>
          </cell>
          <cell r="D66">
            <v>2000000</v>
          </cell>
        </row>
        <row r="67">
          <cell r="B67" t="str">
            <v>Bath Tube Shower Lokal KIA</v>
          </cell>
          <cell r="C67" t="str">
            <v>bh</v>
          </cell>
          <cell r="D67">
            <v>1750000</v>
          </cell>
        </row>
        <row r="68">
          <cell r="B68" t="str">
            <v>Bath Tube Shower Lokal KIA</v>
          </cell>
          <cell r="C68" t="str">
            <v>bh</v>
          </cell>
          <cell r="D68">
            <v>1500000</v>
          </cell>
        </row>
        <row r="69">
          <cell r="B69" t="str">
            <v>Bath Tube Shower Lokal KIA</v>
          </cell>
          <cell r="C69" t="str">
            <v>bh</v>
          </cell>
          <cell r="D69">
            <v>1750000</v>
          </cell>
        </row>
        <row r="70">
          <cell r="B70" t="str">
            <v>Bath Tube Shower Lokal KIA</v>
          </cell>
          <cell r="C70" t="str">
            <v>bh</v>
          </cell>
          <cell r="D70">
            <v>1500000</v>
          </cell>
        </row>
        <row r="71">
          <cell r="B71" t="str">
            <v>Bath Tube Shower Lokal KIA</v>
          </cell>
          <cell r="C71" t="str">
            <v>bh</v>
          </cell>
          <cell r="D71">
            <v>1250000</v>
          </cell>
        </row>
        <row r="72">
          <cell r="B72" t="str">
            <v>Bataco Semen</v>
          </cell>
          <cell r="C72" t="str">
            <v>bh</v>
          </cell>
          <cell r="D72">
            <v>1500</v>
          </cell>
        </row>
        <row r="73">
          <cell r="B73" t="str">
            <v>Batu Bata Kampung</v>
          </cell>
          <cell r="C73" t="str">
            <v>bh</v>
          </cell>
          <cell r="D73">
            <v>200</v>
          </cell>
        </row>
        <row r="74">
          <cell r="B74" t="str">
            <v>Batu Bata Kuo Shin</v>
          </cell>
          <cell r="C74" t="str">
            <v>bh</v>
          </cell>
          <cell r="D74">
            <v>400</v>
          </cell>
        </row>
        <row r="75">
          <cell r="B75" t="str">
            <v>Batu Bata Press</v>
          </cell>
          <cell r="C75" t="str">
            <v>bh</v>
          </cell>
          <cell r="D75">
            <v>350</v>
          </cell>
        </row>
        <row r="76">
          <cell r="B76" t="str">
            <v>Batu Kali/Belah</v>
          </cell>
          <cell r="C76" t="str">
            <v>m3</v>
          </cell>
          <cell r="D76">
            <v>150000</v>
          </cell>
        </row>
        <row r="77">
          <cell r="B77" t="str">
            <v>Batu Karang</v>
          </cell>
          <cell r="C77" t="str">
            <v>m3</v>
          </cell>
          <cell r="D77">
            <v>175000</v>
          </cell>
        </row>
        <row r="78">
          <cell r="B78" t="str">
            <v>Koral Beton</v>
          </cell>
          <cell r="C78" t="str">
            <v>m3</v>
          </cell>
          <cell r="D78">
            <v>150000</v>
          </cell>
        </row>
        <row r="79">
          <cell r="B79" t="str">
            <v>Batu Koral Gundu</v>
          </cell>
          <cell r="C79" t="str">
            <v>m3</v>
          </cell>
          <cell r="D79">
            <v>160000</v>
          </cell>
        </row>
        <row r="80">
          <cell r="B80" t="str">
            <v>Batu Koral Sikat</v>
          </cell>
          <cell r="C80" t="str">
            <v>m2</v>
          </cell>
          <cell r="D80">
            <v>100000</v>
          </cell>
        </row>
        <row r="81">
          <cell r="B81" t="str">
            <v>Batu Seplit</v>
          </cell>
          <cell r="C81" t="str">
            <v>m3</v>
          </cell>
          <cell r="D81">
            <v>175000</v>
          </cell>
        </row>
        <row r="82">
          <cell r="B82" t="str">
            <v>Batu Alam Bronjol Hitam</v>
          </cell>
          <cell r="C82" t="str">
            <v>m2</v>
          </cell>
          <cell r="D82">
            <v>100000</v>
          </cell>
        </row>
        <row r="83">
          <cell r="B83" t="str">
            <v>Batu Alam Pipih Hitam</v>
          </cell>
          <cell r="C83" t="str">
            <v>m2</v>
          </cell>
          <cell r="D83">
            <v>110000</v>
          </cell>
        </row>
        <row r="84">
          <cell r="B84" t="str">
            <v>Batu Alam Pipih Kuning/Paras</v>
          </cell>
          <cell r="C84" t="str">
            <v>m2</v>
          </cell>
          <cell r="D84">
            <v>125000</v>
          </cell>
        </row>
        <row r="85">
          <cell r="B85" t="str">
            <v>Batu Bintang</v>
          </cell>
          <cell r="C85" t="str">
            <v>m2</v>
          </cell>
          <cell r="D85">
            <v>135000</v>
          </cell>
        </row>
        <row r="86">
          <cell r="B86" t="str">
            <v>Baut Aisan Kap</v>
          </cell>
          <cell r="C86" t="str">
            <v>kg</v>
          </cell>
          <cell r="D86">
            <v>10000</v>
          </cell>
        </row>
        <row r="87">
          <cell r="B87" t="str">
            <v>Baut-baut Angkur dia 19mm</v>
          </cell>
          <cell r="C87" t="str">
            <v>kg</v>
          </cell>
          <cell r="D87">
            <v>20000</v>
          </cell>
        </row>
        <row r="88">
          <cell r="B88" t="str">
            <v>Baut-baut Angkur dia 16mm</v>
          </cell>
          <cell r="C88" t="str">
            <v>kg</v>
          </cell>
          <cell r="D88">
            <v>15000</v>
          </cell>
        </row>
        <row r="89">
          <cell r="B89" t="str">
            <v>Baut-baut Angkur dia 12mm</v>
          </cell>
          <cell r="C89" t="str">
            <v>kg</v>
          </cell>
          <cell r="D89">
            <v>10000</v>
          </cell>
        </row>
        <row r="90">
          <cell r="B90" t="str">
            <v>Baut Gording Baja/Besi Kanal C</v>
          </cell>
          <cell r="C90" t="str">
            <v>bh</v>
          </cell>
          <cell r="D90">
            <v>2500</v>
          </cell>
        </row>
        <row r="91">
          <cell r="B91" t="str">
            <v>Baut Sekrup dia.3mm-2,5cm</v>
          </cell>
          <cell r="C91" t="str">
            <v>bh</v>
          </cell>
          <cell r="D91">
            <v>350</v>
          </cell>
        </row>
        <row r="92">
          <cell r="B92" t="str">
            <v>Benang Rami</v>
          </cell>
          <cell r="C92" t="str">
            <v>glg</v>
          </cell>
          <cell r="D92">
            <v>2500</v>
          </cell>
        </row>
        <row r="93">
          <cell r="B93" t="str">
            <v>Besi Beton Polos U.24</v>
          </cell>
          <cell r="C93" t="str">
            <v>kg</v>
          </cell>
          <cell r="D93">
            <v>5500</v>
          </cell>
        </row>
        <row r="94">
          <cell r="B94" t="str">
            <v>Besi Beton Ulir U.32</v>
          </cell>
          <cell r="C94" t="str">
            <v>kg</v>
          </cell>
          <cell r="D94">
            <v>5600</v>
          </cell>
        </row>
        <row r="95">
          <cell r="B95" t="str">
            <v>Besi Hollow 4x4cm P.6,00m</v>
          </cell>
          <cell r="C95" t="str">
            <v>btg</v>
          </cell>
          <cell r="D95">
            <v>75000</v>
          </cell>
        </row>
        <row r="96">
          <cell r="B96" t="str">
            <v>Besi Hollow 2x4cm P.4,00m</v>
          </cell>
          <cell r="C96" t="str">
            <v>btg</v>
          </cell>
          <cell r="D96">
            <v>35000</v>
          </cell>
        </row>
        <row r="97">
          <cell r="B97" t="str">
            <v>Besi Kanal C</v>
          </cell>
          <cell r="C97" t="str">
            <v>kg</v>
          </cell>
          <cell r="D97">
            <v>5000</v>
          </cell>
        </row>
        <row r="98">
          <cell r="B98" t="str">
            <v>Besi Plat</v>
          </cell>
          <cell r="C98" t="str">
            <v>kg</v>
          </cell>
          <cell r="D98">
            <v>5000</v>
          </cell>
        </row>
        <row r="99">
          <cell r="B99" t="str">
            <v>Besi Siku</v>
          </cell>
          <cell r="C99" t="str">
            <v>kg</v>
          </cell>
          <cell r="D99">
            <v>5000</v>
          </cell>
        </row>
        <row r="100">
          <cell r="B100" t="str">
            <v>Besi WF</v>
          </cell>
          <cell r="C100" t="str">
            <v>kg</v>
          </cell>
          <cell r="D100">
            <v>5000</v>
          </cell>
        </row>
        <row r="101">
          <cell r="B101" t="str">
            <v>Beton Ready Mix K.300</v>
          </cell>
          <cell r="C101" t="str">
            <v>m3</v>
          </cell>
          <cell r="D101">
            <v>525000</v>
          </cell>
        </row>
        <row r="102">
          <cell r="B102" t="str">
            <v>Beton Ready Mix K.250</v>
          </cell>
          <cell r="C102" t="str">
            <v>m3</v>
          </cell>
          <cell r="D102">
            <v>511500</v>
          </cell>
        </row>
        <row r="103">
          <cell r="B103" t="str">
            <v>Beton Ready Mix K.225</v>
          </cell>
          <cell r="C103" t="str">
            <v>m3</v>
          </cell>
          <cell r="D103">
            <v>495000</v>
          </cell>
        </row>
        <row r="104">
          <cell r="B104" t="str">
            <v>Beton Ready Mix K.200</v>
          </cell>
          <cell r="C104" t="str">
            <v>m3</v>
          </cell>
          <cell r="D104">
            <v>486200</v>
          </cell>
        </row>
        <row r="105">
          <cell r="B105" t="str">
            <v>Beton Ready Mix K.175</v>
          </cell>
          <cell r="C105" t="str">
            <v>m3</v>
          </cell>
          <cell r="D105">
            <v>478500</v>
          </cell>
        </row>
        <row r="106">
          <cell r="B106" t="str">
            <v>Beton Ready Mix K.150</v>
          </cell>
          <cell r="C106" t="str">
            <v>m3</v>
          </cell>
          <cell r="D106">
            <v>463000</v>
          </cell>
        </row>
        <row r="107">
          <cell r="B107" t="str">
            <v>Beton Ready Mix K.125</v>
          </cell>
          <cell r="C107" t="str">
            <v>m3</v>
          </cell>
          <cell r="D107">
            <v>451000</v>
          </cell>
        </row>
        <row r="108">
          <cell r="B108" t="str">
            <v>Bidet Import</v>
          </cell>
          <cell r="C108" t="str">
            <v>bh</v>
          </cell>
          <cell r="D108">
            <v>4500000</v>
          </cell>
        </row>
        <row r="109">
          <cell r="B109" t="str">
            <v>Bidet Import</v>
          </cell>
          <cell r="C109" t="str">
            <v>bh</v>
          </cell>
          <cell r="D109">
            <v>3500000</v>
          </cell>
        </row>
        <row r="110">
          <cell r="B110" t="str">
            <v>Bidet Import</v>
          </cell>
          <cell r="C110" t="str">
            <v>bh</v>
          </cell>
          <cell r="D110">
            <v>2500000</v>
          </cell>
        </row>
        <row r="111">
          <cell r="B111" t="str">
            <v>Bidet Lokal Toto</v>
          </cell>
          <cell r="C111" t="str">
            <v>bh</v>
          </cell>
          <cell r="D111">
            <v>2464000</v>
          </cell>
        </row>
        <row r="112">
          <cell r="B112" t="str">
            <v>Bidet Lokal Toto</v>
          </cell>
          <cell r="C112" t="str">
            <v>bh</v>
          </cell>
          <cell r="D112">
            <v>2302000</v>
          </cell>
        </row>
        <row r="113">
          <cell r="B113" t="str">
            <v>Bidet Lokal Toto</v>
          </cell>
          <cell r="C113" t="str">
            <v>bh</v>
          </cell>
          <cell r="D113">
            <v>1997000</v>
          </cell>
        </row>
        <row r="114">
          <cell r="B114" t="str">
            <v>Bidet Lokal KIA</v>
          </cell>
          <cell r="C114" t="str">
            <v>bh</v>
          </cell>
          <cell r="D114">
            <v>2500000</v>
          </cell>
        </row>
        <row r="115">
          <cell r="B115" t="str">
            <v>Bidet Lokal KIA</v>
          </cell>
          <cell r="C115" t="str">
            <v>bh</v>
          </cell>
          <cell r="D115">
            <v>2250000</v>
          </cell>
        </row>
        <row r="116">
          <cell r="B116" t="str">
            <v>Bidet Lokal KIA</v>
          </cell>
          <cell r="C116" t="str">
            <v>bh</v>
          </cell>
          <cell r="D116">
            <v>2000000</v>
          </cell>
        </row>
        <row r="117">
          <cell r="B117" t="str">
            <v>Bidet Lokal INA</v>
          </cell>
          <cell r="C117" t="str">
            <v>bh</v>
          </cell>
          <cell r="D117">
            <v>2250000</v>
          </cell>
        </row>
        <row r="118">
          <cell r="B118" t="str">
            <v>Bidet Lokal INA</v>
          </cell>
          <cell r="C118" t="str">
            <v>bh</v>
          </cell>
          <cell r="D118">
            <v>2000000</v>
          </cell>
        </row>
        <row r="119">
          <cell r="B119" t="str">
            <v>Bidet Lokal INA</v>
          </cell>
          <cell r="C119" t="str">
            <v>bh</v>
          </cell>
          <cell r="D119">
            <v>1750000</v>
          </cell>
        </row>
        <row r="120">
          <cell r="B120" t="str">
            <v>Box Sikring 2 Group</v>
          </cell>
          <cell r="C120" t="str">
            <v>bh</v>
          </cell>
          <cell r="D120">
            <v>100000</v>
          </cell>
        </row>
        <row r="121">
          <cell r="B121" t="str">
            <v>Box Sikring 4 Group</v>
          </cell>
          <cell r="C121" t="str">
            <v>bh</v>
          </cell>
          <cell r="D121">
            <v>200000</v>
          </cell>
        </row>
        <row r="122">
          <cell r="B122" t="str">
            <v>Box Sikring 6 Group</v>
          </cell>
          <cell r="C122" t="str">
            <v>bh</v>
          </cell>
          <cell r="D122">
            <v>300000</v>
          </cell>
        </row>
        <row r="123">
          <cell r="B123" t="str">
            <v>Box Sikring 8 Group</v>
          </cell>
          <cell r="C123" t="str">
            <v>bh</v>
          </cell>
          <cell r="D123">
            <v>400000</v>
          </cell>
        </row>
        <row r="124">
          <cell r="B124" t="str">
            <v>Box Sikring 10 Group</v>
          </cell>
          <cell r="C124" t="str">
            <v>bh</v>
          </cell>
          <cell r="D124">
            <v>500000</v>
          </cell>
        </row>
        <row r="125">
          <cell r="B125" t="str">
            <v>Box Sikring 12 Group</v>
          </cell>
          <cell r="C125" t="str">
            <v>bh</v>
          </cell>
          <cell r="D125">
            <v>600000</v>
          </cell>
        </row>
        <row r="126">
          <cell r="B126" t="str">
            <v>Buis Beton Bulat dia 100cm</v>
          </cell>
          <cell r="C126" t="str">
            <v>bh</v>
          </cell>
          <cell r="D126">
            <v>200000</v>
          </cell>
        </row>
        <row r="127">
          <cell r="B127" t="str">
            <v>Buis Beton Bulat dia 90cm</v>
          </cell>
          <cell r="C127" t="str">
            <v>bh</v>
          </cell>
          <cell r="D127">
            <v>180000</v>
          </cell>
        </row>
        <row r="128">
          <cell r="B128" t="str">
            <v>Buis Beton Bulat dia 80cm</v>
          </cell>
          <cell r="C128" t="str">
            <v>bh</v>
          </cell>
          <cell r="D128">
            <v>160000</v>
          </cell>
        </row>
        <row r="129">
          <cell r="B129" t="str">
            <v>Buis Beton Bulat dia 70cm</v>
          </cell>
          <cell r="C129" t="str">
            <v>bh</v>
          </cell>
          <cell r="D129">
            <v>140000</v>
          </cell>
        </row>
        <row r="130">
          <cell r="B130" t="str">
            <v>Buis Beton Bulat dia 60cm</v>
          </cell>
          <cell r="C130" t="str">
            <v>bh</v>
          </cell>
          <cell r="D130">
            <v>120000</v>
          </cell>
        </row>
        <row r="131">
          <cell r="B131" t="str">
            <v>Buis Beton Bulat dia 50cm</v>
          </cell>
          <cell r="C131" t="str">
            <v>bh</v>
          </cell>
          <cell r="D131">
            <v>100000</v>
          </cell>
        </row>
        <row r="132">
          <cell r="B132" t="str">
            <v>Buis Beton Bulat dia 40cm</v>
          </cell>
          <cell r="C132" t="str">
            <v>bh</v>
          </cell>
          <cell r="D132">
            <v>80000</v>
          </cell>
        </row>
        <row r="133">
          <cell r="B133" t="str">
            <v>Buis Beton Bulat dia 30cm</v>
          </cell>
          <cell r="C133" t="str">
            <v>bh</v>
          </cell>
          <cell r="D133">
            <v>60000</v>
          </cell>
        </row>
        <row r="134">
          <cell r="B134" t="str">
            <v>Buis Beton Bulat dia 20cm</v>
          </cell>
          <cell r="C134" t="str">
            <v>bh</v>
          </cell>
          <cell r="D134">
            <v>40000</v>
          </cell>
        </row>
        <row r="135">
          <cell r="B135" t="str">
            <v>Buis Beton Setengah dia 60cm</v>
          </cell>
          <cell r="C135" t="str">
            <v>bh</v>
          </cell>
          <cell r="D135">
            <v>75000</v>
          </cell>
        </row>
        <row r="136">
          <cell r="B136" t="str">
            <v>Buis Beton Setengah dia 50cm</v>
          </cell>
          <cell r="C136" t="str">
            <v>bh</v>
          </cell>
          <cell r="D136">
            <v>62500</v>
          </cell>
        </row>
        <row r="137">
          <cell r="B137" t="str">
            <v>Buis Beton Setengah dia 40cm</v>
          </cell>
          <cell r="C137" t="str">
            <v>bh</v>
          </cell>
          <cell r="D137">
            <v>50000</v>
          </cell>
        </row>
        <row r="138">
          <cell r="B138" t="str">
            <v>Buis Beton Setengah dia 30cm</v>
          </cell>
          <cell r="C138" t="str">
            <v>bh</v>
          </cell>
          <cell r="D138">
            <v>37500</v>
          </cell>
        </row>
        <row r="139">
          <cell r="B139" t="str">
            <v>Buis Beton Setengah dia 20cm</v>
          </cell>
          <cell r="C139" t="str">
            <v>bh</v>
          </cell>
          <cell r="D139">
            <v>25000</v>
          </cell>
        </row>
        <row r="140">
          <cell r="B140" t="str">
            <v>Canopy T'parant R'ka Pipa Hitam Starlite</v>
          </cell>
          <cell r="C140" t="str">
            <v>m2</v>
          </cell>
          <cell r="D140">
            <v>130000</v>
          </cell>
        </row>
        <row r="141">
          <cell r="B141" t="str">
            <v>Canopy T'parant R'ka Pipa Galvani Starlite</v>
          </cell>
          <cell r="C141" t="str">
            <v>m2</v>
          </cell>
          <cell r="D141">
            <v>135000</v>
          </cell>
        </row>
        <row r="142">
          <cell r="B142" t="str">
            <v>Canopy T'parant R'ka Pipa St.Steel Starlite</v>
          </cell>
          <cell r="C142" t="str">
            <v>m2</v>
          </cell>
          <cell r="D142">
            <v>230000</v>
          </cell>
        </row>
        <row r="143">
          <cell r="B143" t="str">
            <v>Canopy T'parant R'ka Pipa Hitam Twinlite</v>
          </cell>
          <cell r="C143" t="str">
            <v>m2</v>
          </cell>
          <cell r="D143">
            <v>180000</v>
          </cell>
        </row>
        <row r="144">
          <cell r="B144" t="str">
            <v>Canopy T'parant R'ka Pipa Galvani Twinlite</v>
          </cell>
          <cell r="C144" t="str">
            <v>m2</v>
          </cell>
          <cell r="D144">
            <v>185000</v>
          </cell>
        </row>
        <row r="145">
          <cell r="B145" t="str">
            <v>Canopy T'parant R'ka Pipa St.Steel Twinlite</v>
          </cell>
          <cell r="C145" t="str">
            <v>m2</v>
          </cell>
          <cell r="D145">
            <v>280000</v>
          </cell>
        </row>
        <row r="146">
          <cell r="B146" t="str">
            <v>Canopy T'parant R'ka Pipa Hitam Lexan</v>
          </cell>
          <cell r="C146" t="str">
            <v>m2</v>
          </cell>
          <cell r="D146">
            <v>220000</v>
          </cell>
        </row>
        <row r="147">
          <cell r="B147" t="str">
            <v>Canopy T'parant R'ka Pipa Galvani Lexan</v>
          </cell>
          <cell r="C147" t="str">
            <v>m2</v>
          </cell>
          <cell r="D147">
            <v>225000</v>
          </cell>
        </row>
        <row r="148">
          <cell r="B148" t="str">
            <v>Canopy T'parant R'ka Pipa St.Steel Lexan</v>
          </cell>
          <cell r="C148" t="str">
            <v>m2</v>
          </cell>
          <cell r="D148">
            <v>320000</v>
          </cell>
        </row>
        <row r="149">
          <cell r="B149" t="str">
            <v>Cat Besi</v>
          </cell>
          <cell r="C149" t="str">
            <v>kg</v>
          </cell>
          <cell r="D149">
            <v>25000</v>
          </cell>
        </row>
        <row r="150">
          <cell r="B150" t="str">
            <v>Cat Dasar Besi</v>
          </cell>
          <cell r="C150" t="str">
            <v>kg</v>
          </cell>
          <cell r="D150">
            <v>15000</v>
          </cell>
        </row>
        <row r="151">
          <cell r="B151" t="str">
            <v>Cat Dasar Kayu</v>
          </cell>
          <cell r="C151" t="str">
            <v>kg</v>
          </cell>
          <cell r="D151">
            <v>25000</v>
          </cell>
        </row>
        <row r="152">
          <cell r="B152" t="str">
            <v>Cat Duco</v>
          </cell>
          <cell r="C152" t="str">
            <v>kg</v>
          </cell>
          <cell r="D152">
            <v>35000</v>
          </cell>
        </row>
        <row r="153">
          <cell r="B153" t="str">
            <v>Cat Kayu</v>
          </cell>
          <cell r="C153" t="str">
            <v>kg</v>
          </cell>
          <cell r="D153">
            <v>25000</v>
          </cell>
        </row>
        <row r="154">
          <cell r="B154" t="str">
            <v>Cat Tembok Dalam</v>
          </cell>
          <cell r="C154" t="str">
            <v>kg</v>
          </cell>
          <cell r="D154">
            <v>7500</v>
          </cell>
        </row>
        <row r="155">
          <cell r="B155" t="str">
            <v>Cat Tembok Luar Mowilex</v>
          </cell>
          <cell r="C155" t="str">
            <v>kg</v>
          </cell>
          <cell r="D155">
            <v>10000</v>
          </cell>
        </row>
        <row r="156">
          <cell r="B156" t="str">
            <v>Celcon blok T.10cm</v>
          </cell>
          <cell r="C156" t="str">
            <v>bh</v>
          </cell>
          <cell r="D156">
            <v>7000</v>
          </cell>
        </row>
        <row r="157">
          <cell r="B157" t="str">
            <v>Celcon blok T.7,5cm</v>
          </cell>
          <cell r="C157" t="str">
            <v>bh</v>
          </cell>
          <cell r="D157">
            <v>5200</v>
          </cell>
        </row>
        <row r="158">
          <cell r="B158" t="str">
            <v>Cermin Wastafel Import Type-1</v>
          </cell>
          <cell r="C158" t="str">
            <v>bh</v>
          </cell>
          <cell r="D158">
            <v>750000</v>
          </cell>
        </row>
        <row r="159">
          <cell r="B159" t="str">
            <v>Cermin Wastafel Import Type-2</v>
          </cell>
          <cell r="C159" t="str">
            <v>bh</v>
          </cell>
          <cell r="D159">
            <v>650000</v>
          </cell>
        </row>
        <row r="160">
          <cell r="B160" t="str">
            <v>Cermin Wastafel Import Type-3</v>
          </cell>
          <cell r="C160" t="str">
            <v>bh</v>
          </cell>
          <cell r="D160">
            <v>550000</v>
          </cell>
        </row>
        <row r="161">
          <cell r="B161" t="str">
            <v>Cermin Wastafel Lokal TOTO Type-1</v>
          </cell>
          <cell r="C161" t="str">
            <v>bh</v>
          </cell>
          <cell r="D161">
            <v>560000</v>
          </cell>
        </row>
        <row r="162">
          <cell r="B162" t="str">
            <v>Cermin Wastafel Lokal TOTO Type-2</v>
          </cell>
          <cell r="C162" t="str">
            <v>bh</v>
          </cell>
          <cell r="D162">
            <v>460000</v>
          </cell>
        </row>
        <row r="163">
          <cell r="B163" t="str">
            <v>Cermin Wastafel Lokal TOTO Type-3</v>
          </cell>
          <cell r="C163" t="str">
            <v>bh</v>
          </cell>
          <cell r="D163">
            <v>360000</v>
          </cell>
        </row>
        <row r="164">
          <cell r="B164" t="str">
            <v>Cermin Wastafel Lokal KIA Type-1</v>
          </cell>
          <cell r="C164" t="str">
            <v>bh</v>
          </cell>
          <cell r="D164">
            <v>500000</v>
          </cell>
        </row>
        <row r="165">
          <cell r="B165" t="str">
            <v>Cermin Wastafel Lokal KIA Type-2</v>
          </cell>
          <cell r="C165" t="str">
            <v>bh</v>
          </cell>
          <cell r="D165">
            <v>400000</v>
          </cell>
        </row>
        <row r="166">
          <cell r="B166" t="str">
            <v>Cermin Wastafel Lokal KIA Type-3</v>
          </cell>
          <cell r="C166" t="str">
            <v>bh</v>
          </cell>
          <cell r="D166">
            <v>300000</v>
          </cell>
        </row>
        <row r="167">
          <cell r="B167" t="str">
            <v>Cermin Wastafel Lokal INA Type-1</v>
          </cell>
          <cell r="C167" t="str">
            <v>bh</v>
          </cell>
          <cell r="D167">
            <v>400000</v>
          </cell>
        </row>
        <row r="168">
          <cell r="B168" t="str">
            <v>Cermin Wastafel Lokal INA Type-2</v>
          </cell>
          <cell r="C168" t="str">
            <v>bh</v>
          </cell>
          <cell r="D168">
            <v>300000</v>
          </cell>
        </row>
        <row r="169">
          <cell r="B169" t="str">
            <v>Cermin Wastafel Lokal INA Type-3</v>
          </cell>
          <cell r="C169" t="str">
            <v>bh</v>
          </cell>
          <cell r="D169">
            <v>200000</v>
          </cell>
        </row>
        <row r="170">
          <cell r="B170" t="str">
            <v>Closet Duduk Import</v>
          </cell>
          <cell r="C170" t="str">
            <v>bh</v>
          </cell>
          <cell r="D170">
            <v>6000000</v>
          </cell>
        </row>
        <row r="171">
          <cell r="B171" t="str">
            <v>Closet Duduk Import</v>
          </cell>
          <cell r="C171" t="str">
            <v>bh</v>
          </cell>
          <cell r="D171">
            <v>3500000</v>
          </cell>
        </row>
        <row r="172">
          <cell r="B172" t="str">
            <v>Closet Duduk Import</v>
          </cell>
          <cell r="C172" t="str">
            <v>bh</v>
          </cell>
          <cell r="D172">
            <v>2500000</v>
          </cell>
        </row>
        <row r="173">
          <cell r="B173" t="str">
            <v>Closet Duduk Lokal Toto</v>
          </cell>
          <cell r="C173" t="str">
            <v>bh</v>
          </cell>
          <cell r="D173">
            <v>5120000</v>
          </cell>
        </row>
        <row r="174">
          <cell r="B174" t="str">
            <v>Closet Duduk Lokal Toto</v>
          </cell>
          <cell r="C174" t="str">
            <v>bh</v>
          </cell>
          <cell r="D174">
            <v>3000000</v>
          </cell>
        </row>
        <row r="175">
          <cell r="B175" t="str">
            <v>Closet Duduk Lokal Toto</v>
          </cell>
          <cell r="C175" t="str">
            <v>bh</v>
          </cell>
          <cell r="D175">
            <v>1850000</v>
          </cell>
        </row>
        <row r="176">
          <cell r="B176" t="str">
            <v>Closet Duduk Lokal KIA</v>
          </cell>
          <cell r="C176" t="str">
            <v>bh</v>
          </cell>
          <cell r="D176">
            <v>4500000</v>
          </cell>
        </row>
        <row r="177">
          <cell r="B177" t="str">
            <v>Closet Duduk Lokal KIA</v>
          </cell>
          <cell r="C177" t="str">
            <v>bh</v>
          </cell>
          <cell r="D177">
            <v>2500000</v>
          </cell>
        </row>
        <row r="178">
          <cell r="B178" t="str">
            <v>Closet Duduk Lokal KIA</v>
          </cell>
          <cell r="C178" t="str">
            <v>bh</v>
          </cell>
          <cell r="D178">
            <v>1500000</v>
          </cell>
        </row>
        <row r="179">
          <cell r="B179" t="str">
            <v>Closet Duduk Lokal INA</v>
          </cell>
          <cell r="C179" t="str">
            <v>bh</v>
          </cell>
          <cell r="D179">
            <v>4250000</v>
          </cell>
        </row>
        <row r="180">
          <cell r="B180" t="str">
            <v>Closet Duduk Lokal INA</v>
          </cell>
          <cell r="C180" t="str">
            <v>bh</v>
          </cell>
          <cell r="D180">
            <v>2250000</v>
          </cell>
        </row>
        <row r="181">
          <cell r="B181" t="str">
            <v>Closet Duduk Lokal INA</v>
          </cell>
          <cell r="C181" t="str">
            <v>bh</v>
          </cell>
          <cell r="D181">
            <v>1250000</v>
          </cell>
        </row>
        <row r="182">
          <cell r="B182" t="str">
            <v>Closet Jongkok Import</v>
          </cell>
          <cell r="C182" t="str">
            <v>bh</v>
          </cell>
          <cell r="D182">
            <v>1750000</v>
          </cell>
        </row>
        <row r="183">
          <cell r="B183" t="str">
            <v>Closet Jongkok Import</v>
          </cell>
          <cell r="C183" t="str">
            <v>bh</v>
          </cell>
          <cell r="D183">
            <v>400000</v>
          </cell>
        </row>
        <row r="184">
          <cell r="B184" t="str">
            <v>Closet Jongkok Import</v>
          </cell>
          <cell r="C184" t="str">
            <v>bh</v>
          </cell>
          <cell r="D184">
            <v>300000</v>
          </cell>
        </row>
        <row r="185">
          <cell r="B185" t="str">
            <v>Closet Jongkok Lokal Toto</v>
          </cell>
          <cell r="C185" t="str">
            <v>bh</v>
          </cell>
          <cell r="D185">
            <v>1620000</v>
          </cell>
        </row>
        <row r="186">
          <cell r="B186" t="str">
            <v>Closet Jongkok Lokal Toto</v>
          </cell>
          <cell r="C186" t="str">
            <v>bh</v>
          </cell>
          <cell r="D186">
            <v>272000</v>
          </cell>
        </row>
        <row r="187">
          <cell r="B187" t="str">
            <v>Closet Jongkok Lokal Toto</v>
          </cell>
          <cell r="C187" t="str">
            <v>bh</v>
          </cell>
          <cell r="D187">
            <v>142000</v>
          </cell>
        </row>
        <row r="188">
          <cell r="B188" t="str">
            <v>Closet Jongkok Lokal KIA</v>
          </cell>
          <cell r="C188" t="str">
            <v>bh</v>
          </cell>
          <cell r="D188">
            <v>350000</v>
          </cell>
        </row>
        <row r="189">
          <cell r="B189" t="str">
            <v>Closet Jongkok Lokal KIA</v>
          </cell>
          <cell r="C189" t="str">
            <v>bh</v>
          </cell>
          <cell r="D189">
            <v>250000</v>
          </cell>
        </row>
        <row r="190">
          <cell r="B190" t="str">
            <v>Closet Jongkok Lokal KIA</v>
          </cell>
          <cell r="C190" t="str">
            <v>bh</v>
          </cell>
          <cell r="D190">
            <v>125000</v>
          </cell>
        </row>
        <row r="191">
          <cell r="B191" t="str">
            <v>Closet Jongkok Lokal INA</v>
          </cell>
          <cell r="C191" t="str">
            <v>bh</v>
          </cell>
          <cell r="D191">
            <v>300000</v>
          </cell>
        </row>
        <row r="192">
          <cell r="B192" t="str">
            <v>Closet Jongkok Lokal INA</v>
          </cell>
          <cell r="C192" t="str">
            <v>bh</v>
          </cell>
          <cell r="D192">
            <v>200000</v>
          </cell>
        </row>
        <row r="193">
          <cell r="B193" t="str">
            <v>Closet Jongkok Lokal INA</v>
          </cell>
          <cell r="C193" t="str">
            <v>bh</v>
          </cell>
          <cell r="D193">
            <v>100000</v>
          </cell>
        </row>
        <row r="194">
          <cell r="B194" t="str">
            <v>Daun Pintu Panel Kwal.Politur Jati</v>
          </cell>
          <cell r="C194" t="str">
            <v>bh</v>
          </cell>
          <cell r="D194">
            <v>4000000</v>
          </cell>
        </row>
        <row r="195">
          <cell r="B195" t="str">
            <v>Daun Pintu Panel Solid Kwalitet Cat Jati</v>
          </cell>
          <cell r="C195" t="str">
            <v>bh</v>
          </cell>
          <cell r="D195">
            <v>3500000</v>
          </cell>
        </row>
        <row r="196">
          <cell r="B196" t="str">
            <v>Daun Pintu Solid Kw.Politur Bangkirai</v>
          </cell>
          <cell r="C196" t="str">
            <v>bh</v>
          </cell>
          <cell r="D196">
            <v>600000</v>
          </cell>
        </row>
        <row r="197">
          <cell r="B197" t="str">
            <v>Daun Pintu Solid K'litet Cat Bangkirai</v>
          </cell>
          <cell r="C197" t="str">
            <v>bh</v>
          </cell>
          <cell r="D197">
            <v>500000</v>
          </cell>
        </row>
        <row r="198">
          <cell r="B198" t="str">
            <v>Daun Pintu Solid Kw.Politur Kamper Smd</v>
          </cell>
          <cell r="C198" t="str">
            <v>bh</v>
          </cell>
          <cell r="D198">
            <v>500000</v>
          </cell>
        </row>
        <row r="199">
          <cell r="B199" t="str">
            <v>Daun Pintu Solid K'litet Cat Kamper Smd</v>
          </cell>
          <cell r="C199" t="str">
            <v>bh</v>
          </cell>
          <cell r="D199">
            <v>400000</v>
          </cell>
        </row>
        <row r="200">
          <cell r="B200" t="str">
            <v>Daun Pintu Solid Kwal.Politur Kpr.Medan</v>
          </cell>
          <cell r="C200" t="str">
            <v>bh</v>
          </cell>
          <cell r="D200">
            <v>400000</v>
          </cell>
        </row>
        <row r="201">
          <cell r="B201" t="str">
            <v>Daun Pintu Solid K'litet Cat Kamper Medan</v>
          </cell>
          <cell r="C201" t="str">
            <v>bh</v>
          </cell>
          <cell r="D201">
            <v>300000</v>
          </cell>
        </row>
        <row r="202">
          <cell r="B202" t="str">
            <v>Daun Pintu Solid Kwal.Politur Meranti</v>
          </cell>
          <cell r="C202" t="str">
            <v>bh</v>
          </cell>
          <cell r="D202">
            <v>300000</v>
          </cell>
        </row>
        <row r="203">
          <cell r="B203" t="str">
            <v>Daun Pintu Solid K'litet Cat Meranti</v>
          </cell>
          <cell r="C203" t="str">
            <v>bh</v>
          </cell>
          <cell r="D203">
            <v>200000</v>
          </cell>
        </row>
        <row r="204">
          <cell r="B204" t="str">
            <v>Daun Pintu Solid Kwal.Politur Nyatoh</v>
          </cell>
          <cell r="C204" t="str">
            <v>bh</v>
          </cell>
          <cell r="D204">
            <v>350000</v>
          </cell>
        </row>
        <row r="205">
          <cell r="B205" t="str">
            <v>Daun Pintu Solid K'litet Cat Nyatoh</v>
          </cell>
          <cell r="C205" t="str">
            <v>bh</v>
          </cell>
          <cell r="D205">
            <v>250000</v>
          </cell>
        </row>
        <row r="206">
          <cell r="B206" t="str">
            <v>Daun Pintu Krepyak/Grill Kwal.Politur Jati</v>
          </cell>
          <cell r="C206" t="str">
            <v>bh</v>
          </cell>
          <cell r="D206">
            <v>4500000</v>
          </cell>
        </row>
        <row r="207">
          <cell r="B207" t="str">
            <v>Daun Pintu Krepyak/Grill Kwalitet Cat Jati</v>
          </cell>
          <cell r="C207" t="str">
            <v>bh</v>
          </cell>
          <cell r="D207">
            <v>4000000</v>
          </cell>
        </row>
        <row r="208">
          <cell r="B208" t="str">
            <v>Daun Pintu Krepyak/Grill Kwal.Politur Bangkirai</v>
          </cell>
          <cell r="C208" t="str">
            <v>bh</v>
          </cell>
          <cell r="D208">
            <v>700000</v>
          </cell>
        </row>
        <row r="209">
          <cell r="B209" t="str">
            <v>Daun Pintu Krepyak/Grill Kwalitet Cat Bangkirai</v>
          </cell>
          <cell r="C209" t="str">
            <v>bh</v>
          </cell>
          <cell r="D209">
            <v>600000</v>
          </cell>
        </row>
        <row r="210">
          <cell r="B210" t="str">
            <v>Daun Pintu Krepyak/Grill Kwal.Politur Kpr.Smd</v>
          </cell>
          <cell r="C210" t="str">
            <v>bh</v>
          </cell>
          <cell r="D210">
            <v>600000</v>
          </cell>
        </row>
        <row r="211">
          <cell r="B211" t="str">
            <v>Daun Pintu Krepyak/Grill Kwalitet Cat Kpr.Smd</v>
          </cell>
          <cell r="C211" t="str">
            <v>bh</v>
          </cell>
          <cell r="D211">
            <v>500000</v>
          </cell>
        </row>
        <row r="212">
          <cell r="B212" t="str">
            <v>Daun Pintu Krepyak/Grill Kwal.Politur Kpr.Medan</v>
          </cell>
          <cell r="C212" t="str">
            <v>bh</v>
          </cell>
          <cell r="D212">
            <v>500000</v>
          </cell>
        </row>
        <row r="213">
          <cell r="B213" t="str">
            <v>Daun Pintu Krepyak/Grill Kwalitet Cat Kpr.Medan</v>
          </cell>
          <cell r="C213" t="str">
            <v>bh</v>
          </cell>
          <cell r="D213">
            <v>400000</v>
          </cell>
        </row>
        <row r="214">
          <cell r="B214" t="str">
            <v>Daun Pintu Krepyak/Grill Kwal.Politur Meranti</v>
          </cell>
          <cell r="C214" t="str">
            <v>bh</v>
          </cell>
          <cell r="D214">
            <v>400000</v>
          </cell>
        </row>
        <row r="215">
          <cell r="B215" t="str">
            <v>Daun Pintu Krepyak/Grill Kwalitet Cat Meranti</v>
          </cell>
          <cell r="C215" t="str">
            <v>bh</v>
          </cell>
          <cell r="D215">
            <v>300000</v>
          </cell>
        </row>
        <row r="216">
          <cell r="B216" t="str">
            <v>Daun Pintu Krepyak/Grill Kwal.Politur Nyatoh</v>
          </cell>
          <cell r="C216" t="str">
            <v>bh</v>
          </cell>
          <cell r="D216">
            <v>450000</v>
          </cell>
        </row>
        <row r="217">
          <cell r="B217" t="str">
            <v>Daun Pintu Krepyak/Grill Kwalitet Cat Nyatoh</v>
          </cell>
          <cell r="C217" t="str">
            <v>bh</v>
          </cell>
          <cell r="D217">
            <v>350000</v>
          </cell>
        </row>
        <row r="218">
          <cell r="B218" t="str">
            <v>Daun Pintu Kaca Kwal.Politur Jati</v>
          </cell>
          <cell r="C218" t="str">
            <v>bh</v>
          </cell>
          <cell r="D218">
            <v>3500000</v>
          </cell>
        </row>
        <row r="219">
          <cell r="B219" t="str">
            <v>Daun Pintu Kaca Kwalitet Cat Jati</v>
          </cell>
          <cell r="C219" t="str">
            <v>bh</v>
          </cell>
          <cell r="D219">
            <v>3000000</v>
          </cell>
        </row>
        <row r="220">
          <cell r="B220" t="str">
            <v>Daun Pintu Kaca Kw.Politur Bangkirai</v>
          </cell>
          <cell r="C220" t="str">
            <v>bh</v>
          </cell>
          <cell r="D220">
            <v>500000</v>
          </cell>
        </row>
        <row r="221">
          <cell r="B221" t="str">
            <v>Daun Pintu Kaca Kw.Cat Bangkirai</v>
          </cell>
          <cell r="C221" t="str">
            <v>bh</v>
          </cell>
          <cell r="D221">
            <v>400000</v>
          </cell>
        </row>
        <row r="222">
          <cell r="B222" t="str">
            <v>Daun Pintu Kaca Kw.Politur Kpr Smd</v>
          </cell>
          <cell r="C222" t="str">
            <v>bh</v>
          </cell>
          <cell r="D222">
            <v>400000</v>
          </cell>
        </row>
        <row r="223">
          <cell r="B223" t="str">
            <v>Daun Pintu Kaca Kw.Cat Kpr.Smd</v>
          </cell>
          <cell r="C223" t="str">
            <v>bh</v>
          </cell>
          <cell r="D223">
            <v>300000</v>
          </cell>
        </row>
        <row r="224">
          <cell r="B224" t="str">
            <v>Daun Pintu Kaca Kw.Politur Kpr Medan</v>
          </cell>
          <cell r="C224" t="str">
            <v>bh</v>
          </cell>
          <cell r="D224">
            <v>300000</v>
          </cell>
        </row>
        <row r="225">
          <cell r="B225" t="str">
            <v>Daun Pintu Kaca Kw.Cat Kpr.Medan</v>
          </cell>
          <cell r="C225" t="str">
            <v>bh</v>
          </cell>
          <cell r="D225">
            <v>200000</v>
          </cell>
        </row>
        <row r="226">
          <cell r="B226" t="str">
            <v>Daun Pintu Kaca Kw.Politur Meranti</v>
          </cell>
          <cell r="C226" t="str">
            <v>bh</v>
          </cell>
          <cell r="D226">
            <v>300000</v>
          </cell>
        </row>
        <row r="227">
          <cell r="B227" t="str">
            <v>Daun Pintu Kaca Kw.Cat Meranti</v>
          </cell>
          <cell r="C227" t="str">
            <v>bh</v>
          </cell>
          <cell r="D227">
            <v>200000</v>
          </cell>
        </row>
        <row r="228">
          <cell r="B228" t="str">
            <v>Daun Pintu Kaca Kw.Politur Nyatoh</v>
          </cell>
          <cell r="C228" t="str">
            <v>bh</v>
          </cell>
          <cell r="D228">
            <v>350000</v>
          </cell>
        </row>
        <row r="229">
          <cell r="B229" t="str">
            <v>Daun Pintu Kaca Kw.Cat Nyatoh</v>
          </cell>
          <cell r="C229" t="str">
            <v>bh</v>
          </cell>
          <cell r="D229">
            <v>250000</v>
          </cell>
        </row>
        <row r="230">
          <cell r="B230" t="str">
            <v>Daun Pintu Panel+Krepyak Kwal.Politur Jati</v>
          </cell>
          <cell r="C230" t="str">
            <v>bh</v>
          </cell>
          <cell r="D230">
            <v>4250000</v>
          </cell>
        </row>
        <row r="231">
          <cell r="B231" t="str">
            <v>Daun Pintu Panel+Krepyak Kwalitet Cat Jati</v>
          </cell>
          <cell r="C231" t="str">
            <v>bh</v>
          </cell>
          <cell r="D231">
            <v>3750000</v>
          </cell>
        </row>
        <row r="232">
          <cell r="B232" t="str">
            <v>Daun Pintu Panel+Krepyak Kw.Politur Bangkirai</v>
          </cell>
          <cell r="C232" t="str">
            <v>bh</v>
          </cell>
          <cell r="D232">
            <v>650000</v>
          </cell>
        </row>
        <row r="233">
          <cell r="B233" t="str">
            <v>Daun Pintu Panel+Krepyak Kw.Cat Bangkirai</v>
          </cell>
          <cell r="C233" t="str">
            <v>bh</v>
          </cell>
          <cell r="D233">
            <v>550000</v>
          </cell>
        </row>
        <row r="234">
          <cell r="B234" t="str">
            <v>Daun Pintu Panel+Krepyak Kw.Politur Kpr Smd</v>
          </cell>
          <cell r="C234" t="str">
            <v>bh</v>
          </cell>
          <cell r="D234">
            <v>550000</v>
          </cell>
        </row>
        <row r="235">
          <cell r="B235" t="str">
            <v>Daun Pintu Panel+Krepyak Kw.Cat Kpr.Smd</v>
          </cell>
          <cell r="C235" t="str">
            <v>bh</v>
          </cell>
          <cell r="D235">
            <v>450000</v>
          </cell>
        </row>
        <row r="236">
          <cell r="B236" t="str">
            <v>Daun Pintu Panel+Krepyak Kw.Politur Kpr Medan</v>
          </cell>
          <cell r="C236" t="str">
            <v>bh</v>
          </cell>
          <cell r="D236">
            <v>450000</v>
          </cell>
        </row>
        <row r="237">
          <cell r="B237" t="str">
            <v>Daun Pintu Panel+Krepyak Kw.Cat Kpr.Medan</v>
          </cell>
          <cell r="C237" t="str">
            <v>bh</v>
          </cell>
          <cell r="D237">
            <v>350000</v>
          </cell>
        </row>
        <row r="238">
          <cell r="B238" t="str">
            <v>Daun Pintu Panel+Krepyak Kw.Politur Meranti</v>
          </cell>
          <cell r="C238" t="str">
            <v>bh</v>
          </cell>
          <cell r="D238">
            <v>350000</v>
          </cell>
        </row>
        <row r="239">
          <cell r="B239" t="str">
            <v>Daun Pintu Panel+Krepyak Kw.Cat Meranti</v>
          </cell>
          <cell r="C239" t="str">
            <v>bh</v>
          </cell>
          <cell r="D239">
            <v>250000</v>
          </cell>
        </row>
        <row r="240">
          <cell r="B240" t="str">
            <v>Daun Pintu Panel+Krepyak Kw.Politur Nyatoh</v>
          </cell>
          <cell r="C240" t="str">
            <v>bh</v>
          </cell>
          <cell r="D240">
            <v>400000</v>
          </cell>
        </row>
        <row r="241">
          <cell r="B241" t="str">
            <v>Daun Pintu Panel+Krepyak Kw.Cat Nyatoh</v>
          </cell>
          <cell r="C241" t="str">
            <v>bh</v>
          </cell>
          <cell r="D241">
            <v>300000</v>
          </cell>
        </row>
        <row r="242">
          <cell r="B242" t="str">
            <v>Daun Pintu Panel+Kaca Kwal.Politur Jati</v>
          </cell>
          <cell r="C242" t="str">
            <v>bh</v>
          </cell>
          <cell r="D242">
            <v>3750000</v>
          </cell>
        </row>
        <row r="243">
          <cell r="B243" t="str">
            <v>Daun Pintu Panel+Kaca Kwalitet Cat Jati</v>
          </cell>
          <cell r="C243" t="str">
            <v>bh</v>
          </cell>
          <cell r="D243">
            <v>3250000</v>
          </cell>
        </row>
        <row r="244">
          <cell r="B244" t="str">
            <v>Daun Pintu Panel+Kaca Kw.Politur Bangkirai</v>
          </cell>
          <cell r="C244" t="str">
            <v>bh</v>
          </cell>
          <cell r="D244">
            <v>550000</v>
          </cell>
        </row>
        <row r="245">
          <cell r="B245" t="str">
            <v>Daun Pintu Panel+Kaca Kw.Cat Bangkirai</v>
          </cell>
          <cell r="C245" t="str">
            <v>bh</v>
          </cell>
          <cell r="D245">
            <v>450000</v>
          </cell>
        </row>
        <row r="246">
          <cell r="B246" t="str">
            <v>Daun Pintu Panel+Kaca Kw.Politur Kpr Smd</v>
          </cell>
          <cell r="C246" t="str">
            <v>bh</v>
          </cell>
          <cell r="D246">
            <v>450000</v>
          </cell>
        </row>
        <row r="247">
          <cell r="B247" t="str">
            <v>Daun Pintu Panel+Kaca Kw.Cat Kpr.Smd</v>
          </cell>
          <cell r="C247" t="str">
            <v>bh</v>
          </cell>
          <cell r="D247">
            <v>350000</v>
          </cell>
        </row>
        <row r="248">
          <cell r="B248" t="str">
            <v>Daun Pintu Panel+Kaca Kw.Politur Kpr Medan</v>
          </cell>
          <cell r="C248" t="str">
            <v>bh</v>
          </cell>
          <cell r="D248">
            <v>350000</v>
          </cell>
        </row>
        <row r="249">
          <cell r="B249" t="str">
            <v>Daun Pintu Panel+Kaca Kw.Cat Kpr.Medan</v>
          </cell>
          <cell r="C249" t="str">
            <v>bh</v>
          </cell>
          <cell r="D249">
            <v>250000</v>
          </cell>
        </row>
        <row r="250">
          <cell r="B250" t="str">
            <v>Daun Pintu Panel+Kaca Kw.Politur Meranti</v>
          </cell>
          <cell r="C250" t="str">
            <v>bh</v>
          </cell>
          <cell r="D250">
            <v>275000</v>
          </cell>
        </row>
        <row r="251">
          <cell r="B251" t="str">
            <v>Daun Pintu Panel+Kaca Kw.Cat Meranti</v>
          </cell>
          <cell r="C251" t="str">
            <v>bh</v>
          </cell>
          <cell r="D251">
            <v>175000</v>
          </cell>
        </row>
        <row r="252">
          <cell r="B252" t="str">
            <v>Daun Pintu Panel+Kaca Kw.Politur Nyatoh</v>
          </cell>
          <cell r="C252" t="str">
            <v>bh</v>
          </cell>
          <cell r="D252">
            <v>300000</v>
          </cell>
        </row>
        <row r="253">
          <cell r="B253" t="str">
            <v>Daun Pintu Panel+Kaca Kw.Cat Nyatoh</v>
          </cell>
          <cell r="C253" t="str">
            <v>bh</v>
          </cell>
          <cell r="D253">
            <v>200000</v>
          </cell>
        </row>
        <row r="254">
          <cell r="B254" t="str">
            <v>Daun Pintu Teak Wood Rka Jati Kw.Politur</v>
          </cell>
          <cell r="C254" t="str">
            <v>bh</v>
          </cell>
          <cell r="D254">
            <v>1250000</v>
          </cell>
        </row>
        <row r="255">
          <cell r="B255" t="str">
            <v>Daun Pintu Teak Wood Rangka Jati Kw.Cat</v>
          </cell>
          <cell r="C255" t="str">
            <v>bh</v>
          </cell>
          <cell r="D255">
            <v>1000000</v>
          </cell>
        </row>
        <row r="256">
          <cell r="B256" t="str">
            <v>Daun Pintu Teak Wood Rangka B'kirai Kw.Politur</v>
          </cell>
          <cell r="C256" t="str">
            <v>bh</v>
          </cell>
          <cell r="D256">
            <v>450000</v>
          </cell>
        </row>
        <row r="257">
          <cell r="B257" t="str">
            <v>Daun Pintu Teak Wood Rangka B'kirai Kw.Cat</v>
          </cell>
          <cell r="C257" t="str">
            <v>bh</v>
          </cell>
          <cell r="D257">
            <v>400000</v>
          </cell>
        </row>
        <row r="258">
          <cell r="B258" t="str">
            <v>Daun Pintu Teak Wood Rka Kpr Smd Kw.Politur</v>
          </cell>
          <cell r="C258" t="str">
            <v>bh</v>
          </cell>
          <cell r="D258">
            <v>400000</v>
          </cell>
        </row>
        <row r="259">
          <cell r="B259" t="str">
            <v>Daun Pintu Teak Wood Rka Kpr Smd Kw.Cat</v>
          </cell>
          <cell r="C259" t="str">
            <v>bh</v>
          </cell>
          <cell r="D259">
            <v>350000</v>
          </cell>
        </row>
        <row r="260">
          <cell r="B260" t="str">
            <v>Daun Pintu Teak Wood Rka Kpr Mdn Kw.Politur</v>
          </cell>
          <cell r="C260" t="str">
            <v>bh</v>
          </cell>
          <cell r="D260">
            <v>350000</v>
          </cell>
        </row>
        <row r="261">
          <cell r="B261" t="str">
            <v>Daun Pintu Teak Wood Rka Kpr Mdn Kw.Cat</v>
          </cell>
          <cell r="C261" t="str">
            <v>bh</v>
          </cell>
          <cell r="D261">
            <v>300000</v>
          </cell>
        </row>
        <row r="262">
          <cell r="B262" t="str">
            <v>Daun Pintu Teak Wood Rka Meranti Kw.Politur</v>
          </cell>
          <cell r="C262" t="str">
            <v>bh</v>
          </cell>
          <cell r="D262">
            <v>300000</v>
          </cell>
        </row>
        <row r="263">
          <cell r="B263" t="str">
            <v>Daun Pintu Teak Wood Rka Meranti Kw.Cat</v>
          </cell>
          <cell r="C263" t="str">
            <v>bh</v>
          </cell>
          <cell r="D263">
            <v>250000</v>
          </cell>
        </row>
        <row r="264">
          <cell r="B264" t="str">
            <v>Daun Pintu Teak Wood Rka Nyatoh Kw.Politur</v>
          </cell>
          <cell r="C264" t="str">
            <v>bh</v>
          </cell>
          <cell r="D264">
            <v>250000</v>
          </cell>
        </row>
        <row r="265">
          <cell r="B265" t="str">
            <v>Daun Pintu Teak Wood Rka Nyatoh Kw.Cat</v>
          </cell>
          <cell r="C265" t="str">
            <v>bh</v>
          </cell>
          <cell r="D265">
            <v>200000</v>
          </cell>
        </row>
        <row r="266">
          <cell r="B266" t="str">
            <v>Daun Pintu Teak M'minto Rka Jati Kw.Politur</v>
          </cell>
          <cell r="C266" t="str">
            <v>bh</v>
          </cell>
          <cell r="D266">
            <v>1350000</v>
          </cell>
        </row>
        <row r="267">
          <cell r="B267" t="str">
            <v>Daun Pintu Teak Melaminto Rangka Jati Kw.Cat</v>
          </cell>
          <cell r="C267" t="str">
            <v>bh</v>
          </cell>
          <cell r="D267">
            <v>1100000</v>
          </cell>
        </row>
        <row r="268">
          <cell r="B268" t="str">
            <v>Daun Pintu Teak M'minto Raka B'kirai Kw.Politur</v>
          </cell>
          <cell r="C268" t="str">
            <v>bh</v>
          </cell>
          <cell r="D268">
            <v>550000</v>
          </cell>
        </row>
        <row r="269">
          <cell r="B269" t="str">
            <v>Daun Pintu Teak M'minto Rangka B'kirai Kw.Cat</v>
          </cell>
          <cell r="C269" t="str">
            <v>bh</v>
          </cell>
          <cell r="D269">
            <v>500000</v>
          </cell>
        </row>
        <row r="270">
          <cell r="B270" t="str">
            <v>Daun Pintu Teak M'minto Rka Kpr Smd Kw.Politur</v>
          </cell>
          <cell r="C270" t="str">
            <v>bh</v>
          </cell>
          <cell r="D270">
            <v>500000</v>
          </cell>
        </row>
        <row r="271">
          <cell r="B271" t="str">
            <v>Daun Pintu Teak M'minto Rka Kpr Smd Kw.Cat</v>
          </cell>
          <cell r="C271" t="str">
            <v>bh</v>
          </cell>
          <cell r="D271">
            <v>450000</v>
          </cell>
        </row>
        <row r="272">
          <cell r="B272" t="str">
            <v>Daun Pintu Teak M'minto Rka Kpr Mdn Kw.Politur</v>
          </cell>
          <cell r="C272" t="str">
            <v>bh</v>
          </cell>
          <cell r="D272">
            <v>450000</v>
          </cell>
        </row>
        <row r="273">
          <cell r="B273" t="str">
            <v>Daun Pintu Teak M'minto Rka Kpr Mdn Kw.Cat</v>
          </cell>
          <cell r="C273" t="str">
            <v>bh</v>
          </cell>
          <cell r="D273">
            <v>400000</v>
          </cell>
        </row>
        <row r="274">
          <cell r="B274" t="str">
            <v>Daun Pintu Teak M'minto Rka Meranti Kw.Politur</v>
          </cell>
          <cell r="C274" t="str">
            <v>bh</v>
          </cell>
          <cell r="D274">
            <v>400000</v>
          </cell>
        </row>
        <row r="275">
          <cell r="B275" t="str">
            <v>Daun Pintu Teak M'minto Rka Meranti Kw.Cat</v>
          </cell>
          <cell r="C275" t="str">
            <v>bh</v>
          </cell>
          <cell r="D275">
            <v>350000</v>
          </cell>
        </row>
        <row r="276">
          <cell r="B276" t="str">
            <v>Daun Pintu Teak M'minto Rka Nyatoh Kw.Politur</v>
          </cell>
          <cell r="C276" t="str">
            <v>bh</v>
          </cell>
          <cell r="D276">
            <v>350000</v>
          </cell>
        </row>
        <row r="277">
          <cell r="B277" t="str">
            <v>Daun Pintu Teak Melaminto Rka Nyatoh Kw.Cat</v>
          </cell>
          <cell r="C277" t="str">
            <v>bh</v>
          </cell>
          <cell r="D277">
            <v>300000</v>
          </cell>
        </row>
        <row r="278">
          <cell r="B278" t="str">
            <v>Daun Pintu Triplex Rangka Jati Kw.Politur</v>
          </cell>
          <cell r="C278" t="str">
            <v>bh</v>
          </cell>
          <cell r="D278">
            <v>1200000</v>
          </cell>
        </row>
        <row r="279">
          <cell r="B279" t="str">
            <v>Daun Pintu Triplex Rangka Jati Kw.Cat</v>
          </cell>
          <cell r="C279" t="str">
            <v>bh</v>
          </cell>
          <cell r="D279">
            <v>950000</v>
          </cell>
        </row>
        <row r="280">
          <cell r="B280" t="str">
            <v>Daun Pintu Triplex Rangka B'kirai Kw.Politur</v>
          </cell>
          <cell r="C280" t="str">
            <v>bh</v>
          </cell>
          <cell r="D280">
            <v>400000</v>
          </cell>
        </row>
        <row r="281">
          <cell r="B281" t="str">
            <v>Daun Pintu Triplex Rangka B'kirai Kw.Cat</v>
          </cell>
          <cell r="C281" t="str">
            <v>bh</v>
          </cell>
          <cell r="D281">
            <v>350000</v>
          </cell>
        </row>
        <row r="282">
          <cell r="B282" t="str">
            <v>Daun Pintu Triplex Rangka Kpr Smd Kw.Politur</v>
          </cell>
          <cell r="C282" t="str">
            <v>bh</v>
          </cell>
          <cell r="D282">
            <v>350000</v>
          </cell>
        </row>
        <row r="283">
          <cell r="B283" t="str">
            <v>Daun Pintu Triplex Rangka Kpr Smd Kw.Cat</v>
          </cell>
          <cell r="C283" t="str">
            <v>bh</v>
          </cell>
          <cell r="D283">
            <v>300000</v>
          </cell>
        </row>
        <row r="284">
          <cell r="B284" t="str">
            <v>Daun Pintu Triplex Rangka Kpr Mdn Kw.Politur</v>
          </cell>
          <cell r="C284" t="str">
            <v>bh</v>
          </cell>
          <cell r="D284">
            <v>300000</v>
          </cell>
        </row>
        <row r="285">
          <cell r="B285" t="str">
            <v>Daun Pintu Triplex Rangka Kpr Mdn Kw.Cat</v>
          </cell>
          <cell r="C285" t="str">
            <v>bh</v>
          </cell>
          <cell r="D285">
            <v>250000</v>
          </cell>
        </row>
        <row r="286">
          <cell r="B286" t="str">
            <v>Daun Pintu Triplex Rangka Meranti Kw.Politur</v>
          </cell>
          <cell r="C286" t="str">
            <v>bh</v>
          </cell>
          <cell r="D286">
            <v>250000</v>
          </cell>
        </row>
        <row r="287">
          <cell r="B287" t="str">
            <v>Daun Pintu Triplex Rangka Meranti Kw.Cat</v>
          </cell>
          <cell r="C287" t="str">
            <v>bh</v>
          </cell>
          <cell r="D287">
            <v>200000</v>
          </cell>
        </row>
        <row r="288">
          <cell r="B288" t="str">
            <v>Daun Pintu Triplex Rangka Nyatoh Kw.Politur</v>
          </cell>
          <cell r="C288" t="str">
            <v>bh</v>
          </cell>
          <cell r="D288">
            <v>250000</v>
          </cell>
        </row>
        <row r="289">
          <cell r="B289" t="str">
            <v>Daun Pintu Triplex Rangka Nyatoh Kw.Cat</v>
          </cell>
          <cell r="C289" t="str">
            <v>bh</v>
          </cell>
          <cell r="D289">
            <v>200000</v>
          </cell>
        </row>
        <row r="290">
          <cell r="B290" t="str">
            <v>Daun Jendela Krepyak Jati Kw.Politur</v>
          </cell>
          <cell r="C290" t="str">
            <v>m2</v>
          </cell>
          <cell r="D290">
            <v>2250000</v>
          </cell>
        </row>
        <row r="291">
          <cell r="B291" t="str">
            <v>Daun Jendela Krepyak Jati Kw.Cat</v>
          </cell>
          <cell r="C291" t="str">
            <v>m2</v>
          </cell>
          <cell r="D291">
            <v>2000000</v>
          </cell>
        </row>
        <row r="292">
          <cell r="B292" t="str">
            <v>Daun Jendela Krepyak Bangkirai Kw.Politur</v>
          </cell>
          <cell r="C292" t="str">
            <v>m2</v>
          </cell>
          <cell r="D292">
            <v>350000</v>
          </cell>
        </row>
        <row r="293">
          <cell r="B293" t="str">
            <v>Daun Jendela Krepyak Bangkirai Kw.Cat</v>
          </cell>
          <cell r="C293" t="str">
            <v>m2</v>
          </cell>
          <cell r="D293">
            <v>300000</v>
          </cell>
        </row>
        <row r="294">
          <cell r="B294" t="str">
            <v>Daun Jendela Krepyak Kpr.S'rinda Kw.Politur</v>
          </cell>
          <cell r="C294" t="str">
            <v>m2</v>
          </cell>
          <cell r="D294">
            <v>300000</v>
          </cell>
        </row>
        <row r="295">
          <cell r="B295" t="str">
            <v>Daun Jendela Krepyak Kpr.S'rinda Kw.Cat</v>
          </cell>
          <cell r="C295" t="str">
            <v>m2</v>
          </cell>
          <cell r="D295">
            <v>250000</v>
          </cell>
        </row>
        <row r="296">
          <cell r="B296" t="str">
            <v>Daun Jendela Krepyak Kpr.Medan Kw.Politur</v>
          </cell>
          <cell r="C296" t="str">
            <v>m2</v>
          </cell>
          <cell r="D296">
            <v>250000</v>
          </cell>
        </row>
        <row r="297">
          <cell r="B297" t="str">
            <v>Daun Jendela Krepyak Kpr.Medan Kw.cat</v>
          </cell>
          <cell r="C297" t="str">
            <v>m2</v>
          </cell>
          <cell r="D297">
            <v>200000</v>
          </cell>
        </row>
        <row r="298">
          <cell r="B298" t="str">
            <v>Daun Jendela Krepyak Kpr.Meranti Kw.Politur</v>
          </cell>
          <cell r="C298" t="str">
            <v>m2</v>
          </cell>
          <cell r="D298">
            <v>200000</v>
          </cell>
        </row>
        <row r="299">
          <cell r="B299" t="str">
            <v>Daun Jendela Krepyak Kpr.Meranti Kw.Cat</v>
          </cell>
          <cell r="C299" t="str">
            <v>m2</v>
          </cell>
          <cell r="D299">
            <v>150000</v>
          </cell>
        </row>
        <row r="300">
          <cell r="B300" t="str">
            <v>Daun Jendela Krepyak Nyatoh Kw.Politur</v>
          </cell>
          <cell r="C300" t="str">
            <v>m2</v>
          </cell>
          <cell r="D300">
            <v>225000</v>
          </cell>
        </row>
        <row r="301">
          <cell r="B301" t="str">
            <v>Daun Jendela Krepyak Nyatoh Kw.Cat</v>
          </cell>
          <cell r="C301" t="str">
            <v>m2</v>
          </cell>
          <cell r="D301">
            <v>175000</v>
          </cell>
        </row>
        <row r="302">
          <cell r="B302" t="str">
            <v>Daun Jendela Kaca Jati Kw.Politur</v>
          </cell>
          <cell r="C302" t="str">
            <v>m2</v>
          </cell>
          <cell r="D302">
            <v>1750000</v>
          </cell>
        </row>
        <row r="303">
          <cell r="B303" t="str">
            <v>Daun Jendela Kaca Jati Kw.Cat</v>
          </cell>
          <cell r="C303" t="str">
            <v>m2</v>
          </cell>
          <cell r="D303">
            <v>1500000</v>
          </cell>
        </row>
        <row r="304">
          <cell r="B304" t="str">
            <v>Daun Jendela Kaca Bangkirai Kw.Politur</v>
          </cell>
          <cell r="C304" t="str">
            <v>m2</v>
          </cell>
          <cell r="D304">
            <v>250000</v>
          </cell>
        </row>
        <row r="305">
          <cell r="B305" t="str">
            <v>Daun Jendela Kaca Bangkirai Kw.Cat</v>
          </cell>
          <cell r="C305" t="str">
            <v>m2</v>
          </cell>
          <cell r="D305">
            <v>200000</v>
          </cell>
        </row>
        <row r="306">
          <cell r="B306" t="str">
            <v>Daun Jendela Kaca Kpr.S'rinda Kw.Politur</v>
          </cell>
          <cell r="C306" t="str">
            <v>m2</v>
          </cell>
          <cell r="D306">
            <v>200000</v>
          </cell>
        </row>
        <row r="307">
          <cell r="B307" t="str">
            <v>Daun Jendela Kaca Kpr.S'rinda Kw.Cat</v>
          </cell>
          <cell r="C307" t="str">
            <v>m2</v>
          </cell>
          <cell r="D307">
            <v>150000</v>
          </cell>
        </row>
        <row r="308">
          <cell r="B308" t="str">
            <v>Daun Jendela Kaca Kpr.Medan Kw.Politur</v>
          </cell>
          <cell r="C308" t="str">
            <v>m2</v>
          </cell>
          <cell r="D308">
            <v>150000</v>
          </cell>
        </row>
        <row r="309">
          <cell r="B309" t="str">
            <v>Daun Jendela Kaca Kpr.Medan Kw.cat</v>
          </cell>
          <cell r="C309" t="str">
            <v>m2</v>
          </cell>
          <cell r="D309">
            <v>100000</v>
          </cell>
        </row>
        <row r="310">
          <cell r="B310" t="str">
            <v>Daun Jendela Kaca Kpr.Meranti Kw.Politur</v>
          </cell>
          <cell r="C310" t="str">
            <v>m2</v>
          </cell>
          <cell r="D310">
            <v>150000</v>
          </cell>
        </row>
        <row r="311">
          <cell r="B311" t="str">
            <v>Daun Jendela Kaca Kpr.Meranti Kw.Cat</v>
          </cell>
          <cell r="C311" t="str">
            <v>m2</v>
          </cell>
          <cell r="D311">
            <v>100000</v>
          </cell>
        </row>
        <row r="312">
          <cell r="B312" t="str">
            <v>Daun Jendela Kaca Nyatoh Kw.Politur</v>
          </cell>
          <cell r="C312" t="str">
            <v>m2</v>
          </cell>
          <cell r="D312">
            <v>175000</v>
          </cell>
        </row>
        <row r="313">
          <cell r="B313" t="str">
            <v>Daun Jendela Kaca Nyatoh Kw.Cat</v>
          </cell>
          <cell r="C313" t="str">
            <v>m2</v>
          </cell>
          <cell r="D313">
            <v>125000</v>
          </cell>
        </row>
        <row r="314">
          <cell r="B314" t="str">
            <v>Daun Jendela Panel+Krepyak Kw.Politur Jati</v>
          </cell>
          <cell r="C314" t="str">
            <v>m2</v>
          </cell>
          <cell r="D314">
            <v>2250000</v>
          </cell>
        </row>
        <row r="315">
          <cell r="B315" t="str">
            <v>Daun Jendela Panel+Krepyak Kwalitet Cat Jati</v>
          </cell>
          <cell r="C315" t="str">
            <v>m2</v>
          </cell>
          <cell r="D315">
            <v>2000000</v>
          </cell>
        </row>
        <row r="316">
          <cell r="B316" t="str">
            <v>Daun Jendela Panel+Krepyak Kw.Politur B'kirai</v>
          </cell>
          <cell r="C316" t="str">
            <v>m2</v>
          </cell>
          <cell r="D316">
            <v>350000</v>
          </cell>
        </row>
        <row r="317">
          <cell r="B317" t="str">
            <v>Daun Jendela Panel+Krepyak Kw.Cat Bangkirai</v>
          </cell>
          <cell r="C317" t="str">
            <v>m2</v>
          </cell>
          <cell r="D317">
            <v>300000</v>
          </cell>
        </row>
        <row r="318">
          <cell r="B318" t="str">
            <v>Daun Jendela Panel+Krepyak Kw.Politur Kpr.Smd</v>
          </cell>
          <cell r="C318" t="str">
            <v>m2</v>
          </cell>
          <cell r="D318">
            <v>300000</v>
          </cell>
        </row>
        <row r="319">
          <cell r="B319" t="str">
            <v>Daun Jendela Panel+Krepyak Kw.Cat Kpr.Smd</v>
          </cell>
          <cell r="C319" t="str">
            <v>m2</v>
          </cell>
          <cell r="D319">
            <v>250000</v>
          </cell>
        </row>
        <row r="320">
          <cell r="B320" t="str">
            <v>Daun Jendela Panel+Krepyak Kw.Politur Kpr Mdn</v>
          </cell>
          <cell r="C320" t="str">
            <v>m2</v>
          </cell>
          <cell r="D320">
            <v>250000</v>
          </cell>
        </row>
        <row r="321">
          <cell r="B321" t="str">
            <v>Daun Jendela Panel+Krepyak Kw.Cat Kpr.Medan</v>
          </cell>
          <cell r="C321" t="str">
            <v>m2</v>
          </cell>
          <cell r="D321">
            <v>200000</v>
          </cell>
        </row>
        <row r="322">
          <cell r="B322" t="str">
            <v>Daun Jendela Panel+Krepyak Kw.Politur Meranti</v>
          </cell>
          <cell r="C322" t="str">
            <v>m2</v>
          </cell>
          <cell r="D322">
            <v>200000</v>
          </cell>
        </row>
        <row r="323">
          <cell r="B323" t="str">
            <v>Daun Jendela Panel+Krepyak Kw.Cat Meranti</v>
          </cell>
          <cell r="C323" t="str">
            <v>m2</v>
          </cell>
          <cell r="D323">
            <v>150000</v>
          </cell>
        </row>
        <row r="324">
          <cell r="B324" t="str">
            <v>Daun Jendela Panel+Krepyak Kw.Politur Nyatoh</v>
          </cell>
          <cell r="C324" t="str">
            <v>m2</v>
          </cell>
          <cell r="D324">
            <v>200000</v>
          </cell>
        </row>
        <row r="325">
          <cell r="B325" t="str">
            <v>Daun Jendela Panel+Krepyak Kw.Cat Nyatoh</v>
          </cell>
          <cell r="C325" t="str">
            <v>m2</v>
          </cell>
          <cell r="D325">
            <v>150000</v>
          </cell>
        </row>
        <row r="326">
          <cell r="B326" t="str">
            <v>Daun Jendela Panel+Kaca Kwal.Politur Jati</v>
          </cell>
          <cell r="C326" t="str">
            <v>m2</v>
          </cell>
          <cell r="D326">
            <v>2000000</v>
          </cell>
        </row>
        <row r="327">
          <cell r="B327" t="str">
            <v>Daun Jendela Panel+Kaca Kwalitet Cat Jati</v>
          </cell>
          <cell r="C327" t="str">
            <v>m2</v>
          </cell>
          <cell r="D327">
            <v>1750000</v>
          </cell>
        </row>
        <row r="328">
          <cell r="B328" t="str">
            <v>Daun Jendela Panel+Kaca Kw.Politur Kpr Smd</v>
          </cell>
          <cell r="C328" t="str">
            <v>m2</v>
          </cell>
          <cell r="D328">
            <v>250000</v>
          </cell>
        </row>
        <row r="329">
          <cell r="B329" t="str">
            <v>Daun Jendela Panel+Kaca Kw.Cat Kpr.Smd</v>
          </cell>
          <cell r="C329" t="str">
            <v>m2</v>
          </cell>
          <cell r="D329">
            <v>200000</v>
          </cell>
        </row>
        <row r="330">
          <cell r="B330" t="str">
            <v>Daun Jendela Panel+Kaca Kw.Politur Bangkirai</v>
          </cell>
          <cell r="C330" t="str">
            <v>m2</v>
          </cell>
          <cell r="D330">
            <v>225000</v>
          </cell>
        </row>
        <row r="331">
          <cell r="B331" t="str">
            <v>Daun Jendela Panel+Kaca Kw.Cat Bangkirai</v>
          </cell>
          <cell r="C331" t="str">
            <v>m2</v>
          </cell>
          <cell r="D331">
            <v>175000</v>
          </cell>
        </row>
        <row r="332">
          <cell r="B332" t="str">
            <v>Daun Jendela Panel+Kaca Kw.Politur Kpr Medan</v>
          </cell>
          <cell r="C332" t="str">
            <v>m2</v>
          </cell>
          <cell r="D332">
            <v>175000</v>
          </cell>
        </row>
        <row r="333">
          <cell r="B333" t="str">
            <v>Daun Jendela Panel+Kaca Kw.Cat Kpr.Medan</v>
          </cell>
          <cell r="C333" t="str">
            <v>m2</v>
          </cell>
          <cell r="D333">
            <v>125000</v>
          </cell>
        </row>
        <row r="334">
          <cell r="B334" t="str">
            <v>Daun Jendela Panel+Kaca Kw.Politur Meranti</v>
          </cell>
          <cell r="C334" t="str">
            <v>m2</v>
          </cell>
          <cell r="D334">
            <v>150000</v>
          </cell>
        </row>
        <row r="335">
          <cell r="B335" t="str">
            <v>Daun Jendela Panel+Kaca Kw.Cat Meranti</v>
          </cell>
          <cell r="C335" t="str">
            <v>m2</v>
          </cell>
          <cell r="D335">
            <v>100000</v>
          </cell>
        </row>
        <row r="336">
          <cell r="B336" t="str">
            <v>Daun Jendela Panel+Kaca Kw.Politur Nyatoh</v>
          </cell>
          <cell r="C336" t="str">
            <v>m2</v>
          </cell>
          <cell r="D336">
            <v>175000</v>
          </cell>
        </row>
        <row r="337">
          <cell r="B337" t="str">
            <v>Daun Jendela Panel+Kaca Kw.Cat Nyatoh</v>
          </cell>
          <cell r="C337" t="str">
            <v>m2</v>
          </cell>
          <cell r="D337">
            <v>125000</v>
          </cell>
        </row>
        <row r="338">
          <cell r="B338" t="str">
            <v>Dolken Besar</v>
          </cell>
          <cell r="C338" t="str">
            <v>btg</v>
          </cell>
          <cell r="D338">
            <v>10000</v>
          </cell>
        </row>
        <row r="339">
          <cell r="B339" t="str">
            <v>Dolken kayu Ø 8-10/400 cm</v>
          </cell>
          <cell r="C339" t="str">
            <v>btg</v>
          </cell>
          <cell r="D339">
            <v>7500</v>
          </cell>
        </row>
        <row r="340">
          <cell r="B340" t="str">
            <v>Dolken Kecil</v>
          </cell>
          <cell r="C340" t="str">
            <v>btg</v>
          </cell>
          <cell r="D340">
            <v>5000</v>
          </cell>
        </row>
        <row r="341">
          <cell r="B341" t="str">
            <v>Engsel Pintu Swing 4" Stainlees Steel</v>
          </cell>
          <cell r="C341" t="str">
            <v>bh</v>
          </cell>
          <cell r="D341">
            <v>20000</v>
          </cell>
        </row>
        <row r="342">
          <cell r="B342" t="str">
            <v>Engsel Pintu Swing 4" Kuningan</v>
          </cell>
          <cell r="C342" t="str">
            <v>bh</v>
          </cell>
          <cell r="D342">
            <v>10000</v>
          </cell>
        </row>
        <row r="343">
          <cell r="B343" t="str">
            <v>Engsel Pintu Swing 4" Nylon</v>
          </cell>
          <cell r="C343" t="str">
            <v>bh</v>
          </cell>
          <cell r="D343">
            <v>5000</v>
          </cell>
        </row>
        <row r="344">
          <cell r="B344" t="str">
            <v>Engsel Pintu Lipat 2Daun</v>
          </cell>
          <cell r="C344" t="str">
            <v>set</v>
          </cell>
          <cell r="D344">
            <v>200000</v>
          </cell>
        </row>
        <row r="345">
          <cell r="B345" t="str">
            <v>Engsel Pintu Lipat 3Daun</v>
          </cell>
          <cell r="C345" t="str">
            <v>set</v>
          </cell>
          <cell r="D345">
            <v>300000</v>
          </cell>
        </row>
        <row r="346">
          <cell r="B346" t="str">
            <v>Engsel Pintu Lipat 4Daun</v>
          </cell>
          <cell r="C346" t="str">
            <v>set</v>
          </cell>
          <cell r="D346">
            <v>400000</v>
          </cell>
        </row>
        <row r="347">
          <cell r="B347" t="str">
            <v>Engsel Pintu Lipat 5Daun</v>
          </cell>
          <cell r="C347" t="str">
            <v>set</v>
          </cell>
          <cell r="D347">
            <v>500000</v>
          </cell>
        </row>
        <row r="348">
          <cell r="B348" t="str">
            <v>Engsel Pintu Lipat 6Daun</v>
          </cell>
          <cell r="C348" t="str">
            <v>set</v>
          </cell>
          <cell r="D348">
            <v>600000</v>
          </cell>
        </row>
        <row r="349">
          <cell r="B349" t="str">
            <v>Engsel Pintu Lipat 7Daun</v>
          </cell>
          <cell r="C349" t="str">
            <v>set</v>
          </cell>
          <cell r="D349">
            <v>700000</v>
          </cell>
        </row>
        <row r="350">
          <cell r="B350" t="str">
            <v>Engsel Pintu Lipat 8Daun</v>
          </cell>
          <cell r="C350" t="str">
            <v>set</v>
          </cell>
          <cell r="D350">
            <v>800000</v>
          </cell>
        </row>
        <row r="351">
          <cell r="B351" t="str">
            <v>Engsel Jendela Swing 3" Stainlees Steel</v>
          </cell>
          <cell r="C351" t="str">
            <v>bh</v>
          </cell>
          <cell r="D351">
            <v>10000</v>
          </cell>
        </row>
        <row r="352">
          <cell r="B352" t="str">
            <v>Engsel Jendela Swing 3" Kuningan</v>
          </cell>
          <cell r="C352" t="str">
            <v>bh</v>
          </cell>
          <cell r="D352">
            <v>5000</v>
          </cell>
        </row>
        <row r="353">
          <cell r="B353" t="str">
            <v>Engsel Jendela Swing 3" Nylon</v>
          </cell>
          <cell r="C353" t="str">
            <v>bh</v>
          </cell>
          <cell r="D353">
            <v>2500</v>
          </cell>
        </row>
        <row r="354">
          <cell r="B354" t="str">
            <v>Fitting Plafond Lampu Biasa</v>
          </cell>
          <cell r="C354" t="str">
            <v>bh</v>
          </cell>
          <cell r="D354">
            <v>5000</v>
          </cell>
        </row>
        <row r="355">
          <cell r="B355" t="str">
            <v>Fitting Plafond Lampu Standart</v>
          </cell>
          <cell r="C355" t="str">
            <v>bh</v>
          </cell>
          <cell r="D355">
            <v>7500</v>
          </cell>
        </row>
        <row r="356">
          <cell r="B356" t="str">
            <v>Fitting Plafond Lampu Khusus</v>
          </cell>
          <cell r="C356" t="str">
            <v>bh</v>
          </cell>
          <cell r="D356">
            <v>10000</v>
          </cell>
        </row>
        <row r="357">
          <cell r="B357" t="str">
            <v>Floor Drain Import</v>
          </cell>
          <cell r="C357" t="str">
            <v>bh</v>
          </cell>
          <cell r="D357">
            <v>250000</v>
          </cell>
        </row>
        <row r="358">
          <cell r="B358" t="str">
            <v>Floor Drain Import</v>
          </cell>
          <cell r="C358" t="str">
            <v>bh</v>
          </cell>
          <cell r="D358">
            <v>200000</v>
          </cell>
        </row>
        <row r="359">
          <cell r="B359" t="str">
            <v>Floor Drain Import</v>
          </cell>
          <cell r="C359" t="str">
            <v>bh</v>
          </cell>
          <cell r="D359">
            <v>175000</v>
          </cell>
        </row>
        <row r="360">
          <cell r="B360" t="str">
            <v>Floor Drain Lokal Toto</v>
          </cell>
          <cell r="C360" t="str">
            <v>bh</v>
          </cell>
          <cell r="D360">
            <v>192000</v>
          </cell>
        </row>
        <row r="361">
          <cell r="B361" t="str">
            <v>Floor Drain Lokal Toto</v>
          </cell>
          <cell r="C361" t="str">
            <v>bh</v>
          </cell>
          <cell r="D361">
            <v>182000</v>
          </cell>
        </row>
        <row r="362">
          <cell r="B362" t="str">
            <v>Floor Drain Lokal Toto</v>
          </cell>
          <cell r="C362" t="str">
            <v>bh</v>
          </cell>
          <cell r="D362">
            <v>146000</v>
          </cell>
        </row>
        <row r="363">
          <cell r="B363" t="str">
            <v>Floor Drain Lokal KIA</v>
          </cell>
          <cell r="C363" t="str">
            <v>bh</v>
          </cell>
          <cell r="D363">
            <v>175000</v>
          </cell>
        </row>
        <row r="364">
          <cell r="B364" t="str">
            <v>Floor Drain Lokal KIA</v>
          </cell>
          <cell r="C364" t="str">
            <v>bh</v>
          </cell>
          <cell r="D364">
            <v>150000</v>
          </cell>
        </row>
        <row r="365">
          <cell r="B365" t="str">
            <v>Floor Drain Lokal KIA</v>
          </cell>
          <cell r="C365" t="str">
            <v>bh</v>
          </cell>
          <cell r="D365">
            <v>125000</v>
          </cell>
        </row>
        <row r="366">
          <cell r="B366" t="str">
            <v>Floor Drain Lokal INA</v>
          </cell>
          <cell r="C366" t="str">
            <v>bh</v>
          </cell>
          <cell r="D366">
            <v>150000</v>
          </cell>
        </row>
        <row r="367">
          <cell r="B367" t="str">
            <v>Floor Drain Lokal INA</v>
          </cell>
          <cell r="C367" t="str">
            <v>bh</v>
          </cell>
          <cell r="D367">
            <v>125000</v>
          </cell>
        </row>
        <row r="368">
          <cell r="B368" t="str">
            <v>Floor Drain Lokal INA</v>
          </cell>
          <cell r="C368" t="str">
            <v>bh</v>
          </cell>
          <cell r="D368">
            <v>100000</v>
          </cell>
        </row>
        <row r="369">
          <cell r="B369" t="str">
            <v>Formica Besar</v>
          </cell>
          <cell r="C369" t="str">
            <v>lbr</v>
          </cell>
          <cell r="D369">
            <v>50000</v>
          </cell>
        </row>
        <row r="370">
          <cell r="B370" t="str">
            <v>Formica Kecil</v>
          </cell>
          <cell r="C370" t="str">
            <v>lbr</v>
          </cell>
          <cell r="D370">
            <v>75000</v>
          </cell>
        </row>
        <row r="371">
          <cell r="B371" t="str">
            <v>Gantungan Handuk Lurus Import</v>
          </cell>
          <cell r="C371" t="str">
            <v>bh</v>
          </cell>
          <cell r="D371">
            <v>500000</v>
          </cell>
        </row>
        <row r="372">
          <cell r="B372" t="str">
            <v>Gantungan Handuk Lurus Import</v>
          </cell>
          <cell r="C372" t="str">
            <v>bh</v>
          </cell>
          <cell r="D372">
            <v>450000</v>
          </cell>
        </row>
        <row r="373">
          <cell r="B373" t="str">
            <v>Gantungan Handuk Lurus Import</v>
          </cell>
          <cell r="C373" t="str">
            <v>bh</v>
          </cell>
          <cell r="D373">
            <v>400000</v>
          </cell>
        </row>
        <row r="374">
          <cell r="B374" t="str">
            <v>Gantungan Handuk Ring Import</v>
          </cell>
          <cell r="C374" t="str">
            <v>bh</v>
          </cell>
          <cell r="D374">
            <v>350000</v>
          </cell>
        </row>
        <row r="375">
          <cell r="B375" t="str">
            <v>Gantungan Handuk Ring Import</v>
          </cell>
          <cell r="C375" t="str">
            <v>bh</v>
          </cell>
          <cell r="D375">
            <v>300000</v>
          </cell>
        </row>
        <row r="376">
          <cell r="B376" t="str">
            <v>Gantungan Handuk Ring Import</v>
          </cell>
          <cell r="C376" t="str">
            <v>bh</v>
          </cell>
          <cell r="D376">
            <v>250000</v>
          </cell>
        </row>
        <row r="377">
          <cell r="B377" t="str">
            <v>Gantungan Handuk Lurus Lokal Toto</v>
          </cell>
          <cell r="C377" t="str">
            <v>bh</v>
          </cell>
          <cell r="D377">
            <v>462000</v>
          </cell>
        </row>
        <row r="378">
          <cell r="B378" t="str">
            <v>Gantungan Handuk Lurus Lokal Toto</v>
          </cell>
          <cell r="C378" t="str">
            <v>bh</v>
          </cell>
          <cell r="D378">
            <v>378000</v>
          </cell>
        </row>
        <row r="379">
          <cell r="B379" t="str">
            <v>Gantungan Handuk Lurus Lokal Toto</v>
          </cell>
          <cell r="C379" t="str">
            <v>bh</v>
          </cell>
          <cell r="D379">
            <v>312000</v>
          </cell>
        </row>
        <row r="380">
          <cell r="B380" t="str">
            <v>Gantungan Handuk Ring Lokal Toto</v>
          </cell>
          <cell r="C380" t="str">
            <v>bh</v>
          </cell>
          <cell r="D380">
            <v>287000</v>
          </cell>
        </row>
        <row r="381">
          <cell r="B381" t="str">
            <v>Gantungan Handuk Ring Lokal Toto</v>
          </cell>
          <cell r="C381" t="str">
            <v>bh</v>
          </cell>
          <cell r="D381">
            <v>268000</v>
          </cell>
        </row>
        <row r="382">
          <cell r="B382" t="str">
            <v>Gantungan Handuk Ring Lokal Toto</v>
          </cell>
          <cell r="C382" t="str">
            <v>bh</v>
          </cell>
          <cell r="D382">
            <v>244000</v>
          </cell>
        </row>
        <row r="383">
          <cell r="B383" t="str">
            <v>Gantungan Handuk Lurus Lokal KIA</v>
          </cell>
          <cell r="C383" t="str">
            <v>bh</v>
          </cell>
          <cell r="D383">
            <v>400000</v>
          </cell>
        </row>
        <row r="384">
          <cell r="B384" t="str">
            <v>Gantungan Handuk Lurus Lokal KIA</v>
          </cell>
          <cell r="C384" t="str">
            <v>bh</v>
          </cell>
          <cell r="D384">
            <v>350000</v>
          </cell>
        </row>
        <row r="385">
          <cell r="B385" t="str">
            <v>Gantungan Handuk Lurus Lokal KIA</v>
          </cell>
          <cell r="C385" t="str">
            <v>bh</v>
          </cell>
          <cell r="D385">
            <v>300000</v>
          </cell>
        </row>
        <row r="386">
          <cell r="B386" t="str">
            <v>Gantungan Handuk Ring Lokal KIA</v>
          </cell>
          <cell r="C386" t="str">
            <v>bh</v>
          </cell>
          <cell r="D386">
            <v>275000</v>
          </cell>
        </row>
        <row r="387">
          <cell r="B387" t="str">
            <v>Gantungan Handuk Ring Lokal KIA</v>
          </cell>
          <cell r="C387" t="str">
            <v>bh</v>
          </cell>
          <cell r="D387">
            <v>250000</v>
          </cell>
        </row>
        <row r="388">
          <cell r="B388" t="str">
            <v>Gantungan Handuk Ring Lokal KIA</v>
          </cell>
          <cell r="C388" t="str">
            <v>bh</v>
          </cell>
          <cell r="D388">
            <v>225000</v>
          </cell>
        </row>
        <row r="389">
          <cell r="B389" t="str">
            <v>Gantungan Handuk Lurus Lokal INA</v>
          </cell>
          <cell r="C389" t="str">
            <v>bh</v>
          </cell>
          <cell r="D389">
            <v>350000</v>
          </cell>
        </row>
        <row r="390">
          <cell r="B390" t="str">
            <v>Gantungan Handuk Lurus Lokal INA</v>
          </cell>
          <cell r="C390" t="str">
            <v>bh</v>
          </cell>
          <cell r="D390">
            <v>300000</v>
          </cell>
        </row>
        <row r="391">
          <cell r="B391" t="str">
            <v>Gantungan Handuk Lurus Lokal INA</v>
          </cell>
          <cell r="C391" t="str">
            <v>bh</v>
          </cell>
          <cell r="D391">
            <v>275000</v>
          </cell>
        </row>
        <row r="392">
          <cell r="B392" t="str">
            <v>Gantungan Handuk Ring Lokal INA</v>
          </cell>
          <cell r="C392" t="str">
            <v>bh</v>
          </cell>
          <cell r="D392">
            <v>250000</v>
          </cell>
        </row>
        <row r="393">
          <cell r="B393" t="str">
            <v>Gantungan Handuk Ring Lokal INA</v>
          </cell>
          <cell r="C393" t="str">
            <v>bh</v>
          </cell>
          <cell r="D393">
            <v>200000</v>
          </cell>
        </row>
        <row r="394">
          <cell r="B394" t="str">
            <v>Gantungan Handuk Ring Lokal INA</v>
          </cell>
          <cell r="C394" t="str">
            <v>bh</v>
          </cell>
          <cell r="D394">
            <v>175000</v>
          </cell>
        </row>
        <row r="395">
          <cell r="B395" t="str">
            <v>Genteng Badan Kodok</v>
          </cell>
          <cell r="C395" t="str">
            <v>bh</v>
          </cell>
          <cell r="D395">
            <v>1250</v>
          </cell>
        </row>
        <row r="396">
          <cell r="B396" t="str">
            <v>Genteng Nok Kodok</v>
          </cell>
          <cell r="C396" t="str">
            <v>bh</v>
          </cell>
          <cell r="D396">
            <v>2500</v>
          </cell>
        </row>
        <row r="397">
          <cell r="B397" t="str">
            <v>Genteng Pertemuan Nok Kodok 2 Arah L</v>
          </cell>
          <cell r="C397" t="str">
            <v>bh</v>
          </cell>
          <cell r="D397">
            <v>10000</v>
          </cell>
        </row>
        <row r="398">
          <cell r="B398" t="str">
            <v>Genteng Pertemuan Nok Kodok 3 Arah T</v>
          </cell>
          <cell r="C398" t="str">
            <v>bh</v>
          </cell>
          <cell r="D398">
            <v>15000</v>
          </cell>
        </row>
        <row r="399">
          <cell r="B399" t="str">
            <v>Genteng Pertemuan Nok Kodok 4 Arah +</v>
          </cell>
          <cell r="C399" t="str">
            <v>bh</v>
          </cell>
          <cell r="D399">
            <v>20000</v>
          </cell>
        </row>
        <row r="400">
          <cell r="B400" t="str">
            <v>Genteng Ujung Nok Kodok</v>
          </cell>
          <cell r="C400" t="str">
            <v>bh</v>
          </cell>
          <cell r="D400">
            <v>10000</v>
          </cell>
        </row>
        <row r="401">
          <cell r="B401" t="str">
            <v>Genteng Tepi Listplank Miring</v>
          </cell>
          <cell r="C401" t="str">
            <v>bh</v>
          </cell>
          <cell r="D401">
            <v>5000</v>
          </cell>
        </row>
        <row r="402">
          <cell r="B402" t="str">
            <v>Genteng Badan Plentong</v>
          </cell>
          <cell r="C402" t="str">
            <v>bh</v>
          </cell>
          <cell r="D402">
            <v>1000</v>
          </cell>
        </row>
        <row r="403">
          <cell r="B403" t="str">
            <v>Genteng Nok Plentong</v>
          </cell>
          <cell r="C403" t="str">
            <v>bh</v>
          </cell>
          <cell r="D403">
            <v>2500</v>
          </cell>
        </row>
        <row r="404">
          <cell r="B404" t="str">
            <v>Genteng Pertemuan Nok Plentong 2 Arah L</v>
          </cell>
          <cell r="C404" t="str">
            <v>bh</v>
          </cell>
          <cell r="D404">
            <v>10000</v>
          </cell>
        </row>
        <row r="405">
          <cell r="B405" t="str">
            <v>Genteng Pertemuan Nok Plentong 3 Arah T</v>
          </cell>
          <cell r="C405" t="str">
            <v>bh</v>
          </cell>
          <cell r="D405">
            <v>15000</v>
          </cell>
        </row>
        <row r="406">
          <cell r="B406" t="str">
            <v>Genteng Pertemuan Nok Plentong 4 Arah +</v>
          </cell>
          <cell r="C406" t="str">
            <v>bh</v>
          </cell>
          <cell r="D406">
            <v>20000</v>
          </cell>
        </row>
        <row r="407">
          <cell r="B407" t="str">
            <v>Genteng Nok Ujung Plentong</v>
          </cell>
          <cell r="C407" t="str">
            <v>bh</v>
          </cell>
          <cell r="D407">
            <v>10000</v>
          </cell>
        </row>
        <row r="408">
          <cell r="B408" t="str">
            <v>Genteng Tepi Listplank Miring</v>
          </cell>
          <cell r="C408" t="str">
            <v>bh</v>
          </cell>
          <cell r="D408">
            <v>5000</v>
          </cell>
        </row>
        <row r="409">
          <cell r="B409" t="str">
            <v>Genteng Beton Cengkareng Permai Type Besar</v>
          </cell>
          <cell r="C409" t="str">
            <v>bh</v>
          </cell>
          <cell r="D409">
            <v>4600</v>
          </cell>
        </row>
        <row r="410">
          <cell r="B410" t="str">
            <v>Genteng Beton Cengkareng Permai Type Kecil</v>
          </cell>
          <cell r="C410" t="str">
            <v>bh</v>
          </cell>
          <cell r="D410">
            <v>4500</v>
          </cell>
        </row>
        <row r="411">
          <cell r="B411" t="str">
            <v>Genteng Nok Beton</v>
          </cell>
          <cell r="C411" t="str">
            <v>bh</v>
          </cell>
          <cell r="D411">
            <v>4500</v>
          </cell>
        </row>
        <row r="412">
          <cell r="B412" t="str">
            <v>Genteng Pertemuan Nok Beton 2 Arah L</v>
          </cell>
          <cell r="C412" t="str">
            <v>bh</v>
          </cell>
          <cell r="D412">
            <v>15000</v>
          </cell>
        </row>
        <row r="413">
          <cell r="B413" t="str">
            <v>Genteng Pertemuan Nok Beton 3 Arah T</v>
          </cell>
          <cell r="C413" t="str">
            <v>bh</v>
          </cell>
          <cell r="D413">
            <v>17500</v>
          </cell>
        </row>
        <row r="414">
          <cell r="B414" t="str">
            <v>Genteng Pertemuan Nok Beton 4 Arah +</v>
          </cell>
          <cell r="C414" t="str">
            <v>bh</v>
          </cell>
          <cell r="D414">
            <v>37000</v>
          </cell>
        </row>
        <row r="415">
          <cell r="B415" t="str">
            <v>Genteng Nok Ujung Beton</v>
          </cell>
          <cell r="C415" t="str">
            <v>bh</v>
          </cell>
          <cell r="D415">
            <v>37000</v>
          </cell>
        </row>
        <row r="416">
          <cell r="B416" t="str">
            <v>Genteng Tepi Listplank Miring</v>
          </cell>
          <cell r="C416" t="str">
            <v>bh</v>
          </cell>
          <cell r="D416">
            <v>17500</v>
          </cell>
        </row>
        <row r="417">
          <cell r="B417" t="str">
            <v>Genteng Badan Beton Cisangkan Type Besar</v>
          </cell>
          <cell r="C417" t="str">
            <v>bh</v>
          </cell>
          <cell r="D417">
            <v>7150</v>
          </cell>
        </row>
        <row r="418">
          <cell r="B418" t="str">
            <v>Genteng Badan Beton Cisangkan Type Sedang</v>
          </cell>
          <cell r="C418" t="str">
            <v>bh</v>
          </cell>
          <cell r="D418">
            <v>7700</v>
          </cell>
        </row>
        <row r="419">
          <cell r="B419" t="str">
            <v>Genteng Badan Beton Cisangkan Type Kecil</v>
          </cell>
          <cell r="C419" t="str">
            <v>bh</v>
          </cell>
          <cell r="D419">
            <v>5850</v>
          </cell>
        </row>
        <row r="420">
          <cell r="B420" t="str">
            <v>Genteng Nok Beton Cisangkan</v>
          </cell>
          <cell r="C420" t="str">
            <v>bh</v>
          </cell>
          <cell r="D420">
            <v>12500</v>
          </cell>
        </row>
        <row r="421">
          <cell r="B421" t="str">
            <v>Genteng Pertemuan Nok Beton 2 Arah L</v>
          </cell>
          <cell r="C421" t="str">
            <v>bh</v>
          </cell>
          <cell r="D421">
            <v>15000</v>
          </cell>
        </row>
        <row r="422">
          <cell r="B422" t="str">
            <v>Genteng Pertemuan Nok Beton 3 Arah T</v>
          </cell>
          <cell r="C422" t="str">
            <v>bh</v>
          </cell>
          <cell r="D422">
            <v>20000</v>
          </cell>
        </row>
        <row r="423">
          <cell r="B423" t="str">
            <v>Genteng Pertemuan Nok Beton 4 Arah +</v>
          </cell>
          <cell r="C423" t="str">
            <v>bh</v>
          </cell>
          <cell r="D423">
            <v>40000</v>
          </cell>
        </row>
        <row r="424">
          <cell r="B424" t="str">
            <v>Genteng Ujung Nok Beton</v>
          </cell>
          <cell r="C424" t="str">
            <v>bh</v>
          </cell>
          <cell r="D424">
            <v>20000</v>
          </cell>
        </row>
        <row r="425">
          <cell r="B425" t="str">
            <v>Genteng Tepi Listplank Miring</v>
          </cell>
          <cell r="C425" t="str">
            <v>bh</v>
          </cell>
          <cell r="D425">
            <v>17500</v>
          </cell>
        </row>
        <row r="426">
          <cell r="B426" t="str">
            <v>Genteng Badan Keramik Kanmuri Type Besar</v>
          </cell>
          <cell r="C426" t="str">
            <v>bh</v>
          </cell>
          <cell r="D426">
            <v>8750</v>
          </cell>
        </row>
        <row r="427">
          <cell r="B427" t="str">
            <v>Genteng Badan Keramik Kanmuri Type Kecil</v>
          </cell>
          <cell r="C427" t="str">
            <v>bh</v>
          </cell>
          <cell r="D427">
            <v>8000</v>
          </cell>
        </row>
        <row r="428">
          <cell r="B428" t="str">
            <v>Genteng Nok Keramik Kanmuri</v>
          </cell>
          <cell r="C428" t="str">
            <v>bh</v>
          </cell>
          <cell r="D428">
            <v>20000</v>
          </cell>
        </row>
        <row r="429">
          <cell r="B429" t="str">
            <v>Genteng Pertemuan Nok K'mik Kanmuri 2 Arah L</v>
          </cell>
          <cell r="C429" t="str">
            <v>bh</v>
          </cell>
          <cell r="D429">
            <v>85000</v>
          </cell>
        </row>
        <row r="430">
          <cell r="B430" t="str">
            <v>Genteng Pertemuan Nok K'mik Kanmuri 3 Arah T</v>
          </cell>
          <cell r="C430" t="str">
            <v>bh</v>
          </cell>
          <cell r="D430">
            <v>85000</v>
          </cell>
        </row>
        <row r="431">
          <cell r="B431" t="str">
            <v>Genteng Pertemuan Nok K'mik Kanmuri 4 Arah +</v>
          </cell>
          <cell r="C431" t="str">
            <v>bh</v>
          </cell>
          <cell r="D431">
            <v>250000</v>
          </cell>
        </row>
        <row r="432">
          <cell r="B432" t="str">
            <v>Genteng Ujung Nok Keramik Kanmuri</v>
          </cell>
          <cell r="C432" t="str">
            <v>bh</v>
          </cell>
          <cell r="D432">
            <v>69000</v>
          </cell>
        </row>
        <row r="433">
          <cell r="B433" t="str">
            <v>Genteng Tepi Listplank Miring</v>
          </cell>
          <cell r="C433" t="str">
            <v>bh</v>
          </cell>
          <cell r="D433">
            <v>25000</v>
          </cell>
        </row>
        <row r="434">
          <cell r="B434" t="str">
            <v>Genteng Badan Keramik KIA Type Standard</v>
          </cell>
          <cell r="C434" t="str">
            <v>bh</v>
          </cell>
          <cell r="D434">
            <v>9000</v>
          </cell>
        </row>
        <row r="435">
          <cell r="B435" t="str">
            <v>Genteng Nok Keramik KIA</v>
          </cell>
          <cell r="C435" t="str">
            <v>bh</v>
          </cell>
          <cell r="D435">
            <v>21500</v>
          </cell>
        </row>
        <row r="436">
          <cell r="B436" t="str">
            <v>Genteng Pertemuan Nok Keramik KIA 2 Arah L</v>
          </cell>
          <cell r="C436" t="str">
            <v>bh</v>
          </cell>
          <cell r="D436">
            <v>90000</v>
          </cell>
        </row>
        <row r="437">
          <cell r="B437" t="str">
            <v>Genteng Pertemuan Nok Keramik KIA 3 Arah T</v>
          </cell>
          <cell r="C437" t="str">
            <v>bh</v>
          </cell>
          <cell r="D437">
            <v>90000</v>
          </cell>
        </row>
        <row r="438">
          <cell r="B438" t="str">
            <v>Genteng Pertemuan Nok Keramik KIA 4 Arah +</v>
          </cell>
          <cell r="C438" t="str">
            <v>bh</v>
          </cell>
          <cell r="D438">
            <v>245000</v>
          </cell>
        </row>
        <row r="439">
          <cell r="B439" t="str">
            <v>Genteng Ujung Nok Keramik KIA</v>
          </cell>
          <cell r="C439" t="str">
            <v>bh</v>
          </cell>
          <cell r="D439">
            <v>66000</v>
          </cell>
        </row>
        <row r="440">
          <cell r="B440" t="str">
            <v>Genteng Tepi Listplank Miring</v>
          </cell>
          <cell r="C440" t="str">
            <v>bh</v>
          </cell>
          <cell r="D440">
            <v>25000</v>
          </cell>
        </row>
        <row r="441">
          <cell r="B441" t="str">
            <v>Genteng Badan Metal</v>
          </cell>
          <cell r="C441" t="str">
            <v>m2</v>
          </cell>
          <cell r="D441">
            <v>90000</v>
          </cell>
        </row>
        <row r="442">
          <cell r="B442" t="str">
            <v>Genteng Nok Metal</v>
          </cell>
          <cell r="C442" t="str">
            <v>m'</v>
          </cell>
          <cell r="D442">
            <v>36000</v>
          </cell>
        </row>
        <row r="443">
          <cell r="B443" t="str">
            <v>Genteng Pertemuan Nok Metal 2 Arah L</v>
          </cell>
          <cell r="C443" t="str">
            <v>bh</v>
          </cell>
          <cell r="D443">
            <v>72000</v>
          </cell>
        </row>
        <row r="444">
          <cell r="B444" t="str">
            <v>Genteng Pertemuan Nok Metal 3 Arah T</v>
          </cell>
          <cell r="C444" t="str">
            <v>bh</v>
          </cell>
          <cell r="D444">
            <v>108000</v>
          </cell>
        </row>
        <row r="445">
          <cell r="B445" t="str">
            <v>Genteng Pertemuan Nok Metal 4 Arah +</v>
          </cell>
          <cell r="C445" t="str">
            <v>bh</v>
          </cell>
          <cell r="D445">
            <v>144000</v>
          </cell>
        </row>
        <row r="446">
          <cell r="B446" t="str">
            <v>Genteng Ujung Nok Metal</v>
          </cell>
          <cell r="C446" t="str">
            <v>bh</v>
          </cell>
          <cell r="D446">
            <v>25000</v>
          </cell>
        </row>
        <row r="447">
          <cell r="B447" t="str">
            <v>Genteng Badan Tegola</v>
          </cell>
          <cell r="C447" t="str">
            <v>m2</v>
          </cell>
          <cell r="D447">
            <v>85000</v>
          </cell>
        </row>
        <row r="448">
          <cell r="B448" t="str">
            <v>Genteng Nok Tegola</v>
          </cell>
          <cell r="C448" t="str">
            <v>m'</v>
          </cell>
          <cell r="D448">
            <v>55000</v>
          </cell>
        </row>
        <row r="449">
          <cell r="B449" t="str">
            <v>Genteng Pertemuan Nok Tegola 2 Arah L</v>
          </cell>
          <cell r="C449" t="str">
            <v>bh</v>
          </cell>
          <cell r="D449">
            <v>25000</v>
          </cell>
        </row>
        <row r="450">
          <cell r="B450" t="str">
            <v>Genteng Pertemuan Nok Tegola 3 Arah T</v>
          </cell>
          <cell r="C450" t="str">
            <v>bh</v>
          </cell>
          <cell r="D450">
            <v>35000</v>
          </cell>
        </row>
        <row r="451">
          <cell r="B451" t="str">
            <v>Genteng Pertemuan Nok Tegola 4 Arah +</v>
          </cell>
          <cell r="C451" t="str">
            <v>bh</v>
          </cell>
          <cell r="D451">
            <v>55000</v>
          </cell>
        </row>
        <row r="452">
          <cell r="B452" t="str">
            <v>Genteng Ujung Nok Tegola</v>
          </cell>
          <cell r="C452" t="str">
            <v>bh</v>
          </cell>
          <cell r="D452">
            <v>35000</v>
          </cell>
        </row>
        <row r="453">
          <cell r="B453" t="str">
            <v>Glass Bloc Import 20x20cm Putih</v>
          </cell>
          <cell r="C453" t="str">
            <v>bh</v>
          </cell>
          <cell r="D453">
            <v>15000</v>
          </cell>
        </row>
        <row r="454">
          <cell r="B454" t="str">
            <v>Glass Bloc Import 20x20cm Warna</v>
          </cell>
          <cell r="C454" t="str">
            <v>bh</v>
          </cell>
          <cell r="D454">
            <v>20000</v>
          </cell>
        </row>
        <row r="455">
          <cell r="B455" t="str">
            <v>Glass Bloc Lokal 20x20cm Putih</v>
          </cell>
          <cell r="C455" t="str">
            <v>bh</v>
          </cell>
          <cell r="D455">
            <v>10000</v>
          </cell>
        </row>
        <row r="456">
          <cell r="B456" t="str">
            <v>Glass Bloc Lokal 20x20cm Warna</v>
          </cell>
          <cell r="C456" t="str">
            <v>bh</v>
          </cell>
          <cell r="D456">
            <v>15000</v>
          </cell>
        </row>
        <row r="457">
          <cell r="B457" t="str">
            <v>Granit Dinding Import 60x60cm</v>
          </cell>
          <cell r="C457" t="str">
            <v>m2</v>
          </cell>
          <cell r="D457">
            <v>750000</v>
          </cell>
        </row>
        <row r="458">
          <cell r="B458" t="str">
            <v>Granit Dinding Import 50x50cm</v>
          </cell>
          <cell r="C458" t="str">
            <v>m2</v>
          </cell>
          <cell r="D458">
            <v>600000</v>
          </cell>
        </row>
        <row r="459">
          <cell r="B459" t="str">
            <v>Granit Dinding Import 40x40cm</v>
          </cell>
          <cell r="C459" t="str">
            <v>m2</v>
          </cell>
          <cell r="D459">
            <v>500000</v>
          </cell>
        </row>
        <row r="460">
          <cell r="B460" t="str">
            <v>Granit Dinding Import 30x30cm</v>
          </cell>
          <cell r="C460" t="str">
            <v>m2</v>
          </cell>
          <cell r="D460">
            <v>450000</v>
          </cell>
        </row>
        <row r="461">
          <cell r="B461" t="str">
            <v>Granit Dinding Import 60x60cm</v>
          </cell>
          <cell r="C461" t="str">
            <v>m2</v>
          </cell>
          <cell r="D461">
            <v>600000</v>
          </cell>
        </row>
        <row r="462">
          <cell r="B462" t="str">
            <v>Granit Dinding Import 50x50cm</v>
          </cell>
          <cell r="C462" t="str">
            <v>m2</v>
          </cell>
          <cell r="D462">
            <v>500000</v>
          </cell>
        </row>
        <row r="463">
          <cell r="B463" t="str">
            <v>Granit Dinding Import 40x40cm</v>
          </cell>
          <cell r="C463" t="str">
            <v>m2</v>
          </cell>
          <cell r="D463">
            <v>400000</v>
          </cell>
        </row>
        <row r="464">
          <cell r="B464" t="str">
            <v>Granit Dinding Import 30x30cm</v>
          </cell>
          <cell r="C464" t="str">
            <v>m2</v>
          </cell>
          <cell r="D464">
            <v>300000</v>
          </cell>
        </row>
        <row r="465">
          <cell r="B465" t="str">
            <v>Granito Dinding Lokal 60x60cm</v>
          </cell>
          <cell r="C465" t="str">
            <v>m2</v>
          </cell>
          <cell r="D465">
            <v>300000</v>
          </cell>
        </row>
        <row r="466">
          <cell r="B466" t="str">
            <v>Granito Dinding Lokal 50x50cm</v>
          </cell>
          <cell r="C466" t="str">
            <v>m2</v>
          </cell>
          <cell r="D466">
            <v>250000</v>
          </cell>
        </row>
        <row r="467">
          <cell r="B467" t="str">
            <v>Granito Dinding Lokal 40x40cm</v>
          </cell>
          <cell r="C467" t="str">
            <v>m2</v>
          </cell>
          <cell r="D467">
            <v>200000</v>
          </cell>
        </row>
        <row r="468">
          <cell r="B468" t="str">
            <v>Granito Dinding Lokal 30x30cm</v>
          </cell>
          <cell r="C468" t="str">
            <v>m2</v>
          </cell>
          <cell r="D468">
            <v>150000</v>
          </cell>
        </row>
        <row r="469">
          <cell r="B469" t="str">
            <v>Granit Lantai Import 40x40cm</v>
          </cell>
          <cell r="C469" t="str">
            <v>m2</v>
          </cell>
          <cell r="D469">
            <v>400000</v>
          </cell>
        </row>
        <row r="470">
          <cell r="B470" t="str">
            <v>Granit Lantai Import 50x50cm</v>
          </cell>
          <cell r="C470" t="str">
            <v>m2</v>
          </cell>
          <cell r="D470">
            <v>450000</v>
          </cell>
        </row>
        <row r="471">
          <cell r="B471" t="str">
            <v>Granit Lantai Import 60x60cm</v>
          </cell>
          <cell r="C471" t="str">
            <v>m2</v>
          </cell>
          <cell r="D471">
            <v>550000</v>
          </cell>
        </row>
        <row r="472">
          <cell r="B472" t="str">
            <v>Granit Lantai Import Slab</v>
          </cell>
          <cell r="C472" t="str">
            <v>m2</v>
          </cell>
          <cell r="D472">
            <v>900000</v>
          </cell>
        </row>
        <row r="473">
          <cell r="B473" t="str">
            <v>Granit Lantai Import 40x40cm</v>
          </cell>
          <cell r="C473" t="str">
            <v>m2</v>
          </cell>
          <cell r="D473">
            <v>350000</v>
          </cell>
        </row>
        <row r="474">
          <cell r="B474" t="str">
            <v>Granit Lantai Import 50x50cm</v>
          </cell>
          <cell r="C474" t="str">
            <v>m2</v>
          </cell>
          <cell r="D474">
            <v>400000</v>
          </cell>
        </row>
        <row r="475">
          <cell r="B475" t="str">
            <v>Granit Lantai Import 60x60cm</v>
          </cell>
          <cell r="C475" t="str">
            <v>m2</v>
          </cell>
          <cell r="D475">
            <v>500000</v>
          </cell>
        </row>
        <row r="476">
          <cell r="B476" t="str">
            <v>Granit Lantai Import Slab</v>
          </cell>
          <cell r="C476" t="str">
            <v>m2</v>
          </cell>
          <cell r="D476">
            <v>800000</v>
          </cell>
        </row>
        <row r="477">
          <cell r="B477" t="str">
            <v>Granit Lantai Lokal 40x40</v>
          </cell>
          <cell r="C477" t="str">
            <v>m2</v>
          </cell>
          <cell r="D477">
            <v>200000</v>
          </cell>
        </row>
        <row r="478">
          <cell r="B478" t="str">
            <v>Granit Lantai Lokal 50x50</v>
          </cell>
          <cell r="C478" t="str">
            <v>m2</v>
          </cell>
          <cell r="D478">
            <v>250000</v>
          </cell>
        </row>
        <row r="479">
          <cell r="B479" t="str">
            <v>Granit Lantai Lokal 60x60</v>
          </cell>
          <cell r="C479" t="str">
            <v>m2</v>
          </cell>
          <cell r="D479">
            <v>300000</v>
          </cell>
        </row>
        <row r="480">
          <cell r="B480" t="str">
            <v>Granit Lantai Lokal Slab</v>
          </cell>
          <cell r="C480" t="str">
            <v>m2</v>
          </cell>
          <cell r="D480">
            <v>500000</v>
          </cell>
        </row>
        <row r="481">
          <cell r="B481" t="str">
            <v>Grass Bloc Lokal CP</v>
          </cell>
          <cell r="C481" t="str">
            <v>m2</v>
          </cell>
          <cell r="D481">
            <v>50000</v>
          </cell>
        </row>
        <row r="482">
          <cell r="B482" t="str">
            <v>Grass Bloc Lokal CIS</v>
          </cell>
          <cell r="C482" t="str">
            <v>m2</v>
          </cell>
          <cell r="D482">
            <v>60000</v>
          </cell>
        </row>
        <row r="483">
          <cell r="B483" t="str">
            <v>Grass Bloc Lokal CON</v>
          </cell>
          <cell r="C483" t="str">
            <v>m2</v>
          </cell>
          <cell r="D483">
            <v>75000</v>
          </cell>
        </row>
        <row r="484">
          <cell r="B484" t="str">
            <v>Grendel Tanam Pintu 2 Daun Stainless Steel</v>
          </cell>
          <cell r="C484" t="str">
            <v>set</v>
          </cell>
          <cell r="D484">
            <v>750000</v>
          </cell>
        </row>
        <row r="485">
          <cell r="B485" t="str">
            <v>Grendel Tanam Pintu 2 Daun Kuningan</v>
          </cell>
          <cell r="C485" t="str">
            <v>set</v>
          </cell>
          <cell r="D485">
            <v>500000</v>
          </cell>
        </row>
        <row r="486">
          <cell r="B486" t="str">
            <v>Grendel Tanam Pintu 2 Daun Nylon</v>
          </cell>
          <cell r="C486" t="str">
            <v>set</v>
          </cell>
          <cell r="D486">
            <v>250000</v>
          </cell>
        </row>
        <row r="487">
          <cell r="B487" t="str">
            <v>Grendel Tanam Jendela 2 Daun Stainless Steel</v>
          </cell>
          <cell r="C487" t="str">
            <v>set</v>
          </cell>
          <cell r="D487">
            <v>350000</v>
          </cell>
        </row>
        <row r="488">
          <cell r="B488" t="str">
            <v>Grendel Tanam Jendela 2 Daun Kuningan</v>
          </cell>
          <cell r="C488" t="str">
            <v>set</v>
          </cell>
          <cell r="D488">
            <v>250000</v>
          </cell>
        </row>
        <row r="489">
          <cell r="B489" t="str">
            <v>Grendel Tanam Jendela 2 Daun Nylon</v>
          </cell>
          <cell r="C489" t="str">
            <v>set</v>
          </cell>
          <cell r="D489">
            <v>100000</v>
          </cell>
        </row>
        <row r="490">
          <cell r="B490" t="str">
            <v>Gypsum Board T.9mm</v>
          </cell>
          <cell r="C490" t="str">
            <v>lbr</v>
          </cell>
          <cell r="D490">
            <v>40000</v>
          </cell>
        </row>
        <row r="491">
          <cell r="B491" t="str">
            <v>Gypsum Board T.12mm</v>
          </cell>
          <cell r="C491" t="str">
            <v>lbr</v>
          </cell>
          <cell r="D491">
            <v>50000</v>
          </cell>
        </row>
        <row r="492">
          <cell r="B492" t="str">
            <v>Injuk Rembesan</v>
          </cell>
          <cell r="C492" t="str">
            <v>m2</v>
          </cell>
          <cell r="D492">
            <v>15000</v>
          </cell>
        </row>
        <row r="493">
          <cell r="B493" t="str">
            <v>Impra Politur</v>
          </cell>
          <cell r="C493" t="str">
            <v>kg</v>
          </cell>
          <cell r="D493">
            <v>20000</v>
          </cell>
        </row>
        <row r="494">
          <cell r="B494" t="str">
            <v>Jet Washer Closet Duduk Import</v>
          </cell>
          <cell r="C494" t="str">
            <v>bh</v>
          </cell>
          <cell r="D494">
            <v>500000</v>
          </cell>
        </row>
        <row r="495">
          <cell r="B495" t="str">
            <v>Jet Washer Closet Duduk Import</v>
          </cell>
          <cell r="C495" t="str">
            <v>bh</v>
          </cell>
          <cell r="D495">
            <v>400000</v>
          </cell>
        </row>
        <row r="496">
          <cell r="B496" t="str">
            <v>Jet Washer Closet Duduk Import</v>
          </cell>
          <cell r="C496" t="str">
            <v>bh</v>
          </cell>
          <cell r="D496">
            <v>300000</v>
          </cell>
        </row>
        <row r="497">
          <cell r="B497" t="str">
            <v>Jet Washer Closet Duduk Toto</v>
          </cell>
          <cell r="C497" t="str">
            <v>bh</v>
          </cell>
          <cell r="D497">
            <v>276000</v>
          </cell>
        </row>
        <row r="498">
          <cell r="B498" t="str">
            <v>Jet Washer Closet Duduk Toto</v>
          </cell>
          <cell r="C498" t="str">
            <v>bh</v>
          </cell>
          <cell r="D498">
            <v>233000</v>
          </cell>
        </row>
        <row r="499">
          <cell r="B499" t="str">
            <v>Jet Washer Closet Duduk Toto</v>
          </cell>
          <cell r="C499" t="str">
            <v>bh</v>
          </cell>
          <cell r="D499">
            <v>206000</v>
          </cell>
        </row>
        <row r="500">
          <cell r="B500" t="str">
            <v>Jet Washer Closet Duduk KIA</v>
          </cell>
          <cell r="C500" t="str">
            <v>bh</v>
          </cell>
          <cell r="D500">
            <v>250000</v>
          </cell>
        </row>
        <row r="501">
          <cell r="B501" t="str">
            <v>Jet Washer Closet Duduk KIA</v>
          </cell>
          <cell r="C501" t="str">
            <v>bh</v>
          </cell>
          <cell r="D501">
            <v>225000</v>
          </cell>
        </row>
        <row r="502">
          <cell r="B502" t="str">
            <v>Jet Washer Closet Duduk KIA</v>
          </cell>
          <cell r="C502" t="str">
            <v>bh</v>
          </cell>
          <cell r="D502">
            <v>200000</v>
          </cell>
        </row>
        <row r="503">
          <cell r="B503" t="str">
            <v>Jet Washer Closet Duduk INA</v>
          </cell>
          <cell r="C503" t="str">
            <v>bh</v>
          </cell>
          <cell r="D503">
            <v>225000</v>
          </cell>
        </row>
        <row r="504">
          <cell r="B504" t="str">
            <v>Jet Washer Closet Duduk INA</v>
          </cell>
          <cell r="C504" t="str">
            <v>bh</v>
          </cell>
          <cell r="D504">
            <v>200000</v>
          </cell>
        </row>
        <row r="505">
          <cell r="B505" t="str">
            <v>Jet Washer Closet Duduk INA</v>
          </cell>
          <cell r="C505" t="str">
            <v>bh</v>
          </cell>
          <cell r="D505">
            <v>175000</v>
          </cell>
        </row>
        <row r="506">
          <cell r="B506" t="str">
            <v>Kabel NYM 2x1,5 Putih</v>
          </cell>
          <cell r="C506" t="str">
            <v>roll</v>
          </cell>
          <cell r="D506">
            <v>100000</v>
          </cell>
        </row>
        <row r="507">
          <cell r="B507" t="str">
            <v>Kabel NYM 2x2,5 Putih</v>
          </cell>
          <cell r="C507" t="str">
            <v>roll</v>
          </cell>
          <cell r="D507">
            <v>150000</v>
          </cell>
        </row>
        <row r="508">
          <cell r="B508" t="str">
            <v>Kabel NYM 3x1,5 Putih</v>
          </cell>
          <cell r="C508" t="str">
            <v>roll</v>
          </cell>
          <cell r="D508">
            <v>125000</v>
          </cell>
        </row>
        <row r="509">
          <cell r="B509" t="str">
            <v>Kabel NYM 3x2,5 Putih</v>
          </cell>
          <cell r="C509" t="str">
            <v>roll</v>
          </cell>
          <cell r="D509">
            <v>175000</v>
          </cell>
        </row>
        <row r="510">
          <cell r="B510" t="str">
            <v>Kabel NYY 3x3,5 Hitam</v>
          </cell>
          <cell r="C510" t="str">
            <v>m'</v>
          </cell>
          <cell r="D510">
            <v>25000</v>
          </cell>
        </row>
        <row r="511">
          <cell r="B511" t="str">
            <v>Kabel Toevoer NYM 3x16mm</v>
          </cell>
          <cell r="C511" t="str">
            <v>m'</v>
          </cell>
          <cell r="D511">
            <v>15000</v>
          </cell>
        </row>
        <row r="512">
          <cell r="B512" t="str">
            <v>Kaca Brown 5mm</v>
          </cell>
          <cell r="C512" t="str">
            <v>m2</v>
          </cell>
          <cell r="D512">
            <v>140000</v>
          </cell>
        </row>
        <row r="513">
          <cell r="B513" t="str">
            <v>Kaca Brown 6mm</v>
          </cell>
          <cell r="C513" t="str">
            <v>m2</v>
          </cell>
          <cell r="D513">
            <v>175000</v>
          </cell>
        </row>
        <row r="514">
          <cell r="B514" t="str">
            <v>Kaca Cermin 3mm</v>
          </cell>
          <cell r="C514" t="str">
            <v>m2</v>
          </cell>
          <cell r="D514">
            <v>100000</v>
          </cell>
        </row>
        <row r="515">
          <cell r="B515" t="str">
            <v>Kaca Cermin 5mm</v>
          </cell>
          <cell r="C515" t="str">
            <v>m2</v>
          </cell>
          <cell r="D515">
            <v>150000</v>
          </cell>
        </row>
        <row r="516">
          <cell r="B516" t="str">
            <v>Kaca Cermin 6mm</v>
          </cell>
          <cell r="C516" t="str">
            <v>m2</v>
          </cell>
          <cell r="D516">
            <v>200000</v>
          </cell>
        </row>
        <row r="517">
          <cell r="B517" t="str">
            <v>Kaca Es 3mm</v>
          </cell>
          <cell r="C517" t="str">
            <v>m2</v>
          </cell>
          <cell r="D517">
            <v>55000</v>
          </cell>
        </row>
        <row r="518">
          <cell r="B518" t="str">
            <v>Kaca Es 5mm</v>
          </cell>
          <cell r="C518" t="str">
            <v>m2</v>
          </cell>
          <cell r="D518">
            <v>85000</v>
          </cell>
        </row>
        <row r="519">
          <cell r="B519" t="str">
            <v>Kaca Panasap Grey/Blue/Green 5mm</v>
          </cell>
          <cell r="C519" t="str">
            <v>m2</v>
          </cell>
          <cell r="D519">
            <v>140000</v>
          </cell>
        </row>
        <row r="520">
          <cell r="B520" t="str">
            <v>Kaca Panasap Grey/Blue/Green 6mm</v>
          </cell>
          <cell r="C520" t="str">
            <v>m2</v>
          </cell>
          <cell r="D520">
            <v>175000</v>
          </cell>
        </row>
        <row r="521">
          <cell r="B521" t="str">
            <v>Kaca Panasap Grey/Blue/Green 8mm</v>
          </cell>
          <cell r="C521" t="str">
            <v>m2</v>
          </cell>
          <cell r="D521">
            <v>240000</v>
          </cell>
        </row>
        <row r="522">
          <cell r="B522" t="str">
            <v>Kaca Panasap Grey/Blue/Green 12mm</v>
          </cell>
          <cell r="C522" t="str">
            <v>m2</v>
          </cell>
          <cell r="D522">
            <v>385000</v>
          </cell>
        </row>
        <row r="523">
          <cell r="B523" t="str">
            <v>Kaca Polos 3mm</v>
          </cell>
          <cell r="C523" t="str">
            <v>m2</v>
          </cell>
          <cell r="D523">
            <v>40000</v>
          </cell>
        </row>
        <row r="524">
          <cell r="B524" t="str">
            <v>Kaca Polos 5mm</v>
          </cell>
          <cell r="C524" t="str">
            <v>m2</v>
          </cell>
          <cell r="D524">
            <v>65000</v>
          </cell>
        </row>
        <row r="525">
          <cell r="B525" t="str">
            <v>Kaca Polos 6mm</v>
          </cell>
          <cell r="C525" t="str">
            <v>m2</v>
          </cell>
          <cell r="D525">
            <v>90000</v>
          </cell>
        </row>
        <row r="526">
          <cell r="B526" t="str">
            <v>Kaca Polos 8mm</v>
          </cell>
          <cell r="C526" t="str">
            <v>m2</v>
          </cell>
          <cell r="D526">
            <v>125000</v>
          </cell>
        </row>
        <row r="527">
          <cell r="B527" t="str">
            <v>Kaca Polos 10mm</v>
          </cell>
          <cell r="C527" t="str">
            <v>m2</v>
          </cell>
          <cell r="D527">
            <v>170000</v>
          </cell>
        </row>
        <row r="528">
          <cell r="B528" t="str">
            <v>Kaca Polos 12mm</v>
          </cell>
          <cell r="C528" t="str">
            <v>m2</v>
          </cell>
          <cell r="D528">
            <v>225000</v>
          </cell>
        </row>
        <row r="529">
          <cell r="B529" t="str">
            <v>Kaca Polos 15mm</v>
          </cell>
          <cell r="C529" t="str">
            <v>m2</v>
          </cell>
          <cell r="D529">
            <v>850000</v>
          </cell>
        </row>
        <row r="530">
          <cell r="B530" t="str">
            <v>Kaca Polos 19mm</v>
          </cell>
          <cell r="C530" t="str">
            <v>m2</v>
          </cell>
          <cell r="D530">
            <v>1100000</v>
          </cell>
        </row>
        <row r="531">
          <cell r="B531" t="str">
            <v>Kaca Rayban 3mm Dark Grey</v>
          </cell>
          <cell r="C531" t="str">
            <v>m2</v>
          </cell>
          <cell r="D531">
            <v>60000</v>
          </cell>
        </row>
        <row r="532">
          <cell r="B532" t="str">
            <v>Kaca Rayban 5mm Dark Grey</v>
          </cell>
          <cell r="C532" t="str">
            <v>m2</v>
          </cell>
          <cell r="D532">
            <v>75000</v>
          </cell>
        </row>
        <row r="533">
          <cell r="B533" t="str">
            <v>Kaca Rayban 6mm Dark Grey</v>
          </cell>
          <cell r="C533" t="str">
            <v>m2</v>
          </cell>
          <cell r="D533">
            <v>140000</v>
          </cell>
        </row>
        <row r="534">
          <cell r="B534" t="str">
            <v>Kaca Rayban 8mm Dark Grey</v>
          </cell>
          <cell r="C534" t="str">
            <v>m2</v>
          </cell>
          <cell r="D534">
            <v>250000</v>
          </cell>
        </row>
        <row r="535">
          <cell r="B535" t="str">
            <v>Kaca Rayban 12mm Dark Grey</v>
          </cell>
          <cell r="C535" t="str">
            <v>m2</v>
          </cell>
          <cell r="D535">
            <v>385000</v>
          </cell>
        </row>
        <row r="536">
          <cell r="B536" t="str">
            <v>Kaca Reflektif (One Way) 5mm</v>
          </cell>
          <cell r="C536" t="str">
            <v>m2</v>
          </cell>
          <cell r="D536">
            <v>200000</v>
          </cell>
        </row>
        <row r="537">
          <cell r="B537" t="str">
            <v>Kaca Reflektif (One Way) 6mm</v>
          </cell>
          <cell r="C537" t="str">
            <v>m2</v>
          </cell>
          <cell r="D537">
            <v>250000</v>
          </cell>
        </row>
        <row r="538">
          <cell r="B538" t="str">
            <v>Kaca Stopsol 5mm Blue/Green/Grey</v>
          </cell>
          <cell r="C538" t="str">
            <v>m2</v>
          </cell>
          <cell r="D538">
            <v>200000</v>
          </cell>
        </row>
        <row r="539">
          <cell r="B539" t="str">
            <v>Kaca Stopsol 6mm Blue/Green/Grey</v>
          </cell>
          <cell r="C539" t="str">
            <v>m2</v>
          </cell>
          <cell r="D539">
            <v>250000</v>
          </cell>
        </row>
        <row r="540">
          <cell r="B540" t="str">
            <v>Kaca Stopsol 8mm Blue/Green/Grey</v>
          </cell>
          <cell r="C540" t="str">
            <v>m2</v>
          </cell>
          <cell r="D540">
            <v>375000</v>
          </cell>
        </row>
        <row r="541">
          <cell r="B541" t="str">
            <v>Kaca Stopsol 12mm Blue/Green/Grey</v>
          </cell>
          <cell r="C541" t="str">
            <v>m2</v>
          </cell>
          <cell r="D541">
            <v>550000</v>
          </cell>
        </row>
        <row r="542">
          <cell r="B542" t="str">
            <v>Kaca Tempered 10mm Polos</v>
          </cell>
          <cell r="C542" t="str">
            <v>m2</v>
          </cell>
          <cell r="D542">
            <v>345000</v>
          </cell>
        </row>
        <row r="543">
          <cell r="B543" t="str">
            <v>Kaca Tempered 12mm Polos</v>
          </cell>
          <cell r="C543" t="str">
            <v>m2</v>
          </cell>
          <cell r="D543">
            <v>400000</v>
          </cell>
        </row>
        <row r="544">
          <cell r="B544" t="str">
            <v>Kansteen Beton Jadi</v>
          </cell>
          <cell r="C544" t="str">
            <v>m'</v>
          </cell>
        </row>
        <row r="545">
          <cell r="B545" t="str">
            <v>Kansteen Beton Jadi</v>
          </cell>
          <cell r="C545" t="str">
            <v>m'</v>
          </cell>
        </row>
        <row r="546">
          <cell r="B546" t="str">
            <v>Kansteen Beton Jadi</v>
          </cell>
          <cell r="C546" t="str">
            <v>m'</v>
          </cell>
        </row>
        <row r="547">
          <cell r="B547" t="str">
            <v>Kansteen Beton Jadi</v>
          </cell>
          <cell r="C547" t="str">
            <v>m'</v>
          </cell>
        </row>
        <row r="548">
          <cell r="B548" t="str">
            <v>Kansteen Beton Jadi</v>
          </cell>
          <cell r="C548" t="str">
            <v>m'</v>
          </cell>
        </row>
        <row r="549">
          <cell r="B549" t="str">
            <v>Kansteen Beton Jadi</v>
          </cell>
          <cell r="C549" t="str">
            <v>m'</v>
          </cell>
        </row>
        <row r="550">
          <cell r="B550" t="str">
            <v>Kansteen Beton Jadi</v>
          </cell>
          <cell r="C550" t="str">
            <v>m'</v>
          </cell>
        </row>
        <row r="551">
          <cell r="B551" t="str">
            <v>Kansteen Beton Jadi</v>
          </cell>
          <cell r="C551" t="str">
            <v>m'</v>
          </cell>
        </row>
        <row r="552">
          <cell r="B552" t="str">
            <v>Kansteen Beton Jadi</v>
          </cell>
          <cell r="C552" t="str">
            <v>m'</v>
          </cell>
        </row>
        <row r="553">
          <cell r="B553" t="str">
            <v>Kawat duri</v>
          </cell>
          <cell r="C553" t="str">
            <v>m'</v>
          </cell>
          <cell r="D553">
            <v>6000</v>
          </cell>
        </row>
        <row r="554">
          <cell r="B554" t="str">
            <v>Kawat Beton</v>
          </cell>
          <cell r="C554" t="str">
            <v>kg</v>
          </cell>
          <cell r="D554">
            <v>7500</v>
          </cell>
        </row>
        <row r="555">
          <cell r="B555" t="str">
            <v>Kawat Burung</v>
          </cell>
          <cell r="C555" t="str">
            <v>m2</v>
          </cell>
          <cell r="D555">
            <v>12500</v>
          </cell>
        </row>
        <row r="556">
          <cell r="B556" t="str">
            <v>Kawat Las</v>
          </cell>
          <cell r="C556" t="str">
            <v>kg</v>
          </cell>
          <cell r="D556">
            <v>50000</v>
          </cell>
        </row>
        <row r="557">
          <cell r="B557" t="str">
            <v>Kawat Plafond</v>
          </cell>
          <cell r="C557" t="str">
            <v>m'</v>
          </cell>
          <cell r="D557">
            <v>3500</v>
          </cell>
        </row>
        <row r="558">
          <cell r="B558" t="str">
            <v>Kaso Jati</v>
          </cell>
          <cell r="C558" t="str">
            <v>m3</v>
          </cell>
          <cell r="D558">
            <v>15000000</v>
          </cell>
        </row>
        <row r="559">
          <cell r="B559" t="str">
            <v>Kaso Bangkirai</v>
          </cell>
          <cell r="C559" t="str">
            <v>m3</v>
          </cell>
          <cell r="D559">
            <v>4000000</v>
          </cell>
        </row>
        <row r="560">
          <cell r="B560" t="str">
            <v>Kaso Kamper Samarinda</v>
          </cell>
          <cell r="C560" t="str">
            <v>m3</v>
          </cell>
          <cell r="D560">
            <v>3500000</v>
          </cell>
        </row>
        <row r="561">
          <cell r="B561" t="str">
            <v>Kaso Kamper Medan</v>
          </cell>
          <cell r="C561" t="str">
            <v>m3</v>
          </cell>
          <cell r="D561">
            <v>2500000</v>
          </cell>
        </row>
        <row r="562">
          <cell r="B562" t="str">
            <v>Kaso Meranti</v>
          </cell>
          <cell r="C562" t="str">
            <v>m3</v>
          </cell>
          <cell r="D562">
            <v>1100000</v>
          </cell>
        </row>
        <row r="563">
          <cell r="B563" t="str">
            <v>Kaso Borneo</v>
          </cell>
          <cell r="C563" t="str">
            <v>m3</v>
          </cell>
          <cell r="D563">
            <v>1000000</v>
          </cell>
        </row>
        <row r="564">
          <cell r="B564" t="str">
            <v>Keramik Dinding Import 60x60cm</v>
          </cell>
          <cell r="C564" t="str">
            <v>m2</v>
          </cell>
          <cell r="D564">
            <v>200000</v>
          </cell>
        </row>
        <row r="565">
          <cell r="B565" t="str">
            <v>Keramik Dinding Import 50x50cm</v>
          </cell>
          <cell r="C565" t="str">
            <v>m2</v>
          </cell>
          <cell r="D565">
            <v>175000</v>
          </cell>
        </row>
        <row r="566">
          <cell r="B566" t="str">
            <v>Keramik Dinding Import 40x40cm</v>
          </cell>
          <cell r="C566" t="str">
            <v>m2</v>
          </cell>
          <cell r="D566">
            <v>150000</v>
          </cell>
        </row>
        <row r="567">
          <cell r="B567" t="str">
            <v>Keramik Dinding Import 30x30cm</v>
          </cell>
          <cell r="C567" t="str">
            <v>m2</v>
          </cell>
          <cell r="D567">
            <v>100000</v>
          </cell>
        </row>
        <row r="568">
          <cell r="B568" t="str">
            <v>Keramik Dinding Import 20x25cm</v>
          </cell>
          <cell r="C568" t="str">
            <v>m2</v>
          </cell>
          <cell r="D568">
            <v>75000</v>
          </cell>
        </row>
        <row r="569">
          <cell r="B569" t="str">
            <v>Keramik Dinding Import 20x20cm</v>
          </cell>
          <cell r="C569" t="str">
            <v>m2</v>
          </cell>
          <cell r="D569">
            <v>60000</v>
          </cell>
        </row>
        <row r="570">
          <cell r="B570" t="str">
            <v>Keramik Dinding Import 10x20cm</v>
          </cell>
          <cell r="C570" t="str">
            <v>m2</v>
          </cell>
          <cell r="D570">
            <v>50000</v>
          </cell>
        </row>
        <row r="571">
          <cell r="B571" t="str">
            <v>Keramik Dinding Lokal 60x60</v>
          </cell>
          <cell r="C571" t="str">
            <v>m2</v>
          </cell>
          <cell r="D571">
            <v>250000</v>
          </cell>
        </row>
        <row r="572">
          <cell r="B572" t="str">
            <v>Keramik Dinding Lokal 50x50</v>
          </cell>
          <cell r="C572" t="str">
            <v>m2</v>
          </cell>
          <cell r="D572">
            <v>225000</v>
          </cell>
        </row>
        <row r="573">
          <cell r="B573" t="str">
            <v>Keramik Dinding Lokal 40x40</v>
          </cell>
          <cell r="C573" t="str">
            <v>m2</v>
          </cell>
          <cell r="D573">
            <v>200000</v>
          </cell>
        </row>
        <row r="574">
          <cell r="B574" t="str">
            <v>Keramik Dinding Lokal 30x30</v>
          </cell>
          <cell r="C574" t="str">
            <v>m2</v>
          </cell>
          <cell r="D574">
            <v>175000</v>
          </cell>
        </row>
        <row r="575">
          <cell r="B575" t="str">
            <v>Keramik Dinding Lokal 20x25</v>
          </cell>
          <cell r="C575" t="str">
            <v>m2</v>
          </cell>
          <cell r="D575">
            <v>150000</v>
          </cell>
        </row>
        <row r="576">
          <cell r="B576" t="str">
            <v>Keramik Dinding Lokal 20x20</v>
          </cell>
          <cell r="C576" t="str">
            <v>m2</v>
          </cell>
          <cell r="D576">
            <v>125000</v>
          </cell>
        </row>
        <row r="577">
          <cell r="B577" t="str">
            <v>Keramik Dinding Lokal 10x20</v>
          </cell>
          <cell r="C577" t="str">
            <v>m2</v>
          </cell>
          <cell r="D577">
            <v>100000</v>
          </cell>
        </row>
        <row r="578">
          <cell r="B578" t="str">
            <v>Keramik Dinding Lokal 60x60</v>
          </cell>
          <cell r="C578" t="str">
            <v>m2</v>
          </cell>
          <cell r="D578">
            <v>100000</v>
          </cell>
        </row>
        <row r="579">
          <cell r="B579" t="str">
            <v>Keramik Dinding Lokal 50x50</v>
          </cell>
          <cell r="C579" t="str">
            <v>m2</v>
          </cell>
          <cell r="D579">
            <v>90000</v>
          </cell>
        </row>
        <row r="580">
          <cell r="B580" t="str">
            <v>Keramik Dinding Lokal 40x40</v>
          </cell>
          <cell r="C580" t="str">
            <v>m2</v>
          </cell>
          <cell r="D580">
            <v>80000</v>
          </cell>
        </row>
        <row r="581">
          <cell r="B581" t="str">
            <v>Keramik Dinding Lokal 30x30</v>
          </cell>
          <cell r="C581" t="str">
            <v>m2</v>
          </cell>
          <cell r="D581">
            <v>70000</v>
          </cell>
        </row>
        <row r="582">
          <cell r="B582" t="str">
            <v>Keramik Dinding Lokal 20x25</v>
          </cell>
          <cell r="C582" t="str">
            <v>m2</v>
          </cell>
          <cell r="D582">
            <v>60000</v>
          </cell>
        </row>
        <row r="583">
          <cell r="B583" t="str">
            <v>Keramik Dinding Lokal 20x20</v>
          </cell>
          <cell r="C583" t="str">
            <v>m2</v>
          </cell>
          <cell r="D583">
            <v>50000</v>
          </cell>
        </row>
        <row r="584">
          <cell r="B584" t="str">
            <v>Keramik Dinding Lokal 10x20</v>
          </cell>
          <cell r="C584" t="str">
            <v>m2</v>
          </cell>
          <cell r="D584">
            <v>40000</v>
          </cell>
        </row>
        <row r="585">
          <cell r="B585" t="str">
            <v>Keramik Dinding Lokal 60x60</v>
          </cell>
          <cell r="C585" t="str">
            <v>m2</v>
          </cell>
          <cell r="D585">
            <v>90000</v>
          </cell>
        </row>
        <row r="586">
          <cell r="B586" t="str">
            <v>Keramik Dinding Lokal 50x50</v>
          </cell>
          <cell r="C586" t="str">
            <v>m2</v>
          </cell>
          <cell r="D586">
            <v>80000</v>
          </cell>
        </row>
        <row r="587">
          <cell r="B587" t="str">
            <v>Keramik Dinding Lokal 40x40</v>
          </cell>
          <cell r="C587" t="str">
            <v>m2</v>
          </cell>
          <cell r="D587">
            <v>70000</v>
          </cell>
        </row>
        <row r="588">
          <cell r="B588" t="str">
            <v>Keramik Dinding Lokal 30x30</v>
          </cell>
          <cell r="C588" t="str">
            <v>m2</v>
          </cell>
          <cell r="D588">
            <v>60000</v>
          </cell>
        </row>
        <row r="589">
          <cell r="B589" t="str">
            <v>Keramik Dinding Lokal 20x25</v>
          </cell>
          <cell r="C589" t="str">
            <v>m2</v>
          </cell>
          <cell r="D589">
            <v>50000</v>
          </cell>
        </row>
        <row r="590">
          <cell r="B590" t="str">
            <v>Keramik Dinding Lokal 20x20</v>
          </cell>
          <cell r="C590" t="str">
            <v>m2</v>
          </cell>
          <cell r="D590">
            <v>40000</v>
          </cell>
        </row>
        <row r="591">
          <cell r="B591" t="str">
            <v>Keramik Dinding Lokal 10x20</v>
          </cell>
          <cell r="C591" t="str">
            <v>m2</v>
          </cell>
          <cell r="D591">
            <v>30000</v>
          </cell>
        </row>
        <row r="592">
          <cell r="B592" t="str">
            <v>Keramik Dinding Lokal 60x60</v>
          </cell>
          <cell r="C592" t="str">
            <v>m2</v>
          </cell>
          <cell r="D592">
            <v>70000</v>
          </cell>
        </row>
        <row r="593">
          <cell r="B593" t="str">
            <v>Keramik Dinding Lokal 50x50</v>
          </cell>
          <cell r="C593" t="str">
            <v>m2</v>
          </cell>
          <cell r="D593">
            <v>60000</v>
          </cell>
        </row>
        <row r="594">
          <cell r="B594" t="str">
            <v>Keramik Dinding Lokal 40x40</v>
          </cell>
          <cell r="C594" t="str">
            <v>m2</v>
          </cell>
          <cell r="D594">
            <v>55000</v>
          </cell>
        </row>
        <row r="595">
          <cell r="B595" t="str">
            <v>Keramik Dinding Lokal 30x30</v>
          </cell>
          <cell r="C595" t="str">
            <v>m2</v>
          </cell>
          <cell r="D595">
            <v>50000</v>
          </cell>
        </row>
        <row r="596">
          <cell r="B596" t="str">
            <v>Keramik Dinding Lokal 20x25</v>
          </cell>
          <cell r="C596" t="str">
            <v>m2</v>
          </cell>
          <cell r="D596">
            <v>45000</v>
          </cell>
        </row>
        <row r="597">
          <cell r="B597" t="str">
            <v>Keramik Dinding Lokal 20x20</v>
          </cell>
          <cell r="C597" t="str">
            <v>m2</v>
          </cell>
          <cell r="D597">
            <v>40000</v>
          </cell>
        </row>
        <row r="598">
          <cell r="B598" t="str">
            <v>Keramik Dinding Lokal 10x20</v>
          </cell>
          <cell r="C598" t="str">
            <v>m2</v>
          </cell>
          <cell r="D598">
            <v>30000</v>
          </cell>
        </row>
        <row r="599">
          <cell r="B599" t="str">
            <v>Keramik Lantai Import 10x20cm</v>
          </cell>
          <cell r="C599" t="str">
            <v>m2</v>
          </cell>
          <cell r="D599">
            <v>75000</v>
          </cell>
        </row>
        <row r="600">
          <cell r="B600" t="str">
            <v>Keramik Lantai Import 20x20cm</v>
          </cell>
          <cell r="C600" t="str">
            <v>m2</v>
          </cell>
          <cell r="D600">
            <v>100000</v>
          </cell>
        </row>
        <row r="601">
          <cell r="B601" t="str">
            <v>Keramik Lantai Import 30x30cm</v>
          </cell>
          <cell r="C601" t="str">
            <v>m2</v>
          </cell>
          <cell r="D601">
            <v>150000</v>
          </cell>
        </row>
        <row r="602">
          <cell r="B602" t="str">
            <v>Keramik Lantai Import 40x40cm</v>
          </cell>
          <cell r="C602" t="str">
            <v>m2</v>
          </cell>
          <cell r="D602">
            <v>200000</v>
          </cell>
        </row>
        <row r="603">
          <cell r="B603" t="str">
            <v>Keramik Lantai Import 50x50cm</v>
          </cell>
          <cell r="C603" t="str">
            <v>m2</v>
          </cell>
          <cell r="D603">
            <v>250000</v>
          </cell>
        </row>
        <row r="604">
          <cell r="B604" t="str">
            <v>Keramik Lantai Import 60x60cm</v>
          </cell>
          <cell r="C604" t="str">
            <v>m2</v>
          </cell>
          <cell r="D604">
            <v>300000</v>
          </cell>
        </row>
        <row r="605">
          <cell r="B605" t="str">
            <v>Keramik Lantai Lokal 10x20</v>
          </cell>
          <cell r="C605" t="str">
            <v>m2</v>
          </cell>
          <cell r="D605">
            <v>125000</v>
          </cell>
        </row>
        <row r="606">
          <cell r="B606" t="str">
            <v>Keramik Lantai Lokal 20x20</v>
          </cell>
          <cell r="C606" t="str">
            <v>m2</v>
          </cell>
          <cell r="D606">
            <v>150000</v>
          </cell>
        </row>
        <row r="607">
          <cell r="B607" t="str">
            <v>Keramik Lantai Lokal 30x30</v>
          </cell>
          <cell r="C607" t="str">
            <v>m2</v>
          </cell>
          <cell r="D607">
            <v>175000</v>
          </cell>
        </row>
        <row r="608">
          <cell r="B608" t="str">
            <v>Keramik Lantai Lokal 40x40</v>
          </cell>
          <cell r="C608" t="str">
            <v>m2</v>
          </cell>
          <cell r="D608">
            <v>200000</v>
          </cell>
        </row>
        <row r="609">
          <cell r="B609" t="str">
            <v>Keramik Lantai Lokal 50x50</v>
          </cell>
          <cell r="C609" t="str">
            <v>m2</v>
          </cell>
          <cell r="D609">
            <v>225000</v>
          </cell>
        </row>
        <row r="610">
          <cell r="B610" t="str">
            <v>Keramik Lantai Lokal 60x60</v>
          </cell>
          <cell r="C610" t="str">
            <v>m2</v>
          </cell>
          <cell r="D610">
            <v>250000</v>
          </cell>
        </row>
        <row r="611">
          <cell r="B611" t="str">
            <v>Keramik Lantai Lokal 10x20</v>
          </cell>
          <cell r="C611" t="str">
            <v>m2</v>
          </cell>
          <cell r="D611">
            <v>30000</v>
          </cell>
        </row>
        <row r="612">
          <cell r="B612" t="str">
            <v>Keramik Lantai Lokal 20x20</v>
          </cell>
          <cell r="C612" t="str">
            <v>m2</v>
          </cell>
          <cell r="D612">
            <v>35000</v>
          </cell>
        </row>
        <row r="613">
          <cell r="B613" t="str">
            <v>Keramik Lantai Lokal 30x30</v>
          </cell>
          <cell r="C613" t="str">
            <v>m2</v>
          </cell>
          <cell r="D613">
            <v>40000</v>
          </cell>
        </row>
        <row r="614">
          <cell r="B614" t="str">
            <v>Keramik Lantai Lokal 40x40</v>
          </cell>
          <cell r="C614" t="str">
            <v>m2</v>
          </cell>
          <cell r="D614">
            <v>50000</v>
          </cell>
        </row>
        <row r="615">
          <cell r="B615" t="str">
            <v>Keramik Lantai Lokal 50x50</v>
          </cell>
          <cell r="C615" t="str">
            <v>m2</v>
          </cell>
          <cell r="D615">
            <v>60000</v>
          </cell>
        </row>
        <row r="616">
          <cell r="B616" t="str">
            <v>Keramik Lantai Lokal 60x60</v>
          </cell>
          <cell r="C616" t="str">
            <v>m2</v>
          </cell>
          <cell r="D616">
            <v>75000</v>
          </cell>
        </row>
        <row r="617">
          <cell r="B617" t="str">
            <v>Keramik Lantai Lokal 10x20</v>
          </cell>
          <cell r="C617" t="str">
            <v>m2</v>
          </cell>
          <cell r="D617">
            <v>30000</v>
          </cell>
        </row>
        <row r="618">
          <cell r="B618" t="str">
            <v>Keramik Lantai Lokal 20x20</v>
          </cell>
          <cell r="C618" t="str">
            <v>m2</v>
          </cell>
          <cell r="D618">
            <v>35000</v>
          </cell>
        </row>
        <row r="619">
          <cell r="B619" t="str">
            <v>Keramik Lantai Lokal 30x30</v>
          </cell>
          <cell r="C619" t="str">
            <v>m2</v>
          </cell>
          <cell r="D619">
            <v>40000</v>
          </cell>
        </row>
        <row r="620">
          <cell r="B620" t="str">
            <v>Keramik Lantai Lokal 40x40</v>
          </cell>
          <cell r="C620" t="str">
            <v>m2</v>
          </cell>
          <cell r="D620">
            <v>45000</v>
          </cell>
        </row>
        <row r="621">
          <cell r="B621" t="str">
            <v>Keramik Lantai Lokal 50x50</v>
          </cell>
          <cell r="C621" t="str">
            <v>m2</v>
          </cell>
          <cell r="D621">
            <v>50000</v>
          </cell>
        </row>
        <row r="622">
          <cell r="B622" t="str">
            <v>Keramik Lantai Lokal 60x60</v>
          </cell>
          <cell r="C622" t="str">
            <v>m2</v>
          </cell>
          <cell r="D622">
            <v>60000</v>
          </cell>
        </row>
        <row r="623">
          <cell r="B623" t="str">
            <v>Keramik Lantai Lokal 10x20</v>
          </cell>
          <cell r="C623" t="str">
            <v>m2</v>
          </cell>
          <cell r="D623">
            <v>35000</v>
          </cell>
        </row>
        <row r="624">
          <cell r="B624" t="str">
            <v>Keramik Lantai Lokal 20x20</v>
          </cell>
          <cell r="C624" t="str">
            <v>m2</v>
          </cell>
          <cell r="D624">
            <v>40000</v>
          </cell>
        </row>
        <row r="625">
          <cell r="B625" t="str">
            <v>Keramik Lantai Lokal 30x30</v>
          </cell>
          <cell r="C625" t="str">
            <v>m2</v>
          </cell>
          <cell r="D625">
            <v>45000</v>
          </cell>
        </row>
        <row r="626">
          <cell r="B626" t="str">
            <v>Keramik Lantai Lokal 40x40</v>
          </cell>
          <cell r="C626" t="str">
            <v>m2</v>
          </cell>
          <cell r="D626">
            <v>50000</v>
          </cell>
        </row>
        <row r="627">
          <cell r="B627" t="str">
            <v>Keramik Lantai Lokal 50x50</v>
          </cell>
          <cell r="C627" t="str">
            <v>m2</v>
          </cell>
          <cell r="D627">
            <v>75000</v>
          </cell>
        </row>
        <row r="628">
          <cell r="B628" t="str">
            <v>Keramik Lantai Lokal 60x60</v>
          </cell>
          <cell r="C628" t="str">
            <v>m2</v>
          </cell>
          <cell r="D628">
            <v>80000</v>
          </cell>
        </row>
        <row r="629">
          <cell r="B629" t="str">
            <v>Keramik Lantai Lokal 10x20</v>
          </cell>
          <cell r="C629" t="str">
            <v>m2</v>
          </cell>
          <cell r="D629">
            <v>30000</v>
          </cell>
        </row>
        <row r="630">
          <cell r="B630" t="str">
            <v>Keramik Lantai Lokal 20x20</v>
          </cell>
          <cell r="C630" t="str">
            <v>m2</v>
          </cell>
          <cell r="D630">
            <v>35000</v>
          </cell>
        </row>
        <row r="631">
          <cell r="B631" t="str">
            <v>Keramik Lantai Lokal 30x30</v>
          </cell>
          <cell r="C631" t="str">
            <v>m2</v>
          </cell>
          <cell r="D631">
            <v>40000</v>
          </cell>
        </row>
        <row r="632">
          <cell r="B632" t="str">
            <v>Keramik Lantai Lokal 40x40</v>
          </cell>
          <cell r="C632" t="str">
            <v>m2</v>
          </cell>
          <cell r="D632">
            <v>50000</v>
          </cell>
        </row>
        <row r="633">
          <cell r="B633" t="str">
            <v>Keramik Lantai Lokal 50x50</v>
          </cell>
          <cell r="C633" t="str">
            <v>m2</v>
          </cell>
          <cell r="D633">
            <v>60000</v>
          </cell>
        </row>
        <row r="634">
          <cell r="B634" t="str">
            <v>Keramik Lantai Lokal 60x60</v>
          </cell>
          <cell r="C634" t="str">
            <v>m2</v>
          </cell>
          <cell r="D634">
            <v>75000</v>
          </cell>
        </row>
        <row r="635">
          <cell r="B635" t="str">
            <v>Kitchen Zink Import 2Lubang+2Sayap</v>
          </cell>
          <cell r="D635">
            <v>750000</v>
          </cell>
        </row>
        <row r="636">
          <cell r="B636" t="str">
            <v>Kitchen Zink Import 1Lubang+1Sayap</v>
          </cell>
          <cell r="D636">
            <v>600000</v>
          </cell>
        </row>
        <row r="637">
          <cell r="B637" t="str">
            <v>Kitchen Zink Lokal 2Lubang+2Sayap</v>
          </cell>
          <cell r="D637">
            <v>500000</v>
          </cell>
        </row>
        <row r="638">
          <cell r="B638" t="str">
            <v>Kitchen Zink Lokal 1Lubang+1Sayap</v>
          </cell>
          <cell r="D638">
            <v>350000</v>
          </cell>
        </row>
        <row r="639">
          <cell r="B639" t="str">
            <v>Kitchen Zink Lokal 2Lubang+2Sayap</v>
          </cell>
          <cell r="D639">
            <v>350000</v>
          </cell>
        </row>
        <row r="640">
          <cell r="B640" t="str">
            <v>Kitchen Zink Lokal 1Lubang+1Sayap</v>
          </cell>
          <cell r="D640">
            <v>250000</v>
          </cell>
        </row>
        <row r="641">
          <cell r="B641" t="str">
            <v>Kitchen Zink Lokal 2Lubang+2Sayap</v>
          </cell>
          <cell r="D641">
            <v>250000</v>
          </cell>
        </row>
        <row r="642">
          <cell r="B642" t="str">
            <v>Kitchen Zink Lokal 1Lubang+1Sayap</v>
          </cell>
          <cell r="D642">
            <v>150000</v>
          </cell>
        </row>
        <row r="643">
          <cell r="B643" t="str">
            <v>Klem Kabel</v>
          </cell>
          <cell r="C643" t="str">
            <v>bks</v>
          </cell>
          <cell r="D643">
            <v>3500</v>
          </cell>
        </row>
        <row r="644">
          <cell r="B644" t="str">
            <v>Klem Pipa Listrik</v>
          </cell>
          <cell r="C644" t="str">
            <v>bh</v>
          </cell>
          <cell r="D644">
            <v>350</v>
          </cell>
        </row>
        <row r="645">
          <cell r="B645" t="str">
            <v>Kosen Aluminium 3" Natural</v>
          </cell>
          <cell r="D645">
            <v>45000</v>
          </cell>
        </row>
        <row r="646">
          <cell r="B646" t="str">
            <v>Kosen Aluminium 3" Colour</v>
          </cell>
          <cell r="D646">
            <v>55000</v>
          </cell>
        </row>
        <row r="647">
          <cell r="B647" t="str">
            <v>Kosen Aluminium 3" Powder Coating</v>
          </cell>
          <cell r="D647">
            <v>55000</v>
          </cell>
        </row>
        <row r="648">
          <cell r="B648" t="str">
            <v>Kosen Aluminium 3" Powder Coating</v>
          </cell>
          <cell r="D648">
            <v>65000</v>
          </cell>
        </row>
        <row r="649">
          <cell r="B649" t="str">
            <v>Kosen Aluminium 4" Natural</v>
          </cell>
          <cell r="D649">
            <v>65000</v>
          </cell>
        </row>
        <row r="650">
          <cell r="B650" t="str">
            <v>Kosen Aluminium 4" Colour</v>
          </cell>
          <cell r="D650">
            <v>75000</v>
          </cell>
        </row>
        <row r="651">
          <cell r="B651" t="str">
            <v>Kosen Aluminium 4" Natural</v>
          </cell>
          <cell r="D651">
            <v>80000</v>
          </cell>
        </row>
        <row r="652">
          <cell r="B652" t="str">
            <v>Kosen Kayu Jati Kwalitet Politur</v>
          </cell>
          <cell r="C652" t="str">
            <v>m3</v>
          </cell>
          <cell r="D652">
            <v>40000000</v>
          </cell>
        </row>
        <row r="653">
          <cell r="B653" t="str">
            <v>Kosen Kayu Jati Kwalitet Cat</v>
          </cell>
          <cell r="C653" t="str">
            <v>m3</v>
          </cell>
          <cell r="D653">
            <v>35000000</v>
          </cell>
        </row>
        <row r="654">
          <cell r="B654" t="str">
            <v>Kosen Kayu Bangkirai Kwalitet Politur</v>
          </cell>
          <cell r="C654" t="str">
            <v>m3</v>
          </cell>
          <cell r="D654">
            <v>6500000</v>
          </cell>
        </row>
        <row r="655">
          <cell r="B655" t="str">
            <v>Kosen Kayu Bangkirai Kwalitet Politur</v>
          </cell>
          <cell r="C655" t="str">
            <v>m3</v>
          </cell>
          <cell r="D655">
            <v>6000000</v>
          </cell>
        </row>
        <row r="656">
          <cell r="B656" t="str">
            <v>Kosen Kayu Kamper Samarinda Kw.Politur</v>
          </cell>
          <cell r="C656" t="str">
            <v>m3</v>
          </cell>
          <cell r="D656">
            <v>5500000</v>
          </cell>
        </row>
        <row r="657">
          <cell r="B657" t="str">
            <v>Kosen Kayu Kamper Samarinda Kw.Cat</v>
          </cell>
          <cell r="C657" t="str">
            <v>m3</v>
          </cell>
          <cell r="D657">
            <v>5000000</v>
          </cell>
        </row>
        <row r="658">
          <cell r="B658" t="str">
            <v>Kosen Kayu Kamper Medan Kw.Politur</v>
          </cell>
          <cell r="C658" t="str">
            <v>m3</v>
          </cell>
          <cell r="D658">
            <v>3500000</v>
          </cell>
        </row>
        <row r="659">
          <cell r="B659" t="str">
            <v>Kosen Kayu Kamper Medan Kw.Cat</v>
          </cell>
          <cell r="C659" t="str">
            <v>m3</v>
          </cell>
          <cell r="D659">
            <v>3000000</v>
          </cell>
        </row>
        <row r="660">
          <cell r="B660" t="str">
            <v>Kosen Kayu Meranti Kwalitet Politur</v>
          </cell>
          <cell r="C660" t="str">
            <v>m3</v>
          </cell>
          <cell r="D660">
            <v>2500000</v>
          </cell>
        </row>
        <row r="661">
          <cell r="B661" t="str">
            <v>Kosen Kayu Meranti Kwalitet Cat</v>
          </cell>
          <cell r="C661" t="str">
            <v>m3</v>
          </cell>
          <cell r="D661">
            <v>2000000</v>
          </cell>
        </row>
        <row r="662">
          <cell r="B662" t="str">
            <v>Kosen Kayu Nyatoh Kwalitet Politur</v>
          </cell>
          <cell r="C662" t="str">
            <v>m3</v>
          </cell>
          <cell r="D662">
            <v>2500000</v>
          </cell>
        </row>
        <row r="663">
          <cell r="B663" t="str">
            <v>Kosen Kayu Nyatoh Kwalitet Cat</v>
          </cell>
          <cell r="C663" t="str">
            <v>m3</v>
          </cell>
          <cell r="D663">
            <v>2000000</v>
          </cell>
        </row>
        <row r="664">
          <cell r="B664" t="str">
            <v>Kran Taman Import</v>
          </cell>
          <cell r="D664">
            <v>200000</v>
          </cell>
        </row>
        <row r="665">
          <cell r="B665" t="str">
            <v>Kran Taman Lokal TOTO</v>
          </cell>
          <cell r="D665">
            <v>150000</v>
          </cell>
        </row>
        <row r="666">
          <cell r="B666" t="str">
            <v>Kran Taman Lokal KIA</v>
          </cell>
          <cell r="D666">
            <v>125000</v>
          </cell>
        </row>
        <row r="667">
          <cell r="B667" t="str">
            <v>Kran Taman Lokal INA</v>
          </cell>
          <cell r="D667">
            <v>100000</v>
          </cell>
        </row>
        <row r="668">
          <cell r="B668" t="str">
            <v>Kran Tembok Import Type-1</v>
          </cell>
          <cell r="C668" t="str">
            <v>bh</v>
          </cell>
          <cell r="D668">
            <v>300000</v>
          </cell>
        </row>
        <row r="669">
          <cell r="B669" t="str">
            <v>Kran Tembok Import Type-2</v>
          </cell>
          <cell r="C669" t="str">
            <v>bh</v>
          </cell>
          <cell r="D669">
            <v>275000</v>
          </cell>
        </row>
        <row r="670">
          <cell r="B670" t="str">
            <v>Kran Tembok Import Type-3</v>
          </cell>
          <cell r="C670" t="str">
            <v>bh</v>
          </cell>
          <cell r="D670">
            <v>250000</v>
          </cell>
        </row>
        <row r="671">
          <cell r="B671" t="str">
            <v>Kran Tembok Lokal TOTO Type-1</v>
          </cell>
          <cell r="C671" t="str">
            <v>bh</v>
          </cell>
          <cell r="D671">
            <v>275000</v>
          </cell>
        </row>
        <row r="672">
          <cell r="B672" t="str">
            <v>Kran Tembok Lokal TOTO Type-2</v>
          </cell>
          <cell r="C672" t="str">
            <v>bh</v>
          </cell>
          <cell r="D672">
            <v>250000</v>
          </cell>
        </row>
        <row r="673">
          <cell r="B673" t="str">
            <v>Kran Tembok Lokal TOTO Type-3</v>
          </cell>
          <cell r="C673" t="str">
            <v>bh</v>
          </cell>
          <cell r="D673">
            <v>225000</v>
          </cell>
        </row>
        <row r="674">
          <cell r="B674" t="str">
            <v>Kran Tembok Lokal KIA Type-1</v>
          </cell>
          <cell r="C674" t="str">
            <v>bh</v>
          </cell>
          <cell r="D674">
            <v>250000</v>
          </cell>
        </row>
        <row r="675">
          <cell r="B675" t="str">
            <v>Kran Tembok Lokal KIA Type-2</v>
          </cell>
          <cell r="C675" t="str">
            <v>bh</v>
          </cell>
          <cell r="D675">
            <v>225000</v>
          </cell>
        </row>
        <row r="676">
          <cell r="B676" t="str">
            <v>Kran Tembok Lokal KIA Type-3</v>
          </cell>
          <cell r="C676" t="str">
            <v>bh</v>
          </cell>
          <cell r="D676">
            <v>200000</v>
          </cell>
        </row>
        <row r="677">
          <cell r="B677" t="str">
            <v>Kran Tembok Lokal INA Type-1</v>
          </cell>
          <cell r="C677" t="str">
            <v>bh</v>
          </cell>
          <cell r="D677">
            <v>225000</v>
          </cell>
        </row>
        <row r="678">
          <cell r="B678" t="str">
            <v>Kran Tembok Lokal INA Type-2</v>
          </cell>
          <cell r="C678" t="str">
            <v>bh</v>
          </cell>
          <cell r="D678">
            <v>200000</v>
          </cell>
        </row>
        <row r="679">
          <cell r="B679" t="str">
            <v>Kran Tembok Lokal INA Type-1</v>
          </cell>
          <cell r="C679" t="str">
            <v>bh</v>
          </cell>
          <cell r="D679">
            <v>175000</v>
          </cell>
        </row>
        <row r="680">
          <cell r="B680" t="str">
            <v>Kran Zink Import Type-1</v>
          </cell>
          <cell r="C680" t="str">
            <v>bh</v>
          </cell>
          <cell r="D680">
            <v>500000</v>
          </cell>
        </row>
        <row r="681">
          <cell r="B681" t="str">
            <v>Kran Zink Import Type-2</v>
          </cell>
          <cell r="C681" t="str">
            <v>bh</v>
          </cell>
          <cell r="D681">
            <v>450000</v>
          </cell>
        </row>
        <row r="682">
          <cell r="B682" t="str">
            <v>Kran Zink Import Type-3</v>
          </cell>
          <cell r="C682" t="str">
            <v>bh</v>
          </cell>
          <cell r="D682">
            <v>400000</v>
          </cell>
        </row>
        <row r="683">
          <cell r="B683" t="str">
            <v>Kran Zink Lokal TOTO Type-1</v>
          </cell>
          <cell r="C683" t="str">
            <v>bh</v>
          </cell>
          <cell r="D683">
            <v>400000</v>
          </cell>
        </row>
        <row r="684">
          <cell r="B684" t="str">
            <v>Kran Zink Lokal TOTO Type-2</v>
          </cell>
          <cell r="C684" t="str">
            <v>bh</v>
          </cell>
          <cell r="D684">
            <v>350000</v>
          </cell>
        </row>
        <row r="685">
          <cell r="B685" t="str">
            <v>Kran Zink Lokal TOTO Type-3</v>
          </cell>
          <cell r="C685" t="str">
            <v>bh</v>
          </cell>
          <cell r="D685">
            <v>300000</v>
          </cell>
        </row>
        <row r="686">
          <cell r="B686" t="str">
            <v>Kran Zink Lokal KIA Type-1</v>
          </cell>
          <cell r="C686" t="str">
            <v>bh</v>
          </cell>
          <cell r="D686">
            <v>300000</v>
          </cell>
        </row>
        <row r="687">
          <cell r="B687" t="str">
            <v>Kran Zink Lokal KIA Type-2</v>
          </cell>
          <cell r="C687" t="str">
            <v>bh</v>
          </cell>
          <cell r="D687">
            <v>250000</v>
          </cell>
        </row>
        <row r="688">
          <cell r="B688" t="str">
            <v>Kran Zink Lokal KIA Type-3</v>
          </cell>
          <cell r="C688" t="str">
            <v>bh</v>
          </cell>
          <cell r="D688">
            <v>200000</v>
          </cell>
        </row>
        <row r="689">
          <cell r="B689" t="str">
            <v>Kran Zink Lokal INA Type-1</v>
          </cell>
          <cell r="C689" t="str">
            <v>bh</v>
          </cell>
          <cell r="D689">
            <v>200000</v>
          </cell>
        </row>
        <row r="690">
          <cell r="B690" t="str">
            <v>Kran Zink Lokal INA Type-2</v>
          </cell>
          <cell r="C690" t="str">
            <v>bh</v>
          </cell>
          <cell r="D690">
            <v>150000</v>
          </cell>
        </row>
        <row r="691">
          <cell r="B691" t="str">
            <v>Kran Zink Lokal INA Type-3</v>
          </cell>
          <cell r="C691" t="str">
            <v>bh</v>
          </cell>
          <cell r="D691">
            <v>100000</v>
          </cell>
        </row>
        <row r="692">
          <cell r="B692" t="str">
            <v>Kran Taman Import Type-1</v>
          </cell>
          <cell r="C692" t="str">
            <v>bh</v>
          </cell>
          <cell r="D692">
            <v>300000</v>
          </cell>
        </row>
        <row r="693">
          <cell r="B693" t="str">
            <v>Kran Taman Import Type-1</v>
          </cell>
          <cell r="C693" t="str">
            <v>bh</v>
          </cell>
          <cell r="D693">
            <v>250000</v>
          </cell>
        </row>
        <row r="694">
          <cell r="B694" t="str">
            <v>Kran Taman Import Type-1</v>
          </cell>
          <cell r="C694" t="str">
            <v>bh</v>
          </cell>
          <cell r="D694">
            <v>200000</v>
          </cell>
        </row>
        <row r="695">
          <cell r="B695" t="str">
            <v>Kran Taman Lokal TOTO Type-1</v>
          </cell>
          <cell r="C695" t="str">
            <v>bh</v>
          </cell>
          <cell r="D695">
            <v>250000</v>
          </cell>
        </row>
        <row r="696">
          <cell r="B696" t="str">
            <v>Kran Taman Lokal TOTO Type-2</v>
          </cell>
          <cell r="C696" t="str">
            <v>bh</v>
          </cell>
          <cell r="D696">
            <v>200000</v>
          </cell>
        </row>
        <row r="697">
          <cell r="B697" t="str">
            <v>Kran Taman Lokal TOTO Type-3</v>
          </cell>
          <cell r="C697" t="str">
            <v>bh</v>
          </cell>
          <cell r="D697">
            <v>150000</v>
          </cell>
        </row>
        <row r="698">
          <cell r="B698" t="str">
            <v>Kran Taman Lokal KIA Type-1</v>
          </cell>
          <cell r="C698" t="str">
            <v>bh</v>
          </cell>
          <cell r="D698">
            <v>200000</v>
          </cell>
        </row>
        <row r="699">
          <cell r="B699" t="str">
            <v>Kran Taman Lokal KIA Type-2</v>
          </cell>
          <cell r="C699" t="str">
            <v>bh</v>
          </cell>
          <cell r="D699">
            <v>150000</v>
          </cell>
        </row>
        <row r="700">
          <cell r="B700" t="str">
            <v>Kran Taman Lokal KIA Type-3</v>
          </cell>
          <cell r="C700" t="str">
            <v>bh</v>
          </cell>
          <cell r="D700">
            <v>125000</v>
          </cell>
        </row>
        <row r="701">
          <cell r="B701" t="str">
            <v>Kran Taman Lokal KIA Type-1</v>
          </cell>
          <cell r="C701" t="str">
            <v>bh</v>
          </cell>
          <cell r="D701">
            <v>150000</v>
          </cell>
        </row>
        <row r="702">
          <cell r="B702" t="str">
            <v>Kran Taman Lokal KIA Type-2</v>
          </cell>
          <cell r="C702" t="str">
            <v>bh</v>
          </cell>
          <cell r="D702">
            <v>125000</v>
          </cell>
        </row>
        <row r="703">
          <cell r="B703" t="str">
            <v>Kran Taman Lokal KIA Type-3</v>
          </cell>
          <cell r="C703" t="str">
            <v>bh</v>
          </cell>
          <cell r="D703">
            <v>100000</v>
          </cell>
        </row>
        <row r="704">
          <cell r="B704" t="str">
            <v>Kunci Pintu Masuk Utama</v>
          </cell>
          <cell r="C704" t="str">
            <v>bh</v>
          </cell>
          <cell r="D704">
            <v>1500000</v>
          </cell>
        </row>
        <row r="705">
          <cell r="B705" t="str">
            <v>Kunci Pintu Masuk Utama</v>
          </cell>
          <cell r="C705" t="str">
            <v>bh</v>
          </cell>
          <cell r="D705">
            <v>1000000</v>
          </cell>
        </row>
        <row r="706">
          <cell r="B706" t="str">
            <v>Kunci Pintu Masuk Utama</v>
          </cell>
          <cell r="C706" t="str">
            <v>bh</v>
          </cell>
          <cell r="D706">
            <v>500000</v>
          </cell>
        </row>
        <row r="707">
          <cell r="B707" t="str">
            <v>Kunci Pintu Masuk Lain</v>
          </cell>
          <cell r="C707" t="str">
            <v>bh</v>
          </cell>
          <cell r="D707">
            <v>750000</v>
          </cell>
        </row>
        <row r="708">
          <cell r="B708" t="str">
            <v>Kunci Pintu Masuk Lain</v>
          </cell>
          <cell r="C708" t="str">
            <v>bh</v>
          </cell>
          <cell r="D708">
            <v>500000</v>
          </cell>
        </row>
        <row r="709">
          <cell r="B709" t="str">
            <v>Kunci Pintu Masuk Lain</v>
          </cell>
          <cell r="C709" t="str">
            <v>bh</v>
          </cell>
          <cell r="D709">
            <v>350000</v>
          </cell>
        </row>
        <row r="710">
          <cell r="B710" t="str">
            <v>Kunci Pintu Kamar Utama</v>
          </cell>
          <cell r="C710" t="str">
            <v>bh</v>
          </cell>
          <cell r="D710">
            <v>750000</v>
          </cell>
        </row>
        <row r="711">
          <cell r="B711" t="str">
            <v>Kunci Pintu Kamar Utama</v>
          </cell>
          <cell r="C711" t="str">
            <v>bh</v>
          </cell>
          <cell r="D711">
            <v>500000</v>
          </cell>
        </row>
        <row r="712">
          <cell r="B712" t="str">
            <v>Kunci Pintu Kamar Utama</v>
          </cell>
          <cell r="C712" t="str">
            <v>bh</v>
          </cell>
          <cell r="D712">
            <v>350000</v>
          </cell>
        </row>
        <row r="713">
          <cell r="B713" t="str">
            <v>Kunci Pintu Kamar Lain</v>
          </cell>
          <cell r="C713" t="str">
            <v>bh</v>
          </cell>
          <cell r="D713">
            <v>500000</v>
          </cell>
        </row>
        <row r="714">
          <cell r="B714" t="str">
            <v>Kunci Pintu Kamar Lain</v>
          </cell>
          <cell r="C714" t="str">
            <v>bh</v>
          </cell>
          <cell r="D714">
            <v>350000</v>
          </cell>
        </row>
        <row r="715">
          <cell r="B715" t="str">
            <v>Kunci Pintu Kamar Lain</v>
          </cell>
          <cell r="C715" t="str">
            <v>bh</v>
          </cell>
          <cell r="D715">
            <v>250000</v>
          </cell>
        </row>
        <row r="716">
          <cell r="B716" t="str">
            <v>Kunci Pintu Kamar Mandi Utama</v>
          </cell>
          <cell r="C716" t="str">
            <v>bh</v>
          </cell>
          <cell r="D716">
            <v>750000</v>
          </cell>
        </row>
        <row r="717">
          <cell r="B717" t="str">
            <v>Kunci Pintu Kamar Mandi Utama</v>
          </cell>
          <cell r="C717" t="str">
            <v>bh</v>
          </cell>
          <cell r="D717">
            <v>500000</v>
          </cell>
        </row>
        <row r="718">
          <cell r="B718" t="str">
            <v>Kunci Pintu Kamar Mandi Utama</v>
          </cell>
          <cell r="C718" t="str">
            <v>bh</v>
          </cell>
          <cell r="D718">
            <v>350000</v>
          </cell>
        </row>
        <row r="719">
          <cell r="B719" t="str">
            <v>Kunci Pintu Kamar Mandi Lain</v>
          </cell>
          <cell r="C719" t="str">
            <v>bh</v>
          </cell>
          <cell r="D719">
            <v>500000</v>
          </cell>
        </row>
        <row r="720">
          <cell r="B720" t="str">
            <v>Kunci Pintu Kamar Mandi Lain</v>
          </cell>
          <cell r="C720" t="str">
            <v>bh</v>
          </cell>
          <cell r="D720">
            <v>350000</v>
          </cell>
        </row>
        <row r="721">
          <cell r="B721" t="str">
            <v>Kunci Pintu Kamar Mandi Lain</v>
          </cell>
          <cell r="C721" t="str">
            <v>bh</v>
          </cell>
          <cell r="D721">
            <v>250000</v>
          </cell>
        </row>
        <row r="722">
          <cell r="B722" t="str">
            <v>Kunci Pintu Kamar Service</v>
          </cell>
          <cell r="C722" t="str">
            <v>bh</v>
          </cell>
          <cell r="D722">
            <v>350000</v>
          </cell>
        </row>
        <row r="723">
          <cell r="B723" t="str">
            <v>Kunci Pintu Kamar Service</v>
          </cell>
          <cell r="C723" t="str">
            <v>bh</v>
          </cell>
          <cell r="D723">
            <v>250000</v>
          </cell>
        </row>
        <row r="724">
          <cell r="B724" t="str">
            <v>Kunci Pintu Kamar Service</v>
          </cell>
          <cell r="C724" t="str">
            <v>bh</v>
          </cell>
          <cell r="D724">
            <v>150000</v>
          </cell>
        </row>
        <row r="725">
          <cell r="B725" t="str">
            <v>Kunci Pintu Kamar Mandi Service</v>
          </cell>
          <cell r="C725" t="str">
            <v>bh</v>
          </cell>
          <cell r="D725">
            <v>250000</v>
          </cell>
        </row>
        <row r="726">
          <cell r="B726" t="str">
            <v>Kunci Pintu Kamar Mandi Service</v>
          </cell>
          <cell r="C726" t="str">
            <v>bh</v>
          </cell>
          <cell r="D726">
            <v>150000</v>
          </cell>
        </row>
        <row r="727">
          <cell r="B727" t="str">
            <v>Kunci Pintu Kamar Mandi Service</v>
          </cell>
          <cell r="C727" t="str">
            <v>bh</v>
          </cell>
          <cell r="D727">
            <v>100000</v>
          </cell>
        </row>
        <row r="728">
          <cell r="B728" t="str">
            <v>Kunci Pintu Sliding Cisa</v>
          </cell>
          <cell r="C728" t="str">
            <v>bh</v>
          </cell>
          <cell r="D728">
            <v>750000</v>
          </cell>
        </row>
        <row r="729">
          <cell r="B729" t="str">
            <v>Kunci Pintu Sliding Logo</v>
          </cell>
          <cell r="C729" t="str">
            <v>bh</v>
          </cell>
          <cell r="D729">
            <v>500000</v>
          </cell>
        </row>
        <row r="730">
          <cell r="B730" t="str">
            <v>Kunci Pintu Sliding Lainnya</v>
          </cell>
          <cell r="C730" t="str">
            <v>bh</v>
          </cell>
          <cell r="D730">
            <v>350000</v>
          </cell>
        </row>
        <row r="731">
          <cell r="B731" t="str">
            <v>Kunci Pintu Lipat Umum Cisa</v>
          </cell>
          <cell r="C731" t="str">
            <v>bh</v>
          </cell>
          <cell r="D731">
            <v>600000</v>
          </cell>
        </row>
        <row r="732">
          <cell r="B732" t="str">
            <v>Kunci Pintu Lipat Umum Logo</v>
          </cell>
          <cell r="C732" t="str">
            <v>bh</v>
          </cell>
          <cell r="D732">
            <v>500000</v>
          </cell>
        </row>
        <row r="733">
          <cell r="B733" t="str">
            <v>Kunci Pintu Lipat Umum Lainnya</v>
          </cell>
          <cell r="C733" t="str">
            <v>bh</v>
          </cell>
          <cell r="D733">
            <v>250000</v>
          </cell>
        </row>
        <row r="734">
          <cell r="B734" t="str">
            <v>Kunci Pintu Lipat Garasi Cisa</v>
          </cell>
          <cell r="C734" t="str">
            <v>bh</v>
          </cell>
          <cell r="D734">
            <v>750000</v>
          </cell>
        </row>
        <row r="735">
          <cell r="B735" t="str">
            <v>Kunci Pintu Lipat Garasi Logo</v>
          </cell>
          <cell r="C735" t="str">
            <v>bh</v>
          </cell>
          <cell r="D735">
            <v>500000</v>
          </cell>
        </row>
        <row r="736">
          <cell r="B736" t="str">
            <v>Kunci Pintu Lipat Garasi Lainnya</v>
          </cell>
          <cell r="C736" t="str">
            <v>bh</v>
          </cell>
          <cell r="D736">
            <v>350000</v>
          </cell>
        </row>
        <row r="737">
          <cell r="B737" t="str">
            <v>Kunci Jendela Swing</v>
          </cell>
          <cell r="C737" t="str">
            <v>bh</v>
          </cell>
          <cell r="D737">
            <v>100000</v>
          </cell>
        </row>
        <row r="738">
          <cell r="B738" t="str">
            <v>Kunci Jendela Sliding</v>
          </cell>
          <cell r="C738" t="str">
            <v>bh</v>
          </cell>
          <cell r="D738">
            <v>150000</v>
          </cell>
        </row>
        <row r="739">
          <cell r="B739" t="str">
            <v>Kunci Jendela Lipat</v>
          </cell>
          <cell r="C739" t="str">
            <v>bh</v>
          </cell>
          <cell r="D739">
            <v>250000</v>
          </cell>
        </row>
        <row r="740">
          <cell r="B740" t="str">
            <v>Kwas Cat 2"</v>
          </cell>
          <cell r="C740" t="str">
            <v>bh</v>
          </cell>
          <cell r="D740">
            <v>5000</v>
          </cell>
        </row>
        <row r="741">
          <cell r="B741" t="str">
            <v>Kwas Cat 3"</v>
          </cell>
          <cell r="C741" t="str">
            <v>bh</v>
          </cell>
          <cell r="D741">
            <v>7500</v>
          </cell>
        </row>
        <row r="742">
          <cell r="B742" t="str">
            <v>Kwas Cat 4"</v>
          </cell>
          <cell r="C742" t="str">
            <v>bh</v>
          </cell>
          <cell r="D742">
            <v>10000</v>
          </cell>
        </row>
        <row r="743">
          <cell r="B743" t="str">
            <v>Lambrisering Jati</v>
          </cell>
          <cell r="C743" t="str">
            <v>m3</v>
          </cell>
          <cell r="D743">
            <v>200000</v>
          </cell>
        </row>
        <row r="744">
          <cell r="B744" t="str">
            <v>Lambrisering Bangkirai</v>
          </cell>
          <cell r="C744" t="str">
            <v>m3</v>
          </cell>
          <cell r="D744">
            <v>175000</v>
          </cell>
        </row>
        <row r="745">
          <cell r="B745" t="str">
            <v>Lambrisering Kamper Samarinda</v>
          </cell>
          <cell r="C745" t="str">
            <v>m3</v>
          </cell>
          <cell r="D745">
            <v>150000</v>
          </cell>
        </row>
        <row r="746">
          <cell r="B746" t="str">
            <v>Lambrisering Kamper Medan</v>
          </cell>
          <cell r="C746" t="str">
            <v>m3</v>
          </cell>
          <cell r="D746">
            <v>125000</v>
          </cell>
        </row>
        <row r="747">
          <cell r="B747" t="str">
            <v>Lambrisering Meranti</v>
          </cell>
          <cell r="C747" t="str">
            <v>m3</v>
          </cell>
          <cell r="D747">
            <v>100000</v>
          </cell>
        </row>
        <row r="748">
          <cell r="B748" t="str">
            <v>Lem PVC</v>
          </cell>
          <cell r="C748" t="str">
            <v>tube</v>
          </cell>
          <cell r="D748">
            <v>7500</v>
          </cell>
        </row>
        <row r="749">
          <cell r="B749" t="str">
            <v>List Profil Kayu 3x3cm</v>
          </cell>
          <cell r="C749" t="str">
            <v>btg</v>
          </cell>
          <cell r="D749">
            <v>20000</v>
          </cell>
        </row>
        <row r="750">
          <cell r="B750" t="str">
            <v>List Profil Kayu 3x5cm</v>
          </cell>
          <cell r="C750" t="str">
            <v>btg</v>
          </cell>
          <cell r="D750">
            <v>25000</v>
          </cell>
        </row>
        <row r="751">
          <cell r="B751" t="str">
            <v>List Profil Kayu 5x5cm</v>
          </cell>
          <cell r="C751" t="str">
            <v>btg</v>
          </cell>
          <cell r="D751">
            <v>30000</v>
          </cell>
        </row>
        <row r="752">
          <cell r="B752" t="str">
            <v>List Profil Kayu 5x7,5cm</v>
          </cell>
          <cell r="C752" t="str">
            <v>btg</v>
          </cell>
          <cell r="D752">
            <v>40000</v>
          </cell>
        </row>
        <row r="753">
          <cell r="B753" t="str">
            <v>List Profil Kayu 7,5x7,5cm</v>
          </cell>
          <cell r="C753" t="str">
            <v>btg</v>
          </cell>
          <cell r="D753">
            <v>45000</v>
          </cell>
        </row>
        <row r="754">
          <cell r="B754" t="str">
            <v>List Profil Gypsum 3x3cm</v>
          </cell>
          <cell r="C754" t="str">
            <v>btg</v>
          </cell>
          <cell r="D754">
            <v>25000</v>
          </cell>
        </row>
        <row r="755">
          <cell r="B755" t="str">
            <v>List Profil Gypsum 3x5cm</v>
          </cell>
          <cell r="C755" t="str">
            <v>btg</v>
          </cell>
          <cell r="D755">
            <v>30000</v>
          </cell>
        </row>
        <row r="756">
          <cell r="B756" t="str">
            <v>List Profil Gypsum 5x5cm</v>
          </cell>
          <cell r="C756" t="str">
            <v>btg</v>
          </cell>
          <cell r="D756">
            <v>35000</v>
          </cell>
        </row>
        <row r="757">
          <cell r="B757" t="str">
            <v>List Profil Gypsum 5x7,5cm</v>
          </cell>
          <cell r="C757" t="str">
            <v>btg</v>
          </cell>
          <cell r="D757">
            <v>40000</v>
          </cell>
        </row>
        <row r="758">
          <cell r="B758" t="str">
            <v>List Profil Gypsum 7,5x7,5cm</v>
          </cell>
          <cell r="C758" t="str">
            <v>btg</v>
          </cell>
          <cell r="D758">
            <v>45000</v>
          </cell>
        </row>
        <row r="759">
          <cell r="B759" t="str">
            <v>List Profil Gypsum 7,5x10cm</v>
          </cell>
          <cell r="C759" t="str">
            <v>btg</v>
          </cell>
          <cell r="D759">
            <v>50000</v>
          </cell>
        </row>
        <row r="760">
          <cell r="B760" t="str">
            <v>List Profil Gypsum 10x10cm</v>
          </cell>
          <cell r="C760" t="str">
            <v>btg</v>
          </cell>
          <cell r="D760">
            <v>55000</v>
          </cell>
        </row>
        <row r="761">
          <cell r="B761" t="str">
            <v>List Profil Gypsum 10x15cm</v>
          </cell>
          <cell r="C761" t="str">
            <v>btg</v>
          </cell>
          <cell r="D761">
            <v>60000</v>
          </cell>
        </row>
        <row r="762">
          <cell r="B762" t="str">
            <v>List Profil Gypsum 15x15cm</v>
          </cell>
          <cell r="C762" t="str">
            <v>btg</v>
          </cell>
          <cell r="D762">
            <v>65000</v>
          </cell>
        </row>
        <row r="763">
          <cell r="B763" t="str">
            <v>Marmer Dinding Import 60x60cm</v>
          </cell>
          <cell r="C763" t="str">
            <v>m2</v>
          </cell>
          <cell r="D763">
            <v>700000</v>
          </cell>
        </row>
        <row r="764">
          <cell r="B764" t="str">
            <v>Marmer Dinding Import 50x50cm</v>
          </cell>
          <cell r="C764" t="str">
            <v>m2</v>
          </cell>
          <cell r="D764">
            <v>600000</v>
          </cell>
        </row>
        <row r="765">
          <cell r="B765" t="str">
            <v>Marmer Dinding Import 40x40cm</v>
          </cell>
          <cell r="C765" t="str">
            <v>m2</v>
          </cell>
          <cell r="D765">
            <v>500000</v>
          </cell>
        </row>
        <row r="766">
          <cell r="B766" t="str">
            <v>Marmer Dinding Import 30x30cm</v>
          </cell>
          <cell r="C766" t="str">
            <v>m2</v>
          </cell>
          <cell r="D766">
            <v>400000</v>
          </cell>
        </row>
        <row r="767">
          <cell r="B767" t="str">
            <v>Marmer Dinding Import 60x60cm</v>
          </cell>
          <cell r="C767" t="str">
            <v>m2</v>
          </cell>
          <cell r="D767">
            <v>650000</v>
          </cell>
        </row>
        <row r="768">
          <cell r="B768" t="str">
            <v>Marmer Dinding Import 50x50cm</v>
          </cell>
          <cell r="C768" t="str">
            <v>m2</v>
          </cell>
          <cell r="D768">
            <v>500000</v>
          </cell>
        </row>
        <row r="769">
          <cell r="B769" t="str">
            <v>Marmer Dinding Import 40x40cm</v>
          </cell>
          <cell r="C769" t="str">
            <v>m2</v>
          </cell>
          <cell r="D769">
            <v>400000</v>
          </cell>
        </row>
        <row r="770">
          <cell r="B770" t="str">
            <v>Marmer Dinding Import 30x30cm</v>
          </cell>
          <cell r="C770" t="str">
            <v>m2</v>
          </cell>
          <cell r="D770">
            <v>300000</v>
          </cell>
        </row>
        <row r="771">
          <cell r="B771" t="str">
            <v>Marmer Dinding Lokal 60x60cm</v>
          </cell>
          <cell r="C771" t="str">
            <v>m2</v>
          </cell>
          <cell r="D771">
            <v>400000</v>
          </cell>
        </row>
        <row r="772">
          <cell r="B772" t="str">
            <v>Marmer Dinding Lokal 50x50cm</v>
          </cell>
          <cell r="C772" t="str">
            <v>m2</v>
          </cell>
          <cell r="D772">
            <v>300000</v>
          </cell>
        </row>
        <row r="773">
          <cell r="B773" t="str">
            <v>Marmer Dinding Lokal 40x40cm</v>
          </cell>
          <cell r="C773" t="str">
            <v>m2</v>
          </cell>
          <cell r="D773">
            <v>250000</v>
          </cell>
        </row>
        <row r="774">
          <cell r="B774" t="str">
            <v>Marmer Dinding Lokal 30x30cm</v>
          </cell>
          <cell r="C774" t="str">
            <v>m2</v>
          </cell>
          <cell r="D774">
            <v>200000</v>
          </cell>
        </row>
        <row r="775">
          <cell r="B775" t="str">
            <v>Marmer Dinding Lokal 60x60cm</v>
          </cell>
          <cell r="C775" t="str">
            <v>m2</v>
          </cell>
          <cell r="D775">
            <v>350000</v>
          </cell>
        </row>
        <row r="776">
          <cell r="B776" t="str">
            <v>Marmer Dinding Lokal 50x50cm</v>
          </cell>
          <cell r="C776" t="str">
            <v>m2</v>
          </cell>
          <cell r="D776">
            <v>250000</v>
          </cell>
        </row>
        <row r="777">
          <cell r="B777" t="str">
            <v>Marmer Dinding Lokal 40x40cm</v>
          </cell>
          <cell r="C777" t="str">
            <v>m2</v>
          </cell>
          <cell r="D777">
            <v>200000</v>
          </cell>
        </row>
        <row r="778">
          <cell r="B778" t="str">
            <v>Marmer Dinding Lokal 30x30cm</v>
          </cell>
          <cell r="C778" t="str">
            <v>m2</v>
          </cell>
          <cell r="D778">
            <v>150000</v>
          </cell>
        </row>
        <row r="779">
          <cell r="B779" t="str">
            <v>Marmer Dinding Lokal 60x60cm</v>
          </cell>
          <cell r="C779" t="str">
            <v>m2</v>
          </cell>
          <cell r="D779">
            <v>325000</v>
          </cell>
        </row>
        <row r="780">
          <cell r="B780" t="str">
            <v>Marmer Dinding Lokal 50x50cm</v>
          </cell>
          <cell r="C780" t="str">
            <v>m2</v>
          </cell>
          <cell r="D780">
            <v>225000</v>
          </cell>
        </row>
        <row r="781">
          <cell r="B781" t="str">
            <v>Marmer Dinding Lokal 40x40cm</v>
          </cell>
          <cell r="C781" t="str">
            <v>m2</v>
          </cell>
          <cell r="D781">
            <v>175000</v>
          </cell>
        </row>
        <row r="782">
          <cell r="B782" t="str">
            <v>Marmer Dinding Lokal 30x30cm</v>
          </cell>
          <cell r="C782" t="str">
            <v>m2</v>
          </cell>
          <cell r="D782">
            <v>125000</v>
          </cell>
        </row>
        <row r="783">
          <cell r="B783" t="str">
            <v>Marmer Dinding Lokal 60x60cm</v>
          </cell>
          <cell r="C783" t="str">
            <v>m2</v>
          </cell>
          <cell r="D783">
            <v>300000</v>
          </cell>
        </row>
        <row r="784">
          <cell r="B784" t="str">
            <v>Marmer Dinding Lokal 50x50cm</v>
          </cell>
          <cell r="C784" t="str">
            <v>m2</v>
          </cell>
          <cell r="D784">
            <v>250000</v>
          </cell>
        </row>
        <row r="785">
          <cell r="B785" t="str">
            <v>Marmer Dinding Lokal 40x40cm</v>
          </cell>
          <cell r="C785" t="str">
            <v>m2</v>
          </cell>
          <cell r="D785">
            <v>200000</v>
          </cell>
        </row>
        <row r="786">
          <cell r="B786" t="str">
            <v>Marmer Dinding Lokal 30x30cm</v>
          </cell>
          <cell r="C786" t="str">
            <v>m2</v>
          </cell>
          <cell r="D786">
            <v>150000</v>
          </cell>
        </row>
        <row r="787">
          <cell r="B787" t="str">
            <v>Marmer Dinding Lokal 60x60cm</v>
          </cell>
          <cell r="C787" t="str">
            <v>m2</v>
          </cell>
          <cell r="D787">
            <v>375000</v>
          </cell>
        </row>
        <row r="788">
          <cell r="B788" t="str">
            <v>Marmer Dinding Lokal 50x50cm</v>
          </cell>
          <cell r="C788" t="str">
            <v>m2</v>
          </cell>
          <cell r="D788">
            <v>275000</v>
          </cell>
        </row>
        <row r="789">
          <cell r="B789" t="str">
            <v>Marmer Dinding Lokal 40x40cm</v>
          </cell>
          <cell r="C789" t="str">
            <v>m2</v>
          </cell>
          <cell r="D789">
            <v>225000</v>
          </cell>
        </row>
        <row r="790">
          <cell r="B790" t="str">
            <v>Marmer Dinding Lokal 30x30cm</v>
          </cell>
          <cell r="C790" t="str">
            <v>m2</v>
          </cell>
          <cell r="D790">
            <v>175000</v>
          </cell>
        </row>
        <row r="791">
          <cell r="B791" t="str">
            <v>Marmer Lantai Import 40x40cm</v>
          </cell>
          <cell r="C791" t="str">
            <v>m2</v>
          </cell>
          <cell r="D791">
            <v>600000</v>
          </cell>
        </row>
        <row r="792">
          <cell r="B792" t="str">
            <v>Marmer Lantai Import 50x50cm</v>
          </cell>
          <cell r="C792" t="str">
            <v>m2</v>
          </cell>
          <cell r="D792">
            <v>700000</v>
          </cell>
        </row>
        <row r="793">
          <cell r="B793" t="str">
            <v>Marmer Lantai Import 60x60cm</v>
          </cell>
          <cell r="C793" t="str">
            <v>m2</v>
          </cell>
          <cell r="D793">
            <v>800000</v>
          </cell>
        </row>
        <row r="794">
          <cell r="B794" t="str">
            <v>Marmer Lantai Import Slab</v>
          </cell>
          <cell r="C794" t="str">
            <v>m2</v>
          </cell>
          <cell r="D794">
            <v>1200000</v>
          </cell>
        </row>
        <row r="795">
          <cell r="B795" t="str">
            <v>Marmer Lantai Import 40x40cm</v>
          </cell>
          <cell r="C795" t="str">
            <v>m2</v>
          </cell>
          <cell r="D795">
            <v>500000</v>
          </cell>
        </row>
        <row r="796">
          <cell r="B796" t="str">
            <v>Marmer Lantai Import 50x50cm</v>
          </cell>
          <cell r="C796" t="str">
            <v>m2</v>
          </cell>
          <cell r="D796">
            <v>600000</v>
          </cell>
        </row>
        <row r="797">
          <cell r="B797" t="str">
            <v>Marmer Lantai Import 60x60cm</v>
          </cell>
          <cell r="C797" t="str">
            <v>m2</v>
          </cell>
          <cell r="D797">
            <v>700000</v>
          </cell>
        </row>
        <row r="798">
          <cell r="B798" t="str">
            <v>Marmer Lantai Import Slab</v>
          </cell>
          <cell r="C798" t="str">
            <v>m2</v>
          </cell>
          <cell r="D798">
            <v>1000000</v>
          </cell>
        </row>
        <row r="799">
          <cell r="B799" t="str">
            <v>Marmer Lantai Lokal 40x40</v>
          </cell>
          <cell r="C799" t="str">
            <v>m2</v>
          </cell>
          <cell r="D799">
            <v>300000</v>
          </cell>
        </row>
        <row r="800">
          <cell r="B800" t="str">
            <v>Marmer Lantai Lokal 50x50</v>
          </cell>
          <cell r="C800" t="str">
            <v>m2</v>
          </cell>
          <cell r="D800">
            <v>350000</v>
          </cell>
        </row>
        <row r="801">
          <cell r="B801" t="str">
            <v>Marmer Lantai Lokal 60x60</v>
          </cell>
          <cell r="C801" t="str">
            <v>m2</v>
          </cell>
          <cell r="D801">
            <v>400000</v>
          </cell>
        </row>
        <row r="802">
          <cell r="B802" t="str">
            <v>Marmer Lantai Lokal Slab</v>
          </cell>
          <cell r="C802" t="str">
            <v>m2</v>
          </cell>
          <cell r="D802">
            <v>750000</v>
          </cell>
        </row>
        <row r="803">
          <cell r="B803" t="str">
            <v>Marmer Lantai Lokal 40x40</v>
          </cell>
          <cell r="C803" t="str">
            <v>m2</v>
          </cell>
          <cell r="D803">
            <v>250000</v>
          </cell>
        </row>
        <row r="804">
          <cell r="B804" t="str">
            <v>Marmer Lantai Lokal 50x50</v>
          </cell>
          <cell r="C804" t="str">
            <v>m2</v>
          </cell>
          <cell r="D804">
            <v>300000</v>
          </cell>
        </row>
        <row r="805">
          <cell r="B805" t="str">
            <v>Marmer Lantai Lokal 60x60</v>
          </cell>
          <cell r="C805" t="str">
            <v>m2</v>
          </cell>
          <cell r="D805">
            <v>350000</v>
          </cell>
        </row>
        <row r="806">
          <cell r="B806" t="str">
            <v>Marmer Lantai Lokal Slab</v>
          </cell>
          <cell r="C806" t="str">
            <v>m2</v>
          </cell>
          <cell r="D806">
            <v>700000</v>
          </cell>
        </row>
        <row r="807">
          <cell r="B807" t="str">
            <v>Marmer Lantai Lokal 40x40</v>
          </cell>
          <cell r="C807" t="str">
            <v>m2</v>
          </cell>
          <cell r="D807">
            <v>225000</v>
          </cell>
        </row>
        <row r="808">
          <cell r="B808" t="str">
            <v>Marmer Lantai Lokal 50x50</v>
          </cell>
          <cell r="C808" t="str">
            <v>m2</v>
          </cell>
          <cell r="D808">
            <v>275000</v>
          </cell>
        </row>
        <row r="809">
          <cell r="B809" t="str">
            <v>Marmer Lantai Lokal 60x60</v>
          </cell>
          <cell r="C809" t="str">
            <v>m2</v>
          </cell>
          <cell r="D809">
            <v>325000</v>
          </cell>
        </row>
        <row r="810">
          <cell r="B810" t="str">
            <v>Marmer Lantai Lokal Slab</v>
          </cell>
          <cell r="C810" t="str">
            <v>m2</v>
          </cell>
          <cell r="D810">
            <v>700000</v>
          </cell>
        </row>
        <row r="811">
          <cell r="B811" t="str">
            <v>Marmer Lantai Lokal 40x40</v>
          </cell>
          <cell r="C811" t="str">
            <v>m2</v>
          </cell>
          <cell r="D811">
            <v>175000</v>
          </cell>
        </row>
        <row r="812">
          <cell r="B812" t="str">
            <v>Marmer Lantai Lokal 50x50</v>
          </cell>
          <cell r="C812" t="str">
            <v>m2</v>
          </cell>
          <cell r="D812">
            <v>225000</v>
          </cell>
        </row>
        <row r="813">
          <cell r="B813" t="str">
            <v>Marmer Lantai Lokal 60x60</v>
          </cell>
          <cell r="C813" t="str">
            <v>m2</v>
          </cell>
          <cell r="D813">
            <v>275000</v>
          </cell>
        </row>
        <row r="814">
          <cell r="B814" t="str">
            <v>Marmer Lantai Lokal Slab</v>
          </cell>
          <cell r="C814" t="str">
            <v>m2</v>
          </cell>
          <cell r="D814">
            <v>650000</v>
          </cell>
        </row>
        <row r="815">
          <cell r="B815" t="str">
            <v>Marmer Lantai Lokal 40x40</v>
          </cell>
          <cell r="C815" t="str">
            <v>m2</v>
          </cell>
          <cell r="D815">
            <v>200000</v>
          </cell>
        </row>
        <row r="816">
          <cell r="B816" t="str">
            <v>Marmer Lantai Lokal 50x50</v>
          </cell>
          <cell r="C816" t="str">
            <v>m2</v>
          </cell>
          <cell r="D816">
            <v>250000</v>
          </cell>
        </row>
        <row r="817">
          <cell r="B817" t="str">
            <v>Marmer Lantai Lokal 60x60</v>
          </cell>
          <cell r="C817" t="str">
            <v>m2</v>
          </cell>
          <cell r="D817">
            <v>300000</v>
          </cell>
        </row>
        <row r="818">
          <cell r="B818" t="str">
            <v>Marmer Lantai Lokal Slab</v>
          </cell>
          <cell r="C818" t="str">
            <v>m2</v>
          </cell>
          <cell r="D818">
            <v>600000</v>
          </cell>
        </row>
        <row r="819">
          <cell r="B819" t="str">
            <v>Mata Bor U.Pek.Besi/Baja</v>
          </cell>
          <cell r="C819" t="str">
            <v>bh</v>
          </cell>
          <cell r="D819">
            <v>15000</v>
          </cell>
        </row>
        <row r="820">
          <cell r="B820" t="str">
            <v>Mata Gerinda U.Pek.Besi/Baja</v>
          </cell>
          <cell r="C820" t="str">
            <v>bh</v>
          </cell>
          <cell r="D820">
            <v>20000</v>
          </cell>
        </row>
        <row r="821">
          <cell r="B821" t="str">
            <v>Meni Besi</v>
          </cell>
          <cell r="C821" t="str">
            <v>kg</v>
          </cell>
          <cell r="D821">
            <v>15000</v>
          </cell>
        </row>
        <row r="822">
          <cell r="B822" t="str">
            <v>Meni Kayu</v>
          </cell>
          <cell r="C822" t="str">
            <v>kg</v>
          </cell>
          <cell r="D822">
            <v>15000</v>
          </cell>
        </row>
        <row r="823">
          <cell r="B823" t="str">
            <v>MCB Sikring</v>
          </cell>
          <cell r="C823" t="str">
            <v>bh</v>
          </cell>
          <cell r="D823">
            <v>25000</v>
          </cell>
        </row>
        <row r="824">
          <cell r="B824" t="str">
            <v>Naco Daun Lebar 15cm Terpasang+Tralis</v>
          </cell>
          <cell r="C824" t="str">
            <v>dn</v>
          </cell>
          <cell r="D824">
            <v>15000</v>
          </cell>
        </row>
        <row r="825">
          <cell r="B825" t="str">
            <v>Naco Daun Lebar 10cm Terpasang+Tralis</v>
          </cell>
          <cell r="C825" t="str">
            <v>dn</v>
          </cell>
          <cell r="D825">
            <v>10000</v>
          </cell>
        </row>
        <row r="826">
          <cell r="B826" t="str">
            <v>Oker Politur</v>
          </cell>
          <cell r="C826" t="str">
            <v>kg</v>
          </cell>
          <cell r="D826">
            <v>25000</v>
          </cell>
        </row>
        <row r="827">
          <cell r="B827" t="str">
            <v>Oksigen U.Pek.Besi/Baja</v>
          </cell>
          <cell r="C827" t="str">
            <v>tbg</v>
          </cell>
          <cell r="D827">
            <v>75000</v>
          </cell>
        </row>
        <row r="828">
          <cell r="B828" t="str">
            <v>Pagar BRC T.90cm</v>
          </cell>
          <cell r="C828" t="str">
            <v>pnl</v>
          </cell>
          <cell r="D828">
            <v>155100</v>
          </cell>
        </row>
        <row r="829">
          <cell r="B829" t="str">
            <v>Pagar BRC T.120cm</v>
          </cell>
          <cell r="C829" t="str">
            <v>pnl</v>
          </cell>
          <cell r="D829">
            <v>194700</v>
          </cell>
        </row>
        <row r="830">
          <cell r="B830" t="str">
            <v>Pagar BRC T.175cm</v>
          </cell>
          <cell r="C830" t="str">
            <v>pnl</v>
          </cell>
          <cell r="D830">
            <v>295900</v>
          </cell>
        </row>
        <row r="831">
          <cell r="B831" t="str">
            <v>Pagar BRC T.190cm</v>
          </cell>
          <cell r="C831" t="str">
            <v>pnl</v>
          </cell>
          <cell r="D831">
            <v>321200</v>
          </cell>
        </row>
        <row r="832">
          <cell r="B832" t="str">
            <v>Paku Atap Asbes</v>
          </cell>
          <cell r="C832" t="str">
            <v>bh</v>
          </cell>
          <cell r="D832">
            <v>150</v>
          </cell>
        </row>
        <row r="833">
          <cell r="B833" t="str">
            <v>Paku Gypsum (Warna Putih)</v>
          </cell>
          <cell r="C833" t="str">
            <v>kg</v>
          </cell>
          <cell r="D833">
            <v>10000</v>
          </cell>
        </row>
        <row r="834">
          <cell r="B834" t="str">
            <v>Paku Genteng Metal</v>
          </cell>
          <cell r="C834" t="str">
            <v>kg</v>
          </cell>
          <cell r="D834">
            <v>15000</v>
          </cell>
        </row>
        <row r="835">
          <cell r="B835" t="str">
            <v>Paku Sekrup 1"</v>
          </cell>
          <cell r="C835" t="str">
            <v>doos</v>
          </cell>
          <cell r="D835">
            <v>5000</v>
          </cell>
        </row>
        <row r="836">
          <cell r="B836" t="str">
            <v>Paku Sekrup 2"</v>
          </cell>
          <cell r="C836" t="str">
            <v>doos</v>
          </cell>
          <cell r="D836">
            <v>7500</v>
          </cell>
        </row>
        <row r="837">
          <cell r="B837" t="str">
            <v>Paku Sekrup 3"</v>
          </cell>
          <cell r="C837" t="str">
            <v>doos</v>
          </cell>
          <cell r="D837">
            <v>10000</v>
          </cell>
        </row>
        <row r="838">
          <cell r="B838" t="str">
            <v>Paku Triplex</v>
          </cell>
          <cell r="C838" t="str">
            <v>kg</v>
          </cell>
          <cell r="D838">
            <v>10000</v>
          </cell>
        </row>
        <row r="839">
          <cell r="B839" t="str">
            <v>Paku 2”-3”</v>
          </cell>
          <cell r="C839" t="str">
            <v>kg</v>
          </cell>
          <cell r="D839">
            <v>8500</v>
          </cell>
        </row>
        <row r="840">
          <cell r="B840" t="str">
            <v>Paku biasa 2” - 5”</v>
          </cell>
          <cell r="C840" t="str">
            <v>kg</v>
          </cell>
          <cell r="D840">
            <v>7500</v>
          </cell>
        </row>
        <row r="841">
          <cell r="B841" t="str">
            <v>Paku Seng</v>
          </cell>
          <cell r="C841" t="str">
            <v>kg</v>
          </cell>
          <cell r="D841">
            <v>7500</v>
          </cell>
        </row>
        <row r="842">
          <cell r="B842" t="str">
            <v>Pantry/Kitchen Zink 2Lubang 2Sayap Import</v>
          </cell>
          <cell r="C842" t="str">
            <v>bh</v>
          </cell>
          <cell r="D842">
            <v>350000</v>
          </cell>
        </row>
        <row r="843">
          <cell r="B843" t="str">
            <v>Pantry/Kitchen Zink 2Lubang 1Sayap Import</v>
          </cell>
          <cell r="C843" t="str">
            <v>bh</v>
          </cell>
          <cell r="D843">
            <v>300000</v>
          </cell>
        </row>
        <row r="844">
          <cell r="B844" t="str">
            <v>Pantry/Kitchen Zink 1Lubang 2Sayap Import</v>
          </cell>
          <cell r="C844" t="str">
            <v>bh</v>
          </cell>
          <cell r="D844">
            <v>250000</v>
          </cell>
        </row>
        <row r="845">
          <cell r="B845" t="str">
            <v>Pantry/Kitchen Zink 1Lubang 1Sayap Import</v>
          </cell>
          <cell r="C845" t="str">
            <v>bh</v>
          </cell>
          <cell r="D845">
            <v>200000</v>
          </cell>
        </row>
        <row r="846">
          <cell r="B846" t="str">
            <v>Pantry Zink 2Lubang 2Sayap Lokal Diethelm</v>
          </cell>
          <cell r="C846" t="str">
            <v>bh</v>
          </cell>
          <cell r="D846">
            <v>300000</v>
          </cell>
        </row>
        <row r="847">
          <cell r="B847" t="str">
            <v>Pantry Zink 2Lubang 1Sayap Lokal Diethelm</v>
          </cell>
          <cell r="C847" t="str">
            <v>bh</v>
          </cell>
          <cell r="D847">
            <v>250000</v>
          </cell>
        </row>
        <row r="848">
          <cell r="B848" t="str">
            <v>Pantry Zink 1Lubang 2Sayap Lokal Diethelm</v>
          </cell>
          <cell r="C848" t="str">
            <v>bh</v>
          </cell>
          <cell r="D848">
            <v>200000</v>
          </cell>
        </row>
        <row r="849">
          <cell r="B849" t="str">
            <v>Pantry Zink 1Lubang 1Sayap Lokal Diethelm</v>
          </cell>
          <cell r="C849" t="str">
            <v>bh</v>
          </cell>
          <cell r="D849">
            <v>150000</v>
          </cell>
        </row>
        <row r="850">
          <cell r="B850" t="str">
            <v>Pantry/K'chen Zink 2L'bang 2S'yap Lokal Ariston</v>
          </cell>
          <cell r="C850" t="str">
            <v>bh</v>
          </cell>
          <cell r="D850">
            <v>250000</v>
          </cell>
        </row>
        <row r="851">
          <cell r="B851" t="str">
            <v>Pantry/K'chen Zink 2L'bang 1S'yap Lokal Ariston</v>
          </cell>
          <cell r="C851" t="str">
            <v>bh</v>
          </cell>
          <cell r="D851">
            <v>200000</v>
          </cell>
        </row>
        <row r="852">
          <cell r="B852" t="str">
            <v>Pantry/K'chen Zink 1L'bang 2S'yap Lokal Ariston</v>
          </cell>
          <cell r="C852" t="str">
            <v>bh</v>
          </cell>
          <cell r="D852">
            <v>150000</v>
          </cell>
        </row>
        <row r="853">
          <cell r="B853" t="str">
            <v>Pantry/K'chen Zink 1L'bang 1S'yap Lokal Ariston</v>
          </cell>
          <cell r="C853" t="str">
            <v>bh</v>
          </cell>
          <cell r="D853">
            <v>100000</v>
          </cell>
        </row>
        <row r="854">
          <cell r="B854" t="str">
            <v>Pantry/K'chen Zink 2Lbang 2Sayap Lokal Meiwa</v>
          </cell>
          <cell r="C854" t="str">
            <v>bh</v>
          </cell>
          <cell r="D854">
            <v>250000</v>
          </cell>
        </row>
        <row r="855">
          <cell r="B855" t="str">
            <v>Pantry/K'chen Zink 2Lbang 1Sayap Lokal Meiwa</v>
          </cell>
          <cell r="C855" t="str">
            <v>bh</v>
          </cell>
          <cell r="D855">
            <v>200000</v>
          </cell>
        </row>
        <row r="856">
          <cell r="B856" t="str">
            <v>Pantry/K'chen Zink 1Lbang 2Sayap Lokal Meiwa</v>
          </cell>
          <cell r="C856" t="str">
            <v>bh</v>
          </cell>
          <cell r="D856">
            <v>150000</v>
          </cell>
        </row>
        <row r="857">
          <cell r="B857" t="str">
            <v>Pantry/K'chen Zink 1Lbang 1Sayap Lokal Meiwa</v>
          </cell>
          <cell r="C857" t="str">
            <v>bh</v>
          </cell>
          <cell r="D857">
            <v>75000</v>
          </cell>
        </row>
        <row r="858">
          <cell r="B858" t="str">
            <v>Papan Jati</v>
          </cell>
          <cell r="C858" t="str">
            <v>m3</v>
          </cell>
          <cell r="D858">
            <v>16000000</v>
          </cell>
        </row>
        <row r="859">
          <cell r="B859" t="str">
            <v>Papan Bangkirai</v>
          </cell>
          <cell r="C859" t="str">
            <v>m3</v>
          </cell>
          <cell r="D859">
            <v>4500000</v>
          </cell>
        </row>
        <row r="860">
          <cell r="B860" t="str">
            <v>Papan Kamper Samarinda</v>
          </cell>
          <cell r="C860" t="str">
            <v>m3</v>
          </cell>
          <cell r="D860">
            <v>4000000</v>
          </cell>
        </row>
        <row r="861">
          <cell r="B861" t="str">
            <v>Papan Kamper Medan</v>
          </cell>
          <cell r="C861" t="str">
            <v>m3</v>
          </cell>
          <cell r="D861">
            <v>3000000</v>
          </cell>
        </row>
        <row r="862">
          <cell r="B862" t="str">
            <v>Papan Meranti</v>
          </cell>
          <cell r="C862" t="str">
            <v>m3</v>
          </cell>
          <cell r="D862">
            <v>1250000</v>
          </cell>
        </row>
        <row r="863">
          <cell r="B863" t="str">
            <v>Papan Borneo</v>
          </cell>
          <cell r="C863" t="str">
            <v>m3</v>
          </cell>
          <cell r="D863">
            <v>1100000</v>
          </cell>
        </row>
        <row r="864">
          <cell r="B864" t="str">
            <v>Parquete Jati</v>
          </cell>
          <cell r="C864" t="str">
            <v>m2</v>
          </cell>
          <cell r="D864">
            <v>200000</v>
          </cell>
        </row>
        <row r="865">
          <cell r="B865" t="str">
            <v>Parquete Bangkirai</v>
          </cell>
          <cell r="C865" t="str">
            <v>m2</v>
          </cell>
          <cell r="D865">
            <v>75000</v>
          </cell>
        </row>
        <row r="866">
          <cell r="B866" t="str">
            <v>Parquete Kamper Samarinda</v>
          </cell>
          <cell r="C866" t="str">
            <v>m2</v>
          </cell>
          <cell r="D866">
            <v>60000</v>
          </cell>
        </row>
        <row r="867">
          <cell r="B867" t="str">
            <v>Parquete Kamper Medan</v>
          </cell>
          <cell r="C867" t="str">
            <v>m2</v>
          </cell>
          <cell r="D867">
            <v>40000</v>
          </cell>
        </row>
        <row r="868">
          <cell r="B868" t="str">
            <v>Parquete Meranti</v>
          </cell>
          <cell r="C868" t="str">
            <v>m2</v>
          </cell>
          <cell r="D868">
            <v>30000</v>
          </cell>
        </row>
        <row r="869">
          <cell r="B869" t="str">
            <v>Pasir beton</v>
          </cell>
          <cell r="C869" t="str">
            <v>m3</v>
          </cell>
          <cell r="D869">
            <v>170000</v>
          </cell>
        </row>
        <row r="870">
          <cell r="B870" t="str">
            <v>Pasir Extra Beton</v>
          </cell>
          <cell r="C870" t="str">
            <v>m3</v>
          </cell>
          <cell r="D870">
            <v>160000</v>
          </cell>
        </row>
        <row r="871">
          <cell r="B871" t="str">
            <v>Pasir Pasang</v>
          </cell>
          <cell r="C871" t="str">
            <v>m3</v>
          </cell>
          <cell r="D871">
            <v>160000</v>
          </cell>
        </row>
        <row r="872">
          <cell r="B872" t="str">
            <v>Pasir Urug</v>
          </cell>
          <cell r="C872" t="str">
            <v>m3</v>
          </cell>
          <cell r="D872">
            <v>145000</v>
          </cell>
        </row>
        <row r="873">
          <cell r="B873" t="str">
            <v>Paving Blok T. 6cm CP</v>
          </cell>
          <cell r="C873" t="str">
            <v>m2</v>
          </cell>
          <cell r="D873">
            <v>50000</v>
          </cell>
        </row>
        <row r="874">
          <cell r="B874" t="str">
            <v>Paving Blok T. 8cm CP</v>
          </cell>
          <cell r="C874" t="str">
            <v>m2</v>
          </cell>
          <cell r="D874">
            <v>70000</v>
          </cell>
        </row>
        <row r="875">
          <cell r="B875" t="str">
            <v>Paving Blok T.10cm CP</v>
          </cell>
          <cell r="C875" t="str">
            <v>m2</v>
          </cell>
          <cell r="D875">
            <v>90000</v>
          </cell>
        </row>
        <row r="876">
          <cell r="B876" t="str">
            <v>Paving Blok T. 6cm CIS</v>
          </cell>
          <cell r="C876" t="str">
            <v>m2</v>
          </cell>
          <cell r="D876">
            <v>55000</v>
          </cell>
        </row>
        <row r="877">
          <cell r="B877" t="str">
            <v>Paving Blok T. 8cm CIS</v>
          </cell>
          <cell r="C877" t="str">
            <v>m2</v>
          </cell>
          <cell r="D877">
            <v>75000</v>
          </cell>
        </row>
        <row r="878">
          <cell r="B878" t="str">
            <v>Paving Blok T.10cm CIS</v>
          </cell>
          <cell r="C878" t="str">
            <v>m2</v>
          </cell>
          <cell r="D878">
            <v>95000</v>
          </cell>
        </row>
        <row r="879">
          <cell r="B879" t="str">
            <v>Paving Blok T. 6cm CON</v>
          </cell>
          <cell r="C879" t="str">
            <v>m2</v>
          </cell>
          <cell r="D879">
            <v>60000</v>
          </cell>
        </row>
        <row r="880">
          <cell r="B880" t="str">
            <v>Paving Blok T. 8cm CON</v>
          </cell>
          <cell r="C880" t="str">
            <v>m2</v>
          </cell>
          <cell r="D880">
            <v>80000</v>
          </cell>
        </row>
        <row r="881">
          <cell r="B881" t="str">
            <v>Paving Blok T.10cm CON</v>
          </cell>
          <cell r="C881" t="str">
            <v>m2</v>
          </cell>
          <cell r="D881">
            <v>100000</v>
          </cell>
        </row>
        <row r="882">
          <cell r="B882" t="str">
            <v>Penutup Atap Transparant Twin Light</v>
          </cell>
          <cell r="C882" t="str">
            <v>m2</v>
          </cell>
          <cell r="D882">
            <v>50000</v>
          </cell>
        </row>
        <row r="883">
          <cell r="B883" t="str">
            <v>Penutup Atap Transparant Lexan</v>
          </cell>
          <cell r="C883" t="str">
            <v>m2</v>
          </cell>
          <cell r="D883">
            <v>90000</v>
          </cell>
        </row>
        <row r="884">
          <cell r="B884" t="str">
            <v>Pintu Pgr BRC Double Gate DG.90 T1</v>
          </cell>
          <cell r="C884" t="str">
            <v>unit</v>
          </cell>
          <cell r="D884">
            <v>1059300</v>
          </cell>
        </row>
        <row r="885">
          <cell r="B885" t="str">
            <v>Pintu Pgr BRC Double Gate DG.120 T1</v>
          </cell>
          <cell r="C885" t="str">
            <v>unit</v>
          </cell>
          <cell r="D885">
            <v>1195700</v>
          </cell>
        </row>
        <row r="886">
          <cell r="B886" t="str">
            <v>Pintu Pgr BRC Double Gate DG.175 T1</v>
          </cell>
          <cell r="C886" t="str">
            <v>unit</v>
          </cell>
          <cell r="D886">
            <v>1824900</v>
          </cell>
        </row>
        <row r="887">
          <cell r="B887" t="str">
            <v>Pintu Pgr BRC Double Gate DG.190 T1</v>
          </cell>
          <cell r="C887" t="str">
            <v>unit</v>
          </cell>
          <cell r="D887">
            <v>1883200</v>
          </cell>
        </row>
        <row r="888">
          <cell r="B888" t="str">
            <v>Pintu Pgr BRC Single Gate DG.90 T1</v>
          </cell>
          <cell r="C888" t="str">
            <v>unit</v>
          </cell>
          <cell r="D888">
            <v>451000</v>
          </cell>
        </row>
        <row r="889">
          <cell r="B889" t="str">
            <v>Pintu Pgr BRC Single Gate DG.120 T1</v>
          </cell>
          <cell r="C889" t="str">
            <v>unit</v>
          </cell>
          <cell r="D889">
            <v>524700</v>
          </cell>
        </row>
        <row r="890">
          <cell r="B890" t="str">
            <v>Pintu Pgr BRC Single Gate DG.175 T1</v>
          </cell>
          <cell r="C890" t="str">
            <v>unit</v>
          </cell>
          <cell r="D890">
            <v>794200</v>
          </cell>
        </row>
        <row r="891">
          <cell r="B891" t="str">
            <v>Pintu Pgr BRC Single Gate DG.190 T1</v>
          </cell>
          <cell r="C891" t="str">
            <v>unit</v>
          </cell>
          <cell r="D891">
            <v>845900</v>
          </cell>
        </row>
        <row r="892">
          <cell r="B892" t="str">
            <v>Pipa Flexible Listrik</v>
          </cell>
          <cell r="C892" t="str">
            <v>m'</v>
          </cell>
          <cell r="D892">
            <v>7500</v>
          </cell>
        </row>
        <row r="893">
          <cell r="B893" t="str">
            <v>Pipa GIP dia 1/2"</v>
          </cell>
          <cell r="C893" t="str">
            <v>btg</v>
          </cell>
          <cell r="D893">
            <v>40000</v>
          </cell>
        </row>
        <row r="894">
          <cell r="B894" t="str">
            <v>Pipa GIP dia 1"</v>
          </cell>
          <cell r="C894" t="str">
            <v>btg</v>
          </cell>
          <cell r="D894">
            <v>75000</v>
          </cell>
        </row>
        <row r="895">
          <cell r="B895" t="str">
            <v>Pipa GIP dia 1 1/2"</v>
          </cell>
          <cell r="C895" t="str">
            <v>btg</v>
          </cell>
          <cell r="D895">
            <v>100000</v>
          </cell>
        </row>
        <row r="896">
          <cell r="B896" t="str">
            <v>Pipa Listrik Clipsal</v>
          </cell>
          <cell r="C896" t="str">
            <v>btg</v>
          </cell>
          <cell r="D896">
            <v>7500</v>
          </cell>
        </row>
        <row r="897">
          <cell r="B897" t="str">
            <v>Pipa PVC dia 1/2" Klas AW</v>
          </cell>
          <cell r="C897" t="str">
            <v>btg</v>
          </cell>
          <cell r="D897">
            <v>10000</v>
          </cell>
        </row>
        <row r="898">
          <cell r="B898" t="str">
            <v>Pipa PVC dia 3/4" Klas AW</v>
          </cell>
          <cell r="C898" t="str">
            <v>btg</v>
          </cell>
          <cell r="D898">
            <v>12500</v>
          </cell>
        </row>
        <row r="899">
          <cell r="B899" t="str">
            <v>Pipa PVC dia 1" Klas AW</v>
          </cell>
          <cell r="C899" t="str">
            <v>btg</v>
          </cell>
          <cell r="D899">
            <v>15000</v>
          </cell>
        </row>
        <row r="900">
          <cell r="B900" t="str">
            <v>Pipa PVC dia 11/4" Klas AW</v>
          </cell>
          <cell r="C900" t="str">
            <v>btg</v>
          </cell>
          <cell r="D900">
            <v>17500</v>
          </cell>
        </row>
        <row r="901">
          <cell r="B901" t="str">
            <v>Pipa PVC dia 11/2" Klas AW</v>
          </cell>
          <cell r="C901" t="str">
            <v>btg</v>
          </cell>
          <cell r="D901">
            <v>20000</v>
          </cell>
        </row>
        <row r="902">
          <cell r="B902" t="str">
            <v>Pipa PVC dia 2" Klas AW</v>
          </cell>
          <cell r="C902" t="str">
            <v>btg</v>
          </cell>
          <cell r="D902">
            <v>25000</v>
          </cell>
        </row>
        <row r="903">
          <cell r="B903" t="str">
            <v>Pipa PVC dia 21/2" Klas AW</v>
          </cell>
          <cell r="C903" t="str">
            <v>btg</v>
          </cell>
          <cell r="D903">
            <v>27500</v>
          </cell>
        </row>
        <row r="904">
          <cell r="B904" t="str">
            <v>Pipa PVC dia 3" Klas AW</v>
          </cell>
          <cell r="C904" t="str">
            <v>btg</v>
          </cell>
          <cell r="D904">
            <v>30000</v>
          </cell>
        </row>
        <row r="905">
          <cell r="B905" t="str">
            <v>Pipa PVC dia 4" Klas AW</v>
          </cell>
          <cell r="C905" t="str">
            <v>btg</v>
          </cell>
          <cell r="D905">
            <v>40000</v>
          </cell>
        </row>
        <row r="906">
          <cell r="B906" t="str">
            <v>Pipa PVC dia 5" Klas AW</v>
          </cell>
          <cell r="C906" t="str">
            <v>btg</v>
          </cell>
          <cell r="D906">
            <v>50000</v>
          </cell>
        </row>
        <row r="907">
          <cell r="B907" t="str">
            <v>Pipa PVC dia 6" Klas AW</v>
          </cell>
          <cell r="C907" t="str">
            <v>btg</v>
          </cell>
          <cell r="D907">
            <v>60000</v>
          </cell>
        </row>
        <row r="908">
          <cell r="B908" t="str">
            <v>Pipa PVC dia 1/2" Klas D</v>
          </cell>
          <cell r="C908" t="str">
            <v>btg</v>
          </cell>
          <cell r="D908">
            <v>7500</v>
          </cell>
        </row>
        <row r="909">
          <cell r="B909" t="str">
            <v>Pipa PVC dia 3/4" Klas D</v>
          </cell>
          <cell r="C909" t="str">
            <v>btg</v>
          </cell>
          <cell r="D909">
            <v>10000</v>
          </cell>
        </row>
        <row r="910">
          <cell r="B910" t="str">
            <v>Pipa PVC dia 1" Klas D</v>
          </cell>
          <cell r="C910" t="str">
            <v>btg</v>
          </cell>
          <cell r="D910">
            <v>12500</v>
          </cell>
        </row>
        <row r="911">
          <cell r="B911" t="str">
            <v>Pipa PVC dia 11/4" Klas D</v>
          </cell>
          <cell r="C911" t="str">
            <v>btg</v>
          </cell>
          <cell r="D911">
            <v>15000</v>
          </cell>
        </row>
        <row r="912">
          <cell r="B912" t="str">
            <v>Pipa PVC dia 11/2" Klas D</v>
          </cell>
          <cell r="C912" t="str">
            <v>btg</v>
          </cell>
          <cell r="D912">
            <v>17500</v>
          </cell>
        </row>
        <row r="913">
          <cell r="B913" t="str">
            <v>Pipa PVC dia 2" Klas D</v>
          </cell>
          <cell r="C913" t="str">
            <v>btg</v>
          </cell>
          <cell r="D913">
            <v>20000</v>
          </cell>
        </row>
        <row r="914">
          <cell r="B914" t="str">
            <v>Pipa PVC dia 21/2" Klas D</v>
          </cell>
          <cell r="C914" t="str">
            <v>btg</v>
          </cell>
          <cell r="D914">
            <v>22500</v>
          </cell>
        </row>
        <row r="915">
          <cell r="B915" t="str">
            <v>Pipa PVC dia 3" Klas D</v>
          </cell>
          <cell r="C915" t="str">
            <v>btg</v>
          </cell>
          <cell r="D915">
            <v>27500</v>
          </cell>
        </row>
        <row r="916">
          <cell r="B916" t="str">
            <v>Pipa PVC dia 4" Klas D</v>
          </cell>
          <cell r="C916" t="str">
            <v>btg</v>
          </cell>
          <cell r="D916">
            <v>35000</v>
          </cell>
        </row>
        <row r="917">
          <cell r="B917" t="str">
            <v>Pipa PVC dia 5" Klas D</v>
          </cell>
          <cell r="C917" t="str">
            <v>btg</v>
          </cell>
          <cell r="D917">
            <v>45000</v>
          </cell>
        </row>
        <row r="918">
          <cell r="B918" t="str">
            <v>Pipa PVC dia 6" Klas D</v>
          </cell>
          <cell r="C918" t="str">
            <v>btg</v>
          </cell>
          <cell r="D918">
            <v>55000</v>
          </cell>
        </row>
        <row r="919">
          <cell r="B919" t="str">
            <v>Plamur Besi</v>
          </cell>
          <cell r="C919" t="str">
            <v>kg</v>
          </cell>
          <cell r="D919">
            <v>10000</v>
          </cell>
        </row>
        <row r="920">
          <cell r="B920" t="str">
            <v>Plamur Cat Duco</v>
          </cell>
          <cell r="C920" t="str">
            <v>kg</v>
          </cell>
          <cell r="D920">
            <v>15000</v>
          </cell>
        </row>
        <row r="921">
          <cell r="B921" t="str">
            <v>Plamur Kayu</v>
          </cell>
          <cell r="C921" t="str">
            <v>kg</v>
          </cell>
          <cell r="D921">
            <v>10000</v>
          </cell>
        </row>
        <row r="922">
          <cell r="B922" t="str">
            <v>Plamur Tembok dalam</v>
          </cell>
          <cell r="C922" t="str">
            <v>kg</v>
          </cell>
          <cell r="D922">
            <v>10000</v>
          </cell>
        </row>
        <row r="923">
          <cell r="B923" t="str">
            <v>Plamur Tembok Luar</v>
          </cell>
          <cell r="C923" t="str">
            <v>kg</v>
          </cell>
          <cell r="D923">
            <v>15000</v>
          </cell>
        </row>
        <row r="924">
          <cell r="B924" t="str">
            <v>Plastik Sheet</v>
          </cell>
          <cell r="C924" t="str">
            <v>m2</v>
          </cell>
          <cell r="D924">
            <v>1000</v>
          </cell>
        </row>
        <row r="925">
          <cell r="B925" t="str">
            <v>Rangka Atap Aluminium</v>
          </cell>
          <cell r="C925" t="str">
            <v>m2</v>
          </cell>
          <cell r="D925">
            <v>175000</v>
          </cell>
        </row>
        <row r="926">
          <cell r="B926" t="str">
            <v>Politur Ultran P.01</v>
          </cell>
          <cell r="C926" t="str">
            <v>kg</v>
          </cell>
          <cell r="D926">
            <v>30000</v>
          </cell>
        </row>
        <row r="927">
          <cell r="B927" t="str">
            <v>Politur Ultran P.03</v>
          </cell>
          <cell r="C927" t="str">
            <v>kg</v>
          </cell>
          <cell r="D927">
            <v>30000</v>
          </cell>
        </row>
        <row r="928">
          <cell r="B928" t="str">
            <v>Politur Melamic Dasar</v>
          </cell>
          <cell r="C928" t="str">
            <v>kg</v>
          </cell>
          <cell r="D928">
            <v>35000</v>
          </cell>
        </row>
        <row r="929">
          <cell r="B929" t="str">
            <v>Politur Melamic Jadi</v>
          </cell>
          <cell r="C929" t="str">
            <v>kg</v>
          </cell>
          <cell r="D929">
            <v>40000</v>
          </cell>
        </row>
        <row r="930">
          <cell r="B930" t="str">
            <v>Railling Tangga+Handrail Besi St.Steel</v>
          </cell>
          <cell r="C930" t="str">
            <v>m'</v>
          </cell>
          <cell r="D930">
            <v>1000000</v>
          </cell>
        </row>
        <row r="931">
          <cell r="B931" t="str">
            <v>Railling Tangga+Handrail Besi Tempa</v>
          </cell>
          <cell r="C931" t="str">
            <v>m'</v>
          </cell>
          <cell r="D931">
            <v>750000</v>
          </cell>
        </row>
        <row r="932">
          <cell r="B932" t="str">
            <v>Railling Tangga+Handrail Besi GIP</v>
          </cell>
          <cell r="C932" t="str">
            <v>m'</v>
          </cell>
          <cell r="D932">
            <v>500000</v>
          </cell>
        </row>
        <row r="933">
          <cell r="B933" t="str">
            <v>Railling Tangga+Handrail Besi Profil</v>
          </cell>
          <cell r="C933" t="str">
            <v>m'</v>
          </cell>
          <cell r="D933">
            <v>350000</v>
          </cell>
        </row>
        <row r="934">
          <cell r="B934" t="str">
            <v>Handrail Tangga Kayu Jati Kw.Politur</v>
          </cell>
          <cell r="C934" t="str">
            <v>m'</v>
          </cell>
          <cell r="D934">
            <v>175000</v>
          </cell>
        </row>
        <row r="935">
          <cell r="B935" t="str">
            <v>Handrail Tangga Kayu Jati Kw.cat</v>
          </cell>
          <cell r="C935" t="str">
            <v>m'</v>
          </cell>
          <cell r="D935">
            <v>150000</v>
          </cell>
        </row>
        <row r="936">
          <cell r="B936" t="str">
            <v>Handrail Tangga Kayu Bangkirai Kw.Politur</v>
          </cell>
          <cell r="C936" t="str">
            <v>m'</v>
          </cell>
          <cell r="D936">
            <v>100000</v>
          </cell>
        </row>
        <row r="937">
          <cell r="B937" t="str">
            <v>Handrail Tangga Kayu Bangkirai Kw.cat</v>
          </cell>
          <cell r="C937" t="str">
            <v>m'</v>
          </cell>
          <cell r="D937">
            <v>85000</v>
          </cell>
        </row>
        <row r="938">
          <cell r="B938" t="str">
            <v>Handrail Tangga Kayu Kamper Smd Kw.Politur</v>
          </cell>
          <cell r="C938" t="str">
            <v>m'</v>
          </cell>
          <cell r="D938">
            <v>75000</v>
          </cell>
        </row>
        <row r="939">
          <cell r="B939" t="str">
            <v>Handrail Tangga Kayu Kamper Smd Kw.cat</v>
          </cell>
          <cell r="C939" t="str">
            <v>m'</v>
          </cell>
          <cell r="D939">
            <v>50000</v>
          </cell>
        </row>
        <row r="940">
          <cell r="B940" t="str">
            <v>Rell Jendela Sliding 1 Daun</v>
          </cell>
          <cell r="C940" t="str">
            <v>set</v>
          </cell>
          <cell r="D940">
            <v>100000</v>
          </cell>
        </row>
        <row r="941">
          <cell r="B941" t="str">
            <v>Rell Jendela Sliding 2 Daun</v>
          </cell>
          <cell r="C941" t="str">
            <v>set</v>
          </cell>
          <cell r="D941">
            <v>200000</v>
          </cell>
        </row>
        <row r="942">
          <cell r="B942" t="str">
            <v>Rell Jendela Sliding 3 Daun</v>
          </cell>
          <cell r="C942" t="str">
            <v>set</v>
          </cell>
          <cell r="D942">
            <v>300000</v>
          </cell>
        </row>
        <row r="943">
          <cell r="B943" t="str">
            <v>Rell Pintu Garasi 4 Daun</v>
          </cell>
          <cell r="C943" t="str">
            <v>set</v>
          </cell>
          <cell r="D943">
            <v>2000000</v>
          </cell>
        </row>
        <row r="944">
          <cell r="B944" t="str">
            <v>Rell Pintu Garasi 6 Daun</v>
          </cell>
          <cell r="C944" t="str">
            <v>set</v>
          </cell>
          <cell r="D944">
            <v>3000000</v>
          </cell>
        </row>
        <row r="945">
          <cell r="B945" t="str">
            <v>Rell Pintu Garasi 8 Daun</v>
          </cell>
          <cell r="C945" t="str">
            <v>set</v>
          </cell>
          <cell r="D945">
            <v>4000000</v>
          </cell>
        </row>
        <row r="946">
          <cell r="B946" t="str">
            <v>Rell Pintu Sorong 1Daun</v>
          </cell>
          <cell r="C946" t="str">
            <v>set</v>
          </cell>
          <cell r="D946">
            <v>150000</v>
          </cell>
        </row>
        <row r="947">
          <cell r="B947" t="str">
            <v>Rell Pintu Sorong 2Daun</v>
          </cell>
          <cell r="C947" t="str">
            <v>set</v>
          </cell>
          <cell r="D947">
            <v>250000</v>
          </cell>
        </row>
        <row r="948">
          <cell r="B948" t="str">
            <v>Reng Jati</v>
          </cell>
          <cell r="C948" t="str">
            <v>m3</v>
          </cell>
          <cell r="D948">
            <v>20000000</v>
          </cell>
        </row>
        <row r="949">
          <cell r="B949" t="str">
            <v>Reng Bangkirai</v>
          </cell>
          <cell r="C949" t="str">
            <v>m3</v>
          </cell>
          <cell r="D949">
            <v>4000000</v>
          </cell>
        </row>
        <row r="950">
          <cell r="B950" t="str">
            <v>Reng Kamper Samarinda</v>
          </cell>
          <cell r="C950" t="str">
            <v>m3</v>
          </cell>
          <cell r="D950">
            <v>3500000</v>
          </cell>
        </row>
        <row r="951">
          <cell r="B951" t="str">
            <v>Reng Kamper Medan</v>
          </cell>
          <cell r="C951" t="str">
            <v>m3</v>
          </cell>
          <cell r="D951">
            <v>2500000</v>
          </cell>
        </row>
        <row r="952">
          <cell r="B952" t="str">
            <v>Reng Meranti</v>
          </cell>
          <cell r="C952" t="str">
            <v>m3</v>
          </cell>
          <cell r="D952">
            <v>1100000</v>
          </cell>
        </row>
        <row r="953">
          <cell r="B953" t="str">
            <v>Reng Borneo</v>
          </cell>
          <cell r="C953" t="str">
            <v>m3</v>
          </cell>
          <cell r="D953">
            <v>1000000</v>
          </cell>
        </row>
        <row r="954">
          <cell r="B954" t="str">
            <v>Residu</v>
          </cell>
          <cell r="C954" t="str">
            <v>ltr</v>
          </cell>
          <cell r="D954">
            <v>3500</v>
          </cell>
        </row>
        <row r="955">
          <cell r="B955" t="str">
            <v>Roof Drain dia 4" Plastik</v>
          </cell>
          <cell r="C955" t="str">
            <v>bh</v>
          </cell>
          <cell r="D955">
            <v>10000</v>
          </cell>
        </row>
        <row r="956">
          <cell r="B956" t="str">
            <v>Roof Drain dia 4" Kuningan</v>
          </cell>
          <cell r="C956" t="str">
            <v>bh</v>
          </cell>
          <cell r="D956">
            <v>25000</v>
          </cell>
        </row>
        <row r="957">
          <cell r="B957" t="str">
            <v>Roof Drain dia 4" Stainless Steel</v>
          </cell>
          <cell r="C957" t="str">
            <v>bh</v>
          </cell>
          <cell r="D957">
            <v>50000</v>
          </cell>
        </row>
        <row r="958">
          <cell r="B958" t="str">
            <v>Roll Cat Kecil</v>
          </cell>
          <cell r="C958" t="str">
            <v>bh</v>
          </cell>
          <cell r="D958">
            <v>10000</v>
          </cell>
        </row>
        <row r="959">
          <cell r="B959" t="str">
            <v>Roll Cat Sedang</v>
          </cell>
          <cell r="C959" t="str">
            <v>bh</v>
          </cell>
          <cell r="D959">
            <v>15000</v>
          </cell>
        </row>
        <row r="960">
          <cell r="B960" t="str">
            <v>Roll Cat Besar</v>
          </cell>
          <cell r="C960" t="str">
            <v>bh</v>
          </cell>
          <cell r="D960">
            <v>20000</v>
          </cell>
        </row>
        <row r="961">
          <cell r="B961" t="str">
            <v>Saringan Pipa Air Hujan Kuningan dia 2"</v>
          </cell>
          <cell r="C961" t="str">
            <v>bh</v>
          </cell>
          <cell r="D961">
            <v>5000</v>
          </cell>
        </row>
        <row r="962">
          <cell r="B962" t="str">
            <v>Saringan Pipa Air Hujan Kuningan dia 2,5"</v>
          </cell>
          <cell r="C962" t="str">
            <v>bh</v>
          </cell>
          <cell r="D962">
            <v>7500</v>
          </cell>
        </row>
        <row r="963">
          <cell r="B963" t="str">
            <v>Saringan Pipa Air Hujan Kuningan dia 3"</v>
          </cell>
          <cell r="C963" t="str">
            <v>bh</v>
          </cell>
          <cell r="D963">
            <v>10000</v>
          </cell>
        </row>
        <row r="964">
          <cell r="B964" t="str">
            <v>Saringan Pipa Air Hujan Kuningan dia 4"</v>
          </cell>
          <cell r="C964" t="str">
            <v>bh</v>
          </cell>
          <cell r="D964">
            <v>15000</v>
          </cell>
        </row>
        <row r="965">
          <cell r="B965" t="str">
            <v>Saringan Pipa Air Hujan Kuningan dia 5"</v>
          </cell>
          <cell r="C965" t="str">
            <v>bh</v>
          </cell>
          <cell r="D965">
            <v>20000</v>
          </cell>
        </row>
        <row r="966">
          <cell r="B966" t="str">
            <v>Saringan Pipa Air Hujan Kuningan dia 6"</v>
          </cell>
          <cell r="C966" t="str">
            <v>bh</v>
          </cell>
          <cell r="D966">
            <v>25000</v>
          </cell>
        </row>
        <row r="967">
          <cell r="B967" t="str">
            <v>Saringan Pipa Air Stainless Steel dia 2"</v>
          </cell>
          <cell r="C967" t="str">
            <v>bh</v>
          </cell>
          <cell r="D967">
            <v>10000</v>
          </cell>
        </row>
        <row r="968">
          <cell r="B968" t="str">
            <v>Saringan Pipa Air Stainless Steel dia 2,5"</v>
          </cell>
          <cell r="C968" t="str">
            <v>bh</v>
          </cell>
          <cell r="D968">
            <v>15000</v>
          </cell>
        </row>
        <row r="969">
          <cell r="B969" t="str">
            <v>Saringan Pipa Air Stainless Steel dia 3"</v>
          </cell>
          <cell r="C969" t="str">
            <v>bh</v>
          </cell>
          <cell r="D969">
            <v>20000</v>
          </cell>
        </row>
        <row r="970">
          <cell r="B970" t="str">
            <v>Saringan Pipa Air Stainless Steel dia 4"</v>
          </cell>
          <cell r="C970" t="str">
            <v>bh</v>
          </cell>
          <cell r="D970">
            <v>30000</v>
          </cell>
        </row>
        <row r="971">
          <cell r="B971" t="str">
            <v>Saringan Pipa Air Stainless Steel dia 5"</v>
          </cell>
          <cell r="C971" t="str">
            <v>bh</v>
          </cell>
          <cell r="D971">
            <v>40000</v>
          </cell>
        </row>
        <row r="972">
          <cell r="B972" t="str">
            <v>Saringan Pipa Air Stainless Steel dia 6"</v>
          </cell>
          <cell r="C972" t="str">
            <v>bh</v>
          </cell>
          <cell r="D972">
            <v>50000</v>
          </cell>
        </row>
        <row r="973">
          <cell r="B973" t="str">
            <v>Seal Tape Kran dll</v>
          </cell>
          <cell r="C973" t="str">
            <v>bh</v>
          </cell>
          <cell r="D973">
            <v>2500</v>
          </cell>
        </row>
        <row r="974">
          <cell r="B974" t="str">
            <v>Semen portland</v>
          </cell>
          <cell r="C974" t="str">
            <v>sak</v>
          </cell>
          <cell r="D974">
            <v>55000</v>
          </cell>
        </row>
        <row r="975">
          <cell r="B975" t="str">
            <v>Semen Putih</v>
          </cell>
          <cell r="C975" t="str">
            <v>kg</v>
          </cell>
          <cell r="D975">
            <v>5000</v>
          </cell>
        </row>
        <row r="976">
          <cell r="B976" t="str">
            <v>Semen Pengisi Nat</v>
          </cell>
          <cell r="C976" t="str">
            <v>kg</v>
          </cell>
          <cell r="D976">
            <v>5000</v>
          </cell>
        </row>
        <row r="977">
          <cell r="B977" t="str">
            <v>Seng Gelombang</v>
          </cell>
          <cell r="C977" t="str">
            <v>lbr</v>
          </cell>
          <cell r="D977">
            <v>22500</v>
          </cell>
        </row>
        <row r="978">
          <cell r="B978" t="str">
            <v>Seng Plat BJLS 30</v>
          </cell>
          <cell r="C978" t="str">
            <v>m'</v>
          </cell>
          <cell r="D978">
            <v>25000</v>
          </cell>
        </row>
        <row r="979">
          <cell r="B979" t="str">
            <v>Septic Tank Fibre Kap.1,00M3</v>
          </cell>
          <cell r="C979" t="str">
            <v>bh</v>
          </cell>
          <cell r="D979">
            <v>1750000</v>
          </cell>
        </row>
        <row r="980">
          <cell r="B980" t="str">
            <v>Septic Tank Fibre Kap.1,50M3</v>
          </cell>
          <cell r="C980" t="str">
            <v>bh</v>
          </cell>
          <cell r="D980">
            <v>2500000</v>
          </cell>
        </row>
        <row r="981">
          <cell r="B981" t="str">
            <v>Septic Tank Fibre Kap.2,00M3</v>
          </cell>
          <cell r="C981" t="str">
            <v>bh</v>
          </cell>
          <cell r="D981">
            <v>3000000</v>
          </cell>
        </row>
        <row r="982">
          <cell r="B982" t="str">
            <v>Septic Tank Fibre Kap.2,50M3</v>
          </cell>
          <cell r="C982" t="str">
            <v>bh</v>
          </cell>
          <cell r="D982">
            <v>3750000</v>
          </cell>
        </row>
        <row r="983">
          <cell r="B983" t="str">
            <v>Septic Tank Fibre Kap.3,00M3</v>
          </cell>
          <cell r="C983" t="str">
            <v>bh</v>
          </cell>
          <cell r="D983">
            <v>4250000</v>
          </cell>
        </row>
        <row r="984">
          <cell r="B984" t="str">
            <v>Shower Tray Import Type-1</v>
          </cell>
          <cell r="C984" t="str">
            <v>bh</v>
          </cell>
          <cell r="D984">
            <v>750000</v>
          </cell>
        </row>
        <row r="985">
          <cell r="B985" t="str">
            <v>Shower Tray Import Type-2</v>
          </cell>
          <cell r="C985" t="str">
            <v>bh</v>
          </cell>
          <cell r="D985">
            <v>700000</v>
          </cell>
        </row>
        <row r="986">
          <cell r="B986" t="str">
            <v>Shower Tray Import Type-3</v>
          </cell>
          <cell r="C986" t="str">
            <v>bh</v>
          </cell>
          <cell r="D986">
            <v>650000</v>
          </cell>
        </row>
        <row r="987">
          <cell r="B987" t="str">
            <v>Shower Tray Lokal TOTO Type-1</v>
          </cell>
          <cell r="C987" t="str">
            <v>bh</v>
          </cell>
          <cell r="D987">
            <v>600000</v>
          </cell>
        </row>
        <row r="988">
          <cell r="B988" t="str">
            <v>Shower Tray Lokal TOTO Type-2</v>
          </cell>
          <cell r="C988" t="str">
            <v>bh</v>
          </cell>
          <cell r="D988">
            <v>550000</v>
          </cell>
        </row>
        <row r="989">
          <cell r="B989" t="str">
            <v>Shower Tray Lokal TOTO Type-3</v>
          </cell>
          <cell r="C989" t="str">
            <v>bh</v>
          </cell>
          <cell r="D989">
            <v>500000</v>
          </cell>
        </row>
        <row r="990">
          <cell r="B990" t="str">
            <v>Shower Tray Lokal KIA Type-1</v>
          </cell>
          <cell r="C990" t="str">
            <v>bh</v>
          </cell>
          <cell r="D990">
            <v>450000</v>
          </cell>
        </row>
        <row r="991">
          <cell r="B991" t="str">
            <v>Shower Tray Lokal KIA Type-2</v>
          </cell>
          <cell r="C991" t="str">
            <v>bh</v>
          </cell>
          <cell r="D991">
            <v>400000</v>
          </cell>
        </row>
        <row r="992">
          <cell r="B992" t="str">
            <v>Shower Tray Lokal KIA Type-3</v>
          </cell>
          <cell r="C992" t="str">
            <v>bh</v>
          </cell>
          <cell r="D992">
            <v>350000</v>
          </cell>
        </row>
        <row r="993">
          <cell r="B993" t="str">
            <v>Shower Tray Lokal INA Type-1</v>
          </cell>
          <cell r="C993" t="str">
            <v>bh</v>
          </cell>
          <cell r="D993">
            <v>300000</v>
          </cell>
        </row>
        <row r="994">
          <cell r="B994" t="str">
            <v>Shower Tray Lokal INA Type-2</v>
          </cell>
          <cell r="C994" t="str">
            <v>bh</v>
          </cell>
          <cell r="D994">
            <v>250000</v>
          </cell>
        </row>
        <row r="995">
          <cell r="B995" t="str">
            <v>Shower Tray Lokal INA Type-3</v>
          </cell>
          <cell r="C995" t="str">
            <v>bh</v>
          </cell>
          <cell r="D995">
            <v>200000</v>
          </cell>
        </row>
        <row r="996">
          <cell r="B996" t="str">
            <v>Sikat Kawat U.Pek.Besi/Baja</v>
          </cell>
          <cell r="C996" t="str">
            <v>bh</v>
          </cell>
          <cell r="D996">
            <v>10000</v>
          </cell>
        </row>
        <row r="997">
          <cell r="B997" t="str">
            <v>Sirtu Gali</v>
          </cell>
          <cell r="C997" t="str">
            <v>m3</v>
          </cell>
          <cell r="D997">
            <v>125000</v>
          </cell>
        </row>
        <row r="998">
          <cell r="B998" t="str">
            <v>Shower Spray Import</v>
          </cell>
          <cell r="D998">
            <v>750000</v>
          </cell>
        </row>
        <row r="999">
          <cell r="B999" t="str">
            <v>Shower Spray Import</v>
          </cell>
          <cell r="D999">
            <v>600000</v>
          </cell>
        </row>
        <row r="1000">
          <cell r="B1000" t="str">
            <v>Shower Spray Import</v>
          </cell>
          <cell r="D1000">
            <v>500000</v>
          </cell>
        </row>
        <row r="1001">
          <cell r="B1001" t="str">
            <v>Shower Spray Toto</v>
          </cell>
          <cell r="D1001">
            <v>351000</v>
          </cell>
        </row>
        <row r="1002">
          <cell r="B1002" t="str">
            <v>Shower Spray Toto</v>
          </cell>
          <cell r="D1002">
            <v>308000</v>
          </cell>
        </row>
        <row r="1003">
          <cell r="B1003" t="str">
            <v>Shower Spray Toto</v>
          </cell>
          <cell r="D1003">
            <v>308000</v>
          </cell>
        </row>
        <row r="1004">
          <cell r="B1004" t="str">
            <v>Shower Spray KIA</v>
          </cell>
          <cell r="D1004">
            <v>300000</v>
          </cell>
        </row>
        <row r="1005">
          <cell r="B1005" t="str">
            <v>Shower Spray KIA</v>
          </cell>
          <cell r="D1005">
            <v>250000</v>
          </cell>
        </row>
        <row r="1006">
          <cell r="B1006" t="str">
            <v>Shower Spray KIA</v>
          </cell>
          <cell r="D1006">
            <v>225000</v>
          </cell>
        </row>
        <row r="1007">
          <cell r="B1007" t="str">
            <v>Shower Spray INA</v>
          </cell>
          <cell r="D1007">
            <v>275000</v>
          </cell>
        </row>
        <row r="1008">
          <cell r="B1008" t="str">
            <v>Shower Spray INA</v>
          </cell>
          <cell r="D1008">
            <v>225000</v>
          </cell>
        </row>
        <row r="1009">
          <cell r="B1009" t="str">
            <v>Shower Spray INA</v>
          </cell>
          <cell r="D1009">
            <v>200000</v>
          </cell>
        </row>
        <row r="1010">
          <cell r="B1010" t="str">
            <v>Sok &amp; Knie PVC AW dia 1 1/2"</v>
          </cell>
          <cell r="C1010" t="str">
            <v>bh</v>
          </cell>
          <cell r="D1010">
            <v>3000</v>
          </cell>
        </row>
        <row r="1011">
          <cell r="B1011" t="str">
            <v>Sok &amp; Knie PVC AW dia 1 1/4"</v>
          </cell>
          <cell r="C1011" t="str">
            <v>bh</v>
          </cell>
          <cell r="D1011">
            <v>2750</v>
          </cell>
        </row>
        <row r="1012">
          <cell r="B1012" t="str">
            <v>Sok &amp; Knie PVC AW dia 1"</v>
          </cell>
          <cell r="C1012" t="str">
            <v>bh</v>
          </cell>
          <cell r="D1012">
            <v>2500</v>
          </cell>
        </row>
        <row r="1013">
          <cell r="B1013" t="str">
            <v>Sok &amp; Knie PVC AW dia 3/4"</v>
          </cell>
          <cell r="C1013" t="str">
            <v>bh</v>
          </cell>
          <cell r="D1013">
            <v>2250</v>
          </cell>
        </row>
        <row r="1014">
          <cell r="B1014" t="str">
            <v>Sok &amp; Knie PVC AW dia 1/2"</v>
          </cell>
          <cell r="C1014" t="str">
            <v>bh</v>
          </cell>
          <cell r="D1014">
            <v>2000</v>
          </cell>
        </row>
        <row r="1015">
          <cell r="B1015" t="str">
            <v>Sok &amp; Knie PVC D dia 1/2"</v>
          </cell>
          <cell r="C1015" t="str">
            <v>bh</v>
          </cell>
          <cell r="D1015">
            <v>1750</v>
          </cell>
        </row>
        <row r="1016">
          <cell r="B1016" t="str">
            <v>Sok &amp; Knie PVC D dia 3/4"</v>
          </cell>
          <cell r="C1016" t="str">
            <v>bh</v>
          </cell>
          <cell r="D1016">
            <v>2000</v>
          </cell>
        </row>
        <row r="1017">
          <cell r="B1017" t="str">
            <v>Sok &amp; Knie PVC D dia 1"</v>
          </cell>
          <cell r="C1017" t="str">
            <v>bh</v>
          </cell>
          <cell r="D1017">
            <v>2250</v>
          </cell>
        </row>
        <row r="1018">
          <cell r="B1018" t="str">
            <v>Sok &amp; Knie PVC D dia 1 1/4"</v>
          </cell>
          <cell r="C1018" t="str">
            <v>bh</v>
          </cell>
          <cell r="D1018">
            <v>2500</v>
          </cell>
        </row>
        <row r="1019">
          <cell r="B1019" t="str">
            <v>Sok &amp; Knie PVC D dia 1 1/2"</v>
          </cell>
          <cell r="C1019" t="str">
            <v>bh</v>
          </cell>
          <cell r="D1019">
            <v>2750</v>
          </cell>
        </row>
        <row r="1020">
          <cell r="B1020" t="str">
            <v>Sok &amp; Knie PVC D dia 2"</v>
          </cell>
          <cell r="C1020" t="str">
            <v>bh</v>
          </cell>
          <cell r="D1020">
            <v>3000</v>
          </cell>
        </row>
        <row r="1021">
          <cell r="B1021" t="str">
            <v>Sok &amp; Knie PVC D dia 2 1/2"</v>
          </cell>
          <cell r="C1021" t="str">
            <v>bh</v>
          </cell>
          <cell r="D1021">
            <v>3500</v>
          </cell>
        </row>
        <row r="1022">
          <cell r="B1022" t="str">
            <v>Sok &amp; Knie PVC D dia 3"</v>
          </cell>
          <cell r="C1022" t="str">
            <v>bh</v>
          </cell>
          <cell r="D1022">
            <v>4000</v>
          </cell>
        </row>
        <row r="1023">
          <cell r="B1023" t="str">
            <v>Sok &amp; Knie PVC D dia 4"</v>
          </cell>
          <cell r="C1023" t="str">
            <v>bh</v>
          </cell>
          <cell r="D1023">
            <v>5000</v>
          </cell>
        </row>
        <row r="1024">
          <cell r="B1024" t="str">
            <v>Sok &amp; Knie PVC D dia 5"</v>
          </cell>
          <cell r="C1024" t="str">
            <v>bh</v>
          </cell>
          <cell r="D1024">
            <v>6000</v>
          </cell>
        </row>
        <row r="1025">
          <cell r="B1025" t="str">
            <v>Sok &amp; Knie PVC D dia 6"</v>
          </cell>
          <cell r="C1025" t="str">
            <v>bh</v>
          </cell>
          <cell r="D1025">
            <v>7500</v>
          </cell>
        </row>
        <row r="1026">
          <cell r="B1026" t="str">
            <v>Stop Kran Logam dia 1"</v>
          </cell>
          <cell r="C1026" t="str">
            <v>bh</v>
          </cell>
          <cell r="D1026">
            <v>35000</v>
          </cell>
        </row>
        <row r="1027">
          <cell r="B1027" t="str">
            <v>Stop Kran Logam dia 3/4"</v>
          </cell>
          <cell r="C1027" t="str">
            <v>bh</v>
          </cell>
          <cell r="D1027">
            <v>30000</v>
          </cell>
        </row>
        <row r="1028">
          <cell r="B1028" t="str">
            <v>Stop Kran Logam dia 1/2"</v>
          </cell>
          <cell r="C1028" t="str">
            <v>bh</v>
          </cell>
          <cell r="D1028">
            <v>25000</v>
          </cell>
        </row>
        <row r="1029">
          <cell r="B1029" t="str">
            <v>Saklar Tunggal</v>
          </cell>
          <cell r="C1029" t="str">
            <v>bh</v>
          </cell>
          <cell r="D1029">
            <v>20000</v>
          </cell>
        </row>
        <row r="1030">
          <cell r="B1030" t="str">
            <v>Saklar Ganda</v>
          </cell>
          <cell r="C1030" t="str">
            <v>bh</v>
          </cell>
          <cell r="D1030">
            <v>30000</v>
          </cell>
        </row>
        <row r="1031">
          <cell r="B1031" t="str">
            <v>Saklar Hotel</v>
          </cell>
          <cell r="C1031" t="str">
            <v>bh</v>
          </cell>
          <cell r="D1031">
            <v>30000</v>
          </cell>
        </row>
        <row r="1032">
          <cell r="B1032" t="str">
            <v>Stop Kontak Biasa</v>
          </cell>
          <cell r="C1032" t="str">
            <v>bh</v>
          </cell>
          <cell r="D1032">
            <v>20000</v>
          </cell>
        </row>
        <row r="1033">
          <cell r="B1033" t="str">
            <v>Stop Kontak Khusus</v>
          </cell>
          <cell r="C1033" t="str">
            <v>bh</v>
          </cell>
          <cell r="D1033">
            <v>60000</v>
          </cell>
        </row>
        <row r="1034">
          <cell r="B1034" t="str">
            <v>T Doos Listrik</v>
          </cell>
          <cell r="C1034" t="str">
            <v>bh</v>
          </cell>
          <cell r="D1034">
            <v>4000</v>
          </cell>
        </row>
        <row r="1035">
          <cell r="B1035" t="str">
            <v>Tanah Urug</v>
          </cell>
          <cell r="C1035" t="str">
            <v>m3</v>
          </cell>
          <cell r="D1035">
            <v>100000</v>
          </cell>
        </row>
        <row r="1036">
          <cell r="B1036" t="str">
            <v>Tempat Sabun Dinding Import</v>
          </cell>
          <cell r="C1036" t="str">
            <v>bh</v>
          </cell>
          <cell r="D1036">
            <v>200000</v>
          </cell>
        </row>
        <row r="1037">
          <cell r="B1037" t="str">
            <v>Tempat Sabun Dinding Import</v>
          </cell>
          <cell r="C1037" t="str">
            <v>bh</v>
          </cell>
          <cell r="D1037">
            <v>150000</v>
          </cell>
        </row>
        <row r="1038">
          <cell r="B1038" t="str">
            <v>Tempat Sabun Dinding Import</v>
          </cell>
          <cell r="C1038" t="str">
            <v>bh</v>
          </cell>
          <cell r="D1038">
            <v>100000</v>
          </cell>
        </row>
        <row r="1039">
          <cell r="B1039" t="str">
            <v>Tempat Sabun Dinding Lokal Toto</v>
          </cell>
          <cell r="C1039" t="str">
            <v>bh</v>
          </cell>
          <cell r="D1039">
            <v>130000</v>
          </cell>
        </row>
        <row r="1040">
          <cell r="B1040" t="str">
            <v>Tempat Sabun Dinding Lokal Toto</v>
          </cell>
          <cell r="C1040" t="str">
            <v>bh</v>
          </cell>
          <cell r="D1040">
            <v>42000</v>
          </cell>
        </row>
        <row r="1041">
          <cell r="B1041" t="str">
            <v>Tempat Sabun Dinding Lokal Toto</v>
          </cell>
          <cell r="C1041" t="str">
            <v>bh</v>
          </cell>
          <cell r="D1041">
            <v>34000</v>
          </cell>
        </row>
        <row r="1042">
          <cell r="B1042" t="str">
            <v>Tempat Sabun Dinding Lokal KIA</v>
          </cell>
          <cell r="C1042" t="str">
            <v>bh</v>
          </cell>
          <cell r="D1042">
            <v>125000</v>
          </cell>
        </row>
        <row r="1043">
          <cell r="B1043" t="str">
            <v>Tempat Sabun Dinding Lokal KIA</v>
          </cell>
          <cell r="C1043" t="str">
            <v>bh</v>
          </cell>
          <cell r="D1043">
            <v>50000</v>
          </cell>
        </row>
        <row r="1044">
          <cell r="B1044" t="str">
            <v>Tempat Sabun Dinding Lokal KIA</v>
          </cell>
          <cell r="C1044" t="str">
            <v>bh</v>
          </cell>
          <cell r="D1044">
            <v>35000</v>
          </cell>
        </row>
        <row r="1045">
          <cell r="B1045" t="str">
            <v>Tempat Sabun Dinding Lokal INA</v>
          </cell>
          <cell r="C1045" t="str">
            <v>bh</v>
          </cell>
          <cell r="D1045">
            <v>100000</v>
          </cell>
        </row>
        <row r="1046">
          <cell r="B1046" t="str">
            <v>Tempat Sabun Dinding Lokal INA</v>
          </cell>
          <cell r="C1046" t="str">
            <v>bh</v>
          </cell>
          <cell r="D1046">
            <v>35000</v>
          </cell>
        </row>
        <row r="1047">
          <cell r="B1047" t="str">
            <v>Tempat Sabun Dinding Lokal INA</v>
          </cell>
          <cell r="C1047" t="str">
            <v>bh</v>
          </cell>
          <cell r="D1047">
            <v>25000</v>
          </cell>
        </row>
        <row r="1048">
          <cell r="B1048" t="str">
            <v>Tempat Tissue Import</v>
          </cell>
          <cell r="C1048" t="str">
            <v>bh</v>
          </cell>
          <cell r="D1048">
            <v>250000</v>
          </cell>
        </row>
        <row r="1049">
          <cell r="B1049" t="str">
            <v>Tempat Tissue Import</v>
          </cell>
          <cell r="C1049" t="str">
            <v>bh</v>
          </cell>
          <cell r="D1049">
            <v>150000</v>
          </cell>
        </row>
        <row r="1050">
          <cell r="B1050" t="str">
            <v>Tempat Tissue Import</v>
          </cell>
          <cell r="C1050" t="str">
            <v>bh</v>
          </cell>
          <cell r="D1050">
            <v>100000</v>
          </cell>
        </row>
        <row r="1051">
          <cell r="B1051" t="str">
            <v>Tempat Tissue Lokal Toto</v>
          </cell>
          <cell r="C1051" t="str">
            <v>bh</v>
          </cell>
          <cell r="D1051">
            <v>149000</v>
          </cell>
        </row>
        <row r="1052">
          <cell r="B1052" t="str">
            <v>Tempat Tissue Lokal Toto</v>
          </cell>
          <cell r="C1052" t="str">
            <v>bh</v>
          </cell>
          <cell r="D1052">
            <v>119000</v>
          </cell>
        </row>
        <row r="1053">
          <cell r="B1053" t="str">
            <v>Tempat Tissue Lokal Toto</v>
          </cell>
          <cell r="C1053" t="str">
            <v>bh</v>
          </cell>
          <cell r="D1053">
            <v>54000</v>
          </cell>
        </row>
        <row r="1054">
          <cell r="B1054" t="str">
            <v>Tempat Tissue Lokal KIA</v>
          </cell>
          <cell r="C1054" t="str">
            <v>bh</v>
          </cell>
          <cell r="D1054">
            <v>125000</v>
          </cell>
        </row>
        <row r="1055">
          <cell r="B1055" t="str">
            <v>Tempat Tissue Lokal KIA</v>
          </cell>
          <cell r="C1055" t="str">
            <v>bh</v>
          </cell>
          <cell r="D1055">
            <v>100000</v>
          </cell>
        </row>
        <row r="1056">
          <cell r="B1056" t="str">
            <v>Tempat Tissue Lokal KIA</v>
          </cell>
          <cell r="C1056" t="str">
            <v>bh</v>
          </cell>
          <cell r="D1056">
            <v>50000</v>
          </cell>
        </row>
        <row r="1057">
          <cell r="B1057" t="str">
            <v>Tempat Tissue Lokal INA</v>
          </cell>
          <cell r="C1057" t="str">
            <v>bh</v>
          </cell>
          <cell r="D1057">
            <v>100000</v>
          </cell>
        </row>
        <row r="1058">
          <cell r="B1058" t="str">
            <v>Tempat Tissue Lokal INA</v>
          </cell>
          <cell r="C1058" t="str">
            <v>bh</v>
          </cell>
          <cell r="D1058">
            <v>75000</v>
          </cell>
        </row>
        <row r="1059">
          <cell r="B1059" t="str">
            <v>Tempat Tissue Lokal INA</v>
          </cell>
          <cell r="C1059" t="str">
            <v>bh</v>
          </cell>
          <cell r="D1059">
            <v>35000</v>
          </cell>
        </row>
        <row r="1060">
          <cell r="B1060" t="str">
            <v>Tiang BRC T.1,20M U.Pgr T.0,90M</v>
          </cell>
          <cell r="C1060" t="str">
            <v>bh</v>
          </cell>
          <cell r="D1060">
            <v>60500</v>
          </cell>
        </row>
        <row r="1061">
          <cell r="B1061" t="str">
            <v>Tiang BRC T.1,50M U.Pgr T.1,20M</v>
          </cell>
          <cell r="C1061" t="str">
            <v>bh</v>
          </cell>
          <cell r="D1061">
            <v>72600</v>
          </cell>
        </row>
        <row r="1062">
          <cell r="B1062" t="str">
            <v>Tiang BRC T.2,25M U.Pgr T.1,75M</v>
          </cell>
          <cell r="C1062" t="str">
            <v>bh</v>
          </cell>
          <cell r="D1062">
            <v>103400</v>
          </cell>
        </row>
        <row r="1063">
          <cell r="B1063" t="str">
            <v>Tiang BRC T.2,40M U.Pgr T.1,90M</v>
          </cell>
          <cell r="C1063" t="str">
            <v>bh</v>
          </cell>
          <cell r="D1063">
            <v>108900</v>
          </cell>
        </row>
        <row r="1064">
          <cell r="B1064" t="str">
            <v>Timah Patri</v>
          </cell>
          <cell r="C1064" t="str">
            <v>kg</v>
          </cell>
          <cell r="D1064">
            <v>35000</v>
          </cell>
        </row>
        <row r="1065">
          <cell r="B1065" t="str">
            <v>Triplex 4mm</v>
          </cell>
          <cell r="C1065" t="str">
            <v>lbr</v>
          </cell>
          <cell r="D1065">
            <v>40000</v>
          </cell>
        </row>
        <row r="1066">
          <cell r="B1066" t="str">
            <v>Triplex 6mm</v>
          </cell>
          <cell r="C1066" t="str">
            <v>lbr</v>
          </cell>
          <cell r="D1066">
            <v>60000</v>
          </cell>
        </row>
        <row r="1067">
          <cell r="B1067" t="str">
            <v>Triplex 9mm</v>
          </cell>
          <cell r="C1067" t="str">
            <v>lbr</v>
          </cell>
          <cell r="D1067">
            <v>90000</v>
          </cell>
        </row>
        <row r="1068">
          <cell r="B1068" t="str">
            <v>Triplex 12mm</v>
          </cell>
          <cell r="C1068" t="str">
            <v>lbr</v>
          </cell>
          <cell r="D1068">
            <v>120000</v>
          </cell>
        </row>
        <row r="1069">
          <cell r="B1069" t="str">
            <v>Triplex 15mm</v>
          </cell>
          <cell r="C1069" t="str">
            <v>lbr</v>
          </cell>
          <cell r="D1069">
            <v>120000</v>
          </cell>
        </row>
        <row r="1070">
          <cell r="B1070" t="str">
            <v>Triplex 18mm</v>
          </cell>
          <cell r="C1070" t="str">
            <v>lbr</v>
          </cell>
          <cell r="D1070">
            <v>120000</v>
          </cell>
        </row>
        <row r="1071">
          <cell r="B1071" t="str">
            <v>Triplex 24mm</v>
          </cell>
          <cell r="C1071" t="str">
            <v>lbr</v>
          </cell>
          <cell r="D1071">
            <v>120000</v>
          </cell>
        </row>
        <row r="1072">
          <cell r="B1072" t="str">
            <v>Urinoir Import</v>
          </cell>
          <cell r="C1072" t="str">
            <v>bh</v>
          </cell>
          <cell r="D1072">
            <v>1500000</v>
          </cell>
        </row>
        <row r="1073">
          <cell r="B1073" t="str">
            <v>Urinoir Import</v>
          </cell>
          <cell r="C1073" t="str">
            <v>bh</v>
          </cell>
          <cell r="D1073">
            <v>1350000</v>
          </cell>
        </row>
        <row r="1074">
          <cell r="B1074" t="str">
            <v>Urinoir Import</v>
          </cell>
          <cell r="C1074" t="str">
            <v>bh</v>
          </cell>
          <cell r="D1074">
            <v>1250000</v>
          </cell>
        </row>
        <row r="1075">
          <cell r="B1075" t="str">
            <v>Urinoir Toto</v>
          </cell>
          <cell r="C1075" t="str">
            <v>bh</v>
          </cell>
          <cell r="D1075">
            <v>1389000</v>
          </cell>
        </row>
        <row r="1076">
          <cell r="B1076" t="str">
            <v>Urinoir Toto</v>
          </cell>
          <cell r="C1076" t="str">
            <v>bh</v>
          </cell>
          <cell r="D1076">
            <v>1268000</v>
          </cell>
        </row>
        <row r="1077">
          <cell r="B1077" t="str">
            <v>Urinoir Toto</v>
          </cell>
          <cell r="C1077" t="str">
            <v>bh</v>
          </cell>
          <cell r="D1077">
            <v>1129000</v>
          </cell>
        </row>
        <row r="1078">
          <cell r="B1078" t="str">
            <v>Urinoir KIA</v>
          </cell>
          <cell r="C1078" t="str">
            <v>bh</v>
          </cell>
          <cell r="D1078">
            <v>1250000</v>
          </cell>
        </row>
        <row r="1079">
          <cell r="B1079" t="str">
            <v>Urinoir KIA</v>
          </cell>
          <cell r="C1079" t="str">
            <v>bh</v>
          </cell>
          <cell r="D1079">
            <v>1000000</v>
          </cell>
        </row>
        <row r="1080">
          <cell r="B1080" t="str">
            <v>Urinoir KIA</v>
          </cell>
          <cell r="C1080" t="str">
            <v>bh</v>
          </cell>
          <cell r="D1080">
            <v>900000</v>
          </cell>
        </row>
        <row r="1081">
          <cell r="B1081" t="str">
            <v>Urinoir INA</v>
          </cell>
          <cell r="C1081" t="str">
            <v>bh</v>
          </cell>
          <cell r="D1081">
            <v>1000000</v>
          </cell>
        </row>
        <row r="1082">
          <cell r="B1082" t="str">
            <v>Urinoir INA</v>
          </cell>
          <cell r="C1082" t="str">
            <v>bh</v>
          </cell>
          <cell r="D1082">
            <v>900000</v>
          </cell>
        </row>
        <row r="1083">
          <cell r="B1083" t="str">
            <v>Urinoir INA</v>
          </cell>
          <cell r="C1083" t="str">
            <v>bh</v>
          </cell>
          <cell r="D1083">
            <v>800000</v>
          </cell>
        </row>
        <row r="1084">
          <cell r="B1084" t="str">
            <v>Wall Shower Import Type-1</v>
          </cell>
          <cell r="C1084" t="str">
            <v>bh</v>
          </cell>
          <cell r="D1084">
            <v>1000000</v>
          </cell>
        </row>
        <row r="1085">
          <cell r="B1085" t="str">
            <v>Wall Shower Import Type-2</v>
          </cell>
          <cell r="C1085" t="str">
            <v>bh</v>
          </cell>
          <cell r="D1085">
            <v>900000</v>
          </cell>
        </row>
        <row r="1086">
          <cell r="B1086" t="str">
            <v>Wall Shower Import Type-3</v>
          </cell>
          <cell r="C1086" t="str">
            <v>bh</v>
          </cell>
          <cell r="D1086">
            <v>800000</v>
          </cell>
        </row>
        <row r="1087">
          <cell r="B1087" t="str">
            <v>Wall Shower Lokal TOTO Type-1</v>
          </cell>
          <cell r="C1087" t="str">
            <v>bh</v>
          </cell>
          <cell r="D1087">
            <v>750000</v>
          </cell>
        </row>
        <row r="1088">
          <cell r="B1088" t="str">
            <v>Wall Shower Lokal TOTO Type-2</v>
          </cell>
          <cell r="C1088" t="str">
            <v>bh</v>
          </cell>
          <cell r="D1088">
            <v>670000</v>
          </cell>
        </row>
        <row r="1089">
          <cell r="B1089" t="str">
            <v>Wall Shower Lokal TOTO Type-3</v>
          </cell>
          <cell r="C1089" t="str">
            <v>bh</v>
          </cell>
          <cell r="D1089">
            <v>500000</v>
          </cell>
        </row>
        <row r="1090">
          <cell r="B1090" t="str">
            <v>Wall Shower Lokal KIA Type-1</v>
          </cell>
          <cell r="C1090" t="str">
            <v>bh</v>
          </cell>
          <cell r="D1090">
            <v>450000</v>
          </cell>
        </row>
        <row r="1091">
          <cell r="B1091" t="str">
            <v>Wall Shower Lokal KIA Type-2</v>
          </cell>
          <cell r="C1091" t="str">
            <v>bh</v>
          </cell>
          <cell r="D1091">
            <v>400000</v>
          </cell>
        </row>
        <row r="1092">
          <cell r="B1092" t="str">
            <v>Wall Shower Lokal KIA Type-3</v>
          </cell>
          <cell r="C1092" t="str">
            <v>bh</v>
          </cell>
          <cell r="D1092">
            <v>350000</v>
          </cell>
        </row>
        <row r="1093">
          <cell r="B1093" t="str">
            <v>Wall Shower Lokal INA Type-1</v>
          </cell>
          <cell r="C1093" t="str">
            <v>bh</v>
          </cell>
          <cell r="D1093">
            <v>325000</v>
          </cell>
        </row>
        <row r="1094">
          <cell r="B1094" t="str">
            <v>Wall Shower Lokal INA Type-2</v>
          </cell>
          <cell r="C1094" t="str">
            <v>bh</v>
          </cell>
          <cell r="D1094">
            <v>300000</v>
          </cell>
        </row>
        <row r="1095">
          <cell r="B1095" t="str">
            <v>Wall Shower Lokal INA Type-3</v>
          </cell>
          <cell r="C1095" t="str">
            <v>bh</v>
          </cell>
          <cell r="D1095">
            <v>275000</v>
          </cell>
        </row>
        <row r="1096">
          <cell r="B1096" t="str">
            <v>Wastafel Import</v>
          </cell>
          <cell r="C1096" t="str">
            <v>bh</v>
          </cell>
          <cell r="D1096">
            <v>5000000</v>
          </cell>
        </row>
        <row r="1097">
          <cell r="B1097" t="str">
            <v>Wastafel Import</v>
          </cell>
          <cell r="C1097" t="str">
            <v>bh</v>
          </cell>
          <cell r="D1097">
            <v>3500000</v>
          </cell>
        </row>
        <row r="1098">
          <cell r="B1098" t="str">
            <v>Wastafel Import</v>
          </cell>
          <cell r="C1098" t="str">
            <v>bh</v>
          </cell>
          <cell r="D1098">
            <v>2500000</v>
          </cell>
        </row>
        <row r="1099">
          <cell r="B1099" t="str">
            <v>Wastafel Lokal Toto</v>
          </cell>
          <cell r="C1099" t="str">
            <v>bh</v>
          </cell>
          <cell r="D1099">
            <v>3716000</v>
          </cell>
        </row>
        <row r="1100">
          <cell r="B1100" t="str">
            <v>Wastafel Lokal Toto</v>
          </cell>
          <cell r="C1100" t="str">
            <v>bh</v>
          </cell>
          <cell r="D1100">
            <v>2327000</v>
          </cell>
        </row>
        <row r="1101">
          <cell r="B1101" t="str">
            <v>Wastafel Lokal Toto</v>
          </cell>
          <cell r="C1101" t="str">
            <v>bh</v>
          </cell>
          <cell r="D1101">
            <v>1653000</v>
          </cell>
        </row>
        <row r="1102">
          <cell r="B1102" t="str">
            <v>Wastafel Lokal KIA</v>
          </cell>
          <cell r="C1102" t="str">
            <v>bh</v>
          </cell>
          <cell r="D1102">
            <v>3500000</v>
          </cell>
        </row>
        <row r="1103">
          <cell r="B1103" t="str">
            <v>Wastafel Lokal KIA</v>
          </cell>
          <cell r="C1103" t="str">
            <v>bh</v>
          </cell>
          <cell r="D1103">
            <v>2250000</v>
          </cell>
        </row>
        <row r="1104">
          <cell r="B1104" t="str">
            <v>Wastafel Lokal KIA</v>
          </cell>
          <cell r="C1104" t="str">
            <v>bh</v>
          </cell>
          <cell r="D1104">
            <v>1500000</v>
          </cell>
        </row>
        <row r="1105">
          <cell r="B1105" t="str">
            <v>Wastafel Lokal INA</v>
          </cell>
          <cell r="C1105" t="str">
            <v>bh</v>
          </cell>
          <cell r="D1105">
            <v>3000000</v>
          </cell>
        </row>
        <row r="1106">
          <cell r="B1106" t="str">
            <v>Wastafel Lokal INA</v>
          </cell>
          <cell r="C1106" t="str">
            <v>bh</v>
          </cell>
          <cell r="D1106">
            <v>2000000</v>
          </cell>
        </row>
        <row r="1107">
          <cell r="B1107" t="str">
            <v>Wastafel Lokal INA</v>
          </cell>
          <cell r="C1107" t="str">
            <v>bh</v>
          </cell>
          <cell r="D1107">
            <v>1250000</v>
          </cell>
        </row>
        <row r="1108">
          <cell r="B1108" t="str">
            <v>Waterproofing Type Coating</v>
          </cell>
          <cell r="C1108" t="str">
            <v>m2</v>
          </cell>
          <cell r="D1108">
            <v>60000</v>
          </cell>
        </row>
        <row r="1109">
          <cell r="B1109" t="str">
            <v>Waterproofing Type Membrane</v>
          </cell>
          <cell r="C1109" t="str">
            <v>m2</v>
          </cell>
          <cell r="D1109">
            <v>75000</v>
          </cell>
        </row>
        <row r="1110">
          <cell r="B1110" t="str">
            <v>Waterproofing Type Coating</v>
          </cell>
          <cell r="C1110" t="str">
            <v>m2</v>
          </cell>
          <cell r="D1110">
            <v>60000</v>
          </cell>
        </row>
        <row r="1111">
          <cell r="B1111" t="str">
            <v>Waterproofing Type Membrane</v>
          </cell>
          <cell r="C1111" t="str">
            <v>m2</v>
          </cell>
          <cell r="D1111">
            <v>75000</v>
          </cell>
        </row>
        <row r="1112">
          <cell r="B1112" t="str">
            <v>Wire Mesh M.5 s/d M.9</v>
          </cell>
          <cell r="C1112" t="str">
            <v>kg</v>
          </cell>
          <cell r="D1112">
            <v>6000</v>
          </cell>
        </row>
        <row r="1113">
          <cell r="B1113" t="str">
            <v>Wire Mesh M.10</v>
          </cell>
          <cell r="C1113" t="str">
            <v>kg</v>
          </cell>
          <cell r="D1113">
            <v>6000</v>
          </cell>
        </row>
        <row r="1114">
          <cell r="B1114" t="str">
            <v>Kayu 5/7</v>
          </cell>
          <cell r="C1114" t="str">
            <v>m3</v>
          </cell>
          <cell r="D1114">
            <v>700000</v>
          </cell>
        </row>
        <row r="1115">
          <cell r="B1115" t="str">
            <v>Kayu papan 3/20</v>
          </cell>
          <cell r="C1115" t="str">
            <v>m3</v>
          </cell>
          <cell r="D1115">
            <v>1200000</v>
          </cell>
        </row>
        <row r="1116">
          <cell r="B1116" t="str">
            <v>Besi strip</v>
          </cell>
          <cell r="C1116" t="str">
            <v>kg</v>
          </cell>
          <cell r="D1116">
            <v>999999</v>
          </cell>
        </row>
        <row r="1117">
          <cell r="B1117" t="str">
            <v>Bata merah</v>
          </cell>
          <cell r="C1117" t="str">
            <v>bh</v>
          </cell>
          <cell r="D1117">
            <v>200</v>
          </cell>
        </row>
        <row r="1118">
          <cell r="B1118" t="str">
            <v>Seng plat</v>
          </cell>
          <cell r="C1118" t="str">
            <v>lbr</v>
          </cell>
          <cell r="D1118">
            <v>20000</v>
          </cell>
        </row>
        <row r="1119">
          <cell r="B1119" t="str">
            <v>Jendela naco</v>
          </cell>
          <cell r="C1119" t="str">
            <v>bh</v>
          </cell>
          <cell r="D1119">
            <v>22222222</v>
          </cell>
        </row>
        <row r="1120">
          <cell r="B1120" t="str">
            <v>Kaca polos</v>
          </cell>
          <cell r="C1120" t="str">
            <v>m2</v>
          </cell>
          <cell r="D1120">
            <v>33333333</v>
          </cell>
        </row>
        <row r="1121">
          <cell r="B1121" t="str">
            <v>Kunci tanam</v>
          </cell>
          <cell r="C1121" t="str">
            <v>bh</v>
          </cell>
          <cell r="D1121">
            <v>11111111</v>
          </cell>
        </row>
        <row r="1122">
          <cell r="B1122" t="str">
            <v>Plywood 4 mm</v>
          </cell>
          <cell r="C1122" t="str">
            <v>lbr</v>
          </cell>
          <cell r="D1122">
            <v>33333333</v>
          </cell>
        </row>
        <row r="1123">
          <cell r="B1123" t="str">
            <v>Kayu</v>
          </cell>
          <cell r="C1123" t="str">
            <v>m3</v>
          </cell>
          <cell r="D1123">
            <v>33333322</v>
          </cell>
        </row>
        <row r="1124">
          <cell r="B1124" t="str">
            <v>Paku biasa</v>
          </cell>
          <cell r="C1124" t="str">
            <v>kg</v>
          </cell>
          <cell r="D1124">
            <v>444</v>
          </cell>
        </row>
        <row r="1125">
          <cell r="B1125" t="str">
            <v>Bambu  diameter 6 - 8  / 600 cm</v>
          </cell>
          <cell r="C1125" t="str">
            <v xml:space="preserve">Batang </v>
          </cell>
          <cell r="D1125">
            <v>5000</v>
          </cell>
        </row>
        <row r="1126">
          <cell r="B1126" t="str">
            <v>Tali ijuk</v>
          </cell>
          <cell r="C1126" t="str">
            <v xml:space="preserve">m3 </v>
          </cell>
          <cell r="D1126">
            <v>10000</v>
          </cell>
        </row>
        <row r="1127">
          <cell r="B1127" t="str">
            <v>Kayu papan kelas III</v>
          </cell>
          <cell r="C1127" t="str">
            <v>m3</v>
          </cell>
          <cell r="D1127">
            <v>1000000</v>
          </cell>
        </row>
        <row r="1128">
          <cell r="B1128" t="str">
            <v>Kayu balok 5/7</v>
          </cell>
          <cell r="C1128" t="str">
            <v>m3</v>
          </cell>
          <cell r="D1128">
            <v>15000000</v>
          </cell>
        </row>
        <row r="1129">
          <cell r="B1129" t="str">
            <v>Kayu balok 5/7 kelas III</v>
          </cell>
          <cell r="C1129" t="str">
            <v>m3</v>
          </cell>
          <cell r="D1129">
            <v>15000000</v>
          </cell>
        </row>
        <row r="1130">
          <cell r="B1130" t="str">
            <v>Batu belah</v>
          </cell>
          <cell r="C1130" t="str">
            <v>m3</v>
          </cell>
          <cell r="D1130">
            <v>1000001</v>
          </cell>
        </row>
        <row r="1131">
          <cell r="B1131" t="str">
            <v>Batu pecah</v>
          </cell>
          <cell r="C1131" t="str">
            <v>m3</v>
          </cell>
          <cell r="D1131">
            <v>1000002</v>
          </cell>
        </row>
        <row r="1132">
          <cell r="B1132" t="str">
            <v>Kawat jaring</v>
          </cell>
          <cell r="C1132" t="str">
            <v>lbr</v>
          </cell>
          <cell r="D1132">
            <v>30000</v>
          </cell>
        </row>
        <row r="1133">
          <cell r="B1133" t="str">
            <v>Panel beton pracetak</v>
          </cell>
          <cell r="C1133" t="str">
            <v xml:space="preserve">Lbr </v>
          </cell>
          <cell r="D1133">
            <v>100000</v>
          </cell>
        </row>
        <row r="1134">
          <cell r="B1134" t="str">
            <v>Kolom beton pracetak</v>
          </cell>
          <cell r="C1134" t="str">
            <v xml:space="preserve">Batang </v>
          </cell>
          <cell r="D1134">
            <v>199999</v>
          </cell>
        </row>
        <row r="1135">
          <cell r="B1135" t="str">
            <v>Kapur Padam</v>
          </cell>
          <cell r="C1135" t="str">
            <v>m3</v>
          </cell>
          <cell r="D1135">
            <v>20987</v>
          </cell>
        </row>
        <row r="1136">
          <cell r="B1136" t="str">
            <v>Tanah Liat</v>
          </cell>
          <cell r="C1136" t="str">
            <v>m3</v>
          </cell>
          <cell r="D1136">
            <v>26789</v>
          </cell>
        </row>
        <row r="1137">
          <cell r="B1137" t="str">
            <v>Ijuk</v>
          </cell>
          <cell r="C1137" t="str">
            <v xml:space="preserve">m3 </v>
          </cell>
          <cell r="D1137">
            <v>23000</v>
          </cell>
        </row>
        <row r="1138">
          <cell r="B1138" t="str">
            <v>Sirtu</v>
          </cell>
          <cell r="C1138" t="str">
            <v xml:space="preserve">m3 </v>
          </cell>
          <cell r="D1138">
            <v>500000</v>
          </cell>
        </row>
        <row r="1139">
          <cell r="B1139" t="str">
            <v>Kapur</v>
          </cell>
          <cell r="C1139" t="str">
            <v xml:space="preserve">m3 </v>
          </cell>
          <cell r="D1139">
            <v>24000</v>
          </cell>
        </row>
        <row r="1140">
          <cell r="B1140" t="str">
            <v>Kerikil</v>
          </cell>
          <cell r="C1140" t="str">
            <v xml:space="preserve">m3 </v>
          </cell>
          <cell r="D1140">
            <v>300000</v>
          </cell>
        </row>
        <row r="1141">
          <cell r="B1141" t="str">
            <v>Besi beton</v>
          </cell>
          <cell r="C1141" t="str">
            <v>kg</v>
          </cell>
          <cell r="D1141">
            <v>100000</v>
          </cell>
        </row>
        <row r="1142">
          <cell r="B1142" t="str">
            <v>Kerikil (Maks 30 mm)</v>
          </cell>
          <cell r="C1142" t="str">
            <v>kg</v>
          </cell>
          <cell r="D1142">
            <v>5000</v>
          </cell>
        </row>
        <row r="1143">
          <cell r="B1143" t="str">
            <v>Air</v>
          </cell>
          <cell r="C1143" t="str">
            <v>liter</v>
          </cell>
          <cell r="D1143">
            <v>200</v>
          </cell>
        </row>
        <row r="1144">
          <cell r="B1144" t="str">
            <v>Bahan tambahan kimia</v>
          </cell>
          <cell r="C1144" t="str">
            <v>liter</v>
          </cell>
          <cell r="D1144">
            <v>1000</v>
          </cell>
        </row>
        <row r="1145">
          <cell r="B1145" t="str">
            <v>Kerikil (2cm/3cm)</v>
          </cell>
          <cell r="C1145" t="str">
            <v xml:space="preserve">m3 </v>
          </cell>
          <cell r="D1145">
            <v>250000</v>
          </cell>
        </row>
        <row r="1146">
          <cell r="B1146" t="str">
            <v>Strorox - 100</v>
          </cell>
          <cell r="C1146" t="str">
            <v xml:space="preserve">kg </v>
          </cell>
          <cell r="D1146">
            <v>29000</v>
          </cell>
        </row>
        <row r="1147">
          <cell r="B1147" t="str">
            <v>Waterstop lebar 150 mm</v>
          </cell>
          <cell r="C1147" t="str">
            <v>m</v>
          </cell>
          <cell r="D1147">
            <v>30000</v>
          </cell>
        </row>
        <row r="1148">
          <cell r="B1148" t="str">
            <v>Waterstop lebar 200 mm</v>
          </cell>
          <cell r="C1148" t="str">
            <v>m</v>
          </cell>
          <cell r="D1148">
            <v>35000</v>
          </cell>
        </row>
        <row r="1149">
          <cell r="B1149" t="str">
            <v>Waterstop lebar 230 mm - 320 mm</v>
          </cell>
          <cell r="C1149" t="str">
            <v>m</v>
          </cell>
          <cell r="D1149">
            <v>50000</v>
          </cell>
        </row>
        <row r="1150">
          <cell r="B1150" t="str">
            <v>Besi beton (polos/ulir)</v>
          </cell>
          <cell r="C1150" t="str">
            <v>kg</v>
          </cell>
          <cell r="D1150">
            <v>500000</v>
          </cell>
        </row>
        <row r="1151">
          <cell r="B1151" t="str">
            <v>Jaring kawat baja dilas</v>
          </cell>
          <cell r="C1151" t="str">
            <v>kg</v>
          </cell>
          <cell r="D1151">
            <v>28000</v>
          </cell>
        </row>
        <row r="1152">
          <cell r="B1152" t="str">
            <v>Kayu kelas III</v>
          </cell>
          <cell r="C1152" t="str">
            <v xml:space="preserve">m3 </v>
          </cell>
          <cell r="D1152">
            <v>3000000</v>
          </cell>
        </row>
        <row r="1153">
          <cell r="B1153" t="str">
            <v>Paku 5 - 10 cm</v>
          </cell>
          <cell r="C1153" t="str">
            <v xml:space="preserve">kg </v>
          </cell>
          <cell r="D1153">
            <v>30000</v>
          </cell>
        </row>
        <row r="1154">
          <cell r="B1154" t="str">
            <v>Minyak bekisting</v>
          </cell>
          <cell r="C1154" t="str">
            <v xml:space="preserve">Liter </v>
          </cell>
          <cell r="D1154">
            <v>10000</v>
          </cell>
        </row>
        <row r="1155">
          <cell r="B1155" t="str">
            <v>Paku 5 - 12 cm</v>
          </cell>
          <cell r="C1155" t="str">
            <v>kg</v>
          </cell>
          <cell r="D1155">
            <v>38000</v>
          </cell>
        </row>
        <row r="1156">
          <cell r="B1156" t="str">
            <v>Balok kayu kelas II</v>
          </cell>
          <cell r="C1156" t="str">
            <v>m3</v>
          </cell>
          <cell r="D1156">
            <v>2300000</v>
          </cell>
        </row>
        <row r="1157">
          <cell r="B1157" t="str">
            <v>Plywood 9 mm</v>
          </cell>
          <cell r="C1157" t="str">
            <v>lbr</v>
          </cell>
          <cell r="D1157">
            <v>90000</v>
          </cell>
        </row>
        <row r="1158">
          <cell r="B1158" t="str">
            <v>Penjaga jarak bekisting/spacer</v>
          </cell>
          <cell r="C1158" t="str">
            <v>buah</v>
          </cell>
          <cell r="D1158">
            <v>50000</v>
          </cell>
        </row>
        <row r="1159">
          <cell r="B1159" t="str">
            <v>Kayu kelas III (papan)</v>
          </cell>
          <cell r="C1159" t="str">
            <v>m3</v>
          </cell>
          <cell r="D1159">
            <v>3000000</v>
          </cell>
        </row>
        <row r="1160">
          <cell r="B1160" t="str">
            <v>Besi beton polos</v>
          </cell>
          <cell r="C1160" t="str">
            <v>kg</v>
          </cell>
          <cell r="D1160">
            <v>45000</v>
          </cell>
        </row>
        <row r="1161">
          <cell r="B1161" t="str">
            <v>Lantai kerja tebal 10cm</v>
          </cell>
          <cell r="C1161" t="str">
            <v xml:space="preserve">m3 </v>
          </cell>
          <cell r="D1161">
            <v>5000000</v>
          </cell>
        </row>
        <row r="1162">
          <cell r="B1162" t="str">
            <v>Besi hollow (50 x 50 x 3) mm</v>
          </cell>
          <cell r="C1162" t="str">
            <v xml:space="preserve">Kg </v>
          </cell>
          <cell r="D1162">
            <v>60000</v>
          </cell>
        </row>
        <row r="1163">
          <cell r="B1163" t="str">
            <v>Kayu kaso 5/7</v>
          </cell>
          <cell r="C1163" t="str">
            <v xml:space="preserve">m3 </v>
          </cell>
          <cell r="D1163">
            <v>2000000</v>
          </cell>
        </row>
        <row r="1164">
          <cell r="B1164" t="str">
            <v>Phenol film 12 mm</v>
          </cell>
          <cell r="C1164" t="str">
            <v xml:space="preserve">Lbr </v>
          </cell>
          <cell r="D1164">
            <v>58000</v>
          </cell>
        </row>
        <row r="1165">
          <cell r="B1165" t="str">
            <v>Minyak cetakan
(bekisting)</v>
          </cell>
          <cell r="C1165" t="str">
            <v xml:space="preserve">L </v>
          </cell>
        </row>
        <row r="1166">
          <cell r="B1166" t="str">
            <v>Dinabolt Ø 12mm (10 s.d.15 cm)</v>
          </cell>
          <cell r="C1166" t="str">
            <v xml:space="preserve">buah </v>
          </cell>
          <cell r="D1166">
            <v>5900</v>
          </cell>
        </row>
        <row r="1167">
          <cell r="B1167" t="str">
            <v>Paku (5 s.d.7) cm</v>
          </cell>
          <cell r="C1167" t="str">
            <v>kg</v>
          </cell>
          <cell r="D1167">
            <v>6000</v>
          </cell>
        </row>
        <row r="1168">
          <cell r="B1168" t="str">
            <v>Solar</v>
          </cell>
          <cell r="C1168" t="str">
            <v>L</v>
          </cell>
          <cell r="D1168">
            <v>8000</v>
          </cell>
        </row>
        <row r="1169">
          <cell r="B1169" t="str">
            <v>Semen grout</v>
          </cell>
          <cell r="C1169" t="str">
            <v>kg</v>
          </cell>
          <cell r="D1169">
            <v>6000</v>
          </cell>
        </row>
        <row r="1170">
          <cell r="B1170" t="str">
            <v>Screening</v>
          </cell>
          <cell r="C1170" t="str">
            <v>kg</v>
          </cell>
          <cell r="D1170">
            <v>10000</v>
          </cell>
        </row>
        <row r="1171">
          <cell r="B1171" t="str">
            <v>Papan cor</v>
          </cell>
          <cell r="C1171" t="str">
            <v>m3</v>
          </cell>
          <cell r="D1171">
            <v>1000000</v>
          </cell>
        </row>
        <row r="1172">
          <cell r="B1172" t="str">
            <v>Besi Profil</v>
          </cell>
          <cell r="C1172" t="str">
            <v>kg</v>
          </cell>
          <cell r="D1172">
            <v>200000</v>
          </cell>
        </row>
        <row r="1173">
          <cell r="B1173" t="str">
            <v>Besi baja IWF</v>
          </cell>
          <cell r="C1173" t="str">
            <v>kg</v>
          </cell>
          <cell r="D1173">
            <v>300000</v>
          </cell>
        </row>
        <row r="1174">
          <cell r="B1174" t="str">
            <v>Minyak pelumas</v>
          </cell>
          <cell r="C1174" t="str">
            <v>L</v>
          </cell>
          <cell r="D1174">
            <v>10000</v>
          </cell>
        </row>
        <row r="1175">
          <cell r="B1175" t="str">
            <v>Besi siku L 30.30.3</v>
          </cell>
          <cell r="C1175" t="str">
            <v>kg</v>
          </cell>
          <cell r="D1175">
            <v>70000</v>
          </cell>
        </row>
        <row r="1176">
          <cell r="B1176" t="str">
            <v>Besi plat baja</v>
          </cell>
          <cell r="C1176" t="str">
            <v>kg</v>
          </cell>
          <cell r="D1176">
            <v>80000</v>
          </cell>
        </row>
        <row r="1177">
          <cell r="B1177" t="str">
            <v>Kawat las listrik</v>
          </cell>
          <cell r="C1177" t="str">
            <v>kg</v>
          </cell>
          <cell r="D1177">
            <v>5000</v>
          </cell>
        </row>
        <row r="1178">
          <cell r="B1178" t="str">
            <v>Besi scuare tube</v>
          </cell>
          <cell r="C1178" t="str">
            <v>m</v>
          </cell>
          <cell r="D1178">
            <v>40000</v>
          </cell>
        </row>
        <row r="1179">
          <cell r="B1179" t="str">
            <v>Besi lis kaca (1 x 1) cm</v>
          </cell>
          <cell r="C1179" t="str">
            <v>m</v>
          </cell>
          <cell r="D1179">
            <v>37999</v>
          </cell>
        </row>
        <row r="1180">
          <cell r="B1180" t="str">
            <v>Pengelasan</v>
          </cell>
          <cell r="C1180" t="str">
            <v>cm</v>
          </cell>
          <cell r="D1180">
            <v>10000</v>
          </cell>
        </row>
        <row r="1181">
          <cell r="B1181" t="str">
            <v>Pintu gulung besi</v>
          </cell>
          <cell r="C1181" t="str">
            <v>m2</v>
          </cell>
          <cell r="D1181">
            <v>150000</v>
          </cell>
        </row>
        <row r="1182">
          <cell r="B1182" t="str">
            <v>Pintu lipat</v>
          </cell>
          <cell r="C1182" t="str">
            <v>m2</v>
          </cell>
          <cell r="D1182">
            <v>200000</v>
          </cell>
        </row>
        <row r="1183">
          <cell r="B1183" t="str">
            <v>Sunscreen alluminium</v>
          </cell>
          <cell r="C1183" t="str">
            <v>m2</v>
          </cell>
          <cell r="D1183">
            <v>48000</v>
          </cell>
        </row>
        <row r="1184">
          <cell r="B1184" t="str">
            <v>Rolling door alluminium</v>
          </cell>
          <cell r="C1184" t="str">
            <v>m2</v>
          </cell>
          <cell r="D1184">
            <v>270000</v>
          </cell>
        </row>
        <row r="1185">
          <cell r="B1185" t="str">
            <v>Profil alluminium</v>
          </cell>
          <cell r="C1185" t="str">
            <v>m</v>
          </cell>
          <cell r="D1185">
            <v>50000</v>
          </cell>
        </row>
        <row r="1186">
          <cell r="B1186" t="str">
            <v>Alluminium strip</v>
          </cell>
          <cell r="C1186" t="str">
            <v>m</v>
          </cell>
          <cell r="D1186">
            <v>60000</v>
          </cell>
        </row>
        <row r="1187">
          <cell r="B1187" t="str">
            <v>Skrup fixer</v>
          </cell>
          <cell r="C1187" t="str">
            <v xml:space="preserve">buah </v>
          </cell>
          <cell r="D1187">
            <v>5000</v>
          </cell>
        </row>
        <row r="1188">
          <cell r="B1188" t="str">
            <v>Sealant</v>
          </cell>
          <cell r="C1188" t="str">
            <v xml:space="preserve">Tube </v>
          </cell>
          <cell r="D1188">
            <v>20000</v>
          </cell>
        </row>
        <row r="1189">
          <cell r="B1189" t="str">
            <v>Pintu alluminium</v>
          </cell>
          <cell r="C1189" t="str">
            <v xml:space="preserve">m </v>
          </cell>
          <cell r="D1189">
            <v>50000</v>
          </cell>
        </row>
        <row r="1190">
          <cell r="B1190" t="str">
            <v>Profil kaca</v>
          </cell>
          <cell r="C1190" t="str">
            <v xml:space="preserve">m </v>
          </cell>
          <cell r="D1190">
            <v>23000</v>
          </cell>
        </row>
        <row r="1191">
          <cell r="B1191" t="str">
            <v>Kawat nyamuk</v>
          </cell>
          <cell r="C1191" t="str">
            <v>m2</v>
          </cell>
          <cell r="D1191">
            <v>26000</v>
          </cell>
        </row>
        <row r="1192">
          <cell r="B1192" t="str">
            <v>Baja strip (0,2 x 2) cm</v>
          </cell>
          <cell r="C1192" t="str">
            <v>kg</v>
          </cell>
          <cell r="D1192">
            <v>21000</v>
          </cell>
        </row>
        <row r="1193">
          <cell r="B1193" t="str">
            <v>Jendela nako (rangka + kaca 5 mm)</v>
          </cell>
          <cell r="C1193" t="str">
            <v xml:space="preserve">m2 </v>
          </cell>
          <cell r="D1193">
            <v>68000</v>
          </cell>
        </row>
        <row r="1194">
          <cell r="B1194" t="str">
            <v>Paku skrup</v>
          </cell>
          <cell r="C1194" t="str">
            <v xml:space="preserve">buah </v>
          </cell>
          <cell r="D1194">
            <v>200</v>
          </cell>
        </row>
        <row r="1195">
          <cell r="B1195" t="str">
            <v>Paku 1 cm - 2,5 cm</v>
          </cell>
          <cell r="C1195" t="str">
            <v>kg</v>
          </cell>
          <cell r="D1195">
            <v>6000</v>
          </cell>
        </row>
        <row r="1196">
          <cell r="B1196" t="str">
            <v>Papan kayu kelas II atau III</v>
          </cell>
          <cell r="C1196" t="str">
            <v>m3</v>
          </cell>
          <cell r="D1196">
            <v>1000000</v>
          </cell>
        </row>
        <row r="1197">
          <cell r="B1197" t="str">
            <v>Rangka metal hollow 40.40.2 mm</v>
          </cell>
          <cell r="C1197" t="str">
            <v xml:space="preserve">M1 </v>
          </cell>
          <cell r="D1197">
            <v>500000</v>
          </cell>
        </row>
        <row r="1198">
          <cell r="B1198" t="str">
            <v>Assesoris (perkuatan, las dll)</v>
          </cell>
          <cell r="C1198" t="str">
            <v xml:space="preserve">Ls </v>
          </cell>
          <cell r="D1198">
            <v>39000</v>
          </cell>
        </row>
        <row r="1199">
          <cell r="B1199" t="str">
            <v>Venetions blinds dan vertical blinds (tirai)</v>
          </cell>
          <cell r="C1199" t="str">
            <v xml:space="preserve">m2 </v>
          </cell>
          <cell r="D1199">
            <v>370000</v>
          </cell>
        </row>
      </sheetData>
      <sheetData sheetId="4" refreshError="1">
        <row r="4">
          <cell r="B4" t="str">
            <v>Pekerja</v>
          </cell>
          <cell r="C4" t="str">
            <v>OH</v>
          </cell>
          <cell r="D4">
            <v>1000</v>
          </cell>
        </row>
        <row r="5">
          <cell r="B5" t="str">
            <v>Tukang</v>
          </cell>
          <cell r="C5" t="str">
            <v>OH</v>
          </cell>
          <cell r="D5">
            <v>1000</v>
          </cell>
        </row>
        <row r="6">
          <cell r="B6" t="str">
            <v>Tukang gali</v>
          </cell>
          <cell r="C6" t="str">
            <v>OH</v>
          </cell>
          <cell r="D6">
            <v>1000</v>
          </cell>
        </row>
        <row r="7">
          <cell r="B7" t="str">
            <v>Tukang batu</v>
          </cell>
          <cell r="C7" t="str">
            <v>OH</v>
          </cell>
          <cell r="D7">
            <v>1000</v>
          </cell>
        </row>
        <row r="8">
          <cell r="B8" t="str">
            <v>Tukang kayu</v>
          </cell>
          <cell r="C8" t="str">
            <v>OH</v>
          </cell>
          <cell r="D8">
            <v>3000</v>
          </cell>
        </row>
        <row r="9">
          <cell r="B9" t="str">
            <v>Tukang besi</v>
          </cell>
          <cell r="C9" t="str">
            <v>OH</v>
          </cell>
          <cell r="D9">
            <v>1000</v>
          </cell>
        </row>
        <row r="10">
          <cell r="B10" t="str">
            <v>Tukang besi Konstruksi</v>
          </cell>
          <cell r="C10" t="str">
            <v>OH</v>
          </cell>
          <cell r="D10">
            <v>1000</v>
          </cell>
        </row>
        <row r="11">
          <cell r="B11" t="str">
            <v>Tukang cat</v>
          </cell>
          <cell r="C11" t="str">
            <v>OH</v>
          </cell>
          <cell r="D11">
            <v>1000</v>
          </cell>
        </row>
        <row r="12">
          <cell r="B12" t="str">
            <v>Tukang pipa</v>
          </cell>
          <cell r="C12" t="str">
            <v>OH</v>
          </cell>
          <cell r="D12">
            <v>2000</v>
          </cell>
        </row>
        <row r="13">
          <cell r="B13" t="str">
            <v>Tukang penganyam bronjong</v>
          </cell>
          <cell r="C13" t="str">
            <v>OH</v>
          </cell>
          <cell r="D13">
            <v>1000</v>
          </cell>
        </row>
        <row r="14">
          <cell r="B14" t="str">
            <v>Tukang tebas</v>
          </cell>
          <cell r="C14" t="str">
            <v>OH</v>
          </cell>
          <cell r="D14">
            <v>1000</v>
          </cell>
        </row>
        <row r="15">
          <cell r="B15" t="str">
            <v>Tukang las</v>
          </cell>
          <cell r="C15" t="str">
            <v>OH</v>
          </cell>
          <cell r="D15">
            <v>1000</v>
          </cell>
        </row>
        <row r="16">
          <cell r="B16" t="str">
            <v>Tukang las konstruksi</v>
          </cell>
          <cell r="C16" t="str">
            <v>OH</v>
          </cell>
          <cell r="D16">
            <v>1000</v>
          </cell>
        </row>
        <row r="17">
          <cell r="B17" t="str">
            <v>Tukang vibrator</v>
          </cell>
          <cell r="C17" t="str">
            <v>OH</v>
          </cell>
          <cell r="D17">
            <v>1000</v>
          </cell>
        </row>
        <row r="18">
          <cell r="B18" t="str">
            <v>Tukang ereksi</v>
          </cell>
          <cell r="C18" t="str">
            <v>OH</v>
          </cell>
          <cell r="D18">
            <v>1000</v>
          </cell>
        </row>
        <row r="19">
          <cell r="B19" t="str">
            <v>Tukang alumunium</v>
          </cell>
          <cell r="C19" t="str">
            <v>OH</v>
          </cell>
          <cell r="D19">
            <v>1000</v>
          </cell>
        </row>
        <row r="20">
          <cell r="B20" t="str">
            <v>Tukang allumunium/kaca</v>
          </cell>
          <cell r="C20" t="str">
            <v>OH</v>
          </cell>
          <cell r="D20">
            <v>1000</v>
          </cell>
        </row>
        <row r="21">
          <cell r="B21" t="str">
            <v>Kepala tukang</v>
          </cell>
          <cell r="C21" t="str">
            <v>OH</v>
          </cell>
          <cell r="D21">
            <v>1000</v>
          </cell>
        </row>
        <row r="22">
          <cell r="B22" t="str">
            <v>Mandor</v>
          </cell>
          <cell r="C22" t="str">
            <v>OH</v>
          </cell>
          <cell r="D22">
            <v>1000</v>
          </cell>
        </row>
        <row r="23">
          <cell r="B23" t="str">
            <v>Juru ukur</v>
          </cell>
          <cell r="C23" t="str">
            <v>OH</v>
          </cell>
          <cell r="D23">
            <v>1000</v>
          </cell>
        </row>
        <row r="24">
          <cell r="B24" t="str">
            <v>Pembantu juru ukur</v>
          </cell>
          <cell r="C24" t="str">
            <v>OH</v>
          </cell>
          <cell r="D24">
            <v>1000</v>
          </cell>
        </row>
        <row r="25">
          <cell r="B25" t="str">
            <v>Mekanik alat berat</v>
          </cell>
          <cell r="C25" t="str">
            <v>OH</v>
          </cell>
          <cell r="D25">
            <v>1000</v>
          </cell>
        </row>
        <row r="26">
          <cell r="B26" t="str">
            <v>Operator alat berat</v>
          </cell>
          <cell r="C26" t="str">
            <v>OH</v>
          </cell>
          <cell r="D26">
            <v>1000</v>
          </cell>
        </row>
        <row r="27">
          <cell r="B27" t="str">
            <v>Pembantu operator</v>
          </cell>
          <cell r="C27" t="str">
            <v>OH</v>
          </cell>
          <cell r="D27">
            <v>1000</v>
          </cell>
        </row>
        <row r="28">
          <cell r="B28" t="str">
            <v>Operator crane</v>
          </cell>
          <cell r="C28" t="str">
            <v>OH</v>
          </cell>
          <cell r="D28">
            <v>1000</v>
          </cell>
        </row>
        <row r="29">
          <cell r="B29" t="str">
            <v>Pembantu operator crane</v>
          </cell>
          <cell r="C29" t="str">
            <v>OH</v>
          </cell>
          <cell r="D29">
            <v>1000</v>
          </cell>
        </row>
        <row r="30">
          <cell r="B30" t="str">
            <v>Supir truk</v>
          </cell>
          <cell r="C30" t="str">
            <v>OH</v>
          </cell>
          <cell r="D30">
            <v>1000</v>
          </cell>
        </row>
        <row r="31">
          <cell r="B31" t="str">
            <v>Kenek truk</v>
          </cell>
          <cell r="C31" t="str">
            <v>OH</v>
          </cell>
          <cell r="D31">
            <v>1000</v>
          </cell>
        </row>
        <row r="32">
          <cell r="B32" t="str">
            <v>Operator alat pipa</v>
          </cell>
          <cell r="C32" t="str">
            <v>OH</v>
          </cell>
          <cell r="D32">
            <v>1000</v>
          </cell>
        </row>
        <row r="33">
          <cell r="B33" t="str">
            <v>Juru gambar (drafter)</v>
          </cell>
          <cell r="C33" t="str">
            <v>OH</v>
          </cell>
          <cell r="D33">
            <v>1000</v>
          </cell>
        </row>
        <row r="34">
          <cell r="B34" t="str">
            <v>Operator printer/plotter</v>
          </cell>
          <cell r="C34" t="str">
            <v>OH</v>
          </cell>
          <cell r="D34">
            <v>1000</v>
          </cell>
        </row>
        <row r="35">
          <cell r="B35" t="str">
            <v>Tenaga ahli utama</v>
          </cell>
          <cell r="C35" t="str">
            <v>OH</v>
          </cell>
          <cell r="D35">
            <v>1000</v>
          </cell>
        </row>
        <row r="36">
          <cell r="B36" t="str">
            <v>Tenaga ahli madya</v>
          </cell>
          <cell r="C36" t="str">
            <v>OH</v>
          </cell>
          <cell r="D36">
            <v>1000</v>
          </cell>
        </row>
        <row r="37">
          <cell r="B37" t="str">
            <v>Tenaga ahli muda</v>
          </cell>
          <cell r="C37" t="str">
            <v>OH</v>
          </cell>
          <cell r="D37">
            <v>1000</v>
          </cell>
        </row>
        <row r="38">
          <cell r="B38" t="str">
            <v>Tenaga ahli pratama</v>
          </cell>
          <cell r="C38" t="str">
            <v>OH</v>
          </cell>
          <cell r="D38">
            <v>1000</v>
          </cell>
        </row>
        <row r="39">
          <cell r="B39" t="str">
            <v>Narasumber pejabat eselon</v>
          </cell>
          <cell r="C39" t="str">
            <v>OH</v>
          </cell>
          <cell r="D39">
            <v>1000</v>
          </cell>
        </row>
        <row r="40">
          <cell r="B40" t="str">
            <v>Narasumber praktisi</v>
          </cell>
          <cell r="C40" t="str">
            <v>OH</v>
          </cell>
          <cell r="D40">
            <v>1000</v>
          </cell>
        </row>
        <row r="41">
          <cell r="B41" t="str">
            <v>Upah</v>
          </cell>
          <cell r="C41" t="str">
            <v>OH</v>
          </cell>
          <cell r="D41">
            <v>1000</v>
          </cell>
        </row>
      </sheetData>
      <sheetData sheetId="5" refreshError="1">
        <row r="4">
          <cell r="B4" t="str">
            <v>Ember Aduk</v>
          </cell>
          <cell r="C4" t="str">
            <v>bh</v>
          </cell>
          <cell r="D4">
            <v>5000</v>
          </cell>
        </row>
        <row r="5">
          <cell r="B5" t="str">
            <v>Pacul Aduk</v>
          </cell>
          <cell r="C5" t="str">
            <v>bh</v>
          </cell>
          <cell r="D5">
            <v>25000</v>
          </cell>
        </row>
        <row r="6">
          <cell r="B6" t="str">
            <v>Blencong</v>
          </cell>
          <cell r="C6" t="str">
            <v>bh</v>
          </cell>
          <cell r="D6">
            <v>35000</v>
          </cell>
        </row>
        <row r="7">
          <cell r="B7" t="str">
            <v>Sekop</v>
          </cell>
          <cell r="C7" t="str">
            <v>bh</v>
          </cell>
          <cell r="D7">
            <v>50000</v>
          </cell>
        </row>
        <row r="8">
          <cell r="B8" t="str">
            <v>Pahat Besi</v>
          </cell>
          <cell r="C8" t="str">
            <v>bh</v>
          </cell>
          <cell r="D8">
            <v>15000</v>
          </cell>
        </row>
        <row r="9">
          <cell r="B9" t="str">
            <v>Timbrisan Tanah</v>
          </cell>
          <cell r="C9" t="str">
            <v>bh</v>
          </cell>
          <cell r="D9">
            <v>50000</v>
          </cell>
        </row>
        <row r="10">
          <cell r="B10" t="str">
            <v>Timbrisan Mesin/Stamper</v>
          </cell>
          <cell r="C10" t="str">
            <v>m3</v>
          </cell>
          <cell r="D10">
            <v>100000</v>
          </cell>
        </row>
        <row r="11">
          <cell r="B11" t="str">
            <v>Bar Cutter</v>
          </cell>
          <cell r="C11" t="str">
            <v>kg</v>
          </cell>
          <cell r="D11">
            <v>200</v>
          </cell>
        </row>
        <row r="12">
          <cell r="B12" t="str">
            <v>Bar Binder</v>
          </cell>
          <cell r="C12" t="str">
            <v>kg</v>
          </cell>
          <cell r="D12">
            <v>200</v>
          </cell>
        </row>
        <row r="13">
          <cell r="B13" t="str">
            <v>Bor Listrik</v>
          </cell>
          <cell r="C13" t="str">
            <v>hk</v>
          </cell>
          <cell r="D13">
            <v>25000</v>
          </cell>
        </row>
        <row r="14">
          <cell r="B14" t="str">
            <v>Pemotong Keramik</v>
          </cell>
          <cell r="C14" t="str">
            <v>m2</v>
          </cell>
          <cell r="D14">
            <v>1500</v>
          </cell>
        </row>
        <row r="15">
          <cell r="B15" t="str">
            <v>Compressor Cat</v>
          </cell>
          <cell r="C15" t="str">
            <v>hr</v>
          </cell>
          <cell r="D15">
            <v>100000</v>
          </cell>
        </row>
        <row r="16">
          <cell r="B16" t="str">
            <v>Concrete Mixer</v>
          </cell>
          <cell r="C16" t="str">
            <v>m3</v>
          </cell>
          <cell r="D16">
            <v>125000</v>
          </cell>
        </row>
        <row r="17">
          <cell r="B17" t="str">
            <v>Pompa Beton</v>
          </cell>
          <cell r="C17" t="str">
            <v>m3</v>
          </cell>
          <cell r="D17">
            <v>100000</v>
          </cell>
        </row>
        <row r="18">
          <cell r="B18" t="str">
            <v>Vibrator</v>
          </cell>
          <cell r="C18" t="str">
            <v>m3</v>
          </cell>
          <cell r="D18">
            <v>50000</v>
          </cell>
        </row>
        <row r="19">
          <cell r="B19" t="str">
            <v>Sewa crane</v>
          </cell>
          <cell r="C19" t="str">
            <v xml:space="preserve">unit hari </v>
          </cell>
          <cell r="D19">
            <v>3000000</v>
          </cell>
        </row>
        <row r="20">
          <cell r="B20" t="str">
            <v>Sewa pipe support</v>
          </cell>
          <cell r="C20" t="str">
            <v>buah
hari</v>
          </cell>
          <cell r="D20">
            <v>700000</v>
          </cell>
        </row>
        <row r="21">
          <cell r="B21" t="str">
            <v>Sewa scaffolding</v>
          </cell>
          <cell r="C21" t="str">
            <v xml:space="preserve">unit hari </v>
          </cell>
          <cell r="D21">
            <v>200000</v>
          </cell>
        </row>
        <row r="22">
          <cell r="B22" t="str">
            <v>Sewa alat</v>
          </cell>
          <cell r="C22" t="str">
            <v>jam</v>
          </cell>
          <cell r="D22">
            <v>5000</v>
          </cell>
        </row>
        <row r="23">
          <cell r="B23" t="str">
            <v>Sewa Tripot/Tackel &amp; handle crane 2 T</v>
          </cell>
          <cell r="C23" t="str">
            <v>hari</v>
          </cell>
          <cell r="D23">
            <v>5000</v>
          </cell>
        </row>
        <row r="24">
          <cell r="B24" t="str">
            <v>Sewa alat Perakitan Baja IWF</v>
          </cell>
          <cell r="C24" t="str">
            <v>jam</v>
          </cell>
          <cell r="D24">
            <v>5000</v>
          </cell>
        </row>
        <row r="25">
          <cell r="B25" t="str">
            <v>Sewa alat Las Listrik</v>
          </cell>
          <cell r="C25" t="str">
            <v>jam</v>
          </cell>
          <cell r="D25">
            <v>5000</v>
          </cell>
        </row>
        <row r="26">
          <cell r="B26" t="str">
            <v>Sewa excavator type 225 kap 0,5 -1,0 m3</v>
          </cell>
          <cell r="C26" t="str">
            <v>hari</v>
          </cell>
          <cell r="D26">
            <v>5000</v>
          </cell>
        </row>
        <row r="27">
          <cell r="B27" t="str">
            <v>Sewa Genset 1500 watt</v>
          </cell>
          <cell r="C27" t="str">
            <v>hari</v>
          </cell>
          <cell r="D27">
            <v>5000</v>
          </cell>
        </row>
        <row r="28">
          <cell r="B28" t="str">
            <v>Sewa Pompa Submersible 3m3/h</v>
          </cell>
          <cell r="C28" t="str">
            <v>hari</v>
          </cell>
          <cell r="D28">
            <v>5000</v>
          </cell>
        </row>
        <row r="29">
          <cell r="B29" t="str">
            <v>Mobile crane =&lt; 3 ton</v>
          </cell>
          <cell r="C29" t="str">
            <v>hari</v>
          </cell>
          <cell r="D29">
            <v>5000</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2)"/>
      <sheetName val="RESUME ANALISA"/>
      <sheetName val="ANALISA"/>
      <sheetName val="HARGA"/>
      <sheetName val="HARGA1"/>
      <sheetName val="Sheet1"/>
      <sheetName val="SATUAN ALAT BERAT"/>
      <sheetName val="CUACA"/>
      <sheetName val="AWAL"/>
      <sheetName val="Angka"/>
      <sheetName val="HARGA MATERIAL"/>
      <sheetName val="Proposal"/>
      <sheetName val="BQawal"/>
    </sheetNames>
    <sheetDataSet>
      <sheetData sheetId="0">
        <row r="629">
          <cell r="Q629">
            <v>9900</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_Mekanikal"/>
      <sheetName val="RAB Mekanikal RPH"/>
      <sheetName val="Analisa Harga Satuan Mekanikal"/>
      <sheetName val="Harsat_Mk"/>
      <sheetName val="HARGA MATERIAL"/>
      <sheetName val="ANALISA (2)"/>
      <sheetName val="Rekap"/>
      <sheetName val="DAFTAR HARGA"/>
      <sheetName val="A"/>
      <sheetName val="Koefisien"/>
      <sheetName val="DATA PROYEK"/>
      <sheetName val="AWAL"/>
      <sheetName val="Piping Cost"/>
      <sheetName val="PipW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AT"/>
      <sheetName val="Lingkup Pekerjaan"/>
      <sheetName val="Rekap"/>
      <sheetName val="Pek.persiapan"/>
      <sheetName val="RAB"/>
      <sheetName val="Preliminary"/>
      <sheetName val="anal.baja"/>
      <sheetName val="m'trl baja"/>
      <sheetName val="HARGA MATERIAL"/>
      <sheetName val="UPAH KERJA"/>
      <sheetName val="STRUKTUR"/>
      <sheetName val="FINISHING"/>
      <sheetName val="EXTERNAL"/>
      <sheetName val="DATUM"/>
      <sheetName val="Analis harga"/>
      <sheetName val="ANALISA"/>
      <sheetName val="Balok"/>
      <sheetName val="List Plant"/>
      <sheetName val="bahan"/>
      <sheetName val="D3"/>
      <sheetName val="D4"/>
      <sheetName val="D6"/>
      <sheetName val="D7"/>
      <sheetName val="D8"/>
      <sheetName val="Rekap Direct Cost"/>
      <sheetName val="Lingkup_Pekerjaan"/>
      <sheetName val="Pek_persiapan"/>
      <sheetName val="anal_baja"/>
      <sheetName val="m'trl_baja"/>
      <sheetName val="HARGA_MATERIAL"/>
      <sheetName val="UPAH_KERJA"/>
      <sheetName val="Rekap_Direct_Cost"/>
      <sheetName val="3"/>
      <sheetName val="L_O&amp;O(Ina)"/>
      <sheetName val="S_Suramadu"/>
      <sheetName val="Analisa -Baku"/>
      <sheetName val="NP"/>
      <sheetName val="SD IN"/>
      <sheetName val="A"/>
      <sheetName val="Informasi"/>
      <sheetName val="H.Satuan"/>
      <sheetName val="Kuantitas &amp; Harga"/>
      <sheetName val=" PE-F-42 MR 9 Manpower"/>
      <sheetName val="Sheet"/>
      <sheetName val="B - Norelec"/>
      <sheetName val="Data"/>
      <sheetName val="HARGA DASAR"/>
      <sheetName val="INPUT"/>
      <sheetName val="harga"/>
      <sheetName val="EK-JAN-07"/>
      <sheetName val="CH"/>
      <sheetName val="M+MC"/>
      <sheetName val="D3.1"/>
      <sheetName val="BL (1)"/>
      <sheetName val="OH-10BLN"/>
      <sheetName val="abcdef"/>
      <sheetName val="Material"/>
      <sheetName val="BEDA VOL"/>
      <sheetName val="SIPIL"/>
      <sheetName val="ME"/>
      <sheetName val="LAMP-3"/>
      <sheetName val="LAMP-4"/>
      <sheetName val="LAMP 5"/>
      <sheetName val="LAMP-7"/>
      <sheetName val="LAMP-8"/>
      <sheetName val="LAMP-9"/>
      <sheetName val="RAB(o)"/>
      <sheetName val="Weight Bridge"/>
      <sheetName val="BEDA_VOL"/>
      <sheetName val="LAMP_5"/>
      <sheetName val="BAG-2"/>
      <sheetName val="H-Bahan"/>
      <sheetName val="Anal"/>
      <sheetName val="Rekap Tahap 1"/>
      <sheetName val="SUM"/>
      <sheetName val="STR"/>
      <sheetName val="SELL-SUMM-COST"/>
      <sheetName val="Pipe"/>
      <sheetName val="Sheet2"/>
      <sheetName val="Mall"/>
      <sheetName val="Panel,feeder,elek"/>
      <sheetName val="REKAP TOTAL"/>
      <sheetName val="Upah_Bahan"/>
      <sheetName val="326BQSTC"/>
      <sheetName val="HB "/>
      <sheetName val="Scedule(S-Curve)"/>
      <sheetName val="TIE-INS"/>
      <sheetName val="SCHEDULE"/>
      <sheetName val="Sumber Daya"/>
      <sheetName val="HARGA BAHAN&amp;UPAH "/>
      <sheetName val="ARC BANGUNAN UTAMA"/>
      <sheetName val="REKAP ME "/>
      <sheetName val="Total"/>
      <sheetName val="HB"/>
      <sheetName val="Prod.02"/>
      <sheetName val="Daftar Harga"/>
      <sheetName val="Plumbing"/>
      <sheetName val="D2.2"/>
      <sheetName val="120601Sport Center"/>
      <sheetName val="00_Jumlah Total"/>
      <sheetName val="ANALISA NOV '07"/>
      <sheetName val="A-BANTU"/>
      <sheetName val="DAF_1"/>
      <sheetName val="Steel Material List"/>
      <sheetName val="Ana"/>
      <sheetName val="H_Satuan"/>
      <sheetName val="harsat"/>
      <sheetName val="Meto"/>
      <sheetName val="Analisa Tend (2)"/>
      <sheetName val="BISMILLAH"/>
      <sheetName val="Sheet1"/>
      <sheetName val="Koefisien"/>
      <sheetName val="INDEX"/>
      <sheetName val="Currency Rate"/>
      <sheetName val="keb-BHN"/>
      <sheetName val="Volume"/>
      <sheetName val="ANALIS ALAT"/>
      <sheetName val="dasar"/>
      <sheetName val="SKh.1.7.16.1.(3)"/>
      <sheetName val="AHS ARS"/>
      <sheetName val="Faktor Markup"/>
      <sheetName val="Spesifikasi "/>
      <sheetName val="TANJUNG-CONV"/>
      <sheetName val="PROD15_5"/>
      <sheetName val="sumber"/>
      <sheetName val="Master Edit"/>
      <sheetName val="ELEMENT SUM"/>
      <sheetName val="perkerasan"/>
      <sheetName val="ganti rugi"/>
      <sheetName val="An-Pek-Arui"/>
      <sheetName val="Satuan"/>
      <sheetName val="Owning"/>
      <sheetName val="WET_2"/>
      <sheetName val="PLAFOND"/>
      <sheetName val="SANITAIR"/>
      <sheetName val="Analis_Tanah"/>
      <sheetName val="Analis_Drainase"/>
      <sheetName val="Perm. Test"/>
      <sheetName val="DAF-1"/>
      <sheetName val="A-11 Steel Str"/>
      <sheetName val="A-03 Pile"/>
      <sheetName val="H-Dasar"/>
      <sheetName val="Gudang non AC-AC Struktur"/>
      <sheetName val="BAHAN_STR"/>
      <sheetName val="Hrg_Sat"/>
      <sheetName val="Upah&amp;Bahan"/>
      <sheetName val="LAM-22"/>
      <sheetName val="SALURAN"/>
      <sheetName val="Breakdown"/>
      <sheetName val="LAP. MINGG"/>
      <sheetName val="ISIAN"/>
      <sheetName val="ITEM BARU"/>
      <sheetName val="ANALISA PENGEBORAN TRMSK SPT"/>
      <sheetName val="ANALISA RELOKASI TIANG LISTRIK"/>
      <sheetName val="ANALISA PENYEDIAAN GIRDER 30"/>
      <sheetName val="ANALISA PEMASANGAN GIRDER 30"/>
      <sheetName val="PP"/>
      <sheetName val="PENELITI"/>
      <sheetName val="ADDENDUM 02"/>
      <sheetName val="PERMOHONAN"/>
      <sheetName val="ITEM BARU (2)"/>
      <sheetName val="REKOMEN"/>
      <sheetName val="ADDENDUM 01"/>
      <sheetName val="MT_an"/>
      <sheetName val="5-ALAT(1)"/>
      <sheetName val="Lingkup_Pekerjaan1"/>
      <sheetName val="Pek_persiapan1"/>
      <sheetName val="anal_baja1"/>
      <sheetName val="m'trl_baja1"/>
      <sheetName val="HARGA_MATERIAL1"/>
      <sheetName val="UPAH_KERJA1"/>
      <sheetName val="H_Satuan1"/>
      <sheetName val="Kuantitas_&amp;_Harga"/>
      <sheetName val="_PE-F-42_MR_9_Manpower"/>
      <sheetName val="B_-_Norelec"/>
      <sheetName val="Analis_harga"/>
      <sheetName val="List_Plant"/>
      <sheetName val="Rekap_Direct_Cost1"/>
      <sheetName val="Analisa_-Baku"/>
      <sheetName val="HARGA_DASAR"/>
      <sheetName val="D3_1"/>
      <sheetName val="BL_(1)"/>
      <sheetName val="BEDA_VOL1"/>
      <sheetName val="LAMP_51"/>
      <sheetName val="Weight_Bridge"/>
      <sheetName val="Rekap_Tahap_1"/>
      <sheetName val="REKAP_TOTAL"/>
      <sheetName val="HB_"/>
      <sheetName val="Sumber_Daya"/>
      <sheetName val="HARGA_BAHAN&amp;UPAH_"/>
      <sheetName val="ARC_BANGUNAN_UTAMA"/>
      <sheetName val="REKAP_ME_"/>
      <sheetName val="Prod_02"/>
      <sheetName val="Daftar_Harga"/>
      <sheetName val="D2_2"/>
      <sheetName val="120601Sport_Center"/>
      <sheetName val="00_Jumlah_Total"/>
      <sheetName val="ANALISA_NOV_'07"/>
      <sheetName val="Steel_Material_List"/>
      <sheetName val="Analisa_Tend_(2)"/>
      <sheetName val="Currency_Rate"/>
      <sheetName val="ANALIS_ALAT"/>
      <sheetName val="Faktor_Markup"/>
      <sheetName val="Spesifikasi_"/>
      <sheetName val="Master_Edit"/>
      <sheetName val="ELEMENT_SUM"/>
      <sheetName val="ganti_rugi"/>
      <sheetName val="Perm__Test"/>
      <sheetName val="A-11_Steel_Str"/>
      <sheetName val="A-03_Pile"/>
      <sheetName val="Gudang_non_AC-AC_Struktur"/>
      <sheetName val="LAP__MINGG"/>
      <sheetName val="SKh_1_7_16_1_(3)"/>
      <sheetName val="AHS_ARS"/>
      <sheetName val="Bahan &amp; Upah"/>
      <sheetName val="RAB ME"/>
      <sheetName val="PRD 01-3"/>
      <sheetName val="DAFT_ALAT,UPAH &amp; MAT"/>
      <sheetName val="MUA SA"/>
      <sheetName val="Hrg.Sat"/>
      <sheetName val="HARGA SAT"/>
      <sheetName val="MAPDC "/>
      <sheetName val="DB"/>
      <sheetName val="RAB_ME"/>
      <sheetName val="PRD_01-3"/>
      <sheetName val="DAFT_ALAT,UPAH_&amp;_MAT"/>
      <sheetName val="MUA_SA"/>
      <sheetName val="HARGA_SAT"/>
      <sheetName val="MAPDC_"/>
      <sheetName val="TOEVOER"/>
      <sheetName val="IN"/>
      <sheetName val="BM 1 (M)"/>
      <sheetName val="Electrikal"/>
      <sheetName val="Elektrikal"/>
      <sheetName val="UPAH + ALAT"/>
      <sheetName val="H.Upah"/>
      <sheetName val="WP"/>
      <sheetName val="Mobilisasi"/>
      <sheetName val="Hrg-sat"/>
      <sheetName val="Merak_Sum-FIX"/>
      <sheetName val="Price"/>
      <sheetName val="#REF"/>
      <sheetName val="TU"/>
      <sheetName val="Rekap A"/>
      <sheetName val="Analisa RAP"/>
      <sheetName val="Alat"/>
      <sheetName val="Alat B"/>
      <sheetName val="Bahan B"/>
      <sheetName val="RAP"/>
      <sheetName val="Sub"/>
      <sheetName val="Telusur"/>
      <sheetName val="Upah"/>
      <sheetName val="Upah B"/>
      <sheetName val="Analisa RAB"/>
      <sheetName val="BILL"/>
      <sheetName val="Cover"/>
      <sheetName val="factor"/>
      <sheetName val="PERSIAPAN"/>
      <sheetName val="Scdl"/>
      <sheetName val="ANALISA (2)"/>
      <sheetName val="SUR-HARGA"/>
      <sheetName val="AHS Marka"/>
      <sheetName val="RAB1"/>
      <sheetName val="name"/>
      <sheetName val="EK-JAN-08"/>
      <sheetName val="Mat. List'08"/>
      <sheetName val="ANALISA PEK.UMUM"/>
      <sheetName val="CF-satu"/>
      <sheetName val="ESCON"/>
      <sheetName val="BQNSC"/>
      <sheetName val="rek_PUS oe"/>
      <sheetName val="AC"/>
      <sheetName val="villa"/>
      <sheetName val="S- Curve Cash flow"/>
      <sheetName val="Gb Link Requirement"/>
      <sheetName val="Costos"/>
      <sheetName val="REKAP_ARSITEKTUR."/>
      <sheetName val="Harga Satuan"/>
      <sheetName val="BREAKER"/>
      <sheetName val="FMU"/>
      <sheetName val="Uph&amp;bhn"/>
      <sheetName val="An.harga alat"/>
      <sheetName val="AMD II"/>
      <sheetName val="AMD I"/>
      <sheetName val="dist. mat"/>
      <sheetName val="hrg.bhn"/>
      <sheetName val="BQ_Methanol"/>
      <sheetName val="PipWT"/>
      <sheetName val="HRG BHN"/>
      <sheetName val="Pos 4-1"/>
      <sheetName val="DATA1"/>
      <sheetName val="PC"/>
      <sheetName val="Anls-ME Tampil"/>
      <sheetName val="BQ (by owner)"/>
      <sheetName val="rab me (fisik)"/>
      <sheetName val="rab me (by owner) "/>
      <sheetName val="MT-C"/>
      <sheetName val="C"/>
      <sheetName val="STAF"/>
      <sheetName val="Urai _Resap pengikat"/>
      <sheetName val="CONS."/>
      <sheetName val="tifico"/>
      <sheetName val="dt"/>
      <sheetName val="MAP"/>
      <sheetName val="Prog Real"/>
      <sheetName val="PRY.02"/>
      <sheetName val="LAMPIRAN -B"/>
      <sheetName val="kik"/>
      <sheetName val="divII"/>
      <sheetName val="Anls_BKL"/>
      <sheetName val="Isian Biodata"/>
      <sheetName val="Lingkup_Pekerjaan2"/>
      <sheetName val="Pek_persiapan2"/>
      <sheetName val="anal_baja2"/>
      <sheetName val="m'trl_baja2"/>
      <sheetName val="HARGA_MATERIAL2"/>
      <sheetName val="UPAH_KERJA2"/>
      <sheetName val="BEDA_VOL2"/>
      <sheetName val="LAMP_52"/>
      <sheetName val="D3_11"/>
      <sheetName val="Weight_Bridge1"/>
      <sheetName val="An_harga_alat"/>
      <sheetName val="AMD_II"/>
      <sheetName val="AMD_I"/>
      <sheetName val="dist__mat"/>
      <sheetName val="Bahan_&amp;_Upah"/>
      <sheetName val="hrg_bhn"/>
      <sheetName val="ANALISA_(2)"/>
      <sheetName val="AHS_Marka"/>
      <sheetName val="UPAH_+_ALAT"/>
      <sheetName val="Hrg_Sat1"/>
      <sheetName val="ANALISA_PEK_UMUM"/>
      <sheetName val="Mat__List'08"/>
      <sheetName val="Pos_4-1"/>
      <sheetName val="BM_1_(M)"/>
      <sheetName val="Analisa_RAP"/>
      <sheetName val="Alat_B"/>
      <sheetName val="Bahan_B"/>
      <sheetName val="Upah_B"/>
      <sheetName val="Analisa_RAB"/>
      <sheetName val="Rekap_A"/>
      <sheetName val="rek_PUS_oe"/>
      <sheetName val="S-_Curve_Cash_flow"/>
      <sheetName val="Gb_Link_Requirement"/>
      <sheetName val="REKAP_ARSITEKTUR_"/>
      <sheetName val="Harga_Satuan"/>
      <sheetName val="H_Upah"/>
      <sheetName val="LAMPIRAN_-B"/>
      <sheetName val="Prog_Real"/>
      <sheetName val="PRY_02"/>
      <sheetName val="Anls-ME_Tampil"/>
      <sheetName val="BQ_(by_owner)"/>
      <sheetName val="rab_me_(fisik)"/>
      <sheetName val="rab_me_(by_owner)_"/>
      <sheetName val="Urai__Resap_pengikat"/>
      <sheetName val="CONS_"/>
      <sheetName val="Isian_Biodata"/>
      <sheetName val="SEX"/>
      <sheetName val="BoQ"/>
      <sheetName val="Konfirm"/>
      <sheetName val="Estimate"/>
      <sheetName val="BHN-ALAT"/>
      <sheetName val="Superstruc"/>
      <sheetName val="Direct Cost Thp 2"/>
      <sheetName val="Hargamaterial"/>
      <sheetName val="41,9&amp;36,3"/>
      <sheetName val="ana_str"/>
      <sheetName val="Owning cost Alat"/>
      <sheetName val="CUACA"/>
      <sheetName val="sdm"/>
      <sheetName val="Analisa SNI STANDART "/>
      <sheetName val="610.04"/>
      <sheetName val="610.05"/>
      <sheetName val="610.06"/>
      <sheetName val="610.07"/>
      <sheetName val="610.08"/>
      <sheetName val="PriceList"/>
      <sheetName val="REKAP STRUKTUR"/>
      <sheetName val="Harsat Upah STR ARS"/>
      <sheetName val="HRG BAHAN &amp; UPAH okk"/>
      <sheetName val="Analis Kusen okk"/>
      <sheetName val="Df-Kuan"/>
      <sheetName val="AnalisaSIPIL RIIL"/>
      <sheetName val="Div2"/>
      <sheetName val="61004"/>
      <sheetName val="61005"/>
      <sheetName val="61006"/>
      <sheetName val="61007"/>
      <sheetName val="61008"/>
      <sheetName val="MAPDC"/>
      <sheetName val="sumber data alat"/>
      <sheetName val="Data 1"/>
      <sheetName val="BAPP"/>
      <sheetName val="SPK"/>
      <sheetName val="bq"/>
      <sheetName val="PRD 01-4"/>
      <sheetName val="NM"/>
      <sheetName val="REKAP BQ"/>
      <sheetName val="Bill-1"/>
      <sheetName val="Hargasatuan"/>
      <sheetName val="Aspal"/>
      <sheetName val="Ana duct"/>
      <sheetName val="Rekap Prelim"/>
      <sheetName val="atap"/>
      <sheetName val="PAD-F"/>
      <sheetName val="unit price"/>
      <sheetName val="extern"/>
      <sheetName val="Resume"/>
      <sheetName val="jadw"/>
      <sheetName val="Allowance"/>
      <sheetName val="SPJ"/>
      <sheetName val="5-Alat"/>
      <sheetName val="4-Price"/>
      <sheetName val="4-Quarry"/>
      <sheetName val="351BQMCN"/>
      <sheetName val="AC WIL SERANG"/>
      <sheetName val="Kanan"/>
      <sheetName val="DATA PROYEK"/>
      <sheetName val="gvl"/>
      <sheetName val="Cash Flow bulanan"/>
      <sheetName val="Analisa Fave"/>
      <sheetName val="Bank"/>
      <sheetName val="BUA"/>
      <sheetName val="Harsat Bahan"/>
      <sheetName val="Harsat Subkon"/>
      <sheetName val="Harsat Upah"/>
      <sheetName val="TABEL"/>
      <sheetName val="4-Basic Price"/>
      <sheetName val="Rek.An"/>
      <sheetName val="BQ OE"/>
      <sheetName val="DIV1"/>
      <sheetName val="Rekapitulasi"/>
      <sheetName val="Hitung"/>
      <sheetName val="Analis Upah"/>
      <sheetName val="HARSAT-lain"/>
      <sheetName val="HARSAT-tanah"/>
      <sheetName val="HARSAT-lhn"/>
      <sheetName val="Cash2"/>
      <sheetName val="RAB Temiling "/>
      <sheetName val="HS"/>
      <sheetName val="HS-2"/>
      <sheetName val="ANAL_2.1"/>
      <sheetName val="VOL_1"/>
      <sheetName val="LAMP_2.2"/>
      <sheetName val="RKP"/>
      <sheetName val="hardas"/>
      <sheetName val="Markup"/>
      <sheetName val="Valve"/>
      <sheetName val="MAPP"/>
      <sheetName val="Ana. PU"/>
      <sheetName val="H-SAT"/>
      <sheetName val="Analisa Tekhnis"/>
      <sheetName val="own"/>
      <sheetName val="AnBayarUtama"/>
      <sheetName val="7.1(3)"/>
      <sheetName val="upah bahan"/>
      <sheetName val="PVC"/>
      <sheetName val="UBA RAB"/>
      <sheetName val="RAP M"/>
      <sheetName val="BUL M"/>
      <sheetName val="③赤紙(日文)"/>
      <sheetName val="RAPK"/>
      <sheetName val="BQ1"/>
      <sheetName val="概総括1"/>
      <sheetName val="Const"/>
      <sheetName val="PAD_F"/>
      <sheetName val="analisa_gedung"/>
      <sheetName val="gaji"/>
      <sheetName val="Upah+Bahan"/>
      <sheetName val="M.AR-KUAT"/>
      <sheetName val="AHS"/>
      <sheetName val="Bill No 6 Koord _ Attendance"/>
      <sheetName val="Bill No 4 Summary "/>
      <sheetName val="STR(CANCEL)"/>
      <sheetName val="Tie Beam GN"/>
      <sheetName val="PileCap"/>
      <sheetName val="liste"/>
      <sheetName val="Kinerja Proyek"/>
      <sheetName val="PersList"/>
      <sheetName val="HM"/>
      <sheetName val="MT"/>
      <sheetName val="Rupa2"/>
      <sheetName val="prog-mgu"/>
      <sheetName val="P5"/>
      <sheetName val="Peralatan"/>
      <sheetName val="RAB-2006-Total"/>
      <sheetName val="pek tanah utk irigasi"/>
      <sheetName val="SCH"/>
      <sheetName val="K3LM"/>
      <sheetName val="Formula Paket A"/>
      <sheetName val="pivot1"/>
      <sheetName val="Uba"/>
      <sheetName val="DaftarAn"/>
      <sheetName val="AnAlat"/>
      <sheetName val="Sec I ML"/>
      <sheetName val="Summary"/>
      <sheetName val="Fill this out first..."/>
      <sheetName val="ELECTRICAL"/>
      <sheetName val="Mech CIF"/>
      <sheetName val="Notes"/>
      <sheetName val="bbt-1999"/>
      <sheetName val="XLR_NoRangeSheet"/>
      <sheetName val="Basic Price"/>
      <sheetName val="06-Progress"/>
      <sheetName val="04-Safety"/>
      <sheetName val="LAUT"/>
      <sheetName val="SDMTA"/>
      <sheetName val="terbilang"/>
      <sheetName val="Prod 15-5"/>
      <sheetName val="harsat sdy"/>
      <sheetName val="Format Daftar Sewa Alat "/>
      <sheetName val="Uraian Upah"/>
      <sheetName val="OHD"/>
      <sheetName val="AnalisaHarga"/>
      <sheetName val="Analysis"/>
      <sheetName val="Tabel Item"/>
      <sheetName val="Tabel Satuan"/>
      <sheetName val="Tabel Alat"/>
      <sheetName val="Tabel Bahan"/>
      <sheetName val="Tabel Tenaga"/>
      <sheetName val="New MADC (2)"/>
      <sheetName val="HDS"/>
      <sheetName val="Analisa Satuan"/>
      <sheetName val="Dating"/>
      <sheetName val="ASat"/>
      <sheetName val="duadan3"/>
      <sheetName val="Mat"/>
      <sheetName val="WI"/>
      <sheetName val="R&amp;NR"/>
      <sheetName val="Prod 02"/>
      <sheetName val="SITE-E"/>
      <sheetName val="Man Power"/>
      <sheetName val="CF Rp-USD"/>
      <sheetName val="EST"/>
      <sheetName val="BL _1_"/>
      <sheetName val="Analisa Bahan"/>
      <sheetName val="rate"/>
      <sheetName val="Surat2"/>
      <sheetName val="Eval. Arus Kas"/>
      <sheetName val="cv _2_"/>
      <sheetName val="hal7_personil"/>
      <sheetName val="D985"/>
      <sheetName val="pivot2"/>
      <sheetName val="Material&amp;Alat"/>
      <sheetName val="REKOM-Rekap.SCEDULE 3"/>
      <sheetName val="i-j. Pengalaman"/>
      <sheetName val="PO-2"/>
      <sheetName val="Daftar Kuantitas &amp; Harga  MC_0"/>
      <sheetName val="G_Merak-FIX"/>
      <sheetName val="RLB"/>
      <sheetName val="LKT - HL"/>
      <sheetName val="LKT - HS"/>
      <sheetName val="Master 1.0"/>
      <sheetName val="Piping"/>
      <sheetName val="01.FA"/>
      <sheetName val="Metod TWR"/>
      <sheetName val="HRGA SATUAN UPAH-BAHAN"/>
      <sheetName val="HS Bhn"/>
      <sheetName val="BQ ARS"/>
      <sheetName val="TABLE-1"/>
      <sheetName val="Cek list"/>
      <sheetName val="Lingkup_Pekerjaan3"/>
      <sheetName val="Pek_persiapan3"/>
      <sheetName val="anal_baja3"/>
      <sheetName val="m'trl_baja3"/>
      <sheetName val="HARGA_MATERIAL3"/>
      <sheetName val="UPAH_KERJA3"/>
      <sheetName val="Analis_harga1"/>
      <sheetName val="List_Plant1"/>
      <sheetName val="Rekap_Direct_Cost2"/>
      <sheetName val="Analisa_-Baku1"/>
      <sheetName val="BEDA_VOL3"/>
      <sheetName val="LAMP_53"/>
      <sheetName val="D3_12"/>
      <sheetName val="Weight_Bridge2"/>
      <sheetName val="Rekap_Tahap_11"/>
      <sheetName val="REKAP_TOTAL1"/>
      <sheetName val="HB_1"/>
      <sheetName val="BL_(1)1"/>
      <sheetName val="Faktor_Markup1"/>
      <sheetName val="Spesifikasi_1"/>
      <sheetName val="Harga_Dasar1"/>
      <sheetName val="Sumber_Daya1"/>
      <sheetName val="HARGA_BAHAN&amp;UPAH_1"/>
      <sheetName val="ARC_BANGUNAN_UTAMA1"/>
      <sheetName val="REKAP_ME_1"/>
      <sheetName val="Prod_021"/>
      <sheetName val="AC_WIL_SERANG"/>
      <sheetName val="D2_21"/>
      <sheetName val="Perm__Test1"/>
      <sheetName val="A-11_Steel_Str1"/>
      <sheetName val="A-03_Pile1"/>
      <sheetName val="ANALISA_NOV_'071"/>
      <sheetName val="120601Sport_Center1"/>
      <sheetName val="DAFT_ALAT,UPAH_&amp;_MAT1"/>
      <sheetName val="00_Jumlah_Total1"/>
      <sheetName val="H_Satuan2"/>
      <sheetName val="Steel_Material_List1"/>
      <sheetName val="MUA_SA1"/>
      <sheetName val="Hrg_Sat2"/>
      <sheetName val="Analisa_Tend_(2)1"/>
      <sheetName val="B_-_Norelec1"/>
      <sheetName val="HARGA_SAT1"/>
      <sheetName val="MAPDC_1"/>
      <sheetName val="RAB_ME1"/>
      <sheetName val="PRD_01-31"/>
      <sheetName val="Gudang_non_AC-AC_Struktur1"/>
      <sheetName val="Owning_cost_Alat"/>
      <sheetName val="Analisa_SNI_STANDART_"/>
      <sheetName val="610_04"/>
      <sheetName val="610_05"/>
      <sheetName val="610_06"/>
      <sheetName val="610_07"/>
      <sheetName val="610_08"/>
      <sheetName val="Bahan_&amp;_Upah1"/>
      <sheetName val="unit_price"/>
      <sheetName val="An_harga_alat1"/>
      <sheetName val="AMD_II1"/>
      <sheetName val="AMD_I1"/>
      <sheetName val="dist__mat1"/>
      <sheetName val="Prod_022"/>
      <sheetName val="HRG_BAHAN_&amp;_UPAH_okk"/>
      <sheetName val="Analis_Kusen_okk"/>
      <sheetName val="AnalisaSIPIL_RIIL"/>
      <sheetName val="Ana__PU"/>
      <sheetName val="Pos_4-11"/>
      <sheetName val="ANALISA_(2)1"/>
      <sheetName val="AHS_Marka1"/>
      <sheetName val="ganti_rugi1"/>
      <sheetName val="UPAH_+_ALAT1"/>
      <sheetName val="Daftar_Harga1"/>
      <sheetName val="ANALISA_PEK_UMUM1"/>
      <sheetName val="Mat__List'081"/>
      <sheetName val="hrg_bhn1"/>
      <sheetName val="BM_1_(M)1"/>
      <sheetName val="Analisa_RAP1"/>
      <sheetName val="Alat_B1"/>
      <sheetName val="Bahan_B1"/>
      <sheetName val="Upah_B1"/>
      <sheetName val="Analisa_RAB1"/>
      <sheetName val="Rekap_A1"/>
      <sheetName val="Harga_Satuan1"/>
      <sheetName val="rek_PUS_oe1"/>
      <sheetName val="Gb_Link_Requirement1"/>
      <sheetName val="S-_Curve_Cash_flow1"/>
      <sheetName val="Anls-ME_Tampil1"/>
      <sheetName val="BQ_(by_owner)1"/>
      <sheetName val="rab_me_(fisik)1"/>
      <sheetName val="rab_me_(by_owner)_1"/>
      <sheetName val="Urai__Resap_pengikat1"/>
      <sheetName val="CONS_1"/>
      <sheetName val="REKAP_ARSITEKTUR_1"/>
      <sheetName val="LAP__MINGG1"/>
      <sheetName val="H_Upah1"/>
      <sheetName val="LAMPIRAN_-B1"/>
      <sheetName val="Prog_Real1"/>
      <sheetName val="PRY_021"/>
      <sheetName val="Isian_Biodata1"/>
      <sheetName val="Data_1"/>
      <sheetName val="PRD_01-4"/>
      <sheetName val="REKAP_BQ"/>
      <sheetName val="Direct_Cost_Thp_2"/>
      <sheetName val="Ana_duct"/>
      <sheetName val="Rekap_Prelim"/>
      <sheetName val="Harsat_Upah_STR_ARS"/>
      <sheetName val="REKAP_STRUKTUR"/>
      <sheetName val="sumber_data_alat"/>
      <sheetName val="Analisa_Tekhnis"/>
      <sheetName val="7_1(3)"/>
      <sheetName val="UBA_RAB"/>
      <sheetName val="RAP_M"/>
      <sheetName val="BUL_M"/>
      <sheetName val="M_AR-KUAT"/>
      <sheetName val="Bill_No_6_Koord___Attendance"/>
      <sheetName val="Bill_No_4_Summary_"/>
      <sheetName val="Tie_Beam_GN"/>
      <sheetName val="Kinerja_Proyek"/>
      <sheetName val="DATA_PROYEK"/>
      <sheetName val="Cash_Flow_bulanan"/>
      <sheetName val="Analisa_Fave"/>
      <sheetName val="Harsat_Bahan"/>
      <sheetName val="Harsat_Subkon"/>
      <sheetName val="Harsat_Upah"/>
      <sheetName val="4-Basic_Price"/>
      <sheetName val="Rek_An"/>
      <sheetName val="BQ_OE"/>
      <sheetName val="Analis_Upah"/>
      <sheetName val="RAB_Temiling_"/>
      <sheetName val="pek_tanah_utk_irigasi"/>
      <sheetName val="Formula_Paket_A"/>
      <sheetName val="Sec_I_ML"/>
      <sheetName val="Fill_this_out_first___"/>
      <sheetName val="Mech_CIF"/>
      <sheetName val="Basic_Price"/>
      <sheetName val="Prod_15-5"/>
      <sheetName val="Eval__Arus_Kas"/>
      <sheetName val="cv__2_"/>
      <sheetName val="Man_Power"/>
      <sheetName val="CF_Rp-USD"/>
      <sheetName val="BL__1_"/>
      <sheetName val="Analisa_Bahan"/>
      <sheetName val="harsat_sdy"/>
      <sheetName val="Format_Daftar_Sewa_Alat_"/>
      <sheetName val="Tabel_Item"/>
      <sheetName val="Tabel_Satuan"/>
      <sheetName val="Tabel_Alat"/>
      <sheetName val="Tabel_Bahan"/>
      <sheetName val="Tabel_Tenaga"/>
      <sheetName val="Uraian_Upah"/>
      <sheetName val="New_MADC_(2)"/>
      <sheetName val="Analisa_Satuan"/>
      <sheetName val="struktur tdk dipakai"/>
      <sheetName val="GALIAN batu ok (89)"/>
      <sheetName val="B D_AHS6"/>
      <sheetName val="BA"/>
      <sheetName val="RSK-01"/>
      <sheetName val="LPP-101"/>
      <sheetName val="REF.ONLY"/>
      <sheetName val="Bhn.Ars"/>
      <sheetName val="Grand Summary"/>
      <sheetName val="rab-SAPHIR"/>
      <sheetName val="UNIT PRICE WAGE and MATERIAL"/>
      <sheetName val="Daftar Customer"/>
      <sheetName val="REKAPITULASI (2)"/>
      <sheetName val="anls"/>
      <sheetName val="BIL"/>
      <sheetName val="PENAWARAN"/>
      <sheetName val="KH-Q1,Q2,01"/>
      <sheetName val="HSD"/>
      <sheetName val="Vender"/>
      <sheetName val="Analisa 1"/>
      <sheetName val="HARGA SAT KAMAL"/>
      <sheetName val="Sheet15"/>
      <sheetName val="PO2"/>
      <sheetName val="Satuan Dasar"/>
      <sheetName val="DUB"/>
      <sheetName val="TARIP"/>
      <sheetName val="Permanent info"/>
      <sheetName val="BDP"/>
      <sheetName val="surfacing &amp; point..."/>
      <sheetName val="stone mas ARE"/>
      <sheetName val="New MADC"/>
      <sheetName val="Rkp(1)"/>
      <sheetName val="Data Alat"/>
      <sheetName val="1.B"/>
      <sheetName val="Abutment"/>
      <sheetName val="Rupiah"/>
      <sheetName val="SAT-DAS"/>
      <sheetName val="Lamp 1(NRC)ok0201"/>
      <sheetName val="HarSat (2)"/>
      <sheetName val="Personil"/>
      <sheetName val="Management"/>
      <sheetName val="MTa"/>
      <sheetName val="div 7"/>
      <sheetName val="Uraian"/>
      <sheetName val="REKAP BOQ"/>
      <sheetName val="Analisa BOW 07"/>
      <sheetName val="BAG-III"/>
      <sheetName val="Fill_this_out_first___1"/>
      <sheetName val="Fill_this_out_first___2"/>
      <sheetName val="Fill_this_out_first___3"/>
      <sheetName val="ALEK"/>
      <sheetName val="rab j17"/>
      <sheetName val="Ref"/>
      <sheetName val="D5"/>
      <sheetName val="BAB6"/>
      <sheetName val="strukturC"/>
      <sheetName val="Sewa Alat"/>
      <sheetName val="CV"/>
      <sheetName val="DEKAN"/>
      <sheetName val="RKP_TOTAL"/>
      <sheetName val="O&amp;O-Alat"/>
      <sheetName val="Input Data"/>
      <sheetName val="Bill of Qty MEP"/>
      <sheetName val="Anal. Pancang"/>
      <sheetName val="Analisa D"/>
      <sheetName val="harsat ars str"/>
      <sheetName val="D -12"/>
      <sheetName val="LAP-MGG-DINAS"/>
      <sheetName val="asumsi"/>
      <sheetName val="CODE"/>
      <sheetName val="Bahan&amp;Upah"/>
      <sheetName val="HSPK"/>
      <sheetName val="H_ Dasar"/>
      <sheetName val="List Plafound Gypsum"/>
      <sheetName val="List Plafound WR"/>
      <sheetName val="betn"/>
      <sheetName val="Screning Ac"/>
      <sheetName val="Kolom Praktis"/>
      <sheetName val="Pas. Bata Trasram"/>
      <sheetName val="Pas. Bata"/>
      <sheetName val="Plstern dan Acian Trasram"/>
      <sheetName val="Railing Tangga Depan"/>
      <sheetName val="Railing Void"/>
      <sheetName val="Databes"/>
      <sheetName val="Tanggul Janitor + Wudlu"/>
      <sheetName val="10.1 (1)"/>
      <sheetName val="10.1 (3)"/>
      <sheetName val="10.1 (4)"/>
      <sheetName val="ANalisa "/>
      <sheetName val="F1771-V"/>
      <sheetName val="Unit Rate"/>
      <sheetName val="FINAL"/>
      <sheetName val="CRUSER"/>
      <sheetName val="KEBALAT"/>
      <sheetName val="Bill_Qua"/>
      <sheetName val="RBP2"/>
      <sheetName val="bialangsung"/>
      <sheetName val="rekap1"/>
      <sheetName val="UPAH-BAHAN"/>
      <sheetName val="hargaDC"/>
      <sheetName val="Mtd_Pelak"/>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Galian 1"/>
      <sheetName val="XL4Test5"/>
      <sheetName val="RAPA"/>
      <sheetName val="(htp@.. "/>
      <sheetName val="5-Peralatan"/>
      <sheetName val="HS-Divisi 3"/>
      <sheetName val="Uraian Teknis"/>
      <sheetName val="HS-Divisi 2"/>
      <sheetName val="survey equipment"/>
      <sheetName val="Stock Material"/>
      <sheetName val="IBRD Mandirancang"/>
      <sheetName val="Sheet3"/>
      <sheetName val="TRANS"/>
      <sheetName val="MU"/>
      <sheetName val="Kabel C&amp;S"/>
      <sheetName val="CF-Rp-USD"/>
      <sheetName val="Data Tower"/>
      <sheetName val="PMS"/>
      <sheetName val="Daftar"/>
      <sheetName val="Piping Cost"/>
      <sheetName val="3-DIV1"/>
      <sheetName val="HARIAN"/>
      <sheetName val="Brdw"/>
      <sheetName val="REKAP A BESAR"/>
      <sheetName val="lampiran"/>
      <sheetName val="T-3.4 Cost of Equipment"/>
      <sheetName val="T-3.2 UP Labour"/>
      <sheetName val="LOADDAT"/>
      <sheetName val="JOB'S"/>
      <sheetName val="PHU 05"/>
      <sheetName val="B-P"/>
      <sheetName val="Hal.010MUKAMC"/>
      <sheetName val="Pengeluaran"/>
      <sheetName val="BQawal"/>
      <sheetName val="집계"/>
      <sheetName val="SAP"/>
      <sheetName val="hs-str"/>
      <sheetName val="revisi progres 1"/>
      <sheetName val="PEF18_0D"/>
      <sheetName val="CONTRIBUSI"/>
      <sheetName val="ANALIS"/>
      <sheetName val="An_Basic"/>
      <sheetName val="Piping_Cost"/>
      <sheetName val="1_B"/>
      <sheetName val="Master_1_0"/>
      <sheetName val="01_FA"/>
      <sheetName val="Galian_1"/>
      <sheetName val="REKAP_A_BESAR"/>
      <sheetName val="T-3_4_Cost_of_Equipment"/>
      <sheetName val="T-3_2_UP_Labour"/>
      <sheetName val="PHU_05"/>
      <sheetName val="Hal_010MUKAMC"/>
      <sheetName val="LKT_-_HL"/>
      <sheetName val="LKT_-_HS"/>
      <sheetName val="Metod_TWR"/>
      <sheetName val="HRGA_SATUAN_UPAH-BAHAN"/>
      <sheetName val="HS_Bhn"/>
      <sheetName val="Cek_list"/>
      <sheetName val="Potongan"/>
      <sheetName val="BPM"/>
      <sheetName val="Concrete"/>
      <sheetName val="DIV.1"/>
      <sheetName val="SheetGMP"/>
      <sheetName val="SheetGMT"/>
      <sheetName val="FKT_PJK"/>
      <sheetName val="Hrg Upah Bhn"/>
      <sheetName val="Biaya-Lat"/>
      <sheetName val="Rencana Anggaran Biaya"/>
      <sheetName val="tabel nilai"/>
      <sheetName val="BOOQ"/>
      <sheetName val="22"/>
      <sheetName val="GeneralInfo"/>
      <sheetName val="PNT"/>
      <sheetName val="Embong-Malang"/>
      <sheetName val="analysis2"/>
      <sheetName val="Compare"/>
      <sheetName val="Rekap DBAK"/>
      <sheetName val="ME UMY"/>
      <sheetName val="Plat"/>
      <sheetName val="9DHSDBU"/>
      <sheetName val="TJ1Q47"/>
      <sheetName val="HrgUpahBahan"/>
      <sheetName val="Mar"/>
      <sheetName val="Market Positioning"/>
      <sheetName val="A-1"/>
      <sheetName val="OH"/>
      <sheetName val="3-DIV2"/>
      <sheetName val="Vol Admin&amp;Canteen"/>
      <sheetName val="ELECTRIC DATA"/>
      <sheetName val="RAB AR&amp;STR"/>
      <sheetName val="Bill-5.2"/>
      <sheetName val="Bill-9.1"/>
      <sheetName val="Bill-6.1.1-6.1.3"/>
      <sheetName val="HPP"/>
      <sheetName val="Duc_3"/>
      <sheetName val="Duc-3"/>
      <sheetName val="ตาราง G"/>
      <sheetName val="bau"/>
      <sheetName val="rek det 1-3"/>
      <sheetName val="Hargamat"/>
      <sheetName val="Agregat Halus &amp; Kasar"/>
      <sheetName val="L2MO"/>
      <sheetName val="list"/>
      <sheetName val="Daf. No. - 4.2"/>
      <sheetName val="REKAP TOTAL MEPEQ "/>
      <sheetName val="REKAP PERSIAPAN"/>
      <sheetName val="REKAP PLUMBING"/>
      <sheetName val="Air Bersih"/>
      <sheetName val="Air Panas"/>
      <sheetName val="Air Buangan"/>
      <sheetName val="Air Hujan"/>
      <sheetName val="Gas"/>
      <sheetName val="STP"/>
      <sheetName val="REKAP VAC"/>
      <sheetName val="Ventilasi"/>
      <sheetName val="Air Conditioning"/>
      <sheetName val="Chiller Plant"/>
      <sheetName val="REKAP PEMADAM"/>
      <sheetName val="Hydrant"/>
      <sheetName val="Splinker"/>
      <sheetName val="REKAP ELEKTRIKAL"/>
      <sheetName val="Grounding &amp; Penyalur petir"/>
      <sheetName val="GENSET"/>
      <sheetName val="REKAP ELEKTRONIK"/>
      <sheetName val="Fire Alarm"/>
      <sheetName val="Sound System"/>
      <sheetName val="G-Phone"/>
      <sheetName val="CCTV"/>
      <sheetName val="BAS"/>
      <sheetName val="REKAP LIFT"/>
      <sheetName val="Pengadaan"/>
      <sheetName val="Pemasangan"/>
      <sheetName val="GONDOLA"/>
      <sheetName val="ADD"/>
      <sheetName val="DAF-7"/>
      <sheetName val="EK-JAN-2010"/>
      <sheetName val="KEDUNG GOONG"/>
      <sheetName val="Analisa Upah &amp; Bahan Plum"/>
      <sheetName val="H-Bahan &amp; Tenaga"/>
      <sheetName val="10"/>
      <sheetName val="Vol. Mg 10"/>
      <sheetName val="Kolom"/>
      <sheetName val="PENERIMAAN"/>
      <sheetName val="product"/>
      <sheetName val="ALAT_BAU"/>
      <sheetName val="Monitor"/>
      <sheetName val="data-pendukung"/>
      <sheetName val="Pt"/>
      <sheetName val="#REF!"/>
      <sheetName val="BM"/>
      <sheetName val="Droplist"/>
      <sheetName val="TOWN"/>
      <sheetName val="AWAL"/>
      <sheetName val="Pricing"/>
      <sheetName val="DIVI6"/>
      <sheetName val="hitungan"/>
      <sheetName val="schalat"/>
      <sheetName val="schman"/>
      <sheetName val="schmat"/>
      <sheetName val="JAD-PEL"/>
      <sheetName val="huruf"/>
      <sheetName val="Lamp 1 - Unit Rate"/>
      <sheetName val="DISKON"/>
      <sheetName val="BOQ  (INT)"/>
      <sheetName val="indirect"/>
      <sheetName val="EE-PROP"/>
      <sheetName val="인원계획"/>
      <sheetName val="L. Hr"/>
      <sheetName val="산근"/>
      <sheetName val="SSP-1"/>
      <sheetName val="钢筋"/>
      <sheetName val="Eng_Hrs"/>
      <sheetName val="Cable Schedule (2)"/>
      <sheetName val="Daftar Usulan Jln _Rutin_"/>
      <sheetName val="Bronjong_Geoteks"/>
      <sheetName val="PSI100FT"/>
      <sheetName val="ｺﾝY条件BD"/>
      <sheetName val="Labor"/>
      <sheetName val="Bill of Qty"/>
      <sheetName val="Analisa ME "/>
      <sheetName val="LMKC CB V"/>
      <sheetName val="Duct"/>
      <sheetName val="Chiller"/>
      <sheetName val="terendah"/>
      <sheetName val="hs_ars"/>
      <sheetName val="Summary "/>
      <sheetName val="TABEL-DETASIR"/>
      <sheetName val="Sensitivity"/>
      <sheetName val="Assumptions"/>
      <sheetName val="PL (MONTHLY)"/>
      <sheetName val="Cable Control"/>
      <sheetName val="NonPerp"/>
      <sheetName val="Perp"/>
      <sheetName val="Hrg Satuan"/>
      <sheetName val="Cco (2)"/>
      <sheetName val="BARU-3"/>
      <sheetName val="BARU-4 "/>
      <sheetName val="MINAT"/>
      <sheetName val="HSUB SARPRA"/>
      <sheetName val="Rekanan"/>
      <sheetName val="bill qty"/>
      <sheetName val="CAT_HRG"/>
      <sheetName val="BAG-1"/>
      <sheetName val="BAG-3"/>
      <sheetName val="BAG-4"/>
      <sheetName val="BAG-5"/>
      <sheetName val="BAG-6"/>
      <sheetName val="BAG-7"/>
      <sheetName val="BAG-8"/>
      <sheetName val="BAG-9"/>
      <sheetName val="BAG-10"/>
      <sheetName val="BAG-11"/>
      <sheetName val="BAG-12"/>
      <sheetName val="BAG-13"/>
      <sheetName val="BAG_2"/>
      <sheetName val="GRAND TOTAL"/>
      <sheetName val="[BQ-PS&amp;A.xlsÝCAT_HRG"/>
      <sheetName val="rumus"/>
      <sheetName val="BQ-1A prelim"/>
      <sheetName val="Week (2)"/>
      <sheetName val="Fill this out first___"/>
      <sheetName val="data grafik"/>
      <sheetName val="304-06"/>
      <sheetName val="304_06"/>
      <sheetName val="Bag_1"/>
      <sheetName val="DAFTAR 7"/>
      <sheetName val="DAFTAR_8"/>
      <sheetName val="SAT-BHN"/>
      <sheetName val="Cover Daf_2"/>
      <sheetName val="_BQ-PS&amp;A.xlsÝCAT_HRG"/>
      <sheetName val="DivVII"/>
      <sheetName val="I_KAMAR"/>
      <sheetName val="TE TS FA LAN MATV"/>
      <sheetName val="anal_hs"/>
      <sheetName val="Payment Status"/>
      <sheetName val="Anl"/>
      <sheetName val="LAMP_AB "/>
      <sheetName val="S-Curve"/>
      <sheetName val="DETAIL"/>
      <sheetName val="COMM"/>
      <sheetName val="BOQ INTERN"/>
      <sheetName val="ANALYS EXTERN"/>
      <sheetName val="WELCOME"/>
      <sheetName val="BQ RESO"/>
      <sheetName val="REKAP INDIRECT"/>
      <sheetName val="CASH FLOW"/>
      <sheetName val="ORGANIZATION"/>
      <sheetName val="MATRIX"/>
      <sheetName val="SUMMARY IN"/>
      <sheetName val="PROGRAM"/>
      <sheetName val="INDIRECT COST"/>
      <sheetName val="DAFTAR NO_1_PRELIM"/>
      <sheetName val="rab - persiapan &amp; lantai-1"/>
      <sheetName val="daftar harsat"/>
      <sheetName val="BQ-E20-02(Rp)"/>
      <sheetName val="PERALATAN AHU"/>
      <sheetName val="AIR CURTAIN"/>
      <sheetName val="DUCTING "/>
      <sheetName val="DIFFUSER &amp; GRILLE "/>
      <sheetName val="PERALATAN EVB+CU"/>
      <sheetName val="PERALATAN FAN"/>
      <sheetName val="KATUP-KATUP"/>
      <sheetName val="PIPA CHILLER"/>
      <sheetName val="PIPA DRAIN"/>
      <sheetName val="PIPA REFRIGERANT"/>
      <sheetName val="POMPA CHILLER"/>
      <sheetName val="CATU DAYA LISTRIK"/>
      <sheetName val="DAF_2 "/>
      <sheetName val="Bag_9"/>
      <sheetName val="GRAND_TOTAL"/>
      <sheetName val="[BQ-PS&amp;A_xlsÝCAT_HRG"/>
      <sheetName val="Week_(2)"/>
      <sheetName val="DAFTAR_7"/>
      <sheetName val="data_grafik"/>
      <sheetName val="Cover_Daf_2"/>
      <sheetName val="_BQ-PS&amp;A_xlsÝCAT_HRG"/>
      <sheetName val="LAMP_AB_"/>
      <sheetName val="DAF_2"/>
      <sheetName val="DAF_3"/>
      <sheetName val="DAF_4"/>
      <sheetName val="daf_3_OK_"/>
      <sheetName val="daf-3(OK)"/>
      <sheetName val="daf_7_OK_"/>
      <sheetName val="daf-7(OK)"/>
      <sheetName val="ES-PARK"/>
      <sheetName val="ES_PARK"/>
      <sheetName val="DAFTAR NO_2"/>
      <sheetName val="DAFTAR NO_3"/>
      <sheetName val="Std-Spek EL"/>
      <sheetName val="Analisa Gabungan"/>
      <sheetName val="Break_down"/>
      <sheetName val="BOQ KSN"/>
      <sheetName val="04.GS"/>
      <sheetName val="RC-ANL"/>
      <sheetName val="Hrg Sat"/>
      <sheetName val="Rincian"/>
      <sheetName val="PPC"/>
      <sheetName val="Daf 1"/>
      <sheetName val="DAF-4"/>
      <sheetName val="DAF-2"/>
      <sheetName val="Vibro_Roller"/>
      <sheetName val="REKAP GROSS"/>
      <sheetName val="Rev &amp; CI"/>
      <sheetName val="Hsatbahan"/>
      <sheetName val="FAK"/>
      <sheetName val="GRAND_TOTAL1"/>
      <sheetName val="[BQ-PS&amp;A_xlsÝCAT_HRG1"/>
      <sheetName val="Week_(2)1"/>
      <sheetName val="DAFTAR_71"/>
      <sheetName val="_BQ-PS&amp;A_xlsÝCAT_HRG1"/>
      <sheetName val="data_grafik1"/>
      <sheetName val="Cover_Daf_21"/>
      <sheetName val="AN-ALT"/>
      <sheetName val="BQ-PS&amp;A"/>
      <sheetName val="Ahs_2"/>
      <sheetName val="Ahs_1"/>
      <sheetName val="sched"/>
      <sheetName val="6-MVAC"/>
      <sheetName val="I-KAMAR"/>
      <sheetName val="DAFTAR NO_4"/>
      <sheetName val="PREM"/>
      <sheetName val="CAT HRG"/>
      <sheetName val="DAF-3"/>
      <sheetName val="REKAP_Akap"/>
      <sheetName val="ANA-HRG"/>
      <sheetName val="Isolasi Luar Dalam"/>
      <sheetName val="Isolasi Luar"/>
      <sheetName val="eqp-rek"/>
      <sheetName val="Bill No 6 Koord &amp; Attendance"/>
      <sheetName val="LAL _ PASAR PAGI "/>
      <sheetName val="LISTRIK"/>
      <sheetName val="F ALARM"/>
      <sheetName val="合成単価作成表-BLDG"/>
      <sheetName val="合成単価作成表_BLDG"/>
      <sheetName val="D2.8"/>
      <sheetName val="Bill-2"/>
      <sheetName val="umum"/>
      <sheetName val="analisa alat"/>
      <sheetName val="SUB LAIN2"/>
      <sheetName val="SUB ME"/>
      <sheetName val="SUB KUSEN"/>
      <sheetName val="analisa pekerjaan"/>
      <sheetName val="ars asrama "/>
      <sheetName val="str asrama"/>
      <sheetName val="mechanical asrama"/>
      <sheetName val="electrical asrama"/>
      <sheetName val="ME. Kelas"/>
      <sheetName val="ars kelas"/>
      <sheetName val="str kelas"/>
      <sheetName val="REKAP MERAH"/>
      <sheetName val="2.1"/>
      <sheetName val="2.2"/>
      <sheetName val="luar"/>
      <sheetName val="RINC hotel"/>
      <sheetName val="RINC FIN T4 "/>
      <sheetName val="RINC FIN T4  _3_"/>
      <sheetName val="RINC FIN T4  _2_"/>
      <sheetName val="HARGA ALAT"/>
      <sheetName val="Analisa 2"/>
      <sheetName val="???????-BLDG"/>
      <sheetName val="upah_borong"/>
      <sheetName val="satuan_pek"/>
      <sheetName val="VLOOK"/>
      <sheetName val="A_2"/>
      <sheetName val="DAF-9"/>
      <sheetName val="Level"/>
      <sheetName val="Mekanikal"/>
      <sheetName val="lokasari-el"/>
      <sheetName val="Pile"/>
      <sheetName val="Bag_1_prelim_"/>
      <sheetName val="BQ STR_BONGKARAN_Bag 2_5_"/>
      <sheetName val="BOQ_INTERN"/>
      <sheetName val="ANALYS_EXTERN"/>
      <sheetName val="BQ_RESO"/>
      <sheetName val="REKAP_INDIRECT"/>
      <sheetName val="CASH_FLOW"/>
      <sheetName val="SUMMARY_IN"/>
      <sheetName val="INDIRECT_COST"/>
      <sheetName val="rab_-_persiapan_&amp;_lantai-1"/>
      <sheetName val="daftar_harsat"/>
      <sheetName val="TE_TS_FA_LAN_MATV"/>
      <sheetName val="DAFTAR_NO_1_PRELIM"/>
      <sheetName val="dasboard"/>
      <sheetName val="AHS_Kusen"/>
      <sheetName val="harsat&amp;upah"/>
      <sheetName val="D &amp; W sizes"/>
      <sheetName val="COVER "/>
      <sheetName val="TOTAL "/>
      <sheetName val="BPS"/>
      <sheetName val="RTO"/>
      <sheetName val="Sche_R1"/>
      <sheetName val="Sche_R2"/>
      <sheetName val="FAC"/>
      <sheetName val="WCF"/>
      <sheetName val="EQA"/>
      <sheetName val="BUP"/>
      <sheetName val="Sche_Og"/>
      <sheetName val="Sche_R2B"/>
      <sheetName val="QPV"/>
      <sheetName val="Pay"/>
      <sheetName val="KOM-HAR1"/>
      <sheetName val="KOM-HAR2"/>
      <sheetName val="KOM-HAR4"/>
      <sheetName val="PKK"/>
      <sheetName val="CAT_HAR"/>
      <sheetName val="Analisa &amp; Upah"/>
      <sheetName val="BAHAN UPAH"/>
      <sheetName val="_AnaBah"/>
      <sheetName val="Daftar Harga Material"/>
      <sheetName val="LAMP-A"/>
      <sheetName val="Analisa Harga"/>
      <sheetName val="PMK"/>
      <sheetName val="Ahs. Pipa-Valve"/>
      <sheetName val="Ahs.Peralatan"/>
      <sheetName val="Bill_2"/>
      <sheetName val="ANALISA VALVE"/>
      <sheetName val="CATATAN HARGA (Int)"/>
      <sheetName val="Cover Daft 2"/>
      <sheetName val="DAFTAR NO.1"/>
      <sheetName val="DAF 2"/>
      <sheetName val="Panel"/>
      <sheetName val="[BQ-PS&amp;A.xls�CAT_HRG"/>
      <sheetName val="_BQ-PS&amp;A.xls�CAT_HRG"/>
      <sheetName val="[BQ-PS&amp;A_xls�CAT_HRG"/>
      <sheetName val="_BQ-PS&amp;A_xls�CAT_HRG"/>
      <sheetName val="01A- RAB"/>
      <sheetName val="A2"/>
      <sheetName val="PIPA"/>
      <sheetName val="Art"/>
      <sheetName val="AA_Eng"/>
      <sheetName val="U_rate"/>
      <sheetName val="CPAoC"/>
      <sheetName val="L_TIGA"/>
      <sheetName val="L-TIGA"/>
      <sheetName val="Rekap Bill"/>
      <sheetName val="Menu"/>
      <sheetName val="Daf Alat"/>
      <sheetName val="Jdw Alat"/>
      <sheetName val="Plant"/>
      <sheetName val="S Penawar"/>
      <sheetName val="Subkon"/>
      <sheetName val="O"/>
      <sheetName val="Har-mat"/>
      <sheetName val="Bill rekap"/>
      <sheetName val="Analisa  (2)"/>
      <sheetName val="AC-C"/>
      <sheetName val="Penjumlahan"/>
      <sheetName val="Harga Bahan &amp; Upah "/>
      <sheetName val="analisa struktur"/>
      <sheetName val="Lansekap"/>
      <sheetName val="TNH, PAGAR &amp; TURAP"/>
      <sheetName val="NAMES"/>
      <sheetName val="Equipment"/>
      <sheetName val="G_SUMMARY"/>
      <sheetName val="Outline"/>
      <sheetName val="daffin"/>
      <sheetName val="Kolom UT"/>
      <sheetName val="COV_3"/>
      <sheetName val="???????_BLDG"/>
      <sheetName val="[BQ-PS&amp;A.xls?CAT_HRG"/>
      <sheetName val="_BQ-PS&amp;A.xls?CAT_HRG"/>
      <sheetName val="[BQ-PS&amp;A_xls?CAT_HRG"/>
      <sheetName val="_BQ-PS&amp;A_xls?CAT_HRG"/>
      <sheetName val="BQ-IABK"/>
      <sheetName val="BQ_IABK"/>
      <sheetName val="K"/>
      <sheetName val="NK-BP"/>
      <sheetName val="BTL-Persiapan"/>
      <sheetName val="BTL-Bau"/>
      <sheetName val="BTL-alat"/>
      <sheetName val="4-MVAC"/>
      <sheetName val="5-El"/>
      <sheetName val="2-Pl"/>
      <sheetName val="_______-BLDG"/>
      <sheetName val="GTS I PS"/>
      <sheetName val="1500P_3+0"/>
      <sheetName val="Calculation Details"/>
      <sheetName val="Sat Bah _ Up"/>
      <sheetName val="Bangunan Utama"/>
      <sheetName val="FORM X COST"/>
      <sheetName val="Analisa Harga Satuan"/>
      <sheetName val="총괄표"/>
      <sheetName val="DAF_HARGA_PEK"/>
      <sheetName val="RABT"/>
      <sheetName val="Analisa STR"/>
      <sheetName val="ME_External"/>
      <sheetName val="Mall_ME"/>
      <sheetName val="Ijin"/>
      <sheetName val="G1 Sheet"/>
      <sheetName val="OFFICE"/>
      <sheetName val="RECEIVING INPECTION"/>
      <sheetName val="BQ_E20_02_Rp_"/>
      <sheetName val="IPL_SCHEDULE"/>
      <sheetName val="TB"/>
      <sheetName val="GENERAL"/>
      <sheetName val="koef"/>
      <sheetName val="HSATUAN"/>
      <sheetName val="NET表"/>
      <sheetName val="BQ表"/>
      <sheetName val="RUKO TYPE 1"/>
      <sheetName val="OFFICE 2 LT"/>
      <sheetName val="Standard Room Deluxe Queen"/>
      <sheetName val="BQ Detail"/>
      <sheetName val="Analisa pre"/>
      <sheetName val="Materials"/>
      <sheetName val="METHOD"/>
      <sheetName val="Labour"/>
      <sheetName val="BQ Rekap"/>
      <sheetName val="bq analisa"/>
      <sheetName val="BOQ EXTERN"/>
      <sheetName val="refrig 12"/>
      <sheetName val="Ducting12"/>
      <sheetName val="Rekap MEP"/>
      <sheetName val="D.2.1.Peralatan Utama "/>
      <sheetName val="Sal"/>
      <sheetName val="TH XL"/>
      <sheetName val="THPDMoi  (2)"/>
      <sheetName val="lam-moi"/>
      <sheetName val="thao-go"/>
      <sheetName val="t-h HA THE"/>
      <sheetName val="bhn-upah"/>
      <sheetName val="2"/>
      <sheetName val="4"/>
      <sheetName val="5"/>
      <sheetName val="6"/>
      <sheetName val="7.1"/>
      <sheetName val="7.2"/>
      <sheetName val="8"/>
      <sheetName val="GSMTOWER"/>
      <sheetName val="harga bahan"/>
      <sheetName val="L-4 Rutin"/>
      <sheetName val="DAF.ALAT"/>
      <sheetName val="For RKAP OKOP"/>
      <sheetName val="Harga "/>
      <sheetName val=" "/>
      <sheetName val=" R A B"/>
      <sheetName val="UP_an"/>
      <sheetName val="ANA-C"/>
      <sheetName val="chitimc"/>
      <sheetName val="dongia (2)"/>
      <sheetName val="giathanh1"/>
      <sheetName val="gtrinh"/>
      <sheetName val="phuluc1"/>
      <sheetName val="TONGKE-HT"/>
      <sheetName val="dtxl"/>
      <sheetName val="CHITIET VL-NC-TT -1p"/>
      <sheetName val="TONG HOP VL-NC TT"/>
      <sheetName val="VC"/>
      <sheetName val="CHITIET VL-NC-TT-3p"/>
      <sheetName val="TDTKP1"/>
      <sheetName val="KPVC-BD "/>
      <sheetName val="arab"/>
      <sheetName val="Harga Satuan Dasar"/>
      <sheetName val="Hrg.mat.1"/>
      <sheetName val="Hrata bj (20x40)"/>
      <sheetName val="Ana CV(pen)."/>
      <sheetName val="AHS - CPO"/>
      <sheetName val="TRE TABLE"/>
      <sheetName val="I-ME"/>
      <sheetName val="HARGA RATA"/>
      <sheetName val="GRAND_TOTAL2"/>
      <sheetName val="[BQ-PS&amp;A_xlsÝCAT_HRG2"/>
      <sheetName val="Week_(2)2"/>
      <sheetName val="DAFTAR_72"/>
      <sheetName val="_BQ-PS&amp;A_xlsÝCAT_HRG2"/>
      <sheetName val="data_grafik2"/>
      <sheetName val="HRG_BHN2"/>
      <sheetName val="Cover_Daf_22"/>
      <sheetName val="LAMP_AB_1"/>
      <sheetName val="PERALATAN_AHU"/>
      <sheetName val="AIR_CURTAIN"/>
      <sheetName val="DUCTING_"/>
      <sheetName val="DIFFUSER_&amp;_GRILLE_"/>
      <sheetName val="PERALATAN_EVB+CU"/>
      <sheetName val="PERALATAN_FAN"/>
      <sheetName val="PIPA_CHILLER"/>
      <sheetName val="PIPA_DRAIN"/>
      <sheetName val="PIPA_REFRIGERANT"/>
      <sheetName val="POMPA_CHILLER"/>
      <sheetName val="CATU_DAYA_LISTRIK"/>
      <sheetName val="Std-Spek_EL"/>
      <sheetName val="Analisa_Gabungan"/>
      <sheetName val="DAF_2_"/>
      <sheetName val="DAFTAR_NO_2"/>
      <sheetName val="DAFTAR_NO_3"/>
      <sheetName val="Payment_Status"/>
      <sheetName val="BOQ_KSN"/>
      <sheetName val="04_GS"/>
      <sheetName val="Analisa HSP"/>
      <sheetName val="Beton"/>
      <sheetName val="Aspal (2)"/>
      <sheetName val="Relok-PJU"/>
      <sheetName val="Input Bobot Rc. Mingguan Int"/>
      <sheetName val="Rekap Prog. Mingguan"/>
      <sheetName val="kuantts"/>
      <sheetName val="Appendix 2(SatDas)"/>
      <sheetName val="U. div 2"/>
      <sheetName val="H.DASAR"/>
      <sheetName val="Data-Masukan"/>
      <sheetName val="TAB"/>
      <sheetName val="DH"/>
      <sheetName val="K-125"/>
      <sheetName val="rp"/>
      <sheetName val="Asrama Lt.1"/>
      <sheetName val="cargo"/>
      <sheetName val="ANLS-PJ"/>
      <sheetName val="fxterbilang"/>
      <sheetName val="Supl.X"/>
      <sheetName val="Pag_hal"/>
      <sheetName val="rate ars"/>
      <sheetName val="D&amp;W"/>
      <sheetName val=" Rate str "/>
      <sheetName val="LPP"/>
      <sheetName val="GEDUNG-A"/>
      <sheetName val="COV"/>
      <sheetName val="CATATAN HARGA "/>
      <sheetName val="A H S P"/>
      <sheetName val="PENJ_TOTAL"/>
      <sheetName val="Bahan "/>
      <sheetName val="bahan+upah"/>
      <sheetName val="6_1_1"/>
      <sheetName val="6_1_2"/>
      <sheetName val="6_1_3"/>
      <sheetName val="DAFTAR_NO_1_PRELIM1"/>
      <sheetName val="rab_-_persiapan_&amp;_lantai-11"/>
      <sheetName val="daftar_harsat1"/>
      <sheetName val="TE_TS_FA_LAN_MATV1"/>
      <sheetName val="BOQ_INTERN1"/>
      <sheetName val="ANALYS_EXTERN1"/>
      <sheetName val="BQ_RESO1"/>
      <sheetName val="REKAP_INDIRECT1"/>
      <sheetName val="CASH_FLOW1"/>
      <sheetName val="SUMMARY_IN1"/>
      <sheetName val="INDIRECT_COST1"/>
      <sheetName val="DAFTAR_NO_4"/>
      <sheetName val="Rev_&amp;_CI"/>
      <sheetName val="Grand_summary"/>
      <sheetName val="D2_8"/>
      <sheetName val="Bill_of_Qty_MEP"/>
      <sheetName val="CAT_HRG1"/>
      <sheetName val="Isolasi_Luar_Dalam"/>
      <sheetName val="Isolasi_Luar"/>
      <sheetName val="Bill_No_6_Koord_&amp;_Attendance"/>
      <sheetName val="LAL___PASAR_PAGI_"/>
      <sheetName val="F_ALARM"/>
      <sheetName val="analisa_alat"/>
      <sheetName val="SUB_LAIN2"/>
      <sheetName val="SUB_ME"/>
      <sheetName val="SUB_KUSEN"/>
      <sheetName val="analisa_pekerjaan"/>
      <sheetName val="ars_asrama_"/>
      <sheetName val="str_asrama"/>
      <sheetName val="mechanical_asrama"/>
      <sheetName val="electrical_asrama"/>
      <sheetName val="ME__Kelas"/>
      <sheetName val="ars_kelas"/>
      <sheetName val="str_kelas"/>
      <sheetName val="REKAP_MERAH"/>
      <sheetName val="2_1"/>
      <sheetName val="2_2"/>
      <sheetName val="REKAP_GROSS"/>
      <sheetName val="COVER_"/>
      <sheetName val="TOTAL_"/>
      <sheetName val="HARGA_ALAT"/>
      <sheetName val="Analisa_Harga"/>
      <sheetName val="D_&amp;_W_sizes"/>
      <sheetName val="GRAND_TOTAL3"/>
      <sheetName val="[BQ-PS&amp;A_xlsÝCAT_HRG3"/>
      <sheetName val="Week_(2)3"/>
      <sheetName val="DAFTAR_73"/>
      <sheetName val="_BQ-PS&amp;A_xlsÝCAT_HRG3"/>
      <sheetName val="Fill_this_out_first___4"/>
      <sheetName val="data_grafik3"/>
      <sheetName val="HRG_BHN3"/>
      <sheetName val="Cover_Daf_23"/>
      <sheetName val="DAFTAR_NO_1_PRELIM2"/>
      <sheetName val="rab_-_persiapan_&amp;_lantai-12"/>
      <sheetName val="daftar_harsat2"/>
      <sheetName val="DAFTAR_HARGA2"/>
      <sheetName val="LAMP_AB_2"/>
      <sheetName val="TE_TS_FA_LAN_MATV2"/>
      <sheetName val="PERALATAN_AHU1"/>
      <sheetName val="AIR_CURTAIN1"/>
      <sheetName val="DUCTING_1"/>
      <sheetName val="DIFFUSER_&amp;_GRILLE_1"/>
      <sheetName val="PERALATAN_EVB+CU1"/>
      <sheetName val="PERALATAN_FAN1"/>
      <sheetName val="PIPA_CHILLER1"/>
      <sheetName val="PIPA_DRAIN1"/>
      <sheetName val="PIPA_REFRIGERANT1"/>
      <sheetName val="POMPA_CHILLER1"/>
      <sheetName val="CATU_DAYA_LISTRIK1"/>
      <sheetName val="DAF_2_1"/>
      <sheetName val="Sumber_Daya2"/>
      <sheetName val="BOQ_INTERN2"/>
      <sheetName val="ANALYS_EXTERN2"/>
      <sheetName val="BQ_RESO2"/>
      <sheetName val="REKAP_INDIRECT2"/>
      <sheetName val="CASH_FLOW2"/>
      <sheetName val="SUMMARY_IN2"/>
      <sheetName val="INDIRECT_COST2"/>
      <sheetName val="Std-Spek_EL1"/>
      <sheetName val="Analisa_Gabungan1"/>
      <sheetName val="Bill_No_6_Koord___Attendance1"/>
      <sheetName val="Fill_this_out_first___5"/>
      <sheetName val="Payment_Status1"/>
      <sheetName val="DAFTAR_NO_21"/>
      <sheetName val="DAFTAR_NO_31"/>
      <sheetName val="DAFTAR_NO_41"/>
      <sheetName val="Rev_&amp;_CI1"/>
      <sheetName val="04_GS1"/>
      <sheetName val="Grand_summary1"/>
      <sheetName val="D2_81"/>
      <sheetName val="BOQ_KSN1"/>
      <sheetName val="Bill_of_Qty_MEP1"/>
      <sheetName val="CAT_HRG2"/>
      <sheetName val="Isolasi_Luar_Dalam1"/>
      <sheetName val="Isolasi_Luar1"/>
      <sheetName val="Bill_No_6_Koord_&amp;_Attendance1"/>
      <sheetName val="LAL___PASAR_PAGI_1"/>
      <sheetName val="F_ALARM1"/>
      <sheetName val="analisa_alat1"/>
      <sheetName val="SUB_LAIN21"/>
      <sheetName val="SUB_ME1"/>
      <sheetName val="SUB_KUSEN1"/>
      <sheetName val="analisa_pekerjaan1"/>
      <sheetName val="ars_asrama_1"/>
      <sheetName val="str_asrama1"/>
      <sheetName val="mechanical_asrama1"/>
      <sheetName val="electrical_asrama1"/>
      <sheetName val="ME__Kelas1"/>
      <sheetName val="ars_kelas1"/>
      <sheetName val="str_kelas1"/>
      <sheetName val="REKAP_MERAH1"/>
      <sheetName val="Cash_Flow_bulanan1"/>
      <sheetName val="2_11"/>
      <sheetName val="2_21"/>
      <sheetName val="REKAP_GROSS1"/>
      <sheetName val="COVER_1"/>
      <sheetName val="TOTAL_1"/>
      <sheetName val="HARGA_ALAT1"/>
      <sheetName val="Analisa_Harga1"/>
      <sheetName val="Hrg_Sat3"/>
      <sheetName val="D_&amp;_W_sizes1"/>
      <sheetName val="Traf&amp;Genst"/>
      <sheetName val="RAB Arsitek"/>
      <sheetName val="kepmenaker150"/>
      <sheetName val="TRF 150"/>
      <sheetName val="BQ HS"/>
      <sheetName val="Bill No. 2.1"/>
      <sheetName val="Elec-ins"/>
      <sheetName val="_BQ-PS&amp;A.xls_CAT_HRG"/>
      <sheetName val="_BQ-PS&amp;A_xls_CAT_HRG"/>
      <sheetName val="________BLDG"/>
      <sheetName val="Bill.1.VAC-Supply-A"/>
      <sheetName val="Harga-RAB"/>
      <sheetName val="uraian analisa"/>
      <sheetName val="Price Biaya Cadangan"/>
      <sheetName val="BQ.Rekapitulasi  Akhir"/>
      <sheetName val="BOW"/>
      <sheetName val="STD Lanjutan"/>
      <sheetName val="NS Lanjutan"/>
      <sheetName val="rab-str.Adm"/>
      <sheetName val="DSU"/>
      <sheetName val="eq_data"/>
      <sheetName val="Conn. Lib"/>
      <sheetName val="REQDELTA"/>
      <sheetName val=""/>
      <sheetName val="Slab"/>
      <sheetName val="Lean Concrete"/>
      <sheetName val="???"/>
      <sheetName val="NET?"/>
      <sheetName val="BQ?"/>
      <sheetName val="Sheet1 (2)"/>
      <sheetName val="LAL - PASAR PAGI "/>
      <sheetName val="????"/>
      <sheetName val="???1"/>
      <sheetName val="DAF-5"/>
      <sheetName val="112-885"/>
      <sheetName val="satuan_pek_ars"/>
      <sheetName val="ANALISA GRS TENGAH"/>
      <sheetName val="Analisa Alat Berat"/>
      <sheetName val="HRG BAHAN _ UPAH okk"/>
      <sheetName val="SAT_BHN"/>
      <sheetName val="Als_Struk"/>
      <sheetName val="ELEC STIS"/>
      <sheetName val="BoQ C4"/>
      <sheetName val="rincian A"/>
      <sheetName val="APEK"/>
      <sheetName val="BASIC"/>
      <sheetName val="RBP1"/>
      <sheetName val="bd"/>
      <sheetName val="AKP"/>
      <sheetName val="keb_alat"/>
      <sheetName val="biaMAT"/>
      <sheetName val="biaSUB"/>
      <sheetName val="biatng"/>
      <sheetName val="BL"/>
      <sheetName val="BTL"/>
      <sheetName val="jadual bobot"/>
      <sheetName val="keb_mat"/>
      <sheetName val="keb_tng"/>
      <sheetName val="REKAP MC 1"/>
      <sheetName val="BILL MC 1"/>
      <sheetName val="UP MINOR"/>
      <sheetName val="34"/>
      <sheetName val="35"/>
      <sheetName val="27"/>
      <sheetName val="46"/>
      <sheetName val="9"/>
      <sheetName val="26"/>
      <sheetName val="42"/>
      <sheetName val="32"/>
      <sheetName val="41"/>
      <sheetName val="31"/>
      <sheetName val="64.6"/>
      <sheetName val="37"/>
      <sheetName val="62"/>
      <sheetName val="7"/>
      <sheetName val="61"/>
      <sheetName val="24"/>
      <sheetName val="43"/>
      <sheetName val="53 "/>
      <sheetName val="54"/>
      <sheetName val="MH CIVIL"/>
      <sheetName val="30"/>
      <sheetName val="64.14"/>
      <sheetName val="64.1"/>
      <sheetName val="64.3"/>
      <sheetName val="64.4"/>
      <sheetName val="64.5"/>
      <sheetName val="17"/>
      <sheetName val="51"/>
      <sheetName val="38"/>
      <sheetName val="52"/>
      <sheetName val="23"/>
      <sheetName val="20"/>
      <sheetName val="28"/>
      <sheetName val="29"/>
      <sheetName val="36.3"/>
      <sheetName val="36.4"/>
      <sheetName val="36.2"/>
      <sheetName val="36.1"/>
      <sheetName val="44"/>
      <sheetName val="45"/>
      <sheetName val="63"/>
      <sheetName val="pro ra op"/>
      <sheetName val="grafik"/>
      <sheetName val="renc mgn"/>
      <sheetName val="HU"/>
      <sheetName val="DSBDY"/>
      <sheetName val="Sum_Intern"/>
      <sheetName val="KUM"/>
      <sheetName val="tgp-02"/>
      <sheetName val="DAFTAR BAHAN DAN UPAH"/>
      <sheetName val="SCH5"/>
      <sheetName val="WSSPR"/>
      <sheetName val="Settings"/>
      <sheetName val="PDMP"/>
      <sheetName val="PCE"/>
      <sheetName val="PRODUK"/>
      <sheetName val="TOOL-ME"/>
      <sheetName val="Insts"/>
      <sheetName val="GRAND_TOTAL4"/>
      <sheetName val="[BQ-PS&amp;A_xlsÝCAT_HRG4"/>
      <sheetName val="Week_(2)4"/>
      <sheetName val="DAFTAR_74"/>
      <sheetName val="data_grafik4"/>
      <sheetName val="HRG_BHN4"/>
      <sheetName val="_BQ-PS&amp;A_xlsÝCAT_HRG4"/>
      <sheetName val="Fill_this_out_first___6"/>
      <sheetName val="Cover_Daf_24"/>
      <sheetName val="DAFTAR_HARGA3"/>
      <sheetName val="LAMP_AB_3"/>
      <sheetName val="PERALATAN_AHU2"/>
      <sheetName val="AIR_CURTAIN2"/>
      <sheetName val="DUCTING_2"/>
      <sheetName val="DIFFUSER_&amp;_GRILLE_2"/>
      <sheetName val="PERALATAN_EVB+CU2"/>
      <sheetName val="PERALATAN_FAN2"/>
      <sheetName val="PIPA_CHILLER2"/>
      <sheetName val="PIPA_DRAIN2"/>
      <sheetName val="PIPA_REFRIGERANT2"/>
      <sheetName val="POMPA_CHILLER2"/>
      <sheetName val="CATU_DAYA_LISTRIK2"/>
      <sheetName val="DAF_2_2"/>
      <sheetName val="Payment_Status2"/>
      <sheetName val="RINC_hotel1"/>
      <sheetName val="RINC_FIN_T4_1"/>
      <sheetName val="RINC_FIN_T4___3_1"/>
      <sheetName val="RINC_FIN_T4___2_1"/>
      <sheetName val="Std-Spek_EL2"/>
      <sheetName val="Analisa_Gabungan2"/>
      <sheetName val="Bill_No_6_Koord___Attendance2"/>
      <sheetName val="DAFTAR_NO_22"/>
      <sheetName val="DAFTAR_NO_32"/>
      <sheetName val="Fill_this_out_first___7"/>
      <sheetName val="BOQ_KSN2"/>
      <sheetName val="TH_XL1"/>
      <sheetName val="THPDMoi__(2)1"/>
      <sheetName val="t-h_HA_THE1"/>
      <sheetName val="UPAH_BAHAN1"/>
      <sheetName val="7_11"/>
      <sheetName val="7_21"/>
      <sheetName val="04_GS2"/>
      <sheetName val="Harga_Satuan2"/>
      <sheetName val="Bill_of_Qty_MEP2"/>
      <sheetName val="BQ_STR_BONGKARAN_Bag_2_5_1"/>
      <sheetName val="harga_bahan1"/>
      <sheetName val="L-4_Rutin1"/>
      <sheetName val="DAF_ALAT1"/>
      <sheetName val="For_RKAP_OKOP1"/>
      <sheetName val="Harga_1"/>
      <sheetName val="Sat_Bah___Up1"/>
      <sheetName val="_1"/>
      <sheetName val="_R_A_B1"/>
      <sheetName val="dongia_(2)1"/>
      <sheetName val="TONG_HOP_VL-NC1"/>
      <sheetName val="TONGKE3p_1"/>
      <sheetName val="TH_VL,_NC,_DDHT_Thanhphuoc1"/>
      <sheetName val="DON_GIA1"/>
      <sheetName val="CHITIET_VL-NC-TT_-1p1"/>
      <sheetName val="TONG_HOP_VL-NC_TT1"/>
      <sheetName val="CHITIET_VL-NC1"/>
      <sheetName val="CHITIET_VL-NC-TT-3p1"/>
      <sheetName val="KPVC-BD_1"/>
      <sheetName val="Harga_Satuan_Dasar1"/>
      <sheetName val="Hrg_mat_11"/>
      <sheetName val="Hrata_bj_(20x40)1"/>
      <sheetName val="Ana_CV(pen)_1"/>
      <sheetName val="Ahs__Pipa-Valve1"/>
      <sheetName val="Ahs_Peralatan1"/>
      <sheetName val="ANALISA_VALVE1"/>
      <sheetName val="BAHAN_UPAH1"/>
      <sheetName val="Hrg_Sat4"/>
      <sheetName val="Analisa_21"/>
      <sheetName val="01A-_RAB1"/>
      <sheetName val="Daftar_Harga_Material1"/>
      <sheetName val="BQ-1A_prelim1"/>
      <sheetName val="Bill_rekap1"/>
      <sheetName val="Analisa_&amp;_Upah1"/>
      <sheetName val="Analisa__(2)1"/>
      <sheetName val="BQ_ARS1"/>
      <sheetName val="[BQ-PS&amp;A_xls�CAT_HRG2"/>
      <sheetName val="_BQ-PS&amp;A_xls�CAT_HRG2"/>
      <sheetName val="Harga_Bahan_&amp;_Upah_1"/>
      <sheetName val="analisa_struktur1"/>
      <sheetName val="TNH,_PAGAR_&amp;_TURAP1"/>
      <sheetName val="Basic_Price1"/>
      <sheetName val="Rekap_Bill1"/>
      <sheetName val="Daf_Alat"/>
      <sheetName val="Jdw_Alat1"/>
      <sheetName val="S_Penawar1"/>
      <sheetName val="Kolom_UT1"/>
      <sheetName val="Uraian_Teknis1"/>
      <sheetName val="CATATAN_HARGA_(Int)1"/>
      <sheetName val="Cover_Daft_21"/>
      <sheetName val="DAFTAR_NO_11"/>
      <sheetName val="DAF_22"/>
      <sheetName val="Bangunan_Utama1"/>
      <sheetName val="Analisa_STR1"/>
      <sheetName val="G1_Sheet1"/>
      <sheetName val="FORM_X_COST1"/>
      <sheetName val="Analisa_Harga_Satuan1"/>
      <sheetName val="RECEIVING_INPECTION1"/>
      <sheetName val="Bill_of_Qty1"/>
      <sheetName val="Aspal_(2)1"/>
      <sheetName val="refrig_121"/>
      <sheetName val="Rekap_MEP1"/>
      <sheetName val="D_2_1_Peralatan_Utama_1"/>
      <sheetName val="AHS_-_CPO1"/>
      <sheetName val="BOQ_EXTERN1"/>
      <sheetName val="TRE_TABLE1"/>
      <sheetName val="HARGA_RATA1"/>
      <sheetName val="Calculation_Details1"/>
      <sheetName val="GTS_I_PS1"/>
      <sheetName val="ELEC_STIS1"/>
      <sheetName val="BoQ_C41"/>
      <sheetName val="rincian_A1"/>
      <sheetName val="Analisa_HSP1"/>
      <sheetName val="Master_Edit1"/>
      <sheetName val="Asrama_Lt_11"/>
      <sheetName val="BQ_Detail1"/>
      <sheetName val="Analisa_pre1"/>
      <sheetName val="BQ_Rekap1"/>
      <sheetName val="bq_analisa1"/>
      <sheetName val="struktur_tdk_dipakai1"/>
      <sheetName val="RUKO_TYPE_11"/>
      <sheetName val="[BQ-PS&amp;A_xls?CAT_HRG2"/>
      <sheetName val="_BQ-PS&amp;A_xls?CAT_HRG2"/>
      <sheetName val="rek_det_1-31"/>
      <sheetName val="OFFICE_2_LT1"/>
      <sheetName val="Standard_Room_Deluxe_Queen1"/>
      <sheetName val="uraian_analisa1"/>
      <sheetName val="DAFTAR_BAHAN_DAN_UPAH1"/>
      <sheetName val="Bill_No__2_11"/>
      <sheetName val="RINC_hotel"/>
      <sheetName val="RINC_FIN_T4_"/>
      <sheetName val="RINC_FIN_T4___3_"/>
      <sheetName val="RINC_FIN_T4___2_"/>
      <sheetName val="TH_XL"/>
      <sheetName val="THPDMoi__(2)"/>
      <sheetName val="t-h_HA_THE"/>
      <sheetName val="7_1"/>
      <sheetName val="7_2"/>
      <sheetName val="BQ_STR_BONGKARAN_Bag_2_5_"/>
      <sheetName val="harga_bahan"/>
      <sheetName val="L-4_Rutin"/>
      <sheetName val="For_RKAP_OKOP"/>
      <sheetName val="Harga_"/>
      <sheetName val="Sat_Bah___Up"/>
      <sheetName val="_"/>
      <sheetName val="_R_A_B"/>
      <sheetName val="dongia_(2)"/>
      <sheetName val="TONG_HOP_VL-NC"/>
      <sheetName val="TONGKE3p_"/>
      <sheetName val="TH_VL,_NC,_DDHT_Thanhphuoc"/>
      <sheetName val="DON_GIA"/>
      <sheetName val="CHITIET_VL-NC-TT_-1p"/>
      <sheetName val="TONG_HOP_VL-NC_TT"/>
      <sheetName val="CHITIET_VL-NC"/>
      <sheetName val="CHITIET_VL-NC-TT-3p"/>
      <sheetName val="KPVC-BD_"/>
      <sheetName val="Harga_Satuan_Dasar"/>
      <sheetName val="Hrg_mat_1"/>
      <sheetName val="Hrata_bj_(20x40)"/>
      <sheetName val="Ana_CV(pen)_"/>
      <sheetName val="Ahs__Pipa-Valve"/>
      <sheetName val="Ahs_Peralatan"/>
      <sheetName val="ANALISA_VALVE"/>
      <sheetName val="BAHAN_UPAH"/>
      <sheetName val="Analisa_2"/>
      <sheetName val="01A-_RAB"/>
      <sheetName val="Daftar_Harga_Material"/>
      <sheetName val="BQ-1A_prelim"/>
      <sheetName val="Bill_rekap"/>
      <sheetName val="Analisa_&amp;_Upah"/>
      <sheetName val="Analisa__(2)"/>
      <sheetName val="BQ_ARS"/>
      <sheetName val="[BQ-PS&amp;A_xls�CAT_HRG1"/>
      <sheetName val="_BQ-PS&amp;A_xls�CAT_HRG1"/>
      <sheetName val="Harga_Bahan_&amp;_Upah_"/>
      <sheetName val="analisa_struktur"/>
      <sheetName val="TNH,_PAGAR_&amp;_TURAP"/>
      <sheetName val="Rekap_Bill"/>
      <sheetName val="Jdw_Alat"/>
      <sheetName val="S_Penawar"/>
      <sheetName val="Kolom_UT"/>
      <sheetName val="Uraian_Teknis"/>
      <sheetName val="CATATAN_HARGA_(Int)"/>
      <sheetName val="Cover_Daft_2"/>
      <sheetName val="DAFTAR_NO_1"/>
      <sheetName val="DAF_21"/>
      <sheetName val="Bangunan_Utama"/>
      <sheetName val="Analisa_STR"/>
      <sheetName val="G1_Sheet"/>
      <sheetName val="FORM_X_COST"/>
      <sheetName val="Analisa_Harga_Satuan"/>
      <sheetName val="RECEIVING_INPECTION"/>
      <sheetName val="Bill_of_Qty"/>
      <sheetName val="Aspal_(2)"/>
      <sheetName val="refrig_12"/>
      <sheetName val="Rekap_MEP"/>
      <sheetName val="D_2_1_Peralatan_Utama_"/>
      <sheetName val="AHS_-_CPO"/>
      <sheetName val="BOQ_EXTERN"/>
      <sheetName val="TRE_TABLE"/>
      <sheetName val="HARGA_RATA"/>
      <sheetName val="Calculation_Details"/>
      <sheetName val="GTS_I_PS"/>
      <sheetName val="ELEC_STIS"/>
      <sheetName val="BoQ_C4"/>
      <sheetName val="rincian_A"/>
      <sheetName val="Analisa_HSP"/>
      <sheetName val="Asrama_Lt_1"/>
      <sheetName val="BQ_Detail"/>
      <sheetName val="Analisa_pre"/>
      <sheetName val="BQ_Rekap"/>
      <sheetName val="bq_analisa"/>
      <sheetName val="struktur_tdk_dipakai"/>
      <sheetName val="RUKO_TYPE_1"/>
      <sheetName val="[BQ-PS&amp;A_xls?CAT_HRG1"/>
      <sheetName val="_BQ-PS&amp;A_xls?CAT_HRG1"/>
      <sheetName val="rek_det_1-3"/>
      <sheetName val="OFFICE_2_LT"/>
      <sheetName val="Standard_Room_Deluxe_Queen"/>
      <sheetName val="uraian_analisa"/>
      <sheetName val="DAFTAR_BAHAN_DAN_UPAH"/>
      <sheetName val="Bill_No__2_1"/>
      <sheetName val="RAB_Arsitek"/>
      <sheetName val="RAB_Arsitek1"/>
      <sheetName val="GRAND_TOTAL5"/>
      <sheetName val="[BQ-PS&amp;A_xlsÝCAT_HRG5"/>
      <sheetName val="Week_(2)5"/>
      <sheetName val="DAFTAR_75"/>
      <sheetName val="data_grafik5"/>
      <sheetName val="HRG_BHN5"/>
      <sheetName val="_BQ-PS&amp;A_xlsÝCAT_HRG5"/>
      <sheetName val="Fill_this_out_first___8"/>
      <sheetName val="Cover_Daf_25"/>
      <sheetName val="TE_TS_FA_LAN_MATV3"/>
      <sheetName val="DAFTAR_HARGA4"/>
      <sheetName val="rab_-_persiapan_&amp;_lantai-13"/>
      <sheetName val="DAFTAR_NO_1_PRELIM3"/>
      <sheetName val="daftar_harsat3"/>
      <sheetName val="LAMP_AB_4"/>
      <sheetName val="PERALATAN_AHU3"/>
      <sheetName val="AIR_CURTAIN3"/>
      <sheetName val="DUCTING_3"/>
      <sheetName val="DIFFUSER_&amp;_GRILLE_3"/>
      <sheetName val="PERALATAN_EVB+CU3"/>
      <sheetName val="PERALATAN_FAN3"/>
      <sheetName val="PIPA_CHILLER3"/>
      <sheetName val="PIPA_DRAIN3"/>
      <sheetName val="PIPA_REFRIGERANT3"/>
      <sheetName val="POMPA_CHILLER3"/>
      <sheetName val="CATU_DAYA_LISTRIK3"/>
      <sheetName val="DAF_2_3"/>
      <sheetName val="Payment_Status3"/>
      <sheetName val="RINC_hotel2"/>
      <sheetName val="RINC_FIN_T4_2"/>
      <sheetName val="RINC_FIN_T4___3_2"/>
      <sheetName val="RINC_FIN_T4___2_2"/>
      <sheetName val="Std-Spek_EL3"/>
      <sheetName val="Analisa_Gabungan3"/>
      <sheetName val="Bill_No_6_Koord___Attendance3"/>
      <sheetName val="Sumber_Daya3"/>
      <sheetName val="BOQ_INTERN3"/>
      <sheetName val="ANALYS_EXTERN3"/>
      <sheetName val="BQ_RESO3"/>
      <sheetName val="REKAP_INDIRECT3"/>
      <sheetName val="CASH_FLOW3"/>
      <sheetName val="SUMMARY_IN3"/>
      <sheetName val="INDIRECT_COST3"/>
      <sheetName val="DAFTAR_NO_23"/>
      <sheetName val="DAFTAR_NO_33"/>
      <sheetName val="Fill_this_out_first___9"/>
      <sheetName val="BOQ_KSN3"/>
      <sheetName val="Rev_&amp;_CI2"/>
      <sheetName val="Isolasi_Luar_Dalam2"/>
      <sheetName val="Isolasi_Luar2"/>
      <sheetName val="H_Satuan3"/>
      <sheetName val="Bill_No_6_Koord_&amp;_Attendance2"/>
      <sheetName val="B_-_Norelec2"/>
      <sheetName val="DAFTAR_NO_42"/>
      <sheetName val="LAL___PASAR_PAGI_2"/>
      <sheetName val="Cash_Flow_bulanan2"/>
      <sheetName val="COVER_2"/>
      <sheetName val="TOTAL_2"/>
      <sheetName val="TH_XL2"/>
      <sheetName val="THPDMoi__(2)2"/>
      <sheetName val="t-h_HA_THE2"/>
      <sheetName val="UPAH_BAHAN2"/>
      <sheetName val="7_12"/>
      <sheetName val="7_22"/>
      <sheetName val="Hrg_Sat5"/>
      <sheetName val="F_ALARM2"/>
      <sheetName val="04_GS3"/>
      <sheetName val="Harga_Satuan3"/>
      <sheetName val="Bill_of_Qty_MEP3"/>
      <sheetName val="Grand_summary2"/>
      <sheetName val="D2_82"/>
      <sheetName val="2_12"/>
      <sheetName val="2_22"/>
      <sheetName val="HARGA_ALAT2"/>
      <sheetName val="BQ_STR_BONGKARAN_Bag_2_5_2"/>
      <sheetName val="CAT_HRG3"/>
      <sheetName val="REKAP_GROSS2"/>
      <sheetName val="harga_bahan2"/>
      <sheetName val="L-4_Rutin2"/>
      <sheetName val="For_RKAP_OKOP2"/>
      <sheetName val="Harga_2"/>
      <sheetName val="Analisa_Harga2"/>
      <sheetName val="Sat_Bah___Up2"/>
      <sheetName val="_2"/>
      <sheetName val="analisa_alat2"/>
      <sheetName val="SUB_LAIN22"/>
      <sheetName val="SUB_ME2"/>
      <sheetName val="SUB_KUSEN2"/>
      <sheetName val="analisa_pekerjaan2"/>
      <sheetName val="ars_asrama_2"/>
      <sheetName val="str_asrama2"/>
      <sheetName val="mechanical_asrama2"/>
      <sheetName val="electrical_asrama2"/>
      <sheetName val="ME__Kelas2"/>
      <sheetName val="ars_kelas2"/>
      <sheetName val="str_kelas2"/>
      <sheetName val="REKAP_MERAH2"/>
      <sheetName val="D_&amp;_W_sizes2"/>
      <sheetName val="_R_A_B2"/>
      <sheetName val="dongia_(2)2"/>
      <sheetName val="TONG_HOP_VL-NC2"/>
      <sheetName val="TONGKE3p_2"/>
      <sheetName val="TH_VL,_NC,_DDHT_Thanhphuoc2"/>
      <sheetName val="DON_GIA2"/>
      <sheetName val="CHITIET_VL-NC-TT_-1p2"/>
      <sheetName val="TONG_HOP_VL-NC_TT2"/>
      <sheetName val="CHITIET_VL-NC2"/>
      <sheetName val="CHITIET_VL-NC-TT-3p2"/>
      <sheetName val="KPVC-BD_2"/>
      <sheetName val="Harga_Satuan_Dasar2"/>
      <sheetName val="Hrg_mat_12"/>
      <sheetName val="Hrata_bj_(20x40)2"/>
      <sheetName val="Ana_CV(pen)_2"/>
      <sheetName val="Ahs__Pipa-Valve2"/>
      <sheetName val="Ahs_Peralatan2"/>
      <sheetName val="ANALISA_VALVE2"/>
      <sheetName val="BAHAN_UPAH2"/>
      <sheetName val="Hrg_Sat6"/>
      <sheetName val="Analisa_22"/>
      <sheetName val="01A-_RAB2"/>
      <sheetName val="Daftar_Harga_Material2"/>
      <sheetName val="BQ-1A_prelim2"/>
      <sheetName val="Bill_rekap2"/>
      <sheetName val="Analisa_&amp;_Upah2"/>
      <sheetName val="Analisa__(2)2"/>
      <sheetName val="BQ_ARS2"/>
      <sheetName val="[BQ-PS&amp;A_xls�CAT_HRG3"/>
      <sheetName val="_BQ-PS&amp;A_xls�CAT_HRG3"/>
      <sheetName val="Harga_Bahan_&amp;_Upah_2"/>
      <sheetName val="analisa_struktur2"/>
      <sheetName val="TNH,_PAGAR_&amp;_TURAP2"/>
      <sheetName val="Basic_Price2"/>
      <sheetName val="Rekap_Bill2"/>
      <sheetName val="Jdw_Alat2"/>
      <sheetName val="S_Penawar2"/>
      <sheetName val="HB_2"/>
      <sheetName val="Kolom_UT2"/>
      <sheetName val="Uraian_Teknis2"/>
      <sheetName val="rab_me_(by_owner)_2"/>
      <sheetName val="BQ_(by_owner)2"/>
      <sheetName val="rab_me_(fisik)2"/>
      <sheetName val="CATATAN_HARGA_(Int)2"/>
      <sheetName val="Cover_Daft_22"/>
      <sheetName val="DAFTAR_NO_12"/>
      <sheetName val="DAF_23"/>
      <sheetName val="Bangunan_Utama2"/>
      <sheetName val="Analisa_STR2"/>
      <sheetName val="G1_Sheet2"/>
      <sheetName val="FORM_X_COST2"/>
      <sheetName val="Analisa_Harga_Satuan2"/>
      <sheetName val="RECEIVING_INPECTION2"/>
      <sheetName val="Bill_of_Qty2"/>
      <sheetName val="Aspal_(2)2"/>
      <sheetName val="refrig_122"/>
      <sheetName val="Rekap_MEP2"/>
      <sheetName val="D_2_1_Peralatan_Utama_2"/>
      <sheetName val="AHS_-_CPO2"/>
      <sheetName val="BOQ_EXTERN2"/>
      <sheetName val="TRE_TABLE2"/>
      <sheetName val="HARGA_RATA2"/>
      <sheetName val="Calculation_Details2"/>
      <sheetName val="GTS_I_PS2"/>
      <sheetName val="ELEC_STIS2"/>
      <sheetName val="BoQ_C42"/>
      <sheetName val="rincian_A2"/>
      <sheetName val="Analisa_HSP2"/>
      <sheetName val="Master_Edit2"/>
      <sheetName val="Asrama_Lt_12"/>
      <sheetName val="BQ_Detail2"/>
      <sheetName val="Analisa_pre2"/>
      <sheetName val="BQ_Rekap2"/>
      <sheetName val="bq_analisa2"/>
      <sheetName val="struktur_tdk_dipakai2"/>
      <sheetName val="RUKO_TYPE_12"/>
      <sheetName val="[BQ-PS&amp;A_xls?CAT_HRG3"/>
      <sheetName val="_BQ-PS&amp;A_xls?CAT_HRG3"/>
      <sheetName val="rek_det_1-32"/>
      <sheetName val="OFFICE_2_LT2"/>
      <sheetName val="Standard_Room_Deluxe_Queen2"/>
      <sheetName val="uraian_analisa2"/>
      <sheetName val="DAFTAR_BAHAN_DAN_UPAH2"/>
      <sheetName val="Bill_No__2_12"/>
      <sheetName val="RAB_Arsitek2"/>
      <sheetName val="GRAND_TOTAL6"/>
      <sheetName val="[BQ-PS&amp;A_xlsÝCAT_HRG6"/>
      <sheetName val="Week_(2)6"/>
      <sheetName val="DAFTAR_76"/>
      <sheetName val="data_grafik6"/>
      <sheetName val="HRG_BHN6"/>
      <sheetName val="_BQ-PS&amp;A_xlsÝCAT_HRG6"/>
      <sheetName val="Fill_this_out_first___10"/>
      <sheetName val="Cover_Daf_26"/>
      <sheetName val="TE_TS_FA_LAN_MATV4"/>
      <sheetName val="DAFTAR_HARGA5"/>
      <sheetName val="rab_-_persiapan_&amp;_lantai-14"/>
      <sheetName val="DAFTAR_NO_1_PRELIM4"/>
      <sheetName val="daftar_harsat4"/>
      <sheetName val="LAMP_AB_5"/>
      <sheetName val="PERALATAN_AHU4"/>
      <sheetName val="AIR_CURTAIN4"/>
      <sheetName val="DUCTING_4"/>
      <sheetName val="DIFFUSER_&amp;_GRILLE_4"/>
      <sheetName val="PERALATAN_EVB+CU4"/>
      <sheetName val="PERALATAN_FAN4"/>
      <sheetName val="PIPA_CHILLER4"/>
      <sheetName val="PIPA_DRAIN4"/>
      <sheetName val="PIPA_REFRIGERANT4"/>
      <sheetName val="POMPA_CHILLER4"/>
      <sheetName val="CATU_DAYA_LISTRIK4"/>
      <sheetName val="DAF_2_4"/>
      <sheetName val="Payment_Status4"/>
      <sheetName val="RINC_hotel3"/>
      <sheetName val="RINC_FIN_T4_3"/>
      <sheetName val="RINC_FIN_T4___3_3"/>
      <sheetName val="RINC_FIN_T4___2_3"/>
      <sheetName val="Std-Spek_EL4"/>
      <sheetName val="Analisa_Gabungan4"/>
      <sheetName val="Bill_No_6_Koord___Attendance4"/>
      <sheetName val="Sumber_Daya4"/>
      <sheetName val="BOQ_INTERN4"/>
      <sheetName val="ANALYS_EXTERN4"/>
      <sheetName val="BQ_RESO4"/>
      <sheetName val="REKAP_INDIRECT4"/>
      <sheetName val="CASH_FLOW4"/>
      <sheetName val="SUMMARY_IN4"/>
      <sheetName val="INDIRECT_COST4"/>
      <sheetName val="DAFTAR_NO_24"/>
      <sheetName val="DAFTAR_NO_34"/>
      <sheetName val="Fill_this_out_first___11"/>
      <sheetName val="BOQ_KSN4"/>
      <sheetName val="Rev_&amp;_CI3"/>
      <sheetName val="Isolasi_Luar_Dalam3"/>
      <sheetName val="Isolasi_Luar3"/>
      <sheetName val="H_Satuan4"/>
      <sheetName val="Bill_No_6_Koord_&amp;_Attendance3"/>
      <sheetName val="B_-_Norelec3"/>
      <sheetName val="DAFTAR_NO_43"/>
      <sheetName val="LAL___PASAR_PAGI_3"/>
      <sheetName val="Cash_Flow_bulanan3"/>
      <sheetName val="COVER_3"/>
      <sheetName val="TOTAL_3"/>
      <sheetName val="TH_XL3"/>
      <sheetName val="THPDMoi__(2)3"/>
      <sheetName val="t-h_HA_THE3"/>
      <sheetName val="UPAH_BAHAN3"/>
      <sheetName val="7_13"/>
      <sheetName val="7_23"/>
      <sheetName val="Hrg_Sat7"/>
      <sheetName val="F_ALARM3"/>
      <sheetName val="04_GS4"/>
      <sheetName val="Harga_Satuan4"/>
      <sheetName val="Bill_of_Qty_MEP4"/>
      <sheetName val="Grand_summary3"/>
      <sheetName val="D2_83"/>
      <sheetName val="2_13"/>
      <sheetName val="2_23"/>
      <sheetName val="HARGA_ALAT3"/>
      <sheetName val="BQ_STR_BONGKARAN_Bag_2_5_3"/>
      <sheetName val="CAT_HRG4"/>
      <sheetName val="REKAP_GROSS3"/>
      <sheetName val="harga_bahan3"/>
      <sheetName val="L-4_Rutin3"/>
      <sheetName val="For_RKAP_OKOP3"/>
      <sheetName val="Harga_3"/>
      <sheetName val="Analisa_Harga3"/>
      <sheetName val="Sat_Bah___Up3"/>
      <sheetName val="_3"/>
      <sheetName val="analisa_alat3"/>
      <sheetName val="SUB_LAIN23"/>
      <sheetName val="SUB_ME3"/>
      <sheetName val="SUB_KUSEN3"/>
      <sheetName val="analisa_pekerjaan3"/>
      <sheetName val="ars_asrama_3"/>
      <sheetName val="str_asrama3"/>
      <sheetName val="mechanical_asrama3"/>
      <sheetName val="electrical_asrama3"/>
      <sheetName val="ME__Kelas3"/>
      <sheetName val="ars_kelas3"/>
      <sheetName val="str_kelas3"/>
      <sheetName val="REKAP_MERAH3"/>
      <sheetName val="D_&amp;_W_sizes3"/>
      <sheetName val="_R_A_B3"/>
      <sheetName val="dongia_(2)3"/>
      <sheetName val="TONG_HOP_VL-NC3"/>
      <sheetName val="TONGKE3p_3"/>
      <sheetName val="TH_VL,_NC,_DDHT_Thanhphuoc3"/>
      <sheetName val="DON_GIA3"/>
      <sheetName val="CHITIET_VL-NC-TT_-1p3"/>
      <sheetName val="TONG_HOP_VL-NC_TT3"/>
      <sheetName val="CHITIET_VL-NC3"/>
      <sheetName val="CHITIET_VL-NC-TT-3p3"/>
      <sheetName val="KPVC-BD_3"/>
      <sheetName val="Harga_Satuan_Dasar3"/>
      <sheetName val="Hrg_mat_13"/>
      <sheetName val="Hrata_bj_(20x40)3"/>
      <sheetName val="Ana_CV(pen)_3"/>
      <sheetName val="Ahs__Pipa-Valve3"/>
      <sheetName val="Ahs_Peralatan3"/>
      <sheetName val="ANALISA_VALVE3"/>
      <sheetName val="BAHAN_UPAH3"/>
      <sheetName val="Hrg_Sat8"/>
      <sheetName val="Analisa_23"/>
      <sheetName val="01A-_RAB3"/>
      <sheetName val="Daftar_Harga_Material3"/>
      <sheetName val="BQ-1A_prelim3"/>
      <sheetName val="Bill_rekap3"/>
      <sheetName val="Analisa_&amp;_Upah3"/>
      <sheetName val="Analisa__(2)3"/>
      <sheetName val="BQ_ARS3"/>
      <sheetName val="[BQ-PS&amp;A_xls�CAT_HRG4"/>
      <sheetName val="_BQ-PS&amp;A_xls�CAT_HRG4"/>
      <sheetName val="Harga_Bahan_&amp;_Upah_3"/>
      <sheetName val="analisa_struktur3"/>
      <sheetName val="TNH,_PAGAR_&amp;_TURAP3"/>
      <sheetName val="Basic_Price3"/>
      <sheetName val="Rekap_Bill3"/>
      <sheetName val="Jdw_Alat3"/>
      <sheetName val="S_Penawar3"/>
      <sheetName val="HB_3"/>
      <sheetName val="Kolom_UT3"/>
      <sheetName val="Uraian_Teknis3"/>
      <sheetName val="rab_me_(by_owner)_3"/>
      <sheetName val="BQ_(by_owner)3"/>
      <sheetName val="rab_me_(fisik)3"/>
      <sheetName val="CATATAN_HARGA_(Int)3"/>
      <sheetName val="Cover_Daft_23"/>
      <sheetName val="DAFTAR_NO_13"/>
      <sheetName val="DAF_24"/>
      <sheetName val="Bangunan_Utama3"/>
      <sheetName val="Analisa_STR3"/>
      <sheetName val="G1_Sheet3"/>
      <sheetName val="FORM_X_COST3"/>
      <sheetName val="Analisa_Harga_Satuan3"/>
      <sheetName val="RECEIVING_INPECTION3"/>
      <sheetName val="Bill_of_Qty3"/>
      <sheetName val="Aspal_(2)3"/>
      <sheetName val="refrig_123"/>
      <sheetName val="Rekap_MEP3"/>
      <sheetName val="D_2_1_Peralatan_Utama_3"/>
      <sheetName val="AHS_-_CPO3"/>
      <sheetName val="BOQ_EXTERN3"/>
      <sheetName val="TRE_TABLE3"/>
      <sheetName val="HARGA_RATA3"/>
      <sheetName val="Calculation_Details3"/>
      <sheetName val="GTS_I_PS3"/>
      <sheetName val="ELEC_STIS3"/>
      <sheetName val="BoQ_C43"/>
      <sheetName val="rincian_A3"/>
      <sheetName val="Analisa_HSP3"/>
      <sheetName val="Master_Edit3"/>
      <sheetName val="Asrama_Lt_13"/>
      <sheetName val="BQ_Detail3"/>
      <sheetName val="Analisa_pre3"/>
      <sheetName val="BQ_Rekap3"/>
      <sheetName val="bq_analisa3"/>
      <sheetName val="struktur_tdk_dipakai3"/>
      <sheetName val="RUKO_TYPE_13"/>
      <sheetName val="[BQ-PS&amp;A_xls?CAT_HRG4"/>
      <sheetName val="_BQ-PS&amp;A_xls?CAT_HRG4"/>
      <sheetName val="rek_det_1-33"/>
      <sheetName val="OFFICE_2_LT3"/>
      <sheetName val="Standard_Room_Deluxe_Queen3"/>
      <sheetName val="uraian_analisa3"/>
      <sheetName val="DAFTAR_BAHAN_DAN_UPAH3"/>
      <sheetName val="Bill_No__2_13"/>
      <sheetName val="RAB_Arsitek3"/>
      <sheetName val="LAIN2"/>
      <sheetName val="ANALISA KOEFF ESKALASI"/>
      <sheetName val="BAB_3_2_scd"/>
      <sheetName val="BAB_5_13_Anal"/>
      <sheetName val="BAB_5_2_BiaLang"/>
      <sheetName val="Hrg-Das"/>
      <sheetName val="MB"/>
      <sheetName val="Anal-1"/>
      <sheetName val="ENC.14"/>
      <sheetName val="ALAT1"/>
      <sheetName val="Lamp_V"/>
      <sheetName val="Sheet7"/>
      <sheetName val="Sheet6"/>
      <sheetName val="Sheet5"/>
      <sheetName val="Sheet4"/>
      <sheetName val="Upah "/>
      <sheetName val="Besi"/>
      <sheetName val="Additional"/>
      <sheetName val="Alat (1)"/>
      <sheetName val="JADWAL"/>
      <sheetName val="BQ-1A"/>
      <sheetName val="AHSbj"/>
      <sheetName val="COST"/>
      <sheetName val="Analis (2)"/>
      <sheetName val="ES_aLL"/>
      <sheetName val="har-sat"/>
      <sheetName val="Daftar BOQ"/>
      <sheetName val="Reference"/>
      <sheetName val="a.h ars sum"/>
      <sheetName val="ana_sipil"/>
      <sheetName val="bq_baja"/>
      <sheetName val="MAIN BQ"/>
      <sheetName val="311301"/>
      <sheetName val="RAB_STR"/>
      <sheetName val="Hrg_Bahan"/>
      <sheetName val="PLL"/>
      <sheetName val="Bab.No.2.2- Arsitektur"/>
      <sheetName val="UPH,BHN,ALT"/>
      <sheetName val="Analisa ME (2)"/>
      <sheetName val="rekap str_ars"/>
      <sheetName val="COST BD"/>
      <sheetName val="Sales"/>
      <sheetName val="Anls-Um"/>
      <sheetName val="Price Persiapan dan Penunjang"/>
      <sheetName val="Bill No 6"/>
      <sheetName val="Bill No 7"/>
      <sheetName val="CekList"/>
      <sheetName val="Sch Tender"/>
      <sheetName val="Lain-Lain"/>
      <sheetName val="Penyebaran M"/>
      <sheetName val="Rekap RAP"/>
      <sheetName val="BUL"/>
      <sheetName val="Up"/>
      <sheetName val="Sat. Pek."/>
      <sheetName val="S_UPAH"/>
      <sheetName val="S_BAHAN"/>
      <sheetName val="srtberkas"/>
      <sheetName val="Analisa Baku ME "/>
      <sheetName val="Analisa Baku STR ARS"/>
      <sheetName val="FA"/>
      <sheetName val="Analisa HS"/>
      <sheetName val="_x005f_x0000__x005f_x0000__x005f_x0000__x005f_x0000_"/>
      <sheetName val="L-4a,b"/>
      <sheetName val="BasicPrice"/>
      <sheetName val="MgN"/>
      <sheetName val="Up &amp; bhn"/>
      <sheetName val="Har-sat-dasr"/>
      <sheetName val="D _ W sizes"/>
      <sheetName val="SAT"/>
      <sheetName val="H.SAT"/>
      <sheetName val="inves alat"/>
      <sheetName val="Alat Pinrang"/>
      <sheetName val="penil"/>
      <sheetName val="DAFTAR ISI"/>
      <sheetName val="Equity"/>
      <sheetName val="BA. AAn"/>
      <sheetName val="HRG SAT. MATERIAL"/>
      <sheetName val="HRG SAT. UPAH"/>
      <sheetName val="Bag_1(prelim)"/>
      <sheetName val="BQ STR-BONGKARAN(Bag 2-5)"/>
      <sheetName val="Kode Vendor"/>
      <sheetName val="Memb Schd"/>
      <sheetName val="hrg dasar"/>
      <sheetName val="Daf-3.6"/>
      <sheetName val="FIRE FIGHTING"/>
      <sheetName val="A-12"/>
      <sheetName val="7-2"/>
      <sheetName val="NET_"/>
      <sheetName val="BQ_"/>
      <sheetName val="___"/>
      <sheetName val="MAIN WS EAST BLOK"/>
      <sheetName val="Schedule &amp; S-Curve"/>
      <sheetName val="XQU826"/>
      <sheetName val="time"/>
      <sheetName val="..."/>
      <sheetName val="."/>
      <sheetName val="Harga Kabel"/>
      <sheetName val="98Price"/>
      <sheetName val="DIV 3"/>
      <sheetName val="DIV 1"/>
      <sheetName val="表三甲"/>
      <sheetName val="SBU"/>
      <sheetName val="OKTOBER"/>
      <sheetName val="Cover 4.2.3"/>
      <sheetName val="Daf .4.2.3"/>
      <sheetName val="Cover 5."/>
      <sheetName val="Catatan Harga"/>
      <sheetName val="PENJUMLAHAN SLV_3L"/>
      <sheetName val="Cover .5.1."/>
      <sheetName val="Cover .5.1.1."/>
      <sheetName val="Daf .5.1.1."/>
      <sheetName val="Cover .5.2."/>
      <sheetName val="Cover .5.2.1"/>
      <sheetName val="Daf .5.2.1."/>
      <sheetName val="Cover .5.3."/>
      <sheetName val="Cover .5.3.1."/>
      <sheetName val="Daf .5.3.1."/>
      <sheetName val="AHS Pipa Sleeve"/>
      <sheetName val="INPUT DATAS"/>
      <sheetName val="lokasaUiêk"/>
      <sheetName val="금액내역서"/>
      <sheetName val="INDEKS"/>
      <sheetName val="JABATAN"/>
      <sheetName val="LO"/>
      <sheetName val="PaintBreak"/>
      <sheetName val="Penialian SHE LVL"/>
      <sheetName val="Penilaian 5R"/>
      <sheetName val="pro_ra_op"/>
      <sheetName val="renc_mgn"/>
      <sheetName val="Lean_Concrete"/>
      <sheetName val="HRG_BAHAN___UPAH_okk"/>
      <sheetName val="RAB_AR&amp;STR"/>
      <sheetName val="DAFTAR_ISI"/>
      <sheetName val="_BQ-PS&amp;A_xls_CAT_HRG1"/>
      <sheetName val="pro_ra_op1"/>
      <sheetName val="renc_mgn1"/>
      <sheetName val="Lean_Concrete1"/>
      <sheetName val="DATA_PROYEK1"/>
      <sheetName val="HRG_BAHAN_&amp;_UPAH_okk1"/>
      <sheetName val="HRG_BAHAN___UPAH_okk1"/>
      <sheetName val="Analis_Kusen_okk1"/>
      <sheetName val="RAB_AR&amp;STR1"/>
      <sheetName val="Tanggapan"/>
      <sheetName val="ELKP"/>
      <sheetName val="PROD.FRY-MONODON"/>
      <sheetName val="TOWS MAPPING DSU 1"/>
      <sheetName val="HARSAT_BAH"/>
      <sheetName val="Alat_k3"/>
      <sheetName val="BTL-Rupa"/>
      <sheetName val="UPL"/>
      <sheetName val="DRWD"/>
      <sheetName val="UPAH PEKERJA"/>
      <sheetName val="FORM"/>
      <sheetName val="SCEDUL"/>
      <sheetName val="material "/>
      <sheetName val="Ahs.Pipa"/>
      <sheetName val="H. Dasar"/>
      <sheetName val="BAR SCREEN"/>
      <sheetName val="L1"/>
      <sheetName val="Daftar Paket"/>
      <sheetName val="Div.2"/>
      <sheetName val="Div.3"/>
      <sheetName val="Div.6"/>
      <sheetName val="Div.8"/>
      <sheetName val="Resources"/>
      <sheetName val="atps"/>
      <sheetName val="cash"/>
      <sheetName val="hutang"/>
      <sheetName val="Rekening_MANDIRI"/>
      <sheetName val="Rekening_BNI"/>
      <sheetName val="UR-TEKNIS"/>
      <sheetName val="SRT PEN"/>
      <sheetName val="RBP- 2"/>
      <sheetName val="AKP-1"/>
      <sheetName val="TEST CASE"/>
      <sheetName val="UP-MAT-ALT"/>
      <sheetName val="RinciBab1"/>
      <sheetName val="Template"/>
      <sheetName val="MAP2"/>
      <sheetName val="anal-mpu"/>
      <sheetName val="rate-alat"/>
      <sheetName val="MAPP PPTR"/>
      <sheetName val="Sales Parameter"/>
      <sheetName val="Parameter"/>
      <sheetName val="MAP-Prog"/>
      <sheetName val="BoQ Total_lama"/>
      <sheetName val="ANSTRUK"/>
      <sheetName val="REPORTF"/>
      <sheetName val="hasat"/>
      <sheetName val="DEF"/>
      <sheetName val=" IB-PL-00-01 SUMMARY"/>
      <sheetName val="Rekap "/>
      <sheetName val="_x0000__x0000__x0000__x0000_"/>
      <sheetName val="lokasaUiêk_x0000_"/>
      <sheetName val="B"/>
      <sheetName val="URUTAN BUKA"/>
      <sheetName val="hs-ars"/>
      <sheetName val="3-DIV5"/>
      <sheetName val="Margin"/>
      <sheetName val="AnMobilisasi"/>
      <sheetName val="SPEC"/>
      <sheetName val="UPH"/>
      <sheetName val="AKOM TRANSPORT"/>
      <sheetName val="KOMUNIKASI "/>
      <sheetName val="Sheet2 (2)"/>
      <sheetName val="GAJI JULI 2019"/>
      <sheetName val="TRANSFER JULI 19"/>
      <sheetName val="DAFTAR NAMA"/>
      <sheetName val="Basic P"/>
      <sheetName val="Har Sat"/>
      <sheetName val="renc-real JULI"/>
      <sheetName val="DAPRO"/>
      <sheetName val="edit"/>
      <sheetName val="Rinci-Bab1 Master"/>
      <sheetName val="Bab1-Master"/>
      <sheetName val="Bab2"/>
      <sheetName val="Bab3"/>
      <sheetName val="Bab4"/>
      <sheetName val="Bab5"/>
      <sheetName val="Bab7"/>
      <sheetName val="Bab8"/>
      <sheetName val="Bab9"/>
      <sheetName val="Bab9 t=31 cm"/>
      <sheetName val="Bab10"/>
      <sheetName val="Bab 10 sungai"/>
      <sheetName val="Bab11"/>
      <sheetName val="Bab12"/>
      <sheetName val="Bab13"/>
      <sheetName val="Bab14"/>
      <sheetName val="Bab15"/>
      <sheetName val="Bab16a"/>
      <sheetName val="Bab16b"/>
      <sheetName val="Bab16c"/>
      <sheetName val="KURVA S "/>
      <sheetName val="Per. Gal U Tim - Common"/>
      <sheetName val="Per. Gal. Waste"/>
      <sheetName val="Per. Granular"/>
      <sheetName val="GRAN. "/>
      <sheetName val="ESA"/>
      <sheetName val="SCAFFOLD"/>
      <sheetName val="TGL"/>
      <sheetName val="TANAH1"/>
      <sheetName val="Tn-Gdg"/>
      <sheetName val="Tn-KWP"/>
      <sheetName val="HIT-BC"/>
      <sheetName val="HIT-CONST"/>
      <sheetName val="HIT-BEARINGPAD"/>
      <sheetName val="HIT-AKS"/>
      <sheetName val="HIT-BONDEX+ANGKUR"/>
      <sheetName val="HIT-BRIDGE DRAINAGE"/>
      <sheetName val="PIPA - PER STOK"/>
      <sheetName val="BDX - PER STOK"/>
      <sheetName val="PAD - PER STOK"/>
      <sheetName val="SIDE DRAIN"/>
      <sheetName val="SIDE DRAIN2"/>
      <sheetName val="HIT-DPT"/>
      <sheetName val="HIT-G. B.FILL"/>
      <sheetName val="SKEMA SLEEPER"/>
      <sheetName val="SKEMA SLEEPER2"/>
      <sheetName val="SSP Jombang"/>
      <sheetName val="BP-SJ. MAIN"/>
      <sheetName val="BP-SJ. R6B"/>
      <sheetName val="BP-DPT JOMBANG"/>
      <sheetName val="BP-UP. RAMP1"/>
      <sheetName val="BP-UP. RAMP3A"/>
      <sheetName val="BP-UP. BNI"/>
      <sheetName val="BP-UP. PAM. RAYA"/>
      <sheetName val="BP-UP. S. KEDAUNG"/>
      <sheetName val="BP-OP. SARUA I"/>
      <sheetName val="BP-OP. S. MULYA"/>
      <sheetName val="SOLDIER PILE"/>
      <sheetName val="METODE"/>
      <sheetName val="STIFNER"/>
      <sheetName val="STIFNER2"/>
      <sheetName val="LPA1"/>
      <sheetName val="LPA2"/>
      <sheetName val="LPA3)"/>
      <sheetName val="BPM Pasir SD"/>
      <sheetName val="rekap biaya"/>
      <sheetName val="Rkp1"/>
      <sheetName val="BQ-GB-1"/>
      <sheetName val="18"/>
      <sheetName val="TRNS-C1"/>
      <sheetName val="실행철강하도"/>
      <sheetName val="FORM-01"/>
      <sheetName val="Analisa ME"/>
      <sheetName val="DATA_2018"/>
      <sheetName val="Codestable"/>
      <sheetName val="DAF-BAHAN"/>
      <sheetName val="DAF-UPAH"/>
      <sheetName val="99citr"/>
      <sheetName val="SEMANAN"/>
      <sheetName val="Dft-Hrg Dasar"/>
      <sheetName val="witholding tax list cji 2001"/>
      <sheetName val="backup mc_0"/>
      <sheetName val="L_O&amp;O"/>
      <sheetName val="P-late"/>
      <sheetName val="LBP-01"/>
      <sheetName val="Permintaan Dana"/>
      <sheetName val="Material-mr"/>
      <sheetName val="DATA ISIAN"/>
      <sheetName val="MonthlyCertificate"/>
      <sheetName val="BAHN"/>
      <sheetName val="BOQ SNJ P.1"/>
      <sheetName val="D.BOARD"/>
      <sheetName val="HargaSat"/>
      <sheetName val="Tambahan anal"/>
      <sheetName val="GP-WB"/>
      <sheetName val="SATDASAR"/>
      <sheetName val="MAJOR"/>
      <sheetName val="Pac.-2"/>
      <sheetName val="igp_alt4"/>
      <sheetName val="DbCost"/>
      <sheetName val="Schedule 11a"/>
      <sheetName val="Temporary"/>
      <sheetName val="Septick tank"/>
      <sheetName val="Mobdemobalat"/>
      <sheetName val="VAT out"/>
      <sheetName val="telp"/>
      <sheetName val="PRD01-1"/>
      <sheetName val="EVALUASI"/>
      <sheetName val="jan"/>
      <sheetName val="FEB"/>
      <sheetName val="HRPar"/>
      <sheetName val="412src2"/>
      <sheetName val="412"/>
      <sheetName val="SELISIHKURSSOURCE"/>
      <sheetName val="JUNI"/>
      <sheetName val="input data umum"/>
      <sheetName val="pol"/>
      <sheetName val="SPT TAHUNAN"/>
      <sheetName val="Rinc_Setoran Astek"/>
      <sheetName val="DPLK_PST"/>
      <sheetName val="jkk_takaful"/>
      <sheetName val="HS Dasar "/>
      <sheetName val="TOTAL UPAH"/>
      <sheetName val="Customize Your Invoice"/>
      <sheetName val="Invoice"/>
      <sheetName val="DASH"/>
      <sheetName val="DKH"/>
      <sheetName val="ANALISA-SNI"/>
      <sheetName val="TL"/>
      <sheetName val="smt"/>
      <sheetName val="CashFlow"/>
      <sheetName val="HS1"/>
      <sheetName val="Comps Backup"/>
      <sheetName val="BD-PIP-AMAN1"/>
      <sheetName val="MS scc"/>
      <sheetName val="RJBR"/>
      <sheetName val="97 사업추정(WEKI)"/>
      <sheetName val="OwnEq"/>
      <sheetName val="PROD01-1&amp;2"/>
      <sheetName val="PROD-02 LEP"/>
      <sheetName val="Area Tabulation1"/>
      <sheetName val="Proj Data"/>
      <sheetName val="MARK UP"/>
      <sheetName val="info"/>
      <sheetName val="ADD-DISP-OTHER"/>
      <sheetName val="GRAND REKAP"/>
      <sheetName val="311208"/>
      <sheetName val="Cover-01"/>
      <sheetName val="NOTHIT"/>
      <sheetName val="HRG UPAH BAHAN"/>
      <sheetName val="DaftarHarga"/>
      <sheetName val="INPUT HARIAN"/>
      <sheetName val="N.Assumptions"/>
      <sheetName val="P.Assumptions"/>
      <sheetName val="WACC (Intl)"/>
      <sheetName val="wip"/>
      <sheetName val="tanah"/>
      <sheetName val="10 yr val"/>
      <sheetName val="Detail_FA"/>
      <sheetName val="Divisi1"/>
      <sheetName val="Standby Alat"/>
      <sheetName val="1b.bill"/>
      <sheetName val="HS-DASAR"/>
      <sheetName val="masterbul"/>
      <sheetName val="lapbul"/>
      <sheetName val="datbhn"/>
      <sheetName val="DBOARD-2"/>
      <sheetName val="DafHrgSatuan"/>
      <sheetName val="AnBiaya OperasionalAlat"/>
      <sheetName val="Hangarui"/>
      <sheetName val="SEG 5"/>
      <sheetName val="ANA-PEK"/>
      <sheetName val="DU-5"/>
      <sheetName val="BOQENT01"/>
      <sheetName val="sal-mortr"/>
      <sheetName val="Lingkup_Pekerjaan4"/>
      <sheetName val="Pek_persiapan4"/>
      <sheetName val="anal_baja4"/>
      <sheetName val="m'trl_baja4"/>
      <sheetName val="HARGA_MATERIAL4"/>
      <sheetName val="UPAH_KERJA4"/>
      <sheetName val="BEDA_VOL4"/>
      <sheetName val="LAMP_54"/>
      <sheetName val="D3_13"/>
      <sheetName val="Weight_Bridge3"/>
      <sheetName val="Rekap_Direct_Cost3"/>
      <sheetName val="Analisa_-Baku2"/>
      <sheetName val="Rekap_Tahap_12"/>
      <sheetName val="REKAP_TOTAL2"/>
      <sheetName val="BL_(1)2"/>
      <sheetName val="Faktor_Markup2"/>
      <sheetName val="Spesifikasi_2"/>
      <sheetName val="Harga_Dasar2"/>
      <sheetName val="Analis_harga2"/>
      <sheetName val="List_Plant2"/>
      <sheetName val="D2_22"/>
      <sheetName val="HARGA_BAHAN&amp;UPAH_2"/>
      <sheetName val="ARC_BANGUNAN_UTAMA2"/>
      <sheetName val="REKAP_ME_2"/>
      <sheetName val="Prod_023"/>
      <sheetName val="Perm__Test2"/>
      <sheetName val="A-11_Steel_Str2"/>
      <sheetName val="A-03_Pile2"/>
      <sheetName val="ANALISA_NOV_'072"/>
      <sheetName val="120601Sport_Center2"/>
      <sheetName val="DAFT_ALAT,UPAH_&amp;_MAT2"/>
      <sheetName val="00_Jumlah_Total2"/>
      <sheetName val="Steel_Material_List2"/>
      <sheetName val="MUA_SA2"/>
      <sheetName val="Analisa_Tend_(2)2"/>
      <sheetName val="HARGA_SAT2"/>
      <sheetName val="MAPDC_2"/>
      <sheetName val="RAB_ME2"/>
      <sheetName val="PRD_01-32"/>
      <sheetName val="Gudang_non_AC-AC_Struktur2"/>
      <sheetName val="Direct_Cost_Thp_21"/>
      <sheetName val="H_Upah2"/>
      <sheetName val="Bahan_&amp;_Upah2"/>
      <sheetName val="ganti_rugi2"/>
      <sheetName val="UPAH_+_ALAT2"/>
      <sheetName val="Rekap_A2"/>
      <sheetName val="Analisa_RAP2"/>
      <sheetName val="Alat_B2"/>
      <sheetName val="Bahan_B2"/>
      <sheetName val="Upah_B2"/>
      <sheetName val="Analisa_RAB2"/>
      <sheetName val="ANALISA_PEK_UMUM2"/>
      <sheetName val="sumber_data_alat1"/>
      <sheetName val="Prog_Real2"/>
      <sheetName val="PRY_022"/>
      <sheetName val="An_harga_alat2"/>
      <sheetName val="AMD_II2"/>
      <sheetName val="AMD_I2"/>
      <sheetName val="dist__mat2"/>
      <sheetName val="ANALISA_(2)2"/>
      <sheetName val="AHS_Marka2"/>
      <sheetName val="BM_1_(M)2"/>
      <sheetName val="Mat__List'082"/>
      <sheetName val="Pos_4-12"/>
      <sheetName val="LAMPIRAN_-B2"/>
      <sheetName val="rek_PUS_oe2"/>
      <sheetName val="S-_Curve_Cash_flow2"/>
      <sheetName val="Gb_Link_Requirement2"/>
      <sheetName val="REKAP_ARSITEKTUR_2"/>
      <sheetName val="LAP__MINGG2"/>
      <sheetName val="Anls-ME_Tampil2"/>
      <sheetName val="Urai__Resap_pengikat2"/>
      <sheetName val="CONS_2"/>
      <sheetName val="Isian_Biodata2"/>
      <sheetName val="Data_11"/>
      <sheetName val="PRD_01-41"/>
      <sheetName val="AC_WIL_SERANG1"/>
      <sheetName val="Owning_cost_Alat1"/>
      <sheetName val="Analisa_SNI_STANDART_1"/>
      <sheetName val="610_041"/>
      <sheetName val="610_051"/>
      <sheetName val="610_061"/>
      <sheetName val="610_071"/>
      <sheetName val="610_081"/>
      <sheetName val="_PE-F-42_MR_9_Manpower1"/>
      <sheetName val="REKAP_STRUKTUR1"/>
      <sheetName val="Harsat_Upah_STR_ARS1"/>
      <sheetName val="AnalisaSIPIL_RIIL1"/>
      <sheetName val="REKAP_BQ1"/>
      <sheetName val="Ana_duct1"/>
      <sheetName val="Rekap_Prelim1"/>
      <sheetName val="unit_price1"/>
      <sheetName val="surfacing_&amp;_point___"/>
      <sheetName val="stone_mas_ARE"/>
      <sheetName val="Uraian_Upah1"/>
      <sheetName val="New_MADC"/>
      <sheetName val="harsat_sdy1"/>
      <sheetName val="Format_Daftar_Sewa_Alat_1"/>
      <sheetName val="Tabel_Item1"/>
      <sheetName val="Tabel_Satuan1"/>
      <sheetName val="Tabel_Alat1"/>
      <sheetName val="Tabel_Bahan1"/>
      <sheetName val="Tabel_Tenaga1"/>
      <sheetName val="Prod_024"/>
      <sheetName val="GALIAN_batu_ok_(89)"/>
      <sheetName val="Analisa_Tekhnis1"/>
      <sheetName val="7_1(3)1"/>
      <sheetName val="UBA_RAB1"/>
      <sheetName val="RAP_M1"/>
      <sheetName val="BUL_M1"/>
      <sheetName val="M_AR-KUAT1"/>
      <sheetName val="Bill_No_4_Summary_1"/>
      <sheetName val="Tie_Beam_GN1"/>
      <sheetName val="Kinerja_Proyek1"/>
      <sheetName val="Analisa_Fave1"/>
      <sheetName val="Harsat_Bahan1"/>
      <sheetName val="Harsat_Subkon1"/>
      <sheetName val="Harsat_Upah1"/>
      <sheetName val="4-Basic_Price1"/>
      <sheetName val="Rek_An1"/>
      <sheetName val="BQ_OE1"/>
      <sheetName val="Analis_Upah1"/>
      <sheetName val="RAB_Temiling_1"/>
      <sheetName val="pek_tanah_utk_irigasi1"/>
      <sheetName val="Formula_Paket_A1"/>
      <sheetName val="Sec_I_ML1"/>
      <sheetName val="Mech_CIF1"/>
      <sheetName val="Prod_15-51"/>
      <sheetName val="New_MADC_(2)1"/>
      <sheetName val="Analisa_Satuan1"/>
      <sheetName val="Data_Alat"/>
      <sheetName val="Lamp_1(NRC)ok0201"/>
      <sheetName val="Ana__PU1"/>
      <sheetName val="Permanent_info"/>
      <sheetName val="Eval__Arus_Kas1"/>
      <sheetName val="cv__2_1"/>
      <sheetName val="Man_Power1"/>
      <sheetName val="CF_Rp-USD1"/>
      <sheetName val="BL__1_1"/>
      <sheetName val="Analisa_Bahan1"/>
      <sheetName val="REKOM-Rekap_SCEDULE_3"/>
      <sheetName val="i-j__Pengalaman"/>
      <sheetName val="Daftar_Kuantitas_&amp;_Harga__MC_0"/>
      <sheetName val="div_7"/>
      <sheetName val="B_D_AHS6"/>
      <sheetName val="REF_ONLY"/>
      <sheetName val="Bhn_Ars"/>
      <sheetName val="UNIT_PRICE_WAGE_and_MATERIAL"/>
      <sheetName val="Daftar_Customer"/>
      <sheetName val="REKAPITULASI_(2)"/>
      <sheetName val="Analisa_1"/>
      <sheetName val="HARGA_SAT_KAMAL"/>
      <sheetName val="Satuan_Dasar"/>
      <sheetName val="REKAP_BOQ"/>
      <sheetName val="ANAL_2_1"/>
      <sheetName val="LAMP_2_2"/>
      <sheetName val="TARGET"/>
      <sheetName val="Detail Act Mingguan"/>
      <sheetName val="Anls 1"/>
      <sheetName val="ANAL KOEF"/>
      <sheetName val="HDS_Upah"/>
      <sheetName val="bhn"/>
      <sheetName val="MASTER1"/>
      <sheetName val="Pengendalian Mutu"/>
      <sheetName val="X"/>
      <sheetName val="RAB Kanan"/>
      <sheetName val="Marshal"/>
      <sheetName val="janflash"/>
      <sheetName val="F1771-II"/>
      <sheetName val="03"/>
      <sheetName val="Harga Bahan &amp; Upah"/>
      <sheetName val="bahan 2004"/>
      <sheetName val="AN"/>
      <sheetName val="U&amp;B"/>
      <sheetName val="HB me"/>
      <sheetName val="Daftar Upah"/>
      <sheetName val="tremas"/>
      <sheetName val="AC FAN"/>
      <sheetName val="AN_E"/>
      <sheetName val="hsd Alat"/>
      <sheetName val="Meth"/>
      <sheetName val="AN-E"/>
      <sheetName val="SchC"/>
      <sheetName val="SewAlat"/>
      <sheetName val="Overhead"/>
      <sheetName val="Proj Summ"/>
      <sheetName val="Perhit.Alat"/>
      <sheetName val="Analisa (ok)"/>
      <sheetName val="Jenis Kontrak"/>
      <sheetName val="Output"/>
      <sheetName val="Provinsi"/>
      <sheetName val="Tematik"/>
      <sheetName val="IBASE"/>
      <sheetName val="RAB_RS"/>
      <sheetName val="PRY 01-3"/>
      <sheetName val="Unit_Rate"/>
      <sheetName val="Lingkup_Pekerjaan5"/>
      <sheetName val="Pek_persiapan5"/>
      <sheetName val="anal_baja5"/>
      <sheetName val="m'trl_baja5"/>
      <sheetName val="HARGA_MATERIAL5"/>
      <sheetName val="UPAH_KERJA5"/>
      <sheetName val="BEDA_VOL5"/>
      <sheetName val="LAMP_55"/>
      <sheetName val="D3_14"/>
      <sheetName val="Weight_Bridge4"/>
      <sheetName val="Rekap_Direct_Cost4"/>
      <sheetName val="Analisa_-Baku3"/>
      <sheetName val="Rekap_Tahap_13"/>
      <sheetName val="REKAP_TOTAL3"/>
      <sheetName val="BL_(1)3"/>
      <sheetName val="Faktor_Markup3"/>
      <sheetName val="Spesifikasi_3"/>
      <sheetName val="Harga_Dasar3"/>
      <sheetName val="Analis_harga3"/>
      <sheetName val="List_Plant3"/>
      <sheetName val="D2_23"/>
      <sheetName val="HARGA_BAHAN&amp;UPAH_3"/>
      <sheetName val="ARC_BANGUNAN_UTAMA3"/>
      <sheetName val="REKAP_ME_3"/>
      <sheetName val="Prod_025"/>
      <sheetName val="Perm__Test3"/>
      <sheetName val="A-11_Steel_Str3"/>
      <sheetName val="A-03_Pile3"/>
      <sheetName val="ANALISA_NOV_'073"/>
      <sheetName val="120601Sport_Center3"/>
      <sheetName val="DAFT_ALAT,UPAH_&amp;_MAT3"/>
      <sheetName val="00_Jumlah_Total3"/>
      <sheetName val="Steel_Material_List3"/>
      <sheetName val="MUA_SA3"/>
      <sheetName val="Analisa_Tend_(2)3"/>
      <sheetName val="HARGA_SAT3"/>
      <sheetName val="MAPDC_3"/>
      <sheetName val="RAB_ME3"/>
      <sheetName val="PRD_01-33"/>
      <sheetName val="Gudang_non_AC-AC_Struktur3"/>
      <sheetName val="Direct_Cost_Thp_22"/>
      <sheetName val="H_Upah3"/>
      <sheetName val="Bahan_&amp;_Upah3"/>
      <sheetName val="ganti_rugi3"/>
      <sheetName val="UPAH_+_ALAT3"/>
      <sheetName val="Rekap_A3"/>
      <sheetName val="Analisa_RAP3"/>
      <sheetName val="Alat_B3"/>
      <sheetName val="Bahan_B3"/>
      <sheetName val="Upah_B3"/>
      <sheetName val="Analisa_RAB3"/>
      <sheetName val="ANALISA_PEK_UMUM3"/>
      <sheetName val="sumber_data_alat2"/>
      <sheetName val="Prog_Real3"/>
      <sheetName val="PRY_023"/>
      <sheetName val="An_harga_alat3"/>
      <sheetName val="AMD_II3"/>
      <sheetName val="AMD_I3"/>
      <sheetName val="dist__mat3"/>
      <sheetName val="ANALISA_(2)3"/>
      <sheetName val="AHS_Marka3"/>
      <sheetName val="BM_1_(M)3"/>
      <sheetName val="Mat__List'083"/>
      <sheetName val="Pos_4-13"/>
      <sheetName val="LAMPIRAN_-B3"/>
      <sheetName val="rek_PUS_oe3"/>
      <sheetName val="S-_Curve_Cash_flow3"/>
      <sheetName val="Gb_Link_Requirement3"/>
      <sheetName val="REKAP_ARSITEKTUR_3"/>
      <sheetName val="LAP__MINGG3"/>
      <sheetName val="Anls-ME_Tampil3"/>
      <sheetName val="Urai__Resap_pengikat3"/>
      <sheetName val="CONS_3"/>
      <sheetName val="Isian_Biodata3"/>
      <sheetName val="Data_12"/>
      <sheetName val="PRD_01-42"/>
      <sheetName val="AC_WIL_SERANG2"/>
      <sheetName val="Owning_cost_Alat2"/>
      <sheetName val="Analisa_SNI_STANDART_2"/>
      <sheetName val="610_042"/>
      <sheetName val="610_052"/>
      <sheetName val="610_062"/>
      <sheetName val="610_072"/>
      <sheetName val="610_082"/>
      <sheetName val="HRG_BAHAN_&amp;_UPAH_okk2"/>
      <sheetName val="Analis_Kusen_okk2"/>
      <sheetName val="_PE-F-42_MR_9_Manpower2"/>
      <sheetName val="REKAP_STRUKTUR2"/>
      <sheetName val="Harsat_Upah_STR_ARS2"/>
      <sheetName val="AnalisaSIPIL_RIIL2"/>
      <sheetName val="REKAP_BQ2"/>
      <sheetName val="Ana_duct2"/>
      <sheetName val="Rekap_Prelim2"/>
      <sheetName val="unit_price2"/>
      <sheetName val="DATA_PROYEK2"/>
      <sheetName val="surfacing_&amp;_point___1"/>
      <sheetName val="stone_mas_ARE1"/>
      <sheetName val="Uraian_Upah2"/>
      <sheetName val="New_MADC1"/>
      <sheetName val="harsat_sdy2"/>
      <sheetName val="Format_Daftar_Sewa_Alat_2"/>
      <sheetName val="Tabel_Item2"/>
      <sheetName val="Tabel_Satuan2"/>
      <sheetName val="Tabel_Alat2"/>
      <sheetName val="Tabel_Bahan2"/>
      <sheetName val="Tabel_Tenaga2"/>
      <sheetName val="Prod_026"/>
      <sheetName val="GALIAN_batu_ok_(89)1"/>
      <sheetName val="Analisa_Tekhnis2"/>
      <sheetName val="7_1(3)2"/>
      <sheetName val="UBA_RAB2"/>
      <sheetName val="RAP_M2"/>
      <sheetName val="BUL_M2"/>
      <sheetName val="M_AR-KUAT2"/>
      <sheetName val="Bill_No_4_Summary_2"/>
      <sheetName val="Tie_Beam_GN2"/>
      <sheetName val="Kinerja_Proyek2"/>
      <sheetName val="Analisa_Fave2"/>
      <sheetName val="Harsat_Bahan2"/>
      <sheetName val="Harsat_Subkon2"/>
      <sheetName val="Harsat_Upah2"/>
      <sheetName val="4-Basic_Price2"/>
      <sheetName val="Rek_An2"/>
      <sheetName val="BQ_OE2"/>
      <sheetName val="Analis_Upah2"/>
      <sheetName val="RAB_Temiling_2"/>
      <sheetName val="pek_tanah_utk_irigasi2"/>
      <sheetName val="Formula_Paket_A2"/>
      <sheetName val="Sec_I_ML2"/>
      <sheetName val="Mech_CIF2"/>
      <sheetName val="Prod_15-52"/>
      <sheetName val="New_MADC_(2)2"/>
      <sheetName val="Analisa_Satuan2"/>
      <sheetName val="LKT_-_HL1"/>
      <sheetName val="LKT_-_HS1"/>
      <sheetName val="Data_Alat1"/>
      <sheetName val="Lamp_1(NRC)ok02011"/>
      <sheetName val="Currency_Rate1"/>
      <sheetName val="ANALIS_ALAT1"/>
      <sheetName val="Ana__PU2"/>
      <sheetName val="Permanent_info1"/>
      <sheetName val="Eval__Arus_Kas2"/>
      <sheetName val="cv__2_2"/>
      <sheetName val="Man_Power2"/>
      <sheetName val="CF_Rp-USD2"/>
      <sheetName val="BL__1_2"/>
      <sheetName val="Analisa_Bahan2"/>
      <sheetName val="Metod_TWR1"/>
      <sheetName val="HRGA_SATUAN_UPAH-BAHAN1"/>
      <sheetName val="Master_1_01"/>
      <sheetName val="01_FA1"/>
      <sheetName val="HS_Bhn1"/>
      <sheetName val="REKOM-Rekap_SCEDULE_31"/>
      <sheetName val="i-j__Pengalaman1"/>
      <sheetName val="Daftar_Kuantitas_&amp;_Harga__MC_01"/>
      <sheetName val="Cek_list1"/>
      <sheetName val="ELEMENT_SUM1"/>
      <sheetName val="div_71"/>
      <sheetName val="B_D_AHS61"/>
      <sheetName val="REF_ONLY1"/>
      <sheetName val="Bhn_Ars1"/>
      <sheetName val="UNIT_PRICE_WAGE_and_MATERIAL1"/>
      <sheetName val="Daftar_Customer1"/>
      <sheetName val="REKAPITULASI_(2)1"/>
      <sheetName val="Analisa_11"/>
      <sheetName val="HARGA_SAT_KAMAL1"/>
      <sheetName val="Satuan_Dasar1"/>
      <sheetName val="REKAP_BOQ1"/>
      <sheetName val="ANAL_2_11"/>
      <sheetName val="LAMP_2_21"/>
      <sheetName val="Rinci-Bab1_Master"/>
      <sheetName val="Bab9_t=31_cm"/>
      <sheetName val="Bab_10_sungai"/>
      <sheetName val="KURVA_S_"/>
      <sheetName val="Per__Gal_U_Tim_-_Common"/>
      <sheetName val="Per__Gal__Waste"/>
      <sheetName val="Per__Granular"/>
      <sheetName val="GRAN__"/>
      <sheetName val="HIT-BRIDGE_DRAINAGE"/>
      <sheetName val="PIPA_-_PER_STOK"/>
      <sheetName val="BDX_-_PER_STOK"/>
      <sheetName val="PAD_-_PER_STOK"/>
      <sheetName val="SIDE_DRAIN"/>
      <sheetName val="SIDE_DRAIN2"/>
      <sheetName val="HIT-G__B_FILL"/>
      <sheetName val="SKEMA_SLEEPER"/>
      <sheetName val="SKEMA_SLEEPER2"/>
      <sheetName val="SSP_Jombang"/>
      <sheetName val="BP-SJ__MAIN"/>
      <sheetName val="BP-SJ__R6B"/>
      <sheetName val="BP-DPT_JOMBANG"/>
      <sheetName val="BP-UP__RAMP1"/>
      <sheetName val="BP-UP__RAMP3A"/>
      <sheetName val="BP-UP__BNI"/>
      <sheetName val="BP-UP__PAM__RAYA"/>
      <sheetName val="BP-UP__S__KEDAUNG"/>
      <sheetName val="BP-OP__SARUA_I"/>
      <sheetName val="BP-OP__S__MULYA"/>
      <sheetName val="SOLDIER_PILE"/>
      <sheetName val="BPM_Pasir_SD"/>
      <sheetName val="revisi_progres_1"/>
      <sheetName val="HarSat_(2)"/>
      <sheetName val="survey_equipment"/>
      <sheetName val="Stock_Material"/>
      <sheetName val="IBRD_Mandirancang"/>
      <sheetName val="Kabel_C&amp;S"/>
      <sheetName val="Data_Tower"/>
      <sheetName val="Piping_Cost1"/>
      <sheetName val="1_B1"/>
      <sheetName val="Galian_11"/>
      <sheetName val="REKAP_A_BESAR1"/>
      <sheetName val="T-3_4_Cost_of_Equipment1"/>
      <sheetName val="T-3_2_UP_Labour1"/>
      <sheetName val="PHU_051"/>
      <sheetName val="Hal_010MUKAMC1"/>
      <sheetName val="AKOM_TRANSPORT"/>
      <sheetName val="KOMUNIKASI_"/>
      <sheetName val="Sheet2_(2)"/>
      <sheetName val="GAJI_JULI_2019"/>
      <sheetName val="TRANSFER_JULI_19"/>
      <sheetName val="DAFTAR_NAMA"/>
      <sheetName val="BoQ_Total_lama"/>
      <sheetName val="Agregat_Halus_&amp;_Kasar"/>
      <sheetName val="Basic_P"/>
      <sheetName val="Har_Sat"/>
      <sheetName val="Input_Data"/>
      <sheetName val="Detail_Act_Mingguan"/>
      <sheetName val="renc-real_JULI"/>
      <sheetName val="Vol_Admin&amp;Canteen"/>
      <sheetName val="ตาราง_G"/>
      <sheetName val="Bill-5_2"/>
      <sheetName val="Bill-9_1"/>
      <sheetName val="Bill-6_1_1-6_1_3"/>
      <sheetName val="ELECTRIC_DATA"/>
      <sheetName val="Analisa_Upah_&amp;_Bahan_Plum"/>
      <sheetName val="Lamp_1_-_Unit_Rate"/>
      <sheetName val="Daf__No__-_4_2"/>
      <sheetName val="Daftar_Usulan_Jln__Rutin_"/>
      <sheetName val="KEDUNG_GOONG"/>
      <sheetName val="LMKC_CB_V"/>
      <sheetName val="Vol__Mg_10"/>
      <sheetName val="MAPP_PPTR"/>
      <sheetName val="Sales_Parameter"/>
      <sheetName val="Tambahan_anal"/>
      <sheetName val="D_BOARD"/>
      <sheetName val="BOQ_SNJ_P_1"/>
      <sheetName val="Pac_-2"/>
      <sheetName val="Schedule_11a"/>
      <sheetName val="Septick_tank"/>
      <sheetName val="VAT_out"/>
      <sheetName val="Anls_1"/>
      <sheetName val="ANAL_KOEF"/>
      <sheetName val="rekap_biaya"/>
      <sheetName val="HRG_DASAR"/>
      <sheetName val="H__Dasar"/>
      <sheetName val="List_Plafound_Gypsum"/>
      <sheetName val="List_Plafound_WR"/>
      <sheetName val="Screning_Ac"/>
      <sheetName val="Kolom_Praktis"/>
      <sheetName val="Pas__Bata_Trasram"/>
      <sheetName val="Pas__Bata"/>
      <sheetName val="Plstern_dan_Acian_Trasram"/>
      <sheetName val="Railing_Tangga_Depan"/>
      <sheetName val="Railing_Void"/>
      <sheetName val="Tanggul_Janitor_+_Wudlu"/>
      <sheetName val="10_1_(1)"/>
      <sheetName val="10_1_(3)"/>
      <sheetName val="10_1_(4)"/>
      <sheetName val="ANalisa_"/>
      <sheetName val="INPUT_HARIAN"/>
      <sheetName val="Market_Positioning"/>
      <sheetName val="N_Assumptions"/>
      <sheetName val="P_Assumptions"/>
      <sheetName val="WACC_(Intl)"/>
      <sheetName val="10_yr_val"/>
      <sheetName val="Rekap_RAP"/>
      <sheetName val="Lingkup_Pekerjaan6"/>
      <sheetName val="Pek_persiapan6"/>
      <sheetName val="anal_baja6"/>
      <sheetName val="m'trl_baja6"/>
      <sheetName val="HARGA_MATERIAL6"/>
      <sheetName val="UPAH_KERJA6"/>
      <sheetName val="BEDA_VOL6"/>
      <sheetName val="LAMP_56"/>
      <sheetName val="D3_15"/>
      <sheetName val="Weight_Bridge5"/>
      <sheetName val="Rekap_Direct_Cost5"/>
      <sheetName val="Analisa_-Baku4"/>
      <sheetName val="Rekap_Tahap_14"/>
      <sheetName val="REKAP_TOTAL4"/>
      <sheetName val="HB_4"/>
      <sheetName val="BL_(1)4"/>
      <sheetName val="Faktor_Markup4"/>
      <sheetName val="Spesifikasi_4"/>
      <sheetName val="Harga_Dasar4"/>
      <sheetName val="Analis_harga4"/>
      <sheetName val="List_Plant4"/>
      <sheetName val="D2_24"/>
      <sheetName val="HARGA_BAHAN&amp;UPAH_4"/>
      <sheetName val="ARC_BANGUNAN_UTAMA4"/>
      <sheetName val="REKAP_ME_4"/>
      <sheetName val="Prod_027"/>
      <sheetName val="Perm__Test4"/>
      <sheetName val="A-11_Steel_Str4"/>
      <sheetName val="A-03_Pile4"/>
      <sheetName val="ANALISA_NOV_'074"/>
      <sheetName val="120601Sport_Center4"/>
      <sheetName val="DAFT_ALAT,UPAH_&amp;_MAT4"/>
      <sheetName val="00_Jumlah_Total4"/>
      <sheetName val="H_Satuan5"/>
      <sheetName val="Steel_Material_List4"/>
      <sheetName val="MUA_SA4"/>
      <sheetName val="Analisa_Tend_(2)4"/>
      <sheetName val="B_-_Norelec4"/>
      <sheetName val="HARGA_SAT4"/>
      <sheetName val="MAPDC_4"/>
      <sheetName val="RAB_ME4"/>
      <sheetName val="PRD_01-34"/>
      <sheetName val="Gudang_non_AC-AC_Struktur4"/>
      <sheetName val="Direct_Cost_Thp_23"/>
      <sheetName val="H_Upah4"/>
      <sheetName val="Bahan_&amp;_Upah4"/>
      <sheetName val="ganti_rugi4"/>
      <sheetName val="UPAH_+_ALAT4"/>
      <sheetName val="Rekap_A4"/>
      <sheetName val="Analisa_RAP4"/>
      <sheetName val="Alat_B4"/>
      <sheetName val="Bahan_B4"/>
      <sheetName val="Upah_B4"/>
      <sheetName val="Analisa_RAB4"/>
      <sheetName val="ANALISA_PEK_UMUM4"/>
      <sheetName val="sumber_data_alat3"/>
      <sheetName val="Prog_Real4"/>
      <sheetName val="PRY_024"/>
      <sheetName val="An_harga_alat4"/>
      <sheetName val="AMD_II4"/>
      <sheetName val="AMD_I4"/>
      <sheetName val="dist__mat4"/>
      <sheetName val="ANALISA_(2)4"/>
      <sheetName val="AHS_Marka4"/>
      <sheetName val="BM_1_(M)4"/>
      <sheetName val="Mat__List'084"/>
      <sheetName val="Pos_4-14"/>
      <sheetName val="LAMPIRAN_-B4"/>
      <sheetName val="rek_PUS_oe4"/>
      <sheetName val="S-_Curve_Cash_flow4"/>
      <sheetName val="Gb_Link_Requirement4"/>
      <sheetName val="REKAP_ARSITEKTUR_4"/>
      <sheetName val="LAP__MINGG4"/>
      <sheetName val="Anls-ME_Tampil4"/>
      <sheetName val="BQ_(by_owner)4"/>
      <sheetName val="rab_me_(fisik)4"/>
      <sheetName val="rab_me_(by_owner)_4"/>
      <sheetName val="Urai__Resap_pengikat4"/>
      <sheetName val="CONS_4"/>
      <sheetName val="Isian_Biodata4"/>
      <sheetName val="Data_13"/>
      <sheetName val="PRD_01-43"/>
      <sheetName val="AC_WIL_SERANG3"/>
      <sheetName val="Owning_cost_Alat3"/>
      <sheetName val="Analisa_SNI_STANDART_3"/>
      <sheetName val="610_043"/>
      <sheetName val="610_053"/>
      <sheetName val="610_063"/>
      <sheetName val="610_073"/>
      <sheetName val="610_083"/>
      <sheetName val="HRG_BAHAN_&amp;_UPAH_okk3"/>
      <sheetName val="Analis_Kusen_okk3"/>
      <sheetName val="_PE-F-42_MR_9_Manpower3"/>
      <sheetName val="REKAP_STRUKTUR3"/>
      <sheetName val="Harsat_Upah_STR_ARS3"/>
      <sheetName val="AnalisaSIPIL_RIIL3"/>
      <sheetName val="REKAP_BQ3"/>
      <sheetName val="Ana_duct3"/>
      <sheetName val="Rekap_Prelim3"/>
      <sheetName val="unit_price3"/>
      <sheetName val="DATA_PROYEK3"/>
      <sheetName val="surfacing_&amp;_point___2"/>
      <sheetName val="stone_mas_ARE2"/>
      <sheetName val="Uraian_Upah3"/>
      <sheetName val="New_MADC2"/>
      <sheetName val="harsat_sdy3"/>
      <sheetName val="Format_Daftar_Sewa_Alat_3"/>
      <sheetName val="Tabel_Item3"/>
      <sheetName val="Tabel_Satuan3"/>
      <sheetName val="Tabel_Alat3"/>
      <sheetName val="Tabel_Bahan3"/>
      <sheetName val="Tabel_Tenaga3"/>
      <sheetName val="Prod_028"/>
      <sheetName val="GALIAN_batu_ok_(89)2"/>
      <sheetName val="Analisa_Tekhnis3"/>
      <sheetName val="7_1(3)3"/>
      <sheetName val="UBA_RAB3"/>
      <sheetName val="RAP_M3"/>
      <sheetName val="BUL_M3"/>
      <sheetName val="M_AR-KUAT3"/>
      <sheetName val="Bill_No_4_Summary_3"/>
      <sheetName val="Tie_Beam_GN3"/>
      <sheetName val="Kinerja_Proyek3"/>
      <sheetName val="Analisa_Fave3"/>
      <sheetName val="Harsat_Bahan3"/>
      <sheetName val="Harsat_Subkon3"/>
      <sheetName val="Harsat_Upah3"/>
      <sheetName val="4-Basic_Price3"/>
      <sheetName val="Rek_An3"/>
      <sheetName val="BQ_OE3"/>
      <sheetName val="Analis_Upah3"/>
      <sheetName val="RAB_Temiling_3"/>
      <sheetName val="pek_tanah_utk_irigasi3"/>
      <sheetName val="Formula_Paket_A3"/>
      <sheetName val="Sec_I_ML3"/>
      <sheetName val="Mech_CIF3"/>
      <sheetName val="Prod_15-53"/>
      <sheetName val="New_MADC_(2)3"/>
      <sheetName val="Analisa_Satuan3"/>
      <sheetName val="LKT_-_HL2"/>
      <sheetName val="LKT_-_HS2"/>
      <sheetName val="Data_Alat2"/>
      <sheetName val="Lamp_1(NRC)ok02012"/>
      <sheetName val="Currency_Rate2"/>
      <sheetName val="ANALIS_ALAT2"/>
      <sheetName val="Ana__PU3"/>
      <sheetName val="Permanent_info2"/>
      <sheetName val="Eval__Arus_Kas3"/>
      <sheetName val="cv__2_3"/>
      <sheetName val="Man_Power3"/>
      <sheetName val="CF_Rp-USD3"/>
      <sheetName val="BL__1_3"/>
      <sheetName val="Analisa_Bahan3"/>
      <sheetName val="Metod_TWR2"/>
      <sheetName val="HRGA_SATUAN_UPAH-BAHAN2"/>
      <sheetName val="Master_1_02"/>
      <sheetName val="01_FA2"/>
      <sheetName val="HS_Bhn2"/>
      <sheetName val="REKOM-Rekap_SCEDULE_32"/>
      <sheetName val="i-j__Pengalaman2"/>
      <sheetName val="Daftar_Kuantitas_&amp;_Harga__MC_02"/>
      <sheetName val="Cek_list2"/>
      <sheetName val="ELEMENT_SUM2"/>
      <sheetName val="div_72"/>
      <sheetName val="B_D_AHS62"/>
      <sheetName val="REF_ONLY2"/>
      <sheetName val="Bhn_Ars2"/>
      <sheetName val="UNIT_PRICE_WAGE_and_MATERIAL2"/>
      <sheetName val="Daftar_Customer2"/>
      <sheetName val="REKAPITULASI_(2)2"/>
      <sheetName val="Analisa_12"/>
      <sheetName val="HARGA_SAT_KAMAL2"/>
      <sheetName val="Satuan_Dasar2"/>
      <sheetName val="REKAP_BOQ2"/>
      <sheetName val="ANAL_2_12"/>
      <sheetName val="LAMP_2_22"/>
      <sheetName val="Rinci-Bab1_Master1"/>
      <sheetName val="Bab9_t=31_cm1"/>
      <sheetName val="Bab_10_sungai1"/>
      <sheetName val="KURVA_S_1"/>
      <sheetName val="Per__Gal_U_Tim_-_Common1"/>
      <sheetName val="Per__Gal__Waste1"/>
      <sheetName val="Per__Granular1"/>
      <sheetName val="GRAN__1"/>
      <sheetName val="HIT-BRIDGE_DRAINAGE1"/>
      <sheetName val="PIPA_-_PER_STOK1"/>
      <sheetName val="BDX_-_PER_STOK1"/>
      <sheetName val="PAD_-_PER_STOK1"/>
      <sheetName val="SIDE_DRAIN1"/>
      <sheetName val="SIDE_DRAIN21"/>
      <sheetName val="HIT-G__B_FILL1"/>
      <sheetName val="SKEMA_SLEEPER1"/>
      <sheetName val="SKEMA_SLEEPER21"/>
      <sheetName val="SSP_Jombang1"/>
      <sheetName val="BP-SJ__MAIN1"/>
      <sheetName val="BP-SJ__R6B1"/>
      <sheetName val="BP-DPT_JOMBANG1"/>
      <sheetName val="BP-UP__RAMP11"/>
      <sheetName val="BP-UP__RAMP3A1"/>
      <sheetName val="BP-UP__BNI1"/>
      <sheetName val="BP-UP__PAM__RAYA1"/>
      <sheetName val="BP-UP__S__KEDAUNG1"/>
      <sheetName val="BP-OP__SARUA_I1"/>
      <sheetName val="BP-OP__S__MULYA1"/>
      <sheetName val="SOLDIER_PILE1"/>
      <sheetName val="BPM_Pasir_SD1"/>
      <sheetName val="revisi_progres_11"/>
      <sheetName val="HarSat_(2)1"/>
      <sheetName val="Kuantitas_&amp;_Harga1"/>
      <sheetName val="survey_equipment1"/>
      <sheetName val="Stock_Material1"/>
      <sheetName val="IBRD_Mandirancang1"/>
      <sheetName val="Kabel_C&amp;S1"/>
      <sheetName val="Data_Tower1"/>
      <sheetName val="Piping_Cost2"/>
      <sheetName val="1_B2"/>
      <sheetName val="Galian_12"/>
      <sheetName val="REKAP_A_BESAR2"/>
      <sheetName val="T-3_4_Cost_of_Equipment2"/>
      <sheetName val="T-3_2_UP_Labour2"/>
      <sheetName val="PHU_052"/>
      <sheetName val="Hal_010MUKAMC2"/>
      <sheetName val="AKOM_TRANSPORT1"/>
      <sheetName val="KOMUNIKASI_1"/>
      <sheetName val="Sheet2_(2)1"/>
      <sheetName val="GAJI_JULI_20191"/>
      <sheetName val="TRANSFER_JULI_191"/>
      <sheetName val="DAFTAR_NAMA1"/>
      <sheetName val="Unit_Rate1"/>
      <sheetName val="BoQ_Total_lama1"/>
      <sheetName val="Agregat_Halus_&amp;_Kasar1"/>
      <sheetName val="Basic_P1"/>
      <sheetName val="Har_Sat1"/>
      <sheetName val="Input_Data1"/>
      <sheetName val="Detail_Act_Mingguan1"/>
      <sheetName val="renc-real_JULI1"/>
      <sheetName val="Vol_Admin&amp;Canteen1"/>
      <sheetName val="ตาราง_G1"/>
      <sheetName val="Bill-5_21"/>
      <sheetName val="Bill-9_11"/>
      <sheetName val="Bill-6_1_1-6_1_31"/>
      <sheetName val="ELECTRIC_DATA1"/>
      <sheetName val="Analisa_Upah_&amp;_Bahan_Plum1"/>
      <sheetName val="Lamp_1_-_Unit_Rate1"/>
      <sheetName val="Daf__No__-_4_21"/>
      <sheetName val="Daftar_Usulan_Jln__Rutin_1"/>
      <sheetName val="KEDUNG_GOONG1"/>
      <sheetName val="LMKC_CB_V1"/>
      <sheetName val="Vol__Mg_101"/>
      <sheetName val="MAPP_PPTR1"/>
      <sheetName val="Sales_Parameter1"/>
      <sheetName val="Tambahan_anal1"/>
      <sheetName val="D_BOARD1"/>
      <sheetName val="BOQ_SNJ_P_11"/>
      <sheetName val="Pac_-21"/>
      <sheetName val="Schedule_11a1"/>
      <sheetName val="Septick_tank1"/>
      <sheetName val="VAT_out1"/>
      <sheetName val="Anls_11"/>
      <sheetName val="ANAL_KOEF1"/>
      <sheetName val="rekap_biaya1"/>
      <sheetName val="HRG_DASAR1"/>
      <sheetName val="SKh_1_7_16_1_(3)1"/>
      <sheetName val="H__Dasar1"/>
      <sheetName val="List_Plafound_Gypsum1"/>
      <sheetName val="List_Plafound_WR1"/>
      <sheetName val="Screning_Ac1"/>
      <sheetName val="Kolom_Praktis1"/>
      <sheetName val="Pas__Bata_Trasram1"/>
      <sheetName val="Pas__Bata1"/>
      <sheetName val="Plstern_dan_Acian_Trasram1"/>
      <sheetName val="Railing_Tangga_Depan1"/>
      <sheetName val="Railing_Void1"/>
      <sheetName val="Tanggul_Janitor_+_Wudlu1"/>
      <sheetName val="10_1_(1)1"/>
      <sheetName val="10_1_(3)1"/>
      <sheetName val="10_1_(4)1"/>
      <sheetName val="INPUT_HARIAN1"/>
      <sheetName val="Market_Positioning1"/>
      <sheetName val="N_Assumptions1"/>
      <sheetName val="P_Assumptions1"/>
      <sheetName val="WACC_(Intl)1"/>
      <sheetName val="10_yr_val1"/>
      <sheetName val="Rekap_RAP1"/>
      <sheetName val="DHSD"/>
      <sheetName val="Daf-Har-Pening"/>
      <sheetName val="UPAH&amp;BHN"/>
      <sheetName val="List-Physik-Pay"/>
      <sheetName val="ORGAN"/>
      <sheetName val="TTD"/>
      <sheetName val="Hitungan_Gal"/>
      <sheetName val="Gal.T(xy)"/>
      <sheetName val="Analisa Harsat"/>
      <sheetName val="H-Dasar-Bahan"/>
      <sheetName val="HSTANAH.XLS"/>
      <sheetName val="RAPJadi"/>
      <sheetName val="EQ_an"/>
      <sheetName val="Bunga"/>
      <sheetName val="DC"/>
      <sheetName val="equip"/>
      <sheetName val="BQ 1"/>
      <sheetName val="6b"/>
      <sheetName val="D6-1b"/>
      <sheetName val="Harga Sat Dasar"/>
      <sheetName val="HSTANAH"/>
      <sheetName val="HSBETON"/>
      <sheetName val="ABT MNRY"/>
      <sheetName val="BAHAN~"/>
      <sheetName val="UPAH~K"/>
      <sheetName val="H.S.SUMDA"/>
      <sheetName val="(ANALISA-lain)"/>
      <sheetName val="bu"/>
      <sheetName val="HARGADASAR"/>
      <sheetName val="Harsat Pekerjaan"/>
      <sheetName val="HARGA (2)"/>
      <sheetName val="An-Alat"/>
      <sheetName val="div7-1"/>
      <sheetName val="RPP01-5"/>
      <sheetName val="Basic Data"/>
      <sheetName val="Mesin"/>
      <sheetName val="CapEx"/>
      <sheetName val="FORM-X-1"/>
      <sheetName val="Pakai 1-31 Jan 05"/>
      <sheetName val="standar kerja"/>
      <sheetName val="bobot"/>
      <sheetName val="WF "/>
      <sheetName val="pml"/>
      <sheetName val="pivot"/>
      <sheetName val="D2"/>
      <sheetName val="PROPERTI"/>
      <sheetName val="Upah dan Bahan "/>
      <sheetName val="Brick+Finish"/>
      <sheetName val="8LT 12"/>
      <sheetName val="1. Rekap UM"/>
      <sheetName val="INDEX Anal"/>
      <sheetName val="INDEX BPS"/>
      <sheetName val="REKAP-TOTAL 1 "/>
      <sheetName val="3-DIV4"/>
      <sheetName val="3-DIV3"/>
      <sheetName val="Schdule"/>
      <sheetName val="BOQ 2018"/>
      <sheetName val="DATA_ISIAN"/>
      <sheetName val="Area_Tabulation1"/>
      <sheetName val="Proj_Data"/>
      <sheetName val="IS"/>
      <sheetName val="kurva S (detail)"/>
      <sheetName val="GR"/>
      <sheetName val="ANTEK-1"/>
      <sheetName val="ANALISA  "/>
      <sheetName val="HG SATUAN"/>
      <sheetName val="bhn_upah"/>
      <sheetName val="HSItem"/>
      <sheetName val="RPP-6"/>
      <sheetName val="HRG"/>
      <sheetName val="upahbahan"/>
      <sheetName val="Mingguan"/>
      <sheetName val="Chiet tinh"/>
      <sheetName val="Sat Bah &amp; Up"/>
      <sheetName val="Resume-Analisa"/>
      <sheetName val="CTbe tong"/>
      <sheetName val="CTDZ 0.4+cto"/>
      <sheetName val="XL4Poppy"/>
      <sheetName val="dghn"/>
      <sheetName val="sheet12"/>
      <sheetName val="PNT-QUOT-#3"/>
      <sheetName val="COAT&amp;WRAP-QIOT-#3"/>
      <sheetName val="K.6DEPOSIT"/>
      <sheetName val="Balance Sheet"/>
      <sheetName val="D HARGA"/>
      <sheetName val="7.공정표"/>
      <sheetName val="cons workpapers"/>
      <sheetName val="equity of abacus"/>
      <sheetName val="MATAUANG"/>
      <sheetName val="tp 45x45 (6)"/>
      <sheetName val="Links"/>
      <sheetName val="Daf-harga"/>
      <sheetName val="LIST "/>
      <sheetName val="HSP D8 (BARU)"/>
      <sheetName val="ANALISA MC40"/>
      <sheetName val="HSP D8"/>
      <sheetName val="HSP HT"/>
      <sheetName val="HSP Coating Fyber"/>
      <sheetName val="HSP Plint Vinyl"/>
      <sheetName val="HSP Dilatasi "/>
      <sheetName val="HSP Cove Plafond"/>
      <sheetName val="ANALISA-HST"/>
      <sheetName val="2. GLIN POOR PLAT ENTRANCE! "/>
      <sheetName val="PEMBESIAN BALOK INDUK!"/>
      <sheetName val="Bahan+Upah ALL"/>
      <sheetName val="ANALIS TRUNA"/>
      <sheetName val="Kontrak"/>
      <sheetName val="Gol"/>
      <sheetName val="Consolidated"/>
      <sheetName val="MasterSheet"/>
      <sheetName val="TAGIHAN"/>
      <sheetName val="Analisa K"/>
      <sheetName val="jalur-TH-INI"/>
      <sheetName val="jalur-th-lalu"/>
      <sheetName val="BASIC-PRICE"/>
      <sheetName val="banding"/>
      <sheetName val="prd01-5"/>
      <sheetName val="rms remunerasi"/>
      <sheetName val="HargaBahan"/>
      <sheetName val="Anal-Rab"/>
      <sheetName val="Sat-Rab"/>
      <sheetName val="Psr-Los 4x4"/>
      <sheetName val="S.UPAH"/>
      <sheetName val="S.BAHAN"/>
      <sheetName val="Source"/>
      <sheetName val="B1 Data"/>
      <sheetName val="PRIST LIST"/>
      <sheetName val="ANALISA TENDER"/>
      <sheetName val="Sales Rental"/>
      <sheetName val="HB ARSITEKTUR"/>
      <sheetName val="HB STRUKTUR"/>
      <sheetName val="fcsp-w"/>
      <sheetName val="LUMPSUM"/>
      <sheetName val="Du_lieu"/>
      <sheetName val="pivotscd"/>
      <sheetName val="SchA"/>
      <sheetName val="SchB"/>
      <sheetName val="srt~pen"/>
      <sheetName val="Rekap Anl"/>
      <sheetName val="Instructions"/>
      <sheetName val="PSCTerms"/>
      <sheetName val="Rpt13.Oth"/>
      <sheetName val="HARGA SATUAN 1 (2)"/>
      <sheetName val="july"/>
      <sheetName val="june"/>
      <sheetName val="Utilitas Plant"/>
      <sheetName val="URUTAN PLANT"/>
      <sheetName val="est proy"/>
      <sheetName val="TRBP"/>
      <sheetName val="Tariptunda"/>
      <sheetName val="5.1-5.4(1)-5.4(2)"/>
      <sheetName val="ANTEK"/>
      <sheetName val="Master File (2)"/>
      <sheetName val="RPP01 3"/>
      <sheetName val="Rekap 1"/>
      <sheetName val="KENDALA PRODUKSI"/>
      <sheetName val="PROD"/>
      <sheetName val="UnitRate22"/>
      <sheetName val="ListAnalisa"/>
      <sheetName val="EVAL-ANAL"/>
      <sheetName val="tetrapod"/>
      <sheetName val="div-2"/>
      <sheetName val="RAB-1"/>
      <sheetName val="an-satuan"/>
      <sheetName val="Credit-22"/>
      <sheetName val="DATA 2009"/>
      <sheetName val="DATA 2010"/>
      <sheetName val="Target Raker TW III"/>
      <sheetName val="KUB-01(10)"/>
      <sheetName val="DKH-S3"/>
      <sheetName val="Analisa-1"/>
      <sheetName val="prelim"/>
      <sheetName val="div3"/>
      <sheetName val="HS KALIJATI"/>
      <sheetName val="HarDasTenaga"/>
      <sheetName val="HarDasMat"/>
      <sheetName val="Penyusutan Kendaraan"/>
      <sheetName val="COST-SUM"/>
      <sheetName val="Ana PasBatu 7.4"/>
      <sheetName val="RPP01 6"/>
      <sheetName val="drainase"/>
      <sheetName val="Produktivitas"/>
      <sheetName val="DKH-E2"/>
      <sheetName val="____"/>
      <sheetName val="___1"/>
      <sheetName val="_BQ-PS&amp;A_xls_CAT_HRG2"/>
      <sheetName val="_BQ-PS&amp;A_xls_CAT_HRG3"/>
      <sheetName val="_BQ-PS&amp;A_xls_CAT_HRG4"/>
      <sheetName val="Reques Lapen"/>
      <sheetName val="MUA"/>
      <sheetName val="(Pusat TW4)"/>
      <sheetName val="jobmix"/>
      <sheetName val="Bill 4.1"/>
      <sheetName val="Strand PDMR1"/>
      <sheetName val="Post tension PDMR1"/>
      <sheetName val="Rokan 1"/>
      <sheetName val="UPAH_B_KAS"/>
      <sheetName val="UPAH_B_KAS _2_"/>
      <sheetName val="T_TANGAN"/>
      <sheetName val="ABSEN"/>
      <sheetName val="Currency"/>
      <sheetName val="Quantity"/>
      <sheetName val="DTCT"/>
      <sheetName val="21"/>
      <sheetName val="bhn FINAL"/>
      <sheetName val="1호인버트수량"/>
      <sheetName val="H-Bahan_&amp;_Tenaga"/>
      <sheetName val="HG_SATUAN"/>
      <sheetName val="input_data_umum"/>
      <sheetName val="SPT_TAHUNAN"/>
      <sheetName val="Rinc_Setoran_Astek"/>
      <sheetName val="Comps_Backup"/>
      <sheetName val="HS_Dasar_"/>
      <sheetName val="TOTAL_UPAH"/>
      <sheetName val="Customize_Your_Invoice"/>
      <sheetName val="Pakai_1-31_Jan_05"/>
      <sheetName val="standar_kerja"/>
      <sheetName val="Balance_Sheet"/>
      <sheetName val="HRG_UPAH_BAHAN"/>
      <sheetName val="D_HARGA"/>
      <sheetName val="7_공정표"/>
      <sheetName val="cons_workpapers"/>
      <sheetName val="equity_of_abacus"/>
      <sheetName val="tp_45x45_(6)"/>
      <sheetName val="Analisa_HS"/>
      <sheetName val="B1_Data"/>
      <sheetName val="Analisa_K"/>
      <sheetName val="rms_remunerasi"/>
      <sheetName val="Psr-Los_4x4"/>
      <sheetName val="PRIST_LIST"/>
      <sheetName val="ANALISA_TENDER"/>
      <sheetName val="Sales_Rental"/>
      <sheetName val="HB_ARSITEKTUR"/>
      <sheetName val="HB_STRUKTUR"/>
      <sheetName val="Master_File_(2)"/>
      <sheetName val="RPP01_3"/>
      <sheetName val="Rekap_1"/>
      <sheetName val="KENDALA_PRODUKSI"/>
      <sheetName val="est_proy"/>
      <sheetName val="GRAND_REKAP"/>
      <sheetName val="Unit_Rate2"/>
      <sheetName val="H-Bahan_&amp;_Tenaga1"/>
      <sheetName val="HG_SATUAN1"/>
      <sheetName val="input_data_umum1"/>
      <sheetName val="SPT_TAHUNAN1"/>
      <sheetName val="Rinc_Setoran_Astek1"/>
      <sheetName val="Comps_Backup1"/>
      <sheetName val="HS_Dasar_1"/>
      <sheetName val="TOTAL_UPAH1"/>
      <sheetName val="Customize_Your_Invoice1"/>
      <sheetName val="Pakai_1-31_Jan_051"/>
      <sheetName val="standar_kerja1"/>
      <sheetName val="Balance_Sheet1"/>
      <sheetName val="HRG_UPAH_BAHAN1"/>
      <sheetName val="D_HARGA1"/>
      <sheetName val="7_공정표1"/>
      <sheetName val="cons_workpapers1"/>
      <sheetName val="equity_of_abacus1"/>
      <sheetName val="tp_45x45_(6)1"/>
      <sheetName val="Analisa_HS1"/>
      <sheetName val="B1_Data1"/>
      <sheetName val="S_UPAH1"/>
      <sheetName val="S_BAHAN1"/>
      <sheetName val="Analisa_K1"/>
      <sheetName val="rms_remunerasi1"/>
      <sheetName val="Psr-Los_4x41"/>
      <sheetName val="PRIST_LIST1"/>
      <sheetName val="ANALISA_TENDER1"/>
      <sheetName val="Sales_Rental1"/>
      <sheetName val="HB_ARSITEKTUR1"/>
      <sheetName val="HB_STRUKTUR1"/>
      <sheetName val="Master_File_(2)1"/>
      <sheetName val="RPP01_31"/>
      <sheetName val="Rekap_11"/>
      <sheetName val="KENDALA_PRODUKSI1"/>
      <sheetName val="est_proy1"/>
      <sheetName val="GRAND_REKAP1"/>
      <sheetName val="3-DIV6"/>
      <sheetName val="3-DIV7"/>
      <sheetName val="Str A"/>
      <sheetName val="Lighting&amp;Socket"/>
      <sheetName val="Embedded Item"/>
      <sheetName val="Lab"/>
      <sheetName val="Estimation"/>
      <sheetName val="BYYALAT"/>
      <sheetName val="MAP 18.12.17"/>
      <sheetName val="WS"/>
      <sheetName val="Bulanan"/>
      <sheetName val="BajaTul"/>
      <sheetName val="CPC"/>
      <sheetName val="KAS $"/>
      <sheetName val="HSU"/>
      <sheetName val="610.03a 15-7"/>
      <sheetName val="PERALATAN PROYEK GOL III A"/>
      <sheetName val="견적기준"/>
      <sheetName val="Es"/>
      <sheetName val="UnitRatePaket1"/>
      <sheetName val="Pers"/>
      <sheetName val="TPI"/>
      <sheetName val="Metode 1"/>
      <sheetName val="ANALIS2"/>
      <sheetName val="ANALISAGATE"/>
      <sheetName val="quarry"/>
      <sheetName val="FORM 7"/>
      <sheetName val="DATA LEBAR REAL"/>
      <sheetName val="2002"/>
      <sheetName val="LABA RUGI"/>
      <sheetName val="HG-UPAH"/>
      <sheetName val="DAFTAR HARGA BAHAN "/>
      <sheetName val="DRUP (ASLI)"/>
      <sheetName val="Lap Harian"/>
      <sheetName val="SS.Bnng"/>
      <sheetName val="Analisa (me)"/>
      <sheetName val="DATA WP"/>
      <sheetName val="Rekapitulasi galian"/>
      <sheetName val="Peralatan (2)"/>
      <sheetName val="SKEDUL AV-05"/>
      <sheetName val="daftar harga dan upah"/>
      <sheetName val="Har-sat finish"/>
      <sheetName val=" hrg bhn"/>
      <sheetName val="DFT BHN"/>
      <sheetName val="m schedule"/>
      <sheetName val="RAB JALUR TEMILING "/>
      <sheetName val="RAB 1"/>
      <sheetName val="RAB 2"/>
      <sheetName val="RAB 3"/>
      <sheetName val="SITE-UTL"/>
      <sheetName val="Telepon"/>
      <sheetName val="MATV"/>
      <sheetName val="Hydran _ springkler"/>
      <sheetName val="Alat E"/>
      <sheetName val="s"/>
      <sheetName val="ANALIS-SNI"/>
      <sheetName val="Cessie"/>
      <sheetName val="An.Q"/>
      <sheetName val="U,B"/>
      <sheetName val="KLITIK ok"/>
      <sheetName val="DAFTAR ANALISA"/>
      <sheetName val="Dafmat"/>
      <sheetName val="frek 3.3"/>
      <sheetName val="1-LISTRIK"/>
      <sheetName val="TB-Detail-IDR"/>
      <sheetName val="LK-IDR"/>
      <sheetName val="HSBU ANA"/>
      <sheetName val="Neraca"/>
      <sheetName val="LMKC 3"/>
      <sheetName val="LMKC"/>
      <sheetName val="Laba JO"/>
      <sheetName val="A. Persiapan"/>
      <sheetName val="Resume_Analisa"/>
      <sheetName val="UPH BHN"/>
      <sheetName val="PT. FF"/>
      <sheetName val="Normalisasi"/>
      <sheetName val="listrik (2)"/>
      <sheetName val="Harga S Dasar"/>
      <sheetName val="H-BHN"/>
      <sheetName val="DIV_8"/>
      <sheetName val="6-AGREGAT"/>
      <sheetName val="Urugan Pasir"/>
      <sheetName val="Quary"/>
      <sheetName val="urain teknis"/>
      <sheetName val="대비표"/>
      <sheetName val="INF"/>
      <sheetName val="7_16"/>
      <sheetName val="Worksheet-03"/>
      <sheetName val="MAP 1-2"/>
      <sheetName val="T-3.2 UP Material"/>
      <sheetName val="Off-Sp"/>
      <sheetName val="1.2"/>
      <sheetName val="Anl 3"/>
      <sheetName val="NP 3"/>
      <sheetName val="Anl 7"/>
      <sheetName val="NP 7"/>
      <sheetName val="Anl 8"/>
      <sheetName val="NP 8"/>
      <sheetName val="Alat Utama"/>
      <sheetName val="Juml Bhn"/>
      <sheetName val="Sts"/>
      <sheetName val="Other"/>
      <sheetName val="DI-ESTI"/>
      <sheetName val="Unit"/>
      <sheetName val="QMS2007"/>
      <sheetName val="PEDESB"/>
      <sheetName val="Tai khoan"/>
      <sheetName val="Status"/>
      <sheetName val="tuong"/>
      <sheetName val="Main"/>
      <sheetName val="상반기손익차2총괄"/>
      <sheetName val="Section"/>
      <sheetName val="Pile径1m･27"/>
      <sheetName val="DG "/>
      <sheetName val="Tra_bang"/>
      <sheetName val="BOQ-1"/>
      <sheetName val="Fin-Bengkel"/>
      <sheetName val="Fin-Showroom"/>
      <sheetName val="Hal_Pagar"/>
      <sheetName val="Str-Bengkel"/>
      <sheetName val="Str-Showroom"/>
      <sheetName val="TT35"/>
      <sheetName val="MTO REV.2(ARMOR)"/>
      <sheetName val="Cash Flow _2_"/>
      <sheetName val="VL"/>
      <sheetName val="TN"/>
      <sheetName val="ND"/>
      <sheetName val="Periods"/>
      <sheetName val="Cik-SPKhwu"/>
      <sheetName val="2. Urai. Keg,"/>
      <sheetName val="sai"/>
      <sheetName val="RBOP"/>
      <sheetName val="MAP-1"/>
      <sheetName val="Anhar"/>
      <sheetName val="Galian batu"/>
      <sheetName val="5-ALAT (2)"/>
      <sheetName val="Agg Halus &amp; Kasar"/>
      <sheetName val="Div-1"/>
      <sheetName val="EQT-ESTN"/>
      <sheetName val="3-DIV8"/>
      <sheetName val="BQ &amp; Harga"/>
      <sheetName val="HSD BAHAN"/>
      <sheetName val="HSD UPAH "/>
      <sheetName val="NP _2_"/>
      <sheetName val="bhn "/>
      <sheetName val="D.1.7"/>
      <sheetName val="D.1.5"/>
      <sheetName val="D.2.3"/>
      <sheetName val="D.2.2"/>
      <sheetName val="Hit Vol Str Jambi"/>
      <sheetName val="URAI"/>
      <sheetName val="간접비 총괄표"/>
      <sheetName val="unitprice"/>
      <sheetName val="jdw"/>
      <sheetName val="D-1"/>
      <sheetName val="hsd_Alat"/>
      <sheetName val="bahan_2004"/>
      <sheetName val="Harga_Bahan_&amp;_Upah"/>
      <sheetName val="REKAP_TOTAL_MEPEQ_"/>
      <sheetName val="REKAP_PERSIAPAN"/>
      <sheetName val="REKAP_PLUMBING"/>
      <sheetName val="Air_Bersih"/>
      <sheetName val="Air_Panas"/>
      <sheetName val="Air_Buangan"/>
      <sheetName val="Air_Hujan"/>
      <sheetName val="REKAP_VAC"/>
      <sheetName val="Air_Conditioning"/>
      <sheetName val="Chiller_Plant"/>
      <sheetName val="REKAP_PEMADAM"/>
      <sheetName val="REKAP_ELEKTRIKAL"/>
      <sheetName val="Grounding_&amp;_Penyalur_petir"/>
      <sheetName val="REKAP_ELEKTRONIK"/>
      <sheetName val="Fire_Alarm"/>
      <sheetName val="Sound_System"/>
      <sheetName val="REKAP_LIFT"/>
      <sheetName val="Prod.Alat"/>
      <sheetName val="FR"/>
      <sheetName val="Kurs"/>
      <sheetName val="PENGAL yg Dilaksanakan"/>
      <sheetName val="UT3"/>
      <sheetName val="UTD4"/>
      <sheetName val="UT5"/>
      <sheetName val="UTD8"/>
      <sheetName val="metode "/>
      <sheetName val="master scd(sd.2004)"/>
      <sheetName val="scd material"/>
      <sheetName val="scd personil"/>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Upah dan bahan"/>
      <sheetName val="HrgSatUpah-Brg"/>
      <sheetName val="biayangkut.GIP-PVC BTL"/>
      <sheetName val="anspek BTL"/>
      <sheetName val="general test BTL"/>
      <sheetName val="pemas.GIP-PVC BTL"/>
      <sheetName val="section test BTL"/>
      <sheetName val="selubung pipa BTL"/>
      <sheetName val="biayangkut.GIP-PVC DIY"/>
      <sheetName val="anspek DIY"/>
      <sheetName val="general test DIY"/>
      <sheetName val="pemas.GIP-PVC DIY"/>
      <sheetName val="section test DIY"/>
      <sheetName val="selubung pipa DIY"/>
      <sheetName val="biayangkut.GIP-PVC GK"/>
      <sheetName val="anspek GK"/>
      <sheetName val="general test GK"/>
      <sheetName val="pemas.GIP-PVC GK"/>
      <sheetName val="section test GK"/>
      <sheetName val="selubung pipa GK"/>
      <sheetName val="biayangkut.GIP-PVC KP"/>
      <sheetName val="anspek KP"/>
      <sheetName val="general test KP"/>
      <sheetName val="pemas.GIP-PVC KP"/>
      <sheetName val="U P A H"/>
      <sheetName val="SCEDHULLE"/>
      <sheetName val="DHSBU"/>
      <sheetName val="MON_OH"/>
      <sheetName val="URTEK"/>
      <sheetName val="BasPri"/>
      <sheetName val="KP1590_E"/>
      <sheetName val="H.Material, Upah &amp; Alat"/>
      <sheetName val="Analisa H.Sat.Pek."/>
      <sheetName val="R4"/>
      <sheetName val="RAB_3LT"/>
      <sheetName val="DAF-ALAT-03"/>
      <sheetName val="DWTables"/>
      <sheetName val="Factors"/>
      <sheetName val="Inf."/>
      <sheetName val="Lamp-4 Sat-Das"/>
      <sheetName val="1"/>
      <sheetName val="HSD.Pk"/>
      <sheetName val="ANA.SAT"/>
      <sheetName val="Baru"/>
      <sheetName val="ANALIS-ALAT"/>
      <sheetName val="MASTER"/>
      <sheetName val="AN-HSD"/>
      <sheetName val="AN-Agregat"/>
      <sheetName val="ANALISA-MOB"/>
      <sheetName val="Manpower"/>
      <sheetName val="Equipt,Tools&amp;Cons"/>
      <sheetName val="D6 ASBT"/>
      <sheetName val="D7(1)"/>
      <sheetName val="D7(2)"/>
      <sheetName val="D7(3)"/>
      <sheetName val="D8(1)"/>
      <sheetName val="D8(2)"/>
      <sheetName val="ANALISA SNI'07(ubh bgsting)"/>
      <sheetName val="3.1 (1)"/>
      <sheetName val="5.1(2)"/>
      <sheetName val="IPA1"/>
      <sheetName val="Harga Mat "/>
      <sheetName val="sched pelaks"/>
      <sheetName val="BQ-Structur"/>
      <sheetName val="Rekap RAP real (2)"/>
      <sheetName val="analisa BM"/>
      <sheetName val="RAP1"/>
      <sheetName val="HARGA DASAR "/>
      <sheetName val="A+Supl."/>
      <sheetName val="Rekap Analisa"/>
      <sheetName val="AHS1"/>
      <sheetName val="anaUTama"/>
      <sheetName val="DAF.UP&amp;BHN"/>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ow r="11">
          <cell r="A11">
            <v>3</v>
          </cell>
        </row>
        <row r="12">
          <cell r="A12">
            <v>4</v>
          </cell>
        </row>
        <row r="13">
          <cell r="A13">
            <v>5</v>
          </cell>
        </row>
        <row r="15">
          <cell r="A15">
            <v>5</v>
          </cell>
        </row>
        <row r="16">
          <cell r="A16">
            <v>6</v>
          </cell>
        </row>
        <row r="17">
          <cell r="A17">
            <v>7</v>
          </cell>
        </row>
        <row r="18">
          <cell r="A18">
            <v>8</v>
          </cell>
        </row>
        <row r="19">
          <cell r="A19">
            <v>9</v>
          </cell>
        </row>
        <row r="20">
          <cell r="A20">
            <v>10</v>
          </cell>
        </row>
        <row r="21">
          <cell r="A21">
            <v>11</v>
          </cell>
        </row>
        <row r="22">
          <cell r="A22">
            <v>11</v>
          </cell>
        </row>
        <row r="23">
          <cell r="A23">
            <v>12</v>
          </cell>
        </row>
        <row r="24">
          <cell r="A24">
            <v>13</v>
          </cell>
        </row>
        <row r="25">
          <cell r="A25">
            <v>13</v>
          </cell>
        </row>
        <row r="26">
          <cell r="A26">
            <v>14</v>
          </cell>
        </row>
        <row r="27">
          <cell r="E27" t="str">
            <v>K 150</v>
          </cell>
          <cell r="G27" t="str">
            <v>m³</v>
          </cell>
          <cell r="H27">
            <v>0</v>
          </cell>
          <cell r="I27">
            <v>0</v>
          </cell>
          <cell r="J27">
            <v>0</v>
          </cell>
          <cell r="K27">
            <v>0</v>
          </cell>
          <cell r="L27">
            <v>0</v>
          </cell>
          <cell r="M27">
            <v>0</v>
          </cell>
          <cell r="N27">
            <v>0</v>
          </cell>
          <cell r="O27">
            <v>0</v>
          </cell>
          <cell r="P27">
            <v>0</v>
          </cell>
          <cell r="Q27">
            <v>0</v>
          </cell>
          <cell r="R27">
            <v>0</v>
          </cell>
          <cell r="S27">
            <v>0</v>
          </cell>
          <cell r="T27" t="str">
            <v>( 1 September 1999 )</v>
          </cell>
        </row>
        <row r="28">
          <cell r="E28" t="str">
            <v>K 175</v>
          </cell>
          <cell r="G28" t="str">
            <v>m³</v>
          </cell>
          <cell r="H28">
            <v>0</v>
          </cell>
          <cell r="I28">
            <v>0</v>
          </cell>
          <cell r="J28">
            <v>0</v>
          </cell>
          <cell r="K28">
            <v>0</v>
          </cell>
          <cell r="L28">
            <v>0</v>
          </cell>
          <cell r="M28">
            <v>0</v>
          </cell>
          <cell r="N28">
            <v>0</v>
          </cell>
          <cell r="O28">
            <v>0</v>
          </cell>
        </row>
        <row r="29">
          <cell r="E29" t="str">
            <v>K 200</v>
          </cell>
          <cell r="G29" t="str">
            <v>m³</v>
          </cell>
          <cell r="H29">
            <v>0</v>
          </cell>
          <cell r="I29">
            <v>0</v>
          </cell>
          <cell r="J29">
            <v>0</v>
          </cell>
          <cell r="K29">
            <v>0</v>
          </cell>
          <cell r="L29">
            <v>0</v>
          </cell>
          <cell r="M29">
            <v>0</v>
          </cell>
          <cell r="N29">
            <v>0</v>
          </cell>
          <cell r="O29">
            <v>0</v>
          </cell>
        </row>
        <row r="30">
          <cell r="E30" t="str">
            <v>K 225</v>
          </cell>
          <cell r="G30" t="str">
            <v>m³</v>
          </cell>
          <cell r="H30">
            <v>215000</v>
          </cell>
          <cell r="I30">
            <v>0</v>
          </cell>
          <cell r="J30">
            <v>0</v>
          </cell>
          <cell r="K30">
            <v>215000</v>
          </cell>
          <cell r="L30">
            <v>0</v>
          </cell>
          <cell r="M30">
            <v>0</v>
          </cell>
          <cell r="N30">
            <v>215000</v>
          </cell>
          <cell r="O30">
            <v>0</v>
          </cell>
          <cell r="P30">
            <v>0</v>
          </cell>
          <cell r="Q30">
            <v>0</v>
          </cell>
          <cell r="R30" t="str">
            <v>PT Jaya Readymix  (8 Sept'2000)</v>
          </cell>
        </row>
        <row r="31">
          <cell r="E31" t="str">
            <v>K 250</v>
          </cell>
          <cell r="G31" t="str">
            <v>m³</v>
          </cell>
          <cell r="H31">
            <v>220000</v>
          </cell>
          <cell r="I31">
            <v>0</v>
          </cell>
          <cell r="J31">
            <v>0</v>
          </cell>
          <cell r="K31">
            <v>220000</v>
          </cell>
          <cell r="L31">
            <v>0</v>
          </cell>
          <cell r="M31">
            <v>0</v>
          </cell>
          <cell r="N31">
            <v>220000</v>
          </cell>
          <cell r="O31">
            <v>0</v>
          </cell>
          <cell r="P31">
            <v>36717</v>
          </cell>
          <cell r="Q31">
            <v>0</v>
          </cell>
          <cell r="R31" t="str">
            <v>PT Jaya Readymix  (8 Sept'2000)</v>
          </cell>
        </row>
        <row r="32">
          <cell r="E32" t="str">
            <v>K 275</v>
          </cell>
          <cell r="G32" t="str">
            <v>m³</v>
          </cell>
          <cell r="H32">
            <v>0</v>
          </cell>
          <cell r="I32">
            <v>0</v>
          </cell>
          <cell r="J32">
            <v>0</v>
          </cell>
          <cell r="K32">
            <v>0</v>
          </cell>
          <cell r="L32">
            <v>0</v>
          </cell>
          <cell r="M32">
            <v>0</v>
          </cell>
          <cell r="N32">
            <v>0</v>
          </cell>
          <cell r="O32">
            <v>0</v>
          </cell>
        </row>
        <row r="33">
          <cell r="E33" t="str">
            <v>K 400</v>
          </cell>
          <cell r="G33" t="str">
            <v>m³</v>
          </cell>
          <cell r="H33">
            <v>0</v>
          </cell>
          <cell r="I33">
            <v>0</v>
          </cell>
          <cell r="J33">
            <v>0</v>
          </cell>
          <cell r="K33">
            <v>0</v>
          </cell>
          <cell r="L33">
            <v>0</v>
          </cell>
          <cell r="M33">
            <v>0</v>
          </cell>
          <cell r="N33">
            <v>0</v>
          </cell>
          <cell r="O33">
            <v>0</v>
          </cell>
        </row>
        <row r="34">
          <cell r="A34">
            <v>15</v>
          </cell>
        </row>
        <row r="36">
          <cell r="A36">
            <v>15</v>
          </cell>
        </row>
        <row r="37">
          <cell r="A37">
            <v>16</v>
          </cell>
        </row>
        <row r="46">
          <cell r="A46">
            <v>16</v>
          </cell>
        </row>
        <row r="47">
          <cell r="A47">
            <v>17</v>
          </cell>
        </row>
        <row r="48">
          <cell r="A48">
            <v>18</v>
          </cell>
        </row>
        <row r="49">
          <cell r="A49">
            <v>19</v>
          </cell>
        </row>
        <row r="50">
          <cell r="A50">
            <v>20</v>
          </cell>
        </row>
        <row r="51">
          <cell r="A51">
            <v>21</v>
          </cell>
        </row>
        <row r="52">
          <cell r="A52">
            <v>22</v>
          </cell>
        </row>
        <row r="53">
          <cell r="A53">
            <v>23</v>
          </cell>
        </row>
        <row r="54">
          <cell r="A54">
            <v>24</v>
          </cell>
        </row>
        <row r="55">
          <cell r="A55">
            <v>25</v>
          </cell>
        </row>
        <row r="56">
          <cell r="A56">
            <v>25</v>
          </cell>
        </row>
        <row r="57">
          <cell r="A57">
            <v>26</v>
          </cell>
        </row>
        <row r="58">
          <cell r="A58">
            <v>27</v>
          </cell>
        </row>
        <row r="59">
          <cell r="A59">
            <v>28</v>
          </cell>
        </row>
        <row r="60">
          <cell r="A60">
            <v>29</v>
          </cell>
        </row>
        <row r="62">
          <cell r="A62">
            <v>29</v>
          </cell>
        </row>
        <row r="63">
          <cell r="A63">
            <v>30</v>
          </cell>
        </row>
        <row r="64">
          <cell r="A64">
            <v>28</v>
          </cell>
        </row>
        <row r="65">
          <cell r="A65">
            <v>29</v>
          </cell>
        </row>
        <row r="66">
          <cell r="A66">
            <v>30</v>
          </cell>
        </row>
        <row r="67">
          <cell r="A67">
            <v>31</v>
          </cell>
        </row>
        <row r="68">
          <cell r="A68">
            <v>32</v>
          </cell>
        </row>
        <row r="69">
          <cell r="A69">
            <v>33</v>
          </cell>
        </row>
        <row r="70">
          <cell r="A70">
            <v>34</v>
          </cell>
        </row>
        <row r="71">
          <cell r="A71">
            <v>35</v>
          </cell>
        </row>
        <row r="73">
          <cell r="A73">
            <v>35</v>
          </cell>
        </row>
        <row r="74">
          <cell r="A74">
            <v>35</v>
          </cell>
        </row>
        <row r="75">
          <cell r="A75">
            <v>36</v>
          </cell>
        </row>
        <row r="76">
          <cell r="A76">
            <v>36</v>
          </cell>
        </row>
        <row r="77">
          <cell r="A77">
            <v>37</v>
          </cell>
        </row>
        <row r="78">
          <cell r="A78">
            <v>37</v>
          </cell>
        </row>
        <row r="79">
          <cell r="A79">
            <v>37</v>
          </cell>
        </row>
        <row r="80">
          <cell r="A80">
            <v>38</v>
          </cell>
        </row>
        <row r="81">
          <cell r="A81">
            <v>39</v>
          </cell>
        </row>
        <row r="82">
          <cell r="A82">
            <v>40</v>
          </cell>
        </row>
        <row r="83">
          <cell r="A83">
            <v>41</v>
          </cell>
        </row>
        <row r="84">
          <cell r="A84">
            <v>42</v>
          </cell>
        </row>
        <row r="87">
          <cell r="A87">
            <v>42</v>
          </cell>
        </row>
        <row r="88">
          <cell r="A88">
            <v>43</v>
          </cell>
        </row>
        <row r="90">
          <cell r="A90">
            <v>43</v>
          </cell>
        </row>
        <row r="91">
          <cell r="A91">
            <v>44</v>
          </cell>
        </row>
        <row r="92">
          <cell r="A92">
            <v>44</v>
          </cell>
        </row>
        <row r="93">
          <cell r="A93">
            <v>45</v>
          </cell>
        </row>
        <row r="94">
          <cell r="A94">
            <v>45</v>
          </cell>
        </row>
        <row r="95">
          <cell r="A95">
            <v>46</v>
          </cell>
        </row>
        <row r="96">
          <cell r="A96">
            <v>47</v>
          </cell>
        </row>
        <row r="97">
          <cell r="A97">
            <v>48</v>
          </cell>
        </row>
        <row r="98">
          <cell r="A98">
            <v>49</v>
          </cell>
        </row>
        <row r="99">
          <cell r="A99">
            <v>50</v>
          </cell>
        </row>
        <row r="100">
          <cell r="A100">
            <v>51</v>
          </cell>
        </row>
        <row r="104">
          <cell r="A104">
            <v>51</v>
          </cell>
        </row>
        <row r="105">
          <cell r="A105">
            <v>52</v>
          </cell>
        </row>
        <row r="113">
          <cell r="A113">
            <v>52</v>
          </cell>
        </row>
        <row r="114">
          <cell r="A114">
            <v>53</v>
          </cell>
        </row>
        <row r="122">
          <cell r="A122">
            <v>53</v>
          </cell>
        </row>
        <row r="123">
          <cell r="A123">
            <v>54</v>
          </cell>
        </row>
        <row r="127">
          <cell r="A127">
            <v>54</v>
          </cell>
        </row>
        <row r="128">
          <cell r="A128">
            <v>55</v>
          </cell>
        </row>
        <row r="129">
          <cell r="A129">
            <v>55</v>
          </cell>
        </row>
        <row r="130">
          <cell r="A130">
            <v>56</v>
          </cell>
        </row>
        <row r="131">
          <cell r="A131">
            <v>57</v>
          </cell>
        </row>
        <row r="132">
          <cell r="A132">
            <v>58</v>
          </cell>
        </row>
        <row r="133">
          <cell r="A133">
            <v>59</v>
          </cell>
        </row>
        <row r="134">
          <cell r="A134">
            <v>60</v>
          </cell>
        </row>
        <row r="137">
          <cell r="A137">
            <v>60</v>
          </cell>
        </row>
        <row r="138">
          <cell r="A138">
            <v>61</v>
          </cell>
        </row>
        <row r="139">
          <cell r="A139">
            <v>62</v>
          </cell>
        </row>
        <row r="145">
          <cell r="A145">
            <v>62</v>
          </cell>
        </row>
        <row r="146">
          <cell r="A146">
            <v>63</v>
          </cell>
        </row>
        <row r="147">
          <cell r="A147">
            <v>64</v>
          </cell>
        </row>
        <row r="148">
          <cell r="A148">
            <v>64</v>
          </cell>
        </row>
        <row r="149">
          <cell r="A149">
            <v>65</v>
          </cell>
        </row>
        <row r="150">
          <cell r="A150">
            <v>65</v>
          </cell>
        </row>
        <row r="151">
          <cell r="A151">
            <v>66</v>
          </cell>
        </row>
        <row r="152">
          <cell r="A152">
            <v>67</v>
          </cell>
        </row>
        <row r="155">
          <cell r="A155">
            <v>67</v>
          </cell>
        </row>
        <row r="156">
          <cell r="A156">
            <v>68</v>
          </cell>
        </row>
        <row r="157">
          <cell r="A157">
            <v>69</v>
          </cell>
        </row>
        <row r="158">
          <cell r="A158">
            <v>70</v>
          </cell>
        </row>
        <row r="159">
          <cell r="A159">
            <v>71</v>
          </cell>
        </row>
        <row r="160">
          <cell r="A160">
            <v>72</v>
          </cell>
        </row>
        <row r="161">
          <cell r="A161">
            <v>73</v>
          </cell>
        </row>
        <row r="162">
          <cell r="A162">
            <v>74</v>
          </cell>
        </row>
        <row r="163">
          <cell r="A163">
            <v>75</v>
          </cell>
        </row>
        <row r="164">
          <cell r="A164">
            <v>76</v>
          </cell>
        </row>
        <row r="165">
          <cell r="A165">
            <v>77</v>
          </cell>
        </row>
        <row r="166">
          <cell r="A166">
            <v>78</v>
          </cell>
        </row>
        <row r="167">
          <cell r="A167">
            <v>79</v>
          </cell>
        </row>
        <row r="168">
          <cell r="A168">
            <v>80</v>
          </cell>
        </row>
        <row r="171">
          <cell r="A171">
            <v>80</v>
          </cell>
        </row>
        <row r="172">
          <cell r="A172">
            <v>80</v>
          </cell>
        </row>
        <row r="173">
          <cell r="A173">
            <v>81</v>
          </cell>
        </row>
        <row r="179">
          <cell r="A179">
            <v>81</v>
          </cell>
        </row>
        <row r="180">
          <cell r="A180">
            <v>82</v>
          </cell>
        </row>
        <row r="181">
          <cell r="A181">
            <v>83</v>
          </cell>
        </row>
        <row r="189">
          <cell r="A189">
            <v>83</v>
          </cell>
        </row>
        <row r="190">
          <cell r="A190">
            <v>83</v>
          </cell>
        </row>
        <row r="191">
          <cell r="A191">
            <v>84</v>
          </cell>
        </row>
        <row r="192">
          <cell r="A192">
            <v>85</v>
          </cell>
        </row>
        <row r="193">
          <cell r="A193">
            <v>86</v>
          </cell>
        </row>
        <row r="194">
          <cell r="A194">
            <v>87</v>
          </cell>
        </row>
        <row r="195">
          <cell r="A195">
            <v>88</v>
          </cell>
        </row>
        <row r="196">
          <cell r="A196">
            <v>89</v>
          </cell>
        </row>
        <row r="197">
          <cell r="A197">
            <v>90</v>
          </cell>
        </row>
        <row r="198">
          <cell r="A198">
            <v>91</v>
          </cell>
        </row>
        <row r="199">
          <cell r="A199">
            <v>92</v>
          </cell>
        </row>
        <row r="200">
          <cell r="A200">
            <v>93</v>
          </cell>
        </row>
        <row r="201">
          <cell r="A201">
            <v>94</v>
          </cell>
        </row>
        <row r="202">
          <cell r="A202">
            <v>95</v>
          </cell>
        </row>
        <row r="203">
          <cell r="A203">
            <v>96</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ow r="11">
          <cell r="A11">
            <v>3</v>
          </cell>
        </row>
      </sheetData>
      <sheetData sheetId="118">
        <row r="11">
          <cell r="A11">
            <v>3</v>
          </cell>
        </row>
      </sheetData>
      <sheetData sheetId="119">
        <row r="11">
          <cell r="A11">
            <v>3</v>
          </cell>
        </row>
      </sheetData>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ow r="11">
          <cell r="A11">
            <v>3</v>
          </cell>
        </row>
      </sheetData>
      <sheetData sheetId="148" refreshError="1"/>
      <sheetData sheetId="149">
        <row r="11">
          <cell r="A11">
            <v>3</v>
          </cell>
        </row>
      </sheetData>
      <sheetData sheetId="150">
        <row r="11">
          <cell r="A11">
            <v>3</v>
          </cell>
        </row>
      </sheetData>
      <sheetData sheetId="151">
        <row r="11">
          <cell r="A11">
            <v>3</v>
          </cell>
        </row>
      </sheetData>
      <sheetData sheetId="152">
        <row r="11">
          <cell r="A11">
            <v>3</v>
          </cell>
        </row>
      </sheetData>
      <sheetData sheetId="153">
        <row r="11">
          <cell r="A11">
            <v>3</v>
          </cell>
        </row>
      </sheetData>
      <sheetData sheetId="154">
        <row r="11">
          <cell r="A11">
            <v>3</v>
          </cell>
        </row>
      </sheetData>
      <sheetData sheetId="155">
        <row r="11">
          <cell r="A11">
            <v>3</v>
          </cell>
        </row>
      </sheetData>
      <sheetData sheetId="156">
        <row r="11">
          <cell r="A11">
            <v>3</v>
          </cell>
        </row>
      </sheetData>
      <sheetData sheetId="157">
        <row r="11">
          <cell r="A11">
            <v>3</v>
          </cell>
        </row>
      </sheetData>
      <sheetData sheetId="158">
        <row r="11">
          <cell r="A11">
            <v>3</v>
          </cell>
        </row>
      </sheetData>
      <sheetData sheetId="159">
        <row r="11">
          <cell r="A11">
            <v>3</v>
          </cell>
        </row>
      </sheetData>
      <sheetData sheetId="160">
        <row r="11">
          <cell r="A11">
            <v>3</v>
          </cell>
        </row>
      </sheetData>
      <sheetData sheetId="161">
        <row r="11">
          <cell r="A11">
            <v>3</v>
          </cell>
        </row>
      </sheetData>
      <sheetData sheetId="162">
        <row r="11">
          <cell r="A11">
            <v>3</v>
          </cell>
        </row>
      </sheetData>
      <sheetData sheetId="163">
        <row r="11">
          <cell r="A11">
            <v>3</v>
          </cell>
        </row>
      </sheetData>
      <sheetData sheetId="164">
        <row r="11">
          <cell r="A11">
            <v>3</v>
          </cell>
        </row>
      </sheetData>
      <sheetData sheetId="165">
        <row r="11">
          <cell r="A11">
            <v>3</v>
          </cell>
        </row>
      </sheetData>
      <sheetData sheetId="166">
        <row r="11">
          <cell r="A11">
            <v>3</v>
          </cell>
        </row>
      </sheetData>
      <sheetData sheetId="167">
        <row r="11">
          <cell r="A11">
            <v>3</v>
          </cell>
        </row>
      </sheetData>
      <sheetData sheetId="168">
        <row r="11">
          <cell r="A11">
            <v>3</v>
          </cell>
        </row>
      </sheetData>
      <sheetData sheetId="169">
        <row r="11">
          <cell r="A11">
            <v>3</v>
          </cell>
        </row>
      </sheetData>
      <sheetData sheetId="170">
        <row r="11">
          <cell r="A11">
            <v>3</v>
          </cell>
        </row>
      </sheetData>
      <sheetData sheetId="171">
        <row r="11">
          <cell r="A11">
            <v>3</v>
          </cell>
        </row>
      </sheetData>
      <sheetData sheetId="172">
        <row r="11">
          <cell r="A11">
            <v>3</v>
          </cell>
        </row>
      </sheetData>
      <sheetData sheetId="173">
        <row r="11">
          <cell r="A11">
            <v>3</v>
          </cell>
        </row>
      </sheetData>
      <sheetData sheetId="174">
        <row r="11">
          <cell r="A11">
            <v>3</v>
          </cell>
        </row>
      </sheetData>
      <sheetData sheetId="175">
        <row r="11">
          <cell r="A11">
            <v>3</v>
          </cell>
        </row>
      </sheetData>
      <sheetData sheetId="176">
        <row r="11">
          <cell r="A11">
            <v>3</v>
          </cell>
        </row>
      </sheetData>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1">
          <cell r="A11">
            <v>3</v>
          </cell>
        </row>
      </sheetData>
      <sheetData sheetId="562">
        <row r="11">
          <cell r="A11">
            <v>3</v>
          </cell>
        </row>
      </sheetData>
      <sheetData sheetId="563">
        <row r="11">
          <cell r="A11">
            <v>3</v>
          </cell>
        </row>
      </sheetData>
      <sheetData sheetId="564">
        <row r="11">
          <cell r="A11">
            <v>3</v>
          </cell>
        </row>
      </sheetData>
      <sheetData sheetId="565">
        <row r="11">
          <cell r="A11">
            <v>3</v>
          </cell>
        </row>
      </sheetData>
      <sheetData sheetId="566">
        <row r="11">
          <cell r="A11">
            <v>3</v>
          </cell>
        </row>
      </sheetData>
      <sheetData sheetId="567">
        <row r="11">
          <cell r="A11">
            <v>3</v>
          </cell>
        </row>
      </sheetData>
      <sheetData sheetId="568"/>
      <sheetData sheetId="569">
        <row r="11">
          <cell r="A11">
            <v>3</v>
          </cell>
        </row>
      </sheetData>
      <sheetData sheetId="570">
        <row r="11">
          <cell r="A11">
            <v>3</v>
          </cell>
        </row>
      </sheetData>
      <sheetData sheetId="571"/>
      <sheetData sheetId="572">
        <row r="11">
          <cell r="A11">
            <v>3</v>
          </cell>
        </row>
      </sheetData>
      <sheetData sheetId="573">
        <row r="11">
          <cell r="A11">
            <v>3</v>
          </cell>
        </row>
      </sheetData>
      <sheetData sheetId="574">
        <row r="11">
          <cell r="A11">
            <v>3</v>
          </cell>
        </row>
      </sheetData>
      <sheetData sheetId="575"/>
      <sheetData sheetId="576">
        <row r="11">
          <cell r="A11">
            <v>3</v>
          </cell>
        </row>
      </sheetData>
      <sheetData sheetId="577">
        <row r="11">
          <cell r="A11">
            <v>3</v>
          </cell>
        </row>
      </sheetData>
      <sheetData sheetId="578"/>
      <sheetData sheetId="579">
        <row r="11">
          <cell r="A11">
            <v>3</v>
          </cell>
        </row>
      </sheetData>
      <sheetData sheetId="580">
        <row r="11">
          <cell r="A11">
            <v>3</v>
          </cell>
        </row>
      </sheetData>
      <sheetData sheetId="581"/>
      <sheetData sheetId="582"/>
      <sheetData sheetId="583">
        <row r="11">
          <cell r="A11">
            <v>3</v>
          </cell>
        </row>
      </sheetData>
      <sheetData sheetId="584"/>
      <sheetData sheetId="585"/>
      <sheetData sheetId="586">
        <row r="11">
          <cell r="A11">
            <v>3</v>
          </cell>
        </row>
      </sheetData>
      <sheetData sheetId="587"/>
      <sheetData sheetId="588"/>
      <sheetData sheetId="589"/>
      <sheetData sheetId="590"/>
      <sheetData sheetId="591"/>
      <sheetData sheetId="592"/>
      <sheetData sheetId="593"/>
      <sheetData sheetId="594">
        <row r="11">
          <cell r="A11">
            <v>3</v>
          </cell>
        </row>
      </sheetData>
      <sheetData sheetId="595">
        <row r="11">
          <cell r="A11">
            <v>3</v>
          </cell>
        </row>
      </sheetData>
      <sheetData sheetId="596">
        <row r="11">
          <cell r="A11">
            <v>3</v>
          </cell>
        </row>
      </sheetData>
      <sheetData sheetId="597">
        <row r="11">
          <cell r="A11">
            <v>3</v>
          </cell>
        </row>
      </sheetData>
      <sheetData sheetId="598">
        <row r="11">
          <cell r="A11">
            <v>3</v>
          </cell>
        </row>
      </sheetData>
      <sheetData sheetId="599">
        <row r="11">
          <cell r="A11">
            <v>3</v>
          </cell>
        </row>
      </sheetData>
      <sheetData sheetId="600">
        <row r="11">
          <cell r="A11">
            <v>3</v>
          </cell>
        </row>
      </sheetData>
      <sheetData sheetId="601">
        <row r="11">
          <cell r="A11">
            <v>3</v>
          </cell>
        </row>
      </sheetData>
      <sheetData sheetId="602">
        <row r="11">
          <cell r="A11">
            <v>3</v>
          </cell>
        </row>
      </sheetData>
      <sheetData sheetId="603">
        <row r="11">
          <cell r="A11">
            <v>3</v>
          </cell>
        </row>
      </sheetData>
      <sheetData sheetId="604">
        <row r="11">
          <cell r="A11">
            <v>3</v>
          </cell>
        </row>
      </sheetData>
      <sheetData sheetId="605">
        <row r="11">
          <cell r="A11">
            <v>3</v>
          </cell>
        </row>
      </sheetData>
      <sheetData sheetId="606">
        <row r="11">
          <cell r="A11">
            <v>3</v>
          </cell>
        </row>
      </sheetData>
      <sheetData sheetId="607">
        <row r="11">
          <cell r="A11">
            <v>3</v>
          </cell>
        </row>
      </sheetData>
      <sheetData sheetId="608">
        <row r="11">
          <cell r="A11">
            <v>3</v>
          </cell>
        </row>
      </sheetData>
      <sheetData sheetId="609">
        <row r="11">
          <cell r="A11">
            <v>3</v>
          </cell>
        </row>
      </sheetData>
      <sheetData sheetId="610">
        <row r="11">
          <cell r="A11">
            <v>3</v>
          </cell>
        </row>
      </sheetData>
      <sheetData sheetId="611">
        <row r="11">
          <cell r="A11">
            <v>3</v>
          </cell>
        </row>
      </sheetData>
      <sheetData sheetId="612">
        <row r="11">
          <cell r="A11">
            <v>3</v>
          </cell>
        </row>
      </sheetData>
      <sheetData sheetId="613">
        <row r="11">
          <cell r="A11">
            <v>3</v>
          </cell>
        </row>
      </sheetData>
      <sheetData sheetId="614">
        <row r="11">
          <cell r="A11">
            <v>3</v>
          </cell>
        </row>
      </sheetData>
      <sheetData sheetId="615">
        <row r="11">
          <cell r="A11">
            <v>3</v>
          </cell>
        </row>
      </sheetData>
      <sheetData sheetId="616">
        <row r="11">
          <cell r="A11">
            <v>3</v>
          </cell>
        </row>
      </sheetData>
      <sheetData sheetId="617">
        <row r="11">
          <cell r="A11">
            <v>3</v>
          </cell>
        </row>
      </sheetData>
      <sheetData sheetId="618">
        <row r="11">
          <cell r="A11">
            <v>3</v>
          </cell>
        </row>
      </sheetData>
      <sheetData sheetId="619">
        <row r="11">
          <cell r="A11">
            <v>3</v>
          </cell>
        </row>
      </sheetData>
      <sheetData sheetId="620">
        <row r="11">
          <cell r="A11">
            <v>3</v>
          </cell>
        </row>
      </sheetData>
      <sheetData sheetId="621">
        <row r="11">
          <cell r="A11">
            <v>3</v>
          </cell>
        </row>
      </sheetData>
      <sheetData sheetId="622">
        <row r="11">
          <cell r="A11">
            <v>3</v>
          </cell>
        </row>
      </sheetData>
      <sheetData sheetId="623">
        <row r="11">
          <cell r="A11">
            <v>3</v>
          </cell>
        </row>
      </sheetData>
      <sheetData sheetId="624">
        <row r="11">
          <cell r="A11">
            <v>3</v>
          </cell>
        </row>
      </sheetData>
      <sheetData sheetId="625">
        <row r="11">
          <cell r="A11">
            <v>3</v>
          </cell>
        </row>
      </sheetData>
      <sheetData sheetId="626">
        <row r="11">
          <cell r="A11">
            <v>3</v>
          </cell>
        </row>
      </sheetData>
      <sheetData sheetId="627">
        <row r="11">
          <cell r="A11">
            <v>3</v>
          </cell>
        </row>
      </sheetData>
      <sheetData sheetId="628">
        <row r="11">
          <cell r="A11">
            <v>3</v>
          </cell>
        </row>
      </sheetData>
      <sheetData sheetId="629">
        <row r="11">
          <cell r="A11">
            <v>3</v>
          </cell>
        </row>
      </sheetData>
      <sheetData sheetId="630">
        <row r="11">
          <cell r="A11">
            <v>3</v>
          </cell>
        </row>
      </sheetData>
      <sheetData sheetId="631">
        <row r="11">
          <cell r="A11">
            <v>3</v>
          </cell>
        </row>
      </sheetData>
      <sheetData sheetId="632">
        <row r="11">
          <cell r="A11">
            <v>3</v>
          </cell>
        </row>
      </sheetData>
      <sheetData sheetId="633">
        <row r="11">
          <cell r="A11">
            <v>3</v>
          </cell>
        </row>
      </sheetData>
      <sheetData sheetId="634">
        <row r="11">
          <cell r="A11">
            <v>3</v>
          </cell>
        </row>
      </sheetData>
      <sheetData sheetId="635">
        <row r="11">
          <cell r="A11">
            <v>3</v>
          </cell>
        </row>
      </sheetData>
      <sheetData sheetId="636">
        <row r="11">
          <cell r="A11">
            <v>3</v>
          </cell>
        </row>
      </sheetData>
      <sheetData sheetId="637">
        <row r="11">
          <cell r="A11">
            <v>3</v>
          </cell>
        </row>
      </sheetData>
      <sheetData sheetId="638">
        <row r="11">
          <cell r="A11">
            <v>3</v>
          </cell>
        </row>
      </sheetData>
      <sheetData sheetId="639">
        <row r="11">
          <cell r="A11">
            <v>3</v>
          </cell>
        </row>
      </sheetData>
      <sheetData sheetId="640">
        <row r="11">
          <cell r="A11">
            <v>3</v>
          </cell>
        </row>
      </sheetData>
      <sheetData sheetId="641">
        <row r="11">
          <cell r="A11">
            <v>3</v>
          </cell>
        </row>
      </sheetData>
      <sheetData sheetId="642">
        <row r="11">
          <cell r="A11">
            <v>3</v>
          </cell>
        </row>
      </sheetData>
      <sheetData sheetId="643">
        <row r="11">
          <cell r="A11">
            <v>3</v>
          </cell>
        </row>
      </sheetData>
      <sheetData sheetId="644">
        <row r="11">
          <cell r="A11">
            <v>3</v>
          </cell>
        </row>
      </sheetData>
      <sheetData sheetId="645">
        <row r="11">
          <cell r="A11">
            <v>3</v>
          </cell>
        </row>
      </sheetData>
      <sheetData sheetId="646">
        <row r="11">
          <cell r="A11">
            <v>3</v>
          </cell>
        </row>
      </sheetData>
      <sheetData sheetId="647">
        <row r="11">
          <cell r="A11">
            <v>3</v>
          </cell>
        </row>
      </sheetData>
      <sheetData sheetId="648">
        <row r="11">
          <cell r="A11">
            <v>3</v>
          </cell>
        </row>
      </sheetData>
      <sheetData sheetId="649">
        <row r="11">
          <cell r="A11">
            <v>3</v>
          </cell>
        </row>
      </sheetData>
      <sheetData sheetId="650">
        <row r="11">
          <cell r="A11">
            <v>3</v>
          </cell>
        </row>
      </sheetData>
      <sheetData sheetId="651">
        <row r="11">
          <cell r="A11">
            <v>3</v>
          </cell>
        </row>
      </sheetData>
      <sheetData sheetId="652">
        <row r="11">
          <cell r="A11">
            <v>3</v>
          </cell>
        </row>
      </sheetData>
      <sheetData sheetId="653">
        <row r="11">
          <cell r="A11">
            <v>3</v>
          </cell>
        </row>
      </sheetData>
      <sheetData sheetId="654">
        <row r="11">
          <cell r="A11">
            <v>3</v>
          </cell>
        </row>
      </sheetData>
      <sheetData sheetId="655">
        <row r="11">
          <cell r="A11">
            <v>3</v>
          </cell>
        </row>
      </sheetData>
      <sheetData sheetId="656">
        <row r="11">
          <cell r="A11">
            <v>3</v>
          </cell>
        </row>
      </sheetData>
      <sheetData sheetId="657">
        <row r="11">
          <cell r="A11">
            <v>3</v>
          </cell>
        </row>
      </sheetData>
      <sheetData sheetId="658">
        <row r="11">
          <cell r="A11">
            <v>3</v>
          </cell>
        </row>
      </sheetData>
      <sheetData sheetId="659">
        <row r="11">
          <cell r="A11">
            <v>3</v>
          </cell>
        </row>
      </sheetData>
      <sheetData sheetId="660">
        <row r="11">
          <cell r="A11">
            <v>3</v>
          </cell>
        </row>
      </sheetData>
      <sheetData sheetId="661">
        <row r="11">
          <cell r="A11">
            <v>3</v>
          </cell>
        </row>
      </sheetData>
      <sheetData sheetId="662"/>
      <sheetData sheetId="663">
        <row r="11">
          <cell r="A11">
            <v>3</v>
          </cell>
        </row>
      </sheetData>
      <sheetData sheetId="664">
        <row r="11">
          <cell r="A11">
            <v>3</v>
          </cell>
        </row>
      </sheetData>
      <sheetData sheetId="665">
        <row r="11">
          <cell r="A11">
            <v>3</v>
          </cell>
        </row>
      </sheetData>
      <sheetData sheetId="666">
        <row r="11">
          <cell r="A11">
            <v>3</v>
          </cell>
        </row>
      </sheetData>
      <sheetData sheetId="667">
        <row r="11">
          <cell r="A11">
            <v>3</v>
          </cell>
        </row>
      </sheetData>
      <sheetData sheetId="668">
        <row r="11">
          <cell r="A11">
            <v>3</v>
          </cell>
        </row>
      </sheetData>
      <sheetData sheetId="669">
        <row r="11">
          <cell r="A11">
            <v>3</v>
          </cell>
        </row>
      </sheetData>
      <sheetData sheetId="670">
        <row r="11">
          <cell r="A11">
            <v>3</v>
          </cell>
        </row>
      </sheetData>
      <sheetData sheetId="671">
        <row r="11">
          <cell r="A11">
            <v>3</v>
          </cell>
        </row>
      </sheetData>
      <sheetData sheetId="672">
        <row r="11">
          <cell r="A11">
            <v>3</v>
          </cell>
        </row>
      </sheetData>
      <sheetData sheetId="673">
        <row r="11">
          <cell r="A11">
            <v>3</v>
          </cell>
        </row>
      </sheetData>
      <sheetData sheetId="674">
        <row r="11">
          <cell r="A11">
            <v>3</v>
          </cell>
        </row>
      </sheetData>
      <sheetData sheetId="675">
        <row r="11">
          <cell r="A11">
            <v>3</v>
          </cell>
        </row>
      </sheetData>
      <sheetData sheetId="676">
        <row r="11">
          <cell r="A11">
            <v>3</v>
          </cell>
        </row>
      </sheetData>
      <sheetData sheetId="677">
        <row r="11">
          <cell r="A11">
            <v>3</v>
          </cell>
        </row>
      </sheetData>
      <sheetData sheetId="678">
        <row r="11">
          <cell r="A11">
            <v>3</v>
          </cell>
        </row>
      </sheetData>
      <sheetData sheetId="679">
        <row r="11">
          <cell r="A11">
            <v>3</v>
          </cell>
        </row>
      </sheetData>
      <sheetData sheetId="680">
        <row r="11">
          <cell r="A11">
            <v>3</v>
          </cell>
        </row>
      </sheetData>
      <sheetData sheetId="681">
        <row r="11">
          <cell r="A11">
            <v>3</v>
          </cell>
        </row>
      </sheetData>
      <sheetData sheetId="682">
        <row r="11">
          <cell r="A11">
            <v>3</v>
          </cell>
        </row>
      </sheetData>
      <sheetData sheetId="683">
        <row r="11">
          <cell r="A11">
            <v>3</v>
          </cell>
        </row>
      </sheetData>
      <sheetData sheetId="684">
        <row r="11">
          <cell r="A11">
            <v>3</v>
          </cell>
        </row>
      </sheetData>
      <sheetData sheetId="685">
        <row r="11">
          <cell r="A11">
            <v>3</v>
          </cell>
        </row>
      </sheetData>
      <sheetData sheetId="686">
        <row r="11">
          <cell r="A11">
            <v>3</v>
          </cell>
        </row>
      </sheetData>
      <sheetData sheetId="687">
        <row r="11">
          <cell r="A11">
            <v>3</v>
          </cell>
        </row>
      </sheetData>
      <sheetData sheetId="688">
        <row r="11">
          <cell r="A11">
            <v>3</v>
          </cell>
        </row>
      </sheetData>
      <sheetData sheetId="689">
        <row r="11">
          <cell r="A11">
            <v>3</v>
          </cell>
        </row>
      </sheetData>
      <sheetData sheetId="690">
        <row r="11">
          <cell r="A11">
            <v>3</v>
          </cell>
        </row>
      </sheetData>
      <sheetData sheetId="691"/>
      <sheetData sheetId="692">
        <row r="11">
          <cell r="A11">
            <v>3</v>
          </cell>
        </row>
      </sheetData>
      <sheetData sheetId="693">
        <row r="11">
          <cell r="A11">
            <v>3</v>
          </cell>
        </row>
      </sheetData>
      <sheetData sheetId="694">
        <row r="11">
          <cell r="A11">
            <v>3</v>
          </cell>
        </row>
      </sheetData>
      <sheetData sheetId="695">
        <row r="11">
          <cell r="A11">
            <v>3</v>
          </cell>
        </row>
      </sheetData>
      <sheetData sheetId="696">
        <row r="11">
          <cell r="A11">
            <v>3</v>
          </cell>
        </row>
      </sheetData>
      <sheetData sheetId="697">
        <row r="11">
          <cell r="A11">
            <v>3</v>
          </cell>
        </row>
      </sheetData>
      <sheetData sheetId="698">
        <row r="11">
          <cell r="A11">
            <v>3</v>
          </cell>
        </row>
      </sheetData>
      <sheetData sheetId="699">
        <row r="11">
          <cell r="A11">
            <v>3</v>
          </cell>
        </row>
      </sheetData>
      <sheetData sheetId="700"/>
      <sheetData sheetId="701"/>
      <sheetData sheetId="702"/>
      <sheetData sheetId="703"/>
      <sheetData sheetId="704"/>
      <sheetData sheetId="705"/>
      <sheetData sheetId="706"/>
      <sheetData sheetId="707"/>
      <sheetData sheetId="708"/>
      <sheetData sheetId="709"/>
      <sheetData sheetId="710"/>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ow r="11">
          <cell r="A11">
            <v>3</v>
          </cell>
        </row>
      </sheetData>
      <sheetData sheetId="780">
        <row r="11">
          <cell r="A11">
            <v>3</v>
          </cell>
        </row>
      </sheetData>
      <sheetData sheetId="781">
        <row r="11">
          <cell r="A11">
            <v>3</v>
          </cell>
        </row>
      </sheetData>
      <sheetData sheetId="782">
        <row r="11">
          <cell r="A11">
            <v>3</v>
          </cell>
        </row>
      </sheetData>
      <sheetData sheetId="783">
        <row r="11">
          <cell r="A11">
            <v>3</v>
          </cell>
        </row>
      </sheetData>
      <sheetData sheetId="784">
        <row r="11">
          <cell r="A11">
            <v>3</v>
          </cell>
        </row>
      </sheetData>
      <sheetData sheetId="785">
        <row r="11">
          <cell r="A11">
            <v>3</v>
          </cell>
        </row>
      </sheetData>
      <sheetData sheetId="786">
        <row r="11">
          <cell r="A11">
            <v>3</v>
          </cell>
        </row>
      </sheetData>
      <sheetData sheetId="787">
        <row r="11">
          <cell r="A11">
            <v>3</v>
          </cell>
        </row>
      </sheetData>
      <sheetData sheetId="788">
        <row r="11">
          <cell r="A11">
            <v>3</v>
          </cell>
        </row>
      </sheetData>
      <sheetData sheetId="789">
        <row r="11">
          <cell r="A11">
            <v>3</v>
          </cell>
        </row>
      </sheetData>
      <sheetData sheetId="790">
        <row r="11">
          <cell r="A11">
            <v>3</v>
          </cell>
        </row>
      </sheetData>
      <sheetData sheetId="791">
        <row r="11">
          <cell r="A11">
            <v>3</v>
          </cell>
        </row>
      </sheetData>
      <sheetData sheetId="792">
        <row r="11">
          <cell r="A11">
            <v>3</v>
          </cell>
        </row>
      </sheetData>
      <sheetData sheetId="793">
        <row r="11">
          <cell r="A11">
            <v>3</v>
          </cell>
        </row>
      </sheetData>
      <sheetData sheetId="794">
        <row r="11">
          <cell r="A11">
            <v>3</v>
          </cell>
        </row>
      </sheetData>
      <sheetData sheetId="795">
        <row r="11">
          <cell r="A11">
            <v>3</v>
          </cell>
        </row>
      </sheetData>
      <sheetData sheetId="796">
        <row r="11">
          <cell r="A11">
            <v>3</v>
          </cell>
        </row>
      </sheetData>
      <sheetData sheetId="797">
        <row r="11">
          <cell r="A11">
            <v>3</v>
          </cell>
        </row>
      </sheetData>
      <sheetData sheetId="798">
        <row r="11">
          <cell r="A11">
            <v>3</v>
          </cell>
        </row>
      </sheetData>
      <sheetData sheetId="799">
        <row r="11">
          <cell r="A11">
            <v>3</v>
          </cell>
        </row>
      </sheetData>
      <sheetData sheetId="800">
        <row r="11">
          <cell r="A11">
            <v>3</v>
          </cell>
        </row>
      </sheetData>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ow r="11">
          <cell r="A11">
            <v>0</v>
          </cell>
        </row>
      </sheetData>
      <sheetData sheetId="923">
        <row r="11">
          <cell r="A11">
            <v>0</v>
          </cell>
        </row>
      </sheetData>
      <sheetData sheetId="924">
        <row r="11">
          <cell r="A11">
            <v>3</v>
          </cell>
        </row>
      </sheetData>
      <sheetData sheetId="925">
        <row r="11">
          <cell r="A11">
            <v>3</v>
          </cell>
        </row>
      </sheetData>
      <sheetData sheetId="926">
        <row r="11">
          <cell r="A11">
            <v>3</v>
          </cell>
        </row>
      </sheetData>
      <sheetData sheetId="927">
        <row r="11">
          <cell r="A11">
            <v>3</v>
          </cell>
        </row>
      </sheetData>
      <sheetData sheetId="928">
        <row r="11">
          <cell r="A11">
            <v>3</v>
          </cell>
        </row>
      </sheetData>
      <sheetData sheetId="929">
        <row r="11">
          <cell r="A11">
            <v>3</v>
          </cell>
        </row>
      </sheetData>
      <sheetData sheetId="930">
        <row r="11">
          <cell r="A11">
            <v>3</v>
          </cell>
        </row>
      </sheetData>
      <sheetData sheetId="931">
        <row r="11">
          <cell r="A11">
            <v>0</v>
          </cell>
        </row>
      </sheetData>
      <sheetData sheetId="932">
        <row r="11">
          <cell r="A11">
            <v>3</v>
          </cell>
        </row>
      </sheetData>
      <sheetData sheetId="933">
        <row r="11">
          <cell r="A11">
            <v>3</v>
          </cell>
        </row>
      </sheetData>
      <sheetData sheetId="934">
        <row r="11">
          <cell r="A11">
            <v>0</v>
          </cell>
        </row>
      </sheetData>
      <sheetData sheetId="935">
        <row r="11">
          <cell r="A11">
            <v>0</v>
          </cell>
        </row>
      </sheetData>
      <sheetData sheetId="936">
        <row r="11">
          <cell r="A11">
            <v>3</v>
          </cell>
        </row>
      </sheetData>
      <sheetData sheetId="937">
        <row r="11">
          <cell r="A11">
            <v>3</v>
          </cell>
        </row>
      </sheetData>
      <sheetData sheetId="938">
        <row r="11">
          <cell r="A11">
            <v>3</v>
          </cell>
        </row>
      </sheetData>
      <sheetData sheetId="939">
        <row r="11">
          <cell r="A11">
            <v>3</v>
          </cell>
        </row>
      </sheetData>
      <sheetData sheetId="940">
        <row r="11">
          <cell r="A11">
            <v>3</v>
          </cell>
        </row>
      </sheetData>
      <sheetData sheetId="941">
        <row r="11">
          <cell r="A11">
            <v>3</v>
          </cell>
        </row>
      </sheetData>
      <sheetData sheetId="942">
        <row r="11">
          <cell r="A11">
            <v>3</v>
          </cell>
        </row>
      </sheetData>
      <sheetData sheetId="943">
        <row r="11">
          <cell r="A11">
            <v>0</v>
          </cell>
        </row>
      </sheetData>
      <sheetData sheetId="944">
        <row r="11">
          <cell r="A11">
            <v>0</v>
          </cell>
        </row>
      </sheetData>
      <sheetData sheetId="945">
        <row r="11">
          <cell r="A11">
            <v>0</v>
          </cell>
        </row>
      </sheetData>
      <sheetData sheetId="946">
        <row r="11">
          <cell r="A11">
            <v>0</v>
          </cell>
        </row>
      </sheetData>
      <sheetData sheetId="947">
        <row r="11">
          <cell r="A11">
            <v>3</v>
          </cell>
        </row>
      </sheetData>
      <sheetData sheetId="948">
        <row r="11">
          <cell r="A11">
            <v>3</v>
          </cell>
        </row>
      </sheetData>
      <sheetData sheetId="949">
        <row r="11">
          <cell r="A11">
            <v>3</v>
          </cell>
        </row>
      </sheetData>
      <sheetData sheetId="950">
        <row r="11">
          <cell r="A11">
            <v>3</v>
          </cell>
        </row>
      </sheetData>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ow r="11">
          <cell r="A11">
            <v>3</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ow r="11">
          <cell r="A11">
            <v>3</v>
          </cell>
        </row>
      </sheetData>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ow r="11">
          <cell r="A11">
            <v>3</v>
          </cell>
        </row>
      </sheetData>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ow r="11">
          <cell r="A11">
            <v>0</v>
          </cell>
        </row>
      </sheetData>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ow r="11">
          <cell r="A11">
            <v>0</v>
          </cell>
        </row>
      </sheetData>
      <sheetData sheetId="1182">
        <row r="11">
          <cell r="A11">
            <v>3</v>
          </cell>
        </row>
      </sheetData>
      <sheetData sheetId="1183">
        <row r="11">
          <cell r="A11">
            <v>3</v>
          </cell>
        </row>
      </sheetData>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ow r="11">
          <cell r="A11">
            <v>3</v>
          </cell>
        </row>
      </sheetData>
      <sheetData sheetId="1237">
        <row r="11">
          <cell r="A11">
            <v>3</v>
          </cell>
        </row>
      </sheetData>
      <sheetData sheetId="1238">
        <row r="11">
          <cell r="A11">
            <v>3</v>
          </cell>
        </row>
      </sheetData>
      <sheetData sheetId="1239">
        <row r="11">
          <cell r="A11">
            <v>3</v>
          </cell>
        </row>
      </sheetData>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ow r="11">
          <cell r="A11">
            <v>3</v>
          </cell>
        </row>
      </sheetData>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sheetData sheetId="1449"/>
      <sheetData sheetId="1450"/>
      <sheetData sheetId="1451"/>
      <sheetData sheetId="1452"/>
      <sheetData sheetId="1453"/>
      <sheetData sheetId="1454"/>
      <sheetData sheetId="1455"/>
      <sheetData sheetId="1456"/>
      <sheetData sheetId="1457">
        <row r="11">
          <cell r="A11">
            <v>3</v>
          </cell>
        </row>
      </sheetData>
      <sheetData sheetId="1458"/>
      <sheetData sheetId="1459"/>
      <sheetData sheetId="1460">
        <row r="11">
          <cell r="A11">
            <v>3</v>
          </cell>
        </row>
      </sheetData>
      <sheetData sheetId="1461">
        <row r="11">
          <cell r="A11">
            <v>3</v>
          </cell>
        </row>
      </sheetData>
      <sheetData sheetId="1462">
        <row r="11">
          <cell r="A11">
            <v>3</v>
          </cell>
        </row>
      </sheetData>
      <sheetData sheetId="1463"/>
      <sheetData sheetId="1464"/>
      <sheetData sheetId="1465"/>
      <sheetData sheetId="1466"/>
      <sheetData sheetId="1467"/>
      <sheetData sheetId="1468"/>
      <sheetData sheetId="1469"/>
      <sheetData sheetId="1470"/>
      <sheetData sheetId="1471"/>
      <sheetData sheetId="1472"/>
      <sheetData sheetId="1473"/>
      <sheetData sheetId="1474">
        <row r="11">
          <cell r="A11">
            <v>3</v>
          </cell>
        </row>
      </sheetData>
      <sheetData sheetId="1475">
        <row r="11">
          <cell r="A11">
            <v>3</v>
          </cell>
        </row>
      </sheetData>
      <sheetData sheetId="1476"/>
      <sheetData sheetId="1477">
        <row r="11">
          <cell r="A11">
            <v>3</v>
          </cell>
        </row>
      </sheetData>
      <sheetData sheetId="1478">
        <row r="11">
          <cell r="A11">
            <v>3</v>
          </cell>
        </row>
      </sheetData>
      <sheetData sheetId="1479">
        <row r="11">
          <cell r="A11">
            <v>3</v>
          </cell>
        </row>
      </sheetData>
      <sheetData sheetId="1480">
        <row r="11">
          <cell r="A11">
            <v>3</v>
          </cell>
        </row>
      </sheetData>
      <sheetData sheetId="1481"/>
      <sheetData sheetId="1482"/>
      <sheetData sheetId="1483">
        <row r="11">
          <cell r="A11">
            <v>3</v>
          </cell>
        </row>
      </sheetData>
      <sheetData sheetId="1484"/>
      <sheetData sheetId="1485">
        <row r="11">
          <cell r="A11">
            <v>3</v>
          </cell>
        </row>
      </sheetData>
      <sheetData sheetId="1486">
        <row r="11">
          <cell r="A11">
            <v>0</v>
          </cell>
        </row>
      </sheetData>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sheetData sheetId="1534"/>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ow r="11">
          <cell r="A11">
            <v>3</v>
          </cell>
        </row>
      </sheetData>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ow r="11">
          <cell r="A11">
            <v>3</v>
          </cell>
        </row>
      </sheetData>
      <sheetData sheetId="1613"/>
      <sheetData sheetId="1614" refreshError="1"/>
      <sheetData sheetId="1615" refreshError="1"/>
      <sheetData sheetId="1616" refreshError="1"/>
      <sheetData sheetId="1617">
        <row r="11">
          <cell r="A11">
            <v>0</v>
          </cell>
        </row>
      </sheetData>
      <sheetData sheetId="1618">
        <row r="11">
          <cell r="A11">
            <v>3</v>
          </cell>
        </row>
      </sheetData>
      <sheetData sheetId="1619">
        <row r="11">
          <cell r="A11">
            <v>0</v>
          </cell>
        </row>
      </sheetData>
      <sheetData sheetId="1620">
        <row r="11">
          <cell r="A11">
            <v>3</v>
          </cell>
        </row>
      </sheetData>
      <sheetData sheetId="1621">
        <row r="11">
          <cell r="A11">
            <v>0</v>
          </cell>
        </row>
      </sheetData>
      <sheetData sheetId="1622">
        <row r="11">
          <cell r="A11">
            <v>3</v>
          </cell>
        </row>
      </sheetData>
      <sheetData sheetId="1623">
        <row r="11">
          <cell r="A11">
            <v>3</v>
          </cell>
        </row>
      </sheetData>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row r="11">
          <cell r="A11">
            <v>3</v>
          </cell>
        </row>
      </sheetData>
      <sheetData sheetId="1648">
        <row r="11">
          <cell r="A11">
            <v>3</v>
          </cell>
        </row>
      </sheetData>
      <sheetData sheetId="1649"/>
      <sheetData sheetId="1650">
        <row r="11">
          <cell r="A11">
            <v>0</v>
          </cell>
        </row>
      </sheetData>
      <sheetData sheetId="1651"/>
      <sheetData sheetId="1652">
        <row r="11">
          <cell r="A11">
            <v>3</v>
          </cell>
        </row>
      </sheetData>
      <sheetData sheetId="1653"/>
      <sheetData sheetId="1654">
        <row r="11">
          <cell r="A11">
            <v>3</v>
          </cell>
        </row>
      </sheetData>
      <sheetData sheetId="1655"/>
      <sheetData sheetId="1656">
        <row r="11">
          <cell r="A11">
            <v>0</v>
          </cell>
        </row>
      </sheetData>
      <sheetData sheetId="1657"/>
      <sheetData sheetId="1658">
        <row r="11">
          <cell r="A11">
            <v>3</v>
          </cell>
        </row>
      </sheetData>
      <sheetData sheetId="1659"/>
      <sheetData sheetId="1660"/>
      <sheetData sheetId="1661"/>
      <sheetData sheetId="1662"/>
      <sheetData sheetId="1663"/>
      <sheetData sheetId="1664">
        <row r="11">
          <cell r="A11">
            <v>3</v>
          </cell>
        </row>
      </sheetData>
      <sheetData sheetId="1665"/>
      <sheetData sheetId="1666"/>
      <sheetData sheetId="1667"/>
      <sheetData sheetId="1668"/>
      <sheetData sheetId="1669"/>
      <sheetData sheetId="1670"/>
      <sheetData sheetId="1671"/>
      <sheetData sheetId="1672">
        <row r="11">
          <cell r="A11">
            <v>0</v>
          </cell>
        </row>
      </sheetData>
      <sheetData sheetId="1673"/>
      <sheetData sheetId="1674">
        <row r="11">
          <cell r="A11">
            <v>3</v>
          </cell>
        </row>
      </sheetData>
      <sheetData sheetId="1675"/>
      <sheetData sheetId="1676"/>
      <sheetData sheetId="1677" refreshError="1"/>
      <sheetData sheetId="1678" refreshError="1"/>
      <sheetData sheetId="1679">
        <row r="11">
          <cell r="A11">
            <v>3</v>
          </cell>
        </row>
      </sheetData>
      <sheetData sheetId="1680"/>
      <sheetData sheetId="1681"/>
      <sheetData sheetId="1682"/>
      <sheetData sheetId="1683"/>
      <sheetData sheetId="1684">
        <row r="11">
          <cell r="A11">
            <v>3</v>
          </cell>
        </row>
      </sheetData>
      <sheetData sheetId="1685"/>
      <sheetData sheetId="1686"/>
      <sheetData sheetId="1687"/>
      <sheetData sheetId="1688"/>
      <sheetData sheetId="1689"/>
      <sheetData sheetId="1690">
        <row r="11">
          <cell r="A11">
            <v>3</v>
          </cell>
        </row>
      </sheetData>
      <sheetData sheetId="1691"/>
      <sheetData sheetId="1692"/>
      <sheetData sheetId="1693">
        <row r="11">
          <cell r="A11">
            <v>0</v>
          </cell>
        </row>
      </sheetData>
      <sheetData sheetId="1694">
        <row r="11">
          <cell r="A11">
            <v>3</v>
          </cell>
        </row>
      </sheetData>
      <sheetData sheetId="1695">
        <row r="11">
          <cell r="A11">
            <v>3</v>
          </cell>
        </row>
      </sheetData>
      <sheetData sheetId="1696">
        <row r="11">
          <cell r="A11">
            <v>3</v>
          </cell>
        </row>
      </sheetData>
      <sheetData sheetId="1697"/>
      <sheetData sheetId="1698"/>
      <sheetData sheetId="1699"/>
      <sheetData sheetId="1700"/>
      <sheetData sheetId="1701"/>
      <sheetData sheetId="1702">
        <row r="11">
          <cell r="A11">
            <v>3</v>
          </cell>
        </row>
      </sheetData>
      <sheetData sheetId="1703"/>
      <sheetData sheetId="1704"/>
      <sheetData sheetId="1705"/>
      <sheetData sheetId="1706"/>
      <sheetData sheetId="1707"/>
      <sheetData sheetId="1708">
        <row r="11">
          <cell r="A11">
            <v>3</v>
          </cell>
        </row>
      </sheetData>
      <sheetData sheetId="1709"/>
      <sheetData sheetId="1710"/>
      <sheetData sheetId="1711">
        <row r="11">
          <cell r="A11">
            <v>3</v>
          </cell>
        </row>
      </sheetData>
      <sheetData sheetId="1712"/>
      <sheetData sheetId="1713"/>
      <sheetData sheetId="1714">
        <row r="11">
          <cell r="A11">
            <v>3</v>
          </cell>
        </row>
      </sheetData>
      <sheetData sheetId="1715"/>
      <sheetData sheetId="1716"/>
      <sheetData sheetId="1717">
        <row r="11">
          <cell r="A11">
            <v>0</v>
          </cell>
        </row>
      </sheetData>
      <sheetData sheetId="1718">
        <row r="11">
          <cell r="A11">
            <v>3</v>
          </cell>
        </row>
      </sheetData>
      <sheetData sheetId="1719">
        <row r="11">
          <cell r="A11">
            <v>3</v>
          </cell>
        </row>
      </sheetData>
      <sheetData sheetId="1720">
        <row r="11">
          <cell r="A11">
            <v>3</v>
          </cell>
        </row>
      </sheetData>
      <sheetData sheetId="1721"/>
      <sheetData sheetId="1722">
        <row r="11">
          <cell r="A11">
            <v>3</v>
          </cell>
        </row>
      </sheetData>
      <sheetData sheetId="1723">
        <row r="11">
          <cell r="A11">
            <v>0</v>
          </cell>
        </row>
      </sheetData>
      <sheetData sheetId="1724">
        <row r="11">
          <cell r="A11">
            <v>3</v>
          </cell>
        </row>
      </sheetData>
      <sheetData sheetId="1725">
        <row r="11">
          <cell r="A11">
            <v>3</v>
          </cell>
        </row>
      </sheetData>
      <sheetData sheetId="1726">
        <row r="11">
          <cell r="A11">
            <v>3</v>
          </cell>
        </row>
      </sheetData>
      <sheetData sheetId="1727">
        <row r="11">
          <cell r="A11">
            <v>3</v>
          </cell>
        </row>
      </sheetData>
      <sheetData sheetId="1728"/>
      <sheetData sheetId="1729">
        <row r="11">
          <cell r="A11">
            <v>0</v>
          </cell>
        </row>
      </sheetData>
      <sheetData sheetId="1730"/>
      <sheetData sheetId="1731">
        <row r="11">
          <cell r="A11">
            <v>3</v>
          </cell>
        </row>
      </sheetData>
      <sheetData sheetId="1732">
        <row r="11">
          <cell r="A11">
            <v>3</v>
          </cell>
        </row>
      </sheetData>
      <sheetData sheetId="1733"/>
      <sheetData sheetId="1734"/>
      <sheetData sheetId="1735"/>
      <sheetData sheetId="1736">
        <row r="11">
          <cell r="A11">
            <v>3</v>
          </cell>
        </row>
      </sheetData>
      <sheetData sheetId="1737">
        <row r="11">
          <cell r="A11">
            <v>3</v>
          </cell>
        </row>
      </sheetData>
      <sheetData sheetId="1738">
        <row r="11">
          <cell r="A11">
            <v>3</v>
          </cell>
        </row>
      </sheetData>
      <sheetData sheetId="1739">
        <row r="11">
          <cell r="A11">
            <v>0</v>
          </cell>
        </row>
      </sheetData>
      <sheetData sheetId="1740">
        <row r="11">
          <cell r="A11">
            <v>3</v>
          </cell>
        </row>
      </sheetData>
      <sheetData sheetId="1741">
        <row r="11">
          <cell r="A11">
            <v>3</v>
          </cell>
        </row>
      </sheetData>
      <sheetData sheetId="1742"/>
      <sheetData sheetId="1743"/>
      <sheetData sheetId="1744">
        <row r="11">
          <cell r="A11">
            <v>3</v>
          </cell>
        </row>
      </sheetData>
      <sheetData sheetId="1745">
        <row r="11">
          <cell r="A11">
            <v>0</v>
          </cell>
        </row>
      </sheetData>
      <sheetData sheetId="1746">
        <row r="11">
          <cell r="A11">
            <v>3</v>
          </cell>
        </row>
      </sheetData>
      <sheetData sheetId="1747">
        <row r="11">
          <cell r="A11">
            <v>3</v>
          </cell>
        </row>
      </sheetData>
      <sheetData sheetId="1748"/>
      <sheetData sheetId="1749">
        <row r="11">
          <cell r="A11">
            <v>3</v>
          </cell>
        </row>
      </sheetData>
      <sheetData sheetId="1750">
        <row r="11">
          <cell r="A11">
            <v>3</v>
          </cell>
        </row>
      </sheetData>
      <sheetData sheetId="1751">
        <row r="11">
          <cell r="A11">
            <v>3</v>
          </cell>
        </row>
      </sheetData>
      <sheetData sheetId="1752">
        <row r="11">
          <cell r="A11">
            <v>3</v>
          </cell>
        </row>
      </sheetData>
      <sheetData sheetId="1753">
        <row r="11">
          <cell r="A11">
            <v>0</v>
          </cell>
        </row>
      </sheetData>
      <sheetData sheetId="1754" refreshError="1"/>
      <sheetData sheetId="1755" refreshError="1"/>
      <sheetData sheetId="1756">
        <row r="11">
          <cell r="A11">
            <v>3</v>
          </cell>
        </row>
      </sheetData>
      <sheetData sheetId="1757">
        <row r="11">
          <cell r="A11">
            <v>0</v>
          </cell>
        </row>
      </sheetData>
      <sheetData sheetId="1758"/>
      <sheetData sheetId="1759">
        <row r="11">
          <cell r="A11">
            <v>0</v>
          </cell>
        </row>
      </sheetData>
      <sheetData sheetId="1760"/>
      <sheetData sheetId="1761">
        <row r="11">
          <cell r="A11">
            <v>0</v>
          </cell>
        </row>
      </sheetData>
      <sheetData sheetId="1762">
        <row r="11">
          <cell r="A11">
            <v>3</v>
          </cell>
        </row>
      </sheetData>
      <sheetData sheetId="1763">
        <row r="11">
          <cell r="A11">
            <v>3</v>
          </cell>
        </row>
      </sheetData>
      <sheetData sheetId="1764"/>
      <sheetData sheetId="1765">
        <row r="11">
          <cell r="A11">
            <v>0</v>
          </cell>
        </row>
      </sheetData>
      <sheetData sheetId="1766">
        <row r="11">
          <cell r="A11">
            <v>0</v>
          </cell>
        </row>
      </sheetData>
      <sheetData sheetId="1767" refreshError="1"/>
      <sheetData sheetId="1768">
        <row r="11">
          <cell r="A11">
            <v>3</v>
          </cell>
        </row>
      </sheetData>
      <sheetData sheetId="1769" refreshError="1"/>
      <sheetData sheetId="1770"/>
      <sheetData sheetId="1771">
        <row r="11">
          <cell r="A11">
            <v>0</v>
          </cell>
        </row>
      </sheetData>
      <sheetData sheetId="1772"/>
      <sheetData sheetId="1773"/>
      <sheetData sheetId="1774">
        <row r="11">
          <cell r="A11">
            <v>3</v>
          </cell>
        </row>
      </sheetData>
      <sheetData sheetId="1775"/>
      <sheetData sheetId="1776"/>
      <sheetData sheetId="1777">
        <row r="11">
          <cell r="A11">
            <v>0</v>
          </cell>
        </row>
      </sheetData>
      <sheetData sheetId="1778"/>
      <sheetData sheetId="1779"/>
      <sheetData sheetId="1780">
        <row r="11">
          <cell r="A11">
            <v>3</v>
          </cell>
        </row>
      </sheetData>
      <sheetData sheetId="1781">
        <row r="11">
          <cell r="A11">
            <v>3</v>
          </cell>
        </row>
      </sheetData>
      <sheetData sheetId="1782"/>
      <sheetData sheetId="1783">
        <row r="11">
          <cell r="A11">
            <v>0</v>
          </cell>
        </row>
      </sheetData>
      <sheetData sheetId="1784">
        <row r="11">
          <cell r="A11">
            <v>3</v>
          </cell>
        </row>
      </sheetData>
      <sheetData sheetId="1785">
        <row r="11">
          <cell r="A11">
            <v>3</v>
          </cell>
        </row>
      </sheetData>
      <sheetData sheetId="1786">
        <row r="11">
          <cell r="A11">
            <v>0</v>
          </cell>
        </row>
      </sheetData>
      <sheetData sheetId="1787">
        <row r="11">
          <cell r="A11">
            <v>3</v>
          </cell>
        </row>
      </sheetData>
      <sheetData sheetId="1788"/>
      <sheetData sheetId="1789">
        <row r="11">
          <cell r="A11">
            <v>0</v>
          </cell>
        </row>
      </sheetData>
      <sheetData sheetId="1790">
        <row r="11">
          <cell r="A11">
            <v>0</v>
          </cell>
        </row>
      </sheetData>
      <sheetData sheetId="1791"/>
      <sheetData sheetId="1792"/>
      <sheetData sheetId="1793"/>
      <sheetData sheetId="1794"/>
      <sheetData sheetId="1795">
        <row r="11">
          <cell r="A11">
            <v>0</v>
          </cell>
        </row>
      </sheetData>
      <sheetData sheetId="1796"/>
      <sheetData sheetId="1797">
        <row r="11">
          <cell r="A11">
            <v>3</v>
          </cell>
        </row>
      </sheetData>
      <sheetData sheetId="1798"/>
      <sheetData sheetId="1799">
        <row r="11">
          <cell r="A11">
            <v>0</v>
          </cell>
        </row>
      </sheetData>
      <sheetData sheetId="1800">
        <row r="11">
          <cell r="A11">
            <v>0</v>
          </cell>
        </row>
      </sheetData>
      <sheetData sheetId="1801">
        <row r="11">
          <cell r="A11">
            <v>0</v>
          </cell>
        </row>
      </sheetData>
      <sheetData sheetId="1802">
        <row r="11">
          <cell r="A11">
            <v>0</v>
          </cell>
        </row>
      </sheetData>
      <sheetData sheetId="1803"/>
      <sheetData sheetId="1804"/>
      <sheetData sheetId="1805">
        <row r="11">
          <cell r="A11">
            <v>3</v>
          </cell>
        </row>
      </sheetData>
      <sheetData sheetId="1806" refreshError="1"/>
      <sheetData sheetId="1807">
        <row r="11">
          <cell r="A11">
            <v>0</v>
          </cell>
        </row>
      </sheetData>
      <sheetData sheetId="1808"/>
      <sheetData sheetId="1809"/>
      <sheetData sheetId="1810" refreshError="1"/>
      <sheetData sheetId="1811" refreshError="1"/>
      <sheetData sheetId="1812" refreshError="1"/>
      <sheetData sheetId="1813" refreshError="1"/>
      <sheetData sheetId="1814">
        <row r="11">
          <cell r="A11">
            <v>3</v>
          </cell>
        </row>
      </sheetData>
      <sheetData sheetId="1815"/>
      <sheetData sheetId="1816" refreshError="1"/>
      <sheetData sheetId="1817" refreshError="1"/>
      <sheetData sheetId="1818" refreshError="1"/>
      <sheetData sheetId="1819">
        <row r="11">
          <cell r="A11">
            <v>0</v>
          </cell>
        </row>
      </sheetData>
      <sheetData sheetId="1820"/>
      <sheetData sheetId="1821">
        <row r="11">
          <cell r="A11">
            <v>0</v>
          </cell>
        </row>
      </sheetData>
      <sheetData sheetId="1822">
        <row r="11">
          <cell r="A11">
            <v>0</v>
          </cell>
        </row>
      </sheetData>
      <sheetData sheetId="1823">
        <row r="11">
          <cell r="A11">
            <v>3</v>
          </cell>
        </row>
      </sheetData>
      <sheetData sheetId="1824">
        <row r="11">
          <cell r="A11">
            <v>0</v>
          </cell>
        </row>
      </sheetData>
      <sheetData sheetId="1825">
        <row r="11">
          <cell r="A11">
            <v>0</v>
          </cell>
        </row>
      </sheetData>
      <sheetData sheetId="1826">
        <row r="11">
          <cell r="A11">
            <v>0</v>
          </cell>
        </row>
      </sheetData>
      <sheetData sheetId="1827" refreshError="1"/>
      <sheetData sheetId="1828" refreshError="1"/>
      <sheetData sheetId="1829" refreshError="1"/>
      <sheetData sheetId="1830" refreshError="1"/>
      <sheetData sheetId="1831" refreshError="1"/>
      <sheetData sheetId="1832" refreshError="1"/>
      <sheetData sheetId="1833"/>
      <sheetData sheetId="1834">
        <row r="11">
          <cell r="A11">
            <v>3</v>
          </cell>
        </row>
      </sheetData>
      <sheetData sheetId="1835">
        <row r="11">
          <cell r="A11">
            <v>0</v>
          </cell>
        </row>
      </sheetData>
      <sheetData sheetId="1836">
        <row r="11">
          <cell r="A11">
            <v>0</v>
          </cell>
        </row>
      </sheetData>
      <sheetData sheetId="1837">
        <row r="11">
          <cell r="A11">
            <v>0</v>
          </cell>
        </row>
      </sheetData>
      <sheetData sheetId="1838"/>
      <sheetData sheetId="1839">
        <row r="11">
          <cell r="A11">
            <v>0</v>
          </cell>
        </row>
      </sheetData>
      <sheetData sheetId="1840"/>
      <sheetData sheetId="1841" refreshError="1"/>
      <sheetData sheetId="1842" refreshError="1"/>
      <sheetData sheetId="1843">
        <row r="11">
          <cell r="A11">
            <v>0</v>
          </cell>
        </row>
      </sheetData>
      <sheetData sheetId="1844">
        <row r="11">
          <cell r="A11">
            <v>3</v>
          </cell>
        </row>
      </sheetData>
      <sheetData sheetId="1845"/>
      <sheetData sheetId="1846"/>
      <sheetData sheetId="1847" refreshError="1"/>
      <sheetData sheetId="1848"/>
      <sheetData sheetId="1849">
        <row r="11">
          <cell r="A11">
            <v>0</v>
          </cell>
        </row>
      </sheetData>
      <sheetData sheetId="1850">
        <row r="11">
          <cell r="A11">
            <v>3</v>
          </cell>
        </row>
      </sheetData>
      <sheetData sheetId="1851">
        <row r="11">
          <cell r="A11">
            <v>0</v>
          </cell>
        </row>
      </sheetData>
      <sheetData sheetId="1852">
        <row r="11">
          <cell r="A11">
            <v>0</v>
          </cell>
        </row>
      </sheetData>
      <sheetData sheetId="1853">
        <row r="11">
          <cell r="A11">
            <v>3</v>
          </cell>
        </row>
      </sheetData>
      <sheetData sheetId="1854">
        <row r="11">
          <cell r="A11">
            <v>3</v>
          </cell>
        </row>
      </sheetData>
      <sheetData sheetId="1855">
        <row r="11">
          <cell r="A11">
            <v>3</v>
          </cell>
        </row>
      </sheetData>
      <sheetData sheetId="1856">
        <row r="11">
          <cell r="A11">
            <v>0</v>
          </cell>
        </row>
      </sheetData>
      <sheetData sheetId="1857">
        <row r="11">
          <cell r="A11">
            <v>3</v>
          </cell>
        </row>
      </sheetData>
      <sheetData sheetId="1858">
        <row r="11">
          <cell r="A11">
            <v>3</v>
          </cell>
        </row>
      </sheetData>
      <sheetData sheetId="1859">
        <row r="11">
          <cell r="A11">
            <v>3</v>
          </cell>
        </row>
      </sheetData>
      <sheetData sheetId="1860">
        <row r="11">
          <cell r="A11">
            <v>3</v>
          </cell>
        </row>
      </sheetData>
      <sheetData sheetId="1861">
        <row r="11">
          <cell r="A11">
            <v>0</v>
          </cell>
        </row>
      </sheetData>
      <sheetData sheetId="1862"/>
      <sheetData sheetId="1863">
        <row r="11">
          <cell r="A11">
            <v>0</v>
          </cell>
        </row>
      </sheetData>
      <sheetData sheetId="1864"/>
      <sheetData sheetId="1865">
        <row r="11">
          <cell r="A11">
            <v>3</v>
          </cell>
        </row>
      </sheetData>
      <sheetData sheetId="1866">
        <row r="11">
          <cell r="A11">
            <v>3</v>
          </cell>
        </row>
      </sheetData>
      <sheetData sheetId="1867">
        <row r="11">
          <cell r="A11">
            <v>0</v>
          </cell>
        </row>
      </sheetData>
      <sheetData sheetId="1868"/>
      <sheetData sheetId="1869" refreshError="1"/>
      <sheetData sheetId="1870" refreshError="1"/>
      <sheetData sheetId="1871" refreshError="1"/>
      <sheetData sheetId="1872" refreshError="1"/>
      <sheetData sheetId="1873" refreshError="1"/>
      <sheetData sheetId="1874">
        <row r="11">
          <cell r="A11">
            <v>3</v>
          </cell>
        </row>
      </sheetData>
      <sheetData sheetId="1875">
        <row r="11">
          <cell r="A11">
            <v>0</v>
          </cell>
        </row>
      </sheetData>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sheetData sheetId="1886"/>
      <sheetData sheetId="1887">
        <row r="11">
          <cell r="A11">
            <v>0</v>
          </cell>
        </row>
      </sheetData>
      <sheetData sheetId="1888" refreshError="1"/>
      <sheetData sheetId="1889" refreshError="1"/>
      <sheetData sheetId="1890" refreshError="1"/>
      <sheetData sheetId="1891"/>
      <sheetData sheetId="1892"/>
      <sheetData sheetId="1893">
        <row r="11">
          <cell r="A11">
            <v>0</v>
          </cell>
        </row>
      </sheetData>
      <sheetData sheetId="1894" refreshError="1"/>
      <sheetData sheetId="1895" refreshError="1"/>
      <sheetData sheetId="1896" refreshError="1"/>
      <sheetData sheetId="1897" refreshError="1"/>
      <sheetData sheetId="1898" refreshError="1"/>
      <sheetData sheetId="1899"/>
      <sheetData sheetId="1900">
        <row r="11">
          <cell r="A11">
            <v>0</v>
          </cell>
        </row>
      </sheetData>
      <sheetData sheetId="1901" refreshError="1"/>
      <sheetData sheetId="1902"/>
      <sheetData sheetId="1903"/>
      <sheetData sheetId="1904" refreshError="1"/>
      <sheetData sheetId="1905" refreshError="1"/>
      <sheetData sheetId="1906" refreshError="1"/>
      <sheetData sheetId="1907">
        <row r="11">
          <cell r="A11">
            <v>3</v>
          </cell>
        </row>
      </sheetData>
      <sheetData sheetId="1908">
        <row r="11">
          <cell r="A11">
            <v>0</v>
          </cell>
        </row>
      </sheetData>
      <sheetData sheetId="1909">
        <row r="11">
          <cell r="A11">
            <v>0</v>
          </cell>
        </row>
      </sheetData>
      <sheetData sheetId="1910">
        <row r="11">
          <cell r="A11">
            <v>3</v>
          </cell>
        </row>
      </sheetData>
      <sheetData sheetId="1911">
        <row r="11">
          <cell r="A11">
            <v>0</v>
          </cell>
        </row>
      </sheetData>
      <sheetData sheetId="1912">
        <row r="11">
          <cell r="A11">
            <v>0</v>
          </cell>
        </row>
      </sheetData>
      <sheetData sheetId="1913"/>
      <sheetData sheetId="1914">
        <row r="11">
          <cell r="A11">
            <v>0</v>
          </cell>
        </row>
      </sheetData>
      <sheetData sheetId="1915"/>
      <sheetData sheetId="1916">
        <row r="11">
          <cell r="A11">
            <v>3</v>
          </cell>
        </row>
      </sheetData>
      <sheetData sheetId="1917"/>
      <sheetData sheetId="1918">
        <row r="11">
          <cell r="A11">
            <v>0</v>
          </cell>
        </row>
      </sheetData>
      <sheetData sheetId="1919"/>
      <sheetData sheetId="1920">
        <row r="11">
          <cell r="A11">
            <v>0</v>
          </cell>
        </row>
      </sheetData>
      <sheetData sheetId="1921"/>
      <sheetData sheetId="1922">
        <row r="11">
          <cell r="A11">
            <v>3</v>
          </cell>
        </row>
      </sheetData>
      <sheetData sheetId="1923">
        <row r="11">
          <cell r="A11">
            <v>3</v>
          </cell>
        </row>
      </sheetData>
      <sheetData sheetId="1924">
        <row r="11">
          <cell r="A11">
            <v>0</v>
          </cell>
        </row>
      </sheetData>
      <sheetData sheetId="1925">
        <row r="11">
          <cell r="A11">
            <v>0</v>
          </cell>
        </row>
      </sheetData>
      <sheetData sheetId="1926">
        <row r="11">
          <cell r="A11">
            <v>0</v>
          </cell>
        </row>
      </sheetData>
      <sheetData sheetId="1927"/>
      <sheetData sheetId="1928">
        <row r="11">
          <cell r="A11">
            <v>3</v>
          </cell>
        </row>
      </sheetData>
      <sheetData sheetId="1929"/>
      <sheetData sheetId="1930">
        <row r="11">
          <cell r="A11">
            <v>0</v>
          </cell>
        </row>
      </sheetData>
      <sheetData sheetId="1931">
        <row r="11">
          <cell r="A11">
            <v>0</v>
          </cell>
        </row>
      </sheetData>
      <sheetData sheetId="1932">
        <row r="11">
          <cell r="A11">
            <v>0</v>
          </cell>
        </row>
      </sheetData>
      <sheetData sheetId="1933"/>
      <sheetData sheetId="1934">
        <row r="11">
          <cell r="A11">
            <v>3</v>
          </cell>
        </row>
      </sheetData>
      <sheetData sheetId="1935">
        <row r="11">
          <cell r="A11">
            <v>0</v>
          </cell>
        </row>
      </sheetData>
      <sheetData sheetId="1936">
        <row r="11">
          <cell r="A11">
            <v>0</v>
          </cell>
        </row>
      </sheetData>
      <sheetData sheetId="1937"/>
      <sheetData sheetId="1938">
        <row r="11">
          <cell r="A11">
            <v>0</v>
          </cell>
        </row>
      </sheetData>
      <sheetData sheetId="1939">
        <row r="11">
          <cell r="A11">
            <v>3</v>
          </cell>
        </row>
      </sheetData>
      <sheetData sheetId="1940">
        <row r="11">
          <cell r="A11">
            <v>3</v>
          </cell>
        </row>
      </sheetData>
      <sheetData sheetId="1941">
        <row r="11">
          <cell r="A11">
            <v>0</v>
          </cell>
        </row>
      </sheetData>
      <sheetData sheetId="1942">
        <row r="11">
          <cell r="A11">
            <v>0</v>
          </cell>
        </row>
      </sheetData>
      <sheetData sheetId="1943"/>
      <sheetData sheetId="1944">
        <row r="11">
          <cell r="A11">
            <v>0</v>
          </cell>
        </row>
      </sheetData>
      <sheetData sheetId="1945">
        <row r="11">
          <cell r="A11">
            <v>0</v>
          </cell>
        </row>
      </sheetData>
      <sheetData sheetId="1946">
        <row r="11">
          <cell r="A11">
            <v>3</v>
          </cell>
        </row>
      </sheetData>
      <sheetData sheetId="1947">
        <row r="11">
          <cell r="A11">
            <v>0</v>
          </cell>
        </row>
      </sheetData>
      <sheetData sheetId="1948">
        <row r="11">
          <cell r="A11">
            <v>0</v>
          </cell>
        </row>
      </sheetData>
      <sheetData sheetId="1949">
        <row r="11">
          <cell r="A11">
            <v>3</v>
          </cell>
        </row>
      </sheetData>
      <sheetData sheetId="1950">
        <row r="11">
          <cell r="A11">
            <v>0</v>
          </cell>
        </row>
      </sheetData>
      <sheetData sheetId="1951">
        <row r="11">
          <cell r="A11">
            <v>0</v>
          </cell>
        </row>
      </sheetData>
      <sheetData sheetId="1952">
        <row r="11">
          <cell r="A11">
            <v>3</v>
          </cell>
        </row>
      </sheetData>
      <sheetData sheetId="1953">
        <row r="11">
          <cell r="A11">
            <v>0</v>
          </cell>
        </row>
      </sheetData>
      <sheetData sheetId="1954"/>
      <sheetData sheetId="1955">
        <row r="11">
          <cell r="A11">
            <v>0</v>
          </cell>
        </row>
      </sheetData>
      <sheetData sheetId="1956">
        <row r="11">
          <cell r="A11">
            <v>0</v>
          </cell>
        </row>
      </sheetData>
      <sheetData sheetId="1957">
        <row r="11">
          <cell r="A11">
            <v>0</v>
          </cell>
        </row>
      </sheetData>
      <sheetData sheetId="1958">
        <row r="11">
          <cell r="A11">
            <v>3</v>
          </cell>
        </row>
      </sheetData>
      <sheetData sheetId="1959">
        <row r="11">
          <cell r="A11">
            <v>0</v>
          </cell>
        </row>
      </sheetData>
      <sheetData sheetId="1960">
        <row r="11">
          <cell r="A11">
            <v>0</v>
          </cell>
        </row>
      </sheetData>
      <sheetData sheetId="1961">
        <row r="11">
          <cell r="A11">
            <v>0</v>
          </cell>
        </row>
      </sheetData>
      <sheetData sheetId="1962">
        <row r="11">
          <cell r="A11">
            <v>0</v>
          </cell>
        </row>
      </sheetData>
      <sheetData sheetId="1963">
        <row r="11">
          <cell r="A11">
            <v>0</v>
          </cell>
        </row>
      </sheetData>
      <sheetData sheetId="1964">
        <row r="11">
          <cell r="A11">
            <v>3</v>
          </cell>
        </row>
      </sheetData>
      <sheetData sheetId="1965">
        <row r="11">
          <cell r="A11">
            <v>3</v>
          </cell>
        </row>
      </sheetData>
      <sheetData sheetId="1966">
        <row r="11">
          <cell r="A11">
            <v>0</v>
          </cell>
        </row>
      </sheetData>
      <sheetData sheetId="1967">
        <row r="11">
          <cell r="A11">
            <v>3</v>
          </cell>
        </row>
      </sheetData>
      <sheetData sheetId="1968">
        <row r="11">
          <cell r="A11">
            <v>0</v>
          </cell>
        </row>
      </sheetData>
      <sheetData sheetId="1969">
        <row r="11">
          <cell r="A11">
            <v>0</v>
          </cell>
        </row>
      </sheetData>
      <sheetData sheetId="1970">
        <row r="11">
          <cell r="A11">
            <v>3</v>
          </cell>
        </row>
      </sheetData>
      <sheetData sheetId="1971">
        <row r="11">
          <cell r="A11">
            <v>0</v>
          </cell>
        </row>
      </sheetData>
      <sheetData sheetId="1972">
        <row r="11">
          <cell r="A11">
            <v>0</v>
          </cell>
        </row>
      </sheetData>
      <sheetData sheetId="1973">
        <row r="11">
          <cell r="A11">
            <v>0</v>
          </cell>
        </row>
      </sheetData>
      <sheetData sheetId="1974">
        <row r="11">
          <cell r="A11">
            <v>0</v>
          </cell>
        </row>
      </sheetData>
      <sheetData sheetId="1975">
        <row r="11">
          <cell r="A11">
            <v>3</v>
          </cell>
        </row>
      </sheetData>
      <sheetData sheetId="1976">
        <row r="11">
          <cell r="A11">
            <v>3</v>
          </cell>
        </row>
      </sheetData>
      <sheetData sheetId="1977">
        <row r="11">
          <cell r="A11">
            <v>0</v>
          </cell>
        </row>
      </sheetData>
      <sheetData sheetId="1978">
        <row r="11">
          <cell r="A11">
            <v>0</v>
          </cell>
        </row>
      </sheetData>
      <sheetData sheetId="1979">
        <row r="11">
          <cell r="A11">
            <v>3</v>
          </cell>
        </row>
      </sheetData>
      <sheetData sheetId="1980">
        <row r="11">
          <cell r="A11">
            <v>0</v>
          </cell>
        </row>
      </sheetData>
      <sheetData sheetId="1981">
        <row r="11">
          <cell r="A11">
            <v>0</v>
          </cell>
        </row>
      </sheetData>
      <sheetData sheetId="1982">
        <row r="11">
          <cell r="A11">
            <v>3</v>
          </cell>
        </row>
      </sheetData>
      <sheetData sheetId="1983">
        <row r="11">
          <cell r="A11">
            <v>0</v>
          </cell>
        </row>
      </sheetData>
      <sheetData sheetId="1984">
        <row r="11">
          <cell r="A11">
            <v>3</v>
          </cell>
        </row>
      </sheetData>
      <sheetData sheetId="1985">
        <row r="11">
          <cell r="A11">
            <v>3</v>
          </cell>
        </row>
      </sheetData>
      <sheetData sheetId="1986">
        <row r="11">
          <cell r="A11">
            <v>0</v>
          </cell>
        </row>
      </sheetData>
      <sheetData sheetId="1987">
        <row r="11">
          <cell r="A11">
            <v>0</v>
          </cell>
        </row>
      </sheetData>
      <sheetData sheetId="1988">
        <row r="11">
          <cell r="A11">
            <v>3</v>
          </cell>
        </row>
      </sheetData>
      <sheetData sheetId="1989">
        <row r="11">
          <cell r="A11">
            <v>0</v>
          </cell>
        </row>
      </sheetData>
      <sheetData sheetId="1990">
        <row r="11">
          <cell r="A11">
            <v>0</v>
          </cell>
        </row>
      </sheetData>
      <sheetData sheetId="1991"/>
      <sheetData sheetId="1992">
        <row r="11">
          <cell r="A11">
            <v>0</v>
          </cell>
        </row>
      </sheetData>
      <sheetData sheetId="1993">
        <row r="11">
          <cell r="A11">
            <v>0</v>
          </cell>
        </row>
      </sheetData>
      <sheetData sheetId="1994">
        <row r="11">
          <cell r="A11">
            <v>3</v>
          </cell>
        </row>
      </sheetData>
      <sheetData sheetId="1995">
        <row r="11">
          <cell r="A11">
            <v>0</v>
          </cell>
        </row>
      </sheetData>
      <sheetData sheetId="1996">
        <row r="11">
          <cell r="A11">
            <v>0</v>
          </cell>
        </row>
      </sheetData>
      <sheetData sheetId="1997">
        <row r="11">
          <cell r="A11">
            <v>3</v>
          </cell>
        </row>
      </sheetData>
      <sheetData sheetId="1998">
        <row r="11">
          <cell r="A11">
            <v>0</v>
          </cell>
        </row>
      </sheetData>
      <sheetData sheetId="1999">
        <row r="11">
          <cell r="A11">
            <v>0</v>
          </cell>
        </row>
      </sheetData>
      <sheetData sheetId="2000">
        <row r="11">
          <cell r="A11">
            <v>3</v>
          </cell>
        </row>
      </sheetData>
      <sheetData sheetId="2001"/>
      <sheetData sheetId="2002">
        <row r="11">
          <cell r="A11">
            <v>0</v>
          </cell>
        </row>
      </sheetData>
      <sheetData sheetId="2003">
        <row r="11">
          <cell r="A11">
            <v>3</v>
          </cell>
        </row>
      </sheetData>
      <sheetData sheetId="2004">
        <row r="11">
          <cell r="A11">
            <v>3</v>
          </cell>
        </row>
      </sheetData>
      <sheetData sheetId="2005">
        <row r="11">
          <cell r="A11">
            <v>3</v>
          </cell>
        </row>
      </sheetData>
      <sheetData sheetId="2006">
        <row r="11">
          <cell r="A11">
            <v>3</v>
          </cell>
        </row>
      </sheetData>
      <sheetData sheetId="2007"/>
      <sheetData sheetId="2008">
        <row r="11">
          <cell r="A11">
            <v>0</v>
          </cell>
        </row>
      </sheetData>
      <sheetData sheetId="2009">
        <row r="11">
          <cell r="A11">
            <v>3</v>
          </cell>
        </row>
      </sheetData>
      <sheetData sheetId="2010">
        <row r="11">
          <cell r="A11">
            <v>3</v>
          </cell>
        </row>
      </sheetData>
      <sheetData sheetId="2011">
        <row r="11">
          <cell r="A11">
            <v>3</v>
          </cell>
        </row>
      </sheetData>
      <sheetData sheetId="2012">
        <row r="11">
          <cell r="A11">
            <v>3</v>
          </cell>
        </row>
      </sheetData>
      <sheetData sheetId="2013">
        <row r="11">
          <cell r="A11">
            <v>0</v>
          </cell>
        </row>
      </sheetData>
      <sheetData sheetId="2014">
        <row r="11">
          <cell r="A11">
            <v>0</v>
          </cell>
        </row>
      </sheetData>
      <sheetData sheetId="2015">
        <row r="11">
          <cell r="A11">
            <v>3</v>
          </cell>
        </row>
      </sheetData>
      <sheetData sheetId="2016">
        <row r="11">
          <cell r="A11">
            <v>3</v>
          </cell>
        </row>
      </sheetData>
      <sheetData sheetId="2017">
        <row r="11">
          <cell r="A11">
            <v>0</v>
          </cell>
        </row>
      </sheetData>
      <sheetData sheetId="2018">
        <row r="11">
          <cell r="A11">
            <v>3</v>
          </cell>
        </row>
      </sheetData>
      <sheetData sheetId="2019">
        <row r="11">
          <cell r="A11">
            <v>0</v>
          </cell>
        </row>
      </sheetData>
      <sheetData sheetId="2020">
        <row r="11">
          <cell r="A11">
            <v>0</v>
          </cell>
        </row>
      </sheetData>
      <sheetData sheetId="2021">
        <row r="11">
          <cell r="A11">
            <v>3</v>
          </cell>
        </row>
      </sheetData>
      <sheetData sheetId="2022">
        <row r="11">
          <cell r="A11">
            <v>3</v>
          </cell>
        </row>
      </sheetData>
      <sheetData sheetId="2023">
        <row r="11">
          <cell r="A11">
            <v>3</v>
          </cell>
        </row>
      </sheetData>
      <sheetData sheetId="2024">
        <row r="11">
          <cell r="A11">
            <v>3</v>
          </cell>
        </row>
      </sheetData>
      <sheetData sheetId="2025"/>
      <sheetData sheetId="2026">
        <row r="11">
          <cell r="A11">
            <v>0</v>
          </cell>
        </row>
      </sheetData>
      <sheetData sheetId="2027">
        <row r="11">
          <cell r="A11">
            <v>3</v>
          </cell>
        </row>
      </sheetData>
      <sheetData sheetId="2028">
        <row r="11">
          <cell r="A11">
            <v>3</v>
          </cell>
        </row>
      </sheetData>
      <sheetData sheetId="2029">
        <row r="11">
          <cell r="A11">
            <v>3</v>
          </cell>
        </row>
      </sheetData>
      <sheetData sheetId="2030"/>
      <sheetData sheetId="2031">
        <row r="11">
          <cell r="A11">
            <v>0</v>
          </cell>
        </row>
      </sheetData>
      <sheetData sheetId="2032">
        <row r="11">
          <cell r="A11">
            <v>0</v>
          </cell>
        </row>
      </sheetData>
      <sheetData sheetId="2033">
        <row r="11">
          <cell r="A11">
            <v>3</v>
          </cell>
        </row>
      </sheetData>
      <sheetData sheetId="2034">
        <row r="11">
          <cell r="A11">
            <v>3</v>
          </cell>
        </row>
      </sheetData>
      <sheetData sheetId="2035">
        <row r="11">
          <cell r="A11">
            <v>3</v>
          </cell>
        </row>
      </sheetData>
      <sheetData sheetId="2036">
        <row r="11">
          <cell r="A11">
            <v>3</v>
          </cell>
        </row>
      </sheetData>
      <sheetData sheetId="2037">
        <row r="11">
          <cell r="A11">
            <v>3</v>
          </cell>
        </row>
      </sheetData>
      <sheetData sheetId="2038">
        <row r="11">
          <cell r="A11">
            <v>0</v>
          </cell>
        </row>
      </sheetData>
      <sheetData sheetId="2039">
        <row r="11">
          <cell r="A11">
            <v>3</v>
          </cell>
        </row>
      </sheetData>
      <sheetData sheetId="2040">
        <row r="11">
          <cell r="A11">
            <v>3</v>
          </cell>
        </row>
      </sheetData>
      <sheetData sheetId="2041">
        <row r="11">
          <cell r="A11">
            <v>3</v>
          </cell>
        </row>
      </sheetData>
      <sheetData sheetId="2042">
        <row r="11">
          <cell r="A11">
            <v>0</v>
          </cell>
        </row>
      </sheetData>
      <sheetData sheetId="2043">
        <row r="11">
          <cell r="A11">
            <v>0</v>
          </cell>
        </row>
      </sheetData>
      <sheetData sheetId="2044">
        <row r="11">
          <cell r="A11">
            <v>0</v>
          </cell>
        </row>
      </sheetData>
      <sheetData sheetId="2045">
        <row r="11">
          <cell r="A11">
            <v>3</v>
          </cell>
        </row>
      </sheetData>
      <sheetData sheetId="2046">
        <row r="11">
          <cell r="A11">
            <v>3</v>
          </cell>
        </row>
      </sheetData>
      <sheetData sheetId="2047">
        <row r="11">
          <cell r="A11">
            <v>3</v>
          </cell>
        </row>
      </sheetData>
      <sheetData sheetId="2048">
        <row r="11">
          <cell r="A11">
            <v>3</v>
          </cell>
        </row>
      </sheetData>
      <sheetData sheetId="2049">
        <row r="11">
          <cell r="A11">
            <v>0</v>
          </cell>
        </row>
      </sheetData>
      <sheetData sheetId="2050">
        <row r="11">
          <cell r="A11">
            <v>0</v>
          </cell>
        </row>
      </sheetData>
      <sheetData sheetId="2051">
        <row r="11">
          <cell r="A11">
            <v>3</v>
          </cell>
        </row>
      </sheetData>
      <sheetData sheetId="2052">
        <row r="11">
          <cell r="A11">
            <v>3</v>
          </cell>
        </row>
      </sheetData>
      <sheetData sheetId="2053">
        <row r="11">
          <cell r="A11">
            <v>3</v>
          </cell>
        </row>
      </sheetData>
      <sheetData sheetId="2054">
        <row r="11">
          <cell r="A11">
            <v>3</v>
          </cell>
        </row>
      </sheetData>
      <sheetData sheetId="2055">
        <row r="11">
          <cell r="A11">
            <v>3</v>
          </cell>
        </row>
      </sheetData>
      <sheetData sheetId="2056">
        <row r="11">
          <cell r="A11">
            <v>0</v>
          </cell>
        </row>
      </sheetData>
      <sheetData sheetId="2057">
        <row r="11">
          <cell r="A11">
            <v>3</v>
          </cell>
        </row>
      </sheetData>
      <sheetData sheetId="2058">
        <row r="11">
          <cell r="A11">
            <v>3</v>
          </cell>
        </row>
      </sheetData>
      <sheetData sheetId="2059">
        <row r="11">
          <cell r="A11">
            <v>3</v>
          </cell>
        </row>
      </sheetData>
      <sheetData sheetId="2060">
        <row r="11">
          <cell r="A11">
            <v>3</v>
          </cell>
        </row>
      </sheetData>
      <sheetData sheetId="2061">
        <row r="11">
          <cell r="A11">
            <v>3</v>
          </cell>
        </row>
      </sheetData>
      <sheetData sheetId="2062">
        <row r="11">
          <cell r="A11">
            <v>0</v>
          </cell>
        </row>
      </sheetData>
      <sheetData sheetId="2063">
        <row r="11">
          <cell r="A11">
            <v>3</v>
          </cell>
        </row>
      </sheetData>
      <sheetData sheetId="2064">
        <row r="11">
          <cell r="A11">
            <v>3</v>
          </cell>
        </row>
      </sheetData>
      <sheetData sheetId="2065">
        <row r="11">
          <cell r="A11">
            <v>3</v>
          </cell>
        </row>
      </sheetData>
      <sheetData sheetId="2066">
        <row r="11">
          <cell r="A11">
            <v>0</v>
          </cell>
        </row>
      </sheetData>
      <sheetData sheetId="2067">
        <row r="11">
          <cell r="A11">
            <v>3</v>
          </cell>
        </row>
      </sheetData>
      <sheetData sheetId="2068">
        <row r="11">
          <cell r="A11">
            <v>0</v>
          </cell>
        </row>
      </sheetData>
      <sheetData sheetId="2069">
        <row r="11">
          <cell r="A11">
            <v>3</v>
          </cell>
        </row>
      </sheetData>
      <sheetData sheetId="2070">
        <row r="11">
          <cell r="A11">
            <v>3</v>
          </cell>
        </row>
      </sheetData>
      <sheetData sheetId="2071">
        <row r="11">
          <cell r="A11">
            <v>3</v>
          </cell>
        </row>
      </sheetData>
      <sheetData sheetId="2072">
        <row r="11">
          <cell r="A11">
            <v>0</v>
          </cell>
        </row>
      </sheetData>
      <sheetData sheetId="2073">
        <row r="11">
          <cell r="A11">
            <v>0</v>
          </cell>
        </row>
      </sheetData>
      <sheetData sheetId="2074">
        <row r="11">
          <cell r="A11">
            <v>0</v>
          </cell>
        </row>
      </sheetData>
      <sheetData sheetId="2075">
        <row r="11">
          <cell r="A11">
            <v>3</v>
          </cell>
        </row>
      </sheetData>
      <sheetData sheetId="2076">
        <row r="11">
          <cell r="A11">
            <v>3</v>
          </cell>
        </row>
      </sheetData>
      <sheetData sheetId="2077">
        <row r="11">
          <cell r="A11">
            <v>3</v>
          </cell>
        </row>
      </sheetData>
      <sheetData sheetId="2078">
        <row r="11">
          <cell r="A11">
            <v>0</v>
          </cell>
        </row>
      </sheetData>
      <sheetData sheetId="2079">
        <row r="11">
          <cell r="A11">
            <v>0</v>
          </cell>
        </row>
      </sheetData>
      <sheetData sheetId="2080">
        <row r="11">
          <cell r="A11">
            <v>0</v>
          </cell>
        </row>
      </sheetData>
      <sheetData sheetId="2081">
        <row r="11">
          <cell r="A11">
            <v>3</v>
          </cell>
        </row>
      </sheetData>
      <sheetData sheetId="2082">
        <row r="11">
          <cell r="A11">
            <v>3</v>
          </cell>
        </row>
      </sheetData>
      <sheetData sheetId="2083">
        <row r="11">
          <cell r="A11">
            <v>3</v>
          </cell>
        </row>
      </sheetData>
      <sheetData sheetId="2084">
        <row r="11">
          <cell r="A11">
            <v>3</v>
          </cell>
        </row>
      </sheetData>
      <sheetData sheetId="2085">
        <row r="11">
          <cell r="A11">
            <v>3</v>
          </cell>
        </row>
      </sheetData>
      <sheetData sheetId="2086">
        <row r="11">
          <cell r="A11">
            <v>0</v>
          </cell>
        </row>
      </sheetData>
      <sheetData sheetId="2087">
        <row r="11">
          <cell r="A11">
            <v>3</v>
          </cell>
        </row>
      </sheetData>
      <sheetData sheetId="2088">
        <row r="11">
          <cell r="A11">
            <v>3</v>
          </cell>
        </row>
      </sheetData>
      <sheetData sheetId="2089">
        <row r="11">
          <cell r="A11">
            <v>3</v>
          </cell>
        </row>
      </sheetData>
      <sheetData sheetId="2090">
        <row r="11">
          <cell r="A11">
            <v>0</v>
          </cell>
        </row>
      </sheetData>
      <sheetData sheetId="2091">
        <row r="11">
          <cell r="A11">
            <v>0</v>
          </cell>
        </row>
      </sheetData>
      <sheetData sheetId="2092">
        <row r="11">
          <cell r="A11">
            <v>0</v>
          </cell>
        </row>
      </sheetData>
      <sheetData sheetId="2093">
        <row r="11">
          <cell r="A11">
            <v>0</v>
          </cell>
        </row>
      </sheetData>
      <sheetData sheetId="2094">
        <row r="11">
          <cell r="A11">
            <v>0</v>
          </cell>
        </row>
      </sheetData>
      <sheetData sheetId="2095">
        <row r="11">
          <cell r="A11">
            <v>0</v>
          </cell>
        </row>
      </sheetData>
      <sheetData sheetId="2096">
        <row r="11">
          <cell r="A11">
            <v>0</v>
          </cell>
        </row>
      </sheetData>
      <sheetData sheetId="2097">
        <row r="11">
          <cell r="A11">
            <v>0</v>
          </cell>
        </row>
      </sheetData>
      <sheetData sheetId="2098">
        <row r="11">
          <cell r="A11">
            <v>0</v>
          </cell>
        </row>
      </sheetData>
      <sheetData sheetId="2099">
        <row r="11">
          <cell r="A11">
            <v>0</v>
          </cell>
        </row>
      </sheetData>
      <sheetData sheetId="2100">
        <row r="11">
          <cell r="A11">
            <v>3</v>
          </cell>
        </row>
      </sheetData>
      <sheetData sheetId="2101">
        <row r="11">
          <cell r="A11">
            <v>0</v>
          </cell>
        </row>
      </sheetData>
      <sheetData sheetId="2102">
        <row r="11">
          <cell r="A11">
            <v>0</v>
          </cell>
        </row>
      </sheetData>
      <sheetData sheetId="2103">
        <row r="11">
          <cell r="A11">
            <v>0</v>
          </cell>
        </row>
      </sheetData>
      <sheetData sheetId="2104">
        <row r="11">
          <cell r="A11">
            <v>0</v>
          </cell>
        </row>
      </sheetData>
      <sheetData sheetId="2105">
        <row r="11">
          <cell r="A11">
            <v>0</v>
          </cell>
        </row>
      </sheetData>
      <sheetData sheetId="2106">
        <row r="11">
          <cell r="A11">
            <v>3</v>
          </cell>
        </row>
      </sheetData>
      <sheetData sheetId="2107">
        <row r="11">
          <cell r="A11">
            <v>0</v>
          </cell>
        </row>
      </sheetData>
      <sheetData sheetId="2108">
        <row r="11">
          <cell r="A11">
            <v>0</v>
          </cell>
        </row>
      </sheetData>
      <sheetData sheetId="2109">
        <row r="11">
          <cell r="A11">
            <v>0</v>
          </cell>
        </row>
      </sheetData>
      <sheetData sheetId="2110">
        <row r="11">
          <cell r="A11">
            <v>0</v>
          </cell>
        </row>
      </sheetData>
      <sheetData sheetId="2111">
        <row r="11">
          <cell r="A11">
            <v>3</v>
          </cell>
        </row>
      </sheetData>
      <sheetData sheetId="2112">
        <row r="11">
          <cell r="A11">
            <v>0</v>
          </cell>
        </row>
      </sheetData>
      <sheetData sheetId="2113">
        <row r="11">
          <cell r="A11">
            <v>0</v>
          </cell>
        </row>
      </sheetData>
      <sheetData sheetId="2114">
        <row r="11">
          <cell r="A11">
            <v>0</v>
          </cell>
        </row>
      </sheetData>
      <sheetData sheetId="2115">
        <row r="11">
          <cell r="A11">
            <v>0</v>
          </cell>
        </row>
      </sheetData>
      <sheetData sheetId="2116">
        <row r="11">
          <cell r="A11">
            <v>3</v>
          </cell>
        </row>
      </sheetData>
      <sheetData sheetId="2117">
        <row r="11">
          <cell r="A11">
            <v>0</v>
          </cell>
        </row>
      </sheetData>
      <sheetData sheetId="2118">
        <row r="11">
          <cell r="A11">
            <v>0</v>
          </cell>
        </row>
      </sheetData>
      <sheetData sheetId="2119">
        <row r="11">
          <cell r="A11">
            <v>0</v>
          </cell>
        </row>
      </sheetData>
      <sheetData sheetId="2120">
        <row r="11">
          <cell r="A11">
            <v>0</v>
          </cell>
        </row>
      </sheetData>
      <sheetData sheetId="2121">
        <row r="11">
          <cell r="A11">
            <v>0</v>
          </cell>
        </row>
      </sheetData>
      <sheetData sheetId="2122">
        <row r="11">
          <cell r="A11">
            <v>0</v>
          </cell>
        </row>
      </sheetData>
      <sheetData sheetId="2123">
        <row r="11">
          <cell r="A11">
            <v>0</v>
          </cell>
        </row>
      </sheetData>
      <sheetData sheetId="2124">
        <row r="11">
          <cell r="A11">
            <v>0</v>
          </cell>
        </row>
      </sheetData>
      <sheetData sheetId="2125">
        <row r="11">
          <cell r="A11">
            <v>3</v>
          </cell>
        </row>
      </sheetData>
      <sheetData sheetId="2126">
        <row r="11">
          <cell r="A11">
            <v>3</v>
          </cell>
        </row>
      </sheetData>
      <sheetData sheetId="2127">
        <row r="11">
          <cell r="A11">
            <v>3</v>
          </cell>
        </row>
      </sheetData>
      <sheetData sheetId="2128">
        <row r="11">
          <cell r="A11">
            <v>3</v>
          </cell>
        </row>
      </sheetData>
      <sheetData sheetId="2129">
        <row r="11">
          <cell r="A11">
            <v>3</v>
          </cell>
        </row>
      </sheetData>
      <sheetData sheetId="2130">
        <row r="11">
          <cell r="A11">
            <v>3</v>
          </cell>
        </row>
      </sheetData>
      <sheetData sheetId="2131">
        <row r="11">
          <cell r="A11">
            <v>3</v>
          </cell>
        </row>
      </sheetData>
      <sheetData sheetId="2132">
        <row r="11">
          <cell r="A11">
            <v>0</v>
          </cell>
        </row>
      </sheetData>
      <sheetData sheetId="2133">
        <row r="11">
          <cell r="A11">
            <v>3</v>
          </cell>
        </row>
      </sheetData>
      <sheetData sheetId="2134">
        <row r="11">
          <cell r="A11">
            <v>3</v>
          </cell>
        </row>
      </sheetData>
      <sheetData sheetId="2135">
        <row r="11">
          <cell r="A11">
            <v>3</v>
          </cell>
        </row>
      </sheetData>
      <sheetData sheetId="2136">
        <row r="11">
          <cell r="A11">
            <v>3</v>
          </cell>
        </row>
      </sheetData>
      <sheetData sheetId="2137">
        <row r="11">
          <cell r="A11">
            <v>3</v>
          </cell>
        </row>
      </sheetData>
      <sheetData sheetId="2138">
        <row r="11">
          <cell r="A11">
            <v>3</v>
          </cell>
        </row>
      </sheetData>
      <sheetData sheetId="2139">
        <row r="11">
          <cell r="A11">
            <v>0</v>
          </cell>
        </row>
      </sheetData>
      <sheetData sheetId="2140">
        <row r="11">
          <cell r="A11">
            <v>3</v>
          </cell>
        </row>
      </sheetData>
      <sheetData sheetId="2141">
        <row r="11">
          <cell r="A11">
            <v>3</v>
          </cell>
        </row>
      </sheetData>
      <sheetData sheetId="2142">
        <row r="11">
          <cell r="A11">
            <v>0</v>
          </cell>
        </row>
      </sheetData>
      <sheetData sheetId="2143">
        <row r="11">
          <cell r="A11">
            <v>3</v>
          </cell>
        </row>
      </sheetData>
      <sheetData sheetId="2144">
        <row r="11">
          <cell r="A11">
            <v>3</v>
          </cell>
        </row>
      </sheetData>
      <sheetData sheetId="2145">
        <row r="11">
          <cell r="A11">
            <v>3</v>
          </cell>
        </row>
      </sheetData>
      <sheetData sheetId="2146">
        <row r="11">
          <cell r="A11">
            <v>3</v>
          </cell>
        </row>
      </sheetData>
      <sheetData sheetId="2147">
        <row r="11">
          <cell r="A11">
            <v>3</v>
          </cell>
        </row>
      </sheetData>
      <sheetData sheetId="2148">
        <row r="11">
          <cell r="A11">
            <v>0</v>
          </cell>
        </row>
      </sheetData>
      <sheetData sheetId="2149">
        <row r="11">
          <cell r="A11">
            <v>3</v>
          </cell>
        </row>
      </sheetData>
      <sheetData sheetId="2150">
        <row r="11">
          <cell r="A11">
            <v>3</v>
          </cell>
        </row>
      </sheetData>
      <sheetData sheetId="2151">
        <row r="11">
          <cell r="A11">
            <v>0</v>
          </cell>
        </row>
      </sheetData>
      <sheetData sheetId="2152">
        <row r="11">
          <cell r="A11">
            <v>0</v>
          </cell>
        </row>
      </sheetData>
      <sheetData sheetId="2153">
        <row r="11">
          <cell r="A11">
            <v>3</v>
          </cell>
        </row>
      </sheetData>
      <sheetData sheetId="2154">
        <row r="11">
          <cell r="A11">
            <v>3</v>
          </cell>
        </row>
      </sheetData>
      <sheetData sheetId="2155">
        <row r="11">
          <cell r="A11">
            <v>3</v>
          </cell>
        </row>
      </sheetData>
      <sheetData sheetId="2156">
        <row r="11">
          <cell r="A11">
            <v>3</v>
          </cell>
        </row>
      </sheetData>
      <sheetData sheetId="2157">
        <row r="11">
          <cell r="A11">
            <v>3</v>
          </cell>
        </row>
      </sheetData>
      <sheetData sheetId="2158">
        <row r="11">
          <cell r="A11">
            <v>3</v>
          </cell>
        </row>
      </sheetData>
      <sheetData sheetId="2159">
        <row r="11">
          <cell r="A11">
            <v>3</v>
          </cell>
        </row>
      </sheetData>
      <sheetData sheetId="2160">
        <row r="11">
          <cell r="A11">
            <v>3</v>
          </cell>
        </row>
      </sheetData>
      <sheetData sheetId="2161">
        <row r="11">
          <cell r="A11">
            <v>3</v>
          </cell>
        </row>
      </sheetData>
      <sheetData sheetId="2162">
        <row r="11">
          <cell r="A11">
            <v>3</v>
          </cell>
        </row>
      </sheetData>
      <sheetData sheetId="2163">
        <row r="11">
          <cell r="A11">
            <v>3</v>
          </cell>
        </row>
      </sheetData>
      <sheetData sheetId="2164">
        <row r="11">
          <cell r="A11">
            <v>3</v>
          </cell>
        </row>
      </sheetData>
      <sheetData sheetId="2165">
        <row r="11">
          <cell r="A11">
            <v>3</v>
          </cell>
        </row>
      </sheetData>
      <sheetData sheetId="2166">
        <row r="11">
          <cell r="A11">
            <v>3</v>
          </cell>
        </row>
      </sheetData>
      <sheetData sheetId="2167">
        <row r="11">
          <cell r="A11">
            <v>3</v>
          </cell>
        </row>
      </sheetData>
      <sheetData sheetId="2168">
        <row r="11">
          <cell r="A11">
            <v>3</v>
          </cell>
        </row>
      </sheetData>
      <sheetData sheetId="2169">
        <row r="11">
          <cell r="A11">
            <v>3</v>
          </cell>
        </row>
      </sheetData>
      <sheetData sheetId="2170">
        <row r="11">
          <cell r="A11">
            <v>3</v>
          </cell>
        </row>
      </sheetData>
      <sheetData sheetId="2171">
        <row r="11">
          <cell r="A11">
            <v>3</v>
          </cell>
        </row>
      </sheetData>
      <sheetData sheetId="2172">
        <row r="11">
          <cell r="A11">
            <v>3</v>
          </cell>
        </row>
      </sheetData>
      <sheetData sheetId="2173">
        <row r="11">
          <cell r="A11">
            <v>0</v>
          </cell>
        </row>
      </sheetData>
      <sheetData sheetId="2174">
        <row r="11">
          <cell r="A11">
            <v>3</v>
          </cell>
        </row>
      </sheetData>
      <sheetData sheetId="2175">
        <row r="11">
          <cell r="A11">
            <v>3</v>
          </cell>
        </row>
      </sheetData>
      <sheetData sheetId="2176">
        <row r="11">
          <cell r="A11">
            <v>3</v>
          </cell>
        </row>
      </sheetData>
      <sheetData sheetId="2177">
        <row r="11">
          <cell r="A11">
            <v>3</v>
          </cell>
        </row>
      </sheetData>
      <sheetData sheetId="2178">
        <row r="11">
          <cell r="A11">
            <v>3</v>
          </cell>
        </row>
      </sheetData>
      <sheetData sheetId="2179">
        <row r="11">
          <cell r="A11">
            <v>3</v>
          </cell>
        </row>
      </sheetData>
      <sheetData sheetId="2180">
        <row r="11">
          <cell r="A11">
            <v>3</v>
          </cell>
        </row>
      </sheetData>
      <sheetData sheetId="2181">
        <row r="11">
          <cell r="A11">
            <v>3</v>
          </cell>
        </row>
      </sheetData>
      <sheetData sheetId="2182">
        <row r="11">
          <cell r="A11">
            <v>0</v>
          </cell>
        </row>
      </sheetData>
      <sheetData sheetId="2183">
        <row r="11">
          <cell r="A11">
            <v>3</v>
          </cell>
        </row>
      </sheetData>
      <sheetData sheetId="2184">
        <row r="11">
          <cell r="A11">
            <v>3</v>
          </cell>
        </row>
      </sheetData>
      <sheetData sheetId="2185">
        <row r="11">
          <cell r="A11">
            <v>3</v>
          </cell>
        </row>
      </sheetData>
      <sheetData sheetId="2186">
        <row r="11">
          <cell r="A11">
            <v>3</v>
          </cell>
        </row>
      </sheetData>
      <sheetData sheetId="2187">
        <row r="11">
          <cell r="A11">
            <v>3</v>
          </cell>
        </row>
      </sheetData>
      <sheetData sheetId="2188">
        <row r="11">
          <cell r="A11">
            <v>3</v>
          </cell>
        </row>
      </sheetData>
      <sheetData sheetId="2189">
        <row r="11">
          <cell r="A11">
            <v>3</v>
          </cell>
        </row>
      </sheetData>
      <sheetData sheetId="2190">
        <row r="11">
          <cell r="A11">
            <v>3</v>
          </cell>
        </row>
      </sheetData>
      <sheetData sheetId="2191">
        <row r="11">
          <cell r="A11">
            <v>3</v>
          </cell>
        </row>
      </sheetData>
      <sheetData sheetId="2192">
        <row r="11">
          <cell r="A11">
            <v>3</v>
          </cell>
        </row>
      </sheetData>
      <sheetData sheetId="2193">
        <row r="11">
          <cell r="A11">
            <v>3</v>
          </cell>
        </row>
      </sheetData>
      <sheetData sheetId="2194">
        <row r="11">
          <cell r="A11">
            <v>3</v>
          </cell>
        </row>
      </sheetData>
      <sheetData sheetId="2195">
        <row r="11">
          <cell r="A11">
            <v>3</v>
          </cell>
        </row>
      </sheetData>
      <sheetData sheetId="2196">
        <row r="11">
          <cell r="A11">
            <v>3</v>
          </cell>
        </row>
      </sheetData>
      <sheetData sheetId="2197">
        <row r="11">
          <cell r="A11">
            <v>0</v>
          </cell>
        </row>
      </sheetData>
      <sheetData sheetId="2198">
        <row r="11">
          <cell r="A11">
            <v>3</v>
          </cell>
        </row>
      </sheetData>
      <sheetData sheetId="2199">
        <row r="11">
          <cell r="A11">
            <v>3</v>
          </cell>
        </row>
      </sheetData>
      <sheetData sheetId="2200">
        <row r="11">
          <cell r="A11">
            <v>3</v>
          </cell>
        </row>
      </sheetData>
      <sheetData sheetId="2201">
        <row r="11">
          <cell r="A11">
            <v>3</v>
          </cell>
        </row>
      </sheetData>
      <sheetData sheetId="2202">
        <row r="11">
          <cell r="A11">
            <v>3</v>
          </cell>
        </row>
      </sheetData>
      <sheetData sheetId="2203">
        <row r="11">
          <cell r="A11">
            <v>3</v>
          </cell>
        </row>
      </sheetData>
      <sheetData sheetId="2204">
        <row r="11">
          <cell r="A11">
            <v>0</v>
          </cell>
        </row>
      </sheetData>
      <sheetData sheetId="2205">
        <row r="11">
          <cell r="A11">
            <v>0</v>
          </cell>
        </row>
      </sheetData>
      <sheetData sheetId="2206">
        <row r="11">
          <cell r="A11">
            <v>0</v>
          </cell>
        </row>
      </sheetData>
      <sheetData sheetId="2207">
        <row r="11">
          <cell r="A11">
            <v>3</v>
          </cell>
        </row>
      </sheetData>
      <sheetData sheetId="2208">
        <row r="11">
          <cell r="A11">
            <v>3</v>
          </cell>
        </row>
      </sheetData>
      <sheetData sheetId="2209">
        <row r="11">
          <cell r="A11">
            <v>3</v>
          </cell>
        </row>
      </sheetData>
      <sheetData sheetId="2210">
        <row r="11">
          <cell r="A11">
            <v>3</v>
          </cell>
        </row>
      </sheetData>
      <sheetData sheetId="2211">
        <row r="11">
          <cell r="A11">
            <v>3</v>
          </cell>
        </row>
      </sheetData>
      <sheetData sheetId="2212">
        <row r="11">
          <cell r="A11">
            <v>3</v>
          </cell>
        </row>
      </sheetData>
      <sheetData sheetId="2213">
        <row r="11">
          <cell r="A11">
            <v>3</v>
          </cell>
        </row>
      </sheetData>
      <sheetData sheetId="2214">
        <row r="11">
          <cell r="A11">
            <v>3</v>
          </cell>
        </row>
      </sheetData>
      <sheetData sheetId="2215">
        <row r="11">
          <cell r="A11">
            <v>3</v>
          </cell>
        </row>
      </sheetData>
      <sheetData sheetId="2216">
        <row r="11">
          <cell r="A11">
            <v>3</v>
          </cell>
        </row>
      </sheetData>
      <sheetData sheetId="2217">
        <row r="11">
          <cell r="A11">
            <v>3</v>
          </cell>
        </row>
      </sheetData>
      <sheetData sheetId="2218">
        <row r="11">
          <cell r="A11">
            <v>3</v>
          </cell>
        </row>
      </sheetData>
      <sheetData sheetId="2219">
        <row r="11">
          <cell r="A11">
            <v>3</v>
          </cell>
        </row>
      </sheetData>
      <sheetData sheetId="2220">
        <row r="11">
          <cell r="A11">
            <v>3</v>
          </cell>
        </row>
      </sheetData>
      <sheetData sheetId="2221">
        <row r="11">
          <cell r="A11">
            <v>3</v>
          </cell>
        </row>
      </sheetData>
      <sheetData sheetId="2222">
        <row r="11">
          <cell r="A11">
            <v>3</v>
          </cell>
        </row>
      </sheetData>
      <sheetData sheetId="2223">
        <row r="11">
          <cell r="A11">
            <v>3</v>
          </cell>
        </row>
      </sheetData>
      <sheetData sheetId="2224">
        <row r="11">
          <cell r="A11">
            <v>3</v>
          </cell>
        </row>
      </sheetData>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ow r="11">
          <cell r="A11">
            <v>3</v>
          </cell>
        </row>
      </sheetData>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ow r="11">
          <cell r="A11">
            <v>3</v>
          </cell>
        </row>
      </sheetData>
      <sheetData sheetId="2377">
        <row r="11">
          <cell r="A11">
            <v>3</v>
          </cell>
        </row>
      </sheetData>
      <sheetData sheetId="2378">
        <row r="11">
          <cell r="A11">
            <v>3</v>
          </cell>
        </row>
      </sheetData>
      <sheetData sheetId="2379">
        <row r="11">
          <cell r="A11">
            <v>3</v>
          </cell>
        </row>
      </sheetData>
      <sheetData sheetId="2380">
        <row r="11">
          <cell r="A11">
            <v>3</v>
          </cell>
        </row>
      </sheetData>
      <sheetData sheetId="2381">
        <row r="11">
          <cell r="A11">
            <v>3</v>
          </cell>
        </row>
      </sheetData>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ow r="11">
          <cell r="A11">
            <v>3</v>
          </cell>
        </row>
      </sheetData>
      <sheetData sheetId="2391">
        <row r="11">
          <cell r="A11">
            <v>3</v>
          </cell>
        </row>
      </sheetData>
      <sheetData sheetId="2392" refreshError="1"/>
      <sheetData sheetId="2393" refreshError="1"/>
      <sheetData sheetId="2394" refreshError="1"/>
      <sheetData sheetId="2395" refreshError="1"/>
      <sheetData sheetId="2396" refreshError="1"/>
      <sheetData sheetId="2397" refreshError="1"/>
      <sheetData sheetId="2398">
        <row r="11">
          <cell r="A11">
            <v>3</v>
          </cell>
        </row>
      </sheetData>
      <sheetData sheetId="2399">
        <row r="11">
          <cell r="A11">
            <v>3</v>
          </cell>
        </row>
      </sheetData>
      <sheetData sheetId="2400">
        <row r="11">
          <cell r="A11">
            <v>3</v>
          </cell>
        </row>
      </sheetData>
      <sheetData sheetId="2401" refreshError="1"/>
      <sheetData sheetId="2402" refreshError="1"/>
      <sheetData sheetId="2403" refreshError="1"/>
      <sheetData sheetId="2404" refreshError="1"/>
      <sheetData sheetId="2405" refreshError="1"/>
      <sheetData sheetId="2406" refreshError="1"/>
      <sheetData sheetId="2407" refreshError="1"/>
      <sheetData sheetId="2408">
        <row r="11">
          <cell r="A11">
            <v>3</v>
          </cell>
        </row>
      </sheetData>
      <sheetData sheetId="2409">
        <row r="11">
          <cell r="A11">
            <v>3</v>
          </cell>
        </row>
      </sheetData>
      <sheetData sheetId="2410">
        <row r="11">
          <cell r="A11">
            <v>0</v>
          </cell>
        </row>
      </sheetData>
      <sheetData sheetId="2411">
        <row r="11">
          <cell r="A11">
            <v>3</v>
          </cell>
        </row>
      </sheetData>
      <sheetData sheetId="2412"/>
      <sheetData sheetId="2413"/>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ow r="11">
          <cell r="A11">
            <v>0</v>
          </cell>
        </row>
      </sheetData>
      <sheetData sheetId="2481">
        <row r="11">
          <cell r="A11">
            <v>3</v>
          </cell>
        </row>
      </sheetData>
      <sheetData sheetId="2482">
        <row r="11">
          <cell r="A11">
            <v>3</v>
          </cell>
        </row>
      </sheetData>
      <sheetData sheetId="2483">
        <row r="11">
          <cell r="A11">
            <v>3</v>
          </cell>
        </row>
      </sheetData>
      <sheetData sheetId="2484">
        <row r="11">
          <cell r="A11">
            <v>3</v>
          </cell>
        </row>
      </sheetData>
      <sheetData sheetId="2485">
        <row r="11">
          <cell r="A11">
            <v>0</v>
          </cell>
        </row>
      </sheetData>
      <sheetData sheetId="2486" refreshError="1"/>
      <sheetData sheetId="2487" refreshError="1"/>
      <sheetData sheetId="2488" refreshError="1"/>
      <sheetData sheetId="2489" refreshError="1"/>
      <sheetData sheetId="2490">
        <row r="11">
          <cell r="A11">
            <v>0</v>
          </cell>
        </row>
      </sheetData>
      <sheetData sheetId="2491">
        <row r="11">
          <cell r="A11">
            <v>0</v>
          </cell>
        </row>
      </sheetData>
      <sheetData sheetId="2492">
        <row r="11">
          <cell r="A11">
            <v>0</v>
          </cell>
        </row>
      </sheetData>
      <sheetData sheetId="2493">
        <row r="11">
          <cell r="A11">
            <v>0</v>
          </cell>
        </row>
      </sheetData>
      <sheetData sheetId="2494">
        <row r="11">
          <cell r="A11">
            <v>3</v>
          </cell>
        </row>
      </sheetData>
      <sheetData sheetId="2495">
        <row r="11">
          <cell r="A11">
            <v>0</v>
          </cell>
        </row>
      </sheetData>
      <sheetData sheetId="2496">
        <row r="11">
          <cell r="A11">
            <v>0</v>
          </cell>
        </row>
      </sheetData>
      <sheetData sheetId="2497">
        <row r="11">
          <cell r="A11">
            <v>0</v>
          </cell>
        </row>
      </sheetData>
      <sheetData sheetId="2498">
        <row r="11">
          <cell r="A11">
            <v>0</v>
          </cell>
        </row>
      </sheetData>
      <sheetData sheetId="2499">
        <row r="11">
          <cell r="A11">
            <v>0</v>
          </cell>
        </row>
      </sheetData>
      <sheetData sheetId="2500">
        <row r="11">
          <cell r="A11">
            <v>0</v>
          </cell>
        </row>
      </sheetData>
      <sheetData sheetId="2501">
        <row r="11">
          <cell r="A11">
            <v>0</v>
          </cell>
        </row>
      </sheetData>
      <sheetData sheetId="2502">
        <row r="11">
          <cell r="A11">
            <v>3</v>
          </cell>
        </row>
      </sheetData>
      <sheetData sheetId="2503">
        <row r="11">
          <cell r="A11">
            <v>0</v>
          </cell>
        </row>
      </sheetData>
      <sheetData sheetId="2504">
        <row r="11">
          <cell r="A11">
            <v>0</v>
          </cell>
        </row>
      </sheetData>
      <sheetData sheetId="2505">
        <row r="11">
          <cell r="A11">
            <v>0</v>
          </cell>
        </row>
      </sheetData>
      <sheetData sheetId="2506">
        <row r="11">
          <cell r="A11">
            <v>0</v>
          </cell>
        </row>
      </sheetData>
      <sheetData sheetId="2507">
        <row r="11">
          <cell r="A11">
            <v>0</v>
          </cell>
        </row>
      </sheetData>
      <sheetData sheetId="2508">
        <row r="11">
          <cell r="A11">
            <v>0</v>
          </cell>
        </row>
      </sheetData>
      <sheetData sheetId="2509">
        <row r="11">
          <cell r="A11">
            <v>3</v>
          </cell>
        </row>
      </sheetData>
      <sheetData sheetId="2510">
        <row r="11">
          <cell r="A11">
            <v>0</v>
          </cell>
        </row>
      </sheetData>
      <sheetData sheetId="2511">
        <row r="11">
          <cell r="A11">
            <v>0</v>
          </cell>
        </row>
      </sheetData>
      <sheetData sheetId="2512">
        <row r="11">
          <cell r="A11">
            <v>0</v>
          </cell>
        </row>
      </sheetData>
      <sheetData sheetId="2513">
        <row r="11">
          <cell r="A11">
            <v>0</v>
          </cell>
        </row>
      </sheetData>
      <sheetData sheetId="2514">
        <row r="11">
          <cell r="A11">
            <v>0</v>
          </cell>
        </row>
      </sheetData>
      <sheetData sheetId="2515">
        <row r="11">
          <cell r="A11">
            <v>0</v>
          </cell>
        </row>
      </sheetData>
      <sheetData sheetId="2516">
        <row r="11">
          <cell r="A11">
            <v>3</v>
          </cell>
        </row>
      </sheetData>
      <sheetData sheetId="2517">
        <row r="11">
          <cell r="A11">
            <v>0</v>
          </cell>
        </row>
      </sheetData>
      <sheetData sheetId="2518">
        <row r="11">
          <cell r="A11">
            <v>0</v>
          </cell>
        </row>
      </sheetData>
      <sheetData sheetId="2519">
        <row r="11">
          <cell r="A11">
            <v>0</v>
          </cell>
        </row>
      </sheetData>
      <sheetData sheetId="2520">
        <row r="11">
          <cell r="A11">
            <v>0</v>
          </cell>
        </row>
      </sheetData>
      <sheetData sheetId="2521">
        <row r="11">
          <cell r="A11">
            <v>0</v>
          </cell>
        </row>
      </sheetData>
      <sheetData sheetId="2522">
        <row r="11">
          <cell r="A11">
            <v>0</v>
          </cell>
        </row>
      </sheetData>
      <sheetData sheetId="2523">
        <row r="11">
          <cell r="A11">
            <v>0</v>
          </cell>
        </row>
      </sheetData>
      <sheetData sheetId="2524">
        <row r="11">
          <cell r="A11">
            <v>0</v>
          </cell>
        </row>
      </sheetData>
      <sheetData sheetId="2525">
        <row r="11">
          <cell r="A11">
            <v>3</v>
          </cell>
        </row>
      </sheetData>
      <sheetData sheetId="2526">
        <row r="11">
          <cell r="A11">
            <v>3</v>
          </cell>
        </row>
      </sheetData>
      <sheetData sheetId="2527">
        <row r="11">
          <cell r="A11">
            <v>3</v>
          </cell>
        </row>
      </sheetData>
      <sheetData sheetId="2528">
        <row r="11">
          <cell r="A11">
            <v>3</v>
          </cell>
        </row>
      </sheetData>
      <sheetData sheetId="2529">
        <row r="11">
          <cell r="A11">
            <v>3</v>
          </cell>
        </row>
      </sheetData>
      <sheetData sheetId="2530">
        <row r="11">
          <cell r="A11">
            <v>3</v>
          </cell>
        </row>
      </sheetData>
      <sheetData sheetId="2531">
        <row r="11">
          <cell r="A11">
            <v>3</v>
          </cell>
        </row>
      </sheetData>
      <sheetData sheetId="2532">
        <row r="11">
          <cell r="A11">
            <v>0</v>
          </cell>
        </row>
      </sheetData>
      <sheetData sheetId="2533">
        <row r="11">
          <cell r="A11">
            <v>0</v>
          </cell>
        </row>
      </sheetData>
      <sheetData sheetId="2534">
        <row r="11">
          <cell r="A11">
            <v>3</v>
          </cell>
        </row>
      </sheetData>
      <sheetData sheetId="2535">
        <row r="11">
          <cell r="A11">
            <v>0</v>
          </cell>
        </row>
      </sheetData>
      <sheetData sheetId="2536">
        <row r="11">
          <cell r="A11">
            <v>3</v>
          </cell>
        </row>
      </sheetData>
      <sheetData sheetId="2537">
        <row r="11">
          <cell r="A11">
            <v>3</v>
          </cell>
        </row>
      </sheetData>
      <sheetData sheetId="2538">
        <row r="11">
          <cell r="A11">
            <v>3</v>
          </cell>
        </row>
      </sheetData>
      <sheetData sheetId="2539">
        <row r="11">
          <cell r="A11">
            <v>0</v>
          </cell>
        </row>
      </sheetData>
      <sheetData sheetId="2540">
        <row r="11">
          <cell r="A11">
            <v>0</v>
          </cell>
        </row>
      </sheetData>
      <sheetData sheetId="2541">
        <row r="11">
          <cell r="A11">
            <v>3</v>
          </cell>
        </row>
      </sheetData>
      <sheetData sheetId="2542">
        <row r="11">
          <cell r="A11">
            <v>0</v>
          </cell>
        </row>
      </sheetData>
      <sheetData sheetId="2543">
        <row r="11">
          <cell r="A11">
            <v>0</v>
          </cell>
        </row>
      </sheetData>
      <sheetData sheetId="2544">
        <row r="11">
          <cell r="A11">
            <v>3</v>
          </cell>
        </row>
      </sheetData>
      <sheetData sheetId="2545">
        <row r="11">
          <cell r="A11">
            <v>3</v>
          </cell>
        </row>
      </sheetData>
      <sheetData sheetId="2546">
        <row r="11">
          <cell r="A11">
            <v>3</v>
          </cell>
        </row>
      </sheetData>
      <sheetData sheetId="2547">
        <row r="11">
          <cell r="A11">
            <v>3</v>
          </cell>
        </row>
      </sheetData>
      <sheetData sheetId="2548">
        <row r="11">
          <cell r="A11">
            <v>0</v>
          </cell>
        </row>
      </sheetData>
      <sheetData sheetId="2549">
        <row r="11">
          <cell r="A11">
            <v>0</v>
          </cell>
        </row>
      </sheetData>
      <sheetData sheetId="2550">
        <row r="11">
          <cell r="A11">
            <v>3</v>
          </cell>
        </row>
      </sheetData>
      <sheetData sheetId="2551">
        <row r="11">
          <cell r="A11">
            <v>3</v>
          </cell>
        </row>
      </sheetData>
      <sheetData sheetId="2552">
        <row r="11">
          <cell r="A11">
            <v>0</v>
          </cell>
        </row>
      </sheetData>
      <sheetData sheetId="2553">
        <row r="11">
          <cell r="A11">
            <v>3</v>
          </cell>
        </row>
      </sheetData>
      <sheetData sheetId="2554">
        <row r="11">
          <cell r="A11">
            <v>3</v>
          </cell>
        </row>
      </sheetData>
      <sheetData sheetId="2555">
        <row r="11">
          <cell r="A11">
            <v>3</v>
          </cell>
        </row>
      </sheetData>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ow r="11">
          <cell r="A11">
            <v>3</v>
          </cell>
        </row>
      </sheetData>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ow r="11">
          <cell r="A11">
            <v>0</v>
          </cell>
        </row>
      </sheetData>
      <sheetData sheetId="2668">
        <row r="11">
          <cell r="A11">
            <v>3</v>
          </cell>
        </row>
      </sheetData>
      <sheetData sheetId="2669">
        <row r="11">
          <cell r="A11">
            <v>3</v>
          </cell>
        </row>
      </sheetData>
      <sheetData sheetId="2670">
        <row r="11">
          <cell r="A11">
            <v>3</v>
          </cell>
        </row>
      </sheetData>
      <sheetData sheetId="2671">
        <row r="11">
          <cell r="A11">
            <v>3</v>
          </cell>
        </row>
      </sheetData>
      <sheetData sheetId="2672">
        <row r="11">
          <cell r="A11">
            <v>3</v>
          </cell>
        </row>
      </sheetData>
      <sheetData sheetId="2673">
        <row r="11">
          <cell r="A11">
            <v>3</v>
          </cell>
        </row>
      </sheetData>
      <sheetData sheetId="2674">
        <row r="11">
          <cell r="A11">
            <v>3</v>
          </cell>
        </row>
      </sheetData>
      <sheetData sheetId="2675">
        <row r="11">
          <cell r="A11">
            <v>3</v>
          </cell>
        </row>
      </sheetData>
      <sheetData sheetId="2676">
        <row r="11">
          <cell r="A11">
            <v>3</v>
          </cell>
        </row>
      </sheetData>
      <sheetData sheetId="2677">
        <row r="11">
          <cell r="A11">
            <v>3</v>
          </cell>
        </row>
      </sheetData>
      <sheetData sheetId="2678">
        <row r="11">
          <cell r="A11">
            <v>3</v>
          </cell>
        </row>
      </sheetData>
      <sheetData sheetId="2679">
        <row r="11">
          <cell r="A11">
            <v>3</v>
          </cell>
        </row>
      </sheetData>
      <sheetData sheetId="2680">
        <row r="11">
          <cell r="A11">
            <v>3</v>
          </cell>
        </row>
      </sheetData>
      <sheetData sheetId="2681">
        <row r="11">
          <cell r="A11">
            <v>3</v>
          </cell>
        </row>
      </sheetData>
      <sheetData sheetId="2682">
        <row r="11">
          <cell r="A11">
            <v>3</v>
          </cell>
        </row>
      </sheetData>
      <sheetData sheetId="2683">
        <row r="11">
          <cell r="A11">
            <v>3</v>
          </cell>
        </row>
      </sheetData>
      <sheetData sheetId="2684">
        <row r="11">
          <cell r="A11">
            <v>3</v>
          </cell>
        </row>
      </sheetData>
      <sheetData sheetId="2685">
        <row r="11">
          <cell r="A11">
            <v>3</v>
          </cell>
        </row>
      </sheetData>
      <sheetData sheetId="2686">
        <row r="11">
          <cell r="A11">
            <v>3</v>
          </cell>
        </row>
      </sheetData>
      <sheetData sheetId="2687">
        <row r="11">
          <cell r="A11">
            <v>0</v>
          </cell>
        </row>
      </sheetData>
      <sheetData sheetId="2688">
        <row r="11">
          <cell r="A11">
            <v>3</v>
          </cell>
        </row>
      </sheetData>
      <sheetData sheetId="2689">
        <row r="11">
          <cell r="A11">
            <v>3</v>
          </cell>
        </row>
      </sheetData>
      <sheetData sheetId="2690">
        <row r="11">
          <cell r="A11">
            <v>3</v>
          </cell>
        </row>
      </sheetData>
      <sheetData sheetId="2691">
        <row r="11">
          <cell r="A11">
            <v>3</v>
          </cell>
        </row>
      </sheetData>
      <sheetData sheetId="2692">
        <row r="11">
          <cell r="A11">
            <v>3</v>
          </cell>
        </row>
      </sheetData>
      <sheetData sheetId="2693">
        <row r="11">
          <cell r="A11">
            <v>3</v>
          </cell>
        </row>
      </sheetData>
      <sheetData sheetId="2694">
        <row r="11">
          <cell r="A11">
            <v>3</v>
          </cell>
        </row>
      </sheetData>
      <sheetData sheetId="2695">
        <row r="11">
          <cell r="A11">
            <v>3</v>
          </cell>
        </row>
      </sheetData>
      <sheetData sheetId="2696">
        <row r="11">
          <cell r="A11">
            <v>0</v>
          </cell>
        </row>
      </sheetData>
      <sheetData sheetId="2697">
        <row r="11">
          <cell r="A11">
            <v>3</v>
          </cell>
        </row>
      </sheetData>
      <sheetData sheetId="2698">
        <row r="11">
          <cell r="A11">
            <v>3</v>
          </cell>
        </row>
      </sheetData>
      <sheetData sheetId="2699">
        <row r="11">
          <cell r="A11">
            <v>3</v>
          </cell>
        </row>
      </sheetData>
      <sheetData sheetId="2700">
        <row r="11">
          <cell r="A11">
            <v>3</v>
          </cell>
        </row>
      </sheetData>
      <sheetData sheetId="2701">
        <row r="11">
          <cell r="A11">
            <v>3</v>
          </cell>
        </row>
      </sheetData>
      <sheetData sheetId="2702">
        <row r="11">
          <cell r="A11">
            <v>3</v>
          </cell>
        </row>
      </sheetData>
      <sheetData sheetId="2703">
        <row r="11">
          <cell r="A11">
            <v>3</v>
          </cell>
        </row>
      </sheetData>
      <sheetData sheetId="2704">
        <row r="11">
          <cell r="A11">
            <v>3</v>
          </cell>
        </row>
      </sheetData>
      <sheetData sheetId="2705">
        <row r="11">
          <cell r="A11">
            <v>3</v>
          </cell>
        </row>
      </sheetData>
      <sheetData sheetId="2706">
        <row r="11">
          <cell r="A11">
            <v>3</v>
          </cell>
        </row>
      </sheetData>
      <sheetData sheetId="2707">
        <row r="11">
          <cell r="A11">
            <v>3</v>
          </cell>
        </row>
      </sheetData>
      <sheetData sheetId="2708">
        <row r="11">
          <cell r="A11">
            <v>3</v>
          </cell>
        </row>
      </sheetData>
      <sheetData sheetId="2709">
        <row r="11">
          <cell r="A11">
            <v>3</v>
          </cell>
        </row>
      </sheetData>
      <sheetData sheetId="2710">
        <row r="11">
          <cell r="A11">
            <v>3</v>
          </cell>
        </row>
      </sheetData>
      <sheetData sheetId="2711">
        <row r="11">
          <cell r="A11">
            <v>0</v>
          </cell>
        </row>
      </sheetData>
      <sheetData sheetId="2712">
        <row r="11">
          <cell r="A11">
            <v>3</v>
          </cell>
        </row>
      </sheetData>
      <sheetData sheetId="2713">
        <row r="11">
          <cell r="A11">
            <v>3</v>
          </cell>
        </row>
      </sheetData>
      <sheetData sheetId="2714">
        <row r="11">
          <cell r="A11">
            <v>3</v>
          </cell>
        </row>
      </sheetData>
      <sheetData sheetId="2715">
        <row r="11">
          <cell r="A11">
            <v>3</v>
          </cell>
        </row>
      </sheetData>
      <sheetData sheetId="2716">
        <row r="11">
          <cell r="A11">
            <v>3</v>
          </cell>
        </row>
      </sheetData>
      <sheetData sheetId="2717">
        <row r="11">
          <cell r="A11">
            <v>3</v>
          </cell>
        </row>
      </sheetData>
      <sheetData sheetId="2718">
        <row r="11">
          <cell r="A11">
            <v>0</v>
          </cell>
        </row>
      </sheetData>
      <sheetData sheetId="2719">
        <row r="11">
          <cell r="A11">
            <v>0</v>
          </cell>
        </row>
      </sheetData>
      <sheetData sheetId="2720">
        <row r="11">
          <cell r="A11">
            <v>0</v>
          </cell>
        </row>
      </sheetData>
      <sheetData sheetId="2721">
        <row r="11">
          <cell r="A11">
            <v>3</v>
          </cell>
        </row>
      </sheetData>
      <sheetData sheetId="2722">
        <row r="11">
          <cell r="A11">
            <v>3</v>
          </cell>
        </row>
      </sheetData>
      <sheetData sheetId="2723">
        <row r="11">
          <cell r="A11">
            <v>3</v>
          </cell>
        </row>
      </sheetData>
      <sheetData sheetId="2724">
        <row r="11">
          <cell r="A11">
            <v>3</v>
          </cell>
        </row>
      </sheetData>
      <sheetData sheetId="2725">
        <row r="11">
          <cell r="A11">
            <v>3</v>
          </cell>
        </row>
      </sheetData>
      <sheetData sheetId="2726">
        <row r="11">
          <cell r="A11">
            <v>3</v>
          </cell>
        </row>
      </sheetData>
      <sheetData sheetId="2727">
        <row r="11">
          <cell r="A11">
            <v>3</v>
          </cell>
        </row>
      </sheetData>
      <sheetData sheetId="2728">
        <row r="11">
          <cell r="A11">
            <v>3</v>
          </cell>
        </row>
      </sheetData>
      <sheetData sheetId="2729">
        <row r="11">
          <cell r="A11">
            <v>3</v>
          </cell>
        </row>
      </sheetData>
      <sheetData sheetId="2730">
        <row r="11">
          <cell r="A11">
            <v>3</v>
          </cell>
        </row>
      </sheetData>
      <sheetData sheetId="2731">
        <row r="11">
          <cell r="A11">
            <v>3</v>
          </cell>
        </row>
      </sheetData>
      <sheetData sheetId="2732">
        <row r="11">
          <cell r="A11">
            <v>3</v>
          </cell>
        </row>
      </sheetData>
      <sheetData sheetId="2733">
        <row r="11">
          <cell r="A11">
            <v>3</v>
          </cell>
        </row>
      </sheetData>
      <sheetData sheetId="2734">
        <row r="11">
          <cell r="A11">
            <v>3</v>
          </cell>
        </row>
      </sheetData>
      <sheetData sheetId="2735">
        <row r="11">
          <cell r="A11">
            <v>3</v>
          </cell>
        </row>
      </sheetData>
      <sheetData sheetId="2736">
        <row r="11">
          <cell r="A11">
            <v>3</v>
          </cell>
        </row>
      </sheetData>
      <sheetData sheetId="2737">
        <row r="11">
          <cell r="A11">
            <v>3</v>
          </cell>
        </row>
      </sheetData>
      <sheetData sheetId="2738">
        <row r="11">
          <cell r="A11">
            <v>3</v>
          </cell>
        </row>
      </sheetData>
      <sheetData sheetId="2739">
        <row r="11">
          <cell r="A11">
            <v>3</v>
          </cell>
        </row>
      </sheetData>
      <sheetData sheetId="2740">
        <row r="11">
          <cell r="A11">
            <v>0</v>
          </cell>
        </row>
      </sheetData>
      <sheetData sheetId="2741">
        <row r="11">
          <cell r="A11">
            <v>3</v>
          </cell>
        </row>
      </sheetData>
      <sheetData sheetId="2742">
        <row r="11">
          <cell r="A11">
            <v>3</v>
          </cell>
        </row>
      </sheetData>
      <sheetData sheetId="2743">
        <row r="11">
          <cell r="A11">
            <v>3</v>
          </cell>
        </row>
      </sheetData>
      <sheetData sheetId="2744">
        <row r="11">
          <cell r="A11">
            <v>3</v>
          </cell>
        </row>
      </sheetData>
      <sheetData sheetId="2745">
        <row r="11">
          <cell r="A11">
            <v>3</v>
          </cell>
        </row>
      </sheetData>
      <sheetData sheetId="2746">
        <row r="11">
          <cell r="A11">
            <v>3</v>
          </cell>
        </row>
      </sheetData>
      <sheetData sheetId="2747">
        <row r="11">
          <cell r="A11">
            <v>3</v>
          </cell>
        </row>
      </sheetData>
      <sheetData sheetId="2748">
        <row r="11">
          <cell r="A11">
            <v>3</v>
          </cell>
        </row>
      </sheetData>
      <sheetData sheetId="2749">
        <row r="11">
          <cell r="A11">
            <v>3</v>
          </cell>
        </row>
      </sheetData>
      <sheetData sheetId="2750">
        <row r="11">
          <cell r="A11">
            <v>3</v>
          </cell>
        </row>
      </sheetData>
      <sheetData sheetId="2751">
        <row r="11">
          <cell r="A11">
            <v>3</v>
          </cell>
        </row>
      </sheetData>
      <sheetData sheetId="2752">
        <row r="11">
          <cell r="A11">
            <v>3</v>
          </cell>
        </row>
      </sheetData>
      <sheetData sheetId="2753">
        <row r="11">
          <cell r="A11">
            <v>3</v>
          </cell>
        </row>
      </sheetData>
      <sheetData sheetId="2754">
        <row r="11">
          <cell r="A11">
            <v>3</v>
          </cell>
        </row>
      </sheetData>
      <sheetData sheetId="2755">
        <row r="11">
          <cell r="A11">
            <v>3</v>
          </cell>
        </row>
      </sheetData>
      <sheetData sheetId="2756">
        <row r="11">
          <cell r="A11">
            <v>3</v>
          </cell>
        </row>
      </sheetData>
      <sheetData sheetId="2757">
        <row r="11">
          <cell r="A11">
            <v>3</v>
          </cell>
        </row>
      </sheetData>
      <sheetData sheetId="2758">
        <row r="11">
          <cell r="A11">
            <v>3</v>
          </cell>
        </row>
      </sheetData>
      <sheetData sheetId="2759">
        <row r="11">
          <cell r="A11">
            <v>3</v>
          </cell>
        </row>
      </sheetData>
      <sheetData sheetId="2760">
        <row r="11">
          <cell r="A11">
            <v>3</v>
          </cell>
        </row>
      </sheetData>
      <sheetData sheetId="2761">
        <row r="11">
          <cell r="A11">
            <v>3</v>
          </cell>
        </row>
      </sheetData>
      <sheetData sheetId="2762">
        <row r="11">
          <cell r="A11">
            <v>3</v>
          </cell>
        </row>
      </sheetData>
      <sheetData sheetId="2763">
        <row r="11">
          <cell r="A11">
            <v>3</v>
          </cell>
        </row>
      </sheetData>
      <sheetData sheetId="2764">
        <row r="11">
          <cell r="A11">
            <v>3</v>
          </cell>
        </row>
      </sheetData>
      <sheetData sheetId="2765">
        <row r="11">
          <cell r="A11">
            <v>3</v>
          </cell>
        </row>
      </sheetData>
      <sheetData sheetId="2766">
        <row r="11">
          <cell r="A11">
            <v>3</v>
          </cell>
        </row>
      </sheetData>
      <sheetData sheetId="2767">
        <row r="11">
          <cell r="A11">
            <v>3</v>
          </cell>
        </row>
      </sheetData>
      <sheetData sheetId="2768">
        <row r="11">
          <cell r="A11">
            <v>3</v>
          </cell>
        </row>
      </sheetData>
      <sheetData sheetId="2769">
        <row r="11">
          <cell r="A11">
            <v>3</v>
          </cell>
        </row>
      </sheetData>
      <sheetData sheetId="2770">
        <row r="11">
          <cell r="A11">
            <v>3</v>
          </cell>
        </row>
      </sheetData>
      <sheetData sheetId="2771">
        <row r="11">
          <cell r="A11">
            <v>3</v>
          </cell>
        </row>
      </sheetData>
      <sheetData sheetId="2772">
        <row r="11">
          <cell r="A11">
            <v>3</v>
          </cell>
        </row>
      </sheetData>
      <sheetData sheetId="2773">
        <row r="11">
          <cell r="A11">
            <v>3</v>
          </cell>
        </row>
      </sheetData>
      <sheetData sheetId="2774">
        <row r="11">
          <cell r="A11">
            <v>3</v>
          </cell>
        </row>
      </sheetData>
      <sheetData sheetId="2775">
        <row r="11">
          <cell r="A11">
            <v>3</v>
          </cell>
        </row>
      </sheetData>
      <sheetData sheetId="2776">
        <row r="11">
          <cell r="A11">
            <v>3</v>
          </cell>
        </row>
      </sheetData>
      <sheetData sheetId="2777">
        <row r="11">
          <cell r="A11">
            <v>3</v>
          </cell>
        </row>
      </sheetData>
      <sheetData sheetId="2778">
        <row r="11">
          <cell r="A11">
            <v>0</v>
          </cell>
        </row>
      </sheetData>
      <sheetData sheetId="2779">
        <row r="11">
          <cell r="A11">
            <v>3</v>
          </cell>
        </row>
      </sheetData>
      <sheetData sheetId="2780">
        <row r="11">
          <cell r="A11">
            <v>3</v>
          </cell>
        </row>
      </sheetData>
      <sheetData sheetId="2781">
        <row r="11">
          <cell r="A11">
            <v>3</v>
          </cell>
        </row>
      </sheetData>
      <sheetData sheetId="2782">
        <row r="11">
          <cell r="A11">
            <v>3</v>
          </cell>
        </row>
      </sheetData>
      <sheetData sheetId="2783">
        <row r="11">
          <cell r="A11">
            <v>3</v>
          </cell>
        </row>
      </sheetData>
      <sheetData sheetId="2784">
        <row r="11">
          <cell r="A11">
            <v>3</v>
          </cell>
        </row>
      </sheetData>
      <sheetData sheetId="2785">
        <row r="11">
          <cell r="A11">
            <v>3</v>
          </cell>
        </row>
      </sheetData>
      <sheetData sheetId="2786">
        <row r="11">
          <cell r="A11">
            <v>3</v>
          </cell>
        </row>
      </sheetData>
      <sheetData sheetId="2787">
        <row r="11">
          <cell r="A11">
            <v>3</v>
          </cell>
        </row>
      </sheetData>
      <sheetData sheetId="2788">
        <row r="11">
          <cell r="A11">
            <v>0</v>
          </cell>
        </row>
      </sheetData>
      <sheetData sheetId="2789">
        <row r="11">
          <cell r="A11">
            <v>0</v>
          </cell>
        </row>
      </sheetData>
      <sheetData sheetId="2790">
        <row r="11">
          <cell r="A11">
            <v>0</v>
          </cell>
        </row>
      </sheetData>
      <sheetData sheetId="2791">
        <row r="11">
          <cell r="A11">
            <v>3</v>
          </cell>
        </row>
      </sheetData>
      <sheetData sheetId="2792">
        <row r="11">
          <cell r="A11">
            <v>3</v>
          </cell>
        </row>
      </sheetData>
      <sheetData sheetId="2793">
        <row r="11">
          <cell r="A11">
            <v>3</v>
          </cell>
        </row>
      </sheetData>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ow r="11">
          <cell r="A11">
            <v>3</v>
          </cell>
        </row>
      </sheetData>
      <sheetData sheetId="3481">
        <row r="11">
          <cell r="A11">
            <v>3</v>
          </cell>
        </row>
      </sheetData>
      <sheetData sheetId="3482">
        <row r="11">
          <cell r="A11">
            <v>3</v>
          </cell>
        </row>
      </sheetData>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ow r="11">
          <cell r="A11">
            <v>3</v>
          </cell>
        </row>
      </sheetData>
      <sheetData sheetId="3516">
        <row r="11">
          <cell r="A11">
            <v>0</v>
          </cell>
        </row>
      </sheetData>
      <sheetData sheetId="3517">
        <row r="11">
          <cell r="A11">
            <v>0</v>
          </cell>
        </row>
      </sheetData>
      <sheetData sheetId="3518">
        <row r="11">
          <cell r="A11">
            <v>3</v>
          </cell>
        </row>
      </sheetData>
      <sheetData sheetId="3519">
        <row r="11">
          <cell r="A11">
            <v>3</v>
          </cell>
        </row>
      </sheetData>
      <sheetData sheetId="3520">
        <row r="11">
          <cell r="A11">
            <v>3</v>
          </cell>
        </row>
      </sheetData>
      <sheetData sheetId="3521">
        <row r="11">
          <cell r="A11">
            <v>3</v>
          </cell>
        </row>
      </sheetData>
      <sheetData sheetId="3522">
        <row r="11">
          <cell r="A11">
            <v>0</v>
          </cell>
        </row>
      </sheetData>
      <sheetData sheetId="3523">
        <row r="11">
          <cell r="A11">
            <v>0</v>
          </cell>
        </row>
      </sheetData>
      <sheetData sheetId="3524" refreshError="1"/>
      <sheetData sheetId="3525" refreshError="1"/>
      <sheetData sheetId="3526" refreshError="1"/>
      <sheetData sheetId="3527" refreshError="1"/>
      <sheetData sheetId="3528">
        <row r="11">
          <cell r="A11">
            <v>0</v>
          </cell>
        </row>
      </sheetData>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ow r="11">
          <cell r="A11">
            <v>3</v>
          </cell>
        </row>
      </sheetData>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row r="11">
          <cell r="A11">
            <v>3</v>
          </cell>
        </row>
      </sheetData>
      <sheetData sheetId="3691">
        <row r="11">
          <cell r="A11">
            <v>3</v>
          </cell>
        </row>
      </sheetData>
      <sheetData sheetId="3692">
        <row r="11">
          <cell r="A11">
            <v>3</v>
          </cell>
        </row>
      </sheetData>
      <sheetData sheetId="3693"/>
      <sheetData sheetId="3694">
        <row r="11">
          <cell r="A11">
            <v>3</v>
          </cell>
        </row>
      </sheetData>
      <sheetData sheetId="3695">
        <row r="11">
          <cell r="A11">
            <v>3</v>
          </cell>
        </row>
      </sheetData>
      <sheetData sheetId="3696">
        <row r="11">
          <cell r="A11">
            <v>3</v>
          </cell>
        </row>
      </sheetData>
      <sheetData sheetId="3697"/>
      <sheetData sheetId="3698"/>
      <sheetData sheetId="3699"/>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rekap A"/>
      <sheetName val="rekap b"/>
      <sheetName val="grand sum"/>
      <sheetName val="sampul"/>
      <sheetName val="pEMBATAS"/>
      <sheetName val="HARGA MATERIAL"/>
      <sheetName val="BQ ARS"/>
      <sheetName val="AHSbj"/>
      <sheetName val="H.Satuan"/>
      <sheetName val="data"/>
      <sheetName val="rekap_A"/>
      <sheetName val="rekap_b"/>
      <sheetName val="grand_sum"/>
      <sheetName val="HARGA_MATERIAL"/>
      <sheetName val="Rab"/>
      <sheetName val="REKAP_VOLUME"/>
      <sheetName val="SNI-17-3-09"/>
      <sheetName val="RKP.ANL"/>
      <sheetName val="A-11 Steel Str"/>
      <sheetName val="A-03 Pile"/>
      <sheetName val="Estimate"/>
      <sheetName val="str-Rab"/>
      <sheetName val="PAD-F"/>
      <sheetName val="HarSat"/>
      <sheetName val="Paint Type B"/>
      <sheetName val="AnBayarUtama"/>
      <sheetName val="villa"/>
      <sheetName val="Rekap"/>
      <sheetName val="PERSIAP"/>
      <sheetName val="9.2~PK"/>
      <sheetName val="D4"/>
      <sheetName val="D6"/>
      <sheetName val="D7"/>
      <sheetName val="D8"/>
      <sheetName val="ahas-ins"/>
      <sheetName val="Balok L.1"/>
      <sheetName val="REKAP_ARSITEKTUR."/>
      <sheetName val="AC-C"/>
      <sheetName val="Sheet"/>
      <sheetName val="bahan"/>
      <sheetName val="SEX"/>
      <sheetName val="DAF-1"/>
      <sheetName val="analisa"/>
      <sheetName val="Spec ME"/>
      <sheetName val="BQ (by owner)"/>
      <sheetName val="rab me (fisik)"/>
      <sheetName val="rab me (by owner) "/>
      <sheetName val="Material"/>
      <sheetName val="ELEMENT SUM"/>
      <sheetName val="pintu jendela"/>
      <sheetName val="Daf. No. - 4.2"/>
      <sheetName val="data bahan"/>
      <sheetName val="Sub.kon"/>
      <sheetName val="Analisa Teknik"/>
      <sheetName val="Material "/>
      <sheetName val="Upah borong"/>
      <sheetName val="Volume"/>
      <sheetName val="Analisa alat berat..."/>
      <sheetName val="Upah"/>
      <sheetName val="Alat Berat"/>
      <sheetName val="Instal precast"/>
      <sheetName val="Hargamaterial"/>
      <sheetName val="LOADDAT"/>
      <sheetName val="Rekap Direct Cost"/>
      <sheetName val="har-sat"/>
      <sheetName val="Harga Satuan"/>
      <sheetName val="Analisa Upah &amp; Bahan Plum"/>
      <sheetName val="01A- RAB"/>
      <sheetName val="PileCap"/>
      <sheetName val="AC"/>
      <sheetName val="Analisa Tend"/>
      <sheetName val="326BQSTC"/>
      <sheetName val="NP"/>
      <sheetName val="Ana"/>
      <sheetName val="D-1"/>
      <sheetName val="ASPAL (14)"/>
      <sheetName val="struktur"/>
      <sheetName val="Anal-SNI"/>
      <sheetName val="DAFTAR HARGA"/>
      <sheetName val="Pekerjaan "/>
      <sheetName val="Traf&amp;Genst"/>
      <sheetName val="Area Tabulation1"/>
      <sheetName val="Proj Data"/>
      <sheetName val="PERSIAPAN"/>
      <sheetName val="UTILITAS"/>
      <sheetName val="351BQMCN"/>
      <sheetName val="ARSITEKTUR"/>
      <sheetName val="BQ-Str"/>
      <sheetName val="mek"/>
      <sheetName val="dt"/>
      <sheetName val="Dftr Barang"/>
      <sheetName val="G_SUMMARY"/>
      <sheetName val="BQ"/>
      <sheetName val="ESCON"/>
      <sheetName val="BOQ"/>
      <sheetName val="SUM TIANG PC"/>
      <sheetName val="Currency Rate"/>
      <sheetName val="Analisa 2"/>
      <sheetName val="HB "/>
      <sheetName val="BQ-1A"/>
      <sheetName val="Sal"/>
      <sheetName val="Embong-Malang"/>
      <sheetName val="Weight Bridge"/>
      <sheetName val="Koefisien"/>
      <sheetName val="Tie Beam"/>
      <sheetName val="Blk Lt1-Lt. 3"/>
      <sheetName val="rekap_A1"/>
      <sheetName val="rekap_b1"/>
      <sheetName val="grand_sum1"/>
      <sheetName val="HARGA_MATERIAL1"/>
      <sheetName val="BQ_ARS"/>
      <sheetName val="H_Satuan"/>
      <sheetName val="A-11_Steel_Str"/>
      <sheetName val="A-03_Pile"/>
      <sheetName val="LK-gate"/>
      <sheetName val="DRAFT KONSUMEN"/>
      <sheetName val="PileCap "/>
      <sheetName val="Blk B1"/>
      <sheetName val="Master 1.0"/>
      <sheetName val="I-KAMAR"/>
      <sheetName val="Hargamat"/>
      <sheetName val="Balok L_1"/>
      <sheetName val="An Struktur"/>
      <sheetName val="Unit Rate _2_"/>
      <sheetName val="sai"/>
      <sheetName val="hsd"/>
      <sheetName val="LATIH1"/>
      <sheetName val="CATU DAYA LISTRIK PK"/>
      <sheetName val="PERALATAN &amp; KATUP2 PK"/>
      <sheetName val="PERALATAN UTAMA PK"/>
      <sheetName val="CATU DAYA LISTRIK PLB"/>
      <sheetName val="PERALATAN &amp; KATUP2 PLB"/>
      <sheetName val="PERALATAN UTAMA PLB"/>
      <sheetName val="PEMIPAAN PK"/>
      <sheetName val="PEMIPAAN PLB"/>
      <sheetName val="Analisa -Baku"/>
      <sheetName val="Rekap Prelim"/>
      <sheetName val="ALAT"/>
      <sheetName val="ANAL KOEF"/>
      <sheetName val="BREAKER"/>
      <sheetName val="BILL"/>
      <sheetName val="An str"/>
      <sheetName val="4-Basic Price"/>
      <sheetName val="Por"/>
      <sheetName val="Sumber Daya"/>
      <sheetName val="Harga"/>
      <sheetName val="DAF-2"/>
      <sheetName val="UPH"/>
      <sheetName val="Direct Cost Thp 2"/>
      <sheetName val="COST-PERSON-J.O."/>
      <sheetName val="RENTAL1"/>
      <sheetName val="CH"/>
      <sheetName val="Pipe"/>
      <sheetName val="D2.2"/>
      <sheetName val="16-AC-27JULI"/>
      <sheetName val="4"/>
      <sheetName val="AWAL"/>
      <sheetName val="IPL_SCHEDULE"/>
      <sheetName val="Agregat Halus &amp; Kasar"/>
      <sheetName val="Faktor Markup"/>
      <sheetName val="Data Markup"/>
      <sheetName val="M.Pekerjaan"/>
      <sheetName val="Sheet2"/>
      <sheetName val="Satuan Dasar"/>
      <sheetName val="BM"/>
      <sheetName val="PLUMBING"/>
      <sheetName val="GRAND TOTAL"/>
      <sheetName val="OUT"/>
      <sheetName val="TOTAL"/>
      <sheetName val="A_ars"/>
      <sheetName val="SITE-E"/>
      <sheetName val="HS Bhn"/>
      <sheetName val="16_AC_27JULI"/>
      <sheetName val="TOTAL Summary"/>
      <sheetName val="bill 5"/>
      <sheetName val="SELL-SUMM-COST"/>
      <sheetName val="2.10"/>
      <sheetName val="LIST"/>
      <sheetName val="VOLUME BAJA"/>
      <sheetName val="Bill-3Cut"/>
      <sheetName val="an. struktur"/>
      <sheetName val="POL"/>
      <sheetName val="Analisa Upah _ Bahan Plum"/>
      <sheetName val="Daf-harga"/>
      <sheetName val="Anls"/>
      <sheetName val="PAD_F"/>
      <sheetName val="EL(HT)"/>
      <sheetName val="PL(HT)"/>
      <sheetName val="Price"/>
      <sheetName val="daf_3_OK_"/>
      <sheetName val="daf-3(OK)"/>
      <sheetName val="daf-7(OK)"/>
      <sheetName val="daf_7_OK_"/>
      <sheetName val="Anal"/>
      <sheetName val="RAB-NEGO"/>
      <sheetName val="harga "/>
      <sheetName val="UPAH + ALAT"/>
      <sheetName val="RAP"/>
      <sheetName val="Harsat_El"/>
      <sheetName val="struktur tdk dipakai"/>
      <sheetName val="A-12"/>
      <sheetName val="Bill_1"/>
      <sheetName val="Analisa STR"/>
      <sheetName val="main summary"/>
      <sheetName val="Daftar Harga 1"/>
      <sheetName val="BQ-TB-PKB"/>
      <sheetName val="Reff"/>
      <sheetName val="Kolom UT"/>
      <sheetName val="Hrg.Sat"/>
      <sheetName val="FINISHING"/>
      <sheetName val="AHS"/>
      <sheetName val="analysis2"/>
      <sheetName val="basic price"/>
      <sheetName val="AN_TDR"/>
      <sheetName val="An-Pre "/>
      <sheetName val="Faktor"/>
      <sheetName val="BASEMENT"/>
      <sheetName val="Pile"/>
      <sheetName val="TB"/>
      <sheetName val="Slab"/>
      <sheetName val="       BoQ        "/>
      <sheetName val="STR(CANCEL)"/>
      <sheetName val="Rekap DBAK"/>
      <sheetName val="ME UMY"/>
      <sheetName val="HB"/>
      <sheetName val="Analisa-Ars"/>
      <sheetName val="M.AR-KUAT"/>
      <sheetName val="Merak_Sum-FIX"/>
      <sheetName val="Combine_Sum-FIX"/>
      <sheetName val="Material Master"/>
      <sheetName val="Management"/>
      <sheetName val="Clm"/>
      <sheetName val="Ring Balok"/>
      <sheetName val="Piping"/>
      <sheetName val="SAP"/>
      <sheetName val="PJ"/>
      <sheetName val="B - Norelec"/>
      <sheetName val="AN-ME"/>
      <sheetName val="analis"/>
      <sheetName val="Analisa &amp; Upah"/>
      <sheetName val="Perm. Test"/>
      <sheetName val="SUR-HARGA"/>
      <sheetName val="Quantity"/>
      <sheetName val="HDS"/>
      <sheetName val="I-ME"/>
      <sheetName val="gvl"/>
      <sheetName val="Cover"/>
      <sheetName val="UPAH&amp;BHN"/>
      <sheetName val="ISIAN"/>
      <sheetName val="BQ STR"/>
      <sheetName val="CV"/>
      <sheetName val="MUTASI"/>
      <sheetName val="bahan+Upah"/>
      <sheetName val="an mek"/>
      <sheetName val="Scedule(S-Curve)"/>
      <sheetName val="12. Analisa"/>
      <sheetName val="analisa_gedung"/>
      <sheetName val="anls space frame"/>
      <sheetName val="Man Power"/>
      <sheetName val="name"/>
      <sheetName val="MAP"/>
      <sheetName val="SBDY"/>
      <sheetName val="DAPRO"/>
      <sheetName val="RAB AR&amp;STR"/>
      <sheetName val="analisa PUBM"/>
      <sheetName val="DATABASE"/>
      <sheetName val="CF-hot"/>
      <sheetName val="PRINT OUT"/>
      <sheetName val="FORM01"/>
      <sheetName val="T-BEAM"/>
      <sheetName val="Bahan Upah Alat"/>
      <sheetName val="DAFT_ALAT,UPAH &amp; MAT"/>
      <sheetName val="D3.1"/>
      <sheetName val="Mall"/>
      <sheetName val="rekap_A2"/>
      <sheetName val="rekap_b2"/>
      <sheetName val="grand_sum2"/>
      <sheetName val="HARGA_MATERIAL2"/>
      <sheetName val="BQ_ARS1"/>
      <sheetName val="H_Satuan1"/>
      <sheetName val="RKP_ANL"/>
      <sheetName val="A-11_Steel_Str1"/>
      <sheetName val="A-03_Pile1"/>
      <sheetName val="Paint_Type_B"/>
      <sheetName val="9_2~PK"/>
      <sheetName val="Balok_L_1"/>
      <sheetName val="REKAP_ARSITEKTUR_"/>
      <sheetName val="Spec_ME"/>
      <sheetName val="BQ_(by_owner)"/>
      <sheetName val="rab_me_(fisik)"/>
      <sheetName val="rab_me_(by_owner)_"/>
      <sheetName val="ELEMENT_SUM"/>
      <sheetName val="pintu_jendela"/>
      <sheetName val="Daf__No__-_4_2"/>
      <sheetName val="data_bahan"/>
      <sheetName val="Sub_kon"/>
      <sheetName val="Analisa_Teknik"/>
      <sheetName val="Material_"/>
      <sheetName val="Upah_borong"/>
      <sheetName val="Analisa_alat_berat___"/>
      <sheetName val="Alat_Berat"/>
      <sheetName val="Instal_precast"/>
      <sheetName val="Rekap_Direct_Cost"/>
      <sheetName val="Harga_Satuan"/>
      <sheetName val="Analisa_Upah_&amp;_Bahan_Plum"/>
      <sheetName val="01A-_RAB"/>
      <sheetName val="Analisa_Tend"/>
      <sheetName val="ASPAL_(14)"/>
      <sheetName val="DAFTAR_HARGA"/>
      <sheetName val="Area_Tabulation1"/>
      <sheetName val="Proj_Data"/>
      <sheetName val="Pekerjaan_"/>
      <sheetName val="Dftr_Barang"/>
      <sheetName val="SUM_TIANG_PC"/>
      <sheetName val="Currency_Rate"/>
      <sheetName val="Analisa_2"/>
      <sheetName val="HB_"/>
      <sheetName val="Weight_Bridge"/>
      <sheetName val="Tie_Beam"/>
      <sheetName val="Blk_Lt1-Lt__3"/>
      <sheetName val="DRAFT_KONSUMEN"/>
      <sheetName val="PileCap_"/>
      <sheetName val="Blk_B1"/>
      <sheetName val="Master_1_0"/>
      <sheetName val="Balok_L_11"/>
      <sheetName val="An_Struktur"/>
      <sheetName val="Unit_Rate__2_"/>
      <sheetName val="CATU_DAYA_LISTRIK_PK"/>
      <sheetName val="PERALATAN_&amp;_KATUP2_PK"/>
      <sheetName val="PERALATAN_UTAMA_PK"/>
      <sheetName val="CATU_DAYA_LISTRIK_PLB"/>
      <sheetName val="PERALATAN_&amp;_KATUP2_PLB"/>
      <sheetName val="PERALATAN_UTAMA_PLB"/>
      <sheetName val="PEMIPAAN_PK"/>
      <sheetName val="PEMIPAAN_PLB"/>
      <sheetName val="Analisa_-Baku"/>
      <sheetName val="Rekap_Prelim"/>
      <sheetName val="ANAL_KOEF"/>
      <sheetName val="An_str"/>
      <sheetName val="4-Basic_Price"/>
      <sheetName val="Sumber_Daya"/>
      <sheetName val="Agregat_Halus_&amp;_Kasar"/>
      <sheetName val="Direct_Cost_Thp_2"/>
      <sheetName val="Faktor_Markup"/>
      <sheetName val="Data_Markup"/>
      <sheetName val="M_Pekerjaan"/>
      <sheetName val="COST-PERSON-J_O_"/>
      <sheetName val="D2_2"/>
      <sheetName val="Satuan_Dasar"/>
      <sheetName val="GRAND_TOTAL"/>
      <sheetName val="HS_Bhn"/>
      <sheetName val="TOTAL_Summary"/>
      <sheetName val="bill_5"/>
      <sheetName val="2_10"/>
      <sheetName val="VOLUME_BAJA"/>
      <sheetName val="an__struktur"/>
      <sheetName val="Analisa_Upah___Bahan_Plum"/>
      <sheetName val="harga_"/>
      <sheetName val="UPAH_+_ALAT"/>
      <sheetName val="struktur_tdk_dipakai"/>
      <sheetName val="Analisa_STR"/>
      <sheetName val="main_summary"/>
      <sheetName val="Daftar_Harga_1"/>
      <sheetName val="Kolom_UT"/>
      <sheetName val="IBASE"/>
      <sheetName val="List Doc"/>
      <sheetName val="ANAL-"/>
      <sheetName val="PRD 01-3"/>
      <sheetName val="SCHEDULE"/>
      <sheetName val="Upah &amp; Bahan"/>
      <sheetName val="A+-"/>
      <sheetName val="Mobilisasi"/>
      <sheetName val="Har Sat"/>
      <sheetName val="DAF-4"/>
      <sheetName val="Uph&amp;bhn"/>
      <sheetName val="banding hrg"/>
      <sheetName val="AMD I"/>
      <sheetName val="영업소실적"/>
      <sheetName val="HSBU ANA"/>
      <sheetName val="Mekanikal"/>
      <sheetName val="D &amp; W sizes"/>
      <sheetName val="Bhn"/>
      <sheetName val="S_Suramadu"/>
      <sheetName val="Analisa BOW 07"/>
      <sheetName val="Steel-Twr"/>
      <sheetName val="Bahan "/>
      <sheetName val="HSBU"/>
      <sheetName val="SPEK"/>
      <sheetName val="ans harga"/>
      <sheetName val="ANALISA PEK.UMUM"/>
      <sheetName val="SEMANAN"/>
      <sheetName val="BKPM"/>
      <sheetName val="BAHAN_STR"/>
      <sheetName val="laroux"/>
      <sheetName val="Tie Beam GN"/>
      <sheetName val="tifico"/>
      <sheetName val="Schedule Rev"/>
      <sheetName val="W-17"/>
      <sheetName val="W-16"/>
      <sheetName val="W-18"/>
      <sheetName val="R-17"/>
      <sheetName val="ASat"/>
      <sheetName val="COST"/>
      <sheetName val="h-013211-2"/>
      <sheetName val="DAF_2"/>
      <sheetName val="Elektrikal"/>
      <sheetName val="HRG BHN"/>
      <sheetName val="산근"/>
      <sheetName val="PNT"/>
      <sheetName val="ANALISA ME"/>
      <sheetName val="대비표"/>
      <sheetName val="Rate"/>
      <sheetName val="4_MVAC"/>
      <sheetName val="DAF_3"/>
      <sheetName val="DAF_4"/>
      <sheetName val="ANAL1"/>
      <sheetName val="ANAL2"/>
      <sheetName val="dil"/>
      <sheetName val="dti"/>
      <sheetName val="BQ-IABK"/>
      <sheetName val="Detail BUL"/>
      <sheetName val="Daf 1"/>
      <sheetName val="Bill of Qty MEP"/>
      <sheetName val="L-Mechanical"/>
      <sheetName val="112-885"/>
      <sheetName val="EK-JAN-07"/>
      <sheetName val="Panel,feeder,elek"/>
      <sheetName val="Metod TWR"/>
      <sheetName val="REKAPITULASI"/>
      <sheetName val="HB ARSITEKTUR"/>
      <sheetName val="HB STRUKTUR"/>
      <sheetName val="Price Biaya Cadangan"/>
      <sheetName val="BQ.Rekapitulasi  Akhir"/>
      <sheetName val="RKP PLUMBING"/>
      <sheetName val="B.2(LANJUTAN)"/>
      <sheetName val="+45,200 &amp; +45,700 (Salah)"/>
      <sheetName val="RAB fisik"/>
      <sheetName val="BPPT"/>
      <sheetName val="An.Ars"/>
      <sheetName val="Resume-Analisa"/>
      <sheetName val="data_kui"/>
      <sheetName val="RAB_Tot"/>
      <sheetName val="Sheet1"/>
      <sheetName val="An H.Sat Pek.Ut"/>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NPK_Gresik"/>
      <sheetName val="POS 1234"/>
      <sheetName val="Unit Price"/>
      <sheetName val="Sales"/>
      <sheetName val="Listrik"/>
      <sheetName val="Satuan"/>
      <sheetName val="RAB 1"/>
      <sheetName val="D2.2.1"/>
      <sheetName val="AHS-3"/>
      <sheetName val="Genset"/>
      <sheetName val="AHSP'05"/>
      <sheetName val="61004"/>
      <sheetName val="61005"/>
      <sheetName val="61006"/>
      <sheetName val="61007"/>
      <sheetName val="61008"/>
      <sheetName val="pivotscd"/>
      <sheetName val="Terbilang"/>
      <sheetName val="An Arsitektur"/>
      <sheetName val="An-Pre_"/>
      <sheetName val="Bill No 2.1 "/>
      <sheetName val="F ALARM"/>
      <sheetName val="Kolom"/>
      <sheetName val="ALL SUM"/>
      <sheetName val="Balok_1"/>
      <sheetName val="Hospital_Head"/>
      <sheetName val="2-Genset print"/>
      <sheetName val="DHSUB"/>
      <sheetName val="surfacing &amp; point..."/>
      <sheetName val="stone mas ARE"/>
      <sheetName val="Master Edit"/>
      <sheetName val="Prog korp"/>
      <sheetName val="Plafond"/>
      <sheetName val="pivot1"/>
      <sheetName val="Indirects"/>
      <sheetName val="Norms"/>
      <sheetName val="EE-PROP"/>
      <sheetName val="Daf-1 Persiapan"/>
      <sheetName val="Project"/>
      <sheetName val="Tubing &amp; fitting"/>
      <sheetName val="L. Hr"/>
      <sheetName val="Kolom B.3a &amp; 3b"/>
      <sheetName val="Rasio Plat"/>
      <sheetName val="Keb. besi &amp; Beton"/>
      <sheetName val="Raff Foundation Ok"/>
      <sheetName val="Pile Cape Ok"/>
      <sheetName val="Caping Beam"/>
      <sheetName val="Sumpit"/>
      <sheetName val="DDG. STP"/>
      <sheetName val="DDG. GWT"/>
      <sheetName val="Ret. Wall"/>
      <sheetName val="Plat"/>
      <sheetName val="Balok Bsm 3B-1B"/>
      <sheetName val="Balok GF"/>
      <sheetName val="Balok P1-P2"/>
      <sheetName val="Balok P3"/>
      <sheetName val="Balok 5-6-7"/>
      <sheetName val="Balok 8-9-10"/>
      <sheetName val="Balok 11-12-15"/>
      <sheetName val="Balok 16-17-18"/>
      <sheetName val="Balok 19-20-21"/>
      <sheetName val="Balok 22-23-25"/>
      <sheetName val="Balok 26-27-28"/>
      <sheetName val="Balok 29-30-31"/>
      <sheetName val="Balok 32-33-35"/>
      <sheetName val="Balok 36-37-38-39"/>
      <sheetName val="Balok Atap"/>
      <sheetName val="Kolom B.2a &amp; 2b"/>
      <sheetName val="Kolom B.1a &amp; 1b"/>
      <sheetName val="Kolom GF A &amp; B"/>
      <sheetName val="Kolom Mezzanine"/>
      <sheetName val="Kolom P1A &amp; P1B"/>
      <sheetName val="Kolom P2A &amp; P2B"/>
      <sheetName val="Kolom P3"/>
      <sheetName val="Kolom 5,6"/>
      <sheetName val="Kolom 7,8,9,10,11,12,15,16,17"/>
      <sheetName val="Kolom 18,19,20,21,22,23,25"/>
      <sheetName val="Kolom 26 s.d 33, 35 s.d atap"/>
      <sheetName val="SW. 1"/>
      <sheetName val="SW. 2"/>
      <sheetName val="SW. 3"/>
      <sheetName val="SW. 4"/>
      <sheetName val="SW. 5"/>
      <sheetName val="SW. 6"/>
      <sheetName val="SW. 7"/>
      <sheetName val="SW. 8"/>
      <sheetName val="SW. 9"/>
      <sheetName val="Tangga Utama"/>
      <sheetName val="Tangga Unit"/>
      <sheetName val="Parapet"/>
      <sheetName val="Planter Box"/>
      <sheetName val="BQ.3.2 STRUKTUR -BAWAH "/>
      <sheetName val="Balok Ramp"/>
      <sheetName val="BREAKDOWN"/>
      <sheetName val="CPP"/>
      <sheetName val="Pengalaman Per"/>
      <sheetName val="COA"/>
      <sheetName val="analys"/>
      <sheetName val="Daf-III.1.1. Dinding PARKIR"/>
      <sheetName val="DAf-III.8. Facade"/>
      <sheetName val="Daf-III.2.2. Pintu TOWER"/>
      <sheetName val="JUMLAHAN TOTAL "/>
      <sheetName val="Daf-III.1.2. Dinding TOWER"/>
      <sheetName val="Rencana S curve"/>
      <sheetName val="Cash flow detail breakdown"/>
      <sheetName val="List H.Bahan&amp;Upah"/>
      <sheetName val="D1. Plint"/>
      <sheetName val="Text"/>
      <sheetName val="NM"/>
      <sheetName val="Kontrak"/>
      <sheetName val="DTMx"/>
      <sheetName val="J"/>
      <sheetName val="SUMMARY"/>
      <sheetName val="MT"/>
      <sheetName val="Galian"/>
      <sheetName val="Cold Miling"/>
      <sheetName val="AC-WC"/>
      <sheetName val="Beton"/>
      <sheetName val="Div2"/>
      <sheetName val="Vibro_Roller"/>
      <sheetName val="Harga Dasar"/>
      <sheetName val="INPUT"/>
      <sheetName val="RmSeg"/>
      <sheetName val="DAF_2_5"/>
      <sheetName val="Anls Bow"/>
      <sheetName val="Sat Bow"/>
      <sheetName val="An_Konstruksi"/>
      <sheetName val="ANALISA GEDUNG"/>
      <sheetName val="UP"/>
      <sheetName val="?????"/>
      <sheetName val="Harsat Bahan"/>
      <sheetName val="Harsat Upah"/>
      <sheetName val="Analisa Tambahan"/>
      <sheetName val="Meto"/>
      <sheetName val="6PILE  (돌출)"/>
      <sheetName val="PC"/>
      <sheetName val="Balok"/>
      <sheetName val="Analisa PL"/>
      <sheetName val="Harga Bahan"/>
      <sheetName val="HSA &amp; PAB"/>
      <sheetName val="Harga Upah "/>
      <sheetName val="Pintu-TH"/>
      <sheetName val="Kell.Plint-TH"/>
      <sheetName val="Kel. Dind-TH"/>
      <sheetName val="DAF-5"/>
      <sheetName val="iTEM hARSAT"/>
      <sheetName val="4.2.1"/>
      <sheetName val="Cash Flow bulanan"/>
      <sheetName val="BILL 4"/>
      <sheetName val="DAF-4-PL-APARTEMENT"/>
      <sheetName val="DF-7 (2)"/>
      <sheetName val="DF-7"/>
      <sheetName val="PENDAHULUAN"/>
      <sheetName val="Sum EL"/>
      <sheetName val="List Plafound Gypsum"/>
      <sheetName val="List Plafound WR"/>
      <sheetName val="betn"/>
      <sheetName val="Screning Ac"/>
      <sheetName val="Evaluasi ( 1 )"/>
      <sheetName val="Daf_Anl"/>
      <sheetName val="mat"/>
      <sheetName val="subcon"/>
      <sheetName val="Input_Data"/>
      <sheetName val="htg"/>
      <sheetName val="HSP swk"/>
      <sheetName val="EPB "/>
      <sheetName val="UPH BHN"/>
      <sheetName val="Hrg_Sat"/>
      <sheetName val="Upah_Bahan"/>
      <sheetName val="Kabel"/>
      <sheetName val="Fill this out first___"/>
      <sheetName val="PERALATAN UTAMA AC"/>
      <sheetName val="SCAFOLDING"/>
      <sheetName val="IN"/>
      <sheetName val="NP (2)"/>
      <sheetName val="DIV1"/>
      <sheetName val="PONDASI"/>
      <sheetName val="Price List"/>
      <sheetName val="Isolasi Luar Dalam"/>
      <sheetName val="Isolasi Luar"/>
      <sheetName val="Menu"/>
      <sheetName val="Dashboard"/>
      <sheetName val="Unit Cost"/>
      <sheetName val="Extention"/>
      <sheetName val="AHS Marka"/>
      <sheetName val="A-11 Steel Str (2)"/>
      <sheetName val="GRAND REKAP"/>
      <sheetName val="Markup"/>
      <sheetName val="KBL"/>
      <sheetName val="TOEVOER"/>
      <sheetName val="SUM"/>
      <sheetName val="ANALISA SNI'07rootsREV"/>
      <sheetName val="5-ALAT(1)"/>
      <sheetName val="inves alat"/>
      <sheetName val="dashboard VERSI BATUBARA"/>
      <sheetName val="H_Dasar"/>
      <sheetName val="REKAP "/>
      <sheetName val="REKAP.VOLUME"/>
      <sheetName val="Harsat Pekerjaan"/>
      <sheetName val="anl.sa"/>
      <sheetName val="B.as"/>
      <sheetName val="Eva. Progres"/>
      <sheetName val="Gal_Jack Hammer"/>
      <sheetName val="Perm__Test"/>
      <sheetName val="D_&amp;_W_sizes"/>
      <sheetName val="List_Doc"/>
      <sheetName val="M_AR-KUAT"/>
      <sheetName val="BASIC"/>
      <sheetName val="pro ra op"/>
      <sheetName val="UNIT FAN"/>
      <sheetName val="Sat Upah"/>
      <sheetName val="ANalisa "/>
      <sheetName val="ANALISA (2)"/>
      <sheetName val="Guidewaybeam"/>
      <sheetName val="RAB_RS"/>
      <sheetName val="rekap_A3"/>
      <sheetName val="rekap_b3"/>
      <sheetName val="grand_sum3"/>
      <sheetName val="HARGA_MATERIAL3"/>
      <sheetName val="BQ_ARS2"/>
      <sheetName val="H_Satuan2"/>
      <sheetName val="A-11_Steel_Str2"/>
      <sheetName val="A-03_Pile2"/>
      <sheetName val="Paint_Type_B1"/>
      <sheetName val="Spec_ME1"/>
      <sheetName val="RKP_ANL1"/>
      <sheetName val="REKAP_ARSITEKTUR_1"/>
      <sheetName val="9_2~PK1"/>
      <sheetName val="Rekap_Direct_Cost1"/>
      <sheetName val="DRAFT_KONSUMEN1"/>
      <sheetName val="BQ_(by_owner)1"/>
      <sheetName val="rab_me_(fisik)1"/>
      <sheetName val="rab_me_(by_owner)_1"/>
      <sheetName val="Harga_Satuan1"/>
      <sheetName val="ELEMENT_SUM1"/>
      <sheetName val="Analisa_Upah_&amp;_Bahan_Plum1"/>
      <sheetName val="pintu_jendela1"/>
      <sheetName val="01A-_RAB1"/>
      <sheetName val="Analisa_Tend1"/>
      <sheetName val="Weight_Bridge1"/>
      <sheetName val="Balok_L_12"/>
      <sheetName val="Pekerjaan_1"/>
      <sheetName val="Area_Tabulation11"/>
      <sheetName val="Proj_Data1"/>
      <sheetName val="Daf__No__-_4_21"/>
      <sheetName val="COST-PERSON-J_O_1"/>
      <sheetName val="SUM_TIANG_PC1"/>
      <sheetName val="Currency_Rate1"/>
      <sheetName val="Analisa_21"/>
      <sheetName val="Master_1_01"/>
      <sheetName val="Analisa_-Baku1"/>
      <sheetName val="Rekap_Prelim1"/>
      <sheetName val="Balok_L_13"/>
      <sheetName val="4-Basic_Price1"/>
      <sheetName val="Tie_Beam1"/>
      <sheetName val="Blk_Lt1-Lt__31"/>
      <sheetName val="data_bahan1"/>
      <sheetName val="Sub_kon1"/>
      <sheetName val="Analisa_Teknik1"/>
      <sheetName val="Material_1"/>
      <sheetName val="Upah_borong1"/>
      <sheetName val="Analisa_alat_berat___1"/>
      <sheetName val="Alat_Berat1"/>
      <sheetName val="Instal_precast1"/>
      <sheetName val="CATU_DAYA_LISTRIK_PK1"/>
      <sheetName val="PERALATAN_&amp;_KATUP2_PK1"/>
      <sheetName val="PERALATAN_UTAMA_PK1"/>
      <sheetName val="CATU_DAYA_LISTRIK_PLB1"/>
      <sheetName val="PERALATAN_&amp;_KATUP2_PLB1"/>
      <sheetName val="PERALATAN_UTAMA_PLB1"/>
      <sheetName val="PEMIPAAN_PK1"/>
      <sheetName val="PEMIPAAN_PLB1"/>
      <sheetName val="basic_price"/>
      <sheetName val="HB_1"/>
      <sheetName val="PileCap_1"/>
      <sheetName val="Blk_B11"/>
      <sheetName val="An_Struktur1"/>
      <sheetName val="Unit_Rate__2_1"/>
      <sheetName val="D2_21"/>
      <sheetName val="An_str1"/>
      <sheetName val="Direct_Cost_Thp_21"/>
      <sheetName val="GRAND_TOTAL1"/>
      <sheetName val="ASPAL_(14)1"/>
      <sheetName val="DAFTAR_HARGA1"/>
      <sheetName val="PRINT_OUT"/>
      <sheetName val="an__struktur1"/>
      <sheetName val="BQ_STR"/>
      <sheetName val="_______BoQ________"/>
      <sheetName val="An-Pre_1"/>
      <sheetName val="ANAL_KOEF1"/>
      <sheetName val="Sumber_Daya1"/>
      <sheetName val="struktur_tdk_dipakai1"/>
      <sheetName val="HS_Bhn1"/>
      <sheetName val="TOTAL_Summary1"/>
      <sheetName val="bill_51"/>
      <sheetName val="harga_1"/>
      <sheetName val="UPAH_+_ALAT1"/>
      <sheetName val="Satuan_Dasar1"/>
      <sheetName val="Dftr_Barang1"/>
      <sheetName val="Analisa_Upah___Bahan_Plum1"/>
      <sheetName val="Faktor_Markup1"/>
      <sheetName val="Data_Markup1"/>
      <sheetName val="M_Pekerjaan1"/>
      <sheetName val="Agregat_Halus_&amp;_Kasar1"/>
      <sheetName val="Rekap_DBAK"/>
      <sheetName val="ME_UMY"/>
      <sheetName val="B_-_Norelec"/>
      <sheetName val="an_mek"/>
      <sheetName val="main_summary1"/>
      <sheetName val="Daftar_Harga_11"/>
      <sheetName val="Kolom_UT1"/>
      <sheetName val="Analisa_&amp;_Upah"/>
      <sheetName val="An_H_Sat_Pek_Ut"/>
      <sheetName val="D_78"/>
      <sheetName val="D_79"/>
      <sheetName val="D_80"/>
      <sheetName val="D_81"/>
      <sheetName val="D_82"/>
      <sheetName val="D_83"/>
      <sheetName val="D_84"/>
      <sheetName val="D_85"/>
      <sheetName val="D_86"/>
      <sheetName val="D_87"/>
      <sheetName val="D_88"/>
      <sheetName val="D_89"/>
      <sheetName val="D_91"/>
      <sheetName val="D_92"/>
      <sheetName val="D_93"/>
      <sheetName val="D_94"/>
      <sheetName val="D_95"/>
      <sheetName val="D_96"/>
      <sheetName val="Material_Master"/>
      <sheetName val="2_101"/>
      <sheetName val="Analisa_STR1"/>
      <sheetName val="Ring_Balok"/>
      <sheetName val="RAB_AR&amp;STR"/>
      <sheetName val="12__Analisa"/>
      <sheetName val="banding_hrg"/>
      <sheetName val="AMD_I"/>
      <sheetName val="Bahan_Upah_Alat"/>
      <sheetName val="ans_harga"/>
      <sheetName val="POS_1234"/>
      <sheetName val="Unit_Price"/>
      <sheetName val="HRG_BHN"/>
      <sheetName val="Upah_&amp;_Bahan"/>
      <sheetName val="PRD_01-3"/>
      <sheetName val="surfacing_&amp;_point___"/>
      <sheetName val="stone_mas_ARE"/>
      <sheetName val="D3_1"/>
      <sheetName val="Tie_Beam_GN"/>
      <sheetName val="Schedule_Rev"/>
      <sheetName val="Man_Power"/>
      <sheetName val="HSBU_ANA"/>
      <sheetName val="ANALISA_PEK_UMUM"/>
      <sheetName val="analisa_PUBM"/>
      <sheetName val="VOLUME_BAJA1"/>
      <sheetName val="Bahan_"/>
      <sheetName val="Master_Edit"/>
      <sheetName val="Bill_of_Qty_MEP"/>
      <sheetName val="Daf_1"/>
      <sheetName val="HB_ARSITEKTUR"/>
      <sheetName val="HB_STRUKTUR"/>
      <sheetName val="Price_Biaya_Cadangan"/>
      <sheetName val="BQ_Rekapitulasi__Akhir"/>
      <sheetName val="RKP_PLUMBING"/>
      <sheetName val="Prog_korp"/>
      <sheetName val="An_Ars"/>
      <sheetName val="anls_space_frame"/>
      <sheetName val="RAB_1"/>
      <sheetName val="Har_Sat"/>
      <sheetName val="Bill_No_2_1_"/>
      <sheetName val="An_Arsitektur"/>
      <sheetName val="Analisa_BOW_07"/>
      <sheetName val="Kolom_B_3a_&amp;_3b"/>
      <sheetName val="Rasio_Plat"/>
      <sheetName val="Keb__besi_&amp;_Beton"/>
      <sheetName val="Raff_Foundation_Ok"/>
      <sheetName val="Pile_Cape_Ok"/>
      <sheetName val="Caping_Beam"/>
      <sheetName val="DDG__STP"/>
      <sheetName val="DDG__GWT"/>
      <sheetName val="Ret__Wall"/>
      <sheetName val="Balok_Bsm_3B-1B"/>
      <sheetName val="Balok_GF"/>
      <sheetName val="Balok_P1-P2"/>
      <sheetName val="Balok_P3"/>
      <sheetName val="Balok_5-6-7"/>
      <sheetName val="Balok_8-9-10"/>
      <sheetName val="Balok_11-12-15"/>
      <sheetName val="Balok_16-17-18"/>
      <sheetName val="Balok_19-20-21"/>
      <sheetName val="Balok_22-23-25"/>
      <sheetName val="Balok_26-27-28"/>
      <sheetName val="Balok_29-30-31"/>
      <sheetName val="Balok_32-33-35"/>
      <sheetName val="Balok_36-37-38-39"/>
      <sheetName val="Balok_Atap"/>
      <sheetName val="Kolom_B_2a_&amp;_2b"/>
      <sheetName val="Kolom_B_1a_&amp;_1b"/>
      <sheetName val="Kolom_GF_A_&amp;_B"/>
      <sheetName val="Kolom_Mezzanine"/>
      <sheetName val="Kolom_P1A_&amp;_P1B"/>
      <sheetName val="Kolom_P2A_&amp;_P2B"/>
      <sheetName val="Kolom_P3"/>
      <sheetName val="Kolom_5,6"/>
      <sheetName val="Kolom_7,8,9,10,11,12,15,16,17"/>
      <sheetName val="Kolom_18,19,20,21,22,23,25"/>
      <sheetName val="Kolom_26_s_d_33,_35_s_d_atap"/>
      <sheetName val="SW__1"/>
      <sheetName val="SW__2"/>
      <sheetName val="SW__3"/>
      <sheetName val="SW__4"/>
      <sheetName val="SW__5"/>
      <sheetName val="SW__6"/>
      <sheetName val="SW__7"/>
      <sheetName val="SW__8"/>
      <sheetName val="SW__9"/>
      <sheetName val="Tangga_Utama"/>
      <sheetName val="Tangga_Unit"/>
      <sheetName val="Planter_Box"/>
      <sheetName val="BQ_3_2_STRUKTUR_-BAWAH_"/>
      <sheetName val="Balok_Ramp"/>
      <sheetName val="DAFT_ALAT,UPAH_&amp;_MAT"/>
      <sheetName val="ANALISA_ME"/>
      <sheetName val="Detail_BUL"/>
      <sheetName val="2-Genset_print"/>
      <sheetName val="L__Hr"/>
      <sheetName val="Metod_TWR"/>
      <sheetName val="+45,200_&amp;_+45,700_(Salah)"/>
      <sheetName val="D2_2_1"/>
      <sheetName val="B_2(LANJUTAN)"/>
      <sheetName val="Cold_Miling"/>
      <sheetName val="F_ALARM"/>
      <sheetName val="RAB_fisik"/>
      <sheetName val="Daf-1_Persiapan"/>
      <sheetName val="ALL_SUM"/>
      <sheetName val="Tubing_&amp;_fitting"/>
      <sheetName val="Pengalaman_Per"/>
      <sheetName val="rekap_A4"/>
      <sheetName val="rekap_b4"/>
      <sheetName val="grand_sum4"/>
      <sheetName val="HARGA_MATERIAL4"/>
      <sheetName val="BQ_ARS3"/>
      <sheetName val="H_Satuan3"/>
      <sheetName val="A-11_Steel_Str3"/>
      <sheetName val="A-03_Pile3"/>
      <sheetName val="Paint_Type_B2"/>
      <sheetName val="Spec_ME2"/>
      <sheetName val="RKP_ANL2"/>
      <sheetName val="REKAP_ARSITEKTUR_2"/>
      <sheetName val="9_2~PK2"/>
      <sheetName val="Rekap_Direct_Cost2"/>
      <sheetName val="DRAFT_KONSUMEN2"/>
      <sheetName val="BQ_(by_owner)2"/>
      <sheetName val="rab_me_(fisik)2"/>
      <sheetName val="rab_me_(by_owner)_2"/>
      <sheetName val="Harga_Satuan2"/>
      <sheetName val="ELEMENT_SUM2"/>
      <sheetName val="Analisa_Upah_&amp;_Bahan_Plum2"/>
      <sheetName val="pintu_jendela2"/>
      <sheetName val="01A-_RAB2"/>
      <sheetName val="Analisa_Tend2"/>
      <sheetName val="Weight_Bridge2"/>
      <sheetName val="Balok_L_14"/>
      <sheetName val="Pekerjaan_2"/>
      <sheetName val="Area_Tabulation12"/>
      <sheetName val="Proj_Data2"/>
      <sheetName val="Daf__No__-_4_22"/>
      <sheetName val="COST-PERSON-J_O_2"/>
      <sheetName val="SUM_TIANG_PC2"/>
      <sheetName val="Currency_Rate2"/>
      <sheetName val="Analisa_22"/>
      <sheetName val="Master_1_02"/>
      <sheetName val="Analisa_-Baku2"/>
      <sheetName val="Rekap_Prelim2"/>
      <sheetName val="Balok_L_15"/>
      <sheetName val="4-Basic_Price2"/>
      <sheetName val="Tie_Beam2"/>
      <sheetName val="Blk_Lt1-Lt__32"/>
      <sheetName val="data_bahan2"/>
      <sheetName val="Sub_kon2"/>
      <sheetName val="Analisa_Teknik2"/>
      <sheetName val="Material_2"/>
      <sheetName val="Upah_borong2"/>
      <sheetName val="Analisa_alat_berat___2"/>
      <sheetName val="Alat_Berat2"/>
      <sheetName val="Instal_precast2"/>
      <sheetName val="CATU_DAYA_LISTRIK_PK2"/>
      <sheetName val="PERALATAN_&amp;_KATUP2_PK2"/>
      <sheetName val="PERALATAN_UTAMA_PK2"/>
      <sheetName val="CATU_DAYA_LISTRIK_PLB2"/>
      <sheetName val="PERALATAN_&amp;_KATUP2_PLB2"/>
      <sheetName val="PERALATAN_UTAMA_PLB2"/>
      <sheetName val="PEMIPAAN_PK2"/>
      <sheetName val="PEMIPAAN_PLB2"/>
      <sheetName val="basic_price1"/>
      <sheetName val="HB_2"/>
      <sheetName val="PileCap_2"/>
      <sheetName val="Blk_B12"/>
      <sheetName val="An_Struktur2"/>
      <sheetName val="Unit_Rate__2_2"/>
      <sheetName val="D2_22"/>
      <sheetName val="An_str2"/>
      <sheetName val="Direct_Cost_Thp_22"/>
      <sheetName val="GRAND_TOTAL2"/>
      <sheetName val="ASPAL_(14)2"/>
      <sheetName val="DAFTAR_HARGA2"/>
      <sheetName val="PRINT_OUT1"/>
      <sheetName val="an__struktur2"/>
      <sheetName val="BQ_STR1"/>
      <sheetName val="_______BoQ________1"/>
      <sheetName val="An-Pre_2"/>
      <sheetName val="ANAL_KOEF2"/>
      <sheetName val="Sumber_Daya2"/>
      <sheetName val="struktur_tdk_dipakai2"/>
      <sheetName val="HS_Bhn2"/>
      <sheetName val="TOTAL_Summary2"/>
      <sheetName val="bill_52"/>
      <sheetName val="harga_2"/>
      <sheetName val="UPAH_+_ALAT2"/>
      <sheetName val="Satuan_Dasar2"/>
      <sheetName val="Dftr_Barang2"/>
      <sheetName val="Analisa_Upah___Bahan_Plum2"/>
      <sheetName val="M_AR-KUAT1"/>
      <sheetName val="Faktor_Markup2"/>
      <sheetName val="Data_Markup2"/>
      <sheetName val="M_Pekerjaan2"/>
      <sheetName val="Agregat_Halus_&amp;_Kasar2"/>
      <sheetName val="Rekap_DBAK1"/>
      <sheetName val="ME_UMY1"/>
      <sheetName val="D_&amp;_W_sizes1"/>
      <sheetName val="Perm__Test1"/>
      <sheetName val="B_-_Norelec1"/>
      <sheetName val="an_mek1"/>
      <sheetName val="main_summary2"/>
      <sheetName val="Daftar_Harga_12"/>
      <sheetName val="Kolom_UT2"/>
      <sheetName val="Analisa_&amp;_Upah1"/>
      <sheetName val="An_H_Sat_Pek_Ut1"/>
      <sheetName val="D_781"/>
      <sheetName val="D_791"/>
      <sheetName val="D_801"/>
      <sheetName val="D_811"/>
      <sheetName val="D_821"/>
      <sheetName val="D_831"/>
      <sheetName val="D_841"/>
      <sheetName val="D_851"/>
      <sheetName val="D_861"/>
      <sheetName val="D_871"/>
      <sheetName val="D_881"/>
      <sheetName val="D_891"/>
      <sheetName val="D_911"/>
      <sheetName val="D_921"/>
      <sheetName val="D_931"/>
      <sheetName val="D_941"/>
      <sheetName val="D_951"/>
      <sheetName val="D_961"/>
      <sheetName val="Material_Master1"/>
      <sheetName val="2_102"/>
      <sheetName val="Analisa_STR2"/>
      <sheetName val="Ring_Balok1"/>
      <sheetName val="RAB_AR&amp;STR1"/>
      <sheetName val="12__Analisa1"/>
      <sheetName val="banding_hrg1"/>
      <sheetName val="AMD_I1"/>
      <sheetName val="Bahan_Upah_Alat1"/>
      <sheetName val="ans_harga1"/>
      <sheetName val="POS_12341"/>
      <sheetName val="Unit_Price1"/>
      <sheetName val="HRG_BHN1"/>
      <sheetName val="Upah_&amp;_Bahan1"/>
      <sheetName val="PRD_01-31"/>
      <sheetName val="surfacing_&amp;_point___1"/>
      <sheetName val="stone_mas_ARE1"/>
      <sheetName val="Hrg_Sat1"/>
      <sheetName val="D3_11"/>
      <sheetName val="Tie_Beam_GN1"/>
      <sheetName val="Schedule_Rev1"/>
      <sheetName val="Man_Power1"/>
      <sheetName val="HSBU_ANA1"/>
      <sheetName val="ANALISA_PEK_UMUM1"/>
      <sheetName val="analisa_PUBM1"/>
      <sheetName val="VOLUME_BAJA2"/>
      <sheetName val="Bahan_1"/>
      <sheetName val="Master_Edit1"/>
      <sheetName val="Bill_of_Qty_MEP1"/>
      <sheetName val="Daf_11"/>
      <sheetName val="HB_ARSITEKTUR1"/>
      <sheetName val="HB_STRUKTUR1"/>
      <sheetName val="Price_Biaya_Cadangan1"/>
      <sheetName val="BQ_Rekapitulasi__Akhir1"/>
      <sheetName val="RKP_PLUMBING1"/>
      <sheetName val="Prog_korp1"/>
      <sheetName val="An_Ars1"/>
      <sheetName val="anls_space_frame1"/>
      <sheetName val="RAB_11"/>
      <sheetName val="Har_Sat1"/>
      <sheetName val="Bill_No_2_1_1"/>
      <sheetName val="An_Arsitektur1"/>
      <sheetName val="Analisa_BOW_071"/>
      <sheetName val="Kolom_B_3a_&amp;_3b1"/>
      <sheetName val="Rasio_Plat1"/>
      <sheetName val="Keb__besi_&amp;_Beton1"/>
      <sheetName val="Raff_Foundation_Ok1"/>
      <sheetName val="Pile_Cape_Ok1"/>
      <sheetName val="Caping_Beam1"/>
      <sheetName val="DDG__STP1"/>
      <sheetName val="DDG__GWT1"/>
      <sheetName val="Ret__Wall1"/>
      <sheetName val="Balok_Bsm_3B-1B1"/>
      <sheetName val="Balok_GF1"/>
      <sheetName val="Balok_P1-P21"/>
      <sheetName val="Balok_P31"/>
      <sheetName val="Balok_5-6-71"/>
      <sheetName val="Balok_8-9-101"/>
      <sheetName val="Balok_11-12-151"/>
      <sheetName val="Balok_16-17-181"/>
      <sheetName val="Balok_19-20-211"/>
      <sheetName val="Balok_22-23-251"/>
      <sheetName val="Balok_26-27-281"/>
      <sheetName val="Balok_29-30-311"/>
      <sheetName val="Balok_32-33-351"/>
      <sheetName val="Balok_36-37-38-391"/>
      <sheetName val="Balok_Atap1"/>
      <sheetName val="Kolom_B_2a_&amp;_2b1"/>
      <sheetName val="Kolom_B_1a_&amp;_1b1"/>
      <sheetName val="Kolom_GF_A_&amp;_B1"/>
      <sheetName val="Kolom_Mezzanine1"/>
      <sheetName val="Kolom_P1A_&amp;_P1B1"/>
      <sheetName val="Kolom_P2A_&amp;_P2B1"/>
      <sheetName val="Kolom_P31"/>
      <sheetName val="Kolom_5,61"/>
      <sheetName val="Kolom_7,8,9,10,11,12,15,16,171"/>
      <sheetName val="Kolom_18,19,20,21,22,23,251"/>
      <sheetName val="Kolom_26_s_d_33,_35_s_d_atap1"/>
      <sheetName val="SW__11"/>
      <sheetName val="SW__21"/>
      <sheetName val="SW__31"/>
      <sheetName val="SW__41"/>
      <sheetName val="SW__51"/>
      <sheetName val="SW__61"/>
      <sheetName val="SW__71"/>
      <sheetName val="SW__81"/>
      <sheetName val="SW__91"/>
      <sheetName val="Tangga_Utama1"/>
      <sheetName val="Tangga_Unit1"/>
      <sheetName val="Planter_Box1"/>
      <sheetName val="BQ_3_2_STRUKTUR_-BAWAH_1"/>
      <sheetName val="Balok_Ramp1"/>
      <sheetName val="DAFT_ALAT,UPAH_&amp;_MAT1"/>
      <sheetName val="List_Doc1"/>
      <sheetName val="ANALISA_ME1"/>
      <sheetName val="Detail_BUL1"/>
      <sheetName val="2-Genset_print1"/>
      <sheetName val="L__Hr1"/>
      <sheetName val="Metod_TWR1"/>
      <sheetName val="+45,200_&amp;_+45,700_(Salah)1"/>
      <sheetName val="D2_2_11"/>
      <sheetName val="B_2(LANJUTAN)1"/>
      <sheetName val="Cold_Miling1"/>
      <sheetName val="F_ALARM1"/>
      <sheetName val="RAB_fisik1"/>
      <sheetName val="Daf-1_Persiapan1"/>
      <sheetName val="ALL_SUM1"/>
      <sheetName val="Tubing_&amp;_fitting1"/>
      <sheetName val="Pengalaman_Per1"/>
      <sheetName val="Peserta"/>
      <sheetName val="s5"/>
      <sheetName val="Surat Pernyataan"/>
      <sheetName val="extern"/>
      <sheetName val="TBL_BANTU"/>
      <sheetName val="TBL_PROYEK"/>
      <sheetName val="LPMING1"/>
      <sheetName val="rab strktr ars print"/>
      <sheetName val="pers"/>
      <sheetName val=""/>
      <sheetName val="INPUT AGST"/>
      <sheetName val="KODE UPAH"/>
      <sheetName val="pml"/>
      <sheetName val="FORM 3A"/>
      <sheetName val="k341k612"/>
      <sheetName val="Uraian"/>
      <sheetName val="V-5700"/>
      <sheetName val="SATUAN "/>
      <sheetName val="HARGA SATUAN ARS"/>
      <sheetName val="Data PJ"/>
      <sheetName val="asumsi"/>
      <sheetName val="Superstruc"/>
      <sheetName val="Gudang non AC-AC Struktur"/>
      <sheetName val="FINAL"/>
      <sheetName val="civil-work"/>
      <sheetName val="REKAP ANALISA"/>
      <sheetName val="ANALISA SNI'08(ubh bgsting)"/>
      <sheetName val="PP"/>
      <sheetName val="EXF"/>
      <sheetName val="RAB-ARS"/>
      <sheetName val="MTa"/>
      <sheetName val="Bill 2.3"/>
      <sheetName val="Bill 2.5B"/>
      <sheetName val="Bill 2.1"/>
      <sheetName val="Pek.Luar"/>
      <sheetName val="集計表_ﾍﾞｰｽ"/>
      <sheetName val="Pintu Jendela per_lantai_"/>
      <sheetName val="Grand summary"/>
      <sheetName val="besi"/>
      <sheetName val="REKAP_BACKUP MC 4"/>
      <sheetName val="REKAP_BACKUP MC3"/>
      <sheetName val="7.공정표"/>
      <sheetName val="RFP005"/>
      <sheetName val="Prod.Alat"/>
      <sheetName val="Rek.Cianten3"/>
      <sheetName val="Alat PL"/>
      <sheetName val="B _ Norelec"/>
      <sheetName val="Analisa Sipil"/>
      <sheetName val="FMU"/>
      <sheetName val="Daftarharga"/>
      <sheetName val="B D_AHS6"/>
      <sheetName val="INPUT HARIAN"/>
      <sheetName val="Cost Summary"/>
      <sheetName val="BQ_effice"/>
      <sheetName val="Valuation"/>
      <sheetName val="L.BA blok"/>
      <sheetName val="Laba"/>
      <sheetName val="Inputs"/>
      <sheetName val="FORM-X-1"/>
      <sheetName val="ANLS-PJ"/>
      <sheetName val="UP SNI"/>
      <sheetName val="SAT-BHN"/>
      <sheetName val="B&amp;U"/>
      <sheetName val="Harga Bahan &amp; Upah "/>
      <sheetName val="DC"/>
      <sheetName val="DATA OP"/>
      <sheetName val="Analisa Tend (2)"/>
      <sheetName val="DAFTAR 7"/>
      <sheetName val="DAFTAR_8"/>
      <sheetName val="Summary "/>
      <sheetName val="9-1차이내역"/>
      <sheetName val="japanese"/>
      <sheetName val="prelim"/>
      <sheetName val="G_Merak-FIX"/>
      <sheetName val="Price_List"/>
      <sheetName val="II.3 HSD"/>
      <sheetName val="JOB'S"/>
      <sheetName val="Harga Bahan &amp; Upah"/>
      <sheetName val="Piping Design Data"/>
      <sheetName val="F1771-V"/>
      <sheetName val="1.Quot-Grissik"/>
      <sheetName val="Detail Piutang"/>
      <sheetName val="KODE REK"/>
      <sheetName val="cor-'98-2"/>
      <sheetName val="IDENTITAS"/>
      <sheetName val="Sat-Bhn&amp;Upah Paket 04"/>
      <sheetName val="PENGAL yg Dilaksanakan"/>
      <sheetName val="F1771-II"/>
      <sheetName val="H-BHN"/>
      <sheetName val="A-BANTU"/>
      <sheetName val="MON_OH"/>
      <sheetName val="BHN-UPH-ALT"/>
      <sheetName val="DATA_BASE1"/>
      <sheetName val="ADD"/>
      <sheetName val="LAMP_PERUBAHAN"/>
      <sheetName val="Basic Data"/>
      <sheetName val="Unit Rate"/>
      <sheetName val="rab-SAPHIR"/>
      <sheetName val="Tataudara"/>
      <sheetName val="RUCIKA&amp;WAVIN"/>
      <sheetName val="BAHN"/>
      <sheetName val="Daftar"/>
      <sheetName val="AnAlat"/>
      <sheetName val="Rkp"/>
      <sheetName val="ELEK"/>
      <sheetName val="AnalisaSIPIL RIIL RAP"/>
      <sheetName val="Anls_BKL"/>
      <sheetName val="RLB"/>
      <sheetName val="BL (1)"/>
      <sheetName val="AnalisaSIPIL RIIL"/>
      <sheetName val="Upah+Bhn"/>
      <sheetName val="DEKAN"/>
      <sheetName val="Material-mr"/>
      <sheetName val="F.1 1.G.ST.1A"/>
      <sheetName val="jml pekerja"/>
      <sheetName val="harsat sdy"/>
      <sheetName val="Analisa SNI STANDART "/>
      <sheetName val="SCH"/>
      <sheetName val="Unit"/>
      <sheetName val="Dating"/>
      <sheetName val="HM"/>
      <sheetName val="List Plant"/>
      <sheetName val="SAT"/>
      <sheetName val="Form AHS"/>
      <sheetName val="UPAH &amp; BHN ARS"/>
      <sheetName val="AHS ARS"/>
      <sheetName val="MPADC"/>
      <sheetName val="S_BoQ"/>
      <sheetName val="MU"/>
      <sheetName val="pivot"/>
      <sheetName val="L-3 DHSD"/>
      <sheetName val="BD 2.1 - 7.1(8)"/>
      <sheetName val="rINCIAN"/>
      <sheetName val="ana_san"/>
      <sheetName val="Spek-ME"/>
      <sheetName val="Pile Cap"/>
      <sheetName val="TAMBAHAN PANCANG"/>
      <sheetName val="REKAP BESI BATANG"/>
      <sheetName val="Rincian Bunga Bank"/>
      <sheetName val="DB"/>
      <sheetName val="Harga Sat_APP"/>
      <sheetName val="PersList"/>
      <sheetName val="Schedule 11a"/>
      <sheetName val="Temporary"/>
      <sheetName val="Septick tank"/>
      <sheetName val="Subkon"/>
      <sheetName val="DATA PROYEK"/>
      <sheetName val="HO Status"/>
      <sheetName val="perkerasan"/>
      <sheetName val="Daf Besi"/>
      <sheetName val="Unit Costs"/>
      <sheetName val="PekTanah"/>
      <sheetName val="Piling"/>
      <sheetName val="RANGKUM"/>
      <sheetName val="InputAlat"/>
      <sheetName val="Dewatering"/>
      <sheetName val="Jalan"/>
      <sheetName val="Jembatan"/>
      <sheetName val="River Protect"/>
      <sheetName val="Df-Kuan"/>
      <sheetName val="DaftarAn"/>
      <sheetName val="Input Data"/>
      <sheetName val="ALAT-1"/>
      <sheetName val="Standby Alat"/>
      <sheetName val="RAB Rehab BatuMelik"/>
      <sheetName val="PO-2"/>
      <sheetName val="AnMobilisasi"/>
      <sheetName val="3-DIV4"/>
      <sheetName val="CODE"/>
      <sheetName val="RAB (OK)"/>
      <sheetName val="Bill_Qua"/>
      <sheetName val="dasar"/>
      <sheetName val="PEKERJA"/>
      <sheetName val="H.Upah"/>
      <sheetName val="Potongan"/>
      <sheetName val="Nur Rachmat"/>
      <sheetName val="Nur Rachmat (3)"/>
      <sheetName val="BA.Potong (7)"/>
      <sheetName val="BSA (10)"/>
      <sheetName val="DIV-7"/>
      <sheetName val="Rek.An"/>
      <sheetName val="Print"/>
      <sheetName val="Luas-Tot"/>
      <sheetName val="P5"/>
      <sheetName val="HD"/>
      <sheetName val="Surat"/>
      <sheetName val="BPM"/>
      <sheetName val="URUTAN BUKA"/>
      <sheetName val="B.ARC"/>
      <sheetName val="Variables"/>
      <sheetName val="DailyWeeklyPlan"/>
      <sheetName val="LINK-MAST. BASIC PRICE"/>
      <sheetName val="Sub Penjumlahan"/>
      <sheetName val="EXPL-ADDS"/>
      <sheetName val="a.h ars"/>
      <sheetName val="rekap_A5"/>
      <sheetName val="rekap_b5"/>
      <sheetName val="grand_sum5"/>
      <sheetName val="HARGA_MATERIAL5"/>
      <sheetName val="BQ_ARS4"/>
      <sheetName val="H_Satuan4"/>
      <sheetName val="A-11_Steel_Str4"/>
      <sheetName val="A-03_Pile4"/>
      <sheetName val="Paint_Type_B3"/>
      <sheetName val="RKP_ANL3"/>
      <sheetName val="Spec_ME3"/>
      <sheetName val="REKAP_ARSITEKTUR_3"/>
      <sheetName val="BQ_(by_owner)3"/>
      <sheetName val="rab_me_(fisik)3"/>
      <sheetName val="rab_me_(by_owner)_3"/>
      <sheetName val="pintu_jendela3"/>
      <sheetName val="01A-_RAB3"/>
      <sheetName val="ELEMENT_SUM3"/>
      <sheetName val="9_2~PK3"/>
      <sheetName val="Harga_Satuan3"/>
      <sheetName val="Analisa_Upah_&amp;_Bahan_Plum3"/>
      <sheetName val="Area_Tabulation13"/>
      <sheetName val="Proj_Data3"/>
      <sheetName val="Rekap_Direct_Cost3"/>
      <sheetName val="Balok_L_16"/>
      <sheetName val="SUM_TIANG_PC3"/>
      <sheetName val="Analisa_Tend3"/>
      <sheetName val="Daf__No__-_4_23"/>
      <sheetName val="Currency_Rate3"/>
      <sheetName val="Analisa_23"/>
      <sheetName val="Pekerjaan_3"/>
      <sheetName val="Master_1_03"/>
      <sheetName val="Analisa_-Baku3"/>
      <sheetName val="Rekap_Prelim3"/>
      <sheetName val="Balok_L_17"/>
      <sheetName val="data_bahan3"/>
      <sheetName val="Sub_kon3"/>
      <sheetName val="Analisa_Teknik3"/>
      <sheetName val="Material_3"/>
      <sheetName val="Upah_borong3"/>
      <sheetName val="Analisa_alat_berat___3"/>
      <sheetName val="Alat_Berat3"/>
      <sheetName val="Instal_precast3"/>
      <sheetName val="4-Basic_Price3"/>
      <sheetName val="DRAFT_KONSUMEN3"/>
      <sheetName val="Weight_Bridge3"/>
      <sheetName val="COST-PERSON-J_O_3"/>
      <sheetName val="CATU_DAYA_LISTRIK_PK3"/>
      <sheetName val="PERALATAN_&amp;_KATUP2_PK3"/>
      <sheetName val="PERALATAN_UTAMA_PK3"/>
      <sheetName val="CATU_DAYA_LISTRIK_PLB3"/>
      <sheetName val="PERALATAN_&amp;_KATUP2_PLB3"/>
      <sheetName val="PERALATAN_UTAMA_PLB3"/>
      <sheetName val="PEMIPAAN_PK3"/>
      <sheetName val="PEMIPAAN_PLB3"/>
      <sheetName val="HB_3"/>
      <sheetName val="PileCap_3"/>
      <sheetName val="Blk_B13"/>
      <sheetName val="An_Struktur3"/>
      <sheetName val="Unit_Rate__2_3"/>
      <sheetName val="D2_23"/>
      <sheetName val="An_str3"/>
      <sheetName val="Direct_Cost_Thp_23"/>
      <sheetName val="Tie_Beam3"/>
      <sheetName val="Blk_Lt1-Lt__33"/>
      <sheetName val="GRAND_TOTAL3"/>
      <sheetName val="ASPAL_(14)3"/>
      <sheetName val="DAFTAR_HARGA3"/>
      <sheetName val="basic_price2"/>
      <sheetName val="an__struktur3"/>
      <sheetName val="BQ_STR2"/>
      <sheetName val="PRINT_OUT2"/>
      <sheetName val="_______BoQ________2"/>
      <sheetName val="An-Pre_3"/>
      <sheetName val="struktur_tdk_dipakai3"/>
      <sheetName val="HS_Bhn3"/>
      <sheetName val="TOTAL_Summary3"/>
      <sheetName val="bill_53"/>
      <sheetName val="harga_3"/>
      <sheetName val="UPAH_+_ALAT3"/>
      <sheetName val="ANAL_KOEF3"/>
      <sheetName val="Sumber_Daya3"/>
      <sheetName val="Satuan_Dasar3"/>
      <sheetName val="Rekap_DBAK2"/>
      <sheetName val="ME_UMY2"/>
      <sheetName val="B_-_Norelec2"/>
      <sheetName val="an_mek2"/>
      <sheetName val="Analisa_Upah___Bahan_Plum3"/>
      <sheetName val="main_summary3"/>
      <sheetName val="Daftar_Harga_13"/>
      <sheetName val="Kolom_UT3"/>
      <sheetName val="Analisa_&amp;_Upah2"/>
      <sheetName val="Perm__Test2"/>
      <sheetName val="Analisa_STR3"/>
      <sheetName val="Faktor_Markup3"/>
      <sheetName val="Data_Markup3"/>
      <sheetName val="M_Pekerjaan3"/>
      <sheetName val="M_AR-KUAT2"/>
      <sheetName val="Material_Master2"/>
      <sheetName val="Dftr_Barang3"/>
      <sheetName val="Agregat_Halus_&amp;_Kasar3"/>
      <sheetName val="2_103"/>
      <sheetName val="Ring_Balok2"/>
      <sheetName val="RAB_AR&amp;STR2"/>
      <sheetName val="12__Analisa2"/>
      <sheetName val="Bahan_Upah_Alat2"/>
      <sheetName val="surfacing_&amp;_point___2"/>
      <sheetName val="stone_mas_ARE2"/>
      <sheetName val="D_&amp;_W_sizes2"/>
      <sheetName val="An_H_Sat_Pek_Ut2"/>
      <sheetName val="D_782"/>
      <sheetName val="D_792"/>
      <sheetName val="D_802"/>
      <sheetName val="D_812"/>
      <sheetName val="D_822"/>
      <sheetName val="D_832"/>
      <sheetName val="D_842"/>
      <sheetName val="D_852"/>
      <sheetName val="D_862"/>
      <sheetName val="D_872"/>
      <sheetName val="D_882"/>
      <sheetName val="D_892"/>
      <sheetName val="D_912"/>
      <sheetName val="D_922"/>
      <sheetName val="D_932"/>
      <sheetName val="D_942"/>
      <sheetName val="D_952"/>
      <sheetName val="D_962"/>
      <sheetName val="banding_hrg2"/>
      <sheetName val="AMD_I2"/>
      <sheetName val="ans_harga2"/>
      <sheetName val="POS_12342"/>
      <sheetName val="Unit_Price2"/>
      <sheetName val="HRG_BHN2"/>
      <sheetName val="Upah_&amp;_Bahan2"/>
      <sheetName val="PRD_01-32"/>
      <sheetName val="Hrg_Sat2"/>
      <sheetName val="D3_12"/>
      <sheetName val="Tie_Beam_GN2"/>
      <sheetName val="Schedule_Rev2"/>
      <sheetName val="Man_Power2"/>
      <sheetName val="HSBU_ANA2"/>
      <sheetName val="ANALISA_PEK_UMUM2"/>
      <sheetName val="analisa_PUBM2"/>
      <sheetName val="VOLUME_BAJA3"/>
      <sheetName val="Bahan_2"/>
      <sheetName val="Master_Edit2"/>
      <sheetName val="Bill_of_Qty_MEP2"/>
      <sheetName val="Daf_12"/>
      <sheetName val="HB_ARSITEKTUR2"/>
      <sheetName val="HB_STRUKTUR2"/>
      <sheetName val="Price_Biaya_Cadangan2"/>
      <sheetName val="BQ_Rekapitulasi__Akhir2"/>
      <sheetName val="RKP_PLUMBING2"/>
      <sheetName val="Prog_korp2"/>
      <sheetName val="An_Ars2"/>
      <sheetName val="anls_space_frame2"/>
      <sheetName val="RAB_12"/>
      <sheetName val="Har_Sat2"/>
      <sheetName val="Bill_No_2_1_2"/>
      <sheetName val="An_Arsitektur2"/>
      <sheetName val="Analisa_BOW_072"/>
      <sheetName val="Kolom_B_3a_&amp;_3b2"/>
      <sheetName val="Rasio_Plat2"/>
      <sheetName val="Keb__besi_&amp;_Beton2"/>
      <sheetName val="Raff_Foundation_Ok2"/>
      <sheetName val="Pile_Cape_Ok2"/>
      <sheetName val="Caping_Beam2"/>
      <sheetName val="DDG__STP2"/>
      <sheetName val="DDG__GWT2"/>
      <sheetName val="Ret__Wall2"/>
      <sheetName val="Balok_Bsm_3B-1B2"/>
      <sheetName val="Balok_GF2"/>
      <sheetName val="Balok_P1-P22"/>
      <sheetName val="Balok_P32"/>
      <sheetName val="Balok_5-6-72"/>
      <sheetName val="Balok_8-9-102"/>
      <sheetName val="Balok_11-12-152"/>
      <sheetName val="Balok_16-17-182"/>
      <sheetName val="Balok_19-20-212"/>
      <sheetName val="Balok_22-23-252"/>
      <sheetName val="Balok_26-27-282"/>
      <sheetName val="Balok_29-30-312"/>
      <sheetName val="Balok_32-33-352"/>
      <sheetName val="Balok_36-37-38-392"/>
      <sheetName val="Balok_Atap2"/>
      <sheetName val="Kolom_B_2a_&amp;_2b2"/>
      <sheetName val="Kolom_B_1a_&amp;_1b2"/>
      <sheetName val="Kolom_GF_A_&amp;_B2"/>
      <sheetName val="Kolom_Mezzanine2"/>
      <sheetName val="Kolom_P1A_&amp;_P1B2"/>
      <sheetName val="Kolom_P2A_&amp;_P2B2"/>
      <sheetName val="Kolom_P32"/>
      <sheetName val="Kolom_5,62"/>
      <sheetName val="Kolom_7,8,9,10,11,12,15,16,172"/>
      <sheetName val="Kolom_18,19,20,21,22,23,252"/>
      <sheetName val="Kolom_26_s_d_33,_35_s_d_atap2"/>
      <sheetName val="SW__12"/>
      <sheetName val="SW__22"/>
      <sheetName val="SW__32"/>
      <sheetName val="SW__42"/>
      <sheetName val="SW__52"/>
      <sheetName val="SW__62"/>
      <sheetName val="SW__72"/>
      <sheetName val="SW__82"/>
      <sheetName val="SW__92"/>
      <sheetName val="Tangga_Utama2"/>
      <sheetName val="Tangga_Unit2"/>
      <sheetName val="Planter_Box2"/>
      <sheetName val="BQ_3_2_STRUKTUR_-BAWAH_2"/>
      <sheetName val="Balok_Ramp2"/>
      <sheetName val="DAFT_ALAT,UPAH_&amp;_MAT2"/>
      <sheetName val="List_Doc2"/>
      <sheetName val="ANALISA_ME2"/>
      <sheetName val="Detail_BUL2"/>
      <sheetName val="2-Genset_print2"/>
      <sheetName val="L__Hr2"/>
      <sheetName val="Metod_TWR2"/>
      <sheetName val="+45,200_&amp;_+45,700_(Salah)2"/>
      <sheetName val="D2_2_12"/>
      <sheetName val="B_2(LANJUTAN)2"/>
      <sheetName val="Cold_Miling2"/>
      <sheetName val="F_ALARM2"/>
      <sheetName val="Daf-1_Persiapan2"/>
      <sheetName val="ALL_SUM2"/>
      <sheetName val="Tubing_&amp;_fitting2"/>
      <sheetName val="Pengalaman_Per2"/>
      <sheetName val="iTEM_hARSAT"/>
      <sheetName val="4_2_1"/>
      <sheetName val="Cash_Flow_bulanan"/>
      <sheetName val="RAB_fisik2"/>
      <sheetName val="List_Plafound_Gypsum"/>
      <sheetName val="List_Plafound_WR"/>
      <sheetName val="Screning_Ac"/>
      <sheetName val="Evaluasi_(_1_)"/>
      <sheetName val="Gal_Jack_Hammer"/>
      <sheetName val="Harsat_Bahan"/>
      <sheetName val="Harsat_Upah"/>
      <sheetName val="Daf-III_1_1__Dinding_PARKIR"/>
      <sheetName val="DAf-III_8__Facade"/>
      <sheetName val="Daf-III_2_2__Pintu_TOWER"/>
      <sheetName val="JUMLAHAN_TOTAL_"/>
      <sheetName val="Daf-III_1_2__Dinding_TOWER"/>
      <sheetName val="Rencana_S_curve"/>
      <sheetName val="Cash_flow_detail_breakdown"/>
      <sheetName val="List_H_Bahan&amp;Upah"/>
      <sheetName val="REKAP_VOLUME1"/>
      <sheetName val="D1__Plint"/>
      <sheetName val="Harga_Bahan"/>
      <sheetName val="HSA_&amp;_PAB"/>
      <sheetName val="Harga_Upah_"/>
      <sheetName val="Eva__Progres"/>
      <sheetName val="DF-7_(2)"/>
      <sheetName val="BILL_4"/>
      <sheetName val="Kell_Plint-TH"/>
      <sheetName val="Kel__Dind-TH"/>
      <sheetName val="EPB_"/>
      <sheetName val="pro_ra_op"/>
      <sheetName val="inves_alat"/>
      <sheetName val="dashboard_VERSI_BATUBARA"/>
      <sheetName val="HSP_swk"/>
      <sheetName val="NP_(2)"/>
      <sheetName val="6PILE__(돌출)"/>
      <sheetName val="Analisa_Tambahan"/>
      <sheetName val="Analisa_PL"/>
      <sheetName val="Surat_Pernyataan"/>
      <sheetName val="Isolasi_Luar_Dalam"/>
      <sheetName val="Isolasi_Luar"/>
      <sheetName val="Harga_Dasar"/>
      <sheetName val="rab_strktr_ars_print"/>
      <sheetName val="AHS_Marka"/>
      <sheetName val="UPH_BHN"/>
      <sheetName val="Unit_Cost"/>
      <sheetName val="ANALISA_(2)"/>
      <sheetName val="PRD 01-9"/>
      <sheetName val="PRD 01-11"/>
      <sheetName val="PRD 01-5"/>
      <sheetName val="Rekap 1"/>
      <sheetName val="PRD 01-6"/>
      <sheetName val="PRD 01-8"/>
      <sheetName val="PRD 01-7"/>
      <sheetName val="Std-Prod KS"/>
      <sheetName val="Week9-Feb    "/>
      <sheetName val="BTL-Bau"/>
      <sheetName val="var"/>
      <sheetName val="Anal_ Pancang"/>
      <sheetName val="HDasar"/>
      <sheetName val="Exch.rate"/>
      <sheetName val="MAPDC"/>
      <sheetName val="OwnEq"/>
      <sheetName val="PriceList"/>
      <sheetName val="ListAnalisa"/>
      <sheetName val="DIV.3"/>
      <sheetName val="DIV.9"/>
      <sheetName val="PEMBAGIAN"/>
      <sheetName val="pricing"/>
      <sheetName val="div 7"/>
      <sheetName val="RPP01 3"/>
      <sheetName val="MAPP"/>
      <sheetName val="AnalisaHarga"/>
      <sheetName val="Analisa Harga Sat"/>
      <sheetName val="ANALISA HARGA SATUAN"/>
      <sheetName val="4. Kata Pengantar"/>
      <sheetName val="NAMES"/>
      <sheetName val="pl"/>
      <sheetName val="Opening"/>
      <sheetName val="Rekap Piutang"/>
      <sheetName val="DHSD"/>
      <sheetName val="BajaTul"/>
      <sheetName val="3.a. Lap Hasil Usaha"/>
      <sheetName val="인사자료총집계"/>
      <sheetName val="L3 An H Sat Mob"/>
      <sheetName val="3 Koef Alat"/>
      <sheetName val="Peralatan"/>
      <sheetName val="#REF!"/>
      <sheetName val="Master"/>
      <sheetName val="INPUT_HARIAN"/>
      <sheetName val="Basic_Data"/>
      <sheetName val="ANALISA_SNI'07rootsREV"/>
      <sheetName val="Gudang_non_AC-AC_Struktur"/>
      <sheetName val="Harga_Bahan_&amp;_Upah_"/>
      <sheetName val="Harga_Bahan_&amp;_Upah"/>
      <sheetName val="Price_List1"/>
      <sheetName val="INPUT_AGST"/>
      <sheetName val="KODE_UPAH"/>
      <sheetName val="PERALATAN_UTAMA_AC"/>
      <sheetName val="UNIT_FAN"/>
      <sheetName val="Analisa_Sipil"/>
      <sheetName val="B_D_AHS6"/>
      <sheetName val="Sum_EL"/>
      <sheetName val="Unit_Rate"/>
      <sheetName val="REKAP_"/>
      <sheetName val="A-11_Steel_Str_(2)"/>
      <sheetName val="GRAND_REKAP"/>
      <sheetName val="Fill_this_out_first___"/>
      <sheetName val="Harsat_Pekerjaan"/>
      <sheetName val="anl_sa"/>
      <sheetName val="B_as"/>
      <sheetName val="Bill_2_3"/>
      <sheetName val="Bill_2_5B"/>
      <sheetName val="Bill_2_1"/>
      <sheetName val="REKAP_ANALISA"/>
      <sheetName val="SATUAN_"/>
      <sheetName val="ANALISA_SNI'08(ubh_bgsting)"/>
      <sheetName val="Pek_Luar"/>
      <sheetName val="Data_PJ"/>
      <sheetName val="Summary_"/>
      <sheetName val="F_1_1_G_ST_1A"/>
      <sheetName val="AnalisaSIPIL_RIIL_RAP"/>
      <sheetName val="jml_pekerja"/>
      <sheetName val="harsat_sdy"/>
      <sheetName val="FORM_3A"/>
      <sheetName val="REKAP_BACKUP_MC_4"/>
      <sheetName val="REKAP_BACKUP_MC3"/>
      <sheetName val="7_공정표"/>
      <sheetName val="AnalisaSIPIL_RIIL"/>
      <sheetName val="Analisa_SNI_STANDART_"/>
      <sheetName val="1_Quot-Grissik"/>
      <sheetName val="Detail_Piutang"/>
      <sheetName val="KODE_REK"/>
      <sheetName val="HARGA_SATUAN_ARS"/>
      <sheetName val="Alat_PL"/>
      <sheetName val="Sat_Upah"/>
      <sheetName val="ANalisa_"/>
      <sheetName val="UP_SNI"/>
      <sheetName val="Analisa_Tend_(2)"/>
      <sheetName val="List_Plant"/>
      <sheetName val="Grand_summary"/>
      <sheetName val="Prod_Alat"/>
      <sheetName val="Rek_Cianten3"/>
      <sheetName val="Pintu_Jendela_per_lantai_"/>
      <sheetName val="Form_AHS"/>
      <sheetName val="Anls_Bow"/>
      <sheetName val="Sat_Bow"/>
      <sheetName val="B___Norelec"/>
      <sheetName val="UPAH_&amp;_BHN_ARS"/>
      <sheetName val="AHS_ARS"/>
      <sheetName val="L-3_DHSD"/>
      <sheetName val="BD_2_1_-_7_1(8)"/>
      <sheetName val="Piping_Design_Data"/>
      <sheetName val="Sat-Bhn&amp;Upah_Paket_04"/>
      <sheetName val="Pile_Cap"/>
      <sheetName val="TAMBAHAN_PANCANG"/>
      <sheetName val="REKAP_BESI_BATANG"/>
      <sheetName val="Rincian_Bunga_Bank"/>
      <sheetName val="Harga_Sat_APP"/>
      <sheetName val="Schedule_11a"/>
      <sheetName val="Septick_tank"/>
      <sheetName val="DATA_PROYEK"/>
      <sheetName val="HO_Status"/>
      <sheetName val="Daf_Besi"/>
      <sheetName val="II_3_HSD"/>
      <sheetName val="Unit_Costs"/>
      <sheetName val="River_Protect"/>
      <sheetName val="Input_Data1"/>
      <sheetName val="Standby_Alat"/>
      <sheetName val="abcdef"/>
      <sheetName val="MT_an"/>
      <sheetName val="tabel"/>
      <sheetName val="RL Biaya"/>
      <sheetName val="REPORT"/>
      <sheetName val="LABEL"/>
      <sheetName val="Sheet15"/>
      <sheetName val="A. Asumsi2015"/>
      <sheetName val="Potongan RET"/>
      <sheetName val="Kategori"/>
      <sheetName val="3-DIV2"/>
      <sheetName val="TS"/>
      <sheetName val="Propose Range"/>
      <sheetName val="Fill this out first..."/>
      <sheetName val="TS (A3)"/>
      <sheetName val="NORMA"/>
      <sheetName val="Olah"/>
      <sheetName val="Plan"/>
      <sheetName val="AnalisaHS"/>
      <sheetName val="fcsp-w"/>
      <sheetName val="rekap_A6"/>
      <sheetName val="rekap_b6"/>
      <sheetName val="grand_sum6"/>
      <sheetName val="HARGA_MATERIAL6"/>
      <sheetName val="BQ_ARS5"/>
      <sheetName val="H_Satuan5"/>
      <sheetName val="DRAFT_KONSUMEN4"/>
      <sheetName val="Paint_Type_B4"/>
      <sheetName val="A-11_Steel_Str5"/>
      <sheetName val="A-03_Pile5"/>
      <sheetName val="Spec_ME4"/>
      <sheetName val="RKP_ANL4"/>
      <sheetName val="REKAP_ARSITEKTUR_4"/>
      <sheetName val="BQ_(by_owner)4"/>
      <sheetName val="rab_me_(fisik)4"/>
      <sheetName val="rab_me_(by_owner)_4"/>
      <sheetName val="Harga_Satuan4"/>
      <sheetName val="ELEMENT_SUM4"/>
      <sheetName val="Analisa_Upah_&amp;_Bahan_Plum4"/>
      <sheetName val="pintu_jendela4"/>
      <sheetName val="01A-_RAB4"/>
      <sheetName val="Analisa_Tend4"/>
      <sheetName val="Rekap_Direct_Cost4"/>
      <sheetName val="9_2~PK4"/>
      <sheetName val="Area_Tabulation14"/>
      <sheetName val="Proj_Data4"/>
      <sheetName val="Balok_L_18"/>
      <sheetName val="SUM_TIANG_PC4"/>
      <sheetName val="Daf__No__-_4_24"/>
      <sheetName val="Currency_Rate4"/>
      <sheetName val="Analisa_24"/>
      <sheetName val="Pekerjaan_4"/>
      <sheetName val="Master_1_04"/>
      <sheetName val="Analisa_-Baku4"/>
      <sheetName val="Rekap_Prelim4"/>
      <sheetName val="Balok_L_19"/>
      <sheetName val="Weight_Bridge4"/>
      <sheetName val="COST-PERSON-J_O_4"/>
      <sheetName val="data_bahan4"/>
      <sheetName val="Sub_kon4"/>
      <sheetName val="Analisa_Teknik4"/>
      <sheetName val="Material_4"/>
      <sheetName val="Upah_borong4"/>
      <sheetName val="Analisa_alat_berat___4"/>
      <sheetName val="Alat_Berat4"/>
      <sheetName val="Instal_precast4"/>
      <sheetName val="4-Basic_Price4"/>
      <sheetName val="CATU_DAYA_LISTRIK_PK4"/>
      <sheetName val="PERALATAN_&amp;_KATUP2_PK4"/>
      <sheetName val="PERALATAN_UTAMA_PK4"/>
      <sheetName val="CATU_DAYA_LISTRIK_PLB4"/>
      <sheetName val="PERALATAN_&amp;_KATUP2_PLB4"/>
      <sheetName val="PERALATAN_UTAMA_PLB4"/>
      <sheetName val="PEMIPAAN_PK4"/>
      <sheetName val="PEMIPAAN_PLB4"/>
      <sheetName val="Tie_Beam4"/>
      <sheetName val="Blk_Lt1-Lt__34"/>
      <sheetName val="PRINT_OUT3"/>
      <sheetName val="An_Struktur4"/>
      <sheetName val="Unit_Rate__2_4"/>
      <sheetName val="HB_4"/>
      <sheetName val="An_str4"/>
      <sheetName val="Direct_Cost_Thp_24"/>
      <sheetName val="D2_24"/>
      <sheetName val="main_summary4"/>
      <sheetName val="HS_Bhn4"/>
      <sheetName val="TOTAL_Summary4"/>
      <sheetName val="bill_54"/>
      <sheetName val="Daftar_Harga_14"/>
      <sheetName val="basic_price3"/>
      <sheetName val="PileCap_4"/>
      <sheetName val="Blk_B14"/>
      <sheetName val="GRAND_TOTAL4"/>
      <sheetName val="ASPAL_(14)4"/>
      <sheetName val="DAFTAR_HARGA4"/>
      <sheetName val="an__struktur4"/>
      <sheetName val="BQ_STR3"/>
      <sheetName val="Data_Markup4"/>
      <sheetName val="Faktor_Markup4"/>
      <sheetName val="M_Pekerjaan4"/>
      <sheetName val="ANAL_KOEF4"/>
      <sheetName val="Satuan_Dasar4"/>
      <sheetName val="D3_13"/>
      <sheetName val="Analisa_Upah___Bahan_Plum4"/>
      <sheetName val="struktur_tdk_dipakai4"/>
      <sheetName val="harga_4"/>
      <sheetName val="UPAH_+_ALAT4"/>
      <sheetName val="An-Pre_4"/>
      <sheetName val="Sumber_Daya4"/>
      <sheetName val="Kolom_UT4"/>
      <sheetName val="M_AR-KUAT3"/>
      <sheetName val="Dftr_Barang4"/>
      <sheetName val="_______BoQ________3"/>
      <sheetName val="Rekap_DBAK3"/>
      <sheetName val="ME_UMY3"/>
      <sheetName val="B_-_Norelec3"/>
      <sheetName val="Analisa_&amp;_Upah3"/>
      <sheetName val="Agregat_Halus_&amp;_Kasar4"/>
      <sheetName val="Analisa_STR4"/>
      <sheetName val="Material_Master3"/>
      <sheetName val="RAB_AR&amp;STR3"/>
      <sheetName val="Perm__Test3"/>
      <sheetName val="2_104"/>
      <sheetName val="an_mek3"/>
      <sheetName val="Ring_Balok3"/>
      <sheetName val="12__Analisa3"/>
      <sheetName val="D_&amp;_W_sizes3"/>
      <sheetName val="Bahan_Upah_Alat3"/>
      <sheetName val="Hrg_Sat3"/>
      <sheetName val="Tie_Beam_GN3"/>
      <sheetName val="Schedule_Rev3"/>
      <sheetName val="Man_Power3"/>
      <sheetName val="HSBU_ANA3"/>
      <sheetName val="ANALISA_PEK_UMUM3"/>
      <sheetName val="analisa_PUBM3"/>
      <sheetName val="VOLUME_BAJA4"/>
      <sheetName val="Bahan_3"/>
      <sheetName val="HRG_BHN3"/>
      <sheetName val="An_H_Sat_Pek_Ut3"/>
      <sheetName val="D_783"/>
      <sheetName val="D_793"/>
      <sheetName val="D_803"/>
      <sheetName val="D_813"/>
      <sheetName val="D_823"/>
      <sheetName val="D_833"/>
      <sheetName val="D_843"/>
      <sheetName val="D_853"/>
      <sheetName val="D_863"/>
      <sheetName val="D_873"/>
      <sheetName val="D_883"/>
      <sheetName val="D_893"/>
      <sheetName val="D_913"/>
      <sheetName val="D_923"/>
      <sheetName val="D_933"/>
      <sheetName val="D_943"/>
      <sheetName val="D_953"/>
      <sheetName val="D_963"/>
      <sheetName val="banding_hrg3"/>
      <sheetName val="AMD_I3"/>
      <sheetName val="ans_harga3"/>
      <sheetName val="POS_12343"/>
      <sheetName val="Unit_Price3"/>
      <sheetName val="Upah_&amp;_Bahan3"/>
      <sheetName val="PRD_01-33"/>
      <sheetName val="surfacing_&amp;_point___3"/>
      <sheetName val="stone_mas_ARE3"/>
      <sheetName val="Bill_of_Qty_MEP3"/>
      <sheetName val="Daf_13"/>
      <sheetName val="HB_ARSITEKTUR3"/>
      <sheetName val="HB_STRUKTUR3"/>
      <sheetName val="Price_Biaya_Cadangan3"/>
      <sheetName val="BQ_Rekapitulasi__Akhir3"/>
      <sheetName val="RKP_PLUMBING3"/>
      <sheetName val="Master_Edit3"/>
      <sheetName val="Prog_korp3"/>
      <sheetName val="An_Ars3"/>
      <sheetName val="anls_space_frame3"/>
      <sheetName val="RAB_13"/>
      <sheetName val="Bill_No_2_1_3"/>
      <sheetName val="An_Arsitektur3"/>
      <sheetName val="Analisa_BOW_073"/>
      <sheetName val="Har_Sat3"/>
      <sheetName val="Kolom_B_3a_&amp;_3b3"/>
      <sheetName val="Rasio_Plat3"/>
      <sheetName val="Keb__besi_&amp;_Beton3"/>
      <sheetName val="Raff_Foundation_Ok3"/>
      <sheetName val="Pile_Cape_Ok3"/>
      <sheetName val="Caping_Beam3"/>
      <sheetName val="DDG__STP3"/>
      <sheetName val="DDG__GWT3"/>
      <sheetName val="Ret__Wall3"/>
      <sheetName val="Balok_Bsm_3B-1B3"/>
      <sheetName val="Balok_GF3"/>
      <sheetName val="Balok_P1-P23"/>
      <sheetName val="Balok_P33"/>
      <sheetName val="Balok_5-6-73"/>
      <sheetName val="Balok_8-9-103"/>
      <sheetName val="Balok_11-12-153"/>
      <sheetName val="Balok_16-17-183"/>
      <sheetName val="Balok_19-20-213"/>
      <sheetName val="Balok_22-23-253"/>
      <sheetName val="Balok_26-27-283"/>
      <sheetName val="Balok_29-30-313"/>
      <sheetName val="Balok_32-33-353"/>
      <sheetName val="Balok_36-37-38-393"/>
      <sheetName val="Balok_Atap3"/>
      <sheetName val="Kolom_B_2a_&amp;_2b3"/>
      <sheetName val="Kolom_B_1a_&amp;_1b3"/>
      <sheetName val="Kolom_GF_A_&amp;_B3"/>
      <sheetName val="Kolom_Mezzanine3"/>
      <sheetName val="Kolom_P1A_&amp;_P1B3"/>
      <sheetName val="Kolom_P2A_&amp;_P2B3"/>
      <sheetName val="Kolom_P33"/>
      <sheetName val="Kolom_5,63"/>
      <sheetName val="Kolom_7,8,9,10,11,12,15,16,173"/>
      <sheetName val="Kolom_18,19,20,21,22,23,253"/>
      <sheetName val="Kolom_26_s_d_33,_35_s_d_atap3"/>
      <sheetName val="SW__13"/>
      <sheetName val="SW__23"/>
      <sheetName val="SW__33"/>
      <sheetName val="SW__43"/>
      <sheetName val="SW__53"/>
      <sheetName val="SW__63"/>
      <sheetName val="SW__73"/>
      <sheetName val="SW__83"/>
      <sheetName val="SW__93"/>
      <sheetName val="Tangga_Utama3"/>
      <sheetName val="Tangga_Unit3"/>
      <sheetName val="Planter_Box3"/>
      <sheetName val="BQ_3_2_STRUKTUR_-BAWAH_3"/>
      <sheetName val="Balok_Ramp3"/>
      <sheetName val="2-Genset_print3"/>
      <sheetName val="L__Hr3"/>
      <sheetName val="Metod_TWR3"/>
      <sheetName val="DAFT_ALAT,UPAH_&amp;_MAT3"/>
      <sheetName val="List_Doc3"/>
      <sheetName val="ANALISA_ME3"/>
      <sheetName val="Detail_BUL3"/>
      <sheetName val="F_ALARM3"/>
      <sheetName val="+45,200_&amp;_+45,700_(Salah)3"/>
      <sheetName val="D2_2_13"/>
      <sheetName val="B_2(LANJUTAN)3"/>
      <sheetName val="Cold_Miling3"/>
      <sheetName val="RAB_fisik3"/>
      <sheetName val="Daf-1_Persiapan3"/>
      <sheetName val="ALL_SUM3"/>
      <sheetName val="Tubing_&amp;_fitting3"/>
      <sheetName val="Pengalaman_Per3"/>
      <sheetName val="iTEM_hARSAT1"/>
      <sheetName val="4_2_11"/>
      <sheetName val="Cash_Flow_bulanan1"/>
      <sheetName val="Gal_Jack_Hammer1"/>
      <sheetName val="List_Plafound_Gypsum1"/>
      <sheetName val="List_Plafound_WR1"/>
      <sheetName val="Screning_Ac1"/>
      <sheetName val="Evaluasi_(_1_)1"/>
      <sheetName val="Harsat_Bahan1"/>
      <sheetName val="Harsat_Upah1"/>
      <sheetName val="Daf-III_1_1__Dinding_PARKIR1"/>
      <sheetName val="DAf-III_8__Facade1"/>
      <sheetName val="Daf-III_2_2__Pintu_TOWER1"/>
      <sheetName val="JUMLAHAN_TOTAL_1"/>
      <sheetName val="Daf-III_1_2__Dinding_TOWER1"/>
      <sheetName val="Rencana_S_curve1"/>
      <sheetName val="Cash_flow_detail_breakdown1"/>
      <sheetName val="List_H_Bahan&amp;Upah1"/>
      <sheetName val="REKAP_VOLUME2"/>
      <sheetName val="D1__Plint1"/>
      <sheetName val="Harga_Bahan1"/>
      <sheetName val="HSA_&amp;_PAB1"/>
      <sheetName val="Harga_Upah_1"/>
      <sheetName val="Eva__Progres1"/>
      <sheetName val="DF-7_(2)1"/>
      <sheetName val="BILL_41"/>
      <sheetName val="Kell_Plint-TH1"/>
      <sheetName val="Kel__Dind-TH1"/>
      <sheetName val="EPB_1"/>
      <sheetName val="pro_ra_op1"/>
      <sheetName val="inves_alat1"/>
      <sheetName val="dashboard_VERSI_BATUBARA1"/>
      <sheetName val="HSP_swk1"/>
      <sheetName val="NP_(2)1"/>
      <sheetName val="6PILE__(돌출)1"/>
      <sheetName val="Analisa_Tambahan1"/>
      <sheetName val="Analisa_PL1"/>
      <sheetName val="Surat_Pernyataan1"/>
      <sheetName val="Isolasi_Luar_Dalam1"/>
      <sheetName val="Isolasi_Luar1"/>
      <sheetName val="Harga_Dasar1"/>
      <sheetName val="rab_strktr_ars_print1"/>
      <sheetName val="AHS_Marka1"/>
      <sheetName val="UPH_BHN1"/>
      <sheetName val="ANALISA_(2)1"/>
      <sheetName val="Exch_rate"/>
      <sheetName val="Unit_Cost1"/>
      <sheetName val="PENGAL_yg_Dilaksanakan"/>
      <sheetName val="RL_Biaya"/>
      <sheetName val="Std-Prod_KS"/>
      <sheetName val="A__Asumsi2015"/>
      <sheetName val="rekap_A7"/>
      <sheetName val="rekap_b7"/>
      <sheetName val="grand_sum7"/>
      <sheetName val="HARGA_MATERIAL7"/>
      <sheetName val="BQ_ARS6"/>
      <sheetName val="H_Satuan6"/>
      <sheetName val="A-11_Steel_Str6"/>
      <sheetName val="A-03_Pile6"/>
      <sheetName val="Paint_Type_B5"/>
      <sheetName val="Spec_ME5"/>
      <sheetName val="RKP_ANL5"/>
      <sheetName val="REKAP_ARSITEKTUR_5"/>
      <sheetName val="DRAFT_KONSUMEN5"/>
      <sheetName val="Weight_Bridge5"/>
      <sheetName val="9_2~PK5"/>
      <sheetName val="Rekap_Direct_Cost5"/>
      <sheetName val="BQ_(by_owner)5"/>
      <sheetName val="rab_me_(fisik)5"/>
      <sheetName val="rab_me_(by_owner)_5"/>
      <sheetName val="ELEMENT_SUM5"/>
      <sheetName val="Harga_Satuan5"/>
      <sheetName val="pintu_jendela5"/>
      <sheetName val="Balok_L_110"/>
      <sheetName val="01A-_RAB5"/>
      <sheetName val="Analisa_Tend5"/>
      <sheetName val="Analisa_Upah_&amp;_Bahan_Plum5"/>
      <sheetName val="Pekerjaan_5"/>
      <sheetName val="Area_Tabulation15"/>
      <sheetName val="Proj_Data5"/>
      <sheetName val="Daf__No__-_4_25"/>
      <sheetName val="COST-PERSON-J_O_5"/>
      <sheetName val="SUM_TIANG_PC5"/>
      <sheetName val="Currency_Rate5"/>
      <sheetName val="Analisa_25"/>
      <sheetName val="Master_1_05"/>
      <sheetName val="Analisa_-Baku5"/>
      <sheetName val="Rekap_Prelim5"/>
      <sheetName val="Balok_L_111"/>
      <sheetName val="4-Basic_Price5"/>
      <sheetName val="data_bahan5"/>
      <sheetName val="Sub_kon5"/>
      <sheetName val="Analisa_Teknik5"/>
      <sheetName val="Material_5"/>
      <sheetName val="Upah_borong5"/>
      <sheetName val="Analisa_alat_berat___5"/>
      <sheetName val="Alat_Berat5"/>
      <sheetName val="Instal_precast5"/>
      <sheetName val="CATU_DAYA_LISTRIK_PK5"/>
      <sheetName val="PERALATAN_&amp;_KATUP2_PK5"/>
      <sheetName val="PERALATAN_UTAMA_PK5"/>
      <sheetName val="CATU_DAYA_LISTRIK_PLB5"/>
      <sheetName val="PERALATAN_&amp;_KATUP2_PLB5"/>
      <sheetName val="PERALATAN_UTAMA_PLB5"/>
      <sheetName val="PEMIPAAN_PK5"/>
      <sheetName val="PEMIPAAN_PLB5"/>
      <sheetName val="Tie_Beam5"/>
      <sheetName val="Blk_Lt1-Lt__35"/>
      <sheetName val="basic_price4"/>
      <sheetName val="HB_5"/>
      <sheetName val="PileCap_5"/>
      <sheetName val="Blk_B15"/>
      <sheetName val="An_Struktur5"/>
      <sheetName val="Unit_Rate__2_5"/>
      <sheetName val="D2_25"/>
      <sheetName val="An_str5"/>
      <sheetName val="Direct_Cost_Thp_25"/>
      <sheetName val="GRAND_TOTAL5"/>
      <sheetName val="ASPAL_(14)5"/>
      <sheetName val="DAFTAR_HARGA5"/>
      <sheetName val="an__struktur5"/>
      <sheetName val="BQ_STR4"/>
      <sheetName val="Satuan_Dasar5"/>
      <sheetName val="HS_Bhn5"/>
      <sheetName val="TOTAL_Summary5"/>
      <sheetName val="bill_55"/>
      <sheetName val="2_105"/>
      <sheetName val="PRINT_OUT4"/>
      <sheetName val="_______BoQ________4"/>
      <sheetName val="An-Pre_5"/>
      <sheetName val="struktur_tdk_dipakai5"/>
      <sheetName val="harga_5"/>
      <sheetName val="UPAH_+_ALAT5"/>
      <sheetName val="ANAL_KOEF5"/>
      <sheetName val="Sumber_Daya5"/>
      <sheetName val="Rekap_DBAK4"/>
      <sheetName val="ME_UMY4"/>
      <sheetName val="B_-_Norelec4"/>
      <sheetName val="an_mek4"/>
      <sheetName val="Analisa_Upah___Bahan_Plum5"/>
      <sheetName val="main_summary5"/>
      <sheetName val="Daftar_Harga_15"/>
      <sheetName val="Kolom_UT5"/>
      <sheetName val="Analisa_&amp;_Upah4"/>
      <sheetName val="Perm__Test4"/>
      <sheetName val="Faktor_Markup5"/>
      <sheetName val="Data_Markup5"/>
      <sheetName val="M_Pekerjaan5"/>
      <sheetName val="M_AR-KUAT4"/>
      <sheetName val="Material_Master4"/>
      <sheetName val="Analisa_STR5"/>
      <sheetName val="Ring_Balok4"/>
      <sheetName val="Dftr_Barang5"/>
      <sheetName val="Agregat_Halus_&amp;_Kasar5"/>
      <sheetName val="RAB_AR&amp;STR4"/>
      <sheetName val="12__Analisa4"/>
      <sheetName val="D_&amp;_W_sizes4"/>
      <sheetName val="An_H_Sat_Pek_Ut4"/>
      <sheetName val="D_784"/>
      <sheetName val="D_794"/>
      <sheetName val="D_804"/>
      <sheetName val="D_814"/>
      <sheetName val="D_824"/>
      <sheetName val="D_834"/>
      <sheetName val="D_844"/>
      <sheetName val="D_854"/>
      <sheetName val="D_864"/>
      <sheetName val="D_874"/>
      <sheetName val="D_884"/>
      <sheetName val="D_894"/>
      <sheetName val="D_914"/>
      <sheetName val="D_924"/>
      <sheetName val="D_934"/>
      <sheetName val="D_944"/>
      <sheetName val="D_954"/>
      <sheetName val="D_964"/>
      <sheetName val="ans_harga4"/>
      <sheetName val="banding_hrg4"/>
      <sheetName val="AMD_I4"/>
      <sheetName val="Bahan_Upah_Alat4"/>
      <sheetName val="POS_12344"/>
      <sheetName val="Unit_Price4"/>
      <sheetName val="HRG_BHN4"/>
      <sheetName val="Upah_&amp;_Bahan4"/>
      <sheetName val="PRD_01-34"/>
      <sheetName val="surfacing_&amp;_point___4"/>
      <sheetName val="stone_mas_ARE4"/>
      <sheetName val="Hrg_Sat4"/>
      <sheetName val="D3_14"/>
      <sheetName val="Tie_Beam_GN4"/>
      <sheetName val="Schedule_Rev4"/>
      <sheetName val="Man_Power4"/>
      <sheetName val="HSBU_ANA4"/>
      <sheetName val="ANALISA_PEK_UMUM4"/>
      <sheetName val="analisa_PUBM4"/>
      <sheetName val="VOLUME_BAJA5"/>
      <sheetName val="Bahan_4"/>
      <sheetName val="Master_Edit4"/>
      <sheetName val="Prog_korp4"/>
      <sheetName val="HB_ARSITEKTUR4"/>
      <sheetName val="HB_STRUKTUR4"/>
      <sheetName val="Price_Biaya_Cadangan4"/>
      <sheetName val="BQ_Rekapitulasi__Akhir4"/>
      <sheetName val="Bill_of_Qty_MEP4"/>
      <sheetName val="Daf_14"/>
      <sheetName val="RKP_PLUMBING4"/>
      <sheetName val="An_Ars4"/>
      <sheetName val="anls_space_frame4"/>
      <sheetName val="RAB_14"/>
      <sheetName val="Har_Sat4"/>
      <sheetName val="Bill_No_2_1_4"/>
      <sheetName val="An_Arsitektur4"/>
      <sheetName val="Analisa_BOW_074"/>
      <sheetName val="Kolom_B_3a_&amp;_3b4"/>
      <sheetName val="Rasio_Plat4"/>
      <sheetName val="Keb__besi_&amp;_Beton4"/>
      <sheetName val="Raff_Foundation_Ok4"/>
      <sheetName val="Pile_Cape_Ok4"/>
      <sheetName val="Caping_Beam4"/>
      <sheetName val="DDG__STP4"/>
      <sheetName val="DDG__GWT4"/>
      <sheetName val="Ret__Wall4"/>
      <sheetName val="Balok_Bsm_3B-1B4"/>
      <sheetName val="Balok_GF4"/>
      <sheetName val="Balok_P1-P24"/>
      <sheetName val="Balok_P34"/>
      <sheetName val="Balok_5-6-74"/>
      <sheetName val="Balok_8-9-104"/>
      <sheetName val="Balok_11-12-154"/>
      <sheetName val="Balok_16-17-184"/>
      <sheetName val="Balok_19-20-214"/>
      <sheetName val="Balok_22-23-254"/>
      <sheetName val="Balok_26-27-284"/>
      <sheetName val="Balok_29-30-314"/>
      <sheetName val="Balok_32-33-354"/>
      <sheetName val="Balok_36-37-38-394"/>
      <sheetName val="Balok_Atap4"/>
      <sheetName val="Kolom_B_2a_&amp;_2b4"/>
      <sheetName val="Kolom_B_1a_&amp;_1b4"/>
      <sheetName val="Kolom_GF_A_&amp;_B4"/>
      <sheetName val="Kolom_Mezzanine4"/>
      <sheetName val="Kolom_P1A_&amp;_P1B4"/>
      <sheetName val="Kolom_P2A_&amp;_P2B4"/>
      <sheetName val="Kolom_P34"/>
      <sheetName val="Kolom_5,64"/>
      <sheetName val="Kolom_7,8,9,10,11,12,15,16,174"/>
      <sheetName val="Kolom_18,19,20,21,22,23,254"/>
      <sheetName val="Kolom_26_s_d_33,_35_s_d_atap4"/>
      <sheetName val="SW__14"/>
      <sheetName val="SW__24"/>
      <sheetName val="SW__34"/>
      <sheetName val="SW__44"/>
      <sheetName val="SW__54"/>
      <sheetName val="SW__64"/>
      <sheetName val="SW__74"/>
      <sheetName val="SW__84"/>
      <sheetName val="SW__94"/>
      <sheetName val="Tangga_Utama4"/>
      <sheetName val="Tangga_Unit4"/>
      <sheetName val="Planter_Box4"/>
      <sheetName val="BQ_3_2_STRUKTUR_-BAWAH_4"/>
      <sheetName val="Balok_Ramp4"/>
      <sheetName val="DAFT_ALAT,UPAH_&amp;_MAT4"/>
      <sheetName val="List_Doc4"/>
      <sheetName val="ANALISA_ME4"/>
      <sheetName val="Detail_BUL4"/>
      <sheetName val="2-Genset_print4"/>
      <sheetName val="L__Hr4"/>
      <sheetName val="Metod_TWR4"/>
      <sheetName val="+45,200_&amp;_+45,700_(Salah)4"/>
      <sheetName val="D2_2_14"/>
      <sheetName val="B_2(LANJUTAN)4"/>
      <sheetName val="Cold_Miling4"/>
      <sheetName val="F_ALARM4"/>
      <sheetName val="Daf-1_Persiapan4"/>
      <sheetName val="ALL_SUM4"/>
      <sheetName val="Tubing_&amp;_fitting4"/>
      <sheetName val="Pengalaman_Per4"/>
      <sheetName val="iTEM_hARSAT2"/>
      <sheetName val="4_2_12"/>
      <sheetName val="Cash_Flow_bulanan2"/>
      <sheetName val="RAB_fisik4"/>
      <sheetName val="List_Plafound_Gypsum2"/>
      <sheetName val="List_Plafound_WR2"/>
      <sheetName val="Screning_Ac2"/>
      <sheetName val="Evaluasi_(_1_)2"/>
      <sheetName val="Gal_Jack_Hammer2"/>
      <sheetName val="Harsat_Bahan2"/>
      <sheetName val="Harsat_Upah2"/>
      <sheetName val="Daf-III_1_1__Dinding_PARKIR2"/>
      <sheetName val="DAf-III_8__Facade2"/>
      <sheetName val="Daf-III_2_2__Pintu_TOWER2"/>
      <sheetName val="JUMLAHAN_TOTAL_2"/>
      <sheetName val="Daf-III_1_2__Dinding_TOWER2"/>
      <sheetName val="Rencana_S_curve2"/>
      <sheetName val="Cash_flow_detail_breakdown2"/>
      <sheetName val="List_H_Bahan&amp;Upah2"/>
      <sheetName val="REKAP_VOLUME3"/>
      <sheetName val="D1__Plint2"/>
      <sheetName val="Harga_Bahan2"/>
      <sheetName val="HSA_&amp;_PAB2"/>
      <sheetName val="Harga_Upah_2"/>
      <sheetName val="Eva__Progres2"/>
      <sheetName val="DF-7_(2)2"/>
      <sheetName val="BILL_42"/>
      <sheetName val="Kell_Plint-TH2"/>
      <sheetName val="Kel__Dind-TH2"/>
      <sheetName val="EPB_2"/>
      <sheetName val="HSP_swk2"/>
      <sheetName val="NP_(2)2"/>
      <sheetName val="6PILE__(돌출)2"/>
      <sheetName val="Analisa_Tambahan2"/>
      <sheetName val="Analisa_PL2"/>
      <sheetName val="pro_ra_op2"/>
      <sheetName val="PENGAL_yg_Dilaksanakan1"/>
      <sheetName val="Unit_Cost2"/>
      <sheetName val="Harga_Dasar2"/>
      <sheetName val="rab_strktr_ars_print2"/>
      <sheetName val="Piping_Design_Data1"/>
      <sheetName val="inves_alat2"/>
      <sheetName val="dashboard_VERSI_BATUBARA2"/>
      <sheetName val="Surat_Pernyataan2"/>
      <sheetName val="Isolasi_Luar_Dalam2"/>
      <sheetName val="Isolasi_Luar2"/>
      <sheetName val="UPH_BHN2"/>
      <sheetName val="ANALISA_(2)2"/>
      <sheetName val="AHS_Marka2"/>
      <sheetName val="INPUT_AGST1"/>
      <sheetName val="KODE_UPAH1"/>
      <sheetName val="FORM_3A1"/>
      <sheetName val="L-3_DHSD1"/>
      <sheetName val="BD_2_1_-_7_1(8)1"/>
      <sheetName val="ANALISA_SNI'07rootsREV1"/>
      <sheetName val="RL_Biaya1"/>
      <sheetName val="Pek_Luar1"/>
      <sheetName val="PERALATAN_UTAMA_AC1"/>
      <sheetName val="UNIT_FAN1"/>
      <sheetName val="Bill_2_31"/>
      <sheetName val="Bill_2_5B1"/>
      <sheetName val="Bill_2_11"/>
      <sheetName val="Fill_this_out_first___1"/>
      <sheetName val="REKAP_1"/>
      <sheetName val="anl_sa1"/>
      <sheetName val="B_as1"/>
      <sheetName val="Gudang_non_AC-AC_Struktur1"/>
      <sheetName val="Sat-Bhn&amp;Upah_Paket_041"/>
      <sheetName val="Prod_Alat1"/>
      <sheetName val="rekap_A8"/>
      <sheetName val="rekap_b8"/>
      <sheetName val="grand_sum8"/>
      <sheetName val="HARGA_MATERIAL8"/>
      <sheetName val="BQ_ARS7"/>
      <sheetName val="H_Satuan7"/>
      <sheetName val="A-11_Steel_Str7"/>
      <sheetName val="A-03_Pile7"/>
      <sheetName val="RKP_ANL6"/>
      <sheetName val="REKAP_ARSITEKTUR_6"/>
      <sheetName val="ELEMENT_SUM6"/>
      <sheetName val="BQ_(by_owner)6"/>
      <sheetName val="rab_me_(fisik)6"/>
      <sheetName val="rab_me_(by_owner)_6"/>
      <sheetName val="pintu_jendela6"/>
      <sheetName val="Paint_Type_B6"/>
      <sheetName val="9_2~PK6"/>
      <sheetName val="Harga_Satuan6"/>
      <sheetName val="Spec_ME6"/>
      <sheetName val="Rekap_Direct_Cost6"/>
      <sheetName val="Analisa_Tend6"/>
      <sheetName val="01A-_RAB6"/>
      <sheetName val="Pekerjaan_6"/>
      <sheetName val="Analisa_Upah_&amp;_Bahan_Plum6"/>
      <sheetName val="Balok_L_112"/>
      <sheetName val="Daf__No__-_4_26"/>
      <sheetName val="SUM_TIANG_PC6"/>
      <sheetName val="Area_Tabulation16"/>
      <sheetName val="Proj_Data6"/>
      <sheetName val="Currency_Rate6"/>
      <sheetName val="Analisa_26"/>
      <sheetName val="HB_6"/>
      <sheetName val="Weight_Bridge6"/>
      <sheetName val="COST-PERSON-J_O_6"/>
      <sheetName val="Master_1_06"/>
      <sheetName val="Analisa_-Baku6"/>
      <sheetName val="Rekap_Prelim6"/>
      <sheetName val="Balok_L_113"/>
      <sheetName val="data_bahan6"/>
      <sheetName val="Sub_kon6"/>
      <sheetName val="Analisa_Teknik6"/>
      <sheetName val="Material_6"/>
      <sheetName val="Upah_borong6"/>
      <sheetName val="Analisa_alat_berat___6"/>
      <sheetName val="Alat_Berat6"/>
      <sheetName val="Instal_precast6"/>
      <sheetName val="4-Basic_Price6"/>
      <sheetName val="DRAFT_KONSUMEN6"/>
      <sheetName val="An_Struktur6"/>
      <sheetName val="Unit_Rate__2_6"/>
      <sheetName val="CATU_DAYA_LISTRIK_PK6"/>
      <sheetName val="PERALATAN_&amp;_KATUP2_PK6"/>
      <sheetName val="PERALATAN_UTAMA_PK6"/>
      <sheetName val="CATU_DAYA_LISTRIK_PLB6"/>
      <sheetName val="PERALATAN_&amp;_KATUP2_PLB6"/>
      <sheetName val="PERALATAN_UTAMA_PLB6"/>
      <sheetName val="PEMIPAAN_PK6"/>
      <sheetName val="PEMIPAAN_PLB6"/>
      <sheetName val="Tie_Beam6"/>
      <sheetName val="Blk_Lt1-Lt__36"/>
      <sheetName val="D2_26"/>
      <sheetName val="An_str6"/>
      <sheetName val="Direct_Cost_Thp_26"/>
      <sheetName val="GRAND_TOTAL6"/>
      <sheetName val="ASPAL_(14)6"/>
      <sheetName val="DAFTAR_HARGA6"/>
      <sheetName val="PileCap_6"/>
      <sheetName val="Blk_B16"/>
      <sheetName val="basic_price5"/>
      <sheetName val="an__struktur6"/>
      <sheetName val="BQ_STR5"/>
      <sheetName val="PRINT_OUT5"/>
      <sheetName val="_______BoQ________5"/>
      <sheetName val="struktur_tdk_dipakai6"/>
      <sheetName val="HS_Bhn6"/>
      <sheetName val="TOTAL_Summary6"/>
      <sheetName val="bill_56"/>
      <sheetName val="harga_6"/>
      <sheetName val="UPAH_+_ALAT6"/>
      <sheetName val="An-Pre_6"/>
      <sheetName val="Analisa_Upah___Bahan_Plum6"/>
      <sheetName val="Satuan_Dasar6"/>
      <sheetName val="ANAL_KOEF6"/>
      <sheetName val="Sumber_Daya6"/>
      <sheetName val="main_summary6"/>
      <sheetName val="Daftar_Harga_16"/>
      <sheetName val="Kolom_UT6"/>
      <sheetName val="B_-_Norelec5"/>
      <sheetName val="Rekap_DBAK5"/>
      <sheetName val="ME_UMY5"/>
      <sheetName val="Analisa_&amp;_Upah5"/>
      <sheetName val="Perm__Test5"/>
      <sheetName val="Faktor_Markup6"/>
      <sheetName val="Data_Markup6"/>
      <sheetName val="M_Pekerjaan6"/>
      <sheetName val="M_AR-KUAT5"/>
      <sheetName val="Material_Master5"/>
      <sheetName val="2_106"/>
      <sheetName val="Analisa_STR6"/>
      <sheetName val="Ring_Balok5"/>
      <sheetName val="Dftr_Barang6"/>
      <sheetName val="Agregat_Halus_&amp;_Kasar6"/>
      <sheetName val="an_mek5"/>
      <sheetName val="RAB_AR&amp;STR5"/>
      <sheetName val="12__Analisa5"/>
      <sheetName val="D_&amp;_W_sizes5"/>
      <sheetName val="An_H_Sat_Pek_Ut5"/>
      <sheetName val="D_785"/>
      <sheetName val="D_795"/>
      <sheetName val="D_805"/>
      <sheetName val="D_815"/>
      <sheetName val="D_825"/>
      <sheetName val="D_835"/>
      <sheetName val="D_845"/>
      <sheetName val="D_855"/>
      <sheetName val="D_865"/>
      <sheetName val="D_875"/>
      <sheetName val="D_885"/>
      <sheetName val="D_895"/>
      <sheetName val="D_915"/>
      <sheetName val="D_925"/>
      <sheetName val="D_935"/>
      <sheetName val="D_945"/>
      <sheetName val="D_955"/>
      <sheetName val="D_965"/>
      <sheetName val="HRG_BHN5"/>
      <sheetName val="Bahan_Upah_Alat5"/>
      <sheetName val="banding_hrg5"/>
      <sheetName val="AMD_I5"/>
      <sheetName val="ans_harga5"/>
      <sheetName val="POS_12345"/>
      <sheetName val="Unit_Price5"/>
      <sheetName val="Upah_&amp;_Bahan5"/>
      <sheetName val="PRD_01-35"/>
      <sheetName val="surfacing_&amp;_point___5"/>
      <sheetName val="stone_mas_ARE5"/>
      <sheetName val="Hrg_Sat5"/>
      <sheetName val="D3_15"/>
      <sheetName val="Tie_Beam_GN5"/>
      <sheetName val="Schedule_Rev5"/>
      <sheetName val="Man_Power5"/>
      <sheetName val="HSBU_ANA5"/>
      <sheetName val="ANALISA_PEK_UMUM5"/>
      <sheetName val="analisa_PUBM5"/>
      <sheetName val="VOLUME_BAJA6"/>
      <sheetName val="Bahan_5"/>
      <sheetName val="Master_Edit5"/>
      <sheetName val="Bill_of_Qty_MEP5"/>
      <sheetName val="Daf_15"/>
      <sheetName val="HB_ARSITEKTUR5"/>
      <sheetName val="HB_STRUKTUR5"/>
      <sheetName val="Price_Biaya_Cadangan5"/>
      <sheetName val="BQ_Rekapitulasi__Akhir5"/>
      <sheetName val="RKP_PLUMBING5"/>
      <sheetName val="Prog_korp5"/>
      <sheetName val="An_Ars5"/>
      <sheetName val="anls_space_frame5"/>
      <sheetName val="RAB_15"/>
      <sheetName val="Har_Sat5"/>
      <sheetName val="Bill_No_2_1_5"/>
      <sheetName val="An_Arsitektur5"/>
      <sheetName val="Analisa_BOW_075"/>
      <sheetName val="Kolom_B_3a_&amp;_3b5"/>
      <sheetName val="Rasio_Plat5"/>
      <sheetName val="Keb__besi_&amp;_Beton5"/>
      <sheetName val="Raff_Foundation_Ok5"/>
      <sheetName val="Pile_Cape_Ok5"/>
      <sheetName val="Caping_Beam5"/>
      <sheetName val="DDG__STP5"/>
      <sheetName val="DDG__GWT5"/>
      <sheetName val="Ret__Wall5"/>
      <sheetName val="Balok_Bsm_3B-1B5"/>
      <sheetName val="Balok_GF5"/>
      <sheetName val="Balok_P1-P25"/>
      <sheetName val="Balok_P35"/>
      <sheetName val="Balok_5-6-75"/>
      <sheetName val="Balok_8-9-105"/>
      <sheetName val="Balok_11-12-155"/>
      <sheetName val="Balok_16-17-185"/>
      <sheetName val="Balok_19-20-215"/>
      <sheetName val="Balok_22-23-255"/>
      <sheetName val="Balok_26-27-285"/>
      <sheetName val="Balok_29-30-315"/>
      <sheetName val="Balok_32-33-355"/>
      <sheetName val="Balok_36-37-38-395"/>
      <sheetName val="Balok_Atap5"/>
      <sheetName val="Kolom_B_2a_&amp;_2b5"/>
      <sheetName val="Kolom_B_1a_&amp;_1b5"/>
      <sheetName val="Kolom_GF_A_&amp;_B5"/>
      <sheetName val="Kolom_Mezzanine5"/>
      <sheetName val="Kolom_P1A_&amp;_P1B5"/>
      <sheetName val="Kolom_P2A_&amp;_P2B5"/>
      <sheetName val="Kolom_P35"/>
      <sheetName val="Kolom_5,65"/>
      <sheetName val="Kolom_7,8,9,10,11,12,15,16,175"/>
      <sheetName val="Kolom_18,19,20,21,22,23,255"/>
      <sheetName val="Kolom_26_s_d_33,_35_s_d_atap5"/>
      <sheetName val="SW__15"/>
      <sheetName val="SW__25"/>
      <sheetName val="SW__35"/>
      <sheetName val="SW__45"/>
      <sheetName val="SW__55"/>
      <sheetName val="SW__65"/>
      <sheetName val="SW__75"/>
      <sheetName val="SW__85"/>
      <sheetName val="SW__95"/>
      <sheetName val="Tangga_Utama5"/>
      <sheetName val="Tangga_Unit5"/>
      <sheetName val="Planter_Box5"/>
      <sheetName val="BQ_3_2_STRUKTUR_-BAWAH_5"/>
      <sheetName val="Balok_Ramp5"/>
      <sheetName val="DAFT_ALAT,UPAH_&amp;_MAT5"/>
      <sheetName val="List_Doc5"/>
      <sheetName val="ANALISA_ME5"/>
      <sheetName val="Detail_BUL5"/>
      <sheetName val="2-Genset_print5"/>
      <sheetName val="L__Hr5"/>
      <sheetName val="Metod_TWR5"/>
      <sheetName val="Gal_Jack_Hammer3"/>
      <sheetName val="+45,200_&amp;_+45,700_(Salah)5"/>
      <sheetName val="D2_2_15"/>
      <sheetName val="B_2(LANJUTAN)5"/>
      <sheetName val="Cold_Miling5"/>
      <sheetName val="F_ALARM5"/>
      <sheetName val="Daf-1_Persiapan5"/>
      <sheetName val="ALL_SUM5"/>
      <sheetName val="Pengalaman_Per5"/>
      <sheetName val="Tubing_&amp;_fitting5"/>
      <sheetName val="iTEM_hARSAT3"/>
      <sheetName val="4_2_13"/>
      <sheetName val="Cash_Flow_bulanan3"/>
      <sheetName val="RAB_fisik5"/>
      <sheetName val="List_Plafound_Gypsum3"/>
      <sheetName val="List_Plafound_WR3"/>
      <sheetName val="Screning_Ac3"/>
      <sheetName val="Evaluasi_(_1_)3"/>
      <sheetName val="Harsat_Bahan3"/>
      <sheetName val="Harsat_Upah3"/>
      <sheetName val="Daf-III_1_1__Dinding_PARKIR3"/>
      <sheetName val="DAf-III_8__Facade3"/>
      <sheetName val="Daf-III_2_2__Pintu_TOWER3"/>
      <sheetName val="JUMLAHAN_TOTAL_3"/>
      <sheetName val="Daf-III_1_2__Dinding_TOWER3"/>
      <sheetName val="Rencana_S_curve3"/>
      <sheetName val="Cash_flow_detail_breakdown3"/>
      <sheetName val="List_H_Bahan&amp;Upah3"/>
      <sheetName val="REKAP_VOLUME4"/>
      <sheetName val="D1__Plint3"/>
      <sheetName val="Harga_Bahan3"/>
      <sheetName val="HSA_&amp;_PAB3"/>
      <sheetName val="Harga_Upah_3"/>
      <sheetName val="Eva__Progres3"/>
      <sheetName val="DF-7_(2)3"/>
      <sheetName val="BILL_43"/>
      <sheetName val="Kell_Plint-TH3"/>
      <sheetName val="Kel__Dind-TH3"/>
      <sheetName val="EPB_3"/>
      <sheetName val="HSP_swk3"/>
      <sheetName val="NP_(2)3"/>
      <sheetName val="6PILE__(돌출)3"/>
      <sheetName val="Analisa_PL3"/>
      <sheetName val="pro_ra_op3"/>
      <sheetName val="Analisa_Tambahan3"/>
      <sheetName val="PENGAL_yg_Dilaksanakan2"/>
      <sheetName val="Unit_Cost3"/>
      <sheetName val="Harga_Dasar3"/>
      <sheetName val="rab_strktr_ars_print3"/>
      <sheetName val="Piping_Design_Data2"/>
      <sheetName val="ANALISA_SNI'07rootsREV2"/>
      <sheetName val="AHS_Marka3"/>
      <sheetName val="inves_alat3"/>
      <sheetName val="dashboard_VERSI_BATUBARA3"/>
      <sheetName val="Surat_Pernyataan3"/>
      <sheetName val="Isolasi_Luar_Dalam3"/>
      <sheetName val="Isolasi_Luar3"/>
      <sheetName val="UPH_BHN3"/>
      <sheetName val="ANALISA_(2)3"/>
      <sheetName val="INPUT_AGST2"/>
      <sheetName val="KODE_UPAH2"/>
      <sheetName val="FORM_3A2"/>
      <sheetName val="L-3_DHSD2"/>
      <sheetName val="BD_2_1_-_7_1(8)2"/>
      <sheetName val="Price_List2"/>
      <sheetName val="Pek_Luar2"/>
      <sheetName val="PERALATAN_UTAMA_AC2"/>
      <sheetName val="UNIT_FAN2"/>
      <sheetName val="Bill_2_32"/>
      <sheetName val="Bill_2_5B2"/>
      <sheetName val="Bill_2_12"/>
      <sheetName val="Fill_this_out_first___2"/>
      <sheetName val="REKAP_2"/>
      <sheetName val="anl_sa2"/>
      <sheetName val="B_as2"/>
      <sheetName val="RL_Biaya2"/>
      <sheetName val="Gudang_non_AC-AC_Struktur2"/>
      <sheetName val="Sat-Bhn&amp;Upah_Paket_042"/>
      <sheetName val="Prod_Alat2"/>
      <sheetName val="10 yr val"/>
      <sheetName val="TANAH"/>
      <sheetName val="Mobil"/>
      <sheetName val="Foto"/>
      <sheetName val="PDG"/>
      <sheetName val="Analisa Ruko"/>
      <sheetName val="TAMBAHAN"/>
      <sheetName val="Mesin"/>
      <sheetName val="Permanent info"/>
      <sheetName val="Market Positioning"/>
      <sheetName val="Biaya"/>
      <sheetName val="As"/>
      <sheetName val="OCAOCL"/>
      <sheetName val="3-div1"/>
      <sheetName val="Grading Tahap 1"/>
      <sheetName val="Div3"/>
      <sheetName val="Bill of Qty"/>
      <sheetName val="_____"/>
      <sheetName val="pintu"/>
      <sheetName val="hrg-sat.pek"/>
      <sheetName val="#REF"/>
      <sheetName val="bahan_Upah"/>
      <sheetName val="."/>
      <sheetName val="PV"/>
      <sheetName val="RAB Temiling "/>
      <sheetName val="konci"/>
      <sheetName val="1"/>
      <sheetName val="Bill 2"/>
      <sheetName val="Basic P"/>
      <sheetName val="rincian A"/>
      <sheetName val="hs_ars"/>
      <sheetName val="BERAT TUL."/>
      <sheetName val="TOWN"/>
      <sheetName val="GD 14"/>
      <sheetName val="Monitor"/>
      <sheetName val="div7-1"/>
      <sheetName val="HS"/>
      <sheetName val="H-Dasar"/>
      <sheetName val="Template"/>
      <sheetName val="CF Rincian"/>
      <sheetName val="rekmodiPtk (MAP)"/>
      <sheetName val="1 HSD"/>
      <sheetName val="dg-VTu"/>
      <sheetName val="skedulmaterial"/>
      <sheetName val="an.mek"/>
      <sheetName val="Uph&amp; Bhn"/>
      <sheetName val="nama PT."/>
      <sheetName val="URUTAN_BUKA"/>
      <sheetName val="BL_(1)"/>
      <sheetName val="4__Kata_Pengantar"/>
      <sheetName val="L_BA_blok"/>
      <sheetName val="H_Upah"/>
      <sheetName val="Nur_Rachmat"/>
      <sheetName val="Nur_Rachmat_(3)"/>
      <sheetName val="BA_Potong_(7)"/>
      <sheetName val="BSA_(10)"/>
      <sheetName val="Rek_An"/>
      <sheetName val="Week9-Feb____"/>
      <sheetName val="RAB_(OK)"/>
      <sheetName val="PRD_01-9"/>
      <sheetName val="PRD_01-11"/>
      <sheetName val="PRD_01-5"/>
      <sheetName val="PRD_01-6"/>
      <sheetName val="PRD_01-8"/>
      <sheetName val="PRD_01-7"/>
      <sheetName val="B_ARC"/>
      <sheetName val="LINK-MAST__BASIC_PRICE"/>
      <sheetName val="DIV_3"/>
      <sheetName val="DIV_9"/>
      <sheetName val="div_7"/>
      <sheetName val="RPP01_3"/>
      <sheetName val="DATA_OP"/>
      <sheetName val="lampiran"/>
      <sheetName val="Sandi"/>
      <sheetName val="LRKOMP_juni"/>
      <sheetName val="upah bahan"/>
      <sheetName val="Range"/>
      <sheetName val="Parem"/>
      <sheetName val="1.Penawaran (Bahasa)"/>
      <sheetName val="3300 1 Group"/>
      <sheetName val="PROJ SUM"/>
      <sheetName val="PercProp"/>
      <sheetName val="Cco (2)"/>
      <sheetName val="SC-FIN"/>
      <sheetName val="Spek Kusen"/>
      <sheetName val="Kusen"/>
      <sheetName val="AN-Prelim"/>
      <sheetName val="AN-M&amp;E"/>
      <sheetName val="BD"/>
      <sheetName val="Gross Area"/>
      <sheetName val="Vol-M&amp;E"/>
      <sheetName val="T-Sch"/>
      <sheetName val="Remark"/>
      <sheetName val="RUKAN"/>
      <sheetName val="BoQ C4"/>
      <sheetName val="PPC"/>
      <sheetName val="UMUM"/>
      <sheetName val="Spek_Kusen1"/>
      <sheetName val="Gross_Area1"/>
      <sheetName val="Spek_Kusen"/>
      <sheetName val="Gross_Area"/>
      <sheetName val="Koef"/>
      <sheetName val="Kuantitas &amp; Harga"/>
      <sheetName val="STR"/>
      <sheetName val="kode rekening"/>
      <sheetName val="HS_TRG"/>
      <sheetName val="BoQ_C4"/>
      <sheetName val="TS add-01"/>
      <sheetName val="dongia (2)"/>
      <sheetName val="LKVL-CK-HT-GD1"/>
      <sheetName val="giathanh1"/>
      <sheetName val="Ahs.2"/>
      <sheetName val="Ahs.1"/>
      <sheetName val="Compare"/>
      <sheetName val="ah sanitary"/>
      <sheetName val="BasicPrice"/>
      <sheetName val="BOQ Permata Senayan 09 Juni 200"/>
      <sheetName val="HSD Alat"/>
      <sheetName val="HSD Bahan"/>
      <sheetName val="REK"/>
      <sheetName val="HSD Upah"/>
      <sheetName val="Rekapitulasi Harga Satuan"/>
      <sheetName val="Daftar Harga Material"/>
      <sheetName val="BQ &amp; Harga"/>
      <sheetName val="major tems"/>
      <sheetName val="BAG-2"/>
      <sheetName val="BQ-Tenis"/>
      <sheetName val="BOQ_Aula"/>
      <sheetName val="I_KAMAR"/>
      <sheetName val="Memb Schd"/>
      <sheetName val="L1"/>
      <sheetName val="CBD"/>
      <sheetName val="REF.ONLY"/>
      <sheetName val="Memb_Schd"/>
      <sheetName val="REF_ONLY"/>
      <sheetName val="Jembatan I"/>
      <sheetName val="Personnel"/>
      <sheetName val="jobhist"/>
      <sheetName val="SAT UPAH RAPI"/>
      <sheetName val="Kolam"/>
      <sheetName val="sub_total_bag_7"/>
      <sheetName val="Bide-bq-int"/>
      <sheetName val="KODE"/>
      <sheetName val="B___Norelec1"/>
      <sheetName val="BoQ_C41"/>
      <sheetName val="kode_rekening"/>
      <sheetName val="DAF-7"/>
      <sheetName val="divII"/>
      <sheetName val="BAG-III"/>
      <sheetName val="SUB-KON"/>
      <sheetName val="STAF"/>
      <sheetName val="Metode"/>
      <sheetName val="hrg-dsr"/>
      <sheetName val="Urai _Resap pengikat"/>
      <sheetName val="A1"/>
      <sheetName val="Kuantitas"/>
      <sheetName val="BO alat"/>
      <sheetName val="Q'ty"/>
      <sheetName val="railing"/>
      <sheetName val="arab"/>
      <sheetName val="Analisa Quarry"/>
      <sheetName val="Informasi"/>
      <sheetName val="JSiar"/>
      <sheetName val="06b"/>
      <sheetName val="SUMBER"/>
      <sheetName val="RBP2"/>
      <sheetName val="bank"/>
      <sheetName val="BL"/>
      <sheetName val="BTL"/>
      <sheetName val="gaji"/>
      <sheetName val="ANALISA-HST"/>
      <sheetName val="Daftar Sewa"/>
      <sheetName val="Peralatan (2)"/>
      <sheetName val="Analisa Alat"/>
      <sheetName val="10"/>
      <sheetName val="URAIAN "/>
      <sheetName val="LS-Rutin"/>
      <sheetName val="harsat_str"/>
      <sheetName val="dasboard"/>
      <sheetName val="DHS"/>
      <sheetName val="info"/>
      <sheetName val="an-aspal"/>
      <sheetName val="mob"/>
      <sheetName val="an_alat"/>
      <sheetName val="BAG_III"/>
      <sheetName val="PT."/>
      <sheetName val="Huruf"/>
      <sheetName val="BOQ-Indonesia"/>
      <sheetName val="koef-beton"/>
      <sheetName val="GASATAGG.XLS"/>
      <sheetName val="HSUMUM.XLS"/>
      <sheetName val="HSDRAIN.XLS"/>
      <sheetName val="HSTANAH"/>
      <sheetName val="HSBASE"/>
      <sheetName val="HSASPAL"/>
      <sheetName val="HSBETON"/>
      <sheetName val="HSSTRUK"/>
      <sheetName val="HSMISC.XLS"/>
      <sheetName val="MK"/>
      <sheetName val="DIV.8"/>
      <sheetName val="AN-RC"/>
      <sheetName val="Daf.Harga-Upah"/>
      <sheetName val="PRD01-5"/>
      <sheetName val="INF"/>
      <sheetName val="Sat Bah &amp; Up"/>
      <sheetName val="Sat Bah _ Up"/>
      <sheetName val="Har-mat"/>
      <sheetName val="Har_mat"/>
      <sheetName val="ana_str"/>
      <sheetName val="KoefExc_Dump_Vibro"/>
      <sheetName val="BAG_2"/>
      <sheetName val="PANEL"/>
      <sheetName val="Spek_Kusen2"/>
      <sheetName val="Gross_Area2"/>
      <sheetName val="Kuantitas_&amp;_Harga"/>
      <sheetName val="HSD_Alat"/>
      <sheetName val="HSD_Bahan"/>
      <sheetName val="HSD_Upah"/>
      <sheetName val="BOQ_Permata_Senayan_09_Juni_200"/>
      <sheetName val="Rekapitulasi_Harga_Satuan"/>
      <sheetName val="Daftar_Harga_Material"/>
      <sheetName val="Ahs_2"/>
      <sheetName val="Ahs_1"/>
      <sheetName val="BQ_&amp;_Harga"/>
      <sheetName val="major_tems"/>
      <sheetName val="Jembatan_I"/>
      <sheetName val="SAT_UPAH_RAPI"/>
      <sheetName val="Analisa_Harga_Satuan"/>
      <sheetName val="Spek_Kusen3"/>
      <sheetName val="Gross_Area3"/>
      <sheetName val="BoQ_C42"/>
      <sheetName val="B___Norelec2"/>
      <sheetName val="Kuantitas_&amp;_Harga1"/>
      <sheetName val="kode_rekening1"/>
      <sheetName val="HSD_Alat1"/>
      <sheetName val="HSD_Bahan1"/>
      <sheetName val="HSD_Upah1"/>
      <sheetName val="BOQ_Permata_Senayan_09_Juni_201"/>
      <sheetName val="Rekapitulasi_Harga_Satuan1"/>
      <sheetName val="Daftar_Harga_Material1"/>
      <sheetName val="Ahs_21"/>
      <sheetName val="Ahs_11"/>
      <sheetName val="BQ_&amp;_Harga1"/>
      <sheetName val="major_tems1"/>
      <sheetName val="Analisa_Harga_Satuan1"/>
      <sheetName val="Jembatan_I1"/>
      <sheetName val="SAT_UPAH_RAPI1"/>
      <sheetName val="D7(1)"/>
      <sheetName val="Up &amp; bhn"/>
      <sheetName val="hst  LAMP_1"/>
      <sheetName val="304-06"/>
      <sheetName val="NP 7"/>
      <sheetName val="BBM-03"/>
      <sheetName val="StanE"/>
      <sheetName val="Antek"/>
      <sheetName val="analisa ARS"/>
      <sheetName val="Unit-P"/>
      <sheetName val="Dash"/>
      <sheetName val="BoQ-Gen"/>
      <sheetName val="BREAKSCD"/>
      <sheetName val="Own"/>
      <sheetName val="HARGA ALAT"/>
      <sheetName val="KUANT &amp; HRG"/>
      <sheetName val="DIV-8"/>
      <sheetName val="satuan_pek_ars"/>
      <sheetName val="hardas"/>
      <sheetName val="BHN.DSR"/>
      <sheetName val="Sheet3"/>
      <sheetName val="TSS"/>
      <sheetName val="CPar"/>
      <sheetName val="H_Dasr link"/>
      <sheetName val="REKAP (2)"/>
      <sheetName val="BoQ_C43"/>
      <sheetName val="B___Norelec3"/>
      <sheetName val="kode_rekening2"/>
      <sheetName val="Urai__Resap_pengikat1"/>
      <sheetName val="BO_alat1"/>
      <sheetName val="Analisa_Quarry1"/>
      <sheetName val="TS_add-011"/>
      <sheetName val="HARGA_ALAT1"/>
      <sheetName val="dongia_(2)1"/>
      <sheetName val="Memb_Schd1"/>
      <sheetName val="DIV_31"/>
      <sheetName val="DIV_81"/>
      <sheetName val="URAIAN_1"/>
      <sheetName val="NP_71"/>
      <sheetName val="Urai__Resap_pengikat"/>
      <sheetName val="BO_alat"/>
      <sheetName val="Analisa_Quarry"/>
      <sheetName val="TS_add-01"/>
      <sheetName val="HARGA_ALAT"/>
      <sheetName val="NP_7"/>
      <sheetName val="dongia_(2)"/>
      <sheetName val="DIV_8"/>
      <sheetName val="URAIAN_"/>
      <sheetName val="Spek_Kusen4"/>
      <sheetName val="Gross_Area4"/>
      <sheetName val="BoQ_C44"/>
      <sheetName val="B___Norelec4"/>
      <sheetName val="Kuantitas_&amp;_Harga2"/>
      <sheetName val="kode_rekening3"/>
      <sheetName val="BOQ_Permata_Senayan_09_Juni_202"/>
      <sheetName val="HSD_Alat2"/>
      <sheetName val="HSD_Bahan2"/>
      <sheetName val="HSD_Upah2"/>
      <sheetName val="Rekapitulasi_Harga_Satuan2"/>
      <sheetName val="Daftar_Harga_Material2"/>
      <sheetName val="Ahs_22"/>
      <sheetName val="Ahs_12"/>
      <sheetName val="Jembatan_I2"/>
      <sheetName val="BQ_&amp;_Harga2"/>
      <sheetName val="major_tems2"/>
      <sheetName val="Urai__Resap_pengikat2"/>
      <sheetName val="BO_alat2"/>
      <sheetName val="Analisa_Harga_Satuan2"/>
      <sheetName val="Analisa_Quarry2"/>
      <sheetName val="SAT_UPAH_RAPI2"/>
      <sheetName val="TS_add-012"/>
      <sheetName val="HARGA_ALAT2"/>
      <sheetName val="dongia_(2)2"/>
      <sheetName val="Memb_Schd2"/>
      <sheetName val="DIV_32"/>
      <sheetName val="DIV_82"/>
      <sheetName val="URAIAN_2"/>
      <sheetName val="NP_72"/>
      <sheetName val="Spek_Kusen5"/>
      <sheetName val="Gross_Area5"/>
      <sheetName val="BoQ_C45"/>
      <sheetName val="B___Norelec5"/>
      <sheetName val="Kuantitas_&amp;_Harga3"/>
      <sheetName val="kode_rekening4"/>
      <sheetName val="BOQ_Permata_Senayan_09_Juni_203"/>
      <sheetName val="HSD_Alat3"/>
      <sheetName val="HSD_Bahan3"/>
      <sheetName val="HSD_Upah3"/>
      <sheetName val="Rekapitulasi_Harga_Satuan3"/>
      <sheetName val="Daftar_Harga_Material3"/>
      <sheetName val="Ahs_23"/>
      <sheetName val="Ahs_13"/>
      <sheetName val="Jembatan_I3"/>
      <sheetName val="BQ_&amp;_Harga3"/>
      <sheetName val="major_tems3"/>
      <sheetName val="Urai__Resap_pengikat3"/>
      <sheetName val="BO_alat3"/>
      <sheetName val="Analisa_Harga_Satuan3"/>
      <sheetName val="Analisa_Quarry3"/>
      <sheetName val="SAT_UPAH_RAPI3"/>
      <sheetName val="TS_add-013"/>
      <sheetName val="HARGA_ALAT3"/>
      <sheetName val="NP_73"/>
      <sheetName val="dongia_(2)3"/>
      <sheetName val="Memb_Schd3"/>
      <sheetName val="Fill_this_out_first___3"/>
      <sheetName val="DIV_33"/>
      <sheetName val="DIV_83"/>
      <sheetName val="URAIAN_3"/>
      <sheetName val="D-3 (M)"/>
      <sheetName val="D-7 (M)"/>
      <sheetName val="7.PEK-STRUKTUR"/>
      <sheetName val="Rp"/>
      <sheetName val="Bill.2. PL - SUPPLY A"/>
      <sheetName val="BRD"/>
      <sheetName val="DAFMAT"/>
      <sheetName val="1.Unit Price"/>
      <sheetName val="7. Comparison of Asphalt etc"/>
      <sheetName val="INPUT 3"/>
      <sheetName val="INPUT 2"/>
      <sheetName val="BQ_E20_02_Rp_"/>
      <sheetName val="prog-mgu"/>
      <sheetName val="KODE BAHAN"/>
      <sheetName val="Peralatan Utama"/>
      <sheetName val="DCF"/>
      <sheetName val="REKAP PER BUILDING"/>
      <sheetName val="ah_sanitary2"/>
      <sheetName val="ah_sanitary"/>
      <sheetName val="ah_sanitary1"/>
      <sheetName val="NP (3)"/>
      <sheetName val="Additional"/>
      <sheetName val="Tableau"/>
      <sheetName val="Coef et données"/>
      <sheetName val="Analisa RAP"/>
      <sheetName val="Bahan B"/>
      <sheetName val="Sub"/>
      <sheetName val="Telusur"/>
      <sheetName val="Upah B"/>
      <sheetName val="Analisa RAB"/>
      <sheetName val="Schedulle"/>
      <sheetName val="SAT-UP"/>
      <sheetName val="RAB J18 "/>
      <sheetName val="BOQ2"/>
      <sheetName val="BOQ1"/>
      <sheetName val="Rekapitulasi Revisi (2)"/>
      <sheetName val="Gal.biasa 2"/>
      <sheetName val="Gal.Cadas muda"/>
      <sheetName val="Gal.Batu"/>
      <sheetName val="Galian Tnh biasa (2)"/>
      <sheetName val="Pasangan Mortar"/>
      <sheetName val="Galian Saluran"/>
      <sheetName val="bAHU JLN"/>
      <sheetName val="baja tulangan (2)"/>
      <sheetName val="baja tulangan"/>
      <sheetName val="Pas. Bt (A) (2)"/>
      <sheetName val="Pas. Bt (B)"/>
      <sheetName val="Timbunan Pilihan"/>
      <sheetName val="Pas. Bt (C)"/>
      <sheetName val="Gamb. Deuker (2)"/>
      <sheetName val="Pas. Bt (A)"/>
      <sheetName val="Pas. Bt (Deker)"/>
      <sheetName val="Pas. Bt (d)"/>
      <sheetName val="Pas. Bt"/>
      <sheetName val="Lap. Urug Biasa (2)"/>
      <sheetName val="Lap. Urug Biasa"/>
      <sheetName val="Prime Coat"/>
      <sheetName val="Aspal Base"/>
      <sheetName val="Lap. Agregat B"/>
      <sheetName val="Lap. Agregat A"/>
      <sheetName val="chitimc"/>
      <sheetName val="THPDMoi  (2)"/>
      <sheetName val="gtrinh"/>
      <sheetName val="phuluc1"/>
      <sheetName val="TONG HOP VL-NC"/>
      <sheetName val="lam-moi"/>
      <sheetName val="chitiet"/>
      <sheetName val="TONGKE3p "/>
      <sheetName val="TH VL, NC, DDHT Thanhphuoc"/>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Pekerjaan Utama"/>
      <sheetName val="Rekap Biaya"/>
      <sheetName val="Du_lieu"/>
      <sheetName val="KH-Q1,Q2,01"/>
      <sheetName val="salary"/>
      <sheetName val="8LT 12"/>
      <sheetName val="DATA WP"/>
      <sheetName val="ans"/>
      <sheetName val="BOQ_PAKET-1"/>
      <sheetName val="REKAP_PAKEI-1"/>
      <sheetName val="kont anak1"/>
      <sheetName val="Hitungan"/>
      <sheetName val="5-Peralatan"/>
      <sheetName val="sub-total.bag-7"/>
      <sheetName val="L-TIGA"/>
      <sheetName val="arp-3a"/>
      <sheetName val="ARP-10"/>
      <sheetName val="pipcompr"/>
      <sheetName val="sat-har"/>
      <sheetName val="Harga uPAH"/>
      <sheetName val="TRAFFIC"/>
      <sheetName val="001"/>
      <sheetName val="HU P BARU"/>
      <sheetName val="HU P LAMA"/>
      <sheetName val="basic wages"/>
      <sheetName val="Prod 02 "/>
      <sheetName val="PT.GENTA"/>
      <sheetName val="rekap_A9"/>
      <sheetName val="rekap_b9"/>
      <sheetName val="grand_sum9"/>
      <sheetName val="HARGA_MATERIAL9"/>
      <sheetName val="BQ_ARS8"/>
      <sheetName val="H_Satuan8"/>
      <sheetName val="A-11_Steel_Str8"/>
      <sheetName val="A-03_Pile8"/>
      <sheetName val="Paint_Type_B7"/>
      <sheetName val="DRAFT_KONSUMEN7"/>
      <sheetName val="Spec_ME7"/>
      <sheetName val="RKP_ANL7"/>
      <sheetName val="REKAP_ARSITEKTUR_7"/>
      <sheetName val="Weight_Bridge7"/>
      <sheetName val="9_2~PK7"/>
      <sheetName val="Rekap_Direct_Cost7"/>
      <sheetName val="BQ_(by_owner)7"/>
      <sheetName val="rab_me_(fisik)7"/>
      <sheetName val="rab_me_(by_owner)_7"/>
      <sheetName val="ELEMENT_SUM7"/>
      <sheetName val="Harga_Satuan7"/>
      <sheetName val="pintu_jendela7"/>
      <sheetName val="Balok_L_114"/>
      <sheetName val="01A-_RAB7"/>
      <sheetName val="Analisa_Tend7"/>
      <sheetName val="Analisa_Upah_&amp;_Bahan_Plum7"/>
      <sheetName val="Pekerjaan_7"/>
      <sheetName val="Area_Tabulation17"/>
      <sheetName val="Proj_Data7"/>
      <sheetName val="Daf__No__-_4_27"/>
      <sheetName val="COST-PERSON-J_O_7"/>
      <sheetName val="SUM_TIANG_PC7"/>
      <sheetName val="Currency_Rate7"/>
      <sheetName val="Analisa_27"/>
      <sheetName val="Master_1_07"/>
      <sheetName val="Analisa_-Baku7"/>
      <sheetName val="Rekap_Prelim7"/>
      <sheetName val="Balok_L_115"/>
      <sheetName val="4-Basic_Price7"/>
      <sheetName val="Tie_Beam7"/>
      <sheetName val="Blk_Lt1-Lt__37"/>
      <sheetName val="data_bahan7"/>
      <sheetName val="Sub_kon7"/>
      <sheetName val="Analisa_Teknik7"/>
      <sheetName val="Material_7"/>
      <sheetName val="Upah_borong7"/>
      <sheetName val="Analisa_alat_berat___7"/>
      <sheetName val="Alat_Berat7"/>
      <sheetName val="Instal_precast7"/>
      <sheetName val="CATU_DAYA_LISTRIK_PK7"/>
      <sheetName val="PERALATAN_&amp;_KATUP2_PK7"/>
      <sheetName val="PERALATAN_UTAMA_PK7"/>
      <sheetName val="CATU_DAYA_LISTRIK_PLB7"/>
      <sheetName val="PERALATAN_&amp;_KATUP2_PLB7"/>
      <sheetName val="PERALATAN_UTAMA_PLB7"/>
      <sheetName val="PEMIPAAN_PK7"/>
      <sheetName val="PEMIPAAN_PLB7"/>
      <sheetName val="basic_price6"/>
      <sheetName val="HB_7"/>
      <sheetName val="PileCap_7"/>
      <sheetName val="Blk_B17"/>
      <sheetName val="An_Struktur7"/>
      <sheetName val="Unit_Rate__2_7"/>
      <sheetName val="D2_27"/>
      <sheetName val="An_str7"/>
      <sheetName val="Direct_Cost_Thp_27"/>
      <sheetName val="GRAND_TOTAL7"/>
      <sheetName val="ASPAL_(14)7"/>
      <sheetName val="DAFTAR_HARGA7"/>
      <sheetName val="an__struktur7"/>
      <sheetName val="PRINT_OUT6"/>
      <sheetName val="BQ_STR6"/>
      <sheetName val="_______BoQ________6"/>
      <sheetName val="An-Pre_7"/>
      <sheetName val="ANAL_KOEF7"/>
      <sheetName val="Sumber_Daya7"/>
      <sheetName val="struktur_tdk_dipakai7"/>
      <sheetName val="HS_Bhn7"/>
      <sheetName val="TOTAL_Summary7"/>
      <sheetName val="bill_57"/>
      <sheetName val="harga_7"/>
      <sheetName val="UPAH_+_ALAT7"/>
      <sheetName val="Satuan_Dasar7"/>
      <sheetName val="Dftr_Barang7"/>
      <sheetName val="Analisa_Upah___Bahan_Plum7"/>
      <sheetName val="M_AR-KUAT6"/>
      <sheetName val="Faktor_Markup7"/>
      <sheetName val="Data_Markup7"/>
      <sheetName val="M_Pekerjaan7"/>
      <sheetName val="Agregat_Halus_&amp;_Kasar7"/>
      <sheetName val="Rekap_DBAK6"/>
      <sheetName val="ME_UMY6"/>
      <sheetName val="D_&amp;_W_sizes6"/>
      <sheetName val="Perm__Test6"/>
      <sheetName val="B_-_Norelec6"/>
      <sheetName val="an_mek6"/>
      <sheetName val="main_summary7"/>
      <sheetName val="Daftar_Harga_17"/>
      <sheetName val="Kolom_UT7"/>
      <sheetName val="Analisa_&amp;_Upah6"/>
      <sheetName val="An_H_Sat_Pek_Ut6"/>
      <sheetName val="D_786"/>
      <sheetName val="D_796"/>
      <sheetName val="D_806"/>
      <sheetName val="D_816"/>
      <sheetName val="D_826"/>
      <sheetName val="D_836"/>
      <sheetName val="D_846"/>
      <sheetName val="D_856"/>
      <sheetName val="D_866"/>
      <sheetName val="D_876"/>
      <sheetName val="D_886"/>
      <sheetName val="D_896"/>
      <sheetName val="D_916"/>
      <sheetName val="D_926"/>
      <sheetName val="D_936"/>
      <sheetName val="D_946"/>
      <sheetName val="D_956"/>
      <sheetName val="D_966"/>
      <sheetName val="Material_Master6"/>
      <sheetName val="2_107"/>
      <sheetName val="Analisa_STR7"/>
      <sheetName val="Ring_Balok6"/>
      <sheetName val="RAB_AR&amp;STR6"/>
      <sheetName val="12__Analisa6"/>
      <sheetName val="banding_hrg6"/>
      <sheetName val="AMD_I6"/>
      <sheetName val="Bahan_Upah_Alat6"/>
      <sheetName val="ans_harga6"/>
      <sheetName val="POS_12346"/>
      <sheetName val="Unit_Price6"/>
      <sheetName val="HRG_BHN6"/>
      <sheetName val="Upah_&amp;_Bahan6"/>
      <sheetName val="PRD_01-36"/>
      <sheetName val="surfacing_&amp;_point___6"/>
      <sheetName val="stone_mas_ARE6"/>
      <sheetName val="Hrg_Sat6"/>
      <sheetName val="D3_16"/>
      <sheetName val="Tie_Beam_GN6"/>
      <sheetName val="Schedule_Rev6"/>
      <sheetName val="Man_Power6"/>
      <sheetName val="HSBU_ANA6"/>
      <sheetName val="ANALISA_PEK_UMUM6"/>
      <sheetName val="analisa_PUBM6"/>
      <sheetName val="VOLUME_BAJA7"/>
      <sheetName val="Bahan_6"/>
      <sheetName val="Master_Edit6"/>
      <sheetName val="Bill_of_Qty_MEP6"/>
      <sheetName val="Daf_16"/>
      <sheetName val="HB_ARSITEKTUR6"/>
      <sheetName val="HB_STRUKTUR6"/>
      <sheetName val="Price_Biaya_Cadangan6"/>
      <sheetName val="BQ_Rekapitulasi__Akhir6"/>
      <sheetName val="RKP_PLUMBING6"/>
      <sheetName val="Prog_korp6"/>
      <sheetName val="An_Ars6"/>
      <sheetName val="anls_space_frame6"/>
      <sheetName val="RAB_16"/>
      <sheetName val="Har_Sat6"/>
      <sheetName val="Bill_No_2_1_6"/>
      <sheetName val="An_Arsitektur6"/>
      <sheetName val="Analisa_BOW_076"/>
      <sheetName val="Kolom_B_3a_&amp;_3b6"/>
      <sheetName val="Rasio_Plat6"/>
      <sheetName val="Keb__besi_&amp;_Beton6"/>
      <sheetName val="Raff_Foundation_Ok6"/>
      <sheetName val="Pile_Cape_Ok6"/>
      <sheetName val="Caping_Beam6"/>
      <sheetName val="DDG__STP6"/>
      <sheetName val="DDG__GWT6"/>
      <sheetName val="Ret__Wall6"/>
      <sheetName val="Balok_Bsm_3B-1B6"/>
      <sheetName val="Balok_GF6"/>
      <sheetName val="Balok_P1-P26"/>
      <sheetName val="Balok_P36"/>
      <sheetName val="Balok_5-6-76"/>
      <sheetName val="Balok_8-9-106"/>
      <sheetName val="Balok_11-12-156"/>
      <sheetName val="Balok_16-17-186"/>
      <sheetName val="Balok_19-20-216"/>
      <sheetName val="Balok_22-23-256"/>
      <sheetName val="Balok_26-27-286"/>
      <sheetName val="Balok_29-30-316"/>
      <sheetName val="Balok_32-33-356"/>
      <sheetName val="Balok_36-37-38-396"/>
      <sheetName val="Balok_Atap6"/>
      <sheetName val="Kolom_B_2a_&amp;_2b6"/>
      <sheetName val="Kolom_B_1a_&amp;_1b6"/>
      <sheetName val="Kolom_GF_A_&amp;_B6"/>
      <sheetName val="Kolom_Mezzanine6"/>
      <sheetName val="Kolom_P1A_&amp;_P1B6"/>
      <sheetName val="Kolom_P2A_&amp;_P2B6"/>
      <sheetName val="Kolom_P36"/>
      <sheetName val="Kolom_5,66"/>
      <sheetName val="Kolom_7,8,9,10,11,12,15,16,176"/>
      <sheetName val="Kolom_18,19,20,21,22,23,256"/>
      <sheetName val="Kolom_26_s_d_33,_35_s_d_atap6"/>
      <sheetName val="SW__16"/>
      <sheetName val="SW__26"/>
      <sheetName val="SW__36"/>
      <sheetName val="SW__46"/>
      <sheetName val="SW__56"/>
      <sheetName val="SW__66"/>
      <sheetName val="SW__76"/>
      <sheetName val="SW__86"/>
      <sheetName val="SW__96"/>
      <sheetName val="Tangga_Utama6"/>
      <sheetName val="Tangga_Unit6"/>
      <sheetName val="Planter_Box6"/>
      <sheetName val="BQ_3_2_STRUKTUR_-BAWAH_6"/>
      <sheetName val="Balok_Ramp6"/>
      <sheetName val="DAFT_ALAT,UPAH_&amp;_MAT6"/>
      <sheetName val="List_Doc6"/>
      <sheetName val="ANALISA_ME6"/>
      <sheetName val="Detail_BUL6"/>
      <sheetName val="2-Genset_print6"/>
      <sheetName val="L__Hr6"/>
      <sheetName val="Metod_TWR6"/>
      <sheetName val="+45,200_&amp;_+45,700_(Salah)6"/>
      <sheetName val="D2_2_16"/>
      <sheetName val="B_2(LANJUTAN)6"/>
      <sheetName val="Cold_Miling6"/>
      <sheetName val="F_ALARM6"/>
      <sheetName val="RAB_fisik6"/>
      <sheetName val="Daf-1_Persiapan6"/>
      <sheetName val="iTEM_hARSAT4"/>
      <sheetName val="4_2_14"/>
      <sheetName val="Cash_Flow_bulanan4"/>
      <sheetName val="ALL_SUM6"/>
      <sheetName val="Tubing_&amp;_fitting6"/>
      <sheetName val="Pengalaman_Per6"/>
      <sheetName val="Gal_Jack_Hammer4"/>
      <sheetName val="List_Plafound_Gypsum4"/>
      <sheetName val="List_Plafound_WR4"/>
      <sheetName val="Screning_Ac4"/>
      <sheetName val="Evaluasi_(_1_)4"/>
      <sheetName val="Harsat_Bahan4"/>
      <sheetName val="Harsat_Upah4"/>
      <sheetName val="Daf-III_1_1__Dinding_PARKIR4"/>
      <sheetName val="DAf-III_8__Facade4"/>
      <sheetName val="Daf-III_2_2__Pintu_TOWER4"/>
      <sheetName val="JUMLAHAN_TOTAL_4"/>
      <sheetName val="Daf-III_1_2__Dinding_TOWER4"/>
      <sheetName val="Rencana_S_curve4"/>
      <sheetName val="Cash_flow_detail_breakdown4"/>
      <sheetName val="List_H_Bahan&amp;Upah4"/>
      <sheetName val="REKAP_VOLUME5"/>
      <sheetName val="D1__Plint4"/>
      <sheetName val="Harga_Bahan4"/>
      <sheetName val="HSA_&amp;_PAB4"/>
      <sheetName val="Harga_Upah_4"/>
      <sheetName val="Eva__Progres4"/>
      <sheetName val="DF-7_(2)4"/>
      <sheetName val="BILL_44"/>
      <sheetName val="Kell_Plint-TH4"/>
      <sheetName val="Kel__Dind-TH4"/>
      <sheetName val="EPB_4"/>
      <sheetName val="inves_alat4"/>
      <sheetName val="dashboard_VERSI_BATUBARA4"/>
      <sheetName val="pro_ra_op4"/>
      <sheetName val="HSP_swk4"/>
      <sheetName val="NP_(2)4"/>
      <sheetName val="6PILE__(돌출)4"/>
      <sheetName val="Analisa_Tambahan4"/>
      <sheetName val="Analisa_PL4"/>
      <sheetName val="Surat_Pernyataan4"/>
      <sheetName val="Isolasi_Luar_Dalam4"/>
      <sheetName val="Isolasi_Luar4"/>
      <sheetName val="Harga_Dasar4"/>
      <sheetName val="rab_strktr_ars_print4"/>
      <sheetName val="AHS_Marka4"/>
      <sheetName val="UPH_BHN4"/>
      <sheetName val="ANALISA_(2)4"/>
      <sheetName val="Unit_Cost4"/>
      <sheetName val="INPUT_AGST3"/>
      <sheetName val="KODE_UPAH3"/>
      <sheetName val="FORM_3A3"/>
      <sheetName val="L-3_DHSD3"/>
      <sheetName val="BD_2_1_-_7_1(8)3"/>
      <sheetName val="PENGAL_yg_Dilaksanakan3"/>
      <sheetName val="Piping_Design_Data3"/>
      <sheetName val="ANALISA_SNI'07rootsREV3"/>
      <sheetName val="RL_Biaya3"/>
      <sheetName val="Gudang_non_AC-AC_Struktur3"/>
      <sheetName val="Sat-Bhn&amp;Upah_Paket_043"/>
      <sheetName val="Price_List3"/>
      <sheetName val="PERALATAN_UTAMA_AC3"/>
      <sheetName val="Bill_2_33"/>
      <sheetName val="Bill_2_5B3"/>
      <sheetName val="Bill_2_13"/>
      <sheetName val="Pek_Luar3"/>
      <sheetName val="UNIT_FAN3"/>
      <sheetName val="REKAP_3"/>
      <sheetName val="anl_sa3"/>
      <sheetName val="B_as3"/>
      <sheetName val="Prod_Alat3"/>
      <sheetName val="REKAP_BACKUP_MC_41"/>
      <sheetName val="REKAP_BACKUP_MC31"/>
      <sheetName val="7_공정표1"/>
      <sheetName val="AnalisaSIPIL_RIIL1"/>
      <sheetName val="Analisa_SNI_STANDART_1"/>
      <sheetName val="Sum_EL1"/>
      <sheetName val="A__Asumsi20151"/>
      <sheetName val="Grand_summary1"/>
      <sheetName val="A-11_Steel_Str_(2)1"/>
      <sheetName val="GRAND_REKAP1"/>
      <sheetName val="Harga_Bahan_&amp;_Upah_1"/>
      <sheetName val="Harga_Bahan_&amp;_Upah1"/>
      <sheetName val="Exch_rate1"/>
      <sheetName val="AnalisaSIPIL_RIIL_RAP1"/>
      <sheetName val="Harsat_Pekerjaan1"/>
      <sheetName val="Sat_Upah1"/>
      <sheetName val="ANalisa_1"/>
      <sheetName val="Summary_1"/>
      <sheetName val="SATUAN_1"/>
      <sheetName val="HARGA_SATUAN_ARS1"/>
      <sheetName val="ANALISA_SNI'08(ubh_bgsting)1"/>
      <sheetName val="REKAP_ANALISA1"/>
      <sheetName val="Analisa_Tend_(2)1"/>
      <sheetName val="Pile_Cap1"/>
      <sheetName val="TAMBAHAN_PANCANG1"/>
      <sheetName val="REKAP_BESI_BATANG1"/>
      <sheetName val="Rincian_Bunga_Bank1"/>
      <sheetName val="Alat_PL1"/>
      <sheetName val="Std-Prod_KS1"/>
      <sheetName val="UP_SNI1"/>
      <sheetName val="Analisa_Sipil1"/>
      <sheetName val="B_D_AHS61"/>
      <sheetName val="INPUT_HARIAN1"/>
      <sheetName val="a_h_ars"/>
      <sheetName val="Sub_Penjumlahan"/>
      <sheetName val="DAFTAR_7"/>
      <sheetName val="Cost_Summary"/>
      <sheetName val="terima&amp;piukan"/>
      <sheetName val="pivot2"/>
      <sheetName val="S-Curve"/>
      <sheetName val="Hrg Dsr"/>
      <sheetName val="UNIT PRICE WAGE and MATERIAL"/>
      <sheetName val="D985"/>
      <sheetName val="MATERIAL-UPAH"/>
      <sheetName val="List-Physik-Pay"/>
      <sheetName val="DATA1"/>
      <sheetName val="Sat~Bahu"/>
      <sheetName val="HSP"/>
      <sheetName val="Galian 1"/>
      <sheetName val="OP. ALAT"/>
      <sheetName val="OP. PERJAM"/>
      <sheetName val="B. PERSONIL"/>
      <sheetName val="KAN. LOKAL"/>
      <sheetName val="harsat-lain"/>
      <sheetName val="harsat-tanah"/>
      <sheetName val="harsat-lhn"/>
      <sheetName val="UPAH "/>
      <sheetName val="D3"/>
      <sheetName val="Penwrn"/>
      <sheetName val="HRG-DASAR"/>
      <sheetName val="内訳"/>
      <sheetName val="BQ All_2"/>
      <sheetName val="概総括1"/>
      <sheetName val="Bill No_1"/>
      <sheetName val="Analisa Gabungan"/>
      <sheetName val="AGGREGAT KLAS C"/>
      <sheetName val="Upah dan Bahan "/>
      <sheetName val="rab - persiapan &amp; lantai-1"/>
      <sheetName val="PIPA PVC DAN ACC"/>
      <sheetName val="persent%"/>
      <sheetName val="MULAI MASUK STAF."/>
      <sheetName val="AN Tdr"/>
      <sheetName val="Factor"/>
      <sheetName val="AN Beton"/>
      <sheetName val="AN Kusen"/>
      <sheetName val="DIV 2"/>
      <sheetName val="DIV 5"/>
      <sheetName val="8"/>
      <sheetName val="9"/>
      <sheetName val="C.2."/>
      <sheetName val="2.5."/>
      <sheetName val="CUACA"/>
      <sheetName val="2003-2004"/>
      <sheetName val="ANGGARAN"/>
      <sheetName val="RAW MATERIALS "/>
      <sheetName val="ARP 10 2 BUL"/>
      <sheetName val="CRITERIA1"/>
      <sheetName val="Grand Sum BT"/>
      <sheetName val="Sumda1"/>
      <sheetName val="AKUN"/>
      <sheetName val="Nc-0698"/>
      <sheetName val="SAA"/>
      <sheetName val="frek 3.3"/>
      <sheetName val="cal2"/>
      <sheetName val="CF"/>
      <sheetName val="共通費ﾏｽﾀ"/>
      <sheetName val="quot"/>
      <sheetName val="HRGA SATUAN UPAH-BAHAN"/>
      <sheetName val="ES STG"/>
      <sheetName val="Lamp 11aa"/>
      <sheetName val="Penjumlahan"/>
      <sheetName val="DAFTAR ISI"/>
      <sheetName val="BYYALAT"/>
      <sheetName val="ALOKASI"/>
      <sheetName val="Tanggapan"/>
      <sheetName val="ELKP"/>
      <sheetName val="DKH"/>
      <sheetName val="BQ-E20-02(Rp)"/>
      <sheetName val="rab lt 2 bo"/>
      <sheetName val="Rekap Akhir"/>
      <sheetName val="LPP DSU-2"/>
      <sheetName val="F1771-2"/>
      <sheetName val="GeneralInfo"/>
      <sheetName val="RINCI"/>
      <sheetName val="FUND"/>
      <sheetName val="Divisi1"/>
      <sheetName val="Tabel Besi"/>
      <sheetName val="실행철강하도"/>
      <sheetName val="STF Schedule"/>
      <sheetName val="Cash2"/>
      <sheetName val="constant"/>
      <sheetName val="indirect"/>
      <sheetName val="GWT."/>
      <sheetName val="Tangga GN"/>
      <sheetName val="schalt"/>
      <sheetName val="schtng"/>
      <sheetName val="schbhn"/>
      <sheetName val="Sheet1 (3)"/>
      <sheetName val="HRG BAHAN &amp; UPAH okk"/>
      <sheetName val="Analis Kusen okk"/>
      <sheetName val="Analisa Alat Berat"/>
      <sheetName val="TABEL LABOR"/>
      <sheetName val="D Harga"/>
      <sheetName val="Agregat Melintang"/>
      <sheetName val="Agregat Memanjang "/>
      <sheetName val="Permanent_info"/>
      <sheetName val="2. Proposal Biaya"/>
      <sheetName val="Mat'l databank"/>
      <sheetName val="Fill_this_out_first___4"/>
      <sheetName val="Basic_P"/>
      <sheetName val="_"/>
      <sheetName val="an_mek7"/>
      <sheetName val="Propose_Range"/>
      <sheetName val="TS_(A3)"/>
      <sheetName val="hrg-sat_pek"/>
      <sheetName val="1.2"/>
      <sheetName val="Rekap Tahap 1"/>
      <sheetName val="Cashflow"/>
      <sheetName val="renc kerja DK7 2009"/>
      <sheetName val="MSTR"/>
      <sheetName val="U&amp;B"/>
      <sheetName val="input data umum"/>
      <sheetName val="telp"/>
      <sheetName val="029Cikeas00"/>
      <sheetName val="412src2"/>
      <sheetName val="412"/>
      <sheetName val="SELISIHKURSSOURCE"/>
      <sheetName val="Rupiah"/>
      <sheetName val="ANALISA-SNI"/>
      <sheetName val="pt-perso"/>
      <sheetName val="ABSEN"/>
      <sheetName val="UPAH_B_KAS"/>
      <sheetName val="UPAH_B_KAS _2_"/>
      <sheetName val="T_TANGAN"/>
      <sheetName val="Uraian Upah"/>
      <sheetName val="GP-WB"/>
      <sheetName val="JUNI"/>
      <sheetName val="rumus"/>
      <sheetName val="MAP2"/>
      <sheetName val="anal-mpu"/>
      <sheetName val="Rekap RAP real (2)"/>
      <sheetName val="1. Rekap A"/>
      <sheetName val="Harsat Mekanik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kap"/>
      <sheetName val="Rab No. 1 Persiapan"/>
      <sheetName val="RAB No. 02 Struktur"/>
      <sheetName val="Rab No. 03 - DINDING &amp; Partisi"/>
      <sheetName val="Rb No. 04 - LANTAI"/>
      <sheetName val="Rb No. 05 - PLAFOND"/>
      <sheetName val="Rb No. 06 - PINTU"/>
      <sheetName val="Rb No. 07 - SaNITER"/>
      <sheetName val="Rb No. 08 - PENGECATAN"/>
      <sheetName val="Rb No. 09 - LAIN-LAIN"/>
      <sheetName val="ANA"/>
      <sheetName val="HSBU ANA"/>
      <sheetName val="HARGA SATUAN"/>
      <sheetName val="Upah"/>
      <sheetName val="Upah Borongan"/>
      <sheetName val="Hrg bhn"/>
      <sheetName val="Analisa hrg stn"/>
      <sheetName val="Sheet4"/>
      <sheetName val="PAD-F"/>
      <sheetName val="Master Edit"/>
      <sheetName val="Tie Beam GN"/>
      <sheetName val="PileCap"/>
      <sheetName val="H.Satu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2">
          <cell r="C12">
            <v>120000</v>
          </cell>
        </row>
      </sheetData>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board"/>
      <sheetName val="harsat"/>
      <sheetName val="Spec"/>
      <sheetName val="Analisa"/>
      <sheetName val="AnalisaSaniter"/>
      <sheetName val="upah_harian"/>
      <sheetName val="upah_borong"/>
      <sheetName val="satuan_alat"/>
      <sheetName val="sewa_alat"/>
    </sheetNames>
    <sheetDataSet>
      <sheetData sheetId="0" refreshError="1"/>
      <sheetData sheetId="1" refreshError="1">
        <row r="22">
          <cell r="H22">
            <v>40000</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Rekap"/>
      <sheetName val="Bill"/>
      <sheetName val="Material"/>
      <sheetName val="Upah"/>
      <sheetName val="Furniture"/>
      <sheetName val="Summery ME"/>
      <sheetName val="Bill Item Ac"/>
      <sheetName val="Lift"/>
      <sheetName val="Khusus"/>
      <sheetName val="Electrical"/>
      <sheetName val="Mekanikal"/>
      <sheetName val="Sheet1"/>
      <sheetName val="Analisa"/>
      <sheetName val="harsat"/>
      <sheetName val="bahan"/>
      <sheetName val="Bill of Qty"/>
      <sheetName val="H.Satuan"/>
      <sheetName val="Divisi1"/>
      <sheetName val="REKAP_VOLUME"/>
      <sheetName val="SUM"/>
      <sheetName val="RAB ME"/>
      <sheetName val="harsat_"/>
      <sheetName val="DAFTAR_8"/>
      <sheetName val="TOTAL"/>
      <sheetName val="DAFTAR 7"/>
      <sheetName val="LO"/>
      <sheetName val="3-DIV5"/>
      <sheetName val="hrg-dsr"/>
      <sheetName val="Summery_ME"/>
      <sheetName val="Bill_Item_Ac"/>
      <sheetName val="bahan-upah"/>
      <sheetName val="ANALISA HARGA SATUAN"/>
      <sheetName val="FINISHING"/>
      <sheetName val="SJRH KENAIKAN"/>
      <sheetName val="BQ"/>
      <sheetName val="ANAL"/>
      <sheetName val="HRG BHN"/>
      <sheetName val="BTL-Bau"/>
      <sheetName val="Ans Kom Precast"/>
      <sheetName val="UPAH &amp; BHN"/>
      <sheetName val="D6"/>
      <sheetName val="D7"/>
      <sheetName val="Management"/>
      <sheetName val="DU-5"/>
      <sheetName val="Analisa &amp; Upah"/>
      <sheetName val="data"/>
      <sheetName val="Koef"/>
      <sheetName val="Rekap Direct Cost"/>
      <sheetName val="Harga S Dasar UNTUK IDISI"/>
      <sheetName val="HS"/>
      <sheetName val="UPAH BAHAN "/>
      <sheetName val="Back Up Pagar "/>
      <sheetName val="analis"/>
      <sheetName val="PAD-F"/>
      <sheetName val="Daf.Harga-Upah"/>
      <sheetName val="B - Norelec"/>
      <sheetName val="formminat"/>
      <sheetName val="HARGA MATERIAL"/>
      <sheetName val="Embong-Malang"/>
      <sheetName val="A"/>
      <sheetName val="BOQ KSN"/>
      <sheetName val="Basic"/>
      <sheetName val="C-OFF"/>
      <sheetName val="Rekapitulasi"/>
      <sheetName val="Harsat BHN AR,M"/>
      <sheetName val="B"/>
      <sheetName val="PRY.02 (LAPRN- WK)"/>
      <sheetName val="alt 2 TAMPIL RAKOR"/>
      <sheetName val="Harga Bahan &amp; Upah"/>
      <sheetName val="BREAKDOWN"/>
      <sheetName val="BTL-Persiapan"/>
      <sheetName val="BTL-alat"/>
      <sheetName val="BTL-Rupa"/>
      <sheetName val="dft-harga"/>
      <sheetName val="Tabels"/>
      <sheetName val="daf-3(OK)"/>
      <sheetName val="daf-7(OK)"/>
      <sheetName val="metode"/>
      <sheetName val="Harga Satuan"/>
      <sheetName val="Bahan "/>
      <sheetName val="Pekerjaan "/>
      <sheetName val="Analisa 2"/>
      <sheetName val="Ahs.2"/>
      <sheetName val="Ahs.1"/>
      <sheetName val="ANALISA PEK.UMUM"/>
      <sheetName val="TE TS FA LAN MATV"/>
      <sheetName val="div3"/>
      <sheetName val="HB"/>
      <sheetName val="AN-ME"/>
      <sheetName val="UPAHBAHAN"/>
      <sheetName val="RAB"/>
      <sheetName val="UPAH PEKERJA"/>
      <sheetName val="REKAP_ARSITEKTUR."/>
      <sheetName val="REKAP 2008"/>
      <sheetName val="PRICE"/>
      <sheetName val="RAB.SEKRETARIAT (1)"/>
      <sheetName val="MAT"/>
      <sheetName val="HB "/>
      <sheetName val="An.Ars"/>
      <sheetName val="REKAP.VOLUME"/>
      <sheetName val="SUMMARY"/>
      <sheetName val="BOQ"/>
      <sheetName val="4-Basic Price"/>
      <sheetName val="5-ALAT(1)"/>
      <sheetName val="dayvol WEDI"/>
      <sheetName val="dayvol adibarat"/>
      <sheetName val="ERET"/>
      <sheetName val="HARGA (2)"/>
      <sheetName val="hrg sat1"/>
      <sheetName val="Analisa rata"/>
      <sheetName val="Upah_borong"/>
      <sheetName val="H_Satuan"/>
      <sheetName val="Memb Schd"/>
      <sheetName val="BM"/>
      <sheetName val="Harga Bahan"/>
      <sheetName val="LISTRIK"/>
      <sheetName val="B_-_Norelec"/>
      <sheetName val="Koefisien"/>
      <sheetName val="An.3"/>
      <sheetName val="An.1"/>
      <sheetName val="An.2"/>
      <sheetName val="S.BAHAN"/>
      <sheetName val="S.UPAH"/>
      <sheetName val="Isolasi Luar Dalam"/>
      <sheetName val="Isolasi Luar"/>
      <sheetName val="DAF-1"/>
      <sheetName val="Analisa Alat"/>
      <sheetName val="326BQSTC"/>
      <sheetName val="DAF-7"/>
      <sheetName val="SUM_Steel-Strc"/>
      <sheetName val="DAF_7"/>
      <sheetName val="analisa struktur"/>
      <sheetName val="EST"/>
      <sheetName val="UPAH DAN BAHAN"/>
      <sheetName val="Upah&amp;Bahan"/>
      <sheetName val="ONSIDE MTRL"/>
      <sheetName val="Tie Beam GN"/>
      <sheetName val="PileCap"/>
      <sheetName val="Harsat Upah"/>
      <sheetName val="Rekap Analisa"/>
      <sheetName val="Upah dan Bahan "/>
      <sheetName val="divII"/>
      <sheetName val="Harsat Pekerjaan"/>
      <sheetName val="Rupiah"/>
      <sheetName val="Abk (ok!)"/>
      <sheetName val="Bill No 6 Koord &amp; Attendance"/>
      <sheetName val="Summery_ME1"/>
      <sheetName val="Bill_Item_Ac1"/>
      <sheetName val="Summery_ME2"/>
      <sheetName val="Bill_Item_Ac2"/>
      <sheetName val="DPRD"/>
      <sheetName val="Anl_Kosen"/>
      <sheetName val="Bhn_Analisa"/>
      <sheetName val="BasicPrice"/>
      <sheetName val="NP (4)"/>
      <sheetName val="DIV7-BM"/>
      <sheetName val="D-1"/>
      <sheetName val="SEX"/>
      <sheetName val="REF.ONLY"/>
      <sheetName val="Balok_1"/>
      <sheetName val="KONFIG"/>
      <sheetName val="SAT-BHN"/>
      <sheetName val="DAF-9"/>
      <sheetName val="Por"/>
      <sheetName val="Master 1.0"/>
      <sheetName val="予算票"/>
      <sheetName val="Hrg_Sat"/>
      <sheetName val="AC"/>
      <sheetName val="Analisa Harga"/>
      <sheetName val="Analisa Upah &amp; Bahan Plum"/>
      <sheetName val="ME(LB)"/>
      <sheetName val="B _ Norelec"/>
      <sheetName val="Plint_List"/>
      <sheetName val="Luar"/>
      <sheetName val="Pintu Jendela"/>
      <sheetName val="SITE-UTL"/>
      <sheetName val="hasat"/>
      <sheetName val="MAP"/>
      <sheetName val="Cover"/>
      <sheetName val="5-Peralatan"/>
      <sheetName val="div71"/>
      <sheetName val="div7"/>
      <sheetName val="div2"/>
      <sheetName val="div31"/>
      <sheetName val="Sch"/>
      <sheetName val="HSTANAH.XLS"/>
      <sheetName val="ganda"/>
      <sheetName val="Estimate"/>
      <sheetName val="U&amp;B"/>
      <sheetName val="Hrg"/>
      <sheetName val="3-DIV3"/>
      <sheetName val="D4"/>
      <sheetName val="D8"/>
      <sheetName val="Upah&amp;Bhn "/>
      <sheetName val="hargaSatuan"/>
      <sheetName val="KOEFISIEN TEKNIS"/>
      <sheetName val="mg7"/>
      <sheetName val="HARIAN OKTOBER"/>
      <sheetName val="HARGA"/>
      <sheetName val="Harga Bahan &amp; Upah "/>
      <sheetName val="ANA-TOOLS-KKA (2)"/>
      <sheetName val="Jenis Kontrak"/>
      <sheetName val="Output"/>
      <sheetName val="Provinsi"/>
      <sheetName val="Tematik"/>
      <sheetName val="DASH"/>
      <sheetName val="SKN"/>
      <sheetName val="HSP swk"/>
      <sheetName val="UPAH_BAHAN"/>
      <sheetName val="HSP"/>
      <sheetName val="Daf-Har-Pening"/>
      <sheetName val="prelim"/>
      <sheetName val="18+900 - 19+075 (R)"/>
      <sheetName val="Ch"/>
      <sheetName val="Weight Bridge"/>
      <sheetName val="Sheet"/>
      <sheetName val="bahu-argawastu"/>
      <sheetName val="Summery_ME3"/>
      <sheetName val="Bill_Item_Ac3"/>
      <sheetName val="Ans_Kom_Precast"/>
      <sheetName val="UPAH_&amp;_BHN"/>
      <sheetName val="ANALISA_HARGA_SATUAN"/>
      <sheetName val="DAFTAR_7"/>
      <sheetName val="Rekap_Direct_Cost"/>
      <sheetName val="Analisa_&amp;_Upah"/>
      <sheetName val="Bill_of_Qty"/>
      <sheetName val="SJRH_KENAIKAN"/>
      <sheetName val="HRG_BHN"/>
      <sheetName val="alt_2_TAMPIL_RAKOR"/>
      <sheetName val="RAB_ME"/>
      <sheetName val="Daf_Harga-Upah"/>
      <sheetName val="HARGA_MATERIAL"/>
      <sheetName val="BOQ_KSN"/>
      <sheetName val="An_Ars"/>
      <sheetName val="RUMUS"/>
      <sheetName val="analisa Str"/>
      <sheetName val="Analisa HSP"/>
      <sheetName val="meth hsl nego"/>
      <sheetName val="Unit Rate"/>
      <sheetName val="AA_Eng"/>
      <sheetName val="Art"/>
      <sheetName val="U_rate"/>
      <sheetName val="Basic Price"/>
      <sheetName val="CPAoC"/>
      <sheetName val="bhn_upah"/>
      <sheetName val="TATA UDARA"/>
      <sheetName val="ELEKTRIKAL"/>
      <sheetName val="HSBU ANA"/>
      <sheetName val="data-pendukung"/>
      <sheetName val="sdm"/>
      <sheetName val="3-DIV2"/>
      <sheetName val="Ranges"/>
      <sheetName val="BILL DPRD RIAU"/>
      <sheetName val="villa"/>
      <sheetName val="PAD_F"/>
      <sheetName val="Vol Admin&amp;Canteen"/>
      <sheetName val="HARGA SAT"/>
      <sheetName val="UNIT PRICE"/>
      <sheetName val="DATA BASE"/>
      <sheetName val="PERHIT VOLUME"/>
      <sheetName val="UPAH BAHAN"/>
      <sheetName val="RKP RAB"/>
      <sheetName val="REK.ITEM PUTRA"/>
      <sheetName val="REK.ITEM KELAS"/>
      <sheetName val="RAB ARS,STR PUTRA"/>
      <sheetName val="RAB ARS,STR TRIBUN"/>
      <sheetName val="RAB ME KELAS "/>
      <sheetName val="RAB ME TRIBUN"/>
      <sheetName val="VOL ARST"/>
      <sheetName val="Harsat Pekerjaan Permen"/>
      <sheetName val="AHS-EL3"/>
      <sheetName val="Daftar Upah n Bahan"/>
      <sheetName val="beton"/>
      <sheetName val="SHEET PIE &amp; MINI PILE"/>
      <sheetName val="FORMA2A2"/>
      <sheetName val="FORMB2"/>
      <sheetName val="input"/>
      <sheetName val="ANALISA SOFT"/>
      <sheetName val="Material-mr"/>
      <sheetName val="uk. - bhn."/>
      <sheetName val="Hargamaterial"/>
      <sheetName val="Daftar Harga"/>
      <sheetName val="Permohonan"/>
      <sheetName val="MON_OH"/>
      <sheetName val="LISA"/>
      <sheetName val="Master Edit"/>
      <sheetName val="UR-TEKNIS"/>
      <sheetName val="DIV.1"/>
      <sheetName val="PRY_02_(LAPRN-_WK)"/>
      <sheetName val="Harsat_BHN_AR,M"/>
      <sheetName val="Harga_Bahan_&amp;_Upah"/>
      <sheetName val="Harga_Satuan"/>
      <sheetName val="Bahan_"/>
      <sheetName val="Pekerjaan_"/>
      <sheetName val="Analisa_2"/>
      <sheetName val="Ahs_2"/>
      <sheetName val="Ahs_1"/>
      <sheetName val="ANALISA_PEK_UMUM"/>
      <sheetName val="TE_TS_FA_LAN_MATV"/>
      <sheetName val="Master_Edit"/>
      <sheetName val="DIV_1"/>
      <sheetName val="Bill_of_Qty1"/>
      <sheetName val="H_Satuan1"/>
      <sheetName val="B_-_Norelec1"/>
      <sheetName val="Ans_Kom_Precast1"/>
      <sheetName val="UPAH_&amp;_BHN1"/>
      <sheetName val="ANALISA_HARGA_SATUAN1"/>
      <sheetName val="DAFTAR_71"/>
      <sheetName val="Rekap_Direct_Cost1"/>
      <sheetName val="Analisa_&amp;_Upah1"/>
      <sheetName val="SJRH_KENAIKAN1"/>
      <sheetName val="HRG_BHN1"/>
      <sheetName val="PRY_02_(LAPRN-_WK)1"/>
      <sheetName val="alt_2_TAMPIL_RAKOR1"/>
      <sheetName val="Harsat_BHN_AR,M1"/>
      <sheetName val="Daf_Harga-Upah1"/>
      <sheetName val="RAB_ME1"/>
      <sheetName val="Harga_Bahan_&amp;_Upah1"/>
      <sheetName val="Harga_Satuan1"/>
      <sheetName val="Bahan_1"/>
      <sheetName val="Pekerjaan_1"/>
      <sheetName val="Analisa_21"/>
      <sheetName val="Ahs_21"/>
      <sheetName val="Ahs_11"/>
      <sheetName val="ANALISA_PEK_UMUM1"/>
      <sheetName val="TE_TS_FA_LAN_MATV1"/>
      <sheetName val="BOQ_KSN1"/>
      <sheetName val="HARGA_MATERIAL1"/>
      <sheetName val="Master_Edit1"/>
      <sheetName val="DIV_11"/>
      <sheetName val="dasar"/>
      <sheetName val="Rate"/>
      <sheetName val="Pricing"/>
      <sheetName val="Pipe"/>
      <sheetName val="Perm. Test"/>
      <sheetName val="Galian 1"/>
      <sheetName val="UPH,BHN,ALT"/>
      <sheetName val="Analis harga"/>
      <sheetName val="RBP-3.1-2"/>
      <sheetName val="H Satuan Dasar"/>
      <sheetName val="ANALISA-HST"/>
      <sheetName val="AHS"/>
      <sheetName val="SD (1)"/>
      <sheetName val="kontribusi"/>
      <sheetName val="Manajerial"/>
      <sheetName val="revenue"/>
      <sheetName val="rework"/>
      <sheetName val="MB"/>
      <sheetName val="Volume"/>
      <sheetName val="alat"/>
      <sheetName val="DATA PROYEK"/>
      <sheetName val="BAB_5_13_Anal"/>
      <sheetName val="BAB_5_2_BiaLang"/>
      <sheetName val="RAP"/>
      <sheetName val="Cover-3"/>
      <sheetName val="3"/>
      <sheetName val="AnBayarUtama"/>
      <sheetName val="urain teknis"/>
      <sheetName val="MPEL"/>
      <sheetName val="srtberkas"/>
      <sheetName val="Kuantitas &amp; Harga"/>
      <sheetName val="induk1"/>
      <sheetName val="Upah Bahan Alat"/>
      <sheetName val="Quarry-rangas"/>
      <sheetName val="BID9697"/>
      <sheetName val="Load"/>
      <sheetName val="DATAJUNI"/>
      <sheetName val="기둥(원형)"/>
      <sheetName val="Rutin"/>
      <sheetName val="DATE"/>
      <sheetName val="MOTOR"/>
      <sheetName val="일반공사"/>
      <sheetName val="단가"/>
      <sheetName val="시설물일위"/>
      <sheetName val="Pay Items"/>
      <sheetName val="내역서"/>
      <sheetName val="기구표"/>
      <sheetName val="rekapan"/>
      <sheetName val="정부노임단가"/>
      <sheetName val="SIMPRO(AGST)"/>
      <sheetName val="M+MC"/>
      <sheetName val="C &amp; G RHS"/>
      <sheetName val="D3"/>
      <sheetName val="10.1 (1)"/>
      <sheetName val="10.1 (2)"/>
      <sheetName val="10.1 (3)"/>
      <sheetName val="10.1 (4)"/>
      <sheetName val="10.1 (5)"/>
      <sheetName val="LMW-PEG"/>
      <sheetName val="XL4Poppy"/>
      <sheetName val="SAT.DASAR"/>
      <sheetName val="HS BHN&amp;UPAH"/>
      <sheetName val="2.1"/>
      <sheetName val="HSD"/>
      <sheetName val="RAB-SPL2"/>
      <sheetName val="Prioritas"/>
      <sheetName val="Anls Hrg"/>
      <sheetName val="AGG"/>
      <sheetName val="B_6"/>
      <sheetName val="B_7"/>
      <sheetName val="B_8"/>
      <sheetName val="B_9"/>
      <sheetName val="B_10 (4)"/>
      <sheetName val="MT"/>
      <sheetName val="Rigid"/>
      <sheetName val="Peralatan"/>
      <sheetName val="Drainase"/>
      <sheetName val="Div6a"/>
      <sheetName val="L2MO(1)"/>
      <sheetName val="Isian Biodata"/>
      <sheetName val="M1"/>
      <sheetName val="SatDas"/>
      <sheetName val="SAT-DAS"/>
      <sheetName val="NP"/>
      <sheetName val="Harsat Bahan"/>
      <sheetName val="Informasi"/>
      <sheetName val="CekList"/>
      <sheetName val="Sch Tender"/>
      <sheetName val="FAK"/>
      <sheetName val="REKAP PER BUILDING"/>
      <sheetName val="3-DIV4"/>
      <sheetName val="FORM X COST"/>
      <sheetName val="TS (A3)"/>
      <sheetName val="Harga Sat Dasar"/>
      <sheetName val="Rekap Biaya"/>
      <sheetName val="D5"/>
      <sheetName val="ISIAN"/>
      <sheetName val="MUKAMC"/>
      <sheetName val="REK"/>
      <sheetName val="Analisa-Harga"/>
      <sheetName val="NP7"/>
      <sheetName val="MT_an"/>
      <sheetName val="ADIYA"/>
      <sheetName val="SUMBER"/>
      <sheetName val="Info"/>
      <sheetName val="HrgMat"/>
      <sheetName val="Rkp"/>
      <sheetName val="H.BAHAN"/>
      <sheetName val="PEF16_0D"/>
      <sheetName val="EQ"/>
      <sheetName val="概総括1"/>
      <sheetName val="Plumbing"/>
      <sheetName val="Fill this out first..."/>
      <sheetName val="ARITMATIK"/>
      <sheetName val="Hrg.Sat"/>
      <sheetName val="7.공정표"/>
      <sheetName val="41,9&amp;36,3"/>
      <sheetName val="Gia"/>
      <sheetName val="Daf 1"/>
      <sheetName val="EQ_an"/>
      <sheetName val="PE-F-37 Rev 00 Paym.GBP"/>
      <sheetName val="NP _2_"/>
      <sheetName val="Upah,Bah&amp;alat"/>
      <sheetName val="rab me (by owner) "/>
      <sheetName val="Hrg Dasar"/>
      <sheetName val="Kolom"/>
      <sheetName val="Tie Beam"/>
      <sheetName val="BQ-E20-02(Rp)"/>
      <sheetName val="K 013"/>
      <sheetName val="K 016"/>
      <sheetName val="K 017"/>
      <sheetName val="K 018"/>
      <sheetName val="K 020"/>
      <sheetName val="K 026"/>
      <sheetName val="K 030"/>
      <sheetName val="K 035"/>
      <sheetName val="K 040"/>
      <sheetName val="K 110"/>
      <sheetName val="K 116"/>
      <sheetName val="K 117"/>
      <sheetName val="K 121"/>
      <sheetName val="K 123"/>
      <sheetName val="K 124"/>
      <sheetName val="K 220"/>
      <sheetName val="K 224"/>
      <sheetName val="K 225"/>
      <sheetName val="K 231"/>
      <sheetName val="K 310"/>
      <sheetName val="K 320"/>
      <sheetName val="K 321"/>
      <sheetName val="K 322"/>
      <sheetName val="K 325"/>
      <sheetName val="K 341"/>
      <sheetName val="K 410"/>
      <sheetName val="K 422"/>
      <sheetName val="K 424"/>
      <sheetName val="K 511"/>
      <sheetName val="K 513"/>
      <sheetName val="K 515"/>
      <sheetName val="K 516"/>
      <sheetName val="K 521"/>
      <sheetName val="K 523"/>
      <sheetName val="K 528"/>
      <sheetName val="K 530"/>
      <sheetName val="K 612"/>
      <sheetName val="K 615"/>
      <sheetName val="K 616"/>
      <sheetName val="K 617"/>
      <sheetName val="K 618"/>
      <sheetName val="K 621"/>
      <sheetName val="K 631"/>
      <sheetName val="K 636"/>
      <sheetName val="K 637"/>
      <sheetName val="K 638"/>
      <sheetName val="K 641"/>
      <sheetName val="K 710"/>
      <sheetName val="K 715"/>
      <sheetName val="K 720"/>
      <sheetName val="K 721"/>
      <sheetName val="K 725"/>
      <sheetName val="K 730"/>
      <sheetName val="K 810"/>
      <sheetName val="K 815"/>
      <sheetName val="K 880"/>
      <sheetName val="B&amp;U"/>
      <sheetName val="Har-mat"/>
      <sheetName val="Sheet2"/>
      <sheetName val="upah dki"/>
      <sheetName val="Break Down Alat"/>
      <sheetName val="RUCIKA&amp;WAVIN"/>
      <sheetName val="41_9_36_3"/>
      <sheetName val="DATA1"/>
      <sheetName val="Analisa Teknik"/>
      <sheetName val="Analisa BOW 08 NP"/>
      <sheetName val="Harga Satuan Bahan"/>
      <sheetName val="ALOKASI"/>
      <sheetName val="U P A H"/>
      <sheetName val="Daf-Bahan"/>
      <sheetName val="Harga_S_Dasar_UNTUK_IDISI"/>
      <sheetName val="Back_Up_Pagar_"/>
      <sheetName val="UPAH_BAHAN_"/>
      <sheetName val="HSP_swk"/>
      <sheetName val="Analisa_rata"/>
      <sheetName val="REKAP_ARSITEKTUR_"/>
      <sheetName val="KOEFISIEN_TEKNIS"/>
      <sheetName val="HARIAN_OKTOBER"/>
      <sheetName val="Harga_Bahan_&amp;_Upah_"/>
      <sheetName val="Harga_S_Dasar_UNTUK_IDISI1"/>
      <sheetName val="H_Satuan2"/>
      <sheetName val="Back_Up_Pagar_1"/>
      <sheetName val="UPAH_BAHAN_1"/>
      <sheetName val="HSP_swk1"/>
      <sheetName val="B_-_Norelec2"/>
      <sheetName val="Analisa_rata1"/>
      <sheetName val="REKAP_ARSITEKTUR_1"/>
      <sheetName val="KOEFISIEN_TEKNIS1"/>
      <sheetName val="HARIAN_OKTOBER1"/>
      <sheetName val="Harga_Bahan_&amp;_Upah_1"/>
      <sheetName val="2"/>
      <sheetName val="Ana-ALAT"/>
      <sheetName val="4"/>
      <sheetName val="lamp. 12"/>
      <sheetName val="UMUR ALAT"/>
      <sheetName val="FAKTOR MODAL CRF"/>
      <sheetName val=" hrg bhn"/>
      <sheetName val="DUB"/>
      <sheetName val="공조기설계(게파트)"/>
      <sheetName val="PLESTERAN"/>
      <sheetName val="anaUTama"/>
      <sheetName val="KURVA_100%"/>
      <sheetName val="Fill this out first___"/>
      <sheetName val="ana_str"/>
      <sheetName val="harga dasar"/>
      <sheetName val="bill 3.9"/>
      <sheetName val="dataa"/>
      <sheetName val="TENAGA"/>
      <sheetName val="Anal Alat BID"/>
      <sheetName val="Bhn&amp;upah"/>
      <sheetName val="hrg-sat.pek"/>
      <sheetName val="Hgsat07"/>
      <sheetName val="Harga_S_Dasar_UNTUK_IDISI2"/>
      <sheetName val="RAB_ME2"/>
      <sheetName val="Bill_of_Qty2"/>
      <sheetName val="H_Satuan3"/>
      <sheetName val="Analisa_rata2"/>
      <sheetName val="HSP_swk2"/>
      <sheetName val="B_-_Norelec3"/>
      <sheetName val="SJRH_KENAIKAN2"/>
      <sheetName val="HRG_BHN2"/>
      <sheetName val="Ans_Kom_Precast2"/>
      <sheetName val="UPAH_&amp;_BHN2"/>
      <sheetName val="Analisa_&amp;_Upah2"/>
      <sheetName val="ANALISA_HARGA_SATUAN2"/>
      <sheetName val="DAFTAR_72"/>
      <sheetName val="Rekap_Direct_Cost2"/>
      <sheetName val="REKAP_ARSITEKTUR_2"/>
      <sheetName val="alt_2_TAMPIL_RAKOR2"/>
      <sheetName val="UPAH_BAHAN_2"/>
      <sheetName val="Back_Up_Pagar_2"/>
      <sheetName val="Daf_Harga-Upah2"/>
      <sheetName val="BOQ_KSN2"/>
      <sheetName val="HARGA_MATERIAL2"/>
      <sheetName val="Memb_Schd"/>
      <sheetName val="Harga_Bahan"/>
      <sheetName val="PRY_02_(LAPRN-_WK)2"/>
      <sheetName val="Harsat_BHN_AR,M2"/>
      <sheetName val="Harga_Bahan_&amp;_Upah2"/>
      <sheetName val="Harga_Satuan2"/>
      <sheetName val="Bahan_2"/>
      <sheetName val="Pekerjaan_2"/>
      <sheetName val="Analisa_22"/>
      <sheetName val="Ahs_22"/>
      <sheetName val="Ahs_12"/>
      <sheetName val="ANALISA_PEK_UMUM2"/>
      <sheetName val="TE_TS_FA_LAN_MATV2"/>
      <sheetName val="ONSIDE_MTRL"/>
      <sheetName val="UPAH_DAN_BAHAN"/>
      <sheetName val="Tie_Beam_GN"/>
      <sheetName val="Daftar_Harga"/>
      <sheetName val="UPAH_PEKERJA"/>
      <sheetName val="KOEFISIEN_TEKNIS2"/>
      <sheetName val="HARIAN_OKTOBER2"/>
      <sheetName val="Harga_Bahan_&amp;_Upah_2"/>
      <sheetName val="Harga_Sat_Dasar"/>
      <sheetName val="urain_teknis"/>
      <sheetName val="Harsat_Pekerjaan"/>
      <sheetName val="REKAP_VOLUME1"/>
      <sheetName val="Harsat_Upah"/>
      <sheetName val="DATA_BASE"/>
      <sheetName val="PERHIT_VOLUME"/>
      <sheetName val="UPAH_BAHAN1"/>
      <sheetName val="RKP_RAB"/>
      <sheetName val="HB_"/>
      <sheetName val="UNIT_PRICE"/>
      <sheetName val="Master_Edit2"/>
      <sheetName val="DIV_12"/>
      <sheetName val="Isolasi_Luar_Dalam"/>
      <sheetName val="Isolasi_Luar"/>
      <sheetName val="Master_1_0"/>
      <sheetName val="Perm__Test"/>
      <sheetName val="Galian_1"/>
      <sheetName val="Analis_harga"/>
      <sheetName val="RBP-3_1-2"/>
      <sheetName val="Analisa_HSP"/>
      <sheetName val="H_Satuan_Dasar"/>
      <sheetName val="SD_(1)"/>
      <sheetName val="DATA_PROYEK"/>
      <sheetName val="An_3"/>
      <sheetName val="An_1"/>
      <sheetName val="An_2"/>
      <sheetName val="An_Ars1"/>
      <sheetName val="Memb_Schd1"/>
      <sheetName val="Harga_Bahan1"/>
      <sheetName val="ONSIDE_MTRL1"/>
      <sheetName val="UPAH_DAN_BAHAN1"/>
      <sheetName val="Tie_Beam_GN1"/>
      <sheetName val="Daftar_Harga1"/>
      <sheetName val="UPAH_PEKERJA1"/>
      <sheetName val="Hgsat06"/>
      <sheetName val="Harga Upah &amp; Bahan"/>
      <sheetName val="UPAH &amp; BAHAN"/>
      <sheetName val="MC0"/>
      <sheetName val="div-7"/>
      <sheetName val="div-3"/>
      <sheetName val="div-5"/>
      <sheetName val="div-2"/>
      <sheetName val="div-8"/>
      <sheetName val="Hargamat"/>
      <sheetName val="KBL"/>
      <sheetName val="Construction"/>
      <sheetName val="FACTOR"/>
      <sheetName val="Du_lieu"/>
      <sheetName val="ESCON"/>
      <sheetName val="hrg-jadi"/>
      <sheetName val="pek-pipa"/>
      <sheetName val="HARGA OK"/>
      <sheetName val="Rp"/>
      <sheetName val="Rekap HPS"/>
      <sheetName val="Rekap RAB"/>
      <sheetName val="HPS"/>
      <sheetName val="Analia HPS"/>
      <sheetName val="Spesifikasi"/>
      <sheetName val="Riwayat HPS"/>
      <sheetName val="Rekap BOQ"/>
      <sheetName val="ANALISA HITUNGAN"/>
      <sheetName val="hspk apbd dki 2019"/>
      <sheetName val="Pembesian"/>
      <sheetName val="Tabel Bj"/>
      <sheetName val="AN PINTU"/>
      <sheetName val="HARGA 2018"/>
      <sheetName val="HSPK 2018"/>
      <sheetName val="UPAH TENAGA 2018"/>
      <sheetName val="analisa harga tambahan"/>
      <sheetName val="analisa tambahan 2"/>
      <sheetName val="Sheet1 (2)"/>
      <sheetName val="Sheet3"/>
      <sheetName val="Sheet4"/>
      <sheetName val="Sheet5"/>
      <sheetName val="Sheet6"/>
      <sheetName val="Daftar Upah"/>
      <sheetName val="Analisa.Hourly"/>
      <sheetName val="Rek.Analisa"/>
      <sheetName val="Ur.Agregat"/>
      <sheetName val="Anl-Mobil(14)"/>
      <sheetName val="Anl.Ls(15)"/>
      <sheetName val="Anl-II"/>
      <sheetName val="Anl(7a)"/>
      <sheetName val="Umum"/>
      <sheetName val="HSD (8)"/>
      <sheetName val="s"/>
      <sheetName val="Abutment"/>
      <sheetName val="HARGADASAR"/>
      <sheetName val="Boq-civil(B)"/>
      <sheetName val="dc"/>
      <sheetName val="calculation"/>
      <sheetName val="1. BQ"/>
      <sheetName val="harsat ars str"/>
      <sheetName val="PNT"/>
      <sheetName val="Surat2"/>
      <sheetName val="Surat"/>
      <sheetName val="Eval. Arus Kas"/>
      <sheetName val="ANALISA-1"/>
      <sheetName val="DIV.2"/>
      <sheetName val="DRUP (ASLI)"/>
      <sheetName val="ANLS-PJ"/>
      <sheetName val="Faktor Konversi"/>
      <sheetName val="Bill of Qty MEP"/>
      <sheetName val="HSATUAN"/>
      <sheetName val="An_Ars2"/>
      <sheetName val="Memb_Schd2"/>
      <sheetName val="Harga_Bahan2"/>
      <sheetName val="ONSIDE_MTRL2"/>
      <sheetName val="UPAH_DAN_BAHAN2"/>
      <sheetName val="Tie_Beam_GN2"/>
      <sheetName val="Daftar_Harga2"/>
      <sheetName val="UPAH_PEKERJA2"/>
      <sheetName val="ANLS-K"/>
      <sheetName val="AN-ALAT"/>
      <sheetName val="Harga Upah"/>
      <sheetName val="Rkp B. UP"/>
      <sheetName val="rab-SAPHIR"/>
      <sheetName val="PO-2"/>
      <sheetName val="DAFTAR HARGA BAHAN DAN UPAH"/>
      <sheetName val="Bill Of Quantity"/>
      <sheetName val="SELL-SUMM-COST"/>
      <sheetName val="RAB 2"/>
      <sheetName val="DB"/>
      <sheetName val="Har-sat"/>
      <sheetName val="Currency Rate"/>
      <sheetName val="urut"/>
      <sheetName val="master scd(sd.2004)"/>
      <sheetName val="scd material"/>
      <sheetName val="scd personil"/>
      <sheetName val="harian juni"/>
      <sheetName val="m schedule"/>
      <sheetName val="baladewa"/>
      <sheetName val="ANL"/>
      <sheetName val="Rekap "/>
      <sheetName val="MINAT"/>
      <sheetName val="PENGU (2)"/>
      <sheetName val="Bahan Upah"/>
      <sheetName val="Harga S Dasar"/>
      <sheetName val="TIME"/>
      <sheetName val="HARSAT-lain"/>
      <sheetName val="HARSAT-tanah"/>
      <sheetName val="HARSAT-lhn"/>
      <sheetName val="L2MO"/>
      <sheetName val="Prod_Alat"/>
      <sheetName val="BARU-3"/>
      <sheetName val="BARU-4 "/>
      <sheetName val="LAMA-3"/>
      <sheetName val="LAMA-4"/>
      <sheetName val="RBP- 2"/>
      <sheetName val="RAB BCS 2"/>
      <sheetName val="B.2. Outdoor"/>
      <sheetName val="IPL_SCHEDULE"/>
      <sheetName val="GRAND REKAP"/>
      <sheetName val="Penjumlahan"/>
      <sheetName val="Valuation"/>
      <sheetName val="4  PEK. LUAR"/>
      <sheetName val="Door &amp; Window Podium"/>
      <sheetName val="San PD"/>
      <sheetName val="bhn"/>
      <sheetName val="name"/>
      <sheetName val="UBA RAB"/>
      <sheetName val="harga bhn dan upah"/>
      <sheetName val="alue deah teungoh"/>
      <sheetName val="deah raya"/>
      <sheetName val="jeulingke"/>
      <sheetName val="lambaro skep"/>
      <sheetName val="matang rayeuk"/>
      <sheetName val="tibang"/>
      <sheetName val="5-Analisa Peralatan"/>
      <sheetName val="List of Eqp"/>
      <sheetName val="UPA"/>
      <sheetName val="Gali_Sal"/>
      <sheetName val="INDEX"/>
      <sheetName val="Hardas"/>
      <sheetName val="Sub"/>
      <sheetName val="MATERIAL (2)"/>
      <sheetName val="WP"/>
      <sheetName val="도급양식"/>
      <sheetName val="KPP"/>
      <sheetName val="AMP"/>
      <sheetName val="ANTEK-AGGA"/>
      <sheetName val="BURDA"/>
      <sheetName val="ANTEK-GAL"/>
      <sheetName val="HRS-ATB"/>
      <sheetName val="ANTEK-PRIME"/>
      <sheetName val="ANTEK-TIMB"/>
      <sheetName val="BD-LS"/>
      <sheetName val="BIA-LUMPSUM"/>
      <sheetName val="CRUSER"/>
      <sheetName val="FINAL"/>
      <sheetName val="KEBALAT"/>
      <sheetName val="PRICE (2)"/>
      <sheetName val="RAB Keban Jamong"/>
      <sheetName val="RAB Rehab Orong Gedong"/>
      <sheetName val="RAB Otak Semu"/>
      <sheetName val="RAB Rehab Panoso"/>
      <sheetName val="RAB Plam Ngaong"/>
      <sheetName val="Rek-Analisa"/>
      <sheetName val="RAB Semurung"/>
      <sheetName val="RAB Semaya"/>
      <sheetName val="RAB T.Ksaming"/>
      <sheetName val="Analisa K"/>
      <sheetName val="REKAP MCBUL.1"/>
      <sheetName val="Menu"/>
      <sheetName val="RAB SELASAR PKM POPAYATO"/>
      <sheetName val="UPAH PRINT"/>
      <sheetName val="Meto"/>
      <sheetName val="Satuan"/>
      <sheetName val="UPAH&amp;BHN"/>
      <sheetName val="RINCIAN HAR06"/>
      <sheetName val="compaction"/>
      <sheetName val="TPI"/>
      <sheetName val="schalt"/>
      <sheetName val="schtng"/>
      <sheetName val="schbhn"/>
      <sheetName val="Tanaman"/>
      <sheetName val="Grading Tahap 1"/>
      <sheetName val="BA Arit"/>
      <sheetName val="KH-Q1,Q2,01"/>
      <sheetName val="L_10"/>
      <sheetName val="L_11"/>
      <sheetName val="L_13"/>
      <sheetName val="plant"/>
      <sheetName val="LAMP-7"/>
      <sheetName val="LAMP-5"/>
      <sheetName val="L_9"/>
      <sheetName val="1"/>
      <sheetName val="HSD ALAT"/>
      <sheetName val="HSD BAHAN"/>
      <sheetName val="HSD UPAH"/>
      <sheetName val="Meth"/>
      <sheetName val="AN-E"/>
      <sheetName val="JADWAL PEL"/>
      <sheetName val="Input Data"/>
      <sheetName val="A-ars"/>
      <sheetName val="metode "/>
      <sheetName val="upah.bahan.alat"/>
      <sheetName val="analisa.K"/>
      <sheetName val="daftarkuantitas"/>
      <sheetName val="E"/>
      <sheetName val="Analisa K.I 2014 DCKKTR"/>
      <sheetName val="HSP K.I 2014"/>
      <sheetName val="RAB_3LT"/>
      <sheetName val="DivVII"/>
      <sheetName val="DivIV"/>
      <sheetName val="DivV"/>
      <sheetName val="DivVIII"/>
      <sheetName val="DivIII"/>
      <sheetName val="mobilisation"/>
      <sheetName val="rekI"/>
      <sheetName val="pivotscd"/>
      <sheetName val="dasboard"/>
      <sheetName val="Summery_ME14"/>
      <sheetName val="Bill_Item_Ac14"/>
      <sheetName val="Analisa_rata14"/>
      <sheetName val="Summery_ME6"/>
      <sheetName val="Bill_Item_Ac6"/>
      <sheetName val="Analisa_rata6"/>
      <sheetName val="Summery_ME4"/>
      <sheetName val="Bill_Item_Ac4"/>
      <sheetName val="Analisa_rata4"/>
      <sheetName val="Analisa_rata3"/>
      <sheetName val="Summery_ME5"/>
      <sheetName val="Bill_Item_Ac5"/>
      <sheetName val="Analisa_rata5"/>
      <sheetName val="Summery_ME7"/>
      <sheetName val="Bill_Item_Ac7"/>
      <sheetName val="Analisa_rata7"/>
      <sheetName val="Summery_ME8"/>
      <sheetName val="Bill_Item_Ac8"/>
      <sheetName val="Analisa_rata8"/>
      <sheetName val="Summery_ME9"/>
      <sheetName val="Bill_Item_Ac9"/>
      <sheetName val="Analisa_rata9"/>
      <sheetName val="Summery_ME10"/>
      <sheetName val="Bill_Item_Ac10"/>
      <sheetName val="Analisa_rata10"/>
      <sheetName val="Summery_ME13"/>
      <sheetName val="Bill_Item_Ac13"/>
      <sheetName val="Analisa_rata13"/>
      <sheetName val="Summery_ME11"/>
      <sheetName val="Bill_Item_Ac11"/>
      <sheetName val="Analisa_rata11"/>
      <sheetName val="Summery_ME12"/>
      <sheetName val="Bill_Item_Ac12"/>
      <sheetName val="Analisa_rata12"/>
      <sheetName val="Summery_ME19"/>
      <sheetName val="Bill_Item_Ac19"/>
      <sheetName val="Analisa_rata19"/>
      <sheetName val="Summery_ME15"/>
      <sheetName val="Bill_Item_Ac15"/>
      <sheetName val="Analisa_rata15"/>
      <sheetName val="Summery_ME16"/>
      <sheetName val="Bill_Item_Ac16"/>
      <sheetName val="Analisa_rata16"/>
      <sheetName val="Summery_ME17"/>
      <sheetName val="Bill_Item_Ac17"/>
      <sheetName val="Analisa_rata17"/>
      <sheetName val="Summery_ME18"/>
      <sheetName val="Bill_Item_Ac18"/>
      <sheetName val="Analisa_rata18"/>
      <sheetName val="Summery_ME20"/>
      <sheetName val="Bill_Item_Ac20"/>
      <sheetName val="Analisa_rata20"/>
      <sheetName val="MU"/>
      <sheetName val="Uph&amp;bhn"/>
      <sheetName val="Harga_S_Dasar_UNTUK_IDISI3"/>
      <sheetName val="Ans_Kom_Precast3"/>
      <sheetName val="UPAH_&amp;_BHN3"/>
      <sheetName val="Bill_of_Qty3"/>
      <sheetName val="H_Satuan4"/>
      <sheetName val="RAB_ME3"/>
      <sheetName val="DAFTAR_73"/>
      <sheetName val="SJRH_KENAIKAN3"/>
      <sheetName val="HRG_BHN3"/>
      <sheetName val="Analisa_&amp;_Upah3"/>
      <sheetName val="ANALISA_HARGA_SATUAN3"/>
      <sheetName val="Rekap_Direct_Cost3"/>
      <sheetName val="B_-_Norelec4"/>
      <sheetName val="HARGA_MATERIAL3"/>
      <sheetName val="Daf_Harga-Upah3"/>
      <sheetName val="BOQ_KSN3"/>
      <sheetName val="Harsat_Pekerjaan1"/>
      <sheetName val="PRY_02_(LAPRN-_WK)3"/>
      <sheetName val="alt_2_TAMPIL_RAKOR3"/>
      <sheetName val="Harsat_BHN_AR,M3"/>
      <sheetName val="Harga_Bahan_&amp;_Upah3"/>
      <sheetName val="Harga_Satuan3"/>
      <sheetName val="Bahan_3"/>
      <sheetName val="Pekerjaan_3"/>
      <sheetName val="Analisa_23"/>
      <sheetName val="Ahs_23"/>
      <sheetName val="Ahs_13"/>
      <sheetName val="ANALISA_PEK_UMUM3"/>
      <sheetName val="TE_TS_FA_LAN_MATV3"/>
      <sheetName val="UPAH_BAHAN_3"/>
      <sheetName val="Back_Up_Pagar_3"/>
      <sheetName val="KOEFISIEN_TEKNIS3"/>
      <sheetName val="HARIAN_OKTOBER3"/>
      <sheetName val="HSP_swk3"/>
      <sheetName val="REKAP_ARSITEKTUR_3"/>
      <sheetName val="Master_Edit3"/>
      <sheetName val="DIV_13"/>
      <sheetName val="Isolasi_Luar_Dalam1"/>
      <sheetName val="Isolasi_Luar1"/>
      <sheetName val="Master_1_01"/>
      <sheetName val="Perm__Test1"/>
      <sheetName val="Galian_11"/>
      <sheetName val="Analis_harga1"/>
      <sheetName val="RBP-3_1-21"/>
      <sheetName val="Analisa_HSP1"/>
      <sheetName val="H_Satuan_Dasar1"/>
      <sheetName val="SD_(1)1"/>
      <sheetName val="DATA_PROYEK1"/>
      <sheetName val="An_31"/>
      <sheetName val="An_11"/>
      <sheetName val="An_21"/>
      <sheetName val="UNIT_PRICE1"/>
      <sheetName val="4-Basic_Price1"/>
      <sheetName val="HSTANAH_XLS1"/>
      <sheetName val="Upah&amp;Bhn_1"/>
      <sheetName val="urain_teknis1"/>
      <sheetName val="HB_1"/>
      <sheetName val="Kuantitas_&amp;_Harga1"/>
      <sheetName val="Upah_Bahan_Alat1"/>
      <sheetName val="Harga_Bahan_&amp;_Upah_3"/>
      <sheetName val="ANA-TOOLS-KKA_(2)1"/>
      <sheetName val="Jenis_Kontrak1"/>
      <sheetName val="Harsat_Upah1"/>
      <sheetName val="Rekap_Analisa1"/>
      <sheetName val="Upah_dan_Bahan_1"/>
      <sheetName val="REKAP_VOLUME2"/>
      <sheetName val="Abk_(ok!)1"/>
      <sheetName val="HSBU_ANA1"/>
      <sheetName val="Basic_Price1"/>
      <sheetName val="Bill_No_6_Koord_&amp;_Attendance1"/>
      <sheetName val="TATA_UDARA1"/>
      <sheetName val="SAT_DASAR1"/>
      <sheetName val="HS_BHN&amp;UPAH1"/>
      <sheetName val="2_11"/>
      <sheetName val="Anls_Hrg1"/>
      <sheetName val="B_10_(4)1"/>
      <sheetName val="Isian_Biodata1"/>
      <sheetName val="Harsat_Bahan1"/>
      <sheetName val="Sch_Tender1"/>
      <sheetName val="Pay_Items1"/>
      <sheetName val="C_&amp;_G_RHS1"/>
      <sheetName val="10_1_(1)1"/>
      <sheetName val="10_1_(2)1"/>
      <sheetName val="10_1_(3)1"/>
      <sheetName val="10_1_(4)1"/>
      <sheetName val="10_1_(5)1"/>
      <sheetName val="DATA_BASE1"/>
      <sheetName val="PERHIT_VOLUME1"/>
      <sheetName val="RKP_RAB1"/>
      <sheetName val="Analisa_Alat1"/>
      <sheetName val="NP_(4)1"/>
      <sheetName val="Analisa_Upah_&amp;_Bahan_Plum1"/>
      <sheetName val="Analisa_Harga1"/>
      <sheetName val="Vol_Admin&amp;Canteen1"/>
      <sheetName val="REK_ITEM_PUTRA1"/>
      <sheetName val="REK_ITEM_KELAS1"/>
      <sheetName val="RAB_ARS,STR_PUTRA1"/>
      <sheetName val="RAB_ARS,STR_TRIBUN1"/>
      <sheetName val="RAB_ME_KELAS_1"/>
      <sheetName val="RAB_ME_TRIBUN1"/>
      <sheetName val="VOL_ARST1"/>
      <sheetName val="Harsat_Pekerjaan_Permen1"/>
      <sheetName val="DRUP_(ASLI)1"/>
      <sheetName val="Analisa_Teknik1"/>
      <sheetName val="S_BAHAN1"/>
      <sheetName val="S_UPAH1"/>
      <sheetName val="18+900_-_19+075_(R)1"/>
      <sheetName val="Harga_Sat_Dasar1"/>
      <sheetName val="4-Basic_Price"/>
      <sheetName val="HSTANAH_XLS"/>
      <sheetName val="Upah&amp;Bhn_"/>
      <sheetName val="Kuantitas_&amp;_Harga"/>
      <sheetName val="Upah_Bahan_Alat"/>
      <sheetName val="ANA-TOOLS-KKA_(2)"/>
      <sheetName val="Jenis_Kontrak"/>
      <sheetName val="Rekap_Analisa"/>
      <sheetName val="Upah_dan_Bahan_"/>
      <sheetName val="Abk_(ok!)"/>
      <sheetName val="HSBU_ANA"/>
      <sheetName val="Basic_Price"/>
      <sheetName val="Bill_No_6_Koord_&amp;_Attendance"/>
      <sheetName val="TATA_UDARA"/>
      <sheetName val="SAT_DASAR"/>
      <sheetName val="HS_BHN&amp;UPAH"/>
      <sheetName val="2_1"/>
      <sheetName val="Anls_Hrg"/>
      <sheetName val="B_10_(4)"/>
      <sheetName val="Isian_Biodata"/>
      <sheetName val="Harsat_Bahan"/>
      <sheetName val="Sch_Tender"/>
      <sheetName val="Pay_Items"/>
      <sheetName val="C_&amp;_G_RHS"/>
      <sheetName val="10_1_(1)"/>
      <sheetName val="10_1_(2)"/>
      <sheetName val="10_1_(3)"/>
      <sheetName val="10_1_(4)"/>
      <sheetName val="10_1_(5)"/>
      <sheetName val="Analisa_Alat"/>
      <sheetName val="NP_(4)"/>
      <sheetName val="Analisa_Upah_&amp;_Bahan_Plum"/>
      <sheetName val="Analisa_Harga"/>
      <sheetName val="Vol_Admin&amp;Canteen"/>
      <sheetName val="REK_ITEM_PUTRA"/>
      <sheetName val="REK_ITEM_KELAS"/>
      <sheetName val="RAB_ARS,STR_PUTRA"/>
      <sheetName val="RAB_ARS,STR_TRIBUN"/>
      <sheetName val="RAB_ME_KELAS_"/>
      <sheetName val="RAB_ME_TRIBUN"/>
      <sheetName val="VOL_ARST"/>
      <sheetName val="Harsat_Pekerjaan_Permen"/>
      <sheetName val="DRUP_(ASLI)"/>
      <sheetName val="Analisa_Teknik"/>
      <sheetName val="S_BAHAN"/>
      <sheetName val="S_UPAH"/>
      <sheetName val="18+900_-_19+075_(R)"/>
      <sheetName val="Valid"/>
      <sheetName val="Hrg Upah &amp; Bhn"/>
      <sheetName val="Kurv. S, Skema Bhn, Alat,tenaga"/>
      <sheetName val="Har.Sat."/>
      <sheetName val="metode.rutin"/>
      <sheetName val="labor1"/>
      <sheetName val="Daft 2.1"/>
      <sheetName val="HSD_Survey"/>
      <sheetName val="struktur"/>
      <sheetName val="upah,bhn,alt"/>
      <sheetName val="rab KRAN UMUM"/>
      <sheetName val="rab PMA"/>
      <sheetName val="LPH 1"/>
      <sheetName val="hrg sat"/>
      <sheetName val="Daf-harga"/>
      <sheetName val="STRUKUR"/>
      <sheetName val="10. UMR"/>
      <sheetName val="satbahu"/>
      <sheetName val="UP_an"/>
      <sheetName val="ALAT YG DI GUNAKAN"/>
      <sheetName val="Peralatan (2)"/>
      <sheetName val="daf kh"/>
      <sheetName val="Mobilisasi"/>
      <sheetName val="Daf Bahan"/>
      <sheetName val="Rekap Anal"/>
      <sheetName val="D7(1)"/>
      <sheetName val="Harga Jasa dan Material ME"/>
      <sheetName val="D5 - telford"/>
      <sheetName val="HSA &amp; PAB"/>
      <sheetName val="Bendung"/>
      <sheetName val="rab lt 2 bo"/>
      <sheetName val="F-25.b LEMBAR CATATAN"/>
      <sheetName val="SAT_SEWA ALAT"/>
      <sheetName val="SAT_UPAH"/>
      <sheetName val="SAT_BAHAN"/>
      <sheetName val="DAF_2"/>
      <sheetName val="harga-satuan"/>
      <sheetName val="bahan+upah"/>
      <sheetName val="Analisa SNI STANDART "/>
      <sheetName val="An_Ars3"/>
      <sheetName val="Memb_Schd3"/>
      <sheetName val="Harga_Bahan3"/>
      <sheetName val="ONSIDE_MTRL3"/>
      <sheetName val="UPAH_DAN_BAHAN3"/>
      <sheetName val="Tie_Beam_GN3"/>
      <sheetName val="Daftar_Harga3"/>
      <sheetName val="UPAH_PEKERJA3"/>
      <sheetName val="UPAH_BAHAN2"/>
      <sheetName val="Harga_S_Dasar_UNTUK_IDISI5"/>
      <sheetName val="Bill_of_Qty5"/>
      <sheetName val="H_Satuan6"/>
      <sheetName val="RAB_ME5"/>
      <sheetName val="HSP_swk5"/>
      <sheetName val="B_-_Norelec6"/>
      <sheetName val="SJRH_KENAIKAN5"/>
      <sheetName val="HRG_BHN5"/>
      <sheetName val="Ans_Kom_Precast5"/>
      <sheetName val="UPAH_&amp;_BHN5"/>
      <sheetName val="Analisa_&amp;_Upah5"/>
      <sheetName val="ANALISA_HARGA_SATUAN5"/>
      <sheetName val="DAFTAR_75"/>
      <sheetName val="Rekap_Direct_Cost5"/>
      <sheetName val="REKAP_ARSITEKTUR_5"/>
      <sheetName val="alt_2_TAMPIL_RAKOR5"/>
      <sheetName val="UPAH_BAHAN_5"/>
      <sheetName val="Back_Up_Pagar_5"/>
      <sheetName val="Daf_Harga-Upah5"/>
      <sheetName val="BOQ_KSN5"/>
      <sheetName val="HARGA_MATERIAL5"/>
      <sheetName val="An_Ars5"/>
      <sheetName val="Memb_Schd5"/>
      <sheetName val="Harga_Bahan5"/>
      <sheetName val="PRY_02_(LAPRN-_WK)5"/>
      <sheetName val="Harsat_BHN_AR,M5"/>
      <sheetName val="Harga_Bahan_&amp;_Upah5"/>
      <sheetName val="Harga_Satuan5"/>
      <sheetName val="Bahan_5"/>
      <sheetName val="Pekerjaan_5"/>
      <sheetName val="Analisa_25"/>
      <sheetName val="Ahs_25"/>
      <sheetName val="Ahs_15"/>
      <sheetName val="ANALISA_PEK_UMUM5"/>
      <sheetName val="TE_TS_FA_LAN_MATV5"/>
      <sheetName val="ONSIDE_MTRL5"/>
      <sheetName val="UPAH_DAN_BAHAN5"/>
      <sheetName val="Tie_Beam_GN5"/>
      <sheetName val="Daftar_Harga5"/>
      <sheetName val="UPAH_PEKERJA5"/>
      <sheetName val="KOEFISIEN_TEKNIS5"/>
      <sheetName val="HARIAN_OKTOBER5"/>
      <sheetName val="UNIT_PRICE3"/>
      <sheetName val="Master_Edit5"/>
      <sheetName val="DIV_15"/>
      <sheetName val="Isolasi_Luar_Dalam3"/>
      <sheetName val="Isolasi_Luar3"/>
      <sheetName val="Master_1_03"/>
      <sheetName val="Perm__Test3"/>
      <sheetName val="Galian_13"/>
      <sheetName val="Analis_harga3"/>
      <sheetName val="RBP-3_1-23"/>
      <sheetName val="Analisa_HSP3"/>
      <sheetName val="H_Satuan_Dasar3"/>
      <sheetName val="SD_(1)3"/>
      <sheetName val="DATA_PROYEK3"/>
      <sheetName val="An_33"/>
      <sheetName val="An_13"/>
      <sheetName val="An_23"/>
      <sheetName val="Harga_Bahan_&amp;_Upah_5"/>
      <sheetName val="Harga_Sat_Dasar3"/>
      <sheetName val="urain_teknis3"/>
      <sheetName val="Harsat_Pekerjaan3"/>
      <sheetName val="REKAP_VOLUME4"/>
      <sheetName val="Harsat_Upah3"/>
      <sheetName val="DATA_BASE3"/>
      <sheetName val="PERHIT_VOLUME3"/>
      <sheetName val="UPAH_BAHAN4"/>
      <sheetName val="RKP_RAB3"/>
      <sheetName val="HB_3"/>
      <sheetName val="Harga_S_Dasar_UNTUK_IDISI4"/>
      <sheetName val="Bill_of_Qty4"/>
      <sheetName val="H_Satuan5"/>
      <sheetName val="RAB_ME4"/>
      <sheetName val="HSP_swk4"/>
      <sheetName val="B_-_Norelec5"/>
      <sheetName val="SJRH_KENAIKAN4"/>
      <sheetName val="HRG_BHN4"/>
      <sheetName val="Ans_Kom_Precast4"/>
      <sheetName val="UPAH_&amp;_BHN4"/>
      <sheetName val="Analisa_&amp;_Upah4"/>
      <sheetName val="ANALISA_HARGA_SATUAN4"/>
      <sheetName val="DAFTAR_74"/>
      <sheetName val="Rekap_Direct_Cost4"/>
      <sheetName val="REKAP_ARSITEKTUR_4"/>
      <sheetName val="alt_2_TAMPIL_RAKOR4"/>
      <sheetName val="UPAH_BAHAN_4"/>
      <sheetName val="Back_Up_Pagar_4"/>
      <sheetName val="Daf_Harga-Upah4"/>
      <sheetName val="BOQ_KSN4"/>
      <sheetName val="HARGA_MATERIAL4"/>
      <sheetName val="An_Ars4"/>
      <sheetName val="Memb_Schd4"/>
      <sheetName val="Harga_Bahan4"/>
      <sheetName val="PRY_02_(LAPRN-_WK)4"/>
      <sheetName val="Harsat_BHN_AR,M4"/>
      <sheetName val="Harga_Bahan_&amp;_Upah4"/>
      <sheetName val="Harga_Satuan4"/>
      <sheetName val="Bahan_4"/>
      <sheetName val="Pekerjaan_4"/>
      <sheetName val="Analisa_24"/>
      <sheetName val="Ahs_24"/>
      <sheetName val="Ahs_14"/>
      <sheetName val="ANALISA_PEK_UMUM4"/>
      <sheetName val="TE_TS_FA_LAN_MATV4"/>
      <sheetName val="ONSIDE_MTRL4"/>
      <sheetName val="UPAH_DAN_BAHAN4"/>
      <sheetName val="Tie_Beam_GN4"/>
      <sheetName val="Daftar_Harga4"/>
      <sheetName val="UPAH_PEKERJA4"/>
      <sheetName val="KOEFISIEN_TEKNIS4"/>
      <sheetName val="HARIAN_OKTOBER4"/>
      <sheetName val="UNIT_PRICE2"/>
      <sheetName val="Master_Edit4"/>
      <sheetName val="DIV_14"/>
      <sheetName val="Isolasi_Luar_Dalam2"/>
      <sheetName val="Isolasi_Luar2"/>
      <sheetName val="Master_1_02"/>
      <sheetName val="Perm__Test2"/>
      <sheetName val="Galian_12"/>
      <sheetName val="Analis_harga2"/>
      <sheetName val="RBP-3_1-22"/>
      <sheetName val="Analisa_HSP2"/>
      <sheetName val="H_Satuan_Dasar2"/>
      <sheetName val="SD_(1)2"/>
      <sheetName val="DATA_PROYEK2"/>
      <sheetName val="An_32"/>
      <sheetName val="An_12"/>
      <sheetName val="An_22"/>
      <sheetName val="Harga_Bahan_&amp;_Upah_4"/>
      <sheetName val="Harga_Sat_Dasar2"/>
      <sheetName val="urain_teknis2"/>
      <sheetName val="Harsat_Pekerjaan2"/>
      <sheetName val="REKAP_VOLUME3"/>
      <sheetName val="Harsat_Upah2"/>
      <sheetName val="DATA_BASE2"/>
      <sheetName val="PERHIT_VOLUME2"/>
      <sheetName val="UPAH_BAHAN3"/>
      <sheetName val="RKP_RAB2"/>
      <sheetName val="HB_2"/>
      <sheetName val="gvl"/>
      <sheetName val="BQ-Tenis"/>
      <sheetName val="Arsitektur"/>
      <sheetName val="BOQ_Aula"/>
      <sheetName val="GE-1-2"/>
      <sheetName val="TSS"/>
      <sheetName val="BREAKER"/>
      <sheetName val="Cek list"/>
      <sheetName val="MUA"/>
      <sheetName val="Bhan,Uph,Alt"/>
      <sheetName val="TABEL LABOR"/>
      <sheetName val="Paint Type B"/>
      <sheetName val="ELEMENT SUM"/>
      <sheetName val="2_Mesin"/>
      <sheetName val="JADI"/>
      <sheetName val="SM Bgn"/>
      <sheetName val="SM Tnh"/>
      <sheetName val="Register"/>
      <sheetName val="PU Set"/>
      <sheetName val="Upah Modifikasi"/>
      <sheetName val="Bill rekap"/>
      <sheetName val="Analisa (ok)"/>
      <sheetName val="hs-str"/>
      <sheetName val="terima out"/>
      <sheetName val="sch-KONS"/>
      <sheetName val="bd"/>
      <sheetName val="D8(1)"/>
      <sheetName val="DHSD"/>
      <sheetName val="Div 10"/>
      <sheetName val="Data Alat"/>
      <sheetName val="B3 Stone Pitching(m3con)"/>
      <sheetName val="378TWV1"/>
      <sheetName val="PDMP"/>
      <sheetName val="PCE"/>
      <sheetName val="PRODUK"/>
      <sheetName val="TOOL-ME"/>
      <sheetName val="BQ asli"/>
      <sheetName val="AHSrutin"/>
      <sheetName val="div6"/>
      <sheetName val="A+Supl."/>
      <sheetName val="7"/>
      <sheetName val="M.Rel"/>
      <sheetName val="SNI-17-3-09"/>
      <sheetName val="RKP.ANL"/>
      <sheetName val="BQ (by owner)"/>
      <sheetName val="rab me (fisik)"/>
      <sheetName val="harga barang"/>
      <sheetName val="Ana"/>
      <sheetName val="Mk Sub Grade"/>
      <sheetName val="hsp_STR_ARS"/>
      <sheetName val="Rincian"/>
    </sheetNames>
    <sheetDataSet>
      <sheetData sheetId="0" refreshError="1"/>
      <sheetData sheetId="1" refreshError="1"/>
      <sheetData sheetId="2" refreshError="1"/>
      <sheetData sheetId="3" refreshError="1"/>
      <sheetData sheetId="4" refreshError="1">
        <row r="9">
          <cell r="F9">
            <v>35000</v>
          </cell>
        </row>
        <row r="33">
          <cell r="F33">
            <v>20000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sheetData sheetId="633"/>
      <sheetData sheetId="634"/>
      <sheetData sheetId="635"/>
      <sheetData sheetId="636"/>
      <sheetData sheetId="637"/>
      <sheetData sheetId="638" refreshError="1"/>
      <sheetData sheetId="639" refreshError="1"/>
      <sheetData sheetId="640" refreshError="1"/>
      <sheetData sheetId="641"/>
      <sheetData sheetId="642"/>
      <sheetData sheetId="643"/>
      <sheetData sheetId="644"/>
      <sheetData sheetId="645"/>
      <sheetData sheetId="646"/>
      <sheetData sheetId="647"/>
      <sheetData sheetId="648"/>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sheetData sheetId="772"/>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sheetData sheetId="871"/>
      <sheetData sheetId="872" refreshError="1"/>
      <sheetData sheetId="873" refreshError="1"/>
      <sheetData sheetId="874"/>
      <sheetData sheetId="875"/>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refreshError="1"/>
      <sheetData sheetId="979" refreshError="1"/>
      <sheetData sheetId="980"/>
      <sheetData sheetId="981" refreshError="1"/>
      <sheetData sheetId="982" refreshError="1"/>
      <sheetData sheetId="983"/>
      <sheetData sheetId="984" refreshError="1"/>
      <sheetData sheetId="985" refreshError="1"/>
      <sheetData sheetId="986"/>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ANALISA"/>
      <sheetName val="BESI"/>
      <sheetName val="RAB"/>
      <sheetName val="BAHAN"/>
      <sheetName val="BACKUP VOL ATAP"/>
      <sheetName val="BACKUP VOL  ARS&amp;STR"/>
      <sheetName val="TERBILANG"/>
      <sheetName val="Data"/>
      <sheetName val="L. Hr"/>
      <sheetName val="ANALYSIS"/>
      <sheetName val="Upah"/>
      <sheetName val="M.Pekerjaan"/>
      <sheetName val="Daftar Harga"/>
      <sheetName val="Satuan"/>
      <sheetName val="BAHAN "/>
    </sheetNames>
    <sheetDataSet>
      <sheetData sheetId="0"/>
      <sheetData sheetId="1" refreshError="1"/>
      <sheetData sheetId="2" refreshError="1"/>
      <sheetData sheetId="3" refreshError="1"/>
      <sheetData sheetId="4" refreshError="1"/>
      <sheetData sheetId="5" refreshError="1"/>
      <sheetData sheetId="6" refreshError="1"/>
      <sheetData sheetId="7" refreshError="1">
        <row r="159">
          <cell r="B159">
            <v>1</v>
          </cell>
          <cell r="C159" t="str">
            <v xml:space="preserve"> One</v>
          </cell>
        </row>
        <row r="160">
          <cell r="B160">
            <v>2</v>
          </cell>
          <cell r="C160" t="str">
            <v xml:space="preserve"> Two</v>
          </cell>
        </row>
        <row r="161">
          <cell r="B161">
            <v>3</v>
          </cell>
          <cell r="C161" t="str">
            <v xml:space="preserve"> Three</v>
          </cell>
        </row>
        <row r="162">
          <cell r="B162">
            <v>4</v>
          </cell>
          <cell r="C162" t="str">
            <v xml:space="preserve"> Four</v>
          </cell>
        </row>
        <row r="163">
          <cell r="B163">
            <v>5</v>
          </cell>
          <cell r="C163" t="str">
            <v xml:space="preserve"> Five</v>
          </cell>
        </row>
        <row r="164">
          <cell r="B164">
            <v>6</v>
          </cell>
          <cell r="C164" t="str">
            <v xml:space="preserve"> Six</v>
          </cell>
        </row>
        <row r="165">
          <cell r="B165">
            <v>7</v>
          </cell>
          <cell r="C165" t="str">
            <v xml:space="preserve"> Seven</v>
          </cell>
        </row>
        <row r="166">
          <cell r="B166">
            <v>8</v>
          </cell>
          <cell r="C166" t="str">
            <v xml:space="preserve"> Eight</v>
          </cell>
        </row>
        <row r="167">
          <cell r="B167">
            <v>9</v>
          </cell>
          <cell r="C167" t="str">
            <v xml:space="preserve"> Nine</v>
          </cell>
        </row>
        <row r="168">
          <cell r="B168">
            <v>10</v>
          </cell>
          <cell r="C168" t="str">
            <v xml:space="preserve"> Ten</v>
          </cell>
        </row>
        <row r="169">
          <cell r="B169">
            <v>11</v>
          </cell>
          <cell r="C169" t="str">
            <v xml:space="preserve"> Eleven</v>
          </cell>
        </row>
        <row r="170">
          <cell r="B170">
            <v>12</v>
          </cell>
          <cell r="C170" t="str">
            <v xml:space="preserve"> Twelve</v>
          </cell>
        </row>
        <row r="171">
          <cell r="B171">
            <v>13</v>
          </cell>
          <cell r="C171" t="str">
            <v xml:space="preserve"> Thirteen</v>
          </cell>
        </row>
        <row r="172">
          <cell r="B172">
            <v>14</v>
          </cell>
          <cell r="C172" t="str">
            <v xml:space="preserve"> Forteen</v>
          </cell>
        </row>
        <row r="173">
          <cell r="B173">
            <v>15</v>
          </cell>
          <cell r="C173" t="str">
            <v xml:space="preserve"> Fifteen</v>
          </cell>
        </row>
        <row r="174">
          <cell r="B174">
            <v>16</v>
          </cell>
          <cell r="C174" t="str">
            <v xml:space="preserve"> Sixteen</v>
          </cell>
        </row>
        <row r="175">
          <cell r="B175">
            <v>17</v>
          </cell>
          <cell r="C175" t="str">
            <v xml:space="preserve"> Seventeen</v>
          </cell>
        </row>
        <row r="176">
          <cell r="B176">
            <v>18</v>
          </cell>
          <cell r="C176" t="str">
            <v xml:space="preserve"> Eighteen</v>
          </cell>
        </row>
        <row r="177">
          <cell r="B177">
            <v>19</v>
          </cell>
          <cell r="C177" t="str">
            <v xml:space="preserve"> Nineteen</v>
          </cell>
        </row>
        <row r="178">
          <cell r="B178">
            <v>20</v>
          </cell>
          <cell r="C178" t="str">
            <v xml:space="preserve"> Twenty</v>
          </cell>
        </row>
        <row r="179">
          <cell r="B179">
            <v>21</v>
          </cell>
          <cell r="C179" t="str">
            <v xml:space="preserve"> Twenty One</v>
          </cell>
        </row>
        <row r="180">
          <cell r="B180">
            <v>22</v>
          </cell>
          <cell r="C180" t="str">
            <v xml:space="preserve"> Twenty Two</v>
          </cell>
        </row>
        <row r="181">
          <cell r="B181">
            <v>23</v>
          </cell>
          <cell r="C181" t="str">
            <v xml:space="preserve"> Twenty Three</v>
          </cell>
        </row>
        <row r="182">
          <cell r="B182">
            <v>24</v>
          </cell>
          <cell r="C182" t="str">
            <v xml:space="preserve"> Twenty Four</v>
          </cell>
        </row>
        <row r="183">
          <cell r="B183">
            <v>25</v>
          </cell>
          <cell r="C183" t="str">
            <v xml:space="preserve"> Twenty Five</v>
          </cell>
        </row>
        <row r="184">
          <cell r="B184">
            <v>26</v>
          </cell>
          <cell r="C184" t="str">
            <v xml:space="preserve"> Twenty Six</v>
          </cell>
        </row>
        <row r="185">
          <cell r="B185">
            <v>27</v>
          </cell>
          <cell r="C185" t="str">
            <v xml:space="preserve"> Twenty Seven</v>
          </cell>
        </row>
        <row r="186">
          <cell r="B186">
            <v>28</v>
          </cell>
          <cell r="C186" t="str">
            <v xml:space="preserve"> Twenty Eight</v>
          </cell>
        </row>
        <row r="187">
          <cell r="B187">
            <v>29</v>
          </cell>
          <cell r="C187" t="str">
            <v xml:space="preserve"> Twenty Nine</v>
          </cell>
        </row>
        <row r="188">
          <cell r="B188">
            <v>30</v>
          </cell>
          <cell r="C188" t="str">
            <v xml:space="preserve"> Thirty</v>
          </cell>
        </row>
        <row r="189">
          <cell r="B189">
            <v>31</v>
          </cell>
          <cell r="C189" t="str">
            <v xml:space="preserve"> Thirty One</v>
          </cell>
        </row>
        <row r="190">
          <cell r="B190">
            <v>32</v>
          </cell>
          <cell r="C190" t="str">
            <v xml:space="preserve"> Thirty Two</v>
          </cell>
        </row>
        <row r="191">
          <cell r="B191">
            <v>33</v>
          </cell>
          <cell r="C191" t="str">
            <v xml:space="preserve"> Thirty Three</v>
          </cell>
        </row>
        <row r="192">
          <cell r="B192">
            <v>34</v>
          </cell>
          <cell r="C192" t="str">
            <v xml:space="preserve"> Thirty Four</v>
          </cell>
        </row>
        <row r="193">
          <cell r="B193">
            <v>35</v>
          </cell>
          <cell r="C193" t="str">
            <v xml:space="preserve"> Thirty Five</v>
          </cell>
        </row>
        <row r="194">
          <cell r="B194">
            <v>36</v>
          </cell>
          <cell r="C194" t="str">
            <v xml:space="preserve"> Thirty Six</v>
          </cell>
        </row>
        <row r="195">
          <cell r="B195">
            <v>37</v>
          </cell>
          <cell r="C195" t="str">
            <v xml:space="preserve"> Thirty Seven</v>
          </cell>
        </row>
        <row r="196">
          <cell r="B196">
            <v>38</v>
          </cell>
          <cell r="C196" t="str">
            <v xml:space="preserve"> Thirty Eight</v>
          </cell>
        </row>
        <row r="197">
          <cell r="B197">
            <v>39</v>
          </cell>
          <cell r="C197" t="str">
            <v xml:space="preserve"> Thirty Nine</v>
          </cell>
        </row>
        <row r="198">
          <cell r="B198">
            <v>40</v>
          </cell>
          <cell r="C198" t="str">
            <v xml:space="preserve"> Forty</v>
          </cell>
        </row>
        <row r="199">
          <cell r="B199">
            <v>41</v>
          </cell>
          <cell r="C199" t="str">
            <v xml:space="preserve"> Forty One</v>
          </cell>
        </row>
        <row r="200">
          <cell r="B200">
            <v>42</v>
          </cell>
          <cell r="C200" t="str">
            <v xml:space="preserve"> Forty Two</v>
          </cell>
        </row>
        <row r="201">
          <cell r="B201">
            <v>43</v>
          </cell>
          <cell r="C201" t="str">
            <v xml:space="preserve"> Forty Three</v>
          </cell>
        </row>
        <row r="202">
          <cell r="B202">
            <v>44</v>
          </cell>
          <cell r="C202" t="str">
            <v xml:space="preserve"> Forty Four</v>
          </cell>
        </row>
        <row r="203">
          <cell r="B203">
            <v>45</v>
          </cell>
          <cell r="C203" t="str">
            <v xml:space="preserve"> Forty Five</v>
          </cell>
        </row>
        <row r="204">
          <cell r="B204">
            <v>46</v>
          </cell>
          <cell r="C204" t="str">
            <v xml:space="preserve"> Forty Six</v>
          </cell>
        </row>
        <row r="205">
          <cell r="B205">
            <v>47</v>
          </cell>
          <cell r="C205" t="str">
            <v xml:space="preserve"> Forty Seven</v>
          </cell>
        </row>
        <row r="206">
          <cell r="B206">
            <v>48</v>
          </cell>
          <cell r="C206" t="str">
            <v xml:space="preserve"> Forty Eight</v>
          </cell>
        </row>
        <row r="207">
          <cell r="B207">
            <v>49</v>
          </cell>
          <cell r="C207" t="str">
            <v xml:space="preserve"> Forty Nine</v>
          </cell>
        </row>
        <row r="208">
          <cell r="B208">
            <v>50</v>
          </cell>
          <cell r="C208" t="str">
            <v xml:space="preserve"> Fifty</v>
          </cell>
        </row>
        <row r="209">
          <cell r="B209">
            <v>51</v>
          </cell>
          <cell r="C209" t="str">
            <v xml:space="preserve"> Fifty One</v>
          </cell>
        </row>
        <row r="210">
          <cell r="B210">
            <v>52</v>
          </cell>
          <cell r="C210" t="str">
            <v xml:space="preserve"> Fifty Two</v>
          </cell>
        </row>
        <row r="211">
          <cell r="B211">
            <v>53</v>
          </cell>
          <cell r="C211" t="str">
            <v xml:space="preserve"> Fifty Three</v>
          </cell>
        </row>
        <row r="212">
          <cell r="B212">
            <v>54</v>
          </cell>
          <cell r="C212" t="str">
            <v xml:space="preserve"> Fifty Four</v>
          </cell>
        </row>
        <row r="213">
          <cell r="B213">
            <v>55</v>
          </cell>
          <cell r="C213" t="str">
            <v xml:space="preserve"> Fifty Five</v>
          </cell>
        </row>
        <row r="214">
          <cell r="B214">
            <v>56</v>
          </cell>
          <cell r="C214" t="str">
            <v xml:space="preserve"> Fifty Six</v>
          </cell>
        </row>
        <row r="215">
          <cell r="B215">
            <v>57</v>
          </cell>
          <cell r="C215" t="str">
            <v xml:space="preserve"> Fifty Seven</v>
          </cell>
        </row>
        <row r="216">
          <cell r="B216">
            <v>58</v>
          </cell>
          <cell r="C216" t="str">
            <v xml:space="preserve"> Fifty Eight</v>
          </cell>
        </row>
        <row r="217">
          <cell r="B217">
            <v>59</v>
          </cell>
          <cell r="C217" t="str">
            <v xml:space="preserve"> Fifty Nine</v>
          </cell>
        </row>
        <row r="218">
          <cell r="B218">
            <v>60</v>
          </cell>
          <cell r="C218" t="str">
            <v xml:space="preserve"> Sixty</v>
          </cell>
        </row>
        <row r="219">
          <cell r="B219">
            <v>61</v>
          </cell>
          <cell r="C219" t="str">
            <v xml:space="preserve"> Sixty One</v>
          </cell>
        </row>
        <row r="220">
          <cell r="B220">
            <v>62</v>
          </cell>
          <cell r="C220" t="str">
            <v xml:space="preserve"> Sixty Two</v>
          </cell>
        </row>
        <row r="221">
          <cell r="B221">
            <v>63</v>
          </cell>
          <cell r="C221" t="str">
            <v xml:space="preserve"> Sixty Three</v>
          </cell>
        </row>
        <row r="222">
          <cell r="B222">
            <v>64</v>
          </cell>
          <cell r="C222" t="str">
            <v xml:space="preserve"> Sixty Four</v>
          </cell>
        </row>
        <row r="223">
          <cell r="B223">
            <v>65</v>
          </cell>
          <cell r="C223" t="str">
            <v xml:space="preserve"> Sixty Five</v>
          </cell>
        </row>
        <row r="224">
          <cell r="B224">
            <v>66</v>
          </cell>
          <cell r="C224" t="str">
            <v xml:space="preserve"> Sixty Six</v>
          </cell>
        </row>
        <row r="225">
          <cell r="B225">
            <v>67</v>
          </cell>
          <cell r="C225" t="str">
            <v xml:space="preserve"> Sixty Seven</v>
          </cell>
        </row>
        <row r="226">
          <cell r="B226">
            <v>68</v>
          </cell>
          <cell r="C226" t="str">
            <v xml:space="preserve"> Sixty Eight</v>
          </cell>
        </row>
        <row r="227">
          <cell r="B227">
            <v>69</v>
          </cell>
          <cell r="C227" t="str">
            <v xml:space="preserve"> Sixty Nine</v>
          </cell>
        </row>
        <row r="228">
          <cell r="B228">
            <v>70</v>
          </cell>
          <cell r="C228" t="str">
            <v xml:space="preserve"> Seventy</v>
          </cell>
        </row>
        <row r="229">
          <cell r="B229">
            <v>71</v>
          </cell>
          <cell r="C229" t="str">
            <v xml:space="preserve"> Seventy One</v>
          </cell>
        </row>
        <row r="230">
          <cell r="B230">
            <v>72</v>
          </cell>
          <cell r="C230" t="str">
            <v xml:space="preserve"> Seventy Two</v>
          </cell>
        </row>
        <row r="231">
          <cell r="B231">
            <v>73</v>
          </cell>
          <cell r="C231" t="str">
            <v xml:space="preserve"> Seventy Three</v>
          </cell>
        </row>
        <row r="232">
          <cell r="B232">
            <v>74</v>
          </cell>
          <cell r="C232" t="str">
            <v xml:space="preserve"> Seventy Four</v>
          </cell>
        </row>
        <row r="233">
          <cell r="B233">
            <v>75</v>
          </cell>
          <cell r="C233" t="str">
            <v xml:space="preserve"> Seventy Five</v>
          </cell>
        </row>
        <row r="234">
          <cell r="B234">
            <v>76</v>
          </cell>
          <cell r="C234" t="str">
            <v xml:space="preserve"> Seventy Six</v>
          </cell>
        </row>
        <row r="235">
          <cell r="B235">
            <v>77</v>
          </cell>
          <cell r="C235" t="str">
            <v xml:space="preserve"> Seventy Seven</v>
          </cell>
        </row>
        <row r="236">
          <cell r="B236">
            <v>78</v>
          </cell>
          <cell r="C236" t="str">
            <v xml:space="preserve"> Seventy Eight</v>
          </cell>
        </row>
        <row r="237">
          <cell r="B237">
            <v>79</v>
          </cell>
          <cell r="C237" t="str">
            <v xml:space="preserve"> Seventy Nine</v>
          </cell>
        </row>
        <row r="238">
          <cell r="B238">
            <v>80</v>
          </cell>
          <cell r="C238" t="str">
            <v xml:space="preserve"> Eighty</v>
          </cell>
        </row>
        <row r="239">
          <cell r="B239">
            <v>81</v>
          </cell>
          <cell r="C239" t="str">
            <v xml:space="preserve"> Eighty One</v>
          </cell>
        </row>
        <row r="240">
          <cell r="B240">
            <v>82</v>
          </cell>
          <cell r="C240" t="str">
            <v xml:space="preserve"> Eighty Two</v>
          </cell>
        </row>
        <row r="241">
          <cell r="B241">
            <v>83</v>
          </cell>
          <cell r="C241" t="str">
            <v xml:space="preserve"> Eighty Three</v>
          </cell>
        </row>
        <row r="242">
          <cell r="B242">
            <v>84</v>
          </cell>
          <cell r="C242" t="str">
            <v xml:space="preserve"> Eighty Four</v>
          </cell>
        </row>
        <row r="243">
          <cell r="B243">
            <v>85</v>
          </cell>
          <cell r="C243" t="str">
            <v xml:space="preserve"> Eighty Five</v>
          </cell>
        </row>
        <row r="244">
          <cell r="B244">
            <v>86</v>
          </cell>
          <cell r="C244" t="str">
            <v xml:space="preserve"> Eighty Six</v>
          </cell>
        </row>
        <row r="245">
          <cell r="B245">
            <v>87</v>
          </cell>
          <cell r="C245" t="str">
            <v xml:space="preserve"> Eighty Seven</v>
          </cell>
        </row>
        <row r="246">
          <cell r="B246">
            <v>88</v>
          </cell>
          <cell r="C246" t="str">
            <v xml:space="preserve"> Eighty Eight</v>
          </cell>
        </row>
        <row r="247">
          <cell r="B247">
            <v>89</v>
          </cell>
          <cell r="C247" t="str">
            <v xml:space="preserve"> Eighty Nine</v>
          </cell>
        </row>
        <row r="248">
          <cell r="B248">
            <v>90</v>
          </cell>
          <cell r="C248" t="str">
            <v xml:space="preserve"> Ninety</v>
          </cell>
        </row>
        <row r="249">
          <cell r="B249">
            <v>91</v>
          </cell>
          <cell r="C249" t="str">
            <v xml:space="preserve"> Ninety One</v>
          </cell>
        </row>
        <row r="250">
          <cell r="B250">
            <v>92</v>
          </cell>
          <cell r="C250" t="str">
            <v xml:space="preserve"> Ninety Two</v>
          </cell>
        </row>
        <row r="251">
          <cell r="B251">
            <v>93</v>
          </cell>
          <cell r="C251" t="str">
            <v xml:space="preserve"> Ninety Three</v>
          </cell>
        </row>
        <row r="252">
          <cell r="B252">
            <v>94</v>
          </cell>
          <cell r="C252" t="str">
            <v xml:space="preserve"> Ninety Four</v>
          </cell>
        </row>
        <row r="253">
          <cell r="B253">
            <v>95</v>
          </cell>
          <cell r="C253" t="str">
            <v xml:space="preserve"> Ninety Five</v>
          </cell>
        </row>
        <row r="254">
          <cell r="B254">
            <v>96</v>
          </cell>
          <cell r="C254" t="str">
            <v xml:space="preserve"> Ninety Six</v>
          </cell>
        </row>
        <row r="255">
          <cell r="B255">
            <v>97</v>
          </cell>
          <cell r="C255" t="str">
            <v xml:space="preserve"> Ninety Seven</v>
          </cell>
        </row>
        <row r="256">
          <cell r="B256">
            <v>98</v>
          </cell>
          <cell r="C256" t="str">
            <v xml:space="preserve"> Ninety Eight</v>
          </cell>
        </row>
        <row r="257">
          <cell r="B257">
            <v>99</v>
          </cell>
          <cell r="C257" t="str">
            <v xml:space="preserve"> Ninety Nine</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D"/>
      <sheetName val="Biayatidaklangsung"/>
      <sheetName val="Hargamaterial"/>
      <sheetName val="Analisa"/>
      <sheetName val="Rab"/>
      <sheetName val="Rekap"/>
      <sheetName val="Har-mat"/>
      <sheetName val="Upah"/>
      <sheetName val="An.Ars"/>
      <sheetName val="harsat"/>
      <sheetName val="Paint Type B"/>
      <sheetName val="Weight Bridge"/>
      <sheetName val="mat&amp;upah"/>
      <sheetName val="Analisa &amp; Upah"/>
      <sheetName val="RAB (3)"/>
      <sheetName val="NP"/>
      <sheetName val="ch"/>
      <sheetName val="GRAND REKAP"/>
      <sheetName val="Rekap Direct Cost"/>
      <sheetName val="an. struktur"/>
      <sheetName val="Dashboard"/>
      <sheetName val="input"/>
      <sheetName val="PAD-F"/>
      <sheetName val="price"/>
      <sheetName val="UPH_BHN"/>
      <sheetName val="UPH BHN"/>
      <sheetName val="rab me (by owner) "/>
      <sheetName val="TOWN"/>
      <sheetName val="gaji"/>
      <sheetName val="data"/>
      <sheetName val="Hrga Bhn Jd"/>
      <sheetName val="rab 4"/>
      <sheetName val="Satuan Dasar"/>
      <sheetName val="L. Hr"/>
      <sheetName val="FAK"/>
      <sheetName val="ANALISA PEK.UMUM"/>
      <sheetName val="Harga-Pekerjaan"/>
      <sheetName val="anal"/>
      <sheetName val="PEMASARAN"/>
      <sheetName val="Atap"/>
      <sheetName val="ARSITEKTUR"/>
      <sheetName val="HARGA MATERIAL"/>
      <sheetName val="Anal Alat BID"/>
      <sheetName val="UPAH-BAHAN-ALAT"/>
      <sheetName val="ana_ars"/>
      <sheetName val="BAHAN"/>
      <sheetName val="DAFTAR HARGA"/>
      <sheetName val="D2.2"/>
      <sheetName val="SEMANAN"/>
      <sheetName val="BKPM"/>
      <sheetName val="BQ Arsit"/>
      <sheetName val="와동25-3(변경)"/>
      <sheetName val="Hrg.Sat"/>
      <sheetName val="ANAL KOEF"/>
      <sheetName val="Hotel-anyer-rev0"/>
      <sheetName val="ANA"/>
      <sheetName val="REKAP_ARSITEKTUR."/>
      <sheetName val="Persiapan"/>
      <sheetName val="BAG-2"/>
      <sheetName val="chitimc"/>
      <sheetName val="dongia (2)"/>
      <sheetName val="LKVL-CK-HT-GD1"/>
      <sheetName val="giathanh1"/>
      <sheetName val="TONG HOP VL-NC"/>
      <sheetName val="chitiet"/>
      <sheetName val="TONGKE3p "/>
      <sheetName val="TH VL, NC, DDHT Thanhphuoc"/>
      <sheetName val="#REF"/>
      <sheetName val="DONGIA"/>
      <sheetName val="DON GIA"/>
      <sheetName val="DG"/>
      <sheetName val="TNHCHINH"/>
      <sheetName val="CHITIET VL-NC"/>
      <sheetName val="Tiepdia"/>
      <sheetName val="TDTKP"/>
      <sheetName val="VCV-BE-TONG"/>
      <sheetName val="Analisa Upah &amp; Bahan Plum"/>
      <sheetName val="DATA PROYEK"/>
      <sheetName val="DAFTAR_8"/>
      <sheetName val="PEKERJA"/>
      <sheetName val="Analisa -Baku"/>
      <sheetName val="PENGAL yg Dilaksanakan"/>
      <sheetName val="REKAP_MEKANIKAL"/>
      <sheetName val="Harsat Pekerjaan"/>
      <sheetName val="Material"/>
      <sheetName val="Upah+Bahan"/>
      <sheetName val="BQ ARS"/>
      <sheetName val="DAF-BAHAN"/>
      <sheetName val="DAF-UPAH"/>
      <sheetName val="Hal_Pagar"/>
      <sheetName val="Str-Bengkel"/>
      <sheetName val="Str-Showroom"/>
      <sheetName val="Gal_Jack Hammer"/>
      <sheetName val="uk. - bhn."/>
      <sheetName val="BQ"/>
      <sheetName val="TOTAL"/>
      <sheetName val="DAFTAR 7"/>
      <sheetName val="Tie Beam GN"/>
      <sheetName val="PileCap"/>
      <sheetName val="A"/>
      <sheetName val="hrgsat"/>
      <sheetName val="H.Satuan"/>
      <sheetName val="DAF-7"/>
      <sheetName val="HARGA BHN"/>
      <sheetName val="pek-pipa"/>
      <sheetName val="An_Ars1"/>
      <sheetName val="REKAP_ARSITEKTUR_1"/>
      <sheetName val="dongia_(2)1"/>
      <sheetName val="TONG_HOP_VL-NC1"/>
      <sheetName val="TONGKE3p_1"/>
      <sheetName val="TH_VL,_NC,_DDHT_Thanhphuoc1"/>
      <sheetName val="DON_GIA1"/>
      <sheetName val="CHITIET_VL-NC1"/>
      <sheetName val="HARGA_MATERIAL1"/>
      <sheetName val="rab_me_(by_owner)_1"/>
      <sheetName val="Analisa_&amp;_Upah1"/>
      <sheetName val="Paint_Type_B1"/>
      <sheetName val="Weight_Bridge1"/>
      <sheetName val="an__struktur1"/>
      <sheetName val="An_Ars"/>
      <sheetName val="REKAP_ARSITEKTUR_"/>
      <sheetName val="dongia_(2)"/>
      <sheetName val="TONG_HOP_VL-NC"/>
      <sheetName val="TONGKE3p_"/>
      <sheetName val="TH_VL,_NC,_DDHT_Thanhphuoc"/>
      <sheetName val="DON_GIA"/>
      <sheetName val="CHITIET_VL-NC"/>
      <sheetName val="HARGA_MATERIAL"/>
      <sheetName val="rab_me_(by_owner)_"/>
      <sheetName val="Analisa_&amp;_Upah"/>
      <sheetName val="Paint_Type_B"/>
      <sheetName val="Weight_Bridge"/>
      <sheetName val="an__struktur"/>
      <sheetName val="An_Ars2"/>
      <sheetName val="REKAP_ARSITEKTUR_2"/>
      <sheetName val="dongia_(2)2"/>
      <sheetName val="TONG_HOP_VL-NC2"/>
      <sheetName val="TONGKE3p_2"/>
      <sheetName val="TH_VL,_NC,_DDHT_Thanhphuoc2"/>
      <sheetName val="DON_GIA2"/>
      <sheetName val="CHITIET_VL-NC2"/>
      <sheetName val="HARGA_MATERIAL2"/>
      <sheetName val="rab_me_(by_owner)_2"/>
      <sheetName val="Analisa_&amp;_Upah2"/>
      <sheetName val="Paint_Type_B2"/>
      <sheetName val="Weight_Bridge2"/>
      <sheetName val="an__struktur2"/>
      <sheetName val="An_Ars3"/>
      <sheetName val="REKAP_ARSITEKTUR_3"/>
      <sheetName val="dongia_(2)3"/>
      <sheetName val="TONG_HOP_VL-NC3"/>
      <sheetName val="TONGKE3p_3"/>
      <sheetName val="TH_VL,_NC,_DDHT_Thanhphuoc3"/>
      <sheetName val="DON_GIA3"/>
      <sheetName val="CHITIET_VL-NC3"/>
      <sheetName val="HARGA_MATERIAL3"/>
      <sheetName val="rab_me_(by_owner)_3"/>
      <sheetName val="Analisa_&amp;_Upah3"/>
      <sheetName val="Paint_Type_B3"/>
      <sheetName val="Weight_Bridge3"/>
      <sheetName val="an__struktur3"/>
      <sheetName val="beton"/>
      <sheetName val="sai"/>
      <sheetName val="hsd"/>
      <sheetName val="i"/>
      <sheetName val="iii"/>
      <sheetName val="HARGA SAT"/>
      <sheetName val="PEF16_0D"/>
      <sheetName val=" R A B"/>
      <sheetName val="analis"/>
      <sheetName val="7"/>
      <sheetName val="AC"/>
      <sheetName val="Sat Bah &amp; Up"/>
      <sheetName val="NP (4)"/>
      <sheetName val="Hrg_Sat"/>
      <sheetName val="DIV.1"/>
      <sheetName val="ANALISA SNI'07rootsREV"/>
      <sheetName val="ONSIDE MTRL"/>
      <sheetName val="Blk-Mnl"/>
      <sheetName val="DAFTAR D.2"/>
      <sheetName val="OwnEq"/>
      <sheetName val="Hargamat"/>
      <sheetName val="SNI-17-3-09"/>
      <sheetName val="RKP.ANL"/>
      <sheetName val="ANALISA SOFT"/>
      <sheetName val="D.UPH&amp;PEK"/>
      <sheetName val="H_SATUAN"/>
      <sheetName val="CV"/>
      <sheetName val="Sumber Daya"/>
      <sheetName val="Basic"/>
      <sheetName val="REF.ONLY"/>
      <sheetName val="Cek list"/>
      <sheetName val="RBOP"/>
      <sheetName val="Unit Rate"/>
      <sheetName val="Uraian"/>
      <sheetName val="bhn FINAL"/>
      <sheetName val="DaftarHarga"/>
      <sheetName val="LAUT"/>
      <sheetName val="Sat Bah _ Up"/>
      <sheetName val="T-3.2 UP Material"/>
      <sheetName val="tahap 2"/>
      <sheetName val="hs-ars"/>
      <sheetName val="H-BHN"/>
      <sheetName val="A-BANTU"/>
      <sheetName val="rekap1"/>
      <sheetName val="HargaSat"/>
      <sheetName val="An H.Sat Pek.Ut"/>
      <sheetName val="M+MC"/>
      <sheetName val="HARGA"/>
      <sheetName val="Analisa Harga"/>
      <sheetName val="BEDAH"/>
      <sheetName val="HSBU ANA"/>
      <sheetName val="DAF_8"/>
    </sheetNames>
    <sheetDataSet>
      <sheetData sheetId="0" refreshError="1"/>
      <sheetData sheetId="1" refreshError="1"/>
      <sheetData sheetId="2" refreshError="1">
        <row r="4">
          <cell r="Q4">
            <v>1</v>
          </cell>
        </row>
        <row r="5">
          <cell r="Q5">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naman Hias"/>
      <sheetName val="REKAP"/>
      <sheetName val="RAB"/>
      <sheetName val="BAHAN (2)"/>
      <sheetName val="ANALISA"/>
      <sheetName val="BACKUP_ARSITEK"/>
      <sheetName val="ITEM_PEKERJAAN_"/>
      <sheetName val="BACKUP_ATAP "/>
      <sheetName val="PERSIAP"/>
      <sheetName val="Upah_borong"/>
      <sheetName val="NP"/>
    </sheetNames>
    <sheetDataSet>
      <sheetData sheetId="0" refreshError="1"/>
      <sheetData sheetId="1" refreshError="1"/>
      <sheetData sheetId="2" refreshError="1"/>
      <sheetData sheetId="3" refreshError="1"/>
      <sheetData sheetId="4" refreshError="1">
        <row r="69">
          <cell r="H69">
            <v>113900</v>
          </cell>
        </row>
        <row r="371">
          <cell r="H371">
            <v>340350</v>
          </cell>
        </row>
      </sheetData>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LISA KWU"/>
      <sheetName val="Sheet1"/>
      <sheetName val="TERBILANG"/>
      <sheetName val="Bahan"/>
      <sheetName val="RAB_OK"/>
      <sheetName val="REKAP"/>
      <sheetName val="ANalisa "/>
      <sheetName val="WESI"/>
      <sheetName val="BACKUP_ME__"/>
      <sheetName val="backup_sipil_arsitek"/>
      <sheetName val="backup_struktur"/>
      <sheetName val="VOL_ATAP"/>
      <sheetName val="Sheet2"/>
      <sheetName val="Data"/>
      <sheetName val="A"/>
      <sheetName val="RAB"/>
      <sheetName val="A-ars"/>
      <sheetName val="A_ars"/>
      <sheetName val="BQ ARS"/>
      <sheetName val="HB"/>
      <sheetName val="ahas-ins"/>
      <sheetName val="VK ARS"/>
      <sheetName val="UPAH"/>
    </sheetNames>
    <sheetDataSet>
      <sheetData sheetId="0" refreshError="1"/>
      <sheetData sheetId="1" refreshError="1"/>
      <sheetData sheetId="2" refreshError="1"/>
      <sheetData sheetId="3"/>
      <sheetData sheetId="4" refreshError="1"/>
      <sheetData sheetId="5" refreshError="1"/>
      <sheetData sheetId="6" refreshError="1">
        <row r="1890">
          <cell r="H1890">
            <v>2331550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General Rekap"/>
      <sheetName val="REKAP AHKIR"/>
      <sheetName val="REKAP"/>
      <sheetName val="MASUK RAB"/>
      <sheetName val="HARSAT"/>
      <sheetName val="ANALISA"/>
      <sheetName val="RAB TARAKAN"/>
      <sheetName val="dash2"/>
      <sheetName val="dash"/>
    </sheetNames>
    <sheetDataSet>
      <sheetData sheetId="0" refreshError="1"/>
      <sheetData sheetId="1" refreshError="1"/>
      <sheetData sheetId="2" refreshError="1"/>
      <sheetData sheetId="3" refreshError="1"/>
      <sheetData sheetId="4" refreshError="1"/>
      <sheetData sheetId="5" refreshError="1">
        <row r="14">
          <cell r="H14">
            <v>72500</v>
          </cell>
        </row>
      </sheetData>
      <sheetData sheetId="6" refreshError="1"/>
      <sheetData sheetId="7" refreshError="1"/>
      <sheetData sheetId="8" refreshError="1"/>
      <sheetData sheetId="9"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atuan"/>
      <sheetName val="H.Satuan (2)"/>
      <sheetName val="2000-bln"/>
      <sheetName val="1000-bln"/>
      <sheetName val="ATB-2000"/>
      <sheetName val="ATB-1000"/>
      <sheetName val="Analisa-1"/>
      <sheetName val="cold mill"/>
      <sheetName val="Sheet3"/>
      <sheetName val="Sheet4"/>
      <sheetName val="Sheet5"/>
      <sheetName val="Sheet6"/>
      <sheetName val="Sheet7"/>
      <sheetName val="H_Satuan"/>
      <sheetName val="Rekap Biaya"/>
      <sheetName val="Daftar Subkon"/>
      <sheetName val="Price Biaya Cadangan"/>
      <sheetName val="BQ.Rekapitulasi  Akhir"/>
      <sheetName val="Analisa 2"/>
      <sheetName val="Rekap"/>
      <sheetName val="A"/>
      <sheetName val="DAF-1"/>
      <sheetName val="Koefisien"/>
      <sheetName val="A(Rev.3)"/>
      <sheetName val="Agregat Halus &amp; Kasar"/>
      <sheetName val="Tataudara"/>
      <sheetName val="MEK"/>
      <sheetName val="AHSbj"/>
      <sheetName val="ANALISA"/>
      <sheetName val="ANALISA TENDER"/>
      <sheetName val="Daftar Harga"/>
      <sheetName val="8LT 12"/>
      <sheetName val="SBDY"/>
      <sheetName val="DAPRO"/>
      <sheetName val="ANA-C"/>
      <sheetName val="Cover Daf-2"/>
      <sheetName val="D4"/>
      <sheetName val="D6"/>
      <sheetName val="D7"/>
      <sheetName val="D8"/>
      <sheetName val="Supl.X"/>
      <sheetName val="HARGA MATERIAL"/>
      <sheetName val="Form-3.3"/>
      <sheetName val="Mall"/>
      <sheetName val="AC"/>
      <sheetName val="000000"/>
      <sheetName val="RANGKUM"/>
      <sheetName val="ALAT"/>
      <sheetName val="BQ ARS"/>
      <sheetName val="HarSat"/>
      <sheetName val="REF.ONLY"/>
      <sheetName val="Sales"/>
      <sheetName val="Cover"/>
      <sheetName val="112-885"/>
      <sheetName val="Rkp"/>
      <sheetName val="LS_Rutin"/>
      <sheetName val="Rekap Direct Cost"/>
      <sheetName val="Rate"/>
      <sheetName val="BQ-1A"/>
      <sheetName val="BOQ KSN"/>
      <sheetName val="A-12"/>
      <sheetName val="DC HOT MIX2"/>
      <sheetName val="BQ-Str"/>
      <sheetName val="Faktor"/>
      <sheetName val="Rekap-Bdg"/>
      <sheetName val="ENG-101"/>
      <sheetName val="Man Power"/>
      <sheetName val="Daftar Upah"/>
      <sheetName val="Concrete"/>
      <sheetName val="ANALISA PEK.UMUM"/>
      <sheetName val="harga"/>
      <sheetName val="Sumber Daya"/>
      <sheetName val="RINCIAN SD."/>
      <sheetName val="Plumbing"/>
      <sheetName val="DESBT"/>
      <sheetName val="플랜트 설치"/>
      <sheetName val="Fins_Beng_Fas"/>
      <sheetName val="Fins-Beng&amp;Fas"/>
      <sheetName val="Pag_hal_pos"/>
      <sheetName val="TOWN"/>
      <sheetName val="PAD_F"/>
      <sheetName val="Input Data"/>
      <sheetName val="Material"/>
      <sheetName val="index"/>
      <sheetName val="rekap ahs"/>
      <sheetName val="rekap-bialat"/>
      <sheetName val="BQ"/>
      <sheetName val="CIVIL_1"/>
      <sheetName val="RAB"/>
      <sheetName val="beton"/>
      <sheetName val="Embong-Malang"/>
      <sheetName val="BQ PL "/>
      <sheetName val="BQ_Rekapitulasi  Akhir"/>
      <sheetName val="SEX"/>
      <sheetName val="BQ.Rekapitulasi Akhir"/>
      <sheetName val="H.DASAR"/>
      <sheetName val="PO-2"/>
      <sheetName val="rekap2"/>
      <sheetName val="boq"/>
      <sheetName val="HRG BHN"/>
      <sheetName val="SUB TOTAL___"/>
      <sheetName val="RKP-2"/>
      <sheetName val="Daft upah, bahan &amp;alat"/>
      <sheetName val="H_Satuan_(2)"/>
      <sheetName val="H_Satuan1"/>
      <sheetName val="cold_mill"/>
      <sheetName val="Daftar_Subkon"/>
      <sheetName val="Analisa_2"/>
      <sheetName val="Rekap_Biaya"/>
      <sheetName val="Price_Biaya_Cadangan"/>
      <sheetName val="BQ_Rekapitulasi__Akhir"/>
      <sheetName val="Cover_Daf-2"/>
      <sheetName val="8LT_12"/>
      <sheetName val="STR"/>
      <sheetName val="Upah"/>
      <sheetName val="Rkap Bya"/>
      <sheetName val="SCH"/>
      <sheetName val="Harga S Dasar"/>
      <sheetName val="tbl-ska"/>
      <sheetName val="MAP"/>
      <sheetName val="ALOKASI"/>
      <sheetName val="BOQ "/>
      <sheetName val="ELEMENT SUM"/>
      <sheetName val="lokasari_el"/>
      <sheetName val="RKP-BOQ"/>
      <sheetName val="DW"/>
      <sheetName val="RFP003D"/>
      <sheetName val="#REF"/>
      <sheetName val="Fill this out first___"/>
      <sheetName val="??? ??"/>
      <sheetName val="RAB.SEKRETARIAT (1)"/>
      <sheetName val="STR(CANCEL)"/>
      <sheetName val="CABLE BULK"/>
      <sheetName val="TOEC"/>
      <sheetName val="An.PLB"/>
      <sheetName val="S_Suramadu"/>
      <sheetName val="BHN"/>
      <sheetName val="rekap index eskalasi"/>
      <sheetName val="AN-E"/>
      <sheetName val="perbandingan"/>
      <sheetName val="Basic P"/>
      <sheetName val="Harsat Bahan"/>
      <sheetName val="AC-2"/>
      <sheetName val="PROD-MAT"/>
      <sheetName val="Sat Bah _ Up"/>
      <sheetName val="Markup"/>
      <sheetName val="Sumda1"/>
      <sheetName val="Grand Sum BT"/>
      <sheetName val="DP"/>
      <sheetName val="rincian per proyek"/>
      <sheetName val="VOL"/>
      <sheetName val="Rekap Sal"/>
      <sheetName val="PAD-F"/>
      <sheetName val="Kuantitas &amp; Harga"/>
      <sheetName val="PROGRESS"/>
      <sheetName val="SAT-DAS"/>
      <sheetName val="Sub"/>
      <sheetName val="RAP"/>
      <sheetName val="RENTAL1"/>
      <sheetName val="AUG02"/>
      <sheetName val="Weight Bridge"/>
      <sheetName val="Kantor_Str_Ars_Tmbh"/>
      <sheetName val="WF"/>
      <sheetName val="Data"/>
      <sheetName val="D-3"/>
      <sheetName val="INDIR"/>
      <sheetName val="TABEL"/>
      <sheetName val="TE TS FA LAN MATV"/>
      <sheetName val="Analisa ARS"/>
      <sheetName val="Cover Daf_2"/>
      <sheetName val="Harga Satuan"/>
      <sheetName val="Upah_Bahan"/>
      <sheetName val="gvl"/>
      <sheetName val="EE-PROP"/>
      <sheetName val="Price Persiapan dan Penunjang"/>
      <sheetName val="Vol. Mat SC"/>
      <sheetName val="Page 1"/>
      <sheetName val="str-Rab"/>
      <sheetName val="bahan "/>
      <sheetName val="prog-mgu"/>
      <sheetName val="AKP-01"/>
      <sheetName val="UPAL"/>
      <sheetName val="Orgs Proy"/>
      <sheetName val="Dist_analys"/>
      <sheetName val="DAF-2"/>
      <sheetName val="II. TAHANAN UMUM"/>
      <sheetName val="UNIT PRICE"/>
      <sheetName val="subkon"/>
      <sheetName val="supporting data"/>
      <sheetName val="Sheet2"/>
      <sheetName val="A-ars"/>
      <sheetName val="URAIAN"/>
      <sheetName val="LS-Rutin"/>
      <sheetName val="견적기준"/>
      <sheetName val="Hrg"/>
      <sheetName val="Hargamat"/>
      <sheetName val="INPUT"/>
      <sheetName val="ANALISA SNI'08(ubh bgsting)"/>
      <sheetName val="___ __"/>
      <sheetName val="Div2"/>
      <sheetName val="GENERAL"/>
      <sheetName val="Pricing"/>
      <sheetName val="Perm. Test"/>
      <sheetName val="HRG DSR"/>
      <sheetName val="Unit Rate"/>
      <sheetName val=" SAT PL"/>
      <sheetName val="Indirect"/>
      <sheetName val="Daft 2.1"/>
      <sheetName val="為替レ－ト "/>
      <sheetName val="NP"/>
      <sheetName val="Combinned &amp; Grafic HB"/>
      <sheetName val="2.10"/>
      <sheetName val="B Q 2007"/>
      <sheetName val="Alat &amp; Bahan"/>
      <sheetName val="hardas"/>
      <sheetName val="UM"/>
      <sheetName val="HRG-DASAR"/>
      <sheetName val="Sum IF"/>
      <sheetName val="PBK-01"/>
      <sheetName val="RUCIKA&amp;WAVIN"/>
      <sheetName val="cash flow"/>
      <sheetName val="U. div 2"/>
      <sheetName val="Analisa RAP"/>
      <sheetName val="Master Edit"/>
      <sheetName val="Rek.Analisa"/>
      <sheetName val="breakdown"/>
      <sheetName val="RBP_ 2"/>
      <sheetName val="rekap_bialat"/>
      <sheetName val="3-DIV8"/>
      <sheetName val="ana_str"/>
      <sheetName val="HB"/>
      <sheetName val="BAHAN"/>
      <sheetName val="MUA"/>
      <sheetName val="UPAHBAHAN"/>
      <sheetName val="Mandor"/>
      <sheetName val="SCHEDULE "/>
      <sheetName val="HSD"/>
      <sheetName val="bum"/>
      <sheetName val="Estimate"/>
      <sheetName val="Lamp_V"/>
      <sheetName val="inv"/>
      <sheetName val="Upah&amp;Bahan"/>
      <sheetName val="SPH"/>
      <sheetName val="Conn. Lib"/>
      <sheetName val="TOTAL"/>
      <sheetName val="BASIC PRICE "/>
      <sheetName val="Part A + B"/>
      <sheetName val="struktur tdk dipakai"/>
      <sheetName val="DAFTAR 7"/>
      <sheetName val="DAFTAR_8"/>
      <sheetName val="DAF_1"/>
      <sheetName val="Summary"/>
      <sheetName val="REKAP_ARSITEKTUR."/>
      <sheetName val="cl_cc21"/>
      <sheetName val="REQDELTA"/>
      <sheetName val="COA"/>
      <sheetName val="Sheet1"/>
      <sheetName val="Meth"/>
      <sheetName val="4-Basic Price"/>
      <sheetName val="Galian batu"/>
      <sheetName val="Rekap DKH"/>
      <sheetName val="Analisa Baku ME"/>
      <sheetName val="16-AC-27JULI"/>
      <sheetName val="A(Rev_3)"/>
      <sheetName val="Agregat_Halus_&amp;_Kasar"/>
      <sheetName val="ANALISA_TENDER"/>
      <sheetName val="Daftar_Harga"/>
      <sheetName val="Supl_X"/>
      <sheetName val="HARGA_MATERIAL"/>
      <sheetName val="Form-3_3"/>
      <sheetName val="Rekap_Direct_Cost"/>
      <sheetName val="Sumber_Daya"/>
      <sheetName val="H_DASAR"/>
      <sheetName val="BQ_ARS"/>
      <sheetName val="DC_HOT_MIX2"/>
      <sheetName val="Man_Power"/>
      <sheetName val="BOQ_KSN"/>
      <sheetName val="Daftar_Upah"/>
      <sheetName val="ANALISA_PEK_UMUM"/>
      <sheetName val="RINCIAN_SD_"/>
      <sheetName val="BQ_Rekapitulasi_Akhir"/>
      <sheetName val="rekap_ahs"/>
      <sheetName val="플랜트_설치"/>
      <sheetName val="Input_Data"/>
      <sheetName val="terbilang"/>
      <sheetName val="BARU-4 "/>
      <sheetName val="pt-perso"/>
      <sheetName val="VAC BDWN"/>
      <sheetName val="telp"/>
      <sheetName val="analysis2"/>
      <sheetName val="basic price"/>
      <sheetName val="STR_CANCEL_"/>
      <sheetName val="BM"/>
      <sheetName val="Pt"/>
      <sheetName val="BQ Elektrikal"/>
      <sheetName val="BQ_Rekapitulasi Akhir"/>
      <sheetName val="Muncraaat-6"/>
      <sheetName val="schalat"/>
      <sheetName val="SUMBER"/>
      <sheetName val="Mekanikal"/>
      <sheetName val="Hargamaterial"/>
      <sheetName val="bq.T.Abang"/>
      <sheetName val="Monitor"/>
      <sheetName val="RAB Jalan"/>
      <sheetName val="SUMDA"/>
      <sheetName val="DHrg"/>
      <sheetName val="Text"/>
      <sheetName val="mA THP III"/>
      <sheetName val="Daft_upah,_bahan_&amp;alat"/>
      <sheetName val="HRG_BHN"/>
      <sheetName val="SUB_TOTAL___"/>
      <sheetName val="ELEKTRONIK"/>
      <sheetName val="Fill this out first..."/>
      <sheetName val="BASIC"/>
      <sheetName val="RLB"/>
      <sheetName val="SUR-HARGA"/>
      <sheetName val="HargaDasar"/>
      <sheetName val="PENAWARAN"/>
      <sheetName val="RekBq"/>
      <sheetName val="Pipe"/>
      <sheetName val="Cashflow"/>
      <sheetName val="Harsat Upah"/>
      <sheetName val="SURAT"/>
      <sheetName val="Jadwal Kerja Bln"/>
      <sheetName val="master schedule"/>
      <sheetName val="CV"/>
      <sheetName val="Ratios"/>
      <sheetName val="A+Supl."/>
      <sheetName val="Connections"/>
      <sheetName val="DWTables"/>
      <sheetName val="Cable Data from Attachment-C"/>
      <sheetName val="1"/>
      <sheetName val="BARU-3"/>
      <sheetName val="LAMA-3"/>
      <sheetName val="LAMA-4"/>
      <sheetName val="Calcu 02"/>
      <sheetName val="REKAP_AN"/>
      <sheetName val="bahan upah"/>
      <sheetName val="Ope FC"/>
      <sheetName val="Opening"/>
      <sheetName val="諸経費"/>
      <sheetName val="清水計算営業税率関連"/>
      <sheetName val="個案9411"/>
      <sheetName val="SD"/>
      <sheetName val="SPK"/>
      <sheetName val="Anl.+"/>
      <sheetName val="rekap konst"/>
      <sheetName val="Kont-1"/>
      <sheetName val="H_Satuan_(2)1"/>
      <sheetName val="H_Satuan2"/>
      <sheetName val="cold_mill1"/>
      <sheetName val="Daftar_Subkon1"/>
      <sheetName val="Analisa_21"/>
      <sheetName val="Rekap_Biaya1"/>
      <sheetName val="Price_Biaya_Cadangan1"/>
      <sheetName val="BQ_Rekapitulasi__Akhir1"/>
      <sheetName val="8LT_121"/>
      <sheetName val="Cover_Daf-21"/>
      <sheetName val="Fill_this_out_first___"/>
      <sheetName val="Sum_IF"/>
      <sheetName val="U__div_2"/>
      <sheetName val="Grand_Sum_BT"/>
      <sheetName val="Analisa_RAP"/>
      <sheetName val="Basic_P"/>
      <sheetName val="RBP__2"/>
      <sheetName val="cash_flow"/>
      <sheetName val="Kuantitas_&amp;_Harga"/>
      <sheetName val="RAB_SEKRETARIAT_(1)"/>
      <sheetName val="TE_TS_FA_LAN_MATV"/>
      <sheetName val="bahan_"/>
      <sheetName val="BOQ_"/>
      <sheetName val="為替レ－ト_"/>
      <sheetName val="B_Q_2007"/>
      <sheetName val="Combinned_&amp;_Grafic_HB"/>
      <sheetName val="Harsat_Bahan"/>
      <sheetName val="BQ_PL_"/>
      <sheetName val="BQ_Rekapitulasi__Akhir2"/>
      <sheetName val="Vol__Mat_SC"/>
      <sheetName val="REF_ONLY"/>
      <sheetName val="Rkap_Bya"/>
      <sheetName val="Weight_Bridge"/>
      <sheetName val="Harga_S_Dasar"/>
      <sheetName val="ELEMENT_SUM"/>
      <sheetName val="???_??"/>
      <sheetName val="CABLE_BULK"/>
      <sheetName val="An_PLB"/>
      <sheetName val="rekap_index_eskalasi"/>
      <sheetName val="UNIT_PRICE"/>
      <sheetName val="supporting_data"/>
      <sheetName val="REKAP PAGAR DEPAN"/>
      <sheetName val="REKAP LOKAL"/>
      <sheetName val="REKAP PAGAR SAMPING"/>
      <sheetName val="REKAP GERBANG"/>
      <sheetName val="HS. Upah"/>
      <sheetName val="Rinc.Ged.A (G.Utama)"/>
      <sheetName val="SUM"/>
      <sheetName val="Panel"/>
      <sheetName val="MOBILISASI"/>
      <sheetName val="Rev Type"/>
      <sheetName val="DKH"/>
      <sheetName val="D985"/>
      <sheetName val="______"/>
      <sheetName val="UPBH AB"/>
      <sheetName val="MC DPU BI"/>
      <sheetName val="Skedul"/>
      <sheetName val="Peralatan"/>
      <sheetName val="BCPAB"/>
      <sheetName val="AHS Aspal"/>
      <sheetName val="TENAGA"/>
      <sheetName val="@nalisa E"/>
      <sheetName val="II"/>
      <sheetName val="III"/>
      <sheetName val="DB"/>
      <sheetName val="Signage Detail"/>
      <sheetName val="sat dasar"/>
      <sheetName val="Pag_hal"/>
      <sheetName val="Sat~Bahu"/>
      <sheetName val="Apr '15"/>
      <sheetName val="Aug '14"/>
      <sheetName val="Des '14"/>
      <sheetName val="Feb '15"/>
      <sheetName val="Jan '15"/>
      <sheetName val="Jul '14"/>
      <sheetName val="Jun '14"/>
      <sheetName val="Mar '15"/>
      <sheetName val="Mei '14"/>
      <sheetName val="Mei '15"/>
      <sheetName val="Nov '14"/>
      <sheetName val="Oct '14"/>
      <sheetName val="Sep '14"/>
      <sheetName val="ANALISA KUSEN"/>
      <sheetName val="HAl 27"/>
      <sheetName val="RESOURCES-6"/>
      <sheetName val="MAP-2"/>
      <sheetName val="Daft_2_1"/>
      <sheetName val="Part_A_+_B"/>
      <sheetName val="Harga_Satuan"/>
      <sheetName val="II__TAHANAN_UMUM"/>
      <sheetName val="Analisa_ARS"/>
      <sheetName val="Orgs_Proy"/>
      <sheetName val="Alat_&amp;_Bahan"/>
      <sheetName val="Price_Persiapan_dan_Penunjang"/>
      <sheetName val="Cover_Daf_2"/>
      <sheetName val="Page_1"/>
      <sheetName val="2_10"/>
      <sheetName val="rincian_per_proyek"/>
      <sheetName val="CUACA"/>
      <sheetName val="Urai _Resap pengikat"/>
      <sheetName val="D.79"/>
      <sheetName val="D.81"/>
      <sheetName val="D.82"/>
      <sheetName val="D.83"/>
      <sheetName val="D.84"/>
      <sheetName val="D.85"/>
      <sheetName val="D.86"/>
      <sheetName val="D.87"/>
      <sheetName val="D.88"/>
      <sheetName val="D.89"/>
      <sheetName val="D.92"/>
      <sheetName val="D.93"/>
      <sheetName val="D.94"/>
      <sheetName val="D.95"/>
      <sheetName val="D.96"/>
      <sheetName val="7.공정표"/>
      <sheetName val="H-Dasar"/>
      <sheetName val="61004"/>
      <sheetName val="Master 1.0"/>
      <sheetName val="Hrg Satuan &amp; Upah"/>
      <sheetName val="RAPA"/>
      <sheetName val="MUTASI"/>
      <sheetName val="REGISTER(1)"/>
      <sheetName val="anal.P"/>
      <sheetName val="KALK_GES"/>
      <sheetName val="PRY01-1"/>
      <sheetName val="BEBAN P DITAIL"/>
      <sheetName val="H. Dasar"/>
      <sheetName val="BAR SCREEN"/>
      <sheetName val="HRG BAHAN"/>
      <sheetName val="DK&amp;H"/>
      <sheetName val="PRY 01-1"/>
      <sheetName val="Tenaker"/>
      <sheetName val="Parameter"/>
      <sheetName val="DI-ESTI"/>
      <sheetName val="Pay"/>
      <sheetName val="7-STAIRWAY"/>
      <sheetName val="LBK"/>
      <sheetName val="B.UMUM"/>
      <sheetName val="H"/>
      <sheetName val="Pen Macadam"/>
      <sheetName val="RAB-2006-Total"/>
      <sheetName val="KH-Q1,Q2,01"/>
      <sheetName val="12CGOU"/>
      <sheetName val="pry 05 Pegawai"/>
      <sheetName val="Currency"/>
      <sheetName val="DAF-4"/>
      <sheetName val="Isolasi Luar"/>
      <sheetName val="Isolasi Luar Dalam"/>
      <sheetName val="Tanpa Isolasi"/>
      <sheetName val="INFO"/>
      <sheetName val="CAT-HARGA"/>
      <sheetName val="DAF-3"/>
      <sheetName val="Informasi"/>
      <sheetName val="RAB Gedung Utama"/>
      <sheetName val="srtberkas"/>
      <sheetName val="notasi"/>
      <sheetName val="TPI"/>
      <sheetName val="SAPON"/>
      <sheetName val="KK2"/>
      <sheetName val="Menu"/>
      <sheetName val="Option List"/>
      <sheetName val="HASAT DASAR"/>
      <sheetName val="SELISIH HARGA"/>
      <sheetName val="CH"/>
      <sheetName val="R.A.B."/>
      <sheetName val="BAG_2"/>
      <sheetName val="#REF!"/>
      <sheetName val="STRUKTUR-1"/>
      <sheetName val="FINISHING"/>
      <sheetName val="har-sat"/>
      <sheetName val="MATERIAL ANALISA"/>
      <sheetName val="Database"/>
      <sheetName val="T. Cs Log P III"/>
      <sheetName val="DATA 2"/>
      <sheetName val="REKAP beton"/>
      <sheetName val="unitprice"/>
      <sheetName val="Sch-5"/>
      <sheetName val="L. Hr"/>
      <sheetName val="AR"/>
      <sheetName val="Rekap-Kintoko"/>
      <sheetName val="Rev. RBP-KP"/>
      <sheetName val="Rev RBP-1 "/>
      <sheetName val="Daft 2_1"/>
      <sheetName val="Umum"/>
      <sheetName val="PRY02"/>
      <sheetName val="Soil Report"/>
      <sheetName val="PriceList"/>
      <sheetName val="HARGA ALAT"/>
      <sheetName val="ALAT-1"/>
      <sheetName val="AGG, C"/>
      <sheetName val="RAB Kantin"/>
      <sheetName val="RAB Rektorat"/>
      <sheetName val="RAB Masjid"/>
      <sheetName val="RAB Gd Kuliah"/>
      <sheetName val="RAB Asrama Putri"/>
      <sheetName val="RAB Asrama Putra"/>
      <sheetName val="RAB Cottage 45"/>
      <sheetName val="RAB Cottage 70"/>
      <sheetName val="RAB Cottage 140"/>
      <sheetName val="H-BHN"/>
      <sheetName val="tabel profil"/>
      <sheetName val="P.M(Monitoring Sche)"/>
      <sheetName val="Lab Sche (Summary)."/>
      <sheetName val="2.1 受電設備棟"/>
      <sheetName val="2.2 受・防火水槽"/>
      <sheetName val="2.3 排水処理設備棟"/>
      <sheetName val="2.4 倉庫棟"/>
      <sheetName val="2.5 守衛棟"/>
      <sheetName val="TOSHIBA-Structure"/>
      <sheetName val="tidak dipakai"/>
      <sheetName val="REKAPUTAMA_R1_"/>
      <sheetName val="PRELIM"/>
      <sheetName val="RSTR"/>
      <sheetName val="RBONG"/>
      <sheetName val="BONGKARAN"/>
      <sheetName val="5-ALAT(1)"/>
      <sheetName val="lokasari-el"/>
      <sheetName val="plint"/>
      <sheetName val="Sheet"/>
      <sheetName val="61005"/>
      <sheetName val="61006"/>
      <sheetName val="61007"/>
      <sheetName val="61008"/>
      <sheetName val="Isian Biodata"/>
      <sheetName val="Satuan"/>
      <sheetName val="HSBU ANA"/>
      <sheetName val="anal_hs"/>
      <sheetName val="RAB 1"/>
      <sheetName val="SNI-17-3-09"/>
      <sheetName val="PEMBESIAN BALOK INDUK!"/>
      <sheetName val="Sensitivitas"/>
      <sheetName val="산근"/>
      <sheetName val="DivVII"/>
      <sheetName val="ARSUtM "/>
      <sheetName val="SORT"/>
      <sheetName val="Analisa ME "/>
      <sheetName val="DAFTAR BESI KANAL C SIKU"/>
      <sheetName val="M.Pekerjaan"/>
      <sheetName val="BasicPrice"/>
      <sheetName val="UPAH&amp;BHN"/>
      <sheetName val="ISIAN"/>
      <sheetName val="3"/>
      <sheetName val="4"/>
      <sheetName val="Batal"/>
      <sheetName val="A) Psiapan"/>
      <sheetName val="rekap-ans"/>
      <sheetName val="3-DIV5"/>
      <sheetName val="ganda"/>
      <sheetName val="REKAP_STRUKTUR"/>
      <sheetName val="Produksi &amp; Scedule"/>
      <sheetName val="merger"/>
      <sheetName val="1.1 ALAT TULIS KANTOR"/>
      <sheetName val="Cost Summary"/>
      <sheetName val="ALT"/>
      <sheetName val="reso"/>
      <sheetName val="Hrg.Sat"/>
      <sheetName val="SCORE_RC_Code"/>
      <sheetName val="Satuan Dasar"/>
      <sheetName val="Rencana vs Realisasi"/>
      <sheetName val="RENPEN"/>
      <sheetName val="Dafhrg"/>
      <sheetName val="Daftarharga"/>
      <sheetName val="SHAPE"/>
      <sheetName val="Kabel"/>
      <sheetName val="RAB &amp; RCO OWNER VERS."/>
      <sheetName val="EQT-ESTN"/>
      <sheetName val="JBAHAN"/>
      <sheetName val="NP (2)"/>
      <sheetName val="ESCON"/>
      <sheetName val="Analysis"/>
      <sheetName val="SheetGMP"/>
      <sheetName val="SheetGMT"/>
      <sheetName val="JADI"/>
      <sheetName val="PI"/>
      <sheetName val="HSD_Alat"/>
      <sheetName val="anl.sa"/>
      <sheetName val="B.as"/>
      <sheetName val="TIE-INS"/>
      <sheetName val="AN-K"/>
      <sheetName val="HS ALAT"/>
      <sheetName val="DAFTAR  BESI IWF"/>
      <sheetName val="Ana"/>
      <sheetName val="Super"/>
      <sheetName val="Scd_RAB"/>
      <sheetName val="Rekap Analisa"/>
      <sheetName val="Analisa Harga Satuan"/>
      <sheetName val="analisa print"/>
      <sheetName val="S.roomToyota"/>
      <sheetName val="Upah bhn mat"/>
      <sheetName val="H-Bahan"/>
      <sheetName val="Anal"/>
      <sheetName val="Analtanah"/>
      <sheetName val="dafharbhn"/>
      <sheetName val="Anls"/>
      <sheetName val="Analisa Gabungan"/>
      <sheetName val="D2.2"/>
      <sheetName val="MAIN BQ"/>
      <sheetName val="MASTER_BOQ"/>
      <sheetName val="PERHITUNGAN QUANTITY "/>
      <sheetName val="Floor"/>
      <sheetName val="Paint Type B"/>
      <sheetName val="3.4-PIPE"/>
      <sheetName val="Harsat_El"/>
      <sheetName val="rab strktr ars print"/>
      <sheetName val="Harga Dasar"/>
      <sheetName val="analis"/>
      <sheetName val="backup mc_0"/>
      <sheetName val="RINCI"/>
      <sheetName val="UPH,BHN,ALT"/>
      <sheetName val="Harsat.Alat"/>
      <sheetName val="A-11 Steel Str"/>
      <sheetName val="A-03 Pile"/>
      <sheetName val="LMW-PEG"/>
      <sheetName val="PNT"/>
      <sheetName val="8.4.2 Rambu"/>
      <sheetName val="Combined"/>
      <sheetName val="Front end"/>
      <sheetName val="Back End"/>
      <sheetName val="RAB (I)"/>
      <sheetName val="Df-Kuan"/>
      <sheetName val="RPP-6"/>
      <sheetName val="AnalisaSIPIL RIIL"/>
      <sheetName val="schbhn"/>
      <sheetName val="variable"/>
      <sheetName val="Rek-Analisa"/>
      <sheetName val="rhsp"/>
      <sheetName val="Spec ME"/>
      <sheetName val="Rekap _2_"/>
      <sheetName val="SAA"/>
      <sheetName val="Steel Material List"/>
      <sheetName val="BD Steel"/>
      <sheetName val="breakdown cable tray"/>
      <sheetName val="Pekerjaan Pabrik Utama"/>
      <sheetName val="Pekerjaan Pabrik Utama-Add"/>
      <sheetName val="Pekerjaan Bangunan TPS"/>
      <sheetName val="Pekerjaan Bangunan TPS (2)"/>
      <sheetName val="Pekerjaan Area Luar Jalan"/>
      <sheetName val="IV.1. Str. Office"/>
      <sheetName val="IV.2. Str. Serbaguna,GWT&amp;Wisma"/>
      <sheetName val="IV.3. Str. Gudang Rokok &amp; Promo"/>
      <sheetName val="IV.4. Str. Gudang Cengkeh"/>
      <sheetName val="IV.6. Str. R Genset"/>
      <sheetName val="IV.7. Str. Parkir Mobil"/>
      <sheetName val="IV.8. Str. Parkir Motor Kantor"/>
      <sheetName val="IV.9. Str. Parkir Motor Karyawa"/>
      <sheetName val="HRG BAHAN &amp; UPAH okk"/>
      <sheetName val="Analis Kusen okk"/>
      <sheetName val="SPKsd190518"/>
      <sheetName val="RAB "/>
      <sheetName val="DIV_1"/>
      <sheetName val="LPA-C"/>
      <sheetName val="ANL"/>
      <sheetName val="HS"/>
      <sheetName val="수입"/>
      <sheetName val="man_PEP"/>
      <sheetName val="Analisa copy"/>
      <sheetName val="DASAR"/>
      <sheetName val="MVC"/>
      <sheetName val="PERSI"/>
      <sheetName val="An H.Sat Pek.Ut"/>
      <sheetName val="HRG BAHAN-UPAH"/>
      <sheetName val="PO2"/>
      <sheetName val="tblpAKET-1_2"/>
      <sheetName val="Volume"/>
      <sheetName val="INPUT HARGA"/>
      <sheetName val="ANALISAGATE"/>
      <sheetName val="iTEM hARSAT"/>
      <sheetName val="Arsitektur"/>
      <sheetName val="W-NAD"/>
      <sheetName val="M+MC"/>
      <sheetName val="FD"/>
      <sheetName val="GI"/>
      <sheetName val="EE (3)"/>
      <sheetName val="PAVEMENT"/>
      <sheetName val="TRAFFIC"/>
      <sheetName val="BISMILLAH"/>
      <sheetName val="tifico"/>
      <sheetName val="6. CCTV"/>
      <sheetName val="7. Data"/>
      <sheetName val="11. PMK"/>
      <sheetName val="HARGA DSR"/>
      <sheetName val="Reference"/>
      <sheetName val="B_U"/>
      <sheetName val="BREAKER"/>
      <sheetName val="TOEVOER"/>
      <sheetName val="subbase"/>
      <sheetName val="RINCIAN"/>
      <sheetName val="EXTERNAL  (revisi 1)"/>
      <sheetName val="HS1b"/>
      <sheetName val="D.BOARD"/>
      <sheetName val="AnAlat"/>
      <sheetName val="UnitRateA.1.II"/>
      <sheetName val="Data Alat"/>
      <sheetName val="BPS"/>
      <sheetName val="RESUME"/>
      <sheetName val="WBS 2005"/>
      <sheetName val="BK-PU"/>
      <sheetName val="est proy"/>
      <sheetName val="CATS Codes"/>
      <sheetName val="PLANT"/>
      <sheetName val="Base Info"/>
      <sheetName val="Ana. PU"/>
      <sheetName val="HRG UPAH BAHAN"/>
      <sheetName val="SITE-E"/>
      <sheetName val="MGG3"/>
      <sheetName val="rab_analisa"/>
      <sheetName val="RAB ME"/>
      <sheetName val="sliprt"/>
      <sheetName val="HRG SAT UPH BHN PU 2012"/>
      <sheetName val="3-DIV2"/>
      <sheetName val="abcdef"/>
      <sheetName val="BOW"/>
      <sheetName val="Wiw"/>
      <sheetName val="Posisi Biaya"/>
      <sheetName val="C_Flow"/>
      <sheetName val="H_Satuan_(2)2"/>
      <sheetName val="H_Satuan3"/>
      <sheetName val="cold_mill2"/>
      <sheetName val="Analisa_22"/>
      <sheetName val="Daftar_Subkon2"/>
      <sheetName val="Price_Biaya_Cadangan2"/>
      <sheetName val="BQ_Rekapitulasi__Akhir3"/>
      <sheetName val="Rekap_Biaya2"/>
      <sheetName val="8LT_122"/>
      <sheetName val="Cover_Daf-22"/>
      <sheetName val="A(Rev_3)1"/>
      <sheetName val="Agregat_Halus_&amp;_Kasar1"/>
      <sheetName val="Rekap_Direct_Cost1"/>
      <sheetName val="Form-3_31"/>
      <sheetName val="BOQ_KSN1"/>
      <sheetName val="HARGA_MATERIAL1"/>
      <sheetName val="ANALISA_TENDER1"/>
      <sheetName val="DC_HOT_MIX21"/>
      <sheetName val="Man_Power1"/>
      <sheetName val="Daftar_Upah1"/>
      <sheetName val="ANALISA_PEK_UMUM1"/>
      <sheetName val="Sumber_Daya1"/>
      <sheetName val="Supl_X1"/>
      <sheetName val="Daftar_Harga1"/>
      <sheetName val="RINCIAN_SD_1"/>
      <sheetName val="BQ_ARS1"/>
      <sheetName val="rekap_ahs1"/>
      <sheetName val="Daft_2_11"/>
      <sheetName val="Input_Data1"/>
      <sheetName val="플랜트_설치1"/>
      <sheetName val="BOQ_1"/>
      <sheetName val="rekap_index_eskalasi1"/>
      <sheetName val="Basic_P1"/>
      <sheetName val="HRG_BHN1"/>
      <sheetName val="SUB_TOTAL___1"/>
      <sheetName val="Harsat_Bahan1"/>
      <sheetName val="BQ_Rekapitulasi_Akhir1"/>
      <sheetName val="H_DASAR1"/>
      <sheetName val="Daft_upah,_bahan_&amp;alat1"/>
      <sheetName val="II__TAHANAN_UMUM1"/>
      <sheetName val="Fill_this_out_first___1"/>
      <sheetName val="Kuantitas_&amp;_Harga1"/>
      <sheetName val="REF_ONLY1"/>
      <sheetName val="Weight_Bridge1"/>
      <sheetName val="BQ_Rekapitulasi__Akhir4"/>
      <sheetName val="BQ_PL_1"/>
      <sheetName val="Analisa_ARS1"/>
      <sheetName val="為替レ－ト_1"/>
      <sheetName val="RAB_SEKRETARIAT_(1)1"/>
      <sheetName val="Part_A_+_B1"/>
      <sheetName val="Harga_Satuan1"/>
      <sheetName val="TE_TS_FA_LAN_MATV1"/>
      <sheetName val="ELEMENT_SUM1"/>
      <sheetName val="Rkap_Bya1"/>
      <sheetName val="???_??1"/>
      <sheetName val="CABLE_BULK1"/>
      <sheetName val="An_PLB1"/>
      <sheetName val="Orgs_Proy1"/>
      <sheetName val="bahan_1"/>
      <sheetName val="rincian_per_proyek1"/>
      <sheetName val="Harga_S_Dasar1"/>
      <sheetName val="Urai__Resap_pengikat"/>
      <sheetName val="HRG_DSR"/>
      <sheetName val="Unit_Rate"/>
      <sheetName val="B_Q_20071"/>
      <sheetName val="Combinned_&amp;_Grafic_HB1"/>
      <sheetName val="Vol__Mat_SC1"/>
      <sheetName val="Alat_&amp;_Bahan1"/>
      <sheetName val="Sat_Bah___Up"/>
      <sheetName val="cash_flow1"/>
      <sheetName val="UNIT_PRICE1"/>
      <sheetName val="supporting_data1"/>
      <sheetName val="Cover_Daf_21"/>
      <sheetName val="Price_Persiapan_dan_Penunjang1"/>
      <sheetName val="Page_11"/>
      <sheetName val="Apr_'15"/>
      <sheetName val="Aug_'14"/>
      <sheetName val="Des_'14"/>
      <sheetName val="Feb_'15"/>
      <sheetName val="Jan_'15"/>
      <sheetName val="REKAP TOTAL MEPEQ "/>
      <sheetName val="REKAP PERSIAPAN"/>
      <sheetName val="Persiapan"/>
      <sheetName val="REKAP PLUMBING"/>
      <sheetName val="Air Bersih"/>
      <sheetName val="Air Panas"/>
      <sheetName val="Air Buangan"/>
      <sheetName val="Air Hujan"/>
      <sheetName val="Gas"/>
      <sheetName val="STP"/>
      <sheetName val="REKAP VAC"/>
      <sheetName val="Ventilasi"/>
      <sheetName val="Air Conditioning"/>
      <sheetName val="Chiller Plant"/>
      <sheetName val="REKAP PEMADAM"/>
      <sheetName val="Hydrant"/>
      <sheetName val="Splinker"/>
      <sheetName val="REKAP ELEKTRIKAL"/>
      <sheetName val="Elektrikal"/>
      <sheetName val="Grounding &amp; Penyalur petir"/>
      <sheetName val="GENSET"/>
      <sheetName val="REKAP ELEKTRONIK"/>
      <sheetName val="Fire Alarm"/>
      <sheetName val="Sound System"/>
      <sheetName val="G-Phone"/>
      <sheetName val="CCTV"/>
      <sheetName val="BAS"/>
      <sheetName val="REKAP LIFT"/>
      <sheetName val="Pengadaan"/>
      <sheetName val="Pemasangan"/>
      <sheetName val="GONDOLA"/>
      <sheetName val="ADD"/>
      <sheetName val="Standar Detail"/>
      <sheetName val="HS-1"/>
      <sheetName val="HYPOTHESES"/>
      <sheetName val="Kode rekening Belanja"/>
      <sheetName val="Kode Rekening Pembiayaan"/>
      <sheetName val="Kode Rekening Pdapatn Kab.kota"/>
      <sheetName val="AHS TITIK ME"/>
      <sheetName val="공사금액 내역 (1)"/>
      <sheetName val="96.12"/>
      <sheetName val="Qty_pile"/>
      <sheetName val="Steel_slab"/>
      <sheetName val="Steel_tank"/>
      <sheetName val="Steel_wall"/>
      <sheetName val="351BQMCN"/>
      <sheetName val="BIALANG"/>
      <sheetName val="Rek.An"/>
      <sheetName val="Print"/>
      <sheetName val="Formula Paket A"/>
      <sheetName val="AHS"/>
      <sheetName val="Z"/>
      <sheetName val="MT_an"/>
      <sheetName val="schalt"/>
      <sheetName val="schtng"/>
      <sheetName val=""/>
      <sheetName val="pek tanah utk irigasi"/>
      <sheetName val="Uba"/>
      <sheetName val="POL"/>
      <sheetName val="bd"/>
      <sheetName val="BQ-E20-02(Rp)"/>
      <sheetName val="Jul_'14"/>
      <sheetName val="Jun_'14"/>
      <sheetName val="Mar_'15"/>
      <sheetName val="Mei_'14"/>
      <sheetName val="Mei_'15"/>
      <sheetName val="Nov_'14"/>
      <sheetName val="Oct_'14"/>
      <sheetName val="Sep_'14"/>
      <sheetName val="ANALISA_KUSEN"/>
      <sheetName val="Perm__Test"/>
      <sheetName val="Analisa_Baku_ME"/>
      <sheetName val="2_101"/>
      <sheetName val="VAC_BDWN"/>
      <sheetName val="_SAT_PL"/>
      <sheetName val="ANALISA_SNI'08(ubh_bgsting)"/>
      <sheetName val="Rekap_Sal"/>
      <sheetName val="SCHEDULE_"/>
      <sheetName val="BASIC_PRICE_"/>
      <sheetName val="mA_THP_III"/>
      <sheetName val="BEBAN_P_DITAIL"/>
      <sheetName val="H__Dasar"/>
      <sheetName val="BAR_SCREEN"/>
      <sheetName val="HRG_BAHAN"/>
      <sheetName val="Conn__Lib"/>
      <sheetName val="DAFTAR_7"/>
      <sheetName val="RAB_Jalan"/>
      <sheetName val="basic_price"/>
      <sheetName val="D_79"/>
      <sheetName val="D_81"/>
      <sheetName val="D_82"/>
      <sheetName val="D_83"/>
      <sheetName val="D_84"/>
      <sheetName val="D_85"/>
      <sheetName val="D_86"/>
      <sheetName val="D_87"/>
      <sheetName val="D_88"/>
      <sheetName val="D_89"/>
      <sheetName val="D_92"/>
      <sheetName val="D_93"/>
      <sheetName val="D_94"/>
      <sheetName val="D_95"/>
      <sheetName val="D_96"/>
      <sheetName val="7_공정표"/>
      <sheetName val="Master_1_0"/>
      <sheetName val="Ope_FC"/>
      <sheetName val="Harsat_Upah"/>
      <sheetName val="Galian_batu"/>
      <sheetName val="Rekap_DKH"/>
      <sheetName val="Fill_this_out_first___2"/>
      <sheetName val="BARU-4_"/>
      <sheetName val="Master_Edit"/>
      <sheetName val="Rek_Analisa"/>
      <sheetName val="BQ_Elektrikal"/>
      <sheetName val="4-Basic_Price"/>
      <sheetName val="struktur_tdk_dipakai"/>
      <sheetName val="Isolasi_Luar"/>
      <sheetName val="Isolasi_Luar_Dalam"/>
      <sheetName val="Tanpa_Isolasi"/>
      <sheetName val="RAB_Gedung_Utama"/>
      <sheetName val="Option_List"/>
      <sheetName val="HASAT_DASAR"/>
      <sheetName val="SELISIH_HARGA"/>
      <sheetName val="R_A_B_"/>
      <sheetName val="MATERIAL_ANALISA"/>
      <sheetName val="bq_T_Abang"/>
      <sheetName val="Hrg_Satuan_&amp;_Upah"/>
      <sheetName val="P_M(Monitoring_Sche)"/>
      <sheetName val="Lab_Sche_(Summary)_"/>
      <sheetName val="2_1_受電設備棟"/>
      <sheetName val="2_2_受・防火水槽"/>
      <sheetName val="2_3_排水処理設備棟"/>
      <sheetName val="2_4_倉庫棟"/>
      <sheetName val="2_5_守衛棟"/>
      <sheetName val="DaftarHS"/>
      <sheetName val="Enc14"/>
      <sheetName val="Parem"/>
      <sheetName val="IBASE"/>
      <sheetName val="Target Raker(10)"/>
      <sheetName val="KUB-01(10)"/>
      <sheetName val="hrg-dsr"/>
      <sheetName val="SIMPRO(AGST)"/>
      <sheetName val="name"/>
      <sheetName val="Analisa SNI STANDART "/>
      <sheetName val="% Prog"/>
      <sheetName val="Sum_IF1"/>
      <sheetName val="U__div_21"/>
      <sheetName val="Grand_Sum_BT1"/>
      <sheetName val="Analisa_RAP1"/>
      <sheetName val="______1"/>
      <sheetName val="RBP__21"/>
      <sheetName val="REKAP_beton"/>
      <sheetName val="REKAP_ARSITEKTUR_"/>
      <sheetName val="HAl_27"/>
      <sheetName val="L__Hr"/>
      <sheetName val="master_schedule"/>
      <sheetName val="Rev__RBP-KP"/>
      <sheetName val="Rev_RBP-1_"/>
      <sheetName val="Cable_Data_from_Attachment-C"/>
      <sheetName val="Daft_2_12"/>
      <sheetName val="AHS_Aspal"/>
      <sheetName val="BQ_Rekapitulasi_Akhir2"/>
      <sheetName val="anal_P"/>
      <sheetName val="Pen_Macadam"/>
      <sheetName val="pry_05_Pegawai"/>
      <sheetName val="Jadwal_Kerja_Bln"/>
      <sheetName val="8_4_2_Rambu"/>
      <sheetName val="Rek_An"/>
      <sheetName val="Formula_Paket_A"/>
      <sheetName val="Front_end"/>
      <sheetName val="Back_End"/>
      <sheetName val="RAB_(I)"/>
      <sheetName val="pek_tanah_utk_irigasi"/>
      <sheetName val="anl_sa"/>
      <sheetName val="B_as"/>
      <sheetName val="rekap_konst"/>
      <sheetName val="Hrg_Sat"/>
      <sheetName val="Satuan_Dasar"/>
      <sheetName val="tabel_profil"/>
      <sheetName val="Cost_Summary"/>
      <sheetName val="A+Supl_"/>
      <sheetName val="Rev_Type"/>
      <sheetName val="Anl_+"/>
      <sheetName val="Rinc_Ged_A_(G_Utama)"/>
      <sheetName val="Signage_Detail"/>
      <sheetName val="sat_dasar"/>
      <sheetName val="UnitRateA_1_II"/>
      <sheetName val="S_roomToyota"/>
      <sheetName val="PRY_01-1"/>
      <sheetName val="DATA_2"/>
      <sheetName val="Calcu_02"/>
      <sheetName val="An_H_Sat_Pek_Ut"/>
      <sheetName val="Data_Alat"/>
      <sheetName val="LEP AWAL DES 11"/>
      <sheetName val="daya"/>
      <sheetName val="2017"/>
      <sheetName val="Bendung"/>
      <sheetName val="Plat Lantai Trestle"/>
      <sheetName val="Referensi"/>
      <sheetName val="Daftar upah &amp; material"/>
      <sheetName val="Analisa Teknik"/>
      <sheetName val="Sat Upah"/>
      <sheetName val="PO2 ok"/>
      <sheetName val="etraksi"/>
      <sheetName val="****00"/>
      <sheetName val="Notes"/>
      <sheetName val="B"/>
      <sheetName val="DIV.1"/>
      <sheetName val="Ahs.2"/>
      <sheetName val="Ahs.1"/>
      <sheetName val="Lap. Minggu 81 (JUNI)"/>
      <sheetName val="TEST CASE"/>
      <sheetName val="anl hsmpu"/>
      <sheetName val="RBP- 2"/>
      <sheetName val="Hrg Sat"/>
      <sheetName val="LAP. MINGG"/>
      <sheetName val="HB "/>
      <sheetName val="XLR_NoRangeSheet"/>
      <sheetName val="CE Elec"/>
      <sheetName val="REKAP RAP"/>
      <sheetName val="D2"/>
      <sheetName val="3-DIV4"/>
      <sheetName val="Rekap Anl"/>
      <sheetName val="D3"/>
      <sheetName val="MPU-D4"/>
      <sheetName val="MPU-D6"/>
      <sheetName val="anal rab"/>
      <sheetName val="DKDH"/>
      <sheetName val="예산작성기준(전기)"/>
      <sheetName val="Bahan &amp; Upah 2012"/>
      <sheetName val="lamp. 12"/>
      <sheetName val="REKAP SPENT CATALYS"/>
      <sheetName val="GRAND REKAP"/>
      <sheetName val="ANGGARAN"/>
      <sheetName val="RKP 01"/>
      <sheetName val="DRAFT KONSUMEN"/>
      <sheetName val="sai"/>
      <sheetName val="PL (MONTHLY)"/>
      <sheetName val="Cover-01"/>
      <sheetName val="Mobilindo"/>
      <sheetName val="L.BA blok"/>
      <sheetName val="Proyeksi"/>
      <sheetName val="Trading Comps"/>
      <sheetName val="Valuation"/>
      <sheetName val="Supporting"/>
      <sheetName val="5-Peralatan"/>
      <sheetName val="Petunjuk Ngisi (2)"/>
      <sheetName val="Terb1"/>
      <sheetName val="Analisa HSP"/>
      <sheetName val="K - Drywall-Presd"/>
      <sheetName val="FORMULA"/>
      <sheetName val="ASPAL (14)"/>
      <sheetName val="AnMobilisasi"/>
      <sheetName val="Foundation"/>
      <sheetName val="3-DIV3"/>
      <sheetName val="hARGA SAT"/>
      <sheetName val="RAB VOL"/>
      <sheetName val="GSMTOWER"/>
      <sheetName val="COGMPL"/>
      <sheetName val="anal Lamp 4a"/>
      <sheetName val="RAB-SPL2"/>
      <sheetName val="analisa nya"/>
      <sheetName val="U&amp;B"/>
      <sheetName val="Source"/>
      <sheetName val="RAB_ASRAMA_(7.A)"/>
      <sheetName val="Prod.Alat"/>
      <sheetName val="Rek.Cianten3"/>
      <sheetName val="harga bahan"/>
      <sheetName val=" ANL. bw"/>
      <sheetName val="Meto"/>
      <sheetName val="1. Rekap A"/>
      <sheetName val="BIIL ASLI"/>
      <sheetName val="DATUM"/>
      <sheetName val="Du_lieu"/>
      <sheetName val="RBP2"/>
      <sheetName val="AKP"/>
      <sheetName val="BHN1"/>
      <sheetName val="ARP-7"/>
      <sheetName val="Quary"/>
      <sheetName val="SUM-VOL"/>
      <sheetName val="Upah+Bahan"/>
      <sheetName val="data-pendukung"/>
      <sheetName val="ASat"/>
      <sheetName val="6.PEK ASPAL"/>
      <sheetName val="TSS"/>
      <sheetName val="____00"/>
      <sheetName val="GH Quantity"/>
      <sheetName val="Gal_Jack Hammer"/>
      <sheetName val="RBP.4"/>
      <sheetName val="HSD (Rate)"/>
      <sheetName val="RBP.3"/>
      <sheetName val="Lamp. 1 "/>
      <sheetName val="Lamp. 2"/>
      <sheetName val="Lap__Minggu_81_(JUNI)"/>
      <sheetName val="Rawat Inap"/>
      <sheetName val="Uraian Pekerjaan"/>
      <sheetName val="bilangan"/>
      <sheetName val="schman"/>
      <sheetName val="schmat"/>
      <sheetName val="Master"/>
      <sheetName val="Encl -14A"/>
      <sheetName val="Encl-7"/>
      <sheetName val="SUM-IF"/>
      <sheetName val="SKD"/>
      <sheetName val="extern"/>
      <sheetName val="MC"/>
      <sheetName val="Rek. Mob"/>
      <sheetName val="lamp 9"/>
      <sheetName val="ANALALAT"/>
      <sheetName val="bahan SNI"/>
      <sheetName val="ANALISA SNI'07(Bangli)"/>
      <sheetName val="dasboard"/>
      <sheetName val="Sewa Alat"/>
      <sheetName val="Bill Item Ac"/>
      <sheetName val="Lift"/>
      <sheetName val="Khusus"/>
      <sheetName val="Electrical"/>
      <sheetName val="IB"/>
      <sheetName val="41,9&amp;36,3"/>
      <sheetName val="HARGA-UPAH"/>
      <sheetName val="BILAL2"/>
      <sheetName val="URTEK"/>
      <sheetName val="HarAlat"/>
      <sheetName val="PERALATAN "/>
      <sheetName val="L-Mechanical"/>
      <sheetName val="DAF-BAHAN"/>
      <sheetName val="011C101"/>
      <sheetName val="BAJA TUL"/>
      <sheetName val="REKAP AHSP.A"/>
      <sheetName val="I-KAMAR"/>
      <sheetName val="BAHAN &amp; ALAT"/>
      <sheetName val="Urut kabupaten"/>
      <sheetName val="ANALISA railing"/>
      <sheetName val="Temporary"/>
      <sheetName val="BQawal"/>
      <sheetName val="Testing"/>
      <sheetName val="21"/>
      <sheetName val="AN Tdr"/>
      <sheetName val="REKAP BQ "/>
      <sheetName val="Daf 1"/>
      <sheetName val="영업소실적"/>
      <sheetName val="Konfirm"/>
      <sheetName val="Spec1"/>
      <sheetName val="BUL"/>
      <sheetName val="SCHEDULE"/>
      <sheetName val="D7(1)"/>
      <sheetName val="HD ALAT"/>
      <sheetName val="New MADC"/>
      <sheetName val="MAPP"/>
      <sheetName val="610.04a"/>
      <sheetName val="Sales Parameter"/>
      <sheetName val="PRIST LIST"/>
      <sheetName val="H-SAT"/>
      <sheetName val="Param"/>
      <sheetName val="1.B"/>
      <sheetName val="Salary"/>
      <sheetName val="IDC-RUSUN"/>
      <sheetName val="RWD-02"/>
      <sheetName val="RekapLEP"/>
      <sheetName val="TRNS-C1"/>
      <sheetName val="perhit.alat"/>
      <sheetName val="Analisa BOW 07"/>
      <sheetName val="UPAH &amp; BHN ARS"/>
      <sheetName val="Bab10"/>
      <sheetName val="Cost Analysis"/>
      <sheetName val="Cost Range"/>
      <sheetName val="Equipment Data"/>
      <sheetName val="3.1 (3)"/>
      <sheetName val="3-DIV1"/>
      <sheetName val="단가"/>
      <sheetName val="시설물일위"/>
      <sheetName val="수목데이타"/>
      <sheetName val="99노임기준"/>
      <sheetName val="단가대비표"/>
      <sheetName val="일위대가"/>
      <sheetName val="10.1 (1)"/>
      <sheetName val="10.1 (2)"/>
      <sheetName val="10.1 (3)"/>
      <sheetName val="10.1 (4)"/>
      <sheetName val="10.1 (5)"/>
      <sheetName val="Rutin"/>
      <sheetName val="화재 탐지 설비"/>
      <sheetName val="JUCKEYK"/>
      <sheetName val="DSBDY"/>
      <sheetName val="CBD-PRICE"/>
      <sheetName val="2000전체분"/>
      <sheetName val="2000년1차"/>
      <sheetName val="투찰"/>
      <sheetName val="D5"/>
      <sheetName val="1.REK"/>
      <sheetName val="DATE"/>
      <sheetName val="tbl_tarip"/>
      <sheetName val="Produksi_&amp;_Scedule"/>
      <sheetName val="PL_(MONTHLY)"/>
      <sheetName val="L_BA_blok"/>
      <sheetName val="Trading_Comps"/>
      <sheetName val="AnalisaSIPIL_RIIL"/>
      <sheetName val="HRG_BAHAN_&amp;_UPAH_okk"/>
      <sheetName val="Analis_Kusen_okk"/>
      <sheetName val="bahan_upah"/>
      <sheetName val="1_1_ALAT_TULIS_KANTOR"/>
      <sheetName val="tidak_dipakai"/>
      <sheetName val="HARGA_ALAT"/>
      <sheetName val="AGG,_C"/>
      <sheetName val="coef"/>
      <sheetName val="H_Satuan_(2)3"/>
      <sheetName val="H_Satuan4"/>
      <sheetName val="cold_mill3"/>
      <sheetName val="Daftar_Subkon3"/>
      <sheetName val="Rekap_Biaya3"/>
      <sheetName val="Analisa_23"/>
      <sheetName val="Price_Biaya_Cadangan3"/>
      <sheetName val="BQ_Rekapitulasi__Akhir5"/>
      <sheetName val="Cover_Daf-23"/>
      <sheetName val="8LT_123"/>
      <sheetName val="A(Rev_3)2"/>
      <sheetName val="Agregat_Halus_&amp;_Kasar2"/>
      <sheetName val="Rekap_Direct_Cost2"/>
      <sheetName val="Form-3_32"/>
      <sheetName val="Sumber_Daya2"/>
      <sheetName val="Supl_X2"/>
      <sheetName val="ANALISA_TENDER2"/>
      <sheetName val="HARGA_MATERIAL2"/>
      <sheetName val="Daftar_Harga2"/>
      <sheetName val="BOQ_KSN2"/>
      <sheetName val="DC_HOT_MIX22"/>
      <sheetName val="Man_Power2"/>
      <sheetName val="Daftar_Upah2"/>
      <sheetName val="ANALISA_PEK_UMUM2"/>
      <sheetName val="RINCIAN_SD_2"/>
      <sheetName val="BQ_ARS2"/>
      <sheetName val="BQ_Rekapitulasi_Akhir3"/>
      <sheetName val="플랜트_설치2"/>
      <sheetName val="HRG_BHN2"/>
      <sheetName val="SUB_TOTAL___2"/>
      <sheetName val="Input_Data2"/>
      <sheetName val="Rkap_Bya2"/>
      <sheetName val="HAl_271"/>
      <sheetName val="H_DASAR2"/>
      <sheetName val="rekap_ahs2"/>
      <sheetName val="Weight_Bridge2"/>
      <sheetName val="Harga_Satuan2"/>
      <sheetName val="BQ_Rekapitulasi__Akhir6"/>
      <sheetName val="Produksi_&amp;_Scedule1"/>
      <sheetName val="mA_THP_III1"/>
      <sheetName val="PL_(MONTHLY)1"/>
      <sheetName val="Galian_batu1"/>
      <sheetName val="BOQ_2"/>
      <sheetName val="Price_Persiapan_dan_Penunjang2"/>
      <sheetName val="TE_TS_FA_LAN_MATV2"/>
      <sheetName val="Cable_Data_from_Attachment-C1"/>
      <sheetName val="REF_ONLY2"/>
      <sheetName val="BQ_PL_2"/>
      <sheetName val="Daft_upah,_bahan_&amp;alat2"/>
      <sheetName val="Harsat_Bahan2"/>
      <sheetName val="Kuantitas_&amp;_Harga2"/>
      <sheetName val="UNIT_PRICE2"/>
      <sheetName val="supporting_data2"/>
      <sheetName val="L_BA_blok1"/>
      <sheetName val="cash_flow2"/>
      <sheetName val="Trading_Comps1"/>
      <sheetName val="AnalisaSIPIL_RIIL1"/>
      <sheetName val="HRG_BAHAN_&amp;_UPAH_okk1"/>
      <sheetName val="Analis_Kusen_okk1"/>
      <sheetName val="bahan_2"/>
      <sheetName val="rincian_per_proyek2"/>
      <sheetName val="rekap_index_eskalasi2"/>
      <sheetName val="Basic_P2"/>
      <sheetName val="Fill_this_out_first___3"/>
      <sheetName val="RAB_SEKRETARIAT_(1)2"/>
      <sheetName val="Harga_S_Dasar2"/>
      <sheetName val="ELEMENT_SUM2"/>
      <sheetName val="???_??2"/>
      <sheetName val="CABLE_BULK2"/>
      <sheetName val="An_PLB2"/>
      <sheetName val="Unit_Rate1"/>
      <sheetName val="Sat_Bah___Up1"/>
      <sheetName val="_SAT_PL1"/>
      <sheetName val="Grand_Sum_BT2"/>
      <sheetName val="Cover_Daf_22"/>
      <sheetName val="Analisa_ARS2"/>
      <sheetName val="HRG_DSR1"/>
      <sheetName val="Sum_IF2"/>
      <sheetName val="ANALISA_SNI'08(ubh_bgsting)1"/>
      <sheetName val="為替レ－ト_2"/>
      <sheetName val="B_Q_20072"/>
      <sheetName val="Rekap_Sal1"/>
      <sheetName val="II__TAHANAN_UMUM2"/>
      <sheetName val="SCHEDULE_1"/>
      <sheetName val="U__div_22"/>
      <sheetName val="Analisa_RAP2"/>
      <sheetName val="BASIC_PRICE_1"/>
      <sheetName val="Vol__Mat_SC2"/>
      <sheetName val="Combinned_&amp;_Grafic_HB2"/>
      <sheetName val="Perm__Test1"/>
      <sheetName val="2_102"/>
      <sheetName val="Alat_&amp;_Bahan2"/>
      <sheetName val="Analisa_Baku_ME1"/>
      <sheetName val="Page_12"/>
      <sheetName val="Jadwal_Kerja_Bln1"/>
      <sheetName val="Harsat_Upah1"/>
      <sheetName val="VAC_BDWN1"/>
      <sheetName val="RAB_Jalan1"/>
      <sheetName val="basic_price1"/>
      <sheetName val="Orgs_Proy2"/>
      <sheetName val="bq_T_Abang1"/>
      <sheetName val="Master_Edit1"/>
      <sheetName val="Rek_Analisa1"/>
      <sheetName val="BARU-4_1"/>
      <sheetName val="RBP__22"/>
      <sheetName val="Conn__Lib1"/>
      <sheetName val="AHS_Aspal1"/>
      <sheetName val="Part_A_+_B2"/>
      <sheetName val="Urai__Resap_pengikat1"/>
      <sheetName val="BQ_Rekapitulasi_Akhir4"/>
      <sheetName val="BQ_Elektrikal1"/>
      <sheetName val="Hrg_Sat1"/>
      <sheetName val="Fill_this_out_first___4"/>
      <sheetName val="DAFTAR_71"/>
      <sheetName val="Ope_FC1"/>
      <sheetName val="Rekap_DKH1"/>
      <sheetName val="REKAP_ARSITEKTUR_1"/>
      <sheetName val="tabel_profil1"/>
      <sheetName val="Cost_Summary1"/>
      <sheetName val="Apr_'151"/>
      <sheetName val="Aug_'141"/>
      <sheetName val="Des_'141"/>
      <sheetName val="Feb_'151"/>
      <sheetName val="Jan_'151"/>
      <sheetName val="Jul_'141"/>
      <sheetName val="Jun_'141"/>
      <sheetName val="Mar_'151"/>
      <sheetName val="Mei_'141"/>
      <sheetName val="Mei_'151"/>
      <sheetName val="Nov_'141"/>
      <sheetName val="Oct_'141"/>
      <sheetName val="Sep_'141"/>
      <sheetName val="D_791"/>
      <sheetName val="D_811"/>
      <sheetName val="D_821"/>
      <sheetName val="D_831"/>
      <sheetName val="D_841"/>
      <sheetName val="D_851"/>
      <sheetName val="D_861"/>
      <sheetName val="D_871"/>
      <sheetName val="D_881"/>
      <sheetName val="D_891"/>
      <sheetName val="D_921"/>
      <sheetName val="D_931"/>
      <sheetName val="D_941"/>
      <sheetName val="D_951"/>
      <sheetName val="D_961"/>
      <sheetName val="7_공정표1"/>
      <sheetName val="Master_1_01"/>
      <sheetName val="Hrg_Satuan_&amp;_Upah1"/>
      <sheetName val="4-Basic_Price1"/>
      <sheetName val="struktur_tdk_dipakai1"/>
      <sheetName val="bahan_upah1"/>
      <sheetName val="rekap_konst1"/>
      <sheetName val="Satuan_Dasar1"/>
      <sheetName val="1_1_ALAT_TULIS_KANTOR1"/>
      <sheetName val="ANALISA_KUSEN1"/>
      <sheetName val="REKAP_beton1"/>
      <sheetName val="A+Supl_1"/>
      <sheetName val="Anl_+1"/>
      <sheetName val="tidak_dipakai1"/>
      <sheetName val="Rev_Type1"/>
      <sheetName val="HARGA_ALAT1"/>
      <sheetName val="AGG,_C1"/>
      <sheetName val="Rinc_Ged_A_(G_Utama)1"/>
      <sheetName val="Signage_Detail1"/>
      <sheetName val="NP_(2)"/>
      <sheetName val="Analisa_SNI_STANDART_"/>
      <sheetName val="%_Prog"/>
      <sheetName val="REKAP_PAGAR_DEPAN"/>
      <sheetName val="REKAP_LOKAL"/>
      <sheetName val="REKAP_PAGAR_SAMPING"/>
      <sheetName val="REKAP_GERBANG"/>
      <sheetName val="RAB_&amp;_RCO_OWNER_VERS_"/>
      <sheetName val="HS_ALAT"/>
      <sheetName val="H_Satuan_(2)4"/>
      <sheetName val="H_Satuan5"/>
      <sheetName val="cold_mill4"/>
      <sheetName val="Daftar_Subkon4"/>
      <sheetName val="Rekap_Biaya4"/>
      <sheetName val="Analisa_24"/>
      <sheetName val="Price_Biaya_Cadangan4"/>
      <sheetName val="BQ_Rekapitulasi__Akhir7"/>
      <sheetName val="Cover_Daf-24"/>
      <sheetName val="8LT_124"/>
      <sheetName val="A(Rev_3)3"/>
      <sheetName val="Agregat_Halus_&amp;_Kasar3"/>
      <sheetName val="Rekap_Direct_Cost3"/>
      <sheetName val="Form-3_33"/>
      <sheetName val="Sumber_Daya3"/>
      <sheetName val="Supl_X3"/>
      <sheetName val="ANALISA_TENDER3"/>
      <sheetName val="HARGA_MATERIAL3"/>
      <sheetName val="Daftar_Harga3"/>
      <sheetName val="BOQ_KSN3"/>
      <sheetName val="DC_HOT_MIX23"/>
      <sheetName val="Man_Power3"/>
      <sheetName val="Daftar_Upah3"/>
      <sheetName val="ANALISA_PEK_UMUM3"/>
      <sheetName val="RINCIAN_SD_3"/>
      <sheetName val="BQ_ARS3"/>
      <sheetName val="BQ_Rekapitulasi_Akhir5"/>
      <sheetName val="플랜트_설치3"/>
      <sheetName val="HRG_BHN3"/>
      <sheetName val="SUB_TOTAL___3"/>
      <sheetName val="Input_Data3"/>
      <sheetName val="Rkap_Bya3"/>
      <sheetName val="HAl_272"/>
      <sheetName val="H_DASAR3"/>
      <sheetName val="rekap_ahs3"/>
      <sheetName val="Weight_Bridge3"/>
      <sheetName val="Harga_Satuan3"/>
      <sheetName val="BQ_Rekapitulasi__Akhir8"/>
      <sheetName val="Produksi_&amp;_Scedule2"/>
      <sheetName val="mA_THP_III2"/>
      <sheetName val="PL_(MONTHLY)2"/>
      <sheetName val="Galian_batu2"/>
      <sheetName val="BOQ_3"/>
      <sheetName val="Price_Persiapan_dan_Penunjang3"/>
      <sheetName val="TE_TS_FA_LAN_MATV3"/>
      <sheetName val="Cable_Data_from_Attachment-C2"/>
      <sheetName val="REF_ONLY3"/>
      <sheetName val="BQ_PL_3"/>
      <sheetName val="Daft_upah,_bahan_&amp;alat3"/>
      <sheetName val="Harsat_Bahan3"/>
      <sheetName val="Kuantitas_&amp;_Harga3"/>
      <sheetName val="UNIT_PRICE3"/>
      <sheetName val="supporting_data3"/>
      <sheetName val="L_BA_blok2"/>
      <sheetName val="cash_flow3"/>
      <sheetName val="Trading_Comps2"/>
      <sheetName val="AnalisaSIPIL_RIIL2"/>
      <sheetName val="HRG_BAHAN_&amp;_UPAH_okk2"/>
      <sheetName val="Analis_Kusen_okk2"/>
      <sheetName val="bahan_3"/>
      <sheetName val="rincian_per_proyek3"/>
      <sheetName val="rekap_index_eskalasi3"/>
      <sheetName val="Basic_P3"/>
      <sheetName val="Fill_this_out_first___5"/>
      <sheetName val="RAB_SEKRETARIAT_(1)3"/>
      <sheetName val="Harga_S_Dasar3"/>
      <sheetName val="ELEMENT_SUM3"/>
      <sheetName val="???_??3"/>
      <sheetName val="CABLE_BULK3"/>
      <sheetName val="An_PLB3"/>
      <sheetName val="Unit_Rate2"/>
      <sheetName val="Sat_Bah___Up2"/>
      <sheetName val="_SAT_PL2"/>
      <sheetName val="Grand_Sum_BT3"/>
      <sheetName val="Daft_2_13"/>
      <sheetName val="Cover_Daf_23"/>
      <sheetName val="Analisa_ARS3"/>
      <sheetName val="HRG_DSR2"/>
      <sheetName val="Sum_IF3"/>
      <sheetName val="ANALISA_SNI'08(ubh_bgsting)2"/>
      <sheetName val="為替レ－ト_3"/>
      <sheetName val="B_Q_20073"/>
      <sheetName val="Rekap_Sal2"/>
      <sheetName val="II__TAHANAN_UMUM3"/>
      <sheetName val="SCHEDULE_2"/>
      <sheetName val="U__div_23"/>
      <sheetName val="Analisa_RAP3"/>
      <sheetName val="BASIC_PRICE_2"/>
      <sheetName val="Vol__Mat_SC3"/>
      <sheetName val="Combinned_&amp;_Grafic_HB3"/>
      <sheetName val="Perm__Test2"/>
      <sheetName val="2_103"/>
      <sheetName val="Alat_&amp;_Bahan3"/>
      <sheetName val="Analisa_Baku_ME2"/>
      <sheetName val="Page_13"/>
      <sheetName val="Jadwal_Kerja_Bln2"/>
      <sheetName val="Harsat_Upah2"/>
      <sheetName val="VAC_BDWN2"/>
      <sheetName val="RAB_Jalan2"/>
      <sheetName val="basic_price2"/>
      <sheetName val="Orgs_Proy3"/>
      <sheetName val="bq_T_Abang2"/>
      <sheetName val="Master_Edit2"/>
      <sheetName val="Rek_Analisa2"/>
      <sheetName val="BARU-4_2"/>
      <sheetName val="RBP__23"/>
      <sheetName val="Conn__Lib2"/>
      <sheetName val="AHS_Aspal2"/>
      <sheetName val="Part_A_+_B3"/>
      <sheetName val="Urai__Resap_pengikat2"/>
      <sheetName val="BQ_Rekapitulasi_Akhir6"/>
      <sheetName val="BQ_Elektrikal2"/>
      <sheetName val="Hrg_Sat2"/>
      <sheetName val="______2"/>
      <sheetName val="Fill_this_out_first___6"/>
      <sheetName val="DAFTAR_72"/>
      <sheetName val="Ope_FC2"/>
      <sheetName val="Rekap_DKH2"/>
      <sheetName val="REKAP_ARSITEKTUR_2"/>
      <sheetName val="tabel_profil2"/>
      <sheetName val="Cost_Summary2"/>
      <sheetName val="Apr_'152"/>
      <sheetName val="Aug_'142"/>
      <sheetName val="Des_'142"/>
      <sheetName val="Feb_'152"/>
      <sheetName val="Jan_'152"/>
      <sheetName val="Jul_'142"/>
      <sheetName val="Jun_'142"/>
      <sheetName val="Mar_'152"/>
      <sheetName val="Mei_'142"/>
      <sheetName val="Mei_'152"/>
      <sheetName val="Nov_'142"/>
      <sheetName val="Oct_'142"/>
      <sheetName val="Sep_'142"/>
      <sheetName val="D_792"/>
      <sheetName val="D_812"/>
      <sheetName val="D_822"/>
      <sheetName val="D_832"/>
      <sheetName val="D_842"/>
      <sheetName val="D_852"/>
      <sheetName val="D_862"/>
      <sheetName val="D_872"/>
      <sheetName val="D_882"/>
      <sheetName val="D_892"/>
      <sheetName val="D_922"/>
      <sheetName val="D_932"/>
      <sheetName val="D_942"/>
      <sheetName val="D_952"/>
      <sheetName val="D_962"/>
      <sheetName val="7_공정표2"/>
      <sheetName val="Master_1_02"/>
      <sheetName val="Hrg_Satuan_&amp;_Upah2"/>
      <sheetName val="4-Basic_Price2"/>
      <sheetName val="struktur_tdk_dipakai2"/>
      <sheetName val="bahan_upah2"/>
      <sheetName val="rekap_konst2"/>
      <sheetName val="Satuan_Dasar2"/>
      <sheetName val="1_1_ALAT_TULIS_KANTOR2"/>
      <sheetName val="ANALISA_KUSEN2"/>
      <sheetName val="REKAP_beton2"/>
      <sheetName val="A+Supl_2"/>
      <sheetName val="Anl_+2"/>
      <sheetName val="tidak_dipakai2"/>
      <sheetName val="Rev_Type2"/>
      <sheetName val="HARGA_ALAT2"/>
      <sheetName val="AGG,_C2"/>
      <sheetName val="Rinc_Ged_A_(G_Utama)2"/>
      <sheetName val="Signage_Detail2"/>
      <sheetName val="NP_(2)1"/>
      <sheetName val="L__Hr1"/>
      <sheetName val="Analisa_SNI_STANDART_1"/>
      <sheetName val="%_Prog1"/>
      <sheetName val="master_schedule1"/>
      <sheetName val="Calcu_021"/>
      <sheetName val="REKAP_PAGAR_DEPAN1"/>
      <sheetName val="REKAP_LOKAL1"/>
      <sheetName val="REKAP_PAGAR_SAMPING1"/>
      <sheetName val="REKAP_GERBANG1"/>
      <sheetName val="P_M(Monitoring_Sche)1"/>
      <sheetName val="Lab_Sche_(Summary)_1"/>
      <sheetName val="2_1_受電設備棟1"/>
      <sheetName val="2_2_受・防火水槽1"/>
      <sheetName val="2_3_排水処理設備棟1"/>
      <sheetName val="2_4_倉庫棟1"/>
      <sheetName val="2_5_守衛棟1"/>
      <sheetName val="RAB_&amp;_RCO_OWNER_VERS_1"/>
      <sheetName val="HRG_BAHAN1"/>
      <sheetName val="Isolasi_Luar1"/>
      <sheetName val="Isolasi_Luar_Dalam1"/>
      <sheetName val="Tanpa_Isolasi1"/>
      <sheetName val="RAB_Gedung_Utama1"/>
      <sheetName val="Option_List1"/>
      <sheetName val="HASAT_DASAR1"/>
      <sheetName val="SELISIH_HARGA1"/>
      <sheetName val="R_A_B_1"/>
      <sheetName val="MATERIAL_ANALISA1"/>
      <sheetName val="BEBAN_P_DITAIL1"/>
      <sheetName val="H__Dasar1"/>
      <sheetName val="BAR_SCREEN1"/>
      <sheetName val="HS_ALAT1"/>
      <sheetName val="LR-NOP-06"/>
      <sheetName val="divI"/>
      <sheetName val="divII"/>
      <sheetName val="Mobilisasi (2)"/>
      <sheetName val="Div3"/>
      <sheetName val="Div4"/>
      <sheetName val="Div5"/>
      <sheetName val="Div6"/>
      <sheetName val="Div7"/>
      <sheetName val="Div8"/>
      <sheetName val="Div9"/>
      <sheetName val="Mobilisasi_(2)"/>
      <sheetName val="Kode"/>
      <sheetName val="Resources"/>
      <sheetName val="Vibro_Roller"/>
      <sheetName val="dc"/>
      <sheetName val="Master Dat"/>
      <sheetName val="boq2"/>
      <sheetName val="uraian analisa"/>
      <sheetName val="Schedule Yasmin"/>
      <sheetName val="Schedule Lingkar Barat"/>
      <sheetName val="Schedule Daan Mogot"/>
      <sheetName val="Rekapitulasi"/>
      <sheetName val="2-Genset print"/>
      <sheetName val="S-Curve"/>
      <sheetName val="div10"/>
      <sheetName val="JAD-PEL"/>
      <sheetName val="ANdiafragma"/>
      <sheetName val="P.3-5"/>
      <sheetName val="BAG-2"/>
      <sheetName val="ana-alat"/>
      <sheetName val="Analisa Harga"/>
      <sheetName val="HARSAT-lain"/>
      <sheetName val="HARSAT-tanah"/>
      <sheetName val="PRICE"/>
      <sheetName val="BHN.DSR"/>
      <sheetName val="MB"/>
      <sheetName val="DATA PROYEK"/>
      <sheetName val="BOQ_Aula"/>
      <sheetName val="DHSD"/>
      <sheetName val="Div 10"/>
      <sheetName val="List-Physik-Pay"/>
      <sheetName val="AMP"/>
      <sheetName val="ANTEK-AGGA"/>
      <sheetName val="BURDA"/>
      <sheetName val="ANTEK-GAL"/>
      <sheetName val="HRS-ATB"/>
      <sheetName val="ANTEK-PRIME"/>
      <sheetName val="ANTEK-TIMB"/>
      <sheetName val="BIA-LUMPSUM"/>
      <sheetName val="Mobilisasi_(2)1"/>
      <sheetName val="Master_Dat"/>
      <sheetName val="uraian_analisa"/>
      <sheetName val="P_3-5"/>
      <sheetName val="Schedule_Yasmin"/>
      <sheetName val="Schedule_Lingkar_Barat"/>
      <sheetName val="Schedule_Daan_Mogot"/>
      <sheetName val="2-Genset_print"/>
      <sheetName val="DIV1"/>
      <sheetName val="schedule (2)"/>
      <sheetName val="BAB_5_2_BiaLang"/>
      <sheetName val="BAB_5_13_Anal"/>
      <sheetName val="Analisa_Harga"/>
      <sheetName val="BHN_DSR"/>
      <sheetName val="Rencana_vs_Realisasi"/>
      <sheetName val="MTa"/>
      <sheetName val="HASAT"/>
      <sheetName val="LMKC"/>
      <sheetName val="Laba JO"/>
      <sheetName val="LINK-MAST. BASIC PRICE"/>
      <sheetName val="HPS Demak"/>
      <sheetName val="HRGA SATUAN UPAH-BAHAN"/>
      <sheetName val="DON GIA"/>
      <sheetName val="CHITIET VL_NC"/>
      <sheetName val="Tiepdia"/>
      <sheetName val="TDTKP"/>
      <sheetName val="TONGKE3p "/>
      <sheetName val="VCV_BE_TONG"/>
      <sheetName val="TNHCHINH"/>
      <sheetName val="Kuantitas"/>
      <sheetName val="HPP X Q'TY"/>
      <sheetName val="RINCIAN-SC"/>
      <sheetName val="Income tax"/>
      <sheetName val="RAP FLAT"/>
      <sheetName val="villa"/>
      <sheetName val="PTMELINT (AC-WC)"/>
      <sheetName val="MgN"/>
      <sheetName val="APRON TAHAP I"/>
      <sheetName val="Asumsi"/>
      <sheetName val="LMKC_01"/>
      <sheetName val="Pro-Base"/>
      <sheetName val="7_16"/>
      <sheetName val="갑지"/>
      <sheetName val="B - Norelec"/>
      <sheetName val="REKAP PER BUILDING"/>
      <sheetName val="Allowance"/>
      <sheetName val="SPJ"/>
      <sheetName val="Std-Prod KS"/>
      <sheetName val="gaji"/>
      <sheetName val="Unit-P"/>
      <sheetName val="upah bahan"/>
      <sheetName val="D-1"/>
      <sheetName val="Harsat_Alat"/>
      <sheetName val="A-11_Steel_Str"/>
      <sheetName val="A-03_Pile"/>
      <sheetName val="AN_Tdr"/>
      <sheetName val="REKAP_BQ_"/>
      <sheetName val="REKAP_ELEKTRIKAL"/>
      <sheetName val="SAT-BHN"/>
      <sheetName val="PEF16_0D"/>
      <sheetName val="Hrg Satuan"/>
      <sheetName val="DIVI2"/>
      <sheetName val="Tabel HSP"/>
      <sheetName val="Kerja"/>
      <sheetName val="FORM-01"/>
      <sheetName val="Bore"/>
      <sheetName val="mapdc"/>
      <sheetName val="HALAMAN 1-60"/>
      <sheetName val="As"/>
      <sheetName val="List"/>
      <sheetName val="Indek Kemahalan"/>
      <sheetName val="Cost_Of_Fund"/>
      <sheetName val="ANalisa "/>
      <sheetName val="ANAL ALAT"/>
      <sheetName val="Upah, alat &amp; harsat"/>
      <sheetName val="DIV_12"/>
      <sheetName val="RAB PENAWARAN"/>
      <sheetName val="BQ1"/>
      <sheetName val="Summary Sheets"/>
      <sheetName val="SCD_ADD I"/>
      <sheetName val="MU2"/>
      <sheetName val="List Material"/>
      <sheetName val="SCH12"/>
      <sheetName val="Rekap Prelim"/>
      <sheetName val="Sch1"/>
      <sheetName val="K'9"/>
      <sheetName val="Biaya"/>
      <sheetName val="Pemindahan Penduduk "/>
      <sheetName val="TS"/>
      <sheetName val="Rekap. ME"/>
      <sheetName val="Surat Penw. "/>
      <sheetName val="Pek. Elektrikal"/>
      <sheetName val="Pek-ARS"/>
      <sheetName val="LIFT DAN TRAVELATOR"/>
      <sheetName val="Instalasi Tata Udara"/>
      <sheetName val="rekap ARS"/>
      <sheetName val="Analisa Tend"/>
      <sheetName val="EARTH"/>
      <sheetName val="Hargabahan"/>
      <sheetName val="Alat Berat"/>
      <sheetName val="MEJA"/>
      <sheetName val="Rumus"/>
      <sheetName val="SUM STR KNTR"/>
      <sheetName val="H_Satuan_(2)5"/>
      <sheetName val="H_Satuan6"/>
      <sheetName val="cold_mill5"/>
      <sheetName val="Rekap_Biaya5"/>
      <sheetName val="Daftar_Subkon5"/>
      <sheetName val="Price_Biaya_Cadangan5"/>
      <sheetName val="BQ_Rekapitulasi__Akhir9"/>
      <sheetName val="Analisa_25"/>
      <sheetName val="A(Rev_3)4"/>
      <sheetName val="Agregat_Halus_&amp;_Kasar4"/>
      <sheetName val="ANALISA_TENDER4"/>
      <sheetName val="Daftar_Harga4"/>
      <sheetName val="8LT_125"/>
      <sheetName val="Cover_Daf-25"/>
      <sheetName val="Supl_X4"/>
      <sheetName val="HARGA_MATERIAL4"/>
      <sheetName val="Form-3_34"/>
      <sheetName val="BQ_ARS4"/>
      <sheetName val="REF_ONLY4"/>
      <sheetName val="Rekap_Direct_Cost4"/>
      <sheetName val="BOQ_KSN4"/>
      <sheetName val="DC_HOT_MIX24"/>
      <sheetName val="Man_Power4"/>
      <sheetName val="Daftar_Upah4"/>
      <sheetName val="ANALISA_PEK_UMUM4"/>
      <sheetName val="Sumber_Daya4"/>
      <sheetName val="RINCIAN_SD_4"/>
      <sheetName val="플랜트_설치4"/>
      <sheetName val="Input_Data4"/>
      <sheetName val="rekap_ahs4"/>
      <sheetName val="BQ_PL_4"/>
      <sheetName val="BQ_Rekapitulasi__Akhir10"/>
      <sheetName val="BQ_Rekapitulasi_Akhir7"/>
      <sheetName val="H_DASAR4"/>
      <sheetName val="HRG_BHN4"/>
      <sheetName val="SUB_TOTAL___4"/>
      <sheetName val="Daft_upah,_bahan_&amp;alat4"/>
      <sheetName val="Rkap_Bya4"/>
      <sheetName val="Harga_S_Dasar4"/>
      <sheetName val="BOQ_4"/>
      <sheetName val="ELEMENT_SUM4"/>
      <sheetName val="Fill_this_out_first___7"/>
      <sheetName val="???_??4"/>
      <sheetName val="RAB_SEKRETARIAT_(1)4"/>
      <sheetName val="CABLE_BULK4"/>
      <sheetName val="An_PLB4"/>
      <sheetName val="rekap_index_eskalasi4"/>
      <sheetName val="Basic_P4"/>
      <sheetName val="Harsat_Bahan4"/>
      <sheetName val="Sat_Bah___Up3"/>
      <sheetName val="bahan_4"/>
      <sheetName val="rincian_per_proyek4"/>
      <sheetName val="Sum_IF4"/>
      <sheetName val="cash_flow4"/>
      <sheetName val="Kuantitas_&amp;_Harga4"/>
      <sheetName val="Weight_Bridge4"/>
      <sheetName val="TE_TS_FA_LAN_MATV4"/>
      <sheetName val="Perm__Test3"/>
      <sheetName val="HRG_DSR3"/>
      <sheetName val="Harga_Satuan4"/>
      <sheetName val="Price_Persiapan_dan_Penunjang4"/>
      <sheetName val="Grand_Sum_BT4"/>
      <sheetName val="Rekap_Sal3"/>
      <sheetName val="Analisa_ARS4"/>
      <sheetName val="Cover_Daf_24"/>
      <sheetName val="Vol__Mat_SC4"/>
      <sheetName val="Page_14"/>
      <sheetName val="Orgs_Proy4"/>
      <sheetName val="II__TAHANAN_UMUM4"/>
      <sheetName val="UNIT_PRICE4"/>
      <sheetName val="supporting_data4"/>
      <sheetName val="ANALISA_SNI'08(ubh_bgsting)3"/>
      <sheetName val="______3"/>
      <sheetName val="basic_price3"/>
      <sheetName val="為替レ－ト_4"/>
      <sheetName val="B_Q_20074"/>
      <sheetName val="Daft_2_14"/>
      <sheetName val="Combinned_&amp;_Grafic_HB4"/>
      <sheetName val="2_104"/>
      <sheetName val="Fill_this_out_first___8"/>
      <sheetName val="Unit_Rate3"/>
      <sheetName val="_SAT_PL3"/>
      <sheetName val="Alat_&amp;_Bahan4"/>
      <sheetName val="U__div_24"/>
      <sheetName val="Analisa_RAP4"/>
      <sheetName val="Master_Edit3"/>
      <sheetName val="Rek_Analisa3"/>
      <sheetName val="RBP__24"/>
      <sheetName val="SCHEDULE_3"/>
      <sheetName val="Conn__Lib3"/>
      <sheetName val="BASIC_PRICE_3"/>
      <sheetName val="Part_A_+_B4"/>
      <sheetName val="struktur_tdk_dipakai3"/>
      <sheetName val="DAFTAR_73"/>
      <sheetName val="REKAP_ARSITEKTUR_3"/>
      <sheetName val="4-Basic_Price3"/>
      <sheetName val="Galian_batu3"/>
      <sheetName val="Rekap_DKH3"/>
      <sheetName val="Analisa_Baku_ME3"/>
      <sheetName val="Harsat_Upah3"/>
      <sheetName val="BQ_Elektrikal3"/>
      <sheetName val="BARU-4_3"/>
      <sheetName val="mA_THP_III3"/>
      <sheetName val="VAC_BDWN3"/>
      <sheetName val="Jadwal_Kerja_Bln3"/>
      <sheetName val="Ope_FC3"/>
      <sheetName val="RAB_Jalan3"/>
      <sheetName val="rekap_konst3"/>
      <sheetName val="BQ_Rekapitulasi_Akhir8"/>
      <sheetName val="master_schedule2"/>
      <sheetName val="HARGA_ALAT3"/>
      <sheetName val="AGG,_C3"/>
      <sheetName val="bq_T_Abang3"/>
      <sheetName val="Calcu_022"/>
      <sheetName val="A+Supl_3"/>
      <sheetName val="Cable_Data_from_Attachment-C3"/>
      <sheetName val="bahan_upah3"/>
      <sheetName val="RAB_Kantin"/>
      <sheetName val="RAB_Rektorat"/>
      <sheetName val="RAB_Masjid"/>
      <sheetName val="RAB_Gd_Kuliah"/>
      <sheetName val="RAB_Asrama_Putri"/>
      <sheetName val="RAB_Asrama_Putra"/>
      <sheetName val="RAB_Cottage_45"/>
      <sheetName val="RAB_Cottage_70"/>
      <sheetName val="RAB_Cottage_140"/>
      <sheetName val="Rinc_Ged_A_(G_Utama)3"/>
      <sheetName val="HSBU_ANA"/>
      <sheetName val="RAB_1"/>
      <sheetName val="Rev_Type3"/>
      <sheetName val="PEMBESIAN_BALOK_INDUK!"/>
      <sheetName val="AHS_Aspal3"/>
      <sheetName val="Apr_'153"/>
      <sheetName val="Aug_'143"/>
      <sheetName val="Des_'143"/>
      <sheetName val="Feb_'153"/>
      <sheetName val="Jan_'153"/>
      <sheetName val="Jul_'143"/>
      <sheetName val="Jun_'143"/>
      <sheetName val="Mar_'153"/>
      <sheetName val="Mei_'143"/>
      <sheetName val="Mei_'153"/>
      <sheetName val="Nov_'143"/>
      <sheetName val="Oct_'143"/>
      <sheetName val="Sep_'143"/>
      <sheetName val="ANALISA_KUSEN3"/>
      <sheetName val="Urai__Resap_pengikat3"/>
      <sheetName val="Rev__RBP-KP1"/>
      <sheetName val="Rev_RBP-1_1"/>
      <sheetName val="L__Hr2"/>
      <sheetName val="ARSUtM_"/>
      <sheetName val="Analisa_ME_"/>
      <sheetName val="DAFTAR_BESI_KANAL_C_SIKU"/>
      <sheetName val="M_Pekerjaan"/>
      <sheetName val="Anl_+3"/>
      <sheetName val="REKAP_PAGAR_DEPAN2"/>
      <sheetName val="REKAP_LOKAL2"/>
      <sheetName val="REKAP_PAGAR_SAMPING2"/>
      <sheetName val="REKAP_GERBANG2"/>
      <sheetName val="Cost_Summary3"/>
      <sheetName val="tabel_profil3"/>
      <sheetName val="P_M(Monitoring_Sche)2"/>
      <sheetName val="Lab_Sche_(Summary)_2"/>
      <sheetName val="2_1_受電設備棟2"/>
      <sheetName val="2_2_受・防火水槽2"/>
      <sheetName val="2_3_排水処理設備棟2"/>
      <sheetName val="2_4_倉庫棟2"/>
      <sheetName val="2_5_守衛棟2"/>
      <sheetName val="tidak_dipakai3"/>
      <sheetName val="BEBAN_P_DITAIL2"/>
      <sheetName val="H__Dasar2"/>
      <sheetName val="BAR_SCREEN2"/>
      <sheetName val="HRG_BAHAN2"/>
      <sheetName val="MC_DPU_BI"/>
      <sheetName val="Analisa_Gabungan"/>
      <sheetName val="D2_2"/>
      <sheetName val="MAIN_BQ"/>
      <sheetName val="Isolasi_Luar_Dalam2"/>
      <sheetName val="Isolasi_Luar2"/>
      <sheetName val="RAB_&amp;_RCO_OWNER_VERS_2"/>
      <sheetName val="1_1_ALAT_TULIS_KANTOR3"/>
      <sheetName val="Tanpa_Isolasi2"/>
      <sheetName val="RAB_Gedung_Utama2"/>
      <sheetName val="Option_List2"/>
      <sheetName val="HASAT_DASAR2"/>
      <sheetName val="SELISIH_HARGA2"/>
      <sheetName val="R_A_B_2"/>
      <sheetName val="MATERIAL_ANALISA2"/>
      <sheetName val="Produksi_&amp;_Scedule3"/>
      <sheetName val="PERHITUNGAN_QUANTITY_"/>
      <sheetName val="Hrg_Sat3"/>
      <sheetName val="Satuan_Dasar3"/>
      <sheetName val="Paint_Type_B"/>
      <sheetName val="3_4-PIPE"/>
      <sheetName val="D_793"/>
      <sheetName val="D_813"/>
      <sheetName val="D_823"/>
      <sheetName val="D_833"/>
      <sheetName val="D_843"/>
      <sheetName val="D_853"/>
      <sheetName val="D_863"/>
      <sheetName val="D_873"/>
      <sheetName val="D_883"/>
      <sheetName val="D_893"/>
      <sheetName val="D_923"/>
      <sheetName val="D_933"/>
      <sheetName val="D_943"/>
      <sheetName val="D_953"/>
      <sheetName val="D_963"/>
      <sheetName val="7_공정표3"/>
      <sheetName val="Master_1_03"/>
      <sheetName val="Hrg_Satuan_&amp;_Upah3"/>
      <sheetName val="REKAP_beton3"/>
      <sheetName val="S_roomToyota1"/>
      <sheetName val="A)_Psiapan"/>
      <sheetName val="An_H_Sat_Pek_Ut1"/>
      <sheetName val="HRG_BAHAN-UPAH"/>
      <sheetName val="REKAP_ANALISA"/>
      <sheetName val="Petunjuk_Ngisi_(2)"/>
      <sheetName val="Analisa_Teknik"/>
      <sheetName val="NP_(2)2"/>
      <sheetName val="ASPAL_(14)"/>
      <sheetName val="iTEM_hARSAT"/>
      <sheetName val="@nalisa_E"/>
      <sheetName val="6__CCTV"/>
      <sheetName val="7__Data"/>
      <sheetName val="11__PMK"/>
      <sheetName val="HS__Upah"/>
      <sheetName val="Signage_Detail3"/>
      <sheetName val="sat_dasar1"/>
      <sheetName val="backup_mc_0"/>
      <sheetName val="HAl_273"/>
      <sheetName val="Analisa_SNI_STANDART_2"/>
      <sheetName val="%_Prog2"/>
      <sheetName val="Harsat_Alat1"/>
      <sheetName val="A-11_Steel_Str1"/>
      <sheetName val="A-03_Pile1"/>
      <sheetName val="anal_P1"/>
      <sheetName val="Pen_Macadam1"/>
      <sheetName val="pry_05_Pegawai1"/>
      <sheetName val="8_4_2_Rambu1"/>
      <sheetName val="Front_end1"/>
      <sheetName val="Back_End1"/>
      <sheetName val="RAB_(I)1"/>
      <sheetName val="AnalisaSIPIL_RIIL3"/>
      <sheetName val="T__Cs_Log_P_III"/>
      <sheetName val="anl_sa1"/>
      <sheetName val="B_as1"/>
      <sheetName val="Data_Alat1"/>
      <sheetName val="Target_Raker(10)"/>
      <sheetName val="Daft_2_15"/>
      <sheetName val="RKP_01"/>
      <sheetName val="DRAFT_KONSUMEN"/>
      <sheetName val="PL_(MONTHLY)3"/>
      <sheetName val="L_BA_blok3"/>
      <sheetName val="Trading_Comps3"/>
      <sheetName val="UPBH_AB"/>
      <sheetName val="PRY_01-11"/>
      <sheetName val="B_UMUM"/>
      <sheetName val="DATA_21"/>
      <sheetName val="Soil_Report"/>
      <sheetName val="Rencana_vs_Realisasi1"/>
      <sheetName val="RAB_ME"/>
      <sheetName val="HRG_SAT_UPH_BHN_PU_2012"/>
      <sheetName val="Plat_Lantai_Trestle"/>
      <sheetName val="Posisi_Biaya"/>
      <sheetName val="CE_Elec"/>
      <sheetName val="Spec_ME"/>
      <sheetName val="Rekap__2_"/>
      <sheetName val="HARGA_DSR"/>
      <sheetName val="Isian_Biodata"/>
      <sheetName val="HS_ALAT2"/>
      <sheetName val="DAFTAR__BESI_IWF"/>
      <sheetName val="Analisa_Harga_Satuan"/>
      <sheetName val="analisa_print"/>
      <sheetName val="Upah_bhn_mat"/>
      <sheetName val="rab_strktr_ars_print"/>
      <sheetName val="Harga_Dasar"/>
      <sheetName val="Steel_Material_List"/>
      <sheetName val="BD_Steel"/>
      <sheetName val="breakdown_cable_tray"/>
      <sheetName val="Pekerjaan_Pabrik_Utama"/>
      <sheetName val="Pekerjaan_Pabrik_Utama-Add"/>
      <sheetName val="Pekerjaan_Bangunan_TPS"/>
      <sheetName val="Pekerjaan_Bangunan_TPS_(2)"/>
      <sheetName val="Pekerjaan_Area_Luar_Jalan"/>
      <sheetName val="IV_1__Str__Office"/>
      <sheetName val="IV_2__Str__Serbaguna,GWT&amp;Wisma"/>
      <sheetName val="IV_3__Str__Gudang_Rokok_&amp;_Promo"/>
      <sheetName val="IV_4__Str__Gudang_Cengkeh"/>
      <sheetName val="IV_6__Str__R_Genset"/>
      <sheetName val="IV_7__Str__Parkir_Mobil"/>
      <sheetName val="IV_8__Str__Parkir_Motor_Kantor"/>
      <sheetName val="IV_9__Str__Parkir_Motor_Karyawa"/>
      <sheetName val="HRG_BAHAN_&amp;_UPAH_okk3"/>
      <sheetName val="Analis_Kusen_okk3"/>
      <sheetName val="RAB_"/>
      <sheetName val="Analisa_copy"/>
      <sheetName val="INPUT_HARGA"/>
      <sheetName val="Rekap_Anl"/>
      <sheetName val="DIV_11"/>
      <sheetName val="anal_rab"/>
      <sheetName val="Bahan_&amp;_Upah_2012"/>
      <sheetName val="HB_"/>
      <sheetName val="lamp__12"/>
      <sheetName val="REKAP_SPENT_CATALYS"/>
      <sheetName val="GRAND_REKAP"/>
      <sheetName val="EE_(3)"/>
      <sheetName val="Daftar_upah_&amp;_material"/>
      <sheetName val="anal_Lamp_4a"/>
      <sheetName val="Prod_Alat"/>
      <sheetName val="Rek_Cianten3"/>
      <sheetName val="harga_bahan"/>
      <sheetName val="_ANL__bw"/>
      <sheetName val="Sat_Upah"/>
      <sheetName val="PO2_ok"/>
      <sheetName val="Analisa_HSP"/>
      <sheetName val="UnitRateA_1_II1"/>
      <sheetName val="EXTERNAL__(revisi_1)"/>
      <sheetName val="D_BOARD"/>
      <sheetName val="Rek_An1"/>
      <sheetName val="Formula_Paket_A1"/>
      <sheetName val="pek_tanah_utk_irigasi1"/>
      <sheetName val="Ahs_2"/>
      <sheetName val="Ahs_1"/>
      <sheetName val="Lap__Minggu_81_(JUNI)1"/>
      <sheetName val="HRG_UPAH_BAHAN"/>
      <sheetName val="Ana__PU"/>
      <sheetName val="REKAP_TOTAL_MEPEQ_"/>
      <sheetName val="REKAP_PERSIAPAN"/>
      <sheetName val="REKAP_PLUMBING"/>
      <sheetName val="Air_Bersih"/>
      <sheetName val="Air_Panas"/>
      <sheetName val="Air_Buangan"/>
      <sheetName val="Air_Hujan"/>
      <sheetName val="REKAP_VAC"/>
      <sheetName val="Air_Conditioning"/>
      <sheetName val="Chiller_Plant"/>
      <sheetName val="REKAP_PEMADAM"/>
      <sheetName val="REKAP_ELEKTRIKAL1"/>
      <sheetName val="Grounding_&amp;_Penyalur_petir"/>
      <sheetName val="REKAP_ELEKTRONIK"/>
      <sheetName val="Fire_Alarm"/>
      <sheetName val="Sound_System"/>
      <sheetName val="REKAP_LIFT"/>
      <sheetName val="1__Rekap_A"/>
      <sheetName val="BIIL_ASLI"/>
      <sheetName val="anl_hsmpu"/>
      <sheetName val="RBP-_2"/>
      <sheetName val="TEST_CASE"/>
      <sheetName val="6_PEK_ASPAL"/>
      <sheetName val="GH_Quantity"/>
      <sheetName val="Gal_Jack_Hammer"/>
      <sheetName val="RBP_4"/>
      <sheetName val="HSD_(Rate)"/>
      <sheetName val="RBP_3"/>
      <sheetName val="Lamp__1_"/>
      <sheetName val="Lamp__2"/>
      <sheetName val="LEP_AWAL_DES_11"/>
      <sheetName val="WBS_2005"/>
      <sheetName val="est_proy"/>
      <sheetName val="Rawat_Inap"/>
      <sheetName val="Uraian_Pekerjaan"/>
      <sheetName val="analisa_nya"/>
      <sheetName val="Encl_-14A"/>
      <sheetName val="RAB_ASRAMA_(7_A)"/>
      <sheetName val="REKAP_RAP"/>
      <sheetName val="K_-_Drywall-Presd"/>
      <sheetName val="Rek__Mob"/>
      <sheetName val="lamp_9"/>
      <sheetName val="bahan_SNI"/>
      <sheetName val="ANALISA_SNI'07(Bangli)"/>
      <sheetName val="RAB_VOL"/>
      <sheetName val="hARGA_SAT"/>
      <sheetName val="Sewa_Alat"/>
      <sheetName val="Bill_Item_Ac"/>
      <sheetName val="PERALATAN_"/>
      <sheetName val="BAJA_TUL"/>
      <sheetName val="REKAP_AHSP_A"/>
      <sheetName val="LAP__MINGG"/>
      <sheetName val="BAHAN_&amp;_ALAT"/>
      <sheetName val="Urut_kabupaten"/>
      <sheetName val="Kode_rekening_Belanja"/>
      <sheetName val="Kode_Rekening_Pembiayaan"/>
      <sheetName val="Kode_Rekening_Pdapatn_Kab_kota"/>
      <sheetName val="AHS_TITIK_ME"/>
      <sheetName val="공사금액_내역_(1)"/>
      <sheetName val="96_12"/>
      <sheetName val="ANALISA_railing"/>
      <sheetName val="CATS_Codes"/>
      <sheetName val="Base_Info"/>
      <sheetName val="AN_Tdr1"/>
      <sheetName val="REKAP_BQ_1"/>
      <sheetName val="HD_ALAT"/>
      <sheetName val="New_MADC"/>
      <sheetName val="Hrg_Sat4"/>
      <sheetName val="610_04a"/>
      <sheetName val="Sales_Parameter"/>
      <sheetName val="PRIST_LIST"/>
      <sheetName val="1_B"/>
      <sheetName val="perhit_alat"/>
      <sheetName val="Analisa_BOW_07"/>
      <sheetName val="UPAH_&amp;_BHN_ARS"/>
      <sheetName val="Cost_Analysis"/>
      <sheetName val="Cost_Range"/>
      <sheetName val="Equipment_Data"/>
      <sheetName val="3_1_(3)"/>
      <sheetName val="10_1_(1)"/>
      <sheetName val="10_1_(2)"/>
      <sheetName val="10_1_(3)"/>
      <sheetName val="10_1_(4)"/>
      <sheetName val="10_1_(5)"/>
      <sheetName val="화재_탐지_설비"/>
      <sheetName val="1_REK"/>
      <sheetName val="Mobilisasi_(2)2"/>
      <sheetName val="Master_Dat1"/>
      <sheetName val="uraian_analisa1"/>
      <sheetName val="Schedule_Yasmin1"/>
      <sheetName val="Schedule_Lingkar_Barat1"/>
      <sheetName val="Schedule_Daan_Mogot1"/>
      <sheetName val="2-Genset_print1"/>
      <sheetName val="P_3-51"/>
      <sheetName val="Analisa_Harga1"/>
      <sheetName val="BHN_DSR1"/>
      <sheetName val="DATA_PROYEK"/>
      <sheetName val="Div_10"/>
      <sheetName val="schedule_(2)"/>
      <sheetName val="Laba_JO"/>
      <sheetName val="LINK-MAST__BASIC_PRICE"/>
      <sheetName val="HPS_Demak"/>
      <sheetName val="HRGA_SATUAN_UPAH-BAHAN"/>
      <sheetName val="Standar_Detail"/>
      <sheetName val="DON_GIA"/>
      <sheetName val="CHITIET_VL_NC"/>
      <sheetName val="TONGKE3p_"/>
      <sheetName val="HPP_X_Q'TY"/>
      <sheetName val="Income_tax"/>
      <sheetName val="RAP_FLAT"/>
      <sheetName val="PTMELINT_(AC-WC)"/>
      <sheetName val="APRON_TAHAP_I"/>
      <sheetName val="B_-_Norelec"/>
      <sheetName val="REKAP_PER_BUILDING"/>
      <sheetName val="Std-Prod_KS"/>
      <sheetName val="Hrg_Satuan"/>
      <sheetName val="Tabel_HSP"/>
      <sheetName val="HALAMAN_1-60"/>
      <sheetName val="Indek_Kemahalan"/>
      <sheetName val="TIME SCHEDULE"/>
      <sheetName val="Data-Pdk"/>
      <sheetName val="An-Lat"/>
      <sheetName val="1.General "/>
      <sheetName val="TIME"/>
      <sheetName val="HRG AGRGT"/>
      <sheetName val="ANALIS SNI"/>
      <sheetName val="harga.bahan"/>
      <sheetName val="DHSBU"/>
      <sheetName val="Rekap-Alat"/>
      <sheetName val="Rek MC"/>
      <sheetName val="Analis Upah"/>
      <sheetName val="RAB JALUR Lend.tinggi"/>
      <sheetName val="Jadwal"/>
      <sheetName val="BAHN"/>
      <sheetName val="FL-Cl"/>
      <sheetName val="Brick+Finish"/>
      <sheetName val="Jm"/>
      <sheetName val="Upah&amp; Bahan"/>
      <sheetName val="Analisa Upah &amp; Bahan Plum"/>
      <sheetName val="s"/>
      <sheetName val="Anls 1"/>
      <sheetName val="Dafkua"/>
      <sheetName val="B.T"/>
      <sheetName val="Section 2 MastlisteRev02"/>
      <sheetName val="REKAPITULASI HARGA SATUAN"/>
      <sheetName val="rk_an_k"/>
      <sheetName val="RAB.1"/>
      <sheetName val="RAB.2"/>
      <sheetName val="RAB.4"/>
      <sheetName val="RAB.5"/>
      <sheetName val="RAB.6"/>
      <sheetName val="DIV-3"/>
      <sheetName val="DIV-7"/>
      <sheetName val="an me"/>
      <sheetName val="simak"/>
      <sheetName val="konf.kap"/>
      <sheetName val="schedulle"/>
      <sheetName val="flowchart"/>
      <sheetName val="MPU"/>
      <sheetName val="SUBCON"/>
      <sheetName val="STAFINTI"/>
      <sheetName val="USULALAT"/>
      <sheetName val="2"/>
      <sheetName val="5"/>
      <sheetName val="d7bton"/>
      <sheetName val="D"/>
      <sheetName val="D8 kerblma"/>
      <sheetName val="Harga S Dasar UNTUK IDISI"/>
      <sheetName val="agregat"/>
      <sheetName val="D10"/>
      <sheetName val="bhn-upah"/>
      <sheetName val="Uph&amp;bhn"/>
      <sheetName val="Penwrn"/>
      <sheetName val="F.1 1.G.ST.1A"/>
      <sheetName val="ANL_TEK.6"/>
      <sheetName val="Kantor"/>
      <sheetName val="HSP dengan Alat"/>
      <sheetName val="LKT - HS"/>
      <sheetName val="LKT - HL"/>
      <sheetName val="Material List T 55 M "/>
      <sheetName val="BANGUNAN"/>
      <sheetName val="mat&amp;upah"/>
      <sheetName val="Statement"/>
      <sheetName val="form evaluasi"/>
      <sheetName val="gtrinh"/>
      <sheetName val="Balok"/>
      <sheetName val="PC"/>
      <sheetName val="DAF-9"/>
      <sheetName val="Alat PL"/>
      <sheetName val="DATA LUAS"/>
      <sheetName val="IPA1"/>
      <sheetName val="Data Teknik"/>
      <sheetName val="Factors"/>
      <sheetName val="C.II"/>
      <sheetName val="Analisa K"/>
      <sheetName val="MATAUANG"/>
      <sheetName val="HS-2"/>
      <sheetName val="HRPar"/>
      <sheetName val="ABSEN"/>
      <sheetName val="UPAH_B_KAS"/>
      <sheetName val="UPAH_B_KAS _2_"/>
      <sheetName val="T_TANGAN"/>
      <sheetName val="fcsp-w"/>
      <sheetName val="DASH"/>
      <sheetName val="HSBahan"/>
      <sheetName val="GP-WB"/>
      <sheetName val="bbt-1999"/>
      <sheetName val="igp_alt4"/>
      <sheetName val="DEF"/>
      <sheetName val="Schedule 11a"/>
      <sheetName val="RPP01 6"/>
      <sheetName val="Septick tank"/>
      <sheetName val="input data umum"/>
      <sheetName val="8.2工内"/>
      <sheetName val="sche MJ sari"/>
      <sheetName val="PRD01-5"/>
      <sheetName val="Material&amp;Alat"/>
      <sheetName val="Wil-2"/>
      <sheetName val="Sch_5"/>
      <sheetName val="Harga "/>
      <sheetName val="CIVIL-W"/>
      <sheetName val="D HARGA"/>
      <sheetName val="GIRDER 2"/>
      <sheetName val="REKAP READYMIX"/>
      <sheetName val="7.1(3)"/>
      <sheetName val="jalur-TH-INI"/>
      <sheetName val="jalur-th-lalu"/>
      <sheetName val="Summary 6.4"/>
      <sheetName val="Anal-1"/>
      <sheetName val="PL SPP per ton"/>
      <sheetName val="Target Raker TW III"/>
      <sheetName val="BHN-ALAT"/>
      <sheetName val="BLOK-BJR"/>
      <sheetName val="PERALATAN PROYEK GOL III A"/>
      <sheetName val="Sales Rental"/>
      <sheetName val="029Cikeas00"/>
      <sheetName val="KEB-MAT"/>
      <sheetName val="TEKNIS"/>
      <sheetName val="6-AGREGAT"/>
      <sheetName val="trans"/>
      <sheetName val="Kinerja Proyek"/>
      <sheetName val="Har Sat"/>
      <sheetName val="Rekap 1"/>
      <sheetName val="Proof Def Tax"/>
      <sheetName val="P"/>
      <sheetName val="Input monthly capex"/>
      <sheetName val="Harga Satuan Bahan "/>
      <sheetName val="bhn,uph,alt"/>
      <sheetName val="SDM"/>
      <sheetName val="610.04"/>
      <sheetName val="610.05"/>
      <sheetName val="610.06"/>
      <sheetName val="610.07"/>
      <sheetName val="610.08"/>
      <sheetName val="RKP_BOQ"/>
      <sheetName val="P-2"/>
      <sheetName val="P-5"/>
      <sheetName val="P-6"/>
      <sheetName val="Rupiah"/>
      <sheetName val="7"/>
      <sheetName val="DUB"/>
      <sheetName val="ANALISA OK"/>
      <sheetName val="HRGBHN"/>
      <sheetName val="PRC_COMP"/>
      <sheetName val="IMPEADENCE MAP 취수장"/>
      <sheetName val="BBM-03"/>
      <sheetName val="MAT"/>
      <sheetName val="G_SUMMARY"/>
      <sheetName val="Uraian Teknis"/>
      <sheetName val="urut"/>
      <sheetName val="Inputs"/>
      <sheetName val="Scenarios"/>
      <sheetName val="BONUS"/>
      <sheetName val="Daf Harga"/>
      <sheetName val="BUSWAY"/>
      <sheetName val="Pricing-2"/>
      <sheetName val="PRY 01-3"/>
      <sheetName val="Assetdb"/>
      <sheetName val="AssetPar"/>
      <sheetName val="Temporer"/>
      <sheetName val="Lookup"/>
      <sheetName val="validation"/>
      <sheetName val="TABEL-DETASIR"/>
      <sheetName val="Marshal"/>
      <sheetName val="KOEF"/>
      <sheetName val="Divisi1"/>
      <sheetName val="LKVL-CK-HT-GD1"/>
      <sheetName val="TONG HOP VL-NC"/>
      <sheetName val="chitiet"/>
      <sheetName val="TH VL, NC, DDHT Thanhphuoc"/>
      <sheetName val="DONGIA"/>
      <sheetName val="DG"/>
      <sheetName val="CHITIET VL-NC"/>
      <sheetName val="VCV-BE-TONG"/>
      <sheetName val="smt"/>
      <sheetName val="UPH"/>
      <sheetName val="Cable Data"/>
      <sheetName val="analis azaa"/>
      <sheetName val="Analisaaaa"/>
      <sheetName val="FAK"/>
      <sheetName val="rekap bul"/>
      <sheetName val="ANALISA.PEK."/>
      <sheetName val="Upah &amp; bahan"/>
      <sheetName val="Galian 1"/>
      <sheetName val="Bill rekap"/>
      <sheetName val="I_KAMAR"/>
      <sheetName val="ANALISA HARGA SATUAN EL DAN EC"/>
      <sheetName val="List_Material"/>
      <sheetName val="pivotscd"/>
      <sheetName val="schedule -Sisa"/>
      <sheetName val="Schd_Alat,Mat"/>
      <sheetName val="pivot2"/>
      <sheetName val="Brd Unit Rate"/>
      <sheetName val="curve s"/>
      <sheetName val="L2MO"/>
      <sheetName val="Lamp. 3.Analisa"/>
      <sheetName val="DIV-2"/>
      <sheetName val="Budget"/>
      <sheetName val="Data Keu"/>
      <sheetName val="Lembar 1_2_2"/>
      <sheetName val="FORM BQ TL PRATU 4cct"/>
      <sheetName val="upah bahan "/>
      <sheetName val="Summary "/>
      <sheetName val="CODE"/>
      <sheetName val="Balok_1"/>
      <sheetName val="PEKERJAAN"/>
      <sheetName val="loaddat"/>
      <sheetName val="Rekap "/>
      <sheetName val="Kuantitas _ Harga"/>
      <sheetName val="meth hsl nego"/>
      <sheetName val="hrg dasar"/>
      <sheetName val="Bangunan Utama"/>
      <sheetName val="PROGRES"/>
      <sheetName val="Por"/>
      <sheetName val="B-P"/>
      <sheetName val="Faktor Konversi"/>
      <sheetName val="MARK UP"/>
      <sheetName val="Rekap Rutin"/>
      <sheetName val="Rekap Rutin Jembatan"/>
      <sheetName val="Gelar_AC"/>
      <sheetName val="Scurve"/>
      <sheetName val="INPUT HARIAN"/>
      <sheetName val="S-Curve (2017)"/>
      <sheetName val="keb-BHN"/>
      <sheetName val="SDY"/>
      <sheetName val="CekList"/>
      <sheetName val="Kualifikasi"/>
      <sheetName val="dongia (2)"/>
      <sheetName val="giathanh1"/>
      <sheetName val="ANS"/>
      <sheetName val="RAB AR&amp;STR"/>
      <sheetName val="DRUP (ASLI)"/>
      <sheetName val="REK."/>
      <sheetName val="KUANTITAS-PIPA"/>
      <sheetName val=" hrg bhn"/>
      <sheetName val="ANALAISA"/>
      <sheetName val="table"/>
      <sheetName val="ANA-TOOLS-KKA"/>
      <sheetName val="rms huruf"/>
      <sheetName val="HARGASATUN"/>
      <sheetName val="analis baru"/>
      <sheetName val="MAJOR"/>
      <sheetName val="DAFT_ALAT,UPAH &amp; MAT"/>
      <sheetName val="Mercu Bulat"/>
      <sheetName val="Olak USBR"/>
      <sheetName val="DAFTAR HARGA UPAH"/>
      <sheetName val="Detail Piutang"/>
      <sheetName val="BAP"/>
      <sheetName val="Quantity"/>
      <sheetName val="Quary1"/>
      <sheetName val="3.a. Lap Hasil Usaha"/>
      <sheetName val="Metod TWR"/>
      <sheetName val="TL"/>
      <sheetName val="LR-DES-06"/>
      <sheetName val="Electrikal"/>
      <sheetName val="Fire Fighting"/>
      <sheetName val="Item Kompensasi"/>
      <sheetName val="spta"/>
      <sheetName val="Bldg"/>
      <sheetName val="DAF-5"/>
      <sheetName val="FLAF&amp;PARTSI"/>
      <sheetName val="JAN"/>
      <sheetName val="RKP.ANL"/>
      <sheetName val="Kalk"/>
      <sheetName val="Dasar Pemadaman"/>
      <sheetName val="ANALISA HARGA SUBKON STRINGING "/>
      <sheetName val="LKP"/>
      <sheetName val="Satdas"/>
      <sheetName val="SDE"/>
      <sheetName val="AC_C"/>
      <sheetName val="Final(1)summary"/>
      <sheetName val="BAST"/>
      <sheetName val="PO (2)"/>
      <sheetName val="SPMK (2)"/>
      <sheetName val="Eng_Hrs"/>
      <sheetName val="DATA BASE"/>
      <sheetName val="SD (1)"/>
      <sheetName val="BL (1)"/>
      <sheetName val=" "/>
      <sheetName val="RAB THP1"/>
      <sheetName val="schtot"/>
      <sheetName val="pivot1"/>
      <sheetName val="BQ All-2"/>
      <sheetName val="BAG_III"/>
      <sheetName val="Sat Das"/>
      <sheetName val="Huruf"/>
      <sheetName val="Bill_Qua"/>
      <sheetName val="PT."/>
      <sheetName val="LAP. MINGGUAN"/>
      <sheetName val="Risalah KOM"/>
      <sheetName val="WI"/>
      <sheetName val="DICA AKTIF"/>
      <sheetName val="ANAL KOEF"/>
      <sheetName val="An. Biaya.Konst. Pek. Kayu Ulin"/>
      <sheetName val="BAB.V-16(1)"/>
      <sheetName val="Cash Flow bulanan"/>
      <sheetName val="인사자료총집계"/>
      <sheetName val="h.sat-bbm"/>
      <sheetName val="HARGA BAHAN 2016"/>
      <sheetName val="rates"/>
      <sheetName val="9DHSDBU"/>
      <sheetName val="__Users_debby_Documents_TA.2021"/>
      <sheetName val="尸層䕔偍呁吠呉偉楜祳湡潴䑜⁃佈⁔䥍㉘砮獬䅝䅎䥌䅓z嬀啜敳獲摜扥"/>
      <sheetName val="_Recovered_SheetName_65_"/>
      <sheetName val="_Recovered_SheetName_66_"/>
      <sheetName val="_Recovered_SheetName_67_"/>
      <sheetName val="_Recovered_SheetName_68_"/>
      <sheetName val="_Recovered_SheetName_69_"/>
      <sheetName val="_Recovered_SheetName_70_"/>
      <sheetName val="_Recovered_SheetName_71_"/>
      <sheetName val="_Recovered_SheetName_72_"/>
      <sheetName val="_Recovered_SheetName_73_"/>
      <sheetName val="_Recovered_SheetName_74_"/>
      <sheetName val="_Recovered_SheetName_75_"/>
      <sheetName val="_Recovered_SheetName_76_"/>
      <sheetName val="_Recovered_SheetName_77_"/>
      <sheetName val="_Recovered_SheetName_78_"/>
      <sheetName val="_Recovered_SheetName_79_"/>
      <sheetName val="_Recovered_SheetName_80_"/>
      <sheetName val="_Recovered_SheetName_81_"/>
      <sheetName val="_Recovered_SheetName_82_"/>
      <sheetName val="_Recovered_SheetName_83_"/>
      <sheetName val="_Recovered_SheetName_84_"/>
      <sheetName val="_Recovered_SheetName_85_"/>
      <sheetName val="_Recovered_SheetName_86_"/>
      <sheetName val="_Recovered_SheetName_87_"/>
      <sheetName val="_Recovered_SheetName_88_"/>
      <sheetName val="_Recovered_SheetName_89_"/>
      <sheetName val="_Recovered_SheetName_90_"/>
      <sheetName val="_Recovered_SheetName_91_"/>
      <sheetName val="_Recovered_SheetName_92_"/>
      <sheetName val="_Recovered_SheetName_93_"/>
      <sheetName val="_Recovered_SheetName_94_"/>
      <sheetName val="_Recovered_SheetName_95_"/>
      <sheetName val="_Recovered_SheetName_96_"/>
      <sheetName val="_Recovered_SheetName_97_"/>
      <sheetName val="_Recovered_SheetName_98_"/>
      <sheetName val="_Recovered_SheetName_99_"/>
      <sheetName val="_Recovered_SheetName_100_"/>
      <sheetName val="_Recovered_SheetName_101_"/>
      <sheetName val="_Recovered_SheetName_102_"/>
      <sheetName val="_Recovered_SheetName_103_"/>
      <sheetName val="_Recovered_SheetName_104_"/>
      <sheetName val="_Recovered_SheetName_105_"/>
      <sheetName val="_Recovered_SheetName_106_"/>
      <sheetName val="_Recovered_SheetName_107_"/>
      <sheetName val="_Recovered_SheetName_108_"/>
      <sheetName val="_Recovered_SheetName_109_"/>
      <sheetName val="_Recovered_SheetName_110_"/>
      <sheetName val="_Recovered_SheetName_111_"/>
      <sheetName val="_Recovered_SheetName_112_"/>
      <sheetName val="_Recovered_SheetName_113_"/>
      <sheetName val="_Recovered_SheetName_114_"/>
      <sheetName val="_Recovered_SheetName_115_"/>
      <sheetName val="_Recovered_SheetName_116_"/>
      <sheetName val="_Recovered_SheetName_117_"/>
      <sheetName val="_Recovered_SheetName_118_"/>
      <sheetName val="_Recovered_SheetName_119_"/>
      <sheetName val="_Recovered_SheetName_120_"/>
      <sheetName val="_Recovered_SheetName_121_"/>
      <sheetName val="_Recovered_SheetName_122_"/>
      <sheetName val="_Recovered_SheetName_123_"/>
      <sheetName val="_Recovered_SheetName_124_"/>
      <sheetName val="_Recovered_SheetName_125_"/>
      <sheetName val="_Recovered_SheetName_126_"/>
      <sheetName val="_Recovered_SheetName_127_"/>
      <sheetName val="_Recovered_SheetName_128_"/>
      <sheetName val="_Recovered_SheetName_129_"/>
      <sheetName val="_Recovered_SheetName_130_"/>
      <sheetName val="_Recovered_SheetName_131_"/>
      <sheetName val="_Recovered_SheetName_132_"/>
      <sheetName val="_Recovered_SheetName_133_"/>
      <sheetName val="_Recovered_SheetName_134_"/>
      <sheetName val="_Recovered_SheetName_135_"/>
      <sheetName val="_Recovered_SheetName_136_"/>
      <sheetName val="_Recovered_SheetName_137_"/>
      <sheetName val="_Recovered_SheetName_138_"/>
      <sheetName val="_Recovered_SheetName_139_"/>
      <sheetName val="_Recovered_SheetName_140_"/>
      <sheetName val="_Recovered_SheetName_141_"/>
      <sheetName val="_Recovered_SheetName_142_"/>
      <sheetName val="_Recovered_SheetName_143_"/>
      <sheetName val="_Recovered_SheetName_144_"/>
      <sheetName val="_Recovered_SheetName_145_"/>
      <sheetName val="_Recovered_SheetName_146_"/>
      <sheetName val="_Recovered_SheetName_147_"/>
      <sheetName val="_Recovered_SheetName_148_"/>
      <sheetName val="_Recovered_SheetName_149_"/>
      <sheetName val="_Recovered_SheetName_150_"/>
      <sheetName val="_Recovered_SheetName_151_"/>
      <sheetName val="_Recovered_SheetName_152_"/>
      <sheetName val="_Recovered_SheetName_153_"/>
      <sheetName val="_Recovered_SheetName_154_"/>
      <sheetName val="_Recovered_SheetName_155_"/>
      <sheetName val="_Recovered_SheetName_156_"/>
      <sheetName val="_Recovered_SheetName_157_"/>
      <sheetName val="_Recovered_SheetName_158_"/>
      <sheetName val="_Recovered_SheetName_159_"/>
      <sheetName val="_Recovered_SheetName_160_"/>
      <sheetName val="_Recovered_SheetName_161_"/>
      <sheetName val="_Recovered_SheetName_162_"/>
      <sheetName val="_Recovered_SheetName_163_"/>
      <sheetName val="_Recovered_SheetName_164_"/>
      <sheetName val="_Recovered_SheetName_165_"/>
      <sheetName val="_Recovered_SheetName_166_"/>
      <sheetName val="_Recovered_SheetName_167_"/>
      <sheetName val="_Recovered_SheetName_168_"/>
      <sheetName val="_Recovered_SheetName_169_"/>
      <sheetName val="_Recovered_SheetName_170_"/>
      <sheetName val="_Recovered_SheetName_171_"/>
      <sheetName val="_Recovered_SheetName_172_"/>
      <sheetName val="_Recovered_SheetName_173_"/>
      <sheetName val="_Recovered_SheetName_174_"/>
      <sheetName val="_Recovered_SheetName_175_"/>
      <sheetName val="_Recovered_SheetName_176_"/>
      <sheetName val="_Recovered_SheetName_177_"/>
      <sheetName val="_Recovered_SheetName_178_"/>
      <sheetName val="_Recovered_SheetName_179_"/>
      <sheetName val="_Recovered_SheetName_180_"/>
      <sheetName val="_Recovered_SheetName_181_"/>
      <sheetName val="_Recovered_SheetName_182_"/>
      <sheetName val="_Recovered_SheetName_183_"/>
      <sheetName val="_Recovered_SheetName_184_"/>
      <sheetName val="_Recovered_SheetName_185_"/>
      <sheetName val="_Recovered_SheetName_186_"/>
      <sheetName val="_Recovered_SheetName_187_"/>
      <sheetName val="_Recovered_SheetName_188_"/>
      <sheetName val="_Recovered_SheetName_189_"/>
      <sheetName val="_Recovered_SheetName_190_"/>
      <sheetName val="_Recovered_SheetName_191_"/>
      <sheetName val="_Recovered_SheetName_192_"/>
      <sheetName val="_Recovered_SheetName_193_"/>
      <sheetName val="_Recovered_SheetName_194_"/>
      <sheetName val="_Recovered_SheetName_195_"/>
      <sheetName val="_Recovered_SheetName_196_"/>
      <sheetName val="_Recovered_SheetName_197_"/>
      <sheetName val="_Recovered_SheetName_198_"/>
      <sheetName val="_Recovered_SheetName_199_"/>
      <sheetName val="_Recovered_SheetName_200_"/>
      <sheetName val="_Recovered_SheetName_201_"/>
      <sheetName val="_Recovered_SheetName_202_"/>
      <sheetName val="_Recovered_SheetName_203_"/>
      <sheetName val="_Recovered_SheetName_204_"/>
      <sheetName val="_Recovered_SheetName_205_"/>
      <sheetName val="_Recovered_SheetName_206_"/>
      <sheetName val="_Recovered_SheetName_207_"/>
      <sheetName val="_Recovered_SheetName_208_"/>
      <sheetName val="_Recovered_SheetName_209_"/>
      <sheetName val="_Recovered_SheetName_210_"/>
      <sheetName val="_Recovered_SheetName_211_"/>
      <sheetName val="_Recovered_SheetName_212_"/>
      <sheetName val="_Recovered_SheetName_213_"/>
      <sheetName val="_Recovered_SheetName_214_"/>
      <sheetName val="_Recovered_SheetName_215_"/>
      <sheetName val="_Recovered_SheetName_216_"/>
      <sheetName val="_Recovered_SheetName_217_"/>
      <sheetName val="_Recovered_SheetName_218_"/>
      <sheetName val="_Recovered_SheetName_219_"/>
      <sheetName val="_Recovered_SheetName_220_"/>
      <sheetName val="_Recovered_SheetName_221_"/>
      <sheetName val="_Recovered_SheetName_222_"/>
      <sheetName val="_Recovered_SheetName_223_"/>
      <sheetName val="_Recovered_SheetName_224_"/>
      <sheetName val="_Recovered_SheetName_225_"/>
      <sheetName val="_Recovered_SheetName_226_"/>
      <sheetName val="_Recovered_SheetName_227_"/>
      <sheetName val="_Recovered_SheetName_228_"/>
      <sheetName val="_Recovered_SheetName_229_"/>
      <sheetName val="_Recovered_SheetName_230_"/>
      <sheetName val="_Recovered_SheetName_231_"/>
      <sheetName val="_Recovered_SheetName_232_"/>
      <sheetName val="_Recovered_SheetName_233_"/>
      <sheetName val="_Recovered_SheetName_234_"/>
      <sheetName val="_Recovered_SheetName_235_"/>
      <sheetName val="_Recovered_SheetName_236_"/>
      <sheetName val="_Recovered_SheetName_237_"/>
      <sheetName val="_Recovered_SheetName_238_"/>
      <sheetName val="_Recovered_SheetName_239_"/>
      <sheetName val="_Recovered_SheetName_240_"/>
      <sheetName val="_Recovered_SheetName_241_"/>
      <sheetName val="_Recovered_SheetName_242_"/>
      <sheetName val="_Recovered_SheetName_243_"/>
      <sheetName val="_Recovered_SheetName_244_"/>
      <sheetName val="_Recovered_SheetName_245_"/>
      <sheetName val="_Recovered_SheetName_246_"/>
      <sheetName val="_Recovered_SheetName_247_"/>
      <sheetName val="_Recovered_SheetName_248_"/>
      <sheetName val="_Recovered_SheetName_249_"/>
      <sheetName val="_Recovered_SheetName_250_"/>
      <sheetName val="_Recovered_SheetName_251_"/>
      <sheetName val="_Recovered_SheetName_252_"/>
      <sheetName val="_Recovered_SheetName_253_"/>
      <sheetName val="_Recovered_SheetName_254_"/>
      <sheetName val="_Recovered_SheetName_255_"/>
      <sheetName val="_Recovered_SheetName_256_"/>
      <sheetName val="_Recovered_SheetName_257_"/>
      <sheetName val="_Recovered_SheetName_258_"/>
      <sheetName val="_Recovered_SheetName_259_"/>
      <sheetName val="_Recovered_SheetName_260_"/>
      <sheetName val="_Recovered_SheetName_261_"/>
      <sheetName val="_Recovered_SheetName_262_"/>
      <sheetName val="_Recovered_SheetName_263_"/>
      <sheetName val="_Recovered_SheetName_264_"/>
      <sheetName val="_Recovered_SheetName_265_"/>
      <sheetName val="_Recovered_SheetName_266_"/>
      <sheetName val="_Recovered_SheetName_267_"/>
      <sheetName val="_Recovered_SheetName_268_"/>
      <sheetName val="_Recovered_SheetName_269_"/>
      <sheetName val="_Recovered_SheetName_270_"/>
      <sheetName val="_Recovered_SheetName_271_"/>
      <sheetName val="_Recovered_SheetName_272_"/>
      <sheetName val="_Recovered_SheetName_273_"/>
      <sheetName val="_Recovered_SheetName_274_"/>
      <sheetName val="_Recovered_SheetName_275_"/>
      <sheetName val="_Recovered_SheetName_276_"/>
      <sheetName val="_Recovered_SheetName_277_"/>
      <sheetName val="_Recovered_SheetName_278_"/>
      <sheetName val="_Recovered_SheetName_279_"/>
      <sheetName val="_Recovered_SheetName_280_"/>
      <sheetName val="_Recovered_SheetName_281_"/>
      <sheetName val="_Recovered_SheetName_282_"/>
      <sheetName val="_Recovered_SheetName_283_"/>
      <sheetName val="_Recovered_SheetName_284_"/>
      <sheetName val="_Recovered_SheetName_285_"/>
      <sheetName val="_Recovered_SheetName_286_"/>
      <sheetName val="_Recovered_SheetName_287_"/>
      <sheetName val="_Recovered_SheetName_288_"/>
      <sheetName val="_Recovered_SheetName_289_"/>
      <sheetName val="_Recovered_SheetName_290_"/>
      <sheetName val="_Recovered_SheetName_291_"/>
      <sheetName val="_Recovered_SheetName_292_"/>
      <sheetName val="_Recovered_SheetName_293_"/>
      <sheetName val="_Recovered_SheetName_294_"/>
      <sheetName val="_Recovered_SheetName_295_"/>
      <sheetName val="_Recovered_SheetName_296_"/>
      <sheetName val="_Recovered_SheetName_297_"/>
      <sheetName val="_Recovered_SheetName_298_"/>
      <sheetName val="_Recovered_SheetName_299_"/>
      <sheetName val="_Recovered_SheetName_300_"/>
      <sheetName val="_Recovered_SheetName_301_"/>
      <sheetName val="_Recovered_SheetName_302_"/>
      <sheetName val="_Recovered_SheetName_303_"/>
      <sheetName val="_Recovered_SheetName_304_"/>
      <sheetName val="_Recovered_SheetName_305_"/>
      <sheetName val="_Recovered_SheetName_306_"/>
      <sheetName val="_Recovered_SheetName_307_"/>
      <sheetName val="_Recovered_SheetName_308_"/>
      <sheetName val="_Recovered_SheetName_309_"/>
      <sheetName val="_Recovered_SheetName_310_"/>
      <sheetName val="_Recovered_SheetName_311_"/>
      <sheetName val="_Recovered_SheetName_312_"/>
      <sheetName val="_Recovered_SheetName_313_"/>
      <sheetName val="_Recovered_SheetName_314_"/>
      <sheetName val="_Recovered_SheetName_315_"/>
      <sheetName val="_Recovered_SheetName_316_"/>
      <sheetName val="_Recovered_SheetName_317_"/>
      <sheetName val="_Recovered_SheetName_318_"/>
      <sheetName val="_Recovered_SheetName_319_"/>
      <sheetName val="_Recovered_SheetName_320_"/>
      <sheetName val="_Recovered_SheetName_321_"/>
      <sheetName val="_Recovered_SheetName_322_"/>
      <sheetName val="_Recovered_SheetName_323_"/>
      <sheetName val="_Recovered_SheetName_324_"/>
      <sheetName val="_Recovered_SheetName_325_"/>
      <sheetName val="_Recovered_SheetName_326_"/>
      <sheetName val="_Recovered_SheetName_327_"/>
      <sheetName val="_Recovered_SheetName_328_"/>
      <sheetName val="_Recovered_SheetName_329_"/>
      <sheetName val="_Recovered_SheetName_330_"/>
      <sheetName val="_Recovered_SheetName_331_"/>
      <sheetName val="_Recovered_SheetName_332_"/>
      <sheetName val="_Recovered_SheetName_333_"/>
      <sheetName val="_Recovered_SheetName_334_"/>
      <sheetName val="_Recovered_SheetName_335_"/>
      <sheetName val="_Recovered_SheetName_336_"/>
      <sheetName val="_Recovered_SheetName_337_"/>
      <sheetName val="_Recovered_SheetName_338_"/>
      <sheetName val="_Recovered_SheetName_339_"/>
      <sheetName val="_Recovered_SheetName_340_"/>
      <sheetName val="_Recovered_SheetName_341_"/>
      <sheetName val="_Recovered_SheetName_342_"/>
      <sheetName val="_Recovered_SheetName_343_"/>
      <sheetName val="_Recovered_SheetName_344_"/>
      <sheetName val="_Recovered_SheetName_345_"/>
      <sheetName val="_Recovered_SheetName_346_"/>
      <sheetName val="_Recovered_SheetName_347_"/>
      <sheetName val="_Recovered_SheetName_348_"/>
      <sheetName val="_Recovered_SheetName_349_"/>
      <sheetName val="_Recovered_SheetName_350_"/>
      <sheetName val="_Recovered_SheetName_351_"/>
      <sheetName val="_Recovered_SheetName_352_"/>
      <sheetName val="_Recovered_SheetName_353_"/>
      <sheetName val="_Recovered_SheetName_354_"/>
      <sheetName val="_Recovered_SheetName_355_"/>
      <sheetName val="_Recovered_SheetName_356_"/>
      <sheetName val="_Recovered_SheetName_357_"/>
      <sheetName val="_Recovered_SheetName_358_"/>
      <sheetName val="_Recovered_SheetName_359_"/>
      <sheetName val="_Recovered_SheetName_360_"/>
      <sheetName val="_Recovered_SheetName_361_"/>
      <sheetName val="_Recovered_SheetName_362_"/>
      <sheetName val="_Recovered_SheetName_363_"/>
      <sheetName val="_Recovered_SheetName_364_"/>
      <sheetName val="_Recovered_SheetName_365_"/>
      <sheetName val="_Recovered_SheetName_366_"/>
      <sheetName val="_Recovered_SheetName_367_"/>
      <sheetName val="_Recovered_SheetName_368_"/>
      <sheetName val="_Recovered_SheetName_369_"/>
      <sheetName val="_Recovered_SheetName_370_"/>
      <sheetName val="_Recovered_SheetName_371_"/>
      <sheetName val="_Recovered_SheetName_372_"/>
      <sheetName val="_Recovered_SheetName_373_"/>
      <sheetName val="_Recovered_SheetName_374_"/>
      <sheetName val="_Recovered_SheetName_375_"/>
      <sheetName val="_Recovered_SheetName_376_"/>
      <sheetName val="_Recovered_SheetName_377_"/>
      <sheetName val="_Recovered_SheetName_378_"/>
      <sheetName val="_Recovered_SheetName_379_"/>
      <sheetName val="_Recovered_SheetName_380_"/>
      <sheetName val="_Recovered_SheetName_381_"/>
      <sheetName val="_Recovered_SheetName_382_"/>
      <sheetName val="_Recovered_SheetName_383_"/>
      <sheetName val="_Recovered_SheetName_384_"/>
      <sheetName val="_Recovered_SheetName_385_"/>
      <sheetName val="_Recovered_SheetName_386_"/>
      <sheetName val="_Recovered_SheetName_387_"/>
      <sheetName val="_Recovered_SheetName_388_"/>
      <sheetName val="_Recovered_SheetName_389_"/>
      <sheetName val="_Recovered_SheetName_390_"/>
      <sheetName val="䑜尺潖畬敭屳潖畬敭屳敎⁷潖畬敭卜慴楴湯㠵摜呜䵅䅐⁔䥔䥔屐獩慹瑮"/>
      <sheetName val="CK PS_D__Volumes_Volumes_New Vo"/>
      <sheetName val="_Recovered_SheetName_56_"/>
      <sheetName val="_Recovered_SheetName_57_"/>
      <sheetName val="_Recovered_SheetName_58_"/>
      <sheetName val="_Recovered_SheetName_59_"/>
      <sheetName val="_Recovered_SheetName_60_"/>
      <sheetName val="_Recovered_SheetName_61_"/>
      <sheetName val="_Recovered_SheetName_62_"/>
      <sheetName val="_Recovered_SheetName_63_"/>
      <sheetName val="_Recovered_SheetName_64_"/>
      <sheetName val="Analisa Harga Satuan baru"/>
      <sheetName val="OFF"/>
      <sheetName val="FURN"/>
      <sheetName val="COMP"/>
      <sheetName val="RBP-1"/>
      <sheetName val="Harga Bahan &amp; Upah "/>
      <sheetName val="BAHAN~"/>
      <sheetName val="UPAH~K"/>
      <sheetName val="k341k612"/>
      <sheetName val="H_ Dasar"/>
      <sheetName val="LP3,h_dsr"/>
      <sheetName val="Contract-Data"/>
      <sheetName val="Lamp-2 (Analisa)"/>
      <sheetName val="U P A H"/>
      <sheetName val="AnBayarUtama"/>
      <sheetName val="PENGAL yg Dilaksanakan"/>
      <sheetName val="PHU 05"/>
      <sheetName val="AN"/>
      <sheetName val="D5 - telford"/>
      <sheetName val="analisa_gedung"/>
      <sheetName val="BQ JALAN"/>
      <sheetName val="Resume utk Extern"/>
      <sheetName val="STAND98"/>
      <sheetName val="WIP"/>
      <sheetName val="C-OFF"/>
      <sheetName val="DAF_7"/>
      <sheetName val="HG_JADI"/>
      <sheetName val="rek det 1-3"/>
      <sheetName val="SUM BOQ"/>
      <sheetName val="rate Bahan"/>
      <sheetName val="RT13526 CPI"/>
      <sheetName val="PENERIMAAN"/>
      <sheetName val="Surat2"/>
      <sheetName val="Eval. Arus Kas"/>
      <sheetName val="DISCLAIMER"/>
      <sheetName val="%"/>
      <sheetName val="Peta Quarry"/>
      <sheetName val="Perhitungan Mobilisasi Alat"/>
      <sheetName val="Lalu Lintas"/>
      <sheetName val="Jembatan Sementara"/>
      <sheetName val="Analisa K3"/>
      <sheetName val="4-Analisa Quarry"/>
      <sheetName val="4-Formulir harga bahan"/>
      <sheetName val="5-ALAT(2)"/>
      <sheetName val="Agg Halus &amp; Kasar"/>
      <sheetName val="Agg A"/>
      <sheetName val="Agg B dan S"/>
      <sheetName val="Agg C"/>
      <sheetName val="Agg  CBR 60"/>
      <sheetName val="Bahan  SNI"/>
      <sheetName val="ANALISA SNI"/>
      <sheetName val="OE-8,4(3).A Skampal"/>
      <sheetName val="D1"/>
      <sheetName val="D5ok"/>
      <sheetName val="D7(2)"/>
      <sheetName val="D8(1)"/>
      <sheetName val="D8(2)"/>
      <sheetName val="D9"/>
      <sheetName val="D10 LS-Rutin"/>
      <sheetName val="D10 Kuantitas"/>
      <sheetName val="D10 Analisa HSP"/>
      <sheetName val="Pengendalian Mutu"/>
      <sheetName val="X"/>
      <sheetName val="WT-LIST"/>
      <sheetName val="C94151"/>
      <sheetName val="baladewa"/>
      <sheetName val="sub kont"/>
      <sheetName val="LAMP-C3"/>
      <sheetName val="Analisa Alat"/>
      <sheetName val="Schedule 02"/>
      <sheetName val="LPP-201"/>
      <sheetName val="Lampiran BA MC"/>
      <sheetName val="PEMBESIAN"/>
      <sheetName val="Overhead"/>
      <sheetName val="SATUAN HARGA"/>
      <sheetName val="5-Alt(1)"/>
      <sheetName val="REK"/>
      <sheetName val="HS "/>
      <sheetName val="6.06(46)"/>
      <sheetName val="anlsa alat"/>
      <sheetName val="Data Personalia"/>
      <sheetName val="Hrg Upah &amp; Bhn"/>
      <sheetName val="aspal panas Seg.1"/>
      <sheetName val="LISA"/>
      <sheetName val="HARGA.SAT"/>
      <sheetName val="LAP__MINGGUAN"/>
      <sheetName val="Grading Tahap 1"/>
      <sheetName val="k-9"/>
      <sheetName val="STAF"/>
      <sheetName val="anl.summary"/>
      <sheetName val="HIDRO"/>
      <sheetName val="metode "/>
      <sheetName val="Perhitungan RAB"/>
      <sheetName val="rekap anl "/>
      <sheetName val="depan"/>
      <sheetName val="TENGAH"/>
      <sheetName val="Koto Panjang"/>
      <sheetName val="FISIK_KEU"/>
      <sheetName val="ANALIS2"/>
      <sheetName val="nc-m"/>
      <sheetName val="sche"/>
      <sheetName val="NC-CM"/>
      <sheetName val="SAT"/>
      <sheetName val="HDS"/>
      <sheetName val="WorkSheet"/>
      <sheetName val="schedule1a"/>
      <sheetName val="kriteria"/>
      <sheetName val="06b"/>
      <sheetName val="DKH CCO 1A"/>
      <sheetName val="MONITOR &amp; INPUT"/>
      <sheetName val="Div"/>
      <sheetName val="Mobdemobalat"/>
      <sheetName val="HD BAHAN"/>
      <sheetName val="BOQ CONTRACT WK"/>
      <sheetName val="TBM"/>
      <sheetName val="RincianQ3_Q4"/>
      <sheetName val="Rekaman"/>
      <sheetName val="PROD"/>
      <sheetName val="Cik-SPKhwu"/>
      <sheetName val="Analisa STR"/>
      <sheetName val="Program"/>
      <sheetName val="SAP"/>
      <sheetName val="konsep (2)"/>
      <sheetName val="network planning "/>
      <sheetName val="cetak 5-Rekap BoQ"/>
      <sheetName val="cetak 7-HSD Upah-Bhn"/>
      <sheetName val="daf kh"/>
      <sheetName val="Others"/>
      <sheetName val="Ref"/>
      <sheetName val="Master Type"/>
      <sheetName val="RAB J18 "/>
      <sheetName val="Inflasi $"/>
      <sheetName val="MU"/>
      <sheetName val="rkap2008"/>
      <sheetName val="cost"/>
      <sheetName val="간접비 총괄표"/>
      <sheetName val="HSBHN"/>
      <sheetName val="Macro1"/>
      <sheetName val="Exc. Rate"/>
      <sheetName val="sht1"/>
      <sheetName val="TDL2001"/>
      <sheetName val="ResAn"/>
      <sheetName val="TABEL SFC"/>
      <sheetName val="Saldo"/>
      <sheetName val="CATH Reg"/>
      <sheetName val="Interdata"/>
      <sheetName val="Data Penjualan"/>
      <sheetName val="SCHEDULE-8BLN"/>
      <sheetName val="U.P List"/>
      <sheetName val="ANHAR"/>
      <sheetName val="HR SAT"/>
      <sheetName val="harsat ars str"/>
      <sheetName val="arab"/>
      <sheetName val="A. Persiapan"/>
      <sheetName val="REKENING"/>
      <sheetName val="DIV 6"/>
      <sheetName val="lampiran"/>
      <sheetName val="kalibrasi-Tank"/>
      <sheetName val="Mingguan"/>
      <sheetName val="Form I"/>
      <sheetName val="SP Kapasitas TD"/>
      <sheetName val="REN2000"/>
      <sheetName val="Nominatif"/>
      <sheetName val="Alat B"/>
      <sheetName val="Bahan B"/>
      <sheetName val="Upah B"/>
      <sheetName val="Harsat Pekerjaan"/>
      <sheetName val="Urugan Pasir"/>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MV"/>
      <sheetName val="Freezers"/>
      <sheetName val="Realty"/>
      <sheetName val="LUMPSUM"/>
      <sheetName val="Hsatuan-OK"/>
      <sheetName val="TOTAL UPAH"/>
      <sheetName val="Klm-Mnl"/>
      <sheetName val="quarry"/>
      <sheetName val="Resume_Analisa"/>
      <sheetName val="Harga ME "/>
      <sheetName val="MAP-Prog"/>
      <sheetName val="Mat.Mek"/>
      <sheetName val="BOQPUSJAL"/>
      <sheetName val="D6 ASBT"/>
      <sheetName val="DIV.7.7 sd 16"/>
      <sheetName val="Agg S"/>
      <sheetName val="Agg B"/>
      <sheetName val="DIV. 3"/>
      <sheetName val="iri reset"/>
      <sheetName val="Costs"/>
      <sheetName val="IRI process"/>
      <sheetName val="BAHAN &amp; UPAH"/>
      <sheetName val="HARGA.SATUAN VLOOKUP"/>
      <sheetName val="Divisi 2 pekerjaan persiapan"/>
      <sheetName val="Div.2 Pek. tanah"/>
      <sheetName val="Div.3 Pek.pondasi"/>
      <sheetName val="Divisi 3 pek.beton"/>
      <sheetName val="Divisi 4 Pek. Besi &amp; Alumunium"/>
      <sheetName val="Div.4 Pek. Pasangan dinding"/>
      <sheetName val="Divisi 4 Pekerjaan Plesteran "/>
      <sheetName val="Div.4 Pek.Penutup lantai&amp;ding"/>
      <sheetName val="Div 4. Pek. Plafond"/>
      <sheetName val="Div.4 Penutup atap"/>
      <sheetName val="Div.4 Pek. Kayu"/>
      <sheetName val="Div.4 Pek. kunci&amp;kaca"/>
      <sheetName val="Div.4 Pek. Pengecatan"/>
      <sheetName val="Div.5 Pek. Sanitasi dlm gedung"/>
      <sheetName val="paving"/>
      <sheetName val="begesting modif 2"/>
      <sheetName val="galvalum"/>
      <sheetName val="Pek.Listrik"/>
      <sheetName val="daun alumunium "/>
      <sheetName val="saluran u20 + gorong2"/>
      <sheetName val="septiktank"/>
      <sheetName val="bak kontrol"/>
      <sheetName val="BQ &amp; Harga"/>
      <sheetName val="Bag_1"/>
      <sheetName val="8"/>
      <sheetName val="B.2."/>
      <sheetName val="Kata Pengantar"/>
      <sheetName val="AnalisaHarga"/>
      <sheetName val="SATDASAR"/>
      <sheetName val="pivot"/>
      <sheetName val="VAT out"/>
      <sheetName val="Permanent info"/>
      <sheetName val="RAB_(I)2"/>
      <sheetName val="anl_sa2"/>
      <sheetName val="B_as2"/>
      <sheetName val="Data_Alat2"/>
      <sheetName val="S_roomToyota2"/>
      <sheetName val="Target_Raker(10)1"/>
      <sheetName val="pry_05_Pegawai2"/>
      <sheetName val="anal_P2"/>
      <sheetName val="Pen_Macadam2"/>
      <sheetName val="8_4_2_Rambu2"/>
      <sheetName val="Front_end2"/>
      <sheetName val="Back_End2"/>
      <sheetName val="T__Cs_Log_P_III1"/>
      <sheetName val="MC_DPU_BI1"/>
      <sheetName val="UnitRateA_1_II2"/>
      <sheetName val="Rek_An2"/>
      <sheetName val="Formula_Paket_A2"/>
      <sheetName val="pek_tanah_utk_irigasi2"/>
      <sheetName val="EXTERNAL__(revisi_1)1"/>
      <sheetName val="D_BOARD1"/>
      <sheetName val="WBS_20051"/>
      <sheetName val="est_proy1"/>
      <sheetName val="CATS_Codes1"/>
      <sheetName val="PRY_01-12"/>
      <sheetName val="B_UMUM1"/>
      <sheetName val="Rev__RBP-KP2"/>
      <sheetName val="Rev_RBP-1_2"/>
      <sheetName val="Daft_2_16"/>
      <sheetName val="DATA_22"/>
      <sheetName val="An_H_Sat_Pek_Ut2"/>
      <sheetName val="sat_dasar2"/>
      <sheetName val="HRG_UPAH_BAHAN1"/>
      <sheetName val="Base_Info1"/>
      <sheetName val="Ana__PU1"/>
      <sheetName val="LEP_AWAL_DES_111"/>
      <sheetName val="HSBU_ANA1"/>
      <sheetName val="RAB_Kantin1"/>
      <sheetName val="RAB_Rektorat1"/>
      <sheetName val="RAB_Masjid1"/>
      <sheetName val="RAB_Gd_Kuliah1"/>
      <sheetName val="RAB_Asrama_Putri1"/>
      <sheetName val="RAB_Asrama_Putra1"/>
      <sheetName val="RAB_Cottage_451"/>
      <sheetName val="RAB_Cottage_701"/>
      <sheetName val="RAB_Cottage_1401"/>
      <sheetName val="RAB_ME1"/>
      <sheetName val="HRG_BAHAN-UPAH1"/>
      <sheetName val="Plat_Lantai_Trestle1"/>
      <sheetName val="HRG_SAT_UPH_BHN_PU_20121"/>
      <sheetName val="Daftar_upah_&amp;_material1"/>
      <sheetName val="Analisa_Teknik1"/>
      <sheetName val="Sat_Upah1"/>
      <sheetName val="PO2_ok1"/>
      <sheetName val="Soil_Report1"/>
      <sheetName val="Rekap_Analisa1"/>
      <sheetName val="Posisi_Biaya1"/>
      <sheetName val="Ahs_21"/>
      <sheetName val="Ahs_11"/>
      <sheetName val="TEST_CASE1"/>
      <sheetName val="anl_hsmpu1"/>
      <sheetName val="RBP-_21"/>
      <sheetName val="harga_dasar1"/>
      <sheetName val="LAP__MINGG1"/>
      <sheetName val="HB_1"/>
      <sheetName val="RAB_11"/>
      <sheetName val="Analisa_K"/>
      <sheetName val="UPAH_B_KAS__2_"/>
      <sheetName val="Schedule_11a"/>
      <sheetName val="RPP01_6"/>
      <sheetName val="Septick_tank"/>
      <sheetName val="input_data_umum"/>
      <sheetName val="D_HARGA"/>
      <sheetName val="GIRDER_2"/>
      <sheetName val="REKAP_READYMIX"/>
      <sheetName val="7_1(3)"/>
      <sheetName val="8_2工内"/>
      <sheetName val="Analis_SNI"/>
      <sheetName val="sche_MJ_sari"/>
      <sheetName val="Summary_Sheets"/>
      <sheetName val="Summary_6_4"/>
      <sheetName val="PL_SPP_per_ton"/>
      <sheetName val="Target_Raker_TW_III"/>
      <sheetName val="PERALATAN_PROYEK_GOL_III_A"/>
      <sheetName val="Sales_Rental"/>
      <sheetName val="Pemindahan_Penduduk_"/>
      <sheetName val="Rekap__ME"/>
      <sheetName val="Surat_Penw__"/>
      <sheetName val="Pek__Elektrikal"/>
      <sheetName val="LIFT_DAN_TRAVELATOR"/>
      <sheetName val="Instalasi_Tata_Udara"/>
      <sheetName val="rekap_ARS"/>
      <sheetName val="Alat_Berat"/>
      <sheetName val="ANALISA_OK"/>
      <sheetName val="B_T"/>
      <sheetName val="Kinerja_Proyek"/>
      <sheetName val="Har_Sat"/>
      <sheetName val="Rekap_1"/>
      <sheetName val="Lamp__3_Analisa"/>
      <sheetName val="PRY_01-3"/>
      <sheetName val="610_04"/>
      <sheetName val="610_05"/>
      <sheetName val="610_06"/>
      <sheetName val="610_07"/>
      <sheetName val="610_08"/>
      <sheetName val="TONG_HOP_VL-NC"/>
      <sheetName val="TH_VL,_NC,_DDHT_Thanhphuoc"/>
      <sheetName val="CHITIET_VL-NC"/>
      <sheetName val="VAT_out"/>
      <sheetName val="Permanent_info"/>
      <sheetName val="harga_"/>
      <sheetName val="HD_BAHAN"/>
      <sheetName val="BOQ_CONTRACT_WK"/>
      <sheetName val="TOTAL_UPAH"/>
      <sheetName val="Proof_Def_Tax"/>
      <sheetName val="REKAPITULASI_HARGA_SATUAN"/>
      <sheetName val="an_me"/>
      <sheetName val="Section_2_MastlisteRev02"/>
      <sheetName val="Faktor_Konversi"/>
      <sheetName val="MARK_UP"/>
      <sheetName val="Rekap_Rutin"/>
      <sheetName val="Rekap_Rutin_Jembatan"/>
      <sheetName val="Uraian_Teknis"/>
      <sheetName val="Daf_Harga"/>
      <sheetName val="H_Satuan_(2)6"/>
      <sheetName val="H_Satuan7"/>
      <sheetName val="cold_mill6"/>
      <sheetName val="Analisa_26"/>
      <sheetName val="Daftar_Subkon6"/>
      <sheetName val="Price_Biaya_Cadangan6"/>
      <sheetName val="BQ_Rekapitulasi__Akhir11"/>
      <sheetName val="Rekap_Biaya6"/>
      <sheetName val="8LT_126"/>
      <sheetName val="Cover_Daf-26"/>
      <sheetName val="A(Rev_3)5"/>
      <sheetName val="Agregat_Halus_&amp;_Kasar5"/>
      <sheetName val="Rekap_Direct_Cost5"/>
      <sheetName val="Form-3_35"/>
      <sheetName val="BOQ_KSN5"/>
      <sheetName val="HARGA_MATERIAL5"/>
      <sheetName val="ANALISA_TENDER5"/>
      <sheetName val="DC_HOT_MIX25"/>
      <sheetName val="Man_Power5"/>
      <sheetName val="Daftar_Upah5"/>
      <sheetName val="ANALISA_PEK_UMUM5"/>
      <sheetName val="Sumber_Daya5"/>
      <sheetName val="Supl_X5"/>
      <sheetName val="Daftar_Harga5"/>
      <sheetName val="RINCIAN_SD_5"/>
      <sheetName val="BQ_ARS5"/>
      <sheetName val="rekap_ahs5"/>
      <sheetName val="Fill_this_out_first___9"/>
      <sheetName val="플랜트_설치5"/>
      <sheetName val="Kuantitas_&amp;_Harga5"/>
      <sheetName val="HRG_BHN5"/>
      <sheetName val="SUB_TOTAL___5"/>
      <sheetName val="RAB_SEKRETARIAT_(1)5"/>
      <sheetName val="H_DASAR5"/>
      <sheetName val="Input_Data5"/>
      <sheetName val="Daft_2_17"/>
      <sheetName val="Sat_Bah___Up4"/>
      <sheetName val="Basic_P5"/>
      <sheetName val="Harsat_Bahan5"/>
      <sheetName val="BQ_Rekapitulasi__Akhir12"/>
      <sheetName val="BQ_Rekapitulasi_Akhir9"/>
      <sheetName val="BEBAN_P_DITAIL3"/>
      <sheetName val="H__Dasar3"/>
      <sheetName val="BAR_SCREEN3"/>
      <sheetName val="HRG_BAHAN3"/>
      <sheetName val="BOQ_5"/>
      <sheetName val="rekap_index_eskalasi5"/>
      <sheetName val="Daft_upah,_bahan_&amp;alat5"/>
      <sheetName val="II__TAHANAN_UMUM5"/>
      <sheetName val="REF_ONLY5"/>
      <sheetName val="Weight_Bridge5"/>
      <sheetName val="BQ_PL_5"/>
      <sheetName val="Analisa_ARS5"/>
      <sheetName val="為替レ－ト_5"/>
      <sheetName val="Part_A_+_B5"/>
      <sheetName val="Harga_Satuan5"/>
      <sheetName val="TE_TS_FA_LAN_MATV5"/>
      <sheetName val="ELEMENT_SUM5"/>
      <sheetName val="Rkap_Bya5"/>
      <sheetName val="______4"/>
      <sheetName val="CABLE_BULK5"/>
      <sheetName val="An_PLB5"/>
      <sheetName val="mA_THP_III4"/>
      <sheetName val="UNIT_PRICE5"/>
      <sheetName val="supporting_data5"/>
      <sheetName val="Orgs_Proy5"/>
      <sheetName val="rincian_per_proyek5"/>
      <sheetName val="bahan_5"/>
      <sheetName val="B_Q_20075"/>
      <sheetName val="Vol__Mat_SC5"/>
      <sheetName val="Harga_S_Dasar5"/>
      <sheetName val="Page_15"/>
      <sheetName val="Combinned_&amp;_Grafic_HB5"/>
      <sheetName val="Alat_&amp;_Bahan5"/>
      <sheetName val="Sum_IF5"/>
      <sheetName val="U__div_25"/>
      <sheetName val="Grand_Sum_BT5"/>
      <sheetName val="Analisa_RAP5"/>
      <sheetName val="Apr_'154"/>
      <sheetName val="Aug_'144"/>
      <sheetName val="Des_'144"/>
      <sheetName val="Feb_'154"/>
      <sheetName val="Jan_'154"/>
      <sheetName val="Jul_'144"/>
      <sheetName val="Jun_'144"/>
      <sheetName val="Mar_'154"/>
      <sheetName val="Mei_'144"/>
      <sheetName val="Mei_'154"/>
      <sheetName val="Nov_'144"/>
      <sheetName val="Oct_'144"/>
      <sheetName val="Sep_'144"/>
      <sheetName val="Cover_Daf_25"/>
      <sheetName val="Price_Persiapan_dan_Penunjang5"/>
      <sheetName val="Conn__Lib4"/>
      <sheetName val="DAFTAR_74"/>
      <sheetName val="2_105"/>
      <sheetName val="cash_flow5"/>
      <sheetName val="Unit_Rate4"/>
      <sheetName val="Urai__Resap_pengikat4"/>
      <sheetName val="HRG_DSR4"/>
      <sheetName val="ANALISA_KUSEN4"/>
      <sheetName val="Perm__Test4"/>
      <sheetName val="Analisa_Baku_ME4"/>
      <sheetName val="VAC_BDWN4"/>
      <sheetName val="basic_price4"/>
      <sheetName val="RAB_Jalan4"/>
      <sheetName val="_SAT_PL4"/>
      <sheetName val="ANALISA_SNI'08(ubh_bgsting)4"/>
      <sheetName val="Rekap_Sal4"/>
      <sheetName val="SCHEDULE_4"/>
      <sheetName val="BASIC_PRICE_4"/>
      <sheetName val="D_794"/>
      <sheetName val="D_814"/>
      <sheetName val="D_824"/>
      <sheetName val="D_834"/>
      <sheetName val="D_844"/>
      <sheetName val="D_854"/>
      <sheetName val="D_864"/>
      <sheetName val="D_874"/>
      <sheetName val="D_884"/>
      <sheetName val="D_894"/>
      <sheetName val="D_924"/>
      <sheetName val="D_934"/>
      <sheetName val="D_944"/>
      <sheetName val="D_954"/>
      <sheetName val="D_964"/>
      <sheetName val="7_공정표4"/>
      <sheetName val="Master_1_04"/>
      <sheetName val="BQ_Rekapitulasi_Akhir10"/>
      <sheetName val="REKAP_ARSITEKTUR_4"/>
      <sheetName val="Ope_FC4"/>
      <sheetName val="Harsat_Upah4"/>
      <sheetName val="Galian_batu4"/>
      <sheetName val="Rekap_DKH4"/>
      <sheetName val="A+Supl_4"/>
      <sheetName val="Cable_Data_from_Attachment-C4"/>
      <sheetName val="???_??5"/>
      <sheetName val="rekap_konst4"/>
      <sheetName val="struktur_tdk_dipakai4"/>
      <sheetName val="Hrg_Satuan_&amp;_Upah4"/>
      <sheetName val="Fill_this_out_first___10"/>
      <sheetName val="RBP__25"/>
      <sheetName val="BARU-4_4"/>
      <sheetName val="Master_Edit4"/>
      <sheetName val="Rek_Analisa4"/>
      <sheetName val="BQ_Elektrikal4"/>
      <sheetName val="4-Basic_Price4"/>
      <sheetName val="bq_T_Abang4"/>
      <sheetName val="Isolasi_Luar3"/>
      <sheetName val="Isolasi_Luar_Dalam3"/>
      <sheetName val="Tanpa_Isolasi3"/>
      <sheetName val="RAB_Gedung_Utama3"/>
      <sheetName val="Option_List3"/>
      <sheetName val="HASAT_DASAR3"/>
      <sheetName val="SELISIH_HARGA3"/>
      <sheetName val="R_A_B_3"/>
      <sheetName val="MATERIAL_ANALISA3"/>
      <sheetName val="RAB_(I)3"/>
      <sheetName val="anl_sa3"/>
      <sheetName val="B_as3"/>
      <sheetName val="Data_Alat3"/>
      <sheetName val="Harsat_Alat2"/>
      <sheetName val="A-11_Steel_Str2"/>
      <sheetName val="A-03_Pile2"/>
      <sheetName val="AnalisaSIPIL_RIIL4"/>
      <sheetName val="NP_(2)3"/>
      <sheetName val="Rinc_Ged_A_(G_Utama)4"/>
      <sheetName val="master_schedule3"/>
      <sheetName val="S_roomToyota3"/>
      <sheetName val="AHS_Aspal4"/>
      <sheetName val="Target_Raker(10)2"/>
      <sheetName val="pry_05_Pegawai3"/>
      <sheetName val="HAl_274"/>
      <sheetName val="anal_P3"/>
      <sheetName val="Pen_Macadam3"/>
      <sheetName val="P_M(Monitoring_Sche)3"/>
      <sheetName val="Lab_Sche_(Summary)_3"/>
      <sheetName val="2_1_受電設備棟3"/>
      <sheetName val="2_2_受・防火水槽3"/>
      <sheetName val="2_3_排水処理設備棟3"/>
      <sheetName val="2_4_倉庫棟3"/>
      <sheetName val="2_5_守衛棟3"/>
      <sheetName val="8_4_2_Rambu3"/>
      <sheetName val="Front_end3"/>
      <sheetName val="Back_End3"/>
      <sheetName val="Anl_+4"/>
      <sheetName val="T__Cs_Log_P_III2"/>
      <sheetName val="Produksi_&amp;_Scedule4"/>
      <sheetName val="Hrg_Sat5"/>
      <sheetName val="tabel_profil4"/>
      <sheetName val="Cost_Summary4"/>
      <sheetName val="bahan_upah4"/>
      <sheetName val="Satuan_Dasar4"/>
      <sheetName val="Jadwal_Kerja_Bln4"/>
      <sheetName val="Rev_Type4"/>
      <sheetName val="MC_DPU_BI2"/>
      <sheetName val="UnitRateA_1_II3"/>
      <sheetName val="Rek_An3"/>
      <sheetName val="Formula_Paket_A3"/>
      <sheetName val="pek_tanah_utk_irigasi3"/>
      <sheetName val="EXTERNAL__(revisi_1)2"/>
      <sheetName val="D_BOARD2"/>
      <sheetName val="WBS_20052"/>
      <sheetName val="est_proy2"/>
      <sheetName val="CATS_Codes2"/>
      <sheetName val="PRY_01-13"/>
      <sheetName val="B_UMUM2"/>
      <sheetName val="Calcu_023"/>
      <sheetName val="L__Hr3"/>
      <sheetName val="Rev__RBP-KP3"/>
      <sheetName val="Rev_RBP-1_3"/>
      <sheetName val="Daft_2_18"/>
      <sheetName val="DATA_23"/>
      <sheetName val="An_H_Sat_Pek_Ut3"/>
      <sheetName val="REKAP_beton4"/>
      <sheetName val="Signage_Detail4"/>
      <sheetName val="sat_dasar3"/>
      <sheetName val="HRG_UPAH_BAHAN2"/>
      <sheetName val="Base_Info2"/>
      <sheetName val="Ana__PU2"/>
      <sheetName val="Analisa_SNI_STANDART_3"/>
      <sheetName val="%_Prog3"/>
      <sheetName val="LEP_AWAL_DES_112"/>
      <sheetName val="HSBU_ANA2"/>
      <sheetName val="HARGA_ALAT4"/>
      <sheetName val="AGG,_C4"/>
      <sheetName val="RAB_Kantin2"/>
      <sheetName val="RAB_Rektorat2"/>
      <sheetName val="RAB_Masjid2"/>
      <sheetName val="RAB_Gd_Kuliah2"/>
      <sheetName val="RAB_Asrama_Putri2"/>
      <sheetName val="RAB_Asrama_Putra2"/>
      <sheetName val="RAB_Cottage_452"/>
      <sheetName val="RAB_Cottage_702"/>
      <sheetName val="RAB_Cottage_1402"/>
      <sheetName val="tidak_dipakai4"/>
      <sheetName val="RAB_&amp;_RCO_OWNER_VERS_3"/>
      <sheetName val="RAB_ME2"/>
      <sheetName val="HRG_BAHAN-UPAH2"/>
      <sheetName val="Plat_Lantai_Trestle2"/>
      <sheetName val="HRG_SAT_UPH_BHN_PU_20122"/>
      <sheetName val="Rencana_vs_Realisasi2"/>
      <sheetName val="Daftar_upah_&amp;_material2"/>
      <sheetName val="Analisa_Teknik2"/>
      <sheetName val="Sat_Upah2"/>
      <sheetName val="PO2_ok2"/>
      <sheetName val="Soil_Report2"/>
      <sheetName val="HS_ALAT3"/>
      <sheetName val="Rekap_Analisa2"/>
      <sheetName val="RAB_2"/>
      <sheetName val="1_1_ALAT_TULIS_KANTOR4"/>
      <sheetName val="Posisi_Biaya2"/>
      <sheetName val="DIV_13"/>
      <sheetName val="Ahs_22"/>
      <sheetName val="Ahs_12"/>
      <sheetName val="Lap__Minggu_81_(JUNI)2"/>
      <sheetName val="TEST_CASE2"/>
      <sheetName val="anl_hsmpu2"/>
      <sheetName val="RBP-_22"/>
      <sheetName val="Hrg_Sat6"/>
      <sheetName val="harga_dasar2"/>
      <sheetName val="LAP__MINGG2"/>
      <sheetName val="HB_2"/>
      <sheetName val="HD_ALAT1"/>
      <sheetName val="New_MADC1"/>
      <sheetName val="REKAP_PAGAR_DEPAN3"/>
      <sheetName val="REKAP_LOKAL3"/>
      <sheetName val="REKAP_PAGAR_SAMPING3"/>
      <sheetName val="REKAP_GERBANG3"/>
      <sheetName val="610_04a1"/>
      <sheetName val="Sales_Parameter1"/>
      <sheetName val="PRIST_LIST1"/>
      <sheetName val="RAB_12"/>
      <sheetName val="PEMBESIAN_BALOK_INDUK!1"/>
      <sheetName val="ARSUtM_1"/>
      <sheetName val="Analisa_ME_1"/>
      <sheetName val="DAFTAR_BESI_KANAL_C_SIKU1"/>
      <sheetName val="M_Pekerjaan1"/>
      <sheetName val="1_B1"/>
      <sheetName val="backup_mc_01"/>
      <sheetName val="Analisa_copy1"/>
      <sheetName val="Analisa_Gabungan1"/>
      <sheetName val="UPBH_AB1"/>
      <sheetName val="Rekap__2_1"/>
      <sheetName val="Spec_ME1"/>
      <sheetName val="anal_Lamp_4a1"/>
      <sheetName val="Rawat_Inap1"/>
      <sheetName val="Steel_Material_List1"/>
      <sheetName val="BD_Steel1"/>
      <sheetName val="breakdown_cable_tray1"/>
      <sheetName val="Pekerjaan_Pabrik_Utama1"/>
      <sheetName val="Pekerjaan_Pabrik_Utama-Add1"/>
      <sheetName val="Pekerjaan_Bangunan_TPS1"/>
      <sheetName val="Pekerjaan_Bangunan_TPS_(2)1"/>
      <sheetName val="Pekerjaan_Area_Luar_Jalan1"/>
      <sheetName val="IV_1__Str__Office1"/>
      <sheetName val="IV_2__Str__Serbaguna,GWT&amp;Wisma1"/>
      <sheetName val="IV_3__Str__Gudang_Rokok_&amp;_Prom1"/>
      <sheetName val="IV_4__Str__Gudang_Cengkeh1"/>
      <sheetName val="IV_6__Str__R_Genset1"/>
      <sheetName val="IV_7__Str__Parkir_Mobil1"/>
      <sheetName val="IV_8__Str__Parkir_Motor_Kantor1"/>
      <sheetName val="IV_9__Str__Parkir_Motor_Karyaw1"/>
      <sheetName val="HRG_BAHAN_&amp;_UPAH_okk4"/>
      <sheetName val="Analis_Kusen_okk4"/>
      <sheetName val="@nalisa_E1"/>
      <sheetName val="Petunjuk_Ngisi_(2)1"/>
      <sheetName val="A)_Psiapan1"/>
      <sheetName val="ASPAL_(14)1"/>
      <sheetName val="hARGA_SAT1"/>
      <sheetName val="Analisa_K1"/>
      <sheetName val="UPAH_B_KAS__2_1"/>
      <sheetName val="Schedule_11a1"/>
      <sheetName val="RPP01_61"/>
      <sheetName val="Septick_tank1"/>
      <sheetName val="input_data_umum1"/>
      <sheetName val="D_HARGA1"/>
      <sheetName val="GIRDER_21"/>
      <sheetName val="REKAP_READYMIX1"/>
      <sheetName val="7_1(3)1"/>
      <sheetName val="Analisa_HSP1"/>
      <sheetName val="REKAP_RAP1"/>
      <sheetName val="HARGA_DSR1"/>
      <sheetName val="K_-_Drywall-Presd1"/>
      <sheetName val="RAB_VOL1"/>
      <sheetName val="Uraian_Pekerjaan1"/>
      <sheetName val="RAB_ASRAMA_(7_A)1"/>
      <sheetName val="Sewa_Alat1"/>
      <sheetName val="Bill_Item_Ac1"/>
      <sheetName val="8_2工内1"/>
      <sheetName val="Paint_Type_B1"/>
      <sheetName val="rab_strktr_ars_print1"/>
      <sheetName val="perhit_alat1"/>
      <sheetName val="Rekap_Anl1"/>
      <sheetName val="Analis_SNI1"/>
      <sheetName val="D2_21"/>
      <sheetName val="MAIN_BQ1"/>
      <sheetName val="PERHITUNGAN_QUANTITY_1"/>
      <sheetName val="iTEM_hARSAT1"/>
      <sheetName val="EE_(3)1"/>
      <sheetName val="공사금액_내역_(1)1"/>
      <sheetName val="96_121"/>
      <sheetName val="sche_MJ_sari1"/>
      <sheetName val="Summary_Sheets1"/>
      <sheetName val="Summary_6_41"/>
      <sheetName val="PL_SPP_per_ton1"/>
      <sheetName val="Target_Raker_TW_III1"/>
      <sheetName val="HPP_X_Q'TY1"/>
      <sheetName val="PERALATAN_PROYEK_GOL_III_A1"/>
      <sheetName val="DAFTAR__BESI_IWF1"/>
      <sheetName val="Sales_Rental1"/>
      <sheetName val="REKAP_TOTAL_MEPEQ_1"/>
      <sheetName val="REKAP_PERSIAPAN1"/>
      <sheetName val="REKAP_PLUMBING1"/>
      <sheetName val="Air_Bersih1"/>
      <sheetName val="Air_Panas1"/>
      <sheetName val="Air_Buangan1"/>
      <sheetName val="Air_Hujan1"/>
      <sheetName val="REKAP_VAC1"/>
      <sheetName val="Air_Conditioning1"/>
      <sheetName val="Chiller_Plant1"/>
      <sheetName val="REKAP_PEMADAM1"/>
      <sheetName val="Grounding_&amp;_Penyalur_petir1"/>
      <sheetName val="REKAP_ELEKTRONIK1"/>
      <sheetName val="Fire_Alarm1"/>
      <sheetName val="Sound_System1"/>
      <sheetName val="REKAP_LIFT1"/>
      <sheetName val="Isian_Biodata1"/>
      <sheetName val="Analisa_Harga_Satuan1"/>
      <sheetName val="HALAMAN_1-601"/>
      <sheetName val="Indek_Kemahalan1"/>
      <sheetName val="Pemindahan_Penduduk_1"/>
      <sheetName val="Rekap__ME1"/>
      <sheetName val="Surat_Penw__1"/>
      <sheetName val="Pek__Elektrikal1"/>
      <sheetName val="LIFT_DAN_TRAVELATOR1"/>
      <sheetName val="Instalasi_Tata_Udara1"/>
      <sheetName val="rekap_ARS1"/>
      <sheetName val="Alat_Berat1"/>
      <sheetName val="Rek__Mob1"/>
      <sheetName val="lamp_91"/>
      <sheetName val="BAJA_TUL1"/>
      <sheetName val="analisa_print1"/>
      <sheetName val="Upah_bhn_mat1"/>
      <sheetName val="ANALISA_OK1"/>
      <sheetName val="6_PEK_ASPAL1"/>
      <sheetName val="GH_Quantity1"/>
      <sheetName val="Gal_Jack_Hammer1"/>
      <sheetName val="RBP_41"/>
      <sheetName val="HSD_(Rate)1"/>
      <sheetName val="RBP_31"/>
      <sheetName val="Lamp__1_1"/>
      <sheetName val="Lamp__21"/>
      <sheetName val="1__Rekap_A1"/>
      <sheetName val="PL_(MONTHLY)4"/>
      <sheetName val="L_BA_blok4"/>
      <sheetName val="Trading_Comps4"/>
      <sheetName val="analisa_nya1"/>
      <sheetName val="B_T1"/>
      <sheetName val="ANALISA_railing1"/>
      <sheetName val="AHS_TITIK_ME1"/>
      <sheetName val="Encl_-14A1"/>
      <sheetName val="Kinerja_Proyek1"/>
      <sheetName val="Har_Sat1"/>
      <sheetName val="RKP_011"/>
      <sheetName val="DRAFT_KONSUMEN1"/>
      <sheetName val="Rekap_11"/>
      <sheetName val="Laba_JO1"/>
      <sheetName val="LINK-MAST__BASIC_PRICE1"/>
      <sheetName val="HPS_Demak1"/>
      <sheetName val="bahan_SNI1"/>
      <sheetName val="ANALISA_SNI'07(Bangli)1"/>
      <sheetName val="Prod_Alat1"/>
      <sheetName val="Rek_Cianten31"/>
      <sheetName val="BAHAN_&amp;_ALAT1"/>
      <sheetName val="Urut_kabupaten1"/>
      <sheetName val="Cost_Analysis1"/>
      <sheetName val="Cost_Range1"/>
      <sheetName val="Equipment_Data1"/>
      <sheetName val="3_1_(3)1"/>
      <sheetName val="10_1_(1)1"/>
      <sheetName val="10_1_(2)1"/>
      <sheetName val="10_1_(3)1"/>
      <sheetName val="10_1_(4)1"/>
      <sheetName val="10_1_(5)1"/>
      <sheetName val="화재_탐지_설비1"/>
      <sheetName val="1_REK1"/>
      <sheetName val="Mobilisasi_(2)3"/>
      <sheetName val="Master_Dat2"/>
      <sheetName val="uraian_analisa2"/>
      <sheetName val="Schedule_Yasmin2"/>
      <sheetName val="Schedule_Lingkar_Barat2"/>
      <sheetName val="Schedule_Daan_Mogot2"/>
      <sheetName val="2-Genset_print2"/>
      <sheetName val="P_3-52"/>
      <sheetName val="Analisa_Harga2"/>
      <sheetName val="BHN_DSR2"/>
      <sheetName val="DATA_PROYEK1"/>
      <sheetName val="Div_101"/>
      <sheetName val="schedule_(2)1"/>
      <sheetName val="Lamp__3_Analisa1"/>
      <sheetName val="REKAP_AHSP_A1"/>
      <sheetName val="anal_rab1"/>
      <sheetName val="REKAPITULASI_HARGA_SATUAN1"/>
      <sheetName val="an_me1"/>
      <sheetName val="INPUT_HARGA1"/>
      <sheetName val="Section_2_MastlisteRev021"/>
      <sheetName val="Proof_Def_Tax1"/>
      <sheetName val="610_041"/>
      <sheetName val="610_051"/>
      <sheetName val="610_061"/>
      <sheetName val="610_071"/>
      <sheetName val="610_081"/>
      <sheetName val="GRAND_REKAP1"/>
      <sheetName val="PRY_01-31"/>
      <sheetName val="TONG_HOP_VL-NC1"/>
      <sheetName val="TONGKE3p_1"/>
      <sheetName val="TH_VL,_NC,_DDHT_Thanhphuoc1"/>
      <sheetName val="DON_GIA1"/>
      <sheetName val="CHITIET_VL-NC1"/>
      <sheetName val="VAT_out1"/>
      <sheetName val="Permanent_info1"/>
      <sheetName val="HD_BAHAN1"/>
      <sheetName val="BOQ_CONTRACT_WK1"/>
      <sheetName val="TOTAL_UPAH1"/>
      <sheetName val="UPAH_&amp;_BHN_ARS1"/>
      <sheetName val="Faktor_Konversi1"/>
      <sheetName val="MARK_UP1"/>
      <sheetName val="Rekap_Rutin1"/>
      <sheetName val="Rekap_Rutin_Jembatan1"/>
      <sheetName val="HS__Upah1"/>
      <sheetName val="Daf_Harga1"/>
      <sheetName val="Uraian_Teknis1"/>
      <sheetName val="CE_Elec1"/>
      <sheetName val="3_4-PIPE1"/>
      <sheetName val="6__CCTV1"/>
      <sheetName val="7__Data1"/>
      <sheetName val="11__PMK1"/>
      <sheetName val="Bahan_&amp;_Upah_20121"/>
      <sheetName val="lamp__121"/>
      <sheetName val="REKAP_SPENT_CATALYS1"/>
      <sheetName val="harga_bahan1"/>
      <sheetName val="_ANL__bw1"/>
      <sheetName val="BIIL_ASLI1"/>
      <sheetName val="PERALATAN_1"/>
      <sheetName val="Kode_rekening_Belanja1"/>
      <sheetName val="Kode_Rekening_Pembiayaan1"/>
      <sheetName val="Kode_Rekening_Pdapatn_Kab_kota1"/>
      <sheetName val="Analisa_BOW_071"/>
      <sheetName val="Harga_Satuan_Bahan_"/>
      <sheetName val="RAB_PENAWARAN"/>
      <sheetName val="F_1_1_G_ST_1A"/>
      <sheetName val="Upah_&amp;_bahan"/>
      <sheetName val="form_evaluasi"/>
      <sheetName val="HSP_dengan_Alat"/>
      <sheetName val="SCD_ADD_I"/>
      <sheetName val="ANL_TEK_6"/>
      <sheetName val="INPUT_HARIAN"/>
      <sheetName val="S-Curve_(2017)"/>
      <sheetName val="ANALISA_HARGA_SATUAN_EL_DAN_EC"/>
      <sheetName val="Harsat_Pekerjaan"/>
      <sheetName val="HRG_AGRGT"/>
      <sheetName val="harga_bahan2"/>
      <sheetName val="01Reg3"/>
      <sheetName val="BoQ Total_lama"/>
      <sheetName val="banding"/>
      <sheetName val="prd01-6"/>
      <sheetName val="6106"/>
      <sheetName val="PersList"/>
      <sheetName val="STOK MAT"/>
      <sheetName val="MAPP PPTR"/>
      <sheetName val="resume rkap"/>
      <sheetName val="Rasio"/>
      <sheetName val="S-2 PLERET"/>
      <sheetName val="NOTE"/>
      <sheetName val="BK-PU 2011"/>
      <sheetName val="MG"/>
      <sheetName val="HSATUAN"/>
      <sheetName val="tabel nilai"/>
      <sheetName val="data (2)"/>
      <sheetName val="Template"/>
      <sheetName val="IDX06"/>
      <sheetName val="BTL-Bau"/>
      <sheetName val="Management"/>
      <sheetName val="Master File (2)"/>
      <sheetName val="Analisa &amp; Upah"/>
      <sheetName val="An_pdkg"/>
      <sheetName val="S.UPAH"/>
      <sheetName val="Bekisting"/>
      <sheetName val="Galian"/>
      <sheetName val="Utilitas Plant"/>
      <sheetName val="URUTAN PLANT"/>
      <sheetName val="Rkp1"/>
      <sheetName val="Uraian Upah"/>
      <sheetName val="DATA_2015"/>
      <sheetName val="Invoice"/>
      <sheetName val="Mark-up"/>
      <sheetName val="Credit-22"/>
      <sheetName val="DATA_2016"/>
      <sheetName val="DKH SN1-A"/>
      <sheetName val="WILAYAH III"/>
      <sheetName val="WILAYAH I"/>
      <sheetName val="CATAT"/>
      <sheetName val="WILAYAH II"/>
      <sheetName val="FORM X COST"/>
      <sheetName val="TAGIHAN"/>
      <sheetName val="MasterSheet"/>
      <sheetName val="Koefisien Cs dan G"/>
      <sheetName val="HARSAT-lhn"/>
      <sheetName val="DIVI6"/>
      <sheetName val="Cco (2)"/>
      <sheetName val="From Hutang New"/>
      <sheetName val="DAFTAR HARGA BAHAN "/>
      <sheetName val="Cover-3"/>
      <sheetName val="EVAL-ANAL"/>
      <sheetName val="hrg sat1"/>
      <sheetName val="PEMASARAN 2012"/>
      <sheetName val="RK"/>
      <sheetName val="HARGA OK"/>
      <sheetName val="Kompilasi Analisa"/>
      <sheetName val="Bill of Qty"/>
      <sheetName val="Q'ty per m"/>
      <sheetName val="Lookup definitions"/>
      <sheetName val="Cable_Data"/>
      <sheetName val="analis_azaa"/>
      <sheetName val="Lookup_definitions"/>
      <sheetName val="Rekap_Prelim"/>
      <sheetName val="SUM_STR_KNTR"/>
      <sheetName val="Cable_Data1"/>
      <sheetName val="analis_azaa1"/>
      <sheetName val="Tabel_HSP1"/>
      <sheetName val="Lookup_definitions1"/>
      <sheetName val="Rekap_Prelim1"/>
      <sheetName val="SUM_STR_KNTR1"/>
      <sheetName val="Analisa_Gabungan2"/>
      <sheetName val="D2_22"/>
      <sheetName val="MAIN_BQ2"/>
      <sheetName val="6__CCTV2"/>
      <sheetName val="7__Data2"/>
      <sheetName val="11__PMK2"/>
      <sheetName val="HS__Upah2"/>
      <sheetName val="RKP_012"/>
      <sheetName val="DRAFT_KONSUMEN2"/>
      <sheetName val="Analisa_copy2"/>
      <sheetName val="B_T2"/>
      <sheetName val="PERHITUNGAN_QUANTITY_2"/>
      <sheetName val="Section_2_MastlisteRev022"/>
      <sheetName val="Cable_Data2"/>
      <sheetName val="analis_azaa2"/>
      <sheetName val="iTEM_hARSAT2"/>
      <sheetName val="PEMBESIAN_BALOK_INDUK!2"/>
      <sheetName val="Paint_Type_B2"/>
      <sheetName val="3_4-PIPE2"/>
      <sheetName val="DAFTAR__BESI_IWF2"/>
      <sheetName val="@nalisa_E2"/>
      <sheetName val="HARGA_DSR2"/>
      <sheetName val="REKAP_TOTAL_MEPEQ_2"/>
      <sheetName val="REKAP_PERSIAPAN2"/>
      <sheetName val="REKAP_PLUMBING2"/>
      <sheetName val="Air_Bersih2"/>
      <sheetName val="Air_Panas2"/>
      <sheetName val="Air_Buangan2"/>
      <sheetName val="Air_Hujan2"/>
      <sheetName val="REKAP_VAC2"/>
      <sheetName val="Air_Conditioning2"/>
      <sheetName val="Chiller_Plant2"/>
      <sheetName val="REKAP_PEMADAM2"/>
      <sheetName val="REKAP_ELEKTRIKAL2"/>
      <sheetName val="Grounding_&amp;_Penyalur_petir2"/>
      <sheetName val="REKAP_ELEKTRONIK2"/>
      <sheetName val="Fire_Alarm2"/>
      <sheetName val="Sound_System2"/>
      <sheetName val="REKAP_LIFT2"/>
      <sheetName val="anal_Lamp_4a2"/>
      <sheetName val="RAB_3"/>
      <sheetName val="Spec_ME2"/>
      <sheetName val="ARSUtM_2"/>
      <sheetName val="Analisa_ME_2"/>
      <sheetName val="DAFTAR_BESI_KANAL_C_SIKU2"/>
      <sheetName val="M_Pekerjaan2"/>
      <sheetName val="Lap__Minggu_81_(JUNI)3"/>
      <sheetName val="Prod_Alat2"/>
      <sheetName val="Rek_Cianten32"/>
      <sheetName val="Petunjuk_Ngisi_(2)2"/>
      <sheetName val="Rekap_Anl2"/>
      <sheetName val="Analisa_HSP2"/>
      <sheetName val="backup_mc_02"/>
      <sheetName val="1__Rekap_A2"/>
      <sheetName val="BIIL_ASLI2"/>
      <sheetName val="UPBH_AB2"/>
      <sheetName val="Rekap__2_2"/>
      <sheetName val="6_PEK_ASPAL2"/>
      <sheetName val="GH_Quantity2"/>
      <sheetName val="Gal_Jack_Hammer2"/>
      <sheetName val="RBP_42"/>
      <sheetName val="HSD_(Rate)2"/>
      <sheetName val="RBP_32"/>
      <sheetName val="Lamp__1_2"/>
      <sheetName val="Lamp__22"/>
      <sheetName val="Rawat_Inap2"/>
      <sheetName val="Uraian_Pekerjaan2"/>
      <sheetName val="analisa_nya2"/>
      <sheetName val="Tabel_HSP2"/>
      <sheetName val="rab_strktr_ars_print2"/>
      <sheetName val="A)_Psiapan2"/>
      <sheetName val="Lookup_definitions2"/>
      <sheetName val="AHS_TITIK_ME2"/>
      <sheetName val="공사금액_내역_(1)2"/>
      <sheetName val="96_122"/>
      <sheetName val="Steel_Material_List2"/>
      <sheetName val="BD_Steel2"/>
      <sheetName val="breakdown_cable_tray2"/>
      <sheetName val="Pekerjaan_Pabrik_Utama2"/>
      <sheetName val="Pekerjaan_Pabrik_Utama-Add2"/>
      <sheetName val="Pekerjaan_Bangunan_TPS2"/>
      <sheetName val="Pekerjaan_Bangunan_TPS_(2)2"/>
      <sheetName val="Pekerjaan_Area_Luar_Jalan2"/>
      <sheetName val="IV_1__Str__Office2"/>
      <sheetName val="IV_2__Str__Serbaguna,GWT&amp;Wisma2"/>
      <sheetName val="IV_3__Str__Gudang_Rokok_&amp;_Prom2"/>
      <sheetName val="IV_4__Str__Gudang_Cengkeh2"/>
      <sheetName val="IV_6__Str__R_Genset2"/>
      <sheetName val="IV_7__Str__Parkir_Mobil2"/>
      <sheetName val="IV_8__Str__Parkir_Motor_Kantor2"/>
      <sheetName val="IV_9__Str__Parkir_Motor_Karyaw2"/>
      <sheetName val="ANALISA_railing2"/>
      <sheetName val="EE_(3)2"/>
      <sheetName val="Isian_Biodata2"/>
      <sheetName val="Analisa_Harga_Satuan2"/>
      <sheetName val="analisa_print2"/>
      <sheetName val="Upah_bhn_mat2"/>
      <sheetName val="INPUT_HARGA2"/>
      <sheetName val="CE_Elec2"/>
      <sheetName val="Rekap_Prelim2"/>
      <sheetName val="SUM_STR_KNTR2"/>
      <sheetName val="Kode_rekening_Belanja2"/>
      <sheetName val="Kode_Rekening_Pembiayaan2"/>
      <sheetName val="Kode_Rekening_Pdapatn_Kab_kota2"/>
      <sheetName val="HD_ALAT2"/>
      <sheetName val="New_MADC2"/>
      <sheetName val="610_04a2"/>
      <sheetName val="Sales_Parameter2"/>
      <sheetName val="PRIST_LIST2"/>
      <sheetName val="1_B2"/>
      <sheetName val="an.el"/>
      <sheetName val="Sheet8"/>
      <sheetName val="."/>
      <sheetName val="Elemental Buildup"/>
      <sheetName val="Uraian K125"/>
      <sheetName val="HargaSat"/>
      <sheetName val="Catatan"/>
      <sheetName val="ALAT1"/>
      <sheetName val="ADDENDUM"/>
      <sheetName val="RAB-NEGO"/>
      <sheetName val="BESAR"/>
      <sheetName val="RAB 2007"/>
      <sheetName val="ahas-ins"/>
      <sheetName val="DAF_2"/>
      <sheetName val="hal 14b"/>
      <sheetName val="MB-D12"/>
      <sheetName val="MB-D7"/>
      <sheetName val="Potongan"/>
      <sheetName val="BPM"/>
      <sheetName val="610.07A"/>
      <sheetName val="Volume 1"/>
      <sheetName val="Rab-Komplit"/>
      <sheetName val="Tanah"/>
      <sheetName val="Dinding"/>
      <sheetName val="Plasteran"/>
      <sheetName val="2-UMUM"/>
      <sheetName val="Analis Kusen 1 ESKALASI"/>
      <sheetName val="kumpulan"/>
      <sheetName val="TROTOAR"/>
      <sheetName val="BM-SNI 2007"/>
      <sheetName val="D7(3)"/>
      <sheetName val="BM LAMA"/>
      <sheetName val="HPS2"/>
      <sheetName val="UPAH BAHAN BKM"/>
      <sheetName val="analisa jalan"/>
      <sheetName val="rekap jalan"/>
      <sheetName val="bukan PNS"/>
      <sheetName val="RAB TOTAL"/>
      <sheetName val="BQ_E20_02_Rp_"/>
      <sheetName val="Segment"/>
      <sheetName val="Hujan BUlanan"/>
      <sheetName val="Ra Pdptn"/>
      <sheetName val="pekerjaan(H)"/>
      <sheetName val="D-Analisa1"/>
      <sheetName val="D-Upah&amp;Bahan"/>
      <sheetName val="Daftar Usulan Jln (Rutin)"/>
      <sheetName val="daftar rehab"/>
      <sheetName val="koef."/>
      <sheetName val="rek.PUS oe"/>
      <sheetName val="Daftar Harga Bahan"/>
      <sheetName val="rkpm 2003"/>
      <sheetName val="UNIT FAN"/>
      <sheetName val="K-422"/>
      <sheetName val="Agg. Klas A (Aspalt)"/>
      <sheetName val="Lean Concrete"/>
      <sheetName val="Rigid Pavement"/>
      <sheetName val="E.Adm"/>
      <sheetName val="Upah dan Bahan "/>
      <sheetName val="Pas. Batu Gng"/>
      <sheetName val="RASK ALL"/>
      <sheetName val="FAKTUR"/>
      <sheetName val="HSTANAH"/>
      <sheetName val="HSBETON"/>
      <sheetName val="koderek"/>
      <sheetName val="KIB C GEDUNG &amp; BANGUNAN"/>
      <sheetName val="cost recovery"/>
      <sheetName val="DDB"/>
      <sheetName val="ocean voyage"/>
      <sheetName val="Anls_BKL"/>
      <sheetName val="sepdua"/>
      <sheetName val="NEGARA"/>
      <sheetName val="MixBed"/>
      <sheetName val="CondPol"/>
      <sheetName val="Factor"/>
      <sheetName val="AHSB Assessment"/>
      <sheetName val="AN. TAMPL"/>
      <sheetName val="UPAH DAN BAHAN"/>
      <sheetName val="H ALAT"/>
      <sheetName val="REK PEN"/>
      <sheetName val="1.General Item"/>
      <sheetName val="2.Sorinangka Weir"/>
      <sheetName val="3.Irr.Canal Work"/>
      <sheetName val="4.Irr.Struc.Work"/>
      <sheetName val="6.Tertiary Work"/>
      <sheetName val="Finishing Warehouse"/>
      <sheetName val="I-ME"/>
      <sheetName val="material "/>
      <sheetName val="D &amp; W sizes"/>
      <sheetName val="rkpm 2007"/>
      <sheetName val="XL4Poppy"/>
      <sheetName val="C Section"/>
      <sheetName val="CHITIET_VL_NC1"/>
      <sheetName val="Income_tax1"/>
      <sheetName val="Anal. Alat"/>
      <sheetName val="antek12a-13"/>
      <sheetName val="DKH-1"/>
      <sheetName val="Organisasi"/>
      <sheetName val="FORM-X-1"/>
      <sheetName val="Databes"/>
      <sheetName val="2006"/>
      <sheetName val="Analisa -Baku"/>
      <sheetName val="rab me (by owner) "/>
      <sheetName val="conc"/>
      <sheetName val="PEKERJA"/>
      <sheetName val="List_Material1"/>
      <sheetName val="HR_SAT"/>
      <sheetName val="upah_bahan_"/>
      <sheetName val="기준"/>
      <sheetName val="Bipeg-U(12D2)"/>
      <sheetName val="Sudah Berjalan"/>
      <sheetName val="FCM"/>
      <sheetName val="SP"/>
      <sheetName val="SubAcc"/>
      <sheetName val="SUPLIER"/>
      <sheetName val="rab lt 2 bo"/>
      <sheetName val="Currency Rate"/>
      <sheetName val="Project_P"/>
      <sheetName val="Region 2 Local Currency"/>
      <sheetName val="civil-work"/>
      <sheetName val="hsbu"/>
      <sheetName val="R4"/>
      <sheetName val="hs-ars"/>
      <sheetName val="rab bisn"/>
      <sheetName val="MU@"/>
      <sheetName val="Metode"/>
      <sheetName val="REKANLDSR"/>
      <sheetName val="induk1"/>
      <sheetName val="rincian A"/>
      <sheetName val="STAFF"/>
      <sheetName val="rab.22"/>
      <sheetName val="Manthos"/>
      <sheetName val="1.2"/>
      <sheetName val="0+000-0+950"/>
      <sheetName val="INF"/>
      <sheetName val="9 PEK-HARIAN"/>
      <sheetName val="hs_ars"/>
      <sheetName val="H.BAHAN"/>
      <sheetName val="Pipa"/>
      <sheetName val="sat-jadi"/>
      <sheetName val="REK.ANAL.ALAT"/>
      <sheetName val="ANAL-JLN"/>
      <sheetName val="ANALISA-TNAH"/>
      <sheetName val="ANAL-BESI"/>
      <sheetName val="ANAL-BTN"/>
      <sheetName val="ANLAISA-PAS"/>
      <sheetName val="ANALISA SNI'07rootsREV"/>
      <sheetName val="PileCap"/>
      <sheetName val="Lists"/>
      <sheetName val="당진1,2호기전선관설치및접지4차공사내역서-을지"/>
      <sheetName val="PERIOD"/>
      <sheetName val="Checklist"/>
      <sheetName val="Laba Rugi"/>
      <sheetName val="RFP003A"/>
      <sheetName val="RFP003B"/>
      <sheetName val="RFP003C"/>
      <sheetName val="RFP003F"/>
      <sheetName val="01.Sum"/>
      <sheetName val="3.LBK"/>
      <sheetName val="PPC"/>
      <sheetName val="5.1-AB"/>
      <sheetName val="DATA_LUAS"/>
      <sheetName val="Data_Keu"/>
      <sheetName val="Lembar_1_2_2"/>
      <sheetName val="ANalisa_"/>
      <sheetName val="ANAL_ALAT"/>
      <sheetName val="Upah,_alat_&amp;_harsat"/>
      <sheetName val="G703.XLS "/>
      <sheetName val="TBCons KMB04"/>
      <sheetName val="BOM29-1"/>
      <sheetName val=" Gal.STA 1+500 sd 2+550"/>
      <sheetName val="2_PBK-01"/>
      <sheetName val="予算票"/>
      <sheetName val="表一甲"/>
      <sheetName val="表二"/>
      <sheetName val="CPP"/>
      <sheetName val="rab-SAPHIR"/>
      <sheetName val="CTEMCOST"/>
      <sheetName val="6PILE  (돌출)"/>
      <sheetName val="토목주소"/>
      <sheetName val="프랜트면허"/>
      <sheetName val="노임이"/>
      <sheetName val="Sur Site"/>
      <sheetName val="예총"/>
      <sheetName val="KLDT DIEN"/>
      <sheetName val="Dinh muc CP KTCB khac"/>
      <sheetName val="hsp_STR_ARS"/>
      <sheetName val="AWAL"/>
      <sheetName val="hal"/>
      <sheetName val="Kwt&amp;hrg"/>
      <sheetName val="Inf."/>
      <sheetName val="노임단가"/>
      <sheetName val="uph bhn"/>
      <sheetName val="analisa pekerjaan"/>
      <sheetName val="Proj Data"/>
      <sheetName val="UshDeb00"/>
      <sheetName val="PkRp"/>
      <sheetName val="duikker"/>
      <sheetName val="TANAH DATAR"/>
      <sheetName val="Harga Mat "/>
      <sheetName val="MC-1"/>
      <sheetName val="DAF.HRG"/>
      <sheetName val="KURS-ENGL"/>
      <sheetName val="A-11 Steel Str (2)"/>
      <sheetName val="Perhit Mob. Alat"/>
      <sheetName val="HOTMIX"/>
      <sheetName val="P_M(Monitoring_Sche)4"/>
      <sheetName val="Lab_Sche_(Summary)_4"/>
      <sheetName val="2_1_受電設備棟4"/>
      <sheetName val="2_2_受・防火水槽4"/>
      <sheetName val="2_3_排水処理設備棟4"/>
      <sheetName val="2_4_倉庫棟4"/>
      <sheetName val="2_5_守衛棟4"/>
      <sheetName val="HRG_BAHAN4"/>
      <sheetName val="BEBAN_P_DITAIL4"/>
      <sheetName val="H__Dasar4"/>
      <sheetName val="BAR_SCREEN4"/>
      <sheetName val="MC_DPU_BI3"/>
      <sheetName val="backup_mc_03"/>
      <sheetName val="bahan_SNI3"/>
      <sheetName val="Harga_Dasar3"/>
      <sheetName val="ANALISA_SNI'07(Bangli)3"/>
      <sheetName val="Analisa_Gabungan3"/>
      <sheetName val="D2_23"/>
      <sheetName val="MAIN_BQ3"/>
      <sheetName val="Isolasi_Luar_Dalam4"/>
      <sheetName val="Isolasi_Luar4"/>
      <sheetName val="Tanpa_Isolasi4"/>
      <sheetName val="RAB_Gedung_Utama4"/>
      <sheetName val="Option_List4"/>
      <sheetName val="HASAT_DASAR4"/>
      <sheetName val="SELISIH_HARGA4"/>
      <sheetName val="R_A_B_4"/>
      <sheetName val="MATERIAL_ANALISA4"/>
      <sheetName val="A)_Psiapan3"/>
      <sheetName val="HRG_BAHAN-UPAH3"/>
      <sheetName val="REKAP_ANALISA3"/>
      <sheetName val="Petunjuk_Ngisi_(2)3"/>
      <sheetName val="Analisa_Teknik3"/>
      <sheetName val="ASPAL_(14)3"/>
      <sheetName val="iTEM_hARSAT3"/>
      <sheetName val="@nalisa_E3"/>
      <sheetName val="RAB_Kantin3"/>
      <sheetName val="RAB_Rektorat3"/>
      <sheetName val="RAB_Masjid3"/>
      <sheetName val="RAB_Gd_Kuliah3"/>
      <sheetName val="RAB_Asrama_Putri3"/>
      <sheetName val="RAB_Asrama_Putra3"/>
      <sheetName val="RAB_Cottage_453"/>
      <sheetName val="RAB_Cottage_703"/>
      <sheetName val="RAB_Cottage_1403"/>
      <sheetName val="RAB_ME3"/>
      <sheetName val="T__Cs_Log_P_III3"/>
      <sheetName val="HRG_SAT_UPH_BHN_PU_20123"/>
      <sheetName val="REKAP_TOTAL_MEPEQ_3"/>
      <sheetName val="REKAP_PERSIAPAN3"/>
      <sheetName val="REKAP_PLUMBING3"/>
      <sheetName val="Air_Bersih3"/>
      <sheetName val="Air_Panas3"/>
      <sheetName val="Air_Buangan3"/>
      <sheetName val="Air_Hujan3"/>
      <sheetName val="REKAP_VAC3"/>
      <sheetName val="Air_Conditioning3"/>
      <sheetName val="Chiller_Plant3"/>
      <sheetName val="REKAP_PEMADAM3"/>
      <sheetName val="REKAP_ELEKTRIKAL3"/>
      <sheetName val="Grounding_&amp;_Penyalur_petir3"/>
      <sheetName val="REKAP_ELEKTRONIK3"/>
      <sheetName val="Fire_Alarm3"/>
      <sheetName val="Sound_System3"/>
      <sheetName val="REKAP_LIFT3"/>
      <sheetName val="Plat_Lantai_Trestle3"/>
      <sheetName val="Rencana_vs_Realisasi3"/>
      <sheetName val="Posisi_Biaya3"/>
      <sheetName val="Daft_2_19"/>
      <sheetName val="analisa_nya3"/>
      <sheetName val="Daftar_upah_&amp;_material3"/>
      <sheetName val="Spec_ME3"/>
      <sheetName val="Sat_Upah3"/>
      <sheetName val="UPBH_AB3"/>
      <sheetName val="B_UMUM3"/>
      <sheetName val="Soil_Report3"/>
      <sheetName val="Analisa_HSP3"/>
      <sheetName val="EXTERNAL__(revisi_1)3"/>
      <sheetName val="D_BOARD3"/>
      <sheetName val="PO2_ok3"/>
      <sheetName val="Paint_Type_B3"/>
      <sheetName val="EE_(3)3"/>
      <sheetName val="PEMBESIAN_BALOK_INDUK!3"/>
      <sheetName val="PERHITUNGAN_QUANTITY_3"/>
      <sheetName val="3_4-PIPE3"/>
      <sheetName val="Harsat_Alat3"/>
      <sheetName val="A-11_Steel_Str3"/>
      <sheetName val="A-03_Pile3"/>
      <sheetName val="rab_strktr_ars_print3"/>
      <sheetName val="Steel_Material_List3"/>
      <sheetName val="BD_Steel3"/>
      <sheetName val="breakdown_cable_tray3"/>
      <sheetName val="Pekerjaan_Pabrik_Utama3"/>
      <sheetName val="Pekerjaan_Pabrik_Utama-Add3"/>
      <sheetName val="Pekerjaan_Bangunan_TPS3"/>
      <sheetName val="Pekerjaan_Bangunan_TPS_(2)3"/>
      <sheetName val="Pekerjaan_Area_Luar_Jalan3"/>
      <sheetName val="IV_1__Str__Office3"/>
      <sheetName val="IV_2__Str__Serbaguna,GWT&amp;Wisma3"/>
      <sheetName val="IV_3__Str__Gudang_Rokok_&amp;_Prom3"/>
      <sheetName val="IV_4__Str__Gudang_Cengkeh3"/>
      <sheetName val="IV_6__Str__R_Genset3"/>
      <sheetName val="IV_7__Str__Parkir_Mobil3"/>
      <sheetName val="IV_8__Str__Parkir_Motor_Kantor3"/>
      <sheetName val="IV_9__Str__Parkir_Motor_Karyaw3"/>
      <sheetName val="perhit_alat3"/>
      <sheetName val="bahan_SNI2"/>
      <sheetName val="ANALISA_SNI'07(Bangli)2"/>
      <sheetName val="ASPAL_(14)2"/>
      <sheetName val="perhit_alat2"/>
      <sheetName val="H_Satuan_(2)7"/>
      <sheetName val="H_Satuan8"/>
      <sheetName val="cold_mill7"/>
      <sheetName val="Daftar_Subkon7"/>
      <sheetName val="Analisa_27"/>
      <sheetName val="Rekap_Biaya7"/>
      <sheetName val="Price_Biaya_Cadangan7"/>
      <sheetName val="BQ_Rekapitulasi__Akhir13"/>
      <sheetName val="Cover_Daf-27"/>
      <sheetName val="A(Rev_3)6"/>
      <sheetName val="Agregat_Halus_&amp;_Kasar6"/>
      <sheetName val="8LT_127"/>
      <sheetName val="HARGA_MATERIAL6"/>
      <sheetName val="ANALISA_TENDER6"/>
      <sheetName val="DC_HOT_MIX26"/>
      <sheetName val="Man_Power6"/>
      <sheetName val="BOQ_KSN6"/>
      <sheetName val="Daftar_Upah6"/>
      <sheetName val="ANALISA_PEK_UMUM6"/>
      <sheetName val="Rekap_Direct_Cost6"/>
      <sheetName val="RINCIAN_SD_6"/>
      <sheetName val="BQ_ARS6"/>
      <sheetName val="Form-3_36"/>
      <sheetName val="Sumber_Daya6"/>
      <sheetName val="Supl_X6"/>
      <sheetName val="Daftar_Harga6"/>
      <sheetName val="플랜트_설치6"/>
      <sheetName val="Input_Data6"/>
      <sheetName val="rekap_ahs6"/>
      <sheetName val="BQ_PL_6"/>
      <sheetName val="BQ_Rekapitulasi__Akhir14"/>
      <sheetName val="H_DASAR6"/>
      <sheetName val="HRG_BHN6"/>
      <sheetName val="SUB_TOTAL___6"/>
      <sheetName val="Fill_this_out_first___11"/>
      <sheetName val="Basic_P6"/>
      <sheetName val="REF_ONLY6"/>
      <sheetName val="Kuantitas_&amp;_Harga6"/>
      <sheetName val="BOQ_6"/>
      <sheetName val="Weight_Bridge6"/>
      <sheetName val="Harsat_Bahan6"/>
      <sheetName val="Daft_upah,_bahan_&amp;alat6"/>
      <sheetName val="Rkap_Bya6"/>
      <sheetName val="Harga_S_Dasar6"/>
      <sheetName val="ELEMENT_SUM6"/>
      <sheetName val="???_??6"/>
      <sheetName val="RAB_SEKRETARIAT_(1)6"/>
      <sheetName val="CABLE_BULK6"/>
      <sheetName val="An_PLB6"/>
      <sheetName val="rekap_index_eskalasi6"/>
      <sheetName val="TE_TS_FA_LAN_MATV6"/>
      <sheetName val="Analisa_ARS6"/>
      <sheetName val="Cover_Daf_26"/>
      <sheetName val="Harga_Satuan6"/>
      <sheetName val="Price_Persiapan_dan_Penunjang6"/>
      <sheetName val="Vol__Mat_SC6"/>
      <sheetName val="Page_16"/>
      <sheetName val="Sat_Bah___Up5"/>
      <sheetName val="rincian_per_proyek6"/>
      <sheetName val="Rekap_Sal5"/>
      <sheetName val="bahan_6"/>
      <sheetName val="UNIT_PRICE6"/>
      <sheetName val="supporting_data6"/>
      <sheetName val="II__TAHANAN_UMUM6"/>
      <sheetName val="Daft_2_110"/>
      <sheetName val="Conn__Lib5"/>
      <sheetName val="為替レ－ト_6"/>
      <sheetName val="B_Q_20076"/>
      <sheetName val="Orgs_Proy6"/>
      <sheetName val="BQ_Elektrikal5"/>
      <sheetName val="BQ_Rekapitulasi_Akhir11"/>
      <sheetName val="2_106"/>
      <sheetName val="ANALISA_SNI'08(ubh_bgsting)5"/>
      <sheetName val="______5"/>
      <sheetName val="Perm__Test5"/>
      <sheetName val="HRG_DSR5"/>
      <sheetName val="Unit_Rate5"/>
      <sheetName val="_SAT_PL5"/>
      <sheetName val="Combinned_&amp;_Grafic_HB6"/>
      <sheetName val="Alat_&amp;_Bahan6"/>
      <sheetName val="cash_flow6"/>
      <sheetName val="Master_Edit5"/>
      <sheetName val="Rek_Analisa5"/>
      <sheetName val="SCHEDULE_5"/>
      <sheetName val="BASIC_PRICE_5"/>
      <sheetName val="Part_A_+_B6"/>
      <sheetName val="struktur_tdk_dipakai5"/>
      <sheetName val="BARU-4_5"/>
      <sheetName val="Analisa_Baku_ME5"/>
      <sheetName val="VAC_BDWN5"/>
      <sheetName val="bq_T_Abang5"/>
      <sheetName val="RAB_Jalan5"/>
      <sheetName val="basic_price5"/>
      <sheetName val="DAFTAR_75"/>
      <sheetName val="Galian_batu5"/>
      <sheetName val="Rekap_DKH5"/>
      <sheetName val="mA_THP_III5"/>
      <sheetName val="4-Basic_Price5"/>
      <sheetName val="sat_dasar4"/>
      <sheetName val="Fill_this_out_first___12"/>
      <sheetName val="Ope_FC5"/>
      <sheetName val="Harsat_Upah5"/>
      <sheetName val="P_M(Monitoring_Sche)5"/>
      <sheetName val="Lab_Sche_(Summary)_5"/>
      <sheetName val="2_1_受電設備棟5"/>
      <sheetName val="2_2_受・防火水槽5"/>
      <sheetName val="2_3_排水処理設備棟5"/>
      <sheetName val="2_4_倉庫棟5"/>
      <sheetName val="2_5_守衛棟5"/>
      <sheetName val="RAB_&amp;_RCO_OWNER_VERS_4"/>
      <sheetName val="HRG_BAHAN5"/>
      <sheetName val="master_schedule4"/>
      <sheetName val="Calcu_024"/>
      <sheetName val="REKAP_PAGAR_DEPAN4"/>
      <sheetName val="REKAP_LOKAL4"/>
      <sheetName val="REKAP_PAGAR_SAMPING4"/>
      <sheetName val="REKAP_GERBANG4"/>
      <sheetName val="BEBAN_P_DITAIL5"/>
      <sheetName val="H__Dasar5"/>
      <sheetName val="BAR_SCREEN5"/>
      <sheetName val="Apr_'155"/>
      <sheetName val="Aug_'145"/>
      <sheetName val="Des_'145"/>
      <sheetName val="Feb_'155"/>
      <sheetName val="Jan_'155"/>
      <sheetName val="Jul_'145"/>
      <sheetName val="Jun_'145"/>
      <sheetName val="Mar_'155"/>
      <sheetName val="Mei_'145"/>
      <sheetName val="Mei_'155"/>
      <sheetName val="Nov_'145"/>
      <sheetName val="Oct_'145"/>
      <sheetName val="Sep_'145"/>
      <sheetName val="MC_DPU_BI4"/>
      <sheetName val="backup_mc_04"/>
      <sheetName val="bahan_SNI4"/>
      <sheetName val="Harga_Dasar4"/>
      <sheetName val="ANALISA_SNI'07(Bangli)4"/>
      <sheetName val="Analisa_Gabungan4"/>
      <sheetName val="D2_24"/>
      <sheetName val="MAIN_BQ4"/>
      <sheetName val="Isolasi_Luar_Dalam5"/>
      <sheetName val="Isolasi_Luar5"/>
      <sheetName val="Urai__Resap_pengikat5"/>
      <sheetName val="D_795"/>
      <sheetName val="D_815"/>
      <sheetName val="D_825"/>
      <sheetName val="D_835"/>
      <sheetName val="D_845"/>
      <sheetName val="D_855"/>
      <sheetName val="D_865"/>
      <sheetName val="D_875"/>
      <sheetName val="D_885"/>
      <sheetName val="D_895"/>
      <sheetName val="D_925"/>
      <sheetName val="D_935"/>
      <sheetName val="D_945"/>
      <sheetName val="D_955"/>
      <sheetName val="D_965"/>
      <sheetName val="7_공정표5"/>
      <sheetName val="Master_1_05"/>
      <sheetName val="Hrg_Satuan_&amp;_Upah5"/>
      <sheetName val="ANALISA_KUSEN5"/>
      <sheetName val="Rev__RBP-KP4"/>
      <sheetName val="Rev_RBP-1_4"/>
      <sheetName val="L__Hr4"/>
      <sheetName val="Tanpa_Isolasi5"/>
      <sheetName val="RAB_Gedung_Utama5"/>
      <sheetName val="Option_List5"/>
      <sheetName val="HASAT_DASAR5"/>
      <sheetName val="SELISIH_HARGA5"/>
      <sheetName val="R_A_B_5"/>
      <sheetName val="MATERIAL_ANALISA5"/>
      <sheetName val="S_roomToyota4"/>
      <sheetName val="A)_Psiapan4"/>
      <sheetName val="An_H_Sat_Pek_Ut4"/>
      <sheetName val="HRG_BAHAN-UPAH4"/>
      <sheetName val="REKAP_ANALISA4"/>
      <sheetName val="Petunjuk_Ngisi_(2)4"/>
      <sheetName val="Analisa_Teknik4"/>
      <sheetName val="NP_(2)4"/>
      <sheetName val="ASPAL_(14)4"/>
      <sheetName val="iTEM_hARSAT4"/>
      <sheetName val="@nalisa_E4"/>
      <sheetName val="RAB_Kantin4"/>
      <sheetName val="RAB_Rektorat4"/>
      <sheetName val="RAB_Masjid4"/>
      <sheetName val="RAB_Gd_Kuliah4"/>
      <sheetName val="RAB_Asrama_Putri4"/>
      <sheetName val="RAB_Asrama_Putra4"/>
      <sheetName val="RAB_Cottage_454"/>
      <sheetName val="RAB_Cottage_704"/>
      <sheetName val="RAB_Cottage_1404"/>
      <sheetName val="RAB_ME4"/>
      <sheetName val="T__Cs_Log_P_III4"/>
      <sheetName val="HRG_SAT_UPH_BHN_PU_20124"/>
      <sheetName val="REKAP_TOTAL_MEPEQ_4"/>
      <sheetName val="REKAP_PERSIAPAN4"/>
      <sheetName val="REKAP_PLUMBING4"/>
      <sheetName val="Air_Bersih4"/>
      <sheetName val="Air_Panas4"/>
      <sheetName val="Air_Buangan4"/>
      <sheetName val="Air_Hujan4"/>
      <sheetName val="REKAP_VAC4"/>
      <sheetName val="Air_Conditioning4"/>
      <sheetName val="Chiller_Plant4"/>
      <sheetName val="REKAP_PEMADAM4"/>
      <sheetName val="REKAP_ELEKTRIKAL4"/>
      <sheetName val="Grounding_&amp;_Penyalur_petir4"/>
      <sheetName val="REKAP_ELEKTRONIK4"/>
      <sheetName val="Fire_Alarm4"/>
      <sheetName val="Sound_System4"/>
      <sheetName val="REKAP_LIFT4"/>
      <sheetName val="Plat_Lantai_Trestle4"/>
      <sheetName val="Rencana_vs_Realisasi4"/>
      <sheetName val="RAB_(I)4"/>
      <sheetName val="anal_P4"/>
      <sheetName val="Pen_Macadam4"/>
      <sheetName val="pry_05_Pegawai4"/>
      <sheetName val="Posisi_Biaya4"/>
      <sheetName val="Daft_2_111"/>
      <sheetName val="analisa_nya4"/>
      <sheetName val="Daftar_upah_&amp;_material4"/>
      <sheetName val="anl_sa4"/>
      <sheetName val="B_as4"/>
      <sheetName val="Spec_ME4"/>
      <sheetName val="8_4_2_Rambu4"/>
      <sheetName val="Front_end4"/>
      <sheetName val="Back_End4"/>
      <sheetName val="Sat_Upah4"/>
      <sheetName val="UPBH_AB4"/>
      <sheetName val="PRY_01-14"/>
      <sheetName val="B_UMUM4"/>
      <sheetName val="DATA_24"/>
      <sheetName val="Soil_Report4"/>
      <sheetName val="Analisa_HSP4"/>
      <sheetName val="UnitRateA_1_II4"/>
      <sheetName val="EXTERNAL__(revisi_1)4"/>
      <sheetName val="D_BOARD4"/>
      <sheetName val="PO2_ok4"/>
      <sheetName val="Paint_Type_B4"/>
      <sheetName val="EE_(3)4"/>
      <sheetName val="PEMBESIAN_BALOK_INDUK!4"/>
      <sheetName val="PERHITUNGAN_QUANTITY_4"/>
      <sheetName val="3_4-PIPE4"/>
      <sheetName val="Harsat_Alat4"/>
      <sheetName val="A-11_Steel_Str4"/>
      <sheetName val="A-03_Pile4"/>
      <sheetName val="rab_strktr_ars_print4"/>
      <sheetName val="Steel_Material_List4"/>
      <sheetName val="BD_Steel4"/>
      <sheetName val="breakdown_cable_tray4"/>
      <sheetName val="Pekerjaan_Pabrik_Utama4"/>
      <sheetName val="Pekerjaan_Pabrik_Utama-Add4"/>
      <sheetName val="Pekerjaan_Bangunan_TPS4"/>
      <sheetName val="Pekerjaan_Bangunan_TPS_(2)4"/>
      <sheetName val="Pekerjaan_Area_Luar_Jalan4"/>
      <sheetName val="IV_1__Str__Office4"/>
      <sheetName val="IV_2__Str__Serbaguna,GWT&amp;Wisma4"/>
      <sheetName val="IV_3__Str__Gudang_Rokok_&amp;_Prom4"/>
      <sheetName val="IV_4__Str__Gudang_Cengkeh4"/>
      <sheetName val="IV_6__Str__R_Genset4"/>
      <sheetName val="IV_7__Str__Parkir_Mobil4"/>
      <sheetName val="IV_8__Str__Parkir_Motor_Kantor4"/>
      <sheetName val="IV_9__Str__Parkir_Motor_Karyaw4"/>
      <sheetName val="perhit_alat4"/>
      <sheetName val="Slab"/>
      <sheetName val="REKAP STRUKTUR"/>
      <sheetName val="AHS WIKA"/>
      <sheetName val="lab"/>
      <sheetName val="Harga Material "/>
      <sheetName val="PV"/>
      <sheetName val="SUMMARY_month_by_month"/>
      <sheetName val="ANTEK3"/>
      <sheetName val="Mob"/>
      <sheetName val="TJ1Q47"/>
      <sheetName val="Lamp. Bahan"/>
      <sheetName val="AHSP"/>
      <sheetName val="PENGU (2)"/>
      <sheetName val="BAHAN  lap"/>
      <sheetName val="Harga Bahan &amp; Upah"/>
      <sheetName val="Daf-harga"/>
      <sheetName val="경제지표"/>
      <sheetName val="Prgrs"/>
      <sheetName val="TIME SCHEDULLE"/>
      <sheetName val="GEDUNG-A"/>
      <sheetName val="Alat tanah dan Struktur (10-05)"/>
      <sheetName val="Alat tanah dan Struktur (03-09)"/>
      <sheetName val="TRIWULAN 3"/>
      <sheetName val="AR to LSY"/>
      <sheetName val="an-satuan"/>
      <sheetName val="F1771-V"/>
      <sheetName val="ANUM"/>
      <sheetName val="anal-form-baru"/>
      <sheetName val="MOS"/>
      <sheetName val="test"/>
      <sheetName val="610 7br"/>
      <sheetName val="610 8br"/>
      <sheetName val="Rekapitulasi 1"/>
      <sheetName val="610 4 br"/>
      <sheetName val="610 5br"/>
      <sheetName val="610 6br"/>
      <sheetName val="REKAP-1"/>
      <sheetName val="PRD 01-1"/>
      <sheetName val="shotcrete"/>
      <sheetName val="UG Excav"/>
      <sheetName val="HD UPAH"/>
      <sheetName val="BS final"/>
      <sheetName val="Penjumlahan"/>
      <sheetName val="memory"/>
      <sheetName val="bhn FINAL"/>
      <sheetName val="bahan+upah"/>
      <sheetName val="BAHAN_STR"/>
      <sheetName val="CiMaPlbStd"/>
      <sheetName val="SPT TAHUNAN"/>
      <sheetName val="Rinc_Setoran Astek"/>
      <sheetName val="DPLK_PST"/>
      <sheetName val="jkk_takaful"/>
      <sheetName val="Tools&amp;Consum"/>
      <sheetName val="Equip. Sch"/>
      <sheetName val="Labor"/>
      <sheetName val="asli"/>
      <sheetName val="W1"/>
      <sheetName val="Rekap_"/>
      <sheetName val="Kuantitas___Harga"/>
      <sheetName val="meth_hsl_nego"/>
      <sheetName val="Resume_utk_Extern"/>
      <sheetName val="Bangunan_Utama"/>
      <sheetName val="Lampiran_BA_MC"/>
      <sheetName val="Upah&amp;_Bahan"/>
      <sheetName val="Analisa_Upah_&amp;_Bahan_Plum"/>
      <sheetName val="Grading_Tahap_1"/>
      <sheetName val="anl_summary"/>
      <sheetName val="metode_"/>
      <sheetName val="Perhitungan_RAB"/>
      <sheetName val="rekap_anl_"/>
      <sheetName val="Koto_Panjang"/>
      <sheetName val="hrg_dasar"/>
      <sheetName val="An HarSatPek"/>
      <sheetName val="schedule kurva s"/>
      <sheetName val="Sat Bah &amp; Up"/>
      <sheetName val="Materials"/>
      <sheetName val="Analisa Harsat"/>
      <sheetName val="HR_SAT1"/>
      <sheetName val="upah_bahan_1"/>
      <sheetName val="Rinc_Ged_A_(G_Utama)5"/>
      <sheetName val="Rencana_vs_Realisasi5"/>
      <sheetName val="@nalisa_E5"/>
      <sheetName val="HR_SAT3"/>
      <sheetName val="Upah_bhn_mat3"/>
      <sheetName val="HARGA_DSR3"/>
      <sheetName val="RAB_ASRAMA_(7_A)3"/>
      <sheetName val="Uraian_Pekerjaan3"/>
      <sheetName val="Rawat_Inap3"/>
      <sheetName val="Ahs_23"/>
      <sheetName val="Ahs_13"/>
      <sheetName val="anal_Lamp_4a3"/>
      <sheetName val="upah_bahan_3"/>
      <sheetName val="HR_SAT2"/>
      <sheetName val="RAB_ASRAMA_(7_A)2"/>
      <sheetName val="upah_bahan_2"/>
      <sheetName val="Perm__Test6"/>
      <sheetName val="HRG_DSR6"/>
      <sheetName val="Rinc_Ged_A_(G_Utama)6"/>
      <sheetName val="Rencana_vs_Realisasi6"/>
      <sheetName val="4-Basic_Price6"/>
      <sheetName val="@nalisa_E6"/>
      <sheetName val="ANALISA_SNI'08(ubh_bgsting)6"/>
      <sheetName val="Sat_Bah___Up6"/>
      <sheetName val="______6"/>
      <sheetName val="Sum_IF6"/>
      <sheetName val="Grand_Sum_BT6"/>
      <sheetName val="Rekap_Sal6"/>
      <sheetName val="basic_price6"/>
      <sheetName val="Fill_this_out_first___13"/>
      <sheetName val="Unit_Rate6"/>
      <sheetName val="BASIC_PRICE_6"/>
      <sheetName val="Conn__Lib6"/>
      <sheetName val="struktur_tdk_dipakai6"/>
      <sheetName val="DIV_14"/>
      <sheetName val="HR_SAT4"/>
      <sheetName val="Upah_bhn_mat4"/>
      <sheetName val="HARGA_DSR4"/>
      <sheetName val="RAB_ASRAMA_(7_A)4"/>
      <sheetName val="Uraian_Pekerjaan4"/>
      <sheetName val="RAB_4"/>
      <sheetName val="Rawat_Inap4"/>
      <sheetName val="Ahs_24"/>
      <sheetName val="Ahs_14"/>
      <sheetName val="Lap__Minggu_81_(JUNI)4"/>
      <sheetName val="anal_Lamp_4a4"/>
      <sheetName val="upah_bahan_4"/>
      <sheetName val="H_Satuan_(2)8"/>
      <sheetName val="H_Satuan9"/>
      <sheetName val="cold_mill8"/>
      <sheetName val="Analisa_28"/>
      <sheetName val="Rekap_Biaya8"/>
      <sheetName val="Daftar_Subkon8"/>
      <sheetName val="Price_Biaya_Cadangan8"/>
      <sheetName val="BQ_Rekapitulasi__Akhir15"/>
      <sheetName val="A(Rev_3)7"/>
      <sheetName val="Agregat_Halus_&amp;_Kasar7"/>
      <sheetName val="ANALISA_TENDER7"/>
      <sheetName val="Daftar_Harga7"/>
      <sheetName val="8LT_128"/>
      <sheetName val="Cover_Daf-28"/>
      <sheetName val="Supl_X7"/>
      <sheetName val="HARGA_MATERIAL7"/>
      <sheetName val="rekap_ahs7"/>
      <sheetName val="Form-3_37"/>
      <sheetName val="BQ_ARS7"/>
      <sheetName val="Input_Data7"/>
      <sheetName val="Rekap_Direct_Cost7"/>
      <sheetName val="Sumber_Daya7"/>
      <sheetName val="Man_Power7"/>
      <sheetName val="BOQ_7"/>
      <sheetName val="BOQ_KSN7"/>
      <sheetName val="DC_HOT_MIX27"/>
      <sheetName val="Daftar_Upah7"/>
      <sheetName val="ANALISA_PEK_UMUM7"/>
      <sheetName val="RINCIAN_SD_7"/>
      <sheetName val="rekap_index_eskalasi7"/>
      <sheetName val="Basic_P7"/>
      <sheetName val="플랜트_설치7"/>
      <sheetName val="HRG_BHN7"/>
      <sheetName val="SUB_TOTAL___7"/>
      <sheetName val="Harsat_Bahan7"/>
      <sheetName val="H_DASAR7"/>
      <sheetName val="Daft_upah,_bahan_&amp;alat7"/>
      <sheetName val="Harga_S_Dasar7"/>
      <sheetName val="BQ_PL_7"/>
      <sheetName val="BQ_Rekapitulasi__Akhir16"/>
      <sheetName val="BQ_Rekapitulasi_Akhir12"/>
      <sheetName val="Fill_this_out_first___14"/>
      <sheetName val="ELEMENT_SUM7"/>
      <sheetName val="REF_ONLY7"/>
      <sheetName val="???_??7"/>
      <sheetName val="Rkap_Bya7"/>
      <sheetName val="RAB_SEKRETARIAT_(1)7"/>
      <sheetName val="CABLE_BULK7"/>
      <sheetName val="An_PLB7"/>
      <sheetName val="Perm__Test7"/>
      <sheetName val="bahan_7"/>
      <sheetName val="Kuantitas_&amp;_Harga7"/>
      <sheetName val="HRG_DSR7"/>
      <sheetName val="Weight_Bridge7"/>
      <sheetName val="Rinc_Ged_A_(G_Utama)7"/>
      <sheetName val="TE_TS_FA_LAN_MATV7"/>
      <sheetName val="II__TAHANAN_UMUM7"/>
      <sheetName val="Rencana_vs_Realisasi7"/>
      <sheetName val="4-Basic_Price7"/>
      <sheetName val="@nalisa_E7"/>
      <sheetName val="Harga_Satuan7"/>
      <sheetName val="ANALISA_SNI'08(ubh_bgsting)7"/>
      <sheetName val="Sat_Bah___Up7"/>
      <sheetName val="______7"/>
      <sheetName val="rincian_per_proyek7"/>
      <sheetName val="Sum_IF7"/>
      <sheetName val="cash_flow7"/>
      <sheetName val="Price_Persiapan_dan_Penunjang7"/>
      <sheetName val="Grand_Sum_BT7"/>
      <sheetName val="Rekap_Sal7"/>
      <sheetName val="Analisa_ARS7"/>
      <sheetName val="Cover_Daf_27"/>
      <sheetName val="Vol__Mat_SC7"/>
      <sheetName val="Page_17"/>
      <sheetName val="Orgs_Proy7"/>
      <sheetName val="UNIT_PRICE7"/>
      <sheetName val="supporting_data7"/>
      <sheetName val="basic_price7"/>
      <sheetName val="為替レ－ト_7"/>
      <sheetName val="B_Q_20077"/>
      <sheetName val="Daft_2_112"/>
      <sheetName val="Combinned_&amp;_Grafic_HB7"/>
      <sheetName val="2_107"/>
      <sheetName val="Fill_this_out_first___15"/>
      <sheetName val="Unit_Rate7"/>
      <sheetName val="BASIC_PRICE_7"/>
      <sheetName val="Conn__Lib7"/>
      <sheetName val="struktur_tdk_dipakai7"/>
      <sheetName val="Alat_&amp;_Bahan7"/>
      <sheetName val="Analisa_Baku_ME6"/>
      <sheetName val="_SAT_PL6"/>
      <sheetName val="Jadwal_Kerja_Bln5"/>
      <sheetName val="U__div_26"/>
      <sheetName val="Analisa_RAP6"/>
      <sheetName val="RBP__26"/>
      <sheetName val="BARU-4_6"/>
      <sheetName val="Master_Edit6"/>
      <sheetName val="Rek_Analisa6"/>
      <sheetName val="DIV_15"/>
      <sheetName val="HR_SAT5"/>
      <sheetName val="Upah_bhn_mat5"/>
      <sheetName val="SCHEDULE_6"/>
      <sheetName val="VAC_BDWN6"/>
      <sheetName val="Harsat_Upah6"/>
      <sheetName val="Part_A_+_B7"/>
      <sheetName val="bq_T_Abang6"/>
      <sheetName val="RAB_Jalan6"/>
      <sheetName val="Rekap_DKH6"/>
      <sheetName val="REKAP_ARSITEKTUR_5"/>
      <sheetName val="DAFTAR_76"/>
      <sheetName val="Galian_batu6"/>
      <sheetName val="HARGA_DSR5"/>
      <sheetName val="BEBAN_P_DITAIL6"/>
      <sheetName val="H__Dasar6"/>
      <sheetName val="BAR_SCREEN6"/>
      <sheetName val="HRG_BAHAN6"/>
      <sheetName val="Calcu_025"/>
      <sheetName val="master_schedule5"/>
      <sheetName val="A+Supl_5"/>
      <sheetName val="Cable_Data_from_Attachment-C5"/>
      <sheetName val="BQ_Elektrikal6"/>
      <sheetName val="bahan_upah5"/>
      <sheetName val="Hrg_Satuan_&amp;_Upah6"/>
      <sheetName val="RAB_ASRAMA_(7_A)5"/>
      <sheetName val="mA_THP_III6"/>
      <sheetName val="Apr_'156"/>
      <sheetName val="Aug_'146"/>
      <sheetName val="Des_'146"/>
      <sheetName val="Feb_'156"/>
      <sheetName val="Jan_'156"/>
      <sheetName val="Jul_'146"/>
      <sheetName val="Jun_'146"/>
      <sheetName val="Mar_'156"/>
      <sheetName val="Mei_'146"/>
      <sheetName val="Mei_'156"/>
      <sheetName val="Nov_'146"/>
      <sheetName val="Oct_'146"/>
      <sheetName val="Sep_'146"/>
      <sheetName val="Ope_FC6"/>
      <sheetName val="Urai__Resap_pengikat6"/>
      <sheetName val="NP_(2)5"/>
      <sheetName val="D_796"/>
      <sheetName val="D_816"/>
      <sheetName val="D_826"/>
      <sheetName val="D_836"/>
      <sheetName val="D_846"/>
      <sheetName val="D_856"/>
      <sheetName val="D_866"/>
      <sheetName val="D_876"/>
      <sheetName val="D_886"/>
      <sheetName val="D_896"/>
      <sheetName val="D_926"/>
      <sheetName val="D_936"/>
      <sheetName val="D_946"/>
      <sheetName val="D_956"/>
      <sheetName val="D_966"/>
      <sheetName val="7_공정표6"/>
      <sheetName val="Master_1_06"/>
      <sheetName val="ANALISA_KUSEN6"/>
      <sheetName val="REKAP_ANALISA5"/>
      <sheetName val="Isolasi_Luar6"/>
      <sheetName val="Isolasi_Luar_Dalam6"/>
      <sheetName val="Tanpa_Isolasi6"/>
      <sheetName val="RAB_Gedung_Utama6"/>
      <sheetName val="Option_List6"/>
      <sheetName val="HASAT_DASAR6"/>
      <sheetName val="SELISIH_HARGA6"/>
      <sheetName val="R_A_B_6"/>
      <sheetName val="MATERIAL_ANALISA6"/>
      <sheetName val="BQ_Rekapitulasi_Akhir13"/>
      <sheetName val="Anl_+5"/>
      <sheetName val="rekap_konst5"/>
      <sheetName val="REKAP_PAGAR_DEPAN5"/>
      <sheetName val="REKAP_LOKAL5"/>
      <sheetName val="REKAP_PAGAR_SAMPING5"/>
      <sheetName val="REKAP_GERBANG5"/>
      <sheetName val="AHS_Aspal5"/>
      <sheetName val="L__Hr5"/>
      <sheetName val="HAl_275"/>
      <sheetName val="Uraian_Pekerjaan5"/>
      <sheetName val="An_H_Sat_Pek_Ut5"/>
      <sheetName val="Rev__RBP-KP5"/>
      <sheetName val="Rev_RBP-1_5"/>
      <sheetName val="Daft_2_113"/>
      <sheetName val="RAB_(I)5"/>
      <sheetName val="RAB_ME5"/>
      <sheetName val="Harsat_Alat5"/>
      <sheetName val="A-11_Steel_Str5"/>
      <sheetName val="A-03_Pile5"/>
      <sheetName val="RAB_5"/>
      <sheetName val="HARGA_ALAT5"/>
      <sheetName val="AGG,_C5"/>
      <sheetName val="RAB_Kantin5"/>
      <sheetName val="RAB_Rektorat5"/>
      <sheetName val="RAB_Masjid5"/>
      <sheetName val="RAB_Gd_Kuliah5"/>
      <sheetName val="RAB_Asrama_Putri5"/>
      <sheetName val="RAB_Asrama_Putra5"/>
      <sheetName val="RAB_Cottage_455"/>
      <sheetName val="RAB_Cottage_705"/>
      <sheetName val="RAB_Cottage_1405"/>
      <sheetName val="1_1_ALAT_TULIS_KANTOR5"/>
      <sheetName val="Rawat_Inap5"/>
      <sheetName val="T__Cs_Log_P_III5"/>
      <sheetName val="anal_P5"/>
      <sheetName val="Pen_Macadam5"/>
      <sheetName val="pry_05_Pegawai5"/>
      <sheetName val="P_M(Monitoring_Sche)6"/>
      <sheetName val="Lab_Sche_(Summary)_6"/>
      <sheetName val="2_1_受電設備棟6"/>
      <sheetName val="2_2_受・防火水槽6"/>
      <sheetName val="2_3_排水処理設備棟6"/>
      <sheetName val="2_4_倉庫棟6"/>
      <sheetName val="2_5_守衛棟6"/>
      <sheetName val="Posisi_Biaya5"/>
      <sheetName val="Satuan_Dasar5"/>
      <sheetName val="S_roomToyota5"/>
      <sheetName val="Rev_Type5"/>
      <sheetName val="tabel_profil5"/>
      <sheetName val="tidak_dipakai5"/>
      <sheetName val="RAB_&amp;_RCO_OWNER_VERS_5"/>
      <sheetName val="anl_sa5"/>
      <sheetName val="B_as5"/>
      <sheetName val="Ahs_25"/>
      <sheetName val="Ahs_15"/>
      <sheetName val="Lap__Minggu_81_(JUNI)5"/>
      <sheetName val="PEMBESIAN_BALOK_INDUK!5"/>
      <sheetName val="anal_Lamp_4a5"/>
      <sheetName val="upah_bahan_5"/>
      <sheetName val="H_Satuan_(2)9"/>
      <sheetName val="H_Satuan10"/>
      <sheetName val="cold_mill9"/>
      <sheetName val="Analisa_29"/>
      <sheetName val="Daftar_Subkon9"/>
      <sheetName val="rekap_ahs8"/>
      <sheetName val="Rekap_Biaya9"/>
      <sheetName val="Price_Biaya_Cadangan9"/>
      <sheetName val="BQ_Rekapitulasi__Akhir17"/>
      <sheetName val="A(Rev_3)8"/>
      <sheetName val="Agregat_Halus_&amp;_Kasar8"/>
      <sheetName val="Cover_Daf-29"/>
      <sheetName val="Form-3_38"/>
      <sheetName val="8LT_129"/>
      <sheetName val="Supl_X8"/>
      <sheetName val="ANALISA_TENDER8"/>
      <sheetName val="Daftar_Harga8"/>
      <sheetName val="HARGA_MATERIAL8"/>
      <sheetName val="BQ_ARS8"/>
      <sheetName val="Input_Data8"/>
      <sheetName val="Rekap_Direct_Cost8"/>
      <sheetName val="Sumber_Daya8"/>
      <sheetName val="Man_Power8"/>
      <sheetName val="BOQ_8"/>
      <sheetName val="BOQ_KSN8"/>
      <sheetName val="DC_HOT_MIX28"/>
      <sheetName val="Daftar_Upah8"/>
      <sheetName val="ANALISA_PEK_UMUM8"/>
      <sheetName val="RINCIAN_SD_8"/>
      <sheetName val="rekap_index_eskalasi8"/>
      <sheetName val="Basic_P8"/>
      <sheetName val="플랜트_설치8"/>
      <sheetName val="HRG_BHN8"/>
      <sheetName val="SUB_TOTAL___8"/>
      <sheetName val="Harsat_Bahan8"/>
      <sheetName val="H_DASAR8"/>
      <sheetName val="Daft_upah,_bahan_&amp;alat8"/>
      <sheetName val="Harga_S_Dasar8"/>
      <sheetName val="BQ_PL_8"/>
      <sheetName val="BQ_Rekapitulasi__Akhir18"/>
      <sheetName val="BQ_Rekapitulasi_Akhir14"/>
      <sheetName val="Fill_this_out_first___16"/>
      <sheetName val="ELEMENT_SUM8"/>
      <sheetName val="REF_ONLY8"/>
      <sheetName val="???_??8"/>
      <sheetName val="Rkap_Bya8"/>
      <sheetName val="RAB_SEKRETARIAT_(1)8"/>
      <sheetName val="CABLE_BULK8"/>
      <sheetName val="An_PLB8"/>
      <sheetName val="Perm__Test8"/>
      <sheetName val="bahan_8"/>
      <sheetName val="Kuantitas_&amp;_Harga8"/>
      <sheetName val="HRG_DSR8"/>
      <sheetName val="Weight_Bridge8"/>
      <sheetName val="Rinc_Ged_A_(G_Utama)8"/>
      <sheetName val="TE_TS_FA_LAN_MATV8"/>
      <sheetName val="II__TAHANAN_UMUM8"/>
      <sheetName val="Rencana_vs_Realisasi8"/>
      <sheetName val="4-Basic_Price8"/>
      <sheetName val="@nalisa_E8"/>
      <sheetName val="Harga_Satuan8"/>
      <sheetName val="ANALISA_SNI'08(ubh_bgsting)8"/>
      <sheetName val="Sat_Bah___Up8"/>
      <sheetName val="______8"/>
      <sheetName val="rincian_per_proyek8"/>
      <sheetName val="Sum_IF8"/>
      <sheetName val="cash_flow8"/>
      <sheetName val="Price_Persiapan_dan_Penunjang8"/>
      <sheetName val="Grand_Sum_BT8"/>
      <sheetName val="Rekap_Sal8"/>
      <sheetName val="Analisa_ARS8"/>
      <sheetName val="Cover_Daf_28"/>
      <sheetName val="Vol__Mat_SC8"/>
      <sheetName val="Page_18"/>
      <sheetName val="Orgs_Proy8"/>
      <sheetName val="UNIT_PRICE8"/>
      <sheetName val="supporting_data8"/>
      <sheetName val="basic_price8"/>
      <sheetName val="為替レ－ト_8"/>
      <sheetName val="B_Q_20078"/>
      <sheetName val="Daft_2_114"/>
      <sheetName val="Combinned_&amp;_Grafic_HB8"/>
      <sheetName val="2_108"/>
      <sheetName val="Fill_this_out_first___17"/>
      <sheetName val="Unit_Rate8"/>
      <sheetName val="BASIC_PRICE_8"/>
      <sheetName val="Conn__Lib8"/>
      <sheetName val="struktur_tdk_dipakai8"/>
      <sheetName val="DIV_16"/>
      <sheetName val="HR_SAT6"/>
      <sheetName val="Upah_bhn_mat6"/>
      <sheetName val="Alat_&amp;_Bahan8"/>
      <sheetName val="_SAT_PL7"/>
      <sheetName val="U__div_27"/>
      <sheetName val="Analisa_RAP7"/>
      <sheetName val="Master_Edit7"/>
      <sheetName val="Rek_Analisa7"/>
      <sheetName val="RBP__27"/>
      <sheetName val="SCHEDULE_7"/>
      <sheetName val="Analisa_Baku_ME7"/>
      <sheetName val="VAC_BDWN7"/>
      <sheetName val="Harsat_Upah7"/>
      <sheetName val="Part_A_+_B8"/>
      <sheetName val="bq_T_Abang7"/>
      <sheetName val="RAB_Jalan7"/>
      <sheetName val="Jadwal_Kerja_Bln6"/>
      <sheetName val="Rekap_DKH7"/>
      <sheetName val="BARU-4_7"/>
      <sheetName val="REKAP_ARSITEKTUR_6"/>
      <sheetName val="DAFTAR_77"/>
      <sheetName val="Galian_batu7"/>
      <sheetName val="HARGA_DSR6"/>
      <sheetName val="BEBAN_P_DITAIL7"/>
      <sheetName val="H__Dasar7"/>
      <sheetName val="BAR_SCREEN7"/>
      <sheetName val="HRG_BAHAN7"/>
      <sheetName val="Calcu_026"/>
      <sheetName val="master_schedule6"/>
      <sheetName val="A+Supl_6"/>
      <sheetName val="Cable_Data_from_Attachment-C6"/>
      <sheetName val="BQ_Elektrikal7"/>
      <sheetName val="bahan_upah6"/>
      <sheetName val="Hrg_Satuan_&amp;_Upah7"/>
      <sheetName val="RAB_ASRAMA_(7_A)6"/>
      <sheetName val="mA_THP_III7"/>
      <sheetName val="Apr_'157"/>
      <sheetName val="Aug_'147"/>
      <sheetName val="Des_'147"/>
      <sheetName val="Feb_'157"/>
      <sheetName val="Jan_'157"/>
      <sheetName val="Jul_'147"/>
      <sheetName val="Jun_'147"/>
      <sheetName val="Mar_'157"/>
      <sheetName val="Mei_'147"/>
      <sheetName val="Mei_'157"/>
      <sheetName val="Nov_'147"/>
      <sheetName val="Oct_'147"/>
      <sheetName val="Sep_'147"/>
      <sheetName val="Ope_FC7"/>
      <sheetName val="Urai__Resap_pengikat7"/>
      <sheetName val="NP_(2)6"/>
      <sheetName val="D_797"/>
      <sheetName val="D_817"/>
      <sheetName val="D_827"/>
      <sheetName val="D_837"/>
      <sheetName val="D_847"/>
      <sheetName val="D_857"/>
      <sheetName val="D_867"/>
      <sheetName val="D_877"/>
      <sheetName val="D_887"/>
      <sheetName val="D_897"/>
      <sheetName val="D_927"/>
      <sheetName val="D_937"/>
      <sheetName val="D_947"/>
      <sheetName val="D_957"/>
      <sheetName val="D_967"/>
      <sheetName val="7_공정표7"/>
      <sheetName val="Master_1_07"/>
      <sheetName val="ANALISA_KUSEN7"/>
      <sheetName val="REKAP_ANALISA6"/>
      <sheetName val="Isolasi_Luar7"/>
      <sheetName val="Isolasi_Luar_Dalam7"/>
      <sheetName val="Tanpa_Isolasi7"/>
      <sheetName val="RAB_Gedung_Utama7"/>
      <sheetName val="Option_List7"/>
      <sheetName val="HASAT_DASAR7"/>
      <sheetName val="SELISIH_HARGA7"/>
      <sheetName val="R_A_B_7"/>
      <sheetName val="MATERIAL_ANALISA7"/>
      <sheetName val="BQ_Rekapitulasi_Akhir15"/>
      <sheetName val="Anl_+6"/>
      <sheetName val="rekap_konst6"/>
      <sheetName val="REKAP_PAGAR_DEPAN6"/>
      <sheetName val="REKAP_LOKAL6"/>
      <sheetName val="REKAP_PAGAR_SAMPING6"/>
      <sheetName val="REKAP_GERBANG6"/>
      <sheetName val="AHS_Aspal6"/>
      <sheetName val="L__Hr6"/>
      <sheetName val="HAl_276"/>
      <sheetName val="Uraian_Pekerjaan6"/>
      <sheetName val="An_H_Sat_Pek_Ut6"/>
      <sheetName val="Rev__RBP-KP6"/>
      <sheetName val="Rev_RBP-1_6"/>
      <sheetName val="Daft_2_115"/>
      <sheetName val="RAB_(I)6"/>
      <sheetName val="RAB_ME6"/>
      <sheetName val="Harsat_Alat6"/>
      <sheetName val="A-11_Steel_Str6"/>
      <sheetName val="A-03_Pile6"/>
      <sheetName val="RAB_6"/>
      <sheetName val="HARGA_ALAT6"/>
      <sheetName val="AGG,_C6"/>
      <sheetName val="RAB_Kantin6"/>
      <sheetName val="RAB_Rektorat6"/>
      <sheetName val="RAB_Masjid6"/>
      <sheetName val="RAB_Gd_Kuliah6"/>
      <sheetName val="RAB_Asrama_Putri6"/>
      <sheetName val="RAB_Asrama_Putra6"/>
      <sheetName val="RAB_Cottage_456"/>
      <sheetName val="RAB_Cottage_706"/>
      <sheetName val="RAB_Cottage_1406"/>
      <sheetName val="1_1_ALAT_TULIS_KANTOR6"/>
      <sheetName val="Rawat_Inap6"/>
      <sheetName val="T__Cs_Log_P_III6"/>
      <sheetName val="anal_P6"/>
      <sheetName val="Pen_Macadam6"/>
      <sheetName val="pry_05_Pegawai6"/>
      <sheetName val="P_M(Monitoring_Sche)7"/>
      <sheetName val="Lab_Sche_(Summary)_7"/>
      <sheetName val="2_1_受電設備棟7"/>
      <sheetName val="2_2_受・防火水槽7"/>
      <sheetName val="2_3_排水処理設備棟7"/>
      <sheetName val="2_4_倉庫棟7"/>
      <sheetName val="2_5_守衛棟7"/>
      <sheetName val="Posisi_Biaya6"/>
      <sheetName val="Satuan_Dasar6"/>
      <sheetName val="S_roomToyota6"/>
      <sheetName val="Rev_Type6"/>
      <sheetName val="tabel_profil6"/>
      <sheetName val="tidak_dipakai6"/>
      <sheetName val="RAB_&amp;_RCO_OWNER_VERS_6"/>
      <sheetName val="anl_sa6"/>
      <sheetName val="B_as6"/>
      <sheetName val="Ahs_26"/>
      <sheetName val="Ahs_16"/>
      <sheetName val="Lap__Minggu_81_(JUNI)6"/>
      <sheetName val="PEMBESIAN_BALOK_INDUK!6"/>
      <sheetName val="anal_Lamp_4a6"/>
      <sheetName val="upah_bahan_6"/>
      <sheetName val="H_Satuan_(2)10"/>
      <sheetName val="H_Satuan11"/>
      <sheetName val="cold_mill10"/>
      <sheetName val="Analisa_210"/>
      <sheetName val="Daftar_Subkon10"/>
      <sheetName val="rekap_ahs9"/>
      <sheetName val="Rekap_Biaya10"/>
      <sheetName val="Price_Biaya_Cadangan10"/>
      <sheetName val="BQ_Rekapitulasi__Akhir19"/>
      <sheetName val="A(Rev_3)9"/>
      <sheetName val="Agregat_Halus_&amp;_Kasar9"/>
      <sheetName val="Cover_Daf-210"/>
      <sheetName val="Form-3_39"/>
      <sheetName val="8LT_1210"/>
      <sheetName val="Supl_X9"/>
      <sheetName val="ANALISA_TENDER9"/>
      <sheetName val="Daftar_Harga9"/>
      <sheetName val="HARGA_MATERIAL9"/>
      <sheetName val="BQ_ARS9"/>
      <sheetName val="Input_Data9"/>
      <sheetName val="Rekap_Direct_Cost9"/>
      <sheetName val="Sumber_Daya9"/>
      <sheetName val="Man_Power9"/>
      <sheetName val="BOQ_9"/>
      <sheetName val="BOQ_KSN9"/>
      <sheetName val="DC_HOT_MIX29"/>
      <sheetName val="Daftar_Upah9"/>
      <sheetName val="ANALISA_PEK_UMUM9"/>
      <sheetName val="RINCIAN_SD_9"/>
      <sheetName val="rekap_index_eskalasi9"/>
      <sheetName val="Basic_P9"/>
      <sheetName val="플랜트_설치9"/>
      <sheetName val="HRG_BHN9"/>
      <sheetName val="SUB_TOTAL___9"/>
      <sheetName val="Harsat_Bahan9"/>
      <sheetName val="H_DASAR9"/>
      <sheetName val="Daft_upah,_bahan_&amp;alat9"/>
      <sheetName val="Harga_S_Dasar9"/>
      <sheetName val="BQ_PL_9"/>
      <sheetName val="BQ_Rekapitulasi__Akhir20"/>
      <sheetName val="BQ_Rekapitulasi_Akhir16"/>
      <sheetName val="Fill_this_out_first___18"/>
      <sheetName val="ELEMENT_SUM9"/>
      <sheetName val="REF_ONLY9"/>
      <sheetName val="???_??9"/>
      <sheetName val="Rkap_Bya9"/>
      <sheetName val="RAB_SEKRETARIAT_(1)9"/>
      <sheetName val="CABLE_BULK9"/>
      <sheetName val="An_PLB9"/>
      <sheetName val="Perm__Test9"/>
      <sheetName val="bahan_9"/>
      <sheetName val="Kuantitas_&amp;_Harga9"/>
      <sheetName val="HRG_DSR9"/>
      <sheetName val="Weight_Bridge9"/>
      <sheetName val="Rinc_Ged_A_(G_Utama)9"/>
      <sheetName val="TE_TS_FA_LAN_MATV9"/>
      <sheetName val="II__TAHANAN_UMUM9"/>
      <sheetName val="Rencana_vs_Realisasi9"/>
      <sheetName val="4-Basic_Price9"/>
      <sheetName val="@nalisa_E9"/>
      <sheetName val="Harga_Satuan9"/>
      <sheetName val="ANALISA_SNI'08(ubh_bgsting)9"/>
      <sheetName val="Sat_Bah___Up9"/>
      <sheetName val="______9"/>
      <sheetName val="rincian_per_proyek9"/>
      <sheetName val="Sum_IF9"/>
      <sheetName val="cash_flow9"/>
      <sheetName val="Price_Persiapan_dan_Penunjang9"/>
      <sheetName val="Grand_Sum_BT9"/>
      <sheetName val="Rekap_Sal9"/>
      <sheetName val="Analisa_ARS9"/>
      <sheetName val="Cover_Daf_29"/>
      <sheetName val="Vol__Mat_SC9"/>
      <sheetName val="Page_19"/>
      <sheetName val="Orgs_Proy9"/>
      <sheetName val="UNIT_PRICE9"/>
      <sheetName val="supporting_data9"/>
      <sheetName val="basic_price9"/>
      <sheetName val="為替レ－ト_9"/>
      <sheetName val="B_Q_20079"/>
      <sheetName val="Daft_2_116"/>
      <sheetName val="Combinned_&amp;_Grafic_HB9"/>
      <sheetName val="2_109"/>
      <sheetName val="Fill_this_out_first___19"/>
      <sheetName val="Unit_Rate9"/>
      <sheetName val="BASIC_PRICE_9"/>
      <sheetName val="Conn__Lib9"/>
      <sheetName val="struktur_tdk_dipakai9"/>
      <sheetName val="DIV_17"/>
      <sheetName val="HR_SAT7"/>
      <sheetName val="Upah_bhn_mat7"/>
      <sheetName val="Alat_&amp;_Bahan9"/>
      <sheetName val="_SAT_PL8"/>
      <sheetName val="U__div_28"/>
      <sheetName val="Analisa_RAP8"/>
      <sheetName val="Master_Edit8"/>
      <sheetName val="Rek_Analisa8"/>
      <sheetName val="RBP__28"/>
      <sheetName val="SCHEDULE_8"/>
      <sheetName val="Analisa_Baku_ME8"/>
      <sheetName val="VAC_BDWN8"/>
      <sheetName val="Harsat_Upah8"/>
      <sheetName val="Part_A_+_B9"/>
      <sheetName val="bq_T_Abang8"/>
      <sheetName val="RAB_Jalan8"/>
      <sheetName val="Jadwal_Kerja_Bln7"/>
      <sheetName val="Rekap_DKH8"/>
      <sheetName val="BARU-4_8"/>
      <sheetName val="REKAP_ARSITEKTUR_7"/>
      <sheetName val="DAFTAR_78"/>
      <sheetName val="Galian_batu8"/>
      <sheetName val="HARGA_DSR7"/>
      <sheetName val="BEBAN_P_DITAIL8"/>
      <sheetName val="H__Dasar8"/>
      <sheetName val="BAR_SCREEN8"/>
      <sheetName val="HRG_BAHAN8"/>
      <sheetName val="Calcu_027"/>
      <sheetName val="master_schedule7"/>
      <sheetName val="A+Supl_7"/>
      <sheetName val="Cable_Data_from_Attachment-C7"/>
      <sheetName val="BQ_Elektrikal8"/>
      <sheetName val="bahan_upah7"/>
      <sheetName val="Hrg_Satuan_&amp;_Upah8"/>
      <sheetName val="RAB_ASRAMA_(7_A)7"/>
      <sheetName val="mA_THP_III8"/>
      <sheetName val="Apr_'158"/>
      <sheetName val="Aug_'148"/>
      <sheetName val="Des_'148"/>
      <sheetName val="Feb_'158"/>
      <sheetName val="Jan_'158"/>
      <sheetName val="Jul_'148"/>
      <sheetName val="Jun_'148"/>
      <sheetName val="Mar_'158"/>
      <sheetName val="Mei_'148"/>
      <sheetName val="Mei_'158"/>
      <sheetName val="Nov_'148"/>
      <sheetName val="Oct_'148"/>
      <sheetName val="Sep_'148"/>
      <sheetName val="Ope_FC8"/>
      <sheetName val="Urai__Resap_pengikat8"/>
      <sheetName val="NP_(2)7"/>
      <sheetName val="D_798"/>
      <sheetName val="D_818"/>
      <sheetName val="D_828"/>
      <sheetName val="D_838"/>
      <sheetName val="D_848"/>
      <sheetName val="D_858"/>
      <sheetName val="D_868"/>
      <sheetName val="D_878"/>
      <sheetName val="D_888"/>
      <sheetName val="D_898"/>
      <sheetName val="D_928"/>
      <sheetName val="D_938"/>
      <sheetName val="D_948"/>
      <sheetName val="D_958"/>
      <sheetName val="D_968"/>
      <sheetName val="7_공정표8"/>
      <sheetName val="Master_1_08"/>
      <sheetName val="ANALISA_KUSEN8"/>
      <sheetName val="REKAP_ANALISA7"/>
      <sheetName val="Isolasi_Luar8"/>
      <sheetName val="Isolasi_Luar_Dalam8"/>
      <sheetName val="Tanpa_Isolasi8"/>
      <sheetName val="RAB_Gedung_Utama8"/>
      <sheetName val="Option_List8"/>
      <sheetName val="HASAT_DASAR8"/>
      <sheetName val="SELISIH_HARGA8"/>
      <sheetName val="R_A_B_8"/>
      <sheetName val="MATERIAL_ANALISA8"/>
      <sheetName val="BQ_Rekapitulasi_Akhir17"/>
      <sheetName val="Anl_+7"/>
      <sheetName val="rekap_konst7"/>
      <sheetName val="REKAP_PAGAR_DEPAN7"/>
      <sheetName val="REKAP_LOKAL7"/>
      <sheetName val="REKAP_PAGAR_SAMPING7"/>
      <sheetName val="REKAP_GERBANG7"/>
      <sheetName val="AHS_Aspal7"/>
      <sheetName val="L__Hr7"/>
      <sheetName val="HAl_277"/>
      <sheetName val="Uraian_Pekerjaan7"/>
      <sheetName val="An_H_Sat_Pek_Ut7"/>
      <sheetName val="Rev__RBP-KP7"/>
      <sheetName val="Rev_RBP-1_7"/>
      <sheetName val="Daft_2_117"/>
      <sheetName val="RAB_(I)7"/>
      <sheetName val="RAB_ME7"/>
      <sheetName val="Harsat_Alat7"/>
      <sheetName val="A-11_Steel_Str7"/>
      <sheetName val="A-03_Pile7"/>
      <sheetName val="RAB_7"/>
      <sheetName val="HARGA_ALAT7"/>
      <sheetName val="AGG,_C7"/>
      <sheetName val="RAB_Kantin7"/>
      <sheetName val="RAB_Rektorat7"/>
      <sheetName val="RAB_Masjid7"/>
      <sheetName val="RAB_Gd_Kuliah7"/>
      <sheetName val="RAB_Asrama_Putri7"/>
      <sheetName val="RAB_Asrama_Putra7"/>
      <sheetName val="RAB_Cottage_457"/>
      <sheetName val="RAB_Cottage_707"/>
      <sheetName val="RAB_Cottage_1407"/>
      <sheetName val="1_1_ALAT_TULIS_KANTOR7"/>
      <sheetName val="Rawat_Inap7"/>
      <sheetName val="T__Cs_Log_P_III7"/>
      <sheetName val="anal_P7"/>
      <sheetName val="Pen_Macadam7"/>
      <sheetName val="pry_05_Pegawai7"/>
      <sheetName val="P_M(Monitoring_Sche)8"/>
      <sheetName val="Lab_Sche_(Summary)_8"/>
      <sheetName val="2_1_受電設備棟8"/>
      <sheetName val="2_2_受・防火水槽8"/>
      <sheetName val="2_3_排水処理設備棟8"/>
      <sheetName val="2_4_倉庫棟8"/>
      <sheetName val="2_5_守衛棟8"/>
      <sheetName val="Posisi_Biaya7"/>
      <sheetName val="Satuan_Dasar7"/>
      <sheetName val="S_roomToyota7"/>
      <sheetName val="Rev_Type7"/>
      <sheetName val="tabel_profil7"/>
      <sheetName val="tidak_dipakai7"/>
      <sheetName val="RAB_&amp;_RCO_OWNER_VERS_7"/>
      <sheetName val="anl_sa7"/>
      <sheetName val="B_as7"/>
      <sheetName val="Ahs_27"/>
      <sheetName val="Ahs_17"/>
      <sheetName val="Lap__Minggu_81_(JUNI)7"/>
      <sheetName val="PEMBESIAN_BALOK_INDUK!7"/>
      <sheetName val="anal_Lamp_4a7"/>
      <sheetName val="upah_bahan_7"/>
      <sheetName val="CTSB"/>
      <sheetName val="R-Cw"/>
      <sheetName val="H_Satuan_(2)11"/>
      <sheetName val="H_Satuan12"/>
      <sheetName val="cold_mill11"/>
      <sheetName val="Daftar_Subkon11"/>
      <sheetName val="Analisa_211"/>
      <sheetName val="Rekap_Biaya11"/>
      <sheetName val="Price_Biaya_Cadangan11"/>
      <sheetName val="BQ_Rekapitulasi__Akhir21"/>
      <sheetName val="8LT_1211"/>
      <sheetName val="Agregat_Halus_&amp;_Kasar10"/>
      <sheetName val="HARGA_MATERIAL10"/>
      <sheetName val="Supl_X10"/>
      <sheetName val="Rekap_Direct_Cost10"/>
      <sheetName val="Cover_Daf-211"/>
      <sheetName val="A(Rev_3)10"/>
      <sheetName val="ANALISA_TENDER10"/>
      <sheetName val="DC_HOT_MIX210"/>
      <sheetName val="Man_Power10"/>
      <sheetName val="BOQ_KSN10"/>
      <sheetName val="Daftar_Upah10"/>
      <sheetName val="ANALISA_PEK_UMUM10"/>
      <sheetName val="RINCIAN_SD_10"/>
      <sheetName val="BQ_ARS10"/>
      <sheetName val="플랜트_설치10"/>
      <sheetName val="Sumber_Daya10"/>
      <sheetName val="Daftar_Harga10"/>
      <sheetName val="Form-3_310"/>
      <sheetName val="H_DASAR10"/>
      <sheetName val="Input_Data10"/>
      <sheetName val="rekap_ahs10"/>
      <sheetName val="BQ_Rekapitulasi_Akhir19"/>
      <sheetName val="HRG_BHN10"/>
      <sheetName val="SUB_TOTAL___10"/>
      <sheetName val="Cover_Daf_210"/>
      <sheetName val="Weight_Bridge10"/>
      <sheetName val="BOQ_10"/>
      <sheetName val="Harga_Satuan10"/>
      <sheetName val="BQ_Rekapitulasi__Akhir22"/>
      <sheetName val="Kuantitas_&amp;_Harga10"/>
      <sheetName val="BQ_PL_10"/>
      <sheetName val="Basic_P10"/>
      <sheetName val="rekap_index_eskalasi10"/>
      <sheetName val="Harsat_Bahan10"/>
      <sheetName val="Daft_upah,_bahan_&amp;alat10"/>
      <sheetName val="Harga_S_Dasar10"/>
      <sheetName val="Analisa_ARS10"/>
      <sheetName val="ELEMENT_SUM10"/>
      <sheetName val="Rkap_Bya10"/>
      <sheetName val="DAFTAR_79"/>
      <sheetName val="REF_ONLY10"/>
      <sheetName val="RAB_SEKRETARIAT_(1)10"/>
      <sheetName val="CABLE_BULK10"/>
      <sheetName val="______10"/>
      <sheetName val="Vol__Mat_SC10"/>
      <sheetName val="An_PLB10"/>
      <sheetName val="TE_TS_FA_LAN_MATV10"/>
      <sheetName val="Price_Persiapan_dan_Penunjang10"/>
      <sheetName val="Page_110"/>
      <sheetName val="Ope_FC9"/>
      <sheetName val="Harsat_Upah9"/>
      <sheetName val="UNIT_PRICE10"/>
      <sheetName val="Galian_batu9"/>
      <sheetName val="_SAT_PL9"/>
      <sheetName val="Rekap_DKH9"/>
      <sheetName val="bahan_10"/>
      <sheetName val="rincian_per_proyek10"/>
      <sheetName val="Orgs_Proy10"/>
      <sheetName val="II__TAHANAN_UMUM10"/>
      <sheetName val="U__div_29"/>
      <sheetName val="Analisa_RAP9"/>
      <sheetName val="Apr_'159"/>
      <sheetName val="Aug_'149"/>
      <sheetName val="Des_'149"/>
      <sheetName val="Feb_'159"/>
      <sheetName val="Jan_'159"/>
      <sheetName val="Jul_'149"/>
      <sheetName val="Jun_'149"/>
      <sheetName val="Mar_'159"/>
      <sheetName val="Mei_'149"/>
      <sheetName val="Mei_'159"/>
      <sheetName val="Nov_'149"/>
      <sheetName val="Oct_'149"/>
      <sheetName val="Sep_'149"/>
      <sheetName val="為替レ－ト_10"/>
      <sheetName val="supporting_data10"/>
      <sheetName val="2_1010"/>
      <sheetName val="B_Q_200710"/>
      <sheetName val="Combinned_&amp;_Grafic_HB10"/>
      <sheetName val="Alat_&amp;_Bahan10"/>
      <sheetName val="Urai__Resap_pengikat9"/>
      <sheetName val="Part_A_+_B10"/>
      <sheetName val="Fill_this_out_first___20"/>
      <sheetName val="Analisa_Baku_ME9"/>
      <sheetName val="VAC_BDWN9"/>
      <sheetName val="RAB_Jalan9"/>
      <sheetName val="cash_flow10"/>
      <sheetName val="RBP__29"/>
      <sheetName val="BARU-4_9"/>
      <sheetName val="Master_Edit9"/>
      <sheetName val="Rek_Analisa9"/>
      <sheetName val="BQ_Elektrikal9"/>
      <sheetName val="NP_(2)9"/>
      <sheetName val="D_799"/>
      <sheetName val="D_819"/>
      <sheetName val="D_829"/>
      <sheetName val="D_839"/>
      <sheetName val="D_849"/>
      <sheetName val="D_859"/>
      <sheetName val="D_869"/>
      <sheetName val="D_879"/>
      <sheetName val="D_889"/>
      <sheetName val="D_899"/>
      <sheetName val="D_929"/>
      <sheetName val="D_939"/>
      <sheetName val="D_949"/>
      <sheetName val="D_959"/>
      <sheetName val="D_969"/>
      <sheetName val="7_공정표9"/>
      <sheetName val="Master_1_09"/>
      <sheetName val="Hrg_Satuan_&amp;_Upah9"/>
      <sheetName val="mA_THP_III9"/>
      <sheetName val="BEBAN_P_DITAIL9"/>
      <sheetName val="H__Dasar9"/>
      <sheetName val="BAR_SCREEN9"/>
      <sheetName val="HRG_BAHAN9"/>
      <sheetName val="???_??10"/>
      <sheetName val="ANALISA_KUSEN9"/>
      <sheetName val="SCHEDULE_9"/>
      <sheetName val="REKAP_ARSITEKTUR_9"/>
      <sheetName val="A+Supl_9"/>
      <sheetName val="HAl_279"/>
      <sheetName val="bq_T_Abang9"/>
      <sheetName val="Anl_+9"/>
      <sheetName val="Cable_Data_from_Attachment-C9"/>
      <sheetName val="BQ_Rekapitulasi_Akhir20"/>
      <sheetName val="Isolasi_Luar9"/>
      <sheetName val="Isolasi_Luar_Dalam9"/>
      <sheetName val="Tanpa_Isolasi9"/>
      <sheetName val="RAB_Gedung_Utama9"/>
      <sheetName val="Option_List9"/>
      <sheetName val="HASAT_DASAR9"/>
      <sheetName val="SELISIH_HARGA9"/>
      <sheetName val="R_A_B_9"/>
      <sheetName val="MATERIAL_ANALISA9"/>
      <sheetName val="RAB_(I)9"/>
      <sheetName val="AnalisaSIPIL_RIIL9"/>
      <sheetName val="Harsat_Alat9"/>
      <sheetName val="A-11_Steel_Str9"/>
      <sheetName val="A-03_Pile9"/>
      <sheetName val="anl_sa9"/>
      <sheetName val="B_as9"/>
      <sheetName val="Hrg_Sat9"/>
      <sheetName val="AnalisaSIPIL_RIIL5"/>
      <sheetName val="AnalisaSIPIL_RIIL6"/>
      <sheetName val="AnalisaSIPIL_RIIL7"/>
      <sheetName val="Hrg_Sat7"/>
      <sheetName val="NP_(2)8"/>
      <sheetName val="REKAP_ARSITEKTUR_8"/>
      <sheetName val="A+Supl_8"/>
      <sheetName val="HAl_278"/>
      <sheetName val="Anl_+8"/>
      <sheetName val="Cable_Data_from_Attachment-C8"/>
      <sheetName val="BQ_Rekapitulasi_Akhir18"/>
      <sheetName val="RAB_(I)8"/>
      <sheetName val="AnalisaSIPIL_RIIL8"/>
      <sheetName val="Harsat_Alat8"/>
      <sheetName val="A-11_Steel_Str8"/>
      <sheetName val="A-03_Pile8"/>
      <sheetName val="anl_sa8"/>
      <sheetName val="B_as8"/>
      <sheetName val="Hrg_Sat8"/>
      <sheetName val="Letter"/>
      <sheetName val="H_Satuan_(2)12"/>
      <sheetName val="H_Satuan13"/>
      <sheetName val="cold_mill12"/>
      <sheetName val="Daftar_Subkon12"/>
      <sheetName val="Analisa_212"/>
      <sheetName val="Rekap_Biaya12"/>
      <sheetName val="Price_Biaya_Cadangan12"/>
      <sheetName val="BQ_Rekapitulasi__Akhir23"/>
      <sheetName val="8LT_1212"/>
      <sheetName val="Agregat_Halus_&amp;_Kasar11"/>
      <sheetName val="HARGA_MATERIAL11"/>
      <sheetName val="Supl_X11"/>
      <sheetName val="Rekap_Direct_Cost11"/>
      <sheetName val="Cover_Daf-212"/>
      <sheetName val="A(Rev_3)11"/>
      <sheetName val="ANALISA_TENDER11"/>
      <sheetName val="DC_HOT_MIX211"/>
      <sheetName val="Man_Power11"/>
      <sheetName val="BOQ_KSN11"/>
      <sheetName val="Daftar_Upah11"/>
      <sheetName val="ANALISA_PEK_UMUM11"/>
      <sheetName val="RINCIAN_SD_11"/>
      <sheetName val="BQ_ARS11"/>
      <sheetName val="플랜트_설치11"/>
      <sheetName val="Sumber_Daya11"/>
      <sheetName val="Daftar_Harga11"/>
      <sheetName val="Form-3_311"/>
      <sheetName val="H_DASAR11"/>
      <sheetName val="Input_Data11"/>
      <sheetName val="rekap_ahs11"/>
      <sheetName val="BQ_Rekapitulasi_Akhir21"/>
      <sheetName val="HRG_BHN11"/>
      <sheetName val="SUB_TOTAL___11"/>
      <sheetName val="Cover_Daf_211"/>
      <sheetName val="Weight_Bridge11"/>
      <sheetName val="BOQ_11"/>
      <sheetName val="Harga_Satuan11"/>
      <sheetName val="BQ_Rekapitulasi__Akhir24"/>
      <sheetName val="Kuantitas_&amp;_Harga11"/>
      <sheetName val="BQ_PL_11"/>
      <sheetName val="Fill_this_out_first___21"/>
      <sheetName val="Basic_P11"/>
      <sheetName val="rekap_index_eskalasi11"/>
      <sheetName val="Harsat_Bahan11"/>
      <sheetName val="Daft_upah,_bahan_&amp;alat11"/>
      <sheetName val="Harga_S_Dasar11"/>
      <sheetName val="Analisa_ARS11"/>
      <sheetName val="ELEMENT_SUM11"/>
      <sheetName val="Rkap_Bya11"/>
      <sheetName val="DAFTAR_710"/>
      <sheetName val="REF_ONLY11"/>
      <sheetName val="RAB_SEKRETARIAT_(1)11"/>
      <sheetName val="CABLE_BULK11"/>
      <sheetName val="______11"/>
      <sheetName val="Vol__Mat_SC11"/>
      <sheetName val="An_PLB11"/>
      <sheetName val="TE_TS_FA_LAN_MATV11"/>
      <sheetName val="Price_Persiapan_dan_Penunjang11"/>
      <sheetName val="Page_111"/>
      <sheetName val="Ope_FC10"/>
      <sheetName val="Harsat_Upah10"/>
      <sheetName val="BASIC_PRICE_10"/>
      <sheetName val="Conn__Lib10"/>
      <sheetName val="Sat_Bah___Up10"/>
      <sheetName val="UNIT_PRICE11"/>
      <sheetName val="Galian_batu10"/>
      <sheetName val="_SAT_PL10"/>
      <sheetName val="Grand_Sum_BT10"/>
      <sheetName val="Rekap_DKH10"/>
      <sheetName val="bahan_11"/>
      <sheetName val="rincian_per_proyek11"/>
      <sheetName val="Orgs_Proy11"/>
      <sheetName val="II__TAHANAN_UMUM11"/>
      <sheetName val="Sum_IF10"/>
      <sheetName val="U__div_210"/>
      <sheetName val="Analisa_RAP10"/>
      <sheetName val="Apr_'1510"/>
      <sheetName val="Aug_'1410"/>
      <sheetName val="Des_'1410"/>
      <sheetName val="Feb_'1510"/>
      <sheetName val="Jan_'1510"/>
      <sheetName val="Jul_'1410"/>
      <sheetName val="Jun_'1410"/>
      <sheetName val="Mar_'1510"/>
      <sheetName val="Mei_'1410"/>
      <sheetName val="Mei_'1510"/>
      <sheetName val="Nov_'1410"/>
      <sheetName val="Oct_'1410"/>
      <sheetName val="Sep_'1410"/>
      <sheetName val="為替レ－ト_11"/>
      <sheetName val="supporting_data11"/>
      <sheetName val="Rekap_Sal10"/>
      <sheetName val="2_1011"/>
      <sheetName val="Perm__Test10"/>
      <sheetName val="B_Q_200711"/>
      <sheetName val="Combinned_&amp;_Grafic_HB11"/>
      <sheetName val="Alat_&amp;_Bahan11"/>
      <sheetName val="Urai__Resap_pengikat10"/>
      <sheetName val="Part_A_+_B11"/>
      <sheetName val="Fill_this_out_first___22"/>
      <sheetName val="Analisa_Baku_ME10"/>
      <sheetName val="VAC_BDWN10"/>
      <sheetName val="RAB_Jalan10"/>
      <sheetName val="basic_price10"/>
      <sheetName val="cash_flow11"/>
      <sheetName val="RBP__210"/>
      <sheetName val="BARU-4_10"/>
      <sheetName val="Master_Edit10"/>
      <sheetName val="Rek_Analisa10"/>
      <sheetName val="BQ_Elektrikal10"/>
      <sheetName val="4-Basic_Price10"/>
      <sheetName val="NP_(2)10"/>
      <sheetName val="D_7910"/>
      <sheetName val="D_8110"/>
      <sheetName val="D_8210"/>
      <sheetName val="D_8310"/>
      <sheetName val="D_8410"/>
      <sheetName val="D_8510"/>
      <sheetName val="D_8610"/>
      <sheetName val="D_8710"/>
      <sheetName val="D_8810"/>
      <sheetName val="D_8910"/>
      <sheetName val="D_9210"/>
      <sheetName val="D_9310"/>
      <sheetName val="D_9410"/>
      <sheetName val="D_9510"/>
      <sheetName val="D_9610"/>
      <sheetName val="7_공정표10"/>
      <sheetName val="Master_1_010"/>
      <sheetName val="Unit_Rate10"/>
      <sheetName val="struktur_tdk_dipakai10"/>
      <sheetName val="ANALISA_SNI'08(ubh_bgsting)10"/>
      <sheetName val="Rinc_Ged_A_(G_Utama)10"/>
      <sheetName val="Hrg_Satuan_&amp;_Upah10"/>
      <sheetName val="mA_THP_III10"/>
      <sheetName val="BEBAN_P_DITAIL10"/>
      <sheetName val="H__Dasar10"/>
      <sheetName val="BAR_SCREEN10"/>
      <sheetName val="HRG_BAHAN10"/>
      <sheetName val="HRG_DSR10"/>
      <sheetName val="???_??11"/>
      <sheetName val="ANALISA_KUSEN10"/>
      <sheetName val="SCHEDULE_10"/>
      <sheetName val="REKAP_ARSITEKTUR_10"/>
      <sheetName val="A+Supl_10"/>
      <sheetName val="HAl_2710"/>
      <sheetName val="bq_T_Abang10"/>
      <sheetName val="Anl_+10"/>
      <sheetName val="Cable_Data_from_Attachment-C10"/>
      <sheetName val="BQ_Rekapitulasi_Akhir22"/>
      <sheetName val="Isolasi_Luar10"/>
      <sheetName val="Isolasi_Luar_Dalam10"/>
      <sheetName val="Tanpa_Isolasi10"/>
      <sheetName val="RAB_Gedung_Utama10"/>
      <sheetName val="Option_List10"/>
      <sheetName val="HASAT_DASAR10"/>
      <sheetName val="SELISIH_HARGA10"/>
      <sheetName val="R_A_B_10"/>
      <sheetName val="MATERIAL_ANALISA10"/>
      <sheetName val="RAB_(I)10"/>
      <sheetName val="AnalisaSIPIL_RIIL10"/>
      <sheetName val="Harsat_Alat10"/>
      <sheetName val="A-11_Steel_Str10"/>
      <sheetName val="A-03_Pile10"/>
      <sheetName val="anl_sa10"/>
      <sheetName val="B_as10"/>
      <sheetName val="Hrg_Sat10"/>
      <sheetName val="upah_borong"/>
      <sheetName val="satuan_pek"/>
      <sheetName val="BREAKDOWN(철거설치)"/>
      <sheetName val="PE-F-33 Rev 02 Basic Proj.Info"/>
      <sheetName val="PE-F-31 Rev 01 Coversheet"/>
      <sheetName val="Bid Price Summary"/>
      <sheetName val="piutang"/>
      <sheetName val="lap-bulan"/>
      <sheetName val="Upah "/>
      <sheetName val="ShareCapital "/>
      <sheetName val="Inventories"/>
      <sheetName val="AHCNI (2)"/>
      <sheetName val="정부노임단가"/>
      <sheetName val="DT PENDUKUNG"/>
      <sheetName val="Panel,feeder,elek"/>
      <sheetName val="ANALISA RMH"/>
      <sheetName val="Cucian"/>
      <sheetName val="ANAL.BOW"/>
      <sheetName val="Perm__Test11"/>
      <sheetName val="HRG_DSR11"/>
      <sheetName val="Rinc_Ged_A_(G_Utama)11"/>
      <sheetName val="Rencana_vs_Realisasi11"/>
      <sheetName val="4-Basic_Price11"/>
      <sheetName val="@nalisa_E11"/>
      <sheetName val="ANALISA_SNI'08(ubh_bgsting)11"/>
      <sheetName val="Sat_Bah___Up11"/>
      <sheetName val="Sum_IF11"/>
      <sheetName val="Grand_Sum_BT11"/>
      <sheetName val="Rekap_Sal11"/>
      <sheetName val="basic_price11"/>
      <sheetName val="Daft_2_120"/>
      <sheetName val="Fill_this_out_first___23"/>
      <sheetName val="Unit_Rate11"/>
      <sheetName val="BASIC_PRICE_11"/>
      <sheetName val="Conn__Lib11"/>
      <sheetName val="struktur_tdk_dipakai11"/>
      <sheetName val="Jadwal_Kerja_Bln9"/>
      <sheetName val="DIV_19"/>
      <sheetName val="HR_SAT9"/>
      <sheetName val="Upah_bhn_mat9"/>
      <sheetName val="HARGA_DSR9"/>
      <sheetName val="Calcu_029"/>
      <sheetName val="master_schedule9"/>
      <sheetName val="bahan_upah9"/>
      <sheetName val="RAB_ASRAMA_(7_A)9"/>
      <sheetName val="REKAP_ANALISA9"/>
      <sheetName val="rekap_konst9"/>
      <sheetName val="REKAP_PAGAR_DEPAN9"/>
      <sheetName val="REKAP_LOKAL9"/>
      <sheetName val="REKAP_PAGAR_SAMPING9"/>
      <sheetName val="REKAP_GERBANG9"/>
      <sheetName val="AHS_Aspal9"/>
      <sheetName val="L__Hr9"/>
      <sheetName val="Uraian_Pekerjaan9"/>
      <sheetName val="An_H_Sat_Pek_Ut9"/>
      <sheetName val="Rev__RBP-KP9"/>
      <sheetName val="Rev_RBP-1_9"/>
      <sheetName val="Daft_2_121"/>
      <sheetName val="RAB_ME9"/>
      <sheetName val="RAB_9"/>
      <sheetName val="HARGA_ALAT9"/>
      <sheetName val="AGG,_C9"/>
      <sheetName val="RAB_Kantin9"/>
      <sheetName val="RAB_Rektorat9"/>
      <sheetName val="RAB_Masjid9"/>
      <sheetName val="RAB_Gd_Kuliah9"/>
      <sheetName val="RAB_Asrama_Putri9"/>
      <sheetName val="RAB_Asrama_Putra9"/>
      <sheetName val="RAB_Cottage_459"/>
      <sheetName val="RAB_Cottage_709"/>
      <sheetName val="RAB_Cottage_1409"/>
      <sheetName val="1_1_ALAT_TULIS_KANTOR9"/>
      <sheetName val="Rawat_Inap9"/>
      <sheetName val="T__Cs_Log_P_III9"/>
      <sheetName val="anal_P9"/>
      <sheetName val="Pen_Macadam9"/>
      <sheetName val="pry_05_Pegawai9"/>
      <sheetName val="P_M(Monitoring_Sche)10"/>
      <sheetName val="Lab_Sche_(Summary)_10"/>
      <sheetName val="2_1_受電設備棟10"/>
      <sheetName val="2_2_受・防火水槽10"/>
      <sheetName val="2_3_排水処理設備棟10"/>
      <sheetName val="2_4_倉庫棟10"/>
      <sheetName val="2_5_守衛棟10"/>
      <sheetName val="Posisi_Biaya9"/>
      <sheetName val="Satuan_Dasar9"/>
      <sheetName val="S_roomToyota9"/>
      <sheetName val="Rev_Type9"/>
      <sheetName val="tabel_profil9"/>
      <sheetName val="tidak_dipakai9"/>
      <sheetName val="RAB_&amp;_RCO_OWNER_VERS_9"/>
      <sheetName val="Ahs_29"/>
      <sheetName val="Ahs_19"/>
      <sheetName val="Lap__Minggu_81_(JUNI)9"/>
      <sheetName val="PEMBESIAN_BALOK_INDUK!9"/>
      <sheetName val="anal_Lamp_4a9"/>
      <sheetName val="upah_bahan_9"/>
      <sheetName val="hARGA_SAT2"/>
      <sheetName val="Rencana_vs_Realisasi10"/>
      <sheetName val="@nalisa_E10"/>
      <sheetName val="Daft_2_118"/>
      <sheetName val="Jadwal_Kerja_Bln8"/>
      <sheetName val="DIV_18"/>
      <sheetName val="HR_SAT8"/>
      <sheetName val="Upah_bhn_mat8"/>
      <sheetName val="HARGA_DSR8"/>
      <sheetName val="Calcu_028"/>
      <sheetName val="master_schedule8"/>
      <sheetName val="bahan_upah8"/>
      <sheetName val="RAB_ASRAMA_(7_A)8"/>
      <sheetName val="REKAP_ANALISA8"/>
      <sheetName val="rekap_konst8"/>
      <sheetName val="REKAP_PAGAR_DEPAN8"/>
      <sheetName val="REKAP_LOKAL8"/>
      <sheetName val="REKAP_PAGAR_SAMPING8"/>
      <sheetName val="REKAP_GERBANG8"/>
      <sheetName val="AHS_Aspal8"/>
      <sheetName val="L__Hr8"/>
      <sheetName val="Uraian_Pekerjaan8"/>
      <sheetName val="An_H_Sat_Pek_Ut8"/>
      <sheetName val="Rev__RBP-KP8"/>
      <sheetName val="Rev_RBP-1_8"/>
      <sheetName val="Daft_2_119"/>
      <sheetName val="RAB_ME8"/>
      <sheetName val="RAB_8"/>
      <sheetName val="HARGA_ALAT8"/>
      <sheetName val="AGG,_C8"/>
      <sheetName val="RAB_Kantin8"/>
      <sheetName val="RAB_Rektorat8"/>
      <sheetName val="RAB_Masjid8"/>
      <sheetName val="RAB_Gd_Kuliah8"/>
      <sheetName val="RAB_Asrama_Putri8"/>
      <sheetName val="RAB_Asrama_Putra8"/>
      <sheetName val="RAB_Cottage_458"/>
      <sheetName val="RAB_Cottage_708"/>
      <sheetName val="RAB_Cottage_1408"/>
      <sheetName val="1_1_ALAT_TULIS_KANTOR8"/>
      <sheetName val="Rawat_Inap8"/>
      <sheetName val="T__Cs_Log_P_III8"/>
      <sheetName val="anal_P8"/>
      <sheetName val="Pen_Macadam8"/>
      <sheetName val="pry_05_Pegawai8"/>
      <sheetName val="P_M(Monitoring_Sche)9"/>
      <sheetName val="Lab_Sche_(Summary)_9"/>
      <sheetName val="2_1_受電設備棟9"/>
      <sheetName val="2_2_受・防火水槽9"/>
      <sheetName val="2_3_排水処理設備棟9"/>
      <sheetName val="2_4_倉庫棟9"/>
      <sheetName val="2_5_守衛棟9"/>
      <sheetName val="Posisi_Biaya8"/>
      <sheetName val="Satuan_Dasar8"/>
      <sheetName val="S_roomToyota8"/>
      <sheetName val="Rev_Type8"/>
      <sheetName val="tabel_profil8"/>
      <sheetName val="tidak_dipakai8"/>
      <sheetName val="RAB_&amp;_RCO_OWNER_VERS_8"/>
      <sheetName val="Ahs_28"/>
      <sheetName val="Ahs_18"/>
      <sheetName val="Lap__Minggu_81_(JUNI)8"/>
      <sheetName val="PEMBESIAN_BALOK_INDUK!8"/>
      <sheetName val="anal_Lamp_4a8"/>
      <sheetName val="upah_bahan_8"/>
      <sheetName val="H_Satuan_(2)13"/>
      <sheetName val="H_Satuan14"/>
      <sheetName val="cold_mill13"/>
      <sheetName val="Analisa_213"/>
      <sheetName val="Rekap_Biaya13"/>
      <sheetName val="Daftar_Subkon13"/>
      <sheetName val="Price_Biaya_Cadangan13"/>
      <sheetName val="BQ_Rekapitulasi__Akhir25"/>
      <sheetName val="A(Rev_3)12"/>
      <sheetName val="Agregat_Halus_&amp;_Kasar12"/>
      <sheetName val="ANALISA_TENDER12"/>
      <sheetName val="Daftar_Harga12"/>
      <sheetName val="8LT_1213"/>
      <sheetName val="Cover_Daf-213"/>
      <sheetName val="Supl_X12"/>
      <sheetName val="HARGA_MATERIAL12"/>
      <sheetName val="rekap_ahs12"/>
      <sheetName val="Form-3_312"/>
      <sheetName val="BQ_ARS12"/>
      <sheetName val="Input_Data12"/>
      <sheetName val="Rekap_Direct_Cost12"/>
      <sheetName val="Sumber_Daya12"/>
      <sheetName val="Man_Power12"/>
      <sheetName val="BOQ_12"/>
      <sheetName val="BOQ_KSN12"/>
      <sheetName val="DC_HOT_MIX212"/>
      <sheetName val="Daftar_Upah12"/>
      <sheetName val="ANALISA_PEK_UMUM12"/>
      <sheetName val="RINCIAN_SD_12"/>
      <sheetName val="rekap_index_eskalasi12"/>
      <sheetName val="Basic_P12"/>
      <sheetName val="플랜트_설치12"/>
      <sheetName val="HRG_BHN12"/>
      <sheetName val="SUB_TOTAL___12"/>
      <sheetName val="Harsat_Bahan12"/>
      <sheetName val="H_DASAR12"/>
      <sheetName val="Daft_upah,_bahan_&amp;alat12"/>
      <sheetName val="Harga_S_Dasar12"/>
      <sheetName val="BQ_PL_12"/>
      <sheetName val="BQ_Rekapitulasi__Akhir26"/>
      <sheetName val="Fill_this_out_first___24"/>
      <sheetName val="ELEMENT_SUM12"/>
      <sheetName val="REF_ONLY12"/>
      <sheetName val="???_??12"/>
      <sheetName val="Rkap_Bya12"/>
      <sheetName val="RAB_SEKRETARIAT_(1)12"/>
      <sheetName val="CABLE_BULK12"/>
      <sheetName val="An_PLB12"/>
      <sheetName val="Perm__Test12"/>
      <sheetName val="bahan_12"/>
      <sheetName val="Kuantitas_&amp;_Harga12"/>
      <sheetName val="HRG_DSR12"/>
      <sheetName val="Weight_Bridge12"/>
      <sheetName val="Rinc_Ged_A_(G_Utama)12"/>
      <sheetName val="TE_TS_FA_LAN_MATV12"/>
      <sheetName val="II__TAHANAN_UMUM12"/>
      <sheetName val="Rencana_vs_Realisasi12"/>
      <sheetName val="4-Basic_Price12"/>
      <sheetName val="@nalisa_E12"/>
      <sheetName val="Harga_Satuan12"/>
      <sheetName val="ANALISA_SNI'08(ubh_bgsting)12"/>
      <sheetName val="Sat_Bah___Up12"/>
      <sheetName val="______12"/>
      <sheetName val="rincian_per_proyek12"/>
      <sheetName val="Sum_IF12"/>
      <sheetName val="cash_flow12"/>
      <sheetName val="Price_Persiapan_dan_Penunjang12"/>
      <sheetName val="Grand_Sum_BT12"/>
      <sheetName val="Rekap_Sal12"/>
      <sheetName val="Analisa_ARS12"/>
      <sheetName val="Cover_Daf_212"/>
      <sheetName val="Vol__Mat_SC12"/>
      <sheetName val="Page_112"/>
      <sheetName val="Orgs_Proy12"/>
      <sheetName val="UNIT_PRICE12"/>
      <sheetName val="supporting_data12"/>
      <sheetName val="basic_price12"/>
      <sheetName val="為替レ－ト_12"/>
      <sheetName val="B_Q_200712"/>
      <sheetName val="Daft_2_122"/>
      <sheetName val="Combinned_&amp;_Grafic_HB12"/>
      <sheetName val="2_1012"/>
      <sheetName val="Fill_this_out_first___25"/>
      <sheetName val="Unit_Rate12"/>
      <sheetName val="BASIC_PRICE_12"/>
      <sheetName val="Conn__Lib12"/>
      <sheetName val="struktur_tdk_dipakai12"/>
      <sheetName val="Alat_&amp;_Bahan12"/>
      <sheetName val="Analisa_Baku_ME11"/>
      <sheetName val="_SAT_PL11"/>
      <sheetName val="Jadwal_Kerja_Bln10"/>
      <sheetName val="U__div_211"/>
      <sheetName val="Analisa_RAP11"/>
      <sheetName val="RBP__211"/>
      <sheetName val="BARU-4_11"/>
      <sheetName val="Master_Edit11"/>
      <sheetName val="Rek_Analisa11"/>
      <sheetName val="DIV_110"/>
      <sheetName val="HR_SAT10"/>
      <sheetName val="Upah_bhn_mat10"/>
      <sheetName val="SCHEDULE_11"/>
      <sheetName val="VAC_BDWN11"/>
      <sheetName val="Harsat_Upah11"/>
      <sheetName val="Part_A_+_B12"/>
      <sheetName val="bq_T_Abang11"/>
      <sheetName val="RAB_Jalan11"/>
      <sheetName val="Rekap_DKH11"/>
      <sheetName val="DAFTAR_711"/>
      <sheetName val="Galian_batu11"/>
      <sheetName val="HARGA_DSR10"/>
      <sheetName val="BEBAN_P_DITAIL11"/>
      <sheetName val="H__Dasar11"/>
      <sheetName val="BAR_SCREEN11"/>
      <sheetName val="HRG_BAHAN11"/>
      <sheetName val="Calcu_0210"/>
      <sheetName val="master_schedule10"/>
      <sheetName val="BQ_Elektrikal11"/>
      <sheetName val="bahan_upah10"/>
      <sheetName val="Hrg_Satuan_&amp;_Upah11"/>
      <sheetName val="RAB_ASRAMA_(7_A)10"/>
      <sheetName val="mA_THP_III11"/>
      <sheetName val="Apr_'1511"/>
      <sheetName val="Aug_'1411"/>
      <sheetName val="Des_'1411"/>
      <sheetName val="Feb_'1511"/>
      <sheetName val="Jan_'1511"/>
      <sheetName val="Jul_'1411"/>
      <sheetName val="Jun_'1411"/>
      <sheetName val="Mar_'1511"/>
      <sheetName val="Mei_'1411"/>
      <sheetName val="Mei_'1511"/>
      <sheetName val="Nov_'1411"/>
      <sheetName val="Oct_'1411"/>
      <sheetName val="Sep_'1411"/>
      <sheetName val="Ope_FC11"/>
      <sheetName val="Urai__Resap_pengikat11"/>
      <sheetName val="D_7911"/>
      <sheetName val="D_8111"/>
      <sheetName val="D_8211"/>
      <sheetName val="D_8311"/>
      <sheetName val="D_8411"/>
      <sheetName val="D_8511"/>
      <sheetName val="D_8611"/>
      <sheetName val="D_8711"/>
      <sheetName val="D_8811"/>
      <sheetName val="D_8911"/>
      <sheetName val="D_9211"/>
      <sheetName val="D_9311"/>
      <sheetName val="D_9411"/>
      <sheetName val="D_9511"/>
      <sheetName val="D_9611"/>
      <sheetName val="7_공정표11"/>
      <sheetName val="Master_1_011"/>
      <sheetName val="ANALISA_KUSEN11"/>
      <sheetName val="REKAP_ANALISA10"/>
      <sheetName val="Isolasi_Luar11"/>
      <sheetName val="Isolasi_Luar_Dalam11"/>
      <sheetName val="Tanpa_Isolasi11"/>
      <sheetName val="RAB_Gedung_Utama11"/>
      <sheetName val="Option_List11"/>
      <sheetName val="HASAT_DASAR11"/>
      <sheetName val="SELISIH_HARGA11"/>
      <sheetName val="R_A_B_11"/>
      <sheetName val="MATERIAL_ANALISA11"/>
      <sheetName val="BQ_Rekapitulasi_Akhir23"/>
      <sheetName val="rekap_konst10"/>
      <sheetName val="REKAP_PAGAR_DEPAN10"/>
      <sheetName val="REKAP_LOKAL10"/>
      <sheetName val="REKAP_PAGAR_SAMPING10"/>
      <sheetName val="REKAP_GERBANG10"/>
      <sheetName val="AHS_Aspal10"/>
      <sheetName val="L__Hr10"/>
      <sheetName val="Uraian_Pekerjaan10"/>
      <sheetName val="An_H_Sat_Pek_Ut10"/>
      <sheetName val="Rev__RBP-KP10"/>
      <sheetName val="Rev_RBP-1_10"/>
      <sheetName val="Daft_2_123"/>
      <sheetName val="RAB_ME10"/>
      <sheetName val="RAB_10"/>
      <sheetName val="HARGA_ALAT10"/>
      <sheetName val="AGG,_C10"/>
      <sheetName val="RAB_Kantin10"/>
      <sheetName val="RAB_Rektorat10"/>
      <sheetName val="RAB_Masjid10"/>
      <sheetName val="RAB_Gd_Kuliah10"/>
      <sheetName val="RAB_Asrama_Putri10"/>
      <sheetName val="RAB_Asrama_Putra10"/>
      <sheetName val="RAB_Cottage_4510"/>
      <sheetName val="RAB_Cottage_7010"/>
      <sheetName val="RAB_Cottage_14010"/>
      <sheetName val="1_1_ALAT_TULIS_KANTOR10"/>
      <sheetName val="Rawat_Inap10"/>
      <sheetName val="T__Cs_Log_P_III10"/>
      <sheetName val="anal_P10"/>
      <sheetName val="Pen_Macadam10"/>
      <sheetName val="pry_05_Pegawai10"/>
      <sheetName val="P_M(Monitoring_Sche)11"/>
      <sheetName val="Lab_Sche_(Summary)_11"/>
      <sheetName val="2_1_受電設備棟11"/>
      <sheetName val="2_2_受・防火水槽11"/>
      <sheetName val="2_3_排水処理設備棟11"/>
      <sheetName val="2_4_倉庫棟11"/>
      <sheetName val="2_5_守衛棟11"/>
      <sheetName val="Posisi_Biaya10"/>
      <sheetName val="Satuan_Dasar10"/>
      <sheetName val="S_roomToyota10"/>
      <sheetName val="Rev_Type10"/>
      <sheetName val="tabel_profil10"/>
      <sheetName val="tidak_dipakai10"/>
      <sheetName val="RAB_&amp;_RCO_OWNER_VERS_10"/>
      <sheetName val="Ahs_210"/>
      <sheetName val="Ahs_110"/>
      <sheetName val="Lap__Minggu_81_(JUNI)10"/>
      <sheetName val="PEMBESIAN_BALOK_INDUK!10"/>
      <sheetName val="anal_Lamp_4a10"/>
      <sheetName val="upah_bahan_10"/>
      <sheetName val="hARGA_SAT3"/>
      <sheetName val="H_Satuan_(2)15"/>
      <sheetName val="H_Satuan16"/>
      <sheetName val="cold_mill15"/>
      <sheetName val="Analisa_215"/>
      <sheetName val="Rekap_Biaya15"/>
      <sheetName val="Daftar_Subkon15"/>
      <sheetName val="Price_Biaya_Cadangan15"/>
      <sheetName val="BQ_Rekapitulasi__Akhir29"/>
      <sheetName val="A(Rev_3)14"/>
      <sheetName val="Agregat_Halus_&amp;_Kasar14"/>
      <sheetName val="ANALISA_TENDER14"/>
      <sheetName val="Daftar_Harga14"/>
      <sheetName val="8LT_1215"/>
      <sheetName val="Cover_Daf-215"/>
      <sheetName val="Supl_X14"/>
      <sheetName val="HARGA_MATERIAL14"/>
      <sheetName val="rekap_ahs14"/>
      <sheetName val="Form-3_314"/>
      <sheetName val="BQ_ARS14"/>
      <sheetName val="Input_Data14"/>
      <sheetName val="Rekap_Direct_Cost14"/>
      <sheetName val="Sumber_Daya14"/>
      <sheetName val="Man_Power14"/>
      <sheetName val="BOQ_14"/>
      <sheetName val="BOQ_KSN14"/>
      <sheetName val="DC_HOT_MIX214"/>
      <sheetName val="Daftar_Upah14"/>
      <sheetName val="ANALISA_PEK_UMUM14"/>
      <sheetName val="RINCIAN_SD_14"/>
      <sheetName val="rekap_index_eskalasi14"/>
      <sheetName val="Basic_P14"/>
      <sheetName val="플랜트_설치14"/>
      <sheetName val="HRG_BHN14"/>
      <sheetName val="SUB_TOTAL___14"/>
      <sheetName val="Harsat_Bahan14"/>
      <sheetName val="H_DASAR14"/>
      <sheetName val="Daft_upah,_bahan_&amp;alat14"/>
      <sheetName val="Harga_S_Dasar14"/>
      <sheetName val="BQ_PL_14"/>
      <sheetName val="BQ_Rekapitulasi__Akhir30"/>
      <sheetName val="BQ_Rekapitulasi_Akhir26"/>
      <sheetName val="Fill_this_out_first___28"/>
      <sheetName val="ELEMENT_SUM14"/>
      <sheetName val="REF_ONLY14"/>
      <sheetName val="???_??14"/>
      <sheetName val="Rkap_Bya14"/>
      <sheetName val="RAB_SEKRETARIAT_(1)14"/>
      <sheetName val="CABLE_BULK14"/>
      <sheetName val="An_PLB14"/>
      <sheetName val="Perm__Test14"/>
      <sheetName val="bahan_14"/>
      <sheetName val="Kuantitas_&amp;_Harga14"/>
      <sheetName val="HRG_DSR14"/>
      <sheetName val="Weight_Bridge14"/>
      <sheetName val="Rinc_Ged_A_(G_Utama)14"/>
      <sheetName val="TE_TS_FA_LAN_MATV14"/>
      <sheetName val="II__TAHANAN_UMUM14"/>
      <sheetName val="Rencana_vs_Realisasi14"/>
      <sheetName val="4-Basic_Price14"/>
      <sheetName val="@nalisa_E14"/>
      <sheetName val="Harga_Satuan14"/>
      <sheetName val="ANALISA_SNI'08(ubh_bgsting)14"/>
      <sheetName val="Sat_Bah___Up14"/>
      <sheetName val="______14"/>
      <sheetName val="rincian_per_proyek14"/>
      <sheetName val="Sum_IF14"/>
      <sheetName val="cash_flow14"/>
      <sheetName val="Price_Persiapan_dan_Penunjang14"/>
      <sheetName val="Grand_Sum_BT14"/>
      <sheetName val="Rekap_Sal14"/>
      <sheetName val="Analisa_ARS14"/>
      <sheetName val="Cover_Daf_214"/>
      <sheetName val="Vol__Mat_SC14"/>
      <sheetName val="Page_114"/>
      <sheetName val="Orgs_Proy14"/>
      <sheetName val="UNIT_PRICE14"/>
      <sheetName val="supporting_data14"/>
      <sheetName val="basic_price14"/>
      <sheetName val="為替レ－ト_14"/>
      <sheetName val="B_Q_200714"/>
      <sheetName val="Daft_2_126"/>
      <sheetName val="Combinned_&amp;_Grafic_HB14"/>
      <sheetName val="2_1014"/>
      <sheetName val="Fill_this_out_first___29"/>
      <sheetName val="Unit_Rate14"/>
      <sheetName val="BASIC_PRICE_14"/>
      <sheetName val="Conn__Lib14"/>
      <sheetName val="struktur_tdk_dipakai14"/>
      <sheetName val="Alat_&amp;_Bahan14"/>
      <sheetName val="Analisa_Baku_ME13"/>
      <sheetName val="_SAT_PL13"/>
      <sheetName val="Jadwal_Kerja_Bln12"/>
      <sheetName val="U__div_213"/>
      <sheetName val="Analisa_RAP13"/>
      <sheetName val="RBP__213"/>
      <sheetName val="BARU-4_13"/>
      <sheetName val="Master_Edit13"/>
      <sheetName val="Rek_Analisa13"/>
      <sheetName val="DIV_112"/>
      <sheetName val="HR_SAT12"/>
      <sheetName val="Upah_bhn_mat12"/>
      <sheetName val="SCHEDULE_13"/>
      <sheetName val="VAC_BDWN13"/>
      <sheetName val="Harsat_Upah13"/>
      <sheetName val="Part_A_+_B14"/>
      <sheetName val="bq_T_Abang13"/>
      <sheetName val="RAB_Jalan13"/>
      <sheetName val="Rekap_DKH13"/>
      <sheetName val="REKAP_ARSITEKTUR_12"/>
      <sheetName val="DAFTAR_713"/>
      <sheetName val="Galian_batu13"/>
      <sheetName val="HARGA_DSR12"/>
      <sheetName val="BEBAN_P_DITAIL13"/>
      <sheetName val="H__Dasar13"/>
      <sheetName val="BAR_SCREEN13"/>
      <sheetName val="HRG_BAHAN13"/>
      <sheetName val="Calcu_0212"/>
      <sheetName val="master_schedule12"/>
      <sheetName val="A+Supl_12"/>
      <sheetName val="Cable_Data_from_Attachment-C12"/>
      <sheetName val="BQ_Elektrikal13"/>
      <sheetName val="bahan_upah12"/>
      <sheetName val="Hrg_Satuan_&amp;_Upah13"/>
      <sheetName val="RAB_ASRAMA_(7_A)12"/>
      <sheetName val="mA_THP_III13"/>
      <sheetName val="Apr_'1513"/>
      <sheetName val="Aug_'1413"/>
      <sheetName val="Des_'1413"/>
      <sheetName val="Feb_'1513"/>
      <sheetName val="Jan_'1513"/>
      <sheetName val="Jul_'1413"/>
      <sheetName val="Jun_'1413"/>
      <sheetName val="Mar_'1513"/>
      <sheetName val="Mei_'1413"/>
      <sheetName val="Mei_'1513"/>
      <sheetName val="Nov_'1413"/>
      <sheetName val="Oct_'1413"/>
      <sheetName val="Sep_'1413"/>
      <sheetName val="Ope_FC13"/>
      <sheetName val="Urai__Resap_pengikat13"/>
      <sheetName val="NP_(2)12"/>
      <sheetName val="D_7913"/>
      <sheetName val="D_8113"/>
      <sheetName val="D_8213"/>
      <sheetName val="D_8313"/>
      <sheetName val="D_8413"/>
      <sheetName val="D_8513"/>
      <sheetName val="D_8613"/>
      <sheetName val="D_8713"/>
      <sheetName val="D_8813"/>
      <sheetName val="D_8913"/>
      <sheetName val="D_9213"/>
      <sheetName val="D_9313"/>
      <sheetName val="D_9413"/>
      <sheetName val="D_9513"/>
      <sheetName val="D_9613"/>
      <sheetName val="7_공정표13"/>
      <sheetName val="Master_1_013"/>
      <sheetName val="ANALISA_KUSEN13"/>
      <sheetName val="REKAP_ANALISA12"/>
      <sheetName val="Isolasi_Luar13"/>
      <sheetName val="Isolasi_Luar_Dalam13"/>
      <sheetName val="Tanpa_Isolasi13"/>
      <sheetName val="RAB_Gedung_Utama13"/>
      <sheetName val="Option_List13"/>
      <sheetName val="HASAT_DASAR13"/>
      <sheetName val="SELISIH_HARGA13"/>
      <sheetName val="R_A_B_13"/>
      <sheetName val="MATERIAL_ANALISA13"/>
      <sheetName val="BQ_Rekapitulasi_Akhir27"/>
      <sheetName val="Anl_+12"/>
      <sheetName val="rekap_konst12"/>
      <sheetName val="REKAP_PAGAR_DEPAN12"/>
      <sheetName val="REKAP_LOKAL12"/>
      <sheetName val="REKAP_PAGAR_SAMPING12"/>
      <sheetName val="REKAP_GERBANG12"/>
      <sheetName val="AHS_Aspal12"/>
      <sheetName val="L__Hr12"/>
      <sheetName val="HAl_2712"/>
      <sheetName val="Uraian_Pekerjaan12"/>
      <sheetName val="An_H_Sat_Pek_Ut12"/>
      <sheetName val="Rev__RBP-KP12"/>
      <sheetName val="Rev_RBP-1_12"/>
      <sheetName val="Daft_2_127"/>
      <sheetName val="RAB_(I)12"/>
      <sheetName val="RAB_ME12"/>
      <sheetName val="Harsat_Alat12"/>
      <sheetName val="A-11_Steel_Str12"/>
      <sheetName val="A-03_Pile12"/>
      <sheetName val="HARGA_ALAT12"/>
      <sheetName val="AGG,_C12"/>
      <sheetName val="RAB_Kantin12"/>
      <sheetName val="RAB_Rektorat12"/>
      <sheetName val="RAB_Masjid12"/>
      <sheetName val="RAB_Gd_Kuliah12"/>
      <sheetName val="RAB_Asrama_Putri12"/>
      <sheetName val="RAB_Asrama_Putra12"/>
      <sheetName val="RAB_Cottage_4512"/>
      <sheetName val="RAB_Cottage_7012"/>
      <sheetName val="RAB_Cottage_14012"/>
      <sheetName val="1_1_ALAT_TULIS_KANTOR12"/>
      <sheetName val="Rawat_Inap12"/>
      <sheetName val="T__Cs_Log_P_III12"/>
      <sheetName val="anal_P12"/>
      <sheetName val="Pen_Macadam12"/>
      <sheetName val="pry_05_Pegawai12"/>
      <sheetName val="P_M(Monitoring_Sche)13"/>
      <sheetName val="Lab_Sche_(Summary)_13"/>
      <sheetName val="2_1_受電設備棟13"/>
      <sheetName val="2_2_受・防火水槽13"/>
      <sheetName val="2_3_排水処理設備棟13"/>
      <sheetName val="2_4_倉庫棟13"/>
      <sheetName val="2_5_守衛棟13"/>
      <sheetName val="Posisi_Biaya12"/>
      <sheetName val="Satuan_Dasar12"/>
      <sheetName val="S_roomToyota12"/>
      <sheetName val="Rev_Type12"/>
      <sheetName val="tabel_profil12"/>
      <sheetName val="tidak_dipakai12"/>
      <sheetName val="RAB_&amp;_RCO_OWNER_VERS_12"/>
      <sheetName val="anl_sa12"/>
      <sheetName val="B_as12"/>
      <sheetName val="Ahs_212"/>
      <sheetName val="Ahs_112"/>
      <sheetName val="Lap__Minggu_81_(JUNI)12"/>
      <sheetName val="PEMBESIAN_BALOK_INDUK!12"/>
      <sheetName val="anal_Lamp_4a12"/>
      <sheetName val="upah_bahan_12"/>
      <sheetName val="Cost_Summary5"/>
      <sheetName val="A)_Psiapan5"/>
      <sheetName val="HRG_BAHAN-UPAH5"/>
      <sheetName val="Petunjuk_Ngisi_(2)5"/>
      <sheetName val="Analisa_Teknik5"/>
      <sheetName val="MC_DPU_BI5"/>
      <sheetName val="REKAP_beton5"/>
      <sheetName val="ASPAL_(14)5"/>
      <sheetName val="hARGA_SAT5"/>
      <sheetName val="Produksi_&amp;_Scedule5"/>
      <sheetName val="PL_(MONTHLY)5"/>
      <sheetName val="L_BA_blok5"/>
      <sheetName val="Trading_Comps5"/>
      <sheetName val="HS_ALAT4"/>
      <sheetName val="Signage_Detail5"/>
      <sheetName val="Analisa_SNI_STANDART_4"/>
      <sheetName val="%_Prog4"/>
      <sheetName val="DON_GIA2"/>
      <sheetName val="CHITIET_VL_NC2"/>
      <sheetName val="TONGKE3p_2"/>
      <sheetName val="HRG_BAHAN_&amp;_UPAH_okk5"/>
      <sheetName val="Analis_Kusen_okk5"/>
      <sheetName val="RAB_VOL2"/>
      <sheetName val="REKAP_RAP2"/>
      <sheetName val="10_1_(1)2"/>
      <sheetName val="10_1_(2)2"/>
      <sheetName val="10_1_(3)2"/>
      <sheetName val="10_1_(4)2"/>
      <sheetName val="10_1_(5)2"/>
      <sheetName val="화재_탐지_설비2"/>
      <sheetName val="1_REK2"/>
      <sheetName val="RAB_PENAWARAN2"/>
      <sheetName val="K_-_Drywall-Presd2"/>
      <sheetName val="Rek__Mob2"/>
      <sheetName val="lamp_92"/>
      <sheetName val="List_Material2"/>
      <sheetName val="SCD_ADD_I2"/>
      <sheetName val="Harga_Satuan_Bahan_2"/>
      <sheetName val="F_1_1_G_ST_1A2"/>
      <sheetName val="H_Satuan_(2)14"/>
      <sheetName val="H_Satuan15"/>
      <sheetName val="cold_mill14"/>
      <sheetName val="Analisa_214"/>
      <sheetName val="Rekap_Biaya14"/>
      <sheetName val="Daftar_Subkon14"/>
      <sheetName val="Price_Biaya_Cadangan14"/>
      <sheetName val="BQ_Rekapitulasi__Akhir27"/>
      <sheetName val="A(Rev_3)13"/>
      <sheetName val="Agregat_Halus_&amp;_Kasar13"/>
      <sheetName val="ANALISA_TENDER13"/>
      <sheetName val="Daftar_Harga13"/>
      <sheetName val="8LT_1214"/>
      <sheetName val="Cover_Daf-214"/>
      <sheetName val="Supl_X13"/>
      <sheetName val="HARGA_MATERIAL13"/>
      <sheetName val="rekap_ahs13"/>
      <sheetName val="Form-3_313"/>
      <sheetName val="BQ_ARS13"/>
      <sheetName val="Input_Data13"/>
      <sheetName val="Rekap_Direct_Cost13"/>
      <sheetName val="Sumber_Daya13"/>
      <sheetName val="Man_Power13"/>
      <sheetName val="BOQ_13"/>
      <sheetName val="BOQ_KSN13"/>
      <sheetName val="DC_HOT_MIX213"/>
      <sheetName val="Daftar_Upah13"/>
      <sheetName val="ANALISA_PEK_UMUM13"/>
      <sheetName val="RINCIAN_SD_13"/>
      <sheetName val="rekap_index_eskalasi13"/>
      <sheetName val="Basic_P13"/>
      <sheetName val="플랜트_설치13"/>
      <sheetName val="HRG_BHN13"/>
      <sheetName val="SUB_TOTAL___13"/>
      <sheetName val="Harsat_Bahan13"/>
      <sheetName val="H_DASAR13"/>
      <sheetName val="Daft_upah,_bahan_&amp;alat13"/>
      <sheetName val="Harga_S_Dasar13"/>
      <sheetName val="BQ_PL_13"/>
      <sheetName val="BQ_Rekapitulasi__Akhir28"/>
      <sheetName val="BQ_Rekapitulasi_Akhir24"/>
      <sheetName val="Fill_this_out_first___26"/>
      <sheetName val="ELEMENT_SUM13"/>
      <sheetName val="REF_ONLY13"/>
      <sheetName val="???_??13"/>
      <sheetName val="Rkap_Bya13"/>
      <sheetName val="RAB_SEKRETARIAT_(1)13"/>
      <sheetName val="CABLE_BULK13"/>
      <sheetName val="An_PLB13"/>
      <sheetName val="Perm__Test13"/>
      <sheetName val="bahan_13"/>
      <sheetName val="Kuantitas_&amp;_Harga13"/>
      <sheetName val="HRG_DSR13"/>
      <sheetName val="Weight_Bridge13"/>
      <sheetName val="Rinc_Ged_A_(G_Utama)13"/>
      <sheetName val="TE_TS_FA_LAN_MATV13"/>
      <sheetName val="II__TAHANAN_UMUM13"/>
      <sheetName val="Rencana_vs_Realisasi13"/>
      <sheetName val="4-Basic_Price13"/>
      <sheetName val="@nalisa_E13"/>
      <sheetName val="Harga_Satuan13"/>
      <sheetName val="ANALISA_SNI'08(ubh_bgsting)13"/>
      <sheetName val="Sat_Bah___Up13"/>
      <sheetName val="______13"/>
      <sheetName val="rincian_per_proyek13"/>
      <sheetName val="Sum_IF13"/>
      <sheetName val="cash_flow13"/>
      <sheetName val="Price_Persiapan_dan_Penunjang13"/>
      <sheetName val="Grand_Sum_BT13"/>
      <sheetName val="Rekap_Sal13"/>
      <sheetName val="Analisa_ARS13"/>
      <sheetName val="Cover_Daf_213"/>
      <sheetName val="Vol__Mat_SC13"/>
      <sheetName val="Page_113"/>
      <sheetName val="Orgs_Proy13"/>
      <sheetName val="UNIT_PRICE13"/>
      <sheetName val="supporting_data13"/>
      <sheetName val="basic_price13"/>
      <sheetName val="為替レ－ト_13"/>
      <sheetName val="B_Q_200713"/>
      <sheetName val="Daft_2_124"/>
      <sheetName val="Combinned_&amp;_Grafic_HB13"/>
      <sheetName val="2_1013"/>
      <sheetName val="Fill_this_out_first___27"/>
      <sheetName val="Unit_Rate13"/>
      <sheetName val="BASIC_PRICE_13"/>
      <sheetName val="Conn__Lib13"/>
      <sheetName val="struktur_tdk_dipakai13"/>
      <sheetName val="Alat_&amp;_Bahan13"/>
      <sheetName val="Analisa_Baku_ME12"/>
      <sheetName val="_SAT_PL12"/>
      <sheetName val="Jadwal_Kerja_Bln11"/>
      <sheetName val="U__div_212"/>
      <sheetName val="Analisa_RAP12"/>
      <sheetName val="RBP__212"/>
      <sheetName val="BARU-4_12"/>
      <sheetName val="Master_Edit12"/>
      <sheetName val="Rek_Analisa12"/>
      <sheetName val="DIV_111"/>
      <sheetName val="HR_SAT11"/>
      <sheetName val="Upah_bhn_mat11"/>
      <sheetName val="SCHEDULE_12"/>
      <sheetName val="VAC_BDWN12"/>
      <sheetName val="Harsat_Upah12"/>
      <sheetName val="Part_A_+_B13"/>
      <sheetName val="bq_T_Abang12"/>
      <sheetName val="RAB_Jalan12"/>
      <sheetName val="Rekap_DKH12"/>
      <sheetName val="REKAP_ARSITEKTUR_11"/>
      <sheetName val="DAFTAR_712"/>
      <sheetName val="Galian_batu12"/>
      <sheetName val="HARGA_DSR11"/>
      <sheetName val="BEBAN_P_DITAIL12"/>
      <sheetName val="H__Dasar12"/>
      <sheetName val="BAR_SCREEN12"/>
      <sheetName val="HRG_BAHAN12"/>
      <sheetName val="Calcu_0211"/>
      <sheetName val="master_schedule11"/>
      <sheetName val="A+Supl_11"/>
      <sheetName val="Cable_Data_from_Attachment-C11"/>
      <sheetName val="BQ_Elektrikal12"/>
      <sheetName val="bahan_upah11"/>
      <sheetName val="Hrg_Satuan_&amp;_Upah12"/>
      <sheetName val="RAB_ASRAMA_(7_A)11"/>
      <sheetName val="mA_THP_III12"/>
      <sheetName val="Apr_'1512"/>
      <sheetName val="Aug_'1412"/>
      <sheetName val="Des_'1412"/>
      <sheetName val="Feb_'1512"/>
      <sheetName val="Jan_'1512"/>
      <sheetName val="Jul_'1412"/>
      <sheetName val="Jun_'1412"/>
      <sheetName val="Mar_'1512"/>
      <sheetName val="Mei_'1412"/>
      <sheetName val="Mei_'1512"/>
      <sheetName val="Nov_'1412"/>
      <sheetName val="Oct_'1412"/>
      <sheetName val="Sep_'1412"/>
      <sheetName val="Ope_FC12"/>
      <sheetName val="Urai__Resap_pengikat12"/>
      <sheetName val="NP_(2)11"/>
      <sheetName val="D_7912"/>
      <sheetName val="D_8112"/>
      <sheetName val="D_8212"/>
      <sheetName val="D_8312"/>
      <sheetName val="D_8412"/>
      <sheetName val="D_8512"/>
      <sheetName val="D_8612"/>
      <sheetName val="D_8712"/>
      <sheetName val="D_8812"/>
      <sheetName val="D_8912"/>
      <sheetName val="D_9212"/>
      <sheetName val="D_9312"/>
      <sheetName val="D_9412"/>
      <sheetName val="D_9512"/>
      <sheetName val="D_9612"/>
      <sheetName val="7_공정표12"/>
      <sheetName val="Master_1_012"/>
      <sheetName val="ANALISA_KUSEN12"/>
      <sheetName val="REKAP_ANALISA11"/>
      <sheetName val="Isolasi_Luar12"/>
      <sheetName val="Isolasi_Luar_Dalam12"/>
      <sheetName val="Tanpa_Isolasi12"/>
      <sheetName val="RAB_Gedung_Utama12"/>
      <sheetName val="Option_List12"/>
      <sheetName val="HASAT_DASAR12"/>
      <sheetName val="SELISIH_HARGA12"/>
      <sheetName val="R_A_B_12"/>
      <sheetName val="MATERIAL_ANALISA12"/>
      <sheetName val="BQ_Rekapitulasi_Akhir25"/>
      <sheetName val="Anl_+11"/>
      <sheetName val="rekap_konst11"/>
      <sheetName val="REKAP_PAGAR_DEPAN11"/>
      <sheetName val="REKAP_LOKAL11"/>
      <sheetName val="REKAP_PAGAR_SAMPING11"/>
      <sheetName val="REKAP_GERBANG11"/>
      <sheetName val="AHS_Aspal11"/>
      <sheetName val="L__Hr11"/>
      <sheetName val="HAl_2711"/>
      <sheetName val="Uraian_Pekerjaan11"/>
      <sheetName val="An_H_Sat_Pek_Ut11"/>
      <sheetName val="Rev__RBP-KP11"/>
      <sheetName val="Rev_RBP-1_11"/>
      <sheetName val="Daft_2_125"/>
      <sheetName val="RAB_(I)11"/>
      <sheetName val="RAB_ME11"/>
      <sheetName val="Harsat_Alat11"/>
      <sheetName val="A-11_Steel_Str11"/>
      <sheetName val="A-03_Pile11"/>
      <sheetName val="HARGA_ALAT11"/>
      <sheetName val="AGG,_C11"/>
      <sheetName val="RAB_Kantin11"/>
      <sheetName val="RAB_Rektorat11"/>
      <sheetName val="RAB_Masjid11"/>
      <sheetName val="RAB_Gd_Kuliah11"/>
      <sheetName val="RAB_Asrama_Putri11"/>
      <sheetName val="RAB_Asrama_Putra11"/>
      <sheetName val="RAB_Cottage_4511"/>
      <sheetName val="RAB_Cottage_7011"/>
      <sheetName val="RAB_Cottage_14011"/>
      <sheetName val="1_1_ALAT_TULIS_KANTOR11"/>
      <sheetName val="Rawat_Inap11"/>
      <sheetName val="T__Cs_Log_P_III11"/>
      <sheetName val="anal_P11"/>
      <sheetName val="Pen_Macadam11"/>
      <sheetName val="pry_05_Pegawai11"/>
      <sheetName val="P_M(Monitoring_Sche)12"/>
      <sheetName val="Lab_Sche_(Summary)_12"/>
      <sheetName val="2_1_受電設備棟12"/>
      <sheetName val="2_2_受・防火水槽12"/>
      <sheetName val="2_3_排水処理設備棟12"/>
      <sheetName val="2_4_倉庫棟12"/>
      <sheetName val="2_5_守衛棟12"/>
      <sheetName val="Posisi_Biaya11"/>
      <sheetName val="Satuan_Dasar11"/>
      <sheetName val="S_roomToyota11"/>
      <sheetName val="Rev_Type11"/>
      <sheetName val="tabel_profil11"/>
      <sheetName val="tidak_dipakai11"/>
      <sheetName val="RAB_&amp;_RCO_OWNER_VERS_11"/>
      <sheetName val="anl_sa11"/>
      <sheetName val="B_as11"/>
      <sheetName val="Ahs_211"/>
      <sheetName val="Ahs_111"/>
      <sheetName val="Lap__Minggu_81_(JUNI)11"/>
      <sheetName val="PEMBESIAN_BALOK_INDUK!11"/>
      <sheetName val="anal_Lamp_4a11"/>
      <sheetName val="upah_bahan_11"/>
      <sheetName val="hARGA_SAT4"/>
      <sheetName val="RAB_PENAWARAN1"/>
      <sheetName val="SCD_ADD_I1"/>
      <sheetName val="Harga_Satuan_Bahan_1"/>
      <sheetName val="F_1_1_G_ST_1A1"/>
      <sheetName val="RAB garapanku"/>
      <sheetName val="JOB CODE"/>
      <sheetName val="DAFTAR ISI"/>
      <sheetName val="Statistik DTJK"/>
      <sheetName val="DSU"/>
      <sheetName val="Peralatan (2)"/>
      <sheetName val="Form-1a"/>
      <sheetName val="Harga upah dan bahan"/>
      <sheetName val="ANALIS ASPAL NO,3"/>
      <sheetName val="ANALIS GAL, BET &amp; pLES NO,4"/>
      <sheetName val="20.1.1 Bahan  &amp; Biaya NO,11"/>
      <sheetName val="22 Operasional NO,12"/>
      <sheetName val="ANAL lump sum NO,6"/>
      <sheetName val="ANALIS SKT 5-10 NO,5"/>
      <sheetName val="Assessment"/>
      <sheetName val="Certificate "/>
      <sheetName val="Bahan&amp; upah"/>
      <sheetName val="ADD 2 (1)"/>
      <sheetName val="ADD_2_(1)"/>
      <sheetName val="ADD_2_(1)1"/>
      <sheetName val="LRK"/>
      <sheetName val="PEND+BIAYA"/>
      <sheetName val="NONCAB"/>
      <sheetName val="lr treas"/>
      <sheetName val="Non-Statistical Sampling Master"/>
      <sheetName val="Two Step Revenue Testing Master"/>
      <sheetName val="Global Data"/>
      <sheetName val="Alternatif1_layout"/>
      <sheetName val="Parameters"/>
      <sheetName val="TARIP"/>
      <sheetName val="F1771-2"/>
      <sheetName val="Report"/>
      <sheetName val="Macro_XLM"/>
      <sheetName val="174_FIS"/>
      <sheetName val="DATA TRANSFER"/>
      <sheetName val="Worksheet-03"/>
      <sheetName val="std.wt."/>
      <sheetName val="Address"/>
      <sheetName val="surat _2_"/>
      <sheetName val="ALFA"/>
      <sheetName val="FA Movement"/>
      <sheetName val="CONTROL FAB "/>
      <sheetName val="Sheet3 (2)"/>
      <sheetName val="MTH1"/>
      <sheetName val="경비"/>
      <sheetName val="BLK-KWH"/>
      <sheetName val="KVA"/>
      <sheetName val="KWH"/>
      <sheetName val="Rp.Penj."/>
      <sheetName val="L_23"/>
      <sheetName val="DIV 5 6"/>
      <sheetName val="01하반기노임"/>
      <sheetName val="eq_data"/>
      <sheetName val="L3 An H Sat Mob"/>
      <sheetName val="Kebut. Alat"/>
      <sheetName val="Analisa RAB"/>
      <sheetName val="Kebut. Bahan"/>
      <sheetName val="ANL PIPA AIR BERSIH &amp; KOTOR"/>
      <sheetName val="BA Evaluasi"/>
      <sheetName val="Permhnan CCO"/>
      <sheetName val="Persetujuan CCO"/>
      <sheetName val="Rekap MC"/>
      <sheetName val="Penyampaian Evaluasi"/>
      <sheetName val="R. RapatCCO"/>
      <sheetName val="PRO_A"/>
      <sheetName val="DWG"/>
      <sheetName val="ELEC_MCI"/>
      <sheetName val="MAIN"/>
      <sheetName val="INST_MCI"/>
      <sheetName val="MECH_MCI"/>
      <sheetName val="PRO"/>
      <sheetName val="HS UPAH"/>
      <sheetName val="HS BAHAN"/>
      <sheetName val="PRODALAT"/>
      <sheetName val="RB"/>
      <sheetName val="armco"/>
      <sheetName val="Upah&amp;Harga"/>
      <sheetName val="SATUAN JADI "/>
      <sheetName val="SAT-ALAT"/>
      <sheetName val="List RFP"/>
      <sheetName val="PARAMETRES"/>
      <sheetName val="CND"/>
      <sheetName val="laporan96"/>
      <sheetName val="Results"/>
      <sheetName val="List_RFP"/>
      <sheetName val="List_RFP1"/>
      <sheetName val="List_RFP2"/>
      <sheetName val="List_RFP3"/>
      <sheetName val="List_RFP4"/>
      <sheetName val="Material Master"/>
      <sheetName val="UPAH-BHN (2)"/>
      <sheetName val="steam outlet"/>
      <sheetName val="Analisa (2)"/>
      <sheetName val="an. struktur"/>
      <sheetName val="Dashboard"/>
      <sheetName val="NLsimpro"/>
      <sheetName val="Daf.Harga-Upah"/>
      <sheetName val="hs-str"/>
      <sheetName val="hs_str"/>
      <sheetName val="(2)BANGUNAN PENUNJANG"/>
      <sheetName val="dt"/>
      <sheetName val="Analisa 021"/>
      <sheetName val="Rekap Anl.SNI"/>
      <sheetName val="HS UMUM"/>
      <sheetName val="SNI"/>
      <sheetName val="RAB 027"/>
      <sheetName val="Lap Mingguan"/>
      <sheetName val="Daf-Har-Pening"/>
      <sheetName val="hrga dasar"/>
      <sheetName val="analisabudget"/>
      <sheetName val="RAB fisik"/>
      <sheetName val="H.S.SUMDA"/>
      <sheetName val="Harga HSPK"/>
      <sheetName val="HSPK"/>
      <sheetName val="ANALHASA"/>
      <sheetName val="Alat,bahan,upah"/>
      <sheetName val="Badng Kontrak"/>
      <sheetName val="RFP009"/>
      <sheetName val="Bhn.Ars"/>
      <sheetName val="REKAP gedung"/>
      <sheetName val="Pri"/>
      <sheetName val="Qry"/>
      <sheetName val="Cur"/>
      <sheetName val="Sheet15"/>
      <sheetName val="CBE-VSL"/>
      <sheetName val="00-Jumlah Total"/>
      <sheetName val="1. BQ"/>
      <sheetName val="EQ_an"/>
      <sheetName val="MT"/>
      <sheetName val="+D7-RM"/>
      <sheetName val="Daf. Upah &amp; Bah"/>
      <sheetName val="rating curve"/>
      <sheetName val="metode.rutin"/>
      <sheetName val="UMUR ALAT"/>
      <sheetName val="FAKTOR MODAL CRF"/>
      <sheetName val="F"/>
      <sheetName val="an.dmpu"/>
      <sheetName val="UP MINOR"/>
      <sheetName val="cal borepile"/>
      <sheetName val="FORM_ANALIS"/>
      <sheetName val="hrg-sat.pek"/>
      <sheetName val="item Spek BM2010 Rev-2"/>
      <sheetName val="milydpp"/>
      <sheetName val="bahan,upah,alat"/>
      <sheetName val="Bill of Qty MEP"/>
      <sheetName val="2.1"/>
      <sheetName val="Daf Hg Satuan"/>
      <sheetName val="urain teknis"/>
      <sheetName val="terendah"/>
      <sheetName val="anaUTama"/>
      <sheetName val="anaMob"/>
      <sheetName val="k-320"/>
      <sheetName val="k-520"/>
      <sheetName val="k-121"/>
      <sheetName val="4-Quarry"/>
      <sheetName val="SALURAN"/>
      <sheetName val="65xa"/>
      <sheetName val="Basic Data"/>
      <sheetName val="Daftar Harga Satuan"/>
      <sheetName val="UPAH PEKERJA"/>
      <sheetName val="Supl"/>
      <sheetName val="Dft Kuantitas Hrg(BOQ)"/>
      <sheetName val="BQ Gab"/>
      <sheetName val="format 1"/>
      <sheetName val="Div.7"/>
      <sheetName val="Div.8"/>
      <sheetName val="Div.6"/>
      <sheetName val="Div.3"/>
      <sheetName val="Hrg Uph Bhn"/>
      <sheetName val="lam-moi"/>
      <sheetName val="Analisa Mob. 2"/>
      <sheetName val="Analisa-Harga"/>
      <sheetName val="Analisa Mob.1"/>
      <sheetName val="Schedul"/>
      <sheetName val="antek"/>
      <sheetName val="BD-LS"/>
      <sheetName val="CRUSER"/>
      <sheetName val="FINAL"/>
      <sheetName val="KEBALAT"/>
      <sheetName val="harga dasar T-M-A"/>
      <sheetName val="D.UPH&amp;PEK"/>
      <sheetName val="rekap bahan dan alat"/>
      <sheetName val="TIMUBNAN TANAH"/>
      <sheetName val="Analisa JG-4"/>
      <sheetName val="DATA1"/>
      <sheetName val="Hitung"/>
      <sheetName val="501_1"/>
      <sheetName val="anal2"/>
      <sheetName val="BILL"/>
      <sheetName val="MAP 1-2"/>
      <sheetName val="sch 1.2"/>
      <sheetName val="RAB-2"/>
      <sheetName val="Indirect_Const"/>
      <sheetName val="REKAP.VOLUME"/>
      <sheetName val="304_06"/>
      <sheetName val="ESC"/>
      <sheetName val="An.Ars"/>
      <sheetName val="2-AHSP"/>
      <sheetName val="UpBahAlat"/>
      <sheetName val="ISI"/>
      <sheetName val="kontol"/>
      <sheetName val="Tunduk Panitia"/>
      <sheetName val="Telusur"/>
      <sheetName val="DPAL"/>
      <sheetName val="struktur"/>
      <sheetName val="Uraian Analisa Alat (3)"/>
      <sheetName val="Cipinang"/>
      <sheetName val="Bek_Sloof"/>
      <sheetName val="Hrg-Das"/>
      <sheetName val="Dolar dalam Rp"/>
      <sheetName val="c"/>
      <sheetName val="Terbilang automatis"/>
      <sheetName val="Upah, Bahan , Alat"/>
      <sheetName val="H Satuan Dasar"/>
      <sheetName val="Bahan &amp; Upah (2016)"/>
      <sheetName val="FEB"/>
      <sheetName val="MAR"/>
      <sheetName val="Profil"/>
      <sheetName val="HPSK"/>
      <sheetName val="Bab.05.2-TATA UDARA "/>
      <sheetName val="H.Upah"/>
      <sheetName val="_DA HOT MIX2.xls]Combined"/>
      <sheetName val="DIV7-BM"/>
      <sheetName val="Evaporator"/>
      <sheetName val="Harga Satuan MEP"/>
      <sheetName val="산출근거#2-3"/>
      <sheetName val="Inputdata"/>
      <sheetName val="Bill No.1"/>
      <sheetName val="RAB_AR&amp;STR"/>
      <sheetName val="DATA_BASE"/>
      <sheetName val="SD_(1)"/>
      <sheetName val="BL_(1)"/>
      <sheetName val="_"/>
      <sheetName val="Finishing_Warehouse"/>
      <sheetName val="material_"/>
      <sheetName val="D_&amp;_W_sizes"/>
      <sheetName val="Alat_PL"/>
      <sheetName val="Material_List_T_55_M_"/>
      <sheetName val="Analisa_Tend"/>
      <sheetName val="schedule_-Sisa"/>
      <sheetName val="Brd_Unit_Rate"/>
      <sheetName val="curve_s"/>
      <sheetName val="3_a__Lap_Hasil_Usaha"/>
      <sheetName val="6PILE__(돌출)"/>
      <sheetName val="1_General_"/>
      <sheetName val="TIME_SCHEDULE"/>
      <sheetName val="Sur_Site"/>
      <sheetName val="18. Trafo Room-Civil"/>
      <sheetName val="Spool Index"/>
      <sheetName val="95D"/>
      <sheetName val="94D"/>
      <sheetName val="analisa stripping"/>
      <sheetName val="DIVISI.6"/>
      <sheetName val="ANAL_KOEF"/>
      <sheetName val="An__Biaya_Konst__Pek__Kayu_Ulin"/>
      <sheetName val="rekap_bul"/>
      <sheetName val="BQ_JALAN"/>
      <sheetName val="BAHAN__lap"/>
      <sheetName val="Harga_Bahan_&amp;_Upah"/>
      <sheetName val="NOMENKLATUR"/>
      <sheetName val="HRG BH"/>
      <sheetName val="Break Down Alat"/>
      <sheetName val="RPP01-5"/>
      <sheetName val="SAT-UP"/>
      <sheetName val="MPEL"/>
      <sheetName val="Marshall ATB"/>
      <sheetName val="AR1"/>
      <sheetName val="D3.1"/>
      <sheetName val="LISTRIK"/>
      <sheetName val="Control   Fab Finishing   "/>
      <sheetName val="A6A"/>
      <sheetName val="pro ra op"/>
      <sheetName val="B D_AHS6"/>
      <sheetName val="B _ Norelec"/>
      <sheetName val="Up"/>
      <sheetName val="Analisa ME"/>
      <sheetName val="Balok L.1"/>
      <sheetName val="Rekap RAP real (2)"/>
      <sheetName val="CAB 2"/>
      <sheetName val="Price "/>
      <sheetName val="rekap (2)"/>
      <sheetName val="HSTANAH.XLS"/>
      <sheetName val="RAB SIPIL"/>
      <sheetName val="IPK TW1"/>
      <sheetName val="SNI New"/>
      <sheetName val="MST"/>
      <sheetName val="AKU"/>
      <sheetName val="Det Estimasi"/>
      <sheetName val="1.BAHAN"/>
      <sheetName val="HrgUpahBahan"/>
      <sheetName val="Analisa1-10"/>
      <sheetName val="Bahan 2008"/>
      <sheetName val="AnlsE1"/>
      <sheetName val="Analis Alat"/>
      <sheetName val="ANAL-"/>
      <sheetName val="Pernyataan"/>
      <sheetName val="ANALISA BANGLI"/>
      <sheetName val="A_ars"/>
      <sheetName val="PJ"/>
      <sheetName val="GALIAN MEKANIS"/>
      <sheetName val="MONITORING LANTAI"/>
      <sheetName val="IPO BoQ"/>
      <sheetName val="L4-Info"/>
      <sheetName val="SATUAN_HARGA"/>
      <sheetName val="Anls_1"/>
      <sheetName val="Pas__Batu_Gng"/>
      <sheetName val="Upah_dan_Bahan_"/>
      <sheetName val="E_Adm"/>
      <sheetName val="metode_rutin"/>
      <sheetName val="perletakan2"/>
      <sheetName val="Analisa (ok punya)"/>
      <sheetName val="TERBIL"/>
      <sheetName val="BOQ (2)"/>
      <sheetName val="ANALISA SM"/>
      <sheetName val="hsp-STR-ARS"/>
      <sheetName val="Tanggapan"/>
      <sheetName val="ELKP"/>
      <sheetName val="HSU"/>
      <sheetName val="ANALIS WIL 1"/>
      <sheetName val="REKAP_RAP3"/>
      <sheetName val="Cost_Summary6"/>
      <sheetName val="Rek_An4"/>
      <sheetName val="Formula_Paket_A4"/>
      <sheetName val="HS_ALAT5"/>
      <sheetName val="Produksi_&amp;_Scedule6"/>
      <sheetName val="anal_rab2"/>
      <sheetName val="REKAPITULASI_HARGA_SATUAN2"/>
      <sheetName val="pek_tanah_utk_irigasi4"/>
      <sheetName val="BAHAN_&amp;_ALAT2"/>
      <sheetName val="Urut_kabupaten2"/>
      <sheetName val="REKAP_beton6"/>
      <sheetName val="RAB_VOL3"/>
      <sheetName val="Signage_Detail6"/>
      <sheetName val="PL_(MONTHLY)6"/>
      <sheetName val="L_BA_blok6"/>
      <sheetName val="Trading_Comps6"/>
      <sheetName val="HRG_BAHAN_&amp;_UPAH_okk6"/>
      <sheetName val="Analis_Kusen_okk6"/>
      <sheetName val="Bahan_&amp;_Upah_20122"/>
      <sheetName val="HSBU_ANA3"/>
      <sheetName val="RAB_13"/>
      <sheetName val="HALAMAN_1-602"/>
      <sheetName val="Indek_Kemahalan2"/>
      <sheetName val="Pemindahan_Penduduk_2"/>
      <sheetName val="Rekap__ME2"/>
      <sheetName val="Surat_Penw__2"/>
      <sheetName val="Pek__Elektrikal2"/>
      <sheetName val="LIFT_DAN_TRAVELATOR2"/>
      <sheetName val="Instalasi_Tata_Udara2"/>
      <sheetName val="rekap_ARS2"/>
      <sheetName val="Target_Raker(10)3"/>
      <sheetName val="WBS_20053"/>
      <sheetName val="est_proy3"/>
      <sheetName val="Alat_Berat2"/>
      <sheetName val="Data_Alat4"/>
      <sheetName val="HRG_UPAH_BAHAN3"/>
      <sheetName val="Analisa_SNI_STANDART_5"/>
      <sheetName val="%_Prog5"/>
      <sheetName val="LEP_AWAL_DES_113"/>
      <sheetName val="TEST_CASE3"/>
      <sheetName val="anl_hsmpu3"/>
      <sheetName val="RBP-_23"/>
      <sheetName val="10_1_(1)3"/>
      <sheetName val="10_1_(2)3"/>
      <sheetName val="10_1_(3)3"/>
      <sheetName val="10_1_(4)3"/>
      <sheetName val="10_1_(5)3"/>
      <sheetName val="화재_탐지_설비3"/>
      <sheetName val="1_REK3"/>
      <sheetName val="List_Material3"/>
      <sheetName val="Encl_-14A2"/>
      <sheetName val="Sewa_Alat2"/>
      <sheetName val="Bill_Item_Ac2"/>
      <sheetName val="an_me2"/>
      <sheetName val="UPAH_&amp;_BHN_ARS2"/>
      <sheetName val="Lampiran_BA_MC2"/>
      <sheetName val="Lampiran_BA_MC1"/>
      <sheetName val="Upah_&amp;_bahan1"/>
      <sheetName val="form_evaluasi1"/>
      <sheetName val="HSP_dengan_Alat1"/>
      <sheetName val="ANALISA_HARGA_SATUAN_EL_DAN_EC1"/>
      <sheetName val="AN_Tdr2"/>
      <sheetName val="REKAP_BQ_2"/>
      <sheetName val="Galian_11"/>
      <sheetName val="Bill_rekap1"/>
      <sheetName val="schedule_-Sisa1"/>
      <sheetName val="RAB_THP11"/>
      <sheetName val="Upah&amp;_Bahan1"/>
      <sheetName val="Analisa_Upah_&amp;_Bahan_Plum1"/>
      <sheetName val="RAP_FLAT1"/>
      <sheetName val="B_-_Norelec1"/>
      <sheetName val="ANL_TEK_61"/>
      <sheetName val="INPUT_HARIAN1"/>
      <sheetName val="S-Curve_(2017)1"/>
      <sheetName val="Metod_TWR1"/>
      <sheetName val="Brd_Unit_Rate1"/>
      <sheetName val="curve_s1"/>
      <sheetName val="3_a__Lap_Hasil_Usaha1"/>
      <sheetName val="Galian_1"/>
      <sheetName val="Bill_rekap"/>
      <sheetName val="RAB_THP1"/>
      <sheetName val="Metod_TWR"/>
      <sheetName val="Upah_&amp;_bahan2"/>
      <sheetName val="form_evaluasi2"/>
      <sheetName val="HSP_dengan_Alat2"/>
      <sheetName val="BAJA_TUL2"/>
      <sheetName val="REKAP_AHSP_A2"/>
      <sheetName val="ANALISA_HARGA_SATUAN_EL_DAN_EC2"/>
      <sheetName val="AN_Tdr3"/>
      <sheetName val="REKAP_BQ_3"/>
      <sheetName val="Galian_12"/>
      <sheetName val="Bill_rekap2"/>
      <sheetName val="HPP_X_Q'TY2"/>
      <sheetName val="Analis_SNI2"/>
      <sheetName val="schedule_-Sisa2"/>
      <sheetName val="RAB_THP12"/>
      <sheetName val="Cost_Analysis2"/>
      <sheetName val="Cost_Range2"/>
      <sheetName val="Equipment_Data2"/>
      <sheetName val="3_1_(3)2"/>
      <sheetName val="Mobilisasi_(2)4"/>
      <sheetName val="Master_Dat3"/>
      <sheetName val="uraian_analisa3"/>
      <sheetName val="Schedule_Yasmin3"/>
      <sheetName val="Schedule_Lingkar_Barat3"/>
      <sheetName val="Schedule_Daan_Mogot3"/>
      <sheetName val="2-Genset_print3"/>
      <sheetName val="P_3-53"/>
      <sheetName val="Analisa_Harga3"/>
      <sheetName val="BHN_DSR3"/>
      <sheetName val="DATA_PROYEK2"/>
      <sheetName val="Div_102"/>
      <sheetName val="schedule_(2)2"/>
      <sheetName val="Upah&amp;_Bahan2"/>
      <sheetName val="Analisa_Upah_&amp;_Bahan_Plum2"/>
      <sheetName val="Laba_JO2"/>
      <sheetName val="LINK-MAST__BASIC_PRICE2"/>
      <sheetName val="RAP_FLAT2"/>
      <sheetName val="HPS_Demak2"/>
      <sheetName val="B_-_Norelec2"/>
      <sheetName val="ANL_TEK_62"/>
      <sheetName val="PERALATAN_2"/>
      <sheetName val="INPUT_HARIAN2"/>
      <sheetName val="S-Curve_(2017)2"/>
      <sheetName val="Metod_TWR2"/>
      <sheetName val="Lamp__3_Analisa2"/>
      <sheetName val="Brd_Unit_Rate2"/>
      <sheetName val="curve_s2"/>
      <sheetName val="3_a__Lap_Hasil_Usaha2"/>
      <sheetName val="Alat_B"/>
      <sheetName val="Bahan_B"/>
      <sheetName val="Upah_B"/>
      <sheetName val="REKAP_RAP4"/>
      <sheetName val="Cost_Summary7"/>
      <sheetName val="Rek_An5"/>
      <sheetName val="8_4_2_Rambu5"/>
      <sheetName val="Formula_Paket_A5"/>
      <sheetName val="Front_end5"/>
      <sheetName val="Back_End5"/>
      <sheetName val="HS_ALAT6"/>
      <sheetName val="K_-_Drywall-Presd3"/>
      <sheetName val="Rek__Mob3"/>
      <sheetName val="Rekap__2_3"/>
      <sheetName val="lamp_93"/>
      <sheetName val="Produksi_&amp;_Scedule7"/>
      <sheetName val="pek_tanah_utk_irigasi5"/>
      <sheetName val="BAHAN_&amp;_ALAT3"/>
      <sheetName val="Urut_kabupaten3"/>
      <sheetName val="anal_rab3"/>
      <sheetName val="REKAPITULASI_HARGA_SATUAN3"/>
      <sheetName val="LAP__MINGG3"/>
      <sheetName val="HB_3"/>
      <sheetName val="REKAP_beton7"/>
      <sheetName val="RAB_VOL4"/>
      <sheetName val="Analisa_ME_3"/>
      <sheetName val="RKP_013"/>
      <sheetName val="DRAFT_KONSUMEN3"/>
      <sheetName val="Signage_Detail7"/>
      <sheetName val="sat_dasar5"/>
      <sheetName val="PL_(MONTHLY)7"/>
      <sheetName val="L_BA_blok7"/>
      <sheetName val="Trading_Comps7"/>
      <sheetName val="UnitRateA_1_II5"/>
      <sheetName val="HRG_BAHAN_&amp;_UPAH_okk7"/>
      <sheetName val="Analis_Kusen_okk7"/>
      <sheetName val="DAFTAR__BESI_IWF3"/>
      <sheetName val="PRY_01-15"/>
      <sheetName val="DATA_25"/>
      <sheetName val="INPUT_HARGA3"/>
      <sheetName val="Rekap_Anl3"/>
      <sheetName val="Bahan_&amp;_Upah_20123"/>
      <sheetName val="HSBU_ANA4"/>
      <sheetName val="RAB_14"/>
      <sheetName val="ARSUtM_3"/>
      <sheetName val="DAFTAR_BESI_KANAL_C_SIKU3"/>
      <sheetName val="M_Pekerjaan3"/>
      <sheetName val="HS__Upah3"/>
      <sheetName val="6__CCTV3"/>
      <sheetName val="7__Data3"/>
      <sheetName val="11__PMK3"/>
      <sheetName val="Analisa_Harga_Satuan3"/>
      <sheetName val="HALAMAN_1-603"/>
      <sheetName val="Indek_Kemahalan3"/>
      <sheetName val="Pemindahan_Penduduk_3"/>
      <sheetName val="Rekap__ME3"/>
      <sheetName val="Surat_Penw__3"/>
      <sheetName val="Pek__Elektrikal3"/>
      <sheetName val="LIFT_DAN_TRAVELATOR3"/>
      <sheetName val="Instalasi_Tata_Udara3"/>
      <sheetName val="rekap_ARS3"/>
      <sheetName val="Isian_Biodata3"/>
      <sheetName val="Target_Raker(10)4"/>
      <sheetName val="WBS_20054"/>
      <sheetName val="est_proy4"/>
      <sheetName val="공사금액_내역_(1)3"/>
      <sheetName val="96_123"/>
      <sheetName val="Alat_Berat3"/>
      <sheetName val="Data_Alat5"/>
      <sheetName val="HRG_UPAH_BAHAN4"/>
      <sheetName val="Analisa_SNI_STANDART_6"/>
      <sheetName val="%_Prog6"/>
      <sheetName val="LEP_AWAL_DES_114"/>
      <sheetName val="TEST_CASE4"/>
      <sheetName val="anl_hsmpu4"/>
      <sheetName val="RBP-_24"/>
      <sheetName val="10_1_(1)4"/>
      <sheetName val="10_1_(2)4"/>
      <sheetName val="10_1_(3)4"/>
      <sheetName val="10_1_(4)4"/>
      <sheetName val="10_1_(5)4"/>
      <sheetName val="화재_탐지_설비4"/>
      <sheetName val="1_REK4"/>
      <sheetName val="RAB_PENAWARAN3"/>
      <sheetName val="Analisa_copy3"/>
      <sheetName val="List_Material4"/>
      <sheetName val="SCD_ADD_I3"/>
      <sheetName val="Harga_Satuan_Bahan_3"/>
      <sheetName val="F_1_1_G_ST_1A3"/>
      <sheetName val="CATS_Codes3"/>
      <sheetName val="1__Rekap_A3"/>
      <sheetName val="Encl_-14A3"/>
      <sheetName val="Sewa_Alat3"/>
      <sheetName val="Bill_Item_Ac3"/>
      <sheetName val="an_me3"/>
      <sheetName val="UPAH_&amp;_BHN_ARS3"/>
      <sheetName val="Lampiran_BA_MC3"/>
      <sheetName val="DON_GIA3"/>
      <sheetName val="CHITIET_VL_NC3"/>
      <sheetName val="TONGKE3p_3"/>
      <sheetName val="Base_Info3"/>
      <sheetName val="Ana__PU3"/>
      <sheetName val="New_MADC3"/>
      <sheetName val="HD_ALAT3"/>
      <sheetName val="Sales_Parameter3"/>
      <sheetName val="PRIST_LIST3"/>
      <sheetName val="Hrg_Sat11"/>
      <sheetName val="610_04a3"/>
      <sheetName val="Upah_&amp;_bahan3"/>
      <sheetName val="form_evaluasi3"/>
      <sheetName val="6_PEK_ASPAL3"/>
      <sheetName val="GH_Quantity3"/>
      <sheetName val="Gal_Jack_Hammer3"/>
      <sheetName val="AHS_TITIK_ME3"/>
      <sheetName val="HSP_dengan_Alat3"/>
      <sheetName val="BAJA_TUL3"/>
      <sheetName val="REKAP_AHSP_A3"/>
      <sheetName val="ANALISA_HARGA_SATUAN_EL_DAN_EC3"/>
      <sheetName val="Prod_Alat3"/>
      <sheetName val="Rek_Cianten33"/>
      <sheetName val="BIIL_ASLI3"/>
      <sheetName val="AN_Tdr4"/>
      <sheetName val="REKAP_BQ_4"/>
      <sheetName val="Galian_13"/>
      <sheetName val="Bill_rekap3"/>
      <sheetName val="HPP_X_Q'TY3"/>
      <sheetName val="analisa_print3"/>
      <sheetName val="1_B3"/>
      <sheetName val="RBP_43"/>
      <sheetName val="HSD_(Rate)3"/>
      <sheetName val="RBP_33"/>
      <sheetName val="Lamp__1_3"/>
      <sheetName val="Lamp__23"/>
      <sheetName val="Analis_SNI3"/>
      <sheetName val="schedule_-Sisa3"/>
      <sheetName val="RAB_THP13"/>
      <sheetName val="Cost_Analysis3"/>
      <sheetName val="Cost_Range3"/>
      <sheetName val="Equipment_Data3"/>
      <sheetName val="3_1_(3)3"/>
      <sheetName val="Mobilisasi_(2)5"/>
      <sheetName val="Master_Dat4"/>
      <sheetName val="uraian_analisa4"/>
      <sheetName val="Schedule_Yasmin4"/>
      <sheetName val="Schedule_Lingkar_Barat4"/>
      <sheetName val="Schedule_Daan_Mogot4"/>
      <sheetName val="2-Genset_print4"/>
      <sheetName val="P_3-54"/>
      <sheetName val="Analisa_Harga4"/>
      <sheetName val="BHN_DSR4"/>
      <sheetName val="DATA_PROYEK3"/>
      <sheetName val="Div_103"/>
      <sheetName val="schedule_(2)3"/>
      <sheetName val="Upah&amp;_Bahan3"/>
      <sheetName val="Analisa_Upah_&amp;_Bahan_Plum3"/>
      <sheetName val="CE_Elec3"/>
      <sheetName val="Laba_JO3"/>
      <sheetName val="LINK-MAST__BASIC_PRICE3"/>
      <sheetName val="RAP_FLAT3"/>
      <sheetName val="HPS_Demak3"/>
      <sheetName val="ANALISA_railing3"/>
      <sheetName val="B_-_Norelec3"/>
      <sheetName val="ANL_TEK_63"/>
      <sheetName val="Tabel_HSP3"/>
      <sheetName val="PERALATAN_3"/>
      <sheetName val="B_T3"/>
      <sheetName val="INPUT_HARIAN3"/>
      <sheetName val="S-Curve_(2017)3"/>
      <sheetName val="Metod_TWR3"/>
      <sheetName val="Section_2_MastlisteRev023"/>
      <sheetName val="Cable_Data3"/>
      <sheetName val="analis_azaa3"/>
      <sheetName val="Lamp__3_Analisa3"/>
      <sheetName val="Brd_Unit_Rate3"/>
      <sheetName val="curve_s3"/>
      <sheetName val="3_a__Lap_Hasil_Usaha3"/>
      <sheetName val="Alat_B1"/>
      <sheetName val="Bahan_B1"/>
      <sheetName val="Upah_B1"/>
      <sheetName val="REKAP_RAP5"/>
      <sheetName val="Plat_Lantai_Trestle5"/>
      <sheetName val="Cost_Summary8"/>
      <sheetName val="HRG_SAT_UPH_BHN_PU_20125"/>
      <sheetName val="Hrg_Sat12"/>
      <sheetName val="Rek_An6"/>
      <sheetName val="8_4_2_Rambu6"/>
      <sheetName val="Formula_Paket_A6"/>
      <sheetName val="Front_end6"/>
      <sheetName val="Back_End6"/>
      <sheetName val="HS_ALAT7"/>
      <sheetName val="K_-_Drywall-Presd4"/>
      <sheetName val="Rek__Mob4"/>
      <sheetName val="Rekap__2_4"/>
      <sheetName val="lamp_94"/>
      <sheetName val="Produksi_&amp;_Scedule8"/>
      <sheetName val="pek_tanah_utk_irigasi6"/>
      <sheetName val="BAHAN_&amp;_ALAT4"/>
      <sheetName val="Urut_kabupaten4"/>
      <sheetName val="anal_rab4"/>
      <sheetName val="REKAPITULASI_HARGA_SATUAN4"/>
      <sheetName val="LAP__MINGG4"/>
      <sheetName val="HB_4"/>
      <sheetName val="REKAP_beton8"/>
      <sheetName val="RAB_VOL5"/>
      <sheetName val="Analisa_ME_4"/>
      <sheetName val="RKP_014"/>
      <sheetName val="DRAFT_KONSUMEN4"/>
      <sheetName val="Signage_Detail8"/>
      <sheetName val="sat_dasar6"/>
      <sheetName val="PL_(MONTHLY)8"/>
      <sheetName val="L_BA_blok8"/>
      <sheetName val="Trading_Comps8"/>
      <sheetName val="Daftar_upah_&amp;_material5"/>
      <sheetName val="Spec_ME5"/>
      <sheetName val="Sat_Upah5"/>
      <sheetName val="UnitRateA_1_II6"/>
      <sheetName val="EXTERNAL__(revisi_1)5"/>
      <sheetName val="D_BOARD5"/>
      <sheetName val="PO2_ok5"/>
      <sheetName val="HRG_BAHAN_&amp;_UPAH_okk8"/>
      <sheetName val="Analis_Kusen_okk8"/>
      <sheetName val="backup_mc_05"/>
      <sheetName val="DAFTAR__BESI_IWF4"/>
      <sheetName val="PRY_01-16"/>
      <sheetName val="B_UMUM5"/>
      <sheetName val="DATA_26"/>
      <sheetName val="Soil_Report5"/>
      <sheetName val="INPUT_HARGA4"/>
      <sheetName val="Rekap_Anl4"/>
      <sheetName val="Bahan_&amp;_Upah_20124"/>
      <sheetName val="HSBU_ANA5"/>
      <sheetName val="RAB_15"/>
      <sheetName val="ARSUtM_4"/>
      <sheetName val="DAFTAR_BESI_KANAL_C_SIKU4"/>
      <sheetName val="M_Pekerjaan4"/>
      <sheetName val="Harga_Dasar5"/>
      <sheetName val="HS__Upah4"/>
      <sheetName val="6__CCTV4"/>
      <sheetName val="7__Data4"/>
      <sheetName val="11__PMK4"/>
      <sheetName val="Analisa_Harga_Satuan4"/>
      <sheetName val="HALAMAN_1-604"/>
      <sheetName val="Indek_Kemahalan4"/>
      <sheetName val="Pemindahan_Penduduk_4"/>
      <sheetName val="Rekap__ME4"/>
      <sheetName val="Surat_Penw__4"/>
      <sheetName val="Pek__Elektrikal4"/>
      <sheetName val="LIFT_DAN_TRAVELATOR4"/>
      <sheetName val="Instalasi_Tata_Udara4"/>
      <sheetName val="rekap_ARS4"/>
      <sheetName val="Isian_Biodata4"/>
      <sheetName val="Target_Raker(10)5"/>
      <sheetName val="WBS_20055"/>
      <sheetName val="est_proy5"/>
      <sheetName val="공사금액_내역_(1)4"/>
      <sheetName val="96_124"/>
      <sheetName val="Alat_Berat4"/>
      <sheetName val="Data_Alat6"/>
      <sheetName val="HRG_UPAH_BAHAN5"/>
      <sheetName val="Analisa_SNI_STANDART_7"/>
      <sheetName val="%_Prog7"/>
      <sheetName val="LEP_AWAL_DES_115"/>
      <sheetName val="TEST_CASE5"/>
      <sheetName val="anl_hsmpu5"/>
      <sheetName val="RBP-_25"/>
      <sheetName val="10_1_(1)5"/>
      <sheetName val="10_1_(2)5"/>
      <sheetName val="10_1_(3)5"/>
      <sheetName val="10_1_(4)5"/>
      <sheetName val="10_1_(5)5"/>
      <sheetName val="화재_탐지_설비5"/>
      <sheetName val="1_REK5"/>
      <sheetName val="RAB_PENAWARAN4"/>
      <sheetName val="Analisa_copy4"/>
      <sheetName val="rab_strktr_ars_print5"/>
      <sheetName val="List_Material5"/>
      <sheetName val="SCD_ADD_I4"/>
      <sheetName val="Harga_Satuan_Bahan_4"/>
      <sheetName val="REKAP_ELEKTRIKAL5"/>
      <sheetName val="F_1_1_G_ST_1A4"/>
      <sheetName val="CATS_Codes4"/>
      <sheetName val="1__Rekap_A4"/>
      <sheetName val="Encl_-14A4"/>
      <sheetName val="Sewa_Alat4"/>
      <sheetName val="Bill_Item_Ac4"/>
      <sheetName val="an_me4"/>
      <sheetName val="UPAH_&amp;_BHN_ARS4"/>
      <sheetName val="Lampiran_BA_MC4"/>
      <sheetName val="DON_GIA4"/>
      <sheetName val="CHITIET_VL_NC4"/>
      <sheetName val="TONGKE3p_4"/>
      <sheetName val="Base_Info4"/>
      <sheetName val="Ana__PU4"/>
      <sheetName val="New_MADC4"/>
      <sheetName val="HD_ALAT4"/>
      <sheetName val="Sales_Parameter4"/>
      <sheetName val="PRIST_LIST4"/>
      <sheetName val="Hrg_Sat13"/>
      <sheetName val="610_04a4"/>
      <sheetName val="Upah_&amp;_bahan4"/>
      <sheetName val="form_evaluasi4"/>
      <sheetName val="6_PEK_ASPAL4"/>
      <sheetName val="GH_Quantity4"/>
      <sheetName val="Gal_Jack_Hammer4"/>
      <sheetName val="AHS_TITIK_ME4"/>
      <sheetName val="HSP_dengan_Alat4"/>
      <sheetName val="BAJA_TUL4"/>
      <sheetName val="REKAP_AHSP_A4"/>
      <sheetName val="ANALISA_HARGA_SATUAN_EL_DAN_EC4"/>
      <sheetName val="Prod_Alat4"/>
      <sheetName val="Rek_Cianten34"/>
      <sheetName val="BIIL_ASLI4"/>
      <sheetName val="AN_Tdr5"/>
      <sheetName val="REKAP_BQ_5"/>
      <sheetName val="Galian_14"/>
      <sheetName val="Bill_rekap4"/>
      <sheetName val="HPP_X_Q'TY4"/>
      <sheetName val="analisa_print4"/>
      <sheetName val="1_B4"/>
      <sheetName val="RBP_44"/>
      <sheetName val="HSD_(Rate)4"/>
      <sheetName val="RBP_34"/>
      <sheetName val="Lamp__1_4"/>
      <sheetName val="Lamp__24"/>
      <sheetName val="Analis_SNI4"/>
      <sheetName val="schedule_-Sisa4"/>
      <sheetName val="RAB_THP14"/>
      <sheetName val="Cost_Analysis4"/>
      <sheetName val="Cost_Range4"/>
      <sheetName val="Equipment_Data4"/>
      <sheetName val="3_1_(3)4"/>
      <sheetName val="Mobilisasi_(2)6"/>
      <sheetName val="Master_Dat5"/>
      <sheetName val="uraian_analisa5"/>
      <sheetName val="Schedule_Yasmin5"/>
      <sheetName val="Schedule_Lingkar_Barat5"/>
      <sheetName val="Schedule_Daan_Mogot5"/>
      <sheetName val="2-Genset_print5"/>
      <sheetName val="P_3-55"/>
      <sheetName val="Analisa_Harga5"/>
      <sheetName val="BHN_DSR5"/>
      <sheetName val="DATA_PROYEK4"/>
      <sheetName val="Div_104"/>
      <sheetName val="schedule_(2)4"/>
      <sheetName val="Upah&amp;_Bahan4"/>
      <sheetName val="Analisa_Upah_&amp;_Bahan_Plum4"/>
      <sheetName val="CE_Elec4"/>
      <sheetName val="Laba_JO4"/>
      <sheetName val="LINK-MAST__BASIC_PRICE4"/>
      <sheetName val="RAP_FLAT4"/>
      <sheetName val="HPS_Demak4"/>
      <sheetName val="ANALISA_railing4"/>
      <sheetName val="B_-_Norelec4"/>
      <sheetName val="ANL_TEK_64"/>
      <sheetName val="Tabel_HSP4"/>
      <sheetName val="PERALATAN_4"/>
      <sheetName val="B_T4"/>
      <sheetName val="INPUT_HARIAN4"/>
      <sheetName val="S-Curve_(2017)4"/>
      <sheetName val="Metod_TWR4"/>
      <sheetName val="Section_2_MastlisteRev024"/>
      <sheetName val="Cable_Data4"/>
      <sheetName val="analis_azaa4"/>
      <sheetName val="Lamp__3_Analisa4"/>
      <sheetName val="Brd_Unit_Rate4"/>
      <sheetName val="curve_s4"/>
      <sheetName val="3_a__Lap_Hasil_Usaha4"/>
      <sheetName val="Faktor_Konversi2"/>
      <sheetName val="MARK_UP2"/>
      <sheetName val="Rekap_Rutin2"/>
      <sheetName val="Rekap_Rutin_Jembatan2"/>
      <sheetName val="Alat_B2"/>
      <sheetName val="Bahan_B2"/>
      <sheetName val="Upah_B2"/>
      <sheetName val="1001_15a (2)"/>
      <sheetName val="RASK_ALL"/>
      <sheetName val="dongia_(2)"/>
      <sheetName val="DAFTAR_HARGA_UPAH"/>
      <sheetName val="konf_kap"/>
      <sheetName val="D8_kerblma"/>
      <sheetName val="Harga_S_Dasar_UNTUK_IDISI"/>
      <sheetName val="BQ_All-2"/>
      <sheetName val="BQ_effice"/>
      <sheetName val="Piping Cost"/>
      <sheetName val="PipWT"/>
      <sheetName val="MONITORING WT"/>
      <sheetName val="DATA-MASUKAN"/>
      <sheetName val="Bahan&amp;Upah"/>
      <sheetName val="dftr harga"/>
      <sheetName val="prhit tulangan"/>
      <sheetName val="vol pek"/>
      <sheetName val="An-Alat"/>
      <sheetName val="Balance Sheet"/>
      <sheetName val="Public Area"/>
      <sheetName val="MC-00"/>
      <sheetName val="DIV 8"/>
      <sheetName val="DIV 7"/>
      <sheetName val="DIV 2"/>
      <sheetName val="SNI FIX"/>
      <sheetName val="BAHAN _ UPAH_2"/>
      <sheetName val="BU"/>
      <sheetName val="div 4"/>
      <sheetName val="Rekap Bill"/>
      <sheetName val="div7.3(1)"/>
      <sheetName val="U,B"/>
      <sheetName val="A H S"/>
      <sheetName val="inter"/>
      <sheetName val="BASE-PL1(H-shape)(OLD)"/>
      <sheetName val="NP 7"/>
      <sheetName val="Risk Categories"/>
      <sheetName val="Service_Rates"/>
      <sheetName val="BQ (by owner)"/>
      <sheetName val="rab me (fisik)"/>
      <sheetName val="GRAND TOTAL BOQ Idmyu TW"/>
      <sheetName val="DynamicChart"/>
      <sheetName val="DataTable"/>
      <sheetName val="Resource Plan (2)"/>
      <sheetName val="BrkDwn Disc Insulator"/>
      <sheetName val="AM-MARGIN"/>
      <sheetName val="GABLUARJAWA1 (2)"/>
      <sheetName val="Kontrol"/>
      <sheetName val="Inflasi_$"/>
      <sheetName val="hal_14b"/>
      <sheetName val="Gia"/>
      <sheetName val="hub"/>
      <sheetName val="NONS  2,189"/>
      <sheetName val="piping"/>
      <sheetName val="ekuitanak"/>
      <sheetName val="Cash2"/>
      <sheetName val="Control Fab Setting"/>
      <sheetName val="ARITMATIK"/>
      <sheetName val="SysNavigation"/>
      <sheetName val="Agg Ksr&amp;Hls"/>
      <sheetName val="ANALISA GRS TENGAH"/>
      <sheetName val="3-Upah"/>
      <sheetName val="Cek list"/>
      <sheetName val="Terblg"/>
      <sheetName val="PANDUAN"/>
      <sheetName val="5.Anhas"/>
      <sheetName val="Engine"/>
      <sheetName val="Analis harga"/>
      <sheetName val="bhn_Non Lokal"/>
      <sheetName val="uph show-ars"/>
      <sheetName val="uph bgkl-ars"/>
      <sheetName val="2. BQ"/>
      <sheetName val="H_BHN"/>
      <sheetName val="A_BANTU"/>
      <sheetName val="Skor"/>
      <sheetName val="LAIN2"/>
      <sheetName val="Prices"/>
      <sheetName val="Analis_Upah"/>
      <sheetName val="RAB_JALUR_Lend_tinggi"/>
      <sheetName val="3.ALS-STR-PDS"/>
      <sheetName val="ATTEBERG"/>
      <sheetName val="ANSAT K'AYI"/>
      <sheetName val="Uph+bahan"/>
      <sheetName val="Daf_Upah_Bahan"/>
      <sheetName val="Analisa_BOW_072"/>
      <sheetName val="Analisa_BOW_073"/>
      <sheetName val="Kode_rekening_Belanja3"/>
      <sheetName val="Kode_Rekening_Pembiayaan3"/>
      <sheetName val="Kode_Rekening_Pdapatn_Kab_kota3"/>
      <sheetName val="SUM_STR_KNTR3"/>
      <sheetName val="Rekap_Prelim3"/>
      <sheetName val="COVERUSRP"/>
      <sheetName val="P&amp;L98"/>
      <sheetName val="Sec_I_ML"/>
      <sheetName val="BQ-Tenis"/>
      <sheetName val="A-BANTU"/>
      <sheetName val="D+W"/>
      <sheetName val="An Biaya Kons.Pek.Kayu &amp; Atap"/>
      <sheetName val="EARTH WORKS"/>
      <sheetName val="EARTH_WORKS"/>
      <sheetName val="Aggr"/>
      <sheetName val="UP_an"/>
      <sheetName val="ALAT2021"/>
      <sheetName val="概総括1"/>
      <sheetName val="Bill 3"/>
      <sheetName val="Analisa CK"/>
      <sheetName val="s.g.exx"/>
      <sheetName val="AURORA"/>
      <sheetName val="SK"/>
      <sheetName val="Harga Satuan Dasar"/>
      <sheetName val="BAP-MC1-4"/>
      <sheetName val="HRG.TRIWULAN II 2009"/>
      <sheetName val="shor"/>
      <sheetName val="div-6"/>
      <sheetName val="k300 123"/>
      <sheetName val="analisa stroke"/>
      <sheetName val="pembanding"/>
      <sheetName val="ANL- K "/>
      <sheetName val="Beton-K-300"/>
      <sheetName val="Pek Jar Lis &amp; Pen Luar  "/>
      <sheetName val="Const"/>
      <sheetName val="DT-CR"/>
      <sheetName val="ABRASI"/>
      <sheetName val="measarun"/>
      <sheetName val="Analisa Quarry"/>
      <sheetName val="TABEL1"/>
      <sheetName val="UPAH-BAHAN"/>
      <sheetName val="LEKAT1"/>
      <sheetName val="grpsr2"/>
      <sheetName val="Sheet1 (2)"/>
      <sheetName val="BoQ(APBN)"/>
      <sheetName val="D 10 Analisa HSP"/>
      <sheetName val="TBDEC03"/>
      <sheetName val="TBDEC02"/>
      <sheetName val="TBOCT03"/>
      <sheetName val="Har-sat-dasr"/>
      <sheetName val="Lamp1Analisa"/>
      <sheetName val="Lamp2HS"/>
      <sheetName val="#BEZUG"/>
      <sheetName val="2004"/>
      <sheetName val="집계표(OPTION)"/>
      <sheetName val="Exclusion List"/>
      <sheetName val="J"/>
      <sheetName val="SekMod.2"/>
      <sheetName val="mob (2)"/>
      <sheetName val="Lookup_definitions3"/>
      <sheetName val="thao-go"/>
      <sheetName val="CHITIET VL-NC-TT -1p"/>
      <sheetName val="VC"/>
      <sheetName val="THPDMoi  (2)"/>
      <sheetName val="TH XL"/>
      <sheetName val="CHITIET VL-NC-TT-3p"/>
      <sheetName val="TONGKE-HT"/>
      <sheetName val="t-h HA THE"/>
      <sheetName val="TDTKP1"/>
      <sheetName val="KPVC-BD "/>
      <sheetName val="2A Rekapitulasi Penawaran Harga"/>
      <sheetName val="CONS."/>
      <sheetName val="HARIAN"/>
      <sheetName val="bialangsung"/>
      <sheetName val="NP-10"/>
      <sheetName val="NP-6"/>
      <sheetName val="NP-7"/>
      <sheetName val="HSLAIN-LAIN"/>
      <sheetName val="upah-rtjk"/>
      <sheetName val="Profile-R1-080312"/>
      <sheetName val="Std Rbld "/>
      <sheetName val="U.P_Breakdown"/>
      <sheetName val="rap rinci"/>
      <sheetName val="IPL_SCHEDULE"/>
      <sheetName val="SE"/>
      <sheetName val="HVAC"/>
      <sheetName val="bill 2"/>
      <sheetName val="REKAP A BESAR"/>
      <sheetName val="Brt Besi"/>
      <sheetName val="Pintu Jendela"/>
      <sheetName val="Register"/>
      <sheetName val="AT 2"/>
      <sheetName val="Pengalaman Per"/>
      <sheetName val="paint"/>
      <sheetName val="Steel-Twr"/>
      <sheetName val="Base Case"/>
      <sheetName val="Assmpns"/>
      <sheetName val="REKAP (for consument)New"/>
      <sheetName val="Sembilang"/>
      <sheetName val="Air Tawar 2"/>
      <sheetName val="konci"/>
      <sheetName val="Anl Print"/>
      <sheetName val="Material-mr"/>
      <sheetName val="Sat Bahu"/>
      <sheetName val="AN.EI.5"/>
      <sheetName val="RATIO"/>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sheetData sheetId="414" refreshError="1"/>
      <sheetData sheetId="415"/>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sheetData sheetId="992" refreshError="1"/>
      <sheetData sheetId="993"/>
      <sheetData sheetId="994"/>
      <sheetData sheetId="995"/>
      <sheetData sheetId="996" refreshError="1"/>
      <sheetData sheetId="997" refreshError="1"/>
      <sheetData sheetId="998">
        <row r="12">
          <cell r="E12">
            <v>3250</v>
          </cell>
        </row>
      </sheetData>
      <sheetData sheetId="999">
        <row r="12">
          <cell r="E12">
            <v>3250</v>
          </cell>
        </row>
      </sheetData>
      <sheetData sheetId="1000"/>
      <sheetData sheetId="1001"/>
      <sheetData sheetId="1002" refreshError="1"/>
      <sheetData sheetId="1003"/>
      <sheetData sheetId="1004"/>
      <sheetData sheetId="1005" refreshError="1"/>
      <sheetData sheetId="1006"/>
      <sheetData sheetId="1007"/>
      <sheetData sheetId="1008">
        <row r="12">
          <cell r="E12">
            <v>3250</v>
          </cell>
        </row>
      </sheetData>
      <sheetData sheetId="1009" refreshError="1"/>
      <sheetData sheetId="1010">
        <row r="12">
          <cell r="E12">
            <v>3250</v>
          </cell>
        </row>
      </sheetData>
      <sheetData sheetId="1011">
        <row r="12">
          <cell r="E12">
            <v>3250</v>
          </cell>
        </row>
      </sheetData>
      <sheetData sheetId="1012">
        <row r="12">
          <cell r="E12">
            <v>3250</v>
          </cell>
        </row>
      </sheetData>
      <sheetData sheetId="1013">
        <row r="12">
          <cell r="E12">
            <v>3250</v>
          </cell>
        </row>
      </sheetData>
      <sheetData sheetId="1014">
        <row r="12">
          <cell r="E12">
            <v>3250</v>
          </cell>
        </row>
      </sheetData>
      <sheetData sheetId="1015"/>
      <sheetData sheetId="1016"/>
      <sheetData sheetId="1017"/>
      <sheetData sheetId="1018">
        <row r="12">
          <cell r="E12">
            <v>3250</v>
          </cell>
        </row>
      </sheetData>
      <sheetData sheetId="1019"/>
      <sheetData sheetId="1020">
        <row r="12">
          <cell r="E12">
            <v>3250</v>
          </cell>
        </row>
      </sheetData>
      <sheetData sheetId="1021"/>
      <sheetData sheetId="1022" refreshError="1"/>
      <sheetData sheetId="1023" refreshError="1"/>
      <sheetData sheetId="1024"/>
      <sheetData sheetId="1025" refreshError="1"/>
      <sheetData sheetId="1026"/>
      <sheetData sheetId="1027" refreshError="1"/>
      <sheetData sheetId="1028" refreshError="1"/>
      <sheetData sheetId="1029"/>
      <sheetData sheetId="1030">
        <row r="12">
          <cell r="E12">
            <v>3250</v>
          </cell>
        </row>
      </sheetData>
      <sheetData sheetId="1031">
        <row r="12">
          <cell r="E12">
            <v>3250</v>
          </cell>
        </row>
      </sheetData>
      <sheetData sheetId="1032"/>
      <sheetData sheetId="1033">
        <row r="12">
          <cell r="E12">
            <v>3250</v>
          </cell>
        </row>
      </sheetData>
      <sheetData sheetId="1034"/>
      <sheetData sheetId="1035">
        <row r="12">
          <cell r="E12">
            <v>3250</v>
          </cell>
        </row>
      </sheetData>
      <sheetData sheetId="1036"/>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ow r="12">
          <cell r="E12">
            <v>3250</v>
          </cell>
        </row>
      </sheetData>
      <sheetData sheetId="1117"/>
      <sheetData sheetId="1118">
        <row r="12">
          <cell r="E12">
            <v>3250</v>
          </cell>
        </row>
      </sheetData>
      <sheetData sheetId="1119">
        <row r="12">
          <cell r="E12">
            <v>3250</v>
          </cell>
        </row>
      </sheetData>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sheetData sheetId="1238"/>
      <sheetData sheetId="1239" refreshError="1"/>
      <sheetData sheetId="1240" refreshError="1"/>
      <sheetData sheetId="1241" refreshError="1"/>
      <sheetData sheetId="1242" refreshError="1"/>
      <sheetData sheetId="1243">
        <row r="12">
          <cell r="E12">
            <v>3250</v>
          </cell>
        </row>
      </sheetData>
      <sheetData sheetId="1244">
        <row r="12">
          <cell r="E12">
            <v>3250</v>
          </cell>
        </row>
      </sheetData>
      <sheetData sheetId="1245">
        <row r="12">
          <cell r="E12">
            <v>3250</v>
          </cell>
        </row>
      </sheetData>
      <sheetData sheetId="1246" refreshError="1"/>
      <sheetData sheetId="1247" refreshError="1"/>
      <sheetData sheetId="1248" refreshError="1"/>
      <sheetData sheetId="1249">
        <row r="12">
          <cell r="E12">
            <v>3250</v>
          </cell>
        </row>
      </sheetData>
      <sheetData sheetId="1250">
        <row r="12">
          <cell r="E12">
            <v>3250</v>
          </cell>
        </row>
      </sheetData>
      <sheetData sheetId="1251">
        <row r="12">
          <cell r="E12">
            <v>3250</v>
          </cell>
        </row>
      </sheetData>
      <sheetData sheetId="1252">
        <row r="12">
          <cell r="E12">
            <v>3250</v>
          </cell>
        </row>
      </sheetData>
      <sheetData sheetId="1253">
        <row r="12">
          <cell r="E12">
            <v>3250</v>
          </cell>
        </row>
      </sheetData>
      <sheetData sheetId="1254">
        <row r="12">
          <cell r="E12">
            <v>3250</v>
          </cell>
        </row>
      </sheetData>
      <sheetData sheetId="1255">
        <row r="12">
          <cell r="E12">
            <v>3250</v>
          </cell>
        </row>
      </sheetData>
      <sheetData sheetId="1256">
        <row r="12">
          <cell r="E12">
            <v>3250</v>
          </cell>
        </row>
      </sheetData>
      <sheetData sheetId="1257">
        <row r="12">
          <cell r="E12">
            <v>3250</v>
          </cell>
        </row>
      </sheetData>
      <sheetData sheetId="1258">
        <row r="12">
          <cell r="E12">
            <v>3250</v>
          </cell>
        </row>
      </sheetData>
      <sheetData sheetId="1259">
        <row r="12">
          <cell r="E12">
            <v>3250</v>
          </cell>
        </row>
      </sheetData>
      <sheetData sheetId="1260">
        <row r="12">
          <cell r="E12">
            <v>3250</v>
          </cell>
        </row>
      </sheetData>
      <sheetData sheetId="1261">
        <row r="12">
          <cell r="E12">
            <v>3250</v>
          </cell>
        </row>
      </sheetData>
      <sheetData sheetId="1262">
        <row r="12">
          <cell r="E12">
            <v>3250</v>
          </cell>
        </row>
      </sheetData>
      <sheetData sheetId="1263">
        <row r="12">
          <cell r="E12">
            <v>3250</v>
          </cell>
        </row>
      </sheetData>
      <sheetData sheetId="1264">
        <row r="12">
          <cell r="E12">
            <v>3250</v>
          </cell>
        </row>
      </sheetData>
      <sheetData sheetId="1265">
        <row r="12">
          <cell r="E12">
            <v>3250</v>
          </cell>
        </row>
      </sheetData>
      <sheetData sheetId="1266">
        <row r="12">
          <cell r="E12">
            <v>3250</v>
          </cell>
        </row>
      </sheetData>
      <sheetData sheetId="1267">
        <row r="12">
          <cell r="E12">
            <v>3250</v>
          </cell>
        </row>
      </sheetData>
      <sheetData sheetId="1268">
        <row r="12">
          <cell r="E12">
            <v>3250</v>
          </cell>
        </row>
      </sheetData>
      <sheetData sheetId="1269">
        <row r="12">
          <cell r="E12">
            <v>3250</v>
          </cell>
        </row>
      </sheetData>
      <sheetData sheetId="1270">
        <row r="12">
          <cell r="E12">
            <v>3250</v>
          </cell>
        </row>
      </sheetData>
      <sheetData sheetId="1271">
        <row r="12">
          <cell r="E12">
            <v>3250</v>
          </cell>
        </row>
      </sheetData>
      <sheetData sheetId="1272">
        <row r="12">
          <cell r="E12">
            <v>3250</v>
          </cell>
        </row>
      </sheetData>
      <sheetData sheetId="1273">
        <row r="12">
          <cell r="E12">
            <v>3250</v>
          </cell>
        </row>
      </sheetData>
      <sheetData sheetId="1274">
        <row r="12">
          <cell r="E12">
            <v>3250</v>
          </cell>
        </row>
      </sheetData>
      <sheetData sheetId="1275">
        <row r="12">
          <cell r="E12">
            <v>3250</v>
          </cell>
        </row>
      </sheetData>
      <sheetData sheetId="1276">
        <row r="12">
          <cell r="E12">
            <v>3250</v>
          </cell>
        </row>
      </sheetData>
      <sheetData sheetId="1277">
        <row r="12">
          <cell r="E12">
            <v>3250</v>
          </cell>
        </row>
      </sheetData>
      <sheetData sheetId="1278">
        <row r="12">
          <cell r="E12">
            <v>3250</v>
          </cell>
        </row>
      </sheetData>
      <sheetData sheetId="1279">
        <row r="12">
          <cell r="E12">
            <v>3250</v>
          </cell>
        </row>
      </sheetData>
      <sheetData sheetId="1280"/>
      <sheetData sheetId="1281">
        <row r="12">
          <cell r="E12">
            <v>3250</v>
          </cell>
        </row>
      </sheetData>
      <sheetData sheetId="1282">
        <row r="12">
          <cell r="E12">
            <v>3250</v>
          </cell>
        </row>
      </sheetData>
      <sheetData sheetId="1283"/>
      <sheetData sheetId="1284">
        <row r="12">
          <cell r="E12">
            <v>3250</v>
          </cell>
        </row>
      </sheetData>
      <sheetData sheetId="1285">
        <row r="12">
          <cell r="E12">
            <v>3250</v>
          </cell>
        </row>
      </sheetData>
      <sheetData sheetId="1286">
        <row r="12">
          <cell r="E12">
            <v>3250</v>
          </cell>
        </row>
      </sheetData>
      <sheetData sheetId="1287">
        <row r="12">
          <cell r="E12">
            <v>3250</v>
          </cell>
        </row>
      </sheetData>
      <sheetData sheetId="1288">
        <row r="12">
          <cell r="E12">
            <v>3250</v>
          </cell>
        </row>
      </sheetData>
      <sheetData sheetId="1289">
        <row r="12">
          <cell r="E12">
            <v>3250</v>
          </cell>
        </row>
      </sheetData>
      <sheetData sheetId="1290">
        <row r="12">
          <cell r="E12">
            <v>3250</v>
          </cell>
        </row>
      </sheetData>
      <sheetData sheetId="1291">
        <row r="12">
          <cell r="E12">
            <v>3250</v>
          </cell>
        </row>
      </sheetData>
      <sheetData sheetId="1292">
        <row r="12">
          <cell r="E12">
            <v>3250</v>
          </cell>
        </row>
      </sheetData>
      <sheetData sheetId="1293">
        <row r="12">
          <cell r="E12">
            <v>3250</v>
          </cell>
        </row>
      </sheetData>
      <sheetData sheetId="1294">
        <row r="12">
          <cell r="E12">
            <v>3250</v>
          </cell>
        </row>
      </sheetData>
      <sheetData sheetId="1295">
        <row r="12">
          <cell r="E12">
            <v>3250</v>
          </cell>
        </row>
      </sheetData>
      <sheetData sheetId="1296"/>
      <sheetData sheetId="1297">
        <row r="12">
          <cell r="E12">
            <v>3250</v>
          </cell>
        </row>
      </sheetData>
      <sheetData sheetId="1298">
        <row r="12">
          <cell r="E12">
            <v>3250</v>
          </cell>
        </row>
      </sheetData>
      <sheetData sheetId="1299">
        <row r="12">
          <cell r="E12">
            <v>3250</v>
          </cell>
        </row>
      </sheetData>
      <sheetData sheetId="1300">
        <row r="12">
          <cell r="E12">
            <v>3250</v>
          </cell>
        </row>
      </sheetData>
      <sheetData sheetId="1301">
        <row r="12">
          <cell r="E12">
            <v>3250</v>
          </cell>
        </row>
      </sheetData>
      <sheetData sheetId="1302">
        <row r="12">
          <cell r="E12">
            <v>3250</v>
          </cell>
        </row>
      </sheetData>
      <sheetData sheetId="1303">
        <row r="12">
          <cell r="E12">
            <v>3250</v>
          </cell>
        </row>
      </sheetData>
      <sheetData sheetId="1304">
        <row r="12">
          <cell r="E12">
            <v>3250</v>
          </cell>
        </row>
      </sheetData>
      <sheetData sheetId="1305">
        <row r="12">
          <cell r="E12">
            <v>3250</v>
          </cell>
        </row>
      </sheetData>
      <sheetData sheetId="1306">
        <row r="12">
          <cell r="E12">
            <v>3250</v>
          </cell>
        </row>
      </sheetData>
      <sheetData sheetId="1307">
        <row r="12">
          <cell r="E12">
            <v>3250</v>
          </cell>
        </row>
      </sheetData>
      <sheetData sheetId="1308">
        <row r="12">
          <cell r="E12">
            <v>3250</v>
          </cell>
        </row>
      </sheetData>
      <sheetData sheetId="1309">
        <row r="12">
          <cell r="E12">
            <v>3250</v>
          </cell>
        </row>
      </sheetData>
      <sheetData sheetId="1310">
        <row r="12">
          <cell r="E12">
            <v>3250</v>
          </cell>
        </row>
      </sheetData>
      <sheetData sheetId="1311">
        <row r="12">
          <cell r="E12">
            <v>3250</v>
          </cell>
        </row>
      </sheetData>
      <sheetData sheetId="1312">
        <row r="12">
          <cell r="E12">
            <v>3250</v>
          </cell>
        </row>
      </sheetData>
      <sheetData sheetId="1313">
        <row r="12">
          <cell r="E12">
            <v>3250</v>
          </cell>
        </row>
      </sheetData>
      <sheetData sheetId="1314">
        <row r="12">
          <cell r="E12">
            <v>3250</v>
          </cell>
        </row>
      </sheetData>
      <sheetData sheetId="1315">
        <row r="12">
          <cell r="E12">
            <v>3250</v>
          </cell>
        </row>
      </sheetData>
      <sheetData sheetId="1316">
        <row r="12">
          <cell r="E12">
            <v>3250</v>
          </cell>
        </row>
      </sheetData>
      <sheetData sheetId="1317">
        <row r="12">
          <cell r="E12">
            <v>3250</v>
          </cell>
        </row>
      </sheetData>
      <sheetData sheetId="1318">
        <row r="12">
          <cell r="E12">
            <v>3250</v>
          </cell>
        </row>
      </sheetData>
      <sheetData sheetId="1319">
        <row r="12">
          <cell r="E12">
            <v>3250</v>
          </cell>
        </row>
      </sheetData>
      <sheetData sheetId="1320">
        <row r="12">
          <cell r="E12">
            <v>3250</v>
          </cell>
        </row>
      </sheetData>
      <sheetData sheetId="1321">
        <row r="12">
          <cell r="E12">
            <v>3250</v>
          </cell>
        </row>
      </sheetData>
      <sheetData sheetId="1322">
        <row r="12">
          <cell r="E12">
            <v>3250</v>
          </cell>
        </row>
      </sheetData>
      <sheetData sheetId="1323">
        <row r="12">
          <cell r="E12">
            <v>3250</v>
          </cell>
        </row>
      </sheetData>
      <sheetData sheetId="1324">
        <row r="12">
          <cell r="E12">
            <v>3250</v>
          </cell>
        </row>
      </sheetData>
      <sheetData sheetId="1325">
        <row r="12">
          <cell r="E12">
            <v>3250</v>
          </cell>
        </row>
      </sheetData>
      <sheetData sheetId="1326">
        <row r="12">
          <cell r="E12">
            <v>3250</v>
          </cell>
        </row>
      </sheetData>
      <sheetData sheetId="1327">
        <row r="12">
          <cell r="E12">
            <v>3250</v>
          </cell>
        </row>
      </sheetData>
      <sheetData sheetId="1328">
        <row r="12">
          <cell r="E12">
            <v>3250</v>
          </cell>
        </row>
      </sheetData>
      <sheetData sheetId="1329">
        <row r="12">
          <cell r="E12">
            <v>3250</v>
          </cell>
        </row>
      </sheetData>
      <sheetData sheetId="1330">
        <row r="12">
          <cell r="E12">
            <v>3250</v>
          </cell>
        </row>
      </sheetData>
      <sheetData sheetId="1331">
        <row r="12">
          <cell r="E12">
            <v>3250</v>
          </cell>
        </row>
      </sheetData>
      <sheetData sheetId="1332">
        <row r="12">
          <cell r="E12">
            <v>3250</v>
          </cell>
        </row>
      </sheetData>
      <sheetData sheetId="1333">
        <row r="12">
          <cell r="E12">
            <v>3250</v>
          </cell>
        </row>
      </sheetData>
      <sheetData sheetId="1334">
        <row r="12">
          <cell r="E12">
            <v>3250</v>
          </cell>
        </row>
      </sheetData>
      <sheetData sheetId="1335">
        <row r="12">
          <cell r="E12">
            <v>3250</v>
          </cell>
        </row>
      </sheetData>
      <sheetData sheetId="1336">
        <row r="12">
          <cell r="E12">
            <v>3250</v>
          </cell>
        </row>
      </sheetData>
      <sheetData sheetId="1337">
        <row r="12">
          <cell r="E12">
            <v>3250</v>
          </cell>
        </row>
      </sheetData>
      <sheetData sheetId="1338">
        <row r="12">
          <cell r="E12">
            <v>3250</v>
          </cell>
        </row>
      </sheetData>
      <sheetData sheetId="1339">
        <row r="12">
          <cell r="E12">
            <v>3250</v>
          </cell>
        </row>
      </sheetData>
      <sheetData sheetId="1340">
        <row r="12">
          <cell r="E12">
            <v>3250</v>
          </cell>
        </row>
      </sheetData>
      <sheetData sheetId="1341">
        <row r="12">
          <cell r="E12">
            <v>3250</v>
          </cell>
        </row>
      </sheetData>
      <sheetData sheetId="1342">
        <row r="12">
          <cell r="E12">
            <v>3250</v>
          </cell>
        </row>
      </sheetData>
      <sheetData sheetId="1343">
        <row r="12">
          <cell r="E12">
            <v>3250</v>
          </cell>
        </row>
      </sheetData>
      <sheetData sheetId="1344">
        <row r="12">
          <cell r="E12">
            <v>3250</v>
          </cell>
        </row>
      </sheetData>
      <sheetData sheetId="1345">
        <row r="12">
          <cell r="E12">
            <v>3250</v>
          </cell>
        </row>
      </sheetData>
      <sheetData sheetId="1346">
        <row r="12">
          <cell r="E12">
            <v>3250</v>
          </cell>
        </row>
      </sheetData>
      <sheetData sheetId="1347">
        <row r="12">
          <cell r="E12">
            <v>3250</v>
          </cell>
        </row>
      </sheetData>
      <sheetData sheetId="1348">
        <row r="12">
          <cell r="E12">
            <v>3250</v>
          </cell>
        </row>
      </sheetData>
      <sheetData sheetId="1349">
        <row r="12">
          <cell r="E12">
            <v>3250</v>
          </cell>
        </row>
      </sheetData>
      <sheetData sheetId="1350">
        <row r="12">
          <cell r="E12">
            <v>3250</v>
          </cell>
        </row>
      </sheetData>
      <sheetData sheetId="1351">
        <row r="12">
          <cell r="E12">
            <v>3250</v>
          </cell>
        </row>
      </sheetData>
      <sheetData sheetId="1352">
        <row r="12">
          <cell r="E12">
            <v>3250</v>
          </cell>
        </row>
      </sheetData>
      <sheetData sheetId="1353">
        <row r="12">
          <cell r="E12">
            <v>3250</v>
          </cell>
        </row>
      </sheetData>
      <sheetData sheetId="1354">
        <row r="12">
          <cell r="E12">
            <v>3250</v>
          </cell>
        </row>
      </sheetData>
      <sheetData sheetId="1355">
        <row r="12">
          <cell r="E12">
            <v>3250</v>
          </cell>
        </row>
      </sheetData>
      <sheetData sheetId="1356">
        <row r="12">
          <cell r="E12">
            <v>3250</v>
          </cell>
        </row>
      </sheetData>
      <sheetData sheetId="1357">
        <row r="12">
          <cell r="E12">
            <v>3250</v>
          </cell>
        </row>
      </sheetData>
      <sheetData sheetId="1358">
        <row r="12">
          <cell r="E12">
            <v>3250</v>
          </cell>
        </row>
      </sheetData>
      <sheetData sheetId="1359">
        <row r="12">
          <cell r="E12">
            <v>3250</v>
          </cell>
        </row>
      </sheetData>
      <sheetData sheetId="1360">
        <row r="12">
          <cell r="E12">
            <v>3250</v>
          </cell>
        </row>
      </sheetData>
      <sheetData sheetId="1361">
        <row r="12">
          <cell r="E12">
            <v>3250</v>
          </cell>
        </row>
      </sheetData>
      <sheetData sheetId="1362">
        <row r="12">
          <cell r="E12">
            <v>3250</v>
          </cell>
        </row>
      </sheetData>
      <sheetData sheetId="1363">
        <row r="12">
          <cell r="E12">
            <v>3250</v>
          </cell>
        </row>
      </sheetData>
      <sheetData sheetId="1364">
        <row r="12">
          <cell r="E12">
            <v>3250</v>
          </cell>
        </row>
      </sheetData>
      <sheetData sheetId="1365">
        <row r="12">
          <cell r="E12">
            <v>3250</v>
          </cell>
        </row>
      </sheetData>
      <sheetData sheetId="1366">
        <row r="12">
          <cell r="E12">
            <v>3250</v>
          </cell>
        </row>
      </sheetData>
      <sheetData sheetId="1367">
        <row r="12">
          <cell r="E12">
            <v>3250</v>
          </cell>
        </row>
      </sheetData>
      <sheetData sheetId="1368">
        <row r="12">
          <cell r="E12">
            <v>3250</v>
          </cell>
        </row>
      </sheetData>
      <sheetData sheetId="1369">
        <row r="12">
          <cell r="E12">
            <v>3250</v>
          </cell>
        </row>
      </sheetData>
      <sheetData sheetId="1370">
        <row r="12">
          <cell r="E12">
            <v>3250</v>
          </cell>
        </row>
      </sheetData>
      <sheetData sheetId="1371">
        <row r="12">
          <cell r="E12">
            <v>3250</v>
          </cell>
        </row>
      </sheetData>
      <sheetData sheetId="1372">
        <row r="12">
          <cell r="E12">
            <v>3250</v>
          </cell>
        </row>
      </sheetData>
      <sheetData sheetId="1373">
        <row r="12">
          <cell r="E12">
            <v>3250</v>
          </cell>
        </row>
      </sheetData>
      <sheetData sheetId="1374">
        <row r="12">
          <cell r="E12">
            <v>3250</v>
          </cell>
        </row>
      </sheetData>
      <sheetData sheetId="1375">
        <row r="12">
          <cell r="E12">
            <v>3250</v>
          </cell>
        </row>
      </sheetData>
      <sheetData sheetId="1376">
        <row r="12">
          <cell r="E12">
            <v>3250</v>
          </cell>
        </row>
      </sheetData>
      <sheetData sheetId="1377">
        <row r="12">
          <cell r="E12">
            <v>3250</v>
          </cell>
        </row>
      </sheetData>
      <sheetData sheetId="1378">
        <row r="12">
          <cell r="E12">
            <v>3250</v>
          </cell>
        </row>
      </sheetData>
      <sheetData sheetId="1379">
        <row r="12">
          <cell r="E12">
            <v>3250</v>
          </cell>
        </row>
      </sheetData>
      <sheetData sheetId="1380">
        <row r="12">
          <cell r="E12">
            <v>3250</v>
          </cell>
        </row>
      </sheetData>
      <sheetData sheetId="1381">
        <row r="12">
          <cell r="E12">
            <v>3250</v>
          </cell>
        </row>
      </sheetData>
      <sheetData sheetId="1382">
        <row r="12">
          <cell r="E12">
            <v>3250</v>
          </cell>
        </row>
      </sheetData>
      <sheetData sheetId="1383">
        <row r="12">
          <cell r="E12">
            <v>3250</v>
          </cell>
        </row>
      </sheetData>
      <sheetData sheetId="1384">
        <row r="12">
          <cell r="E12">
            <v>3250</v>
          </cell>
        </row>
      </sheetData>
      <sheetData sheetId="1385">
        <row r="12">
          <cell r="E12">
            <v>3250</v>
          </cell>
        </row>
      </sheetData>
      <sheetData sheetId="1386">
        <row r="12">
          <cell r="E12">
            <v>3250</v>
          </cell>
        </row>
      </sheetData>
      <sheetData sheetId="1387">
        <row r="12">
          <cell r="E12">
            <v>3250</v>
          </cell>
        </row>
      </sheetData>
      <sheetData sheetId="1388">
        <row r="12">
          <cell r="E12">
            <v>3250</v>
          </cell>
        </row>
      </sheetData>
      <sheetData sheetId="1389">
        <row r="12">
          <cell r="E12">
            <v>3250</v>
          </cell>
        </row>
      </sheetData>
      <sheetData sheetId="1390">
        <row r="12">
          <cell r="E12">
            <v>3250</v>
          </cell>
        </row>
      </sheetData>
      <sheetData sheetId="1391">
        <row r="12">
          <cell r="E12">
            <v>3250</v>
          </cell>
        </row>
      </sheetData>
      <sheetData sheetId="1392">
        <row r="12">
          <cell r="E12">
            <v>3250</v>
          </cell>
        </row>
      </sheetData>
      <sheetData sheetId="1393">
        <row r="12">
          <cell r="E12">
            <v>3250</v>
          </cell>
        </row>
      </sheetData>
      <sheetData sheetId="1394">
        <row r="12">
          <cell r="E12">
            <v>3250</v>
          </cell>
        </row>
      </sheetData>
      <sheetData sheetId="1395">
        <row r="12">
          <cell r="E12">
            <v>3250</v>
          </cell>
        </row>
      </sheetData>
      <sheetData sheetId="1396">
        <row r="12">
          <cell r="E12">
            <v>3250</v>
          </cell>
        </row>
      </sheetData>
      <sheetData sheetId="1397">
        <row r="12">
          <cell r="E12">
            <v>3250</v>
          </cell>
        </row>
      </sheetData>
      <sheetData sheetId="1398">
        <row r="12">
          <cell r="E12">
            <v>3250</v>
          </cell>
        </row>
      </sheetData>
      <sheetData sheetId="1399">
        <row r="12">
          <cell r="E12">
            <v>3250</v>
          </cell>
        </row>
      </sheetData>
      <sheetData sheetId="1400">
        <row r="12">
          <cell r="E12">
            <v>3250</v>
          </cell>
        </row>
      </sheetData>
      <sheetData sheetId="1401">
        <row r="12">
          <cell r="E12">
            <v>3250</v>
          </cell>
        </row>
      </sheetData>
      <sheetData sheetId="1402">
        <row r="12">
          <cell r="E12">
            <v>3250</v>
          </cell>
        </row>
      </sheetData>
      <sheetData sheetId="1403">
        <row r="12">
          <cell r="E12">
            <v>3250</v>
          </cell>
        </row>
      </sheetData>
      <sheetData sheetId="1404">
        <row r="12">
          <cell r="E12">
            <v>3250</v>
          </cell>
        </row>
      </sheetData>
      <sheetData sheetId="1405">
        <row r="12">
          <cell r="E12">
            <v>3250</v>
          </cell>
        </row>
      </sheetData>
      <sheetData sheetId="1406">
        <row r="12">
          <cell r="E12">
            <v>3250</v>
          </cell>
        </row>
      </sheetData>
      <sheetData sheetId="1407">
        <row r="12">
          <cell r="E12">
            <v>3250</v>
          </cell>
        </row>
      </sheetData>
      <sheetData sheetId="1408">
        <row r="12">
          <cell r="E12">
            <v>3250</v>
          </cell>
        </row>
      </sheetData>
      <sheetData sheetId="1409">
        <row r="12">
          <cell r="E12">
            <v>3250</v>
          </cell>
        </row>
      </sheetData>
      <sheetData sheetId="1410">
        <row r="12">
          <cell r="E12">
            <v>3250</v>
          </cell>
        </row>
      </sheetData>
      <sheetData sheetId="1411">
        <row r="12">
          <cell r="E12">
            <v>3250</v>
          </cell>
        </row>
      </sheetData>
      <sheetData sheetId="1412">
        <row r="12">
          <cell r="E12">
            <v>3250</v>
          </cell>
        </row>
      </sheetData>
      <sheetData sheetId="1413">
        <row r="12">
          <cell r="E12">
            <v>3250</v>
          </cell>
        </row>
      </sheetData>
      <sheetData sheetId="1414">
        <row r="12">
          <cell r="E12">
            <v>3250</v>
          </cell>
        </row>
      </sheetData>
      <sheetData sheetId="1415">
        <row r="12">
          <cell r="E12">
            <v>3250</v>
          </cell>
        </row>
      </sheetData>
      <sheetData sheetId="1416">
        <row r="12">
          <cell r="E12">
            <v>3250</v>
          </cell>
        </row>
      </sheetData>
      <sheetData sheetId="1417">
        <row r="12">
          <cell r="E12">
            <v>3250</v>
          </cell>
        </row>
      </sheetData>
      <sheetData sheetId="1418">
        <row r="12">
          <cell r="E12">
            <v>3250</v>
          </cell>
        </row>
      </sheetData>
      <sheetData sheetId="1419">
        <row r="12">
          <cell r="E12">
            <v>3250</v>
          </cell>
        </row>
      </sheetData>
      <sheetData sheetId="1420">
        <row r="12">
          <cell r="E12">
            <v>3250</v>
          </cell>
        </row>
      </sheetData>
      <sheetData sheetId="1421">
        <row r="12">
          <cell r="E12">
            <v>3250</v>
          </cell>
        </row>
      </sheetData>
      <sheetData sheetId="1422">
        <row r="12">
          <cell r="E12">
            <v>3250</v>
          </cell>
        </row>
      </sheetData>
      <sheetData sheetId="1423">
        <row r="12">
          <cell r="E12">
            <v>3250</v>
          </cell>
        </row>
      </sheetData>
      <sheetData sheetId="1424">
        <row r="12">
          <cell r="E12">
            <v>3250</v>
          </cell>
        </row>
      </sheetData>
      <sheetData sheetId="1425">
        <row r="12">
          <cell r="E12">
            <v>3250</v>
          </cell>
        </row>
      </sheetData>
      <sheetData sheetId="1426">
        <row r="12">
          <cell r="E12">
            <v>3250</v>
          </cell>
        </row>
      </sheetData>
      <sheetData sheetId="1427">
        <row r="12">
          <cell r="E12">
            <v>3250</v>
          </cell>
        </row>
      </sheetData>
      <sheetData sheetId="1428">
        <row r="12">
          <cell r="E12">
            <v>3250</v>
          </cell>
        </row>
      </sheetData>
      <sheetData sheetId="1429">
        <row r="12">
          <cell r="E12">
            <v>3250</v>
          </cell>
        </row>
      </sheetData>
      <sheetData sheetId="1430">
        <row r="12">
          <cell r="E12">
            <v>3250</v>
          </cell>
        </row>
      </sheetData>
      <sheetData sheetId="1431">
        <row r="12">
          <cell r="E12">
            <v>3250</v>
          </cell>
        </row>
      </sheetData>
      <sheetData sheetId="1432">
        <row r="12">
          <cell r="E12">
            <v>3250</v>
          </cell>
        </row>
      </sheetData>
      <sheetData sheetId="1433">
        <row r="12">
          <cell r="E12">
            <v>3250</v>
          </cell>
        </row>
      </sheetData>
      <sheetData sheetId="1434">
        <row r="12">
          <cell r="E12">
            <v>3250</v>
          </cell>
        </row>
      </sheetData>
      <sheetData sheetId="1435">
        <row r="12">
          <cell r="E12">
            <v>3250</v>
          </cell>
        </row>
      </sheetData>
      <sheetData sheetId="1436">
        <row r="12">
          <cell r="E12">
            <v>3250</v>
          </cell>
        </row>
      </sheetData>
      <sheetData sheetId="1437">
        <row r="12">
          <cell r="E12">
            <v>3250</v>
          </cell>
        </row>
      </sheetData>
      <sheetData sheetId="1438">
        <row r="12">
          <cell r="E12">
            <v>3250</v>
          </cell>
        </row>
      </sheetData>
      <sheetData sheetId="1439">
        <row r="12">
          <cell r="E12">
            <v>3250</v>
          </cell>
        </row>
      </sheetData>
      <sheetData sheetId="1440">
        <row r="12">
          <cell r="E12">
            <v>3250</v>
          </cell>
        </row>
      </sheetData>
      <sheetData sheetId="1441">
        <row r="12">
          <cell r="E12">
            <v>3250</v>
          </cell>
        </row>
      </sheetData>
      <sheetData sheetId="1442">
        <row r="12">
          <cell r="E12">
            <v>3250</v>
          </cell>
        </row>
      </sheetData>
      <sheetData sheetId="1443">
        <row r="12">
          <cell r="E12">
            <v>3250</v>
          </cell>
        </row>
      </sheetData>
      <sheetData sheetId="1444">
        <row r="12">
          <cell r="E12">
            <v>3250</v>
          </cell>
        </row>
      </sheetData>
      <sheetData sheetId="1445">
        <row r="12">
          <cell r="E12">
            <v>3250</v>
          </cell>
        </row>
      </sheetData>
      <sheetData sheetId="1446">
        <row r="12">
          <cell r="E12">
            <v>3250</v>
          </cell>
        </row>
      </sheetData>
      <sheetData sheetId="1447">
        <row r="12">
          <cell r="E12">
            <v>3250</v>
          </cell>
        </row>
      </sheetData>
      <sheetData sheetId="1448">
        <row r="12">
          <cell r="E12">
            <v>3250</v>
          </cell>
        </row>
      </sheetData>
      <sheetData sheetId="1449">
        <row r="12">
          <cell r="E12">
            <v>3250</v>
          </cell>
        </row>
      </sheetData>
      <sheetData sheetId="1450">
        <row r="12">
          <cell r="E12">
            <v>3250</v>
          </cell>
        </row>
      </sheetData>
      <sheetData sheetId="1451">
        <row r="12">
          <cell r="E12">
            <v>3250</v>
          </cell>
        </row>
      </sheetData>
      <sheetData sheetId="1452">
        <row r="12">
          <cell r="E12">
            <v>3250</v>
          </cell>
        </row>
      </sheetData>
      <sheetData sheetId="1453">
        <row r="12">
          <cell r="E12">
            <v>3250</v>
          </cell>
        </row>
      </sheetData>
      <sheetData sheetId="1454">
        <row r="12">
          <cell r="E12">
            <v>3250</v>
          </cell>
        </row>
      </sheetData>
      <sheetData sheetId="1455">
        <row r="12">
          <cell r="E12">
            <v>3250</v>
          </cell>
        </row>
      </sheetData>
      <sheetData sheetId="1456">
        <row r="12">
          <cell r="E12">
            <v>3250</v>
          </cell>
        </row>
      </sheetData>
      <sheetData sheetId="1457">
        <row r="12">
          <cell r="E12">
            <v>3250</v>
          </cell>
        </row>
      </sheetData>
      <sheetData sheetId="1458">
        <row r="12">
          <cell r="E12">
            <v>3250</v>
          </cell>
        </row>
      </sheetData>
      <sheetData sheetId="1459">
        <row r="12">
          <cell r="E12">
            <v>3250</v>
          </cell>
        </row>
      </sheetData>
      <sheetData sheetId="1460">
        <row r="12">
          <cell r="E12">
            <v>3250</v>
          </cell>
        </row>
      </sheetData>
      <sheetData sheetId="1461">
        <row r="12">
          <cell r="E12">
            <v>3250</v>
          </cell>
        </row>
      </sheetData>
      <sheetData sheetId="1462">
        <row r="12">
          <cell r="E12">
            <v>3250</v>
          </cell>
        </row>
      </sheetData>
      <sheetData sheetId="1463">
        <row r="12">
          <cell r="E12">
            <v>3250</v>
          </cell>
        </row>
      </sheetData>
      <sheetData sheetId="1464">
        <row r="12">
          <cell r="E12">
            <v>3250</v>
          </cell>
        </row>
      </sheetData>
      <sheetData sheetId="1465">
        <row r="12">
          <cell r="E12">
            <v>3250</v>
          </cell>
        </row>
      </sheetData>
      <sheetData sheetId="1466">
        <row r="12">
          <cell r="E12">
            <v>3250</v>
          </cell>
        </row>
      </sheetData>
      <sheetData sheetId="1467">
        <row r="12">
          <cell r="E12">
            <v>3250</v>
          </cell>
        </row>
      </sheetData>
      <sheetData sheetId="1468">
        <row r="12">
          <cell r="E12">
            <v>3250</v>
          </cell>
        </row>
      </sheetData>
      <sheetData sheetId="1469">
        <row r="12">
          <cell r="E12">
            <v>3250</v>
          </cell>
        </row>
      </sheetData>
      <sheetData sheetId="1470">
        <row r="12">
          <cell r="E12">
            <v>3250</v>
          </cell>
        </row>
      </sheetData>
      <sheetData sheetId="1471">
        <row r="12">
          <cell r="E12">
            <v>3250</v>
          </cell>
        </row>
      </sheetData>
      <sheetData sheetId="1472">
        <row r="12">
          <cell r="E12">
            <v>3250</v>
          </cell>
        </row>
      </sheetData>
      <sheetData sheetId="1473">
        <row r="12">
          <cell r="E12">
            <v>3250</v>
          </cell>
        </row>
      </sheetData>
      <sheetData sheetId="1474">
        <row r="12">
          <cell r="E12">
            <v>3250</v>
          </cell>
        </row>
      </sheetData>
      <sheetData sheetId="1475">
        <row r="12">
          <cell r="E12">
            <v>3250</v>
          </cell>
        </row>
      </sheetData>
      <sheetData sheetId="1476">
        <row r="12">
          <cell r="E12">
            <v>3250</v>
          </cell>
        </row>
      </sheetData>
      <sheetData sheetId="1477">
        <row r="12">
          <cell r="E12">
            <v>3250</v>
          </cell>
        </row>
      </sheetData>
      <sheetData sheetId="1478">
        <row r="12">
          <cell r="E12">
            <v>3250</v>
          </cell>
        </row>
      </sheetData>
      <sheetData sheetId="1479">
        <row r="12">
          <cell r="E12">
            <v>3250</v>
          </cell>
        </row>
      </sheetData>
      <sheetData sheetId="1480">
        <row r="12">
          <cell r="E12">
            <v>3250</v>
          </cell>
        </row>
      </sheetData>
      <sheetData sheetId="1481">
        <row r="12">
          <cell r="E12">
            <v>3250</v>
          </cell>
        </row>
      </sheetData>
      <sheetData sheetId="1482">
        <row r="12">
          <cell r="E12">
            <v>3250</v>
          </cell>
        </row>
      </sheetData>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sheetData sheetId="1652"/>
      <sheetData sheetId="1653"/>
      <sheetData sheetId="1654"/>
      <sheetData sheetId="1655"/>
      <sheetData sheetId="1656"/>
      <sheetData sheetId="1657"/>
      <sheetData sheetId="1658"/>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refreshError="1"/>
      <sheetData sheetId="1680" refreshError="1"/>
      <sheetData sheetId="1681"/>
      <sheetData sheetId="1682"/>
      <sheetData sheetId="1683"/>
      <sheetData sheetId="1684"/>
      <sheetData sheetId="1685"/>
      <sheetData sheetId="1686"/>
      <sheetData sheetId="1687"/>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ow r="12">
          <cell r="E12">
            <v>3250</v>
          </cell>
        </row>
      </sheetData>
      <sheetData sheetId="1778">
        <row r="12">
          <cell r="E12">
            <v>3250</v>
          </cell>
        </row>
      </sheetData>
      <sheetData sheetId="1779">
        <row r="12">
          <cell r="E12">
            <v>3250</v>
          </cell>
        </row>
      </sheetData>
      <sheetData sheetId="1780">
        <row r="12">
          <cell r="E12">
            <v>3250</v>
          </cell>
        </row>
      </sheetData>
      <sheetData sheetId="1781">
        <row r="12">
          <cell r="E12">
            <v>3250</v>
          </cell>
        </row>
      </sheetData>
      <sheetData sheetId="1782">
        <row r="12">
          <cell r="E12">
            <v>3250</v>
          </cell>
        </row>
      </sheetData>
      <sheetData sheetId="1783">
        <row r="12">
          <cell r="E12">
            <v>3250</v>
          </cell>
        </row>
      </sheetData>
      <sheetData sheetId="1784">
        <row r="12">
          <cell r="E12">
            <v>3250</v>
          </cell>
        </row>
      </sheetData>
      <sheetData sheetId="1785">
        <row r="12">
          <cell r="E12">
            <v>3250</v>
          </cell>
        </row>
      </sheetData>
      <sheetData sheetId="1786">
        <row r="12">
          <cell r="E12">
            <v>3250</v>
          </cell>
        </row>
      </sheetData>
      <sheetData sheetId="1787">
        <row r="12">
          <cell r="E12">
            <v>3250</v>
          </cell>
        </row>
      </sheetData>
      <sheetData sheetId="1788">
        <row r="12">
          <cell r="E12">
            <v>3250</v>
          </cell>
        </row>
      </sheetData>
      <sheetData sheetId="1789">
        <row r="12">
          <cell r="E12">
            <v>3250</v>
          </cell>
        </row>
      </sheetData>
      <sheetData sheetId="1790">
        <row r="12">
          <cell r="E12">
            <v>3250</v>
          </cell>
        </row>
      </sheetData>
      <sheetData sheetId="1791">
        <row r="12">
          <cell r="E12">
            <v>3250</v>
          </cell>
        </row>
      </sheetData>
      <sheetData sheetId="1792">
        <row r="12">
          <cell r="E12">
            <v>3250</v>
          </cell>
        </row>
      </sheetData>
      <sheetData sheetId="1793">
        <row r="12">
          <cell r="E12">
            <v>3250</v>
          </cell>
        </row>
      </sheetData>
      <sheetData sheetId="1794"/>
      <sheetData sheetId="1795"/>
      <sheetData sheetId="1796">
        <row r="12">
          <cell r="E12">
            <v>3250</v>
          </cell>
        </row>
      </sheetData>
      <sheetData sheetId="1797">
        <row r="12">
          <cell r="E12">
            <v>3250</v>
          </cell>
        </row>
      </sheetData>
      <sheetData sheetId="1798">
        <row r="12">
          <cell r="E12">
            <v>3250</v>
          </cell>
        </row>
      </sheetData>
      <sheetData sheetId="1799">
        <row r="12">
          <cell r="E12">
            <v>3250</v>
          </cell>
        </row>
      </sheetData>
      <sheetData sheetId="1800">
        <row r="12">
          <cell r="E12">
            <v>3250</v>
          </cell>
        </row>
      </sheetData>
      <sheetData sheetId="1801">
        <row r="12">
          <cell r="E12">
            <v>3250</v>
          </cell>
        </row>
      </sheetData>
      <sheetData sheetId="1802">
        <row r="12">
          <cell r="E12">
            <v>3250</v>
          </cell>
        </row>
      </sheetData>
      <sheetData sheetId="1803">
        <row r="12">
          <cell r="E12">
            <v>3250</v>
          </cell>
        </row>
      </sheetData>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row r="12">
          <cell r="E12">
            <v>3250</v>
          </cell>
        </row>
      </sheetData>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row r="12">
          <cell r="E12">
            <v>3250</v>
          </cell>
        </row>
      </sheetData>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row r="12">
          <cell r="E12">
            <v>3250</v>
          </cell>
        </row>
      </sheetData>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row r="12">
          <cell r="E12">
            <v>3250</v>
          </cell>
        </row>
      </sheetData>
      <sheetData sheetId="2079">
        <row r="12">
          <cell r="E12">
            <v>3250</v>
          </cell>
        </row>
      </sheetData>
      <sheetData sheetId="2080"/>
      <sheetData sheetId="2081">
        <row r="12">
          <cell r="E12">
            <v>3250</v>
          </cell>
        </row>
      </sheetData>
      <sheetData sheetId="2082">
        <row r="12">
          <cell r="E12">
            <v>3250</v>
          </cell>
        </row>
      </sheetData>
      <sheetData sheetId="2083">
        <row r="12">
          <cell r="E12">
            <v>3250</v>
          </cell>
        </row>
      </sheetData>
      <sheetData sheetId="2084">
        <row r="12">
          <cell r="E12">
            <v>3250</v>
          </cell>
        </row>
      </sheetData>
      <sheetData sheetId="2085"/>
      <sheetData sheetId="2086"/>
      <sheetData sheetId="2087"/>
      <sheetData sheetId="2088"/>
      <sheetData sheetId="2089"/>
      <sheetData sheetId="2090"/>
      <sheetData sheetId="2091"/>
      <sheetData sheetId="2092"/>
      <sheetData sheetId="2093">
        <row r="12">
          <cell r="E12">
            <v>3250</v>
          </cell>
        </row>
      </sheetData>
      <sheetData sheetId="2094"/>
      <sheetData sheetId="2095"/>
      <sheetData sheetId="2096"/>
      <sheetData sheetId="2097"/>
      <sheetData sheetId="2098"/>
      <sheetData sheetId="2099"/>
      <sheetData sheetId="2100"/>
      <sheetData sheetId="2101"/>
      <sheetData sheetId="2102"/>
      <sheetData sheetId="2103"/>
      <sheetData sheetId="2104"/>
      <sheetData sheetId="2105">
        <row r="12">
          <cell r="E12">
            <v>3250</v>
          </cell>
        </row>
      </sheetData>
      <sheetData sheetId="2106">
        <row r="12">
          <cell r="E12">
            <v>3250</v>
          </cell>
        </row>
      </sheetData>
      <sheetData sheetId="2107">
        <row r="12">
          <cell r="E12">
            <v>3250</v>
          </cell>
        </row>
      </sheetData>
      <sheetData sheetId="2108"/>
      <sheetData sheetId="2109"/>
      <sheetData sheetId="2110">
        <row r="12">
          <cell r="E12">
            <v>3250</v>
          </cell>
        </row>
      </sheetData>
      <sheetData sheetId="2111">
        <row r="12">
          <cell r="E12">
            <v>3250</v>
          </cell>
        </row>
      </sheetData>
      <sheetData sheetId="2112">
        <row r="12">
          <cell r="E12">
            <v>3250</v>
          </cell>
        </row>
      </sheetData>
      <sheetData sheetId="2113">
        <row r="12">
          <cell r="E12">
            <v>3250</v>
          </cell>
        </row>
      </sheetData>
      <sheetData sheetId="2114">
        <row r="12">
          <cell r="E12">
            <v>3250</v>
          </cell>
        </row>
      </sheetData>
      <sheetData sheetId="2115"/>
      <sheetData sheetId="2116"/>
      <sheetData sheetId="2117">
        <row r="12">
          <cell r="E12">
            <v>3250</v>
          </cell>
        </row>
      </sheetData>
      <sheetData sheetId="2118">
        <row r="12">
          <cell r="E12">
            <v>3250</v>
          </cell>
        </row>
      </sheetData>
      <sheetData sheetId="2119">
        <row r="12">
          <cell r="E12">
            <v>3250</v>
          </cell>
        </row>
      </sheetData>
      <sheetData sheetId="2120"/>
      <sheetData sheetId="2121">
        <row r="12">
          <cell r="E12">
            <v>3250</v>
          </cell>
        </row>
      </sheetData>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ow r="12">
          <cell r="E12">
            <v>3250</v>
          </cell>
        </row>
      </sheetData>
      <sheetData sheetId="2140">
        <row r="12">
          <cell r="E12">
            <v>3250</v>
          </cell>
        </row>
      </sheetData>
      <sheetData sheetId="2141">
        <row r="12">
          <cell r="E12">
            <v>3250</v>
          </cell>
        </row>
      </sheetData>
      <sheetData sheetId="2142"/>
      <sheetData sheetId="2143"/>
      <sheetData sheetId="2144">
        <row r="12">
          <cell r="E12">
            <v>3250</v>
          </cell>
        </row>
      </sheetData>
      <sheetData sheetId="2145">
        <row r="12">
          <cell r="E12">
            <v>3250</v>
          </cell>
        </row>
      </sheetData>
      <sheetData sheetId="2146">
        <row r="12">
          <cell r="E12">
            <v>3250</v>
          </cell>
        </row>
      </sheetData>
      <sheetData sheetId="2147">
        <row r="12">
          <cell r="E12">
            <v>3250</v>
          </cell>
        </row>
      </sheetData>
      <sheetData sheetId="2148"/>
      <sheetData sheetId="2149"/>
      <sheetData sheetId="2150">
        <row r="12">
          <cell r="E12">
            <v>3250</v>
          </cell>
        </row>
      </sheetData>
      <sheetData sheetId="2151">
        <row r="12">
          <cell r="E12">
            <v>3250</v>
          </cell>
        </row>
      </sheetData>
      <sheetData sheetId="2152">
        <row r="12">
          <cell r="E12">
            <v>3250</v>
          </cell>
        </row>
      </sheetData>
      <sheetData sheetId="2153">
        <row r="12">
          <cell r="E12">
            <v>3250</v>
          </cell>
        </row>
      </sheetData>
      <sheetData sheetId="2154">
        <row r="12">
          <cell r="E12">
            <v>3250</v>
          </cell>
        </row>
      </sheetData>
      <sheetData sheetId="2155">
        <row r="12">
          <cell r="E12">
            <v>3250</v>
          </cell>
        </row>
      </sheetData>
      <sheetData sheetId="2156"/>
      <sheetData sheetId="2157">
        <row r="12">
          <cell r="E12">
            <v>3250</v>
          </cell>
        </row>
      </sheetData>
      <sheetData sheetId="2158"/>
      <sheetData sheetId="2159"/>
      <sheetData sheetId="2160"/>
      <sheetData sheetId="2161"/>
      <sheetData sheetId="2162"/>
      <sheetData sheetId="2163"/>
      <sheetData sheetId="2164"/>
      <sheetData sheetId="2165"/>
      <sheetData sheetId="2166"/>
      <sheetData sheetId="2167"/>
      <sheetData sheetId="2168"/>
      <sheetData sheetId="2169">
        <row r="12">
          <cell r="E12">
            <v>3250</v>
          </cell>
        </row>
      </sheetData>
      <sheetData sheetId="2170"/>
      <sheetData sheetId="2171"/>
      <sheetData sheetId="2172">
        <row r="12">
          <cell r="E12">
            <v>3250</v>
          </cell>
        </row>
      </sheetData>
      <sheetData sheetId="2173"/>
      <sheetData sheetId="2174"/>
      <sheetData sheetId="2175"/>
      <sheetData sheetId="2176"/>
      <sheetData sheetId="2177">
        <row r="12">
          <cell r="E12">
            <v>3250</v>
          </cell>
        </row>
      </sheetData>
      <sheetData sheetId="2178">
        <row r="12">
          <cell r="E12">
            <v>3250</v>
          </cell>
        </row>
      </sheetData>
      <sheetData sheetId="2179">
        <row r="12">
          <cell r="E12">
            <v>3250</v>
          </cell>
        </row>
      </sheetData>
      <sheetData sheetId="2180">
        <row r="12">
          <cell r="E12">
            <v>3250</v>
          </cell>
        </row>
      </sheetData>
      <sheetData sheetId="2181">
        <row r="12">
          <cell r="E12">
            <v>3250</v>
          </cell>
        </row>
      </sheetData>
      <sheetData sheetId="2182">
        <row r="12">
          <cell r="E12">
            <v>3250</v>
          </cell>
        </row>
      </sheetData>
      <sheetData sheetId="2183">
        <row r="12">
          <cell r="E12">
            <v>3250</v>
          </cell>
        </row>
      </sheetData>
      <sheetData sheetId="2184"/>
      <sheetData sheetId="2185"/>
      <sheetData sheetId="2186"/>
      <sheetData sheetId="2187"/>
      <sheetData sheetId="2188"/>
      <sheetData sheetId="2189"/>
      <sheetData sheetId="2190"/>
      <sheetData sheetId="2191">
        <row r="12">
          <cell r="E12">
            <v>3250</v>
          </cell>
        </row>
      </sheetData>
      <sheetData sheetId="2192">
        <row r="12">
          <cell r="E12">
            <v>3250</v>
          </cell>
        </row>
      </sheetData>
      <sheetData sheetId="2193"/>
      <sheetData sheetId="2194">
        <row r="12">
          <cell r="E12">
            <v>3250</v>
          </cell>
        </row>
      </sheetData>
      <sheetData sheetId="2195">
        <row r="12">
          <cell r="E12">
            <v>3250</v>
          </cell>
        </row>
      </sheetData>
      <sheetData sheetId="2196">
        <row r="12">
          <cell r="E12">
            <v>3250</v>
          </cell>
        </row>
      </sheetData>
      <sheetData sheetId="2197">
        <row r="12">
          <cell r="E12">
            <v>3250</v>
          </cell>
        </row>
      </sheetData>
      <sheetData sheetId="2198">
        <row r="12">
          <cell r="E12">
            <v>3250</v>
          </cell>
        </row>
      </sheetData>
      <sheetData sheetId="2199">
        <row r="12">
          <cell r="E12">
            <v>3250</v>
          </cell>
        </row>
      </sheetData>
      <sheetData sheetId="2200">
        <row r="12">
          <cell r="E12">
            <v>3250</v>
          </cell>
        </row>
      </sheetData>
      <sheetData sheetId="2201">
        <row r="12">
          <cell r="E12">
            <v>3250</v>
          </cell>
        </row>
      </sheetData>
      <sheetData sheetId="2202">
        <row r="12">
          <cell r="E12">
            <v>3250</v>
          </cell>
        </row>
      </sheetData>
      <sheetData sheetId="2203"/>
      <sheetData sheetId="2204">
        <row r="12">
          <cell r="E12">
            <v>3250</v>
          </cell>
        </row>
      </sheetData>
      <sheetData sheetId="2205"/>
      <sheetData sheetId="2206"/>
      <sheetData sheetId="2207">
        <row r="12">
          <cell r="E12">
            <v>3250</v>
          </cell>
        </row>
      </sheetData>
      <sheetData sheetId="2208"/>
      <sheetData sheetId="2209">
        <row r="12">
          <cell r="E12">
            <v>3250</v>
          </cell>
        </row>
      </sheetData>
      <sheetData sheetId="2210">
        <row r="12">
          <cell r="E12">
            <v>3250</v>
          </cell>
        </row>
      </sheetData>
      <sheetData sheetId="2211">
        <row r="12">
          <cell r="E12">
            <v>3250</v>
          </cell>
        </row>
      </sheetData>
      <sheetData sheetId="2212">
        <row r="12">
          <cell r="E12">
            <v>3250</v>
          </cell>
        </row>
      </sheetData>
      <sheetData sheetId="2213">
        <row r="12">
          <cell r="E12">
            <v>3250</v>
          </cell>
        </row>
      </sheetData>
      <sheetData sheetId="2214"/>
      <sheetData sheetId="2215">
        <row r="12">
          <cell r="E12">
            <v>3250</v>
          </cell>
        </row>
      </sheetData>
      <sheetData sheetId="2216">
        <row r="12">
          <cell r="E12">
            <v>3250</v>
          </cell>
        </row>
      </sheetData>
      <sheetData sheetId="2217">
        <row r="12">
          <cell r="E12">
            <v>3250</v>
          </cell>
        </row>
      </sheetData>
      <sheetData sheetId="2218"/>
      <sheetData sheetId="2219">
        <row r="12">
          <cell r="E12">
            <v>3250</v>
          </cell>
        </row>
      </sheetData>
      <sheetData sheetId="2220"/>
      <sheetData sheetId="2221"/>
      <sheetData sheetId="2222">
        <row r="12">
          <cell r="E12">
            <v>3250</v>
          </cell>
        </row>
      </sheetData>
      <sheetData sheetId="2223">
        <row r="12">
          <cell r="E12">
            <v>3250</v>
          </cell>
        </row>
      </sheetData>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sheetData sheetId="2248"/>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sheetData sheetId="2260"/>
      <sheetData sheetId="2261" refreshError="1"/>
      <sheetData sheetId="2262" refreshError="1"/>
      <sheetData sheetId="2263" refreshError="1"/>
      <sheetData sheetId="2264" refreshError="1"/>
      <sheetData sheetId="2265" refreshError="1"/>
      <sheetData sheetId="2266" refreshError="1"/>
      <sheetData sheetId="2267"/>
      <sheetData sheetId="2268"/>
      <sheetData sheetId="2269"/>
      <sheetData sheetId="2270"/>
      <sheetData sheetId="2271"/>
      <sheetData sheetId="2272"/>
      <sheetData sheetId="2273"/>
      <sheetData sheetId="2274"/>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sheetData sheetId="2402"/>
      <sheetData sheetId="2403"/>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sheetData sheetId="2887"/>
      <sheetData sheetId="2888"/>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ow r="12">
          <cell r="E12">
            <v>3250</v>
          </cell>
        </row>
      </sheetData>
      <sheetData sheetId="2900">
        <row r="12">
          <cell r="E12">
            <v>3250</v>
          </cell>
        </row>
      </sheetData>
      <sheetData sheetId="2901">
        <row r="12">
          <cell r="E12">
            <v>3250</v>
          </cell>
        </row>
      </sheetData>
      <sheetData sheetId="2902">
        <row r="12">
          <cell r="E12">
            <v>3250</v>
          </cell>
        </row>
      </sheetData>
      <sheetData sheetId="2903">
        <row r="12">
          <cell r="E12">
            <v>3250</v>
          </cell>
        </row>
      </sheetData>
      <sheetData sheetId="2904"/>
      <sheetData sheetId="2905">
        <row r="12">
          <cell r="E12">
            <v>3250</v>
          </cell>
        </row>
      </sheetData>
      <sheetData sheetId="2906"/>
      <sheetData sheetId="2907">
        <row r="12">
          <cell r="E12">
            <v>3250</v>
          </cell>
        </row>
      </sheetData>
      <sheetData sheetId="2908"/>
      <sheetData sheetId="2909">
        <row r="12">
          <cell r="E12">
            <v>3250</v>
          </cell>
        </row>
      </sheetData>
      <sheetData sheetId="2910"/>
      <sheetData sheetId="2911">
        <row r="12">
          <cell r="E12">
            <v>3250</v>
          </cell>
        </row>
      </sheetData>
      <sheetData sheetId="2912">
        <row r="12">
          <cell r="E12">
            <v>3250</v>
          </cell>
        </row>
      </sheetData>
      <sheetData sheetId="2913">
        <row r="12">
          <cell r="E12">
            <v>3250</v>
          </cell>
        </row>
      </sheetData>
      <sheetData sheetId="2914">
        <row r="12">
          <cell r="E12">
            <v>3250</v>
          </cell>
        </row>
      </sheetData>
      <sheetData sheetId="2915">
        <row r="12">
          <cell r="E12">
            <v>3250</v>
          </cell>
        </row>
      </sheetData>
      <sheetData sheetId="2916">
        <row r="12">
          <cell r="E12">
            <v>3250</v>
          </cell>
        </row>
      </sheetData>
      <sheetData sheetId="2917">
        <row r="12">
          <cell r="E12">
            <v>3250</v>
          </cell>
        </row>
      </sheetData>
      <sheetData sheetId="2918">
        <row r="12">
          <cell r="E12">
            <v>3250</v>
          </cell>
        </row>
      </sheetData>
      <sheetData sheetId="2919">
        <row r="12">
          <cell r="E12">
            <v>3250</v>
          </cell>
        </row>
      </sheetData>
      <sheetData sheetId="2920">
        <row r="12">
          <cell r="E12">
            <v>3250</v>
          </cell>
        </row>
      </sheetData>
      <sheetData sheetId="2921"/>
      <sheetData sheetId="2922"/>
      <sheetData sheetId="2923">
        <row r="12">
          <cell r="E12">
            <v>3250</v>
          </cell>
        </row>
      </sheetData>
      <sheetData sheetId="2924">
        <row r="12">
          <cell r="E12">
            <v>3250</v>
          </cell>
        </row>
      </sheetData>
      <sheetData sheetId="2925"/>
      <sheetData sheetId="2926"/>
      <sheetData sheetId="2927"/>
      <sheetData sheetId="2928" refreshError="1"/>
      <sheetData sheetId="2929" refreshError="1"/>
      <sheetData sheetId="2930" refreshError="1"/>
      <sheetData sheetId="2931" refreshError="1"/>
      <sheetData sheetId="2932" refreshError="1"/>
      <sheetData sheetId="2933">
        <row r="12">
          <cell r="E12">
            <v>3250</v>
          </cell>
        </row>
      </sheetData>
      <sheetData sheetId="2934">
        <row r="12">
          <cell r="E12">
            <v>3250</v>
          </cell>
        </row>
      </sheetData>
      <sheetData sheetId="2935" refreshError="1"/>
      <sheetData sheetId="2936" refreshError="1"/>
      <sheetData sheetId="2937">
        <row r="12">
          <cell r="E12">
            <v>3250</v>
          </cell>
        </row>
      </sheetData>
      <sheetData sheetId="2938" refreshError="1"/>
      <sheetData sheetId="2939"/>
      <sheetData sheetId="2940"/>
      <sheetData sheetId="2941">
        <row r="12">
          <cell r="E12">
            <v>3250</v>
          </cell>
        </row>
      </sheetData>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ow r="12">
          <cell r="E12">
            <v>3250</v>
          </cell>
        </row>
      </sheetData>
      <sheetData sheetId="2951"/>
      <sheetData sheetId="2952">
        <row r="12">
          <cell r="E12">
            <v>3250</v>
          </cell>
        </row>
      </sheetData>
      <sheetData sheetId="2953">
        <row r="12">
          <cell r="E12">
            <v>3250</v>
          </cell>
        </row>
      </sheetData>
      <sheetData sheetId="2954"/>
      <sheetData sheetId="2955"/>
      <sheetData sheetId="2956"/>
      <sheetData sheetId="2957"/>
      <sheetData sheetId="2958"/>
      <sheetData sheetId="2959"/>
      <sheetData sheetId="2960"/>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ow r="12">
          <cell r="E12">
            <v>3250</v>
          </cell>
        </row>
      </sheetData>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sheetData sheetId="2987" refreshError="1"/>
      <sheetData sheetId="2988" refreshError="1"/>
      <sheetData sheetId="2989" refreshError="1"/>
      <sheetData sheetId="2990" refreshError="1"/>
      <sheetData sheetId="2991"/>
      <sheetData sheetId="2992"/>
      <sheetData sheetId="2993"/>
      <sheetData sheetId="2994"/>
      <sheetData sheetId="2995"/>
      <sheetData sheetId="2996"/>
      <sheetData sheetId="2997"/>
      <sheetData sheetId="2998">
        <row r="12">
          <cell r="E12">
            <v>3250</v>
          </cell>
        </row>
      </sheetData>
      <sheetData sheetId="2999" refreshError="1"/>
      <sheetData sheetId="3000" refreshError="1"/>
      <sheetData sheetId="3001" refreshError="1"/>
      <sheetData sheetId="3002" refreshError="1"/>
      <sheetData sheetId="3003" refreshError="1"/>
      <sheetData sheetId="3004" refreshError="1"/>
      <sheetData sheetId="3005"/>
      <sheetData sheetId="3006"/>
      <sheetData sheetId="3007"/>
      <sheetData sheetId="3008" refreshError="1"/>
      <sheetData sheetId="3009" refreshError="1"/>
      <sheetData sheetId="3010" refreshError="1"/>
      <sheetData sheetId="3011" refreshError="1"/>
      <sheetData sheetId="3012" refreshError="1"/>
      <sheetData sheetId="3013" refreshError="1"/>
      <sheetData sheetId="3014">
        <row r="12">
          <cell r="E12">
            <v>3250</v>
          </cell>
        </row>
      </sheetData>
      <sheetData sheetId="3015"/>
      <sheetData sheetId="3016"/>
      <sheetData sheetId="3017"/>
      <sheetData sheetId="3018"/>
      <sheetData sheetId="3019"/>
      <sheetData sheetId="3020"/>
      <sheetData sheetId="3021"/>
      <sheetData sheetId="3022">
        <row r="12">
          <cell r="E12">
            <v>3250</v>
          </cell>
        </row>
      </sheetData>
      <sheetData sheetId="3023">
        <row r="12">
          <cell r="E12">
            <v>3250</v>
          </cell>
        </row>
      </sheetData>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ow r="12">
          <cell r="E12">
            <v>3250</v>
          </cell>
        </row>
      </sheetData>
      <sheetData sheetId="3064">
        <row r="12">
          <cell r="E12">
            <v>3250</v>
          </cell>
        </row>
      </sheetData>
      <sheetData sheetId="3065"/>
      <sheetData sheetId="3066">
        <row r="12">
          <cell r="E12">
            <v>3250</v>
          </cell>
        </row>
      </sheetData>
      <sheetData sheetId="3067">
        <row r="12">
          <cell r="E12">
            <v>3250</v>
          </cell>
        </row>
      </sheetData>
      <sheetData sheetId="3068"/>
      <sheetData sheetId="3069" refreshError="1"/>
      <sheetData sheetId="3070" refreshError="1"/>
      <sheetData sheetId="3071">
        <row r="12">
          <cell r="E12">
            <v>3250</v>
          </cell>
        </row>
      </sheetData>
      <sheetData sheetId="3072"/>
      <sheetData sheetId="3073"/>
      <sheetData sheetId="3074"/>
      <sheetData sheetId="3075" refreshError="1"/>
      <sheetData sheetId="3076" refreshError="1"/>
      <sheetData sheetId="3077"/>
      <sheetData sheetId="3078"/>
      <sheetData sheetId="3079" refreshError="1"/>
      <sheetData sheetId="3080"/>
      <sheetData sheetId="3081" refreshError="1"/>
      <sheetData sheetId="3082" refreshError="1"/>
      <sheetData sheetId="3083" refreshError="1"/>
      <sheetData sheetId="3084">
        <row r="12">
          <cell r="E12">
            <v>3250</v>
          </cell>
        </row>
      </sheetData>
      <sheetData sheetId="3085"/>
      <sheetData sheetId="3086">
        <row r="12">
          <cell r="E12">
            <v>3250</v>
          </cell>
        </row>
      </sheetData>
      <sheetData sheetId="3087">
        <row r="12">
          <cell r="E12">
            <v>3250</v>
          </cell>
        </row>
      </sheetData>
      <sheetData sheetId="3088"/>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sheetData sheetId="3110"/>
      <sheetData sheetId="3111">
        <row r="12">
          <cell r="E12">
            <v>3250</v>
          </cell>
        </row>
      </sheetData>
      <sheetData sheetId="3112">
        <row r="12">
          <cell r="E12">
            <v>3250</v>
          </cell>
        </row>
      </sheetData>
      <sheetData sheetId="3113">
        <row r="12">
          <cell r="E12">
            <v>3250</v>
          </cell>
        </row>
      </sheetData>
      <sheetData sheetId="3114">
        <row r="12">
          <cell r="E12">
            <v>3250</v>
          </cell>
        </row>
      </sheetData>
      <sheetData sheetId="3115"/>
      <sheetData sheetId="3116">
        <row r="12">
          <cell r="E12">
            <v>3250</v>
          </cell>
        </row>
      </sheetData>
      <sheetData sheetId="3117">
        <row r="12">
          <cell r="E12">
            <v>3250</v>
          </cell>
        </row>
      </sheetData>
      <sheetData sheetId="3118" refreshError="1"/>
      <sheetData sheetId="3119" refreshError="1"/>
      <sheetData sheetId="3120" refreshError="1"/>
      <sheetData sheetId="3121" refreshError="1"/>
      <sheetData sheetId="3122">
        <row r="12">
          <cell r="E12">
            <v>3250</v>
          </cell>
        </row>
      </sheetData>
      <sheetData sheetId="3123">
        <row r="12">
          <cell r="E12">
            <v>3250</v>
          </cell>
        </row>
      </sheetData>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ow r="12">
          <cell r="E12">
            <v>3250</v>
          </cell>
        </row>
      </sheetData>
      <sheetData sheetId="3133"/>
      <sheetData sheetId="3134">
        <row r="12">
          <cell r="E12">
            <v>3250</v>
          </cell>
        </row>
      </sheetData>
      <sheetData sheetId="3135"/>
      <sheetData sheetId="3136" refreshError="1"/>
      <sheetData sheetId="3137"/>
      <sheetData sheetId="3138"/>
      <sheetData sheetId="3139"/>
      <sheetData sheetId="3140"/>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ow r="12">
          <cell r="E12">
            <v>3250</v>
          </cell>
        </row>
      </sheetData>
      <sheetData sheetId="3150">
        <row r="12">
          <cell r="E12">
            <v>3250</v>
          </cell>
        </row>
      </sheetData>
      <sheetData sheetId="3151">
        <row r="12">
          <cell r="E12">
            <v>3250</v>
          </cell>
        </row>
      </sheetData>
      <sheetData sheetId="3152"/>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sheetData sheetId="3165">
        <row r="12">
          <cell r="E12">
            <v>3250</v>
          </cell>
        </row>
      </sheetData>
      <sheetData sheetId="3166"/>
      <sheetData sheetId="3167">
        <row r="12">
          <cell r="E12">
            <v>3250</v>
          </cell>
        </row>
      </sheetData>
      <sheetData sheetId="3168">
        <row r="12">
          <cell r="E12">
            <v>3250</v>
          </cell>
        </row>
      </sheetData>
      <sheetData sheetId="3169">
        <row r="12">
          <cell r="E12">
            <v>3250</v>
          </cell>
        </row>
      </sheetData>
      <sheetData sheetId="3170">
        <row r="12">
          <cell r="E12">
            <v>3250</v>
          </cell>
        </row>
      </sheetData>
      <sheetData sheetId="3171" refreshError="1"/>
      <sheetData sheetId="3172" refreshError="1"/>
      <sheetData sheetId="3173">
        <row r="12">
          <cell r="E12">
            <v>3250</v>
          </cell>
        </row>
      </sheetData>
      <sheetData sheetId="3174">
        <row r="12">
          <cell r="E12">
            <v>3250</v>
          </cell>
        </row>
      </sheetData>
      <sheetData sheetId="3175">
        <row r="12">
          <cell r="E12">
            <v>3250</v>
          </cell>
        </row>
      </sheetData>
      <sheetData sheetId="3176">
        <row r="12">
          <cell r="E12">
            <v>3250</v>
          </cell>
        </row>
      </sheetData>
      <sheetData sheetId="3177"/>
      <sheetData sheetId="3178"/>
      <sheetData sheetId="3179" refreshError="1"/>
      <sheetData sheetId="3180" refreshError="1"/>
      <sheetData sheetId="3181">
        <row r="12">
          <cell r="E12">
            <v>3250</v>
          </cell>
        </row>
      </sheetData>
      <sheetData sheetId="3182">
        <row r="12">
          <cell r="E12">
            <v>3250</v>
          </cell>
        </row>
      </sheetData>
      <sheetData sheetId="3183">
        <row r="12">
          <cell r="E12">
            <v>3250</v>
          </cell>
        </row>
      </sheetData>
      <sheetData sheetId="3184"/>
      <sheetData sheetId="3185">
        <row r="12">
          <cell r="E12">
            <v>3250</v>
          </cell>
        </row>
      </sheetData>
      <sheetData sheetId="3186">
        <row r="12">
          <cell r="E12">
            <v>3250</v>
          </cell>
        </row>
      </sheetData>
      <sheetData sheetId="3187"/>
      <sheetData sheetId="3188"/>
      <sheetData sheetId="3189">
        <row r="12">
          <cell r="E12">
            <v>3250</v>
          </cell>
        </row>
      </sheetData>
      <sheetData sheetId="3190">
        <row r="12">
          <cell r="E12">
            <v>3250</v>
          </cell>
        </row>
      </sheetData>
      <sheetData sheetId="3191">
        <row r="12">
          <cell r="E12">
            <v>3250</v>
          </cell>
        </row>
      </sheetData>
      <sheetData sheetId="3192"/>
      <sheetData sheetId="3193" refreshError="1"/>
      <sheetData sheetId="3194">
        <row r="12">
          <cell r="E12">
            <v>3250</v>
          </cell>
        </row>
      </sheetData>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sheetData sheetId="3242">
        <row r="12">
          <cell r="E12">
            <v>3250</v>
          </cell>
        </row>
      </sheetData>
      <sheetData sheetId="3243"/>
      <sheetData sheetId="3244"/>
      <sheetData sheetId="3245"/>
      <sheetData sheetId="3246"/>
      <sheetData sheetId="3247">
        <row r="12">
          <cell r="E12">
            <v>3250</v>
          </cell>
        </row>
      </sheetData>
      <sheetData sheetId="3248"/>
      <sheetData sheetId="3249"/>
      <sheetData sheetId="3250"/>
      <sheetData sheetId="3251"/>
      <sheetData sheetId="3252">
        <row r="12">
          <cell r="E12">
            <v>3250</v>
          </cell>
        </row>
      </sheetData>
      <sheetData sheetId="3253">
        <row r="12">
          <cell r="E12">
            <v>3250</v>
          </cell>
        </row>
      </sheetData>
      <sheetData sheetId="3254">
        <row r="12">
          <cell r="E12">
            <v>3250</v>
          </cell>
        </row>
      </sheetData>
      <sheetData sheetId="3255"/>
      <sheetData sheetId="3256"/>
      <sheetData sheetId="3257">
        <row r="12">
          <cell r="E12">
            <v>3250</v>
          </cell>
        </row>
      </sheetData>
      <sheetData sheetId="3258">
        <row r="12">
          <cell r="E12">
            <v>3250</v>
          </cell>
        </row>
      </sheetData>
      <sheetData sheetId="3259"/>
      <sheetData sheetId="3260"/>
      <sheetData sheetId="3261"/>
      <sheetData sheetId="3262"/>
      <sheetData sheetId="3263"/>
      <sheetData sheetId="3264"/>
      <sheetData sheetId="3265"/>
      <sheetData sheetId="3266">
        <row r="12">
          <cell r="E12">
            <v>3250</v>
          </cell>
        </row>
      </sheetData>
      <sheetData sheetId="3267">
        <row r="12">
          <cell r="E12">
            <v>3250</v>
          </cell>
        </row>
      </sheetData>
      <sheetData sheetId="3268">
        <row r="12">
          <cell r="E12">
            <v>3250</v>
          </cell>
        </row>
      </sheetData>
      <sheetData sheetId="3269">
        <row r="12">
          <cell r="E12">
            <v>3250</v>
          </cell>
        </row>
      </sheetData>
      <sheetData sheetId="3270">
        <row r="12">
          <cell r="E12">
            <v>3250</v>
          </cell>
        </row>
      </sheetData>
      <sheetData sheetId="3271">
        <row r="12">
          <cell r="E12">
            <v>3250</v>
          </cell>
        </row>
      </sheetData>
      <sheetData sheetId="3272">
        <row r="12">
          <cell r="E12">
            <v>3250</v>
          </cell>
        </row>
      </sheetData>
      <sheetData sheetId="3273">
        <row r="12">
          <cell r="E12">
            <v>3250</v>
          </cell>
        </row>
      </sheetData>
      <sheetData sheetId="3274"/>
      <sheetData sheetId="3275"/>
      <sheetData sheetId="3276"/>
      <sheetData sheetId="3277">
        <row r="12">
          <cell r="E12">
            <v>3250</v>
          </cell>
        </row>
      </sheetData>
      <sheetData sheetId="3278">
        <row r="12">
          <cell r="E12">
            <v>3250</v>
          </cell>
        </row>
      </sheetData>
      <sheetData sheetId="3279"/>
      <sheetData sheetId="3280">
        <row r="12">
          <cell r="E12">
            <v>3250</v>
          </cell>
        </row>
      </sheetData>
      <sheetData sheetId="3281">
        <row r="12">
          <cell r="E12">
            <v>3250</v>
          </cell>
        </row>
      </sheetData>
      <sheetData sheetId="3282">
        <row r="12">
          <cell r="E12">
            <v>3250</v>
          </cell>
        </row>
      </sheetData>
      <sheetData sheetId="3283">
        <row r="12">
          <cell r="E12">
            <v>3250</v>
          </cell>
        </row>
      </sheetData>
      <sheetData sheetId="3284">
        <row r="12">
          <cell r="E12">
            <v>3250</v>
          </cell>
        </row>
      </sheetData>
      <sheetData sheetId="3285">
        <row r="12">
          <cell r="E12">
            <v>3250</v>
          </cell>
        </row>
      </sheetData>
      <sheetData sheetId="3286">
        <row r="12">
          <cell r="E12">
            <v>3250</v>
          </cell>
        </row>
      </sheetData>
      <sheetData sheetId="3287"/>
      <sheetData sheetId="3288">
        <row r="12">
          <cell r="E12">
            <v>3250</v>
          </cell>
        </row>
      </sheetData>
      <sheetData sheetId="3289">
        <row r="12">
          <cell r="E12">
            <v>3250</v>
          </cell>
        </row>
      </sheetData>
      <sheetData sheetId="3290"/>
      <sheetData sheetId="3291"/>
      <sheetData sheetId="3292"/>
      <sheetData sheetId="3293"/>
      <sheetData sheetId="3294"/>
      <sheetData sheetId="3295">
        <row r="12">
          <cell r="E12">
            <v>3250</v>
          </cell>
        </row>
      </sheetData>
      <sheetData sheetId="3296"/>
      <sheetData sheetId="3297">
        <row r="12">
          <cell r="E12">
            <v>3250</v>
          </cell>
        </row>
      </sheetData>
      <sheetData sheetId="3298">
        <row r="12">
          <cell r="E12">
            <v>3250</v>
          </cell>
        </row>
      </sheetData>
      <sheetData sheetId="3299">
        <row r="12">
          <cell r="E12">
            <v>3250</v>
          </cell>
        </row>
      </sheetData>
      <sheetData sheetId="3300"/>
      <sheetData sheetId="3301">
        <row r="12">
          <cell r="E12">
            <v>3250</v>
          </cell>
        </row>
      </sheetData>
      <sheetData sheetId="3302"/>
      <sheetData sheetId="3303">
        <row r="12">
          <cell r="E12">
            <v>3250</v>
          </cell>
        </row>
      </sheetData>
      <sheetData sheetId="3304"/>
      <sheetData sheetId="3305"/>
      <sheetData sheetId="3306">
        <row r="12">
          <cell r="E12">
            <v>3250</v>
          </cell>
        </row>
      </sheetData>
      <sheetData sheetId="3307">
        <row r="12">
          <cell r="E12">
            <v>3250</v>
          </cell>
        </row>
      </sheetData>
      <sheetData sheetId="3308"/>
      <sheetData sheetId="3309"/>
      <sheetData sheetId="3310"/>
      <sheetData sheetId="3311">
        <row r="12">
          <cell r="E12">
            <v>3250</v>
          </cell>
        </row>
      </sheetData>
      <sheetData sheetId="3312"/>
      <sheetData sheetId="3313"/>
      <sheetData sheetId="3314"/>
      <sheetData sheetId="3315">
        <row r="12">
          <cell r="E12">
            <v>3250</v>
          </cell>
        </row>
      </sheetData>
      <sheetData sheetId="3316"/>
      <sheetData sheetId="3317">
        <row r="12">
          <cell r="E12">
            <v>3250</v>
          </cell>
        </row>
      </sheetData>
      <sheetData sheetId="3318"/>
      <sheetData sheetId="3319">
        <row r="12">
          <cell r="E12">
            <v>3250</v>
          </cell>
        </row>
      </sheetData>
      <sheetData sheetId="3320"/>
      <sheetData sheetId="3321">
        <row r="12">
          <cell r="E12">
            <v>3250</v>
          </cell>
        </row>
      </sheetData>
      <sheetData sheetId="3322"/>
      <sheetData sheetId="3323"/>
      <sheetData sheetId="3324"/>
      <sheetData sheetId="3325"/>
      <sheetData sheetId="3326"/>
      <sheetData sheetId="3327"/>
      <sheetData sheetId="3328"/>
      <sheetData sheetId="3329">
        <row r="12">
          <cell r="E12">
            <v>3250</v>
          </cell>
        </row>
      </sheetData>
      <sheetData sheetId="3330">
        <row r="12">
          <cell r="E12">
            <v>3250</v>
          </cell>
        </row>
      </sheetData>
      <sheetData sheetId="3331">
        <row r="12">
          <cell r="E12">
            <v>3250</v>
          </cell>
        </row>
      </sheetData>
      <sheetData sheetId="3332"/>
      <sheetData sheetId="3333"/>
      <sheetData sheetId="3334">
        <row r="12">
          <cell r="E12">
            <v>3250</v>
          </cell>
        </row>
      </sheetData>
      <sheetData sheetId="3335">
        <row r="12">
          <cell r="E12">
            <v>3250</v>
          </cell>
        </row>
      </sheetData>
      <sheetData sheetId="3336"/>
      <sheetData sheetId="3337"/>
      <sheetData sheetId="3338"/>
      <sheetData sheetId="3339"/>
      <sheetData sheetId="3340">
        <row r="12">
          <cell r="E12">
            <v>3250</v>
          </cell>
        </row>
      </sheetData>
      <sheetData sheetId="3341"/>
      <sheetData sheetId="3342"/>
      <sheetData sheetId="3343"/>
      <sheetData sheetId="3344">
        <row r="12">
          <cell r="E12">
            <v>3250</v>
          </cell>
        </row>
      </sheetData>
      <sheetData sheetId="3345">
        <row r="12">
          <cell r="E12">
            <v>3250</v>
          </cell>
        </row>
      </sheetData>
      <sheetData sheetId="3346">
        <row r="12">
          <cell r="E12">
            <v>3250</v>
          </cell>
        </row>
      </sheetData>
      <sheetData sheetId="3347">
        <row r="12">
          <cell r="E12">
            <v>3250</v>
          </cell>
        </row>
      </sheetData>
      <sheetData sheetId="3348"/>
      <sheetData sheetId="3349">
        <row r="12">
          <cell r="E12">
            <v>3250</v>
          </cell>
        </row>
      </sheetData>
      <sheetData sheetId="3350"/>
      <sheetData sheetId="3351">
        <row r="12">
          <cell r="E12">
            <v>3250</v>
          </cell>
        </row>
      </sheetData>
      <sheetData sheetId="3352"/>
      <sheetData sheetId="3353"/>
      <sheetData sheetId="3354"/>
      <sheetData sheetId="3355">
        <row r="12">
          <cell r="E12">
            <v>3250</v>
          </cell>
        </row>
      </sheetData>
      <sheetData sheetId="3356">
        <row r="12">
          <cell r="E12">
            <v>3250</v>
          </cell>
        </row>
      </sheetData>
      <sheetData sheetId="3357">
        <row r="12">
          <cell r="E12">
            <v>3250</v>
          </cell>
        </row>
      </sheetData>
      <sheetData sheetId="3358">
        <row r="12">
          <cell r="E12">
            <v>3250</v>
          </cell>
        </row>
      </sheetData>
      <sheetData sheetId="3359">
        <row r="12">
          <cell r="E12">
            <v>3250</v>
          </cell>
        </row>
      </sheetData>
      <sheetData sheetId="3360"/>
      <sheetData sheetId="3361"/>
      <sheetData sheetId="3362">
        <row r="12">
          <cell r="E12">
            <v>3250</v>
          </cell>
        </row>
      </sheetData>
      <sheetData sheetId="3363">
        <row r="12">
          <cell r="E12">
            <v>3250</v>
          </cell>
        </row>
      </sheetData>
      <sheetData sheetId="3364">
        <row r="12">
          <cell r="E12">
            <v>3250</v>
          </cell>
        </row>
      </sheetData>
      <sheetData sheetId="3365">
        <row r="12">
          <cell r="E12">
            <v>3250</v>
          </cell>
        </row>
      </sheetData>
      <sheetData sheetId="3366">
        <row r="12">
          <cell r="E12">
            <v>3250</v>
          </cell>
        </row>
      </sheetData>
      <sheetData sheetId="3367">
        <row r="12">
          <cell r="E12">
            <v>3250</v>
          </cell>
        </row>
      </sheetData>
      <sheetData sheetId="3368">
        <row r="12">
          <cell r="E12">
            <v>3250</v>
          </cell>
        </row>
      </sheetData>
      <sheetData sheetId="3369"/>
      <sheetData sheetId="3370"/>
      <sheetData sheetId="3371">
        <row r="12">
          <cell r="E12">
            <v>3250</v>
          </cell>
        </row>
      </sheetData>
      <sheetData sheetId="3372">
        <row r="12">
          <cell r="E12">
            <v>3250</v>
          </cell>
        </row>
      </sheetData>
      <sheetData sheetId="3373">
        <row r="12">
          <cell r="E12">
            <v>3250</v>
          </cell>
        </row>
      </sheetData>
      <sheetData sheetId="3374">
        <row r="12">
          <cell r="E12">
            <v>3250</v>
          </cell>
        </row>
      </sheetData>
      <sheetData sheetId="3375"/>
      <sheetData sheetId="3376"/>
      <sheetData sheetId="3377">
        <row r="12">
          <cell r="E12">
            <v>3250</v>
          </cell>
        </row>
      </sheetData>
      <sheetData sheetId="3378"/>
      <sheetData sheetId="3379"/>
      <sheetData sheetId="3380"/>
      <sheetData sheetId="3381"/>
      <sheetData sheetId="3382"/>
      <sheetData sheetId="3383">
        <row r="12">
          <cell r="E12">
            <v>3250</v>
          </cell>
        </row>
      </sheetData>
      <sheetData sheetId="3384">
        <row r="12">
          <cell r="E12">
            <v>3250</v>
          </cell>
        </row>
      </sheetData>
      <sheetData sheetId="3385">
        <row r="12">
          <cell r="E12">
            <v>3250</v>
          </cell>
        </row>
      </sheetData>
      <sheetData sheetId="3386"/>
      <sheetData sheetId="3387"/>
      <sheetData sheetId="3388"/>
      <sheetData sheetId="3389"/>
      <sheetData sheetId="3390">
        <row r="12">
          <cell r="E12">
            <v>3250</v>
          </cell>
        </row>
      </sheetData>
      <sheetData sheetId="3391"/>
      <sheetData sheetId="3392"/>
      <sheetData sheetId="3393">
        <row r="12">
          <cell r="E12">
            <v>3250</v>
          </cell>
        </row>
      </sheetData>
      <sheetData sheetId="3394">
        <row r="12">
          <cell r="E12">
            <v>3250</v>
          </cell>
        </row>
      </sheetData>
      <sheetData sheetId="3395"/>
      <sheetData sheetId="3396">
        <row r="12">
          <cell r="E12">
            <v>3250</v>
          </cell>
        </row>
      </sheetData>
      <sheetData sheetId="3397"/>
      <sheetData sheetId="3398">
        <row r="12">
          <cell r="E12">
            <v>3250</v>
          </cell>
        </row>
      </sheetData>
      <sheetData sheetId="3399">
        <row r="12">
          <cell r="E12">
            <v>3250</v>
          </cell>
        </row>
      </sheetData>
      <sheetData sheetId="3400">
        <row r="12">
          <cell r="E12">
            <v>3250</v>
          </cell>
        </row>
      </sheetData>
      <sheetData sheetId="3401">
        <row r="12">
          <cell r="E12">
            <v>3250</v>
          </cell>
        </row>
      </sheetData>
      <sheetData sheetId="3402">
        <row r="12">
          <cell r="E12">
            <v>3250</v>
          </cell>
        </row>
      </sheetData>
      <sheetData sheetId="3403">
        <row r="12">
          <cell r="E12">
            <v>3250</v>
          </cell>
        </row>
      </sheetData>
      <sheetData sheetId="3404">
        <row r="12">
          <cell r="E12">
            <v>3250</v>
          </cell>
        </row>
      </sheetData>
      <sheetData sheetId="3405"/>
      <sheetData sheetId="3406">
        <row r="12">
          <cell r="E12">
            <v>3250</v>
          </cell>
        </row>
      </sheetData>
      <sheetData sheetId="3407">
        <row r="12">
          <cell r="E12">
            <v>3250</v>
          </cell>
        </row>
      </sheetData>
      <sheetData sheetId="3408">
        <row r="12">
          <cell r="E12">
            <v>3250</v>
          </cell>
        </row>
      </sheetData>
      <sheetData sheetId="3409">
        <row r="12">
          <cell r="E12">
            <v>3250</v>
          </cell>
        </row>
      </sheetData>
      <sheetData sheetId="3410"/>
      <sheetData sheetId="3411"/>
      <sheetData sheetId="3412">
        <row r="12">
          <cell r="E12">
            <v>3250</v>
          </cell>
        </row>
      </sheetData>
      <sheetData sheetId="3413"/>
      <sheetData sheetId="3414">
        <row r="12">
          <cell r="E12">
            <v>3250</v>
          </cell>
        </row>
      </sheetData>
      <sheetData sheetId="3415">
        <row r="12">
          <cell r="E12">
            <v>3250</v>
          </cell>
        </row>
      </sheetData>
      <sheetData sheetId="3416">
        <row r="12">
          <cell r="E12">
            <v>3250</v>
          </cell>
        </row>
      </sheetData>
      <sheetData sheetId="3417">
        <row r="12">
          <cell r="E12">
            <v>3250</v>
          </cell>
        </row>
      </sheetData>
      <sheetData sheetId="3418">
        <row r="12">
          <cell r="E12">
            <v>3250</v>
          </cell>
        </row>
      </sheetData>
      <sheetData sheetId="3419"/>
      <sheetData sheetId="3420">
        <row r="12">
          <cell r="E12">
            <v>3250</v>
          </cell>
        </row>
      </sheetData>
      <sheetData sheetId="3421">
        <row r="12">
          <cell r="E12">
            <v>3250</v>
          </cell>
        </row>
      </sheetData>
      <sheetData sheetId="3422"/>
      <sheetData sheetId="3423">
        <row r="12">
          <cell r="E12">
            <v>3250</v>
          </cell>
        </row>
      </sheetData>
      <sheetData sheetId="3424">
        <row r="12">
          <cell r="E12">
            <v>3250</v>
          </cell>
        </row>
      </sheetData>
      <sheetData sheetId="3425">
        <row r="12">
          <cell r="E12">
            <v>3250</v>
          </cell>
        </row>
      </sheetData>
      <sheetData sheetId="3426"/>
      <sheetData sheetId="3427"/>
      <sheetData sheetId="3428"/>
      <sheetData sheetId="3429">
        <row r="12">
          <cell r="E12">
            <v>3250</v>
          </cell>
        </row>
      </sheetData>
      <sheetData sheetId="3430"/>
      <sheetData sheetId="3431">
        <row r="12">
          <cell r="E12">
            <v>3250</v>
          </cell>
        </row>
      </sheetData>
      <sheetData sheetId="3432"/>
      <sheetData sheetId="3433"/>
      <sheetData sheetId="3434"/>
      <sheetData sheetId="3435">
        <row r="12">
          <cell r="E12">
            <v>3250</v>
          </cell>
        </row>
      </sheetData>
      <sheetData sheetId="3436">
        <row r="12">
          <cell r="E12">
            <v>3250</v>
          </cell>
        </row>
      </sheetData>
      <sheetData sheetId="3437">
        <row r="12">
          <cell r="E12">
            <v>3250</v>
          </cell>
        </row>
      </sheetData>
      <sheetData sheetId="3438"/>
      <sheetData sheetId="3439"/>
      <sheetData sheetId="3440">
        <row r="12">
          <cell r="E12">
            <v>3250</v>
          </cell>
        </row>
      </sheetData>
      <sheetData sheetId="3441">
        <row r="12">
          <cell r="E12">
            <v>3250</v>
          </cell>
        </row>
      </sheetData>
      <sheetData sheetId="3442">
        <row r="12">
          <cell r="E12">
            <v>3250</v>
          </cell>
        </row>
      </sheetData>
      <sheetData sheetId="3443"/>
      <sheetData sheetId="3444"/>
      <sheetData sheetId="3445">
        <row r="12">
          <cell r="E12">
            <v>3250</v>
          </cell>
        </row>
      </sheetData>
      <sheetData sheetId="3446">
        <row r="12">
          <cell r="E12">
            <v>3250</v>
          </cell>
        </row>
      </sheetData>
      <sheetData sheetId="3447">
        <row r="12">
          <cell r="E12">
            <v>3250</v>
          </cell>
        </row>
      </sheetData>
      <sheetData sheetId="3448">
        <row r="12">
          <cell r="E12">
            <v>3250</v>
          </cell>
        </row>
      </sheetData>
      <sheetData sheetId="3449"/>
      <sheetData sheetId="3450"/>
      <sheetData sheetId="3451"/>
      <sheetData sheetId="3452">
        <row r="12">
          <cell r="E12">
            <v>3250</v>
          </cell>
        </row>
      </sheetData>
      <sheetData sheetId="3453">
        <row r="12">
          <cell r="E12">
            <v>3250</v>
          </cell>
        </row>
      </sheetData>
      <sheetData sheetId="3454"/>
      <sheetData sheetId="3455">
        <row r="12">
          <cell r="E12">
            <v>3250</v>
          </cell>
        </row>
      </sheetData>
      <sheetData sheetId="3456"/>
      <sheetData sheetId="3457"/>
      <sheetData sheetId="3458">
        <row r="12">
          <cell r="E12">
            <v>3250</v>
          </cell>
        </row>
      </sheetData>
      <sheetData sheetId="3459">
        <row r="12">
          <cell r="E12">
            <v>3250</v>
          </cell>
        </row>
      </sheetData>
      <sheetData sheetId="3460">
        <row r="12">
          <cell r="E12">
            <v>3250</v>
          </cell>
        </row>
      </sheetData>
      <sheetData sheetId="3461">
        <row r="12">
          <cell r="E12">
            <v>3250</v>
          </cell>
        </row>
      </sheetData>
      <sheetData sheetId="3462">
        <row r="12">
          <cell r="E12">
            <v>3250</v>
          </cell>
        </row>
      </sheetData>
      <sheetData sheetId="3463"/>
      <sheetData sheetId="3464">
        <row r="12">
          <cell r="E12">
            <v>3250</v>
          </cell>
        </row>
      </sheetData>
      <sheetData sheetId="3465">
        <row r="12">
          <cell r="E12">
            <v>3250</v>
          </cell>
        </row>
      </sheetData>
      <sheetData sheetId="3466"/>
      <sheetData sheetId="3467"/>
      <sheetData sheetId="3468">
        <row r="12">
          <cell r="E12">
            <v>3250</v>
          </cell>
        </row>
      </sheetData>
      <sheetData sheetId="3469">
        <row r="12">
          <cell r="E12">
            <v>3250</v>
          </cell>
        </row>
      </sheetData>
      <sheetData sheetId="3470"/>
      <sheetData sheetId="3471">
        <row r="12">
          <cell r="E12">
            <v>3250</v>
          </cell>
        </row>
      </sheetData>
      <sheetData sheetId="3472">
        <row r="12">
          <cell r="E12">
            <v>3250</v>
          </cell>
        </row>
      </sheetData>
      <sheetData sheetId="3473">
        <row r="12">
          <cell r="E12">
            <v>3250</v>
          </cell>
        </row>
      </sheetData>
      <sheetData sheetId="3474"/>
      <sheetData sheetId="3475"/>
      <sheetData sheetId="3476"/>
      <sheetData sheetId="3477">
        <row r="12">
          <cell r="E12">
            <v>3250</v>
          </cell>
        </row>
      </sheetData>
      <sheetData sheetId="3478">
        <row r="12">
          <cell r="E12">
            <v>3250</v>
          </cell>
        </row>
      </sheetData>
      <sheetData sheetId="3479"/>
      <sheetData sheetId="3480">
        <row r="12">
          <cell r="E12">
            <v>3250</v>
          </cell>
        </row>
      </sheetData>
      <sheetData sheetId="3481">
        <row r="12">
          <cell r="E12">
            <v>3250</v>
          </cell>
        </row>
      </sheetData>
      <sheetData sheetId="3482"/>
      <sheetData sheetId="3483"/>
      <sheetData sheetId="3484">
        <row r="12">
          <cell r="E12">
            <v>3250</v>
          </cell>
        </row>
      </sheetData>
      <sheetData sheetId="3485">
        <row r="12">
          <cell r="E12">
            <v>3250</v>
          </cell>
        </row>
      </sheetData>
      <sheetData sheetId="3486"/>
      <sheetData sheetId="3487"/>
      <sheetData sheetId="3488"/>
      <sheetData sheetId="3489">
        <row r="12">
          <cell r="E12">
            <v>3250</v>
          </cell>
        </row>
      </sheetData>
      <sheetData sheetId="3490" refreshError="1"/>
      <sheetData sheetId="3491"/>
      <sheetData sheetId="3492"/>
      <sheetData sheetId="3493">
        <row r="12">
          <cell r="E12">
            <v>3250</v>
          </cell>
        </row>
      </sheetData>
      <sheetData sheetId="3494">
        <row r="12">
          <cell r="E12">
            <v>3250</v>
          </cell>
        </row>
      </sheetData>
      <sheetData sheetId="3495"/>
      <sheetData sheetId="3496"/>
      <sheetData sheetId="3497"/>
      <sheetData sheetId="3498"/>
      <sheetData sheetId="3499">
        <row r="12">
          <cell r="E12">
            <v>3250</v>
          </cell>
        </row>
      </sheetData>
      <sheetData sheetId="3500">
        <row r="12">
          <cell r="E12">
            <v>3250</v>
          </cell>
        </row>
      </sheetData>
      <sheetData sheetId="3501">
        <row r="12">
          <cell r="E12">
            <v>3250</v>
          </cell>
        </row>
      </sheetData>
      <sheetData sheetId="3502" refreshError="1"/>
      <sheetData sheetId="3503">
        <row r="12">
          <cell r="E12">
            <v>3250</v>
          </cell>
        </row>
      </sheetData>
      <sheetData sheetId="3504">
        <row r="12">
          <cell r="E12">
            <v>3250</v>
          </cell>
        </row>
      </sheetData>
      <sheetData sheetId="3505">
        <row r="12">
          <cell r="E12">
            <v>3250</v>
          </cell>
        </row>
      </sheetData>
      <sheetData sheetId="3506"/>
      <sheetData sheetId="3507"/>
      <sheetData sheetId="3508"/>
      <sheetData sheetId="3509">
        <row r="12">
          <cell r="E12">
            <v>3250</v>
          </cell>
        </row>
      </sheetData>
      <sheetData sheetId="3510"/>
      <sheetData sheetId="3511">
        <row r="12">
          <cell r="E12">
            <v>3250</v>
          </cell>
        </row>
      </sheetData>
      <sheetData sheetId="3512">
        <row r="12">
          <cell r="E12">
            <v>3250</v>
          </cell>
        </row>
      </sheetData>
      <sheetData sheetId="3513">
        <row r="12">
          <cell r="E12">
            <v>3250</v>
          </cell>
        </row>
      </sheetData>
      <sheetData sheetId="3514" refreshError="1"/>
      <sheetData sheetId="3515" refreshError="1"/>
      <sheetData sheetId="3516" refreshError="1"/>
      <sheetData sheetId="3517" refreshError="1"/>
      <sheetData sheetId="3518" refreshError="1"/>
      <sheetData sheetId="3519">
        <row r="12">
          <cell r="E12">
            <v>3250</v>
          </cell>
        </row>
      </sheetData>
      <sheetData sheetId="3520">
        <row r="12">
          <cell r="E12">
            <v>3250</v>
          </cell>
        </row>
      </sheetData>
      <sheetData sheetId="3521" refreshError="1"/>
      <sheetData sheetId="3522" refreshError="1"/>
      <sheetData sheetId="3523"/>
      <sheetData sheetId="3524">
        <row r="12">
          <cell r="E12">
            <v>3250</v>
          </cell>
        </row>
      </sheetData>
      <sheetData sheetId="3525" refreshError="1"/>
      <sheetData sheetId="3526" refreshError="1"/>
      <sheetData sheetId="3527"/>
      <sheetData sheetId="3528">
        <row r="12">
          <cell r="E12">
            <v>3250</v>
          </cell>
        </row>
      </sheetData>
      <sheetData sheetId="3529"/>
      <sheetData sheetId="3530"/>
      <sheetData sheetId="3531"/>
      <sheetData sheetId="3532"/>
      <sheetData sheetId="3533">
        <row r="12">
          <cell r="E12">
            <v>3250</v>
          </cell>
        </row>
      </sheetData>
      <sheetData sheetId="3534"/>
      <sheetData sheetId="3535">
        <row r="12">
          <cell r="E12">
            <v>3250</v>
          </cell>
        </row>
      </sheetData>
      <sheetData sheetId="3536"/>
      <sheetData sheetId="3537"/>
      <sheetData sheetId="3538"/>
      <sheetData sheetId="3539"/>
      <sheetData sheetId="3540"/>
      <sheetData sheetId="3541">
        <row r="12">
          <cell r="E12">
            <v>3250</v>
          </cell>
        </row>
      </sheetData>
      <sheetData sheetId="3542">
        <row r="12">
          <cell r="E12">
            <v>3250</v>
          </cell>
        </row>
      </sheetData>
      <sheetData sheetId="3543">
        <row r="12">
          <cell r="E12">
            <v>3250</v>
          </cell>
        </row>
      </sheetData>
      <sheetData sheetId="3544">
        <row r="12">
          <cell r="E12">
            <v>3250</v>
          </cell>
        </row>
      </sheetData>
      <sheetData sheetId="3545">
        <row r="12">
          <cell r="E12">
            <v>3250</v>
          </cell>
        </row>
      </sheetData>
      <sheetData sheetId="3546" refreshError="1"/>
      <sheetData sheetId="3547"/>
      <sheetData sheetId="3548"/>
      <sheetData sheetId="3549" refreshError="1"/>
      <sheetData sheetId="3550" refreshError="1"/>
      <sheetData sheetId="3551" refreshError="1"/>
      <sheetData sheetId="3552" refreshError="1"/>
      <sheetData sheetId="3553"/>
      <sheetData sheetId="3554"/>
      <sheetData sheetId="3555">
        <row r="12">
          <cell r="E12">
            <v>3250</v>
          </cell>
        </row>
      </sheetData>
      <sheetData sheetId="3556"/>
      <sheetData sheetId="3557">
        <row r="12">
          <cell r="E12">
            <v>3250</v>
          </cell>
        </row>
      </sheetData>
      <sheetData sheetId="3558">
        <row r="12">
          <cell r="E12">
            <v>3250</v>
          </cell>
        </row>
      </sheetData>
      <sheetData sheetId="3559">
        <row r="12">
          <cell r="E12">
            <v>3250</v>
          </cell>
        </row>
      </sheetData>
      <sheetData sheetId="3560">
        <row r="12">
          <cell r="E12">
            <v>3250</v>
          </cell>
        </row>
      </sheetData>
      <sheetData sheetId="3561"/>
      <sheetData sheetId="3562">
        <row r="12">
          <cell r="E12">
            <v>3250</v>
          </cell>
        </row>
      </sheetData>
      <sheetData sheetId="3563" refreshError="1"/>
      <sheetData sheetId="3564">
        <row r="12">
          <cell r="E12">
            <v>3250</v>
          </cell>
        </row>
      </sheetData>
      <sheetData sheetId="3565"/>
      <sheetData sheetId="3566">
        <row r="12">
          <cell r="E12">
            <v>3250</v>
          </cell>
        </row>
      </sheetData>
      <sheetData sheetId="3567">
        <row r="12">
          <cell r="E12">
            <v>3250</v>
          </cell>
        </row>
      </sheetData>
      <sheetData sheetId="3568" refreshError="1"/>
      <sheetData sheetId="3569" refreshError="1"/>
      <sheetData sheetId="3570" refreshError="1"/>
      <sheetData sheetId="3571" refreshError="1"/>
      <sheetData sheetId="3572">
        <row r="12">
          <cell r="E12">
            <v>3250</v>
          </cell>
        </row>
      </sheetData>
      <sheetData sheetId="3573" refreshError="1"/>
      <sheetData sheetId="3574"/>
      <sheetData sheetId="3575" refreshError="1"/>
      <sheetData sheetId="3576" refreshError="1"/>
      <sheetData sheetId="3577" refreshError="1"/>
      <sheetData sheetId="3578" refreshError="1"/>
      <sheetData sheetId="3579" refreshError="1"/>
      <sheetData sheetId="3580">
        <row r="12">
          <cell r="E12">
            <v>3250</v>
          </cell>
        </row>
      </sheetData>
      <sheetData sheetId="3581"/>
      <sheetData sheetId="3582">
        <row r="12">
          <cell r="E12">
            <v>3250</v>
          </cell>
        </row>
      </sheetData>
      <sheetData sheetId="3583" refreshError="1"/>
      <sheetData sheetId="3584" refreshError="1"/>
      <sheetData sheetId="3585" refreshError="1"/>
      <sheetData sheetId="3586" refreshError="1"/>
      <sheetData sheetId="3587" refreshError="1"/>
      <sheetData sheetId="3588" refreshError="1"/>
      <sheetData sheetId="3589">
        <row r="12">
          <cell r="E12">
            <v>3250</v>
          </cell>
        </row>
      </sheetData>
      <sheetData sheetId="3590" refreshError="1"/>
      <sheetData sheetId="3591">
        <row r="12">
          <cell r="E12">
            <v>3250</v>
          </cell>
        </row>
      </sheetData>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sheetData sheetId="3609"/>
      <sheetData sheetId="3610">
        <row r="12">
          <cell r="E12">
            <v>3250</v>
          </cell>
        </row>
      </sheetData>
      <sheetData sheetId="3611">
        <row r="12">
          <cell r="E12">
            <v>3250</v>
          </cell>
        </row>
      </sheetData>
      <sheetData sheetId="3612">
        <row r="12">
          <cell r="E12">
            <v>3250</v>
          </cell>
        </row>
      </sheetData>
      <sheetData sheetId="3613">
        <row r="12">
          <cell r="E12">
            <v>3250</v>
          </cell>
        </row>
      </sheetData>
      <sheetData sheetId="3614">
        <row r="12">
          <cell r="E12">
            <v>3250</v>
          </cell>
        </row>
      </sheetData>
      <sheetData sheetId="3615">
        <row r="12">
          <cell r="E12">
            <v>3250</v>
          </cell>
        </row>
      </sheetData>
      <sheetData sheetId="3616"/>
      <sheetData sheetId="3617">
        <row r="12">
          <cell r="E12">
            <v>3250</v>
          </cell>
        </row>
      </sheetData>
      <sheetData sheetId="3618">
        <row r="12">
          <cell r="E12">
            <v>3250</v>
          </cell>
        </row>
      </sheetData>
      <sheetData sheetId="3619">
        <row r="12">
          <cell r="E12">
            <v>3250</v>
          </cell>
        </row>
      </sheetData>
      <sheetData sheetId="3620">
        <row r="12">
          <cell r="E12">
            <v>3250</v>
          </cell>
        </row>
      </sheetData>
      <sheetData sheetId="3621">
        <row r="12">
          <cell r="E12">
            <v>3250</v>
          </cell>
        </row>
      </sheetData>
      <sheetData sheetId="3622"/>
      <sheetData sheetId="3623">
        <row r="12">
          <cell r="E12">
            <v>3250</v>
          </cell>
        </row>
      </sheetData>
      <sheetData sheetId="3624"/>
      <sheetData sheetId="3625">
        <row r="12">
          <cell r="E12">
            <v>3250</v>
          </cell>
        </row>
      </sheetData>
      <sheetData sheetId="3626"/>
      <sheetData sheetId="3627">
        <row r="12">
          <cell r="E12">
            <v>3250</v>
          </cell>
        </row>
      </sheetData>
      <sheetData sheetId="3628"/>
      <sheetData sheetId="3629"/>
      <sheetData sheetId="3630"/>
      <sheetData sheetId="3631">
        <row r="12">
          <cell r="E12">
            <v>3250</v>
          </cell>
        </row>
      </sheetData>
      <sheetData sheetId="3632">
        <row r="12">
          <cell r="E12">
            <v>3250</v>
          </cell>
        </row>
      </sheetData>
      <sheetData sheetId="3633">
        <row r="12">
          <cell r="E12">
            <v>3250</v>
          </cell>
        </row>
      </sheetData>
      <sheetData sheetId="3634">
        <row r="12">
          <cell r="E12">
            <v>3250</v>
          </cell>
        </row>
      </sheetData>
      <sheetData sheetId="3635">
        <row r="12">
          <cell r="E12">
            <v>3250</v>
          </cell>
        </row>
      </sheetData>
      <sheetData sheetId="3636"/>
      <sheetData sheetId="3637"/>
      <sheetData sheetId="3638"/>
      <sheetData sheetId="3639" refreshError="1"/>
      <sheetData sheetId="3640">
        <row r="12">
          <cell r="E12">
            <v>3250</v>
          </cell>
        </row>
      </sheetData>
      <sheetData sheetId="3641">
        <row r="12">
          <cell r="E12">
            <v>3250</v>
          </cell>
        </row>
      </sheetData>
      <sheetData sheetId="3642"/>
      <sheetData sheetId="3643"/>
      <sheetData sheetId="3644"/>
      <sheetData sheetId="3645" refreshError="1"/>
      <sheetData sheetId="3646" refreshError="1"/>
      <sheetData sheetId="3647"/>
      <sheetData sheetId="3648"/>
      <sheetData sheetId="3649">
        <row r="12">
          <cell r="E12">
            <v>3250</v>
          </cell>
        </row>
      </sheetData>
      <sheetData sheetId="3650">
        <row r="12">
          <cell r="E12">
            <v>3250</v>
          </cell>
        </row>
      </sheetData>
      <sheetData sheetId="3651">
        <row r="12">
          <cell r="E12">
            <v>3250</v>
          </cell>
        </row>
      </sheetData>
      <sheetData sheetId="3652">
        <row r="12">
          <cell r="E12">
            <v>3250</v>
          </cell>
        </row>
      </sheetData>
      <sheetData sheetId="3653">
        <row r="12">
          <cell r="E12">
            <v>3250</v>
          </cell>
        </row>
      </sheetData>
      <sheetData sheetId="3654">
        <row r="12">
          <cell r="E12">
            <v>3250</v>
          </cell>
        </row>
      </sheetData>
      <sheetData sheetId="3655">
        <row r="12">
          <cell r="E12">
            <v>3250</v>
          </cell>
        </row>
      </sheetData>
      <sheetData sheetId="3656">
        <row r="12">
          <cell r="E12">
            <v>3250</v>
          </cell>
        </row>
      </sheetData>
      <sheetData sheetId="3657">
        <row r="12">
          <cell r="E12">
            <v>3250</v>
          </cell>
        </row>
      </sheetData>
      <sheetData sheetId="3658">
        <row r="12">
          <cell r="E12">
            <v>3250</v>
          </cell>
        </row>
      </sheetData>
      <sheetData sheetId="3659">
        <row r="12">
          <cell r="E12">
            <v>3250</v>
          </cell>
        </row>
      </sheetData>
      <sheetData sheetId="3660">
        <row r="12">
          <cell r="E12">
            <v>3250</v>
          </cell>
        </row>
      </sheetData>
      <sheetData sheetId="3661"/>
      <sheetData sheetId="3662"/>
      <sheetData sheetId="3663"/>
      <sheetData sheetId="3664"/>
      <sheetData sheetId="3665">
        <row r="12">
          <cell r="E12">
            <v>3250</v>
          </cell>
        </row>
      </sheetData>
      <sheetData sheetId="3666">
        <row r="12">
          <cell r="E12">
            <v>3250</v>
          </cell>
        </row>
      </sheetData>
      <sheetData sheetId="3667">
        <row r="12">
          <cell r="E12">
            <v>3250</v>
          </cell>
        </row>
      </sheetData>
      <sheetData sheetId="3668">
        <row r="12">
          <cell r="E12">
            <v>3250</v>
          </cell>
        </row>
      </sheetData>
      <sheetData sheetId="3669"/>
      <sheetData sheetId="3670">
        <row r="12">
          <cell r="E12">
            <v>3250</v>
          </cell>
        </row>
      </sheetData>
      <sheetData sheetId="3671"/>
      <sheetData sheetId="3672"/>
      <sheetData sheetId="3673">
        <row r="12">
          <cell r="E12">
            <v>3250</v>
          </cell>
        </row>
      </sheetData>
      <sheetData sheetId="3674">
        <row r="12">
          <cell r="E12">
            <v>3250</v>
          </cell>
        </row>
      </sheetData>
      <sheetData sheetId="3675">
        <row r="12">
          <cell r="E12">
            <v>3250</v>
          </cell>
        </row>
      </sheetData>
      <sheetData sheetId="3676"/>
      <sheetData sheetId="3677"/>
      <sheetData sheetId="3678"/>
      <sheetData sheetId="3679"/>
      <sheetData sheetId="3680">
        <row r="12">
          <cell r="E12">
            <v>3250</v>
          </cell>
        </row>
      </sheetData>
      <sheetData sheetId="3681"/>
      <sheetData sheetId="3682"/>
      <sheetData sheetId="3683"/>
      <sheetData sheetId="3684">
        <row r="12">
          <cell r="E12">
            <v>3250</v>
          </cell>
        </row>
      </sheetData>
      <sheetData sheetId="3685">
        <row r="12">
          <cell r="E12">
            <v>3250</v>
          </cell>
        </row>
      </sheetData>
      <sheetData sheetId="3686">
        <row r="12">
          <cell r="E12">
            <v>3250</v>
          </cell>
        </row>
      </sheetData>
      <sheetData sheetId="3687" refreshError="1"/>
      <sheetData sheetId="3688">
        <row r="12">
          <cell r="E12">
            <v>3250</v>
          </cell>
        </row>
      </sheetData>
      <sheetData sheetId="3689">
        <row r="12">
          <cell r="E12">
            <v>3250</v>
          </cell>
        </row>
      </sheetData>
      <sheetData sheetId="3690"/>
      <sheetData sheetId="3691"/>
      <sheetData sheetId="3692">
        <row r="12">
          <cell r="E12">
            <v>3250</v>
          </cell>
        </row>
      </sheetData>
      <sheetData sheetId="3693">
        <row r="12">
          <cell r="E12">
            <v>3250</v>
          </cell>
        </row>
      </sheetData>
      <sheetData sheetId="3694">
        <row r="12">
          <cell r="E12">
            <v>3250</v>
          </cell>
        </row>
      </sheetData>
      <sheetData sheetId="3695"/>
      <sheetData sheetId="3696"/>
      <sheetData sheetId="3697"/>
      <sheetData sheetId="3698">
        <row r="12">
          <cell r="E12">
            <v>3250</v>
          </cell>
        </row>
      </sheetData>
      <sheetData sheetId="3699"/>
      <sheetData sheetId="3700">
        <row r="12">
          <cell r="E12">
            <v>3250</v>
          </cell>
        </row>
      </sheetData>
      <sheetData sheetId="3701">
        <row r="12">
          <cell r="E12">
            <v>3250</v>
          </cell>
        </row>
      </sheetData>
      <sheetData sheetId="3702">
        <row r="12">
          <cell r="E12">
            <v>3250</v>
          </cell>
        </row>
      </sheetData>
      <sheetData sheetId="3703">
        <row r="12">
          <cell r="E12">
            <v>3250</v>
          </cell>
        </row>
      </sheetData>
      <sheetData sheetId="3704">
        <row r="12">
          <cell r="E12">
            <v>3250</v>
          </cell>
        </row>
      </sheetData>
      <sheetData sheetId="3705"/>
      <sheetData sheetId="3706">
        <row r="12">
          <cell r="E12">
            <v>3250</v>
          </cell>
        </row>
      </sheetData>
      <sheetData sheetId="3707">
        <row r="12">
          <cell r="E12">
            <v>3250</v>
          </cell>
        </row>
      </sheetData>
      <sheetData sheetId="3708">
        <row r="12">
          <cell r="E12">
            <v>3250</v>
          </cell>
        </row>
      </sheetData>
      <sheetData sheetId="3709"/>
      <sheetData sheetId="3710">
        <row r="12">
          <cell r="E12">
            <v>3250</v>
          </cell>
        </row>
      </sheetData>
      <sheetData sheetId="3711" refreshError="1"/>
      <sheetData sheetId="3712">
        <row r="12">
          <cell r="E12">
            <v>3250</v>
          </cell>
        </row>
      </sheetData>
      <sheetData sheetId="3713"/>
      <sheetData sheetId="3714"/>
      <sheetData sheetId="3715" refreshError="1"/>
      <sheetData sheetId="3716" refreshError="1"/>
      <sheetData sheetId="3717" refreshError="1"/>
      <sheetData sheetId="3718" refreshError="1"/>
      <sheetData sheetId="3719">
        <row r="12">
          <cell r="E12">
            <v>3250</v>
          </cell>
        </row>
      </sheetData>
      <sheetData sheetId="3720">
        <row r="12">
          <cell r="E12">
            <v>3250</v>
          </cell>
        </row>
      </sheetData>
      <sheetData sheetId="3721">
        <row r="12">
          <cell r="E12">
            <v>3250</v>
          </cell>
        </row>
      </sheetData>
      <sheetData sheetId="3722"/>
      <sheetData sheetId="3723">
        <row r="12">
          <cell r="E12">
            <v>3250</v>
          </cell>
        </row>
      </sheetData>
      <sheetData sheetId="3724">
        <row r="12">
          <cell r="E12">
            <v>3250</v>
          </cell>
        </row>
      </sheetData>
      <sheetData sheetId="3725">
        <row r="12">
          <cell r="E12">
            <v>3250</v>
          </cell>
        </row>
      </sheetData>
      <sheetData sheetId="3726">
        <row r="12">
          <cell r="E12">
            <v>3250</v>
          </cell>
        </row>
      </sheetData>
      <sheetData sheetId="3727">
        <row r="12">
          <cell r="E12">
            <v>3250</v>
          </cell>
        </row>
      </sheetData>
      <sheetData sheetId="3728">
        <row r="12">
          <cell r="E12">
            <v>3250</v>
          </cell>
        </row>
      </sheetData>
      <sheetData sheetId="3729">
        <row r="12">
          <cell r="E12">
            <v>3250</v>
          </cell>
        </row>
      </sheetData>
      <sheetData sheetId="3730"/>
      <sheetData sheetId="3731">
        <row r="12">
          <cell r="E12">
            <v>3250</v>
          </cell>
        </row>
      </sheetData>
      <sheetData sheetId="3732">
        <row r="12">
          <cell r="E12">
            <v>3250</v>
          </cell>
        </row>
      </sheetData>
      <sheetData sheetId="3733"/>
      <sheetData sheetId="3734">
        <row r="12">
          <cell r="E12">
            <v>3250</v>
          </cell>
        </row>
      </sheetData>
      <sheetData sheetId="3735"/>
      <sheetData sheetId="3736">
        <row r="12">
          <cell r="E12">
            <v>3250</v>
          </cell>
        </row>
      </sheetData>
      <sheetData sheetId="3737">
        <row r="12">
          <cell r="E12">
            <v>3250</v>
          </cell>
        </row>
      </sheetData>
      <sheetData sheetId="3738">
        <row r="12">
          <cell r="E12">
            <v>3250</v>
          </cell>
        </row>
      </sheetData>
      <sheetData sheetId="3739">
        <row r="12">
          <cell r="E12">
            <v>3250</v>
          </cell>
        </row>
      </sheetData>
      <sheetData sheetId="3740">
        <row r="12">
          <cell r="E12">
            <v>3250</v>
          </cell>
        </row>
      </sheetData>
      <sheetData sheetId="3741"/>
      <sheetData sheetId="3742"/>
      <sheetData sheetId="3743"/>
      <sheetData sheetId="3744">
        <row r="12">
          <cell r="E12">
            <v>3250</v>
          </cell>
        </row>
      </sheetData>
      <sheetData sheetId="3745">
        <row r="12">
          <cell r="E12">
            <v>3250</v>
          </cell>
        </row>
      </sheetData>
      <sheetData sheetId="3746"/>
      <sheetData sheetId="3747"/>
      <sheetData sheetId="3748">
        <row r="12">
          <cell r="E12">
            <v>3250</v>
          </cell>
        </row>
      </sheetData>
      <sheetData sheetId="3749"/>
      <sheetData sheetId="3750"/>
      <sheetData sheetId="3751"/>
      <sheetData sheetId="3752"/>
      <sheetData sheetId="3753"/>
      <sheetData sheetId="3754"/>
      <sheetData sheetId="3755">
        <row r="12">
          <cell r="E12">
            <v>3250</v>
          </cell>
        </row>
      </sheetData>
      <sheetData sheetId="3756"/>
      <sheetData sheetId="3757"/>
      <sheetData sheetId="3758">
        <row r="12">
          <cell r="E12">
            <v>3250</v>
          </cell>
        </row>
      </sheetData>
      <sheetData sheetId="3759">
        <row r="12">
          <cell r="E12">
            <v>3250</v>
          </cell>
        </row>
      </sheetData>
      <sheetData sheetId="3760">
        <row r="12">
          <cell r="E12">
            <v>3250</v>
          </cell>
        </row>
      </sheetData>
      <sheetData sheetId="3761">
        <row r="12">
          <cell r="E12">
            <v>3250</v>
          </cell>
        </row>
      </sheetData>
      <sheetData sheetId="3762"/>
      <sheetData sheetId="3763">
        <row r="12">
          <cell r="E12">
            <v>3250</v>
          </cell>
        </row>
      </sheetData>
      <sheetData sheetId="3764">
        <row r="12">
          <cell r="E12">
            <v>3250</v>
          </cell>
        </row>
      </sheetData>
      <sheetData sheetId="3765"/>
      <sheetData sheetId="3766"/>
      <sheetData sheetId="3767"/>
      <sheetData sheetId="3768"/>
      <sheetData sheetId="3769">
        <row r="12">
          <cell r="E12">
            <v>3250</v>
          </cell>
        </row>
      </sheetData>
      <sheetData sheetId="3770"/>
      <sheetData sheetId="3771">
        <row r="12">
          <cell r="E12">
            <v>3250</v>
          </cell>
        </row>
      </sheetData>
      <sheetData sheetId="3772">
        <row r="12">
          <cell r="E12">
            <v>3250</v>
          </cell>
        </row>
      </sheetData>
      <sheetData sheetId="3773">
        <row r="12">
          <cell r="E12">
            <v>3250</v>
          </cell>
        </row>
      </sheetData>
      <sheetData sheetId="3774">
        <row r="12">
          <cell r="E12">
            <v>3250</v>
          </cell>
        </row>
      </sheetData>
      <sheetData sheetId="3775"/>
      <sheetData sheetId="3776"/>
      <sheetData sheetId="3777"/>
      <sheetData sheetId="3778">
        <row r="12">
          <cell r="E12">
            <v>3250</v>
          </cell>
        </row>
      </sheetData>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ow r="12">
          <cell r="E12">
            <v>3250</v>
          </cell>
        </row>
      </sheetData>
      <sheetData sheetId="3812"/>
      <sheetData sheetId="3813">
        <row r="12">
          <cell r="E12">
            <v>3250</v>
          </cell>
        </row>
      </sheetData>
      <sheetData sheetId="3814">
        <row r="12">
          <cell r="E12">
            <v>3250</v>
          </cell>
        </row>
      </sheetData>
      <sheetData sheetId="3815">
        <row r="12">
          <cell r="E12">
            <v>3250</v>
          </cell>
        </row>
      </sheetData>
      <sheetData sheetId="3816">
        <row r="12">
          <cell r="E12">
            <v>3250</v>
          </cell>
        </row>
      </sheetData>
      <sheetData sheetId="3817"/>
      <sheetData sheetId="3818"/>
      <sheetData sheetId="3819">
        <row r="12">
          <cell r="E12">
            <v>3250</v>
          </cell>
        </row>
      </sheetData>
      <sheetData sheetId="3820">
        <row r="12">
          <cell r="E12">
            <v>3250</v>
          </cell>
        </row>
      </sheetData>
      <sheetData sheetId="3821"/>
      <sheetData sheetId="3822"/>
      <sheetData sheetId="3823"/>
      <sheetData sheetId="3824">
        <row r="12">
          <cell r="E12">
            <v>3250</v>
          </cell>
        </row>
      </sheetData>
      <sheetData sheetId="3825"/>
      <sheetData sheetId="3826">
        <row r="12">
          <cell r="E12">
            <v>3250</v>
          </cell>
        </row>
      </sheetData>
      <sheetData sheetId="3827"/>
      <sheetData sheetId="3828"/>
      <sheetData sheetId="3829"/>
      <sheetData sheetId="3830">
        <row r="12">
          <cell r="E12">
            <v>3250</v>
          </cell>
        </row>
      </sheetData>
      <sheetData sheetId="3831">
        <row r="12">
          <cell r="E12">
            <v>3250</v>
          </cell>
        </row>
      </sheetData>
      <sheetData sheetId="3832"/>
      <sheetData sheetId="3833">
        <row r="12">
          <cell r="E12">
            <v>3250</v>
          </cell>
        </row>
      </sheetData>
      <sheetData sheetId="3834">
        <row r="12">
          <cell r="E12">
            <v>3250</v>
          </cell>
        </row>
      </sheetData>
      <sheetData sheetId="3835">
        <row r="12">
          <cell r="E12">
            <v>3250</v>
          </cell>
        </row>
      </sheetData>
      <sheetData sheetId="3836"/>
      <sheetData sheetId="3837">
        <row r="12">
          <cell r="E12">
            <v>3250</v>
          </cell>
        </row>
      </sheetData>
      <sheetData sheetId="3838">
        <row r="12">
          <cell r="E12">
            <v>3250</v>
          </cell>
        </row>
      </sheetData>
      <sheetData sheetId="3839">
        <row r="12">
          <cell r="E12">
            <v>3250</v>
          </cell>
        </row>
      </sheetData>
      <sheetData sheetId="3840"/>
      <sheetData sheetId="3841"/>
      <sheetData sheetId="3842">
        <row r="12">
          <cell r="E12">
            <v>3250</v>
          </cell>
        </row>
      </sheetData>
      <sheetData sheetId="3843"/>
      <sheetData sheetId="3844"/>
      <sheetData sheetId="3845"/>
      <sheetData sheetId="3846"/>
      <sheetData sheetId="3847">
        <row r="12">
          <cell r="E12">
            <v>3250</v>
          </cell>
        </row>
      </sheetData>
      <sheetData sheetId="3848"/>
      <sheetData sheetId="3849">
        <row r="12">
          <cell r="E12">
            <v>3250</v>
          </cell>
        </row>
      </sheetData>
      <sheetData sheetId="3850">
        <row r="12">
          <cell r="E12">
            <v>3250</v>
          </cell>
        </row>
      </sheetData>
      <sheetData sheetId="3851">
        <row r="12">
          <cell r="E12">
            <v>3250</v>
          </cell>
        </row>
      </sheetData>
      <sheetData sheetId="3852"/>
      <sheetData sheetId="3853">
        <row r="12">
          <cell r="E12">
            <v>3250</v>
          </cell>
        </row>
      </sheetData>
      <sheetData sheetId="3854">
        <row r="12">
          <cell r="E12">
            <v>3250</v>
          </cell>
        </row>
      </sheetData>
      <sheetData sheetId="3855">
        <row r="12">
          <cell r="E12">
            <v>3250</v>
          </cell>
        </row>
      </sheetData>
      <sheetData sheetId="3856"/>
      <sheetData sheetId="3857">
        <row r="12">
          <cell r="E12">
            <v>3250</v>
          </cell>
        </row>
      </sheetData>
      <sheetData sheetId="3858">
        <row r="12">
          <cell r="E12">
            <v>3250</v>
          </cell>
        </row>
      </sheetData>
      <sheetData sheetId="3859"/>
      <sheetData sheetId="3860">
        <row r="12">
          <cell r="E12">
            <v>3250</v>
          </cell>
        </row>
      </sheetData>
      <sheetData sheetId="3861">
        <row r="12">
          <cell r="E12">
            <v>3250</v>
          </cell>
        </row>
      </sheetData>
      <sheetData sheetId="3862">
        <row r="12">
          <cell r="E12">
            <v>3250</v>
          </cell>
        </row>
      </sheetData>
      <sheetData sheetId="3863"/>
      <sheetData sheetId="3864">
        <row r="12">
          <cell r="E12">
            <v>3250</v>
          </cell>
        </row>
      </sheetData>
      <sheetData sheetId="3865"/>
      <sheetData sheetId="3866">
        <row r="12">
          <cell r="E12">
            <v>3250</v>
          </cell>
        </row>
      </sheetData>
      <sheetData sheetId="3867">
        <row r="12">
          <cell r="E12">
            <v>3250</v>
          </cell>
        </row>
      </sheetData>
      <sheetData sheetId="3868">
        <row r="12">
          <cell r="E12">
            <v>3250</v>
          </cell>
        </row>
      </sheetData>
      <sheetData sheetId="3869"/>
      <sheetData sheetId="3870"/>
      <sheetData sheetId="3871">
        <row r="12">
          <cell r="E12">
            <v>3250</v>
          </cell>
        </row>
      </sheetData>
      <sheetData sheetId="3872">
        <row r="12">
          <cell r="E12">
            <v>3250</v>
          </cell>
        </row>
      </sheetData>
      <sheetData sheetId="3873">
        <row r="12">
          <cell r="E12">
            <v>3250</v>
          </cell>
        </row>
      </sheetData>
      <sheetData sheetId="3874">
        <row r="12">
          <cell r="E12">
            <v>3250</v>
          </cell>
        </row>
      </sheetData>
      <sheetData sheetId="3875">
        <row r="12">
          <cell r="E12">
            <v>3250</v>
          </cell>
        </row>
      </sheetData>
      <sheetData sheetId="3876">
        <row r="12">
          <cell r="E12">
            <v>3250</v>
          </cell>
        </row>
      </sheetData>
      <sheetData sheetId="3877"/>
      <sheetData sheetId="3878">
        <row r="12">
          <cell r="E12">
            <v>3250</v>
          </cell>
        </row>
      </sheetData>
      <sheetData sheetId="3879">
        <row r="12">
          <cell r="E12">
            <v>3250</v>
          </cell>
        </row>
      </sheetData>
      <sheetData sheetId="3880">
        <row r="12">
          <cell r="E12">
            <v>3250</v>
          </cell>
        </row>
      </sheetData>
      <sheetData sheetId="3881">
        <row r="12">
          <cell r="E12">
            <v>3250</v>
          </cell>
        </row>
      </sheetData>
      <sheetData sheetId="3882">
        <row r="12">
          <cell r="E12">
            <v>3250</v>
          </cell>
        </row>
      </sheetData>
      <sheetData sheetId="3883">
        <row r="12">
          <cell r="E12">
            <v>3250</v>
          </cell>
        </row>
      </sheetData>
      <sheetData sheetId="3884">
        <row r="12">
          <cell r="E12">
            <v>3250</v>
          </cell>
        </row>
      </sheetData>
      <sheetData sheetId="3885"/>
      <sheetData sheetId="3886">
        <row r="12">
          <cell r="E12">
            <v>3250</v>
          </cell>
        </row>
      </sheetData>
      <sheetData sheetId="3887">
        <row r="12">
          <cell r="E12">
            <v>3250</v>
          </cell>
        </row>
      </sheetData>
      <sheetData sheetId="3888">
        <row r="12">
          <cell r="E12">
            <v>3250</v>
          </cell>
        </row>
      </sheetData>
      <sheetData sheetId="3889">
        <row r="12">
          <cell r="E12">
            <v>3250</v>
          </cell>
        </row>
      </sheetData>
      <sheetData sheetId="3890">
        <row r="12">
          <cell r="E12">
            <v>3250</v>
          </cell>
        </row>
      </sheetData>
      <sheetData sheetId="3891">
        <row r="12">
          <cell r="E12">
            <v>3250</v>
          </cell>
        </row>
      </sheetData>
      <sheetData sheetId="3892">
        <row r="12">
          <cell r="E12">
            <v>3250</v>
          </cell>
        </row>
      </sheetData>
      <sheetData sheetId="3893">
        <row r="12">
          <cell r="E12">
            <v>3250</v>
          </cell>
        </row>
      </sheetData>
      <sheetData sheetId="3894"/>
      <sheetData sheetId="3895">
        <row r="12">
          <cell r="E12">
            <v>3250</v>
          </cell>
        </row>
      </sheetData>
      <sheetData sheetId="3896"/>
      <sheetData sheetId="3897">
        <row r="12">
          <cell r="E12">
            <v>3250</v>
          </cell>
        </row>
      </sheetData>
      <sheetData sheetId="3898">
        <row r="12">
          <cell r="E12">
            <v>3250</v>
          </cell>
        </row>
      </sheetData>
      <sheetData sheetId="3899"/>
      <sheetData sheetId="3900">
        <row r="12">
          <cell r="E12">
            <v>3250</v>
          </cell>
        </row>
      </sheetData>
      <sheetData sheetId="3901">
        <row r="12">
          <cell r="E12">
            <v>3250</v>
          </cell>
        </row>
      </sheetData>
      <sheetData sheetId="3902">
        <row r="12">
          <cell r="E12">
            <v>3250</v>
          </cell>
        </row>
      </sheetData>
      <sheetData sheetId="3903">
        <row r="12">
          <cell r="E12">
            <v>3250</v>
          </cell>
        </row>
      </sheetData>
      <sheetData sheetId="3904">
        <row r="12">
          <cell r="E12">
            <v>3250</v>
          </cell>
        </row>
      </sheetData>
      <sheetData sheetId="3905">
        <row r="12">
          <cell r="E12">
            <v>3250</v>
          </cell>
        </row>
      </sheetData>
      <sheetData sheetId="3906">
        <row r="12">
          <cell r="E12">
            <v>3250</v>
          </cell>
        </row>
      </sheetData>
      <sheetData sheetId="3907">
        <row r="12">
          <cell r="E12">
            <v>3250</v>
          </cell>
        </row>
      </sheetData>
      <sheetData sheetId="3908">
        <row r="12">
          <cell r="E12">
            <v>3250</v>
          </cell>
        </row>
      </sheetData>
      <sheetData sheetId="3909"/>
      <sheetData sheetId="3910">
        <row r="12">
          <cell r="E12">
            <v>3250</v>
          </cell>
        </row>
      </sheetData>
      <sheetData sheetId="3911">
        <row r="12">
          <cell r="E12">
            <v>3250</v>
          </cell>
        </row>
      </sheetData>
      <sheetData sheetId="3912">
        <row r="12">
          <cell r="E12">
            <v>3250</v>
          </cell>
        </row>
      </sheetData>
      <sheetData sheetId="3913"/>
      <sheetData sheetId="3914">
        <row r="12">
          <cell r="E12">
            <v>3250</v>
          </cell>
        </row>
      </sheetData>
      <sheetData sheetId="3915"/>
      <sheetData sheetId="3916">
        <row r="12">
          <cell r="E12">
            <v>3250</v>
          </cell>
        </row>
      </sheetData>
      <sheetData sheetId="3917">
        <row r="12">
          <cell r="E12">
            <v>3250</v>
          </cell>
        </row>
      </sheetData>
      <sheetData sheetId="3918"/>
      <sheetData sheetId="3919">
        <row r="12">
          <cell r="E12">
            <v>3250</v>
          </cell>
        </row>
      </sheetData>
      <sheetData sheetId="3920"/>
      <sheetData sheetId="3921">
        <row r="12">
          <cell r="E12">
            <v>3250</v>
          </cell>
        </row>
      </sheetData>
      <sheetData sheetId="3922">
        <row r="12">
          <cell r="E12">
            <v>3250</v>
          </cell>
        </row>
      </sheetData>
      <sheetData sheetId="3923">
        <row r="12">
          <cell r="E12">
            <v>3250</v>
          </cell>
        </row>
      </sheetData>
      <sheetData sheetId="3924">
        <row r="12">
          <cell r="E12">
            <v>3250</v>
          </cell>
        </row>
      </sheetData>
      <sheetData sheetId="3925" refreshError="1"/>
      <sheetData sheetId="3926" refreshError="1"/>
      <sheetData sheetId="3927"/>
      <sheetData sheetId="3928" refreshError="1"/>
      <sheetData sheetId="3929" refreshError="1"/>
      <sheetData sheetId="3930" refreshError="1"/>
      <sheetData sheetId="3931" refreshError="1"/>
      <sheetData sheetId="3932" refreshError="1"/>
      <sheetData sheetId="3933" refreshError="1"/>
      <sheetData sheetId="3934" refreshError="1"/>
      <sheetData sheetId="3935"/>
      <sheetData sheetId="3936" refreshError="1"/>
      <sheetData sheetId="3937" refreshError="1"/>
      <sheetData sheetId="3938">
        <row r="12">
          <cell r="E12">
            <v>3250</v>
          </cell>
        </row>
      </sheetData>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sheetData sheetId="3963" refreshError="1"/>
      <sheetData sheetId="3964" refreshError="1"/>
      <sheetData sheetId="3965" refreshError="1"/>
      <sheetData sheetId="3966" refreshError="1"/>
      <sheetData sheetId="3967">
        <row r="12">
          <cell r="E12">
            <v>3250</v>
          </cell>
        </row>
      </sheetData>
      <sheetData sheetId="3968">
        <row r="12">
          <cell r="E12">
            <v>3250</v>
          </cell>
        </row>
      </sheetData>
      <sheetData sheetId="3969"/>
      <sheetData sheetId="3970"/>
      <sheetData sheetId="3971">
        <row r="12">
          <cell r="E12">
            <v>3250</v>
          </cell>
        </row>
      </sheetData>
      <sheetData sheetId="3972"/>
      <sheetData sheetId="3973"/>
      <sheetData sheetId="3974">
        <row r="12">
          <cell r="E12">
            <v>3250</v>
          </cell>
        </row>
      </sheetData>
      <sheetData sheetId="3975" refreshError="1"/>
      <sheetData sheetId="3976"/>
      <sheetData sheetId="3977">
        <row r="12">
          <cell r="E12">
            <v>3250</v>
          </cell>
        </row>
      </sheetData>
      <sheetData sheetId="3978"/>
      <sheetData sheetId="3979">
        <row r="12">
          <cell r="E12">
            <v>3250</v>
          </cell>
        </row>
      </sheetData>
      <sheetData sheetId="3980"/>
      <sheetData sheetId="3981"/>
      <sheetData sheetId="3982">
        <row r="12">
          <cell r="E12">
            <v>3250</v>
          </cell>
        </row>
      </sheetData>
      <sheetData sheetId="3983"/>
      <sheetData sheetId="3984"/>
      <sheetData sheetId="3985"/>
      <sheetData sheetId="3986" refreshError="1"/>
      <sheetData sheetId="3987" refreshError="1"/>
      <sheetData sheetId="3988" refreshError="1"/>
      <sheetData sheetId="3989" refreshError="1"/>
      <sheetData sheetId="3990" refreshError="1"/>
      <sheetData sheetId="3991" refreshError="1"/>
      <sheetData sheetId="3992" refreshError="1"/>
      <sheetData sheetId="3993">
        <row r="12">
          <cell r="E12">
            <v>3250</v>
          </cell>
        </row>
      </sheetData>
      <sheetData sheetId="3994">
        <row r="12">
          <cell r="E12">
            <v>3250</v>
          </cell>
        </row>
      </sheetData>
      <sheetData sheetId="3995">
        <row r="12">
          <cell r="E12">
            <v>3250</v>
          </cell>
        </row>
      </sheetData>
      <sheetData sheetId="3996">
        <row r="12">
          <cell r="E12">
            <v>3250</v>
          </cell>
        </row>
      </sheetData>
      <sheetData sheetId="3997"/>
      <sheetData sheetId="3998">
        <row r="12">
          <cell r="E12">
            <v>3250</v>
          </cell>
        </row>
      </sheetData>
      <sheetData sheetId="3999">
        <row r="12">
          <cell r="E12">
            <v>3250</v>
          </cell>
        </row>
      </sheetData>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sheetData sheetId="4010"/>
      <sheetData sheetId="4011"/>
      <sheetData sheetId="4012"/>
      <sheetData sheetId="4013"/>
      <sheetData sheetId="4014"/>
      <sheetData sheetId="4015" refreshError="1"/>
      <sheetData sheetId="4016"/>
      <sheetData sheetId="4017" refreshError="1"/>
      <sheetData sheetId="4018">
        <row r="12">
          <cell r="E12">
            <v>3250</v>
          </cell>
        </row>
      </sheetData>
      <sheetData sheetId="4019"/>
      <sheetData sheetId="4020" refreshError="1"/>
      <sheetData sheetId="4021" refreshError="1"/>
      <sheetData sheetId="4022" refreshError="1"/>
      <sheetData sheetId="4023" refreshError="1"/>
      <sheetData sheetId="4024"/>
      <sheetData sheetId="4025"/>
      <sheetData sheetId="4026" refreshError="1"/>
      <sheetData sheetId="4027" refreshError="1"/>
      <sheetData sheetId="4028"/>
      <sheetData sheetId="4029"/>
      <sheetData sheetId="4030"/>
      <sheetData sheetId="4031"/>
      <sheetData sheetId="4032"/>
      <sheetData sheetId="4033"/>
      <sheetData sheetId="4034"/>
      <sheetData sheetId="4035"/>
      <sheetData sheetId="4036"/>
      <sheetData sheetId="4037"/>
      <sheetData sheetId="4038" refreshError="1"/>
      <sheetData sheetId="4039"/>
      <sheetData sheetId="4040"/>
      <sheetData sheetId="4041"/>
      <sheetData sheetId="4042" refreshError="1"/>
      <sheetData sheetId="4043" refreshError="1"/>
      <sheetData sheetId="4044"/>
      <sheetData sheetId="4045">
        <row r="12">
          <cell r="E12">
            <v>3250</v>
          </cell>
        </row>
      </sheetData>
      <sheetData sheetId="4046">
        <row r="12">
          <cell r="E12">
            <v>3250</v>
          </cell>
        </row>
      </sheetData>
      <sheetData sheetId="4047" refreshError="1"/>
      <sheetData sheetId="4048" refreshError="1"/>
      <sheetData sheetId="4049"/>
      <sheetData sheetId="4050">
        <row r="12">
          <cell r="E12">
            <v>3250</v>
          </cell>
        </row>
      </sheetData>
      <sheetData sheetId="4051">
        <row r="12">
          <cell r="E12">
            <v>3250</v>
          </cell>
        </row>
      </sheetData>
      <sheetData sheetId="4052" refreshError="1"/>
      <sheetData sheetId="4053"/>
      <sheetData sheetId="4054"/>
      <sheetData sheetId="4055"/>
      <sheetData sheetId="4056"/>
      <sheetData sheetId="4057"/>
      <sheetData sheetId="4058" refreshError="1"/>
      <sheetData sheetId="4059" refreshError="1"/>
      <sheetData sheetId="4060"/>
      <sheetData sheetId="4061"/>
      <sheetData sheetId="4062"/>
      <sheetData sheetId="4063"/>
      <sheetData sheetId="4064">
        <row r="12">
          <cell r="E12">
            <v>3250</v>
          </cell>
        </row>
      </sheetData>
      <sheetData sheetId="4065"/>
      <sheetData sheetId="4066"/>
      <sheetData sheetId="4067">
        <row r="12">
          <cell r="E12">
            <v>3250</v>
          </cell>
        </row>
      </sheetData>
      <sheetData sheetId="4068"/>
      <sheetData sheetId="4069">
        <row r="12">
          <cell r="E12">
            <v>3250</v>
          </cell>
        </row>
      </sheetData>
      <sheetData sheetId="4070" refreshError="1"/>
      <sheetData sheetId="4071" refreshError="1"/>
      <sheetData sheetId="4072" refreshError="1"/>
      <sheetData sheetId="4073" refreshError="1"/>
      <sheetData sheetId="4074" refreshError="1"/>
      <sheetData sheetId="4075"/>
      <sheetData sheetId="4076" refreshError="1"/>
      <sheetData sheetId="4077" refreshError="1"/>
      <sheetData sheetId="4078" refreshError="1"/>
      <sheetData sheetId="4079" refreshError="1"/>
      <sheetData sheetId="4080" refreshError="1"/>
      <sheetData sheetId="4081" refreshError="1"/>
      <sheetData sheetId="4082" refreshError="1"/>
      <sheetData sheetId="4083"/>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ow r="12">
          <cell r="E12">
            <v>3250</v>
          </cell>
        </row>
      </sheetData>
      <sheetData sheetId="4101" refreshError="1"/>
      <sheetData sheetId="4102" refreshError="1"/>
      <sheetData sheetId="4103" refreshError="1"/>
      <sheetData sheetId="4104" refreshError="1"/>
      <sheetData sheetId="4105" refreshError="1"/>
      <sheetData sheetId="4106" refreshError="1"/>
      <sheetData sheetId="4107"/>
      <sheetData sheetId="4108"/>
      <sheetData sheetId="4109"/>
      <sheetData sheetId="4110"/>
      <sheetData sheetId="4111"/>
      <sheetData sheetId="4112"/>
      <sheetData sheetId="4113"/>
      <sheetData sheetId="4114" refreshError="1"/>
      <sheetData sheetId="4115"/>
      <sheetData sheetId="4116"/>
      <sheetData sheetId="4117">
        <row r="12">
          <cell r="E12">
            <v>3250</v>
          </cell>
        </row>
      </sheetData>
      <sheetData sheetId="4118"/>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sheetData sheetId="4131"/>
      <sheetData sheetId="4132">
        <row r="12">
          <cell r="E12">
            <v>3250</v>
          </cell>
        </row>
      </sheetData>
      <sheetData sheetId="4133">
        <row r="12">
          <cell r="E12">
            <v>3250</v>
          </cell>
        </row>
      </sheetData>
      <sheetData sheetId="4134">
        <row r="12">
          <cell r="E12">
            <v>3250</v>
          </cell>
        </row>
      </sheetData>
      <sheetData sheetId="4135"/>
      <sheetData sheetId="4136">
        <row r="12">
          <cell r="E12">
            <v>3250</v>
          </cell>
        </row>
      </sheetData>
      <sheetData sheetId="4137">
        <row r="12">
          <cell r="E12">
            <v>3250</v>
          </cell>
        </row>
      </sheetData>
      <sheetData sheetId="4138">
        <row r="12">
          <cell r="E12">
            <v>3250</v>
          </cell>
        </row>
      </sheetData>
      <sheetData sheetId="4139">
        <row r="12">
          <cell r="E12">
            <v>3250</v>
          </cell>
        </row>
      </sheetData>
      <sheetData sheetId="4140">
        <row r="12">
          <cell r="E12">
            <v>3250</v>
          </cell>
        </row>
      </sheetData>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ow r="12">
          <cell r="E12">
            <v>3250</v>
          </cell>
        </row>
      </sheetData>
      <sheetData sheetId="4150">
        <row r="12">
          <cell r="E12">
            <v>3250</v>
          </cell>
        </row>
      </sheetData>
      <sheetData sheetId="4151"/>
      <sheetData sheetId="4152"/>
      <sheetData sheetId="4153"/>
      <sheetData sheetId="4154"/>
      <sheetData sheetId="4155"/>
      <sheetData sheetId="4156">
        <row r="12">
          <cell r="E12">
            <v>3250</v>
          </cell>
        </row>
      </sheetData>
      <sheetData sheetId="4157"/>
      <sheetData sheetId="4158" refreshError="1"/>
      <sheetData sheetId="4159" refreshError="1"/>
      <sheetData sheetId="4160">
        <row r="12">
          <cell r="E12">
            <v>3250</v>
          </cell>
        </row>
      </sheetData>
      <sheetData sheetId="4161" refreshError="1"/>
      <sheetData sheetId="4162" refreshError="1"/>
      <sheetData sheetId="4163" refreshError="1"/>
      <sheetData sheetId="4164" refreshError="1"/>
      <sheetData sheetId="4165">
        <row r="12">
          <cell r="E12">
            <v>3250</v>
          </cell>
        </row>
      </sheetData>
      <sheetData sheetId="4166">
        <row r="12">
          <cell r="E12">
            <v>3250</v>
          </cell>
        </row>
      </sheetData>
      <sheetData sheetId="4167"/>
      <sheetData sheetId="4168">
        <row r="12">
          <cell r="E12">
            <v>3250</v>
          </cell>
        </row>
      </sheetData>
      <sheetData sheetId="4169">
        <row r="12">
          <cell r="E12">
            <v>3250</v>
          </cell>
        </row>
      </sheetData>
      <sheetData sheetId="4170">
        <row r="12">
          <cell r="E12">
            <v>3250</v>
          </cell>
        </row>
      </sheetData>
      <sheetData sheetId="4171">
        <row r="12">
          <cell r="E12">
            <v>3250</v>
          </cell>
        </row>
      </sheetData>
      <sheetData sheetId="4172">
        <row r="12">
          <cell r="E12">
            <v>3250</v>
          </cell>
        </row>
      </sheetData>
      <sheetData sheetId="4173">
        <row r="12">
          <cell r="E12">
            <v>3250</v>
          </cell>
        </row>
      </sheetData>
      <sheetData sheetId="4174">
        <row r="12">
          <cell r="E12">
            <v>3250</v>
          </cell>
        </row>
      </sheetData>
      <sheetData sheetId="4175"/>
      <sheetData sheetId="4176">
        <row r="12">
          <cell r="E12">
            <v>3250</v>
          </cell>
        </row>
      </sheetData>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ow r="12">
          <cell r="E12">
            <v>3250</v>
          </cell>
        </row>
      </sheetData>
      <sheetData sheetId="4197">
        <row r="12">
          <cell r="E12">
            <v>3250</v>
          </cell>
        </row>
      </sheetData>
      <sheetData sheetId="4198">
        <row r="12">
          <cell r="E12">
            <v>3250</v>
          </cell>
        </row>
      </sheetData>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ow r="12">
          <cell r="E12">
            <v>3250</v>
          </cell>
        </row>
      </sheetData>
      <sheetData sheetId="4213" refreshError="1"/>
      <sheetData sheetId="4214" refreshError="1"/>
      <sheetData sheetId="4215"/>
      <sheetData sheetId="4216"/>
      <sheetData sheetId="4217"/>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sheetData sheetId="4241"/>
      <sheetData sheetId="4242">
        <row r="12">
          <cell r="E12">
            <v>3250</v>
          </cell>
        </row>
      </sheetData>
      <sheetData sheetId="4243"/>
      <sheetData sheetId="4244">
        <row r="12">
          <cell r="E12">
            <v>3250</v>
          </cell>
        </row>
      </sheetData>
      <sheetData sheetId="4245">
        <row r="12">
          <cell r="E12">
            <v>3250</v>
          </cell>
        </row>
      </sheetData>
      <sheetData sheetId="4246">
        <row r="12">
          <cell r="E12">
            <v>3250</v>
          </cell>
        </row>
      </sheetData>
      <sheetData sheetId="4247">
        <row r="12">
          <cell r="E12">
            <v>3250</v>
          </cell>
        </row>
      </sheetData>
      <sheetData sheetId="4248">
        <row r="12">
          <cell r="E12">
            <v>3250</v>
          </cell>
        </row>
      </sheetData>
      <sheetData sheetId="4249">
        <row r="12">
          <cell r="E12">
            <v>3250</v>
          </cell>
        </row>
      </sheetData>
      <sheetData sheetId="4250">
        <row r="12">
          <cell r="E12">
            <v>3250</v>
          </cell>
        </row>
      </sheetData>
      <sheetData sheetId="4251"/>
      <sheetData sheetId="4252">
        <row r="12">
          <cell r="E12">
            <v>3250</v>
          </cell>
        </row>
      </sheetData>
      <sheetData sheetId="4253">
        <row r="12">
          <cell r="E12">
            <v>3250</v>
          </cell>
        </row>
      </sheetData>
      <sheetData sheetId="4254">
        <row r="12">
          <cell r="E12">
            <v>3250</v>
          </cell>
        </row>
      </sheetData>
      <sheetData sheetId="4255">
        <row r="12">
          <cell r="E12">
            <v>3250</v>
          </cell>
        </row>
      </sheetData>
      <sheetData sheetId="4256"/>
      <sheetData sheetId="4257">
        <row r="12">
          <cell r="E12">
            <v>3250</v>
          </cell>
        </row>
      </sheetData>
      <sheetData sheetId="4258">
        <row r="12">
          <cell r="E12">
            <v>3250</v>
          </cell>
        </row>
      </sheetData>
      <sheetData sheetId="4259">
        <row r="12">
          <cell r="E12">
            <v>3250</v>
          </cell>
        </row>
      </sheetData>
      <sheetData sheetId="4260">
        <row r="12">
          <cell r="E12">
            <v>3250</v>
          </cell>
        </row>
      </sheetData>
      <sheetData sheetId="4261">
        <row r="12">
          <cell r="E12">
            <v>3250</v>
          </cell>
        </row>
      </sheetData>
      <sheetData sheetId="4262">
        <row r="12">
          <cell r="E12">
            <v>3250</v>
          </cell>
        </row>
      </sheetData>
      <sheetData sheetId="4263"/>
      <sheetData sheetId="4264"/>
      <sheetData sheetId="4265">
        <row r="12">
          <cell r="E12">
            <v>3250</v>
          </cell>
        </row>
      </sheetData>
      <sheetData sheetId="4266"/>
      <sheetData sheetId="4267">
        <row r="12">
          <cell r="E12">
            <v>3250</v>
          </cell>
        </row>
      </sheetData>
      <sheetData sheetId="4268">
        <row r="12">
          <cell r="E12">
            <v>3250</v>
          </cell>
        </row>
      </sheetData>
      <sheetData sheetId="4269">
        <row r="12">
          <cell r="E12">
            <v>3250</v>
          </cell>
        </row>
      </sheetData>
      <sheetData sheetId="4270">
        <row r="12">
          <cell r="E12">
            <v>3250</v>
          </cell>
        </row>
      </sheetData>
      <sheetData sheetId="4271">
        <row r="12">
          <cell r="E12">
            <v>3250</v>
          </cell>
        </row>
      </sheetData>
      <sheetData sheetId="4272"/>
      <sheetData sheetId="4273">
        <row r="12">
          <cell r="E12">
            <v>3250</v>
          </cell>
        </row>
      </sheetData>
      <sheetData sheetId="4274">
        <row r="12">
          <cell r="E12">
            <v>3250</v>
          </cell>
        </row>
      </sheetData>
      <sheetData sheetId="4275">
        <row r="12">
          <cell r="E12">
            <v>3250</v>
          </cell>
        </row>
      </sheetData>
      <sheetData sheetId="4276"/>
      <sheetData sheetId="4277">
        <row r="12">
          <cell r="E12">
            <v>3250</v>
          </cell>
        </row>
      </sheetData>
      <sheetData sheetId="4278">
        <row r="12">
          <cell r="E12">
            <v>3250</v>
          </cell>
        </row>
      </sheetData>
      <sheetData sheetId="4279"/>
      <sheetData sheetId="4280">
        <row r="12">
          <cell r="E12">
            <v>3250</v>
          </cell>
        </row>
      </sheetData>
      <sheetData sheetId="4281">
        <row r="12">
          <cell r="E12">
            <v>3250</v>
          </cell>
        </row>
      </sheetData>
      <sheetData sheetId="4282">
        <row r="12">
          <cell r="E12">
            <v>3250</v>
          </cell>
        </row>
      </sheetData>
      <sheetData sheetId="4283">
        <row r="12">
          <cell r="E12">
            <v>3250</v>
          </cell>
        </row>
      </sheetData>
      <sheetData sheetId="4284">
        <row r="12">
          <cell r="E12">
            <v>3250</v>
          </cell>
        </row>
      </sheetData>
      <sheetData sheetId="4285"/>
      <sheetData sheetId="4286">
        <row r="12">
          <cell r="E12">
            <v>3250</v>
          </cell>
        </row>
      </sheetData>
      <sheetData sheetId="4287"/>
      <sheetData sheetId="4288">
        <row r="12">
          <cell r="E12">
            <v>3250</v>
          </cell>
        </row>
      </sheetData>
      <sheetData sheetId="4289"/>
      <sheetData sheetId="4290">
        <row r="12">
          <cell r="E12">
            <v>3250</v>
          </cell>
        </row>
      </sheetData>
      <sheetData sheetId="4291">
        <row r="12">
          <cell r="E12">
            <v>3250</v>
          </cell>
        </row>
      </sheetData>
      <sheetData sheetId="4292"/>
      <sheetData sheetId="4293"/>
      <sheetData sheetId="4294">
        <row r="12">
          <cell r="E12">
            <v>3250</v>
          </cell>
        </row>
      </sheetData>
      <sheetData sheetId="4295"/>
      <sheetData sheetId="4296">
        <row r="12">
          <cell r="E12">
            <v>3250</v>
          </cell>
        </row>
      </sheetData>
      <sheetData sheetId="4297">
        <row r="12">
          <cell r="E12">
            <v>3250</v>
          </cell>
        </row>
      </sheetData>
      <sheetData sheetId="4298">
        <row r="12">
          <cell r="E12">
            <v>3250</v>
          </cell>
        </row>
      </sheetData>
      <sheetData sheetId="4299">
        <row r="12">
          <cell r="E12">
            <v>3250</v>
          </cell>
        </row>
      </sheetData>
      <sheetData sheetId="4300"/>
      <sheetData sheetId="4301"/>
      <sheetData sheetId="4302">
        <row r="12">
          <cell r="E12">
            <v>3250</v>
          </cell>
        </row>
      </sheetData>
      <sheetData sheetId="4303"/>
      <sheetData sheetId="4304"/>
      <sheetData sheetId="4305">
        <row r="12">
          <cell r="E12">
            <v>3250</v>
          </cell>
        </row>
      </sheetData>
      <sheetData sheetId="4306">
        <row r="12">
          <cell r="E12">
            <v>3250</v>
          </cell>
        </row>
      </sheetData>
      <sheetData sheetId="4307"/>
      <sheetData sheetId="4308">
        <row r="12">
          <cell r="E12">
            <v>3250</v>
          </cell>
        </row>
      </sheetData>
      <sheetData sheetId="4309">
        <row r="12">
          <cell r="E12">
            <v>3250</v>
          </cell>
        </row>
      </sheetData>
      <sheetData sheetId="4310"/>
      <sheetData sheetId="4311">
        <row r="12">
          <cell r="E12">
            <v>3250</v>
          </cell>
        </row>
      </sheetData>
      <sheetData sheetId="4312">
        <row r="12">
          <cell r="E12">
            <v>3250</v>
          </cell>
        </row>
      </sheetData>
      <sheetData sheetId="4313">
        <row r="12">
          <cell r="E12">
            <v>3250</v>
          </cell>
        </row>
      </sheetData>
      <sheetData sheetId="4314"/>
      <sheetData sheetId="4315">
        <row r="12">
          <cell r="E12">
            <v>3250</v>
          </cell>
        </row>
      </sheetData>
      <sheetData sheetId="4316"/>
      <sheetData sheetId="4317">
        <row r="12">
          <cell r="E12">
            <v>3250</v>
          </cell>
        </row>
      </sheetData>
      <sheetData sheetId="4318">
        <row r="12">
          <cell r="E12">
            <v>3250</v>
          </cell>
        </row>
      </sheetData>
      <sheetData sheetId="4319">
        <row r="12">
          <cell r="E12">
            <v>3250</v>
          </cell>
        </row>
      </sheetData>
      <sheetData sheetId="4320"/>
      <sheetData sheetId="4321">
        <row r="12">
          <cell r="E12">
            <v>3250</v>
          </cell>
        </row>
      </sheetData>
      <sheetData sheetId="4322">
        <row r="12">
          <cell r="E12">
            <v>3250</v>
          </cell>
        </row>
      </sheetData>
      <sheetData sheetId="4323"/>
      <sheetData sheetId="4324">
        <row r="12">
          <cell r="E12">
            <v>3250</v>
          </cell>
        </row>
      </sheetData>
      <sheetData sheetId="4325">
        <row r="12">
          <cell r="E12">
            <v>3250</v>
          </cell>
        </row>
      </sheetData>
      <sheetData sheetId="4326">
        <row r="12">
          <cell r="E12">
            <v>3250</v>
          </cell>
        </row>
      </sheetData>
      <sheetData sheetId="4327">
        <row r="12">
          <cell r="E12">
            <v>3250</v>
          </cell>
        </row>
      </sheetData>
      <sheetData sheetId="4328">
        <row r="12">
          <cell r="E12">
            <v>3250</v>
          </cell>
        </row>
      </sheetData>
      <sheetData sheetId="4329">
        <row r="12">
          <cell r="E12">
            <v>3250</v>
          </cell>
        </row>
      </sheetData>
      <sheetData sheetId="4330">
        <row r="12">
          <cell r="E12">
            <v>3250</v>
          </cell>
        </row>
      </sheetData>
      <sheetData sheetId="4331"/>
      <sheetData sheetId="4332">
        <row r="12">
          <cell r="E12">
            <v>3250</v>
          </cell>
        </row>
      </sheetData>
      <sheetData sheetId="4333">
        <row r="12">
          <cell r="E12">
            <v>3250</v>
          </cell>
        </row>
      </sheetData>
      <sheetData sheetId="4334">
        <row r="12">
          <cell r="E12">
            <v>3250</v>
          </cell>
        </row>
      </sheetData>
      <sheetData sheetId="4335"/>
      <sheetData sheetId="4336">
        <row r="12">
          <cell r="E12">
            <v>3250</v>
          </cell>
        </row>
      </sheetData>
      <sheetData sheetId="4337">
        <row r="12">
          <cell r="E12">
            <v>3250</v>
          </cell>
        </row>
      </sheetData>
      <sheetData sheetId="4338" refreshError="1"/>
      <sheetData sheetId="4339"/>
      <sheetData sheetId="4340">
        <row r="12">
          <cell r="E12">
            <v>3250</v>
          </cell>
        </row>
      </sheetData>
      <sheetData sheetId="4341">
        <row r="12">
          <cell r="E12">
            <v>3250</v>
          </cell>
        </row>
      </sheetData>
      <sheetData sheetId="4342">
        <row r="12">
          <cell r="E12">
            <v>3250</v>
          </cell>
        </row>
      </sheetData>
      <sheetData sheetId="4343">
        <row r="12">
          <cell r="E12">
            <v>3250</v>
          </cell>
        </row>
      </sheetData>
      <sheetData sheetId="4344">
        <row r="12">
          <cell r="E12">
            <v>3250</v>
          </cell>
        </row>
      </sheetData>
      <sheetData sheetId="4345">
        <row r="12">
          <cell r="E12">
            <v>3250</v>
          </cell>
        </row>
      </sheetData>
      <sheetData sheetId="4346">
        <row r="12">
          <cell r="E12">
            <v>3250</v>
          </cell>
        </row>
      </sheetData>
      <sheetData sheetId="4347"/>
      <sheetData sheetId="4348"/>
      <sheetData sheetId="4349">
        <row r="12">
          <cell r="E12">
            <v>3250</v>
          </cell>
        </row>
      </sheetData>
      <sheetData sheetId="4350"/>
      <sheetData sheetId="4351">
        <row r="12">
          <cell r="E12">
            <v>3250</v>
          </cell>
        </row>
      </sheetData>
      <sheetData sheetId="4352">
        <row r="12">
          <cell r="E12">
            <v>3250</v>
          </cell>
        </row>
      </sheetData>
      <sheetData sheetId="4353"/>
      <sheetData sheetId="4354"/>
      <sheetData sheetId="4355"/>
      <sheetData sheetId="4356"/>
      <sheetData sheetId="4357"/>
      <sheetData sheetId="4358">
        <row r="12">
          <cell r="E12">
            <v>3250</v>
          </cell>
        </row>
      </sheetData>
      <sheetData sheetId="4359">
        <row r="12">
          <cell r="E12">
            <v>3250</v>
          </cell>
        </row>
      </sheetData>
      <sheetData sheetId="4360">
        <row r="12">
          <cell r="E12">
            <v>3250</v>
          </cell>
        </row>
      </sheetData>
      <sheetData sheetId="4361">
        <row r="12">
          <cell r="E12">
            <v>3250</v>
          </cell>
        </row>
      </sheetData>
      <sheetData sheetId="4362">
        <row r="12">
          <cell r="E12">
            <v>3250</v>
          </cell>
        </row>
      </sheetData>
      <sheetData sheetId="4363">
        <row r="12">
          <cell r="E12">
            <v>3250</v>
          </cell>
        </row>
      </sheetData>
      <sheetData sheetId="4364"/>
      <sheetData sheetId="4365">
        <row r="12">
          <cell r="E12">
            <v>3250</v>
          </cell>
        </row>
      </sheetData>
      <sheetData sheetId="4366">
        <row r="12">
          <cell r="E12">
            <v>3250</v>
          </cell>
        </row>
      </sheetData>
      <sheetData sheetId="4367">
        <row r="12">
          <cell r="E12">
            <v>3250</v>
          </cell>
        </row>
      </sheetData>
      <sheetData sheetId="4368">
        <row r="12">
          <cell r="E12">
            <v>3250</v>
          </cell>
        </row>
      </sheetData>
      <sheetData sheetId="4369"/>
      <sheetData sheetId="4370">
        <row r="12">
          <cell r="E12">
            <v>3250</v>
          </cell>
        </row>
      </sheetData>
      <sheetData sheetId="4371">
        <row r="12">
          <cell r="E12">
            <v>3250</v>
          </cell>
        </row>
      </sheetData>
      <sheetData sheetId="4372"/>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ow r="12">
          <cell r="E12">
            <v>3250</v>
          </cell>
        </row>
      </sheetData>
      <sheetData sheetId="4382">
        <row r="12">
          <cell r="E12">
            <v>3250</v>
          </cell>
        </row>
      </sheetData>
      <sheetData sheetId="4383">
        <row r="12">
          <cell r="E12">
            <v>3250</v>
          </cell>
        </row>
      </sheetData>
      <sheetData sheetId="4384">
        <row r="12">
          <cell r="E12">
            <v>3250</v>
          </cell>
        </row>
      </sheetData>
      <sheetData sheetId="4385">
        <row r="12">
          <cell r="E12">
            <v>3250</v>
          </cell>
        </row>
      </sheetData>
      <sheetData sheetId="4386">
        <row r="12">
          <cell r="E12">
            <v>3250</v>
          </cell>
        </row>
      </sheetData>
      <sheetData sheetId="4387">
        <row r="12">
          <cell r="E12">
            <v>3250</v>
          </cell>
        </row>
      </sheetData>
      <sheetData sheetId="4388">
        <row r="12">
          <cell r="E12">
            <v>3250</v>
          </cell>
        </row>
      </sheetData>
      <sheetData sheetId="4389">
        <row r="12">
          <cell r="E12">
            <v>3250</v>
          </cell>
        </row>
      </sheetData>
      <sheetData sheetId="4390">
        <row r="12">
          <cell r="E12">
            <v>3250</v>
          </cell>
        </row>
      </sheetData>
      <sheetData sheetId="4391">
        <row r="12">
          <cell r="E12">
            <v>3250</v>
          </cell>
        </row>
      </sheetData>
      <sheetData sheetId="4392"/>
      <sheetData sheetId="4393">
        <row r="12">
          <cell r="E12">
            <v>3250</v>
          </cell>
        </row>
      </sheetData>
      <sheetData sheetId="4394">
        <row r="12">
          <cell r="E12">
            <v>3250</v>
          </cell>
        </row>
      </sheetData>
      <sheetData sheetId="4395"/>
      <sheetData sheetId="4396"/>
      <sheetData sheetId="4397"/>
      <sheetData sheetId="4398"/>
      <sheetData sheetId="4399">
        <row r="12">
          <cell r="E12">
            <v>3250</v>
          </cell>
        </row>
      </sheetData>
      <sheetData sheetId="4400">
        <row r="12">
          <cell r="E12">
            <v>3250</v>
          </cell>
        </row>
      </sheetData>
      <sheetData sheetId="4401">
        <row r="12">
          <cell r="E12">
            <v>3250</v>
          </cell>
        </row>
      </sheetData>
      <sheetData sheetId="4402">
        <row r="12">
          <cell r="E12">
            <v>3250</v>
          </cell>
        </row>
      </sheetData>
      <sheetData sheetId="4403">
        <row r="12">
          <cell r="E12">
            <v>3250</v>
          </cell>
        </row>
      </sheetData>
      <sheetData sheetId="4404">
        <row r="12">
          <cell r="E12">
            <v>3250</v>
          </cell>
        </row>
      </sheetData>
      <sheetData sheetId="4405">
        <row r="12">
          <cell r="E12">
            <v>3250</v>
          </cell>
        </row>
      </sheetData>
      <sheetData sheetId="4406">
        <row r="12">
          <cell r="E12">
            <v>3250</v>
          </cell>
        </row>
      </sheetData>
      <sheetData sheetId="4407"/>
      <sheetData sheetId="4408">
        <row r="12">
          <cell r="E12">
            <v>3250</v>
          </cell>
        </row>
      </sheetData>
      <sheetData sheetId="4409"/>
      <sheetData sheetId="4410"/>
      <sheetData sheetId="4411"/>
      <sheetData sheetId="4412">
        <row r="12">
          <cell r="E12">
            <v>3250</v>
          </cell>
        </row>
      </sheetData>
      <sheetData sheetId="4413"/>
      <sheetData sheetId="4414" refreshError="1"/>
      <sheetData sheetId="4415"/>
      <sheetData sheetId="4416" refreshError="1"/>
      <sheetData sheetId="4417">
        <row r="12">
          <cell r="E12">
            <v>3250</v>
          </cell>
        </row>
      </sheetData>
      <sheetData sheetId="4418" refreshError="1"/>
      <sheetData sheetId="4419" refreshError="1"/>
      <sheetData sheetId="4420">
        <row r="12">
          <cell r="E12">
            <v>3250</v>
          </cell>
        </row>
      </sheetData>
      <sheetData sheetId="4421" refreshError="1"/>
      <sheetData sheetId="4422" refreshError="1"/>
      <sheetData sheetId="4423">
        <row r="12">
          <cell r="E12">
            <v>3250</v>
          </cell>
        </row>
      </sheetData>
      <sheetData sheetId="4424">
        <row r="12">
          <cell r="E12">
            <v>3250</v>
          </cell>
        </row>
      </sheetData>
      <sheetData sheetId="4425"/>
      <sheetData sheetId="4426"/>
      <sheetData sheetId="4427">
        <row r="12">
          <cell r="E12">
            <v>3250</v>
          </cell>
        </row>
      </sheetData>
      <sheetData sheetId="4428"/>
      <sheetData sheetId="4429">
        <row r="12">
          <cell r="E12">
            <v>3250</v>
          </cell>
        </row>
      </sheetData>
      <sheetData sheetId="4430"/>
      <sheetData sheetId="4431"/>
      <sheetData sheetId="4432"/>
      <sheetData sheetId="4433">
        <row r="12">
          <cell r="E12">
            <v>3250</v>
          </cell>
        </row>
      </sheetData>
      <sheetData sheetId="4434">
        <row r="12">
          <cell r="E12">
            <v>3250</v>
          </cell>
        </row>
      </sheetData>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ow r="12">
          <cell r="E12">
            <v>3250</v>
          </cell>
        </row>
      </sheetData>
      <sheetData sheetId="4450" refreshError="1"/>
      <sheetData sheetId="4451" refreshError="1"/>
      <sheetData sheetId="4452" refreshError="1"/>
      <sheetData sheetId="4453" refreshError="1"/>
      <sheetData sheetId="4454">
        <row r="12">
          <cell r="E12">
            <v>3250</v>
          </cell>
        </row>
      </sheetData>
      <sheetData sheetId="4455">
        <row r="12">
          <cell r="E12">
            <v>3250</v>
          </cell>
        </row>
      </sheetData>
      <sheetData sheetId="4456">
        <row r="12">
          <cell r="E12">
            <v>3250</v>
          </cell>
        </row>
      </sheetData>
      <sheetData sheetId="4457">
        <row r="12">
          <cell r="E12">
            <v>3250</v>
          </cell>
        </row>
      </sheetData>
      <sheetData sheetId="4458">
        <row r="12">
          <cell r="E12">
            <v>3250</v>
          </cell>
        </row>
      </sheetData>
      <sheetData sheetId="4459">
        <row r="12">
          <cell r="E12">
            <v>3250</v>
          </cell>
        </row>
      </sheetData>
      <sheetData sheetId="4460">
        <row r="12">
          <cell r="E12">
            <v>3250</v>
          </cell>
        </row>
      </sheetData>
      <sheetData sheetId="4461" refreshError="1"/>
      <sheetData sheetId="4462" refreshError="1"/>
      <sheetData sheetId="4463"/>
      <sheetData sheetId="4464"/>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sheetData sheetId="4483" refreshError="1"/>
      <sheetData sheetId="4484" refreshError="1"/>
      <sheetData sheetId="4485">
        <row r="12">
          <cell r="E12">
            <v>3250</v>
          </cell>
        </row>
      </sheetData>
      <sheetData sheetId="4486">
        <row r="12">
          <cell r="E12">
            <v>3250</v>
          </cell>
        </row>
      </sheetData>
      <sheetData sheetId="4487"/>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sheetData sheetId="4514" refreshError="1"/>
      <sheetData sheetId="4515" refreshError="1"/>
      <sheetData sheetId="4516"/>
      <sheetData sheetId="4517"/>
      <sheetData sheetId="4518" refreshError="1"/>
      <sheetData sheetId="4519" refreshError="1"/>
      <sheetData sheetId="4520" refreshError="1"/>
      <sheetData sheetId="4521" refreshError="1"/>
      <sheetData sheetId="4522"/>
      <sheetData sheetId="4523"/>
      <sheetData sheetId="4524">
        <row r="12">
          <cell r="E12">
            <v>3250</v>
          </cell>
        </row>
      </sheetData>
      <sheetData sheetId="4525">
        <row r="12">
          <cell r="E12">
            <v>3250</v>
          </cell>
        </row>
      </sheetData>
      <sheetData sheetId="4526" refreshError="1"/>
      <sheetData sheetId="4527" refreshError="1"/>
      <sheetData sheetId="4528">
        <row r="12">
          <cell r="E12">
            <v>3250</v>
          </cell>
        </row>
      </sheetData>
      <sheetData sheetId="4529"/>
      <sheetData sheetId="4530">
        <row r="12">
          <cell r="E12">
            <v>3250</v>
          </cell>
        </row>
      </sheetData>
      <sheetData sheetId="4531"/>
      <sheetData sheetId="4532"/>
      <sheetData sheetId="4533"/>
      <sheetData sheetId="4534">
        <row r="12">
          <cell r="E12">
            <v>3250</v>
          </cell>
        </row>
      </sheetData>
      <sheetData sheetId="4535"/>
      <sheetData sheetId="4536"/>
      <sheetData sheetId="4537"/>
      <sheetData sheetId="4538">
        <row r="12">
          <cell r="E12">
            <v>3250</v>
          </cell>
        </row>
      </sheetData>
      <sheetData sheetId="4539">
        <row r="12">
          <cell r="E12">
            <v>3250</v>
          </cell>
        </row>
      </sheetData>
      <sheetData sheetId="4540">
        <row r="12">
          <cell r="E12">
            <v>3250</v>
          </cell>
        </row>
      </sheetData>
      <sheetData sheetId="4541"/>
      <sheetData sheetId="4542">
        <row r="12">
          <cell r="E12">
            <v>3250</v>
          </cell>
        </row>
      </sheetData>
      <sheetData sheetId="4543"/>
      <sheetData sheetId="4544"/>
      <sheetData sheetId="4545">
        <row r="12">
          <cell r="E12">
            <v>3250</v>
          </cell>
        </row>
      </sheetData>
      <sheetData sheetId="4546">
        <row r="12">
          <cell r="E12">
            <v>3250</v>
          </cell>
        </row>
      </sheetData>
      <sheetData sheetId="4547">
        <row r="12">
          <cell r="E12">
            <v>3250</v>
          </cell>
        </row>
      </sheetData>
      <sheetData sheetId="4548" refreshError="1"/>
      <sheetData sheetId="4549" refreshError="1"/>
      <sheetData sheetId="4550" refreshError="1"/>
      <sheetData sheetId="455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sheetData sheetId="4561">
        <row r="12">
          <cell r="E12">
            <v>3250</v>
          </cell>
        </row>
      </sheetData>
      <sheetData sheetId="4562" refreshError="1"/>
      <sheetData sheetId="4563" refreshError="1"/>
      <sheetData sheetId="4564" refreshError="1"/>
      <sheetData sheetId="4565" refreshError="1"/>
      <sheetData sheetId="4566" refreshError="1"/>
      <sheetData sheetId="4567" refreshError="1"/>
      <sheetData sheetId="4568" refreshError="1"/>
      <sheetData sheetId="4569">
        <row r="12">
          <cell r="E12">
            <v>3250</v>
          </cell>
        </row>
      </sheetData>
      <sheetData sheetId="4570"/>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sheetData sheetId="4581"/>
      <sheetData sheetId="4582">
        <row r="12">
          <cell r="E12">
            <v>3250</v>
          </cell>
        </row>
      </sheetData>
      <sheetData sheetId="4583">
        <row r="12">
          <cell r="E12">
            <v>3250</v>
          </cell>
        </row>
      </sheetData>
      <sheetData sheetId="4584">
        <row r="12">
          <cell r="E12">
            <v>3250</v>
          </cell>
        </row>
      </sheetData>
      <sheetData sheetId="4585">
        <row r="12">
          <cell r="E12">
            <v>3250</v>
          </cell>
        </row>
      </sheetData>
      <sheetData sheetId="4586">
        <row r="12">
          <cell r="E12">
            <v>3250</v>
          </cell>
        </row>
      </sheetData>
      <sheetData sheetId="4587"/>
      <sheetData sheetId="4588">
        <row r="12">
          <cell r="E12">
            <v>3250</v>
          </cell>
        </row>
      </sheetData>
      <sheetData sheetId="4589">
        <row r="12">
          <cell r="E12">
            <v>3250</v>
          </cell>
        </row>
      </sheetData>
      <sheetData sheetId="4590">
        <row r="12">
          <cell r="E12">
            <v>3250</v>
          </cell>
        </row>
      </sheetData>
      <sheetData sheetId="4591">
        <row r="12">
          <cell r="E12">
            <v>3250</v>
          </cell>
        </row>
      </sheetData>
      <sheetData sheetId="4592">
        <row r="12">
          <cell r="E12">
            <v>3250</v>
          </cell>
        </row>
      </sheetData>
      <sheetData sheetId="4593">
        <row r="12">
          <cell r="E12">
            <v>3250</v>
          </cell>
        </row>
      </sheetData>
      <sheetData sheetId="4594">
        <row r="12">
          <cell r="E12">
            <v>3250</v>
          </cell>
        </row>
      </sheetData>
      <sheetData sheetId="4595">
        <row r="12">
          <cell r="E12">
            <v>3250</v>
          </cell>
        </row>
      </sheetData>
      <sheetData sheetId="4596">
        <row r="12">
          <cell r="E12">
            <v>3250</v>
          </cell>
        </row>
      </sheetData>
      <sheetData sheetId="4597">
        <row r="12">
          <cell r="E12">
            <v>3250</v>
          </cell>
        </row>
      </sheetData>
      <sheetData sheetId="4598">
        <row r="12">
          <cell r="E12">
            <v>3250</v>
          </cell>
        </row>
      </sheetData>
      <sheetData sheetId="4599">
        <row r="12">
          <cell r="E12">
            <v>3250</v>
          </cell>
        </row>
      </sheetData>
      <sheetData sheetId="4600"/>
      <sheetData sheetId="4601">
        <row r="12">
          <cell r="E12">
            <v>3250</v>
          </cell>
        </row>
      </sheetData>
      <sheetData sheetId="4602">
        <row r="12">
          <cell r="E12">
            <v>3250</v>
          </cell>
        </row>
      </sheetData>
      <sheetData sheetId="4603"/>
      <sheetData sheetId="4604">
        <row r="12">
          <cell r="E12">
            <v>3250</v>
          </cell>
        </row>
      </sheetData>
      <sheetData sheetId="4605">
        <row r="12">
          <cell r="E12">
            <v>3250</v>
          </cell>
        </row>
      </sheetData>
      <sheetData sheetId="4606"/>
      <sheetData sheetId="4607"/>
      <sheetData sheetId="4608"/>
      <sheetData sheetId="4609">
        <row r="12">
          <cell r="E12">
            <v>3250</v>
          </cell>
        </row>
      </sheetData>
      <sheetData sheetId="4610">
        <row r="12">
          <cell r="E12">
            <v>3250</v>
          </cell>
        </row>
      </sheetData>
      <sheetData sheetId="4611">
        <row r="12">
          <cell r="E12">
            <v>3250</v>
          </cell>
        </row>
      </sheetData>
      <sheetData sheetId="4612">
        <row r="12">
          <cell r="E12">
            <v>3250</v>
          </cell>
        </row>
      </sheetData>
      <sheetData sheetId="4613"/>
      <sheetData sheetId="4614">
        <row r="12">
          <cell r="E12">
            <v>3250</v>
          </cell>
        </row>
      </sheetData>
      <sheetData sheetId="4615">
        <row r="12">
          <cell r="E12">
            <v>3250</v>
          </cell>
        </row>
      </sheetData>
      <sheetData sheetId="4616">
        <row r="12">
          <cell r="E12">
            <v>3250</v>
          </cell>
        </row>
      </sheetData>
      <sheetData sheetId="4617">
        <row r="12">
          <cell r="E12">
            <v>3250</v>
          </cell>
        </row>
      </sheetData>
      <sheetData sheetId="4618"/>
      <sheetData sheetId="4619">
        <row r="12">
          <cell r="E12">
            <v>3250</v>
          </cell>
        </row>
      </sheetData>
      <sheetData sheetId="4620"/>
      <sheetData sheetId="4621"/>
      <sheetData sheetId="4622">
        <row r="12">
          <cell r="E12">
            <v>3250</v>
          </cell>
        </row>
      </sheetData>
      <sheetData sheetId="4623">
        <row r="12">
          <cell r="E12">
            <v>3250</v>
          </cell>
        </row>
      </sheetData>
      <sheetData sheetId="4624"/>
      <sheetData sheetId="4625">
        <row r="12">
          <cell r="E12">
            <v>3250</v>
          </cell>
        </row>
      </sheetData>
      <sheetData sheetId="4626">
        <row r="12">
          <cell r="E12">
            <v>3250</v>
          </cell>
        </row>
      </sheetData>
      <sheetData sheetId="4627"/>
      <sheetData sheetId="4628"/>
      <sheetData sheetId="4629"/>
      <sheetData sheetId="4630"/>
      <sheetData sheetId="4631"/>
      <sheetData sheetId="4632">
        <row r="12">
          <cell r="E12">
            <v>3250</v>
          </cell>
        </row>
      </sheetData>
      <sheetData sheetId="4633">
        <row r="12">
          <cell r="E12">
            <v>3250</v>
          </cell>
        </row>
      </sheetData>
      <sheetData sheetId="4634">
        <row r="12">
          <cell r="E12">
            <v>3250</v>
          </cell>
        </row>
      </sheetData>
      <sheetData sheetId="4635"/>
      <sheetData sheetId="4636">
        <row r="12">
          <cell r="E12">
            <v>3250</v>
          </cell>
        </row>
      </sheetData>
      <sheetData sheetId="4637">
        <row r="12">
          <cell r="E12">
            <v>3250</v>
          </cell>
        </row>
      </sheetData>
      <sheetData sheetId="4638">
        <row r="12">
          <cell r="E12">
            <v>3250</v>
          </cell>
        </row>
      </sheetData>
      <sheetData sheetId="4639"/>
      <sheetData sheetId="4640">
        <row r="12">
          <cell r="E12">
            <v>3250</v>
          </cell>
        </row>
      </sheetData>
      <sheetData sheetId="4641"/>
      <sheetData sheetId="4642"/>
      <sheetData sheetId="4643">
        <row r="12">
          <cell r="E12">
            <v>3250</v>
          </cell>
        </row>
      </sheetData>
      <sheetData sheetId="4644">
        <row r="12">
          <cell r="E12">
            <v>3250</v>
          </cell>
        </row>
      </sheetData>
      <sheetData sheetId="4645">
        <row r="12">
          <cell r="E12">
            <v>3250</v>
          </cell>
        </row>
      </sheetData>
      <sheetData sheetId="4646">
        <row r="12">
          <cell r="E12">
            <v>3250</v>
          </cell>
        </row>
      </sheetData>
      <sheetData sheetId="4647"/>
      <sheetData sheetId="4648"/>
      <sheetData sheetId="4649"/>
      <sheetData sheetId="4650"/>
      <sheetData sheetId="4651">
        <row r="12">
          <cell r="E12">
            <v>3250</v>
          </cell>
        </row>
      </sheetData>
      <sheetData sheetId="4652"/>
      <sheetData sheetId="4653"/>
      <sheetData sheetId="4654"/>
      <sheetData sheetId="4655">
        <row r="12">
          <cell r="E12">
            <v>3250</v>
          </cell>
        </row>
      </sheetData>
      <sheetData sheetId="4656">
        <row r="12">
          <cell r="E12">
            <v>3250</v>
          </cell>
        </row>
      </sheetData>
      <sheetData sheetId="4657"/>
      <sheetData sheetId="4658">
        <row r="12">
          <cell r="E12">
            <v>3250</v>
          </cell>
        </row>
      </sheetData>
      <sheetData sheetId="4659"/>
      <sheetData sheetId="4660"/>
      <sheetData sheetId="4661">
        <row r="12">
          <cell r="E12">
            <v>3250</v>
          </cell>
        </row>
      </sheetData>
      <sheetData sheetId="4662">
        <row r="12">
          <cell r="E12">
            <v>3250</v>
          </cell>
        </row>
      </sheetData>
      <sheetData sheetId="4663"/>
      <sheetData sheetId="4664">
        <row r="12">
          <cell r="E12">
            <v>3250</v>
          </cell>
        </row>
      </sheetData>
      <sheetData sheetId="4665"/>
      <sheetData sheetId="4666"/>
      <sheetData sheetId="4667"/>
      <sheetData sheetId="4668"/>
      <sheetData sheetId="4669">
        <row r="12">
          <cell r="E12">
            <v>3250</v>
          </cell>
        </row>
      </sheetData>
      <sheetData sheetId="4670"/>
      <sheetData sheetId="4671"/>
      <sheetData sheetId="4672"/>
      <sheetData sheetId="4673"/>
      <sheetData sheetId="4674">
        <row r="12">
          <cell r="E12">
            <v>3250</v>
          </cell>
        </row>
      </sheetData>
      <sheetData sheetId="4675">
        <row r="12">
          <cell r="E12">
            <v>3250</v>
          </cell>
        </row>
      </sheetData>
      <sheetData sheetId="4676">
        <row r="12">
          <cell r="E12">
            <v>3250</v>
          </cell>
        </row>
      </sheetData>
      <sheetData sheetId="4677">
        <row r="12">
          <cell r="E12">
            <v>3250</v>
          </cell>
        </row>
      </sheetData>
      <sheetData sheetId="4678">
        <row r="12">
          <cell r="E12">
            <v>3250</v>
          </cell>
        </row>
      </sheetData>
      <sheetData sheetId="4679"/>
      <sheetData sheetId="4680">
        <row r="12">
          <cell r="E12">
            <v>3250</v>
          </cell>
        </row>
      </sheetData>
      <sheetData sheetId="4681"/>
      <sheetData sheetId="4682">
        <row r="12">
          <cell r="E12">
            <v>3250</v>
          </cell>
        </row>
      </sheetData>
      <sheetData sheetId="4683"/>
      <sheetData sheetId="4684">
        <row r="12">
          <cell r="E12">
            <v>3250</v>
          </cell>
        </row>
      </sheetData>
      <sheetData sheetId="4685">
        <row r="12">
          <cell r="E12">
            <v>3250</v>
          </cell>
        </row>
      </sheetData>
      <sheetData sheetId="4686"/>
      <sheetData sheetId="4687">
        <row r="12">
          <cell r="E12">
            <v>3250</v>
          </cell>
        </row>
      </sheetData>
      <sheetData sheetId="4688"/>
      <sheetData sheetId="4689"/>
      <sheetData sheetId="4690"/>
      <sheetData sheetId="4691">
        <row r="12">
          <cell r="E12">
            <v>3250</v>
          </cell>
        </row>
      </sheetData>
      <sheetData sheetId="4692">
        <row r="12">
          <cell r="E12">
            <v>3250</v>
          </cell>
        </row>
      </sheetData>
      <sheetData sheetId="4693">
        <row r="12">
          <cell r="E12">
            <v>3250</v>
          </cell>
        </row>
      </sheetData>
      <sheetData sheetId="4694">
        <row r="12">
          <cell r="E12">
            <v>3250</v>
          </cell>
        </row>
      </sheetData>
      <sheetData sheetId="4695">
        <row r="12">
          <cell r="E12">
            <v>3250</v>
          </cell>
        </row>
      </sheetData>
      <sheetData sheetId="4696"/>
      <sheetData sheetId="4697"/>
      <sheetData sheetId="4698"/>
      <sheetData sheetId="4699"/>
      <sheetData sheetId="4700"/>
      <sheetData sheetId="4701">
        <row r="12">
          <cell r="E12">
            <v>3250</v>
          </cell>
        </row>
      </sheetData>
      <sheetData sheetId="4702">
        <row r="12">
          <cell r="E12">
            <v>3250</v>
          </cell>
        </row>
      </sheetData>
      <sheetData sheetId="4703">
        <row r="12">
          <cell r="E12">
            <v>3250</v>
          </cell>
        </row>
      </sheetData>
      <sheetData sheetId="4704">
        <row r="12">
          <cell r="E12">
            <v>3250</v>
          </cell>
        </row>
      </sheetData>
      <sheetData sheetId="4705"/>
      <sheetData sheetId="4706"/>
      <sheetData sheetId="4707">
        <row r="12">
          <cell r="E12">
            <v>3250</v>
          </cell>
        </row>
      </sheetData>
      <sheetData sheetId="4708"/>
      <sheetData sheetId="4709">
        <row r="12">
          <cell r="E12">
            <v>3250</v>
          </cell>
        </row>
      </sheetData>
      <sheetData sheetId="4710">
        <row r="12">
          <cell r="E12">
            <v>3250</v>
          </cell>
        </row>
      </sheetData>
      <sheetData sheetId="4711">
        <row r="12">
          <cell r="E12">
            <v>3250</v>
          </cell>
        </row>
      </sheetData>
      <sheetData sheetId="4712">
        <row r="12">
          <cell r="E12">
            <v>3250</v>
          </cell>
        </row>
      </sheetData>
      <sheetData sheetId="4713">
        <row r="12">
          <cell r="E12">
            <v>3250</v>
          </cell>
        </row>
      </sheetData>
      <sheetData sheetId="4714"/>
      <sheetData sheetId="4715"/>
      <sheetData sheetId="4716">
        <row r="12">
          <cell r="E12">
            <v>3250</v>
          </cell>
        </row>
      </sheetData>
      <sheetData sheetId="4717">
        <row r="12">
          <cell r="E12">
            <v>3250</v>
          </cell>
        </row>
      </sheetData>
      <sheetData sheetId="4718">
        <row r="12">
          <cell r="E12">
            <v>3250</v>
          </cell>
        </row>
      </sheetData>
      <sheetData sheetId="4719">
        <row r="12">
          <cell r="E12">
            <v>3250</v>
          </cell>
        </row>
      </sheetData>
      <sheetData sheetId="4720">
        <row r="12">
          <cell r="E12">
            <v>3250</v>
          </cell>
        </row>
      </sheetData>
      <sheetData sheetId="4721"/>
      <sheetData sheetId="4722"/>
      <sheetData sheetId="4723"/>
      <sheetData sheetId="4724">
        <row r="12">
          <cell r="E12">
            <v>3250</v>
          </cell>
        </row>
      </sheetData>
      <sheetData sheetId="4725">
        <row r="12">
          <cell r="E12">
            <v>3250</v>
          </cell>
        </row>
      </sheetData>
      <sheetData sheetId="4726"/>
      <sheetData sheetId="4727"/>
      <sheetData sheetId="4728">
        <row r="12">
          <cell r="E12">
            <v>3250</v>
          </cell>
        </row>
      </sheetData>
      <sheetData sheetId="4729"/>
      <sheetData sheetId="4730">
        <row r="12">
          <cell r="E12">
            <v>3250</v>
          </cell>
        </row>
      </sheetData>
      <sheetData sheetId="4731"/>
      <sheetData sheetId="4732"/>
      <sheetData sheetId="4733"/>
      <sheetData sheetId="4734"/>
      <sheetData sheetId="4735">
        <row r="12">
          <cell r="E12">
            <v>3250</v>
          </cell>
        </row>
      </sheetData>
      <sheetData sheetId="4736">
        <row r="12">
          <cell r="E12">
            <v>3250</v>
          </cell>
        </row>
      </sheetData>
      <sheetData sheetId="4737">
        <row r="12">
          <cell r="E12">
            <v>3250</v>
          </cell>
        </row>
      </sheetData>
      <sheetData sheetId="4738">
        <row r="12">
          <cell r="E12">
            <v>3250</v>
          </cell>
        </row>
      </sheetData>
      <sheetData sheetId="4739">
        <row r="12">
          <cell r="E12">
            <v>3250</v>
          </cell>
        </row>
      </sheetData>
      <sheetData sheetId="4740"/>
      <sheetData sheetId="4741">
        <row r="12">
          <cell r="E12">
            <v>3250</v>
          </cell>
        </row>
      </sheetData>
      <sheetData sheetId="4742"/>
      <sheetData sheetId="4743">
        <row r="12">
          <cell r="E12">
            <v>3250</v>
          </cell>
        </row>
      </sheetData>
      <sheetData sheetId="4744"/>
      <sheetData sheetId="4745">
        <row r="12">
          <cell r="E12">
            <v>3250</v>
          </cell>
        </row>
      </sheetData>
      <sheetData sheetId="4746">
        <row r="12">
          <cell r="E12">
            <v>3250</v>
          </cell>
        </row>
      </sheetData>
      <sheetData sheetId="4747"/>
      <sheetData sheetId="4748"/>
      <sheetData sheetId="4749"/>
      <sheetData sheetId="4750"/>
      <sheetData sheetId="4751"/>
      <sheetData sheetId="4752"/>
      <sheetData sheetId="4753"/>
      <sheetData sheetId="4754"/>
      <sheetData sheetId="4755"/>
      <sheetData sheetId="4756"/>
      <sheetData sheetId="4757"/>
      <sheetData sheetId="4758">
        <row r="12">
          <cell r="E12">
            <v>3250</v>
          </cell>
        </row>
      </sheetData>
      <sheetData sheetId="4759">
        <row r="12">
          <cell r="E12">
            <v>3250</v>
          </cell>
        </row>
      </sheetData>
      <sheetData sheetId="4760"/>
      <sheetData sheetId="4761"/>
      <sheetData sheetId="4762"/>
      <sheetData sheetId="4763">
        <row r="12">
          <cell r="E12">
            <v>3250</v>
          </cell>
        </row>
      </sheetData>
      <sheetData sheetId="4764">
        <row r="12">
          <cell r="E12">
            <v>3250</v>
          </cell>
        </row>
      </sheetData>
      <sheetData sheetId="4765"/>
      <sheetData sheetId="4766"/>
      <sheetData sheetId="4767">
        <row r="12">
          <cell r="E12">
            <v>3250</v>
          </cell>
        </row>
      </sheetData>
      <sheetData sheetId="4768">
        <row r="12">
          <cell r="E12">
            <v>3250</v>
          </cell>
        </row>
      </sheetData>
      <sheetData sheetId="4769"/>
      <sheetData sheetId="4770"/>
      <sheetData sheetId="4771">
        <row r="12">
          <cell r="E12">
            <v>3250</v>
          </cell>
        </row>
      </sheetData>
      <sheetData sheetId="4772"/>
      <sheetData sheetId="4773"/>
      <sheetData sheetId="4774">
        <row r="12">
          <cell r="E12">
            <v>3250</v>
          </cell>
        </row>
      </sheetData>
      <sheetData sheetId="4775"/>
      <sheetData sheetId="4776">
        <row r="12">
          <cell r="E12">
            <v>3250</v>
          </cell>
        </row>
      </sheetData>
      <sheetData sheetId="4777"/>
      <sheetData sheetId="4778">
        <row r="12">
          <cell r="E12">
            <v>3250</v>
          </cell>
        </row>
      </sheetData>
      <sheetData sheetId="4779"/>
      <sheetData sheetId="4780"/>
      <sheetData sheetId="4781"/>
      <sheetData sheetId="4782"/>
      <sheetData sheetId="4783">
        <row r="12">
          <cell r="E12">
            <v>3250</v>
          </cell>
        </row>
      </sheetData>
      <sheetData sheetId="4784">
        <row r="12">
          <cell r="E12">
            <v>3250</v>
          </cell>
        </row>
      </sheetData>
      <sheetData sheetId="4785"/>
      <sheetData sheetId="4786"/>
      <sheetData sheetId="4787">
        <row r="12">
          <cell r="E12">
            <v>3250</v>
          </cell>
        </row>
      </sheetData>
      <sheetData sheetId="4788"/>
      <sheetData sheetId="4789">
        <row r="12">
          <cell r="E12">
            <v>3250</v>
          </cell>
        </row>
      </sheetData>
      <sheetData sheetId="4790">
        <row r="12">
          <cell r="E12">
            <v>3250</v>
          </cell>
        </row>
      </sheetData>
      <sheetData sheetId="4791">
        <row r="12">
          <cell r="E12">
            <v>3250</v>
          </cell>
        </row>
      </sheetData>
      <sheetData sheetId="4792"/>
      <sheetData sheetId="4793"/>
      <sheetData sheetId="4794"/>
      <sheetData sheetId="4795"/>
      <sheetData sheetId="4796"/>
      <sheetData sheetId="4797">
        <row r="12">
          <cell r="E12">
            <v>3250</v>
          </cell>
        </row>
      </sheetData>
      <sheetData sheetId="4798">
        <row r="12">
          <cell r="E12">
            <v>3250</v>
          </cell>
        </row>
      </sheetData>
      <sheetData sheetId="4799"/>
      <sheetData sheetId="4800"/>
      <sheetData sheetId="4801">
        <row r="12">
          <cell r="E12">
            <v>3250</v>
          </cell>
        </row>
      </sheetData>
      <sheetData sheetId="4802"/>
      <sheetData sheetId="4803"/>
      <sheetData sheetId="4804">
        <row r="12">
          <cell r="E12">
            <v>3250</v>
          </cell>
        </row>
      </sheetData>
      <sheetData sheetId="4805">
        <row r="12">
          <cell r="E12">
            <v>3250</v>
          </cell>
        </row>
      </sheetData>
      <sheetData sheetId="4806"/>
      <sheetData sheetId="4807">
        <row r="12">
          <cell r="E12">
            <v>3250</v>
          </cell>
        </row>
      </sheetData>
      <sheetData sheetId="4808">
        <row r="12">
          <cell r="E12">
            <v>3250</v>
          </cell>
        </row>
      </sheetData>
      <sheetData sheetId="4809">
        <row r="12">
          <cell r="E12">
            <v>3250</v>
          </cell>
        </row>
      </sheetData>
      <sheetData sheetId="4810">
        <row r="12">
          <cell r="E12">
            <v>3250</v>
          </cell>
        </row>
      </sheetData>
      <sheetData sheetId="4811"/>
      <sheetData sheetId="4812">
        <row r="12">
          <cell r="E12">
            <v>3250</v>
          </cell>
        </row>
      </sheetData>
      <sheetData sheetId="4813">
        <row r="12">
          <cell r="E12">
            <v>3250</v>
          </cell>
        </row>
      </sheetData>
      <sheetData sheetId="4814">
        <row r="12">
          <cell r="E12">
            <v>3250</v>
          </cell>
        </row>
      </sheetData>
      <sheetData sheetId="4815">
        <row r="12">
          <cell r="E12">
            <v>3250</v>
          </cell>
        </row>
      </sheetData>
      <sheetData sheetId="4816">
        <row r="12">
          <cell r="E12">
            <v>3250</v>
          </cell>
        </row>
      </sheetData>
      <sheetData sheetId="4817"/>
      <sheetData sheetId="4818"/>
      <sheetData sheetId="4819">
        <row r="12">
          <cell r="E12">
            <v>3250</v>
          </cell>
        </row>
      </sheetData>
      <sheetData sheetId="4820"/>
      <sheetData sheetId="4821"/>
      <sheetData sheetId="4822">
        <row r="12">
          <cell r="E12">
            <v>3250</v>
          </cell>
        </row>
      </sheetData>
      <sheetData sheetId="4823">
        <row r="12">
          <cell r="E12">
            <v>3250</v>
          </cell>
        </row>
      </sheetData>
      <sheetData sheetId="4824">
        <row r="12">
          <cell r="E12">
            <v>3250</v>
          </cell>
        </row>
      </sheetData>
      <sheetData sheetId="4825">
        <row r="12">
          <cell r="E12">
            <v>3250</v>
          </cell>
        </row>
      </sheetData>
      <sheetData sheetId="4826">
        <row r="12">
          <cell r="E12">
            <v>3250</v>
          </cell>
        </row>
      </sheetData>
      <sheetData sheetId="4827">
        <row r="12">
          <cell r="E12">
            <v>3250</v>
          </cell>
        </row>
      </sheetData>
      <sheetData sheetId="4828">
        <row r="12">
          <cell r="E12">
            <v>3250</v>
          </cell>
        </row>
      </sheetData>
      <sheetData sheetId="4829"/>
      <sheetData sheetId="4830">
        <row r="12">
          <cell r="E12">
            <v>3250</v>
          </cell>
        </row>
      </sheetData>
      <sheetData sheetId="4831">
        <row r="12">
          <cell r="E12">
            <v>3250</v>
          </cell>
        </row>
      </sheetData>
      <sheetData sheetId="4832">
        <row r="12">
          <cell r="E12">
            <v>3250</v>
          </cell>
        </row>
      </sheetData>
      <sheetData sheetId="4833"/>
      <sheetData sheetId="4834"/>
      <sheetData sheetId="4835"/>
      <sheetData sheetId="4836"/>
      <sheetData sheetId="4837">
        <row r="12">
          <cell r="E12">
            <v>3250</v>
          </cell>
        </row>
      </sheetData>
      <sheetData sheetId="4838">
        <row r="12">
          <cell r="E12">
            <v>3250</v>
          </cell>
        </row>
      </sheetData>
      <sheetData sheetId="4839">
        <row r="12">
          <cell r="E12">
            <v>3250</v>
          </cell>
        </row>
      </sheetData>
      <sheetData sheetId="4840">
        <row r="12">
          <cell r="E12">
            <v>3250</v>
          </cell>
        </row>
      </sheetData>
      <sheetData sheetId="4841">
        <row r="12">
          <cell r="E12">
            <v>3250</v>
          </cell>
        </row>
      </sheetData>
      <sheetData sheetId="4842">
        <row r="12">
          <cell r="E12">
            <v>3250</v>
          </cell>
        </row>
      </sheetData>
      <sheetData sheetId="4843">
        <row r="12">
          <cell r="E12">
            <v>3250</v>
          </cell>
        </row>
      </sheetData>
      <sheetData sheetId="4844">
        <row r="12">
          <cell r="E12">
            <v>3250</v>
          </cell>
        </row>
      </sheetData>
      <sheetData sheetId="4845">
        <row r="12">
          <cell r="E12">
            <v>3250</v>
          </cell>
        </row>
      </sheetData>
      <sheetData sheetId="4846"/>
      <sheetData sheetId="4847"/>
      <sheetData sheetId="4848">
        <row r="12">
          <cell r="E12">
            <v>3250</v>
          </cell>
        </row>
      </sheetData>
      <sheetData sheetId="4849">
        <row r="12">
          <cell r="E12">
            <v>3250</v>
          </cell>
        </row>
      </sheetData>
      <sheetData sheetId="4850">
        <row r="12">
          <cell r="E12">
            <v>3250</v>
          </cell>
        </row>
      </sheetData>
      <sheetData sheetId="4851">
        <row r="12">
          <cell r="E12">
            <v>3250</v>
          </cell>
        </row>
      </sheetData>
      <sheetData sheetId="4852">
        <row r="12">
          <cell r="E12">
            <v>3250</v>
          </cell>
        </row>
      </sheetData>
      <sheetData sheetId="4853">
        <row r="12">
          <cell r="E12">
            <v>3250</v>
          </cell>
        </row>
      </sheetData>
      <sheetData sheetId="4854">
        <row r="12">
          <cell r="E12">
            <v>3250</v>
          </cell>
        </row>
      </sheetData>
      <sheetData sheetId="4855">
        <row r="12">
          <cell r="E12">
            <v>3250</v>
          </cell>
        </row>
      </sheetData>
      <sheetData sheetId="4856">
        <row r="12">
          <cell r="E12">
            <v>3250</v>
          </cell>
        </row>
      </sheetData>
      <sheetData sheetId="4857">
        <row r="12">
          <cell r="E12">
            <v>3250</v>
          </cell>
        </row>
      </sheetData>
      <sheetData sheetId="4858"/>
      <sheetData sheetId="4859">
        <row r="12">
          <cell r="E12">
            <v>3250</v>
          </cell>
        </row>
      </sheetData>
      <sheetData sheetId="4860">
        <row r="12">
          <cell r="E12">
            <v>3250</v>
          </cell>
        </row>
      </sheetData>
      <sheetData sheetId="4861">
        <row r="12">
          <cell r="E12">
            <v>3250</v>
          </cell>
        </row>
      </sheetData>
      <sheetData sheetId="4862"/>
      <sheetData sheetId="4863">
        <row r="12">
          <cell r="E12">
            <v>3250</v>
          </cell>
        </row>
      </sheetData>
      <sheetData sheetId="4864">
        <row r="12">
          <cell r="E12">
            <v>3250</v>
          </cell>
        </row>
      </sheetData>
      <sheetData sheetId="4865">
        <row r="12">
          <cell r="E12">
            <v>3250</v>
          </cell>
        </row>
      </sheetData>
      <sheetData sheetId="4866">
        <row r="12">
          <cell r="E12">
            <v>3250</v>
          </cell>
        </row>
      </sheetData>
      <sheetData sheetId="4867">
        <row r="12">
          <cell r="E12">
            <v>3250</v>
          </cell>
        </row>
      </sheetData>
      <sheetData sheetId="4868">
        <row r="12">
          <cell r="E12">
            <v>3250</v>
          </cell>
        </row>
      </sheetData>
      <sheetData sheetId="4869">
        <row r="12">
          <cell r="E12">
            <v>3250</v>
          </cell>
        </row>
      </sheetData>
      <sheetData sheetId="4870">
        <row r="12">
          <cell r="E12">
            <v>3250</v>
          </cell>
        </row>
      </sheetData>
      <sheetData sheetId="4871">
        <row r="12">
          <cell r="E12">
            <v>3250</v>
          </cell>
        </row>
      </sheetData>
      <sheetData sheetId="4872">
        <row r="12">
          <cell r="E12">
            <v>3250</v>
          </cell>
        </row>
      </sheetData>
      <sheetData sheetId="4873">
        <row r="12">
          <cell r="E12">
            <v>3250</v>
          </cell>
        </row>
      </sheetData>
      <sheetData sheetId="4874"/>
      <sheetData sheetId="4875"/>
      <sheetData sheetId="4876"/>
      <sheetData sheetId="4877">
        <row r="12">
          <cell r="E12">
            <v>3250</v>
          </cell>
        </row>
      </sheetData>
      <sheetData sheetId="4878">
        <row r="12">
          <cell r="E12">
            <v>3250</v>
          </cell>
        </row>
      </sheetData>
      <sheetData sheetId="4879">
        <row r="12">
          <cell r="E12">
            <v>3250</v>
          </cell>
        </row>
      </sheetData>
      <sheetData sheetId="4880">
        <row r="12">
          <cell r="E12">
            <v>3250</v>
          </cell>
        </row>
      </sheetData>
      <sheetData sheetId="4881">
        <row r="12">
          <cell r="E12">
            <v>3250</v>
          </cell>
        </row>
      </sheetData>
      <sheetData sheetId="4882">
        <row r="12">
          <cell r="E12">
            <v>3250</v>
          </cell>
        </row>
      </sheetData>
      <sheetData sheetId="4883">
        <row r="12">
          <cell r="E12">
            <v>3250</v>
          </cell>
        </row>
      </sheetData>
      <sheetData sheetId="4884">
        <row r="12">
          <cell r="E12">
            <v>3250</v>
          </cell>
        </row>
      </sheetData>
      <sheetData sheetId="4885">
        <row r="12">
          <cell r="E12">
            <v>3250</v>
          </cell>
        </row>
      </sheetData>
      <sheetData sheetId="4886">
        <row r="12">
          <cell r="E12">
            <v>3250</v>
          </cell>
        </row>
      </sheetData>
      <sheetData sheetId="4887"/>
      <sheetData sheetId="4888">
        <row r="12">
          <cell r="E12">
            <v>3250</v>
          </cell>
        </row>
      </sheetData>
      <sheetData sheetId="4889"/>
      <sheetData sheetId="4890">
        <row r="12">
          <cell r="E12">
            <v>3250</v>
          </cell>
        </row>
      </sheetData>
      <sheetData sheetId="4891">
        <row r="12">
          <cell r="E12">
            <v>3250</v>
          </cell>
        </row>
      </sheetData>
      <sheetData sheetId="4892">
        <row r="12">
          <cell r="E12">
            <v>3250</v>
          </cell>
        </row>
      </sheetData>
      <sheetData sheetId="4893">
        <row r="12">
          <cell r="E12">
            <v>3250</v>
          </cell>
        </row>
      </sheetData>
      <sheetData sheetId="4894">
        <row r="12">
          <cell r="E12">
            <v>3250</v>
          </cell>
        </row>
      </sheetData>
      <sheetData sheetId="4895">
        <row r="12">
          <cell r="E12">
            <v>3250</v>
          </cell>
        </row>
      </sheetData>
      <sheetData sheetId="4896"/>
      <sheetData sheetId="4897">
        <row r="12">
          <cell r="E12">
            <v>3250</v>
          </cell>
        </row>
      </sheetData>
      <sheetData sheetId="4898">
        <row r="12">
          <cell r="E12">
            <v>3250</v>
          </cell>
        </row>
      </sheetData>
      <sheetData sheetId="4899">
        <row r="12">
          <cell r="E12">
            <v>3250</v>
          </cell>
        </row>
      </sheetData>
      <sheetData sheetId="4900">
        <row r="12">
          <cell r="E12">
            <v>3250</v>
          </cell>
        </row>
      </sheetData>
      <sheetData sheetId="4901">
        <row r="12">
          <cell r="E12">
            <v>3250</v>
          </cell>
        </row>
      </sheetData>
      <sheetData sheetId="4902">
        <row r="12">
          <cell r="E12">
            <v>3250</v>
          </cell>
        </row>
      </sheetData>
      <sheetData sheetId="4903">
        <row r="12">
          <cell r="E12">
            <v>3250</v>
          </cell>
        </row>
      </sheetData>
      <sheetData sheetId="4904"/>
      <sheetData sheetId="4905">
        <row r="12">
          <cell r="E12">
            <v>3250</v>
          </cell>
        </row>
      </sheetData>
      <sheetData sheetId="4906">
        <row r="12">
          <cell r="E12">
            <v>3250</v>
          </cell>
        </row>
      </sheetData>
      <sheetData sheetId="4907">
        <row r="12">
          <cell r="E12">
            <v>3250</v>
          </cell>
        </row>
      </sheetData>
      <sheetData sheetId="4908">
        <row r="12">
          <cell r="E12">
            <v>3250</v>
          </cell>
        </row>
      </sheetData>
      <sheetData sheetId="4909">
        <row r="12">
          <cell r="E12">
            <v>3250</v>
          </cell>
        </row>
      </sheetData>
      <sheetData sheetId="4910">
        <row r="12">
          <cell r="E12">
            <v>3250</v>
          </cell>
        </row>
      </sheetData>
      <sheetData sheetId="4911">
        <row r="12">
          <cell r="E12">
            <v>3250</v>
          </cell>
        </row>
      </sheetData>
      <sheetData sheetId="4912">
        <row r="12">
          <cell r="E12">
            <v>3250</v>
          </cell>
        </row>
      </sheetData>
      <sheetData sheetId="4913">
        <row r="12">
          <cell r="E12">
            <v>3250</v>
          </cell>
        </row>
      </sheetData>
      <sheetData sheetId="4914">
        <row r="12">
          <cell r="E12">
            <v>3250</v>
          </cell>
        </row>
      </sheetData>
      <sheetData sheetId="4915">
        <row r="12">
          <cell r="E12">
            <v>3250</v>
          </cell>
        </row>
      </sheetData>
      <sheetData sheetId="4916">
        <row r="12">
          <cell r="E12">
            <v>3250</v>
          </cell>
        </row>
      </sheetData>
      <sheetData sheetId="4917">
        <row r="12">
          <cell r="E12">
            <v>3250</v>
          </cell>
        </row>
      </sheetData>
      <sheetData sheetId="4918">
        <row r="12">
          <cell r="E12">
            <v>3250</v>
          </cell>
        </row>
      </sheetData>
      <sheetData sheetId="4919">
        <row r="12">
          <cell r="E12">
            <v>3250</v>
          </cell>
        </row>
      </sheetData>
      <sheetData sheetId="4920">
        <row r="12">
          <cell r="E12">
            <v>3250</v>
          </cell>
        </row>
      </sheetData>
      <sheetData sheetId="4921">
        <row r="12">
          <cell r="E12">
            <v>3250</v>
          </cell>
        </row>
      </sheetData>
      <sheetData sheetId="4922"/>
      <sheetData sheetId="4923">
        <row r="12">
          <cell r="E12">
            <v>3250</v>
          </cell>
        </row>
      </sheetData>
      <sheetData sheetId="4924"/>
      <sheetData sheetId="4925">
        <row r="12">
          <cell r="E12">
            <v>3250</v>
          </cell>
        </row>
      </sheetData>
      <sheetData sheetId="4926">
        <row r="12">
          <cell r="E12">
            <v>3250</v>
          </cell>
        </row>
      </sheetData>
      <sheetData sheetId="4927">
        <row r="12">
          <cell r="E12">
            <v>3250</v>
          </cell>
        </row>
      </sheetData>
      <sheetData sheetId="4928"/>
      <sheetData sheetId="4929">
        <row r="12">
          <cell r="E12">
            <v>3250</v>
          </cell>
        </row>
      </sheetData>
      <sheetData sheetId="4930"/>
      <sheetData sheetId="4931">
        <row r="12">
          <cell r="E12">
            <v>3250</v>
          </cell>
        </row>
      </sheetData>
      <sheetData sheetId="4932">
        <row r="12">
          <cell r="E12">
            <v>3250</v>
          </cell>
        </row>
      </sheetData>
      <sheetData sheetId="4933">
        <row r="12">
          <cell r="E12">
            <v>3250</v>
          </cell>
        </row>
      </sheetData>
      <sheetData sheetId="4934">
        <row r="12">
          <cell r="E12">
            <v>3250</v>
          </cell>
        </row>
      </sheetData>
      <sheetData sheetId="4935"/>
      <sheetData sheetId="4936"/>
      <sheetData sheetId="4937">
        <row r="12">
          <cell r="E12">
            <v>3250</v>
          </cell>
        </row>
      </sheetData>
      <sheetData sheetId="4938">
        <row r="12">
          <cell r="E12">
            <v>3250</v>
          </cell>
        </row>
      </sheetData>
      <sheetData sheetId="4939">
        <row r="12">
          <cell r="E12">
            <v>3250</v>
          </cell>
        </row>
      </sheetData>
      <sheetData sheetId="4940">
        <row r="12">
          <cell r="E12">
            <v>3250</v>
          </cell>
        </row>
      </sheetData>
      <sheetData sheetId="4941">
        <row r="12">
          <cell r="E12">
            <v>3250</v>
          </cell>
        </row>
      </sheetData>
      <sheetData sheetId="4942"/>
      <sheetData sheetId="4943">
        <row r="12">
          <cell r="E12">
            <v>3250</v>
          </cell>
        </row>
      </sheetData>
      <sheetData sheetId="4944">
        <row r="12">
          <cell r="E12">
            <v>3250</v>
          </cell>
        </row>
      </sheetData>
      <sheetData sheetId="4945">
        <row r="12">
          <cell r="E12">
            <v>3250</v>
          </cell>
        </row>
      </sheetData>
      <sheetData sheetId="4946"/>
      <sheetData sheetId="4947">
        <row r="12">
          <cell r="E12">
            <v>3250</v>
          </cell>
        </row>
      </sheetData>
      <sheetData sheetId="4948">
        <row r="12">
          <cell r="E12">
            <v>3250</v>
          </cell>
        </row>
      </sheetData>
      <sheetData sheetId="4949"/>
      <sheetData sheetId="4950">
        <row r="12">
          <cell r="E12">
            <v>3250</v>
          </cell>
        </row>
      </sheetData>
      <sheetData sheetId="4951"/>
      <sheetData sheetId="4952"/>
      <sheetData sheetId="4953"/>
      <sheetData sheetId="4954"/>
      <sheetData sheetId="4955">
        <row r="12">
          <cell r="E12">
            <v>3250</v>
          </cell>
        </row>
      </sheetData>
      <sheetData sheetId="4956">
        <row r="12">
          <cell r="E12">
            <v>3250</v>
          </cell>
        </row>
      </sheetData>
      <sheetData sheetId="4957">
        <row r="12">
          <cell r="E12">
            <v>3250</v>
          </cell>
        </row>
      </sheetData>
      <sheetData sheetId="4958">
        <row r="12">
          <cell r="E12">
            <v>3250</v>
          </cell>
        </row>
      </sheetData>
      <sheetData sheetId="4959">
        <row r="12">
          <cell r="E12">
            <v>3250</v>
          </cell>
        </row>
      </sheetData>
      <sheetData sheetId="4960">
        <row r="12">
          <cell r="E12">
            <v>3250</v>
          </cell>
        </row>
      </sheetData>
      <sheetData sheetId="4961"/>
      <sheetData sheetId="4962">
        <row r="12">
          <cell r="E12">
            <v>3250</v>
          </cell>
        </row>
      </sheetData>
      <sheetData sheetId="4963"/>
      <sheetData sheetId="4964">
        <row r="12">
          <cell r="E12">
            <v>3250</v>
          </cell>
        </row>
      </sheetData>
      <sheetData sheetId="4965">
        <row r="12">
          <cell r="E12">
            <v>3250</v>
          </cell>
        </row>
      </sheetData>
      <sheetData sheetId="4966">
        <row r="12">
          <cell r="E12">
            <v>3250</v>
          </cell>
        </row>
      </sheetData>
      <sheetData sheetId="4967">
        <row r="12">
          <cell r="E12">
            <v>3250</v>
          </cell>
        </row>
      </sheetData>
      <sheetData sheetId="4968">
        <row r="12">
          <cell r="E12">
            <v>3250</v>
          </cell>
        </row>
      </sheetData>
      <sheetData sheetId="4969"/>
      <sheetData sheetId="4970"/>
      <sheetData sheetId="4971">
        <row r="12">
          <cell r="E12">
            <v>3250</v>
          </cell>
        </row>
      </sheetData>
      <sheetData sheetId="4972"/>
      <sheetData sheetId="4973">
        <row r="12">
          <cell r="E12">
            <v>3250</v>
          </cell>
        </row>
      </sheetData>
      <sheetData sheetId="4974">
        <row r="12">
          <cell r="E12">
            <v>3250</v>
          </cell>
        </row>
      </sheetData>
      <sheetData sheetId="4975">
        <row r="12">
          <cell r="E12">
            <v>3250</v>
          </cell>
        </row>
      </sheetData>
      <sheetData sheetId="4976"/>
      <sheetData sheetId="4977"/>
      <sheetData sheetId="4978">
        <row r="12">
          <cell r="E12">
            <v>3250</v>
          </cell>
        </row>
      </sheetData>
      <sheetData sheetId="4979"/>
      <sheetData sheetId="4980">
        <row r="12">
          <cell r="E12">
            <v>3250</v>
          </cell>
        </row>
      </sheetData>
      <sheetData sheetId="4981">
        <row r="12">
          <cell r="E12">
            <v>3250</v>
          </cell>
        </row>
      </sheetData>
      <sheetData sheetId="4982">
        <row r="12">
          <cell r="E12">
            <v>3250</v>
          </cell>
        </row>
      </sheetData>
      <sheetData sheetId="4983">
        <row r="12">
          <cell r="E12">
            <v>3250</v>
          </cell>
        </row>
      </sheetData>
      <sheetData sheetId="4984">
        <row r="12">
          <cell r="E12">
            <v>3250</v>
          </cell>
        </row>
      </sheetData>
      <sheetData sheetId="4985">
        <row r="12">
          <cell r="E12">
            <v>3250</v>
          </cell>
        </row>
      </sheetData>
      <sheetData sheetId="4986">
        <row r="12">
          <cell r="E12">
            <v>3250</v>
          </cell>
        </row>
      </sheetData>
      <sheetData sheetId="4987">
        <row r="12">
          <cell r="E12">
            <v>3250</v>
          </cell>
        </row>
      </sheetData>
      <sheetData sheetId="4988">
        <row r="12">
          <cell r="E12">
            <v>3250</v>
          </cell>
        </row>
      </sheetData>
      <sheetData sheetId="4989"/>
      <sheetData sheetId="4990">
        <row r="12">
          <cell r="E12">
            <v>3250</v>
          </cell>
        </row>
      </sheetData>
      <sheetData sheetId="4991">
        <row r="12">
          <cell r="E12">
            <v>3250</v>
          </cell>
        </row>
      </sheetData>
      <sheetData sheetId="4992">
        <row r="12">
          <cell r="E12">
            <v>3250</v>
          </cell>
        </row>
      </sheetData>
      <sheetData sheetId="4993">
        <row r="12">
          <cell r="E12">
            <v>3250</v>
          </cell>
        </row>
      </sheetData>
      <sheetData sheetId="4994">
        <row r="12">
          <cell r="E12">
            <v>3250</v>
          </cell>
        </row>
      </sheetData>
      <sheetData sheetId="4995"/>
      <sheetData sheetId="4996">
        <row r="12">
          <cell r="E12">
            <v>3250</v>
          </cell>
        </row>
      </sheetData>
      <sheetData sheetId="4997">
        <row r="12">
          <cell r="E12">
            <v>3250</v>
          </cell>
        </row>
      </sheetData>
      <sheetData sheetId="4998"/>
      <sheetData sheetId="4999">
        <row r="12">
          <cell r="E12">
            <v>3250</v>
          </cell>
        </row>
      </sheetData>
      <sheetData sheetId="5000">
        <row r="12">
          <cell r="E12">
            <v>3250</v>
          </cell>
        </row>
      </sheetData>
      <sheetData sheetId="5001">
        <row r="12">
          <cell r="E12">
            <v>3250</v>
          </cell>
        </row>
      </sheetData>
      <sheetData sheetId="5002">
        <row r="12">
          <cell r="E12">
            <v>3250</v>
          </cell>
        </row>
      </sheetData>
      <sheetData sheetId="5003">
        <row r="12">
          <cell r="E12">
            <v>3250</v>
          </cell>
        </row>
      </sheetData>
      <sheetData sheetId="5004">
        <row r="12">
          <cell r="E12">
            <v>3250</v>
          </cell>
        </row>
      </sheetData>
      <sheetData sheetId="5005">
        <row r="12">
          <cell r="E12">
            <v>3250</v>
          </cell>
        </row>
      </sheetData>
      <sheetData sheetId="5006">
        <row r="12">
          <cell r="E12">
            <v>3250</v>
          </cell>
        </row>
      </sheetData>
      <sheetData sheetId="5007">
        <row r="12">
          <cell r="E12">
            <v>3250</v>
          </cell>
        </row>
      </sheetData>
      <sheetData sheetId="5008">
        <row r="12">
          <cell r="E12">
            <v>3250</v>
          </cell>
        </row>
      </sheetData>
      <sheetData sheetId="5009">
        <row r="12">
          <cell r="E12">
            <v>3250</v>
          </cell>
        </row>
      </sheetData>
      <sheetData sheetId="5010">
        <row r="12">
          <cell r="E12">
            <v>3250</v>
          </cell>
        </row>
      </sheetData>
      <sheetData sheetId="5011">
        <row r="12">
          <cell r="E12">
            <v>3250</v>
          </cell>
        </row>
      </sheetData>
      <sheetData sheetId="5012">
        <row r="12">
          <cell r="E12">
            <v>3250</v>
          </cell>
        </row>
      </sheetData>
      <sheetData sheetId="5013">
        <row r="12">
          <cell r="E12">
            <v>3250</v>
          </cell>
        </row>
      </sheetData>
      <sheetData sheetId="5014">
        <row r="12">
          <cell r="E12">
            <v>3250</v>
          </cell>
        </row>
      </sheetData>
      <sheetData sheetId="5015">
        <row r="12">
          <cell r="E12">
            <v>3250</v>
          </cell>
        </row>
      </sheetData>
      <sheetData sheetId="5016"/>
      <sheetData sheetId="5017"/>
      <sheetData sheetId="5018"/>
      <sheetData sheetId="5019"/>
      <sheetData sheetId="5020"/>
      <sheetData sheetId="5021"/>
      <sheetData sheetId="5022">
        <row r="12">
          <cell r="E12">
            <v>3250</v>
          </cell>
        </row>
      </sheetData>
      <sheetData sheetId="5023">
        <row r="12">
          <cell r="E12">
            <v>3250</v>
          </cell>
        </row>
      </sheetData>
      <sheetData sheetId="5024">
        <row r="12">
          <cell r="E12">
            <v>3250</v>
          </cell>
        </row>
      </sheetData>
      <sheetData sheetId="5025">
        <row r="12">
          <cell r="E12">
            <v>3250</v>
          </cell>
        </row>
      </sheetData>
      <sheetData sheetId="5026">
        <row r="12">
          <cell r="E12">
            <v>3250</v>
          </cell>
        </row>
      </sheetData>
      <sheetData sheetId="5027">
        <row r="12">
          <cell r="E12">
            <v>3250</v>
          </cell>
        </row>
      </sheetData>
      <sheetData sheetId="5028">
        <row r="12">
          <cell r="E12">
            <v>3250</v>
          </cell>
        </row>
      </sheetData>
      <sheetData sheetId="5029">
        <row r="12">
          <cell r="E12">
            <v>3250</v>
          </cell>
        </row>
      </sheetData>
      <sheetData sheetId="5030">
        <row r="12">
          <cell r="E12">
            <v>3250</v>
          </cell>
        </row>
      </sheetData>
      <sheetData sheetId="5031"/>
      <sheetData sheetId="5032"/>
      <sheetData sheetId="5033"/>
      <sheetData sheetId="5034">
        <row r="12">
          <cell r="E12">
            <v>3250</v>
          </cell>
        </row>
      </sheetData>
      <sheetData sheetId="5035">
        <row r="12">
          <cell r="E12">
            <v>3250</v>
          </cell>
        </row>
      </sheetData>
      <sheetData sheetId="5036">
        <row r="12">
          <cell r="E12">
            <v>3250</v>
          </cell>
        </row>
      </sheetData>
      <sheetData sheetId="5037"/>
      <sheetData sheetId="5038">
        <row r="12">
          <cell r="E12">
            <v>3250</v>
          </cell>
        </row>
      </sheetData>
      <sheetData sheetId="5039"/>
      <sheetData sheetId="5040">
        <row r="12">
          <cell r="E12">
            <v>3250</v>
          </cell>
        </row>
      </sheetData>
      <sheetData sheetId="5041"/>
      <sheetData sheetId="5042"/>
      <sheetData sheetId="5043">
        <row r="12">
          <cell r="E12">
            <v>3250</v>
          </cell>
        </row>
      </sheetData>
      <sheetData sheetId="5044">
        <row r="12">
          <cell r="E12">
            <v>3250</v>
          </cell>
        </row>
      </sheetData>
      <sheetData sheetId="5045">
        <row r="12">
          <cell r="E12">
            <v>3250</v>
          </cell>
        </row>
      </sheetData>
      <sheetData sheetId="5046">
        <row r="12">
          <cell r="E12">
            <v>3250</v>
          </cell>
        </row>
      </sheetData>
      <sheetData sheetId="5047">
        <row r="12">
          <cell r="E12">
            <v>3250</v>
          </cell>
        </row>
      </sheetData>
      <sheetData sheetId="5048">
        <row r="12">
          <cell r="E12">
            <v>3250</v>
          </cell>
        </row>
      </sheetData>
      <sheetData sheetId="5049">
        <row r="12">
          <cell r="E12">
            <v>3250</v>
          </cell>
        </row>
      </sheetData>
      <sheetData sheetId="5050"/>
      <sheetData sheetId="5051">
        <row r="12">
          <cell r="E12">
            <v>3250</v>
          </cell>
        </row>
      </sheetData>
      <sheetData sheetId="5052">
        <row r="12">
          <cell r="E12">
            <v>3250</v>
          </cell>
        </row>
      </sheetData>
      <sheetData sheetId="5053"/>
      <sheetData sheetId="5054">
        <row r="12">
          <cell r="E12">
            <v>3250</v>
          </cell>
        </row>
      </sheetData>
      <sheetData sheetId="5055">
        <row r="12">
          <cell r="E12">
            <v>3250</v>
          </cell>
        </row>
      </sheetData>
      <sheetData sheetId="5056">
        <row r="12">
          <cell r="E12">
            <v>3250</v>
          </cell>
        </row>
      </sheetData>
      <sheetData sheetId="5057">
        <row r="12">
          <cell r="E12">
            <v>3250</v>
          </cell>
        </row>
      </sheetData>
      <sheetData sheetId="5058"/>
      <sheetData sheetId="5059"/>
      <sheetData sheetId="5060">
        <row r="12">
          <cell r="E12">
            <v>3250</v>
          </cell>
        </row>
      </sheetData>
      <sheetData sheetId="5061">
        <row r="12">
          <cell r="E12">
            <v>3250</v>
          </cell>
        </row>
      </sheetData>
      <sheetData sheetId="5062">
        <row r="12">
          <cell r="E12">
            <v>3250</v>
          </cell>
        </row>
      </sheetData>
      <sheetData sheetId="5063">
        <row r="12">
          <cell r="E12">
            <v>3250</v>
          </cell>
        </row>
      </sheetData>
      <sheetData sheetId="5064">
        <row r="12">
          <cell r="E12">
            <v>3250</v>
          </cell>
        </row>
      </sheetData>
      <sheetData sheetId="5065">
        <row r="12">
          <cell r="E12">
            <v>3250</v>
          </cell>
        </row>
      </sheetData>
      <sheetData sheetId="5066">
        <row r="12">
          <cell r="E12">
            <v>3250</v>
          </cell>
        </row>
      </sheetData>
      <sheetData sheetId="5067">
        <row r="12">
          <cell r="E12">
            <v>3250</v>
          </cell>
        </row>
      </sheetData>
      <sheetData sheetId="5068">
        <row r="12">
          <cell r="E12">
            <v>3250</v>
          </cell>
        </row>
      </sheetData>
      <sheetData sheetId="5069">
        <row r="12">
          <cell r="E12">
            <v>3250</v>
          </cell>
        </row>
      </sheetData>
      <sheetData sheetId="5070">
        <row r="12">
          <cell r="E12">
            <v>3250</v>
          </cell>
        </row>
      </sheetData>
      <sheetData sheetId="5071">
        <row r="12">
          <cell r="E12">
            <v>3250</v>
          </cell>
        </row>
      </sheetData>
      <sheetData sheetId="5072">
        <row r="12">
          <cell r="E12">
            <v>3250</v>
          </cell>
        </row>
      </sheetData>
      <sheetData sheetId="5073">
        <row r="12">
          <cell r="E12">
            <v>3250</v>
          </cell>
        </row>
      </sheetData>
      <sheetData sheetId="5074"/>
      <sheetData sheetId="5075">
        <row r="12">
          <cell r="E12">
            <v>3250</v>
          </cell>
        </row>
      </sheetData>
      <sheetData sheetId="5076">
        <row r="12">
          <cell r="E12">
            <v>3250</v>
          </cell>
        </row>
      </sheetData>
      <sheetData sheetId="5077"/>
      <sheetData sheetId="5078">
        <row r="12">
          <cell r="E12">
            <v>3250</v>
          </cell>
        </row>
      </sheetData>
      <sheetData sheetId="5079">
        <row r="12">
          <cell r="E12">
            <v>3250</v>
          </cell>
        </row>
      </sheetData>
      <sheetData sheetId="5080"/>
      <sheetData sheetId="5081"/>
      <sheetData sheetId="5082"/>
      <sheetData sheetId="5083"/>
      <sheetData sheetId="5084">
        <row r="12">
          <cell r="E12">
            <v>3250</v>
          </cell>
        </row>
      </sheetData>
      <sheetData sheetId="5085">
        <row r="12">
          <cell r="E12">
            <v>3250</v>
          </cell>
        </row>
      </sheetData>
      <sheetData sheetId="5086">
        <row r="12">
          <cell r="E12">
            <v>3250</v>
          </cell>
        </row>
      </sheetData>
      <sheetData sheetId="5087"/>
      <sheetData sheetId="5088">
        <row r="12">
          <cell r="E12">
            <v>3250</v>
          </cell>
        </row>
      </sheetData>
      <sheetData sheetId="5089">
        <row r="12">
          <cell r="E12">
            <v>3250</v>
          </cell>
        </row>
      </sheetData>
      <sheetData sheetId="5090">
        <row r="12">
          <cell r="E12">
            <v>3250</v>
          </cell>
        </row>
      </sheetData>
      <sheetData sheetId="5091"/>
      <sheetData sheetId="5092">
        <row r="12">
          <cell r="E12">
            <v>3250</v>
          </cell>
        </row>
      </sheetData>
      <sheetData sheetId="5093">
        <row r="12">
          <cell r="E12">
            <v>3250</v>
          </cell>
        </row>
      </sheetData>
      <sheetData sheetId="5094">
        <row r="12">
          <cell r="E12">
            <v>3250</v>
          </cell>
        </row>
      </sheetData>
      <sheetData sheetId="5095">
        <row r="12">
          <cell r="E12">
            <v>3250</v>
          </cell>
        </row>
      </sheetData>
      <sheetData sheetId="5096">
        <row r="12">
          <cell r="E12">
            <v>3250</v>
          </cell>
        </row>
      </sheetData>
      <sheetData sheetId="5097">
        <row r="12">
          <cell r="E12">
            <v>3250</v>
          </cell>
        </row>
      </sheetData>
      <sheetData sheetId="5098">
        <row r="12">
          <cell r="E12">
            <v>3250</v>
          </cell>
        </row>
      </sheetData>
      <sheetData sheetId="5099"/>
      <sheetData sheetId="5100"/>
      <sheetData sheetId="5101">
        <row r="12">
          <cell r="E12">
            <v>3250</v>
          </cell>
        </row>
      </sheetData>
      <sheetData sheetId="5102"/>
      <sheetData sheetId="5103">
        <row r="12">
          <cell r="E12">
            <v>3250</v>
          </cell>
        </row>
      </sheetData>
      <sheetData sheetId="5104">
        <row r="12">
          <cell r="E12">
            <v>3250</v>
          </cell>
        </row>
      </sheetData>
      <sheetData sheetId="5105">
        <row r="12">
          <cell r="E12">
            <v>3250</v>
          </cell>
        </row>
      </sheetData>
      <sheetData sheetId="5106"/>
      <sheetData sheetId="5107">
        <row r="12">
          <cell r="E12">
            <v>3250</v>
          </cell>
        </row>
      </sheetData>
      <sheetData sheetId="5108">
        <row r="12">
          <cell r="E12">
            <v>3250</v>
          </cell>
        </row>
      </sheetData>
      <sheetData sheetId="5109"/>
      <sheetData sheetId="5110">
        <row r="12">
          <cell r="E12">
            <v>3250</v>
          </cell>
        </row>
      </sheetData>
      <sheetData sheetId="5111"/>
      <sheetData sheetId="5112">
        <row r="12">
          <cell r="E12">
            <v>3250</v>
          </cell>
        </row>
      </sheetData>
      <sheetData sheetId="5113">
        <row r="12">
          <cell r="E12">
            <v>3250</v>
          </cell>
        </row>
      </sheetData>
      <sheetData sheetId="5114">
        <row r="12">
          <cell r="E12">
            <v>3250</v>
          </cell>
        </row>
      </sheetData>
      <sheetData sheetId="5115"/>
      <sheetData sheetId="5116">
        <row r="12">
          <cell r="E12">
            <v>3250</v>
          </cell>
        </row>
      </sheetData>
      <sheetData sheetId="5117"/>
      <sheetData sheetId="5118"/>
      <sheetData sheetId="5119">
        <row r="12">
          <cell r="E12">
            <v>3250</v>
          </cell>
        </row>
      </sheetData>
      <sheetData sheetId="5120"/>
      <sheetData sheetId="5121">
        <row r="12">
          <cell r="E12">
            <v>3250</v>
          </cell>
        </row>
      </sheetData>
      <sheetData sheetId="5122">
        <row r="12">
          <cell r="E12">
            <v>3250</v>
          </cell>
        </row>
      </sheetData>
      <sheetData sheetId="5123">
        <row r="12">
          <cell r="E12">
            <v>3250</v>
          </cell>
        </row>
      </sheetData>
      <sheetData sheetId="5124"/>
      <sheetData sheetId="5125"/>
      <sheetData sheetId="5126">
        <row r="12">
          <cell r="E12">
            <v>3250</v>
          </cell>
        </row>
      </sheetData>
      <sheetData sheetId="5127">
        <row r="12">
          <cell r="E12">
            <v>3250</v>
          </cell>
        </row>
      </sheetData>
      <sheetData sheetId="5128">
        <row r="12">
          <cell r="E12">
            <v>3250</v>
          </cell>
        </row>
      </sheetData>
      <sheetData sheetId="5129">
        <row r="12">
          <cell r="E12">
            <v>3250</v>
          </cell>
        </row>
      </sheetData>
      <sheetData sheetId="5130">
        <row r="12">
          <cell r="E12">
            <v>3250</v>
          </cell>
        </row>
      </sheetData>
      <sheetData sheetId="5131"/>
      <sheetData sheetId="5132"/>
      <sheetData sheetId="5133"/>
      <sheetData sheetId="5134"/>
      <sheetData sheetId="5135"/>
      <sheetData sheetId="5136">
        <row r="12">
          <cell r="E12">
            <v>3250</v>
          </cell>
        </row>
      </sheetData>
      <sheetData sheetId="5137">
        <row r="12">
          <cell r="E12">
            <v>3250</v>
          </cell>
        </row>
      </sheetData>
      <sheetData sheetId="5138"/>
      <sheetData sheetId="5139">
        <row r="12">
          <cell r="E12">
            <v>3250</v>
          </cell>
        </row>
      </sheetData>
      <sheetData sheetId="5140"/>
      <sheetData sheetId="5141"/>
      <sheetData sheetId="5142"/>
      <sheetData sheetId="5143">
        <row r="12">
          <cell r="E12">
            <v>3250</v>
          </cell>
        </row>
      </sheetData>
      <sheetData sheetId="5144">
        <row r="12">
          <cell r="E12">
            <v>3250</v>
          </cell>
        </row>
      </sheetData>
      <sheetData sheetId="5145">
        <row r="12">
          <cell r="E12">
            <v>3250</v>
          </cell>
        </row>
      </sheetData>
      <sheetData sheetId="5146">
        <row r="12">
          <cell r="E12">
            <v>3250</v>
          </cell>
        </row>
      </sheetData>
      <sheetData sheetId="5147">
        <row r="12">
          <cell r="E12">
            <v>3250</v>
          </cell>
        </row>
      </sheetData>
      <sheetData sheetId="5148">
        <row r="12">
          <cell r="E12">
            <v>3250</v>
          </cell>
        </row>
      </sheetData>
      <sheetData sheetId="5149"/>
      <sheetData sheetId="5150">
        <row r="12">
          <cell r="E12">
            <v>3250</v>
          </cell>
        </row>
      </sheetData>
      <sheetData sheetId="5151"/>
      <sheetData sheetId="5152">
        <row r="12">
          <cell r="E12">
            <v>3250</v>
          </cell>
        </row>
      </sheetData>
      <sheetData sheetId="5153">
        <row r="12">
          <cell r="E12">
            <v>3250</v>
          </cell>
        </row>
      </sheetData>
      <sheetData sheetId="5154">
        <row r="12">
          <cell r="E12">
            <v>3250</v>
          </cell>
        </row>
      </sheetData>
      <sheetData sheetId="5155">
        <row r="12">
          <cell r="E12">
            <v>3250</v>
          </cell>
        </row>
      </sheetData>
      <sheetData sheetId="5156"/>
      <sheetData sheetId="5157">
        <row r="12">
          <cell r="E12">
            <v>3250</v>
          </cell>
        </row>
      </sheetData>
      <sheetData sheetId="5158"/>
      <sheetData sheetId="5159"/>
      <sheetData sheetId="5160"/>
      <sheetData sheetId="5161">
        <row r="12">
          <cell r="E12">
            <v>3250</v>
          </cell>
        </row>
      </sheetData>
      <sheetData sheetId="5162">
        <row r="12">
          <cell r="E12">
            <v>3250</v>
          </cell>
        </row>
      </sheetData>
      <sheetData sheetId="5163"/>
      <sheetData sheetId="5164">
        <row r="12">
          <cell r="E12">
            <v>3250</v>
          </cell>
        </row>
      </sheetData>
      <sheetData sheetId="5165">
        <row r="12">
          <cell r="E12">
            <v>3250</v>
          </cell>
        </row>
      </sheetData>
      <sheetData sheetId="5166"/>
      <sheetData sheetId="5167"/>
      <sheetData sheetId="5168">
        <row r="12">
          <cell r="E12">
            <v>3250</v>
          </cell>
        </row>
      </sheetData>
      <sheetData sheetId="5169">
        <row r="12">
          <cell r="E12">
            <v>3250</v>
          </cell>
        </row>
      </sheetData>
      <sheetData sheetId="5170">
        <row r="12">
          <cell r="E12">
            <v>3250</v>
          </cell>
        </row>
      </sheetData>
      <sheetData sheetId="5171">
        <row r="12">
          <cell r="E12">
            <v>3250</v>
          </cell>
        </row>
      </sheetData>
      <sheetData sheetId="5172">
        <row r="12">
          <cell r="E12">
            <v>3250</v>
          </cell>
        </row>
      </sheetData>
      <sheetData sheetId="5173"/>
      <sheetData sheetId="5174">
        <row r="12">
          <cell r="E12">
            <v>3250</v>
          </cell>
        </row>
      </sheetData>
      <sheetData sheetId="5175"/>
      <sheetData sheetId="5176">
        <row r="12">
          <cell r="E12">
            <v>3250</v>
          </cell>
        </row>
      </sheetData>
      <sheetData sheetId="5177">
        <row r="12">
          <cell r="E12">
            <v>3250</v>
          </cell>
        </row>
      </sheetData>
      <sheetData sheetId="5178"/>
      <sheetData sheetId="5179"/>
      <sheetData sheetId="5180">
        <row r="12">
          <cell r="E12">
            <v>3250</v>
          </cell>
        </row>
      </sheetData>
      <sheetData sheetId="5181">
        <row r="12">
          <cell r="E12">
            <v>3250</v>
          </cell>
        </row>
      </sheetData>
      <sheetData sheetId="5182">
        <row r="12">
          <cell r="E12">
            <v>3250</v>
          </cell>
        </row>
      </sheetData>
      <sheetData sheetId="5183"/>
      <sheetData sheetId="5184"/>
      <sheetData sheetId="5185"/>
      <sheetData sheetId="5186"/>
      <sheetData sheetId="5187">
        <row r="12">
          <cell r="E12">
            <v>3250</v>
          </cell>
        </row>
      </sheetData>
      <sheetData sheetId="5188">
        <row r="12">
          <cell r="E12">
            <v>3250</v>
          </cell>
        </row>
      </sheetData>
      <sheetData sheetId="5189">
        <row r="12">
          <cell r="E12">
            <v>3250</v>
          </cell>
        </row>
      </sheetData>
      <sheetData sheetId="5190">
        <row r="12">
          <cell r="E12">
            <v>3250</v>
          </cell>
        </row>
      </sheetData>
      <sheetData sheetId="5191">
        <row r="12">
          <cell r="E12">
            <v>3250</v>
          </cell>
        </row>
      </sheetData>
      <sheetData sheetId="5192"/>
      <sheetData sheetId="5193">
        <row r="12">
          <cell r="E12">
            <v>3250</v>
          </cell>
        </row>
      </sheetData>
      <sheetData sheetId="5194">
        <row r="12">
          <cell r="E12">
            <v>3250</v>
          </cell>
        </row>
      </sheetData>
      <sheetData sheetId="5195">
        <row r="12">
          <cell r="E12">
            <v>3250</v>
          </cell>
        </row>
      </sheetData>
      <sheetData sheetId="5196"/>
      <sheetData sheetId="5197">
        <row r="12">
          <cell r="E12">
            <v>3250</v>
          </cell>
        </row>
      </sheetData>
      <sheetData sheetId="5198">
        <row r="12">
          <cell r="E12">
            <v>3250</v>
          </cell>
        </row>
      </sheetData>
      <sheetData sheetId="5199"/>
      <sheetData sheetId="5200"/>
      <sheetData sheetId="5201">
        <row r="12">
          <cell r="E12">
            <v>3250</v>
          </cell>
        </row>
      </sheetData>
      <sheetData sheetId="5202"/>
      <sheetData sheetId="5203"/>
      <sheetData sheetId="5204"/>
      <sheetData sheetId="5205"/>
      <sheetData sheetId="5206"/>
      <sheetData sheetId="5207"/>
      <sheetData sheetId="5208"/>
      <sheetData sheetId="5209">
        <row r="12">
          <cell r="E12">
            <v>3250</v>
          </cell>
        </row>
      </sheetData>
      <sheetData sheetId="5210">
        <row r="12">
          <cell r="E12">
            <v>3250</v>
          </cell>
        </row>
      </sheetData>
      <sheetData sheetId="5211">
        <row r="12">
          <cell r="E12">
            <v>3250</v>
          </cell>
        </row>
      </sheetData>
      <sheetData sheetId="5212"/>
      <sheetData sheetId="5213"/>
      <sheetData sheetId="5214"/>
      <sheetData sheetId="5215">
        <row r="12">
          <cell r="E12">
            <v>3250</v>
          </cell>
        </row>
      </sheetData>
      <sheetData sheetId="5216"/>
      <sheetData sheetId="5217">
        <row r="12">
          <cell r="E12">
            <v>3250</v>
          </cell>
        </row>
      </sheetData>
      <sheetData sheetId="5218">
        <row r="12">
          <cell r="E12">
            <v>3250</v>
          </cell>
        </row>
      </sheetData>
      <sheetData sheetId="5219">
        <row r="12">
          <cell r="E12">
            <v>3250</v>
          </cell>
        </row>
      </sheetData>
      <sheetData sheetId="5220"/>
      <sheetData sheetId="5221"/>
      <sheetData sheetId="5222"/>
      <sheetData sheetId="5223">
        <row r="12">
          <cell r="E12">
            <v>3250</v>
          </cell>
        </row>
      </sheetData>
      <sheetData sheetId="5224"/>
      <sheetData sheetId="5225"/>
      <sheetData sheetId="5226"/>
      <sheetData sheetId="5227"/>
      <sheetData sheetId="5228">
        <row r="12">
          <cell r="E12">
            <v>3250</v>
          </cell>
        </row>
      </sheetData>
      <sheetData sheetId="5229"/>
      <sheetData sheetId="5230"/>
      <sheetData sheetId="5231"/>
      <sheetData sheetId="5232"/>
      <sheetData sheetId="5233"/>
      <sheetData sheetId="5234"/>
      <sheetData sheetId="5235">
        <row r="12">
          <cell r="E12">
            <v>3250</v>
          </cell>
        </row>
      </sheetData>
      <sheetData sheetId="5236">
        <row r="12">
          <cell r="E12">
            <v>3250</v>
          </cell>
        </row>
      </sheetData>
      <sheetData sheetId="5237"/>
      <sheetData sheetId="5238"/>
      <sheetData sheetId="5239"/>
      <sheetData sheetId="5240"/>
      <sheetData sheetId="5241">
        <row r="12">
          <cell r="E12">
            <v>3250</v>
          </cell>
        </row>
      </sheetData>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sheetData sheetId="5289">
        <row r="12">
          <cell r="E12">
            <v>3250</v>
          </cell>
        </row>
      </sheetData>
      <sheetData sheetId="5290">
        <row r="12">
          <cell r="E12">
            <v>3250</v>
          </cell>
        </row>
      </sheetData>
      <sheetData sheetId="5291">
        <row r="12">
          <cell r="E12">
            <v>3250</v>
          </cell>
        </row>
      </sheetData>
      <sheetData sheetId="5292"/>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ow r="12">
          <cell r="E12">
            <v>3250</v>
          </cell>
        </row>
      </sheetData>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sheetData sheetId="5315">
        <row r="12">
          <cell r="E12">
            <v>3250</v>
          </cell>
        </row>
      </sheetData>
      <sheetData sheetId="5316"/>
      <sheetData sheetId="5317"/>
      <sheetData sheetId="5318">
        <row r="12">
          <cell r="E12">
            <v>3250</v>
          </cell>
        </row>
      </sheetData>
      <sheetData sheetId="5319">
        <row r="12">
          <cell r="E12">
            <v>3250</v>
          </cell>
        </row>
      </sheetData>
      <sheetData sheetId="5320"/>
      <sheetData sheetId="5321"/>
      <sheetData sheetId="5322"/>
      <sheetData sheetId="5323"/>
      <sheetData sheetId="5324"/>
      <sheetData sheetId="5325"/>
      <sheetData sheetId="5326">
        <row r="12">
          <cell r="E12">
            <v>3250</v>
          </cell>
        </row>
      </sheetData>
      <sheetData sheetId="5327"/>
      <sheetData sheetId="5328"/>
      <sheetData sheetId="5329"/>
      <sheetData sheetId="5330">
        <row r="12">
          <cell r="E12">
            <v>3250</v>
          </cell>
        </row>
      </sheetData>
      <sheetData sheetId="5331"/>
      <sheetData sheetId="5332"/>
      <sheetData sheetId="5333">
        <row r="12">
          <cell r="E12">
            <v>3250</v>
          </cell>
        </row>
      </sheetData>
      <sheetData sheetId="5334"/>
      <sheetData sheetId="5335">
        <row r="12">
          <cell r="E12">
            <v>3250</v>
          </cell>
        </row>
      </sheetData>
      <sheetData sheetId="5336"/>
      <sheetData sheetId="5337"/>
      <sheetData sheetId="5338">
        <row r="12">
          <cell r="E12">
            <v>3250</v>
          </cell>
        </row>
      </sheetData>
      <sheetData sheetId="5339">
        <row r="12">
          <cell r="E12">
            <v>3250</v>
          </cell>
        </row>
      </sheetData>
      <sheetData sheetId="5340">
        <row r="12">
          <cell r="E12">
            <v>3250</v>
          </cell>
        </row>
      </sheetData>
      <sheetData sheetId="5341">
        <row r="12">
          <cell r="E12">
            <v>3250</v>
          </cell>
        </row>
      </sheetData>
      <sheetData sheetId="5342">
        <row r="12">
          <cell r="E12">
            <v>3250</v>
          </cell>
        </row>
      </sheetData>
      <sheetData sheetId="5343"/>
      <sheetData sheetId="5344"/>
      <sheetData sheetId="5345">
        <row r="12">
          <cell r="E12">
            <v>3250</v>
          </cell>
        </row>
      </sheetData>
      <sheetData sheetId="5346">
        <row r="12">
          <cell r="E12">
            <v>3250</v>
          </cell>
        </row>
      </sheetData>
      <sheetData sheetId="5347">
        <row r="12">
          <cell r="E12">
            <v>3250</v>
          </cell>
        </row>
      </sheetData>
      <sheetData sheetId="5348">
        <row r="12">
          <cell r="E12">
            <v>3250</v>
          </cell>
        </row>
      </sheetData>
      <sheetData sheetId="5349"/>
      <sheetData sheetId="5350"/>
      <sheetData sheetId="5351"/>
      <sheetData sheetId="5352"/>
      <sheetData sheetId="5353">
        <row r="12">
          <cell r="E12">
            <v>3250</v>
          </cell>
        </row>
      </sheetData>
      <sheetData sheetId="5354">
        <row r="12">
          <cell r="E12">
            <v>3250</v>
          </cell>
        </row>
      </sheetData>
      <sheetData sheetId="5355"/>
      <sheetData sheetId="5356">
        <row r="12">
          <cell r="E12">
            <v>3250</v>
          </cell>
        </row>
      </sheetData>
      <sheetData sheetId="5357"/>
      <sheetData sheetId="5358">
        <row r="12">
          <cell r="E12">
            <v>3250</v>
          </cell>
        </row>
      </sheetData>
      <sheetData sheetId="5359">
        <row r="12">
          <cell r="E12">
            <v>3250</v>
          </cell>
        </row>
      </sheetData>
      <sheetData sheetId="5360">
        <row r="12">
          <cell r="E12">
            <v>3250</v>
          </cell>
        </row>
      </sheetData>
      <sheetData sheetId="5361"/>
      <sheetData sheetId="5362"/>
      <sheetData sheetId="5363">
        <row r="12">
          <cell r="E12">
            <v>3250</v>
          </cell>
        </row>
      </sheetData>
      <sheetData sheetId="5364"/>
      <sheetData sheetId="5365">
        <row r="12">
          <cell r="E12">
            <v>3250</v>
          </cell>
        </row>
      </sheetData>
      <sheetData sheetId="5366"/>
      <sheetData sheetId="5367"/>
      <sheetData sheetId="5368">
        <row r="12">
          <cell r="E12">
            <v>3250</v>
          </cell>
        </row>
      </sheetData>
      <sheetData sheetId="5369" refreshError="1"/>
      <sheetData sheetId="5370"/>
      <sheetData sheetId="5371">
        <row r="12">
          <cell r="E12">
            <v>3250</v>
          </cell>
        </row>
      </sheetData>
      <sheetData sheetId="5372"/>
      <sheetData sheetId="5373">
        <row r="12">
          <cell r="E12">
            <v>3250</v>
          </cell>
        </row>
      </sheetData>
      <sheetData sheetId="5374"/>
      <sheetData sheetId="5375">
        <row r="12">
          <cell r="E12">
            <v>3250</v>
          </cell>
        </row>
      </sheetData>
      <sheetData sheetId="5376"/>
      <sheetData sheetId="5377"/>
      <sheetData sheetId="5378"/>
      <sheetData sheetId="5379" refreshError="1"/>
      <sheetData sheetId="5380" refreshError="1"/>
      <sheetData sheetId="5381">
        <row r="12">
          <cell r="E12">
            <v>3250</v>
          </cell>
        </row>
      </sheetData>
      <sheetData sheetId="5382" refreshError="1"/>
      <sheetData sheetId="5383" refreshError="1"/>
      <sheetData sheetId="5384" refreshError="1"/>
      <sheetData sheetId="5385">
        <row r="12">
          <cell r="E12">
            <v>3250</v>
          </cell>
        </row>
      </sheetData>
      <sheetData sheetId="5386"/>
      <sheetData sheetId="5387">
        <row r="12">
          <cell r="E12">
            <v>3250</v>
          </cell>
        </row>
      </sheetData>
      <sheetData sheetId="5388"/>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sheetData sheetId="5398" refreshError="1"/>
      <sheetData sheetId="5399" refreshError="1"/>
      <sheetData sheetId="5400" refreshError="1"/>
      <sheetData sheetId="5401" refreshError="1"/>
      <sheetData sheetId="5402" refreshError="1"/>
      <sheetData sheetId="5403" refreshError="1"/>
      <sheetData sheetId="5404">
        <row r="12">
          <cell r="E12">
            <v>3250</v>
          </cell>
        </row>
      </sheetData>
      <sheetData sheetId="5405">
        <row r="12">
          <cell r="E12">
            <v>3250</v>
          </cell>
        </row>
      </sheetData>
      <sheetData sheetId="5406"/>
      <sheetData sheetId="5407">
        <row r="12">
          <cell r="E12">
            <v>3250</v>
          </cell>
        </row>
      </sheetData>
      <sheetData sheetId="5408"/>
      <sheetData sheetId="5409">
        <row r="12">
          <cell r="E12">
            <v>3250</v>
          </cell>
        </row>
      </sheetData>
      <sheetData sheetId="5410" refreshError="1"/>
      <sheetData sheetId="5411" refreshError="1"/>
      <sheetData sheetId="5412">
        <row r="12">
          <cell r="E12">
            <v>3250</v>
          </cell>
        </row>
      </sheetData>
      <sheetData sheetId="5413"/>
      <sheetData sheetId="5414" refreshError="1"/>
      <sheetData sheetId="5415" refreshError="1"/>
      <sheetData sheetId="5416"/>
      <sheetData sheetId="5417" refreshError="1"/>
      <sheetData sheetId="5418" refreshError="1"/>
      <sheetData sheetId="5419" refreshError="1"/>
      <sheetData sheetId="5420" refreshError="1"/>
      <sheetData sheetId="5421" refreshError="1"/>
      <sheetData sheetId="5422">
        <row r="12">
          <cell r="E12">
            <v>3250</v>
          </cell>
        </row>
      </sheetData>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sheetData sheetId="5447" refreshError="1"/>
      <sheetData sheetId="5448" refreshError="1"/>
      <sheetData sheetId="5449"/>
      <sheetData sheetId="5450"/>
      <sheetData sheetId="5451"/>
      <sheetData sheetId="5452" refreshError="1"/>
      <sheetData sheetId="5453"/>
      <sheetData sheetId="5454"/>
      <sheetData sheetId="5455">
        <row r="12">
          <cell r="E12">
            <v>3250</v>
          </cell>
        </row>
      </sheetData>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refreshError="1"/>
      <sheetData sheetId="5477" refreshError="1"/>
      <sheetData sheetId="5478" refreshError="1"/>
      <sheetData sheetId="5479" refreshError="1"/>
      <sheetData sheetId="5480" refreshError="1"/>
      <sheetData sheetId="5481">
        <row r="12">
          <cell r="E12">
            <v>3250</v>
          </cell>
        </row>
      </sheetData>
      <sheetData sheetId="5482" refreshError="1"/>
      <sheetData sheetId="5483"/>
      <sheetData sheetId="5484" refreshError="1"/>
      <sheetData sheetId="5485"/>
      <sheetData sheetId="5486"/>
      <sheetData sheetId="5487"/>
      <sheetData sheetId="5488"/>
      <sheetData sheetId="5489"/>
      <sheetData sheetId="5490"/>
      <sheetData sheetId="5491" refreshError="1"/>
      <sheetData sheetId="5492"/>
      <sheetData sheetId="5493"/>
      <sheetData sheetId="5494"/>
      <sheetData sheetId="5495"/>
      <sheetData sheetId="5496"/>
      <sheetData sheetId="5497"/>
      <sheetData sheetId="5498"/>
      <sheetData sheetId="5499"/>
      <sheetData sheetId="5500"/>
      <sheetData sheetId="5501">
        <row r="12">
          <cell r="E12">
            <v>3250</v>
          </cell>
        </row>
      </sheetData>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row r="12">
          <cell r="E12">
            <v>3250</v>
          </cell>
        </row>
      </sheetData>
      <sheetData sheetId="5540">
        <row r="12">
          <cell r="E12">
            <v>3250</v>
          </cell>
        </row>
      </sheetData>
      <sheetData sheetId="5541">
        <row r="12">
          <cell r="E12">
            <v>3250</v>
          </cell>
        </row>
      </sheetData>
      <sheetData sheetId="5542"/>
      <sheetData sheetId="5543"/>
      <sheetData sheetId="5544"/>
      <sheetData sheetId="5545"/>
      <sheetData sheetId="5546"/>
      <sheetData sheetId="5547">
        <row r="12">
          <cell r="E12">
            <v>3250</v>
          </cell>
        </row>
      </sheetData>
      <sheetData sheetId="5548"/>
      <sheetData sheetId="5549"/>
      <sheetData sheetId="5550"/>
      <sheetData sheetId="5551"/>
      <sheetData sheetId="5552"/>
      <sheetData sheetId="5553"/>
      <sheetData sheetId="5554"/>
      <sheetData sheetId="5555"/>
      <sheetData sheetId="5556"/>
      <sheetData sheetId="5557">
        <row r="12">
          <cell r="E12">
            <v>3250</v>
          </cell>
        </row>
      </sheetData>
      <sheetData sheetId="5558"/>
      <sheetData sheetId="5559"/>
      <sheetData sheetId="5560"/>
      <sheetData sheetId="5561"/>
      <sheetData sheetId="5562"/>
      <sheetData sheetId="5563"/>
      <sheetData sheetId="5564"/>
      <sheetData sheetId="5565"/>
      <sheetData sheetId="5566"/>
      <sheetData sheetId="5567"/>
      <sheetData sheetId="5568"/>
      <sheetData sheetId="5569">
        <row r="12">
          <cell r="E12">
            <v>3250</v>
          </cell>
        </row>
      </sheetData>
      <sheetData sheetId="5570"/>
      <sheetData sheetId="5571">
        <row r="12">
          <cell r="E12">
            <v>3250</v>
          </cell>
        </row>
      </sheetData>
      <sheetData sheetId="5572"/>
      <sheetData sheetId="5573">
        <row r="12">
          <cell r="E12">
            <v>3250</v>
          </cell>
        </row>
      </sheetData>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row r="12">
          <cell r="E12">
            <v>3250</v>
          </cell>
        </row>
      </sheetData>
      <sheetData sheetId="5602"/>
      <sheetData sheetId="5603">
        <row r="12">
          <cell r="E12">
            <v>3250</v>
          </cell>
        </row>
      </sheetData>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row r="12">
          <cell r="E12">
            <v>3250</v>
          </cell>
        </row>
      </sheetData>
      <sheetData sheetId="5620"/>
      <sheetData sheetId="5621">
        <row r="12">
          <cell r="E12">
            <v>3250</v>
          </cell>
        </row>
      </sheetData>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refreshError="1"/>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refreshError="1"/>
      <sheetData sheetId="5670" refreshError="1"/>
      <sheetData sheetId="5671" refreshError="1"/>
      <sheetData sheetId="5672" refreshError="1"/>
      <sheetData sheetId="5673" refreshError="1"/>
      <sheetData sheetId="5674"/>
      <sheetData sheetId="5675" refreshError="1"/>
      <sheetData sheetId="5676" refreshError="1"/>
      <sheetData sheetId="5677" refreshError="1"/>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row r="12">
          <cell r="E12">
            <v>3250</v>
          </cell>
        </row>
      </sheetData>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row r="12">
          <cell r="E12">
            <v>3250</v>
          </cell>
        </row>
      </sheetData>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row r="12">
          <cell r="E12">
            <v>3250</v>
          </cell>
        </row>
      </sheetData>
      <sheetData sheetId="5735"/>
      <sheetData sheetId="5736"/>
      <sheetData sheetId="5737"/>
      <sheetData sheetId="5738"/>
      <sheetData sheetId="5739"/>
      <sheetData sheetId="5740"/>
      <sheetData sheetId="5741">
        <row r="12">
          <cell r="E12">
            <v>3250</v>
          </cell>
        </row>
      </sheetData>
      <sheetData sheetId="5742"/>
      <sheetData sheetId="5743"/>
      <sheetData sheetId="5744"/>
      <sheetData sheetId="5745"/>
      <sheetData sheetId="5746"/>
      <sheetData sheetId="5747">
        <row r="12">
          <cell r="E12">
            <v>3250</v>
          </cell>
        </row>
      </sheetData>
      <sheetData sheetId="5748"/>
      <sheetData sheetId="5749"/>
      <sheetData sheetId="5750"/>
      <sheetData sheetId="5751"/>
      <sheetData sheetId="5752"/>
      <sheetData sheetId="5753"/>
      <sheetData sheetId="5754">
        <row r="12">
          <cell r="E12">
            <v>3250</v>
          </cell>
        </row>
      </sheetData>
      <sheetData sheetId="5755"/>
      <sheetData sheetId="5756">
        <row r="12">
          <cell r="E12">
            <v>3250</v>
          </cell>
        </row>
      </sheetData>
      <sheetData sheetId="5757"/>
      <sheetData sheetId="5758"/>
      <sheetData sheetId="5759"/>
      <sheetData sheetId="5760"/>
      <sheetData sheetId="576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sheetData sheetId="5785"/>
      <sheetData sheetId="5786"/>
      <sheetData sheetId="5787"/>
      <sheetData sheetId="5788"/>
      <sheetData sheetId="5789"/>
      <sheetData sheetId="5790"/>
      <sheetData sheetId="5791"/>
      <sheetData sheetId="5792"/>
      <sheetData sheetId="5793"/>
      <sheetData sheetId="5794"/>
      <sheetData sheetId="5795">
        <row r="12">
          <cell r="E12">
            <v>3250</v>
          </cell>
        </row>
      </sheetData>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row r="12">
          <cell r="E12">
            <v>3250</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row r="12">
          <cell r="E12">
            <v>3250</v>
          </cell>
        </row>
      </sheetData>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refreshError="1"/>
      <sheetData sheetId="6128"/>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sheetData sheetId="6230"/>
      <sheetData sheetId="6231"/>
      <sheetData sheetId="6232"/>
      <sheetData sheetId="6233"/>
      <sheetData sheetId="6234"/>
      <sheetData sheetId="6235"/>
      <sheetData sheetId="6236"/>
      <sheetData sheetId="6237"/>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sheetData sheetId="6276"/>
      <sheetData sheetId="6277"/>
      <sheetData sheetId="6278"/>
      <sheetData sheetId="6279"/>
      <sheetData sheetId="6280"/>
      <sheetData sheetId="6281"/>
      <sheetData sheetId="6282"/>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refreshError="1"/>
      <sheetData sheetId="6541" refreshError="1"/>
      <sheetData sheetId="6542"/>
      <sheetData sheetId="6543" refreshError="1"/>
      <sheetData sheetId="6544"/>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sheetData sheetId="6581" refreshError="1"/>
      <sheetData sheetId="6582" refreshError="1"/>
      <sheetData sheetId="6583" refreshError="1"/>
      <sheetData sheetId="6584"/>
      <sheetData sheetId="6585"/>
      <sheetData sheetId="6586"/>
      <sheetData sheetId="6587"/>
      <sheetData sheetId="6588" refreshError="1"/>
      <sheetData sheetId="6589" refreshError="1"/>
      <sheetData sheetId="6590" refreshError="1"/>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refreshError="1"/>
      <sheetData sheetId="6611" refreshError="1"/>
      <sheetData sheetId="6612" refreshError="1"/>
      <sheetData sheetId="6613"/>
      <sheetData sheetId="6614"/>
      <sheetData sheetId="6615"/>
      <sheetData sheetId="6616"/>
      <sheetData sheetId="6617"/>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sheetData sheetId="6630" refreshError="1"/>
      <sheetData sheetId="6631" refreshError="1"/>
      <sheetData sheetId="6632">
        <row r="12">
          <cell r="E12">
            <v>3250</v>
          </cell>
        </row>
      </sheetData>
      <sheetData sheetId="6633" refreshError="1"/>
      <sheetData sheetId="6634" refreshError="1"/>
      <sheetData sheetId="6635" refreshError="1"/>
      <sheetData sheetId="6636" refreshError="1"/>
      <sheetData sheetId="6637" refreshError="1"/>
      <sheetData sheetId="6638" refreshError="1"/>
      <sheetData sheetId="6639"/>
      <sheetData sheetId="6640" refreshError="1"/>
      <sheetData sheetId="6641" refreshError="1"/>
      <sheetData sheetId="6642" refreshError="1"/>
      <sheetData sheetId="6643" refreshError="1"/>
      <sheetData sheetId="6644" refreshError="1"/>
      <sheetData sheetId="6645" refreshError="1"/>
      <sheetData sheetId="6646"/>
      <sheetData sheetId="6647"/>
      <sheetData sheetId="6648" refreshError="1"/>
      <sheetData sheetId="6649"/>
      <sheetData sheetId="6650" refreshError="1"/>
      <sheetData sheetId="6651" refreshError="1"/>
      <sheetData sheetId="6652" refreshError="1"/>
      <sheetData sheetId="6653" refreshError="1"/>
      <sheetData sheetId="6654" refreshError="1"/>
      <sheetData sheetId="6655"/>
      <sheetData sheetId="6656" refreshError="1"/>
      <sheetData sheetId="6657" refreshError="1"/>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refreshError="1"/>
      <sheetData sheetId="6675" refreshError="1"/>
      <sheetData sheetId="6676" refreshError="1"/>
      <sheetData sheetId="6677"/>
      <sheetData sheetId="6678"/>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sheetData sheetId="6698"/>
      <sheetData sheetId="6699" refreshError="1"/>
      <sheetData sheetId="6700" refreshError="1"/>
      <sheetData sheetId="6701" refreshError="1"/>
      <sheetData sheetId="6702" refreshError="1"/>
      <sheetData sheetId="6703"/>
      <sheetData sheetId="6704"/>
      <sheetData sheetId="6705"/>
      <sheetData sheetId="6706"/>
      <sheetData sheetId="6707" refreshError="1"/>
      <sheetData sheetId="6708" refreshError="1"/>
      <sheetData sheetId="6709"/>
      <sheetData sheetId="6710" refreshError="1"/>
      <sheetData sheetId="6711"/>
      <sheetData sheetId="6712"/>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sheetData sheetId="6723" refreshError="1"/>
      <sheetData sheetId="6724" refreshError="1"/>
      <sheetData sheetId="6725" refreshError="1"/>
      <sheetData sheetId="6726"/>
      <sheetData sheetId="6727" refreshError="1"/>
      <sheetData sheetId="6728" refreshError="1"/>
      <sheetData sheetId="6729" refreshError="1"/>
      <sheetData sheetId="6730" refreshError="1"/>
      <sheetData sheetId="6731" refreshError="1"/>
      <sheetData sheetId="6732" refreshError="1"/>
      <sheetData sheetId="6733" refreshError="1"/>
      <sheetData sheetId="6734"/>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ow r="12">
          <cell r="E12">
            <v>3250</v>
          </cell>
        </row>
      </sheetData>
      <sheetData sheetId="6759"/>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ow r="12">
          <cell r="E12">
            <v>3250</v>
          </cell>
        </row>
      </sheetData>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sheetData sheetId="6790">
        <row r="12">
          <cell r="E12">
            <v>3250</v>
          </cell>
        </row>
      </sheetData>
      <sheetData sheetId="6791">
        <row r="12">
          <cell r="E12">
            <v>3250</v>
          </cell>
        </row>
      </sheetData>
      <sheetData sheetId="6792"/>
      <sheetData sheetId="6793"/>
      <sheetData sheetId="6794"/>
      <sheetData sheetId="6795">
        <row r="12">
          <cell r="E12">
            <v>3250</v>
          </cell>
        </row>
      </sheetData>
      <sheetData sheetId="6796"/>
      <sheetData sheetId="6797"/>
      <sheetData sheetId="6798"/>
      <sheetData sheetId="6799">
        <row r="12">
          <cell r="E12">
            <v>3250</v>
          </cell>
        </row>
      </sheetData>
      <sheetData sheetId="6800">
        <row r="12">
          <cell r="E12">
            <v>3250</v>
          </cell>
        </row>
      </sheetData>
      <sheetData sheetId="6801" refreshError="1"/>
      <sheetData sheetId="6802"/>
      <sheetData sheetId="6803"/>
      <sheetData sheetId="6804"/>
      <sheetData sheetId="6805"/>
      <sheetData sheetId="6806"/>
      <sheetData sheetId="6807"/>
      <sheetData sheetId="6808"/>
      <sheetData sheetId="6809"/>
      <sheetData sheetId="6810"/>
      <sheetData sheetId="6811" refreshError="1"/>
      <sheetData sheetId="6812" refreshError="1"/>
      <sheetData sheetId="6813" refreshError="1"/>
      <sheetData sheetId="6814"/>
      <sheetData sheetId="6815"/>
      <sheetData sheetId="6816"/>
      <sheetData sheetId="6817"/>
      <sheetData sheetId="6818"/>
      <sheetData sheetId="6819" refreshError="1"/>
      <sheetData sheetId="6820" refreshError="1"/>
      <sheetData sheetId="6821" refreshError="1"/>
      <sheetData sheetId="6822" refreshError="1"/>
      <sheetData sheetId="6823"/>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sheetData sheetId="6850">
        <row r="12">
          <cell r="E12">
            <v>3250</v>
          </cell>
        </row>
      </sheetData>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refreshError="1"/>
      <sheetData sheetId="7330"/>
      <sheetData sheetId="7331" refreshError="1"/>
      <sheetData sheetId="7332" refreshError="1"/>
      <sheetData sheetId="7333" refreshError="1"/>
      <sheetData sheetId="7334" refreshError="1"/>
      <sheetData sheetId="7335"/>
      <sheetData sheetId="7336"/>
      <sheetData sheetId="7337"/>
      <sheetData sheetId="7338"/>
      <sheetData sheetId="7339"/>
      <sheetData sheetId="7340"/>
      <sheetData sheetId="734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NCIAN"/>
      <sheetName val="Alat"/>
      <sheetName val="Persiapan"/>
      <sheetName val="Bau"/>
      <sheetName val="Rupa"/>
      <sheetName val="Bank"/>
      <sheetName val="Rekindirect"/>
      <sheetName val="kURVAS"/>
      <sheetName val="Pengalaman"/>
      <sheetName val="Rencalat"/>
      <sheetName val="Daftalat SBY"/>
      <sheetName val="DaftalatYogya"/>
      <sheetName val="Sheet1"/>
      <sheetName val="Analisa"/>
      <sheetName val="Analisa-Prelim"/>
      <sheetName val="Harga satuan"/>
      <sheetName val="Upah borong"/>
      <sheetName val="dasboard"/>
      <sheetName val="PENGAJU.MATERIAL"/>
      <sheetName val="harsat"/>
      <sheetName val="Harsat struktur"/>
      <sheetName val="Spec"/>
      <sheetName val="Analisa Ars"/>
      <sheetName val="Analisa struktur"/>
      <sheetName val="AnalisaSaniter"/>
      <sheetName val="harga jadi"/>
      <sheetName val="H.Satuan"/>
      <sheetName val="rab"/>
      <sheetName val="Rekap Direct Cost"/>
      <sheetName val="prog-mgu"/>
      <sheetName val="Upah"/>
      <sheetName val="U,B"/>
      <sheetName val="ELEKTRIKAL"/>
      <sheetName val="SNI-17-3-09"/>
      <sheetName val="TOWN"/>
      <sheetName val="Rekap-Bdg"/>
      <sheetName val="bahan"/>
      <sheetName val="DAF-1"/>
      <sheetName val="BQ"/>
      <sheetName val="Upah_Bahan"/>
      <sheetName val="LS_Rutin"/>
      <sheetName val="Supl.X"/>
      <sheetName val="Agregat Halus &amp; Kasar"/>
      <sheetName val="harga"/>
      <sheetName val="Rekap"/>
      <sheetName val="Final(1)summary"/>
      <sheetName val="Anal-1"/>
      <sheetName val="STR"/>
      <sheetName val="Fill this out first___"/>
      <sheetName val="Proj Sum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SI"/>
      <sheetName val="TERBILANG"/>
      <sheetName val="REKAP"/>
      <sheetName val="ANALISA"/>
      <sheetName val="BAHAN"/>
      <sheetName val="RAB"/>
      <sheetName val="BACKUP VOL ATAP"/>
      <sheetName val="BACKUP VOL  struktur "/>
      <sheetName val="BACKUP VOL ATAP (2)"/>
      <sheetName val="Sheet1"/>
      <sheetName val="RAB-2"/>
      <sheetName val="DKH"/>
      <sheetName val="Harsat Bahan"/>
      <sheetName val="ANalisa "/>
      <sheetName val="Basic Price"/>
      <sheetName val="UPAH"/>
      <sheetName val="02.REKAP ANALISA FA MC-100"/>
      <sheetName val="VK ARS"/>
      <sheetName val="BQ"/>
      <sheetName val="boq"/>
    </sheetNames>
    <sheetDataSet>
      <sheetData sheetId="0" refreshError="1"/>
      <sheetData sheetId="1" refreshError="1"/>
      <sheetData sheetId="2" refreshError="1"/>
      <sheetData sheetId="3" refreshError="1">
        <row r="462">
          <cell r="G462">
            <v>4408879.1498833336</v>
          </cell>
        </row>
        <row r="468">
          <cell r="G468">
            <v>3779013.4298833339</v>
          </cell>
        </row>
      </sheetData>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l"/>
      <sheetName val="Hrg"/>
      <sheetName val="Anl"/>
      <sheetName val="RAB RKB"/>
      <sheetName val="RAB WC"/>
      <sheetName val="Srn&amp;Mbl"/>
      <sheetName val="Rkp"/>
      <sheetName val="Schd (2)"/>
      <sheetName val="Schd (3)"/>
      <sheetName val="Sheet4"/>
      <sheetName val="Sheet5"/>
      <sheetName val="Sheet6"/>
      <sheetName val="Sheet7"/>
      <sheetName val="Sheet8"/>
      <sheetName val="Sheet9"/>
      <sheetName val="Sheet10"/>
      <sheetName val="Harsat_marina"/>
      <sheetName val="TOWN"/>
      <sheetName val="mingguan1-4"/>
      <sheetName val="HARGA ALAT"/>
    </sheetNames>
    <sheetDataSet>
      <sheetData sheetId="0" refreshError="1">
        <row r="2">
          <cell r="C2" t="str">
            <v xml:space="preserve">CV. CIPTA BANGUN MANDIRI </v>
          </cell>
        </row>
      </sheetData>
      <sheetData sheetId="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n"/>
      <sheetName val="VOL_ATAP (2)"/>
      <sheetName val="TERBILANG"/>
      <sheetName val="Bahan"/>
      <sheetName val="REKAP"/>
      <sheetName val="ANalisa "/>
      <sheetName val="RAB_OK"/>
      <sheetName val="BACKUP VOL ARS"/>
      <sheetName val="BACKUP VOL  STR"/>
      <sheetName val="WESI"/>
      <sheetName val="VOL_ATAP"/>
      <sheetName val="Sheet2"/>
      <sheetName val="RAB-3"/>
      <sheetName val="ANALISA"/>
      <sheetName val="Harsat Upah"/>
      <sheetName val="Harsat Bahan"/>
      <sheetName val="isian"/>
      <sheetName val="HB"/>
      <sheetName val="112-885"/>
      <sheetName val="STR"/>
      <sheetName val="Fill this out first___"/>
      <sheetName val="BAHAN (2)"/>
      <sheetName val="Harga Dasar"/>
    </sheetNames>
    <sheetDataSet>
      <sheetData sheetId="0" refreshError="1"/>
      <sheetData sheetId="1" refreshError="1"/>
      <sheetData sheetId="2" refreshError="1"/>
      <sheetData sheetId="3" refreshError="1"/>
      <sheetData sheetId="4" refreshError="1"/>
      <sheetData sheetId="5" refreshError="1">
        <row r="4908">
          <cell r="H4908">
            <v>38500</v>
          </cell>
        </row>
        <row r="4917">
          <cell r="H4917">
            <v>55750</v>
          </cell>
        </row>
        <row r="4926">
          <cell r="H4926">
            <v>46600</v>
          </cell>
        </row>
        <row r="4935">
          <cell r="H4935">
            <v>84900</v>
          </cell>
        </row>
        <row r="4944">
          <cell r="H4944">
            <v>104800</v>
          </cell>
        </row>
        <row r="4953">
          <cell r="H4953">
            <v>212150</v>
          </cell>
        </row>
        <row r="4962">
          <cell r="H4962">
            <v>305000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Survei"/>
      <sheetName val="Daftar Isi"/>
      <sheetName val="1.1 ALAT TULIS KANTOR"/>
      <sheetName val="1.2 ALAT PRLNGKPN KANTOR"/>
      <sheetName val="I.1.3 BARANG CETAKAN"/>
      <sheetName val="I.1.4 PRLATAN SISTEM INFRMSI"/>
      <sheetName val="I.1.5 PRLATAN ELEKTRONIK"/>
      <sheetName val="I.2.1.1 BAHAN BANGUNAN"/>
      <sheetName val="BIDANG BINA MARGA"/>
      <sheetName val="ANALISA HRG SAT (Flexible Pvm) "/>
      <sheetName val="I.2.1.2 Mech&amp;Elect"/>
      <sheetName val="I.2.1.3 PERALATAN PRTKNG &amp; PLTH"/>
      <sheetName val="I.2.1.4 PERALATAN SURVEI PNGKR"/>
      <sheetName val="I.2.2.1 KHTAN, PKBUN, PRTN, IKN"/>
      <sheetName val="I.2.2.2 ALT&amp;SRNA PERT,HUT,NAK"/>
      <sheetName val="I.2.2.3 OBATOBATAN"/>
      <sheetName val="penyusunan jasa konsultan"/>
      <sheetName val="I.4.2 Reimursable cost"/>
      <sheetName val="I.4.3 upah tenaga"/>
      <sheetName val="I.3.1 SERAGAM"/>
      <sheetName val="I.3.2 ALAT STUDIO"/>
      <sheetName val="I.3.3 PERLENGKAPAN OLAH RAGA"/>
      <sheetName val="I.3.4 BRNG BRCRAK KSENIAN,BDY"/>
      <sheetName val="I.3.5 Bhn Kimia&amp;perl"/>
      <sheetName val="I.3.6 SPARE PART,BAN,ACCU&amp;OLI"/>
      <sheetName val="I.3.7 HARGA SEWA"/>
      <sheetName val="I.4.4 AMDAL+PEMETAAN"/>
      <sheetName val="I.3.9 BIAYA PUBLIKASI INFO"/>
      <sheetName val="SCH"/>
      <sheetName val="BAP-MC1-4"/>
      <sheetName val="Bahan dan upah"/>
      <sheetName val="bill 3.9"/>
    </sheetNames>
    <sheetDataSet>
      <sheetData sheetId="0"/>
      <sheetData sheetId="1"/>
      <sheetData sheetId="2">
        <row r="3">
          <cell r="A3" t="str">
            <v>TAHUN ANGGARAN 2012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BILANG"/>
      <sheetName val="RAB"/>
      <sheetName val="REKAP"/>
      <sheetName val="ANalisa "/>
      <sheetName val="Bahan"/>
      <sheetName val="backup_sipil_arsitek"/>
      <sheetName val="backup_LANSKP"/>
      <sheetName val="WESI"/>
      <sheetName val="VOL_ATAP "/>
      <sheetName val="Tanaman Hias"/>
      <sheetName val="Sheet1"/>
      <sheetName val="ANAL KOEF"/>
      <sheetName val="Pag_hal"/>
      <sheetName val="Daftar Upah&amp;Bahan"/>
      <sheetName val="DATA BASE"/>
      <sheetName val="ANALISA"/>
      <sheetName val="BAHAN (2)"/>
      <sheetName val="Koefisien"/>
      <sheetName val="isian"/>
    </sheetNames>
    <sheetDataSet>
      <sheetData sheetId="0" refreshError="1"/>
      <sheetData sheetId="1" refreshError="1"/>
      <sheetData sheetId="2" refreshError="1"/>
      <sheetData sheetId="3" refreshError="1">
        <row r="1064">
          <cell r="H1064">
            <v>3483750</v>
          </cell>
        </row>
        <row r="3486">
          <cell r="H3486">
            <v>335550</v>
          </cell>
        </row>
      </sheetData>
      <sheetData sheetId="4" refreshError="1"/>
      <sheetData sheetId="5"/>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atuan (2)"/>
      <sheetName val="2000-bln"/>
      <sheetName val="1000-bln"/>
      <sheetName val="ATB-2000"/>
      <sheetName val="ATB-1000"/>
      <sheetName val="H.Satuan"/>
      <sheetName val="Analisa-1"/>
      <sheetName val="cold mill"/>
      <sheetName val="Sheet3"/>
      <sheetName val="Sheet4"/>
      <sheetName val="Sheet5"/>
      <sheetName val="Sheet6"/>
      <sheetName val="Sheet7"/>
      <sheetName val="H_Satuan"/>
      <sheetName val="Analisa 2"/>
      <sheetName val="Koefisien"/>
      <sheetName val="A"/>
      <sheetName val="BQ"/>
      <sheetName val="Rekap Biaya"/>
      <sheetName val="Daftar Subkon"/>
      <sheetName val="Price Biaya Cadangan"/>
      <sheetName val="BQ.Rekapitulasi  Akhir"/>
      <sheetName val="Rekap"/>
      <sheetName val="DAF-1"/>
      <sheetName val="A(Rev.3)"/>
      <sheetName val="Agregat Halus &amp; Kasar"/>
      <sheetName val="Tataudara"/>
      <sheetName val="MEK"/>
      <sheetName val="AHSbj"/>
      <sheetName val="ANALISA"/>
      <sheetName val="ANALISA TENDER"/>
      <sheetName val="Daftar Harga"/>
      <sheetName val="8LT 12"/>
      <sheetName val="SBDY"/>
      <sheetName val="DAPRO"/>
      <sheetName val="ANA-C"/>
      <sheetName val="Cover Daf-2"/>
      <sheetName val="D4"/>
      <sheetName val="D6"/>
      <sheetName val="D7"/>
      <sheetName val="D8"/>
      <sheetName val="Supl.X"/>
      <sheetName val="HARGA MATERIAL"/>
      <sheetName val="Form-3.3"/>
      <sheetName val="rekap ahs"/>
      <sheetName val="rekap-bialat"/>
      <sheetName val="Sales"/>
      <sheetName val="Cover"/>
      <sheetName val="II"/>
      <sheetName val="III"/>
      <sheetName val="Mall"/>
      <sheetName val="HRG BHN"/>
      <sheetName val="SUB TOTAL___"/>
      <sheetName val="Rkp"/>
      <sheetName val="BQ-1A"/>
      <sheetName val="HarSat"/>
      <sheetName val="Rekap Direct Cost"/>
      <sheetName val="DESBT"/>
      <sheetName val="A-12"/>
      <sheetName val="플랜트 설치"/>
      <sheetName val="DC HOT MIX2"/>
      <sheetName val="BQ-Str"/>
      <sheetName val="Faktor"/>
      <sheetName val="Rekap-Bdg"/>
      <sheetName val="ANALISA PEK.UMUM"/>
      <sheetName val="harga"/>
      <sheetName val="ENG-101"/>
      <sheetName val="Man Power"/>
      <sheetName val="BOQ KSN"/>
      <sheetName val="Daftar Upah"/>
      <sheetName val="Concrete"/>
      <sheetName val="Fins_Beng_Fas"/>
      <sheetName val="Fins-Beng&amp;Fas"/>
      <sheetName val="Pag_hal_pos"/>
      <sheetName val="TOWN"/>
      <sheetName val="BQ ARS"/>
      <sheetName val="PAD_F"/>
      <sheetName val="AC"/>
      <sheetName val="000000"/>
      <sheetName val="Input Data"/>
      <sheetName val="Sumber Daya"/>
      <sheetName val="H.DASAR"/>
      <sheetName val="ALAT"/>
      <sheetName val="PO-2"/>
      <sheetName val="rekap2"/>
      <sheetName val="SEX"/>
      <sheetName val="Rate"/>
      <sheetName val="112-885"/>
      <sheetName val="RKP-2"/>
      <sheetName val="Daft upah, bahan &amp;alat"/>
      <sheetName val="CIVIL_1"/>
      <sheetName val="RAB"/>
      <sheetName val="LS_Rutin"/>
      <sheetName val="beton"/>
      <sheetName val="Embong-Malang"/>
      <sheetName val="MAP"/>
      <sheetName val="ALOKASI"/>
      <sheetName val="BOQ "/>
      <sheetName val="RINCIAN SD."/>
      <sheetName val="Plumbing"/>
      <sheetName val="ELEMENT SUM"/>
      <sheetName val="lokasari_el"/>
      <sheetName val="RKP-BOQ"/>
      <sheetName val="DW"/>
      <sheetName val="RANGKUM"/>
      <sheetName val="REF.ONLY"/>
      <sheetName val="RFP003D"/>
      <sheetName val="BQ.Rekapitulasi Akhir"/>
      <sheetName val="#REF"/>
      <sheetName val="Fill this out first___"/>
      <sheetName val="??? ??"/>
      <sheetName val="BQ_Rekapitulasi  Akhir"/>
      <sheetName val="BQ PL "/>
      <sheetName val="STR"/>
      <sheetName val="Material"/>
      <sheetName val="Upah"/>
      <sheetName val="Rkap Bya"/>
      <sheetName val="RAB.SEKRETARIAT (1)"/>
      <sheetName val="STR(CANCEL)"/>
      <sheetName val="CABLE BULK"/>
      <sheetName val="TOEC"/>
      <sheetName val="index"/>
      <sheetName val="An.PLB"/>
      <sheetName val="S_Suramadu"/>
      <sheetName val="Weight Bridge"/>
      <sheetName val="Basic P"/>
      <sheetName val="TE TS FA LAN MATV"/>
      <sheetName val="Harga Satuan"/>
      <sheetName val="H_Satuan_(2)"/>
      <sheetName val="H_Satuan1"/>
      <sheetName val="cold_mill"/>
      <sheetName val="Daftar_Subkon"/>
      <sheetName val="Analisa_2"/>
      <sheetName val="Rekap_Biaya"/>
      <sheetName val="Price_Biaya_Cadangan"/>
      <sheetName val="BQ_Rekapitulasi__Akhir"/>
      <sheetName val="Cover_Daf-2"/>
      <sheetName val="8LT_12"/>
      <sheetName val="tbl-ska"/>
      <sheetName val="BHN"/>
      <sheetName val="AC-2"/>
      <sheetName val="bahan "/>
      <sheetName val="prog-mgu"/>
      <sheetName val="rincian per proyek"/>
      <sheetName val="boq"/>
      <sheetName val="AKP-01"/>
      <sheetName val="Sub"/>
      <sheetName val="RAP"/>
      <sheetName val="SCH"/>
      <sheetName val="Harga S Dasar"/>
      <sheetName val="rekap index eskalasi"/>
      <sheetName val="AN-E"/>
      <sheetName val="perbandingan"/>
      <sheetName val="Harsat Bahan"/>
      <sheetName val="PROD-MAT"/>
      <sheetName val="Sat Bah _ Up"/>
      <sheetName val="Kantor_Str_Ars_Tmbh"/>
      <sheetName val="Cover Daf_2"/>
      <sheetName val="Analisa ARS"/>
      <sheetName val="Vol. Mat SC"/>
      <sheetName val="Kuantitas &amp; Harga"/>
      <sheetName val="Data"/>
      <sheetName val="WF"/>
      <sheetName val="D-3"/>
      <sheetName val="INDIR"/>
      <sheetName val="Daft 2.1"/>
      <sheetName val="PAD-F"/>
      <sheetName val="TABEL"/>
      <sheetName val="str-Rab"/>
      <sheetName val="SPH"/>
      <sheetName val="Conn. Lib"/>
      <sheetName val="TOTAL"/>
      <sheetName val="Price Persiapan dan Penunjang"/>
      <sheetName val="EE-PROP"/>
      <sheetName val="PROGRESS"/>
      <sheetName val="DAF-2"/>
      <sheetName val="Div2"/>
      <sheetName val="HRG-DASAR"/>
      <sheetName val="U. div 2"/>
      <sheetName val="Grand Sum BT"/>
      <sheetName val="Analisa RAP"/>
      <sheetName val="Markup"/>
      <sheetName val="Sumda1"/>
      <sheetName val="Sum IF"/>
      <sheetName val="schalat"/>
      <sheetName val="cash flow"/>
      <sheetName val="___ __"/>
      <sheetName val="DP"/>
      <sheetName val="VOL"/>
      <sheetName val="Rekap Sal"/>
      <sheetName val="SAT-DAS"/>
      <sheetName val="RENTAL1"/>
      <sheetName val="AUG02"/>
      <sheetName val="Upah_Bahan"/>
      <sheetName val="gvl"/>
      <sheetName val="Page 1"/>
      <sheetName val="UPAL"/>
      <sheetName val="Orgs Proy"/>
      <sheetName val="Dist_analys"/>
      <sheetName val="II. TAHANAN UMUM"/>
      <sheetName val="UNIT PRICE"/>
      <sheetName val="subkon"/>
      <sheetName val="supporting data"/>
      <sheetName val="Sheet2"/>
      <sheetName val="A-ars"/>
      <sheetName val="URAIAN"/>
      <sheetName val="LS-Rutin"/>
      <sheetName val="견적기준"/>
      <sheetName val="Hrg"/>
      <sheetName val="Hargamat"/>
      <sheetName val="INPUT"/>
      <sheetName val="ANALISA SNI'08(ubh bgsting)"/>
      <sheetName val="BASIC PRICE "/>
      <sheetName val="Galian batu"/>
      <sheetName val=" SAT PL"/>
      <sheetName val="UPAHBAHAN"/>
      <sheetName val="Rekap DKH"/>
      <sheetName val="Estimate"/>
      <sheetName val="COA"/>
      <sheetName val="Sheet1"/>
      <sheetName val="DAFTAR 7"/>
      <sheetName val="DAFTAR_8"/>
      <sheetName val="DAF_1"/>
      <sheetName val="REQDELTA"/>
      <sheetName val="Upah&amp;Bahan"/>
      <sheetName val="Summary"/>
      <sheetName val="MUA"/>
      <sheetName val="STR_CANCEL_"/>
      <sheetName val="Indirect"/>
      <sheetName val="Perm. Test"/>
      <sheetName val="struktur tdk dipakai"/>
      <sheetName val="MC DPU BI"/>
      <sheetName val="GENERAL"/>
      <sheetName val="Pricing"/>
      <sheetName val="HRG DSR"/>
      <sheetName val="Unit Rate"/>
      <sheetName val="為替レ－ト "/>
      <sheetName val="NP"/>
      <sheetName val="Combinned &amp; Grafic HB"/>
      <sheetName val="2.10"/>
      <sheetName val="B Q 2007"/>
      <sheetName val="Alat &amp; Bahan"/>
      <sheetName val="hardas"/>
      <sheetName val="UM"/>
      <sheetName val="PBK-01"/>
      <sheetName val="RUCIKA&amp;WAVIN"/>
      <sheetName val="Master Edit"/>
      <sheetName val="Rek.Analisa"/>
      <sheetName val="breakdown"/>
      <sheetName val="RBP_ 2"/>
      <sheetName val="rekap_bialat"/>
      <sheetName val="3-DIV8"/>
      <sheetName val="ana_str"/>
      <sheetName val="HB"/>
      <sheetName val="BAHAN"/>
      <sheetName val="Mandor"/>
      <sheetName val="SCHEDULE "/>
      <sheetName val="HSD"/>
      <sheetName val="bum"/>
      <sheetName val="Lamp_V"/>
      <sheetName val="inv"/>
      <sheetName val="Part A + B"/>
      <sheetName val="Pt"/>
      <sheetName val="BQ Elektrikal"/>
      <sheetName val="BQ_Rekapitulasi Akhir"/>
      <sheetName val="REKAP_ARSITEKTUR."/>
      <sheetName val="BM"/>
      <sheetName val="Ope FC"/>
      <sheetName val="Opening"/>
      <sheetName val="Harsat Upah"/>
      <sheetName val="Cost Summary"/>
      <sheetName val="cl_cc21"/>
      <sheetName val="Meth"/>
      <sheetName val="4-Basic Price"/>
      <sheetName val="Analisa Baku ME"/>
      <sheetName val="16-AC-27JULI"/>
      <sheetName val="A(Rev_3)"/>
      <sheetName val="Agregat_Halus_&amp;_Kasar"/>
      <sheetName val="ANALISA_TENDER"/>
      <sheetName val="Daftar_Harga"/>
      <sheetName val="Supl_X"/>
      <sheetName val="HARGA_MATERIAL"/>
      <sheetName val="Form-3_3"/>
      <sheetName val="Rekap_Direct_Cost"/>
      <sheetName val="Sumber_Daya"/>
      <sheetName val="H_DASAR"/>
      <sheetName val="BQ_ARS"/>
      <sheetName val="DC_HOT_MIX2"/>
      <sheetName val="Man_Power"/>
      <sheetName val="BOQ_KSN"/>
      <sheetName val="Daftar_Upah"/>
      <sheetName val="ANALISA_PEK_UMUM"/>
      <sheetName val="RINCIAN_SD_"/>
      <sheetName val="BQ_Rekapitulasi_Akhir"/>
      <sheetName val="rekap_ahs"/>
      <sheetName val="플랜트_설치"/>
      <sheetName val="Input_Data"/>
      <sheetName val="terbilang"/>
      <sheetName val="BARU-4 "/>
      <sheetName val="pt-perso"/>
      <sheetName val="VAC BDWN"/>
      <sheetName val="telp"/>
      <sheetName val="analysis2"/>
      <sheetName val="basic price"/>
      <sheetName val="Muncraaat-6"/>
      <sheetName val="SUMBER"/>
      <sheetName val="Mekanikal"/>
      <sheetName val="Hargamaterial"/>
      <sheetName val="bq.T.Abang"/>
      <sheetName val="Monitor"/>
      <sheetName val="RAB Jalan"/>
      <sheetName val="SUMDA"/>
      <sheetName val="DHrg"/>
      <sheetName val="Text"/>
      <sheetName val="mA THP III"/>
      <sheetName val="Daft_upah,_bahan_&amp;alat"/>
      <sheetName val="HRG_BHN"/>
      <sheetName val="SUB_TOTAL___"/>
      <sheetName val="ELEKTRONIK"/>
      <sheetName val="Fill this out first..."/>
      <sheetName val="BASIC"/>
      <sheetName val="RLB"/>
      <sheetName val="SUR-HARGA"/>
      <sheetName val="HargaDasar"/>
      <sheetName val="PENAWARAN"/>
      <sheetName val="RekBq"/>
      <sheetName val="Pipe"/>
      <sheetName val="Cashflow"/>
      <sheetName val="SURAT"/>
      <sheetName val="Jadwal Kerja Bln"/>
      <sheetName val="master schedule"/>
      <sheetName val="CV"/>
      <sheetName val="Ratios"/>
      <sheetName val="A+Supl."/>
      <sheetName val="Connections"/>
      <sheetName val="DWTables"/>
      <sheetName val="Cable Data from Attachment-C"/>
      <sheetName val="1"/>
      <sheetName val="BARU-3"/>
      <sheetName val="LAMA-3"/>
      <sheetName val="LAMA-4"/>
      <sheetName val="Calcu 02"/>
      <sheetName val="REKAP_AN"/>
      <sheetName val="bahan upah"/>
      <sheetName val="諸経費"/>
      <sheetName val="清水計算営業税率関連"/>
      <sheetName val="個案9411"/>
      <sheetName val="SD"/>
      <sheetName val="SPK"/>
      <sheetName val="Anl.+"/>
      <sheetName val="rekap konst"/>
      <sheetName val="Kont-1"/>
      <sheetName val="H_Satuan_(2)1"/>
      <sheetName val="H_Satuan2"/>
      <sheetName val="cold_mill1"/>
      <sheetName val="Daftar_Subkon1"/>
      <sheetName val="Analisa_21"/>
      <sheetName val="Rekap_Biaya1"/>
      <sheetName val="Price_Biaya_Cadangan1"/>
      <sheetName val="BQ_Rekapitulasi__Akhir1"/>
      <sheetName val="8LT_121"/>
      <sheetName val="Cover_Daf-21"/>
      <sheetName val="Fill_this_out_first___"/>
      <sheetName val="Sum_IF"/>
      <sheetName val="U__div_2"/>
      <sheetName val="Grand_Sum_BT"/>
      <sheetName val="Analisa_RAP"/>
      <sheetName val="Basic_P"/>
      <sheetName val="RBP__2"/>
      <sheetName val="cash_flow"/>
      <sheetName val="Kuantitas_&amp;_Harga"/>
      <sheetName val="RAB_SEKRETARIAT_(1)"/>
      <sheetName val="TE_TS_FA_LAN_MATV"/>
      <sheetName val="bahan_"/>
      <sheetName val="BOQ_"/>
      <sheetName val="為替レ－ト_"/>
      <sheetName val="B_Q_2007"/>
      <sheetName val="Combinned_&amp;_Grafic_HB"/>
      <sheetName val="Harsat_Bahan"/>
      <sheetName val="BQ_PL_"/>
      <sheetName val="BQ_Rekapitulasi__Akhir2"/>
      <sheetName val="Vol__Mat_SC"/>
      <sheetName val="REF_ONLY"/>
      <sheetName val="Rkap_Bya"/>
      <sheetName val="Weight_Bridge"/>
      <sheetName val="Harga_S_Dasar"/>
      <sheetName val="ELEMENT_SUM"/>
      <sheetName val="???_??"/>
      <sheetName val="CABLE_BULK"/>
      <sheetName val="An_PLB"/>
      <sheetName val="rekap_index_eskalasi"/>
      <sheetName val="UNIT_PRICE"/>
      <sheetName val="supporting_data"/>
      <sheetName val="______"/>
      <sheetName val="REKAP PAGAR DEPAN"/>
      <sheetName val="REKAP LOKAL"/>
      <sheetName val="UPBH AB"/>
      <sheetName val="Rinc.Ged.A (G.Utama)"/>
      <sheetName val="MOBILISASI"/>
      <sheetName val="Pag_hal"/>
      <sheetName val="Signage Detail"/>
      <sheetName val="sat dasar"/>
      <sheetName val="Sat~Bahu"/>
      <sheetName val="7-STAIRWAY"/>
      <sheetName val="Rev Type"/>
      <sheetName val="LBK"/>
      <sheetName val="TENAGA"/>
      <sheetName val="H-BHN"/>
      <sheetName val="tabel profil"/>
      <sheetName val="P.M(Monitoring Sche)"/>
      <sheetName val="Lab Sche (Summary)."/>
      <sheetName val="2.1 受電設備棟"/>
      <sheetName val="2.2 受・防火水槽"/>
      <sheetName val="2.3 排水処理設備棟"/>
      <sheetName val="2.4 倉庫棟"/>
      <sheetName val="2.5 守衛棟"/>
      <sheetName val="TOSHIBA-Structure"/>
      <sheetName val="tidak dipakai"/>
      <sheetName val="REKAPUTAMA_R1_"/>
      <sheetName val="PRELIM"/>
      <sheetName val="RSTR"/>
      <sheetName val="RBONG"/>
      <sheetName val="BONGKARAN"/>
      <sheetName val="5-ALAT(1)"/>
      <sheetName val="BEBAN P DITAIL"/>
      <sheetName val="H. Dasar"/>
      <sheetName val="BAR SCREEN"/>
      <sheetName val="HRG BAHAN"/>
      <sheetName val="Apr '15"/>
      <sheetName val="Aug '14"/>
      <sheetName val="Des '14"/>
      <sheetName val="Feb '15"/>
      <sheetName val="Jan '15"/>
      <sheetName val="Jul '14"/>
      <sheetName val="Jun '14"/>
      <sheetName val="Mar '15"/>
      <sheetName val="Mei '14"/>
      <sheetName val="Mei '15"/>
      <sheetName val="Nov '14"/>
      <sheetName val="Oct '14"/>
      <sheetName val="Sep '14"/>
      <sheetName val="lokasari-el"/>
      <sheetName val="plint"/>
      <sheetName val="SUM"/>
      <sheetName val="Panel"/>
      <sheetName val="Sheet"/>
      <sheetName val="REKAP PAGAR SAMPING"/>
      <sheetName val="REKAP GERBANG"/>
      <sheetName val="analis"/>
      <sheetName val="backup mc_0"/>
      <sheetName val="Rekap _2_"/>
      <sheetName val="KH-Q1,Q2,01"/>
      <sheetName val="@nalisa E"/>
      <sheetName val="Skedul"/>
      <sheetName val="Peralatan"/>
      <sheetName val="BCPAB"/>
      <sheetName val="AHS Aspal"/>
      <sheetName val="DB"/>
      <sheetName val="ANALISA KUSEN"/>
      <sheetName val="HAl 27"/>
      <sheetName val="RESOURCES-6"/>
      <sheetName val="MAP-2"/>
      <sheetName val="Daft_2_1"/>
      <sheetName val="Part_A_+_B"/>
      <sheetName val="Harga_Satuan"/>
      <sheetName val="II__TAHANAN_UMUM"/>
      <sheetName val="Analisa_ARS"/>
      <sheetName val="Orgs_Proy"/>
      <sheetName val="Alat_&amp;_Bahan"/>
      <sheetName val="Price_Persiapan_dan_Penunjang"/>
      <sheetName val="Cover_Daf_2"/>
      <sheetName val="Page_1"/>
      <sheetName val="2_10"/>
      <sheetName val="rincian_per_proyek"/>
      <sheetName val="CUACA"/>
      <sheetName val="Urai _Resap pengikat"/>
      <sheetName val="D.79"/>
      <sheetName val="D.81"/>
      <sheetName val="D.82"/>
      <sheetName val="D.83"/>
      <sheetName val="D.84"/>
      <sheetName val="D.85"/>
      <sheetName val="D.86"/>
      <sheetName val="D.87"/>
      <sheetName val="D.88"/>
      <sheetName val="D.89"/>
      <sheetName val="D.92"/>
      <sheetName val="D.93"/>
      <sheetName val="D.94"/>
      <sheetName val="D.95"/>
      <sheetName val="D.96"/>
      <sheetName val="7.공정표"/>
      <sheetName val="H-Dasar"/>
      <sheetName val="61004"/>
      <sheetName val="Master 1.0"/>
      <sheetName val="Hrg Satuan &amp; Upah"/>
      <sheetName val="RAPA"/>
      <sheetName val="MUTASI"/>
      <sheetName val="REGISTER(1)"/>
      <sheetName val="anal.P"/>
      <sheetName val="KALK_GES"/>
      <sheetName val="PRY01-1"/>
      <sheetName val="DK&amp;H"/>
      <sheetName val="PRY 01-1"/>
      <sheetName val="Tenaker"/>
      <sheetName val="Parameter"/>
      <sheetName val="DI-ESTI"/>
      <sheetName val="DKH"/>
      <sheetName val="Pay"/>
      <sheetName val="B.UMUM"/>
      <sheetName val="H"/>
      <sheetName val="Pen Macadam"/>
      <sheetName val="RAB-2006-Total"/>
      <sheetName val="12CGOU"/>
      <sheetName val="pry 05 Pegawai"/>
      <sheetName val="Currency"/>
      <sheetName val="DAF-4"/>
      <sheetName val="Isolasi Luar"/>
      <sheetName val="Isolasi Luar Dalam"/>
      <sheetName val="Tanpa Isolasi"/>
      <sheetName val="INFO"/>
      <sheetName val="CAT-HARGA"/>
      <sheetName val="DAF-3"/>
      <sheetName val="Informasi"/>
      <sheetName val="RAB Gedung Utama"/>
      <sheetName val="srtberkas"/>
      <sheetName val="notasi"/>
      <sheetName val="TPI"/>
      <sheetName val="SAPON"/>
      <sheetName val="KK2"/>
      <sheetName val="Menu"/>
      <sheetName val="Option List"/>
      <sheetName val="HASAT DASAR"/>
      <sheetName val="SELISIH HARGA"/>
      <sheetName val="CH"/>
      <sheetName val="R.A.B."/>
      <sheetName val="BAG_2"/>
      <sheetName val="#REF!"/>
      <sheetName val="STRUKTUR-1"/>
      <sheetName val="FINISHING"/>
      <sheetName val="har-sat"/>
      <sheetName val="MATERIAL ANALISA"/>
      <sheetName val="Database"/>
      <sheetName val="T. Cs Log P III"/>
      <sheetName val="DATA 2"/>
      <sheetName val="REKAP beton"/>
      <sheetName val="unitprice"/>
      <sheetName val="Sch-5"/>
      <sheetName val="L. Hr"/>
      <sheetName val="AR"/>
      <sheetName val="Rekap-Kintoko"/>
      <sheetName val="Rev. RBP-KP"/>
      <sheetName val="Rev RBP-1 "/>
      <sheetName val="Daft 2_1"/>
      <sheetName val="Umum"/>
      <sheetName val="PRY02"/>
      <sheetName val="Soil Report"/>
      <sheetName val="PriceList"/>
      <sheetName val="HARGA ALAT"/>
      <sheetName val="ALAT-1"/>
      <sheetName val="AGG, C"/>
      <sheetName val="RAB Kantin"/>
      <sheetName val="RAB Rektorat"/>
      <sheetName val="RAB Masjid"/>
      <sheetName val="RAB Gd Kuliah"/>
      <sheetName val="RAB Asrama Putri"/>
      <sheetName val="RAB Asrama Putra"/>
      <sheetName val="RAB Cottage 45"/>
      <sheetName val="RAB Cottage 70"/>
      <sheetName val="RAB Cottage 140"/>
      <sheetName val="AN-K"/>
      <sheetName val="Satuan Dasar"/>
      <sheetName val="EQT-ESTN"/>
      <sheetName val="RAB &amp; RCO OWNER VERS."/>
      <sheetName val="Hrg.Sat"/>
      <sheetName val="SCORE_RC_Code"/>
      <sheetName val="Rencana vs Realisasi"/>
      <sheetName val="ANALISAGATE"/>
      <sheetName val="etraksi"/>
      <sheetName val="HSBU ANA"/>
      <sheetName val="anal_hs"/>
      <sheetName val="RAB 1"/>
      <sheetName val="SNI-17-3-09"/>
      <sheetName val="PEMBESIAN BALOK INDUK!"/>
      <sheetName val="Sensitivitas"/>
      <sheetName val="산근"/>
      <sheetName val="D985"/>
      <sheetName val="DivVII"/>
      <sheetName val="ARSUtM "/>
      <sheetName val="SORT"/>
      <sheetName val="Analisa ME "/>
      <sheetName val="DAFTAR BESI KANAL C SIKU"/>
      <sheetName val="M.Pekerjaan"/>
      <sheetName val="Rekap-Alat"/>
      <sheetName val="Super"/>
      <sheetName val="1.1 ALAT TULIS KANTOR"/>
      <sheetName val="Scd_RAB"/>
      <sheetName val="Analysis"/>
      <sheetName val="SheetGMP"/>
      <sheetName val="SheetGMT"/>
      <sheetName val="JADI"/>
      <sheetName val="PI"/>
      <sheetName val="Rekap Analisa"/>
      <sheetName val="61005"/>
      <sheetName val="61006"/>
      <sheetName val="61007"/>
      <sheetName val="61008"/>
      <sheetName val="Isian Biodata"/>
      <sheetName val="Satuan"/>
      <sheetName val="DAFTAR  BESI IWF"/>
      <sheetName val="Ana"/>
      <sheetName val="RENPEN"/>
      <sheetName val="Dafhrg"/>
      <sheetName val="Daftarharga"/>
      <sheetName val="SHAPE"/>
      <sheetName val="Kabel"/>
      <sheetName val="RINCI"/>
      <sheetName val="UPH,BHN,ALT"/>
      <sheetName val="Harsat.Alat"/>
      <sheetName val="A-11 Steel Str"/>
      <sheetName val="A-03 Pile"/>
      <sheetName val="LMW-PEG"/>
      <sheetName val="PNT"/>
      <sheetName val="8.4.2 Rambu"/>
      <sheetName val="Combined"/>
      <sheetName val="Front end"/>
      <sheetName val="Back End"/>
      <sheetName val="RAB (I)"/>
      <sheetName val="Df-Kuan"/>
      <sheetName val="RPP-6"/>
      <sheetName val="AnalisaSIPIL RIIL"/>
      <sheetName val="NP (2)"/>
      <sheetName val="schbhn"/>
      <sheetName val="REKAP_STRUKTUR"/>
      <sheetName val="Produksi &amp; Scedule"/>
      <sheetName val="merger"/>
      <sheetName val="variable"/>
      <sheetName val="ESCON"/>
      <sheetName val="SAA"/>
      <sheetName val="ISIAN"/>
      <sheetName val="reso"/>
      <sheetName val="H-Bahan"/>
      <sheetName val="Anal"/>
      <sheetName val="Analtanah"/>
      <sheetName val="dafharbhn"/>
      <sheetName val="Anls"/>
      <sheetName val="Spec ME"/>
      <sheetName val="anl.sa"/>
      <sheetName val="B.as"/>
      <sheetName val="TIE-INS"/>
      <sheetName val="Steel Material List"/>
      <sheetName val="BD Steel"/>
      <sheetName val="breakdown cable tray"/>
      <sheetName val="Pekerjaan Pabrik Utama"/>
      <sheetName val="Pekerjaan Pabrik Utama-Add"/>
      <sheetName val="Pekerjaan Bangunan TPS"/>
      <sheetName val="Pekerjaan Bangunan TPS (2)"/>
      <sheetName val="Pekerjaan Area Luar Jalan"/>
      <sheetName val="IV.1. Str. Office"/>
      <sheetName val="IV.2. Str. Serbaguna,GWT&amp;Wisma"/>
      <sheetName val="IV.3. Str. Gudang Rokok &amp; Promo"/>
      <sheetName val="IV.4. Str. Gudang Cengkeh"/>
      <sheetName val="IV.6. Str. R Genset"/>
      <sheetName val="IV.7. Str. Parkir Mobil"/>
      <sheetName val="IV.8. Str. Parkir Motor Kantor"/>
      <sheetName val="IV.9. Str. Parkir Motor Karyawa"/>
      <sheetName val="HRG BAHAN &amp; UPAH okk"/>
      <sheetName val="Analis Kusen okk"/>
      <sheetName val="SPKsd190518"/>
      <sheetName val="RAB "/>
      <sheetName val="DIV_1"/>
      <sheetName val="LPA-C"/>
      <sheetName val="S.roomToyota"/>
      <sheetName val="ANL"/>
      <sheetName val="HS"/>
      <sheetName val="수입"/>
      <sheetName val="man_PEP"/>
      <sheetName val="Analisa copy"/>
      <sheetName val="HS ALAT"/>
      <sheetName val="Paint Type B"/>
      <sheetName val="Upah bhn mat"/>
      <sheetName val="Analisa Harga Satuan"/>
      <sheetName val="Sch1"/>
      <sheetName val="BasicPrice"/>
      <sheetName val="CE Elec"/>
      <sheetName val="K'9"/>
      <sheetName val="Biaya"/>
      <sheetName val="Pemindahan Penduduk "/>
      <sheetName val="HB "/>
      <sheetName val="TS"/>
      <sheetName val="Rekap. ME"/>
      <sheetName val="Surat Penw. "/>
      <sheetName val="Pek. Elektrikal"/>
      <sheetName val="Pek-ARS"/>
      <sheetName val="LIFT DAN TRAVELATOR"/>
      <sheetName val="Instalasi Tata Udara"/>
      <sheetName val="rekap ARS"/>
      <sheetName val="analisa print"/>
      <sheetName val="UPAH&amp;BHN"/>
      <sheetName val="3"/>
      <sheetName val="4"/>
      <sheetName val="Batal"/>
      <sheetName val="A) Psiapan"/>
      <sheetName val="rekap-ans"/>
      <sheetName val="3-DIV5"/>
      <sheetName val="ganda"/>
      <sheetName val="JBAHAN"/>
      <sheetName val="HSD_Alat"/>
      <sheetName val="Analisa Gabungan"/>
      <sheetName val="D2.2"/>
      <sheetName val="MAIN BQ"/>
      <sheetName val="MASTER_BOQ"/>
      <sheetName val="PERHITUNGAN QUANTITY "/>
      <sheetName val="Floor"/>
      <sheetName val="3.4-PIPE"/>
      <sheetName val="MVC"/>
      <sheetName val="PERSI"/>
      <sheetName val="An H.Sat Pek.Ut"/>
      <sheetName val="HRG BAHAN-UPAH"/>
      <sheetName val="Petunjuk Ngisi (2)"/>
      <sheetName val="Analisa Teknik"/>
      <sheetName val="FORMULA"/>
      <sheetName val="ASPAL (14)"/>
      <sheetName val="iTEM hARSAT"/>
      <sheetName val="Arsitektur"/>
      <sheetName val="6. CCTV"/>
      <sheetName val="7. Data"/>
      <sheetName val="11. PMK"/>
      <sheetName val="HS. Upah"/>
      <sheetName val="DASAR"/>
      <sheetName val="PO2"/>
      <sheetName val="tblpAKET-1_2"/>
      <sheetName val="Volume"/>
      <sheetName val="ALT"/>
      <sheetName val="Harsat_El"/>
      <sheetName val="rab strktr ars print"/>
      <sheetName val="Harga Dasar"/>
      <sheetName val="Rek-Analisa"/>
      <sheetName val="rhsp"/>
      <sheetName val="INPUT HARGA"/>
      <sheetName val="HARGA DSR"/>
      <sheetName val="Reference"/>
      <sheetName val="B_U"/>
      <sheetName val="BREAKER"/>
      <sheetName val="TOEVOER"/>
      <sheetName val="AHS TITIK ME"/>
      <sheetName val="ANALISA railing"/>
      <sheetName val="SCHEDULE"/>
      <sheetName val="예산작성기준(전기)"/>
      <sheetName val="Elektrikal"/>
      <sheetName val="Parem"/>
      <sheetName val="Target Raker(10)"/>
      <sheetName val="KUB-01(10)"/>
      <sheetName val="IBASE"/>
      <sheetName val="M+MC"/>
      <sheetName val="RAB ME"/>
      <sheetName val="rab_analisa"/>
      <sheetName val="SITE-E"/>
      <sheetName val="MGG3"/>
      <sheetName val="sliprt"/>
      <sheetName val="HRG SAT UPH BHN PU 2012"/>
      <sheetName val="3-DIV2"/>
      <sheetName val="abcdef"/>
      <sheetName val="Referensi"/>
      <sheetName val="Wiw"/>
      <sheetName val="BOW"/>
      <sheetName val="2017"/>
      <sheetName val="Bendung"/>
      <sheetName val="Plat Lantai Trestle"/>
      <sheetName val="H_Satuan_(2)2"/>
      <sheetName val="H_Satuan3"/>
      <sheetName val="cold_mill2"/>
      <sheetName val="Analisa_22"/>
      <sheetName val="Daftar_Subkon2"/>
      <sheetName val="Price_Biaya_Cadangan2"/>
      <sheetName val="BQ_Rekapitulasi__Akhir3"/>
      <sheetName val="Rekap_Biaya2"/>
      <sheetName val="8LT_122"/>
      <sheetName val="Cover_Daf-22"/>
      <sheetName val="A(Rev_3)1"/>
      <sheetName val="Agregat_Halus_&amp;_Kasar1"/>
      <sheetName val="Rekap_Direct_Cost1"/>
      <sheetName val="Form-3_31"/>
      <sheetName val="BOQ_KSN1"/>
      <sheetName val="HARGA_MATERIAL1"/>
      <sheetName val="ANALISA_TENDER1"/>
      <sheetName val="DC_HOT_MIX21"/>
      <sheetName val="Man_Power1"/>
      <sheetName val="Daftar_Upah1"/>
      <sheetName val="ANALISA_PEK_UMUM1"/>
      <sheetName val="Sumber_Daya1"/>
      <sheetName val="Supl_X1"/>
      <sheetName val="Daftar_Harga1"/>
      <sheetName val="RINCIAN_SD_1"/>
      <sheetName val="BQ_ARS1"/>
      <sheetName val="rekap_ahs1"/>
      <sheetName val="Daft_2_11"/>
      <sheetName val="Input_Data1"/>
      <sheetName val="플랜트_설치1"/>
      <sheetName val="BOQ_1"/>
      <sheetName val="rekap_index_eskalasi1"/>
      <sheetName val="Basic_P1"/>
      <sheetName val="HRG_BHN1"/>
      <sheetName val="SUB_TOTAL___1"/>
      <sheetName val="Harsat_Bahan1"/>
      <sheetName val="BQ_Rekapitulasi_Akhir1"/>
      <sheetName val="H_DASAR1"/>
      <sheetName val="Daft_upah,_bahan_&amp;alat1"/>
      <sheetName val="II__TAHANAN_UMUM1"/>
      <sheetName val="Fill_this_out_first___1"/>
      <sheetName val="Kuantitas_&amp;_Harga1"/>
      <sheetName val="REF_ONLY1"/>
      <sheetName val="Weight_Bridge1"/>
      <sheetName val="BQ_Rekapitulasi__Akhir4"/>
      <sheetName val="BQ_PL_1"/>
      <sheetName val="Analisa_ARS1"/>
      <sheetName val="為替レ－ト_1"/>
      <sheetName val="RAB_SEKRETARIAT_(1)1"/>
      <sheetName val="Part_A_+_B1"/>
      <sheetName val="Harga_Satuan1"/>
      <sheetName val="TE_TS_FA_LAN_MATV1"/>
      <sheetName val="ELEMENT_SUM1"/>
      <sheetName val="Rkap_Bya1"/>
      <sheetName val="???_??1"/>
      <sheetName val="CABLE_BULK1"/>
      <sheetName val="An_PLB1"/>
      <sheetName val="Orgs_Proy1"/>
      <sheetName val="bahan_1"/>
      <sheetName val="rincian_per_proyek1"/>
      <sheetName val="Harga_S_Dasar1"/>
      <sheetName val="Urai__Resap_pengikat"/>
      <sheetName val="HRG_DSR"/>
      <sheetName val="Unit_Rate"/>
      <sheetName val="B_Q_20071"/>
      <sheetName val="Combinned_&amp;_Grafic_HB1"/>
      <sheetName val="Vol__Mat_SC1"/>
      <sheetName val="Alat_&amp;_Bahan1"/>
      <sheetName val="Sat_Bah___Up"/>
      <sheetName val="cash_flow1"/>
      <sheetName val="UNIT_PRICE1"/>
      <sheetName val="supporting_data1"/>
      <sheetName val="Cover_Daf_21"/>
      <sheetName val="Price_Persiapan_dan_Penunjang1"/>
      <sheetName val="Page_11"/>
      <sheetName val="Apr_'15"/>
      <sheetName val="Aug_'14"/>
      <sheetName val="Des_'14"/>
      <sheetName val="Feb_'15"/>
      <sheetName val="Jan_'15"/>
      <sheetName val="Jul_'14"/>
      <sheetName val="Jun_'14"/>
      <sheetName val="Mar_'15"/>
      <sheetName val="Mei_'14"/>
      <sheetName val="Mei_'15"/>
      <sheetName val="Nov_'14"/>
      <sheetName val="Oct_'14"/>
      <sheetName val="Sep_'14"/>
      <sheetName val="ANALISA_KUSEN"/>
      <sheetName val="Perm__Test"/>
      <sheetName val="Analisa_Baku_ME"/>
      <sheetName val="2_101"/>
      <sheetName val="VAC_BDWN"/>
      <sheetName val="_SAT_PL"/>
      <sheetName val="ANALISA_SNI'08(ubh_bgsting)"/>
      <sheetName val="Rekap_Sal"/>
      <sheetName val="SCHEDULE_"/>
      <sheetName val="BASIC_PRICE_"/>
      <sheetName val="mA_THP_III"/>
      <sheetName val="BEBAN_P_DITAIL"/>
      <sheetName val="H__Dasar"/>
      <sheetName val="BAR_SCREEN"/>
      <sheetName val="HRG_BAHAN"/>
      <sheetName val="Conn__Lib"/>
      <sheetName val="DAFTAR_7"/>
      <sheetName val="RAB_Jalan"/>
      <sheetName val="basic_price"/>
      <sheetName val="D_79"/>
      <sheetName val="D_81"/>
      <sheetName val="D_82"/>
      <sheetName val="D_83"/>
      <sheetName val="D_84"/>
      <sheetName val="D_85"/>
      <sheetName val="D_86"/>
      <sheetName val="D_87"/>
      <sheetName val="D_88"/>
      <sheetName val="D_89"/>
      <sheetName val="D_92"/>
      <sheetName val="D_93"/>
      <sheetName val="D_94"/>
      <sheetName val="D_95"/>
      <sheetName val="D_96"/>
      <sheetName val="7_공정표"/>
      <sheetName val="Master_1_0"/>
      <sheetName val="Ope_FC"/>
      <sheetName val="Harsat_Upah"/>
      <sheetName val="Galian_batu"/>
      <sheetName val="Rekap_DKH"/>
      <sheetName val="Fill_this_out_first___2"/>
      <sheetName val="BARU-4_"/>
      <sheetName val="Master_Edit"/>
      <sheetName val="Rek_Analisa"/>
      <sheetName val="BQ_Elektrikal"/>
      <sheetName val="4-Basic_Price"/>
      <sheetName val="struktur_tdk_dipakai"/>
      <sheetName val="Isolasi_Luar"/>
      <sheetName val="Isolasi_Luar_Dalam"/>
      <sheetName val="Tanpa_Isolasi"/>
      <sheetName val="RAB_Gedung_Utama"/>
      <sheetName val="Option_List"/>
      <sheetName val="HASAT_DASAR"/>
      <sheetName val="SELISIH_HARGA"/>
      <sheetName val="R_A_B_"/>
      <sheetName val="MATERIAL_ANALISA"/>
      <sheetName val="bq_T_Abang"/>
      <sheetName val="Hrg_Satuan_&amp;_Upah"/>
      <sheetName val="P_M(Monitoring_Sche)"/>
      <sheetName val="Lab_Sche_(Summary)_"/>
      <sheetName val="2_1_受電設備棟"/>
      <sheetName val="2_2_受・防火水槽"/>
      <sheetName val="2_3_排水処理設備棟"/>
      <sheetName val="2_4_倉庫棟"/>
      <sheetName val="2_5_守衛棟"/>
      <sheetName val="Sat Upah"/>
      <sheetName val="3-DIV4"/>
      <sheetName val="Rekap Anl"/>
      <sheetName val="D2"/>
      <sheetName val="D3"/>
      <sheetName val="MPU-D4"/>
      <sheetName val="MPU-D6"/>
      <sheetName val="DIV.1"/>
      <sheetName val="anal rab"/>
      <sheetName val="DKDH"/>
      <sheetName val="Bahan &amp; Upah 2012"/>
      <sheetName val="lamp. 12"/>
      <sheetName val="REKAP SPENT CATALYS"/>
      <sheetName val="bd"/>
      <sheetName val="BQ-E20-02(Rp)"/>
      <sheetName val="hrg-dsr"/>
      <sheetName val="GRAND REKAP"/>
      <sheetName val="W-NAD"/>
      <sheetName val="FD"/>
      <sheetName val="GI"/>
      <sheetName val="EE (3)"/>
      <sheetName val="PAVEMENT"/>
      <sheetName val="TRAFFIC"/>
      <sheetName val="BISMILLAH"/>
      <sheetName val="POL"/>
      <sheetName val="Posisi Biaya"/>
      <sheetName val="C_Flow"/>
      <sheetName val="Daftar upah &amp; material"/>
      <sheetName val="PO2 ok"/>
      <sheetName val="Analisa HSP"/>
      <sheetName val="UnitRateA.1.II"/>
      <sheetName val="RINCIAN"/>
      <sheetName val="subbase"/>
      <sheetName val="EXTERNAL  (revisi 1)"/>
      <sheetName val="HS1b"/>
      <sheetName val="D.BOARD"/>
      <sheetName val="rekap_konst"/>
      <sheetName val="tifico"/>
      <sheetName val="REKAP RAP"/>
      <sheetName val="AnMobilisasi"/>
      <sheetName val="Rek.An"/>
      <sheetName val="351BQMCN"/>
      <sheetName val="BIALANG"/>
      <sheetName val="Print"/>
      <sheetName val="Formula Paket A"/>
      <sheetName val="AHS"/>
      <sheetName val="Z"/>
      <sheetName val="MT_an"/>
      <sheetName val="schalt"/>
      <sheetName val="schtng"/>
      <sheetName val=""/>
      <sheetName val="K - Drywall-Presd"/>
      <sheetName val="MC"/>
      <sheetName val="extern"/>
      <sheetName val="Rek. Mob"/>
      <sheetName val="lamp 9"/>
      <sheetName val="ANALALAT"/>
      <sheetName val="****00"/>
      <sheetName val="5-Peralatan"/>
      <sheetName val="SIMPRO(AGST)"/>
      <sheetName val="Terb1"/>
      <sheetName val="Data Alat"/>
      <sheetName val="BPS"/>
      <sheetName val="RESUME"/>
      <sheetName val="WBS 2005"/>
      <sheetName val="BK-PU"/>
      <sheetName val="est proy"/>
      <sheetName val="AnAlat"/>
      <sheetName val="DaftarHS"/>
      <sheetName val="Enc14"/>
      <sheetName val="anal Lamp 4a"/>
      <sheetName val="RAB-SPL2"/>
      <sheetName val="ANGGARAN"/>
      <sheetName val="I-KAMAR"/>
      <sheetName val="REKAPITULASI HARGA SATUAN"/>
      <sheetName val="HYPOTHESES"/>
      <sheetName val="3-DIV3"/>
      <sheetName val="D7(1)"/>
      <sheetName val="B.T"/>
      <sheetName val="Section 2 MastlisteRev02"/>
      <sheetName val="REKAP_ARSITEKTUR_"/>
      <sheetName val="HAl_27"/>
      <sheetName val="Cable_Data_from_Attachment-C"/>
      <sheetName val="anal_P"/>
      <sheetName val="rates"/>
      <sheetName val="Cable Data"/>
      <sheetName val="analis azaa"/>
      <sheetName val="name"/>
      <sheetName val="FORM BQ TL PRATU 4cct"/>
      <sheetName val="Kalk"/>
      <sheetName val="Dasar Pemadaman"/>
      <sheetName val="Analisa SNI STANDART "/>
      <sheetName val="Wil-2"/>
      <sheetName val="Foundation"/>
      <sheetName val="hARGA SAT"/>
      <sheetName val="RAB VOL"/>
      <sheetName val="bahan SNI"/>
      <sheetName val="ANALISA SNI'07(Bangli)"/>
      <sheetName val="공사금액 내역 (1)"/>
      <sheetName val="96.12"/>
      <sheetName val="Material List T 55 M "/>
      <sheetName val="analisa nya"/>
      <sheetName val="pek tanah utk irigasi"/>
      <sheetName val="Uba"/>
      <sheetName val="HRG UPAH BAHAN"/>
      <sheetName val="% Prog"/>
      <sheetName val="Sum_IF1"/>
      <sheetName val="U__div_21"/>
      <sheetName val="Grand_Sum_BT1"/>
      <sheetName val="Analisa_RAP1"/>
      <sheetName val="______1"/>
      <sheetName val="RBP__21"/>
      <sheetName val="REKAP_beton"/>
      <sheetName val="L__Hr"/>
      <sheetName val="master_schedule"/>
      <sheetName val="Rev__RBP-KP"/>
      <sheetName val="Rev_RBP-1_"/>
      <sheetName val="Daft_2_12"/>
      <sheetName val="AHS_Aspal"/>
      <sheetName val="BQ_Rekapitulasi_Akhir2"/>
      <sheetName val="Pen_Macadam"/>
      <sheetName val="pry_05_Pegawai"/>
      <sheetName val="Jadwal_Kerja_Bln"/>
      <sheetName val="8_4_2_Rambu"/>
      <sheetName val="Rek_An"/>
      <sheetName val="Formula_Paket_A"/>
      <sheetName val="Front_end"/>
      <sheetName val="Back_End"/>
      <sheetName val="RAB_(I)"/>
      <sheetName val="pek_tanah_utk_irigasi"/>
      <sheetName val="anl_sa"/>
      <sheetName val="B_as"/>
      <sheetName val="Hrg_Sat"/>
      <sheetName val="Satuan_Dasar"/>
      <sheetName val="tabel_profil"/>
      <sheetName val="Cost_Summary"/>
      <sheetName val="A+Supl_"/>
      <sheetName val="Rev_Type"/>
      <sheetName val="Anl_+"/>
      <sheetName val="Rinc_Ged_A_(G_Utama)"/>
      <sheetName val="Signage_Detail"/>
      <sheetName val="sat_dasar"/>
      <sheetName val="UnitRateA_1_II"/>
      <sheetName val="S_roomToyota"/>
      <sheetName val="PRY_01-1"/>
      <sheetName val="DATA_2"/>
      <sheetName val="Calcu_02"/>
      <sheetName val="An_H_Sat_Pek_Ut"/>
      <sheetName val="Data_Alat"/>
      <sheetName val="LEP AWAL DES 11"/>
      <sheetName val="daya"/>
      <sheetName val="Notes"/>
      <sheetName val="B"/>
      <sheetName val="Ahs.2"/>
      <sheetName val="Ahs.1"/>
      <sheetName val="Lap. Minggu 81 (JUNI)"/>
      <sheetName val="TEST CASE"/>
      <sheetName val="anl hsmpu"/>
      <sheetName val="RBP- 2"/>
      <sheetName val="RAB PENAWARAN"/>
      <sheetName val="Statement"/>
      <sheetName val="L-Mechanical"/>
      <sheetName val="HSP dengan Alat"/>
      <sheetName val="BQ1"/>
      <sheetName val="단가"/>
      <sheetName val="시설물일위"/>
      <sheetName val="수목데이타"/>
      <sheetName val="99노임기준"/>
      <sheetName val="단가대비표"/>
      <sheetName val="일위대가"/>
      <sheetName val="10.1 (1)"/>
      <sheetName val="10.1 (2)"/>
      <sheetName val="10.1 (3)"/>
      <sheetName val="10.1 (4)"/>
      <sheetName val="10.1 (5)"/>
      <sheetName val="Rutin"/>
      <sheetName val="화재 탐지 설비"/>
      <sheetName val="JUCKEYK"/>
      <sheetName val="DSBDY"/>
      <sheetName val="CBD-PRICE"/>
      <sheetName val="2000전체분"/>
      <sheetName val="2000년1차"/>
      <sheetName val="투찰"/>
      <sheetName val="D5"/>
      <sheetName val="1.REK"/>
      <sheetName val="DATE"/>
      <sheetName val="PL (MONTHLY)"/>
      <sheetName val="Cover-01"/>
      <sheetName val="Mobilindo"/>
      <sheetName val="L.BA blok"/>
      <sheetName val="Proyeksi"/>
      <sheetName val="Trading Comps"/>
      <sheetName val="Valuation"/>
      <sheetName val="Supporting"/>
      <sheetName val="GSMTOWER"/>
      <sheetName val="COGMPL"/>
      <sheetName val="tbl_tarip"/>
      <sheetName val="Produksi_&amp;_Scedule"/>
      <sheetName val="PL_(MONTHLY)"/>
      <sheetName val="L_BA_blok"/>
      <sheetName val="Trading_Comps"/>
      <sheetName val="AnalisaSIPIL_RIIL"/>
      <sheetName val="HRG_BAHAN_&amp;_UPAH_okk"/>
      <sheetName val="Analis_Kusen_okk"/>
      <sheetName val="bahan_upah"/>
      <sheetName val="1_1_ALAT_TULIS_KANTOR"/>
      <sheetName val="tidak_dipakai"/>
      <sheetName val="HARGA_ALAT"/>
      <sheetName val="AGG,_C"/>
      <sheetName val="Rawat Inap"/>
      <sheetName val="Bab10"/>
      <sheetName val="BHN1"/>
      <sheetName val="form evaluasi"/>
      <sheetName val="Upah+Bahan"/>
      <sheetName val="data-pendukung"/>
      <sheetName val="ASat"/>
      <sheetName val="6.PEK ASPAL"/>
      <sheetName val="TSS"/>
      <sheetName val="____00"/>
      <sheetName val="GH Quantity"/>
      <sheetName val="Gal_Jack Hammer"/>
      <sheetName val="HPP X Q'TY"/>
      <sheetName val="RINCIAN-SC"/>
      <sheetName val="CATS Codes"/>
      <sheetName val="PLANT"/>
      <sheetName val="Base Info"/>
      <sheetName val="Ana. PU"/>
      <sheetName val="New MADC"/>
      <sheetName val="HD ALAT"/>
      <sheetName val="Sales Parameter"/>
      <sheetName val="PRIST LIST"/>
      <sheetName val="Param"/>
      <sheetName val="Hrg Sat"/>
      <sheetName val="H-SAT"/>
      <sheetName val="MAPP"/>
      <sheetName val="610.04a"/>
      <sheetName val="U&amp;B"/>
      <sheetName val="coef"/>
      <sheetName val="H_Satuan_(2)3"/>
      <sheetName val="H_Satuan4"/>
      <sheetName val="cold_mill3"/>
      <sheetName val="Daftar_Subkon3"/>
      <sheetName val="Rekap_Biaya3"/>
      <sheetName val="Analisa_23"/>
      <sheetName val="Price_Biaya_Cadangan3"/>
      <sheetName val="BQ_Rekapitulasi__Akhir5"/>
      <sheetName val="Cover_Daf-23"/>
      <sheetName val="8LT_123"/>
      <sheetName val="A(Rev_3)2"/>
      <sheetName val="Agregat_Halus_&amp;_Kasar2"/>
      <sheetName val="Rekap_Direct_Cost2"/>
      <sheetName val="Form-3_32"/>
      <sheetName val="Sumber_Daya2"/>
      <sheetName val="Supl_X2"/>
      <sheetName val="ANALISA_TENDER2"/>
      <sheetName val="HARGA_MATERIAL2"/>
      <sheetName val="Daftar_Harga2"/>
      <sheetName val="BOQ_KSN2"/>
      <sheetName val="DC_HOT_MIX22"/>
      <sheetName val="Man_Power2"/>
      <sheetName val="Daftar_Upah2"/>
      <sheetName val="ANALISA_PEK_UMUM2"/>
      <sheetName val="RINCIAN_SD_2"/>
      <sheetName val="BQ_ARS2"/>
      <sheetName val="BQ_Rekapitulasi_Akhir3"/>
      <sheetName val="플랜트_설치2"/>
      <sheetName val="HRG_BHN2"/>
      <sheetName val="SUB_TOTAL___2"/>
      <sheetName val="Input_Data2"/>
      <sheetName val="Rkap_Bya2"/>
      <sheetName val="HAl_271"/>
      <sheetName val="H_DASAR2"/>
      <sheetName val="rekap_ahs2"/>
      <sheetName val="Weight_Bridge2"/>
      <sheetName val="Harga_Satuan2"/>
      <sheetName val="BQ_Rekapitulasi__Akhir6"/>
      <sheetName val="Produksi_&amp;_Scedule1"/>
      <sheetName val="mA_THP_III1"/>
      <sheetName val="PL_(MONTHLY)1"/>
      <sheetName val="Galian_batu1"/>
      <sheetName val="BOQ_2"/>
      <sheetName val="Price_Persiapan_dan_Penunjang2"/>
      <sheetName val="TE_TS_FA_LAN_MATV2"/>
      <sheetName val="Cable_Data_from_Attachment-C1"/>
      <sheetName val="REF_ONLY2"/>
      <sheetName val="BQ_PL_2"/>
      <sheetName val="Daft_upah,_bahan_&amp;alat2"/>
      <sheetName val="Harsat_Bahan2"/>
      <sheetName val="Kuantitas_&amp;_Harga2"/>
      <sheetName val="UNIT_PRICE2"/>
      <sheetName val="supporting_data2"/>
      <sheetName val="L_BA_blok1"/>
      <sheetName val="cash_flow2"/>
      <sheetName val="Trading_Comps1"/>
      <sheetName val="AnalisaSIPIL_RIIL1"/>
      <sheetName val="HRG_BAHAN_&amp;_UPAH_okk1"/>
      <sheetName val="Analis_Kusen_okk1"/>
      <sheetName val="bahan_2"/>
      <sheetName val="rincian_per_proyek2"/>
      <sheetName val="rekap_index_eskalasi2"/>
      <sheetName val="Basic_P2"/>
      <sheetName val="Fill_this_out_first___3"/>
      <sheetName val="RAB_SEKRETARIAT_(1)2"/>
      <sheetName val="Harga_S_Dasar2"/>
      <sheetName val="ELEMENT_SUM2"/>
      <sheetName val="???_??2"/>
      <sheetName val="CABLE_BULK2"/>
      <sheetName val="An_PLB2"/>
      <sheetName val="Unit_Rate1"/>
      <sheetName val="Sat_Bah___Up1"/>
      <sheetName val="_SAT_PL1"/>
      <sheetName val="Grand_Sum_BT2"/>
      <sheetName val="Cover_Daf_22"/>
      <sheetName val="Analisa_ARS2"/>
      <sheetName val="HRG_DSR1"/>
      <sheetName val="Sum_IF2"/>
      <sheetName val="ANALISA_SNI'08(ubh_bgsting)1"/>
      <sheetName val="為替レ－ト_2"/>
      <sheetName val="B_Q_20072"/>
      <sheetName val="Rekap_Sal1"/>
      <sheetName val="II__TAHANAN_UMUM2"/>
      <sheetName val="SCHEDULE_1"/>
      <sheetName val="U__div_22"/>
      <sheetName val="Analisa_RAP2"/>
      <sheetName val="BASIC_PRICE_1"/>
      <sheetName val="Vol__Mat_SC2"/>
      <sheetName val="Combinned_&amp;_Grafic_HB2"/>
      <sheetName val="Perm__Test1"/>
      <sheetName val="2_102"/>
      <sheetName val="Alat_&amp;_Bahan2"/>
      <sheetName val="Analisa_Baku_ME1"/>
      <sheetName val="Page_12"/>
      <sheetName val="Jadwal_Kerja_Bln1"/>
      <sheetName val="Harsat_Upah1"/>
      <sheetName val="VAC_BDWN1"/>
      <sheetName val="RAB_Jalan1"/>
      <sheetName val="basic_price1"/>
      <sheetName val="Orgs_Proy2"/>
      <sheetName val="bq_T_Abang1"/>
      <sheetName val="Master_Edit1"/>
      <sheetName val="Rek_Analisa1"/>
      <sheetName val="BARU-4_1"/>
      <sheetName val="RBP__22"/>
      <sheetName val="Conn__Lib1"/>
      <sheetName val="AHS_Aspal1"/>
      <sheetName val="Part_A_+_B2"/>
      <sheetName val="Urai__Resap_pengikat1"/>
      <sheetName val="BQ_Rekapitulasi_Akhir4"/>
      <sheetName val="BQ_Elektrikal1"/>
      <sheetName val="Hrg_Sat1"/>
      <sheetName val="Fill_this_out_first___4"/>
      <sheetName val="DAFTAR_71"/>
      <sheetName val="Ope_FC1"/>
      <sheetName val="Rekap_DKH1"/>
      <sheetName val="REKAP_ARSITEKTUR_1"/>
      <sheetName val="tabel_profil1"/>
      <sheetName val="Cost_Summary1"/>
      <sheetName val="Apr_'151"/>
      <sheetName val="Aug_'141"/>
      <sheetName val="Des_'141"/>
      <sheetName val="Feb_'151"/>
      <sheetName val="Jan_'151"/>
      <sheetName val="Jul_'141"/>
      <sheetName val="Jun_'141"/>
      <sheetName val="Mar_'151"/>
      <sheetName val="Mei_'141"/>
      <sheetName val="Mei_'151"/>
      <sheetName val="Nov_'141"/>
      <sheetName val="Oct_'141"/>
      <sheetName val="Sep_'141"/>
      <sheetName val="D_791"/>
      <sheetName val="D_811"/>
      <sheetName val="D_821"/>
      <sheetName val="D_831"/>
      <sheetName val="D_841"/>
      <sheetName val="D_851"/>
      <sheetName val="D_861"/>
      <sheetName val="D_871"/>
      <sheetName val="D_881"/>
      <sheetName val="D_891"/>
      <sheetName val="D_921"/>
      <sheetName val="D_931"/>
      <sheetName val="D_941"/>
      <sheetName val="D_951"/>
      <sheetName val="D_961"/>
      <sheetName val="7_공정표1"/>
      <sheetName val="Master_1_01"/>
      <sheetName val="Hrg_Satuan_&amp;_Upah1"/>
      <sheetName val="4-Basic_Price1"/>
      <sheetName val="struktur_tdk_dipakai1"/>
      <sheetName val="bahan_upah1"/>
      <sheetName val="rekap_konst1"/>
      <sheetName val="Satuan_Dasar1"/>
      <sheetName val="1_1_ALAT_TULIS_KANTOR1"/>
      <sheetName val="ANALISA_KUSEN1"/>
      <sheetName val="REKAP_beton1"/>
      <sheetName val="A+Supl_1"/>
      <sheetName val="Anl_+1"/>
      <sheetName val="tidak_dipakai1"/>
      <sheetName val="Rev_Type1"/>
      <sheetName val="HARGA_ALAT1"/>
      <sheetName val="AGG,_C1"/>
      <sheetName val="Rinc_Ged_A_(G_Utama)1"/>
      <sheetName val="Signage_Detail1"/>
      <sheetName val="NP_(2)"/>
      <sheetName val="Analisa_SNI_STANDART_"/>
      <sheetName val="%_Prog"/>
      <sheetName val="REKAP_PAGAR_DEPAN"/>
      <sheetName val="REKAP_LOKAL"/>
      <sheetName val="REKAP_PAGAR_SAMPING"/>
      <sheetName val="REKAP_GERBANG"/>
      <sheetName val="RAB_&amp;_RCO_OWNER_VERS_"/>
      <sheetName val="HS_ALAT"/>
      <sheetName val="H_Satuan_(2)4"/>
      <sheetName val="H_Satuan5"/>
      <sheetName val="cold_mill4"/>
      <sheetName val="Daftar_Subkon4"/>
      <sheetName val="Rekap_Biaya4"/>
      <sheetName val="Analisa_24"/>
      <sheetName val="Price_Biaya_Cadangan4"/>
      <sheetName val="BQ_Rekapitulasi__Akhir7"/>
      <sheetName val="Cover_Daf-24"/>
      <sheetName val="8LT_124"/>
      <sheetName val="A(Rev_3)3"/>
      <sheetName val="Agregat_Halus_&amp;_Kasar3"/>
      <sheetName val="Rekap_Direct_Cost3"/>
      <sheetName val="Form-3_33"/>
      <sheetName val="Sumber_Daya3"/>
      <sheetName val="Supl_X3"/>
      <sheetName val="ANALISA_TENDER3"/>
      <sheetName val="HARGA_MATERIAL3"/>
      <sheetName val="Daftar_Harga3"/>
      <sheetName val="BOQ_KSN3"/>
      <sheetName val="DC_HOT_MIX23"/>
      <sheetName val="Man_Power3"/>
      <sheetName val="Daftar_Upah3"/>
      <sheetName val="ANALISA_PEK_UMUM3"/>
      <sheetName val="RINCIAN_SD_3"/>
      <sheetName val="BQ_ARS3"/>
      <sheetName val="BQ_Rekapitulasi_Akhir5"/>
      <sheetName val="플랜트_설치3"/>
      <sheetName val="HRG_BHN3"/>
      <sheetName val="SUB_TOTAL___3"/>
      <sheetName val="Input_Data3"/>
      <sheetName val="Rkap_Bya3"/>
      <sheetName val="HAl_272"/>
      <sheetName val="H_DASAR3"/>
      <sheetName val="rekap_ahs3"/>
      <sheetName val="Weight_Bridge3"/>
      <sheetName val="Harga_Satuan3"/>
      <sheetName val="BQ_Rekapitulasi__Akhir8"/>
      <sheetName val="Produksi_&amp;_Scedule2"/>
      <sheetName val="mA_THP_III2"/>
      <sheetName val="PL_(MONTHLY)2"/>
      <sheetName val="Galian_batu2"/>
      <sheetName val="BOQ_3"/>
      <sheetName val="Price_Persiapan_dan_Penunjang3"/>
      <sheetName val="TE_TS_FA_LAN_MATV3"/>
      <sheetName val="Cable_Data_from_Attachment-C2"/>
      <sheetName val="REF_ONLY3"/>
      <sheetName val="BQ_PL_3"/>
      <sheetName val="Daft_upah,_bahan_&amp;alat3"/>
      <sheetName val="Harsat_Bahan3"/>
      <sheetName val="Kuantitas_&amp;_Harga3"/>
      <sheetName val="UNIT_PRICE3"/>
      <sheetName val="supporting_data3"/>
      <sheetName val="L_BA_blok2"/>
      <sheetName val="cash_flow3"/>
      <sheetName val="Trading_Comps2"/>
      <sheetName val="AnalisaSIPIL_RIIL2"/>
      <sheetName val="HRG_BAHAN_&amp;_UPAH_okk2"/>
      <sheetName val="Analis_Kusen_okk2"/>
      <sheetName val="bahan_3"/>
      <sheetName val="rincian_per_proyek3"/>
      <sheetName val="rekap_index_eskalasi3"/>
      <sheetName val="Basic_P3"/>
      <sheetName val="Fill_this_out_first___5"/>
      <sheetName val="RAB_SEKRETARIAT_(1)3"/>
      <sheetName val="Harga_S_Dasar3"/>
      <sheetName val="ELEMENT_SUM3"/>
      <sheetName val="???_??3"/>
      <sheetName val="CABLE_BULK3"/>
      <sheetName val="An_PLB3"/>
      <sheetName val="Unit_Rate2"/>
      <sheetName val="Sat_Bah___Up2"/>
      <sheetName val="_SAT_PL2"/>
      <sheetName val="Grand_Sum_BT3"/>
      <sheetName val="Daft_2_13"/>
      <sheetName val="Cover_Daf_23"/>
      <sheetName val="Analisa_ARS3"/>
      <sheetName val="HRG_DSR2"/>
      <sheetName val="Sum_IF3"/>
      <sheetName val="ANALISA_SNI'08(ubh_bgsting)2"/>
      <sheetName val="為替レ－ト_3"/>
      <sheetName val="B_Q_20073"/>
      <sheetName val="Rekap_Sal2"/>
      <sheetName val="II__TAHANAN_UMUM3"/>
      <sheetName val="SCHEDULE_2"/>
      <sheetName val="U__div_23"/>
      <sheetName val="Analisa_RAP3"/>
      <sheetName val="BASIC_PRICE_2"/>
      <sheetName val="Vol__Mat_SC3"/>
      <sheetName val="Combinned_&amp;_Grafic_HB3"/>
      <sheetName val="Perm__Test2"/>
      <sheetName val="2_103"/>
      <sheetName val="Alat_&amp;_Bahan3"/>
      <sheetName val="Analisa_Baku_ME2"/>
      <sheetName val="Page_13"/>
      <sheetName val="Jadwal_Kerja_Bln2"/>
      <sheetName val="Harsat_Upah2"/>
      <sheetName val="VAC_BDWN2"/>
      <sheetName val="RAB_Jalan2"/>
      <sheetName val="basic_price2"/>
      <sheetName val="Orgs_Proy3"/>
      <sheetName val="bq_T_Abang2"/>
      <sheetName val="Master_Edit2"/>
      <sheetName val="Rek_Analisa2"/>
      <sheetName val="BARU-4_2"/>
      <sheetName val="RBP__23"/>
      <sheetName val="Conn__Lib2"/>
      <sheetName val="AHS_Aspal2"/>
      <sheetName val="Part_A_+_B3"/>
      <sheetName val="Urai__Resap_pengikat2"/>
      <sheetName val="BQ_Rekapitulasi_Akhir6"/>
      <sheetName val="BQ_Elektrikal2"/>
      <sheetName val="Hrg_Sat2"/>
      <sheetName val="______2"/>
      <sheetName val="Fill_this_out_first___6"/>
      <sheetName val="DAFTAR_72"/>
      <sheetName val="Ope_FC2"/>
      <sheetName val="Rekap_DKH2"/>
      <sheetName val="REKAP_ARSITEKTUR_2"/>
      <sheetName val="tabel_profil2"/>
      <sheetName val="Cost_Summary2"/>
      <sheetName val="Apr_'152"/>
      <sheetName val="Aug_'142"/>
      <sheetName val="Des_'142"/>
      <sheetName val="Feb_'152"/>
      <sheetName val="Jan_'152"/>
      <sheetName val="Jul_'142"/>
      <sheetName val="Jun_'142"/>
      <sheetName val="Mar_'152"/>
      <sheetName val="Mei_'142"/>
      <sheetName val="Mei_'152"/>
      <sheetName val="Nov_'142"/>
      <sheetName val="Oct_'142"/>
      <sheetName val="Sep_'142"/>
      <sheetName val="D_792"/>
      <sheetName val="D_812"/>
      <sheetName val="D_822"/>
      <sheetName val="D_832"/>
      <sheetName val="D_842"/>
      <sheetName val="D_852"/>
      <sheetName val="D_862"/>
      <sheetName val="D_872"/>
      <sheetName val="D_882"/>
      <sheetName val="D_892"/>
      <sheetName val="D_922"/>
      <sheetName val="D_932"/>
      <sheetName val="D_942"/>
      <sheetName val="D_952"/>
      <sheetName val="D_962"/>
      <sheetName val="7_공정표2"/>
      <sheetName val="Master_1_02"/>
      <sheetName val="Hrg_Satuan_&amp;_Upah2"/>
      <sheetName val="4-Basic_Price2"/>
      <sheetName val="struktur_tdk_dipakai2"/>
      <sheetName val="bahan_upah2"/>
      <sheetName val="rekap_konst2"/>
      <sheetName val="Satuan_Dasar2"/>
      <sheetName val="1_1_ALAT_TULIS_KANTOR2"/>
      <sheetName val="ANALISA_KUSEN2"/>
      <sheetName val="REKAP_beton2"/>
      <sheetName val="A+Supl_2"/>
      <sheetName val="Anl_+2"/>
      <sheetName val="tidak_dipakai2"/>
      <sheetName val="Rev_Type2"/>
      <sheetName val="HARGA_ALAT2"/>
      <sheetName val="AGG,_C2"/>
      <sheetName val="Rinc_Ged_A_(G_Utama)2"/>
      <sheetName val="Signage_Detail2"/>
      <sheetName val="NP_(2)1"/>
      <sheetName val="L__Hr1"/>
      <sheetName val="Analisa_SNI_STANDART_1"/>
      <sheetName val="%_Prog1"/>
      <sheetName val="master_schedule1"/>
      <sheetName val="Calcu_021"/>
      <sheetName val="REKAP_PAGAR_DEPAN1"/>
      <sheetName val="REKAP_LOKAL1"/>
      <sheetName val="REKAP_PAGAR_SAMPING1"/>
      <sheetName val="REKAP_GERBANG1"/>
      <sheetName val="P_M(Monitoring_Sche)1"/>
      <sheetName val="Lab_Sche_(Summary)_1"/>
      <sheetName val="2_1_受電設備棟1"/>
      <sheetName val="2_2_受・防火水槽1"/>
      <sheetName val="2_3_排水処理設備棟1"/>
      <sheetName val="2_4_倉庫棟1"/>
      <sheetName val="2_5_守衛棟1"/>
      <sheetName val="RAB_&amp;_RCO_OWNER_VERS_1"/>
      <sheetName val="HRG_BAHAN1"/>
      <sheetName val="Isolasi_Luar1"/>
      <sheetName val="Isolasi_Luar_Dalam1"/>
      <sheetName val="Tanpa_Isolasi1"/>
      <sheetName val="RAB_Gedung_Utama1"/>
      <sheetName val="Option_List1"/>
      <sheetName val="HASAT_DASAR1"/>
      <sheetName val="SELISIH_HARGA1"/>
      <sheetName val="R_A_B_1"/>
      <sheetName val="MATERIAL_ANALISA1"/>
      <sheetName val="BEBAN_P_DITAIL1"/>
      <sheetName val="H__Dasar1"/>
      <sheetName val="BAR_SCREEN1"/>
      <sheetName val="HS_ALAT1"/>
      <sheetName val="REKAP TOTAL MEPEQ "/>
      <sheetName val="REKAP PERSIAPAN"/>
      <sheetName val="Persiapan"/>
      <sheetName val="REKAP PLUMBING"/>
      <sheetName val="Air Bersih"/>
      <sheetName val="Air Panas"/>
      <sheetName val="Air Buangan"/>
      <sheetName val="Air Hujan"/>
      <sheetName val="Gas"/>
      <sheetName val="STP"/>
      <sheetName val="REKAP VAC"/>
      <sheetName val="Ventilasi"/>
      <sheetName val="Air Conditioning"/>
      <sheetName val="Chiller Plant"/>
      <sheetName val="REKAP PEMADAM"/>
      <sheetName val="Hydrant"/>
      <sheetName val="Splinker"/>
      <sheetName val="REKAP ELEKTRIKAL"/>
      <sheetName val="Grounding &amp; Penyalur petir"/>
      <sheetName val="GENSET"/>
      <sheetName val="REKAP ELEKTRONIK"/>
      <sheetName val="Fire Alarm"/>
      <sheetName val="Sound System"/>
      <sheetName val="G-Phone"/>
      <sheetName val="CCTV"/>
      <sheetName val="BAS"/>
      <sheetName val="REKAP LIFT"/>
      <sheetName val="Pengadaan"/>
      <sheetName val="Pemasangan"/>
      <sheetName val="GONDOLA"/>
      <sheetName val="ADD"/>
      <sheetName val="RAP FLAT"/>
      <sheetName val="LAP. MINGG"/>
      <sheetName val="XLR_NoRangeSheet"/>
      <sheetName val="Hrg Satuan"/>
      <sheetName val="RKP 01"/>
      <sheetName val="DRAFT KONSUMEN"/>
      <sheetName val="sai"/>
      <sheetName val="Analisa STR"/>
      <sheetName val="SCD_ADD I"/>
      <sheetName val="MU2"/>
      <sheetName val="List Material"/>
      <sheetName val="BQawal"/>
      <sheetName val="Testing"/>
      <sheetName val="Source"/>
      <sheetName val="Uraian Pekerjaan"/>
      <sheetName val="RAB_ASRAMA_(7.A)"/>
      <sheetName val="HASAT"/>
      <sheetName val="1. Rekap A"/>
      <sheetName val="Master"/>
      <sheetName val="Encl -14A"/>
      <sheetName val="Encl-7"/>
      <sheetName val="SUM-IF"/>
      <sheetName val="SCH12"/>
      <sheetName val="Harga Satuan Bahan "/>
      <sheetName val="bhn,uph,alt"/>
      <sheetName val="F.1 1.G.ST.1A"/>
      <sheetName val="Upah &amp; bahan"/>
      <sheetName val="Asumsi"/>
      <sheetName val="IPA1"/>
      <sheetName val="baladewa"/>
      <sheetName val="perhit.alat"/>
      <sheetName val="SKD"/>
      <sheetName val="ARP-7"/>
      <sheetName val="Quary"/>
      <sheetName val="SUM-VOL"/>
      <sheetName val="Konfirm"/>
      <sheetName val="Unit-P"/>
      <sheetName val="upah bahan"/>
      <sheetName val="RBP.4"/>
      <sheetName val="HSD (Rate)"/>
      <sheetName val="RBP.3"/>
      <sheetName val="Lamp. 1 "/>
      <sheetName val="Lamp. 2"/>
      <sheetName val="Lap__Minggu_81_(JUNI)"/>
      <sheetName val="Uph&amp;bhn"/>
      <sheetName val="1.B"/>
      <sheetName val="PRD01-5"/>
      <sheetName val="Material&amp;Alat"/>
      <sheetName val="Sewa Alat"/>
      <sheetName val="Bill Item Ac"/>
      <sheetName val="Lift"/>
      <sheetName val="Khusus"/>
      <sheetName val="Electrical"/>
      <sheetName val="FORM-01"/>
      <sheetName val="Bore"/>
      <sheetName val="mapdc"/>
      <sheetName val="BAJA TUL"/>
      <sheetName val="REKAP AHSP.A"/>
      <sheetName val="DON GIA"/>
      <sheetName val="CHITIET VL_NC"/>
      <sheetName val="Tiepdia"/>
      <sheetName val="TDTKP"/>
      <sheetName val="TONGKE3p "/>
      <sheetName val="VCV_BE_TONG"/>
      <sheetName val="TNHCHINH"/>
      <sheetName val="Kuantitas"/>
      <sheetName val="TRNS-C1"/>
      <sheetName val="Rekap Prelim"/>
      <sheetName val="CIVIL-W"/>
      <sheetName val="schman"/>
      <sheetName val="schmat"/>
      <sheetName val="BAP"/>
      <sheetName val="URTEK"/>
      <sheetName val="HarAlat"/>
      <sheetName val="DAF-BAHAN"/>
      <sheetName val="Penwrn"/>
      <sheetName val="BAHAN &amp; ALAT"/>
      <sheetName val="Urut kabupaten"/>
      <sheetName val="DIV-3"/>
      <sheetName val="DIV-7"/>
      <sheetName val="an me"/>
      <sheetName val="UPAH &amp; BHN ARS"/>
      <sheetName val="DIV_12"/>
      <sheetName val="IB"/>
      <sheetName val="41,9&amp;36,3"/>
      <sheetName val="Quantity"/>
      <sheetName val="HARGA-UPAH"/>
      <sheetName val="BILAL2"/>
      <sheetName val="dasboard"/>
      <sheetName val="LMKC"/>
      <sheetName val="Laba JO"/>
      <sheetName val="LINK-MAST. BASIC PRICE"/>
      <sheetName val="ANL_TEK.6"/>
      <sheetName val="Tabel HSP"/>
      <sheetName val="Kerja"/>
      <sheetName val="Rencana_vs_Realisasi"/>
      <sheetName val="Cost Analysis"/>
      <sheetName val="Cost Range"/>
      <sheetName val="Equipment Data"/>
      <sheetName val="Prod.Alat"/>
      <sheetName val="Rek.Cianten3"/>
      <sheetName val="LR-NOP-06"/>
      <sheetName val="3.1 (3)"/>
      <sheetName val="3-DIV1"/>
      <sheetName val="divI"/>
      <sheetName val="divII"/>
      <sheetName val="Mobilisasi (2)"/>
      <sheetName val="Div3"/>
      <sheetName val="Div4"/>
      <sheetName val="Div5"/>
      <sheetName val="Div6"/>
      <sheetName val="Div7"/>
      <sheetName val="Div8"/>
      <sheetName val="Div9"/>
      <sheetName val="Mobilisasi_(2)"/>
      <sheetName val="Kode"/>
      <sheetName val="Resources"/>
      <sheetName val="Vibro_Roller"/>
      <sheetName val="dc"/>
      <sheetName val="Master Dat"/>
      <sheetName val="boq2"/>
      <sheetName val="uraian analisa"/>
      <sheetName val="Schedule Yasmin"/>
      <sheetName val="Schedule Lingkar Barat"/>
      <sheetName val="Schedule Daan Mogot"/>
      <sheetName val="Rekapitulasi"/>
      <sheetName val="2-Genset print"/>
      <sheetName val="S-Curve"/>
      <sheetName val="div10"/>
      <sheetName val="JAD-PEL"/>
      <sheetName val="ANdiafragma"/>
      <sheetName val="P.3-5"/>
      <sheetName val="BAG-2"/>
      <sheetName val="ana-alat"/>
      <sheetName val="Analisa Harga"/>
      <sheetName val="HARSAT-lain"/>
      <sheetName val="HARSAT-tanah"/>
      <sheetName val="PRICE"/>
      <sheetName val="BHN.DSR"/>
      <sheetName val="MB"/>
      <sheetName val="DATA PROYEK"/>
      <sheetName val="BOQ_Aula"/>
      <sheetName val="DHSD"/>
      <sheetName val="Div 10"/>
      <sheetName val="List-Physik-Pay"/>
      <sheetName val="AMP"/>
      <sheetName val="ANTEK-AGGA"/>
      <sheetName val="BURDA"/>
      <sheetName val="ANTEK-GAL"/>
      <sheetName val="HRS-ATB"/>
      <sheetName val="ANTEK-PRIME"/>
      <sheetName val="ANTEK-TIMB"/>
      <sheetName val="BIA-LUMPSUM"/>
      <sheetName val="Mobilisasi_(2)1"/>
      <sheetName val="Master_Dat"/>
      <sheetName val="uraian_analisa"/>
      <sheetName val="P_3-5"/>
      <sheetName val="Schedule_Yasmin"/>
      <sheetName val="Schedule_Lingkar_Barat"/>
      <sheetName val="Schedule_Daan_Mogot"/>
      <sheetName val="2-Genset_print"/>
      <sheetName val="DIV1"/>
      <sheetName val="schedule (2)"/>
      <sheetName val="BAB_5_2_BiaLang"/>
      <sheetName val="BAB_5_13_Anal"/>
      <sheetName val="Analisa_Harga"/>
      <sheetName val="BHN_DSR"/>
      <sheetName val="갑지"/>
      <sheetName val="Quary1"/>
      <sheetName val="Metod TWR"/>
      <sheetName val="TL"/>
      <sheetName val="B - Norelec"/>
      <sheetName val="DAF-9"/>
      <sheetName val="Analis SNI"/>
      <sheetName val="Analisa K"/>
      <sheetName val="RWD-02"/>
      <sheetName val="RekapLEP"/>
      <sheetName val="MATAUANG"/>
      <sheetName val="HS-2"/>
      <sheetName val="HRPar"/>
      <sheetName val="ABSEN"/>
      <sheetName val="UPAH_B_KAS"/>
      <sheetName val="UPAH_B_KAS _2_"/>
      <sheetName val="T_TANGAN"/>
      <sheetName val="fcsp-w"/>
      <sheetName val="DASH"/>
      <sheetName val="HSBahan"/>
      <sheetName val="GP-WB"/>
      <sheetName val="bbt-1999"/>
      <sheetName val="igp_alt4"/>
      <sheetName val="DEF"/>
      <sheetName val="Schedule 11a"/>
      <sheetName val="RPP01 6"/>
      <sheetName val="Temporary"/>
      <sheetName val="Septick tank"/>
      <sheetName val="input data umum"/>
      <sheetName val="D HARGA"/>
      <sheetName val="GIRDER 2"/>
      <sheetName val="REKAP READYMIX"/>
      <sheetName val="7.1(3)"/>
      <sheetName val="jalur-TH-INI"/>
      <sheetName val="jalur-th-lalu"/>
      <sheetName val="Salary"/>
      <sheetName val="IDC-RUSUN"/>
      <sheetName val="PL SPP per ton"/>
      <sheetName val="Target Raker TW III"/>
      <sheetName val="BHN-ALAT"/>
      <sheetName val="BLOK-BJR"/>
      <sheetName val="PERALATAN PROYEK GOL III A"/>
      <sheetName val="Sales Rental"/>
      <sheetName val="029Cikeas00"/>
      <sheetName val="KEB-MAT"/>
      <sheetName val="TEKNIS"/>
      <sheetName val="6-AGREGAT"/>
      <sheetName val="trans"/>
      <sheetName val="Kinerja Proyek"/>
      <sheetName val="Har Sat"/>
      <sheetName val="Rekap 1"/>
      <sheetName val="SDM"/>
      <sheetName val="Proof Def Tax"/>
      <sheetName val="P"/>
      <sheetName val="610.04"/>
      <sheetName val="610.05"/>
      <sheetName val="610.06"/>
      <sheetName val="610.07"/>
      <sheetName val="610.08"/>
      <sheetName val="RKP_BOQ"/>
      <sheetName val="P-2"/>
      <sheetName val="P-5"/>
      <sheetName val="P-6"/>
      <sheetName val="Rupiah"/>
      <sheetName val="LMKC_01"/>
      <sheetName val="Summary Sheets"/>
      <sheetName val="sche MJ sari"/>
      <sheetName val="HPS Demak"/>
      <sheetName val="21"/>
      <sheetName val="AN Tdr"/>
      <sheetName val="REKAP BQ "/>
      <sheetName val="Daf 1"/>
      <sheetName val="영업소실적"/>
      <sheetName val="Spec1"/>
      <sheetName val="BUL"/>
      <sheetName val="Income tax"/>
      <sheetName val="SAT-BHN"/>
      <sheetName val="MTa"/>
      <sheetName val="D-1"/>
      <sheetName val="Harsat_Alat"/>
      <sheetName val="A-11_Steel_Str"/>
      <sheetName val="A-03_Pile"/>
      <sheetName val="AN_Tdr"/>
      <sheetName val="REKAP_BQ_"/>
      <sheetName val="REKAP_ELEKTRIKAL"/>
      <sheetName val="PEF16_0D"/>
      <sheetName val="MEJA"/>
      <sheetName val="Rumus"/>
      <sheetName val="SUM STR KNTR"/>
      <sheetName val="HS-1"/>
      <sheetName val="Kode rekening Belanja"/>
      <sheetName val="Kode Rekening Pembiayaan"/>
      <sheetName val="Kode Rekening Pdapatn Kab.kota"/>
      <sheetName val="Standar Detail"/>
      <sheetName val="Qty_pile"/>
      <sheetName val="Steel_slab"/>
      <sheetName val="Steel_tank"/>
      <sheetName val="Steel_wall"/>
      <sheetName val="PTMELINT (AC-WC)"/>
      <sheetName val="MgN"/>
      <sheetName val="HALAMAN 1-60"/>
      <sheetName val="As"/>
      <sheetName val="List"/>
      <sheetName val="Indek Kemahalan"/>
      <sheetName val="Cost_Of_Fund"/>
      <sheetName val="Analisa Tend"/>
      <sheetName val="EARTH"/>
      <sheetName val="Hargabahan"/>
      <sheetName val="Alat Berat"/>
      <sheetName val="villa"/>
      <sheetName val="HRGA SATUAN UPAH-BAHAN"/>
      <sheetName val="APRON TAHAP I"/>
      <sheetName val="DIVI2"/>
      <sheetName val="Pro-Base"/>
      <sheetName val="7_16"/>
      <sheetName val="REKAP PER BUILDING"/>
      <sheetName val="Allowance"/>
      <sheetName val="SPJ"/>
      <sheetName val="Std-Prod KS"/>
      <sheetName val="gaji"/>
      <sheetName val="Analisa BOW 07"/>
      <sheetName val="BANGUNAN"/>
      <sheetName val="mat&amp;upah"/>
      <sheetName val="gtrinh"/>
      <sheetName val="Balok"/>
      <sheetName val="PC"/>
      <sheetName val="Meto"/>
      <sheetName val="BIIL ASLI"/>
      <sheetName val="DATUM"/>
      <sheetName val="bilangan"/>
      <sheetName val="bhn-upah"/>
      <sheetName val="BAHN"/>
      <sheetName val="spta"/>
      <sheetName val="Alat PL"/>
      <sheetName val="PEKERJAAN"/>
      <sheetName val="ANalisa "/>
      <sheetName val="Data Teknik"/>
      <sheetName val="Factors"/>
      <sheetName val="1.General "/>
      <sheetName val="TIME SCHEDULE"/>
      <sheetName val="Data-Pdk"/>
      <sheetName val="An-Lat"/>
      <sheetName val="TIME"/>
      <sheetName val="HRG AGRGT"/>
      <sheetName val="harga.bahan"/>
      <sheetName val="DHSBU"/>
      <sheetName val="Rek MC"/>
      <sheetName val="Analis Upah"/>
      <sheetName val="RAB JALUR Lend.tinggi"/>
      <sheetName val="Jadwal"/>
      <sheetName val="FL-Cl"/>
      <sheetName val="Brick+Finish"/>
      <sheetName val="Jm"/>
      <sheetName val="Upah&amp; Bahan"/>
      <sheetName val="Analisa Upah &amp; Bahan Plum"/>
      <sheetName val="s"/>
      <sheetName val="Anls 1"/>
      <sheetName val="Dafkua"/>
      <sheetName val=" ANL. bw"/>
      <sheetName val="harga bahan"/>
      <sheetName val="Du_lieu"/>
      <sheetName val="RBP2"/>
      <sheetName val="AKP"/>
      <sheetName val="PERALATAN "/>
      <sheetName val="Balok_1"/>
      <sheetName val="011C101"/>
      <sheetName val="pivotscd"/>
      <sheetName val="schedule -Sisa"/>
      <sheetName val="Schd_Alat,Mat"/>
      <sheetName val="pivot2"/>
      <sheetName val="Brd Unit Rate"/>
      <sheetName val="curve s"/>
      <sheetName val="L2MO"/>
      <sheetName val="Lamp. 3.Analisa"/>
      <sheetName val="DIV-2"/>
      <sheetName val="Budget"/>
      <sheetName val="I_KAMAR"/>
      <sheetName val="Galian 1"/>
      <sheetName val="Bill rekap"/>
      <sheetName val="Final(1)summary"/>
      <sheetName val="BAST"/>
      <sheetName val="PO (2)"/>
      <sheetName val="SPMK (2)"/>
      <sheetName val="RAB AR&amp;STR"/>
      <sheetName val="Eng_Hrs"/>
      <sheetName val="DATA BASE"/>
      <sheetName val="SD (1)"/>
      <sheetName val="BL (1)"/>
      <sheetName val=" "/>
      <sheetName val="Mat"/>
      <sheetName val="conc"/>
      <sheetName val="LAP. MINGGUAN"/>
      <sheetName val="Harsat Pekerjaan"/>
      <sheetName val="INPUT HARIAN"/>
      <sheetName val="S-Curve (2017)"/>
      <sheetName val="keb-BHN"/>
      <sheetName val="MAJOR"/>
      <sheetName val="ANALISA HARGA SATUAN EL DAN EC"/>
      <sheetName val="8.2工内"/>
      <sheetName val="Sch_5"/>
      <sheetName val="Harga "/>
      <sheetName val="Summary 6.4"/>
      <sheetName val="Anal-1"/>
      <sheetName val="Uraian Teknis"/>
      <sheetName val="urut"/>
      <sheetName val="RAB_(I)1"/>
      <sheetName val="anl_sa1"/>
      <sheetName val="B_as1"/>
      <sheetName val="Data_Alat1"/>
      <sheetName val="S_roomToyota1"/>
      <sheetName val="Target_Raker(10)"/>
      <sheetName val="pry_05_Pegawai1"/>
      <sheetName val="anal_P1"/>
      <sheetName val="Pen_Macadam1"/>
      <sheetName val="8_4_2_Rambu1"/>
      <sheetName val="Front_end1"/>
      <sheetName val="Back_End1"/>
      <sheetName val="T__Cs_Log_P_III"/>
      <sheetName val="MC_DPU_BI"/>
      <sheetName val="UnitRateA_1_II1"/>
      <sheetName val="Rek_An1"/>
      <sheetName val="Formula_Paket_A1"/>
      <sheetName val="pek_tanah_utk_irigasi1"/>
      <sheetName val="EXTERNAL__(revisi_1)"/>
      <sheetName val="D_BOARD"/>
      <sheetName val="WBS_2005"/>
      <sheetName val="est_proy"/>
      <sheetName val="CATS_Codes"/>
      <sheetName val="PRY_01-11"/>
      <sheetName val="B_UMUM"/>
      <sheetName val="Rev__RBP-KP1"/>
      <sheetName val="Rev_RBP-1_1"/>
      <sheetName val="Daft_2_14"/>
      <sheetName val="DATA_21"/>
      <sheetName val="An_H_Sat_Pek_Ut1"/>
      <sheetName val="sat_dasar1"/>
      <sheetName val="HRG_UPAH_BAHAN"/>
      <sheetName val="Base_Info"/>
      <sheetName val="Ana__PU"/>
      <sheetName val="LEP_AWAL_DES_11"/>
      <sheetName val="HSBU_ANA"/>
      <sheetName val="RAB_Kantin"/>
      <sheetName val="RAB_Rektorat"/>
      <sheetName val="RAB_Masjid"/>
      <sheetName val="RAB_Gd_Kuliah"/>
      <sheetName val="RAB_Asrama_Putri"/>
      <sheetName val="RAB_Asrama_Putra"/>
      <sheetName val="RAB_Cottage_45"/>
      <sheetName val="RAB_Cottage_70"/>
      <sheetName val="RAB_Cottage_140"/>
      <sheetName val="RAB_ME"/>
      <sheetName val="HRG_BAHAN-UPAH"/>
      <sheetName val="Plat_Lantai_Trestle"/>
      <sheetName val="HRG_SAT_UPH_BHN_PU_2012"/>
      <sheetName val="Daftar_upah_&amp;_material"/>
      <sheetName val="Analisa_Teknik"/>
      <sheetName val="Sat_Upah"/>
      <sheetName val="PO2_ok"/>
      <sheetName val="Soil_Report"/>
      <sheetName val="Rekap_Analisa"/>
      <sheetName val="RAB_"/>
      <sheetName val="Posisi_Biaya"/>
      <sheetName val="Ahs_2"/>
      <sheetName val="Ahs_1"/>
      <sheetName val="TEST_CASE"/>
      <sheetName val="anl_hsmpu"/>
      <sheetName val="RBP-_2"/>
      <sheetName val="harga_dasar"/>
      <sheetName val="LAP__MINGG"/>
      <sheetName val="HB_"/>
      <sheetName val="7"/>
      <sheetName val="DUB"/>
      <sheetName val="ANALISA OK"/>
      <sheetName val="HRGBHN"/>
      <sheetName val="Faktor Konversi"/>
      <sheetName val="MARK UP"/>
      <sheetName val="Rekap Rutin"/>
      <sheetName val="Rekap Rutin Jembatan"/>
      <sheetName val="SATUAN HARGA"/>
      <sheetName val="BBM-03"/>
      <sheetName val="WI"/>
      <sheetName val="LR-DES-06"/>
      <sheetName val="H_Satuan_(2)5"/>
      <sheetName val="H_Satuan6"/>
      <sheetName val="cold_mill5"/>
      <sheetName val="Daftar_Subkon5"/>
      <sheetName val="Rekap_Biaya5"/>
      <sheetName val="Analisa_25"/>
      <sheetName val="Price_Biaya_Cadangan5"/>
      <sheetName val="BQ_Rekapitulasi__Akhir9"/>
      <sheetName val="Cover_Daf-25"/>
      <sheetName val="8LT_125"/>
      <sheetName val="A(Rev_3)4"/>
      <sheetName val="Agregat_Halus_&amp;_Kasar4"/>
      <sheetName val="Rekap_Direct_Cost4"/>
      <sheetName val="Form-3_34"/>
      <sheetName val="Sumber_Daya4"/>
      <sheetName val="Supl_X4"/>
      <sheetName val="ANALISA_TENDER4"/>
      <sheetName val="HARGA_MATERIAL4"/>
      <sheetName val="Daftar_Harga4"/>
      <sheetName val="BOQ_KSN4"/>
      <sheetName val="DC_HOT_MIX24"/>
      <sheetName val="Man_Power4"/>
      <sheetName val="Daftar_Upah4"/>
      <sheetName val="ANALISA_PEK_UMUM4"/>
      <sheetName val="RINCIAN_SD_4"/>
      <sheetName val="BQ_ARS4"/>
      <sheetName val="BQ_Rekapitulasi_Akhir7"/>
      <sheetName val="플랜트_설치4"/>
      <sheetName val="HRG_BHN4"/>
      <sheetName val="SUB_TOTAL___4"/>
      <sheetName val="Input_Data4"/>
      <sheetName val="Rkap_Bya4"/>
      <sheetName val="HAl_273"/>
      <sheetName val="H_DASAR4"/>
      <sheetName val="rekap_ahs4"/>
      <sheetName val="Weight_Bridge4"/>
      <sheetName val="Harga_Satuan4"/>
      <sheetName val="BQ_Rekapitulasi__Akhir10"/>
      <sheetName val="Produksi_&amp;_Scedule3"/>
      <sheetName val="mA_THP_III3"/>
      <sheetName val="PL_(MONTHLY)3"/>
      <sheetName val="Galian_batu3"/>
      <sheetName val="BOQ_4"/>
      <sheetName val="Price_Persiapan_dan_Penunjang4"/>
      <sheetName val="TE_TS_FA_LAN_MATV4"/>
      <sheetName val="Cable_Data_from_Attachment-C3"/>
      <sheetName val="REF_ONLY4"/>
      <sheetName val="BQ_PL_4"/>
      <sheetName val="Daft_upah,_bahan_&amp;alat4"/>
      <sheetName val="Harsat_Bahan4"/>
      <sheetName val="Kuantitas_&amp;_Harga4"/>
      <sheetName val="UNIT_PRICE4"/>
      <sheetName val="supporting_data4"/>
      <sheetName val="L_BA_blok3"/>
      <sheetName val="cash_flow4"/>
      <sheetName val="Trading_Comps3"/>
      <sheetName val="AnalisaSIPIL_RIIL3"/>
      <sheetName val="HRG_BAHAN_&amp;_UPAH_okk3"/>
      <sheetName val="Analis_Kusen_okk3"/>
      <sheetName val="bahan_4"/>
      <sheetName val="rincian_per_proyek4"/>
      <sheetName val="rekap_index_eskalasi4"/>
      <sheetName val="Basic_P4"/>
      <sheetName val="Fill_this_out_first___7"/>
      <sheetName val="RAB_SEKRETARIAT_(1)4"/>
      <sheetName val="Harga_S_Dasar4"/>
      <sheetName val="ELEMENT_SUM4"/>
      <sheetName val="???_??4"/>
      <sheetName val="CABLE_BULK4"/>
      <sheetName val="An_PLB4"/>
      <sheetName val="Unit_Rate3"/>
      <sheetName val="Sat_Bah___Up3"/>
      <sheetName val="_SAT_PL3"/>
      <sheetName val="Grand_Sum_BT4"/>
      <sheetName val="Cover_Daf_24"/>
      <sheetName val="Analisa_ARS4"/>
      <sheetName val="HRG_DSR3"/>
      <sheetName val="Sum_IF4"/>
      <sheetName val="ANALISA_SNI'08(ubh_bgsting)3"/>
      <sheetName val="為替レ－ト_4"/>
      <sheetName val="B_Q_20074"/>
      <sheetName val="Rekap_Sal3"/>
      <sheetName val="II__TAHANAN_UMUM4"/>
      <sheetName val="SCHEDULE_3"/>
      <sheetName val="U__div_24"/>
      <sheetName val="Analisa_RAP4"/>
      <sheetName val="BASIC_PRICE_3"/>
      <sheetName val="Vol__Mat_SC4"/>
      <sheetName val="Combinned_&amp;_Grafic_HB4"/>
      <sheetName val="Perm__Test3"/>
      <sheetName val="2_104"/>
      <sheetName val="Alat_&amp;_Bahan4"/>
      <sheetName val="Analisa_Baku_ME3"/>
      <sheetName val="Page_14"/>
      <sheetName val="Jadwal_Kerja_Bln3"/>
      <sheetName val="Harsat_Upah3"/>
      <sheetName val="VAC_BDWN3"/>
      <sheetName val="RAB_Jalan3"/>
      <sheetName val="basic_price3"/>
      <sheetName val="Orgs_Proy4"/>
      <sheetName val="bq_T_Abang3"/>
      <sheetName val="Master_Edit3"/>
      <sheetName val="Rek_Analisa3"/>
      <sheetName val="BARU-4_3"/>
      <sheetName val="RBP__24"/>
      <sheetName val="Conn__Lib3"/>
      <sheetName val="AHS_Aspal3"/>
      <sheetName val="Part_A_+_B4"/>
      <sheetName val="Urai__Resap_pengikat3"/>
      <sheetName val="BQ_Rekapitulasi_Akhir8"/>
      <sheetName val="BQ_Elektrikal3"/>
      <sheetName val="Hrg_Sat3"/>
      <sheetName val="______3"/>
      <sheetName val="Fill_this_out_first___8"/>
      <sheetName val="DAFTAR_73"/>
      <sheetName val="Ope_FC3"/>
      <sheetName val="Rekap_DKH3"/>
      <sheetName val="REKAP_ARSITEKTUR_3"/>
      <sheetName val="tabel_profil3"/>
      <sheetName val="Cost_Summary3"/>
      <sheetName val="Apr_'153"/>
      <sheetName val="Aug_'143"/>
      <sheetName val="Des_'143"/>
      <sheetName val="Feb_'153"/>
      <sheetName val="Jan_'153"/>
      <sheetName val="Jul_'143"/>
      <sheetName val="Jun_'143"/>
      <sheetName val="Mar_'153"/>
      <sheetName val="Mei_'143"/>
      <sheetName val="Mei_'153"/>
      <sheetName val="Nov_'143"/>
      <sheetName val="Oct_'143"/>
      <sheetName val="Sep_'143"/>
      <sheetName val="D_793"/>
      <sheetName val="D_813"/>
      <sheetName val="D_823"/>
      <sheetName val="D_833"/>
      <sheetName val="D_843"/>
      <sheetName val="D_853"/>
      <sheetName val="D_863"/>
      <sheetName val="D_873"/>
      <sheetName val="D_883"/>
      <sheetName val="D_893"/>
      <sheetName val="D_923"/>
      <sheetName val="D_933"/>
      <sheetName val="D_943"/>
      <sheetName val="D_953"/>
      <sheetName val="D_963"/>
      <sheetName val="7_공정표3"/>
      <sheetName val="Master_1_03"/>
      <sheetName val="Hrg_Satuan_&amp;_Upah3"/>
      <sheetName val="4-Basic_Price3"/>
      <sheetName val="struktur_tdk_dipakai3"/>
      <sheetName val="bahan_upah3"/>
      <sheetName val="rekap_konst3"/>
      <sheetName val="Satuan_Dasar3"/>
      <sheetName val="1_1_ALAT_TULIS_KANTOR3"/>
      <sheetName val="ANALISA_KUSEN3"/>
      <sheetName val="REKAP_beton3"/>
      <sheetName val="A+Supl_3"/>
      <sheetName val="Anl_+3"/>
      <sheetName val="tidak_dipakai3"/>
      <sheetName val="Rev_Type3"/>
      <sheetName val="HARGA_ALAT3"/>
      <sheetName val="AGG,_C3"/>
      <sheetName val="Rinc_Ged_A_(G_Utama)3"/>
      <sheetName val="Signage_Detail3"/>
      <sheetName val="NP_(2)2"/>
      <sheetName val="L__Hr2"/>
      <sheetName val="Analisa_SNI_STANDART_2"/>
      <sheetName val="%_Prog2"/>
      <sheetName val="master_schedule2"/>
      <sheetName val="Calcu_022"/>
      <sheetName val="REKAP_PAGAR_DEPAN2"/>
      <sheetName val="REKAP_LOKAL2"/>
      <sheetName val="REKAP_PAGAR_SAMPING2"/>
      <sheetName val="REKAP_GERBANG2"/>
      <sheetName val="P_M(Monitoring_Sche)2"/>
      <sheetName val="Lab_Sche_(Summary)_2"/>
      <sheetName val="2_1_受電設備棟2"/>
      <sheetName val="2_2_受・防火水槽2"/>
      <sheetName val="2_3_排水処理設備棟2"/>
      <sheetName val="2_4_倉庫棟2"/>
      <sheetName val="2_5_守衛棟2"/>
      <sheetName val="RAB_&amp;_RCO_OWNER_VERS_2"/>
      <sheetName val="HRG_BAHAN2"/>
      <sheetName val="Isolasi_Luar2"/>
      <sheetName val="Isolasi_Luar_Dalam2"/>
      <sheetName val="Tanpa_Isolasi2"/>
      <sheetName val="RAB_Gedung_Utama2"/>
      <sheetName val="Option_List2"/>
      <sheetName val="HASAT_DASAR2"/>
      <sheetName val="SELISIH_HARGA2"/>
      <sheetName val="R_A_B_2"/>
      <sheetName val="MATERIAL_ANALISA2"/>
      <sheetName val="BEBAN_P_DITAIL2"/>
      <sheetName val="H__Dasar2"/>
      <sheetName val="BAR_SCREEN2"/>
      <sheetName val="HS_ALAT2"/>
      <sheetName val="RAB_VOL"/>
      <sheetName val="Daft_2_15"/>
      <sheetName val="10_1_(1)"/>
      <sheetName val="10_1_(2)"/>
      <sheetName val="10_1_(3)"/>
      <sheetName val="10_1_(4)"/>
      <sheetName val="10_1_(5)"/>
      <sheetName val="화재_탐지_설비"/>
      <sheetName val="1_REK"/>
      <sheetName val="REKAP_RAP"/>
      <sheetName val="HARGA_DSR"/>
      <sheetName val="A)_Psiapan"/>
      <sheetName val="Petunjuk_Ngisi_(2)"/>
      <sheetName val="Rawat_Inap"/>
      <sheetName val="backup_mc_0"/>
      <sheetName val="rab_strktr_ars_print"/>
      <sheetName val="List_Material"/>
      <sheetName val="Spec_ME"/>
      <sheetName val="3.a. Lap Hasil Usaha"/>
      <sheetName val="simak"/>
      <sheetName val="konf.kap"/>
      <sheetName val="schedulle"/>
      <sheetName val="flowchart"/>
      <sheetName val="MPU"/>
      <sheetName val="SUBCON"/>
      <sheetName val="STAFINTI"/>
      <sheetName val="USULALAT"/>
      <sheetName val="2"/>
      <sheetName val="5"/>
      <sheetName val="d7bton"/>
      <sheetName val="D"/>
      <sheetName val="D8 kerblma"/>
      <sheetName val="Harga S Dasar UNTUK IDISI"/>
      <sheetName val="agregat"/>
      <sheetName val="D10"/>
      <sheetName val="DRUP (ASLI)"/>
      <sheetName val="PROGRES"/>
      <sheetName val="Por"/>
      <sheetName val="B-P"/>
      <sheetName val="REK."/>
      <sheetName val="analisa_nya"/>
      <sheetName val="Analisa_HSP"/>
      <sheetName val="Uraian_Pekerjaan"/>
      <sheetName val="REKAP_TOTAL_MEPEQ_"/>
      <sheetName val="REKAP_PERSIAPAN"/>
      <sheetName val="REKAP_PLUMBING"/>
      <sheetName val="Air_Bersih"/>
      <sheetName val="Air_Panas"/>
      <sheetName val="Air_Buangan"/>
      <sheetName val="Air_Hujan"/>
      <sheetName val="REKAP_VAC"/>
      <sheetName val="Air_Conditioning"/>
      <sheetName val="Chiller_Plant"/>
      <sheetName val="REKAP_PEMADAM"/>
      <sheetName val="Grounding_&amp;_Penyalur_petir"/>
      <sheetName val="REKAP_ELEKTRONIK"/>
      <sheetName val="Fire_Alarm"/>
      <sheetName val="Sound_System"/>
      <sheetName val="REKAP_LIFT"/>
      <sheetName val="UPBH_AB"/>
      <sheetName val="bahan_SNI"/>
      <sheetName val="ANALISA_SNI'07(Bangli)"/>
      <sheetName val="@nalisa_E"/>
      <sheetName val="Analisa_Gabungan"/>
      <sheetName val="Paint_Type_B"/>
      <sheetName val="D2_2"/>
      <sheetName val="MAIN_BQ"/>
      <sheetName val="iTEM_hARSAT"/>
      <sheetName val="EE_(3)"/>
      <sheetName val="PEMBESIAN_BALOK_INDUK!"/>
      <sheetName val="PERHITUNGAN_QUANTITY_"/>
      <sheetName val="3_4-PIPE"/>
      <sheetName val="code"/>
      <sheetName val="Form I"/>
      <sheetName val="SP Kapasitas TD"/>
      <sheetName val="Nominatif"/>
      <sheetName val="RAB THP1"/>
      <sheetName val="schtot"/>
      <sheetName val="Alat B"/>
      <sheetName val="Bahan B"/>
      <sheetName val="Upah B"/>
      <sheetName val="rekap bul"/>
      <sheetName val="ANALISA.PEK."/>
      <sheetName val="Cik-SPKhwu"/>
      <sheetName val="Rekap "/>
      <sheetName val="Kuantitas _ Harga"/>
      <sheetName val="8"/>
      <sheetName val="SDE"/>
      <sheetName val="ANALIS2"/>
      <sheetName val="nc-m"/>
      <sheetName val="sche"/>
      <sheetName val="NC-CM"/>
      <sheetName val="Kantor"/>
      <sheetName val="CekList"/>
      <sheetName val="Kualifikasi"/>
      <sheetName val="dongia (2)"/>
      <sheetName val="giathanh1"/>
      <sheetName val="ANS"/>
      <sheetName val="Gelar_AC"/>
      <sheetName val="Scurve"/>
      <sheetName val="SDY"/>
      <sheetName val="DAFTAR HARGA UPAH"/>
      <sheetName val="Detail Piutang"/>
      <sheetName val="DAFT_ALAT,UPAH &amp; MAT"/>
      <sheetName val="Mercu Bulat"/>
      <sheetName val="Olak USBR"/>
      <sheetName val="KUANTITAS-PIPA"/>
      <sheetName val=" hrg bhn"/>
      <sheetName val="ANALAISA"/>
      <sheetName val="table"/>
      <sheetName val="ANA-TOOLS-KKA"/>
      <sheetName val="rms huruf"/>
      <sheetName val="HARGASATUN"/>
      <sheetName val="analis baru"/>
      <sheetName val="Urugan Pasir"/>
      <sheetName val="Koto Panjang"/>
      <sheetName val="harsat ars str"/>
      <sheetName val="schedule1a"/>
      <sheetName val="LPP-201"/>
      <sheetName val="Lampiran BA MC"/>
      <sheetName val="RBP-1"/>
      <sheetName val="PEKERJA"/>
      <sheetName val="Saldo"/>
      <sheetName val="CATH Reg"/>
      <sheetName val="Interdata"/>
      <sheetName val="Data Penjualan"/>
      <sheetName val="SCHEDULE-8BLN"/>
      <sheetName val="Overhead"/>
      <sheetName val="PEMBESIAN"/>
      <sheetName val="ANAL KOEF"/>
      <sheetName val="upah bahan "/>
      <sheetName val="06b"/>
      <sheetName val="DKH CCO 1A"/>
      <sheetName val="MONITOR &amp; INPUT"/>
      <sheetName val="Div"/>
      <sheetName val="Others"/>
      <sheetName val="Ref"/>
      <sheetName val="Master Type"/>
      <sheetName val="Input monthly capex"/>
      <sheetName val="RAB J18 "/>
      <sheetName val="MixBed"/>
      <sheetName val="CondPol"/>
      <sheetName val="Factor"/>
      <sheetName val="AHSB Assessment"/>
      <sheetName val="SAP"/>
      <sheetName val="MV"/>
      <sheetName val="Freezers"/>
      <sheetName val="Realty"/>
      <sheetName val="Inputs"/>
      <sheetName val="Scenarios"/>
      <sheetName val="BONUS"/>
      <sheetName val="BUSWAY"/>
      <sheetName val="Pricing-2"/>
      <sheetName val="PRY 01-3"/>
      <sheetName val="Assetdb"/>
      <sheetName val="AssetPar"/>
      <sheetName val="Marshal"/>
      <sheetName val="KOEF"/>
      <sheetName val="Divisi1"/>
      <sheetName val="Temporer"/>
      <sheetName val="LKVL-CK-HT-GD1"/>
      <sheetName val="TONG HOP VL-NC"/>
      <sheetName val="chitiet"/>
      <sheetName val="TH VL, NC, DDHT Thanhphuoc"/>
      <sheetName val="DONGIA"/>
      <sheetName val="DG"/>
      <sheetName val="CHITIET VL-NC"/>
      <sheetName val="VCV-BE-TONG"/>
      <sheetName val="Mobdemobalat"/>
      <sheetName val="HD BAHAN"/>
      <sheetName val="BOQ CONTRACT WK"/>
      <sheetName val="PROD"/>
      <sheetName val="LUMPSUM"/>
      <sheetName val="smt"/>
      <sheetName val="UPH"/>
      <sheetName val="Lookup"/>
      <sheetName val="validation"/>
      <sheetName val="TABEL-DETASIR"/>
      <sheetName val="TBM"/>
      <sheetName val="RincianQ3_Q4"/>
      <sheetName val="Rekaman"/>
      <sheetName val="Hsatuan-OK"/>
      <sheetName val="WT-LIST"/>
      <sheetName val="TOTAL UPAH"/>
      <sheetName val="REN2000"/>
      <sheetName val="Anls_BKL"/>
      <sheetName val="sepdua"/>
      <sheetName val="meth hsl nego"/>
      <sheetName val="Bangunan Utama"/>
      <sheetName val="AC_C"/>
      <sheetName val="DATA LUAS"/>
      <sheetName val="Electrikal"/>
      <sheetName val="Fire Fighting"/>
      <sheetName val="Item Kompensasi"/>
      <sheetName val="ANALISA HARGA SUBKON STRINGING "/>
      <sheetName val="D5 - telford"/>
      <sheetName val="pivot1"/>
      <sheetName val="OFF"/>
      <sheetName val="FURN"/>
      <sheetName val="COMP"/>
      <sheetName val="SATDASAR"/>
      <sheetName val="Resume utk Extern"/>
      <sheetName val="WorkSheet"/>
      <sheetName val="NEGARA"/>
      <sheetName val="HDS"/>
      <sheetName val="BQ All-2"/>
      <sheetName val="BAG_III"/>
      <sheetName val="Sat Das"/>
      <sheetName val="Huruf"/>
      <sheetName val="Bill_Qua"/>
      <sheetName val="PT."/>
      <sheetName val="Cash Flow bulanan"/>
      <sheetName val="인사자료총집계"/>
      <sheetName val="An. Biaya.Konst. Pek. Kayu Ulin"/>
      <sheetName val="BAB.V-16(1)"/>
      <sheetName val="Risalah KOM"/>
      <sheetName val="DICA AKTIF"/>
      <sheetName val="rk_an_k"/>
      <sheetName val="RAB.1"/>
      <sheetName val="RAB.2"/>
      <sheetName val="RAB.4"/>
      <sheetName val="RAB.5"/>
      <sheetName val="RAB.6"/>
      <sheetName val="h.sat-bbm"/>
      <sheetName val="HARGA BAHAN 2016"/>
      <sheetName val="______4"/>
      <sheetName val="FAK"/>
      <sheetName val="9DHSDBU"/>
      <sheetName val="__Users_debby_Documents_TA.2021"/>
      <sheetName val="尸層䕔偍呁吠呉偉楜祳湡潴䑜⁃佈⁔䥍㉘砮獬䅝䅎䥌䅓z嬀啜敳獲摜扥"/>
      <sheetName val="_Recovered_SheetName_65_"/>
      <sheetName val="_Recovered_SheetName_66_"/>
      <sheetName val="_Recovered_SheetName_67_"/>
      <sheetName val="_Recovered_SheetName_68_"/>
      <sheetName val="_Recovered_SheetName_69_"/>
      <sheetName val="_Recovered_SheetName_70_"/>
      <sheetName val="_Recovered_SheetName_71_"/>
      <sheetName val="_Recovered_SheetName_72_"/>
      <sheetName val="_Recovered_SheetName_73_"/>
      <sheetName val="_Recovered_SheetName_74_"/>
      <sheetName val="_Recovered_SheetName_75_"/>
      <sheetName val="_Recovered_SheetName_76_"/>
      <sheetName val="_Recovered_SheetName_77_"/>
      <sheetName val="_Recovered_SheetName_78_"/>
      <sheetName val="_Recovered_SheetName_79_"/>
      <sheetName val="_Recovered_SheetName_80_"/>
      <sheetName val="_Recovered_SheetName_81_"/>
      <sheetName val="_Recovered_SheetName_82_"/>
      <sheetName val="_Recovered_SheetName_83_"/>
      <sheetName val="_Recovered_SheetName_84_"/>
      <sheetName val="_Recovered_SheetName_85_"/>
      <sheetName val="_Recovered_SheetName_86_"/>
      <sheetName val="_Recovered_SheetName_87_"/>
      <sheetName val="_Recovered_SheetName_88_"/>
      <sheetName val="_Recovered_SheetName_89_"/>
      <sheetName val="_Recovered_SheetName_90_"/>
      <sheetName val="_Recovered_SheetName_91_"/>
      <sheetName val="_Recovered_SheetName_92_"/>
      <sheetName val="_Recovered_SheetName_93_"/>
      <sheetName val="_Recovered_SheetName_94_"/>
      <sheetName val="_Recovered_SheetName_95_"/>
      <sheetName val="_Recovered_SheetName_96_"/>
      <sheetName val="_Recovered_SheetName_97_"/>
      <sheetName val="_Recovered_SheetName_98_"/>
      <sheetName val="_Recovered_SheetName_99_"/>
      <sheetName val="_Recovered_SheetName_100_"/>
      <sheetName val="_Recovered_SheetName_101_"/>
      <sheetName val="_Recovered_SheetName_102_"/>
      <sheetName val="_Recovered_SheetName_103_"/>
      <sheetName val="_Recovered_SheetName_104_"/>
      <sheetName val="_Recovered_SheetName_105_"/>
      <sheetName val="_Recovered_SheetName_106_"/>
      <sheetName val="_Recovered_SheetName_107_"/>
      <sheetName val="_Recovered_SheetName_108_"/>
      <sheetName val="_Recovered_SheetName_109_"/>
      <sheetName val="_Recovered_SheetName_110_"/>
      <sheetName val="_Recovered_SheetName_111_"/>
      <sheetName val="_Recovered_SheetName_112_"/>
      <sheetName val="_Recovered_SheetName_113_"/>
      <sheetName val="_Recovered_SheetName_114_"/>
      <sheetName val="_Recovered_SheetName_115_"/>
      <sheetName val="_Recovered_SheetName_116_"/>
      <sheetName val="_Recovered_SheetName_117_"/>
      <sheetName val="_Recovered_SheetName_118_"/>
      <sheetName val="_Recovered_SheetName_119_"/>
      <sheetName val="_Recovered_SheetName_120_"/>
      <sheetName val="_Recovered_SheetName_121_"/>
      <sheetName val="_Recovered_SheetName_122_"/>
      <sheetName val="_Recovered_SheetName_123_"/>
      <sheetName val="_Recovered_SheetName_124_"/>
      <sheetName val="_Recovered_SheetName_125_"/>
      <sheetName val="_Recovered_SheetName_126_"/>
      <sheetName val="_Recovered_SheetName_127_"/>
      <sheetName val="_Recovered_SheetName_128_"/>
      <sheetName val="_Recovered_SheetName_129_"/>
      <sheetName val="_Recovered_SheetName_130_"/>
      <sheetName val="_Recovered_SheetName_131_"/>
      <sheetName val="_Recovered_SheetName_132_"/>
      <sheetName val="_Recovered_SheetName_133_"/>
      <sheetName val="_Recovered_SheetName_134_"/>
      <sheetName val="_Recovered_SheetName_135_"/>
      <sheetName val="_Recovered_SheetName_136_"/>
      <sheetName val="_Recovered_SheetName_137_"/>
      <sheetName val="_Recovered_SheetName_138_"/>
      <sheetName val="_Recovered_SheetName_139_"/>
      <sheetName val="_Recovered_SheetName_140_"/>
      <sheetName val="_Recovered_SheetName_141_"/>
      <sheetName val="_Recovered_SheetName_142_"/>
      <sheetName val="_Recovered_SheetName_143_"/>
      <sheetName val="_Recovered_SheetName_144_"/>
      <sheetName val="_Recovered_SheetName_145_"/>
      <sheetName val="_Recovered_SheetName_146_"/>
      <sheetName val="_Recovered_SheetName_147_"/>
      <sheetName val="_Recovered_SheetName_148_"/>
      <sheetName val="_Recovered_SheetName_149_"/>
      <sheetName val="_Recovered_SheetName_150_"/>
      <sheetName val="_Recovered_SheetName_151_"/>
      <sheetName val="_Recovered_SheetName_152_"/>
      <sheetName val="_Recovered_SheetName_153_"/>
      <sheetName val="_Recovered_SheetName_154_"/>
      <sheetName val="_Recovered_SheetName_155_"/>
      <sheetName val="_Recovered_SheetName_156_"/>
      <sheetName val="_Recovered_SheetName_157_"/>
      <sheetName val="_Recovered_SheetName_158_"/>
      <sheetName val="_Recovered_SheetName_159_"/>
      <sheetName val="_Recovered_SheetName_160_"/>
      <sheetName val="_Recovered_SheetName_161_"/>
      <sheetName val="_Recovered_SheetName_162_"/>
      <sheetName val="_Recovered_SheetName_163_"/>
      <sheetName val="_Recovered_SheetName_164_"/>
      <sheetName val="_Recovered_SheetName_165_"/>
      <sheetName val="_Recovered_SheetName_166_"/>
      <sheetName val="_Recovered_SheetName_167_"/>
      <sheetName val="_Recovered_SheetName_168_"/>
      <sheetName val="_Recovered_SheetName_169_"/>
      <sheetName val="_Recovered_SheetName_170_"/>
      <sheetName val="_Recovered_SheetName_171_"/>
      <sheetName val="_Recovered_SheetName_172_"/>
      <sheetName val="_Recovered_SheetName_173_"/>
      <sheetName val="_Recovered_SheetName_174_"/>
      <sheetName val="_Recovered_SheetName_175_"/>
      <sheetName val="_Recovered_SheetName_176_"/>
      <sheetName val="_Recovered_SheetName_177_"/>
      <sheetName val="_Recovered_SheetName_178_"/>
      <sheetName val="_Recovered_SheetName_179_"/>
      <sheetName val="_Recovered_SheetName_180_"/>
      <sheetName val="_Recovered_SheetName_181_"/>
      <sheetName val="_Recovered_SheetName_182_"/>
      <sheetName val="_Recovered_SheetName_183_"/>
      <sheetName val="_Recovered_SheetName_184_"/>
      <sheetName val="_Recovered_SheetName_185_"/>
      <sheetName val="_Recovered_SheetName_186_"/>
      <sheetName val="_Recovered_SheetName_187_"/>
      <sheetName val="_Recovered_SheetName_188_"/>
      <sheetName val="_Recovered_SheetName_189_"/>
      <sheetName val="_Recovered_SheetName_190_"/>
      <sheetName val="_Recovered_SheetName_191_"/>
      <sheetName val="_Recovered_SheetName_192_"/>
      <sheetName val="_Recovered_SheetName_193_"/>
      <sheetName val="_Recovered_SheetName_194_"/>
      <sheetName val="_Recovered_SheetName_195_"/>
      <sheetName val="_Recovered_SheetName_196_"/>
      <sheetName val="_Recovered_SheetName_197_"/>
      <sheetName val="_Recovered_SheetName_198_"/>
      <sheetName val="_Recovered_SheetName_199_"/>
      <sheetName val="_Recovered_SheetName_200_"/>
      <sheetName val="_Recovered_SheetName_201_"/>
      <sheetName val="_Recovered_SheetName_202_"/>
      <sheetName val="_Recovered_SheetName_203_"/>
      <sheetName val="_Recovered_SheetName_204_"/>
      <sheetName val="_Recovered_SheetName_205_"/>
      <sheetName val="_Recovered_SheetName_206_"/>
      <sheetName val="_Recovered_SheetName_207_"/>
      <sheetName val="_Recovered_SheetName_208_"/>
      <sheetName val="_Recovered_SheetName_209_"/>
      <sheetName val="_Recovered_SheetName_210_"/>
      <sheetName val="_Recovered_SheetName_211_"/>
      <sheetName val="_Recovered_SheetName_212_"/>
      <sheetName val="_Recovered_SheetName_213_"/>
      <sheetName val="_Recovered_SheetName_214_"/>
      <sheetName val="_Recovered_SheetName_215_"/>
      <sheetName val="_Recovered_SheetName_216_"/>
      <sheetName val="_Recovered_SheetName_217_"/>
      <sheetName val="_Recovered_SheetName_218_"/>
      <sheetName val="_Recovered_SheetName_219_"/>
      <sheetName val="_Recovered_SheetName_220_"/>
      <sheetName val="_Recovered_SheetName_221_"/>
      <sheetName val="_Recovered_SheetName_222_"/>
      <sheetName val="_Recovered_SheetName_223_"/>
      <sheetName val="_Recovered_SheetName_224_"/>
      <sheetName val="_Recovered_SheetName_225_"/>
      <sheetName val="_Recovered_SheetName_226_"/>
      <sheetName val="_Recovered_SheetName_227_"/>
      <sheetName val="_Recovered_SheetName_228_"/>
      <sheetName val="_Recovered_SheetName_229_"/>
      <sheetName val="_Recovered_SheetName_230_"/>
      <sheetName val="_Recovered_SheetName_231_"/>
      <sheetName val="_Recovered_SheetName_232_"/>
      <sheetName val="_Recovered_SheetName_233_"/>
      <sheetName val="_Recovered_SheetName_234_"/>
      <sheetName val="_Recovered_SheetName_235_"/>
      <sheetName val="_Recovered_SheetName_236_"/>
      <sheetName val="_Recovered_SheetName_237_"/>
      <sheetName val="_Recovered_SheetName_238_"/>
      <sheetName val="_Recovered_SheetName_239_"/>
      <sheetName val="_Recovered_SheetName_240_"/>
      <sheetName val="_Recovered_SheetName_241_"/>
      <sheetName val="_Recovered_SheetName_242_"/>
      <sheetName val="_Recovered_SheetName_243_"/>
      <sheetName val="_Recovered_SheetName_244_"/>
      <sheetName val="_Recovered_SheetName_245_"/>
      <sheetName val="_Recovered_SheetName_246_"/>
      <sheetName val="_Recovered_SheetName_247_"/>
      <sheetName val="_Recovered_SheetName_248_"/>
      <sheetName val="_Recovered_SheetName_249_"/>
      <sheetName val="_Recovered_SheetName_250_"/>
      <sheetName val="_Recovered_SheetName_251_"/>
      <sheetName val="_Recovered_SheetName_252_"/>
      <sheetName val="_Recovered_SheetName_253_"/>
      <sheetName val="_Recovered_SheetName_254_"/>
      <sheetName val="_Recovered_SheetName_255_"/>
      <sheetName val="_Recovered_SheetName_256_"/>
      <sheetName val="_Recovered_SheetName_257_"/>
      <sheetName val="_Recovered_SheetName_258_"/>
      <sheetName val="_Recovered_SheetName_259_"/>
      <sheetName val="_Recovered_SheetName_260_"/>
      <sheetName val="_Recovered_SheetName_261_"/>
      <sheetName val="_Recovered_SheetName_262_"/>
      <sheetName val="_Recovered_SheetName_263_"/>
      <sheetName val="_Recovered_SheetName_264_"/>
      <sheetName val="_Recovered_SheetName_265_"/>
      <sheetName val="_Recovered_SheetName_266_"/>
      <sheetName val="_Recovered_SheetName_267_"/>
      <sheetName val="_Recovered_SheetName_268_"/>
      <sheetName val="_Recovered_SheetName_269_"/>
      <sheetName val="_Recovered_SheetName_270_"/>
      <sheetName val="_Recovered_SheetName_271_"/>
      <sheetName val="_Recovered_SheetName_272_"/>
      <sheetName val="_Recovered_SheetName_273_"/>
      <sheetName val="_Recovered_SheetName_274_"/>
      <sheetName val="_Recovered_SheetName_275_"/>
      <sheetName val="_Recovered_SheetName_276_"/>
      <sheetName val="_Recovered_SheetName_277_"/>
      <sheetName val="_Recovered_SheetName_278_"/>
      <sheetName val="_Recovered_SheetName_279_"/>
      <sheetName val="_Recovered_SheetName_280_"/>
      <sheetName val="_Recovered_SheetName_281_"/>
      <sheetName val="_Recovered_SheetName_282_"/>
      <sheetName val="_Recovered_SheetName_283_"/>
      <sheetName val="_Recovered_SheetName_284_"/>
      <sheetName val="_Recovered_SheetName_285_"/>
      <sheetName val="_Recovered_SheetName_286_"/>
      <sheetName val="_Recovered_SheetName_287_"/>
      <sheetName val="_Recovered_SheetName_288_"/>
      <sheetName val="_Recovered_SheetName_289_"/>
      <sheetName val="_Recovered_SheetName_290_"/>
      <sheetName val="_Recovered_SheetName_291_"/>
      <sheetName val="_Recovered_SheetName_292_"/>
      <sheetName val="_Recovered_SheetName_293_"/>
      <sheetName val="_Recovered_SheetName_294_"/>
      <sheetName val="_Recovered_SheetName_295_"/>
      <sheetName val="_Recovered_SheetName_296_"/>
      <sheetName val="_Recovered_SheetName_297_"/>
      <sheetName val="_Recovered_SheetName_298_"/>
      <sheetName val="_Recovered_SheetName_299_"/>
      <sheetName val="_Recovered_SheetName_300_"/>
      <sheetName val="_Recovered_SheetName_301_"/>
      <sheetName val="_Recovered_SheetName_302_"/>
      <sheetName val="_Recovered_SheetName_303_"/>
      <sheetName val="_Recovered_SheetName_304_"/>
      <sheetName val="_Recovered_SheetName_305_"/>
      <sheetName val="_Recovered_SheetName_306_"/>
      <sheetName val="_Recovered_SheetName_307_"/>
      <sheetName val="_Recovered_SheetName_308_"/>
      <sheetName val="_Recovered_SheetName_309_"/>
      <sheetName val="_Recovered_SheetName_310_"/>
      <sheetName val="_Recovered_SheetName_311_"/>
      <sheetName val="_Recovered_SheetName_312_"/>
      <sheetName val="_Recovered_SheetName_313_"/>
      <sheetName val="_Recovered_SheetName_314_"/>
      <sheetName val="_Recovered_SheetName_315_"/>
      <sheetName val="_Recovered_SheetName_316_"/>
      <sheetName val="_Recovered_SheetName_317_"/>
      <sheetName val="_Recovered_SheetName_318_"/>
      <sheetName val="_Recovered_SheetName_319_"/>
      <sheetName val="_Recovered_SheetName_320_"/>
      <sheetName val="_Recovered_SheetName_321_"/>
      <sheetName val="_Recovered_SheetName_322_"/>
      <sheetName val="_Recovered_SheetName_323_"/>
      <sheetName val="_Recovered_SheetName_324_"/>
      <sheetName val="_Recovered_SheetName_325_"/>
      <sheetName val="_Recovered_SheetName_326_"/>
      <sheetName val="_Recovered_SheetName_327_"/>
      <sheetName val="_Recovered_SheetName_328_"/>
      <sheetName val="_Recovered_SheetName_329_"/>
      <sheetName val="_Recovered_SheetName_330_"/>
      <sheetName val="_Recovered_SheetName_331_"/>
      <sheetName val="_Recovered_SheetName_332_"/>
      <sheetName val="_Recovered_SheetName_333_"/>
      <sheetName val="_Recovered_SheetName_334_"/>
      <sheetName val="_Recovered_SheetName_335_"/>
      <sheetName val="_Recovered_SheetName_336_"/>
      <sheetName val="_Recovered_SheetName_337_"/>
      <sheetName val="_Recovered_SheetName_338_"/>
      <sheetName val="_Recovered_SheetName_339_"/>
      <sheetName val="_Recovered_SheetName_340_"/>
      <sheetName val="_Recovered_SheetName_341_"/>
      <sheetName val="_Recovered_SheetName_342_"/>
      <sheetName val="_Recovered_SheetName_343_"/>
      <sheetName val="_Recovered_SheetName_344_"/>
      <sheetName val="_Recovered_SheetName_345_"/>
      <sheetName val="_Recovered_SheetName_346_"/>
      <sheetName val="_Recovered_SheetName_347_"/>
      <sheetName val="_Recovered_SheetName_348_"/>
      <sheetName val="_Recovered_SheetName_349_"/>
      <sheetName val="_Recovered_SheetName_350_"/>
      <sheetName val="_Recovered_SheetName_351_"/>
      <sheetName val="_Recovered_SheetName_352_"/>
      <sheetName val="_Recovered_SheetName_353_"/>
      <sheetName val="_Recovered_SheetName_354_"/>
      <sheetName val="_Recovered_SheetName_355_"/>
      <sheetName val="_Recovered_SheetName_356_"/>
      <sheetName val="_Recovered_SheetName_357_"/>
      <sheetName val="_Recovered_SheetName_358_"/>
      <sheetName val="_Recovered_SheetName_359_"/>
      <sheetName val="_Recovered_SheetName_360_"/>
      <sheetName val="_Recovered_SheetName_361_"/>
      <sheetName val="_Recovered_SheetName_362_"/>
      <sheetName val="_Recovered_SheetName_363_"/>
      <sheetName val="_Recovered_SheetName_364_"/>
      <sheetName val="_Recovered_SheetName_365_"/>
      <sheetName val="_Recovered_SheetName_366_"/>
      <sheetName val="_Recovered_SheetName_367_"/>
      <sheetName val="_Recovered_SheetName_368_"/>
      <sheetName val="_Recovered_SheetName_369_"/>
      <sheetName val="_Recovered_SheetName_370_"/>
      <sheetName val="_Recovered_SheetName_371_"/>
      <sheetName val="_Recovered_SheetName_372_"/>
      <sheetName val="_Recovered_SheetName_373_"/>
      <sheetName val="_Recovered_SheetName_374_"/>
      <sheetName val="_Recovered_SheetName_375_"/>
      <sheetName val="_Recovered_SheetName_376_"/>
      <sheetName val="_Recovered_SheetName_377_"/>
      <sheetName val="_Recovered_SheetName_378_"/>
      <sheetName val="_Recovered_SheetName_379_"/>
      <sheetName val="_Recovered_SheetName_380_"/>
      <sheetName val="_Recovered_SheetName_381_"/>
      <sheetName val="_Recovered_SheetName_382_"/>
      <sheetName val="_Recovered_SheetName_383_"/>
      <sheetName val="_Recovered_SheetName_384_"/>
      <sheetName val="_Recovered_SheetName_385_"/>
      <sheetName val="_Recovered_SheetName_386_"/>
      <sheetName val="_Recovered_SheetName_387_"/>
      <sheetName val="_Recovered_SheetName_388_"/>
      <sheetName val="_Recovered_SheetName_389_"/>
      <sheetName val="_Recovered_SheetName_390_"/>
      <sheetName val="䑜尺潖畬敭屳潖畬敭屳敎⁷潖畬敭卜慴楴湯㠵摜呜䵅䅐⁔䥔䥔屐獩慹瑮"/>
      <sheetName val="CK PS_D__Volumes_Volumes_New Vo"/>
      <sheetName val="_Recovered_SheetName_56_"/>
      <sheetName val="_Recovered_SheetName_57_"/>
      <sheetName val="_Recovered_SheetName_58_"/>
      <sheetName val="_Recovered_SheetName_59_"/>
      <sheetName val="_Recovered_SheetName_60_"/>
      <sheetName val="_Recovered_SheetName_61_"/>
      <sheetName val="_Recovered_SheetName_62_"/>
      <sheetName val="_Recovered_SheetName_63_"/>
      <sheetName val="_Recovered_SheetName_64_"/>
      <sheetName val="Agg Halus &amp; Kasar"/>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arab"/>
      <sheetName val="REKENING"/>
      <sheetName val="DIV 6"/>
      <sheetName val="H_Satuan_(2)6"/>
      <sheetName val="H_Satuan7"/>
      <sheetName val="cold_mill6"/>
      <sheetName val="Rekap_Biaya6"/>
      <sheetName val="Daftar_Subkon6"/>
      <sheetName val="Analisa_26"/>
      <sheetName val="Price_Biaya_Cadangan6"/>
      <sheetName val="BQ_Rekapitulasi__Akhir11"/>
      <sheetName val="A(Rev_3)5"/>
      <sheetName val="Agregat_Halus_&amp;_Kasar5"/>
      <sheetName val="ANALISA_TENDER5"/>
      <sheetName val="8LT_126"/>
      <sheetName val="Man_Power5"/>
      <sheetName val="HARGA_MATERIAL5"/>
      <sheetName val="Supl_X5"/>
      <sheetName val="Cover_Daf-26"/>
      <sheetName val="BQ_ARS5"/>
      <sheetName val="Input_Data5"/>
      <sheetName val="Form-3_35"/>
      <sheetName val="BOQ_5"/>
      <sheetName val="Rekap_Direct_Cost5"/>
      <sheetName val="Sumber_Daya5"/>
      <sheetName val="Daftar_Harga5"/>
      <sheetName val="BOQ_KSN5"/>
      <sheetName val="Daftar_Upah5"/>
      <sheetName val="ANALISA_PEK_UMUM5"/>
      <sheetName val="DC_HOT_MIX25"/>
      <sheetName val="UNIT_PRICE5"/>
      <sheetName val="rekap_ahs5"/>
      <sheetName val="RINCIAN_SD_5"/>
      <sheetName val="BQ_Rekapitulasi_Akhir9"/>
      <sheetName val="II__TAHANAN_UMUM5"/>
      <sheetName val="플랜트_설치5"/>
      <sheetName val="HRG_BHN5"/>
      <sheetName val="SUB_TOTAL___5"/>
      <sheetName val="supporting_data5"/>
      <sheetName val="H_DASAR5"/>
      <sheetName val="Daft_upah,_bahan_&amp;alat5"/>
      <sheetName val="TE_TS_FA_LAN_MATV5"/>
      <sheetName val="Fill_this_out_first___9"/>
      <sheetName val="Kuantitas_&amp;_Harga5"/>
      <sheetName val="ELEMENT_SUM5"/>
      <sheetName val="REF_ONLY5"/>
      <sheetName val="BQ_PL_5"/>
      <sheetName val="BQ_Rekapitulasi__Akhir12"/>
      <sheetName val="Rkap_Bya5"/>
      <sheetName val="Weight_Bridge5"/>
      <sheetName val="Harsat_Bahan5"/>
      <sheetName val="Harga_Satuan5"/>
      <sheetName val="rekap_index_eskalasi5"/>
      <sheetName val="Basic_P5"/>
      <sheetName val="Page_15"/>
      <sheetName val="Daft_2_16"/>
      <sheetName val="mA_THP_III4"/>
      <sheetName val="Vol__Mat_SC5"/>
      <sheetName val="RAB_SEKRETARIAT_(1)5"/>
      <sheetName val="Harga_S_Dasar5"/>
      <sheetName val="???_??5"/>
      <sheetName val="CABLE_BULK5"/>
      <sheetName val="An_PLB5"/>
      <sheetName val="Sat_Bah___Up4"/>
      <sheetName val="為替レ－ト_5"/>
      <sheetName val="bahan_5"/>
      <sheetName val="B_Q_20075"/>
      <sheetName val="Combinned_&amp;_Grafic_HB5"/>
      <sheetName val="Alat_&amp;_Bahan5"/>
      <sheetName val="Analisa_Baku_ME4"/>
      <sheetName val="2_105"/>
      <sheetName val="VAC_BDWN4"/>
      <sheetName val="rincian_per_proyek5"/>
      <sheetName val="Perm__Test4"/>
      <sheetName val="Cover_Daf_25"/>
      <sheetName val="Analisa_ARS5"/>
      <sheetName val="Price_Persiapan_dan_Penunjang5"/>
      <sheetName val="RAB_Jalan4"/>
      <sheetName val="basic_price4"/>
      <sheetName val="Orgs_Proy5"/>
      <sheetName val="Part_A_+_B5"/>
      <sheetName val="struktur_tdk_dipakai4"/>
      <sheetName val="Rekap_Sal4"/>
      <sheetName val="Sum_IF5"/>
      <sheetName val="U__div_25"/>
      <sheetName val="Grand_Sum_BT5"/>
      <sheetName val="Analisa_RAP5"/>
      <sheetName val="Apr_'154"/>
      <sheetName val="Aug_'144"/>
      <sheetName val="Des_'144"/>
      <sheetName val="Feb_'154"/>
      <sheetName val="Jan_'154"/>
      <sheetName val="Jul_'144"/>
      <sheetName val="Jun_'144"/>
      <sheetName val="Mar_'154"/>
      <sheetName val="Mei_'144"/>
      <sheetName val="Mei_'154"/>
      <sheetName val="Nov_'144"/>
      <sheetName val="Oct_'144"/>
      <sheetName val="Sep_'144"/>
      <sheetName val="DAFTAR_74"/>
      <sheetName val="Conn__Lib4"/>
      <sheetName val="Ope_FC4"/>
      <sheetName val="Harsat_Upah4"/>
      <sheetName val="BASIC_PRICE_4"/>
      <sheetName val="Galian_batu4"/>
      <sheetName val="_SAT_PL4"/>
      <sheetName val="Rekap_DKH4"/>
      <sheetName val="cash_flow5"/>
      <sheetName val="RBP__25"/>
      <sheetName val="BARU-4_4"/>
      <sheetName val="Master_Edit4"/>
      <sheetName val="Rek_Analisa4"/>
      <sheetName val="Urai__Resap_pengikat4"/>
      <sheetName val="Fill_this_out_first___10"/>
      <sheetName val="HAl_274"/>
      <sheetName val="HRG_DSR4"/>
      <sheetName val="bq_T_Abang4"/>
      <sheetName val="Unit_Rate4"/>
      <sheetName val="BQ_Elektrikal4"/>
      <sheetName val="Produksi_&amp;_Scedule4"/>
      <sheetName val="ANALISA_SNI'08(ubh_bgsting)4"/>
      <sheetName val="REKAP_ARSITEKTUR_4"/>
      <sheetName val="SCHEDULE_4"/>
      <sheetName val="NP_(2)3"/>
      <sheetName val="Hrg_Satuan_&amp;_Upah4"/>
      <sheetName val="AHS_Aspal4"/>
      <sheetName val="BQ_Rekapitulasi_Akhir10"/>
      <sheetName val="Hrg_Sat4"/>
      <sheetName val="tabel_profil4"/>
      <sheetName val="Cost_Summary4"/>
      <sheetName val="bahan_upah4"/>
      <sheetName val="rekap_konst4"/>
      <sheetName val="Satuan_Dasar4"/>
      <sheetName val="4-Basic_Price4"/>
      <sheetName val="ANALISA_KUSEN4"/>
      <sheetName val="L__Hr3"/>
      <sheetName val="Analisa_SNI_STANDART_3"/>
      <sheetName val="%_Prog3"/>
      <sheetName val="Jadwal_Kerja_Bln4"/>
      <sheetName val="master_schedule3"/>
      <sheetName val="A+Supl_4"/>
      <sheetName val="Cable_Data_from_Attachment-C4"/>
      <sheetName val="Calcu_023"/>
      <sheetName val="Anl_+4"/>
      <sheetName val="REKAP_PAGAR_DEPAN3"/>
      <sheetName val="REKAP_LOKAL3"/>
      <sheetName val="REKAP_PAGAR_SAMPING3"/>
      <sheetName val="REKAP_GERBANG3"/>
      <sheetName val="P_M(Monitoring_Sche)3"/>
      <sheetName val="Lab_Sche_(Summary)_3"/>
      <sheetName val="2_1_受電設備棟3"/>
      <sheetName val="2_2_受・防火水槽3"/>
      <sheetName val="2_3_排水処理設備棟3"/>
      <sheetName val="2_4_倉庫棟3"/>
      <sheetName val="2_5_守衛棟3"/>
      <sheetName val="RAB_&amp;_RCO_OWNER_VERS_3"/>
      <sheetName val="HRG_BAHAN3"/>
      <sheetName val="Rev_Type4"/>
      <sheetName val="tidak_dipakai4"/>
      <sheetName val="Isolasi_Luar3"/>
      <sheetName val="Isolasi_Luar_Dalam3"/>
      <sheetName val="Tanpa_Isolasi3"/>
      <sheetName val="RAB_Gedung_Utama3"/>
      <sheetName val="Option_List3"/>
      <sheetName val="HASAT_DASAR3"/>
      <sheetName val="SELISIH_HARGA3"/>
      <sheetName val="R_A_B_3"/>
      <sheetName val="MATERIAL_ANALISA3"/>
      <sheetName val="D_794"/>
      <sheetName val="D_814"/>
      <sheetName val="D_824"/>
      <sheetName val="D_834"/>
      <sheetName val="D_844"/>
      <sheetName val="D_854"/>
      <sheetName val="D_864"/>
      <sheetName val="D_874"/>
      <sheetName val="D_884"/>
      <sheetName val="D_894"/>
      <sheetName val="D_924"/>
      <sheetName val="D_934"/>
      <sheetName val="D_944"/>
      <sheetName val="D_954"/>
      <sheetName val="D_964"/>
      <sheetName val="7_공정표4"/>
      <sheetName val="Master_1_04"/>
      <sheetName val="Rinc_Ged_A_(G_Utama)4"/>
      <sheetName val="BEBAN_P_DITAIL3"/>
      <sheetName val="H__Dasar3"/>
      <sheetName val="BAR_SCREEN3"/>
      <sheetName val="1_1_ALAT_TULIS_KANTOR4"/>
      <sheetName val="HS_ALAT3"/>
      <sheetName val="PL_(MONTHLY)4"/>
      <sheetName val="L_BA_blok4"/>
      <sheetName val="Trading_Comps4"/>
      <sheetName val="AnalisaSIPIL_RIIL4"/>
      <sheetName val="HRG_BAHAN_&amp;_UPAH_okk4"/>
      <sheetName val="Analis_Kusen_okk4"/>
      <sheetName val="Signage_Detail4"/>
      <sheetName val="REKAP_beton4"/>
      <sheetName val="HARGA_ALAT4"/>
      <sheetName val="AGG,_C4"/>
      <sheetName val="MC_DPU_BI1"/>
      <sheetName val="RAB_Kantin1"/>
      <sheetName val="RAB_Rektorat1"/>
      <sheetName val="RAB_Masjid1"/>
      <sheetName val="RAB_Gd_Kuliah1"/>
      <sheetName val="RAB_Asrama_Putri1"/>
      <sheetName val="RAB_Asrama_Putra1"/>
      <sheetName val="RAB_Cottage_451"/>
      <sheetName val="RAB_Cottage_701"/>
      <sheetName val="RAB_Cottage_1401"/>
      <sheetName val="anal_P2"/>
      <sheetName val="anl_sa2"/>
      <sheetName val="B_as2"/>
      <sheetName val="Spec_ME1"/>
      <sheetName val="RAB_VOL1"/>
      <sheetName val="T__Cs_Log_P_III1"/>
      <sheetName val="Harsat_Alat1"/>
      <sheetName val="A-11_Steel_Str1"/>
      <sheetName val="A-03_Pile1"/>
      <sheetName val="RAB_(I)2"/>
      <sheetName val="Pen_Macadam2"/>
      <sheetName val="pry_05_Pegawai2"/>
      <sheetName val="Rev__RBP-KP2"/>
      <sheetName val="Rev_RBP-1_2"/>
      <sheetName val="Daft_2_17"/>
      <sheetName val="Target_Raker(10)1"/>
      <sheetName val="S_roomToyota2"/>
      <sheetName val="sat_dasar2"/>
      <sheetName val="8_4_2_Rambu2"/>
      <sheetName val="Rek_An2"/>
      <sheetName val="Formula_Paket_A2"/>
      <sheetName val="Front_end2"/>
      <sheetName val="Back_End2"/>
      <sheetName val="pek_tanah_utk_irigasi2"/>
      <sheetName val="UnitRateA_1_II2"/>
      <sheetName val="PRY_01-12"/>
      <sheetName val="DATA_22"/>
      <sheetName val="An_H_Sat_Pek_Ut2"/>
      <sheetName val="Data_Alat2"/>
      <sheetName val="HRG_UPAH_BAHAN1"/>
      <sheetName val="EXTERNAL__(revisi_1)1"/>
      <sheetName val="D_BOARD1"/>
      <sheetName val="LEP_AWAL_DES_111"/>
      <sheetName val="RAB_ME1"/>
      <sheetName val="WBS_20051"/>
      <sheetName val="est_proy1"/>
      <sheetName val="HSBU_ANA1"/>
      <sheetName val="HRG_BAHAN-UPAH1"/>
      <sheetName val="Plat_Lantai_Trestle1"/>
      <sheetName val="HRG_SAT_UPH_BHN_PU_20121"/>
      <sheetName val="Rencana_vs_Realisasi1"/>
      <sheetName val="Daftar_upah_&amp;_material1"/>
      <sheetName val="Analisa_Teknik1"/>
      <sheetName val="Sat_Upah1"/>
      <sheetName val="PO2_ok1"/>
      <sheetName val="B_UMUM1"/>
      <sheetName val="Soil_Report1"/>
      <sheetName val="RAB_1"/>
      <sheetName val="Posisi_Biaya1"/>
      <sheetName val="DIV_11"/>
      <sheetName val="Ahs_21"/>
      <sheetName val="Ahs_11"/>
      <sheetName val="Lap__Minggu_81_(JUNI)1"/>
      <sheetName val="TEST_CASE1"/>
      <sheetName val="anl_hsmpu1"/>
      <sheetName val="RBP-_21"/>
      <sheetName val="backup_mc_01"/>
      <sheetName val="REKAP_RAP1"/>
      <sheetName val="HARGA_DSR1"/>
      <sheetName val="10_1_(1)1"/>
      <sheetName val="10_1_(2)1"/>
      <sheetName val="10_1_(3)1"/>
      <sheetName val="10_1_(4)1"/>
      <sheetName val="10_1_(5)1"/>
      <sheetName val="화재_탐지_설비1"/>
      <sheetName val="1_REK1"/>
      <sheetName val="A)_Psiapan1"/>
      <sheetName val="Petunjuk_Ngisi_(2)1"/>
      <sheetName val="Rawat_Inap1"/>
      <sheetName val="ASPAL_(14)"/>
      <sheetName val="hARGA_SAT"/>
      <sheetName val="Rekap_Anl"/>
      <sheetName val="RAB_PENAWARAN"/>
      <sheetName val="Analisa_copy"/>
      <sheetName val="K_-_Drywall-Presd"/>
      <sheetName val="Rek__Mob"/>
      <sheetName val="Rekap__2_"/>
      <sheetName val="lamp_9"/>
      <sheetName val="ARSUtM_"/>
      <sheetName val="공사금액_내역_(1)"/>
      <sheetName val="96_12"/>
      <sheetName val="rab_strktr_ars_print1"/>
      <sheetName val="Harga_Dasar1"/>
      <sheetName val="List_Material1"/>
      <sheetName val="RKP_01"/>
      <sheetName val="DRAFT_KONSUMEN"/>
      <sheetName val="SCD_ADD_I"/>
      <sheetName val="Harga_Satuan_Bahan_"/>
      <sheetName val="F_1_1_G_ST_1A"/>
      <sheetName val="DAFTAR__BESI_IWF"/>
      <sheetName val="RAB_11"/>
      <sheetName val="Analisa_ME_"/>
      <sheetName val="DAFTAR_BESI_KANAL_C_SIKU"/>
      <sheetName val="M_Pekerjaan"/>
      <sheetName val="anal_Lamp_4a"/>
      <sheetName val="RAB_ASRAMA_(7_A)"/>
      <sheetName val="1__Rekap_A"/>
      <sheetName val="Encl_-14A"/>
      <sheetName val="Upah_&amp;_bahan"/>
      <sheetName val="form_evaluasi"/>
      <sheetName val="6_PEK_ASPAL"/>
      <sheetName val="GH_Quantity"/>
      <sheetName val="Gal_Jack_Hammer"/>
      <sheetName val="AHS_TITIK_ME"/>
      <sheetName val="HSP_dengan_Alat"/>
      <sheetName val="6__CCTV"/>
      <sheetName val="7__Data"/>
      <sheetName val="11__PMK"/>
      <sheetName val="HS__Upah"/>
      <sheetName val="BAJA_TUL"/>
      <sheetName val="REKAP_AHSP_A"/>
      <sheetName val="RAB TOTAL"/>
      <sheetName val="pekerjaan(H)"/>
      <sheetName val="rek det 1-3"/>
      <sheetName val="SUM BOQ"/>
      <sheetName val="rate Bahan"/>
      <sheetName val="DAF_2"/>
      <sheetName val="lampiran"/>
      <sheetName val="Daftar Usulan Jln (Rutin)"/>
      <sheetName val="daftar rehab"/>
      <sheetName val="koef."/>
      <sheetName val="rek.PUS oe"/>
      <sheetName val="Daftar Harga Bahan"/>
      <sheetName val="D-Analisa1"/>
      <sheetName val="D-Upah&amp;Bahan"/>
      <sheetName val="BESAR"/>
      <sheetName val="RT13526 CPI"/>
      <sheetName val="PENERIMAAN"/>
      <sheetName val="Surat2"/>
      <sheetName val="Eval. Arus Kas"/>
      <sheetName val="pivot"/>
      <sheetName val="HR SAT"/>
      <sheetName val="@nalisa_E1"/>
      <sheetName val="Rencana_vs_Realisasi2"/>
      <sheetName val="@nalisa_E2"/>
      <sheetName val="HR_SAT"/>
      <sheetName val="Upah_bhn_mat"/>
      <sheetName val="upah_bahan_"/>
      <sheetName val="기준"/>
      <sheetName val="BAHAN~"/>
      <sheetName val="UPAH~K"/>
      <sheetName val="analisa_gedung"/>
      <sheetName val="B.2."/>
      <sheetName val="Kata Pengantar"/>
      <sheetName val="rkap2008"/>
      <sheetName val="Inflasi $"/>
      <sheetName val="MU"/>
      <sheetName val="Bipeg-U(12D2)"/>
      <sheetName val="Sudah Berjalan"/>
      <sheetName val="FCM"/>
      <sheetName val="loaddat"/>
      <sheetName val="Kompilasi Analisa"/>
      <sheetName val="HSBHN"/>
      <sheetName val="SP"/>
      <sheetName val="kriteria"/>
      <sheetName val="daf kh"/>
      <sheetName val="SubAcc"/>
      <sheetName val="Koefisien Cs dan G"/>
      <sheetName val="Daf Harga"/>
      <sheetName val="New_MADC"/>
      <sheetName val="HD_ALAT"/>
      <sheetName val="Sales_Parameter"/>
      <sheetName val="PRIST_LIST"/>
      <sheetName val="610_04a"/>
      <sheetName val="1_B"/>
      <sheetName val="Analis_SNI"/>
      <sheetName val="RBP_4"/>
      <sheetName val="HSD_(Rate)"/>
      <sheetName val="RBP_3"/>
      <sheetName val="Lamp__1_"/>
      <sheetName val="Lamp__2"/>
      <sheetName val="Analisa_K"/>
      <sheetName val="UPAH_B_KAS__2_"/>
      <sheetName val="Schedule_11a"/>
      <sheetName val="RPP01_6"/>
      <sheetName val="Septick_tank"/>
      <sheetName val="input_data_umum"/>
      <sheetName val="D_HARGA"/>
      <sheetName val="GIRDER_2"/>
      <sheetName val="REKAP_READYMIX"/>
      <sheetName val="7_1(3)"/>
      <sheetName val="Finishing Warehouse"/>
      <sheetName val="I-ME"/>
      <sheetName val="material "/>
      <sheetName val="D &amp; W sizes"/>
      <sheetName val="RAB-NEGO"/>
      <sheetName val="MU@"/>
      <sheetName val="Pas. Batu Gng"/>
      <sheetName val="quarry"/>
      <sheetName val="Upah dan Bahan "/>
      <sheetName val="Metode"/>
      <sheetName val="cost"/>
      <sheetName val="STAND98"/>
      <sheetName val="WIP"/>
      <sheetName val="간접비 총괄표"/>
      <sheetName val="Macro1"/>
      <sheetName val="Exc. Rate"/>
      <sheetName val="sht1"/>
      <sheetName val="TDL2001"/>
      <sheetName val="ResAn"/>
      <sheetName val="TABEL SFC"/>
      <sheetName val="Analisa Harga Satuan baru"/>
      <sheetName val="U.P List"/>
      <sheetName val="ANHAR"/>
      <sheetName val="rkpm 2007"/>
      <sheetName val="rkpm 2003"/>
      <sheetName val="rab lt 2 bo"/>
      <sheetName val="RK"/>
      <sheetName val="Program"/>
      <sheetName val="HARGA OK"/>
      <sheetName val="Bill of Qty"/>
      <sheetName val="Q'ty per m"/>
      <sheetName val="Currency Rate"/>
      <sheetName val="Project_P"/>
      <sheetName val="PRC_COMP"/>
      <sheetName val="IMPEADENCE MAP 취수장"/>
      <sheetName val="G_SUMMARY"/>
      <sheetName val="IDX06"/>
      <sheetName val="BTL-Bau"/>
      <sheetName val="Management"/>
      <sheetName val="Master File (2)"/>
      <sheetName val="Analisa &amp; Upah"/>
      <sheetName val="An_pdkg"/>
      <sheetName val="AnalisaHarga"/>
      <sheetName val="VAT out"/>
      <sheetName val="Permanent info"/>
      <sheetName val="S.UPAH"/>
      <sheetName val="Bekisting"/>
      <sheetName val="Galian"/>
      <sheetName val="Utilitas Plant"/>
      <sheetName val="URUTAN PLANT"/>
      <sheetName val="Rkp1"/>
      <sheetName val="PersList"/>
      <sheetName val="STAF"/>
      <sheetName val="Credit-22"/>
      <sheetName val="01Reg3"/>
      <sheetName val="BoQ Total_lama"/>
      <sheetName val="banding"/>
      <sheetName val="prd01-6"/>
      <sheetName val="6106"/>
      <sheetName val="STOK MAT"/>
      <sheetName val="MAPP PPTR"/>
      <sheetName val="resume rkap"/>
      <sheetName val="Rasio"/>
      <sheetName val="S-2 PLERET"/>
      <sheetName val="NOTE"/>
      <sheetName val="BK-PU 2011"/>
      <sheetName val="MG"/>
      <sheetName val="HSATUAN"/>
      <sheetName val="tabel nilai"/>
      <sheetName val="data (2)"/>
      <sheetName val="Template"/>
      <sheetName val="LKT - HL"/>
      <sheetName val="LKT - HS"/>
      <sheetName val="Uraian Upah"/>
      <sheetName val="DATA_2015"/>
      <sheetName val="Invoice"/>
      <sheetName val="Mark-up"/>
      <sheetName val="DATA_2016"/>
      <sheetName val="DKH SN1-A"/>
      <sheetName val="WILAYAH III"/>
      <sheetName val="WILAYAH I"/>
      <sheetName val="CATAT"/>
      <sheetName val="WILAYAH II"/>
      <sheetName val="FORM X COST"/>
      <sheetName val="TAGIHAN"/>
      <sheetName val="MasterSheet"/>
      <sheetName val="hal 14b"/>
      <sheetName val="Region 2 Local Currency"/>
      <sheetName val="civil-work"/>
      <sheetName val="hsbu"/>
      <sheetName val="R4"/>
      <sheetName val="BQ_E20_02_Rp_"/>
      <sheetName val="C.II"/>
      <sheetName val="Pengendalian Mutu"/>
      <sheetName val="X"/>
      <sheetName val="LAMP-C3"/>
      <sheetName val="5-Alt(1)"/>
      <sheetName val="REK"/>
      <sheetName val="HS "/>
      <sheetName val="C-OFF"/>
      <sheetName val="DAF_7"/>
      <sheetName val="LKP"/>
      <sheetName val="Satdas"/>
      <sheetName val="Analisa Alat"/>
      <sheetName val="Schedule 02"/>
      <sheetName val="Cover-3"/>
      <sheetName val="From Hutang New"/>
      <sheetName val="DAFTAR HARGA BAHAN "/>
      <sheetName val="Data Keu"/>
      <sheetName val="Lembar 1_2_2"/>
      <sheetName val="Analisaaaa"/>
      <sheetName val="Summary "/>
      <sheetName val="hs-ars"/>
      <sheetName val="C94151"/>
      <sheetName val="Cco (2)"/>
      <sheetName val="rab bisn"/>
      <sheetName val="hrg dasar"/>
      <sheetName val="EVAL-ANAL"/>
      <sheetName val="Klm-Mnl"/>
      <sheetName val="hrg sat1"/>
      <sheetName val="PEMASARAN 2012"/>
      <sheetName val="Lookup definitions"/>
      <sheetName val="B_T"/>
      <sheetName val="Section_2_MastlisteRev02"/>
      <sheetName val="Cable_Data"/>
      <sheetName val="analis_azaa"/>
      <sheetName val="Prod_Alat"/>
      <sheetName val="Rek_Cianten3"/>
      <sheetName val="BIIL_ASLI"/>
      <sheetName val="Tabel_HSP"/>
      <sheetName val="Lookup_definitions"/>
      <sheetName val="Steel_Material_List"/>
      <sheetName val="BD_Steel"/>
      <sheetName val="breakdown_cable_tray"/>
      <sheetName val="Pekerjaan_Pabrik_Utama"/>
      <sheetName val="Pekerjaan_Pabrik_Utama-Add"/>
      <sheetName val="Pekerjaan_Bangunan_TPS"/>
      <sheetName val="Pekerjaan_Bangunan_TPS_(2)"/>
      <sheetName val="Pekerjaan_Area_Luar_Jalan"/>
      <sheetName val="IV_1__Str__Office"/>
      <sheetName val="IV_2__Str__Serbaguna,GWT&amp;Wisma"/>
      <sheetName val="IV_3__Str__Gudang_Rokok_&amp;_Promo"/>
      <sheetName val="IV_4__Str__Gudang_Cengkeh"/>
      <sheetName val="IV_6__Str__R_Genset"/>
      <sheetName val="IV_7__Str__Parkir_Mobil"/>
      <sheetName val="IV_8__Str__Parkir_Motor_Kantor"/>
      <sheetName val="IV_9__Str__Parkir_Motor_Karyawa"/>
      <sheetName val="ANALISA_railing"/>
      <sheetName val="Isian_Biodata"/>
      <sheetName val="Analisa_Harga_Satuan"/>
      <sheetName val="analisa_print"/>
      <sheetName val="INPUT_HARGA"/>
      <sheetName val="CE_Elec"/>
      <sheetName val="Rekap_Prelim"/>
      <sheetName val="SUM_STR_KNTR"/>
      <sheetName val="Kode_rekening_Belanja"/>
      <sheetName val="Kode_Rekening_Pembiayaan"/>
      <sheetName val="Kode_Rekening_Pdapatn_Kab_kota"/>
      <sheetName val="Analisa_Gabungan1"/>
      <sheetName val="D2_21"/>
      <sheetName val="MAIN_BQ1"/>
      <sheetName val="REKAP_ANALISA1"/>
      <sheetName val="6__CCTV1"/>
      <sheetName val="7__Data1"/>
      <sheetName val="11__PMK1"/>
      <sheetName val="HS__Upah1"/>
      <sheetName val="RKP_011"/>
      <sheetName val="DRAFT_KONSUMEN1"/>
      <sheetName val="Analisa_copy1"/>
      <sheetName val="B_T1"/>
      <sheetName val="PERHITUNGAN_QUANTITY_1"/>
      <sheetName val="Section_2_MastlisteRev021"/>
      <sheetName val="Cable_Data1"/>
      <sheetName val="analis_azaa1"/>
      <sheetName val="iTEM_hARSAT1"/>
      <sheetName val="PEMBESIAN_BALOK_INDUK!1"/>
      <sheetName val="Paint_Type_B1"/>
      <sheetName val="3_4-PIPE1"/>
      <sheetName val="DAFTAR__BESI_IWF1"/>
      <sheetName val="REKAP_TOTAL_MEPEQ_1"/>
      <sheetName val="REKAP_PERSIAPAN1"/>
      <sheetName val="REKAP_PLUMBING1"/>
      <sheetName val="Air_Bersih1"/>
      <sheetName val="Air_Panas1"/>
      <sheetName val="Air_Buangan1"/>
      <sheetName val="Air_Hujan1"/>
      <sheetName val="REKAP_VAC1"/>
      <sheetName val="Air_Conditioning1"/>
      <sheetName val="Chiller_Plant1"/>
      <sheetName val="REKAP_PEMADAM1"/>
      <sheetName val="REKAP_ELEKTRIKAL1"/>
      <sheetName val="Grounding_&amp;_Penyalur_petir1"/>
      <sheetName val="REKAP_ELEKTRONIK1"/>
      <sheetName val="Fire_Alarm1"/>
      <sheetName val="Sound_System1"/>
      <sheetName val="REKAP_LIFT1"/>
      <sheetName val="anal_Lamp_4a1"/>
      <sheetName val="RAB_2"/>
      <sheetName val="ARSUtM_1"/>
      <sheetName val="Analisa_ME_1"/>
      <sheetName val="DAFTAR_BESI_KANAL_C_SIKU1"/>
      <sheetName val="M_Pekerjaan1"/>
      <sheetName val="Lap__Minggu_81_(JUNI)2"/>
      <sheetName val="Prod_Alat1"/>
      <sheetName val="Rek_Cianten31"/>
      <sheetName val="HB_1"/>
      <sheetName val="Rekap_Anl1"/>
      <sheetName val="Ana__PU1"/>
      <sheetName val="Analisa_HSP1"/>
      <sheetName val="1__Rekap_A1"/>
      <sheetName val="BIIL_ASLI1"/>
      <sheetName val="UPBH_AB1"/>
      <sheetName val="Rekap__2_1"/>
      <sheetName val="6_PEK_ASPAL1"/>
      <sheetName val="GH_Quantity1"/>
      <sheetName val="Gal_Jack_Hammer1"/>
      <sheetName val="RBP_41"/>
      <sheetName val="HSD_(Rate)1"/>
      <sheetName val="RBP_31"/>
      <sheetName val="Lamp__1_1"/>
      <sheetName val="Lamp__21"/>
      <sheetName val="Uraian_Pekerjaan1"/>
      <sheetName val="analisa_nya1"/>
      <sheetName val="Tabel_HSP1"/>
      <sheetName val="Lookup_definitions1"/>
      <sheetName val="AHS_TITIK_ME1"/>
      <sheetName val="공사금액_내역_(1)1"/>
      <sheetName val="96_121"/>
      <sheetName val="Steel_Material_List1"/>
      <sheetName val="BD_Steel1"/>
      <sheetName val="breakdown_cable_tray1"/>
      <sheetName val="Pekerjaan_Pabrik_Utama1"/>
      <sheetName val="Pekerjaan_Pabrik_Utama-Add1"/>
      <sheetName val="Pekerjaan_Bangunan_TPS1"/>
      <sheetName val="Pekerjaan_Bangunan_TPS_(2)1"/>
      <sheetName val="Pekerjaan_Area_Luar_Jalan1"/>
      <sheetName val="IV_1__Str__Office1"/>
      <sheetName val="IV_2__Str__Serbaguna,GWT&amp;Wisma1"/>
      <sheetName val="IV_3__Str__Gudang_Rokok_&amp;_Prom1"/>
      <sheetName val="IV_4__Str__Gudang_Cengkeh1"/>
      <sheetName val="IV_6__Str__R_Genset1"/>
      <sheetName val="IV_7__Str__Parkir_Mobil1"/>
      <sheetName val="IV_8__Str__Parkir_Motor_Kantor1"/>
      <sheetName val="IV_9__Str__Parkir_Motor_Karyaw1"/>
      <sheetName val="ANALISA_railing1"/>
      <sheetName val="EE_(3)1"/>
      <sheetName val="Isian_Biodata1"/>
      <sheetName val="Analisa_Harga_Satuan1"/>
      <sheetName val="analisa_print1"/>
      <sheetName val="Upah_bhn_mat1"/>
      <sheetName val="INPUT_HARGA1"/>
      <sheetName val="CE_Elec1"/>
      <sheetName val="CATS_Codes1"/>
      <sheetName val="Base_Info1"/>
      <sheetName val="Rekap_Prelim1"/>
      <sheetName val="SUM_STR_KNTR1"/>
      <sheetName val="Kode_rekening_Belanja1"/>
      <sheetName val="Kode_Rekening_Pembiayaan1"/>
      <sheetName val="Kode_Rekening_Pdapatn_Kab_kota1"/>
      <sheetName val="HD_ALAT1"/>
      <sheetName val="New_MADC1"/>
      <sheetName val="610_04a1"/>
      <sheetName val="Sales_Parameter1"/>
      <sheetName val="PRIST_LIST1"/>
      <sheetName val="1_B1"/>
      <sheetName val="harga_bahan"/>
      <sheetName val="MC_DPU_BI2"/>
      <sheetName val="Analisa_Gabungan2"/>
      <sheetName val="D2_22"/>
      <sheetName val="MAIN_BQ2"/>
      <sheetName val="6__CCTV2"/>
      <sheetName val="7__Data2"/>
      <sheetName val="11__PMK2"/>
      <sheetName val="HS__Upah2"/>
      <sheetName val="REKAP_ANALISA2"/>
      <sheetName val="Hrg_Sat5"/>
      <sheetName val="RKP_012"/>
      <sheetName val="DRAFT_KONSUMEN2"/>
      <sheetName val="anal_P3"/>
      <sheetName val="PRY_01-13"/>
      <sheetName val="Pen_Macadam3"/>
      <sheetName val="pry_05_Pegawai3"/>
      <sheetName val="B_UMUM2"/>
      <sheetName val="DATA_23"/>
      <sheetName val="T__Cs_Log_P_III2"/>
      <sheetName val="Soil_Report2"/>
      <sheetName val="Analisa_copy2"/>
      <sheetName val="B_T2"/>
      <sheetName val="PERHITUNGAN_QUANTITY_2"/>
      <sheetName val="Rev__RBP-KP3"/>
      <sheetName val="Rev_RBP-1_3"/>
      <sheetName val="Daft_2_18"/>
      <sheetName val="Section_2_MastlisteRev022"/>
      <sheetName val="Cable_Data2"/>
      <sheetName val="analis_azaa2"/>
      <sheetName val="iTEM_hARSAT2"/>
      <sheetName val="RAB_Kantin2"/>
      <sheetName val="RAB_Rektorat2"/>
      <sheetName val="RAB_Masjid2"/>
      <sheetName val="RAB_Gd_Kuliah2"/>
      <sheetName val="RAB_Asrama_Putri2"/>
      <sheetName val="RAB_Asrama_Putra2"/>
      <sheetName val="RAB_Cottage_452"/>
      <sheetName val="RAB_Cottage_702"/>
      <sheetName val="RAB_Cottage_1402"/>
      <sheetName val="PEMBESIAN_BALOK_INDUK!2"/>
      <sheetName val="Paint_Type_B2"/>
      <sheetName val="3_4-PIPE2"/>
      <sheetName val="DAFTAR__BESI_IWF2"/>
      <sheetName val="anl_sa3"/>
      <sheetName val="B_as3"/>
      <sheetName val="RAB_(I)3"/>
      <sheetName val="Harsat_Alat2"/>
      <sheetName val="A-11_Steel_Str2"/>
      <sheetName val="A-03_Pile2"/>
      <sheetName val="8_4_2_Rambu3"/>
      <sheetName val="Front_end3"/>
      <sheetName val="Back_End3"/>
      <sheetName val="HARGA_DSR2"/>
      <sheetName val="REKAP_TOTAL_MEPEQ_2"/>
      <sheetName val="REKAP_PERSIAPAN2"/>
      <sheetName val="REKAP_PLUMBING2"/>
      <sheetName val="Air_Bersih2"/>
      <sheetName val="Air_Panas2"/>
      <sheetName val="Air_Buangan2"/>
      <sheetName val="Air_Hujan2"/>
      <sheetName val="REKAP_VAC2"/>
      <sheetName val="Air_Conditioning2"/>
      <sheetName val="Chiller_Plant2"/>
      <sheetName val="REKAP_PEMADAM2"/>
      <sheetName val="REKAP_ELEKTRIKAL2"/>
      <sheetName val="Grounding_&amp;_Penyalur_petir2"/>
      <sheetName val="REKAP_ELEKTRONIK2"/>
      <sheetName val="Fire_Alarm2"/>
      <sheetName val="Sound_System2"/>
      <sheetName val="REKAP_LIFT2"/>
      <sheetName val="anal_Lamp_4a2"/>
      <sheetName val="Harga_Dasar2"/>
      <sheetName val="An_H_Sat_Pek_Ut3"/>
      <sheetName val="RAB_3"/>
      <sheetName val="RAB_ME2"/>
      <sheetName val="sat_dasar3"/>
      <sheetName val="DIV_13"/>
      <sheetName val="Spec_ME2"/>
      <sheetName val="ARSUtM_2"/>
      <sheetName val="HSBU_ANA2"/>
      <sheetName val="Analisa_ME_2"/>
      <sheetName val="DAFTAR_BESI_KANAL_C_SIKU2"/>
      <sheetName val="M_Pekerjaan2"/>
      <sheetName val="Data_Alat3"/>
      <sheetName val="EXTERNAL__(revisi_1)2"/>
      <sheetName val="D_BOARD2"/>
      <sheetName val="UnitRateA_1_II3"/>
      <sheetName val="Rek_An3"/>
      <sheetName val="Formula_Paket_A3"/>
      <sheetName val="pek_tanah_utk_irigasi3"/>
      <sheetName val="Target_Raker(10)2"/>
      <sheetName val="S_roomToyota3"/>
      <sheetName val="Posisi_Biaya2"/>
      <sheetName val="Ahs_22"/>
      <sheetName val="Ahs_12"/>
      <sheetName val="Lap__Minggu_81_(JUNI)3"/>
      <sheetName val="HRG_UPAH_BAHAN2"/>
      <sheetName val="Prod_Alat2"/>
      <sheetName val="Rek_Cianten32"/>
      <sheetName val="RAB_12"/>
      <sheetName val="HB_2"/>
      <sheetName val="HRG_SAT_UPH_BHN_PU_20122"/>
      <sheetName val="Petunjuk_Ngisi_(2)2"/>
      <sheetName val="Analisa_Teknik2"/>
      <sheetName val="HRG_BAHAN-UPAH2"/>
      <sheetName val="Plat_Lantai_Trestle2"/>
      <sheetName val="Rekap_Anl2"/>
      <sheetName val="Ana__PU2"/>
      <sheetName val="Daftar_upah_&amp;_material2"/>
      <sheetName val="Sat_Upah2"/>
      <sheetName val="PO2_ok2"/>
      <sheetName val="Analisa_HSP2"/>
      <sheetName val="backup_mc_02"/>
      <sheetName val="1__Rekap_A2"/>
      <sheetName val="BIIL_ASLI2"/>
      <sheetName val="UPBH_AB2"/>
      <sheetName val="Rekap__2_2"/>
      <sheetName val="anl_hsmpu2"/>
      <sheetName val="RBP-_22"/>
      <sheetName val="TEST_CASE2"/>
      <sheetName val="6_PEK_ASPAL2"/>
      <sheetName val="GH_Quantity2"/>
      <sheetName val="Gal_Jack_Hammer2"/>
      <sheetName val="RBP_42"/>
      <sheetName val="HSD_(Rate)2"/>
      <sheetName val="RBP_32"/>
      <sheetName val="Lamp__1_2"/>
      <sheetName val="Lamp__22"/>
      <sheetName val="LEP_AWAL_DES_112"/>
      <sheetName val="WBS_20052"/>
      <sheetName val="est_proy2"/>
      <sheetName val="Rawat_Inap2"/>
      <sheetName val="Uraian_Pekerjaan2"/>
      <sheetName val="analisa_nya2"/>
      <sheetName val="Tabel_HSP2"/>
      <sheetName val="rab_strktr_ars_print2"/>
      <sheetName val="A)_Psiapan2"/>
      <sheetName val="Lookup_definitions2"/>
      <sheetName val="AHS_TITIK_ME2"/>
      <sheetName val="공사금액_내역_(1)2"/>
      <sheetName val="96_122"/>
      <sheetName val="Steel_Material_List2"/>
      <sheetName val="BD_Steel2"/>
      <sheetName val="breakdown_cable_tray2"/>
      <sheetName val="Pekerjaan_Pabrik_Utama2"/>
      <sheetName val="Pekerjaan_Pabrik_Utama-Add2"/>
      <sheetName val="Pekerjaan_Bangunan_TPS2"/>
      <sheetName val="Pekerjaan_Bangunan_TPS_(2)2"/>
      <sheetName val="Pekerjaan_Area_Luar_Jalan2"/>
      <sheetName val="IV_1__Str__Office2"/>
      <sheetName val="IV_2__Str__Serbaguna,GWT&amp;Wisma2"/>
      <sheetName val="IV_3__Str__Gudang_Rokok_&amp;_Prom2"/>
      <sheetName val="IV_4__Str__Gudang_Cengkeh2"/>
      <sheetName val="IV_6__Str__R_Genset2"/>
      <sheetName val="IV_7__Str__Parkir_Mobil2"/>
      <sheetName val="IV_8__Str__Parkir_Motor_Kantor2"/>
      <sheetName val="IV_9__Str__Parkir_Motor_Karyaw2"/>
      <sheetName val="ANALISA_railing2"/>
      <sheetName val="EE_(3)2"/>
      <sheetName val="Isian_Biodata2"/>
      <sheetName val="Analisa_Harga_Satuan2"/>
      <sheetName val="analisa_print2"/>
      <sheetName val="Upah_bhn_mat2"/>
      <sheetName val="INPUT_HARGA2"/>
      <sheetName val="CE_Elec2"/>
      <sheetName val="CATS_Codes2"/>
      <sheetName val="Base_Info2"/>
      <sheetName val="Rekap_Prelim2"/>
      <sheetName val="SUM_STR_KNTR2"/>
      <sheetName val="Kode_rekening_Belanja2"/>
      <sheetName val="Kode_Rekening_Pembiayaan2"/>
      <sheetName val="Kode_Rekening_Pdapatn_Kab_kota2"/>
      <sheetName val="HD_ALAT2"/>
      <sheetName val="New_MADC2"/>
      <sheetName val="Hrg_Sat6"/>
      <sheetName val="610_04a2"/>
      <sheetName val="Sales_Parameter2"/>
      <sheetName val="PRIST_LIST2"/>
      <sheetName val="1_B2"/>
      <sheetName val="harga_bahan1"/>
      <sheetName val="bahan_SNI1"/>
      <sheetName val="ANALISA_SNI'07(Bangli)1"/>
      <sheetName val="ANAL ALAT"/>
      <sheetName val="Upah, alat &amp; harsat"/>
      <sheetName val="anal_rab"/>
      <sheetName val="Bahan_&amp;_Upah_2012"/>
      <sheetName val="lamp__12"/>
      <sheetName val="REKAP_SPENT_CATALYS"/>
      <sheetName val="GRAND_REKAP"/>
      <sheetName val="_ANL__bw"/>
      <sheetName val="Sewa_Alat"/>
      <sheetName val="Bill_Item_Ac"/>
      <sheetName val="PERALATAN_"/>
      <sheetName val="BAHAN_&amp;_ALAT"/>
      <sheetName val="Urut_kabupaten"/>
      <sheetName val="AN_Tdr1"/>
      <sheetName val="REKAP_BQ_1"/>
      <sheetName val="perhit_alat"/>
      <sheetName val="Analisa_BOW_07"/>
      <sheetName val="UPAH_&amp;_BHN_ARS"/>
      <sheetName val="Cost_Analysis"/>
      <sheetName val="Cost_Range"/>
      <sheetName val="Equipment_Data"/>
      <sheetName val="3_1_(3)"/>
      <sheetName val="Mobilisasi_(2)2"/>
      <sheetName val="Master_Dat1"/>
      <sheetName val="uraian_analisa1"/>
      <sheetName val="Schedule_Yasmin1"/>
      <sheetName val="Schedule_Lingkar_Barat1"/>
      <sheetName val="Schedule_Daan_Mogot1"/>
      <sheetName val="2-Genset_print1"/>
      <sheetName val="P_3-51"/>
      <sheetName val="Analisa_Harga1"/>
      <sheetName val="BHN_DSR1"/>
      <sheetName val="DATA_PROYEK"/>
      <sheetName val="Div_10"/>
      <sheetName val="schedule_(2)"/>
      <sheetName val="Laba_JO"/>
      <sheetName val="LINK-MAST__BASIC_PRICE"/>
      <sheetName val="HPS_Demak"/>
      <sheetName val="HRGA_SATUAN_UPAH-BAHAN"/>
      <sheetName val="Standar_Detail"/>
      <sheetName val="DON_GIA"/>
      <sheetName val="CHITIET_VL_NC"/>
      <sheetName val="TONGKE3p_"/>
      <sheetName val="HPP_X_Q'TY"/>
      <sheetName val="Income_tax"/>
      <sheetName val="RAP_FLAT"/>
      <sheetName val="PTMELINT_(AC-WC)"/>
      <sheetName val="APRON_TAHAP_I"/>
      <sheetName val="B_-_Norelec"/>
      <sheetName val="REKAP_PER_BUILDING"/>
      <sheetName val="Std-Prod_KS"/>
      <sheetName val="Hrg_Satuan"/>
      <sheetName val="HALAMAN_1-60"/>
      <sheetName val="Indek_Kemahalan"/>
      <sheetName val="UNIT FAN"/>
      <sheetName val="Harga Bahan &amp; Upah "/>
      <sheetName val="REKANLDSR"/>
      <sheetName val="induk1"/>
      <sheetName val="rincian A"/>
      <sheetName val="STAFF"/>
      <sheetName val="rab.22"/>
      <sheetName val="Manthos"/>
      <sheetName val="MB-D12"/>
      <sheetName val="MB-D7"/>
      <sheetName val="SUPLIER"/>
      <sheetName val="Resume_Analisa"/>
      <sheetName val="DIVI6"/>
      <sheetName val="an.el"/>
      <sheetName val="Sheet8"/>
      <sheetName val="RKP.ANL"/>
      <sheetName val="AN. TAMPL"/>
      <sheetName val="UPAH DAN BAHAN"/>
      <sheetName val="H ALAT"/>
      <sheetName val="SAT"/>
      <sheetName val="REK PEN"/>
      <sheetName val="1.General Item"/>
      <sheetName val="2.Sorinangka Weir"/>
      <sheetName val="3.Irr.Canal Work"/>
      <sheetName val="4.Irr.Struc.Work"/>
      <sheetName val="6.Tertiary Work"/>
      <sheetName val="Bag_1"/>
      <sheetName val="BQ JALAN"/>
      <sheetName val="Databes"/>
      <sheetName val="piutang"/>
      <sheetName val="J"/>
      <sheetName val="#BEZUG"/>
      <sheetName val="2004"/>
      <sheetName val="집계표(OPTION)"/>
      <sheetName val="Exclusion List"/>
      <sheetName val="RESIDU"/>
      <sheetName val="Analisa Design"/>
      <sheetName val="Mdn-PLN"/>
      <sheetName val="Key facts"/>
      <sheetName val="Direct"/>
      <sheetName val="GUT"/>
      <sheetName val="ExcRate"/>
      <sheetName val="1.Analisa Design"/>
      <sheetName val="Consumable"/>
      <sheetName val="Equipment"/>
      <sheetName val="Labor"/>
      <sheetName val="SBY"/>
      <sheetName val="Scenario"/>
      <sheetName val="AsumsiDasar"/>
      <sheetName val="Bahan &amp; Upah"/>
      <sheetName val="ADDENDUM"/>
      <sheetName val="PV"/>
      <sheetName val="TIME SCHEDULLE"/>
      <sheetName val="GEDUNG-A"/>
      <sheetName val="Mob"/>
      <sheetName val="BAHAN  lap"/>
      <sheetName val="Harga Bahan &amp; Upah"/>
      <sheetName val="Daf-harga"/>
      <sheetName val="k341k612"/>
      <sheetName val="H_ Dasar"/>
      <sheetName val="LP3,h_dsr"/>
      <sheetName val="Contract-Data"/>
      <sheetName val="Lamp-2 (Analisa)"/>
      <sheetName val="U P A H"/>
      <sheetName val="AnBayarUtama"/>
      <sheetName val="PENGAL yg Dilaksanakan"/>
      <sheetName val="PHU 05"/>
      <sheetName val="AN"/>
      <sheetName val="schedule kurva s"/>
      <sheetName val="Laba Rugi"/>
      <sheetName val="Sat Bah &amp; Up"/>
      <sheetName val="uph bhn"/>
      <sheetName val="analisa pekerjaan"/>
      <sheetName val="Materials"/>
      <sheetName val="Analisa Harsat"/>
      <sheetName val="Rencana_vs_Realisasi3"/>
      <sheetName val="@nalisa_E3"/>
      <sheetName val="HR_SAT1"/>
      <sheetName val="RAB_ASRAMA_(7_A)1"/>
      <sheetName val="upah_bahan_1"/>
      <sheetName val="Perm__Test5"/>
      <sheetName val="HRG_DSR5"/>
      <sheetName val="Rinc_Ged_A_(G_Utama)5"/>
      <sheetName val="Rencana_vs_Realisasi5"/>
      <sheetName val="4-Basic_Price5"/>
      <sheetName val="@nalisa_E5"/>
      <sheetName val="ANALISA_SNI'08(ubh_bgsting)5"/>
      <sheetName val="Sat_Bah___Up5"/>
      <sheetName val="______5"/>
      <sheetName val="Rekap_Sal5"/>
      <sheetName val="basic_price5"/>
      <sheetName val="Fill_this_out_first___11"/>
      <sheetName val="Unit_Rate5"/>
      <sheetName val="BASIC_PRICE_5"/>
      <sheetName val="Conn__Lib5"/>
      <sheetName val="struktur_tdk_dipakai5"/>
      <sheetName val="HR_SAT3"/>
      <sheetName val="Upah_bhn_mat3"/>
      <sheetName val="HARGA_DSR3"/>
      <sheetName val="BEBAN_P_DITAIL4"/>
      <sheetName val="H__Dasar4"/>
      <sheetName val="BAR_SCREEN4"/>
      <sheetName val="HRG_BAHAN4"/>
      <sheetName val="RAB_ASRAMA_(7_A)3"/>
      <sheetName val="REKAP_ANALISA3"/>
      <sheetName val="Isolasi_Luar4"/>
      <sheetName val="Isolasi_Luar_Dalam4"/>
      <sheetName val="Tanpa_Isolasi4"/>
      <sheetName val="RAB_Gedung_Utama4"/>
      <sheetName val="Option_List4"/>
      <sheetName val="HASAT_DASAR4"/>
      <sheetName val="SELISIH_HARGA4"/>
      <sheetName val="R_A_B_4"/>
      <sheetName val="MATERIAL_ANALISA4"/>
      <sheetName val="Uraian_Pekerjaan3"/>
      <sheetName val="Daft_2_19"/>
      <sheetName val="RAB_ME3"/>
      <sheetName val="Harsat_Alat3"/>
      <sheetName val="A-11_Steel_Str3"/>
      <sheetName val="A-03_Pile3"/>
      <sheetName val="RAB_Kantin3"/>
      <sheetName val="RAB_Rektorat3"/>
      <sheetName val="RAB_Masjid3"/>
      <sheetName val="RAB_Gd_Kuliah3"/>
      <sheetName val="RAB_Asrama_Putri3"/>
      <sheetName val="RAB_Asrama_Putra3"/>
      <sheetName val="RAB_Cottage_453"/>
      <sheetName val="RAB_Cottage_703"/>
      <sheetName val="RAB_Cottage_1403"/>
      <sheetName val="Rawat_Inap3"/>
      <sheetName val="T__Cs_Log_P_III3"/>
      <sheetName val="P_M(Monitoring_Sche)4"/>
      <sheetName val="Lab_Sche_(Summary)_4"/>
      <sheetName val="2_1_受電設備棟4"/>
      <sheetName val="2_2_受・防火水槽4"/>
      <sheetName val="2_3_排水処理設備棟4"/>
      <sheetName val="2_4_倉庫棟4"/>
      <sheetName val="2_5_守衛棟4"/>
      <sheetName val="Posisi_Biaya3"/>
      <sheetName val="Ahs_23"/>
      <sheetName val="Ahs_13"/>
      <sheetName val="PEMBESIAN_BALOK_INDUK!3"/>
      <sheetName val="anal_Lamp_4a3"/>
      <sheetName val="upah_bahan_3"/>
      <sheetName val="Rencana_vs_Realisasi4"/>
      <sheetName val="@nalisa_E4"/>
      <sheetName val="HR_SAT2"/>
      <sheetName val="RAB_ASRAMA_(7_A)2"/>
      <sheetName val="upah_bahan_2"/>
      <sheetName val="H_Satuan_(2)7"/>
      <sheetName val="H_Satuan8"/>
      <sheetName val="cold_mill7"/>
      <sheetName val="Analisa_27"/>
      <sheetName val="Rekap_Biaya7"/>
      <sheetName val="Daftar_Subkon7"/>
      <sheetName val="Price_Biaya_Cadangan7"/>
      <sheetName val="BQ_Rekapitulasi__Akhir13"/>
      <sheetName val="A(Rev_3)6"/>
      <sheetName val="Agregat_Halus_&amp;_Kasar6"/>
      <sheetName val="ANALISA_TENDER6"/>
      <sheetName val="Daftar_Harga6"/>
      <sheetName val="8LT_127"/>
      <sheetName val="Cover_Daf-27"/>
      <sheetName val="Supl_X6"/>
      <sheetName val="HARGA_MATERIAL6"/>
      <sheetName val="rekap_ahs6"/>
      <sheetName val="Form-3_36"/>
      <sheetName val="BQ_ARS6"/>
      <sheetName val="Input_Data6"/>
      <sheetName val="Rekap_Direct_Cost6"/>
      <sheetName val="Sumber_Daya6"/>
      <sheetName val="Man_Power6"/>
      <sheetName val="BOQ_6"/>
      <sheetName val="BOQ_KSN6"/>
      <sheetName val="DC_HOT_MIX26"/>
      <sheetName val="Daftar_Upah6"/>
      <sheetName val="ANALISA_PEK_UMUM6"/>
      <sheetName val="RINCIAN_SD_6"/>
      <sheetName val="rekap_index_eskalasi6"/>
      <sheetName val="Basic_P6"/>
      <sheetName val="플랜트_설치6"/>
      <sheetName val="HRG_BHN6"/>
      <sheetName val="SUB_TOTAL___6"/>
      <sheetName val="Harsat_Bahan6"/>
      <sheetName val="H_DASAR6"/>
      <sheetName val="Daft_upah,_bahan_&amp;alat6"/>
      <sheetName val="Harga_S_Dasar6"/>
      <sheetName val="BQ_PL_6"/>
      <sheetName val="BQ_Rekapitulasi__Akhir14"/>
      <sheetName val="Fill_this_out_first___12"/>
      <sheetName val="ELEMENT_SUM6"/>
      <sheetName val="REF_ONLY6"/>
      <sheetName val="???_??6"/>
      <sheetName val="Rkap_Bya6"/>
      <sheetName val="RAB_SEKRETARIAT_(1)6"/>
      <sheetName val="CABLE_BULK6"/>
      <sheetName val="An_PLB6"/>
      <sheetName val="Perm__Test6"/>
      <sheetName val="bahan_6"/>
      <sheetName val="Kuantitas_&amp;_Harga6"/>
      <sheetName val="HRG_DSR6"/>
      <sheetName val="Weight_Bridge6"/>
      <sheetName val="Rinc_Ged_A_(G_Utama)6"/>
      <sheetName val="TE_TS_FA_LAN_MATV6"/>
      <sheetName val="II__TAHANAN_UMUM6"/>
      <sheetName val="Rencana_vs_Realisasi6"/>
      <sheetName val="4-Basic_Price6"/>
      <sheetName val="@nalisa_E6"/>
      <sheetName val="Harga_Satuan6"/>
      <sheetName val="ANALISA_SNI'08(ubh_bgsting)6"/>
      <sheetName val="Sat_Bah___Up6"/>
      <sheetName val="______6"/>
      <sheetName val="rincian_per_proyek6"/>
      <sheetName val="Sum_IF6"/>
      <sheetName val="cash_flow6"/>
      <sheetName val="Price_Persiapan_dan_Penunjang6"/>
      <sheetName val="Grand_Sum_BT6"/>
      <sheetName val="Rekap_Sal6"/>
      <sheetName val="Analisa_ARS6"/>
      <sheetName val="Cover_Daf_26"/>
      <sheetName val="Vol__Mat_SC6"/>
      <sheetName val="Page_16"/>
      <sheetName val="Orgs_Proy6"/>
      <sheetName val="UNIT_PRICE6"/>
      <sheetName val="supporting_data6"/>
      <sheetName val="basic_price6"/>
      <sheetName val="為替レ－ト_6"/>
      <sheetName val="B_Q_20076"/>
      <sheetName val="Daft_2_110"/>
      <sheetName val="Combinned_&amp;_Grafic_HB6"/>
      <sheetName val="2_106"/>
      <sheetName val="Fill_this_out_first___13"/>
      <sheetName val="Unit_Rate6"/>
      <sheetName val="BASIC_PRICE_6"/>
      <sheetName val="Conn__Lib6"/>
      <sheetName val="struktur_tdk_dipakai6"/>
      <sheetName val="Alat_&amp;_Bahan6"/>
      <sheetName val="Analisa_Baku_ME5"/>
      <sheetName val="_SAT_PL5"/>
      <sheetName val="BARU-4_5"/>
      <sheetName val="Master_Edit5"/>
      <sheetName val="Rek_Analisa5"/>
      <sheetName val="DIV_14"/>
      <sheetName val="HR_SAT4"/>
      <sheetName val="Upah_bhn_mat4"/>
      <sheetName val="SCHEDULE_5"/>
      <sheetName val="VAC_BDWN5"/>
      <sheetName val="Harsat_Upah5"/>
      <sheetName val="Part_A_+_B6"/>
      <sheetName val="bq_T_Abang5"/>
      <sheetName val="RAB_Jalan5"/>
      <sheetName val="Rekap_DKH5"/>
      <sheetName val="DAFTAR_75"/>
      <sheetName val="Galian_batu5"/>
      <sheetName val="HARGA_DSR4"/>
      <sheetName val="BEBAN_P_DITAIL5"/>
      <sheetName val="H__Dasar5"/>
      <sheetName val="BAR_SCREEN5"/>
      <sheetName val="HRG_BAHAN5"/>
      <sheetName val="Calcu_024"/>
      <sheetName val="master_schedule4"/>
      <sheetName val="BQ_Elektrikal5"/>
      <sheetName val="Hrg_Satuan_&amp;_Upah5"/>
      <sheetName val="RAB_ASRAMA_(7_A)4"/>
      <sheetName val="mA_THP_III5"/>
      <sheetName val="Apr_'155"/>
      <sheetName val="Aug_'145"/>
      <sheetName val="Des_'145"/>
      <sheetName val="Feb_'155"/>
      <sheetName val="Jan_'155"/>
      <sheetName val="Jul_'145"/>
      <sheetName val="Jun_'145"/>
      <sheetName val="Mar_'155"/>
      <sheetName val="Mei_'145"/>
      <sheetName val="Mei_'155"/>
      <sheetName val="Nov_'145"/>
      <sheetName val="Oct_'145"/>
      <sheetName val="Sep_'145"/>
      <sheetName val="Ope_FC5"/>
      <sheetName val="Urai__Resap_pengikat5"/>
      <sheetName val="NP_(2)4"/>
      <sheetName val="D_795"/>
      <sheetName val="D_815"/>
      <sheetName val="D_825"/>
      <sheetName val="D_835"/>
      <sheetName val="D_845"/>
      <sheetName val="D_855"/>
      <sheetName val="D_865"/>
      <sheetName val="D_875"/>
      <sheetName val="D_885"/>
      <sheetName val="D_895"/>
      <sheetName val="D_925"/>
      <sheetName val="D_935"/>
      <sheetName val="D_945"/>
      <sheetName val="D_955"/>
      <sheetName val="D_965"/>
      <sheetName val="7_공정표5"/>
      <sheetName val="Master_1_05"/>
      <sheetName val="ANALISA_KUSEN5"/>
      <sheetName val="REKAP_ANALISA4"/>
      <sheetName val="Isolasi_Luar5"/>
      <sheetName val="Isolasi_Luar_Dalam5"/>
      <sheetName val="Tanpa_Isolasi5"/>
      <sheetName val="RAB_Gedung_Utama5"/>
      <sheetName val="Option_List5"/>
      <sheetName val="HASAT_DASAR5"/>
      <sheetName val="SELISIH_HARGA5"/>
      <sheetName val="R_A_B_5"/>
      <sheetName val="MATERIAL_ANALISA5"/>
      <sheetName val="BQ_Rekapitulasi_Akhir11"/>
      <sheetName val="REKAP_PAGAR_DEPAN4"/>
      <sheetName val="REKAP_LOKAL4"/>
      <sheetName val="REKAP_PAGAR_SAMPING4"/>
      <sheetName val="REKAP_GERBANG4"/>
      <sheetName val="L__Hr4"/>
      <sheetName val="Uraian_Pekerjaan4"/>
      <sheetName val="An_H_Sat_Pek_Ut4"/>
      <sheetName val="Rev__RBP-KP4"/>
      <sheetName val="Rev_RBP-1_4"/>
      <sheetName val="Daft_2_111"/>
      <sheetName val="RAB_(I)4"/>
      <sheetName val="RAB_ME4"/>
      <sheetName val="Harsat_Alat4"/>
      <sheetName val="A-11_Steel_Str4"/>
      <sheetName val="A-03_Pile4"/>
      <sheetName val="RAB_4"/>
      <sheetName val="RAB_Kantin4"/>
      <sheetName val="RAB_Rektorat4"/>
      <sheetName val="RAB_Masjid4"/>
      <sheetName val="RAB_Gd_Kuliah4"/>
      <sheetName val="RAB_Asrama_Putri4"/>
      <sheetName val="RAB_Asrama_Putra4"/>
      <sheetName val="RAB_Cottage_454"/>
      <sheetName val="RAB_Cottage_704"/>
      <sheetName val="RAB_Cottage_1404"/>
      <sheetName val="Rawat_Inap4"/>
      <sheetName val="T__Cs_Log_P_III4"/>
      <sheetName val="anal_P4"/>
      <sheetName val="Pen_Macadam4"/>
      <sheetName val="pry_05_Pegawai4"/>
      <sheetName val="P_M(Monitoring_Sche)5"/>
      <sheetName val="Lab_Sche_(Summary)_5"/>
      <sheetName val="2_1_受電設備棟5"/>
      <sheetName val="2_2_受・防火水槽5"/>
      <sheetName val="2_3_排水処理設備棟5"/>
      <sheetName val="2_4_倉庫棟5"/>
      <sheetName val="2_5_守衛棟5"/>
      <sheetName val="Posisi_Biaya4"/>
      <sheetName val="S_roomToyota4"/>
      <sheetName val="RAB_&amp;_RCO_OWNER_VERS_4"/>
      <sheetName val="anl_sa4"/>
      <sheetName val="B_as4"/>
      <sheetName val="Ahs_24"/>
      <sheetName val="Ahs_14"/>
      <sheetName val="Lap__Minggu_81_(JUNI)4"/>
      <sheetName val="PEMBESIAN_BALOK_INDUK!4"/>
      <sheetName val="anal_Lamp_4a4"/>
      <sheetName val="upah_bahan_4"/>
      <sheetName val="H_Satuan_(2)8"/>
      <sheetName val="H_Satuan9"/>
      <sheetName val="cold_mill8"/>
      <sheetName val="Analisa_28"/>
      <sheetName val="Rekap_Biaya8"/>
      <sheetName val="Daftar_Subkon8"/>
      <sheetName val="Price_Biaya_Cadangan8"/>
      <sheetName val="BQ_Rekapitulasi__Akhir15"/>
      <sheetName val="A(Rev_3)7"/>
      <sheetName val="Agregat_Halus_&amp;_Kasar7"/>
      <sheetName val="ANALISA_TENDER7"/>
      <sheetName val="Daftar_Harga7"/>
      <sheetName val="8LT_128"/>
      <sheetName val="Cover_Daf-28"/>
      <sheetName val="Supl_X7"/>
      <sheetName val="HARGA_MATERIAL7"/>
      <sheetName val="rekap_ahs7"/>
      <sheetName val="Form-3_37"/>
      <sheetName val="BQ_ARS7"/>
      <sheetName val="Input_Data7"/>
      <sheetName val="Rekap_Direct_Cost7"/>
      <sheetName val="Sumber_Daya7"/>
      <sheetName val="Man_Power7"/>
      <sheetName val="BOQ_7"/>
      <sheetName val="BOQ_KSN7"/>
      <sheetName val="DC_HOT_MIX27"/>
      <sheetName val="Daftar_Upah7"/>
      <sheetName val="ANALISA_PEK_UMUM7"/>
      <sheetName val="RINCIAN_SD_7"/>
      <sheetName val="rekap_index_eskalasi7"/>
      <sheetName val="Basic_P7"/>
      <sheetName val="플랜트_설치7"/>
      <sheetName val="HRG_BHN7"/>
      <sheetName val="SUB_TOTAL___7"/>
      <sheetName val="Harsat_Bahan7"/>
      <sheetName val="H_DASAR7"/>
      <sheetName val="Daft_upah,_bahan_&amp;alat7"/>
      <sheetName val="Harga_S_Dasar7"/>
      <sheetName val="BQ_PL_7"/>
      <sheetName val="BQ_Rekapitulasi__Akhir16"/>
      <sheetName val="BQ_Rekapitulasi_Akhir12"/>
      <sheetName val="Fill_this_out_first___14"/>
      <sheetName val="ELEMENT_SUM7"/>
      <sheetName val="REF_ONLY7"/>
      <sheetName val="???_??7"/>
      <sheetName val="Rkap_Bya7"/>
      <sheetName val="RAB_SEKRETARIAT_(1)7"/>
      <sheetName val="CABLE_BULK7"/>
      <sheetName val="An_PLB7"/>
      <sheetName val="Perm__Test7"/>
      <sheetName val="bahan_7"/>
      <sheetName val="Kuantitas_&amp;_Harga7"/>
      <sheetName val="HRG_DSR7"/>
      <sheetName val="Weight_Bridge7"/>
      <sheetName val="Rinc_Ged_A_(G_Utama)7"/>
      <sheetName val="TE_TS_FA_LAN_MATV7"/>
      <sheetName val="II__TAHANAN_UMUM7"/>
      <sheetName val="Rencana_vs_Realisasi7"/>
      <sheetName val="4-Basic_Price7"/>
      <sheetName val="@nalisa_E7"/>
      <sheetName val="Harga_Satuan7"/>
      <sheetName val="ANALISA_SNI'08(ubh_bgsting)7"/>
      <sheetName val="Sat_Bah___Up7"/>
      <sheetName val="______7"/>
      <sheetName val="rincian_per_proyek7"/>
      <sheetName val="Sum_IF7"/>
      <sheetName val="cash_flow7"/>
      <sheetName val="Price_Persiapan_dan_Penunjang7"/>
      <sheetName val="Grand_Sum_BT7"/>
      <sheetName val="Rekap_Sal7"/>
      <sheetName val="Analisa_ARS7"/>
      <sheetName val="Cover_Daf_27"/>
      <sheetName val="Vol__Mat_SC7"/>
      <sheetName val="Page_17"/>
      <sheetName val="Orgs_Proy7"/>
      <sheetName val="UNIT_PRICE7"/>
      <sheetName val="supporting_data7"/>
      <sheetName val="basic_price7"/>
      <sheetName val="為替レ－ト_7"/>
      <sheetName val="B_Q_20077"/>
      <sheetName val="Daft_2_112"/>
      <sheetName val="Combinned_&amp;_Grafic_HB7"/>
      <sheetName val="2_107"/>
      <sheetName val="Fill_this_out_first___15"/>
      <sheetName val="Unit_Rate7"/>
      <sheetName val="BASIC_PRICE_7"/>
      <sheetName val="Conn__Lib7"/>
      <sheetName val="struktur_tdk_dipakai7"/>
      <sheetName val="Alat_&amp;_Bahan7"/>
      <sheetName val="Analisa_Baku_ME6"/>
      <sheetName val="_SAT_PL6"/>
      <sheetName val="Jadwal_Kerja_Bln5"/>
      <sheetName val="U__div_26"/>
      <sheetName val="Analisa_RAP6"/>
      <sheetName val="RBP__26"/>
      <sheetName val="BARU-4_6"/>
      <sheetName val="Master_Edit6"/>
      <sheetName val="Rek_Analisa6"/>
      <sheetName val="DIV_15"/>
      <sheetName val="HR_SAT5"/>
      <sheetName val="Upah_bhn_mat5"/>
      <sheetName val="SCHEDULE_6"/>
      <sheetName val="VAC_BDWN6"/>
      <sheetName val="Harsat_Upah6"/>
      <sheetName val="Part_A_+_B7"/>
      <sheetName val="bq_T_Abang6"/>
      <sheetName val="RAB_Jalan6"/>
      <sheetName val="Rekap_DKH6"/>
      <sheetName val="REKAP_ARSITEKTUR_5"/>
      <sheetName val="DAFTAR_76"/>
      <sheetName val="Galian_batu6"/>
      <sheetName val="HARGA_DSR5"/>
      <sheetName val="BEBAN_P_DITAIL6"/>
      <sheetName val="H__Dasar6"/>
      <sheetName val="BAR_SCREEN6"/>
      <sheetName val="HRG_BAHAN6"/>
      <sheetName val="Calcu_025"/>
      <sheetName val="master_schedule5"/>
      <sheetName val="A+Supl_5"/>
      <sheetName val="Cable_Data_from_Attachment-C5"/>
      <sheetName val="BQ_Elektrikal6"/>
      <sheetName val="bahan_upah5"/>
      <sheetName val="Hrg_Satuan_&amp;_Upah6"/>
      <sheetName val="RAB_ASRAMA_(7_A)5"/>
      <sheetName val="mA_THP_III6"/>
      <sheetName val="Apr_'156"/>
      <sheetName val="Aug_'146"/>
      <sheetName val="Des_'146"/>
      <sheetName val="Feb_'156"/>
      <sheetName val="Jan_'156"/>
      <sheetName val="Jul_'146"/>
      <sheetName val="Jun_'146"/>
      <sheetName val="Mar_'156"/>
      <sheetName val="Mei_'146"/>
      <sheetName val="Mei_'156"/>
      <sheetName val="Nov_'146"/>
      <sheetName val="Oct_'146"/>
      <sheetName val="Sep_'146"/>
      <sheetName val="Ope_FC6"/>
      <sheetName val="Urai__Resap_pengikat6"/>
      <sheetName val="NP_(2)5"/>
      <sheetName val="D_796"/>
      <sheetName val="D_816"/>
      <sheetName val="D_826"/>
      <sheetName val="D_836"/>
      <sheetName val="D_846"/>
      <sheetName val="D_856"/>
      <sheetName val="D_866"/>
      <sheetName val="D_876"/>
      <sheetName val="D_886"/>
      <sheetName val="D_896"/>
      <sheetName val="D_926"/>
      <sheetName val="D_936"/>
      <sheetName val="D_946"/>
      <sheetName val="D_956"/>
      <sheetName val="D_966"/>
      <sheetName val="7_공정표6"/>
      <sheetName val="Master_1_06"/>
      <sheetName val="ANALISA_KUSEN6"/>
      <sheetName val="REKAP_ANALISA5"/>
      <sheetName val="Isolasi_Luar6"/>
      <sheetName val="Isolasi_Luar_Dalam6"/>
      <sheetName val="Tanpa_Isolasi6"/>
      <sheetName val="RAB_Gedung_Utama6"/>
      <sheetName val="Option_List6"/>
      <sheetName val="HASAT_DASAR6"/>
      <sheetName val="SELISIH_HARGA6"/>
      <sheetName val="R_A_B_6"/>
      <sheetName val="MATERIAL_ANALISA6"/>
      <sheetName val="BQ_Rekapitulasi_Akhir13"/>
      <sheetName val="Anl_+5"/>
      <sheetName val="rekap_konst5"/>
      <sheetName val="REKAP_PAGAR_DEPAN5"/>
      <sheetName val="REKAP_LOKAL5"/>
      <sheetName val="REKAP_PAGAR_SAMPING5"/>
      <sheetName val="REKAP_GERBANG5"/>
      <sheetName val="AHS_Aspal5"/>
      <sheetName val="L__Hr5"/>
      <sheetName val="HAl_275"/>
      <sheetName val="Uraian_Pekerjaan5"/>
      <sheetName val="An_H_Sat_Pek_Ut5"/>
      <sheetName val="Rev__RBP-KP5"/>
      <sheetName val="Rev_RBP-1_5"/>
      <sheetName val="Daft_2_113"/>
      <sheetName val="RAB_(I)5"/>
      <sheetName val="RAB_ME5"/>
      <sheetName val="Harsat_Alat5"/>
      <sheetName val="A-11_Steel_Str5"/>
      <sheetName val="A-03_Pile5"/>
      <sheetName val="RAB_5"/>
      <sheetName val="HARGA_ALAT5"/>
      <sheetName val="AGG,_C5"/>
      <sheetName val="RAB_Kantin5"/>
      <sheetName val="RAB_Rektorat5"/>
      <sheetName val="RAB_Masjid5"/>
      <sheetName val="RAB_Gd_Kuliah5"/>
      <sheetName val="RAB_Asrama_Putri5"/>
      <sheetName val="RAB_Asrama_Putra5"/>
      <sheetName val="RAB_Cottage_455"/>
      <sheetName val="RAB_Cottage_705"/>
      <sheetName val="RAB_Cottage_1405"/>
      <sheetName val="1_1_ALAT_TULIS_KANTOR5"/>
      <sheetName val="Rawat_Inap5"/>
      <sheetName val="T__Cs_Log_P_III5"/>
      <sheetName val="anal_P5"/>
      <sheetName val="Pen_Macadam5"/>
      <sheetName val="pry_05_Pegawai5"/>
      <sheetName val="P_M(Monitoring_Sche)6"/>
      <sheetName val="Lab_Sche_(Summary)_6"/>
      <sheetName val="2_1_受電設備棟6"/>
      <sheetName val="2_2_受・防火水槽6"/>
      <sheetName val="2_3_排水処理設備棟6"/>
      <sheetName val="2_4_倉庫棟6"/>
      <sheetName val="2_5_守衛棟6"/>
      <sheetName val="Posisi_Biaya5"/>
      <sheetName val="Satuan_Dasar5"/>
      <sheetName val="S_roomToyota5"/>
      <sheetName val="Rev_Type5"/>
      <sheetName val="tabel_profil5"/>
      <sheetName val="tidak_dipakai5"/>
      <sheetName val="RAB_&amp;_RCO_OWNER_VERS_5"/>
      <sheetName val="anl_sa5"/>
      <sheetName val="B_as5"/>
      <sheetName val="Ahs_25"/>
      <sheetName val="Ahs_15"/>
      <sheetName val="Lap__Minggu_81_(JUNI)5"/>
      <sheetName val="PEMBESIAN_BALOK_INDUK!5"/>
      <sheetName val="anal_Lamp_4a5"/>
      <sheetName val="upah_bahan_5"/>
      <sheetName val="H_Satuan_(2)9"/>
      <sheetName val="H_Satuan10"/>
      <sheetName val="cold_mill9"/>
      <sheetName val="Analisa_29"/>
      <sheetName val="Daftar_Subkon9"/>
      <sheetName val="rekap_ahs8"/>
      <sheetName val="Rekap_Biaya9"/>
      <sheetName val="Price_Biaya_Cadangan9"/>
      <sheetName val="BQ_Rekapitulasi__Akhir17"/>
      <sheetName val="A(Rev_3)8"/>
      <sheetName val="Agregat_Halus_&amp;_Kasar8"/>
      <sheetName val="Cover_Daf-29"/>
      <sheetName val="Form-3_38"/>
      <sheetName val="8LT_129"/>
      <sheetName val="Supl_X8"/>
      <sheetName val="ANALISA_TENDER8"/>
      <sheetName val="Daftar_Harga8"/>
      <sheetName val="HARGA_MATERIAL8"/>
      <sheetName val="BQ_ARS8"/>
      <sheetName val="Input_Data8"/>
      <sheetName val="Rekap_Direct_Cost8"/>
      <sheetName val="Sumber_Daya8"/>
      <sheetName val="Man_Power8"/>
      <sheetName val="BOQ_8"/>
      <sheetName val="BOQ_KSN8"/>
      <sheetName val="DC_HOT_MIX28"/>
      <sheetName val="Daftar_Upah8"/>
      <sheetName val="ANALISA_PEK_UMUM8"/>
      <sheetName val="RINCIAN_SD_8"/>
      <sheetName val="rekap_index_eskalasi8"/>
      <sheetName val="Basic_P8"/>
      <sheetName val="플랜트_설치8"/>
      <sheetName val="HRG_BHN8"/>
      <sheetName val="SUB_TOTAL___8"/>
      <sheetName val="Harsat_Bahan8"/>
      <sheetName val="H_DASAR8"/>
      <sheetName val="Daft_upah,_bahan_&amp;alat8"/>
      <sheetName val="Harga_S_Dasar8"/>
      <sheetName val="BQ_PL_8"/>
      <sheetName val="BQ_Rekapitulasi__Akhir18"/>
      <sheetName val="BQ_Rekapitulasi_Akhir14"/>
      <sheetName val="Fill_this_out_first___16"/>
      <sheetName val="ELEMENT_SUM8"/>
      <sheetName val="REF_ONLY8"/>
      <sheetName val="???_??8"/>
      <sheetName val="Rkap_Bya8"/>
      <sheetName val="RAB_SEKRETARIAT_(1)8"/>
      <sheetName val="CABLE_BULK8"/>
      <sheetName val="An_PLB8"/>
      <sheetName val="Perm__Test8"/>
      <sheetName val="bahan_8"/>
      <sheetName val="Kuantitas_&amp;_Harga8"/>
      <sheetName val="HRG_DSR8"/>
      <sheetName val="Weight_Bridge8"/>
      <sheetName val="Rinc_Ged_A_(G_Utama)8"/>
      <sheetName val="TE_TS_FA_LAN_MATV8"/>
      <sheetName val="II__TAHANAN_UMUM8"/>
      <sheetName val="Rencana_vs_Realisasi8"/>
      <sheetName val="4-Basic_Price8"/>
      <sheetName val="@nalisa_E8"/>
      <sheetName val="Harga_Satuan8"/>
      <sheetName val="ANALISA_SNI'08(ubh_bgsting)8"/>
      <sheetName val="Sat_Bah___Up8"/>
      <sheetName val="______8"/>
      <sheetName val="rincian_per_proyek8"/>
      <sheetName val="Sum_IF8"/>
      <sheetName val="cash_flow8"/>
      <sheetName val="Price_Persiapan_dan_Penunjang8"/>
      <sheetName val="Grand_Sum_BT8"/>
      <sheetName val="Rekap_Sal8"/>
      <sheetName val="Analisa_ARS8"/>
      <sheetName val="Cover_Daf_28"/>
      <sheetName val="Vol__Mat_SC8"/>
      <sheetName val="Page_18"/>
      <sheetName val="Orgs_Proy8"/>
      <sheetName val="UNIT_PRICE8"/>
      <sheetName val="supporting_data8"/>
      <sheetName val="basic_price8"/>
      <sheetName val="為替レ－ト_8"/>
      <sheetName val="B_Q_20078"/>
      <sheetName val="Daft_2_114"/>
      <sheetName val="Combinned_&amp;_Grafic_HB8"/>
      <sheetName val="2_108"/>
      <sheetName val="Fill_this_out_first___17"/>
      <sheetName val="Unit_Rate8"/>
      <sheetName val="BASIC_PRICE_8"/>
      <sheetName val="Conn__Lib8"/>
      <sheetName val="struktur_tdk_dipakai8"/>
      <sheetName val="DIV_16"/>
      <sheetName val="HR_SAT6"/>
      <sheetName val="Upah_bhn_mat6"/>
      <sheetName val="Alat_&amp;_Bahan8"/>
      <sheetName val="_SAT_PL7"/>
      <sheetName val="U__div_27"/>
      <sheetName val="Analisa_RAP7"/>
      <sheetName val="Master_Edit7"/>
      <sheetName val="Rek_Analisa7"/>
      <sheetName val="RBP__27"/>
      <sheetName val="SCHEDULE_7"/>
      <sheetName val="Analisa_Baku_ME7"/>
      <sheetName val="VAC_BDWN7"/>
      <sheetName val="Harsat_Upah7"/>
      <sheetName val="Part_A_+_B8"/>
      <sheetName val="bq_T_Abang7"/>
      <sheetName val="RAB_Jalan7"/>
      <sheetName val="Jadwal_Kerja_Bln6"/>
      <sheetName val="Rekap_DKH7"/>
      <sheetName val="BARU-4_7"/>
      <sheetName val="REKAP_ARSITEKTUR_6"/>
      <sheetName val="DAFTAR_77"/>
      <sheetName val="Galian_batu7"/>
      <sheetName val="HARGA_DSR6"/>
      <sheetName val="BEBAN_P_DITAIL7"/>
      <sheetName val="H__Dasar7"/>
      <sheetName val="BAR_SCREEN7"/>
      <sheetName val="HRG_BAHAN7"/>
      <sheetName val="Calcu_026"/>
      <sheetName val="master_schedule6"/>
      <sheetName val="A+Supl_6"/>
      <sheetName val="Cable_Data_from_Attachment-C6"/>
      <sheetName val="BQ_Elektrikal7"/>
      <sheetName val="bahan_upah6"/>
      <sheetName val="Hrg_Satuan_&amp;_Upah7"/>
      <sheetName val="RAB_ASRAMA_(7_A)6"/>
      <sheetName val="mA_THP_III7"/>
      <sheetName val="Apr_'157"/>
      <sheetName val="Aug_'147"/>
      <sheetName val="Des_'147"/>
      <sheetName val="Feb_'157"/>
      <sheetName val="Jan_'157"/>
      <sheetName val="Jul_'147"/>
      <sheetName val="Jun_'147"/>
      <sheetName val="Mar_'157"/>
      <sheetName val="Mei_'147"/>
      <sheetName val="Mei_'157"/>
      <sheetName val="Nov_'147"/>
      <sheetName val="Oct_'147"/>
      <sheetName val="Sep_'147"/>
      <sheetName val="Ope_FC7"/>
      <sheetName val="Urai__Resap_pengikat7"/>
      <sheetName val="NP_(2)6"/>
      <sheetName val="D_797"/>
      <sheetName val="D_817"/>
      <sheetName val="D_827"/>
      <sheetName val="D_837"/>
      <sheetName val="D_847"/>
      <sheetName val="D_857"/>
      <sheetName val="D_867"/>
      <sheetName val="D_877"/>
      <sheetName val="D_887"/>
      <sheetName val="D_897"/>
      <sheetName val="D_927"/>
      <sheetName val="D_937"/>
      <sheetName val="D_947"/>
      <sheetName val="D_957"/>
      <sheetName val="D_967"/>
      <sheetName val="7_공정표7"/>
      <sheetName val="Master_1_07"/>
      <sheetName val="ANALISA_KUSEN7"/>
      <sheetName val="REKAP_ANALISA6"/>
      <sheetName val="Isolasi_Luar7"/>
      <sheetName val="Isolasi_Luar_Dalam7"/>
      <sheetName val="Tanpa_Isolasi7"/>
      <sheetName val="RAB_Gedung_Utama7"/>
      <sheetName val="Option_List7"/>
      <sheetName val="HASAT_DASAR7"/>
      <sheetName val="SELISIH_HARGA7"/>
      <sheetName val="R_A_B_7"/>
      <sheetName val="MATERIAL_ANALISA7"/>
      <sheetName val="BQ_Rekapitulasi_Akhir15"/>
      <sheetName val="Anl_+6"/>
      <sheetName val="rekap_konst6"/>
      <sheetName val="REKAP_PAGAR_DEPAN6"/>
      <sheetName val="REKAP_LOKAL6"/>
      <sheetName val="REKAP_PAGAR_SAMPING6"/>
      <sheetName val="REKAP_GERBANG6"/>
      <sheetName val="AHS_Aspal6"/>
      <sheetName val="L__Hr6"/>
      <sheetName val="HAl_276"/>
      <sheetName val="Uraian_Pekerjaan6"/>
      <sheetName val="An_H_Sat_Pek_Ut6"/>
      <sheetName val="Rev__RBP-KP6"/>
      <sheetName val="Rev_RBP-1_6"/>
      <sheetName val="Daft_2_115"/>
      <sheetName val="RAB_(I)6"/>
      <sheetName val="RAB_ME6"/>
      <sheetName val="Harsat_Alat6"/>
      <sheetName val="A-11_Steel_Str6"/>
      <sheetName val="A-03_Pile6"/>
      <sheetName val="RAB_6"/>
      <sheetName val="HARGA_ALAT6"/>
      <sheetName val="AGG,_C6"/>
      <sheetName val="RAB_Kantin6"/>
      <sheetName val="RAB_Rektorat6"/>
      <sheetName val="RAB_Masjid6"/>
      <sheetName val="RAB_Gd_Kuliah6"/>
      <sheetName val="RAB_Asrama_Putri6"/>
      <sheetName val="RAB_Asrama_Putra6"/>
      <sheetName val="RAB_Cottage_456"/>
      <sheetName val="RAB_Cottage_706"/>
      <sheetName val="RAB_Cottage_1406"/>
      <sheetName val="1_1_ALAT_TULIS_KANTOR6"/>
      <sheetName val="Rawat_Inap6"/>
      <sheetName val="T__Cs_Log_P_III6"/>
      <sheetName val="anal_P6"/>
      <sheetName val="Pen_Macadam6"/>
      <sheetName val="pry_05_Pegawai6"/>
      <sheetName val="P_M(Monitoring_Sche)7"/>
      <sheetName val="Lab_Sche_(Summary)_7"/>
      <sheetName val="2_1_受電設備棟7"/>
      <sheetName val="2_2_受・防火水槽7"/>
      <sheetName val="2_3_排水処理設備棟7"/>
      <sheetName val="2_4_倉庫棟7"/>
      <sheetName val="2_5_守衛棟7"/>
      <sheetName val="Posisi_Biaya6"/>
      <sheetName val="Satuan_Dasar6"/>
      <sheetName val="S_roomToyota6"/>
      <sheetName val="Rev_Type6"/>
      <sheetName val="tabel_profil6"/>
      <sheetName val="tidak_dipakai6"/>
      <sheetName val="RAB_&amp;_RCO_OWNER_VERS_6"/>
      <sheetName val="anl_sa6"/>
      <sheetName val="B_as6"/>
      <sheetName val="Ahs_26"/>
      <sheetName val="Ahs_16"/>
      <sheetName val="Lap__Minggu_81_(JUNI)6"/>
      <sheetName val="PEMBESIAN_BALOK_INDUK!6"/>
      <sheetName val="anal_Lamp_4a6"/>
      <sheetName val="upah_bahan_6"/>
      <sheetName val="H_Satuan_(2)10"/>
      <sheetName val="H_Satuan11"/>
      <sheetName val="cold_mill10"/>
      <sheetName val="Analisa_210"/>
      <sheetName val="Daftar_Subkon10"/>
      <sheetName val="rekap_ahs9"/>
      <sheetName val="Rekap_Biaya10"/>
      <sheetName val="Price_Biaya_Cadangan10"/>
      <sheetName val="BQ_Rekapitulasi__Akhir19"/>
      <sheetName val="A(Rev_3)9"/>
      <sheetName val="Agregat_Halus_&amp;_Kasar9"/>
      <sheetName val="Cover_Daf-210"/>
      <sheetName val="Form-3_39"/>
      <sheetName val="8LT_1210"/>
      <sheetName val="Supl_X9"/>
      <sheetName val="ANALISA_TENDER9"/>
      <sheetName val="Daftar_Harga9"/>
      <sheetName val="HARGA_MATERIAL9"/>
      <sheetName val="BQ_ARS9"/>
      <sheetName val="Input_Data9"/>
      <sheetName val="Rekap_Direct_Cost9"/>
      <sheetName val="Sumber_Daya9"/>
      <sheetName val="Man_Power9"/>
      <sheetName val="BOQ_9"/>
      <sheetName val="BOQ_KSN9"/>
      <sheetName val="DC_HOT_MIX29"/>
      <sheetName val="Daftar_Upah9"/>
      <sheetName val="ANALISA_PEK_UMUM9"/>
      <sheetName val="RINCIAN_SD_9"/>
      <sheetName val="rekap_index_eskalasi9"/>
      <sheetName val="Basic_P9"/>
      <sheetName val="플랜트_설치9"/>
      <sheetName val="HRG_BHN9"/>
      <sheetName val="SUB_TOTAL___9"/>
      <sheetName val="Harsat_Bahan9"/>
      <sheetName val="H_DASAR9"/>
      <sheetName val="Daft_upah,_bahan_&amp;alat9"/>
      <sheetName val="Harga_S_Dasar9"/>
      <sheetName val="BQ_PL_9"/>
      <sheetName val="BQ_Rekapitulasi__Akhir20"/>
      <sheetName val="BQ_Rekapitulasi_Akhir16"/>
      <sheetName val="Fill_this_out_first___18"/>
      <sheetName val="ELEMENT_SUM9"/>
      <sheetName val="REF_ONLY9"/>
      <sheetName val="???_??9"/>
      <sheetName val="Rkap_Bya9"/>
      <sheetName val="RAB_SEKRETARIAT_(1)9"/>
      <sheetName val="CABLE_BULK9"/>
      <sheetName val="An_PLB9"/>
      <sheetName val="Perm__Test9"/>
      <sheetName val="bahan_9"/>
      <sheetName val="Kuantitas_&amp;_Harga9"/>
      <sheetName val="HRG_DSR9"/>
      <sheetName val="Weight_Bridge9"/>
      <sheetName val="Rinc_Ged_A_(G_Utama)9"/>
      <sheetName val="TE_TS_FA_LAN_MATV9"/>
      <sheetName val="II__TAHANAN_UMUM9"/>
      <sheetName val="Rencana_vs_Realisasi9"/>
      <sheetName val="4-Basic_Price9"/>
      <sheetName val="@nalisa_E9"/>
      <sheetName val="Harga_Satuan9"/>
      <sheetName val="ANALISA_SNI'08(ubh_bgsting)9"/>
      <sheetName val="Sat_Bah___Up9"/>
      <sheetName val="______9"/>
      <sheetName val="rincian_per_proyek9"/>
      <sheetName val="Sum_IF9"/>
      <sheetName val="cash_flow9"/>
      <sheetName val="Price_Persiapan_dan_Penunjang9"/>
      <sheetName val="Grand_Sum_BT9"/>
      <sheetName val="Rekap_Sal9"/>
      <sheetName val="Analisa_ARS9"/>
      <sheetName val="Cover_Daf_29"/>
      <sheetName val="Vol__Mat_SC9"/>
      <sheetName val="Page_19"/>
      <sheetName val="Orgs_Proy9"/>
      <sheetName val="UNIT_PRICE9"/>
      <sheetName val="supporting_data9"/>
      <sheetName val="basic_price9"/>
      <sheetName val="為替レ－ト_9"/>
      <sheetName val="B_Q_20079"/>
      <sheetName val="Daft_2_116"/>
      <sheetName val="Combinned_&amp;_Grafic_HB9"/>
      <sheetName val="2_109"/>
      <sheetName val="Fill_this_out_first___19"/>
      <sheetName val="Unit_Rate9"/>
      <sheetName val="BASIC_PRICE_9"/>
      <sheetName val="Conn__Lib9"/>
      <sheetName val="struktur_tdk_dipakai9"/>
      <sheetName val="DIV_17"/>
      <sheetName val="HR_SAT7"/>
      <sheetName val="Upah_bhn_mat7"/>
      <sheetName val="Alat_&amp;_Bahan9"/>
      <sheetName val="_SAT_PL8"/>
      <sheetName val="U__div_28"/>
      <sheetName val="Analisa_RAP8"/>
      <sheetName val="Master_Edit8"/>
      <sheetName val="Rek_Analisa8"/>
      <sheetName val="RBP__28"/>
      <sheetName val="SCHEDULE_8"/>
      <sheetName val="Analisa_Baku_ME8"/>
      <sheetName val="VAC_BDWN8"/>
      <sheetName val="Harsat_Upah8"/>
      <sheetName val="Part_A_+_B9"/>
      <sheetName val="bq_T_Abang8"/>
      <sheetName val="RAB_Jalan8"/>
      <sheetName val="Jadwal_Kerja_Bln7"/>
      <sheetName val="Rekap_DKH8"/>
      <sheetName val="BARU-4_8"/>
      <sheetName val="REKAP_ARSITEKTUR_7"/>
      <sheetName val="DAFTAR_78"/>
      <sheetName val="Galian_batu8"/>
      <sheetName val="HARGA_DSR7"/>
      <sheetName val="BEBAN_P_DITAIL8"/>
      <sheetName val="H__Dasar8"/>
      <sheetName val="BAR_SCREEN8"/>
      <sheetName val="HRG_BAHAN8"/>
      <sheetName val="Calcu_027"/>
      <sheetName val="master_schedule7"/>
      <sheetName val="A+Supl_7"/>
      <sheetName val="Cable_Data_from_Attachment-C7"/>
      <sheetName val="BQ_Elektrikal8"/>
      <sheetName val="bahan_upah7"/>
      <sheetName val="Hrg_Satuan_&amp;_Upah8"/>
      <sheetName val="RAB_ASRAMA_(7_A)7"/>
      <sheetName val="mA_THP_III8"/>
      <sheetName val="Apr_'158"/>
      <sheetName val="Aug_'148"/>
      <sheetName val="Des_'148"/>
      <sheetName val="Feb_'158"/>
      <sheetName val="Jan_'158"/>
      <sheetName val="Jul_'148"/>
      <sheetName val="Jun_'148"/>
      <sheetName val="Mar_'158"/>
      <sheetName val="Mei_'148"/>
      <sheetName val="Mei_'158"/>
      <sheetName val="Nov_'148"/>
      <sheetName val="Oct_'148"/>
      <sheetName val="Sep_'148"/>
      <sheetName val="Ope_FC8"/>
      <sheetName val="Urai__Resap_pengikat8"/>
      <sheetName val="NP_(2)7"/>
      <sheetName val="D_798"/>
      <sheetName val="D_818"/>
      <sheetName val="D_828"/>
      <sheetName val="D_838"/>
      <sheetName val="D_848"/>
      <sheetName val="D_858"/>
      <sheetName val="D_868"/>
      <sheetName val="D_878"/>
      <sheetName val="D_888"/>
      <sheetName val="D_898"/>
      <sheetName val="D_928"/>
      <sheetName val="D_938"/>
      <sheetName val="D_948"/>
      <sheetName val="D_958"/>
      <sheetName val="D_968"/>
      <sheetName val="7_공정표8"/>
      <sheetName val="Master_1_08"/>
      <sheetName val="ANALISA_KUSEN8"/>
      <sheetName val="REKAP_ANALISA7"/>
      <sheetName val="Isolasi_Luar8"/>
      <sheetName val="Isolasi_Luar_Dalam8"/>
      <sheetName val="Tanpa_Isolasi8"/>
      <sheetName val="RAB_Gedung_Utama8"/>
      <sheetName val="Option_List8"/>
      <sheetName val="HASAT_DASAR8"/>
      <sheetName val="SELISIH_HARGA8"/>
      <sheetName val="R_A_B_8"/>
      <sheetName val="MATERIAL_ANALISA8"/>
      <sheetName val="BQ_Rekapitulasi_Akhir17"/>
      <sheetName val="Anl_+7"/>
      <sheetName val="rekap_konst7"/>
      <sheetName val="REKAP_PAGAR_DEPAN7"/>
      <sheetName val="REKAP_LOKAL7"/>
      <sheetName val="REKAP_PAGAR_SAMPING7"/>
      <sheetName val="REKAP_GERBANG7"/>
      <sheetName val="AHS_Aspal7"/>
      <sheetName val="L__Hr7"/>
      <sheetName val="HAl_277"/>
      <sheetName val="Uraian_Pekerjaan7"/>
      <sheetName val="An_H_Sat_Pek_Ut7"/>
      <sheetName val="Rev__RBP-KP7"/>
      <sheetName val="Rev_RBP-1_7"/>
      <sheetName val="Daft_2_117"/>
      <sheetName val="RAB_(I)7"/>
      <sheetName val="RAB_ME7"/>
      <sheetName val="Harsat_Alat7"/>
      <sheetName val="A-11_Steel_Str7"/>
      <sheetName val="A-03_Pile7"/>
      <sheetName val="RAB_7"/>
      <sheetName val="HARGA_ALAT7"/>
      <sheetName val="AGG,_C7"/>
      <sheetName val="RAB_Kantin7"/>
      <sheetName val="RAB_Rektorat7"/>
      <sheetName val="RAB_Masjid7"/>
      <sheetName val="RAB_Gd_Kuliah7"/>
      <sheetName val="RAB_Asrama_Putri7"/>
      <sheetName val="RAB_Asrama_Putra7"/>
      <sheetName val="RAB_Cottage_457"/>
      <sheetName val="RAB_Cottage_707"/>
      <sheetName val="RAB_Cottage_1407"/>
      <sheetName val="1_1_ALAT_TULIS_KANTOR7"/>
      <sheetName val="Rawat_Inap7"/>
      <sheetName val="T__Cs_Log_P_III7"/>
      <sheetName val="anal_P7"/>
      <sheetName val="Pen_Macadam7"/>
      <sheetName val="pry_05_Pegawai7"/>
      <sheetName val="P_M(Monitoring_Sche)8"/>
      <sheetName val="Lab_Sche_(Summary)_8"/>
      <sheetName val="2_1_受電設備棟8"/>
      <sheetName val="2_2_受・防火水槽8"/>
      <sheetName val="2_3_排水処理設備棟8"/>
      <sheetName val="2_4_倉庫棟8"/>
      <sheetName val="2_5_守衛棟8"/>
      <sheetName val="Posisi_Biaya7"/>
      <sheetName val="Satuan_Dasar7"/>
      <sheetName val="S_roomToyota7"/>
      <sheetName val="Rev_Type7"/>
      <sheetName val="tabel_profil7"/>
      <sheetName val="tidak_dipakai7"/>
      <sheetName val="RAB_&amp;_RCO_OWNER_VERS_7"/>
      <sheetName val="anl_sa7"/>
      <sheetName val="B_as7"/>
      <sheetName val="Ahs_27"/>
      <sheetName val="Ahs_17"/>
      <sheetName val="Lap__Minggu_81_(JUNI)7"/>
      <sheetName val="PEMBESIAN_BALOK_INDUK!7"/>
      <sheetName val="anal_Lamp_4a7"/>
      <sheetName val="upah_bahan_7"/>
      <sheetName val="CTSB"/>
      <sheetName val="HARGA.SATUAN VLOOKUP"/>
      <sheetName val="Perhit Mob. Alat"/>
      <sheetName val="LAP__MINGGUAN"/>
      <sheetName val="6.06(46)"/>
      <sheetName val="asli"/>
      <sheetName val="RAB 027"/>
      <sheetName val="Lap Mingguan"/>
      <sheetName val="UMUR ALAT"/>
      <sheetName val="FAKTOR MODAL CRF"/>
      <sheetName val="rab-SAPHIR"/>
      <sheetName val="Grading Tahap 1"/>
      <sheetName val="k-9"/>
      <sheetName val="anl.summary"/>
      <sheetName val="HIDRO"/>
      <sheetName val="metode "/>
      <sheetName val="Perhitungan RAB"/>
      <sheetName val="rekap anl "/>
      <sheetName val="depan"/>
      <sheetName val="TENGAH"/>
      <sheetName val="REKAP_RAP3"/>
      <sheetName val="Petunjuk_Ngisi_(2)3"/>
      <sheetName val="Plat_Lantai_Trestle3"/>
      <sheetName val="Cost_Summary6"/>
      <sheetName val="HRG_BAHAN-UPAH3"/>
      <sheetName val="HRG_SAT_UPH_BHN_PU_20123"/>
      <sheetName val="Hrg_Sat8"/>
      <sheetName val="Rek_An4"/>
      <sheetName val="8_4_2_Rambu4"/>
      <sheetName val="Formula_Paket_A4"/>
      <sheetName val="Front_end4"/>
      <sheetName val="Back_End4"/>
      <sheetName val="HS_ALAT5"/>
      <sheetName val="K_-_Drywall-Presd2"/>
      <sheetName val="A)_Psiapan3"/>
      <sheetName val="Rek__Mob2"/>
      <sheetName val="lamp_92"/>
      <sheetName val="Produksi_&amp;_Scedule6"/>
      <sheetName val="anal_rab2"/>
      <sheetName val="REKAPITULASI_HARGA_SATUAN2"/>
      <sheetName val="AnalisaSIPIL_RIIL6"/>
      <sheetName val="pek_tanah_utk_irigasi4"/>
      <sheetName val="BAHAN_&amp;_ALAT2"/>
      <sheetName val="Urut_kabupaten2"/>
      <sheetName val="MC_DPU_BI3"/>
      <sheetName val="LAP__MINGG2"/>
      <sheetName val="Analisa_Teknik3"/>
      <sheetName val="REKAP_beton6"/>
      <sheetName val="ASPAL_(14)2"/>
      <sheetName val="hARGA_SAT2"/>
      <sheetName val="RAB_VOL3"/>
      <sheetName val="Signage_Detail6"/>
      <sheetName val="sat_dasar4"/>
      <sheetName val="PL_(MONTHLY)6"/>
      <sheetName val="L_BA_blok6"/>
      <sheetName val="Trading_Comps6"/>
      <sheetName val="Daftar_upah_&amp;_material3"/>
      <sheetName val="Spec_ME3"/>
      <sheetName val="Sat_Upah3"/>
      <sheetName val="UnitRateA_1_II4"/>
      <sheetName val="EXTERNAL__(revisi_1)3"/>
      <sheetName val="D_BOARD3"/>
      <sheetName val="PO2_ok3"/>
      <sheetName val="HRG_BAHAN_&amp;_UPAH_okk6"/>
      <sheetName val="Analis_Kusen_okk6"/>
      <sheetName val="backup_mc_03"/>
      <sheetName val="PRY_01-14"/>
      <sheetName val="B_UMUM3"/>
      <sheetName val="DATA_24"/>
      <sheetName val="Soil_Report3"/>
      <sheetName val="Bahan_&amp;_Upah_20122"/>
      <sheetName val="HSBU_ANA3"/>
      <sheetName val="RAB_13"/>
      <sheetName val="bahan_SNI2"/>
      <sheetName val="Harga_Dasar3"/>
      <sheetName val="ANALISA_SNI'07(Bangli)2"/>
      <sheetName val="HALAMAN_1-602"/>
      <sheetName val="Indek_Kemahalan2"/>
      <sheetName val="Pemindahan_Penduduk_2"/>
      <sheetName val="Rekap__ME2"/>
      <sheetName val="Surat_Penw__2"/>
      <sheetName val="Pek__Elektrikal2"/>
      <sheetName val="LIFT_DAN_TRAVELATOR2"/>
      <sheetName val="Instalasi_Tata_Udara2"/>
      <sheetName val="rekap_ARS2"/>
      <sheetName val="Target_Raker(10)3"/>
      <sheetName val="WBS_20053"/>
      <sheetName val="est_proy3"/>
      <sheetName val="Alat_Berat2"/>
      <sheetName val="Data_Alat4"/>
      <sheetName val="HRG_UPAH_BAHAN3"/>
      <sheetName val="Analisa_SNI_STANDART_5"/>
      <sheetName val="%_Prog5"/>
      <sheetName val="LEP_AWAL_DES_113"/>
      <sheetName val="TEST_CASE3"/>
      <sheetName val="anl_hsmpu3"/>
      <sheetName val="RBP-_23"/>
      <sheetName val="10_1_(1)3"/>
      <sheetName val="10_1_(2)3"/>
      <sheetName val="10_1_(3)3"/>
      <sheetName val="10_1_(4)3"/>
      <sheetName val="10_1_(5)3"/>
      <sheetName val="화재_탐지_설비3"/>
      <sheetName val="1_REK3"/>
      <sheetName val="RAB_PENAWARAN2"/>
      <sheetName val="rab_strktr_ars_print3"/>
      <sheetName val="List_Material3"/>
      <sheetName val="SCD_ADD_I2"/>
      <sheetName val="Harga_Satuan_Bahan_2"/>
      <sheetName val="REKAP_ELEKTRIKAL3"/>
      <sheetName val="F_1_1_G_ST_1A2"/>
      <sheetName val="Encl_-14A2"/>
      <sheetName val="Sewa_Alat2"/>
      <sheetName val="Bill_Item_Ac2"/>
      <sheetName val="an_me2"/>
      <sheetName val="UPAH_&amp;_BHN_ARS2"/>
      <sheetName val="Lampiran_BA_MC2"/>
      <sheetName val="REKAP_RAP2"/>
      <sheetName val="Cost_Summary5"/>
      <sheetName val="HS_ALAT4"/>
      <sheetName val="K_-_Drywall-Presd1"/>
      <sheetName val="Rek__Mob1"/>
      <sheetName val="lamp_91"/>
      <sheetName val="Produksi_&amp;_Scedule5"/>
      <sheetName val="AnalisaSIPIL_RIIL5"/>
      <sheetName val="BAHAN_&amp;_ALAT1"/>
      <sheetName val="Urut_kabupaten1"/>
      <sheetName val="anal_rab1"/>
      <sheetName val="REKAPITULASI_HARGA_SATUAN1"/>
      <sheetName val="LAP__MINGG1"/>
      <sheetName val="REKAP_beton5"/>
      <sheetName val="ASPAL_(14)1"/>
      <sheetName val="hARGA_SAT1"/>
      <sheetName val="RAB_VOL2"/>
      <sheetName val="Signage_Detail5"/>
      <sheetName val="PL_(MONTHLY)5"/>
      <sheetName val="L_BA_blok5"/>
      <sheetName val="Trading_Comps5"/>
      <sheetName val="HRG_BAHAN_&amp;_UPAH_okk5"/>
      <sheetName val="Analis_Kusen_okk5"/>
      <sheetName val="Bahan_&amp;_Upah_20121"/>
      <sheetName val="HALAMAN_1-601"/>
      <sheetName val="Indek_Kemahalan1"/>
      <sheetName val="Pemindahan_Penduduk_1"/>
      <sheetName val="Rekap__ME1"/>
      <sheetName val="Surat_Penw__1"/>
      <sheetName val="Pek__Elektrikal1"/>
      <sheetName val="LIFT_DAN_TRAVELATOR1"/>
      <sheetName val="Instalasi_Tata_Udara1"/>
      <sheetName val="rekap_ARS1"/>
      <sheetName val="Alat_Berat1"/>
      <sheetName val="Analisa_SNI_STANDART_4"/>
      <sheetName val="%_Prog4"/>
      <sheetName val="10_1_(1)2"/>
      <sheetName val="10_1_(2)2"/>
      <sheetName val="10_1_(3)2"/>
      <sheetName val="10_1_(4)2"/>
      <sheetName val="10_1_(5)2"/>
      <sheetName val="화재_탐지_설비2"/>
      <sheetName val="1_REK2"/>
      <sheetName val="RAB_PENAWARAN1"/>
      <sheetName val="List_Material2"/>
      <sheetName val="SCD_ADD_I1"/>
      <sheetName val="Harga_Satuan_Bahan_1"/>
      <sheetName val="F_1_1_G_ST_1A1"/>
      <sheetName val="Encl_-14A1"/>
      <sheetName val="Sewa_Alat1"/>
      <sheetName val="Bill_Item_Ac1"/>
      <sheetName val="an_me1"/>
      <sheetName val="UPAH_&amp;_BHN_ARS1"/>
      <sheetName val="Lampiran_BA_MC1"/>
      <sheetName val="DON_GIA1"/>
      <sheetName val="CHITIET_VL_NC1"/>
      <sheetName val="TONGKE3p_1"/>
      <sheetName val="Hrg_Sat7"/>
      <sheetName val="Upah_&amp;_bahan1"/>
      <sheetName val="form_evaluasi1"/>
      <sheetName val="HSP_dengan_Alat1"/>
      <sheetName val="BAJA_TUL1"/>
      <sheetName val="REKAP_AHSP_A1"/>
      <sheetName val="ANALISA_HARGA_SATUAN_EL_DAN_EC1"/>
      <sheetName val="perhit_alat1"/>
      <sheetName val="AN_Tdr2"/>
      <sheetName val="REKAP_BQ_2"/>
      <sheetName val="Galian_11"/>
      <sheetName val="Bill_rekap1"/>
      <sheetName val="HPP_X_Q'TY1"/>
      <sheetName val="Analis_SNI1"/>
      <sheetName val="schedule_-Sisa1"/>
      <sheetName val="RAB_THP11"/>
      <sheetName val="Cost_Analysis1"/>
      <sheetName val="Cost_Range1"/>
      <sheetName val="Equipment_Data1"/>
      <sheetName val="3_1_(3)1"/>
      <sheetName val="Mobilisasi_(2)3"/>
      <sheetName val="Master_Dat2"/>
      <sheetName val="uraian_analisa2"/>
      <sheetName val="Schedule_Yasmin2"/>
      <sheetName val="Schedule_Lingkar_Barat2"/>
      <sheetName val="Schedule_Daan_Mogot2"/>
      <sheetName val="2-Genset_print2"/>
      <sheetName val="P_3-52"/>
      <sheetName val="Analisa_Harga2"/>
      <sheetName val="BHN_DSR2"/>
      <sheetName val="DATA_PROYEK1"/>
      <sheetName val="Div_101"/>
      <sheetName val="schedule_(2)1"/>
      <sheetName val="Upah&amp;_Bahan1"/>
      <sheetName val="Analisa_Upah_&amp;_Bahan_Plum1"/>
      <sheetName val="Laba_JO1"/>
      <sheetName val="LINK-MAST__BASIC_PRICE1"/>
      <sheetName val="RAP_FLAT1"/>
      <sheetName val="HPS_Demak1"/>
      <sheetName val="B_-_Norelec1"/>
      <sheetName val="ANL_TEK_61"/>
      <sheetName val="PERALATAN_1"/>
      <sheetName val="INPUT_HARIAN1"/>
      <sheetName val="S-Curve_(2017)1"/>
      <sheetName val="Metod_TWR1"/>
      <sheetName val="Lamp__3_Analisa1"/>
      <sheetName val="Brd_Unit_Rate1"/>
      <sheetName val="curve_s1"/>
      <sheetName val="3_a__Lap_Hasil_Usaha1"/>
      <sheetName val="REKAPITULASI_HARGA_SATUAN"/>
      <sheetName val="Pemindahan_Penduduk_"/>
      <sheetName val="Rekap__ME"/>
      <sheetName val="Surat_Penw__"/>
      <sheetName val="Pek__Elektrikal"/>
      <sheetName val="LIFT_DAN_TRAVELATOR"/>
      <sheetName val="Instalasi_Tata_Udara"/>
      <sheetName val="rekap_ARS"/>
      <sheetName val="Alat_Berat"/>
      <sheetName val="an_me"/>
      <sheetName val="Lampiran_BA_MC"/>
      <sheetName val="ANALISA_HARGA_SATUAN_EL_DAN_EC"/>
      <sheetName val="Galian_1"/>
      <sheetName val="Bill_rekap"/>
      <sheetName val="schedule_-Sisa"/>
      <sheetName val="RAB_THP1"/>
      <sheetName val="Upah&amp;_Bahan"/>
      <sheetName val="Analisa_Upah_&amp;_Bahan_Plum"/>
      <sheetName val="ANL_TEK_6"/>
      <sheetName val="INPUT_HARIAN"/>
      <sheetName val="S-Curve_(2017)"/>
      <sheetName val="Metod_TWR"/>
      <sheetName val="Lamp__3_Analisa"/>
      <sheetName val="Brd_Unit_Rate"/>
      <sheetName val="curve_s"/>
      <sheetName val="3_a__Lap_Hasil_Usaha"/>
      <sheetName val="DON_GIA2"/>
      <sheetName val="CHITIET_VL_NC2"/>
      <sheetName val="TONGKE3p_2"/>
      <sheetName val="Hrg_Sat9"/>
      <sheetName val="Upah_&amp;_bahan2"/>
      <sheetName val="form_evaluasi2"/>
      <sheetName val="HSP_dengan_Alat2"/>
      <sheetName val="BAJA_TUL2"/>
      <sheetName val="REKAP_AHSP_A2"/>
      <sheetName val="ANALISA_HARGA_SATUAN_EL_DAN_EC2"/>
      <sheetName val="perhit_alat2"/>
      <sheetName val="AN_Tdr3"/>
      <sheetName val="REKAP_BQ_3"/>
      <sheetName val="Galian_12"/>
      <sheetName val="Bill_rekap2"/>
      <sheetName val="HPP_X_Q'TY2"/>
      <sheetName val="Analis_SNI2"/>
      <sheetName val="schedule_-Sisa2"/>
      <sheetName val="RAB_THP12"/>
      <sheetName val="Cost_Analysis2"/>
      <sheetName val="Cost_Range2"/>
      <sheetName val="Equipment_Data2"/>
      <sheetName val="3_1_(3)2"/>
      <sheetName val="Mobilisasi_(2)4"/>
      <sheetName val="Master_Dat3"/>
      <sheetName val="uraian_analisa3"/>
      <sheetName val="Schedule_Yasmin3"/>
      <sheetName val="Schedule_Lingkar_Barat3"/>
      <sheetName val="Schedule_Daan_Mogot3"/>
      <sheetName val="2-Genset_print3"/>
      <sheetName val="P_3-53"/>
      <sheetName val="Analisa_Harga3"/>
      <sheetName val="BHN_DSR3"/>
      <sheetName val="DATA_PROYEK2"/>
      <sheetName val="Div_102"/>
      <sheetName val="schedule_(2)2"/>
      <sheetName val="Upah&amp;_Bahan2"/>
      <sheetName val="Analisa_Upah_&amp;_Bahan_Plum2"/>
      <sheetName val="Laba_JO2"/>
      <sheetName val="LINK-MAST__BASIC_PRICE2"/>
      <sheetName val="RAP_FLAT2"/>
      <sheetName val="HPS_Demak2"/>
      <sheetName val="B_-_Norelec2"/>
      <sheetName val="ANL_TEK_62"/>
      <sheetName val="PERALATAN_2"/>
      <sheetName val="INPUT_HARIAN2"/>
      <sheetName val="S-Curve_(2017)2"/>
      <sheetName val="Metod_TWR2"/>
      <sheetName val="Lamp__3_Analisa2"/>
      <sheetName val="Brd_Unit_Rate2"/>
      <sheetName val="curve_s2"/>
      <sheetName val="3_a__Lap_Hasil_Usaha2"/>
      <sheetName val="Alat_B"/>
      <sheetName val="Bahan_B"/>
      <sheetName val="Upah_B"/>
      <sheetName val="Faktor_Konversi"/>
      <sheetName val="MARK_UP"/>
      <sheetName val="Rekap_Rutin"/>
      <sheetName val="Rekap_Rutin_Jembatan"/>
      <sheetName val="K-422"/>
      <sheetName val="Agg. Klas A (Aspalt)"/>
      <sheetName val="Lean Concrete"/>
      <sheetName val="Rigid Pavement"/>
      <sheetName val="E.Adm"/>
      <sheetName val="DISCLAIMER"/>
      <sheetName val="%"/>
      <sheetName val="Peta Quarry"/>
      <sheetName val="Perhitungan Mobilisasi Alat"/>
      <sheetName val="Lalu Lintas"/>
      <sheetName val="Jembatan Sementara"/>
      <sheetName val="Analisa K3"/>
      <sheetName val="4-Analisa Quarry"/>
      <sheetName val="4-Formulir harga bahan"/>
      <sheetName val="5-ALAT(2)"/>
      <sheetName val="Agg A"/>
      <sheetName val="Agg B dan S"/>
      <sheetName val="Agg C"/>
      <sheetName val="Agg  CBR 60"/>
      <sheetName val="Bahan  SNI"/>
      <sheetName val="ANALISA SNI"/>
      <sheetName val="OE-8,4(3).A Skampal"/>
      <sheetName val="D1"/>
      <sheetName val="D5ok"/>
      <sheetName val="D7(2)"/>
      <sheetName val="D8(1)"/>
      <sheetName val="D8(2)"/>
      <sheetName val="D9"/>
      <sheetName val="D10 LS-Rutin"/>
      <sheetName val="D10 Kuantitas"/>
      <sheetName val="D10 Analisa HSP"/>
      <sheetName val="RASK ALL"/>
      <sheetName val="FAKTUR"/>
      <sheetName val="ANTEK3"/>
      <sheetName val="hs_ars"/>
      <sheetName val="Bab.05.2-TATA UDARA "/>
      <sheetName val="an. struktur"/>
      <sheetName val="bahan+Upah"/>
      <sheetName val="H.Upah"/>
      <sheetName val="Bldg"/>
      <sheetName val="DAF-5"/>
      <sheetName val="FLAF&amp;PARTSI"/>
      <sheetName val="JAN"/>
      <sheetName val="hsp_STR_ARS"/>
      <sheetName val="anal2"/>
      <sheetName val="R-Cw"/>
      <sheetName val="Lamp. Bahan"/>
      <sheetName val="konsep (2)"/>
      <sheetName val="network planning "/>
      <sheetName val="ahas-ins"/>
      <sheetName val="RAB 2007"/>
      <sheetName val="memory"/>
      <sheetName val="bhn FINAL"/>
      <sheetName val="BAHAN_STR"/>
      <sheetName val="CiMaPlbStd"/>
      <sheetName val="SPT TAHUNAN"/>
      <sheetName val="Rinc_Setoran Astek"/>
      <sheetName val="DPLK_PST"/>
      <sheetName val="jkk_takaful"/>
      <sheetName val="Tools&amp;Consum"/>
      <sheetName val="Equip. Sch"/>
      <sheetName val="W1"/>
      <sheetName val="TJ1Q47"/>
      <sheetName val="8_2工内"/>
      <sheetName val="sche_MJ_sari"/>
      <sheetName val="Summary_Sheets"/>
      <sheetName val="Summary_6_4"/>
      <sheetName val="PL_SPP_per_ton"/>
      <sheetName val="Target_Raker_TW_III"/>
      <sheetName val="PERALATAN_PROYEK_GOL_III_A"/>
      <sheetName val="Sales_Rental"/>
      <sheetName val="ANALISA_OK"/>
      <sheetName val="Kinerja_Proyek"/>
      <sheetName val="Har_Sat"/>
      <sheetName val="Rekap_1"/>
      <sheetName val="PRY_01-3"/>
      <sheetName val="610_04"/>
      <sheetName val="610_05"/>
      <sheetName val="610_06"/>
      <sheetName val="610_07"/>
      <sheetName val="610_08"/>
      <sheetName val="TONG_HOP_VL-NC"/>
      <sheetName val="TH_VL,_NC,_DDHT_Thanhphuoc"/>
      <sheetName val="CHITIET_VL-NC"/>
      <sheetName val="VAT_out"/>
      <sheetName val="Permanent_info"/>
      <sheetName val="harga_"/>
      <sheetName val="HD_BAHAN"/>
      <sheetName val="BOQ_CONTRACT_WK"/>
      <sheetName val="TOTAL_UPAH"/>
      <sheetName val="Proof_Def_Tax"/>
      <sheetName val="Uraian_Teknis"/>
      <sheetName val="Daf_Harga"/>
      <sheetName val="Analisa_K1"/>
      <sheetName val="UPAH_B_KAS__2_1"/>
      <sheetName val="Schedule_11a1"/>
      <sheetName val="RPP01_61"/>
      <sheetName val="Septick_tank1"/>
      <sheetName val="input_data_umum1"/>
      <sheetName val="D_HARGA1"/>
      <sheetName val="GIRDER_21"/>
      <sheetName val="REKAP_READYMIX1"/>
      <sheetName val="7_1(3)1"/>
      <sheetName val="8_2工内1"/>
      <sheetName val="sche_MJ_sari1"/>
      <sheetName val="Summary_Sheets1"/>
      <sheetName val="Summary_6_41"/>
      <sheetName val="PL_SPP_per_ton1"/>
      <sheetName val="Target_Raker_TW_III1"/>
      <sheetName val="PERALATAN_PROYEK_GOL_III_A1"/>
      <sheetName val="Sales_Rental1"/>
      <sheetName val="ANALISA_OK1"/>
      <sheetName val="Kinerja_Proyek1"/>
      <sheetName val="Har_Sat1"/>
      <sheetName val="Rekap_11"/>
      <sheetName val="Proof_Def_Tax1"/>
      <sheetName val="610_041"/>
      <sheetName val="610_051"/>
      <sheetName val="610_061"/>
      <sheetName val="610_071"/>
      <sheetName val="610_081"/>
      <sheetName val="GRAND_REKAP1"/>
      <sheetName val="PRY_01-31"/>
      <sheetName val="TONG_HOP_VL-NC1"/>
      <sheetName val="TH_VL,_NC,_DDHT_Thanhphuoc1"/>
      <sheetName val="CHITIET_VL-NC1"/>
      <sheetName val="VAT_out1"/>
      <sheetName val="Permanent_info1"/>
      <sheetName val="HD_BAHAN1"/>
      <sheetName val="BOQ_CONTRACT_WK1"/>
      <sheetName val="TOTAL_UPAH1"/>
      <sheetName val="Faktor_Konversi1"/>
      <sheetName val="MARK_UP1"/>
      <sheetName val="Rekap_Rutin1"/>
      <sheetName val="Rekap_Rutin_Jembatan1"/>
      <sheetName val="Daf_Harga1"/>
      <sheetName val="Uraian_Teknis1"/>
      <sheetName val="lamp__121"/>
      <sheetName val="REKAP_SPENT_CATALYS1"/>
      <sheetName val="_ANL__bw1"/>
      <sheetName val="Analisa_BOW_071"/>
      <sheetName val="Harsat_Pekerjaan"/>
      <sheetName val="HRG_AGRGT"/>
      <sheetName val="harga_bahan2"/>
      <sheetName val="_DA HOT MIX2.xls]Combined"/>
      <sheetName val="UshDeb00"/>
      <sheetName val="PkRp"/>
      <sheetName val="duikker"/>
      <sheetName val="TANAH DATAR"/>
      <sheetName val="Harga Mat "/>
      <sheetName val="MC-1"/>
      <sheetName val="DAF.HRG"/>
      <sheetName val="KURS-ENGL"/>
      <sheetName val="A-11 Steel Str (2)"/>
      <sheetName val="HOTMIX"/>
      <sheetName val="PENGU (2)"/>
      <sheetName val="Potongan"/>
      <sheetName val="BPM"/>
      <sheetName val="610.07A"/>
      <sheetName val="Volume 1"/>
      <sheetName val="Rab-Komplit"/>
      <sheetName val="Tanah"/>
      <sheetName val="Dinding"/>
      <sheetName val="Plasteran"/>
      <sheetName val="2-UMUM"/>
      <sheetName val="Analis Kusen 1 ESKALASI"/>
      <sheetName val="kumpulan"/>
      <sheetName val="TROTOAR"/>
      <sheetName val="BM-SNI 2007"/>
      <sheetName val="D6 ASBT"/>
      <sheetName val="D7(3)"/>
      <sheetName val="BM LAMA"/>
      <sheetName val="HPS2"/>
      <sheetName val="Agg B"/>
      <sheetName val="UPAH BAHAN BKM"/>
      <sheetName val="analisa jalan"/>
      <sheetName val="rekap jalan"/>
      <sheetName val="bukan PNS"/>
      <sheetName val="Segment"/>
      <sheetName val="Hujan BUlanan"/>
      <sheetName val="Ra Pdptn"/>
      <sheetName val="HSTANAH"/>
      <sheetName val="HSBETON"/>
      <sheetName val="koderek"/>
      <sheetName val="KIB C GEDUNG &amp; BANGUNAN"/>
      <sheetName val="cost recovery"/>
      <sheetName val="DDB"/>
      <sheetName val="ocean voyage"/>
      <sheetName val="DKH-1"/>
      <sheetName val="DIV7-BM"/>
      <sheetName val="SUMMARY_month_by_month"/>
      <sheetName val="5.1-AB"/>
      <sheetName val="RFP003A"/>
      <sheetName val="RFP003B"/>
      <sheetName val="RFP003C"/>
      <sheetName val="RFP003F"/>
      <sheetName val="01.Sum"/>
      <sheetName val="3.LBK"/>
      <sheetName val="Elemental Buildup"/>
      <sheetName val="PERIOD"/>
      <sheetName val="PileCap"/>
      <sheetName val="당진1,2호기전선관설치및접지4차공사내역서-을지"/>
      <sheetName val="Lists"/>
      <sheetName val="Checklist"/>
      <sheetName val="PPC"/>
      <sheetName val="SNI"/>
      <sheetName val="Penjumlahan"/>
      <sheetName val="BOQPUSJAL"/>
      <sheetName val="Alat tanah dan Struktur (10-05)"/>
      <sheetName val="Alat tanah dan Struktur (03-09)"/>
      <sheetName val="TRIWULAN 3"/>
      <sheetName val="AR to LSY"/>
      <sheetName val="an-satuan"/>
      <sheetName val="F1771-V"/>
      <sheetName val="REK.ANAL.ALAT"/>
      <sheetName val="ANAL-JLN"/>
      <sheetName val="ANALISA-TNAH"/>
      <sheetName val="ANAL-BESI"/>
      <sheetName val="ANAL-BTN"/>
      <sheetName val="ANLAISA-PAS"/>
      <sheetName val="DATA_LUAS"/>
      <sheetName val="Data_Keu"/>
      <sheetName val="Lembar_1_2_2"/>
      <sheetName val="FORM-X-1"/>
      <sheetName val="bahan_SNI3"/>
      <sheetName val="ANALISA_SNI'07(Bangli)3"/>
      <sheetName val="Analisa_Gabungan3"/>
      <sheetName val="D2_23"/>
      <sheetName val="MAIN_BQ3"/>
      <sheetName val="ASPAL_(14)3"/>
      <sheetName val="iTEM_hARSAT3"/>
      <sheetName val="REKAP_TOTAL_MEPEQ_3"/>
      <sheetName val="REKAP_PERSIAPAN3"/>
      <sheetName val="REKAP_PLUMBING3"/>
      <sheetName val="Air_Bersih3"/>
      <sheetName val="Air_Panas3"/>
      <sheetName val="Air_Buangan3"/>
      <sheetName val="Air_Hujan3"/>
      <sheetName val="REKAP_VAC3"/>
      <sheetName val="Air_Conditioning3"/>
      <sheetName val="Chiller_Plant3"/>
      <sheetName val="REKAP_PEMADAM3"/>
      <sheetName val="Grounding_&amp;_Penyalur_petir3"/>
      <sheetName val="REKAP_ELEKTRONIK3"/>
      <sheetName val="Fire_Alarm3"/>
      <sheetName val="Sound_System3"/>
      <sheetName val="REKAP_LIFT3"/>
      <sheetName val="analisa_nya3"/>
      <sheetName val="UPBH_AB3"/>
      <sheetName val="Analisa_HSP3"/>
      <sheetName val="Paint_Type_B3"/>
      <sheetName val="EE_(3)3"/>
      <sheetName val="PERHITUNGAN_QUANTITY_3"/>
      <sheetName val="3_4-PIPE3"/>
      <sheetName val="Steel_Material_List3"/>
      <sheetName val="BD_Steel3"/>
      <sheetName val="breakdown_cable_tray3"/>
      <sheetName val="Pekerjaan_Pabrik_Utama3"/>
      <sheetName val="Pekerjaan_Pabrik_Utama-Add3"/>
      <sheetName val="Pekerjaan_Bangunan_TPS3"/>
      <sheetName val="Pekerjaan_Bangunan_TPS_(2)3"/>
      <sheetName val="Pekerjaan_Area_Luar_Jalan3"/>
      <sheetName val="IV_1__Str__Office3"/>
      <sheetName val="IV_2__Str__Serbaguna,GWT&amp;Wisma3"/>
      <sheetName val="IV_3__Str__Gudang_Rokok_&amp;_Prom3"/>
      <sheetName val="IV_4__Str__Gudang_Cengkeh3"/>
      <sheetName val="IV_6__Str__R_Genset3"/>
      <sheetName val="IV_7__Str__Parkir_Mobil3"/>
      <sheetName val="IV_8__Str__Parkir_Motor_Kantor3"/>
      <sheetName val="IV_9__Str__Parkir_Motor_Karyaw3"/>
      <sheetName val="perhit_alat3"/>
      <sheetName val="MC_DPU_BI4"/>
      <sheetName val="backup_mc_04"/>
      <sheetName val="bahan_SNI4"/>
      <sheetName val="Harga_Dasar4"/>
      <sheetName val="ANALISA_SNI'07(Bangli)4"/>
      <sheetName val="Analisa_Gabungan4"/>
      <sheetName val="D2_24"/>
      <sheetName val="MAIN_BQ4"/>
      <sheetName val="A)_Psiapan4"/>
      <sheetName val="HRG_BAHAN-UPAH4"/>
      <sheetName val="Petunjuk_Ngisi_(2)4"/>
      <sheetName val="Analisa_Teknik4"/>
      <sheetName val="ASPAL_(14)4"/>
      <sheetName val="iTEM_hARSAT4"/>
      <sheetName val="HRG_SAT_UPH_BHN_PU_20124"/>
      <sheetName val="REKAP_TOTAL_MEPEQ_4"/>
      <sheetName val="REKAP_PERSIAPAN4"/>
      <sheetName val="REKAP_PLUMBING4"/>
      <sheetName val="Air_Bersih4"/>
      <sheetName val="Air_Panas4"/>
      <sheetName val="Air_Buangan4"/>
      <sheetName val="Air_Hujan4"/>
      <sheetName val="REKAP_VAC4"/>
      <sheetName val="Air_Conditioning4"/>
      <sheetName val="Chiller_Plant4"/>
      <sheetName val="REKAP_PEMADAM4"/>
      <sheetName val="REKAP_ELEKTRIKAL4"/>
      <sheetName val="Grounding_&amp;_Penyalur_petir4"/>
      <sheetName val="REKAP_ELEKTRONIK4"/>
      <sheetName val="Fire_Alarm4"/>
      <sheetName val="Sound_System4"/>
      <sheetName val="REKAP_LIFT4"/>
      <sheetName val="Plat_Lantai_Trestle4"/>
      <sheetName val="analisa_nya4"/>
      <sheetName val="Daftar_upah_&amp;_material4"/>
      <sheetName val="Spec_ME4"/>
      <sheetName val="Sat_Upah4"/>
      <sheetName val="UPBH_AB4"/>
      <sheetName val="B_UMUM4"/>
      <sheetName val="Soil_Report4"/>
      <sheetName val="Analisa_HSP4"/>
      <sheetName val="EXTERNAL__(revisi_1)4"/>
      <sheetName val="D_BOARD4"/>
      <sheetName val="PO2_ok4"/>
      <sheetName val="Paint_Type_B4"/>
      <sheetName val="EE_(3)4"/>
      <sheetName val="PERHITUNGAN_QUANTITY_4"/>
      <sheetName val="3_4-PIPE4"/>
      <sheetName val="rab_strktr_ars_print4"/>
      <sheetName val="Steel_Material_List4"/>
      <sheetName val="BD_Steel4"/>
      <sheetName val="breakdown_cable_tray4"/>
      <sheetName val="Pekerjaan_Pabrik_Utama4"/>
      <sheetName val="Pekerjaan_Pabrik_Utama-Add4"/>
      <sheetName val="Pekerjaan_Bangunan_TPS4"/>
      <sheetName val="Pekerjaan_Bangunan_TPS_(2)4"/>
      <sheetName val="Pekerjaan_Area_Luar_Jalan4"/>
      <sheetName val="IV_1__Str__Office4"/>
      <sheetName val="IV_2__Str__Serbaguna,GWT&amp;Wisma4"/>
      <sheetName val="IV_3__Str__Gudang_Rokok_&amp;_Prom4"/>
      <sheetName val="IV_4__Str__Gudang_Cengkeh4"/>
      <sheetName val="IV_6__Str__R_Genset4"/>
      <sheetName val="IV_7__Str__Parkir_Mobil4"/>
      <sheetName val="IV_8__Str__Parkir_Motor_Kantor4"/>
      <sheetName val="IV_9__Str__Parkir_Motor_Karyaw4"/>
      <sheetName val="perhit_alat4"/>
      <sheetName val="ANalisa_"/>
      <sheetName val="ANAL_ALAT"/>
      <sheetName val="Upah,_alat_&amp;_harsat"/>
      <sheetName val="ANALISA SNI'07rootsREV"/>
      <sheetName val="CPP"/>
      <sheetName val="H_Satuan_(2)11"/>
      <sheetName val="H_Satuan12"/>
      <sheetName val="cold_mill11"/>
      <sheetName val="Daftar_Subkon11"/>
      <sheetName val="Analisa_211"/>
      <sheetName val="Rekap_Biaya11"/>
      <sheetName val="Price_Biaya_Cadangan11"/>
      <sheetName val="BQ_Rekapitulasi__Akhir21"/>
      <sheetName val="8LT_1211"/>
      <sheetName val="Agregat_Halus_&amp;_Kasar10"/>
      <sheetName val="HARGA_MATERIAL10"/>
      <sheetName val="Supl_X10"/>
      <sheetName val="Rekap_Direct_Cost10"/>
      <sheetName val="Cover_Daf-211"/>
      <sheetName val="A(Rev_3)10"/>
      <sheetName val="ANALISA_TENDER10"/>
      <sheetName val="DC_HOT_MIX210"/>
      <sheetName val="Man_Power10"/>
      <sheetName val="BOQ_KSN10"/>
      <sheetName val="Daftar_Upah10"/>
      <sheetName val="ANALISA_PEK_UMUM10"/>
      <sheetName val="RINCIAN_SD_10"/>
      <sheetName val="BQ_ARS10"/>
      <sheetName val="플랜트_설치10"/>
      <sheetName val="Sumber_Daya10"/>
      <sheetName val="Daftar_Harga10"/>
      <sheetName val="Form-3_310"/>
      <sheetName val="H_DASAR10"/>
      <sheetName val="Input_Data10"/>
      <sheetName val="rekap_ahs10"/>
      <sheetName val="BQ_Rekapitulasi_Akhir19"/>
      <sheetName val="HRG_BHN10"/>
      <sheetName val="SUB_TOTAL___10"/>
      <sheetName val="Cover_Daf_210"/>
      <sheetName val="Weight_Bridge10"/>
      <sheetName val="BOQ_10"/>
      <sheetName val="Harga_Satuan10"/>
      <sheetName val="BQ_Rekapitulasi__Akhir22"/>
      <sheetName val="Kuantitas_&amp;_Harga10"/>
      <sheetName val="BQ_PL_10"/>
      <sheetName val="Basic_P10"/>
      <sheetName val="rekap_index_eskalasi10"/>
      <sheetName val="Harsat_Bahan10"/>
      <sheetName val="Daft_upah,_bahan_&amp;alat10"/>
      <sheetName val="Harga_S_Dasar10"/>
      <sheetName val="Analisa_ARS10"/>
      <sheetName val="ELEMENT_SUM10"/>
      <sheetName val="Rkap_Bya10"/>
      <sheetName val="DAFTAR_79"/>
      <sheetName val="REF_ONLY10"/>
      <sheetName val="RAB_SEKRETARIAT_(1)10"/>
      <sheetName val="CABLE_BULK10"/>
      <sheetName val="______10"/>
      <sheetName val="Vol__Mat_SC10"/>
      <sheetName val="An_PLB10"/>
      <sheetName val="TE_TS_FA_LAN_MATV10"/>
      <sheetName val="Price_Persiapan_dan_Penunjang10"/>
      <sheetName val="Page_110"/>
      <sheetName val="Ope_FC9"/>
      <sheetName val="Harsat_Upah9"/>
      <sheetName val="UNIT_PRICE10"/>
      <sheetName val="Galian_batu9"/>
      <sheetName val="_SAT_PL9"/>
      <sheetName val="Rekap_DKH9"/>
      <sheetName val="bahan_10"/>
      <sheetName val="rincian_per_proyek10"/>
      <sheetName val="Orgs_Proy10"/>
      <sheetName val="II__TAHANAN_UMUM10"/>
      <sheetName val="U__div_29"/>
      <sheetName val="Analisa_RAP9"/>
      <sheetName val="Apr_'159"/>
      <sheetName val="Aug_'149"/>
      <sheetName val="Des_'149"/>
      <sheetName val="Feb_'159"/>
      <sheetName val="Jan_'159"/>
      <sheetName val="Jul_'149"/>
      <sheetName val="Jun_'149"/>
      <sheetName val="Mar_'159"/>
      <sheetName val="Mei_'149"/>
      <sheetName val="Mei_'159"/>
      <sheetName val="Nov_'149"/>
      <sheetName val="Oct_'149"/>
      <sheetName val="Sep_'149"/>
      <sheetName val="為替レ－ト_10"/>
      <sheetName val="supporting_data10"/>
      <sheetName val="2_1010"/>
      <sheetName val="B_Q_200710"/>
      <sheetName val="Combinned_&amp;_Grafic_HB10"/>
      <sheetName val="Alat_&amp;_Bahan10"/>
      <sheetName val="Urai__Resap_pengikat9"/>
      <sheetName val="Part_A_+_B10"/>
      <sheetName val="Fill_this_out_first___20"/>
      <sheetName val="Analisa_Baku_ME9"/>
      <sheetName val="VAC_BDWN9"/>
      <sheetName val="RAB_Jalan9"/>
      <sheetName val="cash_flow10"/>
      <sheetName val="RBP__29"/>
      <sheetName val="BARU-4_9"/>
      <sheetName val="Master_Edit9"/>
      <sheetName val="Rek_Analisa9"/>
      <sheetName val="BQ_Elektrikal9"/>
      <sheetName val="NP_(2)9"/>
      <sheetName val="D_799"/>
      <sheetName val="D_819"/>
      <sheetName val="D_829"/>
      <sheetName val="D_839"/>
      <sheetName val="D_849"/>
      <sheetName val="D_859"/>
      <sheetName val="D_869"/>
      <sheetName val="D_879"/>
      <sheetName val="D_889"/>
      <sheetName val="D_899"/>
      <sheetName val="D_929"/>
      <sheetName val="D_939"/>
      <sheetName val="D_949"/>
      <sheetName val="D_959"/>
      <sheetName val="D_969"/>
      <sheetName val="7_공정표9"/>
      <sheetName val="Master_1_09"/>
      <sheetName val="Hrg_Satuan_&amp;_Upah9"/>
      <sheetName val="mA_THP_III9"/>
      <sheetName val="BEBAN_P_DITAIL9"/>
      <sheetName val="H__Dasar9"/>
      <sheetName val="BAR_SCREEN9"/>
      <sheetName val="HRG_BAHAN9"/>
      <sheetName val="???_??10"/>
      <sheetName val="ANALISA_KUSEN9"/>
      <sheetName val="SCHEDULE_9"/>
      <sheetName val="REKAP_ARSITEKTUR_9"/>
      <sheetName val="A+Supl_9"/>
      <sheetName val="HAl_279"/>
      <sheetName val="bq_T_Abang9"/>
      <sheetName val="Anl_+9"/>
      <sheetName val="Cable_Data_from_Attachment-C9"/>
      <sheetName val="BQ_Rekapitulasi_Akhir20"/>
      <sheetName val="Isolasi_Luar9"/>
      <sheetName val="Isolasi_Luar_Dalam9"/>
      <sheetName val="Tanpa_Isolasi9"/>
      <sheetName val="RAB_Gedung_Utama9"/>
      <sheetName val="Option_List9"/>
      <sheetName val="HASAT_DASAR9"/>
      <sheetName val="SELISIH_HARGA9"/>
      <sheetName val="R_A_B_9"/>
      <sheetName val="MATERIAL_ANALISA9"/>
      <sheetName val="RAB_(I)9"/>
      <sheetName val="AnalisaSIPIL_RIIL9"/>
      <sheetName val="Harsat_Alat9"/>
      <sheetName val="A-11_Steel_Str9"/>
      <sheetName val="A-03_Pile9"/>
      <sheetName val="anl_sa9"/>
      <sheetName val="B_as9"/>
      <sheetName val="AnalisaSIPIL_RIIL7"/>
      <sheetName val="NP_(2)8"/>
      <sheetName val="REKAP_ARSITEKTUR_8"/>
      <sheetName val="A+Supl_8"/>
      <sheetName val="HAl_278"/>
      <sheetName val="Anl_+8"/>
      <sheetName val="Cable_Data_from_Attachment-C8"/>
      <sheetName val="BQ_Rekapitulasi_Akhir18"/>
      <sheetName val="RAB_(I)8"/>
      <sheetName val="AnalisaSIPIL_RIIL8"/>
      <sheetName val="Harsat_Alat8"/>
      <sheetName val="A-11_Steel_Str8"/>
      <sheetName val="A-03_Pile8"/>
      <sheetName val="anl_sa8"/>
      <sheetName val="B_as8"/>
      <sheetName val="Letter"/>
      <sheetName val="H_Satuan_(2)12"/>
      <sheetName val="H_Satuan13"/>
      <sheetName val="cold_mill12"/>
      <sheetName val="Daftar_Subkon12"/>
      <sheetName val="Analisa_212"/>
      <sheetName val="Rekap_Biaya12"/>
      <sheetName val="Price_Biaya_Cadangan12"/>
      <sheetName val="BQ_Rekapitulasi__Akhir23"/>
      <sheetName val="8LT_1212"/>
      <sheetName val="Agregat_Halus_&amp;_Kasar11"/>
      <sheetName val="HARGA_MATERIAL11"/>
      <sheetName val="Supl_X11"/>
      <sheetName val="Rekap_Direct_Cost11"/>
      <sheetName val="Cover_Daf-212"/>
      <sheetName val="A(Rev_3)11"/>
      <sheetName val="ANALISA_TENDER11"/>
      <sheetName val="DC_HOT_MIX211"/>
      <sheetName val="Man_Power11"/>
      <sheetName val="BOQ_KSN11"/>
      <sheetName val="Daftar_Upah11"/>
      <sheetName val="ANALISA_PEK_UMUM11"/>
      <sheetName val="RINCIAN_SD_11"/>
      <sheetName val="BQ_ARS11"/>
      <sheetName val="플랜트_설치11"/>
      <sheetName val="Sumber_Daya11"/>
      <sheetName val="Daftar_Harga11"/>
      <sheetName val="Form-3_311"/>
      <sheetName val="H_DASAR11"/>
      <sheetName val="Input_Data11"/>
      <sheetName val="rekap_ahs11"/>
      <sheetName val="BQ_Rekapitulasi_Akhir21"/>
      <sheetName val="HRG_BHN11"/>
      <sheetName val="SUB_TOTAL___11"/>
      <sheetName val="Cover_Daf_211"/>
      <sheetName val="Weight_Bridge11"/>
      <sheetName val="BOQ_11"/>
      <sheetName val="Harga_Satuan11"/>
      <sheetName val="BQ_Rekapitulasi__Akhir24"/>
      <sheetName val="Kuantitas_&amp;_Harga11"/>
      <sheetName val="BQ_PL_11"/>
      <sheetName val="Fill_this_out_first___21"/>
      <sheetName val="Basic_P11"/>
      <sheetName val="rekap_index_eskalasi11"/>
      <sheetName val="Harsat_Bahan11"/>
      <sheetName val="Daft_upah,_bahan_&amp;alat11"/>
      <sheetName val="Harga_S_Dasar11"/>
      <sheetName val="Analisa_ARS11"/>
      <sheetName val="ELEMENT_SUM11"/>
      <sheetName val="Rkap_Bya11"/>
      <sheetName val="DAFTAR_710"/>
      <sheetName val="REF_ONLY11"/>
      <sheetName val="RAB_SEKRETARIAT_(1)11"/>
      <sheetName val="CABLE_BULK11"/>
      <sheetName val="______11"/>
      <sheetName val="Vol__Mat_SC11"/>
      <sheetName val="An_PLB11"/>
      <sheetName val="TE_TS_FA_LAN_MATV11"/>
      <sheetName val="Price_Persiapan_dan_Penunjang11"/>
      <sheetName val="Page_111"/>
      <sheetName val="Ope_FC10"/>
      <sheetName val="Harsat_Upah10"/>
      <sheetName val="BASIC_PRICE_10"/>
      <sheetName val="Conn__Lib10"/>
      <sheetName val="Sat_Bah___Up10"/>
      <sheetName val="UNIT_PRICE11"/>
      <sheetName val="Galian_batu10"/>
      <sheetName val="_SAT_PL10"/>
      <sheetName val="Grand_Sum_BT10"/>
      <sheetName val="Rekap_DKH10"/>
      <sheetName val="bahan_11"/>
      <sheetName val="rincian_per_proyek11"/>
      <sheetName val="Orgs_Proy11"/>
      <sheetName val="II__TAHANAN_UMUM11"/>
      <sheetName val="Sum_IF10"/>
      <sheetName val="U__div_210"/>
      <sheetName val="Analisa_RAP10"/>
      <sheetName val="Apr_'1510"/>
      <sheetName val="Aug_'1410"/>
      <sheetName val="Des_'1410"/>
      <sheetName val="Feb_'1510"/>
      <sheetName val="Jan_'1510"/>
      <sheetName val="Jul_'1410"/>
      <sheetName val="Jun_'1410"/>
      <sheetName val="Mar_'1510"/>
      <sheetName val="Mei_'1410"/>
      <sheetName val="Mei_'1510"/>
      <sheetName val="Nov_'1410"/>
      <sheetName val="Oct_'1410"/>
      <sheetName val="Sep_'1410"/>
      <sheetName val="為替レ－ト_11"/>
      <sheetName val="supporting_data11"/>
      <sheetName val="Rekap_Sal10"/>
      <sheetName val="2_1011"/>
      <sheetName val="Perm__Test10"/>
      <sheetName val="B_Q_200711"/>
      <sheetName val="Combinned_&amp;_Grafic_HB11"/>
      <sheetName val="Alat_&amp;_Bahan11"/>
      <sheetName val="Urai__Resap_pengikat10"/>
      <sheetName val="Part_A_+_B11"/>
      <sheetName val="Fill_this_out_first___22"/>
      <sheetName val="Analisa_Baku_ME10"/>
      <sheetName val="VAC_BDWN10"/>
      <sheetName val="RAB_Jalan10"/>
      <sheetName val="basic_price10"/>
      <sheetName val="cash_flow11"/>
      <sheetName val="RBP__210"/>
      <sheetName val="BARU-4_10"/>
      <sheetName val="Master_Edit10"/>
      <sheetName val="Rek_Analisa10"/>
      <sheetName val="BQ_Elektrikal10"/>
      <sheetName val="4-Basic_Price10"/>
      <sheetName val="NP_(2)10"/>
      <sheetName val="D_7910"/>
      <sheetName val="D_8110"/>
      <sheetName val="D_8210"/>
      <sheetName val="D_8310"/>
      <sheetName val="D_8410"/>
      <sheetName val="D_8510"/>
      <sheetName val="D_8610"/>
      <sheetName val="D_8710"/>
      <sheetName val="D_8810"/>
      <sheetName val="D_8910"/>
      <sheetName val="D_9210"/>
      <sheetName val="D_9310"/>
      <sheetName val="D_9410"/>
      <sheetName val="D_9510"/>
      <sheetName val="D_9610"/>
      <sheetName val="7_공정표10"/>
      <sheetName val="Master_1_010"/>
      <sheetName val="Unit_Rate10"/>
      <sheetName val="struktur_tdk_dipakai10"/>
      <sheetName val="ANALISA_SNI'08(ubh_bgsting)10"/>
      <sheetName val="Rinc_Ged_A_(G_Utama)10"/>
      <sheetName val="Hrg_Satuan_&amp;_Upah10"/>
      <sheetName val="mA_THP_III10"/>
      <sheetName val="BEBAN_P_DITAIL10"/>
      <sheetName val="H__Dasar10"/>
      <sheetName val="BAR_SCREEN10"/>
      <sheetName val="HRG_BAHAN10"/>
      <sheetName val="HRG_DSR10"/>
      <sheetName val="???_??11"/>
      <sheetName val="ANALISA_KUSEN10"/>
      <sheetName val="SCHEDULE_10"/>
      <sheetName val="REKAP_ARSITEKTUR_10"/>
      <sheetName val="A+Supl_10"/>
      <sheetName val="HAl_2710"/>
      <sheetName val="bq_T_Abang10"/>
      <sheetName val="Anl_+10"/>
      <sheetName val="Cable_Data_from_Attachment-C10"/>
      <sheetName val="BQ_Rekapitulasi_Akhir22"/>
      <sheetName val="Isolasi_Luar10"/>
      <sheetName val="Isolasi_Luar_Dalam10"/>
      <sheetName val="Tanpa_Isolasi10"/>
      <sheetName val="RAB_Gedung_Utama10"/>
      <sheetName val="Option_List10"/>
      <sheetName val="HASAT_DASAR10"/>
      <sheetName val="SELISIH_HARGA10"/>
      <sheetName val="R_A_B_10"/>
      <sheetName val="MATERIAL_ANALISA10"/>
      <sheetName val="RAB_(I)10"/>
      <sheetName val="AnalisaSIPIL_RIIL10"/>
      <sheetName val="Harsat_Alat10"/>
      <sheetName val="A-11_Steel_Str10"/>
      <sheetName val="A-03_Pile10"/>
      <sheetName val="anl_sa10"/>
      <sheetName val="B_as10"/>
      <sheetName val="Hrg_Sat10"/>
      <sheetName val="eq_data"/>
      <sheetName val="L3 An H Sat Mob"/>
      <sheetName val="Kebut. Alat"/>
      <sheetName val="Analisa RAB"/>
      <sheetName val="Kebut. Bahan"/>
      <sheetName val="AHSP"/>
      <sheetName val="ANL PIPA AIR BERSIH &amp; KOTOR"/>
      <sheetName val="BA Evaluasi"/>
      <sheetName val="Permhnan CCO"/>
      <sheetName val="Persetujuan CCO"/>
      <sheetName val="Rekap MC"/>
      <sheetName val="Penyampaian Evaluasi"/>
      <sheetName val="R. RapatCCO"/>
      <sheetName val="PRO_A"/>
      <sheetName val="DWG"/>
      <sheetName val="ELEC_MCI"/>
      <sheetName val="MAIN"/>
      <sheetName val="INST_MCI"/>
      <sheetName val="MECH_MCI"/>
      <sheetName val="PRO"/>
      <sheetName val="C Section"/>
      <sheetName val="Income_tax1"/>
      <sheetName val="Organisasi"/>
      <sheetName val="hal"/>
      <sheetName val="."/>
      <sheetName val="G703.XLS "/>
      <sheetName val="TBCons KMB04"/>
      <sheetName val=" Gal.STA 1+500 sd 2+550"/>
      <sheetName val="2_PBK-01"/>
      <sheetName val="Kwt&amp;hrg"/>
      <sheetName val="Divisi 2 pekerjaan persiapan"/>
      <sheetName val="Div.2 Pek. tanah"/>
      <sheetName val="Div.3 Pek.pondasi"/>
      <sheetName val="Divisi 3 pek.beton"/>
      <sheetName val="Divisi 4 Pek. Besi &amp; Alumunium"/>
      <sheetName val="Div.4 Pek. Pasangan dinding"/>
      <sheetName val="Divisi 4 Pekerjaan Plesteran "/>
      <sheetName val="Div.4 Pek.Penutup lantai&amp;ding"/>
      <sheetName val="Div 4. Pek. Plafond"/>
      <sheetName val="Div.4 Penutup atap"/>
      <sheetName val="Div.4 Pek. Kayu"/>
      <sheetName val="Div.4 Pek. kunci&amp;kaca"/>
      <sheetName val="Div.4 Pek. Pengecatan"/>
      <sheetName val="Div.5 Pek. Sanitasi dlm gedung"/>
      <sheetName val="paving"/>
      <sheetName val="begesting modif 2"/>
      <sheetName val="galvalum"/>
      <sheetName val="Pek.Listrik"/>
      <sheetName val="daun alumunium "/>
      <sheetName val="saluran u20 + gorong2"/>
      <sheetName val="septiktank"/>
      <sheetName val="bak kontrol"/>
      <sheetName val="BQ &amp; Harga"/>
      <sheetName val="RAB fisik"/>
      <sheetName val="Harga ME "/>
      <sheetName val="Daf-Har-Pening"/>
      <sheetName val="hrga dasar"/>
      <sheetName val="analisabudget"/>
      <sheetName val="RB"/>
      <sheetName val="armco"/>
      <sheetName val="Upah&amp;Harga"/>
      <sheetName val="SATUAN JADI "/>
      <sheetName val="SAT-ALAT"/>
      <sheetName val="HG_JADI"/>
      <sheetName val="Pri"/>
      <sheetName val="Qry"/>
      <sheetName val="Cur"/>
      <sheetName val="Sheet15"/>
      <sheetName val="Analisa -Baku"/>
      <sheetName val="upah_borong"/>
      <sheetName val="satuan_pek"/>
      <sheetName val="BREAKDOWN(철거설치)"/>
      <sheetName val="PE-F-33 Rev 02 Basic Proj.Info"/>
      <sheetName val="PE-F-31 Rev 01 Coversheet"/>
      <sheetName val="Bid Price Summary"/>
      <sheetName val="lap-bulan"/>
      <sheetName val="Upah "/>
      <sheetName val="表一甲"/>
      <sheetName val="表二"/>
      <sheetName val="予算票"/>
      <sheetName val="BOM29-1"/>
      <sheetName val="Proj Data"/>
      <sheetName val="ANUM"/>
      <sheetName val="anal-form-baru"/>
      <sheetName val="MOS"/>
      <sheetName val="test"/>
      <sheetName val="610 7br"/>
      <sheetName val="610 8br"/>
      <sheetName val="Rekapitulasi 1"/>
      <sheetName val="610 4 br"/>
      <sheetName val="610 5br"/>
      <sheetName val="610 6br"/>
      <sheetName val="REKAP-1"/>
      <sheetName val="PRD 01-1"/>
      <sheetName val="shotcrete"/>
      <sheetName val="UG Excav"/>
      <sheetName val="HD UPAH"/>
      <sheetName val="Prgrs"/>
      <sheetName val="H.S.SUMDA"/>
      <sheetName val="Harga HSPK"/>
      <sheetName val="A. Persiapan"/>
      <sheetName val="kalibrasi-Tank"/>
      <sheetName val="Mingguan"/>
      <sheetName val="HSPK"/>
      <sheetName val="ANALHASA"/>
      <sheetName val="Alat,bahan,upah"/>
      <sheetName val="Badng Kontrak"/>
      <sheetName val="0+000-0+950"/>
      <sheetName val="RFP009"/>
      <sheetName val="Bhn.Ars"/>
      <sheetName val="Anal. Alat"/>
      <sheetName val="antek12a-13"/>
      <sheetName val="REKAP gedung"/>
      <sheetName val="노임이"/>
      <sheetName val="CTEMCOST"/>
      <sheetName val="6PILE  (돌출)"/>
      <sheetName val="토목주소"/>
      <sheetName val="프랜트면허"/>
      <sheetName val="ANALISA RMH"/>
      <sheetName val="1.2"/>
      <sheetName val="INF"/>
      <sheetName val="9 PEK-HARIAN"/>
      <sheetName val="Hrg Upah &amp; Bhn"/>
      <sheetName val="aspal panas Seg.1"/>
      <sheetName val="LISA"/>
      <sheetName val="HARGA.SAT"/>
      <sheetName val="정부노임단가"/>
      <sheetName val="BLK-KWH"/>
      <sheetName val="KVA"/>
      <sheetName val="KWH"/>
      <sheetName val="Rp.Penj."/>
      <sheetName val="Peralatan (2)"/>
      <sheetName val="AWAL"/>
      <sheetName val="Panel,feeder,elek"/>
      <sheetName val="Sur Site"/>
      <sheetName val="예총"/>
      <sheetName val="KLDT DIEN"/>
      <sheetName val="Dinh muc CP KTCB khac"/>
      <sheetName val="2006"/>
      <sheetName val="Inf."/>
      <sheetName val="노임단가"/>
      <sheetName val="UPAH-BHN (2)"/>
      <sheetName val="CONTROL FAB "/>
      <sheetName val="경제지표"/>
      <sheetName val="CBE-VSL"/>
      <sheetName val="00-Jumlah Total"/>
      <sheetName val="1. BQ"/>
      <sheetName val="EQ_an"/>
      <sheetName val="MT"/>
      <sheetName val="+D7-RM"/>
      <sheetName val="Daf. Upah &amp; Bah"/>
      <sheetName val="Harga upah dan bahan"/>
      <sheetName val="rating curve"/>
      <sheetName val="metode.rutin"/>
      <sheetName val="MAP-Prog"/>
      <sheetName val="Mat.Mek"/>
      <sheetName val="DIV.7.7 sd 16"/>
      <sheetName val="Agg S"/>
      <sheetName val="DIV. 3"/>
      <sheetName val="Daf.Harga-Upah"/>
      <sheetName val="hs-str"/>
      <sheetName val="hs_str"/>
      <sheetName val="ADD 2 (1)"/>
      <sheetName val="HARSAT-lhn"/>
      <sheetName val="(2)BANGUNAN PENUNJANG"/>
      <sheetName val="dt"/>
      <sheetName val="Analisa 021"/>
      <sheetName val="Rekap Anl.SNI"/>
      <sheetName val="HS UMUM"/>
      <sheetName val="milydpp"/>
      <sheetName val="Pek Jar Lis &amp; Pen Luar  "/>
      <sheetName val="Analisa 07"/>
      <sheetName val="An HarSatPek"/>
      <sheetName val="Beton-K-300"/>
      <sheetName val="ALAT1"/>
      <sheetName val="H.BAHAN"/>
      <sheetName val="lam-moi"/>
      <sheetName val="Bahan-Upah"/>
      <sheetName val="DIV.I"/>
      <sheetName val="RINCIAN HAR06"/>
      <sheetName val="F"/>
      <sheetName val="E"/>
      <sheetName val="Material-mr"/>
      <sheetName val="Uraian K125"/>
      <sheetName val="HargaSat"/>
      <sheetName val="Catatan"/>
      <sheetName val="ANAL.BOW"/>
      <sheetName val="Perm__Test11"/>
      <sheetName val="HRG_DSR11"/>
      <sheetName val="Rinc_Ged_A_(G_Utama)11"/>
      <sheetName val="Rencana_vs_Realisasi11"/>
      <sheetName val="4-Basic_Price11"/>
      <sheetName val="@nalisa_E11"/>
      <sheetName val="ANALISA_SNI'08(ubh_bgsting)11"/>
      <sheetName val="Sat_Bah___Up11"/>
      <sheetName val="Sum_IF11"/>
      <sheetName val="Grand_Sum_BT11"/>
      <sheetName val="Rekap_Sal11"/>
      <sheetName val="basic_price11"/>
      <sheetName val="Daft_2_120"/>
      <sheetName val="Fill_this_out_first___23"/>
      <sheetName val="Unit_Rate11"/>
      <sheetName val="BASIC_PRICE_11"/>
      <sheetName val="Conn__Lib11"/>
      <sheetName val="struktur_tdk_dipakai11"/>
      <sheetName val="Jadwal_Kerja_Bln9"/>
      <sheetName val="DIV_19"/>
      <sheetName val="HR_SAT9"/>
      <sheetName val="Upah_bhn_mat9"/>
      <sheetName val="HARGA_DSR9"/>
      <sheetName val="Calcu_029"/>
      <sheetName val="master_schedule9"/>
      <sheetName val="bahan_upah9"/>
      <sheetName val="RAB_ASRAMA_(7_A)9"/>
      <sheetName val="REKAP_ANALISA9"/>
      <sheetName val="rekap_konst9"/>
      <sheetName val="REKAP_PAGAR_DEPAN9"/>
      <sheetName val="REKAP_LOKAL9"/>
      <sheetName val="REKAP_PAGAR_SAMPING9"/>
      <sheetName val="REKAP_GERBANG9"/>
      <sheetName val="AHS_Aspal9"/>
      <sheetName val="L__Hr9"/>
      <sheetName val="Uraian_Pekerjaan9"/>
      <sheetName val="An_H_Sat_Pek_Ut9"/>
      <sheetName val="Rev__RBP-KP9"/>
      <sheetName val="Rev_RBP-1_9"/>
      <sheetName val="Daft_2_121"/>
      <sheetName val="RAB_ME9"/>
      <sheetName val="RAB_9"/>
      <sheetName val="HARGA_ALAT9"/>
      <sheetName val="AGG,_C9"/>
      <sheetName val="RAB_Kantin9"/>
      <sheetName val="RAB_Rektorat9"/>
      <sheetName val="RAB_Masjid9"/>
      <sheetName val="RAB_Gd_Kuliah9"/>
      <sheetName val="RAB_Asrama_Putri9"/>
      <sheetName val="RAB_Asrama_Putra9"/>
      <sheetName val="RAB_Cottage_459"/>
      <sheetName val="RAB_Cottage_709"/>
      <sheetName val="RAB_Cottage_1409"/>
      <sheetName val="1_1_ALAT_TULIS_KANTOR9"/>
      <sheetName val="Rawat_Inap9"/>
      <sheetName val="T__Cs_Log_P_III9"/>
      <sheetName val="anal_P9"/>
      <sheetName val="Pen_Macadam9"/>
      <sheetName val="pry_05_Pegawai9"/>
      <sheetName val="P_M(Monitoring_Sche)10"/>
      <sheetName val="Lab_Sche_(Summary)_10"/>
      <sheetName val="2_1_受電設備棟10"/>
      <sheetName val="2_2_受・防火水槽10"/>
      <sheetName val="2_3_排水処理設備棟10"/>
      <sheetName val="2_4_倉庫棟10"/>
      <sheetName val="2_5_守衛棟10"/>
      <sheetName val="Posisi_Biaya9"/>
      <sheetName val="Satuan_Dasar9"/>
      <sheetName val="S_roomToyota9"/>
      <sheetName val="Rev_Type9"/>
      <sheetName val="tabel_profil9"/>
      <sheetName val="tidak_dipakai9"/>
      <sheetName val="RAB_&amp;_RCO_OWNER_VERS_9"/>
      <sheetName val="Ahs_29"/>
      <sheetName val="Ahs_19"/>
      <sheetName val="Lap__Minggu_81_(JUNI)9"/>
      <sheetName val="PEMBESIAN_BALOK_INDUK!9"/>
      <sheetName val="anal_Lamp_4a9"/>
      <sheetName val="upah_bahan_9"/>
      <sheetName val="Rencana_vs_Realisasi10"/>
      <sheetName val="@nalisa_E10"/>
      <sheetName val="Daft_2_118"/>
      <sheetName val="Jadwal_Kerja_Bln8"/>
      <sheetName val="DIV_18"/>
      <sheetName val="HR_SAT8"/>
      <sheetName val="Upah_bhn_mat8"/>
      <sheetName val="HARGA_DSR8"/>
      <sheetName val="Calcu_028"/>
      <sheetName val="master_schedule8"/>
      <sheetName val="bahan_upah8"/>
      <sheetName val="RAB_ASRAMA_(7_A)8"/>
      <sheetName val="REKAP_ANALISA8"/>
      <sheetName val="rekap_konst8"/>
      <sheetName val="REKAP_PAGAR_DEPAN8"/>
      <sheetName val="REKAP_LOKAL8"/>
      <sheetName val="REKAP_PAGAR_SAMPING8"/>
      <sheetName val="REKAP_GERBANG8"/>
      <sheetName val="AHS_Aspal8"/>
      <sheetName val="L__Hr8"/>
      <sheetName val="Uraian_Pekerjaan8"/>
      <sheetName val="An_H_Sat_Pek_Ut8"/>
      <sheetName val="Rev__RBP-KP8"/>
      <sheetName val="Rev_RBP-1_8"/>
      <sheetName val="Daft_2_119"/>
      <sheetName val="RAB_ME8"/>
      <sheetName val="RAB_8"/>
      <sheetName val="HARGA_ALAT8"/>
      <sheetName val="AGG,_C8"/>
      <sheetName val="RAB_Kantin8"/>
      <sheetName val="RAB_Rektorat8"/>
      <sheetName val="RAB_Masjid8"/>
      <sheetName val="RAB_Gd_Kuliah8"/>
      <sheetName val="RAB_Asrama_Putri8"/>
      <sheetName val="RAB_Asrama_Putra8"/>
      <sheetName val="RAB_Cottage_458"/>
      <sheetName val="RAB_Cottage_708"/>
      <sheetName val="RAB_Cottage_1408"/>
      <sheetName val="1_1_ALAT_TULIS_KANTOR8"/>
      <sheetName val="Rawat_Inap8"/>
      <sheetName val="T__Cs_Log_P_III8"/>
      <sheetName val="anal_P8"/>
      <sheetName val="Pen_Macadam8"/>
      <sheetName val="pry_05_Pegawai8"/>
      <sheetName val="P_M(Monitoring_Sche)9"/>
      <sheetName val="Lab_Sche_(Summary)_9"/>
      <sheetName val="2_1_受電設備棟9"/>
      <sheetName val="2_2_受・防火水槽9"/>
      <sheetName val="2_3_排水処理設備棟9"/>
      <sheetName val="2_4_倉庫棟9"/>
      <sheetName val="2_5_守衛棟9"/>
      <sheetName val="Posisi_Biaya8"/>
      <sheetName val="Satuan_Dasar8"/>
      <sheetName val="S_roomToyota8"/>
      <sheetName val="Rev_Type8"/>
      <sheetName val="tabel_profil8"/>
      <sheetName val="tidak_dipakai8"/>
      <sheetName val="RAB_&amp;_RCO_OWNER_VERS_8"/>
      <sheetName val="Ahs_28"/>
      <sheetName val="Ahs_18"/>
      <sheetName val="Lap__Minggu_81_(JUNI)8"/>
      <sheetName val="PEMBESIAN_BALOK_INDUK!8"/>
      <sheetName val="anal_Lamp_4a8"/>
      <sheetName val="upah_bahan_8"/>
      <sheetName val="H_Satuan_(2)13"/>
      <sheetName val="H_Satuan14"/>
      <sheetName val="cold_mill13"/>
      <sheetName val="Analisa_213"/>
      <sheetName val="Rekap_Biaya13"/>
      <sheetName val="Daftar_Subkon13"/>
      <sheetName val="Price_Biaya_Cadangan13"/>
      <sheetName val="BQ_Rekapitulasi__Akhir25"/>
      <sheetName val="A(Rev_3)12"/>
      <sheetName val="Agregat_Halus_&amp;_Kasar12"/>
      <sheetName val="ANALISA_TENDER12"/>
      <sheetName val="Daftar_Harga12"/>
      <sheetName val="8LT_1213"/>
      <sheetName val="Cover_Daf-213"/>
      <sheetName val="Supl_X12"/>
      <sheetName val="HARGA_MATERIAL12"/>
      <sheetName val="rekap_ahs12"/>
      <sheetName val="Form-3_312"/>
      <sheetName val="BQ_ARS12"/>
      <sheetName val="Input_Data12"/>
      <sheetName val="Rekap_Direct_Cost12"/>
      <sheetName val="Sumber_Daya12"/>
      <sheetName val="Man_Power12"/>
      <sheetName val="BOQ_12"/>
      <sheetName val="BOQ_KSN12"/>
      <sheetName val="DC_HOT_MIX212"/>
      <sheetName val="Daftar_Upah12"/>
      <sheetName val="ANALISA_PEK_UMUM12"/>
      <sheetName val="RINCIAN_SD_12"/>
      <sheetName val="rekap_index_eskalasi12"/>
      <sheetName val="Basic_P12"/>
      <sheetName val="플랜트_설치12"/>
      <sheetName val="HRG_BHN12"/>
      <sheetName val="SUB_TOTAL___12"/>
      <sheetName val="Harsat_Bahan12"/>
      <sheetName val="H_DASAR12"/>
      <sheetName val="Daft_upah,_bahan_&amp;alat12"/>
      <sheetName val="Harga_S_Dasar12"/>
      <sheetName val="BQ_PL_12"/>
      <sheetName val="BQ_Rekapitulasi__Akhir26"/>
      <sheetName val="Fill_this_out_first___24"/>
      <sheetName val="ELEMENT_SUM12"/>
      <sheetName val="REF_ONLY12"/>
      <sheetName val="???_??12"/>
      <sheetName val="Rkap_Bya12"/>
      <sheetName val="RAB_SEKRETARIAT_(1)12"/>
      <sheetName val="CABLE_BULK12"/>
      <sheetName val="An_PLB12"/>
      <sheetName val="Perm__Test12"/>
      <sheetName val="bahan_12"/>
      <sheetName val="Kuantitas_&amp;_Harga12"/>
      <sheetName val="HRG_DSR12"/>
      <sheetName val="Weight_Bridge12"/>
      <sheetName val="Rinc_Ged_A_(G_Utama)12"/>
      <sheetName val="TE_TS_FA_LAN_MATV12"/>
      <sheetName val="II__TAHANAN_UMUM12"/>
      <sheetName val="Rencana_vs_Realisasi12"/>
      <sheetName val="4-Basic_Price12"/>
      <sheetName val="@nalisa_E12"/>
      <sheetName val="Harga_Satuan12"/>
      <sheetName val="ANALISA_SNI'08(ubh_bgsting)12"/>
      <sheetName val="Sat_Bah___Up12"/>
      <sheetName val="______12"/>
      <sheetName val="rincian_per_proyek12"/>
      <sheetName val="Sum_IF12"/>
      <sheetName val="cash_flow12"/>
      <sheetName val="Price_Persiapan_dan_Penunjang12"/>
      <sheetName val="Grand_Sum_BT12"/>
      <sheetName val="Rekap_Sal12"/>
      <sheetName val="Analisa_ARS12"/>
      <sheetName val="Cover_Daf_212"/>
      <sheetName val="Vol__Mat_SC12"/>
      <sheetName val="Page_112"/>
      <sheetName val="Orgs_Proy12"/>
      <sheetName val="UNIT_PRICE12"/>
      <sheetName val="supporting_data12"/>
      <sheetName val="basic_price12"/>
      <sheetName val="為替レ－ト_12"/>
      <sheetName val="B_Q_200712"/>
      <sheetName val="Daft_2_122"/>
      <sheetName val="Combinned_&amp;_Grafic_HB12"/>
      <sheetName val="2_1012"/>
      <sheetName val="Fill_this_out_first___25"/>
      <sheetName val="Unit_Rate12"/>
      <sheetName val="BASIC_PRICE_12"/>
      <sheetName val="Conn__Lib12"/>
      <sheetName val="struktur_tdk_dipakai12"/>
      <sheetName val="Alat_&amp;_Bahan12"/>
      <sheetName val="Analisa_Baku_ME11"/>
      <sheetName val="_SAT_PL11"/>
      <sheetName val="Jadwal_Kerja_Bln10"/>
      <sheetName val="U__div_211"/>
      <sheetName val="Analisa_RAP11"/>
      <sheetName val="RBP__211"/>
      <sheetName val="BARU-4_11"/>
      <sheetName val="Master_Edit11"/>
      <sheetName val="Rek_Analisa11"/>
      <sheetName val="DIV_110"/>
      <sheetName val="HR_SAT10"/>
      <sheetName val="Upah_bhn_mat10"/>
      <sheetName val="SCHEDULE_11"/>
      <sheetName val="VAC_BDWN11"/>
      <sheetName val="Harsat_Upah11"/>
      <sheetName val="Part_A_+_B12"/>
      <sheetName val="bq_T_Abang11"/>
      <sheetName val="RAB_Jalan11"/>
      <sheetName val="Rekap_DKH11"/>
      <sheetName val="DAFTAR_711"/>
      <sheetName val="Galian_batu11"/>
      <sheetName val="HARGA_DSR10"/>
      <sheetName val="BEBAN_P_DITAIL11"/>
      <sheetName val="H__Dasar11"/>
      <sheetName val="BAR_SCREEN11"/>
      <sheetName val="HRG_BAHAN11"/>
      <sheetName val="Calcu_0210"/>
      <sheetName val="master_schedule10"/>
      <sheetName val="BQ_Elektrikal11"/>
      <sheetName val="bahan_upah10"/>
      <sheetName val="Hrg_Satuan_&amp;_Upah11"/>
      <sheetName val="RAB_ASRAMA_(7_A)10"/>
      <sheetName val="mA_THP_III11"/>
      <sheetName val="Apr_'1511"/>
      <sheetName val="Aug_'1411"/>
      <sheetName val="Des_'1411"/>
      <sheetName val="Feb_'1511"/>
      <sheetName val="Jan_'1511"/>
      <sheetName val="Jul_'1411"/>
      <sheetName val="Jun_'1411"/>
      <sheetName val="Mar_'1511"/>
      <sheetName val="Mei_'1411"/>
      <sheetName val="Mei_'1511"/>
      <sheetName val="Nov_'1411"/>
      <sheetName val="Oct_'1411"/>
      <sheetName val="Sep_'1411"/>
      <sheetName val="Ope_FC11"/>
      <sheetName val="Urai__Resap_pengikat11"/>
      <sheetName val="D_7911"/>
      <sheetName val="D_8111"/>
      <sheetName val="D_8211"/>
      <sheetName val="D_8311"/>
      <sheetName val="D_8411"/>
      <sheetName val="D_8511"/>
      <sheetName val="D_8611"/>
      <sheetName val="D_8711"/>
      <sheetName val="D_8811"/>
      <sheetName val="D_8911"/>
      <sheetName val="D_9211"/>
      <sheetName val="D_9311"/>
      <sheetName val="D_9411"/>
      <sheetName val="D_9511"/>
      <sheetName val="D_9611"/>
      <sheetName val="7_공정표11"/>
      <sheetName val="Master_1_011"/>
      <sheetName val="ANALISA_KUSEN11"/>
      <sheetName val="REKAP_ANALISA10"/>
      <sheetName val="Isolasi_Luar11"/>
      <sheetName val="Isolasi_Luar_Dalam11"/>
      <sheetName val="Tanpa_Isolasi11"/>
      <sheetName val="RAB_Gedung_Utama11"/>
      <sheetName val="Option_List11"/>
      <sheetName val="HASAT_DASAR11"/>
      <sheetName val="SELISIH_HARGA11"/>
      <sheetName val="R_A_B_11"/>
      <sheetName val="MATERIAL_ANALISA11"/>
      <sheetName val="BQ_Rekapitulasi_Akhir23"/>
      <sheetName val="rekap_konst10"/>
      <sheetName val="REKAP_PAGAR_DEPAN10"/>
      <sheetName val="REKAP_LOKAL10"/>
      <sheetName val="REKAP_PAGAR_SAMPING10"/>
      <sheetName val="REKAP_GERBANG10"/>
      <sheetName val="AHS_Aspal10"/>
      <sheetName val="L__Hr10"/>
      <sheetName val="Uraian_Pekerjaan10"/>
      <sheetName val="An_H_Sat_Pek_Ut10"/>
      <sheetName val="Rev__RBP-KP10"/>
      <sheetName val="Rev_RBP-1_10"/>
      <sheetName val="Daft_2_123"/>
      <sheetName val="RAB_ME10"/>
      <sheetName val="RAB_10"/>
      <sheetName val="HARGA_ALAT10"/>
      <sheetName val="AGG,_C10"/>
      <sheetName val="RAB_Kantin10"/>
      <sheetName val="RAB_Rektorat10"/>
      <sheetName val="RAB_Masjid10"/>
      <sheetName val="RAB_Gd_Kuliah10"/>
      <sheetName val="RAB_Asrama_Putri10"/>
      <sheetName val="RAB_Asrama_Putra10"/>
      <sheetName val="RAB_Cottage_4510"/>
      <sheetName val="RAB_Cottage_7010"/>
      <sheetName val="RAB_Cottage_14010"/>
      <sheetName val="1_1_ALAT_TULIS_KANTOR10"/>
      <sheetName val="Rawat_Inap10"/>
      <sheetName val="T__Cs_Log_P_III10"/>
      <sheetName val="anal_P10"/>
      <sheetName val="Pen_Macadam10"/>
      <sheetName val="pry_05_Pegawai10"/>
      <sheetName val="P_M(Monitoring_Sche)11"/>
      <sheetName val="Lab_Sche_(Summary)_11"/>
      <sheetName val="2_1_受電設備棟11"/>
      <sheetName val="2_2_受・防火水槽11"/>
      <sheetName val="2_3_排水処理設備棟11"/>
      <sheetName val="2_4_倉庫棟11"/>
      <sheetName val="2_5_守衛棟11"/>
      <sheetName val="Posisi_Biaya10"/>
      <sheetName val="Satuan_Dasar10"/>
      <sheetName val="S_roomToyota10"/>
      <sheetName val="Rev_Type10"/>
      <sheetName val="tabel_profil10"/>
      <sheetName val="tidak_dipakai10"/>
      <sheetName val="RAB_&amp;_RCO_OWNER_VERS_10"/>
      <sheetName val="Ahs_210"/>
      <sheetName val="Ahs_110"/>
      <sheetName val="Lap__Minggu_81_(JUNI)10"/>
      <sheetName val="PEMBESIAN_BALOK_INDUK!10"/>
      <sheetName val="anal_Lamp_4a10"/>
      <sheetName val="upah_bahan_10"/>
      <sheetName val="hARGA_SAT3"/>
      <sheetName val="H_Satuan_(2)15"/>
      <sheetName val="H_Satuan16"/>
      <sheetName val="cold_mill15"/>
      <sheetName val="Analisa_215"/>
      <sheetName val="Rekap_Biaya15"/>
      <sheetName val="Daftar_Subkon15"/>
      <sheetName val="Price_Biaya_Cadangan15"/>
      <sheetName val="BQ_Rekapitulasi__Akhir29"/>
      <sheetName val="A(Rev_3)14"/>
      <sheetName val="Agregat_Halus_&amp;_Kasar14"/>
      <sheetName val="ANALISA_TENDER14"/>
      <sheetName val="Daftar_Harga14"/>
      <sheetName val="8LT_1215"/>
      <sheetName val="Cover_Daf-215"/>
      <sheetName val="Supl_X14"/>
      <sheetName val="HARGA_MATERIAL14"/>
      <sheetName val="rekap_ahs14"/>
      <sheetName val="Form-3_314"/>
      <sheetName val="BQ_ARS14"/>
      <sheetName val="Input_Data14"/>
      <sheetName val="Rekap_Direct_Cost14"/>
      <sheetName val="Sumber_Daya14"/>
      <sheetName val="Man_Power14"/>
      <sheetName val="BOQ_14"/>
      <sheetName val="BOQ_KSN14"/>
      <sheetName val="DC_HOT_MIX214"/>
      <sheetName val="Daftar_Upah14"/>
      <sheetName val="ANALISA_PEK_UMUM14"/>
      <sheetName val="RINCIAN_SD_14"/>
      <sheetName val="rekap_index_eskalasi14"/>
      <sheetName val="Basic_P14"/>
      <sheetName val="플랜트_설치14"/>
      <sheetName val="HRG_BHN14"/>
      <sheetName val="SUB_TOTAL___14"/>
      <sheetName val="Harsat_Bahan14"/>
      <sheetName val="H_DASAR14"/>
      <sheetName val="Daft_upah,_bahan_&amp;alat14"/>
      <sheetName val="Harga_S_Dasar14"/>
      <sheetName val="BQ_PL_14"/>
      <sheetName val="BQ_Rekapitulasi__Akhir30"/>
      <sheetName val="BQ_Rekapitulasi_Akhir26"/>
      <sheetName val="Fill_this_out_first___28"/>
      <sheetName val="ELEMENT_SUM14"/>
      <sheetName val="REF_ONLY14"/>
      <sheetName val="???_??14"/>
      <sheetName val="Rkap_Bya14"/>
      <sheetName val="RAB_SEKRETARIAT_(1)14"/>
      <sheetName val="CABLE_BULK14"/>
      <sheetName val="An_PLB14"/>
      <sheetName val="Perm__Test14"/>
      <sheetName val="bahan_14"/>
      <sheetName val="Kuantitas_&amp;_Harga14"/>
      <sheetName val="HRG_DSR14"/>
      <sheetName val="Weight_Bridge14"/>
      <sheetName val="Rinc_Ged_A_(G_Utama)14"/>
      <sheetName val="TE_TS_FA_LAN_MATV14"/>
      <sheetName val="II__TAHANAN_UMUM14"/>
      <sheetName val="Rencana_vs_Realisasi14"/>
      <sheetName val="4-Basic_Price14"/>
      <sheetName val="@nalisa_E14"/>
      <sheetName val="Harga_Satuan14"/>
      <sheetName val="ANALISA_SNI'08(ubh_bgsting)14"/>
      <sheetName val="Sat_Bah___Up14"/>
      <sheetName val="______14"/>
      <sheetName val="rincian_per_proyek14"/>
      <sheetName val="Sum_IF14"/>
      <sheetName val="cash_flow14"/>
      <sheetName val="Price_Persiapan_dan_Penunjang14"/>
      <sheetName val="Grand_Sum_BT14"/>
      <sheetName val="Rekap_Sal14"/>
      <sheetName val="Analisa_ARS14"/>
      <sheetName val="Cover_Daf_214"/>
      <sheetName val="Vol__Mat_SC14"/>
      <sheetName val="Page_114"/>
      <sheetName val="Orgs_Proy14"/>
      <sheetName val="UNIT_PRICE14"/>
      <sheetName val="supporting_data14"/>
      <sheetName val="basic_price14"/>
      <sheetName val="為替レ－ト_14"/>
      <sheetName val="B_Q_200714"/>
      <sheetName val="Daft_2_126"/>
      <sheetName val="Combinned_&amp;_Grafic_HB14"/>
      <sheetName val="2_1014"/>
      <sheetName val="Fill_this_out_first___29"/>
      <sheetName val="Unit_Rate14"/>
      <sheetName val="BASIC_PRICE_14"/>
      <sheetName val="Conn__Lib14"/>
      <sheetName val="struktur_tdk_dipakai14"/>
      <sheetName val="Alat_&amp;_Bahan14"/>
      <sheetName val="Analisa_Baku_ME13"/>
      <sheetName val="_SAT_PL13"/>
      <sheetName val="Jadwal_Kerja_Bln12"/>
      <sheetName val="U__div_213"/>
      <sheetName val="Analisa_RAP13"/>
      <sheetName val="RBP__213"/>
      <sheetName val="BARU-4_13"/>
      <sheetName val="Master_Edit13"/>
      <sheetName val="Rek_Analisa13"/>
      <sheetName val="DIV_112"/>
      <sheetName val="HR_SAT12"/>
      <sheetName val="Upah_bhn_mat12"/>
      <sheetName val="SCHEDULE_13"/>
      <sheetName val="VAC_BDWN13"/>
      <sheetName val="Harsat_Upah13"/>
      <sheetName val="Part_A_+_B14"/>
      <sheetName val="bq_T_Abang13"/>
      <sheetName val="RAB_Jalan13"/>
      <sheetName val="Rekap_DKH13"/>
      <sheetName val="REKAP_ARSITEKTUR_12"/>
      <sheetName val="DAFTAR_713"/>
      <sheetName val="Galian_batu13"/>
      <sheetName val="HARGA_DSR12"/>
      <sheetName val="BEBAN_P_DITAIL13"/>
      <sheetName val="H__Dasar13"/>
      <sheetName val="BAR_SCREEN13"/>
      <sheetName val="HRG_BAHAN13"/>
      <sheetName val="Calcu_0212"/>
      <sheetName val="master_schedule12"/>
      <sheetName val="A+Supl_12"/>
      <sheetName val="Cable_Data_from_Attachment-C12"/>
      <sheetName val="BQ_Elektrikal13"/>
      <sheetName val="bahan_upah12"/>
      <sheetName val="Hrg_Satuan_&amp;_Upah13"/>
      <sheetName val="RAB_ASRAMA_(7_A)12"/>
      <sheetName val="mA_THP_III13"/>
      <sheetName val="Apr_'1513"/>
      <sheetName val="Aug_'1413"/>
      <sheetName val="Des_'1413"/>
      <sheetName val="Feb_'1513"/>
      <sheetName val="Jan_'1513"/>
      <sheetName val="Jul_'1413"/>
      <sheetName val="Jun_'1413"/>
      <sheetName val="Mar_'1513"/>
      <sheetName val="Mei_'1413"/>
      <sheetName val="Mei_'1513"/>
      <sheetName val="Nov_'1413"/>
      <sheetName val="Oct_'1413"/>
      <sheetName val="Sep_'1413"/>
      <sheetName val="Ope_FC13"/>
      <sheetName val="Urai__Resap_pengikat13"/>
      <sheetName val="NP_(2)12"/>
      <sheetName val="D_7913"/>
      <sheetName val="D_8113"/>
      <sheetName val="D_8213"/>
      <sheetName val="D_8313"/>
      <sheetName val="D_8413"/>
      <sheetName val="D_8513"/>
      <sheetName val="D_8613"/>
      <sheetName val="D_8713"/>
      <sheetName val="D_8813"/>
      <sheetName val="D_8913"/>
      <sheetName val="D_9213"/>
      <sheetName val="D_9313"/>
      <sheetName val="D_9413"/>
      <sheetName val="D_9513"/>
      <sheetName val="D_9613"/>
      <sheetName val="7_공정표13"/>
      <sheetName val="Master_1_013"/>
      <sheetName val="ANALISA_KUSEN13"/>
      <sheetName val="REKAP_ANALISA12"/>
      <sheetName val="Isolasi_Luar13"/>
      <sheetName val="Isolasi_Luar_Dalam13"/>
      <sheetName val="Tanpa_Isolasi13"/>
      <sheetName val="RAB_Gedung_Utama13"/>
      <sheetName val="Option_List13"/>
      <sheetName val="HASAT_DASAR13"/>
      <sheetName val="SELISIH_HARGA13"/>
      <sheetName val="R_A_B_13"/>
      <sheetName val="MATERIAL_ANALISA13"/>
      <sheetName val="BQ_Rekapitulasi_Akhir27"/>
      <sheetName val="Anl_+12"/>
      <sheetName val="rekap_konst12"/>
      <sheetName val="REKAP_PAGAR_DEPAN12"/>
      <sheetName val="REKAP_LOKAL12"/>
      <sheetName val="REKAP_PAGAR_SAMPING12"/>
      <sheetName val="REKAP_GERBANG12"/>
      <sheetName val="AHS_Aspal12"/>
      <sheetName val="L__Hr12"/>
      <sheetName val="HAl_2712"/>
      <sheetName val="Uraian_Pekerjaan12"/>
      <sheetName val="An_H_Sat_Pek_Ut12"/>
      <sheetName val="Rev__RBP-KP12"/>
      <sheetName val="Rev_RBP-1_12"/>
      <sheetName val="Daft_2_127"/>
      <sheetName val="RAB_(I)12"/>
      <sheetName val="RAB_ME12"/>
      <sheetName val="Harsat_Alat12"/>
      <sheetName val="A-11_Steel_Str12"/>
      <sheetName val="A-03_Pile12"/>
      <sheetName val="HARGA_ALAT12"/>
      <sheetName val="AGG,_C12"/>
      <sheetName val="RAB_Kantin12"/>
      <sheetName val="RAB_Rektorat12"/>
      <sheetName val="RAB_Masjid12"/>
      <sheetName val="RAB_Gd_Kuliah12"/>
      <sheetName val="RAB_Asrama_Putri12"/>
      <sheetName val="RAB_Asrama_Putra12"/>
      <sheetName val="RAB_Cottage_4512"/>
      <sheetName val="RAB_Cottage_7012"/>
      <sheetName val="RAB_Cottage_14012"/>
      <sheetName val="1_1_ALAT_TULIS_KANTOR12"/>
      <sheetName val="Rawat_Inap12"/>
      <sheetName val="T__Cs_Log_P_III12"/>
      <sheetName val="anal_P12"/>
      <sheetName val="Pen_Macadam12"/>
      <sheetName val="pry_05_Pegawai12"/>
      <sheetName val="P_M(Monitoring_Sche)13"/>
      <sheetName val="Lab_Sche_(Summary)_13"/>
      <sheetName val="2_1_受電設備棟13"/>
      <sheetName val="2_2_受・防火水槽13"/>
      <sheetName val="2_3_排水処理設備棟13"/>
      <sheetName val="2_4_倉庫棟13"/>
      <sheetName val="2_5_守衛棟13"/>
      <sheetName val="Posisi_Biaya12"/>
      <sheetName val="Satuan_Dasar12"/>
      <sheetName val="S_roomToyota12"/>
      <sheetName val="Rev_Type12"/>
      <sheetName val="tabel_profil12"/>
      <sheetName val="tidak_dipakai12"/>
      <sheetName val="RAB_&amp;_RCO_OWNER_VERS_12"/>
      <sheetName val="anl_sa12"/>
      <sheetName val="B_as12"/>
      <sheetName val="Ahs_212"/>
      <sheetName val="Ahs_112"/>
      <sheetName val="Lap__Minggu_81_(JUNI)12"/>
      <sheetName val="PEMBESIAN_BALOK_INDUK!12"/>
      <sheetName val="anal_Lamp_4a12"/>
      <sheetName val="upah_bahan_12"/>
      <sheetName val="A)_Psiapan5"/>
      <sheetName val="HRG_BAHAN-UPAH5"/>
      <sheetName val="Petunjuk_Ngisi_(2)5"/>
      <sheetName val="Analisa_Teknik5"/>
      <sheetName val="MC_DPU_BI5"/>
      <sheetName val="ASPAL_(14)5"/>
      <sheetName val="hARGA_SAT5"/>
      <sheetName val="H_Satuan_(2)14"/>
      <sheetName val="H_Satuan15"/>
      <sheetName val="cold_mill14"/>
      <sheetName val="Analisa_214"/>
      <sheetName val="Rekap_Biaya14"/>
      <sheetName val="Daftar_Subkon14"/>
      <sheetName val="Price_Biaya_Cadangan14"/>
      <sheetName val="BQ_Rekapitulasi__Akhir27"/>
      <sheetName val="A(Rev_3)13"/>
      <sheetName val="Agregat_Halus_&amp;_Kasar13"/>
      <sheetName val="ANALISA_TENDER13"/>
      <sheetName val="Daftar_Harga13"/>
      <sheetName val="8LT_1214"/>
      <sheetName val="Cover_Daf-214"/>
      <sheetName val="Supl_X13"/>
      <sheetName val="HARGA_MATERIAL13"/>
      <sheetName val="rekap_ahs13"/>
      <sheetName val="Form-3_313"/>
      <sheetName val="BQ_ARS13"/>
      <sheetName val="Input_Data13"/>
      <sheetName val="Rekap_Direct_Cost13"/>
      <sheetName val="Sumber_Daya13"/>
      <sheetName val="Man_Power13"/>
      <sheetName val="BOQ_13"/>
      <sheetName val="BOQ_KSN13"/>
      <sheetName val="DC_HOT_MIX213"/>
      <sheetName val="Daftar_Upah13"/>
      <sheetName val="ANALISA_PEK_UMUM13"/>
      <sheetName val="RINCIAN_SD_13"/>
      <sheetName val="rekap_index_eskalasi13"/>
      <sheetName val="Basic_P13"/>
      <sheetName val="플랜트_설치13"/>
      <sheetName val="HRG_BHN13"/>
      <sheetName val="SUB_TOTAL___13"/>
      <sheetName val="Harsat_Bahan13"/>
      <sheetName val="H_DASAR13"/>
      <sheetName val="Daft_upah,_bahan_&amp;alat13"/>
      <sheetName val="Harga_S_Dasar13"/>
      <sheetName val="BQ_PL_13"/>
      <sheetName val="BQ_Rekapitulasi__Akhir28"/>
      <sheetName val="BQ_Rekapitulasi_Akhir24"/>
      <sheetName val="Fill_this_out_first___26"/>
      <sheetName val="ELEMENT_SUM13"/>
      <sheetName val="REF_ONLY13"/>
      <sheetName val="???_??13"/>
      <sheetName val="Rkap_Bya13"/>
      <sheetName val="RAB_SEKRETARIAT_(1)13"/>
      <sheetName val="CABLE_BULK13"/>
      <sheetName val="An_PLB13"/>
      <sheetName val="Perm__Test13"/>
      <sheetName val="bahan_13"/>
      <sheetName val="Kuantitas_&amp;_Harga13"/>
      <sheetName val="HRG_DSR13"/>
      <sheetName val="Weight_Bridge13"/>
      <sheetName val="Rinc_Ged_A_(G_Utama)13"/>
      <sheetName val="TE_TS_FA_LAN_MATV13"/>
      <sheetName val="II__TAHANAN_UMUM13"/>
      <sheetName val="Rencana_vs_Realisasi13"/>
      <sheetName val="4-Basic_Price13"/>
      <sheetName val="@nalisa_E13"/>
      <sheetName val="Harga_Satuan13"/>
      <sheetName val="ANALISA_SNI'08(ubh_bgsting)13"/>
      <sheetName val="Sat_Bah___Up13"/>
      <sheetName val="______13"/>
      <sheetName val="rincian_per_proyek13"/>
      <sheetName val="Sum_IF13"/>
      <sheetName val="cash_flow13"/>
      <sheetName val="Price_Persiapan_dan_Penunjang13"/>
      <sheetName val="Grand_Sum_BT13"/>
      <sheetName val="Rekap_Sal13"/>
      <sheetName val="Analisa_ARS13"/>
      <sheetName val="Cover_Daf_213"/>
      <sheetName val="Vol__Mat_SC13"/>
      <sheetName val="Page_113"/>
      <sheetName val="Orgs_Proy13"/>
      <sheetName val="UNIT_PRICE13"/>
      <sheetName val="supporting_data13"/>
      <sheetName val="basic_price13"/>
      <sheetName val="為替レ－ト_13"/>
      <sheetName val="B_Q_200713"/>
      <sheetName val="Daft_2_124"/>
      <sheetName val="Combinned_&amp;_Grafic_HB13"/>
      <sheetName val="2_1013"/>
      <sheetName val="Fill_this_out_first___27"/>
      <sheetName val="Unit_Rate13"/>
      <sheetName val="BASIC_PRICE_13"/>
      <sheetName val="Conn__Lib13"/>
      <sheetName val="struktur_tdk_dipakai13"/>
      <sheetName val="Alat_&amp;_Bahan13"/>
      <sheetName val="Analisa_Baku_ME12"/>
      <sheetName val="_SAT_PL12"/>
      <sheetName val="Jadwal_Kerja_Bln11"/>
      <sheetName val="U__div_212"/>
      <sheetName val="Analisa_RAP12"/>
      <sheetName val="RBP__212"/>
      <sheetName val="BARU-4_12"/>
      <sheetName val="Master_Edit12"/>
      <sheetName val="Rek_Analisa12"/>
      <sheetName val="DIV_111"/>
      <sheetName val="HR_SAT11"/>
      <sheetName val="Upah_bhn_mat11"/>
      <sheetName val="SCHEDULE_12"/>
      <sheetName val="VAC_BDWN12"/>
      <sheetName val="Harsat_Upah12"/>
      <sheetName val="Part_A_+_B13"/>
      <sheetName val="bq_T_Abang12"/>
      <sheetName val="RAB_Jalan12"/>
      <sheetName val="Rekap_DKH12"/>
      <sheetName val="REKAP_ARSITEKTUR_11"/>
      <sheetName val="DAFTAR_712"/>
      <sheetName val="Galian_batu12"/>
      <sheetName val="HARGA_DSR11"/>
      <sheetName val="BEBAN_P_DITAIL12"/>
      <sheetName val="H__Dasar12"/>
      <sheetName val="BAR_SCREEN12"/>
      <sheetName val="HRG_BAHAN12"/>
      <sheetName val="Calcu_0211"/>
      <sheetName val="master_schedule11"/>
      <sheetName val="A+Supl_11"/>
      <sheetName val="Cable_Data_from_Attachment-C11"/>
      <sheetName val="BQ_Elektrikal12"/>
      <sheetName val="bahan_upah11"/>
      <sheetName val="Hrg_Satuan_&amp;_Upah12"/>
      <sheetName val="RAB_ASRAMA_(7_A)11"/>
      <sheetName val="mA_THP_III12"/>
      <sheetName val="Apr_'1512"/>
      <sheetName val="Aug_'1412"/>
      <sheetName val="Des_'1412"/>
      <sheetName val="Feb_'1512"/>
      <sheetName val="Jan_'1512"/>
      <sheetName val="Jul_'1412"/>
      <sheetName val="Jun_'1412"/>
      <sheetName val="Mar_'1512"/>
      <sheetName val="Mei_'1412"/>
      <sheetName val="Mei_'1512"/>
      <sheetName val="Nov_'1412"/>
      <sheetName val="Oct_'1412"/>
      <sheetName val="Sep_'1412"/>
      <sheetName val="Ope_FC12"/>
      <sheetName val="Urai__Resap_pengikat12"/>
      <sheetName val="NP_(2)11"/>
      <sheetName val="D_7912"/>
      <sheetName val="D_8112"/>
      <sheetName val="D_8212"/>
      <sheetName val="D_8312"/>
      <sheetName val="D_8412"/>
      <sheetName val="D_8512"/>
      <sheetName val="D_8612"/>
      <sheetName val="D_8712"/>
      <sheetName val="D_8812"/>
      <sheetName val="D_8912"/>
      <sheetName val="D_9212"/>
      <sheetName val="D_9312"/>
      <sheetName val="D_9412"/>
      <sheetName val="D_9512"/>
      <sheetName val="D_9612"/>
      <sheetName val="7_공정표12"/>
      <sheetName val="Master_1_012"/>
      <sheetName val="ANALISA_KUSEN12"/>
      <sheetName val="REKAP_ANALISA11"/>
      <sheetName val="Isolasi_Luar12"/>
      <sheetName val="Isolasi_Luar_Dalam12"/>
      <sheetName val="Tanpa_Isolasi12"/>
      <sheetName val="RAB_Gedung_Utama12"/>
      <sheetName val="Option_List12"/>
      <sheetName val="HASAT_DASAR12"/>
      <sheetName val="SELISIH_HARGA12"/>
      <sheetName val="R_A_B_12"/>
      <sheetName val="MATERIAL_ANALISA12"/>
      <sheetName val="BQ_Rekapitulasi_Akhir25"/>
      <sheetName val="Anl_+11"/>
      <sheetName val="rekap_konst11"/>
      <sheetName val="REKAP_PAGAR_DEPAN11"/>
      <sheetName val="REKAP_LOKAL11"/>
      <sheetName val="REKAP_PAGAR_SAMPING11"/>
      <sheetName val="REKAP_GERBANG11"/>
      <sheetName val="AHS_Aspal11"/>
      <sheetName val="L__Hr11"/>
      <sheetName val="HAl_2711"/>
      <sheetName val="Uraian_Pekerjaan11"/>
      <sheetName val="An_H_Sat_Pek_Ut11"/>
      <sheetName val="Rev__RBP-KP11"/>
      <sheetName val="Rev_RBP-1_11"/>
      <sheetName val="Daft_2_125"/>
      <sheetName val="RAB_(I)11"/>
      <sheetName val="RAB_ME11"/>
      <sheetName val="Harsat_Alat11"/>
      <sheetName val="A-11_Steel_Str11"/>
      <sheetName val="A-03_Pile11"/>
      <sheetName val="HARGA_ALAT11"/>
      <sheetName val="AGG,_C11"/>
      <sheetName val="RAB_Kantin11"/>
      <sheetName val="RAB_Rektorat11"/>
      <sheetName val="RAB_Masjid11"/>
      <sheetName val="RAB_Gd_Kuliah11"/>
      <sheetName val="RAB_Asrama_Putri11"/>
      <sheetName val="RAB_Asrama_Putra11"/>
      <sheetName val="RAB_Cottage_4511"/>
      <sheetName val="RAB_Cottage_7011"/>
      <sheetName val="RAB_Cottage_14011"/>
      <sheetName val="1_1_ALAT_TULIS_KANTOR11"/>
      <sheetName val="Rawat_Inap11"/>
      <sheetName val="T__Cs_Log_P_III11"/>
      <sheetName val="anal_P11"/>
      <sheetName val="Pen_Macadam11"/>
      <sheetName val="pry_05_Pegawai11"/>
      <sheetName val="P_M(Monitoring_Sche)12"/>
      <sheetName val="Lab_Sche_(Summary)_12"/>
      <sheetName val="2_1_受電設備棟12"/>
      <sheetName val="2_2_受・防火水槽12"/>
      <sheetName val="2_3_排水処理設備棟12"/>
      <sheetName val="2_4_倉庫棟12"/>
      <sheetName val="2_5_守衛棟12"/>
      <sheetName val="Posisi_Biaya11"/>
      <sheetName val="Satuan_Dasar11"/>
      <sheetName val="S_roomToyota11"/>
      <sheetName val="Rev_Type11"/>
      <sheetName val="tabel_profil11"/>
      <sheetName val="tidak_dipakai11"/>
      <sheetName val="RAB_&amp;_RCO_OWNER_VERS_11"/>
      <sheetName val="anl_sa11"/>
      <sheetName val="B_as11"/>
      <sheetName val="Ahs_211"/>
      <sheetName val="Ahs_111"/>
      <sheetName val="Lap__Minggu_81_(JUNI)11"/>
      <sheetName val="PEMBESIAN_BALOK_INDUK!11"/>
      <sheetName val="anal_Lamp_4a11"/>
      <sheetName val="upah_bahan_11"/>
      <sheetName val="hARGA_SAT4"/>
      <sheetName val="BS final"/>
      <sheetName val="Material Master"/>
      <sheetName val="upah-rtjk"/>
      <sheetName val="FISIK_KEU"/>
      <sheetName val="A6A"/>
      <sheetName val="Rekap_"/>
      <sheetName val="Kuantitas___Harga"/>
      <sheetName val="meth_hsl_nego"/>
      <sheetName val="Resume_utk_Extern"/>
      <sheetName val="Bangunan_Utama"/>
      <sheetName val="Grading_Tahap_1"/>
      <sheetName val="anl_summary"/>
      <sheetName val="metode_"/>
      <sheetName val="Perhitungan_RAB"/>
      <sheetName val="rekap_anl_"/>
      <sheetName val="Koto_Panjang"/>
      <sheetName val="hrg_dasar"/>
      <sheetName val="TIMUBNAN TANAH"/>
      <sheetName val="cetak 5-Rekap BoQ"/>
      <sheetName val="cetak 7-HSD Upah-Bhn"/>
      <sheetName val="Daftar Harga Satuan"/>
      <sheetName val="UPAH PEKERJA"/>
      <sheetName val="Supl"/>
      <sheetName val="GALIAN MEKANIS"/>
      <sheetName val="MONITORING LANTAI"/>
      <sheetName val="R"/>
      <sheetName val="pro ra op"/>
      <sheetName val="B D_AHS6"/>
      <sheetName val="MPEL"/>
      <sheetName val="B _ Norelec"/>
      <sheetName val="Up"/>
      <sheetName val="SE"/>
      <sheetName val="BU"/>
      <sheetName val="U.P_Breakdown"/>
      <sheetName val="ShareCapital "/>
      <sheetName val="Inventories"/>
      <sheetName val="AHCNI (2)"/>
      <sheetName val="HS UPAH"/>
      <sheetName val="HS BAHAN"/>
      <sheetName val="PRODALAT"/>
      <sheetName val="DT PENDUKUNG"/>
      <sheetName val="Cucian"/>
      <sheetName val="kontol"/>
      <sheetName val="HrgUpahBahan"/>
      <sheetName val="501_1"/>
      <sheetName val="Analisa-Harga"/>
      <sheetName val="Analisa1-10"/>
      <sheetName val="Bahan 2008"/>
      <sheetName val="AnlsE1"/>
      <sheetName val="hrg-sat.pek"/>
      <sheetName val="Balok L.1"/>
      <sheetName val="Rekap RAP real (2)"/>
      <sheetName val="CAB 2"/>
      <sheetName val="IPO BoQ"/>
      <sheetName val="L4-Info"/>
      <sheetName val="anlsa alat"/>
      <sheetName val="Data Personalia"/>
      <sheetName val="pembanding"/>
      <sheetName val="ANL- K "/>
      <sheetName val="SNI New"/>
      <sheetName val="MST"/>
      <sheetName val="UP_an"/>
      <sheetName val="Estim"/>
      <sheetName val="HPSK"/>
      <sheetName val="Form-1a"/>
      <sheetName val="lab"/>
      <sheetName val="Harga Material "/>
      <sheetName val="3.ALS-STR-PDS"/>
      <sheetName val="Analis_Upah"/>
      <sheetName val="RAB_JALUR_Lend_tinggi"/>
      <sheetName val="Det Estimasi"/>
      <sheetName val="sulteng"/>
      <sheetName val="sultra"/>
      <sheetName val="001"/>
      <sheetName val="DU&amp;B"/>
      <sheetName val="RATIO"/>
      <sheetName val="_nalisa E"/>
      <sheetName val="BoQ(APBN)"/>
      <sheetName val="BQNK"/>
      <sheetName val="BA_ADD"/>
      <sheetName val="Analisa E"/>
      <sheetName val="Ananalisa K"/>
      <sheetName val="BOW (2)"/>
      <sheetName val="ANALIS ASPAL NO,3"/>
      <sheetName val="ANALIS GAL, BET &amp; pLES NO,4"/>
      <sheetName val="20.1.1 Bahan  &amp; Biaya NO,11"/>
      <sheetName val="22 Operasional NO,12"/>
      <sheetName val="ANAL lump sum NO,6"/>
      <sheetName val="ANALIS SKT 5-10 NO,5"/>
      <sheetName val="Assessment"/>
      <sheetName val="Certificate "/>
      <sheetName val="Bahan&amp; upah"/>
      <sheetName val="ADD_2_(1)"/>
      <sheetName val="ADD_2_(1)1"/>
      <sheetName val="LRK"/>
      <sheetName val="PEND+BIAYA"/>
      <sheetName val="NONCAB"/>
      <sheetName val="lr treas"/>
      <sheetName val="Non-Statistical Sampling Master"/>
      <sheetName val="Two Step Revenue Testing Master"/>
      <sheetName val="Global Data"/>
      <sheetName val="Alternatif1_layout"/>
      <sheetName val="Parameters"/>
      <sheetName val="TARIP"/>
      <sheetName val="F1771-2"/>
      <sheetName val="Report"/>
      <sheetName val="Macro_XLM"/>
      <sheetName val="174_FIS"/>
      <sheetName val="DATA TRANSFER"/>
      <sheetName val="Worksheet-03"/>
      <sheetName val="std.wt."/>
      <sheetName val="Address"/>
      <sheetName val="surat _2_"/>
      <sheetName val="ALFA"/>
      <sheetName val="FA Movement"/>
      <sheetName val="65xa"/>
      <sheetName val="SATUAN_HARGA"/>
      <sheetName val="Anls_1"/>
      <sheetName val="Pas__Batu_Gng"/>
      <sheetName val="ANAL_KOEF"/>
      <sheetName val="An__Biaya_Konst__Pek__Kayu_Ulin"/>
      <sheetName val="Upah_dan_Bahan_"/>
      <sheetName val="E_Adm"/>
      <sheetName val="metode_rutin"/>
      <sheetName val="terendah"/>
      <sheetName val="sub kont"/>
      <sheetName val="Pipa"/>
      <sheetName val="sat-jadi"/>
      <sheetName val="perletakan2"/>
      <sheetName val="ANAL-"/>
      <sheetName val="Pernyataan"/>
      <sheetName val="ANALISA BANGLI"/>
      <sheetName val="A_ars"/>
      <sheetName val="PJ"/>
      <sheetName val="an.dmpu"/>
      <sheetName val="UP MINOR"/>
      <sheetName val="cal borepile"/>
      <sheetName val="FORM_ANALIS"/>
      <sheetName val="13.Nangakara Weir"/>
      <sheetName val="14.Irr.Canal Work"/>
      <sheetName val="15.Irr. Struc.Work"/>
      <sheetName val="16.Pipe Inst."/>
      <sheetName val="18.Lateral Pipe"/>
      <sheetName val="An.Ars"/>
      <sheetName val="Analis Alat"/>
      <sheetName val="bobot"/>
      <sheetName val="SAT-UP"/>
      <sheetName val="Marshall ATB"/>
      <sheetName val="Analisa-H"/>
      <sheetName val="rekap BORONG"/>
      <sheetName val="back up"/>
      <sheetName val="DAFTAR_ISI"/>
      <sheetName val="BHN&amp;UPAH"/>
      <sheetName val="item Spek BM2010 Rev-2"/>
      <sheetName val="RAB garapanku"/>
      <sheetName val="Hitung"/>
      <sheetName val="bill 3.9"/>
      <sheetName val="bahan,upah,alat"/>
      <sheetName val="Bill of Qty MEP"/>
      <sheetName val="Rekap DBAK"/>
      <sheetName val="ME UMY"/>
      <sheetName val="ANALISA ME"/>
      <sheetName val="RPD Total (100%)"/>
      <sheetName val="Agg Ksr&amp;Hls"/>
      <sheetName val="ANALISA GRS TENGAH"/>
      <sheetName val="3-Upah"/>
      <sheetName val="Cek list"/>
      <sheetName val="Terblg"/>
      <sheetName val="PANDUAN"/>
      <sheetName val="5.Anhas"/>
      <sheetName val="Engine"/>
      <sheetName val="BD-LS"/>
      <sheetName val="FINAL"/>
      <sheetName val="KEBALAT"/>
      <sheetName val="Analis harga"/>
      <sheetName val="304_06"/>
      <sheetName val="struktur"/>
      <sheetName val="Uraian Analisa Alat (3)"/>
      <sheetName val="Cipinang"/>
      <sheetName val="Bek_Sloof"/>
      <sheetName val="Hrg-Das"/>
      <sheetName val="Lamp1Analisa"/>
      <sheetName val="Lamp2HS"/>
      <sheetName val="ESC"/>
      <sheetName val="Skor"/>
      <sheetName val="LAIN2"/>
      <sheetName val="Prices"/>
      <sheetName val="HRG BAHAN _ UPAH okk"/>
      <sheetName val="HVAC"/>
      <sheetName val="DIV 5 6"/>
      <sheetName val="Har-sat finish"/>
      <sheetName val="BAHAN MEP"/>
      <sheetName val="COST-SUM"/>
      <sheetName val="SAT PL"/>
      <sheetName val="KBL"/>
      <sheetName val="1.BAHAN"/>
      <sheetName val="Gia"/>
      <sheetName val="ARITMATIK"/>
      <sheetName val="GeneralInfo"/>
      <sheetName val="own"/>
      <sheetName val="An-Alat"/>
      <sheetName val="DPAL"/>
      <sheetName val="AKU"/>
      <sheetName val="rekap bahan dan alat"/>
      <sheetName val="XL4Poppy"/>
      <sheetName val="bhn_Non Lokal"/>
      <sheetName val="CONS."/>
      <sheetName val="BILL"/>
      <sheetName val="MAP 1-2"/>
      <sheetName val="Div.7"/>
      <sheetName val="Div.8"/>
      <sheetName val="Div.6"/>
      <sheetName val="Div.3"/>
      <sheetName val="계수시트"/>
      <sheetName val="Jati Gede"/>
      <sheetName val="Dolar dalam Rp"/>
      <sheetName val="c"/>
      <sheetName val="Terbilang automatis"/>
      <sheetName val="LISTRIK"/>
      <sheetName val="6__CCTV3"/>
      <sheetName val="7__Data3"/>
      <sheetName val="11__PMK3"/>
      <sheetName val="HS__Upah3"/>
      <sheetName val="RKP_013"/>
      <sheetName val="DRAFT_KONSUMEN3"/>
      <sheetName val="Analisa_copy3"/>
      <sheetName val="B_T3"/>
      <sheetName val="Section_2_MastlisteRev023"/>
      <sheetName val="Cable_Data3"/>
      <sheetName val="analis_azaa3"/>
      <sheetName val="DAFTAR__BESI_IWF3"/>
      <sheetName val="ARSUtM_3"/>
      <sheetName val="Analisa_ME_3"/>
      <sheetName val="DAFTAR_BESI_KANAL_C_SIKU3"/>
      <sheetName val="M_Pekerjaan3"/>
      <sheetName val="Prod_Alat3"/>
      <sheetName val="Rek_Cianten33"/>
      <sheetName val="HB_3"/>
      <sheetName val="Rekap_Anl3"/>
      <sheetName val="Ana__PU3"/>
      <sheetName val="1__Rekap_A3"/>
      <sheetName val="BIIL_ASLI3"/>
      <sheetName val="Rekap__2_3"/>
      <sheetName val="6_PEK_ASPAL3"/>
      <sheetName val="GH_Quantity3"/>
      <sheetName val="Gal_Jack_Hammer3"/>
      <sheetName val="RBP_43"/>
      <sheetName val="HSD_(Rate)3"/>
      <sheetName val="RBP_33"/>
      <sheetName val="Lamp__1_3"/>
      <sheetName val="Lamp__23"/>
      <sheetName val="Tabel_HSP3"/>
      <sheetName val="Lookup_definitions3"/>
      <sheetName val="AHS_TITIK_ME3"/>
      <sheetName val="공사금액_내역_(1)3"/>
      <sheetName val="96_123"/>
      <sheetName val="ANALISA_railing3"/>
      <sheetName val="Isian_Biodata3"/>
      <sheetName val="Analisa_Harga_Satuan3"/>
      <sheetName val="analisa_print3"/>
      <sheetName val="INPUT_HARGA3"/>
      <sheetName val="CE_Elec3"/>
      <sheetName val="CATS_Codes3"/>
      <sheetName val="Base_Info3"/>
      <sheetName val="Rekap_Prelim3"/>
      <sheetName val="SUM_STR_KNTR3"/>
      <sheetName val="Kode_rekening_Belanja3"/>
      <sheetName val="Kode_Rekening_Pembiayaan3"/>
      <sheetName val="Kode_Rekening_Pdapatn_Kab_kota3"/>
      <sheetName val="HD_ALAT3"/>
      <sheetName val="New_MADC3"/>
      <sheetName val="610_04a3"/>
      <sheetName val="Sales_Parameter3"/>
      <sheetName val="PRIST_LIST3"/>
      <sheetName val="1_B3"/>
      <sheetName val="rab_ar&amp;str"/>
      <sheetName val="RAB-2"/>
      <sheetName val="ekuitanak"/>
      <sheetName val="Cash2"/>
      <sheetName val="Har-sat-dasr"/>
      <sheetName val="HARIAN"/>
      <sheetName val="bialangsung"/>
      <sheetName val="HSD Bahan"/>
      <sheetName val="PER-HP"/>
      <sheetName val="DSU"/>
      <sheetName val="TS Rekap"/>
      <sheetName val="REKAP_RAP4"/>
      <sheetName val="Cost_Summary7"/>
      <sheetName val="Rek_An5"/>
      <sheetName val="8_4_2_Rambu5"/>
      <sheetName val="Formula_Paket_A5"/>
      <sheetName val="Front_end5"/>
      <sheetName val="Back_End5"/>
      <sheetName val="HS_ALAT6"/>
      <sheetName val="K_-_Drywall-Presd3"/>
      <sheetName val="Rek__Mob3"/>
      <sheetName val="lamp_93"/>
      <sheetName val="Produksi_&amp;_Scedule7"/>
      <sheetName val="pek_tanah_utk_irigasi5"/>
      <sheetName val="BAHAN_&amp;_ALAT3"/>
      <sheetName val="Urut_kabupaten3"/>
      <sheetName val="anal_rab3"/>
      <sheetName val="REKAPITULASI_HARGA_SATUAN3"/>
      <sheetName val="LAP__MINGG3"/>
      <sheetName val="REKAP_beton7"/>
      <sheetName val="RAB_VOL4"/>
      <sheetName val="Signage_Detail7"/>
      <sheetName val="sat_dasar5"/>
      <sheetName val="PL_(MONTHLY)7"/>
      <sheetName val="L_BA_blok7"/>
      <sheetName val="Trading_Comps7"/>
      <sheetName val="UnitRateA_1_II5"/>
      <sheetName val="HRG_BAHAN_&amp;_UPAH_okk7"/>
      <sheetName val="Analis_Kusen_okk7"/>
      <sheetName val="PRY_01-15"/>
      <sheetName val="DATA_25"/>
      <sheetName val="Bahan_&amp;_Upah_20123"/>
      <sheetName val="HSBU_ANA4"/>
      <sheetName val="RAB_14"/>
      <sheetName val="HALAMAN_1-603"/>
      <sheetName val="Indek_Kemahalan3"/>
      <sheetName val="Pemindahan_Penduduk_3"/>
      <sheetName val="Rekap__ME3"/>
      <sheetName val="Surat_Penw__3"/>
      <sheetName val="Pek__Elektrikal3"/>
      <sheetName val="LIFT_DAN_TRAVELATOR3"/>
      <sheetName val="Instalasi_Tata_Udara3"/>
      <sheetName val="rekap_ARS3"/>
      <sheetName val="Target_Raker(10)4"/>
      <sheetName val="WBS_20054"/>
      <sheetName val="est_proy4"/>
      <sheetName val="Alat_Berat3"/>
      <sheetName val="Data_Alat5"/>
      <sheetName val="HRG_UPAH_BAHAN4"/>
      <sheetName val="Analisa_SNI_STANDART_6"/>
      <sheetName val="%_Prog6"/>
      <sheetName val="LEP_AWAL_DES_114"/>
      <sheetName val="TEST_CASE4"/>
      <sheetName val="anl_hsmpu4"/>
      <sheetName val="RBP-_24"/>
      <sheetName val="10_1_(1)4"/>
      <sheetName val="10_1_(2)4"/>
      <sheetName val="10_1_(3)4"/>
      <sheetName val="10_1_(4)4"/>
      <sheetName val="10_1_(5)4"/>
      <sheetName val="화재_탐지_설비4"/>
      <sheetName val="1_REK4"/>
      <sheetName val="RAB_PENAWARAN3"/>
      <sheetName val="List_Material4"/>
      <sheetName val="SCD_ADD_I3"/>
      <sheetName val="Harga_Satuan_Bahan_3"/>
      <sheetName val="F_1_1_G_ST_1A3"/>
      <sheetName val="Encl_-14A3"/>
      <sheetName val="Sewa_Alat3"/>
      <sheetName val="Bill_Item_Ac3"/>
      <sheetName val="an_me3"/>
      <sheetName val="UPAH_&amp;_BHN_ARS3"/>
      <sheetName val="Lampiran_BA_MC3"/>
      <sheetName val="DON_GIA3"/>
      <sheetName val="CHITIET_VL_NC3"/>
      <sheetName val="TONGKE3p_3"/>
      <sheetName val="Hrg_Sat11"/>
      <sheetName val="Upah_&amp;_bahan3"/>
      <sheetName val="form_evaluasi3"/>
      <sheetName val="HSP_dengan_Alat3"/>
      <sheetName val="BAJA_TUL3"/>
      <sheetName val="REKAP_AHSP_A3"/>
      <sheetName val="ANALISA_HARGA_SATUAN_EL_DAN_EC3"/>
      <sheetName val="AN_Tdr4"/>
      <sheetName val="REKAP_BQ_4"/>
      <sheetName val="Galian_13"/>
      <sheetName val="Bill_rekap3"/>
      <sheetName val="HPP_X_Q'TY3"/>
      <sheetName val="Analis_SNI3"/>
      <sheetName val="schedule_-Sisa3"/>
      <sheetName val="RAB_THP13"/>
      <sheetName val="Cost_Analysis3"/>
      <sheetName val="Cost_Range3"/>
      <sheetName val="Equipment_Data3"/>
      <sheetName val="3_1_(3)3"/>
      <sheetName val="Mobilisasi_(2)5"/>
      <sheetName val="Master_Dat4"/>
      <sheetName val="uraian_analisa4"/>
      <sheetName val="Schedule_Yasmin4"/>
      <sheetName val="Schedule_Lingkar_Barat4"/>
      <sheetName val="Schedule_Daan_Mogot4"/>
      <sheetName val="2-Genset_print4"/>
      <sheetName val="P_3-54"/>
      <sheetName val="Analisa_Harga4"/>
      <sheetName val="BHN_DSR4"/>
      <sheetName val="DATA_PROYEK3"/>
      <sheetName val="Div_103"/>
      <sheetName val="schedule_(2)3"/>
      <sheetName val="Upah&amp;_Bahan3"/>
      <sheetName val="Analisa_Upah_&amp;_Bahan_Plum3"/>
      <sheetName val="Laba_JO3"/>
      <sheetName val="LINK-MAST__BASIC_PRICE3"/>
      <sheetName val="RAP_FLAT3"/>
      <sheetName val="HPS_Demak3"/>
      <sheetName val="B_-_Norelec3"/>
      <sheetName val="ANL_TEK_63"/>
      <sheetName val="PERALATAN_3"/>
      <sheetName val="INPUT_HARIAN3"/>
      <sheetName val="S-Curve_(2017)3"/>
      <sheetName val="Metod_TWR3"/>
      <sheetName val="Lamp__3_Analisa3"/>
      <sheetName val="Brd_Unit_Rate3"/>
      <sheetName val="curve_s3"/>
      <sheetName val="3_a__Lap_Hasil_Usaha3"/>
      <sheetName val="Alat_B1"/>
      <sheetName val="Bahan_B1"/>
      <sheetName val="Upah_B1"/>
      <sheetName val="REKAP_RAP5"/>
      <sheetName val="Plat_Lantai_Trestle5"/>
      <sheetName val="Cost_Summary8"/>
      <sheetName val="HRG_SAT_UPH_BHN_PU_20125"/>
      <sheetName val="Hrg_Sat12"/>
      <sheetName val="Rek_An6"/>
      <sheetName val="8_4_2_Rambu6"/>
      <sheetName val="Formula_Paket_A6"/>
      <sheetName val="Front_end6"/>
      <sheetName val="Back_End6"/>
      <sheetName val="HS_ALAT7"/>
      <sheetName val="K_-_Drywall-Presd4"/>
      <sheetName val="Rek__Mob4"/>
      <sheetName val="Rekap__2_4"/>
      <sheetName val="lamp_94"/>
      <sheetName val="Produksi_&amp;_Scedule8"/>
      <sheetName val="pek_tanah_utk_irigasi6"/>
      <sheetName val="BAHAN_&amp;_ALAT4"/>
      <sheetName val="Urut_kabupaten4"/>
      <sheetName val="anal_rab4"/>
      <sheetName val="REKAPITULASI_HARGA_SATUAN4"/>
      <sheetName val="LAP__MINGG4"/>
      <sheetName val="HB_4"/>
      <sheetName val="REKAP_beton8"/>
      <sheetName val="RAB_VOL5"/>
      <sheetName val="Analisa_ME_4"/>
      <sheetName val="RKP_014"/>
      <sheetName val="DRAFT_KONSUMEN4"/>
      <sheetName val="Signage_Detail8"/>
      <sheetName val="sat_dasar6"/>
      <sheetName val="PL_(MONTHLY)8"/>
      <sheetName val="L_BA_blok8"/>
      <sheetName val="Trading_Comps8"/>
      <sheetName val="Daftar_upah_&amp;_material5"/>
      <sheetName val="Spec_ME5"/>
      <sheetName val="Sat_Upah5"/>
      <sheetName val="UnitRateA_1_II6"/>
      <sheetName val="EXTERNAL__(revisi_1)5"/>
      <sheetName val="D_BOARD5"/>
      <sheetName val="PO2_ok5"/>
      <sheetName val="HRG_BAHAN_&amp;_UPAH_okk8"/>
      <sheetName val="Analis_Kusen_okk8"/>
      <sheetName val="backup_mc_05"/>
      <sheetName val="DAFTAR__BESI_IWF4"/>
      <sheetName val="PRY_01-16"/>
      <sheetName val="B_UMUM5"/>
      <sheetName val="DATA_26"/>
      <sheetName val="Soil_Report5"/>
      <sheetName val="INPUT_HARGA4"/>
      <sheetName val="Rekap_Anl4"/>
      <sheetName val="Bahan_&amp;_Upah_20124"/>
      <sheetName val="HSBU_ANA5"/>
      <sheetName val="RAB_15"/>
      <sheetName val="ARSUtM_4"/>
      <sheetName val="DAFTAR_BESI_KANAL_C_SIKU4"/>
      <sheetName val="M_Pekerjaan4"/>
      <sheetName val="Harga_Dasar5"/>
      <sheetName val="HS__Upah4"/>
      <sheetName val="6__CCTV4"/>
      <sheetName val="7__Data4"/>
      <sheetName val="11__PMK4"/>
      <sheetName val="Analisa_Harga_Satuan4"/>
      <sheetName val="HALAMAN_1-604"/>
      <sheetName val="Indek_Kemahalan4"/>
      <sheetName val="Pemindahan_Penduduk_4"/>
      <sheetName val="Rekap__ME4"/>
      <sheetName val="Surat_Penw__4"/>
      <sheetName val="Pek__Elektrikal4"/>
      <sheetName val="LIFT_DAN_TRAVELATOR4"/>
      <sheetName val="Instalasi_Tata_Udara4"/>
      <sheetName val="rekap_ARS4"/>
      <sheetName val="Isian_Biodata4"/>
      <sheetName val="Target_Raker(10)5"/>
      <sheetName val="WBS_20055"/>
      <sheetName val="est_proy5"/>
      <sheetName val="공사금액_내역_(1)4"/>
      <sheetName val="96_124"/>
      <sheetName val="Alat_Berat4"/>
      <sheetName val="Data_Alat6"/>
      <sheetName val="HRG_UPAH_BAHAN5"/>
      <sheetName val="Analisa_SNI_STANDART_7"/>
      <sheetName val="%_Prog7"/>
      <sheetName val="LEP_AWAL_DES_115"/>
      <sheetName val="TEST_CASE5"/>
      <sheetName val="anl_hsmpu5"/>
      <sheetName val="RBP-_25"/>
      <sheetName val="10_1_(1)5"/>
      <sheetName val="10_1_(2)5"/>
      <sheetName val="10_1_(3)5"/>
      <sheetName val="10_1_(4)5"/>
      <sheetName val="10_1_(5)5"/>
      <sheetName val="화재_탐지_설비5"/>
      <sheetName val="1_REK5"/>
      <sheetName val="RAB_PENAWARAN4"/>
      <sheetName val="Analisa_copy4"/>
      <sheetName val="rab_strktr_ars_print5"/>
      <sheetName val="List_Material5"/>
      <sheetName val="SCD_ADD_I4"/>
      <sheetName val="Harga_Satuan_Bahan_4"/>
      <sheetName val="REKAP_ELEKTRIKAL5"/>
      <sheetName val="F_1_1_G_ST_1A4"/>
      <sheetName val="CATS_Codes4"/>
      <sheetName val="1__Rekap_A4"/>
      <sheetName val="Encl_-14A4"/>
      <sheetName val="Sewa_Alat4"/>
      <sheetName val="Bill_Item_Ac4"/>
      <sheetName val="an_me4"/>
      <sheetName val="UPAH_&amp;_BHN_ARS4"/>
      <sheetName val="Lampiran_BA_MC4"/>
      <sheetName val="DON_GIA4"/>
      <sheetName val="CHITIET_VL_NC4"/>
      <sheetName val="TONGKE3p_4"/>
      <sheetName val="Base_Info4"/>
      <sheetName val="Ana__PU4"/>
      <sheetName val="New_MADC4"/>
      <sheetName val="HD_ALAT4"/>
      <sheetName val="Sales_Parameter4"/>
      <sheetName val="PRIST_LIST4"/>
      <sheetName val="Hrg_Sat13"/>
      <sheetName val="610_04a4"/>
      <sheetName val="Upah_&amp;_bahan4"/>
      <sheetName val="form_evaluasi4"/>
      <sheetName val="6_PEK_ASPAL4"/>
      <sheetName val="GH_Quantity4"/>
      <sheetName val="Gal_Jack_Hammer4"/>
      <sheetName val="AHS_TITIK_ME4"/>
      <sheetName val="HSP_dengan_Alat4"/>
      <sheetName val="BAJA_TUL4"/>
      <sheetName val="REKAP_AHSP_A4"/>
      <sheetName val="ANALISA_HARGA_SATUAN_EL_DAN_EC4"/>
      <sheetName val="Prod_Alat4"/>
      <sheetName val="Rek_Cianten34"/>
      <sheetName val="BIIL_ASLI4"/>
      <sheetName val="AN_Tdr5"/>
      <sheetName val="REKAP_BQ_5"/>
      <sheetName val="Galian_14"/>
      <sheetName val="Bill_rekap4"/>
      <sheetName val="HPP_X_Q'TY4"/>
      <sheetName val="analisa_print4"/>
      <sheetName val="1_B4"/>
      <sheetName val="RBP_44"/>
      <sheetName val="HSD_(Rate)4"/>
      <sheetName val="RBP_34"/>
      <sheetName val="Lamp__1_4"/>
      <sheetName val="Lamp__24"/>
      <sheetName val="Analis_SNI4"/>
      <sheetName val="schedule_-Sisa4"/>
      <sheetName val="RAB_THP14"/>
      <sheetName val="Cost_Analysis4"/>
      <sheetName val="Cost_Range4"/>
      <sheetName val="Equipment_Data4"/>
      <sheetName val="3_1_(3)4"/>
      <sheetName val="Mobilisasi_(2)6"/>
      <sheetName val="Master_Dat5"/>
      <sheetName val="uraian_analisa5"/>
      <sheetName val="Schedule_Yasmin5"/>
      <sheetName val="Schedule_Lingkar_Barat5"/>
      <sheetName val="Schedule_Daan_Mogot5"/>
      <sheetName val="2-Genset_print5"/>
      <sheetName val="P_3-55"/>
      <sheetName val="Analisa_Harga5"/>
      <sheetName val="BHN_DSR5"/>
      <sheetName val="DATA_PROYEK4"/>
      <sheetName val="Div_104"/>
      <sheetName val="schedule_(2)4"/>
      <sheetName val="Upah&amp;_Bahan4"/>
      <sheetName val="Analisa_Upah_&amp;_Bahan_Plum4"/>
      <sheetName val="CE_Elec4"/>
      <sheetName val="Laba_JO4"/>
      <sheetName val="LINK-MAST__BASIC_PRICE4"/>
      <sheetName val="RAP_FLAT4"/>
      <sheetName val="HPS_Demak4"/>
      <sheetName val="ANALISA_railing4"/>
      <sheetName val="B_-_Norelec4"/>
      <sheetName val="ANL_TEK_64"/>
      <sheetName val="Tabel_HSP4"/>
      <sheetName val="PERALATAN_4"/>
      <sheetName val="B_T4"/>
      <sheetName val="INPUT_HARIAN4"/>
      <sheetName val="S-Curve_(2017)4"/>
      <sheetName val="Metod_TWR4"/>
      <sheetName val="Section_2_MastlisteRev024"/>
      <sheetName val="Cable_Data4"/>
      <sheetName val="analis_azaa4"/>
      <sheetName val="Lamp__3_Analisa4"/>
      <sheetName val="Brd_Unit_Rate4"/>
      <sheetName val="curve_s4"/>
      <sheetName val="3_a__Lap_Hasil_Usaha4"/>
      <sheetName val="Faktor_Konversi2"/>
      <sheetName val="MARK_UP2"/>
      <sheetName val="Rekap_Rutin2"/>
      <sheetName val="Rekap_Rutin_Jembatan2"/>
      <sheetName val="Alat_B2"/>
      <sheetName val="Bahan_B2"/>
      <sheetName val="Upah_B2"/>
      <sheetName val="1001_15a (2)"/>
      <sheetName val="D 10 Analisa HSP"/>
      <sheetName val="경비"/>
      <sheetName val="L_23"/>
      <sheetName val="COVERUSRP"/>
      <sheetName val="DATA_BASE"/>
      <sheetName val="SD_(1)"/>
      <sheetName val="BL_(1)"/>
      <sheetName val="_"/>
      <sheetName val="Finishing_Warehouse"/>
      <sheetName val="material_"/>
      <sheetName val="D_&amp;_W_sizes"/>
      <sheetName val="Alat_PL"/>
      <sheetName val="Material_List_T_55_M_"/>
      <sheetName val="Analisa_Tend"/>
      <sheetName val="6PILE__(돌출)"/>
      <sheetName val="1_General_"/>
      <sheetName val="TIME_SCHEDULE"/>
      <sheetName val="Sur_Site"/>
      <sheetName val="Tunduk Panitia"/>
      <sheetName val="Statistik DTJK"/>
      <sheetName val="steam outlet"/>
      <sheetName val="2.1"/>
      <sheetName val="Daf Hg Satuan"/>
      <sheetName val="urain teknis"/>
      <sheetName val="Spool Index"/>
      <sheetName val="Control   Fab Finishing   "/>
      <sheetName val="BQ Gab"/>
      <sheetName val="mob (2)"/>
      <sheetName val="SekMod.2"/>
      <sheetName val="format 1"/>
      <sheetName val="B.Dsr"/>
      <sheetName val="analisa stripping"/>
      <sheetName val="H_bahan"/>
      <sheetName val="hrgsat"/>
      <sheetName val="Analisa (2)"/>
      <sheetName val="Dashboard"/>
      <sheetName val="NLsimpro"/>
      <sheetName val="List RFP"/>
      <sheetName val="PARAMETRES"/>
      <sheetName val="CND"/>
      <sheetName val="List_RFP"/>
      <sheetName val="List_RFP1"/>
      <sheetName val="List_RFP2"/>
      <sheetName val="List_RFP3"/>
      <sheetName val="List_RFP4"/>
      <sheetName val="laporan96"/>
      <sheetName val="Results"/>
      <sheetName val="RPP01-5"/>
      <sheetName val="MONITORING WT"/>
      <sheetName val="PACKAGES"/>
      <sheetName val="KSO&amp;SK"/>
      <sheetName val="Satuan U &amp; B"/>
      <sheetName val="Tblng. GB.6"/>
      <sheetName val="Analisa Mob. 2"/>
      <sheetName val="Analisa Mob.1"/>
      <sheetName val="Schedul"/>
      <sheetName val="Analisa CK"/>
      <sheetName val="s.g.exx"/>
      <sheetName val="Hrg Uph Bhn"/>
      <sheetName val="AURORA"/>
      <sheetName val="SK"/>
      <sheetName val="Harga Satuan Dasar"/>
      <sheetName val="BAP-MC1-4"/>
      <sheetName val="HRG.TRIWULAN II 2009"/>
      <sheetName val="D.UPH&amp;PEK"/>
      <sheetName val="shor"/>
      <sheetName val="div-6"/>
      <sheetName val="k300 123"/>
      <sheetName val="analisa stroke"/>
      <sheetName val="Summary mechanical"/>
      <sheetName val="MASTER BAHAN ME"/>
      <sheetName val="DATA1"/>
      <sheetName val="rekap_bul"/>
      <sheetName val="BQ_JALAN"/>
      <sheetName val="BAHAN__lap"/>
      <sheetName val="Harga_Bahan_&amp;_Upah"/>
      <sheetName val="IPK TW1"/>
      <sheetName val="Slab"/>
      <sheetName val="REKAP STRUKTUR"/>
      <sheetName val="AHS WIKA"/>
      <sheetName val="PERF TEST Pre MP"/>
      <sheetName val="UPRICE_AN"/>
      <sheetName val="anaUTama"/>
      <sheetName val="B&amp;U"/>
      <sheetName val="abk 5-14"/>
      <sheetName val="4-Quarry"/>
      <sheetName val="RAPI"/>
      <sheetName val="INTRODUCTION"/>
      <sheetName val="Daft Harg"/>
      <sheetName val="NP(2)"/>
      <sheetName val="ana;isa"/>
      <sheetName val="rekapJAB"/>
      <sheetName val="hsd Upah"/>
      <sheetName val="hsd Alat"/>
      <sheetName val="Real Siap badan"/>
      <sheetName val="Analisa-alt"/>
      <sheetName val="rab me (by owner) "/>
      <sheetName val="BQ (by owner)"/>
      <sheetName val="rab me (fisik)"/>
      <sheetName val="base price"/>
      <sheetName val="Price-analysis 2"/>
      <sheetName val="Statprod gab"/>
      <sheetName val="anaMob"/>
      <sheetName val="k-320"/>
      <sheetName val="k-520"/>
      <sheetName val="k-121"/>
      <sheetName val="SALURAN"/>
      <sheetName val="T&amp;B_BULK_TOTAL"/>
      <sheetName val="Upah, Bahan , Alat"/>
      <sheetName val="H Satuan Dasar"/>
      <sheetName val="HSTANAH.XLS"/>
      <sheetName val="RAB SIPIL"/>
      <sheetName val="D3.1"/>
      <sheetName val="MC-00"/>
      <sheetName val="DIV 8"/>
      <sheetName val="DIV 7"/>
      <sheetName val="DIV 2"/>
      <sheetName val="Ans Kom Precast"/>
      <sheetName val="A H S"/>
      <sheetName val="div 4"/>
    </sheetNames>
    <sheetDataSet>
      <sheetData sheetId="0" refreshError="1"/>
      <sheetData sheetId="1" refreshError="1"/>
      <sheetData sheetId="2"/>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sheetData sheetId="1004"/>
      <sheetData sheetId="1005"/>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sheetData sheetId="1030"/>
      <sheetData sheetId="1031"/>
      <sheetData sheetId="1032"/>
      <sheetData sheetId="1033"/>
      <sheetData sheetId="1034"/>
      <sheetData sheetId="1035"/>
      <sheetData sheetId="1036">
        <row r="12">
          <cell r="E12">
            <v>3250</v>
          </cell>
        </row>
      </sheetData>
      <sheetData sheetId="1037"/>
      <sheetData sheetId="1038"/>
      <sheetData sheetId="1039">
        <row r="12">
          <cell r="E12">
            <v>3250</v>
          </cell>
        </row>
      </sheetData>
      <sheetData sheetId="1040"/>
      <sheetData sheetId="1041"/>
      <sheetData sheetId="1042"/>
      <sheetData sheetId="1043"/>
      <sheetData sheetId="1044"/>
      <sheetData sheetId="1045"/>
      <sheetData sheetId="1046"/>
      <sheetData sheetId="1047"/>
      <sheetData sheetId="1048"/>
      <sheetData sheetId="1049"/>
      <sheetData sheetId="1050">
        <row r="12">
          <cell r="E12">
            <v>3250</v>
          </cell>
        </row>
      </sheetData>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refreshError="1"/>
      <sheetData sheetId="1132" refreshError="1"/>
      <sheetData sheetId="1133" refreshError="1"/>
      <sheetData sheetId="1134" refreshError="1"/>
      <sheetData sheetId="1135"/>
      <sheetData sheetId="1136"/>
      <sheetData sheetId="1137">
        <row r="12">
          <cell r="E12">
            <v>3250</v>
          </cell>
        </row>
      </sheetData>
      <sheetData sheetId="1138"/>
      <sheetData sheetId="1139"/>
      <sheetData sheetId="1140" refreshError="1"/>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ow r="12">
          <cell r="E12">
            <v>3250</v>
          </cell>
        </row>
      </sheetData>
      <sheetData sheetId="1161">
        <row r="12">
          <cell r="E12">
            <v>3250</v>
          </cell>
        </row>
      </sheetData>
      <sheetData sheetId="1162">
        <row r="12">
          <cell r="E12">
            <v>3250</v>
          </cell>
        </row>
      </sheetData>
      <sheetData sheetId="1163">
        <row r="12">
          <cell r="E12">
            <v>3250</v>
          </cell>
        </row>
      </sheetData>
      <sheetData sheetId="1164">
        <row r="12">
          <cell r="E12">
            <v>3250</v>
          </cell>
        </row>
      </sheetData>
      <sheetData sheetId="1165">
        <row r="12">
          <cell r="E12">
            <v>3250</v>
          </cell>
        </row>
      </sheetData>
      <sheetData sheetId="1166">
        <row r="12">
          <cell r="E12">
            <v>3250</v>
          </cell>
        </row>
      </sheetData>
      <sheetData sheetId="1167">
        <row r="12">
          <cell r="E12">
            <v>3250</v>
          </cell>
        </row>
      </sheetData>
      <sheetData sheetId="1168">
        <row r="12">
          <cell r="E12">
            <v>3250</v>
          </cell>
        </row>
      </sheetData>
      <sheetData sheetId="1169">
        <row r="12">
          <cell r="E12">
            <v>3250</v>
          </cell>
        </row>
      </sheetData>
      <sheetData sheetId="1170">
        <row r="12">
          <cell r="E12">
            <v>3250</v>
          </cell>
        </row>
      </sheetData>
      <sheetData sheetId="1171">
        <row r="12">
          <cell r="E12">
            <v>3250</v>
          </cell>
        </row>
      </sheetData>
      <sheetData sheetId="1172">
        <row r="12">
          <cell r="E12">
            <v>3250</v>
          </cell>
        </row>
      </sheetData>
      <sheetData sheetId="1173">
        <row r="12">
          <cell r="E12">
            <v>3250</v>
          </cell>
        </row>
      </sheetData>
      <sheetData sheetId="1174">
        <row r="12">
          <cell r="E12">
            <v>3250</v>
          </cell>
        </row>
      </sheetData>
      <sheetData sheetId="1175">
        <row r="12">
          <cell r="E12">
            <v>3250</v>
          </cell>
        </row>
      </sheetData>
      <sheetData sheetId="1176">
        <row r="12">
          <cell r="E12">
            <v>3250</v>
          </cell>
        </row>
      </sheetData>
      <sheetData sheetId="1177">
        <row r="12">
          <cell r="E12">
            <v>3250</v>
          </cell>
        </row>
      </sheetData>
      <sheetData sheetId="1178">
        <row r="12">
          <cell r="E12">
            <v>3250</v>
          </cell>
        </row>
      </sheetData>
      <sheetData sheetId="1179">
        <row r="12">
          <cell r="E12">
            <v>3250</v>
          </cell>
        </row>
      </sheetData>
      <sheetData sheetId="1180">
        <row r="12">
          <cell r="E12">
            <v>3250</v>
          </cell>
        </row>
      </sheetData>
      <sheetData sheetId="1181">
        <row r="12">
          <cell r="E12">
            <v>3250</v>
          </cell>
        </row>
      </sheetData>
      <sheetData sheetId="1182">
        <row r="12">
          <cell r="E12">
            <v>3250</v>
          </cell>
        </row>
      </sheetData>
      <sheetData sheetId="1183">
        <row r="12">
          <cell r="E12">
            <v>3250</v>
          </cell>
        </row>
      </sheetData>
      <sheetData sheetId="1184">
        <row r="12">
          <cell r="E12">
            <v>3250</v>
          </cell>
        </row>
      </sheetData>
      <sheetData sheetId="1185">
        <row r="12">
          <cell r="E12">
            <v>3250</v>
          </cell>
        </row>
      </sheetData>
      <sheetData sheetId="1186">
        <row r="12">
          <cell r="E12">
            <v>3250</v>
          </cell>
        </row>
      </sheetData>
      <sheetData sheetId="1187">
        <row r="12">
          <cell r="E12">
            <v>3250</v>
          </cell>
        </row>
      </sheetData>
      <sheetData sheetId="1188">
        <row r="12">
          <cell r="E12">
            <v>3250</v>
          </cell>
        </row>
      </sheetData>
      <sheetData sheetId="1189">
        <row r="12">
          <cell r="E12">
            <v>3250</v>
          </cell>
        </row>
      </sheetData>
      <sheetData sheetId="1190">
        <row r="12">
          <cell r="E12">
            <v>3250</v>
          </cell>
        </row>
      </sheetData>
      <sheetData sheetId="1191">
        <row r="12">
          <cell r="E12">
            <v>3250</v>
          </cell>
        </row>
      </sheetData>
      <sheetData sheetId="1192"/>
      <sheetData sheetId="1193">
        <row r="12">
          <cell r="E12">
            <v>3250</v>
          </cell>
        </row>
      </sheetData>
      <sheetData sheetId="1194">
        <row r="12">
          <cell r="E12">
            <v>3250</v>
          </cell>
        </row>
      </sheetData>
      <sheetData sheetId="1195">
        <row r="12">
          <cell r="E12">
            <v>3250</v>
          </cell>
        </row>
      </sheetData>
      <sheetData sheetId="1196">
        <row r="12">
          <cell r="E12">
            <v>3250</v>
          </cell>
        </row>
      </sheetData>
      <sheetData sheetId="1197">
        <row r="12">
          <cell r="E12">
            <v>3250</v>
          </cell>
        </row>
      </sheetData>
      <sheetData sheetId="1198">
        <row r="12">
          <cell r="E12">
            <v>3250</v>
          </cell>
        </row>
      </sheetData>
      <sheetData sheetId="1199">
        <row r="12">
          <cell r="E12">
            <v>3250</v>
          </cell>
        </row>
      </sheetData>
      <sheetData sheetId="1200">
        <row r="12">
          <cell r="E12">
            <v>3250</v>
          </cell>
        </row>
      </sheetData>
      <sheetData sheetId="1201">
        <row r="12">
          <cell r="E12">
            <v>3250</v>
          </cell>
        </row>
      </sheetData>
      <sheetData sheetId="1202">
        <row r="12">
          <cell r="E12">
            <v>3250</v>
          </cell>
        </row>
      </sheetData>
      <sheetData sheetId="1203">
        <row r="12">
          <cell r="E12">
            <v>3250</v>
          </cell>
        </row>
      </sheetData>
      <sheetData sheetId="1204">
        <row r="12">
          <cell r="E12">
            <v>3250</v>
          </cell>
        </row>
      </sheetData>
      <sheetData sheetId="1205">
        <row r="12">
          <cell r="E12">
            <v>3250</v>
          </cell>
        </row>
      </sheetData>
      <sheetData sheetId="1206">
        <row r="12">
          <cell r="E12">
            <v>3250</v>
          </cell>
        </row>
      </sheetData>
      <sheetData sheetId="1207">
        <row r="12">
          <cell r="E12">
            <v>3250</v>
          </cell>
        </row>
      </sheetData>
      <sheetData sheetId="1208">
        <row r="12">
          <cell r="E12">
            <v>3250</v>
          </cell>
        </row>
      </sheetData>
      <sheetData sheetId="1209">
        <row r="12">
          <cell r="E12">
            <v>3250</v>
          </cell>
        </row>
      </sheetData>
      <sheetData sheetId="1210">
        <row r="12">
          <cell r="E12">
            <v>3250</v>
          </cell>
        </row>
      </sheetData>
      <sheetData sheetId="1211">
        <row r="12">
          <cell r="E12">
            <v>3250</v>
          </cell>
        </row>
      </sheetData>
      <sheetData sheetId="1212">
        <row r="12">
          <cell r="E12">
            <v>3250</v>
          </cell>
        </row>
      </sheetData>
      <sheetData sheetId="1213">
        <row r="12">
          <cell r="E12">
            <v>3250</v>
          </cell>
        </row>
      </sheetData>
      <sheetData sheetId="1214">
        <row r="12">
          <cell r="E12">
            <v>3250</v>
          </cell>
        </row>
      </sheetData>
      <sheetData sheetId="1215">
        <row r="12">
          <cell r="E12">
            <v>3250</v>
          </cell>
        </row>
      </sheetData>
      <sheetData sheetId="1216">
        <row r="12">
          <cell r="E12">
            <v>3250</v>
          </cell>
        </row>
      </sheetData>
      <sheetData sheetId="1217">
        <row r="12">
          <cell r="E12">
            <v>3250</v>
          </cell>
        </row>
      </sheetData>
      <sheetData sheetId="1218">
        <row r="12">
          <cell r="E12">
            <v>3250</v>
          </cell>
        </row>
      </sheetData>
      <sheetData sheetId="1219">
        <row r="12">
          <cell r="E12">
            <v>3250</v>
          </cell>
        </row>
      </sheetData>
      <sheetData sheetId="1220">
        <row r="12">
          <cell r="E12">
            <v>3250</v>
          </cell>
        </row>
      </sheetData>
      <sheetData sheetId="1221">
        <row r="12">
          <cell r="E12">
            <v>3250</v>
          </cell>
        </row>
      </sheetData>
      <sheetData sheetId="1222">
        <row r="12">
          <cell r="E12">
            <v>3250</v>
          </cell>
        </row>
      </sheetData>
      <sheetData sheetId="1223">
        <row r="12">
          <cell r="E12">
            <v>3250</v>
          </cell>
        </row>
      </sheetData>
      <sheetData sheetId="1224">
        <row r="12">
          <cell r="E12">
            <v>3250</v>
          </cell>
        </row>
      </sheetData>
      <sheetData sheetId="1225">
        <row r="12">
          <cell r="E12">
            <v>3250</v>
          </cell>
        </row>
      </sheetData>
      <sheetData sheetId="1226">
        <row r="12">
          <cell r="E12">
            <v>3250</v>
          </cell>
        </row>
      </sheetData>
      <sheetData sheetId="1227">
        <row r="12">
          <cell r="E12">
            <v>3250</v>
          </cell>
        </row>
      </sheetData>
      <sheetData sheetId="1228">
        <row r="12">
          <cell r="E12">
            <v>3250</v>
          </cell>
        </row>
      </sheetData>
      <sheetData sheetId="1229">
        <row r="12">
          <cell r="E12">
            <v>3250</v>
          </cell>
        </row>
      </sheetData>
      <sheetData sheetId="1230">
        <row r="12">
          <cell r="E12">
            <v>3250</v>
          </cell>
        </row>
      </sheetData>
      <sheetData sheetId="1231">
        <row r="12">
          <cell r="E12">
            <v>3250</v>
          </cell>
        </row>
      </sheetData>
      <sheetData sheetId="1232">
        <row r="12">
          <cell r="E12">
            <v>3250</v>
          </cell>
        </row>
      </sheetData>
      <sheetData sheetId="1233">
        <row r="12">
          <cell r="E12">
            <v>3250</v>
          </cell>
        </row>
      </sheetData>
      <sheetData sheetId="1234">
        <row r="12">
          <cell r="E12">
            <v>3250</v>
          </cell>
        </row>
      </sheetData>
      <sheetData sheetId="1235">
        <row r="12">
          <cell r="E12">
            <v>3250</v>
          </cell>
        </row>
      </sheetData>
      <sheetData sheetId="1236">
        <row r="12">
          <cell r="E12">
            <v>3250</v>
          </cell>
        </row>
      </sheetData>
      <sheetData sheetId="1237">
        <row r="12">
          <cell r="E12">
            <v>3250</v>
          </cell>
        </row>
      </sheetData>
      <sheetData sheetId="1238">
        <row r="12">
          <cell r="E12">
            <v>3250</v>
          </cell>
        </row>
      </sheetData>
      <sheetData sheetId="1239">
        <row r="12">
          <cell r="E12">
            <v>3250</v>
          </cell>
        </row>
      </sheetData>
      <sheetData sheetId="1240">
        <row r="12">
          <cell r="E12">
            <v>3250</v>
          </cell>
        </row>
      </sheetData>
      <sheetData sheetId="1241">
        <row r="12">
          <cell r="E12">
            <v>3250</v>
          </cell>
        </row>
      </sheetData>
      <sheetData sheetId="1242">
        <row r="12">
          <cell r="E12">
            <v>3250</v>
          </cell>
        </row>
      </sheetData>
      <sheetData sheetId="1243">
        <row r="12">
          <cell r="E12">
            <v>3250</v>
          </cell>
        </row>
      </sheetData>
      <sheetData sheetId="1244">
        <row r="12">
          <cell r="E12">
            <v>3250</v>
          </cell>
        </row>
      </sheetData>
      <sheetData sheetId="1245">
        <row r="12">
          <cell r="E12">
            <v>3250</v>
          </cell>
        </row>
      </sheetData>
      <sheetData sheetId="1246">
        <row r="12">
          <cell r="E12">
            <v>3250</v>
          </cell>
        </row>
      </sheetData>
      <sheetData sheetId="1247">
        <row r="12">
          <cell r="E12">
            <v>3250</v>
          </cell>
        </row>
      </sheetData>
      <sheetData sheetId="1248">
        <row r="12">
          <cell r="E12">
            <v>3250</v>
          </cell>
        </row>
      </sheetData>
      <sheetData sheetId="1249">
        <row r="12">
          <cell r="E12">
            <v>3250</v>
          </cell>
        </row>
      </sheetData>
      <sheetData sheetId="1250">
        <row r="12">
          <cell r="E12">
            <v>3250</v>
          </cell>
        </row>
      </sheetData>
      <sheetData sheetId="1251">
        <row r="12">
          <cell r="E12">
            <v>3250</v>
          </cell>
        </row>
      </sheetData>
      <sheetData sheetId="1252">
        <row r="12">
          <cell r="E12">
            <v>3250</v>
          </cell>
        </row>
      </sheetData>
      <sheetData sheetId="1253">
        <row r="12">
          <cell r="E12">
            <v>3250</v>
          </cell>
        </row>
      </sheetData>
      <sheetData sheetId="1254">
        <row r="12">
          <cell r="E12">
            <v>3250</v>
          </cell>
        </row>
      </sheetData>
      <sheetData sheetId="1255">
        <row r="12">
          <cell r="E12">
            <v>3250</v>
          </cell>
        </row>
      </sheetData>
      <sheetData sheetId="1256">
        <row r="12">
          <cell r="E12">
            <v>3250</v>
          </cell>
        </row>
      </sheetData>
      <sheetData sheetId="1257">
        <row r="12">
          <cell r="E12">
            <v>3250</v>
          </cell>
        </row>
      </sheetData>
      <sheetData sheetId="1258">
        <row r="12">
          <cell r="E12">
            <v>3250</v>
          </cell>
        </row>
      </sheetData>
      <sheetData sheetId="1259">
        <row r="12">
          <cell r="E12">
            <v>3250</v>
          </cell>
        </row>
      </sheetData>
      <sheetData sheetId="1260">
        <row r="12">
          <cell r="E12">
            <v>3250</v>
          </cell>
        </row>
      </sheetData>
      <sheetData sheetId="1261">
        <row r="12">
          <cell r="E12">
            <v>3250</v>
          </cell>
        </row>
      </sheetData>
      <sheetData sheetId="1262">
        <row r="12">
          <cell r="E12">
            <v>3250</v>
          </cell>
        </row>
      </sheetData>
      <sheetData sheetId="1263">
        <row r="12">
          <cell r="E12">
            <v>3250</v>
          </cell>
        </row>
      </sheetData>
      <sheetData sheetId="1264">
        <row r="12">
          <cell r="E12">
            <v>3250</v>
          </cell>
        </row>
      </sheetData>
      <sheetData sheetId="1265">
        <row r="12">
          <cell r="E12">
            <v>3250</v>
          </cell>
        </row>
      </sheetData>
      <sheetData sheetId="1266">
        <row r="12">
          <cell r="E12">
            <v>3250</v>
          </cell>
        </row>
      </sheetData>
      <sheetData sheetId="1267">
        <row r="12">
          <cell r="E12">
            <v>3250</v>
          </cell>
        </row>
      </sheetData>
      <sheetData sheetId="1268">
        <row r="12">
          <cell r="E12">
            <v>3250</v>
          </cell>
        </row>
      </sheetData>
      <sheetData sheetId="1269">
        <row r="12">
          <cell r="E12">
            <v>3250</v>
          </cell>
        </row>
      </sheetData>
      <sheetData sheetId="1270">
        <row r="12">
          <cell r="E12">
            <v>3250</v>
          </cell>
        </row>
      </sheetData>
      <sheetData sheetId="1271">
        <row r="12">
          <cell r="E12">
            <v>3250</v>
          </cell>
        </row>
      </sheetData>
      <sheetData sheetId="1272">
        <row r="12">
          <cell r="E12">
            <v>3250</v>
          </cell>
        </row>
      </sheetData>
      <sheetData sheetId="1273">
        <row r="12">
          <cell r="E12">
            <v>3250</v>
          </cell>
        </row>
      </sheetData>
      <sheetData sheetId="1274">
        <row r="12">
          <cell r="E12">
            <v>3250</v>
          </cell>
        </row>
      </sheetData>
      <sheetData sheetId="1275">
        <row r="12">
          <cell r="E12">
            <v>3250</v>
          </cell>
        </row>
      </sheetData>
      <sheetData sheetId="1276">
        <row r="12">
          <cell r="E12">
            <v>3250</v>
          </cell>
        </row>
      </sheetData>
      <sheetData sheetId="1277">
        <row r="12">
          <cell r="E12">
            <v>3250</v>
          </cell>
        </row>
      </sheetData>
      <sheetData sheetId="1278">
        <row r="12">
          <cell r="E12">
            <v>3250</v>
          </cell>
        </row>
      </sheetData>
      <sheetData sheetId="1279">
        <row r="12">
          <cell r="E12">
            <v>3250</v>
          </cell>
        </row>
      </sheetData>
      <sheetData sheetId="1280">
        <row r="12">
          <cell r="E12">
            <v>3250</v>
          </cell>
        </row>
      </sheetData>
      <sheetData sheetId="1281">
        <row r="12">
          <cell r="E12">
            <v>3250</v>
          </cell>
        </row>
      </sheetData>
      <sheetData sheetId="1282">
        <row r="12">
          <cell r="E12">
            <v>3250</v>
          </cell>
        </row>
      </sheetData>
      <sheetData sheetId="1283">
        <row r="12">
          <cell r="E12">
            <v>3250</v>
          </cell>
        </row>
      </sheetData>
      <sheetData sheetId="1284">
        <row r="12">
          <cell r="E12">
            <v>3250</v>
          </cell>
        </row>
      </sheetData>
      <sheetData sheetId="1285">
        <row r="12">
          <cell r="E12">
            <v>3250</v>
          </cell>
        </row>
      </sheetData>
      <sheetData sheetId="1286">
        <row r="12">
          <cell r="E12">
            <v>3250</v>
          </cell>
        </row>
      </sheetData>
      <sheetData sheetId="1287">
        <row r="12">
          <cell r="E12">
            <v>3250</v>
          </cell>
        </row>
      </sheetData>
      <sheetData sheetId="1288">
        <row r="12">
          <cell r="E12">
            <v>3250</v>
          </cell>
        </row>
      </sheetData>
      <sheetData sheetId="1289">
        <row r="12">
          <cell r="E12">
            <v>3250</v>
          </cell>
        </row>
      </sheetData>
      <sheetData sheetId="1290">
        <row r="12">
          <cell r="E12">
            <v>3250</v>
          </cell>
        </row>
      </sheetData>
      <sheetData sheetId="1291">
        <row r="12">
          <cell r="E12">
            <v>3250</v>
          </cell>
        </row>
      </sheetData>
      <sheetData sheetId="1292">
        <row r="12">
          <cell r="E12">
            <v>3250</v>
          </cell>
        </row>
      </sheetData>
      <sheetData sheetId="1293">
        <row r="12">
          <cell r="E12">
            <v>3250</v>
          </cell>
        </row>
      </sheetData>
      <sheetData sheetId="1294">
        <row r="12">
          <cell r="E12">
            <v>3250</v>
          </cell>
        </row>
      </sheetData>
      <sheetData sheetId="1295">
        <row r="12">
          <cell r="E12">
            <v>3250</v>
          </cell>
        </row>
      </sheetData>
      <sheetData sheetId="1296">
        <row r="12">
          <cell r="E12">
            <v>3250</v>
          </cell>
        </row>
      </sheetData>
      <sheetData sheetId="1297">
        <row r="12">
          <cell r="E12">
            <v>3250</v>
          </cell>
        </row>
      </sheetData>
      <sheetData sheetId="1298">
        <row r="12">
          <cell r="E12">
            <v>3250</v>
          </cell>
        </row>
      </sheetData>
      <sheetData sheetId="1299">
        <row r="12">
          <cell r="E12">
            <v>3250</v>
          </cell>
        </row>
      </sheetData>
      <sheetData sheetId="1300">
        <row r="12">
          <cell r="E12">
            <v>3250</v>
          </cell>
        </row>
      </sheetData>
      <sheetData sheetId="1301">
        <row r="12">
          <cell r="E12">
            <v>3250</v>
          </cell>
        </row>
      </sheetData>
      <sheetData sheetId="1302">
        <row r="12">
          <cell r="E12">
            <v>3250</v>
          </cell>
        </row>
      </sheetData>
      <sheetData sheetId="1303">
        <row r="12">
          <cell r="E12">
            <v>3250</v>
          </cell>
        </row>
      </sheetData>
      <sheetData sheetId="1304">
        <row r="12">
          <cell r="E12">
            <v>3250</v>
          </cell>
        </row>
      </sheetData>
      <sheetData sheetId="1305">
        <row r="12">
          <cell r="E12">
            <v>3250</v>
          </cell>
        </row>
      </sheetData>
      <sheetData sheetId="1306">
        <row r="12">
          <cell r="E12">
            <v>3250</v>
          </cell>
        </row>
      </sheetData>
      <sheetData sheetId="1307">
        <row r="12">
          <cell r="E12">
            <v>3250</v>
          </cell>
        </row>
      </sheetData>
      <sheetData sheetId="1308">
        <row r="12">
          <cell r="E12">
            <v>3250</v>
          </cell>
        </row>
      </sheetData>
      <sheetData sheetId="1309">
        <row r="12">
          <cell r="E12">
            <v>3250</v>
          </cell>
        </row>
      </sheetData>
      <sheetData sheetId="1310">
        <row r="12">
          <cell r="E12">
            <v>3250</v>
          </cell>
        </row>
      </sheetData>
      <sheetData sheetId="1311">
        <row r="12">
          <cell r="E12">
            <v>3250</v>
          </cell>
        </row>
      </sheetData>
      <sheetData sheetId="1312">
        <row r="12">
          <cell r="E12">
            <v>3250</v>
          </cell>
        </row>
      </sheetData>
      <sheetData sheetId="1313">
        <row r="12">
          <cell r="E12">
            <v>3250</v>
          </cell>
        </row>
      </sheetData>
      <sheetData sheetId="1314">
        <row r="12">
          <cell r="E12">
            <v>3250</v>
          </cell>
        </row>
      </sheetData>
      <sheetData sheetId="1315">
        <row r="12">
          <cell r="E12">
            <v>3250</v>
          </cell>
        </row>
      </sheetData>
      <sheetData sheetId="1316">
        <row r="12">
          <cell r="E12">
            <v>3250</v>
          </cell>
        </row>
      </sheetData>
      <sheetData sheetId="1317">
        <row r="12">
          <cell r="E12">
            <v>3250</v>
          </cell>
        </row>
      </sheetData>
      <sheetData sheetId="1318">
        <row r="12">
          <cell r="E12">
            <v>3250</v>
          </cell>
        </row>
      </sheetData>
      <sheetData sheetId="1319">
        <row r="12">
          <cell r="E12">
            <v>3250</v>
          </cell>
        </row>
      </sheetData>
      <sheetData sheetId="1320">
        <row r="12">
          <cell r="E12">
            <v>3250</v>
          </cell>
        </row>
      </sheetData>
      <sheetData sheetId="1321">
        <row r="12">
          <cell r="E12">
            <v>3250</v>
          </cell>
        </row>
      </sheetData>
      <sheetData sheetId="1322">
        <row r="12">
          <cell r="E12">
            <v>3250</v>
          </cell>
        </row>
      </sheetData>
      <sheetData sheetId="1323">
        <row r="12">
          <cell r="E12">
            <v>3250</v>
          </cell>
        </row>
      </sheetData>
      <sheetData sheetId="1324">
        <row r="12">
          <cell r="E12">
            <v>3250</v>
          </cell>
        </row>
      </sheetData>
      <sheetData sheetId="1325">
        <row r="12">
          <cell r="E12">
            <v>3250</v>
          </cell>
        </row>
      </sheetData>
      <sheetData sheetId="1326"/>
      <sheetData sheetId="1327">
        <row r="12">
          <cell r="E12">
            <v>3250</v>
          </cell>
        </row>
      </sheetData>
      <sheetData sheetId="1328">
        <row r="12">
          <cell r="E12">
            <v>3250</v>
          </cell>
        </row>
      </sheetData>
      <sheetData sheetId="1329">
        <row r="12">
          <cell r="E12">
            <v>3250</v>
          </cell>
        </row>
      </sheetData>
      <sheetData sheetId="1330">
        <row r="12">
          <cell r="E12">
            <v>3250</v>
          </cell>
        </row>
      </sheetData>
      <sheetData sheetId="1331">
        <row r="12">
          <cell r="E12">
            <v>3250</v>
          </cell>
        </row>
      </sheetData>
      <sheetData sheetId="1332">
        <row r="12">
          <cell r="E12">
            <v>3250</v>
          </cell>
        </row>
      </sheetData>
      <sheetData sheetId="1333">
        <row r="12">
          <cell r="E12">
            <v>3250</v>
          </cell>
        </row>
      </sheetData>
      <sheetData sheetId="1334">
        <row r="12">
          <cell r="E12">
            <v>3250</v>
          </cell>
        </row>
      </sheetData>
      <sheetData sheetId="1335">
        <row r="12">
          <cell r="E12">
            <v>3250</v>
          </cell>
        </row>
      </sheetData>
      <sheetData sheetId="1336">
        <row r="12">
          <cell r="E12">
            <v>3250</v>
          </cell>
        </row>
      </sheetData>
      <sheetData sheetId="1337">
        <row r="12">
          <cell r="E12">
            <v>3250</v>
          </cell>
        </row>
      </sheetData>
      <sheetData sheetId="1338">
        <row r="12">
          <cell r="E12">
            <v>3250</v>
          </cell>
        </row>
      </sheetData>
      <sheetData sheetId="1339">
        <row r="12">
          <cell r="E12">
            <v>3250</v>
          </cell>
        </row>
      </sheetData>
      <sheetData sheetId="1340">
        <row r="12">
          <cell r="E12">
            <v>3250</v>
          </cell>
        </row>
      </sheetData>
      <sheetData sheetId="1341">
        <row r="12">
          <cell r="E12">
            <v>3250</v>
          </cell>
        </row>
      </sheetData>
      <sheetData sheetId="1342">
        <row r="12">
          <cell r="E12">
            <v>3250</v>
          </cell>
        </row>
      </sheetData>
      <sheetData sheetId="1343">
        <row r="12">
          <cell r="E12">
            <v>3250</v>
          </cell>
        </row>
      </sheetData>
      <sheetData sheetId="1344">
        <row r="12">
          <cell r="E12">
            <v>3250</v>
          </cell>
        </row>
      </sheetData>
      <sheetData sheetId="1345">
        <row r="12">
          <cell r="E12">
            <v>3250</v>
          </cell>
        </row>
      </sheetData>
      <sheetData sheetId="1346">
        <row r="12">
          <cell r="E12">
            <v>3250</v>
          </cell>
        </row>
      </sheetData>
      <sheetData sheetId="1347">
        <row r="12">
          <cell r="E12">
            <v>3250</v>
          </cell>
        </row>
      </sheetData>
      <sheetData sheetId="1348">
        <row r="12">
          <cell r="E12">
            <v>3250</v>
          </cell>
        </row>
      </sheetData>
      <sheetData sheetId="1349">
        <row r="12">
          <cell r="E12">
            <v>3250</v>
          </cell>
        </row>
      </sheetData>
      <sheetData sheetId="1350">
        <row r="12">
          <cell r="E12">
            <v>3250</v>
          </cell>
        </row>
      </sheetData>
      <sheetData sheetId="1351">
        <row r="12">
          <cell r="E12">
            <v>3250</v>
          </cell>
        </row>
      </sheetData>
      <sheetData sheetId="1352">
        <row r="12">
          <cell r="E12">
            <v>3250</v>
          </cell>
        </row>
      </sheetData>
      <sheetData sheetId="1353">
        <row r="12">
          <cell r="E12">
            <v>3250</v>
          </cell>
        </row>
      </sheetData>
      <sheetData sheetId="1354">
        <row r="12">
          <cell r="E12">
            <v>3250</v>
          </cell>
        </row>
      </sheetData>
      <sheetData sheetId="1355">
        <row r="12">
          <cell r="E12">
            <v>3250</v>
          </cell>
        </row>
      </sheetData>
      <sheetData sheetId="1356">
        <row r="12">
          <cell r="E12">
            <v>3250</v>
          </cell>
        </row>
      </sheetData>
      <sheetData sheetId="1357">
        <row r="12">
          <cell r="E12">
            <v>3250</v>
          </cell>
        </row>
      </sheetData>
      <sheetData sheetId="1358">
        <row r="12">
          <cell r="E12">
            <v>3250</v>
          </cell>
        </row>
      </sheetData>
      <sheetData sheetId="1359">
        <row r="12">
          <cell r="E12">
            <v>3250</v>
          </cell>
        </row>
      </sheetData>
      <sheetData sheetId="1360">
        <row r="12">
          <cell r="E12">
            <v>3250</v>
          </cell>
        </row>
      </sheetData>
      <sheetData sheetId="1361">
        <row r="12">
          <cell r="E12">
            <v>3250</v>
          </cell>
        </row>
      </sheetData>
      <sheetData sheetId="1362">
        <row r="12">
          <cell r="E12">
            <v>3250</v>
          </cell>
        </row>
      </sheetData>
      <sheetData sheetId="1363">
        <row r="12">
          <cell r="E12">
            <v>3250</v>
          </cell>
        </row>
      </sheetData>
      <sheetData sheetId="1364">
        <row r="12">
          <cell r="E12">
            <v>3250</v>
          </cell>
        </row>
      </sheetData>
      <sheetData sheetId="1365">
        <row r="12">
          <cell r="E12">
            <v>3250</v>
          </cell>
        </row>
      </sheetData>
      <sheetData sheetId="1366">
        <row r="12">
          <cell r="E12">
            <v>3250</v>
          </cell>
        </row>
      </sheetData>
      <sheetData sheetId="1367">
        <row r="12">
          <cell r="E12">
            <v>3250</v>
          </cell>
        </row>
      </sheetData>
      <sheetData sheetId="1368">
        <row r="12">
          <cell r="E12">
            <v>3250</v>
          </cell>
        </row>
      </sheetData>
      <sheetData sheetId="1369">
        <row r="12">
          <cell r="E12">
            <v>3250</v>
          </cell>
        </row>
      </sheetData>
      <sheetData sheetId="1370">
        <row r="12">
          <cell r="E12">
            <v>3250</v>
          </cell>
        </row>
      </sheetData>
      <sheetData sheetId="1371">
        <row r="12">
          <cell r="E12">
            <v>3250</v>
          </cell>
        </row>
      </sheetData>
      <sheetData sheetId="1372">
        <row r="12">
          <cell r="E12">
            <v>3250</v>
          </cell>
        </row>
      </sheetData>
      <sheetData sheetId="1373">
        <row r="12">
          <cell r="E12">
            <v>3250</v>
          </cell>
        </row>
      </sheetData>
      <sheetData sheetId="1374">
        <row r="12">
          <cell r="E12">
            <v>3250</v>
          </cell>
        </row>
      </sheetData>
      <sheetData sheetId="1375">
        <row r="12">
          <cell r="E12">
            <v>3250</v>
          </cell>
        </row>
      </sheetData>
      <sheetData sheetId="1376">
        <row r="12">
          <cell r="E12">
            <v>3250</v>
          </cell>
        </row>
      </sheetData>
      <sheetData sheetId="1377">
        <row r="12">
          <cell r="E12">
            <v>3250</v>
          </cell>
        </row>
      </sheetData>
      <sheetData sheetId="1378">
        <row r="12">
          <cell r="E12">
            <v>3250</v>
          </cell>
        </row>
      </sheetData>
      <sheetData sheetId="1379">
        <row r="12">
          <cell r="E12">
            <v>3250</v>
          </cell>
        </row>
      </sheetData>
      <sheetData sheetId="1380">
        <row r="12">
          <cell r="E12">
            <v>3250</v>
          </cell>
        </row>
      </sheetData>
      <sheetData sheetId="1381">
        <row r="12">
          <cell r="E12">
            <v>3250</v>
          </cell>
        </row>
      </sheetData>
      <sheetData sheetId="1382">
        <row r="12">
          <cell r="E12">
            <v>3250</v>
          </cell>
        </row>
      </sheetData>
      <sheetData sheetId="1383">
        <row r="12">
          <cell r="E12">
            <v>3250</v>
          </cell>
        </row>
      </sheetData>
      <sheetData sheetId="1384">
        <row r="12">
          <cell r="E12">
            <v>3250</v>
          </cell>
        </row>
      </sheetData>
      <sheetData sheetId="1385">
        <row r="12">
          <cell r="E12">
            <v>3250</v>
          </cell>
        </row>
      </sheetData>
      <sheetData sheetId="1386">
        <row r="12">
          <cell r="E12">
            <v>3250</v>
          </cell>
        </row>
      </sheetData>
      <sheetData sheetId="1387">
        <row r="12">
          <cell r="E12">
            <v>3250</v>
          </cell>
        </row>
      </sheetData>
      <sheetData sheetId="1388">
        <row r="12">
          <cell r="E12">
            <v>3250</v>
          </cell>
        </row>
      </sheetData>
      <sheetData sheetId="1389">
        <row r="12">
          <cell r="E12">
            <v>3250</v>
          </cell>
        </row>
      </sheetData>
      <sheetData sheetId="1390">
        <row r="12">
          <cell r="E12">
            <v>3250</v>
          </cell>
        </row>
      </sheetData>
      <sheetData sheetId="1391">
        <row r="12">
          <cell r="E12">
            <v>3250</v>
          </cell>
        </row>
      </sheetData>
      <sheetData sheetId="1392">
        <row r="12">
          <cell r="E12">
            <v>3250</v>
          </cell>
        </row>
      </sheetData>
      <sheetData sheetId="1393">
        <row r="12">
          <cell r="E12">
            <v>3250</v>
          </cell>
        </row>
      </sheetData>
      <sheetData sheetId="1394">
        <row r="12">
          <cell r="E12">
            <v>3250</v>
          </cell>
        </row>
      </sheetData>
      <sheetData sheetId="1395">
        <row r="12">
          <cell r="E12">
            <v>3250</v>
          </cell>
        </row>
      </sheetData>
      <sheetData sheetId="1396">
        <row r="12">
          <cell r="E12">
            <v>3250</v>
          </cell>
        </row>
      </sheetData>
      <sheetData sheetId="1397">
        <row r="12">
          <cell r="E12">
            <v>3250</v>
          </cell>
        </row>
      </sheetData>
      <sheetData sheetId="1398">
        <row r="12">
          <cell r="E12">
            <v>3250</v>
          </cell>
        </row>
      </sheetData>
      <sheetData sheetId="1399">
        <row r="12">
          <cell r="E12">
            <v>3250</v>
          </cell>
        </row>
      </sheetData>
      <sheetData sheetId="1400">
        <row r="12">
          <cell r="E12">
            <v>3250</v>
          </cell>
        </row>
      </sheetData>
      <sheetData sheetId="1401">
        <row r="12">
          <cell r="E12">
            <v>3250</v>
          </cell>
        </row>
      </sheetData>
      <sheetData sheetId="1402">
        <row r="12">
          <cell r="E12">
            <v>3250</v>
          </cell>
        </row>
      </sheetData>
      <sheetData sheetId="1403">
        <row r="12">
          <cell r="E12">
            <v>3250</v>
          </cell>
        </row>
      </sheetData>
      <sheetData sheetId="1404">
        <row r="12">
          <cell r="E12">
            <v>3250</v>
          </cell>
        </row>
      </sheetData>
      <sheetData sheetId="1405">
        <row r="12">
          <cell r="E12">
            <v>3250</v>
          </cell>
        </row>
      </sheetData>
      <sheetData sheetId="1406">
        <row r="12">
          <cell r="E12">
            <v>3250</v>
          </cell>
        </row>
      </sheetData>
      <sheetData sheetId="1407">
        <row r="12">
          <cell r="E12">
            <v>3250</v>
          </cell>
        </row>
      </sheetData>
      <sheetData sheetId="1408">
        <row r="12">
          <cell r="E12">
            <v>3250</v>
          </cell>
        </row>
      </sheetData>
      <sheetData sheetId="1409">
        <row r="12">
          <cell r="E12">
            <v>3250</v>
          </cell>
        </row>
      </sheetData>
      <sheetData sheetId="1410">
        <row r="12">
          <cell r="E12">
            <v>3250</v>
          </cell>
        </row>
      </sheetData>
      <sheetData sheetId="1411">
        <row r="12">
          <cell r="E12">
            <v>3250</v>
          </cell>
        </row>
      </sheetData>
      <sheetData sheetId="1412">
        <row r="12">
          <cell r="E12">
            <v>3250</v>
          </cell>
        </row>
      </sheetData>
      <sheetData sheetId="1413">
        <row r="12">
          <cell r="E12">
            <v>3250</v>
          </cell>
        </row>
      </sheetData>
      <sheetData sheetId="1414">
        <row r="12">
          <cell r="E12">
            <v>3250</v>
          </cell>
        </row>
      </sheetData>
      <sheetData sheetId="1415">
        <row r="12">
          <cell r="E12">
            <v>3250</v>
          </cell>
        </row>
      </sheetData>
      <sheetData sheetId="1416">
        <row r="12">
          <cell r="E12">
            <v>3250</v>
          </cell>
        </row>
      </sheetData>
      <sheetData sheetId="1417">
        <row r="12">
          <cell r="E12">
            <v>3250</v>
          </cell>
        </row>
      </sheetData>
      <sheetData sheetId="1418">
        <row r="12">
          <cell r="E12">
            <v>3250</v>
          </cell>
        </row>
      </sheetData>
      <sheetData sheetId="1419">
        <row r="12">
          <cell r="E12">
            <v>3250</v>
          </cell>
        </row>
      </sheetData>
      <sheetData sheetId="1420">
        <row r="12">
          <cell r="E12">
            <v>3250</v>
          </cell>
        </row>
      </sheetData>
      <sheetData sheetId="1421">
        <row r="12">
          <cell r="E12">
            <v>3250</v>
          </cell>
        </row>
      </sheetData>
      <sheetData sheetId="1422">
        <row r="12">
          <cell r="E12">
            <v>3250</v>
          </cell>
        </row>
      </sheetData>
      <sheetData sheetId="1423">
        <row r="12">
          <cell r="E12">
            <v>3250</v>
          </cell>
        </row>
      </sheetData>
      <sheetData sheetId="1424">
        <row r="12">
          <cell r="E12">
            <v>3250</v>
          </cell>
        </row>
      </sheetData>
      <sheetData sheetId="1425">
        <row r="12">
          <cell r="E12">
            <v>3250</v>
          </cell>
        </row>
      </sheetData>
      <sheetData sheetId="1426">
        <row r="12">
          <cell r="E12">
            <v>3250</v>
          </cell>
        </row>
      </sheetData>
      <sheetData sheetId="1427">
        <row r="12">
          <cell r="E12">
            <v>3250</v>
          </cell>
        </row>
      </sheetData>
      <sheetData sheetId="1428">
        <row r="12">
          <cell r="E12">
            <v>3250</v>
          </cell>
        </row>
      </sheetData>
      <sheetData sheetId="1429">
        <row r="12">
          <cell r="E12">
            <v>3250</v>
          </cell>
        </row>
      </sheetData>
      <sheetData sheetId="1430">
        <row r="12">
          <cell r="E12">
            <v>3250</v>
          </cell>
        </row>
      </sheetData>
      <sheetData sheetId="1431">
        <row r="12">
          <cell r="E12">
            <v>3250</v>
          </cell>
        </row>
      </sheetData>
      <sheetData sheetId="1432">
        <row r="12">
          <cell r="E12">
            <v>3250</v>
          </cell>
        </row>
      </sheetData>
      <sheetData sheetId="1433">
        <row r="12">
          <cell r="E12">
            <v>3250</v>
          </cell>
        </row>
      </sheetData>
      <sheetData sheetId="1434">
        <row r="12">
          <cell r="E12">
            <v>3250</v>
          </cell>
        </row>
      </sheetData>
      <sheetData sheetId="1435">
        <row r="12">
          <cell r="E12">
            <v>3250</v>
          </cell>
        </row>
      </sheetData>
      <sheetData sheetId="1436">
        <row r="12">
          <cell r="E12">
            <v>3250</v>
          </cell>
        </row>
      </sheetData>
      <sheetData sheetId="1437">
        <row r="12">
          <cell r="E12">
            <v>3250</v>
          </cell>
        </row>
      </sheetData>
      <sheetData sheetId="1438">
        <row r="12">
          <cell r="E12">
            <v>3250</v>
          </cell>
        </row>
      </sheetData>
      <sheetData sheetId="1439">
        <row r="12">
          <cell r="E12">
            <v>3250</v>
          </cell>
        </row>
      </sheetData>
      <sheetData sheetId="1440">
        <row r="12">
          <cell r="E12">
            <v>3250</v>
          </cell>
        </row>
      </sheetData>
      <sheetData sheetId="1441">
        <row r="12">
          <cell r="E12">
            <v>3250</v>
          </cell>
        </row>
      </sheetData>
      <sheetData sheetId="1442">
        <row r="12">
          <cell r="E12">
            <v>3250</v>
          </cell>
        </row>
      </sheetData>
      <sheetData sheetId="1443"/>
      <sheetData sheetId="1444"/>
      <sheetData sheetId="1445">
        <row r="12">
          <cell r="E12">
            <v>3250</v>
          </cell>
        </row>
      </sheetData>
      <sheetData sheetId="1446">
        <row r="12">
          <cell r="E12">
            <v>3250</v>
          </cell>
        </row>
      </sheetData>
      <sheetData sheetId="1447">
        <row r="12">
          <cell r="E12">
            <v>3250</v>
          </cell>
        </row>
      </sheetData>
      <sheetData sheetId="1448">
        <row r="12">
          <cell r="E12">
            <v>3250</v>
          </cell>
        </row>
      </sheetData>
      <sheetData sheetId="1449">
        <row r="12">
          <cell r="E12">
            <v>3250</v>
          </cell>
        </row>
      </sheetData>
      <sheetData sheetId="1450">
        <row r="12">
          <cell r="E12">
            <v>3250</v>
          </cell>
        </row>
      </sheetData>
      <sheetData sheetId="1451">
        <row r="12">
          <cell r="E12">
            <v>3250</v>
          </cell>
        </row>
      </sheetData>
      <sheetData sheetId="1452">
        <row r="12">
          <cell r="E12">
            <v>3250</v>
          </cell>
        </row>
      </sheetData>
      <sheetData sheetId="1453">
        <row r="12">
          <cell r="E12">
            <v>3250</v>
          </cell>
        </row>
      </sheetData>
      <sheetData sheetId="1454">
        <row r="12">
          <cell r="E12">
            <v>3250</v>
          </cell>
        </row>
      </sheetData>
      <sheetData sheetId="1455">
        <row r="12">
          <cell r="E12">
            <v>3250</v>
          </cell>
        </row>
      </sheetData>
      <sheetData sheetId="1456"/>
      <sheetData sheetId="1457">
        <row r="12">
          <cell r="E12">
            <v>3250</v>
          </cell>
        </row>
      </sheetData>
      <sheetData sheetId="1458">
        <row r="12">
          <cell r="E12">
            <v>3250</v>
          </cell>
        </row>
      </sheetData>
      <sheetData sheetId="1459"/>
      <sheetData sheetId="1460">
        <row r="12">
          <cell r="E12">
            <v>3250</v>
          </cell>
        </row>
      </sheetData>
      <sheetData sheetId="1461">
        <row r="12">
          <cell r="E12">
            <v>3250</v>
          </cell>
        </row>
      </sheetData>
      <sheetData sheetId="1462">
        <row r="12">
          <cell r="E12">
            <v>3250</v>
          </cell>
        </row>
      </sheetData>
      <sheetData sheetId="1463"/>
      <sheetData sheetId="1464"/>
      <sheetData sheetId="1465">
        <row r="12">
          <cell r="E12">
            <v>3250</v>
          </cell>
        </row>
      </sheetData>
      <sheetData sheetId="1466">
        <row r="12">
          <cell r="E12">
            <v>3250</v>
          </cell>
        </row>
      </sheetData>
      <sheetData sheetId="1467">
        <row r="12">
          <cell r="E12">
            <v>3250</v>
          </cell>
        </row>
      </sheetData>
      <sheetData sheetId="1468">
        <row r="12">
          <cell r="E12">
            <v>3250</v>
          </cell>
        </row>
      </sheetData>
      <sheetData sheetId="1469">
        <row r="12">
          <cell r="E12">
            <v>3250</v>
          </cell>
        </row>
      </sheetData>
      <sheetData sheetId="1470">
        <row r="12">
          <cell r="E12">
            <v>3250</v>
          </cell>
        </row>
      </sheetData>
      <sheetData sheetId="1471"/>
      <sheetData sheetId="1472">
        <row r="12">
          <cell r="E12">
            <v>3250</v>
          </cell>
        </row>
      </sheetData>
      <sheetData sheetId="1473">
        <row r="12">
          <cell r="E12">
            <v>3250</v>
          </cell>
        </row>
      </sheetData>
      <sheetData sheetId="1474">
        <row r="12">
          <cell r="E12">
            <v>3250</v>
          </cell>
        </row>
      </sheetData>
      <sheetData sheetId="1475">
        <row r="12">
          <cell r="E12">
            <v>3250</v>
          </cell>
        </row>
      </sheetData>
      <sheetData sheetId="1476">
        <row r="12">
          <cell r="E12">
            <v>3250</v>
          </cell>
        </row>
      </sheetData>
      <sheetData sheetId="1477">
        <row r="12">
          <cell r="E12">
            <v>3250</v>
          </cell>
        </row>
      </sheetData>
      <sheetData sheetId="1478">
        <row r="12">
          <cell r="E12">
            <v>3250</v>
          </cell>
        </row>
      </sheetData>
      <sheetData sheetId="1479"/>
      <sheetData sheetId="1480">
        <row r="12">
          <cell r="E12">
            <v>3250</v>
          </cell>
        </row>
      </sheetData>
      <sheetData sheetId="1481">
        <row r="12">
          <cell r="E12">
            <v>3250</v>
          </cell>
        </row>
      </sheetData>
      <sheetData sheetId="1482"/>
      <sheetData sheetId="1483">
        <row r="12">
          <cell r="E12">
            <v>3250</v>
          </cell>
        </row>
      </sheetData>
      <sheetData sheetId="1484">
        <row r="12">
          <cell r="E12">
            <v>3250</v>
          </cell>
        </row>
      </sheetData>
      <sheetData sheetId="1485"/>
      <sheetData sheetId="1486"/>
      <sheetData sheetId="1487">
        <row r="12">
          <cell r="E12">
            <v>3250</v>
          </cell>
        </row>
      </sheetData>
      <sheetData sheetId="1488">
        <row r="12">
          <cell r="E12">
            <v>3250</v>
          </cell>
        </row>
      </sheetData>
      <sheetData sheetId="1489"/>
      <sheetData sheetId="1490"/>
      <sheetData sheetId="1491"/>
      <sheetData sheetId="1492">
        <row r="12">
          <cell r="E12">
            <v>3250</v>
          </cell>
        </row>
      </sheetData>
      <sheetData sheetId="1493"/>
      <sheetData sheetId="1494">
        <row r="12">
          <cell r="E12">
            <v>3250</v>
          </cell>
        </row>
      </sheetData>
      <sheetData sheetId="1495">
        <row r="12">
          <cell r="E12">
            <v>3250</v>
          </cell>
        </row>
      </sheetData>
      <sheetData sheetId="1496">
        <row r="12">
          <cell r="E12">
            <v>3250</v>
          </cell>
        </row>
      </sheetData>
      <sheetData sheetId="1497">
        <row r="12">
          <cell r="E12">
            <v>3250</v>
          </cell>
        </row>
      </sheetData>
      <sheetData sheetId="1498"/>
      <sheetData sheetId="1499"/>
      <sheetData sheetId="1500">
        <row r="12">
          <cell r="E12">
            <v>3250</v>
          </cell>
        </row>
      </sheetData>
      <sheetData sheetId="1501">
        <row r="12">
          <cell r="E12">
            <v>3250</v>
          </cell>
        </row>
      </sheetData>
      <sheetData sheetId="1502"/>
      <sheetData sheetId="1503">
        <row r="12">
          <cell r="E12">
            <v>3250</v>
          </cell>
        </row>
      </sheetData>
      <sheetData sheetId="1504"/>
      <sheetData sheetId="1505">
        <row r="12">
          <cell r="E12">
            <v>3250</v>
          </cell>
        </row>
      </sheetData>
      <sheetData sheetId="1506"/>
      <sheetData sheetId="1507"/>
      <sheetData sheetId="1508">
        <row r="12">
          <cell r="E12">
            <v>3250</v>
          </cell>
        </row>
      </sheetData>
      <sheetData sheetId="1509">
        <row r="12">
          <cell r="E12">
            <v>3250</v>
          </cell>
        </row>
      </sheetData>
      <sheetData sheetId="1510">
        <row r="12">
          <cell r="E12">
            <v>3250</v>
          </cell>
        </row>
      </sheetData>
      <sheetData sheetId="1511">
        <row r="12">
          <cell r="E12">
            <v>3250</v>
          </cell>
        </row>
      </sheetData>
      <sheetData sheetId="1512"/>
      <sheetData sheetId="1513"/>
      <sheetData sheetId="1514"/>
      <sheetData sheetId="1515">
        <row r="12">
          <cell r="E12">
            <v>3250</v>
          </cell>
        </row>
      </sheetData>
      <sheetData sheetId="1516">
        <row r="12">
          <cell r="E12">
            <v>3250</v>
          </cell>
        </row>
      </sheetData>
      <sheetData sheetId="1517"/>
      <sheetData sheetId="1518"/>
      <sheetData sheetId="1519">
        <row r="12">
          <cell r="E12">
            <v>3250</v>
          </cell>
        </row>
      </sheetData>
      <sheetData sheetId="1520">
        <row r="12">
          <cell r="E12">
            <v>3250</v>
          </cell>
        </row>
      </sheetData>
      <sheetData sheetId="1521">
        <row r="12">
          <cell r="E12">
            <v>3250</v>
          </cell>
        </row>
      </sheetData>
      <sheetData sheetId="1522">
        <row r="12">
          <cell r="E12">
            <v>3250</v>
          </cell>
        </row>
      </sheetData>
      <sheetData sheetId="1523">
        <row r="12">
          <cell r="E12">
            <v>3250</v>
          </cell>
        </row>
      </sheetData>
      <sheetData sheetId="1524">
        <row r="12">
          <cell r="E12">
            <v>3250</v>
          </cell>
        </row>
      </sheetData>
      <sheetData sheetId="1525">
        <row r="12">
          <cell r="E12">
            <v>3250</v>
          </cell>
        </row>
      </sheetData>
      <sheetData sheetId="1526">
        <row r="12">
          <cell r="E12">
            <v>3250</v>
          </cell>
        </row>
      </sheetData>
      <sheetData sheetId="1527">
        <row r="12">
          <cell r="E12">
            <v>3250</v>
          </cell>
        </row>
      </sheetData>
      <sheetData sheetId="1528">
        <row r="12">
          <cell r="E12">
            <v>3250</v>
          </cell>
        </row>
      </sheetData>
      <sheetData sheetId="1529">
        <row r="12">
          <cell r="E12">
            <v>3250</v>
          </cell>
        </row>
      </sheetData>
      <sheetData sheetId="1530">
        <row r="12">
          <cell r="E12">
            <v>3250</v>
          </cell>
        </row>
      </sheetData>
      <sheetData sheetId="1531">
        <row r="12">
          <cell r="E12">
            <v>3250</v>
          </cell>
        </row>
      </sheetData>
      <sheetData sheetId="1532">
        <row r="12">
          <cell r="E12">
            <v>3250</v>
          </cell>
        </row>
      </sheetData>
      <sheetData sheetId="1533">
        <row r="12">
          <cell r="E12">
            <v>3250</v>
          </cell>
        </row>
      </sheetData>
      <sheetData sheetId="1534"/>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ow r="12">
          <cell r="E12">
            <v>3250</v>
          </cell>
        </row>
      </sheetData>
      <sheetData sheetId="1590"/>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sheetData sheetId="1606"/>
      <sheetData sheetId="1607" refreshError="1"/>
      <sheetData sheetId="1608" refreshError="1"/>
      <sheetData sheetId="1609"/>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ow r="12">
          <cell r="E12">
            <v>3250</v>
          </cell>
        </row>
      </sheetData>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sheetData sheetId="1673" refreshError="1"/>
      <sheetData sheetId="1674"/>
      <sheetData sheetId="1675"/>
      <sheetData sheetId="1676"/>
      <sheetData sheetId="1677"/>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sheetData sheetId="1719">
        <row r="12">
          <cell r="E12">
            <v>3250</v>
          </cell>
        </row>
      </sheetData>
      <sheetData sheetId="1720"/>
      <sheetData sheetId="1721"/>
      <sheetData sheetId="1722">
        <row r="12">
          <cell r="E12">
            <v>3250</v>
          </cell>
        </row>
      </sheetData>
      <sheetData sheetId="1723"/>
      <sheetData sheetId="1724"/>
      <sheetData sheetId="1725"/>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sheetData sheetId="1827" refreshError="1"/>
      <sheetData sheetId="1828"/>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sheetData sheetId="1855"/>
      <sheetData sheetId="1856" refreshError="1"/>
      <sheetData sheetId="1857"/>
      <sheetData sheetId="1858" refreshError="1"/>
      <sheetData sheetId="1859" refreshError="1"/>
      <sheetData sheetId="1860" refreshError="1"/>
      <sheetData sheetId="1861"/>
      <sheetData sheetId="1862" refreshError="1"/>
      <sheetData sheetId="1863" refreshError="1"/>
      <sheetData sheetId="1864" refreshError="1"/>
      <sheetData sheetId="1865"/>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sheetData sheetId="1894"/>
      <sheetData sheetId="1895"/>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sheetData sheetId="1913" refreshError="1"/>
      <sheetData sheetId="1914" refreshError="1"/>
      <sheetData sheetId="1915" refreshError="1"/>
      <sheetData sheetId="1916"/>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sheetData sheetId="1927"/>
      <sheetData sheetId="1928"/>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ow r="12">
          <cell r="E12">
            <v>3250</v>
          </cell>
        </row>
      </sheetData>
      <sheetData sheetId="1951">
        <row r="12">
          <cell r="E12">
            <v>3250</v>
          </cell>
        </row>
      </sheetData>
      <sheetData sheetId="1952" refreshError="1"/>
      <sheetData sheetId="1953" refreshError="1"/>
      <sheetData sheetId="1954" refreshError="1"/>
      <sheetData sheetId="1955" refreshError="1"/>
      <sheetData sheetId="1956">
        <row r="12">
          <cell r="E12">
            <v>3250</v>
          </cell>
        </row>
      </sheetData>
      <sheetData sheetId="1957">
        <row r="12">
          <cell r="E12">
            <v>3250</v>
          </cell>
        </row>
      </sheetData>
      <sheetData sheetId="1958" refreshError="1"/>
      <sheetData sheetId="1959" refreshError="1"/>
      <sheetData sheetId="1960" refreshError="1"/>
      <sheetData sheetId="1961" refreshError="1"/>
      <sheetData sheetId="1962"/>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ow r="12">
          <cell r="E12">
            <v>3250</v>
          </cell>
        </row>
      </sheetData>
      <sheetData sheetId="1975">
        <row r="12">
          <cell r="E12">
            <v>3250</v>
          </cell>
        </row>
      </sheetData>
      <sheetData sheetId="1976">
        <row r="12">
          <cell r="E12">
            <v>3250</v>
          </cell>
        </row>
      </sheetData>
      <sheetData sheetId="1977">
        <row r="12">
          <cell r="E12">
            <v>3250</v>
          </cell>
        </row>
      </sheetData>
      <sheetData sheetId="1978"/>
      <sheetData sheetId="1979">
        <row r="12">
          <cell r="E12">
            <v>3250</v>
          </cell>
        </row>
      </sheetData>
      <sheetData sheetId="1980">
        <row r="12">
          <cell r="E12">
            <v>3250</v>
          </cell>
        </row>
      </sheetData>
      <sheetData sheetId="1981">
        <row r="12">
          <cell r="E12">
            <v>3250</v>
          </cell>
        </row>
      </sheetData>
      <sheetData sheetId="1982">
        <row r="12">
          <cell r="E12">
            <v>3250</v>
          </cell>
        </row>
      </sheetData>
      <sheetData sheetId="1983">
        <row r="12">
          <cell r="E12">
            <v>3250</v>
          </cell>
        </row>
      </sheetData>
      <sheetData sheetId="1984">
        <row r="12">
          <cell r="E12">
            <v>3250</v>
          </cell>
        </row>
      </sheetData>
      <sheetData sheetId="1985">
        <row r="12">
          <cell r="E12">
            <v>3250</v>
          </cell>
        </row>
      </sheetData>
      <sheetData sheetId="1986">
        <row r="12">
          <cell r="E12">
            <v>3250</v>
          </cell>
        </row>
      </sheetData>
      <sheetData sheetId="1987">
        <row r="12">
          <cell r="E12">
            <v>3250</v>
          </cell>
        </row>
      </sheetData>
      <sheetData sheetId="1988"/>
      <sheetData sheetId="1989">
        <row r="12">
          <cell r="E12">
            <v>3250</v>
          </cell>
        </row>
      </sheetData>
      <sheetData sheetId="1990">
        <row r="12">
          <cell r="E12">
            <v>3250</v>
          </cell>
        </row>
      </sheetData>
      <sheetData sheetId="1991">
        <row r="12">
          <cell r="E12">
            <v>3250</v>
          </cell>
        </row>
      </sheetData>
      <sheetData sheetId="1992">
        <row r="12">
          <cell r="E12">
            <v>3250</v>
          </cell>
        </row>
      </sheetData>
      <sheetData sheetId="1993">
        <row r="12">
          <cell r="E12">
            <v>3250</v>
          </cell>
        </row>
      </sheetData>
      <sheetData sheetId="1994">
        <row r="12">
          <cell r="E12">
            <v>3250</v>
          </cell>
        </row>
      </sheetData>
      <sheetData sheetId="1995">
        <row r="12">
          <cell r="E12">
            <v>3250</v>
          </cell>
        </row>
      </sheetData>
      <sheetData sheetId="1996">
        <row r="12">
          <cell r="E12">
            <v>3250</v>
          </cell>
        </row>
      </sheetData>
      <sheetData sheetId="1997">
        <row r="12">
          <cell r="E12">
            <v>3250</v>
          </cell>
        </row>
      </sheetData>
      <sheetData sheetId="1998">
        <row r="12">
          <cell r="E12">
            <v>3250</v>
          </cell>
        </row>
      </sheetData>
      <sheetData sheetId="1999">
        <row r="12">
          <cell r="E12">
            <v>3250</v>
          </cell>
        </row>
      </sheetData>
      <sheetData sheetId="2000"/>
      <sheetData sheetId="2001"/>
      <sheetData sheetId="2002"/>
      <sheetData sheetId="2003" refreshError="1"/>
      <sheetData sheetId="2004"/>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ow r="12">
          <cell r="E12">
            <v>3250</v>
          </cell>
        </row>
      </sheetData>
      <sheetData sheetId="2016">
        <row r="12">
          <cell r="E12">
            <v>3250</v>
          </cell>
        </row>
      </sheetData>
      <sheetData sheetId="2017">
        <row r="12">
          <cell r="E12">
            <v>3250</v>
          </cell>
        </row>
      </sheetData>
      <sheetData sheetId="2018">
        <row r="12">
          <cell r="E12">
            <v>3250</v>
          </cell>
        </row>
      </sheetData>
      <sheetData sheetId="2019">
        <row r="12">
          <cell r="E12">
            <v>3250</v>
          </cell>
        </row>
      </sheetData>
      <sheetData sheetId="2020">
        <row r="12">
          <cell r="E12">
            <v>3250</v>
          </cell>
        </row>
      </sheetData>
      <sheetData sheetId="2021">
        <row r="12">
          <cell r="E12">
            <v>3250</v>
          </cell>
        </row>
      </sheetData>
      <sheetData sheetId="2022">
        <row r="12">
          <cell r="E12">
            <v>3250</v>
          </cell>
        </row>
      </sheetData>
      <sheetData sheetId="2023">
        <row r="12">
          <cell r="E12">
            <v>3250</v>
          </cell>
        </row>
      </sheetData>
      <sheetData sheetId="2024">
        <row r="12">
          <cell r="E12">
            <v>3250</v>
          </cell>
        </row>
      </sheetData>
      <sheetData sheetId="2025">
        <row r="12">
          <cell r="E12">
            <v>3250</v>
          </cell>
        </row>
      </sheetData>
      <sheetData sheetId="2026">
        <row r="12">
          <cell r="E12">
            <v>3250</v>
          </cell>
        </row>
      </sheetData>
      <sheetData sheetId="2027">
        <row r="12">
          <cell r="E12">
            <v>3250</v>
          </cell>
        </row>
      </sheetData>
      <sheetData sheetId="2028">
        <row r="12">
          <cell r="E12">
            <v>3250</v>
          </cell>
        </row>
      </sheetData>
      <sheetData sheetId="2029">
        <row r="12">
          <cell r="E12">
            <v>3250</v>
          </cell>
        </row>
      </sheetData>
      <sheetData sheetId="2030">
        <row r="12">
          <cell r="E12">
            <v>3250</v>
          </cell>
        </row>
      </sheetData>
      <sheetData sheetId="2031">
        <row r="12">
          <cell r="E12">
            <v>3250</v>
          </cell>
        </row>
      </sheetData>
      <sheetData sheetId="2032">
        <row r="12">
          <cell r="E12">
            <v>3250</v>
          </cell>
        </row>
      </sheetData>
      <sheetData sheetId="2033">
        <row r="12">
          <cell r="E12">
            <v>3250</v>
          </cell>
        </row>
      </sheetData>
      <sheetData sheetId="2034">
        <row r="12">
          <cell r="E12">
            <v>3250</v>
          </cell>
        </row>
      </sheetData>
      <sheetData sheetId="2035">
        <row r="12">
          <cell r="E12">
            <v>3250</v>
          </cell>
        </row>
      </sheetData>
      <sheetData sheetId="2036">
        <row r="12">
          <cell r="E12">
            <v>3250</v>
          </cell>
        </row>
      </sheetData>
      <sheetData sheetId="2037">
        <row r="12">
          <cell r="E12">
            <v>3250</v>
          </cell>
        </row>
      </sheetData>
      <sheetData sheetId="2038">
        <row r="12">
          <cell r="E12">
            <v>3250</v>
          </cell>
        </row>
      </sheetData>
      <sheetData sheetId="2039">
        <row r="12">
          <cell r="E12">
            <v>3250</v>
          </cell>
        </row>
      </sheetData>
      <sheetData sheetId="2040">
        <row r="12">
          <cell r="E12">
            <v>3250</v>
          </cell>
        </row>
      </sheetData>
      <sheetData sheetId="2041">
        <row r="12">
          <cell r="E12">
            <v>3250</v>
          </cell>
        </row>
      </sheetData>
      <sheetData sheetId="2042">
        <row r="12">
          <cell r="E12">
            <v>3250</v>
          </cell>
        </row>
      </sheetData>
      <sheetData sheetId="2043">
        <row r="12">
          <cell r="E12">
            <v>3250</v>
          </cell>
        </row>
      </sheetData>
      <sheetData sheetId="2044">
        <row r="12">
          <cell r="E12">
            <v>3250</v>
          </cell>
        </row>
      </sheetData>
      <sheetData sheetId="2045">
        <row r="12">
          <cell r="E12">
            <v>3250</v>
          </cell>
        </row>
      </sheetData>
      <sheetData sheetId="2046">
        <row r="12">
          <cell r="E12">
            <v>3250</v>
          </cell>
        </row>
      </sheetData>
      <sheetData sheetId="2047">
        <row r="12">
          <cell r="E12">
            <v>3250</v>
          </cell>
        </row>
      </sheetData>
      <sheetData sheetId="2048">
        <row r="12">
          <cell r="E12">
            <v>3250</v>
          </cell>
        </row>
      </sheetData>
      <sheetData sheetId="2049">
        <row r="12">
          <cell r="E12">
            <v>3250</v>
          </cell>
        </row>
      </sheetData>
      <sheetData sheetId="2050">
        <row r="12">
          <cell r="E12">
            <v>3250</v>
          </cell>
        </row>
      </sheetData>
      <sheetData sheetId="2051">
        <row r="12">
          <cell r="E12">
            <v>3250</v>
          </cell>
        </row>
      </sheetData>
      <sheetData sheetId="2052">
        <row r="12">
          <cell r="E12">
            <v>3250</v>
          </cell>
        </row>
      </sheetData>
      <sheetData sheetId="2053">
        <row r="12">
          <cell r="E12">
            <v>3250</v>
          </cell>
        </row>
      </sheetData>
      <sheetData sheetId="2054">
        <row r="12">
          <cell r="E12">
            <v>3250</v>
          </cell>
        </row>
      </sheetData>
      <sheetData sheetId="2055">
        <row r="12">
          <cell r="E12">
            <v>3250</v>
          </cell>
        </row>
      </sheetData>
      <sheetData sheetId="2056">
        <row r="12">
          <cell r="E12">
            <v>3250</v>
          </cell>
        </row>
      </sheetData>
      <sheetData sheetId="2057">
        <row r="12">
          <cell r="E12">
            <v>3250</v>
          </cell>
        </row>
      </sheetData>
      <sheetData sheetId="2058">
        <row r="12">
          <cell r="E12">
            <v>3250</v>
          </cell>
        </row>
      </sheetData>
      <sheetData sheetId="2059">
        <row r="12">
          <cell r="E12">
            <v>3250</v>
          </cell>
        </row>
      </sheetData>
      <sheetData sheetId="2060">
        <row r="12">
          <cell r="E12">
            <v>3250</v>
          </cell>
        </row>
      </sheetData>
      <sheetData sheetId="2061">
        <row r="12">
          <cell r="E12">
            <v>3250</v>
          </cell>
        </row>
      </sheetData>
      <sheetData sheetId="2062">
        <row r="12">
          <cell r="E12">
            <v>3250</v>
          </cell>
        </row>
      </sheetData>
      <sheetData sheetId="2063">
        <row r="12">
          <cell r="E12">
            <v>3250</v>
          </cell>
        </row>
      </sheetData>
      <sheetData sheetId="2064">
        <row r="12">
          <cell r="E12">
            <v>3250</v>
          </cell>
        </row>
      </sheetData>
      <sheetData sheetId="2065">
        <row r="12">
          <cell r="E12">
            <v>3250</v>
          </cell>
        </row>
      </sheetData>
      <sheetData sheetId="2066">
        <row r="12">
          <cell r="E12">
            <v>3250</v>
          </cell>
        </row>
      </sheetData>
      <sheetData sheetId="2067">
        <row r="12">
          <cell r="E12">
            <v>3250</v>
          </cell>
        </row>
      </sheetData>
      <sheetData sheetId="2068">
        <row r="12">
          <cell r="E12">
            <v>3250</v>
          </cell>
        </row>
      </sheetData>
      <sheetData sheetId="2069">
        <row r="12">
          <cell r="E12">
            <v>3250</v>
          </cell>
        </row>
      </sheetData>
      <sheetData sheetId="2070"/>
      <sheetData sheetId="2071">
        <row r="12">
          <cell r="E12">
            <v>3250</v>
          </cell>
        </row>
      </sheetData>
      <sheetData sheetId="2072">
        <row r="12">
          <cell r="E12">
            <v>3250</v>
          </cell>
        </row>
      </sheetData>
      <sheetData sheetId="2073">
        <row r="12">
          <cell r="E12">
            <v>3250</v>
          </cell>
        </row>
      </sheetData>
      <sheetData sheetId="2074">
        <row r="12">
          <cell r="E12">
            <v>3250</v>
          </cell>
        </row>
      </sheetData>
      <sheetData sheetId="2075">
        <row r="12">
          <cell r="E12">
            <v>3250</v>
          </cell>
        </row>
      </sheetData>
      <sheetData sheetId="2076">
        <row r="12">
          <cell r="E12">
            <v>3250</v>
          </cell>
        </row>
      </sheetData>
      <sheetData sheetId="2077">
        <row r="12">
          <cell r="E12">
            <v>3250</v>
          </cell>
        </row>
      </sheetData>
      <sheetData sheetId="2078"/>
      <sheetData sheetId="2079">
        <row r="12">
          <cell r="E12">
            <v>3250</v>
          </cell>
        </row>
      </sheetData>
      <sheetData sheetId="2080">
        <row r="12">
          <cell r="E12">
            <v>3250</v>
          </cell>
        </row>
      </sheetData>
      <sheetData sheetId="2081">
        <row r="12">
          <cell r="E12">
            <v>3250</v>
          </cell>
        </row>
      </sheetData>
      <sheetData sheetId="2082">
        <row r="12">
          <cell r="E12">
            <v>3250</v>
          </cell>
        </row>
      </sheetData>
      <sheetData sheetId="2083">
        <row r="12">
          <cell r="E12">
            <v>3250</v>
          </cell>
        </row>
      </sheetData>
      <sheetData sheetId="2084">
        <row r="12">
          <cell r="E12">
            <v>3250</v>
          </cell>
        </row>
      </sheetData>
      <sheetData sheetId="2085">
        <row r="12">
          <cell r="E12">
            <v>3250</v>
          </cell>
        </row>
      </sheetData>
      <sheetData sheetId="2086">
        <row r="12">
          <cell r="E12">
            <v>3250</v>
          </cell>
        </row>
      </sheetData>
      <sheetData sheetId="2087">
        <row r="12">
          <cell r="E12">
            <v>3250</v>
          </cell>
        </row>
      </sheetData>
      <sheetData sheetId="2088">
        <row r="12">
          <cell r="E12">
            <v>3250</v>
          </cell>
        </row>
      </sheetData>
      <sheetData sheetId="2089">
        <row r="12">
          <cell r="E12">
            <v>3250</v>
          </cell>
        </row>
      </sheetData>
      <sheetData sheetId="2090">
        <row r="12">
          <cell r="E12">
            <v>3250</v>
          </cell>
        </row>
      </sheetData>
      <sheetData sheetId="2091">
        <row r="12">
          <cell r="E12">
            <v>3250</v>
          </cell>
        </row>
      </sheetData>
      <sheetData sheetId="2092">
        <row r="12">
          <cell r="E12">
            <v>3250</v>
          </cell>
        </row>
      </sheetData>
      <sheetData sheetId="2093">
        <row r="12">
          <cell r="E12">
            <v>3250</v>
          </cell>
        </row>
      </sheetData>
      <sheetData sheetId="2094">
        <row r="12">
          <cell r="E12">
            <v>3250</v>
          </cell>
        </row>
      </sheetData>
      <sheetData sheetId="2095">
        <row r="12">
          <cell r="E12">
            <v>3250</v>
          </cell>
        </row>
      </sheetData>
      <sheetData sheetId="2096">
        <row r="12">
          <cell r="E12">
            <v>3250</v>
          </cell>
        </row>
      </sheetData>
      <sheetData sheetId="2097">
        <row r="12">
          <cell r="E12">
            <v>3250</v>
          </cell>
        </row>
      </sheetData>
      <sheetData sheetId="2098">
        <row r="12">
          <cell r="E12">
            <v>3250</v>
          </cell>
        </row>
      </sheetData>
      <sheetData sheetId="2099">
        <row r="12">
          <cell r="E12">
            <v>3250</v>
          </cell>
        </row>
      </sheetData>
      <sheetData sheetId="2100">
        <row r="12">
          <cell r="E12">
            <v>3250</v>
          </cell>
        </row>
      </sheetData>
      <sheetData sheetId="2101">
        <row r="12">
          <cell r="E12">
            <v>3250</v>
          </cell>
        </row>
      </sheetData>
      <sheetData sheetId="2102">
        <row r="12">
          <cell r="E12">
            <v>3250</v>
          </cell>
        </row>
      </sheetData>
      <sheetData sheetId="2103">
        <row r="12">
          <cell r="E12">
            <v>3250</v>
          </cell>
        </row>
      </sheetData>
      <sheetData sheetId="2104">
        <row r="12">
          <cell r="E12">
            <v>3250</v>
          </cell>
        </row>
      </sheetData>
      <sheetData sheetId="2105">
        <row r="12">
          <cell r="E12">
            <v>3250</v>
          </cell>
        </row>
      </sheetData>
      <sheetData sheetId="2106">
        <row r="12">
          <cell r="E12">
            <v>3250</v>
          </cell>
        </row>
      </sheetData>
      <sheetData sheetId="2107">
        <row r="12">
          <cell r="E12">
            <v>3250</v>
          </cell>
        </row>
      </sheetData>
      <sheetData sheetId="2108">
        <row r="12">
          <cell r="E12">
            <v>3250</v>
          </cell>
        </row>
      </sheetData>
      <sheetData sheetId="2109">
        <row r="12">
          <cell r="E12">
            <v>3250</v>
          </cell>
        </row>
      </sheetData>
      <sheetData sheetId="2110">
        <row r="12">
          <cell r="E12">
            <v>3250</v>
          </cell>
        </row>
      </sheetData>
      <sheetData sheetId="2111">
        <row r="12">
          <cell r="E12">
            <v>3250</v>
          </cell>
        </row>
      </sheetData>
      <sheetData sheetId="2112">
        <row r="12">
          <cell r="E12">
            <v>3250</v>
          </cell>
        </row>
      </sheetData>
      <sheetData sheetId="2113">
        <row r="12">
          <cell r="E12">
            <v>3250</v>
          </cell>
        </row>
      </sheetData>
      <sheetData sheetId="2114">
        <row r="12">
          <cell r="E12">
            <v>3250</v>
          </cell>
        </row>
      </sheetData>
      <sheetData sheetId="2115">
        <row r="12">
          <cell r="E12">
            <v>3250</v>
          </cell>
        </row>
      </sheetData>
      <sheetData sheetId="2116">
        <row r="12">
          <cell r="E12">
            <v>3250</v>
          </cell>
        </row>
      </sheetData>
      <sheetData sheetId="2117">
        <row r="12">
          <cell r="E12">
            <v>3250</v>
          </cell>
        </row>
      </sheetData>
      <sheetData sheetId="2118">
        <row r="12">
          <cell r="E12">
            <v>3250</v>
          </cell>
        </row>
      </sheetData>
      <sheetData sheetId="2119">
        <row r="12">
          <cell r="E12">
            <v>3250</v>
          </cell>
        </row>
      </sheetData>
      <sheetData sheetId="2120">
        <row r="12">
          <cell r="E12">
            <v>3250</v>
          </cell>
        </row>
      </sheetData>
      <sheetData sheetId="2121">
        <row r="12">
          <cell r="E12">
            <v>3250</v>
          </cell>
        </row>
      </sheetData>
      <sheetData sheetId="2122">
        <row r="12">
          <cell r="E12">
            <v>3250</v>
          </cell>
        </row>
      </sheetData>
      <sheetData sheetId="2123">
        <row r="12">
          <cell r="E12">
            <v>3250</v>
          </cell>
        </row>
      </sheetData>
      <sheetData sheetId="2124">
        <row r="12">
          <cell r="E12">
            <v>3250</v>
          </cell>
        </row>
      </sheetData>
      <sheetData sheetId="2125">
        <row r="12">
          <cell r="E12">
            <v>3250</v>
          </cell>
        </row>
      </sheetData>
      <sheetData sheetId="2126">
        <row r="12">
          <cell r="E12">
            <v>3250</v>
          </cell>
        </row>
      </sheetData>
      <sheetData sheetId="2127">
        <row r="12">
          <cell r="E12">
            <v>3250</v>
          </cell>
        </row>
      </sheetData>
      <sheetData sheetId="2128">
        <row r="12">
          <cell r="E12">
            <v>3250</v>
          </cell>
        </row>
      </sheetData>
      <sheetData sheetId="2129">
        <row r="12">
          <cell r="E12">
            <v>3250</v>
          </cell>
        </row>
      </sheetData>
      <sheetData sheetId="2130">
        <row r="12">
          <cell r="E12">
            <v>3250</v>
          </cell>
        </row>
      </sheetData>
      <sheetData sheetId="2131">
        <row r="12">
          <cell r="E12">
            <v>3250</v>
          </cell>
        </row>
      </sheetData>
      <sheetData sheetId="2132">
        <row r="12">
          <cell r="E12">
            <v>3250</v>
          </cell>
        </row>
      </sheetData>
      <sheetData sheetId="2133">
        <row r="12">
          <cell r="E12">
            <v>3250</v>
          </cell>
        </row>
      </sheetData>
      <sheetData sheetId="2134">
        <row r="12">
          <cell r="E12">
            <v>3250</v>
          </cell>
        </row>
      </sheetData>
      <sheetData sheetId="2135">
        <row r="12">
          <cell r="E12">
            <v>3250</v>
          </cell>
        </row>
      </sheetData>
      <sheetData sheetId="2136">
        <row r="12">
          <cell r="E12">
            <v>3250</v>
          </cell>
        </row>
      </sheetData>
      <sheetData sheetId="2137">
        <row r="12">
          <cell r="E12">
            <v>3250</v>
          </cell>
        </row>
      </sheetData>
      <sheetData sheetId="2138">
        <row r="12">
          <cell r="E12">
            <v>3250</v>
          </cell>
        </row>
      </sheetData>
      <sheetData sheetId="2139">
        <row r="12">
          <cell r="E12">
            <v>3250</v>
          </cell>
        </row>
      </sheetData>
      <sheetData sheetId="2140">
        <row r="12">
          <cell r="E12">
            <v>3250</v>
          </cell>
        </row>
      </sheetData>
      <sheetData sheetId="2141">
        <row r="12">
          <cell r="E12">
            <v>3250</v>
          </cell>
        </row>
      </sheetData>
      <sheetData sheetId="2142">
        <row r="12">
          <cell r="E12">
            <v>3250</v>
          </cell>
        </row>
      </sheetData>
      <sheetData sheetId="2143">
        <row r="12">
          <cell r="E12">
            <v>3250</v>
          </cell>
        </row>
      </sheetData>
      <sheetData sheetId="2144">
        <row r="12">
          <cell r="E12">
            <v>3250</v>
          </cell>
        </row>
      </sheetData>
      <sheetData sheetId="2145">
        <row r="12">
          <cell r="E12">
            <v>3250</v>
          </cell>
        </row>
      </sheetData>
      <sheetData sheetId="2146">
        <row r="12">
          <cell r="E12">
            <v>3250</v>
          </cell>
        </row>
      </sheetData>
      <sheetData sheetId="2147">
        <row r="12">
          <cell r="E12">
            <v>3250</v>
          </cell>
        </row>
      </sheetData>
      <sheetData sheetId="2148">
        <row r="12">
          <cell r="E12">
            <v>3250</v>
          </cell>
        </row>
      </sheetData>
      <sheetData sheetId="2149">
        <row r="12">
          <cell r="E12">
            <v>3250</v>
          </cell>
        </row>
      </sheetData>
      <sheetData sheetId="2150">
        <row r="12">
          <cell r="E12">
            <v>3250</v>
          </cell>
        </row>
      </sheetData>
      <sheetData sheetId="2151">
        <row r="12">
          <cell r="E12">
            <v>3250</v>
          </cell>
        </row>
      </sheetData>
      <sheetData sheetId="2152">
        <row r="12">
          <cell r="E12">
            <v>3250</v>
          </cell>
        </row>
      </sheetData>
      <sheetData sheetId="2153">
        <row r="12">
          <cell r="E12">
            <v>3250</v>
          </cell>
        </row>
      </sheetData>
      <sheetData sheetId="2154">
        <row r="12">
          <cell r="E12">
            <v>3250</v>
          </cell>
        </row>
      </sheetData>
      <sheetData sheetId="2155">
        <row r="12">
          <cell r="E12">
            <v>3250</v>
          </cell>
        </row>
      </sheetData>
      <sheetData sheetId="2156">
        <row r="12">
          <cell r="E12">
            <v>3250</v>
          </cell>
        </row>
      </sheetData>
      <sheetData sheetId="2157">
        <row r="12">
          <cell r="E12">
            <v>3250</v>
          </cell>
        </row>
      </sheetData>
      <sheetData sheetId="2158">
        <row r="12">
          <cell r="E12">
            <v>3250</v>
          </cell>
        </row>
      </sheetData>
      <sheetData sheetId="2159">
        <row r="12">
          <cell r="E12">
            <v>3250</v>
          </cell>
        </row>
      </sheetData>
      <sheetData sheetId="2160">
        <row r="12">
          <cell r="E12">
            <v>3250</v>
          </cell>
        </row>
      </sheetData>
      <sheetData sheetId="2161">
        <row r="12">
          <cell r="E12">
            <v>3250</v>
          </cell>
        </row>
      </sheetData>
      <sheetData sheetId="2162">
        <row r="12">
          <cell r="E12">
            <v>3250</v>
          </cell>
        </row>
      </sheetData>
      <sheetData sheetId="2163">
        <row r="12">
          <cell r="E12">
            <v>3250</v>
          </cell>
        </row>
      </sheetData>
      <sheetData sheetId="2164">
        <row r="12">
          <cell r="E12">
            <v>3250</v>
          </cell>
        </row>
      </sheetData>
      <sheetData sheetId="2165">
        <row r="12">
          <cell r="E12">
            <v>3250</v>
          </cell>
        </row>
      </sheetData>
      <sheetData sheetId="2166">
        <row r="12">
          <cell r="E12">
            <v>3250</v>
          </cell>
        </row>
      </sheetData>
      <sheetData sheetId="2167">
        <row r="12">
          <cell r="E12">
            <v>3250</v>
          </cell>
        </row>
      </sheetData>
      <sheetData sheetId="2168">
        <row r="12">
          <cell r="E12">
            <v>3250</v>
          </cell>
        </row>
      </sheetData>
      <sheetData sheetId="2169">
        <row r="12">
          <cell r="E12">
            <v>3250</v>
          </cell>
        </row>
      </sheetData>
      <sheetData sheetId="2170">
        <row r="12">
          <cell r="E12">
            <v>3250</v>
          </cell>
        </row>
      </sheetData>
      <sheetData sheetId="2171">
        <row r="12">
          <cell r="E12">
            <v>3250</v>
          </cell>
        </row>
      </sheetData>
      <sheetData sheetId="2172">
        <row r="12">
          <cell r="E12">
            <v>3250</v>
          </cell>
        </row>
      </sheetData>
      <sheetData sheetId="2173">
        <row r="12">
          <cell r="E12">
            <v>3250</v>
          </cell>
        </row>
      </sheetData>
      <sheetData sheetId="2174">
        <row r="12">
          <cell r="E12">
            <v>3250</v>
          </cell>
        </row>
      </sheetData>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ow r="12">
          <cell r="E12">
            <v>3250</v>
          </cell>
        </row>
      </sheetData>
      <sheetData sheetId="2227" refreshError="1"/>
      <sheetData sheetId="2228"/>
      <sheetData sheetId="2229" refreshError="1"/>
      <sheetData sheetId="2230" refreshError="1"/>
      <sheetData sheetId="2231">
        <row r="12">
          <cell r="E12">
            <v>3250</v>
          </cell>
        </row>
      </sheetData>
      <sheetData sheetId="2232" refreshError="1"/>
      <sheetData sheetId="2233">
        <row r="12">
          <cell r="E12">
            <v>3250</v>
          </cell>
        </row>
      </sheetData>
      <sheetData sheetId="2234">
        <row r="12">
          <cell r="E12">
            <v>3250</v>
          </cell>
        </row>
      </sheetData>
      <sheetData sheetId="2235" refreshError="1"/>
      <sheetData sheetId="2236" refreshError="1"/>
      <sheetData sheetId="2237" refreshError="1"/>
      <sheetData sheetId="2238" refreshError="1"/>
      <sheetData sheetId="2239" refreshError="1"/>
      <sheetData sheetId="2240" refreshError="1"/>
      <sheetData sheetId="2241">
        <row r="12">
          <cell r="E12">
            <v>3250</v>
          </cell>
        </row>
      </sheetData>
      <sheetData sheetId="2242">
        <row r="12">
          <cell r="E12">
            <v>3250</v>
          </cell>
        </row>
      </sheetData>
      <sheetData sheetId="2243">
        <row r="12">
          <cell r="E12">
            <v>3250</v>
          </cell>
        </row>
      </sheetData>
      <sheetData sheetId="2244">
        <row r="12">
          <cell r="E12">
            <v>3250</v>
          </cell>
        </row>
      </sheetData>
      <sheetData sheetId="2245">
        <row r="12">
          <cell r="E12">
            <v>3250</v>
          </cell>
        </row>
      </sheetData>
      <sheetData sheetId="2246">
        <row r="12">
          <cell r="E12">
            <v>3250</v>
          </cell>
        </row>
      </sheetData>
      <sheetData sheetId="2247">
        <row r="12">
          <cell r="E12">
            <v>3250</v>
          </cell>
        </row>
      </sheetData>
      <sheetData sheetId="2248">
        <row r="12">
          <cell r="E12">
            <v>3250</v>
          </cell>
        </row>
      </sheetData>
      <sheetData sheetId="2249"/>
      <sheetData sheetId="2250"/>
      <sheetData sheetId="2251"/>
      <sheetData sheetId="2252"/>
      <sheetData sheetId="2253"/>
      <sheetData sheetId="2254">
        <row r="12">
          <cell r="E12">
            <v>3250</v>
          </cell>
        </row>
      </sheetData>
      <sheetData sheetId="2255"/>
      <sheetData sheetId="2256">
        <row r="12">
          <cell r="E12">
            <v>3250</v>
          </cell>
        </row>
      </sheetData>
      <sheetData sheetId="2257">
        <row r="12">
          <cell r="E12">
            <v>3250</v>
          </cell>
        </row>
      </sheetData>
      <sheetData sheetId="2258">
        <row r="12">
          <cell r="E12">
            <v>3250</v>
          </cell>
        </row>
      </sheetData>
      <sheetData sheetId="2259">
        <row r="12">
          <cell r="E12">
            <v>3250</v>
          </cell>
        </row>
      </sheetData>
      <sheetData sheetId="2260">
        <row r="12">
          <cell r="E12">
            <v>3250</v>
          </cell>
        </row>
      </sheetData>
      <sheetData sheetId="2261">
        <row r="12">
          <cell r="E12">
            <v>3250</v>
          </cell>
        </row>
      </sheetData>
      <sheetData sheetId="2262">
        <row r="12">
          <cell r="E12">
            <v>3250</v>
          </cell>
        </row>
      </sheetData>
      <sheetData sheetId="2263">
        <row r="12">
          <cell r="E12">
            <v>3250</v>
          </cell>
        </row>
      </sheetData>
      <sheetData sheetId="2264">
        <row r="12">
          <cell r="E12">
            <v>3250</v>
          </cell>
        </row>
      </sheetData>
      <sheetData sheetId="2265">
        <row r="12">
          <cell r="E12">
            <v>3250</v>
          </cell>
        </row>
      </sheetData>
      <sheetData sheetId="2266">
        <row r="12">
          <cell r="E12">
            <v>3250</v>
          </cell>
        </row>
      </sheetData>
      <sheetData sheetId="2267">
        <row r="12">
          <cell r="E12">
            <v>3250</v>
          </cell>
        </row>
      </sheetData>
      <sheetData sheetId="2268">
        <row r="12">
          <cell r="E12">
            <v>3250</v>
          </cell>
        </row>
      </sheetData>
      <sheetData sheetId="2269">
        <row r="12">
          <cell r="E12">
            <v>3250</v>
          </cell>
        </row>
      </sheetData>
      <sheetData sheetId="2270">
        <row r="12">
          <cell r="E12">
            <v>3250</v>
          </cell>
        </row>
      </sheetData>
      <sheetData sheetId="2271">
        <row r="12">
          <cell r="E12">
            <v>3250</v>
          </cell>
        </row>
      </sheetData>
      <sheetData sheetId="2272"/>
      <sheetData sheetId="2273">
        <row r="12">
          <cell r="E12">
            <v>3250</v>
          </cell>
        </row>
      </sheetData>
      <sheetData sheetId="2274">
        <row r="12">
          <cell r="E12">
            <v>3250</v>
          </cell>
        </row>
      </sheetData>
      <sheetData sheetId="2275"/>
      <sheetData sheetId="2276">
        <row r="12">
          <cell r="E12">
            <v>3250</v>
          </cell>
        </row>
      </sheetData>
      <sheetData sheetId="2277">
        <row r="12">
          <cell r="E12">
            <v>3250</v>
          </cell>
        </row>
      </sheetData>
      <sheetData sheetId="2278"/>
      <sheetData sheetId="2279">
        <row r="12">
          <cell r="E12">
            <v>3250</v>
          </cell>
        </row>
      </sheetData>
      <sheetData sheetId="2280">
        <row r="12">
          <cell r="E12">
            <v>3250</v>
          </cell>
        </row>
      </sheetData>
      <sheetData sheetId="2281">
        <row r="12">
          <cell r="E12">
            <v>3250</v>
          </cell>
        </row>
      </sheetData>
      <sheetData sheetId="2282"/>
      <sheetData sheetId="2283">
        <row r="12">
          <cell r="E12">
            <v>3250</v>
          </cell>
        </row>
      </sheetData>
      <sheetData sheetId="2284">
        <row r="12">
          <cell r="E12">
            <v>3250</v>
          </cell>
        </row>
      </sheetData>
      <sheetData sheetId="2285"/>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sheetData sheetId="2816">
        <row r="12">
          <cell r="E12">
            <v>3250</v>
          </cell>
        </row>
      </sheetData>
      <sheetData sheetId="2817">
        <row r="12">
          <cell r="E12">
            <v>3250</v>
          </cell>
        </row>
      </sheetData>
      <sheetData sheetId="2818">
        <row r="12">
          <cell r="E12">
            <v>3250</v>
          </cell>
        </row>
      </sheetData>
      <sheetData sheetId="2819"/>
      <sheetData sheetId="2820">
        <row r="12">
          <cell r="E12">
            <v>3250</v>
          </cell>
        </row>
      </sheetData>
      <sheetData sheetId="2821">
        <row r="12">
          <cell r="E12">
            <v>3250</v>
          </cell>
        </row>
      </sheetData>
      <sheetData sheetId="2822">
        <row r="12">
          <cell r="E12">
            <v>3250</v>
          </cell>
        </row>
      </sheetData>
      <sheetData sheetId="2823">
        <row r="12">
          <cell r="E12">
            <v>3250</v>
          </cell>
        </row>
      </sheetData>
      <sheetData sheetId="2824">
        <row r="12">
          <cell r="E12">
            <v>3250</v>
          </cell>
        </row>
      </sheetData>
      <sheetData sheetId="2825"/>
      <sheetData sheetId="2826"/>
      <sheetData sheetId="2827">
        <row r="12">
          <cell r="E12">
            <v>3250</v>
          </cell>
        </row>
      </sheetData>
      <sheetData sheetId="2828">
        <row r="12">
          <cell r="E12">
            <v>3250</v>
          </cell>
        </row>
      </sheetData>
      <sheetData sheetId="2829">
        <row r="12">
          <cell r="E12">
            <v>3250</v>
          </cell>
        </row>
      </sheetData>
      <sheetData sheetId="2830"/>
      <sheetData sheetId="2831">
        <row r="12">
          <cell r="E12">
            <v>3250</v>
          </cell>
        </row>
      </sheetData>
      <sheetData sheetId="2832">
        <row r="12">
          <cell r="E12">
            <v>3250</v>
          </cell>
        </row>
      </sheetData>
      <sheetData sheetId="2833">
        <row r="12">
          <cell r="E12">
            <v>3250</v>
          </cell>
        </row>
      </sheetData>
      <sheetData sheetId="2834">
        <row r="12">
          <cell r="E12">
            <v>3250</v>
          </cell>
        </row>
      </sheetData>
      <sheetData sheetId="2835">
        <row r="12">
          <cell r="E12">
            <v>3250</v>
          </cell>
        </row>
      </sheetData>
      <sheetData sheetId="2836">
        <row r="12">
          <cell r="E12">
            <v>3250</v>
          </cell>
        </row>
      </sheetData>
      <sheetData sheetId="2837"/>
      <sheetData sheetId="2838">
        <row r="12">
          <cell r="E12">
            <v>3250</v>
          </cell>
        </row>
      </sheetData>
      <sheetData sheetId="2839">
        <row r="12">
          <cell r="E12">
            <v>3250</v>
          </cell>
        </row>
      </sheetData>
      <sheetData sheetId="2840">
        <row r="12">
          <cell r="E12">
            <v>3250</v>
          </cell>
        </row>
      </sheetData>
      <sheetData sheetId="2841">
        <row r="12">
          <cell r="E12">
            <v>3250</v>
          </cell>
        </row>
      </sheetData>
      <sheetData sheetId="2842">
        <row r="12">
          <cell r="E12">
            <v>3250</v>
          </cell>
        </row>
      </sheetData>
      <sheetData sheetId="2843">
        <row r="12">
          <cell r="E12">
            <v>3250</v>
          </cell>
        </row>
      </sheetData>
      <sheetData sheetId="2844">
        <row r="12">
          <cell r="E12">
            <v>3250</v>
          </cell>
        </row>
      </sheetData>
      <sheetData sheetId="2845">
        <row r="12">
          <cell r="E12">
            <v>3250</v>
          </cell>
        </row>
      </sheetData>
      <sheetData sheetId="2846">
        <row r="12">
          <cell r="E12">
            <v>3250</v>
          </cell>
        </row>
      </sheetData>
      <sheetData sheetId="2847">
        <row r="12">
          <cell r="E12">
            <v>3250</v>
          </cell>
        </row>
      </sheetData>
      <sheetData sheetId="2848">
        <row r="12">
          <cell r="E12">
            <v>3250</v>
          </cell>
        </row>
      </sheetData>
      <sheetData sheetId="2849">
        <row r="12">
          <cell r="E12">
            <v>3250</v>
          </cell>
        </row>
      </sheetData>
      <sheetData sheetId="2850">
        <row r="12">
          <cell r="E12">
            <v>3250</v>
          </cell>
        </row>
      </sheetData>
      <sheetData sheetId="2851"/>
      <sheetData sheetId="2852"/>
      <sheetData sheetId="2853">
        <row r="12">
          <cell r="E12">
            <v>3250</v>
          </cell>
        </row>
      </sheetData>
      <sheetData sheetId="2854">
        <row r="12">
          <cell r="E12">
            <v>3250</v>
          </cell>
        </row>
      </sheetData>
      <sheetData sheetId="2855">
        <row r="12">
          <cell r="E12">
            <v>3250</v>
          </cell>
        </row>
      </sheetData>
      <sheetData sheetId="2856"/>
      <sheetData sheetId="2857"/>
      <sheetData sheetId="2858"/>
      <sheetData sheetId="2859"/>
      <sheetData sheetId="2860">
        <row r="12">
          <cell r="E12">
            <v>3250</v>
          </cell>
        </row>
      </sheetData>
      <sheetData sheetId="2861">
        <row r="12">
          <cell r="E12">
            <v>3250</v>
          </cell>
        </row>
      </sheetData>
      <sheetData sheetId="2862">
        <row r="12">
          <cell r="E12">
            <v>3250</v>
          </cell>
        </row>
      </sheetData>
      <sheetData sheetId="2863">
        <row r="12">
          <cell r="E12">
            <v>3250</v>
          </cell>
        </row>
      </sheetData>
      <sheetData sheetId="2864">
        <row r="12">
          <cell r="E12">
            <v>3250</v>
          </cell>
        </row>
      </sheetData>
      <sheetData sheetId="2865">
        <row r="12">
          <cell r="E12">
            <v>3250</v>
          </cell>
        </row>
      </sheetData>
      <sheetData sheetId="2866"/>
      <sheetData sheetId="2867">
        <row r="12">
          <cell r="E12">
            <v>3250</v>
          </cell>
        </row>
      </sheetData>
      <sheetData sheetId="2868">
        <row r="12">
          <cell r="E12">
            <v>3250</v>
          </cell>
        </row>
      </sheetData>
      <sheetData sheetId="2869">
        <row r="12">
          <cell r="E12">
            <v>3250</v>
          </cell>
        </row>
      </sheetData>
      <sheetData sheetId="2870">
        <row r="12">
          <cell r="E12">
            <v>3250</v>
          </cell>
        </row>
      </sheetData>
      <sheetData sheetId="2871"/>
      <sheetData sheetId="2872">
        <row r="12">
          <cell r="E12">
            <v>3250</v>
          </cell>
        </row>
      </sheetData>
      <sheetData sheetId="2873">
        <row r="12">
          <cell r="E12">
            <v>3250</v>
          </cell>
        </row>
      </sheetData>
      <sheetData sheetId="2874"/>
      <sheetData sheetId="2875">
        <row r="12">
          <cell r="E12">
            <v>3250</v>
          </cell>
        </row>
      </sheetData>
      <sheetData sheetId="2876"/>
      <sheetData sheetId="2877"/>
      <sheetData sheetId="2878">
        <row r="12">
          <cell r="E12">
            <v>3250</v>
          </cell>
        </row>
      </sheetData>
      <sheetData sheetId="2879">
        <row r="12">
          <cell r="E12">
            <v>3250</v>
          </cell>
        </row>
      </sheetData>
      <sheetData sheetId="2880">
        <row r="12">
          <cell r="E12">
            <v>3250</v>
          </cell>
        </row>
      </sheetData>
      <sheetData sheetId="2881"/>
      <sheetData sheetId="2882">
        <row r="12">
          <cell r="E12">
            <v>3250</v>
          </cell>
        </row>
      </sheetData>
      <sheetData sheetId="2883"/>
      <sheetData sheetId="2884">
        <row r="12">
          <cell r="E12">
            <v>3250</v>
          </cell>
        </row>
      </sheetData>
      <sheetData sheetId="2885">
        <row r="12">
          <cell r="E12">
            <v>3250</v>
          </cell>
        </row>
      </sheetData>
      <sheetData sheetId="2886">
        <row r="12">
          <cell r="E12">
            <v>3250</v>
          </cell>
        </row>
      </sheetData>
      <sheetData sheetId="2887"/>
      <sheetData sheetId="2888"/>
      <sheetData sheetId="2889">
        <row r="12">
          <cell r="E12">
            <v>3250</v>
          </cell>
        </row>
      </sheetData>
      <sheetData sheetId="2890">
        <row r="12">
          <cell r="E12">
            <v>3250</v>
          </cell>
        </row>
      </sheetData>
      <sheetData sheetId="2891">
        <row r="12">
          <cell r="E12">
            <v>3250</v>
          </cell>
        </row>
      </sheetData>
      <sheetData sheetId="2892"/>
      <sheetData sheetId="2893">
        <row r="12">
          <cell r="E12">
            <v>3250</v>
          </cell>
        </row>
      </sheetData>
      <sheetData sheetId="2894">
        <row r="12">
          <cell r="E12">
            <v>3250</v>
          </cell>
        </row>
      </sheetData>
      <sheetData sheetId="2895">
        <row r="12">
          <cell r="E12">
            <v>3250</v>
          </cell>
        </row>
      </sheetData>
      <sheetData sheetId="2896"/>
      <sheetData sheetId="2897">
        <row r="12">
          <cell r="E12">
            <v>3250</v>
          </cell>
        </row>
      </sheetData>
      <sheetData sheetId="2898"/>
      <sheetData sheetId="2899"/>
      <sheetData sheetId="2900">
        <row r="12">
          <cell r="E12">
            <v>3250</v>
          </cell>
        </row>
      </sheetData>
      <sheetData sheetId="2901">
        <row r="12">
          <cell r="E12">
            <v>3250</v>
          </cell>
        </row>
      </sheetData>
      <sheetData sheetId="2902">
        <row r="12">
          <cell r="E12">
            <v>3250</v>
          </cell>
        </row>
      </sheetData>
      <sheetData sheetId="2903">
        <row r="12">
          <cell r="E12">
            <v>3250</v>
          </cell>
        </row>
      </sheetData>
      <sheetData sheetId="2904">
        <row r="12">
          <cell r="E12">
            <v>3250</v>
          </cell>
        </row>
      </sheetData>
      <sheetData sheetId="2905">
        <row r="12">
          <cell r="E12">
            <v>3250</v>
          </cell>
        </row>
      </sheetData>
      <sheetData sheetId="2906">
        <row r="12">
          <cell r="E12">
            <v>3250</v>
          </cell>
        </row>
      </sheetData>
      <sheetData sheetId="2907"/>
      <sheetData sheetId="2908"/>
      <sheetData sheetId="2909"/>
      <sheetData sheetId="2910">
        <row r="12">
          <cell r="E12">
            <v>3250</v>
          </cell>
        </row>
      </sheetData>
      <sheetData sheetId="2911"/>
      <sheetData sheetId="2912">
        <row r="12">
          <cell r="E12">
            <v>3250</v>
          </cell>
        </row>
      </sheetData>
      <sheetData sheetId="2913">
        <row r="12">
          <cell r="E12">
            <v>3250</v>
          </cell>
        </row>
      </sheetData>
      <sheetData sheetId="2914">
        <row r="12">
          <cell r="E12">
            <v>3250</v>
          </cell>
        </row>
      </sheetData>
      <sheetData sheetId="2915">
        <row r="12">
          <cell r="E12">
            <v>3250</v>
          </cell>
        </row>
      </sheetData>
      <sheetData sheetId="2916">
        <row r="12">
          <cell r="E12">
            <v>3250</v>
          </cell>
        </row>
      </sheetData>
      <sheetData sheetId="2917">
        <row r="12">
          <cell r="E12">
            <v>3250</v>
          </cell>
        </row>
      </sheetData>
      <sheetData sheetId="2918"/>
      <sheetData sheetId="2919"/>
      <sheetData sheetId="2920">
        <row r="12">
          <cell r="E12">
            <v>3250</v>
          </cell>
        </row>
      </sheetData>
      <sheetData sheetId="2921"/>
      <sheetData sheetId="2922"/>
      <sheetData sheetId="2923">
        <row r="12">
          <cell r="E12">
            <v>3250</v>
          </cell>
        </row>
      </sheetData>
      <sheetData sheetId="2924">
        <row r="12">
          <cell r="E12">
            <v>3250</v>
          </cell>
        </row>
      </sheetData>
      <sheetData sheetId="2925"/>
      <sheetData sheetId="2926"/>
      <sheetData sheetId="2927"/>
      <sheetData sheetId="2928">
        <row r="12">
          <cell r="E12">
            <v>3250</v>
          </cell>
        </row>
      </sheetData>
      <sheetData sheetId="2929"/>
      <sheetData sheetId="2930">
        <row r="12">
          <cell r="E12">
            <v>3250</v>
          </cell>
        </row>
      </sheetData>
      <sheetData sheetId="2931"/>
      <sheetData sheetId="2932"/>
      <sheetData sheetId="2933">
        <row r="12">
          <cell r="E12">
            <v>3250</v>
          </cell>
        </row>
      </sheetData>
      <sheetData sheetId="2934">
        <row r="12">
          <cell r="E12">
            <v>3250</v>
          </cell>
        </row>
      </sheetData>
      <sheetData sheetId="2935">
        <row r="12">
          <cell r="E12">
            <v>3250</v>
          </cell>
        </row>
      </sheetData>
      <sheetData sheetId="2936">
        <row r="12">
          <cell r="E12">
            <v>3250</v>
          </cell>
        </row>
      </sheetData>
      <sheetData sheetId="2937">
        <row r="12">
          <cell r="E12">
            <v>3250</v>
          </cell>
        </row>
      </sheetData>
      <sheetData sheetId="2938"/>
      <sheetData sheetId="2939"/>
      <sheetData sheetId="2940"/>
      <sheetData sheetId="2941"/>
      <sheetData sheetId="2942"/>
      <sheetData sheetId="2943"/>
      <sheetData sheetId="2944"/>
      <sheetData sheetId="2945"/>
      <sheetData sheetId="2946">
        <row r="12">
          <cell r="E12">
            <v>3250</v>
          </cell>
        </row>
      </sheetData>
      <sheetData sheetId="2947">
        <row r="12">
          <cell r="E12">
            <v>3250</v>
          </cell>
        </row>
      </sheetData>
      <sheetData sheetId="2948"/>
      <sheetData sheetId="2949"/>
      <sheetData sheetId="2950"/>
      <sheetData sheetId="2951">
        <row r="12">
          <cell r="E12">
            <v>3250</v>
          </cell>
        </row>
      </sheetData>
      <sheetData sheetId="2952"/>
      <sheetData sheetId="2953">
        <row r="12">
          <cell r="E12">
            <v>3250</v>
          </cell>
        </row>
      </sheetData>
      <sheetData sheetId="2954"/>
      <sheetData sheetId="2955"/>
      <sheetData sheetId="2956"/>
      <sheetData sheetId="2957">
        <row r="12">
          <cell r="E12">
            <v>3250</v>
          </cell>
        </row>
      </sheetData>
      <sheetData sheetId="2958">
        <row r="12">
          <cell r="E12">
            <v>3250</v>
          </cell>
        </row>
      </sheetData>
      <sheetData sheetId="2959"/>
      <sheetData sheetId="2960">
        <row r="12">
          <cell r="E12">
            <v>3250</v>
          </cell>
        </row>
      </sheetData>
      <sheetData sheetId="2961">
        <row r="12">
          <cell r="E12">
            <v>3250</v>
          </cell>
        </row>
      </sheetData>
      <sheetData sheetId="2962">
        <row r="12">
          <cell r="E12">
            <v>3250</v>
          </cell>
        </row>
      </sheetData>
      <sheetData sheetId="2963">
        <row r="12">
          <cell r="E12">
            <v>3250</v>
          </cell>
        </row>
      </sheetData>
      <sheetData sheetId="2964">
        <row r="12">
          <cell r="E12">
            <v>3250</v>
          </cell>
        </row>
      </sheetData>
      <sheetData sheetId="2965">
        <row r="12">
          <cell r="E12">
            <v>3250</v>
          </cell>
        </row>
      </sheetData>
      <sheetData sheetId="2966">
        <row r="12">
          <cell r="E12">
            <v>3250</v>
          </cell>
        </row>
      </sheetData>
      <sheetData sheetId="2967">
        <row r="12">
          <cell r="E12">
            <v>3250</v>
          </cell>
        </row>
      </sheetData>
      <sheetData sheetId="2968">
        <row r="12">
          <cell r="E12">
            <v>3250</v>
          </cell>
        </row>
      </sheetData>
      <sheetData sheetId="2969">
        <row r="12">
          <cell r="E12">
            <v>3250</v>
          </cell>
        </row>
      </sheetData>
      <sheetData sheetId="2970"/>
      <sheetData sheetId="2971">
        <row r="12">
          <cell r="E12">
            <v>3250</v>
          </cell>
        </row>
      </sheetData>
      <sheetData sheetId="2972">
        <row r="12">
          <cell r="E12">
            <v>3250</v>
          </cell>
        </row>
      </sheetData>
      <sheetData sheetId="2973">
        <row r="12">
          <cell r="E12">
            <v>3250</v>
          </cell>
        </row>
      </sheetData>
      <sheetData sheetId="2974">
        <row r="12">
          <cell r="E12">
            <v>3250</v>
          </cell>
        </row>
      </sheetData>
      <sheetData sheetId="2975">
        <row r="12">
          <cell r="E12">
            <v>3250</v>
          </cell>
        </row>
      </sheetData>
      <sheetData sheetId="2976">
        <row r="12">
          <cell r="E12">
            <v>3250</v>
          </cell>
        </row>
      </sheetData>
      <sheetData sheetId="2977">
        <row r="12">
          <cell r="E12">
            <v>3250</v>
          </cell>
        </row>
      </sheetData>
      <sheetData sheetId="2978">
        <row r="12">
          <cell r="E12">
            <v>3250</v>
          </cell>
        </row>
      </sheetData>
      <sheetData sheetId="2979">
        <row r="12">
          <cell r="E12">
            <v>3250</v>
          </cell>
        </row>
      </sheetData>
      <sheetData sheetId="2980">
        <row r="12">
          <cell r="E12">
            <v>3250</v>
          </cell>
        </row>
      </sheetData>
      <sheetData sheetId="2981"/>
      <sheetData sheetId="2982"/>
      <sheetData sheetId="2983">
        <row r="12">
          <cell r="E12">
            <v>3250</v>
          </cell>
        </row>
      </sheetData>
      <sheetData sheetId="2984">
        <row r="12">
          <cell r="E12">
            <v>3250</v>
          </cell>
        </row>
      </sheetData>
      <sheetData sheetId="2985">
        <row r="12">
          <cell r="E12">
            <v>3250</v>
          </cell>
        </row>
      </sheetData>
      <sheetData sheetId="2986"/>
      <sheetData sheetId="2987"/>
      <sheetData sheetId="2988"/>
      <sheetData sheetId="2989"/>
      <sheetData sheetId="2990">
        <row r="12">
          <cell r="E12">
            <v>3250</v>
          </cell>
        </row>
      </sheetData>
      <sheetData sheetId="2991"/>
      <sheetData sheetId="2992"/>
      <sheetData sheetId="2993">
        <row r="12">
          <cell r="E12">
            <v>3250</v>
          </cell>
        </row>
      </sheetData>
      <sheetData sheetId="2994">
        <row r="12">
          <cell r="E12">
            <v>3250</v>
          </cell>
        </row>
      </sheetData>
      <sheetData sheetId="2995"/>
      <sheetData sheetId="2996">
        <row r="12">
          <cell r="E12">
            <v>3250</v>
          </cell>
        </row>
      </sheetData>
      <sheetData sheetId="2997">
        <row r="12">
          <cell r="E12">
            <v>3250</v>
          </cell>
        </row>
      </sheetData>
      <sheetData sheetId="2998">
        <row r="12">
          <cell r="E12">
            <v>3250</v>
          </cell>
        </row>
      </sheetData>
      <sheetData sheetId="2999">
        <row r="12">
          <cell r="E12">
            <v>3250</v>
          </cell>
        </row>
      </sheetData>
      <sheetData sheetId="3000">
        <row r="12">
          <cell r="E12">
            <v>3250</v>
          </cell>
        </row>
      </sheetData>
      <sheetData sheetId="3001">
        <row r="12">
          <cell r="E12">
            <v>3250</v>
          </cell>
        </row>
      </sheetData>
      <sheetData sheetId="3002"/>
      <sheetData sheetId="3003"/>
      <sheetData sheetId="3004"/>
      <sheetData sheetId="3005"/>
      <sheetData sheetId="3006"/>
      <sheetData sheetId="3007"/>
      <sheetData sheetId="3008"/>
      <sheetData sheetId="3009"/>
      <sheetData sheetId="3010"/>
      <sheetData sheetId="3011"/>
      <sheetData sheetId="3012">
        <row r="12">
          <cell r="E12">
            <v>3250</v>
          </cell>
        </row>
      </sheetData>
      <sheetData sheetId="3013"/>
      <sheetData sheetId="3014"/>
      <sheetData sheetId="3015">
        <row r="12">
          <cell r="E12">
            <v>3250</v>
          </cell>
        </row>
      </sheetData>
      <sheetData sheetId="3016">
        <row r="12">
          <cell r="E12">
            <v>3250</v>
          </cell>
        </row>
      </sheetData>
      <sheetData sheetId="3017">
        <row r="12">
          <cell r="E12">
            <v>3250</v>
          </cell>
        </row>
      </sheetData>
      <sheetData sheetId="3018">
        <row r="12">
          <cell r="E12">
            <v>3250</v>
          </cell>
        </row>
      </sheetData>
      <sheetData sheetId="3019">
        <row r="12">
          <cell r="E12">
            <v>3250</v>
          </cell>
        </row>
      </sheetData>
      <sheetData sheetId="3020">
        <row r="12">
          <cell r="E12">
            <v>3250</v>
          </cell>
        </row>
      </sheetData>
      <sheetData sheetId="3021">
        <row r="12">
          <cell r="E12">
            <v>3250</v>
          </cell>
        </row>
      </sheetData>
      <sheetData sheetId="3022">
        <row r="12">
          <cell r="E12">
            <v>3250</v>
          </cell>
        </row>
      </sheetData>
      <sheetData sheetId="3023"/>
      <sheetData sheetId="3024">
        <row r="12">
          <cell r="E12">
            <v>3250</v>
          </cell>
        </row>
      </sheetData>
      <sheetData sheetId="3025">
        <row r="12">
          <cell r="E12">
            <v>3250</v>
          </cell>
        </row>
      </sheetData>
      <sheetData sheetId="3026">
        <row r="12">
          <cell r="E12">
            <v>3250</v>
          </cell>
        </row>
      </sheetData>
      <sheetData sheetId="3027"/>
      <sheetData sheetId="3028"/>
      <sheetData sheetId="3029">
        <row r="12">
          <cell r="E12">
            <v>3250</v>
          </cell>
        </row>
      </sheetData>
      <sheetData sheetId="3030">
        <row r="12">
          <cell r="E12">
            <v>3250</v>
          </cell>
        </row>
      </sheetData>
      <sheetData sheetId="3031">
        <row r="12">
          <cell r="E12">
            <v>3250</v>
          </cell>
        </row>
      </sheetData>
      <sheetData sheetId="3032">
        <row r="12">
          <cell r="E12">
            <v>3250</v>
          </cell>
        </row>
      </sheetData>
      <sheetData sheetId="3033">
        <row r="12">
          <cell r="E12">
            <v>3250</v>
          </cell>
        </row>
      </sheetData>
      <sheetData sheetId="3034">
        <row r="12">
          <cell r="E12">
            <v>3250</v>
          </cell>
        </row>
      </sheetData>
      <sheetData sheetId="3035">
        <row r="12">
          <cell r="E12">
            <v>3250</v>
          </cell>
        </row>
      </sheetData>
      <sheetData sheetId="3036">
        <row r="12">
          <cell r="E12">
            <v>3250</v>
          </cell>
        </row>
      </sheetData>
      <sheetData sheetId="3037">
        <row r="12">
          <cell r="E12">
            <v>3250</v>
          </cell>
        </row>
      </sheetData>
      <sheetData sheetId="3038">
        <row r="12">
          <cell r="E12">
            <v>3250</v>
          </cell>
        </row>
      </sheetData>
      <sheetData sheetId="3039"/>
      <sheetData sheetId="3040">
        <row r="12">
          <cell r="E12">
            <v>3250</v>
          </cell>
        </row>
      </sheetData>
      <sheetData sheetId="3041">
        <row r="12">
          <cell r="E12">
            <v>3250</v>
          </cell>
        </row>
      </sheetData>
      <sheetData sheetId="3042">
        <row r="12">
          <cell r="E12">
            <v>3250</v>
          </cell>
        </row>
      </sheetData>
      <sheetData sheetId="3043">
        <row r="12">
          <cell r="E12">
            <v>3250</v>
          </cell>
        </row>
      </sheetData>
      <sheetData sheetId="3044">
        <row r="12">
          <cell r="E12">
            <v>3250</v>
          </cell>
        </row>
      </sheetData>
      <sheetData sheetId="3045"/>
      <sheetData sheetId="3046">
        <row r="12">
          <cell r="E12">
            <v>3250</v>
          </cell>
        </row>
      </sheetData>
      <sheetData sheetId="3047">
        <row r="12">
          <cell r="E12">
            <v>3250</v>
          </cell>
        </row>
      </sheetData>
      <sheetData sheetId="3048"/>
      <sheetData sheetId="3049">
        <row r="12">
          <cell r="E12">
            <v>3250</v>
          </cell>
        </row>
      </sheetData>
      <sheetData sheetId="3050"/>
      <sheetData sheetId="3051">
        <row r="12">
          <cell r="E12">
            <v>3250</v>
          </cell>
        </row>
      </sheetData>
      <sheetData sheetId="3052">
        <row r="12">
          <cell r="E12">
            <v>3250</v>
          </cell>
        </row>
      </sheetData>
      <sheetData sheetId="3053"/>
      <sheetData sheetId="3054"/>
      <sheetData sheetId="3055">
        <row r="12">
          <cell r="E12">
            <v>3250</v>
          </cell>
        </row>
      </sheetData>
      <sheetData sheetId="3056">
        <row r="12">
          <cell r="E12">
            <v>3250</v>
          </cell>
        </row>
      </sheetData>
      <sheetData sheetId="3057">
        <row r="12">
          <cell r="E12">
            <v>3250</v>
          </cell>
        </row>
      </sheetData>
      <sheetData sheetId="3058">
        <row r="12">
          <cell r="E12">
            <v>3250</v>
          </cell>
        </row>
      </sheetData>
      <sheetData sheetId="3059">
        <row r="12">
          <cell r="E12">
            <v>3250</v>
          </cell>
        </row>
      </sheetData>
      <sheetData sheetId="3060">
        <row r="12">
          <cell r="E12">
            <v>3250</v>
          </cell>
        </row>
      </sheetData>
      <sheetData sheetId="3061"/>
      <sheetData sheetId="3062"/>
      <sheetData sheetId="3063"/>
      <sheetData sheetId="3064">
        <row r="12">
          <cell r="E12">
            <v>3250</v>
          </cell>
        </row>
      </sheetData>
      <sheetData sheetId="3065"/>
      <sheetData sheetId="3066"/>
      <sheetData sheetId="3067"/>
      <sheetData sheetId="3068"/>
      <sheetData sheetId="3069"/>
      <sheetData sheetId="3070">
        <row r="12">
          <cell r="E12">
            <v>3250</v>
          </cell>
        </row>
      </sheetData>
      <sheetData sheetId="3071">
        <row r="12">
          <cell r="E12">
            <v>3250</v>
          </cell>
        </row>
      </sheetData>
      <sheetData sheetId="3072">
        <row r="12">
          <cell r="E12">
            <v>3250</v>
          </cell>
        </row>
      </sheetData>
      <sheetData sheetId="3073">
        <row r="12">
          <cell r="E12">
            <v>3250</v>
          </cell>
        </row>
      </sheetData>
      <sheetData sheetId="3074">
        <row r="12">
          <cell r="E12">
            <v>3250</v>
          </cell>
        </row>
      </sheetData>
      <sheetData sheetId="3075">
        <row r="12">
          <cell r="E12">
            <v>3250</v>
          </cell>
        </row>
      </sheetData>
      <sheetData sheetId="3076">
        <row r="12">
          <cell r="E12">
            <v>3250</v>
          </cell>
        </row>
      </sheetData>
      <sheetData sheetId="3077">
        <row r="12">
          <cell r="E12">
            <v>3250</v>
          </cell>
        </row>
      </sheetData>
      <sheetData sheetId="3078"/>
      <sheetData sheetId="3079"/>
      <sheetData sheetId="3080"/>
      <sheetData sheetId="3081"/>
      <sheetData sheetId="3082">
        <row r="12">
          <cell r="E12">
            <v>3250</v>
          </cell>
        </row>
      </sheetData>
      <sheetData sheetId="3083"/>
      <sheetData sheetId="3084"/>
      <sheetData sheetId="3085"/>
      <sheetData sheetId="3086"/>
      <sheetData sheetId="3087">
        <row r="12">
          <cell r="E12">
            <v>3250</v>
          </cell>
        </row>
      </sheetData>
      <sheetData sheetId="3088">
        <row r="12">
          <cell r="E12">
            <v>3250</v>
          </cell>
        </row>
      </sheetData>
      <sheetData sheetId="3089"/>
      <sheetData sheetId="3090"/>
      <sheetData sheetId="3091"/>
      <sheetData sheetId="3092">
        <row r="12">
          <cell r="E12">
            <v>3250</v>
          </cell>
        </row>
      </sheetData>
      <sheetData sheetId="3093"/>
      <sheetData sheetId="3094">
        <row r="12">
          <cell r="E12">
            <v>3250</v>
          </cell>
        </row>
      </sheetData>
      <sheetData sheetId="3095"/>
      <sheetData sheetId="3096"/>
      <sheetData sheetId="3097"/>
      <sheetData sheetId="3098">
        <row r="12">
          <cell r="E12">
            <v>3250</v>
          </cell>
        </row>
      </sheetData>
      <sheetData sheetId="3099">
        <row r="12">
          <cell r="E12">
            <v>3250</v>
          </cell>
        </row>
      </sheetData>
      <sheetData sheetId="3100"/>
      <sheetData sheetId="3101">
        <row r="12">
          <cell r="E12">
            <v>3250</v>
          </cell>
        </row>
      </sheetData>
      <sheetData sheetId="3102">
        <row r="12">
          <cell r="E12">
            <v>3250</v>
          </cell>
        </row>
      </sheetData>
      <sheetData sheetId="3103"/>
      <sheetData sheetId="3104"/>
      <sheetData sheetId="3105"/>
      <sheetData sheetId="3106">
        <row r="12">
          <cell r="E12">
            <v>3250</v>
          </cell>
        </row>
      </sheetData>
      <sheetData sheetId="3107">
        <row r="12">
          <cell r="E12">
            <v>3250</v>
          </cell>
        </row>
      </sheetData>
      <sheetData sheetId="3108"/>
      <sheetData sheetId="3109"/>
      <sheetData sheetId="3110"/>
      <sheetData sheetId="3111"/>
      <sheetData sheetId="3112"/>
      <sheetData sheetId="3113">
        <row r="12">
          <cell r="E12">
            <v>3250</v>
          </cell>
        </row>
      </sheetData>
      <sheetData sheetId="3114"/>
      <sheetData sheetId="3115">
        <row r="12">
          <cell r="E12">
            <v>3250</v>
          </cell>
        </row>
      </sheetData>
      <sheetData sheetId="3116">
        <row r="12">
          <cell r="E12">
            <v>3250</v>
          </cell>
        </row>
      </sheetData>
      <sheetData sheetId="3117">
        <row r="12">
          <cell r="E12">
            <v>3250</v>
          </cell>
        </row>
      </sheetData>
      <sheetData sheetId="3118">
        <row r="12">
          <cell r="E12">
            <v>3250</v>
          </cell>
        </row>
      </sheetData>
      <sheetData sheetId="3119">
        <row r="12">
          <cell r="E12">
            <v>3250</v>
          </cell>
        </row>
      </sheetData>
      <sheetData sheetId="3120">
        <row r="12">
          <cell r="E12">
            <v>3250</v>
          </cell>
        </row>
      </sheetData>
      <sheetData sheetId="3121"/>
      <sheetData sheetId="3122"/>
      <sheetData sheetId="3123"/>
      <sheetData sheetId="3124">
        <row r="12">
          <cell r="E12">
            <v>3250</v>
          </cell>
        </row>
      </sheetData>
      <sheetData sheetId="3125"/>
      <sheetData sheetId="3126">
        <row r="12">
          <cell r="E12">
            <v>3250</v>
          </cell>
        </row>
      </sheetData>
      <sheetData sheetId="3127"/>
      <sheetData sheetId="3128"/>
      <sheetData sheetId="3129"/>
      <sheetData sheetId="3130">
        <row r="12">
          <cell r="E12">
            <v>3250</v>
          </cell>
        </row>
      </sheetData>
      <sheetData sheetId="3131">
        <row r="12">
          <cell r="E12">
            <v>3250</v>
          </cell>
        </row>
      </sheetData>
      <sheetData sheetId="3132"/>
      <sheetData sheetId="3133"/>
      <sheetData sheetId="3134">
        <row r="12">
          <cell r="E12">
            <v>3250</v>
          </cell>
        </row>
      </sheetData>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ow r="12">
          <cell r="E12">
            <v>3250</v>
          </cell>
        </row>
      </sheetData>
      <sheetData sheetId="3157">
        <row r="12">
          <cell r="E12">
            <v>3250</v>
          </cell>
        </row>
      </sheetData>
      <sheetData sheetId="3158">
        <row r="12">
          <cell r="E12">
            <v>3250</v>
          </cell>
        </row>
      </sheetData>
      <sheetData sheetId="3159">
        <row r="12">
          <cell r="E12">
            <v>3250</v>
          </cell>
        </row>
      </sheetData>
      <sheetData sheetId="3160">
        <row r="12">
          <cell r="E12">
            <v>3250</v>
          </cell>
        </row>
      </sheetData>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sheetData sheetId="3184"/>
      <sheetData sheetId="3185"/>
      <sheetData sheetId="3186"/>
      <sheetData sheetId="3187"/>
      <sheetData sheetId="3188">
        <row r="12">
          <cell r="E12">
            <v>3250</v>
          </cell>
        </row>
      </sheetData>
      <sheetData sheetId="3189"/>
      <sheetData sheetId="3190"/>
      <sheetData sheetId="3191"/>
      <sheetData sheetId="3192"/>
      <sheetData sheetId="3193"/>
      <sheetData sheetId="3194"/>
      <sheetData sheetId="3195"/>
      <sheetData sheetId="3196"/>
      <sheetData sheetId="3197">
        <row r="12">
          <cell r="E12">
            <v>3250</v>
          </cell>
        </row>
      </sheetData>
      <sheetData sheetId="3198"/>
      <sheetData sheetId="3199"/>
      <sheetData sheetId="3200">
        <row r="12">
          <cell r="E12">
            <v>3250</v>
          </cell>
        </row>
      </sheetData>
      <sheetData sheetId="3201"/>
      <sheetData sheetId="3202"/>
      <sheetData sheetId="3203"/>
      <sheetData sheetId="3204"/>
      <sheetData sheetId="3205" refreshError="1"/>
      <sheetData sheetId="3206" refreshError="1"/>
      <sheetData sheetId="3207" refreshError="1"/>
      <sheetData sheetId="3208" refreshError="1"/>
      <sheetData sheetId="3209" refreshError="1"/>
      <sheetData sheetId="3210" refreshError="1"/>
      <sheetData sheetId="3211"/>
      <sheetData sheetId="3212" refreshError="1"/>
      <sheetData sheetId="3213" refreshError="1"/>
      <sheetData sheetId="3214" refreshError="1"/>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refreshError="1"/>
      <sheetData sheetId="3232" refreshError="1"/>
      <sheetData sheetId="3233" refreshError="1"/>
      <sheetData sheetId="3234" refreshError="1"/>
      <sheetData sheetId="3235" refreshError="1"/>
      <sheetData sheetId="3236"/>
      <sheetData sheetId="3237"/>
      <sheetData sheetId="3238"/>
      <sheetData sheetId="3239"/>
      <sheetData sheetId="3240"/>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refreshError="1"/>
      <sheetData sheetId="3296"/>
      <sheetData sheetId="3297"/>
      <sheetData sheetId="3298" refreshError="1"/>
      <sheetData sheetId="3299" refreshError="1"/>
      <sheetData sheetId="3300"/>
      <sheetData sheetId="3301"/>
      <sheetData sheetId="3302"/>
      <sheetData sheetId="3303"/>
      <sheetData sheetId="3304" refreshError="1"/>
      <sheetData sheetId="3305" refreshError="1"/>
      <sheetData sheetId="3306"/>
      <sheetData sheetId="3307"/>
      <sheetData sheetId="3308"/>
      <sheetData sheetId="3309"/>
      <sheetData sheetId="3310"/>
      <sheetData sheetId="3311"/>
      <sheetData sheetId="3312"/>
      <sheetData sheetId="3313" refreshError="1"/>
      <sheetData sheetId="3314" refreshError="1"/>
      <sheetData sheetId="3315" refreshError="1"/>
      <sheetData sheetId="3316" refreshError="1"/>
      <sheetData sheetId="3317"/>
      <sheetData sheetId="3318" refreshError="1"/>
      <sheetData sheetId="3319"/>
      <sheetData sheetId="3320"/>
      <sheetData sheetId="3321" refreshError="1"/>
      <sheetData sheetId="3322"/>
      <sheetData sheetId="3323" refreshError="1"/>
      <sheetData sheetId="3324"/>
      <sheetData sheetId="3325"/>
      <sheetData sheetId="3326"/>
      <sheetData sheetId="3327"/>
      <sheetData sheetId="3328"/>
      <sheetData sheetId="3329"/>
      <sheetData sheetId="3330">
        <row r="12">
          <cell r="E12">
            <v>3250</v>
          </cell>
        </row>
      </sheetData>
      <sheetData sheetId="333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sheetData sheetId="3774"/>
      <sheetData sheetId="3775" refreshError="1"/>
      <sheetData sheetId="3776" refreshError="1"/>
      <sheetData sheetId="3777" refreshError="1"/>
      <sheetData sheetId="3778" refreshError="1"/>
      <sheetData sheetId="3779"/>
      <sheetData sheetId="3780"/>
      <sheetData sheetId="3781"/>
      <sheetData sheetId="3782">
        <row r="12">
          <cell r="E12">
            <v>3250</v>
          </cell>
        </row>
      </sheetData>
      <sheetData sheetId="3783"/>
      <sheetData sheetId="3784"/>
      <sheetData sheetId="3785"/>
      <sheetData sheetId="3786">
        <row r="12">
          <cell r="E12">
            <v>3250</v>
          </cell>
        </row>
      </sheetData>
      <sheetData sheetId="3787"/>
      <sheetData sheetId="3788">
        <row r="12">
          <cell r="E12">
            <v>3250</v>
          </cell>
        </row>
      </sheetData>
      <sheetData sheetId="3789">
        <row r="12">
          <cell r="E12">
            <v>3250</v>
          </cell>
        </row>
      </sheetData>
      <sheetData sheetId="3790">
        <row r="12">
          <cell r="E12">
            <v>3250</v>
          </cell>
        </row>
      </sheetData>
      <sheetData sheetId="3791">
        <row r="12">
          <cell r="E12">
            <v>3250</v>
          </cell>
        </row>
      </sheetData>
      <sheetData sheetId="3792">
        <row r="12">
          <cell r="E12">
            <v>3250</v>
          </cell>
        </row>
      </sheetData>
      <sheetData sheetId="3793">
        <row r="12">
          <cell r="E12">
            <v>3250</v>
          </cell>
        </row>
      </sheetData>
      <sheetData sheetId="3794">
        <row r="12">
          <cell r="E12">
            <v>3250</v>
          </cell>
        </row>
      </sheetData>
      <sheetData sheetId="3795">
        <row r="12">
          <cell r="E12">
            <v>3250</v>
          </cell>
        </row>
      </sheetData>
      <sheetData sheetId="3796"/>
      <sheetData sheetId="3797"/>
      <sheetData sheetId="3798">
        <row r="12">
          <cell r="E12">
            <v>3250</v>
          </cell>
        </row>
      </sheetData>
      <sheetData sheetId="3799"/>
      <sheetData sheetId="3800"/>
      <sheetData sheetId="3801"/>
      <sheetData sheetId="3802">
        <row r="12">
          <cell r="E12">
            <v>3250</v>
          </cell>
        </row>
      </sheetData>
      <sheetData sheetId="3803"/>
      <sheetData sheetId="3804"/>
      <sheetData sheetId="3805">
        <row r="12">
          <cell r="E12">
            <v>3250</v>
          </cell>
        </row>
      </sheetData>
      <sheetData sheetId="3806"/>
      <sheetData sheetId="3807"/>
      <sheetData sheetId="3808">
        <row r="12">
          <cell r="E12">
            <v>3250</v>
          </cell>
        </row>
      </sheetData>
      <sheetData sheetId="3809">
        <row r="12">
          <cell r="E12">
            <v>3250</v>
          </cell>
        </row>
      </sheetData>
      <sheetData sheetId="3810">
        <row r="12">
          <cell r="E12">
            <v>3250</v>
          </cell>
        </row>
      </sheetData>
      <sheetData sheetId="3811"/>
      <sheetData sheetId="3812"/>
      <sheetData sheetId="3813"/>
      <sheetData sheetId="3814">
        <row r="12">
          <cell r="E12">
            <v>3250</v>
          </cell>
        </row>
      </sheetData>
      <sheetData sheetId="3815">
        <row r="12">
          <cell r="E12">
            <v>3250</v>
          </cell>
        </row>
      </sheetData>
      <sheetData sheetId="3816">
        <row r="12">
          <cell r="E12">
            <v>3250</v>
          </cell>
        </row>
      </sheetData>
      <sheetData sheetId="3817">
        <row r="12">
          <cell r="E12">
            <v>3250</v>
          </cell>
        </row>
      </sheetData>
      <sheetData sheetId="3818"/>
      <sheetData sheetId="3819">
        <row r="12">
          <cell r="E12">
            <v>3250</v>
          </cell>
        </row>
      </sheetData>
      <sheetData sheetId="3820"/>
      <sheetData sheetId="3821">
        <row r="12">
          <cell r="E12">
            <v>3250</v>
          </cell>
        </row>
      </sheetData>
      <sheetData sheetId="3822">
        <row r="12">
          <cell r="E12">
            <v>3250</v>
          </cell>
        </row>
      </sheetData>
      <sheetData sheetId="3823"/>
      <sheetData sheetId="3824"/>
      <sheetData sheetId="3825"/>
      <sheetData sheetId="3826">
        <row r="12">
          <cell r="E12">
            <v>3250</v>
          </cell>
        </row>
      </sheetData>
      <sheetData sheetId="3827">
        <row r="12">
          <cell r="E12">
            <v>3250</v>
          </cell>
        </row>
      </sheetData>
      <sheetData sheetId="3828">
        <row r="12">
          <cell r="E12">
            <v>3250</v>
          </cell>
        </row>
      </sheetData>
      <sheetData sheetId="3829">
        <row r="12">
          <cell r="E12">
            <v>3250</v>
          </cell>
        </row>
      </sheetData>
      <sheetData sheetId="3830"/>
      <sheetData sheetId="3831"/>
      <sheetData sheetId="3832"/>
      <sheetData sheetId="3833"/>
      <sheetData sheetId="3834"/>
      <sheetData sheetId="3835"/>
      <sheetData sheetId="3836"/>
      <sheetData sheetId="3837"/>
      <sheetData sheetId="3838">
        <row r="12">
          <cell r="E12">
            <v>3250</v>
          </cell>
        </row>
      </sheetData>
      <sheetData sheetId="3839"/>
      <sheetData sheetId="3840">
        <row r="12">
          <cell r="E12">
            <v>3250</v>
          </cell>
        </row>
      </sheetData>
      <sheetData sheetId="3841"/>
      <sheetData sheetId="3842">
        <row r="12">
          <cell r="E12">
            <v>3250</v>
          </cell>
        </row>
      </sheetData>
      <sheetData sheetId="3843">
        <row r="12">
          <cell r="E12">
            <v>3250</v>
          </cell>
        </row>
      </sheetData>
      <sheetData sheetId="3844">
        <row r="12">
          <cell r="E12">
            <v>3250</v>
          </cell>
        </row>
      </sheetData>
      <sheetData sheetId="3845">
        <row r="12">
          <cell r="E12">
            <v>3250</v>
          </cell>
        </row>
      </sheetData>
      <sheetData sheetId="3846">
        <row r="12">
          <cell r="E12">
            <v>3250</v>
          </cell>
        </row>
      </sheetData>
      <sheetData sheetId="3847">
        <row r="12">
          <cell r="E12">
            <v>3250</v>
          </cell>
        </row>
      </sheetData>
      <sheetData sheetId="3848">
        <row r="12">
          <cell r="E12">
            <v>3250</v>
          </cell>
        </row>
      </sheetData>
      <sheetData sheetId="3849">
        <row r="12">
          <cell r="E12">
            <v>3250</v>
          </cell>
        </row>
      </sheetData>
      <sheetData sheetId="3850"/>
      <sheetData sheetId="3851"/>
      <sheetData sheetId="3852">
        <row r="12">
          <cell r="E12">
            <v>3250</v>
          </cell>
        </row>
      </sheetData>
      <sheetData sheetId="3853">
        <row r="12">
          <cell r="E12">
            <v>3250</v>
          </cell>
        </row>
      </sheetData>
      <sheetData sheetId="3854">
        <row r="12">
          <cell r="E12">
            <v>3250</v>
          </cell>
        </row>
      </sheetData>
      <sheetData sheetId="3855">
        <row r="12">
          <cell r="E12">
            <v>3250</v>
          </cell>
        </row>
      </sheetData>
      <sheetData sheetId="3856">
        <row r="12">
          <cell r="E12">
            <v>3250</v>
          </cell>
        </row>
      </sheetData>
      <sheetData sheetId="3857">
        <row r="12">
          <cell r="E12">
            <v>3250</v>
          </cell>
        </row>
      </sheetData>
      <sheetData sheetId="3858">
        <row r="12">
          <cell r="E12">
            <v>3250</v>
          </cell>
        </row>
      </sheetData>
      <sheetData sheetId="3859">
        <row r="12">
          <cell r="E12">
            <v>3250</v>
          </cell>
        </row>
      </sheetData>
      <sheetData sheetId="3860">
        <row r="12">
          <cell r="E12">
            <v>3250</v>
          </cell>
        </row>
      </sheetData>
      <sheetData sheetId="3861">
        <row r="12">
          <cell r="E12">
            <v>3250</v>
          </cell>
        </row>
      </sheetData>
      <sheetData sheetId="3862">
        <row r="12">
          <cell r="E12">
            <v>3250</v>
          </cell>
        </row>
      </sheetData>
      <sheetData sheetId="3863">
        <row r="12">
          <cell r="E12">
            <v>3250</v>
          </cell>
        </row>
      </sheetData>
      <sheetData sheetId="3864">
        <row r="12">
          <cell r="E12">
            <v>3250</v>
          </cell>
        </row>
      </sheetData>
      <sheetData sheetId="3865">
        <row r="12">
          <cell r="E12">
            <v>3250</v>
          </cell>
        </row>
      </sheetData>
      <sheetData sheetId="3866">
        <row r="12">
          <cell r="E12">
            <v>3250</v>
          </cell>
        </row>
      </sheetData>
      <sheetData sheetId="3867">
        <row r="12">
          <cell r="E12">
            <v>3250</v>
          </cell>
        </row>
      </sheetData>
      <sheetData sheetId="3868"/>
      <sheetData sheetId="3869">
        <row r="12">
          <cell r="E12">
            <v>3250</v>
          </cell>
        </row>
      </sheetData>
      <sheetData sheetId="3870"/>
      <sheetData sheetId="3871"/>
      <sheetData sheetId="3872"/>
      <sheetData sheetId="3873"/>
      <sheetData sheetId="3874"/>
      <sheetData sheetId="3875"/>
      <sheetData sheetId="3876">
        <row r="12">
          <cell r="E12">
            <v>3250</v>
          </cell>
        </row>
      </sheetData>
      <sheetData sheetId="3877"/>
      <sheetData sheetId="3878">
        <row r="12">
          <cell r="E12">
            <v>3250</v>
          </cell>
        </row>
      </sheetData>
      <sheetData sheetId="3879">
        <row r="12">
          <cell r="E12">
            <v>3250</v>
          </cell>
        </row>
      </sheetData>
      <sheetData sheetId="3880">
        <row r="12">
          <cell r="E12">
            <v>3250</v>
          </cell>
        </row>
      </sheetData>
      <sheetData sheetId="3881">
        <row r="12">
          <cell r="E12">
            <v>3250</v>
          </cell>
        </row>
      </sheetData>
      <sheetData sheetId="3882">
        <row r="12">
          <cell r="E12">
            <v>3250</v>
          </cell>
        </row>
      </sheetData>
      <sheetData sheetId="3883">
        <row r="12">
          <cell r="E12">
            <v>3250</v>
          </cell>
        </row>
      </sheetData>
      <sheetData sheetId="3884"/>
      <sheetData sheetId="3885">
        <row r="12">
          <cell r="E12">
            <v>3250</v>
          </cell>
        </row>
      </sheetData>
      <sheetData sheetId="3886">
        <row r="12">
          <cell r="E12">
            <v>3250</v>
          </cell>
        </row>
      </sheetData>
      <sheetData sheetId="3887"/>
      <sheetData sheetId="3888"/>
      <sheetData sheetId="3889">
        <row r="12">
          <cell r="E12">
            <v>3250</v>
          </cell>
        </row>
      </sheetData>
      <sheetData sheetId="3890"/>
      <sheetData sheetId="3891"/>
      <sheetData sheetId="3892">
        <row r="12">
          <cell r="E12">
            <v>3250</v>
          </cell>
        </row>
      </sheetData>
      <sheetData sheetId="3893"/>
      <sheetData sheetId="3894">
        <row r="12">
          <cell r="E12">
            <v>3250</v>
          </cell>
        </row>
      </sheetData>
      <sheetData sheetId="3895"/>
      <sheetData sheetId="3896"/>
      <sheetData sheetId="3897"/>
      <sheetData sheetId="3898">
        <row r="12">
          <cell r="E12">
            <v>3250</v>
          </cell>
        </row>
      </sheetData>
      <sheetData sheetId="3899">
        <row r="12">
          <cell r="E12">
            <v>3250</v>
          </cell>
        </row>
      </sheetData>
      <sheetData sheetId="3900"/>
      <sheetData sheetId="3901"/>
      <sheetData sheetId="3902">
        <row r="12">
          <cell r="E12">
            <v>3250</v>
          </cell>
        </row>
      </sheetData>
      <sheetData sheetId="3903">
        <row r="12">
          <cell r="E12">
            <v>3250</v>
          </cell>
        </row>
      </sheetData>
      <sheetData sheetId="3904">
        <row r="12">
          <cell r="E12">
            <v>3250</v>
          </cell>
        </row>
      </sheetData>
      <sheetData sheetId="3905"/>
      <sheetData sheetId="3906"/>
      <sheetData sheetId="3907"/>
      <sheetData sheetId="3908"/>
      <sheetData sheetId="3909"/>
      <sheetData sheetId="3910">
        <row r="12">
          <cell r="E12">
            <v>3250</v>
          </cell>
        </row>
      </sheetData>
      <sheetData sheetId="3911">
        <row r="12">
          <cell r="E12">
            <v>3250</v>
          </cell>
        </row>
      </sheetData>
      <sheetData sheetId="3912"/>
      <sheetData sheetId="3913"/>
      <sheetData sheetId="3914"/>
      <sheetData sheetId="3915">
        <row r="12">
          <cell r="E12">
            <v>3250</v>
          </cell>
        </row>
      </sheetData>
      <sheetData sheetId="3916"/>
      <sheetData sheetId="3917">
        <row r="12">
          <cell r="E12">
            <v>3250</v>
          </cell>
        </row>
      </sheetData>
      <sheetData sheetId="3918"/>
      <sheetData sheetId="3919"/>
      <sheetData sheetId="3920">
        <row r="12">
          <cell r="E12">
            <v>3250</v>
          </cell>
        </row>
      </sheetData>
      <sheetData sheetId="3921"/>
      <sheetData sheetId="3922"/>
      <sheetData sheetId="3923">
        <row r="12">
          <cell r="E12">
            <v>3250</v>
          </cell>
        </row>
      </sheetData>
      <sheetData sheetId="3924"/>
      <sheetData sheetId="3925"/>
      <sheetData sheetId="3926"/>
      <sheetData sheetId="3927"/>
      <sheetData sheetId="3928">
        <row r="12">
          <cell r="E12">
            <v>3250</v>
          </cell>
        </row>
      </sheetData>
      <sheetData sheetId="3929">
        <row r="12">
          <cell r="E12">
            <v>3250</v>
          </cell>
        </row>
      </sheetData>
      <sheetData sheetId="3930">
        <row r="12">
          <cell r="E12">
            <v>3250</v>
          </cell>
        </row>
      </sheetData>
      <sheetData sheetId="3931"/>
      <sheetData sheetId="3932"/>
      <sheetData sheetId="3933">
        <row r="12">
          <cell r="E12">
            <v>3250</v>
          </cell>
        </row>
      </sheetData>
      <sheetData sheetId="3934">
        <row r="12">
          <cell r="E12">
            <v>3250</v>
          </cell>
        </row>
      </sheetData>
      <sheetData sheetId="3935"/>
      <sheetData sheetId="3936">
        <row r="12">
          <cell r="E12">
            <v>3250</v>
          </cell>
        </row>
      </sheetData>
      <sheetData sheetId="3937">
        <row r="12">
          <cell r="E12">
            <v>3250</v>
          </cell>
        </row>
      </sheetData>
      <sheetData sheetId="3938">
        <row r="12">
          <cell r="E12">
            <v>3250</v>
          </cell>
        </row>
      </sheetData>
      <sheetData sheetId="3939">
        <row r="12">
          <cell r="E12">
            <v>3250</v>
          </cell>
        </row>
      </sheetData>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row r="12">
          <cell r="E12">
            <v>3250</v>
          </cell>
        </row>
      </sheetData>
      <sheetData sheetId="3960">
        <row r="12">
          <cell r="E12">
            <v>3250</v>
          </cell>
        </row>
      </sheetData>
      <sheetData sheetId="3961">
        <row r="12">
          <cell r="E12">
            <v>3250</v>
          </cell>
        </row>
      </sheetData>
      <sheetData sheetId="3962"/>
      <sheetData sheetId="3963">
        <row r="12">
          <cell r="E12">
            <v>3250</v>
          </cell>
        </row>
      </sheetData>
      <sheetData sheetId="3964">
        <row r="12">
          <cell r="E12">
            <v>3250</v>
          </cell>
        </row>
      </sheetData>
      <sheetData sheetId="3965"/>
      <sheetData sheetId="3966">
        <row r="12">
          <cell r="E12">
            <v>3250</v>
          </cell>
        </row>
      </sheetData>
      <sheetData sheetId="3967">
        <row r="12">
          <cell r="E12">
            <v>3250</v>
          </cell>
        </row>
      </sheetData>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ow r="12">
          <cell r="E12">
            <v>3250</v>
          </cell>
        </row>
      </sheetData>
      <sheetData sheetId="3987"/>
      <sheetData sheetId="3988"/>
      <sheetData sheetId="3989"/>
      <sheetData sheetId="3990"/>
      <sheetData sheetId="3991">
        <row r="12">
          <cell r="E12">
            <v>3250</v>
          </cell>
        </row>
      </sheetData>
      <sheetData sheetId="3992"/>
      <sheetData sheetId="3993">
        <row r="12">
          <cell r="E12">
            <v>3250</v>
          </cell>
        </row>
      </sheetData>
      <sheetData sheetId="3994"/>
      <sheetData sheetId="3995">
        <row r="12">
          <cell r="E12">
            <v>3250</v>
          </cell>
        </row>
      </sheetData>
      <sheetData sheetId="3996">
        <row r="12">
          <cell r="E12">
            <v>3250</v>
          </cell>
        </row>
      </sheetData>
      <sheetData sheetId="3997"/>
      <sheetData sheetId="3998"/>
      <sheetData sheetId="3999">
        <row r="12">
          <cell r="E12">
            <v>3250</v>
          </cell>
        </row>
      </sheetData>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row r="12">
          <cell r="E12">
            <v>3250</v>
          </cell>
        </row>
      </sheetData>
      <sheetData sheetId="4020">
        <row r="12">
          <cell r="E12">
            <v>3250</v>
          </cell>
        </row>
      </sheetData>
      <sheetData sheetId="4021"/>
      <sheetData sheetId="4022"/>
      <sheetData sheetId="4023"/>
      <sheetData sheetId="4024"/>
      <sheetData sheetId="4025"/>
      <sheetData sheetId="4026"/>
      <sheetData sheetId="4027">
        <row r="12">
          <cell r="E12">
            <v>3250</v>
          </cell>
        </row>
      </sheetData>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row r="12">
          <cell r="E12">
            <v>3250</v>
          </cell>
        </row>
      </sheetData>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row r="12">
          <cell r="E12">
            <v>3250</v>
          </cell>
        </row>
      </sheetData>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row r="12">
          <cell r="E12">
            <v>3250</v>
          </cell>
        </row>
      </sheetData>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row r="12">
          <cell r="E12">
            <v>3250</v>
          </cell>
        </row>
      </sheetData>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row r="12">
          <cell r="E12">
            <v>3250</v>
          </cell>
        </row>
      </sheetData>
      <sheetData sheetId="4319"/>
      <sheetData sheetId="4320"/>
      <sheetData sheetId="4321">
        <row r="12">
          <cell r="E12">
            <v>3250</v>
          </cell>
        </row>
      </sheetData>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row r="12">
          <cell r="E12">
            <v>3250</v>
          </cell>
        </row>
      </sheetData>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row r="12">
          <cell r="E12">
            <v>3250</v>
          </cell>
        </row>
      </sheetData>
      <sheetData sheetId="4568"/>
      <sheetData sheetId="4569">
        <row r="12">
          <cell r="E12">
            <v>3250</v>
          </cell>
        </row>
      </sheetData>
      <sheetData sheetId="4570">
        <row r="12">
          <cell r="E12">
            <v>3250</v>
          </cell>
        </row>
      </sheetData>
      <sheetData sheetId="4571"/>
      <sheetData sheetId="4572"/>
      <sheetData sheetId="4573">
        <row r="12">
          <cell r="E12">
            <v>3250</v>
          </cell>
        </row>
      </sheetData>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row r="12">
          <cell r="E12">
            <v>3250</v>
          </cell>
        </row>
      </sheetData>
      <sheetData sheetId="4595">
        <row r="12">
          <cell r="E12">
            <v>3250</v>
          </cell>
        </row>
      </sheetData>
      <sheetData sheetId="4596"/>
      <sheetData sheetId="4597"/>
      <sheetData sheetId="4598"/>
      <sheetData sheetId="4599"/>
      <sheetData sheetId="4600"/>
      <sheetData sheetId="4601"/>
      <sheetData sheetId="4602"/>
      <sheetData sheetId="4603">
        <row r="12">
          <cell r="E12">
            <v>3250</v>
          </cell>
        </row>
      </sheetData>
      <sheetData sheetId="4604">
        <row r="12">
          <cell r="E12">
            <v>3250</v>
          </cell>
        </row>
      </sheetData>
      <sheetData sheetId="4605">
        <row r="12">
          <cell r="E12">
            <v>3250</v>
          </cell>
        </row>
      </sheetData>
      <sheetData sheetId="4606">
        <row r="12">
          <cell r="E12">
            <v>3250</v>
          </cell>
        </row>
      </sheetData>
      <sheetData sheetId="4607"/>
      <sheetData sheetId="4608"/>
      <sheetData sheetId="4609">
        <row r="12">
          <cell r="E12">
            <v>3250</v>
          </cell>
        </row>
      </sheetData>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row r="12">
          <cell r="E12">
            <v>3250</v>
          </cell>
        </row>
      </sheetData>
      <sheetData sheetId="4631">
        <row r="12">
          <cell r="E12">
            <v>3250</v>
          </cell>
        </row>
      </sheetData>
      <sheetData sheetId="4632"/>
      <sheetData sheetId="4633"/>
      <sheetData sheetId="4634"/>
      <sheetData sheetId="4635"/>
      <sheetData sheetId="4636"/>
      <sheetData sheetId="4637"/>
      <sheetData sheetId="4638"/>
      <sheetData sheetId="4639"/>
      <sheetData sheetId="4640">
        <row r="12">
          <cell r="E12">
            <v>3250</v>
          </cell>
        </row>
      </sheetData>
      <sheetData sheetId="4641">
        <row r="12">
          <cell r="E12">
            <v>3250</v>
          </cell>
        </row>
      </sheetData>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refreshError="1"/>
      <sheetData sheetId="4751" refreshError="1"/>
      <sheetData sheetId="4752" refreshError="1"/>
      <sheetData sheetId="4753" refreshError="1"/>
      <sheetData sheetId="4754" refreshError="1"/>
      <sheetData sheetId="4755"/>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refreshError="1"/>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refreshError="1"/>
      <sheetData sheetId="4873" refreshError="1"/>
      <sheetData sheetId="4874" refreshError="1"/>
      <sheetData sheetId="4875"/>
      <sheetData sheetId="4876"/>
      <sheetData sheetId="4877" refreshError="1"/>
      <sheetData sheetId="4878" refreshError="1"/>
      <sheetData sheetId="4879" refreshError="1"/>
      <sheetData sheetId="4880" refreshError="1"/>
      <sheetData sheetId="4881" refreshError="1"/>
      <sheetData sheetId="4882"/>
      <sheetData sheetId="4883" refreshError="1"/>
      <sheetData sheetId="4884" refreshError="1"/>
      <sheetData sheetId="4885"/>
      <sheetData sheetId="4886"/>
      <sheetData sheetId="4887"/>
      <sheetData sheetId="4888"/>
      <sheetData sheetId="4889"/>
      <sheetData sheetId="4890"/>
      <sheetData sheetId="489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refreshError="1"/>
      <sheetData sheetId="4918" refreshError="1"/>
      <sheetData sheetId="4919" refreshError="1"/>
      <sheetData sheetId="4920" refreshError="1"/>
      <sheetData sheetId="4921" refreshError="1"/>
      <sheetData sheetId="4922"/>
      <sheetData sheetId="4923" refreshError="1"/>
      <sheetData sheetId="4924"/>
      <sheetData sheetId="4925" refreshError="1"/>
      <sheetData sheetId="4926"/>
      <sheetData sheetId="4927"/>
      <sheetData sheetId="4928"/>
      <sheetData sheetId="4929"/>
      <sheetData sheetId="4930" refreshError="1"/>
      <sheetData sheetId="4931" refreshError="1"/>
      <sheetData sheetId="4932"/>
      <sheetData sheetId="4933" refreshError="1"/>
      <sheetData sheetId="4934"/>
      <sheetData sheetId="4935"/>
      <sheetData sheetId="4936"/>
      <sheetData sheetId="4937"/>
      <sheetData sheetId="4938" refreshError="1"/>
      <sheetData sheetId="4939" refreshError="1"/>
      <sheetData sheetId="4940"/>
      <sheetData sheetId="494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sheetData sheetId="4960"/>
      <sheetData sheetId="4961" refreshError="1"/>
      <sheetData sheetId="4962" refreshError="1"/>
      <sheetData sheetId="4963"/>
      <sheetData sheetId="4964" refreshError="1"/>
      <sheetData sheetId="4965"/>
      <sheetData sheetId="4966"/>
      <sheetData sheetId="4967" refreshError="1"/>
      <sheetData sheetId="4968"/>
      <sheetData sheetId="4969"/>
      <sheetData sheetId="4970"/>
      <sheetData sheetId="4971" refreshError="1"/>
      <sheetData sheetId="4972"/>
      <sheetData sheetId="4973"/>
      <sheetData sheetId="4974"/>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sheetData sheetId="4986" refreshError="1"/>
      <sheetData sheetId="4987"/>
      <sheetData sheetId="4988"/>
      <sheetData sheetId="4989"/>
      <sheetData sheetId="4990"/>
      <sheetData sheetId="4991"/>
      <sheetData sheetId="4992"/>
      <sheetData sheetId="4993" refreshError="1"/>
      <sheetData sheetId="4994" refreshError="1"/>
      <sheetData sheetId="4995" refreshError="1"/>
      <sheetData sheetId="4996"/>
      <sheetData sheetId="4997" refreshError="1"/>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ow r="12">
          <cell r="E12">
            <v>3250</v>
          </cell>
        </row>
      </sheetData>
      <sheetData sheetId="5073"/>
      <sheetData sheetId="5074">
        <row r="12">
          <cell r="E12">
            <v>3250</v>
          </cell>
        </row>
      </sheetData>
      <sheetData sheetId="5075">
        <row r="12">
          <cell r="E12">
            <v>3250</v>
          </cell>
        </row>
      </sheetData>
      <sheetData sheetId="5076">
        <row r="12">
          <cell r="E12">
            <v>3250</v>
          </cell>
        </row>
      </sheetData>
      <sheetData sheetId="5077"/>
      <sheetData sheetId="5078"/>
      <sheetData sheetId="5079"/>
      <sheetData sheetId="5080"/>
      <sheetData sheetId="5081">
        <row r="12">
          <cell r="E12">
            <v>3250</v>
          </cell>
        </row>
      </sheetData>
      <sheetData sheetId="5082"/>
      <sheetData sheetId="5083"/>
      <sheetData sheetId="5084"/>
      <sheetData sheetId="5085"/>
      <sheetData sheetId="5086"/>
      <sheetData sheetId="5087">
        <row r="12">
          <cell r="E12">
            <v>3250</v>
          </cell>
        </row>
      </sheetData>
      <sheetData sheetId="5088"/>
      <sheetData sheetId="5089">
        <row r="12">
          <cell r="E12">
            <v>3250</v>
          </cell>
        </row>
      </sheetData>
      <sheetData sheetId="5090"/>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refreshError="1"/>
      <sheetData sheetId="5401" refreshError="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row r="12">
          <cell r="E12">
            <v>3250</v>
          </cell>
        </row>
      </sheetData>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refreshError="1"/>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sheetData sheetId="5855" refreshError="1"/>
      <sheetData sheetId="5856" refreshError="1"/>
      <sheetData sheetId="5857" refreshError="1"/>
      <sheetData sheetId="5858"/>
      <sheetData sheetId="5859"/>
      <sheetData sheetId="5860"/>
      <sheetData sheetId="586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sheetData sheetId="6380"/>
      <sheetData sheetId="6381"/>
      <sheetData sheetId="6382"/>
      <sheetData sheetId="6383"/>
      <sheetData sheetId="6384"/>
      <sheetData sheetId="6385"/>
      <sheetData sheetId="6386"/>
      <sheetData sheetId="6387"/>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sheetData sheetId="6427"/>
      <sheetData sheetId="6428"/>
      <sheetData sheetId="6429"/>
      <sheetData sheetId="6430"/>
      <sheetData sheetId="6431"/>
      <sheetData sheetId="6432"/>
      <sheetData sheetId="6433"/>
      <sheetData sheetId="6434"/>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refreshError="1"/>
      <sheetData sheetId="6748" refreshError="1"/>
      <sheetData sheetId="6749" refreshError="1"/>
      <sheetData sheetId="6750" refreshError="1"/>
      <sheetData sheetId="6751" refreshError="1"/>
      <sheetData sheetId="6752"/>
      <sheetData sheetId="6753"/>
      <sheetData sheetId="6754"/>
      <sheetData sheetId="6755"/>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sheetData sheetId="6770"/>
      <sheetData sheetId="6771"/>
      <sheetData sheetId="6772" refreshError="1"/>
      <sheetData sheetId="6773" refreshError="1"/>
      <sheetData sheetId="6774" refreshError="1"/>
      <sheetData sheetId="6775"/>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sheetData sheetId="6815" refreshError="1"/>
      <sheetData sheetId="6816" refreshError="1"/>
      <sheetData sheetId="6817"/>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sheetData sheetId="6864"/>
      <sheetData sheetId="6865"/>
      <sheetData sheetId="6866"/>
      <sheetData sheetId="6867"/>
      <sheetData sheetId="6868"/>
      <sheetData sheetId="6869"/>
      <sheetData sheetId="6870"/>
      <sheetData sheetId="687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refreshError="1"/>
      <sheetData sheetId="7343" refreshError="1"/>
      <sheetData sheetId="7344" refreshError="1"/>
      <sheetData sheetId="7345"/>
      <sheetData sheetId="7346" refreshError="1"/>
      <sheetData sheetId="7347" refreshError="1"/>
      <sheetData sheetId="7348" refreshError="1"/>
      <sheetData sheetId="7349" refreshError="1"/>
      <sheetData sheetId="7350" refreshError="1"/>
      <sheetData sheetId="7351" refreshError="1"/>
      <sheetData sheetId="7352" refreshError="1"/>
      <sheetData sheetId="7353"/>
      <sheetData sheetId="7354"/>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sheetData sheetId="7369" refreshError="1"/>
      <sheetData sheetId="7370"/>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sheetData sheetId="7381"/>
      <sheetData sheetId="7382"/>
      <sheetData sheetId="7383" refreshError="1"/>
      <sheetData sheetId="7384"/>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sheetData sheetId="7396"/>
      <sheetData sheetId="7397"/>
      <sheetData sheetId="7398"/>
      <sheetData sheetId="7399"/>
      <sheetData sheetId="7400" refreshError="1"/>
      <sheetData sheetId="7401" refreshError="1"/>
      <sheetData sheetId="7402" refreshError="1"/>
      <sheetData sheetId="7403" refreshError="1"/>
      <sheetData sheetId="7404" refreshError="1"/>
      <sheetData sheetId="7405" refreshError="1"/>
      <sheetData sheetId="7406"/>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sheetData sheetId="7428"/>
      <sheetData sheetId="7429"/>
      <sheetData sheetId="7430"/>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sheetData sheetId="7456" refreshError="1"/>
      <sheetData sheetId="7457" refreshError="1"/>
      <sheetData sheetId="7458" refreshError="1"/>
      <sheetData sheetId="7459" refreshError="1"/>
      <sheetData sheetId="7460" refreshError="1"/>
      <sheetData sheetId="7461" refreshError="1"/>
      <sheetData sheetId="7462" refreshError="1"/>
      <sheetData sheetId="7463"/>
      <sheetData sheetId="7464"/>
      <sheetData sheetId="7465"/>
      <sheetData sheetId="7466"/>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Analisa SNI STANDART "/>
      <sheetName val="Analis Kusen okk"/>
      <sheetName val="BQ(RAB)"/>
      <sheetName val="BQ(RAB) (2)"/>
      <sheetName val="BQ(RAB) (3)"/>
      <sheetName val="BQ1"/>
      <sheetName val="BQ2"/>
      <sheetName val="JADWAL(1)"/>
      <sheetName val="JADWAL(2)"/>
      <sheetName val="Item8"/>
      <sheetName val="sket"/>
      <sheetName val="adukan "/>
      <sheetName val="HL"/>
      <sheetName val="BU"/>
      <sheetName val="plester"/>
      <sheetName val="Item7"/>
      <sheetName val="rutinBahu"/>
      <sheetName val="Item10"/>
      <sheetName val="Item1"/>
      <sheetName val="Item4"/>
      <sheetName val="Item6"/>
      <sheetName val="rekap"/>
      <sheetName val="Hotmix"/>
      <sheetName val="Analisa Alat"/>
      <sheetName val="Elemen"/>
      <sheetName val="Item3"/>
      <sheetName val="Idle"/>
      <sheetName val="Pas.batu"/>
      <sheetName val="Crusher"/>
      <sheetName val="Proses"/>
      <sheetName val="Alat Kudus"/>
      <sheetName val="Kap.Alat"/>
      <sheetName val="ATB(T)"/>
      <sheetName val="ac4CM(T)"/>
      <sheetName val="SKETSA"/>
      <sheetName val="BAHAN"/>
      <sheetName val="upah"/>
      <sheetName val="ALAT"/>
      <sheetName val="alatnonbuas"/>
      <sheetName val="PNWRN"/>
      <sheetName val="Sheet1"/>
      <sheetName val="vICTOR"/>
      <sheetName val="BQ(RAB)_(2)"/>
      <sheetName val="BQ(RAB)_(3)"/>
      <sheetName val="adukan_"/>
      <sheetName val="Analisa_Alat"/>
      <sheetName val="Pas_batu"/>
      <sheetName val="Alat_Kudus"/>
      <sheetName val="Kap_Alat"/>
      <sheetName val="H.Satuan"/>
      <sheetName val="Analisa"/>
      <sheetName val="data"/>
      <sheetName val="KH-Q1,Q2,01"/>
      <sheetName val="Cover"/>
      <sheetName val="Fill this out first..."/>
      <sheetName val="Fill this out first___"/>
      <sheetName val="PriceList"/>
      <sheetName val="FAKTOR"/>
      <sheetName val="RFP009"/>
      <sheetName val="struktur tdk dipakai"/>
      <sheetName val="DAF-2"/>
      <sheetName val="Material"/>
      <sheetName val="HRG BAHAN &amp; UPAH okk"/>
      <sheetName val="Pipe"/>
      <sheetName val="Cover Daf-2"/>
      <sheetName val="A"/>
      <sheetName val="H_Satuan"/>
      <sheetName val="SBDY"/>
      <sheetName val="WI"/>
      <sheetName val="Pt"/>
      <sheetName val="Elektrikal"/>
      <sheetName val="LO"/>
      <sheetName val="Breakdown"/>
      <sheetName val="harsat"/>
      <sheetName val="HARGA BAHAN"/>
      <sheetName val="IN OUT"/>
      <sheetName val="PLUMBING"/>
      <sheetName val="PEMBESIAN BALOK tukang (2)"/>
      <sheetName val="BAG-2"/>
      <sheetName val="DAF_2"/>
      <sheetName val="JAN"/>
      <sheetName val="HSD"/>
      <sheetName val="BTL-Bau"/>
      <sheetName val="Management"/>
      <sheetName val="D _ W sizes"/>
      <sheetName val="AnalisaSIPIL RIIL RAP"/>
      <sheetName val="HRG BHN"/>
      <sheetName val="product"/>
      <sheetName val="Har-sat-dasr"/>
      <sheetName val="BoQ"/>
      <sheetName val="Perm. Test"/>
      <sheetName val="EQT-ESTN"/>
      <sheetName val="DAFTAR_8"/>
      <sheetName val="TOTAL"/>
      <sheetName val="DAFTAR 7"/>
      <sheetName val="SITE-E"/>
      <sheetName val="Rekap Prelim"/>
      <sheetName val="BQ ARS"/>
      <sheetName val="Spec ME"/>
      <sheetName val="name"/>
      <sheetName val="HARGA MATERIAL"/>
      <sheetName val="Ch"/>
      <sheetName val="Cal_Slab_Admin"/>
      <sheetName val="DAF-1"/>
      <sheetName val="gvl"/>
      <sheetName val="ganda"/>
      <sheetName val="CCO"/>
      <sheetName val="Back-Up"/>
      <sheetName val="MASTER"/>
      <sheetName val="B - Norelec"/>
      <sheetName val="Listrik"/>
      <sheetName val="Harga Bahan &amp; Upah "/>
      <sheetName val="Jembatan I"/>
      <sheetName val="C. Analisa "/>
      <sheetName val="rab lt 2 bo"/>
      <sheetName val="I_KAMAR"/>
      <sheetName val="Man Power _ Comp"/>
      <sheetName val="Meth"/>
      <sheetName val="AN-E"/>
      <sheetName val="P-late"/>
      <sheetName val="Cashflow"/>
      <sheetName val="概総括1"/>
      <sheetName val="Harsat Upah"/>
      <sheetName val="BQ(RAB)_(2)1"/>
      <sheetName val="BQ(RAB)_(3)1"/>
      <sheetName val="adukan_1"/>
      <sheetName val="Analisa_Alat1"/>
      <sheetName val="Pas_batu1"/>
      <sheetName val="Alat_Kudus1"/>
      <sheetName val="Kap_Alat1"/>
      <sheetName val="H_Satuan1"/>
      <sheetName val="Analisa_SNI_STANDART_"/>
      <sheetName val="Fill_this_out_first___"/>
      <sheetName val="Fill_this_out_first___1"/>
      <sheetName val="HRG_BAHAN_&amp;_UPAH_okk"/>
      <sheetName val="Analis_Kusen_okk"/>
      <sheetName val="Cover_Daf-2"/>
      <sheetName val="BQ_ARS"/>
      <sheetName val="Spec_ME"/>
      <sheetName val="HSATUAN"/>
      <sheetName val="UTILITAS"/>
      <sheetName val="S_Suramadu"/>
      <sheetName val="COST"/>
      <sheetName val="Master 1.0"/>
      <sheetName val="Harga Satuan"/>
      <sheetName val="FINISHING"/>
      <sheetName val="INDEX"/>
      <sheetName val="Cover Daf_2"/>
      <sheetName val="DIV2"/>
      <sheetName val="Rkp"/>
      <sheetName val="Rekap_elban"/>
      <sheetName val="rekap mekanikal"/>
      <sheetName val="AN-ME"/>
      <sheetName val="Konfirm"/>
      <sheetName val="MAP"/>
      <sheetName val="GEDUNG-A"/>
      <sheetName val="1.19"/>
      <sheetName val="Analisa RAP"/>
      <sheetName val="TOWN"/>
      <sheetName val="ANALISA railing"/>
      <sheetName val="1"/>
      <sheetName val="MU"/>
      <sheetName val="AnalisaSIPIL RIIL"/>
      <sheetName val="Format Report-for analysis only"/>
      <sheetName val="XREF"/>
      <sheetName val="산근"/>
      <sheetName val="ALL"/>
      <sheetName val="Man Power &amp; Comp"/>
      <sheetName val="NAMES"/>
      <sheetName val="Up &amp; bhn"/>
      <sheetName val="표지"/>
      <sheetName val="Ana. PU"/>
      <sheetName val="9DHSDBU"/>
      <sheetName val="Uraian Teknis"/>
      <sheetName val="MC_strp CoDa "/>
      <sheetName val="MAT'L LIST"/>
      <sheetName val="2. MVAC R1"/>
      <sheetName val="Koefisien"/>
      <sheetName val="List Material"/>
      <sheetName val="RAB-2006-Total"/>
      <sheetName val="UBA"/>
      <sheetName val="AHSbj"/>
      <sheetName val="BQ"/>
      <sheetName val="sdm"/>
      <sheetName val="2. BQ"/>
      <sheetName val="Analisa 2"/>
      <sheetName val="1. BQ"/>
      <sheetName val="Str BT"/>
      <sheetName val="Posisi Biaya"/>
      <sheetName val="C_Flow"/>
      <sheetName val="Conn. Lib"/>
      <sheetName val="BD Div-2 sd 7.6"/>
      <sheetName val="GRAND TOTAL"/>
      <sheetName val="304-06"/>
      <sheetName val="Daftar Upah"/>
      <sheetName val="Sumda1"/>
      <sheetName val="Currency"/>
      <sheetName val="Agregat Halus &amp; Kasar"/>
      <sheetName val="MUTASI"/>
      <sheetName val="Volume 1"/>
      <sheetName val=" schedule AMD-2 Rev III"/>
      <sheetName val="Off + Wh"/>
      <sheetName val="405BQBAK-ME 26 bakrie"/>
      <sheetName val="A-11 Steel Str"/>
      <sheetName val="A-03 Pile"/>
      <sheetName val="Vibro_Roller"/>
      <sheetName val="rate"/>
      <sheetName val="01A- RAB"/>
      <sheetName val="UPAHBAHAN"/>
      <sheetName val="???1"/>
      <sheetName val="SEX"/>
      <sheetName val="BasicPrice"/>
      <sheetName val="ana_str"/>
      <sheetName val="3.1"/>
      <sheetName val="Fin Sum"/>
      <sheetName val="FAK"/>
      <sheetName val="ES-PARK"/>
      <sheetName val="ES_PARK"/>
      <sheetName val="3.4-PIPE"/>
      <sheetName val="SCH"/>
      <sheetName val="Galian batu"/>
      <sheetName val="jobhist"/>
      <sheetName val="srtberkas"/>
      <sheetName val="BQ Detail"/>
      <sheetName val="analisa hor"/>
      <sheetName val="Por"/>
      <sheetName val="3-DIV5"/>
      <sheetName val="JPC Breakdown Price"/>
      <sheetName val="gal"/>
      <sheetName val="TABEL"/>
      <sheetName val="Harga Upah+Bahan"/>
      <sheetName val="B Q 2007"/>
      <sheetName val="Kegiatan"/>
      <sheetName val="H. Satuan"/>
      <sheetName val="Analisa Upah &amp; Bahan Plum"/>
      <sheetName val="ANALISA-HST"/>
      <sheetName val="RAB"/>
      <sheetName val="RAB.SEKRETARIAT (1)"/>
      <sheetName val="Unit Price"/>
      <sheetName val="."/>
      <sheetName val="%"/>
      <sheetName val="Indirect"/>
      <sheetName val="Hrg"/>
      <sheetName val="REKAP TOTAL"/>
      <sheetName val="Kurva S (barch-bulanan-25)"/>
      <sheetName val="dasar"/>
      <sheetName val="Pricing"/>
      <sheetName val="VCV_BE_TONG"/>
      <sheetName val="CHITIET VL_NC"/>
      <sheetName val="3.Sch_ch"/>
      <sheetName val="HARSAT-lain"/>
      <sheetName val="HARSAT-tanah"/>
      <sheetName val="HARSAT-lhn"/>
      <sheetName val="Master Edit"/>
      <sheetName val="basic_price"/>
      <sheetName val="pml"/>
      <sheetName val="S-Curve"/>
      <sheetName val="pivot"/>
      <sheetName val="KEBALAT"/>
      <sheetName val="BAG_2"/>
      <sheetName val="D 5243-ARAMCO"/>
      <sheetName val="D-4801 OXY"/>
      <sheetName val="Time Schedule"/>
      <sheetName val="BM"/>
      <sheetName val="??"/>
      <sheetName val="PEMBESIAN_BALOK_tukang_(2)"/>
      <sheetName val="struktur_tdk_dipakai"/>
      <sheetName val="HRG_BHN"/>
      <sheetName val="HARGA_BAHAN"/>
      <sheetName val="Man_Power___Comp"/>
      <sheetName val="HARGA_MATERIAL"/>
      <sheetName val="Rekap_Prelim"/>
      <sheetName val="DAFTAR_7"/>
      <sheetName val="AnalisaSIPIL_RIIL_RAP"/>
      <sheetName val="Harsat_Upah"/>
      <sheetName val="D___W_sizes"/>
      <sheetName val="B_-_Norelec"/>
      <sheetName val="rab_lt_2_bo"/>
      <sheetName val="A-11_Steel_Str"/>
      <sheetName val="A-03_Pile"/>
      <sheetName val="Cover_Daf_2"/>
      <sheetName val="Jembatan_I"/>
      <sheetName val="C__Analisa_"/>
      <sheetName val="IN_OUT"/>
      <sheetName val="JDE-522444"/>
      <sheetName val="DAFTAR HARGA"/>
      <sheetName val="Sub"/>
      <sheetName val="RAP"/>
      <sheetName val="HB "/>
      <sheetName val="PAD-F"/>
      <sheetName val="Pag_hal"/>
      <sheetName val="AHS"/>
      <sheetName val="HRGA SATUAN UPAH-BAHAN"/>
      <sheetName val="Sat~Bahu"/>
      <sheetName val="MAT'L LLIST"/>
      <sheetName val="Rekapitulasi"/>
      <sheetName val="D &amp; W sizes"/>
      <sheetName val="REKAP-STR"/>
      <sheetName val="rab me (by owner) "/>
      <sheetName val="BQ (by owner)"/>
      <sheetName val="rab me (fisik)"/>
      <sheetName val="Public Area"/>
      <sheetName val="H-SAT(noprint)"/>
      <sheetName val="SELISIH HARGA"/>
      <sheetName val="PPh 22"/>
      <sheetName val="2.2 BQ"/>
      <sheetName val="DESBT"/>
      <sheetName val="Bangunan Utama B"/>
      <sheetName val="HB me"/>
      <sheetName val="SAT-DAS"/>
      <sheetName val="BQ.Rekapitulasi  Akhir"/>
      <sheetName val="Equity"/>
      <sheetName val="DK&amp;H"/>
      <sheetName val="WS"/>
      <sheetName val="U. div 2"/>
      <sheetName val="Alat   Master"/>
      <sheetName val="Alat  Jembatan"/>
      <sheetName val="GRADASI KELAS A (2)"/>
      <sheetName val="timbunan pilihan"/>
      <sheetName val="harga dasar"/>
      <sheetName val="bialangsung"/>
      <sheetName val="1.1 ALAT TULIS KANTOR"/>
      <sheetName val="Kuantitas &amp; Harga"/>
      <sheetName val="Prices-600"/>
      <sheetName val="Sumber Daya"/>
      <sheetName val="HARGA"/>
      <sheetName val="Connections"/>
      <sheetName val="DWTables"/>
      <sheetName val="S-QD5"/>
      <sheetName val="DHrg"/>
      <sheetName val="Lamp_V"/>
      <sheetName val="#REF"/>
      <sheetName val="AC"/>
      <sheetName val="Fire Alarm"/>
      <sheetName val="Mall"/>
      <sheetName val="HB"/>
      <sheetName val="NP"/>
      <sheetName val="GRAFIK "/>
      <sheetName val="BQ23"/>
      <sheetName val="BQ25"/>
      <sheetName val="Analisa Harsat"/>
      <sheetName val="PENAWARAN"/>
      <sheetName val="DRUP (ASLI)"/>
      <sheetName val="fr BS"/>
      <sheetName val="Blk-Mnl"/>
      <sheetName val="Klm-Mnl"/>
      <sheetName val="Struktur"/>
      <sheetName val="Monitoring Progres"/>
      <sheetName val="Ope FC"/>
      <sheetName val="Sheet2"/>
      <sheetName val="汇总"/>
      <sheetName val="REGISTRATION"/>
      <sheetName val="OIF"/>
      <sheetName val="Isolasi Luar Dalam"/>
      <sheetName val="Isolasi Luar"/>
      <sheetName val="플랜트 설치"/>
      <sheetName val="RM IA"/>
      <sheetName val="Pg2"/>
      <sheetName val="BOQ Full"/>
      <sheetName val="D-base"/>
      <sheetName val="Eng_Hrs (HO)"/>
      <sheetName val="351BQMCN"/>
      <sheetName val="钢筋"/>
      <sheetName val="Eng_Hrs"/>
      <sheetName val="RKP PLUMBING"/>
      <sheetName val="FORM"/>
      <sheetName val="Perhit.Alat"/>
      <sheetName val="cal belakang"/>
      <sheetName val="STR(CANCEL)"/>
      <sheetName val="fill in first"/>
      <sheetName val="___1"/>
      <sheetName val="Harsat Bahan"/>
      <sheetName val="Kalibrasi Mock (2)"/>
      <sheetName val="ANGGARAN"/>
      <sheetName val="DIV.2"/>
      <sheetName val="Sat"/>
      <sheetName val="Scope of work"/>
      <sheetName val="B-Utama"/>
      <sheetName val="Luar"/>
      <sheetName val="Office"/>
      <sheetName val="Baja"/>
      <sheetName val="Utility"/>
      <sheetName val="tam-kur sipil"/>
      <sheetName val="tam-kur baja"/>
      <sheetName val="ME"/>
      <sheetName val="Preliminary"/>
      <sheetName val="har.sat"/>
      <sheetName val="M'trl Baja"/>
      <sheetName val="analbj"/>
      <sheetName val="UPAH KERJA"/>
      <sheetName val="EXTERNAL"/>
      <sheetName val="Paint"/>
      <sheetName val="Pintu"/>
      <sheetName val="Door"/>
      <sheetName val="Scope_of_work"/>
      <sheetName val="tam-kur_sipil"/>
      <sheetName val="tam-kur_baja"/>
      <sheetName val="har_sat"/>
      <sheetName val="M'trl_Baja"/>
      <sheetName val="UPAH_KERJA"/>
      <sheetName val="HARGA ALAT"/>
      <sheetName val="BQNSC"/>
      <sheetName val="Rekap Direct Cost"/>
      <sheetName val="EK-JAN-07"/>
      <sheetName val="Rekap Tahap 1"/>
      <sheetName val="Weight Bridge"/>
      <sheetName val="326BQSTC"/>
      <sheetName val="Analisa -Baku"/>
      <sheetName val="chitimc"/>
      <sheetName val="THPDMoi  (2)"/>
      <sheetName val="dongia (2)"/>
      <sheetName val="gtrinh"/>
      <sheetName val="phuluc1"/>
      <sheetName val="TONG HOP VL-NC"/>
      <sheetName val="lam-moi"/>
      <sheetName val="chitiet"/>
      <sheetName val="TONGKE3p "/>
      <sheetName val="giathanh1"/>
      <sheetName val="TH VL, NC, DDHT Thanhphuoc"/>
      <sheetName val="DONGIA"/>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ELEMENT SUM"/>
      <sheetName val="00_Jumlah Total"/>
      <sheetName val="D3.1"/>
      <sheetName val="D4"/>
      <sheetName val="D6"/>
      <sheetName val="D7"/>
      <sheetName val="D8"/>
      <sheetName val="Scope_of_work1"/>
      <sheetName val="tam-kur_sipil1"/>
      <sheetName val="tam-kur_baja1"/>
      <sheetName val="har_sat1"/>
      <sheetName val="M'trl_Baja1"/>
      <sheetName val="HARGA_MATERIAL1"/>
      <sheetName val="UPAH_KERJA1"/>
      <sheetName val="HARGA_ALAT"/>
      <sheetName val="Rekap_Direct_Cost"/>
      <sheetName val="BASIC"/>
      <sheetName val="tifico"/>
      <sheetName val="STAFF"/>
      <sheetName val="Hrg.Sat"/>
      <sheetName val="ALT"/>
      <sheetName val="SCHEDULE"/>
      <sheetName val="Resume"/>
      <sheetName val="STR"/>
      <sheetName val="ESCON"/>
      <sheetName val="Analisa Teknik"/>
      <sheetName val="induk1"/>
      <sheetName val="hutang-lapangan"/>
      <sheetName val="Hutang-Wilayah"/>
      <sheetName val="Kurva S"/>
      <sheetName val="Mobilisasi"/>
      <sheetName val="Relokasi-Telkom"/>
      <sheetName val="Relokasi PDAM"/>
      <sheetName val="Relokasi-PLN"/>
      <sheetName val="SUBKon"/>
      <sheetName val="Daf Alat"/>
      <sheetName val="Jadual Alat"/>
      <sheetName val="Daftar MPU"/>
      <sheetName val="2.1"/>
      <sheetName val="2.3 (3)"/>
      <sheetName val="SK.6(1)"/>
      <sheetName val="SK.6(2)"/>
      <sheetName val="3.1(1)"/>
      <sheetName val="3.1(8)"/>
      <sheetName val="3.2(1)"/>
      <sheetName val="3.3(1)"/>
      <sheetName val="SK.6.09"/>
      <sheetName val="5.1(2)"/>
      <sheetName val="5.6(1)"/>
      <sheetName val="5.7(1)"/>
      <sheetName val="5.7(2)"/>
      <sheetName val="6.1(1)"/>
      <sheetName val="6.1(2)"/>
      <sheetName val="6.3(1)"/>
      <sheetName val="6.3(5a)"/>
      <sheetName val="6.3(6c)"/>
      <sheetName val="6.3(7a)"/>
      <sheetName val="6.5(1a)"/>
      <sheetName val="7.1(7)"/>
      <sheetName val="7.1(10)"/>
      <sheetName val="7.2 (9)"/>
      <sheetName val="7.2 (10)"/>
      <sheetName val="7.3(1)"/>
      <sheetName val="7.6.(1)"/>
      <sheetName val="7.10(1)"/>
      <sheetName val="7.15(2)"/>
      <sheetName val="7.15(9)"/>
      <sheetName val="11.1(1)"/>
      <sheetName val="11.1(3)a"/>
      <sheetName val="11.1(7)"/>
      <sheetName val="11.1(10)"/>
      <sheetName val="NP (2)"/>
      <sheetName val="BQ Arsit"/>
      <sheetName val="An HarSatPek"/>
      <sheetName val="Sat Bah &amp; Up"/>
      <sheetName val="BQ(RAB)_(2)2"/>
      <sheetName val="BQ(RAB)_(3)2"/>
      <sheetName val="adukan_2"/>
      <sheetName val="Analisa_Alat2"/>
      <sheetName val="Pas_batu2"/>
      <sheetName val="Alat_Kudus2"/>
      <sheetName val="Kap_Alat2"/>
      <sheetName val="H_Satuan2"/>
      <sheetName val="Analisa_SNI_STANDART_1"/>
      <sheetName val="HRG_BAHAN_&amp;_UPAH_okk1"/>
      <sheetName val="Analis_Kusen_okk1"/>
      <sheetName val="Fill_this_out_first___2"/>
      <sheetName val="Fill_this_out_first___3"/>
      <sheetName val="Cover_Daf-21"/>
      <sheetName val="Perm__Test"/>
      <sheetName val="BQ_ARS1"/>
      <sheetName val="Spec_ME1"/>
      <sheetName val="1__BQ"/>
      <sheetName val="Master_1_0"/>
      <sheetName val="Harga_Bahan_&amp;_Upah_"/>
      <sheetName val="Uraian_Teknis"/>
      <sheetName val="Analisa_RAP"/>
      <sheetName val="Ana__PU"/>
      <sheetName val="Harga_Satuan"/>
      <sheetName val="1_19"/>
      <sheetName val="Analisa_Upah_&amp;_Bahan_Plum"/>
      <sheetName val="MC_strp_CoDa_"/>
      <sheetName val="Format_Report-for_analysis_only"/>
      <sheetName val="Man_Power_&amp;_Comp"/>
      <sheetName val="2__BQ"/>
      <sheetName val="Analisa_2"/>
      <sheetName val="Volume_1"/>
      <sheetName val="MAT'L_LIST"/>
      <sheetName val="Harga_Upah+Bahan"/>
      <sheetName val="B_Q_2007"/>
      <sheetName val="ANALISA_railing"/>
      <sheetName val="Master_Edit"/>
      <sheetName val="3_Sch_ch"/>
      <sheetName val="rekap_mekanikal"/>
      <sheetName val="AnalisaSIPIL_RIIL"/>
      <sheetName val="Up_&amp;_bhn"/>
      <sheetName val="2__MVAC_R1"/>
      <sheetName val="Bangunan_Utama_B"/>
      <sheetName val="Conn__Lib"/>
      <sheetName val="Agregat_Halus_&amp;_Kasar"/>
      <sheetName val="Terbilang"/>
      <sheetName val="RAB &amp; RCO OWNER VERS."/>
      <sheetName val="112-885"/>
      <sheetName val="Hrg_Sat"/>
      <sheetName val="BAG_III"/>
      <sheetName val="Dft. Hrg Bahan"/>
      <sheetName val="unit_price"/>
      <sheetName val="Posisi_Biaya"/>
      <sheetName val="BD_Div-2_sd_7_6"/>
      <sheetName val="Str_BT"/>
      <sheetName val="GRAND_TOTAL"/>
      <sheetName val="Sumber_Daya"/>
      <sheetName val="_schedule_AMD-2_Rev_III"/>
      <sheetName val="3_1"/>
      <sheetName val="JPC_Breakdown_Price"/>
      <sheetName val="Kuantitas_&amp;_Harga"/>
      <sheetName val="List_Material"/>
      <sheetName val="Daftar_Upah"/>
      <sheetName val="Off_+_Wh"/>
      <sheetName val="01A-_RAB"/>
      <sheetName val="Fin_Sum"/>
      <sheetName val="HB_"/>
      <sheetName val="3_4-PIPE"/>
      <sheetName val="RAB_SEKRETARIAT_(1)"/>
      <sheetName val="Galian_batu"/>
      <sheetName val="405BQBAK-ME_26_bakrie"/>
      <sheetName val="H__Satuan"/>
      <sheetName val="REKAP_TOTAL"/>
      <sheetName val="Kurva_S_(barch-bulanan-25)"/>
      <sheetName val="STAFFSCHED "/>
      <sheetName val="1.2.용역비"/>
      <sheetName val="Daf 1"/>
      <sheetName val="%S"/>
      <sheetName val="beton"/>
      <sheetName val="cable-data"/>
      <sheetName val="rINCIAN"/>
      <sheetName val="D7(1)"/>
      <sheetName val="SUM,EC"/>
      <sheetName val="Kabel"/>
      <sheetName val="AU Zone"/>
      <sheetName val="Price Breakdown"/>
      <sheetName val="BQ All_2"/>
      <sheetName val="Bill No_1"/>
      <sheetName val="PAD_F"/>
      <sheetName val="Rekap Biaya"/>
      <sheetName val="Markup"/>
      <sheetName val="G-Alat"/>
      <sheetName val="공정계획(내부계획25%,내부w.f)"/>
      <sheetName val="DashB"/>
      <sheetName val="MPU"/>
      <sheetName val="AnalisaSIPIL_RIIL_RAP1"/>
      <sheetName val="PEMBESIAN_BALOK_tukang_(2)1"/>
      <sheetName val="DAFTAR_71"/>
      <sheetName val="HRG_BHN1"/>
      <sheetName val="Rekap_Prelim1"/>
      <sheetName val="HARGA_BAHAN1"/>
      <sheetName val="struktur_tdk_dipakai1"/>
      <sheetName val="B_-_Norelec1"/>
      <sheetName val="Jembatan_I1"/>
      <sheetName val="C__Analisa_1"/>
      <sheetName val="IN_OUT1"/>
      <sheetName val="D___W_sizes1"/>
      <sheetName val="rab_lt_2_bo1"/>
      <sheetName val="Man_Power___Comp1"/>
      <sheetName val="Harsat_Upah1"/>
      <sheetName val="Cover_Daf_21"/>
      <sheetName val="A-11_Steel_Str1"/>
      <sheetName val="A-03_Pile1"/>
      <sheetName val="PPh_22"/>
      <sheetName val="2_2_BQ"/>
      <sheetName val="BQ_Detail"/>
      <sheetName val="D_5243-ARAMCO"/>
      <sheetName val="D-4801_OXY"/>
      <sheetName val="DAFTAR_HARGA"/>
      <sheetName val="HB_me"/>
      <sheetName val="_"/>
      <sheetName val="HRGA_SATUAN_UPAH-BAHAN"/>
      <sheetName val="Time_Schedule"/>
      <sheetName val="CHITIET_VL_NC"/>
      <sheetName val="rab_me_(by_owner)_"/>
      <sheetName val="BQ_(by_owner)"/>
      <sheetName val="rab_me_(fisik)"/>
      <sheetName val="MAT'L_LLIST"/>
      <sheetName val="Public_Area"/>
      <sheetName val="U__div_2"/>
      <sheetName val="harga_dasar"/>
      <sheetName val="Analisa_Harsat"/>
      <sheetName val="1_2_용역비"/>
      <sheetName val="Eng_Hrs_(HO)"/>
      <sheetName val="SELISIH_HARGA"/>
      <sheetName val="Fire_Alarm"/>
      <sheetName val="fr_BS"/>
      <sheetName val="BQ(RAB)_(2)3"/>
      <sheetName val="BQ(RAB)_(3)3"/>
      <sheetName val="adukan_3"/>
      <sheetName val="Analisa_Alat3"/>
      <sheetName val="Pas_batu3"/>
      <sheetName val="Alat_Kudus3"/>
      <sheetName val="Kap_Alat3"/>
      <sheetName val="H_Satuan3"/>
      <sheetName val="Analisa_SNI_STANDART_2"/>
      <sheetName val="Fill_this_out_first___4"/>
      <sheetName val="Fill_this_out_first___5"/>
      <sheetName val="Cover_Daf-22"/>
      <sheetName val="BQ_ARS2"/>
      <sheetName val="Spec_ME2"/>
      <sheetName val="HRG_BAHAN_&amp;_UPAH_okk2"/>
      <sheetName val="Analis_Kusen_okk2"/>
      <sheetName val="AnalisaSIPIL_RIIL_RAP2"/>
      <sheetName val="PEMBESIAN_BALOK_tukang_(2)2"/>
      <sheetName val="DAFTAR_72"/>
      <sheetName val="HRG_BHN2"/>
      <sheetName val="Rekap_Prelim2"/>
      <sheetName val="HARGA_MATERIAL2"/>
      <sheetName val="HARGA_BAHAN2"/>
      <sheetName val="struktur_tdk_dipakai2"/>
      <sheetName val="B_-_Norelec2"/>
      <sheetName val="Jembatan_I2"/>
      <sheetName val="C__Analisa_2"/>
      <sheetName val="1_191"/>
      <sheetName val="Master_1_01"/>
      <sheetName val="Analisa_21"/>
      <sheetName val="ANALISA_railing1"/>
      <sheetName val="IN_OUT2"/>
      <sheetName val="D___W_sizes2"/>
      <sheetName val="Perm__Test1"/>
      <sheetName val="2__BQ1"/>
      <sheetName val="Harga_Bahan_&amp;_Upah_1"/>
      <sheetName val="rab_lt_2_bo2"/>
      <sheetName val="Man_Power_&amp;_Comp1"/>
      <sheetName val="GRAND_TOTAL1"/>
      <sheetName val="Analisa_RAP1"/>
      <sheetName val="Man_Power___Comp2"/>
      <sheetName val="Harsat_Upah2"/>
      <sheetName val="Str_BT1"/>
      <sheetName val="Posisi_Biaya1"/>
      <sheetName val="Conn__Lib1"/>
      <sheetName val="BD_Div-2_sd_7_61"/>
      <sheetName val="Harga_Satuan1"/>
      <sheetName val="AnalisaSIPIL_RIIL1"/>
      <sheetName val="Ana__PU1"/>
      <sheetName val="rekap_mekanikal1"/>
      <sheetName val="Agregat_Halus_&amp;_Kasar1"/>
      <sheetName val="Cover_Daf_22"/>
      <sheetName val="405BQBAK-ME_26_bakrie1"/>
      <sheetName val="Format_Report-for_analysis_onl1"/>
      <sheetName val="Volume_11"/>
      <sheetName val="_schedule_AMD-2_Rev_III1"/>
      <sheetName val="MAT'L_LIST1"/>
      <sheetName val="2__MVAC_R11"/>
      <sheetName val="Off_+_Wh1"/>
      <sheetName val="Up_&amp;_bhn1"/>
      <sheetName val="List_Material1"/>
      <sheetName val="Uraian_Teknis1"/>
      <sheetName val="MC_strp_CoDa_1"/>
      <sheetName val="H__Satuan1"/>
      <sheetName val="A-11_Steel_Str2"/>
      <sheetName val="A-03_Pile2"/>
      <sheetName val="1__BQ1"/>
      <sheetName val="01A-_RAB1"/>
      <sheetName val="Daftar_Upah1"/>
      <sheetName val="Analisa_Upah_&amp;_Bahan_Plum1"/>
      <sheetName val="3_11"/>
      <sheetName val="Fin_Sum1"/>
      <sheetName val="3_4-PIPE1"/>
      <sheetName val="Harga_Upah+Bahan1"/>
      <sheetName val="B_Q_20071"/>
      <sheetName val="REKAP_TOTAL1"/>
      <sheetName val="RAB_SEKRETARIAT_(1)1"/>
      <sheetName val="Kurva_S_(barch-bulanan-25)1"/>
      <sheetName val="3_Sch_ch1"/>
      <sheetName val="Master_Edit1"/>
      <sheetName val="PPh_221"/>
      <sheetName val="2_2_BQ1"/>
      <sheetName val="Galian_batu1"/>
      <sheetName val="unit_price1"/>
      <sheetName val="BQ_Detail1"/>
      <sheetName val="D_5243-ARAMCO1"/>
      <sheetName val="D-4801_OXY1"/>
      <sheetName val="DAFTAR_HARGA1"/>
      <sheetName val="JPC_Breakdown_Price1"/>
      <sheetName val="HB_me1"/>
      <sheetName val="_1"/>
      <sheetName val="HRGA_SATUAN_UPAH-BAHAN1"/>
      <sheetName val="Bangunan_Utama_B1"/>
      <sheetName val="Time_Schedule1"/>
      <sheetName val="CHITIET_VL_NC1"/>
      <sheetName val="rab_me_(by_owner)_1"/>
      <sheetName val="BQ_(by_owner)1"/>
      <sheetName val="rab_me_(fisik)1"/>
      <sheetName val="HB_1"/>
      <sheetName val="MAT'L_LLIST1"/>
      <sheetName val="Public_Area1"/>
      <sheetName val="U__div_21"/>
      <sheetName val="harga_dasar1"/>
      <sheetName val="Analisa_Harsat1"/>
      <sheetName val="Sumber_Daya1"/>
      <sheetName val="Kuantitas_&amp;_Harga1"/>
      <sheetName val="1_2_용역비1"/>
      <sheetName val="Eng_Hrs_(HO)1"/>
      <sheetName val="Bill of Qty MEP"/>
      <sheetName val="ANalisa "/>
      <sheetName val="A_ars"/>
      <sheetName val="PP-8000AB"/>
      <sheetName val="BOW"/>
      <sheetName val="Volume"/>
      <sheetName val="F1c DATA ADM6"/>
      <sheetName val="Profil"/>
      <sheetName val="HARDAS"/>
      <sheetName val="RBP- 2"/>
      <sheetName val="DAF-5"/>
      <sheetName val="I-ME"/>
      <sheetName val="3"/>
      <sheetName val="4"/>
      <sheetName val="Daf Harga"/>
      <sheetName val="upah_borong"/>
      <sheetName val="Rekaman"/>
      <sheetName val="PRY 03-1 (Amd1)"/>
      <sheetName val="PP ALAT"/>
      <sheetName val="SELISIH_HARGA1"/>
      <sheetName val="Fire_Alarm1"/>
      <sheetName val="fr_BS1"/>
      <sheetName val="CondPol"/>
      <sheetName val="Sales"/>
      <sheetName val="INPUT"/>
      <sheetName val="koef"/>
      <sheetName val="I-KAMAR"/>
      <sheetName val="eqp-rek"/>
      <sheetName val="KH_Q1_Q2_01"/>
      <sheetName val="RAB 2007"/>
      <sheetName val="A-12"/>
      <sheetName val="Shares Outstanding"/>
      <sheetName val="DCF_10"/>
      <sheetName val="Controls"/>
      <sheetName val="lookup_trend"/>
      <sheetName val="Price"/>
      <sheetName val="SCH Total"/>
      <sheetName val="Analisa Harga Satuan"/>
      <sheetName val="Owning cost Alat"/>
      <sheetName val="asumsi"/>
      <sheetName val="FIRE FIGHTING"/>
      <sheetName val="원가"/>
      <sheetName val="Sum_Intern"/>
      <sheetName val="M+MC"/>
      <sheetName val="차액보증"/>
      <sheetName val="계수시트"/>
      <sheetName val="Jati Gede"/>
      <sheetName val="prelim"/>
      <sheetName val="anal2"/>
      <sheetName val="RESOURCES-6"/>
      <sheetName val="Notes"/>
      <sheetName val="OwnEq"/>
      <sheetName val="CP3 Rkp"/>
      <sheetName val="HOK-K210"/>
      <sheetName val="est proy"/>
      <sheetName val="투찰"/>
      <sheetName val="DC_JL-Demak-GD-Pwdd"/>
      <sheetName val="DATE"/>
      <sheetName val="원가계산서"/>
      <sheetName val="식재"/>
      <sheetName val="시설물"/>
      <sheetName val="식재출력용"/>
      <sheetName val="유지관리"/>
      <sheetName val="단가"/>
      <sheetName val="UnitRateA.1.II"/>
      <sheetName val="pay items"/>
      <sheetName val="Abutment"/>
      <sheetName val="실행철강하도"/>
      <sheetName val="예가표"/>
      <sheetName val="villa"/>
      <sheetName val="Unit Rate"/>
      <sheetName val="BL- (JOB)"/>
      <sheetName val="harga dasar T-M-A"/>
      <sheetName val="hARGA SAT"/>
      <sheetName val="Hargamat"/>
      <sheetName val="Harga Sat_APP"/>
      <sheetName val="PNT"/>
      <sheetName val="Cash2"/>
      <sheetName val="Rek.An"/>
      <sheetName val="sch 1.2"/>
      <sheetName val="ASat"/>
      <sheetName val="LPP-201"/>
      <sheetName val="Ts Tahap I Kesehatan &amp; Bea Cuka"/>
      <sheetName val="Bhn+Uph"/>
      <sheetName val="WT-LIST"/>
      <sheetName val="BoQrap"/>
      <sheetName val="1.B"/>
      <sheetName val="__"/>
      <sheetName val="Supl.X"/>
      <sheetName val="Tataudara"/>
      <sheetName val="ISBL-CIV"/>
      <sheetName val="Fin-Bengkel"/>
      <sheetName val="Fin-Showroom"/>
      <sheetName val="Hal_Pagar"/>
      <sheetName val="Str-Bengkel"/>
      <sheetName val="Str-Showroom"/>
      <sheetName val="Vendor Information"/>
      <sheetName val="1.General Item"/>
      <sheetName val="2.Sorinangka Weir"/>
      <sheetName val="3.Irr.Canal Work"/>
      <sheetName val="4.Irr.Struc.Work"/>
      <sheetName val="6.Tertiary Work"/>
      <sheetName val="UPAH &amp; BAHAN"/>
      <sheetName val="H_S_BAHAN"/>
      <sheetName val="D10 LS-Rutin"/>
      <sheetName val="bahan &amp; SATPEK"/>
      <sheetName val="Sheet"/>
      <sheetName val="Currency Rate"/>
      <sheetName val="Anal"/>
      <sheetName val="RAB-NEGO"/>
      <sheetName val="derm"/>
      <sheetName val="misc"/>
      <sheetName val="pile1"/>
      <sheetName val="pile2"/>
      <sheetName val="timb"/>
      <sheetName val="JOB'S"/>
      <sheetName val="Huruf"/>
      <sheetName val="@"/>
      <sheetName val="Analisa Bor"/>
      <sheetName val="KoefMixer"/>
      <sheetName val="KoefExc_Dump_Vibro"/>
      <sheetName val="Alat Berat"/>
      <sheetName val="ANALIS"/>
      <sheetName val="4-Basic Price"/>
      <sheetName val="Weight"/>
      <sheetName val="REF.ONLY"/>
      <sheetName val="TB(Koordinat XY) (OK)"/>
      <sheetName val="notasi"/>
      <sheetName val="DAF.ALAT"/>
      <sheetName val="BOQ+BTL+RAPI"/>
      <sheetName val="ANALISA UTAMA"/>
      <sheetName val="3-DIV4"/>
      <sheetName val="harga-SD"/>
      <sheetName val="NET表"/>
      <sheetName val="BQ表"/>
      <sheetName val="DB"/>
      <sheetName val="Parameters"/>
      <sheetName val="Analisa STR"/>
      <sheetName val="DTCT"/>
      <sheetName val="Nc-0698"/>
      <sheetName val="Time Schedulle"/>
      <sheetName val="Daftar Upah&amp;Bahan"/>
      <sheetName val="당초"/>
      <sheetName val="VENDOR"/>
      <sheetName val="MAPP"/>
      <sheetName val="An_ Harga"/>
      <sheetName val="Proyeksi 2017 Update 3 april"/>
      <sheetName val="Superstruc"/>
      <sheetName val="노임단가"/>
      <sheetName val="BoQ C4"/>
      <sheetName val="Pol"/>
      <sheetName val="BQ(RAB)_(2)4"/>
      <sheetName val="BQ(RAB)_(3)4"/>
      <sheetName val="adukan_4"/>
      <sheetName val="Analisa_Alat4"/>
      <sheetName val="Pas_batu4"/>
      <sheetName val="Alat_Kudus4"/>
      <sheetName val="Kap_Alat4"/>
      <sheetName val="Analisa_SNI_STANDART_3"/>
      <sheetName val="H_Satuan4"/>
      <sheetName val="Fill_this_out_first___6"/>
      <sheetName val="Fill_this_out_first___7"/>
      <sheetName val="AnalisaSIPIL_RIIL_RAP3"/>
      <sheetName val="Cover_Daf-23"/>
      <sheetName val="HRG_BAHAN_&amp;_UPAH_okk3"/>
      <sheetName val="Analis_Kusen_okk3"/>
      <sheetName val="BQ_ARS3"/>
      <sheetName val="Spec_ME3"/>
      <sheetName val="HRG_BHN3"/>
      <sheetName val="struktur_tdk_dipakai3"/>
      <sheetName val="HARGA_BAHAN3"/>
      <sheetName val="DAFTAR_73"/>
      <sheetName val="Rekap_Prelim3"/>
      <sheetName val="HARGA_MATERIAL3"/>
      <sheetName val="B_-_Norelec3"/>
      <sheetName val="Harga_Bahan_&amp;_Upah_2"/>
      <sheetName val="PEMBESIAN_BALOK_tukang_(2)3"/>
      <sheetName val="D___W_sizes3"/>
      <sheetName val="Jembatan_I3"/>
      <sheetName val="C__Analisa_3"/>
      <sheetName val="IN_OUT3"/>
      <sheetName val="Perm__Test2"/>
      <sheetName val="Analisa_RAP2"/>
      <sheetName val="rab_lt_2_bo3"/>
      <sheetName val="Man_Power___Comp3"/>
      <sheetName val="1_192"/>
      <sheetName val="Master_1_02"/>
      <sheetName val="Analisa_22"/>
      <sheetName val="ANALISA_railing2"/>
      <sheetName val="2__BQ2"/>
      <sheetName val="Man_Power_&amp;_Comp2"/>
      <sheetName val="Harsat_Upah3"/>
      <sheetName val="rekap_mekanikal2"/>
      <sheetName val="Conn__Lib2"/>
      <sheetName val="Agregat_Halus_&amp;_Kasar2"/>
      <sheetName val="Cover_Daf_23"/>
      <sheetName val="AnalisaSIPIL_RIIL2"/>
      <sheetName val="Format_Report-for_analysis_onl2"/>
      <sheetName val="MAT'L_LIST2"/>
      <sheetName val="Ana__PU2"/>
      <sheetName val="2__MVAC_R12"/>
      <sheetName val="Off_+_Wh2"/>
      <sheetName val="Up_&amp;_bhn2"/>
      <sheetName val="Str_BT2"/>
      <sheetName val="Posisi_Biaya2"/>
      <sheetName val="BD_Div-2_sd_7_62"/>
      <sheetName val="GRAND_TOTAL2"/>
      <sheetName val="Harga_Satuan2"/>
      <sheetName val="Volume_12"/>
      <sheetName val="_schedule_AMD-2_Rev_III2"/>
      <sheetName val="List_Material2"/>
      <sheetName val="405BQBAK-ME_26_bakrie2"/>
      <sheetName val="Uraian_Teknis2"/>
      <sheetName val="MC_strp_CoDa_2"/>
      <sheetName val="H__Satuan2"/>
      <sheetName val="A-11_Steel_Str3"/>
      <sheetName val="A-03_Pile3"/>
      <sheetName val="1__BQ2"/>
      <sheetName val="01A-_RAB2"/>
      <sheetName val="Daftar_Upah2"/>
      <sheetName val="Analisa_Upah_&amp;_Bahan_Plum2"/>
      <sheetName val="3_12"/>
      <sheetName val="Fin_Sum2"/>
      <sheetName val="3_4-PIPE2"/>
      <sheetName val="Harga_Upah+Bahan2"/>
      <sheetName val="B_Q_20072"/>
      <sheetName val="RAB_SEKRETARIAT_(1)2"/>
      <sheetName val="REKAP_TOTAL2"/>
      <sheetName val="Kurva_S_(barch-bulanan-25)2"/>
      <sheetName val="3_Sch_ch2"/>
      <sheetName val="Master_Edit2"/>
      <sheetName val="PPh_222"/>
      <sheetName val="2_2_BQ2"/>
      <sheetName val="Galian_batu2"/>
      <sheetName val="unit_price2"/>
      <sheetName val="D_5243-ARAMCO2"/>
      <sheetName val="D-4801_OXY2"/>
      <sheetName val="DAFTAR_HARGA2"/>
      <sheetName val="BQ_Detail2"/>
      <sheetName val="JPC_Breakdown_Price2"/>
      <sheetName val="HB_me2"/>
      <sheetName val="_2"/>
      <sheetName val="HRGA_SATUAN_UPAH-BAHAN2"/>
      <sheetName val="Bangunan_Utama_B2"/>
      <sheetName val="Time_Schedule2"/>
      <sheetName val="CHITIET_VL_NC2"/>
      <sheetName val="rab_me_(by_owner)_2"/>
      <sheetName val="BQ_(by_owner)2"/>
      <sheetName val="rab_me_(fisik)2"/>
      <sheetName val="HB_2"/>
      <sheetName val="MAT'L_LLIST2"/>
      <sheetName val="Public_Area2"/>
      <sheetName val="U__div_22"/>
      <sheetName val="harga_dasar2"/>
      <sheetName val="Analisa_Harsat2"/>
      <sheetName val="Sumber_Daya2"/>
      <sheetName val="Kuantitas_&amp;_Harga2"/>
      <sheetName val="1_2_용역비2"/>
      <sheetName val="Eng_Hrs_(HO)2"/>
      <sheetName val="SELISIH_HARGA2"/>
      <sheetName val="Fire_Alarm2"/>
      <sheetName val="fr_BS2"/>
      <sheetName val="공정계획(내부계획25%,내부w_f)"/>
      <sheetName val="BQ_Rekapitulasi__Akhir"/>
      <sheetName val="analisa_hor"/>
      <sheetName val="Monitoring_Progres"/>
      <sheetName val="Ope_FC"/>
      <sheetName val="D_&amp;_W_sizes"/>
      <sheetName val="GRADASI_KELAS_A_(2)"/>
      <sheetName val="timbunan_pilihan"/>
      <sheetName val="Alat___Master"/>
      <sheetName val="Alat__Jembatan"/>
      <sheetName val="Kalibrasi_Mock_(2)"/>
      <sheetName val="1_1_ALAT_TULIS_KANTOR"/>
      <sheetName val="Harsat_Bahan"/>
      <sheetName val="BOQ_Full"/>
      <sheetName val="Perhit_Alat"/>
      <sheetName val="GRAFIK_"/>
      <sheetName val="Isolasi_Luar_Dalam"/>
      <sheetName val="Isolasi_Luar"/>
      <sheetName val="플랜트_설치"/>
      <sheetName val="RM_IA"/>
      <sheetName val="Rekap_Biaya"/>
      <sheetName val="F1c_DATA_ADM6"/>
      <sheetName val="RKP_PLUMBING"/>
      <sheetName val="cal_belakang"/>
      <sheetName val="fill_in_first"/>
      <sheetName val="PRY_03-1_(Amd1)"/>
      <sheetName val="PP_ALAT"/>
      <sheetName val="Kurva_S"/>
      <sheetName val="Relokasi_PDAM"/>
      <sheetName val="Daf_Alat"/>
      <sheetName val="Jadual_Alat"/>
      <sheetName val="Daftar_MPU"/>
      <sheetName val="2_1"/>
      <sheetName val="2_3_(3)"/>
      <sheetName val="SK_6(1)"/>
      <sheetName val="SK_6(2)"/>
      <sheetName val="3_1(1)"/>
      <sheetName val="3_1(8)"/>
      <sheetName val="3_2(1)"/>
      <sheetName val="3_3(1)"/>
      <sheetName val="SK_6_09"/>
      <sheetName val="5_1(2)"/>
      <sheetName val="5_6(1)"/>
      <sheetName val="5_7(1)"/>
      <sheetName val="5_7(2)"/>
      <sheetName val="6_1(1)"/>
      <sheetName val="6_1(2)"/>
      <sheetName val="6_3(1)"/>
      <sheetName val="6_3(5a)"/>
      <sheetName val="6_3(6c)"/>
      <sheetName val="6_3(7a)"/>
      <sheetName val="6_5(1a)"/>
      <sheetName val="7_1(7)"/>
      <sheetName val="7_1(10)"/>
      <sheetName val="7_2_(9)"/>
      <sheetName val="7_2_(10)"/>
      <sheetName val="7_3(1)"/>
      <sheetName val="7_6_(1)"/>
      <sheetName val="7_10(1)"/>
      <sheetName val="7_15(2)"/>
      <sheetName val="7_15(9)"/>
      <sheetName val="11_1(1)"/>
      <sheetName val="11_1(3)a"/>
      <sheetName val="11_1(7)"/>
      <sheetName val="11_1(10)"/>
      <sheetName val="NP_(2)"/>
      <sheetName val="BQ_Arsit"/>
      <sheetName val="An_HarSatPek"/>
      <sheetName val="Sat_Bah_&amp;_Up"/>
      <sheetName val="Daf_1"/>
      <sheetName val="Dft__Hrg_Bahan"/>
      <sheetName val="RAB_&amp;_RCO_OWNER_VERS_"/>
      <sheetName val="Vendor_Information"/>
      <sheetName val="An__Harga"/>
      <sheetName val="Proyeksi_2017_Update_3_april"/>
      <sheetName val="RBP-_2"/>
      <sheetName val="Daf_Harga"/>
      <sheetName val="BL-_(JOB)"/>
      <sheetName val="harga_dasar_T-M-A"/>
      <sheetName val="Mat Real"/>
      <sheetName val="SATUAN JADI "/>
      <sheetName val="jadw"/>
      <sheetName val="LAIN-LAIN"/>
      <sheetName val="ASEM내역"/>
      <sheetName val="B.U ARC  POS JAGA"/>
      <sheetName val="DAFT_ALAT,UPAH &amp; MAT"/>
      <sheetName val="Penyusutan Kendaraan"/>
      <sheetName val="EurotoolsXRates"/>
      <sheetName val="Basic Price"/>
      <sheetName val="BHN"/>
      <sheetName val="셀명"/>
      <sheetName val="수지표"/>
      <sheetName val="Est"/>
      <sheetName val="faktor &amp; disc"/>
      <sheetName val="PO-2"/>
      <sheetName val="Analis (2)"/>
      <sheetName val="Kantor"/>
      <sheetName val="3-DIV2"/>
      <sheetName val="time scedul "/>
      <sheetName val="HARSATALAT"/>
      <sheetName val="upah bahan"/>
      <sheetName val="URTEK"/>
      <sheetName val="Anls Teknis"/>
      <sheetName val="bhn FINAL"/>
      <sheetName val="lokasari-el"/>
      <sheetName val="Galian 1"/>
      <sheetName val="Harsat_Mk"/>
      <sheetName val="LAL - PASAR PAGI "/>
      <sheetName val="htg"/>
      <sheetName val="BQ-Str"/>
      <sheetName val="List of Material Price"/>
      <sheetName val="Orgs Proy"/>
      <sheetName val="TBLSKILL"/>
      <sheetName val="L-Mechanical"/>
      <sheetName val="DIRECT"/>
      <sheetName val="SUMMARY"/>
      <sheetName val="Qty_pile"/>
      <sheetName val="Steel_slab"/>
      <sheetName val="Steel_tank"/>
      <sheetName val="Steel_wall"/>
      <sheetName val="TS"/>
      <sheetName val="CODE"/>
      <sheetName val="DIV.1"/>
      <sheetName val="Basic Data"/>
      <sheetName val="rab-SAPHIR"/>
      <sheetName val="DP-CASH-lapangan"/>
      <sheetName val="CASH-wilayah&amp;Cab"/>
      <sheetName val="5-HARGA"/>
      <sheetName val="RAPA"/>
      <sheetName val="Indeks"/>
      <sheetName val="Written"/>
      <sheetName val="NYATDOK"/>
      <sheetName val="Construction"/>
      <sheetName val="SUR-HARGA"/>
      <sheetName val="PO2"/>
      <sheetName val="PROGRESS BULAN"/>
      <sheetName val="B.Kim2010"/>
      <sheetName val="RAB J18 "/>
      <sheetName val="daf kh"/>
      <sheetName val="13.Nangakara Weir"/>
      <sheetName val="14.Irr.Canal Work"/>
      <sheetName val="15.Irr. Struc.Work"/>
      <sheetName val="16.Pipe Inst."/>
      <sheetName val="18.Lateral Pipe"/>
      <sheetName val="LPP_101"/>
      <sheetName val="Hit_ANT+RRK"/>
      <sheetName val="ANT_titab"/>
      <sheetName val="CASH_Titab"/>
      <sheetName val="HUTANG_Titab"/>
      <sheetName val="SOP_ANT+RRK"/>
      <sheetName val="Rekap (2)"/>
      <sheetName val="PileCap"/>
      <sheetName val="Tie Beam GN"/>
      <sheetName val="Tangga GN"/>
      <sheetName val="HargaBahan"/>
      <sheetName val="MAP-Prog"/>
      <sheetName val="HS-1"/>
      <sheetName val="MVAC (4)"/>
      <sheetName val="Daftar Upax"/>
      <sheetName val="Sort 3"/>
      <sheetName val="BASEMENT"/>
      <sheetName val="Anls"/>
      <sheetName val="Daywork1"/>
      <sheetName val="Cont. Fabrikasi"/>
      <sheetName val="DHS AC"/>
      <sheetName val="Harga Upah"/>
      <sheetName val="anal_hs"/>
      <sheetName val="k341k612"/>
      <sheetName val="SIRTU"/>
      <sheetName val="7.공정표"/>
      <sheetName val="Skedjul Rev"/>
      <sheetName val="Schedule 11a"/>
      <sheetName val="Temporary"/>
      <sheetName val="Septick tank"/>
      <sheetName val="DATA PROYEK"/>
      <sheetName val="Rekap 1"/>
      <sheetName val="RPP01 3"/>
      <sheetName val="rekap str_ars"/>
      <sheetName val="Metod TWR"/>
      <sheetName val="str-Rab"/>
      <sheetName val="RAP FLAT+OPEN"/>
      <sheetName val="An H.Sat Pek.Ut"/>
      <sheetName val="RKP_1"/>
      <sheetName val="6-AGREGAT"/>
      <sheetName val="Risalah KOM"/>
      <sheetName val="Man Power"/>
      <sheetName val="Data Tower"/>
      <sheetName val="KALK_GES"/>
      <sheetName val="rekap bahan dan alat"/>
      <sheetName val="S3B11R"/>
      <sheetName val="Grandtotals"/>
      <sheetName val="PEMASARAN"/>
      <sheetName val="LPP"/>
      <sheetName val="LPS APRL'08"/>
      <sheetName val="HS"/>
      <sheetName val="basic-price"/>
      <sheetName val="SAT-BHN"/>
      <sheetName val="5-ALAT(1)"/>
      <sheetName val="EE-PROP"/>
      <sheetName val="1@(2x2,5)"/>
      <sheetName val="NP tanah"/>
      <sheetName val="NP umum"/>
      <sheetName val="001"/>
      <sheetName val="sat-utama1"/>
      <sheetName val="SPK"/>
      <sheetName val="SCED"/>
      <sheetName val="U&amp;B"/>
      <sheetName val="TPI"/>
      <sheetName val="RAB PKD "/>
      <sheetName val="Rincian Bah&amp;Ten"/>
      <sheetName val="Plan vs Real"/>
      <sheetName val="An-Alat"/>
      <sheetName val="Rinci Progres"/>
      <sheetName val="An-Sipil(ADA KODE)"/>
      <sheetName val="bahan "/>
      <sheetName val="LAP. MINGG"/>
      <sheetName val="auto-PPN"/>
      <sheetName val="Harga HSPK"/>
      <sheetName val="Vol Kusen &amp; Alm (2)"/>
      <sheetName val="Besi &amp; Bekisting-CBD (2)"/>
      <sheetName val="Backkomp-Java (2)"/>
      <sheetName val="Septic"/>
      <sheetName val="analis azaa"/>
      <sheetName val="F-PLT BB"/>
      <sheetName val="GAL DKK BB"/>
      <sheetName val="BACK HARIAN GAL DKK BB"/>
      <sheetName val="BACKUP GAL DKK SB"/>
      <sheetName val="GAL DKK SB"/>
      <sheetName val="F-PLT SB"/>
      <sheetName val="BESI FP BB"/>
      <sheetName val="BESI FP SB"/>
      <sheetName val="RKP BESI PONDASI"/>
      <sheetName val="weekly"/>
      <sheetName val="Pile径1m･27"/>
      <sheetName val="Sur Site"/>
      <sheetName val="Rupiah"/>
      <sheetName val="Rekap RAP real (2)"/>
      <sheetName val="汎用設備調達日程表"/>
      <sheetName val="Bahan &amp; Upah"/>
      <sheetName val="DIVI6"/>
      <sheetName val="GSMTOWER"/>
      <sheetName val="G_SUMMARY"/>
      <sheetName val="Criteria"/>
      <sheetName val="coeff"/>
      <sheetName val="DCF"/>
      <sheetName val="Assumptions"/>
      <sheetName val="Rinc.Ged.A (G.Utama)"/>
      <sheetName val="GEDUNG_A"/>
      <sheetName val="RFP003D"/>
      <sheetName val="rating curve"/>
      <sheetName val="Cost Summary"/>
      <sheetName val="Daf. Upah &amp; Bah"/>
      <sheetName val="ME_DOSEN"/>
      <sheetName val="AssumptionValue"/>
      <sheetName val="CloseOuts by Package"/>
      <sheetName val="schalt"/>
      <sheetName val="schtng"/>
      <sheetName val="schbhn"/>
      <sheetName val="61004"/>
      <sheetName val="61005"/>
      <sheetName val="61006"/>
      <sheetName val="61007"/>
      <sheetName val="61008"/>
      <sheetName val="Spec1"/>
      <sheetName val="DKH-S3"/>
      <sheetName val="RinciBab1"/>
      <sheetName val="PRD01-5"/>
      <sheetName val="1.2"/>
      <sheetName val="JANUARI"/>
      <sheetName val="hrgsat"/>
      <sheetName val="Owning_cost_Alat"/>
      <sheetName val="DIV_2"/>
      <sheetName val="FIRE_FIGHTING"/>
      <sheetName val="Jati_Gede"/>
      <sheetName val="Rekap_Direct_Cost1"/>
      <sheetName val="hARGA_SAT"/>
      <sheetName val="Analisa_Teknik"/>
      <sheetName val="Unit_Rate"/>
      <sheetName val="Bill_of_Qty_MEP"/>
      <sheetName val="est_proy"/>
      <sheetName val="UnitRateA_1_II"/>
      <sheetName val="pay_items"/>
      <sheetName val="STAFFSCHED_"/>
      <sheetName val="Harga_Sat_APP"/>
      <sheetName val="Rek_An"/>
      <sheetName val="7_공정표"/>
      <sheetName val="Penyusutan_Kendaraan"/>
      <sheetName val="RAB_2007"/>
      <sheetName val="Analisa_Harga_Satuan"/>
      <sheetName val="REF_ONLY"/>
      <sheetName val="Galian_1"/>
      <sheetName val="LAL_-_PASAR_PAGI_"/>
      <sheetName val="Scope_of_work2"/>
      <sheetName val="tam-kur_sipil2"/>
      <sheetName val="tam-kur_baja2"/>
      <sheetName val="har_sat2"/>
      <sheetName val="M'trl_Baja2"/>
      <sheetName val="UPAH_KERJA2"/>
      <sheetName val="HARGA_ALAT1"/>
      <sheetName val="Rekap_Tahap_1"/>
      <sheetName val="Weight_Bridge"/>
      <sheetName val="Analisa_-Baku"/>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ELEMENT_SUM"/>
      <sheetName val="00_Jumlah_Total"/>
      <sheetName val="D3_1"/>
      <sheetName val="Hrg_Sat1"/>
      <sheetName val="ANalisa_"/>
      <sheetName val="AU_Zone"/>
      <sheetName val="Price_Breakdown"/>
      <sheetName val="Schedule_11a"/>
      <sheetName val="Septick_tank"/>
      <sheetName val="DATA_PROYEK"/>
      <sheetName val="Rekap_1"/>
      <sheetName val="RPP01_3"/>
      <sheetName val="Supl_X"/>
      <sheetName val="DRUP_(ASLI)"/>
      <sheetName val="1_B"/>
      <sheetName val="Database"/>
      <sheetName val="Parameter"/>
      <sheetName val="IS"/>
      <sheetName val="Targt"/>
      <sheetName val="STP"/>
      <sheetName val="Sum_Unrecon"/>
      <sheetName val="BSIS"/>
      <sheetName val="TBPP-PPKA (%) (2)"/>
      <sheetName val="DIV1"/>
      <sheetName val="Hst,upah"/>
      <sheetName val="Kode"/>
      <sheetName val="Hst_mat"/>
      <sheetName val="JBAHAN"/>
      <sheetName val="form evaluasi"/>
      <sheetName val="lampiran"/>
      <sheetName val="HArga BAhan ME"/>
      <sheetName val="BQ-Tenis"/>
      <sheetName val="Arsitektur"/>
      <sheetName val="BOQ_Aula"/>
      <sheetName val="FD"/>
      <sheetName val="GI"/>
      <sheetName val="EE (3)"/>
      <sheetName val="PAVEMENT"/>
      <sheetName val="TRAFFIC"/>
      <sheetName val="pek tanah utk irigasi"/>
      <sheetName val="K.Lokal"/>
      <sheetName val="Bill_Qua"/>
      <sheetName val="B D_AHS6"/>
      <sheetName val="TEST CASE"/>
      <sheetName val="Upah "/>
      <sheetName val="MT_an"/>
      <sheetName val="Waktu"/>
      <sheetName val="hitungan"/>
      <sheetName val="schalat"/>
      <sheetName val="schman"/>
      <sheetName val="schmat"/>
      <sheetName val="D-Analisa1"/>
      <sheetName val="D-Upah&amp;Bahan"/>
      <sheetName val="Rek-Analisa"/>
      <sheetName val="ANAL-str2"/>
      <sheetName val="prg-old"/>
      <sheetName val="Sales Parameter"/>
      <sheetName val="UMUM-PU"/>
      <sheetName val="SDMTA"/>
      <sheetName val="Cash Flow bulanan"/>
      <sheetName val="An_Basic"/>
      <sheetName val="An-str(krgnyr)"/>
      <sheetName val="MAP GAB"/>
      <sheetName val="7.1(3)"/>
      <sheetName val="Luas Timb I"/>
      <sheetName val="Morsip Ht Julu"/>
      <sheetName val="OH Mall"/>
      <sheetName val="Penjumlahan"/>
      <sheetName val="TAMBAH KURANG"/>
      <sheetName val="APT4"/>
      <sheetName val="BSP Medium Class"/>
      <sheetName val="kurs"/>
      <sheetName val="BSP Sch. 40"/>
      <sheetName val="FA"/>
      <sheetName val="SOUND"/>
      <sheetName val="CCTV"/>
      <sheetName val="ACCESS"/>
      <sheetName val="GPON"/>
      <sheetName val="RACK_EC"/>
      <sheetName val="GR_EC"/>
      <sheetName val="SS"/>
      <sheetName val="A.Card"/>
      <sheetName val="TLP"/>
      <sheetName val="TP"/>
      <sheetName val="D.Kamar"/>
      <sheetName val="Pekerjaan "/>
      <sheetName val="DKH"/>
      <sheetName val="anl.beton"/>
      <sheetName val="anl.mat"/>
      <sheetName val="B.as"/>
      <sheetName val="NSTD"/>
      <sheetName val="anl.sa"/>
      <sheetName val="STD"/>
      <sheetName val="anl.mep"/>
      <sheetName val="B.me"/>
      <sheetName val="Modal Kerja"/>
      <sheetName val="perikanan"/>
      <sheetName val="Rek Anal"/>
      <sheetName val="LAMP-A"/>
      <sheetName val="HSBU ANA"/>
      <sheetName val="SEDULC"/>
      <sheetName val="Form Harga"/>
      <sheetName val="M2"/>
      <sheetName val="JADWAL PELAKSANAAN"/>
      <sheetName val="time_scedul_"/>
      <sheetName val="BALT"/>
      <sheetName val="MASTER Alat"/>
      <sheetName val="Analisa (ok)"/>
      <sheetName val="div3"/>
      <sheetName val="Harga S Dasar"/>
      <sheetName val="isian"/>
      <sheetName val="MOB (2)"/>
      <sheetName val="DPTA"/>
      <sheetName val="Gedung Kantor"/>
      <sheetName val="COLUMN"/>
      <sheetName val="KBL"/>
      <sheetName val="REKAP_ARSITEKTUR."/>
      <sheetName val="REKAP.VOLUME"/>
      <sheetName val="UPAH-BAHAN"/>
      <sheetName val="PI"/>
      <sheetName val="PRELIM PRECAST SYS"/>
      <sheetName val="DW"/>
      <sheetName val="SORT"/>
      <sheetName val="besi"/>
      <sheetName val="BQTOLTP"/>
      <sheetName val="Rekap Tanpa Prelim"/>
      <sheetName val="SANITARY"/>
      <sheetName val="SPEC-TEKNIS"/>
      <sheetName val="HOTEL"/>
      <sheetName val="list"/>
      <sheetName val="ALOKASI"/>
      <sheetName val="SAN REDUCED 1"/>
      <sheetName val="SH-C"/>
      <sheetName val="SDE"/>
      <sheetName val="Penwrn"/>
      <sheetName val="AnMobilisasi"/>
      <sheetName val="3Div10a"/>
      <sheetName val="3Div10c"/>
      <sheetName val="3Div3"/>
      <sheetName val="3Div5"/>
      <sheetName val="3Div6"/>
      <sheetName val="3Div7"/>
      <sheetName val="3Div7a"/>
      <sheetName val="3Div8"/>
      <sheetName val="BQ SCDB LOT-10"/>
      <sheetName val="anal (4)"/>
      <sheetName val="Sat Bah _ Up"/>
      <sheetName val="Page 1"/>
      <sheetName val="DHSD"/>
      <sheetName val="LP3,h_dsr"/>
      <sheetName val="an_tek1"/>
      <sheetName val="TE TS FA LAN MATV"/>
      <sheetName val="D2"/>
      <sheetName val="D3"/>
      <sheetName val="D3 (2)"/>
      <sheetName val="D5"/>
      <sheetName val="D7(2)"/>
      <sheetName val="D8(1)"/>
      <sheetName val="D8(2)"/>
      <sheetName val="D9"/>
      <sheetName val="Agg A"/>
      <sheetName val="Agg B"/>
      <sheetName val="HSU"/>
      <sheetName val="Demolation"/>
      <sheetName val="Alat B"/>
      <sheetName val="Bahan B"/>
      <sheetName val="Telusur"/>
      <sheetName val="Upah B"/>
      <sheetName val="Analisa Neraca"/>
      <sheetName val="MINGGU B 14-17"/>
      <sheetName val="MINGGU A 14-17"/>
      <sheetName val="MINGGU F 14-17"/>
      <sheetName val="SD"/>
      <sheetName val="Cover (sh 1)"/>
      <sheetName val="Units"/>
      <sheetName val="Instructions"/>
      <sheetName val="HAL-1"/>
      <sheetName val="Lamp NRC Item (4)"/>
      <sheetName val="BQ(RAB)_(2)5"/>
      <sheetName val="BQ(RAB)_(3)5"/>
      <sheetName val="adukan_5"/>
      <sheetName val="Analisa_Alat5"/>
      <sheetName val="Pas_batu5"/>
      <sheetName val="Alat_Kudus5"/>
      <sheetName val="Kap_Alat5"/>
      <sheetName val="H_Satuan5"/>
      <sheetName val="Analisa_SNI_STANDART_4"/>
      <sheetName val="HRG_BAHAN_&amp;_UPAH_okk4"/>
      <sheetName val="Analis_Kusen_okk4"/>
      <sheetName val="Perm__Test3"/>
      <sheetName val="Fill_this_out_first___8"/>
      <sheetName val="Fill_this_out_first___9"/>
      <sheetName val="struktur_tdk_dipakai4"/>
      <sheetName val="Cover_Daf-24"/>
      <sheetName val="BQ_ARS4"/>
      <sheetName val="Spec_ME4"/>
      <sheetName val="HARGA_BAHAN4"/>
      <sheetName val="D___W_sizes4"/>
      <sheetName val="AnalisaSIPIL_RIIL_RAP4"/>
      <sheetName val="Uraian_Teknis3"/>
      <sheetName val="IN_OUT4"/>
      <sheetName val="HRG_BHN4"/>
      <sheetName val="1__BQ3"/>
      <sheetName val="Master_1_03"/>
      <sheetName val="Jembatan_I4"/>
      <sheetName val="PEMBESIAN_BALOK_tukang_(2)4"/>
      <sheetName val="DAFTAR_74"/>
      <sheetName val="Analisa_Upah_&amp;_Bahan_Plum3"/>
      <sheetName val="MC_strp_CoDa_3"/>
      <sheetName val="B_-_Norelec4"/>
      <sheetName val="Harga_Bahan_&amp;_Upah_3"/>
      <sheetName val="HARGA_MATERIAL4"/>
      <sheetName val="Rekap_Prelim4"/>
      <sheetName val="C__Analisa_4"/>
      <sheetName val="rab_lt_2_bo4"/>
      <sheetName val="Man_Power___Comp4"/>
      <sheetName val="Harsat_Upah4"/>
      <sheetName val="Harga_Satuan3"/>
      <sheetName val="Ana__PU3"/>
      <sheetName val="Analisa_RAP3"/>
      <sheetName val="1_193"/>
      <sheetName val="Analisa_23"/>
      <sheetName val="ANALISA_railing3"/>
      <sheetName val="2__BQ3"/>
      <sheetName val="Man_Power_&amp;_Comp3"/>
      <sheetName val="Master_Edit3"/>
      <sheetName val="3_Sch_ch3"/>
      <sheetName val="rekap_mekanikal3"/>
      <sheetName val="Conn__Lib3"/>
      <sheetName val="Agregat_Halus_&amp;_Kasar3"/>
      <sheetName val="Cover_Daf_24"/>
      <sheetName val="HB_me3"/>
      <sheetName val="Format_Report-for_analysis_onl3"/>
      <sheetName val="List_Material3"/>
      <sheetName val="AnalisaSIPIL_RIIL3"/>
      <sheetName val="Up_&amp;_bhn3"/>
      <sheetName val="MAT'L_LIST3"/>
      <sheetName val="2__MVAC_R13"/>
      <sheetName val="Volume_13"/>
      <sheetName val="Harga_Upah+Bahan3"/>
      <sheetName val="B_Q_20073"/>
      <sheetName val="Posisi_Biaya3"/>
      <sheetName val="BD_Div-2_sd_7_63"/>
      <sheetName val="_schedule_AMD-2_Rev_III3"/>
      <sheetName val="Str_BT3"/>
      <sheetName val="GRAND_TOTAL3"/>
      <sheetName val="Off_+_Wh3"/>
      <sheetName val="Bangunan_Utama_B3"/>
      <sheetName val="405BQBAK-ME_26_bakrie3"/>
      <sheetName val="H__Satuan3"/>
      <sheetName val="A-11_Steel_Str4"/>
      <sheetName val="A-03_Pile4"/>
      <sheetName val="01A-_RAB3"/>
      <sheetName val="Daftar_Upah3"/>
      <sheetName val="3_13"/>
      <sheetName val="Fin_Sum3"/>
      <sheetName val="3_4-PIPE3"/>
      <sheetName val="RAB_SEKRETARIAT_(1)3"/>
      <sheetName val="REKAP_TOTAL3"/>
      <sheetName val="Kurva_S_(barch-bulanan-25)3"/>
      <sheetName val="DAFTAR_HARGA3"/>
      <sheetName val="D_5243-ARAMCO3"/>
      <sheetName val="D-4801_OXY3"/>
      <sheetName val="Galian_batu3"/>
      <sheetName val="U__div_23"/>
      <sheetName val="PPh_223"/>
      <sheetName val="2_2_BQ3"/>
      <sheetName val="unit_price3"/>
      <sheetName val="BQ_Detail3"/>
      <sheetName val="JPC_Breakdown_Price3"/>
      <sheetName val="Time_Schedule3"/>
      <sheetName val="_3"/>
      <sheetName val="Public_Area3"/>
      <sheetName val="BQ_Rekapitulasi__Akhir1"/>
      <sheetName val="GRADASI_KELAS_A_(2)1"/>
      <sheetName val="timbunan_pilihan1"/>
      <sheetName val="Alat___Master1"/>
      <sheetName val="Alat__Jembatan1"/>
      <sheetName val="HRGA_SATUAN_UPAH-BAHAN3"/>
      <sheetName val="1_2_용역비3"/>
      <sheetName val="Rekap_Biaya1"/>
      <sheetName val="Sumber_Daya3"/>
      <sheetName val="Kuantitas_&amp;_Harga3"/>
      <sheetName val="rab_me_(by_owner)_3"/>
      <sheetName val="BQ_(by_owner)3"/>
      <sheetName val="rab_me_(fisik)3"/>
      <sheetName val="HB_3"/>
      <sheetName val="CHITIET_VL_NC3"/>
      <sheetName val="GRAFIK_1"/>
      <sheetName val="MAT'L_LLIST3"/>
      <sheetName val="Analisa_Harsat3"/>
      <sheetName val="Eng_Hrs_(HO)3"/>
      <sheetName val="SELISIH_HARGA3"/>
      <sheetName val="Fire_Alarm3"/>
      <sheetName val="fr_BS3"/>
      <sheetName val="F1c_DATA_ADM61"/>
      <sheetName val="1_1_ALAT_TULIS_KANTOR1"/>
      <sheetName val="analisa_hor1"/>
      <sheetName val="BOQ_Full1"/>
      <sheetName val="Kurva_S1"/>
      <sheetName val="Relokasi_PDAM1"/>
      <sheetName val="Daf_Alat1"/>
      <sheetName val="Jadual_Alat1"/>
      <sheetName val="Daftar_MPU1"/>
      <sheetName val="2_11"/>
      <sheetName val="2_3_(3)1"/>
      <sheetName val="SK_6(1)1"/>
      <sheetName val="SK_6(2)1"/>
      <sheetName val="3_1(1)1"/>
      <sheetName val="3_1(8)1"/>
      <sheetName val="3_2(1)1"/>
      <sheetName val="3_3(1)1"/>
      <sheetName val="SK_6_091"/>
      <sheetName val="5_1(2)1"/>
      <sheetName val="5_6(1)1"/>
      <sheetName val="5_7(1)1"/>
      <sheetName val="5_7(2)1"/>
      <sheetName val="6_1(1)1"/>
      <sheetName val="6_1(2)1"/>
      <sheetName val="6_3(1)1"/>
      <sheetName val="6_3(5a)1"/>
      <sheetName val="6_3(6c)1"/>
      <sheetName val="6_3(7a)1"/>
      <sheetName val="6_5(1a)1"/>
      <sheetName val="7_1(7)1"/>
      <sheetName val="7_1(10)1"/>
      <sheetName val="7_2_(9)1"/>
      <sheetName val="7_2_(10)1"/>
      <sheetName val="7_3(1)1"/>
      <sheetName val="7_6_(1)1"/>
      <sheetName val="7_10(1)1"/>
      <sheetName val="7_15(2)1"/>
      <sheetName val="7_15(9)1"/>
      <sheetName val="11_1(1)1"/>
      <sheetName val="11_1(3)a1"/>
      <sheetName val="11_1(7)1"/>
      <sheetName val="11_1(10)1"/>
      <sheetName val="NP_(2)1"/>
      <sheetName val="BQ_Arsit1"/>
      <sheetName val="An_HarSatPek1"/>
      <sheetName val="Sat_Bah_&amp;_Up1"/>
      <sheetName val="RBP-_21"/>
      <sheetName val="D_&amp;_W_sizes1"/>
      <sheetName val="플랜트_설치1"/>
      <sheetName val="RM_IA1"/>
      <sheetName val="Isolasi_Luar_Dalam1"/>
      <sheetName val="Isolasi_Luar1"/>
      <sheetName val="Monitoring_Progres1"/>
      <sheetName val="RKP_PLUMBING1"/>
      <sheetName val="Ope_FC1"/>
      <sheetName val="fill_in_first1"/>
      <sheetName val="Dft__Hrg_Bahan1"/>
      <sheetName val="Perhit_Alat1"/>
      <sheetName val="Harsat_Bahan1"/>
      <sheetName val="Kalibrasi_Mock_(2)1"/>
      <sheetName val="Daf_Harga1"/>
      <sheetName val="PRY_03-1_(Amd1)1"/>
      <sheetName val="PP_ALAT1"/>
      <sheetName val="공정계획(내부계획25%,내부w_f)1"/>
      <sheetName val="BL-_(JOB)1"/>
      <sheetName val="harga_dasar_T-M-A1"/>
      <sheetName val="Rekap_Direct_Cost2"/>
      <sheetName val="hARGA_SAT1"/>
      <sheetName val="Owning_cost_Alat1"/>
      <sheetName val="Daf_11"/>
      <sheetName val="cal_belakang1"/>
      <sheetName val="FIRE_FIGHTING1"/>
      <sheetName val="Jati_Gede1"/>
      <sheetName val="Mat_Real"/>
      <sheetName val="Analisa_Harga_Satuan1"/>
      <sheetName val="K_Lokal"/>
      <sheetName val="REF_ONLY1"/>
      <sheetName val="B_Kim2010"/>
      <sheetName val="rekap_bahan_dan_alat"/>
      <sheetName val="Penyusutan_Kendaraan1"/>
      <sheetName val="Vendor_Information1"/>
      <sheetName val="RAB_&amp;_RCO_OWNER_VERS_1"/>
      <sheetName val="Supl_X1"/>
      <sheetName val="ANALISA_UTAMA"/>
      <sheetName val="AU_Zone1"/>
      <sheetName val="Price_Breakdown1"/>
      <sheetName val="STAFFSCHED_1"/>
      <sheetName val="DIV_21"/>
      <sheetName val="Galian_11"/>
      <sheetName val="LAL_-_PASAR_PAGI_1"/>
      <sheetName val="daf_kh"/>
      <sheetName val="Scope_of_work3"/>
      <sheetName val="tam-kur_sipil3"/>
      <sheetName val="tam-kur_baja3"/>
      <sheetName val="har_sat3"/>
      <sheetName val="M'trl_Baja3"/>
      <sheetName val="UPAH_KERJA3"/>
      <sheetName val="HARGA_ALAT2"/>
      <sheetName val="Rekap_Tahap_11"/>
      <sheetName val="Weight_Bridge1"/>
      <sheetName val="Analisa_-Baku1"/>
      <sheetName val="THPDMoi__(2)1"/>
      <sheetName val="dongia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ELEMENT_SUM1"/>
      <sheetName val="00_Jumlah_Total1"/>
      <sheetName val="D3_11"/>
      <sheetName val="Hrg_Sat2"/>
      <sheetName val="Harga_Upah"/>
      <sheetName val="Ts_Tahap_I_Kesehatan_&amp;_Bea_Cuka"/>
      <sheetName val="Sort_3"/>
      <sheetName val="Bill_of_Qty_MEP1"/>
      <sheetName val="ANalisa_1"/>
      <sheetName val="Unit_Rate1"/>
      <sheetName val="RAB_20071"/>
      <sheetName val="DRUP_(ASLI)1"/>
      <sheetName val="Analisa_Teknik1"/>
      <sheetName val="1_B1"/>
      <sheetName val="faktor_&amp;_disc"/>
      <sheetName val="RAB_J18_"/>
      <sheetName val="B_D_AHS6"/>
      <sheetName val="Basic_Data"/>
      <sheetName val="TEST_CASE"/>
      <sheetName val="Currency_Rate"/>
      <sheetName val="DAFT_ALAT,UPAH_&amp;_MAT"/>
      <sheetName val="est_proy1"/>
      <sheetName val="UnitRateA_1_II1"/>
      <sheetName val="pay_items1"/>
      <sheetName val="Upah_"/>
      <sheetName val="SATUAN_JADI_"/>
      <sheetName val="Analisa_STR"/>
      <sheetName val="SCH_Total"/>
      <sheetName val="rating_curve"/>
      <sheetName val="Cost_Summary"/>
      <sheetName val="DIV_1"/>
      <sheetName val="Daftar_Upah&amp;Bahan"/>
      <sheetName val="7_공정표1"/>
      <sheetName val="Harga_Sat_APP1"/>
      <sheetName val="Rek_An1"/>
      <sheetName val="Schedule_11a1"/>
      <sheetName val="Septick_tank1"/>
      <sheetName val="DATA_PROYEK1"/>
      <sheetName val="Rekap_11"/>
      <sheetName val="RPP01_31"/>
      <sheetName val="Skedjul_Rev"/>
      <sheetName val="Rekap_RAP_real_(2)"/>
      <sheetName val="TB(Koordinat_XY)_(OK)"/>
      <sheetName val="Analisa_Bor"/>
      <sheetName val="Alat_Berat"/>
      <sheetName val="4-Basic_Price"/>
      <sheetName val="form_evaluasi"/>
      <sheetName val="HArga_BAhan_ME"/>
      <sheetName val="EE_(3)"/>
      <sheetName val="pek_tanah_utk_irigasi"/>
      <sheetName val="Orgs_Proy"/>
      <sheetName val="Analis_(2)"/>
      <sheetName val="RAP_FLAT+OPEN"/>
      <sheetName val="An_H_Sat_Pek_Ut"/>
      <sheetName val="Risalah_KOM"/>
      <sheetName val="LPS_APRL'08"/>
      <sheetName val="13_Nangakara_Weir"/>
      <sheetName val="14_Irr_Canal_Work"/>
      <sheetName val="15_Irr__Struc_Work"/>
      <sheetName val="16_Pipe_Inst_"/>
      <sheetName val="18_Lateral_Pipe"/>
      <sheetName val="BQ_All_2"/>
      <sheetName val="Bill_No_1"/>
      <sheetName val="5.1-5.4(1)-5.4(2)"/>
      <sheetName val="DIV.3"/>
      <sheetName val="Schedule 02"/>
      <sheetName val="ANALISA PEK.UMUM"/>
      <sheetName val="UR-TEKNIS"/>
      <sheetName val="hrg-sat.pek"/>
      <sheetName val="TB"/>
      <sheetName val="B.T"/>
      <sheetName val="Rutin"/>
      <sheetName val="PERALATAN PROYEK GOL III A"/>
      <sheetName val="AHS 6.3a ( 2a )"/>
      <sheetName val="formminat"/>
      <sheetName val="HS BHN&amp;UPAH"/>
      <sheetName val="SUMMARY_month_by_month"/>
      <sheetName val="Disposals"/>
      <sheetName val="ｺﾝY条件BD"/>
      <sheetName val="LMW-PEG"/>
      <sheetName val="Hargamaterial"/>
      <sheetName val="Cont__Fabrikasi"/>
      <sheetName val="Shares_Outstanding"/>
      <sheetName val="B_U_ARC__POS_JAGA"/>
      <sheetName val="bhn_FINAL"/>
      <sheetName val="Metod_TWR"/>
      <sheetName val="Sur_Site"/>
      <sheetName val="PROGRESS_BULAN"/>
      <sheetName val="Daf__Upah_&amp;_Bah"/>
      <sheetName val="CloseOuts_by_Package"/>
      <sheetName val="sch_1_2"/>
      <sheetName val="CP3_Rkp"/>
      <sheetName val="BoQ_C4"/>
      <sheetName val="Upah_&amp;_Bahan"/>
      <sheetName val="Rekap_(2)"/>
      <sheetName val="Man_Power"/>
      <sheetName val="Data_Tower"/>
      <sheetName val="1_2"/>
      <sheetName val="List_of_Material_Price"/>
      <sheetName val="rekap_str_ars"/>
      <sheetName val="OH_Mall"/>
      <sheetName val="TAMBAH_KURANG"/>
      <sheetName val="BSP_Medium_Class"/>
      <sheetName val="BSP_Sch__40"/>
      <sheetName val="Morsip_Ht_Julu"/>
      <sheetName val="F-PLT_BB"/>
      <sheetName val="GAL_DKK_BB"/>
      <sheetName val="BACK_HARIAN_GAL_DKK_BB"/>
      <sheetName val="BACKUP_GAL_DKK_SB"/>
      <sheetName val="GAL_DKK_SB"/>
      <sheetName val="F-PLT_SB"/>
      <sheetName val="BESI_FP_BB"/>
      <sheetName val="BESI_FP_SB"/>
      <sheetName val="RKP_BESI_PONDASI"/>
      <sheetName val="A_Card"/>
      <sheetName val="D_Kamar"/>
      <sheetName val="Bahan_"/>
      <sheetName val="Pekerjaan_"/>
      <sheetName val="BQ(RAB)_(2)6"/>
      <sheetName val="BQ(RAB)_(3)6"/>
      <sheetName val="adukan_6"/>
      <sheetName val="Analisa_Alat6"/>
      <sheetName val="Pas_batu6"/>
      <sheetName val="Alat_Kudus6"/>
      <sheetName val="Kap_Alat6"/>
      <sheetName val="Fill_this_out_first___10"/>
      <sheetName val="H_Satuan6"/>
      <sheetName val="Analisa_SNI_STANDART_5"/>
      <sheetName val="Fill_this_out_first___11"/>
      <sheetName val="HRG_BAHAN_&amp;_UPAH_okk5"/>
      <sheetName val="Analis_Kusen_okk5"/>
      <sheetName val="struktur_tdk_dipakai5"/>
      <sheetName val="Cover_Daf-25"/>
      <sheetName val="HARGA_BAHAN5"/>
      <sheetName val="Analisa_RAP4"/>
      <sheetName val="BQ_ARS5"/>
      <sheetName val="Spec_ME5"/>
      <sheetName val="AnalisaSIPIL_RIIL_RAP5"/>
      <sheetName val="B_-_Norelec5"/>
      <sheetName val="PEMBESIAN_BALOK_tukang_(2)5"/>
      <sheetName val="DAFTAR_75"/>
      <sheetName val="Rekap_Prelim5"/>
      <sheetName val="HARGA_MATERIAL5"/>
      <sheetName val="HRG_BHN5"/>
      <sheetName val="D___W_sizes5"/>
      <sheetName val="IN_OUT5"/>
      <sheetName val="Daftar_Upah4"/>
      <sheetName val="Man_Power_&amp;_Comp4"/>
      <sheetName val="D_5243-ARAMCO4"/>
      <sheetName val="D-4801_OXY4"/>
      <sheetName val="Conn__Lib4"/>
      <sheetName val="Master_1_04"/>
      <sheetName val="Jembatan_I5"/>
      <sheetName val="DAFTAR_HARGA4"/>
      <sheetName val="Agregat_Halus_&amp;_Kasar4"/>
      <sheetName val="C__Analisa_5"/>
      <sheetName val="Perm__Test4"/>
      <sheetName val="Harga_Bahan_&amp;_Upah_4"/>
      <sheetName val="ANALISA_railing4"/>
      <sheetName val="Ana__PU4"/>
      <sheetName val="Uraian_Teknis4"/>
      <sheetName val="1__BQ4"/>
      <sheetName val="rab_lt_2_bo5"/>
      <sheetName val="Man_Power___Comp5"/>
      <sheetName val="Harsat_Upah5"/>
      <sheetName val="Harga_Satuan4"/>
      <sheetName val="BQ_Rekapitulasi__Akhir2"/>
      <sheetName val="RAB_SEKRETARIAT_(1)4"/>
      <sheetName val="List_Material4"/>
      <sheetName val="Format_Report-for_analysis_onl4"/>
      <sheetName val="rekap_mekanikal4"/>
      <sheetName val="2__BQ4"/>
      <sheetName val="Analisa_24"/>
      <sheetName val="AnalisaSIPIL_RIIL4"/>
      <sheetName val="Up_&amp;_bhn4"/>
      <sheetName val="Volume_14"/>
      <sheetName val="A-11_Steel_Str5"/>
      <sheetName val="A-03_Pile5"/>
      <sheetName val="Bangunan_Utama_B4"/>
      <sheetName val="MAT'L_LIST4"/>
      <sheetName val="1_194"/>
      <sheetName val="Cover_Daf_25"/>
      <sheetName val="Galian_batu4"/>
      <sheetName val="MC_strp_CoDa_4"/>
      <sheetName val="2__MVAC_R14"/>
      <sheetName val="Str_BT4"/>
      <sheetName val="Off_+_Wh4"/>
      <sheetName val="Posisi_Biaya4"/>
      <sheetName val="BD_Div-2_sd_7_64"/>
      <sheetName val="GRAND_TOTAL4"/>
      <sheetName val="01A-_RAB4"/>
      <sheetName val="_schedule_AMD-2_Rev_III4"/>
      <sheetName val="3_14"/>
      <sheetName val="Fin_Sum4"/>
      <sheetName val="3_4-PIPE4"/>
      <sheetName val="_4"/>
      <sheetName val="Perhit_Alat2"/>
      <sheetName val="JPC_Breakdown_Price4"/>
      <sheetName val="CHITIET_VL_NC4"/>
      <sheetName val="H__Satuan4"/>
      <sheetName val="405BQBAK-ME_26_bakrie4"/>
      <sheetName val="Analisa_Upah_&amp;_Bahan_Plum4"/>
      <sheetName val="Harga_Upah+Bahan4"/>
      <sheetName val="B_Q_20074"/>
      <sheetName val="REKAP_TOTAL4"/>
      <sheetName val="Kurva_S_(barch-bulanan-25)4"/>
      <sheetName val="rab_me_(by_owner)_4"/>
      <sheetName val="BQ_(by_owner)4"/>
      <sheetName val="rab_me_(fisik)4"/>
      <sheetName val="HRGA_SATUAN_UPAH-BAHAN4"/>
      <sheetName val="fr_BS4"/>
      <sheetName val="HB_4"/>
      <sheetName val="MAT'L_LLIST4"/>
      <sheetName val="Time_Schedule4"/>
      <sheetName val="BQ_Detail4"/>
      <sheetName val="Master_Edit4"/>
      <sheetName val="3_Sch_ch4"/>
      <sheetName val="HB_me4"/>
      <sheetName val="PPh_224"/>
      <sheetName val="2_2_BQ4"/>
      <sheetName val="Public_Area4"/>
      <sheetName val="U__div_24"/>
      <sheetName val="SELISIH_HARGA4"/>
      <sheetName val="Fire_Alarm4"/>
      <sheetName val="Monitoring_Progres2"/>
      <sheetName val="Ope_FC2"/>
      <sheetName val="Sumber_Daya4"/>
      <sheetName val="Kuantitas_&amp;_Harga4"/>
      <sheetName val="Eng_Hrs_(HO)4"/>
      <sheetName val="Alat___Master2"/>
      <sheetName val="Alat__Jembatan2"/>
      <sheetName val="GRADASI_KELAS_A_(2)2"/>
      <sheetName val="timbunan_pilihan2"/>
      <sheetName val="harga_dasar3"/>
      <sheetName val="1_1_ALAT_TULIS_KANTOR2"/>
      <sheetName val="RKP_PLUMBING2"/>
      <sheetName val="Isolasi_Luar2"/>
      <sheetName val="Isolasi_Luar_Dalam2"/>
      <sheetName val="fill_in_first2"/>
      <sheetName val="Dft__Hrg_Bahan2"/>
      <sheetName val="GRAFIK_2"/>
      <sheetName val="플랜트_설치2"/>
      <sheetName val="RM_IA2"/>
      <sheetName val="BOQ_Full2"/>
      <sheetName val="Daf_12"/>
      <sheetName val="D_&amp;_W_sizes2"/>
      <sheetName val="Harsat_Bahan2"/>
      <sheetName val="Kalibrasi_Mock_(2)2"/>
      <sheetName val="analisa_hor2"/>
      <sheetName val="cal_belakang2"/>
      <sheetName val="Supl_X2"/>
      <sheetName val="Analisa_Harsat4"/>
      <sheetName val="Ts_Tahap_I_Kesehatan_&amp;_Bea_Cuk1"/>
      <sheetName val="1_2_용역비4"/>
      <sheetName val="Sort_31"/>
      <sheetName val="Analisa_Harga_Satuan2"/>
      <sheetName val="STAFFSCHED_2"/>
      <sheetName val="AU_Zone2"/>
      <sheetName val="Price_Breakdown2"/>
      <sheetName val="DIV_22"/>
      <sheetName val="Rekap_Biaya2"/>
      <sheetName val="F1c_DATA_ADM62"/>
      <sheetName val="Proyeksi_2017_Update_3_april1"/>
      <sheetName val="Kurva_S2"/>
      <sheetName val="Relokasi_PDAM2"/>
      <sheetName val="Jadual_Alat2"/>
      <sheetName val="Daftar_MPU2"/>
      <sheetName val="2_12"/>
      <sheetName val="2_3_(3)2"/>
      <sheetName val="SK_6(1)2"/>
      <sheetName val="SK_6(2)2"/>
      <sheetName val="3_1(1)2"/>
      <sheetName val="3_1(8)2"/>
      <sheetName val="3_2(1)2"/>
      <sheetName val="3_3(1)2"/>
      <sheetName val="SK_6_092"/>
      <sheetName val="5_1(2)2"/>
      <sheetName val="5_6(1)2"/>
      <sheetName val="5_7(1)2"/>
      <sheetName val="5_7(2)2"/>
      <sheetName val="6_1(1)2"/>
      <sheetName val="6_1(2)2"/>
      <sheetName val="6_3(1)2"/>
      <sheetName val="6_3(5a)2"/>
      <sheetName val="6_3(6c)2"/>
      <sheetName val="6_3(7a)2"/>
      <sheetName val="6_5(1a)2"/>
      <sheetName val="7_1(7)2"/>
      <sheetName val="7_1(10)2"/>
      <sheetName val="7_2_(9)2"/>
      <sheetName val="7_2_(10)2"/>
      <sheetName val="7_3(1)2"/>
      <sheetName val="7_6_(1)2"/>
      <sheetName val="7_10(1)2"/>
      <sheetName val="7_15(2)2"/>
      <sheetName val="7_15(9)2"/>
      <sheetName val="11_1(1)2"/>
      <sheetName val="11_1(3)a2"/>
      <sheetName val="11_1(7)2"/>
      <sheetName val="11_1(10)2"/>
      <sheetName val="NP_(2)2"/>
      <sheetName val="BQ_Arsit2"/>
      <sheetName val="An_HarSatPek2"/>
      <sheetName val="Sat_Bah_&amp;_Up2"/>
      <sheetName val="Vendor_Information2"/>
      <sheetName val="Cont__Fabrikasi1"/>
      <sheetName val="Penyusutan_Kendaraan2"/>
      <sheetName val="RAB_&amp;_RCO_OWNER_VERS_2"/>
      <sheetName val="Bill_of_Qty_MEP2"/>
      <sheetName val="Shares_Outstanding1"/>
      <sheetName val="Daf_Harga2"/>
      <sheetName val="REF_ONLY2"/>
      <sheetName val="공정계획(내부계획25%,내부w_f)2"/>
      <sheetName val="PRY_03-1_(Amd1)2"/>
      <sheetName val="PP_ALAT2"/>
      <sheetName val="B_U_ARC__POS_JAGA1"/>
      <sheetName val="Owning_cost_Alat2"/>
      <sheetName val="TB(Koordinat_XY)_(OK)1"/>
      <sheetName val="Mat_Real1"/>
      <sheetName val="RAB_20072"/>
      <sheetName val="Scope_of_work4"/>
      <sheetName val="tam-kur_sipil4"/>
      <sheetName val="tam-kur_baja4"/>
      <sheetName val="har_sat4"/>
      <sheetName val="M'trl_Baja4"/>
      <sheetName val="UPAH_KERJA4"/>
      <sheetName val="HARGA_ALAT3"/>
      <sheetName val="Rekap_Direct_Cost3"/>
      <sheetName val="Rekap_Tahap_12"/>
      <sheetName val="Weight_Bridge2"/>
      <sheetName val="Analisa_-Baku2"/>
      <sheetName val="THPDMoi__(2)2"/>
      <sheetName val="dongia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ELEMENT_SUM2"/>
      <sheetName val="00_Jumlah_Total2"/>
      <sheetName val="D3_12"/>
      <sheetName val="Hrg_Sat3"/>
      <sheetName val="Analisa_Bor1"/>
      <sheetName val="Alat_Berat1"/>
      <sheetName val="4-Basic_Price1"/>
      <sheetName val="ANALISA_UTAMA1"/>
      <sheetName val="Analisa_Teknik2"/>
      <sheetName val="1_B2"/>
      <sheetName val="bhn_FINAL1"/>
      <sheetName val="Unit_Rate2"/>
      <sheetName val="FIRE_FIGHTING2"/>
      <sheetName val="Jati_Gede2"/>
      <sheetName val="RBP-_22"/>
      <sheetName val="An__Harga1"/>
      <sheetName val="BL-_(JOB)2"/>
      <sheetName val="harga_dasar_T-M-A2"/>
      <sheetName val="faktor_&amp;_disc1"/>
      <sheetName val="hARGA_SAT2"/>
      <sheetName val="est_proy2"/>
      <sheetName val="UnitRateA_1_II2"/>
      <sheetName val="pay_items2"/>
      <sheetName val="Galian_12"/>
      <sheetName val="LAL_-_PASAR_PAGI_2"/>
      <sheetName val="DRUP_(ASLI)2"/>
      <sheetName val="Metod_TWR1"/>
      <sheetName val="Analis_(2)1"/>
      <sheetName val="Analisa_STR1"/>
      <sheetName val="rating_curve1"/>
      <sheetName val="Cost_Summary1"/>
      <sheetName val="SCH_Total1"/>
      <sheetName val="Sur_Site1"/>
      <sheetName val="PROGRESS_BULAN1"/>
      <sheetName val="Daf__Upah_&amp;_Bah1"/>
      <sheetName val="CloseOuts_by_Package1"/>
      <sheetName val="Harga_Sat_APP2"/>
      <sheetName val="Rek_An2"/>
      <sheetName val="7_공정표2"/>
      <sheetName val="Schedule_11a2"/>
      <sheetName val="Septick_tank2"/>
      <sheetName val="DATA_PROYEK2"/>
      <sheetName val="Rekap_12"/>
      <sheetName val="RPP01_32"/>
      <sheetName val="Skedjul_Rev1"/>
      <sheetName val="Rekap_RAP_real_(2)1"/>
      <sheetName val="sch_1_21"/>
      <sheetName val="BQ_All_21"/>
      <sheetName val="Bill_No_11"/>
      <sheetName val="RAP_FLAT+OPEN1"/>
      <sheetName val="An_H_Sat_Pek_Ut1"/>
      <sheetName val="B_Kim20101"/>
      <sheetName val="Risalah_KOM1"/>
      <sheetName val="LPS_APRL'081"/>
      <sheetName val="13_Nangakara_Weir1"/>
      <sheetName val="14_Irr_Canal_Work1"/>
      <sheetName val="15_Irr__Struc_Work1"/>
      <sheetName val="16_Pipe_Inst_1"/>
      <sheetName val="18_Lateral_Pipe1"/>
      <sheetName val="time_scedul_1"/>
      <sheetName val="CP3_Rkp1"/>
      <sheetName val="BoQ_C41"/>
      <sheetName val="Upah_&amp;_Bahan1"/>
      <sheetName val="SATUAN_JADI_1"/>
      <sheetName val="rekap_bahan_dan_alat1"/>
      <sheetName val="RAB_J18_1"/>
      <sheetName val="Basic_Data1"/>
      <sheetName val="daf_kh1"/>
      <sheetName val="DIV_11"/>
      <sheetName val="Rekap_(2)1"/>
      <sheetName val="Man_Power1"/>
      <sheetName val="Data_Tower1"/>
      <sheetName val="1_21"/>
      <sheetName val="List_of_Material_Price1"/>
      <sheetName val="Orgs_Proy1"/>
      <sheetName val="rekap_str_ars1"/>
      <sheetName val="OH_Mall1"/>
      <sheetName val="TAMBAH_KURANG1"/>
      <sheetName val="BSP_Medium_Class1"/>
      <sheetName val="BSP_Sch__401"/>
      <sheetName val="DAFT_ALAT,UPAH_&amp;_MAT1"/>
      <sheetName val="Harga_Upah1"/>
      <sheetName val="Morsip_Ht_Julu1"/>
      <sheetName val="F-PLT_BB1"/>
      <sheetName val="GAL_DKK_BB1"/>
      <sheetName val="BACK_HARIAN_GAL_DKK_BB1"/>
      <sheetName val="BACKUP_GAL_DKK_SB1"/>
      <sheetName val="GAL_DKK_SB1"/>
      <sheetName val="F-PLT_SB1"/>
      <sheetName val="BESI_FP_BB1"/>
      <sheetName val="BESI_FP_SB1"/>
      <sheetName val="RKP_BESI_PONDASI1"/>
      <sheetName val="Currency_Rate1"/>
      <sheetName val="A_Card1"/>
      <sheetName val="D_Kamar1"/>
      <sheetName val="Daftar_Upah&amp;Bahan1"/>
      <sheetName val="Bahan_1"/>
      <sheetName val="Pekerjaan_1"/>
      <sheetName val="BQ All-2"/>
      <sheetName val="B"/>
      <sheetName val="5-Peralatan"/>
      <sheetName val="NMS Configuration"/>
      <sheetName val="UP"/>
      <sheetName val="BH"/>
      <sheetName val="LMKC_01"/>
      <sheetName val="AK-2004 (2)"/>
      <sheetName val="As"/>
      <sheetName val="CAB 2"/>
      <sheetName val="HPS"/>
      <sheetName val="AN ALAT1"/>
      <sheetName val="Anl.+"/>
      <sheetName val="vol_P31Ki"/>
      <sheetName val="Anal-2"/>
      <sheetName val="41,9&amp;36,3"/>
      <sheetName val="TAGIHAN"/>
      <sheetName val="BARU-3"/>
      <sheetName val="BARU-4 "/>
      <sheetName val="F.1 1.G.ST.1A"/>
      <sheetName val="sai"/>
      <sheetName val="rekap-bialat"/>
      <sheetName val="MARK-UP HARGA PENAWARAN"/>
      <sheetName val="MATERIAL-UPAH"/>
      <sheetName val="Harsat_marina"/>
      <sheetName val="수주현황2월"/>
      <sheetName val="note"/>
      <sheetName val="w't table"/>
      <sheetName val="Metode"/>
      <sheetName val="Cco (2)"/>
      <sheetName val="Dt"/>
      <sheetName val="Daft 2_1"/>
      <sheetName val="rincian A"/>
      <sheetName val="SALES07"/>
      <sheetName val="SUMBER"/>
      <sheetName val="div7"/>
      <sheetName val="SD (1)"/>
      <sheetName val="Schedule (1)"/>
      <sheetName val="LOADDAT"/>
      <sheetName val="Control Document"/>
      <sheetName val="B.1 Engineering"/>
      <sheetName val="B.2.6 Proc HSE MT"/>
      <sheetName val="29"/>
      <sheetName val="Mobilisasi &amp; Demob"/>
      <sheetName val="B.2.5 Proc &amp; Constr Civil1"/>
      <sheetName val="B.2.3 Proc &amp; Constr Electrical"/>
      <sheetName val="B.2.4 Proc &amp; Constr Instru"/>
      <sheetName val="B.2.1 Proc &amp; Constr Mech "/>
      <sheetName val="B.2.2 Proc &amp; Constr Pipe "/>
      <sheetName val="A.1 Project Management EPCC"/>
      <sheetName val="B.3 Pre Com &amp; Start Up"/>
      <sheetName val="Work Permit"/>
      <sheetName val="BIODATA"/>
      <sheetName val="C"/>
      <sheetName val="Sat. Pek."/>
      <sheetName val="mat&amp;upah"/>
      <sheetName val="10.1 (1)"/>
      <sheetName val="10.1 (2)"/>
      <sheetName val="10.1 (3)"/>
      <sheetName val="10.1 (4)"/>
      <sheetName val="10.1 (5)"/>
      <sheetName val="갑지"/>
      <sheetName val="Anal. Alat"/>
      <sheetName val="antek12a-13"/>
      <sheetName val="DATA 2"/>
      <sheetName val="Monitor"/>
      <sheetName val="224-225"/>
      <sheetName val="Estm-Progres"/>
      <sheetName val="Stay Cable PDMR2"/>
      <sheetName val="work shop"/>
      <sheetName val="RAB-LANSEKAP"/>
      <sheetName val="DIV.9"/>
      <sheetName val="anal-mos"/>
      <sheetName val="anal-drainase,tanah&amp;ps batu"/>
      <sheetName val="anal-beton"/>
      <sheetName val="anal-aspal"/>
      <sheetName val="COST-PERSON-J.O."/>
      <sheetName val="RENTAL1"/>
      <sheetName val="PRD01-1"/>
      <sheetName val="hsp_STR_ARS"/>
      <sheetName val="BQ_Tenis"/>
      <sheetName val="RAW MATERIALS "/>
      <sheetName val="Allowance"/>
      <sheetName val="SPJ"/>
      <sheetName val="Gaji"/>
      <sheetName val="HALAMAN 1-60"/>
      <sheetName val="HD ALAT"/>
      <sheetName val="KEB-MAT"/>
      <sheetName val="MI(data base)"/>
      <sheetName val="RANKING PELAPORAN"/>
      <sheetName val="railing"/>
      <sheetName val="Material&amp;Alat"/>
      <sheetName val="JUNI"/>
      <sheetName val="telp"/>
      <sheetName val="trans"/>
      <sheetName val="029Cikeas00"/>
      <sheetName val="Source"/>
      <sheetName val="Uraian Upah"/>
      <sheetName val="DETANAL-AUG"/>
      <sheetName val="YRACCT"/>
      <sheetName val="DASH"/>
      <sheetName val="MC0"/>
      <sheetName val="Tubing &amp; fitting"/>
      <sheetName val="H-SAT"/>
      <sheetName val="BPS"/>
      <sheetName val="jalur-TH-INI"/>
      <sheetName val="jalur-th-lalu"/>
      <sheetName val="Data-Masukan"/>
      <sheetName val="Receivables from customer (3)"/>
      <sheetName val="input data umum"/>
      <sheetName val="HRPar"/>
      <sheetName val="3-DIV8"/>
      <sheetName val="anal.P"/>
      <sheetName val="ANAL KOEF"/>
      <sheetName val="諸経費"/>
      <sheetName val="清水計算営業税率関連"/>
      <sheetName val="일작업량산출"/>
      <sheetName val="기본대가"/>
      <sheetName val="장비일작업량"/>
      <sheetName val=" PE-F-42 MR 9 Manpower"/>
      <sheetName val="GRAND REKAP"/>
      <sheetName val="Budget"/>
      <sheetName val="Meto"/>
      <sheetName val="21"/>
      <sheetName val="MTa"/>
      <sheetName val="Rekap Budget_R0"/>
      <sheetName val="예산작성기준(전기)"/>
      <sheetName val="anal_P"/>
      <sheetName val="Rekap_Budget_R0"/>
      <sheetName val="Informasi"/>
      <sheetName val="D_harga"/>
      <sheetName val="BIL"/>
      <sheetName val="SchC"/>
      <sheetName val="SchA"/>
      <sheetName val="SewAlat"/>
      <sheetName val="SchB"/>
      <sheetName val="SchD"/>
      <sheetName val="DATA WP"/>
      <sheetName val="Urai _Resap pengikat"/>
      <sheetName val="hasat"/>
      <sheetName val="GP-WB"/>
      <sheetName val="RWD-02"/>
      <sheetName val="kepmenaker150"/>
      <sheetName val="Sheet4"/>
      <sheetName val="ANAL.BOW"/>
      <sheetName val="Credit-22"/>
      <sheetName val="Pers"/>
      <sheetName val="AR to LSY"/>
      <sheetName val="bbt-1999"/>
      <sheetName val="CF WORKSHEET"/>
      <sheetName val="Cab"/>
      <sheetName val="DIV7-BM"/>
      <sheetName val="tbl"/>
      <sheetName val="REV_1702"/>
      <sheetName val="#REF!"/>
      <sheetName val="Eq. Mobilization"/>
      <sheetName val="5201.2004"/>
      <sheetName val="分部分项工程量清单计价表"/>
      <sheetName val="상반기손익차2총괄"/>
      <sheetName val="UMUM"/>
      <sheetName val="ListAnalisa"/>
      <sheetName val="pt-perso"/>
      <sheetName val="ANALISA TENDER"/>
      <sheetName val="PRY 01-3"/>
      <sheetName val="rumus"/>
      <sheetName val="12CGOU"/>
      <sheetName val="Sheet01S"/>
      <sheetName val="PRINT OUT"/>
      <sheetName val="An_pdkg"/>
      <sheetName val="REKAP RAP"/>
      <sheetName val="2_PBK-01"/>
      <sheetName val="CASH"/>
      <sheetName val="CASH_wilcab"/>
      <sheetName val="PBK-01"/>
      <sheetName val="HUTANG"/>
      <sheetName val="Actual &amp; Valuation by PY"/>
      <sheetName val="BBM-03"/>
      <sheetName val="Links"/>
      <sheetName val="Lead"/>
      <sheetName val="prog-mgu"/>
      <sheetName val="Alat (2)"/>
      <sheetName val="7.4 anman"/>
      <sheetName val="10.1(1)d"/>
      <sheetName val="Analisa 6.8"/>
      <sheetName val="ana 300"/>
      <sheetName val="FormRental"/>
      <sheetName val="Analisa Gabungan"/>
      <sheetName val="B_7"/>
      <sheetName val="B_6"/>
      <sheetName val="Analisa RAB"/>
      <sheetName val="CekList"/>
      <sheetName val="Sch Tender"/>
      <sheetName val="Aggr"/>
      <sheetName val="CATEGORY"/>
      <sheetName val="witholding tax list cji 2001"/>
      <sheetName val="D. Peralatan"/>
      <sheetName val="Cik-SPKhwu"/>
      <sheetName val="PHU 05"/>
      <sheetName val="SCHED"/>
      <sheetName val="BHN-UPH-ALT"/>
      <sheetName val="rbka"/>
      <sheetName val="SubAcc"/>
      <sheetName val="ANALISA-1"/>
      <sheetName val="Daftar_Upax"/>
      <sheetName val="Anls_Teknis"/>
      <sheetName val="Form_Harga"/>
      <sheetName val="MASTER_Alat"/>
      <sheetName val="Alat_B"/>
      <sheetName val="Bahan_B"/>
      <sheetName val="Upah_B"/>
      <sheetName val="Luas_Timb_I"/>
      <sheetName val="Sales_Parameter"/>
      <sheetName val="PERALATAN_PROYEK_GOL_III_A"/>
      <sheetName val="AHS_6_3a_(_2a_)"/>
      <sheetName val="SCEDUL"/>
      <sheetName val="MAPDC"/>
      <sheetName val="SUMIF"/>
      <sheetName val="Hangarui"/>
      <sheetName val="IF(USBER;742)"/>
      <sheetName val="IF(Usber;081387871305;FALSE)"/>
      <sheetName val="Schd_Alat,Mat"/>
      <sheetName val="terendah"/>
      <sheetName val="bd"/>
      <sheetName val="Rekap Gab"/>
      <sheetName val="Concrete"/>
      <sheetName val="EQ"/>
      <sheetName val="Analisa ARS"/>
      <sheetName val="REKAP PAGAR DEPAN"/>
      <sheetName val="REKAP LOKAL"/>
      <sheetName val="REKAP PAGAR SAMPING"/>
      <sheetName val="REKAP GERBANG"/>
      <sheetName val="KURVA_100%"/>
      <sheetName val="RANGE BAHAN"/>
      <sheetName val="C.16"/>
      <sheetName val="C.19"/>
      <sheetName val="C.21"/>
      <sheetName val="C.23"/>
      <sheetName val="C.25"/>
      <sheetName val="C.7"/>
      <sheetName val="C.9"/>
      <sheetName val="TIMBUNAN"/>
      <sheetName val="INFO"/>
      <sheetName val="전등설비"/>
      <sheetName val="단가조사서"/>
      <sheetName val="INPUT_TABLE"/>
      <sheetName val="Chiller"/>
      <sheetName val="CCO5"/>
      <sheetName val="Detail-AQC"/>
      <sheetName val="SDY"/>
      <sheetName val="3-DIV3"/>
      <sheetName val="BOQ Penawaran Sebelum Cad. Tawa"/>
      <sheetName val="3a"/>
      <sheetName val="6b"/>
      <sheetName val="RAHSP"/>
      <sheetName val="DHS"/>
      <sheetName val="an-aspal"/>
      <sheetName val="an_alat"/>
      <sheetName val="cost recovery"/>
      <sheetName val="Hsatuan-OK"/>
      <sheetName val="BQ-1A prelim"/>
      <sheetName val="idx-03"/>
      <sheetName val="igp-03"/>
      <sheetName val="REKAP 2008"/>
      <sheetName val="ANALISAGATE"/>
      <sheetName val="SBhn"/>
      <sheetName val="CF-satu"/>
      <sheetName val="CF Rp-USD"/>
      <sheetName val="BAHAN_STR"/>
      <sheetName val="KOLAM RENANG"/>
      <sheetName val="jalan akses"/>
      <sheetName val="GRC BELAKANG"/>
      <sheetName val="vo 90 plafon driveway"/>
      <sheetName val="vo 90 plafon driveway (2)"/>
      <sheetName val="D2.2"/>
      <sheetName val="SAT-UP"/>
      <sheetName val="Rekap "/>
      <sheetName val="D5 - telford"/>
      <sheetName val="sliprt"/>
      <sheetName val="Rekap."/>
      <sheetName val="영업소실적"/>
      <sheetName val="Kurva S "/>
      <sheetName val="Sat Das"/>
      <sheetName val="baladewa"/>
      <sheetName val="ahs_utama"/>
      <sheetName val="BQ Wnsr Dwt"/>
      <sheetName val="AnBayarUtama"/>
      <sheetName val="anspek SLM"/>
      <sheetName val="ANA-C"/>
      <sheetName val="UMUR ALAT"/>
      <sheetName val="FAKTOR MODAL CRF"/>
      <sheetName val="MVAC"/>
      <sheetName val="4641"/>
      <sheetName val="BREAKER"/>
      <sheetName val="B.Q. breakdown (0723_2) (USD)"/>
      <sheetName val="ASME B 36.10 M"/>
      <sheetName val="BILL"/>
      <sheetName val="INPUT HARGA"/>
      <sheetName val="COVER Sh 1"/>
      <sheetName val="SUM"/>
      <sheetName val="95삼성급(본사)"/>
      <sheetName val="quarry"/>
      <sheetName val="L. Hr"/>
      <sheetName val="PLB"/>
      <sheetName val="TT04"/>
      <sheetName val="Project Brief"/>
      <sheetName val="MENU"/>
      <sheetName val="DAF PEKERJAAN"/>
      <sheetName val="DISK"/>
      <sheetName val="daf-3(OK)"/>
      <sheetName val="daf-7(OK)"/>
      <sheetName val="BQ-E20-02(Rp)"/>
      <sheetName val="RAB AR&amp;STR"/>
      <sheetName val="TRNS-C1"/>
      <sheetName val=" "/>
      <sheetName val="L_TIGA"/>
      <sheetName val="L-TIGA"/>
      <sheetName val="Analisa Harga"/>
      <sheetName val="Rekap Anl"/>
      <sheetName val="Du_lieu"/>
      <sheetName val="DaftarHarga"/>
      <sheetName val="GUT"/>
      <sheetName val="UPAH DAN BAHAN"/>
      <sheetName val="REKAP  (1)"/>
      <sheetName val="hub"/>
      <sheetName val="1-BOQ"/>
      <sheetName val="Harga Mat "/>
      <sheetName val="ANAL_BOW"/>
      <sheetName val="RAB RIIL kayu"/>
      <sheetName val="datbhn"/>
      <sheetName val="6DHSDBU"/>
      <sheetName val="MC"/>
      <sheetName val="H A R G A 13"/>
      <sheetName val="Ana-ALAT"/>
      <sheetName val="Land Market"/>
      <sheetName val="DTASLS05 NEW"/>
      <sheetName val="HARGADASAR"/>
      <sheetName val="Embong-Malang"/>
      <sheetName val="daya"/>
      <sheetName val="vels"/>
      <sheetName val="Report"/>
      <sheetName val="Grinding by Quarter"/>
      <sheetName val="Scenario"/>
      <sheetName val="Recap"/>
      <sheetName val="Juni-2011"/>
      <sheetName val="Mei-2011"/>
      <sheetName val="LS_Rutin"/>
      <sheetName val="unit_price4"/>
      <sheetName val="Daf_Alat2"/>
      <sheetName val="TBPP-PPKA_(%)_(2)"/>
      <sheetName val="Modal_Kerja"/>
      <sheetName val="form_evaluasi1"/>
      <sheetName val="HArga_BAhan_ME1"/>
      <sheetName val="EE_(3)1"/>
      <sheetName val="pek_tanah_utk_irigasi1"/>
      <sheetName val="K_Lokal1"/>
      <sheetName val="B_D_AHS61"/>
      <sheetName val="TEST_CASE1"/>
      <sheetName val="Upah_1"/>
      <sheetName val="Cash_Flow_bulanan"/>
      <sheetName val="MAP_GAB"/>
      <sheetName val="7_1(3)"/>
      <sheetName val="anl_beton"/>
      <sheetName val="anl_mat"/>
      <sheetName val="B_as"/>
      <sheetName val="anl_sa"/>
      <sheetName val="anl_mep"/>
      <sheetName val="B_me"/>
      <sheetName val="B_1_Engineering"/>
      <sheetName val="B_2_6_Proc_HSE_MT"/>
      <sheetName val="Mobilisasi_&amp;_Demob"/>
      <sheetName val="B_2_5_Proc_&amp;_Constr_Civil1"/>
      <sheetName val="B_2_3_Proc_&amp;_Constr_Electrical"/>
      <sheetName val="B_2_4_Proc_&amp;_Constr_Instru"/>
      <sheetName val="B_2_1_Proc_&amp;_Constr_Mech_"/>
      <sheetName val="B_2_2_Proc_&amp;_Constr_Pipe_"/>
      <sheetName val="A_1_Project_Management_EPCC"/>
      <sheetName val="B_3_Pre_Com_&amp;_Start_Up"/>
      <sheetName val="Work_Permit"/>
      <sheetName val="Rinc_Ged_A_(G_Utama)"/>
      <sheetName val="DHS_AC"/>
      <sheetName val="PRINT_OUT"/>
      <sheetName val="Analisa_(ok)"/>
      <sheetName val="Page_1"/>
      <sheetName val="DATA_2"/>
      <sheetName val="BQ_All-2"/>
      <sheetName val="Analisa_Neraca"/>
      <sheetName val="MINGGU_B_14-17"/>
      <sheetName val="MINGGU_A_14-17"/>
      <sheetName val="MINGGU_F_14-17"/>
      <sheetName val="Anal__Alat"/>
      <sheetName val="anal-drainase,tanah&amp;ps_batu"/>
      <sheetName val="COST-PERSON-J_O_"/>
      <sheetName val="HALAMAN_1-60"/>
      <sheetName val="Stay_Cable_PDMR2"/>
      <sheetName val="work_shop"/>
      <sheetName val="DIV_9"/>
      <sheetName val="B_T"/>
      <sheetName val="HD_ALAT"/>
      <sheetName val="MI(data_base)"/>
      <sheetName val="RANKING_PELAPORAN"/>
      <sheetName val="Uraian_Upah"/>
      <sheetName val="BID_PRC"/>
      <sheetName val="PRC_COMP"/>
      <sheetName val="Plat"/>
      <sheetName val="Material ME"/>
      <sheetName val="PERSIAPAN"/>
      <sheetName val="rekaprab"/>
      <sheetName val="JSiar"/>
      <sheetName val="GeneralInfo"/>
      <sheetName val="S Kurva"/>
      <sheetName val="PL (MONTHLY)"/>
      <sheetName val="TIME"/>
      <sheetName val="own"/>
      <sheetName val="Rekp Alt"/>
      <sheetName val="1. BQ ind"/>
      <sheetName val="Struktur Atas"/>
      <sheetName val=" SAT PL"/>
      <sheetName val="SP16"/>
      <sheetName val="G.R300경비"/>
      <sheetName val="KAS-T"/>
      <sheetName val="RBKI"/>
      <sheetName val="HrgUpahBahan"/>
      <sheetName val="Upah&amp;Bahan"/>
      <sheetName val="RAB Keban Jamong"/>
      <sheetName val="RAB Rehab Orong Gedong"/>
      <sheetName val="RAB Otak Semu"/>
      <sheetName val="RAB Rehab Panoso"/>
      <sheetName val="RAB Plam Ngaong"/>
      <sheetName val="RAB Semurung"/>
      <sheetName val="RAB Semaya"/>
      <sheetName val="RAB T.Ksaming"/>
      <sheetName val="AHS1"/>
      <sheetName val="BQ(RAB)_(2)7"/>
      <sheetName val="BQ(RAB)_(3)7"/>
      <sheetName val="adukan_7"/>
      <sheetName val="Analisa_Alat7"/>
      <sheetName val="Pas_batu7"/>
      <sheetName val="Alat_Kudus7"/>
      <sheetName val="Kap_Alat7"/>
      <sheetName val="Analisa_SNI_STANDART_6"/>
      <sheetName val="H_Satuan7"/>
      <sheetName val="Fill_this_out_first___12"/>
      <sheetName val="Fill_this_out_first___13"/>
      <sheetName val="HRG_BAHAN_&amp;_UPAH_okk6"/>
      <sheetName val="Analis_Kusen_okk6"/>
      <sheetName val="struktur_tdk_dipakai6"/>
      <sheetName val="Cover_Daf-26"/>
      <sheetName val="HARGA_BAHAN6"/>
      <sheetName val="Analisa_RAP5"/>
      <sheetName val="BQ_ARS6"/>
      <sheetName val="Spec_ME6"/>
      <sheetName val="AnalisaSIPIL_RIIL_RAP6"/>
      <sheetName val="B_-_Norelec6"/>
      <sheetName val="PEMBESIAN_BALOK_tukang_(2)6"/>
      <sheetName val="DAFTAR_76"/>
      <sheetName val="Rekap_Prelim6"/>
      <sheetName val="HARGA_MATERIAL6"/>
      <sheetName val="HRG_BHN6"/>
      <sheetName val="D___W_sizes6"/>
      <sheetName val="IN_OUT6"/>
      <sheetName val="Daftar_Upah5"/>
      <sheetName val="Man_Power_&amp;_Comp5"/>
      <sheetName val="D_5243-ARAMCO5"/>
      <sheetName val="D-4801_OXY5"/>
      <sheetName val="Harga_Bahan_&amp;_Upah_5"/>
      <sheetName val="Perm__Test5"/>
      <sheetName val="Man_Power___Comp6"/>
      <sheetName val="Jembatan_I6"/>
      <sheetName val="C__Analisa_6"/>
      <sheetName val="Format_Report-for_analysis_onl5"/>
      <sheetName val="rab_lt_2_bo6"/>
      <sheetName val="Conn__Lib5"/>
      <sheetName val="Master_1_05"/>
      <sheetName val="DAFTAR_HARGA5"/>
      <sheetName val="Agregat_Halus_&amp;_Kasar5"/>
      <sheetName val="Harsat_Upah6"/>
      <sheetName val="Harga_Satuan5"/>
      <sheetName val="ANALISA_railing5"/>
      <sheetName val="Ana__PU5"/>
      <sheetName val="2__BQ5"/>
      <sheetName val="Analisa_25"/>
      <sheetName val="Volume_15"/>
      <sheetName val="Up_&amp;_bhn5"/>
      <sheetName val="AnalisaSIPIL_RIIL5"/>
      <sheetName val="A-11_Steel_Str6"/>
      <sheetName val="A-03_Pile6"/>
      <sheetName val="Bangunan_Utama_B5"/>
      <sheetName val="MAT'L_LIST5"/>
      <sheetName val="1_195"/>
      <sheetName val="Cover_Daf_26"/>
      <sheetName val="1__BQ5"/>
      <sheetName val="Galian_batu5"/>
      <sheetName val="rekap_mekanikal5"/>
      <sheetName val="Uraian_Teknis5"/>
      <sheetName val="MC_strp_CoDa_5"/>
      <sheetName val="2__MVAC_R15"/>
      <sheetName val="List_Material5"/>
      <sheetName val="Str_BT5"/>
      <sheetName val="Off_+_Wh5"/>
      <sheetName val="Posisi_Biaya5"/>
      <sheetName val="BD_Div-2_sd_7_65"/>
      <sheetName val="GRAND_TOTAL5"/>
      <sheetName val="01A-_RAB5"/>
      <sheetName val="_schedule_AMD-2_Rev_III5"/>
      <sheetName val="3_15"/>
      <sheetName val="Fin_Sum5"/>
      <sheetName val="JPC_Breakdown_Price5"/>
      <sheetName val="3_4-PIPE5"/>
      <sheetName val="RAB_SEKRETARIAT_(1)5"/>
      <sheetName val="Time_Schedule5"/>
      <sheetName val="_5"/>
      <sheetName val="Harga_Upah+Bahan5"/>
      <sheetName val="B_Q_20075"/>
      <sheetName val="H__Satuan5"/>
      <sheetName val="405BQBAK-ME_26_bakrie5"/>
      <sheetName val="Analisa_Upah_&amp;_Bahan_Plum5"/>
      <sheetName val="REKAP_TOTAL5"/>
      <sheetName val="Kurva_S_(barch-bulanan-25)5"/>
      <sheetName val="3_Sch_ch5"/>
      <sheetName val="Master_Edit5"/>
      <sheetName val="PPh_225"/>
      <sheetName val="2_2_BQ5"/>
      <sheetName val="BQ_Detail5"/>
      <sheetName val="HB_me5"/>
      <sheetName val="HRGA_SATUAN_UPAH-BAHAN5"/>
      <sheetName val="CHITIET_VL_NC5"/>
      <sheetName val="rab_me_(by_owner)_5"/>
      <sheetName val="BQ_(by_owner)5"/>
      <sheetName val="rab_me_(fisik)5"/>
      <sheetName val="HB_5"/>
      <sheetName val="MAT'L_LLIST5"/>
      <sheetName val="Public_Area5"/>
      <sheetName val="U__div_25"/>
      <sheetName val="BQ_Rekapitulasi__Akhir3"/>
      <sheetName val="Perhit_Alat3"/>
      <sheetName val="fr_BS5"/>
      <sheetName val="SELISIH_HARGA5"/>
      <sheetName val="Fire_Alarm5"/>
      <sheetName val="Sumber_Daya5"/>
      <sheetName val="Kuantitas_&amp;_Harga5"/>
      <sheetName val="Alat___Master3"/>
      <sheetName val="Alat__Jembatan3"/>
      <sheetName val="GRADASI_KELAS_A_(2)3"/>
      <sheetName val="timbunan_pilihan3"/>
      <sheetName val="Monitoring_Progres3"/>
      <sheetName val="Ope_FC3"/>
      <sheetName val="harga_dasar4"/>
      <sheetName val="Eng_Hrs_(HO)5"/>
      <sheetName val="1_1_ALAT_TULIS_KANTOR3"/>
      <sheetName val="RKP_PLUMBING3"/>
      <sheetName val="Isolasi_Luar3"/>
      <sheetName val="Isolasi_Luar_Dalam3"/>
      <sheetName val="fill_in_first3"/>
      <sheetName val="Dft__Hrg_Bahan3"/>
      <sheetName val="GRAFIK_3"/>
      <sheetName val="플랜트_설치3"/>
      <sheetName val="RM_IA3"/>
      <sheetName val="BOQ_Full3"/>
      <sheetName val="Daf_13"/>
      <sheetName val="D_&amp;_W_sizes3"/>
      <sheetName val="Harsat_Bahan3"/>
      <sheetName val="Kalibrasi_Mock_(2)3"/>
      <sheetName val="analisa_hor3"/>
      <sheetName val="cal_belakang3"/>
      <sheetName val="Analisa_Harsat5"/>
      <sheetName val="Ts_Tahap_I_Kesehatan_&amp;_Bea_Cuk2"/>
      <sheetName val="Sort_32"/>
      <sheetName val="1_2_용역비5"/>
      <sheetName val="Analisa_Harga_Satuan3"/>
      <sheetName val="STAFFSCHED_3"/>
      <sheetName val="AU_Zone3"/>
      <sheetName val="Price_Breakdown3"/>
      <sheetName val="DIV_23"/>
      <sheetName val="Supl_X3"/>
      <sheetName val="Rekap_Biaya3"/>
      <sheetName val="Bill_of_Qty_MEP3"/>
      <sheetName val="1_B3"/>
      <sheetName val="F1c_DATA_ADM63"/>
      <sheetName val="Proyeksi_2017_Update_3_april2"/>
      <sheetName val="Kurva_S3"/>
      <sheetName val="Relokasi_PDAM3"/>
      <sheetName val="Jadual_Alat3"/>
      <sheetName val="Daftar_MPU3"/>
      <sheetName val="2_13"/>
      <sheetName val="2_3_(3)3"/>
      <sheetName val="SK_6(1)3"/>
      <sheetName val="SK_6(2)3"/>
      <sheetName val="3_1(1)3"/>
      <sheetName val="3_1(8)3"/>
      <sheetName val="3_2(1)3"/>
      <sheetName val="3_3(1)3"/>
      <sheetName val="SK_6_093"/>
      <sheetName val="5_1(2)3"/>
      <sheetName val="5_6(1)3"/>
      <sheetName val="5_7(1)3"/>
      <sheetName val="5_7(2)3"/>
      <sheetName val="6_1(1)3"/>
      <sheetName val="6_1(2)3"/>
      <sheetName val="6_3(1)3"/>
      <sheetName val="6_3(5a)3"/>
      <sheetName val="6_3(6c)3"/>
      <sheetName val="6_3(7a)3"/>
      <sheetName val="6_5(1a)3"/>
      <sheetName val="7_1(7)3"/>
      <sheetName val="7_1(10)3"/>
      <sheetName val="7_2_(9)3"/>
      <sheetName val="7_2_(10)3"/>
      <sheetName val="7_3(1)3"/>
      <sheetName val="7_6_(1)3"/>
      <sheetName val="7_10(1)3"/>
      <sheetName val="7_15(2)3"/>
      <sheetName val="7_15(9)3"/>
      <sheetName val="11_1(1)3"/>
      <sheetName val="11_1(3)a3"/>
      <sheetName val="11_1(7)3"/>
      <sheetName val="11_1(10)3"/>
      <sheetName val="NP_(2)3"/>
      <sheetName val="BQ_Arsit3"/>
      <sheetName val="An_HarSatPek3"/>
      <sheetName val="Sat_Bah_&amp;_Up3"/>
      <sheetName val="Vendor_Information3"/>
      <sheetName val="Cont__Fabrikasi2"/>
      <sheetName val="Penyusutan_Kendaraan3"/>
      <sheetName val="RAB_&amp;_RCO_OWNER_VERS_3"/>
      <sheetName val="공정계획(내부계획25%,내부w_f)3"/>
      <sheetName val="PRY_03-1_(Amd1)3"/>
      <sheetName val="PP_ALAT3"/>
      <sheetName val="Shares_Outstanding2"/>
      <sheetName val="Daf_Harga3"/>
      <sheetName val="REF_ONLY3"/>
      <sheetName val="B_U_ARC__POS_JAGA2"/>
      <sheetName val="Owning_cost_Alat3"/>
      <sheetName val="TB(Koordinat_XY)_(OK)2"/>
      <sheetName val="Mat_Real2"/>
      <sheetName val="RAB_20073"/>
      <sheetName val="Scope_of_work5"/>
      <sheetName val="tam-kur_sipil5"/>
      <sheetName val="tam-kur_baja5"/>
      <sheetName val="har_sat5"/>
      <sheetName val="M'trl_Baja5"/>
      <sheetName val="UPAH_KERJA5"/>
      <sheetName val="HARGA_ALAT4"/>
      <sheetName val="Rekap_Direct_Cost4"/>
      <sheetName val="Rekap_Tahap_13"/>
      <sheetName val="Weight_Bridge3"/>
      <sheetName val="Analisa_-Baku3"/>
      <sheetName val="THPDMoi__(2)3"/>
      <sheetName val="dongia_(2)3"/>
      <sheetName val="TONG_HOP_VL-NC3"/>
      <sheetName val="TONGKE3p_3"/>
      <sheetName val="TH_VL,_NC,_DDHT_Thanhphuoc3"/>
      <sheetName val="DON_GIA3"/>
      <sheetName val="t-h_HA_THE3"/>
      <sheetName val="CHITIET_VL-NC-TT_-1p3"/>
      <sheetName val="TONG_HOP_VL-NC_TT3"/>
      <sheetName val="TH_XL3"/>
      <sheetName val="CHITIET_VL-NC3"/>
      <sheetName val="CHITIET_VL-NC-TT-3p3"/>
      <sheetName val="KPVC-BD_3"/>
      <sheetName val="ELEMENT_SUM3"/>
      <sheetName val="00_Jumlah_Total3"/>
      <sheetName val="D3_13"/>
      <sheetName val="Hrg_Sat4"/>
      <sheetName val="Analisa_Bor2"/>
      <sheetName val="Alat_Berat2"/>
      <sheetName val="4-Basic_Price2"/>
      <sheetName val="ANALISA_UTAMA2"/>
      <sheetName val="Analisa_Teknik3"/>
      <sheetName val="bhn_FINAL2"/>
      <sheetName val="FIRE_FIGHTING3"/>
      <sheetName val="Jati_Gede3"/>
      <sheetName val="An__Harga2"/>
      <sheetName val="RBP-_23"/>
      <sheetName val="BL-_(JOB)3"/>
      <sheetName val="harga_dasar_T-M-A3"/>
      <sheetName val="faktor_&amp;_disc2"/>
      <sheetName val="hARGA_SAT3"/>
      <sheetName val="est_proy3"/>
      <sheetName val="UnitRateA_1_II3"/>
      <sheetName val="pay_items3"/>
      <sheetName val="Unit_Rate3"/>
      <sheetName val="DRUP_(ASLI)3"/>
      <sheetName val="Galian_13"/>
      <sheetName val="LAL_-_PASAR_PAGI_3"/>
      <sheetName val="Metod_TWR2"/>
      <sheetName val="Analis_(2)2"/>
      <sheetName val="Analisa_STR2"/>
      <sheetName val="rating_curve2"/>
      <sheetName val="Cost_Summary2"/>
      <sheetName val="SCH_Total2"/>
      <sheetName val="Sur_Site2"/>
      <sheetName val="PROGRESS_BULAN2"/>
      <sheetName val="Daf__Upah_&amp;_Bah2"/>
      <sheetName val="BQ_All_22"/>
      <sheetName val="Bill_No_12"/>
      <sheetName val="CloseOuts_by_Package2"/>
      <sheetName val="Harga_Sat_APP3"/>
      <sheetName val="Rek_An3"/>
      <sheetName val="7_공정표3"/>
      <sheetName val="Schedule_11a3"/>
      <sheetName val="Septick_tank3"/>
      <sheetName val="DATA_PROYEK3"/>
      <sheetName val="Rekap_13"/>
      <sheetName val="RPP01_33"/>
      <sheetName val="Skedjul_Rev2"/>
      <sheetName val="Rekap_RAP_real_(2)2"/>
      <sheetName val="sch_1_22"/>
      <sheetName val="BoQ_C42"/>
      <sheetName val="Upah_&amp;_Bahan2"/>
      <sheetName val="SATUAN_JADI_2"/>
      <sheetName val="RAP_FLAT+OPEN2"/>
      <sheetName val="An_H_Sat_Pek_Ut2"/>
      <sheetName val="B_Kim20102"/>
      <sheetName val="Risalah_KOM2"/>
      <sheetName val="LPS_APRL'082"/>
      <sheetName val="13_Nangakara_Weir2"/>
      <sheetName val="14_Irr_Canal_Work2"/>
      <sheetName val="15_Irr__Struc_Work2"/>
      <sheetName val="16_Pipe_Inst_2"/>
      <sheetName val="18_Lateral_Pipe2"/>
      <sheetName val="time_scedul_2"/>
      <sheetName val="CP3_Rkp2"/>
      <sheetName val="rekap_bahan_dan_alat2"/>
      <sheetName val="RAB_J18_2"/>
      <sheetName val="Basic_Data2"/>
      <sheetName val="daf_kh2"/>
      <sheetName val="DIV_12"/>
      <sheetName val="Rekap_(2)2"/>
      <sheetName val="Man_Power2"/>
      <sheetName val="Data_Tower2"/>
      <sheetName val="1_22"/>
      <sheetName val="Daftar_Upax1"/>
      <sheetName val="List_of_Material_Price2"/>
      <sheetName val="Orgs_Proy2"/>
      <sheetName val="rekap_str_ars2"/>
      <sheetName val="OH_Mall2"/>
      <sheetName val="TAMBAH_KURANG2"/>
      <sheetName val="BSP_Medium_Class2"/>
      <sheetName val="BSP_Sch__402"/>
      <sheetName val="Currency_Rate2"/>
      <sheetName val="DAFT_ALAT,UPAH_&amp;_MAT2"/>
      <sheetName val="Harga_Upah2"/>
      <sheetName val="A_Card2"/>
      <sheetName val="D_Kamar2"/>
      <sheetName val="Daftar_Upah&amp;Bahan2"/>
      <sheetName val="Bahan_2"/>
      <sheetName val="Pekerjaan_2"/>
      <sheetName val="Morsip_Ht_Julu2"/>
      <sheetName val="F-PLT_BB2"/>
      <sheetName val="GAL_DKK_BB2"/>
      <sheetName val="BACK_HARIAN_GAL_DKK_BB2"/>
      <sheetName val="BACKUP_GAL_DKK_SB2"/>
      <sheetName val="GAL_DKK_SB2"/>
      <sheetName val="F-PLT_SB2"/>
      <sheetName val="BESI_FP_BB2"/>
      <sheetName val="BESI_FP_SB2"/>
      <sheetName val="RKP_BESI_PONDASI2"/>
      <sheetName val="Anls_Teknis1"/>
      <sheetName val="Form_Harga1"/>
      <sheetName val="MASTER_Alat1"/>
      <sheetName val="Alat_B1"/>
      <sheetName val="Bahan_B1"/>
      <sheetName val="Upah_B1"/>
      <sheetName val="Luas_Timb_I1"/>
      <sheetName val="Actual_&amp;_Valuation_by_PY"/>
      <sheetName val="Cover_(sh_1)"/>
      <sheetName val="Anl_+"/>
      <sheetName val="Sales_Parameter1"/>
      <sheetName val="AHS_6_3a_(_2a_)1"/>
      <sheetName val="PERALATAN_PROYEK_GOL_III_A1"/>
      <sheetName val="F_1_1_G_ST_1A"/>
      <sheetName val="w't_table"/>
      <sheetName val="Bahan_&amp;_Upah"/>
      <sheetName val="MARK-UP_HARGA_PENAWARAN"/>
      <sheetName val="Sat__Pek_"/>
      <sheetName val="Tie_Beam_GN"/>
      <sheetName val="Tangga_GN"/>
      <sheetName val="MVAC_(4)"/>
      <sheetName val="HSBU_ANA"/>
      <sheetName val="TE_TS_FA_LAN_MATV"/>
      <sheetName val="Schedule_02"/>
      <sheetName val="ANALISA_PEK_UMUM"/>
      <sheetName val="Alat_(2)"/>
      <sheetName val="7_4_anman"/>
      <sheetName val="10_1(1)d"/>
      <sheetName val="Analisa_6_8"/>
      <sheetName val="ana_300"/>
      <sheetName val="Analisa_Gabungan"/>
      <sheetName val="Analisa_RAB"/>
      <sheetName val="Sch_Tender"/>
      <sheetName val="Rekap_RAP"/>
      <sheetName val="hrg-sat_pek"/>
      <sheetName val="HS_BHN&amp;UPAH"/>
      <sheetName val="5_1-5_4(1)-5_4(2)"/>
      <sheetName val="DIV_3"/>
      <sheetName val="BARU-4_"/>
      <sheetName val="Gedung_Kantor"/>
      <sheetName val="NP_tanah"/>
      <sheetName val="NP_umum"/>
      <sheetName val="3.14 Electrical - 415V (1)"/>
      <sheetName val="Material List T 55 M "/>
      <sheetName val="CFL-KIM"/>
      <sheetName val="MatList"/>
      <sheetName val="W-NAD"/>
      <sheetName val="3-DIV7a"/>
      <sheetName val="Section 2 MastlisteRev02"/>
      <sheetName val="keb-BHN"/>
      <sheetName val="rates"/>
      <sheetName val="CV"/>
      <sheetName val="Grand Sum BT"/>
      <sheetName val="Gaji Pokok"/>
      <sheetName val="T. Proyek-Jabatan"/>
      <sheetName val="T. Lokasi"/>
      <sheetName val="T. Rumah"/>
      <sheetName val="T. Transport"/>
      <sheetName val="TABLE DAYA DUKUNG"/>
      <sheetName val="VEN"/>
      <sheetName val="Material-mr"/>
      <sheetName val="BQ-1A"/>
      <sheetName val="U,B"/>
      <sheetName val="variable"/>
      <sheetName val="LAPORAN"/>
      <sheetName val="B.me@"/>
      <sheetName val="Uraian"/>
      <sheetName val="Analisa per unit 2"/>
      <sheetName val="pek str - ars"/>
      <sheetName val="Analisa Quarry"/>
      <sheetName val="Devisi 3"/>
      <sheetName val="pbj"/>
      <sheetName val="LAP"/>
      <sheetName val="Hrg Satuan"/>
      <sheetName val="an (1)"/>
      <sheetName val="PRELIM_PRECAST_SYS"/>
      <sheetName val="SAN_REDUCED_1"/>
      <sheetName val="UnitRate"/>
      <sheetName val="RANGKUM"/>
      <sheetName val="BBC"/>
      <sheetName val="Download1"/>
      <sheetName val="Estate Housing"/>
      <sheetName val="Marshal"/>
      <sheetName val="RESUME REALISASI"/>
      <sheetName val="D HARGA"/>
      <sheetName val="extern"/>
      <sheetName val="PL SPP per ton"/>
      <sheetName val="LAMP_2.2"/>
      <sheetName val="610.05"/>
      <sheetName val="SE"/>
      <sheetName val="Significant Processes"/>
      <sheetName val="AnAlat"/>
      <sheetName val="MT-C"/>
      <sheetName val="5.NP"/>
      <sheetName val="hL-Kudus(1)"/>
      <sheetName val="UnitR"/>
      <sheetName val="RAB KapukII"/>
      <sheetName val="BAU"/>
      <sheetName val="1.General "/>
      <sheetName val="Regen Schedule"/>
      <sheetName val="Settlement"/>
      <sheetName val="Meth "/>
      <sheetName val="H Satuan Dasar"/>
      <sheetName val="Typical Cross Section"/>
      <sheetName val="Upah Bahan Alat"/>
      <sheetName val="backup mc_0"/>
      <sheetName val="Upah,Bahan, Alat"/>
      <sheetName val="AHS Aspal"/>
      <sheetName val="bilangan"/>
      <sheetName val="Bulanan"/>
      <sheetName val="HRG SAT"/>
      <sheetName val="Gen"/>
      <sheetName val="Dist_analys"/>
      <sheetName val="U.P."/>
      <sheetName val="lamp. 12"/>
      <sheetName val="kalibrasi-Tank"/>
      <sheetName val="Master Dat"/>
      <sheetName val="boq2"/>
      <sheetName val="単価表"/>
      <sheetName val="Bahan2"/>
      <sheetName val="Rek MC"/>
      <sheetName val="PROD-MAT"/>
      <sheetName val="HSU 2016"/>
      <sheetName val="RAB Temiling "/>
      <sheetName val="Rekap Anl.SNI"/>
      <sheetName val="Harsat_Pek"/>
      <sheetName val="perletakan2"/>
      <sheetName val="Dev 4"/>
      <sheetName val="LS-Rutin"/>
      <sheetName val="MUA"/>
      <sheetName val="an. struktur"/>
      <sheetName val="Dashboard"/>
      <sheetName val="BASIC PRICE "/>
      <sheetName val="MP3"/>
      <sheetName val="K210"/>
      <sheetName val="Ass_Planting"/>
      <sheetName val="Dhtar upah bahan dan alat"/>
      <sheetName val="Agg Ksr&amp;Hls"/>
      <sheetName val="AHSR"/>
      <sheetName val="TENAGA"/>
      <sheetName val="LS"/>
      <sheetName val="hrg uph+bhn"/>
      <sheetName val="A Upah &amp; Bhn 10 jmbt "/>
      <sheetName val="Master Schedule"/>
      <sheetName val="ACTUAL CHECK"/>
      <sheetName val="bukan PNS"/>
      <sheetName val="SNI-17-3-09"/>
      <sheetName val="RKP.ANL"/>
      <sheetName val="OH"/>
      <sheetName val="NL290 WGACC &amp; DEHYDR."/>
      <sheetName val="metode.rutin"/>
      <sheetName val="inst.pemrintah"/>
      <sheetName val="Harga&amp;Upah"/>
      <sheetName val="bahan kg"/>
      <sheetName val="harga upah dan bahan"/>
      <sheetName val="Tenaker"/>
      <sheetName val="supporting data"/>
      <sheetName val="Unit"/>
      <sheetName val="Lembar 1_2_2"/>
      <sheetName val="Analisa BOW 08 NP"/>
      <sheetName val="TOEVOER"/>
      <sheetName val="Sheet3"/>
      <sheetName val="Alat tanah dan Struktur (10-05)"/>
      <sheetName val="Alat tanah dan Struktur (03-09)"/>
      <sheetName val="RAB-1"/>
      <sheetName val="ANTEK"/>
      <sheetName val="H-Dasar"/>
      <sheetName val="rab_analisa"/>
      <sheetName val="WBS 2005"/>
      <sheetName val="BHN-ALAT"/>
      <sheetName val="BUSWAY"/>
      <sheetName val="Ahs_2"/>
      <sheetName val="Ahs_1"/>
      <sheetName val="DAPRO"/>
      <sheetName val="Bekisting"/>
      <sheetName val="Hsatbahan"/>
      <sheetName val="Sta.0+250"/>
      <sheetName val="000"/>
      <sheetName val="Hsat1"/>
      <sheetName val="Settings"/>
      <sheetName val="RAB ME"/>
      <sheetName val="대비표"/>
      <sheetName val="V"/>
      <sheetName val="Harga_S_Dasar"/>
      <sheetName val="upah_bahan"/>
      <sheetName val="Lt 1"/>
      <sheetName val="PR"/>
      <sheetName val="Peralatan"/>
      <sheetName val="Data Pendukung"/>
      <sheetName val="Analisa-Harga"/>
      <sheetName val="MVC"/>
      <sheetName val="H_A_R_G_A_13"/>
      <sheetName val="anl.summary"/>
      <sheetName val="k-9"/>
      <sheetName val="S_DAYA"/>
      <sheetName val="7.3.1 PD"/>
      <sheetName val="2.3.(4)"/>
      <sheetName val="H Dasar"/>
      <sheetName val="Pers n Peny"/>
      <sheetName val="HDasar"/>
      <sheetName val="a 3-5 wtb oct 2006-2"/>
      <sheetName val="UP_an"/>
      <sheetName val="Olah"/>
      <sheetName val="Lt. 1 (A)"/>
      <sheetName val="ahs3"/>
      <sheetName val="Dsr Hitung"/>
      <sheetName val="RT13526 CPI"/>
      <sheetName val="JE-2"/>
      <sheetName val="Calca"/>
      <sheetName val="VLL BAFF SDLL"/>
      <sheetName val="Help-Pipe Size"/>
      <sheetName val="PDS U-1400"/>
      <sheetName val="1 Intro"/>
      <sheetName val="NMS_Configuration"/>
      <sheetName val="MOB_(2)"/>
      <sheetName val="C_16"/>
      <sheetName val="C_19"/>
      <sheetName val="C_21"/>
      <sheetName val="C_23"/>
      <sheetName val="C_25"/>
      <sheetName val="C_7"/>
      <sheetName val="C_9"/>
      <sheetName val="unit_price5"/>
      <sheetName val="Tie_Beam_GN1"/>
      <sheetName val="Tangga_GN1"/>
      <sheetName val="Daf_Alat3"/>
      <sheetName val="B_1_Engineering1"/>
      <sheetName val="B_2_6_Proc_HSE_MT1"/>
      <sheetName val="Mobilisasi_&amp;_Demob1"/>
      <sheetName val="B_2_5_Proc_&amp;_Constr_Civil11"/>
      <sheetName val="B_2_3_Proc_&amp;_Constr_Electrical1"/>
      <sheetName val="B_2_4_Proc_&amp;_Constr_Instru1"/>
      <sheetName val="B_2_1_Proc_&amp;_Constr_Mech_1"/>
      <sheetName val="B_2_2_Proc_&amp;_Constr_Pipe_1"/>
      <sheetName val="A_1_Project_Management_EPCC1"/>
      <sheetName val="B_3_Pre_Com_&amp;_Start_Up1"/>
      <sheetName val="Work_Permit1"/>
      <sheetName val="B_T1"/>
      <sheetName val="NMS_Configuration1"/>
      <sheetName val="Bahan_&amp;_Upah1"/>
      <sheetName val="Cash_Flow_bulanan1"/>
      <sheetName val="MAP_GAB1"/>
      <sheetName val="7_1(3)1"/>
      <sheetName val="Upah_2"/>
      <sheetName val="K_Lokal2"/>
      <sheetName val="B_D_AHS62"/>
      <sheetName val="TEST_CASE2"/>
      <sheetName val="form_evaluasi2"/>
      <sheetName val="HArga_BAhan_ME2"/>
      <sheetName val="EE_(3)2"/>
      <sheetName val="pek_tanah_utk_irigasi2"/>
      <sheetName val="Analisa_(ok)1"/>
      <sheetName val="5_1-5_4(1)-5_4(2)1"/>
      <sheetName val="DIV_31"/>
      <sheetName val="MOB_(2)1"/>
      <sheetName val="Schedule_021"/>
      <sheetName val="ANALISA_PEK_UMUM1"/>
      <sheetName val="hrg-sat_pek1"/>
      <sheetName val="HS_BHN&amp;UPAH1"/>
      <sheetName val="Analisa_Neraca1"/>
      <sheetName val="DHS_AC1"/>
      <sheetName val="HSBU_ANA1"/>
      <sheetName val="BARU-4_1"/>
      <sheetName val="F_1_1_G_ST_1A1"/>
      <sheetName val="C_161"/>
      <sheetName val="C_191"/>
      <sheetName val="C_211"/>
      <sheetName val="C_231"/>
      <sheetName val="C_251"/>
      <sheetName val="C_71"/>
      <sheetName val="C_91"/>
      <sheetName val="1_General_Item"/>
      <sheetName val="2_Sorinangka_Weir"/>
      <sheetName val="3_Irr_Canal_Work"/>
      <sheetName val="4_Irr_Struc_Work"/>
      <sheetName val="6_Tertiary_Work"/>
      <sheetName val="D10_LS-Rutin"/>
      <sheetName val="bahan_&amp;_SATPEK"/>
      <sheetName val="Time_Schedulle"/>
      <sheetName val="REKAP_VOLUME"/>
      <sheetName val="Rekap_Tanpa_Prelim"/>
      <sheetName val="REKAP_2008"/>
      <sheetName val="Eq__Mobilization"/>
      <sheetName val="5201_2004"/>
      <sheetName val="BQ(RAB)_(2)8"/>
      <sheetName val="BQ(RAB)_(3)8"/>
      <sheetName val="adukan_8"/>
      <sheetName val="Analisa_Alat8"/>
      <sheetName val="Pas_batu8"/>
      <sheetName val="Alat_Kudus8"/>
      <sheetName val="Kap_Alat8"/>
      <sheetName val="Analisa_SNI_STANDART_7"/>
      <sheetName val="H_Satuan8"/>
      <sheetName val="Fill_this_out_first___14"/>
      <sheetName val="Fill_this_out_first___15"/>
      <sheetName val="struktur_tdk_dipakai7"/>
      <sheetName val="HRG_BAHAN_&amp;_UPAH_okk7"/>
      <sheetName val="Analis_Kusen_okk7"/>
      <sheetName val="Cover_Daf-27"/>
      <sheetName val="HARGA_BAHAN7"/>
      <sheetName val="D___W_sizes7"/>
      <sheetName val="AnalisaSIPIL_RIIL_RAP7"/>
      <sheetName val="HRG_BHN7"/>
      <sheetName val="BQ_ARS7"/>
      <sheetName val="Spec_ME7"/>
      <sheetName val="Jembatan_I7"/>
      <sheetName val="PEMBESIAN_BALOK_tukang_(2)7"/>
      <sheetName val="Rekap_Prelim7"/>
      <sheetName val="DAFTAR_77"/>
      <sheetName val="HARGA_MATERIAL7"/>
      <sheetName val="Man_Power___Comp7"/>
      <sheetName val="B_-_Norelec7"/>
      <sheetName val="Harsat_Upah7"/>
      <sheetName val="C__Analisa_7"/>
      <sheetName val="Analisa_RAP6"/>
      <sheetName val="IN_OUT7"/>
      <sheetName val="Perm__Test6"/>
      <sheetName val="Man_Power_&amp;_Comp6"/>
      <sheetName val="Up_&amp;_bhn6"/>
      <sheetName val="unit_price6"/>
      <sheetName val="AnalisaSIPIL_RIIL6"/>
      <sheetName val="rab_lt_2_bo7"/>
      <sheetName val="A-11_Steel_Str7"/>
      <sheetName val="A-03_Pile7"/>
      <sheetName val="Master_1_06"/>
      <sheetName val="Conn__Lib6"/>
      <sheetName val="Harga_Bahan_&amp;_Upah_6"/>
      <sheetName val="1_196"/>
      <sheetName val="Ana__PU6"/>
      <sheetName val="Harga_Satuan6"/>
      <sheetName val="Eng_Hrs_(HO)6"/>
      <sheetName val="Time_Schedule6"/>
      <sheetName val="Format_Report-for_analysis_onl6"/>
      <sheetName val="1__BQ6"/>
      <sheetName val="Uraian_Teknis6"/>
      <sheetName val="RM_IA4"/>
      <sheetName val="2__BQ6"/>
      <sheetName val="Analisa_26"/>
      <sheetName val="MAT'L_LIST6"/>
      <sheetName val="Cover_Daf_27"/>
      <sheetName val="2__MVAC_R16"/>
      <sheetName val="ANALISA_railing6"/>
      <sheetName val="Off_+_Wh6"/>
      <sheetName val="rekap_mekanikal6"/>
      <sheetName val="Str_BT6"/>
      <sheetName val="Posisi_Biaya6"/>
      <sheetName val="BD_Div-2_sd_7_66"/>
      <sheetName val="GRAND_TOTAL6"/>
      <sheetName val="01A-_RAB6"/>
      <sheetName val="3_16"/>
      <sheetName val="Fin_Sum6"/>
      <sheetName val="Daftar_Upah6"/>
      <sheetName val="Agregat_Halus_&amp;_Kasar6"/>
      <sheetName val="MC_strp_CoDa_6"/>
      <sheetName val="Galian_batu6"/>
      <sheetName val="Volume_16"/>
      <sheetName val="3_4-PIPE6"/>
      <sheetName val="List_Material6"/>
      <sheetName val="RAB_SEKRETARIAT_(1)6"/>
      <sheetName val="HB_6"/>
      <sheetName val="_schedule_AMD-2_Rev_III6"/>
      <sheetName val="405BQBAK-ME_26_bakrie6"/>
      <sheetName val="HRGA_SATUAN_UPAH-BAHAN6"/>
      <sheetName val="MAT'L_LLIST6"/>
      <sheetName val="Harga_Upah+Bahan6"/>
      <sheetName val="B_Q_20076"/>
      <sheetName val="D_&amp;_W_sizes4"/>
      <sheetName val="_6"/>
      <sheetName val="Isolasi_Luar4"/>
      <sheetName val="rab_me_(by_owner)_6"/>
      <sheetName val="BQ_(by_owner)6"/>
      <sheetName val="rab_me_(fisik)6"/>
      <sheetName val="Public_Area6"/>
      <sheetName val="Isolasi_Luar_Dalam4"/>
      <sheetName val="H__Satuan6"/>
      <sheetName val="Analisa_Upah_&amp;_Bahan_Plum6"/>
      <sheetName val="REKAP_TOTAL6"/>
      <sheetName val="Kurva_S_(barch-bulanan-25)6"/>
      <sheetName val="SELISIH_HARGA6"/>
      <sheetName val="Monitoring_Progres4"/>
      <sheetName val="3_Sch_ch6"/>
      <sheetName val="Master_Edit6"/>
      <sheetName val="JPC_Breakdown_Price6"/>
      <sheetName val="CHITIET_VL_NC6"/>
      <sheetName val="플랜트_설치4"/>
      <sheetName val="DAFTAR_HARGA6"/>
      <sheetName val="D_5243-ARAMCO6"/>
      <sheetName val="D-4801_OXY6"/>
      <sheetName val="Ope_FC4"/>
      <sheetName val="PPh_226"/>
      <sheetName val="2_2_BQ6"/>
      <sheetName val="BQ_Detail6"/>
      <sheetName val="Bangunan_Utama_B6"/>
      <sheetName val="U__div_26"/>
      <sheetName val="HB_me6"/>
      <sheetName val="fr_BS6"/>
      <sheetName val="BQ_Rekapitulasi__Akhir4"/>
      <sheetName val="Fire_Alarm6"/>
      <sheetName val="analisa_hor4"/>
      <sheetName val="BOQ_Full4"/>
      <sheetName val="1_1_ALAT_TULIS_KANTOR4"/>
      <sheetName val="harga_dasar5"/>
      <sheetName val="Analisa_Harsat6"/>
      <sheetName val="Sumber_Daya6"/>
      <sheetName val="Kuantitas_&amp;_Harga6"/>
      <sheetName val="1_2_용역비6"/>
      <sheetName val="공정계획(내부계획25%,내부w_f)4"/>
      <sheetName val="GRADASI_KELAS_A_(2)4"/>
      <sheetName val="timbunan_pilihan4"/>
      <sheetName val="cal_belakang4"/>
      <sheetName val="fill_in_first4"/>
      <sheetName val="RKP_PLUMBING4"/>
      <sheetName val="STAFFSCHED_4"/>
      <sheetName val="Daf_14"/>
      <sheetName val="Bill_of_Qty_MEP4"/>
      <sheetName val="Alat___Master4"/>
      <sheetName val="Alat__Jembatan4"/>
      <sheetName val="Dft__Hrg_Bahan4"/>
      <sheetName val="Perhit_Alat4"/>
      <sheetName val="AU_Zone4"/>
      <sheetName val="Price_Breakdown4"/>
      <sheetName val="GRAFIK_4"/>
      <sheetName val="Rekap_Biaya4"/>
      <sheetName val="PRY_03-1_(Amd1)4"/>
      <sheetName val="PP_ALAT4"/>
      <sheetName val="DIV_24"/>
      <sheetName val="Harsat_Bahan4"/>
      <sheetName val="Kalibrasi_Mock_(2)4"/>
      <sheetName val="Ts_Tahap_I_Kesehatan_&amp;_Bea_Cuk3"/>
      <sheetName val="RAB_20074"/>
      <sheetName val="RAB_&amp;_RCO_OWNER_VERS_4"/>
      <sheetName val="SCH_Total3"/>
      <sheetName val="Analisa_Harga_Satuan4"/>
      <sheetName val="Tie_Beam_GN2"/>
      <sheetName val="Tangga_GN2"/>
      <sheetName val="Kurva_S4"/>
      <sheetName val="Relokasi_PDAM4"/>
      <sheetName val="Daf_Alat4"/>
      <sheetName val="Jadual_Alat4"/>
      <sheetName val="Daftar_MPU4"/>
      <sheetName val="2_14"/>
      <sheetName val="2_3_(3)4"/>
      <sheetName val="SK_6(1)4"/>
      <sheetName val="SK_6(2)4"/>
      <sheetName val="3_1(1)4"/>
      <sheetName val="3_1(8)4"/>
      <sheetName val="3_2(1)4"/>
      <sheetName val="3_3(1)4"/>
      <sheetName val="SK_6_094"/>
      <sheetName val="5_1(2)4"/>
      <sheetName val="5_6(1)4"/>
      <sheetName val="5_7(1)4"/>
      <sheetName val="5_7(2)4"/>
      <sheetName val="6_1(1)4"/>
      <sheetName val="6_1(2)4"/>
      <sheetName val="6_3(1)4"/>
      <sheetName val="6_3(5a)4"/>
      <sheetName val="6_3(6c)4"/>
      <sheetName val="6_3(7a)4"/>
      <sheetName val="6_5(1a)4"/>
      <sheetName val="7_1(7)4"/>
      <sheetName val="7_1(10)4"/>
      <sheetName val="7_2_(9)4"/>
      <sheetName val="7_2_(10)4"/>
      <sheetName val="7_3(1)4"/>
      <sheetName val="7_6_(1)4"/>
      <sheetName val="7_10(1)4"/>
      <sheetName val="7_15(2)4"/>
      <sheetName val="7_15(9)4"/>
      <sheetName val="11_1(1)4"/>
      <sheetName val="11_1(3)a4"/>
      <sheetName val="11_1(7)4"/>
      <sheetName val="11_1(10)4"/>
      <sheetName val="NP_(2)4"/>
      <sheetName val="BQ_Arsit4"/>
      <sheetName val="An_HarSatPek4"/>
      <sheetName val="Sat_Bah_&amp;_Up4"/>
      <sheetName val="F1c_DATA_ADM64"/>
      <sheetName val="Owning_cost_Alat4"/>
      <sheetName val="Orgs_Proy3"/>
      <sheetName val="Daf_Harga4"/>
      <sheetName val="Vendor_Information4"/>
      <sheetName val="B_1_Engineering2"/>
      <sheetName val="B_2_6_Proc_HSE_MT2"/>
      <sheetName val="Mobilisasi_&amp;_Demob2"/>
      <sheetName val="B_2_5_Proc_&amp;_Constr_Civil12"/>
      <sheetName val="B_2_3_Proc_&amp;_Constr_Electrical2"/>
      <sheetName val="B_2_4_Proc_&amp;_Constr_Instru2"/>
      <sheetName val="B_2_1_Proc_&amp;_Constr_Mech_2"/>
      <sheetName val="B_2_2_Proc_&amp;_Constr_Pipe_2"/>
      <sheetName val="A_1_Project_Management_EPCC2"/>
      <sheetName val="B_3_Pre_Com_&amp;_Start_Up2"/>
      <sheetName val="Work_Permit2"/>
      <sheetName val="Analisa_Teknik4"/>
      <sheetName val="Basic_Data3"/>
      <sheetName val="Scope_of_work6"/>
      <sheetName val="tam-kur_sipil6"/>
      <sheetName val="tam-kur_baja6"/>
      <sheetName val="har_sat6"/>
      <sheetName val="M'trl_Baja6"/>
      <sheetName val="UPAH_KERJA6"/>
      <sheetName val="HARGA_ALAT5"/>
      <sheetName val="Rekap_Direct_Cost5"/>
      <sheetName val="Rekap_Tahap_14"/>
      <sheetName val="Weight_Bridge4"/>
      <sheetName val="Analisa_-Baku4"/>
      <sheetName val="THPDMoi__(2)4"/>
      <sheetName val="dongia_(2)4"/>
      <sheetName val="TONG_HOP_VL-NC4"/>
      <sheetName val="TONGKE3p_4"/>
      <sheetName val="TH_VL,_NC,_DDHT_Thanhphuoc4"/>
      <sheetName val="DON_GIA4"/>
      <sheetName val="t-h_HA_THE4"/>
      <sheetName val="CHITIET_VL-NC-TT_-1p4"/>
      <sheetName val="TONG_HOP_VL-NC_TT4"/>
      <sheetName val="TH_XL4"/>
      <sheetName val="CHITIET_VL-NC4"/>
      <sheetName val="CHITIET_VL-NC-TT-3p4"/>
      <sheetName val="KPVC-BD_4"/>
      <sheetName val="ELEMENT_SUM4"/>
      <sheetName val="00_Jumlah_Total4"/>
      <sheetName val="D3_14"/>
      <sheetName val="Hrg_Sat5"/>
      <sheetName val="RAB_J18_3"/>
      <sheetName val="FIRE_FIGHTING4"/>
      <sheetName val="Jati_Gede4"/>
      <sheetName val="est_proy4"/>
      <sheetName val="UnitRateA_1_II4"/>
      <sheetName val="pay_items4"/>
      <sheetName val="ANALISA_UTAMA3"/>
      <sheetName val="B_Kim20103"/>
      <sheetName val="SATUAN_JADI_3"/>
      <sheetName val="Supl_X4"/>
      <sheetName val="REF_ONLY4"/>
      <sheetName val="4-Basic_Price3"/>
      <sheetName val="Analisa_Bor3"/>
      <sheetName val="Alat_Berat3"/>
      <sheetName val="Penyusutan_Kendaraan4"/>
      <sheetName val="TB(Koordinat_XY)_(OK)3"/>
      <sheetName val="Mat_Real3"/>
      <sheetName val="Proyeksi_2017_Update_3_april3"/>
      <sheetName val="daf_kh3"/>
      <sheetName val="DRUP_(ASLI)4"/>
      <sheetName val="DIV_13"/>
      <sheetName val="13_Nangakara_Weir3"/>
      <sheetName val="14_Irr_Canal_Work3"/>
      <sheetName val="15_Irr__Struc_Work3"/>
      <sheetName val="16_Pipe_Inst_3"/>
      <sheetName val="18_Lateral_Pipe3"/>
      <sheetName val="RBP-_24"/>
      <sheetName val="BL-_(JOB)4"/>
      <sheetName val="harga_dasar_T-M-A4"/>
      <sheetName val="Unit_Rate4"/>
      <sheetName val="An__Harga3"/>
      <sheetName val="faktor_&amp;_disc3"/>
      <sheetName val="BQ_All_23"/>
      <sheetName val="Bill_No_13"/>
      <sheetName val="Analis_(2)3"/>
      <sheetName val="RAP_FLAT+OPEN3"/>
      <sheetName val="An_H_Sat_Pek_Ut3"/>
      <sheetName val="Anls_Teknis2"/>
      <sheetName val="Harga_Sat_APP4"/>
      <sheetName val="Rek_An4"/>
      <sheetName val="7_공정표4"/>
      <sheetName val="Galian_14"/>
      <sheetName val="LAL_-_PASAR_PAGI_4"/>
      <sheetName val="Schedule_11a4"/>
      <sheetName val="Septick_tank4"/>
      <sheetName val="DATA_PROYEK4"/>
      <sheetName val="Rekap_14"/>
      <sheetName val="RPP01_34"/>
      <sheetName val="1_B4"/>
      <sheetName val="Skedjul_Rev3"/>
      <sheetName val="time_scedul_3"/>
      <sheetName val="DAFT_ALAT,UPAH_&amp;_MAT3"/>
      <sheetName val="Harga_Upah3"/>
      <sheetName val="sch_1_23"/>
      <sheetName val="B_T2"/>
      <sheetName val="NMS_Configuration2"/>
      <sheetName val="Bahan_&amp;_Upah2"/>
      <sheetName val="Analisa_STR3"/>
      <sheetName val="Rekap_RAP_real_(2)3"/>
      <sheetName val="Sales_Parameter2"/>
      <sheetName val="Cash_Flow_bulanan2"/>
      <sheetName val="Sort_33"/>
      <sheetName val="rating_curve3"/>
      <sheetName val="Cost_Summary3"/>
      <sheetName val="Risalah_KOM3"/>
      <sheetName val="LPS_APRL'083"/>
      <sheetName val="rekap_bahan_dan_alat3"/>
      <sheetName val="MAP_GAB2"/>
      <sheetName val="7_1(3)2"/>
      <sheetName val="Currency_Rate3"/>
      <sheetName val="Daftar_Upah&amp;Bahan3"/>
      <sheetName val="Daftar_Upax2"/>
      <sheetName val="Upah_3"/>
      <sheetName val="K_Lokal3"/>
      <sheetName val="B_D_AHS63"/>
      <sheetName val="TEST_CASE3"/>
      <sheetName val="form_evaluasi3"/>
      <sheetName val="HArga_BAhan_ME3"/>
      <sheetName val="EE_(3)3"/>
      <sheetName val="pek_tanah_utk_irigasi3"/>
      <sheetName val="Analisa_(ok)2"/>
      <sheetName val="5_1-5_4(1)-5_4(2)2"/>
      <sheetName val="DIV_32"/>
      <sheetName val="MOB_(2)2"/>
      <sheetName val="Form_Harga2"/>
      <sheetName val="MASTER_Alat2"/>
      <sheetName val="Alat_B2"/>
      <sheetName val="Bahan_B2"/>
      <sheetName val="Upah_B2"/>
      <sheetName val="Luas_Timb_I2"/>
      <sheetName val="Schedule_022"/>
      <sheetName val="ANALISA_PEK_UMUM2"/>
      <sheetName val="hrg-sat_pek2"/>
      <sheetName val="PERALATAN_PROYEK_GOL_III_A2"/>
      <sheetName val="AHS_6_3a_(_2a_)2"/>
      <sheetName val="HS_BHN&amp;UPAH2"/>
      <sheetName val="Analisa_Neraca2"/>
      <sheetName val="DHS_AC2"/>
      <sheetName val="HSBU_ANA2"/>
      <sheetName val="BARU-4_2"/>
      <sheetName val="F_1_1_G_ST_1A2"/>
      <sheetName val="C_162"/>
      <sheetName val="C_192"/>
      <sheetName val="C_212"/>
      <sheetName val="C_232"/>
      <sheetName val="C_252"/>
      <sheetName val="C_72"/>
      <sheetName val="C_92"/>
      <sheetName val="1_General_Item1"/>
      <sheetName val="2_Sorinangka_Weir1"/>
      <sheetName val="3_Irr_Canal_Work1"/>
      <sheetName val="4_Irr_Struc_Work1"/>
      <sheetName val="6_Tertiary_Work1"/>
      <sheetName val="D10_LS-Rutin1"/>
      <sheetName val="bahan_&amp;_SATPEK1"/>
      <sheetName val="Time_Schedulle1"/>
      <sheetName val="upah_bahan1"/>
      <sheetName val="Harga_S_Dasar1"/>
      <sheetName val="Anal__Alat1"/>
      <sheetName val="DATA_21"/>
      <sheetName val="Stay_Cable_PDMR21"/>
      <sheetName val="REKAP_VOLUME1"/>
      <sheetName val="Rekap_Tanpa_Prelim1"/>
      <sheetName val="REKAP_20081"/>
      <sheetName val="PRELIM_PRECAST_SYS1"/>
      <sheetName val="SAN_REDUCED_11"/>
      <sheetName val="Rinc_Ged_A_(G_Utama)1"/>
      <sheetName val="w't_table1"/>
      <sheetName val="anal_P1"/>
      <sheetName val="Rekap_Budget_R01"/>
      <sheetName val="Eq__Mobilization1"/>
      <sheetName val="5201_20041"/>
      <sheetName val="Cover_(sh_1)1"/>
      <sheetName val="Split"/>
      <sheetName val="Mitsubishi"/>
      <sheetName val="Duct"/>
      <sheetName val="DPKlah"/>
      <sheetName val="DAFTAR ISI"/>
      <sheetName val="MATERIAL ANALISA"/>
      <sheetName val="renc mgn"/>
      <sheetName val="pro ra op"/>
      <sheetName val="DSBDY"/>
      <sheetName val="Sum (1)"/>
      <sheetName val="Agg Halus &amp; Kasar"/>
      <sheetName val="BAG-III"/>
      <sheetName val="Td Tgn"/>
      <sheetName val="DIV 7 Bj TlG PCp ITP"/>
      <sheetName val="CCO "/>
      <sheetName val="DIV. 7 PAS. BTU TGGA "/>
      <sheetName val="DIV.2 GAL SAL"/>
      <sheetName val="DIV 7 Bj TlG DPT"/>
      <sheetName val="DIV 7 Bj TlG AbT WW PC PIjk"/>
      <sheetName val="D__Peralatan"/>
      <sheetName val="Regen_Schedule"/>
      <sheetName val="Agg_Halus_&amp;_Kasar"/>
      <sheetName val="Td_Tgn"/>
      <sheetName val="DIV_7_Bj_TlG_PCp_ITP"/>
      <sheetName val="CCO_"/>
      <sheetName val="DIV__7_PAS__BTU_TGGA_"/>
      <sheetName val="DIV_2_GAL_SAL"/>
      <sheetName val="DIV_7_Bj_TlG_DPT"/>
      <sheetName val="DIV_7_Bj_TlG_AbT_WW_PC_PIjk"/>
      <sheetName val="hit St&amp;Pr"/>
      <sheetName val="hrg-dsr"/>
      <sheetName val="Plmbg "/>
      <sheetName val="G"/>
      <sheetName val="Rekap analisa"/>
      <sheetName val="Resume_Analisa"/>
      <sheetName val="TIE-INS"/>
      <sheetName val="daf-alat"/>
      <sheetName val="PEK TANAH"/>
      <sheetName val="ASPAL (14)"/>
      <sheetName val="CIVIL-W"/>
      <sheetName val="An-Koef."/>
      <sheetName val="CUACA"/>
      <sheetName val="ALAMAT"/>
      <sheetName val="Harga S Dasar UNTUK IDISI"/>
      <sheetName val="LUMP SUM"/>
      <sheetName val="SCHNEIDER"/>
      <sheetName val="matrix"/>
      <sheetName val=" IB-PL-YTD"/>
      <sheetName val="ARP-7"/>
      <sheetName val="NT"/>
      <sheetName val="Menu Utama"/>
      <sheetName val="bill qty"/>
      <sheetName val="BP"/>
      <sheetName val="analisa1"/>
      <sheetName val="ORGAN"/>
      <sheetName val="REKAP-ANALISA"/>
      <sheetName val="Muncraaat-4"/>
      <sheetName val="Divisi1"/>
      <sheetName val="UPAH PEKERJA"/>
      <sheetName val="ANALIS2"/>
      <sheetName val="AH"/>
      <sheetName val="AH3"/>
      <sheetName val="AH2"/>
      <sheetName val="Rekap1"/>
      <sheetName val="TBPP-PPKA_(%)_(2)1"/>
      <sheetName val="D3_(2)"/>
      <sheetName val="Agg_A"/>
      <sheetName val="Agg_B"/>
      <sheetName val="MINGGU_B_14-171"/>
      <sheetName val="MINGGU_A_14-171"/>
      <sheetName val="MINGGU_F_14-171"/>
      <sheetName val="anl_beton1"/>
      <sheetName val="anl_mat1"/>
      <sheetName val="B_as1"/>
      <sheetName val="anl_sa1"/>
      <sheetName val="anl_mep1"/>
      <sheetName val="B_me1"/>
      <sheetName val="Lamp_NRC_Item_(4)"/>
      <sheetName val="anal_(4)"/>
      <sheetName val="Rek_Anal"/>
      <sheetName val="BQ_All-21"/>
      <sheetName val="AK-2004_(2)"/>
      <sheetName val="CAB_2"/>
      <sheetName val="BQ_SCDB_LOT-10"/>
      <sheetName val="REKAP_ARSITEKTUR_"/>
      <sheetName val="Modal_Kerja1"/>
      <sheetName val="Page_11"/>
      <sheetName val="Sat_Bah___Up"/>
      <sheetName val="work_shop1"/>
      <sheetName val="DIV_91"/>
      <sheetName val="RAB_PKD_"/>
      <sheetName val="RAW_MATERIALS_"/>
      <sheetName val="PRINT_OUT1"/>
      <sheetName val="anal-drainase,tanah&amp;ps_batu1"/>
      <sheetName val="COST-PERSON-J_O_1"/>
      <sheetName val="L__Hr"/>
      <sheetName val="Cco_(2)"/>
      <sheetName val="rincian_A"/>
      <sheetName val="Control_Document"/>
      <sheetName val="SD_(1)"/>
      <sheetName val="Schedule_(1)"/>
      <sheetName val="Daft_2_1"/>
      <sheetName val="Rekap_Gab"/>
      <sheetName val="CF_Rp-USD"/>
      <sheetName val="KOLAM_RENANG"/>
      <sheetName val="jalan_akses"/>
      <sheetName val="GRC_BELAKANG"/>
      <sheetName val="vo_90_plafon_driveway"/>
      <sheetName val="vo_90_plafon_driveway_(2)"/>
      <sheetName val="D2_2"/>
      <sheetName val="REKAP_PAGAR_DEPAN"/>
      <sheetName val="REKAP_LOKAL"/>
      <sheetName val="REKAP_PAGAR_SAMPING"/>
      <sheetName val="REKAP_GERBANG"/>
      <sheetName val="HALAMAN_1-601"/>
      <sheetName val="HD_ALAT1"/>
      <sheetName val="MI(data_base)1"/>
      <sheetName val="RANKING_PELAPORAN1"/>
      <sheetName val="Uraian_Upah1"/>
      <sheetName val="Grinding_by_Quarter"/>
      <sheetName val="Tubing_&amp;_fitting"/>
      <sheetName val="Material_ME"/>
      <sheetName val="INPUT_HARGA"/>
      <sheetName val="COVER_Sh_1"/>
      <sheetName val="DAF_PEKERJAAN"/>
      <sheetName val="Land_Market"/>
      <sheetName val="BOQ_Penawaran_Sebelum_Cad__Tawa"/>
      <sheetName val="ANAL_KOEF"/>
      <sheetName val="_PE-F-42_MR_9_Manpower"/>
      <sheetName val="GRAND_REKAP"/>
      <sheetName val="DTASLS05_NEW"/>
      <sheetName val="Analisa_Harga"/>
      <sheetName val="AN_ALAT1"/>
      <sheetName val="Rincian_Bah&amp;Ten"/>
      <sheetName val="Plan_vs_Real"/>
      <sheetName val="Rinci_Progres"/>
      <sheetName val="An-Sipil(ADA_KODE)"/>
      <sheetName val="LAP__MINGG"/>
      <sheetName val="Harga_HSPK"/>
      <sheetName val="Vol_Kusen_&amp;_Alm_(2)"/>
      <sheetName val="Besi_&amp;_Bekisting-CBD_(2)"/>
      <sheetName val="Backkomp-Java_(2)"/>
      <sheetName val="analis_azaa"/>
      <sheetName val="Struktur_Atas"/>
      <sheetName val="1__BQ_ind"/>
      <sheetName val="Analisa_per_unit_2"/>
      <sheetName val="Bangunan Utama"/>
      <sheetName val="analisa j91"/>
      <sheetName val="ANALIS ALAT"/>
      <sheetName val="UPH,BHN,ALT"/>
      <sheetName val="Analis harga"/>
      <sheetName val="UPBH AB"/>
      <sheetName val="utek2"/>
      <sheetName val="SPEK."/>
      <sheetName val="Sch-5"/>
      <sheetName val="Submission Form"/>
      <sheetName val="HW"/>
      <sheetName val="Input T. Schedule"/>
      <sheetName val="SM"/>
      <sheetName val="UshDeb00"/>
      <sheetName val="JAD-PEL"/>
      <sheetName val="Bag_1"/>
      <sheetName val="hrg upah &amp; bahan"/>
      <sheetName val="Satuan"/>
      <sheetName val="Harga Bahan2012"/>
      <sheetName val="RAB. Rencana "/>
      <sheetName val="D6-1-1b"/>
      <sheetName val="Uraian K125"/>
      <sheetName val="RAB_RIIL_kayu"/>
      <sheetName val="ANLISA"/>
      <sheetName val=" RAB Lt2"/>
      <sheetName val="RAB Lt3"/>
      <sheetName val="rkp_MC_"/>
      <sheetName val="tblpAKET-1_2"/>
      <sheetName val="D7A"/>
      <sheetName val="Daftar Upah Tenaga Kerja"/>
      <sheetName val="Div 9 - Harian"/>
      <sheetName val="ANALISA OKE"/>
      <sheetName val="JUDUL"/>
      <sheetName val="Analisa HSP"/>
      <sheetName val="HRG_NO_PRINT"/>
      <sheetName val="REK"/>
      <sheetName val="NEGO"/>
      <sheetName val="NP-10"/>
      <sheetName val="NP-6"/>
      <sheetName val="NP-7"/>
      <sheetName val="NP-8"/>
      <sheetName val="HSLAIN-LAIN"/>
      <sheetName val="RAB (OK)"/>
      <sheetName val="Har Sat"/>
      <sheetName val="MA035"/>
      <sheetName val="Upah bhn mat"/>
      <sheetName val="lamp2"/>
      <sheetName val="alt bsr tahun 2007"/>
      <sheetName val="Schedul"/>
      <sheetName val="RAB Komposit"/>
      <sheetName val="Rencana"/>
      <sheetName val="Data Keu"/>
      <sheetName val="Cash Out Table"/>
      <sheetName val="Net Cash Table"/>
      <sheetName val="Lamp 8.7,9"/>
      <sheetName val="Flexible"/>
      <sheetName val="PTMELINT (AC-WC)"/>
      <sheetName val="001. Bahan &amp; Alat"/>
      <sheetName val="002. Foto Dokumentasi"/>
      <sheetName val="23 Juli 2019"/>
      <sheetName val="Kebutuhan Matrial 30%"/>
      <sheetName val="harian bahan"/>
      <sheetName val="defri"/>
      <sheetName val="H alat"/>
      <sheetName val="Daftar Upah_Material_Alat"/>
      <sheetName val="Ana"/>
      <sheetName val="Rinci H Borong"/>
      <sheetName val="Cover RKABP"/>
      <sheetName val="m schedule"/>
      <sheetName val="EI (3-)"/>
      <sheetName val="Ringkasan (2)"/>
      <sheetName val="REKAPITULASI (2)"/>
      <sheetName val="TJ1Q47"/>
      <sheetName val="Materials"/>
      <sheetName val="Labour"/>
      <sheetName val="DIV-3"/>
      <sheetName val="DIV-7"/>
      <sheetName val="Buis beton"/>
      <sheetName val="5-ALAT (2)"/>
      <sheetName val="4-Analisa Quarry"/>
      <sheetName val="GENERAL"/>
      <sheetName val="Mob&amp;Demob"/>
      <sheetName val="Hargasatuan"/>
      <sheetName val="breakdown bq paket 9"/>
      <sheetName val="Data PJ"/>
      <sheetName val="Daftar Alat"/>
      <sheetName val="Daftar Bahan"/>
      <sheetName val="L2 Arit"/>
      <sheetName val="HSUB "/>
      <sheetName val="UPAH&amp;BHN"/>
      <sheetName val="An. Pipa"/>
      <sheetName val="An. Acc. Pipa"/>
      <sheetName val="An. SNI"/>
      <sheetName val="An. Desinfektan"/>
      <sheetName val="An. PP"/>
      <sheetName val="An. Test Pipa"/>
      <sheetName val="Analisa SNI"/>
      <sheetName val="EE"/>
      <sheetName val="RKP EE"/>
      <sheetName val="HARGA PIPA"/>
      <sheetName val="Mob"/>
      <sheetName val="Analisa K"/>
      <sheetName val="13.01(1)"/>
      <sheetName val="13.01(3)"/>
      <sheetName val="PaintBreak"/>
      <sheetName val="INSSUBCON"/>
      <sheetName val="Spool Index"/>
      <sheetName val="Up1"/>
      <sheetName val="7-2"/>
      <sheetName val="wf "/>
      <sheetName val="내역서"/>
      <sheetName val="R.A.B."/>
      <sheetName val="Upah_bhn"/>
      <sheetName val="BahanAnalisa"/>
      <sheetName val="Permohonan"/>
      <sheetName val="witholding_tax_list_cji_2001"/>
      <sheetName val="cost_recovery"/>
      <sheetName val="BAHAN."/>
      <sheetName val="ANALISA ME"/>
      <sheetName val="8"/>
      <sheetName val="Des'14"/>
      <sheetName val="7"/>
      <sheetName val="6"/>
      <sheetName val="5"/>
      <sheetName val="11"/>
      <sheetName val="10"/>
      <sheetName val="2"/>
      <sheetName val="9"/>
      <sheetName val="Progress"/>
      <sheetName val="FORM X COST"/>
      <sheetName val="arab"/>
      <sheetName val="Request Bang Nan Sabaris"/>
      <sheetName val="RAB "/>
      <sheetName val="Satuan Dasar"/>
      <sheetName val="% Prog"/>
      <sheetName val="3-Upah"/>
      <sheetName val="geo-C1"/>
      <sheetName val="geo-C2"/>
      <sheetName val="BOQ Uluatu"/>
      <sheetName val="Analisa HS"/>
      <sheetName val="1001_9"/>
      <sheetName val="201_2"/>
      <sheetName val="301_1"/>
      <sheetName val="301_2"/>
      <sheetName val="301_3"/>
      <sheetName val="301_4"/>
      <sheetName val="301_5"/>
      <sheetName val="403"/>
      <sheetName val="404"/>
      <sheetName val="407"/>
      <sheetName val="408"/>
      <sheetName val="501_2"/>
      <sheetName val="501_6"/>
      <sheetName val="501_7"/>
      <sheetName val="Daf. An"/>
      <sheetName val="gby"/>
      <sheetName val="Evaporator"/>
      <sheetName val="Sheet5"/>
      <sheetName val="TRIWULAN 3"/>
      <sheetName val="APRIL'02"/>
      <sheetName val="SAP"/>
      <sheetName val="Testing"/>
      <sheetName val="nc-m"/>
      <sheetName val="pivot1"/>
      <sheetName val="BAli 7050"/>
      <sheetName val="Ref"/>
      <sheetName val="Base Info"/>
      <sheetName val="SCH12"/>
      <sheetName val="RKP-BOQ"/>
      <sheetName val="tbl_tarip"/>
      <sheetName val="TEKNIS"/>
      <sheetName val="610.04"/>
      <sheetName val="610.06"/>
      <sheetName val="610.07"/>
      <sheetName val="610.08"/>
      <sheetName val="RPP01 6"/>
      <sheetName val="amtek"/>
      <sheetName val="Urugan Pasir"/>
      <sheetName val="BoQ Total_lama"/>
      <sheetName val="Input Data"/>
      <sheetName val="HrgSatRiil"/>
      <sheetName val="PROD 01-1(2)"/>
      <sheetName val="예산M4A"/>
      <sheetName val="Analisa BOW 07"/>
      <sheetName val="F1771-II"/>
      <sheetName val="Family"/>
      <sheetName val="SEC-6"/>
      <sheetName val="A-HC"/>
      <sheetName val="Price Persiapan dan Penunjang"/>
      <sheetName val="LAUT"/>
      <sheetName val="Break Down"/>
      <sheetName val="DB-PU"/>
      <sheetName val="SCORE_RC_Code"/>
      <sheetName val="HD BAHAN"/>
      <sheetName val="BOQ CONTRACT WK"/>
      <sheetName val="TL"/>
      <sheetName val="GIRDER 2"/>
      <sheetName val="Utilitas Plant"/>
      <sheetName val="URUTAN PLANT"/>
      <sheetName val="PRIST LIST"/>
      <sheetName val="SPI"/>
      <sheetName val="MPB-01"/>
      <sheetName val="Sales Rental"/>
      <sheetName val="AA.1.1 BNI"/>
      <sheetName val="DATA2017"/>
      <sheetName val="DATAOKT"/>
      <sheetName val="Exchange Rates"/>
      <sheetName val="PROJ CASH"/>
      <sheetName val="HARGA AT"/>
      <sheetName val="HS KALIJATI"/>
      <sheetName val="FC switches"/>
      <sheetName val="7.PEK-STRUKTUR"/>
      <sheetName val="EVAL-ANAL"/>
      <sheetName val="Analisa &amp; Upah"/>
      <sheetName val="fcsp-w"/>
      <sheetName val="REGISTER(1)"/>
      <sheetName val="Basic "/>
      <sheetName val="Gerbang Tol (4 Pulau)"/>
      <sheetName val="Sch1"/>
      <sheetName val="bangunan penunjang"/>
      <sheetName val="Definitions"/>
      <sheetName val="Hotel Stats"/>
      <sheetName val="CAT_HRG"/>
      <sheetName val="Bag_9"/>
      <sheetName val="Harsat Pekerjaan"/>
      <sheetName val="ANAL-"/>
      <sheetName val="SNI UPAH BAHAN"/>
      <sheetName val="Link_in"/>
      <sheetName val="ProjInfo"/>
      <sheetName val="ACUANBARU"/>
      <sheetName val="SmDaya"/>
      <sheetName val="HYPOTHESES"/>
      <sheetName val="FORM BQ TL PRATU 4cct"/>
      <sheetName val="DIV 5 6"/>
      <sheetName val="Sat_Bahu"/>
      <sheetName val="Tunduk Panitia"/>
      <sheetName val="UPAH (2)"/>
      <sheetName val="Anls-Um"/>
      <sheetName val="B.2.1 NON STD_PEMAT &amp; DDG PNHN"/>
      <sheetName val="milydpp"/>
      <sheetName val="DHSBU"/>
      <sheetName val="Div.2 Pek. tanah"/>
      <sheetName val="Div.3 Pek.pondasi"/>
      <sheetName val="Divisi 3 pek.beton"/>
      <sheetName val="Div.4 Pek. Pasangan dinding"/>
      <sheetName val="Divisi 4 Pekerjaan Plesteran "/>
      <sheetName val="TOKO UPAH &amp; BAHAN"/>
      <sheetName val="Ongkos Angkut"/>
      <sheetName val=" UPAH &amp; BAHAN"/>
      <sheetName val="Daf_Anl"/>
      <sheetName val="Biaya Alat"/>
      <sheetName val="PPSTA-Binlola"/>
      <sheetName val="RAB_ASRAMA_(7.A)"/>
      <sheetName val="1-air"/>
      <sheetName val="VLOOK"/>
      <sheetName val="Mobil"/>
      <sheetName val=" UPAH BAHAN"/>
      <sheetName val="new급여T(4을-운전)"/>
      <sheetName val="Harga Bahan &amp; Upah"/>
      <sheetName val="greg+hijri"/>
      <sheetName val="AUDIT 3 THN TERAKHIR"/>
      <sheetName val="Pen Macadam"/>
      <sheetName val="Cambi Combined"/>
      <sheetName val="B_Q__breakdown_(0723_2)_(USD)"/>
      <sheetName val="Project_Brief"/>
      <sheetName val="ASME_B_36_10_M"/>
      <sheetName val="STR_CANCEL_"/>
      <sheetName val="Uph&amp;bhn"/>
      <sheetName val="Grading Tahap 1"/>
      <sheetName val="piping"/>
      <sheetName val="elec-ins"/>
      <sheetName val="hs-str"/>
      <sheetName val="hs_str"/>
      <sheetName val="Gorong2"/>
      <sheetName val="Aspal"/>
      <sheetName val="measarun"/>
      <sheetName val="Tiket Binder"/>
      <sheetName val="UPH BHN"/>
      <sheetName val="HRGBHN"/>
      <sheetName val="Basic P"/>
      <sheetName val="Koordinat"/>
      <sheetName val="JADWAL BAHAN"/>
      <sheetName val="analisa print"/>
      <sheetName val="SNI FIX"/>
      <sheetName val="XY"/>
      <sheetName val="Dafhrg"/>
      <sheetName val="itungan"/>
      <sheetName val="Bahan&amp;Upah"/>
      <sheetName val="PENGAL yg Dilaksanakan"/>
      <sheetName val="List RFP"/>
      <sheetName val="Stcr"/>
      <sheetName val="h.vol"/>
      <sheetName val="sektor"/>
      <sheetName val="09StrukFas"/>
      <sheetName val="Daftar Customer"/>
      <sheetName val="Whole Month USD"/>
      <sheetName val="SUM-IF"/>
      <sheetName val="BREAKDOWN(철거설치)"/>
      <sheetName val="산출근거#2-3"/>
      <sheetName val="6PILE  (돌출)"/>
      <sheetName val="CTEMCOST"/>
      <sheetName val="S"/>
      <sheetName val="Anls use"/>
      <sheetName val="NP_tanah1"/>
      <sheetName val="NP_umum1"/>
      <sheetName val="Rek_Anal1"/>
      <sheetName val="S_Kurva"/>
      <sheetName val="PHU_05"/>
      <sheetName val="RAB_AR&amp;STR"/>
      <sheetName val="JADWAL_PELAKSANAAN"/>
      <sheetName val="Rekap_Anl"/>
      <sheetName val="UPAH_DAN_BAHAN"/>
      <sheetName val="REKAP__(1)"/>
      <sheetName val="Harga_Mat_"/>
      <sheetName val="Agg_Ksr&amp;Hls"/>
      <sheetName val="10_1_(1)"/>
      <sheetName val="10_1_(2)"/>
      <sheetName val="10_1_(3)"/>
      <sheetName val="10_1_(4)"/>
      <sheetName val="10_1_(5)"/>
      <sheetName val="5.BANG I"/>
      <sheetName val="DUB11 Summary (BSP)"/>
      <sheetName val="std detail"/>
      <sheetName val="HARVEST02"/>
      <sheetName val="COMM"/>
      <sheetName val="BQ(RAB)_(2)9"/>
      <sheetName val="BQ(RAB)_(3)9"/>
      <sheetName val="adukan_9"/>
      <sheetName val="Analisa_Alat9"/>
      <sheetName val="Pas_batu9"/>
      <sheetName val="Alat_Kudus9"/>
      <sheetName val="Kap_Alat9"/>
      <sheetName val="Analisa_SNI_STANDART_8"/>
      <sheetName val="H_Satuan9"/>
      <sheetName val="Fill_this_out_first___16"/>
      <sheetName val="Fill_this_out_first___17"/>
      <sheetName val="struktur_tdk_dipakai8"/>
      <sheetName val="HRG_BAHAN_&amp;_UPAH_okk8"/>
      <sheetName val="Analis_Kusen_okk8"/>
      <sheetName val="Cover_Daf-28"/>
      <sheetName val="HARGA_BAHAN8"/>
      <sheetName val="D___W_sizes8"/>
      <sheetName val="AnalisaSIPIL_RIIL_RAP8"/>
      <sheetName val="HRG_BHN8"/>
      <sheetName val="BQ_ARS8"/>
      <sheetName val="Spec_ME8"/>
      <sheetName val="Jembatan_I8"/>
      <sheetName val="PEMBESIAN_BALOK_tukang_(2)8"/>
      <sheetName val="Rekap_Prelim8"/>
      <sheetName val="DAFTAR_78"/>
      <sheetName val="HARGA_MATERIAL8"/>
      <sheetName val="Man_Power___Comp8"/>
      <sheetName val="B_-_Norelec8"/>
      <sheetName val="Harsat_Upah8"/>
      <sheetName val="C__Analisa_8"/>
      <sheetName val="Analisa_RAP7"/>
      <sheetName val="IN_OUT8"/>
      <sheetName val="Perm__Test7"/>
      <sheetName val="Man_Power_&amp;_Comp7"/>
      <sheetName val="Up_&amp;_bhn7"/>
      <sheetName val="unit_price7"/>
      <sheetName val="AnalisaSIPIL_RIIL7"/>
      <sheetName val="rab_lt_2_bo8"/>
      <sheetName val="A-11_Steel_Str8"/>
      <sheetName val="A-03_Pile8"/>
      <sheetName val="Master_1_07"/>
      <sheetName val="Conn__Lib7"/>
      <sheetName val="Harga_Bahan_&amp;_Upah_7"/>
      <sheetName val="1_197"/>
      <sheetName val="Ana__PU7"/>
      <sheetName val="Harga_Satuan7"/>
      <sheetName val="Eng_Hrs_(HO)7"/>
      <sheetName val="Time_Schedule7"/>
      <sheetName val="Format_Report-for_analysis_onl7"/>
      <sheetName val="1__BQ7"/>
      <sheetName val="Uraian_Teknis7"/>
      <sheetName val="RM_IA5"/>
      <sheetName val="2__BQ7"/>
      <sheetName val="Analisa_27"/>
      <sheetName val="MAT'L_LIST7"/>
      <sheetName val="Cover_Daf_28"/>
      <sheetName val="2__MVAC_R17"/>
      <sheetName val="ANALISA_railing7"/>
      <sheetName val="Off_+_Wh7"/>
      <sheetName val="rekap_mekanikal7"/>
      <sheetName val="Str_BT7"/>
      <sheetName val="Posisi_Biaya7"/>
      <sheetName val="BD_Div-2_sd_7_67"/>
      <sheetName val="GRAND_TOTAL7"/>
      <sheetName val="01A-_RAB7"/>
      <sheetName val="3_17"/>
      <sheetName val="Fin_Sum7"/>
      <sheetName val="Daftar_Upah7"/>
      <sheetName val="Agregat_Halus_&amp;_Kasar7"/>
      <sheetName val="MC_strp_CoDa_7"/>
      <sheetName val="Galian_batu7"/>
      <sheetName val="Volume_17"/>
      <sheetName val="3_4-PIPE7"/>
      <sheetName val="List_Material7"/>
      <sheetName val="RAB_SEKRETARIAT_(1)7"/>
      <sheetName val="HB_7"/>
      <sheetName val="_schedule_AMD-2_Rev_III7"/>
      <sheetName val="405BQBAK-ME_26_bakrie7"/>
      <sheetName val="HRGA_SATUAN_UPAH-BAHAN7"/>
      <sheetName val="MAT'L_LLIST7"/>
      <sheetName val="Harga_Upah+Bahan7"/>
      <sheetName val="B_Q_20077"/>
      <sheetName val="D_&amp;_W_sizes5"/>
      <sheetName val="_7"/>
      <sheetName val="Isolasi_Luar5"/>
      <sheetName val="rab_me_(by_owner)_7"/>
      <sheetName val="BQ_(by_owner)7"/>
      <sheetName val="rab_me_(fisik)7"/>
      <sheetName val="Public_Area7"/>
      <sheetName val="Isolasi_Luar_Dalam5"/>
      <sheetName val="H__Satuan7"/>
      <sheetName val="Analisa_Upah_&amp;_Bahan_Plum7"/>
      <sheetName val="REKAP_TOTAL7"/>
      <sheetName val="Kurva_S_(barch-bulanan-25)7"/>
      <sheetName val="SELISIH_HARGA7"/>
      <sheetName val="Monitoring_Progres5"/>
      <sheetName val="3_Sch_ch7"/>
      <sheetName val="Master_Edit7"/>
      <sheetName val="JPC_Breakdown_Price7"/>
      <sheetName val="CHITIET_VL_NC7"/>
      <sheetName val="플랜트_설치5"/>
      <sheetName val="DAFTAR_HARGA7"/>
      <sheetName val="D_5243-ARAMCO7"/>
      <sheetName val="D-4801_OXY7"/>
      <sheetName val="Ope_FC5"/>
      <sheetName val="PPh_227"/>
      <sheetName val="2_2_BQ7"/>
      <sheetName val="BQ_Detail7"/>
      <sheetName val="Bangunan_Utama_B7"/>
      <sheetName val="U__div_27"/>
      <sheetName val="HB_me7"/>
      <sheetName val="fr_BS7"/>
      <sheetName val="BQ_Rekapitulasi__Akhir5"/>
      <sheetName val="Fire_Alarm7"/>
      <sheetName val="analisa_hor5"/>
      <sheetName val="BOQ_Full5"/>
      <sheetName val="1_1_ALAT_TULIS_KANTOR5"/>
      <sheetName val="harga_dasar6"/>
      <sheetName val="Analisa_Harsat7"/>
      <sheetName val="Sumber_Daya7"/>
      <sheetName val="Kuantitas_&amp;_Harga7"/>
      <sheetName val="1_2_용역비7"/>
      <sheetName val="공정계획(내부계획25%,내부w_f)5"/>
      <sheetName val="GRADASI_KELAS_A_(2)5"/>
      <sheetName val="timbunan_pilihan5"/>
      <sheetName val="cal_belakang5"/>
      <sheetName val="fill_in_first5"/>
      <sheetName val="RKP_PLUMBING5"/>
      <sheetName val="STAFFSCHED_5"/>
      <sheetName val="Daf_15"/>
      <sheetName val="Bill_of_Qty_MEP5"/>
      <sheetName val="Alat___Master5"/>
      <sheetName val="Alat__Jembatan5"/>
      <sheetName val="Dft__Hrg_Bahan5"/>
      <sheetName val="Perhit_Alat5"/>
      <sheetName val="AU_Zone5"/>
      <sheetName val="Price_Breakdown5"/>
      <sheetName val="GRAFIK_5"/>
      <sheetName val="Rekap_Biaya5"/>
      <sheetName val="PRY_03-1_(Amd1)5"/>
      <sheetName val="PP_ALAT5"/>
      <sheetName val="DIV_25"/>
      <sheetName val="Harsat_Bahan5"/>
      <sheetName val="Kalibrasi_Mock_(2)5"/>
      <sheetName val="Ts_Tahap_I_Kesehatan_&amp;_Bea_Cuk4"/>
      <sheetName val="RAB_20075"/>
      <sheetName val="RAB_&amp;_RCO_OWNER_VERS_5"/>
      <sheetName val="CP3_Rkp3"/>
      <sheetName val="SCH_Total4"/>
      <sheetName val="Analisa_Harga_Satuan5"/>
      <sheetName val="Tie_Beam_GN3"/>
      <sheetName val="Tangga_GN3"/>
      <sheetName val="Kurva_S5"/>
      <sheetName val="Relokasi_PDAM5"/>
      <sheetName val="Daf_Alat5"/>
      <sheetName val="Jadual_Alat5"/>
      <sheetName val="Daftar_MPU5"/>
      <sheetName val="2_15"/>
      <sheetName val="2_3_(3)5"/>
      <sheetName val="SK_6(1)5"/>
      <sheetName val="SK_6(2)5"/>
      <sheetName val="3_1(1)5"/>
      <sheetName val="3_1(8)5"/>
      <sheetName val="3_2(1)5"/>
      <sheetName val="3_3(1)5"/>
      <sheetName val="SK_6_095"/>
      <sheetName val="5_1(2)5"/>
      <sheetName val="5_6(1)5"/>
      <sheetName val="5_7(1)5"/>
      <sheetName val="5_7(2)5"/>
      <sheetName val="6_1(1)5"/>
      <sheetName val="6_1(2)5"/>
      <sheetName val="6_3(1)5"/>
      <sheetName val="6_3(5a)5"/>
      <sheetName val="6_3(6c)5"/>
      <sheetName val="6_3(7a)5"/>
      <sheetName val="6_5(1a)5"/>
      <sheetName val="7_1(7)5"/>
      <sheetName val="7_1(10)5"/>
      <sheetName val="7_2_(9)5"/>
      <sheetName val="7_2_(10)5"/>
      <sheetName val="7_3(1)5"/>
      <sheetName val="7_6_(1)5"/>
      <sheetName val="7_10(1)5"/>
      <sheetName val="7_15(2)5"/>
      <sheetName val="7_15(9)5"/>
      <sheetName val="11_1(1)5"/>
      <sheetName val="11_1(3)a5"/>
      <sheetName val="11_1(7)5"/>
      <sheetName val="11_1(10)5"/>
      <sheetName val="NP_(2)5"/>
      <sheetName val="BQ_Arsit5"/>
      <sheetName val="An_HarSatPek5"/>
      <sheetName val="Sat_Bah_&amp;_Up5"/>
      <sheetName val="F1c_DATA_ADM65"/>
      <sheetName val="Owning_cost_Alat5"/>
      <sheetName val="Orgs_Proy4"/>
      <sheetName val="Daf_Harga5"/>
      <sheetName val="Vendor_Information5"/>
      <sheetName val="Shares_Outstanding3"/>
      <sheetName val="B_U_ARC__POS_JAGA3"/>
      <sheetName val="Cont__Fabrikasi3"/>
      <sheetName val="Sur_Site3"/>
      <sheetName val="B_1_Engineering3"/>
      <sheetName val="B_2_6_Proc_HSE_MT3"/>
      <sheetName val="Mobilisasi_&amp;_Demob3"/>
      <sheetName val="B_2_5_Proc_&amp;_Constr_Civil13"/>
      <sheetName val="B_2_3_Proc_&amp;_Constr_Electrical3"/>
      <sheetName val="B_2_4_Proc_&amp;_Constr_Instru3"/>
      <sheetName val="B_2_1_Proc_&amp;_Constr_Mech_3"/>
      <sheetName val="B_2_2_Proc_&amp;_Constr_Pipe_3"/>
      <sheetName val="A_1_Project_Management_EPCC3"/>
      <sheetName val="B_3_Pre_Com_&amp;_Start_Up3"/>
      <sheetName val="Work_Permit3"/>
      <sheetName val="Analisa_Teknik5"/>
      <sheetName val="Basic_Data4"/>
      <sheetName val="Scope_of_work7"/>
      <sheetName val="tam-kur_sipil7"/>
      <sheetName val="tam-kur_baja7"/>
      <sheetName val="har_sat7"/>
      <sheetName val="M'trl_Baja7"/>
      <sheetName val="UPAH_KERJA7"/>
      <sheetName val="HARGA_ALAT6"/>
      <sheetName val="Rekap_Direct_Cost6"/>
      <sheetName val="Rekap_Tahap_15"/>
      <sheetName val="Weight_Bridge5"/>
      <sheetName val="Analisa_-Baku5"/>
      <sheetName val="THPDMoi__(2)5"/>
      <sheetName val="dongia_(2)5"/>
      <sheetName val="TONG_HOP_VL-NC5"/>
      <sheetName val="TONGKE3p_5"/>
      <sheetName val="TH_VL,_NC,_DDHT_Thanhphuoc5"/>
      <sheetName val="DON_GIA5"/>
      <sheetName val="t-h_HA_THE5"/>
      <sheetName val="CHITIET_VL-NC-TT_-1p5"/>
      <sheetName val="TONG_HOP_VL-NC_TT5"/>
      <sheetName val="TH_XL5"/>
      <sheetName val="CHITIET_VL-NC5"/>
      <sheetName val="CHITIET_VL-NC-TT-3p5"/>
      <sheetName val="KPVC-BD_5"/>
      <sheetName val="ELEMENT_SUM5"/>
      <sheetName val="00_Jumlah_Total5"/>
      <sheetName val="D3_15"/>
      <sheetName val="Hrg_Sat6"/>
      <sheetName val="RAB_J18_4"/>
      <sheetName val="FIRE_FIGHTING5"/>
      <sheetName val="Jati_Gede5"/>
      <sheetName val="est_proy5"/>
      <sheetName val="UnitRateA_1_II5"/>
      <sheetName val="pay_items5"/>
      <sheetName val="ANALISA_UTAMA4"/>
      <sheetName val="B_Kim20104"/>
      <sheetName val="SATUAN_JADI_4"/>
      <sheetName val="Supl_X5"/>
      <sheetName val="REF_ONLY5"/>
      <sheetName val="4-Basic_Price4"/>
      <sheetName val="PROGRESS_BULAN3"/>
      <sheetName val="Analisa_Bor4"/>
      <sheetName val="Alat_Berat4"/>
      <sheetName val="Penyusutan_Kendaraan5"/>
      <sheetName val="TB(Koordinat_XY)_(OK)4"/>
      <sheetName val="Mat_Real4"/>
      <sheetName val="Proyeksi_2017_Update_3_april4"/>
      <sheetName val="daf_kh4"/>
      <sheetName val="DRUP_(ASLI)5"/>
      <sheetName val="DIV_14"/>
      <sheetName val="13_Nangakara_Weir4"/>
      <sheetName val="14_Irr_Canal_Work4"/>
      <sheetName val="15_Irr__Struc_Work4"/>
      <sheetName val="16_Pipe_Inst_4"/>
      <sheetName val="18_Lateral_Pipe4"/>
      <sheetName val="RBP-_25"/>
      <sheetName val="BL-_(JOB)5"/>
      <sheetName val="harga_dasar_T-M-A5"/>
      <sheetName val="Unit_Rate5"/>
      <sheetName val="An__Harga4"/>
      <sheetName val="Rekap_(2)3"/>
      <sheetName val="Man_Power3"/>
      <sheetName val="Data_Tower3"/>
      <sheetName val="faktor_&amp;_disc4"/>
      <sheetName val="BQ_All_24"/>
      <sheetName val="Bill_No_14"/>
      <sheetName val="Analis_(2)4"/>
      <sheetName val="RAP_FLAT+OPEN4"/>
      <sheetName val="An_H_Sat_Pek_Ut4"/>
      <sheetName val="Anls_Teknis3"/>
      <sheetName val="Harga_Sat_APP5"/>
      <sheetName val="Rek_An5"/>
      <sheetName val="7_공정표5"/>
      <sheetName val="Galian_15"/>
      <sheetName val="LAL_-_PASAR_PAGI_5"/>
      <sheetName val="Schedule_11a5"/>
      <sheetName val="Septick_tank5"/>
      <sheetName val="DATA_PROYEK5"/>
      <sheetName val="Rekap_15"/>
      <sheetName val="RPP01_35"/>
      <sheetName val="1_B5"/>
      <sheetName val="Skedjul_Rev4"/>
      <sheetName val="time_scedul_4"/>
      <sheetName val="F-PLT_BB3"/>
      <sheetName val="GAL_DKK_BB3"/>
      <sheetName val="BACK_HARIAN_GAL_DKK_BB3"/>
      <sheetName val="BACKUP_GAL_DKK_SB3"/>
      <sheetName val="GAL_DKK_SB3"/>
      <sheetName val="F-PLT_SB3"/>
      <sheetName val="BESI_FP_BB3"/>
      <sheetName val="BESI_FP_SB3"/>
      <sheetName val="RKP_BESI_PONDASI3"/>
      <sheetName val="DAFT_ALAT,UPAH_&amp;_MAT4"/>
      <sheetName val="Harga_Upah4"/>
      <sheetName val="sch_1_24"/>
      <sheetName val="BoQ_C43"/>
      <sheetName val="B_T3"/>
      <sheetName val="NMS_Configuration3"/>
      <sheetName val="bhn_FINAL3"/>
      <sheetName val="List_of_Material_Price3"/>
      <sheetName val="Bahan_&amp;_Upah3"/>
      <sheetName val="Upah_&amp;_Bahan3"/>
      <sheetName val="Analisa_STR4"/>
      <sheetName val="Rekap_RAP_real_(2)4"/>
      <sheetName val="1_23"/>
      <sheetName val="Sales_Parameter3"/>
      <sheetName val="Cash_Flow_bulanan3"/>
      <sheetName val="Sort_34"/>
      <sheetName val="Metod_TWR3"/>
      <sheetName val="rating_curve4"/>
      <sheetName val="Cost_Summary4"/>
      <sheetName val="Daf__Upah_&amp;_Bah3"/>
      <sheetName val="CloseOuts_by_Package3"/>
      <sheetName val="Risalah_KOM4"/>
      <sheetName val="LPS_APRL'084"/>
      <sheetName val="rekap_bahan_dan_alat4"/>
      <sheetName val="MAP_GAB3"/>
      <sheetName val="7_1(3)3"/>
      <sheetName val="Currency_Rate4"/>
      <sheetName val="Daftar_Upah&amp;Bahan4"/>
      <sheetName val="Daftar_Upax3"/>
      <sheetName val="OH_Mall3"/>
      <sheetName val="TAMBAH_KURANG3"/>
      <sheetName val="BSP_Medium_Class3"/>
      <sheetName val="BSP_Sch__403"/>
      <sheetName val="Upah_4"/>
      <sheetName val="K_Lokal4"/>
      <sheetName val="B_D_AHS64"/>
      <sheetName val="TEST_CASE4"/>
      <sheetName val="form_evaluasi4"/>
      <sheetName val="HArga_BAhan_ME4"/>
      <sheetName val="EE_(3)4"/>
      <sheetName val="pek_tanah_utk_irigasi4"/>
      <sheetName val="Analisa_(ok)3"/>
      <sheetName val="5_1-5_4(1)-5_4(2)3"/>
      <sheetName val="DIV_33"/>
      <sheetName val="MOB_(2)3"/>
      <sheetName val="A_Card3"/>
      <sheetName val="D_Kamar3"/>
      <sheetName val="Form_Harga3"/>
      <sheetName val="MASTER_Alat3"/>
      <sheetName val="Alat_B3"/>
      <sheetName val="Bahan_B3"/>
      <sheetName val="Upah_B3"/>
      <sheetName val="Luas_Timb_I3"/>
      <sheetName val="Schedule_023"/>
      <sheetName val="ANALISA_PEK_UMUM3"/>
      <sheetName val="hrg-sat_pek3"/>
      <sheetName val="PERALATAN_PROYEK_GOL_III_A3"/>
      <sheetName val="AHS_6_3a_(_2a_)3"/>
      <sheetName val="HS_BHN&amp;UPAH3"/>
      <sheetName val="rekap_str_ars3"/>
      <sheetName val="Analisa_Neraca3"/>
      <sheetName val="DHS_AC3"/>
      <sheetName val="HSBU_ANA3"/>
      <sheetName val="BARU-4_3"/>
      <sheetName val="F_1_1_G_ST_1A3"/>
      <sheetName val="Morsip_Ht_Julu3"/>
      <sheetName val="C_163"/>
      <sheetName val="C_193"/>
      <sheetName val="C_213"/>
      <sheetName val="C_233"/>
      <sheetName val="C_253"/>
      <sheetName val="C_73"/>
      <sheetName val="C_93"/>
      <sheetName val="1_General_Item2"/>
      <sheetName val="2_Sorinangka_Weir2"/>
      <sheetName val="3_Irr_Canal_Work2"/>
      <sheetName val="4_Irr_Struc_Work2"/>
      <sheetName val="6_Tertiary_Work2"/>
      <sheetName val="D10_LS-Rutin2"/>
      <sheetName val="bahan_&amp;_SATPEK2"/>
      <sheetName val="Time_Schedulle2"/>
      <sheetName val="upah_bahan2"/>
      <sheetName val="Harga_S_Dasar2"/>
      <sheetName val="Anal__Alat2"/>
      <sheetName val="DATA_22"/>
      <sheetName val="Stay_Cable_PDMR22"/>
      <sheetName val="REKAP_VOLUME2"/>
      <sheetName val="Rekap_Tanpa_Prelim2"/>
      <sheetName val="REKAP_20082"/>
      <sheetName val="PRELIM_PRECAST_SYS2"/>
      <sheetName val="SAN_REDUCED_12"/>
      <sheetName val="Rinc_Ged_A_(G_Utama)2"/>
      <sheetName val="w't_table2"/>
      <sheetName val="anal_P2"/>
      <sheetName val="Rekap_Budget_R02"/>
      <sheetName val="Eq__Mobilization2"/>
      <sheetName val="5201_20042"/>
      <sheetName val="Cover_(sh_1)2"/>
      <sheetName val="Dsr_Hitung"/>
      <sheetName val="RT13526_CPI"/>
      <sheetName val="hrg_uph+bhn"/>
      <sheetName val="U_P_"/>
      <sheetName val="OPEX"/>
      <sheetName val="DAF 2 _Ars Mall_"/>
      <sheetName val="예산내역"/>
      <sheetName val="총괄수지표"/>
      <sheetName val="97 사업추정(WEKI)"/>
      <sheetName val="REKAP (for consument)New"/>
      <sheetName val="IBASE"/>
      <sheetName val="Balance Sheet"/>
      <sheetName val="FitOutConfCentre"/>
      <sheetName val="DivVII"/>
      <sheetName val="DivIV"/>
      <sheetName val="DivV"/>
      <sheetName val="DivVIII"/>
      <sheetName val="DivIII"/>
      <sheetName val="divII"/>
      <sheetName val="mobilisation"/>
      <sheetName val="rekI"/>
      <sheetName val="Form-3.3"/>
      <sheetName val="5-daftar Peralatan"/>
      <sheetName val="MPEL"/>
      <sheetName val="Debit Hasil Tank model"/>
      <sheetName val="ANALISA STR &amp; ARS"/>
      <sheetName val="UNIT-PRICE"/>
      <sheetName val="ANA.SAT"/>
      <sheetName val="Baru"/>
      <sheetName val="A. Spl&amp;Ars"/>
      <sheetName val="HARGA BAHAN MEE"/>
      <sheetName val="trafic"/>
      <sheetName val="div5"/>
      <sheetName val="rigid"/>
      <sheetName val="div6 "/>
      <sheetName val="div8"/>
      <sheetName val="Cek list"/>
      <sheetName val="memory"/>
      <sheetName val="Sheet15"/>
      <sheetName val="input_data_umum"/>
      <sheetName val="DATA_WP"/>
      <sheetName val="Receivables_from_customer_(3)"/>
      <sheetName val="Urai__Resap_pengikat"/>
      <sheetName val="CF_WORKSHEET"/>
      <sheetName val="RAB_KapukII"/>
      <sheetName val="1_General_"/>
      <sheetName val="AR_to_LSY"/>
      <sheetName val="Analisa_ARS"/>
      <sheetName val="ANALISA_TENDER"/>
      <sheetName val="PRY_01-3"/>
      <sheetName val="Estate_Housing"/>
      <sheetName val="RESUME_REALISASI"/>
      <sheetName val="Alat_tanah_dan_Struktur_(10-05)"/>
      <sheetName val="Alat_tanah_dan_Struktur_(03-09)"/>
      <sheetName val="PL_SPP_per_ton"/>
      <sheetName val="LAMP_2_2"/>
      <sheetName val="610_05"/>
      <sheetName val="Significant_Processes"/>
      <sheetName val="TRIWULAN_3"/>
      <sheetName val="WBS_2005"/>
      <sheetName val="Hrg_Satuan"/>
      <sheetName val="an_(1)"/>
      <sheetName val="B_me@"/>
      <sheetName val="Typical_Cross_Section"/>
      <sheetName val="Sat_Das"/>
      <sheetName val="Gaji_Pokok"/>
      <sheetName val="T__Proyek-Jabatan"/>
      <sheetName val="T__Lokasi"/>
      <sheetName val="T__Rumah"/>
      <sheetName val="T__Transport"/>
      <sheetName val="Grand_Sum_BT"/>
      <sheetName val="Input_Data"/>
      <sheetName val="hARGA_SAT4"/>
      <sheetName val="TBPP-PPKA_(%)_(2)2"/>
      <sheetName val="work_shop2"/>
      <sheetName val="DIV_92"/>
      <sheetName val="HALAMAN_1-602"/>
      <sheetName val="Anl_+1"/>
      <sheetName val="anal-drainase,tanah&amp;ps_batu2"/>
      <sheetName val="COST-PERSON-J_O_2"/>
      <sheetName val="HD_ALAT2"/>
      <sheetName val="MI(data_base)2"/>
      <sheetName val="RANKING_PELAPORAN2"/>
      <sheetName val="Uraian_Upah2"/>
      <sheetName val="TE_TS_FA_LAN_MATV1"/>
      <sheetName val="Page_12"/>
      <sheetName val="Tubing_&amp;_fitting1"/>
      <sheetName val="MARK-UP_HARGA_PENAWARAN1"/>
      <sheetName val="MVAC_(4)1"/>
      <sheetName val="RAW_MATERIALS_1"/>
      <sheetName val="input_data_umum1"/>
      <sheetName val="DATA_WP1"/>
      <sheetName val="Receivables_from_customer_(3)1"/>
      <sheetName val="Sat__Pek_1"/>
      <sheetName val="Bahan_3"/>
      <sheetName val="Pekerjaan_3"/>
      <sheetName val="ANAL_BOW1"/>
      <sheetName val="Urai__Resap_pengikat1"/>
      <sheetName val="CF_WORKSHEET1"/>
      <sheetName val="anl_beton2"/>
      <sheetName val="anl_mat2"/>
      <sheetName val="B_as2"/>
      <sheetName val="anl_sa2"/>
      <sheetName val="anl_mep2"/>
      <sheetName val="B_me2"/>
      <sheetName val="BQ_All-22"/>
      <sheetName val="MINGGU_B_14-172"/>
      <sheetName val="MINGGU_A_14-172"/>
      <sheetName val="MINGGU_F_14-172"/>
      <sheetName val="10_1_(1)1"/>
      <sheetName val="10_1_(2)1"/>
      <sheetName val="10_1_(3)1"/>
      <sheetName val="10_1_(4)1"/>
      <sheetName val="10_1_(5)1"/>
      <sheetName val="Modal_Kerja2"/>
      <sheetName val="Lamp_NRC_Item_(4)1"/>
      <sheetName val="anal_(4)1"/>
      <sheetName val="Harga_HSPK1"/>
      <sheetName val="Vol_Kusen_&amp;_Alm_(2)1"/>
      <sheetName val="Besi_&amp;_Bekisting-CBD_(2)1"/>
      <sheetName val="Backkomp-Java_(2)1"/>
      <sheetName val="analis_azaa1"/>
      <sheetName val="RAB_KapukII1"/>
      <sheetName val="7_4_anman1"/>
      <sheetName val="10_1(1)d1"/>
      <sheetName val="Analisa_6_81"/>
      <sheetName val="ana_3001"/>
      <sheetName val="Analisa_Gabungan1"/>
      <sheetName val="Analisa_RAB1"/>
      <sheetName val="Sch_Tender1"/>
      <sheetName val="Rekap_RAP1"/>
      <sheetName val="1_General_1"/>
      <sheetName val="Gedung_Kantor1"/>
      <sheetName val="D__Peralatan1"/>
      <sheetName val="Cco_(2)1"/>
      <sheetName val="rincian_A1"/>
      <sheetName val="Schedule_(1)1"/>
      <sheetName val="ANAL_KOEF1"/>
      <sheetName val="Rekap_Anl1"/>
      <sheetName val="PHU_051"/>
      <sheetName val="JADWAL_PELAKSANAAN1"/>
      <sheetName val="AR_to_LSY1"/>
      <sheetName val="ANALISA_TENDER1"/>
      <sheetName val="PRY_01-31"/>
      <sheetName val="Analisa_ARS1"/>
      <sheetName val="PL_SPP_per_ton1"/>
      <sheetName val="LAMP_2_21"/>
      <sheetName val="610_051"/>
      <sheetName val="Significant_Processes1"/>
      <sheetName val="Estate_Housing1"/>
      <sheetName val="RESUME_REALISASI1"/>
      <sheetName val="Alat_(2)1"/>
      <sheetName val="witholding_tax_list_cji_20011"/>
      <sheetName val="RAB_RIIL_kayu1"/>
      <sheetName val="Sat_Bah___Up1"/>
      <sheetName val="Hrg_Satuan1"/>
      <sheetName val="an_(1)1"/>
      <sheetName val="_PE-F-42_MR_9_Manpower1"/>
      <sheetName val="GRAND_REKAP1"/>
      <sheetName val="Alat_tanah_dan_Struktur_(10-051"/>
      <sheetName val="Alat_tanah_dan_Struktur_(03-091"/>
      <sheetName val="Hrg_Sat7"/>
      <sheetName val="TRIWULAN_31"/>
      <sheetName val="WBS_20051"/>
      <sheetName val="D3_(2)1"/>
      <sheetName val="Agg_A1"/>
      <sheetName val="Agg_B1"/>
      <sheetName val="AK-2004_(2)1"/>
      <sheetName val="CAB_21"/>
      <sheetName val="BQ_SCDB_LOT-101"/>
      <sheetName val="REKAP_ARSITEKTUR_1"/>
      <sheetName val="INPUT_HARGA1"/>
      <sheetName val="COVER_Sh_11"/>
      <sheetName val="Actual_&amp;_Valuation_by_PY1"/>
      <sheetName val="B_me@1"/>
      <sheetName val="PRINT_OUT2"/>
      <sheetName val="Analisa_Harga1"/>
      <sheetName val="RAB_PKD_1"/>
      <sheetName val="CF_Rp-USD1"/>
      <sheetName val="KOLAM_RENANG1"/>
      <sheetName val="jalan_akses1"/>
      <sheetName val="GRC_BELAKANG1"/>
      <sheetName val="vo_90_plafon_driveway1"/>
      <sheetName val="vo_90_plafon_driveway_(2)1"/>
      <sheetName val="D2_21"/>
      <sheetName val="B_Q__breakdown_(0723_2)_(USD)1"/>
      <sheetName val="ASME_B_36_10_M1"/>
      <sheetName val="Typical_Cross_Section1"/>
      <sheetName val="Grinding_by_Quarter1"/>
      <sheetName val="Gaji_Pokok1"/>
      <sheetName val="T__Proyek-Jabatan1"/>
      <sheetName val="T__Lokasi1"/>
      <sheetName val="T__Rumah1"/>
      <sheetName val="T__Transport1"/>
      <sheetName val="Grand_Sum_BT1"/>
      <sheetName val="AN_ALAT11"/>
      <sheetName val="Sat_Das1"/>
      <sheetName val="Input_Data1"/>
      <sheetName val="BQ-1A_prelim"/>
      <sheetName val="G_R300경비"/>
      <sheetName val="RAB_Keban_Jamong"/>
      <sheetName val="RAB_Rehab_Orong_Gedong"/>
      <sheetName val="RAB_Otak_Semu"/>
      <sheetName val="RAB_Rehab_Panoso"/>
      <sheetName val="RAB_Plam_Ngaong"/>
      <sheetName val="RAB_Semurung"/>
      <sheetName val="RAB_Semaya"/>
      <sheetName val="RAB_T_Ksaming"/>
      <sheetName val="HARGA_AT"/>
      <sheetName val="boq TOGAFU"/>
      <sheetName val="schedulle1"/>
      <sheetName val="PERSI"/>
      <sheetName val="TIDAK SEDERHANA_DC"/>
      <sheetName val="Steel-Twr"/>
      <sheetName val="4-MVAC"/>
      <sheetName val="cover (2)"/>
      <sheetName val="Calculation"/>
      <sheetName val="Harga MEP"/>
      <sheetName val="PERSON"/>
      <sheetName val="Jun 98"/>
      <sheetName val="Trading Statement"/>
      <sheetName val="PS"/>
      <sheetName val="Calculates"/>
      <sheetName val="LKVL_CK_HT_GD1"/>
      <sheetName val="TONG HOP VL_NC"/>
      <sheetName val="TH VL_ NC_ DDHT Thanhphuoc"/>
      <sheetName val="_REF"/>
      <sheetName val="Resume-Analisa"/>
      <sheetName val="Hrg Sat matrl + alat"/>
      <sheetName val="Hrg Sat Upah"/>
      <sheetName val="SAT UPH BHN"/>
      <sheetName val="ANA 1"/>
      <sheetName val="SAT PIPA-ACC"/>
      <sheetName val="ACWC"/>
      <sheetName val="Div.5"/>
      <sheetName val="SHAPE"/>
      <sheetName val="DAF-4"/>
      <sheetName val="BOM rekap"/>
      <sheetName val="bill 3.9"/>
      <sheetName val="GTS I PS"/>
      <sheetName val="Sheet1 (2)"/>
      <sheetName val="BILANG"/>
      <sheetName val="손익차9월2"/>
      <sheetName val="WORK"/>
      <sheetName val="Rekap_Anl_SNI"/>
      <sheetName val="Meth_"/>
      <sheetName val="H_Satuan_Dasar"/>
      <sheetName val="Codestable"/>
      <sheetName val="PRY01-1(2)"/>
      <sheetName val="H Sat Jembatan"/>
      <sheetName val="CH-RANC"/>
      <sheetName val="rESUME hDS"/>
      <sheetName val="A-ars"/>
      <sheetName val="2-Analisa"/>
      <sheetName val="Perhitungan Besi"/>
      <sheetName val="hsp-STR-ARS"/>
      <sheetName val="COA-17"/>
      <sheetName val="C-18"/>
      <sheetName val="coef"/>
      <sheetName val="15100"/>
      <sheetName val="노임이"/>
      <sheetName val="간접비 총괄표"/>
      <sheetName val="Mk Minor"/>
      <sheetName val="For Report-Akum"/>
      <sheetName val="IV.ARS VSP"/>
      <sheetName val="III.STR VSP "/>
      <sheetName val="schedule kurva s"/>
      <sheetName val="Sheet6"/>
      <sheetName val="BQ-SIPIL"/>
      <sheetName val="COST-SUM"/>
      <sheetName val="atap"/>
      <sheetName val="XL4Test5"/>
      <sheetName val="Anal. K"/>
      <sheetName val="+D7-RM"/>
      <sheetName val="350"/>
      <sheetName val="ES STG"/>
      <sheetName val="KUANTITY"/>
      <sheetName val="analisa upah_bahan"/>
      <sheetName val="div7-1"/>
      <sheetName val="igp_alt4"/>
      <sheetName val="An HS"/>
      <sheetName val="Interdata"/>
      <sheetName val="RKP-2"/>
      <sheetName val="BQ FORMAT LS"/>
      <sheetName val=" Analysis"/>
      <sheetName val="BAHAN  lap"/>
      <sheetName val="Analisa Baja"/>
      <sheetName val="analisa mekanik"/>
      <sheetName val="집계표"/>
      <sheetName val="L-R"/>
      <sheetName val="매각(6)"/>
      <sheetName val="RAB_STR"/>
      <sheetName val="Hrg_Bahan"/>
      <sheetName val="B.KONTRAK"/>
      <sheetName val="8LT 12"/>
      <sheetName val="progres BA"/>
      <sheetName val="Bipeg-U(12D2)"/>
      <sheetName val="Laba Rugi"/>
      <sheetName val="PRK"/>
      <sheetName val="23 switchgear 20 kv rev"/>
      <sheetName val="01 A"/>
      <sheetName val="RESUM-MON"/>
      <sheetName val="Inflasi $"/>
      <sheetName val="earth"/>
      <sheetName val="concrete&amp;fw"/>
      <sheetName val="massonry"/>
      <sheetName val="I-PPh"/>
      <sheetName val="I-PPh Final"/>
      <sheetName val="Basic price (3)"/>
      <sheetName val="Daf-Har-Pening"/>
      <sheetName val="Upah,Bahan,Alat"/>
      <sheetName val="AnSipil"/>
      <sheetName val="BQ Tahapan (Hrg Estimasi 2009)"/>
      <sheetName val="Inp"/>
      <sheetName val="DCF SD JUNI 04"/>
      <sheetName val="HARDAS-ALAT"/>
      <sheetName val="HARDAS-UPAH"/>
      <sheetName val="HARDAS-MAT"/>
      <sheetName val="rekon"/>
      <sheetName val="T-3.4 Cost of Equipment"/>
      <sheetName val="Rekap BQ"/>
      <sheetName val="Table 5"/>
      <sheetName val="Potongan"/>
      <sheetName val="BPM"/>
      <sheetName val="BPDP"/>
      <sheetName val="BQ_SCDB_LOT-102"/>
      <sheetName val="anal_(4)2"/>
      <sheetName val="DAF_PEKERJAAN2"/>
      <sheetName val="D__Peralatan2"/>
      <sheetName val="MVAC_(4)2"/>
      <sheetName val="DAF_PEKERJAAN1"/>
      <sheetName val="Rekap_Tanpa_Prelim3"/>
      <sheetName val="SAN_REDUCED_13"/>
      <sheetName val="PRELIM_PRECAST_SYS3"/>
      <sheetName val="BQ_SCDB_LOT-103"/>
      <sheetName val="Rinc_Ged_A_(G_Utama)3"/>
      <sheetName val="anal_(4)3"/>
      <sheetName val="DAF_PEKERJAAN3"/>
      <sheetName val="D__Peralatan3"/>
      <sheetName val="MVAC_(4)3"/>
      <sheetName val="REKAP_VOLUME3"/>
      <sheetName val="LMBAR ASISTENSI"/>
      <sheetName val="Quantity"/>
      <sheetName val="IPL_SCHEDULE"/>
      <sheetName val="jadwal"/>
      <sheetName val="h-013211-2"/>
      <sheetName val="ELEC_DCI"/>
      <sheetName val="INST_DCI"/>
      <sheetName val="Badng Kontrak"/>
      <sheetName val="Yields"/>
      <sheetName val="30Csg"/>
      <sheetName val="Daft 2.1"/>
      <sheetName val="TARIP"/>
      <sheetName val="Telepon"/>
      <sheetName val="MATV"/>
      <sheetName val="Hydran _ springkler"/>
      <sheetName val="Bid"/>
      <sheetName val="MC DPU BI"/>
      <sheetName val="Lamp-2 (Analisa)"/>
      <sheetName val="Daftar HSD Bahan dan Tenaga"/>
      <sheetName val="AHSD"/>
      <sheetName val="DU&amp;B"/>
      <sheetName val="analis_alat"/>
      <sheetName val="HSAT"/>
      <sheetName val="Lk PISP09"/>
      <sheetName val="BAHAN~"/>
      <sheetName val="UPAH~K"/>
      <sheetName val="Rekap Biaya Alat"/>
      <sheetName val="Ops Alat"/>
      <sheetName val="Sewa Alat"/>
      <sheetName val="RAPJadi"/>
      <sheetName val="Harga Upah + Bahan"/>
      <sheetName val="LK_PROGRAM B"/>
      <sheetName val="Lk_PROGRAM A"/>
      <sheetName val="schJAB"/>
      <sheetName val="ana;isa"/>
      <sheetName val="HSBU "/>
      <sheetName val="DAFT_ALAT,UPAH &amp; MAT.KD"/>
      <sheetName val="DAFT_HARG_SAT_PEK."/>
      <sheetName val="AN.BTNCOT (2)"/>
      <sheetName val="Antek Sheet Pile"/>
      <sheetName val="M.37 "/>
      <sheetName val="Anl-BM"/>
      <sheetName val="perenc.k3"/>
      <sheetName val="cover page"/>
      <sheetName val="304_06"/>
      <sheetName val="CEP Form"/>
      <sheetName val="Slots Forecast"/>
      <sheetName val="Bahan Upah"/>
      <sheetName val="Anal. Pancang"/>
      <sheetName val="CASE A1 CPP"/>
      <sheetName val="Factors"/>
      <sheetName val="Daf.Biaya sewa alat"/>
      <sheetName val="EQ_an"/>
      <sheetName val="UPAH-BAHAN BIMA"/>
      <sheetName val="AKP"/>
      <sheetName val="Panel,feeder,elek"/>
      <sheetName val="Daniel"/>
      <sheetName val="UnitRatePaket1"/>
      <sheetName val="SPI GMBH"/>
      <sheetName val="Sec I ML"/>
      <sheetName val="LOKASI RIG Litbang"/>
      <sheetName val="Tambahan Biaro"/>
      <sheetName val="SPEC"/>
      <sheetName val="RekapSemua"/>
      <sheetName val="Lt. Dasar"/>
      <sheetName val="Interior Melekat Lt. Dasar"/>
      <sheetName val="Lt. Atas"/>
      <sheetName val="Lt. Atap"/>
      <sheetName val="Lansekap"/>
      <sheetName val="Interior Melekat Lt. Atas"/>
      <sheetName val="Daf-sub"/>
      <sheetName val="An.Ars"/>
      <sheetName val="ana_san"/>
      <sheetName val="Ana Beton"/>
      <sheetName val="Versi QS"/>
      <sheetName val="dt-pns00"/>
      <sheetName val="lkalibrasi BENENAIN"/>
      <sheetName val="Daftar Harga Bahan"/>
      <sheetName val="3-DIV7(2)"/>
      <sheetName val="ANAL SNI CK"/>
      <sheetName val="ANALYS EXTERN"/>
      <sheetName val="BQ_E20_02_Rp_"/>
      <sheetName val="Analysis"/>
      <sheetName val="DbKtr"/>
      <sheetName val="hs_ars"/>
      <sheetName val="Particular Sch"/>
      <sheetName val="SHEDULE"/>
      <sheetName val="1.Rekap RAB"/>
      <sheetName val="rms remunerasi"/>
      <sheetName val="upah-prod"/>
      <sheetName val="Analisa Rumah Jaga"/>
      <sheetName val="cost_recovery1"/>
      <sheetName val="Control_Document1"/>
      <sheetName val="TABLE_DAYA_DUKUNG"/>
      <sheetName val="D5_-_telford"/>
      <sheetName val="Rekp_Alt"/>
      <sheetName val="bahan_kg"/>
      <sheetName val="harga_upah_dan_bahan"/>
      <sheetName val="Regen_Schedule1"/>
      <sheetName val="Rekap_"/>
      <sheetName val="an__struktur"/>
      <sheetName val="BASIC_PRICE_"/>
      <sheetName val="Dhtar_upah_bahan_dan_alat"/>
      <sheetName val="Upah_Bahan_Alat"/>
      <sheetName val="backup_mc_0"/>
      <sheetName val="Upah,Bahan,_Alat"/>
      <sheetName val="lamp__12"/>
      <sheetName val="Master_Dat"/>
      <sheetName val="_IB-PL-YTD"/>
      <sheetName val="Analisa_Quarry"/>
      <sheetName val="Devisi_3"/>
      <sheetName val="2_3_(4)"/>
      <sheetName val="H_Dasar"/>
      <sheetName val="5_NP"/>
      <sheetName val="Data_Pendukung"/>
      <sheetName val="LUMP_SUM"/>
      <sheetName val="hit_St&amp;Pr"/>
      <sheetName val="Harga_S_Dasar_UNTUK_IDISI"/>
      <sheetName val="inst_pemrintah"/>
      <sheetName val="_SAT_PL"/>
      <sheetName val="VLL_BAFF_SDLL"/>
      <sheetName val="Help-Pipe_Size"/>
      <sheetName val="Daf__An"/>
      <sheetName val="RAB_ME"/>
      <sheetName val="Analisa_HS"/>
      <sheetName val="3_14_Electrical_-_415V_(1)"/>
      <sheetName val="Material_List_T_55_M_"/>
      <sheetName val="NL290_WGACC_&amp;_DEHYDR_"/>
      <sheetName val="a_3-5_wtb_oct_2006-2"/>
      <sheetName val="PROD_01-1(2)"/>
      <sheetName val="Analisa_BOW_07"/>
      <sheetName val="Sta_0+250"/>
      <sheetName val="AHS_Aspal"/>
      <sheetName val="PEK_TANAH"/>
      <sheetName val="ASPAL_(14)"/>
      <sheetName val="metode_rutin"/>
      <sheetName val="Pers_n_Peny"/>
      <sheetName val="Section_2_MastlisteRev02"/>
      <sheetName val="Lt__1_(A)"/>
      <sheetName val="wf_"/>
      <sheetName val="SPEK_"/>
      <sheetName val="analisa_j91"/>
      <sheetName val="PL_(MONTHLY)"/>
      <sheetName val="Bangunan_Utama"/>
      <sheetName val="Ringkasan_(2)"/>
      <sheetName val="Rek_MC"/>
      <sheetName val="anspek_SLM"/>
      <sheetName val="R_A_B_"/>
      <sheetName val="PDS_U-1400"/>
      <sheetName val="1_Intro"/>
      <sheetName val="Cash_Out_Table"/>
      <sheetName val="Net_Cash_Table"/>
      <sheetName val="Spool_Index"/>
      <sheetName val="13_01(1)"/>
      <sheetName val="13_01(3)"/>
      <sheetName val="HSU_2016"/>
      <sheetName val="RAB_Temiling_"/>
      <sheetName val="Upah_bhn_mat"/>
      <sheetName val="Analis_harga"/>
      <sheetName val="Agg_Halus_&amp;_Kasar1"/>
      <sheetName val="Td_Tgn1"/>
      <sheetName val="DIV_7_Bj_TlG_PCp_ITP1"/>
      <sheetName val="CCO_1"/>
      <sheetName val="DIV__7_PAS__BTU_TGGA_1"/>
      <sheetName val="DIV_2_GAL_SAL1"/>
      <sheetName val="DIV_7_Bj_TlG_DPT1"/>
      <sheetName val="DIV_7_Bj_TlG_AbT_WW_PC_PIjk1"/>
      <sheetName val="DAFTAR_ISI"/>
      <sheetName val="MATERIAL_ANALISA"/>
      <sheetName val="bill_qty"/>
      <sheetName val="renc_mgn"/>
      <sheetName val="pro_ra_op"/>
      <sheetName val="UPAH_PEKERJA"/>
      <sheetName val="Menu_Utama"/>
      <sheetName val="alt_bsr_tahun_2007"/>
      <sheetName val="REKAPITULASI_(2)"/>
      <sheetName val="FORM_X_COST"/>
      <sheetName val="Request_Bang_Nan_Sabaris"/>
      <sheetName val="RAB_"/>
      <sheetName val="Satuan_Dasar"/>
      <sheetName val="%_Prog"/>
      <sheetName val="supporting_data"/>
      <sheetName val="Lembar_1_2_2"/>
      <sheetName val="Analisa_BOW_08_NP"/>
      <sheetName val="BOQ_Uluatu"/>
      <sheetName val="Lamp_8_7,9"/>
      <sheetName val="Dev_4"/>
      <sheetName val="Margin"/>
      <sheetName val="BABY"/>
      <sheetName val="BACK"/>
      <sheetName val="conc-mix"/>
      <sheetName val="hrg.bhn"/>
      <sheetName val="K-125"/>
      <sheetName val="dayvol WEDI"/>
      <sheetName val="HASAT DASAR"/>
      <sheetName val="Angka"/>
      <sheetName val="Mtd_Pelak"/>
      <sheetName val="CSD"/>
      <sheetName val="CAL"/>
      <sheetName val="working load at the btm ft."/>
      <sheetName val="stability check"/>
      <sheetName val="design criteria"/>
      <sheetName val="Feb-Mar"/>
      <sheetName val="Feb-Mar2"/>
      <sheetName val="Mar-Apr"/>
      <sheetName val="Mar-Apr2"/>
      <sheetName val="Mei - Jun (2)"/>
      <sheetName val="Mei-Juni (3)"/>
      <sheetName val="sept-okt"/>
      <sheetName val="ags-sept 18  (4)"/>
      <sheetName val="ags-sept 18  (3)"/>
      <sheetName val="nataru"/>
      <sheetName val="Nov-Des"/>
      <sheetName val="okt-nov 18"/>
      <sheetName val=" Novv-Des"/>
      <sheetName val=" oktt-novv"/>
      <sheetName val=" sept-oktt"/>
      <sheetName val="Juli-ags 18 "/>
      <sheetName val="Juli-Ags 18"/>
      <sheetName val="Juni-Juli 18"/>
      <sheetName val="Apr-Mei"/>
      <sheetName val="Juni-Juli"/>
      <sheetName val="sat-jadi"/>
      <sheetName val="Scd_RAB"/>
      <sheetName val="1771.2"/>
      <sheetName val="AnalisaSIPIL1"/>
      <sheetName val="REQDELTA"/>
      <sheetName val="FISIK RAB 2000"/>
      <sheetName val="2-JTW"/>
      <sheetName val="Coding"/>
      <sheetName val="주주명부&lt;끝&gt;"/>
      <sheetName val="F1771-V"/>
      <sheetName val="Tabel_Bantu"/>
      <sheetName val="rinci"/>
      <sheetName val="J"/>
      <sheetName val="Rp"/>
      <sheetName val="JANI (BOR 800)"/>
      <sheetName val="Cashflow_ref"/>
      <sheetName val="REKAP-1"/>
      <sheetName val="PRD 01-1"/>
      <sheetName val="shotcrete"/>
      <sheetName val="UG Excav"/>
      <sheetName val="HD UPAH"/>
      <sheetName val="MAT"/>
      <sheetName val="Biaya-Lat"/>
      <sheetName val="HS-2"/>
      <sheetName val="SPT TAHUNAN"/>
      <sheetName val="Rinc_Setoran Astek"/>
      <sheetName val="DPLK_PST"/>
      <sheetName val="jkk_takaful"/>
      <sheetName val="PROD 02"/>
      <sheetName val="HargaSat"/>
      <sheetName val="1195 B1"/>
      <sheetName val="Upah&amp; Bahan"/>
      <sheetName val="AKTIVA2007"/>
      <sheetName val="data_val"/>
      <sheetName val="Upah dan Bahan "/>
      <sheetName val="L 1"/>
      <sheetName val="Muncraaat-6"/>
      <sheetName val="Koefisien Cs dan G"/>
      <sheetName val=" summary (aque)"/>
      <sheetName val="34 stair ramp comp. (aque)"/>
      <sheetName val="Market Positioning"/>
      <sheetName val="ResAn"/>
      <sheetName val="6PILE__(돌출)"/>
      <sheetName val="BOM_rekap"/>
      <sheetName val="예총"/>
      <sheetName val="설계내역서"/>
      <sheetName val="MASTER BAHAN ME"/>
      <sheetName val="Anal Alat Type II A"/>
      <sheetName val="Assumption"/>
      <sheetName val="rkpm 2003"/>
      <sheetName val="DbCost"/>
      <sheetName val="HR Detail"/>
      <sheetName val="uph show-ars"/>
      <sheetName val="uph bgkl-ars"/>
      <sheetName val="fas"/>
      <sheetName val="BUL"/>
      <sheetName val="A(Rev.3)"/>
      <sheetName val="RISK REGISTER"/>
      <sheetName val="1001_15a (2)"/>
      <sheetName val="Checker"/>
      <sheetName val="D6-1b"/>
      <sheetName val="Bahan&amp; upah"/>
      <sheetName val="ES&amp;MB"/>
      <sheetName val="PGMN"/>
      <sheetName val="div mc"/>
      <sheetName val="pasangan"/>
      <sheetName val="Z"/>
      <sheetName val="SITE"/>
      <sheetName val="412src2"/>
      <sheetName val="RAB Infrastruktur"/>
      <sheetName val="B_U"/>
      <sheetName val="box culvert"/>
      <sheetName val="HM.MEK."/>
      <sheetName val="Factor"/>
      <sheetName val="NS Lanjutan"/>
      <sheetName val="STD Lanjutan"/>
      <sheetName val="K.311.TP"/>
      <sheetName val="K.323"/>
      <sheetName val="Rekap _2_"/>
      <sheetName val="ALAT1"/>
      <sheetName val="A+Supl."/>
      <sheetName val="HARGA (2)"/>
      <sheetName val="XLR_NoRangeSheet"/>
      <sheetName val="Upah&amp;Harga"/>
      <sheetName val="AHS (Kusen)"/>
      <sheetName val="Cost Center"/>
      <sheetName val="customer"/>
      <sheetName val="Sandi laba rugi"/>
      <sheetName val="surat _2_"/>
      <sheetName val="ALFA"/>
      <sheetName val="Tax Depreciation Mapping"/>
      <sheetName val="Asumsi by Own"/>
      <sheetName val="TB98,oct99&amp;sap99-WPL"/>
      <sheetName val="Worksheet-03"/>
      <sheetName val="Variables"/>
      <sheetName val="ELEKTRIKAL B1"/>
      <sheetName val="unit weight"/>
      <sheetName val="uu13"/>
      <sheetName val="Permanent info"/>
      <sheetName val="data-2"/>
      <sheetName val="BAHN"/>
      <sheetName val="hrg_alt"/>
      <sheetName val="EI511"/>
      <sheetName val="EI611"/>
      <sheetName val="EI-731"/>
      <sheetName val="Analis Kusen 1 ESKALASI"/>
      <sheetName val="CiMaPlbStd"/>
      <sheetName val="M"/>
      <sheetName val="Basic AHS"/>
      <sheetName val="LOAN"/>
      <sheetName val="KONTRAK"/>
      <sheetName val="PROG"/>
      <sheetName val="MyTugas"/>
      <sheetName val="UPH.BHN.ALT."/>
      <sheetName val="REK ANL"/>
      <sheetName val="onsite"/>
      <sheetName val="UPH"/>
      <sheetName val="BASELINE_2"/>
      <sheetName val="BASELINE_3"/>
      <sheetName val="BASELINE_4"/>
      <sheetName val="個案9411"/>
      <sheetName val="8LT_12"/>
      <sheetName val="PEF16_0D"/>
      <sheetName val="UP MINOR"/>
      <sheetName val="Daftar BOQ"/>
      <sheetName val="Reference"/>
      <sheetName val="Rekap Ans"/>
      <sheetName val="B7"/>
      <sheetName val="Tanah"/>
      <sheetName val="K-2007"/>
      <sheetName val="DKH-1"/>
      <sheetName val="Analisa MEP"/>
      <sheetName val="Rekap-Kintoko"/>
      <sheetName val="Rev. RBP-KP"/>
      <sheetName val="Rev RBP-1 "/>
      <sheetName val="BAHAN (2)"/>
      <sheetName val="Tenaga kerja (1)"/>
      <sheetName val="Upah-Bahan-Alat"/>
      <sheetName val="Lamp-2_(Analisa)"/>
      <sheetName val="Anls Hrg Sat"/>
      <sheetName val="Anal__K"/>
      <sheetName val="HSBU_"/>
      <sheetName val="NP _2_"/>
      <sheetName val="STOK MAT"/>
      <sheetName val="SATDASAR"/>
      <sheetName val="MAJOR"/>
      <sheetName val="IPA1"/>
      <sheetName val="22"/>
      <sheetName val="2-asi-00"/>
      <sheetName val="komp"/>
      <sheetName val="bhn.cat"/>
      <sheetName val="B.U.A"/>
      <sheetName val="Div-6"/>
      <sheetName val="Div-4"/>
      <sheetName val="Div-8"/>
      <sheetName val="Rupa2"/>
      <sheetName val="Anls Bahan"/>
      <sheetName val="Catatan"/>
      <sheetName val="Bhn-Lokal"/>
      <sheetName val="bhn_Non Lokal"/>
      <sheetName val="Hujan BUlanan"/>
      <sheetName val="Hopf"/>
      <sheetName val="Sloof"/>
      <sheetName val="입찰안"/>
      <sheetName val="노임"/>
      <sheetName val="MAIN_TABLE"/>
      <sheetName val="II"/>
      <sheetName val="Hitung"/>
      <sheetName val="Param"/>
      <sheetName val="Notes to BS"/>
      <sheetName val="RAB (3)"/>
      <sheetName val="HS UPAH"/>
      <sheetName val="HS BAHAN"/>
      <sheetName val="HS ALAT"/>
      <sheetName val="O&amp;O"/>
      <sheetName val="KODEREKG"/>
      <sheetName val="anal.K"/>
      <sheetName val="3.PBK-01"/>
      <sheetName val="ANTISIPASI"/>
      <sheetName val="CASDIV"/>
      <sheetName val="CASLAP"/>
      <sheetName val="HUTDIV"/>
      <sheetName val="HUTLAP"/>
      <sheetName val="KPP-01"/>
      <sheetName val="RSK-01"/>
      <sheetName val="Bill Of Quantity"/>
      <sheetName val="From Hutang New"/>
      <sheetName val="ANALHASA"/>
      <sheetName val="ALAT-1"/>
      <sheetName val="DEV-9"/>
      <sheetName val="DEV-10.3"/>
      <sheetName val="DIV 8.1"/>
      <sheetName val="Daf.Harga"/>
      <sheetName val="BOQPUSJAL"/>
      <sheetName val="Urut kabupaten"/>
      <sheetName val="Basic Price - ALL"/>
      <sheetName val="Lap Mingguan"/>
      <sheetName val="Lamp-4 Sat-Das"/>
      <sheetName val="Lamp-4 Analisa"/>
      <sheetName val="HARGASATUN"/>
      <sheetName val="Const"/>
      <sheetName val="Analis Upah"/>
      <sheetName val="Mob. Progress"/>
      <sheetName val="mup"/>
      <sheetName val="Details Progress"/>
      <sheetName val="Lamp 2,3a,3b ANAL"/>
      <sheetName val="Pipa"/>
      <sheetName val="TENES"/>
      <sheetName val="Pasangan BAtu KAli"/>
      <sheetName val="KUANTITAS-PIPA"/>
      <sheetName val="Balok L.1"/>
      <sheetName val="Pengambil Kebijakan"/>
      <sheetName val="Kesesuaian Materi"/>
      <sheetName val="Pelaksana Kebijakan Umum (1)"/>
      <sheetName val="Urusan Pemerintahan"/>
      <sheetName val="UPAH BAHAN.4"/>
      <sheetName val="dasboard"/>
      <sheetName val="daftar.kuantita"/>
      <sheetName val="an.pemel.rutin"/>
      <sheetName val="an.mobilisasi"/>
      <sheetName val="an.dmpu"/>
      <sheetName val="metode.dmpu"/>
      <sheetName val="DAF-7"/>
      <sheetName val="HARGA DAN JASA ARS "/>
      <sheetName val="Bendung"/>
      <sheetName val="DIV. 7"/>
      <sheetName val="PANCANG BETON"/>
      <sheetName val="RAB JALUR TEMILING "/>
      <sheetName val="약품공급2"/>
      <sheetName val="Data UPA"/>
      <sheetName val="Basic DT"/>
      <sheetName val="1. Persiapan"/>
      <sheetName val="2. Pek. Tanah"/>
      <sheetName val="3. Pek. Pondasi"/>
      <sheetName val="4. Pek. Dinding"/>
      <sheetName val="9. Pek. Langit"/>
      <sheetName val="5. Pek. Plesteran"/>
      <sheetName val="6. Pek. Kayu"/>
      <sheetName val="7. Pek. Beton"/>
      <sheetName val="8. Pek. Penutup Atap"/>
      <sheetName val="10. Pek. Sanitasi"/>
      <sheetName val="11. Pek. Besi &amp; Allm"/>
      <sheetName val="12. Pek. Kunci &amp; Kaca "/>
      <sheetName val="13. Pek. Lantai &amp; Dinding"/>
      <sheetName val="14. Pek. Pengecatan"/>
      <sheetName val="L_10"/>
      <sheetName val="L_11"/>
      <sheetName val="L_13"/>
      <sheetName val="plant"/>
      <sheetName val="LAMP-7"/>
      <sheetName val="LAMP-5"/>
      <sheetName val="L_9"/>
      <sheetName val="Harga Satuan 2017"/>
      <sheetName val="Upah dasar"/>
      <sheetName val="3-DIV7"/>
      <sheetName val="abut"/>
      <sheetName val="HIDRO"/>
      <sheetName val="Harga Upah "/>
      <sheetName val="data-pendukung"/>
      <sheetName val="B&amp;U"/>
      <sheetName val="4-Quarry"/>
      <sheetName val=" AnaBah"/>
      <sheetName val="div-5"/>
      <sheetName val="BQ 1"/>
      <sheetName val="A_Upah_&amp;_Bhn_10_jmbt_"/>
      <sheetName val="Master_Schedule"/>
      <sheetName val="hrg_upah_&amp;_bahan"/>
      <sheetName val="anl_summary"/>
      <sheetName val="7_3_1_PD"/>
      <sheetName val="Anl.w3"/>
      <sheetName val="Grand summary"/>
      <sheetName val="CAPEX Comparison"/>
      <sheetName val="anaUTama"/>
      <sheetName val="satuan_pek"/>
      <sheetName val="MT"/>
      <sheetName val="RAB.1"/>
      <sheetName val="AHS DISKUSI"/>
      <sheetName val="Abutment 1 dan 2"/>
      <sheetName val="BQ-Structur"/>
      <sheetName val="HSTANAH"/>
      <sheetName val="HSBETON"/>
      <sheetName val="FORM 3A"/>
      <sheetName val="hARGA_SAT5"/>
      <sheetName val="PROGRESS_BULAN4"/>
      <sheetName val="Daf__Upah_&amp;_Bah4"/>
      <sheetName val="Cont__Fabrikasi4"/>
      <sheetName val="Rekap_(2)4"/>
      <sheetName val="B_U_ARC__POS_JAGA4"/>
      <sheetName val="Shares_Outstanding4"/>
      <sheetName val="Metod_TWR4"/>
      <sheetName val="Sur_Site4"/>
      <sheetName val="bhn_FINAL4"/>
      <sheetName val="CloseOuts_by_Package4"/>
      <sheetName val="CP3_Rkp4"/>
      <sheetName val="BoQ_C44"/>
      <sheetName val="Upah_&amp;_Bahan4"/>
      <sheetName val="Man_Power4"/>
      <sheetName val="Data_Tower4"/>
      <sheetName val="1_24"/>
      <sheetName val="Morsip_Ht_Julu4"/>
      <sheetName val="F-PLT_BB4"/>
      <sheetName val="GAL_DKK_BB4"/>
      <sheetName val="BACK_HARIAN_GAL_DKK_BB4"/>
      <sheetName val="BACKUP_GAL_DKK_SB4"/>
      <sheetName val="GAL_DKK_SB4"/>
      <sheetName val="F-PLT_SB4"/>
      <sheetName val="BESI_FP_BB4"/>
      <sheetName val="BESI_FP_SB4"/>
      <sheetName val="RKP_BESI_PONDASI4"/>
      <sheetName val="List_of_Material_Price4"/>
      <sheetName val="rekap_str_ars4"/>
      <sheetName val="OH_Mall4"/>
      <sheetName val="TAMBAH_KURANG4"/>
      <sheetName val="BSP_Medium_Class4"/>
      <sheetName val="BSP_Sch__404"/>
      <sheetName val="A_Card4"/>
      <sheetName val="D_Kamar4"/>
      <sheetName val="Bahan_4"/>
      <sheetName val="Pekerjaan_4"/>
      <sheetName val="7_4_anman2"/>
      <sheetName val="10_1(1)d2"/>
      <sheetName val="Analisa_6_82"/>
      <sheetName val="ana_3002"/>
      <sheetName val="Analisa_Gabungan2"/>
      <sheetName val="Analisa_RAB2"/>
      <sheetName val="Sch_Tender2"/>
      <sheetName val="Rekap_RAP2"/>
      <sheetName val="NP_tanah2"/>
      <sheetName val="NP_umum2"/>
      <sheetName val="Anl_+2"/>
      <sheetName val="Agg_Ksr&amp;Hls1"/>
      <sheetName val="Actual_&amp;_Valuation_by_PY2"/>
      <sheetName val="MARK-UP_HARGA_PENAWARAN2"/>
      <sheetName val="Sat__Pek_2"/>
      <sheetName val="Gedung_Kantor2"/>
      <sheetName val="inst_pemrintah1"/>
      <sheetName val="TE_TS_FA_LAN_MATV2"/>
      <sheetName val="Alat_(2)2"/>
      <sheetName val="BQ-1A_prelim1"/>
      <sheetName val="Daft_2_11"/>
      <sheetName val="SD_(1)1"/>
      <sheetName val="G_R300경비1"/>
      <sheetName val="RAB_Keban_Jamong1"/>
      <sheetName val="RAB_Rehab_Orong_Gedong1"/>
      <sheetName val="RAB_Otak_Semu1"/>
      <sheetName val="RAB_Rehab_Panoso1"/>
      <sheetName val="RAB_Plam_Ngaong1"/>
      <sheetName val="RAB_Semurung1"/>
      <sheetName val="RAB_Semaya1"/>
      <sheetName val="RAB_T_Ksaming1"/>
      <sheetName val="Land_Market1"/>
      <sheetName val="BOQ_Penawaran_Sebelum_Cad__Taw1"/>
      <sheetName val="DTASLS05_NEW1"/>
      <sheetName val="D5_-_telford1"/>
      <sheetName val="H_A_R_G_A_131"/>
      <sheetName val="Rekp_Alt1"/>
      <sheetName val="Rekap_Gab1"/>
      <sheetName val="TABLE_DAYA_DUKUNG1"/>
      <sheetName val="sat jadi"/>
      <sheetName val="PP"/>
      <sheetName val="AnalAdjust"/>
      <sheetName val="WRItten(1)"/>
      <sheetName val="Daf.ATS"/>
      <sheetName val="MAP2"/>
      <sheetName val="anal-mpu"/>
      <sheetName val="ana-str"/>
      <sheetName val="Statprod gab"/>
      <sheetName val="Mobilisasi (2)"/>
      <sheetName val="SK"/>
      <sheetName val="RAB Kuantitas &amp; Harga"/>
      <sheetName val="shor"/>
      <sheetName val="LT-061"/>
      <sheetName val="BILAL2"/>
      <sheetName val="ahsAC"/>
      <sheetName val="bahan+upah"/>
      <sheetName val="Usulan"/>
      <sheetName val="PASIR"/>
      <sheetName val="LASTON"/>
      <sheetName val="JABATAN"/>
      <sheetName val="Lookup Lists"/>
      <sheetName val="Bal 1997-1998"/>
      <sheetName val="CF-hot"/>
      <sheetName val="Paint Type B"/>
      <sheetName val="Bastille"/>
      <sheetName val="TBM"/>
      <sheetName val="HRG- UPAH"/>
      <sheetName val="IS "/>
      <sheetName val="BP1_23"/>
      <sheetName val="DAFTAR  BESI IWF"/>
      <sheetName val="Loan Calculator"/>
      <sheetName val="PIK_QUO"/>
      <sheetName val="H.BAHAN"/>
      <sheetName val=" INCOME STATEMENT"/>
      <sheetName val="JAN 2001"/>
      <sheetName val="REG TOTAL"/>
      <sheetName val="Data basic price jgan diprint"/>
      <sheetName val="10.1(3)"/>
      <sheetName val="AHS 6.1(2)"/>
      <sheetName val="Metode 8.1(5)"/>
      <sheetName val="Daftar"/>
      <sheetName val="Kar"/>
      <sheetName val="trf multiple"/>
      <sheetName val="trfakt sgl"/>
      <sheetName val="Sens"/>
      <sheetName val="Mkt"/>
      <sheetName val="Trf"/>
      <sheetName val="AUG02"/>
      <sheetName val="HPP_19_"/>
      <sheetName val="kki"/>
      <sheetName val="fin pro centers"/>
      <sheetName val="Pro_Base"/>
      <sheetName val="Neraca"/>
      <sheetName val="CRITERIA1"/>
      <sheetName val="co_data"/>
      <sheetName val="FS"/>
      <sheetName val="FF-6"/>
      <sheetName val="Mort-08"/>
      <sheetName val="FORM01"/>
      <sheetName val="FIXASS_MAR"/>
      <sheetName val="CFWork"/>
      <sheetName val="Kode Rek PJA"/>
      <sheetName val="FO"/>
      <sheetName val="TTP STNK"/>
      <sheetName val="Traf&amp;Genst"/>
      <sheetName val="Daf.Harga-Upah"/>
      <sheetName val="PkRp"/>
      <sheetName val="Control"/>
      <sheetName val="DBKoef"/>
      <sheetName val="Lain2"/>
      <sheetName val=""/>
      <sheetName val="D.1.7"/>
      <sheetName val="D.2.3"/>
      <sheetName val="Basic BOW BL"/>
      <sheetName val="주관사업"/>
      <sheetName val="PRICE-COMP"/>
      <sheetName val="Unit Cost"/>
      <sheetName val="집계표(option)"/>
      <sheetName val="定额基价"/>
      <sheetName val="당진1,2호기전선관설치및접지4차공사내역서-을지"/>
      <sheetName val="COVERUSRP"/>
      <sheetName val="Control Fab "/>
      <sheetName val="Kamus"/>
      <sheetName val="Upah+Bahan"/>
      <sheetName val="Cash Flow"/>
      <sheetName val="jln"/>
      <sheetName val="AnalisaHS"/>
      <sheetName val="Harga-bahan"/>
      <sheetName val="banding"/>
      <sheetName val="prd01-6"/>
      <sheetName val="6106"/>
      <sheetName val="REK.PEK"/>
      <sheetName val="HARGA SATUAN BAHAN DAN UPAH"/>
      <sheetName val="KOEFISIEN TEKNIS"/>
      <sheetName val="BOQ CC"/>
      <sheetName val="Resume Material"/>
      <sheetName val="SILO CLINKER"/>
      <sheetName val="HRG BH"/>
      <sheetName val="RAB I"/>
      <sheetName val="Droplist"/>
      <sheetName val="REK Intr"/>
      <sheetName val="Valid"/>
      <sheetName val="tb. besi"/>
      <sheetName val="34"/>
      <sheetName val="35"/>
      <sheetName val="64.6"/>
      <sheetName val="54"/>
      <sheetName val="공사비 내역 (가)"/>
      <sheetName val="dwa-01"/>
      <sheetName val="RAB2"/>
      <sheetName val="Bab10"/>
      <sheetName val="RinciBab1_Seksi1"/>
      <sheetName val="grail"/>
      <sheetName val="Stressing bed"/>
      <sheetName val="DSU-2"/>
      <sheetName val="AMD1"/>
      <sheetName val="rap rinci"/>
      <sheetName val="Monitoring Penjualan"/>
      <sheetName val="subpilihan"/>
      <sheetName val="2007"/>
      <sheetName val="Mesin"/>
      <sheetName val="investasi"/>
      <sheetName val="Oilpalm Profile"/>
      <sheetName val="Perhitungan"/>
      <sheetName val="Trial"/>
      <sheetName val="BM DATA SHEET"/>
      <sheetName val="다이꾸"/>
      <sheetName val="FORM-01"/>
      <sheetName val="1. Rekap UM"/>
      <sheetName val="Kuantitas _ Harga"/>
      <sheetName val="AHS Marka"/>
      <sheetName val="BOQ INTERN"/>
      <sheetName val="REKAP INDIRECT"/>
      <sheetName val="ORGANIZATION"/>
      <sheetName val="SUMMARY IN"/>
      <sheetName val="INDIRECT COST"/>
      <sheetName val="Harga Satuan Upah dan Bahan"/>
      <sheetName val="unit 4"/>
      <sheetName val="SP"/>
      <sheetName val="Project_Brief1"/>
      <sheetName val="RAB_AR&amp;STR1"/>
      <sheetName val="L__Hr1"/>
      <sheetName val="Analisa_per_unit_21"/>
      <sheetName val="Harga_Mat_1"/>
      <sheetName val="UPAH_DAN_BAHAN1"/>
      <sheetName val="REKAP__(1)1"/>
      <sheetName val="Rincian_Bah&amp;Ten1"/>
      <sheetName val="Plan_vs_Real1"/>
      <sheetName val="Rinci_Progres1"/>
      <sheetName val="An-Sipil(ADA_KODE)1"/>
      <sheetName val="ANAL_BOW2"/>
      <sheetName val="LAP__MINGG1"/>
      <sheetName val="1__BQ_ind1"/>
      <sheetName val="Struktur_Atas1"/>
      <sheetName val="_SAT_PL1"/>
      <sheetName val="Material_ME1"/>
      <sheetName val="REKAP_PAGAR_DEPAN1"/>
      <sheetName val="REKAP_LOKAL1"/>
      <sheetName val="REKAP_PAGAR_SAMPING1"/>
      <sheetName val="REKAP_GERBANG1"/>
      <sheetName val="_8"/>
      <sheetName val="pek_str_-_ars1"/>
      <sheetName val="Pen_Macadam1"/>
      <sheetName val="Spool_Index1"/>
      <sheetName val="6PILE__(돌출)1"/>
      <sheetName val="pek_str_-_ars"/>
      <sheetName val="Pen_Macadam"/>
      <sheetName val="_9"/>
      <sheetName val="TBPP-PPKA_(%)_(2)3"/>
      <sheetName val="anl_beton3"/>
      <sheetName val="anl_mat3"/>
      <sheetName val="B_as3"/>
      <sheetName val="anl_sa3"/>
      <sheetName val="anl_mep3"/>
      <sheetName val="B_me3"/>
      <sheetName val="Modal_Kerja3"/>
      <sheetName val="B_Q__breakdown_(0723_2)_(USD)2"/>
      <sheetName val="REKAP_ARSITEKTUR_2"/>
      <sheetName val="RAB_PKD_2"/>
      <sheetName val="Harga_HSPK2"/>
      <sheetName val="Vol_Kusen_&amp;_Alm_(2)2"/>
      <sheetName val="Besi_&amp;_Bekisting-CBD_(2)2"/>
      <sheetName val="Backkomp-Java_(2)2"/>
      <sheetName val="analis_azaa2"/>
      <sheetName val="Anal__Alat3"/>
      <sheetName val="DATA_23"/>
      <sheetName val="Stay_Cable_PDMR23"/>
      <sheetName val="Project_Brief2"/>
      <sheetName val="BQ_All-23"/>
      <sheetName val="MINGGU_B_14-173"/>
      <sheetName val="MINGGU_A_14-173"/>
      <sheetName val="MINGGU_F_14-173"/>
      <sheetName val="work_shop3"/>
      <sheetName val="DIV_93"/>
      <sheetName val="Page_13"/>
      <sheetName val="Sat_Bah___Up2"/>
      <sheetName val="Lamp_NRC_Item_(4)2"/>
      <sheetName val="anal_P3"/>
      <sheetName val="Rekap_Budget_R03"/>
      <sheetName val="_PE-F-42_MR_9_Manpower2"/>
      <sheetName val="RAB_AR&amp;STR2"/>
      <sheetName val="witholding_tax_list_cji_20012"/>
      <sheetName val="cost_recovery2"/>
      <sheetName val="Cco_(2)2"/>
      <sheetName val="rincian_A2"/>
      <sheetName val="Control_Document2"/>
      <sheetName val="Tubing_&amp;_fitting2"/>
      <sheetName val="JADWAL_PELAKSANAAN2"/>
      <sheetName val="Rek_Anal2"/>
      <sheetName val="L__Hr2"/>
      <sheetName val="Analisa_per_unit_22"/>
      <sheetName val="RAW_MATERIALS_2"/>
      <sheetName val="PRINT_OUT3"/>
      <sheetName val="anal-drainase,tanah&amp;ps_batu3"/>
      <sheetName val="COST-PERSON-J_O_3"/>
      <sheetName val="PHU_052"/>
      <sheetName val="GRAND_REKAP2"/>
      <sheetName val="ANAL_KOEF2"/>
      <sheetName val="D3_(2)2"/>
      <sheetName val="Agg_A2"/>
      <sheetName val="Agg_B2"/>
      <sheetName val="AK-2004_(2)2"/>
      <sheetName val="CAB_22"/>
      <sheetName val="ASME_B_36_10_M2"/>
      <sheetName val="CF_Rp-USD2"/>
      <sheetName val="KOLAM_RENANG2"/>
      <sheetName val="jalan_akses2"/>
      <sheetName val="GRC_BELAKANG2"/>
      <sheetName val="vo_90_plafon_driveway2"/>
      <sheetName val="vo_90_plafon_driveway_(2)2"/>
      <sheetName val="D2_22"/>
      <sheetName val="B_me@2"/>
      <sheetName val="INPUT_HARGA2"/>
      <sheetName val="COVER_Sh_12"/>
      <sheetName val="Analisa_Harga2"/>
      <sheetName val="Harga_Mat_2"/>
      <sheetName val="UPAH_DAN_BAHAN2"/>
      <sheetName val="REKAP__(1)2"/>
      <sheetName val="AN_ALAT12"/>
      <sheetName val="Rincian_Bah&amp;Ten2"/>
      <sheetName val="Plan_vs_Real2"/>
      <sheetName val="Rinci_Progres2"/>
      <sheetName val="An-Sipil(ADA_KODE)2"/>
      <sheetName val="HD_ALAT3"/>
      <sheetName val="HALAMAN_1-603"/>
      <sheetName val="MI(data_base)3"/>
      <sheetName val="RANKING_PELAPORAN3"/>
      <sheetName val="Uraian_Upah3"/>
      <sheetName val="input_data_umum2"/>
      <sheetName val="Receivables_from_customer_(3)2"/>
      <sheetName val="DATA_WP2"/>
      <sheetName val="ANAL_BOW3"/>
      <sheetName val="Urai__Resap_pengikat2"/>
      <sheetName val="CF_WORKSHEET2"/>
      <sheetName val="AR_to_LSY2"/>
      <sheetName val="ANALISA_TENDER2"/>
      <sheetName val="PRY_01-32"/>
      <sheetName val="Analisa_ARS2"/>
      <sheetName val="Estate_Housing2"/>
      <sheetName val="RESUME_REALISASI2"/>
      <sheetName val="PL_SPP_per_ton2"/>
      <sheetName val="LAMP_2_22"/>
      <sheetName val="610_052"/>
      <sheetName val="Significant_Processes2"/>
      <sheetName val="LAP__MINGG2"/>
      <sheetName val="Rekp_Alt2"/>
      <sheetName val="1__BQ_ind2"/>
      <sheetName val="Struktur_Atas2"/>
      <sheetName val="Land_Market2"/>
      <sheetName val="BOQ_Penawaran_Sebelum_Cad__Taw2"/>
      <sheetName val="DTASLS05_NEW2"/>
      <sheetName val="_SAT_PL2"/>
      <sheetName val="Rekap_Anl2"/>
      <sheetName val="Grinding_by_Quarter2"/>
      <sheetName val="Material_ME2"/>
      <sheetName val="SD_(1)2"/>
      <sheetName val="Schedule_(1)2"/>
      <sheetName val="Daft_2_12"/>
      <sheetName val="Rekap_Gab2"/>
      <sheetName val="REKAP_PAGAR_DEPAN2"/>
      <sheetName val="REKAP_LOKAL2"/>
      <sheetName val="REKAP_PAGAR_SAMPING2"/>
      <sheetName val="REKAP_GERBANG2"/>
      <sheetName val="TABLE_DAYA_DUKUNG2"/>
      <sheetName val="_10"/>
      <sheetName val="pek_str_-_ars2"/>
      <sheetName val="Pen_Macadam2"/>
      <sheetName val="Spool_Index2"/>
      <sheetName val="6PILE__(돌출)2"/>
      <sheetName val="Ans Kom Precast"/>
      <sheetName val="UPAH &amp; BHN"/>
      <sheetName val="Bill No 6 Koord &amp; Attendance"/>
      <sheetName val="石炭性状"/>
      <sheetName val="LAMP 3 Harga Bahan"/>
      <sheetName val="tabel kusen"/>
      <sheetName val="LAMP-C3"/>
      <sheetName val="QTY"/>
      <sheetName val="Proj Summ"/>
      <sheetName val="RA"/>
      <sheetName val="HARGA 2010"/>
      <sheetName val="TAB"/>
      <sheetName val="DH"/>
      <sheetName val="divI"/>
      <sheetName val="Input1"/>
      <sheetName val="Manthos"/>
      <sheetName val="OH Transportasi"/>
      <sheetName val="OH Insentif"/>
      <sheetName val="AnTes &amp; Cuci pipa"/>
      <sheetName val="BAHAN OK"/>
      <sheetName val="ANA (SNI)"/>
      <sheetName val="met bab3"/>
      <sheetName val="anal bab8"/>
      <sheetName val="BQ(RAB)_(2)10"/>
      <sheetName val="BQ(RAB)_(3)10"/>
      <sheetName val="adukan_10"/>
      <sheetName val="Analisa_Alat10"/>
      <sheetName val="Pas_batu10"/>
      <sheetName val="Alat_Kudus10"/>
      <sheetName val="Kap_Alat10"/>
      <sheetName val="Analisa_SNI_STANDART_9"/>
      <sheetName val="H_Satuan10"/>
      <sheetName val="Fill_this_out_first___18"/>
      <sheetName val="Fill_this_out_first___19"/>
      <sheetName val="struktur_tdk_dipakai9"/>
      <sheetName val="HRG_BAHAN_&amp;_UPAH_okk9"/>
      <sheetName val="Analis_Kusen_okk9"/>
      <sheetName val="Cover_Daf-29"/>
      <sheetName val="HARGA_BAHAN9"/>
      <sheetName val="Perm__Test8"/>
      <sheetName val="BQ_ARS9"/>
      <sheetName val="Spec_ME9"/>
      <sheetName val="HRG_BHN9"/>
      <sheetName val="D___W_sizes9"/>
      <sheetName val="AnalisaSIPIL_RIIL_RAP9"/>
      <sheetName val="DAFTAR_79"/>
      <sheetName val="HARGA_MATERIAL9"/>
      <sheetName val="Rekap_Prelim9"/>
      <sheetName val="PEMBESIAN_BALOK_tukang_(2)9"/>
      <sheetName val="Man_Power___Comp9"/>
      <sheetName val="B_-_Norelec9"/>
      <sheetName val="Harsat_Upah9"/>
      <sheetName val="rab_lt_2_bo9"/>
      <sheetName val="Harga_Bahan_&amp;_Upah_8"/>
      <sheetName val="Jembatan_I9"/>
      <sheetName val="C__Analisa_9"/>
      <sheetName val="IN_OUT9"/>
      <sheetName val="Master_1_08"/>
      <sheetName val="1_198"/>
      <sheetName val="Uraian_Teknis8"/>
      <sheetName val="1__BQ8"/>
      <sheetName val="Ana__PU8"/>
      <sheetName val="Harga_Satuan8"/>
      <sheetName val="Analisa_RAP8"/>
      <sheetName val="Man_Power_&amp;_Comp8"/>
      <sheetName val="Up_&amp;_bhn8"/>
      <sheetName val="AnalisaSIPIL_RIIL8"/>
      <sheetName val="A-11_Steel_Str9"/>
      <sheetName val="A-03_Pile9"/>
      <sheetName val="Conn__Lib8"/>
      <sheetName val="Format_Report-for_analysis_onl8"/>
      <sheetName val="Cover_Daf_29"/>
      <sheetName val="rekap_mekanikal8"/>
      <sheetName val="ANALISA_railing8"/>
      <sheetName val="MC_strp_CoDa_8"/>
      <sheetName val="MAT'L_LIST8"/>
      <sheetName val="2__MVAC_R18"/>
      <sheetName val="List_Material8"/>
      <sheetName val="2__BQ8"/>
      <sheetName val="Analisa_28"/>
      <sheetName val="Off_+_Wh8"/>
      <sheetName val="Daftar_Upah8"/>
      <sheetName val="Harga_Upah+Bahan8"/>
      <sheetName val="B_Q_20078"/>
      <sheetName val="Volume_18"/>
      <sheetName val="BQ_Detail8"/>
      <sheetName val="3_18"/>
      <sheetName val="Fin_Sum8"/>
      <sheetName val="Agregat_Halus_&amp;_Kasar8"/>
      <sheetName val="Posisi_Biaya8"/>
      <sheetName val="BD_Div-2_sd_7_68"/>
      <sheetName val="Str_BT8"/>
      <sheetName val="JPC_Breakdown_Price8"/>
      <sheetName val="GRAND_TOTAL8"/>
      <sheetName val="01A-_RAB8"/>
      <sheetName val="3_4-PIPE8"/>
      <sheetName val="Analisa_Upah_&amp;_Bahan_Plum8"/>
      <sheetName val="_schedule_AMD-2_Rev_III8"/>
      <sheetName val="405BQBAK-ME_26_bakrie8"/>
      <sheetName val="Galian_batu8"/>
      <sheetName val="analisa_hor6"/>
      <sheetName val="BOQ_Full6"/>
      <sheetName val="H__Satuan8"/>
      <sheetName val="REKAP_TOTAL8"/>
      <sheetName val="RAB_SEKRETARIAT_(1)8"/>
      <sheetName val="Kurva_S_(barch-bulanan-25)8"/>
      <sheetName val="3_Sch_ch8"/>
      <sheetName val="Master_Edit8"/>
      <sheetName val="PPh_228"/>
      <sheetName val="2_2_BQ8"/>
      <sheetName val="D_5243-ARAMCO8"/>
      <sheetName val="D-4801_OXY8"/>
      <sheetName val="DAFTAR_HARGA8"/>
      <sheetName val="HB_me8"/>
      <sheetName val="HRGA_SATUAN_UPAH-BAHAN8"/>
      <sheetName val="Bangunan_Utama_B8"/>
      <sheetName val="Time_Schedule8"/>
      <sheetName val="CHITIET_VL_NC8"/>
      <sheetName val="rab_me_(by_owner)_8"/>
      <sheetName val="BQ_(by_owner)8"/>
      <sheetName val="rab_me_(fisik)8"/>
      <sheetName val="HB_8"/>
      <sheetName val="MAT'L_LLIST8"/>
      <sheetName val="Public_Area8"/>
      <sheetName val="U__div_28"/>
      <sheetName val="harga_dasar7"/>
      <sheetName val="Analisa_Harsat8"/>
      <sheetName val="Sumber_Daya8"/>
      <sheetName val="Kuantitas_&amp;_Harga8"/>
      <sheetName val="1_2_용역비8"/>
      <sheetName val="Eng_Hrs_(HO)8"/>
      <sheetName val="1_1_ALAT_TULIS_KANTOR6"/>
      <sheetName val="SELISIH_HARGA8"/>
      <sheetName val="BQ_Rekapitulasi__Akhir6"/>
      <sheetName val="GRADASI_KELAS_A_(2)6"/>
      <sheetName val="timbunan_pilihan6"/>
      <sheetName val="Alat___Master6"/>
      <sheetName val="Alat__Jembatan6"/>
      <sheetName val="fr_BS8"/>
      <sheetName val="Perhit_Alat6"/>
      <sheetName val="GRAFIK_6"/>
      <sheetName val="플랜트_설치6"/>
      <sheetName val="RM_IA6"/>
      <sheetName val="Monitoring_Progres6"/>
      <sheetName val="Isolasi_Luar_Dalam6"/>
      <sheetName val="Isolasi_Luar6"/>
      <sheetName val="Ope_FC6"/>
      <sheetName val="DIV_26"/>
      <sheetName val="RAB_&amp;_RCO_OWNER_VERS_6"/>
      <sheetName val="D_&amp;_W_sizes6"/>
      <sheetName val="ANALISA_UTAMA5"/>
      <sheetName val="Harsat_Bahan6"/>
      <sheetName val="Kurva_S6"/>
      <sheetName val="Relokasi_PDAM6"/>
      <sheetName val="Jadual_Alat6"/>
      <sheetName val="Daftar_MPU6"/>
      <sheetName val="2_16"/>
      <sheetName val="2_3_(3)6"/>
      <sheetName val="SK_6(1)6"/>
      <sheetName val="SK_6(2)6"/>
      <sheetName val="3_1(1)6"/>
      <sheetName val="3_1(8)6"/>
      <sheetName val="3_2(1)6"/>
      <sheetName val="3_3(1)6"/>
      <sheetName val="SK_6_096"/>
      <sheetName val="5_1(2)6"/>
      <sheetName val="5_6(1)6"/>
      <sheetName val="5_7(1)6"/>
      <sheetName val="5_7(2)6"/>
      <sheetName val="6_1(1)6"/>
      <sheetName val="6_1(2)6"/>
      <sheetName val="6_3(1)6"/>
      <sheetName val="6_3(5a)6"/>
      <sheetName val="6_3(6c)6"/>
      <sheetName val="6_3(7a)6"/>
      <sheetName val="6_5(1a)6"/>
      <sheetName val="7_1(7)6"/>
      <sheetName val="7_1(10)6"/>
      <sheetName val="7_2_(9)6"/>
      <sheetName val="7_2_(10)6"/>
      <sheetName val="7_3(1)6"/>
      <sheetName val="7_6_(1)6"/>
      <sheetName val="7_10(1)6"/>
      <sheetName val="7_15(2)6"/>
      <sheetName val="7_15(9)6"/>
      <sheetName val="11_1(1)6"/>
      <sheetName val="11_1(3)a6"/>
      <sheetName val="11_1(7)6"/>
      <sheetName val="11_1(10)6"/>
      <sheetName val="NP_(2)6"/>
      <sheetName val="BQ_Arsit6"/>
      <sheetName val="An_HarSatPek6"/>
      <sheetName val="Sat_Bah_&amp;_Up6"/>
      <sheetName val="Kalibrasi_Mock_(2)6"/>
      <sheetName val="Rekap_Biaya6"/>
      <sheetName val="Fire_Alarm8"/>
      <sheetName val="F1c_DATA_ADM66"/>
      <sheetName val="Dft__Hrg_Bahan6"/>
      <sheetName val="Analisa_Teknik6"/>
      <sheetName val="Analisa_Bor5"/>
      <sheetName val="Rekap_Direct_Cost7"/>
      <sheetName val="Alat_Berat5"/>
      <sheetName val="4-Basic_Price5"/>
      <sheetName val="cal_belakang6"/>
      <sheetName val="time_scedul_5"/>
      <sheetName val="Form_Harga4"/>
      <sheetName val="TB(Koordinat_XY)_(OK)5"/>
      <sheetName val="Luas_Timb_I4"/>
      <sheetName val="Owning_cost_Alat6"/>
      <sheetName val="PRY_03-1_(Amd1)6"/>
      <sheetName val="PP_ALAT6"/>
      <sheetName val="RKP_PLUMBING6"/>
      <sheetName val="FIRE_FIGHTING6"/>
      <sheetName val="Jati_Gede6"/>
      <sheetName val="fill_in_first6"/>
      <sheetName val="Penyusutan_Kendaraan6"/>
      <sheetName val="Vendor_Information6"/>
      <sheetName val="Daf_16"/>
      <sheetName val="Supl_X6"/>
      <sheetName val="13_Nangakara_Weir5"/>
      <sheetName val="14_Irr_Canal_Work5"/>
      <sheetName val="15_Irr__Struc_Work5"/>
      <sheetName val="16_Pipe_Inst_5"/>
      <sheetName val="18_Lateral_Pipe5"/>
      <sheetName val="RBP-_26"/>
      <sheetName val="공정계획(내부계획25%,내부w_f)6"/>
      <sheetName val="hARGA_SAT6"/>
      <sheetName val="Daf_Harga6"/>
      <sheetName val="BL-_(JOB)6"/>
      <sheetName val="harga_dasar_T-M-A6"/>
      <sheetName val="Mat_Real5"/>
      <sheetName val="Analisa_Harga_Satuan6"/>
      <sheetName val="REF_ONLY6"/>
      <sheetName val="AU_Zone6"/>
      <sheetName val="Price_Breakdown6"/>
      <sheetName val="STAFFSCHED_6"/>
      <sheetName val="B_Kim20105"/>
      <sheetName val="Ts_Tahap_I_Kesehatan_&amp;_Bea_Cuk5"/>
      <sheetName val="Bill_of_Qty_MEP6"/>
      <sheetName val="RAB_J18_5"/>
      <sheetName val="rekap_bahan_dan_alat5"/>
      <sheetName val="est_proy6"/>
      <sheetName val="UnitRateA_1_II6"/>
      <sheetName val="pay_items6"/>
      <sheetName val="PROGRESS_BULAN5"/>
      <sheetName val="MASTER_Alat4"/>
      <sheetName val="Proyeksi_2017_Update_3_april5"/>
      <sheetName val="Daf__Upah_&amp;_Bah5"/>
      <sheetName val="SCH_Total5"/>
      <sheetName val="faktor_&amp;_disc5"/>
      <sheetName val="An_H_Sat_Pek_Ut5"/>
      <sheetName val="Scope_of_work8"/>
      <sheetName val="tam-kur_sipil8"/>
      <sheetName val="tam-kur_baja8"/>
      <sheetName val="har_sat8"/>
      <sheetName val="M'trl_Baja8"/>
      <sheetName val="UPAH_KERJA8"/>
      <sheetName val="HARGA_ALAT7"/>
      <sheetName val="Rekap_Tahap_16"/>
      <sheetName val="Weight_Bridge6"/>
      <sheetName val="Analisa_-Baku6"/>
      <sheetName val="THPDMoi__(2)6"/>
      <sheetName val="dongia_(2)6"/>
      <sheetName val="TONG_HOP_VL-NC6"/>
      <sheetName val="TONGKE3p_6"/>
      <sheetName val="TH_VL,_NC,_DDHT_Thanhphuoc6"/>
      <sheetName val="DON_GIA6"/>
      <sheetName val="t-h_HA_THE6"/>
      <sheetName val="CHITIET_VL-NC-TT_-1p6"/>
      <sheetName val="TONG_HOP_VL-NC_TT6"/>
      <sheetName val="TH_XL6"/>
      <sheetName val="CHITIET_VL-NC6"/>
      <sheetName val="CHITIET_VL-NC-TT-3p6"/>
      <sheetName val="KPVC-BD_6"/>
      <sheetName val="ELEMENT_SUM6"/>
      <sheetName val="00_Jumlah_Total6"/>
      <sheetName val="D3_16"/>
      <sheetName val="Alat_B4"/>
      <sheetName val="Bahan_B4"/>
      <sheetName val="Upah_B4"/>
      <sheetName val="Cont__Fabrikasi5"/>
      <sheetName val="An__Harga5"/>
      <sheetName val="SATUAN_JADI_5"/>
      <sheetName val="Basic_Data5"/>
      <sheetName val="daf_kh5"/>
      <sheetName val="DRUP_(ASLI)6"/>
      <sheetName val="DIV_15"/>
      <sheetName val="RAB_20076"/>
      <sheetName val="Unit_Rate6"/>
      <sheetName val="Rekap_(2)5"/>
      <sheetName val="Harga_Sat_APP6"/>
      <sheetName val="Sort_35"/>
      <sheetName val="B_U_ARC__POS_JAGA5"/>
      <sheetName val="1_B6"/>
      <sheetName val="Shares_Outstanding5"/>
      <sheetName val="Metod_TWR5"/>
      <sheetName val="Analis_(2)5"/>
      <sheetName val="Analisa_STR5"/>
      <sheetName val="rating_curve5"/>
      <sheetName val="Cost_Summary5"/>
      <sheetName val="Sur_Site5"/>
      <sheetName val="bhn_FINAL5"/>
      <sheetName val="CloseOuts_by_Package5"/>
      <sheetName val="Rek_An6"/>
      <sheetName val="7_공정표6"/>
      <sheetName val="Galian_16"/>
      <sheetName val="LAL_-_PASAR_PAGI_6"/>
      <sheetName val="Schedule_11a6"/>
      <sheetName val="Septick_tank6"/>
      <sheetName val="DATA_PROYEK6"/>
      <sheetName val="Rekap_16"/>
      <sheetName val="RPP01_36"/>
      <sheetName val="Skedjul_Rev5"/>
      <sheetName val="Rekap_RAP_real_(2)5"/>
      <sheetName val="sch_1_25"/>
      <sheetName val="RAP_FLAT+OPEN5"/>
      <sheetName val="Risalah_KOM5"/>
      <sheetName val="LPS_APRL'085"/>
      <sheetName val="CP3_Rkp5"/>
      <sheetName val="BoQ_C45"/>
      <sheetName val="Upah_&amp;_Bahan5"/>
      <sheetName val="BQ_All_25"/>
      <sheetName val="Bill_No_15"/>
      <sheetName val="Man_Power5"/>
      <sheetName val="Data_Tower5"/>
      <sheetName val="1_25"/>
      <sheetName val="DAFT_ALAT,UPAH_&amp;_MAT5"/>
      <sheetName val="Harga_Upah5"/>
      <sheetName val="Morsip_Ht_Julu5"/>
      <sheetName val="F-PLT_BB5"/>
      <sheetName val="GAL_DKK_BB5"/>
      <sheetName val="BACK_HARIAN_GAL_DKK_BB5"/>
      <sheetName val="BACKUP_GAL_DKK_SB5"/>
      <sheetName val="GAL_DKK_SB5"/>
      <sheetName val="F-PLT_SB5"/>
      <sheetName val="BESI_FP_BB5"/>
      <sheetName val="BESI_FP_SB5"/>
      <sheetName val="RKP_BESI_PONDASI5"/>
      <sheetName val="List_of_Material_Price5"/>
      <sheetName val="Orgs_Proy5"/>
      <sheetName val="rekap_str_ars5"/>
      <sheetName val="OH_Mall5"/>
      <sheetName val="TAMBAH_KURANG5"/>
      <sheetName val="BSP_Medium_Class5"/>
      <sheetName val="BSP_Sch__405"/>
      <sheetName val="Currency_Rate5"/>
      <sheetName val="A_Card5"/>
      <sheetName val="D_Kamar5"/>
      <sheetName val="Daftar_Upah&amp;Bahan5"/>
      <sheetName val="Bahan_5"/>
      <sheetName val="Pekerjaan_5"/>
      <sheetName val="7_4_anman3"/>
      <sheetName val="10_1(1)d3"/>
      <sheetName val="Analisa_6_83"/>
      <sheetName val="ana_3003"/>
      <sheetName val="Analisa_Gabungan3"/>
      <sheetName val="Analisa_RAB3"/>
      <sheetName val="Sch_Tender3"/>
      <sheetName val="Rekap_RAP3"/>
      <sheetName val="NP_tanah3"/>
      <sheetName val="NP_umum3"/>
      <sheetName val="Anls_Teknis4"/>
      <sheetName val="Daftar_Upax4"/>
      <sheetName val="AHS_6_3a_(_2a_)4"/>
      <sheetName val="PERALATAN_PROYEK_GOL_III_A4"/>
      <sheetName val="Sales_Parameter4"/>
      <sheetName val="Anl_+3"/>
      <sheetName val="RAB_RIIL_kayu2"/>
      <sheetName val="Agg_Ksr&amp;Hls2"/>
      <sheetName val="w't_table3"/>
      <sheetName val="Cover_(sh_1)3"/>
      <sheetName val="Actual_&amp;_Valuation_by_PY3"/>
      <sheetName val="MARK-UP_HARGA_PENAWARAN3"/>
      <sheetName val="Sat__Pek_3"/>
      <sheetName val="Gedung_Kantor3"/>
      <sheetName val="inst_pemrintah2"/>
      <sheetName val="TE_TS_FA_LAN_MATV3"/>
      <sheetName val="Alat_(2)3"/>
      <sheetName val="BQ-1A_prelim2"/>
      <sheetName val="10_1_(1)2"/>
      <sheetName val="10_1_(2)2"/>
      <sheetName val="10_1_(3)2"/>
      <sheetName val="10_1_(4)2"/>
      <sheetName val="10_1_(5)2"/>
      <sheetName val="G_R300경비2"/>
      <sheetName val="RAB_Keban_Jamong2"/>
      <sheetName val="RAB_Rehab_Orong_Gedong2"/>
      <sheetName val="RAB_Otak_Semu2"/>
      <sheetName val="RAB_Rehab_Panoso2"/>
      <sheetName val="RAB_Plam_Ngaong2"/>
      <sheetName val="RAB_Semurung2"/>
      <sheetName val="RAB_Semaya2"/>
      <sheetName val="RAB_T_Ksaming2"/>
      <sheetName val="D5_-_telford2"/>
      <sheetName val="H_A_R_G_A_132"/>
      <sheetName val="Grand_Sum_BT2"/>
      <sheetName val="Gaji_Pokok2"/>
      <sheetName val="T__Proyek-Jabatan2"/>
      <sheetName val="T__Lokasi2"/>
      <sheetName val="T__Rumah2"/>
      <sheetName val="T__Transport2"/>
      <sheetName val="RAPlenk"/>
      <sheetName val="COMB"/>
      <sheetName val="Mechanical Tukino - wika"/>
      <sheetName val="bahan2014"/>
      <sheetName val="BAHAN MO PAKE"/>
      <sheetName val="Analisa_Survey"/>
      <sheetName val="hasil survey"/>
      <sheetName val="ANL- K "/>
      <sheetName val="tulang"/>
      <sheetName val="tul"/>
      <sheetName val="SIEVE 1 - 2 Cm"/>
      <sheetName val="AN-MARSHAL-TEST"/>
      <sheetName val="Summary Hot-Mix"/>
      <sheetName val="sieve anls hot bin 2"/>
      <sheetName val="HSTANAH.XLS"/>
      <sheetName val="GASATAGG.XLS"/>
      <sheetName val="koef-beton"/>
      <sheetName val="An. ang"/>
      <sheetName val="div.7"/>
      <sheetName val="div.3-5"/>
      <sheetName val="div.4"/>
      <sheetName val="Anal_Pek"/>
      <sheetName val="AKTIVA TETAP"/>
      <sheetName val="Wil-2"/>
      <sheetName val="PL1"/>
      <sheetName val="PL2"/>
      <sheetName val="PL3"/>
      <sheetName val="PL4"/>
      <sheetName val="ANLS "/>
      <sheetName val="AHS 2-str"/>
      <sheetName val="an_price"/>
      <sheetName val="CONS."/>
      <sheetName val="Price "/>
      <sheetName val="M.Pekerjaan"/>
      <sheetName val="PC"/>
      <sheetName val="L3.Mobilisasi"/>
      <sheetName val="Bill 3"/>
      <sheetName val="Pipe FF"/>
      <sheetName val="lists"/>
      <sheetName val="2001GeneralInfo"/>
      <sheetName val="8.2工内"/>
      <sheetName val="Plant &amp; sloc"/>
      <sheetName val="ZFGD"/>
      <sheetName val="ZRMT"/>
      <sheetName val="rkp an_alat"/>
      <sheetName val="hrg_upah"/>
      <sheetName val="k12k321"/>
      <sheetName val="sumdet"/>
      <sheetName val="100(3)b"/>
      <sheetName val="101(1)"/>
      <sheetName val="101(2)a"/>
      <sheetName val="102(2)b"/>
      <sheetName val="103(1)a"/>
      <sheetName val="103(6)"/>
      <sheetName val="104(1)a"/>
      <sheetName val="104(1)b"/>
      <sheetName val="105(1)"/>
      <sheetName val="200"/>
      <sheetName val="a4"/>
      <sheetName val="311(1)a.2"/>
      <sheetName val="500(1)c"/>
      <sheetName val="506"/>
      <sheetName val="603(3)a"/>
      <sheetName val="603(3)b"/>
      <sheetName val="605(1)a"/>
      <sheetName val="612(1)"/>
      <sheetName val="620(a)"/>
      <sheetName val="SPL 1"/>
      <sheetName val="SPL 2"/>
      <sheetName val="b1"/>
      <sheetName val="b2"/>
      <sheetName val="b3"/>
      <sheetName val="b4"/>
      <sheetName val="100(2)a"/>
      <sheetName val="100(2)b"/>
      <sheetName val="100(3)a"/>
      <sheetName val="SKEDUL AV-05"/>
      <sheetName val="Identitas"/>
      <sheetName val="analisa 1"/>
      <sheetName val="tawar"/>
      <sheetName val="daftar upahbahan"/>
      <sheetName val="analisa2"/>
      <sheetName val="BQ Mesjid Tahap3"/>
      <sheetName val="Price Biaya Cadangan"/>
      <sheetName val="Electrikal"/>
      <sheetName val="Elektronik"/>
      <sheetName val="Item Kompensasi"/>
      <sheetName val="rek det 1-3"/>
      <sheetName val="Analisa FF"/>
      <sheetName val="upahtenaga &amp; bahan"/>
      <sheetName val="master scd(sd.2004)"/>
      <sheetName val="scd material"/>
      <sheetName val="Hrg Dsr"/>
      <sheetName val="REKAP sd add jan 24"/>
      <sheetName val="Upah&amp;Bahan&amp; Acc"/>
      <sheetName val="Daftar_Harga_Bahan"/>
      <sheetName val="ANALISA_OKE"/>
      <sheetName val="RANGE_BAHAN"/>
      <sheetName val="Div 10"/>
      <sheetName val="Rek.Analisa"/>
      <sheetName val="Dredging JK"/>
      <sheetName val="K5"/>
      <sheetName val="Progres Rasio LR"/>
      <sheetName val="anaMob"/>
      <sheetName val="TOP"/>
      <sheetName val="Tableau des causes "/>
      <sheetName val="HSUMUM.XLS"/>
      <sheetName val="HSDRAIN.XLS"/>
      <sheetName val="HSMISC.XLS"/>
      <sheetName val="DAFTAR HARGA SATUAN"/>
      <sheetName val="Calendar05"/>
      <sheetName val="Transver kWh"/>
      <sheetName val="DbGab"/>
      <sheetName val="TAXRATE"/>
      <sheetName val="Sch-1"/>
      <sheetName val="STAND98"/>
      <sheetName val="GENDATA Sht 1"/>
      <sheetName val="3DIV2"/>
      <sheetName val="tunj."/>
      <sheetName val="RAB PAS.PIPA"/>
      <sheetName val="Dataukurpecu"/>
      <sheetName val="BQ Pemel"/>
      <sheetName val="Als Struk"/>
      <sheetName val="input alat"/>
      <sheetName val="k-320"/>
      <sheetName val="k-520"/>
      <sheetName val="k-121"/>
      <sheetName val="2-BOQ"/>
      <sheetName val="1-Rekap"/>
      <sheetName val="Lokasi"/>
      <sheetName val="DIV 4"/>
      <sheetName val="metode "/>
      <sheetName val="BOX KACAB RM"/>
      <sheetName val="BQ(RAB)_(2)11"/>
      <sheetName val="BQ(RAB)_(3)11"/>
      <sheetName val="adukan_11"/>
      <sheetName val="Analisa_Alat11"/>
      <sheetName val="Pas_batu11"/>
      <sheetName val="Alat_Kudus11"/>
      <sheetName val="Kap_Alat11"/>
      <sheetName val="Analisa_SNI_STANDART_10"/>
      <sheetName val="H_Satuan11"/>
      <sheetName val="Fill_this_out_first___20"/>
      <sheetName val="Fill_this_out_first___21"/>
      <sheetName val="struktur_tdk_dipakai10"/>
      <sheetName val="HRG_BAHAN_&amp;_UPAH_okk10"/>
      <sheetName val="Analis_Kusen_okk10"/>
      <sheetName val="Cover_Daf-210"/>
      <sheetName val="HARGA_BAHAN10"/>
      <sheetName val="Perm__Test9"/>
      <sheetName val="BQ_ARS10"/>
      <sheetName val="Spec_ME10"/>
      <sheetName val="HRG_BHN10"/>
      <sheetName val="D___W_sizes10"/>
      <sheetName val="AnalisaSIPIL_RIIL_RAP10"/>
      <sheetName val="DAFTAR_710"/>
      <sheetName val="HARGA_MATERIAL10"/>
      <sheetName val="Rekap_Prelim10"/>
      <sheetName val="PEMBESIAN_BALOK_tukang_(2)10"/>
      <sheetName val="Man_Power___Comp10"/>
      <sheetName val="B_-_Norelec10"/>
      <sheetName val="Harsat_Upah10"/>
      <sheetName val="rab_lt_2_bo10"/>
      <sheetName val="Harga_Bahan_&amp;_Upah_9"/>
      <sheetName val="Jembatan_I10"/>
      <sheetName val="C__Analisa_10"/>
      <sheetName val="IN_OUT10"/>
      <sheetName val="Master_1_09"/>
      <sheetName val="1_199"/>
      <sheetName val="Uraian_Teknis9"/>
      <sheetName val="1__BQ9"/>
      <sheetName val="Ana__PU9"/>
      <sheetName val="Harga_Satuan9"/>
      <sheetName val="unit_price8"/>
      <sheetName val="Analisa_RAP9"/>
      <sheetName val="Man_Power_&amp;_Comp9"/>
      <sheetName val="Up_&amp;_bhn9"/>
      <sheetName val="AnalisaSIPIL_RIIL9"/>
      <sheetName val="A-11_Steel_Str10"/>
      <sheetName val="A-03_Pile10"/>
      <sheetName val="Conn__Lib9"/>
      <sheetName val="Format_Report-for_analysis_onl9"/>
      <sheetName val="Cover_Daf_210"/>
      <sheetName val="rekap_mekanikal9"/>
      <sheetName val="ANALISA_railing9"/>
      <sheetName val="MC_strp_CoDa_9"/>
      <sheetName val="MAT'L_LIST9"/>
      <sheetName val="2__MVAC_R19"/>
      <sheetName val="List_Material9"/>
      <sheetName val="2__BQ9"/>
      <sheetName val="Analisa_29"/>
      <sheetName val="Off_+_Wh9"/>
      <sheetName val="Daftar_Upah9"/>
      <sheetName val="Harga_Upah+Bahan9"/>
      <sheetName val="B_Q_20079"/>
      <sheetName val="Volume_19"/>
      <sheetName val="BQ_Detail9"/>
      <sheetName val="3_19"/>
      <sheetName val="Fin_Sum9"/>
      <sheetName val="Agregat_Halus_&amp;_Kasar9"/>
      <sheetName val="Posisi_Biaya9"/>
      <sheetName val="BD_Div-2_sd_7_69"/>
      <sheetName val="Str_BT9"/>
      <sheetName val="JPC_Breakdown_Price9"/>
      <sheetName val="GRAND_TOTAL9"/>
      <sheetName val="01A-_RAB9"/>
      <sheetName val="3_4-PIPE9"/>
      <sheetName val="Analisa_Upah_&amp;_Bahan_Plum9"/>
      <sheetName val="_schedule_AMD-2_Rev_III9"/>
      <sheetName val="405BQBAK-ME_26_bakrie9"/>
      <sheetName val="Galian_batu9"/>
      <sheetName val="analisa_hor7"/>
      <sheetName val="BOQ_Full7"/>
      <sheetName val="H__Satuan9"/>
      <sheetName val="REKAP_TOTAL9"/>
      <sheetName val="RAB_SEKRETARIAT_(1)9"/>
      <sheetName val="Kurva_S_(barch-bulanan-25)9"/>
      <sheetName val="3_Sch_ch9"/>
      <sheetName val="Master_Edit9"/>
      <sheetName val="PPh_229"/>
      <sheetName val="2_2_BQ9"/>
      <sheetName val="D_5243-ARAMCO9"/>
      <sheetName val="D-4801_OXY9"/>
      <sheetName val="DAFTAR_HARGA9"/>
      <sheetName val="HB_me9"/>
      <sheetName val="HRGA_SATUAN_UPAH-BAHAN9"/>
      <sheetName val="Bangunan_Utama_B9"/>
      <sheetName val="Time_Schedule9"/>
      <sheetName val="CHITIET_VL_NC9"/>
      <sheetName val="rab_me_(by_owner)_9"/>
      <sheetName val="BQ_(by_owner)9"/>
      <sheetName val="rab_me_(fisik)9"/>
      <sheetName val="HB_9"/>
      <sheetName val="MAT'L_LLIST9"/>
      <sheetName val="Public_Area9"/>
      <sheetName val="U__div_29"/>
      <sheetName val="harga_dasar8"/>
      <sheetName val="Analisa_Harsat9"/>
      <sheetName val="Sumber_Daya9"/>
      <sheetName val="Kuantitas_&amp;_Harga9"/>
      <sheetName val="1_2_용역비9"/>
      <sheetName val="Eng_Hrs_(HO)9"/>
      <sheetName val="1_1_ALAT_TULIS_KANTOR7"/>
      <sheetName val="SELISIH_HARGA9"/>
      <sheetName val="BQ_Rekapitulasi__Akhir7"/>
      <sheetName val="GRADASI_KELAS_A_(2)7"/>
      <sheetName val="timbunan_pilihan7"/>
      <sheetName val="Alat___Master7"/>
      <sheetName val="Alat__Jembatan7"/>
      <sheetName val="fr_BS9"/>
      <sheetName val="Perhit_Alat7"/>
      <sheetName val="GRAFIK_7"/>
      <sheetName val="플랜트_설치7"/>
      <sheetName val="RM_IA7"/>
      <sheetName val="Monitoring_Progres7"/>
      <sheetName val="Isolasi_Luar_Dalam7"/>
      <sheetName val="Isolasi_Luar7"/>
      <sheetName val="Ope_FC7"/>
      <sheetName val="DIV_27"/>
      <sheetName val="RAB_&amp;_RCO_OWNER_VERS_7"/>
      <sheetName val="D_&amp;_W_sizes7"/>
      <sheetName val="ANALISA_UTAMA6"/>
      <sheetName val="Harsat_Bahan7"/>
      <sheetName val="Kurva_S7"/>
      <sheetName val="Relokasi_PDAM7"/>
      <sheetName val="Daf_Alat6"/>
      <sheetName val="Jadual_Alat7"/>
      <sheetName val="Daftar_MPU7"/>
      <sheetName val="2_17"/>
      <sheetName val="2_3_(3)7"/>
      <sheetName val="SK_6(1)7"/>
      <sheetName val="SK_6(2)7"/>
      <sheetName val="3_1(1)7"/>
      <sheetName val="3_1(8)7"/>
      <sheetName val="3_2(1)7"/>
      <sheetName val="3_3(1)7"/>
      <sheetName val="SK_6_097"/>
      <sheetName val="5_1(2)7"/>
      <sheetName val="5_6(1)7"/>
      <sheetName val="5_7(1)7"/>
      <sheetName val="5_7(2)7"/>
      <sheetName val="6_1(1)7"/>
      <sheetName val="6_1(2)7"/>
      <sheetName val="6_3(1)7"/>
      <sheetName val="6_3(5a)7"/>
      <sheetName val="6_3(6c)7"/>
      <sheetName val="6_3(7a)7"/>
      <sheetName val="6_5(1a)7"/>
      <sheetName val="7_1(7)7"/>
      <sheetName val="7_1(10)7"/>
      <sheetName val="7_2_(9)7"/>
      <sheetName val="7_2_(10)7"/>
      <sheetName val="7_3(1)7"/>
      <sheetName val="7_6_(1)7"/>
      <sheetName val="7_10(1)7"/>
      <sheetName val="7_15(2)7"/>
      <sheetName val="7_15(9)7"/>
      <sheetName val="11_1(1)7"/>
      <sheetName val="11_1(3)a7"/>
      <sheetName val="11_1(7)7"/>
      <sheetName val="11_1(10)7"/>
      <sheetName val="NP_(2)7"/>
      <sheetName val="BQ_Arsit7"/>
      <sheetName val="An_HarSatPek7"/>
      <sheetName val="Sat_Bah_&amp;_Up7"/>
      <sheetName val="Kalibrasi_Mock_(2)7"/>
      <sheetName val="Rekap_Biaya7"/>
      <sheetName val="Fire_Alarm9"/>
      <sheetName val="F1c_DATA_ADM67"/>
      <sheetName val="Dft__Hrg_Bahan7"/>
      <sheetName val="Analisa_Teknik7"/>
      <sheetName val="Analisa_Bor6"/>
      <sheetName val="Rekap_Direct_Cost8"/>
      <sheetName val="Alat_Berat6"/>
      <sheetName val="4-Basic_Price6"/>
      <sheetName val="cal_belakang7"/>
      <sheetName val="time_scedul_6"/>
      <sheetName val="Form_Harga5"/>
      <sheetName val="TB(Koordinat_XY)_(OK)6"/>
      <sheetName val="Luas_Timb_I5"/>
      <sheetName val="Owning_cost_Alat7"/>
      <sheetName val="PRY_03-1_(Amd1)7"/>
      <sheetName val="PP_ALAT7"/>
      <sheetName val="RKP_PLUMBING7"/>
      <sheetName val="FIRE_FIGHTING7"/>
      <sheetName val="Jati_Gede7"/>
      <sheetName val="fill_in_first7"/>
      <sheetName val="Penyusutan_Kendaraan7"/>
      <sheetName val="Vendor_Information7"/>
      <sheetName val="Daf_17"/>
      <sheetName val="Supl_X7"/>
      <sheetName val="13_Nangakara_Weir6"/>
      <sheetName val="14_Irr_Canal_Work6"/>
      <sheetName val="15_Irr__Struc_Work6"/>
      <sheetName val="16_Pipe_Inst_6"/>
      <sheetName val="18_Lateral_Pipe6"/>
      <sheetName val="RBP-_27"/>
      <sheetName val="공정계획(내부계획25%,내부w_f)7"/>
      <sheetName val="hARGA_SAT7"/>
      <sheetName val="Daf_Harga7"/>
      <sheetName val="BL-_(JOB)7"/>
      <sheetName val="harga_dasar_T-M-A7"/>
      <sheetName val="Mat_Real6"/>
      <sheetName val="Analisa_Harga_Satuan7"/>
      <sheetName val="REF_ONLY7"/>
      <sheetName val="AU_Zone7"/>
      <sheetName val="Price_Breakdown7"/>
      <sheetName val="STAFFSCHED_7"/>
      <sheetName val="B_Kim20106"/>
      <sheetName val="Ts_Tahap_I_Kesehatan_&amp;_Bea_Cuk6"/>
      <sheetName val="Bill_of_Qty_MEP7"/>
      <sheetName val="RAB_J18_6"/>
      <sheetName val="rekap_bahan_dan_alat6"/>
      <sheetName val="est_proy7"/>
      <sheetName val="UnitRateA_1_II7"/>
      <sheetName val="pay_items7"/>
      <sheetName val="PROGRESS_BULAN6"/>
      <sheetName val="MASTER_Alat5"/>
      <sheetName val="Proyeksi_2017_Update_3_april6"/>
      <sheetName val="Daf__Upah_&amp;_Bah6"/>
      <sheetName val="SCH_Total6"/>
      <sheetName val="faktor_&amp;_disc6"/>
      <sheetName val="An_H_Sat_Pek_Ut6"/>
      <sheetName val="Scope_of_work9"/>
      <sheetName val="tam-kur_sipil9"/>
      <sheetName val="tam-kur_baja9"/>
      <sheetName val="har_sat9"/>
      <sheetName val="M'trl_Baja9"/>
      <sheetName val="UPAH_KERJA9"/>
      <sheetName val="HARGA_ALAT8"/>
      <sheetName val="Rekap_Tahap_17"/>
      <sheetName val="Weight_Bridge7"/>
      <sheetName val="Analisa_-Baku7"/>
      <sheetName val="THPDMoi__(2)7"/>
      <sheetName val="dongia_(2)7"/>
      <sheetName val="TONG_HOP_VL-NC7"/>
      <sheetName val="TONGKE3p_7"/>
      <sheetName val="TH_VL,_NC,_DDHT_Thanhphuoc7"/>
      <sheetName val="DON_GIA7"/>
      <sheetName val="t-h_HA_THE7"/>
      <sheetName val="CHITIET_VL-NC-TT_-1p7"/>
      <sheetName val="TONG_HOP_VL-NC_TT7"/>
      <sheetName val="TH_XL7"/>
      <sheetName val="CHITIET_VL-NC7"/>
      <sheetName val="CHITIET_VL-NC-TT-3p7"/>
      <sheetName val="KPVC-BD_7"/>
      <sheetName val="ELEMENT_SUM7"/>
      <sheetName val="00_Jumlah_Total7"/>
      <sheetName val="D3_17"/>
      <sheetName val="Hrg_Sat8"/>
      <sheetName val="Alat_B5"/>
      <sheetName val="Bahan_B5"/>
      <sheetName val="Upah_B5"/>
      <sheetName val="Cont__Fabrikasi6"/>
      <sheetName val="An__Harga6"/>
      <sheetName val="SATUAN_JADI_6"/>
      <sheetName val="Basic_Data6"/>
      <sheetName val="daf_kh6"/>
      <sheetName val="DRUP_(ASLI)7"/>
      <sheetName val="DIV_16"/>
      <sheetName val="RAB_20077"/>
      <sheetName val="Unit_Rate7"/>
      <sheetName val="Rekap_(2)6"/>
      <sheetName val="Harga_Sat_APP7"/>
      <sheetName val="Sort_36"/>
      <sheetName val="B_U_ARC__POS_JAGA6"/>
      <sheetName val="1_B7"/>
      <sheetName val="Shares_Outstanding6"/>
      <sheetName val="Metod_TWR6"/>
      <sheetName val="Analis_(2)6"/>
      <sheetName val="Analisa_STR6"/>
      <sheetName val="rating_curve6"/>
      <sheetName val="Cost_Summary6"/>
      <sheetName val="Sur_Site6"/>
      <sheetName val="bhn_FINAL6"/>
      <sheetName val="CloseOuts_by_Package6"/>
      <sheetName val="Rek_An7"/>
      <sheetName val="7_공정표7"/>
      <sheetName val="Galian_17"/>
      <sheetName val="LAL_-_PASAR_PAGI_7"/>
      <sheetName val="Schedule_11a7"/>
      <sheetName val="Septick_tank7"/>
      <sheetName val="DATA_PROYEK7"/>
      <sheetName val="Rekap_17"/>
      <sheetName val="RPP01_37"/>
      <sheetName val="Skedjul_Rev6"/>
      <sheetName val="Rekap_RAP_real_(2)6"/>
      <sheetName val="sch_1_26"/>
      <sheetName val="RAP_FLAT+OPEN6"/>
      <sheetName val="Risalah_KOM6"/>
      <sheetName val="LPS_APRL'086"/>
      <sheetName val="CP3_Rkp6"/>
      <sheetName val="BoQ_C46"/>
      <sheetName val="Upah_&amp;_Bahan6"/>
      <sheetName val="BQ_All_26"/>
      <sheetName val="Bill_No_16"/>
      <sheetName val="Man_Power6"/>
      <sheetName val="Data_Tower6"/>
      <sheetName val="1_26"/>
      <sheetName val="DAFT_ALAT,UPAH_&amp;_MAT6"/>
      <sheetName val="Harga_Upah6"/>
      <sheetName val="Morsip_Ht_Julu6"/>
      <sheetName val="F-PLT_BB6"/>
      <sheetName val="GAL_DKK_BB6"/>
      <sheetName val="BACK_HARIAN_GAL_DKK_BB6"/>
      <sheetName val="BACKUP_GAL_DKK_SB6"/>
      <sheetName val="GAL_DKK_SB6"/>
      <sheetName val="F-PLT_SB6"/>
      <sheetName val="BESI_FP_BB6"/>
      <sheetName val="BESI_FP_SB6"/>
      <sheetName val="RKP_BESI_PONDASI6"/>
      <sheetName val="List_of_Material_Price6"/>
      <sheetName val="Orgs_Proy6"/>
      <sheetName val="rekap_str_ars6"/>
      <sheetName val="OH_Mall6"/>
      <sheetName val="TAMBAH_KURANG6"/>
      <sheetName val="BSP_Medium_Class6"/>
      <sheetName val="BSP_Sch__406"/>
      <sheetName val="Currency_Rate6"/>
      <sheetName val="A_Card6"/>
      <sheetName val="D_Kamar6"/>
      <sheetName val="Daftar_Upah&amp;Bahan6"/>
      <sheetName val="Bahan_6"/>
      <sheetName val="Pekerjaan_6"/>
      <sheetName val="7_4_anman4"/>
      <sheetName val="10_1(1)d4"/>
      <sheetName val="Analisa_6_84"/>
      <sheetName val="ana_3004"/>
      <sheetName val="Analisa_Gabungan4"/>
      <sheetName val="Analisa_RAB4"/>
      <sheetName val="Sch_Tender4"/>
      <sheetName val="Rekap_RAP4"/>
      <sheetName val="NP_tanah4"/>
      <sheetName val="NP_umum4"/>
      <sheetName val="hrg-sat_pek4"/>
      <sheetName val="PHU_053"/>
      <sheetName val="upah_bahan3"/>
      <sheetName val="Analisa_(ok)4"/>
      <sheetName val="K_Lokal5"/>
      <sheetName val="Harga_S_Dasar3"/>
      <sheetName val="Upah_5"/>
      <sheetName val="B_D_AHS65"/>
      <sheetName val="TEST_CASE5"/>
      <sheetName val="Schedule_024"/>
      <sheetName val="Anls_Teknis5"/>
      <sheetName val="Daftar_Upax5"/>
      <sheetName val="anl_beton4"/>
      <sheetName val="anl_mat4"/>
      <sheetName val="B_as4"/>
      <sheetName val="anl_sa4"/>
      <sheetName val="anl_mep4"/>
      <sheetName val="B_me4"/>
      <sheetName val="TBPP-PPKA_(%)_(2)4"/>
      <sheetName val="BQ_All-24"/>
      <sheetName val="AHS_6_3a_(_2a_)5"/>
      <sheetName val="PERALATAN_PROYEK_GOL_III_A5"/>
      <sheetName val="Sales_Parameter5"/>
      <sheetName val="F_1_1_G_ST_1A4"/>
      <sheetName val="Analisa_Neraca4"/>
      <sheetName val="Anl_+4"/>
      <sheetName val="Cash_Flow_bulanan4"/>
      <sheetName val="MAP_GAB4"/>
      <sheetName val="7_1(3)4"/>
      <sheetName val="MINGGU_B_14-174"/>
      <sheetName val="MINGGU_A_14-174"/>
      <sheetName val="MINGGU_F_14-174"/>
      <sheetName val="JADWAL_PELAKSANAAN3"/>
      <sheetName val="Rek_Anal3"/>
      <sheetName val="Tie_Beam_GN4"/>
      <sheetName val="Tangga_GN4"/>
      <sheetName val="Sat_Bah___Up3"/>
      <sheetName val="Page_14"/>
      <sheetName val="1_General_Item3"/>
      <sheetName val="2_Sorinangka_Weir3"/>
      <sheetName val="3_Irr_Canal_Work3"/>
      <sheetName val="4_Irr_Struc_Work3"/>
      <sheetName val="6_Tertiary_Work3"/>
      <sheetName val="Harga_HSPK3"/>
      <sheetName val="Vol_Kusen_&amp;_Alm_(2)3"/>
      <sheetName val="Besi_&amp;_Bekisting-CBD_(2)3"/>
      <sheetName val="Backkomp-Java_(2)3"/>
      <sheetName val="Time_Schedulle3"/>
      <sheetName val="analis_azaa3"/>
      <sheetName val="RAB_RIIL_kayu3"/>
      <sheetName val="ANAL_KOEF3"/>
      <sheetName val="Rekap_Anl3"/>
      <sheetName val="Agg_Ksr&amp;Hls3"/>
      <sheetName val="w't_table4"/>
      <sheetName val="Cover_(sh_1)4"/>
      <sheetName val="Actual_&amp;_Valuation_by_PY4"/>
      <sheetName val="MARK-UP_HARGA_PENAWARAN4"/>
      <sheetName val="B_1_Engineering4"/>
      <sheetName val="B_2_6_Proc_HSE_MT4"/>
      <sheetName val="Mobilisasi_&amp;_Demob4"/>
      <sheetName val="B_2_5_Proc_&amp;_Constr_Civil14"/>
      <sheetName val="B_2_3_Proc_&amp;_Constr_Electrical4"/>
      <sheetName val="B_2_4_Proc_&amp;_Constr_Instru4"/>
      <sheetName val="B_2_1_Proc_&amp;_Constr_Mech_4"/>
      <sheetName val="B_2_2_Proc_&amp;_Constr_Pipe_4"/>
      <sheetName val="A_1_Project_Management_EPCC4"/>
      <sheetName val="B_3_Pre_Com_&amp;_Start_Up4"/>
      <sheetName val="Work_Permit4"/>
      <sheetName val="Sat__Pek_4"/>
      <sheetName val="ANALISA_PEK_UMUM4"/>
      <sheetName val="Rinc_Ged_A_(G_Utama)4"/>
      <sheetName val="Gedung_Kantor4"/>
      <sheetName val="Bahan_&amp;_Upah4"/>
      <sheetName val="inst_pemrintah3"/>
      <sheetName val="D10_LS-Rutin3"/>
      <sheetName val="TE_TS_FA_LAN_MATV4"/>
      <sheetName val="RAW_MATERIALS_3"/>
      <sheetName val="B_T4"/>
      <sheetName val="form_evaluasi5"/>
      <sheetName val="HArga_BAhan_ME5"/>
      <sheetName val="EE_(3)5"/>
      <sheetName val="pek_tanah_utk_irigasi5"/>
      <sheetName val="HS_BHN&amp;UPAH4"/>
      <sheetName val="5_1-5_4(1)-5_4(2)4"/>
      <sheetName val="DIV_34"/>
      <sheetName val="BARU-4_4"/>
      <sheetName val="Alat_(2)4"/>
      <sheetName val="HSBU_ANA4"/>
      <sheetName val="DHS_AC4"/>
      <sheetName val="MVAC_(4)4"/>
      <sheetName val="Anal__Alat4"/>
      <sheetName val="DATA_24"/>
      <sheetName val="Stay_Cable_PDMR24"/>
      <sheetName val="work_shop4"/>
      <sheetName val="DIV_94"/>
      <sheetName val="Modal_Kerja4"/>
      <sheetName val="cost_recovery3"/>
      <sheetName val="witholding_tax_list_cji_20013"/>
      <sheetName val="Cco_(2)3"/>
      <sheetName val="rincian_A3"/>
      <sheetName val="Control_Document3"/>
      <sheetName val="Lamp_NRC_Item_(4)3"/>
      <sheetName val="anal-drainase,tanah&amp;ps_batu4"/>
      <sheetName val="COST-PERSON-J_O_4"/>
      <sheetName val="PRINT_OUT4"/>
      <sheetName val="HALAMAN_1-604"/>
      <sheetName val="HD_ALAT4"/>
      <sheetName val="MI(data_base)4"/>
      <sheetName val="RANKING_PELAPORAN4"/>
      <sheetName val="Uraian_Upah4"/>
      <sheetName val="Tubing_&amp;_fitting3"/>
      <sheetName val="BQ-1A_prelim3"/>
      <sheetName val="AK-2004_(2)3"/>
      <sheetName val="CAB_23"/>
      <sheetName val="anal_P4"/>
      <sheetName val="Rekap_Budget_R04"/>
      <sheetName val="Eq__Mobilization3"/>
      <sheetName val="5201_20043"/>
      <sheetName val="Daft_2_13"/>
      <sheetName val="SD_(1)3"/>
      <sheetName val="Schedule_(1)3"/>
      <sheetName val="D3_(2)3"/>
      <sheetName val="Agg_A3"/>
      <sheetName val="Agg_B3"/>
      <sheetName val="bahan_&amp;_SATPEK3"/>
      <sheetName val="_PE-F-42_MR_9_Manpower3"/>
      <sheetName val="GRAND_REKAP3"/>
      <sheetName val="REKAP_ARSITEKTUR_3"/>
      <sheetName val="10_1_(1)3"/>
      <sheetName val="10_1_(2)3"/>
      <sheetName val="10_1_(3)3"/>
      <sheetName val="10_1_(4)3"/>
      <sheetName val="10_1_(5)3"/>
      <sheetName val="Receivables_from_customer_(3)3"/>
      <sheetName val="input_data_umum3"/>
      <sheetName val="G_R300경비3"/>
      <sheetName val="RAB_Keban_Jamong3"/>
      <sheetName val="RAB_Rehab_Orong_Gedong3"/>
      <sheetName val="RAB_Otak_Semu3"/>
      <sheetName val="RAB_Rehab_Panoso3"/>
      <sheetName val="RAB_Plam_Ngaong3"/>
      <sheetName val="RAB_Semurung3"/>
      <sheetName val="RAB_Semaya3"/>
      <sheetName val="RAB_T_Ksaming3"/>
      <sheetName val="DATA_WP3"/>
      <sheetName val="Urai__Resap_pengikat3"/>
      <sheetName val="AR_to_LSY3"/>
      <sheetName val="CF_WORKSHEET3"/>
      <sheetName val="Land_Market3"/>
      <sheetName val="BOQ_Penawaran_Sebelum_Cad__Taw3"/>
      <sheetName val="DTASLS05_NEW3"/>
      <sheetName val="RAB_PKD_3"/>
      <sheetName val="CF_Rp-USD3"/>
      <sheetName val="KOLAM_RENANG3"/>
      <sheetName val="jalan_akses3"/>
      <sheetName val="GRC_BELAKANG3"/>
      <sheetName val="vo_90_plafon_driveway3"/>
      <sheetName val="vo_90_plafon_driveway_(2)3"/>
      <sheetName val="D2_23"/>
      <sheetName val="D5_-_telford3"/>
      <sheetName val="H_A_R_G_A_133"/>
      <sheetName val="Rekp_Alt3"/>
      <sheetName val="Rekap_Gab3"/>
      <sheetName val="ANALISA_TENDER3"/>
      <sheetName val="PRY_01-33"/>
      <sheetName val="Grinding_by_Quarter3"/>
      <sheetName val="Grand_Sum_BT3"/>
      <sheetName val="Gaji_Pokok3"/>
      <sheetName val="T__Proyek-Jabatan3"/>
      <sheetName val="T__Lokasi3"/>
      <sheetName val="T__Rumah3"/>
      <sheetName val="T__Transport3"/>
      <sheetName val="TABLE_DAYA_DUKUNG3"/>
      <sheetName val="bahan_kg1"/>
      <sheetName val="harga_upah_dan_bahan1"/>
      <sheetName val="Meth_1"/>
      <sheetName val="an__struktur1"/>
      <sheetName val="BASIC_PRICE_1"/>
      <sheetName val="Dhtar_upah_bahan_dan_alat1"/>
      <sheetName val="U_P_1"/>
      <sheetName val="Rekap_2"/>
      <sheetName val="Upah_Bahan_Alat1"/>
      <sheetName val="backup_mc_01"/>
      <sheetName val="Upah,Bahan,_Alat1"/>
      <sheetName val="H_Satuan_Dasar1"/>
      <sheetName val="RAB_ME1"/>
      <sheetName val="Master_Dat1"/>
      <sheetName val="ACTUAL_CHECK"/>
      <sheetName val="bukan_PNS"/>
      <sheetName val="Rekap-Bdg"/>
      <sheetName val="GALIAN MEKANIS"/>
      <sheetName val="ENG-101"/>
      <sheetName val="1.설계조건"/>
      <sheetName val="TERMINAL"/>
      <sheetName val="Agregat"/>
      <sheetName val="ongkos_kirim"/>
      <sheetName val="HARGA DASAR ACCESORIES"/>
      <sheetName val="anlt"/>
      <sheetName val="div62"/>
      <sheetName val="Data Alat"/>
      <sheetName val="grpsr2"/>
      <sheetName val="HSD BAHAN"/>
      <sheetName val="HSD UPAH "/>
      <sheetName val="hsd Alat"/>
      <sheetName val="Df-Kuan"/>
      <sheetName val="STAF"/>
      <sheetName val="OH-10BLN"/>
      <sheetName val="BCA-6"/>
      <sheetName val="R A B 4"/>
      <sheetName val="Analisa1-10"/>
      <sheetName val="R A B1"/>
      <sheetName val="tgl"/>
      <sheetName val="div 9"/>
      <sheetName val="H.Mtrl"/>
      <sheetName val="1.1 ALAT TULᅉS KŁNTO䅒"/>
      <sheetName val="GRADแSI ⁋ELAɓ A 戨2)"/>
      <sheetName val="ꙉsolꉡsi 艌uarȠDalɡm"/>
      <sheetName val="쁒AB 쀦 RC큏 OW퍎ER 卖ERS匮"/>
      <sheetName val="뱈RG_BAHAN_&amp;_UPAH_okk1"/>
      <sheetName val="♈arg㝡_Ba㍨an_㈦_Up⍡h_"/>
      <sheetName val="앁gre葧at_豈alus_&amp;_Kasar"/>
      <sheetName val="㽋oef㵅xc_᥄ump赟Vib鵲o"/>
      <sheetName val="Analᩩsa 婈arg졡 Sa顴uan"/>
      <sheetName val="JPC_Breakdow굮_Pr뱩ce"/>
      <sheetName val="복정계획(내부계획25%,내부w.f)"/>
      <sheetName val="佳tru䵫tur也tdk_dipakai1"/>
      <sheetName val="RINCIAN HAR06"/>
      <sheetName val="1_General_2"/>
      <sheetName val="RAB_KapukII2"/>
      <sheetName val="Daftar_Upah_Tenaga_Kerja"/>
      <sheetName val="Alat_tanah_dan_Struktur_(10-052"/>
      <sheetName val="Alat_tanah_dan_Struktur_(03-092"/>
      <sheetName val="Hrg_Sat9"/>
      <sheetName val="WBS_20052"/>
      <sheetName val="Typical_Cross_Section2"/>
      <sheetName val="Sat_Das2"/>
      <sheetName val="Hrg_Satuan2"/>
      <sheetName val="an_(1)2"/>
      <sheetName val="RKP_ANL"/>
      <sheetName val="ELEKTRIKAL_B1"/>
      <sheetName val="Uraian_K125"/>
      <sheetName val="Analisa_HSP"/>
      <sheetName val="Harga_Bahan2012"/>
      <sheetName val="RAB__Rencana_"/>
      <sheetName val="Div_9_-_Harian"/>
      <sheetName val="_RAB_Lt2"/>
      <sheetName val="RAB_Lt3"/>
      <sheetName val="H_Mtrl"/>
      <sheetName val="UPBH_AB"/>
      <sheetName val="Rekap_analisa"/>
      <sheetName val="Plmbg_"/>
      <sheetName val="Kurva_S_"/>
      <sheetName val="BQ_Wnsr_Dwt"/>
      <sheetName val="UMUR_ALAT"/>
      <sheetName val="FAKTOR_MODAL_CRF"/>
      <sheetName val="1_1_ALAT_TULᅉS_KŁNTO䅒"/>
      <sheetName val="GRADแSI_⁋ELAɓ_A_戨2)"/>
      <sheetName val="ꙉsolꉡsi_艌uarȠDalɡm"/>
      <sheetName val="쁒AB_쀦_RC큏_OW퍎ER_卖ERS匮"/>
      <sheetName val="Analᩩsa_婈arg졡_Sa顴uan"/>
      <sheetName val="복정계획(내부계획25%,내부w_f)"/>
      <sheetName val="schedule_kurva_s"/>
      <sheetName val="Bahan&amp;_upah"/>
      <sheetName val="UPAH_(2)"/>
      <sheetName val="BQ_Tahapan_(Hrg_Estimasi_2009)"/>
      <sheetName val="I-PPh_Final"/>
      <sheetName val="Basic_price_(3)"/>
      <sheetName val="RAB_Komposit"/>
      <sheetName val="An-Koef_"/>
      <sheetName val="Sum_(1)"/>
      <sheetName val="TRIWULAN_32"/>
      <sheetName val="Base_Info"/>
      <sheetName val="610_04"/>
      <sheetName val="610_06"/>
      <sheetName val="610_07"/>
      <sheetName val="610_08"/>
      <sheetName val="RPP01_6"/>
      <sheetName val="Urugan_Pasir"/>
      <sheetName val="BoQ_Total_lama"/>
      <sheetName val="Input_Data2"/>
      <sheetName val="Price_Persiapan_dan_Penunjang"/>
      <sheetName val="Break_Down"/>
      <sheetName val="HD_BAHAN"/>
      <sheetName val="BOQ_CONTRACT_WK"/>
      <sheetName val="GIRDER_2"/>
      <sheetName val="Utilitas_Plant"/>
      <sheetName val="URUTAN_PLANT"/>
      <sheetName val="PRIST_LIST"/>
      <sheetName val="Sales_Rental"/>
      <sheetName val="AA_1_1_BNI"/>
      <sheetName val="Exchange_Rates"/>
      <sheetName val="PROJ_CASH"/>
      <sheetName val="HS_KALIJATI"/>
      <sheetName val="FC_switches"/>
      <sheetName val="7_PEK-STRUKTUR"/>
      <sheetName val="Analisa_&amp;_Upah"/>
      <sheetName val="HARGA_AT1"/>
      <sheetName val="Gerbang_Tol_(4_Pulau)"/>
      <sheetName val="Harsat_Pekerjaan"/>
      <sheetName val="SNI_UPAH_BAHAN"/>
      <sheetName val="DCF_SD_JUNI_04"/>
      <sheetName val="Tunduk_Panitia"/>
      <sheetName val="perenc_k3"/>
      <sheetName val="RAB_1"/>
      <sheetName val="PTMELINT_(AC-WC)"/>
      <sheetName val="Input_T__Schedule"/>
      <sheetName val="AUDIT_3_THN_TERAKHIR"/>
      <sheetName val="001__Bahan_&amp;_Alat"/>
      <sheetName val="002__Foto_Dokumentasi"/>
      <sheetName val="23_Juli_2019"/>
      <sheetName val="Kebutuhan_Matrial_30%"/>
      <sheetName val="harian_bahan"/>
      <sheetName val="RINCIAN_HAR06"/>
      <sheetName val="boq_TOGAFU"/>
      <sheetName val="dayvol_WEDI"/>
      <sheetName val="HASAT_DASAR"/>
      <sheetName val="Lt_1"/>
      <sheetName val="Anal_Alat_Type_II_A"/>
      <sheetName val="Hrg_Sat_matrl_+_alat"/>
      <sheetName val="Hrg_Sat_Upah"/>
      <sheetName val="Cambi_Combined"/>
      <sheetName val="Submission_Form"/>
      <sheetName val="Grading_Tahap_1"/>
      <sheetName val="h_vol"/>
      <sheetName val="Daftar_Customer"/>
      <sheetName val="ANALISA_ME"/>
      <sheetName val="Whole_Month_USD"/>
      <sheetName val="_UPAH_BAHAN"/>
      <sheetName val="Harga_Bahan_&amp;_Upah"/>
      <sheetName val="RAB_(OK)"/>
      <sheetName val="BAli_7050"/>
      <sheetName val="Basic_"/>
      <sheetName val="Tiket_Binder"/>
      <sheetName val="Harga_MEP"/>
      <sheetName val="bangunan_penunjang"/>
      <sheetName val="Hotel_Stats"/>
      <sheetName val="FORM_BQ_TL_PRATU_4cct"/>
      <sheetName val="DIV_5_6"/>
      <sheetName val="PENGAL_yg_Dilaksanakan"/>
      <sheetName val="HSP"/>
      <sheetName val="ANALISA BEA CUKAI"/>
      <sheetName val="HARGA DASAR "/>
      <sheetName val="ahas-ins"/>
      <sheetName val="haRgA maTeRiAL B. MARGA"/>
      <sheetName val="URAIAN "/>
      <sheetName val="RAB.2"/>
      <sheetName val="RAB.4"/>
      <sheetName val="RAB.5"/>
      <sheetName val="RAB.6"/>
      <sheetName val="Lamp-MC"/>
      <sheetName val="pivotscd"/>
      <sheetName val="D.BOARD"/>
      <sheetName val="kolom"/>
      <sheetName val="Rekap Sal"/>
      <sheetName val="WIP"/>
      <sheetName val="5_NP1"/>
      <sheetName val="Lt__1_(A)1"/>
      <sheetName val="PL_(MONTHLY)1"/>
      <sheetName val="Rekap_Anl_SNI1"/>
      <sheetName val="Dsr_Hitung1"/>
      <sheetName val="RT13526_CPI1"/>
      <sheetName val="AHS_Aspal1"/>
      <sheetName val="PDS_U-14001"/>
      <sheetName val="1_Intro1"/>
      <sheetName val="Cash_Out_Table1"/>
      <sheetName val="Net_Cash_Table1"/>
      <sheetName val="PEK_TANAH1"/>
      <sheetName val="ASPAL_(14)1"/>
      <sheetName val="Regen_Schedule2"/>
      <sheetName val="DAFTAR_ISI1"/>
      <sheetName val="metode_rutin1"/>
      <sheetName val="hit_St&amp;Pr1"/>
      <sheetName val="VLL_BAFF_SDLL1"/>
      <sheetName val="Help-Pipe_Size1"/>
      <sheetName val="3_14_Electrical_-_415V_(1)1"/>
      <sheetName val="Material_List_T_55_M_1"/>
      <sheetName val="Section_2_MastlisteRev021"/>
      <sheetName val="Analisa_Quarry1"/>
      <sheetName val="Devisi_31"/>
      <sheetName val="S_Kurva1"/>
      <sheetName val="Daf__An1"/>
      <sheetName val="lamp__121"/>
      <sheetName val="2_3_(4)1"/>
      <sheetName val="LUMP_SUM1"/>
      <sheetName val="Data_Pendukung1"/>
      <sheetName val="NL290_WGACC_&amp;_DEHYDR_1"/>
      <sheetName val="a_3-5_wtb_oct_2006-21"/>
      <sheetName val="PROD_01-1(2)1"/>
      <sheetName val="Analisa_BOW_071"/>
      <sheetName val="HSU_20161"/>
      <sheetName val="RAB_Temiling_1"/>
      <sheetName val="Pers_n_Peny1"/>
      <sheetName val="Sta_0+2501"/>
      <sheetName val="MATERIAL_ANALISA1"/>
      <sheetName val="renc_mgn1"/>
      <sheetName val="pro_ra_op1"/>
      <sheetName val="Lamp_8_7,91"/>
      <sheetName val="Lembar_1_2_21"/>
      <sheetName val="Analisa_BOW_08_NP1"/>
      <sheetName val="BOQ_Uluatu1"/>
      <sheetName val="wf_1"/>
      <sheetName val="Rekap_3"/>
      <sheetName val="analisa_j911"/>
      <sheetName val="_IB-PL-YTD1"/>
      <sheetName val="Harga_S_Dasar_UNTUK_IDISI1"/>
      <sheetName val="H_Dasar1"/>
      <sheetName val="alt_bsr_tahun_20071"/>
      <sheetName val="bill_qty1"/>
      <sheetName val="supporting_data1"/>
      <sheetName val="UPAH_PEKERJA1"/>
      <sheetName val="SPEK_1"/>
      <sheetName val="Rek_MC1"/>
      <sheetName val="Upah_bhn_mat1"/>
      <sheetName val="anspek_SLM1"/>
      <sheetName val="Agg_Halus_&amp;_Kasar2"/>
      <sheetName val="Td_Tgn2"/>
      <sheetName val="DIV_7_Bj_TlG_PCp_ITP2"/>
      <sheetName val="CCO_2"/>
      <sheetName val="DIV__7_PAS__BTU_TGGA_2"/>
      <sheetName val="DIV_2_GAL_SAL2"/>
      <sheetName val="DIV_7_Bj_TlG_DPT2"/>
      <sheetName val="DIV_7_Bj_TlG_AbT_WW_PC_PIjk2"/>
      <sheetName val="Dev_41"/>
      <sheetName val="Sheet1_(2)"/>
      <sheetName val="ANALIS_ALAT1"/>
      <sheetName val="Analis_harga1"/>
      <sheetName val="Bangunan_Utama1"/>
      <sheetName val="Ringkasan_(2)1"/>
      <sheetName val="R_A_B_1"/>
      <sheetName val="13_01(1)1"/>
      <sheetName val="13_01(3)1"/>
      <sheetName val="Menu_Utama1"/>
      <sheetName val="REKAPITULASI_(2)1"/>
      <sheetName val="FORM_X_COST1"/>
      <sheetName val="Request_Bang_Nan_Sabaris1"/>
      <sheetName val="Analisa_HS1"/>
      <sheetName val="Anls_use"/>
      <sheetName val="5_BANG_I"/>
      <sheetName val="progres_BA"/>
      <sheetName val="T-3_4_Cost_of_Equipment"/>
      <sheetName val="An_HS"/>
      <sheetName val="Satuan_Dasar1"/>
      <sheetName val="%_Prog1"/>
      <sheetName val="bill_3_9"/>
      <sheetName val="GTS_I_PS"/>
      <sheetName val="Form-3_3"/>
      <sheetName val="5-daftar_Peralatan"/>
      <sheetName val="Debit_Hasil_Tank_model"/>
      <sheetName val="ANALISA_STR_&amp;_ARS"/>
      <sheetName val="ANA_SAT"/>
      <sheetName val="A__Spl&amp;Ars"/>
      <sheetName val="HARGA_BAHAN_MEE"/>
      <sheetName val="div6_"/>
      <sheetName val="Cek_list"/>
      <sheetName val="H_Sat_Jembatan"/>
      <sheetName val="Table_5"/>
      <sheetName val="SAT_UPH_BHN"/>
      <sheetName val="ANA_1"/>
      <sheetName val="SAT_PIPA-ACC"/>
      <sheetName val="Div_5"/>
      <sheetName val="Rekap_BQ"/>
      <sheetName val="analisa_mekanik"/>
      <sheetName val="For_Report-Akum"/>
      <sheetName val="DAFT_ALAT,UPAH_&amp;_MAT_KD"/>
      <sheetName val="DAFT_HARG_SAT_PEK_"/>
      <sheetName val="AN_BTNCOT_(2)"/>
      <sheetName val="Antek_Sheet_Pile"/>
      <sheetName val="M_37_"/>
      <sheetName val="Koefisien_Cs_dan_G"/>
      <sheetName val="DAF_2__Ars_Mall_"/>
      <sheetName val="B_KONTRAK"/>
      <sheetName val="Laba_Rugi"/>
      <sheetName val="23_switchgear_20_kv_rev"/>
      <sheetName val="01_A"/>
      <sheetName val="Inflasi_$"/>
      <sheetName val="List_RFP"/>
      <sheetName val="std_detail"/>
      <sheetName val="UPAH-BAHAN_BIMA"/>
      <sheetName val="1771_2"/>
      <sheetName val="FISIK_RAB_2000"/>
      <sheetName val="ES_STG"/>
      <sheetName val="rESUME_hDS"/>
      <sheetName val="A(Rev_3)"/>
      <sheetName val="RISK_REGISTER"/>
      <sheetName val="Versi_QS"/>
      <sheetName val="Analisa_K"/>
      <sheetName val="CASE_A1_CPP"/>
      <sheetName val="1001_15a_(2)"/>
      <sheetName val="Anal__Pancang"/>
      <sheetName val="Sec_I_ML"/>
      <sheetName val="LOKASI_RIG_Litbang"/>
      <sheetName val="Tambahan_Biaro"/>
      <sheetName val="Particular_Sch"/>
      <sheetName val="RAB_ASRAMA_(7_A)"/>
      <sheetName val="Analisa_Rumah_Jaga"/>
      <sheetName val="RAB_Infrastruktur"/>
      <sheetName val="H_ALAT"/>
      <sheetName val="SPT_TAHUNAN"/>
      <sheetName val="Rinc_Setoran_Astek"/>
      <sheetName val="PROD_02"/>
      <sheetName val="1195_B1"/>
      <sheetName val="Lt__Dasar"/>
      <sheetName val="Interior_Melekat_Lt__Dasar"/>
      <sheetName val="Lt__Atas"/>
      <sheetName val="Lt__Atap"/>
      <sheetName val="Interior_Melekat_Lt__Atas"/>
      <sheetName val="An_Ars"/>
      <sheetName val="Ana_Beton"/>
      <sheetName val="UPH_BHN"/>
      <sheetName val="Basic_P"/>
      <sheetName val="JADWAL_BAHAN"/>
      <sheetName val="analisa_print"/>
      <sheetName val="SNI_FIX"/>
      <sheetName val="97_사업추정(WEKI)"/>
      <sheetName val="Perhitungan_Besi"/>
      <sheetName val="IV_ARS_VSP"/>
      <sheetName val="III_STR_VSP_"/>
      <sheetName val="DUB11_Summary_(BSP)"/>
      <sheetName val="TIDAK_SEDERHANA_DC"/>
      <sheetName val="analisa_upah_bahan"/>
      <sheetName val="SPI_GMBH"/>
      <sheetName val="working_load_at_the_btm_ft_"/>
      <sheetName val="stability_check"/>
      <sheetName val="design_criteria"/>
      <sheetName val="Mei_-_Jun_(2)"/>
      <sheetName val="Mei-Juni_(3)"/>
      <sheetName val="ags-sept_18__(4)"/>
      <sheetName val="ags-sept_18__(3)"/>
      <sheetName val="okt-nov_18"/>
      <sheetName val="_Novv-Des"/>
      <sheetName val="_oktt-novv"/>
      <sheetName val="_sept-oktt"/>
      <sheetName val="Juli-ags_18_"/>
      <sheetName val="Juli-Ags_18"/>
      <sheetName val="Juni-Juli_18"/>
      <sheetName val="Data_Keu"/>
      <sheetName val="JANI_(BOR_800)"/>
      <sheetName val="PRD_01-1"/>
      <sheetName val="UG_Excav"/>
      <sheetName val="HD_UPAH"/>
      <sheetName val="rms_remunerasi"/>
      <sheetName val="Jun_98"/>
      <sheetName val="Trading_Statement"/>
      <sheetName val="box_culvert"/>
      <sheetName val="HM_MEK_"/>
      <sheetName val="NS_Lanjutan"/>
      <sheetName val="STD_Lanjutan"/>
      <sheetName val="K_311_TP"/>
      <sheetName val="K_323"/>
      <sheetName val="Rekap__2_"/>
      <sheetName val="A+Supl_"/>
      <sheetName val="Lamp-2.1"/>
      <sheetName val="DIV6"/>
      <sheetName val="TABEL-DETASIR"/>
      <sheetName val="MGG3"/>
      <sheetName val="Jembatan Sementara"/>
      <sheetName val="Alt2"/>
      <sheetName val="HK"/>
      <sheetName val="REKANAN"/>
      <sheetName val="Price List"/>
      <sheetName val="K-9 Ok"/>
      <sheetName val="Bill rekap"/>
      <sheetName val="Mark-up"/>
      <sheetName val="UBAS"/>
      <sheetName val="HP01A"/>
      <sheetName val="Balok"/>
      <sheetName val="Raw Data"/>
      <sheetName val="rekap str+ars"/>
      <sheetName val="Faktor kolom Baja"/>
      <sheetName val="Equip Item Dets"/>
      <sheetName val="Pipe Item Dets"/>
      <sheetName val="Civil Item Dets"/>
      <sheetName val="Inst Item Dets"/>
      <sheetName val="Elec Item Dets"/>
      <sheetName val="Paint Item Dets"/>
      <sheetName val="Base Case"/>
      <sheetName val="EQUIP"/>
      <sheetName val="Assmpns"/>
      <sheetName val="Job Data"/>
      <sheetName val="BQMPALOC"/>
      <sheetName val="ocean voyage"/>
      <sheetName val="Build-Up"/>
      <sheetName val="Labor abs-NMR"/>
      <sheetName val="Set"/>
      <sheetName val="AC-2"/>
      <sheetName val="spta"/>
      <sheetName val="견"/>
      <sheetName val="LT"/>
      <sheetName val="7.1.7 PD"/>
      <sheetName val="CBR"/>
      <sheetName val="Step-by-step"/>
      <sheetName val="13_Nangakara Weir"/>
      <sheetName val="14_Irr_Canal Work"/>
      <sheetName val="15_Irr_ Struc_Work"/>
      <sheetName val="16_Pipe Inst_"/>
      <sheetName val="18_Lateral Pipe"/>
      <sheetName val="1_General "/>
      <sheetName val="daf_3_OK_"/>
      <sheetName val="daf_7_OK_"/>
      <sheetName val="DAFTAR HARSAT"/>
      <sheetName val="Exclusion List"/>
      <sheetName val="agregat abc"/>
      <sheetName val="Rigid25"/>
      <sheetName val="Rekap Biaya Jalan "/>
      <sheetName val="4-Basic P"/>
      <sheetName val="Bahan &amp; Upah 2012"/>
      <sheetName val="satuan_pek_ars"/>
      <sheetName val="civil-work"/>
      <sheetName val="ALAT-hitungan"/>
      <sheetName val="R A B"/>
      <sheetName val="OVERHEAD"/>
      <sheetName val="an ok"/>
      <sheetName val="rekap BORONG"/>
      <sheetName val="HSPK"/>
      <sheetName val="general test BTL"/>
      <sheetName val="Harga Jasa dan Material"/>
      <sheetName val="LEKAT1"/>
      <sheetName val="Analisa E"/>
      <sheetName val="K"/>
      <sheetName val="Rekap SPH Multifab"/>
      <sheetName val="I. Summary Production &amp; Chart"/>
      <sheetName val="_nalisa E"/>
      <sheetName val="HDS"/>
      <sheetName val="UPAH BAHAN "/>
      <sheetName val="BA Evaluasi"/>
      <sheetName val="Permhnan CCO"/>
      <sheetName val="Persetujuan CCO"/>
      <sheetName val="Rekap MC"/>
      <sheetName val="Penyampaian Evaluasi"/>
      <sheetName val="R. RapatCCO"/>
      <sheetName val="T-VAN-DM"/>
      <sheetName val="Memb Schd"/>
      <sheetName val="A. Pek. Pendahuluan"/>
      <sheetName val="dafhar"/>
      <sheetName val="Prelim CP"/>
      <sheetName val="72HX"/>
      <sheetName val="75EX"/>
      <sheetName val="72HY"/>
      <sheetName val="75EY"/>
      <sheetName val="计算稿"/>
      <sheetName val="HVAC"/>
      <sheetName val="Activity Form"/>
      <sheetName val="11FEB"/>
      <sheetName val="Peralatan (2)"/>
      <sheetName val="내역(한신APT)"/>
      <sheetName val="PRO_DCI"/>
      <sheetName val="HVAC_DCI"/>
      <sheetName val="PIPE_DCI"/>
      <sheetName val="맨홀수량산출"/>
      <sheetName val="RT Cangkang"/>
      <sheetName val="6.GSTG PIPING"/>
      <sheetName val="MUP 2008"/>
      <sheetName val="B.3 Comm "/>
      <sheetName val="(+)"/>
      <sheetName val="Rekap PPh Pasal 4 ayat (2)"/>
      <sheetName val="D_MUC"/>
      <sheetName val="建昌"/>
      <sheetName val="Data Teknik"/>
      <sheetName val="hrg sat1"/>
      <sheetName val="hst"/>
      <sheetName val="5-ALAT"/>
      <sheetName val="ANL"/>
      <sheetName val="EGCOST FOR S_91 SERIES"/>
      <sheetName val="Table"/>
      <sheetName val="COMPLEXALL"/>
      <sheetName val="BA PROGRES"/>
      <sheetName val="년도별매출손익"/>
      <sheetName val="97품목별"/>
      <sheetName val="쌀엿"/>
      <sheetName val="물엿"/>
      <sheetName val="AnaAl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sheetData sheetId="517"/>
      <sheetData sheetId="518"/>
      <sheetData sheetId="519"/>
      <sheetData sheetId="520">
        <row r="106">
          <cell r="C106">
            <v>0</v>
          </cell>
        </row>
      </sheetData>
      <sheetData sheetId="521">
        <row r="106">
          <cell r="C106">
            <v>0</v>
          </cell>
        </row>
      </sheetData>
      <sheetData sheetId="522"/>
      <sheetData sheetId="523"/>
      <sheetData sheetId="524">
        <row r="106">
          <cell r="C106">
            <v>0</v>
          </cell>
        </row>
      </sheetData>
      <sheetData sheetId="525"/>
      <sheetData sheetId="526">
        <row r="106">
          <cell r="C106">
            <v>0</v>
          </cell>
        </row>
      </sheetData>
      <sheetData sheetId="527">
        <row r="106">
          <cell r="C106">
            <v>0</v>
          </cell>
        </row>
      </sheetData>
      <sheetData sheetId="528">
        <row r="106">
          <cell r="C106">
            <v>0</v>
          </cell>
        </row>
      </sheetData>
      <sheetData sheetId="529">
        <row r="106">
          <cell r="C106">
            <v>0</v>
          </cell>
        </row>
      </sheetData>
      <sheetData sheetId="530"/>
      <sheetData sheetId="531">
        <row r="106">
          <cell r="C106">
            <v>0</v>
          </cell>
        </row>
      </sheetData>
      <sheetData sheetId="532">
        <row r="106">
          <cell r="C106">
            <v>0</v>
          </cell>
        </row>
      </sheetData>
      <sheetData sheetId="533">
        <row r="106">
          <cell r="C106">
            <v>0</v>
          </cell>
        </row>
      </sheetData>
      <sheetData sheetId="534">
        <row r="106">
          <cell r="C106">
            <v>0</v>
          </cell>
        </row>
      </sheetData>
      <sheetData sheetId="535">
        <row r="106">
          <cell r="C106">
            <v>0</v>
          </cell>
        </row>
      </sheetData>
      <sheetData sheetId="536">
        <row r="106">
          <cell r="C106">
            <v>0</v>
          </cell>
        </row>
      </sheetData>
      <sheetData sheetId="537">
        <row r="106">
          <cell r="C106">
            <v>0</v>
          </cell>
        </row>
      </sheetData>
      <sheetData sheetId="538">
        <row r="106">
          <cell r="C106">
            <v>0</v>
          </cell>
        </row>
      </sheetData>
      <sheetData sheetId="539">
        <row r="106">
          <cell r="C106">
            <v>0</v>
          </cell>
        </row>
      </sheetData>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ow r="106">
          <cell r="C106">
            <v>0</v>
          </cell>
        </row>
      </sheetData>
      <sheetData sheetId="561" refreshError="1"/>
      <sheetData sheetId="562" refreshError="1"/>
      <sheetData sheetId="563" refreshError="1"/>
      <sheetData sheetId="564" refreshError="1"/>
      <sheetData sheetId="565" refreshError="1"/>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ow r="106">
          <cell r="C106">
            <v>0</v>
          </cell>
        </row>
      </sheetData>
      <sheetData sheetId="607">
        <row r="106">
          <cell r="C106">
            <v>0</v>
          </cell>
        </row>
      </sheetData>
      <sheetData sheetId="608" refreshError="1"/>
      <sheetData sheetId="609">
        <row r="106">
          <cell r="C106">
            <v>0</v>
          </cell>
        </row>
      </sheetData>
      <sheetData sheetId="610">
        <row r="106">
          <cell r="C106">
            <v>0</v>
          </cell>
        </row>
      </sheetData>
      <sheetData sheetId="611">
        <row r="106">
          <cell r="C106">
            <v>0</v>
          </cell>
        </row>
      </sheetData>
      <sheetData sheetId="612">
        <row r="106">
          <cell r="C106">
            <v>0</v>
          </cell>
        </row>
      </sheetData>
      <sheetData sheetId="613">
        <row r="106">
          <cell r="C106">
            <v>0</v>
          </cell>
        </row>
      </sheetData>
      <sheetData sheetId="614" refreshError="1"/>
      <sheetData sheetId="615">
        <row r="106">
          <cell r="C106">
            <v>0</v>
          </cell>
        </row>
      </sheetData>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row r="106">
          <cell r="C106">
            <v>0</v>
          </cell>
        </row>
      </sheetData>
      <sheetData sheetId="649"/>
      <sheetData sheetId="650"/>
      <sheetData sheetId="651">
        <row r="106">
          <cell r="C106">
            <v>0</v>
          </cell>
        </row>
      </sheetData>
      <sheetData sheetId="652">
        <row r="106">
          <cell r="C106">
            <v>0</v>
          </cell>
        </row>
      </sheetData>
      <sheetData sheetId="653">
        <row r="106">
          <cell r="C106">
            <v>0</v>
          </cell>
        </row>
      </sheetData>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row r="106">
          <cell r="C106">
            <v>0</v>
          </cell>
        </row>
      </sheetData>
      <sheetData sheetId="679">
        <row r="106">
          <cell r="C106">
            <v>0</v>
          </cell>
        </row>
      </sheetData>
      <sheetData sheetId="680"/>
      <sheetData sheetId="681">
        <row r="106">
          <cell r="C106">
            <v>0</v>
          </cell>
        </row>
      </sheetData>
      <sheetData sheetId="682">
        <row r="106">
          <cell r="C106">
            <v>0</v>
          </cell>
        </row>
      </sheetData>
      <sheetData sheetId="683">
        <row r="106">
          <cell r="C106">
            <v>0</v>
          </cell>
        </row>
      </sheetData>
      <sheetData sheetId="684">
        <row r="106">
          <cell r="C106">
            <v>0</v>
          </cell>
        </row>
      </sheetData>
      <sheetData sheetId="685">
        <row r="106">
          <cell r="C106">
            <v>0</v>
          </cell>
        </row>
      </sheetData>
      <sheetData sheetId="686">
        <row r="106">
          <cell r="C106">
            <v>0</v>
          </cell>
        </row>
      </sheetData>
      <sheetData sheetId="687">
        <row r="106">
          <cell r="C106">
            <v>0</v>
          </cell>
        </row>
      </sheetData>
      <sheetData sheetId="688">
        <row r="106">
          <cell r="C106">
            <v>0</v>
          </cell>
        </row>
      </sheetData>
      <sheetData sheetId="689">
        <row r="106">
          <cell r="C106">
            <v>0</v>
          </cell>
        </row>
      </sheetData>
      <sheetData sheetId="690">
        <row r="106">
          <cell r="C106">
            <v>0</v>
          </cell>
        </row>
      </sheetData>
      <sheetData sheetId="691">
        <row r="106">
          <cell r="C106">
            <v>0</v>
          </cell>
        </row>
      </sheetData>
      <sheetData sheetId="692">
        <row r="106">
          <cell r="C106">
            <v>0</v>
          </cell>
        </row>
      </sheetData>
      <sheetData sheetId="693">
        <row r="106">
          <cell r="C106">
            <v>0</v>
          </cell>
        </row>
      </sheetData>
      <sheetData sheetId="694">
        <row r="106">
          <cell r="C106">
            <v>0</v>
          </cell>
        </row>
      </sheetData>
      <sheetData sheetId="695">
        <row r="106">
          <cell r="C106">
            <v>0</v>
          </cell>
        </row>
      </sheetData>
      <sheetData sheetId="696">
        <row r="106">
          <cell r="C106">
            <v>0</v>
          </cell>
        </row>
      </sheetData>
      <sheetData sheetId="697">
        <row r="106">
          <cell r="C106">
            <v>0</v>
          </cell>
        </row>
      </sheetData>
      <sheetData sheetId="698">
        <row r="106">
          <cell r="C106">
            <v>0</v>
          </cell>
        </row>
      </sheetData>
      <sheetData sheetId="699">
        <row r="106">
          <cell r="C106">
            <v>0</v>
          </cell>
        </row>
      </sheetData>
      <sheetData sheetId="700"/>
      <sheetData sheetId="701"/>
      <sheetData sheetId="702"/>
      <sheetData sheetId="703"/>
      <sheetData sheetId="704"/>
      <sheetData sheetId="705"/>
      <sheetData sheetId="706"/>
      <sheetData sheetId="707"/>
      <sheetData sheetId="708"/>
      <sheetData sheetId="709">
        <row r="106">
          <cell r="C106">
            <v>0</v>
          </cell>
        </row>
      </sheetData>
      <sheetData sheetId="710">
        <row r="106">
          <cell r="C106">
            <v>0</v>
          </cell>
        </row>
      </sheetData>
      <sheetData sheetId="711">
        <row r="106">
          <cell r="C106">
            <v>0</v>
          </cell>
        </row>
      </sheetData>
      <sheetData sheetId="712">
        <row r="106">
          <cell r="C106">
            <v>0</v>
          </cell>
        </row>
      </sheetData>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sheetData sheetId="766" refreshError="1"/>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ow r="106">
          <cell r="C106">
            <v>0</v>
          </cell>
        </row>
      </sheetData>
      <sheetData sheetId="846">
        <row r="106">
          <cell r="C106">
            <v>0</v>
          </cell>
        </row>
      </sheetData>
      <sheetData sheetId="847"/>
      <sheetData sheetId="848"/>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sheetData sheetId="902"/>
      <sheetData sheetId="903">
        <row r="106">
          <cell r="C106">
            <v>0</v>
          </cell>
        </row>
      </sheetData>
      <sheetData sheetId="904">
        <row r="106">
          <cell r="C106">
            <v>0</v>
          </cell>
        </row>
      </sheetData>
      <sheetData sheetId="905"/>
      <sheetData sheetId="906"/>
      <sheetData sheetId="907"/>
      <sheetData sheetId="908"/>
      <sheetData sheetId="909"/>
      <sheetData sheetId="910">
        <row r="106">
          <cell r="C106">
            <v>0</v>
          </cell>
        </row>
      </sheetData>
      <sheetData sheetId="911">
        <row r="106">
          <cell r="C106">
            <v>0</v>
          </cell>
        </row>
      </sheetData>
      <sheetData sheetId="912">
        <row r="106">
          <cell r="C106">
            <v>0</v>
          </cell>
        </row>
      </sheetData>
      <sheetData sheetId="913">
        <row r="106">
          <cell r="C106">
            <v>0</v>
          </cell>
        </row>
      </sheetData>
      <sheetData sheetId="914">
        <row r="106">
          <cell r="C106">
            <v>0</v>
          </cell>
        </row>
      </sheetData>
      <sheetData sheetId="915"/>
      <sheetData sheetId="916"/>
      <sheetData sheetId="917"/>
      <sheetData sheetId="918"/>
      <sheetData sheetId="919">
        <row r="106">
          <cell r="C106">
            <v>0</v>
          </cell>
        </row>
      </sheetData>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row r="106">
          <cell r="C106">
            <v>0</v>
          </cell>
        </row>
      </sheetData>
      <sheetData sheetId="939">
        <row r="106">
          <cell r="C106">
            <v>0</v>
          </cell>
        </row>
      </sheetData>
      <sheetData sheetId="940">
        <row r="106">
          <cell r="C106">
            <v>0</v>
          </cell>
        </row>
      </sheetData>
      <sheetData sheetId="941">
        <row r="106">
          <cell r="C106">
            <v>0</v>
          </cell>
        </row>
      </sheetData>
      <sheetData sheetId="942">
        <row r="106">
          <cell r="C106">
            <v>0</v>
          </cell>
        </row>
      </sheetData>
      <sheetData sheetId="943">
        <row r="106">
          <cell r="C106">
            <v>0</v>
          </cell>
        </row>
      </sheetData>
      <sheetData sheetId="944">
        <row r="106">
          <cell r="C106">
            <v>0</v>
          </cell>
        </row>
      </sheetData>
      <sheetData sheetId="945">
        <row r="106">
          <cell r="C106">
            <v>0</v>
          </cell>
        </row>
      </sheetData>
      <sheetData sheetId="946">
        <row r="106">
          <cell r="C106">
            <v>0</v>
          </cell>
        </row>
      </sheetData>
      <sheetData sheetId="947">
        <row r="106">
          <cell r="C106">
            <v>0</v>
          </cell>
        </row>
      </sheetData>
      <sheetData sheetId="948">
        <row r="106">
          <cell r="C106">
            <v>0</v>
          </cell>
        </row>
      </sheetData>
      <sheetData sheetId="949">
        <row r="106">
          <cell r="C106">
            <v>0</v>
          </cell>
        </row>
      </sheetData>
      <sheetData sheetId="950">
        <row r="106">
          <cell r="C106">
            <v>0</v>
          </cell>
        </row>
      </sheetData>
      <sheetData sheetId="951">
        <row r="106">
          <cell r="C106">
            <v>0</v>
          </cell>
        </row>
      </sheetData>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ow r="106">
          <cell r="C106">
            <v>0</v>
          </cell>
        </row>
      </sheetData>
      <sheetData sheetId="978">
        <row r="106">
          <cell r="C106">
            <v>0</v>
          </cell>
        </row>
      </sheetData>
      <sheetData sheetId="979">
        <row r="106">
          <cell r="C106">
            <v>0</v>
          </cell>
        </row>
      </sheetData>
      <sheetData sheetId="980">
        <row r="106">
          <cell r="C106">
            <v>0</v>
          </cell>
        </row>
      </sheetData>
      <sheetData sheetId="981">
        <row r="106">
          <cell r="C106">
            <v>0</v>
          </cell>
        </row>
      </sheetData>
      <sheetData sheetId="982">
        <row r="106">
          <cell r="C106">
            <v>0</v>
          </cell>
        </row>
      </sheetData>
      <sheetData sheetId="983">
        <row r="106">
          <cell r="C106">
            <v>0</v>
          </cell>
        </row>
      </sheetData>
      <sheetData sheetId="984">
        <row r="106">
          <cell r="C106">
            <v>0</v>
          </cell>
        </row>
      </sheetData>
      <sheetData sheetId="985">
        <row r="106">
          <cell r="C106">
            <v>0</v>
          </cell>
        </row>
      </sheetData>
      <sheetData sheetId="986">
        <row r="106">
          <cell r="C106">
            <v>0</v>
          </cell>
        </row>
      </sheetData>
      <sheetData sheetId="987">
        <row r="106">
          <cell r="C106">
            <v>0</v>
          </cell>
        </row>
      </sheetData>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row r="106">
          <cell r="C106">
            <v>0</v>
          </cell>
        </row>
      </sheetData>
      <sheetData sheetId="1012">
        <row r="106">
          <cell r="C106">
            <v>0</v>
          </cell>
        </row>
      </sheetData>
      <sheetData sheetId="1013">
        <row r="106">
          <cell r="C106">
            <v>0</v>
          </cell>
        </row>
      </sheetData>
      <sheetData sheetId="1014">
        <row r="106">
          <cell r="C106">
            <v>0</v>
          </cell>
        </row>
      </sheetData>
      <sheetData sheetId="1015">
        <row r="106">
          <cell r="C106">
            <v>0</v>
          </cell>
        </row>
      </sheetData>
      <sheetData sheetId="1016">
        <row r="106">
          <cell r="C106">
            <v>0</v>
          </cell>
        </row>
      </sheetData>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refreshError="1"/>
      <sheetData sheetId="1038" refreshError="1"/>
      <sheetData sheetId="1039" refreshError="1"/>
      <sheetData sheetId="1040"/>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ow r="106">
          <cell r="C106">
            <v>0</v>
          </cell>
        </row>
      </sheetData>
      <sheetData sheetId="1053">
        <row r="106">
          <cell r="C106">
            <v>0</v>
          </cell>
        </row>
      </sheetData>
      <sheetData sheetId="1054">
        <row r="106">
          <cell r="C106">
            <v>0</v>
          </cell>
        </row>
      </sheetData>
      <sheetData sheetId="1055">
        <row r="106">
          <cell r="C106">
            <v>0</v>
          </cell>
        </row>
      </sheetData>
      <sheetData sheetId="1056">
        <row r="106">
          <cell r="C106">
            <v>0</v>
          </cell>
        </row>
      </sheetData>
      <sheetData sheetId="1057">
        <row r="106">
          <cell r="C106">
            <v>0</v>
          </cell>
        </row>
      </sheetData>
      <sheetData sheetId="1058" refreshError="1"/>
      <sheetData sheetId="1059" refreshError="1"/>
      <sheetData sheetId="1060" refreshError="1"/>
      <sheetData sheetId="1061">
        <row r="106">
          <cell r="C106">
            <v>0</v>
          </cell>
        </row>
      </sheetData>
      <sheetData sheetId="1062" refreshError="1"/>
      <sheetData sheetId="1063" refreshError="1"/>
      <sheetData sheetId="1064" refreshError="1"/>
      <sheetData sheetId="1065" refreshError="1"/>
      <sheetData sheetId="1066" refreshError="1"/>
      <sheetData sheetId="1067">
        <row r="106">
          <cell r="C106">
            <v>0</v>
          </cell>
        </row>
      </sheetData>
      <sheetData sheetId="1068">
        <row r="106">
          <cell r="C106">
            <v>0</v>
          </cell>
        </row>
      </sheetData>
      <sheetData sheetId="1069">
        <row r="106">
          <cell r="C106">
            <v>0</v>
          </cell>
        </row>
      </sheetData>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ow r="106">
          <cell r="C106">
            <v>0</v>
          </cell>
        </row>
      </sheetData>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sheetData sheetId="1207"/>
      <sheetData sheetId="1208">
        <row r="106">
          <cell r="C106">
            <v>0</v>
          </cell>
        </row>
      </sheetData>
      <sheetData sheetId="1209">
        <row r="106">
          <cell r="C106">
            <v>0</v>
          </cell>
        </row>
      </sheetData>
      <sheetData sheetId="1210">
        <row r="106">
          <cell r="C106">
            <v>0</v>
          </cell>
        </row>
      </sheetData>
      <sheetData sheetId="1211" refreshError="1"/>
      <sheetData sheetId="1212">
        <row r="106">
          <cell r="C106">
            <v>0</v>
          </cell>
        </row>
      </sheetData>
      <sheetData sheetId="1213">
        <row r="106">
          <cell r="C106">
            <v>0</v>
          </cell>
        </row>
      </sheetData>
      <sheetData sheetId="1214">
        <row r="106">
          <cell r="C106">
            <v>0</v>
          </cell>
        </row>
      </sheetData>
      <sheetData sheetId="1215"/>
      <sheetData sheetId="1216"/>
      <sheetData sheetId="1217"/>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ow r="106">
          <cell r="C106">
            <v>0</v>
          </cell>
        </row>
      </sheetData>
      <sheetData sheetId="1267"/>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ow r="106">
          <cell r="C106">
            <v>0</v>
          </cell>
        </row>
      </sheetData>
      <sheetData sheetId="1355">
        <row r="106">
          <cell r="C106">
            <v>0</v>
          </cell>
        </row>
      </sheetData>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sheetData sheetId="1367" refreshError="1"/>
      <sheetData sheetId="1368" refreshError="1"/>
      <sheetData sheetId="1369" refreshError="1"/>
      <sheetData sheetId="1370" refreshError="1"/>
      <sheetData sheetId="1371" refreshError="1"/>
      <sheetData sheetId="1372" refreshError="1"/>
      <sheetData sheetId="1373">
        <row r="106">
          <cell r="C106">
            <v>0</v>
          </cell>
        </row>
      </sheetData>
      <sheetData sheetId="1374" refreshError="1"/>
      <sheetData sheetId="1375" refreshError="1"/>
      <sheetData sheetId="1376" refreshError="1"/>
      <sheetData sheetId="1377" refreshError="1"/>
      <sheetData sheetId="1378" refreshError="1"/>
      <sheetData sheetId="1379"/>
      <sheetData sheetId="1380" refreshError="1"/>
      <sheetData sheetId="1381" refreshError="1"/>
      <sheetData sheetId="1382" refreshError="1"/>
      <sheetData sheetId="1383">
        <row r="106">
          <cell r="C106">
            <v>0</v>
          </cell>
        </row>
      </sheetData>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sheetData sheetId="1393"/>
      <sheetData sheetId="1394"/>
      <sheetData sheetId="1395"/>
      <sheetData sheetId="1396"/>
      <sheetData sheetId="1397"/>
      <sheetData sheetId="1398"/>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ow r="106">
          <cell r="C106">
            <v>0</v>
          </cell>
        </row>
      </sheetData>
      <sheetData sheetId="1442"/>
      <sheetData sheetId="1443"/>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sheetData sheetId="1502"/>
      <sheetData sheetId="1503" refreshError="1"/>
      <sheetData sheetId="1504" refreshError="1"/>
      <sheetData sheetId="1505" refreshError="1"/>
      <sheetData sheetId="1506"/>
      <sheetData sheetId="1507" refreshError="1"/>
      <sheetData sheetId="1508"/>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ow r="106">
          <cell r="C106">
            <v>0</v>
          </cell>
        </row>
      </sheetData>
      <sheetData sheetId="1529" refreshError="1"/>
      <sheetData sheetId="1530" refreshError="1"/>
      <sheetData sheetId="1531" refreshError="1"/>
      <sheetData sheetId="1532" refreshError="1"/>
      <sheetData sheetId="1533" refreshError="1"/>
      <sheetData sheetId="1534">
        <row r="106">
          <cell r="C106">
            <v>0</v>
          </cell>
        </row>
      </sheetData>
      <sheetData sheetId="1535">
        <row r="106">
          <cell r="C106">
            <v>0</v>
          </cell>
        </row>
      </sheetData>
      <sheetData sheetId="1536">
        <row r="106">
          <cell r="C106">
            <v>0</v>
          </cell>
        </row>
      </sheetData>
      <sheetData sheetId="1537">
        <row r="106">
          <cell r="C106">
            <v>0</v>
          </cell>
        </row>
      </sheetData>
      <sheetData sheetId="1538">
        <row r="106">
          <cell r="C106">
            <v>0</v>
          </cell>
        </row>
      </sheetData>
      <sheetData sheetId="1539">
        <row r="106">
          <cell r="C106">
            <v>0</v>
          </cell>
        </row>
      </sheetData>
      <sheetData sheetId="1540">
        <row r="106">
          <cell r="C106">
            <v>0</v>
          </cell>
        </row>
      </sheetData>
      <sheetData sheetId="1541">
        <row r="106">
          <cell r="C106">
            <v>0</v>
          </cell>
        </row>
      </sheetData>
      <sheetData sheetId="1542">
        <row r="106">
          <cell r="C106">
            <v>0</v>
          </cell>
        </row>
      </sheetData>
      <sheetData sheetId="1543">
        <row r="106">
          <cell r="C106">
            <v>0</v>
          </cell>
        </row>
      </sheetData>
      <sheetData sheetId="1544">
        <row r="106">
          <cell r="C106">
            <v>0</v>
          </cell>
        </row>
      </sheetData>
      <sheetData sheetId="1545">
        <row r="106">
          <cell r="C106">
            <v>0</v>
          </cell>
        </row>
      </sheetData>
      <sheetData sheetId="1546">
        <row r="106">
          <cell r="C106">
            <v>0</v>
          </cell>
        </row>
      </sheetData>
      <sheetData sheetId="1547">
        <row r="106">
          <cell r="C106">
            <v>0</v>
          </cell>
        </row>
      </sheetData>
      <sheetData sheetId="1548">
        <row r="106">
          <cell r="C106">
            <v>0</v>
          </cell>
        </row>
      </sheetData>
      <sheetData sheetId="1549">
        <row r="106">
          <cell r="C106">
            <v>0</v>
          </cell>
        </row>
      </sheetData>
      <sheetData sheetId="1550">
        <row r="106">
          <cell r="C106">
            <v>0</v>
          </cell>
        </row>
      </sheetData>
      <sheetData sheetId="1551">
        <row r="106">
          <cell r="C106">
            <v>0</v>
          </cell>
        </row>
      </sheetData>
      <sheetData sheetId="1552">
        <row r="106">
          <cell r="C106">
            <v>0</v>
          </cell>
        </row>
      </sheetData>
      <sheetData sheetId="1553">
        <row r="106">
          <cell r="C106">
            <v>0</v>
          </cell>
        </row>
      </sheetData>
      <sheetData sheetId="1554">
        <row r="106">
          <cell r="C106">
            <v>0</v>
          </cell>
        </row>
      </sheetData>
      <sheetData sheetId="1555">
        <row r="106">
          <cell r="C106">
            <v>0</v>
          </cell>
        </row>
      </sheetData>
      <sheetData sheetId="1556">
        <row r="106">
          <cell r="C106">
            <v>0</v>
          </cell>
        </row>
      </sheetData>
      <sheetData sheetId="1557">
        <row r="106">
          <cell r="C106">
            <v>0</v>
          </cell>
        </row>
      </sheetData>
      <sheetData sheetId="1558">
        <row r="106">
          <cell r="C106">
            <v>0</v>
          </cell>
        </row>
      </sheetData>
      <sheetData sheetId="1559">
        <row r="106">
          <cell r="C106">
            <v>0</v>
          </cell>
        </row>
      </sheetData>
      <sheetData sheetId="1560">
        <row r="106">
          <cell r="C106">
            <v>0</v>
          </cell>
        </row>
      </sheetData>
      <sheetData sheetId="1561">
        <row r="106">
          <cell r="C106">
            <v>0</v>
          </cell>
        </row>
      </sheetData>
      <sheetData sheetId="1562">
        <row r="106">
          <cell r="C106">
            <v>0</v>
          </cell>
        </row>
      </sheetData>
      <sheetData sheetId="1563">
        <row r="106">
          <cell r="C106">
            <v>0</v>
          </cell>
        </row>
      </sheetData>
      <sheetData sheetId="1564">
        <row r="106">
          <cell r="C106">
            <v>0</v>
          </cell>
        </row>
      </sheetData>
      <sheetData sheetId="1565">
        <row r="106">
          <cell r="C106">
            <v>0</v>
          </cell>
        </row>
      </sheetData>
      <sheetData sheetId="1566">
        <row r="106">
          <cell r="C106">
            <v>0</v>
          </cell>
        </row>
      </sheetData>
      <sheetData sheetId="1567">
        <row r="106">
          <cell r="C106">
            <v>0</v>
          </cell>
        </row>
      </sheetData>
      <sheetData sheetId="1568">
        <row r="106">
          <cell r="C106">
            <v>0</v>
          </cell>
        </row>
      </sheetData>
      <sheetData sheetId="1569">
        <row r="106">
          <cell r="C106">
            <v>0</v>
          </cell>
        </row>
      </sheetData>
      <sheetData sheetId="1570">
        <row r="106">
          <cell r="C106">
            <v>0</v>
          </cell>
        </row>
      </sheetData>
      <sheetData sheetId="1571">
        <row r="106">
          <cell r="C106">
            <v>0</v>
          </cell>
        </row>
      </sheetData>
      <sheetData sheetId="1572">
        <row r="106">
          <cell r="C106">
            <v>0</v>
          </cell>
        </row>
      </sheetData>
      <sheetData sheetId="1573">
        <row r="106">
          <cell r="C106">
            <v>0</v>
          </cell>
        </row>
      </sheetData>
      <sheetData sheetId="1574">
        <row r="106">
          <cell r="C106">
            <v>0</v>
          </cell>
        </row>
      </sheetData>
      <sheetData sheetId="1575">
        <row r="106">
          <cell r="C106">
            <v>0</v>
          </cell>
        </row>
      </sheetData>
      <sheetData sheetId="1576">
        <row r="106">
          <cell r="C106">
            <v>0</v>
          </cell>
        </row>
      </sheetData>
      <sheetData sheetId="1577">
        <row r="106">
          <cell r="C106">
            <v>0</v>
          </cell>
        </row>
      </sheetData>
      <sheetData sheetId="1578">
        <row r="106">
          <cell r="C106">
            <v>0</v>
          </cell>
        </row>
      </sheetData>
      <sheetData sheetId="1579">
        <row r="106">
          <cell r="C106">
            <v>0</v>
          </cell>
        </row>
      </sheetData>
      <sheetData sheetId="1580">
        <row r="106">
          <cell r="C106">
            <v>0</v>
          </cell>
        </row>
      </sheetData>
      <sheetData sheetId="1581">
        <row r="106">
          <cell r="C106">
            <v>0</v>
          </cell>
        </row>
      </sheetData>
      <sheetData sheetId="1582">
        <row r="106">
          <cell r="C106">
            <v>0</v>
          </cell>
        </row>
      </sheetData>
      <sheetData sheetId="1583">
        <row r="106">
          <cell r="C106">
            <v>0</v>
          </cell>
        </row>
      </sheetData>
      <sheetData sheetId="1584">
        <row r="106">
          <cell r="C106">
            <v>0</v>
          </cell>
        </row>
      </sheetData>
      <sheetData sheetId="1585">
        <row r="106">
          <cell r="C106">
            <v>0</v>
          </cell>
        </row>
      </sheetData>
      <sheetData sheetId="1586">
        <row r="106">
          <cell r="C106">
            <v>0</v>
          </cell>
        </row>
      </sheetData>
      <sheetData sheetId="1587">
        <row r="106">
          <cell r="C106">
            <v>0</v>
          </cell>
        </row>
      </sheetData>
      <sheetData sheetId="1588">
        <row r="106">
          <cell r="C106">
            <v>0</v>
          </cell>
        </row>
      </sheetData>
      <sheetData sheetId="1589">
        <row r="106">
          <cell r="C106">
            <v>0</v>
          </cell>
        </row>
      </sheetData>
      <sheetData sheetId="1590">
        <row r="106">
          <cell r="C106">
            <v>0</v>
          </cell>
        </row>
      </sheetData>
      <sheetData sheetId="1591">
        <row r="106">
          <cell r="C106">
            <v>0</v>
          </cell>
        </row>
      </sheetData>
      <sheetData sheetId="1592">
        <row r="106">
          <cell r="C106">
            <v>0</v>
          </cell>
        </row>
      </sheetData>
      <sheetData sheetId="1593">
        <row r="106">
          <cell r="C106">
            <v>0</v>
          </cell>
        </row>
      </sheetData>
      <sheetData sheetId="1594">
        <row r="106">
          <cell r="C106">
            <v>0</v>
          </cell>
        </row>
      </sheetData>
      <sheetData sheetId="1595">
        <row r="106">
          <cell r="C106">
            <v>0</v>
          </cell>
        </row>
      </sheetData>
      <sheetData sheetId="1596">
        <row r="106">
          <cell r="C106">
            <v>0</v>
          </cell>
        </row>
      </sheetData>
      <sheetData sheetId="1597">
        <row r="106">
          <cell r="C106">
            <v>0</v>
          </cell>
        </row>
      </sheetData>
      <sheetData sheetId="1598">
        <row r="106">
          <cell r="C106">
            <v>0</v>
          </cell>
        </row>
      </sheetData>
      <sheetData sheetId="1599">
        <row r="106">
          <cell r="C106">
            <v>0</v>
          </cell>
        </row>
      </sheetData>
      <sheetData sheetId="1600">
        <row r="106">
          <cell r="C106">
            <v>0</v>
          </cell>
        </row>
      </sheetData>
      <sheetData sheetId="1601">
        <row r="106">
          <cell r="C106">
            <v>0</v>
          </cell>
        </row>
      </sheetData>
      <sheetData sheetId="1602">
        <row r="106">
          <cell r="C106">
            <v>0</v>
          </cell>
        </row>
      </sheetData>
      <sheetData sheetId="1603">
        <row r="106">
          <cell r="C106">
            <v>0</v>
          </cell>
        </row>
      </sheetData>
      <sheetData sheetId="1604">
        <row r="106">
          <cell r="C106">
            <v>0</v>
          </cell>
        </row>
      </sheetData>
      <sheetData sheetId="1605">
        <row r="106">
          <cell r="C106">
            <v>0</v>
          </cell>
        </row>
      </sheetData>
      <sheetData sheetId="1606">
        <row r="106">
          <cell r="C106">
            <v>0</v>
          </cell>
        </row>
      </sheetData>
      <sheetData sheetId="1607">
        <row r="106">
          <cell r="C106">
            <v>0</v>
          </cell>
        </row>
      </sheetData>
      <sheetData sheetId="1608">
        <row r="106">
          <cell r="C106">
            <v>0</v>
          </cell>
        </row>
      </sheetData>
      <sheetData sheetId="1609">
        <row r="106">
          <cell r="C106">
            <v>0</v>
          </cell>
        </row>
      </sheetData>
      <sheetData sheetId="1610">
        <row r="106">
          <cell r="C106">
            <v>0</v>
          </cell>
        </row>
      </sheetData>
      <sheetData sheetId="1611">
        <row r="106">
          <cell r="C106">
            <v>0</v>
          </cell>
        </row>
      </sheetData>
      <sheetData sheetId="1612">
        <row r="106">
          <cell r="C106">
            <v>0</v>
          </cell>
        </row>
      </sheetData>
      <sheetData sheetId="1613">
        <row r="106">
          <cell r="C106">
            <v>0</v>
          </cell>
        </row>
      </sheetData>
      <sheetData sheetId="1614">
        <row r="106">
          <cell r="C106">
            <v>0</v>
          </cell>
        </row>
      </sheetData>
      <sheetData sheetId="1615">
        <row r="106">
          <cell r="C106">
            <v>0</v>
          </cell>
        </row>
      </sheetData>
      <sheetData sheetId="1616">
        <row r="106">
          <cell r="C106">
            <v>0</v>
          </cell>
        </row>
      </sheetData>
      <sheetData sheetId="1617">
        <row r="106">
          <cell r="C106">
            <v>0</v>
          </cell>
        </row>
      </sheetData>
      <sheetData sheetId="1618">
        <row r="106">
          <cell r="C106">
            <v>0</v>
          </cell>
        </row>
      </sheetData>
      <sheetData sheetId="1619">
        <row r="106">
          <cell r="C106">
            <v>0</v>
          </cell>
        </row>
      </sheetData>
      <sheetData sheetId="1620">
        <row r="106">
          <cell r="C106">
            <v>0</v>
          </cell>
        </row>
      </sheetData>
      <sheetData sheetId="1621">
        <row r="106">
          <cell r="C106">
            <v>0</v>
          </cell>
        </row>
      </sheetData>
      <sheetData sheetId="1622">
        <row r="106">
          <cell r="C106">
            <v>0</v>
          </cell>
        </row>
      </sheetData>
      <sheetData sheetId="1623">
        <row r="106">
          <cell r="C106">
            <v>0</v>
          </cell>
        </row>
      </sheetData>
      <sheetData sheetId="1624">
        <row r="106">
          <cell r="C106">
            <v>0</v>
          </cell>
        </row>
      </sheetData>
      <sheetData sheetId="1625">
        <row r="106">
          <cell r="C106">
            <v>0</v>
          </cell>
        </row>
      </sheetData>
      <sheetData sheetId="1626">
        <row r="106">
          <cell r="C106">
            <v>0</v>
          </cell>
        </row>
      </sheetData>
      <sheetData sheetId="1627">
        <row r="106">
          <cell r="C106">
            <v>0</v>
          </cell>
        </row>
      </sheetData>
      <sheetData sheetId="1628">
        <row r="106">
          <cell r="C106">
            <v>0</v>
          </cell>
        </row>
      </sheetData>
      <sheetData sheetId="1629">
        <row r="106">
          <cell r="C106">
            <v>0</v>
          </cell>
        </row>
      </sheetData>
      <sheetData sheetId="1630">
        <row r="106">
          <cell r="C106">
            <v>0</v>
          </cell>
        </row>
      </sheetData>
      <sheetData sheetId="1631">
        <row r="106">
          <cell r="C106">
            <v>0</v>
          </cell>
        </row>
      </sheetData>
      <sheetData sheetId="1632">
        <row r="106">
          <cell r="C106">
            <v>0</v>
          </cell>
        </row>
      </sheetData>
      <sheetData sheetId="1633">
        <row r="106">
          <cell r="C106">
            <v>0</v>
          </cell>
        </row>
      </sheetData>
      <sheetData sheetId="1634">
        <row r="106">
          <cell r="C106">
            <v>0</v>
          </cell>
        </row>
      </sheetData>
      <sheetData sheetId="1635">
        <row r="106">
          <cell r="C106">
            <v>0</v>
          </cell>
        </row>
      </sheetData>
      <sheetData sheetId="1636">
        <row r="106">
          <cell r="C106">
            <v>0</v>
          </cell>
        </row>
      </sheetData>
      <sheetData sheetId="1637">
        <row r="106">
          <cell r="C106">
            <v>0</v>
          </cell>
        </row>
      </sheetData>
      <sheetData sheetId="1638">
        <row r="106">
          <cell r="C106">
            <v>0</v>
          </cell>
        </row>
      </sheetData>
      <sheetData sheetId="1639">
        <row r="106">
          <cell r="C106">
            <v>0</v>
          </cell>
        </row>
      </sheetData>
      <sheetData sheetId="1640">
        <row r="106">
          <cell r="C106">
            <v>0</v>
          </cell>
        </row>
      </sheetData>
      <sheetData sheetId="1641">
        <row r="106">
          <cell r="C106">
            <v>0</v>
          </cell>
        </row>
      </sheetData>
      <sheetData sheetId="1642">
        <row r="106">
          <cell r="C106">
            <v>0</v>
          </cell>
        </row>
      </sheetData>
      <sheetData sheetId="1643">
        <row r="106">
          <cell r="C106">
            <v>0</v>
          </cell>
        </row>
      </sheetData>
      <sheetData sheetId="1644">
        <row r="106">
          <cell r="C106">
            <v>0</v>
          </cell>
        </row>
      </sheetData>
      <sheetData sheetId="1645">
        <row r="106">
          <cell r="C106">
            <v>0</v>
          </cell>
        </row>
      </sheetData>
      <sheetData sheetId="1646">
        <row r="106">
          <cell r="C106">
            <v>0</v>
          </cell>
        </row>
      </sheetData>
      <sheetData sheetId="1647">
        <row r="106">
          <cell r="C106">
            <v>0</v>
          </cell>
        </row>
      </sheetData>
      <sheetData sheetId="1648">
        <row r="106">
          <cell r="C106">
            <v>0</v>
          </cell>
        </row>
      </sheetData>
      <sheetData sheetId="1649">
        <row r="106">
          <cell r="C106">
            <v>0</v>
          </cell>
        </row>
      </sheetData>
      <sheetData sheetId="1650">
        <row r="106">
          <cell r="C106">
            <v>0</v>
          </cell>
        </row>
      </sheetData>
      <sheetData sheetId="1651">
        <row r="106">
          <cell r="C106">
            <v>0</v>
          </cell>
        </row>
      </sheetData>
      <sheetData sheetId="1652">
        <row r="106">
          <cell r="C106">
            <v>0</v>
          </cell>
        </row>
      </sheetData>
      <sheetData sheetId="1653">
        <row r="106">
          <cell r="C106">
            <v>0</v>
          </cell>
        </row>
      </sheetData>
      <sheetData sheetId="1654">
        <row r="106">
          <cell r="C106">
            <v>0</v>
          </cell>
        </row>
      </sheetData>
      <sheetData sheetId="1655">
        <row r="106">
          <cell r="C106">
            <v>0</v>
          </cell>
        </row>
      </sheetData>
      <sheetData sheetId="1656">
        <row r="106">
          <cell r="C106">
            <v>0</v>
          </cell>
        </row>
      </sheetData>
      <sheetData sheetId="1657">
        <row r="106">
          <cell r="C106">
            <v>0</v>
          </cell>
        </row>
      </sheetData>
      <sheetData sheetId="1658">
        <row r="106">
          <cell r="C106">
            <v>0</v>
          </cell>
        </row>
      </sheetData>
      <sheetData sheetId="1659">
        <row r="106">
          <cell r="C106">
            <v>0</v>
          </cell>
        </row>
      </sheetData>
      <sheetData sheetId="1660">
        <row r="106">
          <cell r="C106">
            <v>0</v>
          </cell>
        </row>
      </sheetData>
      <sheetData sheetId="1661">
        <row r="106">
          <cell r="C106">
            <v>0</v>
          </cell>
        </row>
      </sheetData>
      <sheetData sheetId="1662">
        <row r="106">
          <cell r="C106">
            <v>0</v>
          </cell>
        </row>
      </sheetData>
      <sheetData sheetId="1663">
        <row r="106">
          <cell r="C106">
            <v>0</v>
          </cell>
        </row>
      </sheetData>
      <sheetData sheetId="1664">
        <row r="106">
          <cell r="C106">
            <v>0</v>
          </cell>
        </row>
      </sheetData>
      <sheetData sheetId="1665">
        <row r="106">
          <cell r="C106">
            <v>0</v>
          </cell>
        </row>
      </sheetData>
      <sheetData sheetId="1666">
        <row r="106">
          <cell r="C106">
            <v>0</v>
          </cell>
        </row>
      </sheetData>
      <sheetData sheetId="1667">
        <row r="106">
          <cell r="C106">
            <v>0</v>
          </cell>
        </row>
      </sheetData>
      <sheetData sheetId="1668">
        <row r="106">
          <cell r="C106">
            <v>0</v>
          </cell>
        </row>
      </sheetData>
      <sheetData sheetId="1669">
        <row r="106">
          <cell r="C106">
            <v>0</v>
          </cell>
        </row>
      </sheetData>
      <sheetData sheetId="1670">
        <row r="106">
          <cell r="C106">
            <v>0</v>
          </cell>
        </row>
      </sheetData>
      <sheetData sheetId="1671">
        <row r="106">
          <cell r="C106">
            <v>0</v>
          </cell>
        </row>
      </sheetData>
      <sheetData sheetId="1672">
        <row r="106">
          <cell r="C106">
            <v>0</v>
          </cell>
        </row>
      </sheetData>
      <sheetData sheetId="1673">
        <row r="106">
          <cell r="C106">
            <v>0</v>
          </cell>
        </row>
      </sheetData>
      <sheetData sheetId="1674">
        <row r="106">
          <cell r="C106">
            <v>0</v>
          </cell>
        </row>
      </sheetData>
      <sheetData sheetId="1675">
        <row r="106">
          <cell r="C106">
            <v>0</v>
          </cell>
        </row>
      </sheetData>
      <sheetData sheetId="1676">
        <row r="106">
          <cell r="C106">
            <v>0</v>
          </cell>
        </row>
      </sheetData>
      <sheetData sheetId="1677">
        <row r="106">
          <cell r="C106">
            <v>0</v>
          </cell>
        </row>
      </sheetData>
      <sheetData sheetId="1678">
        <row r="106">
          <cell r="C106">
            <v>0</v>
          </cell>
        </row>
      </sheetData>
      <sheetData sheetId="1679">
        <row r="106">
          <cell r="C106">
            <v>0</v>
          </cell>
        </row>
      </sheetData>
      <sheetData sheetId="1680">
        <row r="106">
          <cell r="C106">
            <v>0</v>
          </cell>
        </row>
      </sheetData>
      <sheetData sheetId="1681">
        <row r="106">
          <cell r="C106">
            <v>0</v>
          </cell>
        </row>
      </sheetData>
      <sheetData sheetId="1682">
        <row r="106">
          <cell r="C106">
            <v>0</v>
          </cell>
        </row>
      </sheetData>
      <sheetData sheetId="1683">
        <row r="106">
          <cell r="C106">
            <v>0</v>
          </cell>
        </row>
      </sheetData>
      <sheetData sheetId="1684">
        <row r="106">
          <cell r="C106">
            <v>0</v>
          </cell>
        </row>
      </sheetData>
      <sheetData sheetId="1685">
        <row r="106">
          <cell r="C106">
            <v>0</v>
          </cell>
        </row>
      </sheetData>
      <sheetData sheetId="1686">
        <row r="106">
          <cell r="C106">
            <v>0</v>
          </cell>
        </row>
      </sheetData>
      <sheetData sheetId="1687">
        <row r="106">
          <cell r="C106">
            <v>0</v>
          </cell>
        </row>
      </sheetData>
      <sheetData sheetId="1688">
        <row r="106">
          <cell r="C106">
            <v>0</v>
          </cell>
        </row>
      </sheetData>
      <sheetData sheetId="1689">
        <row r="106">
          <cell r="C106">
            <v>0</v>
          </cell>
        </row>
      </sheetData>
      <sheetData sheetId="1690">
        <row r="106">
          <cell r="C106">
            <v>0</v>
          </cell>
        </row>
      </sheetData>
      <sheetData sheetId="1691">
        <row r="106">
          <cell r="C106">
            <v>0</v>
          </cell>
        </row>
      </sheetData>
      <sheetData sheetId="1692">
        <row r="106">
          <cell r="C106">
            <v>0</v>
          </cell>
        </row>
      </sheetData>
      <sheetData sheetId="1693">
        <row r="106">
          <cell r="C106">
            <v>0</v>
          </cell>
        </row>
      </sheetData>
      <sheetData sheetId="1694">
        <row r="106">
          <cell r="C106">
            <v>0</v>
          </cell>
        </row>
      </sheetData>
      <sheetData sheetId="1695">
        <row r="106">
          <cell r="C106">
            <v>0</v>
          </cell>
        </row>
      </sheetData>
      <sheetData sheetId="1696">
        <row r="106">
          <cell r="C106">
            <v>0</v>
          </cell>
        </row>
      </sheetData>
      <sheetData sheetId="1697">
        <row r="106">
          <cell r="C106">
            <v>0</v>
          </cell>
        </row>
      </sheetData>
      <sheetData sheetId="1698">
        <row r="106">
          <cell r="C106">
            <v>0</v>
          </cell>
        </row>
      </sheetData>
      <sheetData sheetId="1699">
        <row r="106">
          <cell r="C106">
            <v>0</v>
          </cell>
        </row>
      </sheetData>
      <sheetData sheetId="1700">
        <row r="106">
          <cell r="C106">
            <v>0</v>
          </cell>
        </row>
      </sheetData>
      <sheetData sheetId="1701">
        <row r="106">
          <cell r="C106">
            <v>0</v>
          </cell>
        </row>
      </sheetData>
      <sheetData sheetId="1702">
        <row r="106">
          <cell r="C106">
            <v>0</v>
          </cell>
        </row>
      </sheetData>
      <sheetData sheetId="1703">
        <row r="106">
          <cell r="C106">
            <v>0</v>
          </cell>
        </row>
      </sheetData>
      <sheetData sheetId="1704">
        <row r="106">
          <cell r="C106">
            <v>0</v>
          </cell>
        </row>
      </sheetData>
      <sheetData sheetId="1705">
        <row r="106">
          <cell r="C106">
            <v>0</v>
          </cell>
        </row>
      </sheetData>
      <sheetData sheetId="1706">
        <row r="106">
          <cell r="C106">
            <v>0</v>
          </cell>
        </row>
      </sheetData>
      <sheetData sheetId="1707">
        <row r="106">
          <cell r="C106">
            <v>0</v>
          </cell>
        </row>
      </sheetData>
      <sheetData sheetId="1708">
        <row r="106">
          <cell r="C106">
            <v>0</v>
          </cell>
        </row>
      </sheetData>
      <sheetData sheetId="1709">
        <row r="106">
          <cell r="C106">
            <v>0</v>
          </cell>
        </row>
      </sheetData>
      <sheetData sheetId="1710">
        <row r="106">
          <cell r="C106">
            <v>0</v>
          </cell>
        </row>
      </sheetData>
      <sheetData sheetId="1711">
        <row r="106">
          <cell r="C106">
            <v>0</v>
          </cell>
        </row>
      </sheetData>
      <sheetData sheetId="1712">
        <row r="106">
          <cell r="C106">
            <v>0</v>
          </cell>
        </row>
      </sheetData>
      <sheetData sheetId="1713">
        <row r="106">
          <cell r="C106">
            <v>0</v>
          </cell>
        </row>
      </sheetData>
      <sheetData sheetId="1714">
        <row r="106">
          <cell r="C106">
            <v>0</v>
          </cell>
        </row>
      </sheetData>
      <sheetData sheetId="1715">
        <row r="106">
          <cell r="C106">
            <v>0</v>
          </cell>
        </row>
      </sheetData>
      <sheetData sheetId="1716">
        <row r="106">
          <cell r="C106">
            <v>0</v>
          </cell>
        </row>
      </sheetData>
      <sheetData sheetId="1717">
        <row r="106">
          <cell r="C106">
            <v>0</v>
          </cell>
        </row>
      </sheetData>
      <sheetData sheetId="1718">
        <row r="106">
          <cell r="C106">
            <v>0</v>
          </cell>
        </row>
      </sheetData>
      <sheetData sheetId="1719">
        <row r="106">
          <cell r="C106">
            <v>0</v>
          </cell>
        </row>
      </sheetData>
      <sheetData sheetId="1720">
        <row r="106">
          <cell r="C106">
            <v>0</v>
          </cell>
        </row>
      </sheetData>
      <sheetData sheetId="1721">
        <row r="106">
          <cell r="C106">
            <v>0</v>
          </cell>
        </row>
      </sheetData>
      <sheetData sheetId="1722">
        <row r="106">
          <cell r="C106">
            <v>0</v>
          </cell>
        </row>
      </sheetData>
      <sheetData sheetId="1723">
        <row r="106">
          <cell r="C106">
            <v>0</v>
          </cell>
        </row>
      </sheetData>
      <sheetData sheetId="1724">
        <row r="106">
          <cell r="C106">
            <v>0</v>
          </cell>
        </row>
      </sheetData>
      <sheetData sheetId="1725">
        <row r="106">
          <cell r="C106">
            <v>0</v>
          </cell>
        </row>
      </sheetData>
      <sheetData sheetId="1726">
        <row r="106">
          <cell r="C106">
            <v>0</v>
          </cell>
        </row>
      </sheetData>
      <sheetData sheetId="1727">
        <row r="106">
          <cell r="C106">
            <v>0</v>
          </cell>
        </row>
      </sheetData>
      <sheetData sheetId="1728">
        <row r="106">
          <cell r="C106">
            <v>0</v>
          </cell>
        </row>
      </sheetData>
      <sheetData sheetId="1729">
        <row r="106">
          <cell r="C106">
            <v>0</v>
          </cell>
        </row>
      </sheetData>
      <sheetData sheetId="1730">
        <row r="106">
          <cell r="C106">
            <v>0</v>
          </cell>
        </row>
      </sheetData>
      <sheetData sheetId="1731">
        <row r="106">
          <cell r="C106">
            <v>0</v>
          </cell>
        </row>
      </sheetData>
      <sheetData sheetId="1732">
        <row r="106">
          <cell r="C106">
            <v>0</v>
          </cell>
        </row>
      </sheetData>
      <sheetData sheetId="1733">
        <row r="106">
          <cell r="C106">
            <v>0</v>
          </cell>
        </row>
      </sheetData>
      <sheetData sheetId="1734">
        <row r="106">
          <cell r="C106">
            <v>0</v>
          </cell>
        </row>
      </sheetData>
      <sheetData sheetId="1735">
        <row r="106">
          <cell r="C106">
            <v>0</v>
          </cell>
        </row>
      </sheetData>
      <sheetData sheetId="1736">
        <row r="106">
          <cell r="C106">
            <v>0</v>
          </cell>
        </row>
      </sheetData>
      <sheetData sheetId="1737">
        <row r="106">
          <cell r="C106">
            <v>0</v>
          </cell>
        </row>
      </sheetData>
      <sheetData sheetId="1738">
        <row r="106">
          <cell r="C106">
            <v>0</v>
          </cell>
        </row>
      </sheetData>
      <sheetData sheetId="1739">
        <row r="106">
          <cell r="C106">
            <v>0</v>
          </cell>
        </row>
      </sheetData>
      <sheetData sheetId="1740">
        <row r="106">
          <cell r="C106">
            <v>0</v>
          </cell>
        </row>
      </sheetData>
      <sheetData sheetId="1741">
        <row r="106">
          <cell r="C106">
            <v>0</v>
          </cell>
        </row>
      </sheetData>
      <sheetData sheetId="1742">
        <row r="106">
          <cell r="C106">
            <v>0</v>
          </cell>
        </row>
      </sheetData>
      <sheetData sheetId="1743">
        <row r="106">
          <cell r="C106">
            <v>0</v>
          </cell>
        </row>
      </sheetData>
      <sheetData sheetId="1744">
        <row r="106">
          <cell r="C106">
            <v>0</v>
          </cell>
        </row>
      </sheetData>
      <sheetData sheetId="1745">
        <row r="106">
          <cell r="C106">
            <v>0</v>
          </cell>
        </row>
      </sheetData>
      <sheetData sheetId="1746">
        <row r="106">
          <cell r="C106">
            <v>0</v>
          </cell>
        </row>
      </sheetData>
      <sheetData sheetId="1747">
        <row r="106">
          <cell r="C106">
            <v>0</v>
          </cell>
        </row>
      </sheetData>
      <sheetData sheetId="1748">
        <row r="106">
          <cell r="C106">
            <v>0</v>
          </cell>
        </row>
      </sheetData>
      <sheetData sheetId="1749">
        <row r="106">
          <cell r="C106">
            <v>0</v>
          </cell>
        </row>
      </sheetData>
      <sheetData sheetId="1750">
        <row r="106">
          <cell r="C106">
            <v>0</v>
          </cell>
        </row>
      </sheetData>
      <sheetData sheetId="1751">
        <row r="106">
          <cell r="C106">
            <v>0</v>
          </cell>
        </row>
      </sheetData>
      <sheetData sheetId="1752">
        <row r="106">
          <cell r="C106">
            <v>0</v>
          </cell>
        </row>
      </sheetData>
      <sheetData sheetId="1753">
        <row r="106">
          <cell r="C106">
            <v>0</v>
          </cell>
        </row>
      </sheetData>
      <sheetData sheetId="1754">
        <row r="106">
          <cell r="C106">
            <v>0</v>
          </cell>
        </row>
      </sheetData>
      <sheetData sheetId="1755">
        <row r="106">
          <cell r="C106">
            <v>0</v>
          </cell>
        </row>
      </sheetData>
      <sheetData sheetId="1756">
        <row r="106">
          <cell r="C106">
            <v>0</v>
          </cell>
        </row>
      </sheetData>
      <sheetData sheetId="1757">
        <row r="106">
          <cell r="C106">
            <v>0</v>
          </cell>
        </row>
      </sheetData>
      <sheetData sheetId="1758">
        <row r="106">
          <cell r="C106">
            <v>0</v>
          </cell>
        </row>
      </sheetData>
      <sheetData sheetId="1759">
        <row r="106">
          <cell r="C106">
            <v>0</v>
          </cell>
        </row>
      </sheetData>
      <sheetData sheetId="1760">
        <row r="106">
          <cell r="C106">
            <v>0</v>
          </cell>
        </row>
      </sheetData>
      <sheetData sheetId="1761">
        <row r="106">
          <cell r="C106">
            <v>0</v>
          </cell>
        </row>
      </sheetData>
      <sheetData sheetId="1762">
        <row r="106">
          <cell r="C106">
            <v>0</v>
          </cell>
        </row>
      </sheetData>
      <sheetData sheetId="1763">
        <row r="106">
          <cell r="C106">
            <v>0</v>
          </cell>
        </row>
      </sheetData>
      <sheetData sheetId="1764">
        <row r="106">
          <cell r="C106">
            <v>0</v>
          </cell>
        </row>
      </sheetData>
      <sheetData sheetId="1765">
        <row r="106">
          <cell r="C106">
            <v>0</v>
          </cell>
        </row>
      </sheetData>
      <sheetData sheetId="1766">
        <row r="106">
          <cell r="C106">
            <v>0</v>
          </cell>
        </row>
      </sheetData>
      <sheetData sheetId="1767">
        <row r="106">
          <cell r="C106">
            <v>0</v>
          </cell>
        </row>
      </sheetData>
      <sheetData sheetId="1768">
        <row r="106">
          <cell r="C106">
            <v>0</v>
          </cell>
        </row>
      </sheetData>
      <sheetData sheetId="1769">
        <row r="106">
          <cell r="C106">
            <v>0</v>
          </cell>
        </row>
      </sheetData>
      <sheetData sheetId="1770">
        <row r="106">
          <cell r="C106">
            <v>0</v>
          </cell>
        </row>
      </sheetData>
      <sheetData sheetId="1771">
        <row r="106">
          <cell r="C106">
            <v>0</v>
          </cell>
        </row>
      </sheetData>
      <sheetData sheetId="1772">
        <row r="106">
          <cell r="C106">
            <v>0</v>
          </cell>
        </row>
      </sheetData>
      <sheetData sheetId="1773">
        <row r="106">
          <cell r="C106">
            <v>0</v>
          </cell>
        </row>
      </sheetData>
      <sheetData sheetId="1774">
        <row r="106">
          <cell r="C106">
            <v>0</v>
          </cell>
        </row>
      </sheetData>
      <sheetData sheetId="1775">
        <row r="106">
          <cell r="C106">
            <v>0</v>
          </cell>
        </row>
      </sheetData>
      <sheetData sheetId="1776">
        <row r="106">
          <cell r="C106">
            <v>0</v>
          </cell>
        </row>
      </sheetData>
      <sheetData sheetId="1777">
        <row r="106">
          <cell r="C106">
            <v>0</v>
          </cell>
        </row>
      </sheetData>
      <sheetData sheetId="1778">
        <row r="106">
          <cell r="C106">
            <v>0</v>
          </cell>
        </row>
      </sheetData>
      <sheetData sheetId="1779">
        <row r="106">
          <cell r="C106">
            <v>0</v>
          </cell>
        </row>
      </sheetData>
      <sheetData sheetId="1780">
        <row r="106">
          <cell r="C106">
            <v>0</v>
          </cell>
        </row>
      </sheetData>
      <sheetData sheetId="1781">
        <row r="106">
          <cell r="C106">
            <v>0</v>
          </cell>
        </row>
      </sheetData>
      <sheetData sheetId="1782">
        <row r="106">
          <cell r="C106">
            <v>0</v>
          </cell>
        </row>
      </sheetData>
      <sheetData sheetId="1783">
        <row r="106">
          <cell r="C106">
            <v>0</v>
          </cell>
        </row>
      </sheetData>
      <sheetData sheetId="1784">
        <row r="106">
          <cell r="C106">
            <v>0</v>
          </cell>
        </row>
      </sheetData>
      <sheetData sheetId="1785">
        <row r="106">
          <cell r="C106">
            <v>0</v>
          </cell>
        </row>
      </sheetData>
      <sheetData sheetId="1786">
        <row r="106">
          <cell r="C106">
            <v>0</v>
          </cell>
        </row>
      </sheetData>
      <sheetData sheetId="1787">
        <row r="106">
          <cell r="C106">
            <v>0</v>
          </cell>
        </row>
      </sheetData>
      <sheetData sheetId="1788">
        <row r="106">
          <cell r="C106">
            <v>0</v>
          </cell>
        </row>
      </sheetData>
      <sheetData sheetId="1789">
        <row r="106">
          <cell r="C106">
            <v>0</v>
          </cell>
        </row>
      </sheetData>
      <sheetData sheetId="1790">
        <row r="106">
          <cell r="C106">
            <v>0</v>
          </cell>
        </row>
      </sheetData>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ow r="106">
          <cell r="C106">
            <v>0</v>
          </cell>
        </row>
      </sheetData>
      <sheetData sheetId="1858">
        <row r="106">
          <cell r="C106">
            <v>0</v>
          </cell>
        </row>
      </sheetData>
      <sheetData sheetId="1859">
        <row r="106">
          <cell r="C106">
            <v>0</v>
          </cell>
        </row>
      </sheetData>
      <sheetData sheetId="1860">
        <row r="106">
          <cell r="C106">
            <v>0</v>
          </cell>
        </row>
      </sheetData>
      <sheetData sheetId="1861">
        <row r="106">
          <cell r="C106">
            <v>0</v>
          </cell>
        </row>
      </sheetData>
      <sheetData sheetId="1862">
        <row r="106">
          <cell r="C106">
            <v>0</v>
          </cell>
        </row>
      </sheetData>
      <sheetData sheetId="1863">
        <row r="106">
          <cell r="C106">
            <v>0</v>
          </cell>
        </row>
      </sheetData>
      <sheetData sheetId="1864">
        <row r="106">
          <cell r="C106">
            <v>0</v>
          </cell>
        </row>
      </sheetData>
      <sheetData sheetId="1865">
        <row r="106">
          <cell r="C106">
            <v>0</v>
          </cell>
        </row>
      </sheetData>
      <sheetData sheetId="1866">
        <row r="106">
          <cell r="C106">
            <v>0</v>
          </cell>
        </row>
      </sheetData>
      <sheetData sheetId="1867">
        <row r="106">
          <cell r="C106">
            <v>0</v>
          </cell>
        </row>
      </sheetData>
      <sheetData sheetId="1868">
        <row r="106">
          <cell r="C106">
            <v>0</v>
          </cell>
        </row>
      </sheetData>
      <sheetData sheetId="1869">
        <row r="106">
          <cell r="C106">
            <v>0</v>
          </cell>
        </row>
      </sheetData>
      <sheetData sheetId="1870">
        <row r="106">
          <cell r="C106">
            <v>0</v>
          </cell>
        </row>
      </sheetData>
      <sheetData sheetId="1871">
        <row r="106">
          <cell r="C106">
            <v>0</v>
          </cell>
        </row>
      </sheetData>
      <sheetData sheetId="1872">
        <row r="106">
          <cell r="C106">
            <v>0</v>
          </cell>
        </row>
      </sheetData>
      <sheetData sheetId="1873">
        <row r="106">
          <cell r="C106">
            <v>0</v>
          </cell>
        </row>
      </sheetData>
      <sheetData sheetId="1874">
        <row r="106">
          <cell r="C106">
            <v>0</v>
          </cell>
        </row>
      </sheetData>
      <sheetData sheetId="1875">
        <row r="106">
          <cell r="C106">
            <v>0</v>
          </cell>
        </row>
      </sheetData>
      <sheetData sheetId="1876">
        <row r="106">
          <cell r="C106">
            <v>0</v>
          </cell>
        </row>
      </sheetData>
      <sheetData sheetId="1877">
        <row r="106">
          <cell r="C106">
            <v>0</v>
          </cell>
        </row>
      </sheetData>
      <sheetData sheetId="1878">
        <row r="106">
          <cell r="C106">
            <v>0</v>
          </cell>
        </row>
      </sheetData>
      <sheetData sheetId="1879">
        <row r="106">
          <cell r="C106">
            <v>0</v>
          </cell>
        </row>
      </sheetData>
      <sheetData sheetId="1880">
        <row r="106">
          <cell r="C106">
            <v>0</v>
          </cell>
        </row>
      </sheetData>
      <sheetData sheetId="1881">
        <row r="106">
          <cell r="C106">
            <v>0</v>
          </cell>
        </row>
      </sheetData>
      <sheetData sheetId="1882">
        <row r="106">
          <cell r="C106">
            <v>0</v>
          </cell>
        </row>
      </sheetData>
      <sheetData sheetId="1883">
        <row r="106">
          <cell r="C106">
            <v>0</v>
          </cell>
        </row>
      </sheetData>
      <sheetData sheetId="1884">
        <row r="106">
          <cell r="C106">
            <v>0</v>
          </cell>
        </row>
      </sheetData>
      <sheetData sheetId="1885">
        <row r="106">
          <cell r="C106">
            <v>0</v>
          </cell>
        </row>
      </sheetData>
      <sheetData sheetId="1886">
        <row r="106">
          <cell r="C106">
            <v>0</v>
          </cell>
        </row>
      </sheetData>
      <sheetData sheetId="1887">
        <row r="106">
          <cell r="C106">
            <v>0</v>
          </cell>
        </row>
      </sheetData>
      <sheetData sheetId="1888">
        <row r="106">
          <cell r="C106">
            <v>0</v>
          </cell>
        </row>
      </sheetData>
      <sheetData sheetId="1889">
        <row r="106">
          <cell r="C106">
            <v>0</v>
          </cell>
        </row>
      </sheetData>
      <sheetData sheetId="1890">
        <row r="106">
          <cell r="C106">
            <v>0</v>
          </cell>
        </row>
      </sheetData>
      <sheetData sheetId="1891">
        <row r="106">
          <cell r="C106">
            <v>0</v>
          </cell>
        </row>
      </sheetData>
      <sheetData sheetId="1892">
        <row r="106">
          <cell r="C106">
            <v>0</v>
          </cell>
        </row>
      </sheetData>
      <sheetData sheetId="1893">
        <row r="106">
          <cell r="C106">
            <v>0</v>
          </cell>
        </row>
      </sheetData>
      <sheetData sheetId="1894">
        <row r="106">
          <cell r="C106">
            <v>0</v>
          </cell>
        </row>
      </sheetData>
      <sheetData sheetId="1895">
        <row r="106">
          <cell r="C106">
            <v>0</v>
          </cell>
        </row>
      </sheetData>
      <sheetData sheetId="1896">
        <row r="106">
          <cell r="C106">
            <v>0</v>
          </cell>
        </row>
      </sheetData>
      <sheetData sheetId="1897">
        <row r="106">
          <cell r="C106">
            <v>0</v>
          </cell>
        </row>
      </sheetData>
      <sheetData sheetId="1898">
        <row r="106">
          <cell r="C106">
            <v>0</v>
          </cell>
        </row>
      </sheetData>
      <sheetData sheetId="1899">
        <row r="106">
          <cell r="C106">
            <v>0</v>
          </cell>
        </row>
      </sheetData>
      <sheetData sheetId="1900">
        <row r="106">
          <cell r="C106">
            <v>0</v>
          </cell>
        </row>
      </sheetData>
      <sheetData sheetId="1901">
        <row r="106">
          <cell r="C106">
            <v>0</v>
          </cell>
        </row>
      </sheetData>
      <sheetData sheetId="1902">
        <row r="106">
          <cell r="C106">
            <v>0</v>
          </cell>
        </row>
      </sheetData>
      <sheetData sheetId="1903">
        <row r="106">
          <cell r="C106">
            <v>0</v>
          </cell>
        </row>
      </sheetData>
      <sheetData sheetId="1904">
        <row r="106">
          <cell r="C106">
            <v>0</v>
          </cell>
        </row>
      </sheetData>
      <sheetData sheetId="1905">
        <row r="106">
          <cell r="C106">
            <v>0</v>
          </cell>
        </row>
      </sheetData>
      <sheetData sheetId="1906">
        <row r="106">
          <cell r="C106">
            <v>0</v>
          </cell>
        </row>
      </sheetData>
      <sheetData sheetId="1907">
        <row r="106">
          <cell r="C106">
            <v>0</v>
          </cell>
        </row>
      </sheetData>
      <sheetData sheetId="1908">
        <row r="106">
          <cell r="C106">
            <v>0</v>
          </cell>
        </row>
      </sheetData>
      <sheetData sheetId="1909">
        <row r="106">
          <cell r="C106">
            <v>0</v>
          </cell>
        </row>
      </sheetData>
      <sheetData sheetId="1910">
        <row r="106">
          <cell r="C106">
            <v>0</v>
          </cell>
        </row>
      </sheetData>
      <sheetData sheetId="1911">
        <row r="106">
          <cell r="C106">
            <v>0</v>
          </cell>
        </row>
      </sheetData>
      <sheetData sheetId="1912">
        <row r="106">
          <cell r="C106">
            <v>0</v>
          </cell>
        </row>
      </sheetData>
      <sheetData sheetId="1913">
        <row r="106">
          <cell r="C106">
            <v>0</v>
          </cell>
        </row>
      </sheetData>
      <sheetData sheetId="1914">
        <row r="106">
          <cell r="C106">
            <v>0</v>
          </cell>
        </row>
      </sheetData>
      <sheetData sheetId="1915">
        <row r="106">
          <cell r="C106">
            <v>0</v>
          </cell>
        </row>
      </sheetData>
      <sheetData sheetId="1916">
        <row r="106">
          <cell r="C106">
            <v>0</v>
          </cell>
        </row>
      </sheetData>
      <sheetData sheetId="1917">
        <row r="106">
          <cell r="C106">
            <v>0</v>
          </cell>
        </row>
      </sheetData>
      <sheetData sheetId="1918">
        <row r="106">
          <cell r="C106">
            <v>0</v>
          </cell>
        </row>
      </sheetData>
      <sheetData sheetId="1919">
        <row r="106">
          <cell r="C106">
            <v>0</v>
          </cell>
        </row>
      </sheetData>
      <sheetData sheetId="1920">
        <row r="106">
          <cell r="C106">
            <v>0</v>
          </cell>
        </row>
      </sheetData>
      <sheetData sheetId="1921">
        <row r="106">
          <cell r="C106">
            <v>0</v>
          </cell>
        </row>
      </sheetData>
      <sheetData sheetId="1922">
        <row r="106">
          <cell r="C106">
            <v>0</v>
          </cell>
        </row>
      </sheetData>
      <sheetData sheetId="1923">
        <row r="106">
          <cell r="C106">
            <v>0</v>
          </cell>
        </row>
      </sheetData>
      <sheetData sheetId="1924">
        <row r="106">
          <cell r="C106">
            <v>0</v>
          </cell>
        </row>
      </sheetData>
      <sheetData sheetId="1925">
        <row r="106">
          <cell r="C106">
            <v>0</v>
          </cell>
        </row>
      </sheetData>
      <sheetData sheetId="1926">
        <row r="106">
          <cell r="C106">
            <v>0</v>
          </cell>
        </row>
      </sheetData>
      <sheetData sheetId="1927">
        <row r="106">
          <cell r="C106">
            <v>0</v>
          </cell>
        </row>
      </sheetData>
      <sheetData sheetId="1928">
        <row r="106">
          <cell r="C106">
            <v>0</v>
          </cell>
        </row>
      </sheetData>
      <sheetData sheetId="1929">
        <row r="106">
          <cell r="C106">
            <v>0</v>
          </cell>
        </row>
      </sheetData>
      <sheetData sheetId="1930">
        <row r="106">
          <cell r="C106">
            <v>0</v>
          </cell>
        </row>
      </sheetData>
      <sheetData sheetId="1931">
        <row r="106">
          <cell r="C106">
            <v>0</v>
          </cell>
        </row>
      </sheetData>
      <sheetData sheetId="1932">
        <row r="106">
          <cell r="C106">
            <v>0</v>
          </cell>
        </row>
      </sheetData>
      <sheetData sheetId="1933">
        <row r="106">
          <cell r="C106">
            <v>0</v>
          </cell>
        </row>
      </sheetData>
      <sheetData sheetId="1934">
        <row r="106">
          <cell r="C106">
            <v>0</v>
          </cell>
        </row>
      </sheetData>
      <sheetData sheetId="1935">
        <row r="106">
          <cell r="C106">
            <v>0</v>
          </cell>
        </row>
      </sheetData>
      <sheetData sheetId="1936">
        <row r="106">
          <cell r="C106">
            <v>0</v>
          </cell>
        </row>
      </sheetData>
      <sheetData sheetId="1937">
        <row r="106">
          <cell r="C106">
            <v>0</v>
          </cell>
        </row>
      </sheetData>
      <sheetData sheetId="1938">
        <row r="106">
          <cell r="C106">
            <v>0</v>
          </cell>
        </row>
      </sheetData>
      <sheetData sheetId="1939">
        <row r="106">
          <cell r="C106">
            <v>0</v>
          </cell>
        </row>
      </sheetData>
      <sheetData sheetId="1940">
        <row r="106">
          <cell r="C106">
            <v>0</v>
          </cell>
        </row>
      </sheetData>
      <sheetData sheetId="1941">
        <row r="106">
          <cell r="C106">
            <v>0</v>
          </cell>
        </row>
      </sheetData>
      <sheetData sheetId="1942">
        <row r="106">
          <cell r="C106">
            <v>0</v>
          </cell>
        </row>
      </sheetData>
      <sheetData sheetId="1943">
        <row r="106">
          <cell r="C106">
            <v>0</v>
          </cell>
        </row>
      </sheetData>
      <sheetData sheetId="1944">
        <row r="106">
          <cell r="C106">
            <v>0</v>
          </cell>
        </row>
      </sheetData>
      <sheetData sheetId="1945">
        <row r="106">
          <cell r="C106">
            <v>0</v>
          </cell>
        </row>
      </sheetData>
      <sheetData sheetId="1946">
        <row r="106">
          <cell r="C106">
            <v>0</v>
          </cell>
        </row>
      </sheetData>
      <sheetData sheetId="1947">
        <row r="106">
          <cell r="C106">
            <v>0</v>
          </cell>
        </row>
      </sheetData>
      <sheetData sheetId="1948">
        <row r="106">
          <cell r="C106">
            <v>0</v>
          </cell>
        </row>
      </sheetData>
      <sheetData sheetId="1949">
        <row r="106">
          <cell r="C106">
            <v>0</v>
          </cell>
        </row>
      </sheetData>
      <sheetData sheetId="1950">
        <row r="106">
          <cell r="C106">
            <v>0</v>
          </cell>
        </row>
      </sheetData>
      <sheetData sheetId="1951">
        <row r="106">
          <cell r="C106">
            <v>0</v>
          </cell>
        </row>
      </sheetData>
      <sheetData sheetId="1952">
        <row r="106">
          <cell r="C106">
            <v>0</v>
          </cell>
        </row>
      </sheetData>
      <sheetData sheetId="1953">
        <row r="106">
          <cell r="C106">
            <v>0</v>
          </cell>
        </row>
      </sheetData>
      <sheetData sheetId="1954">
        <row r="106">
          <cell r="C106">
            <v>0</v>
          </cell>
        </row>
      </sheetData>
      <sheetData sheetId="1955">
        <row r="106">
          <cell r="C106">
            <v>0</v>
          </cell>
        </row>
      </sheetData>
      <sheetData sheetId="1956">
        <row r="106">
          <cell r="C106">
            <v>0</v>
          </cell>
        </row>
      </sheetData>
      <sheetData sheetId="1957">
        <row r="106">
          <cell r="C106">
            <v>0</v>
          </cell>
        </row>
      </sheetData>
      <sheetData sheetId="1958">
        <row r="106">
          <cell r="C106">
            <v>0</v>
          </cell>
        </row>
      </sheetData>
      <sheetData sheetId="1959">
        <row r="106">
          <cell r="C106">
            <v>0</v>
          </cell>
        </row>
      </sheetData>
      <sheetData sheetId="1960">
        <row r="106">
          <cell r="C106">
            <v>0</v>
          </cell>
        </row>
      </sheetData>
      <sheetData sheetId="1961">
        <row r="106">
          <cell r="C106">
            <v>0</v>
          </cell>
        </row>
      </sheetData>
      <sheetData sheetId="1962">
        <row r="106">
          <cell r="C106">
            <v>0</v>
          </cell>
        </row>
      </sheetData>
      <sheetData sheetId="1963">
        <row r="106">
          <cell r="C106">
            <v>0</v>
          </cell>
        </row>
      </sheetData>
      <sheetData sheetId="1964">
        <row r="106">
          <cell r="C106">
            <v>0</v>
          </cell>
        </row>
      </sheetData>
      <sheetData sheetId="1965">
        <row r="106">
          <cell r="C106">
            <v>0</v>
          </cell>
        </row>
      </sheetData>
      <sheetData sheetId="1966">
        <row r="106">
          <cell r="C106">
            <v>0</v>
          </cell>
        </row>
      </sheetData>
      <sheetData sheetId="1967">
        <row r="106">
          <cell r="C106">
            <v>0</v>
          </cell>
        </row>
      </sheetData>
      <sheetData sheetId="1968">
        <row r="106">
          <cell r="C106">
            <v>0</v>
          </cell>
        </row>
      </sheetData>
      <sheetData sheetId="1969">
        <row r="106">
          <cell r="C106">
            <v>0</v>
          </cell>
        </row>
      </sheetData>
      <sheetData sheetId="1970">
        <row r="106">
          <cell r="C106">
            <v>0</v>
          </cell>
        </row>
      </sheetData>
      <sheetData sheetId="1971">
        <row r="106">
          <cell r="C106">
            <v>0</v>
          </cell>
        </row>
      </sheetData>
      <sheetData sheetId="1972">
        <row r="106">
          <cell r="C106">
            <v>0</v>
          </cell>
        </row>
      </sheetData>
      <sheetData sheetId="1973">
        <row r="106">
          <cell r="C106">
            <v>0</v>
          </cell>
        </row>
      </sheetData>
      <sheetData sheetId="1974">
        <row r="106">
          <cell r="C106">
            <v>0</v>
          </cell>
        </row>
      </sheetData>
      <sheetData sheetId="1975">
        <row r="106">
          <cell r="C106">
            <v>0</v>
          </cell>
        </row>
      </sheetData>
      <sheetData sheetId="1976">
        <row r="106">
          <cell r="C106">
            <v>0</v>
          </cell>
        </row>
      </sheetData>
      <sheetData sheetId="1977">
        <row r="106">
          <cell r="C106">
            <v>0</v>
          </cell>
        </row>
      </sheetData>
      <sheetData sheetId="1978">
        <row r="106">
          <cell r="C106">
            <v>0</v>
          </cell>
        </row>
      </sheetData>
      <sheetData sheetId="1979">
        <row r="106">
          <cell r="C106">
            <v>0</v>
          </cell>
        </row>
      </sheetData>
      <sheetData sheetId="1980">
        <row r="106">
          <cell r="C106">
            <v>0</v>
          </cell>
        </row>
      </sheetData>
      <sheetData sheetId="1981">
        <row r="106">
          <cell r="C106">
            <v>0</v>
          </cell>
        </row>
      </sheetData>
      <sheetData sheetId="1982">
        <row r="106">
          <cell r="C106">
            <v>0</v>
          </cell>
        </row>
      </sheetData>
      <sheetData sheetId="1983">
        <row r="106">
          <cell r="C106">
            <v>0</v>
          </cell>
        </row>
      </sheetData>
      <sheetData sheetId="1984">
        <row r="106">
          <cell r="C106">
            <v>0</v>
          </cell>
        </row>
      </sheetData>
      <sheetData sheetId="1985">
        <row r="106">
          <cell r="C106">
            <v>0</v>
          </cell>
        </row>
      </sheetData>
      <sheetData sheetId="1986">
        <row r="106">
          <cell r="C106">
            <v>0</v>
          </cell>
        </row>
      </sheetData>
      <sheetData sheetId="1987">
        <row r="106">
          <cell r="C106">
            <v>0</v>
          </cell>
        </row>
      </sheetData>
      <sheetData sheetId="1988">
        <row r="106">
          <cell r="C106">
            <v>0</v>
          </cell>
        </row>
      </sheetData>
      <sheetData sheetId="1989">
        <row r="106">
          <cell r="C106">
            <v>0</v>
          </cell>
        </row>
      </sheetData>
      <sheetData sheetId="1990">
        <row r="106">
          <cell r="C106">
            <v>0</v>
          </cell>
        </row>
      </sheetData>
      <sheetData sheetId="1991">
        <row r="106">
          <cell r="C106">
            <v>0</v>
          </cell>
        </row>
      </sheetData>
      <sheetData sheetId="1992">
        <row r="106">
          <cell r="C106">
            <v>0</v>
          </cell>
        </row>
      </sheetData>
      <sheetData sheetId="1993">
        <row r="106">
          <cell r="C106">
            <v>0</v>
          </cell>
        </row>
      </sheetData>
      <sheetData sheetId="1994">
        <row r="106">
          <cell r="C106">
            <v>0</v>
          </cell>
        </row>
      </sheetData>
      <sheetData sheetId="1995">
        <row r="106">
          <cell r="C106">
            <v>0</v>
          </cell>
        </row>
      </sheetData>
      <sheetData sheetId="1996">
        <row r="106">
          <cell r="C106">
            <v>0</v>
          </cell>
        </row>
      </sheetData>
      <sheetData sheetId="1997">
        <row r="106">
          <cell r="C106">
            <v>0</v>
          </cell>
        </row>
      </sheetData>
      <sheetData sheetId="1998">
        <row r="106">
          <cell r="C106">
            <v>0</v>
          </cell>
        </row>
      </sheetData>
      <sheetData sheetId="1999">
        <row r="106">
          <cell r="C106">
            <v>0</v>
          </cell>
        </row>
      </sheetData>
      <sheetData sheetId="2000">
        <row r="106">
          <cell r="C106">
            <v>0</v>
          </cell>
        </row>
      </sheetData>
      <sheetData sheetId="2001">
        <row r="106">
          <cell r="C106">
            <v>0</v>
          </cell>
        </row>
      </sheetData>
      <sheetData sheetId="2002">
        <row r="106">
          <cell r="C106">
            <v>0</v>
          </cell>
        </row>
      </sheetData>
      <sheetData sheetId="2003">
        <row r="106">
          <cell r="C106">
            <v>0</v>
          </cell>
        </row>
      </sheetData>
      <sheetData sheetId="2004">
        <row r="106">
          <cell r="C106">
            <v>0</v>
          </cell>
        </row>
      </sheetData>
      <sheetData sheetId="2005">
        <row r="106">
          <cell r="C106">
            <v>0</v>
          </cell>
        </row>
      </sheetData>
      <sheetData sheetId="2006">
        <row r="106">
          <cell r="C106">
            <v>0</v>
          </cell>
        </row>
      </sheetData>
      <sheetData sheetId="2007">
        <row r="106">
          <cell r="C106">
            <v>0</v>
          </cell>
        </row>
      </sheetData>
      <sheetData sheetId="2008">
        <row r="106">
          <cell r="C106">
            <v>0</v>
          </cell>
        </row>
      </sheetData>
      <sheetData sheetId="2009">
        <row r="106">
          <cell r="C106">
            <v>0</v>
          </cell>
        </row>
      </sheetData>
      <sheetData sheetId="2010">
        <row r="106">
          <cell r="C106">
            <v>0</v>
          </cell>
        </row>
      </sheetData>
      <sheetData sheetId="2011">
        <row r="106">
          <cell r="C106">
            <v>0</v>
          </cell>
        </row>
      </sheetData>
      <sheetData sheetId="2012">
        <row r="106">
          <cell r="C106">
            <v>0</v>
          </cell>
        </row>
      </sheetData>
      <sheetData sheetId="2013">
        <row r="106">
          <cell r="C106">
            <v>0</v>
          </cell>
        </row>
      </sheetData>
      <sheetData sheetId="2014">
        <row r="106">
          <cell r="C106">
            <v>0</v>
          </cell>
        </row>
      </sheetData>
      <sheetData sheetId="2015">
        <row r="106">
          <cell r="C106">
            <v>0</v>
          </cell>
        </row>
      </sheetData>
      <sheetData sheetId="2016">
        <row r="106">
          <cell r="C106">
            <v>0</v>
          </cell>
        </row>
      </sheetData>
      <sheetData sheetId="2017">
        <row r="106">
          <cell r="C106">
            <v>0</v>
          </cell>
        </row>
      </sheetData>
      <sheetData sheetId="2018">
        <row r="106">
          <cell r="C106">
            <v>0</v>
          </cell>
        </row>
      </sheetData>
      <sheetData sheetId="2019">
        <row r="106">
          <cell r="C106">
            <v>0</v>
          </cell>
        </row>
      </sheetData>
      <sheetData sheetId="2020">
        <row r="106">
          <cell r="C106">
            <v>0</v>
          </cell>
        </row>
      </sheetData>
      <sheetData sheetId="2021">
        <row r="106">
          <cell r="C106">
            <v>0</v>
          </cell>
        </row>
      </sheetData>
      <sheetData sheetId="2022">
        <row r="106">
          <cell r="C106">
            <v>0</v>
          </cell>
        </row>
      </sheetData>
      <sheetData sheetId="2023">
        <row r="106">
          <cell r="C106">
            <v>0</v>
          </cell>
        </row>
      </sheetData>
      <sheetData sheetId="2024">
        <row r="106">
          <cell r="C106">
            <v>0</v>
          </cell>
        </row>
      </sheetData>
      <sheetData sheetId="2025">
        <row r="106">
          <cell r="C106">
            <v>0</v>
          </cell>
        </row>
      </sheetData>
      <sheetData sheetId="2026">
        <row r="106">
          <cell r="C106">
            <v>0</v>
          </cell>
        </row>
      </sheetData>
      <sheetData sheetId="2027">
        <row r="106">
          <cell r="C106">
            <v>0</v>
          </cell>
        </row>
      </sheetData>
      <sheetData sheetId="2028">
        <row r="106">
          <cell r="C106">
            <v>0</v>
          </cell>
        </row>
      </sheetData>
      <sheetData sheetId="2029">
        <row r="106">
          <cell r="C106">
            <v>0</v>
          </cell>
        </row>
      </sheetData>
      <sheetData sheetId="2030">
        <row r="106">
          <cell r="C106">
            <v>0</v>
          </cell>
        </row>
      </sheetData>
      <sheetData sheetId="2031">
        <row r="106">
          <cell r="C106">
            <v>0</v>
          </cell>
        </row>
      </sheetData>
      <sheetData sheetId="2032">
        <row r="106">
          <cell r="C106">
            <v>0</v>
          </cell>
        </row>
      </sheetData>
      <sheetData sheetId="2033">
        <row r="106">
          <cell r="C106">
            <v>0</v>
          </cell>
        </row>
      </sheetData>
      <sheetData sheetId="2034">
        <row r="106">
          <cell r="C106">
            <v>0</v>
          </cell>
        </row>
      </sheetData>
      <sheetData sheetId="2035">
        <row r="106">
          <cell r="C106">
            <v>0</v>
          </cell>
        </row>
      </sheetData>
      <sheetData sheetId="2036">
        <row r="106">
          <cell r="C106">
            <v>0</v>
          </cell>
        </row>
      </sheetData>
      <sheetData sheetId="2037">
        <row r="106">
          <cell r="C106">
            <v>0</v>
          </cell>
        </row>
      </sheetData>
      <sheetData sheetId="2038">
        <row r="106">
          <cell r="C106">
            <v>0</v>
          </cell>
        </row>
      </sheetData>
      <sheetData sheetId="2039">
        <row r="106">
          <cell r="C106">
            <v>0</v>
          </cell>
        </row>
      </sheetData>
      <sheetData sheetId="2040">
        <row r="106">
          <cell r="C106">
            <v>0</v>
          </cell>
        </row>
      </sheetData>
      <sheetData sheetId="2041">
        <row r="106">
          <cell r="C106">
            <v>0</v>
          </cell>
        </row>
      </sheetData>
      <sheetData sheetId="2042">
        <row r="106">
          <cell r="C106">
            <v>0</v>
          </cell>
        </row>
      </sheetData>
      <sheetData sheetId="2043">
        <row r="106">
          <cell r="C106">
            <v>0</v>
          </cell>
        </row>
      </sheetData>
      <sheetData sheetId="2044">
        <row r="106">
          <cell r="C106">
            <v>0</v>
          </cell>
        </row>
      </sheetData>
      <sheetData sheetId="2045">
        <row r="106">
          <cell r="C106">
            <v>0</v>
          </cell>
        </row>
      </sheetData>
      <sheetData sheetId="2046">
        <row r="106">
          <cell r="C106">
            <v>0</v>
          </cell>
        </row>
      </sheetData>
      <sheetData sheetId="2047">
        <row r="106">
          <cell r="C106">
            <v>0</v>
          </cell>
        </row>
      </sheetData>
      <sheetData sheetId="2048">
        <row r="106">
          <cell r="C106">
            <v>0</v>
          </cell>
        </row>
      </sheetData>
      <sheetData sheetId="2049">
        <row r="106">
          <cell r="C106">
            <v>0</v>
          </cell>
        </row>
      </sheetData>
      <sheetData sheetId="2050">
        <row r="106">
          <cell r="C106">
            <v>0</v>
          </cell>
        </row>
      </sheetData>
      <sheetData sheetId="2051">
        <row r="106">
          <cell r="C106">
            <v>0</v>
          </cell>
        </row>
      </sheetData>
      <sheetData sheetId="2052">
        <row r="106">
          <cell r="C106">
            <v>0</v>
          </cell>
        </row>
      </sheetData>
      <sheetData sheetId="2053">
        <row r="106">
          <cell r="C106">
            <v>0</v>
          </cell>
        </row>
      </sheetData>
      <sheetData sheetId="2054">
        <row r="106">
          <cell r="C106">
            <v>0</v>
          </cell>
        </row>
      </sheetData>
      <sheetData sheetId="2055">
        <row r="106">
          <cell r="C106">
            <v>0</v>
          </cell>
        </row>
      </sheetData>
      <sheetData sheetId="2056">
        <row r="106">
          <cell r="C106">
            <v>0</v>
          </cell>
        </row>
      </sheetData>
      <sheetData sheetId="2057">
        <row r="106">
          <cell r="C106">
            <v>0</v>
          </cell>
        </row>
      </sheetData>
      <sheetData sheetId="2058">
        <row r="106">
          <cell r="C106">
            <v>0</v>
          </cell>
        </row>
      </sheetData>
      <sheetData sheetId="2059">
        <row r="106">
          <cell r="C106">
            <v>0</v>
          </cell>
        </row>
      </sheetData>
      <sheetData sheetId="2060">
        <row r="106">
          <cell r="C106">
            <v>0</v>
          </cell>
        </row>
      </sheetData>
      <sheetData sheetId="2061">
        <row r="106">
          <cell r="C106">
            <v>0</v>
          </cell>
        </row>
      </sheetData>
      <sheetData sheetId="2062">
        <row r="106">
          <cell r="C106">
            <v>0</v>
          </cell>
        </row>
      </sheetData>
      <sheetData sheetId="2063">
        <row r="106">
          <cell r="C106">
            <v>0</v>
          </cell>
        </row>
      </sheetData>
      <sheetData sheetId="2064">
        <row r="106">
          <cell r="C106">
            <v>0</v>
          </cell>
        </row>
      </sheetData>
      <sheetData sheetId="2065">
        <row r="106">
          <cell r="C106">
            <v>0</v>
          </cell>
        </row>
      </sheetData>
      <sheetData sheetId="2066">
        <row r="106">
          <cell r="C106">
            <v>0</v>
          </cell>
        </row>
      </sheetData>
      <sheetData sheetId="2067">
        <row r="106">
          <cell r="C106">
            <v>0</v>
          </cell>
        </row>
      </sheetData>
      <sheetData sheetId="2068">
        <row r="106">
          <cell r="C106">
            <v>0</v>
          </cell>
        </row>
      </sheetData>
      <sheetData sheetId="2069">
        <row r="106">
          <cell r="C106">
            <v>0</v>
          </cell>
        </row>
      </sheetData>
      <sheetData sheetId="2070">
        <row r="106">
          <cell r="C106">
            <v>0</v>
          </cell>
        </row>
      </sheetData>
      <sheetData sheetId="2071">
        <row r="106">
          <cell r="C106">
            <v>0</v>
          </cell>
        </row>
      </sheetData>
      <sheetData sheetId="2072">
        <row r="106">
          <cell r="C106">
            <v>0</v>
          </cell>
        </row>
      </sheetData>
      <sheetData sheetId="2073">
        <row r="106">
          <cell r="C106">
            <v>0</v>
          </cell>
        </row>
      </sheetData>
      <sheetData sheetId="2074">
        <row r="106">
          <cell r="C106">
            <v>0</v>
          </cell>
        </row>
      </sheetData>
      <sheetData sheetId="2075">
        <row r="106">
          <cell r="C106">
            <v>0</v>
          </cell>
        </row>
      </sheetData>
      <sheetData sheetId="2076">
        <row r="106">
          <cell r="C106">
            <v>0</v>
          </cell>
        </row>
      </sheetData>
      <sheetData sheetId="2077">
        <row r="106">
          <cell r="C106">
            <v>0</v>
          </cell>
        </row>
      </sheetData>
      <sheetData sheetId="2078">
        <row r="106">
          <cell r="C106">
            <v>0</v>
          </cell>
        </row>
      </sheetData>
      <sheetData sheetId="2079">
        <row r="106">
          <cell r="C106">
            <v>0</v>
          </cell>
        </row>
      </sheetData>
      <sheetData sheetId="2080">
        <row r="106">
          <cell r="C106">
            <v>0</v>
          </cell>
        </row>
      </sheetData>
      <sheetData sheetId="2081">
        <row r="106">
          <cell r="C106">
            <v>0</v>
          </cell>
        </row>
      </sheetData>
      <sheetData sheetId="2082">
        <row r="106">
          <cell r="C106">
            <v>0</v>
          </cell>
        </row>
      </sheetData>
      <sheetData sheetId="2083">
        <row r="106">
          <cell r="C106">
            <v>0</v>
          </cell>
        </row>
      </sheetData>
      <sheetData sheetId="2084">
        <row r="106">
          <cell r="C106">
            <v>0</v>
          </cell>
        </row>
      </sheetData>
      <sheetData sheetId="2085">
        <row r="106">
          <cell r="C106">
            <v>0</v>
          </cell>
        </row>
      </sheetData>
      <sheetData sheetId="2086">
        <row r="106">
          <cell r="C106">
            <v>0</v>
          </cell>
        </row>
      </sheetData>
      <sheetData sheetId="2087">
        <row r="106">
          <cell r="C106">
            <v>0</v>
          </cell>
        </row>
      </sheetData>
      <sheetData sheetId="2088">
        <row r="106">
          <cell r="C106">
            <v>0</v>
          </cell>
        </row>
      </sheetData>
      <sheetData sheetId="2089">
        <row r="106">
          <cell r="C106">
            <v>0</v>
          </cell>
        </row>
      </sheetData>
      <sheetData sheetId="2090">
        <row r="106">
          <cell r="C106">
            <v>0</v>
          </cell>
        </row>
      </sheetData>
      <sheetData sheetId="2091">
        <row r="106">
          <cell r="C106">
            <v>0</v>
          </cell>
        </row>
      </sheetData>
      <sheetData sheetId="2092">
        <row r="106">
          <cell r="C106">
            <v>0</v>
          </cell>
        </row>
      </sheetData>
      <sheetData sheetId="2093">
        <row r="106">
          <cell r="C106">
            <v>0</v>
          </cell>
        </row>
      </sheetData>
      <sheetData sheetId="2094">
        <row r="106">
          <cell r="C106">
            <v>0</v>
          </cell>
        </row>
      </sheetData>
      <sheetData sheetId="2095">
        <row r="106">
          <cell r="C106">
            <v>0</v>
          </cell>
        </row>
      </sheetData>
      <sheetData sheetId="2096">
        <row r="106">
          <cell r="C106">
            <v>0</v>
          </cell>
        </row>
      </sheetData>
      <sheetData sheetId="2097">
        <row r="106">
          <cell r="C106">
            <v>0</v>
          </cell>
        </row>
      </sheetData>
      <sheetData sheetId="2098">
        <row r="106">
          <cell r="C106">
            <v>0</v>
          </cell>
        </row>
      </sheetData>
      <sheetData sheetId="2099">
        <row r="106">
          <cell r="C106">
            <v>0</v>
          </cell>
        </row>
      </sheetData>
      <sheetData sheetId="2100">
        <row r="106">
          <cell r="C106">
            <v>0</v>
          </cell>
        </row>
      </sheetData>
      <sheetData sheetId="2101">
        <row r="106">
          <cell r="C106">
            <v>0</v>
          </cell>
        </row>
      </sheetData>
      <sheetData sheetId="2102">
        <row r="106">
          <cell r="C106">
            <v>0</v>
          </cell>
        </row>
      </sheetData>
      <sheetData sheetId="2103">
        <row r="106">
          <cell r="C106">
            <v>0</v>
          </cell>
        </row>
      </sheetData>
      <sheetData sheetId="2104">
        <row r="106">
          <cell r="C106">
            <v>0</v>
          </cell>
        </row>
      </sheetData>
      <sheetData sheetId="2105">
        <row r="106">
          <cell r="C106">
            <v>0</v>
          </cell>
        </row>
      </sheetData>
      <sheetData sheetId="2106">
        <row r="106">
          <cell r="C106">
            <v>0</v>
          </cell>
        </row>
      </sheetData>
      <sheetData sheetId="2107">
        <row r="106">
          <cell r="C106">
            <v>0</v>
          </cell>
        </row>
      </sheetData>
      <sheetData sheetId="2108">
        <row r="106">
          <cell r="C106">
            <v>0</v>
          </cell>
        </row>
      </sheetData>
      <sheetData sheetId="2109">
        <row r="106">
          <cell r="C106">
            <v>0</v>
          </cell>
        </row>
      </sheetData>
      <sheetData sheetId="2110">
        <row r="106">
          <cell r="C106">
            <v>0</v>
          </cell>
        </row>
      </sheetData>
      <sheetData sheetId="2111">
        <row r="106">
          <cell r="C106">
            <v>0</v>
          </cell>
        </row>
      </sheetData>
      <sheetData sheetId="2112">
        <row r="106">
          <cell r="C106">
            <v>0</v>
          </cell>
        </row>
      </sheetData>
      <sheetData sheetId="2113">
        <row r="106">
          <cell r="C106">
            <v>0</v>
          </cell>
        </row>
      </sheetData>
      <sheetData sheetId="2114">
        <row r="106">
          <cell r="C106">
            <v>0</v>
          </cell>
        </row>
      </sheetData>
      <sheetData sheetId="2115">
        <row r="106">
          <cell r="C106">
            <v>0</v>
          </cell>
        </row>
      </sheetData>
      <sheetData sheetId="2116">
        <row r="106">
          <cell r="C106">
            <v>0</v>
          </cell>
        </row>
      </sheetData>
      <sheetData sheetId="2117">
        <row r="106">
          <cell r="C106">
            <v>0</v>
          </cell>
        </row>
      </sheetData>
      <sheetData sheetId="2118">
        <row r="106">
          <cell r="C106">
            <v>0</v>
          </cell>
        </row>
      </sheetData>
      <sheetData sheetId="2119">
        <row r="106">
          <cell r="C106">
            <v>0</v>
          </cell>
        </row>
      </sheetData>
      <sheetData sheetId="2120">
        <row r="106">
          <cell r="C106">
            <v>0</v>
          </cell>
        </row>
      </sheetData>
      <sheetData sheetId="2121">
        <row r="106">
          <cell r="C106">
            <v>0</v>
          </cell>
        </row>
      </sheetData>
      <sheetData sheetId="2122">
        <row r="106">
          <cell r="C106">
            <v>0</v>
          </cell>
        </row>
      </sheetData>
      <sheetData sheetId="2123">
        <row r="106">
          <cell r="C106">
            <v>0</v>
          </cell>
        </row>
      </sheetData>
      <sheetData sheetId="2124">
        <row r="106">
          <cell r="C106">
            <v>0</v>
          </cell>
        </row>
      </sheetData>
      <sheetData sheetId="2125">
        <row r="106">
          <cell r="C106">
            <v>0</v>
          </cell>
        </row>
      </sheetData>
      <sheetData sheetId="2126">
        <row r="106">
          <cell r="C106">
            <v>0</v>
          </cell>
        </row>
      </sheetData>
      <sheetData sheetId="2127">
        <row r="106">
          <cell r="C106">
            <v>0</v>
          </cell>
        </row>
      </sheetData>
      <sheetData sheetId="2128">
        <row r="106">
          <cell r="C106">
            <v>0</v>
          </cell>
        </row>
      </sheetData>
      <sheetData sheetId="2129">
        <row r="106">
          <cell r="C106">
            <v>0</v>
          </cell>
        </row>
      </sheetData>
      <sheetData sheetId="2130">
        <row r="106">
          <cell r="C106">
            <v>0</v>
          </cell>
        </row>
      </sheetData>
      <sheetData sheetId="2131">
        <row r="106">
          <cell r="C106">
            <v>0</v>
          </cell>
        </row>
      </sheetData>
      <sheetData sheetId="2132">
        <row r="106">
          <cell r="C106">
            <v>0</v>
          </cell>
        </row>
      </sheetData>
      <sheetData sheetId="2133">
        <row r="106">
          <cell r="C106">
            <v>0</v>
          </cell>
        </row>
      </sheetData>
      <sheetData sheetId="2134">
        <row r="106">
          <cell r="C106">
            <v>0</v>
          </cell>
        </row>
      </sheetData>
      <sheetData sheetId="2135">
        <row r="106">
          <cell r="C106">
            <v>0</v>
          </cell>
        </row>
      </sheetData>
      <sheetData sheetId="2136">
        <row r="106">
          <cell r="C106">
            <v>0</v>
          </cell>
        </row>
      </sheetData>
      <sheetData sheetId="2137">
        <row r="106">
          <cell r="C106">
            <v>0</v>
          </cell>
        </row>
      </sheetData>
      <sheetData sheetId="2138">
        <row r="106">
          <cell r="C106">
            <v>0</v>
          </cell>
        </row>
      </sheetData>
      <sheetData sheetId="2139">
        <row r="106">
          <cell r="C106">
            <v>0</v>
          </cell>
        </row>
      </sheetData>
      <sheetData sheetId="2140">
        <row r="106">
          <cell r="C106">
            <v>0</v>
          </cell>
        </row>
      </sheetData>
      <sheetData sheetId="2141">
        <row r="106">
          <cell r="C106">
            <v>0</v>
          </cell>
        </row>
      </sheetData>
      <sheetData sheetId="2142">
        <row r="106">
          <cell r="C106">
            <v>0</v>
          </cell>
        </row>
      </sheetData>
      <sheetData sheetId="2143">
        <row r="106">
          <cell r="C106">
            <v>0</v>
          </cell>
        </row>
      </sheetData>
      <sheetData sheetId="2144">
        <row r="106">
          <cell r="C106">
            <v>0</v>
          </cell>
        </row>
      </sheetData>
      <sheetData sheetId="2145">
        <row r="106">
          <cell r="C106">
            <v>0</v>
          </cell>
        </row>
      </sheetData>
      <sheetData sheetId="2146">
        <row r="106">
          <cell r="C106">
            <v>0</v>
          </cell>
        </row>
      </sheetData>
      <sheetData sheetId="2147">
        <row r="106">
          <cell r="C106">
            <v>0</v>
          </cell>
        </row>
      </sheetData>
      <sheetData sheetId="2148">
        <row r="106">
          <cell r="C106">
            <v>0</v>
          </cell>
        </row>
      </sheetData>
      <sheetData sheetId="2149">
        <row r="106">
          <cell r="C106">
            <v>0</v>
          </cell>
        </row>
      </sheetData>
      <sheetData sheetId="2150">
        <row r="106">
          <cell r="C106">
            <v>0</v>
          </cell>
        </row>
      </sheetData>
      <sheetData sheetId="2151">
        <row r="106">
          <cell r="C106">
            <v>0</v>
          </cell>
        </row>
      </sheetData>
      <sheetData sheetId="2152">
        <row r="106">
          <cell r="C106">
            <v>0</v>
          </cell>
        </row>
      </sheetData>
      <sheetData sheetId="2153">
        <row r="106">
          <cell r="C106">
            <v>0</v>
          </cell>
        </row>
      </sheetData>
      <sheetData sheetId="2154">
        <row r="106">
          <cell r="C106">
            <v>0</v>
          </cell>
        </row>
      </sheetData>
      <sheetData sheetId="2155">
        <row r="106">
          <cell r="C106">
            <v>0</v>
          </cell>
        </row>
      </sheetData>
      <sheetData sheetId="2156">
        <row r="106">
          <cell r="C106">
            <v>0</v>
          </cell>
        </row>
      </sheetData>
      <sheetData sheetId="2157">
        <row r="106">
          <cell r="C106">
            <v>0</v>
          </cell>
        </row>
      </sheetData>
      <sheetData sheetId="2158">
        <row r="106">
          <cell r="C106">
            <v>0</v>
          </cell>
        </row>
      </sheetData>
      <sheetData sheetId="2159">
        <row r="106">
          <cell r="C106">
            <v>0</v>
          </cell>
        </row>
      </sheetData>
      <sheetData sheetId="2160">
        <row r="106">
          <cell r="C106">
            <v>0</v>
          </cell>
        </row>
      </sheetData>
      <sheetData sheetId="2161">
        <row r="106">
          <cell r="C106">
            <v>0</v>
          </cell>
        </row>
      </sheetData>
      <sheetData sheetId="2162">
        <row r="106">
          <cell r="C106">
            <v>0</v>
          </cell>
        </row>
      </sheetData>
      <sheetData sheetId="2163">
        <row r="106">
          <cell r="C106">
            <v>0</v>
          </cell>
        </row>
      </sheetData>
      <sheetData sheetId="2164">
        <row r="106">
          <cell r="C106">
            <v>0</v>
          </cell>
        </row>
      </sheetData>
      <sheetData sheetId="2165">
        <row r="106">
          <cell r="C106">
            <v>0</v>
          </cell>
        </row>
      </sheetData>
      <sheetData sheetId="2166">
        <row r="106">
          <cell r="C106">
            <v>0</v>
          </cell>
        </row>
      </sheetData>
      <sheetData sheetId="2167">
        <row r="106">
          <cell r="C106">
            <v>0</v>
          </cell>
        </row>
      </sheetData>
      <sheetData sheetId="2168">
        <row r="106">
          <cell r="C106">
            <v>0</v>
          </cell>
        </row>
      </sheetData>
      <sheetData sheetId="2169">
        <row r="106">
          <cell r="C106">
            <v>0</v>
          </cell>
        </row>
      </sheetData>
      <sheetData sheetId="2170">
        <row r="106">
          <cell r="C106">
            <v>0</v>
          </cell>
        </row>
      </sheetData>
      <sheetData sheetId="2171">
        <row r="106">
          <cell r="C106">
            <v>0</v>
          </cell>
        </row>
      </sheetData>
      <sheetData sheetId="2172">
        <row r="106">
          <cell r="C106">
            <v>0</v>
          </cell>
        </row>
      </sheetData>
      <sheetData sheetId="2173">
        <row r="106">
          <cell r="C106">
            <v>0</v>
          </cell>
        </row>
      </sheetData>
      <sheetData sheetId="2174">
        <row r="106">
          <cell r="C106">
            <v>0</v>
          </cell>
        </row>
      </sheetData>
      <sheetData sheetId="2175">
        <row r="106">
          <cell r="C106">
            <v>0</v>
          </cell>
        </row>
      </sheetData>
      <sheetData sheetId="2176">
        <row r="106">
          <cell r="C106">
            <v>0</v>
          </cell>
        </row>
      </sheetData>
      <sheetData sheetId="2177">
        <row r="106">
          <cell r="C106">
            <v>0</v>
          </cell>
        </row>
      </sheetData>
      <sheetData sheetId="2178">
        <row r="106">
          <cell r="C106">
            <v>0</v>
          </cell>
        </row>
      </sheetData>
      <sheetData sheetId="2179">
        <row r="106">
          <cell r="C106">
            <v>0</v>
          </cell>
        </row>
      </sheetData>
      <sheetData sheetId="2180">
        <row r="106">
          <cell r="C106">
            <v>0</v>
          </cell>
        </row>
      </sheetData>
      <sheetData sheetId="2181">
        <row r="106">
          <cell r="C106">
            <v>0</v>
          </cell>
        </row>
      </sheetData>
      <sheetData sheetId="2182">
        <row r="106">
          <cell r="C106">
            <v>0</v>
          </cell>
        </row>
      </sheetData>
      <sheetData sheetId="2183">
        <row r="106">
          <cell r="C106">
            <v>0</v>
          </cell>
        </row>
      </sheetData>
      <sheetData sheetId="2184">
        <row r="106">
          <cell r="C106">
            <v>0</v>
          </cell>
        </row>
      </sheetData>
      <sheetData sheetId="2185">
        <row r="106">
          <cell r="C106">
            <v>0</v>
          </cell>
        </row>
      </sheetData>
      <sheetData sheetId="2186">
        <row r="106">
          <cell r="C106">
            <v>0</v>
          </cell>
        </row>
      </sheetData>
      <sheetData sheetId="2187">
        <row r="106">
          <cell r="C106">
            <v>0</v>
          </cell>
        </row>
      </sheetData>
      <sheetData sheetId="2188"/>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sheetData sheetId="2238" refreshError="1"/>
      <sheetData sheetId="2239" refreshError="1"/>
      <sheetData sheetId="2240" refreshError="1"/>
      <sheetData sheetId="224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sheetData sheetId="2310"/>
      <sheetData sheetId="2311"/>
      <sheetData sheetId="2312" refreshError="1"/>
      <sheetData sheetId="2313"/>
      <sheetData sheetId="2314"/>
      <sheetData sheetId="2315" refreshError="1"/>
      <sheetData sheetId="2316" refreshError="1"/>
      <sheetData sheetId="2317"/>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sheetData sheetId="2377"/>
      <sheetData sheetId="2378"/>
      <sheetData sheetId="2379"/>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sheetData sheetId="2431"/>
      <sheetData sheetId="2432"/>
      <sheetData sheetId="2433" refreshError="1"/>
      <sheetData sheetId="2434"/>
      <sheetData sheetId="2435"/>
      <sheetData sheetId="2436">
        <row r="106">
          <cell r="C106">
            <v>0</v>
          </cell>
        </row>
      </sheetData>
      <sheetData sheetId="2437">
        <row r="106">
          <cell r="C106">
            <v>0</v>
          </cell>
        </row>
      </sheetData>
      <sheetData sheetId="2438"/>
      <sheetData sheetId="2439"/>
      <sheetData sheetId="2440"/>
      <sheetData sheetId="2441" refreshError="1"/>
      <sheetData sheetId="2442" refreshError="1"/>
      <sheetData sheetId="2443" refreshError="1"/>
      <sheetData sheetId="2444" refreshError="1"/>
      <sheetData sheetId="2445" refreshError="1"/>
      <sheetData sheetId="2446">
        <row r="106">
          <cell r="C106">
            <v>0</v>
          </cell>
        </row>
      </sheetData>
      <sheetData sheetId="2447" refreshError="1"/>
      <sheetData sheetId="2448" refreshError="1"/>
      <sheetData sheetId="2449">
        <row r="106">
          <cell r="C106">
            <v>0</v>
          </cell>
        </row>
      </sheetData>
      <sheetData sheetId="2450" refreshError="1"/>
      <sheetData sheetId="2451"/>
      <sheetData sheetId="2452"/>
      <sheetData sheetId="2453"/>
      <sheetData sheetId="2454"/>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sheetData sheetId="2480"/>
      <sheetData sheetId="2481"/>
      <sheetData sheetId="2482"/>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ow r="106">
          <cell r="C106">
            <v>0</v>
          </cell>
        </row>
      </sheetData>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sheetData sheetId="2527"/>
      <sheetData sheetId="2528"/>
      <sheetData sheetId="2529">
        <row r="106">
          <cell r="C106">
            <v>0</v>
          </cell>
        </row>
      </sheetData>
      <sheetData sheetId="2530"/>
      <sheetData sheetId="2531"/>
      <sheetData sheetId="2532"/>
      <sheetData sheetId="2533"/>
      <sheetData sheetId="2534">
        <row r="106">
          <cell r="C106">
            <v>0</v>
          </cell>
        </row>
      </sheetData>
      <sheetData sheetId="2535">
        <row r="106">
          <cell r="C106">
            <v>0</v>
          </cell>
        </row>
      </sheetData>
      <sheetData sheetId="2536">
        <row r="106">
          <cell r="C106">
            <v>0</v>
          </cell>
        </row>
      </sheetData>
      <sheetData sheetId="2537"/>
      <sheetData sheetId="2538">
        <row r="106">
          <cell r="C106">
            <v>0</v>
          </cell>
        </row>
      </sheetData>
      <sheetData sheetId="2539">
        <row r="106">
          <cell r="C106">
            <v>0</v>
          </cell>
        </row>
      </sheetData>
      <sheetData sheetId="2540">
        <row r="106">
          <cell r="C106">
            <v>0</v>
          </cell>
        </row>
      </sheetData>
      <sheetData sheetId="2541"/>
      <sheetData sheetId="2542">
        <row r="106">
          <cell r="C106">
            <v>0</v>
          </cell>
        </row>
      </sheetData>
      <sheetData sheetId="2543">
        <row r="106">
          <cell r="C106">
            <v>0</v>
          </cell>
        </row>
      </sheetData>
      <sheetData sheetId="2544">
        <row r="106">
          <cell r="C106">
            <v>0</v>
          </cell>
        </row>
      </sheetData>
      <sheetData sheetId="2545">
        <row r="106">
          <cell r="C106">
            <v>0</v>
          </cell>
        </row>
      </sheetData>
      <sheetData sheetId="2546">
        <row r="106">
          <cell r="C106">
            <v>0</v>
          </cell>
        </row>
      </sheetData>
      <sheetData sheetId="2547">
        <row r="106">
          <cell r="C106">
            <v>0</v>
          </cell>
        </row>
      </sheetData>
      <sheetData sheetId="2548">
        <row r="106">
          <cell r="C106">
            <v>0</v>
          </cell>
        </row>
      </sheetData>
      <sheetData sheetId="2549">
        <row r="106">
          <cell r="C106">
            <v>0</v>
          </cell>
        </row>
      </sheetData>
      <sheetData sheetId="2550">
        <row r="106">
          <cell r="C106">
            <v>0</v>
          </cell>
        </row>
      </sheetData>
      <sheetData sheetId="2551">
        <row r="106">
          <cell r="C106">
            <v>0</v>
          </cell>
        </row>
      </sheetData>
      <sheetData sheetId="2552">
        <row r="106">
          <cell r="C106">
            <v>0</v>
          </cell>
        </row>
      </sheetData>
      <sheetData sheetId="2553">
        <row r="106">
          <cell r="C106">
            <v>0</v>
          </cell>
        </row>
      </sheetData>
      <sheetData sheetId="2554">
        <row r="106">
          <cell r="C106">
            <v>0</v>
          </cell>
        </row>
      </sheetData>
      <sheetData sheetId="2555">
        <row r="106">
          <cell r="C106">
            <v>0</v>
          </cell>
        </row>
      </sheetData>
      <sheetData sheetId="2556">
        <row r="106">
          <cell r="C106">
            <v>0</v>
          </cell>
        </row>
      </sheetData>
      <sheetData sheetId="2557">
        <row r="106">
          <cell r="C106">
            <v>0</v>
          </cell>
        </row>
      </sheetData>
      <sheetData sheetId="2558">
        <row r="106">
          <cell r="C106">
            <v>0</v>
          </cell>
        </row>
      </sheetData>
      <sheetData sheetId="2559">
        <row r="106">
          <cell r="C106">
            <v>0</v>
          </cell>
        </row>
      </sheetData>
      <sheetData sheetId="2560">
        <row r="106">
          <cell r="C106">
            <v>0</v>
          </cell>
        </row>
      </sheetData>
      <sheetData sheetId="2561">
        <row r="106">
          <cell r="C106">
            <v>0</v>
          </cell>
        </row>
      </sheetData>
      <sheetData sheetId="2562">
        <row r="106">
          <cell r="C106">
            <v>0</v>
          </cell>
        </row>
      </sheetData>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ow r="106">
          <cell r="C106">
            <v>0</v>
          </cell>
        </row>
      </sheetData>
      <sheetData sheetId="2621">
        <row r="106">
          <cell r="C106">
            <v>0</v>
          </cell>
        </row>
      </sheetData>
      <sheetData sheetId="2622">
        <row r="106">
          <cell r="C106">
            <v>0</v>
          </cell>
        </row>
      </sheetData>
      <sheetData sheetId="2623">
        <row r="106">
          <cell r="C106">
            <v>0</v>
          </cell>
        </row>
      </sheetData>
      <sheetData sheetId="2624">
        <row r="106">
          <cell r="C106">
            <v>0</v>
          </cell>
        </row>
      </sheetData>
      <sheetData sheetId="2625">
        <row r="106">
          <cell r="C106">
            <v>0</v>
          </cell>
        </row>
      </sheetData>
      <sheetData sheetId="2626">
        <row r="106">
          <cell r="C106">
            <v>0</v>
          </cell>
        </row>
      </sheetData>
      <sheetData sheetId="2627">
        <row r="106">
          <cell r="C106">
            <v>0</v>
          </cell>
        </row>
      </sheetData>
      <sheetData sheetId="2628">
        <row r="106">
          <cell r="C106">
            <v>0</v>
          </cell>
        </row>
      </sheetData>
      <sheetData sheetId="2629">
        <row r="106">
          <cell r="C106">
            <v>0</v>
          </cell>
        </row>
      </sheetData>
      <sheetData sheetId="2630">
        <row r="106">
          <cell r="C106">
            <v>0</v>
          </cell>
        </row>
      </sheetData>
      <sheetData sheetId="2631">
        <row r="32">
          <cell r="B32">
            <v>0</v>
          </cell>
        </row>
      </sheetData>
      <sheetData sheetId="2632">
        <row r="32">
          <cell r="B32">
            <v>0</v>
          </cell>
        </row>
      </sheetData>
      <sheetData sheetId="2633">
        <row r="32">
          <cell r="B32">
            <v>0</v>
          </cell>
        </row>
      </sheetData>
      <sheetData sheetId="2634">
        <row r="32">
          <cell r="B32">
            <v>0</v>
          </cell>
        </row>
      </sheetData>
      <sheetData sheetId="2635">
        <row r="32">
          <cell r="B32">
            <v>0</v>
          </cell>
        </row>
      </sheetData>
      <sheetData sheetId="2636">
        <row r="32">
          <cell r="B32">
            <v>0</v>
          </cell>
        </row>
      </sheetData>
      <sheetData sheetId="2637">
        <row r="32">
          <cell r="B32">
            <v>0</v>
          </cell>
        </row>
      </sheetData>
      <sheetData sheetId="2638">
        <row r="32">
          <cell r="B32">
            <v>0</v>
          </cell>
        </row>
      </sheetData>
      <sheetData sheetId="2639">
        <row r="32">
          <cell r="B32">
            <v>0</v>
          </cell>
        </row>
      </sheetData>
      <sheetData sheetId="2640">
        <row r="32">
          <cell r="B32">
            <v>0</v>
          </cell>
        </row>
      </sheetData>
      <sheetData sheetId="2641">
        <row r="32">
          <cell r="B32">
            <v>0</v>
          </cell>
        </row>
      </sheetData>
      <sheetData sheetId="2642">
        <row r="32">
          <cell r="B32">
            <v>0</v>
          </cell>
        </row>
      </sheetData>
      <sheetData sheetId="2643">
        <row r="32">
          <cell r="B32">
            <v>0</v>
          </cell>
        </row>
      </sheetData>
      <sheetData sheetId="2644">
        <row r="106">
          <cell r="C106">
            <v>0</v>
          </cell>
        </row>
      </sheetData>
      <sheetData sheetId="2645">
        <row r="32">
          <cell r="B32">
            <v>0</v>
          </cell>
        </row>
      </sheetData>
      <sheetData sheetId="2646">
        <row r="32">
          <cell r="B32">
            <v>0</v>
          </cell>
        </row>
      </sheetData>
      <sheetData sheetId="2647">
        <row r="32">
          <cell r="B32">
            <v>0</v>
          </cell>
        </row>
      </sheetData>
      <sheetData sheetId="2648">
        <row r="32">
          <cell r="B32">
            <v>0</v>
          </cell>
        </row>
      </sheetData>
      <sheetData sheetId="2649">
        <row r="32">
          <cell r="B32">
            <v>0</v>
          </cell>
        </row>
      </sheetData>
      <sheetData sheetId="2650">
        <row r="32">
          <cell r="B32">
            <v>0</v>
          </cell>
        </row>
      </sheetData>
      <sheetData sheetId="2651">
        <row r="32">
          <cell r="B32">
            <v>0</v>
          </cell>
        </row>
      </sheetData>
      <sheetData sheetId="2652">
        <row r="32">
          <cell r="B32">
            <v>0</v>
          </cell>
        </row>
      </sheetData>
      <sheetData sheetId="2653">
        <row r="32">
          <cell r="B32">
            <v>0</v>
          </cell>
        </row>
      </sheetData>
      <sheetData sheetId="2654">
        <row r="32">
          <cell r="B32">
            <v>0</v>
          </cell>
        </row>
      </sheetData>
      <sheetData sheetId="2655">
        <row r="32">
          <cell r="B32">
            <v>0</v>
          </cell>
        </row>
      </sheetData>
      <sheetData sheetId="2656">
        <row r="32">
          <cell r="B32">
            <v>0</v>
          </cell>
        </row>
      </sheetData>
      <sheetData sheetId="2657">
        <row r="32">
          <cell r="B32">
            <v>0</v>
          </cell>
        </row>
      </sheetData>
      <sheetData sheetId="2658">
        <row r="32">
          <cell r="B32">
            <v>0</v>
          </cell>
        </row>
      </sheetData>
      <sheetData sheetId="2659">
        <row r="32">
          <cell r="B32">
            <v>0</v>
          </cell>
        </row>
      </sheetData>
      <sheetData sheetId="2660">
        <row r="32">
          <cell r="B32">
            <v>0</v>
          </cell>
        </row>
      </sheetData>
      <sheetData sheetId="2661">
        <row r="32">
          <cell r="B32">
            <v>0</v>
          </cell>
        </row>
      </sheetData>
      <sheetData sheetId="2662">
        <row r="32">
          <cell r="B32">
            <v>0</v>
          </cell>
        </row>
      </sheetData>
      <sheetData sheetId="2663">
        <row r="32">
          <cell r="B32">
            <v>0</v>
          </cell>
        </row>
      </sheetData>
      <sheetData sheetId="2664">
        <row r="32">
          <cell r="B32">
            <v>0</v>
          </cell>
        </row>
      </sheetData>
      <sheetData sheetId="2665">
        <row r="32">
          <cell r="B32">
            <v>0</v>
          </cell>
        </row>
      </sheetData>
      <sheetData sheetId="2666">
        <row r="32">
          <cell r="B32">
            <v>0</v>
          </cell>
        </row>
      </sheetData>
      <sheetData sheetId="2667">
        <row r="32">
          <cell r="B32">
            <v>0</v>
          </cell>
        </row>
      </sheetData>
      <sheetData sheetId="2668">
        <row r="32">
          <cell r="B32">
            <v>0</v>
          </cell>
        </row>
      </sheetData>
      <sheetData sheetId="2669">
        <row r="32">
          <cell r="B32">
            <v>0</v>
          </cell>
        </row>
      </sheetData>
      <sheetData sheetId="2670">
        <row r="32">
          <cell r="B32">
            <v>0</v>
          </cell>
        </row>
      </sheetData>
      <sheetData sheetId="2671">
        <row r="32">
          <cell r="B32">
            <v>0</v>
          </cell>
        </row>
      </sheetData>
      <sheetData sheetId="2672">
        <row r="32">
          <cell r="B32">
            <v>0</v>
          </cell>
        </row>
      </sheetData>
      <sheetData sheetId="2673">
        <row r="32">
          <cell r="B32">
            <v>0</v>
          </cell>
        </row>
      </sheetData>
      <sheetData sheetId="2674">
        <row r="32">
          <cell r="B32">
            <v>0</v>
          </cell>
        </row>
      </sheetData>
      <sheetData sheetId="2675">
        <row r="32">
          <cell r="B32">
            <v>0</v>
          </cell>
        </row>
      </sheetData>
      <sheetData sheetId="2676">
        <row r="32">
          <cell r="B32">
            <v>0</v>
          </cell>
        </row>
      </sheetData>
      <sheetData sheetId="2677">
        <row r="32">
          <cell r="B32">
            <v>0</v>
          </cell>
        </row>
      </sheetData>
      <sheetData sheetId="2678">
        <row r="32">
          <cell r="B32">
            <v>0</v>
          </cell>
        </row>
      </sheetData>
      <sheetData sheetId="2679">
        <row r="32">
          <cell r="B32">
            <v>0</v>
          </cell>
        </row>
      </sheetData>
      <sheetData sheetId="2680">
        <row r="32">
          <cell r="B32">
            <v>0</v>
          </cell>
        </row>
      </sheetData>
      <sheetData sheetId="2681">
        <row r="32">
          <cell r="B32">
            <v>0</v>
          </cell>
        </row>
      </sheetData>
      <sheetData sheetId="2682">
        <row r="32">
          <cell r="B32">
            <v>0</v>
          </cell>
        </row>
      </sheetData>
      <sheetData sheetId="2683">
        <row r="32">
          <cell r="B32">
            <v>0</v>
          </cell>
        </row>
      </sheetData>
      <sheetData sheetId="2684">
        <row r="32">
          <cell r="B32">
            <v>0</v>
          </cell>
        </row>
      </sheetData>
      <sheetData sheetId="2685">
        <row r="32">
          <cell r="B32">
            <v>0</v>
          </cell>
        </row>
      </sheetData>
      <sheetData sheetId="2686">
        <row r="32">
          <cell r="B32">
            <v>0</v>
          </cell>
        </row>
      </sheetData>
      <sheetData sheetId="2687">
        <row r="106">
          <cell r="C106">
            <v>0</v>
          </cell>
        </row>
      </sheetData>
      <sheetData sheetId="2688">
        <row r="32">
          <cell r="B32">
            <v>0</v>
          </cell>
        </row>
      </sheetData>
      <sheetData sheetId="2689">
        <row r="32">
          <cell r="B32">
            <v>0</v>
          </cell>
        </row>
      </sheetData>
      <sheetData sheetId="2690">
        <row r="32">
          <cell r="B32">
            <v>0</v>
          </cell>
        </row>
      </sheetData>
      <sheetData sheetId="2691">
        <row r="32">
          <cell r="B32">
            <v>0</v>
          </cell>
        </row>
      </sheetData>
      <sheetData sheetId="2692">
        <row r="32">
          <cell r="B32">
            <v>0</v>
          </cell>
        </row>
      </sheetData>
      <sheetData sheetId="2693">
        <row r="32">
          <cell r="B32">
            <v>0</v>
          </cell>
        </row>
      </sheetData>
      <sheetData sheetId="2694">
        <row r="32">
          <cell r="B32">
            <v>0</v>
          </cell>
        </row>
      </sheetData>
      <sheetData sheetId="2695">
        <row r="32">
          <cell r="B32">
            <v>0</v>
          </cell>
        </row>
      </sheetData>
      <sheetData sheetId="2696">
        <row r="32">
          <cell r="B32">
            <v>0</v>
          </cell>
        </row>
      </sheetData>
      <sheetData sheetId="2697">
        <row r="32">
          <cell r="B32">
            <v>0</v>
          </cell>
        </row>
      </sheetData>
      <sheetData sheetId="2698">
        <row r="32">
          <cell r="B32">
            <v>0</v>
          </cell>
        </row>
      </sheetData>
      <sheetData sheetId="2699">
        <row r="32">
          <cell r="B32">
            <v>0</v>
          </cell>
        </row>
      </sheetData>
      <sheetData sheetId="2700">
        <row r="32">
          <cell r="B32">
            <v>0</v>
          </cell>
        </row>
      </sheetData>
      <sheetData sheetId="2701">
        <row r="32">
          <cell r="B32">
            <v>0</v>
          </cell>
        </row>
      </sheetData>
      <sheetData sheetId="2702">
        <row r="32">
          <cell r="B32">
            <v>0</v>
          </cell>
        </row>
      </sheetData>
      <sheetData sheetId="2703">
        <row r="32">
          <cell r="B32">
            <v>0</v>
          </cell>
        </row>
      </sheetData>
      <sheetData sheetId="2704">
        <row r="32">
          <cell r="B32">
            <v>0</v>
          </cell>
        </row>
      </sheetData>
      <sheetData sheetId="2705">
        <row r="32">
          <cell r="B32">
            <v>0</v>
          </cell>
        </row>
      </sheetData>
      <sheetData sheetId="2706">
        <row r="32">
          <cell r="B32">
            <v>0</v>
          </cell>
        </row>
      </sheetData>
      <sheetData sheetId="2707">
        <row r="32">
          <cell r="B32">
            <v>0</v>
          </cell>
        </row>
      </sheetData>
      <sheetData sheetId="2708">
        <row r="32">
          <cell r="B32">
            <v>0</v>
          </cell>
        </row>
      </sheetData>
      <sheetData sheetId="2709">
        <row r="32">
          <cell r="B32">
            <v>0</v>
          </cell>
        </row>
      </sheetData>
      <sheetData sheetId="2710">
        <row r="32">
          <cell r="B32">
            <v>0</v>
          </cell>
        </row>
      </sheetData>
      <sheetData sheetId="2711">
        <row r="32">
          <cell r="B32">
            <v>0</v>
          </cell>
        </row>
      </sheetData>
      <sheetData sheetId="2712">
        <row r="32">
          <cell r="B32">
            <v>0</v>
          </cell>
        </row>
      </sheetData>
      <sheetData sheetId="2713">
        <row r="32">
          <cell r="B32">
            <v>0</v>
          </cell>
        </row>
      </sheetData>
      <sheetData sheetId="2714">
        <row r="32">
          <cell r="B32">
            <v>0</v>
          </cell>
        </row>
      </sheetData>
      <sheetData sheetId="2715">
        <row r="32">
          <cell r="B32">
            <v>0</v>
          </cell>
        </row>
      </sheetData>
      <sheetData sheetId="2716">
        <row r="32">
          <cell r="B32">
            <v>0</v>
          </cell>
        </row>
      </sheetData>
      <sheetData sheetId="2717">
        <row r="32">
          <cell r="B32">
            <v>0</v>
          </cell>
        </row>
      </sheetData>
      <sheetData sheetId="2718">
        <row r="32">
          <cell r="B32">
            <v>0</v>
          </cell>
        </row>
      </sheetData>
      <sheetData sheetId="2719">
        <row r="32">
          <cell r="B32">
            <v>0</v>
          </cell>
        </row>
      </sheetData>
      <sheetData sheetId="2720">
        <row r="106">
          <cell r="C106">
            <v>0</v>
          </cell>
        </row>
      </sheetData>
      <sheetData sheetId="2721">
        <row r="32">
          <cell r="B32">
            <v>0</v>
          </cell>
        </row>
      </sheetData>
      <sheetData sheetId="2722">
        <row r="32">
          <cell r="B32">
            <v>0</v>
          </cell>
        </row>
      </sheetData>
      <sheetData sheetId="2723">
        <row r="32">
          <cell r="B32">
            <v>0</v>
          </cell>
        </row>
      </sheetData>
      <sheetData sheetId="2724">
        <row r="32">
          <cell r="B32">
            <v>0</v>
          </cell>
        </row>
      </sheetData>
      <sheetData sheetId="2725">
        <row r="32">
          <cell r="B32">
            <v>0</v>
          </cell>
        </row>
      </sheetData>
      <sheetData sheetId="2726">
        <row r="32">
          <cell r="B32">
            <v>0</v>
          </cell>
        </row>
      </sheetData>
      <sheetData sheetId="2727">
        <row r="32">
          <cell r="B32">
            <v>0</v>
          </cell>
        </row>
      </sheetData>
      <sheetData sheetId="2728">
        <row r="32">
          <cell r="B32">
            <v>0</v>
          </cell>
        </row>
      </sheetData>
      <sheetData sheetId="2729">
        <row r="32">
          <cell r="B32">
            <v>0</v>
          </cell>
        </row>
      </sheetData>
      <sheetData sheetId="2730">
        <row r="32">
          <cell r="B32">
            <v>0</v>
          </cell>
        </row>
      </sheetData>
      <sheetData sheetId="2731">
        <row r="32">
          <cell r="B32">
            <v>0</v>
          </cell>
        </row>
      </sheetData>
      <sheetData sheetId="2732">
        <row r="32">
          <cell r="B32">
            <v>0</v>
          </cell>
        </row>
      </sheetData>
      <sheetData sheetId="2733">
        <row r="32">
          <cell r="B32">
            <v>0</v>
          </cell>
        </row>
      </sheetData>
      <sheetData sheetId="2734">
        <row r="32">
          <cell r="B32">
            <v>0</v>
          </cell>
        </row>
      </sheetData>
      <sheetData sheetId="2735">
        <row r="32">
          <cell r="B32">
            <v>0</v>
          </cell>
        </row>
      </sheetData>
      <sheetData sheetId="2736">
        <row r="32">
          <cell r="B32">
            <v>0</v>
          </cell>
        </row>
      </sheetData>
      <sheetData sheetId="2737">
        <row r="32">
          <cell r="B32">
            <v>0</v>
          </cell>
        </row>
      </sheetData>
      <sheetData sheetId="2738">
        <row r="32">
          <cell r="B32">
            <v>0</v>
          </cell>
        </row>
      </sheetData>
      <sheetData sheetId="2739">
        <row r="32">
          <cell r="B32">
            <v>0</v>
          </cell>
        </row>
      </sheetData>
      <sheetData sheetId="2740">
        <row r="32">
          <cell r="B32">
            <v>0</v>
          </cell>
        </row>
      </sheetData>
      <sheetData sheetId="2741">
        <row r="32">
          <cell r="B32">
            <v>0</v>
          </cell>
        </row>
      </sheetData>
      <sheetData sheetId="2742">
        <row r="32">
          <cell r="B32">
            <v>0</v>
          </cell>
        </row>
      </sheetData>
      <sheetData sheetId="2743">
        <row r="32">
          <cell r="B32">
            <v>0</v>
          </cell>
        </row>
      </sheetData>
      <sheetData sheetId="2744">
        <row r="32">
          <cell r="B32">
            <v>0</v>
          </cell>
        </row>
      </sheetData>
      <sheetData sheetId="2745">
        <row r="32">
          <cell r="B32">
            <v>0</v>
          </cell>
        </row>
      </sheetData>
      <sheetData sheetId="2746">
        <row r="32">
          <cell r="B32">
            <v>0</v>
          </cell>
        </row>
      </sheetData>
      <sheetData sheetId="2747">
        <row r="32">
          <cell r="B32">
            <v>0</v>
          </cell>
        </row>
      </sheetData>
      <sheetData sheetId="2748">
        <row r="32">
          <cell r="B32">
            <v>0</v>
          </cell>
        </row>
      </sheetData>
      <sheetData sheetId="2749">
        <row r="32">
          <cell r="B32">
            <v>0</v>
          </cell>
        </row>
      </sheetData>
      <sheetData sheetId="2750">
        <row r="32">
          <cell r="B32">
            <v>0</v>
          </cell>
        </row>
      </sheetData>
      <sheetData sheetId="2751">
        <row r="32">
          <cell r="B32">
            <v>0</v>
          </cell>
        </row>
      </sheetData>
      <sheetData sheetId="2752">
        <row r="32">
          <cell r="B32">
            <v>0</v>
          </cell>
        </row>
      </sheetData>
      <sheetData sheetId="2753">
        <row r="32">
          <cell r="B32">
            <v>0</v>
          </cell>
        </row>
      </sheetData>
      <sheetData sheetId="2754">
        <row r="32">
          <cell r="B32">
            <v>0</v>
          </cell>
        </row>
      </sheetData>
      <sheetData sheetId="2755">
        <row r="32">
          <cell r="B32">
            <v>0</v>
          </cell>
        </row>
      </sheetData>
      <sheetData sheetId="2756">
        <row r="32">
          <cell r="B32">
            <v>0</v>
          </cell>
        </row>
      </sheetData>
      <sheetData sheetId="2757">
        <row r="32">
          <cell r="B32">
            <v>0</v>
          </cell>
        </row>
      </sheetData>
      <sheetData sheetId="2758">
        <row r="32">
          <cell r="B32">
            <v>0</v>
          </cell>
        </row>
      </sheetData>
      <sheetData sheetId="2759">
        <row r="32">
          <cell r="B32">
            <v>0</v>
          </cell>
        </row>
      </sheetData>
      <sheetData sheetId="2760">
        <row r="32">
          <cell r="B32">
            <v>0</v>
          </cell>
        </row>
      </sheetData>
      <sheetData sheetId="2761">
        <row r="32">
          <cell r="B32">
            <v>0</v>
          </cell>
        </row>
      </sheetData>
      <sheetData sheetId="2762">
        <row r="32">
          <cell r="B32">
            <v>0</v>
          </cell>
        </row>
      </sheetData>
      <sheetData sheetId="2763">
        <row r="32">
          <cell r="B32">
            <v>0</v>
          </cell>
        </row>
      </sheetData>
      <sheetData sheetId="2764">
        <row r="32">
          <cell r="B32">
            <v>0</v>
          </cell>
        </row>
      </sheetData>
      <sheetData sheetId="2765">
        <row r="32">
          <cell r="B32">
            <v>0</v>
          </cell>
        </row>
      </sheetData>
      <sheetData sheetId="2766">
        <row r="32">
          <cell r="B32">
            <v>0</v>
          </cell>
        </row>
      </sheetData>
      <sheetData sheetId="2767">
        <row r="32">
          <cell r="B32">
            <v>0</v>
          </cell>
        </row>
      </sheetData>
      <sheetData sheetId="2768">
        <row r="32">
          <cell r="B32">
            <v>0</v>
          </cell>
        </row>
      </sheetData>
      <sheetData sheetId="2769">
        <row r="32">
          <cell r="B32">
            <v>0</v>
          </cell>
        </row>
      </sheetData>
      <sheetData sheetId="2770">
        <row r="32">
          <cell r="B32">
            <v>0</v>
          </cell>
        </row>
      </sheetData>
      <sheetData sheetId="2771">
        <row r="32">
          <cell r="B32">
            <v>0</v>
          </cell>
        </row>
      </sheetData>
      <sheetData sheetId="2772">
        <row r="32">
          <cell r="B32">
            <v>0</v>
          </cell>
        </row>
      </sheetData>
      <sheetData sheetId="2773">
        <row r="32">
          <cell r="B32">
            <v>0</v>
          </cell>
        </row>
      </sheetData>
      <sheetData sheetId="2774">
        <row r="32">
          <cell r="B32">
            <v>0</v>
          </cell>
        </row>
      </sheetData>
      <sheetData sheetId="2775">
        <row r="32">
          <cell r="B32">
            <v>0</v>
          </cell>
        </row>
      </sheetData>
      <sheetData sheetId="2776">
        <row r="32">
          <cell r="B32">
            <v>0</v>
          </cell>
        </row>
      </sheetData>
      <sheetData sheetId="2777">
        <row r="32">
          <cell r="B32">
            <v>0</v>
          </cell>
        </row>
      </sheetData>
      <sheetData sheetId="2778">
        <row r="32">
          <cell r="B32">
            <v>0</v>
          </cell>
        </row>
      </sheetData>
      <sheetData sheetId="2779">
        <row r="32">
          <cell r="B32">
            <v>0</v>
          </cell>
        </row>
      </sheetData>
      <sheetData sheetId="2780">
        <row r="32">
          <cell r="B32">
            <v>0</v>
          </cell>
        </row>
      </sheetData>
      <sheetData sheetId="2781">
        <row r="32">
          <cell r="B32">
            <v>0</v>
          </cell>
        </row>
      </sheetData>
      <sheetData sheetId="2782">
        <row r="32">
          <cell r="B32">
            <v>0</v>
          </cell>
        </row>
      </sheetData>
      <sheetData sheetId="2783">
        <row r="32">
          <cell r="B32">
            <v>0</v>
          </cell>
        </row>
      </sheetData>
      <sheetData sheetId="2784">
        <row r="32">
          <cell r="B32">
            <v>0</v>
          </cell>
        </row>
      </sheetData>
      <sheetData sheetId="2785">
        <row r="32">
          <cell r="B32">
            <v>0</v>
          </cell>
        </row>
      </sheetData>
      <sheetData sheetId="2786">
        <row r="32">
          <cell r="B32">
            <v>0</v>
          </cell>
        </row>
      </sheetData>
      <sheetData sheetId="2787">
        <row r="32">
          <cell r="B32">
            <v>0</v>
          </cell>
        </row>
      </sheetData>
      <sheetData sheetId="2788">
        <row r="32">
          <cell r="B32">
            <v>0</v>
          </cell>
        </row>
      </sheetData>
      <sheetData sheetId="2789">
        <row r="32">
          <cell r="B32">
            <v>0</v>
          </cell>
        </row>
      </sheetData>
      <sheetData sheetId="2790">
        <row r="32">
          <cell r="B32">
            <v>0</v>
          </cell>
        </row>
      </sheetData>
      <sheetData sheetId="2791">
        <row r="32">
          <cell r="B32">
            <v>0</v>
          </cell>
        </row>
      </sheetData>
      <sheetData sheetId="2792">
        <row r="32">
          <cell r="B32">
            <v>0</v>
          </cell>
        </row>
      </sheetData>
      <sheetData sheetId="2793">
        <row r="32">
          <cell r="B32">
            <v>0</v>
          </cell>
        </row>
      </sheetData>
      <sheetData sheetId="2794">
        <row r="32">
          <cell r="B32">
            <v>0</v>
          </cell>
        </row>
      </sheetData>
      <sheetData sheetId="2795">
        <row r="32">
          <cell r="B32">
            <v>0</v>
          </cell>
        </row>
      </sheetData>
      <sheetData sheetId="2796">
        <row r="32">
          <cell r="B32">
            <v>0</v>
          </cell>
        </row>
      </sheetData>
      <sheetData sheetId="2797">
        <row r="32">
          <cell r="B32">
            <v>0</v>
          </cell>
        </row>
      </sheetData>
      <sheetData sheetId="2798">
        <row r="32">
          <cell r="B32">
            <v>0</v>
          </cell>
        </row>
      </sheetData>
      <sheetData sheetId="2799">
        <row r="32">
          <cell r="B32">
            <v>0</v>
          </cell>
        </row>
      </sheetData>
      <sheetData sheetId="2800">
        <row r="32">
          <cell r="B32">
            <v>0</v>
          </cell>
        </row>
      </sheetData>
      <sheetData sheetId="2801">
        <row r="32">
          <cell r="B32">
            <v>0</v>
          </cell>
        </row>
      </sheetData>
      <sheetData sheetId="2802">
        <row r="32">
          <cell r="B32">
            <v>0</v>
          </cell>
        </row>
      </sheetData>
      <sheetData sheetId="2803">
        <row r="32">
          <cell r="B32">
            <v>0</v>
          </cell>
        </row>
      </sheetData>
      <sheetData sheetId="2804">
        <row r="32">
          <cell r="B32">
            <v>0</v>
          </cell>
        </row>
      </sheetData>
      <sheetData sheetId="2805">
        <row r="32">
          <cell r="B32">
            <v>0</v>
          </cell>
        </row>
      </sheetData>
      <sheetData sheetId="2806">
        <row r="32">
          <cell r="B32">
            <v>0</v>
          </cell>
        </row>
      </sheetData>
      <sheetData sheetId="2807">
        <row r="32">
          <cell r="B32">
            <v>0</v>
          </cell>
        </row>
      </sheetData>
      <sheetData sheetId="2808">
        <row r="32">
          <cell r="B32">
            <v>0</v>
          </cell>
        </row>
      </sheetData>
      <sheetData sheetId="2809">
        <row r="32">
          <cell r="B32">
            <v>0</v>
          </cell>
        </row>
      </sheetData>
      <sheetData sheetId="2810">
        <row r="32">
          <cell r="B32">
            <v>0</v>
          </cell>
        </row>
      </sheetData>
      <sheetData sheetId="2811">
        <row r="32">
          <cell r="B32">
            <v>0</v>
          </cell>
        </row>
      </sheetData>
      <sheetData sheetId="2812">
        <row r="32">
          <cell r="B32">
            <v>0</v>
          </cell>
        </row>
      </sheetData>
      <sheetData sheetId="2813">
        <row r="32">
          <cell r="B32">
            <v>0</v>
          </cell>
        </row>
      </sheetData>
      <sheetData sheetId="2814">
        <row r="32">
          <cell r="B32">
            <v>0</v>
          </cell>
        </row>
      </sheetData>
      <sheetData sheetId="2815">
        <row r="32">
          <cell r="B32">
            <v>0</v>
          </cell>
        </row>
      </sheetData>
      <sheetData sheetId="2816">
        <row r="106">
          <cell r="C106">
            <v>0</v>
          </cell>
        </row>
      </sheetData>
      <sheetData sheetId="2817">
        <row r="106">
          <cell r="C106">
            <v>0</v>
          </cell>
        </row>
      </sheetData>
      <sheetData sheetId="2818">
        <row r="106">
          <cell r="C106">
            <v>0</v>
          </cell>
        </row>
      </sheetData>
      <sheetData sheetId="2819">
        <row r="106">
          <cell r="C106">
            <v>0</v>
          </cell>
        </row>
      </sheetData>
      <sheetData sheetId="2820">
        <row r="106">
          <cell r="C106">
            <v>0</v>
          </cell>
        </row>
      </sheetData>
      <sheetData sheetId="2821">
        <row r="106">
          <cell r="C106">
            <v>0</v>
          </cell>
        </row>
      </sheetData>
      <sheetData sheetId="2822">
        <row r="106">
          <cell r="C106">
            <v>0</v>
          </cell>
        </row>
      </sheetData>
      <sheetData sheetId="2823">
        <row r="32">
          <cell r="B32">
            <v>0</v>
          </cell>
        </row>
      </sheetData>
      <sheetData sheetId="2824">
        <row r="32">
          <cell r="B32">
            <v>0</v>
          </cell>
        </row>
      </sheetData>
      <sheetData sheetId="2825">
        <row r="32">
          <cell r="B32">
            <v>0</v>
          </cell>
        </row>
      </sheetData>
      <sheetData sheetId="2826">
        <row r="32">
          <cell r="B32">
            <v>0</v>
          </cell>
        </row>
      </sheetData>
      <sheetData sheetId="2827">
        <row r="32">
          <cell r="B32">
            <v>0</v>
          </cell>
        </row>
      </sheetData>
      <sheetData sheetId="2828">
        <row r="32">
          <cell r="B32">
            <v>0</v>
          </cell>
        </row>
      </sheetData>
      <sheetData sheetId="2829">
        <row r="32">
          <cell r="B32">
            <v>0</v>
          </cell>
        </row>
      </sheetData>
      <sheetData sheetId="2830">
        <row r="32">
          <cell r="B32">
            <v>0</v>
          </cell>
        </row>
      </sheetData>
      <sheetData sheetId="2831">
        <row r="106">
          <cell r="C106">
            <v>0</v>
          </cell>
        </row>
      </sheetData>
      <sheetData sheetId="2832">
        <row r="32">
          <cell r="B32">
            <v>0</v>
          </cell>
        </row>
      </sheetData>
      <sheetData sheetId="2833">
        <row r="32">
          <cell r="B32">
            <v>0</v>
          </cell>
        </row>
      </sheetData>
      <sheetData sheetId="2834">
        <row r="32">
          <cell r="B32">
            <v>0</v>
          </cell>
        </row>
      </sheetData>
      <sheetData sheetId="2835">
        <row r="32">
          <cell r="B32">
            <v>0</v>
          </cell>
        </row>
      </sheetData>
      <sheetData sheetId="2836">
        <row r="32">
          <cell r="B32">
            <v>0</v>
          </cell>
        </row>
      </sheetData>
      <sheetData sheetId="2837">
        <row r="106">
          <cell r="C106">
            <v>0</v>
          </cell>
        </row>
      </sheetData>
      <sheetData sheetId="2838">
        <row r="106">
          <cell r="C106">
            <v>0</v>
          </cell>
        </row>
      </sheetData>
      <sheetData sheetId="2839">
        <row r="106">
          <cell r="C106">
            <v>0</v>
          </cell>
        </row>
      </sheetData>
      <sheetData sheetId="2840">
        <row r="106">
          <cell r="C106">
            <v>0</v>
          </cell>
        </row>
      </sheetData>
      <sheetData sheetId="2841">
        <row r="106">
          <cell r="C106">
            <v>0</v>
          </cell>
        </row>
      </sheetData>
      <sheetData sheetId="2842">
        <row r="106">
          <cell r="C106">
            <v>0</v>
          </cell>
        </row>
      </sheetData>
      <sheetData sheetId="2843">
        <row r="106">
          <cell r="C106">
            <v>0</v>
          </cell>
        </row>
      </sheetData>
      <sheetData sheetId="2844">
        <row r="106">
          <cell r="C106">
            <v>0</v>
          </cell>
        </row>
      </sheetData>
      <sheetData sheetId="2845">
        <row r="106">
          <cell r="C106">
            <v>0</v>
          </cell>
        </row>
      </sheetData>
      <sheetData sheetId="2846">
        <row r="106">
          <cell r="C106">
            <v>0</v>
          </cell>
        </row>
      </sheetData>
      <sheetData sheetId="2847">
        <row r="106">
          <cell r="C106">
            <v>0</v>
          </cell>
        </row>
      </sheetData>
      <sheetData sheetId="2848">
        <row r="32">
          <cell r="B32">
            <v>0</v>
          </cell>
        </row>
      </sheetData>
      <sheetData sheetId="2849">
        <row r="32">
          <cell r="B32">
            <v>0</v>
          </cell>
        </row>
      </sheetData>
      <sheetData sheetId="2850">
        <row r="106">
          <cell r="C106">
            <v>0</v>
          </cell>
        </row>
      </sheetData>
      <sheetData sheetId="2851">
        <row r="106">
          <cell r="C106">
            <v>0</v>
          </cell>
        </row>
      </sheetData>
      <sheetData sheetId="2852">
        <row r="106">
          <cell r="C106">
            <v>0</v>
          </cell>
        </row>
      </sheetData>
      <sheetData sheetId="2853">
        <row r="106">
          <cell r="C106">
            <v>0</v>
          </cell>
        </row>
      </sheetData>
      <sheetData sheetId="2854">
        <row r="106">
          <cell r="C106">
            <v>0</v>
          </cell>
        </row>
      </sheetData>
      <sheetData sheetId="2855">
        <row r="106">
          <cell r="C106">
            <v>0</v>
          </cell>
        </row>
      </sheetData>
      <sheetData sheetId="2856">
        <row r="106">
          <cell r="C106">
            <v>0</v>
          </cell>
        </row>
      </sheetData>
      <sheetData sheetId="2857">
        <row r="106">
          <cell r="C106">
            <v>0</v>
          </cell>
        </row>
      </sheetData>
      <sheetData sheetId="2858">
        <row r="106">
          <cell r="C106">
            <v>0</v>
          </cell>
        </row>
      </sheetData>
      <sheetData sheetId="2859">
        <row r="106">
          <cell r="C106">
            <v>0</v>
          </cell>
        </row>
      </sheetData>
      <sheetData sheetId="2860">
        <row r="106">
          <cell r="C106">
            <v>0</v>
          </cell>
        </row>
      </sheetData>
      <sheetData sheetId="2861">
        <row r="106">
          <cell r="C106">
            <v>0</v>
          </cell>
        </row>
      </sheetData>
      <sheetData sheetId="2862">
        <row r="106">
          <cell r="C106">
            <v>0</v>
          </cell>
        </row>
      </sheetData>
      <sheetData sheetId="2863">
        <row r="106">
          <cell r="C106">
            <v>0</v>
          </cell>
        </row>
      </sheetData>
      <sheetData sheetId="2864">
        <row r="106">
          <cell r="C106">
            <v>0</v>
          </cell>
        </row>
      </sheetData>
      <sheetData sheetId="2865">
        <row r="106">
          <cell r="C106">
            <v>0</v>
          </cell>
        </row>
      </sheetData>
      <sheetData sheetId="2866">
        <row r="106">
          <cell r="C106">
            <v>0</v>
          </cell>
        </row>
      </sheetData>
      <sheetData sheetId="2867">
        <row r="106">
          <cell r="C106">
            <v>0</v>
          </cell>
        </row>
      </sheetData>
      <sheetData sheetId="2868">
        <row r="106">
          <cell r="C106">
            <v>0</v>
          </cell>
        </row>
      </sheetData>
      <sheetData sheetId="2869">
        <row r="106">
          <cell r="C106">
            <v>0</v>
          </cell>
        </row>
      </sheetData>
      <sheetData sheetId="2870">
        <row r="106">
          <cell r="C106">
            <v>0</v>
          </cell>
        </row>
      </sheetData>
      <sheetData sheetId="2871">
        <row r="106">
          <cell r="C106">
            <v>0</v>
          </cell>
        </row>
      </sheetData>
      <sheetData sheetId="2872">
        <row r="32">
          <cell r="B32">
            <v>0</v>
          </cell>
        </row>
      </sheetData>
      <sheetData sheetId="2873">
        <row r="106">
          <cell r="C106">
            <v>0</v>
          </cell>
        </row>
      </sheetData>
      <sheetData sheetId="2874">
        <row r="106">
          <cell r="C106">
            <v>0</v>
          </cell>
        </row>
      </sheetData>
      <sheetData sheetId="2875">
        <row r="106">
          <cell r="C106">
            <v>0</v>
          </cell>
        </row>
      </sheetData>
      <sheetData sheetId="2876">
        <row r="106">
          <cell r="C106">
            <v>0</v>
          </cell>
        </row>
      </sheetData>
      <sheetData sheetId="2877">
        <row r="106">
          <cell r="C106">
            <v>0</v>
          </cell>
        </row>
      </sheetData>
      <sheetData sheetId="2878">
        <row r="106">
          <cell r="C106">
            <v>0</v>
          </cell>
        </row>
      </sheetData>
      <sheetData sheetId="2879">
        <row r="106">
          <cell r="C106">
            <v>0</v>
          </cell>
        </row>
      </sheetData>
      <sheetData sheetId="2880">
        <row r="106">
          <cell r="C106">
            <v>0</v>
          </cell>
        </row>
      </sheetData>
      <sheetData sheetId="2881">
        <row r="106">
          <cell r="C106">
            <v>0</v>
          </cell>
        </row>
      </sheetData>
      <sheetData sheetId="2882">
        <row r="106">
          <cell r="C106">
            <v>0</v>
          </cell>
        </row>
      </sheetData>
      <sheetData sheetId="2883">
        <row r="106">
          <cell r="C106">
            <v>0</v>
          </cell>
        </row>
      </sheetData>
      <sheetData sheetId="2884">
        <row r="106">
          <cell r="C106">
            <v>0</v>
          </cell>
        </row>
      </sheetData>
      <sheetData sheetId="2885">
        <row r="106">
          <cell r="C106">
            <v>0</v>
          </cell>
        </row>
      </sheetData>
      <sheetData sheetId="2886">
        <row r="106">
          <cell r="C106">
            <v>0</v>
          </cell>
        </row>
      </sheetData>
      <sheetData sheetId="2887">
        <row r="106">
          <cell r="C106">
            <v>0</v>
          </cell>
        </row>
      </sheetData>
      <sheetData sheetId="2888">
        <row r="106">
          <cell r="C106">
            <v>0</v>
          </cell>
        </row>
      </sheetData>
      <sheetData sheetId="2889">
        <row r="106">
          <cell r="C106">
            <v>0</v>
          </cell>
        </row>
      </sheetData>
      <sheetData sheetId="2890">
        <row r="106">
          <cell r="C106">
            <v>0</v>
          </cell>
        </row>
      </sheetData>
      <sheetData sheetId="2891">
        <row r="106">
          <cell r="C106">
            <v>0</v>
          </cell>
        </row>
      </sheetData>
      <sheetData sheetId="2892">
        <row r="106">
          <cell r="C106">
            <v>0</v>
          </cell>
        </row>
      </sheetData>
      <sheetData sheetId="2893">
        <row r="106">
          <cell r="C106">
            <v>0</v>
          </cell>
        </row>
      </sheetData>
      <sheetData sheetId="2894">
        <row r="106">
          <cell r="C106">
            <v>0</v>
          </cell>
        </row>
      </sheetData>
      <sheetData sheetId="2895">
        <row r="106">
          <cell r="C106">
            <v>0</v>
          </cell>
        </row>
      </sheetData>
      <sheetData sheetId="2896">
        <row r="106">
          <cell r="C106">
            <v>0</v>
          </cell>
        </row>
      </sheetData>
      <sheetData sheetId="2897">
        <row r="106">
          <cell r="C106">
            <v>0</v>
          </cell>
        </row>
      </sheetData>
      <sheetData sheetId="2898">
        <row r="106">
          <cell r="C106">
            <v>0</v>
          </cell>
        </row>
      </sheetData>
      <sheetData sheetId="2899">
        <row r="106">
          <cell r="C106">
            <v>0</v>
          </cell>
        </row>
      </sheetData>
      <sheetData sheetId="2900">
        <row r="106">
          <cell r="C106">
            <v>0</v>
          </cell>
        </row>
      </sheetData>
      <sheetData sheetId="2901">
        <row r="106">
          <cell r="C106">
            <v>0</v>
          </cell>
        </row>
      </sheetData>
      <sheetData sheetId="2902">
        <row r="106">
          <cell r="C106">
            <v>0</v>
          </cell>
        </row>
      </sheetData>
      <sheetData sheetId="2903">
        <row r="106">
          <cell r="C106">
            <v>0</v>
          </cell>
        </row>
      </sheetData>
      <sheetData sheetId="2904">
        <row r="106">
          <cell r="C106">
            <v>0</v>
          </cell>
        </row>
      </sheetData>
      <sheetData sheetId="2905">
        <row r="106">
          <cell r="C106">
            <v>0</v>
          </cell>
        </row>
      </sheetData>
      <sheetData sheetId="2906">
        <row r="106">
          <cell r="C106">
            <v>0</v>
          </cell>
        </row>
      </sheetData>
      <sheetData sheetId="2907">
        <row r="106">
          <cell r="C106">
            <v>0</v>
          </cell>
        </row>
      </sheetData>
      <sheetData sheetId="2908">
        <row r="106">
          <cell r="C106">
            <v>0</v>
          </cell>
        </row>
      </sheetData>
      <sheetData sheetId="2909">
        <row r="106">
          <cell r="C106">
            <v>0</v>
          </cell>
        </row>
      </sheetData>
      <sheetData sheetId="2910">
        <row r="106">
          <cell r="C106">
            <v>0</v>
          </cell>
        </row>
      </sheetData>
      <sheetData sheetId="2911">
        <row r="106">
          <cell r="C106">
            <v>0</v>
          </cell>
        </row>
      </sheetData>
      <sheetData sheetId="2912">
        <row r="106">
          <cell r="C106">
            <v>0</v>
          </cell>
        </row>
      </sheetData>
      <sheetData sheetId="2913">
        <row r="106">
          <cell r="C106">
            <v>0</v>
          </cell>
        </row>
      </sheetData>
      <sheetData sheetId="2914">
        <row r="106">
          <cell r="C106">
            <v>0</v>
          </cell>
        </row>
      </sheetData>
      <sheetData sheetId="2915">
        <row r="106">
          <cell r="C106">
            <v>0</v>
          </cell>
        </row>
      </sheetData>
      <sheetData sheetId="2916">
        <row r="106">
          <cell r="C106">
            <v>0</v>
          </cell>
        </row>
      </sheetData>
      <sheetData sheetId="2917">
        <row r="106">
          <cell r="C106">
            <v>0</v>
          </cell>
        </row>
      </sheetData>
      <sheetData sheetId="2918">
        <row r="106">
          <cell r="C106">
            <v>0</v>
          </cell>
        </row>
      </sheetData>
      <sheetData sheetId="2919">
        <row r="106">
          <cell r="C106">
            <v>0</v>
          </cell>
        </row>
      </sheetData>
      <sheetData sheetId="2920">
        <row r="106">
          <cell r="C106">
            <v>0</v>
          </cell>
        </row>
      </sheetData>
      <sheetData sheetId="2921">
        <row r="106">
          <cell r="C106">
            <v>0</v>
          </cell>
        </row>
      </sheetData>
      <sheetData sheetId="2922">
        <row r="106">
          <cell r="C106">
            <v>0</v>
          </cell>
        </row>
      </sheetData>
      <sheetData sheetId="2923">
        <row r="106">
          <cell r="C106">
            <v>0</v>
          </cell>
        </row>
      </sheetData>
      <sheetData sheetId="2924">
        <row r="106">
          <cell r="C106">
            <v>0</v>
          </cell>
        </row>
      </sheetData>
      <sheetData sheetId="2925">
        <row r="106">
          <cell r="C106">
            <v>0</v>
          </cell>
        </row>
      </sheetData>
      <sheetData sheetId="2926">
        <row r="106">
          <cell r="C106">
            <v>0</v>
          </cell>
        </row>
      </sheetData>
      <sheetData sheetId="2927">
        <row r="106">
          <cell r="C106">
            <v>0</v>
          </cell>
        </row>
      </sheetData>
      <sheetData sheetId="2928">
        <row r="106">
          <cell r="C106">
            <v>0</v>
          </cell>
        </row>
      </sheetData>
      <sheetData sheetId="2929">
        <row r="106">
          <cell r="C106">
            <v>0</v>
          </cell>
        </row>
      </sheetData>
      <sheetData sheetId="2930">
        <row r="106">
          <cell r="C106">
            <v>0</v>
          </cell>
        </row>
      </sheetData>
      <sheetData sheetId="2931">
        <row r="106">
          <cell r="C106">
            <v>0</v>
          </cell>
        </row>
      </sheetData>
      <sheetData sheetId="2932">
        <row r="106">
          <cell r="C106">
            <v>0</v>
          </cell>
        </row>
      </sheetData>
      <sheetData sheetId="2933">
        <row r="106">
          <cell r="C106">
            <v>0</v>
          </cell>
        </row>
      </sheetData>
      <sheetData sheetId="2934">
        <row r="106">
          <cell r="C106">
            <v>0</v>
          </cell>
        </row>
      </sheetData>
      <sheetData sheetId="2935">
        <row r="106">
          <cell r="C106">
            <v>0</v>
          </cell>
        </row>
      </sheetData>
      <sheetData sheetId="2936">
        <row r="106">
          <cell r="C106">
            <v>0</v>
          </cell>
        </row>
      </sheetData>
      <sheetData sheetId="2937">
        <row r="106">
          <cell r="C106">
            <v>0</v>
          </cell>
        </row>
      </sheetData>
      <sheetData sheetId="2938">
        <row r="106">
          <cell r="C106">
            <v>0</v>
          </cell>
        </row>
      </sheetData>
      <sheetData sheetId="2939">
        <row r="106">
          <cell r="C106">
            <v>0</v>
          </cell>
        </row>
      </sheetData>
      <sheetData sheetId="2940">
        <row r="106">
          <cell r="C106">
            <v>0</v>
          </cell>
        </row>
      </sheetData>
      <sheetData sheetId="2941">
        <row r="106">
          <cell r="C106">
            <v>0</v>
          </cell>
        </row>
      </sheetData>
      <sheetData sheetId="2942">
        <row r="106">
          <cell r="C106">
            <v>0</v>
          </cell>
        </row>
      </sheetData>
      <sheetData sheetId="2943">
        <row r="106">
          <cell r="C106">
            <v>0</v>
          </cell>
        </row>
      </sheetData>
      <sheetData sheetId="2944">
        <row r="106">
          <cell r="C106">
            <v>0</v>
          </cell>
        </row>
      </sheetData>
      <sheetData sheetId="2945">
        <row r="106">
          <cell r="C106">
            <v>0</v>
          </cell>
        </row>
      </sheetData>
      <sheetData sheetId="2946">
        <row r="106">
          <cell r="C106">
            <v>0</v>
          </cell>
        </row>
      </sheetData>
      <sheetData sheetId="2947">
        <row r="106">
          <cell r="C106">
            <v>0</v>
          </cell>
        </row>
      </sheetData>
      <sheetData sheetId="2948">
        <row r="106">
          <cell r="C106">
            <v>0</v>
          </cell>
        </row>
      </sheetData>
      <sheetData sheetId="2949">
        <row r="106">
          <cell r="C106">
            <v>0</v>
          </cell>
        </row>
      </sheetData>
      <sheetData sheetId="2950">
        <row r="106">
          <cell r="C106">
            <v>0</v>
          </cell>
        </row>
      </sheetData>
      <sheetData sheetId="2951">
        <row r="106">
          <cell r="C106">
            <v>0</v>
          </cell>
        </row>
      </sheetData>
      <sheetData sheetId="2952">
        <row r="106">
          <cell r="C106">
            <v>0</v>
          </cell>
        </row>
      </sheetData>
      <sheetData sheetId="2953">
        <row r="106">
          <cell r="C106">
            <v>0</v>
          </cell>
        </row>
      </sheetData>
      <sheetData sheetId="2954">
        <row r="106">
          <cell r="C106">
            <v>0</v>
          </cell>
        </row>
      </sheetData>
      <sheetData sheetId="2955">
        <row r="106">
          <cell r="C106">
            <v>0</v>
          </cell>
        </row>
      </sheetData>
      <sheetData sheetId="2956">
        <row r="106">
          <cell r="C106">
            <v>0</v>
          </cell>
        </row>
      </sheetData>
      <sheetData sheetId="2957">
        <row r="106">
          <cell r="C106">
            <v>0</v>
          </cell>
        </row>
      </sheetData>
      <sheetData sheetId="2958">
        <row r="106">
          <cell r="C106">
            <v>0</v>
          </cell>
        </row>
      </sheetData>
      <sheetData sheetId="2959">
        <row r="106">
          <cell r="C106">
            <v>0</v>
          </cell>
        </row>
      </sheetData>
      <sheetData sheetId="2960">
        <row r="106">
          <cell r="C106">
            <v>0</v>
          </cell>
        </row>
      </sheetData>
      <sheetData sheetId="2961">
        <row r="106">
          <cell r="C106">
            <v>0</v>
          </cell>
        </row>
      </sheetData>
      <sheetData sheetId="2962">
        <row r="106">
          <cell r="C106">
            <v>0</v>
          </cell>
        </row>
      </sheetData>
      <sheetData sheetId="2963">
        <row r="106">
          <cell r="C106">
            <v>0</v>
          </cell>
        </row>
      </sheetData>
      <sheetData sheetId="2964">
        <row r="106">
          <cell r="C106">
            <v>0</v>
          </cell>
        </row>
      </sheetData>
      <sheetData sheetId="2965">
        <row r="106">
          <cell r="C106">
            <v>0</v>
          </cell>
        </row>
      </sheetData>
      <sheetData sheetId="2966">
        <row r="106">
          <cell r="C106">
            <v>0</v>
          </cell>
        </row>
      </sheetData>
      <sheetData sheetId="2967">
        <row r="106">
          <cell r="C106">
            <v>0</v>
          </cell>
        </row>
      </sheetData>
      <sheetData sheetId="2968">
        <row r="106">
          <cell r="C106">
            <v>0</v>
          </cell>
        </row>
      </sheetData>
      <sheetData sheetId="2969">
        <row r="106">
          <cell r="C106">
            <v>0</v>
          </cell>
        </row>
      </sheetData>
      <sheetData sheetId="2970">
        <row r="106">
          <cell r="C106">
            <v>0</v>
          </cell>
        </row>
      </sheetData>
      <sheetData sheetId="2971">
        <row r="106">
          <cell r="C106">
            <v>0</v>
          </cell>
        </row>
      </sheetData>
      <sheetData sheetId="2972">
        <row r="106">
          <cell r="C106">
            <v>0</v>
          </cell>
        </row>
      </sheetData>
      <sheetData sheetId="2973">
        <row r="106">
          <cell r="C106">
            <v>0</v>
          </cell>
        </row>
      </sheetData>
      <sheetData sheetId="2974">
        <row r="106">
          <cell r="C106">
            <v>0</v>
          </cell>
        </row>
      </sheetData>
      <sheetData sheetId="2975">
        <row r="106">
          <cell r="C106">
            <v>0</v>
          </cell>
        </row>
      </sheetData>
      <sheetData sheetId="2976">
        <row r="106">
          <cell r="C106">
            <v>0</v>
          </cell>
        </row>
      </sheetData>
      <sheetData sheetId="2977">
        <row r="106">
          <cell r="C106">
            <v>0</v>
          </cell>
        </row>
      </sheetData>
      <sheetData sheetId="2978">
        <row r="106">
          <cell r="C106">
            <v>0</v>
          </cell>
        </row>
      </sheetData>
      <sheetData sheetId="2979">
        <row r="106">
          <cell r="C106">
            <v>0</v>
          </cell>
        </row>
      </sheetData>
      <sheetData sheetId="2980">
        <row r="106">
          <cell r="C106">
            <v>0</v>
          </cell>
        </row>
      </sheetData>
      <sheetData sheetId="2981">
        <row r="106">
          <cell r="C106">
            <v>0</v>
          </cell>
        </row>
      </sheetData>
      <sheetData sheetId="2982">
        <row r="106">
          <cell r="C106">
            <v>0</v>
          </cell>
        </row>
      </sheetData>
      <sheetData sheetId="2983">
        <row r="106">
          <cell r="C106">
            <v>0</v>
          </cell>
        </row>
      </sheetData>
      <sheetData sheetId="2984">
        <row r="106">
          <cell r="C106">
            <v>0</v>
          </cell>
        </row>
      </sheetData>
      <sheetData sheetId="2985">
        <row r="106">
          <cell r="C106">
            <v>0</v>
          </cell>
        </row>
      </sheetData>
      <sheetData sheetId="2986">
        <row r="106">
          <cell r="C106">
            <v>0</v>
          </cell>
        </row>
      </sheetData>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sheetData sheetId="3015"/>
      <sheetData sheetId="3016" refreshError="1"/>
      <sheetData sheetId="3017" refreshError="1"/>
      <sheetData sheetId="3018" refreshError="1"/>
      <sheetData sheetId="3019" refreshError="1"/>
      <sheetData sheetId="3020"/>
      <sheetData sheetId="302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ow r="106">
          <cell r="C106">
            <v>0</v>
          </cell>
        </row>
      </sheetData>
      <sheetData sheetId="3062">
        <row r="106">
          <cell r="C106">
            <v>0</v>
          </cell>
        </row>
      </sheetData>
      <sheetData sheetId="3063" refreshError="1"/>
      <sheetData sheetId="3064" refreshError="1"/>
      <sheetData sheetId="3065" refreshError="1"/>
      <sheetData sheetId="3066"/>
      <sheetData sheetId="3067"/>
      <sheetData sheetId="3068"/>
      <sheetData sheetId="3069"/>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sheetData sheetId="3084" refreshError="1"/>
      <sheetData sheetId="3085" refreshError="1"/>
      <sheetData sheetId="3086" refreshError="1"/>
      <sheetData sheetId="3087" refreshError="1"/>
      <sheetData sheetId="3088" refreshError="1"/>
      <sheetData sheetId="3089">
        <row r="32">
          <cell r="B32">
            <v>0</v>
          </cell>
        </row>
      </sheetData>
      <sheetData sheetId="3090">
        <row r="32">
          <cell r="B32">
            <v>0</v>
          </cell>
        </row>
      </sheetData>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sheetData sheetId="3104"/>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ow r="32">
          <cell r="B32">
            <v>0</v>
          </cell>
        </row>
      </sheetData>
      <sheetData sheetId="3128" refreshError="1"/>
      <sheetData sheetId="3129"/>
      <sheetData sheetId="3130" refreshError="1"/>
      <sheetData sheetId="3131" refreshError="1"/>
      <sheetData sheetId="3132" refreshError="1"/>
      <sheetData sheetId="3133" refreshError="1"/>
      <sheetData sheetId="3134" refreshError="1"/>
      <sheetData sheetId="3135" refreshError="1"/>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row r="106">
          <cell r="C106">
            <v>0</v>
          </cell>
        </row>
      </sheetData>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row r="32">
          <cell r="B32">
            <v>0</v>
          </cell>
        </row>
      </sheetData>
      <sheetData sheetId="3330"/>
      <sheetData sheetId="3331"/>
      <sheetData sheetId="3332"/>
      <sheetData sheetId="3333"/>
      <sheetData sheetId="3334">
        <row r="32">
          <cell r="B32">
            <v>0</v>
          </cell>
        </row>
      </sheetData>
      <sheetData sheetId="3335">
        <row r="32">
          <cell r="B32">
            <v>0</v>
          </cell>
        </row>
      </sheetData>
      <sheetData sheetId="3336">
        <row r="32">
          <cell r="B32">
            <v>0</v>
          </cell>
        </row>
      </sheetData>
      <sheetData sheetId="3337">
        <row r="32">
          <cell r="B32">
            <v>0</v>
          </cell>
        </row>
      </sheetData>
      <sheetData sheetId="3338">
        <row r="32">
          <cell r="B32">
            <v>0</v>
          </cell>
        </row>
      </sheetData>
      <sheetData sheetId="3339">
        <row r="32">
          <cell r="B32">
            <v>0</v>
          </cell>
        </row>
      </sheetData>
      <sheetData sheetId="3340">
        <row r="32">
          <cell r="B32">
            <v>0</v>
          </cell>
        </row>
      </sheetData>
      <sheetData sheetId="3341">
        <row r="32">
          <cell r="B32">
            <v>0</v>
          </cell>
        </row>
      </sheetData>
      <sheetData sheetId="3342">
        <row r="32">
          <cell r="B32">
            <v>0</v>
          </cell>
        </row>
      </sheetData>
      <sheetData sheetId="3343">
        <row r="32">
          <cell r="B32">
            <v>0</v>
          </cell>
        </row>
      </sheetData>
      <sheetData sheetId="3344">
        <row r="32">
          <cell r="B32">
            <v>0</v>
          </cell>
        </row>
      </sheetData>
      <sheetData sheetId="3345">
        <row r="32">
          <cell r="B32">
            <v>0</v>
          </cell>
        </row>
      </sheetData>
      <sheetData sheetId="3346">
        <row r="32">
          <cell r="B32">
            <v>0</v>
          </cell>
        </row>
      </sheetData>
      <sheetData sheetId="3347">
        <row r="32">
          <cell r="B32">
            <v>0</v>
          </cell>
        </row>
      </sheetData>
      <sheetData sheetId="3348">
        <row r="32">
          <cell r="B32">
            <v>0</v>
          </cell>
        </row>
      </sheetData>
      <sheetData sheetId="3349">
        <row r="32">
          <cell r="B32">
            <v>0</v>
          </cell>
        </row>
      </sheetData>
      <sheetData sheetId="3350">
        <row r="32">
          <cell r="B32">
            <v>0</v>
          </cell>
        </row>
      </sheetData>
      <sheetData sheetId="3351">
        <row r="32">
          <cell r="B32">
            <v>0</v>
          </cell>
        </row>
      </sheetData>
      <sheetData sheetId="3352">
        <row r="32">
          <cell r="B32">
            <v>0</v>
          </cell>
        </row>
      </sheetData>
      <sheetData sheetId="3353">
        <row r="32">
          <cell r="B32">
            <v>0</v>
          </cell>
        </row>
      </sheetData>
      <sheetData sheetId="3354">
        <row r="32">
          <cell r="B32">
            <v>0</v>
          </cell>
        </row>
      </sheetData>
      <sheetData sheetId="3355">
        <row r="32">
          <cell r="B32">
            <v>0</v>
          </cell>
        </row>
      </sheetData>
      <sheetData sheetId="3356">
        <row r="32">
          <cell r="B32">
            <v>0</v>
          </cell>
        </row>
      </sheetData>
      <sheetData sheetId="3357">
        <row r="32">
          <cell r="B32">
            <v>0</v>
          </cell>
        </row>
      </sheetData>
      <sheetData sheetId="3358">
        <row r="32">
          <cell r="B32">
            <v>0</v>
          </cell>
        </row>
      </sheetData>
      <sheetData sheetId="3359">
        <row r="32">
          <cell r="B32">
            <v>0</v>
          </cell>
        </row>
      </sheetData>
      <sheetData sheetId="3360">
        <row r="32">
          <cell r="B32">
            <v>0</v>
          </cell>
        </row>
      </sheetData>
      <sheetData sheetId="3361">
        <row r="32">
          <cell r="B32">
            <v>0</v>
          </cell>
        </row>
      </sheetData>
      <sheetData sheetId="3362">
        <row r="32">
          <cell r="B32">
            <v>0</v>
          </cell>
        </row>
      </sheetData>
      <sheetData sheetId="3363">
        <row r="32">
          <cell r="B32">
            <v>0</v>
          </cell>
        </row>
      </sheetData>
      <sheetData sheetId="3364">
        <row r="32">
          <cell r="B32">
            <v>0</v>
          </cell>
        </row>
      </sheetData>
      <sheetData sheetId="3365">
        <row r="32">
          <cell r="B32">
            <v>0</v>
          </cell>
        </row>
      </sheetData>
      <sheetData sheetId="3366">
        <row r="32">
          <cell r="B32">
            <v>0</v>
          </cell>
        </row>
      </sheetData>
      <sheetData sheetId="3367">
        <row r="32">
          <cell r="B32">
            <v>0</v>
          </cell>
        </row>
      </sheetData>
      <sheetData sheetId="3368">
        <row r="32">
          <cell r="B32">
            <v>0</v>
          </cell>
        </row>
      </sheetData>
      <sheetData sheetId="3369">
        <row r="32">
          <cell r="B32">
            <v>0</v>
          </cell>
        </row>
      </sheetData>
      <sheetData sheetId="3370">
        <row r="32">
          <cell r="B32">
            <v>0</v>
          </cell>
        </row>
      </sheetData>
      <sheetData sheetId="3371">
        <row r="32">
          <cell r="B32">
            <v>0</v>
          </cell>
        </row>
      </sheetData>
      <sheetData sheetId="3372">
        <row r="32">
          <cell r="B32">
            <v>0</v>
          </cell>
        </row>
      </sheetData>
      <sheetData sheetId="3373">
        <row r="32">
          <cell r="B32">
            <v>0</v>
          </cell>
        </row>
      </sheetData>
      <sheetData sheetId="3374">
        <row r="32">
          <cell r="B32">
            <v>0</v>
          </cell>
        </row>
      </sheetData>
      <sheetData sheetId="3375">
        <row r="32">
          <cell r="B32">
            <v>0</v>
          </cell>
        </row>
      </sheetData>
      <sheetData sheetId="3376">
        <row r="32">
          <cell r="B32">
            <v>0</v>
          </cell>
        </row>
      </sheetData>
      <sheetData sheetId="3377">
        <row r="32">
          <cell r="B32">
            <v>0</v>
          </cell>
        </row>
      </sheetData>
      <sheetData sheetId="3378">
        <row r="32">
          <cell r="B32">
            <v>0</v>
          </cell>
        </row>
      </sheetData>
      <sheetData sheetId="3379">
        <row r="32">
          <cell r="B32">
            <v>0</v>
          </cell>
        </row>
      </sheetData>
      <sheetData sheetId="3380">
        <row r="32">
          <cell r="B32">
            <v>0</v>
          </cell>
        </row>
      </sheetData>
      <sheetData sheetId="3381">
        <row r="32">
          <cell r="B32">
            <v>0</v>
          </cell>
        </row>
      </sheetData>
      <sheetData sheetId="3382">
        <row r="32">
          <cell r="B32">
            <v>0</v>
          </cell>
        </row>
      </sheetData>
      <sheetData sheetId="3383">
        <row r="32">
          <cell r="B32">
            <v>0</v>
          </cell>
        </row>
      </sheetData>
      <sheetData sheetId="3384">
        <row r="32">
          <cell r="B32">
            <v>0</v>
          </cell>
        </row>
      </sheetData>
      <sheetData sheetId="3385">
        <row r="32">
          <cell r="B32">
            <v>0</v>
          </cell>
        </row>
      </sheetData>
      <sheetData sheetId="3386">
        <row r="32">
          <cell r="B32">
            <v>0</v>
          </cell>
        </row>
      </sheetData>
      <sheetData sheetId="3387">
        <row r="32">
          <cell r="B32">
            <v>0</v>
          </cell>
        </row>
      </sheetData>
      <sheetData sheetId="3388">
        <row r="32">
          <cell r="B32">
            <v>0</v>
          </cell>
        </row>
      </sheetData>
      <sheetData sheetId="3389">
        <row r="32">
          <cell r="B32">
            <v>0</v>
          </cell>
        </row>
      </sheetData>
      <sheetData sheetId="3390">
        <row r="32">
          <cell r="B32">
            <v>0</v>
          </cell>
        </row>
      </sheetData>
      <sheetData sheetId="3391">
        <row r="32">
          <cell r="B32">
            <v>0</v>
          </cell>
        </row>
      </sheetData>
      <sheetData sheetId="3392">
        <row r="32">
          <cell r="B32">
            <v>0</v>
          </cell>
        </row>
      </sheetData>
      <sheetData sheetId="3393">
        <row r="32">
          <cell r="B32">
            <v>0</v>
          </cell>
        </row>
      </sheetData>
      <sheetData sheetId="3394">
        <row r="32">
          <cell r="B32">
            <v>0</v>
          </cell>
        </row>
      </sheetData>
      <sheetData sheetId="3395">
        <row r="32">
          <cell r="B32">
            <v>0</v>
          </cell>
        </row>
      </sheetData>
      <sheetData sheetId="3396">
        <row r="32">
          <cell r="B32">
            <v>0</v>
          </cell>
        </row>
      </sheetData>
      <sheetData sheetId="3397">
        <row r="32">
          <cell r="B32">
            <v>0</v>
          </cell>
        </row>
      </sheetData>
      <sheetData sheetId="3398">
        <row r="32">
          <cell r="B32">
            <v>0</v>
          </cell>
        </row>
      </sheetData>
      <sheetData sheetId="3399">
        <row r="32">
          <cell r="B32">
            <v>0</v>
          </cell>
        </row>
      </sheetData>
      <sheetData sheetId="3400">
        <row r="32">
          <cell r="B32">
            <v>0</v>
          </cell>
        </row>
      </sheetData>
      <sheetData sheetId="3401">
        <row r="32">
          <cell r="B32">
            <v>0</v>
          </cell>
        </row>
      </sheetData>
      <sheetData sheetId="3402">
        <row r="32">
          <cell r="B32">
            <v>0</v>
          </cell>
        </row>
      </sheetData>
      <sheetData sheetId="3403">
        <row r="32">
          <cell r="B32">
            <v>0</v>
          </cell>
        </row>
      </sheetData>
      <sheetData sheetId="3404">
        <row r="32">
          <cell r="B32">
            <v>0</v>
          </cell>
        </row>
      </sheetData>
      <sheetData sheetId="3405">
        <row r="32">
          <cell r="B32">
            <v>0</v>
          </cell>
        </row>
      </sheetData>
      <sheetData sheetId="3406">
        <row r="32">
          <cell r="B32">
            <v>0</v>
          </cell>
        </row>
      </sheetData>
      <sheetData sheetId="3407">
        <row r="32">
          <cell r="B32">
            <v>0</v>
          </cell>
        </row>
      </sheetData>
      <sheetData sheetId="3408">
        <row r="32">
          <cell r="B32">
            <v>0</v>
          </cell>
        </row>
      </sheetData>
      <sheetData sheetId="3409">
        <row r="32">
          <cell r="B32">
            <v>0</v>
          </cell>
        </row>
      </sheetData>
      <sheetData sheetId="3410">
        <row r="32">
          <cell r="B32">
            <v>0</v>
          </cell>
        </row>
      </sheetData>
      <sheetData sheetId="3411">
        <row r="32">
          <cell r="B32">
            <v>0</v>
          </cell>
        </row>
      </sheetData>
      <sheetData sheetId="3412">
        <row r="32">
          <cell r="B32">
            <v>0</v>
          </cell>
        </row>
      </sheetData>
      <sheetData sheetId="3413">
        <row r="32">
          <cell r="B32">
            <v>0</v>
          </cell>
        </row>
      </sheetData>
      <sheetData sheetId="3414">
        <row r="32">
          <cell r="B32">
            <v>0</v>
          </cell>
        </row>
      </sheetData>
      <sheetData sheetId="3415">
        <row r="32">
          <cell r="B32">
            <v>0</v>
          </cell>
        </row>
      </sheetData>
      <sheetData sheetId="3416">
        <row r="32">
          <cell r="B32">
            <v>0</v>
          </cell>
        </row>
      </sheetData>
      <sheetData sheetId="3417">
        <row r="32">
          <cell r="B32">
            <v>0</v>
          </cell>
        </row>
      </sheetData>
      <sheetData sheetId="3418">
        <row r="32">
          <cell r="B32">
            <v>0</v>
          </cell>
        </row>
      </sheetData>
      <sheetData sheetId="3419">
        <row r="32">
          <cell r="B32">
            <v>0</v>
          </cell>
        </row>
      </sheetData>
      <sheetData sheetId="3420">
        <row r="32">
          <cell r="B32">
            <v>0</v>
          </cell>
        </row>
      </sheetData>
      <sheetData sheetId="3421">
        <row r="32">
          <cell r="B32">
            <v>0</v>
          </cell>
        </row>
      </sheetData>
      <sheetData sheetId="3422">
        <row r="32">
          <cell r="B32">
            <v>0</v>
          </cell>
        </row>
      </sheetData>
      <sheetData sheetId="3423">
        <row r="32">
          <cell r="B32">
            <v>0</v>
          </cell>
        </row>
      </sheetData>
      <sheetData sheetId="3424">
        <row r="32">
          <cell r="B32">
            <v>0</v>
          </cell>
        </row>
      </sheetData>
      <sheetData sheetId="3425">
        <row r="32">
          <cell r="B32">
            <v>0</v>
          </cell>
        </row>
      </sheetData>
      <sheetData sheetId="3426">
        <row r="32">
          <cell r="B32">
            <v>0</v>
          </cell>
        </row>
      </sheetData>
      <sheetData sheetId="3427">
        <row r="32">
          <cell r="B32">
            <v>0</v>
          </cell>
        </row>
      </sheetData>
      <sheetData sheetId="3428">
        <row r="32">
          <cell r="B32">
            <v>0</v>
          </cell>
        </row>
      </sheetData>
      <sheetData sheetId="3429">
        <row r="32">
          <cell r="B32">
            <v>0</v>
          </cell>
        </row>
      </sheetData>
      <sheetData sheetId="3430">
        <row r="32">
          <cell r="B32">
            <v>0</v>
          </cell>
        </row>
      </sheetData>
      <sheetData sheetId="3431">
        <row r="32">
          <cell r="B32">
            <v>0</v>
          </cell>
        </row>
      </sheetData>
      <sheetData sheetId="3432">
        <row r="32">
          <cell r="B32">
            <v>0</v>
          </cell>
        </row>
      </sheetData>
      <sheetData sheetId="3433">
        <row r="32">
          <cell r="B32">
            <v>0</v>
          </cell>
        </row>
      </sheetData>
      <sheetData sheetId="3434">
        <row r="32">
          <cell r="B32">
            <v>0</v>
          </cell>
        </row>
      </sheetData>
      <sheetData sheetId="3435">
        <row r="32">
          <cell r="B32">
            <v>0</v>
          </cell>
        </row>
      </sheetData>
      <sheetData sheetId="3436">
        <row r="32">
          <cell r="B32">
            <v>0</v>
          </cell>
        </row>
      </sheetData>
      <sheetData sheetId="3437">
        <row r="32">
          <cell r="B32">
            <v>0</v>
          </cell>
        </row>
      </sheetData>
      <sheetData sheetId="3438">
        <row r="32">
          <cell r="B32">
            <v>0</v>
          </cell>
        </row>
      </sheetData>
      <sheetData sheetId="3439">
        <row r="32">
          <cell r="B32">
            <v>0</v>
          </cell>
        </row>
      </sheetData>
      <sheetData sheetId="3440">
        <row r="32">
          <cell r="B32">
            <v>0</v>
          </cell>
        </row>
      </sheetData>
      <sheetData sheetId="3441">
        <row r="32">
          <cell r="B32">
            <v>0</v>
          </cell>
        </row>
      </sheetData>
      <sheetData sheetId="3442">
        <row r="32">
          <cell r="B32">
            <v>0</v>
          </cell>
        </row>
      </sheetData>
      <sheetData sheetId="3443">
        <row r="32">
          <cell r="B32">
            <v>0</v>
          </cell>
        </row>
      </sheetData>
      <sheetData sheetId="3444">
        <row r="32">
          <cell r="B32">
            <v>0</v>
          </cell>
        </row>
      </sheetData>
      <sheetData sheetId="3445">
        <row r="32">
          <cell r="B32">
            <v>0</v>
          </cell>
        </row>
      </sheetData>
      <sheetData sheetId="3446">
        <row r="32">
          <cell r="B32">
            <v>0</v>
          </cell>
        </row>
      </sheetData>
      <sheetData sheetId="3447">
        <row r="32">
          <cell r="B32">
            <v>0</v>
          </cell>
        </row>
      </sheetData>
      <sheetData sheetId="3448">
        <row r="32">
          <cell r="B32">
            <v>0</v>
          </cell>
        </row>
      </sheetData>
      <sheetData sheetId="3449">
        <row r="32">
          <cell r="B32">
            <v>0</v>
          </cell>
        </row>
      </sheetData>
      <sheetData sheetId="3450">
        <row r="32">
          <cell r="B32">
            <v>0</v>
          </cell>
        </row>
      </sheetData>
      <sheetData sheetId="3451">
        <row r="32">
          <cell r="B32">
            <v>0</v>
          </cell>
        </row>
      </sheetData>
      <sheetData sheetId="3452">
        <row r="32">
          <cell r="B32">
            <v>0</v>
          </cell>
        </row>
      </sheetData>
      <sheetData sheetId="3453">
        <row r="32">
          <cell r="B32">
            <v>0</v>
          </cell>
        </row>
      </sheetData>
      <sheetData sheetId="3454">
        <row r="32">
          <cell r="B32">
            <v>0</v>
          </cell>
        </row>
      </sheetData>
      <sheetData sheetId="3455">
        <row r="32">
          <cell r="B32">
            <v>0</v>
          </cell>
        </row>
      </sheetData>
      <sheetData sheetId="3456">
        <row r="32">
          <cell r="B32">
            <v>0</v>
          </cell>
        </row>
      </sheetData>
      <sheetData sheetId="3457">
        <row r="32">
          <cell r="B32">
            <v>0</v>
          </cell>
        </row>
      </sheetData>
      <sheetData sheetId="3458">
        <row r="32">
          <cell r="B32">
            <v>0</v>
          </cell>
        </row>
      </sheetData>
      <sheetData sheetId="3459">
        <row r="32">
          <cell r="B32">
            <v>0</v>
          </cell>
        </row>
      </sheetData>
      <sheetData sheetId="3460">
        <row r="32">
          <cell r="B32">
            <v>0</v>
          </cell>
        </row>
      </sheetData>
      <sheetData sheetId="3461">
        <row r="32">
          <cell r="B32">
            <v>0</v>
          </cell>
        </row>
      </sheetData>
      <sheetData sheetId="3462">
        <row r="32">
          <cell r="B32">
            <v>0</v>
          </cell>
        </row>
      </sheetData>
      <sheetData sheetId="3463">
        <row r="32">
          <cell r="B32">
            <v>0</v>
          </cell>
        </row>
      </sheetData>
      <sheetData sheetId="3464">
        <row r="32">
          <cell r="B32">
            <v>0</v>
          </cell>
        </row>
      </sheetData>
      <sheetData sheetId="3465">
        <row r="32">
          <cell r="B32">
            <v>0</v>
          </cell>
        </row>
      </sheetData>
      <sheetData sheetId="3466">
        <row r="32">
          <cell r="B32">
            <v>0</v>
          </cell>
        </row>
      </sheetData>
      <sheetData sheetId="3467">
        <row r="32">
          <cell r="B32">
            <v>0</v>
          </cell>
        </row>
      </sheetData>
      <sheetData sheetId="3468">
        <row r="32">
          <cell r="B32">
            <v>0</v>
          </cell>
        </row>
      </sheetData>
      <sheetData sheetId="3469">
        <row r="32">
          <cell r="B32">
            <v>0</v>
          </cell>
        </row>
      </sheetData>
      <sheetData sheetId="3470">
        <row r="32">
          <cell r="B32">
            <v>0</v>
          </cell>
        </row>
      </sheetData>
      <sheetData sheetId="3471">
        <row r="32">
          <cell r="B32">
            <v>0</v>
          </cell>
        </row>
      </sheetData>
      <sheetData sheetId="3472">
        <row r="32">
          <cell r="B32">
            <v>0</v>
          </cell>
        </row>
      </sheetData>
      <sheetData sheetId="3473"/>
      <sheetData sheetId="3474"/>
      <sheetData sheetId="3475"/>
      <sheetData sheetId="3476"/>
      <sheetData sheetId="3477"/>
      <sheetData sheetId="3478"/>
      <sheetData sheetId="3479"/>
      <sheetData sheetId="3480"/>
      <sheetData sheetId="3481"/>
      <sheetData sheetId="3482"/>
      <sheetData sheetId="3483" refreshError="1"/>
      <sheetData sheetId="3484"/>
      <sheetData sheetId="3485"/>
      <sheetData sheetId="3486"/>
      <sheetData sheetId="3487"/>
      <sheetData sheetId="3488"/>
      <sheetData sheetId="3489"/>
      <sheetData sheetId="3490"/>
      <sheetData sheetId="3491"/>
      <sheetData sheetId="3492"/>
      <sheetData sheetId="3493"/>
      <sheetData sheetId="3494">
        <row r="32">
          <cell r="B32">
            <v>0</v>
          </cell>
        </row>
      </sheetData>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row r="32">
          <cell r="B32">
            <v>0</v>
          </cell>
        </row>
      </sheetData>
      <sheetData sheetId="3541">
        <row r="32">
          <cell r="B32">
            <v>0</v>
          </cell>
        </row>
      </sheetData>
      <sheetData sheetId="3542">
        <row r="32">
          <cell r="B32">
            <v>0</v>
          </cell>
        </row>
      </sheetData>
      <sheetData sheetId="3543">
        <row r="32">
          <cell r="B32">
            <v>0</v>
          </cell>
        </row>
      </sheetData>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row r="32">
          <cell r="B32">
            <v>0</v>
          </cell>
        </row>
      </sheetData>
      <sheetData sheetId="3592">
        <row r="32">
          <cell r="B32">
            <v>0</v>
          </cell>
        </row>
      </sheetData>
      <sheetData sheetId="3593"/>
      <sheetData sheetId="3594"/>
      <sheetData sheetId="3595"/>
      <sheetData sheetId="3596"/>
      <sheetData sheetId="3597"/>
      <sheetData sheetId="3598"/>
      <sheetData sheetId="3599"/>
      <sheetData sheetId="3600"/>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ow r="32">
          <cell r="B32">
            <v>0</v>
          </cell>
        </row>
      </sheetData>
      <sheetData sheetId="3637" refreshError="1"/>
      <sheetData sheetId="3638" refreshError="1"/>
      <sheetData sheetId="3639" refreshError="1"/>
      <sheetData sheetId="3640" refreshError="1"/>
      <sheetData sheetId="3641">
        <row r="32">
          <cell r="B32">
            <v>0</v>
          </cell>
        </row>
      </sheetData>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ow r="32">
          <cell r="B32">
            <v>0</v>
          </cell>
        </row>
      </sheetData>
      <sheetData sheetId="3666">
        <row r="32">
          <cell r="B32">
            <v>0</v>
          </cell>
        </row>
      </sheetData>
      <sheetData sheetId="3667">
        <row r="32">
          <cell r="B32">
            <v>0</v>
          </cell>
        </row>
      </sheetData>
      <sheetData sheetId="3668">
        <row r="32">
          <cell r="B32">
            <v>0</v>
          </cell>
        </row>
      </sheetData>
      <sheetData sheetId="3669">
        <row r="32">
          <cell r="B32">
            <v>0</v>
          </cell>
        </row>
      </sheetData>
      <sheetData sheetId="3670"/>
      <sheetData sheetId="3671"/>
      <sheetData sheetId="3672">
        <row r="32">
          <cell r="B32">
            <v>0</v>
          </cell>
        </row>
      </sheetData>
      <sheetData sheetId="3673"/>
      <sheetData sheetId="3674">
        <row r="32">
          <cell r="B32">
            <v>0</v>
          </cell>
        </row>
      </sheetData>
      <sheetData sheetId="3675"/>
      <sheetData sheetId="3676">
        <row r="32">
          <cell r="B32">
            <v>0</v>
          </cell>
        </row>
      </sheetData>
      <sheetData sheetId="3677"/>
      <sheetData sheetId="3678">
        <row r="32">
          <cell r="B32">
            <v>0</v>
          </cell>
        </row>
      </sheetData>
      <sheetData sheetId="3679">
        <row r="32">
          <cell r="B32">
            <v>0</v>
          </cell>
        </row>
      </sheetData>
      <sheetData sheetId="3680">
        <row r="32">
          <cell r="B32">
            <v>0</v>
          </cell>
        </row>
      </sheetData>
      <sheetData sheetId="3681">
        <row r="32">
          <cell r="B32">
            <v>0</v>
          </cell>
        </row>
      </sheetData>
      <sheetData sheetId="3682">
        <row r="32">
          <cell r="B32">
            <v>0</v>
          </cell>
        </row>
      </sheetData>
      <sheetData sheetId="3683"/>
      <sheetData sheetId="3684">
        <row r="32">
          <cell r="B32">
            <v>0</v>
          </cell>
        </row>
      </sheetData>
      <sheetData sheetId="3685">
        <row r="32">
          <cell r="B32">
            <v>0</v>
          </cell>
        </row>
      </sheetData>
      <sheetData sheetId="3686">
        <row r="32">
          <cell r="B32">
            <v>0</v>
          </cell>
        </row>
      </sheetData>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32">
          <cell r="B32">
            <v>0</v>
          </cell>
        </row>
      </sheetData>
      <sheetData sheetId="3701"/>
      <sheetData sheetId="3702"/>
      <sheetData sheetId="3703">
        <row r="32">
          <cell r="B32">
            <v>0</v>
          </cell>
        </row>
      </sheetData>
      <sheetData sheetId="3704"/>
      <sheetData sheetId="3705">
        <row r="32">
          <cell r="B32">
            <v>0</v>
          </cell>
        </row>
      </sheetData>
      <sheetData sheetId="3706">
        <row r="32">
          <cell r="B32">
            <v>0</v>
          </cell>
        </row>
      </sheetData>
      <sheetData sheetId="3707"/>
      <sheetData sheetId="3708">
        <row r="32">
          <cell r="B32">
            <v>0</v>
          </cell>
        </row>
      </sheetData>
      <sheetData sheetId="3709">
        <row r="32">
          <cell r="B32">
            <v>0</v>
          </cell>
        </row>
      </sheetData>
      <sheetData sheetId="3710">
        <row r="32">
          <cell r="B32">
            <v>0</v>
          </cell>
        </row>
      </sheetData>
      <sheetData sheetId="3711"/>
      <sheetData sheetId="3712"/>
      <sheetData sheetId="3713">
        <row r="32">
          <cell r="B32">
            <v>0</v>
          </cell>
        </row>
      </sheetData>
      <sheetData sheetId="3714"/>
      <sheetData sheetId="3715"/>
      <sheetData sheetId="3716"/>
      <sheetData sheetId="3717"/>
      <sheetData sheetId="3718">
        <row r="32">
          <cell r="B32">
            <v>0</v>
          </cell>
        </row>
      </sheetData>
      <sheetData sheetId="3719"/>
      <sheetData sheetId="3720">
        <row r="32">
          <cell r="B32">
            <v>0</v>
          </cell>
        </row>
      </sheetData>
      <sheetData sheetId="3721">
        <row r="32">
          <cell r="B32">
            <v>0</v>
          </cell>
        </row>
      </sheetData>
      <sheetData sheetId="3722">
        <row r="32">
          <cell r="B32">
            <v>0</v>
          </cell>
        </row>
      </sheetData>
      <sheetData sheetId="3723"/>
      <sheetData sheetId="3724">
        <row r="32">
          <cell r="B32">
            <v>0</v>
          </cell>
        </row>
      </sheetData>
      <sheetData sheetId="3725"/>
      <sheetData sheetId="3726"/>
      <sheetData sheetId="3727"/>
      <sheetData sheetId="3728"/>
      <sheetData sheetId="3729">
        <row r="32">
          <cell r="B32">
            <v>0</v>
          </cell>
        </row>
      </sheetData>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refreshError="1"/>
      <sheetData sheetId="3748" refreshError="1"/>
      <sheetData sheetId="3749" refreshError="1"/>
      <sheetData sheetId="3750" refreshError="1"/>
      <sheetData sheetId="3751" refreshError="1"/>
      <sheetData sheetId="3752" refreshError="1"/>
      <sheetData sheetId="3753" refreshError="1"/>
      <sheetData sheetId="3754"/>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ow r="32">
          <cell r="B32">
            <v>0</v>
          </cell>
        </row>
      </sheetData>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ow r="106">
          <cell r="C106">
            <v>0</v>
          </cell>
        </row>
      </sheetData>
      <sheetData sheetId="3777" refreshError="1"/>
      <sheetData sheetId="3778">
        <row r="106">
          <cell r="C106">
            <v>0</v>
          </cell>
        </row>
      </sheetData>
      <sheetData sheetId="3779">
        <row r="106">
          <cell r="C106">
            <v>0</v>
          </cell>
        </row>
      </sheetData>
      <sheetData sheetId="3780">
        <row r="106">
          <cell r="C106">
            <v>0</v>
          </cell>
        </row>
      </sheetData>
      <sheetData sheetId="3781" refreshError="1"/>
      <sheetData sheetId="3782">
        <row r="106">
          <cell r="C106">
            <v>0</v>
          </cell>
        </row>
      </sheetData>
      <sheetData sheetId="3783" refreshError="1"/>
      <sheetData sheetId="3784" refreshError="1"/>
      <sheetData sheetId="3785" refreshError="1"/>
      <sheetData sheetId="3786" refreshError="1"/>
      <sheetData sheetId="3787" refreshError="1"/>
      <sheetData sheetId="3788" refreshError="1"/>
      <sheetData sheetId="3789" refreshError="1"/>
      <sheetData sheetId="3790">
        <row r="32">
          <cell r="B32">
            <v>0</v>
          </cell>
        </row>
      </sheetData>
      <sheetData sheetId="3791" refreshError="1"/>
      <sheetData sheetId="3792" refreshError="1"/>
      <sheetData sheetId="3793" refreshError="1"/>
      <sheetData sheetId="3794" refreshError="1"/>
      <sheetData sheetId="3795">
        <row r="106">
          <cell r="C106">
            <v>0</v>
          </cell>
        </row>
      </sheetData>
      <sheetData sheetId="3796">
        <row r="32">
          <cell r="B32">
            <v>0</v>
          </cell>
        </row>
      </sheetData>
      <sheetData sheetId="3797" refreshError="1"/>
      <sheetData sheetId="3798" refreshError="1"/>
      <sheetData sheetId="3799">
        <row r="32">
          <cell r="B32">
            <v>0</v>
          </cell>
        </row>
      </sheetData>
      <sheetData sheetId="3800">
        <row r="106">
          <cell r="C106">
            <v>0</v>
          </cell>
        </row>
      </sheetData>
      <sheetData sheetId="3801">
        <row r="32">
          <cell r="B32">
            <v>0</v>
          </cell>
        </row>
      </sheetData>
      <sheetData sheetId="3802">
        <row r="106">
          <cell r="C106">
            <v>0</v>
          </cell>
        </row>
      </sheetData>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ow r="106">
          <cell r="C106">
            <v>0</v>
          </cell>
        </row>
      </sheetData>
      <sheetData sheetId="3818">
        <row r="32">
          <cell r="B32">
            <v>0</v>
          </cell>
        </row>
      </sheetData>
      <sheetData sheetId="3819">
        <row r="32">
          <cell r="B32">
            <v>0</v>
          </cell>
        </row>
      </sheetData>
      <sheetData sheetId="3820">
        <row r="32">
          <cell r="B32">
            <v>0</v>
          </cell>
        </row>
      </sheetData>
      <sheetData sheetId="3821" refreshError="1"/>
      <sheetData sheetId="3822" refreshError="1"/>
      <sheetData sheetId="3823" refreshError="1"/>
      <sheetData sheetId="3824">
        <row r="32">
          <cell r="B32">
            <v>0</v>
          </cell>
        </row>
      </sheetData>
      <sheetData sheetId="3825">
        <row r="32">
          <cell r="B32">
            <v>0</v>
          </cell>
        </row>
      </sheetData>
      <sheetData sheetId="3826">
        <row r="32">
          <cell r="B32">
            <v>0</v>
          </cell>
        </row>
      </sheetData>
      <sheetData sheetId="3827">
        <row r="32">
          <cell r="B32">
            <v>0</v>
          </cell>
        </row>
      </sheetData>
      <sheetData sheetId="3828">
        <row r="106">
          <cell r="C106">
            <v>0</v>
          </cell>
        </row>
      </sheetData>
      <sheetData sheetId="3829">
        <row r="106">
          <cell r="C106">
            <v>0</v>
          </cell>
        </row>
      </sheetData>
      <sheetData sheetId="3830">
        <row r="106">
          <cell r="C106">
            <v>0</v>
          </cell>
        </row>
      </sheetData>
      <sheetData sheetId="3831">
        <row r="32">
          <cell r="B32">
            <v>0</v>
          </cell>
        </row>
      </sheetData>
      <sheetData sheetId="3832">
        <row r="106">
          <cell r="C106">
            <v>0</v>
          </cell>
        </row>
      </sheetData>
      <sheetData sheetId="3833">
        <row r="32">
          <cell r="B32">
            <v>0</v>
          </cell>
        </row>
      </sheetData>
      <sheetData sheetId="3834">
        <row r="32">
          <cell r="B32">
            <v>0</v>
          </cell>
        </row>
      </sheetData>
      <sheetData sheetId="3835">
        <row r="106">
          <cell r="C106">
            <v>0</v>
          </cell>
        </row>
      </sheetData>
      <sheetData sheetId="3836">
        <row r="106">
          <cell r="C106">
            <v>0</v>
          </cell>
        </row>
      </sheetData>
      <sheetData sheetId="3837">
        <row r="32">
          <cell r="B32">
            <v>0</v>
          </cell>
        </row>
      </sheetData>
      <sheetData sheetId="3838">
        <row r="32">
          <cell r="B32">
            <v>0</v>
          </cell>
        </row>
      </sheetData>
      <sheetData sheetId="3839">
        <row r="32">
          <cell r="B32">
            <v>0</v>
          </cell>
        </row>
      </sheetData>
      <sheetData sheetId="3840">
        <row r="32">
          <cell r="B32">
            <v>0</v>
          </cell>
        </row>
      </sheetData>
      <sheetData sheetId="3841">
        <row r="32">
          <cell r="B32">
            <v>0</v>
          </cell>
        </row>
      </sheetData>
      <sheetData sheetId="3842">
        <row r="32">
          <cell r="B32">
            <v>0</v>
          </cell>
        </row>
      </sheetData>
      <sheetData sheetId="3843">
        <row r="106">
          <cell r="C106">
            <v>0</v>
          </cell>
        </row>
      </sheetData>
      <sheetData sheetId="3844" refreshError="1"/>
      <sheetData sheetId="3845" refreshError="1"/>
      <sheetData sheetId="3846" refreshError="1"/>
      <sheetData sheetId="3847" refreshError="1"/>
      <sheetData sheetId="3848">
        <row r="32">
          <cell r="B32">
            <v>0</v>
          </cell>
        </row>
      </sheetData>
      <sheetData sheetId="3849" refreshError="1"/>
      <sheetData sheetId="3850" refreshError="1"/>
      <sheetData sheetId="3851">
        <row r="106">
          <cell r="C106">
            <v>0</v>
          </cell>
        </row>
      </sheetData>
      <sheetData sheetId="3852">
        <row r="106">
          <cell r="C106">
            <v>0</v>
          </cell>
        </row>
      </sheetData>
      <sheetData sheetId="3853">
        <row r="32">
          <cell r="B32">
            <v>0</v>
          </cell>
        </row>
      </sheetData>
      <sheetData sheetId="3854">
        <row r="106">
          <cell r="C106">
            <v>0</v>
          </cell>
        </row>
      </sheetData>
      <sheetData sheetId="3855" refreshError="1"/>
      <sheetData sheetId="3856">
        <row r="106">
          <cell r="C106">
            <v>0</v>
          </cell>
        </row>
      </sheetData>
      <sheetData sheetId="3857">
        <row r="106">
          <cell r="C106">
            <v>0</v>
          </cell>
        </row>
      </sheetData>
      <sheetData sheetId="3858">
        <row r="106">
          <cell r="C106">
            <v>0</v>
          </cell>
        </row>
      </sheetData>
      <sheetData sheetId="3859">
        <row r="106">
          <cell r="C106">
            <v>0</v>
          </cell>
        </row>
      </sheetData>
      <sheetData sheetId="3860" refreshError="1"/>
      <sheetData sheetId="3861" refreshError="1"/>
      <sheetData sheetId="3862">
        <row r="32">
          <cell r="B32">
            <v>0</v>
          </cell>
        </row>
      </sheetData>
      <sheetData sheetId="3863" refreshError="1"/>
      <sheetData sheetId="3864" refreshError="1"/>
      <sheetData sheetId="3865" refreshError="1"/>
      <sheetData sheetId="3866">
        <row r="106">
          <cell r="C106">
            <v>0</v>
          </cell>
        </row>
      </sheetData>
      <sheetData sheetId="3867">
        <row r="106">
          <cell r="C106">
            <v>0</v>
          </cell>
        </row>
      </sheetData>
      <sheetData sheetId="3868">
        <row r="106">
          <cell r="C106">
            <v>0</v>
          </cell>
        </row>
      </sheetData>
      <sheetData sheetId="3869" refreshError="1"/>
      <sheetData sheetId="3870" refreshError="1"/>
      <sheetData sheetId="3871" refreshError="1"/>
      <sheetData sheetId="3872" refreshError="1"/>
      <sheetData sheetId="3873" refreshError="1"/>
      <sheetData sheetId="3874" refreshError="1"/>
      <sheetData sheetId="3875">
        <row r="106">
          <cell r="C106">
            <v>0</v>
          </cell>
        </row>
      </sheetData>
      <sheetData sheetId="3876">
        <row r="106">
          <cell r="C106">
            <v>0</v>
          </cell>
        </row>
      </sheetData>
      <sheetData sheetId="3877">
        <row r="106">
          <cell r="C106">
            <v>0</v>
          </cell>
        </row>
      </sheetData>
      <sheetData sheetId="3878">
        <row r="106">
          <cell r="C106">
            <v>0</v>
          </cell>
        </row>
      </sheetData>
      <sheetData sheetId="3879">
        <row r="32">
          <cell r="B32">
            <v>0</v>
          </cell>
        </row>
      </sheetData>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ow r="32">
          <cell r="B32">
            <v>0</v>
          </cell>
        </row>
      </sheetData>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ow r="106">
          <cell r="C106">
            <v>0</v>
          </cell>
        </row>
      </sheetData>
      <sheetData sheetId="3907">
        <row r="32">
          <cell r="B32">
            <v>0</v>
          </cell>
        </row>
      </sheetData>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ow r="106">
          <cell r="C106">
            <v>0</v>
          </cell>
        </row>
      </sheetData>
      <sheetData sheetId="3920" refreshError="1"/>
      <sheetData sheetId="3921" refreshError="1"/>
      <sheetData sheetId="3922" refreshError="1"/>
      <sheetData sheetId="3923">
        <row r="106">
          <cell r="C106">
            <v>0</v>
          </cell>
        </row>
      </sheetData>
      <sheetData sheetId="3924">
        <row r="106">
          <cell r="C106">
            <v>0</v>
          </cell>
        </row>
      </sheetData>
      <sheetData sheetId="3925" refreshError="1"/>
      <sheetData sheetId="3926">
        <row r="106">
          <cell r="C106">
            <v>0</v>
          </cell>
        </row>
      </sheetData>
      <sheetData sheetId="3927" refreshError="1"/>
      <sheetData sheetId="3928" refreshError="1"/>
      <sheetData sheetId="3929" refreshError="1"/>
      <sheetData sheetId="3930">
        <row r="106">
          <cell r="C106">
            <v>0</v>
          </cell>
        </row>
      </sheetData>
      <sheetData sheetId="3931" refreshError="1"/>
      <sheetData sheetId="3932" refreshError="1"/>
      <sheetData sheetId="3933">
        <row r="32">
          <cell r="B32">
            <v>0</v>
          </cell>
        </row>
      </sheetData>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ow r="106">
          <cell r="C106">
            <v>0</v>
          </cell>
        </row>
      </sheetData>
      <sheetData sheetId="3957">
        <row r="106">
          <cell r="C106">
            <v>0</v>
          </cell>
        </row>
      </sheetData>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ow r="106">
          <cell r="C106">
            <v>0</v>
          </cell>
        </row>
      </sheetData>
      <sheetData sheetId="3975">
        <row r="106">
          <cell r="C106">
            <v>0</v>
          </cell>
        </row>
      </sheetData>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ow r="106">
          <cell r="C106">
            <v>0</v>
          </cell>
        </row>
      </sheetData>
      <sheetData sheetId="3985">
        <row r="32">
          <cell r="B32">
            <v>0</v>
          </cell>
        </row>
      </sheetData>
      <sheetData sheetId="3986" refreshError="1"/>
      <sheetData sheetId="3987">
        <row r="106">
          <cell r="C106">
            <v>0</v>
          </cell>
        </row>
      </sheetData>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ow r="106">
          <cell r="C106">
            <v>0</v>
          </cell>
        </row>
      </sheetData>
      <sheetData sheetId="3997" refreshError="1"/>
      <sheetData sheetId="3998" refreshError="1"/>
      <sheetData sheetId="3999">
        <row r="106">
          <cell r="C106">
            <v>0</v>
          </cell>
        </row>
      </sheetData>
      <sheetData sheetId="4000" refreshError="1"/>
      <sheetData sheetId="4001" refreshError="1"/>
      <sheetData sheetId="4002" refreshError="1"/>
      <sheetData sheetId="4003" refreshError="1"/>
      <sheetData sheetId="4004" refreshError="1"/>
      <sheetData sheetId="4005" refreshError="1"/>
      <sheetData sheetId="4006" refreshError="1"/>
      <sheetData sheetId="4007">
        <row r="106">
          <cell r="C106">
            <v>0</v>
          </cell>
        </row>
      </sheetData>
      <sheetData sheetId="4008" refreshError="1"/>
      <sheetData sheetId="4009" refreshError="1"/>
      <sheetData sheetId="4010">
        <row r="32">
          <cell r="B32">
            <v>0</v>
          </cell>
        </row>
      </sheetData>
      <sheetData sheetId="4011" refreshError="1"/>
      <sheetData sheetId="4012" refreshError="1"/>
      <sheetData sheetId="4013" refreshError="1"/>
      <sheetData sheetId="4014" refreshError="1"/>
      <sheetData sheetId="4015" refreshError="1"/>
      <sheetData sheetId="4016">
        <row r="106">
          <cell r="C106">
            <v>0</v>
          </cell>
        </row>
      </sheetData>
      <sheetData sheetId="4017" refreshError="1"/>
      <sheetData sheetId="4018" refreshError="1"/>
      <sheetData sheetId="4019" refreshError="1"/>
      <sheetData sheetId="4020">
        <row r="32">
          <cell r="B32">
            <v>0</v>
          </cell>
        </row>
      </sheetData>
      <sheetData sheetId="4021" refreshError="1"/>
      <sheetData sheetId="4022">
        <row r="106">
          <cell r="C106">
            <v>0</v>
          </cell>
        </row>
      </sheetData>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ow r="106">
          <cell r="C106">
            <v>0</v>
          </cell>
        </row>
      </sheetData>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ow r="106">
          <cell r="C106">
            <v>0</v>
          </cell>
        </row>
      </sheetData>
      <sheetData sheetId="4047" refreshError="1"/>
      <sheetData sheetId="4048" refreshError="1"/>
      <sheetData sheetId="4049" refreshError="1"/>
      <sheetData sheetId="4050">
        <row r="32">
          <cell r="B32">
            <v>0</v>
          </cell>
        </row>
      </sheetData>
      <sheetData sheetId="4051">
        <row r="32">
          <cell r="B32">
            <v>0</v>
          </cell>
        </row>
      </sheetData>
      <sheetData sheetId="4052">
        <row r="32">
          <cell r="B32">
            <v>0</v>
          </cell>
        </row>
      </sheetData>
      <sheetData sheetId="4053" refreshError="1"/>
      <sheetData sheetId="4054">
        <row r="32">
          <cell r="B32">
            <v>0</v>
          </cell>
        </row>
      </sheetData>
      <sheetData sheetId="4055" refreshError="1"/>
      <sheetData sheetId="4056" refreshError="1"/>
      <sheetData sheetId="4057">
        <row r="32">
          <cell r="B32">
            <v>0</v>
          </cell>
        </row>
      </sheetData>
      <sheetData sheetId="4058" refreshError="1"/>
      <sheetData sheetId="4059" refreshError="1"/>
      <sheetData sheetId="4060" refreshError="1"/>
      <sheetData sheetId="4061" refreshError="1"/>
      <sheetData sheetId="4062">
        <row r="106">
          <cell r="C106">
            <v>0</v>
          </cell>
        </row>
      </sheetData>
      <sheetData sheetId="4063">
        <row r="32">
          <cell r="B32">
            <v>0</v>
          </cell>
        </row>
      </sheetData>
      <sheetData sheetId="4064">
        <row r="32">
          <cell r="B32">
            <v>0</v>
          </cell>
        </row>
      </sheetData>
      <sheetData sheetId="4065">
        <row r="32">
          <cell r="B32">
            <v>0</v>
          </cell>
        </row>
      </sheetData>
      <sheetData sheetId="4066">
        <row r="106">
          <cell r="C106">
            <v>0</v>
          </cell>
        </row>
      </sheetData>
      <sheetData sheetId="4067">
        <row r="106">
          <cell r="C106">
            <v>0</v>
          </cell>
        </row>
      </sheetData>
      <sheetData sheetId="4068" refreshError="1"/>
      <sheetData sheetId="4069" refreshError="1"/>
      <sheetData sheetId="4070" refreshError="1"/>
      <sheetData sheetId="4071" refreshError="1"/>
      <sheetData sheetId="4072" refreshError="1"/>
      <sheetData sheetId="4073">
        <row r="106">
          <cell r="C106">
            <v>0</v>
          </cell>
        </row>
      </sheetData>
      <sheetData sheetId="4074">
        <row r="32">
          <cell r="B32">
            <v>0</v>
          </cell>
        </row>
      </sheetData>
      <sheetData sheetId="4075">
        <row r="106">
          <cell r="C106">
            <v>0</v>
          </cell>
        </row>
      </sheetData>
      <sheetData sheetId="4076">
        <row r="32">
          <cell r="B32">
            <v>0</v>
          </cell>
        </row>
      </sheetData>
      <sheetData sheetId="4077">
        <row r="106">
          <cell r="C106">
            <v>0</v>
          </cell>
        </row>
      </sheetData>
      <sheetData sheetId="4078">
        <row r="32">
          <cell r="B32">
            <v>0</v>
          </cell>
        </row>
      </sheetData>
      <sheetData sheetId="4079">
        <row r="32">
          <cell r="B32">
            <v>0</v>
          </cell>
        </row>
      </sheetData>
      <sheetData sheetId="4080">
        <row r="32">
          <cell r="B32">
            <v>0</v>
          </cell>
        </row>
      </sheetData>
      <sheetData sheetId="4081">
        <row r="106">
          <cell r="C106">
            <v>0</v>
          </cell>
        </row>
      </sheetData>
      <sheetData sheetId="4082">
        <row r="32">
          <cell r="B32">
            <v>0</v>
          </cell>
        </row>
      </sheetData>
      <sheetData sheetId="4083">
        <row r="32">
          <cell r="B32">
            <v>0</v>
          </cell>
        </row>
      </sheetData>
      <sheetData sheetId="4084">
        <row r="32">
          <cell r="B32">
            <v>0</v>
          </cell>
        </row>
      </sheetData>
      <sheetData sheetId="4085">
        <row r="32">
          <cell r="B32">
            <v>0</v>
          </cell>
        </row>
      </sheetData>
      <sheetData sheetId="4086">
        <row r="32">
          <cell r="B32">
            <v>0</v>
          </cell>
        </row>
      </sheetData>
      <sheetData sheetId="4087">
        <row r="32">
          <cell r="B32">
            <v>0</v>
          </cell>
        </row>
      </sheetData>
      <sheetData sheetId="4088">
        <row r="32">
          <cell r="B32">
            <v>0</v>
          </cell>
        </row>
      </sheetData>
      <sheetData sheetId="4089">
        <row r="106">
          <cell r="C106">
            <v>0</v>
          </cell>
        </row>
      </sheetData>
      <sheetData sheetId="4090">
        <row r="106">
          <cell r="C106">
            <v>0</v>
          </cell>
        </row>
      </sheetData>
      <sheetData sheetId="4091">
        <row r="32">
          <cell r="B32">
            <v>0</v>
          </cell>
        </row>
      </sheetData>
      <sheetData sheetId="4092">
        <row r="32">
          <cell r="B32">
            <v>0</v>
          </cell>
        </row>
      </sheetData>
      <sheetData sheetId="4093">
        <row r="32">
          <cell r="B32">
            <v>0</v>
          </cell>
        </row>
      </sheetData>
      <sheetData sheetId="4094">
        <row r="32">
          <cell r="B32">
            <v>0</v>
          </cell>
        </row>
      </sheetData>
      <sheetData sheetId="4095">
        <row r="106">
          <cell r="C106">
            <v>0</v>
          </cell>
        </row>
      </sheetData>
      <sheetData sheetId="4096">
        <row r="106">
          <cell r="C106">
            <v>0</v>
          </cell>
        </row>
      </sheetData>
      <sheetData sheetId="4097">
        <row r="106">
          <cell r="C106">
            <v>0</v>
          </cell>
        </row>
      </sheetData>
      <sheetData sheetId="4098">
        <row r="32">
          <cell r="B32">
            <v>0</v>
          </cell>
        </row>
      </sheetData>
      <sheetData sheetId="4099">
        <row r="32">
          <cell r="B32">
            <v>0</v>
          </cell>
        </row>
      </sheetData>
      <sheetData sheetId="4100">
        <row r="32">
          <cell r="B32">
            <v>0</v>
          </cell>
        </row>
      </sheetData>
      <sheetData sheetId="4101">
        <row r="32">
          <cell r="B32">
            <v>0</v>
          </cell>
        </row>
      </sheetData>
      <sheetData sheetId="4102">
        <row r="32">
          <cell r="B32">
            <v>0</v>
          </cell>
        </row>
      </sheetData>
      <sheetData sheetId="4103">
        <row r="32">
          <cell r="B32">
            <v>0</v>
          </cell>
        </row>
      </sheetData>
      <sheetData sheetId="4104">
        <row r="32">
          <cell r="B32">
            <v>0</v>
          </cell>
        </row>
      </sheetData>
      <sheetData sheetId="4105">
        <row r="106">
          <cell r="C106">
            <v>0</v>
          </cell>
        </row>
      </sheetData>
      <sheetData sheetId="4106">
        <row r="106">
          <cell r="C106">
            <v>0</v>
          </cell>
        </row>
      </sheetData>
      <sheetData sheetId="4107">
        <row r="32">
          <cell r="B32">
            <v>0</v>
          </cell>
        </row>
      </sheetData>
      <sheetData sheetId="4108">
        <row r="106">
          <cell r="C106">
            <v>0</v>
          </cell>
        </row>
      </sheetData>
      <sheetData sheetId="4109">
        <row r="106">
          <cell r="C106">
            <v>0</v>
          </cell>
        </row>
      </sheetData>
      <sheetData sheetId="4110">
        <row r="32">
          <cell r="B32">
            <v>0</v>
          </cell>
        </row>
      </sheetData>
      <sheetData sheetId="4111">
        <row r="106">
          <cell r="C106">
            <v>0</v>
          </cell>
        </row>
      </sheetData>
      <sheetData sheetId="4112">
        <row r="32">
          <cell r="B32">
            <v>0</v>
          </cell>
        </row>
      </sheetData>
      <sheetData sheetId="4113">
        <row r="32">
          <cell r="B32">
            <v>0</v>
          </cell>
        </row>
      </sheetData>
      <sheetData sheetId="4114">
        <row r="32">
          <cell r="B32">
            <v>0</v>
          </cell>
        </row>
      </sheetData>
      <sheetData sheetId="4115">
        <row r="106">
          <cell r="C106">
            <v>0</v>
          </cell>
        </row>
      </sheetData>
      <sheetData sheetId="4116">
        <row r="32">
          <cell r="B32">
            <v>0</v>
          </cell>
        </row>
      </sheetData>
      <sheetData sheetId="4117">
        <row r="32">
          <cell r="B32">
            <v>0</v>
          </cell>
        </row>
      </sheetData>
      <sheetData sheetId="4118">
        <row r="32">
          <cell r="B32">
            <v>0</v>
          </cell>
        </row>
      </sheetData>
      <sheetData sheetId="4119">
        <row r="32">
          <cell r="B32">
            <v>0</v>
          </cell>
        </row>
      </sheetData>
      <sheetData sheetId="4120">
        <row r="32">
          <cell r="B32">
            <v>0</v>
          </cell>
        </row>
      </sheetData>
      <sheetData sheetId="4121">
        <row r="32">
          <cell r="B32">
            <v>0</v>
          </cell>
        </row>
      </sheetData>
      <sheetData sheetId="4122">
        <row r="106">
          <cell r="C106">
            <v>0</v>
          </cell>
        </row>
      </sheetData>
      <sheetData sheetId="4123">
        <row r="106">
          <cell r="C106">
            <v>0</v>
          </cell>
        </row>
      </sheetData>
      <sheetData sheetId="4124">
        <row r="32">
          <cell r="B32">
            <v>0</v>
          </cell>
        </row>
      </sheetData>
      <sheetData sheetId="4125">
        <row r="106">
          <cell r="C106">
            <v>0</v>
          </cell>
        </row>
      </sheetData>
      <sheetData sheetId="4126">
        <row r="32">
          <cell r="B32">
            <v>0</v>
          </cell>
        </row>
      </sheetData>
      <sheetData sheetId="4127">
        <row r="32">
          <cell r="B32">
            <v>0</v>
          </cell>
        </row>
      </sheetData>
      <sheetData sheetId="4128">
        <row r="106">
          <cell r="C106">
            <v>0</v>
          </cell>
        </row>
      </sheetData>
      <sheetData sheetId="4129">
        <row r="106">
          <cell r="C106">
            <v>0</v>
          </cell>
        </row>
      </sheetData>
      <sheetData sheetId="4130">
        <row r="32">
          <cell r="B32">
            <v>0</v>
          </cell>
        </row>
      </sheetData>
      <sheetData sheetId="4131">
        <row r="32">
          <cell r="B32">
            <v>0</v>
          </cell>
        </row>
      </sheetData>
      <sheetData sheetId="4132">
        <row r="32">
          <cell r="B32">
            <v>0</v>
          </cell>
        </row>
      </sheetData>
      <sheetData sheetId="4133">
        <row r="32">
          <cell r="B32">
            <v>0</v>
          </cell>
        </row>
      </sheetData>
      <sheetData sheetId="4134">
        <row r="32">
          <cell r="B32">
            <v>0</v>
          </cell>
        </row>
      </sheetData>
      <sheetData sheetId="4135">
        <row r="32">
          <cell r="B32">
            <v>0</v>
          </cell>
        </row>
      </sheetData>
      <sheetData sheetId="4136">
        <row r="106">
          <cell r="C106">
            <v>0</v>
          </cell>
        </row>
      </sheetData>
      <sheetData sheetId="4137">
        <row r="106">
          <cell r="C106">
            <v>0</v>
          </cell>
        </row>
      </sheetData>
      <sheetData sheetId="4138">
        <row r="32">
          <cell r="B32">
            <v>0</v>
          </cell>
        </row>
      </sheetData>
      <sheetData sheetId="4139">
        <row r="106">
          <cell r="C106">
            <v>0</v>
          </cell>
        </row>
      </sheetData>
      <sheetData sheetId="4140">
        <row r="106">
          <cell r="C106">
            <v>0</v>
          </cell>
        </row>
      </sheetData>
      <sheetData sheetId="4141">
        <row r="106">
          <cell r="C106">
            <v>0</v>
          </cell>
        </row>
      </sheetData>
      <sheetData sheetId="4142">
        <row r="32">
          <cell r="B32">
            <v>0</v>
          </cell>
        </row>
      </sheetData>
      <sheetData sheetId="4143">
        <row r="32">
          <cell r="B32">
            <v>0</v>
          </cell>
        </row>
      </sheetData>
      <sheetData sheetId="4144">
        <row r="106">
          <cell r="C106">
            <v>0</v>
          </cell>
        </row>
      </sheetData>
      <sheetData sheetId="4145">
        <row r="106">
          <cell r="C106">
            <v>0</v>
          </cell>
        </row>
      </sheetData>
      <sheetData sheetId="4146">
        <row r="106">
          <cell r="C106">
            <v>0</v>
          </cell>
        </row>
      </sheetData>
      <sheetData sheetId="4147">
        <row r="106">
          <cell r="C106">
            <v>0</v>
          </cell>
        </row>
      </sheetData>
      <sheetData sheetId="4148">
        <row r="32">
          <cell r="B32">
            <v>0</v>
          </cell>
        </row>
      </sheetData>
      <sheetData sheetId="4149">
        <row r="106">
          <cell r="C106">
            <v>0</v>
          </cell>
        </row>
      </sheetData>
      <sheetData sheetId="4150">
        <row r="32">
          <cell r="B32">
            <v>0</v>
          </cell>
        </row>
      </sheetData>
      <sheetData sheetId="4151">
        <row r="106">
          <cell r="C106">
            <v>0</v>
          </cell>
        </row>
      </sheetData>
      <sheetData sheetId="4152">
        <row r="32">
          <cell r="B32">
            <v>0</v>
          </cell>
        </row>
      </sheetData>
      <sheetData sheetId="4153">
        <row r="32">
          <cell r="B32">
            <v>0</v>
          </cell>
        </row>
      </sheetData>
      <sheetData sheetId="4154">
        <row r="32">
          <cell r="B32">
            <v>0</v>
          </cell>
        </row>
      </sheetData>
      <sheetData sheetId="4155">
        <row r="32">
          <cell r="B32">
            <v>0</v>
          </cell>
        </row>
      </sheetData>
      <sheetData sheetId="4156">
        <row r="106">
          <cell r="C106">
            <v>0</v>
          </cell>
        </row>
      </sheetData>
      <sheetData sheetId="4157">
        <row r="106">
          <cell r="C106">
            <v>0</v>
          </cell>
        </row>
      </sheetData>
      <sheetData sheetId="4158"/>
      <sheetData sheetId="4159">
        <row r="106">
          <cell r="C106">
            <v>0</v>
          </cell>
        </row>
      </sheetData>
      <sheetData sheetId="4160">
        <row r="32">
          <cell r="B32">
            <v>0</v>
          </cell>
        </row>
      </sheetData>
      <sheetData sheetId="4161"/>
      <sheetData sheetId="4162">
        <row r="106">
          <cell r="C106">
            <v>0</v>
          </cell>
        </row>
      </sheetData>
      <sheetData sheetId="4163">
        <row r="106">
          <cell r="C106">
            <v>0</v>
          </cell>
        </row>
      </sheetData>
      <sheetData sheetId="4164">
        <row r="106">
          <cell r="C106">
            <v>0</v>
          </cell>
        </row>
      </sheetData>
      <sheetData sheetId="4165">
        <row r="32">
          <cell r="B32">
            <v>0</v>
          </cell>
        </row>
      </sheetData>
      <sheetData sheetId="4166">
        <row r="32">
          <cell r="B32">
            <v>0</v>
          </cell>
        </row>
      </sheetData>
      <sheetData sheetId="4167">
        <row r="106">
          <cell r="C106">
            <v>0</v>
          </cell>
        </row>
      </sheetData>
      <sheetData sheetId="4168">
        <row r="32">
          <cell r="B32">
            <v>0</v>
          </cell>
        </row>
      </sheetData>
      <sheetData sheetId="4169">
        <row r="32">
          <cell r="B32">
            <v>0</v>
          </cell>
        </row>
      </sheetData>
      <sheetData sheetId="4170">
        <row r="106">
          <cell r="C106">
            <v>0</v>
          </cell>
        </row>
      </sheetData>
      <sheetData sheetId="4171">
        <row r="32">
          <cell r="B32">
            <v>0</v>
          </cell>
        </row>
      </sheetData>
      <sheetData sheetId="4172">
        <row r="106">
          <cell r="C106">
            <v>0</v>
          </cell>
        </row>
      </sheetData>
      <sheetData sheetId="4173">
        <row r="106">
          <cell r="C106">
            <v>0</v>
          </cell>
        </row>
      </sheetData>
      <sheetData sheetId="4174">
        <row r="106">
          <cell r="C106">
            <v>0</v>
          </cell>
        </row>
      </sheetData>
      <sheetData sheetId="4175">
        <row r="32">
          <cell r="B32">
            <v>0</v>
          </cell>
        </row>
      </sheetData>
      <sheetData sheetId="4176">
        <row r="106">
          <cell r="C106">
            <v>0</v>
          </cell>
        </row>
      </sheetData>
      <sheetData sheetId="4177">
        <row r="32">
          <cell r="B32">
            <v>0</v>
          </cell>
        </row>
      </sheetData>
      <sheetData sheetId="4178">
        <row r="106">
          <cell r="C106">
            <v>0</v>
          </cell>
        </row>
      </sheetData>
      <sheetData sheetId="4179">
        <row r="106">
          <cell r="C106">
            <v>0</v>
          </cell>
        </row>
      </sheetData>
      <sheetData sheetId="4180">
        <row r="106">
          <cell r="C106">
            <v>0</v>
          </cell>
        </row>
      </sheetData>
      <sheetData sheetId="4181">
        <row r="106">
          <cell r="C106">
            <v>0</v>
          </cell>
        </row>
      </sheetData>
      <sheetData sheetId="4182">
        <row r="106">
          <cell r="C106">
            <v>0</v>
          </cell>
        </row>
      </sheetData>
      <sheetData sheetId="4183">
        <row r="32">
          <cell r="B32">
            <v>0</v>
          </cell>
        </row>
      </sheetData>
      <sheetData sheetId="4184">
        <row r="106">
          <cell r="C106">
            <v>0</v>
          </cell>
        </row>
      </sheetData>
      <sheetData sheetId="4185">
        <row r="106">
          <cell r="C106">
            <v>0</v>
          </cell>
        </row>
      </sheetData>
      <sheetData sheetId="4186">
        <row r="106">
          <cell r="C106">
            <v>0</v>
          </cell>
        </row>
      </sheetData>
      <sheetData sheetId="4187">
        <row r="32">
          <cell r="B32">
            <v>0</v>
          </cell>
        </row>
      </sheetData>
      <sheetData sheetId="4188">
        <row r="32">
          <cell r="B32">
            <v>0</v>
          </cell>
        </row>
      </sheetData>
      <sheetData sheetId="4189">
        <row r="106">
          <cell r="C106">
            <v>0</v>
          </cell>
        </row>
      </sheetData>
      <sheetData sheetId="4190"/>
      <sheetData sheetId="4191">
        <row r="106">
          <cell r="C106">
            <v>0</v>
          </cell>
        </row>
      </sheetData>
      <sheetData sheetId="4192">
        <row r="106">
          <cell r="C106">
            <v>0</v>
          </cell>
        </row>
      </sheetData>
      <sheetData sheetId="4193">
        <row r="32">
          <cell r="B32">
            <v>0</v>
          </cell>
        </row>
      </sheetData>
      <sheetData sheetId="4194">
        <row r="106">
          <cell r="C106">
            <v>0</v>
          </cell>
        </row>
      </sheetData>
      <sheetData sheetId="4195">
        <row r="106">
          <cell r="C106">
            <v>0</v>
          </cell>
        </row>
      </sheetData>
      <sheetData sheetId="4196">
        <row r="32">
          <cell r="B32">
            <v>0</v>
          </cell>
        </row>
      </sheetData>
      <sheetData sheetId="4197">
        <row r="106">
          <cell r="C106">
            <v>0</v>
          </cell>
        </row>
      </sheetData>
      <sheetData sheetId="4198">
        <row r="106">
          <cell r="C106">
            <v>0</v>
          </cell>
        </row>
      </sheetData>
      <sheetData sheetId="4199">
        <row r="106">
          <cell r="C106">
            <v>0</v>
          </cell>
        </row>
      </sheetData>
      <sheetData sheetId="4200">
        <row r="106">
          <cell r="C106">
            <v>0</v>
          </cell>
        </row>
      </sheetData>
      <sheetData sheetId="4201">
        <row r="106">
          <cell r="C106">
            <v>0</v>
          </cell>
        </row>
      </sheetData>
      <sheetData sheetId="4202">
        <row r="106">
          <cell r="C106">
            <v>0</v>
          </cell>
        </row>
      </sheetData>
      <sheetData sheetId="4203">
        <row r="106">
          <cell r="C106">
            <v>0</v>
          </cell>
        </row>
      </sheetData>
      <sheetData sheetId="4204">
        <row r="106">
          <cell r="C106">
            <v>0</v>
          </cell>
        </row>
      </sheetData>
      <sheetData sheetId="4205">
        <row r="106">
          <cell r="C106">
            <v>0</v>
          </cell>
        </row>
      </sheetData>
      <sheetData sheetId="4206">
        <row r="106">
          <cell r="C106">
            <v>0</v>
          </cell>
        </row>
      </sheetData>
      <sheetData sheetId="4207">
        <row r="32">
          <cell r="B32">
            <v>0</v>
          </cell>
        </row>
      </sheetData>
      <sheetData sheetId="4208">
        <row r="106">
          <cell r="C106">
            <v>0</v>
          </cell>
        </row>
      </sheetData>
      <sheetData sheetId="4209">
        <row r="106">
          <cell r="C106">
            <v>0</v>
          </cell>
        </row>
      </sheetData>
      <sheetData sheetId="4210">
        <row r="106">
          <cell r="C106">
            <v>0</v>
          </cell>
        </row>
      </sheetData>
      <sheetData sheetId="4211">
        <row r="106">
          <cell r="C106">
            <v>0</v>
          </cell>
        </row>
      </sheetData>
      <sheetData sheetId="4212">
        <row r="32">
          <cell r="B32">
            <v>0</v>
          </cell>
        </row>
      </sheetData>
      <sheetData sheetId="4213">
        <row r="106">
          <cell r="C106">
            <v>0</v>
          </cell>
        </row>
      </sheetData>
      <sheetData sheetId="4214">
        <row r="32">
          <cell r="B32">
            <v>0</v>
          </cell>
        </row>
      </sheetData>
      <sheetData sheetId="4215">
        <row r="106">
          <cell r="C106">
            <v>0</v>
          </cell>
        </row>
      </sheetData>
      <sheetData sheetId="4216">
        <row r="32">
          <cell r="B32">
            <v>0</v>
          </cell>
        </row>
      </sheetData>
      <sheetData sheetId="4217">
        <row r="32">
          <cell r="B32">
            <v>0</v>
          </cell>
        </row>
      </sheetData>
      <sheetData sheetId="4218">
        <row r="32">
          <cell r="B32">
            <v>0</v>
          </cell>
        </row>
      </sheetData>
      <sheetData sheetId="4219">
        <row r="32">
          <cell r="B32">
            <v>0</v>
          </cell>
        </row>
      </sheetData>
      <sheetData sheetId="4220">
        <row r="32">
          <cell r="B32">
            <v>0</v>
          </cell>
        </row>
      </sheetData>
      <sheetData sheetId="4221">
        <row r="32">
          <cell r="B32">
            <v>0</v>
          </cell>
        </row>
      </sheetData>
      <sheetData sheetId="4222">
        <row r="32">
          <cell r="B32">
            <v>0</v>
          </cell>
        </row>
      </sheetData>
      <sheetData sheetId="4223">
        <row r="32">
          <cell r="B32">
            <v>0</v>
          </cell>
        </row>
      </sheetData>
      <sheetData sheetId="4224">
        <row r="32">
          <cell r="B32">
            <v>0</v>
          </cell>
        </row>
      </sheetData>
      <sheetData sheetId="4225">
        <row r="32">
          <cell r="B32">
            <v>0</v>
          </cell>
        </row>
      </sheetData>
      <sheetData sheetId="4226">
        <row r="106">
          <cell r="C106">
            <v>0</v>
          </cell>
        </row>
      </sheetData>
      <sheetData sheetId="4227">
        <row r="32">
          <cell r="B32">
            <v>0</v>
          </cell>
        </row>
      </sheetData>
      <sheetData sheetId="4228">
        <row r="32">
          <cell r="B32">
            <v>0</v>
          </cell>
        </row>
      </sheetData>
      <sheetData sheetId="4229">
        <row r="106">
          <cell r="C106">
            <v>0</v>
          </cell>
        </row>
      </sheetData>
      <sheetData sheetId="4230">
        <row r="106">
          <cell r="C106">
            <v>0</v>
          </cell>
        </row>
      </sheetData>
      <sheetData sheetId="4231">
        <row r="106">
          <cell r="C106">
            <v>0</v>
          </cell>
        </row>
      </sheetData>
      <sheetData sheetId="4232">
        <row r="32">
          <cell r="B32">
            <v>0</v>
          </cell>
        </row>
      </sheetData>
      <sheetData sheetId="4233">
        <row r="106">
          <cell r="C106">
            <v>0</v>
          </cell>
        </row>
      </sheetData>
      <sheetData sheetId="4234">
        <row r="32">
          <cell r="B32">
            <v>0</v>
          </cell>
        </row>
      </sheetData>
      <sheetData sheetId="4235">
        <row r="32">
          <cell r="B32">
            <v>0</v>
          </cell>
        </row>
      </sheetData>
      <sheetData sheetId="4236">
        <row r="32">
          <cell r="B32">
            <v>0</v>
          </cell>
        </row>
      </sheetData>
      <sheetData sheetId="4237">
        <row r="32">
          <cell r="B32">
            <v>0</v>
          </cell>
        </row>
      </sheetData>
      <sheetData sheetId="4238">
        <row r="32">
          <cell r="B32">
            <v>0</v>
          </cell>
        </row>
      </sheetData>
      <sheetData sheetId="4239">
        <row r="32">
          <cell r="B32">
            <v>0</v>
          </cell>
        </row>
      </sheetData>
      <sheetData sheetId="4240">
        <row r="32">
          <cell r="B32">
            <v>0</v>
          </cell>
        </row>
      </sheetData>
      <sheetData sheetId="4241">
        <row r="32">
          <cell r="B32">
            <v>0</v>
          </cell>
        </row>
      </sheetData>
      <sheetData sheetId="4242">
        <row r="32">
          <cell r="B32">
            <v>0</v>
          </cell>
        </row>
      </sheetData>
      <sheetData sheetId="4243">
        <row r="32">
          <cell r="B32">
            <v>0</v>
          </cell>
        </row>
      </sheetData>
      <sheetData sheetId="4244">
        <row r="32">
          <cell r="B32">
            <v>0</v>
          </cell>
        </row>
      </sheetData>
      <sheetData sheetId="4245">
        <row r="32">
          <cell r="B32">
            <v>0</v>
          </cell>
        </row>
      </sheetData>
      <sheetData sheetId="4246">
        <row r="106">
          <cell r="C106">
            <v>0</v>
          </cell>
        </row>
      </sheetData>
      <sheetData sheetId="4247">
        <row r="32">
          <cell r="B32">
            <v>0</v>
          </cell>
        </row>
      </sheetData>
      <sheetData sheetId="4248">
        <row r="32">
          <cell r="B32">
            <v>0</v>
          </cell>
        </row>
      </sheetData>
      <sheetData sheetId="4249">
        <row r="32">
          <cell r="B32">
            <v>0</v>
          </cell>
        </row>
      </sheetData>
      <sheetData sheetId="4250">
        <row r="32">
          <cell r="B32">
            <v>0</v>
          </cell>
        </row>
      </sheetData>
      <sheetData sheetId="4251">
        <row r="106">
          <cell r="C106">
            <v>0</v>
          </cell>
        </row>
      </sheetData>
      <sheetData sheetId="4252">
        <row r="32">
          <cell r="B32">
            <v>0</v>
          </cell>
        </row>
      </sheetData>
      <sheetData sheetId="4253">
        <row r="106">
          <cell r="C106">
            <v>0</v>
          </cell>
        </row>
      </sheetData>
      <sheetData sheetId="4254">
        <row r="32">
          <cell r="B32">
            <v>0</v>
          </cell>
        </row>
      </sheetData>
      <sheetData sheetId="4255">
        <row r="32">
          <cell r="B32">
            <v>0</v>
          </cell>
        </row>
      </sheetData>
      <sheetData sheetId="4256">
        <row r="32">
          <cell r="B32">
            <v>0</v>
          </cell>
        </row>
      </sheetData>
      <sheetData sheetId="4257">
        <row r="32">
          <cell r="B32">
            <v>0</v>
          </cell>
        </row>
      </sheetData>
      <sheetData sheetId="4258">
        <row r="32">
          <cell r="B32">
            <v>0</v>
          </cell>
        </row>
      </sheetData>
      <sheetData sheetId="4259">
        <row r="32">
          <cell r="B32">
            <v>0</v>
          </cell>
        </row>
      </sheetData>
      <sheetData sheetId="4260">
        <row r="106">
          <cell r="C106">
            <v>0</v>
          </cell>
        </row>
      </sheetData>
      <sheetData sheetId="4261">
        <row r="106">
          <cell r="C106">
            <v>0</v>
          </cell>
        </row>
      </sheetData>
      <sheetData sheetId="4262">
        <row r="32">
          <cell r="B32">
            <v>0</v>
          </cell>
        </row>
      </sheetData>
      <sheetData sheetId="4263">
        <row r="32">
          <cell r="B32">
            <v>0</v>
          </cell>
        </row>
      </sheetData>
      <sheetData sheetId="4264">
        <row r="32">
          <cell r="B32">
            <v>0</v>
          </cell>
        </row>
      </sheetData>
      <sheetData sheetId="4265">
        <row r="106">
          <cell r="C106">
            <v>0</v>
          </cell>
        </row>
      </sheetData>
      <sheetData sheetId="4266">
        <row r="32">
          <cell r="B32">
            <v>0</v>
          </cell>
        </row>
      </sheetData>
      <sheetData sheetId="4267"/>
      <sheetData sheetId="4268"/>
      <sheetData sheetId="4269"/>
      <sheetData sheetId="4270">
        <row r="106">
          <cell r="C106">
            <v>0</v>
          </cell>
        </row>
      </sheetData>
      <sheetData sheetId="4271">
        <row r="32">
          <cell r="B32">
            <v>0</v>
          </cell>
        </row>
      </sheetData>
      <sheetData sheetId="4272" refreshError="1"/>
      <sheetData sheetId="4273">
        <row r="32">
          <cell r="B32">
            <v>0</v>
          </cell>
        </row>
      </sheetData>
      <sheetData sheetId="4274">
        <row r="32">
          <cell r="B32">
            <v>0</v>
          </cell>
        </row>
      </sheetData>
      <sheetData sheetId="4275">
        <row r="106">
          <cell r="C106">
            <v>0</v>
          </cell>
        </row>
      </sheetData>
      <sheetData sheetId="4276">
        <row r="32">
          <cell r="B32">
            <v>0</v>
          </cell>
        </row>
      </sheetData>
      <sheetData sheetId="4277"/>
      <sheetData sheetId="4278">
        <row r="106">
          <cell r="C106">
            <v>0</v>
          </cell>
        </row>
      </sheetData>
      <sheetData sheetId="4279"/>
      <sheetData sheetId="4280">
        <row r="106">
          <cell r="C106">
            <v>0</v>
          </cell>
        </row>
      </sheetData>
      <sheetData sheetId="4281">
        <row r="106">
          <cell r="C106">
            <v>0</v>
          </cell>
        </row>
      </sheetData>
      <sheetData sheetId="4282">
        <row r="106">
          <cell r="C106">
            <v>0</v>
          </cell>
        </row>
      </sheetData>
      <sheetData sheetId="4283">
        <row r="106">
          <cell r="C106">
            <v>0</v>
          </cell>
        </row>
      </sheetData>
      <sheetData sheetId="4284">
        <row r="106">
          <cell r="C106">
            <v>0</v>
          </cell>
        </row>
      </sheetData>
      <sheetData sheetId="4285">
        <row r="106">
          <cell r="C106">
            <v>0</v>
          </cell>
        </row>
      </sheetData>
      <sheetData sheetId="4286">
        <row r="106">
          <cell r="C106">
            <v>0</v>
          </cell>
        </row>
      </sheetData>
      <sheetData sheetId="4287">
        <row r="32">
          <cell r="B32">
            <v>0</v>
          </cell>
        </row>
      </sheetData>
      <sheetData sheetId="4288"/>
      <sheetData sheetId="4289">
        <row r="106">
          <cell r="C106">
            <v>0</v>
          </cell>
        </row>
      </sheetData>
      <sheetData sheetId="4290"/>
      <sheetData sheetId="4291"/>
      <sheetData sheetId="4292"/>
      <sheetData sheetId="4293"/>
      <sheetData sheetId="4294"/>
      <sheetData sheetId="4295"/>
      <sheetData sheetId="4296">
        <row r="106">
          <cell r="C106">
            <v>0</v>
          </cell>
        </row>
      </sheetData>
      <sheetData sheetId="4297">
        <row r="32">
          <cell r="B32">
            <v>0</v>
          </cell>
        </row>
      </sheetData>
      <sheetData sheetId="4298">
        <row r="106">
          <cell r="C106">
            <v>0</v>
          </cell>
        </row>
      </sheetData>
      <sheetData sheetId="4299">
        <row r="106">
          <cell r="C106">
            <v>0</v>
          </cell>
        </row>
      </sheetData>
      <sheetData sheetId="4300">
        <row r="32">
          <cell r="B32">
            <v>0</v>
          </cell>
        </row>
      </sheetData>
      <sheetData sheetId="4301"/>
      <sheetData sheetId="4302">
        <row r="106">
          <cell r="C106">
            <v>0</v>
          </cell>
        </row>
      </sheetData>
      <sheetData sheetId="4303">
        <row r="32">
          <cell r="B32">
            <v>0</v>
          </cell>
        </row>
      </sheetData>
      <sheetData sheetId="4304">
        <row r="106">
          <cell r="C106">
            <v>0</v>
          </cell>
        </row>
      </sheetData>
      <sheetData sheetId="4305"/>
      <sheetData sheetId="4306">
        <row r="106">
          <cell r="C106">
            <v>0</v>
          </cell>
        </row>
      </sheetData>
      <sheetData sheetId="4307">
        <row r="32">
          <cell r="B32">
            <v>0</v>
          </cell>
        </row>
      </sheetData>
      <sheetData sheetId="4308">
        <row r="106">
          <cell r="C106">
            <v>0</v>
          </cell>
        </row>
      </sheetData>
      <sheetData sheetId="4309">
        <row r="106">
          <cell r="C106">
            <v>0</v>
          </cell>
        </row>
      </sheetData>
      <sheetData sheetId="4310">
        <row r="106">
          <cell r="C106">
            <v>0</v>
          </cell>
        </row>
      </sheetData>
      <sheetData sheetId="4311">
        <row r="106">
          <cell r="C106">
            <v>0</v>
          </cell>
        </row>
      </sheetData>
      <sheetData sheetId="4312">
        <row r="106">
          <cell r="C106">
            <v>0</v>
          </cell>
        </row>
      </sheetData>
      <sheetData sheetId="4313">
        <row r="32">
          <cell r="B32">
            <v>0</v>
          </cell>
        </row>
      </sheetData>
      <sheetData sheetId="4314">
        <row r="106">
          <cell r="C106">
            <v>0</v>
          </cell>
        </row>
      </sheetData>
      <sheetData sheetId="4315">
        <row r="32">
          <cell r="B32">
            <v>0</v>
          </cell>
        </row>
      </sheetData>
      <sheetData sheetId="4316">
        <row r="106">
          <cell r="C106">
            <v>0</v>
          </cell>
        </row>
      </sheetData>
      <sheetData sheetId="4317">
        <row r="106">
          <cell r="C106">
            <v>0</v>
          </cell>
        </row>
      </sheetData>
      <sheetData sheetId="4318">
        <row r="106">
          <cell r="C106">
            <v>0</v>
          </cell>
        </row>
      </sheetData>
      <sheetData sheetId="4319">
        <row r="106">
          <cell r="C106">
            <v>0</v>
          </cell>
        </row>
      </sheetData>
      <sheetData sheetId="4320">
        <row r="106">
          <cell r="C106">
            <v>0</v>
          </cell>
        </row>
      </sheetData>
      <sheetData sheetId="4321">
        <row r="106">
          <cell r="C106">
            <v>0</v>
          </cell>
        </row>
      </sheetData>
      <sheetData sheetId="4322">
        <row r="106">
          <cell r="C106">
            <v>0</v>
          </cell>
        </row>
      </sheetData>
      <sheetData sheetId="4323"/>
      <sheetData sheetId="4324">
        <row r="32">
          <cell r="B32">
            <v>0</v>
          </cell>
        </row>
      </sheetData>
      <sheetData sheetId="4325">
        <row r="106">
          <cell r="C106">
            <v>0</v>
          </cell>
        </row>
      </sheetData>
      <sheetData sheetId="4326">
        <row r="106">
          <cell r="C106">
            <v>0</v>
          </cell>
        </row>
      </sheetData>
      <sheetData sheetId="4327"/>
      <sheetData sheetId="4328">
        <row r="32">
          <cell r="B32">
            <v>0</v>
          </cell>
        </row>
      </sheetData>
      <sheetData sheetId="4329"/>
      <sheetData sheetId="4330"/>
      <sheetData sheetId="4331">
        <row r="106">
          <cell r="C106">
            <v>0</v>
          </cell>
        </row>
      </sheetData>
      <sheetData sheetId="4332" refreshError="1"/>
      <sheetData sheetId="4333">
        <row r="32">
          <cell r="B32">
            <v>0</v>
          </cell>
        </row>
      </sheetData>
      <sheetData sheetId="4334">
        <row r="106">
          <cell r="C106">
            <v>0</v>
          </cell>
        </row>
      </sheetData>
      <sheetData sheetId="4335"/>
      <sheetData sheetId="4336">
        <row r="106">
          <cell r="C106">
            <v>0</v>
          </cell>
        </row>
      </sheetData>
      <sheetData sheetId="4337">
        <row r="32">
          <cell r="B32">
            <v>0</v>
          </cell>
        </row>
      </sheetData>
      <sheetData sheetId="4338"/>
      <sheetData sheetId="4339">
        <row r="106">
          <cell r="C106">
            <v>0</v>
          </cell>
        </row>
      </sheetData>
      <sheetData sheetId="4340">
        <row r="32">
          <cell r="B32">
            <v>0</v>
          </cell>
        </row>
      </sheetData>
      <sheetData sheetId="4341">
        <row r="106">
          <cell r="C106">
            <v>0</v>
          </cell>
        </row>
      </sheetData>
      <sheetData sheetId="4342"/>
      <sheetData sheetId="4343">
        <row r="32">
          <cell r="B32">
            <v>0</v>
          </cell>
        </row>
      </sheetData>
      <sheetData sheetId="4344">
        <row r="106">
          <cell r="C106">
            <v>0</v>
          </cell>
        </row>
      </sheetData>
      <sheetData sheetId="4345">
        <row r="32">
          <cell r="B32">
            <v>0</v>
          </cell>
        </row>
      </sheetData>
      <sheetData sheetId="4346">
        <row r="106">
          <cell r="C106">
            <v>0</v>
          </cell>
        </row>
      </sheetData>
      <sheetData sheetId="4347">
        <row r="106">
          <cell r="C106">
            <v>0</v>
          </cell>
        </row>
      </sheetData>
      <sheetData sheetId="4348">
        <row r="32">
          <cell r="B32">
            <v>0</v>
          </cell>
        </row>
      </sheetData>
      <sheetData sheetId="4349">
        <row r="32">
          <cell r="B32">
            <v>0</v>
          </cell>
        </row>
      </sheetData>
      <sheetData sheetId="4350" refreshError="1"/>
      <sheetData sheetId="4351"/>
      <sheetData sheetId="4352">
        <row r="106">
          <cell r="C106">
            <v>0</v>
          </cell>
        </row>
      </sheetData>
      <sheetData sheetId="4353">
        <row r="32">
          <cell r="B32">
            <v>0</v>
          </cell>
        </row>
      </sheetData>
      <sheetData sheetId="4354">
        <row r="106">
          <cell r="C106">
            <v>0</v>
          </cell>
        </row>
      </sheetData>
      <sheetData sheetId="4355">
        <row r="106">
          <cell r="C106">
            <v>0</v>
          </cell>
        </row>
      </sheetData>
      <sheetData sheetId="4356">
        <row r="106">
          <cell r="C106">
            <v>0</v>
          </cell>
        </row>
      </sheetData>
      <sheetData sheetId="4357">
        <row r="32">
          <cell r="B32">
            <v>0</v>
          </cell>
        </row>
      </sheetData>
      <sheetData sheetId="4358"/>
      <sheetData sheetId="4359"/>
      <sheetData sheetId="4360"/>
      <sheetData sheetId="4361">
        <row r="32">
          <cell r="B32">
            <v>0</v>
          </cell>
        </row>
      </sheetData>
      <sheetData sheetId="4362">
        <row r="106">
          <cell r="C106">
            <v>0</v>
          </cell>
        </row>
      </sheetData>
      <sheetData sheetId="4363"/>
      <sheetData sheetId="4364">
        <row r="106">
          <cell r="C106">
            <v>0</v>
          </cell>
        </row>
      </sheetData>
      <sheetData sheetId="4365">
        <row r="32">
          <cell r="B32">
            <v>0</v>
          </cell>
        </row>
      </sheetData>
      <sheetData sheetId="4366"/>
      <sheetData sheetId="4367"/>
      <sheetData sheetId="4368"/>
      <sheetData sheetId="4369"/>
      <sheetData sheetId="4370"/>
      <sheetData sheetId="4371">
        <row r="32">
          <cell r="B32">
            <v>0</v>
          </cell>
        </row>
      </sheetData>
      <sheetData sheetId="4372">
        <row r="32">
          <cell r="B32">
            <v>0</v>
          </cell>
        </row>
      </sheetData>
      <sheetData sheetId="4373">
        <row r="32">
          <cell r="B32">
            <v>0</v>
          </cell>
        </row>
      </sheetData>
      <sheetData sheetId="4374">
        <row r="32">
          <cell r="B32">
            <v>0</v>
          </cell>
        </row>
      </sheetData>
      <sheetData sheetId="4375">
        <row r="32">
          <cell r="B32">
            <v>0</v>
          </cell>
        </row>
      </sheetData>
      <sheetData sheetId="4376">
        <row r="32">
          <cell r="B32">
            <v>0</v>
          </cell>
        </row>
      </sheetData>
      <sheetData sheetId="4377">
        <row r="32">
          <cell r="B32">
            <v>0</v>
          </cell>
        </row>
      </sheetData>
      <sheetData sheetId="4378">
        <row r="32">
          <cell r="B32">
            <v>0</v>
          </cell>
        </row>
      </sheetData>
      <sheetData sheetId="4379">
        <row r="32">
          <cell r="B32">
            <v>0</v>
          </cell>
        </row>
      </sheetData>
      <sheetData sheetId="4380">
        <row r="32">
          <cell r="B32">
            <v>0</v>
          </cell>
        </row>
      </sheetData>
      <sheetData sheetId="4381"/>
      <sheetData sheetId="4382">
        <row r="106">
          <cell r="C106">
            <v>0</v>
          </cell>
        </row>
      </sheetData>
      <sheetData sheetId="4383">
        <row r="32">
          <cell r="B32">
            <v>0</v>
          </cell>
        </row>
      </sheetData>
      <sheetData sheetId="4384"/>
      <sheetData sheetId="4385">
        <row r="106">
          <cell r="C106">
            <v>0</v>
          </cell>
        </row>
      </sheetData>
      <sheetData sheetId="4386">
        <row r="32">
          <cell r="B32">
            <v>0</v>
          </cell>
        </row>
      </sheetData>
      <sheetData sheetId="4387">
        <row r="32">
          <cell r="B32">
            <v>0</v>
          </cell>
        </row>
      </sheetData>
      <sheetData sheetId="4388">
        <row r="106">
          <cell r="C106">
            <v>0</v>
          </cell>
        </row>
      </sheetData>
      <sheetData sheetId="4389">
        <row r="32">
          <cell r="B32">
            <v>0</v>
          </cell>
        </row>
      </sheetData>
      <sheetData sheetId="4390"/>
      <sheetData sheetId="4391">
        <row r="106">
          <cell r="C106">
            <v>0</v>
          </cell>
        </row>
      </sheetData>
      <sheetData sheetId="4392">
        <row r="32">
          <cell r="B32">
            <v>0</v>
          </cell>
        </row>
      </sheetData>
      <sheetData sheetId="4393">
        <row r="106">
          <cell r="C106">
            <v>0</v>
          </cell>
        </row>
      </sheetData>
      <sheetData sheetId="4394"/>
      <sheetData sheetId="4395"/>
      <sheetData sheetId="4396">
        <row r="32">
          <cell r="B32">
            <v>0</v>
          </cell>
        </row>
      </sheetData>
      <sheetData sheetId="4397"/>
      <sheetData sheetId="4398"/>
      <sheetData sheetId="4399">
        <row r="32">
          <cell r="B32">
            <v>0</v>
          </cell>
        </row>
      </sheetData>
      <sheetData sheetId="4400">
        <row r="32">
          <cell r="B32">
            <v>0</v>
          </cell>
        </row>
      </sheetData>
      <sheetData sheetId="4401"/>
      <sheetData sheetId="4402">
        <row r="106">
          <cell r="C106">
            <v>0</v>
          </cell>
        </row>
      </sheetData>
      <sheetData sheetId="4403">
        <row r="106">
          <cell r="C106">
            <v>0</v>
          </cell>
        </row>
      </sheetData>
      <sheetData sheetId="4404"/>
      <sheetData sheetId="4405"/>
      <sheetData sheetId="4406"/>
      <sheetData sheetId="4407">
        <row r="106">
          <cell r="C106">
            <v>0</v>
          </cell>
        </row>
      </sheetData>
      <sheetData sheetId="4408">
        <row r="106">
          <cell r="C106">
            <v>0</v>
          </cell>
        </row>
      </sheetData>
      <sheetData sheetId="4409">
        <row r="32">
          <cell r="B32">
            <v>0</v>
          </cell>
        </row>
      </sheetData>
      <sheetData sheetId="4410">
        <row r="32">
          <cell r="B32">
            <v>0</v>
          </cell>
        </row>
      </sheetData>
      <sheetData sheetId="4411">
        <row r="32">
          <cell r="B32">
            <v>0</v>
          </cell>
        </row>
      </sheetData>
      <sheetData sheetId="4412">
        <row r="32">
          <cell r="B32">
            <v>0</v>
          </cell>
        </row>
      </sheetData>
      <sheetData sheetId="4413">
        <row r="106">
          <cell r="C106">
            <v>0</v>
          </cell>
        </row>
      </sheetData>
      <sheetData sheetId="4414">
        <row r="106">
          <cell r="C106">
            <v>0</v>
          </cell>
        </row>
      </sheetData>
      <sheetData sheetId="4415">
        <row r="106">
          <cell r="C106">
            <v>0</v>
          </cell>
        </row>
      </sheetData>
      <sheetData sheetId="4416">
        <row r="32">
          <cell r="B32">
            <v>0</v>
          </cell>
        </row>
      </sheetData>
      <sheetData sheetId="4417">
        <row r="32">
          <cell r="B32">
            <v>0</v>
          </cell>
        </row>
      </sheetData>
      <sheetData sheetId="4418">
        <row r="32">
          <cell r="B32">
            <v>0</v>
          </cell>
        </row>
      </sheetData>
      <sheetData sheetId="4419">
        <row r="32">
          <cell r="B32">
            <v>0</v>
          </cell>
        </row>
      </sheetData>
      <sheetData sheetId="4420">
        <row r="32">
          <cell r="B32">
            <v>0</v>
          </cell>
        </row>
      </sheetData>
      <sheetData sheetId="4421"/>
      <sheetData sheetId="4422"/>
      <sheetData sheetId="4423">
        <row r="32">
          <cell r="B32">
            <v>0</v>
          </cell>
        </row>
      </sheetData>
      <sheetData sheetId="4424">
        <row r="32">
          <cell r="B32">
            <v>0</v>
          </cell>
        </row>
      </sheetData>
      <sheetData sheetId="4425" refreshError="1"/>
      <sheetData sheetId="4426">
        <row r="32">
          <cell r="B32">
            <v>0</v>
          </cell>
        </row>
      </sheetData>
      <sheetData sheetId="4427">
        <row r="106">
          <cell r="C106">
            <v>0</v>
          </cell>
        </row>
      </sheetData>
      <sheetData sheetId="4428"/>
      <sheetData sheetId="4429"/>
      <sheetData sheetId="4430"/>
      <sheetData sheetId="4431">
        <row r="32">
          <cell r="B32">
            <v>0</v>
          </cell>
        </row>
      </sheetData>
      <sheetData sheetId="4432">
        <row r="32">
          <cell r="B32">
            <v>0</v>
          </cell>
        </row>
      </sheetData>
      <sheetData sheetId="4433">
        <row r="106">
          <cell r="C106">
            <v>0</v>
          </cell>
        </row>
      </sheetData>
      <sheetData sheetId="4434"/>
      <sheetData sheetId="4435">
        <row r="106">
          <cell r="C106">
            <v>0</v>
          </cell>
        </row>
      </sheetData>
      <sheetData sheetId="4436"/>
      <sheetData sheetId="4437">
        <row r="106">
          <cell r="C106">
            <v>0</v>
          </cell>
        </row>
      </sheetData>
      <sheetData sheetId="4438">
        <row r="106">
          <cell r="C106">
            <v>0</v>
          </cell>
        </row>
      </sheetData>
      <sheetData sheetId="4439" refreshError="1"/>
      <sheetData sheetId="4440">
        <row r="106">
          <cell r="C106">
            <v>0</v>
          </cell>
        </row>
      </sheetData>
      <sheetData sheetId="4441">
        <row r="106">
          <cell r="C106">
            <v>0</v>
          </cell>
        </row>
      </sheetData>
      <sheetData sheetId="4442">
        <row r="32">
          <cell r="B32">
            <v>0</v>
          </cell>
        </row>
      </sheetData>
      <sheetData sheetId="4443">
        <row r="32">
          <cell r="B32">
            <v>0</v>
          </cell>
        </row>
      </sheetData>
      <sheetData sheetId="4444">
        <row r="32">
          <cell r="B32">
            <v>0</v>
          </cell>
        </row>
      </sheetData>
      <sheetData sheetId="4445">
        <row r="32">
          <cell r="B32">
            <v>0</v>
          </cell>
        </row>
      </sheetData>
      <sheetData sheetId="4446"/>
      <sheetData sheetId="4447"/>
      <sheetData sheetId="4448">
        <row r="106">
          <cell r="C106">
            <v>0</v>
          </cell>
        </row>
      </sheetData>
      <sheetData sheetId="4449"/>
      <sheetData sheetId="4450">
        <row r="106">
          <cell r="C106">
            <v>0</v>
          </cell>
        </row>
      </sheetData>
      <sheetData sheetId="4451">
        <row r="106">
          <cell r="C106">
            <v>0</v>
          </cell>
        </row>
      </sheetData>
      <sheetData sheetId="4452">
        <row r="106">
          <cell r="C106">
            <v>0</v>
          </cell>
        </row>
      </sheetData>
      <sheetData sheetId="4453">
        <row r="106">
          <cell r="C106">
            <v>0</v>
          </cell>
        </row>
      </sheetData>
      <sheetData sheetId="4454">
        <row r="32">
          <cell r="B32">
            <v>0</v>
          </cell>
        </row>
      </sheetData>
      <sheetData sheetId="4455">
        <row r="106">
          <cell r="C106">
            <v>0</v>
          </cell>
        </row>
      </sheetData>
      <sheetData sheetId="4456">
        <row r="106">
          <cell r="C106">
            <v>0</v>
          </cell>
        </row>
      </sheetData>
      <sheetData sheetId="4457">
        <row r="106">
          <cell r="C106">
            <v>0</v>
          </cell>
        </row>
      </sheetData>
      <sheetData sheetId="4458">
        <row r="106">
          <cell r="C106">
            <v>0</v>
          </cell>
        </row>
      </sheetData>
      <sheetData sheetId="4459">
        <row r="106">
          <cell r="C106">
            <v>0</v>
          </cell>
        </row>
      </sheetData>
      <sheetData sheetId="4460"/>
      <sheetData sheetId="4461">
        <row r="106">
          <cell r="C106">
            <v>0</v>
          </cell>
        </row>
      </sheetData>
      <sheetData sheetId="4462"/>
      <sheetData sheetId="4463">
        <row r="32">
          <cell r="B32">
            <v>0</v>
          </cell>
        </row>
      </sheetData>
      <sheetData sheetId="4464">
        <row r="32">
          <cell r="B32">
            <v>0</v>
          </cell>
        </row>
      </sheetData>
      <sheetData sheetId="4465">
        <row r="32">
          <cell r="B32">
            <v>0</v>
          </cell>
        </row>
      </sheetData>
      <sheetData sheetId="4466">
        <row r="106">
          <cell r="C106">
            <v>0</v>
          </cell>
        </row>
      </sheetData>
      <sheetData sheetId="4467">
        <row r="32">
          <cell r="B32">
            <v>0</v>
          </cell>
        </row>
      </sheetData>
      <sheetData sheetId="4468">
        <row r="106">
          <cell r="C106">
            <v>0</v>
          </cell>
        </row>
      </sheetData>
      <sheetData sheetId="4469">
        <row r="32">
          <cell r="B32">
            <v>0</v>
          </cell>
        </row>
      </sheetData>
      <sheetData sheetId="4470"/>
      <sheetData sheetId="4471">
        <row r="32">
          <cell r="B32">
            <v>0</v>
          </cell>
        </row>
      </sheetData>
      <sheetData sheetId="4472"/>
      <sheetData sheetId="4473">
        <row r="32">
          <cell r="B32">
            <v>0</v>
          </cell>
        </row>
      </sheetData>
      <sheetData sheetId="4474">
        <row r="32">
          <cell r="B32">
            <v>0</v>
          </cell>
        </row>
      </sheetData>
      <sheetData sheetId="4475">
        <row r="106">
          <cell r="C106">
            <v>0</v>
          </cell>
        </row>
      </sheetData>
      <sheetData sheetId="4476"/>
      <sheetData sheetId="4477">
        <row r="106">
          <cell r="C106">
            <v>0</v>
          </cell>
        </row>
      </sheetData>
      <sheetData sheetId="4478" refreshError="1"/>
      <sheetData sheetId="4479" refreshError="1"/>
      <sheetData sheetId="4480"/>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ow r="106">
          <cell r="C106">
            <v>0</v>
          </cell>
        </row>
      </sheetData>
      <sheetData sheetId="4500" refreshError="1"/>
      <sheetData sheetId="4501" refreshError="1"/>
      <sheetData sheetId="4502">
        <row r="106">
          <cell r="C106">
            <v>0</v>
          </cell>
        </row>
      </sheetData>
      <sheetData sheetId="4503" refreshError="1"/>
      <sheetData sheetId="4504" refreshError="1"/>
      <sheetData sheetId="4505" refreshError="1"/>
      <sheetData sheetId="4506" refreshError="1"/>
      <sheetData sheetId="4507">
        <row r="32">
          <cell r="B32">
            <v>0</v>
          </cell>
        </row>
      </sheetData>
      <sheetData sheetId="4508">
        <row r="32">
          <cell r="B32">
            <v>0</v>
          </cell>
        </row>
      </sheetData>
      <sheetData sheetId="4509">
        <row r="106">
          <cell r="C106">
            <v>0</v>
          </cell>
        </row>
      </sheetData>
      <sheetData sheetId="4510">
        <row r="106">
          <cell r="C106">
            <v>0</v>
          </cell>
        </row>
      </sheetData>
      <sheetData sheetId="4511" refreshError="1"/>
      <sheetData sheetId="4512">
        <row r="106">
          <cell r="C106">
            <v>0</v>
          </cell>
        </row>
      </sheetData>
      <sheetData sheetId="4513" refreshError="1"/>
      <sheetData sheetId="4514" refreshError="1"/>
      <sheetData sheetId="4515" refreshError="1"/>
      <sheetData sheetId="4516">
        <row r="106">
          <cell r="C106">
            <v>0</v>
          </cell>
        </row>
      </sheetData>
      <sheetData sheetId="4517">
        <row r="32">
          <cell r="B32">
            <v>0</v>
          </cell>
        </row>
      </sheetData>
      <sheetData sheetId="4518">
        <row r="106">
          <cell r="C106">
            <v>0</v>
          </cell>
        </row>
      </sheetData>
      <sheetData sheetId="4519">
        <row r="32">
          <cell r="B32">
            <v>0</v>
          </cell>
        </row>
      </sheetData>
      <sheetData sheetId="4520">
        <row r="32">
          <cell r="B32">
            <v>0</v>
          </cell>
        </row>
      </sheetData>
      <sheetData sheetId="4521">
        <row r="32">
          <cell r="B32">
            <v>0</v>
          </cell>
        </row>
      </sheetData>
      <sheetData sheetId="4522">
        <row r="32">
          <cell r="B32">
            <v>0</v>
          </cell>
        </row>
      </sheetData>
      <sheetData sheetId="4523">
        <row r="32">
          <cell r="B32">
            <v>0</v>
          </cell>
        </row>
      </sheetData>
      <sheetData sheetId="4524">
        <row r="32">
          <cell r="B32">
            <v>0</v>
          </cell>
        </row>
      </sheetData>
      <sheetData sheetId="4525">
        <row r="32">
          <cell r="B32">
            <v>0</v>
          </cell>
        </row>
      </sheetData>
      <sheetData sheetId="4526" refreshError="1"/>
      <sheetData sheetId="4527">
        <row r="32">
          <cell r="B32">
            <v>0</v>
          </cell>
        </row>
      </sheetData>
      <sheetData sheetId="4528">
        <row r="32">
          <cell r="B32">
            <v>0</v>
          </cell>
        </row>
      </sheetData>
      <sheetData sheetId="4529">
        <row r="32">
          <cell r="B32">
            <v>0</v>
          </cell>
        </row>
      </sheetData>
      <sheetData sheetId="4530">
        <row r="32">
          <cell r="B32">
            <v>0</v>
          </cell>
        </row>
      </sheetData>
      <sheetData sheetId="4531">
        <row r="32">
          <cell r="B32">
            <v>0</v>
          </cell>
        </row>
      </sheetData>
      <sheetData sheetId="4532" refreshError="1"/>
      <sheetData sheetId="4533">
        <row r="32">
          <cell r="B32">
            <v>0</v>
          </cell>
        </row>
      </sheetData>
      <sheetData sheetId="4534">
        <row r="32">
          <cell r="B32">
            <v>0</v>
          </cell>
        </row>
      </sheetData>
      <sheetData sheetId="4535" refreshError="1"/>
      <sheetData sheetId="4536" refreshError="1"/>
      <sheetData sheetId="4537" refreshError="1"/>
      <sheetData sheetId="4538" refreshError="1"/>
      <sheetData sheetId="4539">
        <row r="32">
          <cell r="B32">
            <v>0</v>
          </cell>
        </row>
      </sheetData>
      <sheetData sheetId="4540" refreshError="1"/>
      <sheetData sheetId="4541">
        <row r="32">
          <cell r="B32">
            <v>0</v>
          </cell>
        </row>
      </sheetData>
      <sheetData sheetId="4542">
        <row r="32">
          <cell r="B32">
            <v>0</v>
          </cell>
        </row>
      </sheetData>
      <sheetData sheetId="4543">
        <row r="32">
          <cell r="B32">
            <v>0</v>
          </cell>
        </row>
      </sheetData>
      <sheetData sheetId="4544">
        <row r="32">
          <cell r="B32">
            <v>0</v>
          </cell>
        </row>
      </sheetData>
      <sheetData sheetId="4545" refreshError="1"/>
      <sheetData sheetId="4546" refreshError="1"/>
      <sheetData sheetId="4547" refreshError="1"/>
      <sheetData sheetId="4548" refreshError="1"/>
      <sheetData sheetId="4549" refreshError="1"/>
      <sheetData sheetId="4550">
        <row r="32">
          <cell r="B32">
            <v>0</v>
          </cell>
        </row>
      </sheetData>
      <sheetData sheetId="4551">
        <row r="32">
          <cell r="B32">
            <v>0</v>
          </cell>
        </row>
      </sheetData>
      <sheetData sheetId="4552" refreshError="1"/>
      <sheetData sheetId="4553">
        <row r="32">
          <cell r="B32">
            <v>0</v>
          </cell>
        </row>
      </sheetData>
      <sheetData sheetId="4554">
        <row r="32">
          <cell r="B32">
            <v>0</v>
          </cell>
        </row>
      </sheetData>
      <sheetData sheetId="4555">
        <row r="32">
          <cell r="B32">
            <v>0</v>
          </cell>
        </row>
      </sheetData>
      <sheetData sheetId="4556">
        <row r="32">
          <cell r="B32">
            <v>0</v>
          </cell>
        </row>
      </sheetData>
      <sheetData sheetId="4557">
        <row r="32">
          <cell r="B32">
            <v>0</v>
          </cell>
        </row>
      </sheetData>
      <sheetData sheetId="4558">
        <row r="32">
          <cell r="B32">
            <v>0</v>
          </cell>
        </row>
      </sheetData>
      <sheetData sheetId="4559">
        <row r="32">
          <cell r="B32">
            <v>0</v>
          </cell>
        </row>
      </sheetData>
      <sheetData sheetId="4560">
        <row r="32">
          <cell r="B32">
            <v>0</v>
          </cell>
        </row>
      </sheetData>
      <sheetData sheetId="4561">
        <row r="32">
          <cell r="B32">
            <v>0</v>
          </cell>
        </row>
      </sheetData>
      <sheetData sheetId="4562">
        <row r="32">
          <cell r="B32">
            <v>0</v>
          </cell>
        </row>
      </sheetData>
      <sheetData sheetId="4563">
        <row r="32">
          <cell r="B32">
            <v>0</v>
          </cell>
        </row>
      </sheetData>
      <sheetData sheetId="4564">
        <row r="32">
          <cell r="B32">
            <v>0</v>
          </cell>
        </row>
      </sheetData>
      <sheetData sheetId="4565">
        <row r="32">
          <cell r="B32">
            <v>0</v>
          </cell>
        </row>
      </sheetData>
      <sheetData sheetId="4566">
        <row r="32">
          <cell r="B32">
            <v>0</v>
          </cell>
        </row>
      </sheetData>
      <sheetData sheetId="4567">
        <row r="32">
          <cell r="B32">
            <v>0</v>
          </cell>
        </row>
      </sheetData>
      <sheetData sheetId="4568">
        <row r="32">
          <cell r="B32">
            <v>0</v>
          </cell>
        </row>
      </sheetData>
      <sheetData sheetId="4569">
        <row r="32">
          <cell r="B32">
            <v>0</v>
          </cell>
        </row>
      </sheetData>
      <sheetData sheetId="4570">
        <row r="32">
          <cell r="B32">
            <v>0</v>
          </cell>
        </row>
      </sheetData>
      <sheetData sheetId="4571">
        <row r="32">
          <cell r="B32">
            <v>0</v>
          </cell>
        </row>
      </sheetData>
      <sheetData sheetId="4572">
        <row r="32">
          <cell r="B32">
            <v>0</v>
          </cell>
        </row>
      </sheetData>
      <sheetData sheetId="4573" refreshError="1"/>
      <sheetData sheetId="4574" refreshError="1"/>
      <sheetData sheetId="4575">
        <row r="106">
          <cell r="C106">
            <v>0</v>
          </cell>
        </row>
      </sheetData>
      <sheetData sheetId="4576">
        <row r="32">
          <cell r="B32">
            <v>0</v>
          </cell>
        </row>
      </sheetData>
      <sheetData sheetId="4577">
        <row r="32">
          <cell r="B32">
            <v>0</v>
          </cell>
        </row>
      </sheetData>
      <sheetData sheetId="4578">
        <row r="32">
          <cell r="B32">
            <v>0</v>
          </cell>
        </row>
      </sheetData>
      <sheetData sheetId="4579">
        <row r="32">
          <cell r="B32">
            <v>0</v>
          </cell>
        </row>
      </sheetData>
      <sheetData sheetId="4580">
        <row r="32">
          <cell r="B32">
            <v>0</v>
          </cell>
        </row>
      </sheetData>
      <sheetData sheetId="4581" refreshError="1"/>
      <sheetData sheetId="4582">
        <row r="106">
          <cell r="C106">
            <v>0</v>
          </cell>
        </row>
      </sheetData>
      <sheetData sheetId="4583">
        <row r="32">
          <cell r="B32">
            <v>0</v>
          </cell>
        </row>
      </sheetData>
      <sheetData sheetId="4584">
        <row r="32">
          <cell r="B32">
            <v>0</v>
          </cell>
        </row>
      </sheetData>
      <sheetData sheetId="4585">
        <row r="32">
          <cell r="B32">
            <v>0</v>
          </cell>
        </row>
      </sheetData>
      <sheetData sheetId="4586">
        <row r="32">
          <cell r="B32">
            <v>0</v>
          </cell>
        </row>
      </sheetData>
      <sheetData sheetId="4587">
        <row r="32">
          <cell r="B32">
            <v>0</v>
          </cell>
        </row>
      </sheetData>
      <sheetData sheetId="4588">
        <row r="32">
          <cell r="B32">
            <v>0</v>
          </cell>
        </row>
      </sheetData>
      <sheetData sheetId="4589">
        <row r="32">
          <cell r="B32">
            <v>0</v>
          </cell>
        </row>
      </sheetData>
      <sheetData sheetId="4590">
        <row r="32">
          <cell r="B32">
            <v>0</v>
          </cell>
        </row>
      </sheetData>
      <sheetData sheetId="4591">
        <row r="32">
          <cell r="B32">
            <v>0</v>
          </cell>
        </row>
      </sheetData>
      <sheetData sheetId="4592">
        <row r="32">
          <cell r="B32">
            <v>0</v>
          </cell>
        </row>
      </sheetData>
      <sheetData sheetId="4593">
        <row r="32">
          <cell r="B32">
            <v>0</v>
          </cell>
        </row>
      </sheetData>
      <sheetData sheetId="4594">
        <row r="32">
          <cell r="B32">
            <v>0</v>
          </cell>
        </row>
      </sheetData>
      <sheetData sheetId="4595">
        <row r="32">
          <cell r="B32">
            <v>0</v>
          </cell>
        </row>
      </sheetData>
      <sheetData sheetId="4596">
        <row r="32">
          <cell r="B32">
            <v>0</v>
          </cell>
        </row>
      </sheetData>
      <sheetData sheetId="4597">
        <row r="32">
          <cell r="B32">
            <v>0</v>
          </cell>
        </row>
      </sheetData>
      <sheetData sheetId="4598">
        <row r="32">
          <cell r="B32">
            <v>0</v>
          </cell>
        </row>
      </sheetData>
      <sheetData sheetId="4599">
        <row r="32">
          <cell r="B32">
            <v>0</v>
          </cell>
        </row>
      </sheetData>
      <sheetData sheetId="4600">
        <row r="32">
          <cell r="B32">
            <v>0</v>
          </cell>
        </row>
      </sheetData>
      <sheetData sheetId="4601">
        <row r="32">
          <cell r="B32">
            <v>0</v>
          </cell>
        </row>
      </sheetData>
      <sheetData sheetId="4602">
        <row r="32">
          <cell r="B32">
            <v>0</v>
          </cell>
        </row>
      </sheetData>
      <sheetData sheetId="4603">
        <row r="32">
          <cell r="B32">
            <v>0</v>
          </cell>
        </row>
      </sheetData>
      <sheetData sheetId="4604" refreshError="1"/>
      <sheetData sheetId="4605" refreshError="1"/>
      <sheetData sheetId="4606">
        <row r="32">
          <cell r="B32">
            <v>0</v>
          </cell>
        </row>
      </sheetData>
      <sheetData sheetId="4607">
        <row r="32">
          <cell r="B32">
            <v>0</v>
          </cell>
        </row>
      </sheetData>
      <sheetData sheetId="4608">
        <row r="32">
          <cell r="B32">
            <v>0</v>
          </cell>
        </row>
      </sheetData>
      <sheetData sheetId="4609">
        <row r="32">
          <cell r="B32">
            <v>0</v>
          </cell>
        </row>
      </sheetData>
      <sheetData sheetId="4610">
        <row r="32">
          <cell r="B32">
            <v>0</v>
          </cell>
        </row>
      </sheetData>
      <sheetData sheetId="4611">
        <row r="32">
          <cell r="B32">
            <v>0</v>
          </cell>
        </row>
      </sheetData>
      <sheetData sheetId="4612">
        <row r="32">
          <cell r="B32">
            <v>0</v>
          </cell>
        </row>
      </sheetData>
      <sheetData sheetId="4613">
        <row r="32">
          <cell r="B32">
            <v>0</v>
          </cell>
        </row>
      </sheetData>
      <sheetData sheetId="4614">
        <row r="32">
          <cell r="B32">
            <v>0</v>
          </cell>
        </row>
      </sheetData>
      <sheetData sheetId="4615">
        <row r="32">
          <cell r="B32">
            <v>0</v>
          </cell>
        </row>
      </sheetData>
      <sheetData sheetId="4616">
        <row r="32">
          <cell r="B32">
            <v>0</v>
          </cell>
        </row>
      </sheetData>
      <sheetData sheetId="4617">
        <row r="32">
          <cell r="B32">
            <v>0</v>
          </cell>
        </row>
      </sheetData>
      <sheetData sheetId="4618" refreshError="1"/>
      <sheetData sheetId="4619">
        <row r="32">
          <cell r="B32">
            <v>0</v>
          </cell>
        </row>
      </sheetData>
      <sheetData sheetId="4620">
        <row r="32">
          <cell r="B32">
            <v>0</v>
          </cell>
        </row>
      </sheetData>
      <sheetData sheetId="4621">
        <row r="32">
          <cell r="B32">
            <v>0</v>
          </cell>
        </row>
      </sheetData>
      <sheetData sheetId="4622">
        <row r="32">
          <cell r="B32">
            <v>0</v>
          </cell>
        </row>
      </sheetData>
      <sheetData sheetId="4623" refreshError="1"/>
      <sheetData sheetId="4624">
        <row r="32">
          <cell r="B32">
            <v>0</v>
          </cell>
        </row>
      </sheetData>
      <sheetData sheetId="4625">
        <row r="32">
          <cell r="B32">
            <v>0</v>
          </cell>
        </row>
      </sheetData>
      <sheetData sheetId="4626">
        <row r="32">
          <cell r="B32">
            <v>0</v>
          </cell>
        </row>
      </sheetData>
      <sheetData sheetId="4627">
        <row r="32">
          <cell r="B32">
            <v>0</v>
          </cell>
        </row>
      </sheetData>
      <sheetData sheetId="4628">
        <row r="32">
          <cell r="B32">
            <v>0</v>
          </cell>
        </row>
      </sheetData>
      <sheetData sheetId="4629">
        <row r="32">
          <cell r="B32">
            <v>0</v>
          </cell>
        </row>
      </sheetData>
      <sheetData sheetId="4630">
        <row r="32">
          <cell r="B32">
            <v>0</v>
          </cell>
        </row>
      </sheetData>
      <sheetData sheetId="4631">
        <row r="32">
          <cell r="B32">
            <v>0</v>
          </cell>
        </row>
      </sheetData>
      <sheetData sheetId="4632">
        <row r="32">
          <cell r="B32">
            <v>0</v>
          </cell>
        </row>
      </sheetData>
      <sheetData sheetId="4633">
        <row r="32">
          <cell r="B32">
            <v>0</v>
          </cell>
        </row>
      </sheetData>
      <sheetData sheetId="4634">
        <row r="32">
          <cell r="B32">
            <v>0</v>
          </cell>
        </row>
      </sheetData>
      <sheetData sheetId="4635">
        <row r="32">
          <cell r="B32">
            <v>0</v>
          </cell>
        </row>
      </sheetData>
      <sheetData sheetId="4636">
        <row r="32">
          <cell r="B32">
            <v>0</v>
          </cell>
        </row>
      </sheetData>
      <sheetData sheetId="4637">
        <row r="32">
          <cell r="B32">
            <v>0</v>
          </cell>
        </row>
      </sheetData>
      <sheetData sheetId="4638">
        <row r="32">
          <cell r="B32">
            <v>0</v>
          </cell>
        </row>
      </sheetData>
      <sheetData sheetId="4639">
        <row r="32">
          <cell r="B32">
            <v>0</v>
          </cell>
        </row>
      </sheetData>
      <sheetData sheetId="4640">
        <row r="32">
          <cell r="B32">
            <v>0</v>
          </cell>
        </row>
      </sheetData>
      <sheetData sheetId="4641">
        <row r="32">
          <cell r="B32">
            <v>0</v>
          </cell>
        </row>
      </sheetData>
      <sheetData sheetId="4642">
        <row r="32">
          <cell r="B32">
            <v>0</v>
          </cell>
        </row>
      </sheetData>
      <sheetData sheetId="4643">
        <row r="32">
          <cell r="B32">
            <v>0</v>
          </cell>
        </row>
      </sheetData>
      <sheetData sheetId="4644">
        <row r="32">
          <cell r="B32">
            <v>0</v>
          </cell>
        </row>
      </sheetData>
      <sheetData sheetId="4645">
        <row r="32">
          <cell r="B32">
            <v>0</v>
          </cell>
        </row>
      </sheetData>
      <sheetData sheetId="4646">
        <row r="32">
          <cell r="B32">
            <v>0</v>
          </cell>
        </row>
      </sheetData>
      <sheetData sheetId="4647">
        <row r="32">
          <cell r="B32">
            <v>0</v>
          </cell>
        </row>
      </sheetData>
      <sheetData sheetId="4648">
        <row r="32">
          <cell r="B32">
            <v>0</v>
          </cell>
        </row>
      </sheetData>
      <sheetData sheetId="4649">
        <row r="32">
          <cell r="B32">
            <v>0</v>
          </cell>
        </row>
      </sheetData>
      <sheetData sheetId="4650">
        <row r="32">
          <cell r="B32">
            <v>0</v>
          </cell>
        </row>
      </sheetData>
      <sheetData sheetId="4651">
        <row r="32">
          <cell r="B32">
            <v>0</v>
          </cell>
        </row>
      </sheetData>
      <sheetData sheetId="4652">
        <row r="32">
          <cell r="B32">
            <v>0</v>
          </cell>
        </row>
      </sheetData>
      <sheetData sheetId="4653">
        <row r="32">
          <cell r="B32">
            <v>0</v>
          </cell>
        </row>
      </sheetData>
      <sheetData sheetId="4654">
        <row r="32">
          <cell r="B32">
            <v>0</v>
          </cell>
        </row>
      </sheetData>
      <sheetData sheetId="4655">
        <row r="32">
          <cell r="B32">
            <v>0</v>
          </cell>
        </row>
      </sheetData>
      <sheetData sheetId="4656">
        <row r="32">
          <cell r="B32">
            <v>0</v>
          </cell>
        </row>
      </sheetData>
      <sheetData sheetId="4657">
        <row r="32">
          <cell r="B32">
            <v>0</v>
          </cell>
        </row>
      </sheetData>
      <sheetData sheetId="4658">
        <row r="32">
          <cell r="B32">
            <v>0</v>
          </cell>
        </row>
      </sheetData>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ow r="106">
          <cell r="C106">
            <v>0</v>
          </cell>
        </row>
      </sheetData>
      <sheetData sheetId="4710" refreshError="1"/>
      <sheetData sheetId="4711" refreshError="1"/>
      <sheetData sheetId="4712">
        <row r="106">
          <cell r="C106">
            <v>0</v>
          </cell>
        </row>
      </sheetData>
      <sheetData sheetId="4713" refreshError="1"/>
      <sheetData sheetId="4714" refreshError="1"/>
      <sheetData sheetId="4715">
        <row r="106">
          <cell r="C106">
            <v>0</v>
          </cell>
        </row>
      </sheetData>
      <sheetData sheetId="4716" refreshError="1"/>
      <sheetData sheetId="4717" refreshError="1"/>
      <sheetData sheetId="4718" refreshError="1"/>
      <sheetData sheetId="4719" refreshError="1"/>
      <sheetData sheetId="4720">
        <row r="32">
          <cell r="B32">
            <v>0</v>
          </cell>
        </row>
      </sheetData>
      <sheetData sheetId="4721"/>
      <sheetData sheetId="4722" refreshError="1"/>
      <sheetData sheetId="4723" refreshError="1"/>
      <sheetData sheetId="4724" refreshError="1"/>
      <sheetData sheetId="4725" refreshError="1"/>
      <sheetData sheetId="4726" refreshError="1"/>
      <sheetData sheetId="4727" refreshError="1"/>
      <sheetData sheetId="4728"/>
      <sheetData sheetId="4729"/>
      <sheetData sheetId="4730" refreshError="1"/>
      <sheetData sheetId="4731"/>
      <sheetData sheetId="4732"/>
      <sheetData sheetId="4733">
        <row r="106">
          <cell r="C106">
            <v>0</v>
          </cell>
        </row>
      </sheetData>
      <sheetData sheetId="4734">
        <row r="106">
          <cell r="C106">
            <v>0</v>
          </cell>
        </row>
      </sheetData>
      <sheetData sheetId="4735">
        <row r="106">
          <cell r="C106">
            <v>0</v>
          </cell>
        </row>
      </sheetData>
      <sheetData sheetId="4736" refreshError="1"/>
      <sheetData sheetId="4737">
        <row r="106">
          <cell r="C106">
            <v>0</v>
          </cell>
        </row>
      </sheetData>
      <sheetData sheetId="4738" refreshError="1"/>
      <sheetData sheetId="4739">
        <row r="106">
          <cell r="C106">
            <v>0</v>
          </cell>
        </row>
      </sheetData>
      <sheetData sheetId="4740" refreshError="1"/>
      <sheetData sheetId="4741">
        <row r="106">
          <cell r="C106">
            <v>0</v>
          </cell>
        </row>
      </sheetData>
      <sheetData sheetId="4742" refreshError="1"/>
      <sheetData sheetId="4743" refreshError="1"/>
      <sheetData sheetId="4744" refreshError="1"/>
      <sheetData sheetId="4745" refreshError="1"/>
      <sheetData sheetId="4746" refreshError="1"/>
      <sheetData sheetId="4747">
        <row r="106">
          <cell r="C106">
            <v>0</v>
          </cell>
        </row>
      </sheetData>
      <sheetData sheetId="4748"/>
      <sheetData sheetId="4749" refreshError="1"/>
      <sheetData sheetId="4750" refreshError="1"/>
      <sheetData sheetId="4751"/>
      <sheetData sheetId="4752"/>
      <sheetData sheetId="4753" refreshError="1"/>
      <sheetData sheetId="4754" refreshError="1"/>
      <sheetData sheetId="4755"/>
      <sheetData sheetId="4756" refreshError="1"/>
      <sheetData sheetId="4757" refreshError="1"/>
      <sheetData sheetId="4758" refreshError="1"/>
      <sheetData sheetId="4759" refreshError="1"/>
      <sheetData sheetId="4760" refreshError="1"/>
      <sheetData sheetId="4761"/>
      <sheetData sheetId="4762"/>
      <sheetData sheetId="4763"/>
      <sheetData sheetId="4764" refreshError="1"/>
      <sheetData sheetId="4765" refreshError="1"/>
      <sheetData sheetId="4766">
        <row r="106">
          <cell r="C106">
            <v>0</v>
          </cell>
        </row>
      </sheetData>
      <sheetData sheetId="4767" refreshError="1"/>
      <sheetData sheetId="4768">
        <row r="106">
          <cell r="C106">
            <v>0</v>
          </cell>
        </row>
      </sheetData>
      <sheetData sheetId="4769">
        <row r="106">
          <cell r="C106">
            <v>0</v>
          </cell>
        </row>
      </sheetData>
      <sheetData sheetId="4770">
        <row r="32">
          <cell r="B32">
            <v>0</v>
          </cell>
        </row>
      </sheetData>
      <sheetData sheetId="4771" refreshError="1"/>
      <sheetData sheetId="4772" refreshError="1"/>
      <sheetData sheetId="4773" refreshError="1"/>
      <sheetData sheetId="4774">
        <row r="106">
          <cell r="C106">
            <v>0</v>
          </cell>
        </row>
      </sheetData>
      <sheetData sheetId="4775" refreshError="1"/>
      <sheetData sheetId="4776">
        <row r="32">
          <cell r="B32">
            <v>0</v>
          </cell>
        </row>
      </sheetData>
      <sheetData sheetId="4777">
        <row r="32">
          <cell r="B32">
            <v>0</v>
          </cell>
        </row>
      </sheetData>
      <sheetData sheetId="4778">
        <row r="32">
          <cell r="B32">
            <v>0</v>
          </cell>
        </row>
      </sheetData>
      <sheetData sheetId="4779">
        <row r="32">
          <cell r="B32">
            <v>0</v>
          </cell>
        </row>
      </sheetData>
      <sheetData sheetId="4780">
        <row r="32">
          <cell r="B32">
            <v>0</v>
          </cell>
        </row>
      </sheetData>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sheetData sheetId="4799" refreshError="1"/>
      <sheetData sheetId="4800">
        <row r="32">
          <cell r="B32">
            <v>0</v>
          </cell>
        </row>
      </sheetData>
      <sheetData sheetId="4801">
        <row r="106">
          <cell r="C106">
            <v>0</v>
          </cell>
        </row>
      </sheetData>
      <sheetData sheetId="4802"/>
      <sheetData sheetId="4803" refreshError="1"/>
      <sheetData sheetId="4804" refreshError="1"/>
      <sheetData sheetId="4805" refreshError="1"/>
      <sheetData sheetId="4806" refreshError="1"/>
      <sheetData sheetId="4807" refreshError="1"/>
      <sheetData sheetId="4808" refreshError="1"/>
      <sheetData sheetId="4809" refreshError="1"/>
      <sheetData sheetId="4810"/>
      <sheetData sheetId="4811">
        <row r="106">
          <cell r="C106">
            <v>0</v>
          </cell>
        </row>
      </sheetData>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ow r="32">
          <cell r="B32">
            <v>0</v>
          </cell>
        </row>
      </sheetData>
      <sheetData sheetId="4838" refreshError="1"/>
      <sheetData sheetId="4839">
        <row r="32">
          <cell r="B32">
            <v>0</v>
          </cell>
        </row>
      </sheetData>
      <sheetData sheetId="4840">
        <row r="32">
          <cell r="B32">
            <v>0</v>
          </cell>
        </row>
      </sheetData>
      <sheetData sheetId="4841">
        <row r="32">
          <cell r="B32">
            <v>0</v>
          </cell>
        </row>
      </sheetData>
      <sheetData sheetId="4842" refreshError="1"/>
      <sheetData sheetId="4843">
        <row r="32">
          <cell r="B32">
            <v>0</v>
          </cell>
        </row>
      </sheetData>
      <sheetData sheetId="4844" refreshError="1"/>
      <sheetData sheetId="4845" refreshError="1"/>
      <sheetData sheetId="4846">
        <row r="32">
          <cell r="B32">
            <v>0</v>
          </cell>
        </row>
      </sheetData>
      <sheetData sheetId="4847" refreshError="1"/>
      <sheetData sheetId="4848" refreshError="1"/>
      <sheetData sheetId="4849" refreshError="1"/>
      <sheetData sheetId="4850" refreshError="1"/>
      <sheetData sheetId="4851" refreshError="1"/>
      <sheetData sheetId="4852">
        <row r="32">
          <cell r="B32">
            <v>0</v>
          </cell>
        </row>
      </sheetData>
      <sheetData sheetId="4853">
        <row r="106">
          <cell r="C106">
            <v>0</v>
          </cell>
        </row>
      </sheetData>
      <sheetData sheetId="4854"/>
      <sheetData sheetId="4855">
        <row r="106">
          <cell r="C106">
            <v>0</v>
          </cell>
        </row>
      </sheetData>
      <sheetData sheetId="4856">
        <row r="106">
          <cell r="C106">
            <v>0</v>
          </cell>
        </row>
      </sheetData>
      <sheetData sheetId="4857"/>
      <sheetData sheetId="4858" refreshError="1"/>
      <sheetData sheetId="4859" refreshError="1"/>
      <sheetData sheetId="4860"/>
      <sheetData sheetId="4861"/>
      <sheetData sheetId="4862">
        <row r="32">
          <cell r="B32">
            <v>0</v>
          </cell>
        </row>
      </sheetData>
      <sheetData sheetId="4863"/>
      <sheetData sheetId="4864" refreshError="1"/>
      <sheetData sheetId="4865" refreshError="1"/>
      <sheetData sheetId="4866" refreshError="1"/>
      <sheetData sheetId="4867" refreshError="1"/>
      <sheetData sheetId="4868">
        <row r="32">
          <cell r="B32">
            <v>0</v>
          </cell>
        </row>
      </sheetData>
      <sheetData sheetId="4869">
        <row r="106">
          <cell r="C106">
            <v>0</v>
          </cell>
        </row>
      </sheetData>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sheetData sheetId="4904"/>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ow r="106">
          <cell r="C106">
            <v>0</v>
          </cell>
        </row>
      </sheetData>
      <sheetData sheetId="4944" refreshError="1"/>
      <sheetData sheetId="4945">
        <row r="106">
          <cell r="C106">
            <v>0</v>
          </cell>
        </row>
      </sheetData>
      <sheetData sheetId="4946">
        <row r="106">
          <cell r="C106">
            <v>0</v>
          </cell>
        </row>
      </sheetData>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ow r="32">
          <cell r="B32">
            <v>0</v>
          </cell>
        </row>
      </sheetData>
      <sheetData sheetId="4963">
        <row r="106">
          <cell r="C106">
            <v>0</v>
          </cell>
        </row>
      </sheetData>
      <sheetData sheetId="4964">
        <row r="106">
          <cell r="C106">
            <v>0</v>
          </cell>
        </row>
      </sheetData>
      <sheetData sheetId="4965"/>
      <sheetData sheetId="4966">
        <row r="106">
          <cell r="C106">
            <v>0</v>
          </cell>
        </row>
      </sheetData>
      <sheetData sheetId="4967"/>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ow r="106">
          <cell r="C106">
            <v>0</v>
          </cell>
        </row>
      </sheetData>
      <sheetData sheetId="4983" refreshError="1"/>
      <sheetData sheetId="4984">
        <row r="106">
          <cell r="C106">
            <v>0</v>
          </cell>
        </row>
      </sheetData>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ow r="32">
          <cell r="B32">
            <v>0</v>
          </cell>
        </row>
      </sheetData>
      <sheetData sheetId="5056">
        <row r="32">
          <cell r="B32">
            <v>0</v>
          </cell>
        </row>
      </sheetData>
      <sheetData sheetId="5057">
        <row r="32">
          <cell r="B32">
            <v>0</v>
          </cell>
        </row>
      </sheetData>
      <sheetData sheetId="5058">
        <row r="106">
          <cell r="C106">
            <v>0</v>
          </cell>
        </row>
      </sheetData>
      <sheetData sheetId="5059">
        <row r="32">
          <cell r="B32">
            <v>0</v>
          </cell>
        </row>
      </sheetData>
      <sheetData sheetId="5060">
        <row r="32">
          <cell r="B32">
            <v>0</v>
          </cell>
        </row>
      </sheetData>
      <sheetData sheetId="5061" refreshError="1"/>
      <sheetData sheetId="5062" refreshError="1"/>
      <sheetData sheetId="5063" refreshError="1"/>
      <sheetData sheetId="5064">
        <row r="106">
          <cell r="C106">
            <v>0</v>
          </cell>
        </row>
      </sheetData>
      <sheetData sheetId="5065">
        <row r="106">
          <cell r="C106">
            <v>0</v>
          </cell>
        </row>
      </sheetData>
      <sheetData sheetId="5066">
        <row r="106">
          <cell r="C106">
            <v>0</v>
          </cell>
        </row>
      </sheetData>
      <sheetData sheetId="5067">
        <row r="32">
          <cell r="B32">
            <v>0</v>
          </cell>
        </row>
      </sheetData>
      <sheetData sheetId="5068">
        <row r="32">
          <cell r="B32">
            <v>0</v>
          </cell>
        </row>
      </sheetData>
      <sheetData sheetId="5069">
        <row r="32">
          <cell r="B32">
            <v>0</v>
          </cell>
        </row>
      </sheetData>
      <sheetData sheetId="5070">
        <row r="32">
          <cell r="B32">
            <v>0</v>
          </cell>
        </row>
      </sheetData>
      <sheetData sheetId="5071">
        <row r="32">
          <cell r="B32">
            <v>0</v>
          </cell>
        </row>
      </sheetData>
      <sheetData sheetId="5072" refreshError="1"/>
      <sheetData sheetId="5073" refreshError="1"/>
      <sheetData sheetId="5074" refreshError="1"/>
      <sheetData sheetId="5075" refreshError="1"/>
      <sheetData sheetId="5076" refreshError="1"/>
      <sheetData sheetId="5077" refreshError="1"/>
      <sheetData sheetId="5078">
        <row r="32">
          <cell r="B32">
            <v>0</v>
          </cell>
        </row>
      </sheetData>
      <sheetData sheetId="5079" refreshError="1"/>
      <sheetData sheetId="5080" refreshError="1"/>
      <sheetData sheetId="5081" refreshError="1"/>
      <sheetData sheetId="5082">
        <row r="32">
          <cell r="B32">
            <v>0</v>
          </cell>
        </row>
      </sheetData>
      <sheetData sheetId="5083" refreshError="1"/>
      <sheetData sheetId="5084" refreshError="1"/>
      <sheetData sheetId="5085" refreshError="1"/>
      <sheetData sheetId="5086">
        <row r="106">
          <cell r="C106">
            <v>0</v>
          </cell>
        </row>
      </sheetData>
      <sheetData sheetId="5087" refreshError="1"/>
      <sheetData sheetId="5088">
        <row r="32">
          <cell r="B32">
            <v>0</v>
          </cell>
        </row>
      </sheetData>
      <sheetData sheetId="5089" refreshError="1"/>
      <sheetData sheetId="5090" refreshError="1"/>
      <sheetData sheetId="5091" refreshError="1"/>
      <sheetData sheetId="5092" refreshError="1"/>
      <sheetData sheetId="5093" refreshError="1"/>
      <sheetData sheetId="5094" refreshError="1"/>
      <sheetData sheetId="5095" refreshError="1"/>
      <sheetData sheetId="5096">
        <row r="32">
          <cell r="B32">
            <v>0</v>
          </cell>
        </row>
      </sheetData>
      <sheetData sheetId="5097" refreshError="1"/>
      <sheetData sheetId="5098" refreshError="1"/>
      <sheetData sheetId="5099">
        <row r="32">
          <cell r="B32">
            <v>0</v>
          </cell>
        </row>
      </sheetData>
      <sheetData sheetId="5100">
        <row r="32">
          <cell r="B32">
            <v>0</v>
          </cell>
        </row>
      </sheetData>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ow r="32">
          <cell r="B32">
            <v>0</v>
          </cell>
        </row>
      </sheetData>
      <sheetData sheetId="5110" refreshError="1"/>
      <sheetData sheetId="5111" refreshError="1"/>
      <sheetData sheetId="5112" refreshError="1"/>
      <sheetData sheetId="5113" refreshError="1"/>
      <sheetData sheetId="5114" refreshError="1"/>
      <sheetData sheetId="5115" refreshError="1"/>
      <sheetData sheetId="5116">
        <row r="106">
          <cell r="C106">
            <v>0</v>
          </cell>
        </row>
      </sheetData>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sheetData sheetId="5204" refreshError="1"/>
      <sheetData sheetId="5205" refreshError="1"/>
      <sheetData sheetId="5206" refreshError="1"/>
      <sheetData sheetId="5207" refreshError="1"/>
      <sheetData sheetId="5208"/>
      <sheetData sheetId="5209" refreshError="1"/>
      <sheetData sheetId="5210" refreshError="1"/>
      <sheetData sheetId="5211">
        <row r="32">
          <cell r="B32">
            <v>0</v>
          </cell>
        </row>
      </sheetData>
      <sheetData sheetId="5212">
        <row r="106">
          <cell r="C106">
            <v>0</v>
          </cell>
        </row>
      </sheetData>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ow r="106">
          <cell r="C106">
            <v>0</v>
          </cell>
        </row>
      </sheetData>
      <sheetData sheetId="5243" refreshError="1"/>
      <sheetData sheetId="5244" refreshError="1"/>
      <sheetData sheetId="5245" refreshError="1"/>
      <sheetData sheetId="5246" refreshError="1"/>
      <sheetData sheetId="5247">
        <row r="106">
          <cell r="C106">
            <v>0</v>
          </cell>
        </row>
      </sheetData>
      <sheetData sheetId="5248">
        <row r="32">
          <cell r="B32">
            <v>0</v>
          </cell>
        </row>
      </sheetData>
      <sheetData sheetId="5249">
        <row r="32">
          <cell r="B32">
            <v>0</v>
          </cell>
        </row>
      </sheetData>
      <sheetData sheetId="5250">
        <row r="106">
          <cell r="C106">
            <v>0</v>
          </cell>
        </row>
      </sheetData>
      <sheetData sheetId="5251">
        <row r="32">
          <cell r="B32">
            <v>0</v>
          </cell>
        </row>
      </sheetData>
      <sheetData sheetId="5252">
        <row r="32">
          <cell r="B32">
            <v>0</v>
          </cell>
        </row>
      </sheetData>
      <sheetData sheetId="5253">
        <row r="32">
          <cell r="B32">
            <v>0</v>
          </cell>
        </row>
      </sheetData>
      <sheetData sheetId="5254">
        <row r="106">
          <cell r="C106">
            <v>0</v>
          </cell>
        </row>
      </sheetData>
      <sheetData sheetId="5255">
        <row r="32">
          <cell r="B32">
            <v>0</v>
          </cell>
        </row>
      </sheetData>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ow r="32">
          <cell r="B32">
            <v>0</v>
          </cell>
        </row>
      </sheetData>
      <sheetData sheetId="5316">
        <row r="106">
          <cell r="C106">
            <v>0</v>
          </cell>
        </row>
      </sheetData>
      <sheetData sheetId="5317">
        <row r="106">
          <cell r="C106">
            <v>0</v>
          </cell>
        </row>
      </sheetData>
      <sheetData sheetId="5318"/>
      <sheetData sheetId="5319">
        <row r="106">
          <cell r="C106">
            <v>0</v>
          </cell>
        </row>
      </sheetData>
      <sheetData sheetId="5320">
        <row r="106">
          <cell r="C106">
            <v>0</v>
          </cell>
        </row>
      </sheetData>
      <sheetData sheetId="5321"/>
      <sheetData sheetId="5322">
        <row r="106">
          <cell r="C106">
            <v>0</v>
          </cell>
        </row>
      </sheetData>
      <sheetData sheetId="5323">
        <row r="106">
          <cell r="C106">
            <v>0</v>
          </cell>
        </row>
      </sheetData>
      <sheetData sheetId="5324" refreshError="1"/>
      <sheetData sheetId="5325" refreshError="1"/>
      <sheetData sheetId="5326" refreshError="1"/>
      <sheetData sheetId="5327" refreshError="1"/>
      <sheetData sheetId="5328"/>
      <sheetData sheetId="5329"/>
      <sheetData sheetId="5330" refreshError="1"/>
      <sheetData sheetId="5331" refreshError="1"/>
      <sheetData sheetId="5332"/>
      <sheetData sheetId="5333" refreshError="1"/>
      <sheetData sheetId="5334">
        <row r="106">
          <cell r="C106">
            <v>0</v>
          </cell>
        </row>
      </sheetData>
      <sheetData sheetId="5335">
        <row r="32">
          <cell r="B32">
            <v>0</v>
          </cell>
        </row>
      </sheetData>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ow r="106">
          <cell r="C106">
            <v>0</v>
          </cell>
        </row>
      </sheetData>
      <sheetData sheetId="5351">
        <row r="106">
          <cell r="C106">
            <v>0</v>
          </cell>
        </row>
      </sheetData>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sheetData sheetId="538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ow r="32">
          <cell r="B32">
            <v>0</v>
          </cell>
        </row>
      </sheetData>
      <sheetData sheetId="5392"/>
      <sheetData sheetId="5393">
        <row r="106">
          <cell r="C106">
            <v>0</v>
          </cell>
        </row>
      </sheetData>
      <sheetData sheetId="5394" refreshError="1"/>
      <sheetData sheetId="5395" refreshError="1"/>
      <sheetData sheetId="5396"/>
      <sheetData sheetId="5397"/>
      <sheetData sheetId="5398"/>
      <sheetData sheetId="5399"/>
      <sheetData sheetId="5400">
        <row r="32">
          <cell r="B32">
            <v>0</v>
          </cell>
        </row>
      </sheetData>
      <sheetData sheetId="5401">
        <row r="32">
          <cell r="B32">
            <v>0</v>
          </cell>
        </row>
      </sheetData>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ow r="106">
          <cell r="C106">
            <v>0</v>
          </cell>
        </row>
      </sheetData>
      <sheetData sheetId="5478" refreshError="1"/>
      <sheetData sheetId="5479">
        <row r="106">
          <cell r="C106">
            <v>0</v>
          </cell>
        </row>
      </sheetData>
      <sheetData sheetId="5480">
        <row r="106">
          <cell r="C106">
            <v>0</v>
          </cell>
        </row>
      </sheetData>
      <sheetData sheetId="5481" refreshError="1"/>
      <sheetData sheetId="5482" refreshError="1"/>
      <sheetData sheetId="5483"/>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ow r="32">
          <cell r="B32">
            <v>0</v>
          </cell>
        </row>
      </sheetData>
      <sheetData sheetId="5540">
        <row r="32">
          <cell r="B32">
            <v>0</v>
          </cell>
        </row>
      </sheetData>
      <sheetData sheetId="5541">
        <row r="106">
          <cell r="C106">
            <v>0</v>
          </cell>
        </row>
      </sheetData>
      <sheetData sheetId="5542">
        <row r="32">
          <cell r="B32">
            <v>0</v>
          </cell>
        </row>
      </sheetData>
      <sheetData sheetId="5543">
        <row r="106">
          <cell r="C106">
            <v>0</v>
          </cell>
        </row>
      </sheetData>
      <sheetData sheetId="5544">
        <row r="106">
          <cell r="C106">
            <v>0</v>
          </cell>
        </row>
      </sheetData>
      <sheetData sheetId="5545">
        <row r="106">
          <cell r="C106">
            <v>0</v>
          </cell>
        </row>
      </sheetData>
      <sheetData sheetId="5546">
        <row r="106">
          <cell r="C106">
            <v>0</v>
          </cell>
        </row>
      </sheetData>
      <sheetData sheetId="5547">
        <row r="106">
          <cell r="C106">
            <v>0</v>
          </cell>
        </row>
      </sheetData>
      <sheetData sheetId="5548"/>
      <sheetData sheetId="5549">
        <row r="32">
          <cell r="B32">
            <v>0</v>
          </cell>
        </row>
      </sheetData>
      <sheetData sheetId="5550"/>
      <sheetData sheetId="5551"/>
      <sheetData sheetId="5552">
        <row r="106">
          <cell r="C106">
            <v>0</v>
          </cell>
        </row>
      </sheetData>
      <sheetData sheetId="5553"/>
      <sheetData sheetId="5554"/>
      <sheetData sheetId="5555">
        <row r="106">
          <cell r="C106">
            <v>0</v>
          </cell>
        </row>
      </sheetData>
      <sheetData sheetId="5556"/>
      <sheetData sheetId="5557"/>
      <sheetData sheetId="5558"/>
      <sheetData sheetId="5559"/>
      <sheetData sheetId="5560">
        <row r="106">
          <cell r="C106">
            <v>0</v>
          </cell>
        </row>
      </sheetData>
      <sheetData sheetId="5561"/>
      <sheetData sheetId="5562"/>
      <sheetData sheetId="5563">
        <row r="32">
          <cell r="B32">
            <v>0</v>
          </cell>
        </row>
      </sheetData>
      <sheetData sheetId="5564"/>
      <sheetData sheetId="5565"/>
      <sheetData sheetId="5566"/>
      <sheetData sheetId="5567"/>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sheetData sheetId="5637"/>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ow r="106">
          <cell r="C106">
            <v>0</v>
          </cell>
        </row>
      </sheetData>
      <sheetData sheetId="5653"/>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sheetData sheetId="5694"/>
      <sheetData sheetId="5695"/>
      <sheetData sheetId="5696"/>
      <sheetData sheetId="5697"/>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sheetData sheetId="5713"/>
      <sheetData sheetId="5714" refreshError="1"/>
      <sheetData sheetId="5715" refreshError="1"/>
      <sheetData sheetId="5716" refreshError="1"/>
      <sheetData sheetId="5717"/>
      <sheetData sheetId="5718"/>
      <sheetData sheetId="5719"/>
      <sheetData sheetId="5720"/>
      <sheetData sheetId="5721"/>
      <sheetData sheetId="5722"/>
      <sheetData sheetId="5723"/>
      <sheetData sheetId="5724"/>
      <sheetData sheetId="5725" refreshError="1"/>
      <sheetData sheetId="5726"/>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ow r="106">
          <cell r="C106">
            <v>0</v>
          </cell>
        </row>
      </sheetData>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ow r="106">
          <cell r="C106">
            <v>0</v>
          </cell>
        </row>
      </sheetData>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sheetData sheetId="6498" refreshError="1"/>
      <sheetData sheetId="6499" refreshError="1"/>
      <sheetData sheetId="6500" refreshError="1"/>
      <sheetData sheetId="6501" refreshError="1"/>
      <sheetData sheetId="6502" refreshError="1"/>
      <sheetData sheetId="6503" refreshError="1"/>
      <sheetData sheetId="6504" refreshError="1"/>
      <sheetData sheetId="6505"/>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sheetData sheetId="6650" refreshError="1"/>
      <sheetData sheetId="6651"/>
      <sheetData sheetId="6652"/>
      <sheetData sheetId="6653"/>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sheetData sheetId="6759"/>
      <sheetData sheetId="6760"/>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sheetData sheetId="6915" refreshError="1"/>
      <sheetData sheetId="6916">
        <row r="106">
          <cell r="C106">
            <v>0</v>
          </cell>
        </row>
      </sheetData>
      <sheetData sheetId="6917"/>
      <sheetData sheetId="6918"/>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sheetData sheetId="6956"/>
      <sheetData sheetId="6957"/>
      <sheetData sheetId="6958"/>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sheetData sheetId="7157"/>
      <sheetData sheetId="7158"/>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sheetData sheetId="7168"/>
      <sheetData sheetId="7169"/>
      <sheetData sheetId="7170"/>
      <sheetData sheetId="7171"/>
      <sheetData sheetId="7172"/>
      <sheetData sheetId="7173"/>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sheetData sheetId="7193"/>
      <sheetData sheetId="7194"/>
      <sheetData sheetId="7195"/>
      <sheetData sheetId="7196"/>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BQ(RAB)"/>
      <sheetName val="BQ(RAB) (2)"/>
      <sheetName val="BQ(RAB) (3)"/>
      <sheetName val="BQ1"/>
      <sheetName val="BQ2"/>
      <sheetName val="JADWAL(1)"/>
      <sheetName val="JADWAL(2)"/>
      <sheetName val="Item8"/>
      <sheetName val="sket"/>
      <sheetName val="adukan "/>
      <sheetName val="HL"/>
      <sheetName val="BU"/>
      <sheetName val="plester"/>
      <sheetName val="Item7"/>
      <sheetName val="rutinBahu"/>
      <sheetName val="Item10"/>
      <sheetName val="Item1"/>
      <sheetName val="Item4"/>
      <sheetName val="Item6"/>
      <sheetName val="rekap"/>
      <sheetName val="Hotmix"/>
      <sheetName val="Analisa Alat"/>
      <sheetName val="Elemen"/>
      <sheetName val="Item3"/>
      <sheetName val="Idle"/>
      <sheetName val="Pas.batu"/>
      <sheetName val="Crusher"/>
      <sheetName val="Proses"/>
      <sheetName val="Alat Kudus"/>
      <sheetName val="Kap.Alat"/>
      <sheetName val="ATB(T)"/>
      <sheetName val="ac4CM(T)"/>
      <sheetName val="SKETSA"/>
      <sheetName val="BAHAN"/>
      <sheetName val="upah"/>
      <sheetName val="ALAT"/>
      <sheetName val="alatnonbuas"/>
      <sheetName val="PNWRN"/>
      <sheetName val="Sheet1"/>
      <sheetName val="vICTOR"/>
      <sheetName val="CCO"/>
      <sheetName val="BQ(RAB)_(2)"/>
      <sheetName val="BQ(RAB)_(3)"/>
      <sheetName val="adukan_"/>
      <sheetName val="Analisa_Alat"/>
      <sheetName val="Pas_batu"/>
      <sheetName val="Alat_Kudus"/>
      <sheetName val="Kap_Alat"/>
      <sheetName val="Analisa SNI STANDART "/>
      <sheetName val="H.Satuan"/>
      <sheetName val="data"/>
      <sheetName val="Analisa"/>
      <sheetName val="HRG BAHAN &amp; UPAH okk"/>
      <sheetName val="Analis Kusen okk"/>
      <sheetName val="PriceList"/>
      <sheetName val="Fill this out first..."/>
      <sheetName val="Fill this out first___"/>
      <sheetName val="DAF-2"/>
      <sheetName val="SBDY"/>
      <sheetName val="A"/>
      <sheetName val="PLUMBING"/>
      <sheetName val="BAG-2"/>
      <sheetName val="DAF_2"/>
      <sheetName val="JAN"/>
      <sheetName val="FAKTOR"/>
      <sheetName val="KH-Q1,Q2,01"/>
      <sheetName val="Pipe"/>
      <sheetName val="RFP009"/>
      <sheetName val="Cover"/>
      <sheetName val="DAFTAR_8"/>
      <sheetName val="TOTAL"/>
      <sheetName val="DAFTAR 7"/>
      <sheetName val="Material"/>
      <sheetName val="Cover Daf-2"/>
      <sheetName val="product"/>
      <sheetName val="Har-sat-dasr"/>
      <sheetName val="BoQ"/>
      <sheetName val="Perm. Test"/>
      <sheetName val="H_Satuan"/>
      <sheetName val="struktur tdk dipakai"/>
      <sheetName val="WI"/>
      <sheetName val="Pt"/>
      <sheetName val="Elektrikal"/>
      <sheetName val="LO"/>
      <sheetName val="Breakdown"/>
      <sheetName val="harsat"/>
      <sheetName val="HARGA BAHAN"/>
      <sheetName val="IN OUT"/>
      <sheetName val="PEMBESIAN BALOK tukang (2)"/>
      <sheetName val="HSD"/>
      <sheetName val="BTL-Bau"/>
      <sheetName val="Management"/>
      <sheetName val="D _ W sizes"/>
      <sheetName val="AnalisaSIPIL RIIL RAP"/>
      <sheetName val="HRG BHN"/>
      <sheetName val="EQT-ESTN"/>
      <sheetName val="BQ ARS"/>
      <sheetName val="Spec ME"/>
      <sheetName val="1. BQ"/>
      <sheetName val="Ch"/>
      <sheetName val="Uraian Teknis"/>
      <sheetName val="Cal_Slab_Admin"/>
      <sheetName val="Master 1.0"/>
      <sheetName val="Listrik"/>
      <sheetName val="Jembatan I"/>
      <sheetName val="MASTER"/>
      <sheetName val="Vibro_Roller"/>
      <sheetName val="SITE-E"/>
      <sheetName val="Rekap Prelim"/>
      <sheetName val="DAF-1"/>
      <sheetName val="name"/>
      <sheetName val="HARGA MATERIAL"/>
      <sheetName val="gvl"/>
      <sheetName val="ganda"/>
      <sheetName val="Analisa RAP"/>
      <sheetName val="Back-Up"/>
      <sheetName val="B - Norelec"/>
      <sheetName val="Harga Bahan &amp; Upah "/>
      <sheetName val="C. Analisa "/>
      <sheetName val="rab lt 2 bo"/>
      <sheetName val="I_KAMAR"/>
      <sheetName val="Man Power _ Comp"/>
      <sheetName val="Meth"/>
      <sheetName val="AN-E"/>
      <sheetName val="P-late"/>
      <sheetName val="Cashflow"/>
      <sheetName val="概総括1"/>
      <sheetName val="Harsat Upah"/>
      <sheetName val="BQ(RAB)_(2)1"/>
      <sheetName val="BQ(RAB)_(3)1"/>
      <sheetName val="adukan_1"/>
      <sheetName val="Analisa_Alat1"/>
      <sheetName val="Pas_batu1"/>
      <sheetName val="Alat_Kudus1"/>
      <sheetName val="Kap_Alat1"/>
      <sheetName val="H_Satuan1"/>
      <sheetName val="Analisa_SNI_STANDART_"/>
      <sheetName val="Fill_this_out_first___"/>
      <sheetName val="Fill_this_out_first___1"/>
      <sheetName val="HRG_BAHAN_&amp;_UPAH_okk"/>
      <sheetName val="Analis_Kusen_okk"/>
      <sheetName val="Cover_Daf-2"/>
      <sheetName val="BQ_ARS"/>
      <sheetName val="Spec_ME"/>
      <sheetName val="HSATUAN"/>
      <sheetName val="UTILITAS"/>
      <sheetName val="S_Suramadu"/>
      <sheetName val="COST"/>
      <sheetName val="Harga Satuan"/>
      <sheetName val="List Material"/>
      <sheetName val="Rkp"/>
      <sheetName val="AN-ME"/>
      <sheetName val="Konfirm"/>
      <sheetName val="MAP"/>
      <sheetName val="BQ"/>
      <sheetName val="2. BQ"/>
      <sheetName val="Analisa 2"/>
      <sheetName val="FINISHING"/>
      <sheetName val="1"/>
      <sheetName val="Ana. PU"/>
      <sheetName val="SCH"/>
      <sheetName val="ANALISA railing"/>
      <sheetName val="INDEX"/>
      <sheetName val="Cover Daf_2"/>
      <sheetName val="DIV2"/>
      <sheetName val="Rekap_elban"/>
      <sheetName val="rekap mekanikal"/>
      <sheetName val="GEDUNG-A"/>
      <sheetName val="1.19"/>
      <sheetName val="TOWN"/>
      <sheetName val="MU"/>
      <sheetName val="AnalisaSIPIL RIIL"/>
      <sheetName val="Format Report-for analysis only"/>
      <sheetName val="XREF"/>
      <sheetName val="산근"/>
      <sheetName val="ALL"/>
      <sheetName val="Man Power &amp; Comp"/>
      <sheetName val="NAMES"/>
      <sheetName val="Up &amp; bhn"/>
      <sheetName val="표지"/>
      <sheetName val="9DHSDBU"/>
      <sheetName val="MC_strp CoDa "/>
      <sheetName val="MAT'L LIST"/>
      <sheetName val="2. MVAC R1"/>
      <sheetName val="AHSbj"/>
      <sheetName val="rate"/>
      <sheetName val="ANALISA-HST"/>
      <sheetName val="RAB"/>
      <sheetName val="Analisa Upah &amp; Bahan Plum"/>
      <sheetName val="dasar"/>
      <sheetName val="Pricing"/>
      <sheetName val="HARSAT-lain"/>
      <sheetName val="HARSAT-tanah"/>
      <sheetName val="HARSAT-lhn"/>
      <sheetName val="Master Edit"/>
      <sheetName val="basic_price"/>
      <sheetName val="pml"/>
      <sheetName val="3.Sch_ch"/>
      <sheetName val="S-Curve"/>
      <sheetName val="DK&amp;H"/>
      <sheetName val="Conn. Lib"/>
      <sheetName val="Currency"/>
      <sheetName val="Agregat Halus &amp; Kasar"/>
      <sheetName val="pivot"/>
      <sheetName val="KEBALAT"/>
      <sheetName val="Koefisien"/>
      <sheetName val="RAB-2006-Total"/>
      <sheetName val="UBA"/>
      <sheetName val="sdm"/>
      <sheetName val="ES-PARK"/>
      <sheetName val="ES_PARK"/>
      <sheetName val="3.1"/>
      <sheetName val="Fin Sum"/>
      <sheetName val="SEX"/>
      <sheetName val="Off + Wh"/>
      <sheetName val="A-11 Steel Str"/>
      <sheetName val="A-03 Pile"/>
      <sheetName val="BasicPrice"/>
      <sheetName val="srtberkas"/>
      <sheetName val="???1"/>
      <sheetName val="BQ Detail"/>
      <sheetName val="Por"/>
      <sheetName val="3-DIV5"/>
      <sheetName val="JPC Breakdown Price"/>
      <sheetName val="gal"/>
      <sheetName val="TABEL"/>
      <sheetName val="Harga Upah+Bahan"/>
      <sheetName val="B Q 2007"/>
      <sheetName val="Volume 1"/>
      <sheetName val="HB me"/>
      <sheetName val="Posisi Biaya"/>
      <sheetName val="C_Flow"/>
      <sheetName val="BD Div-2 sd 7.6"/>
      <sheetName val=" schedule AMD-2 Rev III"/>
      <sheetName val="Str BT"/>
      <sheetName val="GRAND TOTAL"/>
      <sheetName val="Sumda1"/>
      <sheetName val="MUTASI"/>
      <sheetName val="Bangunan Utama B"/>
      <sheetName val="405BQBAK-ME 26 bakrie"/>
      <sheetName val="Kegiatan"/>
      <sheetName val="H. Satuan"/>
      <sheetName val="01A- RAB"/>
      <sheetName val="304-06"/>
      <sheetName val="Daftar Upah"/>
      <sheetName val="UPAHBAHAN"/>
      <sheetName val="FAK"/>
      <sheetName val="Hrg"/>
      <sheetName val="3.4-PIPE"/>
      <sheetName val="ana_str"/>
      <sheetName val="RAB.SEKRETARIAT (1)"/>
      <sheetName val="REKAP TOTAL"/>
      <sheetName val="Kurva S (barch-bulanan-25)"/>
      <sheetName val="DAFTAR HARGA"/>
      <sheetName val="harga dasar"/>
      <sheetName val="bialangsung"/>
      <sheetName val="JDE-522444"/>
      <sheetName val="D 5243-ARAMCO"/>
      <sheetName val="D-4801 OXY"/>
      <sheetName val="Galian batu"/>
      <sheetName val="jobhist"/>
      <sheetName val="SAT-DAS"/>
      <sheetName val="U. div 2"/>
      <sheetName val="WS"/>
      <sheetName val="Public Area"/>
      <sheetName val="Time Schedule"/>
      <sheetName val="."/>
      <sheetName val="%"/>
      <sheetName val="Indirect"/>
      <sheetName val="BM"/>
      <sheetName val="??"/>
      <sheetName val="PEMBESIAN_BALOK_tukang_(2)"/>
      <sheetName val="struktur_tdk_dipakai"/>
      <sheetName val="HRG_BHN"/>
      <sheetName val="HARGA_BAHAN"/>
      <sheetName val="Man_Power___Comp"/>
      <sheetName val="HARGA_MATERIAL"/>
      <sheetName val="Rekap_Prelim"/>
      <sheetName val="DAFTAR_7"/>
      <sheetName val="AnalisaSIPIL_RIIL_RAP"/>
      <sheetName val="Harsat_Upah"/>
      <sheetName val="D___W_sizes"/>
      <sheetName val="B_-_Norelec"/>
      <sheetName val="rab_lt_2_bo"/>
      <sheetName val="A-11_Steel_Str"/>
      <sheetName val="A-03_Pile"/>
      <sheetName val="Cover_Daf_2"/>
      <sheetName val="Jembatan_I"/>
      <sheetName val="C__Analisa_"/>
      <sheetName val="IN_OUT"/>
      <sheetName val="AHS"/>
      <sheetName val="HRGA SATUAN UPAH-BAHAN"/>
      <sheetName val="RAB PKD "/>
      <sheetName val="HPS"/>
      <sheetName val="VCV_BE_TONG"/>
      <sheetName val="CHITIET VL_NC"/>
      <sheetName val="1.1 ALAT TULIS KANTOR"/>
      <sheetName val="unit price"/>
      <sheetName val="Rekapitulasi"/>
      <sheetName val="rab me (by owner) "/>
      <sheetName val="BQ (by owner)"/>
      <sheetName val="rab me (fisik)"/>
      <sheetName val="BAG_2"/>
      <sheetName val="Sat~Bahu"/>
      <sheetName val="PAD-F"/>
      <sheetName val="RAP"/>
      <sheetName val="HB "/>
      <sheetName val="MAT'L LLIST"/>
      <sheetName val="HB"/>
      <sheetName val="Pag_hal"/>
      <sheetName val="fr BS"/>
      <sheetName val="Blk-Mnl"/>
      <sheetName val="Klm-Mnl"/>
      <sheetName val="AC"/>
      <sheetName val="2.2 BQ"/>
      <sheetName val="SELISIH HARGA"/>
      <sheetName val="Sales"/>
      <sheetName val="H-SAT(noprint)"/>
      <sheetName val="D7(1)"/>
      <sheetName val="analisa hor"/>
      <sheetName val="Sub"/>
      <sheetName val="DESBT"/>
      <sheetName val="Isolasi Luar Dalam"/>
      <sheetName val="Isolasi Luar"/>
      <sheetName val="Struktur"/>
      <sheetName val="Monitoring Progres"/>
      <sheetName val="RKP PLUMBING"/>
      <sheetName val="PPh 22"/>
      <sheetName val="Ope FC"/>
      <sheetName val="Sheet2"/>
      <sheetName val="BQ.Rekapitulasi  Akhir"/>
      <sheetName val="Lamp_V"/>
      <sheetName val="Fire Alarm"/>
      <sheetName val="Mall"/>
      <sheetName val="汇总"/>
      <sheetName val="harga"/>
      <sheetName val="REGISTRATION"/>
      <sheetName val="OIF"/>
      <sheetName val="플랜트 설치"/>
      <sheetName val="RM IA"/>
      <sheetName val="Connections"/>
      <sheetName val="DWTables"/>
      <sheetName val="Pg2"/>
      <sheetName val="BOQ Full"/>
      <sheetName val="D-base"/>
      <sheetName val="Eng_Hrs (HO)"/>
      <sheetName val="351BQMCN"/>
      <sheetName val="钢筋"/>
      <sheetName val="Eng_Hrs"/>
      <sheetName val="RAB &amp; RCO OWNER VERS."/>
      <sheetName val="DIV.2"/>
      <sheetName val="Sat"/>
      <sheetName val="NP"/>
      <sheetName val="GRAFIK "/>
      <sheetName val="BQ23"/>
      <sheetName val="BQ25"/>
      <sheetName val="Analisa Harsat"/>
      <sheetName val="PENAWARAN"/>
      <sheetName val="D &amp; W sizes"/>
      <sheetName val="Sumber Daya"/>
      <sheetName val="Kuantitas &amp; Harga"/>
      <sheetName val="Prices-600"/>
      <sheetName val="fill in first"/>
      <sheetName val="STR(CANCEL)"/>
      <sheetName val="PP-8000AB"/>
      <sheetName val="Daf 1"/>
      <sheetName val="cal belakang"/>
      <sheetName val="SUM,EC"/>
      <sheetName val="GRADASI KELAS A (2)"/>
      <sheetName val="timbunan pilihan"/>
      <sheetName val="S-QD5"/>
      <sheetName val="Dft. Hrg Bahan"/>
      <sheetName val="Hrg_Sat"/>
      <sheetName val="Perhit.Alat"/>
      <sheetName val="FORM"/>
      <sheetName val="WT-LIST"/>
      <sheetName val="Alat   Master"/>
      <sheetName val="Alat  Jembatan"/>
      <sheetName val="BQ(RAB)_(2)2"/>
      <sheetName val="BQ(RAB)_(3)2"/>
      <sheetName val="adukan_2"/>
      <sheetName val="Analisa_Alat2"/>
      <sheetName val="Pas_batu2"/>
      <sheetName val="Alat_Kudus2"/>
      <sheetName val="Kap_Alat2"/>
      <sheetName val="H_Satuan2"/>
      <sheetName val="Analisa_SNI_STANDART_1"/>
      <sheetName val="HRG_BAHAN_&amp;_UPAH_okk1"/>
      <sheetName val="Analis_Kusen_okk1"/>
      <sheetName val="Fill_this_out_first___2"/>
      <sheetName val="Fill_this_out_first___3"/>
      <sheetName val="Cover_Daf-21"/>
      <sheetName val="Perm__Test"/>
      <sheetName val="BQ_ARS1"/>
      <sheetName val="Spec_ME1"/>
      <sheetName val="1__BQ"/>
      <sheetName val="Master_1_0"/>
      <sheetName val="Harga_Bahan_&amp;_Upah_"/>
      <sheetName val="Uraian_Teknis"/>
      <sheetName val="Analisa_RAP"/>
      <sheetName val="Ana__PU"/>
      <sheetName val="Harga_Satuan"/>
      <sheetName val="1_19"/>
      <sheetName val="Analisa_Upah_&amp;_Bahan_Plum"/>
      <sheetName val="MC_strp_CoDa_"/>
      <sheetName val="Format_Report-for_analysis_only"/>
      <sheetName val="Man_Power_&amp;_Comp"/>
      <sheetName val="2__BQ"/>
      <sheetName val="Analisa_2"/>
      <sheetName val="Volume_1"/>
      <sheetName val="MAT'L_LIST"/>
      <sheetName val="Harga_Upah+Bahan"/>
      <sheetName val="B_Q_2007"/>
      <sheetName val="ANALISA_railing"/>
      <sheetName val="Master_Edit"/>
      <sheetName val="3_Sch_ch"/>
      <sheetName val="rekap_mekanikal"/>
      <sheetName val="AnalisaSIPIL_RIIL"/>
      <sheetName val="Up_&amp;_bhn"/>
      <sheetName val="2__MVAC_R1"/>
      <sheetName val="Bangunan_Utama_B"/>
      <sheetName val="Conn__Lib"/>
      <sheetName val="Agregat_Halus_&amp;_Kasar"/>
      <sheetName val="Rekap Biaya"/>
      <sheetName val="DHrg"/>
      <sheetName val="#REF"/>
      <sheetName val="Bill of Qty MEP"/>
      <sheetName val="ANGGARAN"/>
      <sheetName val="rINCIAN"/>
      <sheetName val="Markup"/>
      <sheetName val="1.2.용역비"/>
      <sheetName val="Equity"/>
      <sheetName val="G-Alat"/>
      <sheetName val="공정계획(내부계획25%,내부w.f)"/>
      <sheetName val="DashB"/>
      <sheetName val="MPU"/>
      <sheetName val="AnalisaSIPIL_RIIL_RAP1"/>
      <sheetName val="PEMBESIAN_BALOK_tukang_(2)1"/>
      <sheetName val="DAFTAR_71"/>
      <sheetName val="HRG_BHN1"/>
      <sheetName val="Rekap_Prelim1"/>
      <sheetName val="HARGA_MATERIAL1"/>
      <sheetName val="HARGA_BAHAN1"/>
      <sheetName val="struktur_tdk_dipakai1"/>
      <sheetName val="B_-_Norelec1"/>
      <sheetName val="Jembatan_I1"/>
      <sheetName val="C__Analisa_1"/>
      <sheetName val="IN_OUT1"/>
      <sheetName val="D___W_sizes1"/>
      <sheetName val="rab_lt_2_bo1"/>
      <sheetName val="GRAND_TOTAL"/>
      <sheetName val="Man_Power___Comp1"/>
      <sheetName val="Harsat_Upah1"/>
      <sheetName val="Str_BT"/>
      <sheetName val="Posisi_Biaya"/>
      <sheetName val="BD_Div-2_sd_7_6"/>
      <sheetName val="Cover_Daf_21"/>
      <sheetName val="405BQBAK-ME_26_bakrie"/>
      <sheetName val="_schedule_AMD-2_Rev_III"/>
      <sheetName val="Off_+_Wh"/>
      <sheetName val="List_Material"/>
      <sheetName val="H__Satuan"/>
      <sheetName val="A-11_Steel_Str1"/>
      <sheetName val="A-03_Pile1"/>
      <sheetName val="01A-_RAB"/>
      <sheetName val="Daftar_Upah"/>
      <sheetName val="3_1"/>
      <sheetName val="Fin_Sum"/>
      <sheetName val="3_4-PIPE"/>
      <sheetName val="REKAP_TOTAL"/>
      <sheetName val="RAB_SEKRETARIAT_(1)"/>
      <sheetName val="Kurva_S_(barch-bulanan-25)"/>
      <sheetName val="PPh_22"/>
      <sheetName val="2_2_BQ"/>
      <sheetName val="Galian_batu"/>
      <sheetName val="unit_price"/>
      <sheetName val="BQ_Detail"/>
      <sheetName val="D_5243-ARAMCO"/>
      <sheetName val="D-4801_OXY"/>
      <sheetName val="DAFTAR_HARGA"/>
      <sheetName val="JPC_Breakdown_Price"/>
      <sheetName val="HB_me"/>
      <sheetName val="_"/>
      <sheetName val="HRGA_SATUAN_UPAH-BAHAN"/>
      <sheetName val="Time_Schedule"/>
      <sheetName val="CHITIET_VL_NC"/>
      <sheetName val="rab_me_(by_owner)_"/>
      <sheetName val="BQ_(by_owner)"/>
      <sheetName val="rab_me_(fisik)"/>
      <sheetName val="HB_"/>
      <sheetName val="MAT'L_LLIST"/>
      <sheetName val="Public_Area"/>
      <sheetName val="U__div_2"/>
      <sheetName val="harga_dasar"/>
      <sheetName val="Analisa_Harsat"/>
      <sheetName val="Sumber_Daya"/>
      <sheetName val="Kuantitas_&amp;_Harga"/>
      <sheetName val="1_2_용역비"/>
      <sheetName val="Eng_Hrs_(HO)"/>
      <sheetName val="SELISIH_HARGA"/>
      <sheetName val="Fire_Alarm"/>
      <sheetName val="fr_BS"/>
      <sheetName val="BQ(RAB)_(2)3"/>
      <sheetName val="BQ(RAB)_(3)3"/>
      <sheetName val="adukan_3"/>
      <sheetName val="Analisa_Alat3"/>
      <sheetName val="Pas_batu3"/>
      <sheetName val="Alat_Kudus3"/>
      <sheetName val="Kap_Alat3"/>
      <sheetName val="H_Satuan3"/>
      <sheetName val="Analisa_SNI_STANDART_2"/>
      <sheetName val="Fill_this_out_first___4"/>
      <sheetName val="Fill_this_out_first___5"/>
      <sheetName val="Cover_Daf-22"/>
      <sheetName val="BQ_ARS2"/>
      <sheetName val="Spec_ME2"/>
      <sheetName val="HRG_BAHAN_&amp;_UPAH_okk2"/>
      <sheetName val="Analis_Kusen_okk2"/>
      <sheetName val="AnalisaSIPIL_RIIL_RAP2"/>
      <sheetName val="PEMBESIAN_BALOK_tukang_(2)2"/>
      <sheetName val="DAFTAR_72"/>
      <sheetName val="HRG_BHN2"/>
      <sheetName val="Rekap_Prelim2"/>
      <sheetName val="HARGA_MATERIAL2"/>
      <sheetName val="HARGA_BAHAN2"/>
      <sheetName val="struktur_tdk_dipakai2"/>
      <sheetName val="B_-_Norelec2"/>
      <sheetName val="Jembatan_I2"/>
      <sheetName val="C__Analisa_2"/>
      <sheetName val="1_191"/>
      <sheetName val="Master_1_01"/>
      <sheetName val="Analisa_21"/>
      <sheetName val="ANALISA_railing1"/>
      <sheetName val="IN_OUT2"/>
      <sheetName val="D___W_sizes2"/>
      <sheetName val="Perm__Test1"/>
      <sheetName val="2__BQ1"/>
      <sheetName val="Harga_Bahan_&amp;_Upah_1"/>
      <sheetName val="rab_lt_2_bo2"/>
      <sheetName val="Man_Power_&amp;_Comp1"/>
      <sheetName val="GRAND_TOTAL1"/>
      <sheetName val="Analisa_RAP1"/>
      <sheetName val="Man_Power___Comp2"/>
      <sheetName val="Harsat_Upah2"/>
      <sheetName val="Str_BT1"/>
      <sheetName val="Posisi_Biaya1"/>
      <sheetName val="Conn__Lib1"/>
      <sheetName val="BD_Div-2_sd_7_61"/>
      <sheetName val="Harga_Satuan1"/>
      <sheetName val="AnalisaSIPIL_RIIL1"/>
      <sheetName val="Ana__PU1"/>
      <sheetName val="rekap_mekanikal1"/>
      <sheetName val="Agregat_Halus_&amp;_Kasar1"/>
      <sheetName val="Cover_Daf_22"/>
      <sheetName val="405BQBAK-ME_26_bakrie1"/>
      <sheetName val="Format_Report-for_analysis_onl1"/>
      <sheetName val="Volume_11"/>
      <sheetName val="_schedule_AMD-2_Rev_III1"/>
      <sheetName val="MAT'L_LIST1"/>
      <sheetName val="2__MVAC_R11"/>
      <sheetName val="Off_+_Wh1"/>
      <sheetName val="Up_&amp;_bhn1"/>
      <sheetName val="List_Material1"/>
      <sheetName val="Uraian_Teknis1"/>
      <sheetName val="MC_strp_CoDa_1"/>
      <sheetName val="H__Satuan1"/>
      <sheetName val="A-11_Steel_Str2"/>
      <sheetName val="A-03_Pile2"/>
      <sheetName val="1__BQ1"/>
      <sheetName val="01A-_RAB1"/>
      <sheetName val="Daftar_Upah1"/>
      <sheetName val="Analisa_Upah_&amp;_Bahan_Plum1"/>
      <sheetName val="3_11"/>
      <sheetName val="Fin_Sum1"/>
      <sheetName val="3_4-PIPE1"/>
      <sheetName val="Harga_Upah+Bahan1"/>
      <sheetName val="B_Q_20071"/>
      <sheetName val="REKAP_TOTAL1"/>
      <sheetName val="RAB_SEKRETARIAT_(1)1"/>
      <sheetName val="Kurva_S_(barch-bulanan-25)1"/>
      <sheetName val="3_Sch_ch1"/>
      <sheetName val="Master_Edit1"/>
      <sheetName val="PPh_221"/>
      <sheetName val="2_2_BQ1"/>
      <sheetName val="Galian_batu1"/>
      <sheetName val="unit_price1"/>
      <sheetName val="BQ_Detail1"/>
      <sheetName val="D_5243-ARAMCO1"/>
      <sheetName val="D-4801_OXY1"/>
      <sheetName val="DAFTAR_HARGA1"/>
      <sheetName val="JPC_Breakdown_Price1"/>
      <sheetName val="HB_me1"/>
      <sheetName val="_1"/>
      <sheetName val="HRGA_SATUAN_UPAH-BAHAN1"/>
      <sheetName val="Bangunan_Utama_B1"/>
      <sheetName val="Time_Schedule1"/>
      <sheetName val="CHITIET_VL_NC1"/>
      <sheetName val="rab_me_(by_owner)_1"/>
      <sheetName val="BQ_(by_owner)1"/>
      <sheetName val="rab_me_(fisik)1"/>
      <sheetName val="HB_1"/>
      <sheetName val="MAT'L_LLIST1"/>
      <sheetName val="Public_Area1"/>
      <sheetName val="U__div_21"/>
      <sheetName val="harga_dasar1"/>
      <sheetName val="Analisa_Harsat1"/>
      <sheetName val="Sumber_Daya1"/>
      <sheetName val="Kuantitas_&amp;_Harga1"/>
      <sheetName val="1_2_용역비1"/>
      <sheetName val="Eng_Hrs_(HO)1"/>
      <sheetName val="REKAP-STR"/>
      <sheetName val="DRUP (ASLI)"/>
      <sheetName val="___1"/>
      <sheetName val="Harsat Bahan"/>
      <sheetName val="Kalibrasi Mock (2)"/>
      <sheetName val="Scope of work"/>
      <sheetName val="B-Utama"/>
      <sheetName val="Luar"/>
      <sheetName val="Office"/>
      <sheetName val="Baja"/>
      <sheetName val="Utility"/>
      <sheetName val="tam-kur sipil"/>
      <sheetName val="tam-kur baja"/>
      <sheetName val="ME"/>
      <sheetName val="Preliminary"/>
      <sheetName val="har.sat"/>
      <sheetName val="M'trl Baja"/>
      <sheetName val="analbj"/>
      <sheetName val="UPAH KERJA"/>
      <sheetName val="EXTERNAL"/>
      <sheetName val="Paint"/>
      <sheetName val="Pintu"/>
      <sheetName val="Door"/>
      <sheetName val="Scope_of_work"/>
      <sheetName val="tam-kur_sipil"/>
      <sheetName val="tam-kur_baja"/>
      <sheetName val="har_sat"/>
      <sheetName val="M'trl_Baja"/>
      <sheetName val="UPAH_KERJA"/>
      <sheetName val="HARGA ALAT"/>
      <sheetName val="BQNSC"/>
      <sheetName val="Rekap Direct Cost"/>
      <sheetName val="EK-JAN-07"/>
      <sheetName val="Rekap Tahap 1"/>
      <sheetName val="Weight Bridge"/>
      <sheetName val="326BQSTC"/>
      <sheetName val="Analisa -Baku"/>
      <sheetName val="chitimc"/>
      <sheetName val="THPDMoi  (2)"/>
      <sheetName val="dongia (2)"/>
      <sheetName val="gtrinh"/>
      <sheetName val="phuluc1"/>
      <sheetName val="TONG HOP VL-NC"/>
      <sheetName val="lam-moi"/>
      <sheetName val="chitiet"/>
      <sheetName val="TONGKE3p "/>
      <sheetName val="giathanh1"/>
      <sheetName val="TH VL, NC, DDHT Thanhphuoc"/>
      <sheetName val="DONGIA"/>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ELEMENT SUM"/>
      <sheetName val="00_Jumlah Total"/>
      <sheetName val="D3.1"/>
      <sheetName val="D4"/>
      <sheetName val="D6"/>
      <sheetName val="D7"/>
      <sheetName val="D8"/>
      <sheetName val="Scope_of_work1"/>
      <sheetName val="tam-kur_sipil1"/>
      <sheetName val="tam-kur_baja1"/>
      <sheetName val="har_sat1"/>
      <sheetName val="M'trl_Baja1"/>
      <sheetName val="UPAH_KERJA1"/>
      <sheetName val="HARGA_ALAT"/>
      <sheetName val="Rekap_Direct_Cost"/>
      <sheetName val="BASIC"/>
      <sheetName val="tifico"/>
      <sheetName val="STAFF"/>
      <sheetName val="Hrg.Sat"/>
      <sheetName val="ALT"/>
      <sheetName val="SCHEDULE"/>
      <sheetName val="Resume"/>
      <sheetName val="STR"/>
      <sheetName val="ESCON"/>
      <sheetName val="Analisa Teknik"/>
      <sheetName val="induk1"/>
      <sheetName val="hutang-lapangan"/>
      <sheetName val="Hutang-Wilayah"/>
      <sheetName val="Kurva S"/>
      <sheetName val="Mobilisasi"/>
      <sheetName val="Relokasi-Telkom"/>
      <sheetName val="Relokasi PDAM"/>
      <sheetName val="Relokasi-PLN"/>
      <sheetName val="SUBKon"/>
      <sheetName val="Daf Alat"/>
      <sheetName val="Jadual Alat"/>
      <sheetName val="Daftar MPU"/>
      <sheetName val="2.1"/>
      <sheetName val="2.3 (3)"/>
      <sheetName val="SK.6(1)"/>
      <sheetName val="SK.6(2)"/>
      <sheetName val="3.1(1)"/>
      <sheetName val="3.1(8)"/>
      <sheetName val="3.2(1)"/>
      <sheetName val="3.3(1)"/>
      <sheetName val="SK.6.09"/>
      <sheetName val="5.1(2)"/>
      <sheetName val="5.6(1)"/>
      <sheetName val="5.7(1)"/>
      <sheetName val="5.7(2)"/>
      <sheetName val="6.1(1)"/>
      <sheetName val="6.1(2)"/>
      <sheetName val="6.3(1)"/>
      <sheetName val="6.3(5a)"/>
      <sheetName val="6.3(6c)"/>
      <sheetName val="6.3(7a)"/>
      <sheetName val="6.5(1a)"/>
      <sheetName val="7.1(7)"/>
      <sheetName val="7.1(10)"/>
      <sheetName val="7.2 (9)"/>
      <sheetName val="7.2 (10)"/>
      <sheetName val="7.3(1)"/>
      <sheetName val="7.6.(1)"/>
      <sheetName val="7.10(1)"/>
      <sheetName val="7.15(2)"/>
      <sheetName val="7.15(9)"/>
      <sheetName val="11.1(1)"/>
      <sheetName val="11.1(3)a"/>
      <sheetName val="11.1(7)"/>
      <sheetName val="11.1(10)"/>
      <sheetName val="NP (2)"/>
      <sheetName val="BQ Arsit"/>
      <sheetName val="An HarSatPek"/>
      <sheetName val="Sat Bah &amp; Up"/>
      <sheetName val="Terbilang"/>
      <sheetName val="112-885"/>
      <sheetName val="A-12"/>
      <sheetName val="CondPol"/>
      <sheetName val="SELISIH_HARGA1"/>
      <sheetName val="Fire_Alarm1"/>
      <sheetName val="fr_BS1"/>
      <sheetName val="beton"/>
      <sheetName val="cable-data"/>
      <sheetName val="STAFFSCHED "/>
      <sheetName val="%S"/>
      <sheetName val="AU Zone"/>
      <sheetName val="Price Breakdown"/>
      <sheetName val="BAG_III"/>
      <sheetName val="KH_Q1_Q2_01"/>
      <sheetName val="RAB 2007"/>
      <sheetName val="__"/>
      <sheetName val="Owning cost Alat"/>
      <sheetName val="upah_borong"/>
      <sheetName val="Rekaman"/>
      <sheetName val="PRY 03-1 (Amd1)"/>
      <sheetName val="PP ALAT"/>
      <sheetName val="Analisa STR"/>
      <sheetName val="Analisa Harga Satuan"/>
      <sheetName val="Volume"/>
      <sheetName val="F1c DATA ADM6"/>
      <sheetName val="Profil"/>
      <sheetName val="HARDAS"/>
      <sheetName val="RBP- 2"/>
      <sheetName val="DAF-5"/>
      <sheetName val="I-ME"/>
      <sheetName val="3"/>
      <sheetName val="4"/>
      <sheetName val="Daf Harga"/>
      <sheetName val="INPUT"/>
      <sheetName val="koef"/>
      <sheetName val="I-KAMAR"/>
      <sheetName val="eqp-rek"/>
      <sheetName val="ANalisa "/>
      <sheetName val="A_ars"/>
      <sheetName val="BOW"/>
      <sheetName val="Shares Outstanding"/>
      <sheetName val="DCF_10"/>
      <sheetName val="Controls"/>
      <sheetName val="lookup_trend"/>
      <sheetName val="Price"/>
      <sheetName val="asumsi"/>
      <sheetName val="FIRE FIGHTING"/>
      <sheetName val="원가"/>
      <sheetName val="Sum_Intern"/>
      <sheetName val="M+MC"/>
      <sheetName val="차액보증"/>
      <sheetName val="계수시트"/>
      <sheetName val="Jati Gede"/>
      <sheetName val="prelim"/>
      <sheetName val="anal2"/>
      <sheetName val="RESOURCES-6"/>
      <sheetName val="Notes"/>
      <sheetName val="OwnEq"/>
      <sheetName val="CP3 Rkp"/>
      <sheetName val="HOK-K210"/>
      <sheetName val="est proy"/>
      <sheetName val="투찰"/>
      <sheetName val="DC_JL-Demak-GD-Pwdd"/>
      <sheetName val="DATE"/>
      <sheetName val="원가계산서"/>
      <sheetName val="식재"/>
      <sheetName val="시설물"/>
      <sheetName val="식재출력용"/>
      <sheetName val="유지관리"/>
      <sheetName val="단가"/>
      <sheetName val="UnitRateA.1.II"/>
      <sheetName val="pay items"/>
      <sheetName val="Abutment"/>
      <sheetName val="실행철강하도"/>
      <sheetName val="예가표"/>
      <sheetName val="villa"/>
      <sheetName val="Unit Rate"/>
      <sheetName val="BL- (JOB)"/>
      <sheetName val="harga dasar T-M-A"/>
      <sheetName val="hARGA SAT"/>
      <sheetName val="Hargamat"/>
      <sheetName val="Harga Sat_APP"/>
      <sheetName val="PNT"/>
      <sheetName val="Cash2"/>
      <sheetName val="Rek.An"/>
      <sheetName val="sch 1.2"/>
      <sheetName val="SCH Total"/>
      <sheetName val="ASat"/>
      <sheetName val="LPP-201"/>
      <sheetName val="Ts Tahap I Kesehatan &amp; Bea Cuka"/>
      <sheetName val="Bhn+Uph"/>
      <sheetName val="BoQrap"/>
      <sheetName val="1.B"/>
      <sheetName val="Supl.X"/>
      <sheetName val="Tataudara"/>
      <sheetName val="ISBL-CIV"/>
      <sheetName val="Fin-Bengkel"/>
      <sheetName val="Fin-Showroom"/>
      <sheetName val="Hal_Pagar"/>
      <sheetName val="Str-Bengkel"/>
      <sheetName val="Str-Showroom"/>
      <sheetName val="Vendor Information"/>
      <sheetName val="Upah &amp; Bahan"/>
      <sheetName val="REF.ONLY"/>
      <sheetName val="Sheet"/>
      <sheetName val="DTCT"/>
      <sheetName val="Nc-0698"/>
      <sheetName val="DB"/>
      <sheetName val="Kabel"/>
      <sheetName val="NET表"/>
      <sheetName val="BQ表"/>
      <sheetName val="VENDOR"/>
      <sheetName val="harga-SD"/>
      <sheetName val="MAPP"/>
      <sheetName val="An_ Harga"/>
      <sheetName val="Proyeksi 2017 Update 3 april"/>
      <sheetName val="Superstruc"/>
      <sheetName val="노임단가"/>
      <sheetName val="jadw"/>
      <sheetName val="LAIN-LAIN"/>
      <sheetName val="BoQ C4"/>
      <sheetName val="Pol"/>
      <sheetName val="BQ(RAB)_(2)4"/>
      <sheetName val="BQ(RAB)_(3)4"/>
      <sheetName val="adukan_4"/>
      <sheetName val="Analisa_Alat4"/>
      <sheetName val="Pas_batu4"/>
      <sheetName val="Alat_Kudus4"/>
      <sheetName val="Kap_Alat4"/>
      <sheetName val="Analisa_SNI_STANDART_3"/>
      <sheetName val="H_Satuan4"/>
      <sheetName val="Fill_this_out_first___6"/>
      <sheetName val="Fill_this_out_first___7"/>
      <sheetName val="AnalisaSIPIL_RIIL_RAP3"/>
      <sheetName val="Cover_Daf-23"/>
      <sheetName val="HRG_BAHAN_&amp;_UPAH_okk3"/>
      <sheetName val="Analis_Kusen_okk3"/>
      <sheetName val="BQ_ARS3"/>
      <sheetName val="Spec_ME3"/>
      <sheetName val="HRG_BHN3"/>
      <sheetName val="struktur_tdk_dipakai3"/>
      <sheetName val="HARGA_BAHAN3"/>
      <sheetName val="DAFTAR_73"/>
      <sheetName val="Rekap_Prelim3"/>
      <sheetName val="HARGA_MATERIAL3"/>
      <sheetName val="B_-_Norelec3"/>
      <sheetName val="Harga_Bahan_&amp;_Upah_2"/>
      <sheetName val="PEMBESIAN_BALOK_tukang_(2)3"/>
      <sheetName val="D___W_sizes3"/>
      <sheetName val="Jembatan_I3"/>
      <sheetName val="C__Analisa_3"/>
      <sheetName val="IN_OUT3"/>
      <sheetName val="Perm__Test2"/>
      <sheetName val="Analisa_RAP2"/>
      <sheetName val="rab_lt_2_bo3"/>
      <sheetName val="Man_Power___Comp3"/>
      <sheetName val="1_192"/>
      <sheetName val="Master_1_02"/>
      <sheetName val="Analisa_22"/>
      <sheetName val="ANALISA_railing2"/>
      <sheetName val="2__BQ2"/>
      <sheetName val="Man_Power_&amp;_Comp2"/>
      <sheetName val="Harsat_Upah3"/>
      <sheetName val="rekap_mekanikal2"/>
      <sheetName val="Conn__Lib2"/>
      <sheetName val="Agregat_Halus_&amp;_Kasar2"/>
      <sheetName val="Cover_Daf_23"/>
      <sheetName val="AnalisaSIPIL_RIIL2"/>
      <sheetName val="Format_Report-for_analysis_onl2"/>
      <sheetName val="MAT'L_LIST2"/>
      <sheetName val="Ana__PU2"/>
      <sheetName val="2__MVAC_R12"/>
      <sheetName val="Off_+_Wh2"/>
      <sheetName val="Up_&amp;_bhn2"/>
      <sheetName val="Str_BT2"/>
      <sheetName val="Posisi_Biaya2"/>
      <sheetName val="BD_Div-2_sd_7_62"/>
      <sheetName val="GRAND_TOTAL2"/>
      <sheetName val="Harga_Satuan2"/>
      <sheetName val="Volume_12"/>
      <sheetName val="_schedule_AMD-2_Rev_III2"/>
      <sheetName val="List_Material2"/>
      <sheetName val="405BQBAK-ME_26_bakrie2"/>
      <sheetName val="Uraian_Teknis2"/>
      <sheetName val="MC_strp_CoDa_2"/>
      <sheetName val="H__Satuan2"/>
      <sheetName val="A-11_Steel_Str3"/>
      <sheetName val="A-03_Pile3"/>
      <sheetName val="1__BQ2"/>
      <sheetName val="01A-_RAB2"/>
      <sheetName val="Daftar_Upah2"/>
      <sheetName val="Analisa_Upah_&amp;_Bahan_Plum2"/>
      <sheetName val="3_12"/>
      <sheetName val="Fin_Sum2"/>
      <sheetName val="3_4-PIPE2"/>
      <sheetName val="Harga_Upah+Bahan2"/>
      <sheetName val="B_Q_20072"/>
      <sheetName val="RAB_SEKRETARIAT_(1)2"/>
      <sheetName val="REKAP_TOTAL2"/>
      <sheetName val="Kurva_S_(barch-bulanan-25)2"/>
      <sheetName val="3_Sch_ch2"/>
      <sheetName val="Master_Edit2"/>
      <sheetName val="PPh_222"/>
      <sheetName val="2_2_BQ2"/>
      <sheetName val="Galian_batu2"/>
      <sheetName val="unit_price2"/>
      <sheetName val="D_5243-ARAMCO2"/>
      <sheetName val="D-4801_OXY2"/>
      <sheetName val="DAFTAR_HARGA2"/>
      <sheetName val="BQ_Detail2"/>
      <sheetName val="JPC_Breakdown_Price2"/>
      <sheetName val="HB_me2"/>
      <sheetName val="_2"/>
      <sheetName val="HRGA_SATUAN_UPAH-BAHAN2"/>
      <sheetName val="Bangunan_Utama_B2"/>
      <sheetName val="Time_Schedule2"/>
      <sheetName val="CHITIET_VL_NC2"/>
      <sheetName val="rab_me_(by_owner)_2"/>
      <sheetName val="BQ_(by_owner)2"/>
      <sheetName val="rab_me_(fisik)2"/>
      <sheetName val="HB_2"/>
      <sheetName val="MAT'L_LLIST2"/>
      <sheetName val="Public_Area2"/>
      <sheetName val="U__div_22"/>
      <sheetName val="harga_dasar2"/>
      <sheetName val="Analisa_Harsat2"/>
      <sheetName val="Sumber_Daya2"/>
      <sheetName val="Kuantitas_&amp;_Harga2"/>
      <sheetName val="1_2_용역비2"/>
      <sheetName val="Eng_Hrs_(HO)2"/>
      <sheetName val="SELISIH_HARGA2"/>
      <sheetName val="Fire_Alarm2"/>
      <sheetName val="fr_BS2"/>
      <sheetName val="공정계획(내부계획25%,내부w_f)"/>
      <sheetName val="BQ_Rekapitulasi__Akhir"/>
      <sheetName val="analisa_hor"/>
      <sheetName val="Monitoring_Progres"/>
      <sheetName val="Ope_FC"/>
      <sheetName val="D_&amp;_W_sizes"/>
      <sheetName val="GRADASI_KELAS_A_(2)"/>
      <sheetName val="timbunan_pilihan"/>
      <sheetName val="Alat___Master"/>
      <sheetName val="Alat__Jembatan"/>
      <sheetName val="Kalibrasi_Mock_(2)"/>
      <sheetName val="1_1_ALAT_TULIS_KANTOR"/>
      <sheetName val="Harsat_Bahan"/>
      <sheetName val="BOQ_Full"/>
      <sheetName val="Perhit_Alat"/>
      <sheetName val="GRAFIK_"/>
      <sheetName val="Isolasi_Luar_Dalam"/>
      <sheetName val="Isolasi_Luar"/>
      <sheetName val="플랜트_설치"/>
      <sheetName val="RM_IA"/>
      <sheetName val="Rekap_Biaya"/>
      <sheetName val="F1c_DATA_ADM6"/>
      <sheetName val="RKP_PLUMBING"/>
      <sheetName val="cal_belakang"/>
      <sheetName val="fill_in_first"/>
      <sheetName val="PRY_03-1_(Amd1)"/>
      <sheetName val="PP_ALAT"/>
      <sheetName val="Kurva_S"/>
      <sheetName val="Relokasi_PDAM"/>
      <sheetName val="Daf_Alat"/>
      <sheetName val="Jadual_Alat"/>
      <sheetName val="Daftar_MPU"/>
      <sheetName val="2_1"/>
      <sheetName val="2_3_(3)"/>
      <sheetName val="SK_6(1)"/>
      <sheetName val="SK_6(2)"/>
      <sheetName val="3_1(1)"/>
      <sheetName val="3_1(8)"/>
      <sheetName val="3_2(1)"/>
      <sheetName val="3_3(1)"/>
      <sheetName val="SK_6_09"/>
      <sheetName val="5_1(2)"/>
      <sheetName val="5_6(1)"/>
      <sheetName val="5_7(1)"/>
      <sheetName val="5_7(2)"/>
      <sheetName val="6_1(1)"/>
      <sheetName val="6_1(2)"/>
      <sheetName val="6_3(1)"/>
      <sheetName val="6_3(5a)"/>
      <sheetName val="6_3(6c)"/>
      <sheetName val="6_3(7a)"/>
      <sheetName val="6_5(1a)"/>
      <sheetName val="7_1(7)"/>
      <sheetName val="7_1(10)"/>
      <sheetName val="7_2_(9)"/>
      <sheetName val="7_2_(10)"/>
      <sheetName val="7_3(1)"/>
      <sheetName val="7_6_(1)"/>
      <sheetName val="7_10(1)"/>
      <sheetName val="7_15(2)"/>
      <sheetName val="7_15(9)"/>
      <sheetName val="11_1(1)"/>
      <sheetName val="11_1(3)a"/>
      <sheetName val="11_1(7)"/>
      <sheetName val="11_1(10)"/>
      <sheetName val="NP_(2)"/>
      <sheetName val="BQ_Arsit"/>
      <sheetName val="An_HarSatPek"/>
      <sheetName val="Sat_Bah_&amp;_Up"/>
      <sheetName val="Daf_1"/>
      <sheetName val="Dft__Hrg_Bahan"/>
      <sheetName val="RAB_&amp;_RCO_OWNER_VERS_"/>
      <sheetName val="Vendor_Information"/>
      <sheetName val="An__Harga"/>
      <sheetName val="Proyeksi_2017_Update_3_april"/>
      <sheetName val="RBP-_2"/>
      <sheetName val="Daf_Harga"/>
      <sheetName val="BL-_(JOB)"/>
      <sheetName val="harga_dasar_T-M-A"/>
      <sheetName val="Mat Real"/>
      <sheetName val="SATUAN JADI "/>
      <sheetName val="Weight"/>
      <sheetName val="lokasari-el"/>
      <sheetName val="BQ-Str"/>
      <sheetName val="List of Material Price"/>
      <sheetName val="ASEM내역"/>
      <sheetName val="BQ All_2"/>
      <sheetName val="Bill No_1"/>
      <sheetName val="PAD_F"/>
      <sheetName val="B.U ARC  POS JAGA"/>
      <sheetName val="TBLSKILL"/>
      <sheetName val="DIRECT"/>
      <sheetName val="bhn FINAL"/>
      <sheetName val="SUMMARY"/>
      <sheetName val="Qty_pile"/>
      <sheetName val="Steel_slab"/>
      <sheetName val="Steel_tank"/>
      <sheetName val="Steel_wall"/>
      <sheetName val="Orgs Proy"/>
      <sheetName val="Anls Teknis"/>
      <sheetName val="DAF.ALAT"/>
      <sheetName val="BOQ+BTL+RAPI"/>
      <sheetName val="notasi"/>
      <sheetName val="ANALISA UTAMA"/>
      <sheetName val="3-DIV4"/>
      <sheetName val="HargaBahan"/>
      <sheetName val="EurotoolsXRates"/>
      <sheetName val="Penyusutan Kendaraan"/>
      <sheetName val="BHN"/>
      <sheetName val="Huruf"/>
      <sheetName val="Kantor"/>
      <sheetName val="1@(2x2,5)"/>
      <sheetName val="Currency Rate"/>
      <sheetName val="셀명"/>
      <sheetName val="수지표"/>
      <sheetName val="Est"/>
      <sheetName val="faktor &amp; disc"/>
      <sheetName val="PO-2"/>
      <sheetName val="Analis (2)"/>
      <sheetName val="RAP FLAT+OPEN"/>
      <sheetName val="An H.Sat Pek.Ut"/>
      <sheetName val="RKP_1"/>
      <sheetName val="6-AGREGAT"/>
      <sheetName val="Risalah KOM"/>
      <sheetName val="NYATDOK"/>
      <sheetName val="Cont. Fabrikasi"/>
      <sheetName val="Man Power"/>
      <sheetName val="Data Tower"/>
      <sheetName val="Daywork1"/>
      <sheetName val="KALK_GES"/>
      <sheetName val="rekap bahan dan alat"/>
      <sheetName val="time scedul "/>
      <sheetName val="HARSATALAT"/>
      <sheetName val="S3B11R"/>
      <sheetName val="B.Kim2010"/>
      <sheetName val="JOB'S"/>
      <sheetName val="RAB J18 "/>
      <sheetName val="Grandtotals"/>
      <sheetName val="PEMASARAN"/>
      <sheetName val="LPP"/>
      <sheetName val="TB(Koordinat XY) (OK)"/>
      <sheetName val="LPS APRL'08"/>
      <sheetName val="13.Nangakara Weir"/>
      <sheetName val="14.Irr.Canal Work"/>
      <sheetName val="15.Irr. Struc.Work"/>
      <sheetName val="16.Pipe Inst."/>
      <sheetName val="18.Lateral Pipe"/>
      <sheetName val="CODE"/>
      <sheetName val="SUR-HARGA"/>
      <sheetName val="@"/>
      <sheetName val="Analisa Bor"/>
      <sheetName val="KoefMixer"/>
      <sheetName val="KoefExc_Dump_Vibro"/>
      <sheetName val="Alat Berat"/>
      <sheetName val="ANALIS"/>
      <sheetName val="4-Basic Price"/>
      <sheetName val="HS"/>
      <sheetName val="basic-price"/>
      <sheetName val="5-HARGA"/>
      <sheetName val="SAT-BHN"/>
      <sheetName val="5-ALAT(1)"/>
      <sheetName val="EE-PROP"/>
      <sheetName val="Anal"/>
      <sheetName val="RAB-NEGO"/>
      <sheetName val="derm"/>
      <sheetName val="misc"/>
      <sheetName val="pile1"/>
      <sheetName val="pile2"/>
      <sheetName val="timb"/>
      <sheetName val="BALT"/>
      <sheetName val="MASTER Alat"/>
      <sheetName val="Construction"/>
      <sheetName val="1.General Item"/>
      <sheetName val="2.Sorinangka Weir"/>
      <sheetName val="3.Irr.Canal Work"/>
      <sheetName val="4.Irr.Struc.Work"/>
      <sheetName val="6.Tertiary Work"/>
      <sheetName val="bahan &amp; SATPEK"/>
      <sheetName val="HS-1"/>
      <sheetName val="PileCap"/>
      <sheetName val="Tie Beam GN"/>
      <sheetName val="Tangga GN"/>
      <sheetName val="Page 1"/>
      <sheetName val="DIVI6"/>
      <sheetName val="GSMTOWER"/>
      <sheetName val="Sat Bah _ Up"/>
      <sheetName val="MOB (2)"/>
      <sheetName val="DPTA"/>
    </sheetNames>
    <sheetDataSet>
      <sheetData sheetId="0" refreshError="1">
        <row r="32">
          <cell r="B32" t="str">
            <v>2.3(1)</v>
          </cell>
          <cell r="C32" t="str">
            <v>Gorong-gorong pipa beton bertulang diameter dalam</v>
          </cell>
          <cell r="D32" t="str">
            <v>Gorong-gorong pipa beton bertulang diameter dalam</v>
          </cell>
          <cell r="E32">
            <v>0</v>
          </cell>
          <cell r="F32" t="str">
            <v>m</v>
          </cell>
          <cell r="G32">
            <v>0</v>
          </cell>
          <cell r="H32">
            <v>0</v>
          </cell>
          <cell r="I32">
            <v>0</v>
          </cell>
        </row>
        <row r="33">
          <cell r="D33" t="str">
            <v>80 cm -120 cm.</v>
          </cell>
        </row>
        <row r="34">
          <cell r="B34" t="str">
            <v>2.3(2)</v>
          </cell>
          <cell r="C34" t="str">
            <v>Gorong-gorong pipa baja gelombang.</v>
          </cell>
          <cell r="D34" t="str">
            <v>Gorong-gorong pipa baja gelombang.</v>
          </cell>
          <cell r="E34">
            <v>0</v>
          </cell>
          <cell r="F34" t="str">
            <v>ton</v>
          </cell>
          <cell r="G34">
            <v>0</v>
          </cell>
          <cell r="H34">
            <v>0</v>
          </cell>
          <cell r="I34">
            <v>0</v>
          </cell>
        </row>
        <row r="35">
          <cell r="I35">
            <v>0</v>
          </cell>
        </row>
        <row r="36">
          <cell r="B36" t="str">
            <v>2.3 (3)</v>
          </cell>
          <cell r="C36" t="str">
            <v>Saluran Beton Bertulang U  20 - 40 cm</v>
          </cell>
          <cell r="D36" t="str">
            <v>Saluran Beton Bertulang U  20 - 40 cm</v>
          </cell>
          <cell r="E36" t="e">
            <v>#REF!</v>
          </cell>
          <cell r="F36" t="str">
            <v>m</v>
          </cell>
          <cell r="G36">
            <v>0</v>
          </cell>
          <cell r="H36" t="e">
            <v>#REF!</v>
          </cell>
          <cell r="I36" t="e">
            <v>#REF!</v>
          </cell>
        </row>
        <row r="38">
          <cell r="B38" t="str">
            <v>2.3 (4)</v>
          </cell>
          <cell r="C38" t="str">
            <v>Saluran Beton Bertulang U  40 - 60 cm</v>
          </cell>
          <cell r="D38" t="str">
            <v>Saluran Beton Bertulang U  40 - 60 cm</v>
          </cell>
          <cell r="E38" t="e">
            <v>#REF!</v>
          </cell>
          <cell r="F38" t="str">
            <v>m</v>
          </cell>
          <cell r="G38">
            <v>0</v>
          </cell>
          <cell r="H38" t="e">
            <v>#REF!</v>
          </cell>
          <cell r="I38" t="e">
            <v>#REF!</v>
          </cell>
        </row>
        <row r="40">
          <cell r="B40" t="str">
            <v>2.4 (1)</v>
          </cell>
          <cell r="C40" t="str">
            <v xml:space="preserve">Urugan Berongga Atau Material Penyaring </v>
          </cell>
          <cell r="D40" t="str">
            <v xml:space="preserve">Urugan Berongga Atau Material Penyaring </v>
          </cell>
          <cell r="E40" t="e">
            <v>#REF!</v>
          </cell>
          <cell r="F40" t="str">
            <v>m3</v>
          </cell>
          <cell r="G40">
            <v>0</v>
          </cell>
          <cell r="H40" t="e">
            <v>#REF!</v>
          </cell>
          <cell r="I40" t="e">
            <v>#REF!</v>
          </cell>
        </row>
        <row r="42">
          <cell r="B42" t="str">
            <v>2.4(2)</v>
          </cell>
          <cell r="C42" t="str">
            <v>Pekerjaan drainase dibawah permukaan.</v>
          </cell>
          <cell r="D42" t="str">
            <v>Pekerjaan drainase dibawah permukaan.</v>
          </cell>
          <cell r="E42">
            <v>0</v>
          </cell>
          <cell r="F42" t="str">
            <v>m3</v>
          </cell>
          <cell r="G42">
            <v>0</v>
          </cell>
          <cell r="H42">
            <v>0</v>
          </cell>
          <cell r="I42">
            <v>0</v>
          </cell>
        </row>
        <row r="56">
          <cell r="B56" t="str">
            <v>3.1.(3a)</v>
          </cell>
          <cell r="C56" t="str">
            <v>Galian Kontruksi Kedalaman 0 - 2 m</v>
          </cell>
          <cell r="D56" t="str">
            <v>Galian Kontruksi Kedalaman 0 - 2 m</v>
          </cell>
          <cell r="E56">
            <v>0</v>
          </cell>
          <cell r="F56" t="str">
            <v>m3</v>
          </cell>
          <cell r="G56">
            <v>0</v>
          </cell>
          <cell r="H56">
            <v>0</v>
          </cell>
          <cell r="I56">
            <v>0</v>
          </cell>
        </row>
        <row r="58">
          <cell r="B58" t="str">
            <v>3.1.(3b)</v>
          </cell>
          <cell r="C58" t="str">
            <v>Galian Kontruksi Kedalaman 2 - 4 m</v>
          </cell>
          <cell r="D58" t="str">
            <v>Galian Kontruksi Kedalaman 2 - 4 m</v>
          </cell>
          <cell r="E58">
            <v>0</v>
          </cell>
          <cell r="F58" t="str">
            <v>m3</v>
          </cell>
          <cell r="G58">
            <v>0</v>
          </cell>
          <cell r="H58">
            <v>0</v>
          </cell>
          <cell r="I58">
            <v>0</v>
          </cell>
        </row>
        <row r="60">
          <cell r="B60" t="str">
            <v>3.1.(3c)</v>
          </cell>
          <cell r="C60" t="str">
            <v>Galian Kontruksi Kedalaman 4 - 6 m</v>
          </cell>
          <cell r="D60" t="str">
            <v>Galian Kontruksi Kedalaman 4 - 6 m</v>
          </cell>
          <cell r="E60">
            <v>0</v>
          </cell>
          <cell r="F60" t="str">
            <v>m3</v>
          </cell>
          <cell r="G60">
            <v>0</v>
          </cell>
          <cell r="H60">
            <v>0</v>
          </cell>
          <cell r="I60">
            <v>0</v>
          </cell>
        </row>
        <row r="62">
          <cell r="B62" t="str">
            <v>3.1.(4)</v>
          </cell>
          <cell r="C62" t="str">
            <v>Kisdam Pengering</v>
          </cell>
          <cell r="D62" t="str">
            <v>Kisdam Pengering</v>
          </cell>
          <cell r="E62">
            <v>0</v>
          </cell>
          <cell r="F62" t="str">
            <v>Ls</v>
          </cell>
          <cell r="G62">
            <v>0</v>
          </cell>
          <cell r="H62">
            <v>0</v>
          </cell>
          <cell r="I62">
            <v>0</v>
          </cell>
        </row>
        <row r="70">
          <cell r="B70" t="str">
            <v>3.4(1)</v>
          </cell>
          <cell r="C70" t="str">
            <v>Resapan pasir vertikal (diameter ....  cm)</v>
          </cell>
          <cell r="D70" t="str">
            <v>Resapan pasir vertikal (diameter ....  cm)</v>
          </cell>
          <cell r="E70">
            <v>0</v>
          </cell>
          <cell r="F70" t="str">
            <v>m</v>
          </cell>
          <cell r="G70">
            <v>0</v>
          </cell>
          <cell r="H70">
            <v>0</v>
          </cell>
          <cell r="I70">
            <v>0</v>
          </cell>
        </row>
        <row r="72">
          <cell r="B72" t="str">
            <v>3.4(2)</v>
          </cell>
          <cell r="C72" t="str">
            <v>Resapan pasir mendatar.</v>
          </cell>
          <cell r="D72" t="str">
            <v>Resapan pasir mendatar.</v>
          </cell>
          <cell r="E72">
            <v>0</v>
          </cell>
          <cell r="F72" t="str">
            <v>m3</v>
          </cell>
          <cell r="G72">
            <v>0</v>
          </cell>
          <cell r="H72">
            <v>0</v>
          </cell>
          <cell r="I72">
            <v>0</v>
          </cell>
        </row>
        <row r="86">
          <cell r="B86" t="str">
            <v>4.2(5)</v>
          </cell>
          <cell r="C86" t="str">
            <v>Bahu jalan agregat batu kapur.</v>
          </cell>
          <cell r="D86" t="str">
            <v>Bahu jalan agregat batu kapur.</v>
          </cell>
          <cell r="E86">
            <v>0</v>
          </cell>
          <cell r="F86" t="str">
            <v>m3</v>
          </cell>
          <cell r="G86">
            <v>0</v>
          </cell>
          <cell r="H86">
            <v>0</v>
          </cell>
          <cell r="I86">
            <v>0</v>
          </cell>
        </row>
        <row r="88">
          <cell r="B88" t="str">
            <v>4.2(6)</v>
          </cell>
          <cell r="C88" t="str">
            <v>Bahu jalan beton K . . . .</v>
          </cell>
          <cell r="D88" t="str">
            <v>Bahu jalan beton K . . . .</v>
          </cell>
          <cell r="E88">
            <v>0</v>
          </cell>
          <cell r="F88" t="str">
            <v>m3</v>
          </cell>
          <cell r="G88">
            <v>0</v>
          </cell>
          <cell r="H88">
            <v>0</v>
          </cell>
          <cell r="I88">
            <v>0</v>
          </cell>
        </row>
        <row r="90">
          <cell r="B90" t="str">
            <v>4.2(7)</v>
          </cell>
          <cell r="C90" t="str">
            <v>Bahu jalan paving block K . . . .</v>
          </cell>
          <cell r="D90" t="str">
            <v>Bahu jalan paving block K . . . .</v>
          </cell>
          <cell r="E90">
            <v>0</v>
          </cell>
          <cell r="F90" t="str">
            <v>m2</v>
          </cell>
          <cell r="G90">
            <v>0</v>
          </cell>
          <cell r="H90">
            <v>0</v>
          </cell>
          <cell r="I90">
            <v>0</v>
          </cell>
        </row>
        <row r="104">
          <cell r="B104">
            <v>5.3</v>
          </cell>
          <cell r="C104" t="str">
            <v>Lapis pondasi agregat Cement Treated Base (CTB).</v>
          </cell>
          <cell r="D104" t="str">
            <v>Lapis pondasi agregat Cement Treated Base (CTB).</v>
          </cell>
          <cell r="E104">
            <v>0</v>
          </cell>
          <cell r="F104" t="str">
            <v>m3</v>
          </cell>
          <cell r="G104">
            <v>0</v>
          </cell>
          <cell r="H104">
            <v>0</v>
          </cell>
          <cell r="I104">
            <v>0</v>
          </cell>
        </row>
        <row r="106">
          <cell r="B106" t="str">
            <v>5.4(1)</v>
          </cell>
          <cell r="C106" t="str">
            <v>Semen untuk lapis pondasi tanah semen.</v>
          </cell>
          <cell r="D106" t="str">
            <v>Semen untuk lapis pondasi tanah semen.</v>
          </cell>
          <cell r="E106">
            <v>0</v>
          </cell>
          <cell r="F106" t="str">
            <v>Ton</v>
          </cell>
          <cell r="G106">
            <v>0</v>
          </cell>
          <cell r="H106">
            <v>0</v>
          </cell>
          <cell r="I106">
            <v>0</v>
          </cell>
        </row>
        <row r="108">
          <cell r="B108" t="str">
            <v>5.4(2)</v>
          </cell>
          <cell r="C108" t="str">
            <v>Tanah untuk lapis pondasi tanah semen.</v>
          </cell>
          <cell r="D108" t="str">
            <v>Tanah untuk lapis pondasi tanah semen.</v>
          </cell>
          <cell r="E108">
            <v>0</v>
          </cell>
          <cell r="F108" t="str">
            <v>m3</v>
          </cell>
          <cell r="G108">
            <v>0</v>
          </cell>
          <cell r="H108">
            <v>0</v>
          </cell>
          <cell r="I108">
            <v>0</v>
          </cell>
        </row>
        <row r="126">
          <cell r="B126" t="str">
            <v>6.3(1)</v>
          </cell>
          <cell r="C126" t="str">
            <v>Latasir (sand sheet).</v>
          </cell>
          <cell r="D126" t="str">
            <v>Latasir (sand sheet).</v>
          </cell>
          <cell r="E126">
            <v>0</v>
          </cell>
          <cell r="F126" t="str">
            <v>m2</v>
          </cell>
          <cell r="G126">
            <v>0</v>
          </cell>
          <cell r="H126">
            <v>0</v>
          </cell>
          <cell r="I126">
            <v>0</v>
          </cell>
        </row>
        <row r="142">
          <cell r="B142" t="str">
            <v>7.1 (1)</v>
          </cell>
          <cell r="C142" t="str">
            <v>Beton K-350</v>
          </cell>
          <cell r="D142" t="str">
            <v>Beton K-350</v>
          </cell>
          <cell r="E142">
            <v>0</v>
          </cell>
          <cell r="F142" t="str">
            <v>m3</v>
          </cell>
          <cell r="G142">
            <v>0</v>
          </cell>
          <cell r="H142">
            <v>0</v>
          </cell>
          <cell r="I142">
            <v>0</v>
          </cell>
        </row>
        <row r="144">
          <cell r="B144" t="str">
            <v>7.1 (2)</v>
          </cell>
          <cell r="C144" t="str">
            <v>Beton K-300</v>
          </cell>
          <cell r="D144" t="str">
            <v>Beton K-300</v>
          </cell>
          <cell r="E144">
            <v>0</v>
          </cell>
          <cell r="F144" t="str">
            <v>m3</v>
          </cell>
          <cell r="G144">
            <v>0</v>
          </cell>
          <cell r="H144">
            <v>0</v>
          </cell>
          <cell r="I144">
            <v>0</v>
          </cell>
        </row>
        <row r="146">
          <cell r="B146" t="str">
            <v>7.1 (3)</v>
          </cell>
          <cell r="C146" t="str">
            <v>Beton K-275</v>
          </cell>
          <cell r="D146" t="str">
            <v>Beton K-275</v>
          </cell>
          <cell r="E146">
            <v>0</v>
          </cell>
          <cell r="F146" t="str">
            <v>m3</v>
          </cell>
          <cell r="G146">
            <v>0</v>
          </cell>
          <cell r="H146">
            <v>0</v>
          </cell>
          <cell r="I146">
            <v>0</v>
          </cell>
        </row>
        <row r="152">
          <cell r="B152" t="str">
            <v>7.1 (6)</v>
          </cell>
          <cell r="C152" t="str">
            <v>Beton Siklop ( K-175)</v>
          </cell>
          <cell r="D152" t="str">
            <v>Beton Siklop ( K-175)</v>
          </cell>
          <cell r="E152">
            <v>0</v>
          </cell>
          <cell r="F152" t="str">
            <v>m3</v>
          </cell>
          <cell r="G152">
            <v>0</v>
          </cell>
          <cell r="H152">
            <v>0</v>
          </cell>
          <cell r="I152">
            <v>0</v>
          </cell>
        </row>
        <row r="154">
          <cell r="B154" t="str">
            <v>7.1 (7)</v>
          </cell>
          <cell r="C154" t="str">
            <v>Beton Siklop ( K-225)</v>
          </cell>
          <cell r="D154" t="str">
            <v>Beton Siklop ( K-225)</v>
          </cell>
          <cell r="E154">
            <v>0</v>
          </cell>
          <cell r="F154" t="str">
            <v>m3</v>
          </cell>
          <cell r="G154">
            <v>0</v>
          </cell>
          <cell r="H154">
            <v>0</v>
          </cell>
          <cell r="I154">
            <v>0</v>
          </cell>
        </row>
        <row r="158">
          <cell r="B158" t="str">
            <v xml:space="preserve">7.1 (9) </v>
          </cell>
          <cell r="C158" t="str">
            <v>Tambahan biaya perancah beton dgn ketinggian diatas 5 m</v>
          </cell>
          <cell r="D158" t="str">
            <v>Tambahan biaya perancah beton dgn ketinggian diatas 5 m</v>
          </cell>
          <cell r="E158">
            <v>0</v>
          </cell>
          <cell r="F158" t="str">
            <v>m3</v>
          </cell>
          <cell r="G158">
            <v>0</v>
          </cell>
          <cell r="H158">
            <v>0</v>
          </cell>
          <cell r="I158">
            <v>0</v>
          </cell>
        </row>
        <row r="160">
          <cell r="B160" t="str">
            <v>7.2(1a)</v>
          </cell>
          <cell r="C160" t="str">
            <v>Pengadaan trucuk kayu dia ..... cm.</v>
          </cell>
          <cell r="D160" t="str">
            <v>Pengadaan trucuk kayu dia ..... cm.</v>
          </cell>
          <cell r="E160">
            <v>0</v>
          </cell>
          <cell r="F160" t="str">
            <v>m</v>
          </cell>
          <cell r="G160">
            <v>0</v>
          </cell>
          <cell r="H160">
            <v>0</v>
          </cell>
          <cell r="I160">
            <v>0</v>
          </cell>
        </row>
        <row r="162">
          <cell r="B162" t="str">
            <v>7.2(1 b)</v>
          </cell>
          <cell r="C162" t="str">
            <v>Pengadaan trucuk bambu dia ..... cm.</v>
          </cell>
          <cell r="D162" t="str">
            <v>Pengadaan trucuk bambu dia ..... cm.</v>
          </cell>
          <cell r="E162">
            <v>0</v>
          </cell>
          <cell r="F162" t="str">
            <v>m</v>
          </cell>
          <cell r="G162">
            <v>0</v>
          </cell>
          <cell r="H162">
            <v>0</v>
          </cell>
          <cell r="I162">
            <v>0</v>
          </cell>
        </row>
        <row r="164">
          <cell r="B164" t="str">
            <v>7.2(2)</v>
          </cell>
          <cell r="C164" t="str">
            <v>Pengadaan tiang pancang kayu dia ..... cm.</v>
          </cell>
          <cell r="D164" t="str">
            <v>Pengadaan tiang pancang kayu dia ..... cm.</v>
          </cell>
          <cell r="E164">
            <v>0</v>
          </cell>
          <cell r="F164" t="str">
            <v>m</v>
          </cell>
          <cell r="G164">
            <v>0</v>
          </cell>
          <cell r="H164">
            <v>0</v>
          </cell>
          <cell r="I164">
            <v>0</v>
          </cell>
        </row>
        <row r="166">
          <cell r="B166" t="str">
            <v>7.2(3)</v>
          </cell>
          <cell r="C166" t="str">
            <v>Pengadaan tiang pancang baja dia ..... cm.</v>
          </cell>
          <cell r="D166" t="str">
            <v>Pengadaan tiang pancang baja dia ..... cm.</v>
          </cell>
          <cell r="E166">
            <v>0</v>
          </cell>
          <cell r="F166" t="str">
            <v>m</v>
          </cell>
          <cell r="G166">
            <v>0</v>
          </cell>
          <cell r="H166">
            <v>0</v>
          </cell>
          <cell r="I166">
            <v>0</v>
          </cell>
        </row>
        <row r="168">
          <cell r="B168" t="str">
            <v>7.2(4)</v>
          </cell>
          <cell r="C168" t="str">
            <v>Pengadaan tiang pancang beton uk . . . x .   . cm</v>
          </cell>
          <cell r="D168" t="str">
            <v>Pengadaan tiang pancang beton uk . . . x .   . cm</v>
          </cell>
          <cell r="E168">
            <v>0</v>
          </cell>
          <cell r="F168" t="str">
            <v>m</v>
          </cell>
          <cell r="G168">
            <v>0</v>
          </cell>
          <cell r="H168">
            <v>0</v>
          </cell>
          <cell r="I168">
            <v>0</v>
          </cell>
        </row>
        <row r="170">
          <cell r="B170" t="str">
            <v>7.2(5)</v>
          </cell>
          <cell r="C170" t="str">
            <v>Pengadaan tiang pancang beton dia ... cm.</v>
          </cell>
          <cell r="D170" t="str">
            <v>Pengadaan tiang pancang beton dia ... cm.</v>
          </cell>
          <cell r="E170">
            <v>0</v>
          </cell>
          <cell r="F170" t="str">
            <v>m</v>
          </cell>
          <cell r="G170">
            <v>0</v>
          </cell>
          <cell r="H170">
            <v>0</v>
          </cell>
          <cell r="I170">
            <v>0</v>
          </cell>
        </row>
        <row r="172">
          <cell r="B172" t="str">
            <v>7.2(6)</v>
          </cell>
          <cell r="C172" t="str">
            <v>Pengadaan Sheet Pile baja.</v>
          </cell>
          <cell r="D172" t="str">
            <v>Pengadaan Sheet Pile baja.</v>
          </cell>
          <cell r="E172">
            <v>0</v>
          </cell>
          <cell r="F172" t="str">
            <v>m</v>
          </cell>
          <cell r="G172">
            <v>0</v>
          </cell>
          <cell r="H172">
            <v>0</v>
          </cell>
          <cell r="I172">
            <v>0</v>
          </cell>
        </row>
        <row r="174">
          <cell r="B174" t="str">
            <v>7.2(7)</v>
          </cell>
          <cell r="C174" t="str">
            <v>Pengadaan Sheet Pile beton.</v>
          </cell>
          <cell r="D174" t="str">
            <v>Pengadaan Sheet Pile beton.</v>
          </cell>
          <cell r="E174">
            <v>0</v>
          </cell>
          <cell r="F174" t="str">
            <v>m</v>
          </cell>
          <cell r="G174">
            <v>0</v>
          </cell>
          <cell r="H174">
            <v>0</v>
          </cell>
          <cell r="I174">
            <v>0</v>
          </cell>
        </row>
        <row r="176">
          <cell r="B176" t="str">
            <v>7.2(8a)</v>
          </cell>
          <cell r="C176" t="str">
            <v>Pemancangan trucuk kayu dia ..... cm.</v>
          </cell>
          <cell r="D176" t="str">
            <v>Pemancangan trucuk kayu dia ..... cm.</v>
          </cell>
          <cell r="E176">
            <v>0</v>
          </cell>
          <cell r="F176" t="str">
            <v>m</v>
          </cell>
          <cell r="G176">
            <v>0</v>
          </cell>
          <cell r="H176">
            <v>0</v>
          </cell>
          <cell r="I176">
            <v>0</v>
          </cell>
        </row>
        <row r="178">
          <cell r="B178" t="str">
            <v>7.2(8b)</v>
          </cell>
          <cell r="C178" t="str">
            <v>Pemancangan trucuk bambu dia ..... cm.</v>
          </cell>
          <cell r="D178" t="str">
            <v>Pemancangan trucuk bambu dia ..... cm.</v>
          </cell>
          <cell r="E178">
            <v>0</v>
          </cell>
          <cell r="F178" t="str">
            <v>m</v>
          </cell>
          <cell r="G178">
            <v>0</v>
          </cell>
          <cell r="H178">
            <v>0</v>
          </cell>
          <cell r="I178">
            <v>0</v>
          </cell>
        </row>
        <row r="180">
          <cell r="B180" t="str">
            <v>7.2(9)</v>
          </cell>
          <cell r="C180" t="str">
            <v>Pemancangan tiang pancang kayu dia ..... cm.</v>
          </cell>
          <cell r="D180" t="str">
            <v>Pemancangan tiang pancang kayu dia ..... cm.</v>
          </cell>
          <cell r="E180">
            <v>0</v>
          </cell>
          <cell r="F180" t="str">
            <v>m</v>
          </cell>
          <cell r="G180">
            <v>0</v>
          </cell>
          <cell r="H180">
            <v>0</v>
          </cell>
          <cell r="I180">
            <v>0</v>
          </cell>
        </row>
        <row r="182">
          <cell r="B182" t="str">
            <v>7.2(10)</v>
          </cell>
          <cell r="C182" t="str">
            <v>Pemancangan tiang pancang baja dia ..... cm.</v>
          </cell>
          <cell r="D182" t="str">
            <v>Pemancangan tiang pancang baja dia ..... cm.</v>
          </cell>
          <cell r="E182">
            <v>0</v>
          </cell>
          <cell r="F182" t="str">
            <v>m</v>
          </cell>
          <cell r="G182">
            <v>0</v>
          </cell>
          <cell r="H182">
            <v>0</v>
          </cell>
          <cell r="I182">
            <v>0</v>
          </cell>
        </row>
        <row r="184">
          <cell r="B184" t="str">
            <v>7.2(11)</v>
          </cell>
          <cell r="C184" t="str">
            <v>Pemancangan tiang pancang beton uk ... x ... cm.</v>
          </cell>
          <cell r="D184" t="str">
            <v>Pemancangan tiang pancang beton uk ... x ... cm.</v>
          </cell>
          <cell r="E184">
            <v>0</v>
          </cell>
          <cell r="F184" t="str">
            <v>m</v>
          </cell>
          <cell r="G184">
            <v>0</v>
          </cell>
          <cell r="H184">
            <v>0</v>
          </cell>
          <cell r="I184">
            <v>0</v>
          </cell>
        </row>
        <row r="186">
          <cell r="B186" t="str">
            <v>7.2 (12)</v>
          </cell>
          <cell r="C186" t="str">
            <v>Pemancangan Tiang Pancang Beton Dia 45 Cm</v>
          </cell>
          <cell r="D186" t="str">
            <v>Pemancangan Tiang Pancang Beton Dia 45 Cm</v>
          </cell>
          <cell r="E186">
            <v>0</v>
          </cell>
          <cell r="F186" t="str">
            <v>M'</v>
          </cell>
          <cell r="G186">
            <v>0</v>
          </cell>
          <cell r="H186">
            <v>0</v>
          </cell>
          <cell r="I186">
            <v>0</v>
          </cell>
        </row>
        <row r="188">
          <cell r="B188" t="str">
            <v>7.2(13)</v>
          </cell>
          <cell r="C188" t="str">
            <v>Pemancangan Sheet Pile baja.</v>
          </cell>
          <cell r="D188" t="str">
            <v>Pemancangan Sheet Pile baja.</v>
          </cell>
          <cell r="E188">
            <v>0</v>
          </cell>
          <cell r="F188" t="str">
            <v>m</v>
          </cell>
          <cell r="G188">
            <v>0</v>
          </cell>
          <cell r="H188">
            <v>0</v>
          </cell>
          <cell r="I188">
            <v>0</v>
          </cell>
        </row>
        <row r="190">
          <cell r="B190" t="str">
            <v>7.2(14)</v>
          </cell>
          <cell r="C190" t="str">
            <v>Pemancangan Sheet Pile beton.</v>
          </cell>
          <cell r="D190" t="str">
            <v>Pemancangan Sheet Pile beton.</v>
          </cell>
          <cell r="E190">
            <v>0</v>
          </cell>
          <cell r="F190" t="str">
            <v>m</v>
          </cell>
          <cell r="G190">
            <v>0</v>
          </cell>
          <cell r="H190">
            <v>0</v>
          </cell>
          <cell r="I190">
            <v>0</v>
          </cell>
        </row>
        <row r="194">
          <cell r="B194" t="str">
            <v>7.3(2)</v>
          </cell>
          <cell r="C194" t="str">
            <v>Baja tulangan U24 ulir.</v>
          </cell>
          <cell r="D194" t="str">
            <v>Baja tulangan U24 ulir.</v>
          </cell>
          <cell r="E194">
            <v>0</v>
          </cell>
          <cell r="F194" t="str">
            <v>kg</v>
          </cell>
          <cell r="G194">
            <v>0</v>
          </cell>
          <cell r="H194">
            <v>0</v>
          </cell>
          <cell r="I194">
            <v>0</v>
          </cell>
        </row>
        <row r="198">
          <cell r="B198" t="str">
            <v>7.4(1)</v>
          </cell>
          <cell r="C198" t="str">
            <v>Pabrikasi dan pemasangan baja bangunan, tegangan</v>
          </cell>
          <cell r="D198" t="str">
            <v>Pabrikasi dan pemasangan baja bangunan, tegangan</v>
          </cell>
          <cell r="E198">
            <v>0</v>
          </cell>
          <cell r="F198" t="str">
            <v>kg</v>
          </cell>
          <cell r="G198">
            <v>0</v>
          </cell>
          <cell r="H198">
            <v>0</v>
          </cell>
          <cell r="I198">
            <v>0</v>
          </cell>
        </row>
        <row r="199">
          <cell r="D199" t="str">
            <v>leleh 28 kg/mm2 untuk pipa railing dan drainase.</v>
          </cell>
        </row>
        <row r="200">
          <cell r="B200" t="str">
            <v>7.4(2)</v>
          </cell>
          <cell r="C200" t="str">
            <v>Pabrikasi dan pemasangan baja bangunan, tegangan</v>
          </cell>
          <cell r="D200" t="str">
            <v>Pabrikasi dan pemasangan baja bangunan, tegangan</v>
          </cell>
          <cell r="E200">
            <v>0</v>
          </cell>
          <cell r="F200" t="str">
            <v>kg</v>
          </cell>
          <cell r="G200">
            <v>0</v>
          </cell>
          <cell r="H200">
            <v>0</v>
          </cell>
          <cell r="I200">
            <v>0</v>
          </cell>
        </row>
        <row r="201">
          <cell r="D201" t="str">
            <v>leleh 35 kg/mm2 untuk plat dan profil.</v>
          </cell>
        </row>
        <row r="202">
          <cell r="B202" t="str">
            <v>7.4(3)</v>
          </cell>
          <cell r="C202" t="str">
            <v>Perletakan baja.</v>
          </cell>
          <cell r="D202" t="str">
            <v>Perletakan baja.</v>
          </cell>
          <cell r="E202">
            <v>0</v>
          </cell>
          <cell r="F202" t="str">
            <v>kg</v>
          </cell>
          <cell r="G202">
            <v>0</v>
          </cell>
          <cell r="H202">
            <v>0</v>
          </cell>
          <cell r="I202">
            <v>0</v>
          </cell>
        </row>
        <row r="204">
          <cell r="B204" t="str">
            <v>7.4(4)</v>
          </cell>
          <cell r="C204" t="str">
            <v>Perletakan elastomeric.</v>
          </cell>
          <cell r="D204" t="str">
            <v>Perletakan elastomeric.</v>
          </cell>
          <cell r="E204">
            <v>0</v>
          </cell>
          <cell r="F204" t="str">
            <v>dm3</v>
          </cell>
          <cell r="G204">
            <v>0</v>
          </cell>
          <cell r="H204">
            <v>0</v>
          </cell>
          <cell r="I204">
            <v>0</v>
          </cell>
        </row>
        <row r="206">
          <cell r="B206" t="str">
            <v>7.4(5)</v>
          </cell>
          <cell r="C206" t="str">
            <v>Pemasangan lengkap bangunan atas Steel Plate Girder.</v>
          </cell>
          <cell r="D206" t="str">
            <v>Pemasangan lengkap bangunan atas Steel Plate Girder.</v>
          </cell>
          <cell r="E206">
            <v>0</v>
          </cell>
          <cell r="F206" t="str">
            <v>kg</v>
          </cell>
          <cell r="G206">
            <v>0</v>
          </cell>
          <cell r="H206">
            <v>0</v>
          </cell>
          <cell r="I206">
            <v>0</v>
          </cell>
        </row>
        <row r="208">
          <cell r="B208" t="str">
            <v>7.4(6)</v>
          </cell>
          <cell r="C208" t="str">
            <v>Pemasangan lengkap bangunan atas Rangka Baja.</v>
          </cell>
          <cell r="D208" t="str">
            <v>Pemasangan lengkap bangunan atas Rangka Baja.</v>
          </cell>
          <cell r="E208">
            <v>0</v>
          </cell>
          <cell r="F208" t="str">
            <v>kg</v>
          </cell>
          <cell r="G208">
            <v>0</v>
          </cell>
          <cell r="H208">
            <v>0</v>
          </cell>
          <cell r="I208">
            <v>0</v>
          </cell>
        </row>
        <row r="210">
          <cell r="B210" t="str">
            <v>7.5(1)</v>
          </cell>
          <cell r="C210" t="str">
            <v>Sumuran silinder diameter .... cm.</v>
          </cell>
          <cell r="D210" t="str">
            <v>Sumuran silinder diameter .... cm.</v>
          </cell>
          <cell r="E210">
            <v>0</v>
          </cell>
          <cell r="F210" t="str">
            <v>m</v>
          </cell>
          <cell r="G210">
            <v>0</v>
          </cell>
          <cell r="H210">
            <v>0</v>
          </cell>
          <cell r="I210">
            <v>0</v>
          </cell>
        </row>
        <row r="212">
          <cell r="B212" t="str">
            <v>7.5(2)</v>
          </cell>
          <cell r="C212" t="str">
            <v>Sumuran box ukuran .... cm x .... cm.</v>
          </cell>
          <cell r="D212" t="str">
            <v>Sumuran box ukuran .... cm x .... cm.</v>
          </cell>
          <cell r="E212">
            <v>0</v>
          </cell>
          <cell r="F212" t="str">
            <v>m</v>
          </cell>
          <cell r="G212">
            <v>0</v>
          </cell>
          <cell r="H212">
            <v>0</v>
          </cell>
          <cell r="I212">
            <v>0</v>
          </cell>
        </row>
        <row r="214">
          <cell r="B214" t="str">
            <v>7.5(3)</v>
          </cell>
          <cell r="C214" t="str">
            <v>Menurunkan sumuran silinder diameter .... cm.</v>
          </cell>
          <cell r="D214" t="str">
            <v>Menurunkan sumuran silinder diameter .... cm.</v>
          </cell>
          <cell r="E214">
            <v>0</v>
          </cell>
          <cell r="F214" t="str">
            <v>m</v>
          </cell>
          <cell r="G214">
            <v>0</v>
          </cell>
          <cell r="H214">
            <v>0</v>
          </cell>
          <cell r="I214">
            <v>0</v>
          </cell>
        </row>
        <row r="216">
          <cell r="B216" t="str">
            <v>7.5(4)</v>
          </cell>
          <cell r="C216" t="str">
            <v>Menurunkan sumuran box ukuran .... cm x .... cm.</v>
          </cell>
          <cell r="D216" t="str">
            <v>Menurunkan sumuran box ukuran .... cm x .... cm.</v>
          </cell>
          <cell r="E216">
            <v>0</v>
          </cell>
          <cell r="F216" t="str">
            <v>m</v>
          </cell>
          <cell r="G216">
            <v>0</v>
          </cell>
          <cell r="H216">
            <v>0</v>
          </cell>
          <cell r="I216">
            <v>0</v>
          </cell>
        </row>
        <row r="218">
          <cell r="B218" t="str">
            <v>7.6(1)</v>
          </cell>
          <cell r="C218" t="str">
            <v>Beton Pratekan cast-in place bentang . . . . M.</v>
          </cell>
          <cell r="D218" t="str">
            <v>Beton Pratekan cast-in place bentang . . . . M.</v>
          </cell>
          <cell r="E218">
            <v>0</v>
          </cell>
          <cell r="F218" t="str">
            <v>Buah</v>
          </cell>
          <cell r="G218">
            <v>0</v>
          </cell>
          <cell r="H218">
            <v>0</v>
          </cell>
          <cell r="I218">
            <v>0</v>
          </cell>
        </row>
        <row r="220">
          <cell r="B220" t="str">
            <v>7.6(2)</v>
          </cell>
          <cell r="C220" t="str">
            <v>Beton Pratekan pre-cast bentang . . . . M.</v>
          </cell>
          <cell r="D220" t="str">
            <v>Beton Pratekan pre-cast bentang . . . . M.</v>
          </cell>
          <cell r="E220">
            <v>0</v>
          </cell>
          <cell r="F220" t="str">
            <v>Buah</v>
          </cell>
          <cell r="G220">
            <v>0</v>
          </cell>
          <cell r="H220">
            <v>0</v>
          </cell>
          <cell r="I220">
            <v>0</v>
          </cell>
        </row>
        <row r="222">
          <cell r="B222" t="str">
            <v>7.6(3)</v>
          </cell>
          <cell r="C222" t="str">
            <v>Pelat Berongga Beton Pratekan pre-cast bentang . . . . M.</v>
          </cell>
          <cell r="D222" t="str">
            <v>Pelat Berongga Beton Pratekan pre-cast bentang . . . . M.</v>
          </cell>
          <cell r="E222">
            <v>0</v>
          </cell>
          <cell r="F222" t="str">
            <v>Buah</v>
          </cell>
          <cell r="G222">
            <v>0</v>
          </cell>
          <cell r="H222">
            <v>0</v>
          </cell>
          <cell r="I222">
            <v>0</v>
          </cell>
        </row>
        <row r="224">
          <cell r="B224" t="str">
            <v>7.8(1)</v>
          </cell>
          <cell r="C224" t="str">
            <v>Pasangan batu kosong.</v>
          </cell>
          <cell r="D224" t="str">
            <v>Pasangan batu kosong.</v>
          </cell>
          <cell r="E224">
            <v>0</v>
          </cell>
          <cell r="F224" t="str">
            <v>m3</v>
          </cell>
          <cell r="G224">
            <v>0</v>
          </cell>
          <cell r="H224">
            <v>0</v>
          </cell>
          <cell r="I224">
            <v>0</v>
          </cell>
        </row>
        <row r="228">
          <cell r="B228" t="str">
            <v>7.8(2)</v>
          </cell>
          <cell r="C228" t="str">
            <v>Gabion (bronjong).</v>
          </cell>
          <cell r="D228" t="str">
            <v>Gabion (bronjong).</v>
          </cell>
          <cell r="E228">
            <v>0</v>
          </cell>
          <cell r="F228" t="str">
            <v>m3</v>
          </cell>
          <cell r="G228">
            <v>0</v>
          </cell>
          <cell r="H228">
            <v>0</v>
          </cell>
          <cell r="I228">
            <v>0</v>
          </cell>
        </row>
        <row r="230">
          <cell r="B230" t="str">
            <v>7.11(1)</v>
          </cell>
          <cell r="C230" t="str">
            <v>Expantiont joint type I.</v>
          </cell>
          <cell r="D230" t="str">
            <v>Expantiont joint type I.</v>
          </cell>
          <cell r="E230">
            <v>0</v>
          </cell>
          <cell r="F230" t="str">
            <v>m</v>
          </cell>
          <cell r="G230">
            <v>0</v>
          </cell>
          <cell r="H230">
            <v>0</v>
          </cell>
          <cell r="I230">
            <v>0</v>
          </cell>
        </row>
        <row r="232">
          <cell r="B232" t="str">
            <v>7.11(2)</v>
          </cell>
          <cell r="C232" t="str">
            <v>Expantiont joint type II (mutu tinggi).</v>
          </cell>
          <cell r="D232" t="str">
            <v>Expantiont joint type II (mutu tinggi).</v>
          </cell>
          <cell r="E232">
            <v>0</v>
          </cell>
          <cell r="F232" t="str">
            <v>m</v>
          </cell>
          <cell r="G232">
            <v>0</v>
          </cell>
          <cell r="H232">
            <v>0</v>
          </cell>
          <cell r="I232">
            <v>0</v>
          </cell>
        </row>
        <row r="254">
          <cell r="B254" t="str">
            <v>8.1 (6)</v>
          </cell>
          <cell r="C254" t="str">
            <v>Campuran Aspal Dingin untuk Pekerjaan Minor</v>
          </cell>
          <cell r="D254" t="str">
            <v>Campuran Aspal Dingin untuk Pekerjaan Minor</v>
          </cell>
          <cell r="E254">
            <v>0</v>
          </cell>
          <cell r="F254" t="str">
            <v>M3</v>
          </cell>
          <cell r="G254">
            <v>0</v>
          </cell>
          <cell r="H254">
            <v>0</v>
          </cell>
          <cell r="I254">
            <v>0</v>
          </cell>
        </row>
        <row r="266">
          <cell r="B266" t="str">
            <v>8.1(12)</v>
          </cell>
          <cell r="C266" t="str">
            <v>Material urugan pilihan untuk pekerjaan minor.</v>
          </cell>
          <cell r="D266" t="str">
            <v>Material urugan pilihan untuk pekerjaan minor.</v>
          </cell>
          <cell r="E266">
            <v>0</v>
          </cell>
          <cell r="F266" t="str">
            <v>m3</v>
          </cell>
          <cell r="G266">
            <v>0</v>
          </cell>
          <cell r="H266">
            <v>0</v>
          </cell>
          <cell r="I266">
            <v>0</v>
          </cell>
        </row>
        <row r="268">
          <cell r="B268" t="str">
            <v>8.1(13)</v>
          </cell>
          <cell r="C268" t="str">
            <v>Latasir (Sand sheet) untuk pekerjaan minor.</v>
          </cell>
          <cell r="D268" t="str">
            <v>Latasir (Sand sheet) untuk pekerjaan minor.</v>
          </cell>
          <cell r="E268">
            <v>0</v>
          </cell>
          <cell r="F268" t="str">
            <v>m2</v>
          </cell>
          <cell r="G268">
            <v>0</v>
          </cell>
          <cell r="H268">
            <v>0</v>
          </cell>
          <cell r="I268">
            <v>0</v>
          </cell>
        </row>
        <row r="270">
          <cell r="B270" t="str">
            <v>8.1(14)</v>
          </cell>
          <cell r="C270" t="str">
            <v>Beton K-125/BO untuk pekerjaan minor.</v>
          </cell>
          <cell r="D270" t="str">
            <v>Beton K-125/BO untuk pekerjaan minor.</v>
          </cell>
          <cell r="E270">
            <v>0</v>
          </cell>
          <cell r="F270" t="str">
            <v>m3</v>
          </cell>
          <cell r="G270">
            <v>0</v>
          </cell>
          <cell r="H270">
            <v>0</v>
          </cell>
          <cell r="I270">
            <v>0</v>
          </cell>
        </row>
        <row r="272">
          <cell r="B272" t="str">
            <v>8.1(15)</v>
          </cell>
          <cell r="C272" t="str">
            <v>Beton K-175 untuk pekerjaan minor.</v>
          </cell>
          <cell r="D272" t="str">
            <v>Beton K-175 untuk pekerjaan minor.</v>
          </cell>
          <cell r="E272">
            <v>0</v>
          </cell>
          <cell r="F272" t="str">
            <v>m3</v>
          </cell>
          <cell r="G272">
            <v>0</v>
          </cell>
          <cell r="H272">
            <v>0</v>
          </cell>
          <cell r="I272">
            <v>0</v>
          </cell>
        </row>
        <row r="274">
          <cell r="B274" t="str">
            <v>8.3(1)</v>
          </cell>
          <cell r="C274" t="str">
            <v>Stabilisasi dengan tanaman rumput.</v>
          </cell>
          <cell r="D274" t="str">
            <v>Stabilisasi dengan tanaman rumput.</v>
          </cell>
          <cell r="E274">
            <v>0</v>
          </cell>
          <cell r="F274" t="str">
            <v>m2</v>
          </cell>
          <cell r="G274">
            <v>0</v>
          </cell>
          <cell r="H274">
            <v>0</v>
          </cell>
          <cell r="I274">
            <v>0</v>
          </cell>
        </row>
        <row r="288">
          <cell r="B288" t="str">
            <v>8.4 (6)</v>
          </cell>
          <cell r="C288" t="str">
            <v>Rel Pengaman ( Guard Rail )</v>
          </cell>
          <cell r="D288" t="str">
            <v>Rel Pengaman ( Guard Rail )</v>
          </cell>
          <cell r="E288">
            <v>0</v>
          </cell>
          <cell r="F288" t="str">
            <v>Buah</v>
          </cell>
          <cell r="G288">
            <v>0</v>
          </cell>
          <cell r="H288">
            <v>0</v>
          </cell>
          <cell r="I288">
            <v>0</v>
          </cell>
        </row>
        <row r="290">
          <cell r="B290" t="str">
            <v>8.5(1)</v>
          </cell>
          <cell r="C290" t="str">
            <v>Pengembalian kondisi lantai jembatan beton.</v>
          </cell>
          <cell r="D290" t="str">
            <v>Pengembalian kondisi lantai jembatan beton.</v>
          </cell>
          <cell r="E290">
            <v>0</v>
          </cell>
          <cell r="F290" t="str">
            <v>m2</v>
          </cell>
          <cell r="G290">
            <v>0</v>
          </cell>
          <cell r="H290">
            <v>0</v>
          </cell>
          <cell r="I290">
            <v>0</v>
          </cell>
        </row>
        <row r="292">
          <cell r="B292" t="str">
            <v>8.5(2)</v>
          </cell>
          <cell r="C292" t="str">
            <v>Pengembalian kondisi lantai jembatan kayu.</v>
          </cell>
          <cell r="D292" t="str">
            <v>Pengembalian kondisi lantai jembatan kayu.</v>
          </cell>
          <cell r="E292">
            <v>0</v>
          </cell>
          <cell r="F292" t="str">
            <v>m2</v>
          </cell>
          <cell r="G292">
            <v>0</v>
          </cell>
          <cell r="H292">
            <v>0</v>
          </cell>
          <cell r="I292">
            <v>0</v>
          </cell>
        </row>
        <row r="294">
          <cell r="B294" t="str">
            <v>8.5(3)</v>
          </cell>
          <cell r="C294" t="str">
            <v>Pengembalian kondisi pelapisan permukaan baja struktur</v>
          </cell>
          <cell r="D294" t="str">
            <v>Pengembalian kondisi pelapisan permukaan baja struktur</v>
          </cell>
          <cell r="E294">
            <v>0</v>
          </cell>
          <cell r="F294" t="str">
            <v>m2</v>
          </cell>
          <cell r="G294">
            <v>0</v>
          </cell>
          <cell r="H294">
            <v>0</v>
          </cell>
          <cell r="I294">
            <v>0</v>
          </cell>
        </row>
        <row r="295">
          <cell r="D295" t="str">
            <v>(pengecatan).</v>
          </cell>
        </row>
        <row r="296">
          <cell r="B296" t="str">
            <v>8.5(4)</v>
          </cell>
          <cell r="C296" t="str">
            <v>Penyuntikan epoxy resin grout.</v>
          </cell>
          <cell r="D296" t="str">
            <v>Penyuntikan epoxy resin grout.</v>
          </cell>
          <cell r="E296">
            <v>0</v>
          </cell>
          <cell r="F296" t="str">
            <v>m2</v>
          </cell>
          <cell r="G296">
            <v>0</v>
          </cell>
          <cell r="H296">
            <v>0</v>
          </cell>
          <cell r="I296">
            <v>0</v>
          </cell>
        </row>
        <row r="298">
          <cell r="B298">
            <v>8.6</v>
          </cell>
          <cell r="C298" t="str">
            <v>Kerb beton.</v>
          </cell>
          <cell r="D298" t="str">
            <v>Kerb beton.</v>
          </cell>
          <cell r="E298">
            <v>0</v>
          </cell>
          <cell r="F298" t="str">
            <v>m</v>
          </cell>
          <cell r="G298">
            <v>0</v>
          </cell>
          <cell r="H298">
            <v>0</v>
          </cell>
          <cell r="I298">
            <v>0</v>
          </cell>
        </row>
        <row r="300">
          <cell r="B300">
            <v>8.6999999999999993</v>
          </cell>
          <cell r="C300" t="str">
            <v>Perkerasan blok pada trotoir dan median.</v>
          </cell>
          <cell r="D300" t="str">
            <v>Perkerasan blok pada trotoir dan median.</v>
          </cell>
          <cell r="E300">
            <v>0</v>
          </cell>
          <cell r="F300" t="str">
            <v>m2</v>
          </cell>
          <cell r="G300">
            <v>0</v>
          </cell>
          <cell r="H300">
            <v>0</v>
          </cell>
          <cell r="I300">
            <v>0</v>
          </cell>
        </row>
        <row r="302">
          <cell r="B302" t="str">
            <v>8.8(1)</v>
          </cell>
          <cell r="C302" t="str">
            <v>Penerangan jalan lampu tunggal.</v>
          </cell>
          <cell r="D302" t="str">
            <v>Penerangan jalan lampu tunggal.</v>
          </cell>
          <cell r="E302">
            <v>0</v>
          </cell>
          <cell r="F302" t="str">
            <v>Buah</v>
          </cell>
          <cell r="G302">
            <v>0</v>
          </cell>
          <cell r="H302">
            <v>0</v>
          </cell>
          <cell r="I302">
            <v>0</v>
          </cell>
        </row>
        <row r="304">
          <cell r="B304" t="str">
            <v>8.8(2)</v>
          </cell>
          <cell r="C304" t="str">
            <v>Penerangan jalan lampu ganda.</v>
          </cell>
          <cell r="D304" t="str">
            <v>Penerangan jalan lampu ganda.</v>
          </cell>
          <cell r="E304">
            <v>0</v>
          </cell>
          <cell r="F304" t="str">
            <v>Buah</v>
          </cell>
          <cell r="G304">
            <v>0</v>
          </cell>
          <cell r="H304">
            <v>0</v>
          </cell>
          <cell r="I304">
            <v>0</v>
          </cell>
        </row>
        <row r="306">
          <cell r="B306">
            <v>8.9</v>
          </cell>
          <cell r="C306" t="str">
            <v>Penghalang median beton pracetak.</v>
          </cell>
          <cell r="D306" t="str">
            <v>Penghalang median beton pracetak.</v>
          </cell>
          <cell r="E306">
            <v>0</v>
          </cell>
          <cell r="F306" t="str">
            <v>m</v>
          </cell>
          <cell r="G306">
            <v>0</v>
          </cell>
          <cell r="H306">
            <v>0</v>
          </cell>
          <cell r="I306">
            <v>0</v>
          </cell>
        </row>
        <row r="308">
          <cell r="B308" t="str">
            <v>8.10(1)</v>
          </cell>
          <cell r="C308" t="str">
            <v>Pengecatan kayu.</v>
          </cell>
          <cell r="D308" t="str">
            <v>Pengecatan kayu.</v>
          </cell>
          <cell r="E308">
            <v>0</v>
          </cell>
          <cell r="F308" t="str">
            <v>m2</v>
          </cell>
          <cell r="G308">
            <v>0</v>
          </cell>
          <cell r="H308">
            <v>0</v>
          </cell>
          <cell r="I308">
            <v>0</v>
          </cell>
        </row>
        <row r="310">
          <cell r="B310" t="str">
            <v>8.10(2)</v>
          </cell>
          <cell r="C310" t="str">
            <v>Pengecatan besi.</v>
          </cell>
          <cell r="D310" t="str">
            <v>Pengecatan besi.</v>
          </cell>
          <cell r="E310">
            <v>0</v>
          </cell>
          <cell r="F310" t="str">
            <v>m2</v>
          </cell>
          <cell r="G310">
            <v>0</v>
          </cell>
          <cell r="H310">
            <v>0</v>
          </cell>
          <cell r="I310">
            <v>0</v>
          </cell>
        </row>
        <row r="312">
          <cell r="B312" t="str">
            <v>8.10(3)</v>
          </cell>
          <cell r="C312" t="str">
            <v>Pengecatan tembok / beton.</v>
          </cell>
          <cell r="D312" t="str">
            <v>Pengecatan tembok / beton.</v>
          </cell>
          <cell r="E312">
            <v>0</v>
          </cell>
          <cell r="F312" t="str">
            <v>m2</v>
          </cell>
          <cell r="G312">
            <v>0</v>
          </cell>
          <cell r="H312">
            <v>0</v>
          </cell>
          <cell r="I312">
            <v>0</v>
          </cell>
        </row>
        <row r="314">
          <cell r="B314">
            <v>8.11</v>
          </cell>
          <cell r="C314" t="str">
            <v>Pagar penghalang (Guard rail).</v>
          </cell>
          <cell r="D314" t="str">
            <v>Pagar penghalang (Guard rail).</v>
          </cell>
          <cell r="E314">
            <v>0</v>
          </cell>
          <cell r="F314" t="str">
            <v>m</v>
          </cell>
          <cell r="G314">
            <v>0</v>
          </cell>
          <cell r="H314">
            <v>0</v>
          </cell>
          <cell r="I314">
            <v>0</v>
          </cell>
        </row>
        <row r="316">
          <cell r="B316">
            <v>8.1199999999999992</v>
          </cell>
          <cell r="C316" t="str">
            <v>Pipa utilitas</v>
          </cell>
          <cell r="D316" t="str">
            <v>Pipa utilitas</v>
          </cell>
          <cell r="E316">
            <v>0</v>
          </cell>
          <cell r="F316" t="str">
            <v>m</v>
          </cell>
          <cell r="G316">
            <v>0</v>
          </cell>
          <cell r="H316">
            <v>0</v>
          </cell>
          <cell r="I316">
            <v>0</v>
          </cell>
        </row>
        <row r="320">
          <cell r="B320" t="str">
            <v>DIV. IX</v>
          </cell>
          <cell r="C320" t="str">
            <v>PEKERJAAN HARIAN</v>
          </cell>
          <cell r="D320" t="str">
            <v>PEKERJAAN HARIAN</v>
          </cell>
        </row>
        <row r="322">
          <cell r="B322">
            <v>9.1</v>
          </cell>
          <cell r="C322" t="str">
            <v>Mandor.</v>
          </cell>
          <cell r="D322" t="str">
            <v>Mandor.</v>
          </cell>
          <cell r="E322">
            <v>0</v>
          </cell>
          <cell r="F322" t="str">
            <v>Jam</v>
          </cell>
          <cell r="G322">
            <v>0</v>
          </cell>
          <cell r="H322">
            <v>0</v>
          </cell>
          <cell r="I322">
            <v>0</v>
          </cell>
        </row>
        <row r="324">
          <cell r="B324">
            <v>9.1999999999999993</v>
          </cell>
          <cell r="C324" t="str">
            <v>Pekerja</v>
          </cell>
          <cell r="D324" t="str">
            <v>Pekerja</v>
          </cell>
          <cell r="E324">
            <v>0</v>
          </cell>
          <cell r="F324" t="str">
            <v>Jam</v>
          </cell>
          <cell r="G324">
            <v>0</v>
          </cell>
          <cell r="H324">
            <v>0</v>
          </cell>
          <cell r="I324">
            <v>0</v>
          </cell>
        </row>
        <row r="326">
          <cell r="B326">
            <v>9.3000000000000007</v>
          </cell>
          <cell r="C326" t="str">
            <v>Tukang</v>
          </cell>
          <cell r="D326" t="str">
            <v>Tukang</v>
          </cell>
          <cell r="E326">
            <v>0</v>
          </cell>
          <cell r="F326" t="str">
            <v>Jam</v>
          </cell>
          <cell r="G326">
            <v>0</v>
          </cell>
          <cell r="H326">
            <v>0</v>
          </cell>
          <cell r="I326">
            <v>0</v>
          </cell>
        </row>
        <row r="328">
          <cell r="B328">
            <v>9.4</v>
          </cell>
          <cell r="C328" t="str">
            <v>Dump Truck.</v>
          </cell>
          <cell r="D328" t="str">
            <v>Dump Truck.</v>
          </cell>
          <cell r="E328">
            <v>0</v>
          </cell>
          <cell r="F328" t="str">
            <v>Jam</v>
          </cell>
          <cell r="G328">
            <v>0</v>
          </cell>
          <cell r="H328">
            <v>0</v>
          </cell>
          <cell r="I328">
            <v>0</v>
          </cell>
        </row>
        <row r="330">
          <cell r="B330">
            <v>9.5</v>
          </cell>
          <cell r="C330" t="str">
            <v>Tangki Air.</v>
          </cell>
          <cell r="D330" t="str">
            <v>Tangki Air.</v>
          </cell>
          <cell r="E330">
            <v>0</v>
          </cell>
          <cell r="F330" t="str">
            <v>Jam</v>
          </cell>
          <cell r="G330">
            <v>0</v>
          </cell>
          <cell r="H330">
            <v>0</v>
          </cell>
          <cell r="I330">
            <v>0</v>
          </cell>
        </row>
        <row r="332">
          <cell r="B332">
            <v>9.6</v>
          </cell>
          <cell r="C332" t="str">
            <v>Bulldozer.</v>
          </cell>
          <cell r="D332" t="str">
            <v>Bulldozer.</v>
          </cell>
          <cell r="E332">
            <v>0</v>
          </cell>
          <cell r="F332" t="str">
            <v>Jam</v>
          </cell>
          <cell r="G332">
            <v>0</v>
          </cell>
          <cell r="H332">
            <v>0</v>
          </cell>
          <cell r="I332">
            <v>0</v>
          </cell>
        </row>
        <row r="334">
          <cell r="B334">
            <v>9.6999999999999993</v>
          </cell>
          <cell r="C334" t="str">
            <v>Motor Grader.</v>
          </cell>
          <cell r="D334" t="str">
            <v>Motor Grader.</v>
          </cell>
          <cell r="E334">
            <v>0</v>
          </cell>
          <cell r="F334" t="str">
            <v>Jam</v>
          </cell>
          <cell r="G334">
            <v>0</v>
          </cell>
          <cell r="H334">
            <v>0</v>
          </cell>
          <cell r="I334">
            <v>0</v>
          </cell>
        </row>
        <row r="336">
          <cell r="B336">
            <v>9.8000000000000007</v>
          </cell>
          <cell r="C336" t="str">
            <v>Wheel Loader.</v>
          </cell>
          <cell r="D336" t="str">
            <v>Wheel Loader.</v>
          </cell>
          <cell r="E336">
            <v>0</v>
          </cell>
          <cell r="F336" t="str">
            <v>Jam</v>
          </cell>
          <cell r="G336">
            <v>0</v>
          </cell>
          <cell r="H336">
            <v>0</v>
          </cell>
          <cell r="I336">
            <v>0</v>
          </cell>
        </row>
        <row r="338">
          <cell r="B338">
            <v>9.9</v>
          </cell>
          <cell r="C338" t="str">
            <v>Excavator.</v>
          </cell>
          <cell r="D338" t="str">
            <v>Excavator.</v>
          </cell>
          <cell r="E338">
            <v>0</v>
          </cell>
          <cell r="F338" t="str">
            <v>Jam</v>
          </cell>
          <cell r="G338">
            <v>0</v>
          </cell>
          <cell r="H338">
            <v>0</v>
          </cell>
          <cell r="I338">
            <v>0</v>
          </cell>
        </row>
        <row r="340">
          <cell r="B340">
            <v>9.1</v>
          </cell>
          <cell r="C340" t="str">
            <v>Crane.   .</v>
          </cell>
          <cell r="D340" t="str">
            <v>Crane.   .</v>
          </cell>
          <cell r="E340">
            <v>0</v>
          </cell>
          <cell r="F340" t="str">
            <v>Jam</v>
          </cell>
          <cell r="G340">
            <v>0</v>
          </cell>
          <cell r="H340">
            <v>0</v>
          </cell>
          <cell r="I340">
            <v>0</v>
          </cell>
        </row>
        <row r="342">
          <cell r="B342">
            <v>9.11</v>
          </cell>
          <cell r="C342" t="str">
            <v>Vibrator Rollers - 13 ton</v>
          </cell>
          <cell r="D342" t="str">
            <v>Vibrator Rollers - 13 ton</v>
          </cell>
          <cell r="E342">
            <v>0</v>
          </cell>
          <cell r="F342" t="str">
            <v>Jam</v>
          </cell>
          <cell r="G342">
            <v>0</v>
          </cell>
          <cell r="H342">
            <v>0</v>
          </cell>
          <cell r="I342">
            <v>0</v>
          </cell>
        </row>
        <row r="344">
          <cell r="B344">
            <v>9.1199999999999992</v>
          </cell>
          <cell r="C344" t="str">
            <v>Vibrator Roller 4 - 6 ton</v>
          </cell>
          <cell r="D344" t="str">
            <v>Vibrator Roller 4 - 6 ton</v>
          </cell>
          <cell r="E344">
            <v>0</v>
          </cell>
          <cell r="F344" t="str">
            <v>Jam</v>
          </cell>
          <cell r="G344">
            <v>0</v>
          </cell>
          <cell r="H344">
            <v>0</v>
          </cell>
          <cell r="I344">
            <v>0</v>
          </cell>
        </row>
        <row r="346">
          <cell r="B346">
            <v>9.1300000000000008</v>
          </cell>
          <cell r="C346" t="str">
            <v>Stamper</v>
          </cell>
          <cell r="D346" t="str">
            <v>Stamper</v>
          </cell>
          <cell r="E346">
            <v>0</v>
          </cell>
          <cell r="F346" t="str">
            <v>Jam</v>
          </cell>
          <cell r="G346">
            <v>0</v>
          </cell>
          <cell r="H346">
            <v>0</v>
          </cell>
          <cell r="I346">
            <v>0</v>
          </cell>
          <cell r="J346">
            <v>0</v>
          </cell>
          <cell r="K346">
            <v>60</v>
          </cell>
        </row>
        <row r="348">
          <cell r="B348">
            <v>9.14</v>
          </cell>
          <cell r="C348" t="str">
            <v>Drop Hammer 500 kg</v>
          </cell>
          <cell r="D348" t="str">
            <v>Drop Hammer 500 kg</v>
          </cell>
          <cell r="E348">
            <v>0</v>
          </cell>
          <cell r="F348" t="str">
            <v>Jam</v>
          </cell>
          <cell r="G348">
            <v>0</v>
          </cell>
          <cell r="H348">
            <v>0</v>
          </cell>
          <cell r="I348">
            <v>0</v>
          </cell>
        </row>
        <row r="350">
          <cell r="B350">
            <v>9.15</v>
          </cell>
          <cell r="C350" t="str">
            <v>Jack Hammer</v>
          </cell>
          <cell r="D350" t="str">
            <v>Jack Hammer</v>
          </cell>
          <cell r="E350">
            <v>0</v>
          </cell>
          <cell r="F350" t="str">
            <v>Jam</v>
          </cell>
          <cell r="G350">
            <v>0</v>
          </cell>
          <cell r="H350">
            <v>0</v>
          </cell>
          <cell r="I350">
            <v>0</v>
          </cell>
        </row>
        <row r="352">
          <cell r="B352">
            <v>9.16</v>
          </cell>
          <cell r="C352" t="str">
            <v>Chain Saw</v>
          </cell>
          <cell r="D352" t="str">
            <v>Chain Saw</v>
          </cell>
          <cell r="E352">
            <v>0</v>
          </cell>
          <cell r="F352" t="str">
            <v>Jam</v>
          </cell>
          <cell r="G352">
            <v>0</v>
          </cell>
          <cell r="H352">
            <v>0</v>
          </cell>
          <cell r="I352">
            <v>0</v>
          </cell>
        </row>
        <row r="354">
          <cell r="B354" t="str">
            <v>Jumlah Harga Pekerjaan Divisi IX</v>
          </cell>
          <cell r="C354">
            <v>0</v>
          </cell>
          <cell r="D354">
            <v>0</v>
          </cell>
          <cell r="E354">
            <v>0</v>
          </cell>
          <cell r="F354">
            <v>0</v>
          </cell>
          <cell r="G354">
            <v>0</v>
          </cell>
          <cell r="H354">
            <v>0</v>
          </cell>
          <cell r="I354">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sheetData sheetId="333" refreshError="1"/>
      <sheetData sheetId="334" refreshError="1"/>
      <sheetData sheetId="335" refreshError="1"/>
      <sheetData sheetId="336" refreshError="1"/>
      <sheetData sheetId="337"/>
      <sheetData sheetId="338"/>
      <sheetData sheetId="339"/>
      <sheetData sheetId="340"/>
      <sheetData sheetId="341" refreshError="1"/>
      <sheetData sheetId="342" refreshError="1"/>
      <sheetData sheetId="343"/>
      <sheetData sheetId="344"/>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sheetData sheetId="845"/>
      <sheetData sheetId="846"/>
      <sheetData sheetId="847"/>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refreshError="1"/>
      <sheetData sheetId="1023" refreshError="1"/>
      <sheetData sheetId="1024" refreshError="1"/>
      <sheetData sheetId="1025"/>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sheetData sheetId="1038"/>
      <sheetData sheetId="1039"/>
      <sheetData sheetId="1040"/>
      <sheetData sheetId="1041"/>
      <sheetData sheetId="1042"/>
      <sheetData sheetId="1043" refreshError="1"/>
      <sheetData sheetId="1044" refreshError="1"/>
      <sheetData sheetId="1045" refreshError="1"/>
      <sheetData sheetId="1046"/>
      <sheetData sheetId="1047" refreshError="1"/>
      <sheetData sheetId="1048" refreshError="1"/>
      <sheetData sheetId="1049" refreshError="1"/>
      <sheetData sheetId="1050"/>
      <sheetData sheetId="1051"/>
      <sheetData sheetId="1052"/>
      <sheetData sheetId="1053"/>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sheetData sheetId="1111"/>
      <sheetData sheetId="1112"/>
      <sheetData sheetId="1113"/>
      <sheetData sheetId="1114"/>
      <sheetData sheetId="1115"/>
      <sheetData sheetId="1116"/>
      <sheetData sheetId="1117"/>
      <sheetData sheetId="1118" refreshError="1"/>
      <sheetData sheetId="1119" refreshError="1"/>
      <sheetData sheetId="1120"/>
      <sheetData sheetId="1121"/>
      <sheetData sheetId="1122" refreshError="1"/>
      <sheetData sheetId="1123"/>
      <sheetData sheetId="1124"/>
      <sheetData sheetId="1125"/>
      <sheetData sheetId="1126"/>
      <sheetData sheetId="1127" refreshError="1"/>
      <sheetData sheetId="1128"/>
      <sheetData sheetId="1129"/>
      <sheetData sheetId="1130"/>
      <sheetData sheetId="1131"/>
      <sheetData sheetId="1132"/>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sheetData sheetId="1144"/>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UPAH"/>
      <sheetName val="ANALISA"/>
      <sheetName val="KUSEN"/>
      <sheetName val="HSAT"/>
      <sheetName val="SMKK"/>
      <sheetName val="PERSIAPAN"/>
      <sheetName val="STRUKTUR"/>
      <sheetName val="ARSITEKTUR"/>
      <sheetName val="ME"/>
      <sheetName val="SITEDEV"/>
      <sheetName val="REKAP"/>
      <sheetName val="SCHD"/>
      <sheetName val="TKDN"/>
      <sheetName val="Sheet1"/>
    </sheetNames>
    <sheetDataSet>
      <sheetData sheetId="0"/>
      <sheetData sheetId="1"/>
      <sheetData sheetId="2"/>
      <sheetData sheetId="3"/>
      <sheetData sheetId="4"/>
      <sheetData sheetId="5"/>
      <sheetData sheetId="6"/>
      <sheetData sheetId="7"/>
      <sheetData sheetId="8"/>
      <sheetData sheetId="9"/>
      <sheetData sheetId="10">
        <row r="29">
          <cell r="D29">
            <v>48766121000</v>
          </cell>
        </row>
      </sheetData>
      <sheetData sheetId="11"/>
      <sheetData sheetId="12"/>
      <sheetData sheetId="13"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RKP TOT"/>
      <sheetName val="2. SUB RKP"/>
      <sheetName val="BQ"/>
      <sheetName val="16. ANL STR"/>
      <sheetName val="17. anl.ars"/>
      <sheetName val="18. B.STR"/>
      <sheetName val="19. B.ars"/>
      <sheetName val="20. U.ars"/>
      <sheetName val="14. HRST STR"/>
      <sheetName val="15. HRST ARS"/>
      <sheetName val="00-INSTALASI (2)"/>
      <sheetName val="01-CB"/>
      <sheetName val="02-KABEL"/>
      <sheetName val="03-ARMATUR"/>
      <sheetName val="12-PTS"/>
      <sheetName val="04-SOKET"/>
      <sheetName val="05-TU"/>
      <sheetName val="06-POMPA"/>
      <sheetName val="07-VALVE"/>
      <sheetName val="08-PIPA"/>
      <sheetName val="09-ELKA"/>
      <sheetName val="10-HYDRANT"/>
      <sheetName val="11-GAS"/>
      <sheetName val="Kurva S"/>
      <sheetName val="TKDN"/>
      <sheetName val="overh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1">
          <cell r="A11" t="str">
            <v>Keuntungan+Over head</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nd Rekap"/>
      <sheetName val="REKAP"/>
      <sheetName val="RAB"/>
      <sheetName val="HSAT"/>
      <sheetName val="ANL"/>
      <sheetName val="PINTU"/>
      <sheetName val="UPAH"/>
      <sheetName val="BAHAN"/>
      <sheetName val="SCHD"/>
      <sheetName val="Sistem 1"/>
      <sheetName val="Sistem ADD"/>
      <sheetName val="TKDN"/>
      <sheetName val="IMPOR"/>
      <sheetName val="HARSAT ME"/>
      <sheetName val="Hit. ME"/>
      <sheetName val=" ANALISA ME"/>
      <sheetName val="Panel,ground dll"/>
      <sheetName val="BAHAN ME"/>
    </sheetNames>
    <sheetDataSet>
      <sheetData sheetId="0"/>
      <sheetData sheetId="1"/>
      <sheetData sheetId="2"/>
      <sheetData sheetId="3"/>
      <sheetData sheetId="4"/>
      <sheetData sheetId="5"/>
      <sheetData sheetId="6"/>
      <sheetData sheetId="7">
        <row r="783">
          <cell r="G783">
            <v>205333.33333333331</v>
          </cell>
        </row>
        <row r="784">
          <cell r="G784">
            <v>256666.66666666666</v>
          </cell>
        </row>
        <row r="785">
          <cell r="G785">
            <v>308000</v>
          </cell>
        </row>
      </sheetData>
      <sheetData sheetId="8"/>
      <sheetData sheetId="9"/>
      <sheetData sheetId="10"/>
      <sheetData sheetId="11"/>
      <sheetData sheetId="12"/>
      <sheetData sheetId="13"/>
      <sheetData sheetId="14"/>
      <sheetData sheetId="15"/>
      <sheetData sheetId="16"/>
      <sheetData sheetId="17">
        <row r="316">
          <cell r="E316">
            <v>25000</v>
          </cell>
        </row>
        <row r="388">
          <cell r="E388">
            <v>45000</v>
          </cell>
        </row>
      </sheetData>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re pile"/>
      <sheetName val="pile cap"/>
      <sheetName val="sloof,balok,bioteck,tangga,lift"/>
      <sheetName val="kolom"/>
      <sheetName val="plat beton"/>
      <sheetName val="kuda2 baja"/>
      <sheetName val="bang 1"/>
      <sheetName val="VOL TALUD"/>
      <sheetName val="Volume Penyiraman Jalan"/>
      <sheetName val="KUSEN"/>
      <sheetName val="ARS"/>
      <sheetName val="REKAP TOTAL"/>
      <sheetName val="REKAP Pematangan"/>
      <sheetName val="RAB Pematangan"/>
      <sheetName val="RAB DPT"/>
      <sheetName val="REKAP Pendukung"/>
      <sheetName val="RAB Pendukung"/>
      <sheetName val="REKAP Kantor"/>
      <sheetName val="RAB Kantor"/>
      <sheetName val="Hrg sat"/>
      <sheetName val="analisa"/>
      <sheetName val="bah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3">
          <cell r="B3" t="str">
            <v>Kayu Meranti Balok</v>
          </cell>
          <cell r="C3" t="str">
            <v>m³</v>
          </cell>
          <cell r="D3">
            <v>6600000</v>
          </cell>
        </row>
        <row r="4">
          <cell r="B4" t="str">
            <v>Kayu Meranti Papan</v>
          </cell>
          <cell r="C4" t="str">
            <v>m³</v>
          </cell>
          <cell r="D4">
            <v>6900000</v>
          </cell>
        </row>
        <row r="5">
          <cell r="B5" t="str">
            <v>Tanah Padas</v>
          </cell>
          <cell r="C5" t="str">
            <v>m³</v>
          </cell>
          <cell r="D5">
            <v>50000</v>
          </cell>
        </row>
        <row r="6">
          <cell r="B6" t="str">
            <v>Pasir Beton (quarry - lokasi pekerjaan)</v>
          </cell>
          <cell r="C6" t="str">
            <v>m³</v>
          </cell>
          <cell r="D6">
            <v>345000</v>
          </cell>
        </row>
        <row r="7">
          <cell r="B7" t="str">
            <v>Pasir Beton</v>
          </cell>
          <cell r="C7" t="str">
            <v>kg</v>
          </cell>
          <cell r="D7">
            <v>230</v>
          </cell>
        </row>
        <row r="8">
          <cell r="B8" t="str">
            <v>Batu belah (quarry - lokasi pekerjaan)</v>
          </cell>
          <cell r="C8" t="str">
            <v>m³</v>
          </cell>
          <cell r="D8">
            <v>319000</v>
          </cell>
        </row>
        <row r="9">
          <cell r="B9" t="str">
            <v>Portland cement</v>
          </cell>
          <cell r="C9" t="str">
            <v>kg</v>
          </cell>
          <cell r="D9">
            <v>1400</v>
          </cell>
        </row>
        <row r="10">
          <cell r="B10" t="str">
            <v>Paving block 8 cm abu-abu K-400</v>
          </cell>
          <cell r="C10" t="str">
            <v>m²</v>
          </cell>
          <cell r="D10">
            <v>154000</v>
          </cell>
        </row>
        <row r="11">
          <cell r="B11" t="str">
            <v>Kanstin</v>
          </cell>
          <cell r="C11" t="str">
            <v>buah</v>
          </cell>
          <cell r="D11">
            <v>22000</v>
          </cell>
        </row>
        <row r="12">
          <cell r="B12" t="str">
            <v>Fine Agregate</v>
          </cell>
          <cell r="C12" t="str">
            <v>m³</v>
          </cell>
          <cell r="D12">
            <v>275000</v>
          </cell>
        </row>
        <row r="13">
          <cell r="B13" t="str">
            <v>Coarse Agregate</v>
          </cell>
          <cell r="C13" t="str">
            <v>m³</v>
          </cell>
          <cell r="D13">
            <v>275000</v>
          </cell>
        </row>
        <row r="14">
          <cell r="B14" t="str">
            <v>Aspal drum</v>
          </cell>
          <cell r="C14" t="str">
            <v>kg</v>
          </cell>
          <cell r="D14">
            <v>14500</v>
          </cell>
        </row>
        <row r="15">
          <cell r="B15" t="str">
            <v>Minyak Tanah</v>
          </cell>
          <cell r="C15" t="str">
            <v>liter</v>
          </cell>
          <cell r="D15">
            <v>15300</v>
          </cell>
        </row>
        <row r="16">
          <cell r="B16" t="str">
            <v xml:space="preserve">ATB </v>
          </cell>
          <cell r="C16" t="str">
            <v>ton</v>
          </cell>
          <cell r="D16">
            <v>1608300</v>
          </cell>
        </row>
        <row r="17">
          <cell r="B17" t="str">
            <v>Tiang Lampu Oktagonal Single Parabolis 1 lengan tinggi 6 m</v>
          </cell>
          <cell r="C17" t="str">
            <v>bh</v>
          </cell>
          <cell r="D17">
            <v>4252500</v>
          </cell>
        </row>
        <row r="18">
          <cell r="B18" t="str">
            <v>Lampu Philip BRP372 LED167/NW 150W 220-240V DM MP1</v>
          </cell>
          <cell r="C18" t="str">
            <v>bh</v>
          </cell>
          <cell r="D18">
            <v>11400000</v>
          </cell>
        </row>
        <row r="19">
          <cell r="B19" t="str">
            <v>Kabel NYM 2 x 2.5 mm2</v>
          </cell>
          <cell r="C19" t="str">
            <v>m</v>
          </cell>
          <cell r="D19">
            <v>11500</v>
          </cell>
        </row>
        <row r="20">
          <cell r="B20" t="str">
            <v>MCB 1P, 6A</v>
          </cell>
          <cell r="C20" t="str">
            <v>bh</v>
          </cell>
          <cell r="D20">
            <v>82500</v>
          </cell>
        </row>
        <row r="21">
          <cell r="B21" t="str">
            <v>Isolasi</v>
          </cell>
          <cell r="C21" t="str">
            <v>pcs</v>
          </cell>
          <cell r="D21">
            <v>44000</v>
          </cell>
        </row>
        <row r="22">
          <cell r="B22" t="str">
            <v>Kabel NYFGBY 4 x 6 mm2</v>
          </cell>
          <cell r="C22" t="str">
            <v>m</v>
          </cell>
          <cell r="D22">
            <v>170000</v>
          </cell>
        </row>
        <row r="23">
          <cell r="B23" t="str">
            <v>Pipa PVC 1"</v>
          </cell>
          <cell r="C23" t="str">
            <v>m</v>
          </cell>
          <cell r="D23">
            <v>12500</v>
          </cell>
        </row>
        <row r="24">
          <cell r="B24" t="str">
            <v>Galian tanah keras sedalam 1 meter</v>
          </cell>
          <cell r="C24" t="str">
            <v>m³</v>
          </cell>
          <cell r="D24">
            <v>97260</v>
          </cell>
        </row>
        <row r="25">
          <cell r="B25" t="str">
            <v>Urug kembali</v>
          </cell>
          <cell r="C25" t="str">
            <v>m³</v>
          </cell>
          <cell r="D25">
            <v>32420</v>
          </cell>
        </row>
        <row r="26">
          <cell r="B26" t="str">
            <v>Bata merah 5 x 11 x 22 cm</v>
          </cell>
          <cell r="C26" t="str">
            <v>bh</v>
          </cell>
          <cell r="D26">
            <v>700</v>
          </cell>
        </row>
        <row r="27">
          <cell r="B27" t="str">
            <v>Pasir urug (quarry - lokasi pekerjaan)</v>
          </cell>
          <cell r="C27" t="str">
            <v>m³</v>
          </cell>
          <cell r="D27">
            <v>306500</v>
          </cell>
        </row>
        <row r="28">
          <cell r="B28" t="str">
            <v>Rangka Metal Foring/ Besi Hollow</v>
          </cell>
          <cell r="C28" t="str">
            <v>m²</v>
          </cell>
          <cell r="D28">
            <v>140000</v>
          </cell>
        </row>
        <row r="29">
          <cell r="B29" t="str">
            <v>Paku Sekrup</v>
          </cell>
          <cell r="C29" t="str">
            <v>kg</v>
          </cell>
          <cell r="D29">
            <v>37560</v>
          </cell>
        </row>
        <row r="30">
          <cell r="B30" t="str">
            <v>Kalsi Board 4.5 mm</v>
          </cell>
          <cell r="C30" t="str">
            <v>lbr</v>
          </cell>
          <cell r="D30">
            <v>95000</v>
          </cell>
        </row>
        <row r="31">
          <cell r="B31" t="str">
            <v>List Profil Gypsum 10 cm</v>
          </cell>
          <cell r="C31" t="str">
            <v>m</v>
          </cell>
          <cell r="D31">
            <v>13100</v>
          </cell>
        </row>
        <row r="32">
          <cell r="B32" t="str">
            <v>Atap Zinc Alum 0,35mm</v>
          </cell>
          <cell r="C32" t="str">
            <v>m²</v>
          </cell>
          <cell r="D32">
            <v>80000</v>
          </cell>
        </row>
        <row r="33">
          <cell r="B33" t="str">
            <v>Paku</v>
          </cell>
          <cell r="C33" t="str">
            <v>bh</v>
          </cell>
          <cell r="D33">
            <v>300</v>
          </cell>
        </row>
        <row r="34">
          <cell r="B34" t="str">
            <v>Gypsum Board 9 mm</v>
          </cell>
          <cell r="C34" t="str">
            <v>lbr</v>
          </cell>
          <cell r="D34">
            <v>82000</v>
          </cell>
        </row>
        <row r="35">
          <cell r="B35" t="str">
            <v>Plamir</v>
          </cell>
          <cell r="C35" t="str">
            <v>kg</v>
          </cell>
          <cell r="D35">
            <v>24900</v>
          </cell>
        </row>
        <row r="36">
          <cell r="B36" t="str">
            <v>Cat dasar</v>
          </cell>
          <cell r="C36" t="str">
            <v>kg</v>
          </cell>
          <cell r="D36">
            <v>102080</v>
          </cell>
        </row>
        <row r="37">
          <cell r="B37" t="str">
            <v>Cat penutup interior</v>
          </cell>
          <cell r="C37" t="str">
            <v>kg</v>
          </cell>
          <cell r="D37">
            <v>127875</v>
          </cell>
        </row>
        <row r="38">
          <cell r="B38" t="str">
            <v>Cat penutup eksterior</v>
          </cell>
          <cell r="C38" t="str">
            <v>kg</v>
          </cell>
          <cell r="D38">
            <v>250000</v>
          </cell>
        </row>
        <row r="39">
          <cell r="B39" t="str">
            <v>Kloset Jongkok</v>
          </cell>
          <cell r="C39" t="str">
            <v>bh</v>
          </cell>
          <cell r="D39">
            <v>202000</v>
          </cell>
        </row>
        <row r="40">
          <cell r="B40" t="str">
            <v>Pasir Pasang</v>
          </cell>
          <cell r="C40" t="str">
            <v>m³</v>
          </cell>
          <cell r="D40">
            <v>360000</v>
          </cell>
        </row>
        <row r="41">
          <cell r="B41" t="str">
            <v>Urinoir</v>
          </cell>
          <cell r="C41" t="str">
            <v>bh</v>
          </cell>
          <cell r="D41">
            <v>422400</v>
          </cell>
        </row>
        <row r="42">
          <cell r="B42" t="str">
            <v>Kloset Duduk / Monoblok</v>
          </cell>
          <cell r="C42" t="str">
            <v>bh</v>
          </cell>
          <cell r="D42">
            <v>1461500</v>
          </cell>
        </row>
        <row r="43">
          <cell r="B43" t="str">
            <v>Split ( maksimum 30 mm )</v>
          </cell>
          <cell r="C43" t="str">
            <v>kg</v>
          </cell>
          <cell r="D43">
            <v>210</v>
          </cell>
        </row>
        <row r="44">
          <cell r="B44" t="str">
            <v>Air</v>
          </cell>
          <cell r="C44" t="str">
            <v>ltr</v>
          </cell>
          <cell r="D44">
            <v>18.7</v>
          </cell>
        </row>
        <row r="45">
          <cell r="B45" t="str">
            <v>Kerikil ( maksimum 30 mm )</v>
          </cell>
          <cell r="C45" t="str">
            <v>kg</v>
          </cell>
          <cell r="D45">
            <v>210</v>
          </cell>
        </row>
        <row r="46">
          <cell r="B46" t="str">
            <v>Besi beton</v>
          </cell>
          <cell r="C46" t="str">
            <v>kg</v>
          </cell>
          <cell r="D46">
            <v>14500</v>
          </cell>
        </row>
        <row r="47">
          <cell r="B47" t="str">
            <v>kawat beton</v>
          </cell>
          <cell r="C47" t="str">
            <v>kg</v>
          </cell>
          <cell r="D47">
            <v>20350</v>
          </cell>
        </row>
        <row r="48">
          <cell r="B48" t="str">
            <v>Kayu Sengon (Papan)</v>
          </cell>
          <cell r="C48" t="str">
            <v>m³</v>
          </cell>
          <cell r="D48">
            <v>4300000</v>
          </cell>
        </row>
        <row r="49">
          <cell r="B49" t="str">
            <v>Kayu Kelapa</v>
          </cell>
          <cell r="C49" t="str">
            <v>m³</v>
          </cell>
          <cell r="D49">
            <v>4733300</v>
          </cell>
        </row>
        <row r="50">
          <cell r="B50" t="str">
            <v>Kayu Kelas III ( terentang )</v>
          </cell>
          <cell r="C50" t="str">
            <v>m³</v>
          </cell>
          <cell r="D50">
            <v>3900000</v>
          </cell>
        </row>
        <row r="51">
          <cell r="B51" t="str">
            <v>URAIAN</v>
          </cell>
          <cell r="C51" t="str">
            <v>SATUAN</v>
          </cell>
          <cell r="D51">
            <v>2023</v>
          </cell>
        </row>
        <row r="52">
          <cell r="B52">
            <v>0</v>
          </cell>
          <cell r="C52">
            <v>0</v>
          </cell>
          <cell r="D52">
            <v>0</v>
          </cell>
        </row>
        <row r="53">
          <cell r="B53" t="str">
            <v>Paku Biasa 2 '' - 5 ''</v>
          </cell>
          <cell r="C53" t="str">
            <v>kg</v>
          </cell>
          <cell r="D53">
            <v>20080</v>
          </cell>
        </row>
        <row r="54">
          <cell r="B54" t="str">
            <v>Minyak Bekisting</v>
          </cell>
          <cell r="C54" t="str">
            <v>ltr</v>
          </cell>
          <cell r="D54">
            <v>16800</v>
          </cell>
        </row>
        <row r="55">
          <cell r="B55" t="str">
            <v>Balok Kayu Klas II</v>
          </cell>
          <cell r="C55" t="str">
            <v>m³</v>
          </cell>
          <cell r="D55">
            <v>10250000</v>
          </cell>
        </row>
        <row r="56">
          <cell r="B56" t="str">
            <v>Plywood 9 mm (120x240)</v>
          </cell>
          <cell r="C56" t="str">
            <v>m²</v>
          </cell>
          <cell r="D56">
            <v>119200</v>
          </cell>
        </row>
        <row r="57">
          <cell r="B57" t="str">
            <v>Dolken Kayu D. 8 -10</v>
          </cell>
          <cell r="C57" t="str">
            <v>btg</v>
          </cell>
          <cell r="D57">
            <v>30833</v>
          </cell>
        </row>
        <row r="58">
          <cell r="B58" t="str">
            <v>Bata ringan tebal 10cm</v>
          </cell>
          <cell r="C58" t="str">
            <v>bh</v>
          </cell>
          <cell r="D58">
            <v>10900</v>
          </cell>
        </row>
        <row r="59">
          <cell r="B59" t="str">
            <v>Mortar Utama - 380</v>
          </cell>
          <cell r="C59" t="str">
            <v>zak</v>
          </cell>
          <cell r="D59">
            <v>115000</v>
          </cell>
        </row>
        <row r="60">
          <cell r="B60" t="str">
            <v xml:space="preserve">Plester dengan mortar siap pakai </v>
          </cell>
          <cell r="C60" t="str">
            <v>kg</v>
          </cell>
          <cell r="D60">
            <v>1700</v>
          </cell>
        </row>
        <row r="61">
          <cell r="B61" t="str">
            <v>Semen mortar warna abu (Acian dengan mortar siap pakai )</v>
          </cell>
          <cell r="C61" t="str">
            <v>kg</v>
          </cell>
          <cell r="D61">
            <v>1700</v>
          </cell>
        </row>
        <row r="62">
          <cell r="B62" t="str">
            <v>Profil aluminium</v>
          </cell>
          <cell r="C62" t="str">
            <v>m'</v>
          </cell>
          <cell r="D62">
            <v>127600</v>
          </cell>
        </row>
        <row r="63">
          <cell r="B63" t="str">
            <v>Skrup Fixer</v>
          </cell>
          <cell r="C63" t="str">
            <v>buah</v>
          </cell>
          <cell r="D63">
            <v>1650</v>
          </cell>
        </row>
        <row r="64">
          <cell r="B64" t="str">
            <v>Sealant</v>
          </cell>
          <cell r="C64" t="str">
            <v>tube</v>
          </cell>
          <cell r="D64">
            <v>34000</v>
          </cell>
        </row>
        <row r="65">
          <cell r="B65" t="str">
            <v>Kaca tebal 5mm</v>
          </cell>
          <cell r="C65" t="str">
            <v>m²</v>
          </cell>
          <cell r="D65">
            <v>125600</v>
          </cell>
        </row>
        <row r="66">
          <cell r="B66" t="str">
            <v>Kaca tebal 6mm</v>
          </cell>
          <cell r="C66" t="str">
            <v>m²</v>
          </cell>
          <cell r="D66">
            <v>236500</v>
          </cell>
        </row>
        <row r="67">
          <cell r="B67" t="str">
            <v>Kaca tempered tebal 12mm</v>
          </cell>
          <cell r="C67" t="str">
            <v>m²</v>
          </cell>
          <cell r="D67">
            <v>880000</v>
          </cell>
        </row>
        <row r="68">
          <cell r="B68" t="str">
            <v>Sealent Kaca</v>
          </cell>
          <cell r="C68" t="str">
            <v>kg</v>
          </cell>
          <cell r="D68">
            <v>30600</v>
          </cell>
        </row>
        <row r="69">
          <cell r="B69" t="str">
            <v>Pipa PVC tipe AW Ø 4" panjang 4 m</v>
          </cell>
          <cell r="C69" t="str">
            <v>m'</v>
          </cell>
          <cell r="D69">
            <v>275000</v>
          </cell>
        </row>
        <row r="70">
          <cell r="B70" t="str">
            <v>Kran Air</v>
          </cell>
          <cell r="C70" t="str">
            <v>buah</v>
          </cell>
          <cell r="D70">
            <v>35000</v>
          </cell>
        </row>
        <row r="71">
          <cell r="B71" t="str">
            <v>Seal Tape</v>
          </cell>
          <cell r="C71" t="str">
            <v>set</v>
          </cell>
          <cell r="D71">
            <v>5000</v>
          </cell>
        </row>
        <row r="72">
          <cell r="B72" t="str">
            <v>Floor Drain</v>
          </cell>
          <cell r="C72" t="str">
            <v>buah</v>
          </cell>
          <cell r="D72">
            <v>37600</v>
          </cell>
        </row>
        <row r="73">
          <cell r="B73" t="str">
            <v>Wastafel Meja Oval</v>
          </cell>
          <cell r="C73" t="str">
            <v>buah</v>
          </cell>
          <cell r="D73">
            <v>338500</v>
          </cell>
        </row>
        <row r="74">
          <cell r="B74" t="str">
            <v>Pipa Beton</v>
          </cell>
          <cell r="C74" t="str">
            <v>buah</v>
          </cell>
          <cell r="D74">
            <v>200000</v>
          </cell>
        </row>
        <row r="75">
          <cell r="B75" t="str">
            <v>Batu Bata</v>
          </cell>
          <cell r="C75" t="str">
            <v>m³</v>
          </cell>
          <cell r="D75">
            <v>450000</v>
          </cell>
        </row>
        <row r="76">
          <cell r="B76" t="str">
            <v>Pasir Urug beton</v>
          </cell>
          <cell r="C76" t="str">
            <v>m³</v>
          </cell>
          <cell r="D76">
            <v>341000</v>
          </cell>
        </row>
        <row r="77">
          <cell r="B77" t="str">
            <v>keramik 40 x 40</v>
          </cell>
          <cell r="C77" t="str">
            <v>buah</v>
          </cell>
          <cell r="D77">
            <v>12800</v>
          </cell>
        </row>
        <row r="78">
          <cell r="B78" t="str">
            <v>Semen Warna</v>
          </cell>
          <cell r="C78" t="str">
            <v>kg</v>
          </cell>
          <cell r="D78">
            <v>13100</v>
          </cell>
        </row>
        <row r="79">
          <cell r="B79" t="str">
            <v>Keramik 30 x 30</v>
          </cell>
          <cell r="C79" t="str">
            <v>buah</v>
          </cell>
          <cell r="D79">
            <v>5720</v>
          </cell>
        </row>
        <row r="80">
          <cell r="B80" t="str">
            <v>Ubin Keramik  20 x 20 cm</v>
          </cell>
          <cell r="C80" t="str">
            <v>buah</v>
          </cell>
          <cell r="D80">
            <v>2420</v>
          </cell>
        </row>
        <row r="81">
          <cell r="B81" t="str">
            <v xml:space="preserve">Ubin Keramik </v>
          </cell>
          <cell r="C81" t="str">
            <v>buah</v>
          </cell>
          <cell r="D81">
            <v>1100</v>
          </cell>
        </row>
        <row r="82">
          <cell r="B82" t="str">
            <v>Terawang Roster 10.20</v>
          </cell>
          <cell r="C82" t="str">
            <v>bh</v>
          </cell>
          <cell r="D82">
            <v>16500</v>
          </cell>
        </row>
        <row r="83">
          <cell r="B83" t="str">
            <v>Besi Profil</v>
          </cell>
          <cell r="C83" t="str">
            <v>kg</v>
          </cell>
          <cell r="D83">
            <v>13200</v>
          </cell>
        </row>
        <row r="84">
          <cell r="B84" t="str">
            <v>Meni Besi</v>
          </cell>
          <cell r="C84" t="str">
            <v>kg</v>
          </cell>
          <cell r="D84">
            <v>38500</v>
          </cell>
        </row>
        <row r="85">
          <cell r="B85" t="str">
            <v>Got Normal U30</v>
          </cell>
          <cell r="C85" t="str">
            <v>buah</v>
          </cell>
          <cell r="D85">
            <v>61600</v>
          </cell>
        </row>
        <row r="86">
          <cell r="B86" t="str">
            <v>Gorong-gorong dia.30</v>
          </cell>
          <cell r="C86" t="str">
            <v>buah</v>
          </cell>
          <cell r="D86">
            <v>90000</v>
          </cell>
        </row>
        <row r="87">
          <cell r="B87" t="str">
            <v>Penguin Underground Tank</v>
          </cell>
          <cell r="C87" t="str">
            <v>bh</v>
          </cell>
          <cell r="D87">
            <v>11495000</v>
          </cell>
        </row>
        <row r="88">
          <cell r="B88" t="str">
            <v>Pipa PVC AW 1-1/4"</v>
          </cell>
          <cell r="C88" t="str">
            <v>mtr</v>
          </cell>
          <cell r="D88">
            <v>48400</v>
          </cell>
        </row>
        <row r="89">
          <cell r="B89" t="str">
            <v>Paving block 6 cm abu-abu K-250</v>
          </cell>
          <cell r="C89" t="str">
            <v>m²</v>
          </cell>
          <cell r="D89">
            <v>96200</v>
          </cell>
        </row>
        <row r="90">
          <cell r="B90" t="str">
            <v>Pasir muntilan (quarry - lokasi pekerjaan)</v>
          </cell>
          <cell r="C90" t="str">
            <v>m³</v>
          </cell>
          <cell r="D90">
            <v>385000</v>
          </cell>
        </row>
        <row r="91">
          <cell r="B91" t="str">
            <v>Silikon (Sealant)</v>
          </cell>
          <cell r="C91" t="str">
            <v>m'</v>
          </cell>
          <cell r="D91">
            <v>60500</v>
          </cell>
        </row>
        <row r="92">
          <cell r="B92" t="str">
            <v>Seng plat L.90 cm</v>
          </cell>
          <cell r="C92" t="str">
            <v>m'</v>
          </cell>
          <cell r="D92">
            <v>77000</v>
          </cell>
        </row>
        <row r="93">
          <cell r="B93" t="str">
            <v>Paku</v>
          </cell>
          <cell r="C93" t="str">
            <v>kg</v>
          </cell>
          <cell r="D93">
            <v>20080</v>
          </cell>
        </row>
        <row r="94">
          <cell r="B94" t="str">
            <v>Papan kayu kelas II atau III</v>
          </cell>
          <cell r="C94" t="str">
            <v>m³</v>
          </cell>
          <cell r="D94">
            <v>2800000</v>
          </cell>
        </row>
        <row r="95">
          <cell r="B95" t="str">
            <v>Soda api</v>
          </cell>
          <cell r="C95" t="str">
            <v>kg</v>
          </cell>
          <cell r="D95">
            <v>19600</v>
          </cell>
        </row>
        <row r="96">
          <cell r="B96" t="str">
            <v>Perekat / lem</v>
          </cell>
          <cell r="C96" t="str">
            <v>kg</v>
          </cell>
          <cell r="D96">
            <v>66000</v>
          </cell>
        </row>
        <row r="97">
          <cell r="B97" t="str">
            <v>Lampu LED ST 150 W 757 AC VS1 OSRAM</v>
          </cell>
          <cell r="C97" t="str">
            <v>bh</v>
          </cell>
          <cell r="D97">
            <v>7366000</v>
          </cell>
        </row>
        <row r="98">
          <cell r="B98" t="str">
            <v>Cuka Bibit</v>
          </cell>
          <cell r="C98" t="str">
            <v>liter</v>
          </cell>
          <cell r="D98">
            <v>13000</v>
          </cell>
        </row>
        <row r="99">
          <cell r="B99" t="str">
            <v>Pipa PVC tipe D Ø 4" panjang 4 m</v>
          </cell>
          <cell r="C99" t="str">
            <v>batang</v>
          </cell>
          <cell r="D99">
            <v>171700</v>
          </cell>
        </row>
        <row r="100">
          <cell r="B100" t="str">
            <v>Additive</v>
          </cell>
          <cell r="C100" t="str">
            <v>liter</v>
          </cell>
          <cell r="D100">
            <v>46200</v>
          </cell>
        </row>
        <row r="101">
          <cell r="B101" t="str">
            <v>Curing compound</v>
          </cell>
          <cell r="C101" t="str">
            <v>liter</v>
          </cell>
          <cell r="D101">
            <v>38500</v>
          </cell>
        </row>
        <row r="102">
          <cell r="B102" t="str">
            <v>Joint sealent</v>
          </cell>
          <cell r="C102" t="str">
            <v>kg</v>
          </cell>
          <cell r="D102">
            <v>35100</v>
          </cell>
        </row>
        <row r="103">
          <cell r="B103" t="str">
            <v>Plastik cor/Polytene 125 mikron</v>
          </cell>
          <cell r="C103" t="str">
            <v>kg</v>
          </cell>
          <cell r="D103">
            <v>64300</v>
          </cell>
        </row>
        <row r="104">
          <cell r="B104" t="str">
            <v>Jaring Kawat Baja dilas</v>
          </cell>
          <cell r="C104" t="str">
            <v>kg</v>
          </cell>
          <cell r="D104">
            <v>16410</v>
          </cell>
        </row>
        <row r="105">
          <cell r="B105" t="str">
            <v>Sirtu (quarry)</v>
          </cell>
          <cell r="C105" t="str">
            <v>m³</v>
          </cell>
          <cell r="D105">
            <v>120000</v>
          </cell>
        </row>
        <row r="106">
          <cell r="B106" t="str">
            <v>Rangka metal hollow 40.40.1,2 mm</v>
          </cell>
          <cell r="C106" t="str">
            <v>m</v>
          </cell>
          <cell r="D106">
            <v>17200</v>
          </cell>
        </row>
        <row r="107">
          <cell r="B107" t="str">
            <v>Allumunium composit panel ALLOY 5005</v>
          </cell>
          <cell r="C107" t="str">
            <v>m²</v>
          </cell>
          <cell r="D107">
            <v>750000</v>
          </cell>
        </row>
        <row r="108">
          <cell r="B108" t="str">
            <v>URAIAN</v>
          </cell>
          <cell r="C108" t="str">
            <v>SATUAN</v>
          </cell>
          <cell r="D108">
            <v>2023</v>
          </cell>
        </row>
        <row r="109">
          <cell r="B109">
            <v>0</v>
          </cell>
          <cell r="C109">
            <v>0</v>
          </cell>
          <cell r="D109">
            <v>0</v>
          </cell>
        </row>
        <row r="110">
          <cell r="B110" t="str">
            <v>Allumunium composit panel ALLOY 3003</v>
          </cell>
          <cell r="C110" t="str">
            <v>m²</v>
          </cell>
          <cell r="D110">
            <v>600000</v>
          </cell>
        </row>
        <row r="111">
          <cell r="B111" t="str">
            <v>Adukan beton K-300 ready mix</v>
          </cell>
          <cell r="C111" t="str">
            <v>m³</v>
          </cell>
          <cell r="D111">
            <v>966745</v>
          </cell>
        </row>
        <row r="112">
          <cell r="B112" t="str">
            <v>Adukan beton K-250 ready mix</v>
          </cell>
          <cell r="C112" t="str">
            <v>m³</v>
          </cell>
          <cell r="D112">
            <v>921550</v>
          </cell>
        </row>
        <row r="113">
          <cell r="B113" t="str">
            <v>Beton K-225 sitemix</v>
          </cell>
          <cell r="C113" t="str">
            <v>m³</v>
          </cell>
          <cell r="D113">
            <v>1270690.1399999999</v>
          </cell>
        </row>
        <row r="114">
          <cell r="B114" t="str">
            <v>Tiang pancang spun Ø 30</v>
          </cell>
          <cell r="C114" t="str">
            <v>m'</v>
          </cell>
          <cell r="D114">
            <v>257040</v>
          </cell>
        </row>
        <row r="115">
          <cell r="B115" t="str">
            <v>Tiang pancang spun Ø 45</v>
          </cell>
          <cell r="C115" t="str">
            <v>m'</v>
          </cell>
          <cell r="D115">
            <v>452880</v>
          </cell>
        </row>
        <row r="116">
          <cell r="B116" t="str">
            <v>Cat marka (thermoplastic)</v>
          </cell>
          <cell r="C116" t="str">
            <v>kg</v>
          </cell>
          <cell r="D116">
            <v>42300</v>
          </cell>
        </row>
        <row r="117">
          <cell r="B117" t="str">
            <v>Plat rambu 60x60 cm/Ø60cm</v>
          </cell>
          <cell r="C117" t="str">
            <v>buah</v>
          </cell>
          <cell r="D117">
            <v>544300</v>
          </cell>
        </row>
        <row r="118">
          <cell r="B118" t="str">
            <v>Pipa galvanis medium B Ø 2" panjang 6 m</v>
          </cell>
          <cell r="C118" t="str">
            <v>batang</v>
          </cell>
          <cell r="D118">
            <v>351600</v>
          </cell>
        </row>
        <row r="119">
          <cell r="B119" t="str">
            <v>Besi siku</v>
          </cell>
          <cell r="C119" t="str">
            <v>kg</v>
          </cell>
          <cell r="D119">
            <v>18500</v>
          </cell>
        </row>
        <row r="120">
          <cell r="B120" t="str">
            <v>Thinner</v>
          </cell>
          <cell r="C120" t="str">
            <v>liter</v>
          </cell>
          <cell r="D120">
            <v>25500</v>
          </cell>
        </row>
        <row r="121">
          <cell r="B121" t="str">
            <v>Glass bead</v>
          </cell>
          <cell r="C121" t="str">
            <v>kg</v>
          </cell>
          <cell r="D121">
            <v>15900</v>
          </cell>
        </row>
        <row r="122">
          <cell r="B122" t="str">
            <v>Kanstin K-200, 10x20x50 cm</v>
          </cell>
          <cell r="C122" t="str">
            <v>buah</v>
          </cell>
          <cell r="D122">
            <v>21340</v>
          </cell>
        </row>
        <row r="123">
          <cell r="B123" t="str">
            <v>Buis beton Ø 80 cm</v>
          </cell>
          <cell r="C123" t="str">
            <v>buah</v>
          </cell>
          <cell r="D123">
            <v>209200</v>
          </cell>
        </row>
        <row r="124">
          <cell r="B124" t="str">
            <v>Mortar siap pakai</v>
          </cell>
          <cell r="C124" t="str">
            <v>kg</v>
          </cell>
          <cell r="D124">
            <v>1850</v>
          </cell>
        </row>
        <row r="125">
          <cell r="B125" t="str">
            <v>Kayu balok utk bowplank,pagar dan kantor sementara</v>
          </cell>
          <cell r="C125" t="str">
            <v>m³</v>
          </cell>
          <cell r="D125">
            <v>2450000</v>
          </cell>
        </row>
        <row r="126">
          <cell r="B126" t="str">
            <v>Kayu perancah</v>
          </cell>
          <cell r="C126" t="str">
            <v>m³</v>
          </cell>
          <cell r="D126">
            <v>3550000</v>
          </cell>
        </row>
        <row r="127">
          <cell r="B127" t="str">
            <v>Roster 20 x 20 cm</v>
          </cell>
          <cell r="C127" t="str">
            <v>buah</v>
          </cell>
          <cell r="D127">
            <v>16390</v>
          </cell>
        </row>
        <row r="128">
          <cell r="B128" t="str">
            <v>Produksi LPA (lapis pondasi agregat kelas A)</v>
          </cell>
          <cell r="C128" t="str">
            <v>m³</v>
          </cell>
          <cell r="D128">
            <v>330000</v>
          </cell>
        </row>
        <row r="129">
          <cell r="B129" t="str">
            <v>Panel Beton Pracetak 5x40x240 cm</v>
          </cell>
          <cell r="C129" t="str">
            <v>Lembar</v>
          </cell>
          <cell r="D129">
            <v>147200</v>
          </cell>
        </row>
        <row r="130">
          <cell r="B130" t="str">
            <v>Kolom Beton Pracetak 225x17x8</v>
          </cell>
          <cell r="C130" t="str">
            <v>Batang</v>
          </cell>
          <cell r="D130">
            <v>307100</v>
          </cell>
        </row>
        <row r="131">
          <cell r="B131" t="str">
            <v>1 Set Handle + Kunci</v>
          </cell>
          <cell r="C131" t="str">
            <v>buah</v>
          </cell>
          <cell r="D131">
            <v>187600</v>
          </cell>
        </row>
        <row r="132">
          <cell r="B132" t="str">
            <v>1 Set Pull Handle + Kunci</v>
          </cell>
          <cell r="C132" t="str">
            <v>buah</v>
          </cell>
          <cell r="D132">
            <v>375000</v>
          </cell>
        </row>
        <row r="133">
          <cell r="B133" t="str">
            <v>1 Set Pengunci jendela</v>
          </cell>
          <cell r="C133" t="str">
            <v>buah</v>
          </cell>
          <cell r="D133">
            <v>75000</v>
          </cell>
        </row>
        <row r="134">
          <cell r="B134" t="str">
            <v>1 Set Engsel Jendela</v>
          </cell>
          <cell r="C134" t="str">
            <v>buah</v>
          </cell>
          <cell r="D134">
            <v>130000</v>
          </cell>
        </row>
        <row r="135">
          <cell r="B135" t="str">
            <v>Profil UPVC Frame Pintu atau Jendela</v>
          </cell>
          <cell r="C135" t="str">
            <v>m'</v>
          </cell>
          <cell r="D135">
            <v>300000</v>
          </cell>
        </row>
        <row r="136">
          <cell r="B136" t="str">
            <v>Daun Pintu UPVC</v>
          </cell>
          <cell r="C136" t="str">
            <v>buah</v>
          </cell>
          <cell r="D136">
            <v>1300000</v>
          </cell>
        </row>
        <row r="137">
          <cell r="B137" t="str">
            <v>AC-WC (loko : AMP)</v>
          </cell>
          <cell r="C137" t="str">
            <v>ton</v>
          </cell>
          <cell r="D137">
            <v>1594000</v>
          </cell>
        </row>
        <row r="138">
          <cell r="B138" t="str">
            <v>AC-BC (loko : AMP)</v>
          </cell>
          <cell r="C138" t="str">
            <v>ton</v>
          </cell>
          <cell r="D138">
            <v>1580600</v>
          </cell>
        </row>
        <row r="139">
          <cell r="B139" t="str">
            <v>Kawat Jaring BRC 120 Hd Ø6mm</v>
          </cell>
          <cell r="C139" t="str">
            <v>Lembar</v>
          </cell>
          <cell r="D139">
            <v>478000</v>
          </cell>
        </row>
        <row r="140">
          <cell r="B140" t="str">
            <v>Kawat Jaring BRC 190 Hd Ø 8mm</v>
          </cell>
          <cell r="C140" t="str">
            <v>Lembar</v>
          </cell>
          <cell r="D140">
            <v>1169000</v>
          </cell>
        </row>
        <row r="141">
          <cell r="B141" t="str">
            <v>Baja Tulangan Polos U-24</v>
          </cell>
          <cell r="C141" t="str">
            <v>kg</v>
          </cell>
          <cell r="D141">
            <v>14250</v>
          </cell>
        </row>
        <row r="142">
          <cell r="B142" t="str">
            <v>Profil baja</v>
          </cell>
          <cell r="C142" t="str">
            <v>kg</v>
          </cell>
          <cell r="D142">
            <v>16500</v>
          </cell>
        </row>
        <row r="143">
          <cell r="B143" t="str">
            <v>Batako (ukuran 40x20x15)</v>
          </cell>
          <cell r="C143" t="str">
            <v>buah</v>
          </cell>
          <cell r="D143">
            <v>6400</v>
          </cell>
        </row>
        <row r="144">
          <cell r="B144" t="str">
            <v xml:space="preserve">Profil alumunium </v>
          </cell>
          <cell r="C144" t="str">
            <v>m'</v>
          </cell>
          <cell r="D144">
            <v>124100</v>
          </cell>
        </row>
        <row r="145">
          <cell r="B145" t="str">
            <v xml:space="preserve">Pintu Alumunium </v>
          </cell>
          <cell r="C145" t="str">
            <v>m'</v>
          </cell>
          <cell r="D145">
            <v>76000</v>
          </cell>
        </row>
        <row r="146">
          <cell r="B146" t="str">
            <v>Profil Kaca</v>
          </cell>
          <cell r="C146" t="str">
            <v>m'</v>
          </cell>
          <cell r="D146">
            <v>15000</v>
          </cell>
        </row>
        <row r="147">
          <cell r="B147" t="str">
            <v>Cold mix (Aspal Dingin)</v>
          </cell>
          <cell r="C147" t="str">
            <v>ton</v>
          </cell>
          <cell r="D147">
            <v>9000000</v>
          </cell>
        </row>
        <row r="148">
          <cell r="B148" t="str">
            <v xml:space="preserve">Roof light Fiberglass </v>
          </cell>
          <cell r="C148" t="str">
            <v>Lembar</v>
          </cell>
          <cell r="D148">
            <v>118100</v>
          </cell>
        </row>
        <row r="149">
          <cell r="B149" t="str">
            <v>Bambu Cerucuk Ø12-15 cm panjang 6 m</v>
          </cell>
          <cell r="C149" t="str">
            <v>Batang</v>
          </cell>
          <cell r="D149">
            <v>19600</v>
          </cell>
        </row>
        <row r="150">
          <cell r="B150" t="str">
            <v>Kuas 3"</v>
          </cell>
          <cell r="C150" t="str">
            <v>buah</v>
          </cell>
          <cell r="D150">
            <v>11700</v>
          </cell>
        </row>
        <row r="151">
          <cell r="B151" t="str">
            <v>Meni Besi</v>
          </cell>
          <cell r="C151" t="str">
            <v>Kg</v>
          </cell>
          <cell r="D151">
            <v>25000</v>
          </cell>
        </row>
        <row r="152">
          <cell r="B152">
            <v>0</v>
          </cell>
          <cell r="C152">
            <v>0</v>
          </cell>
          <cell r="D152">
            <v>0</v>
          </cell>
        </row>
        <row r="153">
          <cell r="B153" t="str">
            <v>HARGA BAHAN MEKANIKAL &amp; ELEKTRIKAL</v>
          </cell>
          <cell r="C153">
            <v>0</v>
          </cell>
          <cell r="D153">
            <v>0</v>
          </cell>
        </row>
        <row r="154">
          <cell r="B154" t="str">
            <v>Biaya Penyambungan</v>
          </cell>
          <cell r="C154" t="str">
            <v>VA</v>
          </cell>
          <cell r="D154">
            <v>625.8125</v>
          </cell>
        </row>
        <row r="155">
          <cell r="B155" t="str">
            <v>Uang jaminan langganan</v>
          </cell>
          <cell r="C155" t="str">
            <v>VA</v>
          </cell>
          <cell r="D155">
            <v>138.89000000000001</v>
          </cell>
        </row>
        <row r="156">
          <cell r="B156" t="str">
            <v>Sertifikat Laik Operasi (SLO)</v>
          </cell>
          <cell r="C156" t="str">
            <v>VA</v>
          </cell>
          <cell r="D156">
            <v>12.112499999999999</v>
          </cell>
        </row>
        <row r="157">
          <cell r="B157" t="str">
            <v>Materai</v>
          </cell>
          <cell r="C157" t="str">
            <v>bh</v>
          </cell>
          <cell r="D157">
            <v>10000</v>
          </cell>
        </row>
        <row r="158">
          <cell r="B158" t="str">
            <v>Pompa Sumpit kap. 9 l/s , H: 6 meter, 900 watt,220 v</v>
          </cell>
          <cell r="C158" t="str">
            <v>set</v>
          </cell>
          <cell r="D158">
            <v>12333500</v>
          </cell>
        </row>
        <row r="159">
          <cell r="B159" t="str">
            <v>MDP + AMF (include pentanahan panel) lengkap terpasang dan berfungsi dengan baik lengkap terpasang</v>
          </cell>
          <cell r="C159" t="str">
            <v>unit</v>
          </cell>
          <cell r="D159">
            <v>244970000</v>
          </cell>
        </row>
        <row r="160">
          <cell r="B160" t="str">
            <v xml:space="preserve">SDP PP - BANGUNAN LUAR(include pentanahan panel) lengkap terpasang dan berfungsi dengan baik </v>
          </cell>
          <cell r="C160" t="str">
            <v>unit</v>
          </cell>
          <cell r="D160">
            <v>7225000</v>
          </cell>
        </row>
        <row r="161">
          <cell r="B161" t="str">
            <v>PP Elektrikal Lt. 1 (include pentanahan panel) lengkap terpasang dan berfungsi dengan baik lengkap terpasang</v>
          </cell>
          <cell r="C161" t="str">
            <v>unit</v>
          </cell>
          <cell r="D161">
            <v>7990000</v>
          </cell>
        </row>
        <row r="162">
          <cell r="B162" t="str">
            <v>PP Elektrikal Lt. 2 (include pentanahan panel) lengkap terpasang dan berfungsi dengan baik lengkap terpasang</v>
          </cell>
          <cell r="C162" t="str">
            <v>unit</v>
          </cell>
          <cell r="D162">
            <v>8415000</v>
          </cell>
        </row>
        <row r="163">
          <cell r="B163" t="str">
            <v>PP Elektrikal Lt. 3 (include pentanahan panel) lengkap terpasang dan berfungsi dengan baik lengkap terpasang</v>
          </cell>
          <cell r="C163" t="str">
            <v>unit</v>
          </cell>
          <cell r="D163">
            <v>9095000</v>
          </cell>
        </row>
        <row r="164">
          <cell r="B164" t="str">
            <v>PP Elektrikal Lt. 4 (include pentanahan panel) lengkap terpasang dan berfungsi dengan baik lengkap terpasang</v>
          </cell>
          <cell r="C164" t="str">
            <v>unit</v>
          </cell>
          <cell r="D164">
            <v>8585000</v>
          </cell>
        </row>
        <row r="165">
          <cell r="B165" t="str">
            <v>SDP Elektrikal  Dan AC (include pentanahan panel) lengkap terpasang dan berfungsi dengan baik lengkap terpasang</v>
          </cell>
          <cell r="C165" t="str">
            <v>unit</v>
          </cell>
          <cell r="D165">
            <v>18445000</v>
          </cell>
        </row>
        <row r="166">
          <cell r="B166" t="str">
            <v>PP AC Lt. 1 (include pentanahan panel) lengkap terpasang dan berfungsi dengan baik lengkap terpasang</v>
          </cell>
          <cell r="C166" t="str">
            <v>unit</v>
          </cell>
          <cell r="D166">
            <v>6800000</v>
          </cell>
        </row>
        <row r="167">
          <cell r="B167" t="str">
            <v>PP AC Lt. 2 (include pentanahan panel) lengkap terpasang dan berfungsi dengan baik lengkap terpasang</v>
          </cell>
          <cell r="C167" t="str">
            <v>unit</v>
          </cell>
          <cell r="D167">
            <v>8415000</v>
          </cell>
        </row>
        <row r="168">
          <cell r="B168" t="str">
            <v>PP AC Lt. 3 (include pentanahan panel) lengkap terpasang dan berfungsi dengan baik lengkap terpasang</v>
          </cell>
          <cell r="C168" t="str">
            <v>unit</v>
          </cell>
          <cell r="D168">
            <v>8415000</v>
          </cell>
        </row>
        <row r="169">
          <cell r="B169" t="str">
            <v>PP AC Lt. 4 (include pentanahan panel) lengkap terpasang dan berfungsi dengan baik lengkap terpasang</v>
          </cell>
          <cell r="C169" t="str">
            <v>unit</v>
          </cell>
          <cell r="D169">
            <v>7310000</v>
          </cell>
        </row>
        <row r="170">
          <cell r="B170" t="str">
            <v>PP Outdoor AC VRF (include pentanahan panel) lengkap terpasang dan berfungsi dengan baik lengkap terpasang</v>
          </cell>
          <cell r="C170" t="str">
            <v>unit</v>
          </cell>
          <cell r="D170">
            <v>16490000</v>
          </cell>
        </row>
        <row r="171">
          <cell r="B171" t="str">
            <v>PP Pompa Booster (include pentanahan panel) lengkap terpasang dan berfungsi dengan baik lengkap terpasang</v>
          </cell>
          <cell r="C171" t="str">
            <v>unit</v>
          </cell>
          <cell r="D171">
            <v>5865000</v>
          </cell>
        </row>
        <row r="172">
          <cell r="B172" t="str">
            <v>PP Pompa hydrant (include pentanahan panel) lengkap terpasang dan berfungsi dengan baik lengkap terpasang</v>
          </cell>
          <cell r="C172" t="str">
            <v>unit</v>
          </cell>
          <cell r="D172">
            <v>15980000</v>
          </cell>
        </row>
        <row r="173">
          <cell r="B173" t="str">
            <v>PP Pompa Transfer (include pentanahan panel) lengkap terpasang dan berfungsi dengan baik lengkap terpasang</v>
          </cell>
          <cell r="C173" t="str">
            <v>unit</v>
          </cell>
          <cell r="D173">
            <v>7820000</v>
          </cell>
        </row>
        <row r="174">
          <cell r="B174" t="str">
            <v>PP Pompa Submersible (include pentanahan panel) lengkap terpasang dan berfungsi dengan baik lengkap terpasang</v>
          </cell>
          <cell r="C174" t="str">
            <v>unit</v>
          </cell>
          <cell r="D174">
            <v>6375000</v>
          </cell>
        </row>
        <row r="175">
          <cell r="B175" t="str">
            <v>PP Elektronika (include pentanahan panel) lengkap terpasang dan berfungsi dengan baik lengkap terpasang</v>
          </cell>
          <cell r="C175" t="str">
            <v>unit</v>
          </cell>
          <cell r="D175">
            <v>6970000</v>
          </cell>
        </row>
        <row r="176">
          <cell r="B176" t="str">
            <v>PP  Pressure Fan (include pentanahan panel) lengkap terpasang dan berfungsi dengan baik lengkap terpasang</v>
          </cell>
          <cell r="C176" t="str">
            <v>unit</v>
          </cell>
          <cell r="D176">
            <v>5270000</v>
          </cell>
        </row>
        <row r="177">
          <cell r="B177" t="str">
            <v>PP Lift Passenger (include pentanahan panel) lengkap terpasang dan berfungsi dengan baik lengkap terpasang</v>
          </cell>
          <cell r="C177" t="str">
            <v>unit</v>
          </cell>
          <cell r="D177">
            <v>5865000</v>
          </cell>
        </row>
        <row r="178">
          <cell r="B178" t="str">
            <v>SDP Fire Emergency (include pentanahan panel) lengkap terpasang dan berfungsi dengan baik lengkap terpasang</v>
          </cell>
          <cell r="C178" t="str">
            <v>unit</v>
          </cell>
          <cell r="D178">
            <v>11730000</v>
          </cell>
        </row>
        <row r="179">
          <cell r="B179" t="str">
            <v>PP-POMPA SUMPIT (include pentanahan panel) lengkap terpasang dan berfungsi dengan baik lengkap terpasang</v>
          </cell>
          <cell r="C179" t="str">
            <v>unit</v>
          </cell>
          <cell r="D179">
            <v>7380294.1499999994</v>
          </cell>
        </row>
        <row r="180">
          <cell r="B180" t="str">
            <v>Kabel NYY 3 X 2.5 mm²</v>
          </cell>
          <cell r="C180" t="str">
            <v>m'</v>
          </cell>
          <cell r="D180">
            <v>16792.599999999999</v>
          </cell>
        </row>
        <row r="181">
          <cell r="B181" t="str">
            <v xml:space="preserve">Kabel NYY 4 X 1c X 240 mm² </v>
          </cell>
          <cell r="C181" t="str">
            <v>m'</v>
          </cell>
          <cell r="D181">
            <v>2934200</v>
          </cell>
        </row>
        <row r="182">
          <cell r="B182" t="str">
            <v>Kabel NYY 4 X 1c X 120 mm²</v>
          </cell>
          <cell r="C182" t="str">
            <v>m'</v>
          </cell>
          <cell r="D182">
            <v>1458600</v>
          </cell>
        </row>
        <row r="183">
          <cell r="B183" t="str">
            <v>Kabel NYY 4 X 1c X 50 mm²</v>
          </cell>
          <cell r="C183">
            <v>0</v>
          </cell>
          <cell r="D183">
            <v>588200</v>
          </cell>
        </row>
        <row r="184">
          <cell r="B184" t="str">
            <v>Kabel NYY 4 X 1c X 35 mm²</v>
          </cell>
          <cell r="C184" t="str">
            <v>m'</v>
          </cell>
          <cell r="D184">
            <v>1162800</v>
          </cell>
        </row>
        <row r="185">
          <cell r="B185" t="str">
            <v>Kabel NYY 4 X 6 mm²</v>
          </cell>
          <cell r="C185" t="str">
            <v>m'</v>
          </cell>
          <cell r="D185">
            <v>47501.4</v>
          </cell>
        </row>
        <row r="186">
          <cell r="B186" t="str">
            <v>Kabel NYY 4 x 2,5 mm²</v>
          </cell>
          <cell r="C186" t="str">
            <v>m'</v>
          </cell>
          <cell r="D186">
            <v>22927.899999999998</v>
          </cell>
        </row>
        <row r="187">
          <cell r="B187" t="str">
            <v>Kabel NYY 4 x 10 mm²</v>
          </cell>
          <cell r="C187" t="str">
            <v>m'</v>
          </cell>
          <cell r="D187">
            <v>75784.3</v>
          </cell>
        </row>
        <row r="188">
          <cell r="B188" t="str">
            <v>Kabel NYY 4 x 16 mm²</v>
          </cell>
          <cell r="C188" t="str">
            <v>m'</v>
          </cell>
          <cell r="D188">
            <v>113959.5</v>
          </cell>
        </row>
        <row r="189">
          <cell r="B189" t="str">
            <v>Kabel FRC 4 X 1c X 16 mm²</v>
          </cell>
          <cell r="C189" t="str">
            <v>m'</v>
          </cell>
          <cell r="D189">
            <v>100300</v>
          </cell>
        </row>
        <row r="190">
          <cell r="B190" t="str">
            <v>Kabel FRC 4 X 1c X 35 mm²</v>
          </cell>
          <cell r="C190" t="str">
            <v>m'</v>
          </cell>
          <cell r="D190">
            <v>647360</v>
          </cell>
        </row>
        <row r="191">
          <cell r="B191" t="str">
            <v>Kabel FRC 1 X 35 mm²</v>
          </cell>
          <cell r="C191" t="str">
            <v>m'</v>
          </cell>
          <cell r="D191">
            <v>190400</v>
          </cell>
        </row>
        <row r="192">
          <cell r="B192" t="str">
            <v>Kabel FRC 3 X 2.5 mm²</v>
          </cell>
          <cell r="C192" t="str">
            <v>m'</v>
          </cell>
          <cell r="D192">
            <v>47175</v>
          </cell>
        </row>
        <row r="193">
          <cell r="B193" t="str">
            <v>Kabel FRC 4 X 6 mm²</v>
          </cell>
          <cell r="C193" t="str">
            <v>m'</v>
          </cell>
          <cell r="D193">
            <v>159800</v>
          </cell>
        </row>
        <row r="194">
          <cell r="B194" t="str">
            <v>Kabel FRC 4 X 10 mm²</v>
          </cell>
          <cell r="C194" t="str">
            <v>m'</v>
          </cell>
          <cell r="D194">
            <v>271320</v>
          </cell>
        </row>
        <row r="195">
          <cell r="B195" t="str">
            <v>Kabel FRC 4 X 1c X 25 mm</v>
          </cell>
          <cell r="C195" t="str">
            <v>m'</v>
          </cell>
          <cell r="D195">
            <v>584800</v>
          </cell>
        </row>
        <row r="196">
          <cell r="B196" t="str">
            <v>Kabel FRC 4 X 1c X 4 mm</v>
          </cell>
          <cell r="C196" t="str">
            <v>m'</v>
          </cell>
          <cell r="D196">
            <v>125800</v>
          </cell>
        </row>
        <row r="197">
          <cell r="B197" t="str">
            <v>Kabel FRC 4 X 1c X 6 mm</v>
          </cell>
          <cell r="C197" t="str">
            <v>m'</v>
          </cell>
          <cell r="D197">
            <v>159800</v>
          </cell>
        </row>
        <row r="198">
          <cell r="B198" t="str">
            <v>Kabel BC 6 mm</v>
          </cell>
          <cell r="C198" t="str">
            <v>m'</v>
          </cell>
          <cell r="D198">
            <v>8504.25</v>
          </cell>
        </row>
        <row r="199">
          <cell r="B199" t="str">
            <v>Kabel BC 10 mm</v>
          </cell>
          <cell r="C199" t="str">
            <v>m'</v>
          </cell>
          <cell r="D199">
            <v>14173.75</v>
          </cell>
        </row>
        <row r="200">
          <cell r="B200" t="str">
            <v>Kabel BC 16 mm</v>
          </cell>
          <cell r="C200" t="str">
            <v>m'</v>
          </cell>
          <cell r="D200">
            <v>22971.25</v>
          </cell>
        </row>
        <row r="201">
          <cell r="B201" t="str">
            <v>Kabel BC 50 mm</v>
          </cell>
          <cell r="C201" t="str">
            <v>m'</v>
          </cell>
          <cell r="D201">
            <v>89250</v>
          </cell>
        </row>
        <row r="202">
          <cell r="B202" t="str">
            <v>Kabel BC 70 mm</v>
          </cell>
          <cell r="C202" t="str">
            <v>m'</v>
          </cell>
          <cell r="D202">
            <v>95795</v>
          </cell>
        </row>
        <row r="203">
          <cell r="B203" t="str">
            <v>Kabel BC 120 mm</v>
          </cell>
          <cell r="C203" t="str">
            <v>m'</v>
          </cell>
          <cell r="D203">
            <v>168130</v>
          </cell>
        </row>
        <row r="204">
          <cell r="B204" t="str">
            <v>TKO LED 1X16 Watt @1200 Lumen</v>
          </cell>
          <cell r="C204" t="str">
            <v>bh</v>
          </cell>
          <cell r="D204">
            <v>252450</v>
          </cell>
        </row>
        <row r="205">
          <cell r="B205" t="str">
            <v>LED Panel 40 Watt, @4000 Lumen</v>
          </cell>
          <cell r="C205" t="str">
            <v>bh</v>
          </cell>
          <cell r="D205">
            <v>622880</v>
          </cell>
        </row>
        <row r="206">
          <cell r="B206" t="str">
            <v>Downlight LED Panel Inbow 6" LED 15 Watt, 1650 Lumen</v>
          </cell>
          <cell r="C206" t="str">
            <v>bh</v>
          </cell>
          <cell r="D206">
            <v>228522.5</v>
          </cell>
        </row>
        <row r="207">
          <cell r="B207" t="str">
            <v>Downlight Panel Outbow dia. 6" LED 18 Watt 1620 Lumen</v>
          </cell>
          <cell r="C207" t="str">
            <v>bh</v>
          </cell>
          <cell r="D207">
            <v>207527.5</v>
          </cell>
        </row>
        <row r="208">
          <cell r="B208" t="str">
            <v>Downlight LED Panel Inbow 4" LED 9 Watt, 765 Lumen</v>
          </cell>
          <cell r="C208" t="str">
            <v>bh</v>
          </cell>
          <cell r="D208">
            <v>56525</v>
          </cell>
        </row>
        <row r="209">
          <cell r="B209" t="str">
            <v>Lampu Exit Green LED 3 Watt NICAT Batteray</v>
          </cell>
          <cell r="C209" t="str">
            <v>bh</v>
          </cell>
          <cell r="D209">
            <v>282625</v>
          </cell>
        </row>
        <row r="210">
          <cell r="B210" t="str">
            <v>Exhaust fan type Ceiling 12" kap. 100 CFM 14 Watt</v>
          </cell>
          <cell r="C210" t="str">
            <v>bh</v>
          </cell>
          <cell r="D210">
            <v>506089.31999999995</v>
          </cell>
        </row>
        <row r="211">
          <cell r="B211" t="str">
            <v>Exhaust fan type Wall kap. 50 Watt</v>
          </cell>
          <cell r="C211" t="str">
            <v>bh</v>
          </cell>
          <cell r="D211">
            <v>2124150</v>
          </cell>
        </row>
        <row r="212">
          <cell r="B212" t="str">
            <v>Saklar Ganda</v>
          </cell>
          <cell r="C212" t="str">
            <v>bh</v>
          </cell>
          <cell r="D212">
            <v>52487.5</v>
          </cell>
        </row>
        <row r="213">
          <cell r="B213" t="str">
            <v>Saklar Tunggal</v>
          </cell>
          <cell r="C213" t="str">
            <v>bh</v>
          </cell>
          <cell r="D213">
            <v>29877.5</v>
          </cell>
        </row>
        <row r="214">
          <cell r="B214" t="str">
            <v>Lampu PJU LED Green Vision Xceed 1 X 50 Watt</v>
          </cell>
          <cell r="C214" t="str">
            <v>bh</v>
          </cell>
          <cell r="D214">
            <v>5640260</v>
          </cell>
        </row>
        <row r="215">
          <cell r="B215" t="str">
            <v>Lampu PJU LED Green Vision Xceed 2 X 50 Watt</v>
          </cell>
          <cell r="C215" t="str">
            <v>bh</v>
          </cell>
          <cell r="D215">
            <v>8190260</v>
          </cell>
        </row>
        <row r="216">
          <cell r="B216" t="str">
            <v>Tiang lampu satu lengan tinggi 7 m'</v>
          </cell>
          <cell r="C216" t="str">
            <v>bh</v>
          </cell>
          <cell r="D216">
            <v>2382125</v>
          </cell>
        </row>
        <row r="217">
          <cell r="B217" t="str">
            <v>Pondasi lampu</v>
          </cell>
          <cell r="C217" t="str">
            <v>titik</v>
          </cell>
          <cell r="D217">
            <v>892287.5</v>
          </cell>
        </row>
        <row r="218">
          <cell r="B218" t="str">
            <v>Kabel NYMHY 2 x 1.5   mm²</v>
          </cell>
          <cell r="C218" t="str">
            <v>m'</v>
          </cell>
          <cell r="D218">
            <v>8494.9</v>
          </cell>
        </row>
        <row r="219">
          <cell r="B219" t="str">
            <v>Kabel NYA 3 x 1 x 1.5   mm²</v>
          </cell>
          <cell r="C219" t="str">
            <v>m'</v>
          </cell>
          <cell r="D219">
            <v>12839.25</v>
          </cell>
        </row>
        <row r="220">
          <cell r="B220" t="str">
            <v>Kabel NYM 3 X 2,5 mm²</v>
          </cell>
          <cell r="C220" t="str">
            <v>m'</v>
          </cell>
          <cell r="D220">
            <v>26350</v>
          </cell>
        </row>
        <row r="221">
          <cell r="B221" t="str">
            <v>Kabel NYM 3 X 4 mm²</v>
          </cell>
          <cell r="C221" t="str">
            <v>m'</v>
          </cell>
          <cell r="D221">
            <v>38598.5</v>
          </cell>
        </row>
        <row r="222">
          <cell r="B222" t="str">
            <v>Pipa Conduit</v>
          </cell>
          <cell r="C222" t="str">
            <v>m'</v>
          </cell>
          <cell r="D222">
            <v>3411.6875</v>
          </cell>
        </row>
        <row r="223">
          <cell r="B223" t="str">
            <v>Socket Pipa</v>
          </cell>
          <cell r="C223" t="str">
            <v>bh</v>
          </cell>
          <cell r="D223">
            <v>541.02499999999998</v>
          </cell>
        </row>
        <row r="224">
          <cell r="B224" t="str">
            <v>Tee Doos</v>
          </cell>
          <cell r="C224" t="str">
            <v>bh</v>
          </cell>
          <cell r="D224">
            <v>5087.25</v>
          </cell>
        </row>
        <row r="225">
          <cell r="B225" t="str">
            <v>Klem Pipa</v>
          </cell>
          <cell r="C225" t="str">
            <v>bh</v>
          </cell>
          <cell r="D225">
            <v>541.02499999999998</v>
          </cell>
        </row>
        <row r="226">
          <cell r="B226" t="str">
            <v>Fhiser</v>
          </cell>
          <cell r="C226" t="str">
            <v>bh</v>
          </cell>
          <cell r="D226">
            <v>80.75</v>
          </cell>
        </row>
        <row r="227">
          <cell r="B227" t="str">
            <v>Las Doop</v>
          </cell>
          <cell r="C227" t="str">
            <v>bh</v>
          </cell>
          <cell r="D227">
            <v>121.125</v>
          </cell>
        </row>
        <row r="228">
          <cell r="B228" t="str">
            <v>Isolasi ban</v>
          </cell>
          <cell r="C228" t="str">
            <v>bh</v>
          </cell>
          <cell r="D228">
            <v>4037.5</v>
          </cell>
        </row>
        <row r="229">
          <cell r="B229" t="str">
            <v>Pipa flexible</v>
          </cell>
          <cell r="C229" t="str">
            <v>bh</v>
          </cell>
          <cell r="D229">
            <v>4263.5999999999995</v>
          </cell>
        </row>
        <row r="230">
          <cell r="B230" t="str">
            <v>Elbow</v>
          </cell>
          <cell r="C230" t="str">
            <v>bh</v>
          </cell>
          <cell r="D230">
            <v>5652.5</v>
          </cell>
        </row>
        <row r="231">
          <cell r="B231" t="str">
            <v>Stop Kontak Umum 200 VA</v>
          </cell>
          <cell r="C231" t="str">
            <v>bh</v>
          </cell>
          <cell r="D231">
            <v>47095.822499999995</v>
          </cell>
        </row>
        <row r="232">
          <cell r="B232" t="str">
            <v xml:space="preserve">Stop Kontak 200 VA LINE UPS </v>
          </cell>
          <cell r="C232" t="str">
            <v>bh</v>
          </cell>
          <cell r="D232">
            <v>47095.822499999995</v>
          </cell>
        </row>
        <row r="233">
          <cell r="B233" t="str">
            <v>Stop Kontak Dinding 2 Outlet Stop Kontak (400 VA)</v>
          </cell>
          <cell r="C233" t="str">
            <v>bh</v>
          </cell>
          <cell r="D233">
            <v>117200.55</v>
          </cell>
        </row>
        <row r="234">
          <cell r="B234" t="str">
            <v>Surge Arester + pentanahan dan bak kontrolnya</v>
          </cell>
          <cell r="C234" t="str">
            <v>unit</v>
          </cell>
          <cell r="D234">
            <v>2826250</v>
          </cell>
        </row>
        <row r="235">
          <cell r="B235" t="str">
            <v>Kabel Tray Ukuran 300 x 100 mm</v>
          </cell>
          <cell r="C235" t="str">
            <v>m'</v>
          </cell>
          <cell r="D235">
            <v>234565.71666666694</v>
          </cell>
        </row>
        <row r="236">
          <cell r="B236" t="str">
            <v>Kabel Tray Ukuran 400 x 100 mm</v>
          </cell>
          <cell r="C236" t="str">
            <v>m'</v>
          </cell>
          <cell r="D236">
            <v>279730.46666666691</v>
          </cell>
        </row>
        <row r="237">
          <cell r="B237" t="str">
            <v>Kabel Ladder Ukuran 300 x 100 mm</v>
          </cell>
          <cell r="C237" t="str">
            <v>m'</v>
          </cell>
          <cell r="D237">
            <v>234565.71666666694</v>
          </cell>
        </row>
        <row r="238">
          <cell r="B238" t="str">
            <v>Kabel Ladder Ukuran 400 x 100 mm</v>
          </cell>
          <cell r="C238" t="str">
            <v>m'</v>
          </cell>
          <cell r="D238">
            <v>279730.46666666691</v>
          </cell>
        </row>
        <row r="239">
          <cell r="B239" t="str">
            <v>Elbow Kabel Tray 300 x 100 mm</v>
          </cell>
          <cell r="C239" t="str">
            <v>bh</v>
          </cell>
          <cell r="D239">
            <v>507471.25</v>
          </cell>
        </row>
        <row r="240">
          <cell r="B240" t="str">
            <v>Elbow Kabel Tray 400 x 100 mm</v>
          </cell>
          <cell r="C240" t="str">
            <v>bh</v>
          </cell>
          <cell r="D240">
            <v>601672.5</v>
          </cell>
        </row>
        <row r="241">
          <cell r="B241" t="str">
            <v>Tee Kabel Tray 300 x 100 mm</v>
          </cell>
          <cell r="C241" t="str">
            <v>bh</v>
          </cell>
          <cell r="D241">
            <v>624580</v>
          </cell>
        </row>
        <row r="242">
          <cell r="B242" t="str">
            <v>Tee Kabel Tray 400 x 100 mm</v>
          </cell>
          <cell r="C242" t="str">
            <v>bh</v>
          </cell>
          <cell r="D242">
            <v>740520</v>
          </cell>
        </row>
        <row r="243">
          <cell r="B243" t="str">
            <v>Peralatan Utama (Semi Adressable)</v>
          </cell>
          <cell r="C243" t="str">
            <v>bh</v>
          </cell>
          <cell r="D243">
            <v>23115818</v>
          </cell>
        </row>
        <row r="244">
          <cell r="B244" t="str">
            <v>MCFA 128 Addressable 1 loop</v>
          </cell>
          <cell r="C244" t="str">
            <v>unit</v>
          </cell>
          <cell r="D244">
            <v>14626247.5</v>
          </cell>
        </row>
        <row r="245">
          <cell r="B245" t="str">
            <v>Announciator Adress</v>
          </cell>
          <cell r="C245" t="str">
            <v>bh</v>
          </cell>
          <cell r="D245">
            <v>32178875</v>
          </cell>
        </row>
        <row r="246">
          <cell r="B246" t="str">
            <v>UPS kap. 2 KVA, back up 16 menit</v>
          </cell>
          <cell r="C246" t="str">
            <v>unit</v>
          </cell>
          <cell r="D246">
            <v>5827727.5</v>
          </cell>
        </row>
        <row r="247">
          <cell r="B247" t="str">
            <v>Head Detector (ROR)</v>
          </cell>
          <cell r="C247" t="str">
            <v>bh</v>
          </cell>
          <cell r="D247">
            <v>167152.5</v>
          </cell>
        </row>
        <row r="248">
          <cell r="B248" t="str">
            <v>Photoelectric Smoke Detector</v>
          </cell>
          <cell r="C248" t="str">
            <v>bh</v>
          </cell>
          <cell r="D248">
            <v>220447.5</v>
          </cell>
        </row>
        <row r="249">
          <cell r="B249" t="str">
            <v>Fixed Detector</v>
          </cell>
          <cell r="C249" t="str">
            <v>bh</v>
          </cell>
          <cell r="D249">
            <v>403750</v>
          </cell>
        </row>
        <row r="250">
          <cell r="B250" t="str">
            <v>Alarm Bell</v>
          </cell>
          <cell r="C250" t="str">
            <v>bh</v>
          </cell>
          <cell r="D250">
            <v>245480</v>
          </cell>
        </row>
        <row r="251">
          <cell r="B251" t="str">
            <v>Adress Manual Break Glass Push Button</v>
          </cell>
          <cell r="C251" t="str">
            <v>bh</v>
          </cell>
          <cell r="D251">
            <v>284240</v>
          </cell>
        </row>
        <row r="252">
          <cell r="B252" t="str">
            <v>Alarm Lamp</v>
          </cell>
          <cell r="C252" t="str">
            <v>bh</v>
          </cell>
          <cell r="D252">
            <v>100130</v>
          </cell>
        </row>
        <row r="253">
          <cell r="B253" t="str">
            <v>Zone Module</v>
          </cell>
          <cell r="C253" t="str">
            <v>unit</v>
          </cell>
          <cell r="D253">
            <v>967385</v>
          </cell>
        </row>
        <row r="254">
          <cell r="B254" t="str">
            <v>Control Module</v>
          </cell>
          <cell r="C254" t="str">
            <v>unit</v>
          </cell>
          <cell r="D254">
            <v>1998562.5</v>
          </cell>
        </row>
        <row r="255">
          <cell r="B255" t="str">
            <v>Isolator Module</v>
          </cell>
          <cell r="C255" t="str">
            <v>unit</v>
          </cell>
          <cell r="D255">
            <v>402942.5</v>
          </cell>
        </row>
        <row r="256">
          <cell r="B256" t="str">
            <v>Terminal Box Fire Alarm</v>
          </cell>
          <cell r="C256" t="str">
            <v>unit</v>
          </cell>
          <cell r="D256">
            <v>1211250</v>
          </cell>
        </row>
        <row r="257">
          <cell r="B257" t="str">
            <v xml:space="preserve">Speaker Selector 10Ch </v>
          </cell>
          <cell r="C257" t="str">
            <v>bh</v>
          </cell>
          <cell r="D257">
            <v>8015245</v>
          </cell>
        </row>
        <row r="258">
          <cell r="B258" t="str">
            <v xml:space="preserve">Pre Amplifier Mixer Panel </v>
          </cell>
          <cell r="C258" t="str">
            <v>bh</v>
          </cell>
          <cell r="D258">
            <v>18276147.5</v>
          </cell>
        </row>
        <row r="259">
          <cell r="B259" t="str">
            <v xml:space="preserve">CD/MMC/USB Player w/FM Tunner </v>
          </cell>
          <cell r="C259" t="str">
            <v>bh</v>
          </cell>
          <cell r="D259">
            <v>3417340</v>
          </cell>
        </row>
        <row r="260">
          <cell r="B260" t="str">
            <v xml:space="preserve">Remote Microphone w/Keypad Zone </v>
          </cell>
          <cell r="C260" t="str">
            <v>bh</v>
          </cell>
          <cell r="D260">
            <v>9815001</v>
          </cell>
        </row>
        <row r="261">
          <cell r="B261" t="str">
            <v xml:space="preserve">Emergency Message w/Evac Voice </v>
          </cell>
          <cell r="C261" t="str">
            <v>bh</v>
          </cell>
          <cell r="D261">
            <v>8770257.5</v>
          </cell>
        </row>
        <row r="262">
          <cell r="B262" t="str">
            <v xml:space="preserve">Paging Microphone </v>
          </cell>
          <cell r="C262" t="str">
            <v>bh</v>
          </cell>
          <cell r="D262">
            <v>1635995</v>
          </cell>
        </row>
        <row r="263">
          <cell r="B263" t="str">
            <v xml:space="preserve">Power Amplifier 240W </v>
          </cell>
          <cell r="C263" t="str">
            <v>bh</v>
          </cell>
          <cell r="D263">
            <v>5590086.9791666688</v>
          </cell>
        </row>
        <row r="264">
          <cell r="B264" t="str">
            <v xml:space="preserve">Cabinet Rack w/Acc </v>
          </cell>
          <cell r="C264" t="str">
            <v>set</v>
          </cell>
          <cell r="D264">
            <v>8075000</v>
          </cell>
        </row>
        <row r="265">
          <cell r="B265" t="str">
            <v>Surge Arester</v>
          </cell>
          <cell r="C265" t="str">
            <v>bh</v>
          </cell>
          <cell r="D265">
            <v>2826250</v>
          </cell>
        </row>
        <row r="266">
          <cell r="B266" t="str">
            <v>UPS 2 kva back up 16 menit</v>
          </cell>
          <cell r="C266" t="str">
            <v>bh</v>
          </cell>
          <cell r="D266">
            <v>5827727.5</v>
          </cell>
        </row>
        <row r="267">
          <cell r="B267" t="str">
            <v>Wall Speaker Coloum 6 Watt</v>
          </cell>
          <cell r="C267" t="str">
            <v>bh</v>
          </cell>
          <cell r="D267">
            <v>726750</v>
          </cell>
        </row>
        <row r="268">
          <cell r="B268" t="str">
            <v>Ceiling speaker 3 W dia. 5"</v>
          </cell>
          <cell r="C268" t="str">
            <v>bh</v>
          </cell>
          <cell r="D268">
            <v>71463.75</v>
          </cell>
        </row>
        <row r="269">
          <cell r="B269" t="str">
            <v>Volume Control</v>
          </cell>
          <cell r="C269" t="str">
            <v>bh</v>
          </cell>
          <cell r="D269">
            <v>255170</v>
          </cell>
        </row>
        <row r="270">
          <cell r="B270" t="str">
            <v>Terminal Box Sound System</v>
          </cell>
          <cell r="C270" t="str">
            <v>unit</v>
          </cell>
          <cell r="D270">
            <v>969000</v>
          </cell>
        </row>
        <row r="271">
          <cell r="B271" t="str">
            <v>Grundfos centrifugal Pump</v>
          </cell>
          <cell r="C271" t="str">
            <v>unit</v>
          </cell>
          <cell r="D271">
            <v>43857450</v>
          </cell>
        </row>
        <row r="272">
          <cell r="B272" t="str">
            <v>Panel kontrol (1 panel : 2 pompa)</v>
          </cell>
          <cell r="C272" t="str">
            <v>set</v>
          </cell>
          <cell r="D272">
            <v>15087500</v>
          </cell>
        </row>
        <row r="273">
          <cell r="B273" t="str">
            <v>Booster Pump</v>
          </cell>
          <cell r="C273" t="str">
            <v>set</v>
          </cell>
          <cell r="D273">
            <v>135975350</v>
          </cell>
        </row>
        <row r="274">
          <cell r="B274" t="str">
            <v>Pipa Header  dia 4"</v>
          </cell>
          <cell r="C274" t="str">
            <v>btg</v>
          </cell>
          <cell r="D274">
            <v>3876000</v>
          </cell>
        </row>
        <row r="275">
          <cell r="B275" t="str">
            <v>Pipa Header  dia 6"</v>
          </cell>
          <cell r="C275" t="str">
            <v>btg</v>
          </cell>
          <cell r="D275">
            <v>4037500</v>
          </cell>
        </row>
        <row r="276">
          <cell r="B276" t="str">
            <v>Pipa PVC AW dia. 3/4"</v>
          </cell>
          <cell r="C276" t="str">
            <v>m'</v>
          </cell>
          <cell r="D276">
            <v>29070</v>
          </cell>
        </row>
        <row r="277">
          <cell r="B277" t="str">
            <v>Pipa PVC AW dia. 1 1/2"</v>
          </cell>
          <cell r="C277" t="str">
            <v>m'</v>
          </cell>
          <cell r="D277">
            <v>17199.75</v>
          </cell>
        </row>
        <row r="278">
          <cell r="B278" t="str">
            <v>Pipa PVC AW dia. 2 1/2"</v>
          </cell>
          <cell r="C278" t="str">
            <v>m'</v>
          </cell>
          <cell r="D278">
            <v>32037.5625</v>
          </cell>
        </row>
        <row r="279">
          <cell r="B279" t="str">
            <v>Pipa PVC AW dia. 3"</v>
          </cell>
          <cell r="C279" t="str">
            <v>m'</v>
          </cell>
          <cell r="D279">
            <v>45119.0625</v>
          </cell>
        </row>
        <row r="280">
          <cell r="B280" t="str">
            <v>Pipa PVC AW dia. 4"</v>
          </cell>
          <cell r="C280" t="str">
            <v>m'</v>
          </cell>
          <cell r="D280">
            <v>54141.8125</v>
          </cell>
        </row>
        <row r="281">
          <cell r="B281" t="str">
            <v>Pipa PVC AW dia. 6"</v>
          </cell>
          <cell r="C281" t="str">
            <v>m'</v>
          </cell>
          <cell r="D281">
            <v>166042.1875</v>
          </cell>
        </row>
        <row r="282">
          <cell r="B282" t="str">
            <v>Pipa PPRN-PN 10 dia 1/2"</v>
          </cell>
          <cell r="C282" t="str">
            <v>m'</v>
          </cell>
          <cell r="D282">
            <v>8922.875</v>
          </cell>
        </row>
        <row r="283">
          <cell r="B283" t="str">
            <v>Pipa PPRN-PN 10 dia 1"</v>
          </cell>
          <cell r="C283" t="str">
            <v>m'</v>
          </cell>
          <cell r="D283">
            <v>18794.5625</v>
          </cell>
        </row>
        <row r="284">
          <cell r="B284" t="str">
            <v>Pipa PPRN-PN 10 dia 1 1/2"</v>
          </cell>
          <cell r="C284" t="str">
            <v>m'</v>
          </cell>
          <cell r="D284">
            <v>46168.8125</v>
          </cell>
        </row>
        <row r="285">
          <cell r="B285" t="str">
            <v>Pipa PPRN-PN 10 dia 2"</v>
          </cell>
          <cell r="C285" t="str">
            <v>m'</v>
          </cell>
          <cell r="D285">
            <v>73078.75</v>
          </cell>
        </row>
        <row r="286">
          <cell r="B286" t="str">
            <v>Clean Out Air Bekas dia. 2 1/2"</v>
          </cell>
          <cell r="C286" t="str">
            <v>m'</v>
          </cell>
          <cell r="D286">
            <v>169575</v>
          </cell>
        </row>
        <row r="287">
          <cell r="B287" t="str">
            <v>Clean Out Air Kotor dia. 4"</v>
          </cell>
          <cell r="C287" t="str">
            <v>bh</v>
          </cell>
          <cell r="D287">
            <v>41586.25</v>
          </cell>
        </row>
        <row r="288">
          <cell r="B288" t="str">
            <v>Gate Valve dia. 1 1/2"</v>
          </cell>
          <cell r="C288" t="str">
            <v>bh</v>
          </cell>
          <cell r="D288">
            <v>339150</v>
          </cell>
        </row>
        <row r="289">
          <cell r="B289" t="str">
            <v xml:space="preserve">Gate Valve dia. 2" </v>
          </cell>
          <cell r="C289" t="str">
            <v>bh</v>
          </cell>
          <cell r="D289">
            <v>573325</v>
          </cell>
        </row>
        <row r="290">
          <cell r="B290" t="str">
            <v>Check valve dia. 2"</v>
          </cell>
          <cell r="C290" t="str">
            <v>bh</v>
          </cell>
          <cell r="D290">
            <v>532950</v>
          </cell>
        </row>
        <row r="291">
          <cell r="B291" t="str">
            <v>Flexible Conection dia. 2"</v>
          </cell>
          <cell r="C291" t="str">
            <v>bh</v>
          </cell>
          <cell r="D291">
            <v>654075</v>
          </cell>
        </row>
        <row r="292">
          <cell r="B292" t="str">
            <v>Strainer dia. 2"</v>
          </cell>
          <cell r="C292" t="str">
            <v>bh</v>
          </cell>
          <cell r="D292">
            <v>584630</v>
          </cell>
        </row>
        <row r="293">
          <cell r="B293" t="str">
            <v>Pipa PVC type D dia. 2" untuk suling suling</v>
          </cell>
          <cell r="C293" t="str">
            <v>m'</v>
          </cell>
          <cell r="D293">
            <v>13366.25</v>
          </cell>
        </row>
        <row r="294">
          <cell r="B294" t="str">
            <v>IU. AC Ceilling Cassette Duct kap. 3 PK R.410A 30.700 Btu/h</v>
          </cell>
          <cell r="C294" t="str">
            <v>unit</v>
          </cell>
          <cell r="D294">
            <v>14715200</v>
          </cell>
        </row>
        <row r="295">
          <cell r="B295" t="str">
            <v xml:space="preserve">IU. AC Ceilling Cassette kap. 2,5 PK R.410A </v>
          </cell>
          <cell r="C295" t="str">
            <v>unit</v>
          </cell>
          <cell r="D295">
            <v>17272000</v>
          </cell>
        </row>
        <row r="296">
          <cell r="B296" t="str">
            <v>IU. AC Ceilling Cassette kap. 3 PK R.410A 30.700 Btu/h</v>
          </cell>
          <cell r="C296" t="str">
            <v>unit</v>
          </cell>
          <cell r="D296">
            <v>27404000</v>
          </cell>
        </row>
        <row r="297">
          <cell r="B297" t="str">
            <v>IU. AC Ceilling Cassette kap. 4 PK R.410A 38.200 Btu/h</v>
          </cell>
          <cell r="C297" t="str">
            <v>unit</v>
          </cell>
          <cell r="D297">
            <v>35717000</v>
          </cell>
        </row>
        <row r="298">
          <cell r="B298" t="str">
            <v xml:space="preserve">IU. AC Ceilling Cassette kap. 6 PK R.410A </v>
          </cell>
          <cell r="C298" t="str">
            <v>unit</v>
          </cell>
          <cell r="D298">
            <v>50685500</v>
          </cell>
        </row>
        <row r="299">
          <cell r="B299" t="str">
            <v>IU. AC Type Wall Mounted inverter kap. 3/4 PK R.410A 7.500 Btu/h</v>
          </cell>
          <cell r="C299" t="str">
            <v>unit</v>
          </cell>
          <cell r="D299">
            <v>5610000</v>
          </cell>
        </row>
        <row r="300">
          <cell r="B300" t="str">
            <v xml:space="preserve">IU. AC Type Wall Mounted inverter kap. 1 PK R.410A </v>
          </cell>
          <cell r="C300" t="str">
            <v>unit</v>
          </cell>
          <cell r="D300">
            <v>9071200</v>
          </cell>
        </row>
        <row r="301">
          <cell r="B301" t="str">
            <v>IU. AC Type Wall Mounted inverter kap. 1.5 PK R.410A 12.300 Btu/h</v>
          </cell>
          <cell r="C301" t="str">
            <v>unit</v>
          </cell>
          <cell r="D301">
            <v>9424800</v>
          </cell>
        </row>
        <row r="302">
          <cell r="B302" t="str">
            <v>IU. AC Type Wall Mounted inverter kap. 1.75 PK R.410A 15.400 Btu/h</v>
          </cell>
          <cell r="C302" t="str">
            <v>unit</v>
          </cell>
          <cell r="D302">
            <v>10070800</v>
          </cell>
        </row>
        <row r="303">
          <cell r="B303" t="str">
            <v xml:space="preserve">IU. AC Type Wall Mounted inverter kap. 2 PK R.410A </v>
          </cell>
          <cell r="C303" t="str">
            <v>unit</v>
          </cell>
          <cell r="D303">
            <v>11784400</v>
          </cell>
        </row>
        <row r="304">
          <cell r="B304" t="str">
            <v>IU. AC Type Wall Mounted inverter kap. 2.5 PK R.410A 24.200 Btu/h</v>
          </cell>
          <cell r="C304" t="str">
            <v>unit</v>
          </cell>
          <cell r="D304">
            <v>23987000</v>
          </cell>
        </row>
        <row r="305">
          <cell r="B305" t="str">
            <v>IU. AC single split 1.5 PK</v>
          </cell>
          <cell r="C305" t="str">
            <v>unit</v>
          </cell>
          <cell r="D305">
            <v>6035000</v>
          </cell>
        </row>
        <row r="306">
          <cell r="B306" t="str">
            <v>IU. AC single split 2 PK</v>
          </cell>
          <cell r="C306" t="str">
            <v>unit</v>
          </cell>
          <cell r="D306">
            <v>20663500</v>
          </cell>
        </row>
        <row r="307">
          <cell r="B307" t="str">
            <v>OU VRF - A Kap. 32 PK</v>
          </cell>
          <cell r="C307" t="str">
            <v>unit</v>
          </cell>
          <cell r="D307">
            <v>206278000</v>
          </cell>
        </row>
        <row r="308">
          <cell r="B308" t="str">
            <v>OU VRF - A Kap. 38 PK</v>
          </cell>
          <cell r="C308" t="str">
            <v>unit</v>
          </cell>
          <cell r="D308">
            <v>242902800</v>
          </cell>
        </row>
        <row r="309">
          <cell r="B309" t="str">
            <v>OU VRF - A Kap. 41 PK</v>
          </cell>
          <cell r="C309" t="str">
            <v>unit</v>
          </cell>
          <cell r="D309">
            <v>257182800</v>
          </cell>
        </row>
        <row r="310">
          <cell r="B310" t="str">
            <v>OU VRF - A Kap. 43 PK</v>
          </cell>
          <cell r="C310" t="str">
            <v>unit</v>
          </cell>
          <cell r="D310">
            <v>271462800</v>
          </cell>
        </row>
        <row r="311">
          <cell r="B311" t="str">
            <v>REFNET Joint</v>
          </cell>
          <cell r="C311" t="str">
            <v>unit</v>
          </cell>
          <cell r="D311">
            <v>1285200</v>
          </cell>
        </row>
        <row r="312">
          <cell r="B312" t="str">
            <v>Flexibel Duct 8"</v>
          </cell>
          <cell r="C312" t="str">
            <v>m'</v>
          </cell>
          <cell r="D312">
            <v>40375</v>
          </cell>
        </row>
        <row r="313">
          <cell r="B313" t="str">
            <v>Devucer AC 4"</v>
          </cell>
          <cell r="C313" t="str">
            <v>bh</v>
          </cell>
          <cell r="D313">
            <v>297500</v>
          </cell>
        </row>
        <row r="314">
          <cell r="B314" t="str">
            <v>Outdoor Refnet Joint</v>
          </cell>
          <cell r="C314" t="str">
            <v>unit</v>
          </cell>
          <cell r="D314">
            <v>1285200</v>
          </cell>
        </row>
        <row r="315">
          <cell r="B315" t="str">
            <v>pipe size reducer</v>
          </cell>
          <cell r="C315" t="str">
            <v>unit</v>
          </cell>
          <cell r="D315">
            <v>714000</v>
          </cell>
        </row>
        <row r="316">
          <cell r="B316" t="str">
            <v xml:space="preserve">Stylish Remote Controller </v>
          </cell>
          <cell r="C316" t="str">
            <v>unit</v>
          </cell>
          <cell r="D316">
            <v>1360000</v>
          </cell>
        </row>
        <row r="317">
          <cell r="B317" t="str">
            <v>Pemasangan Dudukan, breket Indoor (Split Wall)</v>
          </cell>
          <cell r="C317" t="str">
            <v>titik</v>
          </cell>
          <cell r="D317">
            <v>212500</v>
          </cell>
        </row>
        <row r="318">
          <cell r="B318" t="str">
            <v>Pemasangan dudukan Outdoor</v>
          </cell>
          <cell r="C318" t="str">
            <v>titik</v>
          </cell>
          <cell r="D318">
            <v>1615000</v>
          </cell>
        </row>
        <row r="319">
          <cell r="B319" t="str">
            <v>Jasa pemasangan Outdoor VRF</v>
          </cell>
          <cell r="C319" t="str">
            <v>titik</v>
          </cell>
          <cell r="D319">
            <v>1615000</v>
          </cell>
        </row>
        <row r="320">
          <cell r="B320" t="str">
            <v>Head Reclaim Ventilator</v>
          </cell>
          <cell r="C320" t="str">
            <v>unit</v>
          </cell>
          <cell r="D320">
            <v>27384000</v>
          </cell>
        </row>
        <row r="321">
          <cell r="B321" t="str">
            <v>Stop kontak AC 1 Ph</v>
          </cell>
          <cell r="C321" t="str">
            <v>bh</v>
          </cell>
          <cell r="D321">
            <v>80750</v>
          </cell>
        </row>
        <row r="322">
          <cell r="B322" t="str">
            <v>Pipa tembaga type pan cake (Roll) dia. 6.4 mm</v>
          </cell>
          <cell r="C322" t="str">
            <v>m'</v>
          </cell>
          <cell r="D322">
            <v>38476.666666666693</v>
          </cell>
        </row>
        <row r="323">
          <cell r="B323" t="str">
            <v>Pipa tembaga type pan cake (Roll) dia. 9.5 mm</v>
          </cell>
          <cell r="C323" t="str">
            <v>m'</v>
          </cell>
          <cell r="D323">
            <v>64883.333333333299</v>
          </cell>
        </row>
        <row r="324">
          <cell r="B324" t="str">
            <v>Pipa tembaga type pan cake (Roll) dia. 12.7 mm</v>
          </cell>
          <cell r="C324" t="str">
            <v>m'</v>
          </cell>
          <cell r="D324">
            <v>86416.666666666948</v>
          </cell>
        </row>
        <row r="325">
          <cell r="B325" t="str">
            <v>Pipa tembaga type pan cake (Roll) dia. 15.9 mm</v>
          </cell>
          <cell r="C325" t="str">
            <v>m'</v>
          </cell>
          <cell r="D325">
            <v>127783.33333333304</v>
          </cell>
        </row>
        <row r="326">
          <cell r="B326" t="str">
            <v>Pipa tembaga type pan cake (Roll) dia. 19.1 mm</v>
          </cell>
          <cell r="C326" t="str">
            <v>m'</v>
          </cell>
          <cell r="D326">
            <v>150166.66666666695</v>
          </cell>
        </row>
        <row r="327">
          <cell r="B327" t="str">
            <v>Pipa tembaga Straight Tube (Roll) dia. 22.2 mm</v>
          </cell>
          <cell r="C327" t="str">
            <v>m'</v>
          </cell>
          <cell r="D327">
            <v>229500</v>
          </cell>
        </row>
        <row r="328">
          <cell r="B328" t="str">
            <v>Pipa tembaga Straight Tube (Roll) dia. 28.6 mm</v>
          </cell>
          <cell r="C328" t="str">
            <v>m'</v>
          </cell>
          <cell r="D328">
            <v>324025.86206896539</v>
          </cell>
        </row>
        <row r="329">
          <cell r="B329" t="str">
            <v>Pipa tembaga Straight Tube (Roll) dia. 34.9 mm</v>
          </cell>
          <cell r="C329" t="str">
            <v>m'</v>
          </cell>
          <cell r="D329">
            <v>442293.10344827594</v>
          </cell>
        </row>
        <row r="330">
          <cell r="B330" t="str">
            <v>Pipa tembaga Straight Tube (Roll) dia. 41.3 mm</v>
          </cell>
          <cell r="C330" t="str">
            <v>m'</v>
          </cell>
          <cell r="D330">
            <v>554844.82758620672</v>
          </cell>
        </row>
        <row r="331">
          <cell r="B331" t="str">
            <v>Insulasi Pipa Tembaga  6.4 mm</v>
          </cell>
          <cell r="C331" t="str">
            <v>m'</v>
          </cell>
          <cell r="D331">
            <v>19361.111111111128</v>
          </cell>
        </row>
        <row r="332">
          <cell r="B332" t="str">
            <v>Insulasi Pipa Tembaga  9.5 mm</v>
          </cell>
          <cell r="C332" t="str">
            <v>m'</v>
          </cell>
          <cell r="D332">
            <v>24083.333333333303</v>
          </cell>
        </row>
        <row r="333">
          <cell r="B333" t="str">
            <v>Insulasi Pipa Tembaga  12.7 mm</v>
          </cell>
          <cell r="C333" t="str">
            <v>m'</v>
          </cell>
          <cell r="D333">
            <v>27388.888888888869</v>
          </cell>
        </row>
        <row r="334">
          <cell r="B334" t="str">
            <v>Insulasi Pipa Tembaga  15.9 mm</v>
          </cell>
          <cell r="C334" t="str">
            <v>m'</v>
          </cell>
          <cell r="D334">
            <v>28805.555555555562</v>
          </cell>
        </row>
        <row r="335">
          <cell r="B335" t="str">
            <v>Insulasi Pipa Tembaga  19.1 mm</v>
          </cell>
          <cell r="C335" t="str">
            <v>m'</v>
          </cell>
          <cell r="D335">
            <v>30694.444444444434</v>
          </cell>
        </row>
        <row r="336">
          <cell r="B336" t="str">
            <v>Insulasi Pipa Tembaga  22.2 mm</v>
          </cell>
          <cell r="C336" t="str">
            <v>m'</v>
          </cell>
          <cell r="D336">
            <v>46277.777777777737</v>
          </cell>
        </row>
        <row r="337">
          <cell r="B337" t="str">
            <v>Insulasi Pipa Tembaga  28.6 mm</v>
          </cell>
          <cell r="C337" t="str">
            <v>m'</v>
          </cell>
          <cell r="D337">
            <v>49795.833333333307</v>
          </cell>
        </row>
        <row r="338">
          <cell r="B338" t="str">
            <v>Insulasi Pipa Tembaga  41.3 mm</v>
          </cell>
          <cell r="C338" t="str">
            <v>m'</v>
          </cell>
          <cell r="D338">
            <v>66111.111111111124</v>
          </cell>
        </row>
        <row r="339">
          <cell r="B339" t="str">
            <v>Refrigerant R410A</v>
          </cell>
          <cell r="C339" t="str">
            <v>bh</v>
          </cell>
          <cell r="D339">
            <v>2125000</v>
          </cell>
        </row>
        <row r="340">
          <cell r="B340" t="str">
            <v>Pipa refrigerant dan drain</v>
          </cell>
          <cell r="C340" t="str">
            <v>m'</v>
          </cell>
          <cell r="D340">
            <v>48450</v>
          </cell>
        </row>
        <row r="341">
          <cell r="B341" t="str">
            <v>Vent out dia. 1 1/2"</v>
          </cell>
          <cell r="C341" t="str">
            <v>bh</v>
          </cell>
          <cell r="D341">
            <v>708985</v>
          </cell>
        </row>
        <row r="342">
          <cell r="B342" t="str">
            <v>Fire Extinguisher Dry Powder 6kg</v>
          </cell>
          <cell r="C342" t="str">
            <v>bh</v>
          </cell>
          <cell r="D342">
            <v>1515677.5</v>
          </cell>
        </row>
        <row r="343">
          <cell r="B343" t="str">
            <v>Fire Extinguisher CO2 6kg</v>
          </cell>
          <cell r="C343" t="str">
            <v>bh</v>
          </cell>
          <cell r="D343">
            <v>1015027.5</v>
          </cell>
        </row>
        <row r="344">
          <cell r="B344" t="str">
            <v>Roof Drain dia. 4"</v>
          </cell>
          <cell r="C344" t="str">
            <v>bh</v>
          </cell>
          <cell r="D344">
            <v>156655</v>
          </cell>
        </row>
        <row r="345">
          <cell r="B345" t="str">
            <v>Panel Water Tank Type Knock Down Panel</v>
          </cell>
          <cell r="C345" t="str">
            <v>unit</v>
          </cell>
          <cell r="D345">
            <v>19380000</v>
          </cell>
        </row>
        <row r="346">
          <cell r="B346" t="str">
            <v>FRANCO KLATEN</v>
          </cell>
          <cell r="C346" t="str">
            <v>lot</v>
          </cell>
          <cell r="D346">
            <v>4845000</v>
          </cell>
        </row>
        <row r="347">
          <cell r="B347" t="str">
            <v>BIAYA INSTALASI</v>
          </cell>
          <cell r="C347" t="str">
            <v>lot</v>
          </cell>
          <cell r="D347">
            <v>2422500</v>
          </cell>
        </row>
        <row r="348">
          <cell r="B348" t="str">
            <v>STP Biotechnology cap. 8 m3/day</v>
          </cell>
          <cell r="C348" t="str">
            <v>lot</v>
          </cell>
          <cell r="D348">
            <v>79050000</v>
          </cell>
        </row>
        <row r="349">
          <cell r="B349" t="str">
            <v>Floating Valve</v>
          </cell>
          <cell r="C349" t="str">
            <v>unit</v>
          </cell>
          <cell r="D349">
            <v>807500</v>
          </cell>
        </row>
        <row r="350">
          <cell r="B350" t="str">
            <v>DISCHARGE PUMP</v>
          </cell>
          <cell r="C350" t="str">
            <v>lot</v>
          </cell>
          <cell r="D350">
            <v>11900000</v>
          </cell>
        </row>
        <row r="351">
          <cell r="B351" t="str">
            <v>MATERIAL FOR INSTALLATION</v>
          </cell>
          <cell r="C351" t="str">
            <v>lot</v>
          </cell>
          <cell r="D351">
            <v>4250000</v>
          </cell>
        </row>
        <row r="352">
          <cell r="B352" t="str">
            <v>TRANSPORTATION / DELIVERY TANK &amp; EQUIPMENT</v>
          </cell>
          <cell r="C352" t="str">
            <v>lot</v>
          </cell>
          <cell r="D352">
            <v>5100000</v>
          </cell>
        </row>
        <row r="353">
          <cell r="B353" t="str">
            <v>INSTALATION WORK</v>
          </cell>
          <cell r="C353" t="str">
            <v>lot</v>
          </cell>
          <cell r="D353">
            <v>3400000</v>
          </cell>
        </row>
        <row r="354">
          <cell r="B354" t="str">
            <v>TEST LABORATORY ( BOD, COD, TSS, PH )</v>
          </cell>
          <cell r="C354" t="str">
            <v>lot</v>
          </cell>
          <cell r="D354">
            <v>1700000</v>
          </cell>
        </row>
        <row r="355">
          <cell r="B355" t="str">
            <v>Pengadaan Genset Kap. 250 KVA ( Silent Type )</v>
          </cell>
          <cell r="C355" t="str">
            <v>unit</v>
          </cell>
          <cell r="D355">
            <v>537200000</v>
          </cell>
        </row>
        <row r="356">
          <cell r="B356" t="str">
            <v>Instalasi Diesel Genset</v>
          </cell>
          <cell r="C356" t="str">
            <v>ls</v>
          </cell>
          <cell r="D356">
            <v>20187500</v>
          </cell>
        </row>
        <row r="357">
          <cell r="B357" t="str">
            <v>Pengadaan dan Suplai Pipa Gas Buang Dibalut dgn Heat Insulating</v>
          </cell>
          <cell r="C357" t="str">
            <v>ls</v>
          </cell>
          <cell r="D357">
            <v>16150000</v>
          </cell>
        </row>
        <row r="358">
          <cell r="B358" t="str">
            <v>Pondasi Mesin Genset</v>
          </cell>
          <cell r="C358" t="str">
            <v>ls</v>
          </cell>
          <cell r="D358">
            <v>4037500</v>
          </cell>
        </row>
        <row r="359">
          <cell r="B359" t="str">
            <v>Tangki solar harian / BBM Kap.750 liter</v>
          </cell>
          <cell r="C359" t="str">
            <v>unit</v>
          </cell>
          <cell r="D359">
            <v>14388035</v>
          </cell>
        </row>
        <row r="360">
          <cell r="B360" t="str">
            <v>Pemipaan Elektrik &amp; Manual Pump Solar</v>
          </cell>
          <cell r="C360" t="str">
            <v>ls</v>
          </cell>
          <cell r="D360">
            <v>3230000</v>
          </cell>
        </row>
        <row r="361">
          <cell r="B361" t="str">
            <v>Perijinan ke Instansi terkait</v>
          </cell>
          <cell r="C361" t="str">
            <v>ls</v>
          </cell>
          <cell r="D361">
            <v>4037500</v>
          </cell>
        </row>
        <row r="362">
          <cell r="B362" t="str">
            <v xml:space="preserve">Fuel Electric Pump c/w Panel Control </v>
          </cell>
          <cell r="C362" t="str">
            <v>ls</v>
          </cell>
          <cell r="D362">
            <v>6056250</v>
          </cell>
        </row>
        <row r="363">
          <cell r="B363" t="str">
            <v>Solar test</v>
          </cell>
          <cell r="C363" t="str">
            <v>liter</v>
          </cell>
          <cell r="D363">
            <v>8075</v>
          </cell>
        </row>
        <row r="364">
          <cell r="B364" t="str">
            <v xml:space="preserve">Lift Pessengger 1000kg </v>
          </cell>
          <cell r="C364" t="str">
            <v>unit</v>
          </cell>
          <cell r="D364">
            <v>526779000</v>
          </cell>
        </row>
        <row r="365">
          <cell r="B365" t="str">
            <v>elevator instalasi</v>
          </cell>
          <cell r="C365" t="str">
            <v>unit</v>
          </cell>
          <cell r="D365">
            <v>40375000</v>
          </cell>
        </row>
        <row r="366">
          <cell r="B366" t="str">
            <v xml:space="preserve">Pressurized Fan Type Axial Kapasitas : 655 pa , 13.000 cfm with panel inverter </v>
          </cell>
          <cell r="C366" t="str">
            <v>unit</v>
          </cell>
          <cell r="D366">
            <v>14131250</v>
          </cell>
        </row>
        <row r="367">
          <cell r="B367" t="str">
            <v>Ducting BJLS 0,8 mm 14" X 12"</v>
          </cell>
          <cell r="C367" t="str">
            <v>m'</v>
          </cell>
          <cell r="D367">
            <v>201875</v>
          </cell>
        </row>
        <row r="368">
          <cell r="B368" t="str">
            <v>Ducting BJLS 0,8 mm 16" X 14"</v>
          </cell>
          <cell r="C368" t="str">
            <v>m'</v>
          </cell>
          <cell r="D368">
            <v>282625</v>
          </cell>
        </row>
        <row r="369">
          <cell r="B369" t="str">
            <v>Ducting BJLS 0,8 mm 20" X 16"</v>
          </cell>
          <cell r="C369" t="str">
            <v>m'</v>
          </cell>
          <cell r="D369">
            <v>363375</v>
          </cell>
        </row>
        <row r="370">
          <cell r="B370" t="str">
            <v>Ducting BJLS 0,8 mm 22" X 16"</v>
          </cell>
          <cell r="C370" t="str">
            <v>m'</v>
          </cell>
          <cell r="D370">
            <v>444125</v>
          </cell>
        </row>
        <row r="371">
          <cell r="B371" t="str">
            <v>Ducting BJLS 0,8 mm 28" X 16"</v>
          </cell>
          <cell r="C371" t="str">
            <v>m'</v>
          </cell>
          <cell r="D371">
            <v>524875</v>
          </cell>
        </row>
        <row r="372">
          <cell r="B372" t="str">
            <v>Pressure Air Grille 40" X 25"+ Volume Dumper</v>
          </cell>
          <cell r="C372" t="str">
            <v>bh</v>
          </cell>
          <cell r="D372">
            <v>363375</v>
          </cell>
        </row>
        <row r="373">
          <cell r="B373" t="str">
            <v>Elektrik Fire Pump</v>
          </cell>
          <cell r="C373" t="str">
            <v>set</v>
          </cell>
          <cell r="D373">
            <v>162393180</v>
          </cell>
        </row>
        <row r="374">
          <cell r="B374" t="str">
            <v>Panel elektrik fire pump</v>
          </cell>
          <cell r="C374" t="str">
            <v>set</v>
          </cell>
          <cell r="D374">
            <v>45262500</v>
          </cell>
        </row>
        <row r="375">
          <cell r="B375" t="str">
            <v>Diesel Fire Pump</v>
          </cell>
          <cell r="C375" t="str">
            <v>set</v>
          </cell>
          <cell r="D375">
            <v>255102527</v>
          </cell>
        </row>
        <row r="376">
          <cell r="B376" t="str">
            <v>Panel Diesel fire pump</v>
          </cell>
          <cell r="C376" t="str">
            <v>set</v>
          </cell>
          <cell r="D376">
            <v>36167500</v>
          </cell>
        </row>
        <row r="377">
          <cell r="B377" t="str">
            <v>Jockey Fire pump</v>
          </cell>
          <cell r="C377" t="str">
            <v>set</v>
          </cell>
          <cell r="D377">
            <v>39037950</v>
          </cell>
        </row>
        <row r="378">
          <cell r="B378" t="str">
            <v>Panel Jockey fire pump</v>
          </cell>
          <cell r="C378" t="str">
            <v>set</v>
          </cell>
          <cell r="D378">
            <v>10412500</v>
          </cell>
        </row>
        <row r="379">
          <cell r="B379" t="str">
            <v>Grundfos centrifugal Pump</v>
          </cell>
          <cell r="C379" t="str">
            <v>unit</v>
          </cell>
          <cell r="D379">
            <v>43857450</v>
          </cell>
        </row>
        <row r="380">
          <cell r="B380" t="str">
            <v>Panel kontrol (1 panel : 2 pompa)</v>
          </cell>
          <cell r="C380" t="str">
            <v>set</v>
          </cell>
          <cell r="D380">
            <v>15087500</v>
          </cell>
        </row>
        <row r="381">
          <cell r="B381" t="str">
            <v>Booster Pump</v>
          </cell>
          <cell r="C381" t="str">
            <v>set</v>
          </cell>
          <cell r="D381">
            <v>131725350</v>
          </cell>
        </row>
        <row r="382">
          <cell r="B382" t="str">
            <v>Header pipa dia. 8"</v>
          </cell>
          <cell r="C382" t="str">
            <v>btg</v>
          </cell>
          <cell r="D382">
            <v>3614625</v>
          </cell>
        </row>
        <row r="383">
          <cell r="B383" t="str">
            <v>Preassure Switch</v>
          </cell>
          <cell r="C383" t="str">
            <v>bh</v>
          </cell>
          <cell r="D383">
            <v>1444957.5</v>
          </cell>
        </row>
        <row r="384">
          <cell r="B384" t="str">
            <v>Preassure Gauge</v>
          </cell>
          <cell r="C384" t="str">
            <v>bh</v>
          </cell>
          <cell r="D384">
            <v>669375</v>
          </cell>
        </row>
        <row r="385">
          <cell r="B385" t="str">
            <v>Stainer dia. 3"</v>
          </cell>
          <cell r="C385" t="str">
            <v>bh</v>
          </cell>
          <cell r="D385">
            <v>3017096.25</v>
          </cell>
        </row>
        <row r="386">
          <cell r="B386" t="str">
            <v>Stainer dia. 6"</v>
          </cell>
          <cell r="C386" t="str">
            <v>bh</v>
          </cell>
          <cell r="D386">
            <v>8845418.75</v>
          </cell>
        </row>
        <row r="387">
          <cell r="B387" t="str">
            <v>Flexible joint dia. 3"</v>
          </cell>
          <cell r="C387" t="str">
            <v>bh</v>
          </cell>
          <cell r="D387">
            <v>803250</v>
          </cell>
        </row>
        <row r="388">
          <cell r="B388" t="str">
            <v>Flexible joint dia. 6"</v>
          </cell>
          <cell r="C388" t="str">
            <v>bh</v>
          </cell>
          <cell r="D388">
            <v>2261000</v>
          </cell>
        </row>
        <row r="389">
          <cell r="B389" t="str">
            <v>Safety Relief Valve - 50 mm dia, 10 kg/cm2</v>
          </cell>
          <cell r="C389" t="str">
            <v>bh</v>
          </cell>
          <cell r="D389">
            <v>3956750</v>
          </cell>
        </row>
        <row r="390">
          <cell r="B390" t="str">
            <v>Check valve dia. 3"</v>
          </cell>
          <cell r="C390" t="str">
            <v>bh</v>
          </cell>
          <cell r="D390">
            <v>3880738.75</v>
          </cell>
        </row>
        <row r="391">
          <cell r="B391" t="str">
            <v>Check valve dia. 6"</v>
          </cell>
          <cell r="C391" t="str">
            <v>bh</v>
          </cell>
          <cell r="D391">
            <v>11523216.25</v>
          </cell>
        </row>
        <row r="392">
          <cell r="B392" t="str">
            <v>Gate valve dia. 2"</v>
          </cell>
          <cell r="C392" t="str">
            <v>bh</v>
          </cell>
          <cell r="D392">
            <v>2637783.75</v>
          </cell>
        </row>
        <row r="393">
          <cell r="B393" t="str">
            <v>Gate valve dia. 3"</v>
          </cell>
          <cell r="C393" t="str">
            <v>bh</v>
          </cell>
          <cell r="D393">
            <v>3673976.25</v>
          </cell>
        </row>
        <row r="394">
          <cell r="B394" t="str">
            <v>Gate valve dia. 4"</v>
          </cell>
          <cell r="C394" t="str">
            <v>bh</v>
          </cell>
          <cell r="D394">
            <v>5213538.75</v>
          </cell>
        </row>
        <row r="395">
          <cell r="B395" t="str">
            <v>Gate valve dia. 6"</v>
          </cell>
          <cell r="C395" t="str">
            <v>bh</v>
          </cell>
          <cell r="D395">
            <v>9655957.5</v>
          </cell>
        </row>
        <row r="396">
          <cell r="B396" t="str">
            <v>Foot Valve dia. 2"</v>
          </cell>
          <cell r="C396" t="str">
            <v>bh</v>
          </cell>
          <cell r="D396">
            <v>2040000</v>
          </cell>
        </row>
        <row r="397">
          <cell r="B397" t="str">
            <v>Foot Valve dia. 3"</v>
          </cell>
          <cell r="C397" t="str">
            <v>bh</v>
          </cell>
          <cell r="D397">
            <v>2365125</v>
          </cell>
        </row>
        <row r="398">
          <cell r="B398" t="str">
            <v>Foot Valve dia. 6"</v>
          </cell>
          <cell r="C398" t="str">
            <v>bh</v>
          </cell>
          <cell r="D398">
            <v>5578125</v>
          </cell>
        </row>
        <row r="399">
          <cell r="B399" t="str">
            <v>PRV (Pressure Reducing Valve) dia 50mm c/w Pressure gauge in-out 16k</v>
          </cell>
          <cell r="C399" t="str">
            <v>bh</v>
          </cell>
          <cell r="D399">
            <v>35402500</v>
          </cell>
        </row>
        <row r="400">
          <cell r="B400" t="str">
            <v>Fitting pipa, hanger, support, dll</v>
          </cell>
          <cell r="C400" t="str">
            <v>ls</v>
          </cell>
          <cell r="D400">
            <v>4250000</v>
          </cell>
        </row>
        <row r="401">
          <cell r="B401" t="str">
            <v>Automatic Air vent c/w Gate Valve dia 1"</v>
          </cell>
          <cell r="C401" t="str">
            <v>bh</v>
          </cell>
          <cell r="D401">
            <v>2280550</v>
          </cell>
        </row>
        <row r="402">
          <cell r="B402" t="str">
            <v>Pressure Tank 500 liter</v>
          </cell>
          <cell r="C402" t="str">
            <v>unit</v>
          </cell>
          <cell r="D402">
            <v>18104957.5</v>
          </cell>
        </row>
        <row r="403">
          <cell r="B403" t="str">
            <v>EWLC control panel</v>
          </cell>
          <cell r="C403" t="str">
            <v>unit</v>
          </cell>
          <cell r="D403">
            <v>3400000</v>
          </cell>
        </row>
        <row r="404">
          <cell r="B404" t="str">
            <v>Black steel schedule 40 dia. 1"</v>
          </cell>
          <cell r="C404" t="str">
            <v>m'</v>
          </cell>
          <cell r="D404">
            <v>44653.333333333336</v>
          </cell>
        </row>
        <row r="405">
          <cell r="B405" t="str">
            <v>Black steel schedule 40 dia. 1 1/2"</v>
          </cell>
          <cell r="C405" t="str">
            <v>m'</v>
          </cell>
          <cell r="D405">
            <v>72448.333333333328</v>
          </cell>
        </row>
        <row r="406">
          <cell r="B406" t="str">
            <v>Black steel schedule 40 dia. 2"</v>
          </cell>
          <cell r="C406" t="str">
            <v>m'</v>
          </cell>
          <cell r="D406">
            <v>96786.666666666672</v>
          </cell>
        </row>
        <row r="407">
          <cell r="B407" t="str">
            <v>Black steel schedule 40 dia. 2 1/2"</v>
          </cell>
          <cell r="C407" t="str">
            <v>m'</v>
          </cell>
          <cell r="D407">
            <v>154161.66666666666</v>
          </cell>
        </row>
        <row r="408">
          <cell r="B408" t="str">
            <v>Black steel schedule 40 dia. 3"</v>
          </cell>
          <cell r="C408" t="str">
            <v>m'</v>
          </cell>
          <cell r="D408">
            <v>201067.5</v>
          </cell>
        </row>
        <row r="409">
          <cell r="B409" t="str">
            <v>Black steel schedule 40 dia. 3 1/2"</v>
          </cell>
          <cell r="C409" t="str">
            <v>m'</v>
          </cell>
          <cell r="D409">
            <v>201067.5</v>
          </cell>
        </row>
        <row r="410">
          <cell r="B410" t="str">
            <v>Black steel schedule 40 dia. 4"</v>
          </cell>
          <cell r="C410" t="str">
            <v>m'</v>
          </cell>
          <cell r="D410">
            <v>285925.83333333331</v>
          </cell>
        </row>
        <row r="411">
          <cell r="B411" t="str">
            <v>Black steel schedule 40 dia. 5"</v>
          </cell>
          <cell r="C411" t="str">
            <v>m'</v>
          </cell>
          <cell r="D411">
            <v>386891.66666666669</v>
          </cell>
        </row>
        <row r="412">
          <cell r="B412" t="str">
            <v>Black steel schedule 40 dia. 6"</v>
          </cell>
          <cell r="C412" t="str">
            <v>m'</v>
          </cell>
          <cell r="D412">
            <v>500125.83333333337</v>
          </cell>
        </row>
        <row r="413">
          <cell r="B413" t="str">
            <v>Outdoor Hydrant Box</v>
          </cell>
          <cell r="C413" t="str">
            <v>unit</v>
          </cell>
          <cell r="D413">
            <v>4596375</v>
          </cell>
        </row>
        <row r="414">
          <cell r="B414" t="str">
            <v>Indoor Hydrant Box</v>
          </cell>
          <cell r="C414" t="str">
            <v>unit</v>
          </cell>
          <cell r="D414">
            <v>4153100</v>
          </cell>
        </row>
        <row r="415">
          <cell r="B415" t="str">
            <v>Hydrant Pillar</v>
          </cell>
          <cell r="C415" t="str">
            <v>unit</v>
          </cell>
          <cell r="D415">
            <v>6928350</v>
          </cell>
        </row>
        <row r="416">
          <cell r="B416" t="str">
            <v>Siamese Connection</v>
          </cell>
          <cell r="C416" t="str">
            <v>unit</v>
          </cell>
          <cell r="D416">
            <v>5236000</v>
          </cell>
        </row>
        <row r="417">
          <cell r="B417" t="str">
            <v>Check Valve dia. 4"</v>
          </cell>
          <cell r="C417" t="str">
            <v>unit</v>
          </cell>
          <cell r="D417">
            <v>3880738.75</v>
          </cell>
        </row>
        <row r="418">
          <cell r="B418" t="str">
            <v>Gate Valve dia. 1"</v>
          </cell>
          <cell r="C418" t="str">
            <v>unit</v>
          </cell>
          <cell r="D418">
            <v>620500</v>
          </cell>
        </row>
        <row r="419">
          <cell r="B419" t="str">
            <v>Gate Valve dia. 4"</v>
          </cell>
          <cell r="C419" t="str">
            <v>unit</v>
          </cell>
          <cell r="D419">
            <v>5213538.75</v>
          </cell>
        </row>
        <row r="420">
          <cell r="B420" t="str">
            <v>Head Splinkler type plafond</v>
          </cell>
          <cell r="C420" t="str">
            <v>unit</v>
          </cell>
          <cell r="D420">
            <v>90355</v>
          </cell>
        </row>
        <row r="421">
          <cell r="B421" t="str">
            <v xml:space="preserve">BCV </v>
          </cell>
          <cell r="C421" t="str">
            <v>unit</v>
          </cell>
          <cell r="D421">
            <v>13600000</v>
          </cell>
        </row>
        <row r="422">
          <cell r="B422">
            <v>0</v>
          </cell>
          <cell r="C422">
            <v>0</v>
          </cell>
          <cell r="D422">
            <v>0</v>
          </cell>
        </row>
        <row r="423">
          <cell r="B423">
            <v>0</v>
          </cell>
          <cell r="C423">
            <v>0</v>
          </cell>
          <cell r="D423">
            <v>0</v>
          </cell>
        </row>
        <row r="424">
          <cell r="B424" t="str">
            <v>URAIAN</v>
          </cell>
          <cell r="C424" t="str">
            <v>SATUAN</v>
          </cell>
          <cell r="D424">
            <v>2023</v>
          </cell>
        </row>
        <row r="425">
          <cell r="B425" t="str">
            <v>Pekerja</v>
          </cell>
          <cell r="C425" t="str">
            <v>OH</v>
          </cell>
          <cell r="D425">
            <v>110000</v>
          </cell>
        </row>
        <row r="426">
          <cell r="B426" t="str">
            <v>Tukang Kayu</v>
          </cell>
          <cell r="C426" t="str">
            <v>OH</v>
          </cell>
          <cell r="D426">
            <v>130000</v>
          </cell>
        </row>
        <row r="427">
          <cell r="B427" t="str">
            <v>Kepala Tukang</v>
          </cell>
          <cell r="C427" t="str">
            <v>OH</v>
          </cell>
          <cell r="D427">
            <v>139000</v>
          </cell>
        </row>
        <row r="428">
          <cell r="B428" t="str">
            <v>Mandor</v>
          </cell>
          <cell r="C428" t="str">
            <v>OH</v>
          </cell>
          <cell r="D428">
            <v>130000</v>
          </cell>
        </row>
        <row r="429">
          <cell r="B429" t="str">
            <v>Tukang Batu</v>
          </cell>
          <cell r="C429" t="str">
            <v>OH</v>
          </cell>
          <cell r="D429">
            <v>130000</v>
          </cell>
        </row>
        <row r="430">
          <cell r="B430" t="str">
            <v>Operator alat Berat</v>
          </cell>
          <cell r="C430" t="str">
            <v>OH</v>
          </cell>
          <cell r="D430">
            <v>231000</v>
          </cell>
        </row>
        <row r="431">
          <cell r="B431" t="str">
            <v>Tukang</v>
          </cell>
          <cell r="C431" t="str">
            <v>OH</v>
          </cell>
          <cell r="D431">
            <v>130000</v>
          </cell>
        </row>
        <row r="432">
          <cell r="B432" t="str">
            <v>Tukang Ledeng</v>
          </cell>
          <cell r="C432" t="str">
            <v>OH</v>
          </cell>
          <cell r="D432">
            <v>130000</v>
          </cell>
        </row>
        <row r="433">
          <cell r="B433" t="str">
            <v>Jasa pemasangan</v>
          </cell>
          <cell r="C433" t="str">
            <v>OH</v>
          </cell>
          <cell r="D433">
            <v>109000</v>
          </cell>
        </row>
        <row r="434">
          <cell r="B434" t="str">
            <v>Tukang Besi</v>
          </cell>
          <cell r="C434" t="str">
            <v>OH</v>
          </cell>
          <cell r="D434">
            <v>130000</v>
          </cell>
        </row>
        <row r="435">
          <cell r="B435" t="str">
            <v>Juru ukur</v>
          </cell>
          <cell r="C435" t="str">
            <v>OH</v>
          </cell>
          <cell r="D435">
            <v>161000</v>
          </cell>
        </row>
        <row r="436">
          <cell r="B436" t="str">
            <v>Tukang Cat</v>
          </cell>
          <cell r="C436" t="str">
            <v>OH</v>
          </cell>
          <cell r="D436">
            <v>130000</v>
          </cell>
        </row>
        <row r="437">
          <cell r="B437" t="str">
            <v>Tukang Alumunium</v>
          </cell>
          <cell r="C437" t="str">
            <v>OH</v>
          </cell>
          <cell r="D437">
            <v>130000</v>
          </cell>
        </row>
        <row r="438">
          <cell r="B438" t="str">
            <v>Tukang Erection</v>
          </cell>
          <cell r="C438" t="str">
            <v>OH</v>
          </cell>
          <cell r="D438">
            <v>130000</v>
          </cell>
        </row>
        <row r="439">
          <cell r="B439">
            <v>0</v>
          </cell>
          <cell r="C439">
            <v>0</v>
          </cell>
          <cell r="D439">
            <v>0</v>
          </cell>
        </row>
        <row r="440">
          <cell r="B440">
            <v>0</v>
          </cell>
          <cell r="C440">
            <v>0</v>
          </cell>
          <cell r="D440">
            <v>0</v>
          </cell>
        </row>
        <row r="441">
          <cell r="B441">
            <v>0</v>
          </cell>
          <cell r="C441">
            <v>0</v>
          </cell>
          <cell r="D441">
            <v>0</v>
          </cell>
        </row>
        <row r="442">
          <cell r="B442" t="str">
            <v>URAIAN</v>
          </cell>
          <cell r="C442" t="str">
            <v>SATUAN</v>
          </cell>
          <cell r="D442">
            <v>2023</v>
          </cell>
        </row>
        <row r="443">
          <cell r="B443" t="str">
            <v>Dump truck 7,5 ton</v>
          </cell>
          <cell r="C443" t="str">
            <v>jam</v>
          </cell>
          <cell r="D443">
            <v>344400</v>
          </cell>
        </row>
        <row r="444">
          <cell r="B444" t="str">
            <v>Alat bantu</v>
          </cell>
          <cell r="C444" t="str">
            <v>set</v>
          </cell>
          <cell r="D444">
            <v>50000</v>
          </cell>
        </row>
        <row r="445">
          <cell r="B445" t="str">
            <v>Bulldozer</v>
          </cell>
          <cell r="C445" t="str">
            <v>jam</v>
          </cell>
          <cell r="D445">
            <v>831250</v>
          </cell>
        </row>
        <row r="446">
          <cell r="B446" t="str">
            <v>Vibro Roller</v>
          </cell>
          <cell r="C446" t="str">
            <v>jam</v>
          </cell>
          <cell r="D446">
            <v>350000</v>
          </cell>
        </row>
        <row r="447">
          <cell r="B447" t="str">
            <v>Water tanker</v>
          </cell>
          <cell r="C447" t="str">
            <v>jam</v>
          </cell>
          <cell r="D447">
            <v>449900</v>
          </cell>
        </row>
        <row r="448">
          <cell r="B448" t="str">
            <v>Vibratory roller 1 ton</v>
          </cell>
          <cell r="C448" t="str">
            <v>jam</v>
          </cell>
          <cell r="D448">
            <v>95000</v>
          </cell>
        </row>
        <row r="449">
          <cell r="B449" t="str">
            <v>Wheel Loader 1-1,6 m3</v>
          </cell>
          <cell r="C449" t="str">
            <v>jam</v>
          </cell>
          <cell r="D449">
            <v>472400</v>
          </cell>
        </row>
        <row r="450">
          <cell r="B450" t="str">
            <v>Dump truck 20 ton</v>
          </cell>
          <cell r="C450" t="str">
            <v>jam</v>
          </cell>
          <cell r="D450">
            <v>556100</v>
          </cell>
        </row>
        <row r="451">
          <cell r="B451" t="str">
            <v>Bulldozer 100-150 HP</v>
          </cell>
          <cell r="C451" t="str">
            <v>jam</v>
          </cell>
          <cell r="D451">
            <v>831250</v>
          </cell>
        </row>
        <row r="452">
          <cell r="B452" t="str">
            <v>Water tanker truck 3000-4000 ℓ</v>
          </cell>
          <cell r="C452" t="str">
            <v>jam</v>
          </cell>
          <cell r="D452">
            <v>255200</v>
          </cell>
        </row>
        <row r="453">
          <cell r="B453" t="str">
            <v>Asphalt sprayer 850 ℓ</v>
          </cell>
          <cell r="C453" t="str">
            <v>jam</v>
          </cell>
          <cell r="D453">
            <v>74900</v>
          </cell>
        </row>
        <row r="454">
          <cell r="B454" t="str">
            <v>Compressor 4000-6500 ℓ\m</v>
          </cell>
          <cell r="C454" t="str">
            <v>jam</v>
          </cell>
          <cell r="D454">
            <v>245300</v>
          </cell>
        </row>
        <row r="455">
          <cell r="B455" t="str">
            <v>Dump truck 3,5 ton</v>
          </cell>
          <cell r="C455" t="str">
            <v>jam</v>
          </cell>
          <cell r="D455">
            <v>297000</v>
          </cell>
        </row>
        <row r="456">
          <cell r="B456" t="str">
            <v>Pedestrian Roller</v>
          </cell>
          <cell r="C456" t="str">
            <v>jam</v>
          </cell>
          <cell r="D456">
            <v>99800</v>
          </cell>
        </row>
        <row r="457">
          <cell r="B457" t="str">
            <v>Sewa mobil crane kapasitas 5 Ton</v>
          </cell>
          <cell r="C457" t="str">
            <v>jam</v>
          </cell>
          <cell r="D457">
            <v>1450000</v>
          </cell>
        </row>
        <row r="458">
          <cell r="B458" t="str">
            <v>Excavator 80-140 HP</v>
          </cell>
          <cell r="C458" t="str">
            <v>jam</v>
          </cell>
          <cell r="D458">
            <v>495000</v>
          </cell>
        </row>
        <row r="459">
          <cell r="B459" t="str">
            <v>Chain saw</v>
          </cell>
          <cell r="C459" t="str">
            <v>jam</v>
          </cell>
          <cell r="D459">
            <v>60000</v>
          </cell>
        </row>
        <row r="460">
          <cell r="B460" t="str">
            <v>Palu/Godam (Baja keras)</v>
          </cell>
          <cell r="C460" t="str">
            <v>buah</v>
          </cell>
          <cell r="D460">
            <v>25000</v>
          </cell>
        </row>
        <row r="461">
          <cell r="B461" t="str">
            <v>Pahat Beton (Baja keras)</v>
          </cell>
          <cell r="C461" t="str">
            <v>buah</v>
          </cell>
          <cell r="D461">
            <v>15000</v>
          </cell>
        </row>
        <row r="462">
          <cell r="B462" t="str">
            <v>Linggis (Baja keras)</v>
          </cell>
          <cell r="C462" t="str">
            <v>buah</v>
          </cell>
          <cell r="D462">
            <v>30000</v>
          </cell>
        </row>
        <row r="463">
          <cell r="B463" t="str">
            <v>Jack hammer</v>
          </cell>
          <cell r="C463" t="str">
            <v>jam</v>
          </cell>
          <cell r="D463">
            <v>50300</v>
          </cell>
        </row>
        <row r="464">
          <cell r="B464" t="str">
            <v>Gergaji Besi</v>
          </cell>
          <cell r="C464" t="str">
            <v>buah</v>
          </cell>
          <cell r="D464">
            <v>3500</v>
          </cell>
        </row>
        <row r="465">
          <cell r="B465" t="str">
            <v>Sewa Bekisting</v>
          </cell>
          <cell r="C465" t="str">
            <v>hari</v>
          </cell>
          <cell r="D465">
            <v>7500</v>
          </cell>
        </row>
        <row r="466">
          <cell r="B466" t="str">
            <v>Concrete vibrator</v>
          </cell>
          <cell r="C466" t="str">
            <v>jam</v>
          </cell>
          <cell r="D466">
            <v>61100</v>
          </cell>
        </row>
        <row r="467">
          <cell r="B467" t="str">
            <v>Vibratory plate tamper</v>
          </cell>
          <cell r="C467" t="str">
            <v>jam</v>
          </cell>
          <cell r="D467">
            <v>58800</v>
          </cell>
        </row>
        <row r="468">
          <cell r="B468" t="str">
            <v>Motor grader &gt;100 HP</v>
          </cell>
          <cell r="C468" t="str">
            <v>jam</v>
          </cell>
          <cell r="D468">
            <v>548600</v>
          </cell>
        </row>
        <row r="469">
          <cell r="B469" t="str">
            <v>Tandem roller 6-8 ton</v>
          </cell>
          <cell r="C469" t="str">
            <v>jam</v>
          </cell>
          <cell r="D469">
            <v>469500</v>
          </cell>
        </row>
        <row r="470">
          <cell r="B470" t="str">
            <v>Flat bed truck 3-4 m³</v>
          </cell>
          <cell r="C470" t="str">
            <v>jam</v>
          </cell>
          <cell r="D470">
            <v>465100</v>
          </cell>
        </row>
        <row r="471">
          <cell r="B471" t="str">
            <v>Road Marking Machine</v>
          </cell>
          <cell r="C471" t="str">
            <v>jam</v>
          </cell>
          <cell r="D471">
            <v>491000</v>
          </cell>
        </row>
        <row r="472">
          <cell r="B472" t="str">
            <v>Sewa Alat Ukur</v>
          </cell>
          <cell r="C472" t="str">
            <v>unit</v>
          </cell>
          <cell r="D472">
            <v>550000</v>
          </cell>
        </row>
        <row r="473">
          <cell r="B473" t="str">
            <v>Sewa alat scafolding</v>
          </cell>
          <cell r="C473" t="str">
            <v>ls</v>
          </cell>
          <cell r="D473">
            <v>50000</v>
          </cell>
        </row>
        <row r="474">
          <cell r="B474" t="str">
            <v>Stamper</v>
          </cell>
          <cell r="C474" t="str">
            <v>buah</v>
          </cell>
          <cell r="D474">
            <v>35000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2BAE0-1E56-44A4-931E-837CD8258BCE}">
  <sheetPr>
    <tabColor rgb="FFFFFF00"/>
  </sheetPr>
  <dimension ref="A2:J82"/>
  <sheetViews>
    <sheetView tabSelected="1" view="pageBreakPreview" topLeftCell="A9" zoomScaleNormal="100" zoomScaleSheetLayoutView="100" workbookViewId="0">
      <selection activeCell="D35" sqref="D35"/>
    </sheetView>
  </sheetViews>
  <sheetFormatPr defaultRowHeight="13"/>
  <cols>
    <col min="1" max="1" width="6.3984375" style="92" customWidth="1"/>
    <col min="2" max="2" width="8.796875" style="92"/>
    <col min="3" max="3" width="57.8984375" style="92" customWidth="1"/>
    <col min="4" max="4" width="28.796875" style="839" customWidth="1"/>
    <col min="5" max="5" width="24.3984375" style="92" customWidth="1"/>
    <col min="6" max="6" width="18.69921875" style="92" customWidth="1"/>
    <col min="7" max="7" width="16.09765625" style="92" customWidth="1"/>
    <col min="8" max="8" width="8.796875" style="92"/>
    <col min="9" max="9" width="12.69921875" style="92" customWidth="1"/>
    <col min="10" max="10" width="15" style="92" customWidth="1"/>
    <col min="11" max="16384" width="8.796875" style="92"/>
  </cols>
  <sheetData>
    <row r="2" spans="1:5" ht="20.5" customHeight="1">
      <c r="A2" s="1525" t="s">
        <v>115</v>
      </c>
      <c r="B2" s="1525"/>
      <c r="C2" s="1525"/>
      <c r="D2" s="1525"/>
      <c r="E2" s="1525"/>
    </row>
    <row r="4" spans="1:5">
      <c r="A4" s="210" t="str">
        <f>'RAB GIK UGM'!A2</f>
        <v>Pekerjaan</v>
      </c>
      <c r="B4" s="210"/>
      <c r="C4" s="210" t="str">
        <f>'RAB GIK UGM'!C2</f>
        <v>: Pembangunan Gedung Gelanggang Inovasi dan Kreativitas (GIK) UGM Tahap II</v>
      </c>
    </row>
    <row r="5" spans="1:5">
      <c r="A5" s="210" t="str">
        <f>'RAB GIK UGM'!A3</f>
        <v>Lokasi</v>
      </c>
      <c r="B5" s="210"/>
      <c r="C5" s="210" t="str">
        <f>'RAB GIK UGM'!C3</f>
        <v>: Jl. Pancasila No. 1, Blimbing Sari, Caturtunggal, Kec. Depok, Kabupaten Sleman, Daerah Istimewa Yogyakarta</v>
      </c>
    </row>
    <row r="6" spans="1:5">
      <c r="A6" s="210" t="str">
        <f>'RAB GIK UGM'!A4</f>
        <v>Sumber Dana</v>
      </c>
      <c r="B6" s="210"/>
      <c r="C6" s="210" t="str">
        <f>'RAB GIK UGM'!C4</f>
        <v>: APBN</v>
      </c>
    </row>
    <row r="7" spans="1:5">
      <c r="A7" s="210" t="str">
        <f>'RAB GIK UGM'!A5</f>
        <v>Tahun Anggaran</v>
      </c>
      <c r="B7" s="210"/>
      <c r="C7" s="210" t="str">
        <f>'RAB GIK UGM'!C5</f>
        <v>: Tahun Jamak (MYC) 2025 - 2026</v>
      </c>
    </row>
    <row r="8" spans="1:5" ht="13.5" thickBot="1"/>
    <row r="9" spans="1:5" s="212" customFormat="1">
      <c r="A9" s="1526" t="s">
        <v>30</v>
      </c>
      <c r="B9" s="1527"/>
      <c r="C9" s="954" t="s">
        <v>116</v>
      </c>
      <c r="D9" s="961"/>
      <c r="E9" s="211" t="s">
        <v>117</v>
      </c>
    </row>
    <row r="10" spans="1:5" s="214" customFormat="1" ht="13.5" thickBot="1">
      <c r="A10" s="1528">
        <v>1</v>
      </c>
      <c r="B10" s="1529"/>
      <c r="C10" s="955">
        <v>2</v>
      </c>
      <c r="D10" s="962"/>
      <c r="E10" s="213">
        <v>3</v>
      </c>
    </row>
    <row r="11" spans="1:5" ht="13.5" thickTop="1">
      <c r="A11" s="215"/>
      <c r="B11" s="1301" t="s">
        <v>140</v>
      </c>
      <c r="C11" s="1300" t="str">
        <f>'RAB GIK UGM'!C9</f>
        <v>MATA PEMBAYARAN UMUM</v>
      </c>
      <c r="D11" s="963"/>
      <c r="E11" s="837"/>
    </row>
    <row r="12" spans="1:5">
      <c r="A12" s="216"/>
      <c r="B12" s="122"/>
      <c r="C12" s="1303" t="str">
        <f>'RAB GIK UGM'!C10</f>
        <v>PEKERJAAN PERSIAPAN</v>
      </c>
      <c r="D12" s="964"/>
      <c r="E12" s="953">
        <f>SUM('RAB GIK UGM'!G11:G15)</f>
        <v>316057546.95000005</v>
      </c>
    </row>
    <row r="13" spans="1:5">
      <c r="A13" s="216"/>
      <c r="B13" s="1302" t="s">
        <v>236</v>
      </c>
      <c r="C13" s="1303" t="str">
        <f>'RAB GIK UGM'!C16</f>
        <v>MATA PEMBAYARAN PERKIRAAN BIAYA PENERAPAN SMKKK</v>
      </c>
      <c r="D13" s="964"/>
      <c r="E13" s="953">
        <f>SUM('RAB GIK UGM'!G18:G86)</f>
        <v>982030841.97000003</v>
      </c>
    </row>
    <row r="14" spans="1:5">
      <c r="A14" s="1533" t="s">
        <v>260</v>
      </c>
      <c r="B14" s="1534"/>
      <c r="C14" s="956" t="str">
        <f>'RAB GIK UGM'!C87</f>
        <v>MATA PEMBAYARAN PEKERJAAN UTAMA</v>
      </c>
      <c r="D14" s="964"/>
      <c r="E14" s="953"/>
    </row>
    <row r="15" spans="1:5">
      <c r="A15" s="216"/>
      <c r="B15" s="1302"/>
      <c r="C15" s="1303" t="str">
        <f>'RAB GIK UGM'!C88</f>
        <v>PEKERJAAN STRUKTUR</v>
      </c>
      <c r="D15" s="964"/>
      <c r="E15" s="953">
        <f>SUM('RAB GIK UGM'!G91:G139)</f>
        <v>2904980287.2799997</v>
      </c>
    </row>
    <row r="16" spans="1:5">
      <c r="A16" s="216"/>
      <c r="B16" s="1302"/>
      <c r="C16" s="1303" t="s">
        <v>2324</v>
      </c>
      <c r="D16" s="965"/>
      <c r="E16" s="952">
        <f>SUM('RAB GIK UGM'!G143:G245)</f>
        <v>26502056001.884281</v>
      </c>
    </row>
    <row r="17" spans="1:7">
      <c r="A17" s="216"/>
      <c r="B17" s="1302"/>
      <c r="C17" s="1303" t="s">
        <v>2952</v>
      </c>
      <c r="D17" s="965"/>
      <c r="E17" s="952">
        <f>SUM('RAB GIK UGM'!G250:G1300)</f>
        <v>112485933186.78223</v>
      </c>
    </row>
    <row r="18" spans="1:7" ht="13.5" thickBot="1">
      <c r="A18" s="217"/>
      <c r="B18" s="218"/>
      <c r="C18" s="957"/>
      <c r="D18" s="966"/>
      <c r="E18" s="837"/>
    </row>
    <row r="19" spans="1:7" ht="14.5" thickTop="1">
      <c r="A19" s="219"/>
      <c r="B19" s="220"/>
      <c r="C19" s="958"/>
      <c r="D19" s="967" t="s">
        <v>103</v>
      </c>
      <c r="E19" s="1148">
        <f>SUM(E12:E18)</f>
        <v>143191057864.86652</v>
      </c>
      <c r="F19" s="1147">
        <v>196224783000</v>
      </c>
    </row>
    <row r="20" spans="1:7" ht="14">
      <c r="A20" s="221"/>
      <c r="B20" s="222"/>
      <c r="C20" s="959"/>
      <c r="D20" s="968" t="s">
        <v>2930</v>
      </c>
      <c r="E20" s="1149">
        <f>E19*0.11</f>
        <v>15751016365.135317</v>
      </c>
    </row>
    <row r="21" spans="1:7" ht="14">
      <c r="A21" s="221"/>
      <c r="B21" s="222"/>
      <c r="C21" s="959"/>
      <c r="D21" s="969" t="s">
        <v>118</v>
      </c>
      <c r="E21" s="1149">
        <f>SUM(E19:E20)</f>
        <v>158942074230.00183</v>
      </c>
    </row>
    <row r="22" spans="1:7" ht="14">
      <c r="A22" s="221"/>
      <c r="B22" s="222"/>
      <c r="C22" s="959"/>
      <c r="D22" s="969" t="s">
        <v>119</v>
      </c>
      <c r="E22" s="1149">
        <f>INT(E21/10000)*10000</f>
        <v>158942070000</v>
      </c>
      <c r="F22" s="1523">
        <f>E21/F19*100</f>
        <v>81.000000000000938</v>
      </c>
      <c r="G22" s="1524" t="s">
        <v>120</v>
      </c>
    </row>
    <row r="23" spans="1:7" ht="14.5" thickBot="1">
      <c r="A23" s="223" t="s">
        <v>121</v>
      </c>
      <c r="B23" s="155"/>
      <c r="C23" s="960" t="str">
        <f>B48</f>
        <v xml:space="preserve">Seratus Lima Puluh Delapan Milyar Sembilan Ratus Empat Puluh Dua Juta Tujuh Puluh Ribu Rupiah </v>
      </c>
      <c r="D23" s="970"/>
      <c r="E23" s="838"/>
    </row>
    <row r="25" spans="1:7">
      <c r="B25" s="224"/>
      <c r="C25" s="225"/>
      <c r="E25" s="1299"/>
    </row>
    <row r="26" spans="1:7">
      <c r="B26" s="224"/>
      <c r="C26" s="225"/>
      <c r="D26" s="978" t="s">
        <v>5647</v>
      </c>
      <c r="E26" s="163"/>
      <c r="F26" s="161"/>
    </row>
    <row r="27" spans="1:7">
      <c r="B27" s="224"/>
      <c r="C27" s="226"/>
      <c r="D27" s="840" t="s">
        <v>122</v>
      </c>
      <c r="E27" s="1346"/>
    </row>
    <row r="28" spans="1:7">
      <c r="D28" s="977" t="s">
        <v>3104</v>
      </c>
      <c r="E28" s="163"/>
      <c r="F28" s="163"/>
    </row>
    <row r="29" spans="1:7">
      <c r="C29" s="162"/>
      <c r="D29" s="840"/>
    </row>
    <row r="30" spans="1:7">
      <c r="D30" s="840"/>
      <c r="E30" s="1438"/>
      <c r="F30" s="163"/>
    </row>
    <row r="31" spans="1:7">
      <c r="C31" s="163"/>
      <c r="D31" s="840"/>
      <c r="E31" s="161"/>
    </row>
    <row r="32" spans="1:7">
      <c r="D32" s="840"/>
      <c r="E32" s="163"/>
      <c r="F32" s="163"/>
    </row>
    <row r="33" spans="2:6">
      <c r="D33" s="65" t="s">
        <v>3105</v>
      </c>
    </row>
    <row r="34" spans="2:6">
      <c r="D34" s="978" t="s">
        <v>5648</v>
      </c>
    </row>
    <row r="36" spans="2:6">
      <c r="F36" s="163"/>
    </row>
    <row r="47" spans="2:6" ht="13.5" thickBot="1"/>
    <row r="48" spans="2:6" ht="182.5" thickTop="1">
      <c r="B48" s="67" t="str">
        <f>PROPER(CONCATENATE("",IF(VALUE(B50)&gt;0,CONCATENATE(C50,D50,"trilyun "),""),IF(VALUE(B51)&gt;0,CONCATENATE(C51,D51,"milyar "),""),IF(VALUE(B52)&gt;0,CONCATENATE(C52,D52,"juta "),""),IF(VALUE(B53)&gt;0,CONCATENATE(C53,D53,"ribu "),""),C54,D54,IF(LEN(B55)&gt;0,CONCATENATE(IF(B50+B51+B52+B53+B54=0,"nol koma ","koma "),C55),C55),IF(AND(LEN(B55)=0,B50+B51+B52+B53+B54=0),"","rupiah ")))</f>
        <v xml:space="preserve">Seratus Lima Puluh Delapan Milyar Sembilan Ratus Empat Puluh Dua Juta Tujuh Puluh Ribu Rupiah </v>
      </c>
      <c r="C48" s="68"/>
      <c r="D48" s="841"/>
    </row>
    <row r="49" spans="2:4">
      <c r="B49" s="1530">
        <f>E22</f>
        <v>158942070000</v>
      </c>
      <c r="C49" s="1531"/>
      <c r="D49" s="1532"/>
    </row>
    <row r="50" spans="2:4">
      <c r="B50" s="70" t="str">
        <f>IF(LEN(RIGHT(INT(B49/1000000000000),3))&lt;3,CONCATENATE(0,RIGHT(INT(B49/1000000000000),3)),RIGHT(INT(B49/1000000000000),3))</f>
        <v>00</v>
      </c>
      <c r="C50" s="71" t="str">
        <f>IF(LEN(VALUE(B50))=3,CONCATENATE(VLOOKUP(VALUE(LEFT(B50,1)),B56:C65,2),"ratus "),"")</f>
        <v/>
      </c>
      <c r="D50" s="842" t="str">
        <f>IF(AND(VALUE(LEFT(RIGHT(B50,2),1))=1,VALUE(RIGHT(B50,1))&gt;0),CONCATENATE(VLOOKUP(VALUE(RIGHT(B50,1)),B57:C65,2),"belas "),IF(VALUE(LEFT(RIGHT(B50,2),1))=0,VLOOKUP(VALUE(RIGHT(B50,1)),B56:D65,3),CONCATENATE(VLOOKUP(VALUE(LEFT(RIGHT(B50,2),1)),B57:C65,2),"puluh ",VLOOKUP(VALUE(RIGHT(B50,1)),B56:D65,3))))</f>
        <v/>
      </c>
    </row>
    <row r="51" spans="2:4">
      <c r="B51" s="70" t="str">
        <f>IF(LEN(RIGHT(INT(B49/1000000000),3))&lt;3,CONCATENATE(0,RIGHT(INT(B49/1000000000),3)),RIGHT(INT(B49/1000000000),3))</f>
        <v>158</v>
      </c>
      <c r="C51" s="71" t="str">
        <f>IF(LEN(VALUE(B51))=3,CONCATENATE(VLOOKUP(VALUE(LEFT(B51,1)),B56:C65,2),"ratus "),"")</f>
        <v xml:space="preserve">seratus </v>
      </c>
      <c r="D51" s="843" t="str">
        <f>IF(AND(VALUE(LEFT(RIGHT(B51,2),1))=1,VALUE(RIGHT(B51,1))&gt;0),CONCATENATE(VLOOKUP(VALUE(RIGHT(B51,1)),B57:C65,2),"belas "),IF(VALUE(LEFT(RIGHT(B51,2),1))=0,VLOOKUP(VALUE(RIGHT(B51,1)),B56:D65,3),CONCATENATE(VLOOKUP(VALUE(LEFT(RIGHT(B51,2),1)),B57:C65,2),"puluh ",VLOOKUP(VALUE(RIGHT(B51,1)),B56:D65,3))))</f>
        <v xml:space="preserve">lima puluh delapan </v>
      </c>
    </row>
    <row r="52" spans="2:4">
      <c r="B52" s="70" t="str">
        <f>IF(LEN(RIGHT(INT(B49/1000000),3))&lt;3,CONCATENATE(0,RIGHT(INT(B49/1000000),3)),RIGHT(INT(B49/1000000),3))</f>
        <v>942</v>
      </c>
      <c r="C52" s="71" t="str">
        <f>IF(LEN(VALUE(B52))=3,CONCATENATE(VLOOKUP(VALUE(LEFT(B52,1)),B56:C65,2),"ratus "),"")</f>
        <v xml:space="preserve">sembilan ratus </v>
      </c>
      <c r="D52" s="843" t="str">
        <f>IF(AND(VALUE(LEFT(RIGHT(B52,2),1))=1,VALUE(RIGHT(B52,1))&gt;0),CONCATENATE(VLOOKUP(VALUE(RIGHT(B52,1)),B57:C65,2),"belas "),IF(VALUE(LEFT(RIGHT(B52,2),1))=0,VLOOKUP(VALUE(RIGHT(B52,1)),B56:D65,3),CONCATENATE(VLOOKUP(VALUE(LEFT(RIGHT(B52,2),1)),B57:C65,2),"puluh ",VLOOKUP(VALUE(RIGHT(B52,1)),B56:D65,3))))</f>
        <v xml:space="preserve">empat puluh dua </v>
      </c>
    </row>
    <row r="53" spans="2:4">
      <c r="B53" s="70" t="str">
        <f>IF(LEN(RIGHT(INT(B49/1000),3))&lt;3,CONCATENATE(0,RIGHT(INT(B49/1000),3)),RIGHT(INT(B49/1000),3))</f>
        <v>070</v>
      </c>
      <c r="C53" s="71" t="str">
        <f>IF(LEN(VALUE(B53))=3,CONCATENATE(VLOOKUP(VALUE(LEFT(B53,1)),B56:C65,2),"ratus "),"")</f>
        <v/>
      </c>
      <c r="D53" s="843" t="str">
        <f>IF(AND(VALUE(LEFT(RIGHT(B53,2),1))=1,VALUE(RIGHT(B53,1))&gt;0),CONCATENATE(VLOOKUP(VALUE(RIGHT(B53,1)),B57:C65,2),"belas "),IF(VALUE(LEFT(RIGHT(B53,2),1))=0,VLOOKUP(VALUE(RIGHT(B53,1)),B56:D65,3),CONCATENATE(VLOOKUP(VALUE(LEFT(RIGHT(B53,2),1)),B57:C65,2),"puluh ",VLOOKUP(VALUE(RIGHT(B53,1)),B56:D65,3))))</f>
        <v xml:space="preserve">tujuh puluh </v>
      </c>
    </row>
    <row r="54" spans="2:4">
      <c r="B54" s="70" t="str">
        <f>IF(LEN(RIGHT(INT(B49),3))&lt;3,CONCATENATE(0,RIGHT(INT(B49),3)),RIGHT(INT(B49),3))</f>
        <v>000</v>
      </c>
      <c r="C54" s="71" t="str">
        <f>IF(LEN(VALUE(B54))=3,CONCATENATE(VLOOKUP(VALUE(LEFT(B54,1)),B56:C65,2),"ratus "),"")</f>
        <v/>
      </c>
      <c r="D54" s="842" t="str">
        <f>IF(AND(VALUE(LEFT(RIGHT(B54,2),1))=1,VALUE(RIGHT(B54,1))&gt;0),CONCATENATE(VLOOKUP(VALUE(RIGHT(B54,1)),B57:C65,2),"belas "),IF(VALUE(LEFT(RIGHT(B54,2),1))=0,VLOOKUP(VALUE(RIGHT(B54,1)),B56:D65,3),CONCATENATE(VLOOKUP(VALUE(LEFT(RIGHT(B54,2),1)),B57:C65,2),"puluh ",VLOOKUP(VALUE(RIGHT(B54,1)),B56:D65,3))))</f>
        <v/>
      </c>
    </row>
    <row r="55" spans="2:4">
      <c r="B55" s="70" t="str">
        <f>MID(ROUND((B49)-INT(B49),2),3,2)</f>
        <v/>
      </c>
      <c r="C55" s="74" t="str">
        <f>IF(LEN(B55)=0,"",IF(AND(LEN(B55)=2,VALUE(LEFT(B55,1))=0),CONCATENATE("nol ",VLOOKUP(VALUE(RIGHT(B55,1)),B56:D65,3)),IF(LEN(B55)=1,VLOOKUP(VALUE(B55),B56:D65,3),IF(AND(LEN(B55)=2,VALUE(LEFT(B55,1))=1),CONCATENATE(VLOOKUP(VALUE(RIGHT(B55,1)),B56:C65,2),"belas "),CONCATENATE(VLOOKUP(VALUE(LEFT(B55,1)),B57:C65,2),"puluh ",VLOOKUP(VALUE(RIGHT(B55,1)),B57:D65,3))))))</f>
        <v/>
      </c>
      <c r="D55" s="843"/>
    </row>
    <row r="56" spans="2:4">
      <c r="B56" s="70">
        <v>0</v>
      </c>
      <c r="C56" s="76" t="s">
        <v>74</v>
      </c>
      <c r="D56" s="842" t="s">
        <v>74</v>
      </c>
    </row>
    <row r="57" spans="2:4">
      <c r="B57" s="70">
        <v>1</v>
      </c>
      <c r="C57" s="71" t="s">
        <v>75</v>
      </c>
      <c r="D57" s="843" t="s">
        <v>76</v>
      </c>
    </row>
    <row r="58" spans="2:4">
      <c r="B58" s="70">
        <v>2</v>
      </c>
      <c r="C58" s="71" t="s">
        <v>77</v>
      </c>
      <c r="D58" s="843" t="s">
        <v>77</v>
      </c>
    </row>
    <row r="59" spans="2:4">
      <c r="B59" s="70">
        <v>3</v>
      </c>
      <c r="C59" s="71" t="s">
        <v>78</v>
      </c>
      <c r="D59" s="843" t="s">
        <v>78</v>
      </c>
    </row>
    <row r="60" spans="2:4">
      <c r="B60" s="70">
        <v>4</v>
      </c>
      <c r="C60" s="71" t="s">
        <v>79</v>
      </c>
      <c r="D60" s="843" t="s">
        <v>79</v>
      </c>
    </row>
    <row r="61" spans="2:4">
      <c r="B61" s="70">
        <v>5</v>
      </c>
      <c r="C61" s="71" t="s">
        <v>80</v>
      </c>
      <c r="D61" s="843" t="s">
        <v>80</v>
      </c>
    </row>
    <row r="62" spans="2:4">
      <c r="B62" s="70">
        <v>6</v>
      </c>
      <c r="C62" s="71" t="s">
        <v>81</v>
      </c>
      <c r="D62" s="843" t="s">
        <v>81</v>
      </c>
    </row>
    <row r="63" spans="2:4">
      <c r="B63" s="70">
        <v>7</v>
      </c>
      <c r="C63" s="71" t="s">
        <v>82</v>
      </c>
      <c r="D63" s="843" t="s">
        <v>82</v>
      </c>
    </row>
    <row r="64" spans="2:4">
      <c r="B64" s="70">
        <v>8</v>
      </c>
      <c r="C64" s="71" t="s">
        <v>83</v>
      </c>
      <c r="D64" s="843" t="s">
        <v>83</v>
      </c>
    </row>
    <row r="65" spans="2:10" ht="13.5" thickBot="1">
      <c r="B65" s="77">
        <v>9</v>
      </c>
      <c r="C65" s="78" t="s">
        <v>84</v>
      </c>
      <c r="D65" s="844" t="s">
        <v>84</v>
      </c>
    </row>
    <row r="66" spans="2:10" ht="13.5" thickTop="1"/>
    <row r="71" spans="2:10">
      <c r="D71" s="80">
        <v>100000000</v>
      </c>
      <c r="E71" s="80"/>
      <c r="F71"/>
      <c r="G71" s="80">
        <f>D71*H71/100</f>
        <v>240000</v>
      </c>
      <c r="H71" s="1185">
        <v>0.24</v>
      </c>
      <c r="I71" s="1185"/>
      <c r="J71" s="1185"/>
    </row>
    <row r="72" spans="2:10">
      <c r="D72" s="80"/>
      <c r="E72" s="80"/>
      <c r="F72"/>
      <c r="G72" s="80"/>
      <c r="H72" s="1185"/>
      <c r="I72" s="1185"/>
      <c r="J72" s="1185"/>
    </row>
    <row r="73" spans="2:10">
      <c r="D73" s="80">
        <f>D71</f>
        <v>100000000</v>
      </c>
      <c r="E73" s="80">
        <v>500000000</v>
      </c>
      <c r="F73"/>
      <c r="G73" s="80">
        <f>(E73-D73)*H73/100</f>
        <v>760000</v>
      </c>
      <c r="H73" s="1185">
        <v>0.19</v>
      </c>
      <c r="I73" s="1186">
        <f>G71</f>
        <v>240000</v>
      </c>
      <c r="J73" s="1186">
        <f>SUM(G73,I73)</f>
        <v>1000000</v>
      </c>
    </row>
    <row r="74" spans="2:10">
      <c r="D74" s="80"/>
      <c r="E74" s="80"/>
      <c r="F74"/>
      <c r="G74" s="80"/>
      <c r="H74" s="1185"/>
      <c r="I74" s="1185"/>
      <c r="J74" s="1185"/>
    </row>
    <row r="75" spans="2:10">
      <c r="D75" s="80">
        <f>E73</f>
        <v>500000000</v>
      </c>
      <c r="E75" s="80">
        <v>1000000000</v>
      </c>
      <c r="F75"/>
      <c r="G75" s="80">
        <f>(E75-D75)*H75/100</f>
        <v>750000</v>
      </c>
      <c r="H75" s="1185">
        <v>0.15</v>
      </c>
      <c r="I75" s="1186">
        <f>J73</f>
        <v>1000000</v>
      </c>
      <c r="J75" s="1186">
        <f>SUM(G75,I75)</f>
        <v>1750000</v>
      </c>
    </row>
    <row r="76" spans="2:10">
      <c r="D76" s="80"/>
      <c r="E76" s="80"/>
      <c r="F76"/>
      <c r="G76" s="80"/>
      <c r="H76" s="1185"/>
      <c r="I76" s="1185"/>
      <c r="J76" s="1185"/>
    </row>
    <row r="77" spans="2:10">
      <c r="D77" s="80">
        <f>E75</f>
        <v>1000000000</v>
      </c>
      <c r="E77" s="80">
        <v>5000000000</v>
      </c>
      <c r="F77"/>
      <c r="G77" s="80">
        <f>(E77-D77)*H77/100</f>
        <v>4800000</v>
      </c>
      <c r="H77" s="1185">
        <v>0.12</v>
      </c>
      <c r="I77" s="1186">
        <f>J75</f>
        <v>1750000</v>
      </c>
      <c r="J77" s="1186">
        <f>SUM(G77,I77)</f>
        <v>6550000</v>
      </c>
    </row>
    <row r="78" spans="2:10">
      <c r="D78" s="80"/>
      <c r="E78" s="80"/>
      <c r="F78"/>
      <c r="G78" s="80"/>
      <c r="H78" s="1185"/>
      <c r="I78" s="1185"/>
      <c r="J78" s="1185"/>
    </row>
    <row r="79" spans="2:10">
      <c r="D79" s="80">
        <f>E77</f>
        <v>5000000000</v>
      </c>
      <c r="E79" s="80">
        <f>E81*E82</f>
        <v>166791065550</v>
      </c>
      <c r="F79"/>
      <c r="G79" s="80">
        <f>(E79-D79)*H79/100</f>
        <v>161791065.55000001</v>
      </c>
      <c r="H79" s="1185">
        <v>0.1</v>
      </c>
      <c r="I79" s="1186">
        <f>J77</f>
        <v>6550000</v>
      </c>
      <c r="J79" s="1186">
        <f>SUM(G79,I79)</f>
        <v>168341065.55000001</v>
      </c>
    </row>
    <row r="80" spans="2:10">
      <c r="D80" s="80"/>
      <c r="E80" s="80"/>
      <c r="F80"/>
      <c r="G80" s="80"/>
      <c r="H80" s="1185"/>
      <c r="I80" s="1185"/>
      <c r="J80" s="1185"/>
    </row>
    <row r="81" spans="4:10">
      <c r="D81" s="80"/>
      <c r="E81" s="83">
        <v>0.85</v>
      </c>
      <c r="F81"/>
      <c r="G81" s="80"/>
      <c r="H81" s="1185"/>
      <c r="I81" s="1185"/>
      <c r="J81" s="84"/>
    </row>
    <row r="82" spans="4:10" ht="14.5">
      <c r="D82" s="1187"/>
      <c r="E82" s="1188">
        <f>F19</f>
        <v>196224783000</v>
      </c>
      <c r="F82"/>
      <c r="G82" s="1187"/>
      <c r="H82" s="1187"/>
      <c r="I82" s="1187"/>
      <c r="J82" s="1187"/>
    </row>
  </sheetData>
  <mergeCells count="5">
    <mergeCell ref="A2:E2"/>
    <mergeCell ref="A9:B9"/>
    <mergeCell ref="A10:B10"/>
    <mergeCell ref="B49:D49"/>
    <mergeCell ref="A14:B14"/>
  </mergeCells>
  <printOptions horizontalCentered="1"/>
  <pageMargins left="0.2" right="0.2" top="1.5" bottom="0.25" header="0.3" footer="0.3"/>
  <pageSetup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B0394-28E4-4CBB-885B-13C196FCC789}">
  <sheetPr>
    <tabColor rgb="FFFF0000"/>
  </sheetPr>
  <dimension ref="A2:BL154"/>
  <sheetViews>
    <sheetView view="pageBreakPreview" topLeftCell="A41" zoomScale="85" zoomScaleNormal="85" zoomScaleSheetLayoutView="85" workbookViewId="0">
      <selection activeCell="F86" sqref="F86"/>
    </sheetView>
  </sheetViews>
  <sheetFormatPr defaultColWidth="9.296875" defaultRowHeight="13"/>
  <cols>
    <col min="1" max="1" width="3.5" style="10" customWidth="1"/>
    <col min="2" max="2" width="3.5" style="3" customWidth="1"/>
    <col min="3" max="3" width="13.5" style="3" customWidth="1"/>
    <col min="4" max="4" width="2" style="3" customWidth="1"/>
    <col min="5" max="5" width="23.296875" style="3" customWidth="1"/>
    <col min="6" max="6" width="22.5" style="3" customWidth="1"/>
    <col min="7" max="7" width="18.69921875" style="3" hidden="1" customWidth="1"/>
    <col min="8" max="8" width="11.69921875" style="3" customWidth="1"/>
    <col min="9" max="60" width="8" style="3" customWidth="1"/>
    <col min="61" max="62" width="10.796875" style="3" customWidth="1"/>
    <col min="63" max="16384" width="9.296875" style="3"/>
  </cols>
  <sheetData>
    <row r="2" spans="1:64" ht="18">
      <c r="A2" s="1542" t="s">
        <v>33</v>
      </c>
      <c r="B2" s="1542"/>
      <c r="C2" s="1542"/>
      <c r="D2" s="1542"/>
      <c r="E2" s="1542"/>
      <c r="F2" s="1542"/>
      <c r="G2" s="1542"/>
      <c r="H2" s="1542"/>
      <c r="I2" s="1542"/>
      <c r="J2" s="1542"/>
      <c r="K2" s="1542"/>
      <c r="L2" s="1542"/>
      <c r="M2" s="1542"/>
      <c r="N2" s="1542"/>
      <c r="O2" s="1542"/>
      <c r="P2" s="1542"/>
      <c r="Q2" s="1542"/>
      <c r="R2" s="1542"/>
      <c r="S2" s="1542"/>
      <c r="T2" s="1542"/>
      <c r="U2" s="1542"/>
      <c r="V2" s="1542"/>
      <c r="W2" s="1542"/>
      <c r="X2" s="1542"/>
      <c r="Y2" s="1542"/>
      <c r="Z2" s="1542"/>
      <c r="AA2" s="1542"/>
      <c r="AB2" s="1542"/>
      <c r="AC2" s="1542"/>
      <c r="AD2" s="1542"/>
      <c r="AE2" s="1542"/>
      <c r="AF2" s="1542"/>
      <c r="AG2" s="1542"/>
      <c r="AH2" s="1542"/>
      <c r="AI2" s="1542"/>
      <c r="AJ2" s="1542"/>
      <c r="AK2" s="1542"/>
      <c r="AL2" s="1542"/>
      <c r="AM2" s="1542"/>
      <c r="AN2" s="1542"/>
      <c r="AO2" s="1542"/>
      <c r="AP2" s="1542"/>
      <c r="AQ2" s="1542"/>
      <c r="AR2" s="1542"/>
      <c r="AS2" s="1542"/>
      <c r="AT2" s="1542"/>
      <c r="AU2" s="1542"/>
      <c r="AV2" s="1542"/>
      <c r="AW2" s="1542"/>
      <c r="AX2" s="1542"/>
      <c r="AY2" s="1542"/>
      <c r="AZ2" s="1542"/>
      <c r="BA2" s="1542"/>
      <c r="BB2" s="1542"/>
      <c r="BC2" s="1542"/>
      <c r="BD2" s="1542"/>
      <c r="BE2" s="1542"/>
      <c r="BF2" s="1542"/>
      <c r="BG2" s="1542"/>
      <c r="BH2" s="1542"/>
      <c r="BI2" s="1542"/>
      <c r="BJ2" s="1542"/>
    </row>
    <row r="3" spans="1:64" ht="15" customHeight="1">
      <c r="A3" s="815"/>
      <c r="B3" s="980" t="str">
        <f>'RAB GIK UGM'!A2</f>
        <v>Pekerjaan</v>
      </c>
      <c r="C3" s="1213"/>
      <c r="D3" s="979"/>
      <c r="E3" s="5" t="str">
        <f>'RAB GIK UGM'!C2</f>
        <v>: Pembangunan Gedung Gelanggang Inovasi dan Kreativitas (GIK) UGM Tahap II</v>
      </c>
      <c r="F3" s="815"/>
      <c r="G3" s="815"/>
      <c r="H3" s="815"/>
      <c r="I3" s="815"/>
      <c r="J3" s="815"/>
      <c r="K3" s="815"/>
      <c r="L3" s="815"/>
      <c r="M3" s="815"/>
      <c r="N3" s="815"/>
      <c r="O3" s="815"/>
      <c r="P3" s="815"/>
      <c r="Q3" s="815"/>
      <c r="R3" s="815"/>
      <c r="S3" s="815"/>
      <c r="T3" s="815"/>
      <c r="U3" s="815"/>
      <c r="V3" s="815"/>
      <c r="W3" s="815"/>
      <c r="X3" s="815"/>
      <c r="Y3" s="815"/>
      <c r="Z3" s="815"/>
      <c r="AA3" s="815"/>
      <c r="AB3" s="815"/>
      <c r="AC3" s="815"/>
      <c r="AD3" s="815"/>
      <c r="AE3" s="815"/>
      <c r="AF3" s="815"/>
      <c r="AG3" s="815"/>
      <c r="AH3" s="815"/>
      <c r="AI3" s="815"/>
      <c r="AJ3" s="815"/>
      <c r="AK3" s="815"/>
      <c r="AL3" s="815"/>
      <c r="AM3" s="815"/>
      <c r="AN3" s="815"/>
      <c r="AO3" s="815"/>
      <c r="AP3" s="815"/>
      <c r="AQ3" s="815"/>
      <c r="AR3" s="815"/>
      <c r="AS3" s="815"/>
      <c r="AT3" s="815"/>
      <c r="AU3" s="815"/>
      <c r="AV3" s="815"/>
      <c r="AW3" s="815"/>
      <c r="AX3" s="815"/>
      <c r="AY3" s="815"/>
      <c r="AZ3" s="815"/>
      <c r="BA3" s="815"/>
      <c r="BB3" s="815"/>
      <c r="BC3" s="815"/>
      <c r="BD3" s="815"/>
      <c r="BE3" s="815"/>
      <c r="BF3" s="815"/>
      <c r="BG3" s="815"/>
      <c r="BH3" s="815"/>
      <c r="BI3" s="815"/>
      <c r="BJ3" s="815"/>
    </row>
    <row r="4" spans="1:64">
      <c r="A4" s="4"/>
      <c r="B4" s="980" t="str">
        <f>'RAB GIK UGM'!A3</f>
        <v>Lokasi</v>
      </c>
      <c r="C4" s="1213"/>
      <c r="D4" s="5"/>
      <c r="E4" s="5" t="str">
        <f>'RAB GIK UGM'!C3</f>
        <v>: Jl. Pancasila No. 1, Blimbing Sari, Caturtunggal, Kec. Depok, Kabupaten Sleman, Daerah Istimewa Yogyakarta</v>
      </c>
    </row>
    <row r="5" spans="1:64">
      <c r="A5" s="6"/>
      <c r="B5" s="980" t="str">
        <f>'RAB GIK UGM'!A4</f>
        <v>Sumber Dana</v>
      </c>
      <c r="C5" s="1213"/>
      <c r="D5" s="5"/>
      <c r="E5" s="5" t="str">
        <f>'RAB GIK UGM'!C4</f>
        <v>: APBN</v>
      </c>
    </row>
    <row r="6" spans="1:64">
      <c r="A6" s="6"/>
      <c r="B6" s="980" t="str">
        <f>'RAB GIK UGM'!A5</f>
        <v>Tahun Anggaran</v>
      </c>
      <c r="C6" s="1213"/>
      <c r="D6" s="5"/>
      <c r="E6" s="5" t="str">
        <f>'RAB GIK UGM'!C5</f>
        <v>: Tahun Jamak (MYC) 2025 - 2026</v>
      </c>
    </row>
    <row r="7" spans="1:64" ht="13.5" thickBot="1">
      <c r="A7" s="1543"/>
      <c r="B7" s="1543"/>
      <c r="C7" s="1543"/>
      <c r="D7" s="1543"/>
      <c r="E7" s="1543"/>
    </row>
    <row r="8" spans="1:64" ht="15.5">
      <c r="A8" s="1544" t="s">
        <v>34</v>
      </c>
      <c r="B8" s="1545"/>
      <c r="C8" s="1550" t="s">
        <v>35</v>
      </c>
      <c r="D8" s="1545"/>
      <c r="E8" s="1545"/>
      <c r="F8" s="1551"/>
      <c r="G8" s="7"/>
      <c r="H8" s="1214" t="s">
        <v>36</v>
      </c>
      <c r="I8" s="1556" t="s">
        <v>37</v>
      </c>
      <c r="J8" s="1557"/>
      <c r="K8" s="1557"/>
      <c r="L8" s="1557"/>
      <c r="M8" s="1557"/>
      <c r="N8" s="1557"/>
      <c r="O8" s="1557"/>
      <c r="P8" s="1557"/>
      <c r="Q8" s="1557"/>
      <c r="R8" s="1557"/>
      <c r="S8" s="1557"/>
      <c r="T8" s="1557"/>
      <c r="U8" s="1557"/>
      <c r="V8" s="1557"/>
      <c r="W8" s="1557"/>
      <c r="X8" s="1557"/>
      <c r="Y8" s="1557"/>
      <c r="Z8" s="1557"/>
      <c r="AA8" s="1557"/>
      <c r="AB8" s="1557"/>
      <c r="AC8" s="1557"/>
      <c r="AD8" s="1557"/>
      <c r="AE8" s="1557"/>
      <c r="AF8" s="1557"/>
      <c r="AG8" s="1557"/>
      <c r="AH8" s="1557"/>
      <c r="AI8" s="1557"/>
      <c r="AJ8" s="1557"/>
      <c r="AK8" s="1557"/>
      <c r="AL8" s="1557"/>
      <c r="AM8" s="1557"/>
      <c r="AN8" s="1557"/>
      <c r="AO8" s="1557"/>
      <c r="AP8" s="1557"/>
      <c r="AQ8" s="1557"/>
      <c r="AR8" s="1557"/>
      <c r="AS8" s="1557"/>
      <c r="AT8" s="1557"/>
      <c r="AU8" s="1557"/>
      <c r="AV8" s="1557"/>
      <c r="AW8" s="1557"/>
      <c r="AX8" s="1557"/>
      <c r="AY8" s="1557"/>
      <c r="AZ8" s="1557"/>
      <c r="BA8" s="1557"/>
      <c r="BB8" s="1557"/>
      <c r="BC8" s="1557"/>
      <c r="BD8" s="1557"/>
      <c r="BE8" s="1557"/>
      <c r="BF8" s="1557"/>
      <c r="BG8" s="1557"/>
      <c r="BH8" s="1557"/>
      <c r="BI8" s="1558" t="s">
        <v>38</v>
      </c>
      <c r="BJ8" s="1561" t="s">
        <v>39</v>
      </c>
    </row>
    <row r="9" spans="1:64">
      <c r="A9" s="1546"/>
      <c r="B9" s="1547"/>
      <c r="C9" s="1552"/>
      <c r="D9" s="1547"/>
      <c r="E9" s="1547"/>
      <c r="F9" s="1553"/>
      <c r="G9" s="8"/>
      <c r="H9" s="1215" t="s">
        <v>40</v>
      </c>
      <c r="I9" s="1216" t="s">
        <v>41</v>
      </c>
      <c r="J9" s="1216" t="s">
        <v>42</v>
      </c>
      <c r="K9" s="1216" t="s">
        <v>43</v>
      </c>
      <c r="L9" s="1216" t="s">
        <v>44</v>
      </c>
      <c r="M9" s="1216" t="s">
        <v>45</v>
      </c>
      <c r="N9" s="1216" t="s">
        <v>46</v>
      </c>
      <c r="O9" s="1216" t="s">
        <v>47</v>
      </c>
      <c r="P9" s="1216" t="s">
        <v>48</v>
      </c>
      <c r="Q9" s="1216" t="s">
        <v>49</v>
      </c>
      <c r="R9" s="1216" t="s">
        <v>50</v>
      </c>
      <c r="S9" s="1216" t="s">
        <v>51</v>
      </c>
      <c r="T9" s="1216" t="s">
        <v>52</v>
      </c>
      <c r="U9" s="1216" t="s">
        <v>53</v>
      </c>
      <c r="V9" s="1216" t="s">
        <v>54</v>
      </c>
      <c r="W9" s="1216" t="s">
        <v>55</v>
      </c>
      <c r="X9" s="1216" t="s">
        <v>56</v>
      </c>
      <c r="Y9" s="1216" t="s">
        <v>57</v>
      </c>
      <c r="Z9" s="1216" t="s">
        <v>58</v>
      </c>
      <c r="AA9" s="1216" t="s">
        <v>59</v>
      </c>
      <c r="AB9" s="1216" t="s">
        <v>60</v>
      </c>
      <c r="AC9" s="1216" t="s">
        <v>61</v>
      </c>
      <c r="AD9" s="1216" t="s">
        <v>62</v>
      </c>
      <c r="AE9" s="1216" t="s">
        <v>63</v>
      </c>
      <c r="AF9" s="1216" t="s">
        <v>64</v>
      </c>
      <c r="AG9" s="1216" t="s">
        <v>65</v>
      </c>
      <c r="AH9" s="1216" t="s">
        <v>66</v>
      </c>
      <c r="AI9" s="1216" t="s">
        <v>3325</v>
      </c>
      <c r="AJ9" s="1216" t="s">
        <v>3326</v>
      </c>
      <c r="AK9" s="1216" t="s">
        <v>3327</v>
      </c>
      <c r="AL9" s="1216" t="s">
        <v>3328</v>
      </c>
      <c r="AM9" s="1216" t="s">
        <v>3329</v>
      </c>
      <c r="AN9" s="1216" t="s">
        <v>3330</v>
      </c>
      <c r="AO9" s="1216" t="s">
        <v>3331</v>
      </c>
      <c r="AP9" s="1216" t="s">
        <v>3332</v>
      </c>
      <c r="AQ9" s="1216" t="s">
        <v>3333</v>
      </c>
      <c r="AR9" s="1216" t="s">
        <v>3334</v>
      </c>
      <c r="AS9" s="1216" t="s">
        <v>3335</v>
      </c>
      <c r="AT9" s="1216" t="s">
        <v>3336</v>
      </c>
      <c r="AU9" s="1216" t="s">
        <v>3337</v>
      </c>
      <c r="AV9" s="1216" t="s">
        <v>3338</v>
      </c>
      <c r="AW9" s="1216" t="s">
        <v>3339</v>
      </c>
      <c r="AX9" s="1216" t="s">
        <v>3340</v>
      </c>
      <c r="AY9" s="1216" t="s">
        <v>3341</v>
      </c>
      <c r="AZ9" s="1216" t="s">
        <v>3342</v>
      </c>
      <c r="BA9" s="1216" t="s">
        <v>3343</v>
      </c>
      <c r="BB9" s="1216" t="s">
        <v>3344</v>
      </c>
      <c r="BC9" s="1216" t="s">
        <v>3345</v>
      </c>
      <c r="BD9" s="1216" t="s">
        <v>3346</v>
      </c>
      <c r="BE9" s="1216" t="s">
        <v>3347</v>
      </c>
      <c r="BF9" s="1216" t="s">
        <v>3348</v>
      </c>
      <c r="BG9" s="1216" t="s">
        <v>3349</v>
      </c>
      <c r="BH9" s="1216" t="s">
        <v>3350</v>
      </c>
      <c r="BI9" s="1559"/>
      <c r="BJ9" s="1562"/>
    </row>
    <row r="10" spans="1:64">
      <c r="A10" s="1548"/>
      <c r="B10" s="1549"/>
      <c r="C10" s="1554"/>
      <c r="D10" s="1549"/>
      <c r="E10" s="1549"/>
      <c r="F10" s="1555"/>
      <c r="G10" s="8"/>
      <c r="H10" s="1217" t="s">
        <v>67</v>
      </c>
      <c r="I10" s="1218" t="s">
        <v>68</v>
      </c>
      <c r="J10" s="1218" t="s">
        <v>68</v>
      </c>
      <c r="K10" s="1218" t="s">
        <v>68</v>
      </c>
      <c r="L10" s="1218" t="s">
        <v>68</v>
      </c>
      <c r="M10" s="1218" t="s">
        <v>68</v>
      </c>
      <c r="N10" s="1218" t="s">
        <v>68</v>
      </c>
      <c r="O10" s="1218" t="s">
        <v>68</v>
      </c>
      <c r="P10" s="1218" t="s">
        <v>68</v>
      </c>
      <c r="Q10" s="1218" t="s">
        <v>68</v>
      </c>
      <c r="R10" s="1218" t="s">
        <v>68</v>
      </c>
      <c r="S10" s="1218" t="s">
        <v>68</v>
      </c>
      <c r="T10" s="1218" t="s">
        <v>68</v>
      </c>
      <c r="U10" s="1218" t="s">
        <v>68</v>
      </c>
      <c r="V10" s="1218" t="s">
        <v>68</v>
      </c>
      <c r="W10" s="1218" t="s">
        <v>68</v>
      </c>
      <c r="X10" s="1218" t="s">
        <v>68</v>
      </c>
      <c r="Y10" s="1218" t="s">
        <v>68</v>
      </c>
      <c r="Z10" s="1218" t="s">
        <v>68</v>
      </c>
      <c r="AA10" s="1218" t="s">
        <v>68</v>
      </c>
      <c r="AB10" s="1218" t="s">
        <v>68</v>
      </c>
      <c r="AC10" s="1218" t="s">
        <v>68</v>
      </c>
      <c r="AD10" s="1218" t="s">
        <v>68</v>
      </c>
      <c r="AE10" s="1218" t="s">
        <v>68</v>
      </c>
      <c r="AF10" s="1218" t="s">
        <v>68</v>
      </c>
      <c r="AG10" s="1218" t="s">
        <v>68</v>
      </c>
      <c r="AH10" s="1218" t="s">
        <v>68</v>
      </c>
      <c r="AI10" s="1218" t="s">
        <v>68</v>
      </c>
      <c r="AJ10" s="1218" t="s">
        <v>68</v>
      </c>
      <c r="AK10" s="1218" t="s">
        <v>68</v>
      </c>
      <c r="AL10" s="1218" t="s">
        <v>68</v>
      </c>
      <c r="AM10" s="1218" t="s">
        <v>68</v>
      </c>
      <c r="AN10" s="1218" t="s">
        <v>68</v>
      </c>
      <c r="AO10" s="1218" t="s">
        <v>68</v>
      </c>
      <c r="AP10" s="1218" t="s">
        <v>68</v>
      </c>
      <c r="AQ10" s="1218" t="s">
        <v>68</v>
      </c>
      <c r="AR10" s="1218" t="s">
        <v>68</v>
      </c>
      <c r="AS10" s="1218" t="s">
        <v>68</v>
      </c>
      <c r="AT10" s="1218" t="s">
        <v>68</v>
      </c>
      <c r="AU10" s="1218" t="s">
        <v>68</v>
      </c>
      <c r="AV10" s="1218" t="s">
        <v>68</v>
      </c>
      <c r="AW10" s="1218" t="s">
        <v>68</v>
      </c>
      <c r="AX10" s="1218" t="s">
        <v>68</v>
      </c>
      <c r="AY10" s="1218" t="s">
        <v>68</v>
      </c>
      <c r="AZ10" s="1218" t="s">
        <v>68</v>
      </c>
      <c r="BA10" s="1218" t="s">
        <v>68</v>
      </c>
      <c r="BB10" s="1218" t="s">
        <v>68</v>
      </c>
      <c r="BC10" s="1218" t="s">
        <v>68</v>
      </c>
      <c r="BD10" s="1218" t="s">
        <v>68</v>
      </c>
      <c r="BE10" s="1218" t="s">
        <v>68</v>
      </c>
      <c r="BF10" s="1218" t="s">
        <v>68</v>
      </c>
      <c r="BG10" s="1218" t="s">
        <v>68</v>
      </c>
      <c r="BH10" s="1218" t="s">
        <v>4518</v>
      </c>
      <c r="BI10" s="1560"/>
      <c r="BJ10" s="1562"/>
    </row>
    <row r="11" spans="1:64" s="10" customFormat="1" ht="13.5" thickBot="1">
      <c r="A11" s="1535">
        <v>1</v>
      </c>
      <c r="B11" s="1536"/>
      <c r="C11" s="1537">
        <v>2</v>
      </c>
      <c r="D11" s="1536"/>
      <c r="E11" s="1536"/>
      <c r="F11" s="1538"/>
      <c r="G11" s="9"/>
      <c r="H11" s="1219">
        <v>3</v>
      </c>
      <c r="I11" s="1220">
        <v>4</v>
      </c>
      <c r="J11" s="1220">
        <v>5</v>
      </c>
      <c r="K11" s="1220">
        <v>6</v>
      </c>
      <c r="L11" s="1220">
        <v>7</v>
      </c>
      <c r="M11" s="1220">
        <v>8</v>
      </c>
      <c r="N11" s="1220">
        <v>9</v>
      </c>
      <c r="O11" s="1220">
        <v>10</v>
      </c>
      <c r="P11" s="1220">
        <v>11</v>
      </c>
      <c r="Q11" s="1220">
        <v>12</v>
      </c>
      <c r="R11" s="1220">
        <v>13</v>
      </c>
      <c r="S11" s="1220">
        <v>14</v>
      </c>
      <c r="T11" s="1220">
        <v>15</v>
      </c>
      <c r="U11" s="1220">
        <v>16</v>
      </c>
      <c r="V11" s="1220">
        <v>17</v>
      </c>
      <c r="W11" s="1220">
        <v>18</v>
      </c>
      <c r="X11" s="1220">
        <v>19</v>
      </c>
      <c r="Y11" s="1220">
        <v>20</v>
      </c>
      <c r="Z11" s="1220">
        <v>21</v>
      </c>
      <c r="AA11" s="1220">
        <v>22</v>
      </c>
      <c r="AB11" s="1220">
        <v>23</v>
      </c>
      <c r="AC11" s="1220">
        <v>24</v>
      </c>
      <c r="AD11" s="1220">
        <v>25</v>
      </c>
      <c r="AE11" s="1220">
        <v>26</v>
      </c>
      <c r="AF11" s="1220">
        <v>27</v>
      </c>
      <c r="AG11" s="1220">
        <v>28</v>
      </c>
      <c r="AH11" s="1220">
        <v>29</v>
      </c>
      <c r="AI11" s="1220">
        <v>30</v>
      </c>
      <c r="AJ11" s="1220">
        <v>31</v>
      </c>
      <c r="AK11" s="1220">
        <v>32</v>
      </c>
      <c r="AL11" s="1220">
        <v>33</v>
      </c>
      <c r="AM11" s="1220">
        <v>34</v>
      </c>
      <c r="AN11" s="1220">
        <v>35</v>
      </c>
      <c r="AO11" s="1220">
        <v>36</v>
      </c>
      <c r="AP11" s="1220">
        <v>37</v>
      </c>
      <c r="AQ11" s="1220">
        <v>38</v>
      </c>
      <c r="AR11" s="1220">
        <v>39</v>
      </c>
      <c r="AS11" s="1220">
        <v>40</v>
      </c>
      <c r="AT11" s="1220">
        <v>41</v>
      </c>
      <c r="AU11" s="1220">
        <v>42</v>
      </c>
      <c r="AV11" s="1220">
        <v>43</v>
      </c>
      <c r="AW11" s="1220">
        <v>44</v>
      </c>
      <c r="AX11" s="1220">
        <v>45</v>
      </c>
      <c r="AY11" s="1220">
        <v>46</v>
      </c>
      <c r="AZ11" s="1220">
        <v>47</v>
      </c>
      <c r="BA11" s="1220">
        <v>48</v>
      </c>
      <c r="BB11" s="1220">
        <v>49</v>
      </c>
      <c r="BC11" s="1220">
        <v>50</v>
      </c>
      <c r="BD11" s="1220">
        <v>51</v>
      </c>
      <c r="BE11" s="1220">
        <v>52</v>
      </c>
      <c r="BF11" s="1220">
        <v>53</v>
      </c>
      <c r="BG11" s="1220">
        <v>54</v>
      </c>
      <c r="BH11" s="1220">
        <v>55</v>
      </c>
      <c r="BI11" s="1220">
        <v>56</v>
      </c>
      <c r="BJ11" s="1221">
        <v>57</v>
      </c>
    </row>
    <row r="12" spans="1:64" ht="13.5" thickTop="1">
      <c r="A12" s="11"/>
      <c r="B12" s="12"/>
      <c r="C12" s="13"/>
      <c r="D12" s="13"/>
      <c r="E12" s="13"/>
      <c r="F12" s="12"/>
      <c r="G12" s="14"/>
      <c r="H12" s="1222"/>
      <c r="I12" s="15"/>
      <c r="J12" s="15"/>
      <c r="K12" s="15"/>
      <c r="L12" s="15"/>
      <c r="M12" s="1230"/>
      <c r="N12" s="1230"/>
      <c r="O12" s="1230"/>
      <c r="P12" s="1230"/>
      <c r="Q12" s="1230"/>
      <c r="R12" s="15"/>
      <c r="S12" s="15"/>
      <c r="T12" s="15"/>
      <c r="U12" s="15"/>
      <c r="V12" s="1230"/>
      <c r="W12" s="1230"/>
      <c r="X12" s="1230"/>
      <c r="Y12" s="1230"/>
      <c r="Z12" s="1230"/>
      <c r="AA12" s="15"/>
      <c r="AB12" s="15"/>
      <c r="AC12" s="15"/>
      <c r="AD12" s="15"/>
      <c r="AE12" s="1230"/>
      <c r="AF12" s="1230"/>
      <c r="AG12" s="1230"/>
      <c r="AH12" s="1230"/>
      <c r="AI12" s="1230"/>
      <c r="AJ12" s="15"/>
      <c r="AK12" s="15"/>
      <c r="AL12" s="15"/>
      <c r="AM12" s="15"/>
      <c r="AN12" s="1230"/>
      <c r="AO12" s="1230"/>
      <c r="AP12" s="1230"/>
      <c r="AQ12" s="1230"/>
      <c r="AR12" s="1230"/>
      <c r="AS12" s="15"/>
      <c r="AT12" s="15"/>
      <c r="AU12" s="15"/>
      <c r="AV12" s="15"/>
      <c r="AW12" s="1230"/>
      <c r="AX12" s="1230"/>
      <c r="AY12" s="1230"/>
      <c r="AZ12" s="1230"/>
      <c r="BA12" s="1230"/>
      <c r="BB12" s="15"/>
      <c r="BC12" s="15"/>
      <c r="BD12" s="15"/>
      <c r="BE12" s="15"/>
      <c r="BF12" s="1230"/>
      <c r="BG12" s="1230"/>
      <c r="BH12" s="1230"/>
      <c r="BI12" s="16">
        <v>1</v>
      </c>
      <c r="BJ12" s="1539" t="s">
        <v>3351</v>
      </c>
    </row>
    <row r="13" spans="1:64">
      <c r="A13" s="17"/>
      <c r="B13" s="25" t="str">
        <f>'RAB GIK UGM'!A9</f>
        <v>A.</v>
      </c>
      <c r="C13" s="26" t="str">
        <f>'RAB GIK UGM'!C9</f>
        <v>MATA PEMBAYARAN UMUM</v>
      </c>
      <c r="D13" s="18"/>
      <c r="E13" s="18"/>
      <c r="F13" s="19"/>
      <c r="G13" s="20"/>
      <c r="H13" s="1223"/>
      <c r="I13" s="21"/>
      <c r="J13" s="21"/>
      <c r="K13" s="21"/>
      <c r="L13" s="21"/>
      <c r="M13" s="1231"/>
      <c r="N13" s="1231"/>
      <c r="O13" s="1231"/>
      <c r="P13" s="1231"/>
      <c r="Q13" s="1231"/>
      <c r="R13" s="21"/>
      <c r="S13" s="21"/>
      <c r="T13" s="21"/>
      <c r="U13" s="21"/>
      <c r="V13" s="1231"/>
      <c r="W13" s="1231"/>
      <c r="X13" s="1231"/>
      <c r="Y13" s="1231"/>
      <c r="Z13" s="1231"/>
      <c r="AA13" s="21"/>
      <c r="AB13" s="21"/>
      <c r="AC13" s="21"/>
      <c r="AD13" s="21"/>
      <c r="AE13" s="1231"/>
      <c r="AF13" s="1231"/>
      <c r="AG13" s="1231"/>
      <c r="AH13" s="1231"/>
      <c r="AI13" s="1231"/>
      <c r="AJ13" s="21"/>
      <c r="AK13" s="21"/>
      <c r="AL13" s="21"/>
      <c r="AM13" s="21"/>
      <c r="AN13" s="1231"/>
      <c r="AO13" s="1231"/>
      <c r="AP13" s="1231"/>
      <c r="AQ13" s="1231"/>
      <c r="AR13" s="1231"/>
      <c r="AS13" s="21"/>
      <c r="AT13" s="21"/>
      <c r="AU13" s="21"/>
      <c r="AV13" s="21"/>
      <c r="AW13" s="1231"/>
      <c r="AX13" s="1231"/>
      <c r="AY13" s="1231"/>
      <c r="AZ13" s="1231"/>
      <c r="BA13" s="1231"/>
      <c r="BB13" s="21"/>
      <c r="BC13" s="21"/>
      <c r="BD13" s="21"/>
      <c r="BE13" s="21"/>
      <c r="BF13" s="1231"/>
      <c r="BG13" s="1231"/>
      <c r="BH13" s="1231"/>
      <c r="BI13" s="22"/>
      <c r="BJ13" s="1540"/>
      <c r="BL13" s="23">
        <f t="shared" ref="BL13:BL74" si="0">SUM(I13:BH13)-H13</f>
        <v>0</v>
      </c>
    </row>
    <row r="14" spans="1:64" ht="17.5" customHeight="1">
      <c r="A14" s="24"/>
      <c r="C14" s="26" t="str">
        <f>'RAB GIK UGM'!C10</f>
        <v>PEKERJAAN PERSIAPAN</v>
      </c>
      <c r="D14" s="27"/>
      <c r="E14" s="27"/>
      <c r="F14" s="28"/>
      <c r="G14" s="20">
        <f>SUM('RAB GIK UGM'!G11:G15)</f>
        <v>316057546.95000005</v>
      </c>
      <c r="H14" s="1223">
        <f t="shared" ref="H14:H47" si="1">G14/$G$75*100</f>
        <v>0.2207243606289106</v>
      </c>
      <c r="I14" s="21">
        <f>H14/52</f>
        <v>4.2446992428636652E-3</v>
      </c>
      <c r="J14" s="21">
        <f t="shared" ref="J14:AB15" si="2">I14</f>
        <v>4.2446992428636652E-3</v>
      </c>
      <c r="K14" s="21">
        <f t="shared" si="2"/>
        <v>4.2446992428636652E-3</v>
      </c>
      <c r="L14" s="21">
        <f t="shared" si="2"/>
        <v>4.2446992428636652E-3</v>
      </c>
      <c r="M14" s="1231">
        <f t="shared" si="2"/>
        <v>4.2446992428636652E-3</v>
      </c>
      <c r="N14" s="1231">
        <f t="shared" si="2"/>
        <v>4.2446992428636652E-3</v>
      </c>
      <c r="O14" s="1231">
        <f t="shared" si="2"/>
        <v>4.2446992428636652E-3</v>
      </c>
      <c r="P14" s="1231">
        <f t="shared" si="2"/>
        <v>4.2446992428636652E-3</v>
      </c>
      <c r="Q14" s="1231">
        <f t="shared" si="2"/>
        <v>4.2446992428636652E-3</v>
      </c>
      <c r="R14" s="21">
        <f t="shared" si="2"/>
        <v>4.2446992428636652E-3</v>
      </c>
      <c r="S14" s="21">
        <f t="shared" si="2"/>
        <v>4.2446992428636652E-3</v>
      </c>
      <c r="T14" s="21">
        <f t="shared" si="2"/>
        <v>4.2446992428636652E-3</v>
      </c>
      <c r="U14" s="21">
        <f t="shared" si="2"/>
        <v>4.2446992428636652E-3</v>
      </c>
      <c r="V14" s="1231">
        <f t="shared" si="2"/>
        <v>4.2446992428636652E-3</v>
      </c>
      <c r="W14" s="1231">
        <f t="shared" si="2"/>
        <v>4.2446992428636652E-3</v>
      </c>
      <c r="X14" s="1231">
        <f t="shared" si="2"/>
        <v>4.2446992428636652E-3</v>
      </c>
      <c r="Y14" s="1231">
        <f t="shared" si="2"/>
        <v>4.2446992428636652E-3</v>
      </c>
      <c r="Z14" s="1231">
        <f t="shared" si="2"/>
        <v>4.2446992428636652E-3</v>
      </c>
      <c r="AA14" s="21">
        <f t="shared" si="2"/>
        <v>4.2446992428636652E-3</v>
      </c>
      <c r="AB14" s="21">
        <f t="shared" si="2"/>
        <v>4.2446992428636652E-3</v>
      </c>
      <c r="AC14" s="21">
        <f t="shared" ref="AC14" si="3">AB14</f>
        <v>4.2446992428636652E-3</v>
      </c>
      <c r="AD14" s="21">
        <f t="shared" ref="AD14" si="4">AC14</f>
        <v>4.2446992428636652E-3</v>
      </c>
      <c r="AE14" s="1231">
        <f t="shared" ref="AE14" si="5">AD14</f>
        <v>4.2446992428636652E-3</v>
      </c>
      <c r="AF14" s="1231">
        <f t="shared" ref="AF14" si="6">AE14</f>
        <v>4.2446992428636652E-3</v>
      </c>
      <c r="AG14" s="1231">
        <f t="shared" ref="AG14" si="7">AF14</f>
        <v>4.2446992428636652E-3</v>
      </c>
      <c r="AH14" s="1231">
        <f t="shared" ref="AH14" si="8">AG14</f>
        <v>4.2446992428636652E-3</v>
      </c>
      <c r="AI14" s="1231">
        <f t="shared" ref="AI14" si="9">AH14</f>
        <v>4.2446992428636652E-3</v>
      </c>
      <c r="AJ14" s="21">
        <f t="shared" ref="AJ14" si="10">AI14</f>
        <v>4.2446992428636652E-3</v>
      </c>
      <c r="AK14" s="21">
        <f t="shared" ref="AK14" si="11">AJ14</f>
        <v>4.2446992428636652E-3</v>
      </c>
      <c r="AL14" s="21">
        <f t="shared" ref="AL14" si="12">AK14</f>
        <v>4.2446992428636652E-3</v>
      </c>
      <c r="AM14" s="21">
        <f t="shared" ref="AM14" si="13">AL14</f>
        <v>4.2446992428636652E-3</v>
      </c>
      <c r="AN14" s="1231">
        <f t="shared" ref="AN14" si="14">AM14</f>
        <v>4.2446992428636652E-3</v>
      </c>
      <c r="AO14" s="1231">
        <f t="shared" ref="AO14" si="15">AN14</f>
        <v>4.2446992428636652E-3</v>
      </c>
      <c r="AP14" s="1231">
        <f t="shared" ref="AP14" si="16">AO14</f>
        <v>4.2446992428636652E-3</v>
      </c>
      <c r="AQ14" s="1231">
        <f t="shared" ref="AQ14" si="17">AP14</f>
        <v>4.2446992428636652E-3</v>
      </c>
      <c r="AR14" s="1231">
        <f t="shared" ref="AR14" si="18">AQ14</f>
        <v>4.2446992428636652E-3</v>
      </c>
      <c r="AS14" s="21">
        <f t="shared" ref="AS14" si="19">AR14</f>
        <v>4.2446992428636652E-3</v>
      </c>
      <c r="AT14" s="21">
        <f t="shared" ref="AT14" si="20">AS14</f>
        <v>4.2446992428636652E-3</v>
      </c>
      <c r="AU14" s="21">
        <f t="shared" ref="AU14" si="21">AT14</f>
        <v>4.2446992428636652E-3</v>
      </c>
      <c r="AV14" s="21">
        <f t="shared" ref="AV14" si="22">AU14</f>
        <v>4.2446992428636652E-3</v>
      </c>
      <c r="AW14" s="1231">
        <f t="shared" ref="AW14" si="23">AV14</f>
        <v>4.2446992428636652E-3</v>
      </c>
      <c r="AX14" s="1231">
        <f t="shared" ref="AX14" si="24">AW14</f>
        <v>4.2446992428636652E-3</v>
      </c>
      <c r="AY14" s="1231">
        <f t="shared" ref="AY14" si="25">AX14</f>
        <v>4.2446992428636652E-3</v>
      </c>
      <c r="AZ14" s="1231">
        <f t="shared" ref="AZ14" si="26">AY14</f>
        <v>4.2446992428636652E-3</v>
      </c>
      <c r="BA14" s="1231">
        <f t="shared" ref="BA14" si="27">AZ14</f>
        <v>4.2446992428636652E-3</v>
      </c>
      <c r="BB14" s="21">
        <f t="shared" ref="BB14" si="28">BA14</f>
        <v>4.2446992428636652E-3</v>
      </c>
      <c r="BC14" s="21">
        <f t="shared" ref="BC14" si="29">BB14</f>
        <v>4.2446992428636652E-3</v>
      </c>
      <c r="BD14" s="21">
        <f t="shared" ref="BD14" si="30">BC14</f>
        <v>4.2446992428636652E-3</v>
      </c>
      <c r="BE14" s="21">
        <f t="shared" ref="BE14" si="31">BD14</f>
        <v>4.2446992428636652E-3</v>
      </c>
      <c r="BF14" s="1231">
        <f t="shared" ref="BF14" si="32">BE14</f>
        <v>4.2446992428636652E-3</v>
      </c>
      <c r="BG14" s="1231">
        <f t="shared" ref="BG14" si="33">BF14</f>
        <v>4.2446992428636652E-3</v>
      </c>
      <c r="BH14" s="1231">
        <f t="shared" ref="BH14" si="34">BG14</f>
        <v>4.2446992428636652E-3</v>
      </c>
      <c r="BI14" s="22"/>
      <c r="BJ14" s="1540"/>
      <c r="BL14" s="23">
        <f t="shared" si="0"/>
        <v>0</v>
      </c>
    </row>
    <row r="15" spans="1:64">
      <c r="A15" s="29"/>
      <c r="B15" s="25" t="str">
        <f>'RAB GIK UGM'!A16</f>
        <v>B.</v>
      </c>
      <c r="C15" s="26" t="str">
        <f>'RAB GIK UGM'!C16</f>
        <v>MATA PEMBAYARAN PERKIRAAN BIAYA PENERAPAN SMKKK</v>
      </c>
      <c r="D15" s="27"/>
      <c r="E15" s="27"/>
      <c r="F15" s="30"/>
      <c r="G15" s="20">
        <f>SUM('RAB GIK UGM'!G18:G86)</f>
        <v>982030841.97000003</v>
      </c>
      <c r="H15" s="1223">
        <f t="shared" si="1"/>
        <v>0.68581855362558364</v>
      </c>
      <c r="I15" s="21">
        <f>H15/52</f>
        <v>1.3188818338953532E-2</v>
      </c>
      <c r="J15" s="21">
        <f t="shared" si="2"/>
        <v>1.3188818338953532E-2</v>
      </c>
      <c r="K15" s="21">
        <f t="shared" si="2"/>
        <v>1.3188818338953532E-2</v>
      </c>
      <c r="L15" s="21">
        <f t="shared" si="2"/>
        <v>1.3188818338953532E-2</v>
      </c>
      <c r="M15" s="1231">
        <f t="shared" si="2"/>
        <v>1.3188818338953532E-2</v>
      </c>
      <c r="N15" s="1231">
        <f t="shared" si="2"/>
        <v>1.3188818338953532E-2</v>
      </c>
      <c r="O15" s="1231">
        <f t="shared" si="2"/>
        <v>1.3188818338953532E-2</v>
      </c>
      <c r="P15" s="1231">
        <f t="shared" si="2"/>
        <v>1.3188818338953532E-2</v>
      </c>
      <c r="Q15" s="1231">
        <f t="shared" si="2"/>
        <v>1.3188818338953532E-2</v>
      </c>
      <c r="R15" s="21">
        <f t="shared" si="2"/>
        <v>1.3188818338953532E-2</v>
      </c>
      <c r="S15" s="21">
        <f t="shared" si="2"/>
        <v>1.3188818338953532E-2</v>
      </c>
      <c r="T15" s="21">
        <f t="shared" si="2"/>
        <v>1.3188818338953532E-2</v>
      </c>
      <c r="U15" s="21">
        <f t="shared" si="2"/>
        <v>1.3188818338953532E-2</v>
      </c>
      <c r="V15" s="1231">
        <f t="shared" si="2"/>
        <v>1.3188818338953532E-2</v>
      </c>
      <c r="W15" s="1231">
        <f t="shared" si="2"/>
        <v>1.3188818338953532E-2</v>
      </c>
      <c r="X15" s="1231">
        <f t="shared" si="2"/>
        <v>1.3188818338953532E-2</v>
      </c>
      <c r="Y15" s="1231">
        <f t="shared" si="2"/>
        <v>1.3188818338953532E-2</v>
      </c>
      <c r="Z15" s="1231">
        <f t="shared" si="2"/>
        <v>1.3188818338953532E-2</v>
      </c>
      <c r="AA15" s="21">
        <f t="shared" si="2"/>
        <v>1.3188818338953532E-2</v>
      </c>
      <c r="AB15" s="21">
        <f t="shared" ref="AB15" si="35">AA15</f>
        <v>1.3188818338953532E-2</v>
      </c>
      <c r="AC15" s="21">
        <f t="shared" ref="AC15" si="36">AB15</f>
        <v>1.3188818338953532E-2</v>
      </c>
      <c r="AD15" s="21">
        <f t="shared" ref="AD15" si="37">AC15</f>
        <v>1.3188818338953532E-2</v>
      </c>
      <c r="AE15" s="1231">
        <f t="shared" ref="AE15" si="38">AD15</f>
        <v>1.3188818338953532E-2</v>
      </c>
      <c r="AF15" s="1231">
        <f t="shared" ref="AF15" si="39">AE15</f>
        <v>1.3188818338953532E-2</v>
      </c>
      <c r="AG15" s="1231">
        <f t="shared" ref="AG15" si="40">AF15</f>
        <v>1.3188818338953532E-2</v>
      </c>
      <c r="AH15" s="1231">
        <f t="shared" ref="AH15" si="41">AG15</f>
        <v>1.3188818338953532E-2</v>
      </c>
      <c r="AI15" s="1231">
        <f t="shared" ref="AI15" si="42">AH15</f>
        <v>1.3188818338953532E-2</v>
      </c>
      <c r="AJ15" s="21">
        <f t="shared" ref="AJ15" si="43">AI15</f>
        <v>1.3188818338953532E-2</v>
      </c>
      <c r="AK15" s="21">
        <f t="shared" ref="AK15" si="44">AJ15</f>
        <v>1.3188818338953532E-2</v>
      </c>
      <c r="AL15" s="21">
        <f t="shared" ref="AL15" si="45">AK15</f>
        <v>1.3188818338953532E-2</v>
      </c>
      <c r="AM15" s="21">
        <f t="shared" ref="AM15" si="46">AL15</f>
        <v>1.3188818338953532E-2</v>
      </c>
      <c r="AN15" s="1231">
        <f t="shared" ref="AN15" si="47">AM15</f>
        <v>1.3188818338953532E-2</v>
      </c>
      <c r="AO15" s="1231">
        <f t="shared" ref="AO15" si="48">AN15</f>
        <v>1.3188818338953532E-2</v>
      </c>
      <c r="AP15" s="1231">
        <f t="shared" ref="AP15" si="49">AO15</f>
        <v>1.3188818338953532E-2</v>
      </c>
      <c r="AQ15" s="1231">
        <f t="shared" ref="AQ15" si="50">AP15</f>
        <v>1.3188818338953532E-2</v>
      </c>
      <c r="AR15" s="1231">
        <f t="shared" ref="AR15" si="51">AQ15</f>
        <v>1.3188818338953532E-2</v>
      </c>
      <c r="AS15" s="21">
        <f t="shared" ref="AS15" si="52">AR15</f>
        <v>1.3188818338953532E-2</v>
      </c>
      <c r="AT15" s="21">
        <f t="shared" ref="AT15" si="53">AS15</f>
        <v>1.3188818338953532E-2</v>
      </c>
      <c r="AU15" s="21">
        <f t="shared" ref="AU15" si="54">AT15</f>
        <v>1.3188818338953532E-2</v>
      </c>
      <c r="AV15" s="21">
        <f t="shared" ref="AV15" si="55">AU15</f>
        <v>1.3188818338953532E-2</v>
      </c>
      <c r="AW15" s="1231">
        <f t="shared" ref="AW15" si="56">AV15</f>
        <v>1.3188818338953532E-2</v>
      </c>
      <c r="AX15" s="1231">
        <f t="shared" ref="AX15" si="57">AW15</f>
        <v>1.3188818338953532E-2</v>
      </c>
      <c r="AY15" s="1231">
        <f t="shared" ref="AY15" si="58">AX15</f>
        <v>1.3188818338953532E-2</v>
      </c>
      <c r="AZ15" s="1231">
        <f t="shared" ref="AZ15" si="59">AY15</f>
        <v>1.3188818338953532E-2</v>
      </c>
      <c r="BA15" s="1231">
        <f t="shared" ref="BA15" si="60">AZ15</f>
        <v>1.3188818338953532E-2</v>
      </c>
      <c r="BB15" s="21">
        <f t="shared" ref="BB15" si="61">BA15</f>
        <v>1.3188818338953532E-2</v>
      </c>
      <c r="BC15" s="21">
        <f t="shared" ref="BC15" si="62">BB15</f>
        <v>1.3188818338953532E-2</v>
      </c>
      <c r="BD15" s="21">
        <f t="shared" ref="BD15" si="63">BC15</f>
        <v>1.3188818338953532E-2</v>
      </c>
      <c r="BE15" s="21">
        <f t="shared" ref="BE15" si="64">BD15</f>
        <v>1.3188818338953532E-2</v>
      </c>
      <c r="BF15" s="1231">
        <f t="shared" ref="BF15" si="65">BE15</f>
        <v>1.3188818338953532E-2</v>
      </c>
      <c r="BG15" s="1231">
        <f t="shared" ref="BG15" si="66">BF15</f>
        <v>1.3188818338953532E-2</v>
      </c>
      <c r="BH15" s="1231">
        <f t="shared" ref="BH15" si="67">BG15</f>
        <v>1.3188818338953532E-2</v>
      </c>
      <c r="BI15" s="22"/>
      <c r="BJ15" s="1540"/>
      <c r="BL15" s="23">
        <f t="shared" si="0"/>
        <v>0</v>
      </c>
    </row>
    <row r="16" spans="1:64">
      <c r="A16" s="29"/>
      <c r="B16" s="1344" t="str">
        <f>'RAB GIK UGM'!A87</f>
        <v>C.</v>
      </c>
      <c r="C16" s="1238" t="str">
        <f>'RAB GIK UGM'!C87</f>
        <v>MATA PEMBAYARAN PEKERJAAN UTAMA</v>
      </c>
      <c r="D16" s="27"/>
      <c r="E16" s="27"/>
      <c r="F16" s="30"/>
      <c r="G16" s="20"/>
      <c r="H16" s="1223">
        <f t="shared" si="1"/>
        <v>0</v>
      </c>
      <c r="I16" s="21"/>
      <c r="J16" s="21"/>
      <c r="K16" s="21"/>
      <c r="L16" s="21"/>
      <c r="M16" s="1231"/>
      <c r="N16" s="1231"/>
      <c r="O16" s="1231"/>
      <c r="P16" s="1231"/>
      <c r="Q16" s="1231"/>
      <c r="R16" s="21"/>
      <c r="S16" s="21"/>
      <c r="T16" s="21"/>
      <c r="U16" s="21"/>
      <c r="V16" s="1231"/>
      <c r="W16" s="1231"/>
      <c r="X16" s="1231"/>
      <c r="Y16" s="1231"/>
      <c r="Z16" s="1231"/>
      <c r="AA16" s="21"/>
      <c r="AB16" s="21"/>
      <c r="AC16" s="21"/>
      <c r="AD16" s="21"/>
      <c r="AE16" s="1231"/>
      <c r="AF16" s="1231"/>
      <c r="AG16" s="1231"/>
      <c r="AH16" s="1231"/>
      <c r="AI16" s="1231"/>
      <c r="AJ16" s="21"/>
      <c r="AK16" s="21"/>
      <c r="AL16" s="21"/>
      <c r="AM16" s="21"/>
      <c r="AN16" s="1231"/>
      <c r="AO16" s="1231"/>
      <c r="AP16" s="1231"/>
      <c r="AQ16" s="1231"/>
      <c r="AR16" s="1231"/>
      <c r="AS16" s="21"/>
      <c r="AT16" s="21"/>
      <c r="AU16" s="21"/>
      <c r="AV16" s="21"/>
      <c r="AW16" s="1231"/>
      <c r="AX16" s="1231"/>
      <c r="AY16" s="1231"/>
      <c r="AZ16" s="1231"/>
      <c r="BA16" s="1231"/>
      <c r="BB16" s="21"/>
      <c r="BC16" s="21"/>
      <c r="BD16" s="21"/>
      <c r="BE16" s="21"/>
      <c r="BF16" s="1231"/>
      <c r="BG16" s="1231"/>
      <c r="BH16" s="1231"/>
      <c r="BI16" s="22"/>
      <c r="BJ16" s="1540"/>
      <c r="BL16" s="23">
        <f t="shared" si="0"/>
        <v>0</v>
      </c>
    </row>
    <row r="17" spans="1:64">
      <c r="A17" s="29"/>
      <c r="B17" s="1344" t="str">
        <f>'RAB GIK UGM'!B88</f>
        <v>I.</v>
      </c>
      <c r="C17" s="1238" t="str">
        <f>'RAB GIK UGM'!C88</f>
        <v>PEKERJAAN STRUKTUR</v>
      </c>
      <c r="D17" s="27"/>
      <c r="E17" s="27"/>
      <c r="F17" s="30"/>
      <c r="G17" s="20"/>
      <c r="H17" s="1223">
        <f t="shared" si="1"/>
        <v>0</v>
      </c>
      <c r="I17" s="31"/>
      <c r="J17" s="31"/>
      <c r="K17" s="21"/>
      <c r="L17" s="21"/>
      <c r="M17" s="1231"/>
      <c r="N17" s="1231"/>
      <c r="O17" s="1231"/>
      <c r="P17" s="1231"/>
      <c r="Q17" s="1231"/>
      <c r="R17" s="21"/>
      <c r="S17" s="21"/>
      <c r="T17" s="31"/>
      <c r="U17" s="31"/>
      <c r="V17" s="1232"/>
      <c r="W17" s="1232"/>
      <c r="X17" s="1232"/>
      <c r="Y17" s="1232"/>
      <c r="Z17" s="1232"/>
      <c r="AA17" s="31"/>
      <c r="AB17" s="31"/>
      <c r="AC17" s="31"/>
      <c r="AD17" s="31"/>
      <c r="AE17" s="1232"/>
      <c r="AF17" s="1232"/>
      <c r="AG17" s="1232"/>
      <c r="AH17" s="1232"/>
      <c r="AI17" s="1232"/>
      <c r="AJ17" s="31"/>
      <c r="AK17" s="31"/>
      <c r="AL17" s="31"/>
      <c r="AM17" s="31"/>
      <c r="AN17" s="1232"/>
      <c r="AO17" s="1232"/>
      <c r="AP17" s="1232"/>
      <c r="AQ17" s="1232"/>
      <c r="AR17" s="1232"/>
      <c r="AS17" s="31"/>
      <c r="AT17" s="31"/>
      <c r="AU17" s="31"/>
      <c r="AV17" s="31"/>
      <c r="AW17" s="1232"/>
      <c r="AX17" s="1232"/>
      <c r="AY17" s="1232"/>
      <c r="AZ17" s="1232"/>
      <c r="BA17" s="1232"/>
      <c r="BB17" s="31"/>
      <c r="BC17" s="31"/>
      <c r="BD17" s="31"/>
      <c r="BE17" s="31"/>
      <c r="BF17" s="1232"/>
      <c r="BG17" s="1232"/>
      <c r="BH17" s="1232"/>
      <c r="BI17" s="22"/>
      <c r="BJ17" s="1540"/>
      <c r="BL17" s="23">
        <f t="shared" si="0"/>
        <v>0</v>
      </c>
    </row>
    <row r="18" spans="1:64">
      <c r="A18" s="29"/>
      <c r="B18" s="25"/>
      <c r="C18" s="26" t="str">
        <f>'RAB GIK UGM'!C90</f>
        <v>RETAIL ROOF ZONA D</v>
      </c>
      <c r="D18" s="27"/>
      <c r="E18" s="27"/>
      <c r="F18" s="30"/>
      <c r="G18" s="20">
        <f>SUM('RAB GIK UGM'!G91:G102)</f>
        <v>464334360.27999997</v>
      </c>
      <c r="H18" s="1223">
        <f t="shared" si="1"/>
        <v>0.32427608762986132</v>
      </c>
      <c r="I18" s="31"/>
      <c r="J18" s="31"/>
      <c r="K18" s="31"/>
      <c r="L18" s="31">
        <f>H18/3</f>
        <v>0.10809202920995377</v>
      </c>
      <c r="M18" s="1232">
        <f>L18</f>
        <v>0.10809202920995377</v>
      </c>
      <c r="N18" s="1232">
        <f>M18</f>
        <v>0.10809202920995377</v>
      </c>
      <c r="O18" s="1232"/>
      <c r="P18" s="1232"/>
      <c r="Q18" s="1232"/>
      <c r="R18" s="31"/>
      <c r="S18" s="21"/>
      <c r="T18" s="21"/>
      <c r="U18" s="21"/>
      <c r="V18" s="1231"/>
      <c r="W18" s="1231"/>
      <c r="X18" s="1231"/>
      <c r="Y18" s="1231"/>
      <c r="Z18" s="1231"/>
      <c r="AA18" s="21"/>
      <c r="AB18" s="21"/>
      <c r="AC18" s="21"/>
      <c r="AD18" s="21"/>
      <c r="AE18" s="1231"/>
      <c r="AF18" s="1231"/>
      <c r="AG18" s="1231"/>
      <c r="AH18" s="1231"/>
      <c r="AI18" s="1231"/>
      <c r="AJ18" s="21"/>
      <c r="AK18" s="21"/>
      <c r="AL18" s="21"/>
      <c r="AM18" s="21"/>
      <c r="AN18" s="1231"/>
      <c r="AO18" s="1231"/>
      <c r="AP18" s="1231"/>
      <c r="AQ18" s="1231"/>
      <c r="AR18" s="1231"/>
      <c r="AS18" s="21"/>
      <c r="AT18" s="21"/>
      <c r="AU18" s="21"/>
      <c r="AV18" s="21"/>
      <c r="AW18" s="1231"/>
      <c r="AX18" s="1231"/>
      <c r="AY18" s="1231"/>
      <c r="AZ18" s="1231"/>
      <c r="BA18" s="1231"/>
      <c r="BB18" s="21"/>
      <c r="BC18" s="21"/>
      <c r="BD18" s="21"/>
      <c r="BE18" s="21"/>
      <c r="BF18" s="1231"/>
      <c r="BG18" s="1231"/>
      <c r="BH18" s="1232"/>
      <c r="BI18" s="22"/>
      <c r="BJ18" s="1540"/>
      <c r="BL18" s="23">
        <f t="shared" si="0"/>
        <v>0</v>
      </c>
    </row>
    <row r="19" spans="1:64">
      <c r="A19" s="29"/>
      <c r="B19" s="25"/>
      <c r="C19" s="26" t="str">
        <f>'RAB GIK UGM'!C103</f>
        <v>RIGGING AUDITORIUM KECIL ZONA D</v>
      </c>
      <c r="D19" s="27"/>
      <c r="E19" s="27"/>
      <c r="F19" s="30"/>
      <c r="G19" s="20">
        <f>SUM('RAB GIK UGM'!G104:G107)</f>
        <v>59111623.32</v>
      </c>
      <c r="H19" s="1223">
        <f t="shared" si="1"/>
        <v>4.1281644399739914E-2</v>
      </c>
      <c r="I19" s="31"/>
      <c r="J19" s="31"/>
      <c r="K19" s="31"/>
      <c r="L19" s="31"/>
      <c r="M19" s="1232">
        <f>H19/2</f>
        <v>2.0640822199869957E-2</v>
      </c>
      <c r="N19" s="1232">
        <f>M19</f>
        <v>2.0640822199869957E-2</v>
      </c>
      <c r="O19" s="1232"/>
      <c r="P19" s="1232"/>
      <c r="Q19" s="1232"/>
      <c r="R19" s="31"/>
      <c r="S19" s="31"/>
      <c r="T19" s="31"/>
      <c r="U19" s="31"/>
      <c r="V19" s="1232"/>
      <c r="W19" s="1232"/>
      <c r="X19" s="1232"/>
      <c r="Y19" s="1232"/>
      <c r="Z19" s="1232"/>
      <c r="AA19" s="31"/>
      <c r="AB19" s="31"/>
      <c r="AC19" s="31"/>
      <c r="AD19" s="31"/>
      <c r="AE19" s="1232"/>
      <c r="AF19" s="1232"/>
      <c r="AG19" s="1232"/>
      <c r="AH19" s="1232"/>
      <c r="AI19" s="1232"/>
      <c r="AJ19" s="31"/>
      <c r="AK19" s="31"/>
      <c r="AL19" s="31"/>
      <c r="AM19" s="31"/>
      <c r="AN19" s="1232"/>
      <c r="AO19" s="1232"/>
      <c r="AP19" s="1232"/>
      <c r="AQ19" s="1232"/>
      <c r="AR19" s="1232"/>
      <c r="AS19" s="31"/>
      <c r="AT19" s="31"/>
      <c r="AU19" s="31"/>
      <c r="AV19" s="31"/>
      <c r="AW19" s="1232"/>
      <c r="AX19" s="1232"/>
      <c r="AY19" s="1232"/>
      <c r="AZ19" s="1232"/>
      <c r="BA19" s="1232"/>
      <c r="BB19" s="31"/>
      <c r="BC19" s="31"/>
      <c r="BD19" s="31"/>
      <c r="BE19" s="31"/>
      <c r="BF19" s="1232"/>
      <c r="BG19" s="1232"/>
      <c r="BH19" s="1232"/>
      <c r="BI19" s="22"/>
      <c r="BJ19" s="1540"/>
      <c r="BL19" s="23">
        <f t="shared" si="0"/>
        <v>0</v>
      </c>
    </row>
    <row r="20" spans="1:64">
      <c r="A20" s="29"/>
      <c r="B20" s="25"/>
      <c r="C20" s="26" t="str">
        <f>'RAB GIK UGM'!C108</f>
        <v>ZONA F</v>
      </c>
      <c r="D20" s="27"/>
      <c r="E20" s="27"/>
      <c r="F20" s="30"/>
      <c r="G20" s="20"/>
      <c r="H20" s="1223">
        <f t="shared" si="1"/>
        <v>0</v>
      </c>
      <c r="I20" s="31"/>
      <c r="J20" s="31"/>
      <c r="K20" s="31"/>
      <c r="L20" s="31"/>
      <c r="M20" s="1232"/>
      <c r="N20" s="1232"/>
      <c r="O20" s="1232"/>
      <c r="P20" s="1232"/>
      <c r="Q20" s="1232"/>
      <c r="R20" s="31"/>
      <c r="S20" s="31"/>
      <c r="T20" s="31"/>
      <c r="U20" s="31"/>
      <c r="V20" s="1232"/>
      <c r="W20" s="1232"/>
      <c r="X20" s="1232"/>
      <c r="Y20" s="1232"/>
      <c r="Z20" s="1232"/>
      <c r="AA20" s="31"/>
      <c r="AB20" s="31"/>
      <c r="AC20" s="31"/>
      <c r="AD20" s="31"/>
      <c r="AE20" s="1232"/>
      <c r="AF20" s="1232"/>
      <c r="AG20" s="1232"/>
      <c r="AH20" s="1232"/>
      <c r="AI20" s="1232"/>
      <c r="AJ20" s="31"/>
      <c r="AK20" s="31"/>
      <c r="AL20" s="31"/>
      <c r="AM20" s="31"/>
      <c r="AN20" s="1232"/>
      <c r="AO20" s="1232"/>
      <c r="AP20" s="1232"/>
      <c r="AQ20" s="1232"/>
      <c r="AR20" s="1232"/>
      <c r="AS20" s="31"/>
      <c r="AT20" s="31"/>
      <c r="AU20" s="31"/>
      <c r="AV20" s="31"/>
      <c r="AW20" s="1232"/>
      <c r="AX20" s="1232"/>
      <c r="AY20" s="1232"/>
      <c r="AZ20" s="1232"/>
      <c r="BA20" s="1232"/>
      <c r="BB20" s="31"/>
      <c r="BC20" s="31"/>
      <c r="BD20" s="31"/>
      <c r="BE20" s="31"/>
      <c r="BF20" s="1232"/>
      <c r="BG20" s="1232"/>
      <c r="BH20" s="1232"/>
      <c r="BI20" s="22"/>
      <c r="BJ20" s="1540"/>
      <c r="BL20" s="23">
        <f t="shared" si="0"/>
        <v>0</v>
      </c>
    </row>
    <row r="21" spans="1:64">
      <c r="A21" s="29"/>
      <c r="B21" s="25"/>
      <c r="C21" s="26" t="str">
        <f>'RAB GIK UGM'!C109</f>
        <v>AUDITORIUM BESAR ZONA F</v>
      </c>
      <c r="D21" s="27"/>
      <c r="E21" s="27"/>
      <c r="F21" s="30"/>
      <c r="G21" s="20">
        <f>SUM('RAB GIK UGM'!G111:G114)</f>
        <v>226826571.72</v>
      </c>
      <c r="H21" s="1223">
        <f t="shared" si="1"/>
        <v>0.15840833575938987</v>
      </c>
      <c r="I21" s="31"/>
      <c r="J21" s="31"/>
      <c r="K21" s="1342"/>
      <c r="L21" s="1342"/>
      <c r="M21" s="1343"/>
      <c r="N21" s="1232"/>
      <c r="O21" s="1232">
        <f>H21/3</f>
        <v>5.2802778586463289E-2</v>
      </c>
      <c r="P21" s="1232">
        <f>O21</f>
        <v>5.2802778586463289E-2</v>
      </c>
      <c r="Q21" s="1232">
        <f>P21</f>
        <v>5.2802778586463289E-2</v>
      </c>
      <c r="R21" s="31"/>
      <c r="S21" s="31"/>
      <c r="T21" s="31"/>
      <c r="U21" s="31"/>
      <c r="V21" s="1232"/>
      <c r="W21" s="1232"/>
      <c r="X21" s="1232"/>
      <c r="Y21" s="1232"/>
      <c r="Z21" s="1232"/>
      <c r="AA21" s="31"/>
      <c r="AB21" s="31"/>
      <c r="AC21" s="31"/>
      <c r="AD21" s="31"/>
      <c r="AE21" s="1232"/>
      <c r="AF21" s="1232"/>
      <c r="AG21" s="1232"/>
      <c r="AH21" s="1232"/>
      <c r="AI21" s="1232"/>
      <c r="AJ21" s="31"/>
      <c r="AK21" s="31"/>
      <c r="AL21" s="31"/>
      <c r="AM21" s="31"/>
      <c r="AN21" s="1232"/>
      <c r="AO21" s="1232"/>
      <c r="AP21" s="1232"/>
      <c r="AQ21" s="1232"/>
      <c r="AR21" s="1232"/>
      <c r="AS21" s="31"/>
      <c r="AT21" s="31"/>
      <c r="AU21" s="31"/>
      <c r="AV21" s="31"/>
      <c r="AW21" s="1232"/>
      <c r="AX21" s="1232"/>
      <c r="AY21" s="1232"/>
      <c r="AZ21" s="1232"/>
      <c r="BA21" s="1232"/>
      <c r="BB21" s="31"/>
      <c r="BC21" s="31"/>
      <c r="BD21" s="31"/>
      <c r="BE21" s="31"/>
      <c r="BF21" s="1232"/>
      <c r="BG21" s="1232"/>
      <c r="BH21" s="1232"/>
      <c r="BI21" s="22"/>
      <c r="BJ21" s="1540"/>
      <c r="BL21" s="23">
        <f t="shared" si="0"/>
        <v>0</v>
      </c>
    </row>
    <row r="22" spans="1:64">
      <c r="A22" s="29"/>
      <c r="B22" s="25"/>
      <c r="C22" s="26" t="str">
        <f>'RAB GIK UGM'!C115</f>
        <v>Rigging Cyclorama, Forestage Bar I &amp; II</v>
      </c>
      <c r="D22" s="27"/>
      <c r="E22" s="27"/>
      <c r="F22" s="30"/>
      <c r="G22" s="20">
        <f>SUM('RAB GIK UGM'!G116:G117)</f>
        <v>32584684.709999997</v>
      </c>
      <c r="H22" s="1223">
        <f t="shared" si="1"/>
        <v>2.2756089099328459E-2</v>
      </c>
      <c r="I22" s="31"/>
      <c r="J22" s="31"/>
      <c r="K22" s="21"/>
      <c r="L22" s="21"/>
      <c r="M22" s="1231"/>
      <c r="N22" s="1232"/>
      <c r="O22" s="1232">
        <f>H22/3</f>
        <v>7.585363033109486E-3</v>
      </c>
      <c r="P22" s="1232">
        <f>O22</f>
        <v>7.585363033109486E-3</v>
      </c>
      <c r="Q22" s="1232">
        <f>P22</f>
        <v>7.585363033109486E-3</v>
      </c>
      <c r="R22" s="31"/>
      <c r="S22" s="31"/>
      <c r="T22" s="31"/>
      <c r="U22" s="31"/>
      <c r="V22" s="1232"/>
      <c r="W22" s="1232"/>
      <c r="X22" s="1232"/>
      <c r="Y22" s="1232"/>
      <c r="Z22" s="1232"/>
      <c r="AA22" s="31"/>
      <c r="AB22" s="31"/>
      <c r="AC22" s="31"/>
      <c r="AD22" s="31"/>
      <c r="AE22" s="1232"/>
      <c r="AF22" s="1232"/>
      <c r="AG22" s="1232"/>
      <c r="AH22" s="1232"/>
      <c r="AI22" s="1232"/>
      <c r="AJ22" s="31"/>
      <c r="AK22" s="31"/>
      <c r="AL22" s="31"/>
      <c r="AM22" s="31"/>
      <c r="AN22" s="1232"/>
      <c r="AO22" s="1232"/>
      <c r="AP22" s="1232"/>
      <c r="AQ22" s="1232"/>
      <c r="AR22" s="1232"/>
      <c r="AS22" s="31"/>
      <c r="AT22" s="31"/>
      <c r="AU22" s="31"/>
      <c r="AV22" s="31"/>
      <c r="AW22" s="1232"/>
      <c r="AX22" s="1232"/>
      <c r="AY22" s="1232"/>
      <c r="AZ22" s="1232"/>
      <c r="BA22" s="1232"/>
      <c r="BB22" s="31"/>
      <c r="BC22" s="31"/>
      <c r="BD22" s="31"/>
      <c r="BE22" s="31"/>
      <c r="BF22" s="1232"/>
      <c r="BG22" s="1232"/>
      <c r="BH22" s="1232"/>
      <c r="BI22" s="22"/>
      <c r="BJ22" s="1540"/>
      <c r="BL22" s="23">
        <f t="shared" si="0"/>
        <v>0</v>
      </c>
    </row>
    <row r="23" spans="1:64">
      <c r="A23" s="29"/>
      <c r="B23" s="25"/>
      <c r="C23" s="26" t="str">
        <f>'RAB GIK UGM'!C118</f>
        <v>Side Bar Left &amp; Right</v>
      </c>
      <c r="D23" s="27"/>
      <c r="E23" s="27"/>
      <c r="F23" s="30"/>
      <c r="G23" s="20">
        <f>SUM('RAB GIK UGM'!G119:G123)</f>
        <v>152508223.41</v>
      </c>
      <c r="H23" s="1223">
        <f t="shared" si="1"/>
        <v>0.10650680683840352</v>
      </c>
      <c r="I23" s="31"/>
      <c r="J23" s="31"/>
      <c r="K23" s="31"/>
      <c r="L23" s="21"/>
      <c r="M23" s="1231"/>
      <c r="N23" s="1232"/>
      <c r="O23" s="1232"/>
      <c r="P23" s="1232"/>
      <c r="Q23" s="1232">
        <f>H23/3</f>
        <v>3.5502268946134508E-2</v>
      </c>
      <c r="R23" s="31">
        <f>Q23</f>
        <v>3.5502268946134508E-2</v>
      </c>
      <c r="S23" s="31">
        <f>R23</f>
        <v>3.5502268946134508E-2</v>
      </c>
      <c r="T23" s="31"/>
      <c r="U23" s="31"/>
      <c r="V23" s="1232"/>
      <c r="W23" s="1232"/>
      <c r="X23" s="1232"/>
      <c r="Y23" s="1232"/>
      <c r="Z23" s="1232"/>
      <c r="AA23" s="31"/>
      <c r="AB23" s="31"/>
      <c r="AC23" s="31"/>
      <c r="AD23" s="31"/>
      <c r="AE23" s="1232"/>
      <c r="AF23" s="1232"/>
      <c r="AG23" s="1232"/>
      <c r="AH23" s="1232"/>
      <c r="AI23" s="1232"/>
      <c r="AJ23" s="31"/>
      <c r="AK23" s="31"/>
      <c r="AL23" s="31"/>
      <c r="AM23" s="31"/>
      <c r="AN23" s="1232"/>
      <c r="AO23" s="1232"/>
      <c r="AP23" s="1232"/>
      <c r="AQ23" s="1232"/>
      <c r="AR23" s="1232"/>
      <c r="AS23" s="31"/>
      <c r="AT23" s="31"/>
      <c r="AU23" s="31"/>
      <c r="AV23" s="31"/>
      <c r="AW23" s="1232"/>
      <c r="AX23" s="1232"/>
      <c r="AY23" s="1232"/>
      <c r="AZ23" s="1232"/>
      <c r="BA23" s="1232"/>
      <c r="BB23" s="31"/>
      <c r="BC23" s="31"/>
      <c r="BD23" s="31"/>
      <c r="BE23" s="31"/>
      <c r="BF23" s="1232"/>
      <c r="BG23" s="1232"/>
      <c r="BH23" s="1232"/>
      <c r="BI23" s="22"/>
      <c r="BJ23" s="1540"/>
      <c r="BL23" s="23">
        <f t="shared" si="0"/>
        <v>0</v>
      </c>
    </row>
    <row r="24" spans="1:64">
      <c r="A24" s="29"/>
      <c r="B24" s="25"/>
      <c r="C24" s="26" t="str">
        <f>'RAB GIK UGM'!C124</f>
        <v>Rigging Main Curtain</v>
      </c>
      <c r="D24" s="27"/>
      <c r="E24" s="27"/>
      <c r="F24" s="30"/>
      <c r="G24" s="20">
        <f>SUM('RAB GIK UGM'!G125:G127)</f>
        <v>256322487.50999999</v>
      </c>
      <c r="H24" s="1223">
        <f t="shared" si="1"/>
        <v>0.17900732862236329</v>
      </c>
      <c r="I24" s="31"/>
      <c r="J24" s="31"/>
      <c r="K24" s="31"/>
      <c r="L24" s="31"/>
      <c r="M24" s="1232"/>
      <c r="N24" s="1232"/>
      <c r="O24" s="1232"/>
      <c r="P24" s="1232"/>
      <c r="Q24" s="1232"/>
      <c r="R24" s="31">
        <f>H24/3</f>
        <v>5.9669109540787767E-2</v>
      </c>
      <c r="S24" s="31">
        <f>R24</f>
        <v>5.9669109540787767E-2</v>
      </c>
      <c r="T24" s="31">
        <f>S24</f>
        <v>5.9669109540787767E-2</v>
      </c>
      <c r="U24" s="31"/>
      <c r="V24" s="1232"/>
      <c r="W24" s="1232"/>
      <c r="X24" s="1232"/>
      <c r="Y24" s="1232"/>
      <c r="Z24" s="1232"/>
      <c r="AA24" s="31"/>
      <c r="AB24" s="31"/>
      <c r="AC24" s="31"/>
      <c r="AD24" s="31"/>
      <c r="AE24" s="1232"/>
      <c r="AF24" s="1232"/>
      <c r="AG24" s="1232"/>
      <c r="AH24" s="1232"/>
      <c r="AI24" s="1232"/>
      <c r="AJ24" s="31"/>
      <c r="AK24" s="31"/>
      <c r="AL24" s="31"/>
      <c r="AM24" s="31"/>
      <c r="AN24" s="1232"/>
      <c r="AO24" s="1232"/>
      <c r="AP24" s="1232"/>
      <c r="AQ24" s="1232"/>
      <c r="AR24" s="1232"/>
      <c r="AS24" s="31"/>
      <c r="AT24" s="31"/>
      <c r="AU24" s="31"/>
      <c r="AV24" s="31"/>
      <c r="AW24" s="1232"/>
      <c r="AX24" s="1232"/>
      <c r="AY24" s="1232"/>
      <c r="AZ24" s="1232"/>
      <c r="BA24" s="1232"/>
      <c r="BB24" s="31"/>
      <c r="BC24" s="31"/>
      <c r="BD24" s="31"/>
      <c r="BE24" s="31"/>
      <c r="BF24" s="1232"/>
      <c r="BG24" s="1232"/>
      <c r="BH24" s="1232"/>
      <c r="BI24" s="22"/>
      <c r="BJ24" s="1540"/>
      <c r="BL24" s="23">
        <f t="shared" si="0"/>
        <v>0</v>
      </c>
    </row>
    <row r="25" spans="1:64">
      <c r="A25" s="29"/>
      <c r="B25" s="25"/>
      <c r="C25" s="26" t="str">
        <f>'RAB GIK UGM'!C128</f>
        <v>MEZZANINE RUANG FOH (Front of House)</v>
      </c>
      <c r="D25" s="27"/>
      <c r="E25" s="27"/>
      <c r="F25" s="30"/>
      <c r="G25" s="20">
        <f>SUM('RAB GIK UGM'!G129:G134)</f>
        <v>218563736.65000004</v>
      </c>
      <c r="H25" s="1223">
        <f t="shared" si="1"/>
        <v>0.15263783919821644</v>
      </c>
      <c r="I25" s="31"/>
      <c r="J25" s="31"/>
      <c r="K25" s="31"/>
      <c r="L25" s="31"/>
      <c r="M25" s="1232"/>
      <c r="N25" s="1232"/>
      <c r="O25" s="1232"/>
      <c r="P25" s="1232"/>
      <c r="Q25" s="1232"/>
      <c r="R25" s="31">
        <f>H25/3</f>
        <v>5.0879279732738814E-2</v>
      </c>
      <c r="S25" s="31">
        <f>R25</f>
        <v>5.0879279732738814E-2</v>
      </c>
      <c r="T25" s="31">
        <f>S25</f>
        <v>5.0879279732738814E-2</v>
      </c>
      <c r="U25" s="31"/>
      <c r="V25" s="1232"/>
      <c r="W25" s="1232"/>
      <c r="X25" s="1232"/>
      <c r="Y25" s="1232"/>
      <c r="Z25" s="1232"/>
      <c r="AA25" s="31"/>
      <c r="AB25" s="31"/>
      <c r="AC25" s="31"/>
      <c r="AD25" s="31"/>
      <c r="AE25" s="1232"/>
      <c r="AF25" s="1232"/>
      <c r="AG25" s="1232"/>
      <c r="AH25" s="1232"/>
      <c r="AI25" s="1232"/>
      <c r="AJ25" s="31"/>
      <c r="AK25" s="31"/>
      <c r="AL25" s="31"/>
      <c r="AM25" s="31"/>
      <c r="AN25" s="1232"/>
      <c r="AO25" s="1232"/>
      <c r="AP25" s="1232"/>
      <c r="AQ25" s="1232"/>
      <c r="AR25" s="1232"/>
      <c r="AS25" s="31"/>
      <c r="AT25" s="31"/>
      <c r="AU25" s="31"/>
      <c r="AV25" s="31"/>
      <c r="AW25" s="1232"/>
      <c r="AX25" s="1232"/>
      <c r="AY25" s="1232"/>
      <c r="AZ25" s="1232"/>
      <c r="BA25" s="1232"/>
      <c r="BB25" s="31"/>
      <c r="BC25" s="31"/>
      <c r="BD25" s="31"/>
      <c r="BE25" s="31"/>
      <c r="BF25" s="1232"/>
      <c r="BG25" s="1232"/>
      <c r="BH25" s="1232"/>
      <c r="BI25" s="22"/>
      <c r="BJ25" s="1540"/>
      <c r="BL25" s="23">
        <f t="shared" si="0"/>
        <v>0</v>
      </c>
    </row>
    <row r="26" spans="1:64">
      <c r="A26" s="29"/>
      <c r="B26" s="25"/>
      <c r="C26" s="26" t="str">
        <f>'RAB GIK UGM'!C135</f>
        <v>ZONA B</v>
      </c>
      <c r="D26" s="27"/>
      <c r="E26" s="27"/>
      <c r="F26" s="30"/>
      <c r="G26" s="20">
        <f>SUM('RAB GIK UGM'!G137:G139)</f>
        <v>1494728599.6800001</v>
      </c>
      <c r="H26" s="1223">
        <f t="shared" si="1"/>
        <v>1.0438700725925345</v>
      </c>
      <c r="I26" s="31"/>
      <c r="J26" s="31"/>
      <c r="K26" s="31"/>
      <c r="L26" s="31"/>
      <c r="M26" s="1232"/>
      <c r="N26" s="1232"/>
      <c r="O26" s="1232"/>
      <c r="P26" s="1232"/>
      <c r="Q26" s="1232"/>
      <c r="R26" s="31"/>
      <c r="S26" s="31"/>
      <c r="T26" s="31">
        <f>H26/3</f>
        <v>0.34795669086417819</v>
      </c>
      <c r="U26" s="31">
        <f>T26</f>
        <v>0.34795669086417819</v>
      </c>
      <c r="V26" s="1232">
        <f>U26</f>
        <v>0.34795669086417819</v>
      </c>
      <c r="W26" s="1232"/>
      <c r="X26" s="1232"/>
      <c r="Y26" s="1232"/>
      <c r="Z26" s="1232"/>
      <c r="AA26" s="31"/>
      <c r="AB26" s="31"/>
      <c r="AC26" s="31"/>
      <c r="AD26" s="31"/>
      <c r="AE26" s="1232"/>
      <c r="AF26" s="1232"/>
      <c r="AG26" s="1232"/>
      <c r="AH26" s="1232"/>
      <c r="AI26" s="1232"/>
      <c r="AJ26" s="31"/>
      <c r="AK26" s="31"/>
      <c r="AL26" s="31"/>
      <c r="AM26" s="31"/>
      <c r="AN26" s="1232"/>
      <c r="AO26" s="1232"/>
      <c r="AP26" s="1232"/>
      <c r="AQ26" s="1232"/>
      <c r="AR26" s="1232"/>
      <c r="AS26" s="31"/>
      <c r="AT26" s="31"/>
      <c r="AU26" s="31"/>
      <c r="AV26" s="31"/>
      <c r="AW26" s="1232"/>
      <c r="AX26" s="1232"/>
      <c r="AY26" s="1232"/>
      <c r="AZ26" s="1232"/>
      <c r="BA26" s="1232"/>
      <c r="BB26" s="31"/>
      <c r="BC26" s="31"/>
      <c r="BD26" s="31"/>
      <c r="BE26" s="31"/>
      <c r="BF26" s="1232"/>
      <c r="BG26" s="1232"/>
      <c r="BH26" s="1232"/>
      <c r="BI26" s="22"/>
      <c r="BJ26" s="1540"/>
      <c r="BL26" s="23">
        <f t="shared" si="0"/>
        <v>0</v>
      </c>
    </row>
    <row r="27" spans="1:64">
      <c r="A27" s="29"/>
      <c r="B27" s="1344" t="str">
        <f>'RAB GIK UGM'!B140</f>
        <v>II.</v>
      </c>
      <c r="C27" s="1238" t="str">
        <f>'RAB GIK UGM'!C140</f>
        <v>PEKERJAAN ARSITEKTUR</v>
      </c>
      <c r="D27" s="27"/>
      <c r="E27" s="27"/>
      <c r="F27" s="30"/>
      <c r="G27" s="20"/>
      <c r="H27" s="1223">
        <f t="shared" si="1"/>
        <v>0</v>
      </c>
      <c r="I27" s="31"/>
      <c r="J27" s="31"/>
      <c r="K27" s="31"/>
      <c r="L27" s="31"/>
      <c r="M27" s="1232"/>
      <c r="N27" s="1232"/>
      <c r="O27" s="1232"/>
      <c r="P27" s="1232"/>
      <c r="Q27" s="1232"/>
      <c r="R27" s="31"/>
      <c r="S27" s="31"/>
      <c r="T27" s="31"/>
      <c r="U27" s="31"/>
      <c r="V27" s="1232"/>
      <c r="W27" s="1232"/>
      <c r="X27" s="1232"/>
      <c r="Y27" s="1232"/>
      <c r="Z27" s="1232"/>
      <c r="AA27" s="31"/>
      <c r="AB27" s="31"/>
      <c r="AC27" s="31"/>
      <c r="AD27" s="31"/>
      <c r="AE27" s="1232"/>
      <c r="AF27" s="1232"/>
      <c r="AG27" s="1232"/>
      <c r="AH27" s="1232"/>
      <c r="AI27" s="1232"/>
      <c r="AJ27" s="31"/>
      <c r="AK27" s="31"/>
      <c r="AL27" s="31"/>
      <c r="AM27" s="31"/>
      <c r="AN27" s="1232"/>
      <c r="AO27" s="1232"/>
      <c r="AP27" s="1232"/>
      <c r="AQ27" s="1232"/>
      <c r="AR27" s="1232"/>
      <c r="AS27" s="31"/>
      <c r="AT27" s="31"/>
      <c r="AU27" s="31"/>
      <c r="AV27" s="31"/>
      <c r="AW27" s="1232"/>
      <c r="AX27" s="1232"/>
      <c r="AY27" s="1232"/>
      <c r="AZ27" s="1232"/>
      <c r="BA27" s="1232"/>
      <c r="BB27" s="31"/>
      <c r="BC27" s="31"/>
      <c r="BD27" s="31"/>
      <c r="BE27" s="31"/>
      <c r="BF27" s="1232"/>
      <c r="BG27" s="1232"/>
      <c r="BH27" s="1232"/>
      <c r="BI27" s="22"/>
      <c r="BJ27" s="1540"/>
      <c r="BL27" s="23">
        <f t="shared" si="0"/>
        <v>0</v>
      </c>
    </row>
    <row r="28" spans="1:64">
      <c r="A28" s="29"/>
      <c r="B28" s="25"/>
      <c r="C28" s="26" t="str">
        <f>'RAB GIK UGM'!C141</f>
        <v>0. GENERAL</v>
      </c>
      <c r="D28" s="27"/>
      <c r="E28" s="27"/>
      <c r="F28" s="30"/>
      <c r="G28" s="20">
        <f>SUM('RAB GIK UGM'!G143:G144)</f>
        <v>643675390.625</v>
      </c>
      <c r="H28" s="1223">
        <f t="shared" si="1"/>
        <v>0.44952205830650038</v>
      </c>
      <c r="I28" s="31"/>
      <c r="J28" s="31"/>
      <c r="K28" s="31"/>
      <c r="L28" s="31"/>
      <c r="M28" s="1232"/>
      <c r="N28" s="1232"/>
      <c r="O28" s="1232"/>
      <c r="P28" s="1232"/>
      <c r="Q28" s="1232"/>
      <c r="R28" s="31"/>
      <c r="S28" s="31"/>
      <c r="T28" s="31"/>
      <c r="U28" s="31"/>
      <c r="V28" s="1232"/>
      <c r="W28" s="1232"/>
      <c r="X28" s="1232">
        <f>H28/6</f>
        <v>7.4920343051083402E-2</v>
      </c>
      <c r="Y28" s="1232">
        <f>X28</f>
        <v>7.4920343051083402E-2</v>
      </c>
      <c r="Z28" s="1232">
        <f>Y28</f>
        <v>7.4920343051083402E-2</v>
      </c>
      <c r="AA28" s="31">
        <f t="shared" ref="AA28:AB28" si="68">Z28</f>
        <v>7.4920343051083402E-2</v>
      </c>
      <c r="AB28" s="31">
        <f t="shared" si="68"/>
        <v>7.4920343051083402E-2</v>
      </c>
      <c r="AC28" s="31">
        <f>AB28</f>
        <v>7.4920343051083402E-2</v>
      </c>
      <c r="AD28" s="31"/>
      <c r="AE28" s="1232"/>
      <c r="AF28" s="1232"/>
      <c r="AG28" s="1232"/>
      <c r="AH28" s="1232"/>
      <c r="AI28" s="1232"/>
      <c r="AJ28" s="31"/>
      <c r="AK28" s="31"/>
      <c r="AL28" s="31"/>
      <c r="AM28" s="31"/>
      <c r="AN28" s="1232"/>
      <c r="AO28" s="1232"/>
      <c r="AP28" s="1232"/>
      <c r="AQ28" s="1232"/>
      <c r="AR28" s="1232"/>
      <c r="AS28" s="31"/>
      <c r="AT28" s="31"/>
      <c r="AU28" s="31"/>
      <c r="AV28" s="31"/>
      <c r="AW28" s="1232"/>
      <c r="AX28" s="1232"/>
      <c r="AY28" s="1232"/>
      <c r="AZ28" s="1232"/>
      <c r="BA28" s="1232"/>
      <c r="BB28" s="31"/>
      <c r="BC28" s="31"/>
      <c r="BD28" s="31"/>
      <c r="BE28" s="31"/>
      <c r="BF28" s="1232"/>
      <c r="BG28" s="1232"/>
      <c r="BH28" s="1232"/>
      <c r="BI28" s="22"/>
      <c r="BJ28" s="1540"/>
      <c r="BL28" s="23">
        <f t="shared" si="0"/>
        <v>0</v>
      </c>
    </row>
    <row r="29" spans="1:64">
      <c r="A29" s="29"/>
      <c r="B29" s="25"/>
      <c r="C29" s="26" t="str">
        <f>'RAB GIK UGM'!C145</f>
        <v>TANGGA KEBAKARAN</v>
      </c>
      <c r="D29" s="27"/>
      <c r="E29" s="27"/>
      <c r="F29" s="30"/>
      <c r="G29" s="20">
        <f>SUM('RAB GIK UGM'!G147:G157)</f>
        <v>1169048717.8099999</v>
      </c>
      <c r="H29" s="1223">
        <f t="shared" si="1"/>
        <v>0.8164257847115457</v>
      </c>
      <c r="I29" s="31"/>
      <c r="J29" s="31"/>
      <c r="K29" s="31"/>
      <c r="L29" s="31"/>
      <c r="M29" s="1232"/>
      <c r="N29" s="1232">
        <f>H29/6</f>
        <v>0.13607096411859096</v>
      </c>
      <c r="O29" s="1232">
        <f>N29</f>
        <v>0.13607096411859096</v>
      </c>
      <c r="P29" s="1232">
        <f>O29</f>
        <v>0.13607096411859096</v>
      </c>
      <c r="Q29" s="1232">
        <f>P29</f>
        <v>0.13607096411859096</v>
      </c>
      <c r="R29" s="31">
        <f>Q29</f>
        <v>0.13607096411859096</v>
      </c>
      <c r="S29" s="31">
        <f>R29</f>
        <v>0.13607096411859096</v>
      </c>
      <c r="T29" s="31"/>
      <c r="U29" s="31"/>
      <c r="V29" s="1232"/>
      <c r="W29" s="1232"/>
      <c r="X29" s="1232"/>
      <c r="Y29" s="1232"/>
      <c r="Z29" s="1232"/>
      <c r="AA29" s="31"/>
      <c r="AB29" s="31"/>
      <c r="AC29" s="31"/>
      <c r="AD29" s="31"/>
      <c r="AE29" s="1232"/>
      <c r="AF29" s="1232"/>
      <c r="AG29" s="1232"/>
      <c r="AH29" s="1232"/>
      <c r="AI29" s="1232"/>
      <c r="AJ29" s="31"/>
      <c r="AK29" s="31"/>
      <c r="AL29" s="31"/>
      <c r="AM29" s="31"/>
      <c r="AN29" s="1232"/>
      <c r="AO29" s="1232"/>
      <c r="AP29" s="1232"/>
      <c r="AQ29" s="1232"/>
      <c r="AR29" s="1232"/>
      <c r="AS29" s="31"/>
      <c r="AT29" s="31"/>
      <c r="AU29" s="31"/>
      <c r="AV29" s="31"/>
      <c r="AW29" s="1232"/>
      <c r="AX29" s="1232"/>
      <c r="AY29" s="1232"/>
      <c r="AZ29" s="1232"/>
      <c r="BA29" s="1232"/>
      <c r="BB29" s="31"/>
      <c r="BC29" s="31"/>
      <c r="BD29" s="31"/>
      <c r="BE29" s="31"/>
      <c r="BF29" s="1232"/>
      <c r="BG29" s="1232"/>
      <c r="BH29" s="1232"/>
      <c r="BI29" s="22">
        <v>0.75</v>
      </c>
      <c r="BJ29" s="1540"/>
      <c r="BL29" s="23">
        <f t="shared" si="0"/>
        <v>0</v>
      </c>
    </row>
    <row r="30" spans="1:64">
      <c r="A30" s="29"/>
      <c r="B30" s="25"/>
      <c r="C30" s="26" t="s">
        <v>4560</v>
      </c>
      <c r="D30" s="27"/>
      <c r="E30" s="27"/>
      <c r="F30" s="30"/>
      <c r="G30" s="20">
        <f>SUM('RAB GIK UGM'!G159:G160)</f>
        <v>1040347100.16</v>
      </c>
      <c r="H30" s="1223">
        <f t="shared" si="1"/>
        <v>0.72654474076293585</v>
      </c>
      <c r="I30" s="31"/>
      <c r="J30" s="31"/>
      <c r="K30" s="31"/>
      <c r="L30" s="31"/>
      <c r="M30" s="1232"/>
      <c r="N30" s="1232"/>
      <c r="O30" s="1232">
        <f>H30/6</f>
        <v>0.12109079012715597</v>
      </c>
      <c r="P30" s="1232">
        <f>O30</f>
        <v>0.12109079012715597</v>
      </c>
      <c r="Q30" s="1232">
        <f>P30</f>
        <v>0.12109079012715597</v>
      </c>
      <c r="R30" s="31">
        <f>Q30</f>
        <v>0.12109079012715597</v>
      </c>
      <c r="S30" s="31">
        <f>R30</f>
        <v>0.12109079012715597</v>
      </c>
      <c r="T30" s="31">
        <f>S30</f>
        <v>0.12109079012715597</v>
      </c>
      <c r="U30" s="31"/>
      <c r="V30" s="1232"/>
      <c r="W30" s="1232"/>
      <c r="X30" s="1232"/>
      <c r="Y30" s="1232"/>
      <c r="Z30" s="1232"/>
      <c r="AA30" s="31"/>
      <c r="AB30" s="31"/>
      <c r="AC30" s="31"/>
      <c r="AD30" s="31"/>
      <c r="AE30" s="1232"/>
      <c r="AF30" s="1232"/>
      <c r="AG30" s="1232"/>
      <c r="AH30" s="1232"/>
      <c r="AI30" s="1232"/>
      <c r="AJ30" s="31"/>
      <c r="AK30" s="31"/>
      <c r="AL30" s="31"/>
      <c r="AM30" s="31"/>
      <c r="AN30" s="1232"/>
      <c r="AO30" s="1232"/>
      <c r="AP30" s="1232"/>
      <c r="AQ30" s="1232"/>
      <c r="AR30" s="1232"/>
      <c r="AS30" s="31"/>
      <c r="AT30" s="31"/>
      <c r="AU30" s="31"/>
      <c r="AV30" s="31"/>
      <c r="AW30" s="1232"/>
      <c r="AX30" s="1232"/>
      <c r="AY30" s="1232"/>
      <c r="AZ30" s="1232"/>
      <c r="BA30" s="1232"/>
      <c r="BB30" s="31"/>
      <c r="BC30" s="31"/>
      <c r="BD30" s="31"/>
      <c r="BE30" s="31"/>
      <c r="BF30" s="1232"/>
      <c r="BG30" s="1232"/>
      <c r="BH30" s="1232"/>
      <c r="BI30" s="22"/>
      <c r="BJ30" s="1540"/>
      <c r="BL30" s="23"/>
    </row>
    <row r="31" spans="1:64">
      <c r="A31" s="29"/>
      <c r="B31" s="25"/>
      <c r="C31" s="26" t="str">
        <f>'RAB GIK UGM'!C161</f>
        <v>ZONA B</v>
      </c>
      <c r="D31" s="27"/>
      <c r="E31" s="27"/>
      <c r="F31" s="30"/>
      <c r="G31" s="20">
        <f>SUM('RAB GIK UGM'!G162:G164)</f>
        <v>1392913898.9049997</v>
      </c>
      <c r="H31" s="1223">
        <f t="shared" si="1"/>
        <v>0.97276598111282353</v>
      </c>
      <c r="I31" s="31"/>
      <c r="J31" s="31"/>
      <c r="K31" s="31"/>
      <c r="L31" s="31"/>
      <c r="M31" s="1232"/>
      <c r="N31" s="1232"/>
      <c r="O31" s="1232"/>
      <c r="P31" s="1232">
        <f>H31/6</f>
        <v>0.16212766351880392</v>
      </c>
      <c r="Q31" s="1232">
        <f>P31</f>
        <v>0.16212766351880392</v>
      </c>
      <c r="R31" s="31">
        <f>Q31</f>
        <v>0.16212766351880392</v>
      </c>
      <c r="S31" s="31">
        <f>R31</f>
        <v>0.16212766351880392</v>
      </c>
      <c r="T31" s="31">
        <f>S31</f>
        <v>0.16212766351880392</v>
      </c>
      <c r="U31" s="31">
        <f>T31</f>
        <v>0.16212766351880392</v>
      </c>
      <c r="V31" s="1232"/>
      <c r="W31" s="1232"/>
      <c r="X31" s="1232"/>
      <c r="Y31" s="1232"/>
      <c r="Z31" s="1232"/>
      <c r="AA31" s="31"/>
      <c r="AB31" s="31"/>
      <c r="AC31" s="31"/>
      <c r="AD31" s="31"/>
      <c r="AE31" s="1232"/>
      <c r="AF31" s="1232"/>
      <c r="AG31" s="1232"/>
      <c r="AH31" s="1232"/>
      <c r="AI31" s="1232"/>
      <c r="AJ31" s="31"/>
      <c r="AK31" s="31"/>
      <c r="AL31" s="31"/>
      <c r="AM31" s="31"/>
      <c r="AN31" s="1232"/>
      <c r="AO31" s="1232"/>
      <c r="AP31" s="1232"/>
      <c r="AQ31" s="1232"/>
      <c r="AR31" s="1232"/>
      <c r="AS31" s="31"/>
      <c r="AT31" s="31"/>
      <c r="AU31" s="31"/>
      <c r="AV31" s="31"/>
      <c r="AW31" s="1232"/>
      <c r="AX31" s="1232"/>
      <c r="AY31" s="1232"/>
      <c r="AZ31" s="1232"/>
      <c r="BA31" s="1232"/>
      <c r="BB31" s="31"/>
      <c r="BC31" s="31"/>
      <c r="BD31" s="31"/>
      <c r="BE31" s="31"/>
      <c r="BF31" s="1232"/>
      <c r="BG31" s="1232"/>
      <c r="BH31" s="1232"/>
      <c r="BI31" s="22"/>
      <c r="BJ31" s="1540"/>
      <c r="BL31" s="23">
        <f t="shared" si="0"/>
        <v>0</v>
      </c>
    </row>
    <row r="32" spans="1:64">
      <c r="A32" s="29"/>
      <c r="B32" s="25"/>
      <c r="C32" s="26" t="str">
        <f>'RAB GIK UGM'!C165</f>
        <v>ZONA D</v>
      </c>
      <c r="D32" s="27"/>
      <c r="E32" s="27"/>
      <c r="F32" s="30"/>
      <c r="G32" s="20">
        <f>SUM('RAB GIK UGM'!G167:G178)</f>
        <v>2779893954.1800003</v>
      </c>
      <c r="H32" s="1223">
        <f t="shared" si="1"/>
        <v>1.9413879579012996</v>
      </c>
      <c r="I32" s="31"/>
      <c r="J32" s="31"/>
      <c r="K32" s="31"/>
      <c r="L32" s="31"/>
      <c r="M32" s="1232"/>
      <c r="N32" s="1232"/>
      <c r="O32" s="1232"/>
      <c r="P32" s="1232"/>
      <c r="Q32" s="1232"/>
      <c r="R32" s="31">
        <f>H32/6</f>
        <v>0.32356465965021658</v>
      </c>
      <c r="S32" s="31">
        <f>R32</f>
        <v>0.32356465965021658</v>
      </c>
      <c r="T32" s="31">
        <f>S32</f>
        <v>0.32356465965021658</v>
      </c>
      <c r="U32" s="31">
        <f>T32</f>
        <v>0.32356465965021658</v>
      </c>
      <c r="V32" s="1232">
        <f>U32</f>
        <v>0.32356465965021658</v>
      </c>
      <c r="W32" s="1232">
        <f>V32</f>
        <v>0.32356465965021658</v>
      </c>
      <c r="X32" s="1232"/>
      <c r="Y32" s="1232"/>
      <c r="Z32" s="1232"/>
      <c r="AA32" s="31"/>
      <c r="AB32" s="31"/>
      <c r="AC32" s="31"/>
      <c r="AD32" s="31"/>
      <c r="AE32" s="1232"/>
      <c r="AF32" s="1232"/>
      <c r="AG32" s="1232"/>
      <c r="AH32" s="1232"/>
      <c r="AI32" s="1232"/>
      <c r="AJ32" s="31"/>
      <c r="AK32" s="31"/>
      <c r="AL32" s="31"/>
      <c r="AM32" s="31"/>
      <c r="AN32" s="1232"/>
      <c r="AO32" s="1232"/>
      <c r="AP32" s="1232"/>
      <c r="AQ32" s="1232"/>
      <c r="AR32" s="1232"/>
      <c r="AS32" s="31"/>
      <c r="AT32" s="31"/>
      <c r="AU32" s="31"/>
      <c r="AV32" s="31"/>
      <c r="AW32" s="1232"/>
      <c r="AX32" s="1232"/>
      <c r="AY32" s="1232"/>
      <c r="AZ32" s="1232"/>
      <c r="BA32" s="1232"/>
      <c r="BB32" s="31"/>
      <c r="BC32" s="31"/>
      <c r="BD32" s="31"/>
      <c r="BE32" s="31"/>
      <c r="BF32" s="1232"/>
      <c r="BG32" s="1232"/>
      <c r="BH32" s="1232"/>
      <c r="BI32" s="22"/>
      <c r="BJ32" s="1540"/>
      <c r="BL32" s="23">
        <f t="shared" si="0"/>
        <v>0</v>
      </c>
    </row>
    <row r="33" spans="1:64">
      <c r="A33" s="29"/>
      <c r="B33" s="25"/>
      <c r="C33" s="26" t="str">
        <f>'RAB GIK UGM'!C179</f>
        <v>Kanopi Void Ramp Putar Zona D</v>
      </c>
      <c r="D33" s="27"/>
      <c r="E33" s="27"/>
      <c r="F33" s="30"/>
      <c r="G33" s="20">
        <f>SUM('RAB GIK UGM'!G180:G197)</f>
        <v>4568713653.1199999</v>
      </c>
      <c r="H33" s="1223">
        <f t="shared" si="1"/>
        <v>3.1906417350667424</v>
      </c>
      <c r="I33" s="31"/>
      <c r="J33" s="31"/>
      <c r="K33" s="31"/>
      <c r="L33" s="31"/>
      <c r="M33" s="1232"/>
      <c r="N33" s="1232"/>
      <c r="O33" s="1232"/>
      <c r="P33" s="1232"/>
      <c r="Q33" s="1232"/>
      <c r="R33" s="31"/>
      <c r="S33" s="31"/>
      <c r="T33" s="31">
        <f>H33/6</f>
        <v>0.5317736225111237</v>
      </c>
      <c r="U33" s="31">
        <f>T33</f>
        <v>0.5317736225111237</v>
      </c>
      <c r="V33" s="1232">
        <f>U33</f>
        <v>0.5317736225111237</v>
      </c>
      <c r="W33" s="1232">
        <f>V33</f>
        <v>0.5317736225111237</v>
      </c>
      <c r="X33" s="1232">
        <f>W33</f>
        <v>0.5317736225111237</v>
      </c>
      <c r="Y33" s="1232">
        <f>X33</f>
        <v>0.5317736225111237</v>
      </c>
      <c r="Z33" s="1232"/>
      <c r="AA33" s="31"/>
      <c r="AB33" s="31"/>
      <c r="AC33" s="31"/>
      <c r="AD33" s="31"/>
      <c r="AE33" s="1232"/>
      <c r="AF33" s="1232"/>
      <c r="AG33" s="1232"/>
      <c r="AH33" s="1232"/>
      <c r="AI33" s="1232"/>
      <c r="AJ33" s="31"/>
      <c r="AK33" s="31"/>
      <c r="AL33" s="31"/>
      <c r="AM33" s="31"/>
      <c r="AN33" s="1232"/>
      <c r="AO33" s="1232"/>
      <c r="AP33" s="1232"/>
      <c r="AQ33" s="1232"/>
      <c r="AR33" s="1232"/>
      <c r="AS33" s="31"/>
      <c r="AT33" s="31"/>
      <c r="AU33" s="31"/>
      <c r="AV33" s="31"/>
      <c r="AW33" s="1232"/>
      <c r="AX33" s="1232"/>
      <c r="AY33" s="1232"/>
      <c r="AZ33" s="1232"/>
      <c r="BA33" s="1232"/>
      <c r="BB33" s="31"/>
      <c r="BC33" s="31"/>
      <c r="BD33" s="31"/>
      <c r="BE33" s="31"/>
      <c r="BF33" s="1232"/>
      <c r="BG33" s="1232"/>
      <c r="BH33" s="1232"/>
      <c r="BI33" s="32"/>
      <c r="BJ33" s="1540"/>
      <c r="BL33" s="23">
        <f t="shared" si="0"/>
        <v>0</v>
      </c>
    </row>
    <row r="34" spans="1:64">
      <c r="A34" s="29"/>
      <c r="B34" s="25"/>
      <c r="C34" s="26" t="str">
        <f>'RAB GIK UGM'!C198</f>
        <v>ZONA F</v>
      </c>
      <c r="D34" s="27"/>
      <c r="E34" s="27"/>
      <c r="F34" s="30"/>
      <c r="G34" s="20">
        <f>SUM('RAB GIK UGM'!G200:G217)</f>
        <v>10464987789.610001</v>
      </c>
      <c r="H34" s="1223">
        <f t="shared" si="1"/>
        <v>7.3084087411981464</v>
      </c>
      <c r="I34" s="31"/>
      <c r="J34" s="31"/>
      <c r="K34" s="31"/>
      <c r="L34" s="31"/>
      <c r="M34" s="1232"/>
      <c r="N34" s="1232"/>
      <c r="O34" s="1232"/>
      <c r="P34" s="1232"/>
      <c r="Q34" s="1232"/>
      <c r="R34" s="31"/>
      <c r="S34" s="31"/>
      <c r="T34" s="31"/>
      <c r="U34" s="31"/>
      <c r="V34" s="1232"/>
      <c r="W34" s="1232"/>
      <c r="X34" s="1232"/>
      <c r="Y34" s="1232"/>
      <c r="Z34" s="1232"/>
      <c r="AA34" s="31"/>
      <c r="AB34" s="31"/>
      <c r="AC34" s="31"/>
      <c r="AD34" s="31">
        <f>H34/15</f>
        <v>0.48722724941320977</v>
      </c>
      <c r="AE34" s="1232">
        <f t="shared" ref="AE34:AM34" si="69">AD34</f>
        <v>0.48722724941320977</v>
      </c>
      <c r="AF34" s="1232">
        <f t="shared" si="69"/>
        <v>0.48722724941320977</v>
      </c>
      <c r="AG34" s="1232">
        <f t="shared" si="69"/>
        <v>0.48722724941320977</v>
      </c>
      <c r="AH34" s="1232">
        <f t="shared" si="69"/>
        <v>0.48722724941320977</v>
      </c>
      <c r="AI34" s="1232">
        <f t="shared" si="69"/>
        <v>0.48722724941320977</v>
      </c>
      <c r="AJ34" s="31">
        <f t="shared" si="69"/>
        <v>0.48722724941320977</v>
      </c>
      <c r="AK34" s="31">
        <f t="shared" si="69"/>
        <v>0.48722724941320977</v>
      </c>
      <c r="AL34" s="31">
        <f t="shared" si="69"/>
        <v>0.48722724941320977</v>
      </c>
      <c r="AM34" s="31">
        <f t="shared" si="69"/>
        <v>0.48722724941320977</v>
      </c>
      <c r="AN34" s="1232">
        <f t="shared" ref="AN34:AR34" si="70">AM34</f>
        <v>0.48722724941320977</v>
      </c>
      <c r="AO34" s="1232">
        <f t="shared" si="70"/>
        <v>0.48722724941320977</v>
      </c>
      <c r="AP34" s="1232">
        <f t="shared" si="70"/>
        <v>0.48722724941320977</v>
      </c>
      <c r="AQ34" s="1232">
        <f t="shared" si="70"/>
        <v>0.48722724941320977</v>
      </c>
      <c r="AR34" s="1232">
        <f t="shared" si="70"/>
        <v>0.48722724941320977</v>
      </c>
      <c r="AS34" s="21"/>
      <c r="AT34" s="21"/>
      <c r="AU34" s="21"/>
      <c r="AV34" s="21"/>
      <c r="AW34" s="1231"/>
      <c r="AX34" s="1231"/>
      <c r="AY34" s="1231"/>
      <c r="AZ34" s="1231"/>
      <c r="BA34" s="1231"/>
      <c r="BB34" s="21"/>
      <c r="BC34" s="21"/>
      <c r="BD34" s="21"/>
      <c r="BE34" s="21"/>
      <c r="BF34" s="1231"/>
      <c r="BG34" s="1231"/>
      <c r="BH34" s="1232"/>
      <c r="BI34" s="22"/>
      <c r="BJ34" s="1540"/>
      <c r="BL34" s="23">
        <f t="shared" si="0"/>
        <v>0</v>
      </c>
    </row>
    <row r="35" spans="1:64">
      <c r="A35" s="29"/>
      <c r="B35" s="25"/>
      <c r="C35" s="26" t="str">
        <f>'RAB GIK UGM'!$C$218</f>
        <v>ZONA BNI</v>
      </c>
      <c r="D35" s="27"/>
      <c r="E35" s="27"/>
      <c r="F35" s="30"/>
      <c r="G35" s="20">
        <f>SUM('RAB GIK UGM'!G219:G222)</f>
        <v>624153122.48000002</v>
      </c>
      <c r="H35" s="1223">
        <f t="shared" si="1"/>
        <v>0.43588833813144334</v>
      </c>
      <c r="I35" s="31"/>
      <c r="J35" s="31"/>
      <c r="K35" s="31"/>
      <c r="L35" s="31"/>
      <c r="M35" s="1232"/>
      <c r="N35" s="1232"/>
      <c r="O35" s="1232"/>
      <c r="P35" s="1232"/>
      <c r="Q35" s="1232"/>
      <c r="R35" s="31"/>
      <c r="S35" s="31"/>
      <c r="T35" s="31"/>
      <c r="U35" s="31"/>
      <c r="V35" s="1232"/>
      <c r="W35" s="1232"/>
      <c r="X35" s="1232">
        <f>H35/6</f>
        <v>7.2648056355240562E-2</v>
      </c>
      <c r="Y35" s="1232">
        <f>X35</f>
        <v>7.2648056355240562E-2</v>
      </c>
      <c r="Z35" s="1232">
        <f>Y35</f>
        <v>7.2648056355240562E-2</v>
      </c>
      <c r="AA35" s="31">
        <f t="shared" ref="AA35:AC37" si="71">Z35</f>
        <v>7.2648056355240562E-2</v>
      </c>
      <c r="AB35" s="31">
        <f t="shared" si="71"/>
        <v>7.2648056355240562E-2</v>
      </c>
      <c r="AC35" s="31">
        <f t="shared" si="71"/>
        <v>7.2648056355240562E-2</v>
      </c>
      <c r="AD35" s="31"/>
      <c r="AE35" s="1232"/>
      <c r="AF35" s="1232"/>
      <c r="AG35" s="1232"/>
      <c r="AH35" s="1232"/>
      <c r="AI35" s="1232"/>
      <c r="AJ35" s="31"/>
      <c r="AK35" s="31"/>
      <c r="AL35" s="31"/>
      <c r="AM35" s="31"/>
      <c r="AN35" s="1232"/>
      <c r="AO35" s="1232"/>
      <c r="AP35" s="1232"/>
      <c r="AQ35" s="1232"/>
      <c r="AR35" s="1232"/>
      <c r="AS35" s="31"/>
      <c r="AT35" s="31"/>
      <c r="AU35" s="31"/>
      <c r="AV35" s="31"/>
      <c r="AW35" s="1232"/>
      <c r="AX35" s="1232"/>
      <c r="AY35" s="1232"/>
      <c r="AZ35" s="1232"/>
      <c r="BA35" s="1232"/>
      <c r="BB35" s="31"/>
      <c r="BC35" s="31"/>
      <c r="BD35" s="31"/>
      <c r="BE35" s="31"/>
      <c r="BF35" s="1232"/>
      <c r="BG35" s="1232"/>
      <c r="BH35" s="1232"/>
      <c r="BI35" s="22"/>
      <c r="BJ35" s="1540"/>
      <c r="BL35" s="23">
        <f t="shared" si="0"/>
        <v>0</v>
      </c>
    </row>
    <row r="36" spans="1:64">
      <c r="A36" s="29"/>
      <c r="B36" s="25"/>
      <c r="C36" s="26" t="str">
        <f>'RAB GIK UGM'!C223</f>
        <v>TAMBAHAN BARU/ PRASARANA PENDUKUNG PENGELOLAAN</v>
      </c>
      <c r="D36" s="27"/>
      <c r="E36" s="27"/>
      <c r="F36" s="30"/>
      <c r="G36" s="20">
        <f>SUM('RAB GIK UGM'!G224:G243)</f>
        <v>2944322374.9942894</v>
      </c>
      <c r="H36" s="1223">
        <f t="shared" si="1"/>
        <v>2.0562194447735207</v>
      </c>
      <c r="I36" s="31"/>
      <c r="J36" s="31"/>
      <c r="K36" s="31"/>
      <c r="L36" s="31"/>
      <c r="M36" s="1232"/>
      <c r="N36" s="1232"/>
      <c r="O36" s="1232"/>
      <c r="P36" s="1232"/>
      <c r="Q36" s="1232"/>
      <c r="R36" s="31"/>
      <c r="S36" s="31"/>
      <c r="T36" s="31"/>
      <c r="U36" s="31"/>
      <c r="V36" s="1232"/>
      <c r="W36" s="1232"/>
      <c r="X36" s="1232"/>
      <c r="Y36" s="1232"/>
      <c r="Z36" s="1232">
        <f>H36/6</f>
        <v>0.34270324079558678</v>
      </c>
      <c r="AA36" s="31">
        <f t="shared" si="71"/>
        <v>0.34270324079558678</v>
      </c>
      <c r="AB36" s="31">
        <f t="shared" si="71"/>
        <v>0.34270324079558678</v>
      </c>
      <c r="AC36" s="31">
        <f t="shared" si="71"/>
        <v>0.34270324079558678</v>
      </c>
      <c r="AD36" s="31">
        <f>AC36</f>
        <v>0.34270324079558678</v>
      </c>
      <c r="AE36" s="1232">
        <f>AD36</f>
        <v>0.34270324079558678</v>
      </c>
      <c r="AF36" s="1232"/>
      <c r="AG36" s="1232"/>
      <c r="AH36" s="1232"/>
      <c r="AI36" s="1232"/>
      <c r="AJ36" s="31"/>
      <c r="AK36" s="31"/>
      <c r="AL36" s="31"/>
      <c r="AM36" s="31"/>
      <c r="AN36" s="1232"/>
      <c r="AO36" s="1232"/>
      <c r="AP36" s="1232"/>
      <c r="AQ36" s="1232"/>
      <c r="AR36" s="1232"/>
      <c r="AS36" s="31"/>
      <c r="AT36" s="31"/>
      <c r="AU36" s="31"/>
      <c r="AV36" s="31"/>
      <c r="AW36" s="1232"/>
      <c r="AX36" s="1232"/>
      <c r="AY36" s="1232"/>
      <c r="AZ36" s="1232"/>
      <c r="BA36" s="1232"/>
      <c r="BB36" s="31"/>
      <c r="BC36" s="31"/>
      <c r="BD36" s="31"/>
      <c r="BE36" s="31"/>
      <c r="BF36" s="1232"/>
      <c r="BG36" s="1232"/>
      <c r="BH36" s="1232"/>
      <c r="BI36" s="22"/>
      <c r="BJ36" s="1540"/>
      <c r="BL36" s="23">
        <f t="shared" si="0"/>
        <v>0</v>
      </c>
    </row>
    <row r="37" spans="1:64">
      <c r="A37" s="29"/>
      <c r="B37" s="25"/>
      <c r="C37" s="26" t="str">
        <f>'RAB GIK UGM'!C244</f>
        <v>ROOFTOP</v>
      </c>
      <c r="D37" s="27"/>
      <c r="E37" s="27"/>
      <c r="F37" s="30"/>
      <c r="G37" s="20">
        <f>SUM('RAB GIK UGM'!G245)</f>
        <v>874000000</v>
      </c>
      <c r="H37" s="1223">
        <f t="shared" si="1"/>
        <v>0.61037331033954556</v>
      </c>
      <c r="I37" s="31"/>
      <c r="J37" s="31"/>
      <c r="K37" s="31"/>
      <c r="L37" s="31"/>
      <c r="M37" s="1232"/>
      <c r="N37" s="1232"/>
      <c r="O37" s="1232"/>
      <c r="P37" s="1232"/>
      <c r="Q37" s="1232"/>
      <c r="R37" s="31"/>
      <c r="S37" s="31"/>
      <c r="T37" s="31"/>
      <c r="U37" s="31"/>
      <c r="V37" s="1232"/>
      <c r="W37" s="1232"/>
      <c r="X37" s="1232"/>
      <c r="Y37" s="1232"/>
      <c r="Z37" s="1232"/>
      <c r="AA37" s="31"/>
      <c r="AB37" s="31">
        <f>H37/6</f>
        <v>0.10172888505659093</v>
      </c>
      <c r="AC37" s="31">
        <f t="shared" si="71"/>
        <v>0.10172888505659093</v>
      </c>
      <c r="AD37" s="31">
        <f>AC37</f>
        <v>0.10172888505659093</v>
      </c>
      <c r="AE37" s="1232">
        <f>AD37</f>
        <v>0.10172888505659093</v>
      </c>
      <c r="AF37" s="1232">
        <f>AE37</f>
        <v>0.10172888505659093</v>
      </c>
      <c r="AG37" s="1232">
        <f>AF37</f>
        <v>0.10172888505659093</v>
      </c>
      <c r="AH37" s="1232"/>
      <c r="AI37" s="1232"/>
      <c r="AJ37" s="31"/>
      <c r="AK37" s="31"/>
      <c r="AL37" s="31"/>
      <c r="AM37" s="31"/>
      <c r="AN37" s="1232"/>
      <c r="AO37" s="1232"/>
      <c r="AP37" s="1232"/>
      <c r="AQ37" s="1232"/>
      <c r="AR37" s="1232"/>
      <c r="AS37" s="31"/>
      <c r="AT37" s="31"/>
      <c r="AU37" s="31"/>
      <c r="AV37" s="31"/>
      <c r="AW37" s="1232"/>
      <c r="AX37" s="1232"/>
      <c r="AY37" s="1232"/>
      <c r="AZ37" s="1232"/>
      <c r="BA37" s="1232"/>
      <c r="BB37" s="31"/>
      <c r="BC37" s="31"/>
      <c r="BD37" s="31"/>
      <c r="BE37" s="31"/>
      <c r="BF37" s="1232"/>
      <c r="BG37" s="1232"/>
      <c r="BH37" s="1232"/>
      <c r="BI37" s="22"/>
      <c r="BJ37" s="1540"/>
      <c r="BL37" s="23">
        <f t="shared" si="0"/>
        <v>0</v>
      </c>
    </row>
    <row r="38" spans="1:64">
      <c r="A38" s="29"/>
      <c r="B38" s="1344" t="str">
        <f>'RAB GIK UGM'!B246</f>
        <v>III.</v>
      </c>
      <c r="C38" s="1238" t="str">
        <f>'RAB GIK UGM'!C246</f>
        <v>PEKERJAAN ELEKTRIKAL DAN ELEKTRONIKA</v>
      </c>
      <c r="D38" s="27"/>
      <c r="E38" s="27"/>
      <c r="F38" s="30"/>
      <c r="G38" s="20"/>
      <c r="H38" s="1223">
        <f t="shared" si="1"/>
        <v>0</v>
      </c>
      <c r="I38" s="31"/>
      <c r="J38" s="31"/>
      <c r="K38" s="31"/>
      <c r="L38" s="31"/>
      <c r="M38" s="1232"/>
      <c r="N38" s="1232"/>
      <c r="O38" s="1232"/>
      <c r="P38" s="1232"/>
      <c r="Q38" s="1232"/>
      <c r="R38" s="31"/>
      <c r="S38" s="31"/>
      <c r="T38" s="31"/>
      <c r="U38" s="31"/>
      <c r="V38" s="1232"/>
      <c r="W38" s="1232"/>
      <c r="X38" s="1232"/>
      <c r="Y38" s="1232"/>
      <c r="Z38" s="1232"/>
      <c r="AA38" s="31"/>
      <c r="AB38" s="31"/>
      <c r="AC38" s="31"/>
      <c r="AD38" s="31"/>
      <c r="AE38" s="1232"/>
      <c r="AF38" s="1232"/>
      <c r="AG38" s="1232"/>
      <c r="AH38" s="1232"/>
      <c r="AI38" s="1232"/>
      <c r="AJ38" s="31"/>
      <c r="AK38" s="31"/>
      <c r="AL38" s="31"/>
      <c r="AM38" s="31"/>
      <c r="AN38" s="1232"/>
      <c r="AO38" s="1232"/>
      <c r="AP38" s="1232"/>
      <c r="AQ38" s="1232"/>
      <c r="AR38" s="1232"/>
      <c r="AS38" s="31"/>
      <c r="AT38" s="31"/>
      <c r="AU38" s="31"/>
      <c r="AV38" s="31"/>
      <c r="AW38" s="1232"/>
      <c r="AX38" s="1232"/>
      <c r="AY38" s="1232"/>
      <c r="AZ38" s="1232"/>
      <c r="BA38" s="1232"/>
      <c r="BB38" s="31"/>
      <c r="BC38" s="31"/>
      <c r="BD38" s="31"/>
      <c r="BE38" s="31"/>
      <c r="BF38" s="1232"/>
      <c r="BG38" s="1232"/>
      <c r="BH38" s="1232"/>
      <c r="BI38" s="22"/>
      <c r="BJ38" s="1540"/>
      <c r="BL38" s="23">
        <f t="shared" si="0"/>
        <v>0</v>
      </c>
    </row>
    <row r="39" spans="1:64">
      <c r="A39" s="29"/>
      <c r="B39" s="25"/>
      <c r="C39" s="26" t="str">
        <f>'RAB GIK UGM'!C247</f>
        <v>SUMBER DAYA DAN DISTRIBUSI</v>
      </c>
      <c r="D39" s="27"/>
      <c r="E39" s="27"/>
      <c r="F39" s="30"/>
      <c r="G39" s="20"/>
      <c r="H39" s="1223">
        <f t="shared" si="1"/>
        <v>0</v>
      </c>
      <c r="I39" s="31"/>
      <c r="J39" s="31"/>
      <c r="K39" s="31"/>
      <c r="L39" s="31"/>
      <c r="M39" s="1232"/>
      <c r="N39" s="1232"/>
      <c r="O39" s="1232"/>
      <c r="P39" s="1232"/>
      <c r="Q39" s="1232"/>
      <c r="R39" s="31"/>
      <c r="S39" s="31"/>
      <c r="T39" s="31"/>
      <c r="U39" s="31"/>
      <c r="V39" s="1232"/>
      <c r="W39" s="1232"/>
      <c r="X39" s="1232"/>
      <c r="Y39" s="1232"/>
      <c r="Z39" s="1232"/>
      <c r="AA39" s="31"/>
      <c r="AB39" s="31"/>
      <c r="AC39" s="31"/>
      <c r="AD39" s="31"/>
      <c r="AE39" s="1232"/>
      <c r="AF39" s="1232"/>
      <c r="AG39" s="1232"/>
      <c r="AH39" s="1232"/>
      <c r="AI39" s="1232"/>
      <c r="AJ39" s="31"/>
      <c r="AK39" s="31"/>
      <c r="AL39" s="31"/>
      <c r="AM39" s="31"/>
      <c r="AN39" s="1232"/>
      <c r="AO39" s="1232"/>
      <c r="AP39" s="1232"/>
      <c r="AQ39" s="1232"/>
      <c r="AR39" s="1232"/>
      <c r="AS39" s="31"/>
      <c r="AT39" s="31"/>
      <c r="AU39" s="31"/>
      <c r="AV39" s="31"/>
      <c r="AW39" s="1232"/>
      <c r="AX39" s="1232"/>
      <c r="AY39" s="1232"/>
      <c r="AZ39" s="1232"/>
      <c r="BA39" s="1232"/>
      <c r="BB39" s="31"/>
      <c r="BC39" s="31"/>
      <c r="BD39" s="31"/>
      <c r="BE39" s="31"/>
      <c r="BF39" s="1232"/>
      <c r="BG39" s="1232"/>
      <c r="BH39" s="1232"/>
      <c r="BI39" s="22"/>
      <c r="BJ39" s="1540"/>
      <c r="BL39" s="23">
        <f t="shared" si="0"/>
        <v>0</v>
      </c>
    </row>
    <row r="40" spans="1:64">
      <c r="A40" s="29"/>
      <c r="B40" s="25"/>
      <c r="C40" s="26" t="str">
        <f>'RAB GIK UGM'!C248</f>
        <v>SUPPLY DAYA FAN</v>
      </c>
      <c r="D40" s="27"/>
      <c r="E40" s="27"/>
      <c r="F40" s="30"/>
      <c r="G40" s="20">
        <f>SUM('RAB GIK UGM'!G250:G266)</f>
        <v>33578146.799999997</v>
      </c>
      <c r="H40" s="1223">
        <f t="shared" si="1"/>
        <v>2.3449890866571187E-2</v>
      </c>
      <c r="I40" s="31"/>
      <c r="J40" s="31"/>
      <c r="K40" s="31"/>
      <c r="L40" s="31"/>
      <c r="M40" s="1232"/>
      <c r="N40" s="1232"/>
      <c r="O40" s="1232"/>
      <c r="P40" s="1232"/>
      <c r="Q40" s="1232"/>
      <c r="R40" s="31"/>
      <c r="S40" s="31"/>
      <c r="T40" s="31"/>
      <c r="U40" s="31"/>
      <c r="V40" s="1232"/>
      <c r="W40" s="1232"/>
      <c r="X40" s="1232"/>
      <c r="Y40" s="1232"/>
      <c r="Z40" s="1232"/>
      <c r="AA40" s="31"/>
      <c r="AB40" s="31"/>
      <c r="AC40" s="31"/>
      <c r="AD40" s="31"/>
      <c r="AE40" s="1232"/>
      <c r="AF40" s="1232"/>
      <c r="AG40" s="1232"/>
      <c r="AH40" s="1232"/>
      <c r="AI40" s="1232"/>
      <c r="AJ40" s="31"/>
      <c r="AK40" s="31"/>
      <c r="AL40" s="31"/>
      <c r="AM40" s="31"/>
      <c r="AN40" s="1232">
        <f>H40/5</f>
        <v>4.6899781733142371E-3</v>
      </c>
      <c r="AO40" s="1232">
        <f>AN40</f>
        <v>4.6899781733142371E-3</v>
      </c>
      <c r="AP40" s="1232">
        <f>AO40</f>
        <v>4.6899781733142371E-3</v>
      </c>
      <c r="AQ40" s="1232">
        <f>AP40</f>
        <v>4.6899781733142371E-3</v>
      </c>
      <c r="AR40" s="1232">
        <f>AQ40</f>
        <v>4.6899781733142371E-3</v>
      </c>
      <c r="AS40" s="31"/>
      <c r="AT40" s="31"/>
      <c r="AU40" s="31"/>
      <c r="AV40" s="31"/>
      <c r="AW40" s="1232"/>
      <c r="AX40" s="1232"/>
      <c r="AY40" s="1232"/>
      <c r="AZ40" s="1232"/>
      <c r="BA40" s="1232"/>
      <c r="BB40" s="31"/>
      <c r="BC40" s="31"/>
      <c r="BD40" s="31"/>
      <c r="BE40" s="31"/>
      <c r="BF40" s="1232"/>
      <c r="BG40" s="1232"/>
      <c r="BH40" s="1232"/>
      <c r="BI40" s="22"/>
      <c r="BJ40" s="1540"/>
      <c r="BL40" s="23">
        <f t="shared" si="0"/>
        <v>0</v>
      </c>
    </row>
    <row r="41" spans="1:64">
      <c r="A41" s="29"/>
      <c r="B41" s="25"/>
      <c r="C41" s="26" t="str">
        <f>'RAB GIK UGM'!C267</f>
        <v>ACTIVE HARMONIC FILTER (AHF)</v>
      </c>
      <c r="D41" s="27"/>
      <c r="E41" s="27"/>
      <c r="F41" s="30"/>
      <c r="G41" s="20">
        <f>SUM('RAB GIK UGM'!G269:G282)</f>
        <v>894113880</v>
      </c>
      <c r="H41" s="1223">
        <f t="shared" si="1"/>
        <v>0.62442019308482288</v>
      </c>
      <c r="I41" s="31"/>
      <c r="J41" s="31"/>
      <c r="K41" s="31"/>
      <c r="L41" s="31"/>
      <c r="M41" s="1232"/>
      <c r="N41" s="1232"/>
      <c r="O41" s="1232"/>
      <c r="P41" s="1232"/>
      <c r="Q41" s="1232"/>
      <c r="R41" s="31"/>
      <c r="S41" s="31"/>
      <c r="T41" s="31"/>
      <c r="U41" s="31"/>
      <c r="V41" s="1232"/>
      <c r="W41" s="1232"/>
      <c r="X41" s="1232"/>
      <c r="Y41" s="1232"/>
      <c r="Z41" s="1232"/>
      <c r="AA41" s="31"/>
      <c r="AB41" s="31"/>
      <c r="AC41" s="31"/>
      <c r="AD41" s="31"/>
      <c r="AE41" s="1232"/>
      <c r="AF41" s="1232"/>
      <c r="AG41" s="1232"/>
      <c r="AH41" s="1232"/>
      <c r="AI41" s="1232"/>
      <c r="AJ41" s="31"/>
      <c r="AK41" s="31"/>
      <c r="AL41" s="31"/>
      <c r="AM41" s="31"/>
      <c r="AN41" s="1232"/>
      <c r="AO41" s="1232"/>
      <c r="AP41" s="1232">
        <f>H41/5</f>
        <v>0.12488403861696458</v>
      </c>
      <c r="AQ41" s="1232">
        <f>AP41</f>
        <v>0.12488403861696458</v>
      </c>
      <c r="AR41" s="1232">
        <f>AQ41</f>
        <v>0.12488403861696458</v>
      </c>
      <c r="AS41" s="31">
        <f>AR41</f>
        <v>0.12488403861696458</v>
      </c>
      <c r="AT41" s="31">
        <f>AS41</f>
        <v>0.12488403861696458</v>
      </c>
      <c r="AU41" s="31"/>
      <c r="AV41" s="31"/>
      <c r="AW41" s="1232"/>
      <c r="AX41" s="1232"/>
      <c r="AY41" s="1232"/>
      <c r="AZ41" s="1232"/>
      <c r="BA41" s="1232"/>
      <c r="BB41" s="31"/>
      <c r="BC41" s="31"/>
      <c r="BD41" s="31"/>
      <c r="BE41" s="31"/>
      <c r="BF41" s="1232"/>
      <c r="BG41" s="1232"/>
      <c r="BH41" s="1232"/>
      <c r="BI41" s="22"/>
      <c r="BJ41" s="1540"/>
      <c r="BL41" s="23">
        <f t="shared" si="0"/>
        <v>0</v>
      </c>
    </row>
    <row r="42" spans="1:64">
      <c r="A42" s="29"/>
      <c r="B42" s="25"/>
      <c r="C42" s="26" t="str">
        <f>'RAB GIK UGM'!C283</f>
        <v>INSTALASI GENSET</v>
      </c>
      <c r="D42" s="27"/>
      <c r="E42" s="27"/>
      <c r="F42" s="30"/>
      <c r="G42" s="20">
        <f>SUM('RAB GIK UGM'!G285:G344)</f>
        <v>15362531028.8375</v>
      </c>
      <c r="H42" s="1223">
        <f t="shared" si="1"/>
        <v>10.728694415635617</v>
      </c>
      <c r="I42" s="31"/>
      <c r="J42" s="31"/>
      <c r="K42" s="31"/>
      <c r="L42" s="31"/>
      <c r="M42" s="1232"/>
      <c r="N42" s="1232"/>
      <c r="O42" s="1232"/>
      <c r="P42" s="1232"/>
      <c r="Q42" s="1232"/>
      <c r="R42" s="31"/>
      <c r="S42" s="31"/>
      <c r="T42" s="31"/>
      <c r="U42" s="31"/>
      <c r="V42" s="1232"/>
      <c r="W42" s="1232"/>
      <c r="X42" s="1232"/>
      <c r="Y42" s="1232"/>
      <c r="Z42" s="1232"/>
      <c r="AA42" s="31"/>
      <c r="AB42" s="31"/>
      <c r="AC42" s="31"/>
      <c r="AD42" s="31"/>
      <c r="AE42" s="1232"/>
      <c r="AF42" s="1232"/>
      <c r="AG42" s="1232"/>
      <c r="AH42" s="1232"/>
      <c r="AI42" s="1232"/>
      <c r="AJ42" s="31"/>
      <c r="AK42" s="31"/>
      <c r="AL42" s="31"/>
      <c r="AM42" s="31"/>
      <c r="AN42" s="1232"/>
      <c r="AO42" s="1232"/>
      <c r="AP42" s="1232"/>
      <c r="AQ42" s="1232"/>
      <c r="AR42" s="1232">
        <f>H42/10</f>
        <v>1.0728694415635618</v>
      </c>
      <c r="AS42" s="31">
        <f>AR42</f>
        <v>1.0728694415635618</v>
      </c>
      <c r="AT42" s="21">
        <f t="shared" ref="AT42:BA44" si="72">AS42</f>
        <v>1.0728694415635618</v>
      </c>
      <c r="AU42" s="21">
        <f t="shared" si="72"/>
        <v>1.0728694415635618</v>
      </c>
      <c r="AV42" s="21">
        <f t="shared" si="72"/>
        <v>1.0728694415635618</v>
      </c>
      <c r="AW42" s="1231">
        <f t="shared" si="72"/>
        <v>1.0728694415635618</v>
      </c>
      <c r="AX42" s="1231">
        <f t="shared" si="72"/>
        <v>1.0728694415635618</v>
      </c>
      <c r="AY42" s="1231">
        <f t="shared" si="72"/>
        <v>1.0728694415635618</v>
      </c>
      <c r="AZ42" s="1231">
        <f t="shared" si="72"/>
        <v>1.0728694415635618</v>
      </c>
      <c r="BA42" s="1231">
        <f t="shared" si="72"/>
        <v>1.0728694415635618</v>
      </c>
      <c r="BB42" s="31"/>
      <c r="BC42" s="31"/>
      <c r="BD42" s="31"/>
      <c r="BE42" s="31"/>
      <c r="BF42" s="1232"/>
      <c r="BG42" s="1232"/>
      <c r="BH42" s="1232"/>
      <c r="BI42" s="22"/>
      <c r="BJ42" s="1540"/>
      <c r="BL42" s="23">
        <f t="shared" si="0"/>
        <v>0</v>
      </c>
    </row>
    <row r="43" spans="1:64">
      <c r="A43" s="29"/>
      <c r="B43" s="25"/>
      <c r="C43" s="26" t="str">
        <f>'RAB GIK UGM'!C345</f>
        <v>PENYESUAIAN PANEL EKSISTING</v>
      </c>
      <c r="D43" s="27"/>
      <c r="E43" s="27"/>
      <c r="F43" s="30"/>
      <c r="G43" s="20">
        <f>SUM('RAB GIK UGM'!G347:G533)</f>
        <v>1786305581.2449996</v>
      </c>
      <c r="H43" s="1223">
        <f t="shared" si="1"/>
        <v>1.247497998744298</v>
      </c>
      <c r="I43" s="31"/>
      <c r="J43" s="31"/>
      <c r="K43" s="31"/>
      <c r="L43" s="31"/>
      <c r="M43" s="1232"/>
      <c r="N43" s="1232"/>
      <c r="O43" s="1232"/>
      <c r="P43" s="1232"/>
      <c r="Q43" s="1232"/>
      <c r="R43" s="31"/>
      <c r="S43" s="31"/>
      <c r="T43" s="31"/>
      <c r="U43" s="31"/>
      <c r="V43" s="1232"/>
      <c r="W43" s="1232"/>
      <c r="X43" s="1232"/>
      <c r="Y43" s="1232"/>
      <c r="Z43" s="1232"/>
      <c r="AA43" s="31"/>
      <c r="AB43" s="31"/>
      <c r="AC43" s="31"/>
      <c r="AD43" s="31"/>
      <c r="AE43" s="1232"/>
      <c r="AF43" s="1232"/>
      <c r="AG43" s="1232"/>
      <c r="AH43" s="1232"/>
      <c r="AI43" s="1232"/>
      <c r="AJ43" s="31"/>
      <c r="AK43" s="31"/>
      <c r="AL43" s="31"/>
      <c r="AM43" s="31"/>
      <c r="AN43" s="1232"/>
      <c r="AO43" s="1232"/>
      <c r="AP43" s="1232"/>
      <c r="AQ43" s="1232"/>
      <c r="AR43" s="1232"/>
      <c r="AS43" s="31">
        <f>H43/5</f>
        <v>0.2494995997488596</v>
      </c>
      <c r="AT43" s="21">
        <f t="shared" si="72"/>
        <v>0.2494995997488596</v>
      </c>
      <c r="AU43" s="21">
        <f t="shared" si="72"/>
        <v>0.2494995997488596</v>
      </c>
      <c r="AV43" s="21">
        <f t="shared" si="72"/>
        <v>0.2494995997488596</v>
      </c>
      <c r="AW43" s="1231">
        <f t="shared" si="72"/>
        <v>0.2494995997488596</v>
      </c>
      <c r="AX43" s="1232"/>
      <c r="AY43" s="1232"/>
      <c r="AZ43" s="1232"/>
      <c r="BA43" s="1232"/>
      <c r="BB43" s="31"/>
      <c r="BC43" s="31"/>
      <c r="BD43" s="31"/>
      <c r="BE43" s="31"/>
      <c r="BF43" s="1232"/>
      <c r="BG43" s="1232"/>
      <c r="BH43" s="1232"/>
      <c r="BI43" s="22"/>
      <c r="BJ43" s="1540"/>
      <c r="BL43" s="23">
        <f t="shared" si="0"/>
        <v>0</v>
      </c>
    </row>
    <row r="44" spans="1:64">
      <c r="A44" s="29"/>
      <c r="B44" s="25"/>
      <c r="C44" s="26" t="str">
        <f>'RAB GIK UGM'!C534</f>
        <v>PENAMBAHAN KABEL TENANT</v>
      </c>
      <c r="D44" s="27"/>
      <c r="E44" s="27"/>
      <c r="F44" s="30"/>
      <c r="G44" s="20">
        <f>SUM('RAB GIK UGM'!G535:G602)</f>
        <v>2286069070.2900004</v>
      </c>
      <c r="H44" s="1223">
        <f t="shared" si="1"/>
        <v>1.5965166431324427</v>
      </c>
      <c r="I44" s="31"/>
      <c r="J44" s="31"/>
      <c r="K44" s="31"/>
      <c r="L44" s="31"/>
      <c r="M44" s="1232"/>
      <c r="N44" s="1232"/>
      <c r="O44" s="1232"/>
      <c r="P44" s="1232"/>
      <c r="Q44" s="1232"/>
      <c r="R44" s="31"/>
      <c r="S44" s="31"/>
      <c r="T44" s="31"/>
      <c r="U44" s="31"/>
      <c r="V44" s="1232"/>
      <c r="W44" s="1232"/>
      <c r="X44" s="1232"/>
      <c r="Y44" s="1232"/>
      <c r="Z44" s="1232"/>
      <c r="AA44" s="31"/>
      <c r="AB44" s="31"/>
      <c r="AC44" s="31"/>
      <c r="AD44" s="31"/>
      <c r="AE44" s="1232"/>
      <c r="AF44" s="1232"/>
      <c r="AG44" s="1232"/>
      <c r="AH44" s="1232"/>
      <c r="AI44" s="1232"/>
      <c r="AJ44" s="31"/>
      <c r="AK44" s="31"/>
      <c r="AL44" s="31"/>
      <c r="AM44" s="31"/>
      <c r="AN44" s="1232"/>
      <c r="AO44" s="1232"/>
      <c r="AP44" s="1232"/>
      <c r="AQ44" s="1232"/>
      <c r="AR44" s="1232"/>
      <c r="AS44" s="31"/>
      <c r="AT44" s="31"/>
      <c r="AU44" s="31">
        <f>H44/5</f>
        <v>0.31930332862648853</v>
      </c>
      <c r="AV44" s="21">
        <f t="shared" si="72"/>
        <v>0.31930332862648853</v>
      </c>
      <c r="AW44" s="1231">
        <f t="shared" si="72"/>
        <v>0.31930332862648853</v>
      </c>
      <c r="AX44" s="1232">
        <f>AW44</f>
        <v>0.31930332862648853</v>
      </c>
      <c r="AY44" s="1232">
        <f>AX44</f>
        <v>0.31930332862648853</v>
      </c>
      <c r="AZ44" s="1232"/>
      <c r="BA44" s="1232"/>
      <c r="BB44" s="31"/>
      <c r="BC44" s="31"/>
      <c r="BD44" s="31"/>
      <c r="BE44" s="31"/>
      <c r="BF44" s="1232"/>
      <c r="BG44" s="1232"/>
      <c r="BH44" s="1232"/>
      <c r="BI44" s="22"/>
      <c r="BJ44" s="1540"/>
      <c r="BL44" s="23">
        <f t="shared" si="0"/>
        <v>0</v>
      </c>
    </row>
    <row r="45" spans="1:64">
      <c r="A45" s="29"/>
      <c r="B45" s="25"/>
      <c r="C45" s="26" t="str">
        <f>'RAB GIK UGM'!C603</f>
        <v>PANEL DAN KABEL FEEDER LIFT</v>
      </c>
      <c r="D45" s="27"/>
      <c r="E45" s="27"/>
      <c r="F45" s="30"/>
      <c r="G45" s="20">
        <f>SUM('RAB GIK UGM'!G605:G673)</f>
        <v>560799023.63749993</v>
      </c>
      <c r="H45" s="1223">
        <f t="shared" si="1"/>
        <v>0.39164388614737522</v>
      </c>
      <c r="I45" s="31"/>
      <c r="J45" s="31"/>
      <c r="K45" s="31"/>
      <c r="L45" s="31"/>
      <c r="M45" s="1232"/>
      <c r="N45" s="1232"/>
      <c r="O45" s="1232"/>
      <c r="P45" s="1232"/>
      <c r="Q45" s="1232"/>
      <c r="R45" s="31"/>
      <c r="S45" s="31"/>
      <c r="T45" s="31"/>
      <c r="U45" s="31"/>
      <c r="V45" s="1232"/>
      <c r="W45" s="1232"/>
      <c r="X45" s="1232"/>
      <c r="Y45" s="1232"/>
      <c r="Z45" s="1232"/>
      <c r="AA45" s="31"/>
      <c r="AB45" s="31"/>
      <c r="AC45" s="31"/>
      <c r="AD45" s="31"/>
      <c r="AE45" s="1232"/>
      <c r="AF45" s="1232"/>
      <c r="AG45" s="1232"/>
      <c r="AH45" s="1232"/>
      <c r="AI45" s="1232"/>
      <c r="AJ45" s="31"/>
      <c r="AK45" s="31"/>
      <c r="AL45" s="31"/>
      <c r="AM45" s="31"/>
      <c r="AN45" s="1232"/>
      <c r="AO45" s="1232"/>
      <c r="AP45" s="1232"/>
      <c r="AQ45" s="1232"/>
      <c r="AR45" s="1232"/>
      <c r="AS45" s="31"/>
      <c r="AT45" s="31"/>
      <c r="AU45" s="31"/>
      <c r="AV45" s="31"/>
      <c r="AW45" s="1232"/>
      <c r="AX45" s="1232">
        <f>H45/5</f>
        <v>7.8328777229475038E-2</v>
      </c>
      <c r="AY45" s="1232">
        <f>AX45</f>
        <v>7.8328777229475038E-2</v>
      </c>
      <c r="AZ45" s="1232">
        <f>AY45</f>
        <v>7.8328777229475038E-2</v>
      </c>
      <c r="BA45" s="1232">
        <f>AZ45</f>
        <v>7.8328777229475038E-2</v>
      </c>
      <c r="BB45" s="31">
        <f>BA45</f>
        <v>7.8328777229475038E-2</v>
      </c>
      <c r="BC45" s="31"/>
      <c r="BD45" s="31"/>
      <c r="BE45" s="31"/>
      <c r="BF45" s="1232"/>
      <c r="BG45" s="1232"/>
      <c r="BH45" s="1232"/>
      <c r="BI45" s="32">
        <v>0.5</v>
      </c>
      <c r="BJ45" s="1540"/>
      <c r="BL45" s="23">
        <f t="shared" si="0"/>
        <v>0</v>
      </c>
    </row>
    <row r="46" spans="1:64">
      <c r="A46" s="29"/>
      <c r="B46" s="25"/>
      <c r="C46" s="1238" t="str">
        <f>'RAB GIK UGM'!C674</f>
        <v>PENERANGAN DAN KOTAK KONTAK</v>
      </c>
      <c r="D46" s="27"/>
      <c r="E46" s="27"/>
      <c r="F46" s="30"/>
      <c r="G46" s="20"/>
      <c r="H46" s="1223">
        <f t="shared" si="1"/>
        <v>0</v>
      </c>
      <c r="I46" s="31"/>
      <c r="J46" s="31"/>
      <c r="K46" s="31"/>
      <c r="L46" s="31"/>
      <c r="M46" s="1232"/>
      <c r="N46" s="1232"/>
      <c r="O46" s="1232"/>
      <c r="P46" s="1232"/>
      <c r="Q46" s="1232"/>
      <c r="R46" s="31"/>
      <c r="S46" s="31"/>
      <c r="T46" s="31"/>
      <c r="U46" s="31"/>
      <c r="V46" s="1232"/>
      <c r="W46" s="1232"/>
      <c r="X46" s="1232"/>
      <c r="Y46" s="1232"/>
      <c r="Z46" s="1232"/>
      <c r="AA46" s="31"/>
      <c r="AB46" s="31"/>
      <c r="AC46" s="31"/>
      <c r="AD46" s="31"/>
      <c r="AE46" s="1232"/>
      <c r="AF46" s="1232"/>
      <c r="AG46" s="1232"/>
      <c r="AH46" s="1232"/>
      <c r="AI46" s="1232"/>
      <c r="AJ46" s="31"/>
      <c r="AK46" s="31"/>
      <c r="AL46" s="31"/>
      <c r="AM46" s="31"/>
      <c r="AN46" s="1232"/>
      <c r="AO46" s="1232"/>
      <c r="AP46" s="1232"/>
      <c r="AQ46" s="1232"/>
      <c r="AR46" s="1232"/>
      <c r="AS46" s="31"/>
      <c r="AT46" s="31"/>
      <c r="AU46" s="31"/>
      <c r="AV46" s="31"/>
      <c r="AW46" s="1232"/>
      <c r="AX46" s="1232"/>
      <c r="AY46" s="1232"/>
      <c r="AZ46" s="1232"/>
      <c r="BA46" s="1232"/>
      <c r="BB46" s="31"/>
      <c r="BC46" s="31"/>
      <c r="BD46" s="31"/>
      <c r="BE46" s="31"/>
      <c r="BF46" s="1232"/>
      <c r="BG46" s="1232"/>
      <c r="BH46" s="1232"/>
      <c r="BI46" s="22"/>
      <c r="BJ46" s="1540"/>
      <c r="BL46" s="23">
        <f t="shared" si="0"/>
        <v>0</v>
      </c>
    </row>
    <row r="47" spans="1:64">
      <c r="A47" s="29"/>
      <c r="B47" s="25"/>
      <c r="C47" s="26" t="str">
        <f>'RAB GIK UGM'!C675</f>
        <v>PENERANGAN ZONA A</v>
      </c>
      <c r="D47" s="27"/>
      <c r="E47" s="27"/>
      <c r="F47" s="30"/>
      <c r="G47" s="20">
        <f>SUM('RAB GIK UGM'!G677:G690)</f>
        <v>446913087</v>
      </c>
      <c r="H47" s="1223">
        <f t="shared" si="1"/>
        <v>0.31210963426345006</v>
      </c>
      <c r="I47" s="31"/>
      <c r="J47" s="31"/>
      <c r="K47" s="31"/>
      <c r="L47" s="31"/>
      <c r="M47" s="1232"/>
      <c r="N47" s="1232"/>
      <c r="O47" s="1232"/>
      <c r="P47" s="1232"/>
      <c r="Q47" s="1232"/>
      <c r="R47" s="31"/>
      <c r="S47" s="31"/>
      <c r="T47" s="31"/>
      <c r="U47" s="21"/>
      <c r="V47" s="1231"/>
      <c r="W47" s="1231">
        <f>H47/6</f>
        <v>5.201827237724168E-2</v>
      </c>
      <c r="X47" s="1231">
        <f>W47</f>
        <v>5.201827237724168E-2</v>
      </c>
      <c r="Y47" s="1231">
        <f>X47</f>
        <v>5.201827237724168E-2</v>
      </c>
      <c r="Z47" s="1231">
        <f>Y47</f>
        <v>5.201827237724168E-2</v>
      </c>
      <c r="AA47" s="21">
        <f>Z47</f>
        <v>5.201827237724168E-2</v>
      </c>
      <c r="AB47" s="21">
        <f>AA47</f>
        <v>5.201827237724168E-2</v>
      </c>
      <c r="AC47" s="21"/>
      <c r="AD47" s="21"/>
      <c r="AE47" s="1231"/>
      <c r="AF47" s="1231"/>
      <c r="AG47" s="1231"/>
      <c r="AH47" s="1231"/>
      <c r="AI47" s="1231"/>
      <c r="AJ47" s="21"/>
      <c r="AK47" s="21"/>
      <c r="AL47" s="21"/>
      <c r="AM47" s="21"/>
      <c r="AN47" s="1231"/>
      <c r="AO47" s="1231"/>
      <c r="AP47" s="1231"/>
      <c r="AQ47" s="1231"/>
      <c r="AR47" s="1231"/>
      <c r="AS47" s="21"/>
      <c r="AT47" s="21"/>
      <c r="AU47" s="21"/>
      <c r="AV47" s="21"/>
      <c r="AW47" s="1231"/>
      <c r="AX47" s="1231"/>
      <c r="AY47" s="1231"/>
      <c r="AZ47" s="1231"/>
      <c r="BA47" s="1231"/>
      <c r="BB47" s="21"/>
      <c r="BC47" s="21"/>
      <c r="BD47" s="21"/>
      <c r="BE47" s="21"/>
      <c r="BF47" s="1231"/>
      <c r="BG47" s="1231"/>
      <c r="BH47" s="1231"/>
      <c r="BI47" s="22"/>
      <c r="BJ47" s="1540"/>
      <c r="BL47" s="23">
        <f t="shared" si="0"/>
        <v>0</v>
      </c>
    </row>
    <row r="48" spans="1:64">
      <c r="A48" s="29"/>
      <c r="B48" s="25"/>
      <c r="C48" s="26" t="str">
        <f>'RAB GIK UGM'!C691</f>
        <v>PENERANGAN ZONA B</v>
      </c>
      <c r="D48" s="27"/>
      <c r="E48" s="27"/>
      <c r="F48" s="30"/>
      <c r="G48" s="20">
        <f>SUM('RAB GIK UGM'!G693:G701)</f>
        <v>170596528</v>
      </c>
      <c r="H48" s="1223">
        <f t="shared" ref="H48:H73" si="73">G48/$G$75*100</f>
        <v>0.11913909328122767</v>
      </c>
      <c r="I48" s="31"/>
      <c r="J48" s="31"/>
      <c r="K48" s="31"/>
      <c r="L48" s="31"/>
      <c r="M48" s="1232"/>
      <c r="N48" s="1232"/>
      <c r="O48" s="1232"/>
      <c r="P48" s="1232"/>
      <c r="Q48" s="1232"/>
      <c r="R48" s="31"/>
      <c r="S48" s="31"/>
      <c r="T48" s="31"/>
      <c r="U48" s="31"/>
      <c r="V48" s="1232"/>
      <c r="W48" s="1231">
        <f t="shared" ref="W48:W51" si="74">H48/6</f>
        <v>1.9856515546871279E-2</v>
      </c>
      <c r="X48" s="1231">
        <f t="shared" ref="X48:AB48" si="75">W48</f>
        <v>1.9856515546871279E-2</v>
      </c>
      <c r="Y48" s="1231">
        <f t="shared" si="75"/>
        <v>1.9856515546871279E-2</v>
      </c>
      <c r="Z48" s="1231">
        <f t="shared" si="75"/>
        <v>1.9856515546871279E-2</v>
      </c>
      <c r="AA48" s="21">
        <f t="shared" si="75"/>
        <v>1.9856515546871279E-2</v>
      </c>
      <c r="AB48" s="21">
        <f t="shared" si="75"/>
        <v>1.9856515546871279E-2</v>
      </c>
      <c r="AC48" s="31"/>
      <c r="AD48" s="31"/>
      <c r="AE48" s="1232"/>
      <c r="AF48" s="1232"/>
      <c r="AG48" s="1232"/>
      <c r="AH48" s="1232"/>
      <c r="AI48" s="1232"/>
      <c r="AJ48" s="31"/>
      <c r="AK48" s="31"/>
      <c r="AL48" s="31"/>
      <c r="AM48" s="31"/>
      <c r="AN48" s="1232"/>
      <c r="AO48" s="1232"/>
      <c r="AP48" s="1232"/>
      <c r="AQ48" s="1232"/>
      <c r="AR48" s="1232"/>
      <c r="AS48" s="31"/>
      <c r="AT48" s="31"/>
      <c r="AU48" s="31"/>
      <c r="AV48" s="31"/>
      <c r="AW48" s="1232"/>
      <c r="AX48" s="1232"/>
      <c r="AY48" s="1232"/>
      <c r="AZ48" s="1232"/>
      <c r="BA48" s="1232"/>
      <c r="BB48" s="31"/>
      <c r="BC48" s="31"/>
      <c r="BD48" s="31"/>
      <c r="BE48" s="31"/>
      <c r="BF48" s="1232"/>
      <c r="BG48" s="1232"/>
      <c r="BH48" s="1232"/>
      <c r="BI48" s="22"/>
      <c r="BJ48" s="1540"/>
      <c r="BL48" s="23">
        <f t="shared" si="0"/>
        <v>0</v>
      </c>
    </row>
    <row r="49" spans="1:64">
      <c r="A49" s="29"/>
      <c r="B49" s="25"/>
      <c r="C49" s="26" t="str">
        <f>'RAB GIK UGM'!C702</f>
        <v>PENERANGAN ZONA C</v>
      </c>
      <c r="D49" s="27"/>
      <c r="E49" s="27"/>
      <c r="F49" s="30"/>
      <c r="G49" s="20">
        <f>SUM('RAB GIK UGM'!G704:G712)</f>
        <v>408314740</v>
      </c>
      <c r="H49" s="1223">
        <f t="shared" si="73"/>
        <v>0.28515379807120239</v>
      </c>
      <c r="I49" s="31"/>
      <c r="J49" s="31"/>
      <c r="K49" s="31"/>
      <c r="L49" s="31"/>
      <c r="M49" s="1232"/>
      <c r="N49" s="1232"/>
      <c r="O49" s="1232"/>
      <c r="P49" s="1232"/>
      <c r="Q49" s="1232"/>
      <c r="R49" s="31"/>
      <c r="S49" s="31"/>
      <c r="T49" s="31"/>
      <c r="U49" s="31"/>
      <c r="V49" s="1232"/>
      <c r="W49" s="1231">
        <f t="shared" si="74"/>
        <v>4.7525633011867068E-2</v>
      </c>
      <c r="X49" s="1231">
        <f t="shared" ref="X49:AB49" si="76">W49</f>
        <v>4.7525633011867068E-2</v>
      </c>
      <c r="Y49" s="1231">
        <f t="shared" si="76"/>
        <v>4.7525633011867068E-2</v>
      </c>
      <c r="Z49" s="1231">
        <f t="shared" si="76"/>
        <v>4.7525633011867068E-2</v>
      </c>
      <c r="AA49" s="21">
        <f t="shared" si="76"/>
        <v>4.7525633011867068E-2</v>
      </c>
      <c r="AB49" s="21">
        <f t="shared" si="76"/>
        <v>4.7525633011867068E-2</v>
      </c>
      <c r="AC49" s="21"/>
      <c r="AD49" s="21"/>
      <c r="AE49" s="1231"/>
      <c r="AF49" s="1231"/>
      <c r="AG49" s="1231"/>
      <c r="AH49" s="1231"/>
      <c r="AI49" s="1231"/>
      <c r="AJ49" s="21"/>
      <c r="AK49" s="21"/>
      <c r="AL49" s="21"/>
      <c r="AM49" s="21"/>
      <c r="AN49" s="1231"/>
      <c r="AO49" s="1231"/>
      <c r="AP49" s="1231"/>
      <c r="AQ49" s="1231"/>
      <c r="AR49" s="1231"/>
      <c r="AS49" s="21"/>
      <c r="AT49" s="21"/>
      <c r="AU49" s="21"/>
      <c r="AV49" s="21"/>
      <c r="AW49" s="1231"/>
      <c r="AX49" s="1231"/>
      <c r="AY49" s="1231"/>
      <c r="AZ49" s="1231"/>
      <c r="BA49" s="1231"/>
      <c r="BB49" s="21"/>
      <c r="BC49" s="21"/>
      <c r="BD49" s="21"/>
      <c r="BE49" s="21"/>
      <c r="BF49" s="1231"/>
      <c r="BG49" s="1231"/>
      <c r="BH49" s="1231"/>
      <c r="BI49" s="22"/>
      <c r="BJ49" s="1540"/>
      <c r="BL49" s="23">
        <f t="shared" si="0"/>
        <v>0</v>
      </c>
    </row>
    <row r="50" spans="1:64">
      <c r="A50" s="29"/>
      <c r="B50" s="25"/>
      <c r="C50" s="26" t="str">
        <f>'RAB GIK UGM'!C713</f>
        <v>PENERANGAN ZONA D</v>
      </c>
      <c r="D50" s="27"/>
      <c r="E50" s="27"/>
      <c r="F50" s="30"/>
      <c r="G50" s="20">
        <f>SUM('RAB GIK UGM'!G715:G723)</f>
        <v>153564361</v>
      </c>
      <c r="H50" s="1223">
        <f t="shared" si="73"/>
        <v>0.10724437914616362</v>
      </c>
      <c r="I50" s="31"/>
      <c r="J50" s="31"/>
      <c r="K50" s="31"/>
      <c r="L50" s="31"/>
      <c r="M50" s="1232"/>
      <c r="N50" s="1232"/>
      <c r="O50" s="1232"/>
      <c r="P50" s="1232"/>
      <c r="Q50" s="1231"/>
      <c r="R50" s="21"/>
      <c r="S50" s="21"/>
      <c r="T50" s="21"/>
      <c r="U50" s="21"/>
      <c r="V50" s="1231"/>
      <c r="W50" s="1231">
        <f t="shared" si="74"/>
        <v>1.7874063191027269E-2</v>
      </c>
      <c r="X50" s="1231">
        <f t="shared" ref="X50:AB50" si="77">W50</f>
        <v>1.7874063191027269E-2</v>
      </c>
      <c r="Y50" s="1231">
        <f t="shared" si="77"/>
        <v>1.7874063191027269E-2</v>
      </c>
      <c r="Z50" s="1231">
        <f t="shared" si="77"/>
        <v>1.7874063191027269E-2</v>
      </c>
      <c r="AA50" s="21">
        <f t="shared" si="77"/>
        <v>1.7874063191027269E-2</v>
      </c>
      <c r="AB50" s="21">
        <f t="shared" si="77"/>
        <v>1.7874063191027269E-2</v>
      </c>
      <c r="AC50" s="21"/>
      <c r="AD50" s="21"/>
      <c r="AE50" s="1231"/>
      <c r="AF50" s="1231"/>
      <c r="AG50" s="1231"/>
      <c r="AH50" s="1231"/>
      <c r="AI50" s="1231"/>
      <c r="AJ50" s="21"/>
      <c r="AK50" s="21"/>
      <c r="AL50" s="21"/>
      <c r="AM50" s="21"/>
      <c r="AN50" s="1231"/>
      <c r="AO50" s="1231"/>
      <c r="AP50" s="1231"/>
      <c r="AQ50" s="1231"/>
      <c r="AR50" s="1231"/>
      <c r="AS50" s="21"/>
      <c r="AT50" s="21"/>
      <c r="AU50" s="21"/>
      <c r="AV50" s="21"/>
      <c r="AW50" s="1231"/>
      <c r="AX50" s="1231"/>
      <c r="AY50" s="1231"/>
      <c r="AZ50" s="1231"/>
      <c r="BA50" s="1231"/>
      <c r="BB50" s="21"/>
      <c r="BC50" s="21"/>
      <c r="BD50" s="21"/>
      <c r="BE50" s="21"/>
      <c r="BF50" s="1231"/>
      <c r="BG50" s="1231"/>
      <c r="BH50" s="1231"/>
      <c r="BI50" s="22"/>
      <c r="BJ50" s="1540"/>
      <c r="BL50" s="23">
        <f t="shared" si="0"/>
        <v>0</v>
      </c>
    </row>
    <row r="51" spans="1:64">
      <c r="A51" s="29"/>
      <c r="B51" s="25"/>
      <c r="C51" s="26" t="str">
        <f>'RAB GIK UGM'!C724</f>
        <v>PENERANGAN ZONA F</v>
      </c>
      <c r="D51" s="27"/>
      <c r="E51" s="27"/>
      <c r="F51" s="30"/>
      <c r="G51" s="20">
        <f>SUM('RAB GIK UGM'!G726:G741)</f>
        <v>899872393</v>
      </c>
      <c r="H51" s="1223">
        <f t="shared" si="73"/>
        <v>0.62844175217228671</v>
      </c>
      <c r="I51" s="31"/>
      <c r="J51" s="31"/>
      <c r="K51" s="31"/>
      <c r="L51" s="31"/>
      <c r="M51" s="1232"/>
      <c r="N51" s="1232"/>
      <c r="O51" s="1232"/>
      <c r="P51" s="1232"/>
      <c r="Q51" s="1231"/>
      <c r="R51" s="21"/>
      <c r="S51" s="21"/>
      <c r="T51" s="21"/>
      <c r="U51" s="21"/>
      <c r="V51" s="1231"/>
      <c r="W51" s="1231">
        <f t="shared" si="74"/>
        <v>0.10474029202871445</v>
      </c>
      <c r="X51" s="1231">
        <f t="shared" ref="X51:AB51" si="78">W51</f>
        <v>0.10474029202871445</v>
      </c>
      <c r="Y51" s="1231">
        <f t="shared" si="78"/>
        <v>0.10474029202871445</v>
      </c>
      <c r="Z51" s="1231">
        <f t="shared" si="78"/>
        <v>0.10474029202871445</v>
      </c>
      <c r="AA51" s="21">
        <f t="shared" si="78"/>
        <v>0.10474029202871445</v>
      </c>
      <c r="AB51" s="21">
        <f t="shared" si="78"/>
        <v>0.10474029202871445</v>
      </c>
      <c r="AC51" s="21"/>
      <c r="AD51" s="21"/>
      <c r="AE51" s="1231"/>
      <c r="AF51" s="1231"/>
      <c r="AG51" s="1231"/>
      <c r="AH51" s="1231"/>
      <c r="AI51" s="1231"/>
      <c r="AJ51" s="21"/>
      <c r="AK51" s="21"/>
      <c r="AL51" s="21"/>
      <c r="AM51" s="21"/>
      <c r="AN51" s="1231"/>
      <c r="AO51" s="1231"/>
      <c r="AP51" s="1231"/>
      <c r="AQ51" s="1231"/>
      <c r="AR51" s="1231"/>
      <c r="AS51" s="21"/>
      <c r="AT51" s="21"/>
      <c r="AU51" s="21"/>
      <c r="AV51" s="21"/>
      <c r="AW51" s="1231"/>
      <c r="AX51" s="1231"/>
      <c r="AY51" s="1231"/>
      <c r="AZ51" s="1231"/>
      <c r="BA51" s="1231"/>
      <c r="BB51" s="21"/>
      <c r="BC51" s="21"/>
      <c r="BD51" s="21"/>
      <c r="BE51" s="21"/>
      <c r="BF51" s="1231"/>
      <c r="BG51" s="1231"/>
      <c r="BH51" s="1231"/>
      <c r="BI51" s="22"/>
      <c r="BJ51" s="1540"/>
      <c r="BL51" s="23">
        <f t="shared" si="0"/>
        <v>0</v>
      </c>
    </row>
    <row r="52" spans="1:64">
      <c r="A52" s="29"/>
      <c r="B52" s="25"/>
      <c r="C52" s="1238" t="str">
        <f>'RAB GIK UGM'!C743</f>
        <v>ELEKTRONIKA</v>
      </c>
      <c r="D52" s="27"/>
      <c r="E52" s="27"/>
      <c r="F52" s="30"/>
      <c r="G52" s="20"/>
      <c r="H52" s="1223">
        <f t="shared" si="73"/>
        <v>0</v>
      </c>
      <c r="I52" s="31"/>
      <c r="J52" s="31"/>
      <c r="K52" s="31"/>
      <c r="L52" s="31"/>
      <c r="M52" s="1232"/>
      <c r="N52" s="1232"/>
      <c r="O52" s="1232"/>
      <c r="P52" s="1232"/>
      <c r="Q52" s="1231"/>
      <c r="R52" s="21"/>
      <c r="S52" s="21"/>
      <c r="T52" s="21"/>
      <c r="U52" s="21"/>
      <c r="V52" s="1231"/>
      <c r="W52" s="1231"/>
      <c r="X52" s="1231"/>
      <c r="Y52" s="1231"/>
      <c r="Z52" s="1231"/>
      <c r="AA52" s="21"/>
      <c r="AB52" s="21"/>
      <c r="AC52" s="21"/>
      <c r="AD52" s="21"/>
      <c r="AE52" s="1231"/>
      <c r="AF52" s="1231"/>
      <c r="AG52" s="1231"/>
      <c r="AH52" s="1231"/>
      <c r="AI52" s="1231"/>
      <c r="AJ52" s="21"/>
      <c r="AK52" s="21"/>
      <c r="AL52" s="21"/>
      <c r="AM52" s="21"/>
      <c r="AN52" s="1231"/>
      <c r="AO52" s="1231"/>
      <c r="AP52" s="1231"/>
      <c r="AQ52" s="1231"/>
      <c r="AR52" s="1231"/>
      <c r="AS52" s="21"/>
      <c r="AT52" s="21"/>
      <c r="AU52" s="21"/>
      <c r="AV52" s="21"/>
      <c r="AW52" s="1231"/>
      <c r="AX52" s="1231"/>
      <c r="AY52" s="1231"/>
      <c r="AZ52" s="1231"/>
      <c r="BA52" s="1231"/>
      <c r="BB52" s="21"/>
      <c r="BC52" s="21"/>
      <c r="BD52" s="21"/>
      <c r="BE52" s="21"/>
      <c r="BF52" s="1231"/>
      <c r="BG52" s="1231"/>
      <c r="BH52" s="1231"/>
      <c r="BI52" s="22"/>
      <c r="BJ52" s="1540"/>
      <c r="BL52" s="23">
        <f t="shared" si="0"/>
        <v>0</v>
      </c>
    </row>
    <row r="53" spans="1:64">
      <c r="A53" s="29"/>
      <c r="B53" s="25"/>
      <c r="C53" s="26" t="str">
        <f>'RAB GIK UGM'!C744</f>
        <v>TELEPON</v>
      </c>
      <c r="D53" s="27"/>
      <c r="E53" s="27"/>
      <c r="F53" s="30"/>
      <c r="G53" s="20">
        <f>SUM('RAB GIK UGM'!G745:G787)</f>
        <v>866073600</v>
      </c>
      <c r="H53" s="1223">
        <f t="shared" si="73"/>
        <v>0.60483776914151888</v>
      </c>
      <c r="I53" s="31"/>
      <c r="J53" s="31"/>
      <c r="K53" s="31"/>
      <c r="L53" s="31"/>
      <c r="M53" s="1232"/>
      <c r="N53" s="1232"/>
      <c r="O53" s="1232"/>
      <c r="P53" s="1232"/>
      <c r="Q53" s="1231"/>
      <c r="R53" s="21"/>
      <c r="S53" s="21"/>
      <c r="T53" s="21"/>
      <c r="U53" s="21"/>
      <c r="V53" s="1231"/>
      <c r="W53" s="1231"/>
      <c r="X53" s="1231">
        <f>H53/6</f>
        <v>0.10080629485691982</v>
      </c>
      <c r="Y53" s="1231">
        <f>X53</f>
        <v>0.10080629485691982</v>
      </c>
      <c r="Z53" s="1231">
        <f>Y53</f>
        <v>0.10080629485691982</v>
      </c>
      <c r="AA53" s="21">
        <f>Z53</f>
        <v>0.10080629485691982</v>
      </c>
      <c r="AB53" s="21">
        <f>AA53</f>
        <v>0.10080629485691982</v>
      </c>
      <c r="AC53" s="21">
        <f>AB53</f>
        <v>0.10080629485691982</v>
      </c>
      <c r="AD53" s="21"/>
      <c r="AE53" s="1231"/>
      <c r="AF53" s="1231"/>
      <c r="AG53" s="1231"/>
      <c r="AH53" s="1231"/>
      <c r="AI53" s="1231"/>
      <c r="AJ53" s="21"/>
      <c r="AK53" s="21"/>
      <c r="AL53" s="21"/>
      <c r="AM53" s="21"/>
      <c r="AN53" s="1231"/>
      <c r="AO53" s="1231"/>
      <c r="AP53" s="1231"/>
      <c r="AQ53" s="1231"/>
      <c r="AR53" s="1231"/>
      <c r="AS53" s="21"/>
      <c r="AT53" s="21"/>
      <c r="AU53" s="21"/>
      <c r="AV53" s="21"/>
      <c r="AW53" s="1231"/>
      <c r="AX53" s="1231"/>
      <c r="AY53" s="1231"/>
      <c r="AZ53" s="1231"/>
      <c r="BA53" s="1231"/>
      <c r="BB53" s="21"/>
      <c r="BC53" s="21"/>
      <c r="BD53" s="21"/>
      <c r="BE53" s="21"/>
      <c r="BF53" s="1231"/>
      <c r="BG53" s="1231"/>
      <c r="BH53" s="1231"/>
      <c r="BI53" s="22"/>
      <c r="BJ53" s="1540"/>
      <c r="BL53" s="23">
        <f t="shared" si="0"/>
        <v>0</v>
      </c>
    </row>
    <row r="54" spans="1:64">
      <c r="A54" s="29"/>
      <c r="B54" s="25"/>
      <c r="C54" s="26" t="str">
        <f>'RAB GIK UGM'!C788</f>
        <v>PROYEKTOR</v>
      </c>
      <c r="D54" s="27"/>
      <c r="E54" s="27"/>
      <c r="F54" s="30"/>
      <c r="G54" s="20">
        <f>SUM('RAB GIK UGM'!G789:G850)</f>
        <v>11409692450.25</v>
      </c>
      <c r="H54" s="1223">
        <f t="shared" si="73"/>
        <v>7.9681598979579107</v>
      </c>
      <c r="I54" s="31"/>
      <c r="J54" s="31"/>
      <c r="K54" s="31"/>
      <c r="L54" s="31"/>
      <c r="M54" s="1232"/>
      <c r="N54" s="1232"/>
      <c r="O54" s="1232"/>
      <c r="P54" s="1232"/>
      <c r="Q54" s="1231"/>
      <c r="R54" s="21"/>
      <c r="S54" s="21"/>
      <c r="T54" s="21"/>
      <c r="U54" s="21"/>
      <c r="V54" s="1231"/>
      <c r="W54" s="1231"/>
      <c r="X54" s="1231"/>
      <c r="Y54" s="1231"/>
      <c r="Z54" s="1231"/>
      <c r="AA54" s="21"/>
      <c r="AB54" s="21"/>
      <c r="AC54" s="21">
        <f>H54/9</f>
        <v>0.88535109977310122</v>
      </c>
      <c r="AD54" s="21">
        <f>AC54</f>
        <v>0.88535109977310122</v>
      </c>
      <c r="AE54" s="1231">
        <f>AD54</f>
        <v>0.88535109977310122</v>
      </c>
      <c r="AF54" s="1231">
        <f t="shared" ref="AF54:AI54" si="79">AE54</f>
        <v>0.88535109977310122</v>
      </c>
      <c r="AG54" s="1231">
        <f t="shared" si="79"/>
        <v>0.88535109977310122</v>
      </c>
      <c r="AH54" s="1231">
        <f t="shared" si="79"/>
        <v>0.88535109977310122</v>
      </c>
      <c r="AI54" s="1231">
        <f t="shared" si="79"/>
        <v>0.88535109977310122</v>
      </c>
      <c r="AJ54" s="21">
        <f>AI54</f>
        <v>0.88535109977310122</v>
      </c>
      <c r="AK54" s="21">
        <f>AJ54</f>
        <v>0.88535109977310122</v>
      </c>
      <c r="AL54" s="21"/>
      <c r="AM54" s="21"/>
      <c r="AN54" s="1231"/>
      <c r="AO54" s="1231"/>
      <c r="AP54" s="1231"/>
      <c r="AQ54" s="1231"/>
      <c r="AR54" s="1231"/>
      <c r="AS54" s="21"/>
      <c r="AT54" s="21"/>
      <c r="AU54" s="21"/>
      <c r="AV54" s="21"/>
      <c r="AW54" s="1231"/>
      <c r="AX54" s="1231"/>
      <c r="AY54" s="1231"/>
      <c r="AZ54" s="1231"/>
      <c r="BA54" s="1231"/>
      <c r="BB54" s="21"/>
      <c r="BC54" s="21"/>
      <c r="BD54" s="21"/>
      <c r="BE54" s="21"/>
      <c r="BF54" s="1231"/>
      <c r="BG54" s="1231"/>
      <c r="BH54" s="1231"/>
      <c r="BI54" s="22"/>
      <c r="BJ54" s="1540"/>
      <c r="BL54" s="23">
        <f t="shared" si="0"/>
        <v>0</v>
      </c>
    </row>
    <row r="55" spans="1:64">
      <c r="A55" s="29"/>
      <c r="B55" s="25"/>
      <c r="C55" s="1238" t="str">
        <f>'RAB GIK UGM'!C851</f>
        <v>SPECIAL LIGHTING DAN PROFESSIONAL SOUND SYSTEM</v>
      </c>
      <c r="D55" s="27"/>
      <c r="E55" s="27"/>
      <c r="F55" s="30"/>
      <c r="G55" s="20"/>
      <c r="H55" s="1223">
        <f t="shared" si="73"/>
        <v>0</v>
      </c>
      <c r="I55" s="31"/>
      <c r="J55" s="31"/>
      <c r="K55" s="31"/>
      <c r="L55" s="31"/>
      <c r="M55" s="1232"/>
      <c r="N55" s="1232"/>
      <c r="O55" s="1232"/>
      <c r="P55" s="1232"/>
      <c r="Q55" s="1231"/>
      <c r="R55" s="21"/>
      <c r="S55" s="21"/>
      <c r="T55" s="21"/>
      <c r="U55" s="21"/>
      <c r="V55" s="1231"/>
      <c r="W55" s="1231"/>
      <c r="X55" s="1231"/>
      <c r="Y55" s="1231"/>
      <c r="Z55" s="1231"/>
      <c r="AA55" s="21"/>
      <c r="AB55" s="21"/>
      <c r="AC55" s="21"/>
      <c r="AD55" s="21"/>
      <c r="AE55" s="1231"/>
      <c r="AF55" s="1231"/>
      <c r="AG55" s="1231"/>
      <c r="AH55" s="1231"/>
      <c r="AI55" s="1231"/>
      <c r="AJ55" s="21"/>
      <c r="AK55" s="21"/>
      <c r="AL55" s="21"/>
      <c r="AM55" s="21"/>
      <c r="AN55" s="1231"/>
      <c r="AO55" s="1231"/>
      <c r="AP55" s="1231"/>
      <c r="AQ55" s="1231"/>
      <c r="AR55" s="1231"/>
      <c r="AS55" s="21"/>
      <c r="AT55" s="21"/>
      <c r="AU55" s="21"/>
      <c r="AV55" s="21"/>
      <c r="AW55" s="1231"/>
      <c r="AX55" s="1231"/>
      <c r="AY55" s="1231"/>
      <c r="AZ55" s="1231"/>
      <c r="BA55" s="1231"/>
      <c r="BB55" s="21"/>
      <c r="BC55" s="21"/>
      <c r="BD55" s="21"/>
      <c r="BE55" s="21"/>
      <c r="BF55" s="1231"/>
      <c r="BG55" s="1231"/>
      <c r="BH55" s="1231"/>
      <c r="BI55" s="22"/>
      <c r="BJ55" s="1540"/>
      <c r="BL55" s="23">
        <f t="shared" si="0"/>
        <v>0</v>
      </c>
    </row>
    <row r="56" spans="1:64">
      <c r="A56" s="29"/>
      <c r="B56" s="25"/>
      <c r="C56" s="26" t="str">
        <f>'RAB GIK UGM'!C852</f>
        <v>SPECIAL LIGHTING SPORT HALL</v>
      </c>
      <c r="D56" s="27"/>
      <c r="E56" s="27"/>
      <c r="F56" s="30"/>
      <c r="G56" s="20">
        <f>SUM('RAB GIK UGM'!G854:G864)</f>
        <v>1684054788</v>
      </c>
      <c r="H56" s="1223">
        <f t="shared" si="73"/>
        <v>1.176089354398995</v>
      </c>
      <c r="I56" s="31"/>
      <c r="J56" s="31"/>
      <c r="K56" s="31"/>
      <c r="L56" s="31"/>
      <c r="M56" s="1232"/>
      <c r="N56" s="1232"/>
      <c r="O56" s="1232"/>
      <c r="P56" s="1232"/>
      <c r="Q56" s="1231"/>
      <c r="R56" s="21"/>
      <c r="S56" s="21"/>
      <c r="T56" s="21"/>
      <c r="U56" s="21"/>
      <c r="V56" s="1231"/>
      <c r="W56" s="1231"/>
      <c r="X56" s="1231">
        <f t="shared" ref="X56:X57" si="80">H56/6</f>
        <v>0.1960148923998325</v>
      </c>
      <c r="Y56" s="1231">
        <f t="shared" ref="Y56:AC56" si="81">X56</f>
        <v>0.1960148923998325</v>
      </c>
      <c r="Z56" s="1231">
        <f t="shared" si="81"/>
        <v>0.1960148923998325</v>
      </c>
      <c r="AA56" s="21">
        <f t="shared" si="81"/>
        <v>0.1960148923998325</v>
      </c>
      <c r="AB56" s="21">
        <f t="shared" si="81"/>
        <v>0.1960148923998325</v>
      </c>
      <c r="AC56" s="21">
        <f t="shared" si="81"/>
        <v>0.1960148923998325</v>
      </c>
      <c r="AD56" s="21"/>
      <c r="AE56" s="1231"/>
      <c r="AF56" s="1231"/>
      <c r="AG56" s="1231"/>
      <c r="AH56" s="1231"/>
      <c r="AI56" s="1231"/>
      <c r="AJ56" s="21"/>
      <c r="AK56" s="21"/>
      <c r="AL56" s="21"/>
      <c r="AM56" s="21"/>
      <c r="AN56" s="1231"/>
      <c r="AO56" s="1231"/>
      <c r="AP56" s="1231"/>
      <c r="AQ56" s="1231"/>
      <c r="AR56" s="1231"/>
      <c r="AS56" s="21"/>
      <c r="AT56" s="21"/>
      <c r="AU56" s="21"/>
      <c r="AV56" s="21"/>
      <c r="AW56" s="1231"/>
      <c r="AX56" s="1231"/>
      <c r="AY56" s="1231"/>
      <c r="AZ56" s="1231"/>
      <c r="BA56" s="1231"/>
      <c r="BB56" s="21"/>
      <c r="BC56" s="21"/>
      <c r="BD56" s="21"/>
      <c r="BE56" s="21"/>
      <c r="BF56" s="1231"/>
      <c r="BG56" s="1231"/>
      <c r="BH56" s="1231"/>
      <c r="BI56" s="22"/>
      <c r="BJ56" s="1540"/>
      <c r="BL56" s="23">
        <f t="shared" si="0"/>
        <v>0</v>
      </c>
    </row>
    <row r="57" spans="1:64">
      <c r="A57" s="29"/>
      <c r="B57" s="25"/>
      <c r="C57" s="26" t="str">
        <f>'RAB GIK UGM'!C865</f>
        <v>SOUND SYSTEM AUDITORIUM BESAR</v>
      </c>
      <c r="D57" s="27"/>
      <c r="E57" s="27"/>
      <c r="F57" s="30"/>
      <c r="G57" s="20">
        <f>SUM('RAB GIK UGM'!G866:G891)</f>
        <v>4012508808</v>
      </c>
      <c r="H57" s="1223">
        <f t="shared" si="73"/>
        <v>2.8022062744914691</v>
      </c>
      <c r="I57" s="31"/>
      <c r="J57" s="31"/>
      <c r="K57" s="31"/>
      <c r="L57" s="31"/>
      <c r="M57" s="1232"/>
      <c r="N57" s="1232"/>
      <c r="O57" s="1232"/>
      <c r="P57" s="1232"/>
      <c r="Q57" s="1231"/>
      <c r="R57" s="21"/>
      <c r="S57" s="21"/>
      <c r="T57" s="21"/>
      <c r="U57" s="21"/>
      <c r="V57" s="1231"/>
      <c r="W57" s="1231"/>
      <c r="X57" s="1231">
        <f t="shared" si="80"/>
        <v>0.46703437908191153</v>
      </c>
      <c r="Y57" s="1231">
        <f t="shared" ref="Y57:AC57" si="82">X57</f>
        <v>0.46703437908191153</v>
      </c>
      <c r="Z57" s="1231">
        <f t="shared" si="82"/>
        <v>0.46703437908191153</v>
      </c>
      <c r="AA57" s="21">
        <f t="shared" si="82"/>
        <v>0.46703437908191153</v>
      </c>
      <c r="AB57" s="21">
        <f t="shared" si="82"/>
        <v>0.46703437908191153</v>
      </c>
      <c r="AC57" s="21">
        <f t="shared" si="82"/>
        <v>0.46703437908191153</v>
      </c>
      <c r="AD57" s="21"/>
      <c r="AE57" s="1231"/>
      <c r="AF57" s="1231"/>
      <c r="AG57" s="1231"/>
      <c r="AH57" s="1231"/>
      <c r="AI57" s="1231"/>
      <c r="AJ57" s="21"/>
      <c r="AK57" s="21"/>
      <c r="AL57" s="21"/>
      <c r="AM57" s="21"/>
      <c r="AN57" s="1231"/>
      <c r="AO57" s="1231"/>
      <c r="AP57" s="1231"/>
      <c r="AQ57" s="1231"/>
      <c r="AR57" s="1231"/>
      <c r="AS57" s="21"/>
      <c r="AT57" s="21"/>
      <c r="AU57" s="21"/>
      <c r="AV57" s="21"/>
      <c r="AW57" s="1231"/>
      <c r="AX57" s="1231"/>
      <c r="AY57" s="1231"/>
      <c r="AZ57" s="1231"/>
      <c r="BA57" s="1231"/>
      <c r="BB57" s="21"/>
      <c r="BC57" s="21"/>
      <c r="BD57" s="21"/>
      <c r="BE57" s="21"/>
      <c r="BF57" s="1231"/>
      <c r="BG57" s="1231"/>
      <c r="BH57" s="1231"/>
      <c r="BI57" s="22"/>
      <c r="BJ57" s="1540"/>
      <c r="BL57" s="23">
        <f t="shared" si="0"/>
        <v>0</v>
      </c>
    </row>
    <row r="58" spans="1:64">
      <c r="A58" s="29"/>
      <c r="B58" s="25"/>
      <c r="C58" s="26" t="str">
        <f>'RAB GIK UGM'!C892</f>
        <v>STASIUN PENGISIAN KENDARAAN LISTRIK UMUM (SPKLU)</v>
      </c>
      <c r="D58" s="27"/>
      <c r="E58" s="27"/>
      <c r="F58" s="30"/>
      <c r="G58" s="20">
        <f>SUM('RAB GIK UGM'!G893:G896)</f>
        <v>18189558470.742859</v>
      </c>
      <c r="H58" s="1223">
        <f t="shared" si="73"/>
        <v>12.702998875746044</v>
      </c>
      <c r="I58" s="31"/>
      <c r="J58" s="31"/>
      <c r="K58" s="31"/>
      <c r="L58" s="31"/>
      <c r="M58" s="1232"/>
      <c r="N58" s="1232"/>
      <c r="O58" s="1232"/>
      <c r="P58" s="1232"/>
      <c r="Q58" s="1231"/>
      <c r="R58" s="21"/>
      <c r="S58" s="21"/>
      <c r="T58" s="21"/>
      <c r="U58" s="21"/>
      <c r="V58" s="1231"/>
      <c r="W58" s="1231"/>
      <c r="X58" s="1231"/>
      <c r="Y58" s="1231"/>
      <c r="Z58" s="1231"/>
      <c r="AA58" s="21"/>
      <c r="AB58" s="21"/>
      <c r="AC58" s="21"/>
      <c r="AD58" s="21">
        <f>H58/15</f>
        <v>0.84686659171640288</v>
      </c>
      <c r="AE58" s="1231">
        <f>AD58</f>
        <v>0.84686659171640288</v>
      </c>
      <c r="AF58" s="1231">
        <f t="shared" ref="AF58:AI58" si="83">AE58</f>
        <v>0.84686659171640288</v>
      </c>
      <c r="AG58" s="1231">
        <f t="shared" si="83"/>
        <v>0.84686659171640288</v>
      </c>
      <c r="AH58" s="1231">
        <f t="shared" si="83"/>
        <v>0.84686659171640288</v>
      </c>
      <c r="AI58" s="1231">
        <f t="shared" si="83"/>
        <v>0.84686659171640288</v>
      </c>
      <c r="AJ58" s="21">
        <f>AI58</f>
        <v>0.84686659171640288</v>
      </c>
      <c r="AK58" s="21">
        <f>AJ58</f>
        <v>0.84686659171640288</v>
      </c>
      <c r="AL58" s="21">
        <f>AK58</f>
        <v>0.84686659171640288</v>
      </c>
      <c r="AM58" s="21">
        <f>AL58</f>
        <v>0.84686659171640288</v>
      </c>
      <c r="AN58" s="1231">
        <f t="shared" ref="AN58:AR58" si="84">AM58</f>
        <v>0.84686659171640288</v>
      </c>
      <c r="AO58" s="1231">
        <f t="shared" si="84"/>
        <v>0.84686659171640288</v>
      </c>
      <c r="AP58" s="1231">
        <f t="shared" si="84"/>
        <v>0.84686659171640288</v>
      </c>
      <c r="AQ58" s="1231">
        <f t="shared" si="84"/>
        <v>0.84686659171640288</v>
      </c>
      <c r="AR58" s="1231">
        <f t="shared" si="84"/>
        <v>0.84686659171640288</v>
      </c>
      <c r="AS58" s="21"/>
      <c r="AT58" s="21"/>
      <c r="AU58" s="21"/>
      <c r="AV58" s="21"/>
      <c r="AW58" s="1231"/>
      <c r="AX58" s="1231"/>
      <c r="AY58" s="1231"/>
      <c r="AZ58" s="1231"/>
      <c r="BA58" s="1231"/>
      <c r="BB58" s="21"/>
      <c r="BC58" s="21"/>
      <c r="BD58" s="21"/>
      <c r="BE58" s="21"/>
      <c r="BF58" s="1231"/>
      <c r="BG58" s="1231"/>
      <c r="BH58" s="1231"/>
      <c r="BI58" s="22"/>
      <c r="BJ58" s="1540"/>
      <c r="BL58" s="23">
        <f t="shared" si="0"/>
        <v>0</v>
      </c>
    </row>
    <row r="59" spans="1:64">
      <c r="A59" s="29"/>
      <c r="B59" s="25"/>
      <c r="C59" s="26" t="str">
        <f>'RAB GIK UGM'!C897</f>
        <v>TV INTYERACTIVE RUANG KELAS ZONA C</v>
      </c>
      <c r="D59" s="27"/>
      <c r="E59" s="27"/>
      <c r="F59" s="30"/>
      <c r="G59" s="20">
        <f>SUM('RAB GIK UGM'!G898:G903)</f>
        <v>16548714000</v>
      </c>
      <c r="H59" s="1223">
        <f t="shared" si="73"/>
        <v>11.55708620828648</v>
      </c>
      <c r="I59" s="31"/>
      <c r="J59" s="31"/>
      <c r="K59" s="31"/>
      <c r="L59" s="31"/>
      <c r="M59" s="1232"/>
      <c r="N59" s="1232"/>
      <c r="O59" s="1232"/>
      <c r="P59" s="1232"/>
      <c r="Q59" s="1231"/>
      <c r="R59" s="21"/>
      <c r="S59" s="21"/>
      <c r="T59" s="21"/>
      <c r="U59" s="21"/>
      <c r="V59" s="1231"/>
      <c r="W59" s="1231"/>
      <c r="X59" s="1231"/>
      <c r="Y59" s="1231"/>
      <c r="Z59" s="1231"/>
      <c r="AA59" s="21"/>
      <c r="AB59" s="21"/>
      <c r="AC59" s="21"/>
      <c r="AD59" s="21"/>
      <c r="AE59" s="1231"/>
      <c r="AF59" s="1231"/>
      <c r="AG59" s="1231"/>
      <c r="AH59" s="1231"/>
      <c r="AI59" s="1231"/>
      <c r="AJ59" s="21"/>
      <c r="AK59" s="21"/>
      <c r="AL59" s="21"/>
      <c r="AM59" s="21"/>
      <c r="AN59" s="1231"/>
      <c r="AO59" s="1231"/>
      <c r="AP59" s="1231"/>
      <c r="AQ59" s="1231"/>
      <c r="AR59" s="1231"/>
      <c r="AS59" s="21">
        <f>H59/15</f>
        <v>0.77047241388576526</v>
      </c>
      <c r="AT59" s="21">
        <f t="shared" ref="AT59:BE59" si="85">AS59</f>
        <v>0.77047241388576526</v>
      </c>
      <c r="AU59" s="21">
        <f t="shared" si="85"/>
        <v>0.77047241388576526</v>
      </c>
      <c r="AV59" s="21">
        <f t="shared" si="85"/>
        <v>0.77047241388576526</v>
      </c>
      <c r="AW59" s="1231">
        <f t="shared" si="85"/>
        <v>0.77047241388576526</v>
      </c>
      <c r="AX59" s="1231">
        <f t="shared" si="85"/>
        <v>0.77047241388576526</v>
      </c>
      <c r="AY59" s="1231">
        <f t="shared" si="85"/>
        <v>0.77047241388576526</v>
      </c>
      <c r="AZ59" s="1231">
        <f t="shared" si="85"/>
        <v>0.77047241388576526</v>
      </c>
      <c r="BA59" s="1231">
        <f t="shared" si="85"/>
        <v>0.77047241388576526</v>
      </c>
      <c r="BB59" s="21">
        <f t="shared" si="85"/>
        <v>0.77047241388576526</v>
      </c>
      <c r="BC59" s="21">
        <f t="shared" si="85"/>
        <v>0.77047241388576526</v>
      </c>
      <c r="BD59" s="21">
        <f t="shared" si="85"/>
        <v>0.77047241388576526</v>
      </c>
      <c r="BE59" s="21">
        <f t="shared" si="85"/>
        <v>0.77047241388576526</v>
      </c>
      <c r="BF59" s="1231">
        <f>BE59</f>
        <v>0.77047241388576526</v>
      </c>
      <c r="BG59" s="1231">
        <f>BF59</f>
        <v>0.77047241388576526</v>
      </c>
      <c r="BH59" s="1231"/>
      <c r="BI59" s="22"/>
      <c r="BJ59" s="1540"/>
      <c r="BL59" s="23">
        <f t="shared" si="0"/>
        <v>0</v>
      </c>
    </row>
    <row r="60" spans="1:64">
      <c r="A60" s="29"/>
      <c r="B60" s="25"/>
      <c r="C60" s="1238" t="str">
        <f>'RAB GIK UGM'!C903</f>
        <v>PEKERJAAN MEKANIKAL DAN PLAMBING</v>
      </c>
      <c r="D60" s="27"/>
      <c r="E60" s="27"/>
      <c r="F60" s="30"/>
      <c r="G60" s="20"/>
      <c r="H60" s="1223">
        <f t="shared" si="73"/>
        <v>0</v>
      </c>
      <c r="I60" s="31"/>
      <c r="J60" s="31"/>
      <c r="K60" s="31"/>
      <c r="L60" s="31"/>
      <c r="M60" s="1232"/>
      <c r="N60" s="1232"/>
      <c r="O60" s="1232"/>
      <c r="P60" s="1232"/>
      <c r="Q60" s="1231"/>
      <c r="R60" s="21"/>
      <c r="S60" s="21"/>
      <c r="T60" s="21"/>
      <c r="U60" s="21"/>
      <c r="V60" s="1231"/>
      <c r="W60" s="1231"/>
      <c r="X60" s="1231"/>
      <c r="Y60" s="1231"/>
      <c r="Z60" s="1231"/>
      <c r="AA60" s="21"/>
      <c r="AB60" s="21"/>
      <c r="AC60" s="21"/>
      <c r="AD60" s="21"/>
      <c r="AE60" s="1231"/>
      <c r="AF60" s="1231"/>
      <c r="AG60" s="1231"/>
      <c r="AH60" s="1231"/>
      <c r="AI60" s="1231"/>
      <c r="AJ60" s="21"/>
      <c r="AK60" s="21"/>
      <c r="AL60" s="21"/>
      <c r="AM60" s="21"/>
      <c r="AN60" s="1231"/>
      <c r="AO60" s="1231"/>
      <c r="AP60" s="1231"/>
      <c r="AQ60" s="1231"/>
      <c r="AR60" s="1231"/>
      <c r="AS60" s="21"/>
      <c r="AT60" s="21"/>
      <c r="AU60" s="21"/>
      <c r="AV60" s="21"/>
      <c r="AW60" s="1231"/>
      <c r="AX60" s="1231"/>
      <c r="AY60" s="1231"/>
      <c r="AZ60" s="1231"/>
      <c r="BA60" s="1231"/>
      <c r="BB60" s="21"/>
      <c r="BC60" s="21"/>
      <c r="BD60" s="21"/>
      <c r="BE60" s="21"/>
      <c r="BF60" s="1231"/>
      <c r="BG60" s="1231"/>
      <c r="BH60" s="1231"/>
      <c r="BI60" s="22"/>
      <c r="BJ60" s="1540"/>
      <c r="BL60" s="23">
        <f t="shared" si="0"/>
        <v>0</v>
      </c>
    </row>
    <row r="61" spans="1:64">
      <c r="A61" s="29"/>
      <c r="B61" s="25"/>
      <c r="C61" s="26" t="str">
        <f>'RAB GIK UGM'!C904</f>
        <v>DATA CENTER EKS BNI</v>
      </c>
      <c r="D61" s="27"/>
      <c r="E61" s="27"/>
      <c r="F61" s="30"/>
      <c r="G61" s="20">
        <f>SUM('RAB GIK UGM'!G907:G949)</f>
        <v>7413695365</v>
      </c>
      <c r="H61" s="1223">
        <f t="shared" si="73"/>
        <v>5.1774848761830619</v>
      </c>
      <c r="I61" s="31"/>
      <c r="J61" s="31"/>
      <c r="K61" s="31"/>
      <c r="L61" s="31"/>
      <c r="M61" s="1232"/>
      <c r="N61" s="1232"/>
      <c r="O61" s="1232"/>
      <c r="P61" s="1232"/>
      <c r="Q61" s="1231"/>
      <c r="R61" s="21"/>
      <c r="S61" s="21"/>
      <c r="T61" s="21"/>
      <c r="U61" s="21"/>
      <c r="V61" s="1231"/>
      <c r="W61" s="1231"/>
      <c r="X61" s="1231"/>
      <c r="Y61" s="1231"/>
      <c r="Z61" s="1231"/>
      <c r="AA61" s="21"/>
      <c r="AB61" s="21"/>
      <c r="AC61" s="21"/>
      <c r="AD61" s="21"/>
      <c r="AE61" s="1231"/>
      <c r="AF61" s="1231"/>
      <c r="AG61" s="1231"/>
      <c r="AH61" s="1231"/>
      <c r="AI61" s="1231"/>
      <c r="AJ61" s="21"/>
      <c r="AK61" s="21"/>
      <c r="AL61" s="21">
        <f>H61/6</f>
        <v>0.86291414603051031</v>
      </c>
      <c r="AM61" s="21">
        <f>AL61</f>
        <v>0.86291414603051031</v>
      </c>
      <c r="AN61" s="1231">
        <f>AM61</f>
        <v>0.86291414603051031</v>
      </c>
      <c r="AO61" s="1231">
        <f>AN61</f>
        <v>0.86291414603051031</v>
      </c>
      <c r="AP61" s="1231">
        <f>AO61</f>
        <v>0.86291414603051031</v>
      </c>
      <c r="AQ61" s="1231">
        <f>AP61</f>
        <v>0.86291414603051031</v>
      </c>
      <c r="AR61" s="1231"/>
      <c r="AS61" s="21"/>
      <c r="AT61" s="21"/>
      <c r="AU61" s="21"/>
      <c r="AV61" s="21"/>
      <c r="AW61" s="1231"/>
      <c r="AX61" s="1231"/>
      <c r="AY61" s="1231"/>
      <c r="AZ61" s="1231"/>
      <c r="BA61" s="1231"/>
      <c r="BB61" s="21"/>
      <c r="BC61" s="21"/>
      <c r="BD61" s="21"/>
      <c r="BE61" s="21"/>
      <c r="BF61" s="1231"/>
      <c r="BG61" s="1231"/>
      <c r="BH61" s="1231"/>
      <c r="BI61" s="22">
        <v>0.25</v>
      </c>
      <c r="BJ61" s="1540"/>
      <c r="BL61" s="23">
        <f t="shared" si="0"/>
        <v>0</v>
      </c>
    </row>
    <row r="62" spans="1:64">
      <c r="A62" s="29"/>
      <c r="B62" s="25"/>
      <c r="C62" s="26" t="str">
        <f>'RAB GIK UGM'!C950</f>
        <v>PLAMBING LANTAI ATAP</v>
      </c>
      <c r="D62" s="27"/>
      <c r="E62" s="27"/>
      <c r="F62" s="30"/>
      <c r="G62" s="20">
        <f>SUM('RAB GIK UGM'!G952:G1024)</f>
        <v>2027849911.28</v>
      </c>
      <c r="H62" s="1223">
        <f t="shared" si="73"/>
        <v>1.416184740526004</v>
      </c>
      <c r="I62" s="31"/>
      <c r="J62" s="31"/>
      <c r="K62" s="31"/>
      <c r="L62" s="31"/>
      <c r="M62" s="1232"/>
      <c r="N62" s="1232"/>
      <c r="O62" s="1232"/>
      <c r="P62" s="1232"/>
      <c r="Q62" s="1231"/>
      <c r="R62" s="21"/>
      <c r="S62" s="21"/>
      <c r="T62" s="21"/>
      <c r="U62" s="21"/>
      <c r="V62" s="1231"/>
      <c r="W62" s="1231"/>
      <c r="X62" s="1231"/>
      <c r="Y62" s="1231"/>
      <c r="Z62" s="1231"/>
      <c r="AA62" s="21"/>
      <c r="AB62" s="21"/>
      <c r="AC62" s="21"/>
      <c r="AD62" s="21"/>
      <c r="AE62" s="1231"/>
      <c r="AF62" s="1231"/>
      <c r="AG62" s="1231"/>
      <c r="AH62" s="1231"/>
      <c r="AI62" s="1231"/>
      <c r="AJ62" s="21"/>
      <c r="AK62" s="21"/>
      <c r="AL62" s="21"/>
      <c r="AM62" s="21"/>
      <c r="AN62" s="1231"/>
      <c r="AO62" s="1231"/>
      <c r="AP62" s="1231">
        <f>H62/5</f>
        <v>0.28323694810520078</v>
      </c>
      <c r="AQ62" s="1231">
        <f>AP62</f>
        <v>0.28323694810520078</v>
      </c>
      <c r="AR62" s="1231">
        <f>AQ62</f>
        <v>0.28323694810520078</v>
      </c>
      <c r="AS62" s="21">
        <f>AR62</f>
        <v>0.28323694810520078</v>
      </c>
      <c r="AT62" s="21">
        <f>AS62</f>
        <v>0.28323694810520078</v>
      </c>
      <c r="AU62" s="21"/>
      <c r="AV62" s="21"/>
      <c r="AW62" s="1231"/>
      <c r="AX62" s="1231"/>
      <c r="AY62" s="1231"/>
      <c r="AZ62" s="1231"/>
      <c r="BA62" s="1231"/>
      <c r="BB62" s="21"/>
      <c r="BC62" s="21"/>
      <c r="BD62" s="21"/>
      <c r="BE62" s="21"/>
      <c r="BF62" s="1231"/>
      <c r="BG62" s="1231"/>
      <c r="BH62" s="1231"/>
      <c r="BI62" s="22"/>
      <c r="BJ62" s="1540"/>
      <c r="BL62" s="23">
        <f t="shared" si="0"/>
        <v>0</v>
      </c>
    </row>
    <row r="63" spans="1:64">
      <c r="A63" s="29"/>
      <c r="B63" s="25"/>
      <c r="C63" s="26" t="str">
        <f>'RAB GIK UGM'!C1025</f>
        <v>PENGADAAN LIFT</v>
      </c>
      <c r="D63" s="27"/>
      <c r="E63" s="27"/>
      <c r="F63" s="30"/>
      <c r="G63" s="20">
        <f>SUM('RAB GIK UGM'!G1027:G1085)</f>
        <v>4909400805.7299986</v>
      </c>
      <c r="H63" s="1223">
        <f t="shared" si="73"/>
        <v>3.4285666150767184</v>
      </c>
      <c r="I63" s="31"/>
      <c r="J63" s="31"/>
      <c r="K63" s="31"/>
      <c r="L63" s="31"/>
      <c r="M63" s="1232"/>
      <c r="N63" s="1232"/>
      <c r="O63" s="1232"/>
      <c r="P63" s="1232"/>
      <c r="Q63" s="1231"/>
      <c r="R63" s="21"/>
      <c r="S63" s="21"/>
      <c r="T63" s="21"/>
      <c r="U63" s="21"/>
      <c r="V63" s="1231"/>
      <c r="W63" s="1231"/>
      <c r="X63" s="1231"/>
      <c r="Y63" s="1231"/>
      <c r="Z63" s="1231"/>
      <c r="AA63" s="21"/>
      <c r="AB63" s="21"/>
      <c r="AC63" s="21"/>
      <c r="AD63" s="21"/>
      <c r="AE63" s="1231"/>
      <c r="AF63" s="1231"/>
      <c r="AG63" s="1231"/>
      <c r="AH63" s="1231"/>
      <c r="AI63" s="1231"/>
      <c r="AJ63" s="21"/>
      <c r="AK63" s="21"/>
      <c r="AL63" s="21"/>
      <c r="AM63" s="21"/>
      <c r="AN63" s="1231"/>
      <c r="AO63" s="1231"/>
      <c r="AP63" s="1231"/>
      <c r="AQ63" s="1231"/>
      <c r="AR63" s="1231">
        <f>H63/5</f>
        <v>0.68571332301534371</v>
      </c>
      <c r="AS63" s="21">
        <f>AR63</f>
        <v>0.68571332301534371</v>
      </c>
      <c r="AT63" s="21">
        <f>AS63</f>
        <v>0.68571332301534371</v>
      </c>
      <c r="AU63" s="21">
        <f>AT63</f>
        <v>0.68571332301534371</v>
      </c>
      <c r="AV63" s="21">
        <f>AU63</f>
        <v>0.68571332301534371</v>
      </c>
      <c r="AW63" s="1231"/>
      <c r="AX63" s="1231"/>
      <c r="AY63" s="1231"/>
      <c r="AZ63" s="1231"/>
      <c r="BA63" s="1231"/>
      <c r="BB63" s="21"/>
      <c r="BC63" s="21"/>
      <c r="BD63" s="21"/>
      <c r="BE63" s="21"/>
      <c r="BF63" s="1231"/>
      <c r="BG63" s="1231"/>
      <c r="BH63" s="1231"/>
      <c r="BI63" s="22"/>
      <c r="BJ63" s="1540"/>
      <c r="BL63" s="23">
        <f t="shared" si="0"/>
        <v>0</v>
      </c>
    </row>
    <row r="64" spans="1:64">
      <c r="A64" s="29"/>
      <c r="B64" s="25"/>
      <c r="C64" s="26" t="str">
        <f>'RAB GIK UGM'!C1086</f>
        <v>PEMIPAAN AIR BERSIH</v>
      </c>
      <c r="D64" s="27"/>
      <c r="E64" s="27"/>
      <c r="F64" s="30"/>
      <c r="G64" s="20">
        <f>SUM('RAB GIK UGM'!G1087:G1145)</f>
        <v>2453640037.4000006</v>
      </c>
      <c r="H64" s="1223">
        <f t="shared" si="73"/>
        <v>1.7135427826195477</v>
      </c>
      <c r="I64" s="31"/>
      <c r="J64" s="31"/>
      <c r="K64" s="31"/>
      <c r="L64" s="31"/>
      <c r="M64" s="1232"/>
      <c r="N64" s="1232"/>
      <c r="O64" s="1232"/>
      <c r="P64" s="1232"/>
      <c r="Q64" s="1231"/>
      <c r="R64" s="21"/>
      <c r="S64" s="21"/>
      <c r="T64" s="21"/>
      <c r="U64" s="21"/>
      <c r="V64" s="1231"/>
      <c r="W64" s="1231"/>
      <c r="X64" s="1231"/>
      <c r="Y64" s="1231"/>
      <c r="Z64" s="1231"/>
      <c r="AA64" s="21"/>
      <c r="AB64" s="21"/>
      <c r="AC64" s="21"/>
      <c r="AD64" s="21"/>
      <c r="AE64" s="1231"/>
      <c r="AF64" s="1231"/>
      <c r="AG64" s="1231"/>
      <c r="AH64" s="1231"/>
      <c r="AI64" s="1231"/>
      <c r="AJ64" s="21"/>
      <c r="AK64" s="21"/>
      <c r="AL64" s="21"/>
      <c r="AM64" s="21"/>
      <c r="AN64" s="1231"/>
      <c r="AO64" s="1231"/>
      <c r="AP64" s="1231"/>
      <c r="AQ64" s="1231"/>
      <c r="AR64" s="1231"/>
      <c r="AS64" s="21"/>
      <c r="AT64" s="21"/>
      <c r="AU64" s="21">
        <f>H64/5</f>
        <v>0.34270855652390952</v>
      </c>
      <c r="AV64" s="21">
        <f>AU64</f>
        <v>0.34270855652390952</v>
      </c>
      <c r="AW64" s="1231">
        <f>AV64</f>
        <v>0.34270855652390952</v>
      </c>
      <c r="AX64" s="1231">
        <f>AW64</f>
        <v>0.34270855652390952</v>
      </c>
      <c r="AY64" s="1231">
        <f>AX64</f>
        <v>0.34270855652390952</v>
      </c>
      <c r="AZ64" s="1231"/>
      <c r="BA64" s="1231"/>
      <c r="BB64" s="21"/>
      <c r="BC64" s="21"/>
      <c r="BD64" s="21"/>
      <c r="BE64" s="21"/>
      <c r="BF64" s="1231"/>
      <c r="BG64" s="1231"/>
      <c r="BH64" s="1231"/>
      <c r="BI64" s="22"/>
      <c r="BJ64" s="1540"/>
      <c r="BL64" s="23">
        <f t="shared" si="0"/>
        <v>0</v>
      </c>
    </row>
    <row r="65" spans="1:64">
      <c r="A65" s="29"/>
      <c r="B65" s="25"/>
      <c r="C65" s="26" t="str">
        <f>'RAB GIK UGM'!C1146</f>
        <v>INSTALASI GAS</v>
      </c>
      <c r="D65" s="27"/>
      <c r="E65" s="27"/>
      <c r="F65" s="30"/>
      <c r="G65" s="20">
        <f>SUM('RAB GIK UGM'!G1148:G1153)</f>
        <v>1703317671.97</v>
      </c>
      <c r="H65" s="1223">
        <f t="shared" si="73"/>
        <v>1.1895419290619875</v>
      </c>
      <c r="I65" s="31"/>
      <c r="J65" s="31"/>
      <c r="K65" s="31"/>
      <c r="L65" s="31"/>
      <c r="M65" s="1232"/>
      <c r="N65" s="1232"/>
      <c r="O65" s="1232"/>
      <c r="P65" s="1232"/>
      <c r="Q65" s="1231"/>
      <c r="R65" s="21"/>
      <c r="S65" s="21"/>
      <c r="T65" s="21"/>
      <c r="U65" s="21"/>
      <c r="V65" s="1231"/>
      <c r="W65" s="1231"/>
      <c r="X65" s="1231"/>
      <c r="Y65" s="1231"/>
      <c r="Z65" s="1231"/>
      <c r="AA65" s="21"/>
      <c r="AB65" s="21"/>
      <c r="AC65" s="21"/>
      <c r="AD65" s="21"/>
      <c r="AE65" s="1231"/>
      <c r="AF65" s="1231"/>
      <c r="AG65" s="1231"/>
      <c r="AH65" s="1231"/>
      <c r="AI65" s="1231"/>
      <c r="AJ65" s="21"/>
      <c r="AK65" s="21"/>
      <c r="AL65" s="21"/>
      <c r="AM65" s="21"/>
      <c r="AN65" s="1231"/>
      <c r="AO65" s="1231"/>
      <c r="AP65" s="1231"/>
      <c r="AQ65" s="1231"/>
      <c r="AR65" s="1231"/>
      <c r="AS65" s="21"/>
      <c r="AT65" s="21"/>
      <c r="AU65" s="21"/>
      <c r="AV65" s="21"/>
      <c r="AW65" s="1231">
        <f>H65/5</f>
        <v>0.23790838581239751</v>
      </c>
      <c r="AX65" s="1231">
        <f>AW65</f>
        <v>0.23790838581239751</v>
      </c>
      <c r="AY65" s="1231">
        <f>AX65</f>
        <v>0.23790838581239751</v>
      </c>
      <c r="AZ65" s="1231">
        <f>AY65</f>
        <v>0.23790838581239751</v>
      </c>
      <c r="BA65" s="1231">
        <f>AZ65</f>
        <v>0.23790838581239751</v>
      </c>
      <c r="BB65" s="21"/>
      <c r="BC65" s="21"/>
      <c r="BD65" s="21"/>
      <c r="BE65" s="21"/>
      <c r="BF65" s="1231"/>
      <c r="BG65" s="1231"/>
      <c r="BH65" s="1231"/>
      <c r="BI65" s="22"/>
      <c r="BJ65" s="1540"/>
      <c r="BL65" s="23">
        <f t="shared" si="0"/>
        <v>0</v>
      </c>
    </row>
    <row r="66" spans="1:64">
      <c r="A66" s="29"/>
      <c r="B66" s="25"/>
      <c r="C66" s="1238" t="str">
        <f>'RAB GIK UGM'!C1154</f>
        <v>MATA PEMBAYARAN LAINNYA</v>
      </c>
      <c r="D66" s="27"/>
      <c r="E66" s="27"/>
      <c r="F66" s="30"/>
      <c r="G66" s="20"/>
      <c r="H66" s="1223">
        <f t="shared" si="73"/>
        <v>0</v>
      </c>
      <c r="I66" s="31"/>
      <c r="J66" s="31"/>
      <c r="K66" s="31"/>
      <c r="L66" s="31"/>
      <c r="M66" s="1232"/>
      <c r="N66" s="1232"/>
      <c r="O66" s="1232"/>
      <c r="P66" s="1232"/>
      <c r="Q66" s="1231"/>
      <c r="R66" s="21"/>
      <c r="S66" s="21"/>
      <c r="T66" s="21"/>
      <c r="U66" s="21"/>
      <c r="V66" s="1231"/>
      <c r="W66" s="1231"/>
      <c r="X66" s="1231"/>
      <c r="Y66" s="1231"/>
      <c r="Z66" s="1231"/>
      <c r="AA66" s="21"/>
      <c r="AB66" s="21"/>
      <c r="AC66" s="21"/>
      <c r="AD66" s="21"/>
      <c r="AE66" s="1231"/>
      <c r="AF66" s="1231"/>
      <c r="AG66" s="1231"/>
      <c r="AH66" s="1231"/>
      <c r="AI66" s="1231"/>
      <c r="AJ66" s="21"/>
      <c r="AK66" s="21"/>
      <c r="AL66" s="21"/>
      <c r="AM66" s="21"/>
      <c r="AN66" s="1231"/>
      <c r="AO66" s="1231"/>
      <c r="AP66" s="1231"/>
      <c r="AQ66" s="1231"/>
      <c r="AR66" s="1231"/>
      <c r="AS66" s="21"/>
      <c r="AT66" s="21"/>
      <c r="AU66" s="21"/>
      <c r="AV66" s="21"/>
      <c r="AW66" s="1231"/>
      <c r="AX66" s="1231"/>
      <c r="AY66" s="1231"/>
      <c r="AZ66" s="1231"/>
      <c r="BA66" s="1231"/>
      <c r="BB66" s="21"/>
      <c r="BC66" s="21"/>
      <c r="BD66" s="21"/>
      <c r="BE66" s="21"/>
      <c r="BF66" s="1231"/>
      <c r="BG66" s="1231"/>
      <c r="BH66" s="1231"/>
      <c r="BI66" s="22"/>
      <c r="BJ66" s="1540"/>
      <c r="BL66" s="23">
        <f t="shared" si="0"/>
        <v>0</v>
      </c>
    </row>
    <row r="67" spans="1:64">
      <c r="A67" s="29"/>
      <c r="B67" s="25"/>
      <c r="C67" s="1238" t="str">
        <f>'RAB GIK UGM'!C1155</f>
        <v>PEKERJAAN LANSEKAP</v>
      </c>
      <c r="D67" s="27"/>
      <c r="E67" s="27"/>
      <c r="F67" s="30"/>
      <c r="G67" s="20"/>
      <c r="H67" s="1223">
        <f t="shared" si="73"/>
        <v>0</v>
      </c>
      <c r="I67" s="31"/>
      <c r="J67" s="31"/>
      <c r="K67" s="31"/>
      <c r="L67" s="31"/>
      <c r="M67" s="1232"/>
      <c r="N67" s="1232"/>
      <c r="O67" s="1232"/>
      <c r="P67" s="1232"/>
      <c r="Q67" s="1231"/>
      <c r="R67" s="21"/>
      <c r="S67" s="21"/>
      <c r="T67" s="21"/>
      <c r="U67" s="21"/>
      <c r="V67" s="1231"/>
      <c r="W67" s="1231"/>
      <c r="X67" s="1231"/>
      <c r="Y67" s="1231"/>
      <c r="Z67" s="1231"/>
      <c r="AA67" s="21"/>
      <c r="AB67" s="21"/>
      <c r="AC67" s="21"/>
      <c r="AD67" s="21"/>
      <c r="AE67" s="1231"/>
      <c r="AF67" s="1231"/>
      <c r="AG67" s="1231"/>
      <c r="AH67" s="1231"/>
      <c r="AI67" s="1231"/>
      <c r="AJ67" s="21"/>
      <c r="AK67" s="21"/>
      <c r="AL67" s="21"/>
      <c r="AM67" s="21"/>
      <c r="AN67" s="1231"/>
      <c r="AO67" s="1231"/>
      <c r="AP67" s="1231"/>
      <c r="AQ67" s="1231"/>
      <c r="AR67" s="1231"/>
      <c r="AS67" s="21"/>
      <c r="AT67" s="21"/>
      <c r="AU67" s="21"/>
      <c r="AV67" s="21"/>
      <c r="AW67" s="1231"/>
      <c r="AX67" s="1231"/>
      <c r="AY67" s="1231"/>
      <c r="AZ67" s="1231"/>
      <c r="BA67" s="1231"/>
      <c r="BB67" s="21"/>
      <c r="BC67" s="21"/>
      <c r="BD67" s="21"/>
      <c r="BE67" s="21"/>
      <c r="BF67" s="1231"/>
      <c r="BG67" s="1231"/>
      <c r="BH67" s="1231"/>
      <c r="BI67" s="22"/>
      <c r="BJ67" s="1540"/>
      <c r="BL67" s="23">
        <f t="shared" si="0"/>
        <v>0</v>
      </c>
    </row>
    <row r="68" spans="1:64">
      <c r="A68" s="29"/>
      <c r="B68" s="25"/>
      <c r="C68" s="26" t="str">
        <f>'RAB GIK UGM'!C1156</f>
        <v>HARDSCAPE</v>
      </c>
      <c r="D68" s="27"/>
      <c r="E68" s="27"/>
      <c r="F68" s="30"/>
      <c r="G68" s="20">
        <f>SUM('RAB GIK UGM'!G1157:G1178)</f>
        <v>1309167638.96</v>
      </c>
      <c r="H68" s="1223">
        <f t="shared" si="73"/>
        <v>0.91428030386890413</v>
      </c>
      <c r="I68" s="31"/>
      <c r="J68" s="31"/>
      <c r="K68" s="31"/>
      <c r="L68" s="31"/>
      <c r="M68" s="1232"/>
      <c r="N68" s="1232"/>
      <c r="O68" s="1232"/>
      <c r="P68" s="1232"/>
      <c r="Q68" s="1231"/>
      <c r="R68" s="21"/>
      <c r="S68" s="21"/>
      <c r="T68" s="21"/>
      <c r="U68" s="21"/>
      <c r="V68" s="1231"/>
      <c r="W68" s="1231"/>
      <c r="X68" s="1231"/>
      <c r="Y68" s="1231"/>
      <c r="Z68" s="1231"/>
      <c r="AA68" s="21"/>
      <c r="AB68" s="21"/>
      <c r="AC68" s="21"/>
      <c r="AD68" s="21"/>
      <c r="AE68" s="1231"/>
      <c r="AF68" s="1231"/>
      <c r="AG68" s="1231"/>
      <c r="AH68" s="1231"/>
      <c r="AI68" s="1231"/>
      <c r="AJ68" s="21"/>
      <c r="AK68" s="21"/>
      <c r="AL68" s="21"/>
      <c r="AM68" s="21"/>
      <c r="AN68" s="1231"/>
      <c r="AO68" s="1231"/>
      <c r="AP68" s="1231"/>
      <c r="AQ68" s="1231"/>
      <c r="AR68" s="1231"/>
      <c r="AS68" s="21">
        <f t="shared" ref="AS68:AS70" si="86">H68/15</f>
        <v>6.0952020257926939E-2</v>
      </c>
      <c r="AT68" s="21">
        <f t="shared" ref="AT68:BG68" si="87">AS68</f>
        <v>6.0952020257926939E-2</v>
      </c>
      <c r="AU68" s="21">
        <f t="shared" si="87"/>
        <v>6.0952020257926939E-2</v>
      </c>
      <c r="AV68" s="21">
        <f t="shared" si="87"/>
        <v>6.0952020257926939E-2</v>
      </c>
      <c r="AW68" s="1231">
        <f t="shared" si="87"/>
        <v>6.0952020257926939E-2</v>
      </c>
      <c r="AX68" s="1231">
        <f t="shared" si="87"/>
        <v>6.0952020257926939E-2</v>
      </c>
      <c r="AY68" s="1231">
        <f t="shared" si="87"/>
        <v>6.0952020257926939E-2</v>
      </c>
      <c r="AZ68" s="1231">
        <f t="shared" si="87"/>
        <v>6.0952020257926939E-2</v>
      </c>
      <c r="BA68" s="1231">
        <f t="shared" si="87"/>
        <v>6.0952020257926939E-2</v>
      </c>
      <c r="BB68" s="21">
        <f t="shared" si="87"/>
        <v>6.0952020257926939E-2</v>
      </c>
      <c r="BC68" s="21">
        <f t="shared" si="87"/>
        <v>6.0952020257926939E-2</v>
      </c>
      <c r="BD68" s="21">
        <f t="shared" si="87"/>
        <v>6.0952020257926939E-2</v>
      </c>
      <c r="BE68" s="21">
        <f t="shared" si="87"/>
        <v>6.0952020257926939E-2</v>
      </c>
      <c r="BF68" s="1231">
        <f t="shared" si="87"/>
        <v>6.0952020257926939E-2</v>
      </c>
      <c r="BG68" s="1231">
        <f t="shared" si="87"/>
        <v>6.0952020257926939E-2</v>
      </c>
      <c r="BH68" s="1231"/>
      <c r="BI68" s="22"/>
      <c r="BJ68" s="1540"/>
      <c r="BL68" s="23">
        <f t="shared" si="0"/>
        <v>0</v>
      </c>
    </row>
    <row r="69" spans="1:64">
      <c r="A69" s="29"/>
      <c r="B69" s="25"/>
      <c r="C69" s="26" t="str">
        <f>'RAB GIK UGM'!C1179</f>
        <v>PEKERJAAN FURNITURE STANDAR</v>
      </c>
      <c r="D69" s="27"/>
      <c r="E69" s="27"/>
      <c r="F69" s="30"/>
      <c r="G69" s="20">
        <f>SUM('RAB GIK UGM'!G1181:G1238)</f>
        <v>5673754335.2045155</v>
      </c>
      <c r="H69" s="1223">
        <f t="shared" si="73"/>
        <v>3.9623663794417938</v>
      </c>
      <c r="I69" s="31"/>
      <c r="J69" s="31"/>
      <c r="K69" s="31"/>
      <c r="L69" s="31"/>
      <c r="M69" s="1232"/>
      <c r="N69" s="1232"/>
      <c r="O69" s="1232"/>
      <c r="P69" s="1232"/>
      <c r="Q69" s="1231"/>
      <c r="R69" s="21"/>
      <c r="S69" s="21"/>
      <c r="T69" s="21"/>
      <c r="U69" s="21"/>
      <c r="V69" s="1231"/>
      <c r="W69" s="1231"/>
      <c r="X69" s="1231"/>
      <c r="Y69" s="1231"/>
      <c r="Z69" s="1231"/>
      <c r="AA69" s="21"/>
      <c r="AB69" s="21"/>
      <c r="AC69" s="21"/>
      <c r="AD69" s="21"/>
      <c r="AE69" s="1231"/>
      <c r="AF69" s="1231"/>
      <c r="AG69" s="1231"/>
      <c r="AH69" s="1231"/>
      <c r="AI69" s="1231"/>
      <c r="AJ69" s="21"/>
      <c r="AK69" s="21"/>
      <c r="AL69" s="21"/>
      <c r="AM69" s="21"/>
      <c r="AN69" s="1231"/>
      <c r="AO69" s="1231"/>
      <c r="AP69" s="1231"/>
      <c r="AQ69" s="1231"/>
      <c r="AR69" s="1231"/>
      <c r="AS69" s="21">
        <f t="shared" si="86"/>
        <v>0.2641577586294529</v>
      </c>
      <c r="AT69" s="21">
        <f t="shared" ref="AT69:BG69" si="88">AS69</f>
        <v>0.2641577586294529</v>
      </c>
      <c r="AU69" s="21">
        <f t="shared" si="88"/>
        <v>0.2641577586294529</v>
      </c>
      <c r="AV69" s="21">
        <f t="shared" si="88"/>
        <v>0.2641577586294529</v>
      </c>
      <c r="AW69" s="1231">
        <f t="shared" si="88"/>
        <v>0.2641577586294529</v>
      </c>
      <c r="AX69" s="1231">
        <f t="shared" si="88"/>
        <v>0.2641577586294529</v>
      </c>
      <c r="AY69" s="1231">
        <f t="shared" si="88"/>
        <v>0.2641577586294529</v>
      </c>
      <c r="AZ69" s="1231">
        <f t="shared" si="88"/>
        <v>0.2641577586294529</v>
      </c>
      <c r="BA69" s="1231">
        <f t="shared" si="88"/>
        <v>0.2641577586294529</v>
      </c>
      <c r="BB69" s="21">
        <f t="shared" si="88"/>
        <v>0.2641577586294529</v>
      </c>
      <c r="BC69" s="21">
        <f t="shared" si="88"/>
        <v>0.2641577586294529</v>
      </c>
      <c r="BD69" s="21">
        <f t="shared" si="88"/>
        <v>0.2641577586294529</v>
      </c>
      <c r="BE69" s="21">
        <f t="shared" si="88"/>
        <v>0.2641577586294529</v>
      </c>
      <c r="BF69" s="1231">
        <f t="shared" si="88"/>
        <v>0.2641577586294529</v>
      </c>
      <c r="BG69" s="1231">
        <f t="shared" si="88"/>
        <v>0.2641577586294529</v>
      </c>
      <c r="BH69" s="1231"/>
      <c r="BI69" s="22"/>
      <c r="BJ69" s="1540"/>
      <c r="BL69" s="23">
        <f t="shared" si="0"/>
        <v>0</v>
      </c>
    </row>
    <row r="70" spans="1:64">
      <c r="A70" s="29"/>
      <c r="B70" s="25"/>
      <c r="C70" s="26" t="str">
        <f>'RAB GIK UGM'!C1239</f>
        <v>AUDITORIUM BESAR</v>
      </c>
      <c r="D70" s="27"/>
      <c r="E70" s="27"/>
      <c r="F70" s="30"/>
      <c r="G70" s="20">
        <f>SUM('RAB GIK UGM'!G1240:G1246)</f>
        <v>389500000</v>
      </c>
      <c r="H70" s="1223">
        <f t="shared" si="73"/>
        <v>0.27201419265131921</v>
      </c>
      <c r="I70" s="31"/>
      <c r="J70" s="31"/>
      <c r="K70" s="31"/>
      <c r="L70" s="31"/>
      <c r="M70" s="1232"/>
      <c r="N70" s="1232"/>
      <c r="O70" s="1232"/>
      <c r="P70" s="1232"/>
      <c r="Q70" s="1231"/>
      <c r="R70" s="21"/>
      <c r="S70" s="21"/>
      <c r="T70" s="21"/>
      <c r="U70" s="21"/>
      <c r="V70" s="1231"/>
      <c r="W70" s="1231"/>
      <c r="X70" s="1231"/>
      <c r="Y70" s="1231"/>
      <c r="Z70" s="1231"/>
      <c r="AA70" s="21"/>
      <c r="AB70" s="21"/>
      <c r="AC70" s="21"/>
      <c r="AD70" s="21"/>
      <c r="AE70" s="1231"/>
      <c r="AF70" s="1231"/>
      <c r="AG70" s="1231"/>
      <c r="AH70" s="1231"/>
      <c r="AI70" s="1231"/>
      <c r="AJ70" s="21"/>
      <c r="AK70" s="21"/>
      <c r="AL70" s="21"/>
      <c r="AM70" s="21"/>
      <c r="AN70" s="1231"/>
      <c r="AO70" s="1231"/>
      <c r="AP70" s="1231"/>
      <c r="AQ70" s="1231"/>
      <c r="AR70" s="1231"/>
      <c r="AS70" s="21">
        <f t="shared" si="86"/>
        <v>1.8134279510087947E-2</v>
      </c>
      <c r="AT70" s="21">
        <f t="shared" ref="AT70:BG70" si="89">AS70</f>
        <v>1.8134279510087947E-2</v>
      </c>
      <c r="AU70" s="21">
        <f t="shared" si="89"/>
        <v>1.8134279510087947E-2</v>
      </c>
      <c r="AV70" s="21">
        <f t="shared" si="89"/>
        <v>1.8134279510087947E-2</v>
      </c>
      <c r="AW70" s="1231">
        <f t="shared" si="89"/>
        <v>1.8134279510087947E-2</v>
      </c>
      <c r="AX70" s="1231">
        <f t="shared" si="89"/>
        <v>1.8134279510087947E-2</v>
      </c>
      <c r="AY70" s="1231">
        <f t="shared" si="89"/>
        <v>1.8134279510087947E-2</v>
      </c>
      <c r="AZ70" s="1231">
        <f t="shared" si="89"/>
        <v>1.8134279510087947E-2</v>
      </c>
      <c r="BA70" s="1231">
        <f t="shared" si="89"/>
        <v>1.8134279510087947E-2</v>
      </c>
      <c r="BB70" s="21">
        <f t="shared" si="89"/>
        <v>1.8134279510087947E-2</v>
      </c>
      <c r="BC70" s="21">
        <f t="shared" si="89"/>
        <v>1.8134279510087947E-2</v>
      </c>
      <c r="BD70" s="21">
        <f t="shared" si="89"/>
        <v>1.8134279510087947E-2</v>
      </c>
      <c r="BE70" s="21">
        <f t="shared" si="89"/>
        <v>1.8134279510087947E-2</v>
      </c>
      <c r="BF70" s="1231">
        <f t="shared" si="89"/>
        <v>1.8134279510087947E-2</v>
      </c>
      <c r="BG70" s="1231">
        <f t="shared" si="89"/>
        <v>1.8134279510087947E-2</v>
      </c>
      <c r="BH70" s="1231"/>
      <c r="BI70" s="22"/>
      <c r="BJ70" s="1540"/>
      <c r="BL70" s="23">
        <f t="shared" si="0"/>
        <v>0</v>
      </c>
    </row>
    <row r="71" spans="1:64">
      <c r="A71" s="29"/>
      <c r="B71" s="25"/>
      <c r="C71" s="1238" t="str">
        <f>'RAB GIK UGM'!C1247</f>
        <v>PEKERJAAN FURNITURE CUSTOM</v>
      </c>
      <c r="D71" s="27"/>
      <c r="E71" s="27"/>
      <c r="F71" s="30"/>
      <c r="G71" s="20"/>
      <c r="H71" s="1223">
        <f t="shared" si="73"/>
        <v>0</v>
      </c>
      <c r="I71" s="31"/>
      <c r="J71" s="31"/>
      <c r="K71" s="31"/>
      <c r="L71" s="31"/>
      <c r="M71" s="1232"/>
      <c r="N71" s="1232"/>
      <c r="O71" s="1232"/>
      <c r="P71" s="1232"/>
      <c r="Q71" s="1231"/>
      <c r="R71" s="21"/>
      <c r="S71" s="21"/>
      <c r="T71" s="21"/>
      <c r="U71" s="21"/>
      <c r="V71" s="1231"/>
      <c r="W71" s="1231"/>
      <c r="X71" s="1231"/>
      <c r="Y71" s="1231"/>
      <c r="Z71" s="1231"/>
      <c r="AA71" s="21"/>
      <c r="AB71" s="21"/>
      <c r="AC71" s="21"/>
      <c r="AD71" s="21"/>
      <c r="AE71" s="1231"/>
      <c r="AF71" s="1231"/>
      <c r="AG71" s="1231"/>
      <c r="AH71" s="1231"/>
      <c r="AI71" s="1231"/>
      <c r="AJ71" s="21"/>
      <c r="AK71" s="21"/>
      <c r="AL71" s="21"/>
      <c r="AM71" s="21"/>
      <c r="AN71" s="1231"/>
      <c r="AO71" s="1231"/>
      <c r="AP71" s="1231"/>
      <c r="AQ71" s="1231"/>
      <c r="AR71" s="1231"/>
      <c r="AS71" s="21"/>
      <c r="AT71" s="21"/>
      <c r="AU71" s="21"/>
      <c r="AV71" s="21"/>
      <c r="AW71" s="1231"/>
      <c r="AX71" s="1231"/>
      <c r="AY71" s="1231"/>
      <c r="AZ71" s="1231"/>
      <c r="BA71" s="1231"/>
      <c r="BB71" s="21"/>
      <c r="BC71" s="21"/>
      <c r="BD71" s="21"/>
      <c r="BE71" s="21"/>
      <c r="BF71" s="1231"/>
      <c r="BG71" s="1231"/>
      <c r="BH71" s="1231"/>
      <c r="BI71" s="22"/>
      <c r="BJ71" s="1540"/>
      <c r="BL71" s="23">
        <f t="shared" si="0"/>
        <v>0</v>
      </c>
    </row>
    <row r="72" spans="1:64">
      <c r="A72" s="29"/>
      <c r="B72" s="25"/>
      <c r="C72" s="26" t="str">
        <f>'RAB GIK UGM'!C1248</f>
        <v>UGM SHOP</v>
      </c>
      <c r="D72" s="27"/>
      <c r="E72" s="27"/>
      <c r="F72" s="30"/>
      <c r="G72" s="20">
        <f>SUM('RAB GIK UGM'!G1249:G1258)</f>
        <v>1172529235.409492</v>
      </c>
      <c r="H72" s="1223">
        <f t="shared" si="73"/>
        <v>0.81885646554552394</v>
      </c>
      <c r="I72" s="31"/>
      <c r="J72" s="31"/>
      <c r="K72" s="31"/>
      <c r="L72" s="31"/>
      <c r="M72" s="1232"/>
      <c r="N72" s="1232"/>
      <c r="O72" s="1232"/>
      <c r="P72" s="1232"/>
      <c r="Q72" s="1231"/>
      <c r="R72" s="21"/>
      <c r="S72" s="21"/>
      <c r="T72" s="21"/>
      <c r="U72" s="21"/>
      <c r="V72" s="1231"/>
      <c r="W72" s="1231"/>
      <c r="X72" s="1231"/>
      <c r="Y72" s="1231"/>
      <c r="Z72" s="1231"/>
      <c r="AA72" s="21"/>
      <c r="AB72" s="21"/>
      <c r="AC72" s="21"/>
      <c r="AD72" s="21"/>
      <c r="AE72" s="1231"/>
      <c r="AF72" s="1231"/>
      <c r="AG72" s="1231"/>
      <c r="AH72" s="1231"/>
      <c r="AI72" s="1231"/>
      <c r="AJ72" s="21"/>
      <c r="AK72" s="21"/>
      <c r="AL72" s="21"/>
      <c r="AM72" s="21"/>
      <c r="AN72" s="1231"/>
      <c r="AO72" s="1231"/>
      <c r="AP72" s="1231"/>
      <c r="AQ72" s="1231"/>
      <c r="AR72" s="1231"/>
      <c r="AS72" s="21">
        <f>H72/15</f>
        <v>5.4590431036368264E-2</v>
      </c>
      <c r="AT72" s="21">
        <f t="shared" ref="AT72:BE73" si="90">AS72</f>
        <v>5.4590431036368264E-2</v>
      </c>
      <c r="AU72" s="21">
        <f t="shared" si="90"/>
        <v>5.4590431036368264E-2</v>
      </c>
      <c r="AV72" s="21">
        <f t="shared" si="90"/>
        <v>5.4590431036368264E-2</v>
      </c>
      <c r="AW72" s="1231">
        <f t="shared" si="90"/>
        <v>5.4590431036368264E-2</v>
      </c>
      <c r="AX72" s="1231">
        <f t="shared" si="90"/>
        <v>5.4590431036368264E-2</v>
      </c>
      <c r="AY72" s="1231">
        <f t="shared" si="90"/>
        <v>5.4590431036368264E-2</v>
      </c>
      <c r="AZ72" s="1231">
        <f t="shared" si="90"/>
        <v>5.4590431036368264E-2</v>
      </c>
      <c r="BA72" s="1231">
        <f t="shared" si="90"/>
        <v>5.4590431036368264E-2</v>
      </c>
      <c r="BB72" s="21">
        <f t="shared" si="90"/>
        <v>5.4590431036368264E-2</v>
      </c>
      <c r="BC72" s="21">
        <f t="shared" si="90"/>
        <v>5.4590431036368264E-2</v>
      </c>
      <c r="BD72" s="21">
        <f t="shared" si="90"/>
        <v>5.4590431036368264E-2</v>
      </c>
      <c r="BE72" s="21">
        <f t="shared" si="90"/>
        <v>5.4590431036368264E-2</v>
      </c>
      <c r="BF72" s="1231">
        <f>BE72</f>
        <v>5.4590431036368264E-2</v>
      </c>
      <c r="BG72" s="1231">
        <f>BF72</f>
        <v>5.4590431036368264E-2</v>
      </c>
      <c r="BH72" s="1231"/>
      <c r="BI72" s="22"/>
      <c r="BJ72" s="1540"/>
      <c r="BL72" s="23">
        <f t="shared" si="0"/>
        <v>0</v>
      </c>
    </row>
    <row r="73" spans="1:64">
      <c r="A73" s="29"/>
      <c r="B73" s="25"/>
      <c r="C73" s="26" t="str">
        <f>'RAB GIK UGM'!C1259</f>
        <v>STUDENT CENTER</v>
      </c>
      <c r="D73" s="27"/>
      <c r="E73" s="27"/>
      <c r="F73" s="30"/>
      <c r="G73" s="20">
        <f>SUM('RAB GIK UGM'!G1260:G1299)</f>
        <v>9719818229.0253792</v>
      </c>
      <c r="H73" s="1223">
        <f t="shared" si="73"/>
        <v>6.7880064397584441</v>
      </c>
      <c r="I73" s="31"/>
      <c r="J73" s="31"/>
      <c r="K73" s="31"/>
      <c r="L73" s="31"/>
      <c r="M73" s="1232"/>
      <c r="N73" s="1232"/>
      <c r="O73" s="1232"/>
      <c r="P73" s="1232"/>
      <c r="Q73" s="1231"/>
      <c r="R73" s="21"/>
      <c r="S73" s="21"/>
      <c r="T73" s="21"/>
      <c r="U73" s="21"/>
      <c r="V73" s="1231"/>
      <c r="W73" s="1231"/>
      <c r="X73" s="1231"/>
      <c r="Y73" s="1231"/>
      <c r="Z73" s="1231"/>
      <c r="AA73" s="21"/>
      <c r="AB73" s="21"/>
      <c r="AC73" s="21"/>
      <c r="AD73" s="21"/>
      <c r="AE73" s="1231"/>
      <c r="AF73" s="1231"/>
      <c r="AG73" s="1231"/>
      <c r="AH73" s="1231"/>
      <c r="AI73" s="1231"/>
      <c r="AJ73" s="21"/>
      <c r="AK73" s="21"/>
      <c r="AL73" s="21"/>
      <c r="AM73" s="21"/>
      <c r="AN73" s="1231"/>
      <c r="AO73" s="1231"/>
      <c r="AP73" s="1231"/>
      <c r="AQ73" s="1231"/>
      <c r="AR73" s="1231"/>
      <c r="AS73" s="21">
        <f>H73/15</f>
        <v>0.45253376265056294</v>
      </c>
      <c r="AT73" s="21">
        <f t="shared" si="90"/>
        <v>0.45253376265056294</v>
      </c>
      <c r="AU73" s="21">
        <f t="shared" si="90"/>
        <v>0.45253376265056294</v>
      </c>
      <c r="AV73" s="21">
        <f t="shared" si="90"/>
        <v>0.45253376265056294</v>
      </c>
      <c r="AW73" s="1231">
        <f t="shared" si="90"/>
        <v>0.45253376265056294</v>
      </c>
      <c r="AX73" s="1231">
        <f t="shared" si="90"/>
        <v>0.45253376265056294</v>
      </c>
      <c r="AY73" s="1231">
        <f t="shared" si="90"/>
        <v>0.45253376265056294</v>
      </c>
      <c r="AZ73" s="1231">
        <f t="shared" si="90"/>
        <v>0.45253376265056294</v>
      </c>
      <c r="BA73" s="1231">
        <f t="shared" si="90"/>
        <v>0.45253376265056294</v>
      </c>
      <c r="BB73" s="21">
        <f t="shared" si="90"/>
        <v>0.45253376265056294</v>
      </c>
      <c r="BC73" s="21">
        <f t="shared" si="90"/>
        <v>0.45253376265056294</v>
      </c>
      <c r="BD73" s="21">
        <f t="shared" si="90"/>
        <v>0.45253376265056294</v>
      </c>
      <c r="BE73" s="21">
        <f t="shared" si="90"/>
        <v>0.45253376265056294</v>
      </c>
      <c r="BF73" s="1231">
        <f>BE73</f>
        <v>0.45253376265056294</v>
      </c>
      <c r="BG73" s="1231">
        <f>BF73</f>
        <v>0.45253376265056294</v>
      </c>
      <c r="BH73" s="1231"/>
      <c r="BI73" s="22"/>
      <c r="BJ73" s="1540"/>
      <c r="BL73" s="23">
        <f t="shared" si="0"/>
        <v>0</v>
      </c>
    </row>
    <row r="74" spans="1:64">
      <c r="A74" s="33"/>
      <c r="B74" s="34"/>
      <c r="C74" s="35"/>
      <c r="D74" s="35"/>
      <c r="E74" s="35"/>
      <c r="F74" s="34"/>
      <c r="G74" s="36"/>
      <c r="H74" s="1224"/>
      <c r="I74" s="37"/>
      <c r="J74" s="37"/>
      <c r="K74" s="37"/>
      <c r="L74" s="37"/>
      <c r="M74" s="1233"/>
      <c r="N74" s="1233"/>
      <c r="O74" s="1233"/>
      <c r="P74" s="1233"/>
      <c r="Q74" s="1233"/>
      <c r="R74" s="37"/>
      <c r="S74" s="37"/>
      <c r="T74" s="37"/>
      <c r="U74" s="37"/>
      <c r="V74" s="1233"/>
      <c r="W74" s="1233"/>
      <c r="X74" s="1233"/>
      <c r="Y74" s="1233"/>
      <c r="Z74" s="1233"/>
      <c r="AA74" s="37"/>
      <c r="AB74" s="37"/>
      <c r="AC74" s="37"/>
      <c r="AD74" s="37"/>
      <c r="AE74" s="1233"/>
      <c r="AF74" s="1233"/>
      <c r="AG74" s="1233"/>
      <c r="AH74" s="1233"/>
      <c r="AI74" s="1233"/>
      <c r="AJ74" s="37"/>
      <c r="AK74" s="37"/>
      <c r="AL74" s="37"/>
      <c r="AM74" s="37"/>
      <c r="AN74" s="1233"/>
      <c r="AO74" s="1233"/>
      <c r="AP74" s="1233"/>
      <c r="AQ74" s="1233"/>
      <c r="AR74" s="1233"/>
      <c r="AS74" s="37"/>
      <c r="AT74" s="37"/>
      <c r="AU74" s="37"/>
      <c r="AV74" s="37"/>
      <c r="AW74" s="1233"/>
      <c r="AX74" s="1233"/>
      <c r="AY74" s="1233"/>
      <c r="AZ74" s="1233"/>
      <c r="BA74" s="1233"/>
      <c r="BB74" s="37"/>
      <c r="BC74" s="37"/>
      <c r="BD74" s="37"/>
      <c r="BE74" s="37"/>
      <c r="BF74" s="1233"/>
      <c r="BG74" s="1233"/>
      <c r="BH74" s="1233"/>
      <c r="BI74" s="38">
        <v>0</v>
      </c>
      <c r="BJ74" s="1541"/>
      <c r="BL74" s="23">
        <f t="shared" si="0"/>
        <v>0</v>
      </c>
    </row>
    <row r="75" spans="1:64">
      <c r="A75" s="39"/>
      <c r="B75" s="40"/>
      <c r="C75" s="40"/>
      <c r="D75" s="40"/>
      <c r="E75" s="40"/>
      <c r="F75" s="41" t="s">
        <v>69</v>
      </c>
      <c r="G75" s="42">
        <f t="shared" ref="G75:AL75" si="91">SUM(G13:G74)</f>
        <v>143191057864.86652</v>
      </c>
      <c r="H75" s="1225">
        <f t="shared" si="91"/>
        <v>100</v>
      </c>
      <c r="I75" s="43">
        <f t="shared" si="91"/>
        <v>1.7433517581817198E-2</v>
      </c>
      <c r="J75" s="43">
        <f t="shared" si="91"/>
        <v>1.7433517581817198E-2</v>
      </c>
      <c r="K75" s="43">
        <f t="shared" si="91"/>
        <v>1.7433517581817198E-2</v>
      </c>
      <c r="L75" s="43">
        <f t="shared" si="91"/>
        <v>0.12552554679177097</v>
      </c>
      <c r="M75" s="1234">
        <f t="shared" si="91"/>
        <v>0.14616636899164093</v>
      </c>
      <c r="N75" s="1234">
        <f t="shared" si="91"/>
        <v>0.28223733311023191</v>
      </c>
      <c r="O75" s="1234">
        <f t="shared" si="91"/>
        <v>0.33498341344713689</v>
      </c>
      <c r="P75" s="1234">
        <f t="shared" si="91"/>
        <v>0.49711107696594081</v>
      </c>
      <c r="Q75" s="1234">
        <f t="shared" si="91"/>
        <v>0.53261334591207532</v>
      </c>
      <c r="R75" s="43">
        <f t="shared" si="91"/>
        <v>0.90633825321624562</v>
      </c>
      <c r="S75" s="43">
        <f t="shared" si="91"/>
        <v>0.90633825321624562</v>
      </c>
      <c r="T75" s="43">
        <f t="shared" si="91"/>
        <v>1.614495333526822</v>
      </c>
      <c r="U75" s="43">
        <f t="shared" si="91"/>
        <v>1.3828561541261397</v>
      </c>
      <c r="V75" s="1234">
        <f t="shared" si="91"/>
        <v>1.2207284906073357</v>
      </c>
      <c r="W75" s="1234">
        <f t="shared" si="91"/>
        <v>1.1147865758988791</v>
      </c>
      <c r="X75" s="1234">
        <f t="shared" si="91"/>
        <v>1.7026458819936505</v>
      </c>
      <c r="Y75" s="1234">
        <f t="shared" si="91"/>
        <v>1.7026458819936505</v>
      </c>
      <c r="Z75" s="1234">
        <f t="shared" si="91"/>
        <v>1.5135755002781135</v>
      </c>
      <c r="AA75" s="43">
        <f t="shared" si="91"/>
        <v>1.5135755002781135</v>
      </c>
      <c r="AB75" s="43">
        <f t="shared" si="91"/>
        <v>1.6153043853347047</v>
      </c>
      <c r="AC75" s="43">
        <f t="shared" si="91"/>
        <v>2.2586407089520839</v>
      </c>
      <c r="AD75" s="43">
        <f t="shared" si="91"/>
        <v>2.6813105843367087</v>
      </c>
      <c r="AE75" s="1234">
        <f t="shared" si="91"/>
        <v>2.6813105843367087</v>
      </c>
      <c r="AF75" s="1234">
        <f t="shared" si="91"/>
        <v>2.3386073435411219</v>
      </c>
      <c r="AG75" s="1234">
        <f t="shared" si="91"/>
        <v>2.3386073435411219</v>
      </c>
      <c r="AH75" s="1234">
        <f t="shared" si="91"/>
        <v>2.2368784584845312</v>
      </c>
      <c r="AI75" s="1234">
        <f t="shared" si="91"/>
        <v>2.2368784584845312</v>
      </c>
      <c r="AJ75" s="43">
        <f t="shared" si="91"/>
        <v>2.2368784584845312</v>
      </c>
      <c r="AK75" s="43">
        <f t="shared" si="91"/>
        <v>2.2368784584845312</v>
      </c>
      <c r="AL75" s="43">
        <f t="shared" si="91"/>
        <v>2.2144415047419401</v>
      </c>
      <c r="AM75" s="43">
        <f t="shared" ref="AM75:BH75" si="92">SUM(AM13:AM74)</f>
        <v>2.2144415047419401</v>
      </c>
      <c r="AN75" s="1234">
        <f t="shared" si="92"/>
        <v>2.2191314829152544</v>
      </c>
      <c r="AO75" s="1234">
        <f t="shared" si="92"/>
        <v>2.2191314829152544</v>
      </c>
      <c r="AP75" s="1234">
        <f t="shared" si="92"/>
        <v>2.6272524696374195</v>
      </c>
      <c r="AQ75" s="1234">
        <f t="shared" si="92"/>
        <v>2.6272524696374195</v>
      </c>
      <c r="AR75" s="1234">
        <f t="shared" si="92"/>
        <v>3.5229210881858148</v>
      </c>
      <c r="AS75" s="43">
        <f t="shared" si="92"/>
        <v>4.0544775346019106</v>
      </c>
      <c r="AT75" s="43">
        <f t="shared" si="92"/>
        <v>4.0544775346019106</v>
      </c>
      <c r="AU75" s="43">
        <f t="shared" si="92"/>
        <v>4.3083684330301439</v>
      </c>
      <c r="AV75" s="43">
        <f t="shared" si="92"/>
        <v>4.3083684330301439</v>
      </c>
      <c r="AW75" s="1234">
        <f t="shared" si="92"/>
        <v>3.8605634958271984</v>
      </c>
      <c r="AX75" s="1234">
        <f t="shared" si="92"/>
        <v>3.6893926733078137</v>
      </c>
      <c r="AY75" s="1234">
        <f t="shared" si="92"/>
        <v>3.6893926733078137</v>
      </c>
      <c r="AZ75" s="1234">
        <f t="shared" si="92"/>
        <v>3.0273807881574153</v>
      </c>
      <c r="BA75" s="1234">
        <f t="shared" si="92"/>
        <v>3.0273807881574153</v>
      </c>
      <c r="BB75" s="43">
        <f t="shared" si="92"/>
        <v>1.7166029607814564</v>
      </c>
      <c r="BC75" s="43">
        <f t="shared" si="92"/>
        <v>1.6382741835519814</v>
      </c>
      <c r="BD75" s="43">
        <f t="shared" si="92"/>
        <v>1.6382741835519814</v>
      </c>
      <c r="BE75" s="43">
        <f t="shared" si="92"/>
        <v>1.6382741835519814</v>
      </c>
      <c r="BF75" s="1234">
        <f t="shared" si="92"/>
        <v>1.6382741835519814</v>
      </c>
      <c r="BG75" s="1234">
        <f t="shared" si="92"/>
        <v>1.6382741835519814</v>
      </c>
      <c r="BH75" s="1234">
        <f t="shared" si="92"/>
        <v>1.7433517581817198E-2</v>
      </c>
      <c r="BI75" s="44"/>
      <c r="BJ75" s="45"/>
      <c r="BL75" s="23"/>
    </row>
    <row r="76" spans="1:64">
      <c r="A76" s="39"/>
      <c r="B76" s="40"/>
      <c r="C76" s="40"/>
      <c r="D76" s="40"/>
      <c r="E76" s="40"/>
      <c r="F76" s="41" t="s">
        <v>70</v>
      </c>
      <c r="G76" s="42">
        <f>'REKAP Tot'!E19</f>
        <v>143191057864.86652</v>
      </c>
      <c r="H76" s="1226">
        <v>0</v>
      </c>
      <c r="I76" s="46">
        <f>I75</f>
        <v>1.7433517581817198E-2</v>
      </c>
      <c r="J76" s="46">
        <f>I76+J75</f>
        <v>3.4867035163634395E-2</v>
      </c>
      <c r="K76" s="46">
        <f t="shared" ref="K76:AB76" si="93">J76+K75</f>
        <v>5.2300552745451589E-2</v>
      </c>
      <c r="L76" s="46">
        <f t="shared" si="93"/>
        <v>0.17782609953722256</v>
      </c>
      <c r="M76" s="1235">
        <f t="shared" si="93"/>
        <v>0.32399246852886349</v>
      </c>
      <c r="N76" s="1235">
        <f t="shared" si="93"/>
        <v>0.60622980163909546</v>
      </c>
      <c r="O76" s="1235">
        <f t="shared" si="93"/>
        <v>0.94121321508623235</v>
      </c>
      <c r="P76" s="1235">
        <f t="shared" si="93"/>
        <v>1.4383242920521733</v>
      </c>
      <c r="Q76" s="1235">
        <f t="shared" si="93"/>
        <v>1.9709376379642487</v>
      </c>
      <c r="R76" s="46">
        <f t="shared" si="93"/>
        <v>2.8772758911804943</v>
      </c>
      <c r="S76" s="46">
        <f t="shared" si="93"/>
        <v>3.7836141443967399</v>
      </c>
      <c r="T76" s="46">
        <f t="shared" si="93"/>
        <v>5.3981094779235619</v>
      </c>
      <c r="U76" s="46">
        <f t="shared" si="93"/>
        <v>6.7809656320497016</v>
      </c>
      <c r="V76" s="1235">
        <f t="shared" si="93"/>
        <v>8.0016941226570371</v>
      </c>
      <c r="W76" s="1235">
        <f t="shared" si="93"/>
        <v>9.1164806985559164</v>
      </c>
      <c r="X76" s="1235">
        <f t="shared" si="93"/>
        <v>10.819126580549566</v>
      </c>
      <c r="Y76" s="1235">
        <f t="shared" si="93"/>
        <v>12.521772462543217</v>
      </c>
      <c r="Z76" s="1235">
        <f t="shared" si="93"/>
        <v>14.03534796282133</v>
      </c>
      <c r="AA76" s="46">
        <f t="shared" si="93"/>
        <v>15.548923463099444</v>
      </c>
      <c r="AB76" s="46">
        <f t="shared" si="93"/>
        <v>17.164227848434148</v>
      </c>
      <c r="AC76" s="46">
        <f t="shared" ref="AC76" si="94">AB76+AC75</f>
        <v>19.422868557386231</v>
      </c>
      <c r="AD76" s="46">
        <f t="shared" ref="AD76" si="95">AC76+AD75</f>
        <v>22.104179141722938</v>
      </c>
      <c r="AE76" s="1235">
        <f t="shared" ref="AE76" si="96">AD76+AE75</f>
        <v>24.785489726059645</v>
      </c>
      <c r="AF76" s="1235">
        <f t="shared" ref="AF76" si="97">AE76+AF75</f>
        <v>27.124097069600765</v>
      </c>
      <c r="AG76" s="1235">
        <f t="shared" ref="AG76" si="98">AF76+AG75</f>
        <v>29.462704413141886</v>
      </c>
      <c r="AH76" s="1235">
        <f t="shared" ref="AH76" si="99">AG76+AH75</f>
        <v>31.699582871626419</v>
      </c>
      <c r="AI76" s="1235">
        <f t="shared" ref="AI76" si="100">AH76+AI75</f>
        <v>33.936461330110951</v>
      </c>
      <c r="AJ76" s="46">
        <f t="shared" ref="AJ76" si="101">AI76+AJ75</f>
        <v>36.173339788595484</v>
      </c>
      <c r="AK76" s="46">
        <f t="shared" ref="AK76" si="102">AJ76+AK75</f>
        <v>38.410218247080017</v>
      </c>
      <c r="AL76" s="46">
        <f t="shared" ref="AL76" si="103">AK76+AL75</f>
        <v>40.624659751821959</v>
      </c>
      <c r="AM76" s="46">
        <f t="shared" ref="AM76" si="104">AL76+AM75</f>
        <v>42.8391012565639</v>
      </c>
      <c r="AN76" s="1235">
        <f t="shared" ref="AN76" si="105">AM76+AN75</f>
        <v>45.058232739479152</v>
      </c>
      <c r="AO76" s="1235">
        <f t="shared" ref="AO76" si="106">AN76+AO75</f>
        <v>47.277364222394404</v>
      </c>
      <c r="AP76" s="1235">
        <f t="shared" ref="AP76" si="107">AO76+AP75</f>
        <v>49.904616692031823</v>
      </c>
      <c r="AQ76" s="1235">
        <f t="shared" ref="AQ76" si="108">AP76+AQ75</f>
        <v>52.531869161669242</v>
      </c>
      <c r="AR76" s="1235">
        <f t="shared" ref="AR76" si="109">AQ76+AR75</f>
        <v>56.05479024985506</v>
      </c>
      <c r="AS76" s="46">
        <f t="shared" ref="AS76" si="110">AR76+AS75</f>
        <v>60.109267784456968</v>
      </c>
      <c r="AT76" s="46">
        <f t="shared" ref="AT76" si="111">AS76+AT75</f>
        <v>64.163745319058876</v>
      </c>
      <c r="AU76" s="46">
        <f t="shared" ref="AU76" si="112">AT76+AU75</f>
        <v>68.472113752089015</v>
      </c>
      <c r="AV76" s="46">
        <f t="shared" ref="AV76" si="113">AU76+AV75</f>
        <v>72.780482185119155</v>
      </c>
      <c r="AW76" s="1235">
        <f t="shared" ref="AW76" si="114">AV76+AW75</f>
        <v>76.641045680946348</v>
      </c>
      <c r="AX76" s="1235">
        <f t="shared" ref="AX76" si="115">AW76+AX75</f>
        <v>80.330438354254156</v>
      </c>
      <c r="AY76" s="1235">
        <f t="shared" ref="AY76" si="116">AX76+AY75</f>
        <v>84.019831027561963</v>
      </c>
      <c r="AZ76" s="1235">
        <f t="shared" ref="AZ76" si="117">AY76+AZ75</f>
        <v>87.047211815719379</v>
      </c>
      <c r="BA76" s="1235">
        <f t="shared" ref="BA76" si="118">AZ76+BA75</f>
        <v>90.074592603876795</v>
      </c>
      <c r="BB76" s="46">
        <f t="shared" ref="BB76" si="119">BA76+BB75</f>
        <v>91.791195564658253</v>
      </c>
      <c r="BC76" s="46">
        <f t="shared" ref="BC76" si="120">BB76+BC75</f>
        <v>93.429469748210238</v>
      </c>
      <c r="BD76" s="46">
        <f t="shared" ref="BD76" si="121">BC76+BD75</f>
        <v>95.067743931762223</v>
      </c>
      <c r="BE76" s="46">
        <f t="shared" ref="BE76" si="122">BD76+BE75</f>
        <v>96.706018115314208</v>
      </c>
      <c r="BF76" s="1235">
        <f t="shared" ref="BF76" si="123">BE76+BF75</f>
        <v>98.344292298866193</v>
      </c>
      <c r="BG76" s="1235">
        <f t="shared" ref="BG76" si="124">BF76+BG75</f>
        <v>99.982566482418179</v>
      </c>
      <c r="BH76" s="1235">
        <f t="shared" ref="BH76" si="125">BG76+BH75</f>
        <v>100</v>
      </c>
      <c r="BI76" s="47"/>
      <c r="BJ76" s="45"/>
    </row>
    <row r="77" spans="1:64">
      <c r="A77" s="39"/>
      <c r="B77" s="48"/>
      <c r="C77" s="48"/>
      <c r="D77" s="48"/>
      <c r="E77" s="48"/>
      <c r="F77" s="41" t="s">
        <v>71</v>
      </c>
      <c r="G77" s="49">
        <f>G75-G76</f>
        <v>0</v>
      </c>
      <c r="H77" s="1227"/>
      <c r="I77" s="50"/>
      <c r="J77" s="50"/>
      <c r="K77" s="50"/>
      <c r="L77" s="50"/>
      <c r="M77" s="1236"/>
      <c r="N77" s="1236"/>
      <c r="O77" s="1236"/>
      <c r="P77" s="1236"/>
      <c r="Q77" s="1236"/>
      <c r="R77" s="50"/>
      <c r="S77" s="50"/>
      <c r="T77" s="50"/>
      <c r="U77" s="50"/>
      <c r="V77" s="1236"/>
      <c r="W77" s="1236"/>
      <c r="X77" s="1236"/>
      <c r="Y77" s="1236"/>
      <c r="Z77" s="1236"/>
      <c r="AA77" s="50"/>
      <c r="AB77" s="50"/>
      <c r="AC77" s="50"/>
      <c r="AD77" s="50"/>
      <c r="AE77" s="1236"/>
      <c r="AF77" s="1236"/>
      <c r="AG77" s="1236"/>
      <c r="AH77" s="1236"/>
      <c r="AI77" s="1236"/>
      <c r="AJ77" s="50"/>
      <c r="AK77" s="50"/>
      <c r="AL77" s="50"/>
      <c r="AM77" s="50"/>
      <c r="AN77" s="1236"/>
      <c r="AO77" s="1236"/>
      <c r="AP77" s="1236"/>
      <c r="AQ77" s="1236"/>
      <c r="AR77" s="1236"/>
      <c r="AS77" s="50"/>
      <c r="AT77" s="50"/>
      <c r="AU77" s="50"/>
      <c r="AV77" s="50"/>
      <c r="AW77" s="1236"/>
      <c r="AX77" s="1236"/>
      <c r="AY77" s="1236"/>
      <c r="AZ77" s="1236"/>
      <c r="BA77" s="1236"/>
      <c r="BB77" s="50"/>
      <c r="BC77" s="50"/>
      <c r="BD77" s="50"/>
      <c r="BE77" s="50"/>
      <c r="BF77" s="1236"/>
      <c r="BG77" s="1236"/>
      <c r="BH77" s="1236"/>
      <c r="BI77" s="50"/>
      <c r="BJ77" s="45"/>
    </row>
    <row r="78" spans="1:64">
      <c r="A78" s="39"/>
      <c r="B78" s="40"/>
      <c r="C78" s="40"/>
      <c r="D78" s="40"/>
      <c r="E78" s="40"/>
      <c r="F78" s="41" t="s">
        <v>72</v>
      </c>
      <c r="G78" s="51"/>
      <c r="H78" s="1227"/>
      <c r="I78" s="50"/>
      <c r="J78" s="50"/>
      <c r="K78" s="50"/>
      <c r="L78" s="50"/>
      <c r="M78" s="1236"/>
      <c r="N78" s="1236"/>
      <c r="O78" s="1236"/>
      <c r="P78" s="1236"/>
      <c r="Q78" s="1236"/>
      <c r="R78" s="50"/>
      <c r="S78" s="50"/>
      <c r="T78" s="50"/>
      <c r="U78" s="50"/>
      <c r="V78" s="1236"/>
      <c r="W78" s="1236"/>
      <c r="X78" s="1236"/>
      <c r="Y78" s="1236"/>
      <c r="Z78" s="1236"/>
      <c r="AA78" s="50"/>
      <c r="AB78" s="50"/>
      <c r="AC78" s="50"/>
      <c r="AD78" s="50"/>
      <c r="AE78" s="1236"/>
      <c r="AF78" s="1236"/>
      <c r="AG78" s="1236"/>
      <c r="AH78" s="1236"/>
      <c r="AI78" s="1236"/>
      <c r="AJ78" s="50"/>
      <c r="AK78" s="50"/>
      <c r="AL78" s="50"/>
      <c r="AM78" s="50"/>
      <c r="AN78" s="1236"/>
      <c r="AO78" s="1236"/>
      <c r="AP78" s="1236"/>
      <c r="AQ78" s="1236"/>
      <c r="AR78" s="1236"/>
      <c r="AS78" s="50"/>
      <c r="AT78" s="50"/>
      <c r="AU78" s="50"/>
      <c r="AV78" s="50"/>
      <c r="AW78" s="1236"/>
      <c r="AX78" s="1236"/>
      <c r="AY78" s="1236"/>
      <c r="AZ78" s="1236"/>
      <c r="BA78" s="1236"/>
      <c r="BB78" s="50"/>
      <c r="BC78" s="50"/>
      <c r="BD78" s="50"/>
      <c r="BE78" s="50"/>
      <c r="BF78" s="1236"/>
      <c r="BG78" s="1236"/>
      <c r="BH78" s="1236"/>
      <c r="BI78" s="50"/>
      <c r="BJ78" s="45"/>
    </row>
    <row r="79" spans="1:64">
      <c r="A79" s="52"/>
      <c r="B79" s="53"/>
      <c r="C79" s="53"/>
      <c r="D79" s="53"/>
      <c r="E79" s="53"/>
      <c r="F79" s="41" t="s">
        <v>73</v>
      </c>
      <c r="G79" s="54"/>
      <c r="H79" s="1228"/>
      <c r="I79" s="50"/>
      <c r="J79" s="50"/>
      <c r="K79" s="50"/>
      <c r="L79" s="50"/>
      <c r="M79" s="1236"/>
      <c r="N79" s="1236"/>
      <c r="O79" s="1236"/>
      <c r="P79" s="1236"/>
      <c r="Q79" s="1236"/>
      <c r="R79" s="50"/>
      <c r="S79" s="50"/>
      <c r="T79" s="50"/>
      <c r="U79" s="50"/>
      <c r="V79" s="1236"/>
      <c r="W79" s="1236"/>
      <c r="X79" s="1236"/>
      <c r="Y79" s="1236"/>
      <c r="Z79" s="1236"/>
      <c r="AA79" s="50"/>
      <c r="AB79" s="50"/>
      <c r="AC79" s="50"/>
      <c r="AD79" s="50"/>
      <c r="AE79" s="1236"/>
      <c r="AF79" s="1236"/>
      <c r="AG79" s="1236"/>
      <c r="AH79" s="1236"/>
      <c r="AI79" s="1236"/>
      <c r="AJ79" s="50"/>
      <c r="AK79" s="50"/>
      <c r="AL79" s="50"/>
      <c r="AM79" s="50"/>
      <c r="AN79" s="1236"/>
      <c r="AO79" s="1236"/>
      <c r="AP79" s="1236"/>
      <c r="AQ79" s="1236"/>
      <c r="AR79" s="1236"/>
      <c r="AS79" s="50"/>
      <c r="AT79" s="50"/>
      <c r="AU79" s="50"/>
      <c r="AV79" s="50"/>
      <c r="AW79" s="1236"/>
      <c r="AX79" s="1236"/>
      <c r="AY79" s="1236"/>
      <c r="AZ79" s="1236"/>
      <c r="BA79" s="1236"/>
      <c r="BB79" s="50"/>
      <c r="BC79" s="50"/>
      <c r="BD79" s="50"/>
      <c r="BE79" s="50"/>
      <c r="BF79" s="1236"/>
      <c r="BG79" s="1236"/>
      <c r="BH79" s="1236"/>
      <c r="BI79" s="50"/>
      <c r="BJ79" s="45"/>
    </row>
    <row r="80" spans="1:64" ht="13.5" thickBot="1">
      <c r="A80" s="55"/>
      <c r="B80" s="56"/>
      <c r="C80" s="57"/>
      <c r="D80" s="56"/>
      <c r="E80" s="56"/>
      <c r="F80" s="56"/>
      <c r="G80" s="56"/>
      <c r="H80" s="1229"/>
      <c r="I80" s="58"/>
      <c r="J80" s="58"/>
      <c r="K80" s="58"/>
      <c r="L80" s="58"/>
      <c r="M80" s="1237"/>
      <c r="N80" s="1237"/>
      <c r="O80" s="1237"/>
      <c r="P80" s="1237"/>
      <c r="Q80" s="1237"/>
      <c r="R80" s="58"/>
      <c r="S80" s="58"/>
      <c r="T80" s="58"/>
      <c r="U80" s="58"/>
      <c r="V80" s="1237"/>
      <c r="W80" s="1237"/>
      <c r="X80" s="1237"/>
      <c r="Y80" s="1237"/>
      <c r="Z80" s="1237"/>
      <c r="AA80" s="58"/>
      <c r="AB80" s="58"/>
      <c r="AC80" s="58"/>
      <c r="AD80" s="58"/>
      <c r="AE80" s="1237"/>
      <c r="AF80" s="1237"/>
      <c r="AG80" s="1237"/>
      <c r="AH80" s="1237"/>
      <c r="AI80" s="1237"/>
      <c r="AJ80" s="58"/>
      <c r="AK80" s="58"/>
      <c r="AL80" s="58"/>
      <c r="AM80" s="58"/>
      <c r="AN80" s="1237"/>
      <c r="AO80" s="1237"/>
      <c r="AP80" s="1237"/>
      <c r="AQ80" s="1237"/>
      <c r="AR80" s="1237"/>
      <c r="AS80" s="58"/>
      <c r="AT80" s="58"/>
      <c r="AU80" s="58"/>
      <c r="AV80" s="58"/>
      <c r="AW80" s="1237"/>
      <c r="AX80" s="1237"/>
      <c r="AY80" s="1237"/>
      <c r="AZ80" s="1237"/>
      <c r="BA80" s="1237"/>
      <c r="BB80" s="58"/>
      <c r="BC80" s="58"/>
      <c r="BD80" s="58"/>
      <c r="BE80" s="58"/>
      <c r="BF80" s="1237"/>
      <c r="BG80" s="1237"/>
      <c r="BH80" s="1237"/>
      <c r="BI80" s="58"/>
      <c r="BJ80" s="59"/>
    </row>
    <row r="81" spans="1:58">
      <c r="A81" s="60"/>
      <c r="B81" s="61"/>
      <c r="C81" s="61"/>
      <c r="D81" s="61"/>
    </row>
    <row r="82" spans="1:58">
      <c r="A82" s="60"/>
      <c r="B82" s="61"/>
      <c r="C82" s="61"/>
      <c r="D82" s="61"/>
      <c r="G82" s="62"/>
    </row>
    <row r="83" spans="1:58">
      <c r="A83" s="63"/>
      <c r="B83" s="4"/>
      <c r="C83" s="4"/>
      <c r="G83" s="64"/>
    </row>
    <row r="84" spans="1:58">
      <c r="A84" s="60"/>
      <c r="B84" s="61"/>
      <c r="C84" s="61"/>
      <c r="BF84" s="10" t="str">
        <f>'REKAP Tot'!D26</f>
        <v>Semarang,    27 November  2025</v>
      </c>
    </row>
    <row r="85" spans="1:58">
      <c r="BF85" s="10" t="str">
        <f>'REKAP Tot'!D27</f>
        <v>Penawar</v>
      </c>
    </row>
    <row r="86" spans="1:58">
      <c r="BF86" s="1436" t="str">
        <f>'REKAP Tot'!D28</f>
        <v>PT. SINAR CERAH SEMPURNA</v>
      </c>
    </row>
    <row r="87" spans="1:58">
      <c r="BF87" s="10"/>
    </row>
    <row r="88" spans="1:58">
      <c r="BF88" s="10"/>
    </row>
    <row r="89" spans="1:58">
      <c r="BF89" s="10"/>
    </row>
    <row r="90" spans="1:58">
      <c r="BF90" s="10"/>
    </row>
    <row r="91" spans="1:58">
      <c r="BF91" s="1437" t="str">
        <f>'REKAP Tot'!D33</f>
        <v>Ir H SOEHARTO, MT</v>
      </c>
    </row>
    <row r="92" spans="1:58">
      <c r="BF92" s="10" t="str">
        <f>'REKAP Tot'!D34</f>
        <v xml:space="preserve">Direktur </v>
      </c>
    </row>
    <row r="95" spans="1:58">
      <c r="G95" s="66"/>
    </row>
    <row r="120" spans="1:11" ht="13.5" thickBot="1">
      <c r="A120" s="3"/>
    </row>
    <row r="121" spans="1:11" ht="13.5" thickTop="1">
      <c r="A121" s="3"/>
      <c r="I121" s="67" t="str">
        <f>PROPER(CONCATENATE("",IF(VALUE(I123)&gt;0,CONCATENATE(J123,K123,"trilyun "),""),IF(VALUE(I124)&gt;0,CONCATENATE(J124,K124,"milyar "),""),IF(VALUE(I125)&gt;0,CONCATENATE(J125,K125,"juta "),""),IF(VALUE(I126)&gt;0,CONCATENATE(J126,K126,"ribu "),""),J127,K127,IF(LEN(I128)&gt;0,CONCATENATE(IF(I123+I124+I125+I126+I127=0,"nol koma ","koma "),J128),J128),IF(AND(LEN(I128)=0,I123+I124+I125+I126+I127=0),"","rupiah ")))</f>
        <v/>
      </c>
      <c r="J121" s="68"/>
      <c r="K121" s="69"/>
    </row>
    <row r="122" spans="1:11">
      <c r="A122" s="3"/>
      <c r="I122" s="1530">
        <f>H79</f>
        <v>0</v>
      </c>
      <c r="J122" s="1531"/>
      <c r="K122" s="1532"/>
    </row>
    <row r="123" spans="1:11">
      <c r="A123" s="3"/>
      <c r="I123" s="70" t="str">
        <f>IF(LEN(RIGHT(INT(I122/1000000000000),3))&lt;3,CONCATENATE(0,RIGHT(INT(I122/1000000000000),3)),RIGHT(INT(I122/1000000000000),3))</f>
        <v>00</v>
      </c>
      <c r="J123" s="71" t="str">
        <f>IF(LEN(VALUE(I123))=3,CONCATENATE(VLOOKUP(VALUE(LEFT(I123,1)),I129:J138,2),"ratus "),"")</f>
        <v/>
      </c>
      <c r="K123" s="72" t="str">
        <f>IF(AND(VALUE(LEFT(RIGHT(I123,2),1))=1,VALUE(RIGHT(I123,1))&gt;0),CONCATENATE(VLOOKUP(VALUE(RIGHT(I123,1)),I130:J138,2),"belas "),IF(VALUE(LEFT(RIGHT(I123,2),1))=0,VLOOKUP(VALUE(RIGHT(I123,1)),I129:K138,3),CONCATENATE(VLOOKUP(VALUE(LEFT(RIGHT(I123,2),1)),I130:J138,2),"puluh ",VLOOKUP(VALUE(RIGHT(I123,1)),I129:K138,3))))</f>
        <v/>
      </c>
    </row>
    <row r="124" spans="1:11">
      <c r="A124" s="3"/>
      <c r="I124" s="70" t="str">
        <f>IF(LEN(RIGHT(INT(I122/1000000000),3))&lt;3,CONCATENATE(0,RIGHT(INT(I122/1000000000),3)),RIGHT(INT(I122/1000000000),3))</f>
        <v>00</v>
      </c>
      <c r="J124" s="71" t="str">
        <f>IF(LEN(VALUE(I124))=3,CONCATENATE(VLOOKUP(VALUE(LEFT(I124,1)),I129:J138,2),"ratus "),"")</f>
        <v/>
      </c>
      <c r="K124" s="73" t="str">
        <f>IF(AND(VALUE(LEFT(RIGHT(I124,2),1))=1,VALUE(RIGHT(I124,1))&gt;0),CONCATENATE(VLOOKUP(VALUE(RIGHT(I124,1)),I130:J138,2),"belas "),IF(VALUE(LEFT(RIGHT(I124,2),1))=0,VLOOKUP(VALUE(RIGHT(I124,1)),I129:K138,3),CONCATENATE(VLOOKUP(VALUE(LEFT(RIGHT(I124,2),1)),I130:J138,2),"puluh ",VLOOKUP(VALUE(RIGHT(I124,1)),I129:K138,3))))</f>
        <v/>
      </c>
    </row>
    <row r="125" spans="1:11">
      <c r="A125" s="3"/>
      <c r="I125" s="70" t="str">
        <f>IF(LEN(RIGHT(INT(I122/1000000),3))&lt;3,CONCATENATE(0,RIGHT(INT(I122/1000000),3)),RIGHT(INT(I122/1000000),3))</f>
        <v>00</v>
      </c>
      <c r="J125" s="71" t="str">
        <f>IF(LEN(VALUE(I125))=3,CONCATENATE(VLOOKUP(VALUE(LEFT(I125,1)),I129:J138,2),"ratus "),"")</f>
        <v/>
      </c>
      <c r="K125" s="73" t="str">
        <f>IF(AND(VALUE(LEFT(RIGHT(I125,2),1))=1,VALUE(RIGHT(I125,1))&gt;0),CONCATENATE(VLOOKUP(VALUE(RIGHT(I125,1)),I130:J138,2),"belas "),IF(VALUE(LEFT(RIGHT(I125,2),1))=0,VLOOKUP(VALUE(RIGHT(I125,1)),I129:K138,3),CONCATENATE(VLOOKUP(VALUE(LEFT(RIGHT(I125,2),1)),I130:J138,2),"puluh ",VLOOKUP(VALUE(RIGHT(I125,1)),I129:K138,3))))</f>
        <v/>
      </c>
    </row>
    <row r="126" spans="1:11">
      <c r="A126" s="3"/>
      <c r="I126" s="70" t="str">
        <f>IF(LEN(RIGHT(INT(I122/1000),3))&lt;3,CONCATENATE(0,RIGHT(INT(I122/1000),3)),RIGHT(INT(I122/1000),3))</f>
        <v>00</v>
      </c>
      <c r="J126" s="71" t="str">
        <f>IF(LEN(VALUE(I126))=3,CONCATENATE(VLOOKUP(VALUE(LEFT(I126,1)),I129:J138,2),"ratus "),"")</f>
        <v/>
      </c>
      <c r="K126" s="73" t="str">
        <f>IF(AND(VALUE(LEFT(RIGHT(I126,2),1))=1,VALUE(RIGHT(I126,1))&gt;0),CONCATENATE(VLOOKUP(VALUE(RIGHT(I126,1)),I130:J138,2),"belas "),IF(VALUE(LEFT(RIGHT(I126,2),1))=0,VLOOKUP(VALUE(RIGHT(I126,1)),I129:K138,3),CONCATENATE(VLOOKUP(VALUE(LEFT(RIGHT(I126,2),1)),I130:J138,2),"puluh ",VLOOKUP(VALUE(RIGHT(I126,1)),I129:K138,3))))</f>
        <v/>
      </c>
    </row>
    <row r="127" spans="1:11">
      <c r="A127" s="3"/>
      <c r="I127" s="70" t="str">
        <f>IF(LEN(RIGHT(INT(I122),3))&lt;3,CONCATENATE(0,RIGHT(INT(I122),3)),RIGHT(INT(I122),3))</f>
        <v>00</v>
      </c>
      <c r="J127" s="71" t="str">
        <f>IF(LEN(VALUE(I127))=3,CONCATENATE(VLOOKUP(VALUE(LEFT(I127,1)),I129:J138,2),"ratus "),"")</f>
        <v/>
      </c>
      <c r="K127" s="72" t="str">
        <f>IF(AND(VALUE(LEFT(RIGHT(I127,2),1))=1,VALUE(RIGHT(I127,1))&gt;0),CONCATENATE(VLOOKUP(VALUE(RIGHT(I127,1)),I130:J138,2),"belas "),IF(VALUE(LEFT(RIGHT(I127,2),1))=0,VLOOKUP(VALUE(RIGHT(I127,1)),I129:K138,3),CONCATENATE(VLOOKUP(VALUE(LEFT(RIGHT(I127,2),1)),I130:J138,2),"puluh ",VLOOKUP(VALUE(RIGHT(I127,1)),I129:K138,3))))</f>
        <v/>
      </c>
    </row>
    <row r="128" spans="1:11">
      <c r="A128" s="3"/>
      <c r="I128" s="70" t="str">
        <f>MID(ROUND((I122)-INT(I122),2),3,2)</f>
        <v/>
      </c>
      <c r="J128" s="74" t="str">
        <f>IF(LEN(I128)=0,"",IF(AND(LEN(I128)=2,VALUE(LEFT(I128,1))=0),CONCATENATE("nol ",VLOOKUP(VALUE(RIGHT(I128,1)),I129:K138,3)),IF(LEN(I128)=1,VLOOKUP(VALUE(I128),I129:K138,3),IF(AND(LEN(I128)=2,VALUE(LEFT(I128,1))=1),CONCATENATE(VLOOKUP(VALUE(RIGHT(I128,1)),I129:J138,2),"belas "),CONCATENATE(VLOOKUP(VALUE(LEFT(I128,1)),I130:J138,2),"puluh ",VLOOKUP(VALUE(RIGHT(I128,1)),I130:K138,3))))))</f>
        <v/>
      </c>
      <c r="K128" s="75"/>
    </row>
    <row r="129" spans="1:17">
      <c r="A129" s="3"/>
      <c r="I129" s="70">
        <v>0</v>
      </c>
      <c r="J129" s="76" t="s">
        <v>74</v>
      </c>
      <c r="K129" s="72" t="s">
        <v>74</v>
      </c>
    </row>
    <row r="130" spans="1:17">
      <c r="A130" s="3"/>
      <c r="I130" s="70">
        <v>1</v>
      </c>
      <c r="J130" s="71" t="s">
        <v>75</v>
      </c>
      <c r="K130" s="73" t="s">
        <v>76</v>
      </c>
    </row>
    <row r="131" spans="1:17">
      <c r="A131" s="3"/>
      <c r="I131" s="70">
        <v>2</v>
      </c>
      <c r="J131" s="71" t="s">
        <v>77</v>
      </c>
      <c r="K131" s="73" t="s">
        <v>77</v>
      </c>
    </row>
    <row r="132" spans="1:17">
      <c r="A132" s="3"/>
      <c r="I132" s="70">
        <v>3</v>
      </c>
      <c r="J132" s="71" t="s">
        <v>78</v>
      </c>
      <c r="K132" s="73" t="s">
        <v>78</v>
      </c>
    </row>
    <row r="133" spans="1:17">
      <c r="A133" s="3"/>
      <c r="I133" s="70">
        <v>4</v>
      </c>
      <c r="J133" s="71" t="s">
        <v>79</v>
      </c>
      <c r="K133" s="73" t="s">
        <v>79</v>
      </c>
    </row>
    <row r="134" spans="1:17">
      <c r="A134" s="3"/>
      <c r="I134" s="70">
        <v>5</v>
      </c>
      <c r="J134" s="71" t="s">
        <v>80</v>
      </c>
      <c r="K134" s="73" t="s">
        <v>80</v>
      </c>
    </row>
    <row r="135" spans="1:17">
      <c r="A135" s="3"/>
      <c r="I135" s="70">
        <v>6</v>
      </c>
      <c r="J135" s="71" t="s">
        <v>81</v>
      </c>
      <c r="K135" s="73" t="s">
        <v>81</v>
      </c>
    </row>
    <row r="136" spans="1:17">
      <c r="A136" s="3"/>
      <c r="I136" s="70">
        <v>7</v>
      </c>
      <c r="J136" s="71" t="s">
        <v>82</v>
      </c>
      <c r="K136" s="73" t="s">
        <v>82</v>
      </c>
    </row>
    <row r="137" spans="1:17">
      <c r="A137" s="3"/>
      <c r="I137" s="70">
        <v>8</v>
      </c>
      <c r="J137" s="71" t="s">
        <v>83</v>
      </c>
      <c r="K137" s="73" t="s">
        <v>83</v>
      </c>
    </row>
    <row r="138" spans="1:17" ht="13.5" thickBot="1">
      <c r="A138" s="3"/>
      <c r="I138" s="77">
        <v>9</v>
      </c>
      <c r="J138" s="78" t="s">
        <v>84</v>
      </c>
      <c r="K138" s="79" t="s">
        <v>84</v>
      </c>
    </row>
    <row r="139" spans="1:17" ht="13.5" thickTop="1">
      <c r="A139" s="3"/>
    </row>
    <row r="142" spans="1:17">
      <c r="A142" s="3"/>
      <c r="L142" s="80">
        <v>100000000</v>
      </c>
      <c r="M142" s="80"/>
      <c r="N142" s="80">
        <f>L142*O142/100</f>
        <v>240000</v>
      </c>
      <c r="O142" s="81">
        <v>0.24</v>
      </c>
      <c r="P142" s="81"/>
      <c r="Q142" s="81"/>
    </row>
    <row r="143" spans="1:17">
      <c r="A143" s="3"/>
      <c r="L143" s="80"/>
      <c r="M143" s="80"/>
      <c r="N143" s="80"/>
      <c r="O143" s="81"/>
      <c r="P143" s="81"/>
      <c r="Q143" s="81"/>
    </row>
    <row r="144" spans="1:17">
      <c r="A144" s="3"/>
      <c r="L144" s="80">
        <f>L142</f>
        <v>100000000</v>
      </c>
      <c r="M144" s="80">
        <v>500000000</v>
      </c>
      <c r="N144" s="80">
        <f>(M144-L144)*O144/100</f>
        <v>760000</v>
      </c>
      <c r="O144" s="81">
        <v>0.19</v>
      </c>
      <c r="P144" s="82">
        <f>N142</f>
        <v>240000</v>
      </c>
      <c r="Q144" s="82">
        <f>SUM(N144,P144)</f>
        <v>1000000</v>
      </c>
    </row>
    <row r="145" spans="1:17">
      <c r="A145" s="3"/>
      <c r="L145" s="80"/>
      <c r="M145" s="80"/>
      <c r="N145" s="80"/>
      <c r="O145" s="81"/>
      <c r="P145" s="81"/>
      <c r="Q145" s="81"/>
    </row>
    <row r="146" spans="1:17">
      <c r="A146" s="3"/>
      <c r="L146" s="80">
        <f>M144</f>
        <v>500000000</v>
      </c>
      <c r="M146" s="80">
        <v>1000000000</v>
      </c>
      <c r="N146" s="80">
        <f>(M146-L146)*O146/100</f>
        <v>750000</v>
      </c>
      <c r="O146" s="81">
        <v>0.15</v>
      </c>
      <c r="P146" s="82">
        <f>Q144</f>
        <v>1000000</v>
      </c>
      <c r="Q146" s="82">
        <f>SUM(N146,P146)</f>
        <v>1750000</v>
      </c>
    </row>
    <row r="147" spans="1:17">
      <c r="A147" s="3"/>
      <c r="L147" s="80"/>
      <c r="M147" s="80"/>
      <c r="N147" s="80"/>
      <c r="O147" s="81"/>
      <c r="P147" s="81"/>
      <c r="Q147" s="81"/>
    </row>
    <row r="148" spans="1:17">
      <c r="A148" s="3"/>
      <c r="L148" s="80">
        <f>M146</f>
        <v>1000000000</v>
      </c>
      <c r="M148" s="80">
        <v>5000000000</v>
      </c>
      <c r="N148" s="80">
        <f>(M148-L148)*O148/100</f>
        <v>4800000</v>
      </c>
      <c r="O148" s="81">
        <v>0.12</v>
      </c>
      <c r="P148" s="82">
        <f>Q146</f>
        <v>1750000</v>
      </c>
      <c r="Q148" s="82">
        <f>SUM(N148,P148)</f>
        <v>6550000</v>
      </c>
    </row>
    <row r="149" spans="1:17">
      <c r="A149" s="3"/>
      <c r="L149" s="80"/>
      <c r="M149" s="80"/>
      <c r="N149" s="80"/>
      <c r="O149" s="81"/>
      <c r="P149" s="81"/>
      <c r="Q149" s="81"/>
    </row>
    <row r="150" spans="1:17">
      <c r="A150" s="3"/>
      <c r="L150" s="80">
        <f>M148</f>
        <v>5000000000</v>
      </c>
      <c r="M150" s="80">
        <f>M152*M153</f>
        <v>31280115071.376003</v>
      </c>
      <c r="N150" s="80">
        <f>(M150-L150)*O150/100</f>
        <v>26280115.071376003</v>
      </c>
      <c r="O150" s="81">
        <v>0.1</v>
      </c>
      <c r="P150" s="82">
        <f>Q148</f>
        <v>6550000</v>
      </c>
      <c r="Q150" s="82">
        <f>SUM(N150,P150)</f>
        <v>32830115.071376003</v>
      </c>
    </row>
    <row r="151" spans="1:17">
      <c r="A151" s="3"/>
      <c r="L151" s="80"/>
      <c r="M151" s="80"/>
      <c r="N151" s="80"/>
      <c r="O151" s="81"/>
      <c r="P151" s="81"/>
      <c r="Q151" s="81"/>
    </row>
    <row r="152" spans="1:17">
      <c r="A152" s="3"/>
      <c r="L152" s="80"/>
      <c r="M152" s="83">
        <v>0.8</v>
      </c>
      <c r="N152" s="80"/>
      <c r="O152" s="81"/>
      <c r="P152" s="81"/>
      <c r="Q152" s="84">
        <v>32830115.071376003</v>
      </c>
    </row>
    <row r="153" spans="1:17" ht="14.5">
      <c r="A153" s="3"/>
      <c r="L153" s="85"/>
      <c r="M153" s="86">
        <v>39100143839.220001</v>
      </c>
      <c r="N153" s="85"/>
      <c r="O153" s="85"/>
      <c r="P153" s="85"/>
      <c r="Q153" s="85"/>
    </row>
    <row r="154" spans="1:17" ht="14">
      <c r="A154" s="3"/>
      <c r="L154" s="87"/>
      <c r="M154" s="87"/>
      <c r="N154" s="87"/>
      <c r="O154" s="87"/>
      <c r="P154" s="87"/>
      <c r="Q154" s="88">
        <f>[140]REKAP!H47</f>
        <v>0</v>
      </c>
    </row>
  </sheetData>
  <mergeCells count="11">
    <mergeCell ref="A11:B11"/>
    <mergeCell ref="C11:F11"/>
    <mergeCell ref="BJ12:BJ74"/>
    <mergeCell ref="I122:K122"/>
    <mergeCell ref="A2:BJ2"/>
    <mergeCell ref="A7:E7"/>
    <mergeCell ref="A8:B10"/>
    <mergeCell ref="C8:F10"/>
    <mergeCell ref="I8:BH8"/>
    <mergeCell ref="BI8:BI10"/>
    <mergeCell ref="BJ8:BJ10"/>
  </mergeCells>
  <phoneticPr fontId="94" type="noConversion"/>
  <pageMargins left="0.2" right="1.2" top="0.25" bottom="0.25" header="0.3" footer="0.3"/>
  <pageSetup paperSize="9" scale="45" orientation="landscape"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6BDDD-B350-4256-A977-E6A47AF07F96}">
  <sheetPr>
    <tabColor rgb="FFFF0000"/>
  </sheetPr>
  <dimension ref="A2:BL154"/>
  <sheetViews>
    <sheetView view="pageBreakPreview" topLeftCell="A68" zoomScale="85" zoomScaleNormal="85" zoomScaleSheetLayoutView="85" workbookViewId="0">
      <selection activeCell="A92" sqref="A92"/>
    </sheetView>
  </sheetViews>
  <sheetFormatPr defaultColWidth="9.296875" defaultRowHeight="13"/>
  <cols>
    <col min="1" max="1" width="3.5" style="10" customWidth="1"/>
    <col min="2" max="2" width="3.5" style="3" customWidth="1"/>
    <col min="3" max="3" width="13.5" style="3" customWidth="1"/>
    <col min="4" max="4" width="2" style="3" customWidth="1"/>
    <col min="5" max="5" width="23.296875" style="3" customWidth="1"/>
    <col min="6" max="6" width="22.5" style="3" customWidth="1"/>
    <col min="7" max="7" width="18.69921875" style="3" hidden="1" customWidth="1"/>
    <col min="8" max="8" width="11.69921875" style="3" customWidth="1"/>
    <col min="9" max="60" width="8" style="3" customWidth="1"/>
    <col min="61" max="62" width="10.796875" style="3" customWidth="1"/>
    <col min="63" max="16384" width="9.296875" style="3"/>
  </cols>
  <sheetData>
    <row r="2" spans="1:64" ht="18">
      <c r="A2" s="1542" t="s">
        <v>33</v>
      </c>
      <c r="B2" s="1542"/>
      <c r="C2" s="1542"/>
      <c r="D2" s="1542"/>
      <c r="E2" s="1542"/>
      <c r="F2" s="1542"/>
      <c r="G2" s="1542"/>
      <c r="H2" s="1542"/>
      <c r="I2" s="1542"/>
      <c r="J2" s="1542"/>
      <c r="K2" s="1542"/>
      <c r="L2" s="1542"/>
      <c r="M2" s="1542"/>
      <c r="N2" s="1542"/>
      <c r="O2" s="1542"/>
      <c r="P2" s="1542"/>
      <c r="Q2" s="1542"/>
      <c r="R2" s="1542"/>
      <c r="S2" s="1542"/>
      <c r="T2" s="1542"/>
      <c r="U2" s="1542"/>
      <c r="V2" s="1542"/>
      <c r="W2" s="1542"/>
      <c r="X2" s="1542"/>
      <c r="Y2" s="1542"/>
      <c r="Z2" s="1542"/>
      <c r="AA2" s="1542"/>
      <c r="AB2" s="1542"/>
      <c r="AC2" s="1542"/>
      <c r="AD2" s="1542"/>
      <c r="AE2" s="1542"/>
      <c r="AF2" s="1542"/>
      <c r="AG2" s="1542"/>
      <c r="AH2" s="1542"/>
      <c r="AI2" s="1542"/>
      <c r="AJ2" s="1542"/>
      <c r="AK2" s="1542"/>
      <c r="AL2" s="1542"/>
      <c r="AM2" s="1542"/>
      <c r="AN2" s="1542"/>
      <c r="AO2" s="1542"/>
      <c r="AP2" s="1542"/>
      <c r="AQ2" s="1542"/>
      <c r="AR2" s="1542"/>
      <c r="AS2" s="1542"/>
      <c r="AT2" s="1542"/>
      <c r="AU2" s="1542"/>
      <c r="AV2" s="1542"/>
      <c r="AW2" s="1542"/>
      <c r="AX2" s="1542"/>
      <c r="AY2" s="1542"/>
      <c r="AZ2" s="1542"/>
      <c r="BA2" s="1542"/>
      <c r="BB2" s="1542"/>
      <c r="BC2" s="1542"/>
      <c r="BD2" s="1542"/>
      <c r="BE2" s="1542"/>
      <c r="BF2" s="1542"/>
      <c r="BG2" s="1542"/>
      <c r="BH2" s="1542"/>
      <c r="BI2" s="1542"/>
      <c r="BJ2" s="1542"/>
    </row>
    <row r="3" spans="1:64" ht="15" customHeight="1">
      <c r="A3" s="815"/>
      <c r="B3" s="980" t="str">
        <f>'RAB GIK UGM'!A2</f>
        <v>Pekerjaan</v>
      </c>
      <c r="C3" s="1213"/>
      <c r="D3" s="979"/>
      <c r="E3" s="5" t="str">
        <f>'RAB GIK UGM'!C2</f>
        <v>: Pembangunan Gedung Gelanggang Inovasi dan Kreativitas (GIK) UGM Tahap II</v>
      </c>
      <c r="F3" s="815"/>
      <c r="G3" s="815"/>
      <c r="H3" s="815"/>
      <c r="I3" s="815"/>
      <c r="J3" s="815"/>
      <c r="K3" s="815"/>
      <c r="L3" s="815"/>
      <c r="M3" s="815"/>
      <c r="N3" s="815"/>
      <c r="O3" s="815"/>
      <c r="P3" s="815"/>
      <c r="Q3" s="815"/>
      <c r="R3" s="815"/>
      <c r="S3" s="815"/>
      <c r="T3" s="815"/>
      <c r="U3" s="815"/>
      <c r="V3" s="815"/>
      <c r="W3" s="815"/>
      <c r="X3" s="815"/>
      <c r="Y3" s="815"/>
      <c r="Z3" s="815"/>
      <c r="AA3" s="815"/>
      <c r="AB3" s="815"/>
      <c r="AC3" s="815"/>
      <c r="AD3" s="815"/>
      <c r="AE3" s="815"/>
      <c r="AF3" s="815"/>
      <c r="AG3" s="815"/>
      <c r="AH3" s="815"/>
      <c r="AI3" s="815"/>
      <c r="AJ3" s="815"/>
      <c r="AK3" s="815"/>
      <c r="AL3" s="815"/>
      <c r="AM3" s="815"/>
      <c r="AN3" s="815"/>
      <c r="AO3" s="815"/>
      <c r="AP3" s="815"/>
      <c r="AQ3" s="815"/>
      <c r="AR3" s="815"/>
      <c r="AS3" s="815"/>
      <c r="AT3" s="815"/>
      <c r="AU3" s="815"/>
      <c r="AV3" s="815"/>
      <c r="AW3" s="815"/>
      <c r="AX3" s="815"/>
      <c r="AY3" s="815"/>
      <c r="AZ3" s="815"/>
      <c r="BA3" s="815"/>
      <c r="BB3" s="815"/>
      <c r="BC3" s="815"/>
      <c r="BD3" s="815"/>
      <c r="BE3" s="815"/>
      <c r="BF3" s="815"/>
      <c r="BG3" s="815"/>
      <c r="BH3" s="815"/>
      <c r="BI3" s="815"/>
      <c r="BJ3" s="815"/>
    </row>
    <row r="4" spans="1:64">
      <c r="A4" s="4"/>
      <c r="B4" s="980" t="str">
        <f>'RAB GIK UGM'!A3</f>
        <v>Lokasi</v>
      </c>
      <c r="C4" s="1213"/>
      <c r="D4" s="5"/>
      <c r="E4" s="5" t="str">
        <f>'RAB GIK UGM'!C3</f>
        <v>: Jl. Pancasila No. 1, Blimbing Sari, Caturtunggal, Kec. Depok, Kabupaten Sleman, Daerah Istimewa Yogyakarta</v>
      </c>
    </row>
    <row r="5" spans="1:64">
      <c r="A5" s="6"/>
      <c r="B5" s="980" t="str">
        <f>'RAB GIK UGM'!A4</f>
        <v>Sumber Dana</v>
      </c>
      <c r="C5" s="1213"/>
      <c r="D5" s="5"/>
      <c r="E5" s="5" t="str">
        <f>'RAB GIK UGM'!C4</f>
        <v>: APBN</v>
      </c>
    </row>
    <row r="6" spans="1:64">
      <c r="A6" s="6"/>
      <c r="B6" s="980" t="str">
        <f>'RAB GIK UGM'!A5</f>
        <v>Tahun Anggaran</v>
      </c>
      <c r="C6" s="1213"/>
      <c r="D6" s="5"/>
      <c r="E6" s="5" t="str">
        <f>'RAB GIK UGM'!C5</f>
        <v>: Tahun Jamak (MYC) 2025 - 2026</v>
      </c>
      <c r="BG6" s="3">
        <f>51*7</f>
        <v>357</v>
      </c>
    </row>
    <row r="7" spans="1:64" ht="13.5" thickBot="1">
      <c r="A7" s="1543"/>
      <c r="B7" s="1543"/>
      <c r="C7" s="1543"/>
      <c r="D7" s="1543"/>
      <c r="E7" s="1543"/>
    </row>
    <row r="8" spans="1:64" ht="15.5">
      <c r="A8" s="1544" t="s">
        <v>34</v>
      </c>
      <c r="B8" s="1545"/>
      <c r="C8" s="1550" t="s">
        <v>35</v>
      </c>
      <c r="D8" s="1545"/>
      <c r="E8" s="1545"/>
      <c r="F8" s="1551"/>
      <c r="G8" s="7"/>
      <c r="H8" s="1214" t="s">
        <v>36</v>
      </c>
      <c r="I8" s="1556" t="s">
        <v>37</v>
      </c>
      <c r="J8" s="1557"/>
      <c r="K8" s="1557"/>
      <c r="L8" s="1557"/>
      <c r="M8" s="1557"/>
      <c r="N8" s="1557"/>
      <c r="O8" s="1557"/>
      <c r="P8" s="1557"/>
      <c r="Q8" s="1557"/>
      <c r="R8" s="1557"/>
      <c r="S8" s="1557"/>
      <c r="T8" s="1557"/>
      <c r="U8" s="1557"/>
      <c r="V8" s="1557"/>
      <c r="W8" s="1557"/>
      <c r="X8" s="1557"/>
      <c r="Y8" s="1557"/>
      <c r="Z8" s="1557"/>
      <c r="AA8" s="1557"/>
      <c r="AB8" s="1557"/>
      <c r="AC8" s="1557"/>
      <c r="AD8" s="1557"/>
      <c r="AE8" s="1557"/>
      <c r="AF8" s="1557"/>
      <c r="AG8" s="1557"/>
      <c r="AH8" s="1557"/>
      <c r="AI8" s="1557"/>
      <c r="AJ8" s="1557"/>
      <c r="AK8" s="1557"/>
      <c r="AL8" s="1557"/>
      <c r="AM8" s="1557"/>
      <c r="AN8" s="1557"/>
      <c r="AO8" s="1557"/>
      <c r="AP8" s="1557"/>
      <c r="AQ8" s="1557"/>
      <c r="AR8" s="1557"/>
      <c r="AS8" s="1557"/>
      <c r="AT8" s="1557"/>
      <c r="AU8" s="1557"/>
      <c r="AV8" s="1557"/>
      <c r="AW8" s="1557"/>
      <c r="AX8" s="1557"/>
      <c r="AY8" s="1557"/>
      <c r="AZ8" s="1557"/>
      <c r="BA8" s="1557"/>
      <c r="BB8" s="1557"/>
      <c r="BC8" s="1557"/>
      <c r="BD8" s="1557"/>
      <c r="BE8" s="1557"/>
      <c r="BF8" s="1557"/>
      <c r="BG8" s="1557"/>
      <c r="BH8" s="1557"/>
      <c r="BI8" s="1558" t="s">
        <v>38</v>
      </c>
      <c r="BJ8" s="1561" t="s">
        <v>39</v>
      </c>
    </row>
    <row r="9" spans="1:64">
      <c r="A9" s="1546"/>
      <c r="B9" s="1547"/>
      <c r="C9" s="1552"/>
      <c r="D9" s="1547"/>
      <c r="E9" s="1547"/>
      <c r="F9" s="1553"/>
      <c r="G9" s="8"/>
      <c r="H9" s="1215" t="s">
        <v>40</v>
      </c>
      <c r="I9" s="1216" t="s">
        <v>41</v>
      </c>
      <c r="J9" s="1216" t="s">
        <v>42</v>
      </c>
      <c r="K9" s="1216" t="s">
        <v>43</v>
      </c>
      <c r="L9" s="1216" t="s">
        <v>44</v>
      </c>
      <c r="M9" s="1216" t="s">
        <v>45</v>
      </c>
      <c r="N9" s="1216" t="s">
        <v>46</v>
      </c>
      <c r="O9" s="1216" t="s">
        <v>47</v>
      </c>
      <c r="P9" s="1216" t="s">
        <v>48</v>
      </c>
      <c r="Q9" s="1216" t="s">
        <v>49</v>
      </c>
      <c r="R9" s="1216" t="s">
        <v>50</v>
      </c>
      <c r="S9" s="1216" t="s">
        <v>51</v>
      </c>
      <c r="T9" s="1216" t="s">
        <v>52</v>
      </c>
      <c r="U9" s="1216" t="s">
        <v>53</v>
      </c>
      <c r="V9" s="1216" t="s">
        <v>54</v>
      </c>
      <c r="W9" s="1216" t="s">
        <v>55</v>
      </c>
      <c r="X9" s="1216" t="s">
        <v>56</v>
      </c>
      <c r="Y9" s="1216" t="s">
        <v>57</v>
      </c>
      <c r="Z9" s="1216" t="s">
        <v>58</v>
      </c>
      <c r="AA9" s="1216" t="s">
        <v>59</v>
      </c>
      <c r="AB9" s="1216" t="s">
        <v>60</v>
      </c>
      <c r="AC9" s="1216" t="s">
        <v>61</v>
      </c>
      <c r="AD9" s="1216" t="s">
        <v>62</v>
      </c>
      <c r="AE9" s="1216" t="s">
        <v>63</v>
      </c>
      <c r="AF9" s="1216" t="s">
        <v>64</v>
      </c>
      <c r="AG9" s="1216" t="s">
        <v>65</v>
      </c>
      <c r="AH9" s="1216" t="s">
        <v>66</v>
      </c>
      <c r="AI9" s="1216" t="s">
        <v>3325</v>
      </c>
      <c r="AJ9" s="1216" t="s">
        <v>3326</v>
      </c>
      <c r="AK9" s="1216" t="s">
        <v>3327</v>
      </c>
      <c r="AL9" s="1216" t="s">
        <v>3328</v>
      </c>
      <c r="AM9" s="1216" t="s">
        <v>3329</v>
      </c>
      <c r="AN9" s="1216" t="s">
        <v>3330</v>
      </c>
      <c r="AO9" s="1216" t="s">
        <v>3331</v>
      </c>
      <c r="AP9" s="1216" t="s">
        <v>3332</v>
      </c>
      <c r="AQ9" s="1216" t="s">
        <v>3333</v>
      </c>
      <c r="AR9" s="1216" t="s">
        <v>3334</v>
      </c>
      <c r="AS9" s="1216" t="s">
        <v>3335</v>
      </c>
      <c r="AT9" s="1216" t="s">
        <v>3336</v>
      </c>
      <c r="AU9" s="1216" t="s">
        <v>3337</v>
      </c>
      <c r="AV9" s="1216" t="s">
        <v>3338</v>
      </c>
      <c r="AW9" s="1216" t="s">
        <v>3339</v>
      </c>
      <c r="AX9" s="1216" t="s">
        <v>3340</v>
      </c>
      <c r="AY9" s="1216" t="s">
        <v>3341</v>
      </c>
      <c r="AZ9" s="1216" t="s">
        <v>3342</v>
      </c>
      <c r="BA9" s="1216" t="s">
        <v>3343</v>
      </c>
      <c r="BB9" s="1216" t="s">
        <v>3344</v>
      </c>
      <c r="BC9" s="1216" t="s">
        <v>3345</v>
      </c>
      <c r="BD9" s="1216" t="s">
        <v>3346</v>
      </c>
      <c r="BE9" s="1216" t="s">
        <v>3347</v>
      </c>
      <c r="BF9" s="1216" t="s">
        <v>3348</v>
      </c>
      <c r="BG9" s="1216" t="s">
        <v>3349</v>
      </c>
      <c r="BH9" s="1216" t="s">
        <v>3350</v>
      </c>
      <c r="BI9" s="1559"/>
      <c r="BJ9" s="1562"/>
    </row>
    <row r="10" spans="1:64">
      <c r="A10" s="1548"/>
      <c r="B10" s="1549"/>
      <c r="C10" s="1554"/>
      <c r="D10" s="1549"/>
      <c r="E10" s="1549"/>
      <c r="F10" s="1555"/>
      <c r="G10" s="8"/>
      <c r="H10" s="1217" t="s">
        <v>67</v>
      </c>
      <c r="I10" s="1218" t="s">
        <v>68</v>
      </c>
      <c r="J10" s="1218" t="s">
        <v>68</v>
      </c>
      <c r="K10" s="1218" t="s">
        <v>68</v>
      </c>
      <c r="L10" s="1218" t="s">
        <v>68</v>
      </c>
      <c r="M10" s="1218" t="s">
        <v>68</v>
      </c>
      <c r="N10" s="1218" t="s">
        <v>68</v>
      </c>
      <c r="O10" s="1218" t="s">
        <v>68</v>
      </c>
      <c r="P10" s="1218" t="s">
        <v>68</v>
      </c>
      <c r="Q10" s="1218" t="s">
        <v>68</v>
      </c>
      <c r="R10" s="1218" t="s">
        <v>68</v>
      </c>
      <c r="S10" s="1218" t="s">
        <v>68</v>
      </c>
      <c r="T10" s="1218" t="s">
        <v>68</v>
      </c>
      <c r="U10" s="1218" t="s">
        <v>68</v>
      </c>
      <c r="V10" s="1218" t="s">
        <v>68</v>
      </c>
      <c r="W10" s="1218" t="s">
        <v>68</v>
      </c>
      <c r="X10" s="1218" t="s">
        <v>68</v>
      </c>
      <c r="Y10" s="1218" t="s">
        <v>68</v>
      </c>
      <c r="Z10" s="1218" t="s">
        <v>68</v>
      </c>
      <c r="AA10" s="1218" t="s">
        <v>68</v>
      </c>
      <c r="AB10" s="1218" t="s">
        <v>68</v>
      </c>
      <c r="AC10" s="1218" t="s">
        <v>68</v>
      </c>
      <c r="AD10" s="1218" t="s">
        <v>68</v>
      </c>
      <c r="AE10" s="1218" t="s">
        <v>68</v>
      </c>
      <c r="AF10" s="1218" t="s">
        <v>68</v>
      </c>
      <c r="AG10" s="1218" t="s">
        <v>68</v>
      </c>
      <c r="AH10" s="1218" t="s">
        <v>68</v>
      </c>
      <c r="AI10" s="1218" t="s">
        <v>68</v>
      </c>
      <c r="AJ10" s="1218" t="s">
        <v>68</v>
      </c>
      <c r="AK10" s="1218" t="s">
        <v>68</v>
      </c>
      <c r="AL10" s="1218" t="s">
        <v>68</v>
      </c>
      <c r="AM10" s="1218" t="s">
        <v>68</v>
      </c>
      <c r="AN10" s="1218" t="s">
        <v>68</v>
      </c>
      <c r="AO10" s="1218" t="s">
        <v>68</v>
      </c>
      <c r="AP10" s="1218" t="s">
        <v>68</v>
      </c>
      <c r="AQ10" s="1218" t="s">
        <v>68</v>
      </c>
      <c r="AR10" s="1218" t="s">
        <v>68</v>
      </c>
      <c r="AS10" s="1218" t="s">
        <v>68</v>
      </c>
      <c r="AT10" s="1218" t="s">
        <v>68</v>
      </c>
      <c r="AU10" s="1218" t="s">
        <v>68</v>
      </c>
      <c r="AV10" s="1218" t="s">
        <v>68</v>
      </c>
      <c r="AW10" s="1218" t="s">
        <v>68</v>
      </c>
      <c r="AX10" s="1218" t="s">
        <v>68</v>
      </c>
      <c r="AY10" s="1218" t="s">
        <v>68</v>
      </c>
      <c r="AZ10" s="1218" t="s">
        <v>68</v>
      </c>
      <c r="BA10" s="1218" t="s">
        <v>68</v>
      </c>
      <c r="BB10" s="1218" t="s">
        <v>68</v>
      </c>
      <c r="BC10" s="1218" t="s">
        <v>68</v>
      </c>
      <c r="BD10" s="1218" t="s">
        <v>68</v>
      </c>
      <c r="BE10" s="1218" t="s">
        <v>68</v>
      </c>
      <c r="BF10" s="1218" t="s">
        <v>68</v>
      </c>
      <c r="BG10" s="1218" t="s">
        <v>68</v>
      </c>
      <c r="BH10" s="1218" t="s">
        <v>4518</v>
      </c>
      <c r="BI10" s="1560"/>
      <c r="BJ10" s="1562"/>
    </row>
    <row r="11" spans="1:64" s="10" customFormat="1" ht="13.5" thickBot="1">
      <c r="A11" s="1535">
        <v>1</v>
      </c>
      <c r="B11" s="1536"/>
      <c r="C11" s="1537">
        <v>2</v>
      </c>
      <c r="D11" s="1536"/>
      <c r="E11" s="1536"/>
      <c r="F11" s="1538"/>
      <c r="G11" s="9"/>
      <c r="H11" s="1219">
        <v>3</v>
      </c>
      <c r="I11" s="1220">
        <v>4</v>
      </c>
      <c r="J11" s="1220">
        <v>5</v>
      </c>
      <c r="K11" s="1220">
        <v>6</v>
      </c>
      <c r="L11" s="1220">
        <v>7</v>
      </c>
      <c r="M11" s="1220">
        <v>8</v>
      </c>
      <c r="N11" s="1220">
        <v>9</v>
      </c>
      <c r="O11" s="1220">
        <v>10</v>
      </c>
      <c r="P11" s="1220">
        <v>11</v>
      </c>
      <c r="Q11" s="1220">
        <v>12</v>
      </c>
      <c r="R11" s="1220">
        <v>13</v>
      </c>
      <c r="S11" s="1220">
        <v>14</v>
      </c>
      <c r="T11" s="1220">
        <v>15</v>
      </c>
      <c r="U11" s="1220">
        <v>16</v>
      </c>
      <c r="V11" s="1220">
        <v>17</v>
      </c>
      <c r="W11" s="1220">
        <v>18</v>
      </c>
      <c r="X11" s="1220">
        <v>19</v>
      </c>
      <c r="Y11" s="1220">
        <v>20</v>
      </c>
      <c r="Z11" s="1220">
        <v>21</v>
      </c>
      <c r="AA11" s="1220">
        <v>22</v>
      </c>
      <c r="AB11" s="1220">
        <v>23</v>
      </c>
      <c r="AC11" s="1220">
        <v>24</v>
      </c>
      <c r="AD11" s="1220">
        <v>25</v>
      </c>
      <c r="AE11" s="1220">
        <v>26</v>
      </c>
      <c r="AF11" s="1220">
        <v>27</v>
      </c>
      <c r="AG11" s="1220">
        <v>28</v>
      </c>
      <c r="AH11" s="1220">
        <v>29</v>
      </c>
      <c r="AI11" s="1220">
        <v>30</v>
      </c>
      <c r="AJ11" s="1220">
        <v>31</v>
      </c>
      <c r="AK11" s="1220">
        <v>32</v>
      </c>
      <c r="AL11" s="1220">
        <v>33</v>
      </c>
      <c r="AM11" s="1220">
        <v>34</v>
      </c>
      <c r="AN11" s="1220">
        <v>35</v>
      </c>
      <c r="AO11" s="1220">
        <v>36</v>
      </c>
      <c r="AP11" s="1220">
        <v>37</v>
      </c>
      <c r="AQ11" s="1220">
        <v>38</v>
      </c>
      <c r="AR11" s="1220">
        <v>39</v>
      </c>
      <c r="AS11" s="1220">
        <v>40</v>
      </c>
      <c r="AT11" s="1220">
        <v>41</v>
      </c>
      <c r="AU11" s="1220">
        <v>42</v>
      </c>
      <c r="AV11" s="1220">
        <v>43</v>
      </c>
      <c r="AW11" s="1220">
        <v>44</v>
      </c>
      <c r="AX11" s="1220">
        <v>45</v>
      </c>
      <c r="AY11" s="1220">
        <v>46</v>
      </c>
      <c r="AZ11" s="1220">
        <v>47</v>
      </c>
      <c r="BA11" s="1220">
        <v>48</v>
      </c>
      <c r="BB11" s="1220">
        <v>49</v>
      </c>
      <c r="BC11" s="1220">
        <v>50</v>
      </c>
      <c r="BD11" s="1220">
        <v>51</v>
      </c>
      <c r="BE11" s="1220">
        <v>52</v>
      </c>
      <c r="BF11" s="1220">
        <v>53</v>
      </c>
      <c r="BG11" s="1220">
        <v>54</v>
      </c>
      <c r="BH11" s="1220">
        <v>55</v>
      </c>
      <c r="BI11" s="1220">
        <v>56</v>
      </c>
      <c r="BJ11" s="1221">
        <v>57</v>
      </c>
    </row>
    <row r="12" spans="1:64" ht="13.5" thickTop="1">
      <c r="A12" s="11"/>
      <c r="B12" s="12"/>
      <c r="C12" s="13"/>
      <c r="D12" s="13"/>
      <c r="E12" s="13"/>
      <c r="F12" s="12"/>
      <c r="G12" s="14"/>
      <c r="H12" s="1222"/>
      <c r="I12" s="15"/>
      <c r="J12" s="15"/>
      <c r="K12" s="15"/>
      <c r="L12" s="15"/>
      <c r="M12" s="1230"/>
      <c r="N12" s="1230"/>
      <c r="O12" s="1230"/>
      <c r="P12" s="1230"/>
      <c r="Q12" s="1230"/>
      <c r="R12" s="15"/>
      <c r="S12" s="15"/>
      <c r="T12" s="15"/>
      <c r="U12" s="15"/>
      <c r="V12" s="1230"/>
      <c r="W12" s="1230"/>
      <c r="X12" s="1230"/>
      <c r="Y12" s="1230"/>
      <c r="Z12" s="1230"/>
      <c r="AA12" s="15"/>
      <c r="AB12" s="15"/>
      <c r="AC12" s="15"/>
      <c r="AD12" s="15"/>
      <c r="AE12" s="1230"/>
      <c r="AF12" s="1230"/>
      <c r="AG12" s="1230"/>
      <c r="AH12" s="1230"/>
      <c r="AI12" s="1230"/>
      <c r="AJ12" s="15"/>
      <c r="AK12" s="15"/>
      <c r="AL12" s="15"/>
      <c r="AM12" s="15"/>
      <c r="AN12" s="1230"/>
      <c r="AO12" s="1230"/>
      <c r="AP12" s="1230"/>
      <c r="AQ12" s="1230"/>
      <c r="AR12" s="1230"/>
      <c r="AS12" s="15"/>
      <c r="AT12" s="15"/>
      <c r="AU12" s="15"/>
      <c r="AV12" s="15"/>
      <c r="AW12" s="1230"/>
      <c r="AX12" s="1230"/>
      <c r="AY12" s="1230"/>
      <c r="AZ12" s="1230"/>
      <c r="BA12" s="1230"/>
      <c r="BB12" s="15"/>
      <c r="BC12" s="15"/>
      <c r="BD12" s="15"/>
      <c r="BE12" s="15"/>
      <c r="BF12" s="1230"/>
      <c r="BG12" s="1230"/>
      <c r="BH12" s="1230"/>
      <c r="BI12" s="16">
        <v>1</v>
      </c>
      <c r="BJ12" s="1539" t="s">
        <v>3351</v>
      </c>
    </row>
    <row r="13" spans="1:64">
      <c r="A13" s="17"/>
      <c r="B13" s="25" t="str">
        <f>'RAB GIK UGM'!A9</f>
        <v>A.</v>
      </c>
      <c r="C13" s="26" t="str">
        <f>'RAB GIK UGM'!C9</f>
        <v>MATA PEMBAYARAN UMUM</v>
      </c>
      <c r="D13" s="18"/>
      <c r="E13" s="18"/>
      <c r="F13" s="19"/>
      <c r="G13" s="20"/>
      <c r="H13" s="1223"/>
      <c r="I13" s="21"/>
      <c r="J13" s="21"/>
      <c r="K13" s="21"/>
      <c r="L13" s="21"/>
      <c r="M13" s="1231"/>
      <c r="N13" s="1231"/>
      <c r="O13" s="1231"/>
      <c r="P13" s="1231"/>
      <c r="Q13" s="1231"/>
      <c r="R13" s="21"/>
      <c r="S13" s="21"/>
      <c r="T13" s="21"/>
      <c r="U13" s="21"/>
      <c r="V13" s="1231"/>
      <c r="W13" s="1231"/>
      <c r="X13" s="1231"/>
      <c r="Y13" s="1231"/>
      <c r="Z13" s="1231"/>
      <c r="AA13" s="21"/>
      <c r="AB13" s="21"/>
      <c r="AC13" s="21"/>
      <c r="AD13" s="21"/>
      <c r="AE13" s="1231"/>
      <c r="AF13" s="1231"/>
      <c r="AG13" s="1231"/>
      <c r="AH13" s="1231"/>
      <c r="AI13" s="1231"/>
      <c r="AJ13" s="21"/>
      <c r="AK13" s="21"/>
      <c r="AL13" s="21"/>
      <c r="AM13" s="21"/>
      <c r="AN13" s="1231"/>
      <c r="AO13" s="1231"/>
      <c r="AP13" s="1231"/>
      <c r="AQ13" s="1231"/>
      <c r="AR13" s="1231"/>
      <c r="AS13" s="21"/>
      <c r="AT13" s="21"/>
      <c r="AU13" s="21"/>
      <c r="AV13" s="21"/>
      <c r="AW13" s="1231"/>
      <c r="AX13" s="1231"/>
      <c r="AY13" s="1231"/>
      <c r="AZ13" s="1231"/>
      <c r="BA13" s="1231"/>
      <c r="BB13" s="21"/>
      <c r="BC13" s="21"/>
      <c r="BD13" s="21"/>
      <c r="BE13" s="21"/>
      <c r="BF13" s="1231"/>
      <c r="BG13" s="1231"/>
      <c r="BH13" s="1231"/>
      <c r="BI13" s="22"/>
      <c r="BJ13" s="1540"/>
      <c r="BL13" s="23">
        <f t="shared" ref="BL13:BL74" si="0">SUM(I13:BH13)-H13</f>
        <v>0</v>
      </c>
    </row>
    <row r="14" spans="1:64" ht="17.5" customHeight="1">
      <c r="A14" s="24"/>
      <c r="C14" s="26" t="str">
        <f>'RAB GIK UGM'!C10</f>
        <v>PEKERJAAN PERSIAPAN</v>
      </c>
      <c r="D14" s="27"/>
      <c r="E14" s="27"/>
      <c r="F14" s="28"/>
      <c r="G14" s="20">
        <f>SUM('RAB GIK UGM'!G11:G15)</f>
        <v>316057546.95000005</v>
      </c>
      <c r="H14" s="1223">
        <f t="shared" ref="H14:H73" si="1">G14/$G$75*100</f>
        <v>0.2207243606289106</v>
      </c>
      <c r="I14" s="21">
        <f>H14/52</f>
        <v>4.2446992428636652E-3</v>
      </c>
      <c r="J14" s="21">
        <f t="shared" ref="J14:Y15" si="2">I14</f>
        <v>4.2446992428636652E-3</v>
      </c>
      <c r="K14" s="21">
        <f t="shared" si="2"/>
        <v>4.2446992428636652E-3</v>
      </c>
      <c r="L14" s="21">
        <f t="shared" si="2"/>
        <v>4.2446992428636652E-3</v>
      </c>
      <c r="M14" s="1231">
        <f t="shared" si="2"/>
        <v>4.2446992428636652E-3</v>
      </c>
      <c r="N14" s="1231">
        <f t="shared" si="2"/>
        <v>4.2446992428636652E-3</v>
      </c>
      <c r="O14" s="1231">
        <f t="shared" si="2"/>
        <v>4.2446992428636652E-3</v>
      </c>
      <c r="P14" s="1231">
        <f t="shared" si="2"/>
        <v>4.2446992428636652E-3</v>
      </c>
      <c r="Q14" s="1231">
        <f t="shared" si="2"/>
        <v>4.2446992428636652E-3</v>
      </c>
      <c r="R14" s="21">
        <f t="shared" si="2"/>
        <v>4.2446992428636652E-3</v>
      </c>
      <c r="S14" s="21">
        <f t="shared" si="2"/>
        <v>4.2446992428636652E-3</v>
      </c>
      <c r="T14" s="21">
        <f t="shared" si="2"/>
        <v>4.2446992428636652E-3</v>
      </c>
      <c r="U14" s="21">
        <f t="shared" si="2"/>
        <v>4.2446992428636652E-3</v>
      </c>
      <c r="V14" s="1231">
        <f t="shared" si="2"/>
        <v>4.2446992428636652E-3</v>
      </c>
      <c r="W14" s="1231">
        <f t="shared" si="2"/>
        <v>4.2446992428636652E-3</v>
      </c>
      <c r="X14" s="1231">
        <f t="shared" si="2"/>
        <v>4.2446992428636652E-3</v>
      </c>
      <c r="Y14" s="1231">
        <f t="shared" si="2"/>
        <v>4.2446992428636652E-3</v>
      </c>
      <c r="Z14" s="1231">
        <f t="shared" ref="Z14:AO15" si="3">Y14</f>
        <v>4.2446992428636652E-3</v>
      </c>
      <c r="AA14" s="21">
        <f t="shared" si="3"/>
        <v>4.2446992428636652E-3</v>
      </c>
      <c r="AB14" s="21">
        <f t="shared" si="3"/>
        <v>4.2446992428636652E-3</v>
      </c>
      <c r="AC14" s="21">
        <f t="shared" si="3"/>
        <v>4.2446992428636652E-3</v>
      </c>
      <c r="AD14" s="21">
        <f t="shared" si="3"/>
        <v>4.2446992428636652E-3</v>
      </c>
      <c r="AE14" s="1231">
        <f t="shared" si="3"/>
        <v>4.2446992428636652E-3</v>
      </c>
      <c r="AF14" s="1231">
        <f t="shared" si="3"/>
        <v>4.2446992428636652E-3</v>
      </c>
      <c r="AG14" s="1231">
        <f t="shared" si="3"/>
        <v>4.2446992428636652E-3</v>
      </c>
      <c r="AH14" s="1231">
        <f t="shared" si="3"/>
        <v>4.2446992428636652E-3</v>
      </c>
      <c r="AI14" s="1231">
        <f t="shared" si="3"/>
        <v>4.2446992428636652E-3</v>
      </c>
      <c r="AJ14" s="21">
        <f t="shared" si="3"/>
        <v>4.2446992428636652E-3</v>
      </c>
      <c r="AK14" s="21">
        <f t="shared" si="3"/>
        <v>4.2446992428636652E-3</v>
      </c>
      <c r="AL14" s="21">
        <f t="shared" si="3"/>
        <v>4.2446992428636652E-3</v>
      </c>
      <c r="AM14" s="21">
        <f t="shared" si="3"/>
        <v>4.2446992428636652E-3</v>
      </c>
      <c r="AN14" s="1231">
        <f t="shared" si="3"/>
        <v>4.2446992428636652E-3</v>
      </c>
      <c r="AO14" s="1231">
        <f t="shared" si="3"/>
        <v>4.2446992428636652E-3</v>
      </c>
      <c r="AP14" s="1231">
        <f t="shared" ref="AP14:BH15" si="4">AO14</f>
        <v>4.2446992428636652E-3</v>
      </c>
      <c r="AQ14" s="1231">
        <f t="shared" si="4"/>
        <v>4.2446992428636652E-3</v>
      </c>
      <c r="AR14" s="1231">
        <f t="shared" si="4"/>
        <v>4.2446992428636652E-3</v>
      </c>
      <c r="AS14" s="21">
        <f t="shared" si="4"/>
        <v>4.2446992428636652E-3</v>
      </c>
      <c r="AT14" s="21">
        <f t="shared" si="4"/>
        <v>4.2446992428636652E-3</v>
      </c>
      <c r="AU14" s="21">
        <f t="shared" si="4"/>
        <v>4.2446992428636652E-3</v>
      </c>
      <c r="AV14" s="21">
        <f t="shared" si="4"/>
        <v>4.2446992428636652E-3</v>
      </c>
      <c r="AW14" s="1231">
        <f t="shared" si="4"/>
        <v>4.2446992428636652E-3</v>
      </c>
      <c r="AX14" s="1231">
        <f t="shared" si="4"/>
        <v>4.2446992428636652E-3</v>
      </c>
      <c r="AY14" s="1231">
        <f t="shared" si="4"/>
        <v>4.2446992428636652E-3</v>
      </c>
      <c r="AZ14" s="1231">
        <f t="shared" si="4"/>
        <v>4.2446992428636652E-3</v>
      </c>
      <c r="BA14" s="1231">
        <f t="shared" si="4"/>
        <v>4.2446992428636652E-3</v>
      </c>
      <c r="BB14" s="21">
        <f t="shared" si="4"/>
        <v>4.2446992428636652E-3</v>
      </c>
      <c r="BC14" s="21">
        <f t="shared" si="4"/>
        <v>4.2446992428636652E-3</v>
      </c>
      <c r="BD14" s="21">
        <f t="shared" si="4"/>
        <v>4.2446992428636652E-3</v>
      </c>
      <c r="BE14" s="21">
        <f t="shared" si="4"/>
        <v>4.2446992428636652E-3</v>
      </c>
      <c r="BF14" s="1231">
        <f t="shared" si="4"/>
        <v>4.2446992428636652E-3</v>
      </c>
      <c r="BG14" s="1231">
        <f t="shared" si="4"/>
        <v>4.2446992428636652E-3</v>
      </c>
      <c r="BH14" s="1231">
        <f t="shared" si="4"/>
        <v>4.2446992428636652E-3</v>
      </c>
      <c r="BI14" s="22"/>
      <c r="BJ14" s="1540"/>
      <c r="BL14" s="23">
        <f t="shared" si="0"/>
        <v>0</v>
      </c>
    </row>
    <row r="15" spans="1:64">
      <c r="A15" s="29"/>
      <c r="B15" s="25" t="str">
        <f>'RAB GIK UGM'!A16</f>
        <v>B.</v>
      </c>
      <c r="C15" s="26" t="str">
        <f>'RAB GIK UGM'!C16</f>
        <v>MATA PEMBAYARAN PERKIRAAN BIAYA PENERAPAN SMKKK</v>
      </c>
      <c r="D15" s="27"/>
      <c r="E15" s="27"/>
      <c r="F15" s="30"/>
      <c r="G15" s="20">
        <f>SUM('RAB GIK UGM'!G18:G86)</f>
        <v>982030841.97000003</v>
      </c>
      <c r="H15" s="1223">
        <f t="shared" si="1"/>
        <v>0.68581855362558364</v>
      </c>
      <c r="I15" s="21">
        <f>H15/52</f>
        <v>1.3188818338953532E-2</v>
      </c>
      <c r="J15" s="21">
        <f t="shared" si="2"/>
        <v>1.3188818338953532E-2</v>
      </c>
      <c r="K15" s="21">
        <f t="shared" si="2"/>
        <v>1.3188818338953532E-2</v>
      </c>
      <c r="L15" s="21">
        <f t="shared" si="2"/>
        <v>1.3188818338953532E-2</v>
      </c>
      <c r="M15" s="1231">
        <f t="shared" si="2"/>
        <v>1.3188818338953532E-2</v>
      </c>
      <c r="N15" s="1231">
        <f t="shared" si="2"/>
        <v>1.3188818338953532E-2</v>
      </c>
      <c r="O15" s="1231">
        <f t="shared" si="2"/>
        <v>1.3188818338953532E-2</v>
      </c>
      <c r="P15" s="1231">
        <f t="shared" si="2"/>
        <v>1.3188818338953532E-2</v>
      </c>
      <c r="Q15" s="1231">
        <f t="shared" si="2"/>
        <v>1.3188818338953532E-2</v>
      </c>
      <c r="R15" s="21">
        <f t="shared" si="2"/>
        <v>1.3188818338953532E-2</v>
      </c>
      <c r="S15" s="21">
        <f t="shared" si="2"/>
        <v>1.3188818338953532E-2</v>
      </c>
      <c r="T15" s="21">
        <f t="shared" si="2"/>
        <v>1.3188818338953532E-2</v>
      </c>
      <c r="U15" s="21">
        <f t="shared" si="2"/>
        <v>1.3188818338953532E-2</v>
      </c>
      <c r="V15" s="1231">
        <f t="shared" si="2"/>
        <v>1.3188818338953532E-2</v>
      </c>
      <c r="W15" s="1231">
        <f t="shared" si="2"/>
        <v>1.3188818338953532E-2</v>
      </c>
      <c r="X15" s="1231">
        <f t="shared" si="2"/>
        <v>1.3188818338953532E-2</v>
      </c>
      <c r="Y15" s="1231">
        <f t="shared" si="2"/>
        <v>1.3188818338953532E-2</v>
      </c>
      <c r="Z15" s="1231">
        <f t="shared" si="3"/>
        <v>1.3188818338953532E-2</v>
      </c>
      <c r="AA15" s="21">
        <f t="shared" si="3"/>
        <v>1.3188818338953532E-2</v>
      </c>
      <c r="AB15" s="21">
        <f t="shared" si="3"/>
        <v>1.3188818338953532E-2</v>
      </c>
      <c r="AC15" s="21">
        <f t="shared" si="3"/>
        <v>1.3188818338953532E-2</v>
      </c>
      <c r="AD15" s="21">
        <f t="shared" si="3"/>
        <v>1.3188818338953532E-2</v>
      </c>
      <c r="AE15" s="1231">
        <f t="shared" si="3"/>
        <v>1.3188818338953532E-2</v>
      </c>
      <c r="AF15" s="1231">
        <f t="shared" si="3"/>
        <v>1.3188818338953532E-2</v>
      </c>
      <c r="AG15" s="1231">
        <f t="shared" si="3"/>
        <v>1.3188818338953532E-2</v>
      </c>
      <c r="AH15" s="1231">
        <f t="shared" si="3"/>
        <v>1.3188818338953532E-2</v>
      </c>
      <c r="AI15" s="1231">
        <f t="shared" si="3"/>
        <v>1.3188818338953532E-2</v>
      </c>
      <c r="AJ15" s="21">
        <f t="shared" si="3"/>
        <v>1.3188818338953532E-2</v>
      </c>
      <c r="AK15" s="21">
        <f t="shared" si="3"/>
        <v>1.3188818338953532E-2</v>
      </c>
      <c r="AL15" s="21">
        <f t="shared" si="3"/>
        <v>1.3188818338953532E-2</v>
      </c>
      <c r="AM15" s="21">
        <f t="shared" si="3"/>
        <v>1.3188818338953532E-2</v>
      </c>
      <c r="AN15" s="1231">
        <f t="shared" si="3"/>
        <v>1.3188818338953532E-2</v>
      </c>
      <c r="AO15" s="1231">
        <f t="shared" si="3"/>
        <v>1.3188818338953532E-2</v>
      </c>
      <c r="AP15" s="1231">
        <f t="shared" si="4"/>
        <v>1.3188818338953532E-2</v>
      </c>
      <c r="AQ15" s="1231">
        <f t="shared" si="4"/>
        <v>1.3188818338953532E-2</v>
      </c>
      <c r="AR15" s="1231">
        <f t="shared" si="4"/>
        <v>1.3188818338953532E-2</v>
      </c>
      <c r="AS15" s="21">
        <f t="shared" si="4"/>
        <v>1.3188818338953532E-2</v>
      </c>
      <c r="AT15" s="21">
        <f t="shared" si="4"/>
        <v>1.3188818338953532E-2</v>
      </c>
      <c r="AU15" s="21">
        <f t="shared" si="4"/>
        <v>1.3188818338953532E-2</v>
      </c>
      <c r="AV15" s="21">
        <f t="shared" si="4"/>
        <v>1.3188818338953532E-2</v>
      </c>
      <c r="AW15" s="1231">
        <f t="shared" si="4"/>
        <v>1.3188818338953532E-2</v>
      </c>
      <c r="AX15" s="1231">
        <f t="shared" si="4"/>
        <v>1.3188818338953532E-2</v>
      </c>
      <c r="AY15" s="1231">
        <f t="shared" si="4"/>
        <v>1.3188818338953532E-2</v>
      </c>
      <c r="AZ15" s="1231">
        <f t="shared" si="4"/>
        <v>1.3188818338953532E-2</v>
      </c>
      <c r="BA15" s="1231">
        <f t="shared" si="4"/>
        <v>1.3188818338953532E-2</v>
      </c>
      <c r="BB15" s="21">
        <f t="shared" si="4"/>
        <v>1.3188818338953532E-2</v>
      </c>
      <c r="BC15" s="21">
        <f t="shared" si="4"/>
        <v>1.3188818338953532E-2</v>
      </c>
      <c r="BD15" s="21">
        <f t="shared" si="4"/>
        <v>1.3188818338953532E-2</v>
      </c>
      <c r="BE15" s="21">
        <f t="shared" si="4"/>
        <v>1.3188818338953532E-2</v>
      </c>
      <c r="BF15" s="1231">
        <f t="shared" si="4"/>
        <v>1.3188818338953532E-2</v>
      </c>
      <c r="BG15" s="1231">
        <f t="shared" si="4"/>
        <v>1.3188818338953532E-2</v>
      </c>
      <c r="BH15" s="1231">
        <f t="shared" si="4"/>
        <v>1.3188818338953532E-2</v>
      </c>
      <c r="BI15" s="22"/>
      <c r="BJ15" s="1540"/>
      <c r="BL15" s="23">
        <f t="shared" si="0"/>
        <v>0</v>
      </c>
    </row>
    <row r="16" spans="1:64">
      <c r="A16" s="29"/>
      <c r="B16" s="1344" t="str">
        <f>'RAB GIK UGM'!A87</f>
        <v>C.</v>
      </c>
      <c r="C16" s="1238" t="str">
        <f>'RAB GIK UGM'!C87</f>
        <v>MATA PEMBAYARAN PEKERJAAN UTAMA</v>
      </c>
      <c r="D16" s="27"/>
      <c r="E16" s="27"/>
      <c r="F16" s="30"/>
      <c r="G16" s="20"/>
      <c r="H16" s="1223">
        <f t="shared" si="1"/>
        <v>0</v>
      </c>
      <c r="I16" s="21"/>
      <c r="J16" s="21"/>
      <c r="K16" s="21"/>
      <c r="L16" s="21"/>
      <c r="M16" s="1231"/>
      <c r="N16" s="1231"/>
      <c r="O16" s="1231"/>
      <c r="P16" s="1231"/>
      <c r="Q16" s="1231"/>
      <c r="R16" s="21"/>
      <c r="S16" s="21"/>
      <c r="T16" s="21"/>
      <c r="U16" s="21"/>
      <c r="V16" s="1231"/>
      <c r="W16" s="1231"/>
      <c r="X16" s="1231"/>
      <c r="Y16" s="1231"/>
      <c r="Z16" s="1231"/>
      <c r="AA16" s="21"/>
      <c r="AB16" s="21"/>
      <c r="AC16" s="21"/>
      <c r="AD16" s="21"/>
      <c r="AE16" s="1231"/>
      <c r="AF16" s="1231"/>
      <c r="AG16" s="1231"/>
      <c r="AH16" s="1231"/>
      <c r="AI16" s="1231"/>
      <c r="AJ16" s="21"/>
      <c r="AK16" s="21"/>
      <c r="AL16" s="21"/>
      <c r="AM16" s="21"/>
      <c r="AN16" s="1231"/>
      <c r="AO16" s="1231"/>
      <c r="AP16" s="1231"/>
      <c r="AQ16" s="1231"/>
      <c r="AR16" s="1231"/>
      <c r="AS16" s="21"/>
      <c r="AT16" s="21"/>
      <c r="AU16" s="21"/>
      <c r="AV16" s="21"/>
      <c r="AW16" s="1231"/>
      <c r="AX16" s="1231"/>
      <c r="AY16" s="1231"/>
      <c r="AZ16" s="1231"/>
      <c r="BA16" s="1231"/>
      <c r="BB16" s="21"/>
      <c r="BC16" s="21"/>
      <c r="BD16" s="21"/>
      <c r="BE16" s="21"/>
      <c r="BF16" s="1231"/>
      <c r="BG16" s="1231"/>
      <c r="BH16" s="1231"/>
      <c r="BI16" s="22"/>
      <c r="BJ16" s="1540"/>
      <c r="BL16" s="23">
        <f t="shared" si="0"/>
        <v>0</v>
      </c>
    </row>
    <row r="17" spans="1:64">
      <c r="A17" s="29"/>
      <c r="B17" s="1344" t="str">
        <f>'RAB GIK UGM'!B88</f>
        <v>I.</v>
      </c>
      <c r="C17" s="1238" t="str">
        <f>'RAB GIK UGM'!C88</f>
        <v>PEKERJAAN STRUKTUR</v>
      </c>
      <c r="D17" s="27"/>
      <c r="E17" s="27"/>
      <c r="F17" s="30"/>
      <c r="G17" s="20"/>
      <c r="H17" s="1223">
        <f t="shared" si="1"/>
        <v>0</v>
      </c>
      <c r="I17" s="31"/>
      <c r="J17" s="31"/>
      <c r="K17" s="21"/>
      <c r="L17" s="21"/>
      <c r="M17" s="1231"/>
      <c r="N17" s="1231"/>
      <c r="O17" s="1231"/>
      <c r="P17" s="1231"/>
      <c r="Q17" s="1231"/>
      <c r="R17" s="21"/>
      <c r="S17" s="21"/>
      <c r="T17" s="31"/>
      <c r="U17" s="31"/>
      <c r="V17" s="1232"/>
      <c r="W17" s="1232"/>
      <c r="X17" s="1232"/>
      <c r="Y17" s="1232"/>
      <c r="Z17" s="1232"/>
      <c r="AA17" s="31"/>
      <c r="AB17" s="31"/>
      <c r="AC17" s="31"/>
      <c r="AD17" s="31"/>
      <c r="AE17" s="1232"/>
      <c r="AF17" s="1232"/>
      <c r="AG17" s="1232"/>
      <c r="AH17" s="1232"/>
      <c r="AI17" s="1232"/>
      <c r="AJ17" s="31"/>
      <c r="AK17" s="31"/>
      <c r="AL17" s="31"/>
      <c r="AM17" s="31"/>
      <c r="AN17" s="1232"/>
      <c r="AO17" s="1232"/>
      <c r="AP17" s="1232"/>
      <c r="AQ17" s="1232"/>
      <c r="AR17" s="1232"/>
      <c r="AS17" s="31"/>
      <c r="AT17" s="31"/>
      <c r="AU17" s="31"/>
      <c r="AV17" s="31"/>
      <c r="AW17" s="1232"/>
      <c r="AX17" s="1232"/>
      <c r="AY17" s="1232"/>
      <c r="AZ17" s="1232"/>
      <c r="BA17" s="1232"/>
      <c r="BB17" s="31"/>
      <c r="BC17" s="31"/>
      <c r="BD17" s="31"/>
      <c r="BE17" s="31"/>
      <c r="BF17" s="1232"/>
      <c r="BG17" s="1232"/>
      <c r="BH17" s="1232"/>
      <c r="BI17" s="22"/>
      <c r="BJ17" s="1540"/>
      <c r="BL17" s="23">
        <f t="shared" si="0"/>
        <v>0</v>
      </c>
    </row>
    <row r="18" spans="1:64">
      <c r="A18" s="29"/>
      <c r="B18" s="25"/>
      <c r="C18" s="26" t="str">
        <f>'RAB GIK UGM'!C90</f>
        <v>RETAIL ROOF ZONA D</v>
      </c>
      <c r="D18" s="27"/>
      <c r="E18" s="27"/>
      <c r="F18" s="30"/>
      <c r="G18" s="20">
        <f>SUM('RAB GIK UGM'!G91:G102)</f>
        <v>464334360.27999997</v>
      </c>
      <c r="H18" s="1223">
        <f t="shared" si="1"/>
        <v>0.32427608762986132</v>
      </c>
      <c r="I18" s="31"/>
      <c r="J18" s="31"/>
      <c r="K18" s="31"/>
      <c r="L18" s="31">
        <f>H18/3</f>
        <v>0.10809202920995377</v>
      </c>
      <c r="M18" s="1232">
        <f>L18</f>
        <v>0.10809202920995377</v>
      </c>
      <c r="N18" s="1232">
        <f>M18</f>
        <v>0.10809202920995377</v>
      </c>
      <c r="O18" s="1232"/>
      <c r="P18" s="1232"/>
      <c r="Q18" s="1232"/>
      <c r="R18" s="31"/>
      <c r="S18" s="21"/>
      <c r="T18" s="21"/>
      <c r="U18" s="21"/>
      <c r="V18" s="1231"/>
      <c r="W18" s="1231"/>
      <c r="X18" s="1231"/>
      <c r="Y18" s="1231"/>
      <c r="Z18" s="1231"/>
      <c r="AA18" s="21"/>
      <c r="AB18" s="21"/>
      <c r="AC18" s="21"/>
      <c r="AD18" s="21"/>
      <c r="AE18" s="1231"/>
      <c r="AF18" s="1231"/>
      <c r="AG18" s="1231"/>
      <c r="AH18" s="1231"/>
      <c r="AI18" s="1231"/>
      <c r="AJ18" s="21"/>
      <c r="AK18" s="21"/>
      <c r="AL18" s="21"/>
      <c r="AM18" s="21"/>
      <c r="AN18" s="1231"/>
      <c r="AO18" s="1231"/>
      <c r="AP18" s="1231"/>
      <c r="AQ18" s="1231"/>
      <c r="AR18" s="1231"/>
      <c r="AS18" s="21"/>
      <c r="AT18" s="21"/>
      <c r="AU18" s="21"/>
      <c r="AV18" s="21"/>
      <c r="AW18" s="1231"/>
      <c r="AX18" s="1231"/>
      <c r="AY18" s="1231"/>
      <c r="AZ18" s="1231"/>
      <c r="BA18" s="1231"/>
      <c r="BB18" s="21"/>
      <c r="BC18" s="21"/>
      <c r="BD18" s="21"/>
      <c r="BE18" s="21"/>
      <c r="BF18" s="1231"/>
      <c r="BG18" s="1231"/>
      <c r="BH18" s="1232"/>
      <c r="BI18" s="22"/>
      <c r="BJ18" s="1540"/>
      <c r="BL18" s="23">
        <f t="shared" si="0"/>
        <v>0</v>
      </c>
    </row>
    <row r="19" spans="1:64">
      <c r="A19" s="29"/>
      <c r="B19" s="25"/>
      <c r="C19" s="26" t="str">
        <f>'RAB GIK UGM'!C103</f>
        <v>RIGGING AUDITORIUM KECIL ZONA D</v>
      </c>
      <c r="D19" s="27"/>
      <c r="E19" s="27"/>
      <c r="F19" s="30"/>
      <c r="G19" s="20">
        <f>SUM('RAB GIK UGM'!G104:G107)</f>
        <v>59111623.32</v>
      </c>
      <c r="H19" s="1223">
        <f t="shared" si="1"/>
        <v>4.1281644399739914E-2</v>
      </c>
      <c r="I19" s="31"/>
      <c r="J19" s="31"/>
      <c r="K19" s="31"/>
      <c r="L19" s="31"/>
      <c r="M19" s="1232">
        <f>H19/2</f>
        <v>2.0640822199869957E-2</v>
      </c>
      <c r="N19" s="1232">
        <f>M19</f>
        <v>2.0640822199869957E-2</v>
      </c>
      <c r="O19" s="1232"/>
      <c r="P19" s="1232"/>
      <c r="Q19" s="1232"/>
      <c r="R19" s="31"/>
      <c r="S19" s="31"/>
      <c r="T19" s="31"/>
      <c r="U19" s="31"/>
      <c r="V19" s="1232"/>
      <c r="W19" s="1232"/>
      <c r="X19" s="1232"/>
      <c r="Y19" s="1232"/>
      <c r="Z19" s="1232"/>
      <c r="AA19" s="31"/>
      <c r="AB19" s="31"/>
      <c r="AC19" s="31"/>
      <c r="AD19" s="31"/>
      <c r="AE19" s="1232"/>
      <c r="AF19" s="1232"/>
      <c r="AG19" s="1232"/>
      <c r="AH19" s="1232"/>
      <c r="AI19" s="1232"/>
      <c r="AJ19" s="31"/>
      <c r="AK19" s="31"/>
      <c r="AL19" s="31"/>
      <c r="AM19" s="31"/>
      <c r="AN19" s="1232"/>
      <c r="AO19" s="1232"/>
      <c r="AP19" s="1232"/>
      <c r="AQ19" s="1232"/>
      <c r="AR19" s="1232"/>
      <c r="AS19" s="31"/>
      <c r="AT19" s="31"/>
      <c r="AU19" s="31"/>
      <c r="AV19" s="31"/>
      <c r="AW19" s="1232"/>
      <c r="AX19" s="1232"/>
      <c r="AY19" s="1232"/>
      <c r="AZ19" s="1232"/>
      <c r="BA19" s="1232"/>
      <c r="BB19" s="31"/>
      <c r="BC19" s="31"/>
      <c r="BD19" s="31"/>
      <c r="BE19" s="31"/>
      <c r="BF19" s="1232"/>
      <c r="BG19" s="1232"/>
      <c r="BH19" s="1232"/>
      <c r="BI19" s="22"/>
      <c r="BJ19" s="1540"/>
      <c r="BL19" s="23">
        <f t="shared" si="0"/>
        <v>0</v>
      </c>
    </row>
    <row r="20" spans="1:64">
      <c r="A20" s="29"/>
      <c r="B20" s="25"/>
      <c r="C20" s="26" t="str">
        <f>'RAB GIK UGM'!C108</f>
        <v>ZONA F</v>
      </c>
      <c r="D20" s="27"/>
      <c r="E20" s="27"/>
      <c r="F20" s="30"/>
      <c r="G20" s="20"/>
      <c r="H20" s="1223">
        <f t="shared" si="1"/>
        <v>0</v>
      </c>
      <c r="I20" s="31"/>
      <c r="J20" s="31"/>
      <c r="K20" s="31"/>
      <c r="L20" s="31"/>
      <c r="M20" s="1232"/>
      <c r="N20" s="1232"/>
      <c r="O20" s="1232"/>
      <c r="P20" s="1232"/>
      <c r="Q20" s="1232"/>
      <c r="R20" s="31"/>
      <c r="S20" s="31"/>
      <c r="T20" s="31"/>
      <c r="U20" s="31"/>
      <c r="V20" s="1232"/>
      <c r="W20" s="1232"/>
      <c r="X20" s="1232"/>
      <c r="Y20" s="1232"/>
      <c r="Z20" s="1232"/>
      <c r="AA20" s="31"/>
      <c r="AB20" s="31"/>
      <c r="AC20" s="31"/>
      <c r="AD20" s="31"/>
      <c r="AE20" s="1232"/>
      <c r="AF20" s="1232"/>
      <c r="AG20" s="1232"/>
      <c r="AH20" s="1232"/>
      <c r="AI20" s="1232"/>
      <c r="AJ20" s="31"/>
      <c r="AK20" s="31"/>
      <c r="AL20" s="31"/>
      <c r="AM20" s="31"/>
      <c r="AN20" s="1232"/>
      <c r="AO20" s="1232"/>
      <c r="AP20" s="1232"/>
      <c r="AQ20" s="1232"/>
      <c r="AR20" s="1232"/>
      <c r="AS20" s="31"/>
      <c r="AT20" s="31"/>
      <c r="AU20" s="31"/>
      <c r="AV20" s="31"/>
      <c r="AW20" s="1232"/>
      <c r="AX20" s="1232"/>
      <c r="AY20" s="1232"/>
      <c r="AZ20" s="1232"/>
      <c r="BA20" s="1232"/>
      <c r="BB20" s="31"/>
      <c r="BC20" s="31"/>
      <c r="BD20" s="31"/>
      <c r="BE20" s="31"/>
      <c r="BF20" s="1232"/>
      <c r="BG20" s="1232"/>
      <c r="BH20" s="1232"/>
      <c r="BI20" s="22"/>
      <c r="BJ20" s="1540"/>
      <c r="BL20" s="23">
        <f t="shared" si="0"/>
        <v>0</v>
      </c>
    </row>
    <row r="21" spans="1:64">
      <c r="A21" s="29"/>
      <c r="B21" s="25"/>
      <c r="C21" s="26" t="str">
        <f>'RAB GIK UGM'!C109</f>
        <v>AUDITORIUM BESAR ZONA F</v>
      </c>
      <c r="D21" s="27"/>
      <c r="E21" s="27"/>
      <c r="F21" s="30"/>
      <c r="G21" s="20">
        <f>SUM('RAB GIK UGM'!G111:G114)</f>
        <v>226826571.72</v>
      </c>
      <c r="H21" s="1223">
        <f t="shared" si="1"/>
        <v>0.15840833575938987</v>
      </c>
      <c r="I21" s="31"/>
      <c r="J21" s="31"/>
      <c r="K21" s="1342"/>
      <c r="L21" s="1342"/>
      <c r="M21" s="1343"/>
      <c r="N21" s="1232"/>
      <c r="O21" s="1232">
        <f>H21/3</f>
        <v>5.2802778586463289E-2</v>
      </c>
      <c r="P21" s="1232">
        <f>O21</f>
        <v>5.2802778586463289E-2</v>
      </c>
      <c r="Q21" s="1232">
        <f>P21</f>
        <v>5.2802778586463289E-2</v>
      </c>
      <c r="R21" s="31"/>
      <c r="S21" s="31"/>
      <c r="T21" s="31"/>
      <c r="U21" s="31"/>
      <c r="V21" s="1232"/>
      <c r="W21" s="1232"/>
      <c r="X21" s="1232"/>
      <c r="Y21" s="1232"/>
      <c r="Z21" s="1232"/>
      <c r="AA21" s="31"/>
      <c r="AB21" s="31"/>
      <c r="AC21" s="31"/>
      <c r="AD21" s="31"/>
      <c r="AE21" s="1232"/>
      <c r="AF21" s="1232"/>
      <c r="AG21" s="1232"/>
      <c r="AH21" s="1232"/>
      <c r="AI21" s="1232"/>
      <c r="AJ21" s="31"/>
      <c r="AK21" s="31"/>
      <c r="AL21" s="31"/>
      <c r="AM21" s="31"/>
      <c r="AN21" s="1232"/>
      <c r="AO21" s="1232"/>
      <c r="AP21" s="1232"/>
      <c r="AQ21" s="1232"/>
      <c r="AR21" s="1232"/>
      <c r="AS21" s="31"/>
      <c r="AT21" s="31"/>
      <c r="AU21" s="31"/>
      <c r="AV21" s="31"/>
      <c r="AW21" s="1232"/>
      <c r="AX21" s="1232"/>
      <c r="AY21" s="1232"/>
      <c r="AZ21" s="1232"/>
      <c r="BA21" s="1232"/>
      <c r="BB21" s="31"/>
      <c r="BC21" s="31"/>
      <c r="BD21" s="31"/>
      <c r="BE21" s="31"/>
      <c r="BF21" s="1232"/>
      <c r="BG21" s="1232"/>
      <c r="BH21" s="1232"/>
      <c r="BI21" s="22"/>
      <c r="BJ21" s="1540"/>
      <c r="BL21" s="23">
        <f t="shared" si="0"/>
        <v>0</v>
      </c>
    </row>
    <row r="22" spans="1:64">
      <c r="A22" s="29"/>
      <c r="B22" s="25"/>
      <c r="C22" s="26" t="str">
        <f>'RAB GIK UGM'!C115</f>
        <v>Rigging Cyclorama, Forestage Bar I &amp; II</v>
      </c>
      <c r="D22" s="27"/>
      <c r="E22" s="27"/>
      <c r="F22" s="30"/>
      <c r="G22" s="20">
        <f>SUM('RAB GIK UGM'!G116:G117)</f>
        <v>32584684.709999997</v>
      </c>
      <c r="H22" s="1223">
        <f t="shared" si="1"/>
        <v>2.2756089099328459E-2</v>
      </c>
      <c r="I22" s="31"/>
      <c r="J22" s="31"/>
      <c r="K22" s="21"/>
      <c r="L22" s="21"/>
      <c r="M22" s="1231"/>
      <c r="N22" s="1232"/>
      <c r="O22" s="1232">
        <f>H22/3</f>
        <v>7.585363033109486E-3</v>
      </c>
      <c r="P22" s="1232">
        <f>O22</f>
        <v>7.585363033109486E-3</v>
      </c>
      <c r="Q22" s="1232">
        <f>P22</f>
        <v>7.585363033109486E-3</v>
      </c>
      <c r="R22" s="31"/>
      <c r="S22" s="31"/>
      <c r="T22" s="31"/>
      <c r="U22" s="31"/>
      <c r="V22" s="1232"/>
      <c r="W22" s="1232"/>
      <c r="X22" s="1232"/>
      <c r="Y22" s="1232"/>
      <c r="Z22" s="1232"/>
      <c r="AA22" s="31"/>
      <c r="AB22" s="31"/>
      <c r="AC22" s="31"/>
      <c r="AD22" s="31"/>
      <c r="AE22" s="1232"/>
      <c r="AF22" s="1232"/>
      <c r="AG22" s="1232"/>
      <c r="AH22" s="1232"/>
      <c r="AI22" s="1232"/>
      <c r="AJ22" s="31"/>
      <c r="AK22" s="31"/>
      <c r="AL22" s="31"/>
      <c r="AM22" s="31"/>
      <c r="AN22" s="1232"/>
      <c r="AO22" s="1232"/>
      <c r="AP22" s="1232"/>
      <c r="AQ22" s="1232"/>
      <c r="AR22" s="1232"/>
      <c r="AS22" s="31"/>
      <c r="AT22" s="31"/>
      <c r="AU22" s="31"/>
      <c r="AV22" s="31"/>
      <c r="AW22" s="1232"/>
      <c r="AX22" s="1232"/>
      <c r="AY22" s="1232"/>
      <c r="AZ22" s="1232"/>
      <c r="BA22" s="1232"/>
      <c r="BB22" s="31"/>
      <c r="BC22" s="31"/>
      <c r="BD22" s="31"/>
      <c r="BE22" s="31"/>
      <c r="BF22" s="1232"/>
      <c r="BG22" s="1232"/>
      <c r="BH22" s="1232"/>
      <c r="BI22" s="22"/>
      <c r="BJ22" s="1540"/>
      <c r="BL22" s="23">
        <f t="shared" si="0"/>
        <v>0</v>
      </c>
    </row>
    <row r="23" spans="1:64">
      <c r="A23" s="29"/>
      <c r="B23" s="25"/>
      <c r="C23" s="26" t="str">
        <f>'RAB GIK UGM'!C118</f>
        <v>Side Bar Left &amp; Right</v>
      </c>
      <c r="D23" s="27"/>
      <c r="E23" s="27"/>
      <c r="F23" s="30"/>
      <c r="G23" s="20">
        <f>SUM('RAB GIK UGM'!G119:G123)</f>
        <v>152508223.41</v>
      </c>
      <c r="H23" s="1223">
        <f t="shared" si="1"/>
        <v>0.10650680683840352</v>
      </c>
      <c r="I23" s="31"/>
      <c r="J23" s="31"/>
      <c r="K23" s="31"/>
      <c r="L23" s="21"/>
      <c r="M23" s="1231"/>
      <c r="N23" s="1232"/>
      <c r="O23" s="1232"/>
      <c r="P23" s="1232"/>
      <c r="Q23" s="1232">
        <f>H23/3</f>
        <v>3.5502268946134508E-2</v>
      </c>
      <c r="R23" s="31">
        <f>Q23</f>
        <v>3.5502268946134508E-2</v>
      </c>
      <c r="S23" s="31">
        <f>R23</f>
        <v>3.5502268946134508E-2</v>
      </c>
      <c r="T23" s="31"/>
      <c r="U23" s="31"/>
      <c r="V23" s="1232"/>
      <c r="W23" s="1232"/>
      <c r="X23" s="1232"/>
      <c r="Y23" s="1232"/>
      <c r="Z23" s="1232"/>
      <c r="AA23" s="31"/>
      <c r="AB23" s="31"/>
      <c r="AC23" s="31"/>
      <c r="AD23" s="31"/>
      <c r="AE23" s="1232"/>
      <c r="AF23" s="1232"/>
      <c r="AG23" s="1232"/>
      <c r="AH23" s="1232"/>
      <c r="AI23" s="1232"/>
      <c r="AJ23" s="31"/>
      <c r="AK23" s="31"/>
      <c r="AL23" s="31"/>
      <c r="AM23" s="31"/>
      <c r="AN23" s="1232"/>
      <c r="AO23" s="1232"/>
      <c r="AP23" s="1232"/>
      <c r="AQ23" s="1232"/>
      <c r="AR23" s="1232"/>
      <c r="AS23" s="31"/>
      <c r="AT23" s="31"/>
      <c r="AU23" s="31"/>
      <c r="AV23" s="31"/>
      <c r="AW23" s="1232"/>
      <c r="AX23" s="1232"/>
      <c r="AY23" s="1232"/>
      <c r="AZ23" s="1232"/>
      <c r="BA23" s="1232"/>
      <c r="BB23" s="31"/>
      <c r="BC23" s="31"/>
      <c r="BD23" s="31"/>
      <c r="BE23" s="31"/>
      <c r="BF23" s="1232"/>
      <c r="BG23" s="1232"/>
      <c r="BH23" s="1232"/>
      <c r="BI23" s="22"/>
      <c r="BJ23" s="1540"/>
      <c r="BL23" s="23">
        <f t="shared" si="0"/>
        <v>0</v>
      </c>
    </row>
    <row r="24" spans="1:64">
      <c r="A24" s="29"/>
      <c r="B24" s="25"/>
      <c r="C24" s="26" t="str">
        <f>'RAB GIK UGM'!C124</f>
        <v>Rigging Main Curtain</v>
      </c>
      <c r="D24" s="27"/>
      <c r="E24" s="27"/>
      <c r="F24" s="30"/>
      <c r="G24" s="20">
        <f>SUM('RAB GIK UGM'!G125:G127)</f>
        <v>256322487.50999999</v>
      </c>
      <c r="H24" s="1223">
        <f t="shared" si="1"/>
        <v>0.17900732862236329</v>
      </c>
      <c r="I24" s="31"/>
      <c r="J24" s="31"/>
      <c r="K24" s="31"/>
      <c r="L24" s="31"/>
      <c r="M24" s="1232"/>
      <c r="N24" s="1232"/>
      <c r="O24" s="1232"/>
      <c r="P24" s="1232"/>
      <c r="Q24" s="1232"/>
      <c r="R24" s="31">
        <f>H24/3</f>
        <v>5.9669109540787767E-2</v>
      </c>
      <c r="S24" s="31">
        <f>R24</f>
        <v>5.9669109540787767E-2</v>
      </c>
      <c r="T24" s="31">
        <f>S24</f>
        <v>5.9669109540787767E-2</v>
      </c>
      <c r="U24" s="31"/>
      <c r="V24" s="1232"/>
      <c r="W24" s="1232"/>
      <c r="X24" s="1232"/>
      <c r="Y24" s="1232"/>
      <c r="Z24" s="1232"/>
      <c r="AA24" s="31"/>
      <c r="AB24" s="31"/>
      <c r="AC24" s="31"/>
      <c r="AD24" s="31"/>
      <c r="AE24" s="1232"/>
      <c r="AF24" s="1232"/>
      <c r="AG24" s="1232"/>
      <c r="AH24" s="1232"/>
      <c r="AI24" s="1232"/>
      <c r="AJ24" s="31"/>
      <c r="AK24" s="31"/>
      <c r="AL24" s="31"/>
      <c r="AM24" s="31"/>
      <c r="AN24" s="1232"/>
      <c r="AO24" s="1232"/>
      <c r="AP24" s="1232"/>
      <c r="AQ24" s="1232"/>
      <c r="AR24" s="1232"/>
      <c r="AS24" s="31"/>
      <c r="AT24" s="31"/>
      <c r="AU24" s="31"/>
      <c r="AV24" s="31"/>
      <c r="AW24" s="1232"/>
      <c r="AX24" s="1232"/>
      <c r="AY24" s="1232"/>
      <c r="AZ24" s="1232"/>
      <c r="BA24" s="1232"/>
      <c r="BB24" s="31"/>
      <c r="BC24" s="31"/>
      <c r="BD24" s="31"/>
      <c r="BE24" s="31"/>
      <c r="BF24" s="1232"/>
      <c r="BG24" s="1232"/>
      <c r="BH24" s="1232"/>
      <c r="BI24" s="22"/>
      <c r="BJ24" s="1540"/>
      <c r="BL24" s="23">
        <f t="shared" si="0"/>
        <v>0</v>
      </c>
    </row>
    <row r="25" spans="1:64">
      <c r="A25" s="29"/>
      <c r="B25" s="25"/>
      <c r="C25" s="26" t="str">
        <f>'RAB GIK UGM'!C128</f>
        <v>MEZZANINE RUANG FOH (Front of House)</v>
      </c>
      <c r="D25" s="27"/>
      <c r="E25" s="27"/>
      <c r="F25" s="30"/>
      <c r="G25" s="20">
        <f>SUM('RAB GIK UGM'!G129:G134)</f>
        <v>218563736.65000004</v>
      </c>
      <c r="H25" s="1223">
        <f t="shared" si="1"/>
        <v>0.15263783919821644</v>
      </c>
      <c r="I25" s="31"/>
      <c r="J25" s="31"/>
      <c r="K25" s="31"/>
      <c r="L25" s="31"/>
      <c r="M25" s="1232"/>
      <c r="N25" s="1232"/>
      <c r="O25" s="1232"/>
      <c r="P25" s="1232"/>
      <c r="Q25" s="1232"/>
      <c r="R25" s="31">
        <f>H25/3</f>
        <v>5.0879279732738814E-2</v>
      </c>
      <c r="S25" s="31">
        <f>R25</f>
        <v>5.0879279732738814E-2</v>
      </c>
      <c r="T25" s="31">
        <f>S25</f>
        <v>5.0879279732738814E-2</v>
      </c>
      <c r="U25" s="31"/>
      <c r="V25" s="1232"/>
      <c r="W25" s="1232"/>
      <c r="X25" s="1232"/>
      <c r="Y25" s="1232"/>
      <c r="Z25" s="1232"/>
      <c r="AA25" s="31"/>
      <c r="AB25" s="31"/>
      <c r="AC25" s="31"/>
      <c r="AD25" s="31"/>
      <c r="AE25" s="1232"/>
      <c r="AF25" s="1232"/>
      <c r="AG25" s="1232"/>
      <c r="AH25" s="1232"/>
      <c r="AI25" s="1232"/>
      <c r="AJ25" s="31"/>
      <c r="AK25" s="31"/>
      <c r="AL25" s="31"/>
      <c r="AM25" s="31"/>
      <c r="AN25" s="1232"/>
      <c r="AO25" s="1232"/>
      <c r="AP25" s="1232"/>
      <c r="AQ25" s="1232"/>
      <c r="AR25" s="1232"/>
      <c r="AS25" s="31"/>
      <c r="AT25" s="31"/>
      <c r="AU25" s="31"/>
      <c r="AV25" s="31"/>
      <c r="AW25" s="1232"/>
      <c r="AX25" s="1232"/>
      <c r="AY25" s="1232"/>
      <c r="AZ25" s="1232"/>
      <c r="BA25" s="1232"/>
      <c r="BB25" s="31"/>
      <c r="BC25" s="31"/>
      <c r="BD25" s="31"/>
      <c r="BE25" s="31"/>
      <c r="BF25" s="1232"/>
      <c r="BG25" s="1232"/>
      <c r="BH25" s="1232"/>
      <c r="BI25" s="22"/>
      <c r="BJ25" s="1540"/>
      <c r="BL25" s="23">
        <f t="shared" si="0"/>
        <v>0</v>
      </c>
    </row>
    <row r="26" spans="1:64">
      <c r="A26" s="29"/>
      <c r="B26" s="25"/>
      <c r="C26" s="26" t="str">
        <f>'RAB GIK UGM'!C135</f>
        <v>ZONA B</v>
      </c>
      <c r="D26" s="27"/>
      <c r="E26" s="27"/>
      <c r="F26" s="30"/>
      <c r="G26" s="20">
        <f>SUM('RAB GIK UGM'!G137:G139)</f>
        <v>1494728599.6800001</v>
      </c>
      <c r="H26" s="1223">
        <f t="shared" si="1"/>
        <v>1.0438700725925345</v>
      </c>
      <c r="I26" s="31"/>
      <c r="J26" s="31"/>
      <c r="K26" s="31"/>
      <c r="L26" s="31"/>
      <c r="M26" s="1232"/>
      <c r="N26" s="1232"/>
      <c r="O26" s="1232"/>
      <c r="P26" s="1232"/>
      <c r="Q26" s="1232"/>
      <c r="R26" s="31"/>
      <c r="S26" s="31"/>
      <c r="T26" s="31">
        <f>H26/3</f>
        <v>0.34795669086417819</v>
      </c>
      <c r="U26" s="31">
        <f>T26</f>
        <v>0.34795669086417819</v>
      </c>
      <c r="V26" s="1232">
        <f>U26</f>
        <v>0.34795669086417819</v>
      </c>
      <c r="W26" s="1232"/>
      <c r="X26" s="1232"/>
      <c r="Y26" s="1232"/>
      <c r="Z26" s="1232"/>
      <c r="AA26" s="31"/>
      <c r="AB26" s="31"/>
      <c r="AC26" s="31"/>
      <c r="AD26" s="31"/>
      <c r="AE26" s="1232"/>
      <c r="AF26" s="1232"/>
      <c r="AG26" s="1232"/>
      <c r="AH26" s="1232"/>
      <c r="AI26" s="1232"/>
      <c r="AJ26" s="31"/>
      <c r="AK26" s="31"/>
      <c r="AL26" s="31"/>
      <c r="AM26" s="31"/>
      <c r="AN26" s="1232"/>
      <c r="AO26" s="1232"/>
      <c r="AP26" s="1232"/>
      <c r="AQ26" s="1232"/>
      <c r="AR26" s="1232"/>
      <c r="AS26" s="31"/>
      <c r="AT26" s="31"/>
      <c r="AU26" s="31"/>
      <c r="AV26" s="31"/>
      <c r="AW26" s="1232"/>
      <c r="AX26" s="1232"/>
      <c r="AY26" s="1232"/>
      <c r="AZ26" s="1232"/>
      <c r="BA26" s="1232"/>
      <c r="BB26" s="31"/>
      <c r="BC26" s="31"/>
      <c r="BD26" s="31"/>
      <c r="BE26" s="31"/>
      <c r="BF26" s="1232"/>
      <c r="BG26" s="1232"/>
      <c r="BH26" s="1232"/>
      <c r="BI26" s="22"/>
      <c r="BJ26" s="1540"/>
      <c r="BL26" s="23">
        <f t="shared" si="0"/>
        <v>0</v>
      </c>
    </row>
    <row r="27" spans="1:64">
      <c r="A27" s="29"/>
      <c r="B27" s="1344" t="str">
        <f>'RAB GIK UGM'!B140</f>
        <v>II.</v>
      </c>
      <c r="C27" s="1238" t="str">
        <f>'RAB GIK UGM'!C140</f>
        <v>PEKERJAAN ARSITEKTUR</v>
      </c>
      <c r="D27" s="27"/>
      <c r="E27" s="27"/>
      <c r="F27" s="30"/>
      <c r="G27" s="20"/>
      <c r="H27" s="1223">
        <f t="shared" si="1"/>
        <v>0</v>
      </c>
      <c r="I27" s="31"/>
      <c r="J27" s="31"/>
      <c r="K27" s="31"/>
      <c r="L27" s="31"/>
      <c r="M27" s="1232"/>
      <c r="N27" s="1232"/>
      <c r="O27" s="1232"/>
      <c r="P27" s="1232"/>
      <c r="Q27" s="1232"/>
      <c r="R27" s="31"/>
      <c r="S27" s="31"/>
      <c r="T27" s="31"/>
      <c r="U27" s="31"/>
      <c r="V27" s="1232"/>
      <c r="W27" s="1232"/>
      <c r="X27" s="1232"/>
      <c r="Y27" s="1232"/>
      <c r="Z27" s="1232"/>
      <c r="AA27" s="31"/>
      <c r="AB27" s="31"/>
      <c r="AC27" s="31"/>
      <c r="AD27" s="31"/>
      <c r="AE27" s="1232"/>
      <c r="AF27" s="1232"/>
      <c r="AG27" s="1232"/>
      <c r="AH27" s="1232"/>
      <c r="AI27" s="1232"/>
      <c r="AJ27" s="31"/>
      <c r="AK27" s="31"/>
      <c r="AL27" s="31"/>
      <c r="AM27" s="31"/>
      <c r="AN27" s="1232"/>
      <c r="AO27" s="1232"/>
      <c r="AP27" s="1232"/>
      <c r="AQ27" s="1232"/>
      <c r="AR27" s="1232"/>
      <c r="AS27" s="31"/>
      <c r="AT27" s="31"/>
      <c r="AU27" s="31"/>
      <c r="AV27" s="31"/>
      <c r="AW27" s="1232"/>
      <c r="AX27" s="1232"/>
      <c r="AY27" s="1232"/>
      <c r="AZ27" s="1232"/>
      <c r="BA27" s="1232"/>
      <c r="BB27" s="31"/>
      <c r="BC27" s="31"/>
      <c r="BD27" s="31"/>
      <c r="BE27" s="31"/>
      <c r="BF27" s="1232"/>
      <c r="BG27" s="1232"/>
      <c r="BH27" s="1232"/>
      <c r="BI27" s="22"/>
      <c r="BJ27" s="1540"/>
      <c r="BL27" s="23">
        <f t="shared" si="0"/>
        <v>0</v>
      </c>
    </row>
    <row r="28" spans="1:64">
      <c r="A28" s="29"/>
      <c r="B28" s="25"/>
      <c r="C28" s="26" t="str">
        <f>'RAB GIK UGM'!C141</f>
        <v>0. GENERAL</v>
      </c>
      <c r="D28" s="27"/>
      <c r="E28" s="27"/>
      <c r="F28" s="30"/>
      <c r="G28" s="20">
        <f>SUM('RAB GIK UGM'!G143:G144)</f>
        <v>643675390.625</v>
      </c>
      <c r="H28" s="1223">
        <f t="shared" si="1"/>
        <v>0.44952205830650038</v>
      </c>
      <c r="I28" s="31"/>
      <c r="J28" s="31"/>
      <c r="K28" s="31"/>
      <c r="L28" s="31"/>
      <c r="M28" s="1232"/>
      <c r="N28" s="1232"/>
      <c r="O28" s="1232"/>
      <c r="P28" s="1232"/>
      <c r="Q28" s="1232"/>
      <c r="R28" s="31"/>
      <c r="S28" s="31"/>
      <c r="T28" s="31"/>
      <c r="U28" s="31"/>
      <c r="V28" s="1232"/>
      <c r="W28" s="1232"/>
      <c r="X28" s="1232">
        <f>H28/6</f>
        <v>7.4920343051083402E-2</v>
      </c>
      <c r="Y28" s="1232">
        <f>X28</f>
        <v>7.4920343051083402E-2</v>
      </c>
      <c r="Z28" s="1232">
        <f>Y28</f>
        <v>7.4920343051083402E-2</v>
      </c>
      <c r="AA28" s="31">
        <f t="shared" ref="AA28:AB28" si="5">Z28</f>
        <v>7.4920343051083402E-2</v>
      </c>
      <c r="AB28" s="31">
        <f t="shared" si="5"/>
        <v>7.4920343051083402E-2</v>
      </c>
      <c r="AC28" s="31">
        <f>AB28</f>
        <v>7.4920343051083402E-2</v>
      </c>
      <c r="AD28" s="31"/>
      <c r="AE28" s="1232"/>
      <c r="AF28" s="1232"/>
      <c r="AG28" s="1232"/>
      <c r="AH28" s="1232"/>
      <c r="AI28" s="1232"/>
      <c r="AJ28" s="31"/>
      <c r="AK28" s="31"/>
      <c r="AL28" s="31"/>
      <c r="AM28" s="31"/>
      <c r="AN28" s="1232"/>
      <c r="AO28" s="1232"/>
      <c r="AP28" s="1232"/>
      <c r="AQ28" s="1232"/>
      <c r="AR28" s="1232"/>
      <c r="AS28" s="31"/>
      <c r="AT28" s="31"/>
      <c r="AU28" s="31"/>
      <c r="AV28" s="31"/>
      <c r="AW28" s="1232"/>
      <c r="AX28" s="1232"/>
      <c r="AY28" s="1232"/>
      <c r="AZ28" s="1232"/>
      <c r="BA28" s="1232"/>
      <c r="BB28" s="31"/>
      <c r="BC28" s="31"/>
      <c r="BD28" s="31"/>
      <c r="BE28" s="31"/>
      <c r="BF28" s="1232"/>
      <c r="BG28" s="1232"/>
      <c r="BH28" s="1232"/>
      <c r="BI28" s="22"/>
      <c r="BJ28" s="1540"/>
      <c r="BL28" s="23">
        <f t="shared" si="0"/>
        <v>0</v>
      </c>
    </row>
    <row r="29" spans="1:64">
      <c r="A29" s="29"/>
      <c r="B29" s="25"/>
      <c r="C29" s="26" t="str">
        <f>'RAB GIK UGM'!C145</f>
        <v>TANGGA KEBAKARAN</v>
      </c>
      <c r="D29" s="27"/>
      <c r="E29" s="27"/>
      <c r="F29" s="30"/>
      <c r="G29" s="20">
        <f>SUM('RAB GIK UGM'!G147:G157)</f>
        <v>1169048717.8099999</v>
      </c>
      <c r="H29" s="1223">
        <f t="shared" si="1"/>
        <v>0.8164257847115457</v>
      </c>
      <c r="I29" s="31"/>
      <c r="J29" s="31"/>
      <c r="K29" s="31"/>
      <c r="L29" s="31"/>
      <c r="M29" s="1232"/>
      <c r="N29" s="1232">
        <f>H29/6</f>
        <v>0.13607096411859096</v>
      </c>
      <c r="O29" s="1232">
        <f>N29</f>
        <v>0.13607096411859096</v>
      </c>
      <c r="P29" s="1232">
        <f>O29</f>
        <v>0.13607096411859096</v>
      </c>
      <c r="Q29" s="1232">
        <f>P29</f>
        <v>0.13607096411859096</v>
      </c>
      <c r="R29" s="31">
        <f>Q29</f>
        <v>0.13607096411859096</v>
      </c>
      <c r="S29" s="31">
        <f>R29</f>
        <v>0.13607096411859096</v>
      </c>
      <c r="T29" s="31"/>
      <c r="U29" s="31"/>
      <c r="V29" s="1232"/>
      <c r="W29" s="1232"/>
      <c r="X29" s="1232"/>
      <c r="Y29" s="1232"/>
      <c r="Z29" s="1232"/>
      <c r="AA29" s="31"/>
      <c r="AB29" s="31"/>
      <c r="AC29" s="31"/>
      <c r="AD29" s="31"/>
      <c r="AE29" s="1232"/>
      <c r="AF29" s="1232"/>
      <c r="AG29" s="1232"/>
      <c r="AH29" s="1232"/>
      <c r="AI29" s="1232"/>
      <c r="AJ29" s="31"/>
      <c r="AK29" s="31"/>
      <c r="AL29" s="31"/>
      <c r="AM29" s="31"/>
      <c r="AN29" s="1232"/>
      <c r="AO29" s="1232"/>
      <c r="AP29" s="1232"/>
      <c r="AQ29" s="1232"/>
      <c r="AR29" s="1232"/>
      <c r="AS29" s="31"/>
      <c r="AT29" s="31"/>
      <c r="AU29" s="31"/>
      <c r="AV29" s="31"/>
      <c r="AW29" s="1232"/>
      <c r="AX29" s="1232"/>
      <c r="AY29" s="1232"/>
      <c r="AZ29" s="1232"/>
      <c r="BA29" s="1232"/>
      <c r="BB29" s="31"/>
      <c r="BC29" s="31"/>
      <c r="BD29" s="31"/>
      <c r="BE29" s="31"/>
      <c r="BF29" s="1232"/>
      <c r="BG29" s="1232"/>
      <c r="BH29" s="1232"/>
      <c r="BI29" s="22">
        <v>0.75</v>
      </c>
      <c r="BJ29" s="1540"/>
      <c r="BL29" s="23">
        <f t="shared" si="0"/>
        <v>0</v>
      </c>
    </row>
    <row r="30" spans="1:64">
      <c r="A30" s="29"/>
      <c r="B30" s="25"/>
      <c r="C30" s="26" t="s">
        <v>4560</v>
      </c>
      <c r="D30" s="27"/>
      <c r="E30" s="27"/>
      <c r="F30" s="30"/>
      <c r="G30" s="20">
        <f>SUM('RAB GIK UGM'!G159:G160)</f>
        <v>1040347100.16</v>
      </c>
      <c r="H30" s="1223">
        <f t="shared" si="1"/>
        <v>0.72654474076293585</v>
      </c>
      <c r="I30" s="31"/>
      <c r="J30" s="31"/>
      <c r="K30" s="31"/>
      <c r="L30" s="31"/>
      <c r="M30" s="1232"/>
      <c r="N30" s="1232"/>
      <c r="O30" s="1232">
        <f>H30/6</f>
        <v>0.12109079012715597</v>
      </c>
      <c r="P30" s="1232">
        <f>O30</f>
        <v>0.12109079012715597</v>
      </c>
      <c r="Q30" s="1232">
        <f>P30</f>
        <v>0.12109079012715597</v>
      </c>
      <c r="R30" s="31">
        <f>Q30</f>
        <v>0.12109079012715597</v>
      </c>
      <c r="S30" s="31">
        <f>R30</f>
        <v>0.12109079012715597</v>
      </c>
      <c r="T30" s="31">
        <f>S30</f>
        <v>0.12109079012715597</v>
      </c>
      <c r="U30" s="31"/>
      <c r="V30" s="1232"/>
      <c r="W30" s="1232"/>
      <c r="X30" s="1232"/>
      <c r="Y30" s="1232"/>
      <c r="Z30" s="1232"/>
      <c r="AA30" s="31"/>
      <c r="AB30" s="31"/>
      <c r="AC30" s="31"/>
      <c r="AD30" s="31"/>
      <c r="AE30" s="1232"/>
      <c r="AF30" s="1232"/>
      <c r="AG30" s="1232"/>
      <c r="AH30" s="1232"/>
      <c r="AI30" s="1232"/>
      <c r="AJ30" s="31"/>
      <c r="AK30" s="31"/>
      <c r="AL30" s="31"/>
      <c r="AM30" s="31"/>
      <c r="AN30" s="1232"/>
      <c r="AO30" s="1232"/>
      <c r="AP30" s="1232"/>
      <c r="AQ30" s="1232"/>
      <c r="AR30" s="1232"/>
      <c r="AS30" s="31"/>
      <c r="AT30" s="31"/>
      <c r="AU30" s="31"/>
      <c r="AV30" s="31"/>
      <c r="AW30" s="1232"/>
      <c r="AX30" s="1232"/>
      <c r="AY30" s="1232"/>
      <c r="AZ30" s="1232"/>
      <c r="BA30" s="1232"/>
      <c r="BB30" s="31"/>
      <c r="BC30" s="31"/>
      <c r="BD30" s="31"/>
      <c r="BE30" s="31"/>
      <c r="BF30" s="1232"/>
      <c r="BG30" s="1232"/>
      <c r="BH30" s="1232"/>
      <c r="BI30" s="22"/>
      <c r="BJ30" s="1540"/>
      <c r="BL30" s="23"/>
    </row>
    <row r="31" spans="1:64">
      <c r="A31" s="29"/>
      <c r="B31" s="25"/>
      <c r="C31" s="26" t="str">
        <f>'RAB GIK UGM'!C161</f>
        <v>ZONA B</v>
      </c>
      <c r="D31" s="27"/>
      <c r="E31" s="27"/>
      <c r="F31" s="30"/>
      <c r="G31" s="20">
        <f>SUM('RAB GIK UGM'!G162:G164)</f>
        <v>1392913898.9049997</v>
      </c>
      <c r="H31" s="1223">
        <f t="shared" si="1"/>
        <v>0.97276598111282353</v>
      </c>
      <c r="I31" s="31"/>
      <c r="J31" s="31"/>
      <c r="K31" s="31"/>
      <c r="L31" s="31"/>
      <c r="M31" s="1232"/>
      <c r="N31" s="1232"/>
      <c r="O31" s="1232"/>
      <c r="P31" s="1232">
        <f>H31/6</f>
        <v>0.16212766351880392</v>
      </c>
      <c r="Q31" s="1232">
        <f>P31</f>
        <v>0.16212766351880392</v>
      </c>
      <c r="R31" s="31">
        <f>Q31</f>
        <v>0.16212766351880392</v>
      </c>
      <c r="S31" s="31">
        <f>R31</f>
        <v>0.16212766351880392</v>
      </c>
      <c r="T31" s="31">
        <f>S31</f>
        <v>0.16212766351880392</v>
      </c>
      <c r="U31" s="31">
        <f>T31</f>
        <v>0.16212766351880392</v>
      </c>
      <c r="V31" s="1232"/>
      <c r="W31" s="1232"/>
      <c r="X31" s="1232"/>
      <c r="Y31" s="1232"/>
      <c r="Z31" s="1232"/>
      <c r="AA31" s="31"/>
      <c r="AB31" s="31"/>
      <c r="AC31" s="31"/>
      <c r="AD31" s="31"/>
      <c r="AE31" s="1232"/>
      <c r="AF31" s="1232"/>
      <c r="AG31" s="1232"/>
      <c r="AH31" s="1232"/>
      <c r="AI31" s="1232"/>
      <c r="AJ31" s="31"/>
      <c r="AK31" s="31"/>
      <c r="AL31" s="31"/>
      <c r="AM31" s="31"/>
      <c r="AN31" s="1232"/>
      <c r="AO31" s="1232"/>
      <c r="AP31" s="1232"/>
      <c r="AQ31" s="1232"/>
      <c r="AR31" s="1232"/>
      <c r="AS31" s="31"/>
      <c r="AT31" s="31"/>
      <c r="AU31" s="31"/>
      <c r="AV31" s="31"/>
      <c r="AW31" s="1232"/>
      <c r="AX31" s="1232"/>
      <c r="AY31" s="1232"/>
      <c r="AZ31" s="1232"/>
      <c r="BA31" s="1232"/>
      <c r="BB31" s="31"/>
      <c r="BC31" s="31"/>
      <c r="BD31" s="31"/>
      <c r="BE31" s="31"/>
      <c r="BF31" s="1232"/>
      <c r="BG31" s="1232"/>
      <c r="BH31" s="1232"/>
      <c r="BI31" s="22"/>
      <c r="BJ31" s="1540"/>
      <c r="BL31" s="23">
        <f t="shared" si="0"/>
        <v>0</v>
      </c>
    </row>
    <row r="32" spans="1:64">
      <c r="A32" s="29"/>
      <c r="B32" s="25"/>
      <c r="C32" s="26" t="str">
        <f>'RAB GIK UGM'!C165</f>
        <v>ZONA D</v>
      </c>
      <c r="D32" s="27"/>
      <c r="E32" s="27"/>
      <c r="F32" s="30"/>
      <c r="G32" s="20">
        <f>SUM('RAB GIK UGM'!G167:G178)</f>
        <v>2779893954.1800003</v>
      </c>
      <c r="H32" s="1223">
        <f t="shared" si="1"/>
        <v>1.9413879579012996</v>
      </c>
      <c r="I32" s="31"/>
      <c r="J32" s="31"/>
      <c r="K32" s="31"/>
      <c r="L32" s="31"/>
      <c r="M32" s="1232"/>
      <c r="N32" s="1232"/>
      <c r="O32" s="1232"/>
      <c r="P32" s="1232"/>
      <c r="Q32" s="1232"/>
      <c r="R32" s="31">
        <f>H32/6</f>
        <v>0.32356465965021658</v>
      </c>
      <c r="S32" s="31">
        <f>R32</f>
        <v>0.32356465965021658</v>
      </c>
      <c r="T32" s="31">
        <f>S32</f>
        <v>0.32356465965021658</v>
      </c>
      <c r="U32" s="31">
        <f>T32</f>
        <v>0.32356465965021658</v>
      </c>
      <c r="V32" s="1232">
        <f>U32</f>
        <v>0.32356465965021658</v>
      </c>
      <c r="W32" s="1232">
        <f>V32</f>
        <v>0.32356465965021658</v>
      </c>
      <c r="X32" s="1232"/>
      <c r="Y32" s="1232"/>
      <c r="Z32" s="1232"/>
      <c r="AA32" s="31"/>
      <c r="AB32" s="31"/>
      <c r="AC32" s="31"/>
      <c r="AD32" s="31"/>
      <c r="AE32" s="1232"/>
      <c r="AF32" s="1232"/>
      <c r="AG32" s="1232"/>
      <c r="AH32" s="1232"/>
      <c r="AI32" s="1232"/>
      <c r="AJ32" s="31"/>
      <c r="AK32" s="31"/>
      <c r="AL32" s="31"/>
      <c r="AM32" s="31"/>
      <c r="AN32" s="1232"/>
      <c r="AO32" s="1232"/>
      <c r="AP32" s="1232"/>
      <c r="AQ32" s="1232"/>
      <c r="AR32" s="1232"/>
      <c r="AS32" s="31"/>
      <c r="AT32" s="31"/>
      <c r="AU32" s="31"/>
      <c r="AV32" s="31"/>
      <c r="AW32" s="1232"/>
      <c r="AX32" s="1232"/>
      <c r="AY32" s="1232"/>
      <c r="AZ32" s="1232"/>
      <c r="BA32" s="1232"/>
      <c r="BB32" s="31"/>
      <c r="BC32" s="31"/>
      <c r="BD32" s="31"/>
      <c r="BE32" s="31"/>
      <c r="BF32" s="1232"/>
      <c r="BG32" s="1232"/>
      <c r="BH32" s="1232"/>
      <c r="BI32" s="22"/>
      <c r="BJ32" s="1540"/>
      <c r="BL32" s="23">
        <f t="shared" si="0"/>
        <v>0</v>
      </c>
    </row>
    <row r="33" spans="1:64">
      <c r="A33" s="29"/>
      <c r="B33" s="25"/>
      <c r="C33" s="26" t="str">
        <f>'RAB GIK UGM'!C179</f>
        <v>Kanopi Void Ramp Putar Zona D</v>
      </c>
      <c r="D33" s="27"/>
      <c r="E33" s="27"/>
      <c r="F33" s="30"/>
      <c r="G33" s="20">
        <f>SUM('RAB GIK UGM'!G180:G197)</f>
        <v>4568713653.1199999</v>
      </c>
      <c r="H33" s="1223">
        <f t="shared" si="1"/>
        <v>3.1906417350667424</v>
      </c>
      <c r="I33" s="31"/>
      <c r="J33" s="31"/>
      <c r="K33" s="31"/>
      <c r="L33" s="31"/>
      <c r="M33" s="1232"/>
      <c r="N33" s="1232"/>
      <c r="O33" s="1232"/>
      <c r="P33" s="1232"/>
      <c r="Q33" s="1232"/>
      <c r="R33" s="31"/>
      <c r="S33" s="31"/>
      <c r="T33" s="31">
        <f>H33/6</f>
        <v>0.5317736225111237</v>
      </c>
      <c r="U33" s="31">
        <f>T33</f>
        <v>0.5317736225111237</v>
      </c>
      <c r="V33" s="1232">
        <f>U33</f>
        <v>0.5317736225111237</v>
      </c>
      <c r="W33" s="1232">
        <f>V33</f>
        <v>0.5317736225111237</v>
      </c>
      <c r="X33" s="1232">
        <f>W33</f>
        <v>0.5317736225111237</v>
      </c>
      <c r="Y33" s="1232">
        <f>X33</f>
        <v>0.5317736225111237</v>
      </c>
      <c r="Z33" s="1232"/>
      <c r="AA33" s="31"/>
      <c r="AB33" s="31"/>
      <c r="AC33" s="31"/>
      <c r="AD33" s="31"/>
      <c r="AE33" s="1232"/>
      <c r="AF33" s="1232"/>
      <c r="AG33" s="1232"/>
      <c r="AH33" s="1232"/>
      <c r="AI33" s="1232"/>
      <c r="AJ33" s="31"/>
      <c r="AK33" s="31"/>
      <c r="AL33" s="31"/>
      <c r="AM33" s="31"/>
      <c r="AN33" s="1232"/>
      <c r="AO33" s="1232"/>
      <c r="AP33" s="1232"/>
      <c r="AQ33" s="1232"/>
      <c r="AR33" s="1232"/>
      <c r="AS33" s="31"/>
      <c r="AT33" s="31"/>
      <c r="AU33" s="31"/>
      <c r="AV33" s="31"/>
      <c r="AW33" s="1232"/>
      <c r="AX33" s="1232"/>
      <c r="AY33" s="1232"/>
      <c r="AZ33" s="1232"/>
      <c r="BA33" s="1232"/>
      <c r="BB33" s="31"/>
      <c r="BC33" s="31"/>
      <c r="BD33" s="31"/>
      <c r="BE33" s="31"/>
      <c r="BF33" s="1232"/>
      <c r="BG33" s="1232"/>
      <c r="BH33" s="1232"/>
      <c r="BI33" s="32"/>
      <c r="BJ33" s="1540"/>
      <c r="BL33" s="23">
        <f t="shared" si="0"/>
        <v>0</v>
      </c>
    </row>
    <row r="34" spans="1:64">
      <c r="A34" s="29"/>
      <c r="B34" s="25"/>
      <c r="C34" s="26" t="str">
        <f>'RAB GIK UGM'!C198</f>
        <v>ZONA F</v>
      </c>
      <c r="D34" s="27"/>
      <c r="E34" s="27"/>
      <c r="F34" s="30"/>
      <c r="G34" s="20">
        <f>SUM('RAB GIK UGM'!G200:G217)</f>
        <v>10464987789.610001</v>
      </c>
      <c r="H34" s="1223">
        <f t="shared" si="1"/>
        <v>7.3084087411981464</v>
      </c>
      <c r="I34" s="31"/>
      <c r="J34" s="31"/>
      <c r="K34" s="31"/>
      <c r="L34" s="31"/>
      <c r="M34" s="1232"/>
      <c r="N34" s="1232"/>
      <c r="O34" s="1232"/>
      <c r="P34" s="1232"/>
      <c r="Q34" s="1232"/>
      <c r="R34" s="31"/>
      <c r="S34" s="31"/>
      <c r="T34" s="31"/>
      <c r="U34" s="31"/>
      <c r="V34" s="1232"/>
      <c r="W34" s="1232"/>
      <c r="X34" s="1232"/>
      <c r="Y34" s="1232"/>
      <c r="Z34" s="1232"/>
      <c r="AA34" s="31"/>
      <c r="AB34" s="31"/>
      <c r="AC34" s="31"/>
      <c r="AD34" s="31">
        <f>H34/15</f>
        <v>0.48722724941320977</v>
      </c>
      <c r="AE34" s="1232">
        <f t="shared" ref="AE34:AR34" si="6">AD34</f>
        <v>0.48722724941320977</v>
      </c>
      <c r="AF34" s="1232">
        <f t="shared" si="6"/>
        <v>0.48722724941320977</v>
      </c>
      <c r="AG34" s="1232">
        <f t="shared" si="6"/>
        <v>0.48722724941320977</v>
      </c>
      <c r="AH34" s="1232">
        <f t="shared" si="6"/>
        <v>0.48722724941320977</v>
      </c>
      <c r="AI34" s="1232">
        <f t="shared" si="6"/>
        <v>0.48722724941320977</v>
      </c>
      <c r="AJ34" s="31">
        <f t="shared" si="6"/>
        <v>0.48722724941320977</v>
      </c>
      <c r="AK34" s="31">
        <f t="shared" si="6"/>
        <v>0.48722724941320977</v>
      </c>
      <c r="AL34" s="31">
        <f t="shared" si="6"/>
        <v>0.48722724941320977</v>
      </c>
      <c r="AM34" s="31">
        <f t="shared" si="6"/>
        <v>0.48722724941320977</v>
      </c>
      <c r="AN34" s="1232">
        <f t="shared" si="6"/>
        <v>0.48722724941320977</v>
      </c>
      <c r="AO34" s="1232">
        <f t="shared" si="6"/>
        <v>0.48722724941320977</v>
      </c>
      <c r="AP34" s="1232">
        <f t="shared" si="6"/>
        <v>0.48722724941320977</v>
      </c>
      <c r="AQ34" s="1232">
        <f t="shared" si="6"/>
        <v>0.48722724941320977</v>
      </c>
      <c r="AR34" s="1232">
        <f t="shared" si="6"/>
        <v>0.48722724941320977</v>
      </c>
      <c r="AS34" s="21"/>
      <c r="AT34" s="21"/>
      <c r="AU34" s="21"/>
      <c r="AV34" s="21"/>
      <c r="AW34" s="1231"/>
      <c r="AX34" s="1231"/>
      <c r="AY34" s="1231"/>
      <c r="AZ34" s="1231"/>
      <c r="BA34" s="1231"/>
      <c r="BB34" s="21"/>
      <c r="BC34" s="21"/>
      <c r="BD34" s="21"/>
      <c r="BE34" s="21"/>
      <c r="BF34" s="1231"/>
      <c r="BG34" s="1231"/>
      <c r="BH34" s="1232"/>
      <c r="BI34" s="22"/>
      <c r="BJ34" s="1540"/>
      <c r="BL34" s="23">
        <f t="shared" si="0"/>
        <v>0</v>
      </c>
    </row>
    <row r="35" spans="1:64">
      <c r="A35" s="29"/>
      <c r="B35" s="25"/>
      <c r="C35" s="26" t="str">
        <f>'RAB GIK UGM'!$C$218</f>
        <v>ZONA BNI</v>
      </c>
      <c r="D35" s="27"/>
      <c r="E35" s="27"/>
      <c r="F35" s="30"/>
      <c r="G35" s="20">
        <f>SUM('RAB GIK UGM'!G219:G222)</f>
        <v>624153122.48000002</v>
      </c>
      <c r="H35" s="1223">
        <f t="shared" si="1"/>
        <v>0.43588833813144334</v>
      </c>
      <c r="I35" s="31"/>
      <c r="J35" s="31"/>
      <c r="K35" s="31"/>
      <c r="L35" s="31"/>
      <c r="M35" s="1232"/>
      <c r="N35" s="1232"/>
      <c r="O35" s="1232"/>
      <c r="P35" s="1232"/>
      <c r="Q35" s="1232"/>
      <c r="R35" s="31"/>
      <c r="S35" s="31"/>
      <c r="T35" s="31"/>
      <c r="U35" s="31"/>
      <c r="V35" s="1232"/>
      <c r="W35" s="1232"/>
      <c r="X35" s="1232">
        <f>H35/6</f>
        <v>7.2648056355240562E-2</v>
      </c>
      <c r="Y35" s="1232">
        <f>X35</f>
        <v>7.2648056355240562E-2</v>
      </c>
      <c r="Z35" s="1232">
        <f>Y35</f>
        <v>7.2648056355240562E-2</v>
      </c>
      <c r="AA35" s="31">
        <f t="shared" ref="AA35:AC37" si="7">Z35</f>
        <v>7.2648056355240562E-2</v>
      </c>
      <c r="AB35" s="31">
        <f t="shared" si="7"/>
        <v>7.2648056355240562E-2</v>
      </c>
      <c r="AC35" s="31">
        <f t="shared" si="7"/>
        <v>7.2648056355240562E-2</v>
      </c>
      <c r="AD35" s="31"/>
      <c r="AE35" s="1232"/>
      <c r="AF35" s="1232"/>
      <c r="AG35" s="1232"/>
      <c r="AH35" s="1232"/>
      <c r="AI35" s="1232"/>
      <c r="AJ35" s="31"/>
      <c r="AK35" s="31"/>
      <c r="AL35" s="31"/>
      <c r="AM35" s="31"/>
      <c r="AN35" s="1232"/>
      <c r="AO35" s="1232"/>
      <c r="AP35" s="1232"/>
      <c r="AQ35" s="1232"/>
      <c r="AR35" s="1232"/>
      <c r="AS35" s="31"/>
      <c r="AT35" s="31"/>
      <c r="AU35" s="31"/>
      <c r="AV35" s="31"/>
      <c r="AW35" s="1232"/>
      <c r="AX35" s="1232"/>
      <c r="AY35" s="1232"/>
      <c r="AZ35" s="1232"/>
      <c r="BA35" s="1232"/>
      <c r="BB35" s="31"/>
      <c r="BC35" s="31"/>
      <c r="BD35" s="31"/>
      <c r="BE35" s="31"/>
      <c r="BF35" s="1232"/>
      <c r="BG35" s="1232"/>
      <c r="BH35" s="1232"/>
      <c r="BI35" s="22"/>
      <c r="BJ35" s="1540"/>
      <c r="BL35" s="23">
        <f t="shared" si="0"/>
        <v>0</v>
      </c>
    </row>
    <row r="36" spans="1:64">
      <c r="A36" s="29"/>
      <c r="B36" s="25"/>
      <c r="C36" s="26" t="str">
        <f>'RAB GIK UGM'!C223</f>
        <v>TAMBAHAN BARU/ PRASARANA PENDUKUNG PENGELOLAAN</v>
      </c>
      <c r="D36" s="27"/>
      <c r="E36" s="27"/>
      <c r="F36" s="30"/>
      <c r="G36" s="20">
        <f>SUM('RAB GIK UGM'!G224:G243)</f>
        <v>2944322374.9942894</v>
      </c>
      <c r="H36" s="1223">
        <f t="shared" si="1"/>
        <v>2.0562194447735207</v>
      </c>
      <c r="I36" s="31"/>
      <c r="J36" s="31"/>
      <c r="K36" s="31"/>
      <c r="L36" s="31"/>
      <c r="M36" s="1232"/>
      <c r="N36" s="1232"/>
      <c r="O36" s="1232"/>
      <c r="P36" s="1232"/>
      <c r="Q36" s="1232"/>
      <c r="R36" s="31"/>
      <c r="S36" s="31"/>
      <c r="T36" s="31"/>
      <c r="U36" s="31"/>
      <c r="V36" s="1232"/>
      <c r="W36" s="1232"/>
      <c r="X36" s="1232"/>
      <c r="Y36" s="1232"/>
      <c r="Z36" s="1232">
        <f>H36/6</f>
        <v>0.34270324079558678</v>
      </c>
      <c r="AA36" s="31">
        <f t="shared" si="7"/>
        <v>0.34270324079558678</v>
      </c>
      <c r="AB36" s="31">
        <f t="shared" si="7"/>
        <v>0.34270324079558678</v>
      </c>
      <c r="AC36" s="31">
        <f t="shared" si="7"/>
        <v>0.34270324079558678</v>
      </c>
      <c r="AD36" s="31">
        <f>AC36</f>
        <v>0.34270324079558678</v>
      </c>
      <c r="AE36" s="1232">
        <f>AD36</f>
        <v>0.34270324079558678</v>
      </c>
      <c r="AF36" s="1232"/>
      <c r="AG36" s="1232"/>
      <c r="AH36" s="1232"/>
      <c r="AI36" s="1232"/>
      <c r="AJ36" s="31"/>
      <c r="AK36" s="31"/>
      <c r="AL36" s="31"/>
      <c r="AM36" s="31"/>
      <c r="AN36" s="1232"/>
      <c r="AO36" s="1232"/>
      <c r="AP36" s="1232"/>
      <c r="AQ36" s="1232"/>
      <c r="AR36" s="1232"/>
      <c r="AS36" s="31"/>
      <c r="AT36" s="31"/>
      <c r="AU36" s="31"/>
      <c r="AV36" s="31"/>
      <c r="AW36" s="1232"/>
      <c r="AX36" s="1232"/>
      <c r="AY36" s="1232"/>
      <c r="AZ36" s="1232"/>
      <c r="BA36" s="1232"/>
      <c r="BB36" s="31"/>
      <c r="BC36" s="31"/>
      <c r="BD36" s="31"/>
      <c r="BE36" s="31"/>
      <c r="BF36" s="1232"/>
      <c r="BG36" s="1232"/>
      <c r="BH36" s="1232"/>
      <c r="BI36" s="22"/>
      <c r="BJ36" s="1540"/>
      <c r="BL36" s="23">
        <f t="shared" si="0"/>
        <v>0</v>
      </c>
    </row>
    <row r="37" spans="1:64">
      <c r="A37" s="29"/>
      <c r="B37" s="25"/>
      <c r="C37" s="26" t="str">
        <f>'RAB GIK UGM'!C244</f>
        <v>ROOFTOP</v>
      </c>
      <c r="D37" s="27"/>
      <c r="E37" s="27"/>
      <c r="F37" s="30"/>
      <c r="G37" s="20">
        <f>SUM('RAB GIK UGM'!G245)</f>
        <v>874000000</v>
      </c>
      <c r="H37" s="1223">
        <f t="shared" si="1"/>
        <v>0.61037331033954556</v>
      </c>
      <c r="I37" s="31"/>
      <c r="J37" s="31"/>
      <c r="K37" s="31"/>
      <c r="L37" s="31"/>
      <c r="M37" s="1232"/>
      <c r="N37" s="1232"/>
      <c r="O37" s="1232"/>
      <c r="P37" s="1232"/>
      <c r="Q37" s="1232"/>
      <c r="R37" s="31"/>
      <c r="S37" s="31"/>
      <c r="T37" s="31"/>
      <c r="U37" s="31"/>
      <c r="V37" s="1232"/>
      <c r="W37" s="1232"/>
      <c r="X37" s="1232"/>
      <c r="Y37" s="1232"/>
      <c r="Z37" s="1232"/>
      <c r="AA37" s="31"/>
      <c r="AB37" s="31">
        <f>H37/6</f>
        <v>0.10172888505659093</v>
      </c>
      <c r="AC37" s="31">
        <f t="shared" si="7"/>
        <v>0.10172888505659093</v>
      </c>
      <c r="AD37" s="31">
        <f>AC37</f>
        <v>0.10172888505659093</v>
      </c>
      <c r="AE37" s="1232">
        <f>AD37</f>
        <v>0.10172888505659093</v>
      </c>
      <c r="AF37" s="1232">
        <f>AE37</f>
        <v>0.10172888505659093</v>
      </c>
      <c r="AG37" s="1232">
        <f>AF37</f>
        <v>0.10172888505659093</v>
      </c>
      <c r="AH37" s="1232"/>
      <c r="AI37" s="1232"/>
      <c r="AJ37" s="31"/>
      <c r="AK37" s="31"/>
      <c r="AL37" s="31"/>
      <c r="AM37" s="31"/>
      <c r="AN37" s="1232"/>
      <c r="AO37" s="1232"/>
      <c r="AP37" s="1232"/>
      <c r="AQ37" s="1232"/>
      <c r="AR37" s="1232"/>
      <c r="AS37" s="31"/>
      <c r="AT37" s="31"/>
      <c r="AU37" s="31"/>
      <c r="AV37" s="31"/>
      <c r="AW37" s="1232"/>
      <c r="AX37" s="1232"/>
      <c r="AY37" s="1232"/>
      <c r="AZ37" s="1232"/>
      <c r="BA37" s="1232"/>
      <c r="BB37" s="31"/>
      <c r="BC37" s="31"/>
      <c r="BD37" s="31"/>
      <c r="BE37" s="31"/>
      <c r="BF37" s="1232"/>
      <c r="BG37" s="1232"/>
      <c r="BH37" s="1232"/>
      <c r="BI37" s="22"/>
      <c r="BJ37" s="1540"/>
      <c r="BL37" s="23">
        <f t="shared" si="0"/>
        <v>0</v>
      </c>
    </row>
    <row r="38" spans="1:64">
      <c r="A38" s="29"/>
      <c r="B38" s="1344" t="str">
        <f>'RAB GIK UGM'!B246</f>
        <v>III.</v>
      </c>
      <c r="C38" s="1238" t="str">
        <f>'RAB GIK UGM'!C246</f>
        <v>PEKERJAAN ELEKTRIKAL DAN ELEKTRONIKA</v>
      </c>
      <c r="D38" s="27"/>
      <c r="E38" s="27"/>
      <c r="F38" s="30"/>
      <c r="G38" s="20"/>
      <c r="H38" s="1223">
        <f t="shared" si="1"/>
        <v>0</v>
      </c>
      <c r="I38" s="31"/>
      <c r="J38" s="31"/>
      <c r="K38" s="31"/>
      <c r="L38" s="31"/>
      <c r="M38" s="1232"/>
      <c r="N38" s="1232"/>
      <c r="O38" s="1232"/>
      <c r="P38" s="1232"/>
      <c r="Q38" s="1232"/>
      <c r="R38" s="31"/>
      <c r="S38" s="31"/>
      <c r="T38" s="31"/>
      <c r="U38" s="31"/>
      <c r="V38" s="1232"/>
      <c r="W38" s="1232"/>
      <c r="X38" s="1232"/>
      <c r="Y38" s="1232"/>
      <c r="Z38" s="1232"/>
      <c r="AA38" s="31"/>
      <c r="AB38" s="31"/>
      <c r="AC38" s="31"/>
      <c r="AD38" s="31"/>
      <c r="AE38" s="1232"/>
      <c r="AF38" s="1232"/>
      <c r="AG38" s="1232"/>
      <c r="AH38" s="1232"/>
      <c r="AI38" s="1232"/>
      <c r="AJ38" s="31"/>
      <c r="AK38" s="31"/>
      <c r="AL38" s="31"/>
      <c r="AM38" s="31"/>
      <c r="AN38" s="1232"/>
      <c r="AO38" s="1232"/>
      <c r="AP38" s="1232"/>
      <c r="AQ38" s="1232"/>
      <c r="AR38" s="1232"/>
      <c r="AS38" s="31"/>
      <c r="AT38" s="31"/>
      <c r="AU38" s="31"/>
      <c r="AV38" s="31"/>
      <c r="AW38" s="1232"/>
      <c r="AX38" s="1232"/>
      <c r="AY38" s="1232"/>
      <c r="AZ38" s="1232"/>
      <c r="BA38" s="1232"/>
      <c r="BB38" s="31"/>
      <c r="BC38" s="31"/>
      <c r="BD38" s="31"/>
      <c r="BE38" s="31"/>
      <c r="BF38" s="1232"/>
      <c r="BG38" s="1232"/>
      <c r="BH38" s="1232"/>
      <c r="BI38" s="22"/>
      <c r="BJ38" s="1540"/>
      <c r="BL38" s="23">
        <f t="shared" si="0"/>
        <v>0</v>
      </c>
    </row>
    <row r="39" spans="1:64">
      <c r="A39" s="29"/>
      <c r="B39" s="25"/>
      <c r="C39" s="26" t="str">
        <f>'RAB GIK UGM'!C247</f>
        <v>SUMBER DAYA DAN DISTRIBUSI</v>
      </c>
      <c r="D39" s="27"/>
      <c r="E39" s="27"/>
      <c r="F39" s="30"/>
      <c r="G39" s="20"/>
      <c r="H39" s="1223">
        <f t="shared" si="1"/>
        <v>0</v>
      </c>
      <c r="I39" s="31"/>
      <c r="J39" s="31"/>
      <c r="K39" s="31"/>
      <c r="L39" s="31"/>
      <c r="M39" s="1232"/>
      <c r="N39" s="1232"/>
      <c r="O39" s="1232"/>
      <c r="P39" s="1232"/>
      <c r="Q39" s="1232"/>
      <c r="R39" s="31"/>
      <c r="S39" s="31"/>
      <c r="T39" s="31"/>
      <c r="U39" s="31"/>
      <c r="V39" s="1232"/>
      <c r="W39" s="1232"/>
      <c r="X39" s="1232"/>
      <c r="Y39" s="1232"/>
      <c r="Z39" s="1232"/>
      <c r="AA39" s="31"/>
      <c r="AB39" s="31"/>
      <c r="AC39" s="31"/>
      <c r="AD39" s="31"/>
      <c r="AE39" s="1232"/>
      <c r="AF39" s="1232"/>
      <c r="AG39" s="1232"/>
      <c r="AH39" s="1232"/>
      <c r="AI39" s="1232"/>
      <c r="AJ39" s="31"/>
      <c r="AK39" s="31"/>
      <c r="AL39" s="31"/>
      <c r="AM39" s="31"/>
      <c r="AN39" s="1232"/>
      <c r="AO39" s="1232"/>
      <c r="AP39" s="1232"/>
      <c r="AQ39" s="1232"/>
      <c r="AR39" s="1232"/>
      <c r="AS39" s="31"/>
      <c r="AT39" s="31"/>
      <c r="AU39" s="31"/>
      <c r="AV39" s="31"/>
      <c r="AW39" s="1232"/>
      <c r="AX39" s="1232"/>
      <c r="AY39" s="1232"/>
      <c r="AZ39" s="1232"/>
      <c r="BA39" s="1232"/>
      <c r="BB39" s="31"/>
      <c r="BC39" s="31"/>
      <c r="BD39" s="31"/>
      <c r="BE39" s="31"/>
      <c r="BF39" s="1232"/>
      <c r="BG39" s="1232"/>
      <c r="BH39" s="1232"/>
      <c r="BI39" s="22"/>
      <c r="BJ39" s="1540"/>
      <c r="BL39" s="23">
        <f t="shared" si="0"/>
        <v>0</v>
      </c>
    </row>
    <row r="40" spans="1:64">
      <c r="A40" s="29"/>
      <c r="B40" s="25"/>
      <c r="C40" s="26" t="str">
        <f>'RAB GIK UGM'!C248</f>
        <v>SUPPLY DAYA FAN</v>
      </c>
      <c r="D40" s="27"/>
      <c r="E40" s="27"/>
      <c r="F40" s="30"/>
      <c r="G40" s="20">
        <f>SUM('RAB GIK UGM'!G250:G266)</f>
        <v>33578146.799999997</v>
      </c>
      <c r="H40" s="1223">
        <f t="shared" si="1"/>
        <v>2.3449890866571187E-2</v>
      </c>
      <c r="I40" s="31"/>
      <c r="J40" s="31"/>
      <c r="K40" s="31"/>
      <c r="L40" s="31"/>
      <c r="M40" s="1232"/>
      <c r="N40" s="1232"/>
      <c r="O40" s="1232"/>
      <c r="P40" s="1232"/>
      <c r="Q40" s="1232"/>
      <c r="R40" s="31"/>
      <c r="S40" s="31"/>
      <c r="T40" s="31"/>
      <c r="U40" s="31"/>
      <c r="V40" s="1232"/>
      <c r="W40" s="1232"/>
      <c r="X40" s="1232"/>
      <c r="Y40" s="1232"/>
      <c r="Z40" s="1232"/>
      <c r="AA40" s="31"/>
      <c r="AB40" s="31"/>
      <c r="AC40" s="31"/>
      <c r="AD40" s="31"/>
      <c r="AE40" s="1232"/>
      <c r="AF40" s="1232"/>
      <c r="AG40" s="1232"/>
      <c r="AH40" s="1232"/>
      <c r="AI40" s="1232"/>
      <c r="AJ40" s="31"/>
      <c r="AK40" s="31"/>
      <c r="AL40" s="31"/>
      <c r="AM40" s="31"/>
      <c r="AN40" s="1232">
        <f>H40/5</f>
        <v>4.6899781733142371E-3</v>
      </c>
      <c r="AO40" s="1232">
        <f>AN40</f>
        <v>4.6899781733142371E-3</v>
      </c>
      <c r="AP40" s="1232">
        <f>AO40</f>
        <v>4.6899781733142371E-3</v>
      </c>
      <c r="AQ40" s="1232">
        <f>AP40</f>
        <v>4.6899781733142371E-3</v>
      </c>
      <c r="AR40" s="1232">
        <f>AQ40</f>
        <v>4.6899781733142371E-3</v>
      </c>
      <c r="AS40" s="31"/>
      <c r="AT40" s="31"/>
      <c r="AU40" s="31"/>
      <c r="AV40" s="31"/>
      <c r="AW40" s="1232"/>
      <c r="AX40" s="1232"/>
      <c r="AY40" s="1232"/>
      <c r="AZ40" s="1232"/>
      <c r="BA40" s="1232"/>
      <c r="BB40" s="31"/>
      <c r="BC40" s="31"/>
      <c r="BD40" s="31"/>
      <c r="BE40" s="31"/>
      <c r="BF40" s="1232"/>
      <c r="BG40" s="1232"/>
      <c r="BH40" s="1232"/>
      <c r="BI40" s="22"/>
      <c r="BJ40" s="1540"/>
      <c r="BL40" s="23">
        <f t="shared" si="0"/>
        <v>0</v>
      </c>
    </row>
    <row r="41" spans="1:64">
      <c r="A41" s="29"/>
      <c r="B41" s="25"/>
      <c r="C41" s="26" t="str">
        <f>'RAB GIK UGM'!C267</f>
        <v>ACTIVE HARMONIC FILTER (AHF)</v>
      </c>
      <c r="D41" s="27"/>
      <c r="E41" s="27"/>
      <c r="F41" s="30"/>
      <c r="G41" s="20">
        <f>SUM('RAB GIK UGM'!G269:G282)</f>
        <v>894113880</v>
      </c>
      <c r="H41" s="1223">
        <f t="shared" si="1"/>
        <v>0.62442019308482288</v>
      </c>
      <c r="I41" s="31"/>
      <c r="J41" s="31"/>
      <c r="K41" s="31"/>
      <c r="L41" s="31"/>
      <c r="M41" s="1232"/>
      <c r="N41" s="1232"/>
      <c r="O41" s="1232"/>
      <c r="P41" s="1232"/>
      <c r="Q41" s="1232"/>
      <c r="R41" s="31"/>
      <c r="S41" s="31"/>
      <c r="T41" s="31"/>
      <c r="U41" s="31"/>
      <c r="V41" s="1232"/>
      <c r="W41" s="1232"/>
      <c r="X41" s="1232"/>
      <c r="Y41" s="1232"/>
      <c r="Z41" s="1232"/>
      <c r="AA41" s="31"/>
      <c r="AB41" s="31"/>
      <c r="AC41" s="31"/>
      <c r="AD41" s="31"/>
      <c r="AE41" s="1232"/>
      <c r="AF41" s="1232"/>
      <c r="AG41" s="1232"/>
      <c r="AH41" s="1232"/>
      <c r="AI41" s="1232"/>
      <c r="AJ41" s="31"/>
      <c r="AK41" s="31"/>
      <c r="AL41" s="31"/>
      <c r="AM41" s="31"/>
      <c r="AN41" s="1232"/>
      <c r="AO41" s="1232"/>
      <c r="AP41" s="1232">
        <f>H41/5</f>
        <v>0.12488403861696458</v>
      </c>
      <c r="AQ41" s="1232">
        <f>AP41</f>
        <v>0.12488403861696458</v>
      </c>
      <c r="AR41" s="1232">
        <f>AQ41</f>
        <v>0.12488403861696458</v>
      </c>
      <c r="AS41" s="31">
        <f>AR41</f>
        <v>0.12488403861696458</v>
      </c>
      <c r="AT41" s="31">
        <f>AS41</f>
        <v>0.12488403861696458</v>
      </c>
      <c r="AU41" s="31"/>
      <c r="AV41" s="31"/>
      <c r="AW41" s="1232"/>
      <c r="AX41" s="1232"/>
      <c r="AY41" s="1232"/>
      <c r="AZ41" s="1232"/>
      <c r="BA41" s="1232"/>
      <c r="BB41" s="31"/>
      <c r="BC41" s="31"/>
      <c r="BD41" s="31"/>
      <c r="BE41" s="31"/>
      <c r="BF41" s="1232"/>
      <c r="BG41" s="1232"/>
      <c r="BH41" s="1232"/>
      <c r="BI41" s="22"/>
      <c r="BJ41" s="1540"/>
      <c r="BL41" s="23">
        <f t="shared" si="0"/>
        <v>0</v>
      </c>
    </row>
    <row r="42" spans="1:64">
      <c r="A42" s="29"/>
      <c r="B42" s="25"/>
      <c r="C42" s="26" t="str">
        <f>'RAB GIK UGM'!C283</f>
        <v>INSTALASI GENSET</v>
      </c>
      <c r="D42" s="27"/>
      <c r="E42" s="27"/>
      <c r="F42" s="30"/>
      <c r="G42" s="20">
        <f>SUM('RAB GIK UGM'!G285:G344)</f>
        <v>15362531028.8375</v>
      </c>
      <c r="H42" s="1223">
        <f t="shared" si="1"/>
        <v>10.728694415635617</v>
      </c>
      <c r="I42" s="31"/>
      <c r="J42" s="31">
        <f>H42/5</f>
        <v>2.1457388831271236</v>
      </c>
      <c r="K42" s="31">
        <f>J42</f>
        <v>2.1457388831271236</v>
      </c>
      <c r="L42" s="31"/>
      <c r="M42" s="1232"/>
      <c r="N42" s="1232"/>
      <c r="O42" s="1232"/>
      <c r="P42" s="1232"/>
      <c r="Q42" s="1232"/>
      <c r="R42" s="31"/>
      <c r="S42" s="31"/>
      <c r="T42" s="31"/>
      <c r="U42" s="31"/>
      <c r="V42" s="1232"/>
      <c r="W42" s="1232"/>
      <c r="X42" s="1232"/>
      <c r="Y42" s="1232"/>
      <c r="Z42" s="1232"/>
      <c r="AA42" s="31"/>
      <c r="AB42" s="31"/>
      <c r="AC42" s="31"/>
      <c r="AD42" s="31"/>
      <c r="AE42" s="1232"/>
      <c r="AF42" s="1232"/>
      <c r="AG42" s="1232"/>
      <c r="AH42" s="1232"/>
      <c r="AI42" s="1232"/>
      <c r="AJ42" s="31"/>
      <c r="AK42" s="31"/>
      <c r="AL42" s="31"/>
      <c r="AM42" s="31"/>
      <c r="AN42" s="1232"/>
      <c r="AO42" s="1232"/>
      <c r="AP42" s="1232"/>
      <c r="AQ42" s="1232"/>
      <c r="AR42" s="1232">
        <f>(H42-SUM(J42:K42))/10</f>
        <v>0.64372166493813698</v>
      </c>
      <c r="AS42" s="31">
        <f>AR42</f>
        <v>0.64372166493813698</v>
      </c>
      <c r="AT42" s="21">
        <f t="shared" ref="AT42:BA44" si="8">AS42</f>
        <v>0.64372166493813698</v>
      </c>
      <c r="AU42" s="21">
        <f t="shared" si="8"/>
        <v>0.64372166493813698</v>
      </c>
      <c r="AV42" s="21">
        <f t="shared" si="8"/>
        <v>0.64372166493813698</v>
      </c>
      <c r="AW42" s="1231">
        <f t="shared" si="8"/>
        <v>0.64372166493813698</v>
      </c>
      <c r="AX42" s="1231">
        <f t="shared" si="8"/>
        <v>0.64372166493813698</v>
      </c>
      <c r="AY42" s="1231">
        <f t="shared" si="8"/>
        <v>0.64372166493813698</v>
      </c>
      <c r="AZ42" s="1231">
        <f t="shared" si="8"/>
        <v>0.64372166493813698</v>
      </c>
      <c r="BA42" s="1231">
        <f t="shared" si="8"/>
        <v>0.64372166493813698</v>
      </c>
      <c r="BB42" s="31"/>
      <c r="BC42" s="31"/>
      <c r="BD42" s="31"/>
      <c r="BE42" s="31"/>
      <c r="BF42" s="1232"/>
      <c r="BG42" s="1232"/>
      <c r="BH42" s="1232"/>
      <c r="BI42" s="22"/>
      <c r="BJ42" s="1540"/>
      <c r="BL42" s="23">
        <f t="shared" si="0"/>
        <v>0</v>
      </c>
    </row>
    <row r="43" spans="1:64">
      <c r="A43" s="29"/>
      <c r="B43" s="25"/>
      <c r="C43" s="26" t="str">
        <f>'RAB GIK UGM'!C345</f>
        <v>PENYESUAIAN PANEL EKSISTING</v>
      </c>
      <c r="D43" s="27"/>
      <c r="E43" s="27"/>
      <c r="F43" s="30"/>
      <c r="G43" s="20">
        <f>SUM('RAB GIK UGM'!G347:G533)</f>
        <v>1786305581.2449996</v>
      </c>
      <c r="H43" s="1223">
        <f t="shared" si="1"/>
        <v>1.247497998744298</v>
      </c>
      <c r="I43" s="31"/>
      <c r="J43" s="31"/>
      <c r="K43" s="31"/>
      <c r="L43" s="31"/>
      <c r="M43" s="1232"/>
      <c r="N43" s="1232"/>
      <c r="O43" s="1232"/>
      <c r="P43" s="1232"/>
      <c r="Q43" s="1232"/>
      <c r="R43" s="31"/>
      <c r="S43" s="31"/>
      <c r="T43" s="31"/>
      <c r="U43" s="31"/>
      <c r="V43" s="1232"/>
      <c r="W43" s="1232"/>
      <c r="X43" s="1232"/>
      <c r="Y43" s="1232"/>
      <c r="Z43" s="1232"/>
      <c r="AA43" s="31"/>
      <c r="AB43" s="31"/>
      <c r="AC43" s="31"/>
      <c r="AD43" s="31"/>
      <c r="AE43" s="1232"/>
      <c r="AF43" s="1232"/>
      <c r="AG43" s="1232"/>
      <c r="AH43" s="1232"/>
      <c r="AI43" s="1232"/>
      <c r="AJ43" s="31"/>
      <c r="AK43" s="31"/>
      <c r="AL43" s="31"/>
      <c r="AM43" s="31"/>
      <c r="AN43" s="1232"/>
      <c r="AO43" s="1232"/>
      <c r="AP43" s="1232"/>
      <c r="AQ43" s="1232"/>
      <c r="AR43" s="1232"/>
      <c r="AS43" s="31">
        <f>H43/5</f>
        <v>0.2494995997488596</v>
      </c>
      <c r="AT43" s="21">
        <f t="shared" si="8"/>
        <v>0.2494995997488596</v>
      </c>
      <c r="AU43" s="21">
        <f t="shared" si="8"/>
        <v>0.2494995997488596</v>
      </c>
      <c r="AV43" s="21">
        <f t="shared" si="8"/>
        <v>0.2494995997488596</v>
      </c>
      <c r="AW43" s="1231">
        <f t="shared" si="8"/>
        <v>0.2494995997488596</v>
      </c>
      <c r="AX43" s="1232"/>
      <c r="AY43" s="1232"/>
      <c r="AZ43" s="1232"/>
      <c r="BA43" s="1232"/>
      <c r="BB43" s="31"/>
      <c r="BC43" s="31"/>
      <c r="BD43" s="31"/>
      <c r="BE43" s="31"/>
      <c r="BF43" s="1232"/>
      <c r="BG43" s="1232"/>
      <c r="BH43" s="1232"/>
      <c r="BI43" s="22"/>
      <c r="BJ43" s="1540"/>
      <c r="BL43" s="23">
        <f t="shared" si="0"/>
        <v>0</v>
      </c>
    </row>
    <row r="44" spans="1:64">
      <c r="A44" s="29"/>
      <c r="B44" s="25"/>
      <c r="C44" s="26" t="str">
        <f>'RAB GIK UGM'!C534</f>
        <v>PENAMBAHAN KABEL TENANT</v>
      </c>
      <c r="D44" s="27"/>
      <c r="E44" s="27"/>
      <c r="F44" s="30"/>
      <c r="G44" s="20">
        <f>SUM('RAB GIK UGM'!G535:G602)</f>
        <v>2286069070.2900004</v>
      </c>
      <c r="H44" s="1223">
        <f t="shared" si="1"/>
        <v>1.5965166431324427</v>
      </c>
      <c r="I44" s="31"/>
      <c r="J44" s="31"/>
      <c r="K44" s="31"/>
      <c r="L44" s="31"/>
      <c r="M44" s="1232"/>
      <c r="N44" s="1232"/>
      <c r="O44" s="1232"/>
      <c r="P44" s="1232"/>
      <c r="Q44" s="1232"/>
      <c r="R44" s="31"/>
      <c r="S44" s="31"/>
      <c r="T44" s="31"/>
      <c r="U44" s="31"/>
      <c r="V44" s="1232"/>
      <c r="W44" s="1232"/>
      <c r="X44" s="1232"/>
      <c r="Y44" s="1232"/>
      <c r="Z44" s="1232"/>
      <c r="AA44" s="31"/>
      <c r="AB44" s="31"/>
      <c r="AC44" s="31"/>
      <c r="AD44" s="31"/>
      <c r="AE44" s="1232"/>
      <c r="AF44" s="1232"/>
      <c r="AG44" s="1232"/>
      <c r="AH44" s="1232"/>
      <c r="AI44" s="1232"/>
      <c r="AJ44" s="31"/>
      <c r="AK44" s="31"/>
      <c r="AL44" s="31"/>
      <c r="AM44" s="31"/>
      <c r="AN44" s="1232"/>
      <c r="AO44" s="1232"/>
      <c r="AP44" s="1232"/>
      <c r="AQ44" s="1232"/>
      <c r="AR44" s="1232"/>
      <c r="AS44" s="31"/>
      <c r="AT44" s="31"/>
      <c r="AU44" s="31">
        <f>H44/5</f>
        <v>0.31930332862648853</v>
      </c>
      <c r="AV44" s="21">
        <f t="shared" si="8"/>
        <v>0.31930332862648853</v>
      </c>
      <c r="AW44" s="1231">
        <f t="shared" si="8"/>
        <v>0.31930332862648853</v>
      </c>
      <c r="AX44" s="1232">
        <f>AW44</f>
        <v>0.31930332862648853</v>
      </c>
      <c r="AY44" s="1232">
        <f>AX44</f>
        <v>0.31930332862648853</v>
      </c>
      <c r="AZ44" s="1232"/>
      <c r="BA44" s="1232"/>
      <c r="BB44" s="31"/>
      <c r="BC44" s="31"/>
      <c r="BD44" s="31"/>
      <c r="BE44" s="31"/>
      <c r="BF44" s="1232"/>
      <c r="BG44" s="1232"/>
      <c r="BH44" s="1232"/>
      <c r="BI44" s="22"/>
      <c r="BJ44" s="1540"/>
      <c r="BL44" s="23">
        <f t="shared" si="0"/>
        <v>0</v>
      </c>
    </row>
    <row r="45" spans="1:64">
      <c r="A45" s="29"/>
      <c r="B45" s="25"/>
      <c r="C45" s="26" t="str">
        <f>'RAB GIK UGM'!C603</f>
        <v>PANEL DAN KABEL FEEDER LIFT</v>
      </c>
      <c r="D45" s="27"/>
      <c r="E45" s="27"/>
      <c r="F45" s="30"/>
      <c r="G45" s="20">
        <f>SUM('RAB GIK UGM'!G605:G673)</f>
        <v>560799023.63749993</v>
      </c>
      <c r="H45" s="1223">
        <f t="shared" si="1"/>
        <v>0.39164388614737522</v>
      </c>
      <c r="I45" s="31"/>
      <c r="J45" s="31"/>
      <c r="K45" s="31"/>
      <c r="L45" s="31"/>
      <c r="M45" s="1232"/>
      <c r="N45" s="1232"/>
      <c r="O45" s="1232"/>
      <c r="P45" s="1232"/>
      <c r="Q45" s="1232"/>
      <c r="R45" s="31"/>
      <c r="S45" s="31"/>
      <c r="T45" s="31"/>
      <c r="U45" s="31"/>
      <c r="V45" s="1232"/>
      <c r="W45" s="1232"/>
      <c r="X45" s="1232"/>
      <c r="Y45" s="1232"/>
      <c r="Z45" s="1232"/>
      <c r="AA45" s="31"/>
      <c r="AB45" s="31"/>
      <c r="AC45" s="31"/>
      <c r="AD45" s="31"/>
      <c r="AE45" s="1232"/>
      <c r="AF45" s="1232"/>
      <c r="AG45" s="1232"/>
      <c r="AH45" s="1232"/>
      <c r="AI45" s="1232"/>
      <c r="AJ45" s="31"/>
      <c r="AK45" s="31"/>
      <c r="AL45" s="31"/>
      <c r="AM45" s="31"/>
      <c r="AN45" s="1232"/>
      <c r="AO45" s="1232"/>
      <c r="AP45" s="1232"/>
      <c r="AQ45" s="1232"/>
      <c r="AR45" s="1232"/>
      <c r="AS45" s="31"/>
      <c r="AT45" s="31"/>
      <c r="AU45" s="31"/>
      <c r="AV45" s="31"/>
      <c r="AW45" s="1232"/>
      <c r="AX45" s="1232">
        <f>H45/5</f>
        <v>7.8328777229475038E-2</v>
      </c>
      <c r="AY45" s="1232">
        <f>AX45</f>
        <v>7.8328777229475038E-2</v>
      </c>
      <c r="AZ45" s="1232">
        <f>AY45</f>
        <v>7.8328777229475038E-2</v>
      </c>
      <c r="BA45" s="1232">
        <f>AZ45</f>
        <v>7.8328777229475038E-2</v>
      </c>
      <c r="BB45" s="31">
        <f>BA45</f>
        <v>7.8328777229475038E-2</v>
      </c>
      <c r="BC45" s="31"/>
      <c r="BD45" s="31"/>
      <c r="BE45" s="31"/>
      <c r="BF45" s="1232"/>
      <c r="BG45" s="1232"/>
      <c r="BH45" s="1232"/>
      <c r="BI45" s="32">
        <v>0.5</v>
      </c>
      <c r="BJ45" s="1540"/>
      <c r="BL45" s="23">
        <f t="shared" si="0"/>
        <v>0</v>
      </c>
    </row>
    <row r="46" spans="1:64">
      <c r="A46" s="29"/>
      <c r="B46" s="25"/>
      <c r="C46" s="1238" t="str">
        <f>'RAB GIK UGM'!C674</f>
        <v>PENERANGAN DAN KOTAK KONTAK</v>
      </c>
      <c r="D46" s="27"/>
      <c r="E46" s="27"/>
      <c r="F46" s="30"/>
      <c r="G46" s="20"/>
      <c r="H46" s="1223">
        <f t="shared" si="1"/>
        <v>0</v>
      </c>
      <c r="I46" s="31"/>
      <c r="J46" s="31"/>
      <c r="K46" s="31"/>
      <c r="L46" s="31"/>
      <c r="M46" s="1232"/>
      <c r="N46" s="1232"/>
      <c r="O46" s="1232"/>
      <c r="P46" s="1232"/>
      <c r="Q46" s="1232"/>
      <c r="R46" s="31"/>
      <c r="S46" s="31"/>
      <c r="T46" s="31"/>
      <c r="U46" s="31"/>
      <c r="V46" s="1232"/>
      <c r="W46" s="1232"/>
      <c r="X46" s="1232"/>
      <c r="Y46" s="1232"/>
      <c r="Z46" s="1232"/>
      <c r="AA46" s="31"/>
      <c r="AB46" s="31"/>
      <c r="AC46" s="31"/>
      <c r="AD46" s="31"/>
      <c r="AE46" s="1232"/>
      <c r="AF46" s="1232"/>
      <c r="AG46" s="1232"/>
      <c r="AH46" s="1232"/>
      <c r="AI46" s="1232"/>
      <c r="AJ46" s="31"/>
      <c r="AK46" s="31"/>
      <c r="AL46" s="31"/>
      <c r="AM46" s="31"/>
      <c r="AN46" s="1232"/>
      <c r="AO46" s="1232"/>
      <c r="AP46" s="1232"/>
      <c r="AQ46" s="1232"/>
      <c r="AR46" s="1232"/>
      <c r="AS46" s="31"/>
      <c r="AT46" s="31"/>
      <c r="AU46" s="31"/>
      <c r="AV46" s="31"/>
      <c r="AW46" s="1232"/>
      <c r="AX46" s="1232"/>
      <c r="AY46" s="1232"/>
      <c r="AZ46" s="1232"/>
      <c r="BA46" s="1232"/>
      <c r="BB46" s="31"/>
      <c r="BC46" s="31"/>
      <c r="BD46" s="31"/>
      <c r="BE46" s="31"/>
      <c r="BF46" s="1232"/>
      <c r="BG46" s="1232"/>
      <c r="BH46" s="1232"/>
      <c r="BI46" s="22"/>
      <c r="BJ46" s="1540"/>
      <c r="BL46" s="23">
        <f t="shared" si="0"/>
        <v>0</v>
      </c>
    </row>
    <row r="47" spans="1:64">
      <c r="A47" s="29"/>
      <c r="B47" s="25"/>
      <c r="C47" s="26" t="str">
        <f>'RAB GIK UGM'!C675</f>
        <v>PENERANGAN ZONA A</v>
      </c>
      <c r="D47" s="27"/>
      <c r="E47" s="27"/>
      <c r="F47" s="30"/>
      <c r="G47" s="20">
        <f>SUM('RAB GIK UGM'!G677:G690)</f>
        <v>446913087</v>
      </c>
      <c r="H47" s="1223">
        <f t="shared" si="1"/>
        <v>0.31210963426345006</v>
      </c>
      <c r="I47" s="31"/>
      <c r="J47" s="31"/>
      <c r="K47" s="31"/>
      <c r="L47" s="31"/>
      <c r="M47" s="1232"/>
      <c r="N47" s="1232"/>
      <c r="O47" s="1232"/>
      <c r="P47" s="1232"/>
      <c r="Q47" s="1232"/>
      <c r="R47" s="31"/>
      <c r="S47" s="31"/>
      <c r="T47" s="31"/>
      <c r="U47" s="21"/>
      <c r="V47" s="1231"/>
      <c r="W47" s="1231">
        <f>H47/6</f>
        <v>5.201827237724168E-2</v>
      </c>
      <c r="X47" s="1231">
        <f>W47</f>
        <v>5.201827237724168E-2</v>
      </c>
      <c r="Y47" s="1231">
        <f>X47</f>
        <v>5.201827237724168E-2</v>
      </c>
      <c r="Z47" s="1231">
        <f>Y47</f>
        <v>5.201827237724168E-2</v>
      </c>
      <c r="AA47" s="21">
        <f>Z47</f>
        <v>5.201827237724168E-2</v>
      </c>
      <c r="AB47" s="21">
        <f>AA47</f>
        <v>5.201827237724168E-2</v>
      </c>
      <c r="AC47" s="21"/>
      <c r="AD47" s="21"/>
      <c r="AE47" s="1231"/>
      <c r="AF47" s="1231"/>
      <c r="AG47" s="1231"/>
      <c r="AH47" s="1231"/>
      <c r="AI47" s="1231"/>
      <c r="AJ47" s="21"/>
      <c r="AK47" s="21"/>
      <c r="AL47" s="21"/>
      <c r="AM47" s="21"/>
      <c r="AN47" s="1231"/>
      <c r="AO47" s="1231"/>
      <c r="AP47" s="1231"/>
      <c r="AQ47" s="1231"/>
      <c r="AR47" s="1231"/>
      <c r="AS47" s="21"/>
      <c r="AT47" s="21"/>
      <c r="AU47" s="21"/>
      <c r="AV47" s="21"/>
      <c r="AW47" s="1231"/>
      <c r="AX47" s="1231"/>
      <c r="AY47" s="1231"/>
      <c r="AZ47" s="1231"/>
      <c r="BA47" s="1231"/>
      <c r="BB47" s="21"/>
      <c r="BC47" s="21"/>
      <c r="BD47" s="21"/>
      <c r="BE47" s="21"/>
      <c r="BF47" s="1231"/>
      <c r="BG47" s="1231"/>
      <c r="BH47" s="1231"/>
      <c r="BI47" s="22"/>
      <c r="BJ47" s="1540"/>
      <c r="BL47" s="23">
        <f t="shared" si="0"/>
        <v>0</v>
      </c>
    </row>
    <row r="48" spans="1:64">
      <c r="A48" s="29"/>
      <c r="B48" s="25"/>
      <c r="C48" s="26" t="str">
        <f>'RAB GIK UGM'!C691</f>
        <v>PENERANGAN ZONA B</v>
      </c>
      <c r="D48" s="27"/>
      <c r="E48" s="27"/>
      <c r="F48" s="30"/>
      <c r="G48" s="20">
        <f>SUM('RAB GIK UGM'!G693:G701)</f>
        <v>170596528</v>
      </c>
      <c r="H48" s="1223">
        <f t="shared" si="1"/>
        <v>0.11913909328122767</v>
      </c>
      <c r="I48" s="31"/>
      <c r="J48" s="31"/>
      <c r="K48" s="31"/>
      <c r="L48" s="31"/>
      <c r="M48" s="1232"/>
      <c r="N48" s="1232"/>
      <c r="O48" s="1232"/>
      <c r="P48" s="1232"/>
      <c r="Q48" s="1232"/>
      <c r="R48" s="31"/>
      <c r="S48" s="31"/>
      <c r="T48" s="31"/>
      <c r="U48" s="31"/>
      <c r="V48" s="1232"/>
      <c r="W48" s="1231">
        <f t="shared" ref="W48:W51" si="9">H48/6</f>
        <v>1.9856515546871279E-2</v>
      </c>
      <c r="X48" s="1231">
        <f t="shared" ref="X48:AB51" si="10">W48</f>
        <v>1.9856515546871279E-2</v>
      </c>
      <c r="Y48" s="1231">
        <f t="shared" si="10"/>
        <v>1.9856515546871279E-2</v>
      </c>
      <c r="Z48" s="1231">
        <f t="shared" si="10"/>
        <v>1.9856515546871279E-2</v>
      </c>
      <c r="AA48" s="21">
        <f t="shared" si="10"/>
        <v>1.9856515546871279E-2</v>
      </c>
      <c r="AB48" s="21">
        <f t="shared" si="10"/>
        <v>1.9856515546871279E-2</v>
      </c>
      <c r="AC48" s="31"/>
      <c r="AD48" s="31"/>
      <c r="AE48" s="1232"/>
      <c r="AF48" s="1232"/>
      <c r="AG48" s="1232"/>
      <c r="AH48" s="1232"/>
      <c r="AI48" s="1232"/>
      <c r="AJ48" s="31"/>
      <c r="AK48" s="31"/>
      <c r="AL48" s="31"/>
      <c r="AM48" s="31"/>
      <c r="AN48" s="1232"/>
      <c r="AO48" s="1232"/>
      <c r="AP48" s="1232"/>
      <c r="AQ48" s="1232"/>
      <c r="AR48" s="1232"/>
      <c r="AS48" s="31"/>
      <c r="AT48" s="31"/>
      <c r="AU48" s="31"/>
      <c r="AV48" s="31"/>
      <c r="AW48" s="1232"/>
      <c r="AX48" s="1232"/>
      <c r="AY48" s="1232"/>
      <c r="AZ48" s="1232"/>
      <c r="BA48" s="1232"/>
      <c r="BB48" s="31"/>
      <c r="BC48" s="31"/>
      <c r="BD48" s="31"/>
      <c r="BE48" s="31"/>
      <c r="BF48" s="1232"/>
      <c r="BG48" s="1232"/>
      <c r="BH48" s="1232"/>
      <c r="BI48" s="22"/>
      <c r="BJ48" s="1540"/>
      <c r="BL48" s="23">
        <f t="shared" si="0"/>
        <v>0</v>
      </c>
    </row>
    <row r="49" spans="1:64">
      <c r="A49" s="29"/>
      <c r="B49" s="25"/>
      <c r="C49" s="26" t="str">
        <f>'RAB GIK UGM'!C702</f>
        <v>PENERANGAN ZONA C</v>
      </c>
      <c r="D49" s="27"/>
      <c r="E49" s="27"/>
      <c r="F49" s="30"/>
      <c r="G49" s="20">
        <f>SUM('RAB GIK UGM'!G704:G712)</f>
        <v>408314740</v>
      </c>
      <c r="H49" s="1223">
        <f t="shared" si="1"/>
        <v>0.28515379807120239</v>
      </c>
      <c r="I49" s="31"/>
      <c r="J49" s="31"/>
      <c r="K49" s="31"/>
      <c r="L49" s="31"/>
      <c r="M49" s="1232"/>
      <c r="N49" s="1232"/>
      <c r="O49" s="1232"/>
      <c r="P49" s="1232"/>
      <c r="Q49" s="1232"/>
      <c r="R49" s="31"/>
      <c r="S49" s="31"/>
      <c r="T49" s="31"/>
      <c r="U49" s="31"/>
      <c r="V49" s="1232"/>
      <c r="W49" s="1231">
        <f t="shared" si="9"/>
        <v>4.7525633011867068E-2</v>
      </c>
      <c r="X49" s="1231">
        <f t="shared" si="10"/>
        <v>4.7525633011867068E-2</v>
      </c>
      <c r="Y49" s="1231">
        <f t="shared" si="10"/>
        <v>4.7525633011867068E-2</v>
      </c>
      <c r="Z49" s="1231">
        <f t="shared" si="10"/>
        <v>4.7525633011867068E-2</v>
      </c>
      <c r="AA49" s="21">
        <f t="shared" si="10"/>
        <v>4.7525633011867068E-2</v>
      </c>
      <c r="AB49" s="21">
        <f t="shared" si="10"/>
        <v>4.7525633011867068E-2</v>
      </c>
      <c r="AC49" s="21"/>
      <c r="AD49" s="21"/>
      <c r="AE49" s="1231"/>
      <c r="AF49" s="1231"/>
      <c r="AG49" s="1231"/>
      <c r="AH49" s="1231"/>
      <c r="AI49" s="1231"/>
      <c r="AJ49" s="21"/>
      <c r="AK49" s="21"/>
      <c r="AL49" s="21"/>
      <c r="AM49" s="21"/>
      <c r="AN49" s="1231"/>
      <c r="AO49" s="1231"/>
      <c r="AP49" s="1231"/>
      <c r="AQ49" s="1231"/>
      <c r="AR49" s="1231"/>
      <c r="AS49" s="21"/>
      <c r="AT49" s="21"/>
      <c r="AU49" s="21"/>
      <c r="AV49" s="21"/>
      <c r="AW49" s="1231"/>
      <c r="AX49" s="1231"/>
      <c r="AY49" s="1231"/>
      <c r="AZ49" s="1231"/>
      <c r="BA49" s="1231"/>
      <c r="BB49" s="21"/>
      <c r="BC49" s="21"/>
      <c r="BD49" s="21"/>
      <c r="BE49" s="21"/>
      <c r="BF49" s="1231"/>
      <c r="BG49" s="1231"/>
      <c r="BH49" s="1231"/>
      <c r="BI49" s="22"/>
      <c r="BJ49" s="1540"/>
      <c r="BL49" s="23">
        <f t="shared" si="0"/>
        <v>0</v>
      </c>
    </row>
    <row r="50" spans="1:64">
      <c r="A50" s="29"/>
      <c r="B50" s="25"/>
      <c r="C50" s="26" t="str">
        <f>'RAB GIK UGM'!C713</f>
        <v>PENERANGAN ZONA D</v>
      </c>
      <c r="D50" s="27"/>
      <c r="E50" s="27"/>
      <c r="F50" s="30"/>
      <c r="G50" s="20">
        <f>SUM('RAB GIK UGM'!G715:G723)</f>
        <v>153564361</v>
      </c>
      <c r="H50" s="1223">
        <f t="shared" si="1"/>
        <v>0.10724437914616362</v>
      </c>
      <c r="I50" s="31"/>
      <c r="J50" s="31"/>
      <c r="K50" s="31"/>
      <c r="L50" s="31"/>
      <c r="M50" s="1232"/>
      <c r="N50" s="1232"/>
      <c r="O50" s="1232"/>
      <c r="P50" s="1232"/>
      <c r="Q50" s="1231"/>
      <c r="R50" s="21"/>
      <c r="S50" s="21"/>
      <c r="T50" s="21"/>
      <c r="U50" s="21"/>
      <c r="V50" s="1231"/>
      <c r="W50" s="1231">
        <f t="shared" si="9"/>
        <v>1.7874063191027269E-2</v>
      </c>
      <c r="X50" s="1231">
        <f t="shared" si="10"/>
        <v>1.7874063191027269E-2</v>
      </c>
      <c r="Y50" s="1231">
        <f t="shared" si="10"/>
        <v>1.7874063191027269E-2</v>
      </c>
      <c r="Z50" s="1231">
        <f t="shared" si="10"/>
        <v>1.7874063191027269E-2</v>
      </c>
      <c r="AA50" s="21">
        <f t="shared" si="10"/>
        <v>1.7874063191027269E-2</v>
      </c>
      <c r="AB50" s="21">
        <f t="shared" si="10"/>
        <v>1.7874063191027269E-2</v>
      </c>
      <c r="AC50" s="21"/>
      <c r="AD50" s="21"/>
      <c r="AE50" s="1231"/>
      <c r="AF50" s="1231"/>
      <c r="AG50" s="1231"/>
      <c r="AH50" s="1231"/>
      <c r="AI50" s="1231"/>
      <c r="AJ50" s="21"/>
      <c r="AK50" s="21"/>
      <c r="AL50" s="21"/>
      <c r="AM50" s="21"/>
      <c r="AN50" s="1231"/>
      <c r="AO50" s="1231"/>
      <c r="AP50" s="1231"/>
      <c r="AQ50" s="1231"/>
      <c r="AR50" s="1231"/>
      <c r="AS50" s="21"/>
      <c r="AT50" s="21"/>
      <c r="AU50" s="21"/>
      <c r="AV50" s="21"/>
      <c r="AW50" s="1231"/>
      <c r="AX50" s="1231"/>
      <c r="AY50" s="1231"/>
      <c r="AZ50" s="1231"/>
      <c r="BA50" s="1231"/>
      <c r="BB50" s="21"/>
      <c r="BC50" s="21"/>
      <c r="BD50" s="21"/>
      <c r="BE50" s="21"/>
      <c r="BF50" s="1231"/>
      <c r="BG50" s="1231"/>
      <c r="BH50" s="1231"/>
      <c r="BI50" s="22"/>
      <c r="BJ50" s="1540"/>
      <c r="BL50" s="23">
        <f t="shared" si="0"/>
        <v>0</v>
      </c>
    </row>
    <row r="51" spans="1:64">
      <c r="A51" s="29"/>
      <c r="B51" s="25"/>
      <c r="C51" s="26" t="str">
        <f>'RAB GIK UGM'!C724</f>
        <v>PENERANGAN ZONA F</v>
      </c>
      <c r="D51" s="27"/>
      <c r="E51" s="27"/>
      <c r="F51" s="30"/>
      <c r="G51" s="20">
        <f>SUM('RAB GIK UGM'!G726:G741)</f>
        <v>899872393</v>
      </c>
      <c r="H51" s="1223">
        <f t="shared" si="1"/>
        <v>0.62844175217228671</v>
      </c>
      <c r="I51" s="31"/>
      <c r="J51" s="31"/>
      <c r="K51" s="31"/>
      <c r="L51" s="31"/>
      <c r="M51" s="1232"/>
      <c r="N51" s="1232"/>
      <c r="O51" s="1232"/>
      <c r="P51" s="1232"/>
      <c r="Q51" s="1231"/>
      <c r="R51" s="21"/>
      <c r="S51" s="21"/>
      <c r="T51" s="21"/>
      <c r="U51" s="21"/>
      <c r="V51" s="1231"/>
      <c r="W51" s="1231">
        <f t="shared" si="9"/>
        <v>0.10474029202871445</v>
      </c>
      <c r="X51" s="1231">
        <f t="shared" si="10"/>
        <v>0.10474029202871445</v>
      </c>
      <c r="Y51" s="1231">
        <f t="shared" si="10"/>
        <v>0.10474029202871445</v>
      </c>
      <c r="Z51" s="1231">
        <f t="shared" si="10"/>
        <v>0.10474029202871445</v>
      </c>
      <c r="AA51" s="21">
        <f t="shared" si="10"/>
        <v>0.10474029202871445</v>
      </c>
      <c r="AB51" s="21">
        <f t="shared" si="10"/>
        <v>0.10474029202871445</v>
      </c>
      <c r="AC51" s="21"/>
      <c r="AD51" s="21"/>
      <c r="AE51" s="1231"/>
      <c r="AF51" s="1231"/>
      <c r="AG51" s="1231"/>
      <c r="AH51" s="1231"/>
      <c r="AI51" s="1231"/>
      <c r="AJ51" s="21"/>
      <c r="AK51" s="21"/>
      <c r="AL51" s="21"/>
      <c r="AM51" s="21"/>
      <c r="AN51" s="1231"/>
      <c r="AO51" s="1231"/>
      <c r="AP51" s="1231"/>
      <c r="AQ51" s="1231"/>
      <c r="AR51" s="1231"/>
      <c r="AS51" s="21"/>
      <c r="AT51" s="21"/>
      <c r="AU51" s="21"/>
      <c r="AV51" s="21"/>
      <c r="AW51" s="1231"/>
      <c r="AX51" s="1231"/>
      <c r="AY51" s="1231"/>
      <c r="AZ51" s="1231"/>
      <c r="BA51" s="1231"/>
      <c r="BB51" s="21"/>
      <c r="BC51" s="21"/>
      <c r="BD51" s="21"/>
      <c r="BE51" s="21"/>
      <c r="BF51" s="1231"/>
      <c r="BG51" s="1231"/>
      <c r="BH51" s="1231"/>
      <c r="BI51" s="22"/>
      <c r="BJ51" s="1540"/>
      <c r="BL51" s="23">
        <f t="shared" si="0"/>
        <v>0</v>
      </c>
    </row>
    <row r="52" spans="1:64">
      <c r="A52" s="29"/>
      <c r="B52" s="25"/>
      <c r="C52" s="1238" t="str">
        <f>'RAB GIK UGM'!C743</f>
        <v>ELEKTRONIKA</v>
      </c>
      <c r="D52" s="27"/>
      <c r="E52" s="27"/>
      <c r="F52" s="30"/>
      <c r="G52" s="20"/>
      <c r="H52" s="1223">
        <f t="shared" si="1"/>
        <v>0</v>
      </c>
      <c r="I52" s="31"/>
      <c r="J52" s="31"/>
      <c r="K52" s="31"/>
      <c r="L52" s="31"/>
      <c r="M52" s="1232"/>
      <c r="N52" s="1232"/>
      <c r="O52" s="1232"/>
      <c r="P52" s="1232"/>
      <c r="Q52" s="1231"/>
      <c r="R52" s="21"/>
      <c r="S52" s="21"/>
      <c r="T52" s="21"/>
      <c r="U52" s="21"/>
      <c r="V52" s="1231"/>
      <c r="W52" s="1231"/>
      <c r="X52" s="1231"/>
      <c r="Y52" s="1231"/>
      <c r="Z52" s="1231"/>
      <c r="AA52" s="21"/>
      <c r="AB52" s="21"/>
      <c r="AC52" s="21"/>
      <c r="AD52" s="21"/>
      <c r="AE52" s="1231"/>
      <c r="AF52" s="1231"/>
      <c r="AG52" s="1231"/>
      <c r="AH52" s="1231"/>
      <c r="AI52" s="1231"/>
      <c r="AJ52" s="21"/>
      <c r="AK52" s="21"/>
      <c r="AL52" s="21"/>
      <c r="AM52" s="21"/>
      <c r="AN52" s="1231"/>
      <c r="AO52" s="1231"/>
      <c r="AP52" s="1231"/>
      <c r="AQ52" s="1231"/>
      <c r="AR52" s="1231"/>
      <c r="AS52" s="21"/>
      <c r="AT52" s="21"/>
      <c r="AU52" s="21"/>
      <c r="AV52" s="21"/>
      <c r="AW52" s="1231"/>
      <c r="AX52" s="1231"/>
      <c r="AY52" s="1231"/>
      <c r="AZ52" s="1231"/>
      <c r="BA52" s="1231"/>
      <c r="BB52" s="21"/>
      <c r="BC52" s="21"/>
      <c r="BD52" s="21"/>
      <c r="BE52" s="21"/>
      <c r="BF52" s="1231"/>
      <c r="BG52" s="1231"/>
      <c r="BH52" s="1231"/>
      <c r="BI52" s="22"/>
      <c r="BJ52" s="1540"/>
      <c r="BL52" s="23">
        <f t="shared" si="0"/>
        <v>0</v>
      </c>
    </row>
    <row r="53" spans="1:64">
      <c r="A53" s="29"/>
      <c r="B53" s="25"/>
      <c r="C53" s="26" t="str">
        <f>'RAB GIK UGM'!C744</f>
        <v>TELEPON</v>
      </c>
      <c r="D53" s="27"/>
      <c r="E53" s="27"/>
      <c r="F53" s="30"/>
      <c r="G53" s="20">
        <f>SUM('RAB GIK UGM'!G745:G787)</f>
        <v>866073600</v>
      </c>
      <c r="H53" s="1223">
        <f t="shared" si="1"/>
        <v>0.60483776914151888</v>
      </c>
      <c r="I53" s="31"/>
      <c r="J53" s="31"/>
      <c r="K53" s="31"/>
      <c r="L53" s="31"/>
      <c r="M53" s="1232"/>
      <c r="N53" s="1232"/>
      <c r="O53" s="1232"/>
      <c r="P53" s="1232"/>
      <c r="Q53" s="1231"/>
      <c r="R53" s="21"/>
      <c r="S53" s="21"/>
      <c r="T53" s="21"/>
      <c r="U53" s="21"/>
      <c r="V53" s="1231"/>
      <c r="W53" s="1231"/>
      <c r="X53" s="1231">
        <f>H53/6</f>
        <v>0.10080629485691982</v>
      </c>
      <c r="Y53" s="1231">
        <f>X53</f>
        <v>0.10080629485691982</v>
      </c>
      <c r="Z53" s="1231">
        <f>Y53</f>
        <v>0.10080629485691982</v>
      </c>
      <c r="AA53" s="21">
        <f>Z53</f>
        <v>0.10080629485691982</v>
      </c>
      <c r="AB53" s="21">
        <f>AA53</f>
        <v>0.10080629485691982</v>
      </c>
      <c r="AC53" s="21">
        <f>AB53</f>
        <v>0.10080629485691982</v>
      </c>
      <c r="AD53" s="21"/>
      <c r="AE53" s="1231"/>
      <c r="AF53" s="1231"/>
      <c r="AG53" s="1231"/>
      <c r="AH53" s="1231"/>
      <c r="AI53" s="1231"/>
      <c r="AJ53" s="21"/>
      <c r="AK53" s="21"/>
      <c r="AL53" s="21"/>
      <c r="AM53" s="21"/>
      <c r="AN53" s="1231"/>
      <c r="AO53" s="1231"/>
      <c r="AP53" s="1231"/>
      <c r="AQ53" s="1231"/>
      <c r="AR53" s="1231"/>
      <c r="AS53" s="21"/>
      <c r="AT53" s="21"/>
      <c r="AU53" s="21"/>
      <c r="AV53" s="21"/>
      <c r="AW53" s="1231"/>
      <c r="AX53" s="1231"/>
      <c r="AY53" s="1231"/>
      <c r="AZ53" s="1231"/>
      <c r="BA53" s="1231"/>
      <c r="BB53" s="21"/>
      <c r="BC53" s="21"/>
      <c r="BD53" s="21"/>
      <c r="BE53" s="21"/>
      <c r="BF53" s="1231"/>
      <c r="BG53" s="1231"/>
      <c r="BH53" s="1231"/>
      <c r="BI53" s="22"/>
      <c r="BJ53" s="1540"/>
      <c r="BL53" s="23">
        <f t="shared" si="0"/>
        <v>0</v>
      </c>
    </row>
    <row r="54" spans="1:64">
      <c r="A54" s="29"/>
      <c r="B54" s="25"/>
      <c r="C54" s="26" t="str">
        <f>'RAB GIK UGM'!C788</f>
        <v>PROYEKTOR</v>
      </c>
      <c r="D54" s="27"/>
      <c r="E54" s="27"/>
      <c r="F54" s="30"/>
      <c r="G54" s="20">
        <f>SUM('RAB GIK UGM'!G789:G850)</f>
        <v>11409692450.25</v>
      </c>
      <c r="H54" s="1223">
        <f t="shared" si="1"/>
        <v>7.9681598979579107</v>
      </c>
      <c r="I54" s="31"/>
      <c r="J54" s="31"/>
      <c r="K54" s="31"/>
      <c r="L54" s="31"/>
      <c r="M54" s="1232"/>
      <c r="N54" s="1232"/>
      <c r="O54" s="1232"/>
      <c r="P54" s="1232"/>
      <c r="Q54" s="1231"/>
      <c r="R54" s="21"/>
      <c r="S54" s="21"/>
      <c r="T54" s="21"/>
      <c r="U54" s="21"/>
      <c r="V54" s="1231"/>
      <c r="W54" s="1231"/>
      <c r="X54" s="1231"/>
      <c r="Y54" s="1231"/>
      <c r="Z54" s="1231"/>
      <c r="AA54" s="21"/>
      <c r="AB54" s="21"/>
      <c r="AC54" s="21">
        <f>H54/9</f>
        <v>0.88535109977310122</v>
      </c>
      <c r="AD54" s="21">
        <f>AC54</f>
        <v>0.88535109977310122</v>
      </c>
      <c r="AE54" s="1231">
        <f>AD54</f>
        <v>0.88535109977310122</v>
      </c>
      <c r="AF54" s="1231">
        <f t="shared" ref="AF54:AI54" si="11">AE54</f>
        <v>0.88535109977310122</v>
      </c>
      <c r="AG54" s="1231">
        <f t="shared" si="11"/>
        <v>0.88535109977310122</v>
      </c>
      <c r="AH54" s="1231">
        <f t="shared" si="11"/>
        <v>0.88535109977310122</v>
      </c>
      <c r="AI54" s="1231">
        <f t="shared" si="11"/>
        <v>0.88535109977310122</v>
      </c>
      <c r="AJ54" s="21">
        <f>AI54</f>
        <v>0.88535109977310122</v>
      </c>
      <c r="AK54" s="21">
        <f>AJ54</f>
        <v>0.88535109977310122</v>
      </c>
      <c r="AL54" s="21"/>
      <c r="AM54" s="21"/>
      <c r="AN54" s="1231"/>
      <c r="AO54" s="1231"/>
      <c r="AP54" s="1231"/>
      <c r="AQ54" s="1231"/>
      <c r="AR54" s="1231"/>
      <c r="AS54" s="21"/>
      <c r="AT54" s="21"/>
      <c r="AU54" s="21"/>
      <c r="AV54" s="21"/>
      <c r="AW54" s="1231"/>
      <c r="AX54" s="1231"/>
      <c r="AY54" s="1231"/>
      <c r="AZ54" s="1231"/>
      <c r="BA54" s="1231"/>
      <c r="BB54" s="21"/>
      <c r="BC54" s="21"/>
      <c r="BD54" s="21"/>
      <c r="BE54" s="21"/>
      <c r="BF54" s="1231"/>
      <c r="BG54" s="1231"/>
      <c r="BH54" s="1231"/>
      <c r="BI54" s="22"/>
      <c r="BJ54" s="1540"/>
      <c r="BL54" s="23">
        <f t="shared" si="0"/>
        <v>0</v>
      </c>
    </row>
    <row r="55" spans="1:64">
      <c r="A55" s="29"/>
      <c r="B55" s="25"/>
      <c r="C55" s="1238" t="str">
        <f>'RAB GIK UGM'!C851</f>
        <v>SPECIAL LIGHTING DAN PROFESSIONAL SOUND SYSTEM</v>
      </c>
      <c r="D55" s="27"/>
      <c r="E55" s="27"/>
      <c r="F55" s="30"/>
      <c r="G55" s="20"/>
      <c r="H55" s="1223">
        <f t="shared" si="1"/>
        <v>0</v>
      </c>
      <c r="I55" s="31"/>
      <c r="J55" s="31"/>
      <c r="K55" s="31"/>
      <c r="L55" s="31"/>
      <c r="M55" s="1232"/>
      <c r="N55" s="1232"/>
      <c r="O55" s="1232"/>
      <c r="P55" s="1232"/>
      <c r="Q55" s="1231"/>
      <c r="R55" s="21"/>
      <c r="S55" s="21"/>
      <c r="T55" s="21"/>
      <c r="U55" s="21"/>
      <c r="V55" s="1231"/>
      <c r="W55" s="1231"/>
      <c r="X55" s="1231"/>
      <c r="Y55" s="1231"/>
      <c r="Z55" s="1231"/>
      <c r="AA55" s="21"/>
      <c r="AB55" s="21"/>
      <c r="AC55" s="21"/>
      <c r="AD55" s="21"/>
      <c r="AE55" s="1231"/>
      <c r="AF55" s="1231"/>
      <c r="AG55" s="1231"/>
      <c r="AH55" s="1231"/>
      <c r="AI55" s="1231"/>
      <c r="AJ55" s="21"/>
      <c r="AK55" s="21"/>
      <c r="AL55" s="21"/>
      <c r="AM55" s="21"/>
      <c r="AN55" s="1231"/>
      <c r="AO55" s="1231"/>
      <c r="AP55" s="1231"/>
      <c r="AQ55" s="1231"/>
      <c r="AR55" s="1231"/>
      <c r="AS55" s="21"/>
      <c r="AT55" s="21"/>
      <c r="AU55" s="21"/>
      <c r="AV55" s="21"/>
      <c r="AW55" s="1231"/>
      <c r="AX55" s="1231"/>
      <c r="AY55" s="1231"/>
      <c r="AZ55" s="1231"/>
      <c r="BA55" s="1231"/>
      <c r="BB55" s="21"/>
      <c r="BC55" s="21"/>
      <c r="BD55" s="21"/>
      <c r="BE55" s="21"/>
      <c r="BF55" s="1231"/>
      <c r="BG55" s="1231"/>
      <c r="BH55" s="1231"/>
      <c r="BI55" s="22"/>
      <c r="BJ55" s="1540"/>
      <c r="BL55" s="23">
        <f t="shared" si="0"/>
        <v>0</v>
      </c>
    </row>
    <row r="56" spans="1:64">
      <c r="A56" s="29"/>
      <c r="B56" s="25"/>
      <c r="C56" s="26" t="str">
        <f>'RAB GIK UGM'!C852</f>
        <v>SPECIAL LIGHTING SPORT HALL</v>
      </c>
      <c r="D56" s="27"/>
      <c r="E56" s="27"/>
      <c r="F56" s="30"/>
      <c r="G56" s="20">
        <f>SUM('RAB GIK UGM'!G854:G864)</f>
        <v>1684054788</v>
      </c>
      <c r="H56" s="1223">
        <f t="shared" si="1"/>
        <v>1.176089354398995</v>
      </c>
      <c r="I56" s="31"/>
      <c r="J56" s="31"/>
      <c r="K56" s="31"/>
      <c r="L56" s="31"/>
      <c r="M56" s="1232"/>
      <c r="N56" s="1232"/>
      <c r="O56" s="1232"/>
      <c r="P56" s="1232"/>
      <c r="Q56" s="1231"/>
      <c r="R56" s="21"/>
      <c r="S56" s="21"/>
      <c r="T56" s="21"/>
      <c r="U56" s="21"/>
      <c r="V56" s="1231"/>
      <c r="W56" s="1231"/>
      <c r="X56" s="1231">
        <f>H56/6</f>
        <v>0.1960148923998325</v>
      </c>
      <c r="Y56" s="1231">
        <f t="shared" ref="Y56:AC57" si="12">X56</f>
        <v>0.1960148923998325</v>
      </c>
      <c r="Z56" s="1231">
        <f t="shared" si="12"/>
        <v>0.1960148923998325</v>
      </c>
      <c r="AA56" s="21">
        <f t="shared" si="12"/>
        <v>0.1960148923998325</v>
      </c>
      <c r="AB56" s="21">
        <f t="shared" si="12"/>
        <v>0.1960148923998325</v>
      </c>
      <c r="AC56" s="21">
        <f t="shared" si="12"/>
        <v>0.1960148923998325</v>
      </c>
      <c r="AD56" s="21"/>
      <c r="AE56" s="1231"/>
      <c r="AF56" s="1231"/>
      <c r="AG56" s="1231"/>
      <c r="AH56" s="1231"/>
      <c r="AI56" s="1231"/>
      <c r="AJ56" s="21"/>
      <c r="AK56" s="21"/>
      <c r="AL56" s="21"/>
      <c r="AM56" s="21"/>
      <c r="AN56" s="1231"/>
      <c r="AO56" s="1231"/>
      <c r="AP56" s="1231"/>
      <c r="AQ56" s="1231"/>
      <c r="AR56" s="1231"/>
      <c r="AS56" s="21"/>
      <c r="AT56" s="21"/>
      <c r="AU56" s="21"/>
      <c r="AV56" s="21"/>
      <c r="AW56" s="1231"/>
      <c r="AX56" s="1231"/>
      <c r="AY56" s="1231"/>
      <c r="AZ56" s="1231"/>
      <c r="BA56" s="1231"/>
      <c r="BB56" s="21"/>
      <c r="BC56" s="21"/>
      <c r="BD56" s="21"/>
      <c r="BE56" s="21"/>
      <c r="BF56" s="1231"/>
      <c r="BG56" s="1231"/>
      <c r="BH56" s="1231"/>
      <c r="BI56" s="22"/>
      <c r="BJ56" s="1540"/>
      <c r="BL56" s="23">
        <f t="shared" si="0"/>
        <v>0</v>
      </c>
    </row>
    <row r="57" spans="1:64">
      <c r="A57" s="29"/>
      <c r="B57" s="25"/>
      <c r="C57" s="26" t="str">
        <f>'RAB GIK UGM'!C865</f>
        <v>SOUND SYSTEM AUDITORIUM BESAR</v>
      </c>
      <c r="D57" s="27"/>
      <c r="E57" s="27"/>
      <c r="F57" s="30"/>
      <c r="G57" s="20">
        <f>SUM('RAB GIK UGM'!G866:G891)</f>
        <v>4012508808</v>
      </c>
      <c r="H57" s="1223">
        <f t="shared" si="1"/>
        <v>2.8022062744914691</v>
      </c>
      <c r="I57" s="31"/>
      <c r="J57" s="31"/>
      <c r="K57" s="31"/>
      <c r="L57" s="31"/>
      <c r="M57" s="1232"/>
      <c r="N57" s="1232"/>
      <c r="O57" s="1232"/>
      <c r="P57" s="1232"/>
      <c r="Q57" s="1231"/>
      <c r="R57" s="21"/>
      <c r="S57" s="21"/>
      <c r="T57" s="21"/>
      <c r="U57" s="21"/>
      <c r="V57" s="1231"/>
      <c r="W57" s="1231"/>
      <c r="X57" s="1231">
        <f t="shared" ref="X57" si="13">H57/6</f>
        <v>0.46703437908191153</v>
      </c>
      <c r="Y57" s="1231">
        <f t="shared" si="12"/>
        <v>0.46703437908191153</v>
      </c>
      <c r="Z57" s="1231">
        <f t="shared" si="12"/>
        <v>0.46703437908191153</v>
      </c>
      <c r="AA57" s="21">
        <f t="shared" si="12"/>
        <v>0.46703437908191153</v>
      </c>
      <c r="AB57" s="21">
        <f t="shared" si="12"/>
        <v>0.46703437908191153</v>
      </c>
      <c r="AC57" s="21">
        <f t="shared" si="12"/>
        <v>0.46703437908191153</v>
      </c>
      <c r="AD57" s="21"/>
      <c r="AE57" s="1231"/>
      <c r="AF57" s="1231"/>
      <c r="AG57" s="1231"/>
      <c r="AH57" s="1231"/>
      <c r="AI57" s="1231"/>
      <c r="AJ57" s="21"/>
      <c r="AK57" s="21"/>
      <c r="AL57" s="21"/>
      <c r="AM57" s="21"/>
      <c r="AN57" s="1231"/>
      <c r="AO57" s="1231"/>
      <c r="AP57" s="1231"/>
      <c r="AQ57" s="1231"/>
      <c r="AR57" s="1231"/>
      <c r="AS57" s="21"/>
      <c r="AT57" s="21"/>
      <c r="AU57" s="21"/>
      <c r="AV57" s="21"/>
      <c r="AW57" s="1231"/>
      <c r="AX57" s="1231"/>
      <c r="AY57" s="1231"/>
      <c r="AZ57" s="1231"/>
      <c r="BA57" s="1231"/>
      <c r="BB57" s="21"/>
      <c r="BC57" s="21"/>
      <c r="BD57" s="21"/>
      <c r="BE57" s="21"/>
      <c r="BF57" s="1231"/>
      <c r="BG57" s="1231"/>
      <c r="BH57" s="1231"/>
      <c r="BI57" s="22"/>
      <c r="BJ57" s="1540"/>
      <c r="BL57" s="23">
        <f t="shared" si="0"/>
        <v>0</v>
      </c>
    </row>
    <row r="58" spans="1:64">
      <c r="A58" s="29"/>
      <c r="B58" s="25"/>
      <c r="C58" s="26" t="str">
        <f>'RAB GIK UGM'!C892</f>
        <v>STASIUN PENGISIAN KENDARAAN LISTRIK UMUM (SPKLU)</v>
      </c>
      <c r="D58" s="27"/>
      <c r="E58" s="27"/>
      <c r="F58" s="30"/>
      <c r="G58" s="20">
        <f>SUM('RAB GIK UGM'!G893:G896)</f>
        <v>18189558470.742859</v>
      </c>
      <c r="H58" s="1223">
        <f t="shared" si="1"/>
        <v>12.702998875746044</v>
      </c>
      <c r="I58" s="31"/>
      <c r="J58" s="31">
        <f>H58/5</f>
        <v>2.5405997751492087</v>
      </c>
      <c r="K58" s="31">
        <f>J58</f>
        <v>2.5405997751492087</v>
      </c>
      <c r="L58" s="31"/>
      <c r="M58" s="1232"/>
      <c r="N58" s="1232"/>
      <c r="O58" s="1232"/>
      <c r="P58" s="1232"/>
      <c r="Q58" s="1231"/>
      <c r="R58" s="21"/>
      <c r="S58" s="21"/>
      <c r="T58" s="21"/>
      <c r="U58" s="21"/>
      <c r="V58" s="1231"/>
      <c r="W58" s="1231"/>
      <c r="X58" s="1231"/>
      <c r="Y58" s="1231"/>
      <c r="Z58" s="1231"/>
      <c r="AA58" s="21"/>
      <c r="AB58" s="21"/>
      <c r="AC58" s="21"/>
      <c r="AD58" s="21">
        <f>(H58-SUM(J58:K58))/15</f>
        <v>0.50811995502984175</v>
      </c>
      <c r="AE58" s="1231">
        <f>AD58</f>
        <v>0.50811995502984175</v>
      </c>
      <c r="AF58" s="1231">
        <f t="shared" ref="AF58:AI58" si="14">AE58</f>
        <v>0.50811995502984175</v>
      </c>
      <c r="AG58" s="1231">
        <f t="shared" si="14"/>
        <v>0.50811995502984175</v>
      </c>
      <c r="AH58" s="1231">
        <f t="shared" si="14"/>
        <v>0.50811995502984175</v>
      </c>
      <c r="AI58" s="1231">
        <f t="shared" si="14"/>
        <v>0.50811995502984175</v>
      </c>
      <c r="AJ58" s="21">
        <f>AI58</f>
        <v>0.50811995502984175</v>
      </c>
      <c r="AK58" s="21">
        <f>AJ58</f>
        <v>0.50811995502984175</v>
      </c>
      <c r="AL58" s="21">
        <f>AK58</f>
        <v>0.50811995502984175</v>
      </c>
      <c r="AM58" s="21">
        <f>AL58</f>
        <v>0.50811995502984175</v>
      </c>
      <c r="AN58" s="1231">
        <f t="shared" ref="AN58:AR58" si="15">AM58</f>
        <v>0.50811995502984175</v>
      </c>
      <c r="AO58" s="1231">
        <f t="shared" si="15"/>
        <v>0.50811995502984175</v>
      </c>
      <c r="AP58" s="1231">
        <f t="shared" si="15"/>
        <v>0.50811995502984175</v>
      </c>
      <c r="AQ58" s="1231">
        <f t="shared" si="15"/>
        <v>0.50811995502984175</v>
      </c>
      <c r="AR58" s="1231">
        <f t="shared" si="15"/>
        <v>0.50811995502984175</v>
      </c>
      <c r="AS58" s="21"/>
      <c r="AT58" s="21"/>
      <c r="AU58" s="21"/>
      <c r="AV58" s="21"/>
      <c r="AW58" s="1231"/>
      <c r="AX58" s="1231"/>
      <c r="AY58" s="1231"/>
      <c r="AZ58" s="1231"/>
      <c r="BA58" s="1231"/>
      <c r="BB58" s="21"/>
      <c r="BC58" s="21"/>
      <c r="BD58" s="21"/>
      <c r="BE58" s="21"/>
      <c r="BF58" s="1231"/>
      <c r="BG58" s="1231"/>
      <c r="BH58" s="1231"/>
      <c r="BI58" s="22"/>
      <c r="BJ58" s="1540"/>
      <c r="BL58" s="23">
        <f t="shared" si="0"/>
        <v>0</v>
      </c>
    </row>
    <row r="59" spans="1:64">
      <c r="A59" s="29"/>
      <c r="B59" s="25"/>
      <c r="C59" s="26" t="str">
        <f>'RAB GIK UGM'!C897</f>
        <v>TV INTYERACTIVE RUANG KELAS ZONA C</v>
      </c>
      <c r="D59" s="27"/>
      <c r="E59" s="27"/>
      <c r="F59" s="30"/>
      <c r="G59" s="20">
        <f>SUM('RAB GIK UGM'!G898:G903)</f>
        <v>16548714000</v>
      </c>
      <c r="H59" s="1223">
        <f t="shared" si="1"/>
        <v>11.55708620828648</v>
      </c>
      <c r="I59" s="31"/>
      <c r="J59" s="31">
        <f>H59/4</f>
        <v>2.8892715520716199</v>
      </c>
      <c r="K59" s="31">
        <f>J59</f>
        <v>2.8892715520716199</v>
      </c>
      <c r="L59" s="31"/>
      <c r="M59" s="1232"/>
      <c r="N59" s="1232"/>
      <c r="O59" s="1232"/>
      <c r="P59" s="1232"/>
      <c r="Q59" s="1231"/>
      <c r="R59" s="21"/>
      <c r="S59" s="21"/>
      <c r="T59" s="21"/>
      <c r="U59" s="21"/>
      <c r="V59" s="1231"/>
      <c r="W59" s="1231"/>
      <c r="X59" s="1231"/>
      <c r="Y59" s="1231"/>
      <c r="Z59" s="1231"/>
      <c r="AA59" s="21"/>
      <c r="AB59" s="21"/>
      <c r="AC59" s="21"/>
      <c r="AD59" s="21"/>
      <c r="AE59" s="1231"/>
      <c r="AF59" s="1231"/>
      <c r="AG59" s="1231"/>
      <c r="AH59" s="1231"/>
      <c r="AI59" s="1231"/>
      <c r="AJ59" s="21"/>
      <c r="AK59" s="21"/>
      <c r="AL59" s="21"/>
      <c r="AM59" s="21"/>
      <c r="AN59" s="1231"/>
      <c r="AO59" s="1231"/>
      <c r="AP59" s="1231"/>
      <c r="AQ59" s="1231"/>
      <c r="AR59" s="1231"/>
      <c r="AS59" s="21">
        <f>(H59-SUM(J59:K59))/15</f>
        <v>0.38523620694288263</v>
      </c>
      <c r="AT59" s="21">
        <f t="shared" ref="AT59:BE59" si="16">AS59</f>
        <v>0.38523620694288263</v>
      </c>
      <c r="AU59" s="21">
        <f t="shared" si="16"/>
        <v>0.38523620694288263</v>
      </c>
      <c r="AV59" s="21">
        <f t="shared" si="16"/>
        <v>0.38523620694288263</v>
      </c>
      <c r="AW59" s="1231">
        <f t="shared" si="16"/>
        <v>0.38523620694288263</v>
      </c>
      <c r="AX59" s="1231">
        <f t="shared" si="16"/>
        <v>0.38523620694288263</v>
      </c>
      <c r="AY59" s="1231">
        <f t="shared" si="16"/>
        <v>0.38523620694288263</v>
      </c>
      <c r="AZ59" s="1231">
        <f t="shared" si="16"/>
        <v>0.38523620694288263</v>
      </c>
      <c r="BA59" s="1231">
        <f t="shared" si="16"/>
        <v>0.38523620694288263</v>
      </c>
      <c r="BB59" s="21">
        <f t="shared" si="16"/>
        <v>0.38523620694288263</v>
      </c>
      <c r="BC59" s="21">
        <f t="shared" si="16"/>
        <v>0.38523620694288263</v>
      </c>
      <c r="BD59" s="21">
        <f t="shared" si="16"/>
        <v>0.38523620694288263</v>
      </c>
      <c r="BE59" s="21">
        <f t="shared" si="16"/>
        <v>0.38523620694288263</v>
      </c>
      <c r="BF59" s="1231">
        <f>BE59</f>
        <v>0.38523620694288263</v>
      </c>
      <c r="BG59" s="1231">
        <f>BF59</f>
        <v>0.38523620694288263</v>
      </c>
      <c r="BH59" s="1231"/>
      <c r="BI59" s="22"/>
      <c r="BJ59" s="1540"/>
      <c r="BL59" s="23">
        <f t="shared" si="0"/>
        <v>0</v>
      </c>
    </row>
    <row r="60" spans="1:64">
      <c r="A60" s="29"/>
      <c r="B60" s="25"/>
      <c r="C60" s="1238" t="str">
        <f>'RAB GIK UGM'!C903</f>
        <v>PEKERJAAN MEKANIKAL DAN PLAMBING</v>
      </c>
      <c r="D60" s="27"/>
      <c r="E60" s="27"/>
      <c r="F60" s="30"/>
      <c r="G60" s="20"/>
      <c r="H60" s="1223">
        <f t="shared" si="1"/>
        <v>0</v>
      </c>
      <c r="I60" s="31"/>
      <c r="J60" s="31"/>
      <c r="K60" s="31"/>
      <c r="L60" s="31"/>
      <c r="M60" s="1232"/>
      <c r="N60" s="1232"/>
      <c r="O60" s="1232"/>
      <c r="P60" s="1232"/>
      <c r="Q60" s="1231"/>
      <c r="R60" s="21"/>
      <c r="S60" s="21"/>
      <c r="T60" s="21"/>
      <c r="U60" s="21"/>
      <c r="V60" s="1231"/>
      <c r="W60" s="1231"/>
      <c r="X60" s="1231"/>
      <c r="Y60" s="1231"/>
      <c r="Z60" s="1231"/>
      <c r="AA60" s="21"/>
      <c r="AB60" s="21"/>
      <c r="AC60" s="21"/>
      <c r="AD60" s="21"/>
      <c r="AE60" s="1231"/>
      <c r="AF60" s="1231"/>
      <c r="AG60" s="1231"/>
      <c r="AH60" s="1231"/>
      <c r="AI60" s="1231"/>
      <c r="AJ60" s="21"/>
      <c r="AK60" s="21"/>
      <c r="AL60" s="21"/>
      <c r="AM60" s="21"/>
      <c r="AN60" s="1231"/>
      <c r="AO60" s="1231"/>
      <c r="AP60" s="1231"/>
      <c r="AQ60" s="1231"/>
      <c r="AR60" s="1231"/>
      <c r="AS60" s="21"/>
      <c r="AT60" s="21"/>
      <c r="AU60" s="21"/>
      <c r="AV60" s="21"/>
      <c r="AW60" s="1231"/>
      <c r="AX60" s="1231"/>
      <c r="AY60" s="1231"/>
      <c r="AZ60" s="1231"/>
      <c r="BA60" s="1231"/>
      <c r="BB60" s="21"/>
      <c r="BC60" s="21"/>
      <c r="BD60" s="21"/>
      <c r="BE60" s="21"/>
      <c r="BF60" s="1231"/>
      <c r="BG60" s="1231"/>
      <c r="BH60" s="1231"/>
      <c r="BI60" s="22"/>
      <c r="BJ60" s="1540"/>
      <c r="BL60" s="23">
        <f t="shared" si="0"/>
        <v>0</v>
      </c>
    </row>
    <row r="61" spans="1:64">
      <c r="A61" s="29"/>
      <c r="B61" s="25"/>
      <c r="C61" s="26" t="str">
        <f>'RAB GIK UGM'!C904</f>
        <v>DATA CENTER EKS BNI</v>
      </c>
      <c r="D61" s="27"/>
      <c r="E61" s="27"/>
      <c r="F61" s="30"/>
      <c r="G61" s="20">
        <f>SUM('RAB GIK UGM'!G907:G949)</f>
        <v>7413695365</v>
      </c>
      <c r="H61" s="1223">
        <f t="shared" si="1"/>
        <v>5.1774848761830619</v>
      </c>
      <c r="I61" s="31"/>
      <c r="J61" s="31"/>
      <c r="K61" s="31"/>
      <c r="L61" s="31"/>
      <c r="M61" s="1232"/>
      <c r="N61" s="1232"/>
      <c r="O61" s="1232"/>
      <c r="P61" s="1232"/>
      <c r="Q61" s="1231"/>
      <c r="R61" s="21"/>
      <c r="S61" s="21"/>
      <c r="T61" s="21"/>
      <c r="U61" s="21"/>
      <c r="V61" s="1231"/>
      <c r="W61" s="1231"/>
      <c r="X61" s="1231"/>
      <c r="Y61" s="1231"/>
      <c r="Z61" s="1231"/>
      <c r="AA61" s="21"/>
      <c r="AB61" s="21"/>
      <c r="AC61" s="21"/>
      <c r="AD61" s="21"/>
      <c r="AE61" s="1231"/>
      <c r="AF61" s="1231"/>
      <c r="AG61" s="1231"/>
      <c r="AH61" s="1231"/>
      <c r="AI61" s="1231"/>
      <c r="AJ61" s="21"/>
      <c r="AK61" s="21"/>
      <c r="AL61" s="21">
        <f>H61/6</f>
        <v>0.86291414603051031</v>
      </c>
      <c r="AM61" s="21">
        <f>AL61</f>
        <v>0.86291414603051031</v>
      </c>
      <c r="AN61" s="1231">
        <f>AM61</f>
        <v>0.86291414603051031</v>
      </c>
      <c r="AO61" s="1231">
        <f>AN61</f>
        <v>0.86291414603051031</v>
      </c>
      <c r="AP61" s="1231">
        <f>AO61</f>
        <v>0.86291414603051031</v>
      </c>
      <c r="AQ61" s="1231">
        <f>AP61</f>
        <v>0.86291414603051031</v>
      </c>
      <c r="AR61" s="1231"/>
      <c r="AS61" s="21"/>
      <c r="AT61" s="21"/>
      <c r="AU61" s="21"/>
      <c r="AV61" s="21"/>
      <c r="AW61" s="1231"/>
      <c r="AX61" s="1231"/>
      <c r="AY61" s="1231"/>
      <c r="AZ61" s="1231"/>
      <c r="BA61" s="1231"/>
      <c r="BB61" s="21"/>
      <c r="BC61" s="21"/>
      <c r="BD61" s="21"/>
      <c r="BE61" s="21"/>
      <c r="BF61" s="1231"/>
      <c r="BG61" s="1231"/>
      <c r="BH61" s="1231"/>
      <c r="BI61" s="22">
        <v>0.25</v>
      </c>
      <c r="BJ61" s="1540"/>
      <c r="BL61" s="23">
        <f t="shared" si="0"/>
        <v>0</v>
      </c>
    </row>
    <row r="62" spans="1:64">
      <c r="A62" s="29"/>
      <c r="B62" s="25"/>
      <c r="C62" s="26" t="str">
        <f>'RAB GIK UGM'!C950</f>
        <v>PLAMBING LANTAI ATAP</v>
      </c>
      <c r="D62" s="27"/>
      <c r="E62" s="27"/>
      <c r="F62" s="30"/>
      <c r="G62" s="20">
        <f>SUM('RAB GIK UGM'!G952:G1024)</f>
        <v>2027849911.28</v>
      </c>
      <c r="H62" s="1223">
        <f t="shared" si="1"/>
        <v>1.416184740526004</v>
      </c>
      <c r="I62" s="31"/>
      <c r="J62" s="31"/>
      <c r="K62" s="31"/>
      <c r="L62" s="31"/>
      <c r="M62" s="1232"/>
      <c r="N62" s="1232"/>
      <c r="O62" s="1232"/>
      <c r="P62" s="1232"/>
      <c r="Q62" s="1231"/>
      <c r="R62" s="21"/>
      <c r="S62" s="21"/>
      <c r="T62" s="21"/>
      <c r="U62" s="21"/>
      <c r="V62" s="1231"/>
      <c r="W62" s="1231"/>
      <c r="X62" s="1231"/>
      <c r="Y62" s="1231"/>
      <c r="Z62" s="1231"/>
      <c r="AA62" s="21"/>
      <c r="AB62" s="21"/>
      <c r="AC62" s="21"/>
      <c r="AD62" s="21"/>
      <c r="AE62" s="1231"/>
      <c r="AF62" s="1231"/>
      <c r="AG62" s="1231"/>
      <c r="AH62" s="1231"/>
      <c r="AI62" s="1231"/>
      <c r="AJ62" s="21"/>
      <c r="AK62" s="21"/>
      <c r="AL62" s="21"/>
      <c r="AM62" s="21"/>
      <c r="AN62" s="1231"/>
      <c r="AO62" s="1231"/>
      <c r="AP62" s="1231">
        <f>H62/5</f>
        <v>0.28323694810520078</v>
      </c>
      <c r="AQ62" s="1231">
        <f>AP62</f>
        <v>0.28323694810520078</v>
      </c>
      <c r="AR62" s="1231">
        <f>AQ62</f>
        <v>0.28323694810520078</v>
      </c>
      <c r="AS62" s="21">
        <f>AR62</f>
        <v>0.28323694810520078</v>
      </c>
      <c r="AT62" s="21">
        <f>AS62</f>
        <v>0.28323694810520078</v>
      </c>
      <c r="AU62" s="21"/>
      <c r="AV62" s="21"/>
      <c r="AW62" s="1231"/>
      <c r="AX62" s="1231"/>
      <c r="AY62" s="1231"/>
      <c r="AZ62" s="1231"/>
      <c r="BA62" s="1231"/>
      <c r="BB62" s="21"/>
      <c r="BC62" s="21"/>
      <c r="BD62" s="21"/>
      <c r="BE62" s="21"/>
      <c r="BF62" s="1231"/>
      <c r="BG62" s="1231"/>
      <c r="BH62" s="1231"/>
      <c r="BI62" s="22"/>
      <c r="BJ62" s="1540"/>
      <c r="BL62" s="23">
        <f t="shared" si="0"/>
        <v>0</v>
      </c>
    </row>
    <row r="63" spans="1:64">
      <c r="A63" s="29"/>
      <c r="B63" s="25"/>
      <c r="C63" s="26" t="str">
        <f>'RAB GIK UGM'!C1025</f>
        <v>PENGADAAN LIFT</v>
      </c>
      <c r="D63" s="27"/>
      <c r="E63" s="27"/>
      <c r="F63" s="30"/>
      <c r="G63" s="20">
        <f>SUM('RAB GIK UGM'!G1027:G1085)</f>
        <v>4909400805.7299986</v>
      </c>
      <c r="H63" s="1223">
        <f t="shared" si="1"/>
        <v>3.4285666150767184</v>
      </c>
      <c r="I63" s="31"/>
      <c r="J63" s="31">
        <f>H63/4</f>
        <v>0.85714165376917961</v>
      </c>
      <c r="K63" s="31">
        <f>J63</f>
        <v>0.85714165376917961</v>
      </c>
      <c r="L63" s="31"/>
      <c r="M63" s="1232"/>
      <c r="N63" s="1232"/>
      <c r="O63" s="1232"/>
      <c r="P63" s="1232"/>
      <c r="Q63" s="1231"/>
      <c r="R63" s="21"/>
      <c r="S63" s="21"/>
      <c r="T63" s="21"/>
      <c r="U63" s="21"/>
      <c r="V63" s="1231"/>
      <c r="W63" s="1231"/>
      <c r="X63" s="1231"/>
      <c r="Y63" s="1231"/>
      <c r="Z63" s="1231"/>
      <c r="AA63" s="21"/>
      <c r="AB63" s="21"/>
      <c r="AC63" s="21"/>
      <c r="AD63" s="21"/>
      <c r="AE63" s="1231"/>
      <c r="AF63" s="1231"/>
      <c r="AG63" s="1231"/>
      <c r="AH63" s="1231"/>
      <c r="AI63" s="1231"/>
      <c r="AJ63" s="21"/>
      <c r="AK63" s="21"/>
      <c r="AL63" s="21"/>
      <c r="AM63" s="21"/>
      <c r="AN63" s="1231"/>
      <c r="AO63" s="1231"/>
      <c r="AP63" s="1231"/>
      <c r="AQ63" s="1231"/>
      <c r="AR63" s="1231">
        <f>((H63-(SUM(J63:K63)))/5)</f>
        <v>0.34285666150767186</v>
      </c>
      <c r="AS63" s="21">
        <f>AR63</f>
        <v>0.34285666150767186</v>
      </c>
      <c r="AT63" s="21">
        <f>AS63</f>
        <v>0.34285666150767186</v>
      </c>
      <c r="AU63" s="21">
        <f>AT63</f>
        <v>0.34285666150767186</v>
      </c>
      <c r="AV63" s="21">
        <f>AU63</f>
        <v>0.34285666150767186</v>
      </c>
      <c r="AW63" s="1231"/>
      <c r="AX63" s="1231"/>
      <c r="AY63" s="1231"/>
      <c r="AZ63" s="1231"/>
      <c r="BA63" s="1231"/>
      <c r="BB63" s="21"/>
      <c r="BC63" s="21"/>
      <c r="BD63" s="21"/>
      <c r="BE63" s="21"/>
      <c r="BF63" s="1231"/>
      <c r="BG63" s="1231"/>
      <c r="BH63" s="1231"/>
      <c r="BI63" s="22"/>
      <c r="BJ63" s="1540"/>
      <c r="BL63" s="23">
        <f t="shared" si="0"/>
        <v>0</v>
      </c>
    </row>
    <row r="64" spans="1:64">
      <c r="A64" s="29"/>
      <c r="B64" s="25"/>
      <c r="C64" s="26" t="str">
        <f>'RAB GIK UGM'!C1086</f>
        <v>PEMIPAAN AIR BERSIH</v>
      </c>
      <c r="D64" s="27"/>
      <c r="E64" s="27"/>
      <c r="F64" s="30"/>
      <c r="G64" s="20">
        <f>SUM('RAB GIK UGM'!G1087:G1145)</f>
        <v>2453640037.4000006</v>
      </c>
      <c r="H64" s="1223">
        <f t="shared" si="1"/>
        <v>1.7135427826195477</v>
      </c>
      <c r="I64" s="31"/>
      <c r="J64" s="31"/>
      <c r="K64" s="31"/>
      <c r="L64" s="31"/>
      <c r="M64" s="1232"/>
      <c r="N64" s="1232"/>
      <c r="O64" s="1232"/>
      <c r="P64" s="1232"/>
      <c r="Q64" s="1231"/>
      <c r="R64" s="21"/>
      <c r="S64" s="21"/>
      <c r="T64" s="21"/>
      <c r="U64" s="21"/>
      <c r="V64" s="1231"/>
      <c r="W64" s="1231"/>
      <c r="X64" s="1231"/>
      <c r="Y64" s="1231"/>
      <c r="Z64" s="1231"/>
      <c r="AA64" s="21"/>
      <c r="AB64" s="21"/>
      <c r="AC64" s="21"/>
      <c r="AD64" s="21"/>
      <c r="AE64" s="1231"/>
      <c r="AF64" s="1231"/>
      <c r="AG64" s="1231"/>
      <c r="AH64" s="1231"/>
      <c r="AI64" s="1231"/>
      <c r="AJ64" s="21"/>
      <c r="AK64" s="21"/>
      <c r="AL64" s="21"/>
      <c r="AM64" s="21"/>
      <c r="AN64" s="1231"/>
      <c r="AO64" s="1231"/>
      <c r="AP64" s="1231"/>
      <c r="AQ64" s="1231"/>
      <c r="AR64" s="1231"/>
      <c r="AS64" s="21"/>
      <c r="AT64" s="21"/>
      <c r="AU64" s="21">
        <f>H64/5</f>
        <v>0.34270855652390952</v>
      </c>
      <c r="AV64" s="21">
        <f>AU64</f>
        <v>0.34270855652390952</v>
      </c>
      <c r="AW64" s="1231">
        <f>AV64</f>
        <v>0.34270855652390952</v>
      </c>
      <c r="AX64" s="1231">
        <f>AW64</f>
        <v>0.34270855652390952</v>
      </c>
      <c r="AY64" s="1231">
        <f>AX64</f>
        <v>0.34270855652390952</v>
      </c>
      <c r="AZ64" s="1231"/>
      <c r="BA64" s="1231"/>
      <c r="BB64" s="21"/>
      <c r="BC64" s="21"/>
      <c r="BD64" s="21"/>
      <c r="BE64" s="21"/>
      <c r="BF64" s="1231"/>
      <c r="BG64" s="1231"/>
      <c r="BH64" s="1231"/>
      <c r="BI64" s="22"/>
      <c r="BJ64" s="1540"/>
      <c r="BL64" s="23">
        <f t="shared" si="0"/>
        <v>0</v>
      </c>
    </row>
    <row r="65" spans="1:64">
      <c r="A65" s="29"/>
      <c r="B65" s="25"/>
      <c r="C65" s="26" t="str">
        <f>'RAB GIK UGM'!C1146</f>
        <v>INSTALASI GAS</v>
      </c>
      <c r="D65" s="27"/>
      <c r="E65" s="27"/>
      <c r="F65" s="30"/>
      <c r="G65" s="20">
        <f>SUM('RAB GIK UGM'!G1148:G1153)</f>
        <v>1703317671.97</v>
      </c>
      <c r="H65" s="1223">
        <f t="shared" si="1"/>
        <v>1.1895419290619875</v>
      </c>
      <c r="I65" s="31"/>
      <c r="J65" s="31"/>
      <c r="K65" s="31"/>
      <c r="L65" s="31"/>
      <c r="M65" s="1232"/>
      <c r="N65" s="1232"/>
      <c r="O65" s="1232"/>
      <c r="P65" s="1232"/>
      <c r="Q65" s="1231"/>
      <c r="R65" s="21"/>
      <c r="S65" s="21"/>
      <c r="T65" s="21"/>
      <c r="U65" s="21"/>
      <c r="V65" s="1231"/>
      <c r="W65" s="1231"/>
      <c r="X65" s="1231"/>
      <c r="Y65" s="1231"/>
      <c r="Z65" s="1231"/>
      <c r="AA65" s="21"/>
      <c r="AB65" s="21"/>
      <c r="AC65" s="21"/>
      <c r="AD65" s="21"/>
      <c r="AE65" s="1231"/>
      <c r="AF65" s="1231"/>
      <c r="AG65" s="1231"/>
      <c r="AH65" s="1231"/>
      <c r="AI65" s="1231"/>
      <c r="AJ65" s="21"/>
      <c r="AK65" s="21"/>
      <c r="AL65" s="21"/>
      <c r="AM65" s="21"/>
      <c r="AN65" s="1231"/>
      <c r="AO65" s="1231"/>
      <c r="AP65" s="1231"/>
      <c r="AQ65" s="1231"/>
      <c r="AR65" s="1231"/>
      <c r="AS65" s="21"/>
      <c r="AT65" s="21"/>
      <c r="AU65" s="21"/>
      <c r="AV65" s="21"/>
      <c r="AW65" s="1231">
        <f>H65/5</f>
        <v>0.23790838581239751</v>
      </c>
      <c r="AX65" s="1231">
        <f>AW65</f>
        <v>0.23790838581239751</v>
      </c>
      <c r="AY65" s="1231">
        <f>AX65</f>
        <v>0.23790838581239751</v>
      </c>
      <c r="AZ65" s="1231">
        <f>AY65</f>
        <v>0.23790838581239751</v>
      </c>
      <c r="BA65" s="1231">
        <f>AZ65</f>
        <v>0.23790838581239751</v>
      </c>
      <c r="BB65" s="21"/>
      <c r="BC65" s="21"/>
      <c r="BD65" s="21"/>
      <c r="BE65" s="21"/>
      <c r="BF65" s="1231"/>
      <c r="BG65" s="1231"/>
      <c r="BH65" s="1231"/>
      <c r="BI65" s="22"/>
      <c r="BJ65" s="1540"/>
      <c r="BL65" s="23">
        <f t="shared" si="0"/>
        <v>0</v>
      </c>
    </row>
    <row r="66" spans="1:64">
      <c r="A66" s="29"/>
      <c r="B66" s="25"/>
      <c r="C66" s="1238" t="str">
        <f>'RAB GIK UGM'!C1154</f>
        <v>MATA PEMBAYARAN LAINNYA</v>
      </c>
      <c r="D66" s="27"/>
      <c r="E66" s="27"/>
      <c r="F66" s="30"/>
      <c r="G66" s="20"/>
      <c r="H66" s="1223">
        <f t="shared" si="1"/>
        <v>0</v>
      </c>
      <c r="I66" s="31"/>
      <c r="J66" s="31"/>
      <c r="K66" s="31"/>
      <c r="L66" s="31"/>
      <c r="M66" s="1232"/>
      <c r="N66" s="1232"/>
      <c r="O66" s="1232"/>
      <c r="P66" s="1232"/>
      <c r="Q66" s="1231"/>
      <c r="R66" s="21"/>
      <c r="S66" s="21"/>
      <c r="T66" s="21"/>
      <c r="U66" s="21"/>
      <c r="V66" s="1231"/>
      <c r="W66" s="1231"/>
      <c r="X66" s="1231"/>
      <c r="Y66" s="1231"/>
      <c r="Z66" s="1231"/>
      <c r="AA66" s="21"/>
      <c r="AB66" s="21"/>
      <c r="AC66" s="21"/>
      <c r="AD66" s="21"/>
      <c r="AE66" s="1231"/>
      <c r="AF66" s="1231"/>
      <c r="AG66" s="1231"/>
      <c r="AH66" s="1231"/>
      <c r="AI66" s="1231"/>
      <c r="AJ66" s="21"/>
      <c r="AK66" s="21"/>
      <c r="AL66" s="21"/>
      <c r="AM66" s="21"/>
      <c r="AN66" s="1231"/>
      <c r="AO66" s="1231"/>
      <c r="AP66" s="1231"/>
      <c r="AQ66" s="1231"/>
      <c r="AR66" s="1231"/>
      <c r="AS66" s="21"/>
      <c r="AT66" s="21"/>
      <c r="AU66" s="21"/>
      <c r="AV66" s="21"/>
      <c r="AW66" s="1231"/>
      <c r="AX66" s="1231"/>
      <c r="AY66" s="1231"/>
      <c r="AZ66" s="1231"/>
      <c r="BA66" s="1231"/>
      <c r="BB66" s="21"/>
      <c r="BC66" s="21"/>
      <c r="BD66" s="21"/>
      <c r="BE66" s="21"/>
      <c r="BF66" s="1231"/>
      <c r="BG66" s="1231"/>
      <c r="BH66" s="1231"/>
      <c r="BI66" s="22"/>
      <c r="BJ66" s="1540"/>
      <c r="BL66" s="23">
        <f t="shared" si="0"/>
        <v>0</v>
      </c>
    </row>
    <row r="67" spans="1:64">
      <c r="A67" s="29"/>
      <c r="B67" s="25"/>
      <c r="C67" s="1238" t="str">
        <f>'RAB GIK UGM'!C1155</f>
        <v>PEKERJAAN LANSEKAP</v>
      </c>
      <c r="D67" s="27"/>
      <c r="E67" s="27"/>
      <c r="F67" s="30"/>
      <c r="G67" s="20"/>
      <c r="H67" s="1223">
        <f t="shared" si="1"/>
        <v>0</v>
      </c>
      <c r="I67" s="31"/>
      <c r="J67" s="31"/>
      <c r="K67" s="31"/>
      <c r="L67" s="31"/>
      <c r="M67" s="1232"/>
      <c r="N67" s="1232"/>
      <c r="O67" s="1232"/>
      <c r="P67" s="1232"/>
      <c r="Q67" s="1231"/>
      <c r="R67" s="21"/>
      <c r="S67" s="21"/>
      <c r="T67" s="21"/>
      <c r="U67" s="21"/>
      <c r="V67" s="1231"/>
      <c r="W67" s="1231"/>
      <c r="X67" s="1231"/>
      <c r="Y67" s="1231"/>
      <c r="Z67" s="1231"/>
      <c r="AA67" s="21"/>
      <c r="AB67" s="21"/>
      <c r="AC67" s="21"/>
      <c r="AD67" s="21"/>
      <c r="AE67" s="1231"/>
      <c r="AF67" s="1231"/>
      <c r="AG67" s="1231"/>
      <c r="AH67" s="1231"/>
      <c r="AI67" s="1231"/>
      <c r="AJ67" s="21"/>
      <c r="AK67" s="21"/>
      <c r="AL67" s="21"/>
      <c r="AM67" s="21"/>
      <c r="AN67" s="1231"/>
      <c r="AO67" s="1231"/>
      <c r="AP67" s="1231"/>
      <c r="AQ67" s="1231"/>
      <c r="AR67" s="1231"/>
      <c r="AS67" s="21"/>
      <c r="AT67" s="21"/>
      <c r="AU67" s="21"/>
      <c r="AV67" s="21"/>
      <c r="AW67" s="1231"/>
      <c r="AX67" s="1231"/>
      <c r="AY67" s="1231"/>
      <c r="AZ67" s="1231"/>
      <c r="BA67" s="1231"/>
      <c r="BB67" s="21"/>
      <c r="BC67" s="21"/>
      <c r="BD67" s="21"/>
      <c r="BE67" s="21"/>
      <c r="BF67" s="1231"/>
      <c r="BG67" s="1231"/>
      <c r="BH67" s="1231"/>
      <c r="BI67" s="22"/>
      <c r="BJ67" s="1540"/>
      <c r="BL67" s="23">
        <f t="shared" si="0"/>
        <v>0</v>
      </c>
    </row>
    <row r="68" spans="1:64">
      <c r="A68" s="29"/>
      <c r="B68" s="25"/>
      <c r="C68" s="26" t="str">
        <f>'RAB GIK UGM'!C1156</f>
        <v>HARDSCAPE</v>
      </c>
      <c r="D68" s="27"/>
      <c r="E68" s="27"/>
      <c r="F68" s="30"/>
      <c r="G68" s="20">
        <f>SUM('RAB GIK UGM'!G1157:G1178)</f>
        <v>1309167638.96</v>
      </c>
      <c r="H68" s="1223">
        <f t="shared" si="1"/>
        <v>0.91428030386890413</v>
      </c>
      <c r="I68" s="31"/>
      <c r="J68" s="31">
        <f>H68/4</f>
        <v>0.22857007596722603</v>
      </c>
      <c r="K68" s="31">
        <f>J68</f>
        <v>0.22857007596722603</v>
      </c>
      <c r="L68" s="31"/>
      <c r="M68" s="1232"/>
      <c r="N68" s="1232"/>
      <c r="O68" s="1232"/>
      <c r="P68" s="1232"/>
      <c r="Q68" s="1231"/>
      <c r="R68" s="21"/>
      <c r="S68" s="21"/>
      <c r="T68" s="21"/>
      <c r="U68" s="21"/>
      <c r="V68" s="1231"/>
      <c r="W68" s="1231"/>
      <c r="X68" s="1231"/>
      <c r="Y68" s="1231"/>
      <c r="Z68" s="1231"/>
      <c r="AA68" s="21"/>
      <c r="AB68" s="21"/>
      <c r="AC68" s="21"/>
      <c r="AD68" s="21"/>
      <c r="AE68" s="1231"/>
      <c r="AF68" s="1231"/>
      <c r="AG68" s="1231"/>
      <c r="AH68" s="1231"/>
      <c r="AI68" s="1231"/>
      <c r="AJ68" s="21"/>
      <c r="AK68" s="21"/>
      <c r="AL68" s="21"/>
      <c r="AM68" s="21"/>
      <c r="AN68" s="1231"/>
      <c r="AO68" s="1231"/>
      <c r="AP68" s="1231"/>
      <c r="AQ68" s="1231"/>
      <c r="AR68" s="1231"/>
      <c r="AS68" s="21">
        <f t="shared" ref="AS68:AS69" si="17">(H68-(SUM(I68:K68)))/15</f>
        <v>3.047601012896347E-2</v>
      </c>
      <c r="AT68" s="21">
        <f t="shared" ref="AT68:BG70" si="18">AS68</f>
        <v>3.047601012896347E-2</v>
      </c>
      <c r="AU68" s="21">
        <f t="shared" si="18"/>
        <v>3.047601012896347E-2</v>
      </c>
      <c r="AV68" s="21">
        <f t="shared" si="18"/>
        <v>3.047601012896347E-2</v>
      </c>
      <c r="AW68" s="1231">
        <f t="shared" si="18"/>
        <v>3.047601012896347E-2</v>
      </c>
      <c r="AX68" s="1231">
        <f t="shared" si="18"/>
        <v>3.047601012896347E-2</v>
      </c>
      <c r="AY68" s="1231">
        <f t="shared" si="18"/>
        <v>3.047601012896347E-2</v>
      </c>
      <c r="AZ68" s="1231">
        <f t="shared" si="18"/>
        <v>3.047601012896347E-2</v>
      </c>
      <c r="BA68" s="1231">
        <f t="shared" si="18"/>
        <v>3.047601012896347E-2</v>
      </c>
      <c r="BB68" s="21">
        <f t="shared" si="18"/>
        <v>3.047601012896347E-2</v>
      </c>
      <c r="BC68" s="21">
        <f t="shared" si="18"/>
        <v>3.047601012896347E-2</v>
      </c>
      <c r="BD68" s="21">
        <f t="shared" si="18"/>
        <v>3.047601012896347E-2</v>
      </c>
      <c r="BE68" s="21">
        <f t="shared" si="18"/>
        <v>3.047601012896347E-2</v>
      </c>
      <c r="BF68" s="1231">
        <f t="shared" si="18"/>
        <v>3.047601012896347E-2</v>
      </c>
      <c r="BG68" s="1231">
        <f t="shared" si="18"/>
        <v>3.047601012896347E-2</v>
      </c>
      <c r="BH68" s="1231"/>
      <c r="BI68" s="22"/>
      <c r="BJ68" s="1540"/>
      <c r="BL68" s="23">
        <f t="shared" si="0"/>
        <v>0</v>
      </c>
    </row>
    <row r="69" spans="1:64">
      <c r="A69" s="29"/>
      <c r="B69" s="25"/>
      <c r="C69" s="26" t="str">
        <f>'RAB GIK UGM'!C1179</f>
        <v>PEKERJAAN FURNITURE STANDAR</v>
      </c>
      <c r="D69" s="27"/>
      <c r="E69" s="27"/>
      <c r="F69" s="30"/>
      <c r="G69" s="20">
        <f>SUM('RAB GIK UGM'!G1181:G1238)</f>
        <v>5673754335.2045155</v>
      </c>
      <c r="H69" s="1223">
        <f t="shared" si="1"/>
        <v>3.9623663794417938</v>
      </c>
      <c r="I69" s="31"/>
      <c r="J69" s="31">
        <f>H69/4</f>
        <v>0.99059159486044845</v>
      </c>
      <c r="K69" s="31">
        <f>J69</f>
        <v>0.99059159486044845</v>
      </c>
      <c r="L69" s="31"/>
      <c r="M69" s="1232"/>
      <c r="N69" s="1232"/>
      <c r="O69" s="1232"/>
      <c r="P69" s="1232"/>
      <c r="Q69" s="1231"/>
      <c r="R69" s="21"/>
      <c r="S69" s="21"/>
      <c r="T69" s="21"/>
      <c r="U69" s="21"/>
      <c r="V69" s="1231"/>
      <c r="W69" s="1231"/>
      <c r="X69" s="1231"/>
      <c r="Y69" s="1231"/>
      <c r="Z69" s="1231"/>
      <c r="AA69" s="21"/>
      <c r="AB69" s="21"/>
      <c r="AC69" s="21"/>
      <c r="AD69" s="21"/>
      <c r="AE69" s="1231"/>
      <c r="AF69" s="1231"/>
      <c r="AG69" s="1231"/>
      <c r="AH69" s="1231"/>
      <c r="AI69" s="1231"/>
      <c r="AJ69" s="21"/>
      <c r="AK69" s="21"/>
      <c r="AL69" s="21"/>
      <c r="AM69" s="21"/>
      <c r="AN69" s="1231"/>
      <c r="AO69" s="1231"/>
      <c r="AP69" s="1231"/>
      <c r="AQ69" s="1231"/>
      <c r="AR69" s="1231"/>
      <c r="AS69" s="21">
        <f t="shared" si="17"/>
        <v>0.13207887931472645</v>
      </c>
      <c r="AT69" s="21">
        <f t="shared" si="18"/>
        <v>0.13207887931472645</v>
      </c>
      <c r="AU69" s="21">
        <f t="shared" si="18"/>
        <v>0.13207887931472645</v>
      </c>
      <c r="AV69" s="21">
        <f t="shared" si="18"/>
        <v>0.13207887931472645</v>
      </c>
      <c r="AW69" s="1231">
        <f t="shared" si="18"/>
        <v>0.13207887931472645</v>
      </c>
      <c r="AX69" s="1231">
        <f t="shared" si="18"/>
        <v>0.13207887931472645</v>
      </c>
      <c r="AY69" s="1231">
        <f t="shared" si="18"/>
        <v>0.13207887931472645</v>
      </c>
      <c r="AZ69" s="1231">
        <f t="shared" si="18"/>
        <v>0.13207887931472645</v>
      </c>
      <c r="BA69" s="1231">
        <f t="shared" si="18"/>
        <v>0.13207887931472645</v>
      </c>
      <c r="BB69" s="21">
        <f t="shared" si="18"/>
        <v>0.13207887931472645</v>
      </c>
      <c r="BC69" s="21">
        <f t="shared" si="18"/>
        <v>0.13207887931472645</v>
      </c>
      <c r="BD69" s="21">
        <f t="shared" si="18"/>
        <v>0.13207887931472645</v>
      </c>
      <c r="BE69" s="21">
        <f t="shared" si="18"/>
        <v>0.13207887931472645</v>
      </c>
      <c r="BF69" s="1231">
        <f t="shared" si="18"/>
        <v>0.13207887931472645</v>
      </c>
      <c r="BG69" s="1231">
        <f t="shared" si="18"/>
        <v>0.13207887931472645</v>
      </c>
      <c r="BH69" s="1231"/>
      <c r="BI69" s="22"/>
      <c r="BJ69" s="1540"/>
      <c r="BL69" s="23">
        <f t="shared" si="0"/>
        <v>0</v>
      </c>
    </row>
    <row r="70" spans="1:64">
      <c r="A70" s="29"/>
      <c r="B70" s="25"/>
      <c r="C70" s="26" t="str">
        <f>'RAB GIK UGM'!C1239</f>
        <v>AUDITORIUM BESAR</v>
      </c>
      <c r="D70" s="27"/>
      <c r="E70" s="27"/>
      <c r="F70" s="30"/>
      <c r="G70" s="20">
        <f>SUM('RAB GIK UGM'!G1240:G1246)</f>
        <v>389500000</v>
      </c>
      <c r="H70" s="1223">
        <f t="shared" si="1"/>
        <v>0.27201419265131921</v>
      </c>
      <c r="I70" s="31"/>
      <c r="J70" s="31">
        <f>H70/4</f>
        <v>6.8003548162829802E-2</v>
      </c>
      <c r="K70" s="31">
        <f>J70</f>
        <v>6.8003548162829802E-2</v>
      </c>
      <c r="L70" s="31"/>
      <c r="M70" s="1232"/>
      <c r="N70" s="1232"/>
      <c r="O70" s="1232"/>
      <c r="P70" s="1232"/>
      <c r="Q70" s="1231"/>
      <c r="R70" s="21"/>
      <c r="S70" s="21"/>
      <c r="T70" s="21"/>
      <c r="U70" s="21"/>
      <c r="V70" s="1231"/>
      <c r="W70" s="1231"/>
      <c r="X70" s="1231"/>
      <c r="Y70" s="1231"/>
      <c r="Z70" s="1231"/>
      <c r="AA70" s="21"/>
      <c r="AB70" s="21"/>
      <c r="AC70" s="21"/>
      <c r="AD70" s="21"/>
      <c r="AE70" s="1231"/>
      <c r="AF70" s="1231"/>
      <c r="AG70" s="1231"/>
      <c r="AH70" s="1231"/>
      <c r="AI70" s="1231"/>
      <c r="AJ70" s="21"/>
      <c r="AK70" s="21"/>
      <c r="AL70" s="21"/>
      <c r="AM70" s="21"/>
      <c r="AN70" s="1231"/>
      <c r="AO70" s="1231"/>
      <c r="AP70" s="1231"/>
      <c r="AQ70" s="1231"/>
      <c r="AR70" s="1231"/>
      <c r="AS70" s="21">
        <f>(H70-(SUM(I70:K70)))/15</f>
        <v>9.0671397550439736E-3</v>
      </c>
      <c r="AT70" s="21">
        <f t="shared" si="18"/>
        <v>9.0671397550439736E-3</v>
      </c>
      <c r="AU70" s="21">
        <f t="shared" si="18"/>
        <v>9.0671397550439736E-3</v>
      </c>
      <c r="AV70" s="21">
        <f t="shared" si="18"/>
        <v>9.0671397550439736E-3</v>
      </c>
      <c r="AW70" s="1231">
        <f t="shared" si="18"/>
        <v>9.0671397550439736E-3</v>
      </c>
      <c r="AX70" s="1231">
        <f t="shared" si="18"/>
        <v>9.0671397550439736E-3</v>
      </c>
      <c r="AY70" s="1231">
        <f t="shared" si="18"/>
        <v>9.0671397550439736E-3</v>
      </c>
      <c r="AZ70" s="1231">
        <f t="shared" si="18"/>
        <v>9.0671397550439736E-3</v>
      </c>
      <c r="BA70" s="1231">
        <f t="shared" si="18"/>
        <v>9.0671397550439736E-3</v>
      </c>
      <c r="BB70" s="21">
        <f t="shared" si="18"/>
        <v>9.0671397550439736E-3</v>
      </c>
      <c r="BC70" s="21">
        <f t="shared" si="18"/>
        <v>9.0671397550439736E-3</v>
      </c>
      <c r="BD70" s="21">
        <f t="shared" si="18"/>
        <v>9.0671397550439736E-3</v>
      </c>
      <c r="BE70" s="21">
        <f t="shared" si="18"/>
        <v>9.0671397550439736E-3</v>
      </c>
      <c r="BF70" s="1231">
        <f>BE70</f>
        <v>9.0671397550439736E-3</v>
      </c>
      <c r="BG70" s="1231">
        <f>BF70</f>
        <v>9.0671397550439736E-3</v>
      </c>
      <c r="BH70" s="1231"/>
      <c r="BI70" s="22"/>
      <c r="BJ70" s="1540"/>
      <c r="BL70" s="23">
        <f t="shared" si="0"/>
        <v>0</v>
      </c>
    </row>
    <row r="71" spans="1:64">
      <c r="A71" s="29"/>
      <c r="B71" s="25"/>
      <c r="C71" s="1238" t="str">
        <f>'RAB GIK UGM'!C1247</f>
        <v>PEKERJAAN FURNITURE CUSTOM</v>
      </c>
      <c r="D71" s="27"/>
      <c r="E71" s="27"/>
      <c r="F71" s="30"/>
      <c r="G71" s="20"/>
      <c r="H71" s="1223">
        <f t="shared" si="1"/>
        <v>0</v>
      </c>
      <c r="I71" s="31"/>
      <c r="J71" s="31"/>
      <c r="K71" s="31"/>
      <c r="L71" s="31"/>
      <c r="M71" s="1232"/>
      <c r="N71" s="1232"/>
      <c r="O71" s="1232"/>
      <c r="P71" s="1232"/>
      <c r="Q71" s="1231"/>
      <c r="R71" s="21"/>
      <c r="S71" s="21"/>
      <c r="T71" s="21"/>
      <c r="U71" s="21"/>
      <c r="V71" s="1231"/>
      <c r="W71" s="1231"/>
      <c r="X71" s="1231"/>
      <c r="Y71" s="1231"/>
      <c r="Z71" s="1231"/>
      <c r="AA71" s="21"/>
      <c r="AB71" s="21"/>
      <c r="AC71" s="21"/>
      <c r="AD71" s="21"/>
      <c r="AE71" s="1231"/>
      <c r="AF71" s="1231"/>
      <c r="AG71" s="1231"/>
      <c r="AH71" s="1231"/>
      <c r="AI71" s="1231"/>
      <c r="AJ71" s="21"/>
      <c r="AK71" s="21"/>
      <c r="AL71" s="21"/>
      <c r="AM71" s="21"/>
      <c r="AN71" s="1231"/>
      <c r="AO71" s="1231"/>
      <c r="AP71" s="1231"/>
      <c r="AQ71" s="1231"/>
      <c r="AR71" s="1231"/>
      <c r="AS71" s="21"/>
      <c r="AT71" s="21"/>
      <c r="AU71" s="21"/>
      <c r="AV71" s="21"/>
      <c r="AW71" s="1231"/>
      <c r="AX71" s="1231"/>
      <c r="AY71" s="1231"/>
      <c r="AZ71" s="1231"/>
      <c r="BA71" s="1231"/>
      <c r="BB71" s="21"/>
      <c r="BC71" s="21"/>
      <c r="BD71" s="21"/>
      <c r="BE71" s="21"/>
      <c r="BF71" s="1231"/>
      <c r="BG71" s="1231"/>
      <c r="BH71" s="1231"/>
      <c r="BI71" s="22"/>
      <c r="BJ71" s="1540"/>
      <c r="BL71" s="23">
        <f t="shared" si="0"/>
        <v>0</v>
      </c>
    </row>
    <row r="72" spans="1:64">
      <c r="A72" s="29"/>
      <c r="B72" s="25"/>
      <c r="C72" s="26" t="str">
        <f>'RAB GIK UGM'!C1248</f>
        <v>UGM SHOP</v>
      </c>
      <c r="D72" s="27"/>
      <c r="E72" s="27"/>
      <c r="F72" s="30"/>
      <c r="G72" s="20">
        <f>SUM('RAB GIK UGM'!G1249:G1258)</f>
        <v>1172529235.409492</v>
      </c>
      <c r="H72" s="1223">
        <f t="shared" si="1"/>
        <v>0.81885646554552394</v>
      </c>
      <c r="I72" s="31"/>
      <c r="J72" s="31"/>
      <c r="K72" s="31"/>
      <c r="L72" s="31"/>
      <c r="M72" s="1232"/>
      <c r="N72" s="1232"/>
      <c r="O72" s="1232"/>
      <c r="P72" s="1232"/>
      <c r="Q72" s="1231"/>
      <c r="R72" s="21"/>
      <c r="S72" s="21"/>
      <c r="T72" s="21"/>
      <c r="U72" s="21"/>
      <c r="V72" s="1231"/>
      <c r="W72" s="1231"/>
      <c r="X72" s="1231"/>
      <c r="Y72" s="1231"/>
      <c r="Z72" s="1231"/>
      <c r="AA72" s="21"/>
      <c r="AB72" s="21"/>
      <c r="AC72" s="21"/>
      <c r="AD72" s="21"/>
      <c r="AE72" s="1231"/>
      <c r="AF72" s="1231"/>
      <c r="AG72" s="1231"/>
      <c r="AH72" s="1231"/>
      <c r="AI72" s="1231"/>
      <c r="AJ72" s="21"/>
      <c r="AK72" s="21"/>
      <c r="AL72" s="21"/>
      <c r="AM72" s="21"/>
      <c r="AN72" s="1231"/>
      <c r="AO72" s="1231"/>
      <c r="AP72" s="1231"/>
      <c r="AQ72" s="1231"/>
      <c r="AR72" s="1231"/>
      <c r="AS72" s="21">
        <f>H72/15</f>
        <v>5.4590431036368264E-2</v>
      </c>
      <c r="AT72" s="21">
        <f t="shared" ref="AT72:BE73" si="19">AS72</f>
        <v>5.4590431036368264E-2</v>
      </c>
      <c r="AU72" s="21">
        <f t="shared" si="19"/>
        <v>5.4590431036368264E-2</v>
      </c>
      <c r="AV72" s="21">
        <f t="shared" si="19"/>
        <v>5.4590431036368264E-2</v>
      </c>
      <c r="AW72" s="1231">
        <f t="shared" si="19"/>
        <v>5.4590431036368264E-2</v>
      </c>
      <c r="AX72" s="1231">
        <f t="shared" si="19"/>
        <v>5.4590431036368264E-2</v>
      </c>
      <c r="AY72" s="1231">
        <f t="shared" si="19"/>
        <v>5.4590431036368264E-2</v>
      </c>
      <c r="AZ72" s="1231">
        <f t="shared" si="19"/>
        <v>5.4590431036368264E-2</v>
      </c>
      <c r="BA72" s="1231">
        <f t="shared" si="19"/>
        <v>5.4590431036368264E-2</v>
      </c>
      <c r="BB72" s="21">
        <f t="shared" si="19"/>
        <v>5.4590431036368264E-2</v>
      </c>
      <c r="BC72" s="21">
        <f t="shared" si="19"/>
        <v>5.4590431036368264E-2</v>
      </c>
      <c r="BD72" s="21">
        <f t="shared" si="19"/>
        <v>5.4590431036368264E-2</v>
      </c>
      <c r="BE72" s="21">
        <f t="shared" si="19"/>
        <v>5.4590431036368264E-2</v>
      </c>
      <c r="BF72" s="1231">
        <f>BE72</f>
        <v>5.4590431036368264E-2</v>
      </c>
      <c r="BG72" s="1231">
        <f>BF72</f>
        <v>5.4590431036368264E-2</v>
      </c>
      <c r="BH72" s="1231"/>
      <c r="BI72" s="22"/>
      <c r="BJ72" s="1540"/>
      <c r="BL72" s="23">
        <f t="shared" si="0"/>
        <v>0</v>
      </c>
    </row>
    <row r="73" spans="1:64">
      <c r="A73" s="29"/>
      <c r="B73" s="25"/>
      <c r="C73" s="26" t="str">
        <f>'RAB GIK UGM'!C1259</f>
        <v>STUDENT CENTER</v>
      </c>
      <c r="D73" s="27"/>
      <c r="E73" s="27"/>
      <c r="F73" s="30"/>
      <c r="G73" s="20">
        <f>SUM('RAB GIK UGM'!G1260:G1299)</f>
        <v>9719818229.0253792</v>
      </c>
      <c r="H73" s="1223">
        <f t="shared" si="1"/>
        <v>6.7880064397584441</v>
      </c>
      <c r="I73" s="31"/>
      <c r="J73" s="31">
        <f>H73/4</f>
        <v>1.697001609939611</v>
      </c>
      <c r="K73" s="31">
        <f>J73</f>
        <v>1.697001609939611</v>
      </c>
      <c r="L73" s="31"/>
      <c r="M73" s="1232"/>
      <c r="N73" s="1232"/>
      <c r="O73" s="1232"/>
      <c r="P73" s="1232"/>
      <c r="Q73" s="1231"/>
      <c r="R73" s="21"/>
      <c r="S73" s="21"/>
      <c r="T73" s="21"/>
      <c r="U73" s="21"/>
      <c r="V73" s="1231"/>
      <c r="W73" s="1231"/>
      <c r="X73" s="1231"/>
      <c r="Y73" s="1231"/>
      <c r="Z73" s="1231"/>
      <c r="AA73" s="21"/>
      <c r="AB73" s="21"/>
      <c r="AC73" s="21"/>
      <c r="AD73" s="21"/>
      <c r="AE73" s="1231"/>
      <c r="AF73" s="1231"/>
      <c r="AG73" s="1231"/>
      <c r="AH73" s="1231"/>
      <c r="AI73" s="1231"/>
      <c r="AJ73" s="21"/>
      <c r="AK73" s="21"/>
      <c r="AL73" s="21"/>
      <c r="AM73" s="21"/>
      <c r="AN73" s="1231"/>
      <c r="AO73" s="1231"/>
      <c r="AP73" s="1231"/>
      <c r="AQ73" s="1231"/>
      <c r="AR73" s="1231"/>
      <c r="AS73" s="21">
        <f>(H73-(SUM(I73:K73)))/15</f>
        <v>0.22626688132528147</v>
      </c>
      <c r="AT73" s="21">
        <f t="shared" si="19"/>
        <v>0.22626688132528147</v>
      </c>
      <c r="AU73" s="21">
        <f t="shared" si="19"/>
        <v>0.22626688132528147</v>
      </c>
      <c r="AV73" s="21">
        <f t="shared" si="19"/>
        <v>0.22626688132528147</v>
      </c>
      <c r="AW73" s="1231">
        <f t="shared" si="19"/>
        <v>0.22626688132528147</v>
      </c>
      <c r="AX73" s="1231">
        <f t="shared" si="19"/>
        <v>0.22626688132528147</v>
      </c>
      <c r="AY73" s="1231">
        <f t="shared" si="19"/>
        <v>0.22626688132528147</v>
      </c>
      <c r="AZ73" s="1231">
        <f t="shared" si="19"/>
        <v>0.22626688132528147</v>
      </c>
      <c r="BA73" s="1231">
        <f t="shared" si="19"/>
        <v>0.22626688132528147</v>
      </c>
      <c r="BB73" s="21">
        <f t="shared" si="19"/>
        <v>0.22626688132528147</v>
      </c>
      <c r="BC73" s="21">
        <f t="shared" si="19"/>
        <v>0.22626688132528147</v>
      </c>
      <c r="BD73" s="21">
        <f t="shared" si="19"/>
        <v>0.22626688132528147</v>
      </c>
      <c r="BE73" s="21">
        <f t="shared" si="19"/>
        <v>0.22626688132528147</v>
      </c>
      <c r="BF73" s="1231">
        <f>BE73</f>
        <v>0.22626688132528147</v>
      </c>
      <c r="BG73" s="1231">
        <f>BF73</f>
        <v>0.22626688132528147</v>
      </c>
      <c r="BH73" s="1231"/>
      <c r="BI73" s="22"/>
      <c r="BJ73" s="1540"/>
      <c r="BL73" s="23">
        <f t="shared" si="0"/>
        <v>0</v>
      </c>
    </row>
    <row r="74" spans="1:64">
      <c r="A74" s="33"/>
      <c r="B74" s="34"/>
      <c r="C74" s="35"/>
      <c r="D74" s="35"/>
      <c r="E74" s="35"/>
      <c r="F74" s="34"/>
      <c r="G74" s="36"/>
      <c r="H74" s="1224"/>
      <c r="I74" s="37"/>
      <c r="J74" s="37"/>
      <c r="K74" s="37"/>
      <c r="L74" s="37"/>
      <c r="M74" s="1233"/>
      <c r="N74" s="1233"/>
      <c r="O74" s="1233"/>
      <c r="P74" s="1233"/>
      <c r="Q74" s="1233"/>
      <c r="R74" s="37"/>
      <c r="S74" s="37"/>
      <c r="T74" s="37"/>
      <c r="U74" s="37"/>
      <c r="V74" s="1233"/>
      <c r="W74" s="1233"/>
      <c r="X74" s="1233"/>
      <c r="Y74" s="1233"/>
      <c r="Z74" s="1233"/>
      <c r="AA74" s="37"/>
      <c r="AB74" s="37"/>
      <c r="AC74" s="37"/>
      <c r="AD74" s="37"/>
      <c r="AE74" s="1233"/>
      <c r="AF74" s="1233"/>
      <c r="AG74" s="1233"/>
      <c r="AH74" s="1233"/>
      <c r="AI74" s="1233"/>
      <c r="AJ74" s="37"/>
      <c r="AK74" s="37"/>
      <c r="AL74" s="37"/>
      <c r="AM74" s="37"/>
      <c r="AN74" s="1233"/>
      <c r="AO74" s="1233"/>
      <c r="AP74" s="1233"/>
      <c r="AQ74" s="1233"/>
      <c r="AR74" s="1233"/>
      <c r="AS74" s="37"/>
      <c r="AT74" s="37"/>
      <c r="AU74" s="37"/>
      <c r="AV74" s="37"/>
      <c r="AW74" s="1233"/>
      <c r="AX74" s="1233"/>
      <c r="AY74" s="1233"/>
      <c r="AZ74" s="1233"/>
      <c r="BA74" s="1233"/>
      <c r="BB74" s="37"/>
      <c r="BC74" s="37"/>
      <c r="BD74" s="37"/>
      <c r="BE74" s="37"/>
      <c r="BF74" s="1233"/>
      <c r="BG74" s="1233"/>
      <c r="BH74" s="1233"/>
      <c r="BI74" s="38">
        <v>0</v>
      </c>
      <c r="BJ74" s="1541"/>
      <c r="BL74" s="23">
        <f t="shared" si="0"/>
        <v>0</v>
      </c>
    </row>
    <row r="75" spans="1:64">
      <c r="A75" s="39"/>
      <c r="B75" s="40"/>
      <c r="C75" s="40"/>
      <c r="D75" s="40"/>
      <c r="E75" s="40"/>
      <c r="F75" s="41" t="s">
        <v>69</v>
      </c>
      <c r="G75" s="42">
        <f t="shared" ref="G75:AL75" si="20">SUM(G13:G74)</f>
        <v>143191057864.86652</v>
      </c>
      <c r="H75" s="1225">
        <f t="shared" si="20"/>
        <v>100</v>
      </c>
      <c r="I75" s="43">
        <f t="shared" si="20"/>
        <v>1.7433517581817198E-2</v>
      </c>
      <c r="J75" s="43">
        <f t="shared" si="20"/>
        <v>11.434352210629065</v>
      </c>
      <c r="K75" s="43">
        <f t="shared" si="20"/>
        <v>11.434352210629065</v>
      </c>
      <c r="L75" s="43">
        <f t="shared" si="20"/>
        <v>0.12552554679177097</v>
      </c>
      <c r="M75" s="1234">
        <f t="shared" si="20"/>
        <v>0.14616636899164093</v>
      </c>
      <c r="N75" s="1234">
        <f t="shared" si="20"/>
        <v>0.28223733311023191</v>
      </c>
      <c r="O75" s="1234">
        <f t="shared" si="20"/>
        <v>0.33498341344713689</v>
      </c>
      <c r="P75" s="1234">
        <f t="shared" si="20"/>
        <v>0.49711107696594081</v>
      </c>
      <c r="Q75" s="1234">
        <f t="shared" si="20"/>
        <v>0.53261334591207532</v>
      </c>
      <c r="R75" s="43">
        <f t="shared" si="20"/>
        <v>0.90633825321624562</v>
      </c>
      <c r="S75" s="43">
        <f t="shared" si="20"/>
        <v>0.90633825321624562</v>
      </c>
      <c r="T75" s="43">
        <f t="shared" si="20"/>
        <v>1.614495333526822</v>
      </c>
      <c r="U75" s="43">
        <f t="shared" si="20"/>
        <v>1.3828561541261397</v>
      </c>
      <c r="V75" s="1234">
        <f t="shared" si="20"/>
        <v>1.2207284906073357</v>
      </c>
      <c r="W75" s="1234">
        <f t="shared" si="20"/>
        <v>1.1147865758988791</v>
      </c>
      <c r="X75" s="1234">
        <f t="shared" si="20"/>
        <v>1.7026458819936505</v>
      </c>
      <c r="Y75" s="1234">
        <f t="shared" si="20"/>
        <v>1.7026458819936505</v>
      </c>
      <c r="Z75" s="1234">
        <f t="shared" si="20"/>
        <v>1.5135755002781135</v>
      </c>
      <c r="AA75" s="43">
        <f t="shared" si="20"/>
        <v>1.5135755002781135</v>
      </c>
      <c r="AB75" s="43">
        <f t="shared" si="20"/>
        <v>1.6153043853347047</v>
      </c>
      <c r="AC75" s="43">
        <f t="shared" si="20"/>
        <v>2.2586407089520839</v>
      </c>
      <c r="AD75" s="43">
        <f t="shared" si="20"/>
        <v>2.3425639476501474</v>
      </c>
      <c r="AE75" s="1234">
        <f t="shared" si="20"/>
        <v>2.3425639476501474</v>
      </c>
      <c r="AF75" s="1234">
        <f t="shared" si="20"/>
        <v>1.9998607068545606</v>
      </c>
      <c r="AG75" s="1234">
        <f t="shared" si="20"/>
        <v>1.9998607068545606</v>
      </c>
      <c r="AH75" s="1234">
        <f t="shared" si="20"/>
        <v>1.8981318217979699</v>
      </c>
      <c r="AI75" s="1234">
        <f t="shared" si="20"/>
        <v>1.8981318217979699</v>
      </c>
      <c r="AJ75" s="43">
        <f t="shared" si="20"/>
        <v>1.8981318217979699</v>
      </c>
      <c r="AK75" s="43">
        <f t="shared" si="20"/>
        <v>1.8981318217979699</v>
      </c>
      <c r="AL75" s="43">
        <f t="shared" si="20"/>
        <v>1.8756948680553789</v>
      </c>
      <c r="AM75" s="43">
        <f t="shared" ref="AM75:BH75" si="21">SUM(AM13:AM74)</f>
        <v>1.8756948680553789</v>
      </c>
      <c r="AN75" s="1234">
        <f t="shared" si="21"/>
        <v>1.8803848462286932</v>
      </c>
      <c r="AO75" s="1234">
        <f t="shared" si="21"/>
        <v>1.8803848462286932</v>
      </c>
      <c r="AP75" s="1234">
        <f t="shared" si="21"/>
        <v>2.2885058329508587</v>
      </c>
      <c r="AQ75" s="1234">
        <f t="shared" si="21"/>
        <v>2.2885058329508587</v>
      </c>
      <c r="AR75" s="1234">
        <f t="shared" si="21"/>
        <v>2.4121700133661572</v>
      </c>
      <c r="AS75" s="43">
        <f t="shared" si="21"/>
        <v>2.4993479790019171</v>
      </c>
      <c r="AT75" s="43">
        <f t="shared" si="21"/>
        <v>2.4993479790019171</v>
      </c>
      <c r="AU75" s="43">
        <f t="shared" si="21"/>
        <v>2.7532388774301495</v>
      </c>
      <c r="AV75" s="43">
        <f t="shared" si="21"/>
        <v>2.7532388774301495</v>
      </c>
      <c r="AW75" s="1234">
        <f t="shared" si="21"/>
        <v>2.6482906017348755</v>
      </c>
      <c r="AX75" s="1234">
        <f t="shared" si="21"/>
        <v>2.4771197792154909</v>
      </c>
      <c r="AY75" s="1234">
        <f t="shared" si="21"/>
        <v>2.4771197792154909</v>
      </c>
      <c r="AZ75" s="1234">
        <f t="shared" si="21"/>
        <v>1.8151078940650931</v>
      </c>
      <c r="BA75" s="1234">
        <f t="shared" si="21"/>
        <v>1.8151078940650931</v>
      </c>
      <c r="BB75" s="43">
        <f t="shared" si="21"/>
        <v>0.93347784331455852</v>
      </c>
      <c r="BC75" s="43">
        <f t="shared" si="21"/>
        <v>0.85514906608508356</v>
      </c>
      <c r="BD75" s="43">
        <f t="shared" si="21"/>
        <v>0.85514906608508356</v>
      </c>
      <c r="BE75" s="43">
        <f t="shared" si="21"/>
        <v>0.85514906608508356</v>
      </c>
      <c r="BF75" s="1234">
        <f t="shared" si="21"/>
        <v>0.85514906608508356</v>
      </c>
      <c r="BG75" s="1234">
        <f t="shared" si="21"/>
        <v>0.85514906608508356</v>
      </c>
      <c r="BH75" s="1234">
        <f t="shared" si="21"/>
        <v>1.7433517581817198E-2</v>
      </c>
      <c r="BI75" s="44"/>
      <c r="BJ75" s="45"/>
      <c r="BL75" s="23"/>
    </row>
    <row r="76" spans="1:64">
      <c r="A76" s="39"/>
      <c r="B76" s="40"/>
      <c r="C76" s="40"/>
      <c r="D76" s="40"/>
      <c r="E76" s="40"/>
      <c r="F76" s="41" t="s">
        <v>70</v>
      </c>
      <c r="G76" s="42">
        <f>'REKAP Tot'!E19</f>
        <v>143191057864.86652</v>
      </c>
      <c r="H76" s="1226">
        <v>0</v>
      </c>
      <c r="I76" s="46">
        <f>I75</f>
        <v>1.7433517581817198E-2</v>
      </c>
      <c r="J76" s="46">
        <f>I76+J75</f>
        <v>11.451785728210883</v>
      </c>
      <c r="K76" s="46">
        <f t="shared" ref="K76:BH76" si="22">J76+K75</f>
        <v>22.886137938839948</v>
      </c>
      <c r="L76" s="46">
        <f t="shared" si="22"/>
        <v>23.011663485631718</v>
      </c>
      <c r="M76" s="1235">
        <f t="shared" si="22"/>
        <v>23.157829854623358</v>
      </c>
      <c r="N76" s="1235">
        <f t="shared" si="22"/>
        <v>23.44006718773359</v>
      </c>
      <c r="O76" s="1235">
        <f t="shared" si="22"/>
        <v>23.775050601180727</v>
      </c>
      <c r="P76" s="1235">
        <f t="shared" si="22"/>
        <v>24.272161678146666</v>
      </c>
      <c r="Q76" s="1235">
        <f t="shared" si="22"/>
        <v>24.804775024058742</v>
      </c>
      <c r="R76" s="46">
        <f t="shared" si="22"/>
        <v>25.711113277274986</v>
      </c>
      <c r="S76" s="46">
        <f t="shared" si="22"/>
        <v>26.61745153049123</v>
      </c>
      <c r="T76" s="46">
        <f t="shared" si="22"/>
        <v>28.231946864018052</v>
      </c>
      <c r="U76" s="46">
        <f t="shared" si="22"/>
        <v>29.614803018144194</v>
      </c>
      <c r="V76" s="1235">
        <f t="shared" si="22"/>
        <v>30.835531508751529</v>
      </c>
      <c r="W76" s="1235">
        <f t="shared" si="22"/>
        <v>31.950318084650409</v>
      </c>
      <c r="X76" s="1235">
        <f t="shared" si="22"/>
        <v>33.652963966644059</v>
      </c>
      <c r="Y76" s="1235">
        <f t="shared" si="22"/>
        <v>35.355609848637712</v>
      </c>
      <c r="Z76" s="1235">
        <f t="shared" si="22"/>
        <v>36.869185348915828</v>
      </c>
      <c r="AA76" s="46">
        <f t="shared" si="22"/>
        <v>38.382760849193943</v>
      </c>
      <c r="AB76" s="46">
        <f t="shared" si="22"/>
        <v>39.998065234528646</v>
      </c>
      <c r="AC76" s="46">
        <f t="shared" si="22"/>
        <v>42.256705943480732</v>
      </c>
      <c r="AD76" s="46">
        <f t="shared" si="22"/>
        <v>44.599269891130881</v>
      </c>
      <c r="AE76" s="1235">
        <f t="shared" si="22"/>
        <v>46.941833838781029</v>
      </c>
      <c r="AF76" s="1235">
        <f t="shared" si="22"/>
        <v>48.941694545635592</v>
      </c>
      <c r="AG76" s="1235">
        <f t="shared" si="22"/>
        <v>50.941555252490154</v>
      </c>
      <c r="AH76" s="1235">
        <f t="shared" si="22"/>
        <v>52.839687074288122</v>
      </c>
      <c r="AI76" s="1235">
        <f t="shared" si="22"/>
        <v>54.73781889608609</v>
      </c>
      <c r="AJ76" s="46">
        <f t="shared" si="22"/>
        <v>56.635950717884057</v>
      </c>
      <c r="AK76" s="46">
        <f t="shared" si="22"/>
        <v>58.534082539682025</v>
      </c>
      <c r="AL76" s="46">
        <f t="shared" si="22"/>
        <v>60.409777407737401</v>
      </c>
      <c r="AM76" s="46">
        <f t="shared" si="22"/>
        <v>62.285472275792777</v>
      </c>
      <c r="AN76" s="1235">
        <f t="shared" si="22"/>
        <v>64.165857122021464</v>
      </c>
      <c r="AO76" s="1235">
        <f t="shared" si="22"/>
        <v>66.046241968250158</v>
      </c>
      <c r="AP76" s="1235">
        <f t="shared" si="22"/>
        <v>68.334747801201019</v>
      </c>
      <c r="AQ76" s="1235">
        <f t="shared" si="22"/>
        <v>70.62325363415188</v>
      </c>
      <c r="AR76" s="1235">
        <f t="shared" si="22"/>
        <v>73.03542364751803</v>
      </c>
      <c r="AS76" s="46">
        <f t="shared" si="22"/>
        <v>75.534771626519941</v>
      </c>
      <c r="AT76" s="46">
        <f t="shared" si="22"/>
        <v>78.034119605521852</v>
      </c>
      <c r="AU76" s="46">
        <f t="shared" si="22"/>
        <v>80.787358482952001</v>
      </c>
      <c r="AV76" s="46">
        <f t="shared" si="22"/>
        <v>83.540597360382151</v>
      </c>
      <c r="AW76" s="1235">
        <f t="shared" si="22"/>
        <v>86.188887962117022</v>
      </c>
      <c r="AX76" s="1235">
        <f t="shared" si="22"/>
        <v>88.666007741332507</v>
      </c>
      <c r="AY76" s="1235">
        <f t="shared" si="22"/>
        <v>91.143127520547992</v>
      </c>
      <c r="AZ76" s="1235">
        <f t="shared" si="22"/>
        <v>92.958235414613085</v>
      </c>
      <c r="BA76" s="1235">
        <f t="shared" si="22"/>
        <v>94.773343308678179</v>
      </c>
      <c r="BB76" s="46">
        <f t="shared" si="22"/>
        <v>95.706821151992742</v>
      </c>
      <c r="BC76" s="46">
        <f t="shared" si="22"/>
        <v>96.561970218077832</v>
      </c>
      <c r="BD76" s="46">
        <f t="shared" si="22"/>
        <v>97.417119284162922</v>
      </c>
      <c r="BE76" s="46">
        <f t="shared" si="22"/>
        <v>98.272268350248012</v>
      </c>
      <c r="BF76" s="1235">
        <f t="shared" si="22"/>
        <v>99.127417416333103</v>
      </c>
      <c r="BG76" s="1235">
        <f t="shared" si="22"/>
        <v>99.982566482418193</v>
      </c>
      <c r="BH76" s="1235">
        <f t="shared" si="22"/>
        <v>100.00000000000001</v>
      </c>
      <c r="BI76" s="47"/>
      <c r="BJ76" s="45"/>
    </row>
    <row r="77" spans="1:64">
      <c r="A77" s="39"/>
      <c r="B77" s="48"/>
      <c r="C77" s="48"/>
      <c r="D77" s="48"/>
      <c r="E77" s="48"/>
      <c r="F77" s="41" t="s">
        <v>71</v>
      </c>
      <c r="G77" s="49">
        <f>G75-G76</f>
        <v>0</v>
      </c>
      <c r="H77" s="1227"/>
      <c r="I77" s="50"/>
      <c r="J77" s="50"/>
      <c r="K77" s="50"/>
      <c r="L77" s="50"/>
      <c r="M77" s="1236"/>
      <c r="N77" s="1236"/>
      <c r="O77" s="1236"/>
      <c r="P77" s="1236"/>
      <c r="Q77" s="1236"/>
      <c r="R77" s="50"/>
      <c r="S77" s="50"/>
      <c r="T77" s="50"/>
      <c r="U77" s="50"/>
      <c r="V77" s="1236"/>
      <c r="W77" s="1236"/>
      <c r="X77" s="1236"/>
      <c r="Y77" s="1236"/>
      <c r="Z77" s="1236"/>
      <c r="AA77" s="50"/>
      <c r="AB77" s="50"/>
      <c r="AC77" s="50"/>
      <c r="AD77" s="50"/>
      <c r="AE77" s="1236"/>
      <c r="AF77" s="1236"/>
      <c r="AG77" s="1236"/>
      <c r="AH77" s="1236"/>
      <c r="AI77" s="1236"/>
      <c r="AJ77" s="50"/>
      <c r="AK77" s="50"/>
      <c r="AL77" s="50"/>
      <c r="AM77" s="50"/>
      <c r="AN77" s="1236"/>
      <c r="AO77" s="1236"/>
      <c r="AP77" s="1236"/>
      <c r="AQ77" s="1236"/>
      <c r="AR77" s="1236"/>
      <c r="AS77" s="50"/>
      <c r="AT77" s="50"/>
      <c r="AU77" s="50"/>
      <c r="AV77" s="50"/>
      <c r="AW77" s="1236"/>
      <c r="AX77" s="1236"/>
      <c r="AY77" s="1236"/>
      <c r="AZ77" s="1236"/>
      <c r="BA77" s="1236"/>
      <c r="BB77" s="50"/>
      <c r="BC77" s="50"/>
      <c r="BD77" s="50"/>
      <c r="BE77" s="50"/>
      <c r="BF77" s="1236"/>
      <c r="BG77" s="1236"/>
      <c r="BH77" s="1236"/>
      <c r="BI77" s="50"/>
      <c r="BJ77" s="45"/>
    </row>
    <row r="78" spans="1:64">
      <c r="A78" s="39"/>
      <c r="B78" s="40"/>
      <c r="C78" s="40"/>
      <c r="D78" s="40"/>
      <c r="E78" s="40"/>
      <c r="F78" s="41" t="s">
        <v>72</v>
      </c>
      <c r="G78" s="51"/>
      <c r="H78" s="1227"/>
      <c r="I78" s="50"/>
      <c r="J78" s="50"/>
      <c r="K78" s="50"/>
      <c r="L78" s="50"/>
      <c r="M78" s="1236"/>
      <c r="N78" s="1236"/>
      <c r="O78" s="1236"/>
      <c r="P78" s="1236"/>
      <c r="Q78" s="1236"/>
      <c r="R78" s="50"/>
      <c r="S78" s="50"/>
      <c r="T78" s="50"/>
      <c r="U78" s="50"/>
      <c r="V78" s="1236"/>
      <c r="W78" s="1236"/>
      <c r="X78" s="1236"/>
      <c r="Y78" s="1236"/>
      <c r="Z78" s="1236"/>
      <c r="AA78" s="50"/>
      <c r="AB78" s="50"/>
      <c r="AC78" s="50"/>
      <c r="AD78" s="50"/>
      <c r="AE78" s="1236"/>
      <c r="AF78" s="1236"/>
      <c r="AG78" s="1236"/>
      <c r="AH78" s="1236"/>
      <c r="AI78" s="1236"/>
      <c r="AJ78" s="50"/>
      <c r="AK78" s="50"/>
      <c r="AL78" s="50"/>
      <c r="AM78" s="50"/>
      <c r="AN78" s="1236"/>
      <c r="AO78" s="1236"/>
      <c r="AP78" s="1236"/>
      <c r="AQ78" s="1236"/>
      <c r="AR78" s="1236"/>
      <c r="AS78" s="50"/>
      <c r="AT78" s="50"/>
      <c r="AU78" s="50"/>
      <c r="AV78" s="50"/>
      <c r="AW78" s="1236"/>
      <c r="AX78" s="1236"/>
      <c r="AY78" s="1236"/>
      <c r="AZ78" s="1236"/>
      <c r="BA78" s="1236"/>
      <c r="BB78" s="50"/>
      <c r="BC78" s="50"/>
      <c r="BD78" s="50"/>
      <c r="BE78" s="50"/>
      <c r="BF78" s="1236"/>
      <c r="BG78" s="1236"/>
      <c r="BH78" s="1236"/>
      <c r="BI78" s="50"/>
      <c r="BJ78" s="45"/>
    </row>
    <row r="79" spans="1:64">
      <c r="A79" s="52"/>
      <c r="B79" s="53"/>
      <c r="C79" s="53"/>
      <c r="D79" s="53"/>
      <c r="E79" s="53"/>
      <c r="F79" s="41" t="s">
        <v>73</v>
      </c>
      <c r="G79" s="54"/>
      <c r="H79" s="1228"/>
      <c r="I79" s="50"/>
      <c r="J79" s="50"/>
      <c r="K79" s="50"/>
      <c r="L79" s="50"/>
      <c r="M79" s="1236"/>
      <c r="N79" s="1236"/>
      <c r="O79" s="1236"/>
      <c r="P79" s="1236"/>
      <c r="Q79" s="1236"/>
      <c r="R79" s="50"/>
      <c r="S79" s="50"/>
      <c r="T79" s="50"/>
      <c r="U79" s="50"/>
      <c r="V79" s="1236"/>
      <c r="W79" s="1236"/>
      <c r="X79" s="1236"/>
      <c r="Y79" s="1236"/>
      <c r="Z79" s="1236"/>
      <c r="AA79" s="50"/>
      <c r="AB79" s="50"/>
      <c r="AC79" s="50"/>
      <c r="AD79" s="50"/>
      <c r="AE79" s="1236"/>
      <c r="AF79" s="1236"/>
      <c r="AG79" s="1236"/>
      <c r="AH79" s="1236"/>
      <c r="AI79" s="1236"/>
      <c r="AJ79" s="50"/>
      <c r="AK79" s="50"/>
      <c r="AL79" s="50"/>
      <c r="AM79" s="50"/>
      <c r="AN79" s="1236"/>
      <c r="AO79" s="1236"/>
      <c r="AP79" s="1236"/>
      <c r="AQ79" s="1236"/>
      <c r="AR79" s="1236"/>
      <c r="AS79" s="50"/>
      <c r="AT79" s="50"/>
      <c r="AU79" s="50"/>
      <c r="AV79" s="50"/>
      <c r="AW79" s="1236"/>
      <c r="AX79" s="1236"/>
      <c r="AY79" s="1236"/>
      <c r="AZ79" s="1236"/>
      <c r="BA79" s="1236"/>
      <c r="BB79" s="50"/>
      <c r="BC79" s="50"/>
      <c r="BD79" s="50"/>
      <c r="BE79" s="50"/>
      <c r="BF79" s="1236"/>
      <c r="BG79" s="1236"/>
      <c r="BH79" s="1236"/>
      <c r="BI79" s="50"/>
      <c r="BJ79" s="45"/>
    </row>
    <row r="80" spans="1:64" ht="13.5" thickBot="1">
      <c r="A80" s="55"/>
      <c r="B80" s="56"/>
      <c r="C80" s="57"/>
      <c r="D80" s="56"/>
      <c r="E80" s="56"/>
      <c r="F80" s="56"/>
      <c r="G80" s="56"/>
      <c r="H80" s="1229"/>
      <c r="I80" s="58"/>
      <c r="J80" s="58"/>
      <c r="K80" s="58"/>
      <c r="L80" s="58"/>
      <c r="M80" s="1237"/>
      <c r="N80" s="1237"/>
      <c r="O80" s="1237"/>
      <c r="P80" s="1237"/>
      <c r="Q80" s="1237"/>
      <c r="R80" s="58"/>
      <c r="S80" s="58"/>
      <c r="T80" s="58"/>
      <c r="U80" s="58"/>
      <c r="V80" s="1237"/>
      <c r="W80" s="1237"/>
      <c r="X80" s="1237"/>
      <c r="Y80" s="1237"/>
      <c r="Z80" s="1237"/>
      <c r="AA80" s="58"/>
      <c r="AB80" s="58"/>
      <c r="AC80" s="58"/>
      <c r="AD80" s="58"/>
      <c r="AE80" s="1237"/>
      <c r="AF80" s="1237"/>
      <c r="AG80" s="1237"/>
      <c r="AH80" s="1237"/>
      <c r="AI80" s="1237"/>
      <c r="AJ80" s="58"/>
      <c r="AK80" s="58"/>
      <c r="AL80" s="58"/>
      <c r="AM80" s="58"/>
      <c r="AN80" s="1237"/>
      <c r="AO80" s="1237"/>
      <c r="AP80" s="1237"/>
      <c r="AQ80" s="1237"/>
      <c r="AR80" s="1237"/>
      <c r="AS80" s="58"/>
      <c r="AT80" s="58"/>
      <c r="AU80" s="58"/>
      <c r="AV80" s="58"/>
      <c r="AW80" s="1237"/>
      <c r="AX80" s="1237"/>
      <c r="AY80" s="1237"/>
      <c r="AZ80" s="1237"/>
      <c r="BA80" s="1237"/>
      <c r="BB80" s="58"/>
      <c r="BC80" s="58"/>
      <c r="BD80" s="58"/>
      <c r="BE80" s="58"/>
      <c r="BF80" s="1237"/>
      <c r="BG80" s="1237"/>
      <c r="BH80" s="1237"/>
      <c r="BI80" s="58"/>
      <c r="BJ80" s="59"/>
    </row>
    <row r="81" spans="1:58">
      <c r="A81" s="60"/>
      <c r="B81" s="61"/>
      <c r="C81" s="61"/>
      <c r="D81" s="61"/>
    </row>
    <row r="82" spans="1:58">
      <c r="A82" s="60"/>
      <c r="B82" s="61"/>
      <c r="C82" s="61"/>
      <c r="D82" s="61"/>
      <c r="G82" s="62"/>
      <c r="K82" s="1516">
        <f>K101</f>
        <v>0.21743574841919941</v>
      </c>
    </row>
    <row r="83" spans="1:58">
      <c r="A83" s="63"/>
      <c r="B83" s="4"/>
      <c r="C83" s="4"/>
      <c r="G83" s="64"/>
    </row>
    <row r="84" spans="1:58">
      <c r="A84" s="60"/>
      <c r="B84" s="61"/>
      <c r="C84" s="61"/>
      <c r="BF84" s="10" t="str">
        <f>'REKAP Tot'!D26</f>
        <v>Semarang,    27 November  2025</v>
      </c>
    </row>
    <row r="85" spans="1:58">
      <c r="BF85" s="10" t="str">
        <f>'REKAP Tot'!D27</f>
        <v>Penawar</v>
      </c>
    </row>
    <row r="86" spans="1:58">
      <c r="BF86" s="1436" t="str">
        <f>'REKAP Tot'!D28</f>
        <v>PT. SINAR CERAH SEMPURNA</v>
      </c>
    </row>
    <row r="87" spans="1:58">
      <c r="BF87" s="10"/>
    </row>
    <row r="88" spans="1:58">
      <c r="BF88" s="10"/>
    </row>
    <row r="89" spans="1:58">
      <c r="BF89" s="10"/>
    </row>
    <row r="90" spans="1:58">
      <c r="BF90" s="10"/>
    </row>
    <row r="91" spans="1:58">
      <c r="BF91" s="1437" t="str">
        <f>'REKAP Tot'!D33</f>
        <v>Ir H SOEHARTO, MT</v>
      </c>
    </row>
    <row r="92" spans="1:58">
      <c r="BF92" s="10" t="str">
        <f>'REKAP Tot'!D34</f>
        <v xml:space="preserve">Direktur </v>
      </c>
    </row>
    <row r="95" spans="1:58">
      <c r="G95" s="66"/>
    </row>
    <row r="98" spans="5:11">
      <c r="K98" s="1516">
        <f>F105</f>
        <v>0.3674357484191994</v>
      </c>
    </row>
    <row r="99" spans="5:11">
      <c r="K99" s="1516">
        <v>0.15</v>
      </c>
    </row>
    <row r="100" spans="5:11">
      <c r="K100" s="1516"/>
    </row>
    <row r="101" spans="5:11">
      <c r="K101" s="1516">
        <f>K98-K99</f>
        <v>0.21743574841919941</v>
      </c>
    </row>
    <row r="102" spans="5:11">
      <c r="E102" s="3" t="s">
        <v>5496</v>
      </c>
      <c r="K102" s="1516"/>
    </row>
    <row r="103" spans="5:11">
      <c r="K103" s="1516"/>
    </row>
    <row r="105" spans="5:11">
      <c r="E105" s="1514">
        <v>72100000000</v>
      </c>
      <c r="F105" s="1516">
        <f>E105/E108</f>
        <v>0.3674357484191994</v>
      </c>
    </row>
    <row r="106" spans="5:11">
      <c r="E106" s="1514">
        <v>124124783000</v>
      </c>
      <c r="F106" s="1516">
        <f>E106/E108</f>
        <v>0.63256425158080054</v>
      </c>
    </row>
    <row r="108" spans="5:11">
      <c r="E108" s="1515">
        <f>SUM(E105:E107)</f>
        <v>196224783000</v>
      </c>
      <c r="F108" s="1516">
        <f>SUM(F105:F107)</f>
        <v>1</v>
      </c>
    </row>
    <row r="120" spans="1:11" ht="13.5" thickBot="1">
      <c r="A120" s="3"/>
    </row>
    <row r="121" spans="1:11" ht="13.5" thickTop="1">
      <c r="A121" s="3"/>
      <c r="I121" s="67" t="str">
        <f>PROPER(CONCATENATE("",IF(VALUE(I123)&gt;0,CONCATENATE(J123,K123,"trilyun "),""),IF(VALUE(I124)&gt;0,CONCATENATE(J124,K124,"milyar "),""),IF(VALUE(I125)&gt;0,CONCATENATE(J125,K125,"juta "),""),IF(VALUE(I126)&gt;0,CONCATENATE(J126,K126,"ribu "),""),J127,K127,IF(LEN(I128)&gt;0,CONCATENATE(IF(I123+I124+I125+I126+I127=0,"nol koma ","koma "),J128),J128),IF(AND(LEN(I128)=0,I123+I124+I125+I126+I127=0),"","rupiah ")))</f>
        <v/>
      </c>
      <c r="J121" s="68"/>
      <c r="K121" s="69"/>
    </row>
    <row r="122" spans="1:11">
      <c r="A122" s="3"/>
      <c r="I122" s="1530">
        <f>H79</f>
        <v>0</v>
      </c>
      <c r="J122" s="1531"/>
      <c r="K122" s="1532"/>
    </row>
    <row r="123" spans="1:11">
      <c r="A123" s="3"/>
      <c r="I123" s="70" t="str">
        <f>IF(LEN(RIGHT(INT(I122/1000000000000),3))&lt;3,CONCATENATE(0,RIGHT(INT(I122/1000000000000),3)),RIGHT(INT(I122/1000000000000),3))</f>
        <v>00</v>
      </c>
      <c r="J123" s="71" t="str">
        <f>IF(LEN(VALUE(I123))=3,CONCATENATE(VLOOKUP(VALUE(LEFT(I123,1)),I129:J138,2),"ratus "),"")</f>
        <v/>
      </c>
      <c r="K123" s="72" t="str">
        <f>IF(AND(VALUE(LEFT(RIGHT(I123,2),1))=1,VALUE(RIGHT(I123,1))&gt;0),CONCATENATE(VLOOKUP(VALUE(RIGHT(I123,1)),I130:J138,2),"belas "),IF(VALUE(LEFT(RIGHT(I123,2),1))=0,VLOOKUP(VALUE(RIGHT(I123,1)),I129:K138,3),CONCATENATE(VLOOKUP(VALUE(LEFT(RIGHT(I123,2),1)),I130:J138,2),"puluh ",VLOOKUP(VALUE(RIGHT(I123,1)),I129:K138,3))))</f>
        <v/>
      </c>
    </row>
    <row r="124" spans="1:11">
      <c r="A124" s="3"/>
      <c r="I124" s="70" t="str">
        <f>IF(LEN(RIGHT(INT(I122/1000000000),3))&lt;3,CONCATENATE(0,RIGHT(INT(I122/1000000000),3)),RIGHT(INT(I122/1000000000),3))</f>
        <v>00</v>
      </c>
      <c r="J124" s="71" t="str">
        <f>IF(LEN(VALUE(I124))=3,CONCATENATE(VLOOKUP(VALUE(LEFT(I124,1)),I129:J138,2),"ratus "),"")</f>
        <v/>
      </c>
      <c r="K124" s="73" t="str">
        <f>IF(AND(VALUE(LEFT(RIGHT(I124,2),1))=1,VALUE(RIGHT(I124,1))&gt;0),CONCATENATE(VLOOKUP(VALUE(RIGHT(I124,1)),I130:J138,2),"belas "),IF(VALUE(LEFT(RIGHT(I124,2),1))=0,VLOOKUP(VALUE(RIGHT(I124,1)),I129:K138,3),CONCATENATE(VLOOKUP(VALUE(LEFT(RIGHT(I124,2),1)),I130:J138,2),"puluh ",VLOOKUP(VALUE(RIGHT(I124,1)),I129:K138,3))))</f>
        <v/>
      </c>
    </row>
    <row r="125" spans="1:11">
      <c r="A125" s="3"/>
      <c r="I125" s="70" t="str">
        <f>IF(LEN(RIGHT(INT(I122/1000000),3))&lt;3,CONCATENATE(0,RIGHT(INT(I122/1000000),3)),RIGHT(INT(I122/1000000),3))</f>
        <v>00</v>
      </c>
      <c r="J125" s="71" t="str">
        <f>IF(LEN(VALUE(I125))=3,CONCATENATE(VLOOKUP(VALUE(LEFT(I125,1)),I129:J138,2),"ratus "),"")</f>
        <v/>
      </c>
      <c r="K125" s="73" t="str">
        <f>IF(AND(VALUE(LEFT(RIGHT(I125,2),1))=1,VALUE(RIGHT(I125,1))&gt;0),CONCATENATE(VLOOKUP(VALUE(RIGHT(I125,1)),I130:J138,2),"belas "),IF(VALUE(LEFT(RIGHT(I125,2),1))=0,VLOOKUP(VALUE(RIGHT(I125,1)),I129:K138,3),CONCATENATE(VLOOKUP(VALUE(LEFT(RIGHT(I125,2),1)),I130:J138,2),"puluh ",VLOOKUP(VALUE(RIGHT(I125,1)),I129:K138,3))))</f>
        <v/>
      </c>
    </row>
    <row r="126" spans="1:11">
      <c r="A126" s="3"/>
      <c r="I126" s="70" t="str">
        <f>IF(LEN(RIGHT(INT(I122/1000),3))&lt;3,CONCATENATE(0,RIGHT(INT(I122/1000),3)),RIGHT(INT(I122/1000),3))</f>
        <v>00</v>
      </c>
      <c r="J126" s="71" t="str">
        <f>IF(LEN(VALUE(I126))=3,CONCATENATE(VLOOKUP(VALUE(LEFT(I126,1)),I129:J138,2),"ratus "),"")</f>
        <v/>
      </c>
      <c r="K126" s="73" t="str">
        <f>IF(AND(VALUE(LEFT(RIGHT(I126,2),1))=1,VALUE(RIGHT(I126,1))&gt;0),CONCATENATE(VLOOKUP(VALUE(RIGHT(I126,1)),I130:J138,2),"belas "),IF(VALUE(LEFT(RIGHT(I126,2),1))=0,VLOOKUP(VALUE(RIGHT(I126,1)),I129:K138,3),CONCATENATE(VLOOKUP(VALUE(LEFT(RIGHT(I126,2),1)),I130:J138,2),"puluh ",VLOOKUP(VALUE(RIGHT(I126,1)),I129:K138,3))))</f>
        <v/>
      </c>
    </row>
    <row r="127" spans="1:11">
      <c r="A127" s="3"/>
      <c r="I127" s="70" t="str">
        <f>IF(LEN(RIGHT(INT(I122),3))&lt;3,CONCATENATE(0,RIGHT(INT(I122),3)),RIGHT(INT(I122),3))</f>
        <v>00</v>
      </c>
      <c r="J127" s="71" t="str">
        <f>IF(LEN(VALUE(I127))=3,CONCATENATE(VLOOKUP(VALUE(LEFT(I127,1)),I129:J138,2),"ratus "),"")</f>
        <v/>
      </c>
      <c r="K127" s="72" t="str">
        <f>IF(AND(VALUE(LEFT(RIGHT(I127,2),1))=1,VALUE(RIGHT(I127,1))&gt;0),CONCATENATE(VLOOKUP(VALUE(RIGHT(I127,1)),I130:J138,2),"belas "),IF(VALUE(LEFT(RIGHT(I127,2),1))=0,VLOOKUP(VALUE(RIGHT(I127,1)),I129:K138,3),CONCATENATE(VLOOKUP(VALUE(LEFT(RIGHT(I127,2),1)),I130:J138,2),"puluh ",VLOOKUP(VALUE(RIGHT(I127,1)),I129:K138,3))))</f>
        <v/>
      </c>
    </row>
    <row r="128" spans="1:11">
      <c r="A128" s="3"/>
      <c r="I128" s="70" t="str">
        <f>MID(ROUND((I122)-INT(I122),2),3,2)</f>
        <v/>
      </c>
      <c r="J128" s="74" t="str">
        <f>IF(LEN(I128)=0,"",IF(AND(LEN(I128)=2,VALUE(LEFT(I128,1))=0),CONCATENATE("nol ",VLOOKUP(VALUE(RIGHT(I128,1)),I129:K138,3)),IF(LEN(I128)=1,VLOOKUP(VALUE(I128),I129:K138,3),IF(AND(LEN(I128)=2,VALUE(LEFT(I128,1))=1),CONCATENATE(VLOOKUP(VALUE(RIGHT(I128,1)),I129:J138,2),"belas "),CONCATENATE(VLOOKUP(VALUE(LEFT(I128,1)),I130:J138,2),"puluh ",VLOOKUP(VALUE(RIGHT(I128,1)),I130:K138,3))))))</f>
        <v/>
      </c>
      <c r="K128" s="75"/>
    </row>
    <row r="129" spans="1:17">
      <c r="A129" s="3"/>
      <c r="I129" s="70">
        <v>0</v>
      </c>
      <c r="J129" s="76" t="s">
        <v>74</v>
      </c>
      <c r="K129" s="72" t="s">
        <v>74</v>
      </c>
    </row>
    <row r="130" spans="1:17">
      <c r="A130" s="3"/>
      <c r="I130" s="70">
        <v>1</v>
      </c>
      <c r="J130" s="71" t="s">
        <v>75</v>
      </c>
      <c r="K130" s="73" t="s">
        <v>76</v>
      </c>
    </row>
    <row r="131" spans="1:17">
      <c r="A131" s="3"/>
      <c r="I131" s="70">
        <v>2</v>
      </c>
      <c r="J131" s="71" t="s">
        <v>77</v>
      </c>
      <c r="K131" s="73" t="s">
        <v>77</v>
      </c>
    </row>
    <row r="132" spans="1:17">
      <c r="A132" s="3"/>
      <c r="I132" s="70">
        <v>3</v>
      </c>
      <c r="J132" s="71" t="s">
        <v>78</v>
      </c>
      <c r="K132" s="73" t="s">
        <v>78</v>
      </c>
    </row>
    <row r="133" spans="1:17">
      <c r="A133" s="3"/>
      <c r="I133" s="70">
        <v>4</v>
      </c>
      <c r="J133" s="71" t="s">
        <v>79</v>
      </c>
      <c r="K133" s="73" t="s">
        <v>79</v>
      </c>
    </row>
    <row r="134" spans="1:17">
      <c r="A134" s="3"/>
      <c r="I134" s="70">
        <v>5</v>
      </c>
      <c r="J134" s="71" t="s">
        <v>80</v>
      </c>
      <c r="K134" s="73" t="s">
        <v>80</v>
      </c>
    </row>
    <row r="135" spans="1:17">
      <c r="A135" s="3"/>
      <c r="I135" s="70">
        <v>6</v>
      </c>
      <c r="J135" s="71" t="s">
        <v>81</v>
      </c>
      <c r="K135" s="73" t="s">
        <v>81</v>
      </c>
    </row>
    <row r="136" spans="1:17">
      <c r="A136" s="3"/>
      <c r="I136" s="70">
        <v>7</v>
      </c>
      <c r="J136" s="71" t="s">
        <v>82</v>
      </c>
      <c r="K136" s="73" t="s">
        <v>82</v>
      </c>
    </row>
    <row r="137" spans="1:17">
      <c r="A137" s="3"/>
      <c r="I137" s="70">
        <v>8</v>
      </c>
      <c r="J137" s="71" t="s">
        <v>83</v>
      </c>
      <c r="K137" s="73" t="s">
        <v>83</v>
      </c>
    </row>
    <row r="138" spans="1:17" ht="13.5" thickBot="1">
      <c r="A138" s="3"/>
      <c r="I138" s="77">
        <v>9</v>
      </c>
      <c r="J138" s="78" t="s">
        <v>84</v>
      </c>
      <c r="K138" s="79" t="s">
        <v>84</v>
      </c>
    </row>
    <row r="139" spans="1:17" ht="13.5" thickTop="1">
      <c r="A139" s="3"/>
    </row>
    <row r="142" spans="1:17">
      <c r="A142" s="3"/>
      <c r="L142" s="80">
        <v>100000000</v>
      </c>
      <c r="M142" s="80"/>
      <c r="N142" s="80">
        <f>L142*O142/100</f>
        <v>240000</v>
      </c>
      <c r="O142" s="81">
        <v>0.24</v>
      </c>
      <c r="P142" s="81"/>
      <c r="Q142" s="81"/>
    </row>
    <row r="143" spans="1:17">
      <c r="A143" s="3"/>
      <c r="L143" s="80"/>
      <c r="M143" s="80"/>
      <c r="N143" s="80"/>
      <c r="O143" s="81"/>
      <c r="P143" s="81"/>
      <c r="Q143" s="81"/>
    </row>
    <row r="144" spans="1:17">
      <c r="A144" s="3"/>
      <c r="L144" s="80">
        <f>L142</f>
        <v>100000000</v>
      </c>
      <c r="M144" s="80">
        <v>500000000</v>
      </c>
      <c r="N144" s="80">
        <f>(M144-L144)*O144/100</f>
        <v>760000</v>
      </c>
      <c r="O144" s="81">
        <v>0.19</v>
      </c>
      <c r="P144" s="82">
        <f>N142</f>
        <v>240000</v>
      </c>
      <c r="Q144" s="82">
        <f>SUM(N144,P144)</f>
        <v>1000000</v>
      </c>
    </row>
    <row r="145" spans="1:17">
      <c r="A145" s="3"/>
      <c r="L145" s="80"/>
      <c r="M145" s="80"/>
      <c r="N145" s="80"/>
      <c r="O145" s="81"/>
      <c r="P145" s="81"/>
      <c r="Q145" s="81"/>
    </row>
    <row r="146" spans="1:17">
      <c r="A146" s="3"/>
      <c r="L146" s="80">
        <f>M144</f>
        <v>500000000</v>
      </c>
      <c r="M146" s="80">
        <v>1000000000</v>
      </c>
      <c r="N146" s="80">
        <f>(M146-L146)*O146/100</f>
        <v>750000</v>
      </c>
      <c r="O146" s="81">
        <v>0.15</v>
      </c>
      <c r="P146" s="82">
        <f>Q144</f>
        <v>1000000</v>
      </c>
      <c r="Q146" s="82">
        <f>SUM(N146,P146)</f>
        <v>1750000</v>
      </c>
    </row>
    <row r="147" spans="1:17">
      <c r="A147" s="3"/>
      <c r="L147" s="80"/>
      <c r="M147" s="80"/>
      <c r="N147" s="80"/>
      <c r="O147" s="81"/>
      <c r="P147" s="81"/>
      <c r="Q147" s="81"/>
    </row>
    <row r="148" spans="1:17">
      <c r="A148" s="3"/>
      <c r="L148" s="80">
        <f>M146</f>
        <v>1000000000</v>
      </c>
      <c r="M148" s="80">
        <v>5000000000</v>
      </c>
      <c r="N148" s="80">
        <f>(M148-L148)*O148/100</f>
        <v>4800000</v>
      </c>
      <c r="O148" s="81">
        <v>0.12</v>
      </c>
      <c r="P148" s="82">
        <f>Q146</f>
        <v>1750000</v>
      </c>
      <c r="Q148" s="82">
        <f>SUM(N148,P148)</f>
        <v>6550000</v>
      </c>
    </row>
    <row r="149" spans="1:17">
      <c r="A149" s="3"/>
      <c r="L149" s="80"/>
      <c r="M149" s="80"/>
      <c r="N149" s="80"/>
      <c r="O149" s="81"/>
      <c r="P149" s="81"/>
      <c r="Q149" s="81"/>
    </row>
    <row r="150" spans="1:17">
      <c r="A150" s="3"/>
      <c r="L150" s="80">
        <f>M148</f>
        <v>5000000000</v>
      </c>
      <c r="M150" s="80">
        <f>M152*M153</f>
        <v>31280115071.376003</v>
      </c>
      <c r="N150" s="80">
        <f>(M150-L150)*O150/100</f>
        <v>26280115.071376003</v>
      </c>
      <c r="O150" s="81">
        <v>0.1</v>
      </c>
      <c r="P150" s="82">
        <f>Q148</f>
        <v>6550000</v>
      </c>
      <c r="Q150" s="82">
        <f>SUM(N150,P150)</f>
        <v>32830115.071376003</v>
      </c>
    </row>
    <row r="151" spans="1:17">
      <c r="A151" s="3"/>
      <c r="L151" s="80"/>
      <c r="M151" s="80"/>
      <c r="N151" s="80"/>
      <c r="O151" s="81"/>
      <c r="P151" s="81"/>
      <c r="Q151" s="81"/>
    </row>
    <row r="152" spans="1:17">
      <c r="A152" s="3"/>
      <c r="L152" s="80"/>
      <c r="M152" s="83">
        <v>0.8</v>
      </c>
      <c r="N152" s="80"/>
      <c r="O152" s="81"/>
      <c r="P152" s="81"/>
      <c r="Q152" s="84">
        <v>32830115.071376003</v>
      </c>
    </row>
    <row r="153" spans="1:17" ht="14.5">
      <c r="A153" s="3"/>
      <c r="L153" s="85"/>
      <c r="M153" s="86">
        <v>39100143839.220001</v>
      </c>
      <c r="N153" s="85"/>
      <c r="O153" s="85"/>
      <c r="P153" s="85"/>
      <c r="Q153" s="85"/>
    </row>
    <row r="154" spans="1:17" ht="14">
      <c r="A154" s="3"/>
      <c r="L154" s="87"/>
      <c r="M154" s="87"/>
      <c r="N154" s="87"/>
      <c r="O154" s="87"/>
      <c r="P154" s="87"/>
      <c r="Q154" s="88">
        <f>[140]REKAP!H47</f>
        <v>0</v>
      </c>
    </row>
  </sheetData>
  <mergeCells count="11">
    <mergeCell ref="A11:B11"/>
    <mergeCell ref="C11:F11"/>
    <mergeCell ref="BJ12:BJ74"/>
    <mergeCell ref="I122:K122"/>
    <mergeCell ref="A2:BJ2"/>
    <mergeCell ref="A7:E7"/>
    <mergeCell ref="A8:B10"/>
    <mergeCell ref="C8:F10"/>
    <mergeCell ref="I8:BH8"/>
    <mergeCell ref="BI8:BI10"/>
    <mergeCell ref="BJ8:BJ10"/>
  </mergeCells>
  <pageMargins left="0.2" right="1.2" top="0.25" bottom="0.25" header="0.3" footer="0.3"/>
  <pageSetup paperSize="9" scale="45" orientation="landscape" horizontalDpi="360" verticalDpi="36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CBF1A-4836-4ECF-86EF-E1E1915B217F}">
  <sheetPr>
    <tabColor rgb="FFFFFF00"/>
  </sheetPr>
  <dimension ref="A2:O1302"/>
  <sheetViews>
    <sheetView zoomScale="70" zoomScaleNormal="70" workbookViewId="0">
      <selection activeCell="J60" sqref="J60"/>
    </sheetView>
  </sheetViews>
  <sheetFormatPr defaultRowHeight="12.5"/>
  <cols>
    <col min="1" max="2" width="8.796875" style="1142"/>
    <col min="3" max="3" width="78.5" style="1143" customWidth="1"/>
    <col min="4" max="4" width="11.3984375" style="1144" customWidth="1"/>
    <col min="5" max="5" width="10.5" style="1145" customWidth="1"/>
    <col min="6" max="6" width="21.296875" style="1145" customWidth="1"/>
    <col min="7" max="7" width="28.796875" style="1453" customWidth="1"/>
    <col min="8" max="8" width="8.796875" style="1141"/>
    <col min="9" max="10" width="19.8984375" style="1503" customWidth="1"/>
    <col min="11" max="11" width="10.19921875" style="1503" customWidth="1"/>
    <col min="12" max="12" width="10" style="1503" customWidth="1"/>
    <col min="13" max="13" width="11.8984375" style="1145" customWidth="1"/>
    <col min="14" max="14" width="19.3984375" style="1145" customWidth="1"/>
    <col min="15" max="15" width="18.59765625" style="1141" customWidth="1"/>
    <col min="16" max="16" width="14.19921875" style="1141" customWidth="1"/>
    <col min="17" max="16384" width="8.796875" style="1141"/>
  </cols>
  <sheetData>
    <row r="2" spans="1:15">
      <c r="A2" s="1141" t="s">
        <v>3126</v>
      </c>
      <c r="C2" s="1141" t="s">
        <v>3152</v>
      </c>
    </row>
    <row r="3" spans="1:15">
      <c r="A3" s="1141" t="s">
        <v>3127</v>
      </c>
      <c r="C3" s="1141" t="s">
        <v>3153</v>
      </c>
    </row>
    <row r="4" spans="1:15">
      <c r="A4" s="1141" t="s">
        <v>3128</v>
      </c>
      <c r="C4" s="1143" t="s">
        <v>3154</v>
      </c>
    </row>
    <row r="5" spans="1:15">
      <c r="A5" s="1141" t="s">
        <v>3129</v>
      </c>
      <c r="C5" s="1141" t="s">
        <v>3155</v>
      </c>
    </row>
    <row r="6" spans="1:15" ht="13" thickBot="1"/>
    <row r="7" spans="1:15" ht="27">
      <c r="A7" s="1563" t="s">
        <v>3156</v>
      </c>
      <c r="B7" s="1564"/>
      <c r="C7" s="1173" t="s">
        <v>3159</v>
      </c>
      <c r="D7" s="1173" t="s">
        <v>3160</v>
      </c>
      <c r="E7" s="1174" t="s">
        <v>3161</v>
      </c>
      <c r="F7" s="1175" t="s">
        <v>3162</v>
      </c>
      <c r="G7" s="1454" t="s">
        <v>3163</v>
      </c>
    </row>
    <row r="8" spans="1:15" ht="14" thickBot="1">
      <c r="A8" s="1569">
        <v>1</v>
      </c>
      <c r="B8" s="1570"/>
      <c r="C8" s="1176">
        <v>2</v>
      </c>
      <c r="D8" s="1176">
        <v>3</v>
      </c>
      <c r="E8" s="1177">
        <v>4</v>
      </c>
      <c r="F8" s="1178">
        <v>5</v>
      </c>
      <c r="G8" s="1455">
        <v>6</v>
      </c>
      <c r="J8" s="1504"/>
      <c r="K8" s="1504"/>
      <c r="L8" s="1504"/>
    </row>
    <row r="9" spans="1:15" ht="16" thickTop="1">
      <c r="A9" s="1567" t="s">
        <v>3130</v>
      </c>
      <c r="B9" s="1568"/>
      <c r="C9" s="1460" t="s">
        <v>5357</v>
      </c>
      <c r="D9" s="1446"/>
      <c r="E9" s="1171"/>
      <c r="F9" s="1172"/>
      <c r="G9" s="1456"/>
      <c r="N9" s="1345"/>
    </row>
    <row r="10" spans="1:15" ht="13">
      <c r="A10" s="1166"/>
      <c r="B10" s="1169"/>
      <c r="C10" s="1461" t="s">
        <v>5358</v>
      </c>
      <c r="D10" s="1150"/>
      <c r="E10" s="1151"/>
      <c r="F10" s="1152"/>
      <c r="G10" s="1457"/>
    </row>
    <row r="11" spans="1:15" ht="13.5">
      <c r="A11" s="1166"/>
      <c r="B11" s="1169"/>
      <c r="C11" s="1447" t="s">
        <v>4567</v>
      </c>
      <c r="D11" s="1154" t="s">
        <v>2327</v>
      </c>
      <c r="E11" s="1155">
        <v>120</v>
      </c>
      <c r="F11" s="1152">
        <f>'Hrg Sat'!$G$10</f>
        <v>62700</v>
      </c>
      <c r="G11" s="1457">
        <f>E11*F11</f>
        <v>7524000</v>
      </c>
      <c r="K11" s="1505"/>
      <c r="L11" s="1505"/>
      <c r="O11" s="1349"/>
    </row>
    <row r="12" spans="1:15" ht="13.5">
      <c r="A12" s="1166"/>
      <c r="B12" s="1169"/>
      <c r="C12" s="1447" t="s">
        <v>4568</v>
      </c>
      <c r="D12" s="1154" t="s">
        <v>4</v>
      </c>
      <c r="E12" s="1155">
        <v>1</v>
      </c>
      <c r="F12" s="1152">
        <v>1750000</v>
      </c>
      <c r="G12" s="1457">
        <f>E12*F12</f>
        <v>1750000</v>
      </c>
      <c r="K12" s="1505"/>
      <c r="L12" s="1505"/>
      <c r="O12" s="1349"/>
    </row>
    <row r="13" spans="1:15" ht="13.5">
      <c r="A13" s="1166"/>
      <c r="B13" s="1169"/>
      <c r="C13" s="1447" t="s">
        <v>4569</v>
      </c>
      <c r="D13" s="1154" t="s">
        <v>190</v>
      </c>
      <c r="E13" s="1155">
        <v>80</v>
      </c>
      <c r="F13" s="1152">
        <f>'Hrg Sat'!$G$13</f>
        <v>1587657</v>
      </c>
      <c r="G13" s="1457">
        <f t="shared" ref="G13:G15" si="0">E13*F13</f>
        <v>127012560</v>
      </c>
      <c r="K13" s="1505"/>
      <c r="L13" s="1505"/>
      <c r="O13" s="1349"/>
    </row>
    <row r="14" spans="1:15" ht="13.5">
      <c r="A14" s="1166"/>
      <c r="B14" s="1169"/>
      <c r="C14" s="1447" t="s">
        <v>4570</v>
      </c>
      <c r="D14" s="1154" t="s">
        <v>190</v>
      </c>
      <c r="E14" s="1155">
        <v>60</v>
      </c>
      <c r="F14" s="1152">
        <f>'Hrg Sat'!$G$13</f>
        <v>1587657</v>
      </c>
      <c r="G14" s="1457">
        <f t="shared" si="0"/>
        <v>95259420</v>
      </c>
      <c r="K14" s="1505"/>
      <c r="L14" s="1505"/>
      <c r="O14" s="1349"/>
    </row>
    <row r="15" spans="1:15" ht="13.5">
      <c r="A15" s="1166"/>
      <c r="B15" s="1169"/>
      <c r="C15" s="1447" t="s">
        <v>4571</v>
      </c>
      <c r="D15" s="1154" t="s">
        <v>2327</v>
      </c>
      <c r="E15" s="1155">
        <v>256.47000000000003</v>
      </c>
      <c r="F15" s="1152">
        <f>'Hrg Sat'!$G$9</f>
        <v>329518.33333333337</v>
      </c>
      <c r="G15" s="1457">
        <f t="shared" si="0"/>
        <v>84511566.950000018</v>
      </c>
      <c r="K15" s="1505"/>
      <c r="L15" s="1505"/>
      <c r="O15" s="1349"/>
    </row>
    <row r="16" spans="1:15" ht="13">
      <c r="A16" s="1565" t="s">
        <v>3131</v>
      </c>
      <c r="B16" s="1566"/>
      <c r="C16" s="1461" t="s">
        <v>5359</v>
      </c>
      <c r="D16" s="1150"/>
      <c r="E16" s="1151"/>
      <c r="F16" s="1152"/>
      <c r="G16" s="1457"/>
      <c r="K16" s="1505"/>
      <c r="L16" s="1505"/>
      <c r="O16" s="1349"/>
    </row>
    <row r="17" spans="1:15" ht="13">
      <c r="A17" s="1166"/>
      <c r="B17" s="1169"/>
      <c r="C17" s="1447" t="s">
        <v>4572</v>
      </c>
      <c r="D17" s="1150"/>
      <c r="E17" s="1151"/>
      <c r="F17" s="1152"/>
      <c r="G17" s="1457"/>
      <c r="K17" s="1505"/>
      <c r="L17" s="1505"/>
      <c r="O17" s="1349"/>
    </row>
    <row r="18" spans="1:15" ht="13.5">
      <c r="A18" s="1166"/>
      <c r="B18" s="1169"/>
      <c r="C18" s="1447" t="s">
        <v>4573</v>
      </c>
      <c r="D18" s="1154" t="s">
        <v>186</v>
      </c>
      <c r="E18" s="1155">
        <v>1</v>
      </c>
      <c r="F18" s="1152">
        <v>1450000</v>
      </c>
      <c r="G18" s="1457">
        <f t="shared" ref="G18:G20" si="1">E18*F18</f>
        <v>1450000</v>
      </c>
      <c r="K18" s="1505"/>
      <c r="L18" s="1505"/>
      <c r="O18" s="1349"/>
    </row>
    <row r="19" spans="1:15" ht="13.5">
      <c r="A19" s="1166"/>
      <c r="B19" s="1169"/>
      <c r="C19" s="1447" t="s">
        <v>4574</v>
      </c>
      <c r="D19" s="1154" t="s">
        <v>186</v>
      </c>
      <c r="E19" s="1155">
        <v>1</v>
      </c>
      <c r="F19" s="1152">
        <v>750000</v>
      </c>
      <c r="G19" s="1457">
        <f t="shared" si="1"/>
        <v>750000</v>
      </c>
      <c r="K19" s="1505"/>
      <c r="L19" s="1505"/>
      <c r="O19" s="1349"/>
    </row>
    <row r="20" spans="1:15" ht="13.5">
      <c r="A20" s="1166"/>
      <c r="B20" s="1169"/>
      <c r="C20" s="1447" t="s">
        <v>4575</v>
      </c>
      <c r="D20" s="1154" t="s">
        <v>186</v>
      </c>
      <c r="E20" s="1155">
        <v>1</v>
      </c>
      <c r="F20" s="1152">
        <v>750000</v>
      </c>
      <c r="G20" s="1457">
        <f t="shared" si="1"/>
        <v>750000</v>
      </c>
      <c r="K20" s="1505"/>
      <c r="L20" s="1505"/>
      <c r="O20" s="1349"/>
    </row>
    <row r="21" spans="1:15" ht="13.5">
      <c r="A21" s="1166"/>
      <c r="B21" s="1169"/>
      <c r="C21" s="1447" t="s">
        <v>4576</v>
      </c>
      <c r="D21" s="1150"/>
      <c r="E21" s="1155"/>
      <c r="F21" s="1152"/>
      <c r="G21" s="1457"/>
      <c r="K21" s="1505"/>
      <c r="L21" s="1505"/>
      <c r="O21" s="1349"/>
    </row>
    <row r="22" spans="1:15" ht="13.5">
      <c r="A22" s="1166"/>
      <c r="B22" s="1169"/>
      <c r="C22" s="1447" t="s">
        <v>4577</v>
      </c>
      <c r="D22" s="1154" t="s">
        <v>3801</v>
      </c>
      <c r="E22" s="1155">
        <v>100</v>
      </c>
      <c r="F22" s="1152">
        <v>7500</v>
      </c>
      <c r="G22" s="1457">
        <f t="shared" ref="G22:G24" si="2">E22*F22</f>
        <v>750000</v>
      </c>
      <c r="K22" s="1505"/>
      <c r="L22" s="1505"/>
      <c r="O22" s="1349"/>
    </row>
    <row r="23" spans="1:15" ht="13.5">
      <c r="A23" s="1166"/>
      <c r="B23" s="1169"/>
      <c r="C23" s="1447" t="s">
        <v>4578</v>
      </c>
      <c r="D23" s="1154" t="s">
        <v>3801</v>
      </c>
      <c r="E23" s="1155">
        <v>100</v>
      </c>
      <c r="F23" s="1152">
        <v>7500</v>
      </c>
      <c r="G23" s="1457">
        <f t="shared" si="2"/>
        <v>750000</v>
      </c>
      <c r="K23" s="1505"/>
      <c r="L23" s="1505"/>
      <c r="O23" s="1349"/>
    </row>
    <row r="24" spans="1:15" ht="13.5">
      <c r="A24" s="1166"/>
      <c r="B24" s="1169"/>
      <c r="C24" s="1447" t="s">
        <v>4579</v>
      </c>
      <c r="D24" s="1154" t="s">
        <v>3801</v>
      </c>
      <c r="E24" s="1155">
        <v>100</v>
      </c>
      <c r="F24" s="1152">
        <v>7500</v>
      </c>
      <c r="G24" s="1457">
        <f t="shared" si="2"/>
        <v>750000</v>
      </c>
      <c r="K24" s="1505"/>
      <c r="L24" s="1505"/>
      <c r="O24" s="1349"/>
    </row>
    <row r="25" spans="1:15" ht="13">
      <c r="A25" s="1166"/>
      <c r="B25" s="1169"/>
      <c r="C25" s="1447" t="s">
        <v>4580</v>
      </c>
      <c r="D25" s="1150"/>
      <c r="E25" s="1151"/>
      <c r="F25" s="1152"/>
      <c r="G25" s="1457"/>
      <c r="K25" s="1505"/>
      <c r="L25" s="1505"/>
      <c r="O25" s="1349"/>
    </row>
    <row r="26" spans="1:15" ht="13.5">
      <c r="A26" s="1166"/>
      <c r="B26" s="1169"/>
      <c r="C26" s="1447" t="s">
        <v>4581</v>
      </c>
      <c r="D26" s="1154" t="s">
        <v>3801</v>
      </c>
      <c r="E26" s="1155">
        <v>25</v>
      </c>
      <c r="F26" s="1152">
        <v>7500</v>
      </c>
      <c r="G26" s="1457">
        <f t="shared" ref="G26:G33" si="3">E26*F26</f>
        <v>187500</v>
      </c>
      <c r="K26" s="1505"/>
      <c r="L26" s="1505"/>
      <c r="O26" s="1349"/>
    </row>
    <row r="27" spans="1:15" ht="13.5">
      <c r="A27" s="1166"/>
      <c r="B27" s="1169"/>
      <c r="C27" s="1447" t="s">
        <v>4582</v>
      </c>
      <c r="D27" s="1154" t="s">
        <v>3801</v>
      </c>
      <c r="E27" s="1155">
        <v>25</v>
      </c>
      <c r="F27" s="1152">
        <v>7500</v>
      </c>
      <c r="G27" s="1457">
        <f t="shared" si="3"/>
        <v>187500</v>
      </c>
      <c r="K27" s="1505"/>
      <c r="L27" s="1505"/>
      <c r="O27" s="1349"/>
    </row>
    <row r="28" spans="1:15" ht="13.5">
      <c r="A28" s="1166"/>
      <c r="B28" s="1169"/>
      <c r="C28" s="1448" t="s">
        <v>4583</v>
      </c>
      <c r="D28" s="1154" t="s">
        <v>3801</v>
      </c>
      <c r="E28" s="1155">
        <v>25</v>
      </c>
      <c r="F28" s="1152">
        <v>7500</v>
      </c>
      <c r="G28" s="1457">
        <f t="shared" si="3"/>
        <v>187500</v>
      </c>
      <c r="K28" s="1505"/>
      <c r="L28" s="1505"/>
      <c r="O28" s="1349"/>
    </row>
    <row r="29" spans="1:15" ht="13.5">
      <c r="A29" s="1166"/>
      <c r="B29" s="1169"/>
      <c r="C29" s="1447" t="s">
        <v>4584</v>
      </c>
      <c r="D29" s="1154" t="s">
        <v>3801</v>
      </c>
      <c r="E29" s="1155">
        <v>25</v>
      </c>
      <c r="F29" s="1152">
        <v>7500</v>
      </c>
      <c r="G29" s="1457">
        <f t="shared" si="3"/>
        <v>187500</v>
      </c>
      <c r="K29" s="1505"/>
      <c r="L29" s="1505"/>
      <c r="O29" s="1349"/>
    </row>
    <row r="30" spans="1:15" ht="13.5">
      <c r="A30" s="1166"/>
      <c r="B30" s="1169"/>
      <c r="C30" s="1447" t="s">
        <v>4585</v>
      </c>
      <c r="D30" s="1154" t="s">
        <v>3801</v>
      </c>
      <c r="E30" s="1155">
        <v>50</v>
      </c>
      <c r="F30" s="1152">
        <v>7500</v>
      </c>
      <c r="G30" s="1457">
        <f t="shared" si="3"/>
        <v>375000</v>
      </c>
      <c r="K30" s="1505"/>
      <c r="L30" s="1505"/>
      <c r="O30" s="1349"/>
    </row>
    <row r="31" spans="1:15" ht="13.5">
      <c r="A31" s="1166"/>
      <c r="B31" s="1169"/>
      <c r="C31" s="1447" t="s">
        <v>4586</v>
      </c>
      <c r="D31" s="1154" t="s">
        <v>188</v>
      </c>
      <c r="E31" s="1155">
        <v>8</v>
      </c>
      <c r="F31" s="1152">
        <v>450000</v>
      </c>
      <c r="G31" s="1457">
        <f t="shared" si="3"/>
        <v>3600000</v>
      </c>
      <c r="K31" s="1505"/>
      <c r="L31" s="1505"/>
      <c r="O31" s="1349"/>
    </row>
    <row r="32" spans="1:15" ht="13.5">
      <c r="A32" s="1166"/>
      <c r="B32" s="1169"/>
      <c r="C32" s="1447" t="s">
        <v>4587</v>
      </c>
      <c r="D32" s="1154" t="s">
        <v>188</v>
      </c>
      <c r="E32" s="1155">
        <v>8</v>
      </c>
      <c r="F32" s="1152">
        <v>175000</v>
      </c>
      <c r="G32" s="1457">
        <f t="shared" si="3"/>
        <v>1400000</v>
      </c>
      <c r="K32" s="1505"/>
      <c r="L32" s="1505"/>
      <c r="O32" s="1349"/>
    </row>
    <row r="33" spans="1:15" ht="13.5">
      <c r="A33" s="1166"/>
      <c r="B33" s="1169"/>
      <c r="C33" s="1447" t="s">
        <v>4588</v>
      </c>
      <c r="D33" s="1154" t="s">
        <v>682</v>
      </c>
      <c r="E33" s="1155">
        <v>10</v>
      </c>
      <c r="F33" s="1152">
        <v>400000</v>
      </c>
      <c r="G33" s="1457">
        <f t="shared" si="3"/>
        <v>4000000</v>
      </c>
      <c r="K33" s="1505"/>
      <c r="L33" s="1505"/>
      <c r="O33" s="1349"/>
    </row>
    <row r="34" spans="1:15" ht="13">
      <c r="A34" s="1166"/>
      <c r="B34" s="1169"/>
      <c r="C34" s="1447" t="s">
        <v>4589</v>
      </c>
      <c r="D34" s="1150"/>
      <c r="E34" s="1151"/>
      <c r="F34" s="1152"/>
      <c r="G34" s="1457"/>
      <c r="K34" s="1505"/>
      <c r="L34" s="1505"/>
      <c r="O34" s="1349"/>
    </row>
    <row r="35" spans="1:15" ht="13">
      <c r="A35" s="1166"/>
      <c r="B35" s="1169"/>
      <c r="C35" s="1447" t="s">
        <v>4590</v>
      </c>
      <c r="D35" s="1150"/>
      <c r="E35" s="1151"/>
      <c r="F35" s="1152"/>
      <c r="G35" s="1457"/>
      <c r="K35" s="1505"/>
      <c r="L35" s="1505"/>
      <c r="O35" s="1349"/>
    </row>
    <row r="36" spans="1:15" ht="13.5">
      <c r="A36" s="1166"/>
      <c r="B36" s="1169"/>
      <c r="C36" s="1447" t="s">
        <v>4591</v>
      </c>
      <c r="D36" s="1154" t="s">
        <v>5</v>
      </c>
      <c r="E36" s="1155">
        <v>413.08</v>
      </c>
      <c r="F36" s="1152">
        <v>25000</v>
      </c>
      <c r="G36" s="1457">
        <f t="shared" ref="G36:G38" si="4">E36*F36</f>
        <v>10327000</v>
      </c>
      <c r="K36" s="1505"/>
      <c r="L36" s="1505"/>
      <c r="O36" s="1349"/>
    </row>
    <row r="37" spans="1:15" ht="13.5">
      <c r="A37" s="1166"/>
      <c r="B37" s="1169"/>
      <c r="C37" s="1447" t="s">
        <v>4592</v>
      </c>
      <c r="D37" s="1154" t="s">
        <v>4</v>
      </c>
      <c r="E37" s="1155">
        <v>95</v>
      </c>
      <c r="F37" s="1152">
        <v>240000</v>
      </c>
      <c r="G37" s="1457">
        <f t="shared" si="4"/>
        <v>22800000</v>
      </c>
      <c r="K37" s="1505"/>
      <c r="L37" s="1505"/>
      <c r="O37" s="1349"/>
    </row>
    <row r="38" spans="1:15" ht="13.5">
      <c r="A38" s="1166"/>
      <c r="B38" s="1169"/>
      <c r="C38" s="1447" t="s">
        <v>4593</v>
      </c>
      <c r="D38" s="1154" t="s">
        <v>3811</v>
      </c>
      <c r="E38" s="1155">
        <v>100</v>
      </c>
      <c r="F38" s="1152">
        <v>250000</v>
      </c>
      <c r="G38" s="1457">
        <f t="shared" si="4"/>
        <v>25000000</v>
      </c>
      <c r="K38" s="1505"/>
      <c r="L38" s="1505"/>
      <c r="O38" s="1349"/>
    </row>
    <row r="39" spans="1:15" ht="13">
      <c r="A39" s="1166"/>
      <c r="B39" s="1169"/>
      <c r="C39" s="1447" t="s">
        <v>4594</v>
      </c>
      <c r="D39" s="1150"/>
      <c r="E39" s="1151"/>
      <c r="F39" s="1152"/>
      <c r="G39" s="1457"/>
      <c r="K39" s="1505"/>
      <c r="L39" s="1505"/>
      <c r="O39" s="1349"/>
    </row>
    <row r="40" spans="1:15" ht="13.5">
      <c r="A40" s="1166"/>
      <c r="B40" s="1169"/>
      <c r="C40" s="1447" t="s">
        <v>4595</v>
      </c>
      <c r="D40" s="1154" t="s">
        <v>682</v>
      </c>
      <c r="E40" s="1155">
        <v>300</v>
      </c>
      <c r="F40" s="1152">
        <v>65000</v>
      </c>
      <c r="G40" s="1457">
        <f t="shared" ref="G40:G49" si="5">E40*F40</f>
        <v>19500000</v>
      </c>
      <c r="K40" s="1505"/>
      <c r="L40" s="1505"/>
      <c r="O40" s="1349"/>
    </row>
    <row r="41" spans="1:15" ht="13.5">
      <c r="A41" s="1166"/>
      <c r="B41" s="1169"/>
      <c r="C41" s="1447" t="s">
        <v>4596</v>
      </c>
      <c r="D41" s="1154" t="s">
        <v>682</v>
      </c>
      <c r="E41" s="1155">
        <v>250</v>
      </c>
      <c r="F41" s="1152">
        <v>90000</v>
      </c>
      <c r="G41" s="1457">
        <f t="shared" si="5"/>
        <v>22500000</v>
      </c>
      <c r="K41" s="1505"/>
      <c r="L41" s="1505"/>
      <c r="O41" s="1349"/>
    </row>
    <row r="42" spans="1:15" ht="13.5">
      <c r="A42" s="1166"/>
      <c r="B42" s="1169"/>
      <c r="C42" s="1447" t="s">
        <v>4597</v>
      </c>
      <c r="D42" s="1154" t="s">
        <v>1960</v>
      </c>
      <c r="E42" s="1155">
        <v>50</v>
      </c>
      <c r="F42" s="1152">
        <v>10000</v>
      </c>
      <c r="G42" s="1457">
        <f t="shared" si="5"/>
        <v>500000</v>
      </c>
      <c r="K42" s="1505"/>
      <c r="L42" s="1505"/>
      <c r="O42" s="1349"/>
    </row>
    <row r="43" spans="1:15" ht="13.5">
      <c r="A43" s="1166"/>
      <c r="B43" s="1169"/>
      <c r="C43" s="1447" t="s">
        <v>4598</v>
      </c>
      <c r="D43" s="1154" t="s">
        <v>682</v>
      </c>
      <c r="E43" s="1155">
        <v>200</v>
      </c>
      <c r="F43" s="1152">
        <v>7500</v>
      </c>
      <c r="G43" s="1457">
        <f t="shared" si="5"/>
        <v>1500000</v>
      </c>
      <c r="K43" s="1505"/>
      <c r="L43" s="1505"/>
      <c r="O43" s="1349"/>
    </row>
    <row r="44" spans="1:15" ht="13.5">
      <c r="A44" s="1166"/>
      <c r="B44" s="1169"/>
      <c r="C44" s="1449" t="s">
        <v>4599</v>
      </c>
      <c r="D44" s="1154" t="s">
        <v>1960</v>
      </c>
      <c r="E44" s="1155">
        <v>200</v>
      </c>
      <c r="F44" s="1152">
        <v>7500</v>
      </c>
      <c r="G44" s="1457">
        <f t="shared" si="5"/>
        <v>1500000</v>
      </c>
      <c r="K44" s="1505"/>
      <c r="L44" s="1505"/>
      <c r="O44" s="1349"/>
    </row>
    <row r="45" spans="1:15" ht="13.5">
      <c r="A45" s="1166"/>
      <c r="B45" s="1169"/>
      <c r="C45" s="1449" t="s">
        <v>4600</v>
      </c>
      <c r="D45" s="1154" t="s">
        <v>1960</v>
      </c>
      <c r="E45" s="1155">
        <v>300</v>
      </c>
      <c r="F45" s="1152">
        <v>130000</v>
      </c>
      <c r="G45" s="1457">
        <f t="shared" si="5"/>
        <v>39000000</v>
      </c>
      <c r="K45" s="1505"/>
      <c r="L45" s="1505"/>
      <c r="O45" s="1349"/>
    </row>
    <row r="46" spans="1:15" ht="13.5">
      <c r="A46" s="1166"/>
      <c r="B46" s="1169"/>
      <c r="C46" s="1449" t="s">
        <v>4601</v>
      </c>
      <c r="D46" s="1154" t="s">
        <v>682</v>
      </c>
      <c r="E46" s="1155">
        <v>100</v>
      </c>
      <c r="F46" s="1152">
        <v>1050000</v>
      </c>
      <c r="G46" s="1457">
        <f t="shared" si="5"/>
        <v>105000000</v>
      </c>
      <c r="K46" s="1505"/>
      <c r="L46" s="1505"/>
      <c r="O46" s="1349"/>
    </row>
    <row r="47" spans="1:15" ht="13.5">
      <c r="A47" s="1166"/>
      <c r="B47" s="1169"/>
      <c r="C47" s="1449" t="s">
        <v>4602</v>
      </c>
      <c r="D47" s="1154" t="s">
        <v>682</v>
      </c>
      <c r="E47" s="1155">
        <v>300</v>
      </c>
      <c r="F47" s="1152">
        <v>30000</v>
      </c>
      <c r="G47" s="1457">
        <f t="shared" si="5"/>
        <v>9000000</v>
      </c>
      <c r="K47" s="1505"/>
      <c r="L47" s="1505"/>
      <c r="O47" s="1349"/>
    </row>
    <row r="48" spans="1:15" ht="13.5">
      <c r="A48" s="1166"/>
      <c r="B48" s="1169"/>
      <c r="C48" s="1449" t="s">
        <v>4603</v>
      </c>
      <c r="D48" s="1154" t="s">
        <v>682</v>
      </c>
      <c r="E48" s="1155">
        <v>100</v>
      </c>
      <c r="F48" s="1152">
        <v>100000</v>
      </c>
      <c r="G48" s="1457">
        <f t="shared" si="5"/>
        <v>10000000</v>
      </c>
      <c r="K48" s="1505"/>
      <c r="L48" s="1505"/>
      <c r="O48" s="1349"/>
    </row>
    <row r="49" spans="1:15" ht="13.5">
      <c r="A49" s="1166"/>
      <c r="B49" s="1169"/>
      <c r="C49" s="1449" t="s">
        <v>4604</v>
      </c>
      <c r="D49" s="1154" t="s">
        <v>682</v>
      </c>
      <c r="E49" s="1155">
        <v>50</v>
      </c>
      <c r="F49" s="1152">
        <v>425000</v>
      </c>
      <c r="G49" s="1457">
        <f t="shared" si="5"/>
        <v>21250000</v>
      </c>
      <c r="K49" s="1505"/>
      <c r="L49" s="1505"/>
      <c r="O49" s="1349"/>
    </row>
    <row r="50" spans="1:15" ht="13">
      <c r="A50" s="1166"/>
      <c r="B50" s="1169"/>
      <c r="C50" s="1449" t="s">
        <v>4605</v>
      </c>
      <c r="D50" s="1150"/>
      <c r="E50" s="1151"/>
      <c r="F50" s="1152"/>
      <c r="G50" s="1457"/>
      <c r="J50" s="1511"/>
      <c r="K50" s="1505"/>
      <c r="L50" s="1505"/>
      <c r="O50" s="1349"/>
    </row>
    <row r="51" spans="1:15" ht="13.5">
      <c r="A51" s="1166"/>
      <c r="B51" s="1169"/>
      <c r="C51" s="1449" t="s">
        <v>4606</v>
      </c>
      <c r="D51" s="1154" t="s">
        <v>3822</v>
      </c>
      <c r="E51" s="1155">
        <v>1</v>
      </c>
      <c r="F51" s="1418">
        <v>239828841.97</v>
      </c>
      <c r="G51" s="1457">
        <f>E51*F51</f>
        <v>239828841.97</v>
      </c>
      <c r="K51" s="1505"/>
      <c r="L51" s="1505"/>
      <c r="O51" s="1349"/>
    </row>
    <row r="52" spans="1:15" ht="13.5">
      <c r="A52" s="1166"/>
      <c r="B52" s="1169"/>
      <c r="C52" s="1449" t="s">
        <v>4607</v>
      </c>
      <c r="D52" s="1154" t="s">
        <v>5356</v>
      </c>
      <c r="E52" s="1155">
        <v>4</v>
      </c>
      <c r="F52" s="1152">
        <v>1600000</v>
      </c>
      <c r="G52" s="1457">
        <f t="shared" ref="G52" si="6">E52*F52</f>
        <v>6400000</v>
      </c>
      <c r="K52" s="1505"/>
      <c r="L52" s="1505"/>
      <c r="O52" s="1349"/>
    </row>
    <row r="53" spans="1:15" ht="13">
      <c r="A53" s="1166"/>
      <c r="B53" s="1169"/>
      <c r="C53" s="1449" t="s">
        <v>4608</v>
      </c>
      <c r="D53" s="1150"/>
      <c r="E53" s="1151"/>
      <c r="F53" s="1152"/>
      <c r="G53" s="1457"/>
      <c r="K53" s="1505"/>
      <c r="L53" s="1505"/>
      <c r="O53" s="1349"/>
    </row>
    <row r="54" spans="1:15" ht="13.5">
      <c r="A54" s="1166"/>
      <c r="B54" s="1169"/>
      <c r="C54" s="1449" t="s">
        <v>4609</v>
      </c>
      <c r="D54" s="1154" t="s">
        <v>3826</v>
      </c>
      <c r="E54" s="1155">
        <v>12</v>
      </c>
      <c r="F54" s="1152">
        <v>2200000</v>
      </c>
      <c r="G54" s="1457">
        <f t="shared" ref="G54:G57" si="7">E54*F54</f>
        <v>26400000</v>
      </c>
      <c r="K54" s="1505"/>
      <c r="L54" s="1505"/>
      <c r="O54" s="1349"/>
    </row>
    <row r="55" spans="1:15" ht="13.5">
      <c r="A55" s="1166"/>
      <c r="B55" s="1169"/>
      <c r="C55" s="1449" t="s">
        <v>4610</v>
      </c>
      <c r="D55" s="1154" t="s">
        <v>3826</v>
      </c>
      <c r="E55" s="1155">
        <v>12</v>
      </c>
      <c r="F55" s="1152">
        <v>2200000</v>
      </c>
      <c r="G55" s="1457">
        <f t="shared" si="7"/>
        <v>26400000</v>
      </c>
      <c r="K55" s="1505"/>
      <c r="L55" s="1505"/>
      <c r="O55" s="1349"/>
    </row>
    <row r="56" spans="1:15" ht="13.5">
      <c r="A56" s="1166"/>
      <c r="B56" s="1169"/>
      <c r="C56" s="1449" t="s">
        <v>4611</v>
      </c>
      <c r="D56" s="1154" t="s">
        <v>3826</v>
      </c>
      <c r="E56" s="1155">
        <v>12</v>
      </c>
      <c r="F56" s="1152">
        <v>3000000</v>
      </c>
      <c r="G56" s="1457">
        <f t="shared" si="7"/>
        <v>36000000</v>
      </c>
      <c r="K56" s="1505"/>
      <c r="L56" s="1505"/>
      <c r="O56" s="1349"/>
    </row>
    <row r="57" spans="1:15" ht="13.5">
      <c r="A57" s="1166"/>
      <c r="B57" s="1169"/>
      <c r="C57" s="1449" t="s">
        <v>4612</v>
      </c>
      <c r="D57" s="1154" t="s">
        <v>3826</v>
      </c>
      <c r="E57" s="1155">
        <v>12</v>
      </c>
      <c r="F57" s="1152">
        <v>4000000</v>
      </c>
      <c r="G57" s="1457">
        <f t="shared" si="7"/>
        <v>48000000</v>
      </c>
      <c r="K57" s="1505"/>
      <c r="L57" s="1505"/>
      <c r="O57" s="1349"/>
    </row>
    <row r="58" spans="1:15" ht="13.5">
      <c r="A58" s="1166"/>
      <c r="B58" s="1169"/>
      <c r="C58" s="1449" t="s">
        <v>4613</v>
      </c>
      <c r="D58" s="1154" t="s">
        <v>3826</v>
      </c>
      <c r="E58" s="1155">
        <v>12</v>
      </c>
      <c r="F58" s="1152">
        <v>2200000</v>
      </c>
      <c r="G58" s="1457">
        <f>E58*F58</f>
        <v>26400000</v>
      </c>
      <c r="K58" s="1505"/>
      <c r="L58" s="1505"/>
      <c r="O58" s="1349"/>
    </row>
    <row r="59" spans="1:15" ht="13">
      <c r="A59" s="1166"/>
      <c r="B59" s="1169"/>
      <c r="C59" s="1449" t="s">
        <v>4614</v>
      </c>
      <c r="D59" s="1150"/>
      <c r="E59" s="1151"/>
      <c r="F59" s="1152"/>
      <c r="G59" s="1457"/>
      <c r="K59" s="1505"/>
      <c r="L59" s="1505"/>
      <c r="O59" s="1349"/>
    </row>
    <row r="60" spans="1:15" ht="13.5">
      <c r="A60" s="1166"/>
      <c r="B60" s="1169"/>
      <c r="C60" s="1449" t="s">
        <v>4615</v>
      </c>
      <c r="D60" s="1154" t="s">
        <v>186</v>
      </c>
      <c r="E60" s="1155">
        <v>1</v>
      </c>
      <c r="F60" s="1152">
        <v>7500000</v>
      </c>
      <c r="G60" s="1457">
        <f t="shared" ref="G60:G63" si="8">E60*F60</f>
        <v>7500000</v>
      </c>
      <c r="K60" s="1505"/>
      <c r="L60" s="1505"/>
      <c r="O60" s="1349"/>
    </row>
    <row r="61" spans="1:15" ht="13.5">
      <c r="A61" s="1166"/>
      <c r="B61" s="1169"/>
      <c r="C61" s="1449" t="s">
        <v>4616</v>
      </c>
      <c r="D61" s="1154" t="s">
        <v>186</v>
      </c>
      <c r="E61" s="1155">
        <v>1</v>
      </c>
      <c r="F61" s="1152">
        <v>4000000</v>
      </c>
      <c r="G61" s="1457">
        <f t="shared" si="8"/>
        <v>4000000</v>
      </c>
      <c r="K61" s="1505"/>
      <c r="L61" s="1505"/>
      <c r="O61" s="1349"/>
    </row>
    <row r="62" spans="1:15" ht="13.5">
      <c r="A62" s="1166"/>
      <c r="B62" s="1169"/>
      <c r="C62" s="1449" t="s">
        <v>4617</v>
      </c>
      <c r="D62" s="1154" t="s">
        <v>6</v>
      </c>
      <c r="E62" s="1155">
        <v>10</v>
      </c>
      <c r="F62" s="1152">
        <v>850000</v>
      </c>
      <c r="G62" s="1457">
        <f t="shared" si="8"/>
        <v>8500000</v>
      </c>
      <c r="K62" s="1505"/>
      <c r="L62" s="1505"/>
      <c r="O62" s="1349"/>
    </row>
    <row r="63" spans="1:15" ht="13.5">
      <c r="A63" s="1166"/>
      <c r="B63" s="1169"/>
      <c r="C63" s="1449" t="s">
        <v>4618</v>
      </c>
      <c r="D63" s="1154" t="s">
        <v>6</v>
      </c>
      <c r="E63" s="1155">
        <v>1</v>
      </c>
      <c r="F63" s="1152">
        <f>1350000*12</f>
        <v>16200000</v>
      </c>
      <c r="G63" s="1457">
        <f t="shared" si="8"/>
        <v>16200000</v>
      </c>
      <c r="K63" s="1505"/>
      <c r="L63" s="1505"/>
      <c r="O63" s="1349"/>
    </row>
    <row r="64" spans="1:15" ht="26">
      <c r="A64" s="1166"/>
      <c r="B64" s="1169"/>
      <c r="C64" s="1449" t="s">
        <v>4619</v>
      </c>
      <c r="D64" s="1150"/>
      <c r="E64" s="1151"/>
      <c r="F64" s="1152"/>
      <c r="G64" s="1457"/>
      <c r="K64" s="1505"/>
      <c r="L64" s="1505"/>
      <c r="O64" s="1349"/>
    </row>
    <row r="65" spans="1:15" ht="13.5">
      <c r="A65" s="1166"/>
      <c r="B65" s="1169"/>
      <c r="C65" s="1449" t="s">
        <v>4620</v>
      </c>
      <c r="D65" s="1154" t="s">
        <v>682</v>
      </c>
      <c r="E65" s="1155">
        <v>3</v>
      </c>
      <c r="F65" s="1152">
        <v>125000</v>
      </c>
      <c r="G65" s="1457">
        <f t="shared" ref="G65:G75" si="9">E65*F65</f>
        <v>375000</v>
      </c>
      <c r="K65" s="1505"/>
      <c r="L65" s="1505"/>
      <c r="O65" s="1349"/>
    </row>
    <row r="66" spans="1:15" ht="13.5">
      <c r="A66" s="1166"/>
      <c r="B66" s="1169"/>
      <c r="C66" s="1449" t="s">
        <v>4621</v>
      </c>
      <c r="D66" s="1154" t="s">
        <v>682</v>
      </c>
      <c r="E66" s="1155">
        <v>3</v>
      </c>
      <c r="F66" s="1152">
        <v>125000</v>
      </c>
      <c r="G66" s="1457">
        <f t="shared" si="9"/>
        <v>375000</v>
      </c>
      <c r="K66" s="1505"/>
      <c r="L66" s="1505"/>
      <c r="O66" s="1349"/>
    </row>
    <row r="67" spans="1:15" ht="13.5">
      <c r="A67" s="1166"/>
      <c r="B67" s="1169"/>
      <c r="C67" s="1449" t="s">
        <v>4622</v>
      </c>
      <c r="D67" s="1154" t="s">
        <v>682</v>
      </c>
      <c r="E67" s="1155">
        <v>3</v>
      </c>
      <c r="F67" s="1152">
        <v>125000</v>
      </c>
      <c r="G67" s="1457">
        <f t="shared" si="9"/>
        <v>375000</v>
      </c>
      <c r="K67" s="1505"/>
      <c r="L67" s="1505"/>
      <c r="O67" s="1349"/>
    </row>
    <row r="68" spans="1:15" ht="13.5">
      <c r="A68" s="1166"/>
      <c r="B68" s="1169"/>
      <c r="C68" s="1449" t="s">
        <v>4623</v>
      </c>
      <c r="D68" s="1154" t="s">
        <v>682</v>
      </c>
      <c r="E68" s="1155">
        <v>3</v>
      </c>
      <c r="F68" s="1152">
        <v>125000</v>
      </c>
      <c r="G68" s="1457">
        <f t="shared" si="9"/>
        <v>375000</v>
      </c>
      <c r="K68" s="1505"/>
      <c r="L68" s="1505"/>
      <c r="O68" s="1349"/>
    </row>
    <row r="69" spans="1:15" ht="13.5">
      <c r="A69" s="1166"/>
      <c r="B69" s="1169"/>
      <c r="C69" s="1449" t="s">
        <v>4624</v>
      </c>
      <c r="D69" s="1154" t="s">
        <v>682</v>
      </c>
      <c r="E69" s="1155">
        <v>3</v>
      </c>
      <c r="F69" s="1152">
        <v>125000</v>
      </c>
      <c r="G69" s="1457">
        <f t="shared" si="9"/>
        <v>375000</v>
      </c>
      <c r="K69" s="1505"/>
      <c r="L69" s="1505"/>
      <c r="O69" s="1349"/>
    </row>
    <row r="70" spans="1:15" ht="13.5">
      <c r="A70" s="1166"/>
      <c r="B70" s="1169"/>
      <c r="C70" s="1449" t="s">
        <v>4625</v>
      </c>
      <c r="D70" s="1154" t="s">
        <v>682</v>
      </c>
      <c r="E70" s="1155">
        <v>3</v>
      </c>
      <c r="F70" s="1152">
        <v>125000</v>
      </c>
      <c r="G70" s="1457">
        <f t="shared" si="9"/>
        <v>375000</v>
      </c>
      <c r="K70" s="1505"/>
      <c r="L70" s="1505"/>
      <c r="O70" s="1349"/>
    </row>
    <row r="71" spans="1:15" ht="13.5">
      <c r="A71" s="1166"/>
      <c r="B71" s="1169"/>
      <c r="C71" s="1449" t="s">
        <v>4626</v>
      </c>
      <c r="D71" s="1154" t="s">
        <v>682</v>
      </c>
      <c r="E71" s="1155">
        <v>9</v>
      </c>
      <c r="F71" s="1152">
        <v>55000</v>
      </c>
      <c r="G71" s="1457">
        <f t="shared" si="9"/>
        <v>495000</v>
      </c>
      <c r="K71" s="1505"/>
      <c r="L71" s="1505"/>
      <c r="O71" s="1349"/>
    </row>
    <row r="72" spans="1:15" ht="13.5">
      <c r="A72" s="1166"/>
      <c r="B72" s="1169"/>
      <c r="C72" s="1449" t="s">
        <v>4627</v>
      </c>
      <c r="D72" s="1154" t="s">
        <v>682</v>
      </c>
      <c r="E72" s="1155">
        <v>20</v>
      </c>
      <c r="F72" s="1152">
        <v>300000</v>
      </c>
      <c r="G72" s="1457">
        <f t="shared" si="9"/>
        <v>6000000</v>
      </c>
      <c r="K72" s="1505"/>
      <c r="L72" s="1505"/>
      <c r="O72" s="1349"/>
    </row>
    <row r="73" spans="1:15" ht="13.5">
      <c r="A73" s="1166"/>
      <c r="B73" s="1169"/>
      <c r="C73" s="1449" t="s">
        <v>4628</v>
      </c>
      <c r="D73" s="1154" t="s">
        <v>682</v>
      </c>
      <c r="E73" s="1155">
        <v>20</v>
      </c>
      <c r="F73" s="1152">
        <v>750000</v>
      </c>
      <c r="G73" s="1457">
        <f t="shared" si="9"/>
        <v>15000000</v>
      </c>
      <c r="K73" s="1505"/>
      <c r="L73" s="1505"/>
      <c r="O73" s="1349"/>
    </row>
    <row r="74" spans="1:15" ht="13.5">
      <c r="A74" s="1166"/>
      <c r="B74" s="1169"/>
      <c r="C74" s="1449" t="s">
        <v>4629</v>
      </c>
      <c r="D74" s="1154" t="s">
        <v>5</v>
      </c>
      <c r="E74" s="1155">
        <v>20</v>
      </c>
      <c r="F74" s="1152">
        <v>1000000</v>
      </c>
      <c r="G74" s="1457">
        <f t="shared" si="9"/>
        <v>20000000</v>
      </c>
      <c r="K74" s="1505"/>
      <c r="L74" s="1505"/>
      <c r="O74" s="1349"/>
    </row>
    <row r="75" spans="1:15" ht="13.5">
      <c r="A75" s="1166"/>
      <c r="B75" s="1169"/>
      <c r="C75" s="1449" t="s">
        <v>4630</v>
      </c>
      <c r="D75" s="1154" t="s">
        <v>682</v>
      </c>
      <c r="E75" s="1155">
        <v>20</v>
      </c>
      <c r="F75" s="1152">
        <v>1400000</v>
      </c>
      <c r="G75" s="1457">
        <f t="shared" si="9"/>
        <v>28000000</v>
      </c>
      <c r="K75" s="1505"/>
      <c r="L75" s="1505"/>
      <c r="O75" s="1349"/>
    </row>
    <row r="76" spans="1:15" ht="13">
      <c r="A76" s="1166"/>
      <c r="B76" s="1169"/>
      <c r="C76" s="1449" t="s">
        <v>4631</v>
      </c>
      <c r="D76" s="1150"/>
      <c r="E76" s="1151"/>
      <c r="F76" s="1152"/>
      <c r="G76" s="1457"/>
      <c r="K76" s="1505"/>
      <c r="L76" s="1505"/>
      <c r="O76" s="1349"/>
    </row>
    <row r="77" spans="1:15" ht="13.5">
      <c r="A77" s="1166"/>
      <c r="B77" s="1169"/>
      <c r="C77" s="1449" t="s">
        <v>4632</v>
      </c>
      <c r="D77" s="1154" t="s">
        <v>3843</v>
      </c>
      <c r="E77" s="1155">
        <v>12</v>
      </c>
      <c r="F77" s="1152">
        <v>2000000</v>
      </c>
      <c r="G77" s="1457">
        <f t="shared" ref="G77:G78" si="10">E77*F77</f>
        <v>24000000</v>
      </c>
      <c r="K77" s="1505"/>
      <c r="L77" s="1505"/>
      <c r="O77" s="1349"/>
    </row>
    <row r="78" spans="1:15" ht="13.5">
      <c r="A78" s="1166"/>
      <c r="B78" s="1169"/>
      <c r="C78" s="1449" t="s">
        <v>4633</v>
      </c>
      <c r="D78" s="1154" t="s">
        <v>3843</v>
      </c>
      <c r="E78" s="1155">
        <v>12</v>
      </c>
      <c r="F78" s="1152">
        <v>2000000</v>
      </c>
      <c r="G78" s="1457">
        <f t="shared" si="10"/>
        <v>24000000</v>
      </c>
      <c r="K78" s="1505"/>
      <c r="L78" s="1505"/>
      <c r="O78" s="1349"/>
    </row>
    <row r="79" spans="1:15" ht="26">
      <c r="A79" s="1166"/>
      <c r="B79" s="1169"/>
      <c r="C79" s="1449" t="s">
        <v>4634</v>
      </c>
      <c r="D79" s="1156"/>
      <c r="E79" s="1157"/>
      <c r="F79" s="1152"/>
      <c r="G79" s="1457"/>
      <c r="K79" s="1505"/>
      <c r="L79" s="1505"/>
      <c r="O79" s="1349"/>
    </row>
    <row r="80" spans="1:15" ht="13.5">
      <c r="A80" s="1166"/>
      <c r="B80" s="1169"/>
      <c r="C80" s="1449" t="s">
        <v>4635</v>
      </c>
      <c r="D80" s="1154" t="s">
        <v>682</v>
      </c>
      <c r="E80" s="1155">
        <v>4</v>
      </c>
      <c r="F80" s="1152">
        <v>1100000</v>
      </c>
      <c r="G80" s="1457">
        <f t="shared" ref="G80:G86" si="11">E80*F80</f>
        <v>4400000</v>
      </c>
      <c r="K80" s="1505"/>
      <c r="L80" s="1505"/>
      <c r="O80" s="1349"/>
    </row>
    <row r="81" spans="1:15" ht="13.5">
      <c r="A81" s="1166"/>
      <c r="B81" s="1169"/>
      <c r="C81" s="1449" t="s">
        <v>4636</v>
      </c>
      <c r="D81" s="1154" t="s">
        <v>682</v>
      </c>
      <c r="E81" s="1155">
        <v>1</v>
      </c>
      <c r="F81" s="1152">
        <v>180000</v>
      </c>
      <c r="G81" s="1457">
        <f t="shared" si="11"/>
        <v>180000</v>
      </c>
      <c r="K81" s="1505"/>
      <c r="L81" s="1505"/>
      <c r="O81" s="1349"/>
    </row>
    <row r="82" spans="1:15" ht="13.5">
      <c r="A82" s="1166"/>
      <c r="B82" s="1169"/>
      <c r="C82" s="1449" t="s">
        <v>4637</v>
      </c>
      <c r="D82" s="1154" t="s">
        <v>682</v>
      </c>
      <c r="E82" s="1155">
        <v>50</v>
      </c>
      <c r="F82" s="1152">
        <v>7500</v>
      </c>
      <c r="G82" s="1457">
        <f t="shared" si="11"/>
        <v>375000</v>
      </c>
      <c r="K82" s="1505"/>
      <c r="L82" s="1505"/>
      <c r="O82" s="1349"/>
    </row>
    <row r="83" spans="1:15" ht="13.5">
      <c r="A83" s="1166"/>
      <c r="B83" s="1169"/>
      <c r="C83" s="1449" t="s">
        <v>4638</v>
      </c>
      <c r="D83" s="1154" t="s">
        <v>682</v>
      </c>
      <c r="E83" s="1155">
        <v>3</v>
      </c>
      <c r="F83" s="1152">
        <v>750000</v>
      </c>
      <c r="G83" s="1457">
        <f t="shared" si="11"/>
        <v>2250000</v>
      </c>
      <c r="K83" s="1505"/>
      <c r="L83" s="1505"/>
      <c r="O83" s="1349"/>
    </row>
    <row r="84" spans="1:15" ht="26">
      <c r="A84" s="1166"/>
      <c r="B84" s="1169"/>
      <c r="C84" s="1449" t="s">
        <v>4639</v>
      </c>
      <c r="D84" s="1154" t="s">
        <v>3847</v>
      </c>
      <c r="E84" s="1155">
        <v>7</v>
      </c>
      <c r="F84" s="1152">
        <v>13500000</v>
      </c>
      <c r="G84" s="1457">
        <f t="shared" si="11"/>
        <v>94500000</v>
      </c>
      <c r="K84" s="1505"/>
      <c r="L84" s="1505"/>
      <c r="O84" s="1349"/>
    </row>
    <row r="85" spans="1:15" ht="13.5">
      <c r="A85" s="1166"/>
      <c r="B85" s="1169"/>
      <c r="C85" s="1449" t="s">
        <v>4640</v>
      </c>
      <c r="D85" s="1154" t="s">
        <v>3849</v>
      </c>
      <c r="E85" s="1155">
        <v>2</v>
      </c>
      <c r="F85" s="1152">
        <v>250000</v>
      </c>
      <c r="G85" s="1457">
        <f t="shared" si="11"/>
        <v>500000</v>
      </c>
      <c r="K85" s="1505"/>
      <c r="L85" s="1505"/>
      <c r="O85" s="1349"/>
    </row>
    <row r="86" spans="1:15" ht="13.5">
      <c r="A86" s="1166"/>
      <c r="B86" s="1169"/>
      <c r="C86" s="1449" t="s">
        <v>4641</v>
      </c>
      <c r="D86" s="1154" t="s">
        <v>4</v>
      </c>
      <c r="E86" s="1155">
        <v>5</v>
      </c>
      <c r="F86" s="1152">
        <v>2250000</v>
      </c>
      <c r="G86" s="1457">
        <f t="shared" si="11"/>
        <v>11250000</v>
      </c>
      <c r="K86" s="1505"/>
      <c r="L86" s="1505"/>
      <c r="O86" s="1349"/>
    </row>
    <row r="87" spans="1:15" ht="13">
      <c r="A87" s="1565" t="s">
        <v>3132</v>
      </c>
      <c r="B87" s="1566"/>
      <c r="C87" s="1462" t="s">
        <v>5360</v>
      </c>
      <c r="D87" s="1150"/>
      <c r="E87" s="1463"/>
      <c r="F87" s="1464"/>
      <c r="G87" s="1465"/>
      <c r="K87" s="1505"/>
      <c r="L87" s="1505"/>
      <c r="O87" s="1349"/>
    </row>
    <row r="88" spans="1:15" ht="13">
      <c r="A88" s="1167"/>
      <c r="B88" s="1350" t="s">
        <v>1911</v>
      </c>
      <c r="C88" s="1462" t="s">
        <v>5361</v>
      </c>
      <c r="D88" s="1150"/>
      <c r="E88" s="1463"/>
      <c r="F88" s="1464"/>
      <c r="G88" s="1465"/>
      <c r="K88" s="1505"/>
      <c r="L88" s="1505"/>
      <c r="O88" s="1349"/>
    </row>
    <row r="89" spans="1:15" ht="13">
      <c r="A89" s="1166"/>
      <c r="B89" s="1169"/>
      <c r="C89" s="1462" t="s">
        <v>5362</v>
      </c>
      <c r="D89" s="1150"/>
      <c r="E89" s="1151"/>
      <c r="F89" s="1152"/>
      <c r="G89" s="1457"/>
      <c r="K89" s="1505"/>
      <c r="L89" s="1505"/>
      <c r="O89" s="1349"/>
    </row>
    <row r="90" spans="1:15" ht="13">
      <c r="A90" s="1166"/>
      <c r="B90" s="1169"/>
      <c r="C90" s="1449" t="s">
        <v>4642</v>
      </c>
      <c r="D90" s="1150"/>
      <c r="E90" s="1151"/>
      <c r="F90" s="1152"/>
      <c r="G90" s="1457"/>
      <c r="K90" s="1505"/>
      <c r="L90" s="1505"/>
      <c r="O90" s="1349"/>
    </row>
    <row r="91" spans="1:15" ht="26">
      <c r="A91" s="1166"/>
      <c r="B91" s="1169"/>
      <c r="C91" s="1449" t="s">
        <v>4643</v>
      </c>
      <c r="D91" s="1154" t="s">
        <v>163</v>
      </c>
      <c r="E91" s="1155">
        <v>7658.11</v>
      </c>
      <c r="F91" s="1152">
        <f>'Hrg Sat'!$G$52</f>
        <v>29031</v>
      </c>
      <c r="G91" s="1457">
        <f t="shared" ref="G91:G102" si="12">E91*F91</f>
        <v>222322591.41</v>
      </c>
      <c r="K91" s="1505"/>
      <c r="L91" s="1505"/>
      <c r="O91" s="1349"/>
    </row>
    <row r="92" spans="1:15" ht="26">
      <c r="A92" s="1166"/>
      <c r="B92" s="1169"/>
      <c r="C92" s="1449" t="s">
        <v>4644</v>
      </c>
      <c r="D92" s="1154" t="s">
        <v>163</v>
      </c>
      <c r="E92" s="1155">
        <v>575.24</v>
      </c>
      <c r="F92" s="1152">
        <f>'Hrg Sat'!$G$52</f>
        <v>29031</v>
      </c>
      <c r="G92" s="1457">
        <f t="shared" si="12"/>
        <v>16699792.439999999</v>
      </c>
      <c r="K92" s="1505"/>
      <c r="L92" s="1505"/>
      <c r="O92" s="1349"/>
    </row>
    <row r="93" spans="1:15" ht="26">
      <c r="A93" s="1166"/>
      <c r="B93" s="1169"/>
      <c r="C93" s="1449" t="s">
        <v>4645</v>
      </c>
      <c r="D93" s="1154" t="s">
        <v>163</v>
      </c>
      <c r="E93" s="1155">
        <v>2988.79</v>
      </c>
      <c r="F93" s="1152">
        <f>'Hrg Sat'!$G$52</f>
        <v>29031</v>
      </c>
      <c r="G93" s="1457">
        <f t="shared" si="12"/>
        <v>86767562.489999995</v>
      </c>
      <c r="K93" s="1505"/>
      <c r="L93" s="1505"/>
      <c r="O93" s="1349"/>
    </row>
    <row r="94" spans="1:15" ht="13.5">
      <c r="A94" s="1166"/>
      <c r="B94" s="1169"/>
      <c r="C94" s="1449" t="s">
        <v>4646</v>
      </c>
      <c r="D94" s="1154" t="s">
        <v>163</v>
      </c>
      <c r="E94" s="1155">
        <v>440.38</v>
      </c>
      <c r="F94" s="1152">
        <f>'Hrg Sat'!$G$47</f>
        <v>14237</v>
      </c>
      <c r="G94" s="1457">
        <f t="shared" si="12"/>
        <v>6269690.0599999996</v>
      </c>
      <c r="K94" s="1505"/>
      <c r="L94" s="1505"/>
      <c r="O94" s="1349"/>
    </row>
    <row r="95" spans="1:15" ht="13.5">
      <c r="A95" s="1166"/>
      <c r="B95" s="1169"/>
      <c r="C95" s="1449" t="s">
        <v>4647</v>
      </c>
      <c r="D95" s="1154" t="s">
        <v>163</v>
      </c>
      <c r="E95" s="1155">
        <v>20.89</v>
      </c>
      <c r="F95" s="1152">
        <f>'Hrg Sat'!$G$52</f>
        <v>29031</v>
      </c>
      <c r="G95" s="1457">
        <f t="shared" si="12"/>
        <v>606457.59</v>
      </c>
      <c r="K95" s="1505"/>
      <c r="L95" s="1505"/>
      <c r="O95" s="1349"/>
    </row>
    <row r="96" spans="1:15" ht="13.5">
      <c r="A96" s="1166"/>
      <c r="B96" s="1169"/>
      <c r="C96" s="1449" t="s">
        <v>4648</v>
      </c>
      <c r="D96" s="1154" t="s">
        <v>163</v>
      </c>
      <c r="E96" s="1155">
        <v>942.59</v>
      </c>
      <c r="F96" s="1152">
        <f>'Hrg Sat'!$G$52</f>
        <v>29031</v>
      </c>
      <c r="G96" s="1457">
        <f t="shared" si="12"/>
        <v>27364330.289999999</v>
      </c>
      <c r="K96" s="1505"/>
      <c r="L96" s="1505"/>
      <c r="O96" s="1349"/>
    </row>
    <row r="97" spans="1:15" ht="13.5">
      <c r="A97" s="1166"/>
      <c r="B97" s="1169"/>
      <c r="C97" s="1449" t="s">
        <v>4649</v>
      </c>
      <c r="D97" s="1154" t="s">
        <v>163</v>
      </c>
      <c r="E97" s="1155">
        <v>314.2</v>
      </c>
      <c r="F97" s="1152">
        <f>'Hrg Sat'!$G$52</f>
        <v>29031</v>
      </c>
      <c r="G97" s="1457">
        <f t="shared" si="12"/>
        <v>9121540.1999999993</v>
      </c>
      <c r="K97" s="1505"/>
      <c r="L97" s="1505"/>
      <c r="O97" s="1349"/>
    </row>
    <row r="98" spans="1:15" ht="13.5">
      <c r="A98" s="1166"/>
      <c r="B98" s="1169"/>
      <c r="C98" s="1449" t="s">
        <v>4650</v>
      </c>
      <c r="D98" s="1154" t="s">
        <v>1077</v>
      </c>
      <c r="E98" s="1155">
        <v>48</v>
      </c>
      <c r="F98" s="1152">
        <f>Bahan!$C$808</f>
        <v>425000</v>
      </c>
      <c r="G98" s="1457">
        <f t="shared" si="12"/>
        <v>20400000</v>
      </c>
      <c r="K98" s="1505"/>
      <c r="L98" s="1505"/>
      <c r="O98" s="1349"/>
    </row>
    <row r="99" spans="1:15" ht="13.5">
      <c r="A99" s="1166"/>
      <c r="B99" s="1169"/>
      <c r="C99" s="1449" t="s">
        <v>4651</v>
      </c>
      <c r="D99" s="1154" t="s">
        <v>682</v>
      </c>
      <c r="E99" s="1155">
        <v>120</v>
      </c>
      <c r="F99" s="1152">
        <f>Bahan!$C$210</f>
        <v>13500</v>
      </c>
      <c r="G99" s="1457">
        <f t="shared" si="12"/>
        <v>1620000</v>
      </c>
      <c r="K99" s="1505"/>
      <c r="L99" s="1505"/>
      <c r="O99" s="1349"/>
    </row>
    <row r="100" spans="1:15" ht="13.5">
      <c r="A100" s="1166"/>
      <c r="B100" s="1169"/>
      <c r="C100" s="1449" t="s">
        <v>4652</v>
      </c>
      <c r="D100" s="1154" t="s">
        <v>682</v>
      </c>
      <c r="E100" s="1155">
        <v>108</v>
      </c>
      <c r="F100" s="1152">
        <f>Bahan!$C$211</f>
        <v>9500</v>
      </c>
      <c r="G100" s="1457">
        <f t="shared" si="12"/>
        <v>1026000</v>
      </c>
      <c r="K100" s="1505"/>
      <c r="L100" s="1505"/>
      <c r="O100" s="1349"/>
    </row>
    <row r="101" spans="1:15" ht="13.5">
      <c r="A101" s="1166"/>
      <c r="B101" s="1169"/>
      <c r="C101" s="1449" t="s">
        <v>4653</v>
      </c>
      <c r="D101" s="1154" t="s">
        <v>190</v>
      </c>
      <c r="E101" s="1155">
        <v>172.06</v>
      </c>
      <c r="F101" s="1152">
        <f>'Hrg Sat'!$G$101</f>
        <v>342773</v>
      </c>
      <c r="G101" s="1457">
        <f t="shared" si="12"/>
        <v>58977522.380000003</v>
      </c>
      <c r="K101" s="1505"/>
      <c r="L101" s="1505"/>
      <c r="O101" s="1349"/>
    </row>
    <row r="102" spans="1:15" ht="13.5">
      <c r="A102" s="1166"/>
      <c r="B102" s="1169"/>
      <c r="C102" s="1449" t="s">
        <v>4654</v>
      </c>
      <c r="D102" s="1154" t="s">
        <v>2327</v>
      </c>
      <c r="E102" s="1155">
        <v>70.94</v>
      </c>
      <c r="F102" s="1152">
        <f>'Hrg Sat'!$G$125</f>
        <v>185493</v>
      </c>
      <c r="G102" s="1457">
        <f t="shared" si="12"/>
        <v>13158873.42</v>
      </c>
      <c r="K102" s="1505"/>
      <c r="L102" s="1505"/>
      <c r="O102" s="1349"/>
    </row>
    <row r="103" spans="1:15" ht="13">
      <c r="A103" s="1166"/>
      <c r="B103" s="1169"/>
      <c r="C103" s="1462" t="s">
        <v>5363</v>
      </c>
      <c r="D103" s="1150"/>
      <c r="E103" s="1151"/>
      <c r="F103" s="1152"/>
      <c r="G103" s="1457"/>
      <c r="K103" s="1505"/>
      <c r="L103" s="1505"/>
      <c r="O103" s="1349"/>
    </row>
    <row r="104" spans="1:15" ht="13.5">
      <c r="A104" s="1166"/>
      <c r="B104" s="1169"/>
      <c r="C104" s="1449" t="s">
        <v>4655</v>
      </c>
      <c r="D104" s="1154" t="s">
        <v>1077</v>
      </c>
      <c r="E104" s="1155">
        <v>129</v>
      </c>
      <c r="F104" s="1152">
        <f>Bahan!$C$209</f>
        <v>10000</v>
      </c>
      <c r="G104" s="1457">
        <f t="shared" ref="G104:G107" si="13">E104*F104</f>
        <v>1290000</v>
      </c>
      <c r="K104" s="1505"/>
      <c r="L104" s="1505"/>
      <c r="O104" s="1349"/>
    </row>
    <row r="105" spans="1:15" ht="13.5">
      <c r="A105" s="1166"/>
      <c r="B105" s="1169"/>
      <c r="C105" s="1449" t="s">
        <v>4656</v>
      </c>
      <c r="D105" s="1154" t="s">
        <v>163</v>
      </c>
      <c r="E105" s="1155">
        <v>291.25</v>
      </c>
      <c r="F105" s="1152">
        <f>'Hrg Sat'!$G$52</f>
        <v>29031</v>
      </c>
      <c r="G105" s="1457">
        <f t="shared" si="13"/>
        <v>8455278.75</v>
      </c>
      <c r="K105" s="1505"/>
      <c r="L105" s="1505"/>
      <c r="O105" s="1349"/>
    </row>
    <row r="106" spans="1:15" ht="26">
      <c r="A106" s="1166"/>
      <c r="B106" s="1169"/>
      <c r="C106" s="1449" t="s">
        <v>4657</v>
      </c>
      <c r="D106" s="1154" t="s">
        <v>163</v>
      </c>
      <c r="E106" s="1155">
        <v>1165.72</v>
      </c>
      <c r="F106" s="1152">
        <f>'Hrg Sat'!$G$52</f>
        <v>29031</v>
      </c>
      <c r="G106" s="1457">
        <f t="shared" si="13"/>
        <v>33842017.32</v>
      </c>
      <c r="K106" s="1505"/>
      <c r="L106" s="1505"/>
      <c r="O106" s="1349"/>
    </row>
    <row r="107" spans="1:15" ht="26">
      <c r="A107" s="1166"/>
      <c r="B107" s="1169"/>
      <c r="C107" s="1449" t="s">
        <v>4658</v>
      </c>
      <c r="D107" s="1154" t="s">
        <v>163</v>
      </c>
      <c r="E107" s="1155">
        <v>534.75</v>
      </c>
      <c r="F107" s="1152">
        <f>'Hrg Sat'!$G$52</f>
        <v>29031</v>
      </c>
      <c r="G107" s="1457">
        <f t="shared" si="13"/>
        <v>15524327.25</v>
      </c>
      <c r="K107" s="1505"/>
      <c r="L107" s="1505"/>
      <c r="O107" s="1349"/>
    </row>
    <row r="108" spans="1:15" ht="13">
      <c r="A108" s="1166"/>
      <c r="B108" s="1169"/>
      <c r="C108" s="1462" t="s">
        <v>5364</v>
      </c>
      <c r="D108" s="1150"/>
      <c r="E108" s="1151"/>
      <c r="F108" s="1152"/>
      <c r="G108" s="1457"/>
      <c r="K108" s="1505"/>
      <c r="L108" s="1505"/>
      <c r="O108" s="1349"/>
    </row>
    <row r="109" spans="1:15" ht="13">
      <c r="A109" s="1166"/>
      <c r="B109" s="1169"/>
      <c r="C109" s="1462" t="s">
        <v>5365</v>
      </c>
      <c r="D109" s="1150"/>
      <c r="E109" s="1151"/>
      <c r="F109" s="1152"/>
      <c r="G109" s="1457"/>
      <c r="K109" s="1505"/>
      <c r="L109" s="1505"/>
      <c r="O109" s="1349"/>
    </row>
    <row r="110" spans="1:15" ht="13">
      <c r="A110" s="1166"/>
      <c r="B110" s="1169"/>
      <c r="C110" s="1449" t="s">
        <v>4659</v>
      </c>
      <c r="D110" s="1150"/>
      <c r="E110" s="1151"/>
      <c r="F110" s="1152"/>
      <c r="G110" s="1457"/>
      <c r="K110" s="1505"/>
      <c r="L110" s="1505"/>
      <c r="O110" s="1349"/>
    </row>
    <row r="111" spans="1:15" ht="26">
      <c r="A111" s="1166"/>
      <c r="B111" s="1169"/>
      <c r="C111" s="1449" t="s">
        <v>4660</v>
      </c>
      <c r="D111" s="1154" t="s">
        <v>163</v>
      </c>
      <c r="E111" s="1155">
        <v>770</v>
      </c>
      <c r="F111" s="1152">
        <f>'Hrg Sat'!$G$52</f>
        <v>29031</v>
      </c>
      <c r="G111" s="1457">
        <f t="shared" ref="G111:G114" si="14">E111*F111</f>
        <v>22353870</v>
      </c>
      <c r="K111" s="1505"/>
      <c r="L111" s="1505"/>
      <c r="O111" s="1349"/>
    </row>
    <row r="112" spans="1:15" ht="26">
      <c r="A112" s="1166"/>
      <c r="B112" s="1169"/>
      <c r="C112" s="1449" t="s">
        <v>4658</v>
      </c>
      <c r="D112" s="1154" t="s">
        <v>163</v>
      </c>
      <c r="E112" s="1155">
        <v>1153.1199999999999</v>
      </c>
      <c r="F112" s="1152">
        <f>'Hrg Sat'!$G$52</f>
        <v>29031</v>
      </c>
      <c r="G112" s="1457">
        <f t="shared" si="14"/>
        <v>33476226.719999995</v>
      </c>
      <c r="K112" s="1505"/>
      <c r="L112" s="1505"/>
      <c r="O112" s="1349"/>
    </row>
    <row r="113" spans="1:15" ht="13.5">
      <c r="A113" s="1166"/>
      <c r="B113" s="1169"/>
      <c r="C113" s="1449" t="s">
        <v>4661</v>
      </c>
      <c r="D113" s="1154" t="s">
        <v>190</v>
      </c>
      <c r="E113" s="1155">
        <v>49.01</v>
      </c>
      <c r="F113" s="1152">
        <f>'Hrg Sat'!$G$215</f>
        <v>1897500</v>
      </c>
      <c r="G113" s="1457">
        <f t="shared" si="14"/>
        <v>92996475</v>
      </c>
      <c r="K113" s="1505"/>
      <c r="L113" s="1505"/>
      <c r="O113" s="1349"/>
    </row>
    <row r="114" spans="1:15" ht="13.5">
      <c r="A114" s="1166"/>
      <c r="B114" s="1169"/>
      <c r="C114" s="1449" t="s">
        <v>4662</v>
      </c>
      <c r="D114" s="1154" t="s">
        <v>1077</v>
      </c>
      <c r="E114" s="1155">
        <v>200</v>
      </c>
      <c r="F114" s="1152">
        <f>Bahan!$C$103</f>
        <v>390000</v>
      </c>
      <c r="G114" s="1457">
        <f t="shared" si="14"/>
        <v>78000000</v>
      </c>
      <c r="K114" s="1505"/>
      <c r="L114" s="1505"/>
      <c r="O114" s="1349"/>
    </row>
    <row r="115" spans="1:15" ht="13">
      <c r="A115" s="1166"/>
      <c r="B115" s="1169"/>
      <c r="C115" s="1449" t="s">
        <v>4663</v>
      </c>
      <c r="D115" s="1150"/>
      <c r="E115" s="1151"/>
      <c r="F115" s="1152"/>
      <c r="G115" s="1457"/>
      <c r="K115" s="1505"/>
      <c r="L115" s="1505"/>
      <c r="O115" s="1349"/>
    </row>
    <row r="116" spans="1:15" ht="26">
      <c r="A116" s="1166"/>
      <c r="B116" s="1169"/>
      <c r="C116" s="1449" t="s">
        <v>4664</v>
      </c>
      <c r="D116" s="1154" t="s">
        <v>163</v>
      </c>
      <c r="E116" s="1155">
        <v>742.8</v>
      </c>
      <c r="F116" s="1152">
        <f>'Hrg Sat'!$G$52</f>
        <v>29031</v>
      </c>
      <c r="G116" s="1457">
        <f t="shared" ref="G116:G117" si="15">E116*F116</f>
        <v>21564226.799999997</v>
      </c>
      <c r="K116" s="1505"/>
      <c r="L116" s="1505"/>
      <c r="O116" s="1349"/>
    </row>
    <row r="117" spans="1:15" ht="26">
      <c r="A117" s="1166"/>
      <c r="B117" s="1169"/>
      <c r="C117" s="1449" t="s">
        <v>4664</v>
      </c>
      <c r="D117" s="1154" t="s">
        <v>163</v>
      </c>
      <c r="E117" s="1155">
        <v>379.61</v>
      </c>
      <c r="F117" s="1152">
        <f>'Hrg Sat'!$G$52</f>
        <v>29031</v>
      </c>
      <c r="G117" s="1457">
        <f t="shared" si="15"/>
        <v>11020457.91</v>
      </c>
      <c r="K117" s="1505"/>
      <c r="L117" s="1505"/>
      <c r="O117" s="1349"/>
    </row>
    <row r="118" spans="1:15" ht="13">
      <c r="A118" s="1166"/>
      <c r="B118" s="1169"/>
      <c r="C118" s="1449" t="s">
        <v>4665</v>
      </c>
      <c r="D118" s="1150"/>
      <c r="E118" s="1151"/>
      <c r="F118" s="1152"/>
      <c r="G118" s="1457"/>
      <c r="K118" s="1505"/>
      <c r="L118" s="1505"/>
      <c r="O118" s="1349"/>
    </row>
    <row r="119" spans="1:15" ht="26">
      <c r="A119" s="1166"/>
      <c r="B119" s="1169"/>
      <c r="C119" s="1449" t="s">
        <v>4660</v>
      </c>
      <c r="D119" s="1154" t="s">
        <v>163</v>
      </c>
      <c r="E119" s="1155">
        <v>653.70000000000005</v>
      </c>
      <c r="F119" s="1152">
        <f>'Hrg Sat'!$G$52</f>
        <v>29031</v>
      </c>
      <c r="G119" s="1457">
        <f t="shared" ref="G119:G123" si="16">E119*F119</f>
        <v>18977564.700000003</v>
      </c>
      <c r="K119" s="1505"/>
      <c r="L119" s="1505"/>
      <c r="O119" s="1349"/>
    </row>
    <row r="120" spans="1:15" ht="26">
      <c r="A120" s="1166"/>
      <c r="B120" s="1169"/>
      <c r="C120" s="1449" t="s">
        <v>4660</v>
      </c>
      <c r="D120" s="1154" t="s">
        <v>163</v>
      </c>
      <c r="E120" s="1155">
        <v>133.6</v>
      </c>
      <c r="F120" s="1152">
        <f>'Hrg Sat'!$G$52</f>
        <v>29031</v>
      </c>
      <c r="G120" s="1457">
        <f t="shared" si="16"/>
        <v>3878541.5999999996</v>
      </c>
      <c r="K120" s="1505"/>
      <c r="L120" s="1505"/>
      <c r="O120" s="1349"/>
    </row>
    <row r="121" spans="1:15" ht="26">
      <c r="A121" s="1166"/>
      <c r="B121" s="1169"/>
      <c r="C121" s="1449" t="s">
        <v>4658</v>
      </c>
      <c r="D121" s="1154" t="s">
        <v>163</v>
      </c>
      <c r="E121" s="1155">
        <v>617.80999999999995</v>
      </c>
      <c r="F121" s="1152">
        <f>'Hrg Sat'!$G$52</f>
        <v>29031</v>
      </c>
      <c r="G121" s="1457">
        <f t="shared" si="16"/>
        <v>17935642.109999999</v>
      </c>
      <c r="K121" s="1505"/>
      <c r="L121" s="1505"/>
      <c r="O121" s="1349"/>
    </row>
    <row r="122" spans="1:15" ht="13.5">
      <c r="A122" s="1166"/>
      <c r="B122" s="1169"/>
      <c r="C122" s="1449" t="s">
        <v>4661</v>
      </c>
      <c r="D122" s="1154" t="s">
        <v>190</v>
      </c>
      <c r="E122" s="1155">
        <v>49.01</v>
      </c>
      <c r="F122" s="1152">
        <f>'Hrg Sat'!$G$215</f>
        <v>1897500</v>
      </c>
      <c r="G122" s="1457">
        <f t="shared" si="16"/>
        <v>92996475</v>
      </c>
      <c r="K122" s="1505"/>
      <c r="L122" s="1505"/>
      <c r="O122" s="1349"/>
    </row>
    <row r="123" spans="1:15" ht="13.5">
      <c r="A123" s="1166"/>
      <c r="B123" s="1169"/>
      <c r="C123" s="1449" t="s">
        <v>4662</v>
      </c>
      <c r="D123" s="1154" t="s">
        <v>1077</v>
      </c>
      <c r="E123" s="1155">
        <v>48</v>
      </c>
      <c r="F123" s="1152">
        <f>Bahan!$C$103</f>
        <v>390000</v>
      </c>
      <c r="G123" s="1457">
        <f t="shared" si="16"/>
        <v>18720000</v>
      </c>
      <c r="K123" s="1505"/>
      <c r="L123" s="1505"/>
      <c r="O123" s="1349"/>
    </row>
    <row r="124" spans="1:15" ht="13">
      <c r="A124" s="1166"/>
      <c r="B124" s="1169"/>
      <c r="C124" s="1449" t="s">
        <v>4666</v>
      </c>
      <c r="D124" s="1150"/>
      <c r="E124" s="1151"/>
      <c r="F124" s="1152"/>
      <c r="G124" s="1457"/>
      <c r="K124" s="1505"/>
      <c r="L124" s="1505"/>
      <c r="O124" s="1349"/>
    </row>
    <row r="125" spans="1:15" ht="26">
      <c r="A125" s="1166"/>
      <c r="B125" s="1169"/>
      <c r="C125" s="1449" t="s">
        <v>4664</v>
      </c>
      <c r="D125" s="1154" t="s">
        <v>163</v>
      </c>
      <c r="E125" s="1155">
        <v>371.4</v>
      </c>
      <c r="F125" s="1152">
        <f>'Hrg Sat'!$G$52</f>
        <v>29031</v>
      </c>
      <c r="G125" s="1457">
        <f t="shared" ref="G125:G127" si="17">E125*F125</f>
        <v>10782113.399999999</v>
      </c>
      <c r="K125" s="1505"/>
      <c r="L125" s="1505"/>
      <c r="O125" s="1349"/>
    </row>
    <row r="126" spans="1:15" ht="26">
      <c r="A126" s="1166"/>
      <c r="B126" s="1169"/>
      <c r="C126" s="1449" t="s">
        <v>4667</v>
      </c>
      <c r="D126" s="1154" t="s">
        <v>163</v>
      </c>
      <c r="E126" s="1155">
        <v>189.81</v>
      </c>
      <c r="F126" s="1152">
        <f>'Hrg Sat'!$G$52</f>
        <v>29031</v>
      </c>
      <c r="G126" s="1457">
        <f t="shared" si="17"/>
        <v>5510374.1100000003</v>
      </c>
      <c r="K126" s="1505"/>
      <c r="L126" s="1505"/>
      <c r="O126" s="1349"/>
    </row>
    <row r="127" spans="1:15" ht="26">
      <c r="A127" s="1166"/>
      <c r="B127" s="1169"/>
      <c r="C127" s="1449" t="s">
        <v>4668</v>
      </c>
      <c r="D127" s="1154" t="s">
        <v>557</v>
      </c>
      <c r="E127" s="1155">
        <v>1</v>
      </c>
      <c r="F127" s="1152">
        <f>Bahan!$C$94*3.15</f>
        <v>240030000</v>
      </c>
      <c r="G127" s="1457">
        <f t="shared" si="17"/>
        <v>240030000</v>
      </c>
      <c r="K127" s="1505"/>
      <c r="L127" s="1505"/>
      <c r="O127" s="1349"/>
    </row>
    <row r="128" spans="1:15" ht="13">
      <c r="A128" s="1166"/>
      <c r="B128" s="1169"/>
      <c r="C128" s="1449" t="s">
        <v>4669</v>
      </c>
      <c r="D128" s="1150"/>
      <c r="E128" s="1151"/>
      <c r="F128" s="1152"/>
      <c r="G128" s="1457"/>
      <c r="K128" s="1505"/>
      <c r="L128" s="1505"/>
      <c r="O128" s="1349"/>
    </row>
    <row r="129" spans="1:15" ht="26">
      <c r="A129" s="1166"/>
      <c r="B129" s="1169"/>
      <c r="C129" s="1449" t="s">
        <v>4670</v>
      </c>
      <c r="D129" s="1154" t="s">
        <v>163</v>
      </c>
      <c r="E129" s="1155">
        <v>1620</v>
      </c>
      <c r="F129" s="1152">
        <f>'Hrg Sat'!$G$52</f>
        <v>29031</v>
      </c>
      <c r="G129" s="1457">
        <f t="shared" ref="G129:G134" si="18">E129*F129</f>
        <v>47030220</v>
      </c>
      <c r="K129" s="1505"/>
      <c r="L129" s="1505"/>
      <c r="O129" s="1349"/>
    </row>
    <row r="130" spans="1:15" ht="26">
      <c r="A130" s="1166"/>
      <c r="B130" s="1169"/>
      <c r="C130" s="1449" t="s">
        <v>4671</v>
      </c>
      <c r="D130" s="1154" t="s">
        <v>163</v>
      </c>
      <c r="E130" s="1155">
        <v>3485.08</v>
      </c>
      <c r="F130" s="1152">
        <f>'Hrg Sat'!$G$52</f>
        <v>29031</v>
      </c>
      <c r="G130" s="1457">
        <f t="shared" si="18"/>
        <v>101175357.48</v>
      </c>
      <c r="K130" s="1505"/>
      <c r="L130" s="1505"/>
      <c r="O130" s="1349"/>
    </row>
    <row r="131" spans="1:15" ht="26">
      <c r="A131" s="1166"/>
      <c r="B131" s="1169"/>
      <c r="C131" s="1449" t="s">
        <v>4672</v>
      </c>
      <c r="D131" s="1154" t="s">
        <v>163</v>
      </c>
      <c r="E131" s="1155">
        <v>204.68</v>
      </c>
      <c r="F131" s="1152">
        <f>'Hrg Sat'!$G$52</f>
        <v>29031</v>
      </c>
      <c r="G131" s="1457">
        <f t="shared" si="18"/>
        <v>5942065.0800000001</v>
      </c>
      <c r="K131" s="1505"/>
      <c r="L131" s="1505"/>
      <c r="O131" s="1349"/>
    </row>
    <row r="132" spans="1:15" ht="13.5">
      <c r="A132" s="1166"/>
      <c r="B132" s="1169"/>
      <c r="C132" s="1449" t="s">
        <v>4673</v>
      </c>
      <c r="D132" s="1154" t="s">
        <v>163</v>
      </c>
      <c r="E132" s="1155">
        <v>15.99</v>
      </c>
      <c r="F132" s="1152">
        <f>'Hrg Sat'!$G$52</f>
        <v>29031</v>
      </c>
      <c r="G132" s="1457">
        <f t="shared" si="18"/>
        <v>464205.69</v>
      </c>
      <c r="K132" s="1505"/>
      <c r="L132" s="1505"/>
      <c r="O132" s="1349"/>
    </row>
    <row r="133" spans="1:15" ht="13.5">
      <c r="A133" s="1166"/>
      <c r="B133" s="1169"/>
      <c r="C133" s="1449" t="s">
        <v>4650</v>
      </c>
      <c r="D133" s="1154" t="s">
        <v>1077</v>
      </c>
      <c r="E133" s="1155">
        <v>32</v>
      </c>
      <c r="F133" s="1152">
        <f>Bahan!$C$808</f>
        <v>425000</v>
      </c>
      <c r="G133" s="1457">
        <f t="shared" si="18"/>
        <v>13600000</v>
      </c>
      <c r="K133" s="1505"/>
      <c r="L133" s="1505"/>
      <c r="O133" s="1349"/>
    </row>
    <row r="134" spans="1:15" ht="13.5">
      <c r="A134" s="1166"/>
      <c r="B134" s="1169"/>
      <c r="C134" s="1449" t="s">
        <v>4674</v>
      </c>
      <c r="D134" s="1154" t="s">
        <v>190</v>
      </c>
      <c r="E134" s="1155">
        <v>48.92</v>
      </c>
      <c r="F134" s="1152">
        <f>'Hrg Sat'!$G$109</f>
        <v>1029270</v>
      </c>
      <c r="G134" s="1457">
        <f t="shared" si="18"/>
        <v>50351888.399999999</v>
      </c>
      <c r="K134" s="1505"/>
      <c r="L134" s="1505"/>
      <c r="O134" s="1349"/>
    </row>
    <row r="135" spans="1:15" ht="13">
      <c r="A135" s="1166"/>
      <c r="B135" s="1169"/>
      <c r="C135" s="1449" t="s">
        <v>4675</v>
      </c>
      <c r="D135" s="1150"/>
      <c r="E135" s="1151"/>
      <c r="F135" s="1152"/>
      <c r="G135" s="1457"/>
      <c r="K135" s="1505"/>
      <c r="L135" s="1505"/>
      <c r="O135" s="1349"/>
    </row>
    <row r="136" spans="1:15" ht="13">
      <c r="A136" s="1166"/>
      <c r="B136" s="1169"/>
      <c r="C136" s="1449" t="s">
        <v>4676</v>
      </c>
      <c r="D136" s="1150"/>
      <c r="E136" s="1151"/>
      <c r="F136" s="1152"/>
      <c r="G136" s="1457"/>
      <c r="K136" s="1505"/>
      <c r="L136" s="1505"/>
      <c r="O136" s="1349"/>
    </row>
    <row r="137" spans="1:15" ht="26">
      <c r="A137" s="1166"/>
      <c r="B137" s="1169"/>
      <c r="C137" s="1449" t="s">
        <v>4664</v>
      </c>
      <c r="D137" s="1154" t="s">
        <v>163</v>
      </c>
      <c r="E137" s="1155">
        <v>1810.8</v>
      </c>
      <c r="F137" s="1152">
        <f>'Hrg Sat'!$G$53</f>
        <v>46449.600000000006</v>
      </c>
      <c r="G137" s="1457">
        <f t="shared" ref="G137:G139" si="19">E137*F137</f>
        <v>84110935.680000007</v>
      </c>
      <c r="K137" s="1505"/>
      <c r="L137" s="1505"/>
      <c r="O137" s="1349"/>
    </row>
    <row r="138" spans="1:15" ht="26">
      <c r="A138" s="1166"/>
      <c r="B138" s="1169"/>
      <c r="C138" s="1449" t="s">
        <v>4664</v>
      </c>
      <c r="D138" s="1154" t="s">
        <v>163</v>
      </c>
      <c r="E138" s="1155">
        <v>840</v>
      </c>
      <c r="F138" s="1152">
        <f>'Hrg Sat'!$G$53</f>
        <v>46449.600000000006</v>
      </c>
      <c r="G138" s="1457">
        <f t="shared" si="19"/>
        <v>39017664.000000007</v>
      </c>
      <c r="K138" s="1505"/>
      <c r="L138" s="1505"/>
      <c r="O138" s="1349"/>
    </row>
    <row r="139" spans="1:15" ht="26">
      <c r="A139" s="1166"/>
      <c r="B139" s="1169"/>
      <c r="C139" s="1449" t="s">
        <v>4677</v>
      </c>
      <c r="D139" s="1154" t="s">
        <v>557</v>
      </c>
      <c r="E139" s="1155">
        <v>1</v>
      </c>
      <c r="F139" s="1152">
        <f>Bahan!$C$94*18</f>
        <v>1371600000</v>
      </c>
      <c r="G139" s="1457">
        <f t="shared" si="19"/>
        <v>1371600000</v>
      </c>
      <c r="K139" s="1505"/>
      <c r="L139" s="1505"/>
      <c r="O139" s="1349"/>
    </row>
    <row r="140" spans="1:15" ht="13">
      <c r="A140" s="1167"/>
      <c r="B140" s="1350" t="s">
        <v>1920</v>
      </c>
      <c r="C140" s="1462" t="s">
        <v>5366</v>
      </c>
      <c r="D140" s="1150"/>
      <c r="E140" s="1463"/>
      <c r="F140" s="1464"/>
      <c r="G140" s="1465"/>
      <c r="K140" s="1505"/>
      <c r="L140" s="1505"/>
      <c r="O140" s="1349"/>
    </row>
    <row r="141" spans="1:15" ht="13">
      <c r="A141" s="1166"/>
      <c r="B141" s="1466"/>
      <c r="C141" s="1462" t="s">
        <v>5367</v>
      </c>
      <c r="D141" s="1150"/>
      <c r="E141" s="1151"/>
      <c r="F141" s="1152"/>
      <c r="G141" s="1457"/>
      <c r="K141" s="1505"/>
      <c r="L141" s="1505"/>
      <c r="O141" s="1349"/>
    </row>
    <row r="142" spans="1:15" ht="13">
      <c r="A142" s="1166"/>
      <c r="B142" s="1169"/>
      <c r="C142" s="1449" t="s">
        <v>4678</v>
      </c>
      <c r="D142" s="1150"/>
      <c r="E142" s="1151"/>
      <c r="F142" s="1152"/>
      <c r="G142" s="1457"/>
      <c r="K142" s="1505"/>
      <c r="L142" s="1505"/>
      <c r="O142" s="1349"/>
    </row>
    <row r="143" spans="1:15" ht="26">
      <c r="A143" s="1166"/>
      <c r="B143" s="1169"/>
      <c r="C143" s="1449" t="s">
        <v>4679</v>
      </c>
      <c r="D143" s="1154" t="s">
        <v>2327</v>
      </c>
      <c r="E143" s="1155">
        <v>178.9</v>
      </c>
      <c r="F143" s="1152">
        <f>'Hrg Sat'!$G$194</f>
        <v>906250</v>
      </c>
      <c r="G143" s="1457">
        <f t="shared" ref="G143:G144" si="20">E143*F143</f>
        <v>162128125</v>
      </c>
      <c r="K143" s="1505"/>
      <c r="L143" s="1505"/>
      <c r="O143" s="1349"/>
    </row>
    <row r="144" spans="1:15" ht="26">
      <c r="A144" s="1166"/>
      <c r="B144" s="1169"/>
      <c r="C144" s="1449" t="s">
        <v>4680</v>
      </c>
      <c r="D144" s="1154" t="s">
        <v>2327</v>
      </c>
      <c r="E144" s="1155">
        <v>425.09</v>
      </c>
      <c r="F144" s="1152">
        <f>'Hrg Sat'!G195</f>
        <v>1132812.5</v>
      </c>
      <c r="G144" s="1457">
        <f t="shared" si="20"/>
        <v>481547265.625</v>
      </c>
      <c r="K144" s="1505"/>
      <c r="L144" s="1505"/>
      <c r="O144" s="1349"/>
    </row>
    <row r="145" spans="1:15" ht="13">
      <c r="A145" s="1166"/>
      <c r="B145" s="1169"/>
      <c r="C145" s="1462" t="s">
        <v>5368</v>
      </c>
      <c r="D145" s="1150"/>
      <c r="E145" s="1151"/>
      <c r="F145" s="1152"/>
      <c r="G145" s="1457"/>
      <c r="K145" s="1505"/>
      <c r="L145" s="1505"/>
      <c r="O145" s="1349"/>
    </row>
    <row r="146" spans="1:15" ht="13">
      <c r="A146" s="1166"/>
      <c r="B146" s="1169"/>
      <c r="C146" s="1449" t="s">
        <v>4681</v>
      </c>
      <c r="D146" s="1150"/>
      <c r="E146" s="1151"/>
      <c r="F146" s="1152"/>
      <c r="G146" s="1457"/>
      <c r="K146" s="1505"/>
      <c r="L146" s="1505"/>
      <c r="O146" s="1349"/>
    </row>
    <row r="147" spans="1:15" ht="13.5">
      <c r="A147" s="1166"/>
      <c r="B147" s="1169"/>
      <c r="C147" s="1449" t="s">
        <v>4682</v>
      </c>
      <c r="D147" s="1154" t="s">
        <v>190</v>
      </c>
      <c r="E147" s="1155">
        <v>65.680000000000007</v>
      </c>
      <c r="F147" s="1152">
        <f>'Hrg Sat'!$G$87</f>
        <v>548487</v>
      </c>
      <c r="G147" s="1457">
        <f t="shared" ref="G147:G148" si="21">E147*F147</f>
        <v>36024626.160000004</v>
      </c>
      <c r="K147" s="1505"/>
      <c r="L147" s="1505"/>
      <c r="O147" s="1349"/>
    </row>
    <row r="148" spans="1:15" ht="13.5">
      <c r="A148" s="1166"/>
      <c r="B148" s="1169"/>
      <c r="C148" s="1449" t="s">
        <v>4683</v>
      </c>
      <c r="D148" s="1154" t="s">
        <v>190</v>
      </c>
      <c r="E148" s="1155">
        <v>65.680000000000007</v>
      </c>
      <c r="F148" s="1152">
        <f>'Hrg Sat'!$G$34</f>
        <v>119542</v>
      </c>
      <c r="G148" s="1457">
        <f t="shared" si="21"/>
        <v>7851518.5600000005</v>
      </c>
      <c r="K148" s="1505"/>
      <c r="L148" s="1505"/>
      <c r="O148" s="1349"/>
    </row>
    <row r="149" spans="1:15" ht="13">
      <c r="A149" s="1166"/>
      <c r="B149" s="1169"/>
      <c r="C149" s="1449" t="s">
        <v>4684</v>
      </c>
      <c r="D149" s="1150"/>
      <c r="E149" s="1151"/>
      <c r="F149" s="1152"/>
      <c r="G149" s="1457"/>
      <c r="K149" s="1505"/>
      <c r="L149" s="1505"/>
      <c r="O149" s="1349"/>
    </row>
    <row r="150" spans="1:15" ht="13.5">
      <c r="A150" s="1166"/>
      <c r="B150" s="1169"/>
      <c r="C150" s="1449" t="s">
        <v>4682</v>
      </c>
      <c r="D150" s="1154" t="s">
        <v>190</v>
      </c>
      <c r="E150" s="1155">
        <v>30.16</v>
      </c>
      <c r="F150" s="1152">
        <f>'Hrg Sat'!$G$87</f>
        <v>548487</v>
      </c>
      <c r="G150" s="1457">
        <f t="shared" ref="G150:G151" si="22">E150*F150</f>
        <v>16542367.92</v>
      </c>
      <c r="K150" s="1505"/>
      <c r="L150" s="1505"/>
      <c r="O150" s="1349"/>
    </row>
    <row r="151" spans="1:15" ht="13.5">
      <c r="A151" s="1166"/>
      <c r="B151" s="1169"/>
      <c r="C151" s="1449" t="s">
        <v>4683</v>
      </c>
      <c r="D151" s="1154" t="s">
        <v>190</v>
      </c>
      <c r="E151" s="1155">
        <v>30.16</v>
      </c>
      <c r="F151" s="1152">
        <f>'Hrg Sat'!$G$34</f>
        <v>119542</v>
      </c>
      <c r="G151" s="1457">
        <f t="shared" si="22"/>
        <v>3605386.72</v>
      </c>
      <c r="K151" s="1505"/>
      <c r="L151" s="1505"/>
      <c r="O151" s="1349"/>
    </row>
    <row r="152" spans="1:15" ht="13">
      <c r="A152" s="1166"/>
      <c r="B152" s="1169"/>
      <c r="C152" s="1449" t="s">
        <v>4685</v>
      </c>
      <c r="D152" s="1150"/>
      <c r="E152" s="1151"/>
      <c r="F152" s="1152"/>
      <c r="G152" s="1457"/>
      <c r="K152" s="1505"/>
      <c r="L152" s="1505"/>
      <c r="O152" s="1349"/>
    </row>
    <row r="153" spans="1:15" ht="13.5">
      <c r="A153" s="1166"/>
      <c r="B153" s="1169"/>
      <c r="C153" s="1449" t="s">
        <v>4682</v>
      </c>
      <c r="D153" s="1154" t="s">
        <v>190</v>
      </c>
      <c r="E153" s="1155">
        <v>63.41</v>
      </c>
      <c r="F153" s="1152">
        <f>'Hrg Sat'!$G$87</f>
        <v>548487</v>
      </c>
      <c r="G153" s="1457">
        <f t="shared" ref="G153:G154" si="23">E153*F153</f>
        <v>34779560.670000002</v>
      </c>
      <c r="K153" s="1505"/>
      <c r="L153" s="1505"/>
      <c r="O153" s="1349"/>
    </row>
    <row r="154" spans="1:15" ht="13.5">
      <c r="A154" s="1166"/>
      <c r="B154" s="1169"/>
      <c r="C154" s="1449" t="s">
        <v>4683</v>
      </c>
      <c r="D154" s="1154" t="s">
        <v>190</v>
      </c>
      <c r="E154" s="1155">
        <v>63.41</v>
      </c>
      <c r="F154" s="1152">
        <f>'Hrg Sat'!$G$34</f>
        <v>119542</v>
      </c>
      <c r="G154" s="1457">
        <f t="shared" si="23"/>
        <v>7580158.2199999997</v>
      </c>
      <c r="K154" s="1505"/>
      <c r="L154" s="1505"/>
      <c r="O154" s="1349"/>
    </row>
    <row r="155" spans="1:15" ht="13">
      <c r="A155" s="1166"/>
      <c r="B155" s="1169"/>
      <c r="C155" s="1449" t="s">
        <v>4686</v>
      </c>
      <c r="D155" s="1150"/>
      <c r="E155" s="1151"/>
      <c r="F155" s="1152"/>
      <c r="G155" s="1457"/>
      <c r="K155" s="1505"/>
      <c r="L155" s="1505"/>
      <c r="O155" s="1349"/>
    </row>
    <row r="156" spans="1:15" ht="13.5">
      <c r="A156" s="1166"/>
      <c r="B156" s="1169"/>
      <c r="C156" s="1449" t="s">
        <v>4687</v>
      </c>
      <c r="D156" s="1154" t="s">
        <v>190</v>
      </c>
      <c r="E156" s="1155">
        <v>382.84</v>
      </c>
      <c r="F156" s="1152">
        <f>'Hrg Sat'!$G$203</f>
        <v>601859</v>
      </c>
      <c r="G156" s="1457">
        <f t="shared" ref="G156:G160" si="24">E156*F156</f>
        <v>230415699.55999997</v>
      </c>
      <c r="K156" s="1505"/>
      <c r="L156" s="1505"/>
      <c r="O156" s="1349"/>
    </row>
    <row r="157" spans="1:15" ht="13.5">
      <c r="A157" s="1166"/>
      <c r="B157" s="1169"/>
      <c r="C157" s="1449" t="s">
        <v>4688</v>
      </c>
      <c r="D157" s="1154" t="s">
        <v>190</v>
      </c>
      <c r="E157" s="1155">
        <v>576.35</v>
      </c>
      <c r="F157" s="1152">
        <f>Bahan!$C$72</f>
        <v>1444000</v>
      </c>
      <c r="G157" s="1457">
        <f t="shared" si="24"/>
        <v>832249400</v>
      </c>
      <c r="K157" s="1505"/>
      <c r="L157" s="1505"/>
      <c r="O157" s="1349"/>
    </row>
    <row r="158" spans="1:15" ht="13.5">
      <c r="A158" s="1166"/>
      <c r="B158" s="1439"/>
      <c r="C158" s="1467" t="s">
        <v>5370</v>
      </c>
      <c r="D158" s="1440"/>
      <c r="E158" s="1441"/>
      <c r="F158" s="1158"/>
      <c r="G158" s="1458"/>
      <c r="K158" s="1505"/>
      <c r="L158" s="1505"/>
      <c r="O158" s="1349"/>
    </row>
    <row r="159" spans="1:15" ht="13.5">
      <c r="A159" s="1166"/>
      <c r="B159" s="1439"/>
      <c r="C159" s="1450" t="s">
        <v>4687</v>
      </c>
      <c r="D159" s="1440" t="s">
        <v>190</v>
      </c>
      <c r="E159" s="1441">
        <v>1500</v>
      </c>
      <c r="F159" s="1158">
        <f>'Hrg Sat'!$G$187</f>
        <v>630096</v>
      </c>
      <c r="G159" s="1458">
        <f t="shared" si="24"/>
        <v>945144000</v>
      </c>
      <c r="K159" s="1505"/>
      <c r="L159" s="1505"/>
      <c r="N159" s="1145">
        <f>G159</f>
        <v>945144000</v>
      </c>
      <c r="O159" s="1349"/>
    </row>
    <row r="160" spans="1:15" ht="13.5">
      <c r="A160" s="1166"/>
      <c r="B160" s="1439"/>
      <c r="C160" s="1450" t="s">
        <v>4689</v>
      </c>
      <c r="D160" s="1440" t="s">
        <v>163</v>
      </c>
      <c r="E160" s="1441">
        <v>3279.36</v>
      </c>
      <c r="F160" s="1158">
        <f>'Hrg Sat'!$G$52</f>
        <v>29031</v>
      </c>
      <c r="G160" s="1458">
        <f t="shared" si="24"/>
        <v>95203100.159999996</v>
      </c>
      <c r="K160" s="1505"/>
      <c r="L160" s="1505"/>
      <c r="N160" s="1145">
        <f>G160</f>
        <v>95203100.159999996</v>
      </c>
      <c r="O160" s="1349"/>
    </row>
    <row r="161" spans="1:15" ht="13">
      <c r="A161" s="1166"/>
      <c r="B161" s="1169"/>
      <c r="C161" s="1462" t="s">
        <v>5369</v>
      </c>
      <c r="D161" s="1150"/>
      <c r="E161" s="1151"/>
      <c r="F161" s="1152"/>
      <c r="G161" s="1457"/>
      <c r="K161" s="1505"/>
      <c r="L161" s="1505"/>
      <c r="O161" s="1349"/>
    </row>
    <row r="162" spans="1:15" ht="13.5">
      <c r="A162" s="1166"/>
      <c r="B162" s="1169"/>
      <c r="C162" s="1449" t="s">
        <v>4690</v>
      </c>
      <c r="D162" s="1154" t="s">
        <v>190</v>
      </c>
      <c r="E162" s="1155">
        <v>1257.32</v>
      </c>
      <c r="F162" s="1152">
        <f>'Hrg Sat'!$G$205</f>
        <v>996338</v>
      </c>
      <c r="G162" s="1457">
        <f t="shared" ref="G162:G164" si="25">E162*F162</f>
        <v>1252715694.1599998</v>
      </c>
      <c r="K162" s="1505"/>
      <c r="L162" s="1505"/>
      <c r="O162" s="1349"/>
    </row>
    <row r="163" spans="1:15" ht="13.5">
      <c r="A163" s="1166"/>
      <c r="B163" s="1169"/>
      <c r="C163" s="1449" t="s">
        <v>4691</v>
      </c>
      <c r="D163" s="1154" t="s">
        <v>4</v>
      </c>
      <c r="E163" s="1155">
        <v>31</v>
      </c>
      <c r="F163" s="1152">
        <f>'Hrg Sat'!$G$222</f>
        <v>4445557.5999999996</v>
      </c>
      <c r="G163" s="1457">
        <f t="shared" si="25"/>
        <v>137812285.59999999</v>
      </c>
      <c r="K163" s="1505"/>
      <c r="L163" s="1505"/>
      <c r="O163" s="1349"/>
    </row>
    <row r="164" spans="1:15" ht="13.5">
      <c r="A164" s="1166"/>
      <c r="B164" s="1169"/>
      <c r="C164" s="1449" t="s">
        <v>4692</v>
      </c>
      <c r="D164" s="1154" t="s">
        <v>4</v>
      </c>
      <c r="E164" s="1155">
        <v>1</v>
      </c>
      <c r="F164" s="1152">
        <f>'Hrg Sat'!$G$223</f>
        <v>2385919.1449999996</v>
      </c>
      <c r="G164" s="1457">
        <f t="shared" si="25"/>
        <v>2385919.1449999996</v>
      </c>
      <c r="K164" s="1505"/>
      <c r="L164" s="1505"/>
      <c r="O164" s="1349"/>
    </row>
    <row r="165" spans="1:15" ht="13">
      <c r="A165" s="1166"/>
      <c r="B165" s="1169"/>
      <c r="C165" s="1462" t="s">
        <v>5362</v>
      </c>
      <c r="D165" s="1150"/>
      <c r="E165" s="1151"/>
      <c r="F165" s="1152"/>
      <c r="G165" s="1457"/>
      <c r="K165" s="1505"/>
      <c r="L165" s="1505"/>
      <c r="O165" s="1349"/>
    </row>
    <row r="166" spans="1:15" ht="13">
      <c r="A166" s="1166"/>
      <c r="B166" s="1169"/>
      <c r="C166" s="1449" t="s">
        <v>4693</v>
      </c>
      <c r="D166" s="1150"/>
      <c r="E166" s="1151"/>
      <c r="F166" s="1152"/>
      <c r="G166" s="1457"/>
      <c r="K166" s="1505"/>
      <c r="L166" s="1505"/>
      <c r="O166" s="1349"/>
    </row>
    <row r="167" spans="1:15" ht="13.5">
      <c r="A167" s="1166"/>
      <c r="B167" s="1169"/>
      <c r="C167" s="1449" t="s">
        <v>4694</v>
      </c>
      <c r="D167" s="1154" t="s">
        <v>190</v>
      </c>
      <c r="E167" s="1155">
        <v>20.399999999999999</v>
      </c>
      <c r="F167" s="1152">
        <f>'Hrg Sat'!$G$81</f>
        <v>137597</v>
      </c>
      <c r="G167" s="1457">
        <f t="shared" ref="G167:G178" si="26">E167*F167</f>
        <v>2806978.8</v>
      </c>
      <c r="K167" s="1505"/>
      <c r="L167" s="1505"/>
      <c r="O167" s="1349"/>
    </row>
    <row r="168" spans="1:15" ht="13.5">
      <c r="A168" s="1166"/>
      <c r="B168" s="1169"/>
      <c r="C168" s="1449" t="s">
        <v>4695</v>
      </c>
      <c r="D168" s="1154" t="s">
        <v>190</v>
      </c>
      <c r="E168" s="1155">
        <v>40.799999999999997</v>
      </c>
      <c r="F168" s="1152">
        <f>'Hrg Sat'!$G$91</f>
        <v>99227</v>
      </c>
      <c r="G168" s="1457">
        <f t="shared" si="26"/>
        <v>4048461.5999999996</v>
      </c>
      <c r="K168" s="1505"/>
      <c r="L168" s="1505"/>
      <c r="O168" s="1349"/>
    </row>
    <row r="169" spans="1:15" ht="13.5">
      <c r="A169" s="1166"/>
      <c r="B169" s="1169"/>
      <c r="C169" s="1449" t="s">
        <v>4696</v>
      </c>
      <c r="D169" s="1154" t="s">
        <v>190</v>
      </c>
      <c r="E169" s="1155">
        <v>40.799999999999997</v>
      </c>
      <c r="F169" s="1152">
        <f>'Hrg Sat'!$G$141</f>
        <v>25957</v>
      </c>
      <c r="G169" s="1457">
        <f t="shared" si="26"/>
        <v>1059045.5999999999</v>
      </c>
      <c r="K169" s="1505"/>
      <c r="L169" s="1505"/>
      <c r="O169" s="1349"/>
    </row>
    <row r="170" spans="1:15" ht="13.5">
      <c r="A170" s="1166"/>
      <c r="B170" s="1169"/>
      <c r="C170" s="1449" t="s">
        <v>4697</v>
      </c>
      <c r="D170" s="1154" t="s">
        <v>190</v>
      </c>
      <c r="E170" s="1155">
        <v>150.44999999999999</v>
      </c>
      <c r="F170" s="1152">
        <f>'Hrg Sat'!$G$78</f>
        <v>133237</v>
      </c>
      <c r="G170" s="1457">
        <f t="shared" si="26"/>
        <v>20045506.649999999</v>
      </c>
      <c r="K170" s="1505"/>
      <c r="L170" s="1505"/>
      <c r="O170" s="1349"/>
    </row>
    <row r="171" spans="1:15" ht="13.5">
      <c r="A171" s="1166"/>
      <c r="B171" s="1169"/>
      <c r="C171" s="1449" t="s">
        <v>4698</v>
      </c>
      <c r="D171" s="1154" t="s">
        <v>190</v>
      </c>
      <c r="E171" s="1155">
        <v>150.44999999999999</v>
      </c>
      <c r="F171" s="1152">
        <f>'Hrg Sat'!$G$144</f>
        <v>19079</v>
      </c>
      <c r="G171" s="1457">
        <f t="shared" si="26"/>
        <v>2870435.55</v>
      </c>
      <c r="K171" s="1505"/>
      <c r="L171" s="1505"/>
      <c r="O171" s="1349"/>
    </row>
    <row r="172" spans="1:15" ht="13.5">
      <c r="A172" s="1166"/>
      <c r="B172" s="1169"/>
      <c r="C172" s="1449" t="s">
        <v>4699</v>
      </c>
      <c r="D172" s="1154" t="s">
        <v>190</v>
      </c>
      <c r="E172" s="1155">
        <v>165.49</v>
      </c>
      <c r="F172" s="1152">
        <f>'Hrg Sat'!$G$203</f>
        <v>601859</v>
      </c>
      <c r="G172" s="1457">
        <f t="shared" si="26"/>
        <v>99601645.910000011</v>
      </c>
      <c r="K172" s="1505"/>
      <c r="L172" s="1505"/>
      <c r="O172" s="1349"/>
    </row>
    <row r="173" spans="1:15" ht="13.5">
      <c r="A173" s="1166"/>
      <c r="B173" s="1169"/>
      <c r="C173" s="1449" t="s">
        <v>4700</v>
      </c>
      <c r="D173" s="1154" t="s">
        <v>190</v>
      </c>
      <c r="E173" s="1155">
        <v>165.49</v>
      </c>
      <c r="F173" s="1152">
        <f>'Hrg Sat'!$G$143</f>
        <v>30266</v>
      </c>
      <c r="G173" s="1457">
        <f t="shared" si="26"/>
        <v>5008720.34</v>
      </c>
      <c r="K173" s="1505"/>
      <c r="L173" s="1505"/>
      <c r="O173" s="1349"/>
    </row>
    <row r="174" spans="1:15" ht="13.5">
      <c r="A174" s="1166"/>
      <c r="B174" s="1169"/>
      <c r="C174" s="1449" t="s">
        <v>4701</v>
      </c>
      <c r="D174" s="1154" t="s">
        <v>2327</v>
      </c>
      <c r="E174" s="1155">
        <v>788.04</v>
      </c>
      <c r="F174" s="1152">
        <f>Bahan!$C$81</f>
        <v>457000</v>
      </c>
      <c r="G174" s="1457">
        <f t="shared" si="26"/>
        <v>360134280</v>
      </c>
      <c r="K174" s="1505"/>
      <c r="L174" s="1505"/>
      <c r="O174" s="1349"/>
    </row>
    <row r="175" spans="1:15" ht="13.5">
      <c r="A175" s="1166"/>
      <c r="B175" s="1169"/>
      <c r="C175" s="1449" t="s">
        <v>4702</v>
      </c>
      <c r="D175" s="1154" t="s">
        <v>190</v>
      </c>
      <c r="E175" s="1155">
        <v>580.07000000000005</v>
      </c>
      <c r="F175" s="1152">
        <f>'Hrg Sat'!$G$138</f>
        <v>977913</v>
      </c>
      <c r="G175" s="1457">
        <f t="shared" si="26"/>
        <v>567257993.91000009</v>
      </c>
      <c r="K175" s="1505"/>
      <c r="L175" s="1505"/>
      <c r="O175" s="1349"/>
    </row>
    <row r="176" spans="1:15" ht="13.5">
      <c r="A176" s="1166"/>
      <c r="B176" s="1169"/>
      <c r="C176" s="1449" t="s">
        <v>4703</v>
      </c>
      <c r="D176" s="1154" t="s">
        <v>4</v>
      </c>
      <c r="E176" s="1155">
        <v>2</v>
      </c>
      <c r="F176" s="1152">
        <v>25500000</v>
      </c>
      <c r="G176" s="1457">
        <f t="shared" si="26"/>
        <v>51000000</v>
      </c>
      <c r="K176" s="1505"/>
      <c r="L176" s="1505"/>
      <c r="O176" s="1349"/>
    </row>
    <row r="177" spans="1:15" ht="13.5">
      <c r="A177" s="1166"/>
      <c r="B177" s="1169"/>
      <c r="C177" s="1449" t="s">
        <v>4704</v>
      </c>
      <c r="D177" s="1154" t="s">
        <v>190</v>
      </c>
      <c r="E177" s="1155">
        <v>937.07</v>
      </c>
      <c r="F177" s="1152">
        <f>Bahan!$C$136</f>
        <v>250000</v>
      </c>
      <c r="G177" s="1457">
        <f t="shared" si="26"/>
        <v>234267500</v>
      </c>
      <c r="K177" s="1505"/>
      <c r="L177" s="1505"/>
      <c r="O177" s="1349"/>
    </row>
    <row r="178" spans="1:15" ht="13.5">
      <c r="A178" s="1166"/>
      <c r="B178" s="1169"/>
      <c r="C178" s="1449" t="s">
        <v>4705</v>
      </c>
      <c r="D178" s="1154" t="s">
        <v>190</v>
      </c>
      <c r="E178" s="1155">
        <v>500.57</v>
      </c>
      <c r="F178" s="1152">
        <f>'Hrg Sat'!$G$209</f>
        <v>2860326</v>
      </c>
      <c r="G178" s="1457">
        <f t="shared" si="26"/>
        <v>1431793385.8199999</v>
      </c>
      <c r="K178" s="1505"/>
      <c r="L178" s="1505"/>
      <c r="O178" s="1349"/>
    </row>
    <row r="179" spans="1:15" ht="13">
      <c r="A179" s="1166"/>
      <c r="B179" s="1169"/>
      <c r="C179" s="1449" t="s">
        <v>4706</v>
      </c>
      <c r="D179" s="1150"/>
      <c r="E179" s="1151"/>
      <c r="F179" s="1152"/>
      <c r="G179" s="1457"/>
      <c r="K179" s="1505"/>
      <c r="L179" s="1505"/>
      <c r="O179" s="1349"/>
    </row>
    <row r="180" spans="1:15" ht="13.5">
      <c r="A180" s="1166"/>
      <c r="B180" s="1169"/>
      <c r="C180" s="1449" t="s">
        <v>4707</v>
      </c>
      <c r="D180" s="1154" t="s">
        <v>1077</v>
      </c>
      <c r="E180" s="1155">
        <v>232</v>
      </c>
      <c r="F180" s="1152">
        <f>Bahan!$C$808</f>
        <v>425000</v>
      </c>
      <c r="G180" s="1457">
        <f t="shared" ref="G180:G183" si="27">E180*F180</f>
        <v>98600000</v>
      </c>
      <c r="K180" s="1505"/>
      <c r="L180" s="1505"/>
      <c r="O180" s="1349"/>
    </row>
    <row r="181" spans="1:15" ht="13.5">
      <c r="A181" s="1166"/>
      <c r="B181" s="1169"/>
      <c r="C181" s="1449" t="s">
        <v>4708</v>
      </c>
      <c r="D181" s="1154" t="s">
        <v>163</v>
      </c>
      <c r="E181" s="1155">
        <v>46.04</v>
      </c>
      <c r="F181" s="1152">
        <f>'Hrg Sat'!$G$52</f>
        <v>29031</v>
      </c>
      <c r="G181" s="1457">
        <f t="shared" si="27"/>
        <v>1336587.24</v>
      </c>
      <c r="K181" s="1505"/>
      <c r="L181" s="1505"/>
      <c r="O181" s="1349"/>
    </row>
    <row r="182" spans="1:15" ht="26">
      <c r="A182" s="1166"/>
      <c r="B182" s="1169"/>
      <c r="C182" s="1449" t="s">
        <v>4658</v>
      </c>
      <c r="D182" s="1154" t="s">
        <v>163</v>
      </c>
      <c r="E182" s="1155">
        <v>23456</v>
      </c>
      <c r="F182" s="1152">
        <f>'Hrg Sat'!$G$52</f>
        <v>29031</v>
      </c>
      <c r="G182" s="1457">
        <f t="shared" si="27"/>
        <v>680951136</v>
      </c>
      <c r="K182" s="1505"/>
      <c r="L182" s="1505"/>
      <c r="O182" s="1349"/>
    </row>
    <row r="183" spans="1:15" ht="26">
      <c r="A183" s="1166"/>
      <c r="B183" s="1169"/>
      <c r="C183" s="1449" t="s">
        <v>4709</v>
      </c>
      <c r="D183" s="1154" t="s">
        <v>190</v>
      </c>
      <c r="E183" s="1155">
        <v>975.57</v>
      </c>
      <c r="F183" s="1152">
        <f>'Hrg Sat'!$G$200</f>
        <v>831600</v>
      </c>
      <c r="G183" s="1457">
        <f t="shared" si="27"/>
        <v>811284012</v>
      </c>
      <c r="K183" s="1505"/>
      <c r="L183" s="1505"/>
      <c r="O183" s="1349"/>
    </row>
    <row r="184" spans="1:15" ht="13">
      <c r="A184" s="1166"/>
      <c r="B184" s="1169"/>
      <c r="C184" s="1449" t="s">
        <v>4710</v>
      </c>
      <c r="D184" s="1150"/>
      <c r="E184" s="1151"/>
      <c r="F184" s="1152"/>
      <c r="G184" s="1457"/>
      <c r="K184" s="1505"/>
      <c r="L184" s="1505"/>
      <c r="O184" s="1349"/>
    </row>
    <row r="185" spans="1:15" ht="13.5">
      <c r="A185" s="1166"/>
      <c r="B185" s="1169"/>
      <c r="C185" s="1449" t="s">
        <v>4711</v>
      </c>
      <c r="D185" s="1154" t="s">
        <v>190</v>
      </c>
      <c r="E185" s="1155">
        <v>853.58</v>
      </c>
      <c r="F185" s="1152">
        <f>Bahan!$C$83</f>
        <v>550000</v>
      </c>
      <c r="G185" s="1457">
        <f t="shared" ref="G185:G198" si="28">E185*F185</f>
        <v>469469000</v>
      </c>
      <c r="K185" s="1505"/>
      <c r="L185" s="1505"/>
      <c r="O185" s="1349"/>
    </row>
    <row r="186" spans="1:15" ht="13.5">
      <c r="A186" s="1166"/>
      <c r="B186" s="1169"/>
      <c r="C186" s="1449" t="s">
        <v>4712</v>
      </c>
      <c r="D186" s="1154" t="s">
        <v>190</v>
      </c>
      <c r="E186" s="1155">
        <v>33</v>
      </c>
      <c r="F186" s="1152">
        <f>Bahan!$C$84</f>
        <v>1200000</v>
      </c>
      <c r="G186" s="1457">
        <f t="shared" si="28"/>
        <v>39600000</v>
      </c>
      <c r="K186" s="1505"/>
      <c r="L186" s="1505"/>
      <c r="O186" s="1349"/>
    </row>
    <row r="187" spans="1:15" ht="13.5">
      <c r="A187" s="1166"/>
      <c r="B187" s="1169"/>
      <c r="C187" s="1449" t="s">
        <v>4713</v>
      </c>
      <c r="D187" s="1154" t="s">
        <v>190</v>
      </c>
      <c r="E187" s="1155">
        <v>805.79</v>
      </c>
      <c r="F187" s="1152">
        <f>Bahan!$C$85</f>
        <v>1050000</v>
      </c>
      <c r="G187" s="1457">
        <f t="shared" si="28"/>
        <v>846079500</v>
      </c>
      <c r="K187" s="1505"/>
      <c r="L187" s="1505"/>
      <c r="O187" s="1349"/>
    </row>
    <row r="188" spans="1:15" ht="13.5">
      <c r="A188" s="1166"/>
      <c r="B188" s="1439"/>
      <c r="C188" s="1450" t="s">
        <v>4714</v>
      </c>
      <c r="D188" s="1440"/>
      <c r="E188" s="1441"/>
      <c r="F188" s="1158"/>
      <c r="G188" s="1458"/>
      <c r="K188" s="1505"/>
      <c r="L188" s="1505"/>
      <c r="O188" s="1349"/>
    </row>
    <row r="189" spans="1:15" ht="13.5">
      <c r="A189" s="1166"/>
      <c r="B189" s="1439"/>
      <c r="C189" s="1450" t="s">
        <v>4701</v>
      </c>
      <c r="D189" s="1440" t="s">
        <v>2327</v>
      </c>
      <c r="E189" s="1441">
        <v>662.11</v>
      </c>
      <c r="F189" s="1445">
        <f>Bahan!$C$80</f>
        <v>145000</v>
      </c>
      <c r="G189" s="1458">
        <f t="shared" si="28"/>
        <v>96005950</v>
      </c>
      <c r="K189" s="1505"/>
      <c r="L189" s="1505"/>
      <c r="N189" s="1145">
        <f t="shared" ref="N189:N190" si="29">G189</f>
        <v>96005950</v>
      </c>
      <c r="O189" s="1349"/>
    </row>
    <row r="190" spans="1:15" ht="13.5">
      <c r="A190" s="1166"/>
      <c r="B190" s="1439"/>
      <c r="C190" s="1450" t="s">
        <v>4715</v>
      </c>
      <c r="D190" s="1440" t="s">
        <v>190</v>
      </c>
      <c r="E190" s="1441">
        <v>341.81</v>
      </c>
      <c r="F190" s="1158">
        <f>Bahan!$C$160</f>
        <v>803500</v>
      </c>
      <c r="G190" s="1458">
        <f t="shared" si="28"/>
        <v>274644335</v>
      </c>
      <c r="K190" s="1505"/>
      <c r="L190" s="1505"/>
      <c r="N190" s="1145">
        <f t="shared" si="29"/>
        <v>274644335</v>
      </c>
      <c r="O190" s="1349"/>
    </row>
    <row r="191" spans="1:15" ht="13.5">
      <c r="A191" s="1166"/>
      <c r="B191" s="1439"/>
      <c r="C191" s="1450" t="s">
        <v>4716</v>
      </c>
      <c r="D191" s="1440" t="s">
        <v>2327</v>
      </c>
      <c r="E191" s="1441">
        <v>12</v>
      </c>
      <c r="F191" s="1158">
        <f>'Hrg Sat'!$G$195</f>
        <v>1132812.5</v>
      </c>
      <c r="G191" s="1458">
        <f t="shared" si="28"/>
        <v>13593750</v>
      </c>
      <c r="K191" s="1505"/>
      <c r="L191" s="1505"/>
      <c r="N191" s="1145">
        <f>G191</f>
        <v>13593750</v>
      </c>
      <c r="O191" s="1349"/>
    </row>
    <row r="192" spans="1:15" ht="13.5">
      <c r="A192" s="1166"/>
      <c r="B192" s="1439"/>
      <c r="C192" s="1450" t="s">
        <v>4717</v>
      </c>
      <c r="D192" s="1440" t="s">
        <v>190</v>
      </c>
      <c r="E192" s="1441">
        <v>2119</v>
      </c>
      <c r="F192" s="1158">
        <f>'Hrg Sat'!$G$105</f>
        <v>401816</v>
      </c>
      <c r="G192" s="1458">
        <f t="shared" si="28"/>
        <v>851448104</v>
      </c>
      <c r="K192" s="1505"/>
      <c r="L192" s="1505"/>
      <c r="N192" s="1145">
        <f>G192</f>
        <v>851448104</v>
      </c>
      <c r="O192" s="1349"/>
    </row>
    <row r="193" spans="1:15" ht="13.5">
      <c r="A193" s="1166"/>
      <c r="B193" s="1439"/>
      <c r="C193" s="1450" t="s">
        <v>4718</v>
      </c>
      <c r="D193" s="1440" t="s">
        <v>5</v>
      </c>
      <c r="E193" s="1441">
        <v>125</v>
      </c>
      <c r="F193" s="1158">
        <f>'Hrg Sat'!$G$177</f>
        <v>767050</v>
      </c>
      <c r="G193" s="1458">
        <f t="shared" si="28"/>
        <v>95881250</v>
      </c>
      <c r="K193" s="1505"/>
      <c r="L193" s="1505"/>
      <c r="N193" s="1145">
        <f t="shared" ref="N193:N197" si="30">G193</f>
        <v>95881250</v>
      </c>
      <c r="O193" s="1349"/>
    </row>
    <row r="194" spans="1:15" ht="13.5">
      <c r="A194" s="1166"/>
      <c r="B194" s="1439"/>
      <c r="C194" s="1450" t="s">
        <v>4719</v>
      </c>
      <c r="D194" s="1440" t="s">
        <v>5</v>
      </c>
      <c r="E194" s="1441">
        <v>125</v>
      </c>
      <c r="F194" s="1158">
        <f>'Hrg Sat'!$G$178</f>
        <v>431249.99999999994</v>
      </c>
      <c r="G194" s="1458">
        <f t="shared" si="28"/>
        <v>53906249.999999993</v>
      </c>
      <c r="K194" s="1505"/>
      <c r="L194" s="1505"/>
      <c r="N194" s="1145">
        <f>G194</f>
        <v>53906249.999999993</v>
      </c>
      <c r="O194" s="1349"/>
    </row>
    <row r="195" spans="1:15" ht="13.5">
      <c r="A195" s="1166"/>
      <c r="B195" s="1439"/>
      <c r="C195" s="1450" t="s">
        <v>4720</v>
      </c>
      <c r="D195" s="1440" t="s">
        <v>190</v>
      </c>
      <c r="E195" s="1441">
        <v>300</v>
      </c>
      <c r="F195" s="1158">
        <f>'Hrg Sat'!$G$179</f>
        <v>267619</v>
      </c>
      <c r="G195" s="1458">
        <f t="shared" si="28"/>
        <v>80285700</v>
      </c>
      <c r="K195" s="1505"/>
      <c r="L195" s="1505"/>
      <c r="N195" s="1145">
        <f t="shared" si="30"/>
        <v>80285700</v>
      </c>
      <c r="O195" s="1349"/>
    </row>
    <row r="196" spans="1:15" ht="13.5">
      <c r="A196" s="1166"/>
      <c r="B196" s="1439"/>
      <c r="C196" s="1450" t="s">
        <v>4721</v>
      </c>
      <c r="D196" s="1440" t="s">
        <v>190</v>
      </c>
      <c r="E196" s="1441">
        <v>137.28</v>
      </c>
      <c r="F196" s="1158">
        <f>$F$159</f>
        <v>630096</v>
      </c>
      <c r="G196" s="1458">
        <f t="shared" si="28"/>
        <v>86499578.879999995</v>
      </c>
      <c r="K196" s="1505"/>
      <c r="L196" s="1505"/>
      <c r="N196" s="1145">
        <f t="shared" si="30"/>
        <v>86499578.879999995</v>
      </c>
      <c r="O196" s="1349"/>
    </row>
    <row r="197" spans="1:15" ht="13.5">
      <c r="A197" s="1166"/>
      <c r="B197" s="1439"/>
      <c r="C197" s="1450" t="s">
        <v>4722</v>
      </c>
      <c r="D197" s="1440" t="s">
        <v>387</v>
      </c>
      <c r="E197" s="1441">
        <v>20</v>
      </c>
      <c r="F197" s="1158">
        <f>'Hrg Sat'!$G$181</f>
        <v>3456425</v>
      </c>
      <c r="G197" s="1458">
        <f t="shared" si="28"/>
        <v>69128500</v>
      </c>
      <c r="K197" s="1505"/>
      <c r="L197" s="1505"/>
      <c r="N197" s="1145">
        <f t="shared" si="30"/>
        <v>69128500</v>
      </c>
      <c r="O197" s="1349"/>
    </row>
    <row r="198" spans="1:15" ht="13">
      <c r="A198" s="1166"/>
      <c r="B198" s="1169"/>
      <c r="C198" s="1462" t="s">
        <v>5364</v>
      </c>
      <c r="D198" s="1150"/>
      <c r="E198" s="1151"/>
      <c r="F198" s="1152"/>
      <c r="G198" s="1457">
        <f t="shared" si="28"/>
        <v>0</v>
      </c>
      <c r="K198" s="1505"/>
      <c r="L198" s="1505"/>
      <c r="O198" s="1349"/>
    </row>
    <row r="199" spans="1:15" ht="13">
      <c r="A199" s="1166"/>
      <c r="B199" s="1169"/>
      <c r="C199" s="1449" t="s">
        <v>4723</v>
      </c>
      <c r="D199" s="1150"/>
      <c r="E199" s="1151"/>
      <c r="F199" s="1152"/>
      <c r="G199" s="1457"/>
      <c r="K199" s="1505"/>
      <c r="L199" s="1505"/>
      <c r="O199" s="1349"/>
    </row>
    <row r="200" spans="1:15" ht="13.5">
      <c r="A200" s="1166"/>
      <c r="B200" s="1169"/>
      <c r="C200" s="1449" t="s">
        <v>4724</v>
      </c>
      <c r="D200" s="1440" t="s">
        <v>190</v>
      </c>
      <c r="E200" s="1441">
        <v>478.15</v>
      </c>
      <c r="F200" s="1152">
        <f>'Hrg Sat'!$G$110</f>
        <v>1966331</v>
      </c>
      <c r="G200" s="1457">
        <f>E200*F200</f>
        <v>940201167.64999998</v>
      </c>
      <c r="K200" s="1505"/>
      <c r="L200" s="1505"/>
      <c r="N200" s="1145">
        <f>F200*M200</f>
        <v>0</v>
      </c>
      <c r="O200" s="1349" t="s">
        <v>4533</v>
      </c>
    </row>
    <row r="201" spans="1:15" ht="13">
      <c r="A201" s="1166"/>
      <c r="B201" s="1169"/>
      <c r="C201" s="1449" t="s">
        <v>4725</v>
      </c>
      <c r="D201" s="1150"/>
      <c r="E201" s="1151"/>
      <c r="F201" s="1152"/>
      <c r="G201" s="1457"/>
      <c r="K201" s="1505"/>
      <c r="L201" s="1505"/>
      <c r="O201" s="1349"/>
    </row>
    <row r="202" spans="1:15" ht="13">
      <c r="A202" s="1166"/>
      <c r="B202" s="1169"/>
      <c r="C202" s="1449" t="s">
        <v>4726</v>
      </c>
      <c r="D202" s="1150"/>
      <c r="E202" s="1151"/>
      <c r="F202" s="1152"/>
      <c r="G202" s="1457"/>
      <c r="K202" s="1505"/>
      <c r="L202" s="1505"/>
      <c r="O202" s="1349"/>
    </row>
    <row r="203" spans="1:15" ht="13.5">
      <c r="A203" s="1166"/>
      <c r="B203" s="1169"/>
      <c r="C203" s="1449" t="s">
        <v>4711</v>
      </c>
      <c r="D203" s="1154" t="s">
        <v>190</v>
      </c>
      <c r="E203" s="1155">
        <v>2931</v>
      </c>
      <c r="F203" s="1152">
        <f>Bahan!$C$83</f>
        <v>550000</v>
      </c>
      <c r="G203" s="1457">
        <f t="shared" ref="G203:G204" si="31">E203*F203</f>
        <v>1612050000</v>
      </c>
      <c r="K203" s="1505"/>
      <c r="L203" s="1505"/>
      <c r="O203" s="1349"/>
    </row>
    <row r="204" spans="1:15" ht="13.5">
      <c r="A204" s="1166"/>
      <c r="B204" s="1169"/>
      <c r="C204" s="1449" t="s">
        <v>4712</v>
      </c>
      <c r="D204" s="1154" t="s">
        <v>190</v>
      </c>
      <c r="E204" s="1155">
        <v>332.73</v>
      </c>
      <c r="F204" s="1152">
        <f>Bahan!$C$84</f>
        <v>1200000</v>
      </c>
      <c r="G204" s="1457">
        <f t="shared" si="31"/>
        <v>399276000</v>
      </c>
      <c r="K204" s="1505"/>
      <c r="L204" s="1505"/>
      <c r="O204" s="1349"/>
    </row>
    <row r="205" spans="1:15" ht="13">
      <c r="A205" s="1166"/>
      <c r="B205" s="1169"/>
      <c r="C205" s="1449" t="s">
        <v>4727</v>
      </c>
      <c r="D205" s="1150"/>
      <c r="E205" s="1151"/>
      <c r="F205" s="1152"/>
      <c r="G205" s="1457"/>
      <c r="K205" s="1505"/>
      <c r="L205" s="1505"/>
      <c r="O205" s="1349"/>
    </row>
    <row r="206" spans="1:15" ht="13.5">
      <c r="A206" s="1166"/>
      <c r="B206" s="1169"/>
      <c r="C206" s="1449" t="s">
        <v>4713</v>
      </c>
      <c r="D206" s="1154" t="s">
        <v>190</v>
      </c>
      <c r="E206" s="1155">
        <v>1509.49</v>
      </c>
      <c r="F206" s="1152">
        <f>Bahan!$C$85</f>
        <v>1050000</v>
      </c>
      <c r="G206" s="1457">
        <f t="shared" ref="G206:G208" si="32">E206*F206</f>
        <v>1584964500</v>
      </c>
      <c r="K206" s="1505"/>
      <c r="L206" s="1505"/>
      <c r="O206" s="1349"/>
    </row>
    <row r="207" spans="1:15" ht="13.5">
      <c r="A207" s="1166"/>
      <c r="B207" s="1169"/>
      <c r="C207" s="1449" t="s">
        <v>4728</v>
      </c>
      <c r="D207" s="1154" t="s">
        <v>163</v>
      </c>
      <c r="E207" s="1155">
        <v>51588.4</v>
      </c>
      <c r="F207" s="1152">
        <f>'Hrg Sat'!$G$52</f>
        <v>29031</v>
      </c>
      <c r="G207" s="1457">
        <f t="shared" si="32"/>
        <v>1497662840.4000001</v>
      </c>
      <c r="K207" s="1505"/>
      <c r="L207" s="1505"/>
      <c r="O207" s="1349"/>
    </row>
    <row r="208" spans="1:15" ht="13.5">
      <c r="A208" s="1166"/>
      <c r="B208" s="1169"/>
      <c r="C208" s="1449" t="s">
        <v>4729</v>
      </c>
      <c r="D208" s="1154" t="s">
        <v>190</v>
      </c>
      <c r="E208" s="1155">
        <v>468.77</v>
      </c>
      <c r="F208" s="1152">
        <f>Bahan!$C$85</f>
        <v>1050000</v>
      </c>
      <c r="G208" s="1457">
        <f t="shared" si="32"/>
        <v>492208500</v>
      </c>
      <c r="K208" s="1505"/>
      <c r="L208" s="1505"/>
      <c r="O208" s="1349"/>
    </row>
    <row r="209" spans="1:15" ht="13">
      <c r="A209" s="1166"/>
      <c r="B209" s="1169"/>
      <c r="C209" s="1449" t="s">
        <v>4730</v>
      </c>
      <c r="D209" s="1150"/>
      <c r="E209" s="1151"/>
      <c r="F209" s="1152"/>
      <c r="G209" s="1457"/>
      <c r="K209" s="1505"/>
      <c r="L209" s="1505"/>
      <c r="O209" s="1349"/>
    </row>
    <row r="210" spans="1:15" ht="13.5">
      <c r="A210" s="1166"/>
      <c r="B210" s="1169"/>
      <c r="C210" s="1449" t="s">
        <v>4731</v>
      </c>
      <c r="D210" s="1154" t="s">
        <v>190</v>
      </c>
      <c r="E210" s="1155">
        <v>1575.99</v>
      </c>
      <c r="F210" s="1152">
        <f>'Hrg Sat'!$G$197</f>
        <v>637500</v>
      </c>
      <c r="G210" s="1457">
        <f>E210*F210</f>
        <v>1004693625</v>
      </c>
      <c r="K210" s="1505"/>
      <c r="L210" s="1505"/>
      <c r="O210" s="1349"/>
    </row>
    <row r="211" spans="1:15" ht="13">
      <c r="A211" s="1166"/>
      <c r="B211" s="1169"/>
      <c r="C211" s="1449" t="s">
        <v>4732</v>
      </c>
      <c r="D211" s="1150"/>
      <c r="E211" s="1151"/>
      <c r="F211" s="1152"/>
      <c r="G211" s="1457"/>
      <c r="K211" s="1505"/>
      <c r="L211" s="1505"/>
      <c r="O211" s="1349"/>
    </row>
    <row r="212" spans="1:15" ht="13.5">
      <c r="A212" s="1166"/>
      <c r="B212" s="1169"/>
      <c r="C212" s="1449" t="s">
        <v>4733</v>
      </c>
      <c r="D212" s="1154" t="s">
        <v>190</v>
      </c>
      <c r="E212" s="1155">
        <v>48.92</v>
      </c>
      <c r="F212" s="1152">
        <f>Bahan!$C$77</f>
        <v>2150000</v>
      </c>
      <c r="G212" s="1457">
        <f t="shared" ref="G212:G217" si="33">E212*F212</f>
        <v>105178000</v>
      </c>
      <c r="K212" s="1505"/>
      <c r="L212" s="1505"/>
      <c r="O212" s="1349"/>
    </row>
    <row r="213" spans="1:15" ht="13.5">
      <c r="A213" s="1166"/>
      <c r="B213" s="1169"/>
      <c r="C213" s="1449" t="s">
        <v>4711</v>
      </c>
      <c r="D213" s="1154" t="s">
        <v>190</v>
      </c>
      <c r="E213" s="1155">
        <v>218.21</v>
      </c>
      <c r="F213" s="1152">
        <f>Bahan!$C$83</f>
        <v>550000</v>
      </c>
      <c r="G213" s="1457">
        <f t="shared" si="33"/>
        <v>120015500</v>
      </c>
      <c r="K213" s="1505"/>
      <c r="L213" s="1505"/>
      <c r="O213" s="1349"/>
    </row>
    <row r="214" spans="1:15" ht="13.5">
      <c r="A214" s="1166"/>
      <c r="B214" s="1169"/>
      <c r="C214" s="1449" t="s">
        <v>4734</v>
      </c>
      <c r="D214" s="1154" t="s">
        <v>190</v>
      </c>
      <c r="E214" s="1155">
        <v>92.12</v>
      </c>
      <c r="F214" s="1152">
        <f>'Hrg Sat'!$G$205</f>
        <v>996338</v>
      </c>
      <c r="G214" s="1457">
        <f t="shared" si="33"/>
        <v>91782656.560000002</v>
      </c>
      <c r="K214" s="1505"/>
      <c r="L214" s="1505"/>
      <c r="O214" s="1349"/>
    </row>
    <row r="215" spans="1:15" ht="13.5">
      <c r="A215" s="1166"/>
      <c r="B215" s="1169"/>
      <c r="C215" s="1449" t="s">
        <v>4735</v>
      </c>
      <c r="D215" s="1154" t="s">
        <v>190</v>
      </c>
      <c r="E215" s="1155">
        <v>2716</v>
      </c>
      <c r="F215" s="1152">
        <f>'Hrg Sat'!$G$196</f>
        <v>812500</v>
      </c>
      <c r="G215" s="1457">
        <f t="shared" si="33"/>
        <v>2206750000</v>
      </c>
      <c r="K215" s="1505"/>
      <c r="L215" s="1505"/>
      <c r="O215" s="1349"/>
    </row>
    <row r="216" spans="1:15" ht="13.5">
      <c r="A216" s="1166"/>
      <c r="B216" s="1169"/>
      <c r="C216" s="1449" t="s">
        <v>4736</v>
      </c>
      <c r="D216" s="1154" t="s">
        <v>4</v>
      </c>
      <c r="E216" s="1155">
        <v>4</v>
      </c>
      <c r="F216" s="1152">
        <f>'Hrg Sat'!$G$224</f>
        <v>50025000</v>
      </c>
      <c r="G216" s="1457">
        <f t="shared" si="33"/>
        <v>200100000</v>
      </c>
      <c r="K216" s="1505"/>
      <c r="L216" s="1505"/>
      <c r="O216" s="1349"/>
    </row>
    <row r="217" spans="1:15" ht="13.5">
      <c r="A217" s="1166"/>
      <c r="B217" s="1169"/>
      <c r="C217" s="1449" t="s">
        <v>4737</v>
      </c>
      <c r="D217" s="1154" t="s">
        <v>4</v>
      </c>
      <c r="E217" s="1155">
        <v>6</v>
      </c>
      <c r="F217" s="1152">
        <f>'Hrg Sat'!$G$225</f>
        <v>35017499.999999993</v>
      </c>
      <c r="G217" s="1457">
        <f t="shared" si="33"/>
        <v>210104999.99999994</v>
      </c>
      <c r="K217" s="1505"/>
      <c r="L217" s="1505"/>
      <c r="O217" s="1349"/>
    </row>
    <row r="218" spans="1:15" ht="13">
      <c r="A218" s="1166"/>
      <c r="B218" s="1169"/>
      <c r="C218" s="1449" t="s">
        <v>4738</v>
      </c>
      <c r="D218" s="1150"/>
      <c r="E218" s="1151"/>
      <c r="F218" s="1152"/>
      <c r="G218" s="1457"/>
      <c r="K218" s="1505"/>
      <c r="L218" s="1505"/>
      <c r="O218" s="1349"/>
    </row>
    <row r="219" spans="1:15" ht="13.5">
      <c r="A219" s="1166"/>
      <c r="B219" s="1169"/>
      <c r="C219" s="1449" t="s">
        <v>4739</v>
      </c>
      <c r="D219" s="1154" t="s">
        <v>190</v>
      </c>
      <c r="E219" s="1155">
        <v>234.12</v>
      </c>
      <c r="F219" s="1152">
        <f>Bahan!$C$77</f>
        <v>2150000</v>
      </c>
      <c r="G219" s="1457">
        <f t="shared" ref="G219:G222" si="34">E219*F219</f>
        <v>503358000</v>
      </c>
      <c r="K219" s="1505"/>
      <c r="L219" s="1505"/>
      <c r="O219" s="1349"/>
    </row>
    <row r="220" spans="1:15" ht="13.5">
      <c r="A220" s="1166"/>
      <c r="B220" s="1169"/>
      <c r="C220" s="1449" t="s">
        <v>4740</v>
      </c>
      <c r="D220" s="1154" t="s">
        <v>190</v>
      </c>
      <c r="E220" s="1155">
        <v>234.12</v>
      </c>
      <c r="F220" s="1152">
        <f>Bahan!$C$78</f>
        <v>475000</v>
      </c>
      <c r="G220" s="1457">
        <f t="shared" si="34"/>
        <v>111207000</v>
      </c>
      <c r="K220" s="1505"/>
      <c r="L220" s="1505"/>
      <c r="O220" s="1349"/>
    </row>
    <row r="221" spans="1:15" ht="13.5">
      <c r="A221" s="1166"/>
      <c r="B221" s="1169"/>
      <c r="C221" s="1449" t="s">
        <v>4741</v>
      </c>
      <c r="D221" s="1154" t="s">
        <v>190</v>
      </c>
      <c r="E221" s="1155">
        <v>234.12</v>
      </c>
      <c r="F221" s="1152">
        <f>Bahan!$C$75</f>
        <v>20000</v>
      </c>
      <c r="G221" s="1457">
        <f t="shared" si="34"/>
        <v>4682400</v>
      </c>
      <c r="K221" s="1505"/>
      <c r="L221" s="1505"/>
      <c r="O221" s="1349"/>
    </row>
    <row r="222" spans="1:15" ht="13.5">
      <c r="A222" s="1166"/>
      <c r="B222" s="1169"/>
      <c r="C222" s="1449" t="s">
        <v>4694</v>
      </c>
      <c r="D222" s="1154" t="s">
        <v>190</v>
      </c>
      <c r="E222" s="1155">
        <v>12.56</v>
      </c>
      <c r="F222" s="1261">
        <f>'Hrg Sat'!$G$81+('Hrg Sat'!G91*2)+('Hrg Sat'!G93*2)</f>
        <v>390583</v>
      </c>
      <c r="G222" s="1457">
        <f t="shared" si="34"/>
        <v>4905722.4800000004</v>
      </c>
      <c r="K222" s="1505"/>
      <c r="L222" s="1505"/>
      <c r="O222" s="1349"/>
    </row>
    <row r="223" spans="1:15" ht="13">
      <c r="A223" s="1166"/>
      <c r="B223" s="1169"/>
      <c r="C223" s="1462" t="s">
        <v>5371</v>
      </c>
      <c r="D223" s="1150"/>
      <c r="E223" s="1151"/>
      <c r="F223" s="1152"/>
      <c r="G223" s="1457"/>
      <c r="K223" s="1505"/>
      <c r="L223" s="1505"/>
      <c r="O223" s="1349"/>
    </row>
    <row r="224" spans="1:15" ht="13.5">
      <c r="A224" s="1166"/>
      <c r="B224" s="1169"/>
      <c r="C224" s="1449" t="s">
        <v>4742</v>
      </c>
      <c r="D224" s="1154" t="s">
        <v>190</v>
      </c>
      <c r="E224" s="1155">
        <v>24.91</v>
      </c>
      <c r="F224" s="1152">
        <f>'Hrg Sat'!$G$226</f>
        <v>8852065.130039975</v>
      </c>
      <c r="G224" s="1457">
        <f t="shared" ref="G224:G233" si="35">E224*F224</f>
        <v>220504942.38929579</v>
      </c>
      <c r="K224" s="1505"/>
      <c r="L224" s="1505"/>
      <c r="O224" s="1349"/>
    </row>
    <row r="225" spans="1:15" ht="13.5">
      <c r="A225" s="1166"/>
      <c r="B225" s="1169"/>
      <c r="C225" s="1449" t="s">
        <v>4743</v>
      </c>
      <c r="D225" s="1154" t="s">
        <v>190</v>
      </c>
      <c r="E225" s="1155">
        <v>75.680000000000007</v>
      </c>
      <c r="F225" s="1152">
        <f>'Hrg Sat'!$G$226</f>
        <v>8852065.130039975</v>
      </c>
      <c r="G225" s="1457">
        <f t="shared" si="35"/>
        <v>669924289.04142535</v>
      </c>
      <c r="K225" s="1505"/>
      <c r="L225" s="1505"/>
      <c r="O225" s="1349"/>
    </row>
    <row r="226" spans="1:15" ht="13.5">
      <c r="A226" s="1166"/>
      <c r="B226" s="1169"/>
      <c r="C226" s="1449" t="s">
        <v>4744</v>
      </c>
      <c r="D226" s="1154" t="s">
        <v>190</v>
      </c>
      <c r="E226" s="1155">
        <v>24.91</v>
      </c>
      <c r="F226" s="1152">
        <f>'Hrg Sat'!$G$226</f>
        <v>8852065.130039975</v>
      </c>
      <c r="G226" s="1457">
        <f t="shared" si="35"/>
        <v>220504942.38929579</v>
      </c>
      <c r="K226" s="1505"/>
      <c r="L226" s="1505"/>
      <c r="O226" s="1349"/>
    </row>
    <row r="227" spans="1:15" ht="13.5">
      <c r="A227" s="1166"/>
      <c r="B227" s="1169"/>
      <c r="C227" s="1449" t="s">
        <v>4745</v>
      </c>
      <c r="D227" s="1154" t="s">
        <v>190</v>
      </c>
      <c r="E227" s="1155">
        <v>5.82</v>
      </c>
      <c r="F227" s="1152">
        <f>'Hrg Sat'!$G$226</f>
        <v>8852065.130039975</v>
      </c>
      <c r="G227" s="1457">
        <f t="shared" si="35"/>
        <v>51519019.056832656</v>
      </c>
      <c r="K227" s="1505"/>
      <c r="L227" s="1505"/>
      <c r="O227" s="1349"/>
    </row>
    <row r="228" spans="1:15" ht="13.5">
      <c r="A228" s="1166"/>
      <c r="B228" s="1169"/>
      <c r="C228" s="1449" t="s">
        <v>4746</v>
      </c>
      <c r="D228" s="1154" t="s">
        <v>190</v>
      </c>
      <c r="E228" s="1155">
        <v>4.03</v>
      </c>
      <c r="F228" s="1152">
        <f>'Hrg Sat'!$G$226</f>
        <v>8852065.130039975</v>
      </c>
      <c r="G228" s="1457">
        <f t="shared" si="35"/>
        <v>35673822.474061102</v>
      </c>
      <c r="K228" s="1505"/>
      <c r="L228" s="1505"/>
      <c r="O228" s="1349"/>
    </row>
    <row r="229" spans="1:15" ht="13.5">
      <c r="A229" s="1166"/>
      <c r="B229" s="1169"/>
      <c r="C229" s="1449" t="s">
        <v>4747</v>
      </c>
      <c r="D229" s="1154" t="s">
        <v>190</v>
      </c>
      <c r="E229" s="1155">
        <v>3.81</v>
      </c>
      <c r="F229" s="1152">
        <f>'Hrg Sat'!$G$226</f>
        <v>8852065.130039975</v>
      </c>
      <c r="G229" s="1457">
        <f t="shared" si="35"/>
        <v>33726368.145452306</v>
      </c>
      <c r="K229" s="1505"/>
      <c r="L229" s="1505"/>
      <c r="O229" s="1349"/>
    </row>
    <row r="230" spans="1:15" ht="13.5">
      <c r="A230" s="1166"/>
      <c r="B230" s="1169"/>
      <c r="C230" s="1449" t="s">
        <v>4748</v>
      </c>
      <c r="D230" s="1154" t="s">
        <v>190</v>
      </c>
      <c r="E230" s="1155">
        <v>15.23</v>
      </c>
      <c r="F230" s="1152">
        <f>'Hrg Sat'!$G$226</f>
        <v>8852065.130039975</v>
      </c>
      <c r="G230" s="1457">
        <f t="shared" si="35"/>
        <v>134816951.93050882</v>
      </c>
      <c r="K230" s="1505"/>
      <c r="L230" s="1505"/>
      <c r="O230" s="1349"/>
    </row>
    <row r="231" spans="1:15" ht="13.5">
      <c r="A231" s="1166"/>
      <c r="B231" s="1169"/>
      <c r="C231" s="1449" t="s">
        <v>4749</v>
      </c>
      <c r="D231" s="1154" t="s">
        <v>190</v>
      </c>
      <c r="E231" s="1155">
        <v>1253.78</v>
      </c>
      <c r="F231" s="1152">
        <f>'Hit. ME'!$D$611</f>
        <v>409076.25000000006</v>
      </c>
      <c r="G231" s="1457">
        <f t="shared" si="35"/>
        <v>512891620.72500008</v>
      </c>
      <c r="K231" s="1505"/>
      <c r="L231" s="1505"/>
      <c r="O231" s="1349"/>
    </row>
    <row r="232" spans="1:15" ht="13.5">
      <c r="A232" s="1166"/>
      <c r="B232" s="1169"/>
      <c r="C232" s="1449" t="s">
        <v>4750</v>
      </c>
      <c r="D232" s="1154" t="s">
        <v>190</v>
      </c>
      <c r="E232" s="1155">
        <v>663.72</v>
      </c>
      <c r="F232" s="1152">
        <f>'Hrg Sat'!$G$194</f>
        <v>906250</v>
      </c>
      <c r="G232" s="1457">
        <f t="shared" si="35"/>
        <v>601496250</v>
      </c>
      <c r="K232" s="1505"/>
      <c r="L232" s="1505"/>
      <c r="O232" s="1349"/>
    </row>
    <row r="233" spans="1:15" ht="13.5">
      <c r="A233" s="1166"/>
      <c r="B233" s="1169"/>
      <c r="C233" s="1449" t="s">
        <v>4751</v>
      </c>
      <c r="D233" s="1154" t="s">
        <v>190</v>
      </c>
      <c r="E233" s="1155">
        <v>13.08</v>
      </c>
      <c r="F233" s="1152">
        <f>'Hrg Sat'!$G$143</f>
        <v>30266</v>
      </c>
      <c r="G233" s="1457">
        <f t="shared" si="35"/>
        <v>395879.28</v>
      </c>
      <c r="K233" s="1505"/>
      <c r="L233" s="1505"/>
      <c r="O233" s="1349"/>
    </row>
    <row r="234" spans="1:15" ht="13">
      <c r="A234" s="1166"/>
      <c r="B234" s="1169"/>
      <c r="C234" s="1449" t="s">
        <v>4752</v>
      </c>
      <c r="D234" s="1150"/>
      <c r="E234" s="1151"/>
      <c r="F234" s="1152"/>
      <c r="G234" s="1457"/>
      <c r="K234" s="1505"/>
      <c r="L234" s="1505"/>
      <c r="O234" s="1349"/>
    </row>
    <row r="235" spans="1:15" ht="13.5">
      <c r="A235" s="1166"/>
      <c r="B235" s="1169"/>
      <c r="C235" s="1449" t="s">
        <v>4753</v>
      </c>
      <c r="D235" s="1154" t="s">
        <v>161</v>
      </c>
      <c r="E235" s="1155">
        <v>2.1</v>
      </c>
      <c r="F235" s="1152">
        <v>38000000</v>
      </c>
      <c r="G235" s="1457">
        <f t="shared" ref="G235:G243" si="36">E235*F235</f>
        <v>79800000</v>
      </c>
      <c r="K235" s="1505"/>
      <c r="L235" s="1505"/>
      <c r="O235" s="1349"/>
    </row>
    <row r="236" spans="1:15" ht="13.5">
      <c r="A236" s="1166"/>
      <c r="B236" s="1169"/>
      <c r="C236" s="1449" t="s">
        <v>4754</v>
      </c>
      <c r="D236" s="1154" t="s">
        <v>163</v>
      </c>
      <c r="E236" s="1155">
        <v>6436.11</v>
      </c>
      <c r="F236" s="1152">
        <f>'Hrg Sat'!$G$207</f>
        <v>24741.956241956243</v>
      </c>
      <c r="G236" s="1457">
        <f t="shared" si="36"/>
        <v>159241951.98841697</v>
      </c>
      <c r="K236" s="1505"/>
      <c r="L236" s="1505"/>
      <c r="O236" s="1349"/>
    </row>
    <row r="237" spans="1:15" ht="13.5">
      <c r="A237" s="1166"/>
      <c r="B237" s="1169"/>
      <c r="C237" s="1449" t="s">
        <v>4755</v>
      </c>
      <c r="D237" s="1154" t="s">
        <v>163</v>
      </c>
      <c r="E237" s="1155">
        <v>176.04</v>
      </c>
      <c r="F237" s="1152">
        <f>'Hrg Sat'!$G$48</f>
        <v>14352</v>
      </c>
      <c r="G237" s="1457">
        <f t="shared" si="36"/>
        <v>2526526.08</v>
      </c>
      <c r="K237" s="1505"/>
      <c r="L237" s="1505"/>
      <c r="O237" s="1349"/>
    </row>
    <row r="238" spans="1:15" ht="13.5">
      <c r="A238" s="1166"/>
      <c r="B238" s="1169"/>
      <c r="C238" s="1449" t="s">
        <v>4756</v>
      </c>
      <c r="D238" s="1154" t="s">
        <v>163</v>
      </c>
      <c r="E238" s="1155">
        <v>719.83</v>
      </c>
      <c r="F238" s="1152">
        <f>'Hrg Sat'!$G$47</f>
        <v>14237</v>
      </c>
      <c r="G238" s="1457">
        <f t="shared" si="36"/>
        <v>10248219.710000001</v>
      </c>
      <c r="K238" s="1505"/>
      <c r="L238" s="1505"/>
      <c r="O238" s="1349"/>
    </row>
    <row r="239" spans="1:15" ht="13.5">
      <c r="A239" s="1166"/>
      <c r="B239" s="1169"/>
      <c r="C239" s="1449" t="s">
        <v>4757</v>
      </c>
      <c r="D239" s="1154" t="s">
        <v>163</v>
      </c>
      <c r="E239" s="1155">
        <v>1036.8800000000001</v>
      </c>
      <c r="F239" s="1152">
        <f>'Hrg Sat'!$G$48</f>
        <v>14352</v>
      </c>
      <c r="G239" s="1457">
        <f t="shared" si="36"/>
        <v>14881301.760000002</v>
      </c>
      <c r="K239" s="1505"/>
      <c r="L239" s="1505"/>
      <c r="O239" s="1349"/>
    </row>
    <row r="240" spans="1:15" ht="13.5">
      <c r="A240" s="1166"/>
      <c r="B240" s="1169"/>
      <c r="C240" s="1449" t="s">
        <v>4758</v>
      </c>
      <c r="D240" s="1154" t="s">
        <v>161</v>
      </c>
      <c r="E240" s="1155">
        <v>52.5</v>
      </c>
      <c r="F240" s="1193">
        <f>'Hrg Sat'!$G$184</f>
        <v>589833</v>
      </c>
      <c r="G240" s="1457">
        <f t="shared" si="36"/>
        <v>30966232.5</v>
      </c>
      <c r="K240" s="1505"/>
      <c r="L240" s="1505"/>
      <c r="O240" s="1349"/>
    </row>
    <row r="241" spans="1:15" ht="13.5">
      <c r="A241" s="1166"/>
      <c r="B241" s="1169"/>
      <c r="C241" s="1449" t="s">
        <v>4759</v>
      </c>
      <c r="D241" s="1154" t="s">
        <v>161</v>
      </c>
      <c r="E241" s="1155">
        <v>52.5</v>
      </c>
      <c r="F241" s="1248">
        <f>'Hrg Sat'!$G$64</f>
        <v>920634</v>
      </c>
      <c r="G241" s="1457">
        <f t="shared" si="36"/>
        <v>48333285</v>
      </c>
      <c r="K241" s="1505"/>
      <c r="L241" s="1505"/>
      <c r="O241" s="1349"/>
    </row>
    <row r="242" spans="1:15" ht="13.5">
      <c r="A242" s="1166"/>
      <c r="B242" s="1169"/>
      <c r="C242" s="1449" t="s">
        <v>4760</v>
      </c>
      <c r="D242" s="1154" t="s">
        <v>161</v>
      </c>
      <c r="E242" s="1155">
        <v>0.88</v>
      </c>
      <c r="F242" s="1172">
        <f>'Hrg Sat'!G40*1.1</f>
        <v>1234164.8</v>
      </c>
      <c r="G242" s="1457">
        <f t="shared" si="36"/>
        <v>1086065.024</v>
      </c>
      <c r="K242" s="1505"/>
      <c r="L242" s="1505"/>
      <c r="O242" s="1349"/>
    </row>
    <row r="243" spans="1:15" ht="13.5">
      <c r="A243" s="1166"/>
      <c r="B243" s="1169"/>
      <c r="C243" s="1449" t="s">
        <v>4761</v>
      </c>
      <c r="D243" s="1154" t="s">
        <v>161</v>
      </c>
      <c r="E243" s="1155">
        <v>94.5</v>
      </c>
      <c r="F243" s="1152">
        <f>'Hrg Sat'!$G$46</f>
        <v>1225235</v>
      </c>
      <c r="G243" s="1457">
        <f t="shared" si="36"/>
        <v>115784707.5</v>
      </c>
      <c r="K243" s="1505"/>
      <c r="L243" s="1505"/>
      <c r="O243" s="1349"/>
    </row>
    <row r="244" spans="1:15" ht="13">
      <c r="A244" s="1166"/>
      <c r="B244" s="1169"/>
      <c r="C244" s="1462" t="s">
        <v>5372</v>
      </c>
      <c r="D244" s="1150"/>
      <c r="E244" s="1151"/>
      <c r="F244" s="1152"/>
      <c r="G244" s="1457"/>
      <c r="K244" s="1505"/>
      <c r="L244" s="1505"/>
      <c r="O244" s="1349"/>
    </row>
    <row r="245" spans="1:15" ht="13.5">
      <c r="A245" s="1166"/>
      <c r="B245" s="1169"/>
      <c r="C245" s="1449" t="s">
        <v>4762</v>
      </c>
      <c r="D245" s="1154" t="s">
        <v>4</v>
      </c>
      <c r="E245" s="1155">
        <v>23</v>
      </c>
      <c r="F245" s="1152">
        <v>38000000</v>
      </c>
      <c r="G245" s="1457">
        <f>E245*F245</f>
        <v>874000000</v>
      </c>
      <c r="K245" s="1505"/>
      <c r="L245" s="1505"/>
      <c r="O245" s="1349"/>
    </row>
    <row r="246" spans="1:15" ht="13">
      <c r="A246" s="1167"/>
      <c r="B246" s="1350" t="s">
        <v>1982</v>
      </c>
      <c r="C246" s="1462" t="s">
        <v>5373</v>
      </c>
      <c r="D246" s="1150"/>
      <c r="E246" s="1463"/>
      <c r="F246" s="1464"/>
      <c r="G246" s="1465"/>
      <c r="K246" s="1505"/>
      <c r="L246" s="1505"/>
      <c r="O246" s="1349"/>
    </row>
    <row r="247" spans="1:15" ht="13">
      <c r="A247" s="1166"/>
      <c r="B247" s="1466"/>
      <c r="C247" s="1462" t="s">
        <v>5374</v>
      </c>
      <c r="D247" s="1150"/>
      <c r="E247" s="1151"/>
      <c r="F247" s="1152"/>
      <c r="G247" s="1457"/>
      <c r="K247" s="1505"/>
      <c r="L247" s="1505"/>
      <c r="O247" s="1349"/>
    </row>
    <row r="248" spans="1:15" ht="13">
      <c r="A248" s="1166"/>
      <c r="B248" s="1466"/>
      <c r="C248" s="1462" t="s">
        <v>5375</v>
      </c>
      <c r="D248" s="1150"/>
      <c r="E248" s="1151"/>
      <c r="F248" s="1152"/>
      <c r="G248" s="1457"/>
      <c r="K248" s="1505"/>
      <c r="L248" s="1505"/>
      <c r="O248" s="1349"/>
    </row>
    <row r="249" spans="1:15" ht="13">
      <c r="A249" s="1166"/>
      <c r="B249" s="1169"/>
      <c r="C249" s="1449" t="s">
        <v>4763</v>
      </c>
      <c r="D249" s="1150"/>
      <c r="E249" s="1151"/>
      <c r="F249" s="1152"/>
      <c r="G249" s="1457"/>
      <c r="K249" s="1505"/>
      <c r="L249" s="1505"/>
      <c r="O249" s="1349"/>
    </row>
    <row r="250" spans="1:15" ht="13.5">
      <c r="A250" s="1166"/>
      <c r="B250" s="1169"/>
      <c r="C250" s="1449" t="s">
        <v>4764</v>
      </c>
      <c r="D250" s="1154" t="s">
        <v>682</v>
      </c>
      <c r="E250" s="1155">
        <v>1</v>
      </c>
      <c r="F250" s="1152">
        <f>'Bahan MEP'!$G$87</f>
        <v>2200000</v>
      </c>
      <c r="G250" s="1457">
        <f t="shared" ref="G250:G266" si="37">E250*F250</f>
        <v>2200000</v>
      </c>
      <c r="K250" s="1505"/>
      <c r="L250" s="1505"/>
      <c r="O250" s="1349"/>
    </row>
    <row r="251" spans="1:15" ht="13.5">
      <c r="A251" s="1166"/>
      <c r="B251" s="1169"/>
      <c r="C251" s="1449" t="s">
        <v>4765</v>
      </c>
      <c r="D251" s="1154" t="s">
        <v>682</v>
      </c>
      <c r="E251" s="1155">
        <v>1</v>
      </c>
      <c r="F251" s="1152">
        <f>'Bahan MEP'!$F$35</f>
        <v>600000</v>
      </c>
      <c r="G251" s="1457">
        <f t="shared" si="37"/>
        <v>600000</v>
      </c>
      <c r="K251" s="1505"/>
      <c r="L251" s="1505"/>
      <c r="O251" s="1349"/>
    </row>
    <row r="252" spans="1:15" ht="13.5">
      <c r="A252" s="1166"/>
      <c r="B252" s="1169"/>
      <c r="C252" s="1449" t="s">
        <v>4766</v>
      </c>
      <c r="D252" s="1154" t="s">
        <v>682</v>
      </c>
      <c r="E252" s="1155">
        <v>3</v>
      </c>
      <c r="F252" s="1152">
        <f>'Bahan MEP'!$F$38</f>
        <v>600000</v>
      </c>
      <c r="G252" s="1457">
        <f t="shared" si="37"/>
        <v>1800000</v>
      </c>
      <c r="K252" s="1505"/>
      <c r="L252" s="1505"/>
      <c r="O252" s="1349"/>
    </row>
    <row r="253" spans="1:15" ht="13.5">
      <c r="A253" s="1166"/>
      <c r="B253" s="1169"/>
      <c r="C253" s="1449" t="s">
        <v>4767</v>
      </c>
      <c r="D253" s="1154" t="s">
        <v>682</v>
      </c>
      <c r="E253" s="1155">
        <v>1</v>
      </c>
      <c r="F253" s="1152">
        <f>'Bahan MEP'!$F$52</f>
        <v>155000</v>
      </c>
      <c r="G253" s="1457">
        <f t="shared" si="37"/>
        <v>155000</v>
      </c>
      <c r="K253" s="1505"/>
      <c r="L253" s="1505"/>
      <c r="O253" s="1349"/>
    </row>
    <row r="254" spans="1:15" ht="13.5">
      <c r="A254" s="1166"/>
      <c r="B254" s="1169"/>
      <c r="C254" s="1449" t="s">
        <v>4768</v>
      </c>
      <c r="D254" s="1154" t="s">
        <v>186</v>
      </c>
      <c r="E254" s="1155">
        <v>1</v>
      </c>
      <c r="F254" s="1152">
        <f>'Bahan MEP'!$F$62*1.25</f>
        <v>4125000</v>
      </c>
      <c r="G254" s="1457">
        <f t="shared" si="37"/>
        <v>4125000</v>
      </c>
      <c r="K254" s="1505"/>
      <c r="L254" s="1505"/>
      <c r="O254" s="1349"/>
    </row>
    <row r="255" spans="1:15" ht="13.5">
      <c r="A255" s="1166"/>
      <c r="B255" s="1169"/>
      <c r="C255" s="1449" t="s">
        <v>4769</v>
      </c>
      <c r="D255" s="1154" t="s">
        <v>682</v>
      </c>
      <c r="E255" s="1155">
        <v>3</v>
      </c>
      <c r="F255" s="1152">
        <f>'Bahan MEP'!$F$66</f>
        <v>55000</v>
      </c>
      <c r="G255" s="1457">
        <f t="shared" si="37"/>
        <v>165000</v>
      </c>
      <c r="K255" s="1505"/>
      <c r="L255" s="1505"/>
      <c r="O255" s="1349"/>
    </row>
    <row r="256" spans="1:15" ht="13.5">
      <c r="A256" s="1166"/>
      <c r="B256" s="1169"/>
      <c r="C256" s="1449" t="s">
        <v>4770</v>
      </c>
      <c r="D256" s="1154" t="s">
        <v>682</v>
      </c>
      <c r="E256" s="1155">
        <v>3</v>
      </c>
      <c r="F256" s="1152">
        <f>'Hit. ME'!$D$185</f>
        <v>185680.00000000003</v>
      </c>
      <c r="G256" s="1457">
        <f t="shared" si="37"/>
        <v>557040.00000000012</v>
      </c>
      <c r="K256" s="1505"/>
      <c r="L256" s="1505"/>
      <c r="O256" s="1349"/>
    </row>
    <row r="257" spans="1:15" ht="13.5">
      <c r="A257" s="1166"/>
      <c r="B257" s="1169"/>
      <c r="C257" s="1449" t="s">
        <v>4771</v>
      </c>
      <c r="D257" s="1154" t="s">
        <v>682</v>
      </c>
      <c r="E257" s="1155">
        <v>3</v>
      </c>
      <c r="F257" s="1152">
        <f>'Hit. ME'!$D$139</f>
        <v>416039.25000000006</v>
      </c>
      <c r="G257" s="1457">
        <f t="shared" si="37"/>
        <v>1248117.7500000002</v>
      </c>
      <c r="K257" s="1505"/>
      <c r="L257" s="1505"/>
      <c r="O257" s="1349"/>
    </row>
    <row r="258" spans="1:15" ht="13.5">
      <c r="A258" s="1166"/>
      <c r="B258" s="1169"/>
      <c r="C258" s="1449" t="s">
        <v>4772</v>
      </c>
      <c r="D258" s="1154" t="s">
        <v>682</v>
      </c>
      <c r="E258" s="1155">
        <v>1</v>
      </c>
      <c r="F258" s="1152">
        <f>'Hit. ME'!$D$140</f>
        <v>647559</v>
      </c>
      <c r="G258" s="1457">
        <f t="shared" si="37"/>
        <v>647559</v>
      </c>
      <c r="K258" s="1505"/>
      <c r="L258" s="1505"/>
      <c r="O258" s="1349"/>
    </row>
    <row r="259" spans="1:15" ht="13.5">
      <c r="A259" s="1166"/>
      <c r="B259" s="1169"/>
      <c r="C259" s="1449" t="s">
        <v>4773</v>
      </c>
      <c r="D259" s="1154" t="s">
        <v>682</v>
      </c>
      <c r="E259" s="1155">
        <v>1</v>
      </c>
      <c r="F259" s="1152">
        <f>'Hit. ME'!$D$473</f>
        <v>1740750.0000000002</v>
      </c>
      <c r="G259" s="1457">
        <f t="shared" si="37"/>
        <v>1740750.0000000002</v>
      </c>
      <c r="K259" s="1505"/>
      <c r="L259" s="1505"/>
      <c r="O259" s="1349"/>
    </row>
    <row r="260" spans="1:15" ht="13.5">
      <c r="A260" s="1166"/>
      <c r="B260" s="1169"/>
      <c r="C260" s="1449" t="s">
        <v>4774</v>
      </c>
      <c r="D260" s="1154" t="s">
        <v>682</v>
      </c>
      <c r="E260" s="1155">
        <v>1</v>
      </c>
      <c r="F260" s="1152">
        <f>'Hit. ME'!$D$468</f>
        <v>2088900.0000000002</v>
      </c>
      <c r="G260" s="1457">
        <f t="shared" si="37"/>
        <v>2088900.0000000002</v>
      </c>
      <c r="K260" s="1505"/>
      <c r="L260" s="1505"/>
      <c r="O260" s="1349"/>
    </row>
    <row r="261" spans="1:15" ht="13.5">
      <c r="A261" s="1166"/>
      <c r="B261" s="1169"/>
      <c r="C261" s="1449" t="s">
        <v>4775</v>
      </c>
      <c r="D261" s="1154" t="s">
        <v>682</v>
      </c>
      <c r="E261" s="1155">
        <v>1</v>
      </c>
      <c r="F261" s="1152">
        <f>'Hit. ME'!$D$469</f>
        <v>232100.00000000003</v>
      </c>
      <c r="G261" s="1457">
        <f t="shared" si="37"/>
        <v>232100.00000000003</v>
      </c>
      <c r="K261" s="1505"/>
      <c r="L261" s="1505"/>
      <c r="O261" s="1349"/>
    </row>
    <row r="262" spans="1:15" ht="13.5">
      <c r="A262" s="1166"/>
      <c r="B262" s="1169"/>
      <c r="C262" s="1449" t="s">
        <v>4776</v>
      </c>
      <c r="D262" s="1154" t="s">
        <v>682</v>
      </c>
      <c r="E262" s="1155">
        <v>1</v>
      </c>
      <c r="F262" s="1152">
        <f>'Hit. ME'!$D$472</f>
        <v>1450625.0000000002</v>
      </c>
      <c r="G262" s="1457">
        <f t="shared" si="37"/>
        <v>1450625.0000000002</v>
      </c>
      <c r="K262" s="1505"/>
      <c r="L262" s="1505"/>
      <c r="O262" s="1349"/>
    </row>
    <row r="263" spans="1:15" ht="13.5">
      <c r="A263" s="1166"/>
      <c r="B263" s="1169"/>
      <c r="C263" s="1449" t="s">
        <v>4777</v>
      </c>
      <c r="D263" s="1154" t="s">
        <v>186</v>
      </c>
      <c r="E263" s="1155">
        <v>1</v>
      </c>
      <c r="F263" s="1152">
        <f>3*'Bahan MEP'!$G$78*1.25</f>
        <v>2156250</v>
      </c>
      <c r="G263" s="1457">
        <f t="shared" si="37"/>
        <v>2156250</v>
      </c>
      <c r="K263" s="1505"/>
      <c r="L263" s="1505"/>
      <c r="O263" s="1349"/>
    </row>
    <row r="264" spans="1:15" ht="13.5">
      <c r="A264" s="1166"/>
      <c r="B264" s="1169"/>
      <c r="C264" s="1449" t="s">
        <v>4778</v>
      </c>
      <c r="D264" s="1154" t="s">
        <v>186</v>
      </c>
      <c r="E264" s="1155">
        <v>1</v>
      </c>
      <c r="F264" s="1152">
        <f>'Bahan MEP'!$G$77*1.25</f>
        <v>1101250</v>
      </c>
      <c r="G264" s="1457">
        <f t="shared" si="37"/>
        <v>1101250</v>
      </c>
      <c r="K264" s="1505"/>
      <c r="L264" s="1505"/>
      <c r="O264" s="1349"/>
    </row>
    <row r="265" spans="1:15" ht="13.5">
      <c r="A265" s="1166"/>
      <c r="B265" s="1169"/>
      <c r="C265" s="1449" t="s">
        <v>4779</v>
      </c>
      <c r="D265" s="1154" t="s">
        <v>186</v>
      </c>
      <c r="E265" s="1155">
        <v>1</v>
      </c>
      <c r="F265" s="1152">
        <f>'Bahan MEP'!$G$78*1.25</f>
        <v>718750</v>
      </c>
      <c r="G265" s="1457">
        <f t="shared" si="37"/>
        <v>718750</v>
      </c>
      <c r="K265" s="1505"/>
      <c r="L265" s="1505"/>
      <c r="O265" s="1349"/>
    </row>
    <row r="266" spans="1:15" ht="13.5">
      <c r="A266" s="1166"/>
      <c r="B266" s="1169"/>
      <c r="C266" s="1449" t="s">
        <v>4780</v>
      </c>
      <c r="D266" s="1154" t="s">
        <v>682</v>
      </c>
      <c r="E266" s="1155">
        <v>3</v>
      </c>
      <c r="F266" s="1152">
        <f>SUM(G250:G265)*0.2</f>
        <v>4197268.3500000006</v>
      </c>
      <c r="G266" s="1457">
        <f t="shared" si="37"/>
        <v>12591805.050000001</v>
      </c>
      <c r="K266" s="1505"/>
      <c r="L266" s="1505"/>
      <c r="O266" s="1349"/>
    </row>
    <row r="267" spans="1:15" ht="13">
      <c r="A267" s="1166"/>
      <c r="B267" s="1169"/>
      <c r="C267" s="1462" t="s">
        <v>5376</v>
      </c>
      <c r="D267" s="1150"/>
      <c r="E267" s="1151"/>
      <c r="F267" s="1152"/>
      <c r="G267" s="1457"/>
      <c r="K267" s="1505"/>
      <c r="L267" s="1505"/>
      <c r="O267" s="1349"/>
    </row>
    <row r="268" spans="1:15" ht="13">
      <c r="A268" s="1166"/>
      <c r="B268" s="1169"/>
      <c r="C268" s="1462" t="s">
        <v>5377</v>
      </c>
      <c r="D268" s="1150"/>
      <c r="E268" s="1151"/>
      <c r="F268" s="1152"/>
      <c r="G268" s="1457"/>
      <c r="K268" s="1505"/>
      <c r="L268" s="1505"/>
      <c r="O268" s="1349"/>
    </row>
    <row r="269" spans="1:15" ht="65">
      <c r="A269" s="1166"/>
      <c r="B269" s="1169"/>
      <c r="C269" s="1451" t="s">
        <v>4781</v>
      </c>
      <c r="D269" s="1154" t="s">
        <v>186</v>
      </c>
      <c r="E269" s="1155">
        <v>1</v>
      </c>
      <c r="F269" s="1152">
        <f>122000000+648000+4550000+3000000+1696000+35000000+5000000+10000000</f>
        <v>181894000</v>
      </c>
      <c r="G269" s="1457">
        <f t="shared" ref="G269:G270" si="38">E269*F269</f>
        <v>181894000</v>
      </c>
      <c r="K269" s="1505"/>
      <c r="L269" s="1505"/>
      <c r="O269" s="1349"/>
    </row>
    <row r="270" spans="1:15" ht="26">
      <c r="A270" s="1166"/>
      <c r="B270" s="1169"/>
      <c r="C270" s="1449" t="s">
        <v>4782</v>
      </c>
      <c r="D270" s="1154" t="s">
        <v>5</v>
      </c>
      <c r="E270" s="1155">
        <v>10</v>
      </c>
      <c r="F270" s="1152">
        <f>'Hrg Sat'!$G$364</f>
        <v>2003512</v>
      </c>
      <c r="G270" s="1457">
        <f t="shared" si="38"/>
        <v>20035120</v>
      </c>
      <c r="K270" s="1505"/>
      <c r="L270" s="1505"/>
      <c r="O270" s="1349"/>
    </row>
    <row r="271" spans="1:15" ht="13">
      <c r="A271" s="1166"/>
      <c r="B271" s="1169"/>
      <c r="C271" s="1449" t="s">
        <v>4783</v>
      </c>
      <c r="D271" s="1150"/>
      <c r="E271" s="1151"/>
      <c r="F271" s="1152"/>
      <c r="G271" s="1457"/>
      <c r="K271" s="1505"/>
      <c r="L271" s="1505"/>
      <c r="O271" s="1349"/>
    </row>
    <row r="272" spans="1:15" ht="65">
      <c r="A272" s="1166"/>
      <c r="B272" s="1169"/>
      <c r="C272" s="1451" t="s">
        <v>4784</v>
      </c>
      <c r="D272" s="1154" t="s">
        <v>186</v>
      </c>
      <c r="E272" s="1155">
        <v>1</v>
      </c>
      <c r="F272" s="1152">
        <f>648000+25000000+4550000+1696000+35000000+15000000</f>
        <v>81894000</v>
      </c>
      <c r="G272" s="1457">
        <f t="shared" ref="G272:G273" si="39">E272*F272</f>
        <v>81894000</v>
      </c>
      <c r="K272" s="1505"/>
      <c r="L272" s="1505"/>
      <c r="O272" s="1349"/>
    </row>
    <row r="273" spans="1:15" ht="26">
      <c r="A273" s="1166"/>
      <c r="B273" s="1169"/>
      <c r="C273" s="1449" t="s">
        <v>4785</v>
      </c>
      <c r="D273" s="1154" t="s">
        <v>5</v>
      </c>
      <c r="E273" s="1155">
        <v>10</v>
      </c>
      <c r="F273" s="1152">
        <f>'Hrg Sat'!$G$350</f>
        <v>434115</v>
      </c>
      <c r="G273" s="1457">
        <f t="shared" si="39"/>
        <v>4341150</v>
      </c>
      <c r="K273" s="1505"/>
      <c r="L273" s="1505"/>
      <c r="O273" s="1349"/>
    </row>
    <row r="274" spans="1:15" ht="13">
      <c r="A274" s="1166"/>
      <c r="B274" s="1169"/>
      <c r="C274" s="1449" t="s">
        <v>4786</v>
      </c>
      <c r="D274" s="1150"/>
      <c r="E274" s="1151"/>
      <c r="F274" s="1152"/>
      <c r="G274" s="1457"/>
      <c r="K274" s="1505"/>
      <c r="L274" s="1505"/>
      <c r="O274" s="1349"/>
    </row>
    <row r="275" spans="1:15" ht="56" customHeight="1">
      <c r="A275" s="1166"/>
      <c r="B275" s="1169"/>
      <c r="C275" s="1451" t="s">
        <v>4787</v>
      </c>
      <c r="D275" s="1154" t="s">
        <v>186</v>
      </c>
      <c r="E275" s="1155">
        <v>1</v>
      </c>
      <c r="F275" s="1152">
        <f>458000+122000000+4550000+3000000+35000000+20000000</f>
        <v>185008000</v>
      </c>
      <c r="G275" s="1457">
        <f t="shared" ref="G275:G276" si="40">E275*F275</f>
        <v>185008000</v>
      </c>
      <c r="K275" s="1505"/>
      <c r="L275" s="1505"/>
      <c r="O275" s="1349"/>
    </row>
    <row r="276" spans="1:15" ht="26">
      <c r="A276" s="1166"/>
      <c r="B276" s="1169"/>
      <c r="C276" s="1452" t="s">
        <v>3133</v>
      </c>
      <c r="D276" s="1154" t="s">
        <v>5</v>
      </c>
      <c r="E276" s="1155">
        <v>10</v>
      </c>
      <c r="F276" s="1152">
        <f>'Hrg Sat'!$G$332</f>
        <v>5014350</v>
      </c>
      <c r="G276" s="1457">
        <f t="shared" si="40"/>
        <v>50143500</v>
      </c>
      <c r="K276" s="1505"/>
      <c r="L276" s="1505"/>
      <c r="O276" s="1349"/>
    </row>
    <row r="277" spans="1:15" ht="13">
      <c r="A277" s="1166"/>
      <c r="B277" s="1169"/>
      <c r="C277" s="1449" t="s">
        <v>4788</v>
      </c>
      <c r="D277" s="1150"/>
      <c r="E277" s="1151"/>
      <c r="F277" s="1152"/>
      <c r="G277" s="1457"/>
      <c r="K277" s="1505"/>
      <c r="L277" s="1505"/>
      <c r="O277" s="1349"/>
    </row>
    <row r="278" spans="1:15" ht="55" customHeight="1">
      <c r="A278" s="1166"/>
      <c r="B278" s="1169"/>
      <c r="C278" s="1451" t="s">
        <v>4787</v>
      </c>
      <c r="D278" s="1154" t="s">
        <v>186</v>
      </c>
      <c r="E278" s="1155">
        <v>1</v>
      </c>
      <c r="F278" s="1152">
        <f>458000+122000000+4550000+3000000+35000000+5000000</f>
        <v>170008000</v>
      </c>
      <c r="G278" s="1457">
        <f t="shared" ref="G278:G279" si="41">E278*F278</f>
        <v>170008000</v>
      </c>
      <c r="K278" s="1505"/>
      <c r="L278" s="1505"/>
      <c r="O278" s="1349"/>
    </row>
    <row r="279" spans="1:15" ht="26">
      <c r="A279" s="1166"/>
      <c r="B279" s="1169"/>
      <c r="C279" s="1449" t="s">
        <v>4789</v>
      </c>
      <c r="D279" s="1154" t="s">
        <v>5</v>
      </c>
      <c r="E279" s="1155">
        <v>10</v>
      </c>
      <c r="F279" s="1152">
        <f>'Hrg Sat'!$G$361</f>
        <v>886099</v>
      </c>
      <c r="G279" s="1457">
        <f t="shared" si="41"/>
        <v>8860990</v>
      </c>
      <c r="K279" s="1505"/>
      <c r="L279" s="1505"/>
      <c r="O279" s="1349"/>
    </row>
    <row r="280" spans="1:15" ht="13">
      <c r="A280" s="1166"/>
      <c r="B280" s="1169"/>
      <c r="C280" s="1449" t="s">
        <v>4790</v>
      </c>
      <c r="D280" s="1150"/>
      <c r="E280" s="1151"/>
      <c r="F280" s="1152"/>
      <c r="G280" s="1457"/>
      <c r="K280" s="1505"/>
      <c r="L280" s="1505"/>
      <c r="O280" s="1349"/>
    </row>
    <row r="281" spans="1:15" ht="65">
      <c r="A281" s="1166"/>
      <c r="B281" s="1169"/>
      <c r="C281" s="1451" t="s">
        <v>4791</v>
      </c>
      <c r="D281" s="1154" t="s">
        <v>186</v>
      </c>
      <c r="E281" s="1155">
        <v>1</v>
      </c>
      <c r="F281" s="1152">
        <f>122000000+648000+4550000+3000000+1696000+35000000+5000000</f>
        <v>171894000</v>
      </c>
      <c r="G281" s="1457">
        <f t="shared" ref="G281:G282" si="42">E281*F281</f>
        <v>171894000</v>
      </c>
      <c r="K281" s="1505"/>
      <c r="L281" s="1505"/>
      <c r="O281" s="1349"/>
    </row>
    <row r="282" spans="1:15" ht="26">
      <c r="A282" s="1166"/>
      <c r="B282" s="1169"/>
      <c r="C282" s="1449" t="s">
        <v>4782</v>
      </c>
      <c r="D282" s="1154" t="s">
        <v>5</v>
      </c>
      <c r="E282" s="1155">
        <v>10</v>
      </c>
      <c r="F282" s="1152">
        <f>'Hrg Sat'!$G$362</f>
        <v>2003512</v>
      </c>
      <c r="G282" s="1457">
        <f t="shared" si="42"/>
        <v>20035120</v>
      </c>
      <c r="K282" s="1505"/>
      <c r="L282" s="1505"/>
      <c r="O282" s="1349"/>
    </row>
    <row r="283" spans="1:15" ht="13">
      <c r="A283" s="1166"/>
      <c r="B283" s="1169"/>
      <c r="C283" s="1462" t="s">
        <v>5378</v>
      </c>
      <c r="D283" s="1150"/>
      <c r="E283" s="1151"/>
      <c r="F283" s="1152"/>
      <c r="G283" s="1457"/>
      <c r="K283" s="1505"/>
      <c r="L283" s="1505"/>
      <c r="O283" s="1349"/>
    </row>
    <row r="284" spans="1:15" ht="13">
      <c r="A284" s="1166"/>
      <c r="B284" s="1169"/>
      <c r="C284" s="1449" t="s">
        <v>4792</v>
      </c>
      <c r="D284" s="1150"/>
      <c r="E284" s="1151"/>
      <c r="F284" s="1152"/>
      <c r="G284" s="1457"/>
      <c r="K284" s="1505"/>
      <c r="L284" s="1505"/>
      <c r="O284" s="1349"/>
    </row>
    <row r="285" spans="1:15" ht="26">
      <c r="A285" s="1166"/>
      <c r="B285" s="1169"/>
      <c r="C285" s="1449" t="s">
        <v>4793</v>
      </c>
      <c r="D285" s="1154" t="s">
        <v>186</v>
      </c>
      <c r="E285" s="1155">
        <v>1</v>
      </c>
      <c r="F285" s="1152">
        <f>5950000000*1.25</f>
        <v>7437500000</v>
      </c>
      <c r="G285" s="1457">
        <f t="shared" ref="G285:G294" si="43">E285*F285</f>
        <v>7437500000</v>
      </c>
      <c r="K285" s="1505"/>
      <c r="L285" s="1505"/>
      <c r="O285" s="1349"/>
    </row>
    <row r="286" spans="1:15" ht="39">
      <c r="A286" s="1166"/>
      <c r="B286" s="1169"/>
      <c r="C286" s="1449" t="s">
        <v>4794</v>
      </c>
      <c r="D286" s="1154" t="s">
        <v>4</v>
      </c>
      <c r="E286" s="1155">
        <v>1</v>
      </c>
      <c r="F286" s="1152">
        <f>SUM(F285)*0.05</f>
        <v>371875000</v>
      </c>
      <c r="G286" s="1457">
        <f t="shared" si="43"/>
        <v>371875000</v>
      </c>
      <c r="K286" s="1505"/>
      <c r="L286" s="1505"/>
      <c r="O286" s="1349"/>
    </row>
    <row r="287" spans="1:15" ht="13.5">
      <c r="A287" s="1166"/>
      <c r="B287" s="1169"/>
      <c r="C287" s="1449" t="s">
        <v>4795</v>
      </c>
      <c r="D287" s="1154" t="s">
        <v>4</v>
      </c>
      <c r="E287" s="1155">
        <v>1</v>
      </c>
      <c r="F287" s="1152">
        <v>8500000</v>
      </c>
      <c r="G287" s="1457">
        <f t="shared" si="43"/>
        <v>8500000</v>
      </c>
      <c r="K287" s="1505"/>
      <c r="L287" s="1505"/>
      <c r="O287" s="1349"/>
    </row>
    <row r="288" spans="1:15" ht="13.5">
      <c r="A288" s="1166"/>
      <c r="B288" s="1169"/>
      <c r="C288" s="1449" t="s">
        <v>4796</v>
      </c>
      <c r="D288" s="1154" t="s">
        <v>5</v>
      </c>
      <c r="E288" s="1155">
        <v>14</v>
      </c>
      <c r="F288" s="1152">
        <v>16000000</v>
      </c>
      <c r="G288" s="1457">
        <f t="shared" si="43"/>
        <v>224000000</v>
      </c>
      <c r="K288" s="1505"/>
      <c r="L288" s="1505"/>
      <c r="O288" s="1349"/>
    </row>
    <row r="289" spans="1:15" ht="13.5">
      <c r="A289" s="1166"/>
      <c r="B289" s="1169"/>
      <c r="C289" s="1449" t="s">
        <v>4797</v>
      </c>
      <c r="D289" s="1154" t="s">
        <v>4</v>
      </c>
      <c r="E289" s="1155">
        <v>1</v>
      </c>
      <c r="F289" s="1152">
        <v>160000000</v>
      </c>
      <c r="G289" s="1457">
        <f t="shared" si="43"/>
        <v>160000000</v>
      </c>
      <c r="K289" s="1505"/>
      <c r="L289" s="1505"/>
      <c r="O289" s="1349"/>
    </row>
    <row r="290" spans="1:15" ht="52">
      <c r="A290" s="1166"/>
      <c r="B290" s="1169"/>
      <c r="C290" s="1451" t="s">
        <v>4798</v>
      </c>
      <c r="D290" s="1154" t="s">
        <v>186</v>
      </c>
      <c r="E290" s="1155">
        <v>1</v>
      </c>
      <c r="F290" s="1152">
        <v>55000000</v>
      </c>
      <c r="G290" s="1457">
        <f t="shared" si="43"/>
        <v>55000000</v>
      </c>
      <c r="K290" s="1505"/>
      <c r="L290" s="1505"/>
      <c r="O290" s="1349"/>
    </row>
    <row r="291" spans="1:15" ht="13.5">
      <c r="A291" s="1166"/>
      <c r="B291" s="1169"/>
      <c r="C291" s="1449" t="s">
        <v>4799</v>
      </c>
      <c r="D291" s="1154" t="s">
        <v>4</v>
      </c>
      <c r="E291" s="1155">
        <v>1</v>
      </c>
      <c r="F291" s="1152">
        <v>10000000</v>
      </c>
      <c r="G291" s="1457">
        <f t="shared" si="43"/>
        <v>10000000</v>
      </c>
      <c r="K291" s="1505"/>
      <c r="L291" s="1505"/>
      <c r="O291" s="1349"/>
    </row>
    <row r="292" spans="1:15" ht="13.5">
      <c r="A292" s="1166"/>
      <c r="B292" s="1169"/>
      <c r="C292" s="1449" t="s">
        <v>4800</v>
      </c>
      <c r="D292" s="1154" t="s">
        <v>4</v>
      </c>
      <c r="E292" s="1155">
        <v>1</v>
      </c>
      <c r="F292" s="1152">
        <v>1100000</v>
      </c>
      <c r="G292" s="1457">
        <f t="shared" si="43"/>
        <v>1100000</v>
      </c>
      <c r="K292" s="1505"/>
      <c r="L292" s="1505"/>
      <c r="O292" s="1349"/>
    </row>
    <row r="293" spans="1:15" ht="13.5">
      <c r="A293" s="1166"/>
      <c r="B293" s="1169"/>
      <c r="C293" s="1449" t="s">
        <v>4801</v>
      </c>
      <c r="D293" s="1154" t="s">
        <v>4</v>
      </c>
      <c r="E293" s="1155">
        <v>1</v>
      </c>
      <c r="F293" s="1152">
        <v>4200000</v>
      </c>
      <c r="G293" s="1457">
        <f t="shared" si="43"/>
        <v>4200000</v>
      </c>
      <c r="K293" s="1505"/>
      <c r="L293" s="1505"/>
      <c r="O293" s="1349"/>
    </row>
    <row r="294" spans="1:15" ht="13.5">
      <c r="A294" s="1166"/>
      <c r="B294" s="1169"/>
      <c r="C294" s="1449" t="s">
        <v>4802</v>
      </c>
      <c r="D294" s="1154" t="s">
        <v>186</v>
      </c>
      <c r="E294" s="1155">
        <v>1</v>
      </c>
      <c r="F294" s="1152">
        <v>11000000</v>
      </c>
      <c r="G294" s="1457">
        <f t="shared" si="43"/>
        <v>11000000</v>
      </c>
      <c r="K294" s="1505"/>
      <c r="L294" s="1505"/>
      <c r="O294" s="1349"/>
    </row>
    <row r="295" spans="1:15" ht="13">
      <c r="A295" s="1166"/>
      <c r="B295" s="1169"/>
      <c r="C295" s="1449" t="s">
        <v>4803</v>
      </c>
      <c r="D295" s="1150"/>
      <c r="E295" s="1151"/>
      <c r="F295" s="1152"/>
      <c r="G295" s="1457"/>
      <c r="K295" s="1505"/>
      <c r="L295" s="1505"/>
      <c r="O295" s="1349"/>
    </row>
    <row r="296" spans="1:15" ht="13.5">
      <c r="A296" s="1166"/>
      <c r="B296" s="1169"/>
      <c r="C296" s="1449" t="s">
        <v>4804</v>
      </c>
      <c r="D296" s="1154" t="s">
        <v>5</v>
      </c>
      <c r="E296" s="1155">
        <v>95</v>
      </c>
      <c r="F296" s="1152">
        <f>'Hrg Sat'!$G$333</f>
        <v>17605500</v>
      </c>
      <c r="G296" s="1457">
        <f t="shared" ref="G296:G309" si="44">E296*F296</f>
        <v>1672522500</v>
      </c>
      <c r="K296" s="1505"/>
      <c r="L296" s="1505"/>
      <c r="O296" s="1349"/>
    </row>
    <row r="297" spans="1:15" ht="13.5">
      <c r="A297" s="1166"/>
      <c r="B297" s="1169"/>
      <c r="C297" s="1449" t="s">
        <v>4805</v>
      </c>
      <c r="D297" s="1154" t="s">
        <v>5</v>
      </c>
      <c r="E297" s="1155">
        <v>95</v>
      </c>
      <c r="F297" s="1152">
        <f>'Hrg Sat'!$G$333</f>
        <v>17605500</v>
      </c>
      <c r="G297" s="1457">
        <f t="shared" si="44"/>
        <v>1672522500</v>
      </c>
      <c r="K297" s="1505"/>
      <c r="L297" s="1505"/>
      <c r="O297" s="1349"/>
    </row>
    <row r="298" spans="1:15" ht="26">
      <c r="A298" s="1166"/>
      <c r="B298" s="1169"/>
      <c r="C298" s="1449" t="s">
        <v>4806</v>
      </c>
      <c r="D298" s="1154" t="s">
        <v>5</v>
      </c>
      <c r="E298" s="1155">
        <v>95</v>
      </c>
      <c r="F298" s="1152">
        <f>'Hrg Sat'!$G$333</f>
        <v>17605500</v>
      </c>
      <c r="G298" s="1457">
        <f t="shared" si="44"/>
        <v>1672522500</v>
      </c>
      <c r="K298" s="1505"/>
      <c r="L298" s="1505"/>
      <c r="O298" s="1349"/>
    </row>
    <row r="299" spans="1:15" ht="13.5">
      <c r="A299" s="1166"/>
      <c r="B299" s="1169"/>
      <c r="C299" s="1449" t="s">
        <v>4807</v>
      </c>
      <c r="D299" s="1154" t="s">
        <v>5</v>
      </c>
      <c r="E299" s="1155">
        <v>50</v>
      </c>
      <c r="F299" s="1152">
        <f>Bahan!$C$346*1.25</f>
        <v>168750</v>
      </c>
      <c r="G299" s="1457">
        <f t="shared" si="44"/>
        <v>8437500</v>
      </c>
      <c r="K299" s="1505"/>
      <c r="L299" s="1505"/>
      <c r="O299" s="1349"/>
    </row>
    <row r="300" spans="1:15" ht="13.5">
      <c r="A300" s="1166"/>
      <c r="B300" s="1169"/>
      <c r="C300" s="1449" t="s">
        <v>4808</v>
      </c>
      <c r="D300" s="1154" t="s">
        <v>5</v>
      </c>
      <c r="E300" s="1155">
        <v>40</v>
      </c>
      <c r="F300" s="1152">
        <f>Bahan!$C$346*1.25</f>
        <v>168750</v>
      </c>
      <c r="G300" s="1457">
        <f t="shared" si="44"/>
        <v>6750000</v>
      </c>
      <c r="K300" s="1505"/>
      <c r="L300" s="1505"/>
      <c r="O300" s="1349"/>
    </row>
    <row r="301" spans="1:15" ht="26">
      <c r="A301" s="1166"/>
      <c r="B301" s="1169"/>
      <c r="C301" s="1449" t="s">
        <v>4809</v>
      </c>
      <c r="D301" s="1154" t="s">
        <v>5</v>
      </c>
      <c r="E301" s="1155">
        <v>50</v>
      </c>
      <c r="F301" s="1152">
        <f>13*Bahan!$C$348*1.25</f>
        <v>3493750</v>
      </c>
      <c r="G301" s="1457">
        <f t="shared" si="44"/>
        <v>174687500</v>
      </c>
      <c r="K301" s="1505"/>
      <c r="L301" s="1505"/>
      <c r="O301" s="1349"/>
    </row>
    <row r="302" spans="1:15" ht="26">
      <c r="A302" s="1166"/>
      <c r="B302" s="1169"/>
      <c r="C302" s="1449" t="s">
        <v>4810</v>
      </c>
      <c r="D302" s="1154" t="s">
        <v>186</v>
      </c>
      <c r="E302" s="1155">
        <v>1</v>
      </c>
      <c r="F302" s="1152">
        <v>4900000</v>
      </c>
      <c r="G302" s="1457">
        <f t="shared" si="44"/>
        <v>4900000</v>
      </c>
      <c r="K302" s="1505"/>
      <c r="L302" s="1505"/>
      <c r="O302" s="1349"/>
    </row>
    <row r="303" spans="1:15" ht="13.5">
      <c r="A303" s="1166"/>
      <c r="B303" s="1169"/>
      <c r="C303" s="1449" t="s">
        <v>4811</v>
      </c>
      <c r="D303" s="1154" t="s">
        <v>186</v>
      </c>
      <c r="E303" s="1155">
        <v>1</v>
      </c>
      <c r="F303" s="1152">
        <f>'Bahan MEP'!$G$76</f>
        <v>1750000</v>
      </c>
      <c r="G303" s="1457">
        <f t="shared" si="44"/>
        <v>1750000</v>
      </c>
      <c r="K303" s="1505"/>
      <c r="L303" s="1505"/>
      <c r="O303" s="1349"/>
    </row>
    <row r="304" spans="1:15" ht="13.5">
      <c r="A304" s="1166"/>
      <c r="B304" s="1169"/>
      <c r="C304" s="1449" t="s">
        <v>4812</v>
      </c>
      <c r="D304" s="1154" t="s">
        <v>3999</v>
      </c>
      <c r="E304" s="1155">
        <v>30</v>
      </c>
      <c r="F304" s="1152">
        <f>'Bahan MEP'!$G$76*1.35</f>
        <v>2362500</v>
      </c>
      <c r="G304" s="1457">
        <f t="shared" si="44"/>
        <v>70875000</v>
      </c>
      <c r="K304" s="1505"/>
      <c r="L304" s="1505"/>
      <c r="O304" s="1349"/>
    </row>
    <row r="305" spans="1:15" ht="13.5">
      <c r="A305" s="1166"/>
      <c r="B305" s="1169"/>
      <c r="C305" s="1449" t="s">
        <v>4813</v>
      </c>
      <c r="D305" s="1154" t="s">
        <v>4</v>
      </c>
      <c r="E305" s="1155">
        <v>1</v>
      </c>
      <c r="F305" s="1152">
        <v>4200000</v>
      </c>
      <c r="G305" s="1457">
        <f t="shared" si="44"/>
        <v>4200000</v>
      </c>
      <c r="K305" s="1505"/>
      <c r="L305" s="1505"/>
      <c r="O305" s="1349"/>
    </row>
    <row r="306" spans="1:15" ht="13.5">
      <c r="A306" s="1166"/>
      <c r="B306" s="1169"/>
      <c r="C306" s="1449" t="s">
        <v>4814</v>
      </c>
      <c r="D306" s="1154" t="s">
        <v>3999</v>
      </c>
      <c r="E306" s="1155">
        <v>39</v>
      </c>
      <c r="F306" s="1152">
        <f>Bahan!$C$346*1.35</f>
        <v>182250</v>
      </c>
      <c r="G306" s="1457">
        <f t="shared" si="44"/>
        <v>7107750</v>
      </c>
      <c r="K306" s="1505"/>
      <c r="L306" s="1505"/>
      <c r="O306" s="1349"/>
    </row>
    <row r="307" spans="1:15" ht="13.5">
      <c r="A307" s="1166"/>
      <c r="B307" s="1169"/>
      <c r="C307" s="1449" t="s">
        <v>4815</v>
      </c>
      <c r="D307" s="1154" t="s">
        <v>186</v>
      </c>
      <c r="E307" s="1155">
        <v>2</v>
      </c>
      <c r="F307" s="1152">
        <f>$F$302</f>
        <v>4900000</v>
      </c>
      <c r="G307" s="1457">
        <f t="shared" si="44"/>
        <v>9800000</v>
      </c>
      <c r="K307" s="1505"/>
      <c r="L307" s="1505"/>
      <c r="O307" s="1349"/>
    </row>
    <row r="308" spans="1:15" ht="13.5">
      <c r="A308" s="1166"/>
      <c r="B308" s="1169"/>
      <c r="C308" s="1449" t="s">
        <v>4816</v>
      </c>
      <c r="D308" s="1154" t="s">
        <v>186</v>
      </c>
      <c r="E308" s="1155">
        <v>2</v>
      </c>
      <c r="F308" s="1152">
        <f>'Bahan MEP'!$G$76</f>
        <v>1750000</v>
      </c>
      <c r="G308" s="1457">
        <f t="shared" si="44"/>
        <v>3500000</v>
      </c>
      <c r="K308" s="1505"/>
      <c r="L308" s="1505"/>
      <c r="O308" s="1349"/>
    </row>
    <row r="309" spans="1:15" ht="39">
      <c r="A309" s="1166"/>
      <c r="B309" s="1169"/>
      <c r="C309" s="1449" t="s">
        <v>4817</v>
      </c>
      <c r="D309" s="1154" t="s">
        <v>190</v>
      </c>
      <c r="E309" s="1155">
        <v>108</v>
      </c>
      <c r="F309" s="1152">
        <v>925000</v>
      </c>
      <c r="G309" s="1457">
        <f t="shared" si="44"/>
        <v>99900000</v>
      </c>
      <c r="K309" s="1505"/>
      <c r="L309" s="1505"/>
      <c r="O309" s="1349"/>
    </row>
    <row r="310" spans="1:15" ht="29.5" customHeight="1">
      <c r="A310" s="1166"/>
      <c r="B310" s="1169"/>
      <c r="C310" s="1449" t="s">
        <v>4818</v>
      </c>
      <c r="D310" s="1156"/>
      <c r="E310" s="1157"/>
      <c r="F310" s="1152"/>
      <c r="G310" s="1457"/>
      <c r="K310" s="1505"/>
      <c r="L310" s="1505"/>
      <c r="O310" s="1349"/>
    </row>
    <row r="311" spans="1:15" ht="13.5">
      <c r="A311" s="1166"/>
      <c r="B311" s="1169"/>
      <c r="C311" s="1449" t="s">
        <v>4819</v>
      </c>
      <c r="D311" s="1154" t="s">
        <v>682</v>
      </c>
      <c r="E311" s="1155">
        <v>1</v>
      </c>
      <c r="F311" s="1152">
        <f>'Bahan MEP'!$G$84</f>
        <v>44000000</v>
      </c>
      <c r="G311" s="1457">
        <f>E311*F311</f>
        <v>44000000</v>
      </c>
      <c r="K311" s="1505"/>
      <c r="L311" s="1505"/>
      <c r="O311" s="1349"/>
    </row>
    <row r="312" spans="1:15" ht="13">
      <c r="A312" s="1166"/>
      <c r="B312" s="1169"/>
      <c r="C312" s="1449" t="s">
        <v>4820</v>
      </c>
      <c r="D312" s="1150"/>
      <c r="E312" s="1151"/>
      <c r="F312" s="1152"/>
      <c r="G312" s="1457"/>
      <c r="K312" s="1505"/>
      <c r="L312" s="1505"/>
      <c r="O312" s="1349"/>
    </row>
    <row r="313" spans="1:15" ht="13.5">
      <c r="A313" s="1166"/>
      <c r="B313" s="1169"/>
      <c r="C313" s="1449" t="s">
        <v>4821</v>
      </c>
      <c r="D313" s="1154" t="s">
        <v>682</v>
      </c>
      <c r="E313" s="1155">
        <v>1</v>
      </c>
      <c r="F313" s="1152">
        <f>'Bahan MEP'!$F$9</f>
        <v>327600000</v>
      </c>
      <c r="G313" s="1457">
        <f t="shared" ref="G313:G314" si="45">E313*F313</f>
        <v>327600000</v>
      </c>
      <c r="K313" s="1505"/>
      <c r="L313" s="1505"/>
      <c r="O313" s="1349"/>
    </row>
    <row r="314" spans="1:15" ht="13.5">
      <c r="A314" s="1166"/>
      <c r="B314" s="1169"/>
      <c r="C314" s="1449" t="s">
        <v>4822</v>
      </c>
      <c r="D314" s="1154" t="s">
        <v>682</v>
      </c>
      <c r="E314" s="1155">
        <v>1</v>
      </c>
      <c r="F314" s="1152">
        <f>SUM(G313*0.05)</f>
        <v>16380000</v>
      </c>
      <c r="G314" s="1457">
        <f t="shared" si="45"/>
        <v>16380000</v>
      </c>
      <c r="K314" s="1505"/>
      <c r="L314" s="1505"/>
      <c r="O314" s="1349"/>
    </row>
    <row r="315" spans="1:15" ht="13">
      <c r="A315" s="1166"/>
      <c r="B315" s="1169"/>
      <c r="C315" s="1449" t="s">
        <v>4823</v>
      </c>
      <c r="D315" s="1150"/>
      <c r="E315" s="1151"/>
      <c r="F315" s="1152"/>
      <c r="G315" s="1457"/>
      <c r="K315" s="1505"/>
      <c r="L315" s="1505"/>
      <c r="O315" s="1349"/>
    </row>
    <row r="316" spans="1:15" ht="13.5">
      <c r="A316" s="1166"/>
      <c r="B316" s="1169"/>
      <c r="C316" s="1452" t="s">
        <v>3134</v>
      </c>
      <c r="D316" s="1154" t="s">
        <v>682</v>
      </c>
      <c r="E316" s="1155">
        <v>1</v>
      </c>
      <c r="F316" s="1152">
        <f>'Bahan MEP'!$F$9</f>
        <v>327600000</v>
      </c>
      <c r="G316" s="1457">
        <f t="shared" ref="G316:G317" si="46">E316*F316</f>
        <v>327600000</v>
      </c>
      <c r="K316" s="1505"/>
      <c r="L316" s="1505"/>
      <c r="O316" s="1349"/>
    </row>
    <row r="317" spans="1:15" ht="13.5">
      <c r="A317" s="1166"/>
      <c r="B317" s="1169"/>
      <c r="C317" s="1449" t="s">
        <v>4822</v>
      </c>
      <c r="D317" s="1154" t="s">
        <v>682</v>
      </c>
      <c r="E317" s="1155">
        <v>1</v>
      </c>
      <c r="F317" s="1152">
        <f>SUM(G316*0.05)</f>
        <v>16380000</v>
      </c>
      <c r="G317" s="1457">
        <f t="shared" si="46"/>
        <v>16380000</v>
      </c>
      <c r="K317" s="1505"/>
      <c r="L317" s="1505"/>
      <c r="O317" s="1349"/>
    </row>
    <row r="318" spans="1:15" ht="13">
      <c r="A318" s="1166"/>
      <c r="B318" s="1169"/>
      <c r="C318" s="1449" t="s">
        <v>4824</v>
      </c>
      <c r="D318" s="1150"/>
      <c r="E318" s="1151"/>
      <c r="F318" s="1152"/>
      <c r="G318" s="1457"/>
      <c r="K318" s="1505"/>
      <c r="L318" s="1505"/>
      <c r="O318" s="1349"/>
    </row>
    <row r="319" spans="1:15" ht="26">
      <c r="A319" s="1166"/>
      <c r="B319" s="1169"/>
      <c r="C319" s="1449" t="s">
        <v>4825</v>
      </c>
      <c r="D319" s="1154" t="s">
        <v>186</v>
      </c>
      <c r="E319" s="1155">
        <v>1</v>
      </c>
      <c r="F319" s="1152">
        <f>'Hit. ME'!$D$136</f>
        <v>233956800.00000003</v>
      </c>
      <c r="G319" s="1457">
        <f>E319*F319</f>
        <v>233956800.00000003</v>
      </c>
      <c r="K319" s="1505"/>
      <c r="L319" s="1505"/>
      <c r="O319" s="1349"/>
    </row>
    <row r="320" spans="1:15" ht="13">
      <c r="A320" s="1166"/>
      <c r="B320" s="1169"/>
      <c r="C320" s="1449" t="s">
        <v>4826</v>
      </c>
      <c r="D320" s="1150"/>
      <c r="E320" s="1151"/>
      <c r="F320" s="1152"/>
      <c r="G320" s="1457"/>
      <c r="K320" s="1505"/>
      <c r="L320" s="1505"/>
      <c r="O320" s="1349"/>
    </row>
    <row r="321" spans="1:15" ht="13.5">
      <c r="A321" s="1166"/>
      <c r="B321" s="1169"/>
      <c r="C321" s="1452" t="s">
        <v>3134</v>
      </c>
      <c r="D321" s="1154" t="s">
        <v>682</v>
      </c>
      <c r="E321" s="1155">
        <v>2</v>
      </c>
      <c r="F321" s="1152">
        <v>88000000</v>
      </c>
      <c r="G321" s="1457">
        <f t="shared" ref="G321:G329" si="47">E321*F321</f>
        <v>176000000</v>
      </c>
      <c r="K321" s="1505"/>
      <c r="L321" s="1505"/>
      <c r="O321" s="1349"/>
    </row>
    <row r="322" spans="1:15" ht="13.5">
      <c r="A322" s="1166"/>
      <c r="B322" s="1169"/>
      <c r="C322" s="1449" t="s">
        <v>4768</v>
      </c>
      <c r="D322" s="1154" t="s">
        <v>186</v>
      </c>
      <c r="E322" s="1155">
        <v>2</v>
      </c>
      <c r="F322" s="1152">
        <f>'Bahan MEP'!$F$62*1.25</f>
        <v>4125000</v>
      </c>
      <c r="G322" s="1457">
        <f t="shared" si="47"/>
        <v>8250000</v>
      </c>
      <c r="K322" s="1505"/>
      <c r="L322" s="1505"/>
      <c r="O322" s="1349"/>
    </row>
    <row r="323" spans="1:15" ht="13.5">
      <c r="A323" s="1166"/>
      <c r="B323" s="1169"/>
      <c r="C323" s="1449" t="s">
        <v>4827</v>
      </c>
      <c r="D323" s="1154" t="s">
        <v>682</v>
      </c>
      <c r="E323" s="1155">
        <v>2</v>
      </c>
      <c r="F323" s="1152">
        <f>'Hit. ME'!$D$183</f>
        <v>7485225.0000000009</v>
      </c>
      <c r="G323" s="1457">
        <f t="shared" si="47"/>
        <v>14970450.000000002</v>
      </c>
      <c r="K323" s="1505"/>
      <c r="L323" s="1505"/>
      <c r="O323" s="1349"/>
    </row>
    <row r="324" spans="1:15" ht="13.5">
      <c r="A324" s="1166"/>
      <c r="B324" s="1169"/>
      <c r="C324" s="1449" t="s">
        <v>4828</v>
      </c>
      <c r="D324" s="1154" t="s">
        <v>186</v>
      </c>
      <c r="E324" s="1155">
        <v>1</v>
      </c>
      <c r="F324" s="1152">
        <f>SUM(G321:G323)*0.03</f>
        <v>5976613.5</v>
      </c>
      <c r="G324" s="1457">
        <f t="shared" si="47"/>
        <v>5976613.5</v>
      </c>
      <c r="K324" s="1505"/>
      <c r="L324" s="1505"/>
      <c r="O324" s="1349"/>
    </row>
    <row r="325" spans="1:15" ht="13.5">
      <c r="A325" s="1166"/>
      <c r="B325" s="1169"/>
      <c r="C325" s="1449" t="s">
        <v>4829</v>
      </c>
      <c r="D325" s="1154" t="s">
        <v>682</v>
      </c>
      <c r="E325" s="1155">
        <v>6</v>
      </c>
      <c r="F325" s="1152">
        <f>'Bahan MEP'!$F$67*1.25</f>
        <v>87500</v>
      </c>
      <c r="G325" s="1457">
        <f t="shared" si="47"/>
        <v>525000</v>
      </c>
      <c r="K325" s="1505"/>
      <c r="L325" s="1505"/>
      <c r="O325" s="1349"/>
    </row>
    <row r="326" spans="1:15" ht="13.5">
      <c r="A326" s="1166"/>
      <c r="B326" s="1169"/>
      <c r="C326" s="1449" t="s">
        <v>4770</v>
      </c>
      <c r="D326" s="1154" t="s">
        <v>682</v>
      </c>
      <c r="E326" s="1155">
        <v>6</v>
      </c>
      <c r="F326" s="1152">
        <f>'Hit. ME'!$D$185</f>
        <v>185680.00000000003</v>
      </c>
      <c r="G326" s="1457">
        <f t="shared" si="47"/>
        <v>1114080.0000000002</v>
      </c>
      <c r="K326" s="1505"/>
      <c r="L326" s="1505"/>
      <c r="O326" s="1349"/>
    </row>
    <row r="327" spans="1:15" ht="13.5">
      <c r="A327" s="1166"/>
      <c r="B327" s="1169"/>
      <c r="C327" s="1449" t="s">
        <v>4830</v>
      </c>
      <c r="D327" s="1154" t="s">
        <v>682</v>
      </c>
      <c r="E327" s="1155">
        <v>1</v>
      </c>
      <c r="F327" s="1152">
        <f>'Hit. ME'!$D$139</f>
        <v>416039.25000000006</v>
      </c>
      <c r="G327" s="1457">
        <f t="shared" si="47"/>
        <v>416039.25000000006</v>
      </c>
      <c r="K327" s="1505"/>
      <c r="L327" s="1505"/>
      <c r="O327" s="1349"/>
    </row>
    <row r="328" spans="1:15" ht="13.5">
      <c r="A328" s="1166"/>
      <c r="B328" s="1169"/>
      <c r="C328" s="1449" t="s">
        <v>4831</v>
      </c>
      <c r="D328" s="1154" t="s">
        <v>682</v>
      </c>
      <c r="E328" s="1155">
        <v>1</v>
      </c>
      <c r="F328" s="1152">
        <f>'Hit. ME'!$D$140</f>
        <v>647559</v>
      </c>
      <c r="G328" s="1457">
        <f t="shared" si="47"/>
        <v>647559</v>
      </c>
      <c r="K328" s="1505"/>
      <c r="L328" s="1505"/>
      <c r="O328" s="1349"/>
    </row>
    <row r="329" spans="1:15" ht="13.5">
      <c r="A329" s="1166"/>
      <c r="B329" s="1169"/>
      <c r="C329" s="1449" t="s">
        <v>4832</v>
      </c>
      <c r="D329" s="1154" t="s">
        <v>186</v>
      </c>
      <c r="E329" s="1155">
        <v>1</v>
      </c>
      <c r="F329" s="1152">
        <f>SUM(G321:G328)*0.05</f>
        <v>10394987.0875</v>
      </c>
      <c r="G329" s="1457">
        <f t="shared" si="47"/>
        <v>10394987.0875</v>
      </c>
      <c r="K329" s="1505"/>
      <c r="L329" s="1505"/>
      <c r="O329" s="1349"/>
    </row>
    <row r="330" spans="1:15" ht="13">
      <c r="A330" s="1166"/>
      <c r="B330" s="1169"/>
      <c r="C330" s="1449" t="s">
        <v>4833</v>
      </c>
      <c r="D330" s="1150"/>
      <c r="E330" s="1151"/>
      <c r="F330" s="1152"/>
      <c r="G330" s="1457"/>
      <c r="K330" s="1505"/>
      <c r="L330" s="1505"/>
      <c r="O330" s="1349"/>
    </row>
    <row r="331" spans="1:15" ht="13">
      <c r="A331" s="1166"/>
      <c r="B331" s="1169"/>
      <c r="C331" s="1449" t="s">
        <v>4834</v>
      </c>
      <c r="D331" s="1150"/>
      <c r="E331" s="1151"/>
      <c r="F331" s="1152"/>
      <c r="G331" s="1457"/>
      <c r="K331" s="1505"/>
      <c r="L331" s="1505"/>
      <c r="O331" s="1349"/>
    </row>
    <row r="332" spans="1:15" ht="13.5">
      <c r="A332" s="1166"/>
      <c r="B332" s="1169"/>
      <c r="C332" s="1449" t="s">
        <v>4835</v>
      </c>
      <c r="D332" s="1154" t="s">
        <v>5</v>
      </c>
      <c r="E332" s="1155">
        <v>6.3</v>
      </c>
      <c r="F332" s="1152">
        <f>'Hit. ME'!$D$141</f>
        <v>17407500</v>
      </c>
      <c r="G332" s="1457">
        <f t="shared" ref="G332:G338" si="48">E332*F332</f>
        <v>109667250</v>
      </c>
      <c r="K332" s="1505"/>
      <c r="L332" s="1505"/>
      <c r="O332" s="1349"/>
    </row>
    <row r="333" spans="1:15" ht="13.5">
      <c r="A333" s="1166"/>
      <c r="B333" s="1169"/>
      <c r="C333" s="1449" t="s">
        <v>4836</v>
      </c>
      <c r="D333" s="1154" t="s">
        <v>4024</v>
      </c>
      <c r="E333" s="1155">
        <v>2</v>
      </c>
      <c r="F333" s="1152">
        <f>'Hit. ME'!$D$142</f>
        <v>10444500</v>
      </c>
      <c r="G333" s="1457">
        <f t="shared" si="48"/>
        <v>20889000</v>
      </c>
      <c r="K333" s="1505"/>
      <c r="L333" s="1505"/>
      <c r="O333" s="1349"/>
    </row>
    <row r="334" spans="1:15" ht="13.5">
      <c r="A334" s="1166"/>
      <c r="B334" s="1169"/>
      <c r="C334" s="1449" t="s">
        <v>4837</v>
      </c>
      <c r="D334" s="1154" t="s">
        <v>4024</v>
      </c>
      <c r="E334" s="1155">
        <v>4</v>
      </c>
      <c r="F334" s="1152">
        <f>'Hit. ME'!$D$143</f>
        <v>7543250.0000000009</v>
      </c>
      <c r="G334" s="1457">
        <f t="shared" si="48"/>
        <v>30173000.000000004</v>
      </c>
      <c r="K334" s="1505"/>
      <c r="L334" s="1505"/>
      <c r="O334" s="1349"/>
    </row>
    <row r="335" spans="1:15" ht="13.5">
      <c r="A335" s="1166"/>
      <c r="B335" s="1169"/>
      <c r="C335" s="1449" t="s">
        <v>4838</v>
      </c>
      <c r="D335" s="1154" t="s">
        <v>4024</v>
      </c>
      <c r="E335" s="1155">
        <v>1</v>
      </c>
      <c r="F335" s="1152">
        <f>'Hit. ME'!$D$144</f>
        <v>4061750.0000000005</v>
      </c>
      <c r="G335" s="1457">
        <f t="shared" si="48"/>
        <v>4061750.0000000005</v>
      </c>
      <c r="K335" s="1505"/>
      <c r="L335" s="1505"/>
      <c r="O335" s="1349"/>
    </row>
    <row r="336" spans="1:15" ht="13.5">
      <c r="A336" s="1166"/>
      <c r="B336" s="1169"/>
      <c r="C336" s="1449" t="s">
        <v>4839</v>
      </c>
      <c r="D336" s="1154" t="s">
        <v>4024</v>
      </c>
      <c r="E336" s="1155">
        <v>1</v>
      </c>
      <c r="F336" s="1152">
        <f>'Hit. ME'!$D$145</f>
        <v>8703750</v>
      </c>
      <c r="G336" s="1457">
        <f t="shared" si="48"/>
        <v>8703750</v>
      </c>
      <c r="K336" s="1505"/>
      <c r="L336" s="1505"/>
      <c r="O336" s="1349"/>
    </row>
    <row r="337" spans="1:15" ht="13.5">
      <c r="A337" s="1166"/>
      <c r="B337" s="1169"/>
      <c r="C337" s="1449" t="s">
        <v>4840</v>
      </c>
      <c r="D337" s="1154" t="s">
        <v>4024</v>
      </c>
      <c r="E337" s="1155">
        <v>1</v>
      </c>
      <c r="F337" s="1152">
        <f>'Hit. ME'!$D$146</f>
        <v>5222250</v>
      </c>
      <c r="G337" s="1457">
        <f t="shared" si="48"/>
        <v>5222250</v>
      </c>
      <c r="K337" s="1505"/>
      <c r="L337" s="1505"/>
      <c r="O337" s="1349"/>
    </row>
    <row r="338" spans="1:15" ht="13.5">
      <c r="A338" s="1166"/>
      <c r="B338" s="1169"/>
      <c r="C338" s="1449" t="s">
        <v>4841</v>
      </c>
      <c r="D338" s="1154" t="s">
        <v>557</v>
      </c>
      <c r="E338" s="1155">
        <v>7</v>
      </c>
      <c r="F338" s="1152">
        <f>'Hit. ME'!$D$147</f>
        <v>1740750.0000000002</v>
      </c>
      <c r="G338" s="1457">
        <f t="shared" si="48"/>
        <v>12185250.000000002</v>
      </c>
      <c r="K338" s="1505"/>
      <c r="L338" s="1505"/>
      <c r="O338" s="1349"/>
    </row>
    <row r="339" spans="1:15" ht="13">
      <c r="A339" s="1166"/>
      <c r="B339" s="1169"/>
      <c r="C339" s="1449" t="s">
        <v>4842</v>
      </c>
      <c r="D339" s="1150"/>
      <c r="E339" s="1151"/>
      <c r="F339" s="1152"/>
      <c r="G339" s="1457"/>
      <c r="K339" s="1505"/>
      <c r="L339" s="1505"/>
      <c r="O339" s="1349"/>
    </row>
    <row r="340" spans="1:15" ht="13">
      <c r="A340" s="1166"/>
      <c r="B340" s="1169"/>
      <c r="C340" s="1449" t="s">
        <v>4843</v>
      </c>
      <c r="D340" s="1150"/>
      <c r="E340" s="1151"/>
      <c r="F340" s="1152"/>
      <c r="G340" s="1457"/>
      <c r="K340" s="1505"/>
      <c r="L340" s="1505"/>
      <c r="O340" s="1349"/>
    </row>
    <row r="341" spans="1:15" ht="13.5">
      <c r="A341" s="1166"/>
      <c r="B341" s="1169"/>
      <c r="C341" s="1449" t="s">
        <v>4835</v>
      </c>
      <c r="D341" s="1154" t="s">
        <v>5</v>
      </c>
      <c r="E341" s="1155">
        <v>13.4</v>
      </c>
      <c r="F341" s="1152">
        <f>F332</f>
        <v>17407500</v>
      </c>
      <c r="G341" s="1457">
        <f t="shared" ref="G341:G344" si="49">E341*F341</f>
        <v>233260500</v>
      </c>
      <c r="K341" s="1505"/>
      <c r="L341" s="1505"/>
      <c r="O341" s="1349"/>
    </row>
    <row r="342" spans="1:15" ht="13.5">
      <c r="A342" s="1166"/>
      <c r="B342" s="1169"/>
      <c r="C342" s="1449" t="s">
        <v>4836</v>
      </c>
      <c r="D342" s="1154" t="s">
        <v>4024</v>
      </c>
      <c r="E342" s="1155">
        <v>2</v>
      </c>
      <c r="F342" s="1152">
        <f>F333</f>
        <v>10444500</v>
      </c>
      <c r="G342" s="1457">
        <f t="shared" si="49"/>
        <v>20889000</v>
      </c>
      <c r="K342" s="1505"/>
      <c r="L342" s="1505"/>
      <c r="O342" s="1349"/>
    </row>
    <row r="343" spans="1:15" ht="13.5">
      <c r="A343" s="1166"/>
      <c r="B343" s="1169"/>
      <c r="C343" s="1449" t="s">
        <v>4837</v>
      </c>
      <c r="D343" s="1154" t="s">
        <v>4024</v>
      </c>
      <c r="E343" s="1155">
        <v>4</v>
      </c>
      <c r="F343" s="1152">
        <f>F334</f>
        <v>7543250.0000000009</v>
      </c>
      <c r="G343" s="1457">
        <f t="shared" si="49"/>
        <v>30173000.000000004</v>
      </c>
      <c r="K343" s="1505"/>
      <c r="L343" s="1505"/>
      <c r="O343" s="1349"/>
    </row>
    <row r="344" spans="1:15" ht="13.5">
      <c r="A344" s="1166"/>
      <c r="B344" s="1169"/>
      <c r="C344" s="1449" t="s">
        <v>4841</v>
      </c>
      <c r="D344" s="1154" t="s">
        <v>557</v>
      </c>
      <c r="E344" s="1155">
        <v>6</v>
      </c>
      <c r="F344" s="1152">
        <f>F338</f>
        <v>1740750.0000000002</v>
      </c>
      <c r="G344" s="1457">
        <f t="shared" si="49"/>
        <v>10444500.000000002</v>
      </c>
      <c r="K344" s="1505"/>
      <c r="L344" s="1505"/>
      <c r="O344" s="1349"/>
    </row>
    <row r="345" spans="1:15" ht="13">
      <c r="A345" s="1166"/>
      <c r="B345" s="1169"/>
      <c r="C345" s="1462" t="s">
        <v>5379</v>
      </c>
      <c r="D345" s="1150"/>
      <c r="E345" s="1151"/>
      <c r="F345" s="1152"/>
      <c r="G345" s="1457"/>
      <c r="K345" s="1505"/>
      <c r="L345" s="1505"/>
      <c r="O345" s="1349"/>
    </row>
    <row r="346" spans="1:15" ht="13">
      <c r="A346" s="1166"/>
      <c r="B346" s="1169"/>
      <c r="C346" s="1462" t="s">
        <v>5380</v>
      </c>
      <c r="D346" s="1150"/>
      <c r="E346" s="1151"/>
      <c r="F346" s="1152"/>
      <c r="G346" s="1457"/>
      <c r="K346" s="1505"/>
      <c r="L346" s="1505"/>
      <c r="O346" s="1349"/>
    </row>
    <row r="347" spans="1:15" ht="13.5">
      <c r="A347" s="1166"/>
      <c r="B347" s="1169"/>
      <c r="C347" s="1449" t="s">
        <v>4844</v>
      </c>
      <c r="D347" s="1154" t="s">
        <v>4</v>
      </c>
      <c r="E347" s="1155">
        <v>1</v>
      </c>
      <c r="F347" s="1152">
        <f>'Bahan MEP'!$F$12</f>
        <v>3000000</v>
      </c>
      <c r="G347" s="1457">
        <f t="shared" ref="G347" si="50">E347*F347</f>
        <v>3000000</v>
      </c>
      <c r="K347" s="1505"/>
      <c r="L347" s="1505"/>
      <c r="O347" s="1349"/>
    </row>
    <row r="348" spans="1:15" ht="13">
      <c r="A348" s="1166"/>
      <c r="B348" s="1169"/>
      <c r="C348" s="1462" t="s">
        <v>5382</v>
      </c>
      <c r="D348" s="1150"/>
      <c r="E348" s="1151"/>
      <c r="F348" s="1152"/>
      <c r="G348" s="1457"/>
      <c r="K348" s="1505"/>
      <c r="L348" s="1505"/>
      <c r="O348" s="1349"/>
    </row>
    <row r="349" spans="1:15" ht="13">
      <c r="A349" s="1166"/>
      <c r="B349" s="1169"/>
      <c r="C349" s="1449" t="s">
        <v>4845</v>
      </c>
      <c r="D349" s="1150"/>
      <c r="E349" s="1151"/>
      <c r="F349" s="1152"/>
      <c r="G349" s="1457"/>
      <c r="K349" s="1505"/>
      <c r="L349" s="1505"/>
      <c r="O349" s="1349"/>
    </row>
    <row r="350" spans="1:15" ht="13.5">
      <c r="A350" s="1166"/>
      <c r="B350" s="1169"/>
      <c r="C350" s="1449" t="s">
        <v>4846</v>
      </c>
      <c r="D350" s="1154" t="s">
        <v>186</v>
      </c>
      <c r="E350" s="1155">
        <v>6</v>
      </c>
      <c r="F350" s="1152">
        <f>'Bahan MEP'!$F$61</f>
        <v>11000000</v>
      </c>
      <c r="G350" s="1457">
        <f t="shared" ref="G350:G351" si="51">E350*F350</f>
        <v>66000000</v>
      </c>
      <c r="K350" s="1505"/>
      <c r="L350" s="1505"/>
      <c r="O350" s="1349"/>
    </row>
    <row r="351" spans="1:15" ht="13.5">
      <c r="A351" s="1166"/>
      <c r="B351" s="1169"/>
      <c r="C351" s="1449" t="s">
        <v>4847</v>
      </c>
      <c r="D351" s="1154" t="s">
        <v>186</v>
      </c>
      <c r="E351" s="1155">
        <v>6</v>
      </c>
      <c r="F351" s="1152">
        <v>9500000</v>
      </c>
      <c r="G351" s="1457">
        <f t="shared" si="51"/>
        <v>57000000</v>
      </c>
      <c r="K351" s="1505"/>
      <c r="L351" s="1505"/>
      <c r="O351" s="1349"/>
    </row>
    <row r="352" spans="1:15" ht="13">
      <c r="A352" s="1166"/>
      <c r="B352" s="1169"/>
      <c r="C352" s="1449" t="s">
        <v>4848</v>
      </c>
      <c r="D352" s="1150"/>
      <c r="E352" s="1151"/>
      <c r="F352" s="1152"/>
      <c r="G352" s="1457"/>
      <c r="K352" s="1505"/>
      <c r="L352" s="1505"/>
      <c r="O352" s="1349"/>
    </row>
    <row r="353" spans="1:15" ht="13.5">
      <c r="A353" s="1166"/>
      <c r="B353" s="1169"/>
      <c r="C353" s="1449" t="s">
        <v>4846</v>
      </c>
      <c r="D353" s="1154" t="s">
        <v>186</v>
      </c>
      <c r="E353" s="1155">
        <v>6</v>
      </c>
      <c r="F353" s="1152">
        <f>'Bahan MEP'!$F$61</f>
        <v>11000000</v>
      </c>
      <c r="G353" s="1457">
        <f t="shared" ref="G353:G354" si="52">E353*F353</f>
        <v>66000000</v>
      </c>
      <c r="K353" s="1505"/>
      <c r="L353" s="1505"/>
      <c r="O353" s="1349"/>
    </row>
    <row r="354" spans="1:15" ht="13.5">
      <c r="A354" s="1166"/>
      <c r="B354" s="1169"/>
      <c r="C354" s="1449" t="s">
        <v>4847</v>
      </c>
      <c r="D354" s="1154" t="s">
        <v>186</v>
      </c>
      <c r="E354" s="1155">
        <v>6</v>
      </c>
      <c r="F354" s="1152">
        <f>$F$351</f>
        <v>9500000</v>
      </c>
      <c r="G354" s="1457">
        <f t="shared" si="52"/>
        <v>57000000</v>
      </c>
      <c r="K354" s="1505"/>
      <c r="L354" s="1505"/>
      <c r="O354" s="1349"/>
    </row>
    <row r="355" spans="1:15" ht="13">
      <c r="A355" s="1166"/>
      <c r="B355" s="1169"/>
      <c r="C355" s="1462" t="s">
        <v>5381</v>
      </c>
      <c r="D355" s="1150"/>
      <c r="E355" s="1151"/>
      <c r="F355" s="1152"/>
      <c r="G355" s="1457"/>
      <c r="K355" s="1505"/>
      <c r="L355" s="1505"/>
      <c r="O355" s="1349"/>
    </row>
    <row r="356" spans="1:15" ht="13">
      <c r="A356" s="1166"/>
      <c r="B356" s="1169"/>
      <c r="C356" s="1449" t="s">
        <v>4849</v>
      </c>
      <c r="D356" s="1150"/>
      <c r="E356" s="1151"/>
      <c r="F356" s="1152"/>
      <c r="G356" s="1457"/>
      <c r="K356" s="1505"/>
      <c r="L356" s="1505"/>
      <c r="O356" s="1349"/>
    </row>
    <row r="357" spans="1:15" ht="13.5">
      <c r="A357" s="1166"/>
      <c r="B357" s="1169"/>
      <c r="C357" s="1449" t="s">
        <v>4850</v>
      </c>
      <c r="D357" s="1154" t="s">
        <v>682</v>
      </c>
      <c r="E357" s="1155">
        <v>1</v>
      </c>
      <c r="F357" s="1152">
        <f>'Bahan MEP'!$F$32</f>
        <v>1250000</v>
      </c>
      <c r="G357" s="1457">
        <f t="shared" ref="G357:G361" si="53">E357*F357</f>
        <v>1250000</v>
      </c>
      <c r="K357" s="1505"/>
      <c r="L357" s="1505"/>
      <c r="O357" s="1349"/>
    </row>
    <row r="358" spans="1:15" ht="13.5">
      <c r="A358" s="1166"/>
      <c r="B358" s="1169"/>
      <c r="C358" s="1449" t="s">
        <v>4851</v>
      </c>
      <c r="D358" s="1154" t="s">
        <v>186</v>
      </c>
      <c r="E358" s="1155">
        <v>1</v>
      </c>
      <c r="F358" s="1152">
        <f>'Bahan MEP'!$F$28</f>
        <v>2250000</v>
      </c>
      <c r="G358" s="1457">
        <f t="shared" si="53"/>
        <v>2250000</v>
      </c>
      <c r="K358" s="1505"/>
      <c r="L358" s="1505"/>
      <c r="O358" s="1349"/>
    </row>
    <row r="359" spans="1:15" ht="13.5">
      <c r="A359" s="1166"/>
      <c r="B359" s="1169"/>
      <c r="C359" s="1449" t="s">
        <v>4852</v>
      </c>
      <c r="D359" s="1154" t="s">
        <v>186</v>
      </c>
      <c r="E359" s="1155">
        <v>1</v>
      </c>
      <c r="F359" s="1152">
        <f>3*'Bahan MEP'!$G$70*1.25</f>
        <v>8924250</v>
      </c>
      <c r="G359" s="1457">
        <f t="shared" si="53"/>
        <v>8924250</v>
      </c>
      <c r="K359" s="1505"/>
      <c r="L359" s="1505"/>
      <c r="O359" s="1349"/>
    </row>
    <row r="360" spans="1:15" ht="13.5">
      <c r="A360" s="1166"/>
      <c r="B360" s="1169"/>
      <c r="C360" s="1449" t="s">
        <v>4853</v>
      </c>
      <c r="D360" s="1154" t="s">
        <v>186</v>
      </c>
      <c r="E360" s="1155">
        <v>1</v>
      </c>
      <c r="F360" s="1152">
        <f>2*'Bahan MEP'!$G$71*1.25</f>
        <v>5023582.5</v>
      </c>
      <c r="G360" s="1457">
        <f t="shared" si="53"/>
        <v>5023582.5</v>
      </c>
      <c r="K360" s="1505"/>
      <c r="L360" s="1505"/>
      <c r="O360" s="1349"/>
    </row>
    <row r="361" spans="1:15" ht="13.5">
      <c r="A361" s="1166"/>
      <c r="B361" s="1169"/>
      <c r="C361" s="1449" t="s">
        <v>4854</v>
      </c>
      <c r="D361" s="1154" t="s">
        <v>186</v>
      </c>
      <c r="E361" s="1155">
        <v>1</v>
      </c>
      <c r="F361" s="1152">
        <f>'Bahan MEP'!$G$73*1.25</f>
        <v>1575000</v>
      </c>
      <c r="G361" s="1457">
        <f t="shared" si="53"/>
        <v>1575000</v>
      </c>
      <c r="K361" s="1505"/>
      <c r="L361" s="1505"/>
      <c r="O361" s="1349"/>
    </row>
    <row r="362" spans="1:15" ht="13">
      <c r="A362" s="1166"/>
      <c r="B362" s="1169"/>
      <c r="C362" s="1462" t="s">
        <v>5383</v>
      </c>
      <c r="D362" s="1150"/>
      <c r="E362" s="1151"/>
      <c r="F362" s="1152"/>
      <c r="G362" s="1457"/>
      <c r="K362" s="1505"/>
      <c r="L362" s="1505"/>
      <c r="O362" s="1349"/>
    </row>
    <row r="363" spans="1:15" ht="13">
      <c r="A363" s="1166"/>
      <c r="B363" s="1169"/>
      <c r="C363" s="1449" t="s">
        <v>4855</v>
      </c>
      <c r="D363" s="1150"/>
      <c r="E363" s="1151"/>
      <c r="F363" s="1152"/>
      <c r="G363" s="1457"/>
      <c r="K363" s="1505"/>
      <c r="L363" s="1505"/>
      <c r="O363" s="1349"/>
    </row>
    <row r="364" spans="1:15" ht="13.5">
      <c r="A364" s="1166"/>
      <c r="B364" s="1169"/>
      <c r="C364" s="1449" t="s">
        <v>4780</v>
      </c>
      <c r="D364" s="1154" t="s">
        <v>682</v>
      </c>
      <c r="E364" s="1155">
        <v>3</v>
      </c>
      <c r="F364" s="1194">
        <v>4000000</v>
      </c>
      <c r="G364" s="1457">
        <f t="shared" ref="G364:G369" si="54">E364*F364</f>
        <v>12000000</v>
      </c>
      <c r="K364" s="1505"/>
      <c r="L364" s="1505"/>
      <c r="O364" s="1349"/>
    </row>
    <row r="365" spans="1:15" ht="13.5">
      <c r="A365" s="1166"/>
      <c r="B365" s="1169"/>
      <c r="C365" s="1449" t="s">
        <v>4856</v>
      </c>
      <c r="D365" s="1154" t="s">
        <v>186</v>
      </c>
      <c r="E365" s="1155">
        <v>1</v>
      </c>
      <c r="F365" s="1152">
        <f>'Bahan MEP'!$F$23</f>
        <v>2500000</v>
      </c>
      <c r="G365" s="1457">
        <f t="shared" si="54"/>
        <v>2500000</v>
      </c>
      <c r="K365" s="1505"/>
      <c r="L365" s="1505"/>
      <c r="O365" s="1349"/>
    </row>
    <row r="366" spans="1:15" ht="13.5">
      <c r="A366" s="1166"/>
      <c r="B366" s="1169"/>
      <c r="C366" s="1449" t="s">
        <v>4857</v>
      </c>
      <c r="D366" s="1154" t="s">
        <v>186</v>
      </c>
      <c r="E366" s="1155">
        <v>1</v>
      </c>
      <c r="F366" s="1152">
        <f>'Bahan MEP'!$F$45</f>
        <v>180000</v>
      </c>
      <c r="G366" s="1457">
        <f t="shared" si="54"/>
        <v>180000</v>
      </c>
      <c r="K366" s="1505"/>
      <c r="L366" s="1505"/>
      <c r="O366" s="1349"/>
    </row>
    <row r="367" spans="1:15" ht="13.5">
      <c r="A367" s="1166"/>
      <c r="B367" s="1169"/>
      <c r="C367" s="1449" t="s">
        <v>4858</v>
      </c>
      <c r="D367" s="1154" t="s">
        <v>186</v>
      </c>
      <c r="E367" s="1155">
        <v>1</v>
      </c>
      <c r="F367" s="1152">
        <f>'Bahan MEP'!$F$51</f>
        <v>155000</v>
      </c>
      <c r="G367" s="1457">
        <f t="shared" si="54"/>
        <v>155000</v>
      </c>
      <c r="K367" s="1505"/>
      <c r="L367" s="1505"/>
      <c r="O367" s="1349"/>
    </row>
    <row r="368" spans="1:15" ht="13.5">
      <c r="A368" s="1166"/>
      <c r="B368" s="1169"/>
      <c r="C368" s="1449" t="s">
        <v>4859</v>
      </c>
      <c r="D368" s="1154" t="s">
        <v>186</v>
      </c>
      <c r="E368" s="1155">
        <v>1</v>
      </c>
      <c r="F368" s="1152">
        <f>'Bahan MEP'!$F$50</f>
        <v>155000</v>
      </c>
      <c r="G368" s="1457">
        <f t="shared" si="54"/>
        <v>155000</v>
      </c>
      <c r="K368" s="1505"/>
      <c r="L368" s="1505"/>
      <c r="O368" s="1349"/>
    </row>
    <row r="369" spans="1:15" ht="13.5">
      <c r="A369" s="1166"/>
      <c r="B369" s="1169"/>
      <c r="C369" s="1449" t="s">
        <v>4860</v>
      </c>
      <c r="D369" s="1154" t="s">
        <v>186</v>
      </c>
      <c r="E369" s="1155">
        <v>1</v>
      </c>
      <c r="F369" s="1152">
        <f>'Bahan MEP'!$F$58</f>
        <v>1620000</v>
      </c>
      <c r="G369" s="1457">
        <f t="shared" si="54"/>
        <v>1620000</v>
      </c>
      <c r="K369" s="1505"/>
      <c r="L369" s="1505"/>
      <c r="O369" s="1349"/>
    </row>
    <row r="370" spans="1:15" ht="13">
      <c r="A370" s="1166"/>
      <c r="B370" s="1169"/>
      <c r="C370" s="1462" t="s">
        <v>5384</v>
      </c>
      <c r="D370" s="1150"/>
      <c r="E370" s="1151"/>
      <c r="F370" s="1152"/>
      <c r="G370" s="1457"/>
      <c r="K370" s="1505"/>
      <c r="L370" s="1505"/>
      <c r="O370" s="1349"/>
    </row>
    <row r="371" spans="1:15" ht="13.5">
      <c r="A371" s="1166"/>
      <c r="B371" s="1169"/>
      <c r="C371" s="1449" t="s">
        <v>4861</v>
      </c>
      <c r="D371" s="1154" t="s">
        <v>682</v>
      </c>
      <c r="E371" s="1155">
        <v>1</v>
      </c>
      <c r="F371" s="1152">
        <f>'Bahan MEP'!$F$64</f>
        <v>8200000</v>
      </c>
      <c r="G371" s="1457">
        <f t="shared" ref="G371:G376" si="55">E371*F371</f>
        <v>8200000</v>
      </c>
      <c r="K371" s="1505"/>
      <c r="L371" s="1505"/>
      <c r="O371" s="1349"/>
    </row>
    <row r="372" spans="1:15" ht="13.5">
      <c r="A372" s="1166"/>
      <c r="B372" s="1169"/>
      <c r="C372" s="1449" t="s">
        <v>4862</v>
      </c>
      <c r="D372" s="1154" t="s">
        <v>682</v>
      </c>
      <c r="E372" s="1155">
        <v>8</v>
      </c>
      <c r="F372" s="1152">
        <f>$F$425</f>
        <v>4597000</v>
      </c>
      <c r="G372" s="1457">
        <f t="shared" si="55"/>
        <v>36776000</v>
      </c>
      <c r="K372" s="1505"/>
      <c r="L372" s="1505"/>
      <c r="O372" s="1349"/>
    </row>
    <row r="373" spans="1:15" ht="13.5">
      <c r="A373" s="1166"/>
      <c r="B373" s="1169"/>
      <c r="C373" s="1449" t="s">
        <v>4863</v>
      </c>
      <c r="D373" s="1154" t="s">
        <v>186</v>
      </c>
      <c r="E373" s="1155">
        <v>1</v>
      </c>
      <c r="F373" s="1152">
        <f>'Bahan MEP'!$F$49</f>
        <v>155000</v>
      </c>
      <c r="G373" s="1457">
        <f t="shared" si="55"/>
        <v>155000</v>
      </c>
      <c r="K373" s="1505"/>
      <c r="L373" s="1505"/>
      <c r="O373" s="1349"/>
    </row>
    <row r="374" spans="1:15" ht="13.5">
      <c r="A374" s="1166"/>
      <c r="B374" s="1169"/>
      <c r="C374" s="1449" t="s">
        <v>4859</v>
      </c>
      <c r="D374" s="1154" t="s">
        <v>186</v>
      </c>
      <c r="E374" s="1155">
        <v>1</v>
      </c>
      <c r="F374" s="1152">
        <f>'Bahan MEP'!$F$50</f>
        <v>155000</v>
      </c>
      <c r="G374" s="1457">
        <f t="shared" si="55"/>
        <v>155000</v>
      </c>
      <c r="K374" s="1505"/>
      <c r="L374" s="1505"/>
      <c r="O374" s="1349"/>
    </row>
    <row r="375" spans="1:15" ht="13.5">
      <c r="A375" s="1166"/>
      <c r="B375" s="1169"/>
      <c r="C375" s="1449" t="s">
        <v>4864</v>
      </c>
      <c r="D375" s="1154" t="s">
        <v>5</v>
      </c>
      <c r="E375" s="1155">
        <v>2</v>
      </c>
      <c r="F375" s="1152">
        <f>'Hrg Sat'!$G$353</f>
        <v>290235</v>
      </c>
      <c r="G375" s="1457">
        <f t="shared" si="55"/>
        <v>580470</v>
      </c>
      <c r="K375" s="1505"/>
      <c r="L375" s="1505"/>
      <c r="O375" s="1349"/>
    </row>
    <row r="376" spans="1:15" ht="13.5">
      <c r="A376" s="1166"/>
      <c r="B376" s="1169"/>
      <c r="C376" s="1449" t="s">
        <v>4865</v>
      </c>
      <c r="D376" s="1154" t="s">
        <v>5</v>
      </c>
      <c r="E376" s="1155">
        <v>16</v>
      </c>
      <c r="F376" s="1152">
        <f>'Hrg Sat'!$G$367</f>
        <v>113960</v>
      </c>
      <c r="G376" s="1457">
        <f t="shared" si="55"/>
        <v>1823360</v>
      </c>
      <c r="K376" s="1505"/>
      <c r="L376" s="1505"/>
      <c r="O376" s="1349"/>
    </row>
    <row r="377" spans="1:15" ht="13">
      <c r="A377" s="1166"/>
      <c r="B377" s="1169"/>
      <c r="C377" s="1449" t="s">
        <v>4866</v>
      </c>
      <c r="D377" s="1150"/>
      <c r="E377" s="1151"/>
      <c r="F377" s="1152"/>
      <c r="G377" s="1457"/>
      <c r="K377" s="1505"/>
      <c r="L377" s="1505"/>
      <c r="O377" s="1349"/>
    </row>
    <row r="378" spans="1:15" ht="13">
      <c r="A378" s="1166"/>
      <c r="B378" s="1169"/>
      <c r="C378" s="1462" t="s">
        <v>5385</v>
      </c>
      <c r="D378" s="1150"/>
      <c r="E378" s="1151"/>
      <c r="F378" s="1152"/>
      <c r="G378" s="1457"/>
      <c r="K378" s="1505"/>
      <c r="L378" s="1505"/>
      <c r="O378" s="1349"/>
    </row>
    <row r="379" spans="1:15" ht="13.5">
      <c r="A379" s="1166"/>
      <c r="B379" s="1169"/>
      <c r="C379" s="1449" t="s">
        <v>4863</v>
      </c>
      <c r="D379" s="1154" t="s">
        <v>186</v>
      </c>
      <c r="E379" s="1155">
        <v>2</v>
      </c>
      <c r="F379" s="1152">
        <f>'Bahan MEP'!$F$49</f>
        <v>155000</v>
      </c>
      <c r="G379" s="1457">
        <f>E379*F379</f>
        <v>310000</v>
      </c>
      <c r="K379" s="1505"/>
      <c r="L379" s="1505"/>
      <c r="O379" s="1349"/>
    </row>
    <row r="380" spans="1:15" ht="13">
      <c r="A380" s="1166"/>
      <c r="B380" s="1169"/>
      <c r="C380" s="1449" t="s">
        <v>4867</v>
      </c>
      <c r="D380" s="1150"/>
      <c r="E380" s="1151"/>
      <c r="F380" s="1152"/>
      <c r="G380" s="1457"/>
      <c r="K380" s="1505"/>
      <c r="L380" s="1505"/>
      <c r="O380" s="1349"/>
    </row>
    <row r="381" spans="1:15" ht="13.5">
      <c r="A381" s="1166"/>
      <c r="B381" s="1169"/>
      <c r="C381" s="1449" t="s">
        <v>4862</v>
      </c>
      <c r="D381" s="1154" t="s">
        <v>682</v>
      </c>
      <c r="E381" s="1155">
        <v>8</v>
      </c>
      <c r="F381" s="1152">
        <f>$F$425</f>
        <v>4597000</v>
      </c>
      <c r="G381" s="1457">
        <f t="shared" ref="G381:G382" si="56">E381*F381</f>
        <v>36776000</v>
      </c>
      <c r="K381" s="1505"/>
      <c r="L381" s="1505"/>
      <c r="O381" s="1349"/>
    </row>
    <row r="382" spans="1:15" ht="13.5">
      <c r="A382" s="1166"/>
      <c r="B382" s="1169"/>
      <c r="C382" s="1449" t="s">
        <v>4865</v>
      </c>
      <c r="D382" s="1154" t="s">
        <v>5</v>
      </c>
      <c r="E382" s="1155">
        <v>12</v>
      </c>
      <c r="F382" s="1152">
        <f>'Hrg Sat'!$G$367</f>
        <v>113960</v>
      </c>
      <c r="G382" s="1457">
        <f t="shared" si="56"/>
        <v>1367520</v>
      </c>
      <c r="K382" s="1505"/>
      <c r="L382" s="1505"/>
      <c r="O382" s="1349"/>
    </row>
    <row r="383" spans="1:15" ht="13">
      <c r="A383" s="1166"/>
      <c r="B383" s="1169"/>
      <c r="C383" s="1449" t="s">
        <v>4868</v>
      </c>
      <c r="D383" s="1150"/>
      <c r="E383" s="1151"/>
      <c r="F383" s="1152"/>
      <c r="G383" s="1457"/>
      <c r="K383" s="1505"/>
      <c r="L383" s="1505"/>
      <c r="O383" s="1349"/>
    </row>
    <row r="384" spans="1:15" ht="13">
      <c r="A384" s="1166"/>
      <c r="B384" s="1169"/>
      <c r="C384" s="1462" t="s">
        <v>5386</v>
      </c>
      <c r="D384" s="1150"/>
      <c r="E384" s="1151"/>
      <c r="F384" s="1152"/>
      <c r="G384" s="1457"/>
      <c r="K384" s="1505"/>
      <c r="L384" s="1505"/>
      <c r="O384" s="1349"/>
    </row>
    <row r="385" spans="1:15" ht="13.5">
      <c r="A385" s="1166"/>
      <c r="B385" s="1169"/>
      <c r="C385" s="1449" t="s">
        <v>4869</v>
      </c>
      <c r="D385" s="1154" t="s">
        <v>186</v>
      </c>
      <c r="E385" s="1155">
        <v>1</v>
      </c>
      <c r="F385" s="1152">
        <f>2*3*'Bahan MEP'!$G$78*1.25</f>
        <v>4312500</v>
      </c>
      <c r="G385" s="1457">
        <f t="shared" ref="G385:G392" si="57">E385*F385</f>
        <v>4312500</v>
      </c>
      <c r="K385" s="1505"/>
      <c r="L385" s="1505"/>
      <c r="O385" s="1349"/>
    </row>
    <row r="386" spans="1:15" ht="13.5">
      <c r="A386" s="1166"/>
      <c r="B386" s="1169"/>
      <c r="C386" s="1449" t="s">
        <v>4870</v>
      </c>
      <c r="D386" s="1154" t="s">
        <v>186</v>
      </c>
      <c r="E386" s="1155">
        <v>1</v>
      </c>
      <c r="F386" s="1152">
        <f>2*'Bahan MEP'!$G$77*1.25</f>
        <v>2202500</v>
      </c>
      <c r="G386" s="1457">
        <f t="shared" si="57"/>
        <v>2202500</v>
      </c>
      <c r="K386" s="1505"/>
      <c r="L386" s="1505"/>
      <c r="O386" s="1349"/>
    </row>
    <row r="387" spans="1:15" ht="13.5">
      <c r="A387" s="1166"/>
      <c r="B387" s="1169"/>
      <c r="C387" s="1449" t="s">
        <v>4871</v>
      </c>
      <c r="D387" s="1154" t="s">
        <v>186</v>
      </c>
      <c r="E387" s="1155">
        <v>1</v>
      </c>
      <c r="F387" s="1152">
        <f>2*'Bahan MEP'!$G$78*1.25</f>
        <v>1437500</v>
      </c>
      <c r="G387" s="1457">
        <f t="shared" si="57"/>
        <v>1437500</v>
      </c>
      <c r="K387" s="1505"/>
      <c r="L387" s="1505"/>
      <c r="O387" s="1349"/>
    </row>
    <row r="388" spans="1:15" ht="13.5">
      <c r="A388" s="1166"/>
      <c r="B388" s="1169"/>
      <c r="C388" s="1449" t="s">
        <v>4780</v>
      </c>
      <c r="D388" s="1154" t="s">
        <v>682</v>
      </c>
      <c r="E388" s="1155">
        <v>3</v>
      </c>
      <c r="F388" s="1194">
        <f>$F$364</f>
        <v>4000000</v>
      </c>
      <c r="G388" s="1457">
        <f t="shared" si="57"/>
        <v>12000000</v>
      </c>
      <c r="K388" s="1505"/>
      <c r="L388" s="1505"/>
      <c r="O388" s="1349"/>
    </row>
    <row r="389" spans="1:15" ht="13.5">
      <c r="A389" s="1166"/>
      <c r="B389" s="1169"/>
      <c r="C389" s="1449" t="s">
        <v>4872</v>
      </c>
      <c r="D389" s="1154" t="s">
        <v>186</v>
      </c>
      <c r="E389" s="1155">
        <v>1</v>
      </c>
      <c r="F389" s="1152">
        <f>'Bahan MEP'!$F$21</f>
        <v>2900000</v>
      </c>
      <c r="G389" s="1457">
        <f t="shared" si="57"/>
        <v>2900000</v>
      </c>
      <c r="K389" s="1505"/>
      <c r="L389" s="1505"/>
      <c r="O389" s="1349"/>
    </row>
    <row r="390" spans="1:15" ht="13.5">
      <c r="A390" s="1166"/>
      <c r="B390" s="1169"/>
      <c r="C390" s="1449" t="s">
        <v>4863</v>
      </c>
      <c r="D390" s="1154" t="s">
        <v>186</v>
      </c>
      <c r="E390" s="1155">
        <v>3</v>
      </c>
      <c r="F390" s="1152">
        <f>'Bahan MEP'!$F$49</f>
        <v>155000</v>
      </c>
      <c r="G390" s="1457">
        <f t="shared" si="57"/>
        <v>465000</v>
      </c>
      <c r="K390" s="1505"/>
      <c r="L390" s="1505"/>
      <c r="O390" s="1349"/>
    </row>
    <row r="391" spans="1:15" ht="13.5">
      <c r="A391" s="1166"/>
      <c r="B391" s="1169"/>
      <c r="C391" s="1449" t="s">
        <v>4859</v>
      </c>
      <c r="D391" s="1154" t="s">
        <v>186</v>
      </c>
      <c r="E391" s="1155">
        <v>8</v>
      </c>
      <c r="F391" s="1152">
        <f>'Bahan MEP'!$F$50</f>
        <v>155000</v>
      </c>
      <c r="G391" s="1457">
        <f t="shared" si="57"/>
        <v>1240000</v>
      </c>
      <c r="K391" s="1505"/>
      <c r="L391" s="1505"/>
      <c r="O391" s="1349"/>
    </row>
    <row r="392" spans="1:15" ht="13.5">
      <c r="A392" s="1166"/>
      <c r="B392" s="1169"/>
      <c r="C392" s="1449" t="s">
        <v>4873</v>
      </c>
      <c r="D392" s="1154" t="s">
        <v>186</v>
      </c>
      <c r="E392" s="1155">
        <v>1</v>
      </c>
      <c r="F392" s="1152">
        <f>'Bahan MEP'!$F$45</f>
        <v>180000</v>
      </c>
      <c r="G392" s="1457">
        <f t="shared" si="57"/>
        <v>180000</v>
      </c>
      <c r="K392" s="1505"/>
      <c r="L392" s="1505"/>
      <c r="O392" s="1349"/>
    </row>
    <row r="393" spans="1:15" ht="13">
      <c r="A393" s="1166"/>
      <c r="B393" s="1169"/>
      <c r="C393" s="1462" t="s">
        <v>5387</v>
      </c>
      <c r="D393" s="1150"/>
      <c r="E393" s="1151"/>
      <c r="F393" s="1152"/>
      <c r="G393" s="1457"/>
      <c r="K393" s="1505"/>
      <c r="L393" s="1505"/>
      <c r="O393" s="1349"/>
    </row>
    <row r="394" spans="1:15" ht="13.5">
      <c r="A394" s="1166"/>
      <c r="B394" s="1169"/>
      <c r="C394" s="1449" t="s">
        <v>4862</v>
      </c>
      <c r="D394" s="1154" t="s">
        <v>682</v>
      </c>
      <c r="E394" s="1155">
        <v>18</v>
      </c>
      <c r="F394" s="1152">
        <f>$F$425</f>
        <v>4597000</v>
      </c>
      <c r="G394" s="1457">
        <f t="shared" ref="G394:G395" si="58">E394*F394</f>
        <v>82746000</v>
      </c>
      <c r="K394" s="1505"/>
      <c r="L394" s="1505"/>
      <c r="O394" s="1349"/>
    </row>
    <row r="395" spans="1:15" ht="13.5">
      <c r="A395" s="1166"/>
      <c r="B395" s="1169"/>
      <c r="C395" s="1449" t="s">
        <v>4865</v>
      </c>
      <c r="D395" s="1154" t="s">
        <v>5</v>
      </c>
      <c r="E395" s="1155">
        <v>36</v>
      </c>
      <c r="F395" s="1152">
        <f>'Hrg Sat'!$G$367</f>
        <v>113960</v>
      </c>
      <c r="G395" s="1457">
        <f t="shared" si="58"/>
        <v>4102560</v>
      </c>
      <c r="K395" s="1505"/>
      <c r="L395" s="1505"/>
      <c r="O395" s="1349"/>
    </row>
    <row r="396" spans="1:15" ht="13">
      <c r="A396" s="1166"/>
      <c r="B396" s="1169"/>
      <c r="C396" s="1462" t="s">
        <v>5388</v>
      </c>
      <c r="D396" s="1150"/>
      <c r="E396" s="1151"/>
      <c r="F396" s="1152"/>
      <c r="G396" s="1457"/>
      <c r="K396" s="1505"/>
      <c r="L396" s="1505"/>
      <c r="O396" s="1349"/>
    </row>
    <row r="397" spans="1:15" ht="13">
      <c r="A397" s="1166"/>
      <c r="B397" s="1169"/>
      <c r="C397" s="1462" t="s">
        <v>5389</v>
      </c>
      <c r="D397" s="1150"/>
      <c r="E397" s="1151"/>
      <c r="F397" s="1152"/>
      <c r="G397" s="1457"/>
      <c r="K397" s="1505"/>
      <c r="L397" s="1505"/>
      <c r="O397" s="1349"/>
    </row>
    <row r="398" spans="1:15" ht="13.5">
      <c r="A398" s="1166"/>
      <c r="B398" s="1169"/>
      <c r="C398" s="1449" t="s">
        <v>4874</v>
      </c>
      <c r="D398" s="1154" t="s">
        <v>186</v>
      </c>
      <c r="E398" s="1155">
        <v>1</v>
      </c>
      <c r="F398" s="1152">
        <f>'Bahan MEP'!$F$22</f>
        <v>2500000</v>
      </c>
      <c r="G398" s="1457">
        <f t="shared" ref="G398:G402" si="59">E398*F398</f>
        <v>2500000</v>
      </c>
      <c r="K398" s="1505"/>
      <c r="L398" s="1505"/>
      <c r="O398" s="1349"/>
    </row>
    <row r="399" spans="1:15" ht="13.5">
      <c r="A399" s="1166"/>
      <c r="B399" s="1169"/>
      <c r="C399" s="1449" t="s">
        <v>4875</v>
      </c>
      <c r="D399" s="1154" t="s">
        <v>186</v>
      </c>
      <c r="E399" s="1155">
        <v>1</v>
      </c>
      <c r="F399" s="1152">
        <f>'Bahan MEP'!$F$59</f>
        <v>1800000</v>
      </c>
      <c r="G399" s="1457">
        <f t="shared" si="59"/>
        <v>1800000</v>
      </c>
      <c r="K399" s="1505"/>
      <c r="L399" s="1505"/>
      <c r="O399" s="1349"/>
    </row>
    <row r="400" spans="1:15" ht="13.5">
      <c r="A400" s="1166"/>
      <c r="B400" s="1169"/>
      <c r="C400" s="1449" t="s">
        <v>4780</v>
      </c>
      <c r="D400" s="1154" t="s">
        <v>682</v>
      </c>
      <c r="E400" s="1155">
        <v>3</v>
      </c>
      <c r="F400" s="1194">
        <f>$F$364</f>
        <v>4000000</v>
      </c>
      <c r="G400" s="1457">
        <f t="shared" si="59"/>
        <v>12000000</v>
      </c>
      <c r="K400" s="1505"/>
      <c r="L400" s="1505"/>
      <c r="O400" s="1349"/>
    </row>
    <row r="401" spans="1:15" ht="13.5">
      <c r="A401" s="1166"/>
      <c r="B401" s="1169"/>
      <c r="C401" s="1449" t="s">
        <v>4859</v>
      </c>
      <c r="D401" s="1154" t="s">
        <v>186</v>
      </c>
      <c r="E401" s="1155">
        <v>5</v>
      </c>
      <c r="F401" s="1152">
        <f>'Bahan MEP'!$F$50</f>
        <v>155000</v>
      </c>
      <c r="G401" s="1457">
        <f t="shared" si="59"/>
        <v>775000</v>
      </c>
      <c r="K401" s="1505"/>
      <c r="L401" s="1505"/>
      <c r="O401" s="1349"/>
    </row>
    <row r="402" spans="1:15" ht="13.5">
      <c r="A402" s="1166"/>
      <c r="B402" s="1169"/>
      <c r="C402" s="1449" t="s">
        <v>4863</v>
      </c>
      <c r="D402" s="1154" t="s">
        <v>186</v>
      </c>
      <c r="E402" s="1155">
        <v>3</v>
      </c>
      <c r="F402" s="1152">
        <f>'Bahan MEP'!$F$49</f>
        <v>155000</v>
      </c>
      <c r="G402" s="1457">
        <f t="shared" si="59"/>
        <v>465000</v>
      </c>
      <c r="K402" s="1505"/>
      <c r="L402" s="1505"/>
      <c r="O402" s="1349"/>
    </row>
    <row r="403" spans="1:15" ht="13">
      <c r="A403" s="1166"/>
      <c r="B403" s="1169"/>
      <c r="C403" s="1462" t="s">
        <v>5390</v>
      </c>
      <c r="D403" s="1150"/>
      <c r="E403" s="1151"/>
      <c r="F403" s="1152"/>
      <c r="G403" s="1457"/>
      <c r="K403" s="1505"/>
      <c r="L403" s="1505"/>
      <c r="O403" s="1349"/>
    </row>
    <row r="404" spans="1:15" ht="13.5">
      <c r="A404" s="1166"/>
      <c r="B404" s="1169"/>
      <c r="C404" s="1449" t="s">
        <v>4862</v>
      </c>
      <c r="D404" s="1154" t="s">
        <v>682</v>
      </c>
      <c r="E404" s="1155">
        <v>18</v>
      </c>
      <c r="F404" s="1152">
        <f>$F$425</f>
        <v>4597000</v>
      </c>
      <c r="G404" s="1457">
        <f t="shared" ref="G404:G405" si="60">E404*F404</f>
        <v>82746000</v>
      </c>
      <c r="K404" s="1505"/>
      <c r="L404" s="1505"/>
      <c r="O404" s="1349"/>
    </row>
    <row r="405" spans="1:15" ht="13.5">
      <c r="A405" s="1166"/>
      <c r="B405" s="1169"/>
      <c r="C405" s="1449" t="s">
        <v>4865</v>
      </c>
      <c r="D405" s="1154" t="s">
        <v>5</v>
      </c>
      <c r="E405" s="1155">
        <v>18</v>
      </c>
      <c r="F405" s="1152">
        <f>'Hrg Sat'!$G$367</f>
        <v>113960</v>
      </c>
      <c r="G405" s="1457">
        <f t="shared" si="60"/>
        <v>2051280</v>
      </c>
      <c r="K405" s="1505"/>
      <c r="L405" s="1505"/>
      <c r="O405" s="1349"/>
    </row>
    <row r="406" spans="1:15" ht="13">
      <c r="A406" s="1166"/>
      <c r="B406" s="1169"/>
      <c r="C406" s="1462" t="s">
        <v>5391</v>
      </c>
      <c r="D406" s="1150"/>
      <c r="E406" s="1151"/>
      <c r="F406" s="1152"/>
      <c r="G406" s="1457"/>
      <c r="K406" s="1505"/>
      <c r="L406" s="1505"/>
      <c r="O406" s="1349"/>
    </row>
    <row r="407" spans="1:15" ht="13">
      <c r="A407" s="1166"/>
      <c r="B407" s="1169"/>
      <c r="C407" s="1462" t="s">
        <v>5392</v>
      </c>
      <c r="D407" s="1150"/>
      <c r="E407" s="1151"/>
      <c r="F407" s="1152"/>
      <c r="G407" s="1457"/>
      <c r="K407" s="1505"/>
      <c r="L407" s="1505"/>
      <c r="O407" s="1349"/>
    </row>
    <row r="408" spans="1:15" ht="13.5">
      <c r="A408" s="1166"/>
      <c r="B408" s="1169"/>
      <c r="C408" s="1449" t="s">
        <v>4876</v>
      </c>
      <c r="D408" s="1154" t="s">
        <v>186</v>
      </c>
      <c r="E408" s="1155">
        <v>1</v>
      </c>
      <c r="F408" s="1152">
        <f>2*3*'Bahan MEP'!$G$78*1.25</f>
        <v>4312500</v>
      </c>
      <c r="G408" s="1457">
        <f t="shared" ref="G408:G414" si="61">E408*F408</f>
        <v>4312500</v>
      </c>
      <c r="K408" s="1505"/>
      <c r="L408" s="1505"/>
      <c r="O408" s="1349"/>
    </row>
    <row r="409" spans="1:15" ht="13.5">
      <c r="A409" s="1166"/>
      <c r="B409" s="1169"/>
      <c r="C409" s="1449" t="s">
        <v>4870</v>
      </c>
      <c r="D409" s="1154" t="s">
        <v>186</v>
      </c>
      <c r="E409" s="1155">
        <v>1</v>
      </c>
      <c r="F409" s="1152">
        <f>2*'Bahan MEP'!$G$77*1.25</f>
        <v>2202500</v>
      </c>
      <c r="G409" s="1457">
        <f t="shared" si="61"/>
        <v>2202500</v>
      </c>
      <c r="K409" s="1505"/>
      <c r="L409" s="1505"/>
      <c r="O409" s="1349"/>
    </row>
    <row r="410" spans="1:15" ht="13.5">
      <c r="A410" s="1166"/>
      <c r="B410" s="1169"/>
      <c r="C410" s="1449" t="s">
        <v>4871</v>
      </c>
      <c r="D410" s="1154" t="s">
        <v>186</v>
      </c>
      <c r="E410" s="1155">
        <v>1</v>
      </c>
      <c r="F410" s="1152">
        <f>2*'Bahan MEP'!$G$78*1.25</f>
        <v>1437500</v>
      </c>
      <c r="G410" s="1457">
        <f t="shared" si="61"/>
        <v>1437500</v>
      </c>
      <c r="K410" s="1505"/>
      <c r="L410" s="1505"/>
      <c r="O410" s="1349"/>
    </row>
    <row r="411" spans="1:15" ht="13.5">
      <c r="A411" s="1166"/>
      <c r="B411" s="1169"/>
      <c r="C411" s="1449" t="s">
        <v>4780</v>
      </c>
      <c r="D411" s="1154" t="s">
        <v>682</v>
      </c>
      <c r="E411" s="1155">
        <v>3</v>
      </c>
      <c r="F411" s="1194">
        <f>$F$364</f>
        <v>4000000</v>
      </c>
      <c r="G411" s="1457">
        <f t="shared" si="61"/>
        <v>12000000</v>
      </c>
      <c r="K411" s="1505"/>
      <c r="L411" s="1505"/>
      <c r="O411" s="1349"/>
    </row>
    <row r="412" spans="1:15" ht="13.5">
      <c r="A412" s="1166"/>
      <c r="B412" s="1169"/>
      <c r="C412" s="1449" t="s">
        <v>4872</v>
      </c>
      <c r="D412" s="1154" t="s">
        <v>186</v>
      </c>
      <c r="E412" s="1155">
        <v>1</v>
      </c>
      <c r="F412" s="1152">
        <f>'Bahan MEP'!$F$21</f>
        <v>2900000</v>
      </c>
      <c r="G412" s="1457">
        <f t="shared" si="61"/>
        <v>2900000</v>
      </c>
      <c r="K412" s="1505"/>
      <c r="L412" s="1505"/>
      <c r="O412" s="1349"/>
    </row>
    <row r="413" spans="1:15" ht="13.5">
      <c r="A413" s="1166"/>
      <c r="B413" s="1169"/>
      <c r="C413" s="1449" t="s">
        <v>4877</v>
      </c>
      <c r="D413" s="1154" t="s">
        <v>186</v>
      </c>
      <c r="E413" s="1155">
        <v>3</v>
      </c>
      <c r="F413" s="1152">
        <f>'Bahan MEP'!$F$42</f>
        <v>600000</v>
      </c>
      <c r="G413" s="1457">
        <f t="shared" si="61"/>
        <v>1800000</v>
      </c>
      <c r="K413" s="1505"/>
      <c r="L413" s="1505"/>
      <c r="O413" s="1349"/>
    </row>
    <row r="414" spans="1:15" ht="13.5">
      <c r="A414" s="1166"/>
      <c r="B414" s="1169"/>
      <c r="C414" s="1449" t="s">
        <v>4878</v>
      </c>
      <c r="D414" s="1154" t="s">
        <v>186</v>
      </c>
      <c r="E414" s="1155">
        <v>7</v>
      </c>
      <c r="F414" s="1152">
        <f>'Bahan MEP'!$F$50</f>
        <v>155000</v>
      </c>
      <c r="G414" s="1457">
        <f t="shared" si="61"/>
        <v>1085000</v>
      </c>
      <c r="K414" s="1505"/>
      <c r="L414" s="1505"/>
      <c r="O414" s="1349"/>
    </row>
    <row r="415" spans="1:15" ht="13">
      <c r="A415" s="1166"/>
      <c r="B415" s="1169"/>
      <c r="C415" s="1462" t="s">
        <v>5393</v>
      </c>
      <c r="D415" s="1150"/>
      <c r="E415" s="1151"/>
      <c r="F415" s="1152"/>
      <c r="G415" s="1457"/>
      <c r="K415" s="1505"/>
      <c r="L415" s="1505"/>
      <c r="O415" s="1349"/>
    </row>
    <row r="416" spans="1:15" ht="13.5">
      <c r="A416" s="1166"/>
      <c r="B416" s="1169"/>
      <c r="C416" s="1449" t="s">
        <v>4862</v>
      </c>
      <c r="D416" s="1154" t="s">
        <v>682</v>
      </c>
      <c r="E416" s="1155">
        <v>18</v>
      </c>
      <c r="F416" s="1152">
        <f>$F$425</f>
        <v>4597000</v>
      </c>
      <c r="G416" s="1457">
        <f t="shared" ref="G416:G417" si="62">E416*F416</f>
        <v>82746000</v>
      </c>
      <c r="K416" s="1505"/>
      <c r="L416" s="1505"/>
      <c r="O416" s="1349"/>
    </row>
    <row r="417" spans="1:15" ht="13.5">
      <c r="A417" s="1166"/>
      <c r="B417" s="1169"/>
      <c r="C417" s="1449" t="s">
        <v>4865</v>
      </c>
      <c r="D417" s="1154" t="s">
        <v>5</v>
      </c>
      <c r="E417" s="1155">
        <v>36</v>
      </c>
      <c r="F417" s="1152">
        <f>'Hrg Sat'!$G$367</f>
        <v>113960</v>
      </c>
      <c r="G417" s="1457">
        <f t="shared" si="62"/>
        <v>4102560</v>
      </c>
      <c r="K417" s="1505"/>
      <c r="L417" s="1505"/>
      <c r="O417" s="1349"/>
    </row>
    <row r="418" spans="1:15" ht="13">
      <c r="A418" s="1166"/>
      <c r="B418" s="1169"/>
      <c r="C418" s="1449" t="s">
        <v>4879</v>
      </c>
      <c r="D418" s="1150"/>
      <c r="E418" s="1151"/>
      <c r="F418" s="1152"/>
      <c r="G418" s="1457"/>
      <c r="K418" s="1505"/>
      <c r="L418" s="1505"/>
      <c r="O418" s="1349"/>
    </row>
    <row r="419" spans="1:15" ht="13">
      <c r="A419" s="1166"/>
      <c r="B419" s="1169"/>
      <c r="C419" s="1462" t="s">
        <v>5394</v>
      </c>
      <c r="D419" s="1150"/>
      <c r="E419" s="1151"/>
      <c r="F419" s="1152"/>
      <c r="G419" s="1457"/>
      <c r="K419" s="1505"/>
      <c r="L419" s="1505"/>
      <c r="O419" s="1349"/>
    </row>
    <row r="420" spans="1:15" ht="13.5">
      <c r="A420" s="1166"/>
      <c r="B420" s="1169"/>
      <c r="C420" s="1449" t="s">
        <v>4880</v>
      </c>
      <c r="D420" s="1154" t="s">
        <v>186</v>
      </c>
      <c r="E420" s="1155">
        <v>1</v>
      </c>
      <c r="F420" s="1152">
        <f>'Bahan MEP'!$F$39</f>
        <v>600000</v>
      </c>
      <c r="G420" s="1457">
        <f t="shared" ref="G420:G423" si="63">E420*F420</f>
        <v>600000</v>
      </c>
      <c r="K420" s="1505"/>
      <c r="L420" s="1505"/>
      <c r="O420" s="1349"/>
    </row>
    <row r="421" spans="1:15" ht="13.5">
      <c r="A421" s="1166"/>
      <c r="B421" s="1169"/>
      <c r="C421" s="1449" t="s">
        <v>4881</v>
      </c>
      <c r="D421" s="1154" t="s">
        <v>186</v>
      </c>
      <c r="E421" s="1155">
        <v>1</v>
      </c>
      <c r="F421" s="1152">
        <f>'Bahan MEP'!$F$37</f>
        <v>600000</v>
      </c>
      <c r="G421" s="1457">
        <f t="shared" si="63"/>
        <v>600000</v>
      </c>
      <c r="K421" s="1505"/>
      <c r="L421" s="1505"/>
      <c r="O421" s="1349"/>
    </row>
    <row r="422" spans="1:15" ht="13.5">
      <c r="A422" s="1166"/>
      <c r="B422" s="1169"/>
      <c r="C422" s="1449" t="s">
        <v>4882</v>
      </c>
      <c r="D422" s="1154" t="s">
        <v>186</v>
      </c>
      <c r="E422" s="1155">
        <v>2</v>
      </c>
      <c r="F422" s="1152">
        <f>'Bahan MEP'!$F$38</f>
        <v>600000</v>
      </c>
      <c r="G422" s="1457">
        <f t="shared" si="63"/>
        <v>1200000</v>
      </c>
      <c r="K422" s="1505"/>
      <c r="L422" s="1505"/>
      <c r="O422" s="1349"/>
    </row>
    <row r="423" spans="1:15" ht="13.5">
      <c r="A423" s="1166"/>
      <c r="B423" s="1169"/>
      <c r="C423" s="1449" t="s">
        <v>4883</v>
      </c>
      <c r="D423" s="1154" t="s">
        <v>186</v>
      </c>
      <c r="E423" s="1155">
        <v>5</v>
      </c>
      <c r="F423" s="1152">
        <f>'Bahan MEP'!$F$40</f>
        <v>600000</v>
      </c>
      <c r="G423" s="1457">
        <f t="shared" si="63"/>
        <v>3000000</v>
      </c>
      <c r="K423" s="1505"/>
      <c r="L423" s="1505"/>
      <c r="O423" s="1349"/>
    </row>
    <row r="424" spans="1:15" ht="13">
      <c r="A424" s="1166"/>
      <c r="B424" s="1169"/>
      <c r="C424" s="1462" t="s">
        <v>5395</v>
      </c>
      <c r="D424" s="1150"/>
      <c r="E424" s="1151"/>
      <c r="F424" s="1152"/>
      <c r="G424" s="1457"/>
      <c r="K424" s="1505"/>
      <c r="L424" s="1505"/>
      <c r="O424" s="1349"/>
    </row>
    <row r="425" spans="1:15" ht="13.5">
      <c r="A425" s="1166"/>
      <c r="B425" s="1169"/>
      <c r="C425" s="1449" t="s">
        <v>4862</v>
      </c>
      <c r="D425" s="1154" t="s">
        <v>682</v>
      </c>
      <c r="E425" s="1155">
        <v>9</v>
      </c>
      <c r="F425" s="1152">
        <f>'Bahan MEP'!$F$63</f>
        <v>4597000</v>
      </c>
      <c r="G425" s="1457">
        <f t="shared" ref="G425:G427" si="64">E425*F425</f>
        <v>41373000</v>
      </c>
      <c r="K425" s="1505"/>
      <c r="L425" s="1505"/>
      <c r="O425" s="1349"/>
    </row>
    <row r="426" spans="1:15" ht="13.5">
      <c r="A426" s="1166"/>
      <c r="B426" s="1169"/>
      <c r="C426" s="1449" t="s">
        <v>4865</v>
      </c>
      <c r="D426" s="1154" t="s">
        <v>5</v>
      </c>
      <c r="E426" s="1155">
        <v>12</v>
      </c>
      <c r="F426" s="1152">
        <f>'Hrg Sat'!$G$367</f>
        <v>113960</v>
      </c>
      <c r="G426" s="1457">
        <f t="shared" si="64"/>
        <v>1367520</v>
      </c>
      <c r="K426" s="1505"/>
      <c r="L426" s="1505"/>
      <c r="O426" s="1349"/>
    </row>
    <row r="427" spans="1:15" ht="13.5">
      <c r="A427" s="1166"/>
      <c r="B427" s="1169"/>
      <c r="C427" s="1449" t="s">
        <v>4884</v>
      </c>
      <c r="D427" s="1154" t="s">
        <v>5</v>
      </c>
      <c r="E427" s="1155">
        <v>6</v>
      </c>
      <c r="F427" s="1152">
        <f>'Hrg Sat'!$G$345</f>
        <v>143550</v>
      </c>
      <c r="G427" s="1457">
        <f t="shared" si="64"/>
        <v>861300</v>
      </c>
      <c r="K427" s="1505"/>
      <c r="L427" s="1505"/>
      <c r="O427" s="1349"/>
    </row>
    <row r="428" spans="1:15" ht="13">
      <c r="A428" s="1166"/>
      <c r="B428" s="1169"/>
      <c r="C428" s="1462" t="s">
        <v>5396</v>
      </c>
      <c r="D428" s="1150"/>
      <c r="E428" s="1151"/>
      <c r="F428" s="1152"/>
      <c r="G428" s="1457"/>
      <c r="K428" s="1505"/>
      <c r="L428" s="1505"/>
      <c r="O428" s="1349"/>
    </row>
    <row r="429" spans="1:15" ht="13">
      <c r="A429" s="1166"/>
      <c r="B429" s="1169"/>
      <c r="C429" s="1462" t="s">
        <v>5397</v>
      </c>
      <c r="D429" s="1150"/>
      <c r="E429" s="1151"/>
      <c r="F429" s="1152"/>
      <c r="G429" s="1457"/>
      <c r="K429" s="1505"/>
      <c r="L429" s="1505"/>
      <c r="O429" s="1349"/>
    </row>
    <row r="430" spans="1:15" ht="13.5">
      <c r="A430" s="1166"/>
      <c r="B430" s="1169"/>
      <c r="C430" s="1449" t="s">
        <v>4885</v>
      </c>
      <c r="D430" s="1154" t="s">
        <v>4</v>
      </c>
      <c r="E430" s="1155">
        <v>1</v>
      </c>
      <c r="F430" s="1152">
        <f>SUM(G431:G445)*0.05</f>
        <v>1590602</v>
      </c>
      <c r="G430" s="1457">
        <f t="shared" ref="G430:G447" si="65">E430*F430</f>
        <v>1590602</v>
      </c>
      <c r="K430" s="1505"/>
      <c r="L430" s="1505"/>
      <c r="O430" s="1349"/>
    </row>
    <row r="431" spans="1:15" ht="13.5">
      <c r="A431" s="1166"/>
      <c r="B431" s="1169"/>
      <c r="C431" s="1449" t="s">
        <v>4872</v>
      </c>
      <c r="D431" s="1154" t="s">
        <v>186</v>
      </c>
      <c r="E431" s="1155">
        <v>1</v>
      </c>
      <c r="F431" s="1152">
        <f>'Bahan MEP'!$F$21</f>
        <v>2900000</v>
      </c>
      <c r="G431" s="1457">
        <f t="shared" si="65"/>
        <v>2900000</v>
      </c>
      <c r="K431" s="1505"/>
      <c r="L431" s="1505"/>
      <c r="O431" s="1349"/>
    </row>
    <row r="432" spans="1:15" ht="13.5">
      <c r="A432" s="1166"/>
      <c r="B432" s="1169"/>
      <c r="C432" s="1449" t="s">
        <v>4886</v>
      </c>
      <c r="D432" s="1154" t="s">
        <v>186</v>
      </c>
      <c r="E432" s="1155">
        <v>1</v>
      </c>
      <c r="F432" s="1152">
        <f>'Bahan MEP'!$F$60</f>
        <v>2265000</v>
      </c>
      <c r="G432" s="1457">
        <f t="shared" si="65"/>
        <v>2265000</v>
      </c>
      <c r="K432" s="1505"/>
      <c r="L432" s="1505"/>
      <c r="O432" s="1349"/>
    </row>
    <row r="433" spans="1:15" ht="13.5">
      <c r="A433" s="1166"/>
      <c r="B433" s="1169"/>
      <c r="C433" s="1449" t="s">
        <v>4887</v>
      </c>
      <c r="D433" s="1154" t="s">
        <v>186</v>
      </c>
      <c r="E433" s="1155">
        <v>7</v>
      </c>
      <c r="F433" s="1152">
        <f>'Bahan MEP'!$F$52</f>
        <v>155000</v>
      </c>
      <c r="G433" s="1457">
        <f t="shared" si="65"/>
        <v>1085000</v>
      </c>
      <c r="K433" s="1505"/>
      <c r="L433" s="1505"/>
      <c r="O433" s="1349"/>
    </row>
    <row r="434" spans="1:15" ht="13.5">
      <c r="A434" s="1166"/>
      <c r="B434" s="1169"/>
      <c r="C434" s="1449" t="s">
        <v>4873</v>
      </c>
      <c r="D434" s="1154" t="s">
        <v>186</v>
      </c>
      <c r="E434" s="1155">
        <v>5</v>
      </c>
      <c r="F434" s="1152">
        <f>'Bahan MEP'!$F$45</f>
        <v>180000</v>
      </c>
      <c r="G434" s="1457">
        <f t="shared" si="65"/>
        <v>900000</v>
      </c>
      <c r="K434" s="1505"/>
      <c r="L434" s="1505"/>
      <c r="O434" s="1349"/>
    </row>
    <row r="435" spans="1:15" ht="13.5">
      <c r="A435" s="1166"/>
      <c r="B435" s="1169"/>
      <c r="C435" s="1449" t="s">
        <v>4859</v>
      </c>
      <c r="D435" s="1154" t="s">
        <v>186</v>
      </c>
      <c r="E435" s="1155">
        <v>4</v>
      </c>
      <c r="F435" s="1152">
        <f>'Bahan MEP'!$F$50</f>
        <v>155000</v>
      </c>
      <c r="G435" s="1457">
        <f t="shared" si="65"/>
        <v>620000</v>
      </c>
      <c r="K435" s="1505"/>
      <c r="L435" s="1505"/>
      <c r="O435" s="1349"/>
    </row>
    <row r="436" spans="1:15" ht="13.5">
      <c r="A436" s="1166"/>
      <c r="B436" s="1169"/>
      <c r="C436" s="1449" t="s">
        <v>4863</v>
      </c>
      <c r="D436" s="1154" t="s">
        <v>186</v>
      </c>
      <c r="E436" s="1155">
        <v>1</v>
      </c>
      <c r="F436" s="1152">
        <f>'Bahan MEP'!$F$49</f>
        <v>155000</v>
      </c>
      <c r="G436" s="1457">
        <f t="shared" si="65"/>
        <v>155000</v>
      </c>
      <c r="K436" s="1505"/>
      <c r="L436" s="1505"/>
      <c r="O436" s="1349"/>
    </row>
    <row r="437" spans="1:15" ht="13.5">
      <c r="A437" s="1166"/>
      <c r="B437" s="1169"/>
      <c r="C437" s="1449" t="s">
        <v>4888</v>
      </c>
      <c r="D437" s="1154" t="s">
        <v>186</v>
      </c>
      <c r="E437" s="1155">
        <v>2</v>
      </c>
      <c r="F437" s="1152">
        <f>'Bahan MEP'!$F$48</f>
        <v>155000</v>
      </c>
      <c r="G437" s="1457">
        <f t="shared" si="65"/>
        <v>310000</v>
      </c>
      <c r="K437" s="1505"/>
      <c r="L437" s="1505"/>
      <c r="O437" s="1349"/>
    </row>
    <row r="438" spans="1:15" ht="13.5">
      <c r="A438" s="1166"/>
      <c r="B438" s="1169"/>
      <c r="C438" s="1449" t="s">
        <v>4889</v>
      </c>
      <c r="D438" s="1154" t="s">
        <v>186</v>
      </c>
      <c r="E438" s="1155">
        <v>1</v>
      </c>
      <c r="F438" s="1152">
        <f>'Bahan MEP'!$F$47</f>
        <v>155000</v>
      </c>
      <c r="G438" s="1457">
        <f t="shared" si="65"/>
        <v>155000</v>
      </c>
      <c r="K438" s="1505"/>
      <c r="L438" s="1505"/>
      <c r="O438" s="1349"/>
    </row>
    <row r="439" spans="1:15" ht="13.5">
      <c r="A439" s="1166"/>
      <c r="B439" s="1169"/>
      <c r="C439" s="1449" t="s">
        <v>4768</v>
      </c>
      <c r="D439" s="1154" t="s">
        <v>186</v>
      </c>
      <c r="E439" s="1155">
        <v>1</v>
      </c>
      <c r="F439" s="1152">
        <f>'Bahan MEP'!$F$62*1.35</f>
        <v>4455000</v>
      </c>
      <c r="G439" s="1457">
        <f t="shared" si="65"/>
        <v>4455000</v>
      </c>
      <c r="K439" s="1505"/>
      <c r="L439" s="1505"/>
      <c r="O439" s="1349"/>
    </row>
    <row r="440" spans="1:15" ht="13.5">
      <c r="A440" s="1166"/>
      <c r="B440" s="1169"/>
      <c r="C440" s="1449" t="s">
        <v>4890</v>
      </c>
      <c r="D440" s="1154" t="s">
        <v>186</v>
      </c>
      <c r="E440" s="1155">
        <v>1</v>
      </c>
      <c r="F440" s="1152">
        <f>3*'Bahan MEP'!$G$75*1.25</f>
        <v>3468750</v>
      </c>
      <c r="G440" s="1457">
        <f t="shared" si="65"/>
        <v>3468750</v>
      </c>
      <c r="K440" s="1505"/>
      <c r="L440" s="1505"/>
      <c r="O440" s="1349"/>
    </row>
    <row r="441" spans="1:15" ht="13.5">
      <c r="A441" s="1166"/>
      <c r="B441" s="1169"/>
      <c r="C441" s="1449" t="s">
        <v>4854</v>
      </c>
      <c r="D441" s="1154" t="s">
        <v>186</v>
      </c>
      <c r="E441" s="1155">
        <v>1</v>
      </c>
      <c r="F441" s="1152">
        <f>'Bahan MEP'!$G$73*1.25</f>
        <v>1575000</v>
      </c>
      <c r="G441" s="1457">
        <f t="shared" si="65"/>
        <v>1575000</v>
      </c>
      <c r="K441" s="1505"/>
      <c r="L441" s="1505"/>
      <c r="O441" s="1349"/>
    </row>
    <row r="442" spans="1:15" ht="13.5">
      <c r="A442" s="1166"/>
      <c r="B442" s="1169"/>
      <c r="C442" s="1449" t="s">
        <v>4891</v>
      </c>
      <c r="D442" s="1154" t="s">
        <v>186</v>
      </c>
      <c r="E442" s="1155">
        <v>1</v>
      </c>
      <c r="F442" s="1152">
        <f>'Bahan MEP'!$G$75*1.25</f>
        <v>1156250</v>
      </c>
      <c r="G442" s="1457">
        <f t="shared" si="65"/>
        <v>1156250</v>
      </c>
      <c r="K442" s="1505"/>
      <c r="L442" s="1505"/>
      <c r="O442" s="1349"/>
    </row>
    <row r="443" spans="1:15" ht="13.5">
      <c r="A443" s="1166"/>
      <c r="B443" s="1169"/>
      <c r="C443" s="1449" t="s">
        <v>4829</v>
      </c>
      <c r="D443" s="1154" t="s">
        <v>682</v>
      </c>
      <c r="E443" s="1155">
        <v>3</v>
      </c>
      <c r="F443" s="1152">
        <f>'Bahan MEP'!$F$67</f>
        <v>70000</v>
      </c>
      <c r="G443" s="1457">
        <f t="shared" si="65"/>
        <v>210000</v>
      </c>
      <c r="K443" s="1505"/>
      <c r="L443" s="1505"/>
      <c r="O443" s="1349"/>
    </row>
    <row r="444" spans="1:15" ht="13.5">
      <c r="A444" s="1166"/>
      <c r="B444" s="1169"/>
      <c r="C444" s="1449" t="s">
        <v>4770</v>
      </c>
      <c r="D444" s="1154" t="s">
        <v>682</v>
      </c>
      <c r="E444" s="1155">
        <v>3</v>
      </c>
      <c r="F444" s="1152">
        <f>'Hit. ME'!$D$185</f>
        <v>185680.00000000003</v>
      </c>
      <c r="G444" s="1457">
        <f t="shared" si="65"/>
        <v>557040.00000000012</v>
      </c>
      <c r="K444" s="1505"/>
      <c r="L444" s="1505"/>
      <c r="O444" s="1349"/>
    </row>
    <row r="445" spans="1:15" ht="13.5">
      <c r="A445" s="1166"/>
      <c r="B445" s="1169"/>
      <c r="C445" s="1449" t="s">
        <v>4780</v>
      </c>
      <c r="D445" s="1154" t="s">
        <v>682</v>
      </c>
      <c r="E445" s="1155">
        <v>3</v>
      </c>
      <c r="F445" s="1194">
        <f>$F$364</f>
        <v>4000000</v>
      </c>
      <c r="G445" s="1457">
        <f t="shared" si="65"/>
        <v>12000000</v>
      </c>
      <c r="K445" s="1505"/>
      <c r="L445" s="1505"/>
      <c r="O445" s="1349"/>
    </row>
    <row r="446" spans="1:15" ht="13.5">
      <c r="A446" s="1166"/>
      <c r="B446" s="1169"/>
      <c r="C446" s="1449" t="s">
        <v>4892</v>
      </c>
      <c r="D446" s="1154" t="s">
        <v>682</v>
      </c>
      <c r="E446" s="1155">
        <v>1</v>
      </c>
      <c r="F446" s="1152">
        <f>'Hit. ME'!$D$105</f>
        <v>104445.00000000001</v>
      </c>
      <c r="G446" s="1457">
        <f t="shared" si="65"/>
        <v>104445.00000000001</v>
      </c>
      <c r="K446" s="1505"/>
      <c r="L446" s="1505"/>
      <c r="O446" s="1349"/>
    </row>
    <row r="447" spans="1:15" ht="13.5">
      <c r="A447" s="1166"/>
      <c r="B447" s="1169"/>
      <c r="C447" s="1449" t="s">
        <v>4862</v>
      </c>
      <c r="D447" s="1154" t="s">
        <v>682</v>
      </c>
      <c r="E447" s="1155">
        <v>15</v>
      </c>
      <c r="F447" s="1152">
        <f>$F$425</f>
        <v>4597000</v>
      </c>
      <c r="G447" s="1457">
        <f t="shared" si="65"/>
        <v>68955000</v>
      </c>
      <c r="K447" s="1505"/>
      <c r="L447" s="1505"/>
      <c r="O447" s="1349"/>
    </row>
    <row r="448" spans="1:15" ht="13">
      <c r="A448" s="1166"/>
      <c r="B448" s="1169"/>
      <c r="C448" s="1462" t="s">
        <v>5398</v>
      </c>
      <c r="D448" s="1150"/>
      <c r="E448" s="1151"/>
      <c r="F448" s="1152"/>
      <c r="G448" s="1457"/>
      <c r="K448" s="1505"/>
      <c r="L448" s="1505"/>
      <c r="O448" s="1349"/>
    </row>
    <row r="449" spans="1:15" ht="13.5">
      <c r="A449" s="1166"/>
      <c r="B449" s="1169"/>
      <c r="C449" s="1449" t="s">
        <v>4885</v>
      </c>
      <c r="D449" s="1154" t="s">
        <v>4</v>
      </c>
      <c r="E449" s="1155">
        <v>1</v>
      </c>
      <c r="F449" s="1152">
        <f>SUM(G450:G459)*0.07</f>
        <v>1818091.4500000002</v>
      </c>
      <c r="G449" s="1457">
        <f t="shared" ref="G449:G460" si="66">E449*F449</f>
        <v>1818091.4500000002</v>
      </c>
      <c r="K449" s="1505"/>
      <c r="L449" s="1505"/>
      <c r="O449" s="1349"/>
    </row>
    <row r="450" spans="1:15" ht="13.5">
      <c r="A450" s="1166"/>
      <c r="B450" s="1169"/>
      <c r="C450" s="1449" t="s">
        <v>4874</v>
      </c>
      <c r="D450" s="1154" t="s">
        <v>186</v>
      </c>
      <c r="E450" s="1155">
        <v>1</v>
      </c>
      <c r="F450" s="1152">
        <f>'Bahan MEP'!$F$22</f>
        <v>2500000</v>
      </c>
      <c r="G450" s="1457">
        <f t="shared" si="66"/>
        <v>2500000</v>
      </c>
      <c r="K450" s="1505"/>
      <c r="L450" s="1505"/>
      <c r="O450" s="1349"/>
    </row>
    <row r="451" spans="1:15" ht="13.5">
      <c r="A451" s="1166"/>
      <c r="B451" s="1169"/>
      <c r="C451" s="1449" t="s">
        <v>4887</v>
      </c>
      <c r="D451" s="1154" t="s">
        <v>186</v>
      </c>
      <c r="E451" s="1155">
        <v>14</v>
      </c>
      <c r="F451" s="1152">
        <f>'Bahan MEP'!$F$52</f>
        <v>155000</v>
      </c>
      <c r="G451" s="1457">
        <f t="shared" si="66"/>
        <v>2170000</v>
      </c>
      <c r="K451" s="1505"/>
      <c r="L451" s="1505"/>
      <c r="O451" s="1349"/>
    </row>
    <row r="452" spans="1:15" ht="13.5">
      <c r="A452" s="1166"/>
      <c r="B452" s="1169"/>
      <c r="C452" s="1449" t="s">
        <v>4768</v>
      </c>
      <c r="D452" s="1154" t="s">
        <v>186</v>
      </c>
      <c r="E452" s="1155">
        <v>1</v>
      </c>
      <c r="F452" s="1152">
        <f>'Bahan MEP'!$F$62*1.35</f>
        <v>4455000</v>
      </c>
      <c r="G452" s="1457">
        <f t="shared" si="66"/>
        <v>4455000</v>
      </c>
      <c r="K452" s="1505"/>
      <c r="L452" s="1505"/>
      <c r="O452" s="1349"/>
    </row>
    <row r="453" spans="1:15" ht="13.5">
      <c r="A453" s="1166"/>
      <c r="B453" s="1169"/>
      <c r="C453" s="1449" t="s">
        <v>4893</v>
      </c>
      <c r="D453" s="1154" t="s">
        <v>186</v>
      </c>
      <c r="E453" s="1155">
        <v>1</v>
      </c>
      <c r="F453" s="1152">
        <f>3*'Bahan MEP'!$G$78*1.25</f>
        <v>2156250</v>
      </c>
      <c r="G453" s="1457">
        <f t="shared" si="66"/>
        <v>2156250</v>
      </c>
      <c r="K453" s="1505"/>
      <c r="L453" s="1505"/>
      <c r="O453" s="1349"/>
    </row>
    <row r="454" spans="1:15" ht="13.5">
      <c r="A454" s="1166"/>
      <c r="B454" s="1169"/>
      <c r="C454" s="1449" t="s">
        <v>4778</v>
      </c>
      <c r="D454" s="1154" t="s">
        <v>186</v>
      </c>
      <c r="E454" s="1155">
        <v>1</v>
      </c>
      <c r="F454" s="1152">
        <f>'Bahan MEP'!$G$77*1.25</f>
        <v>1101250</v>
      </c>
      <c r="G454" s="1457">
        <f t="shared" si="66"/>
        <v>1101250</v>
      </c>
      <c r="K454" s="1505"/>
      <c r="L454" s="1505"/>
      <c r="O454" s="1349"/>
    </row>
    <row r="455" spans="1:15" ht="13.5">
      <c r="A455" s="1166"/>
      <c r="B455" s="1169"/>
      <c r="C455" s="1449" t="s">
        <v>4894</v>
      </c>
      <c r="D455" s="1154" t="s">
        <v>186</v>
      </c>
      <c r="E455" s="1155">
        <v>1</v>
      </c>
      <c r="F455" s="1152">
        <f>'Bahan MEP'!$G$78*1.25</f>
        <v>718750</v>
      </c>
      <c r="G455" s="1457">
        <f t="shared" si="66"/>
        <v>718750</v>
      </c>
      <c r="K455" s="1505"/>
      <c r="L455" s="1505"/>
      <c r="O455" s="1349"/>
    </row>
    <row r="456" spans="1:15" ht="13.5">
      <c r="A456" s="1166"/>
      <c r="B456" s="1169"/>
      <c r="C456" s="1449" t="s">
        <v>4829</v>
      </c>
      <c r="D456" s="1154" t="s">
        <v>682</v>
      </c>
      <c r="E456" s="1155">
        <v>3</v>
      </c>
      <c r="F456" s="1152">
        <f>'Bahan MEP'!$F$67</f>
        <v>70000</v>
      </c>
      <c r="G456" s="1457">
        <f t="shared" si="66"/>
        <v>210000</v>
      </c>
      <c r="K456" s="1505"/>
      <c r="L456" s="1505"/>
      <c r="O456" s="1349"/>
    </row>
    <row r="457" spans="1:15" ht="13.5">
      <c r="A457" s="1166"/>
      <c r="B457" s="1169"/>
      <c r="C457" s="1449" t="s">
        <v>4770</v>
      </c>
      <c r="D457" s="1154" t="s">
        <v>682</v>
      </c>
      <c r="E457" s="1155">
        <v>3</v>
      </c>
      <c r="F457" s="1152">
        <f>'Hit. ME'!$D$185</f>
        <v>185680.00000000003</v>
      </c>
      <c r="G457" s="1457">
        <f t="shared" si="66"/>
        <v>557040.00000000012</v>
      </c>
      <c r="K457" s="1505"/>
      <c r="L457" s="1505"/>
      <c r="O457" s="1349"/>
    </row>
    <row r="458" spans="1:15" ht="13.5">
      <c r="A458" s="1166"/>
      <c r="B458" s="1169"/>
      <c r="C458" s="1449" t="s">
        <v>4780</v>
      </c>
      <c r="D458" s="1154" t="s">
        <v>682</v>
      </c>
      <c r="E458" s="1155">
        <v>3</v>
      </c>
      <c r="F458" s="1194">
        <f>$F$364</f>
        <v>4000000</v>
      </c>
      <c r="G458" s="1457">
        <f t="shared" si="66"/>
        <v>12000000</v>
      </c>
      <c r="K458" s="1505"/>
      <c r="L458" s="1505"/>
      <c r="O458" s="1349"/>
    </row>
    <row r="459" spans="1:15" ht="13.5">
      <c r="A459" s="1166"/>
      <c r="B459" s="1169"/>
      <c r="C459" s="1449" t="s">
        <v>4892</v>
      </c>
      <c r="D459" s="1154" t="s">
        <v>682</v>
      </c>
      <c r="E459" s="1155">
        <v>1</v>
      </c>
      <c r="F459" s="1152">
        <f>'Hit. ME'!$D$105</f>
        <v>104445.00000000001</v>
      </c>
      <c r="G459" s="1457">
        <f t="shared" si="66"/>
        <v>104445.00000000001</v>
      </c>
      <c r="K459" s="1505"/>
      <c r="L459" s="1505"/>
      <c r="O459" s="1349"/>
    </row>
    <row r="460" spans="1:15" ht="13.5">
      <c r="A460" s="1166"/>
      <c r="B460" s="1169"/>
      <c r="C460" s="1449" t="s">
        <v>4862</v>
      </c>
      <c r="D460" s="1154" t="s">
        <v>682</v>
      </c>
      <c r="E460" s="1155">
        <v>9</v>
      </c>
      <c r="F460" s="1152">
        <f>$F$425</f>
        <v>4597000</v>
      </c>
      <c r="G460" s="1457">
        <f t="shared" si="66"/>
        <v>41373000</v>
      </c>
      <c r="K460" s="1505"/>
      <c r="L460" s="1505"/>
      <c r="O460" s="1349"/>
    </row>
    <row r="461" spans="1:15" ht="13">
      <c r="A461" s="1166"/>
      <c r="B461" s="1169"/>
      <c r="C461" s="1462" t="s">
        <v>5399</v>
      </c>
      <c r="D461" s="1150"/>
      <c r="E461" s="1151"/>
      <c r="F461" s="1152"/>
      <c r="G461" s="1457"/>
      <c r="K461" s="1505"/>
      <c r="L461" s="1505"/>
      <c r="O461" s="1349"/>
    </row>
    <row r="462" spans="1:15" ht="13.5">
      <c r="A462" s="1166"/>
      <c r="B462" s="1169"/>
      <c r="C462" s="1449" t="s">
        <v>4885</v>
      </c>
      <c r="D462" s="1154" t="s">
        <v>4</v>
      </c>
      <c r="E462" s="1155">
        <v>1</v>
      </c>
      <c r="F462" s="1152">
        <f>SUM(G463:G474)*0.05</f>
        <v>1546574.25</v>
      </c>
      <c r="G462" s="1457">
        <f t="shared" ref="G462:G475" si="67">E462*F462</f>
        <v>1546574.25</v>
      </c>
      <c r="K462" s="1505"/>
      <c r="L462" s="1505"/>
      <c r="O462" s="1349"/>
    </row>
    <row r="463" spans="1:15" ht="13.5">
      <c r="A463" s="1166"/>
      <c r="B463" s="1169"/>
      <c r="C463" s="1449" t="s">
        <v>4895</v>
      </c>
      <c r="D463" s="1154" t="s">
        <v>186</v>
      </c>
      <c r="E463" s="1155">
        <v>1</v>
      </c>
      <c r="F463" s="1152">
        <f>'Bahan MEP'!$F$20</f>
        <v>3900000</v>
      </c>
      <c r="G463" s="1457">
        <f t="shared" si="67"/>
        <v>3900000</v>
      </c>
      <c r="K463" s="1505"/>
      <c r="L463" s="1505"/>
      <c r="O463" s="1349"/>
    </row>
    <row r="464" spans="1:15" ht="13.5">
      <c r="A464" s="1166"/>
      <c r="B464" s="1169"/>
      <c r="C464" s="1449" t="s">
        <v>4886</v>
      </c>
      <c r="D464" s="1154" t="s">
        <v>186</v>
      </c>
      <c r="E464" s="1155">
        <v>1</v>
      </c>
      <c r="F464" s="1152">
        <f>'Bahan MEP'!$F$60</f>
        <v>2265000</v>
      </c>
      <c r="G464" s="1457">
        <f t="shared" si="67"/>
        <v>2265000</v>
      </c>
      <c r="K464" s="1505"/>
      <c r="L464" s="1505"/>
      <c r="O464" s="1349"/>
    </row>
    <row r="465" spans="1:15" ht="13.5">
      <c r="A465" s="1166"/>
      <c r="B465" s="1169"/>
      <c r="C465" s="1449" t="s">
        <v>4859</v>
      </c>
      <c r="D465" s="1154" t="s">
        <v>186</v>
      </c>
      <c r="E465" s="1155">
        <v>5</v>
      </c>
      <c r="F465" s="1152">
        <f>'Bahan MEP'!$F$50</f>
        <v>155000</v>
      </c>
      <c r="G465" s="1457">
        <f t="shared" si="67"/>
        <v>775000</v>
      </c>
      <c r="K465" s="1505"/>
      <c r="L465" s="1505"/>
      <c r="O465" s="1349"/>
    </row>
    <row r="466" spans="1:15" ht="13.5">
      <c r="A466" s="1166"/>
      <c r="B466" s="1169"/>
      <c r="C466" s="1449" t="s">
        <v>4863</v>
      </c>
      <c r="D466" s="1154" t="s">
        <v>186</v>
      </c>
      <c r="E466" s="1155">
        <v>3</v>
      </c>
      <c r="F466" s="1152">
        <f>'Bahan MEP'!$F$49</f>
        <v>155000</v>
      </c>
      <c r="G466" s="1457">
        <f t="shared" si="67"/>
        <v>465000</v>
      </c>
      <c r="K466" s="1505"/>
      <c r="L466" s="1505"/>
      <c r="O466" s="1349"/>
    </row>
    <row r="467" spans="1:15" ht="13.5">
      <c r="A467" s="1166"/>
      <c r="B467" s="1169"/>
      <c r="C467" s="1449" t="s">
        <v>4768</v>
      </c>
      <c r="D467" s="1154" t="s">
        <v>186</v>
      </c>
      <c r="E467" s="1155">
        <v>1</v>
      </c>
      <c r="F467" s="1152">
        <f>'Bahan MEP'!$F$62*1.35</f>
        <v>4455000</v>
      </c>
      <c r="G467" s="1457">
        <f t="shared" si="67"/>
        <v>4455000</v>
      </c>
      <c r="K467" s="1505"/>
      <c r="L467" s="1505"/>
      <c r="O467" s="1349"/>
    </row>
    <row r="468" spans="1:15" ht="13.5">
      <c r="A468" s="1166"/>
      <c r="B468" s="1169"/>
      <c r="C468" s="1449" t="s">
        <v>4890</v>
      </c>
      <c r="D468" s="1154" t="s">
        <v>186</v>
      </c>
      <c r="E468" s="1155">
        <v>1</v>
      </c>
      <c r="F468" s="1152">
        <f>3*'Bahan MEP'!$G$75*1.25</f>
        <v>3468750</v>
      </c>
      <c r="G468" s="1457">
        <f t="shared" si="67"/>
        <v>3468750</v>
      </c>
      <c r="K468" s="1505"/>
      <c r="L468" s="1505"/>
      <c r="O468" s="1349"/>
    </row>
    <row r="469" spans="1:15" ht="13.5">
      <c r="A469" s="1166"/>
      <c r="B469" s="1169"/>
      <c r="C469" s="1449" t="s">
        <v>4854</v>
      </c>
      <c r="D469" s="1154" t="s">
        <v>186</v>
      </c>
      <c r="E469" s="1155">
        <v>1</v>
      </c>
      <c r="F469" s="1152">
        <f>'Bahan MEP'!$G$73*1.25</f>
        <v>1575000</v>
      </c>
      <c r="G469" s="1457">
        <f t="shared" si="67"/>
        <v>1575000</v>
      </c>
      <c r="K469" s="1505"/>
      <c r="L469" s="1505"/>
      <c r="O469" s="1349"/>
    </row>
    <row r="470" spans="1:15" ht="13.5">
      <c r="A470" s="1166"/>
      <c r="B470" s="1169"/>
      <c r="C470" s="1449" t="s">
        <v>4891</v>
      </c>
      <c r="D470" s="1154" t="s">
        <v>186</v>
      </c>
      <c r="E470" s="1155">
        <v>1</v>
      </c>
      <c r="F470" s="1152">
        <f>'Bahan MEP'!$G$75*1.25</f>
        <v>1156250</v>
      </c>
      <c r="G470" s="1457">
        <f t="shared" si="67"/>
        <v>1156250</v>
      </c>
      <c r="K470" s="1505"/>
      <c r="L470" s="1505"/>
      <c r="O470" s="1349"/>
    </row>
    <row r="471" spans="1:15" ht="13.5">
      <c r="A471" s="1166"/>
      <c r="B471" s="1169"/>
      <c r="C471" s="1449" t="s">
        <v>4829</v>
      </c>
      <c r="D471" s="1154" t="s">
        <v>682</v>
      </c>
      <c r="E471" s="1155">
        <v>3</v>
      </c>
      <c r="F471" s="1152">
        <f>'Bahan MEP'!$F$67</f>
        <v>70000</v>
      </c>
      <c r="G471" s="1457">
        <f t="shared" si="67"/>
        <v>210000</v>
      </c>
      <c r="K471" s="1505"/>
      <c r="L471" s="1505"/>
      <c r="O471" s="1349"/>
    </row>
    <row r="472" spans="1:15" ht="13.5">
      <c r="A472" s="1166"/>
      <c r="B472" s="1169"/>
      <c r="C472" s="1449" t="s">
        <v>4770</v>
      </c>
      <c r="D472" s="1154" t="s">
        <v>682</v>
      </c>
      <c r="E472" s="1155">
        <v>3</v>
      </c>
      <c r="F472" s="1152">
        <f>'Hit. ME'!$D$185</f>
        <v>185680.00000000003</v>
      </c>
      <c r="G472" s="1457">
        <f t="shared" si="67"/>
        <v>557040.00000000012</v>
      </c>
      <c r="K472" s="1505"/>
      <c r="L472" s="1505"/>
      <c r="O472" s="1349"/>
    </row>
    <row r="473" spans="1:15" ht="13.5">
      <c r="A473" s="1166"/>
      <c r="B473" s="1169"/>
      <c r="C473" s="1449" t="s">
        <v>4780</v>
      </c>
      <c r="D473" s="1154" t="s">
        <v>682</v>
      </c>
      <c r="E473" s="1155">
        <v>3</v>
      </c>
      <c r="F473" s="1194">
        <f>$F$364</f>
        <v>4000000</v>
      </c>
      <c r="G473" s="1457">
        <f t="shared" si="67"/>
        <v>12000000</v>
      </c>
      <c r="K473" s="1505"/>
      <c r="L473" s="1505"/>
      <c r="O473" s="1349"/>
    </row>
    <row r="474" spans="1:15" ht="13.5">
      <c r="A474" s="1166"/>
      <c r="B474" s="1169"/>
      <c r="C474" s="1449" t="s">
        <v>4892</v>
      </c>
      <c r="D474" s="1154" t="s">
        <v>682</v>
      </c>
      <c r="E474" s="1155">
        <v>1</v>
      </c>
      <c r="F474" s="1152">
        <f>'Hit. ME'!$D$105</f>
        <v>104445.00000000001</v>
      </c>
      <c r="G474" s="1457">
        <f t="shared" si="67"/>
        <v>104445.00000000001</v>
      </c>
      <c r="K474" s="1505"/>
      <c r="L474" s="1505"/>
      <c r="O474" s="1349"/>
    </row>
    <row r="475" spans="1:15" ht="13.5">
      <c r="A475" s="1166"/>
      <c r="B475" s="1169"/>
      <c r="C475" s="1449" t="s">
        <v>4896</v>
      </c>
      <c r="D475" s="1154" t="s">
        <v>682</v>
      </c>
      <c r="E475" s="1155">
        <v>15</v>
      </c>
      <c r="F475" s="1152">
        <f>'Bahan MEP'!$F$65</f>
        <v>5680000</v>
      </c>
      <c r="G475" s="1457">
        <f t="shared" si="67"/>
        <v>85200000</v>
      </c>
      <c r="K475" s="1505"/>
      <c r="L475" s="1505"/>
      <c r="O475" s="1349"/>
    </row>
    <row r="476" spans="1:15" ht="13">
      <c r="A476" s="1166"/>
      <c r="B476" s="1169"/>
      <c r="C476" s="1462" t="s">
        <v>5400</v>
      </c>
      <c r="D476" s="1150"/>
      <c r="E476" s="1151"/>
      <c r="F476" s="1152"/>
      <c r="G476" s="1457"/>
      <c r="K476" s="1505"/>
      <c r="L476" s="1505"/>
      <c r="O476" s="1349"/>
    </row>
    <row r="477" spans="1:15" ht="13.5">
      <c r="A477" s="1166"/>
      <c r="B477" s="1169"/>
      <c r="C477" s="1449" t="s">
        <v>4885</v>
      </c>
      <c r="D477" s="1154" t="s">
        <v>4</v>
      </c>
      <c r="E477" s="1155">
        <v>1</v>
      </c>
      <c r="F477" s="1152">
        <f>SUM(G478:G490)*0.075</f>
        <v>1833205.125</v>
      </c>
      <c r="G477" s="1457">
        <f t="shared" ref="G477:G491" si="68">E477*F477</f>
        <v>1833205.125</v>
      </c>
      <c r="K477" s="1505"/>
      <c r="L477" s="1505"/>
      <c r="O477" s="1349"/>
    </row>
    <row r="478" spans="1:15" ht="13.5">
      <c r="A478" s="1166"/>
      <c r="B478" s="1169"/>
      <c r="C478" s="1449" t="s">
        <v>4897</v>
      </c>
      <c r="D478" s="1154" t="s">
        <v>186</v>
      </c>
      <c r="E478" s="1155">
        <v>1</v>
      </c>
      <c r="F478" s="1152">
        <f>'Bahan MEP'!$F$35</f>
        <v>600000</v>
      </c>
      <c r="G478" s="1457">
        <f t="shared" si="68"/>
        <v>600000</v>
      </c>
      <c r="K478" s="1505"/>
      <c r="L478" s="1505"/>
      <c r="O478" s="1349"/>
    </row>
    <row r="479" spans="1:15" ht="13.5">
      <c r="A479" s="1166"/>
      <c r="B479" s="1169"/>
      <c r="C479" s="1449" t="s">
        <v>4875</v>
      </c>
      <c r="D479" s="1154" t="s">
        <v>186</v>
      </c>
      <c r="E479" s="1155">
        <v>1</v>
      </c>
      <c r="F479" s="1152">
        <f>'Bahan MEP'!$F$59</f>
        <v>1800000</v>
      </c>
      <c r="G479" s="1457">
        <f t="shared" si="68"/>
        <v>1800000</v>
      </c>
      <c r="K479" s="1505"/>
      <c r="L479" s="1505"/>
      <c r="O479" s="1349"/>
    </row>
    <row r="480" spans="1:15" ht="13.5">
      <c r="A480" s="1166"/>
      <c r="B480" s="1169"/>
      <c r="C480" s="1449" t="s">
        <v>4898</v>
      </c>
      <c r="D480" s="1154" t="s">
        <v>186</v>
      </c>
      <c r="E480" s="1155">
        <v>1</v>
      </c>
      <c r="F480" s="1152">
        <f>'Bahan MEP'!$F$56</f>
        <v>148000</v>
      </c>
      <c r="G480" s="1457">
        <f t="shared" si="68"/>
        <v>148000</v>
      </c>
      <c r="K480" s="1505"/>
      <c r="L480" s="1505"/>
      <c r="O480" s="1349"/>
    </row>
    <row r="481" spans="1:15" ht="13.5">
      <c r="A481" s="1166"/>
      <c r="B481" s="1169"/>
      <c r="C481" s="1449" t="s">
        <v>4899</v>
      </c>
      <c r="D481" s="1154" t="s">
        <v>186</v>
      </c>
      <c r="E481" s="1155">
        <v>3</v>
      </c>
      <c r="F481" s="1152">
        <f>'Bahan MEP'!$F$55</f>
        <v>148000</v>
      </c>
      <c r="G481" s="1457">
        <f t="shared" si="68"/>
        <v>444000</v>
      </c>
      <c r="K481" s="1505"/>
      <c r="L481" s="1505"/>
      <c r="O481" s="1349"/>
    </row>
    <row r="482" spans="1:15" ht="13.5">
      <c r="A482" s="1166"/>
      <c r="B482" s="1169"/>
      <c r="C482" s="1449" t="s">
        <v>4900</v>
      </c>
      <c r="D482" s="1154" t="s">
        <v>186</v>
      </c>
      <c r="E482" s="1155">
        <v>1</v>
      </c>
      <c r="F482" s="1152">
        <f>'Bahan MEP'!$F$54</f>
        <v>148000</v>
      </c>
      <c r="G482" s="1457">
        <f t="shared" si="68"/>
        <v>148000</v>
      </c>
      <c r="K482" s="1505"/>
      <c r="L482" s="1505"/>
      <c r="O482" s="1349"/>
    </row>
    <row r="483" spans="1:15" ht="13.5">
      <c r="A483" s="1166"/>
      <c r="B483" s="1169"/>
      <c r="C483" s="1449" t="s">
        <v>4768</v>
      </c>
      <c r="D483" s="1154" t="s">
        <v>186</v>
      </c>
      <c r="E483" s="1155">
        <v>1</v>
      </c>
      <c r="F483" s="1152">
        <f>'Bahan MEP'!$F$62*1.35</f>
        <v>4455000</v>
      </c>
      <c r="G483" s="1457">
        <f t="shared" si="68"/>
        <v>4455000</v>
      </c>
      <c r="K483" s="1505"/>
      <c r="L483" s="1505"/>
      <c r="O483" s="1349"/>
    </row>
    <row r="484" spans="1:15" ht="13.5">
      <c r="A484" s="1166"/>
      <c r="B484" s="1169"/>
      <c r="C484" s="1449" t="s">
        <v>4893</v>
      </c>
      <c r="D484" s="1154" t="s">
        <v>186</v>
      </c>
      <c r="E484" s="1155">
        <v>1</v>
      </c>
      <c r="F484" s="1152">
        <f>3*'Bahan MEP'!$G$78*1.25</f>
        <v>2156250</v>
      </c>
      <c r="G484" s="1457">
        <f t="shared" si="68"/>
        <v>2156250</v>
      </c>
      <c r="K484" s="1505"/>
      <c r="L484" s="1505"/>
      <c r="O484" s="1349"/>
    </row>
    <row r="485" spans="1:15" ht="13.5">
      <c r="A485" s="1166"/>
      <c r="B485" s="1169"/>
      <c r="C485" s="1449" t="s">
        <v>4778</v>
      </c>
      <c r="D485" s="1154" t="s">
        <v>186</v>
      </c>
      <c r="E485" s="1155">
        <v>1</v>
      </c>
      <c r="F485" s="1152">
        <f>'Bahan MEP'!$G$77*1.25</f>
        <v>1101250</v>
      </c>
      <c r="G485" s="1457">
        <f t="shared" si="68"/>
        <v>1101250</v>
      </c>
      <c r="K485" s="1505"/>
      <c r="L485" s="1505"/>
      <c r="O485" s="1349"/>
    </row>
    <row r="486" spans="1:15" ht="13.5">
      <c r="A486" s="1166"/>
      <c r="B486" s="1169"/>
      <c r="C486" s="1449" t="s">
        <v>4894</v>
      </c>
      <c r="D486" s="1154" t="s">
        <v>186</v>
      </c>
      <c r="E486" s="1155">
        <v>1</v>
      </c>
      <c r="F486" s="1152">
        <f>'Bahan MEP'!$G$78*1.25</f>
        <v>718750</v>
      </c>
      <c r="G486" s="1457">
        <f t="shared" si="68"/>
        <v>718750</v>
      </c>
      <c r="K486" s="1505"/>
      <c r="L486" s="1505"/>
      <c r="O486" s="1349"/>
    </row>
    <row r="487" spans="1:15" ht="13.5">
      <c r="A487" s="1166"/>
      <c r="B487" s="1169"/>
      <c r="C487" s="1449" t="s">
        <v>4829</v>
      </c>
      <c r="D487" s="1154" t="s">
        <v>682</v>
      </c>
      <c r="E487" s="1155">
        <v>3</v>
      </c>
      <c r="F487" s="1152">
        <f>'Bahan MEP'!$F$67</f>
        <v>70000</v>
      </c>
      <c r="G487" s="1457">
        <f t="shared" si="68"/>
        <v>210000</v>
      </c>
      <c r="K487" s="1505"/>
      <c r="L487" s="1505"/>
      <c r="O487" s="1349"/>
    </row>
    <row r="488" spans="1:15" ht="13.5">
      <c r="A488" s="1166"/>
      <c r="B488" s="1169"/>
      <c r="C488" s="1449" t="s">
        <v>4770</v>
      </c>
      <c r="D488" s="1154" t="s">
        <v>682</v>
      </c>
      <c r="E488" s="1155">
        <v>3</v>
      </c>
      <c r="F488" s="1152">
        <f>'Hit. ME'!$D$185</f>
        <v>185680.00000000003</v>
      </c>
      <c r="G488" s="1457">
        <f t="shared" si="68"/>
        <v>557040.00000000012</v>
      </c>
      <c r="K488" s="1505"/>
      <c r="L488" s="1505"/>
      <c r="O488" s="1349"/>
    </row>
    <row r="489" spans="1:15" ht="13.5">
      <c r="A489" s="1166"/>
      <c r="B489" s="1169"/>
      <c r="C489" s="1449" t="s">
        <v>4780</v>
      </c>
      <c r="D489" s="1154" t="s">
        <v>682</v>
      </c>
      <c r="E489" s="1155">
        <v>3</v>
      </c>
      <c r="F489" s="1194">
        <f>$F$364</f>
        <v>4000000</v>
      </c>
      <c r="G489" s="1457">
        <f t="shared" si="68"/>
        <v>12000000</v>
      </c>
      <c r="K489" s="1505"/>
      <c r="L489" s="1505"/>
      <c r="O489" s="1349"/>
    </row>
    <row r="490" spans="1:15" ht="13.5">
      <c r="A490" s="1166"/>
      <c r="B490" s="1169"/>
      <c r="C490" s="1449" t="s">
        <v>4892</v>
      </c>
      <c r="D490" s="1154" t="s">
        <v>682</v>
      </c>
      <c r="E490" s="1155">
        <v>1</v>
      </c>
      <c r="F490" s="1152">
        <f>'Hit. ME'!$D$105</f>
        <v>104445.00000000001</v>
      </c>
      <c r="G490" s="1457">
        <f t="shared" si="68"/>
        <v>104445.00000000001</v>
      </c>
      <c r="K490" s="1505"/>
      <c r="L490" s="1505"/>
      <c r="O490" s="1349"/>
    </row>
    <row r="491" spans="1:15" ht="13.5">
      <c r="A491" s="1166"/>
      <c r="B491" s="1169"/>
      <c r="C491" s="1449" t="s">
        <v>4862</v>
      </c>
      <c r="D491" s="1154" t="s">
        <v>682</v>
      </c>
      <c r="E491" s="1155">
        <v>9</v>
      </c>
      <c r="F491" s="1152">
        <f>$F$425</f>
        <v>4597000</v>
      </c>
      <c r="G491" s="1457">
        <f t="shared" si="68"/>
        <v>41373000</v>
      </c>
      <c r="K491" s="1505"/>
      <c r="L491" s="1505"/>
      <c r="O491" s="1349"/>
    </row>
    <row r="492" spans="1:15" ht="13">
      <c r="A492" s="1166"/>
      <c r="B492" s="1169"/>
      <c r="C492" s="1462" t="s">
        <v>5401</v>
      </c>
      <c r="D492" s="1150"/>
      <c r="E492" s="1151"/>
      <c r="F492" s="1152"/>
      <c r="G492" s="1457"/>
      <c r="K492" s="1505"/>
      <c r="L492" s="1505"/>
      <c r="O492" s="1349"/>
    </row>
    <row r="493" spans="1:15" ht="13.5">
      <c r="A493" s="1166"/>
      <c r="B493" s="1169"/>
      <c r="C493" s="1449" t="s">
        <v>4885</v>
      </c>
      <c r="D493" s="1154" t="s">
        <v>4</v>
      </c>
      <c r="E493" s="1155">
        <v>1</v>
      </c>
      <c r="F493" s="1152">
        <f>SUM(G494:G508)*0.025</f>
        <v>2380188.6875</v>
      </c>
      <c r="G493" s="1457">
        <f t="shared" ref="G493:G513" si="69">E493*F493</f>
        <v>2380188.6875</v>
      </c>
      <c r="K493" s="1505"/>
      <c r="L493" s="1505"/>
      <c r="O493" s="1349"/>
    </row>
    <row r="494" spans="1:15" ht="13.5">
      <c r="A494" s="1166"/>
      <c r="B494" s="1169"/>
      <c r="C494" s="1449" t="s">
        <v>4901</v>
      </c>
      <c r="D494" s="1154" t="s">
        <v>186</v>
      </c>
      <c r="E494" s="1155">
        <v>1</v>
      </c>
      <c r="F494" s="1152">
        <f>'Bahan MEP'!$F$18</f>
        <v>19750000</v>
      </c>
      <c r="G494" s="1457">
        <f t="shared" si="69"/>
        <v>19750000</v>
      </c>
      <c r="K494" s="1505"/>
      <c r="L494" s="1505"/>
      <c r="O494" s="1349"/>
    </row>
    <row r="495" spans="1:15" ht="13.5">
      <c r="A495" s="1166"/>
      <c r="B495" s="1169"/>
      <c r="C495" s="1449" t="s">
        <v>4902</v>
      </c>
      <c r="D495" s="1154" t="s">
        <v>186</v>
      </c>
      <c r="E495" s="1155">
        <v>1</v>
      </c>
      <c r="F495" s="1152">
        <f>'Bahan MEP'!$F$27</f>
        <v>2750000</v>
      </c>
      <c r="G495" s="1457">
        <f t="shared" si="69"/>
        <v>2750000</v>
      </c>
      <c r="K495" s="1505"/>
      <c r="L495" s="1505"/>
      <c r="O495" s="1349"/>
    </row>
    <row r="496" spans="1:15" ht="13.5">
      <c r="A496" s="1166"/>
      <c r="B496" s="1169"/>
      <c r="C496" s="1449" t="s">
        <v>4903</v>
      </c>
      <c r="D496" s="1154" t="s">
        <v>186</v>
      </c>
      <c r="E496" s="1155">
        <v>1</v>
      </c>
      <c r="F496" s="1152">
        <f>'Bahan MEP'!$F$28</f>
        <v>2250000</v>
      </c>
      <c r="G496" s="1457">
        <f t="shared" si="69"/>
        <v>2250000</v>
      </c>
      <c r="K496" s="1505"/>
      <c r="L496" s="1505"/>
      <c r="O496" s="1349"/>
    </row>
    <row r="497" spans="1:15" ht="13.5">
      <c r="A497" s="1166"/>
      <c r="B497" s="1169"/>
      <c r="C497" s="1449" t="s">
        <v>4904</v>
      </c>
      <c r="D497" s="1154" t="s">
        <v>186</v>
      </c>
      <c r="E497" s="1155">
        <v>2</v>
      </c>
      <c r="F497" s="1152">
        <f>'Bahan MEP'!$F$29</f>
        <v>1750800</v>
      </c>
      <c r="G497" s="1457">
        <f t="shared" si="69"/>
        <v>3501600</v>
      </c>
      <c r="K497" s="1505"/>
      <c r="L497" s="1505"/>
      <c r="O497" s="1349"/>
    </row>
    <row r="498" spans="1:15" ht="13.5">
      <c r="A498" s="1166"/>
      <c r="B498" s="1169"/>
      <c r="C498" s="1449" t="s">
        <v>4905</v>
      </c>
      <c r="D498" s="1154" t="s">
        <v>186</v>
      </c>
      <c r="E498" s="1155">
        <v>1</v>
      </c>
      <c r="F498" s="1152">
        <f>'Bahan MEP'!$F$30</f>
        <v>1750800</v>
      </c>
      <c r="G498" s="1457">
        <f t="shared" si="69"/>
        <v>1750800</v>
      </c>
      <c r="K498" s="1505"/>
      <c r="L498" s="1505"/>
      <c r="O498" s="1349"/>
    </row>
    <row r="499" spans="1:15" ht="13.5">
      <c r="A499" s="1166"/>
      <c r="B499" s="1169"/>
      <c r="C499" s="1449" t="s">
        <v>4906</v>
      </c>
      <c r="D499" s="1154" t="s">
        <v>186</v>
      </c>
      <c r="E499" s="1155">
        <v>1</v>
      </c>
      <c r="F499" s="1152">
        <f>'Bahan MEP'!$F$31</f>
        <v>1250000</v>
      </c>
      <c r="G499" s="1457">
        <f t="shared" si="69"/>
        <v>1250000</v>
      </c>
      <c r="K499" s="1505"/>
      <c r="L499" s="1505"/>
      <c r="O499" s="1349"/>
    </row>
    <row r="500" spans="1:15" ht="13.5">
      <c r="A500" s="1166"/>
      <c r="B500" s="1169"/>
      <c r="C500" s="1449" t="s">
        <v>4768</v>
      </c>
      <c r="D500" s="1154" t="s">
        <v>186</v>
      </c>
      <c r="E500" s="1155">
        <v>1</v>
      </c>
      <c r="F500" s="1152">
        <f>'Bahan MEP'!$F$62*1.35</f>
        <v>4455000</v>
      </c>
      <c r="G500" s="1457">
        <f t="shared" si="69"/>
        <v>4455000</v>
      </c>
      <c r="K500" s="1505"/>
      <c r="L500" s="1505"/>
      <c r="O500" s="1349"/>
    </row>
    <row r="501" spans="1:15" ht="13.5">
      <c r="A501" s="1166"/>
      <c r="B501" s="1169"/>
      <c r="C501" s="1449" t="s">
        <v>4907</v>
      </c>
      <c r="D501" s="1154" t="s">
        <v>682</v>
      </c>
      <c r="E501" s="1155">
        <v>1</v>
      </c>
      <c r="F501" s="1152">
        <f>'Hit. ME'!$D$182</f>
        <v>957412.50000000012</v>
      </c>
      <c r="G501" s="1457">
        <f t="shared" si="69"/>
        <v>957412.50000000012</v>
      </c>
      <c r="K501" s="1505"/>
      <c r="L501" s="1505"/>
      <c r="O501" s="1349"/>
    </row>
    <row r="502" spans="1:15" ht="13.5">
      <c r="A502" s="1166"/>
      <c r="B502" s="1169"/>
      <c r="C502" s="1449" t="s">
        <v>4908</v>
      </c>
      <c r="D502" s="1154" t="s">
        <v>186</v>
      </c>
      <c r="E502" s="1155">
        <v>1</v>
      </c>
      <c r="F502" s="1152">
        <f>3*'Bahan MEP'!$G$73*1.25</f>
        <v>4725000</v>
      </c>
      <c r="G502" s="1457">
        <f t="shared" si="69"/>
        <v>4725000</v>
      </c>
      <c r="K502" s="1505"/>
      <c r="L502" s="1505"/>
      <c r="O502" s="1349"/>
    </row>
    <row r="503" spans="1:15" ht="13.5">
      <c r="A503" s="1166"/>
      <c r="B503" s="1169"/>
      <c r="C503" s="1449" t="s">
        <v>4909</v>
      </c>
      <c r="D503" s="1154" t="s">
        <v>186</v>
      </c>
      <c r="E503" s="1155">
        <v>1</v>
      </c>
      <c r="F503" s="1152">
        <f>20*'Bahan MEP'!$G$72*1.25</f>
        <v>39665000</v>
      </c>
      <c r="G503" s="1457">
        <f t="shared" si="69"/>
        <v>39665000</v>
      </c>
      <c r="K503" s="1505"/>
      <c r="L503" s="1505"/>
      <c r="O503" s="1349"/>
    </row>
    <row r="504" spans="1:15" ht="13.5">
      <c r="A504" s="1166"/>
      <c r="B504" s="1169"/>
      <c r="C504" s="1449" t="s">
        <v>4910</v>
      </c>
      <c r="D504" s="1154" t="s">
        <v>186</v>
      </c>
      <c r="E504" s="1155">
        <v>1</v>
      </c>
      <c r="F504" s="1152">
        <f>'Bahan MEP'!$G$74*1.25</f>
        <v>1281250</v>
      </c>
      <c r="G504" s="1457">
        <f t="shared" si="69"/>
        <v>1281250</v>
      </c>
      <c r="K504" s="1505"/>
      <c r="L504" s="1505"/>
      <c r="O504" s="1349"/>
    </row>
    <row r="505" spans="1:15" ht="13.5">
      <c r="A505" s="1166"/>
      <c r="B505" s="1169"/>
      <c r="C505" s="1449" t="s">
        <v>4829</v>
      </c>
      <c r="D505" s="1154" t="s">
        <v>682</v>
      </c>
      <c r="E505" s="1155">
        <v>3</v>
      </c>
      <c r="F505" s="1152">
        <f>'Bahan MEP'!$F$67</f>
        <v>70000</v>
      </c>
      <c r="G505" s="1457">
        <f t="shared" si="69"/>
        <v>210000</v>
      </c>
      <c r="K505" s="1505"/>
      <c r="L505" s="1505"/>
      <c r="O505" s="1349"/>
    </row>
    <row r="506" spans="1:15" ht="13.5">
      <c r="A506" s="1166"/>
      <c r="B506" s="1169"/>
      <c r="C506" s="1449" t="s">
        <v>4770</v>
      </c>
      <c r="D506" s="1154" t="s">
        <v>682</v>
      </c>
      <c r="E506" s="1155">
        <v>3</v>
      </c>
      <c r="F506" s="1152">
        <f>'Hit. ME'!$D$185</f>
        <v>185680.00000000003</v>
      </c>
      <c r="G506" s="1457">
        <f t="shared" si="69"/>
        <v>557040.00000000012</v>
      </c>
      <c r="K506" s="1505"/>
      <c r="L506" s="1505"/>
      <c r="O506" s="1349"/>
    </row>
    <row r="507" spans="1:15" ht="13.5">
      <c r="A507" s="1166"/>
      <c r="B507" s="1169"/>
      <c r="C507" s="1449" t="s">
        <v>4780</v>
      </c>
      <c r="D507" s="1154" t="s">
        <v>682</v>
      </c>
      <c r="E507" s="1155">
        <v>3</v>
      </c>
      <c r="F507" s="1194">
        <f>$F$364</f>
        <v>4000000</v>
      </c>
      <c r="G507" s="1457">
        <f t="shared" si="69"/>
        <v>12000000</v>
      </c>
      <c r="K507" s="1505"/>
      <c r="L507" s="1505"/>
      <c r="O507" s="1349"/>
    </row>
    <row r="508" spans="1:15" ht="13.5">
      <c r="A508" s="1166"/>
      <c r="B508" s="1169"/>
      <c r="C508" s="1449" t="s">
        <v>4892</v>
      </c>
      <c r="D508" s="1154" t="s">
        <v>682</v>
      </c>
      <c r="E508" s="1155">
        <v>1</v>
      </c>
      <c r="F508" s="1152">
        <f>'Hit. ME'!$D$105</f>
        <v>104445.00000000001</v>
      </c>
      <c r="G508" s="1457">
        <f t="shared" si="69"/>
        <v>104445.00000000001</v>
      </c>
      <c r="K508" s="1505"/>
      <c r="L508" s="1505"/>
      <c r="O508" s="1349"/>
    </row>
    <row r="509" spans="1:15" ht="13.5">
      <c r="A509" s="1166"/>
      <c r="B509" s="1169"/>
      <c r="C509" s="1449" t="s">
        <v>4911</v>
      </c>
      <c r="D509" s="1154" t="s">
        <v>5</v>
      </c>
      <c r="E509" s="1155">
        <v>111.23</v>
      </c>
      <c r="F509" s="1152">
        <f>'Hrg Sat'!$G$484</f>
        <v>74910</v>
      </c>
      <c r="G509" s="1457">
        <f t="shared" si="69"/>
        <v>8332239.3000000007</v>
      </c>
      <c r="K509" s="1505"/>
      <c r="L509" s="1505"/>
      <c r="O509" s="1349"/>
    </row>
    <row r="510" spans="1:15" ht="13.5">
      <c r="A510" s="1166"/>
      <c r="B510" s="1169"/>
      <c r="C510" s="1452" t="s">
        <v>4120</v>
      </c>
      <c r="D510" s="1154" t="s">
        <v>5</v>
      </c>
      <c r="E510" s="1155">
        <v>102.15</v>
      </c>
      <c r="F510" s="1152">
        <f>'Hrg Sat'!$G$376</f>
        <v>89562</v>
      </c>
      <c r="G510" s="1457">
        <f t="shared" si="69"/>
        <v>9148758.3000000007</v>
      </c>
      <c r="K510" s="1505"/>
      <c r="L510" s="1505"/>
      <c r="O510" s="1349"/>
    </row>
    <row r="511" spans="1:15" ht="26">
      <c r="A511" s="1166"/>
      <c r="B511" s="1169"/>
      <c r="C511" s="1449" t="s">
        <v>4912</v>
      </c>
      <c r="D511" s="1154" t="s">
        <v>5</v>
      </c>
      <c r="E511" s="1155">
        <v>100.23</v>
      </c>
      <c r="F511" s="1152">
        <f>'Hrg Sat'!$G$334</f>
        <v>3837784</v>
      </c>
      <c r="G511" s="1457">
        <f t="shared" si="69"/>
        <v>384661090.31999999</v>
      </c>
      <c r="K511" s="1505"/>
      <c r="L511" s="1505"/>
      <c r="O511" s="1349"/>
    </row>
    <row r="512" spans="1:15" ht="13.5">
      <c r="A512" s="1166"/>
      <c r="B512" s="1169"/>
      <c r="C512" s="1449" t="s">
        <v>4913</v>
      </c>
      <c r="D512" s="1154" t="s">
        <v>5</v>
      </c>
      <c r="E512" s="1155">
        <v>87.14</v>
      </c>
      <c r="F512" s="1152">
        <f>Bahan!$C$349</f>
        <v>298700</v>
      </c>
      <c r="G512" s="1457">
        <f t="shared" si="69"/>
        <v>26028718</v>
      </c>
      <c r="K512" s="1505"/>
      <c r="L512" s="1505"/>
      <c r="O512" s="1349"/>
    </row>
    <row r="513" spans="1:15" ht="13.5">
      <c r="A513" s="1166"/>
      <c r="B513" s="1169"/>
      <c r="C513" s="1449" t="s">
        <v>4811</v>
      </c>
      <c r="D513" s="1154" t="s">
        <v>186</v>
      </c>
      <c r="E513" s="1155">
        <v>1</v>
      </c>
      <c r="F513" s="1152">
        <f>'Bahan MEP'!$G$76</f>
        <v>1750000</v>
      </c>
      <c r="G513" s="1457">
        <f t="shared" si="69"/>
        <v>1750000</v>
      </c>
      <c r="K513" s="1505"/>
      <c r="L513" s="1505"/>
      <c r="O513" s="1349"/>
    </row>
    <row r="514" spans="1:15" ht="13">
      <c r="A514" s="1166"/>
      <c r="B514" s="1169"/>
      <c r="C514" s="1462" t="s">
        <v>5402</v>
      </c>
      <c r="D514" s="1150"/>
      <c r="E514" s="1151"/>
      <c r="F514" s="1152"/>
      <c r="G514" s="1457"/>
      <c r="K514" s="1505"/>
      <c r="L514" s="1505"/>
      <c r="O514" s="1349"/>
    </row>
    <row r="515" spans="1:15" ht="13.5">
      <c r="A515" s="1166"/>
      <c r="B515" s="1169"/>
      <c r="C515" s="1449" t="s">
        <v>4885</v>
      </c>
      <c r="D515" s="1154" t="s">
        <v>4</v>
      </c>
      <c r="E515" s="1155">
        <v>1</v>
      </c>
      <c r="F515" s="1152">
        <f>SUM(G516:G528)*0.035</f>
        <v>2087405.1625000001</v>
      </c>
      <c r="G515" s="1457">
        <f t="shared" ref="G515:G533" si="70">E515*F515</f>
        <v>2087405.1625000001</v>
      </c>
      <c r="K515" s="1505"/>
      <c r="L515" s="1505"/>
      <c r="O515" s="1349"/>
    </row>
    <row r="516" spans="1:15" ht="13.5">
      <c r="A516" s="1166"/>
      <c r="B516" s="1169"/>
      <c r="C516" s="1449" t="s">
        <v>4914</v>
      </c>
      <c r="D516" s="1154" t="s">
        <v>186</v>
      </c>
      <c r="E516" s="1155">
        <v>5</v>
      </c>
      <c r="F516" s="1152">
        <f>'Bahan MEP'!$F$16</f>
        <v>1600000</v>
      </c>
      <c r="G516" s="1457">
        <f t="shared" si="70"/>
        <v>8000000</v>
      </c>
      <c r="K516" s="1505"/>
      <c r="L516" s="1505"/>
      <c r="O516" s="1349"/>
    </row>
    <row r="517" spans="1:15" ht="13.5">
      <c r="A517" s="1166"/>
      <c r="B517" s="1169"/>
      <c r="C517" s="1449" t="s">
        <v>4915</v>
      </c>
      <c r="D517" s="1154" t="s">
        <v>186</v>
      </c>
      <c r="E517" s="1155">
        <v>2</v>
      </c>
      <c r="F517" s="1152">
        <f>'Bahan MEP'!$F$15</f>
        <v>1720000</v>
      </c>
      <c r="G517" s="1457">
        <f t="shared" si="70"/>
        <v>3440000</v>
      </c>
      <c r="K517" s="1505"/>
      <c r="L517" s="1505"/>
      <c r="O517" s="1349"/>
    </row>
    <row r="518" spans="1:15" ht="13.5">
      <c r="A518" s="1166"/>
      <c r="B518" s="1169"/>
      <c r="C518" s="1449" t="s">
        <v>4916</v>
      </c>
      <c r="D518" s="1154" t="s">
        <v>186</v>
      </c>
      <c r="E518" s="1155">
        <v>1</v>
      </c>
      <c r="F518" s="1152">
        <f>'Bahan MEP'!$F$14</f>
        <v>1840000</v>
      </c>
      <c r="G518" s="1457">
        <f t="shared" si="70"/>
        <v>1840000</v>
      </c>
      <c r="K518" s="1505"/>
      <c r="L518" s="1505"/>
      <c r="O518" s="1349"/>
    </row>
    <row r="519" spans="1:15" ht="13.5">
      <c r="A519" s="1166"/>
      <c r="B519" s="1169"/>
      <c r="C519" s="1449" t="s">
        <v>4917</v>
      </c>
      <c r="D519" s="1154" t="s">
        <v>186</v>
      </c>
      <c r="E519" s="1155">
        <v>1</v>
      </c>
      <c r="F519" s="1152">
        <f>'Bahan MEP'!$F$12</f>
        <v>3000000</v>
      </c>
      <c r="G519" s="1457">
        <f t="shared" si="70"/>
        <v>3000000</v>
      </c>
      <c r="K519" s="1505"/>
      <c r="L519" s="1505"/>
      <c r="O519" s="1349"/>
    </row>
    <row r="520" spans="1:15" ht="13.5">
      <c r="A520" s="1166"/>
      <c r="B520" s="1169"/>
      <c r="C520" s="1449" t="s">
        <v>4768</v>
      </c>
      <c r="D520" s="1154" t="s">
        <v>186</v>
      </c>
      <c r="E520" s="1155">
        <v>1</v>
      </c>
      <c r="F520" s="1152">
        <f>'Bahan MEP'!$F$62*1.35</f>
        <v>4455000</v>
      </c>
      <c r="G520" s="1457">
        <f t="shared" si="70"/>
        <v>4455000</v>
      </c>
      <c r="K520" s="1505"/>
      <c r="L520" s="1505"/>
      <c r="O520" s="1349"/>
    </row>
    <row r="521" spans="1:15" ht="13.5">
      <c r="A521" s="1166"/>
      <c r="B521" s="1169"/>
      <c r="C521" s="1449" t="s">
        <v>4907</v>
      </c>
      <c r="D521" s="1154" t="s">
        <v>682</v>
      </c>
      <c r="E521" s="1155">
        <v>1</v>
      </c>
      <c r="F521" s="1152">
        <f>'Hit. ME'!$D$182</f>
        <v>957412.50000000012</v>
      </c>
      <c r="G521" s="1457">
        <f t="shared" si="70"/>
        <v>957412.50000000012</v>
      </c>
      <c r="K521" s="1505"/>
      <c r="L521" s="1505"/>
      <c r="O521" s="1349"/>
    </row>
    <row r="522" spans="1:15" ht="13.5">
      <c r="A522" s="1166"/>
      <c r="B522" s="1169"/>
      <c r="C522" s="1449" t="s">
        <v>4918</v>
      </c>
      <c r="D522" s="1154" t="s">
        <v>186</v>
      </c>
      <c r="E522" s="1155">
        <v>1</v>
      </c>
      <c r="F522" s="1152">
        <f>3*'Bahan MEP'!$G$69*1.25</f>
        <v>17846250</v>
      </c>
      <c r="G522" s="1457">
        <f t="shared" si="70"/>
        <v>17846250</v>
      </c>
      <c r="K522" s="1505"/>
      <c r="L522" s="1505"/>
      <c r="O522" s="1349"/>
    </row>
    <row r="523" spans="1:15" ht="13.5">
      <c r="A523" s="1166"/>
      <c r="B523" s="1169"/>
      <c r="C523" s="1449" t="s">
        <v>4919</v>
      </c>
      <c r="D523" s="1154" t="s">
        <v>186</v>
      </c>
      <c r="E523" s="1155">
        <v>1</v>
      </c>
      <c r="F523" s="1152">
        <f>'Bahan MEP'!$G$69*1.25</f>
        <v>5948750</v>
      </c>
      <c r="G523" s="1457">
        <f t="shared" si="70"/>
        <v>5948750</v>
      </c>
      <c r="K523" s="1505"/>
      <c r="L523" s="1505"/>
      <c r="O523" s="1349"/>
    </row>
    <row r="524" spans="1:15" ht="13.5">
      <c r="A524" s="1166"/>
      <c r="B524" s="1169"/>
      <c r="C524" s="1449" t="s">
        <v>4910</v>
      </c>
      <c r="D524" s="1154" t="s">
        <v>186</v>
      </c>
      <c r="E524" s="1155">
        <v>1</v>
      </c>
      <c r="F524" s="1152">
        <f>'Bahan MEP'!$G$74*1.25</f>
        <v>1281250</v>
      </c>
      <c r="G524" s="1457">
        <f t="shared" si="70"/>
        <v>1281250</v>
      </c>
      <c r="K524" s="1505"/>
      <c r="L524" s="1505"/>
      <c r="O524" s="1349"/>
    </row>
    <row r="525" spans="1:15" ht="13.5">
      <c r="A525" s="1166"/>
      <c r="B525" s="1169"/>
      <c r="C525" s="1449" t="s">
        <v>4829</v>
      </c>
      <c r="D525" s="1154" t="s">
        <v>682</v>
      </c>
      <c r="E525" s="1155">
        <v>3</v>
      </c>
      <c r="F525" s="1152">
        <f>'Bahan MEP'!$F$67</f>
        <v>70000</v>
      </c>
      <c r="G525" s="1457">
        <f t="shared" si="70"/>
        <v>210000</v>
      </c>
      <c r="K525" s="1505"/>
      <c r="L525" s="1505"/>
      <c r="O525" s="1349"/>
    </row>
    <row r="526" spans="1:15" ht="13.5">
      <c r="A526" s="1166"/>
      <c r="B526" s="1169"/>
      <c r="C526" s="1449" t="s">
        <v>4770</v>
      </c>
      <c r="D526" s="1154" t="s">
        <v>682</v>
      </c>
      <c r="E526" s="1155">
        <v>3</v>
      </c>
      <c r="F526" s="1152">
        <f>'Hit. ME'!$D$185</f>
        <v>185680.00000000003</v>
      </c>
      <c r="G526" s="1457">
        <f t="shared" si="70"/>
        <v>557040.00000000012</v>
      </c>
      <c r="K526" s="1505"/>
      <c r="L526" s="1505"/>
      <c r="O526" s="1349"/>
    </row>
    <row r="527" spans="1:15" ht="13.5">
      <c r="A527" s="1166"/>
      <c r="B527" s="1169"/>
      <c r="C527" s="1449" t="s">
        <v>4780</v>
      </c>
      <c r="D527" s="1154" t="s">
        <v>682</v>
      </c>
      <c r="E527" s="1155">
        <v>3</v>
      </c>
      <c r="F527" s="1194">
        <f>$F$364</f>
        <v>4000000</v>
      </c>
      <c r="G527" s="1457">
        <f t="shared" si="70"/>
        <v>12000000</v>
      </c>
      <c r="K527" s="1505"/>
      <c r="L527" s="1505"/>
      <c r="O527" s="1349"/>
    </row>
    <row r="528" spans="1:15" ht="13.5">
      <c r="A528" s="1166"/>
      <c r="B528" s="1169"/>
      <c r="C528" s="1449" t="s">
        <v>4892</v>
      </c>
      <c r="D528" s="1154" t="s">
        <v>682</v>
      </c>
      <c r="E528" s="1155">
        <v>1</v>
      </c>
      <c r="F528" s="1152">
        <f>'Hit. ME'!$D$105</f>
        <v>104445.00000000001</v>
      </c>
      <c r="G528" s="1457">
        <f t="shared" si="70"/>
        <v>104445.00000000001</v>
      </c>
      <c r="K528" s="1505"/>
      <c r="L528" s="1505"/>
      <c r="O528" s="1349"/>
    </row>
    <row r="529" spans="1:15" ht="26">
      <c r="A529" s="1166"/>
      <c r="B529" s="1169"/>
      <c r="C529" s="1449" t="s">
        <v>4920</v>
      </c>
      <c r="D529" s="1154" t="s">
        <v>5</v>
      </c>
      <c r="E529" s="1155">
        <v>111.23</v>
      </c>
      <c r="F529" s="1152">
        <f>'Hrg Sat'!$G$484</f>
        <v>74910</v>
      </c>
      <c r="G529" s="1457">
        <f t="shared" si="70"/>
        <v>8332239.3000000007</v>
      </c>
      <c r="K529" s="1505"/>
      <c r="L529" s="1505"/>
      <c r="O529" s="1349"/>
    </row>
    <row r="530" spans="1:15" ht="26">
      <c r="A530" s="1166"/>
      <c r="B530" s="1169"/>
      <c r="C530" s="1452" t="s">
        <v>4131</v>
      </c>
      <c r="D530" s="1154" t="s">
        <v>5</v>
      </c>
      <c r="E530" s="1155">
        <v>102.15</v>
      </c>
      <c r="F530" s="1152">
        <f>'Hrg Sat'!$G$376</f>
        <v>89562</v>
      </c>
      <c r="G530" s="1457">
        <f t="shared" si="70"/>
        <v>9148758.3000000007</v>
      </c>
      <c r="K530" s="1505"/>
      <c r="L530" s="1505"/>
      <c r="O530" s="1349"/>
    </row>
    <row r="531" spans="1:15" ht="26">
      <c r="A531" s="1166"/>
      <c r="B531" s="1169"/>
      <c r="C531" s="1449" t="s">
        <v>4921</v>
      </c>
      <c r="D531" s="1154" t="s">
        <v>5</v>
      </c>
      <c r="E531" s="1155">
        <v>90.23</v>
      </c>
      <c r="F531" s="1152">
        <f>'Hrg Sat'!$G$355</f>
        <v>538285</v>
      </c>
      <c r="G531" s="1457">
        <f t="shared" si="70"/>
        <v>48569455.550000004</v>
      </c>
      <c r="K531" s="1505"/>
      <c r="L531" s="1505"/>
      <c r="O531" s="1349"/>
    </row>
    <row r="532" spans="1:15" ht="13.5">
      <c r="A532" s="1166"/>
      <c r="B532" s="1169"/>
      <c r="C532" s="1449" t="s">
        <v>4913</v>
      </c>
      <c r="D532" s="1154" t="s">
        <v>5</v>
      </c>
      <c r="E532" s="1155">
        <v>87.14</v>
      </c>
      <c r="F532" s="1152">
        <f>Bahan!$C$349</f>
        <v>298700</v>
      </c>
      <c r="G532" s="1457">
        <f t="shared" si="70"/>
        <v>26028718</v>
      </c>
      <c r="K532" s="1505"/>
      <c r="L532" s="1505"/>
      <c r="O532" s="1349"/>
    </row>
    <row r="533" spans="1:15" ht="13.5">
      <c r="A533" s="1166"/>
      <c r="B533" s="1169"/>
      <c r="C533" s="1449" t="s">
        <v>4811</v>
      </c>
      <c r="D533" s="1154" t="s">
        <v>186</v>
      </c>
      <c r="E533" s="1155">
        <v>1</v>
      </c>
      <c r="F533" s="1152">
        <f>'Bahan MEP'!$G$76</f>
        <v>1750000</v>
      </c>
      <c r="G533" s="1457">
        <f t="shared" si="70"/>
        <v>1750000</v>
      </c>
      <c r="K533" s="1505"/>
      <c r="L533" s="1505"/>
      <c r="O533" s="1349"/>
    </row>
    <row r="534" spans="1:15" ht="13">
      <c r="A534" s="1166"/>
      <c r="B534" s="1169"/>
      <c r="C534" s="1462" t="s">
        <v>5403</v>
      </c>
      <c r="D534" s="1150"/>
      <c r="E534" s="1151"/>
      <c r="F534" s="1152"/>
      <c r="G534" s="1457"/>
      <c r="K534" s="1505"/>
      <c r="L534" s="1505"/>
      <c r="O534" s="1349"/>
    </row>
    <row r="535" spans="1:15" ht="13.5">
      <c r="A535" s="1166"/>
      <c r="B535" s="1169"/>
      <c r="C535" s="1449" t="s">
        <v>4922</v>
      </c>
      <c r="D535" s="1154" t="s">
        <v>5</v>
      </c>
      <c r="E535" s="1155">
        <v>32.53</v>
      </c>
      <c r="F535" s="1152">
        <f>'Hrg Sat'!$G$345</f>
        <v>143550</v>
      </c>
      <c r="G535" s="1457">
        <f t="shared" ref="G535:G598" si="71">E535*F535</f>
        <v>4669681.5</v>
      </c>
      <c r="K535" s="1505"/>
      <c r="L535" s="1505"/>
      <c r="O535" s="1349"/>
    </row>
    <row r="536" spans="1:15" ht="26">
      <c r="A536" s="1166"/>
      <c r="B536" s="1169"/>
      <c r="C536" s="1449" t="s">
        <v>4923</v>
      </c>
      <c r="D536" s="1154" t="s">
        <v>5</v>
      </c>
      <c r="E536" s="1155">
        <v>113.37</v>
      </c>
      <c r="F536" s="1152">
        <f>'Hrg Sat'!$G$344</f>
        <v>194555</v>
      </c>
      <c r="G536" s="1457">
        <f t="shared" si="71"/>
        <v>22056700.350000001</v>
      </c>
      <c r="K536" s="1505"/>
      <c r="L536" s="1505"/>
      <c r="O536" s="1349"/>
    </row>
    <row r="537" spans="1:15" ht="13.5">
      <c r="A537" s="1166"/>
      <c r="B537" s="1169"/>
      <c r="C537" s="1449" t="s">
        <v>4924</v>
      </c>
      <c r="D537" s="1154" t="s">
        <v>5</v>
      </c>
      <c r="E537" s="1155">
        <v>63.47</v>
      </c>
      <c r="F537" s="1152">
        <f>Bahan!$C$354</f>
        <v>75875</v>
      </c>
      <c r="G537" s="1457">
        <f t="shared" si="71"/>
        <v>4815786.25</v>
      </c>
      <c r="K537" s="1505"/>
      <c r="L537" s="1505"/>
      <c r="O537" s="1349"/>
    </row>
    <row r="538" spans="1:15" ht="13.5">
      <c r="A538" s="1166"/>
      <c r="B538" s="1169"/>
      <c r="C538" s="1449" t="s">
        <v>4925</v>
      </c>
      <c r="D538" s="1154" t="s">
        <v>5</v>
      </c>
      <c r="E538" s="1155">
        <v>140.44</v>
      </c>
      <c r="F538" s="1152">
        <f>'Hrg Sat'!$G$340</f>
        <v>228316</v>
      </c>
      <c r="G538" s="1457">
        <f t="shared" si="71"/>
        <v>32064699.039999999</v>
      </c>
      <c r="K538" s="1505"/>
      <c r="L538" s="1505"/>
      <c r="O538" s="1349"/>
    </row>
    <row r="539" spans="1:15" ht="13.5">
      <c r="A539" s="1166"/>
      <c r="B539" s="1169"/>
      <c r="C539" s="1452" t="s">
        <v>3135</v>
      </c>
      <c r="D539" s="1154" t="s">
        <v>5</v>
      </c>
      <c r="E539" s="1155">
        <v>117.23</v>
      </c>
      <c r="F539" s="1152">
        <f>'Hrg Sat'!$G$367</f>
        <v>113960</v>
      </c>
      <c r="G539" s="1457">
        <f t="shared" si="71"/>
        <v>13359530.800000001</v>
      </c>
      <c r="K539" s="1505"/>
      <c r="L539" s="1505"/>
      <c r="O539" s="1349"/>
    </row>
    <row r="540" spans="1:15" ht="13.5">
      <c r="A540" s="1166"/>
      <c r="B540" s="1169"/>
      <c r="C540" s="1452" t="s">
        <v>4138</v>
      </c>
      <c r="D540" s="1154" t="s">
        <v>5</v>
      </c>
      <c r="E540" s="1155">
        <v>78.92</v>
      </c>
      <c r="F540" s="1152">
        <f>'Hrg Sat'!$G$367</f>
        <v>113960</v>
      </c>
      <c r="G540" s="1457">
        <f t="shared" si="71"/>
        <v>8993723.2000000011</v>
      </c>
      <c r="K540" s="1505"/>
      <c r="L540" s="1505"/>
      <c r="O540" s="1349"/>
    </row>
    <row r="541" spans="1:15" ht="13.5">
      <c r="A541" s="1166"/>
      <c r="B541" s="1169"/>
      <c r="C541" s="1452" t="s">
        <v>3136</v>
      </c>
      <c r="D541" s="1154" t="s">
        <v>5</v>
      </c>
      <c r="E541" s="1155">
        <v>200.32</v>
      </c>
      <c r="F541" s="1152">
        <f>'Hrg Sat'!$G$367</f>
        <v>113960</v>
      </c>
      <c r="G541" s="1457">
        <f t="shared" si="71"/>
        <v>22828467.199999999</v>
      </c>
      <c r="K541" s="1505"/>
      <c r="L541" s="1505"/>
      <c r="O541" s="1349"/>
    </row>
    <row r="542" spans="1:15" ht="13.5">
      <c r="A542" s="1166"/>
      <c r="B542" s="1169"/>
      <c r="C542" s="1452" t="s">
        <v>3137</v>
      </c>
      <c r="D542" s="1154" t="s">
        <v>5</v>
      </c>
      <c r="E542" s="1155">
        <v>148.55000000000001</v>
      </c>
      <c r="F542" s="1152">
        <f>'Hrg Sat'!$G$345</f>
        <v>143550</v>
      </c>
      <c r="G542" s="1457">
        <f t="shared" si="71"/>
        <v>21324352.5</v>
      </c>
      <c r="K542" s="1505"/>
      <c r="L542" s="1505"/>
      <c r="O542" s="1349"/>
    </row>
    <row r="543" spans="1:15" ht="13.5">
      <c r="A543" s="1166"/>
      <c r="B543" s="1169"/>
      <c r="C543" s="1449" t="s">
        <v>4926</v>
      </c>
      <c r="D543" s="1154" t="s">
        <v>5</v>
      </c>
      <c r="E543" s="1155">
        <v>123.11</v>
      </c>
      <c r="F543" s="1152">
        <f>'Hrg Sat'!$G$367</f>
        <v>113960</v>
      </c>
      <c r="G543" s="1457">
        <f t="shared" si="71"/>
        <v>14029615.6</v>
      </c>
      <c r="K543" s="1505"/>
      <c r="L543" s="1505"/>
      <c r="O543" s="1349"/>
    </row>
    <row r="544" spans="1:15" ht="13.5">
      <c r="A544" s="1166"/>
      <c r="B544" s="1169"/>
      <c r="C544" s="1449" t="s">
        <v>4927</v>
      </c>
      <c r="D544" s="1154" t="s">
        <v>5</v>
      </c>
      <c r="E544" s="1155">
        <v>69.64</v>
      </c>
      <c r="F544" s="1152">
        <f>'Hrg Sat'!$G$341</f>
        <v>198616</v>
      </c>
      <c r="G544" s="1457">
        <f t="shared" si="71"/>
        <v>13831618.24</v>
      </c>
      <c r="K544" s="1505"/>
      <c r="L544" s="1505"/>
      <c r="O544" s="1349"/>
    </row>
    <row r="545" spans="1:15" ht="13.5">
      <c r="A545" s="1166"/>
      <c r="B545" s="1169"/>
      <c r="C545" s="1452" t="s">
        <v>3138</v>
      </c>
      <c r="D545" s="1154" t="s">
        <v>5</v>
      </c>
      <c r="E545" s="1155">
        <v>201.32</v>
      </c>
      <c r="F545" s="1152">
        <f>'Hrg Sat'!$G$367</f>
        <v>113960</v>
      </c>
      <c r="G545" s="1457">
        <f t="shared" si="71"/>
        <v>22942427.199999999</v>
      </c>
      <c r="K545" s="1505"/>
      <c r="L545" s="1505"/>
      <c r="O545" s="1349"/>
    </row>
    <row r="546" spans="1:15" ht="13.5">
      <c r="A546" s="1166"/>
      <c r="B546" s="1169"/>
      <c r="C546" s="1452" t="s">
        <v>3139</v>
      </c>
      <c r="D546" s="1154" t="s">
        <v>5</v>
      </c>
      <c r="E546" s="1155">
        <v>172.38</v>
      </c>
      <c r="F546" s="1152">
        <f>'Hrg Sat'!$G$345</f>
        <v>143550</v>
      </c>
      <c r="G546" s="1457">
        <f t="shared" si="71"/>
        <v>24745149</v>
      </c>
      <c r="K546" s="1505"/>
      <c r="L546" s="1505"/>
      <c r="O546" s="1349"/>
    </row>
    <row r="547" spans="1:15" ht="13.5">
      <c r="A547" s="1166"/>
      <c r="B547" s="1169"/>
      <c r="C547" s="1452" t="s">
        <v>3140</v>
      </c>
      <c r="D547" s="1154" t="s">
        <v>5</v>
      </c>
      <c r="E547" s="1155">
        <v>195.34</v>
      </c>
      <c r="F547" s="1152">
        <f>'Hrg Sat'!$G$367</f>
        <v>113960</v>
      </c>
      <c r="G547" s="1457">
        <f t="shared" si="71"/>
        <v>22260946.400000002</v>
      </c>
      <c r="K547" s="1505"/>
      <c r="L547" s="1505"/>
      <c r="O547" s="1349"/>
    </row>
    <row r="548" spans="1:15" ht="13.5">
      <c r="A548" s="1166"/>
      <c r="B548" s="1169"/>
      <c r="C548" s="1452" t="s">
        <v>3141</v>
      </c>
      <c r="D548" s="1154" t="s">
        <v>5</v>
      </c>
      <c r="E548" s="1155">
        <v>196.32</v>
      </c>
      <c r="F548" s="1152">
        <f>'Hrg Sat'!$G$367</f>
        <v>113960</v>
      </c>
      <c r="G548" s="1457">
        <f t="shared" si="71"/>
        <v>22372627.199999999</v>
      </c>
      <c r="K548" s="1505"/>
      <c r="L548" s="1505"/>
      <c r="O548" s="1349"/>
    </row>
    <row r="549" spans="1:15" ht="13.5">
      <c r="A549" s="1166"/>
      <c r="B549" s="1169"/>
      <c r="C549" s="1452" t="s">
        <v>3142</v>
      </c>
      <c r="D549" s="1154" t="s">
        <v>5</v>
      </c>
      <c r="E549" s="1155">
        <v>155.75</v>
      </c>
      <c r="F549" s="1152">
        <f>'Hrg Sat'!$G$367</f>
        <v>113960</v>
      </c>
      <c r="G549" s="1457">
        <f t="shared" si="71"/>
        <v>17749270</v>
      </c>
      <c r="K549" s="1505"/>
      <c r="L549" s="1505"/>
      <c r="O549" s="1349"/>
    </row>
    <row r="550" spans="1:15" ht="13.5">
      <c r="A550" s="1166"/>
      <c r="B550" s="1169"/>
      <c r="C550" s="1452" t="s">
        <v>3143</v>
      </c>
      <c r="D550" s="1154" t="s">
        <v>5</v>
      </c>
      <c r="E550" s="1155">
        <v>152.11000000000001</v>
      </c>
      <c r="F550" s="1152">
        <f>'Hrg Sat'!$G$367</f>
        <v>113960</v>
      </c>
      <c r="G550" s="1457">
        <f t="shared" si="71"/>
        <v>17334455.600000001</v>
      </c>
      <c r="K550" s="1505"/>
      <c r="L550" s="1505"/>
      <c r="O550" s="1349"/>
    </row>
    <row r="551" spans="1:15" ht="13.5">
      <c r="A551" s="1166"/>
      <c r="B551" s="1169"/>
      <c r="C551" s="1452" t="s">
        <v>3144</v>
      </c>
      <c r="D551" s="1154" t="s">
        <v>5</v>
      </c>
      <c r="E551" s="1155">
        <v>121.34</v>
      </c>
      <c r="F551" s="1152">
        <f>'Hrg Sat'!$G$367</f>
        <v>113960</v>
      </c>
      <c r="G551" s="1457">
        <f t="shared" si="71"/>
        <v>13827906.4</v>
      </c>
      <c r="K551" s="1505"/>
      <c r="L551" s="1505"/>
      <c r="O551" s="1349"/>
    </row>
    <row r="552" spans="1:15" ht="13.5">
      <c r="A552" s="1166"/>
      <c r="B552" s="1169"/>
      <c r="C552" s="1452" t="s">
        <v>3145</v>
      </c>
      <c r="D552" s="1154" t="s">
        <v>5</v>
      </c>
      <c r="E552" s="1155">
        <v>152.11000000000001</v>
      </c>
      <c r="F552" s="1152">
        <f>'Hrg Sat'!$G$367</f>
        <v>113960</v>
      </c>
      <c r="G552" s="1457">
        <f t="shared" si="71"/>
        <v>17334455.600000001</v>
      </c>
      <c r="K552" s="1505"/>
      <c r="L552" s="1505"/>
      <c r="O552" s="1349"/>
    </row>
    <row r="553" spans="1:15" ht="13.5">
      <c r="A553" s="1166"/>
      <c r="B553" s="1169"/>
      <c r="C553" s="1452" t="s">
        <v>3146</v>
      </c>
      <c r="D553" s="1154" t="s">
        <v>5</v>
      </c>
      <c r="E553" s="1155">
        <v>121.34</v>
      </c>
      <c r="F553" s="1152">
        <f>'Hrg Sat'!$G$367</f>
        <v>113960</v>
      </c>
      <c r="G553" s="1457">
        <f t="shared" si="71"/>
        <v>13827906.4</v>
      </c>
      <c r="K553" s="1505"/>
      <c r="L553" s="1505"/>
      <c r="O553" s="1349"/>
    </row>
    <row r="554" spans="1:15" ht="18.5" customHeight="1">
      <c r="A554" s="1166"/>
      <c r="B554" s="1169"/>
      <c r="C554" s="1449" t="s">
        <v>4928</v>
      </c>
      <c r="D554" s="1154" t="s">
        <v>5</v>
      </c>
      <c r="E554" s="1155">
        <v>152.11000000000001</v>
      </c>
      <c r="F554" s="1152">
        <f>'Hrg Sat'!$G$376</f>
        <v>89562</v>
      </c>
      <c r="G554" s="1457">
        <f t="shared" si="71"/>
        <v>13623275.82</v>
      </c>
      <c r="K554" s="1505"/>
      <c r="L554" s="1505"/>
      <c r="O554" s="1349"/>
    </row>
    <row r="555" spans="1:15" ht="17.5" customHeight="1">
      <c r="A555" s="1166"/>
      <c r="B555" s="1169"/>
      <c r="C555" s="1449" t="s">
        <v>4929</v>
      </c>
      <c r="D555" s="1154" t="s">
        <v>5</v>
      </c>
      <c r="E555" s="1155">
        <v>121.34</v>
      </c>
      <c r="F555" s="1152">
        <f>'Hrg Sat'!$G$484</f>
        <v>74910</v>
      </c>
      <c r="G555" s="1457">
        <f t="shared" si="71"/>
        <v>9089579.4000000004</v>
      </c>
      <c r="K555" s="1505"/>
      <c r="L555" s="1505"/>
      <c r="O555" s="1349"/>
    </row>
    <row r="556" spans="1:15" ht="26">
      <c r="A556" s="1166"/>
      <c r="B556" s="1169"/>
      <c r="C556" s="1449" t="s">
        <v>4930</v>
      </c>
      <c r="D556" s="1154" t="s">
        <v>5</v>
      </c>
      <c r="E556" s="1155">
        <v>152.11000000000001</v>
      </c>
      <c r="F556" s="1152">
        <f>'Hrg Sat'!$G$360</f>
        <v>751850</v>
      </c>
      <c r="G556" s="1457">
        <f t="shared" si="71"/>
        <v>114363903.50000001</v>
      </c>
      <c r="K556" s="1505"/>
      <c r="L556" s="1505"/>
      <c r="O556" s="1349"/>
    </row>
    <row r="557" spans="1:15" ht="17" customHeight="1">
      <c r="A557" s="1166"/>
      <c r="B557" s="1169"/>
      <c r="C557" s="1449" t="s">
        <v>4931</v>
      </c>
      <c r="D557" s="1154" t="s">
        <v>5</v>
      </c>
      <c r="E557" s="1155">
        <v>121.34</v>
      </c>
      <c r="F557" s="1152">
        <f>Bahan!$C$345*1.25</f>
        <v>106250</v>
      </c>
      <c r="G557" s="1457">
        <f t="shared" si="71"/>
        <v>12892375</v>
      </c>
      <c r="K557" s="1505"/>
      <c r="L557" s="1505"/>
      <c r="O557" s="1349"/>
    </row>
    <row r="558" spans="1:15" ht="26">
      <c r="A558" s="1166"/>
      <c r="B558" s="1169"/>
      <c r="C558" s="1449" t="s">
        <v>4930</v>
      </c>
      <c r="D558" s="1154" t="s">
        <v>5</v>
      </c>
      <c r="E558" s="1155">
        <v>155.75</v>
      </c>
      <c r="F558" s="1152">
        <f>'Hrg Sat'!$G$360</f>
        <v>751850</v>
      </c>
      <c r="G558" s="1457">
        <f t="shared" si="71"/>
        <v>117100637.5</v>
      </c>
      <c r="K558" s="1505"/>
      <c r="L558" s="1505"/>
      <c r="O558" s="1349"/>
    </row>
    <row r="559" spans="1:15" ht="17" customHeight="1">
      <c r="A559" s="1166"/>
      <c r="B559" s="1169"/>
      <c r="C559" s="1449" t="s">
        <v>4932</v>
      </c>
      <c r="D559" s="1154" t="s">
        <v>5</v>
      </c>
      <c r="E559" s="1155">
        <v>152.11000000000001</v>
      </c>
      <c r="F559" s="1152">
        <f>Bahan!$C$343*1.25</f>
        <v>86250</v>
      </c>
      <c r="G559" s="1457">
        <f t="shared" si="71"/>
        <v>13119487.500000002</v>
      </c>
      <c r="K559" s="1505"/>
      <c r="L559" s="1505"/>
      <c r="O559" s="1349"/>
    </row>
    <row r="560" spans="1:15" ht="26">
      <c r="A560" s="1166"/>
      <c r="B560" s="1169"/>
      <c r="C560" s="1449" t="s">
        <v>4933</v>
      </c>
      <c r="D560" s="1154" t="s">
        <v>5</v>
      </c>
      <c r="E560" s="1155">
        <v>28.45</v>
      </c>
      <c r="F560" s="1152">
        <f>'Hrg Sat'!$G$355</f>
        <v>538285</v>
      </c>
      <c r="G560" s="1457">
        <f t="shared" si="71"/>
        <v>15314208.25</v>
      </c>
      <c r="K560" s="1505"/>
      <c r="L560" s="1505"/>
      <c r="O560" s="1349"/>
    </row>
    <row r="561" spans="1:15" ht="18" customHeight="1">
      <c r="A561" s="1166"/>
      <c r="B561" s="1169"/>
      <c r="C561" s="1449" t="s">
        <v>4934</v>
      </c>
      <c r="D561" s="1154" t="s">
        <v>5</v>
      </c>
      <c r="E561" s="1155">
        <v>117.23</v>
      </c>
      <c r="F561" s="1152">
        <f>Bahan!$C$343*1.25</f>
        <v>86250</v>
      </c>
      <c r="G561" s="1457">
        <f t="shared" si="71"/>
        <v>10111087.5</v>
      </c>
      <c r="K561" s="1505"/>
      <c r="L561" s="1505"/>
      <c r="O561" s="1349"/>
    </row>
    <row r="562" spans="1:15" ht="13.5">
      <c r="A562" s="1166"/>
      <c r="B562" s="1169"/>
      <c r="C562" s="1449" t="s">
        <v>4935</v>
      </c>
      <c r="D562" s="1154" t="s">
        <v>5</v>
      </c>
      <c r="E562" s="1155">
        <v>87.46</v>
      </c>
      <c r="F562" s="1152">
        <f>'Hrg Sat'!$G$367</f>
        <v>113960</v>
      </c>
      <c r="G562" s="1457">
        <f t="shared" si="71"/>
        <v>9966941.5999999996</v>
      </c>
      <c r="K562" s="1505"/>
      <c r="L562" s="1505"/>
      <c r="O562" s="1349"/>
    </row>
    <row r="563" spans="1:15" ht="13.5">
      <c r="A563" s="1166"/>
      <c r="B563" s="1169"/>
      <c r="C563" s="1449" t="s">
        <v>4936</v>
      </c>
      <c r="D563" s="1154" t="s">
        <v>5</v>
      </c>
      <c r="E563" s="1155">
        <v>172.38</v>
      </c>
      <c r="F563" s="1152">
        <f>'Hrg Sat'!$G$345</f>
        <v>143550</v>
      </c>
      <c r="G563" s="1457">
        <f t="shared" si="71"/>
        <v>24745149</v>
      </c>
      <c r="K563" s="1505"/>
      <c r="L563" s="1505"/>
      <c r="O563" s="1349"/>
    </row>
    <row r="564" spans="1:15" ht="13.5">
      <c r="A564" s="1166"/>
      <c r="B564" s="1169"/>
      <c r="C564" s="1449" t="s">
        <v>4937</v>
      </c>
      <c r="D564" s="1154" t="s">
        <v>5</v>
      </c>
      <c r="E564" s="1155">
        <v>201.32</v>
      </c>
      <c r="F564" s="1152">
        <f>'Hrg Sat'!$G$367</f>
        <v>113960</v>
      </c>
      <c r="G564" s="1457">
        <f t="shared" si="71"/>
        <v>22942427.199999999</v>
      </c>
      <c r="K564" s="1505"/>
      <c r="L564" s="1505"/>
      <c r="O564" s="1349"/>
    </row>
    <row r="565" spans="1:15" ht="13.5">
      <c r="A565" s="1166"/>
      <c r="B565" s="1169"/>
      <c r="C565" s="1449" t="s">
        <v>4938</v>
      </c>
      <c r="D565" s="1154" t="s">
        <v>5</v>
      </c>
      <c r="E565" s="1155">
        <v>86.88</v>
      </c>
      <c r="F565" s="1152">
        <f>'Hrg Sat'!$G$367</f>
        <v>113960</v>
      </c>
      <c r="G565" s="1457">
        <f t="shared" si="71"/>
        <v>9900844.7999999989</v>
      </c>
      <c r="K565" s="1505"/>
      <c r="L565" s="1505"/>
      <c r="O565" s="1349"/>
    </row>
    <row r="566" spans="1:15" ht="13.5">
      <c r="A566" s="1166"/>
      <c r="B566" s="1169"/>
      <c r="C566" s="1449" t="s">
        <v>4939</v>
      </c>
      <c r="D566" s="1154" t="s">
        <v>5</v>
      </c>
      <c r="E566" s="1155">
        <v>108.46</v>
      </c>
      <c r="F566" s="1152">
        <f>'Hrg Sat'!$G$341</f>
        <v>198616</v>
      </c>
      <c r="G566" s="1457">
        <f t="shared" si="71"/>
        <v>21541891.359999999</v>
      </c>
      <c r="K566" s="1505"/>
      <c r="L566" s="1505"/>
      <c r="O566" s="1349"/>
    </row>
    <row r="567" spans="1:15" ht="13.5">
      <c r="A567" s="1166"/>
      <c r="B567" s="1169"/>
      <c r="C567" s="1449" t="s">
        <v>4940</v>
      </c>
      <c r="D567" s="1154" t="s">
        <v>5</v>
      </c>
      <c r="E567" s="1155">
        <v>135.44999999999999</v>
      </c>
      <c r="F567" s="1152">
        <f>'Hrg Sat'!$G$367</f>
        <v>113960</v>
      </c>
      <c r="G567" s="1457">
        <f t="shared" si="71"/>
        <v>15435881.999999998</v>
      </c>
      <c r="K567" s="1505"/>
      <c r="L567" s="1505"/>
      <c r="O567" s="1349"/>
    </row>
    <row r="568" spans="1:15" ht="13.5">
      <c r="A568" s="1166"/>
      <c r="B568" s="1169"/>
      <c r="C568" s="1449" t="s">
        <v>4941</v>
      </c>
      <c r="D568" s="1154" t="s">
        <v>5</v>
      </c>
      <c r="E568" s="1155">
        <v>172.38</v>
      </c>
      <c r="F568" s="1152">
        <f>'Hrg Sat'!$G$345</f>
        <v>143550</v>
      </c>
      <c r="G568" s="1457">
        <f t="shared" si="71"/>
        <v>24745149</v>
      </c>
      <c r="K568" s="1505"/>
      <c r="L568" s="1505"/>
      <c r="O568" s="1349"/>
    </row>
    <row r="569" spans="1:15" ht="13.5">
      <c r="A569" s="1166"/>
      <c r="B569" s="1169"/>
      <c r="C569" s="1449" t="s">
        <v>4942</v>
      </c>
      <c r="D569" s="1154" t="s">
        <v>5</v>
      </c>
      <c r="E569" s="1155">
        <v>89.44</v>
      </c>
      <c r="F569" s="1152">
        <f>'Hrg Sat'!$G$367</f>
        <v>113960</v>
      </c>
      <c r="G569" s="1457">
        <f t="shared" si="71"/>
        <v>10192582.4</v>
      </c>
      <c r="K569" s="1505"/>
      <c r="L569" s="1505"/>
      <c r="O569" s="1349"/>
    </row>
    <row r="570" spans="1:15" ht="13.5">
      <c r="A570" s="1166"/>
      <c r="B570" s="1169"/>
      <c r="C570" s="1449" t="s">
        <v>4943</v>
      </c>
      <c r="D570" s="1154" t="s">
        <v>5</v>
      </c>
      <c r="E570" s="1155">
        <v>73.94</v>
      </c>
      <c r="F570" s="1152">
        <f>'Hrg Sat'!$G$367</f>
        <v>113960</v>
      </c>
      <c r="G570" s="1457">
        <f t="shared" si="71"/>
        <v>8426202.4000000004</v>
      </c>
      <c r="K570" s="1505"/>
      <c r="L570" s="1505"/>
      <c r="O570" s="1349"/>
    </row>
    <row r="571" spans="1:15" ht="26">
      <c r="A571" s="1166"/>
      <c r="B571" s="1169"/>
      <c r="C571" s="1449" t="s">
        <v>4944</v>
      </c>
      <c r="D571" s="1154" t="s">
        <v>5</v>
      </c>
      <c r="E571" s="1155">
        <v>117.23</v>
      </c>
      <c r="F571" s="1152">
        <f>'Hrg Sat'!$G$355</f>
        <v>538285</v>
      </c>
      <c r="G571" s="1457">
        <f t="shared" si="71"/>
        <v>63103150.550000004</v>
      </c>
      <c r="K571" s="1505"/>
      <c r="L571" s="1505"/>
      <c r="O571" s="1349"/>
    </row>
    <row r="572" spans="1:15" ht="19.5" customHeight="1">
      <c r="A572" s="1166"/>
      <c r="B572" s="1169"/>
      <c r="C572" s="1449" t="s">
        <v>4945</v>
      </c>
      <c r="D572" s="1154" t="s">
        <v>5</v>
      </c>
      <c r="E572" s="1155">
        <v>117.23</v>
      </c>
      <c r="F572" s="1152">
        <f>Bahan!$C$343*1.25</f>
        <v>86250</v>
      </c>
      <c r="G572" s="1457">
        <f t="shared" si="71"/>
        <v>10111087.5</v>
      </c>
      <c r="K572" s="1505"/>
      <c r="L572" s="1505"/>
      <c r="O572" s="1349"/>
    </row>
    <row r="573" spans="1:15" ht="13.5">
      <c r="A573" s="1166"/>
      <c r="B573" s="1169"/>
      <c r="C573" s="1449" t="s">
        <v>4946</v>
      </c>
      <c r="D573" s="1154" t="s">
        <v>5</v>
      </c>
      <c r="E573" s="1155">
        <v>78.44</v>
      </c>
      <c r="F573" s="1152">
        <f>'Hrg Sat'!$G$367</f>
        <v>113960</v>
      </c>
      <c r="G573" s="1457">
        <f t="shared" si="71"/>
        <v>8939022.4000000004</v>
      </c>
      <c r="K573" s="1505"/>
      <c r="L573" s="1505"/>
      <c r="O573" s="1349"/>
    </row>
    <row r="574" spans="1:15" ht="13.5">
      <c r="A574" s="1166"/>
      <c r="B574" s="1169"/>
      <c r="C574" s="1449" t="s">
        <v>4947</v>
      </c>
      <c r="D574" s="1154" t="s">
        <v>5</v>
      </c>
      <c r="E574" s="1155">
        <v>70.66</v>
      </c>
      <c r="F574" s="1152">
        <f>'Hrg Sat'!$G$367</f>
        <v>113960</v>
      </c>
      <c r="G574" s="1457">
        <f t="shared" si="71"/>
        <v>8052413.5999999996</v>
      </c>
      <c r="K574" s="1505"/>
      <c r="L574" s="1505"/>
      <c r="O574" s="1349"/>
    </row>
    <row r="575" spans="1:15" ht="13.5">
      <c r="A575" s="1166"/>
      <c r="B575" s="1169"/>
      <c r="C575" s="1449" t="s">
        <v>4948</v>
      </c>
      <c r="D575" s="1154" t="s">
        <v>5</v>
      </c>
      <c r="E575" s="1155">
        <v>155.75</v>
      </c>
      <c r="F575" s="1152">
        <f>'Hrg Sat'!$G$367</f>
        <v>113960</v>
      </c>
      <c r="G575" s="1457">
        <f t="shared" si="71"/>
        <v>17749270</v>
      </c>
      <c r="K575" s="1505"/>
      <c r="L575" s="1505"/>
      <c r="O575" s="1349"/>
    </row>
    <row r="576" spans="1:15" ht="13.5">
      <c r="A576" s="1166"/>
      <c r="B576" s="1169"/>
      <c r="C576" s="1449" t="s">
        <v>4949</v>
      </c>
      <c r="D576" s="1154" t="s">
        <v>5</v>
      </c>
      <c r="E576" s="1155">
        <v>152.11000000000001</v>
      </c>
      <c r="F576" s="1152">
        <f>'Hrg Sat'!$G$367</f>
        <v>113960</v>
      </c>
      <c r="G576" s="1457">
        <f t="shared" si="71"/>
        <v>17334455.600000001</v>
      </c>
      <c r="K576" s="1505"/>
      <c r="L576" s="1505"/>
      <c r="O576" s="1349"/>
    </row>
    <row r="577" spans="1:15" ht="13.5">
      <c r="A577" s="1166"/>
      <c r="B577" s="1169"/>
      <c r="C577" s="1449" t="s">
        <v>4950</v>
      </c>
      <c r="D577" s="1154" t="s">
        <v>5</v>
      </c>
      <c r="E577" s="1155">
        <v>121.34</v>
      </c>
      <c r="F577" s="1152">
        <f>'Hrg Sat'!$G$367</f>
        <v>113960</v>
      </c>
      <c r="G577" s="1457">
        <f t="shared" si="71"/>
        <v>13827906.4</v>
      </c>
      <c r="K577" s="1505"/>
      <c r="L577" s="1505"/>
      <c r="O577" s="1349"/>
    </row>
    <row r="578" spans="1:15" ht="13.5">
      <c r="A578" s="1166"/>
      <c r="B578" s="1169"/>
      <c r="C578" s="1449" t="s">
        <v>4951</v>
      </c>
      <c r="D578" s="1154" t="s">
        <v>5</v>
      </c>
      <c r="E578" s="1155">
        <v>125.34</v>
      </c>
      <c r="F578" s="1152">
        <f>'Hrg Sat'!$G$367</f>
        <v>113960</v>
      </c>
      <c r="G578" s="1457">
        <f t="shared" si="71"/>
        <v>14283746.4</v>
      </c>
      <c r="K578" s="1505"/>
      <c r="L578" s="1505"/>
      <c r="O578" s="1349"/>
    </row>
    <row r="579" spans="1:15" ht="13.5">
      <c r="A579" s="1166"/>
      <c r="B579" s="1169"/>
      <c r="C579" s="1449" t="s">
        <v>4952</v>
      </c>
      <c r="D579" s="1154" t="s">
        <v>5</v>
      </c>
      <c r="E579" s="1155">
        <v>150.65</v>
      </c>
      <c r="F579" s="1152">
        <f>'Hrg Sat'!$G$367</f>
        <v>113960</v>
      </c>
      <c r="G579" s="1457">
        <f t="shared" si="71"/>
        <v>17168074</v>
      </c>
      <c r="K579" s="1505"/>
      <c r="L579" s="1505"/>
      <c r="O579" s="1349"/>
    </row>
    <row r="580" spans="1:15" ht="13.5">
      <c r="A580" s="1166"/>
      <c r="B580" s="1169"/>
      <c r="C580" s="1449" t="s">
        <v>4953</v>
      </c>
      <c r="D580" s="1154" t="s">
        <v>5</v>
      </c>
      <c r="E580" s="1155">
        <v>157.69</v>
      </c>
      <c r="F580" s="1152">
        <f>'Hrg Sat'!$G$367</f>
        <v>113960</v>
      </c>
      <c r="G580" s="1457">
        <f t="shared" si="71"/>
        <v>17970352.399999999</v>
      </c>
      <c r="K580" s="1505"/>
      <c r="L580" s="1505"/>
      <c r="O580" s="1349"/>
    </row>
    <row r="581" spans="1:15" ht="13.5">
      <c r="A581" s="1166"/>
      <c r="B581" s="1169"/>
      <c r="C581" s="1449" t="s">
        <v>4954</v>
      </c>
      <c r="D581" s="1154" t="s">
        <v>5</v>
      </c>
      <c r="E581" s="1155">
        <v>125.44</v>
      </c>
      <c r="F581" s="1152">
        <f>'Hrg Sat'!$G$367</f>
        <v>113960</v>
      </c>
      <c r="G581" s="1457">
        <f t="shared" si="71"/>
        <v>14295142.4</v>
      </c>
      <c r="K581" s="1505"/>
      <c r="L581" s="1505"/>
      <c r="O581" s="1349"/>
    </row>
    <row r="582" spans="1:15" ht="26">
      <c r="A582" s="1166"/>
      <c r="B582" s="1169"/>
      <c r="C582" s="1449" t="s">
        <v>4955</v>
      </c>
      <c r="D582" s="1154" t="s">
        <v>5</v>
      </c>
      <c r="E582" s="1155">
        <v>56.34</v>
      </c>
      <c r="F582" s="1152">
        <f>'Hrg Sat'!$G$376</f>
        <v>89562</v>
      </c>
      <c r="G582" s="1457">
        <f t="shared" si="71"/>
        <v>5045923.08</v>
      </c>
      <c r="K582" s="1505"/>
      <c r="L582" s="1505"/>
      <c r="O582" s="1349"/>
    </row>
    <row r="583" spans="1:15" ht="21.5" customHeight="1">
      <c r="A583" s="1166"/>
      <c r="B583" s="1169"/>
      <c r="C583" s="1449" t="s">
        <v>4956</v>
      </c>
      <c r="D583" s="1154" t="s">
        <v>5</v>
      </c>
      <c r="E583" s="1155">
        <v>54.48</v>
      </c>
      <c r="F583" s="1152">
        <f>'Hrg Sat'!$G$484</f>
        <v>74910</v>
      </c>
      <c r="G583" s="1457">
        <f t="shared" si="71"/>
        <v>4081096.8</v>
      </c>
      <c r="K583" s="1505"/>
      <c r="L583" s="1505"/>
      <c r="O583" s="1349"/>
    </row>
    <row r="584" spans="1:15" ht="26">
      <c r="A584" s="1166"/>
      <c r="B584" s="1169"/>
      <c r="C584" s="1449" t="s">
        <v>4957</v>
      </c>
      <c r="D584" s="1154" t="s">
        <v>5</v>
      </c>
      <c r="E584" s="1155">
        <v>62.56</v>
      </c>
      <c r="F584" s="1152">
        <f>'Hrg Sat'!$G$354</f>
        <v>413531</v>
      </c>
      <c r="G584" s="1457">
        <f t="shared" si="71"/>
        <v>25870499.359999999</v>
      </c>
      <c r="K584" s="1505"/>
      <c r="L584" s="1505"/>
      <c r="O584" s="1349"/>
    </row>
    <row r="585" spans="1:15" ht="13.5">
      <c r="A585" s="1166"/>
      <c r="B585" s="1169"/>
      <c r="C585" s="1449" t="s">
        <v>4958</v>
      </c>
      <c r="D585" s="1154" t="s">
        <v>5</v>
      </c>
      <c r="E585" s="1155">
        <v>77.91</v>
      </c>
      <c r="F585" s="1152">
        <f>Bahan!$C$343*1.5</f>
        <v>103500</v>
      </c>
      <c r="G585" s="1457">
        <f t="shared" si="71"/>
        <v>8063685</v>
      </c>
      <c r="K585" s="1505"/>
      <c r="L585" s="1505"/>
      <c r="O585" s="1349"/>
    </row>
    <row r="586" spans="1:15" ht="26">
      <c r="A586" s="1166"/>
      <c r="B586" s="1169"/>
      <c r="C586" s="1452" t="s">
        <v>3147</v>
      </c>
      <c r="D586" s="1154" t="s">
        <v>5</v>
      </c>
      <c r="E586" s="1155">
        <v>193.34</v>
      </c>
      <c r="F586" s="1152">
        <f>'Hrg Sat'!$G$344</f>
        <v>194555</v>
      </c>
      <c r="G586" s="1457">
        <f t="shared" si="71"/>
        <v>37615263.700000003</v>
      </c>
      <c r="K586" s="1505"/>
      <c r="L586" s="1505"/>
      <c r="O586" s="1349"/>
    </row>
    <row r="587" spans="1:15" ht="26">
      <c r="A587" s="1166"/>
      <c r="B587" s="1169"/>
      <c r="C587" s="1452" t="s">
        <v>3148</v>
      </c>
      <c r="D587" s="1154" t="s">
        <v>5</v>
      </c>
      <c r="E587" s="1155">
        <v>62.33</v>
      </c>
      <c r="F587" s="1152">
        <f>'Hrg Sat'!$G$352</f>
        <v>544797</v>
      </c>
      <c r="G587" s="1457">
        <f t="shared" si="71"/>
        <v>33957197.009999998</v>
      </c>
      <c r="K587" s="1505"/>
      <c r="L587" s="1505"/>
      <c r="O587" s="1349"/>
    </row>
    <row r="588" spans="1:15" ht="26">
      <c r="A588" s="1166"/>
      <c r="B588" s="1169"/>
      <c r="C588" s="1452" t="s">
        <v>3148</v>
      </c>
      <c r="D588" s="1154" t="s">
        <v>5</v>
      </c>
      <c r="E588" s="1155">
        <v>113.37</v>
      </c>
      <c r="F588" s="1152">
        <f>'Hrg Sat'!$G$352</f>
        <v>544797</v>
      </c>
      <c r="G588" s="1457">
        <f t="shared" si="71"/>
        <v>61763635.890000001</v>
      </c>
      <c r="K588" s="1505"/>
      <c r="L588" s="1505"/>
      <c r="O588" s="1349"/>
    </row>
    <row r="589" spans="1:15" ht="26">
      <c r="A589" s="1166"/>
      <c r="B589" s="1169"/>
      <c r="C589" s="1452" t="s">
        <v>3149</v>
      </c>
      <c r="D589" s="1154" t="s">
        <v>5</v>
      </c>
      <c r="E589" s="1155">
        <v>44.49</v>
      </c>
      <c r="F589" s="1152">
        <f>'Hrg Sat'!$G$356</f>
        <v>671880</v>
      </c>
      <c r="G589" s="1457">
        <f t="shared" si="71"/>
        <v>29891941.200000003</v>
      </c>
      <c r="K589" s="1505"/>
      <c r="L589" s="1505"/>
      <c r="O589" s="1349"/>
    </row>
    <row r="590" spans="1:15" ht="26">
      <c r="A590" s="1166"/>
      <c r="B590" s="1169"/>
      <c r="C590" s="1452" t="s">
        <v>3149</v>
      </c>
      <c r="D590" s="1154" t="s">
        <v>5</v>
      </c>
      <c r="E590" s="1155">
        <v>62.33</v>
      </c>
      <c r="F590" s="1152">
        <f>'Hrg Sat'!$G$356</f>
        <v>671880</v>
      </c>
      <c r="G590" s="1457">
        <f t="shared" si="71"/>
        <v>41878280.399999999</v>
      </c>
      <c r="K590" s="1505"/>
      <c r="L590" s="1505"/>
      <c r="O590" s="1349"/>
    </row>
    <row r="591" spans="1:15" ht="13.5">
      <c r="A591" s="1166"/>
      <c r="B591" s="1169"/>
      <c r="C591" s="1449" t="s">
        <v>4959</v>
      </c>
      <c r="D591" s="1154" t="s">
        <v>5</v>
      </c>
      <c r="E591" s="1155">
        <v>103.12</v>
      </c>
      <c r="F591" s="1152">
        <f>'Hrg Sat'!$G$330</f>
        <v>2195985</v>
      </c>
      <c r="G591" s="1457">
        <f t="shared" si="71"/>
        <v>226449973.20000002</v>
      </c>
      <c r="K591" s="1505"/>
      <c r="L591" s="1505"/>
      <c r="O591" s="1349"/>
    </row>
    <row r="592" spans="1:15" ht="26">
      <c r="A592" s="1166"/>
      <c r="B592" s="1169"/>
      <c r="C592" s="1449" t="s">
        <v>4960</v>
      </c>
      <c r="D592" s="1154" t="s">
        <v>5</v>
      </c>
      <c r="E592" s="1155">
        <v>52.98</v>
      </c>
      <c r="F592" s="1152">
        <f>'Hrg Sat'!$G$331</f>
        <v>8651280</v>
      </c>
      <c r="G592" s="1457">
        <f t="shared" si="71"/>
        <v>458344814.39999998</v>
      </c>
      <c r="K592" s="1505"/>
      <c r="L592" s="1505"/>
      <c r="O592" s="1349"/>
    </row>
    <row r="593" spans="1:15" ht="26">
      <c r="A593" s="1166"/>
      <c r="B593" s="1169"/>
      <c r="C593" s="1452" t="s">
        <v>4961</v>
      </c>
      <c r="D593" s="1154" t="s">
        <v>5</v>
      </c>
      <c r="E593" s="1155">
        <v>77.34</v>
      </c>
      <c r="F593" s="1152">
        <f>'Hrg Sat'!$G$361</f>
        <v>886099</v>
      </c>
      <c r="G593" s="1457">
        <f t="shared" si="71"/>
        <v>68530896.659999996</v>
      </c>
      <c r="K593" s="1505"/>
      <c r="L593" s="1505"/>
      <c r="O593" s="1349"/>
    </row>
    <row r="594" spans="1:15" ht="26">
      <c r="A594" s="1166"/>
      <c r="B594" s="1169"/>
      <c r="C594" s="1452" t="s">
        <v>3457</v>
      </c>
      <c r="D594" s="1154" t="s">
        <v>5</v>
      </c>
      <c r="E594" s="1155">
        <v>57.78</v>
      </c>
      <c r="F594" s="1152">
        <f>'Hrg Sat'!$G$352</f>
        <v>544797</v>
      </c>
      <c r="G594" s="1457">
        <f t="shared" si="71"/>
        <v>31478370.66</v>
      </c>
      <c r="K594" s="1505"/>
      <c r="L594" s="1505"/>
      <c r="O594" s="1349"/>
    </row>
    <row r="595" spans="1:15" ht="39">
      <c r="A595" s="1166"/>
      <c r="B595" s="1169"/>
      <c r="C595" s="1452" t="s">
        <v>4962</v>
      </c>
      <c r="D595" s="1154" t="s">
        <v>5</v>
      </c>
      <c r="E595" s="1155">
        <v>57.23</v>
      </c>
      <c r="F595" s="1152">
        <f>'Hrg Sat'!$G$363</f>
        <v>1473821</v>
      </c>
      <c r="G595" s="1457">
        <f t="shared" si="71"/>
        <v>84346775.829999998</v>
      </c>
      <c r="K595" s="1505"/>
      <c r="L595" s="1505"/>
      <c r="O595" s="1349"/>
    </row>
    <row r="596" spans="1:15" ht="26">
      <c r="A596" s="1166"/>
      <c r="B596" s="1169"/>
      <c r="C596" s="1452" t="s">
        <v>3415</v>
      </c>
      <c r="D596" s="1154" t="s">
        <v>5</v>
      </c>
      <c r="E596" s="1155">
        <v>62.82</v>
      </c>
      <c r="F596" s="1152">
        <f>'Hrg Sat'!$G$349</f>
        <v>477730</v>
      </c>
      <c r="G596" s="1457">
        <f t="shared" si="71"/>
        <v>30010998.600000001</v>
      </c>
      <c r="K596" s="1505"/>
      <c r="L596" s="1505"/>
      <c r="O596" s="1349"/>
    </row>
    <row r="597" spans="1:15" ht="26">
      <c r="A597" s="1166"/>
      <c r="B597" s="1169"/>
      <c r="C597" s="1449" t="s">
        <v>4963</v>
      </c>
      <c r="D597" s="1154" t="s">
        <v>5</v>
      </c>
      <c r="E597" s="1155">
        <v>108.74</v>
      </c>
      <c r="F597" s="1152">
        <f>'Hrg Sat'!$G$383</f>
        <v>435426</v>
      </c>
      <c r="G597" s="1457">
        <f t="shared" si="71"/>
        <v>47348223.239999995</v>
      </c>
      <c r="K597" s="1505"/>
      <c r="L597" s="1505"/>
      <c r="O597" s="1349"/>
    </row>
    <row r="598" spans="1:15" ht="26">
      <c r="A598" s="1166"/>
      <c r="B598" s="1169"/>
      <c r="C598" s="1449" t="s">
        <v>4964</v>
      </c>
      <c r="D598" s="1154" t="s">
        <v>5</v>
      </c>
      <c r="E598" s="1155">
        <v>73.23</v>
      </c>
      <c r="F598" s="1152">
        <f>'Hrg Sat'!$G$346</f>
        <v>228151</v>
      </c>
      <c r="G598" s="1457">
        <f t="shared" si="71"/>
        <v>16707497.73</v>
      </c>
      <c r="K598" s="1505"/>
      <c r="L598" s="1505"/>
      <c r="O598" s="1349"/>
    </row>
    <row r="599" spans="1:15" ht="26">
      <c r="A599" s="1166"/>
      <c r="B599" s="1169"/>
      <c r="C599" s="1452" t="s">
        <v>3414</v>
      </c>
      <c r="D599" s="1154" t="s">
        <v>5</v>
      </c>
      <c r="E599" s="1155">
        <v>84.23</v>
      </c>
      <c r="F599" s="1152">
        <f>'Hrg Sat'!$G$346</f>
        <v>228151</v>
      </c>
      <c r="G599" s="1457">
        <f t="shared" ref="G599:G602" si="72">E599*F599</f>
        <v>19217158.73</v>
      </c>
      <c r="K599" s="1505"/>
      <c r="L599" s="1505"/>
      <c r="O599" s="1349"/>
    </row>
    <row r="600" spans="1:15" ht="26">
      <c r="A600" s="1166"/>
      <c r="B600" s="1169"/>
      <c r="C600" s="1452" t="s">
        <v>3418</v>
      </c>
      <c r="D600" s="1154" t="s">
        <v>5</v>
      </c>
      <c r="E600" s="1155">
        <v>95.12</v>
      </c>
      <c r="F600" s="1152">
        <f>'Hrg Sat'!$G$347</f>
        <v>337044</v>
      </c>
      <c r="G600" s="1457">
        <f t="shared" si="72"/>
        <v>32059625.280000001</v>
      </c>
      <c r="K600" s="1505"/>
      <c r="L600" s="1505"/>
      <c r="O600" s="1349"/>
    </row>
    <row r="601" spans="1:15" ht="26">
      <c r="A601" s="1166"/>
      <c r="B601" s="1169"/>
      <c r="C601" s="1452" t="s">
        <v>3419</v>
      </c>
      <c r="D601" s="1154" t="s">
        <v>5</v>
      </c>
      <c r="E601" s="1155">
        <v>54.28</v>
      </c>
      <c r="F601" s="1152">
        <f>'Hrg Sat'!$G$346</f>
        <v>228151</v>
      </c>
      <c r="G601" s="1457">
        <f t="shared" si="72"/>
        <v>12384036.279999999</v>
      </c>
      <c r="K601" s="1505"/>
      <c r="L601" s="1505"/>
      <c r="O601" s="1349"/>
    </row>
    <row r="602" spans="1:15" ht="26">
      <c r="A602" s="1166"/>
      <c r="B602" s="1169"/>
      <c r="C602" s="1452" t="s">
        <v>3420</v>
      </c>
      <c r="D602" s="1154" t="s">
        <v>5</v>
      </c>
      <c r="E602" s="1155">
        <v>72.12</v>
      </c>
      <c r="F602" s="1152">
        <f>'Hrg Sat'!$G$347</f>
        <v>337044</v>
      </c>
      <c r="G602" s="1457">
        <f t="shared" si="72"/>
        <v>24307613.280000001</v>
      </c>
      <c r="K602" s="1505"/>
      <c r="L602" s="1505"/>
      <c r="O602" s="1349"/>
    </row>
    <row r="603" spans="1:15" ht="13">
      <c r="A603" s="1166"/>
      <c r="B603" s="1169"/>
      <c r="C603" s="1462" t="s">
        <v>5404</v>
      </c>
      <c r="D603" s="1150"/>
      <c r="E603" s="1151"/>
      <c r="F603" s="1152"/>
      <c r="G603" s="1457"/>
      <c r="K603" s="1505"/>
      <c r="L603" s="1505"/>
      <c r="O603" s="1349"/>
    </row>
    <row r="604" spans="1:15" ht="13">
      <c r="A604" s="1166"/>
      <c r="B604" s="1169"/>
      <c r="C604" s="1462" t="s">
        <v>5406</v>
      </c>
      <c r="D604" s="1150"/>
      <c r="E604" s="1151"/>
      <c r="F604" s="1152"/>
      <c r="G604" s="1457"/>
      <c r="K604" s="1505"/>
      <c r="L604" s="1505"/>
      <c r="O604" s="1349"/>
    </row>
    <row r="605" spans="1:15" ht="13.5">
      <c r="A605" s="1166"/>
      <c r="B605" s="1169"/>
      <c r="C605" s="1449" t="s">
        <v>4885</v>
      </c>
      <c r="D605" s="1154" t="s">
        <v>4</v>
      </c>
      <c r="E605" s="1155">
        <v>1</v>
      </c>
      <c r="F605" s="1152">
        <f>SUM(G606:G615)*0.075</f>
        <v>1659011.0625</v>
      </c>
      <c r="G605" s="1457">
        <f t="shared" ref="G605:G617" si="73">E605*F605</f>
        <v>1659011.0625</v>
      </c>
      <c r="K605" s="1505"/>
      <c r="L605" s="1505"/>
      <c r="O605" s="1349"/>
    </row>
    <row r="606" spans="1:15" ht="13.5">
      <c r="A606" s="1166"/>
      <c r="B606" s="1169"/>
      <c r="C606" s="1449" t="s">
        <v>4965</v>
      </c>
      <c r="D606" s="1154" t="s">
        <v>4</v>
      </c>
      <c r="E606" s="1155">
        <v>1</v>
      </c>
      <c r="F606" s="1152">
        <f>'Bahan MEP'!$F$25</f>
        <v>1680000</v>
      </c>
      <c r="G606" s="1457">
        <f t="shared" si="73"/>
        <v>1680000</v>
      </c>
      <c r="K606" s="1505"/>
      <c r="L606" s="1505"/>
      <c r="O606" s="1349"/>
    </row>
    <row r="607" spans="1:15" ht="13.5">
      <c r="A607" s="1166"/>
      <c r="B607" s="1169"/>
      <c r="C607" s="1449" t="s">
        <v>4768</v>
      </c>
      <c r="D607" s="1154" t="s">
        <v>186</v>
      </c>
      <c r="E607" s="1155">
        <v>1</v>
      </c>
      <c r="F607" s="1152">
        <f>'Bahan MEP'!$F$62*1.35</f>
        <v>4455000</v>
      </c>
      <c r="G607" s="1457">
        <f t="shared" si="73"/>
        <v>4455000</v>
      </c>
      <c r="K607" s="1505"/>
      <c r="L607" s="1505"/>
      <c r="O607" s="1349"/>
    </row>
    <row r="608" spans="1:15" ht="13.5">
      <c r="A608" s="1166"/>
      <c r="B608" s="1169"/>
      <c r="C608" s="1449" t="s">
        <v>4907</v>
      </c>
      <c r="D608" s="1154" t="s">
        <v>682</v>
      </c>
      <c r="E608" s="1155">
        <v>1</v>
      </c>
      <c r="F608" s="1152">
        <f>'Hit. ME'!$D$182</f>
        <v>957412.50000000012</v>
      </c>
      <c r="G608" s="1457">
        <f t="shared" si="73"/>
        <v>957412.50000000012</v>
      </c>
      <c r="K608" s="1505"/>
      <c r="L608" s="1505"/>
      <c r="O608" s="1349"/>
    </row>
    <row r="609" spans="1:15" ht="13.5">
      <c r="A609" s="1166"/>
      <c r="B609" s="1169"/>
      <c r="C609" s="1449" t="s">
        <v>4966</v>
      </c>
      <c r="D609" s="1154" t="s">
        <v>186</v>
      </c>
      <c r="E609" s="1155">
        <v>1</v>
      </c>
      <c r="F609" s="1152">
        <f>'Bahan MEP'!$G$78*1.25</f>
        <v>718750</v>
      </c>
      <c r="G609" s="1457">
        <f t="shared" si="73"/>
        <v>718750</v>
      </c>
      <c r="K609" s="1505"/>
      <c r="L609" s="1505"/>
      <c r="O609" s="1349"/>
    </row>
    <row r="610" spans="1:15" ht="13.5">
      <c r="A610" s="1166"/>
      <c r="B610" s="1169"/>
      <c r="C610" s="1449" t="s">
        <v>4894</v>
      </c>
      <c r="D610" s="1154" t="s">
        <v>186</v>
      </c>
      <c r="E610" s="1155">
        <v>1</v>
      </c>
      <c r="F610" s="1152">
        <f>'Bahan MEP'!$G$78*1.25</f>
        <v>718750</v>
      </c>
      <c r="G610" s="1457">
        <f t="shared" si="73"/>
        <v>718750</v>
      </c>
      <c r="K610" s="1505"/>
      <c r="L610" s="1505"/>
      <c r="O610" s="1349"/>
    </row>
    <row r="611" spans="1:15" ht="13.5">
      <c r="A611" s="1166"/>
      <c r="B611" s="1169"/>
      <c r="C611" s="1449" t="s">
        <v>4894</v>
      </c>
      <c r="D611" s="1154" t="s">
        <v>186</v>
      </c>
      <c r="E611" s="1155">
        <v>1</v>
      </c>
      <c r="F611" s="1152">
        <f>'Bahan MEP'!$G$78*1.25</f>
        <v>718750</v>
      </c>
      <c r="G611" s="1457">
        <f t="shared" si="73"/>
        <v>718750</v>
      </c>
      <c r="K611" s="1505"/>
      <c r="L611" s="1505"/>
      <c r="O611" s="1349"/>
    </row>
    <row r="612" spans="1:15" ht="13.5">
      <c r="A612" s="1166"/>
      <c r="B612" s="1169"/>
      <c r="C612" s="1449" t="s">
        <v>4829</v>
      </c>
      <c r="D612" s="1154" t="s">
        <v>682</v>
      </c>
      <c r="E612" s="1155">
        <v>3</v>
      </c>
      <c r="F612" s="1152">
        <f>'Bahan MEP'!$F$67</f>
        <v>70000</v>
      </c>
      <c r="G612" s="1457">
        <f t="shared" si="73"/>
        <v>210000</v>
      </c>
      <c r="K612" s="1505"/>
      <c r="L612" s="1505"/>
      <c r="O612" s="1349"/>
    </row>
    <row r="613" spans="1:15" ht="13.5">
      <c r="A613" s="1166"/>
      <c r="B613" s="1169"/>
      <c r="C613" s="1449" t="s">
        <v>4770</v>
      </c>
      <c r="D613" s="1154" t="s">
        <v>682</v>
      </c>
      <c r="E613" s="1155">
        <v>3</v>
      </c>
      <c r="F613" s="1152">
        <f>'Hit. ME'!$D$185</f>
        <v>185680.00000000003</v>
      </c>
      <c r="G613" s="1457">
        <f t="shared" si="73"/>
        <v>557040.00000000012</v>
      </c>
      <c r="K613" s="1505"/>
      <c r="L613" s="1505"/>
      <c r="O613" s="1349"/>
    </row>
    <row r="614" spans="1:15" ht="13.5">
      <c r="A614" s="1166"/>
      <c r="B614" s="1169"/>
      <c r="C614" s="1449" t="s">
        <v>4780</v>
      </c>
      <c r="D614" s="1154" t="s">
        <v>682</v>
      </c>
      <c r="E614" s="1155">
        <v>3</v>
      </c>
      <c r="F614" s="1194">
        <f>$F$364</f>
        <v>4000000</v>
      </c>
      <c r="G614" s="1457">
        <f t="shared" si="73"/>
        <v>12000000</v>
      </c>
      <c r="K614" s="1505"/>
      <c r="L614" s="1505"/>
      <c r="O614" s="1349"/>
    </row>
    <row r="615" spans="1:15" ht="13.5">
      <c r="A615" s="1166"/>
      <c r="B615" s="1169"/>
      <c r="C615" s="1449" t="s">
        <v>4892</v>
      </c>
      <c r="D615" s="1154" t="s">
        <v>682</v>
      </c>
      <c r="E615" s="1155">
        <v>1</v>
      </c>
      <c r="F615" s="1152">
        <f>'Hit. ME'!$D$105</f>
        <v>104445.00000000001</v>
      </c>
      <c r="G615" s="1457">
        <f t="shared" si="73"/>
        <v>104445.00000000001</v>
      </c>
      <c r="K615" s="1505"/>
      <c r="L615" s="1505"/>
      <c r="O615" s="1349"/>
    </row>
    <row r="616" spans="1:15" ht="13.5">
      <c r="A616" s="1166"/>
      <c r="B616" s="1169"/>
      <c r="C616" s="1449" t="s">
        <v>4967</v>
      </c>
      <c r="D616" s="1154" t="s">
        <v>5</v>
      </c>
      <c r="E616" s="1155">
        <v>391.34</v>
      </c>
      <c r="F616" s="1152">
        <f>'Hrg Sat'!$G$381</f>
        <v>102844</v>
      </c>
      <c r="G616" s="1457">
        <f t="shared" si="73"/>
        <v>40246970.960000001</v>
      </c>
      <c r="K616" s="1505"/>
      <c r="L616" s="1505"/>
      <c r="O616" s="1349"/>
    </row>
    <row r="617" spans="1:15" ht="13.5">
      <c r="A617" s="1166"/>
      <c r="B617" s="1169"/>
      <c r="C617" s="1449" t="s">
        <v>4968</v>
      </c>
      <c r="D617" s="1154" t="s">
        <v>5</v>
      </c>
      <c r="E617" s="1155">
        <v>391.34</v>
      </c>
      <c r="F617" s="1152">
        <f>'Hrg Sat'!$G$382</f>
        <v>119592</v>
      </c>
      <c r="G617" s="1457">
        <f t="shared" si="73"/>
        <v>46801133.279999994</v>
      </c>
      <c r="K617" s="1505"/>
      <c r="L617" s="1505"/>
      <c r="O617" s="1349"/>
    </row>
    <row r="618" spans="1:15" ht="13">
      <c r="A618" s="1166"/>
      <c r="B618" s="1169"/>
      <c r="C618" s="1462" t="s">
        <v>5405</v>
      </c>
      <c r="D618" s="1150"/>
      <c r="E618" s="1151"/>
      <c r="F618" s="1152"/>
      <c r="G618" s="1457"/>
      <c r="K618" s="1505"/>
      <c r="L618" s="1505"/>
      <c r="O618" s="1349"/>
    </row>
    <row r="619" spans="1:15" ht="13.5">
      <c r="A619" s="1166"/>
      <c r="B619" s="1169"/>
      <c r="C619" s="1449" t="s">
        <v>4885</v>
      </c>
      <c r="D619" s="1154" t="s">
        <v>4</v>
      </c>
      <c r="E619" s="1155">
        <v>1</v>
      </c>
      <c r="F619" s="1152">
        <f>SUM(G620:G629)*0.075</f>
        <v>1659011.0625</v>
      </c>
      <c r="G619" s="1457">
        <f t="shared" ref="G619:G631" si="74">E619*F619</f>
        <v>1659011.0625</v>
      </c>
      <c r="K619" s="1505"/>
      <c r="L619" s="1505"/>
      <c r="O619" s="1349"/>
    </row>
    <row r="620" spans="1:15" ht="13.5">
      <c r="A620" s="1166"/>
      <c r="B620" s="1169"/>
      <c r="C620" s="1449" t="s">
        <v>4965</v>
      </c>
      <c r="D620" s="1154" t="s">
        <v>4</v>
      </c>
      <c r="E620" s="1155">
        <v>1</v>
      </c>
      <c r="F620" s="1152">
        <f>'Bahan MEP'!$F$25</f>
        <v>1680000</v>
      </c>
      <c r="G620" s="1457">
        <f t="shared" si="74"/>
        <v>1680000</v>
      </c>
      <c r="K620" s="1505"/>
      <c r="L620" s="1505"/>
      <c r="O620" s="1349"/>
    </row>
    <row r="621" spans="1:15" ht="13.5">
      <c r="A621" s="1166"/>
      <c r="B621" s="1169"/>
      <c r="C621" s="1449" t="s">
        <v>4768</v>
      </c>
      <c r="D621" s="1154" t="s">
        <v>186</v>
      </c>
      <c r="E621" s="1155">
        <v>1</v>
      </c>
      <c r="F621" s="1152">
        <f>'Bahan MEP'!$F$62*1.35</f>
        <v>4455000</v>
      </c>
      <c r="G621" s="1457">
        <f t="shared" si="74"/>
        <v>4455000</v>
      </c>
      <c r="K621" s="1505"/>
      <c r="L621" s="1505"/>
      <c r="O621" s="1349"/>
    </row>
    <row r="622" spans="1:15" ht="13.5">
      <c r="A622" s="1166"/>
      <c r="B622" s="1169"/>
      <c r="C622" s="1449" t="s">
        <v>4907</v>
      </c>
      <c r="D622" s="1154" t="s">
        <v>682</v>
      </c>
      <c r="E622" s="1155">
        <v>1</v>
      </c>
      <c r="F622" s="1152">
        <f>'Hit. ME'!$D$182</f>
        <v>957412.50000000012</v>
      </c>
      <c r="G622" s="1457">
        <f t="shared" si="74"/>
        <v>957412.50000000012</v>
      </c>
      <c r="K622" s="1505"/>
      <c r="L622" s="1505"/>
      <c r="O622" s="1349"/>
    </row>
    <row r="623" spans="1:15" ht="13.5">
      <c r="A623" s="1166"/>
      <c r="B623" s="1169"/>
      <c r="C623" s="1449" t="s">
        <v>4966</v>
      </c>
      <c r="D623" s="1154" t="s">
        <v>186</v>
      </c>
      <c r="E623" s="1155">
        <v>1</v>
      </c>
      <c r="F623" s="1152">
        <f>'Bahan MEP'!$G$78*1.25</f>
        <v>718750</v>
      </c>
      <c r="G623" s="1457">
        <f t="shared" si="74"/>
        <v>718750</v>
      </c>
      <c r="K623" s="1505"/>
      <c r="L623" s="1505"/>
      <c r="O623" s="1349"/>
    </row>
    <row r="624" spans="1:15" ht="13.5">
      <c r="A624" s="1166"/>
      <c r="B624" s="1169"/>
      <c r="C624" s="1449" t="s">
        <v>4894</v>
      </c>
      <c r="D624" s="1154" t="s">
        <v>186</v>
      </c>
      <c r="E624" s="1155">
        <v>1</v>
      </c>
      <c r="F624" s="1152">
        <f>'Bahan MEP'!$G$78*1.25</f>
        <v>718750</v>
      </c>
      <c r="G624" s="1457">
        <f t="shared" si="74"/>
        <v>718750</v>
      </c>
      <c r="K624" s="1505"/>
      <c r="L624" s="1505"/>
      <c r="O624" s="1349"/>
    </row>
    <row r="625" spans="1:15" ht="13.5">
      <c r="A625" s="1166"/>
      <c r="B625" s="1169"/>
      <c r="C625" s="1449" t="s">
        <v>4894</v>
      </c>
      <c r="D625" s="1154" t="s">
        <v>186</v>
      </c>
      <c r="E625" s="1155">
        <v>1</v>
      </c>
      <c r="F625" s="1152">
        <f>'Bahan MEP'!$G$78*1.25</f>
        <v>718750</v>
      </c>
      <c r="G625" s="1457">
        <f t="shared" si="74"/>
        <v>718750</v>
      </c>
      <c r="K625" s="1505"/>
      <c r="L625" s="1505"/>
      <c r="O625" s="1349"/>
    </row>
    <row r="626" spans="1:15" ht="13.5">
      <c r="A626" s="1166"/>
      <c r="B626" s="1169"/>
      <c r="C626" s="1449" t="s">
        <v>4829</v>
      </c>
      <c r="D626" s="1154" t="s">
        <v>682</v>
      </c>
      <c r="E626" s="1155">
        <v>3</v>
      </c>
      <c r="F626" s="1152">
        <f>'Bahan MEP'!$F$67</f>
        <v>70000</v>
      </c>
      <c r="G626" s="1457">
        <f t="shared" si="74"/>
        <v>210000</v>
      </c>
      <c r="K626" s="1505"/>
      <c r="L626" s="1505"/>
      <c r="O626" s="1349"/>
    </row>
    <row r="627" spans="1:15" ht="13.5">
      <c r="A627" s="1166"/>
      <c r="B627" s="1169"/>
      <c r="C627" s="1449" t="s">
        <v>4770</v>
      </c>
      <c r="D627" s="1154" t="s">
        <v>682</v>
      </c>
      <c r="E627" s="1155">
        <v>3</v>
      </c>
      <c r="F627" s="1152">
        <f>'Hit. ME'!$D$185</f>
        <v>185680.00000000003</v>
      </c>
      <c r="G627" s="1457">
        <f t="shared" si="74"/>
        <v>557040.00000000012</v>
      </c>
      <c r="K627" s="1505"/>
      <c r="L627" s="1505"/>
      <c r="O627" s="1349"/>
    </row>
    <row r="628" spans="1:15" ht="13.5">
      <c r="A628" s="1166"/>
      <c r="B628" s="1169"/>
      <c r="C628" s="1449" t="s">
        <v>4780</v>
      </c>
      <c r="D628" s="1154" t="s">
        <v>682</v>
      </c>
      <c r="E628" s="1155">
        <v>3</v>
      </c>
      <c r="F628" s="1194">
        <f>$F$364</f>
        <v>4000000</v>
      </c>
      <c r="G628" s="1457">
        <f t="shared" si="74"/>
        <v>12000000</v>
      </c>
      <c r="K628" s="1505"/>
      <c r="L628" s="1505"/>
      <c r="O628" s="1349"/>
    </row>
    <row r="629" spans="1:15" ht="13.5">
      <c r="A629" s="1166"/>
      <c r="B629" s="1169"/>
      <c r="C629" s="1449" t="s">
        <v>4892</v>
      </c>
      <c r="D629" s="1154" t="s">
        <v>682</v>
      </c>
      <c r="E629" s="1155">
        <v>1</v>
      </c>
      <c r="F629" s="1152">
        <f>'Hit. ME'!$D$105</f>
        <v>104445.00000000001</v>
      </c>
      <c r="G629" s="1457">
        <f t="shared" si="74"/>
        <v>104445.00000000001</v>
      </c>
      <c r="K629" s="1505"/>
      <c r="L629" s="1505"/>
      <c r="O629" s="1349"/>
    </row>
    <row r="630" spans="1:15" ht="13.5">
      <c r="A630" s="1166"/>
      <c r="B630" s="1169"/>
      <c r="C630" s="1449" t="s">
        <v>4967</v>
      </c>
      <c r="D630" s="1154" t="s">
        <v>5</v>
      </c>
      <c r="E630" s="1155">
        <v>391.34</v>
      </c>
      <c r="F630" s="1152">
        <f>'Hrg Sat'!$G$381</f>
        <v>102844</v>
      </c>
      <c r="G630" s="1457">
        <f t="shared" si="74"/>
        <v>40246970.960000001</v>
      </c>
      <c r="K630" s="1505"/>
      <c r="L630" s="1505"/>
      <c r="O630" s="1349"/>
    </row>
    <row r="631" spans="1:15" ht="13.5">
      <c r="A631" s="1166"/>
      <c r="B631" s="1169"/>
      <c r="C631" s="1449" t="s">
        <v>4968</v>
      </c>
      <c r="D631" s="1154" t="s">
        <v>5</v>
      </c>
      <c r="E631" s="1155">
        <v>391.34</v>
      </c>
      <c r="F631" s="1152">
        <f>'Hrg Sat'!$G$382</f>
        <v>119592</v>
      </c>
      <c r="G631" s="1457">
        <f t="shared" si="74"/>
        <v>46801133.279999994</v>
      </c>
      <c r="K631" s="1505"/>
      <c r="L631" s="1505"/>
      <c r="O631" s="1349"/>
    </row>
    <row r="632" spans="1:15" ht="13">
      <c r="A632" s="1166"/>
      <c r="B632" s="1169"/>
      <c r="C632" s="1462" t="s">
        <v>5407</v>
      </c>
      <c r="D632" s="1150"/>
      <c r="E632" s="1151"/>
      <c r="F632" s="1152"/>
      <c r="G632" s="1457"/>
      <c r="K632" s="1505"/>
      <c r="L632" s="1505"/>
      <c r="O632" s="1349"/>
    </row>
    <row r="633" spans="1:15" ht="13.5">
      <c r="A633" s="1166"/>
      <c r="B633" s="1169"/>
      <c r="C633" s="1449" t="s">
        <v>4885</v>
      </c>
      <c r="D633" s="1154" t="s">
        <v>4</v>
      </c>
      <c r="E633" s="1155">
        <v>3</v>
      </c>
      <c r="F633" s="1152">
        <f>SUM(G634:G643)*0.075</f>
        <v>1911011.0625</v>
      </c>
      <c r="G633" s="1457">
        <f t="shared" ref="G633:G645" si="75">E633*F633</f>
        <v>5733033.1875</v>
      </c>
      <c r="K633" s="1505"/>
      <c r="L633" s="1505"/>
      <c r="O633" s="1349"/>
    </row>
    <row r="634" spans="1:15" ht="13.5">
      <c r="A634" s="1166"/>
      <c r="B634" s="1169"/>
      <c r="C634" s="1449" t="s">
        <v>4965</v>
      </c>
      <c r="D634" s="1154" t="s">
        <v>4</v>
      </c>
      <c r="E634" s="1155">
        <v>3</v>
      </c>
      <c r="F634" s="1152">
        <f>'Bahan MEP'!$F$25</f>
        <v>1680000</v>
      </c>
      <c r="G634" s="1457">
        <f t="shared" si="75"/>
        <v>5040000</v>
      </c>
      <c r="K634" s="1505"/>
      <c r="L634" s="1505"/>
      <c r="O634" s="1349"/>
    </row>
    <row r="635" spans="1:15" ht="13.5">
      <c r="A635" s="1166"/>
      <c r="B635" s="1169"/>
      <c r="C635" s="1449" t="s">
        <v>4768</v>
      </c>
      <c r="D635" s="1154" t="s">
        <v>186</v>
      </c>
      <c r="E635" s="1155">
        <v>1</v>
      </c>
      <c r="F635" s="1152">
        <f>'Bahan MEP'!$F$62*1.35</f>
        <v>4455000</v>
      </c>
      <c r="G635" s="1457">
        <f t="shared" si="75"/>
        <v>4455000</v>
      </c>
      <c r="K635" s="1505"/>
      <c r="L635" s="1505"/>
      <c r="O635" s="1349"/>
    </row>
    <row r="636" spans="1:15" ht="13.5">
      <c r="A636" s="1166"/>
      <c r="B636" s="1169"/>
      <c r="C636" s="1449" t="s">
        <v>4907</v>
      </c>
      <c r="D636" s="1154" t="s">
        <v>682</v>
      </c>
      <c r="E636" s="1155">
        <v>1</v>
      </c>
      <c r="F636" s="1152">
        <f>'Hit. ME'!$D$182</f>
        <v>957412.50000000012</v>
      </c>
      <c r="G636" s="1457">
        <f t="shared" si="75"/>
        <v>957412.50000000012</v>
      </c>
      <c r="K636" s="1505"/>
      <c r="L636" s="1505"/>
      <c r="O636" s="1349"/>
    </row>
    <row r="637" spans="1:15" ht="13.5">
      <c r="A637" s="1166"/>
      <c r="B637" s="1169"/>
      <c r="C637" s="1449" t="s">
        <v>4966</v>
      </c>
      <c r="D637" s="1154" t="s">
        <v>186</v>
      </c>
      <c r="E637" s="1155">
        <v>1</v>
      </c>
      <c r="F637" s="1152">
        <f>'Bahan MEP'!$G$78*1.25</f>
        <v>718750</v>
      </c>
      <c r="G637" s="1457">
        <f t="shared" si="75"/>
        <v>718750</v>
      </c>
      <c r="K637" s="1505"/>
      <c r="L637" s="1505"/>
      <c r="O637" s="1349"/>
    </row>
    <row r="638" spans="1:15" ht="13.5">
      <c r="A638" s="1166"/>
      <c r="B638" s="1169"/>
      <c r="C638" s="1449" t="s">
        <v>4894</v>
      </c>
      <c r="D638" s="1154" t="s">
        <v>186</v>
      </c>
      <c r="E638" s="1155">
        <v>1</v>
      </c>
      <c r="F638" s="1152">
        <f>'Bahan MEP'!$G$78*1.25</f>
        <v>718750</v>
      </c>
      <c r="G638" s="1457">
        <f t="shared" si="75"/>
        <v>718750</v>
      </c>
      <c r="K638" s="1505"/>
      <c r="L638" s="1505"/>
      <c r="O638" s="1349"/>
    </row>
    <row r="639" spans="1:15" ht="13.5">
      <c r="A639" s="1166"/>
      <c r="B639" s="1169"/>
      <c r="C639" s="1449" t="s">
        <v>4894</v>
      </c>
      <c r="D639" s="1154" t="s">
        <v>186</v>
      </c>
      <c r="E639" s="1155">
        <v>1</v>
      </c>
      <c r="F639" s="1152">
        <f>'Bahan MEP'!$G$78*1.25</f>
        <v>718750</v>
      </c>
      <c r="G639" s="1457">
        <f t="shared" si="75"/>
        <v>718750</v>
      </c>
      <c r="K639" s="1505"/>
      <c r="L639" s="1505"/>
      <c r="O639" s="1349"/>
    </row>
    <row r="640" spans="1:15" ht="13.5">
      <c r="A640" s="1166"/>
      <c r="B640" s="1169"/>
      <c r="C640" s="1449" t="s">
        <v>4829</v>
      </c>
      <c r="D640" s="1154" t="s">
        <v>682</v>
      </c>
      <c r="E640" s="1155">
        <v>3</v>
      </c>
      <c r="F640" s="1152">
        <f>'Bahan MEP'!$F$67</f>
        <v>70000</v>
      </c>
      <c r="G640" s="1457">
        <f t="shared" si="75"/>
        <v>210000</v>
      </c>
      <c r="K640" s="1505"/>
      <c r="L640" s="1505"/>
      <c r="O640" s="1349"/>
    </row>
    <row r="641" spans="1:15" ht="13.5">
      <c r="A641" s="1166"/>
      <c r="B641" s="1169"/>
      <c r="C641" s="1449" t="s">
        <v>4770</v>
      </c>
      <c r="D641" s="1154" t="s">
        <v>682</v>
      </c>
      <c r="E641" s="1155">
        <v>3</v>
      </c>
      <c r="F641" s="1152">
        <f>'Hit. ME'!$D$185</f>
        <v>185680.00000000003</v>
      </c>
      <c r="G641" s="1457">
        <f t="shared" si="75"/>
        <v>557040.00000000012</v>
      </c>
      <c r="K641" s="1505"/>
      <c r="L641" s="1505"/>
      <c r="O641" s="1349"/>
    </row>
    <row r="642" spans="1:15" ht="13.5">
      <c r="A642" s="1166"/>
      <c r="B642" s="1169"/>
      <c r="C642" s="1449" t="s">
        <v>4780</v>
      </c>
      <c r="D642" s="1154" t="s">
        <v>682</v>
      </c>
      <c r="E642" s="1155">
        <v>3</v>
      </c>
      <c r="F642" s="1194">
        <f>$F$364</f>
        <v>4000000</v>
      </c>
      <c r="G642" s="1457">
        <f t="shared" si="75"/>
        <v>12000000</v>
      </c>
      <c r="K642" s="1505"/>
      <c r="L642" s="1505"/>
      <c r="O642" s="1349"/>
    </row>
    <row r="643" spans="1:15" ht="13.5">
      <c r="A643" s="1166"/>
      <c r="B643" s="1169"/>
      <c r="C643" s="1449" t="s">
        <v>4892</v>
      </c>
      <c r="D643" s="1154" t="s">
        <v>682</v>
      </c>
      <c r="E643" s="1155">
        <v>1</v>
      </c>
      <c r="F643" s="1152">
        <f>'Hit. ME'!$D$105</f>
        <v>104445.00000000001</v>
      </c>
      <c r="G643" s="1457">
        <f t="shared" si="75"/>
        <v>104445.00000000001</v>
      </c>
      <c r="K643" s="1505"/>
      <c r="L643" s="1505"/>
      <c r="O643" s="1349"/>
    </row>
    <row r="644" spans="1:15" ht="13.5">
      <c r="A644" s="1166"/>
      <c r="B644" s="1169"/>
      <c r="C644" s="1449" t="s">
        <v>4967</v>
      </c>
      <c r="D644" s="1154" t="s">
        <v>5</v>
      </c>
      <c r="E644" s="1155">
        <v>391.34</v>
      </c>
      <c r="F644" s="1152">
        <f>'Hrg Sat'!$G$381</f>
        <v>102844</v>
      </c>
      <c r="G644" s="1457">
        <f t="shared" si="75"/>
        <v>40246970.960000001</v>
      </c>
      <c r="K644" s="1505"/>
      <c r="L644" s="1505"/>
      <c r="O644" s="1349"/>
    </row>
    <row r="645" spans="1:15" ht="13.5">
      <c r="A645" s="1166"/>
      <c r="B645" s="1169"/>
      <c r="C645" s="1449" t="s">
        <v>4968</v>
      </c>
      <c r="D645" s="1154" t="s">
        <v>5</v>
      </c>
      <c r="E645" s="1155">
        <v>391.34</v>
      </c>
      <c r="F645" s="1152">
        <f>'Hrg Sat'!$G$382</f>
        <v>119592</v>
      </c>
      <c r="G645" s="1457">
        <f t="shared" si="75"/>
        <v>46801133.279999994</v>
      </c>
      <c r="K645" s="1505"/>
      <c r="L645" s="1505"/>
      <c r="O645" s="1349"/>
    </row>
    <row r="646" spans="1:15" ht="13">
      <c r="A646" s="1166"/>
      <c r="B646" s="1169"/>
      <c r="C646" s="1462" t="s">
        <v>5408</v>
      </c>
      <c r="D646" s="1150"/>
      <c r="E646" s="1151"/>
      <c r="F646" s="1152"/>
      <c r="G646" s="1457"/>
      <c r="K646" s="1505"/>
      <c r="L646" s="1505"/>
      <c r="O646" s="1349"/>
    </row>
    <row r="647" spans="1:15" ht="13.5">
      <c r="A647" s="1166"/>
      <c r="B647" s="1169"/>
      <c r="C647" s="1449" t="s">
        <v>4885</v>
      </c>
      <c r="D647" s="1154" t="s">
        <v>4</v>
      </c>
      <c r="E647" s="1155">
        <v>1</v>
      </c>
      <c r="F647" s="1152">
        <f>SUM(G648:G657)*0.075</f>
        <v>1605198.5625</v>
      </c>
      <c r="G647" s="1457">
        <f t="shared" ref="G647:G659" si="76">E647*F647</f>
        <v>1605198.5625</v>
      </c>
      <c r="K647" s="1505"/>
      <c r="L647" s="1505"/>
      <c r="O647" s="1349"/>
    </row>
    <row r="648" spans="1:15" ht="13.5">
      <c r="A648" s="1166"/>
      <c r="B648" s="1169"/>
      <c r="C648" s="1449" t="s">
        <v>4965</v>
      </c>
      <c r="D648" s="1154" t="s">
        <v>4</v>
      </c>
      <c r="E648" s="1155">
        <v>1</v>
      </c>
      <c r="F648" s="1152">
        <f>'Bahan MEP'!$F$25</f>
        <v>1680000</v>
      </c>
      <c r="G648" s="1457">
        <f t="shared" si="76"/>
        <v>1680000</v>
      </c>
      <c r="K648" s="1505"/>
      <c r="L648" s="1505"/>
      <c r="O648" s="1349"/>
    </row>
    <row r="649" spans="1:15" ht="13.5">
      <c r="A649" s="1166"/>
      <c r="B649" s="1169"/>
      <c r="C649" s="1449" t="s">
        <v>4768</v>
      </c>
      <c r="D649" s="1154" t="s">
        <v>186</v>
      </c>
      <c r="E649" s="1155">
        <v>1</v>
      </c>
      <c r="F649" s="1152">
        <f>'Bahan MEP'!$F$62*1.15</f>
        <v>3794999.9999999995</v>
      </c>
      <c r="G649" s="1457">
        <f t="shared" si="76"/>
        <v>3794999.9999999995</v>
      </c>
      <c r="K649" s="1505"/>
      <c r="L649" s="1505"/>
      <c r="O649" s="1349"/>
    </row>
    <row r="650" spans="1:15" ht="13.5">
      <c r="A650" s="1166"/>
      <c r="B650" s="1169"/>
      <c r="C650" s="1449" t="s">
        <v>4907</v>
      </c>
      <c r="D650" s="1154" t="s">
        <v>682</v>
      </c>
      <c r="E650" s="1155">
        <v>1</v>
      </c>
      <c r="F650" s="1152">
        <f>'Hit. ME'!$D$182</f>
        <v>957412.50000000012</v>
      </c>
      <c r="G650" s="1457">
        <f t="shared" si="76"/>
        <v>957412.50000000012</v>
      </c>
      <c r="K650" s="1505"/>
      <c r="L650" s="1505"/>
      <c r="O650" s="1349"/>
    </row>
    <row r="651" spans="1:15" ht="13.5">
      <c r="A651" s="1166"/>
      <c r="B651" s="1169"/>
      <c r="C651" s="1449" t="s">
        <v>4966</v>
      </c>
      <c r="D651" s="1154" t="s">
        <v>186</v>
      </c>
      <c r="E651" s="1155">
        <v>1</v>
      </c>
      <c r="F651" s="1152">
        <f>'Bahan MEP'!$G$78*1.15</f>
        <v>661250</v>
      </c>
      <c r="G651" s="1457">
        <f t="shared" si="76"/>
        <v>661250</v>
      </c>
      <c r="K651" s="1505"/>
      <c r="L651" s="1505"/>
      <c r="O651" s="1349"/>
    </row>
    <row r="652" spans="1:15" ht="13.5">
      <c r="A652" s="1166"/>
      <c r="B652" s="1169"/>
      <c r="C652" s="1449" t="s">
        <v>4894</v>
      </c>
      <c r="D652" s="1154" t="s">
        <v>186</v>
      </c>
      <c r="E652" s="1155">
        <v>1</v>
      </c>
      <c r="F652" s="1152">
        <f>'Bahan MEP'!$G$78*1.25</f>
        <v>718750</v>
      </c>
      <c r="G652" s="1457">
        <f t="shared" si="76"/>
        <v>718750</v>
      </c>
      <c r="K652" s="1505"/>
      <c r="L652" s="1505"/>
      <c r="O652" s="1349"/>
    </row>
    <row r="653" spans="1:15" ht="13.5">
      <c r="A653" s="1166"/>
      <c r="B653" s="1169"/>
      <c r="C653" s="1449" t="s">
        <v>4894</v>
      </c>
      <c r="D653" s="1154" t="s">
        <v>186</v>
      </c>
      <c r="E653" s="1155">
        <v>1</v>
      </c>
      <c r="F653" s="1152">
        <f>'Bahan MEP'!$G$78*1.25</f>
        <v>718750</v>
      </c>
      <c r="G653" s="1457">
        <f t="shared" si="76"/>
        <v>718750</v>
      </c>
      <c r="K653" s="1505"/>
      <c r="L653" s="1505"/>
      <c r="O653" s="1349"/>
    </row>
    <row r="654" spans="1:15" ht="13.5">
      <c r="A654" s="1166"/>
      <c r="B654" s="1169"/>
      <c r="C654" s="1449" t="s">
        <v>4829</v>
      </c>
      <c r="D654" s="1154" t="s">
        <v>682</v>
      </c>
      <c r="E654" s="1155">
        <v>3</v>
      </c>
      <c r="F654" s="1152">
        <f>'Bahan MEP'!$F$67</f>
        <v>70000</v>
      </c>
      <c r="G654" s="1457">
        <f t="shared" si="76"/>
        <v>210000</v>
      </c>
      <c r="K654" s="1505"/>
      <c r="L654" s="1505"/>
      <c r="O654" s="1349"/>
    </row>
    <row r="655" spans="1:15" ht="13.5">
      <c r="A655" s="1166"/>
      <c r="B655" s="1169"/>
      <c r="C655" s="1449" t="s">
        <v>4770</v>
      </c>
      <c r="D655" s="1154" t="s">
        <v>682</v>
      </c>
      <c r="E655" s="1155">
        <v>3</v>
      </c>
      <c r="F655" s="1152">
        <f>'Hit. ME'!$D$185</f>
        <v>185680.00000000003</v>
      </c>
      <c r="G655" s="1457">
        <f t="shared" si="76"/>
        <v>557040.00000000012</v>
      </c>
      <c r="K655" s="1505"/>
      <c r="L655" s="1505"/>
      <c r="O655" s="1349"/>
    </row>
    <row r="656" spans="1:15" ht="13.5">
      <c r="A656" s="1166"/>
      <c r="B656" s="1169"/>
      <c r="C656" s="1449" t="s">
        <v>4780</v>
      </c>
      <c r="D656" s="1154" t="s">
        <v>682</v>
      </c>
      <c r="E656" s="1155">
        <v>3</v>
      </c>
      <c r="F656" s="1194">
        <f>$F$364</f>
        <v>4000000</v>
      </c>
      <c r="G656" s="1457">
        <f t="shared" si="76"/>
        <v>12000000</v>
      </c>
      <c r="K656" s="1505"/>
      <c r="L656" s="1505"/>
      <c r="O656" s="1349"/>
    </row>
    <row r="657" spans="1:15" ht="13.5">
      <c r="A657" s="1166"/>
      <c r="B657" s="1169"/>
      <c r="C657" s="1449" t="s">
        <v>4892</v>
      </c>
      <c r="D657" s="1154" t="s">
        <v>682</v>
      </c>
      <c r="E657" s="1155">
        <v>1</v>
      </c>
      <c r="F657" s="1152">
        <f>'Hit. ME'!$D$105</f>
        <v>104445.00000000001</v>
      </c>
      <c r="G657" s="1457">
        <f t="shared" si="76"/>
        <v>104445.00000000001</v>
      </c>
      <c r="K657" s="1505"/>
      <c r="L657" s="1505"/>
      <c r="O657" s="1349"/>
    </row>
    <row r="658" spans="1:15" ht="13.5">
      <c r="A658" s="1166"/>
      <c r="B658" s="1169"/>
      <c r="C658" s="1449" t="s">
        <v>4967</v>
      </c>
      <c r="D658" s="1154" t="s">
        <v>5</v>
      </c>
      <c r="E658" s="1155">
        <v>391.34</v>
      </c>
      <c r="F658" s="1152">
        <f>'Hrg Sat'!$G$381</f>
        <v>102844</v>
      </c>
      <c r="G658" s="1457">
        <f t="shared" si="76"/>
        <v>40246970.960000001</v>
      </c>
      <c r="K658" s="1505"/>
      <c r="L658" s="1505"/>
      <c r="O658" s="1349"/>
    </row>
    <row r="659" spans="1:15" ht="13.5">
      <c r="A659" s="1166"/>
      <c r="B659" s="1169"/>
      <c r="C659" s="1449" t="s">
        <v>4968</v>
      </c>
      <c r="D659" s="1154" t="s">
        <v>5</v>
      </c>
      <c r="E659" s="1155">
        <v>391.34</v>
      </c>
      <c r="F659" s="1152">
        <f>'Hrg Sat'!$G$382</f>
        <v>119592</v>
      </c>
      <c r="G659" s="1457">
        <f t="shared" si="76"/>
        <v>46801133.279999994</v>
      </c>
      <c r="K659" s="1505"/>
      <c r="L659" s="1505"/>
      <c r="O659" s="1349"/>
    </row>
    <row r="660" spans="1:15" ht="13">
      <c r="A660" s="1166"/>
      <c r="B660" s="1169"/>
      <c r="C660" s="1449" t="s">
        <v>4969</v>
      </c>
      <c r="D660" s="1150"/>
      <c r="E660" s="1151"/>
      <c r="F660" s="1152"/>
      <c r="G660" s="1457"/>
      <c r="K660" s="1505"/>
      <c r="L660" s="1505"/>
      <c r="O660" s="1349"/>
    </row>
    <row r="661" spans="1:15" ht="13.5">
      <c r="A661" s="1166"/>
      <c r="B661" s="1169"/>
      <c r="C661" s="1449" t="s">
        <v>4885</v>
      </c>
      <c r="D661" s="1154" t="s">
        <v>4</v>
      </c>
      <c r="E661" s="1155">
        <v>1</v>
      </c>
      <c r="F661" s="1152">
        <f>SUM(G662:G671)*0.075</f>
        <v>1659011.0625</v>
      </c>
      <c r="G661" s="1457">
        <f t="shared" ref="G661:G673" si="77">E661*F661</f>
        <v>1659011.0625</v>
      </c>
      <c r="K661" s="1505"/>
      <c r="L661" s="1505"/>
      <c r="O661" s="1349"/>
    </row>
    <row r="662" spans="1:15" ht="13.5">
      <c r="A662" s="1166"/>
      <c r="B662" s="1169"/>
      <c r="C662" s="1449" t="s">
        <v>4965</v>
      </c>
      <c r="D662" s="1154" t="s">
        <v>4</v>
      </c>
      <c r="E662" s="1155">
        <v>1</v>
      </c>
      <c r="F662" s="1152">
        <f>'Bahan MEP'!$F$25</f>
        <v>1680000</v>
      </c>
      <c r="G662" s="1457">
        <f t="shared" si="77"/>
        <v>1680000</v>
      </c>
      <c r="K662" s="1505"/>
      <c r="L662" s="1505"/>
      <c r="O662" s="1349"/>
    </row>
    <row r="663" spans="1:15" ht="13.5">
      <c r="A663" s="1166"/>
      <c r="B663" s="1169"/>
      <c r="C663" s="1449" t="s">
        <v>4768</v>
      </c>
      <c r="D663" s="1154" t="s">
        <v>186</v>
      </c>
      <c r="E663" s="1155">
        <v>1</v>
      </c>
      <c r="F663" s="1152">
        <f>'Bahan MEP'!$F$62*1.35</f>
        <v>4455000</v>
      </c>
      <c r="G663" s="1457">
        <f t="shared" si="77"/>
        <v>4455000</v>
      </c>
      <c r="K663" s="1505"/>
      <c r="L663" s="1505"/>
      <c r="O663" s="1349"/>
    </row>
    <row r="664" spans="1:15" ht="13.5">
      <c r="A664" s="1166"/>
      <c r="B664" s="1169"/>
      <c r="C664" s="1449" t="s">
        <v>4907</v>
      </c>
      <c r="D664" s="1154" t="s">
        <v>682</v>
      </c>
      <c r="E664" s="1155">
        <v>1</v>
      </c>
      <c r="F664" s="1152">
        <f>'Hit. ME'!$D$182</f>
        <v>957412.50000000012</v>
      </c>
      <c r="G664" s="1457">
        <f t="shared" si="77"/>
        <v>957412.50000000012</v>
      </c>
      <c r="K664" s="1505"/>
      <c r="L664" s="1505"/>
      <c r="O664" s="1349"/>
    </row>
    <row r="665" spans="1:15" ht="13.5">
      <c r="A665" s="1166"/>
      <c r="B665" s="1169"/>
      <c r="C665" s="1449" t="s">
        <v>4966</v>
      </c>
      <c r="D665" s="1154" t="s">
        <v>186</v>
      </c>
      <c r="E665" s="1155">
        <v>1</v>
      </c>
      <c r="F665" s="1152">
        <f>'Bahan MEP'!$G$78*1.25</f>
        <v>718750</v>
      </c>
      <c r="G665" s="1457">
        <f t="shared" si="77"/>
        <v>718750</v>
      </c>
      <c r="K665" s="1505"/>
      <c r="L665" s="1505"/>
      <c r="O665" s="1349"/>
    </row>
    <row r="666" spans="1:15" ht="13.5">
      <c r="A666" s="1166"/>
      <c r="B666" s="1169"/>
      <c r="C666" s="1449" t="s">
        <v>4894</v>
      </c>
      <c r="D666" s="1154" t="s">
        <v>186</v>
      </c>
      <c r="E666" s="1155">
        <v>1</v>
      </c>
      <c r="F666" s="1152">
        <f>'Bahan MEP'!$G$78*1.25</f>
        <v>718750</v>
      </c>
      <c r="G666" s="1457">
        <f t="shared" si="77"/>
        <v>718750</v>
      </c>
      <c r="K666" s="1505"/>
      <c r="L666" s="1505"/>
      <c r="O666" s="1349"/>
    </row>
    <row r="667" spans="1:15" ht="13.5">
      <c r="A667" s="1166"/>
      <c r="B667" s="1169"/>
      <c r="C667" s="1449" t="s">
        <v>4894</v>
      </c>
      <c r="D667" s="1154" t="s">
        <v>186</v>
      </c>
      <c r="E667" s="1155">
        <v>1</v>
      </c>
      <c r="F667" s="1152">
        <f>'Bahan MEP'!$G$78*1.25</f>
        <v>718750</v>
      </c>
      <c r="G667" s="1457">
        <f t="shared" si="77"/>
        <v>718750</v>
      </c>
      <c r="K667" s="1505"/>
      <c r="L667" s="1505"/>
      <c r="O667" s="1349"/>
    </row>
    <row r="668" spans="1:15" ht="13.5">
      <c r="A668" s="1166"/>
      <c r="B668" s="1169"/>
      <c r="C668" s="1449" t="s">
        <v>4829</v>
      </c>
      <c r="D668" s="1154" t="s">
        <v>682</v>
      </c>
      <c r="E668" s="1155">
        <v>3</v>
      </c>
      <c r="F668" s="1152">
        <f>'Bahan MEP'!$F$67</f>
        <v>70000</v>
      </c>
      <c r="G668" s="1457">
        <f t="shared" si="77"/>
        <v>210000</v>
      </c>
      <c r="K668" s="1505"/>
      <c r="L668" s="1505"/>
      <c r="O668" s="1349"/>
    </row>
    <row r="669" spans="1:15" ht="13.5">
      <c r="A669" s="1166"/>
      <c r="B669" s="1169"/>
      <c r="C669" s="1449" t="s">
        <v>4770</v>
      </c>
      <c r="D669" s="1154" t="s">
        <v>682</v>
      </c>
      <c r="E669" s="1155">
        <v>3</v>
      </c>
      <c r="F669" s="1152">
        <f>'Hit. ME'!$D$185</f>
        <v>185680.00000000003</v>
      </c>
      <c r="G669" s="1457">
        <f t="shared" si="77"/>
        <v>557040.00000000012</v>
      </c>
      <c r="K669" s="1505"/>
      <c r="L669" s="1505"/>
      <c r="O669" s="1349"/>
    </row>
    <row r="670" spans="1:15" ht="13.5">
      <c r="A670" s="1166"/>
      <c r="B670" s="1169"/>
      <c r="C670" s="1449" t="s">
        <v>4780</v>
      </c>
      <c r="D670" s="1154" t="s">
        <v>682</v>
      </c>
      <c r="E670" s="1155">
        <v>3</v>
      </c>
      <c r="F670" s="1194">
        <f>$F$364</f>
        <v>4000000</v>
      </c>
      <c r="G670" s="1457">
        <f t="shared" si="77"/>
        <v>12000000</v>
      </c>
      <c r="K670" s="1505"/>
      <c r="L670" s="1505"/>
      <c r="O670" s="1349"/>
    </row>
    <row r="671" spans="1:15" ht="13.5">
      <c r="A671" s="1166"/>
      <c r="B671" s="1169"/>
      <c r="C671" s="1449" t="s">
        <v>4892</v>
      </c>
      <c r="D671" s="1154" t="s">
        <v>682</v>
      </c>
      <c r="E671" s="1155">
        <v>1</v>
      </c>
      <c r="F671" s="1152">
        <f>'Hit. ME'!$D$105</f>
        <v>104445.00000000001</v>
      </c>
      <c r="G671" s="1457">
        <f t="shared" si="77"/>
        <v>104445.00000000001</v>
      </c>
      <c r="K671" s="1505"/>
      <c r="L671" s="1505"/>
      <c r="O671" s="1349"/>
    </row>
    <row r="672" spans="1:15" ht="13.5">
      <c r="A672" s="1166"/>
      <c r="B672" s="1169"/>
      <c r="C672" s="1449" t="s">
        <v>4967</v>
      </c>
      <c r="D672" s="1154" t="s">
        <v>5</v>
      </c>
      <c r="E672" s="1155">
        <v>391.34</v>
      </c>
      <c r="F672" s="1152">
        <f>'Hrg Sat'!$G$381</f>
        <v>102844</v>
      </c>
      <c r="G672" s="1457">
        <f t="shared" si="77"/>
        <v>40246970.960000001</v>
      </c>
      <c r="K672" s="1505"/>
      <c r="L672" s="1505"/>
      <c r="O672" s="1349"/>
    </row>
    <row r="673" spans="1:15" ht="13.5">
      <c r="A673" s="1166"/>
      <c r="B673" s="1169"/>
      <c r="C673" s="1449" t="s">
        <v>4968</v>
      </c>
      <c r="D673" s="1154" t="s">
        <v>5</v>
      </c>
      <c r="E673" s="1155">
        <v>391.34</v>
      </c>
      <c r="F673" s="1152">
        <f>'Hrg Sat'!$G$382</f>
        <v>119592</v>
      </c>
      <c r="G673" s="1457">
        <f t="shared" si="77"/>
        <v>46801133.279999994</v>
      </c>
      <c r="K673" s="1505"/>
      <c r="L673" s="1505"/>
      <c r="O673" s="1349"/>
    </row>
    <row r="674" spans="1:15" ht="13">
      <c r="A674" s="1166"/>
      <c r="B674" s="1169"/>
      <c r="C674" s="1462" t="s">
        <v>5409</v>
      </c>
      <c r="D674" s="1150"/>
      <c r="E674" s="1151"/>
      <c r="F674" s="1152"/>
      <c r="G674" s="1457"/>
      <c r="K674" s="1505"/>
      <c r="L674" s="1505"/>
      <c r="O674" s="1349"/>
    </row>
    <row r="675" spans="1:15" ht="13">
      <c r="A675" s="1166"/>
      <c r="B675" s="1169"/>
      <c r="C675" s="1462" t="s">
        <v>5410</v>
      </c>
      <c r="D675" s="1150"/>
      <c r="E675" s="1151"/>
      <c r="F675" s="1152"/>
      <c r="G675" s="1457"/>
      <c r="K675" s="1505"/>
      <c r="L675" s="1505"/>
      <c r="O675" s="1349"/>
    </row>
    <row r="676" spans="1:15" ht="13">
      <c r="A676" s="1166"/>
      <c r="B676" s="1169"/>
      <c r="C676" s="1449" t="s">
        <v>4970</v>
      </c>
      <c r="D676" s="1150"/>
      <c r="E676" s="1151"/>
      <c r="F676" s="1152"/>
      <c r="G676" s="1457"/>
      <c r="K676" s="1505"/>
      <c r="L676" s="1505"/>
      <c r="O676" s="1349"/>
    </row>
    <row r="677" spans="1:15" ht="13.5">
      <c r="A677" s="1166"/>
      <c r="B677" s="1169"/>
      <c r="C677" s="1449" t="s">
        <v>4971</v>
      </c>
      <c r="D677" s="1154" t="s">
        <v>682</v>
      </c>
      <c r="E677" s="1155">
        <v>276</v>
      </c>
      <c r="F677" s="1152">
        <f>'Hrg Sat'!$G$409</f>
        <v>520476</v>
      </c>
      <c r="G677" s="1457">
        <f t="shared" ref="G677:G680" si="78">E677*F677</f>
        <v>143651376</v>
      </c>
      <c r="K677" s="1505"/>
      <c r="L677" s="1505"/>
      <c r="O677" s="1349"/>
    </row>
    <row r="678" spans="1:15" ht="13.5">
      <c r="A678" s="1166"/>
      <c r="B678" s="1169"/>
      <c r="C678" s="1449" t="s">
        <v>4972</v>
      </c>
      <c r="D678" s="1154" t="s">
        <v>682</v>
      </c>
      <c r="E678" s="1155">
        <v>54</v>
      </c>
      <c r="F678" s="1152">
        <f>'Hrg Sat'!$G$396</f>
        <v>361845</v>
      </c>
      <c r="G678" s="1457">
        <f t="shared" si="78"/>
        <v>19539630</v>
      </c>
      <c r="K678" s="1505"/>
      <c r="L678" s="1505"/>
      <c r="O678" s="1349"/>
    </row>
    <row r="679" spans="1:15" ht="13.5">
      <c r="A679" s="1166"/>
      <c r="B679" s="1169"/>
      <c r="C679" s="1449" t="s">
        <v>4973</v>
      </c>
      <c r="D679" s="1154" t="s">
        <v>682</v>
      </c>
      <c r="E679" s="1155">
        <v>6</v>
      </c>
      <c r="F679" s="1152">
        <f>'Hrg Sat'!$G$397</f>
        <v>416845</v>
      </c>
      <c r="G679" s="1457">
        <f t="shared" si="78"/>
        <v>2501070</v>
      </c>
      <c r="K679" s="1505"/>
      <c r="L679" s="1505"/>
      <c r="O679" s="1349"/>
    </row>
    <row r="680" spans="1:15" ht="13.5">
      <c r="A680" s="1166"/>
      <c r="B680" s="1169"/>
      <c r="C680" s="1449" t="s">
        <v>4974</v>
      </c>
      <c r="D680" s="1154" t="s">
        <v>682</v>
      </c>
      <c r="E680" s="1155">
        <v>4</v>
      </c>
      <c r="F680" s="1152">
        <f>'Hrg Sat'!$G$395</f>
        <v>789717</v>
      </c>
      <c r="G680" s="1457">
        <f t="shared" si="78"/>
        <v>3158868</v>
      </c>
      <c r="K680" s="1505"/>
      <c r="L680" s="1505"/>
      <c r="O680" s="1349"/>
    </row>
    <row r="681" spans="1:15" ht="13">
      <c r="A681" s="1166"/>
      <c r="B681" s="1169"/>
      <c r="C681" s="1449" t="s">
        <v>4975</v>
      </c>
      <c r="D681" s="1150"/>
      <c r="E681" s="1151"/>
      <c r="F681" s="1152"/>
      <c r="G681" s="1457"/>
      <c r="K681" s="1505"/>
      <c r="L681" s="1505"/>
      <c r="O681" s="1349"/>
    </row>
    <row r="682" spans="1:15" ht="13.5">
      <c r="A682" s="1166"/>
      <c r="B682" s="1169"/>
      <c r="C682" s="1449" t="s">
        <v>4971</v>
      </c>
      <c r="D682" s="1154" t="s">
        <v>682</v>
      </c>
      <c r="E682" s="1155">
        <v>48</v>
      </c>
      <c r="F682" s="1152">
        <f>'Hrg Sat'!$G$409</f>
        <v>520476</v>
      </c>
      <c r="G682" s="1457">
        <f t="shared" ref="G682:G685" si="79">E682*F682</f>
        <v>24982848</v>
      </c>
      <c r="K682" s="1505"/>
      <c r="L682" s="1505"/>
      <c r="O682" s="1349"/>
    </row>
    <row r="683" spans="1:15" ht="13.5">
      <c r="A683" s="1166"/>
      <c r="B683" s="1169"/>
      <c r="C683" s="1449" t="s">
        <v>4972</v>
      </c>
      <c r="D683" s="1154" t="s">
        <v>682</v>
      </c>
      <c r="E683" s="1155">
        <v>2</v>
      </c>
      <c r="F683" s="1152">
        <f>'Hrg Sat'!$G$396</f>
        <v>361845</v>
      </c>
      <c r="G683" s="1457">
        <f t="shared" si="79"/>
        <v>723690</v>
      </c>
      <c r="K683" s="1505"/>
      <c r="L683" s="1505"/>
      <c r="O683" s="1349"/>
    </row>
    <row r="684" spans="1:15" ht="13.5">
      <c r="A684" s="1166"/>
      <c r="B684" s="1169"/>
      <c r="C684" s="1449" t="s">
        <v>4974</v>
      </c>
      <c r="D684" s="1154" t="s">
        <v>682</v>
      </c>
      <c r="E684" s="1155">
        <v>195</v>
      </c>
      <c r="F684" s="1152">
        <f>'Hrg Sat'!$G$395</f>
        <v>789717</v>
      </c>
      <c r="G684" s="1457">
        <f t="shared" si="79"/>
        <v>153994815</v>
      </c>
      <c r="K684" s="1505"/>
      <c r="L684" s="1505"/>
      <c r="O684" s="1349"/>
    </row>
    <row r="685" spans="1:15" ht="13.5">
      <c r="A685" s="1166"/>
      <c r="B685" s="1169"/>
      <c r="C685" s="1449" t="s">
        <v>4976</v>
      </c>
      <c r="D685" s="1154" t="s">
        <v>682</v>
      </c>
      <c r="E685" s="1155">
        <v>2</v>
      </c>
      <c r="F685" s="1152">
        <f>'Hrg Sat'!$G$394</f>
        <v>525976</v>
      </c>
      <c r="G685" s="1457">
        <f t="shared" si="79"/>
        <v>1051952</v>
      </c>
      <c r="K685" s="1505"/>
      <c r="L685" s="1505"/>
      <c r="O685" s="1349"/>
    </row>
    <row r="686" spans="1:15" ht="13">
      <c r="A686" s="1166"/>
      <c r="B686" s="1169"/>
      <c r="C686" s="1462" t="s">
        <v>5411</v>
      </c>
      <c r="D686" s="1150"/>
      <c r="E686" s="1151"/>
      <c r="F686" s="1152"/>
      <c r="G686" s="1457"/>
      <c r="K686" s="1505"/>
      <c r="L686" s="1505"/>
      <c r="O686" s="1349"/>
    </row>
    <row r="687" spans="1:15" ht="13.5">
      <c r="A687" s="1166"/>
      <c r="B687" s="1169"/>
      <c r="C687" s="1449" t="s">
        <v>4977</v>
      </c>
      <c r="D687" s="1154" t="s">
        <v>682</v>
      </c>
      <c r="E687" s="1155">
        <v>75</v>
      </c>
      <c r="F687" s="1152">
        <f>'Hrg Sat'!$G$412</f>
        <v>425238</v>
      </c>
      <c r="G687" s="1457">
        <f t="shared" ref="G687:G690" si="80">E687*F687</f>
        <v>31892850</v>
      </c>
      <c r="K687" s="1505"/>
      <c r="L687" s="1505"/>
      <c r="O687" s="1349"/>
    </row>
    <row r="688" spans="1:15" ht="13.5">
      <c r="A688" s="1166"/>
      <c r="B688" s="1169"/>
      <c r="C688" s="1449" t="s">
        <v>4978</v>
      </c>
      <c r="D688" s="1154" t="s">
        <v>682</v>
      </c>
      <c r="E688" s="1155">
        <v>33</v>
      </c>
      <c r="F688" s="1152">
        <f>'Hrg Sat'!$G$413</f>
        <v>320738</v>
      </c>
      <c r="G688" s="1457">
        <f t="shared" si="80"/>
        <v>10584354</v>
      </c>
      <c r="K688" s="1505"/>
      <c r="L688" s="1505"/>
      <c r="O688" s="1349"/>
    </row>
    <row r="689" spans="1:15" ht="13.5">
      <c r="A689" s="1166"/>
      <c r="B689" s="1169"/>
      <c r="C689" s="1449" t="s">
        <v>4979</v>
      </c>
      <c r="D689" s="1154" t="s">
        <v>682</v>
      </c>
      <c r="E689" s="1155">
        <v>41</v>
      </c>
      <c r="F689" s="1152">
        <f>'Hrg Sat'!$G$414</f>
        <v>595738</v>
      </c>
      <c r="G689" s="1457">
        <f t="shared" si="80"/>
        <v>24425258</v>
      </c>
      <c r="K689" s="1505"/>
      <c r="L689" s="1505"/>
      <c r="O689" s="1349"/>
    </row>
    <row r="690" spans="1:15" ht="13.5">
      <c r="A690" s="1166"/>
      <c r="B690" s="1169"/>
      <c r="C690" s="1449" t="s">
        <v>4980</v>
      </c>
      <c r="D690" s="1154" t="s">
        <v>682</v>
      </c>
      <c r="E690" s="1155">
        <v>52</v>
      </c>
      <c r="F690" s="1152">
        <f>'Hrg Sat'!$G$415</f>
        <v>584738</v>
      </c>
      <c r="G690" s="1457">
        <f t="shared" si="80"/>
        <v>30406376</v>
      </c>
      <c r="K690" s="1505"/>
      <c r="L690" s="1505"/>
      <c r="O690" s="1349"/>
    </row>
    <row r="691" spans="1:15" ht="13">
      <c r="A691" s="1166"/>
      <c r="B691" s="1169"/>
      <c r="C691" s="1449" t="s">
        <v>4981</v>
      </c>
      <c r="D691" s="1150"/>
      <c r="E691" s="1151"/>
      <c r="F691" s="1152"/>
      <c r="G691" s="1457"/>
      <c r="K691" s="1505"/>
      <c r="L691" s="1505"/>
      <c r="O691" s="1349"/>
    </row>
    <row r="692" spans="1:15" ht="13">
      <c r="A692" s="1166"/>
      <c r="B692" s="1169"/>
      <c r="C692" s="1462" t="s">
        <v>5413</v>
      </c>
      <c r="D692" s="1150"/>
      <c r="E692" s="1151"/>
      <c r="F692" s="1152"/>
      <c r="G692" s="1457"/>
      <c r="K692" s="1505"/>
      <c r="L692" s="1505"/>
      <c r="O692" s="1349"/>
    </row>
    <row r="693" spans="1:15" ht="13.5">
      <c r="A693" s="1166"/>
      <c r="B693" s="1169"/>
      <c r="C693" s="1449" t="s">
        <v>4972</v>
      </c>
      <c r="D693" s="1154" t="s">
        <v>682</v>
      </c>
      <c r="E693" s="1155">
        <v>78</v>
      </c>
      <c r="F693" s="1152">
        <f>'Hrg Sat'!$G$396</f>
        <v>361845</v>
      </c>
      <c r="G693" s="1457">
        <f t="shared" ref="G693:G695" si="81">E693*F693</f>
        <v>28223910</v>
      </c>
      <c r="K693" s="1505"/>
      <c r="L693" s="1505"/>
      <c r="O693" s="1349"/>
    </row>
    <row r="694" spans="1:15" ht="13.5">
      <c r="A694" s="1166"/>
      <c r="B694" s="1169"/>
      <c r="C694" s="1449" t="s">
        <v>4973</v>
      </c>
      <c r="D694" s="1154" t="s">
        <v>682</v>
      </c>
      <c r="E694" s="1155">
        <v>30</v>
      </c>
      <c r="F694" s="1152">
        <f>'Hrg Sat'!$G$397</f>
        <v>416845</v>
      </c>
      <c r="G694" s="1457">
        <f t="shared" si="81"/>
        <v>12505350</v>
      </c>
      <c r="K694" s="1505"/>
      <c r="L694" s="1505"/>
      <c r="O694" s="1349"/>
    </row>
    <row r="695" spans="1:15" ht="13.5">
      <c r="A695" s="1166"/>
      <c r="B695" s="1169"/>
      <c r="C695" s="1449" t="s">
        <v>4976</v>
      </c>
      <c r="D695" s="1154" t="s">
        <v>682</v>
      </c>
      <c r="E695" s="1155">
        <v>2</v>
      </c>
      <c r="F695" s="1152">
        <f>'Hrg Sat'!$G$394</f>
        <v>525976</v>
      </c>
      <c r="G695" s="1457">
        <f t="shared" si="81"/>
        <v>1051952</v>
      </c>
      <c r="K695" s="1505"/>
      <c r="L695" s="1505"/>
      <c r="O695" s="1349"/>
    </row>
    <row r="696" spans="1:15" ht="13">
      <c r="A696" s="1166"/>
      <c r="B696" s="1169"/>
      <c r="C696" s="1462" t="s">
        <v>5412</v>
      </c>
      <c r="D696" s="1150"/>
      <c r="E696" s="1151"/>
      <c r="F696" s="1152"/>
      <c r="G696" s="1457"/>
      <c r="K696" s="1505"/>
      <c r="L696" s="1505"/>
      <c r="O696" s="1349"/>
    </row>
    <row r="697" spans="1:15" ht="13.5">
      <c r="A697" s="1166"/>
      <c r="B697" s="1169"/>
      <c r="C697" s="1449" t="s">
        <v>4971</v>
      </c>
      <c r="D697" s="1154" t="s">
        <v>682</v>
      </c>
      <c r="E697" s="1155">
        <v>68</v>
      </c>
      <c r="F697" s="1152">
        <f>'Hrg Sat'!$G$409</f>
        <v>520476</v>
      </c>
      <c r="G697" s="1457">
        <f t="shared" ref="G697:G701" si="82">E697*F697</f>
        <v>35392368</v>
      </c>
      <c r="K697" s="1505"/>
      <c r="L697" s="1505"/>
      <c r="O697" s="1349"/>
    </row>
    <row r="698" spans="1:15" ht="13.5">
      <c r="A698" s="1166"/>
      <c r="B698" s="1169"/>
      <c r="C698" s="1449" t="s">
        <v>4972</v>
      </c>
      <c r="D698" s="1154" t="s">
        <v>682</v>
      </c>
      <c r="E698" s="1155">
        <v>109</v>
      </c>
      <c r="F698" s="1152">
        <f>'Hrg Sat'!$G$396</f>
        <v>361845</v>
      </c>
      <c r="G698" s="1457">
        <f t="shared" si="82"/>
        <v>39441105</v>
      </c>
      <c r="K698" s="1505"/>
      <c r="L698" s="1505"/>
      <c r="O698" s="1349"/>
    </row>
    <row r="699" spans="1:15" ht="13.5">
      <c r="A699" s="1166"/>
      <c r="B699" s="1169"/>
      <c r="C699" s="1449" t="s">
        <v>4973</v>
      </c>
      <c r="D699" s="1154" t="s">
        <v>682</v>
      </c>
      <c r="E699" s="1155">
        <v>79</v>
      </c>
      <c r="F699" s="1152">
        <f>'Hrg Sat'!$G$397</f>
        <v>416845</v>
      </c>
      <c r="G699" s="1457">
        <f t="shared" si="82"/>
        <v>32930755</v>
      </c>
      <c r="K699" s="1505"/>
      <c r="L699" s="1505"/>
      <c r="O699" s="1349"/>
    </row>
    <row r="700" spans="1:15" ht="13.5">
      <c r="A700" s="1166"/>
      <c r="B700" s="1169"/>
      <c r="C700" s="1449" t="s">
        <v>4974</v>
      </c>
      <c r="D700" s="1154" t="s">
        <v>682</v>
      </c>
      <c r="E700" s="1155">
        <v>16</v>
      </c>
      <c r="F700" s="1152">
        <f>'Hrg Sat'!$G$395</f>
        <v>789717</v>
      </c>
      <c r="G700" s="1457">
        <f t="shared" si="82"/>
        <v>12635472</v>
      </c>
      <c r="K700" s="1505"/>
      <c r="L700" s="1505"/>
      <c r="O700" s="1349"/>
    </row>
    <row r="701" spans="1:15" ht="13.5">
      <c r="A701" s="1166"/>
      <c r="B701" s="1169"/>
      <c r="C701" s="1449" t="s">
        <v>4976</v>
      </c>
      <c r="D701" s="1154" t="s">
        <v>682</v>
      </c>
      <c r="E701" s="1155">
        <v>16</v>
      </c>
      <c r="F701" s="1152">
        <f>'Hrg Sat'!$G$394</f>
        <v>525976</v>
      </c>
      <c r="G701" s="1457">
        <f t="shared" si="82"/>
        <v>8415616</v>
      </c>
      <c r="K701" s="1505"/>
      <c r="L701" s="1505"/>
      <c r="O701" s="1349"/>
    </row>
    <row r="702" spans="1:15" ht="13">
      <c r="A702" s="1166"/>
      <c r="B702" s="1169"/>
      <c r="C702" s="1449" t="s">
        <v>4982</v>
      </c>
      <c r="D702" s="1150"/>
      <c r="E702" s="1151"/>
      <c r="F702" s="1152"/>
      <c r="G702" s="1457"/>
      <c r="K702" s="1505"/>
      <c r="L702" s="1505"/>
      <c r="O702" s="1349"/>
    </row>
    <row r="703" spans="1:15" ht="13">
      <c r="A703" s="1166"/>
      <c r="B703" s="1169"/>
      <c r="C703" s="1462" t="s">
        <v>5413</v>
      </c>
      <c r="D703" s="1150"/>
      <c r="E703" s="1151"/>
      <c r="F703" s="1152"/>
      <c r="G703" s="1457"/>
      <c r="K703" s="1505"/>
      <c r="L703" s="1505"/>
      <c r="O703" s="1349"/>
    </row>
    <row r="704" spans="1:15" ht="13.5">
      <c r="A704" s="1166"/>
      <c r="B704" s="1169"/>
      <c r="C704" s="1449" t="s">
        <v>4972</v>
      </c>
      <c r="D704" s="1154" t="s">
        <v>682</v>
      </c>
      <c r="E704" s="1155">
        <v>42</v>
      </c>
      <c r="F704" s="1152">
        <f>'Hrg Sat'!$G$396</f>
        <v>361845</v>
      </c>
      <c r="G704" s="1457">
        <f t="shared" ref="G704:G707" si="83">E704*F704</f>
        <v>15197490</v>
      </c>
      <c r="K704" s="1505"/>
      <c r="L704" s="1505"/>
      <c r="O704" s="1349"/>
    </row>
    <row r="705" spans="1:15" ht="13.5">
      <c r="A705" s="1166"/>
      <c r="B705" s="1169"/>
      <c r="C705" s="1449" t="s">
        <v>4973</v>
      </c>
      <c r="D705" s="1154" t="s">
        <v>682</v>
      </c>
      <c r="E705" s="1155">
        <v>153</v>
      </c>
      <c r="F705" s="1152">
        <f>'Hrg Sat'!$G$397</f>
        <v>416845</v>
      </c>
      <c r="G705" s="1457">
        <f t="shared" si="83"/>
        <v>63777285</v>
      </c>
      <c r="K705" s="1505"/>
      <c r="L705" s="1505"/>
      <c r="O705" s="1349"/>
    </row>
    <row r="706" spans="1:15" ht="13.5">
      <c r="A706" s="1166"/>
      <c r="B706" s="1169"/>
      <c r="C706" s="1449" t="s">
        <v>4974</v>
      </c>
      <c r="D706" s="1154" t="s">
        <v>682</v>
      </c>
      <c r="E706" s="1155">
        <v>115</v>
      </c>
      <c r="F706" s="1152">
        <f>'Hrg Sat'!$G$395</f>
        <v>789717</v>
      </c>
      <c r="G706" s="1457">
        <f t="shared" si="83"/>
        <v>90817455</v>
      </c>
      <c r="K706" s="1505"/>
      <c r="L706" s="1505"/>
      <c r="O706" s="1349"/>
    </row>
    <row r="707" spans="1:15" ht="13.5">
      <c r="A707" s="1166"/>
      <c r="B707" s="1169"/>
      <c r="C707" s="1449" t="s">
        <v>4976</v>
      </c>
      <c r="D707" s="1154" t="s">
        <v>682</v>
      </c>
      <c r="E707" s="1155">
        <v>2</v>
      </c>
      <c r="F707" s="1152">
        <f>'Hrg Sat'!$G$394</f>
        <v>525976</v>
      </c>
      <c r="G707" s="1457">
        <f t="shared" si="83"/>
        <v>1051952</v>
      </c>
      <c r="K707" s="1505"/>
      <c r="L707" s="1505"/>
      <c r="O707" s="1349"/>
    </row>
    <row r="708" spans="1:15" ht="13">
      <c r="A708" s="1166"/>
      <c r="B708" s="1169"/>
      <c r="C708" s="1462" t="s">
        <v>5412</v>
      </c>
      <c r="D708" s="1150"/>
      <c r="E708" s="1151"/>
      <c r="F708" s="1152"/>
      <c r="G708" s="1457"/>
      <c r="K708" s="1505"/>
      <c r="L708" s="1505"/>
      <c r="O708" s="1349"/>
    </row>
    <row r="709" spans="1:15" ht="13.5">
      <c r="A709" s="1166"/>
      <c r="B709" s="1169"/>
      <c r="C709" s="1449" t="s">
        <v>4971</v>
      </c>
      <c r="D709" s="1154" t="s">
        <v>682</v>
      </c>
      <c r="E709" s="1155">
        <v>115</v>
      </c>
      <c r="F709" s="1152">
        <f>'Hrg Sat'!$G$409</f>
        <v>520476</v>
      </c>
      <c r="G709" s="1457">
        <f t="shared" ref="G709:G712" si="84">E709*F709</f>
        <v>59854740</v>
      </c>
      <c r="K709" s="1505"/>
      <c r="L709" s="1505"/>
      <c r="O709" s="1349"/>
    </row>
    <row r="710" spans="1:15" ht="13.5">
      <c r="A710" s="1166"/>
      <c r="B710" s="1169"/>
      <c r="C710" s="1449" t="s">
        <v>4972</v>
      </c>
      <c r="D710" s="1154" t="s">
        <v>682</v>
      </c>
      <c r="E710" s="1155">
        <v>34</v>
      </c>
      <c r="F710" s="1152">
        <f>'Hrg Sat'!$G$396</f>
        <v>361845</v>
      </c>
      <c r="G710" s="1457">
        <f t="shared" si="84"/>
        <v>12302730</v>
      </c>
      <c r="K710" s="1505"/>
      <c r="L710" s="1505"/>
      <c r="O710" s="1349"/>
    </row>
    <row r="711" spans="1:15" ht="13.5">
      <c r="A711" s="1166"/>
      <c r="B711" s="1169"/>
      <c r="C711" s="1449" t="s">
        <v>4974</v>
      </c>
      <c r="D711" s="1154" t="s">
        <v>682</v>
      </c>
      <c r="E711" s="1155">
        <v>208</v>
      </c>
      <c r="F711" s="1152">
        <f>'Hrg Sat'!$G$395</f>
        <v>789717</v>
      </c>
      <c r="G711" s="1457">
        <f t="shared" si="84"/>
        <v>164261136</v>
      </c>
      <c r="K711" s="1505"/>
      <c r="L711" s="1505"/>
      <c r="O711" s="1349"/>
    </row>
    <row r="712" spans="1:15" ht="13.5">
      <c r="A712" s="1166"/>
      <c r="B712" s="1169"/>
      <c r="C712" s="1449" t="s">
        <v>4976</v>
      </c>
      <c r="D712" s="1154" t="s">
        <v>682</v>
      </c>
      <c r="E712" s="1155">
        <v>2</v>
      </c>
      <c r="F712" s="1152">
        <f>'Hrg Sat'!$G$394</f>
        <v>525976</v>
      </c>
      <c r="G712" s="1457">
        <f t="shared" si="84"/>
        <v>1051952</v>
      </c>
      <c r="K712" s="1505"/>
      <c r="L712" s="1505"/>
      <c r="O712" s="1349"/>
    </row>
    <row r="713" spans="1:15" ht="13">
      <c r="A713" s="1166"/>
      <c r="B713" s="1169"/>
      <c r="C713" s="1449" t="s">
        <v>4983</v>
      </c>
      <c r="D713" s="1150"/>
      <c r="E713" s="1151"/>
      <c r="F713" s="1152"/>
      <c r="G713" s="1457"/>
      <c r="K713" s="1505"/>
      <c r="L713" s="1505"/>
      <c r="O713" s="1349"/>
    </row>
    <row r="714" spans="1:15" ht="13">
      <c r="A714" s="1166"/>
      <c r="B714" s="1169"/>
      <c r="C714" s="1462" t="s">
        <v>5413</v>
      </c>
      <c r="D714" s="1150"/>
      <c r="E714" s="1151"/>
      <c r="F714" s="1152"/>
      <c r="G714" s="1457"/>
      <c r="K714" s="1505"/>
      <c r="L714" s="1505"/>
      <c r="O714" s="1349"/>
    </row>
    <row r="715" spans="1:15" ht="13.5">
      <c r="A715" s="1166"/>
      <c r="B715" s="1169"/>
      <c r="C715" s="1449" t="s">
        <v>4972</v>
      </c>
      <c r="D715" s="1154" t="s">
        <v>682</v>
      </c>
      <c r="E715" s="1155">
        <v>36</v>
      </c>
      <c r="F715" s="1152">
        <f>'Hrg Sat'!$G$396</f>
        <v>361845</v>
      </c>
      <c r="G715" s="1457">
        <f t="shared" ref="G715:G718" si="85">E715*F715</f>
        <v>13026420</v>
      </c>
      <c r="K715" s="1505"/>
      <c r="L715" s="1505"/>
      <c r="O715" s="1349"/>
    </row>
    <row r="716" spans="1:15" ht="13.5">
      <c r="A716" s="1166"/>
      <c r="B716" s="1169"/>
      <c r="C716" s="1449" t="s">
        <v>4973</v>
      </c>
      <c r="D716" s="1154" t="s">
        <v>682</v>
      </c>
      <c r="E716" s="1155">
        <v>5</v>
      </c>
      <c r="F716" s="1152">
        <f>'Hrg Sat'!$G$397</f>
        <v>416845</v>
      </c>
      <c r="G716" s="1457">
        <f t="shared" si="85"/>
        <v>2084225</v>
      </c>
      <c r="K716" s="1505"/>
      <c r="L716" s="1505"/>
      <c r="O716" s="1349"/>
    </row>
    <row r="717" spans="1:15" ht="13.5">
      <c r="A717" s="1166"/>
      <c r="B717" s="1169"/>
      <c r="C717" s="1449" t="s">
        <v>4974</v>
      </c>
      <c r="D717" s="1154" t="s">
        <v>682</v>
      </c>
      <c r="E717" s="1155">
        <v>111</v>
      </c>
      <c r="F717" s="1152">
        <f>'Hrg Sat'!$G$395</f>
        <v>789717</v>
      </c>
      <c r="G717" s="1457">
        <f t="shared" si="85"/>
        <v>87658587</v>
      </c>
      <c r="K717" s="1505"/>
      <c r="L717" s="1505"/>
      <c r="O717" s="1349"/>
    </row>
    <row r="718" spans="1:15" ht="13.5">
      <c r="A718" s="1166"/>
      <c r="B718" s="1169"/>
      <c r="C718" s="1449" t="s">
        <v>4976</v>
      </c>
      <c r="D718" s="1154" t="s">
        <v>682</v>
      </c>
      <c r="E718" s="1155">
        <v>4</v>
      </c>
      <c r="F718" s="1152">
        <f>'Hrg Sat'!$G$394</f>
        <v>525976</v>
      </c>
      <c r="G718" s="1457">
        <f t="shared" si="85"/>
        <v>2103904</v>
      </c>
      <c r="K718" s="1505"/>
      <c r="L718" s="1505"/>
      <c r="O718" s="1349"/>
    </row>
    <row r="719" spans="1:15" ht="13">
      <c r="A719" s="1166"/>
      <c r="B719" s="1169"/>
      <c r="C719" s="1462" t="s">
        <v>5412</v>
      </c>
      <c r="D719" s="1150"/>
      <c r="E719" s="1151"/>
      <c r="F719" s="1152"/>
      <c r="G719" s="1457"/>
      <c r="K719" s="1505"/>
      <c r="L719" s="1505"/>
      <c r="O719" s="1349"/>
    </row>
    <row r="720" spans="1:15" ht="13.5">
      <c r="A720" s="1166"/>
      <c r="B720" s="1169"/>
      <c r="C720" s="1449" t="s">
        <v>4971</v>
      </c>
      <c r="D720" s="1154" t="s">
        <v>682</v>
      </c>
      <c r="E720" s="1155">
        <v>57</v>
      </c>
      <c r="F720" s="1152">
        <f>'Hrg Sat'!$G$409</f>
        <v>520476</v>
      </c>
      <c r="G720" s="1457">
        <f t="shared" ref="G720:G723" si="86">E720*F720</f>
        <v>29667132</v>
      </c>
      <c r="K720" s="1505"/>
      <c r="L720" s="1505"/>
      <c r="O720" s="1349"/>
    </row>
    <row r="721" spans="1:15" ht="13.5">
      <c r="A721" s="1166"/>
      <c r="B721" s="1169"/>
      <c r="C721" s="1449" t="s">
        <v>4972</v>
      </c>
      <c r="D721" s="1154" t="s">
        <v>682</v>
      </c>
      <c r="E721" s="1155">
        <v>15</v>
      </c>
      <c r="F721" s="1152">
        <f>'Hrg Sat'!$G$396</f>
        <v>361845</v>
      </c>
      <c r="G721" s="1457">
        <f t="shared" si="86"/>
        <v>5427675</v>
      </c>
      <c r="K721" s="1505"/>
      <c r="L721" s="1505"/>
      <c r="O721" s="1349"/>
    </row>
    <row r="722" spans="1:15" ht="13.5">
      <c r="A722" s="1166"/>
      <c r="B722" s="1169"/>
      <c r="C722" s="1449" t="s">
        <v>4976</v>
      </c>
      <c r="D722" s="1154" t="s">
        <v>682</v>
      </c>
      <c r="E722" s="1155">
        <v>2</v>
      </c>
      <c r="F722" s="1152">
        <f>'Hrg Sat'!$G$394</f>
        <v>525976</v>
      </c>
      <c r="G722" s="1457">
        <f t="shared" si="86"/>
        <v>1051952</v>
      </c>
      <c r="K722" s="1505"/>
      <c r="L722" s="1505"/>
      <c r="O722" s="1349"/>
    </row>
    <row r="723" spans="1:15" ht="13.5">
      <c r="A723" s="1166"/>
      <c r="B723" s="1169"/>
      <c r="C723" s="1449" t="s">
        <v>4984</v>
      </c>
      <c r="D723" s="1154" t="s">
        <v>5</v>
      </c>
      <c r="E723" s="1155">
        <v>107</v>
      </c>
      <c r="F723" s="1152">
        <f>'Hrg Sat'!$G$411</f>
        <v>117238</v>
      </c>
      <c r="G723" s="1457">
        <f t="shared" si="86"/>
        <v>12544466</v>
      </c>
      <c r="K723" s="1505"/>
      <c r="L723" s="1505"/>
      <c r="O723" s="1349"/>
    </row>
    <row r="724" spans="1:15" ht="13">
      <c r="A724" s="1166"/>
      <c r="B724" s="1169"/>
      <c r="C724" s="1449" t="s">
        <v>4985</v>
      </c>
      <c r="D724" s="1150"/>
      <c r="E724" s="1151"/>
      <c r="F724" s="1152"/>
      <c r="G724" s="1457"/>
      <c r="K724" s="1505"/>
      <c r="L724" s="1505"/>
      <c r="O724" s="1349"/>
    </row>
    <row r="725" spans="1:15" ht="13">
      <c r="A725" s="1166"/>
      <c r="B725" s="1169"/>
      <c r="C725" s="1462" t="s">
        <v>5413</v>
      </c>
      <c r="D725" s="1150"/>
      <c r="E725" s="1151"/>
      <c r="F725" s="1152"/>
      <c r="G725" s="1457"/>
      <c r="K725" s="1505"/>
      <c r="L725" s="1505"/>
      <c r="O725" s="1349"/>
    </row>
    <row r="726" spans="1:15" ht="13.5">
      <c r="A726" s="1166"/>
      <c r="B726" s="1169"/>
      <c r="C726" s="1449" t="s">
        <v>4972</v>
      </c>
      <c r="D726" s="1154" t="s">
        <v>682</v>
      </c>
      <c r="E726" s="1155">
        <v>216</v>
      </c>
      <c r="F726" s="1152">
        <f>'Hrg Sat'!$G$396</f>
        <v>361845</v>
      </c>
      <c r="G726" s="1457">
        <f t="shared" ref="G726:G728" si="87">E726*F726</f>
        <v>78158520</v>
      </c>
      <c r="K726" s="1505"/>
      <c r="L726" s="1505"/>
      <c r="O726" s="1349"/>
    </row>
    <row r="727" spans="1:15" ht="13.5">
      <c r="A727" s="1166"/>
      <c r="B727" s="1169"/>
      <c r="C727" s="1449" t="s">
        <v>4974</v>
      </c>
      <c r="D727" s="1154" t="s">
        <v>682</v>
      </c>
      <c r="E727" s="1155">
        <v>79</v>
      </c>
      <c r="F727" s="1152">
        <f>'Hrg Sat'!$G$395</f>
        <v>789717</v>
      </c>
      <c r="G727" s="1457">
        <f t="shared" si="87"/>
        <v>62387643</v>
      </c>
      <c r="K727" s="1505"/>
      <c r="L727" s="1505"/>
      <c r="O727" s="1349"/>
    </row>
    <row r="728" spans="1:15" ht="13.5">
      <c r="A728" s="1166"/>
      <c r="B728" s="1169"/>
      <c r="C728" s="1449" t="s">
        <v>4984</v>
      </c>
      <c r="D728" s="1154" t="s">
        <v>5</v>
      </c>
      <c r="E728" s="1155">
        <v>12</v>
      </c>
      <c r="F728" s="1152">
        <f>'Hrg Sat'!$G$411</f>
        <v>117238</v>
      </c>
      <c r="G728" s="1457">
        <f t="shared" si="87"/>
        <v>1406856</v>
      </c>
      <c r="K728" s="1505"/>
      <c r="L728" s="1505"/>
      <c r="O728" s="1349"/>
    </row>
    <row r="729" spans="1:15" ht="13">
      <c r="A729" s="1166"/>
      <c r="B729" s="1169"/>
      <c r="C729" s="1462" t="s">
        <v>5412</v>
      </c>
      <c r="D729" s="1150"/>
      <c r="E729" s="1151"/>
      <c r="F729" s="1152"/>
      <c r="G729" s="1457"/>
      <c r="K729" s="1505"/>
      <c r="L729" s="1505"/>
      <c r="O729" s="1349"/>
    </row>
    <row r="730" spans="1:15" ht="13.5">
      <c r="A730" s="1166"/>
      <c r="B730" s="1169"/>
      <c r="C730" s="1449" t="s">
        <v>4972</v>
      </c>
      <c r="D730" s="1154" t="s">
        <v>682</v>
      </c>
      <c r="E730" s="1155">
        <v>614</v>
      </c>
      <c r="F730" s="1152">
        <f>'Hrg Sat'!$G$396</f>
        <v>361845</v>
      </c>
      <c r="G730" s="1457">
        <f t="shared" ref="G730:G731" si="88">E730*F730</f>
        <v>222172830</v>
      </c>
      <c r="K730" s="1505"/>
      <c r="L730" s="1505"/>
      <c r="O730" s="1349"/>
    </row>
    <row r="731" spans="1:15" ht="13.5">
      <c r="A731" s="1166"/>
      <c r="B731" s="1169"/>
      <c r="C731" s="1449" t="s">
        <v>4973</v>
      </c>
      <c r="D731" s="1154" t="s">
        <v>682</v>
      </c>
      <c r="E731" s="1155">
        <v>52</v>
      </c>
      <c r="F731" s="1152">
        <f>'Hrg Sat'!$G$397</f>
        <v>416845</v>
      </c>
      <c r="G731" s="1457">
        <f t="shared" si="88"/>
        <v>21675940</v>
      </c>
      <c r="K731" s="1505"/>
      <c r="L731" s="1505"/>
      <c r="O731" s="1349"/>
    </row>
    <row r="732" spans="1:15" ht="13">
      <c r="A732" s="1166"/>
      <c r="B732" s="1169"/>
      <c r="C732" s="1462" t="s">
        <v>5414</v>
      </c>
      <c r="D732" s="1150"/>
      <c r="E732" s="1151"/>
      <c r="F732" s="1152"/>
      <c r="G732" s="1457"/>
      <c r="K732" s="1505"/>
      <c r="L732" s="1505"/>
      <c r="O732" s="1349"/>
    </row>
    <row r="733" spans="1:15" ht="13.5">
      <c r="A733" s="1166"/>
      <c r="B733" s="1169"/>
      <c r="C733" s="1449" t="s">
        <v>4972</v>
      </c>
      <c r="D733" s="1154" t="s">
        <v>682</v>
      </c>
      <c r="E733" s="1155">
        <v>503</v>
      </c>
      <c r="F733" s="1152">
        <f>'Hrg Sat'!$G$396</f>
        <v>361845</v>
      </c>
      <c r="G733" s="1457">
        <f t="shared" ref="G733:G737" si="89">E733*F733</f>
        <v>182008035</v>
      </c>
      <c r="K733" s="1505"/>
      <c r="L733" s="1505"/>
      <c r="O733" s="1349"/>
    </row>
    <row r="734" spans="1:15" ht="13.5">
      <c r="A734" s="1166"/>
      <c r="B734" s="1169"/>
      <c r="C734" s="1449" t="s">
        <v>4973</v>
      </c>
      <c r="D734" s="1154" t="s">
        <v>682</v>
      </c>
      <c r="E734" s="1155">
        <v>305</v>
      </c>
      <c r="F734" s="1152">
        <f>'Hrg Sat'!$G$397</f>
        <v>416845</v>
      </c>
      <c r="G734" s="1457">
        <f t="shared" si="89"/>
        <v>127137725</v>
      </c>
      <c r="K734" s="1505"/>
      <c r="L734" s="1505"/>
      <c r="O734" s="1349"/>
    </row>
    <row r="735" spans="1:15" ht="13.5">
      <c r="A735" s="1166"/>
      <c r="B735" s="1169"/>
      <c r="C735" s="1449" t="s">
        <v>4984</v>
      </c>
      <c r="D735" s="1154" t="s">
        <v>5</v>
      </c>
      <c r="E735" s="1155">
        <v>944</v>
      </c>
      <c r="F735" s="1152">
        <f>'Hrg Sat'!$G$411</f>
        <v>117238</v>
      </c>
      <c r="G735" s="1457">
        <f t="shared" si="89"/>
        <v>110672672</v>
      </c>
      <c r="K735" s="1505"/>
      <c r="L735" s="1505"/>
      <c r="O735" s="1349"/>
    </row>
    <row r="736" spans="1:15" ht="13.5">
      <c r="A736" s="1166"/>
      <c r="B736" s="1169"/>
      <c r="C736" s="1449" t="s">
        <v>4987</v>
      </c>
      <c r="D736" s="1154" t="s">
        <v>682</v>
      </c>
      <c r="E736" s="1155">
        <v>241</v>
      </c>
      <c r="F736" s="1152">
        <v>80000</v>
      </c>
      <c r="G736" s="1457">
        <f t="shared" si="89"/>
        <v>19280000</v>
      </c>
      <c r="K736" s="1505"/>
      <c r="L736" s="1505"/>
      <c r="O736" s="1349"/>
    </row>
    <row r="737" spans="1:15" ht="13.5">
      <c r="A737" s="1166"/>
      <c r="B737" s="1169"/>
      <c r="C737" s="1449" t="s">
        <v>4978</v>
      </c>
      <c r="D737" s="1154" t="s">
        <v>682</v>
      </c>
      <c r="E737" s="1155">
        <v>30</v>
      </c>
      <c r="F737" s="1152">
        <f>'Hrg Sat'!$G$413</f>
        <v>320738</v>
      </c>
      <c r="G737" s="1457">
        <f t="shared" si="89"/>
        <v>9622140</v>
      </c>
      <c r="K737" s="1505"/>
      <c r="L737" s="1505"/>
      <c r="O737" s="1349"/>
    </row>
    <row r="738" spans="1:15" ht="13">
      <c r="A738" s="1166"/>
      <c r="B738" s="1169"/>
      <c r="C738" s="1462" t="s">
        <v>5411</v>
      </c>
      <c r="D738" s="1150"/>
      <c r="E738" s="1151"/>
      <c r="F738" s="1152"/>
      <c r="G738" s="1457"/>
      <c r="K738" s="1505"/>
      <c r="L738" s="1505"/>
      <c r="O738" s="1349"/>
    </row>
    <row r="739" spans="1:15" ht="13.5">
      <c r="A739" s="1166"/>
      <c r="B739" s="1169"/>
      <c r="C739" s="1449" t="s">
        <v>4977</v>
      </c>
      <c r="D739" s="1154" t="s">
        <v>682</v>
      </c>
      <c r="E739" s="1155">
        <v>92</v>
      </c>
      <c r="F739" s="1152">
        <f>'Hrg Sat'!$G$412</f>
        <v>425238</v>
      </c>
      <c r="G739" s="1457">
        <f t="shared" ref="G739:G741" si="90">E739*F739</f>
        <v>39121896</v>
      </c>
      <c r="K739" s="1505"/>
      <c r="L739" s="1505"/>
      <c r="O739" s="1349"/>
    </row>
    <row r="740" spans="1:15" ht="13.5">
      <c r="A740" s="1166"/>
      <c r="B740" s="1169"/>
      <c r="C740" s="1449" t="s">
        <v>4988</v>
      </c>
      <c r="D740" s="1154" t="s">
        <v>682</v>
      </c>
      <c r="E740" s="1155">
        <v>20</v>
      </c>
      <c r="F740" s="1152">
        <f>'Hrg Sat'!$G$412*1.5</f>
        <v>637857</v>
      </c>
      <c r="G740" s="1457">
        <f t="shared" si="90"/>
        <v>12757140</v>
      </c>
      <c r="K740" s="1505"/>
      <c r="L740" s="1505"/>
      <c r="O740" s="1349"/>
    </row>
    <row r="741" spans="1:15" ht="13.5">
      <c r="A741" s="1166"/>
      <c r="B741" s="1169"/>
      <c r="C741" s="1449" t="s">
        <v>4978</v>
      </c>
      <c r="D741" s="1154" t="s">
        <v>682</v>
      </c>
      <c r="E741" s="1155">
        <v>42</v>
      </c>
      <c r="F741" s="1152">
        <f>'Hrg Sat'!$G$413</f>
        <v>320738</v>
      </c>
      <c r="G741" s="1457">
        <f t="shared" si="90"/>
        <v>13470996</v>
      </c>
      <c r="K741" s="1505"/>
      <c r="L741" s="1505"/>
      <c r="O741" s="1349"/>
    </row>
    <row r="742" spans="1:15" ht="13">
      <c r="A742" s="1166"/>
      <c r="B742" s="1169"/>
      <c r="C742" s="1449" t="s">
        <v>4989</v>
      </c>
      <c r="D742" s="1150"/>
      <c r="E742" s="1151"/>
      <c r="F742" s="1152"/>
      <c r="G742" s="1457"/>
      <c r="K742" s="1505"/>
      <c r="L742" s="1505"/>
      <c r="O742" s="1349"/>
    </row>
    <row r="743" spans="1:15" ht="13">
      <c r="A743" s="1166"/>
      <c r="B743" s="1169"/>
      <c r="C743" s="1462" t="s">
        <v>5415</v>
      </c>
      <c r="D743" s="1150"/>
      <c r="E743" s="1151"/>
      <c r="F743" s="1152"/>
      <c r="G743" s="1457"/>
      <c r="K743" s="1505"/>
      <c r="L743" s="1505"/>
      <c r="O743" s="1349"/>
    </row>
    <row r="744" spans="1:15" ht="13">
      <c r="A744" s="1166"/>
      <c r="B744" s="1169"/>
      <c r="C744" s="1462" t="s">
        <v>5416</v>
      </c>
      <c r="D744" s="1150"/>
      <c r="E744" s="1151"/>
      <c r="F744" s="1152"/>
      <c r="G744" s="1457"/>
      <c r="K744" s="1505"/>
      <c r="L744" s="1505"/>
      <c r="O744" s="1349"/>
    </row>
    <row r="745" spans="1:15" ht="13.5">
      <c r="A745" s="1166"/>
      <c r="B745" s="1169"/>
      <c r="C745" s="1449" t="s">
        <v>4990</v>
      </c>
      <c r="D745" s="1154" t="s">
        <v>682</v>
      </c>
      <c r="E745" s="1155">
        <v>94</v>
      </c>
      <c r="F745" s="1152">
        <f>'Hit. ME'!$D$225</f>
        <v>1439020</v>
      </c>
      <c r="G745" s="1457">
        <f t="shared" ref="G745:G746" si="91">E745*F745</f>
        <v>135267880</v>
      </c>
      <c r="K745" s="1505"/>
      <c r="L745" s="1505"/>
      <c r="O745" s="1349"/>
    </row>
    <row r="746" spans="1:15" ht="13.5">
      <c r="A746" s="1166"/>
      <c r="B746" s="1169"/>
      <c r="C746" s="1449" t="s">
        <v>4991</v>
      </c>
      <c r="D746" s="1154" t="s">
        <v>186</v>
      </c>
      <c r="E746" s="1155">
        <v>1</v>
      </c>
      <c r="F746" s="1152">
        <f>'Hit. ME'!$D$226</f>
        <v>185680000.00000003</v>
      </c>
      <c r="G746" s="1457">
        <f t="shared" si="91"/>
        <v>185680000.00000003</v>
      </c>
      <c r="K746" s="1505"/>
      <c r="L746" s="1505"/>
      <c r="O746" s="1349"/>
    </row>
    <row r="747" spans="1:15" ht="13">
      <c r="A747" s="1166"/>
      <c r="B747" s="1169"/>
      <c r="C747" s="1462" t="s">
        <v>5417</v>
      </c>
      <c r="D747" s="1150"/>
      <c r="E747" s="1151"/>
      <c r="F747" s="1152"/>
      <c r="G747" s="1457"/>
      <c r="K747" s="1505"/>
      <c r="L747" s="1505"/>
      <c r="O747" s="1349"/>
    </row>
    <row r="748" spans="1:15" ht="13">
      <c r="A748" s="1166"/>
      <c r="B748" s="1169"/>
      <c r="C748" s="1462" t="s">
        <v>5418</v>
      </c>
      <c r="D748" s="1150"/>
      <c r="E748" s="1151"/>
      <c r="F748" s="1152"/>
      <c r="G748" s="1457"/>
      <c r="K748" s="1505"/>
      <c r="L748" s="1505"/>
      <c r="O748" s="1349"/>
    </row>
    <row r="749" spans="1:15" ht="13.5">
      <c r="A749" s="1166"/>
      <c r="B749" s="1169"/>
      <c r="C749" s="1449" t="s">
        <v>4992</v>
      </c>
      <c r="D749" s="1154" t="s">
        <v>682</v>
      </c>
      <c r="E749" s="1155">
        <v>2</v>
      </c>
      <c r="F749" s="1194">
        <v>10000000</v>
      </c>
      <c r="G749" s="1457">
        <f t="shared" ref="G749:G751" si="92">E749*F749</f>
        <v>20000000</v>
      </c>
      <c r="K749" s="1505"/>
      <c r="L749" s="1505"/>
      <c r="O749" s="1349"/>
    </row>
    <row r="750" spans="1:15" ht="13.5">
      <c r="A750" s="1166"/>
      <c r="B750" s="1169"/>
      <c r="C750" s="1449" t="s">
        <v>4993</v>
      </c>
      <c r="D750" s="1154" t="s">
        <v>682</v>
      </c>
      <c r="E750" s="1155">
        <v>1</v>
      </c>
      <c r="F750" s="1152">
        <f>'Hit. ME'!$D$326</f>
        <v>4351875</v>
      </c>
      <c r="G750" s="1457">
        <f t="shared" si="92"/>
        <v>4351875</v>
      </c>
      <c r="K750" s="1505"/>
      <c r="L750" s="1505"/>
      <c r="O750" s="1349"/>
    </row>
    <row r="751" spans="1:15" ht="13.5">
      <c r="A751" s="1166"/>
      <c r="B751" s="1169"/>
      <c r="C751" s="1449" t="s">
        <v>4994</v>
      </c>
      <c r="D751" s="1154" t="s">
        <v>682</v>
      </c>
      <c r="E751" s="1155">
        <v>2</v>
      </c>
      <c r="F751" s="1152">
        <f>'Hit. ME'!$D$233</f>
        <v>41580715</v>
      </c>
      <c r="G751" s="1457">
        <f t="shared" si="92"/>
        <v>83161430</v>
      </c>
      <c r="K751" s="1505"/>
      <c r="L751" s="1505"/>
      <c r="O751" s="1349"/>
    </row>
    <row r="752" spans="1:15" ht="13">
      <c r="A752" s="1166"/>
      <c r="B752" s="1169"/>
      <c r="C752" s="1462" t="s">
        <v>5419</v>
      </c>
      <c r="D752" s="1150"/>
      <c r="E752" s="1151"/>
      <c r="F752" s="1152"/>
      <c r="G752" s="1457"/>
      <c r="K752" s="1505"/>
      <c r="L752" s="1505"/>
      <c r="O752" s="1349"/>
    </row>
    <row r="753" spans="1:15" ht="13.5">
      <c r="A753" s="1166"/>
      <c r="B753" s="1169"/>
      <c r="C753" s="1449" t="s">
        <v>4995</v>
      </c>
      <c r="D753" s="1154" t="s">
        <v>682</v>
      </c>
      <c r="E753" s="1155">
        <v>2</v>
      </c>
      <c r="F753" s="1194">
        <v>15000000</v>
      </c>
      <c r="G753" s="1457">
        <f t="shared" ref="G753:G755" si="93">E753*F753</f>
        <v>30000000</v>
      </c>
      <c r="K753" s="1505"/>
      <c r="L753" s="1505"/>
      <c r="O753" s="1349"/>
    </row>
    <row r="754" spans="1:15" ht="13.5">
      <c r="A754" s="1166"/>
      <c r="B754" s="1169"/>
      <c r="C754" s="1449" t="s">
        <v>4993</v>
      </c>
      <c r="D754" s="1154" t="s">
        <v>682</v>
      </c>
      <c r="E754" s="1155">
        <v>1</v>
      </c>
      <c r="F754" s="1152">
        <f>'Hit. ME'!$D$326</f>
        <v>4351875</v>
      </c>
      <c r="G754" s="1457">
        <f t="shared" si="93"/>
        <v>4351875</v>
      </c>
      <c r="K754" s="1505"/>
      <c r="L754" s="1505"/>
      <c r="O754" s="1349"/>
    </row>
    <row r="755" spans="1:15" ht="13.5">
      <c r="A755" s="1166"/>
      <c r="B755" s="1169"/>
      <c r="C755" s="1449" t="s">
        <v>4994</v>
      </c>
      <c r="D755" s="1154" t="s">
        <v>682</v>
      </c>
      <c r="E755" s="1155">
        <v>2</v>
      </c>
      <c r="F755" s="1152">
        <f>'Hit. ME'!$D$233</f>
        <v>41580715</v>
      </c>
      <c r="G755" s="1457">
        <f t="shared" si="93"/>
        <v>83161430</v>
      </c>
      <c r="K755" s="1505"/>
      <c r="L755" s="1505"/>
      <c r="O755" s="1349"/>
    </row>
    <row r="756" spans="1:15" ht="13">
      <c r="A756" s="1166"/>
      <c r="B756" s="1169"/>
      <c r="C756" s="1462" t="s">
        <v>5420</v>
      </c>
      <c r="D756" s="1150"/>
      <c r="E756" s="1151"/>
      <c r="F756" s="1152"/>
      <c r="G756" s="1457"/>
      <c r="K756" s="1505"/>
      <c r="L756" s="1505"/>
      <c r="O756" s="1349"/>
    </row>
    <row r="757" spans="1:15" ht="13.5">
      <c r="A757" s="1166"/>
      <c r="B757" s="1169"/>
      <c r="C757" s="1449" t="s">
        <v>4992</v>
      </c>
      <c r="D757" s="1154" t="s">
        <v>682</v>
      </c>
      <c r="E757" s="1155">
        <v>2</v>
      </c>
      <c r="F757" s="1152">
        <f>$F$749</f>
        <v>10000000</v>
      </c>
      <c r="G757" s="1457">
        <f t="shared" ref="G757:G759" si="94">E757*F757</f>
        <v>20000000</v>
      </c>
      <c r="K757" s="1505"/>
      <c r="L757" s="1505"/>
      <c r="O757" s="1349"/>
    </row>
    <row r="758" spans="1:15" ht="13.5">
      <c r="A758" s="1166"/>
      <c r="B758" s="1169"/>
      <c r="C758" s="1449" t="s">
        <v>4993</v>
      </c>
      <c r="D758" s="1154" t="s">
        <v>682</v>
      </c>
      <c r="E758" s="1155">
        <v>1</v>
      </c>
      <c r="F758" s="1152">
        <f>'Hit. ME'!$D$326</f>
        <v>4351875</v>
      </c>
      <c r="G758" s="1457">
        <f t="shared" si="94"/>
        <v>4351875</v>
      </c>
      <c r="K758" s="1505"/>
      <c r="L758" s="1505"/>
      <c r="O758" s="1349"/>
    </row>
    <row r="759" spans="1:15" ht="13.5">
      <c r="A759" s="1166"/>
      <c r="B759" s="1169"/>
      <c r="C759" s="1449" t="s">
        <v>4994</v>
      </c>
      <c r="D759" s="1154" t="s">
        <v>682</v>
      </c>
      <c r="E759" s="1155">
        <v>2</v>
      </c>
      <c r="F759" s="1152">
        <f>'Hit. ME'!$D$233</f>
        <v>41580715</v>
      </c>
      <c r="G759" s="1457">
        <f t="shared" si="94"/>
        <v>83161430</v>
      </c>
      <c r="K759" s="1505"/>
      <c r="L759" s="1505"/>
      <c r="O759" s="1349"/>
    </row>
    <row r="760" spans="1:15" ht="13">
      <c r="A760" s="1166"/>
      <c r="B760" s="1169"/>
      <c r="C760" s="1462" t="s">
        <v>5421</v>
      </c>
      <c r="D760" s="1150"/>
      <c r="E760" s="1151"/>
      <c r="F760" s="1152"/>
      <c r="G760" s="1457"/>
      <c r="K760" s="1505"/>
      <c r="L760" s="1505"/>
      <c r="O760" s="1349"/>
    </row>
    <row r="761" spans="1:15" ht="13.5">
      <c r="A761" s="1166"/>
      <c r="B761" s="1169"/>
      <c r="C761" s="1449" t="s">
        <v>4996</v>
      </c>
      <c r="D761" s="1154" t="s">
        <v>682</v>
      </c>
      <c r="E761" s="1155">
        <v>1</v>
      </c>
      <c r="F761" s="1194">
        <f>9325000*1.1</f>
        <v>10257500</v>
      </c>
      <c r="G761" s="1457">
        <f t="shared" ref="G761:G762" si="95">E761*F761</f>
        <v>10257500</v>
      </c>
      <c r="K761" s="1505"/>
      <c r="L761" s="1505"/>
      <c r="O761" s="1349"/>
    </row>
    <row r="762" spans="1:15" ht="13.5">
      <c r="A762" s="1166"/>
      <c r="B762" s="1169"/>
      <c r="C762" s="1449" t="s">
        <v>4993</v>
      </c>
      <c r="D762" s="1154" t="s">
        <v>682</v>
      </c>
      <c r="E762" s="1155">
        <v>1</v>
      </c>
      <c r="F762" s="1152">
        <f>'Hit. ME'!$D$326</f>
        <v>4351875</v>
      </c>
      <c r="G762" s="1457">
        <f t="shared" si="95"/>
        <v>4351875</v>
      </c>
      <c r="K762" s="1505"/>
      <c r="L762" s="1505"/>
      <c r="O762" s="1349"/>
    </row>
    <row r="763" spans="1:15" ht="13">
      <c r="A763" s="1166"/>
      <c r="B763" s="1169"/>
      <c r="C763" s="1462" t="s">
        <v>5422</v>
      </c>
      <c r="D763" s="1150"/>
      <c r="E763" s="1151"/>
      <c r="F763" s="1152"/>
      <c r="G763" s="1457"/>
      <c r="K763" s="1505"/>
      <c r="L763" s="1505"/>
      <c r="O763" s="1349"/>
    </row>
    <row r="764" spans="1:15" ht="13.5">
      <c r="A764" s="1166"/>
      <c r="B764" s="1169"/>
      <c r="C764" s="1449" t="s">
        <v>4997</v>
      </c>
      <c r="D764" s="1154" t="s">
        <v>682</v>
      </c>
      <c r="E764" s="1155">
        <v>1</v>
      </c>
      <c r="F764" s="1194">
        <v>15000000</v>
      </c>
      <c r="G764" s="1457">
        <f t="shared" ref="G764:G765" si="96">E764*F764</f>
        <v>15000000</v>
      </c>
      <c r="K764" s="1505"/>
      <c r="L764" s="1505"/>
      <c r="O764" s="1349"/>
    </row>
    <row r="765" spans="1:15" ht="13.5">
      <c r="A765" s="1166"/>
      <c r="B765" s="1169"/>
      <c r="C765" s="1449" t="s">
        <v>4993</v>
      </c>
      <c r="D765" s="1154" t="s">
        <v>682</v>
      </c>
      <c r="E765" s="1155">
        <v>1</v>
      </c>
      <c r="F765" s="1152">
        <f>'Hit. ME'!$D$326</f>
        <v>4351875</v>
      </c>
      <c r="G765" s="1457">
        <f t="shared" si="96"/>
        <v>4351875</v>
      </c>
      <c r="K765" s="1505"/>
      <c r="L765" s="1505"/>
      <c r="O765" s="1349"/>
    </row>
    <row r="766" spans="1:15" ht="13">
      <c r="A766" s="1166"/>
      <c r="B766" s="1169"/>
      <c r="C766" s="1462" t="s">
        <v>5423</v>
      </c>
      <c r="D766" s="1150"/>
      <c r="E766" s="1151"/>
      <c r="F766" s="1152"/>
      <c r="G766" s="1457"/>
      <c r="K766" s="1505"/>
      <c r="L766" s="1505"/>
      <c r="O766" s="1349"/>
    </row>
    <row r="767" spans="1:15" ht="13.5">
      <c r="A767" s="1166"/>
      <c r="B767" s="1169"/>
      <c r="C767" s="1449" t="s">
        <v>4998</v>
      </c>
      <c r="D767" s="1154" t="s">
        <v>682</v>
      </c>
      <c r="E767" s="1155">
        <v>1</v>
      </c>
      <c r="F767" s="1194">
        <v>7000000</v>
      </c>
      <c r="G767" s="1457">
        <f t="shared" ref="G767:G768" si="97">E767*F767</f>
        <v>7000000</v>
      </c>
      <c r="K767" s="1505"/>
      <c r="L767" s="1505"/>
      <c r="O767" s="1349"/>
    </row>
    <row r="768" spans="1:15" ht="13.5">
      <c r="A768" s="1166"/>
      <c r="B768" s="1169"/>
      <c r="C768" s="1449" t="s">
        <v>4993</v>
      </c>
      <c r="D768" s="1154" t="s">
        <v>682</v>
      </c>
      <c r="E768" s="1155">
        <v>1</v>
      </c>
      <c r="F768" s="1152">
        <f>'Hit. ME'!$D$326</f>
        <v>4351875</v>
      </c>
      <c r="G768" s="1457">
        <f t="shared" si="97"/>
        <v>4351875</v>
      </c>
      <c r="K768" s="1505"/>
      <c r="L768" s="1505"/>
      <c r="O768" s="1349"/>
    </row>
    <row r="769" spans="1:15" ht="13">
      <c r="A769" s="1166"/>
      <c r="B769" s="1169"/>
      <c r="C769" s="1462" t="s">
        <v>5424</v>
      </c>
      <c r="D769" s="1150"/>
      <c r="E769" s="1151"/>
      <c r="F769" s="1152"/>
      <c r="G769" s="1457"/>
      <c r="K769" s="1505"/>
      <c r="L769" s="1505"/>
      <c r="O769" s="1349"/>
    </row>
    <row r="770" spans="1:15" ht="13.5">
      <c r="A770" s="1166"/>
      <c r="B770" s="1169"/>
      <c r="C770" s="1449" t="s">
        <v>4999</v>
      </c>
      <c r="D770" s="1154" t="s">
        <v>682</v>
      </c>
      <c r="E770" s="1155">
        <v>1</v>
      </c>
      <c r="F770" s="1194">
        <v>15000000</v>
      </c>
      <c r="G770" s="1457">
        <f t="shared" ref="G770:G772" si="98">E770*F770</f>
        <v>15000000</v>
      </c>
      <c r="K770" s="1505"/>
      <c r="L770" s="1505"/>
      <c r="O770" s="1349"/>
    </row>
    <row r="771" spans="1:15" ht="13.5">
      <c r="A771" s="1166"/>
      <c r="B771" s="1169"/>
      <c r="C771" s="1449" t="s">
        <v>4993</v>
      </c>
      <c r="D771" s="1154" t="s">
        <v>682</v>
      </c>
      <c r="E771" s="1155">
        <v>1</v>
      </c>
      <c r="F771" s="1152">
        <f>'Hit. ME'!$D$326</f>
        <v>4351875</v>
      </c>
      <c r="G771" s="1457">
        <f t="shared" si="98"/>
        <v>4351875</v>
      </c>
      <c r="K771" s="1505"/>
      <c r="L771" s="1505"/>
      <c r="O771" s="1349"/>
    </row>
    <row r="772" spans="1:15" ht="13.5">
      <c r="A772" s="1166"/>
      <c r="B772" s="1169"/>
      <c r="C772" s="1449" t="s">
        <v>4994</v>
      </c>
      <c r="D772" s="1154" t="s">
        <v>682</v>
      </c>
      <c r="E772" s="1155">
        <v>2</v>
      </c>
      <c r="F772" s="1152">
        <f>'Hit. ME'!$D$233</f>
        <v>41580715</v>
      </c>
      <c r="G772" s="1457">
        <f t="shared" si="98"/>
        <v>83161430</v>
      </c>
      <c r="K772" s="1505"/>
      <c r="L772" s="1505"/>
      <c r="O772" s="1349"/>
    </row>
    <row r="773" spans="1:15" ht="13">
      <c r="A773" s="1166"/>
      <c r="B773" s="1169"/>
      <c r="C773" s="1462" t="s">
        <v>5425</v>
      </c>
      <c r="D773" s="1150"/>
      <c r="E773" s="1151"/>
      <c r="F773" s="1152"/>
      <c r="G773" s="1457"/>
      <c r="K773" s="1505"/>
      <c r="L773" s="1505"/>
      <c r="O773" s="1349"/>
    </row>
    <row r="774" spans="1:15" ht="13.5">
      <c r="A774" s="1166"/>
      <c r="B774" s="1169"/>
      <c r="C774" s="1449" t="s">
        <v>4997</v>
      </c>
      <c r="D774" s="1154" t="s">
        <v>682</v>
      </c>
      <c r="E774" s="1155">
        <v>1</v>
      </c>
      <c r="F774" s="1152">
        <f>$F$764</f>
        <v>15000000</v>
      </c>
      <c r="G774" s="1457">
        <f t="shared" ref="G774:G775" si="99">E774*F774</f>
        <v>15000000</v>
      </c>
      <c r="K774" s="1505"/>
      <c r="L774" s="1505"/>
      <c r="O774" s="1349"/>
    </row>
    <row r="775" spans="1:15" ht="13.5">
      <c r="A775" s="1166"/>
      <c r="B775" s="1169"/>
      <c r="C775" s="1449" t="s">
        <v>4993</v>
      </c>
      <c r="D775" s="1154" t="s">
        <v>682</v>
      </c>
      <c r="E775" s="1155">
        <v>1</v>
      </c>
      <c r="F775" s="1152">
        <f>'Hit. ME'!$D$326</f>
        <v>4351875</v>
      </c>
      <c r="G775" s="1457">
        <f t="shared" si="99"/>
        <v>4351875</v>
      </c>
      <c r="K775" s="1505"/>
      <c r="L775" s="1505"/>
      <c r="O775" s="1349"/>
    </row>
    <row r="776" spans="1:15" ht="13">
      <c r="A776" s="1166"/>
      <c r="B776" s="1169"/>
      <c r="C776" s="1462" t="s">
        <v>5426</v>
      </c>
      <c r="D776" s="1150"/>
      <c r="E776" s="1151"/>
      <c r="F776" s="1152"/>
      <c r="G776" s="1457"/>
      <c r="K776" s="1505"/>
      <c r="L776" s="1505"/>
      <c r="O776" s="1349"/>
    </row>
    <row r="777" spans="1:15" ht="13.5">
      <c r="A777" s="1166"/>
      <c r="B777" s="1169"/>
      <c r="C777" s="1449" t="s">
        <v>5000</v>
      </c>
      <c r="D777" s="1154" t="s">
        <v>682</v>
      </c>
      <c r="E777" s="1155">
        <v>1</v>
      </c>
      <c r="F777" s="1194">
        <v>7000000</v>
      </c>
      <c r="G777" s="1457">
        <f t="shared" ref="G777:G778" si="100">E777*F777</f>
        <v>7000000</v>
      </c>
      <c r="K777" s="1505"/>
      <c r="L777" s="1505"/>
      <c r="O777" s="1349"/>
    </row>
    <row r="778" spans="1:15" ht="13.5">
      <c r="A778" s="1166"/>
      <c r="B778" s="1169"/>
      <c r="C778" s="1449" t="s">
        <v>4993</v>
      </c>
      <c r="D778" s="1154" t="s">
        <v>682</v>
      </c>
      <c r="E778" s="1155">
        <v>1</v>
      </c>
      <c r="F778" s="1152">
        <f>'Hit. ME'!$D$326</f>
        <v>4351875</v>
      </c>
      <c r="G778" s="1457">
        <f t="shared" si="100"/>
        <v>4351875</v>
      </c>
      <c r="K778" s="1505"/>
      <c r="L778" s="1505"/>
      <c r="O778" s="1349"/>
    </row>
    <row r="779" spans="1:15" ht="13">
      <c r="A779" s="1166"/>
      <c r="B779" s="1169"/>
      <c r="C779" s="1462" t="s">
        <v>5427</v>
      </c>
      <c r="D779" s="1150"/>
      <c r="E779" s="1151"/>
      <c r="F779" s="1152"/>
      <c r="G779" s="1457"/>
      <c r="K779" s="1505"/>
      <c r="L779" s="1505"/>
      <c r="O779" s="1349"/>
    </row>
    <row r="780" spans="1:15" ht="13.5">
      <c r="A780" s="1166"/>
      <c r="B780" s="1169"/>
      <c r="C780" s="1449" t="s">
        <v>4998</v>
      </c>
      <c r="D780" s="1154" t="s">
        <v>682</v>
      </c>
      <c r="E780" s="1155">
        <v>1</v>
      </c>
      <c r="F780" s="1152">
        <f>$F$767</f>
        <v>7000000</v>
      </c>
      <c r="G780" s="1457">
        <f t="shared" ref="G780:G781" si="101">E780*F780</f>
        <v>7000000</v>
      </c>
      <c r="K780" s="1505"/>
      <c r="L780" s="1505"/>
      <c r="O780" s="1349"/>
    </row>
    <row r="781" spans="1:15" ht="13.5">
      <c r="A781" s="1166"/>
      <c r="B781" s="1169"/>
      <c r="C781" s="1449" t="s">
        <v>4993</v>
      </c>
      <c r="D781" s="1154" t="s">
        <v>682</v>
      </c>
      <c r="E781" s="1155">
        <v>1</v>
      </c>
      <c r="F781" s="1152">
        <f>'Hit. ME'!$D$326</f>
        <v>4351875</v>
      </c>
      <c r="G781" s="1457">
        <f t="shared" si="101"/>
        <v>4351875</v>
      </c>
      <c r="K781" s="1505"/>
      <c r="L781" s="1505"/>
      <c r="O781" s="1349"/>
    </row>
    <row r="782" spans="1:15" ht="13">
      <c r="A782" s="1166"/>
      <c r="B782" s="1169"/>
      <c r="C782" s="1462" t="s">
        <v>5428</v>
      </c>
      <c r="D782" s="1150"/>
      <c r="E782" s="1151"/>
      <c r="F782" s="1152"/>
      <c r="G782" s="1457"/>
      <c r="K782" s="1505"/>
      <c r="L782" s="1505"/>
      <c r="O782" s="1349"/>
    </row>
    <row r="783" spans="1:15" ht="13.5">
      <c r="A783" s="1166"/>
      <c r="B783" s="1169"/>
      <c r="C783" s="1449" t="s">
        <v>5000</v>
      </c>
      <c r="D783" s="1154" t="s">
        <v>682</v>
      </c>
      <c r="E783" s="1155">
        <v>1</v>
      </c>
      <c r="F783" s="1152">
        <f>$F$777</f>
        <v>7000000</v>
      </c>
      <c r="G783" s="1457">
        <f t="shared" ref="G783:G784" si="102">E783*F783</f>
        <v>7000000</v>
      </c>
      <c r="K783" s="1505"/>
      <c r="L783" s="1505"/>
      <c r="O783" s="1349"/>
    </row>
    <row r="784" spans="1:15" ht="13.5">
      <c r="A784" s="1166"/>
      <c r="B784" s="1169"/>
      <c r="C784" s="1449" t="s">
        <v>4993</v>
      </c>
      <c r="D784" s="1154" t="s">
        <v>682</v>
      </c>
      <c r="E784" s="1155">
        <v>1</v>
      </c>
      <c r="F784" s="1152">
        <f>'Hit. ME'!$D$326</f>
        <v>4351875</v>
      </c>
      <c r="G784" s="1457">
        <f t="shared" si="102"/>
        <v>4351875</v>
      </c>
      <c r="K784" s="1505"/>
      <c r="L784" s="1505"/>
      <c r="O784" s="1349"/>
    </row>
    <row r="785" spans="1:15" ht="13">
      <c r="A785" s="1166"/>
      <c r="B785" s="1169"/>
      <c r="C785" s="1462" t="s">
        <v>5429</v>
      </c>
      <c r="D785" s="1150"/>
      <c r="E785" s="1151"/>
      <c r="F785" s="1152"/>
      <c r="G785" s="1457"/>
      <c r="K785" s="1505"/>
      <c r="L785" s="1505"/>
      <c r="O785" s="1349"/>
    </row>
    <row r="786" spans="1:15" ht="13.5">
      <c r="A786" s="1166"/>
      <c r="B786" s="1169"/>
      <c r="C786" s="1449" t="s">
        <v>5000</v>
      </c>
      <c r="D786" s="1154" t="s">
        <v>682</v>
      </c>
      <c r="E786" s="1155">
        <v>1</v>
      </c>
      <c r="F786" s="1152">
        <f>$F$777</f>
        <v>7000000</v>
      </c>
      <c r="G786" s="1457">
        <f t="shared" ref="G786:G787" si="103">E786*F786</f>
        <v>7000000</v>
      </c>
      <c r="K786" s="1505"/>
      <c r="L786" s="1505"/>
      <c r="O786" s="1349"/>
    </row>
    <row r="787" spans="1:15" ht="13.5">
      <c r="A787" s="1166"/>
      <c r="B787" s="1169"/>
      <c r="C787" s="1449" t="s">
        <v>4993</v>
      </c>
      <c r="D787" s="1154" t="s">
        <v>682</v>
      </c>
      <c r="E787" s="1155">
        <v>1</v>
      </c>
      <c r="F787" s="1152">
        <f>'Hit. ME'!$D$326</f>
        <v>4351875</v>
      </c>
      <c r="G787" s="1457">
        <f t="shared" si="103"/>
        <v>4351875</v>
      </c>
      <c r="K787" s="1505"/>
      <c r="L787" s="1505"/>
      <c r="O787" s="1349"/>
    </row>
    <row r="788" spans="1:15" ht="13">
      <c r="A788" s="1166"/>
      <c r="B788" s="1169"/>
      <c r="C788" s="1462" t="s">
        <v>5430</v>
      </c>
      <c r="D788" s="1150"/>
      <c r="E788" s="1151"/>
      <c r="F788" s="1152"/>
      <c r="G788" s="1457"/>
      <c r="K788" s="1505"/>
      <c r="L788" s="1505"/>
      <c r="O788" s="1349"/>
    </row>
    <row r="789" spans="1:15" ht="26">
      <c r="A789" s="1166"/>
      <c r="B789" s="1169"/>
      <c r="C789" s="1449" t="s">
        <v>5001</v>
      </c>
      <c r="D789" s="1154" t="s">
        <v>4</v>
      </c>
      <c r="E789" s="1155">
        <v>24</v>
      </c>
      <c r="F789" s="1194">
        <v>13500000</v>
      </c>
      <c r="G789" s="1457">
        <f t="shared" ref="G789:G791" si="104">E789*F789</f>
        <v>324000000</v>
      </c>
      <c r="K789" s="1505"/>
      <c r="L789" s="1505"/>
      <c r="O789" s="1349"/>
    </row>
    <row r="790" spans="1:15" ht="13.5">
      <c r="A790" s="1166"/>
      <c r="B790" s="1169"/>
      <c r="C790" s="1449" t="s">
        <v>5002</v>
      </c>
      <c r="D790" s="1154" t="s">
        <v>4</v>
      </c>
      <c r="E790" s="1155">
        <v>24</v>
      </c>
      <c r="F790" s="1152">
        <f>'Hit. ME'!$D$287</f>
        <v>3481500.0000000005</v>
      </c>
      <c r="G790" s="1457">
        <f t="shared" si="104"/>
        <v>83556000.000000015</v>
      </c>
      <c r="K790" s="1505"/>
      <c r="L790" s="1505"/>
      <c r="O790" s="1349"/>
    </row>
    <row r="791" spans="1:15" ht="13.5">
      <c r="A791" s="1166"/>
      <c r="B791" s="1169"/>
      <c r="C791" s="1449" t="s">
        <v>5003</v>
      </c>
      <c r="D791" s="1154" t="s">
        <v>186</v>
      </c>
      <c r="E791" s="1155">
        <v>1</v>
      </c>
      <c r="F791" s="1152">
        <v>4500000</v>
      </c>
      <c r="G791" s="1457">
        <f t="shared" si="104"/>
        <v>4500000</v>
      </c>
      <c r="K791" s="1505"/>
      <c r="L791" s="1505"/>
      <c r="O791" s="1349"/>
    </row>
    <row r="792" spans="1:15" ht="13">
      <c r="A792" s="1166"/>
      <c r="B792" s="1169"/>
      <c r="C792" s="1462" t="s">
        <v>5431</v>
      </c>
      <c r="D792" s="1150"/>
      <c r="E792" s="1151"/>
      <c r="F792" s="1152"/>
      <c r="G792" s="1457"/>
      <c r="K792" s="1505"/>
      <c r="L792" s="1505"/>
      <c r="O792" s="1349"/>
    </row>
    <row r="793" spans="1:15" ht="18" customHeight="1">
      <c r="A793" s="1166"/>
      <c r="B793" s="1169"/>
      <c r="C793" s="1449" t="s">
        <v>5004</v>
      </c>
      <c r="D793" s="1154" t="s">
        <v>4</v>
      </c>
      <c r="E793" s="1155">
        <v>1</v>
      </c>
      <c r="F793" s="1194">
        <v>35500000</v>
      </c>
      <c r="G793" s="1457">
        <f t="shared" ref="G793:G794" si="105">E793*F793</f>
        <v>35500000</v>
      </c>
      <c r="K793" s="1505"/>
      <c r="L793" s="1505"/>
      <c r="O793" s="1349"/>
    </row>
    <row r="794" spans="1:15" ht="13.5">
      <c r="A794" s="1166"/>
      <c r="B794" s="1169"/>
      <c r="C794" s="1449" t="s">
        <v>5005</v>
      </c>
      <c r="D794" s="1154" t="s">
        <v>4</v>
      </c>
      <c r="E794" s="1155">
        <v>1</v>
      </c>
      <c r="F794" s="1152">
        <f>'Hit. ME'!$D$288</f>
        <v>5802500.0000000009</v>
      </c>
      <c r="G794" s="1457">
        <f t="shared" si="105"/>
        <v>5802500.0000000009</v>
      </c>
      <c r="K794" s="1505"/>
      <c r="L794" s="1505"/>
      <c r="O794" s="1349"/>
    </row>
    <row r="795" spans="1:15" ht="13">
      <c r="A795" s="1166"/>
      <c r="B795" s="1169"/>
      <c r="C795" s="1462" t="s">
        <v>5432</v>
      </c>
      <c r="D795" s="1150"/>
      <c r="E795" s="1151"/>
      <c r="F795" s="1152"/>
      <c r="G795" s="1457"/>
      <c r="K795" s="1505"/>
      <c r="L795" s="1505"/>
      <c r="O795" s="1349"/>
    </row>
    <row r="796" spans="1:15" ht="13.5">
      <c r="A796" s="1166"/>
      <c r="B796" s="1169"/>
      <c r="C796" s="1449" t="s">
        <v>5006</v>
      </c>
      <c r="D796" s="1154" t="s">
        <v>1077</v>
      </c>
      <c r="E796" s="1155">
        <v>1</v>
      </c>
      <c r="F796" s="1152">
        <f>'Hit. ME'!$D$334</f>
        <v>1740750.0000000002</v>
      </c>
      <c r="G796" s="1457">
        <f>E796*F796</f>
        <v>1740750.0000000002</v>
      </c>
      <c r="K796" s="1505"/>
      <c r="L796" s="1505"/>
      <c r="O796" s="1349"/>
    </row>
    <row r="797" spans="1:15" ht="13">
      <c r="A797" s="1166"/>
      <c r="B797" s="1169"/>
      <c r="C797" s="1462" t="s">
        <v>5433</v>
      </c>
      <c r="D797" s="1150"/>
      <c r="E797" s="1151"/>
      <c r="F797" s="1152"/>
      <c r="G797" s="1457"/>
      <c r="K797" s="1505"/>
      <c r="L797" s="1505"/>
      <c r="O797" s="1349"/>
    </row>
    <row r="798" spans="1:15" ht="13">
      <c r="A798" s="1166"/>
      <c r="B798" s="1169"/>
      <c r="C798" s="1449" t="s">
        <v>5007</v>
      </c>
      <c r="D798" s="1150"/>
      <c r="E798" s="1151"/>
      <c r="F798" s="1152"/>
      <c r="G798" s="1457"/>
      <c r="K798" s="1505"/>
      <c r="L798" s="1505"/>
      <c r="O798" s="1349"/>
    </row>
    <row r="799" spans="1:15" ht="13.5">
      <c r="A799" s="1166"/>
      <c r="B799" s="1169"/>
      <c r="C799" s="1449" t="s">
        <v>5008</v>
      </c>
      <c r="D799" s="1154" t="s">
        <v>682</v>
      </c>
      <c r="E799" s="1155">
        <v>10</v>
      </c>
      <c r="F799" s="1152">
        <f>'Hit. ME'!$D$214</f>
        <v>33654500</v>
      </c>
      <c r="G799" s="1457">
        <f t="shared" ref="G799:G800" si="106">E799*F799</f>
        <v>336545000</v>
      </c>
      <c r="K799" s="1505"/>
      <c r="L799" s="1505"/>
      <c r="O799" s="1349"/>
    </row>
    <row r="800" spans="1:15" ht="13.5">
      <c r="A800" s="1166"/>
      <c r="B800" s="1169"/>
      <c r="C800" s="1449" t="s">
        <v>5009</v>
      </c>
      <c r="D800" s="1154" t="s">
        <v>2123</v>
      </c>
      <c r="E800" s="1155">
        <v>10</v>
      </c>
      <c r="F800" s="1152">
        <f>'Hit. ME'!$D$215</f>
        <v>638275</v>
      </c>
      <c r="G800" s="1457">
        <f t="shared" si="106"/>
        <v>6382750</v>
      </c>
      <c r="K800" s="1505"/>
      <c r="L800" s="1505"/>
      <c r="O800" s="1349"/>
    </row>
    <row r="801" spans="1:15" ht="13">
      <c r="A801" s="1166"/>
      <c r="B801" s="1169"/>
      <c r="C801" s="1449" t="s">
        <v>5010</v>
      </c>
      <c r="D801" s="1150"/>
      <c r="E801" s="1151"/>
      <c r="F801" s="1152"/>
      <c r="G801" s="1457"/>
      <c r="K801" s="1505"/>
      <c r="L801" s="1505"/>
      <c r="O801" s="1349"/>
    </row>
    <row r="802" spans="1:15" ht="26">
      <c r="A802" s="1166"/>
      <c r="B802" s="1169"/>
      <c r="C802" s="1449" t="s">
        <v>5011</v>
      </c>
      <c r="D802" s="1154" t="s">
        <v>1077</v>
      </c>
      <c r="E802" s="1155">
        <v>18</v>
      </c>
      <c r="F802" s="1152">
        <f>'Hrg Sat'!$G$542</f>
        <v>1057650</v>
      </c>
      <c r="G802" s="1457">
        <f t="shared" ref="G802:G804" si="107">E802*F802</f>
        <v>19037700</v>
      </c>
      <c r="K802" s="1505"/>
      <c r="L802" s="1505"/>
      <c r="O802" s="1349"/>
    </row>
    <row r="803" spans="1:15" ht="13.5">
      <c r="A803" s="1166"/>
      <c r="B803" s="1169"/>
      <c r="C803" s="1449" t="s">
        <v>5012</v>
      </c>
      <c r="D803" s="1154" t="s">
        <v>682</v>
      </c>
      <c r="E803" s="1155">
        <v>14</v>
      </c>
      <c r="F803" s="1152">
        <f>'Hit. ME'!$D$297</f>
        <v>3481500.0000000005</v>
      </c>
      <c r="G803" s="1457">
        <f t="shared" si="107"/>
        <v>48741000.000000007</v>
      </c>
      <c r="K803" s="1505"/>
      <c r="L803" s="1505"/>
      <c r="O803" s="1349"/>
    </row>
    <row r="804" spans="1:15" ht="26">
      <c r="A804" s="1166"/>
      <c r="B804" s="1169"/>
      <c r="C804" s="1449" t="s">
        <v>5013</v>
      </c>
      <c r="D804" s="1154" t="s">
        <v>682</v>
      </c>
      <c r="E804" s="1155">
        <v>4</v>
      </c>
      <c r="F804" s="1152">
        <f>'Hit. ME'!$D$298</f>
        <v>5222250</v>
      </c>
      <c r="G804" s="1457">
        <f t="shared" si="107"/>
        <v>20889000</v>
      </c>
      <c r="K804" s="1505"/>
      <c r="L804" s="1505"/>
      <c r="O804" s="1349"/>
    </row>
    <row r="805" spans="1:15" ht="13">
      <c r="A805" s="1166"/>
      <c r="B805" s="1169"/>
      <c r="C805" s="1462" t="s">
        <v>5434</v>
      </c>
      <c r="D805" s="1150"/>
      <c r="E805" s="1151"/>
      <c r="F805" s="1152"/>
      <c r="G805" s="1457"/>
      <c r="K805" s="1505"/>
      <c r="L805" s="1505"/>
      <c r="O805" s="1349"/>
    </row>
    <row r="806" spans="1:15" ht="26">
      <c r="A806" s="1166"/>
      <c r="B806" s="1169"/>
      <c r="C806" s="1449" t="s">
        <v>5014</v>
      </c>
      <c r="D806" s="1154" t="s">
        <v>682</v>
      </c>
      <c r="E806" s="1155">
        <v>1</v>
      </c>
      <c r="F806" s="1152">
        <f>'Hrg Sat'!$G$513</f>
        <v>15379622</v>
      </c>
      <c r="G806" s="1457">
        <f t="shared" ref="G806:G812" si="108">E806*F806</f>
        <v>15379622</v>
      </c>
      <c r="K806" s="1505"/>
      <c r="L806" s="1505"/>
      <c r="O806" s="1349"/>
    </row>
    <row r="807" spans="1:15" ht="13.5">
      <c r="A807" s="1166"/>
      <c r="B807" s="1169"/>
      <c r="C807" s="1449" t="s">
        <v>5015</v>
      </c>
      <c r="D807" s="1154" t="s">
        <v>4233</v>
      </c>
      <c r="E807" s="1155">
        <v>1</v>
      </c>
      <c r="F807" s="1152">
        <f>'Hrg Sat'!$G$509</f>
        <v>660082</v>
      </c>
      <c r="G807" s="1457">
        <f t="shared" si="108"/>
        <v>660082</v>
      </c>
      <c r="K807" s="1505"/>
      <c r="L807" s="1505"/>
      <c r="O807" s="1349"/>
    </row>
    <row r="808" spans="1:15" ht="13.5">
      <c r="A808" s="1166"/>
      <c r="B808" s="1169"/>
      <c r="C808" s="1449" t="s">
        <v>5016</v>
      </c>
      <c r="D808" s="1154" t="s">
        <v>682</v>
      </c>
      <c r="E808" s="1155">
        <v>2</v>
      </c>
      <c r="F808" s="1152">
        <f>'Hit. ME'!$D$246</f>
        <v>6382750.0000000009</v>
      </c>
      <c r="G808" s="1457">
        <f t="shared" si="108"/>
        <v>12765500.000000002</v>
      </c>
      <c r="K808" s="1505"/>
      <c r="L808" s="1505"/>
      <c r="O808" s="1349"/>
    </row>
    <row r="809" spans="1:15" ht="13.5">
      <c r="A809" s="1166"/>
      <c r="B809" s="1169"/>
      <c r="C809" s="1449" t="s">
        <v>5017</v>
      </c>
      <c r="D809" s="1154" t="s">
        <v>682</v>
      </c>
      <c r="E809" s="1155">
        <v>1</v>
      </c>
      <c r="F809" s="1152">
        <f>'Hit. ME'!$D$211</f>
        <v>3597550.0000000005</v>
      </c>
      <c r="G809" s="1457">
        <f t="shared" si="108"/>
        <v>3597550.0000000005</v>
      </c>
      <c r="K809" s="1505"/>
      <c r="L809" s="1505"/>
      <c r="O809" s="1349"/>
    </row>
    <row r="810" spans="1:15" ht="13.5">
      <c r="A810" s="1166"/>
      <c r="B810" s="1169"/>
      <c r="C810" s="1449" t="s">
        <v>5018</v>
      </c>
      <c r="D810" s="1154" t="s">
        <v>682</v>
      </c>
      <c r="E810" s="1155">
        <v>1</v>
      </c>
      <c r="F810" s="1152">
        <f>'Hit. ME'!$D$236</f>
        <v>5123607.5</v>
      </c>
      <c r="G810" s="1457">
        <f t="shared" si="108"/>
        <v>5123607.5</v>
      </c>
      <c r="K810" s="1505"/>
      <c r="L810" s="1505"/>
      <c r="O810" s="1349"/>
    </row>
    <row r="811" spans="1:15" ht="13.5">
      <c r="A811" s="1166"/>
      <c r="B811" s="1169"/>
      <c r="C811" s="1449" t="s">
        <v>5019</v>
      </c>
      <c r="D811" s="1154" t="s">
        <v>682</v>
      </c>
      <c r="E811" s="1155">
        <v>2</v>
      </c>
      <c r="F811" s="1152">
        <f>'Hit. ME'!$D$253</f>
        <v>3481500.0000000005</v>
      </c>
      <c r="G811" s="1457">
        <f t="shared" si="108"/>
        <v>6963000.0000000009</v>
      </c>
      <c r="K811" s="1505"/>
      <c r="L811" s="1505"/>
      <c r="O811" s="1349"/>
    </row>
    <row r="812" spans="1:15" ht="13.5">
      <c r="A812" s="1166"/>
      <c r="B812" s="1169"/>
      <c r="C812" s="1449" t="s">
        <v>5020</v>
      </c>
      <c r="D812" s="1154" t="s">
        <v>186</v>
      </c>
      <c r="E812" s="1155">
        <v>1</v>
      </c>
      <c r="F812" s="1152">
        <f>'Hit. ME'!$D$326</f>
        <v>4351875</v>
      </c>
      <c r="G812" s="1457">
        <f t="shared" si="108"/>
        <v>4351875</v>
      </c>
      <c r="K812" s="1505"/>
      <c r="L812" s="1505"/>
      <c r="O812" s="1349"/>
    </row>
    <row r="813" spans="1:15" ht="13">
      <c r="A813" s="1166"/>
      <c r="B813" s="1169"/>
      <c r="C813" s="1462" t="s">
        <v>5435</v>
      </c>
      <c r="D813" s="1150"/>
      <c r="E813" s="1151"/>
      <c r="F813" s="1152"/>
      <c r="G813" s="1457"/>
      <c r="K813" s="1505"/>
      <c r="L813" s="1505"/>
      <c r="O813" s="1349"/>
    </row>
    <row r="814" spans="1:15" ht="13.5">
      <c r="A814" s="1166"/>
      <c r="B814" s="1169"/>
      <c r="C814" s="1449" t="s">
        <v>5021</v>
      </c>
      <c r="D814" s="1154" t="s">
        <v>4</v>
      </c>
      <c r="E814" s="1155">
        <v>1</v>
      </c>
      <c r="F814" s="1152">
        <f>'Hrg Sat'!$G$541</f>
        <v>27601970</v>
      </c>
      <c r="G814" s="1457">
        <f t="shared" ref="G814:G818" si="109">E814*F814</f>
        <v>27601970</v>
      </c>
      <c r="K814" s="1505"/>
      <c r="L814" s="1505"/>
      <c r="O814" s="1349"/>
    </row>
    <row r="815" spans="1:15" ht="13.5">
      <c r="A815" s="1166"/>
      <c r="B815" s="1169"/>
      <c r="C815" s="1449" t="s">
        <v>5022</v>
      </c>
      <c r="D815" s="1154" t="s">
        <v>4233</v>
      </c>
      <c r="E815" s="1155">
        <v>1</v>
      </c>
      <c r="F815" s="1152">
        <f>'Hit. ME'!$D$339</f>
        <v>742720.00000000012</v>
      </c>
      <c r="G815" s="1457">
        <f t="shared" si="109"/>
        <v>742720.00000000012</v>
      </c>
      <c r="K815" s="1505"/>
      <c r="L815" s="1505"/>
      <c r="O815" s="1349"/>
    </row>
    <row r="816" spans="1:15" ht="13.5">
      <c r="A816" s="1166"/>
      <c r="B816" s="1169"/>
      <c r="C816" s="1449" t="s">
        <v>5023</v>
      </c>
      <c r="D816" s="1154" t="s">
        <v>4</v>
      </c>
      <c r="E816" s="1155">
        <v>1</v>
      </c>
      <c r="F816" s="1152">
        <f>'Hit. ME'!$D$327</f>
        <v>4642000</v>
      </c>
      <c r="G816" s="1457">
        <f t="shared" si="109"/>
        <v>4642000</v>
      </c>
      <c r="K816" s="1505"/>
      <c r="L816" s="1505"/>
      <c r="O816" s="1349"/>
    </row>
    <row r="817" spans="1:15" ht="19.5" customHeight="1">
      <c r="A817" s="1166"/>
      <c r="B817" s="1169"/>
      <c r="C817" s="1449" t="s">
        <v>5024</v>
      </c>
      <c r="D817" s="1154" t="s">
        <v>5</v>
      </c>
      <c r="E817" s="1155">
        <v>182</v>
      </c>
      <c r="F817" s="1152">
        <f>'Hrg Sat'!$G$547</f>
        <v>64322</v>
      </c>
      <c r="G817" s="1457">
        <f t="shared" si="109"/>
        <v>11706604</v>
      </c>
      <c r="K817" s="1505"/>
      <c r="L817" s="1505"/>
      <c r="O817" s="1349"/>
    </row>
    <row r="818" spans="1:15" ht="13.5">
      <c r="A818" s="1166"/>
      <c r="B818" s="1169"/>
      <c r="C818" s="1449" t="s">
        <v>5025</v>
      </c>
      <c r="D818" s="1154" t="s">
        <v>4</v>
      </c>
      <c r="E818" s="1155">
        <v>1</v>
      </c>
      <c r="F818" s="1152">
        <f>SUM(F814:F816)*0.125</f>
        <v>4123336.25</v>
      </c>
      <c r="G818" s="1457">
        <f t="shared" si="109"/>
        <v>4123336.25</v>
      </c>
      <c r="K818" s="1505"/>
      <c r="L818" s="1505"/>
      <c r="O818" s="1349"/>
    </row>
    <row r="819" spans="1:15" ht="13">
      <c r="A819" s="1166"/>
      <c r="B819" s="1169"/>
      <c r="C819" s="1462" t="s">
        <v>5436</v>
      </c>
      <c r="D819" s="1150"/>
      <c r="E819" s="1151"/>
      <c r="F819" s="1152"/>
      <c r="G819" s="1457"/>
      <c r="K819" s="1505"/>
      <c r="L819" s="1505"/>
      <c r="O819" s="1349"/>
    </row>
    <row r="820" spans="1:15" ht="13.5">
      <c r="A820" s="1166"/>
      <c r="B820" s="1169"/>
      <c r="C820" s="1449" t="s">
        <v>5026</v>
      </c>
      <c r="D820" s="1154" t="s">
        <v>4</v>
      </c>
      <c r="E820" s="1155">
        <v>2</v>
      </c>
      <c r="F820" s="1194">
        <f>358000000*1.05</f>
        <v>375900000</v>
      </c>
      <c r="G820" s="1457">
        <f t="shared" ref="G820:G823" si="110">E820*F820</f>
        <v>751800000</v>
      </c>
      <c r="K820" s="1505"/>
      <c r="L820" s="1505"/>
      <c r="O820" s="1349"/>
    </row>
    <row r="821" spans="1:15" ht="13.5">
      <c r="A821" s="1166"/>
      <c r="B821" s="1169"/>
      <c r="C821" s="1449" t="s">
        <v>5027</v>
      </c>
      <c r="D821" s="1154" t="s">
        <v>4</v>
      </c>
      <c r="E821" s="1155">
        <v>2</v>
      </c>
      <c r="F821" s="1195">
        <v>1750000000</v>
      </c>
      <c r="G821" s="1457">
        <f t="shared" si="110"/>
        <v>3500000000</v>
      </c>
      <c r="K821" s="1505"/>
      <c r="L821" s="1505"/>
      <c r="O821" s="1349"/>
    </row>
    <row r="822" spans="1:15" ht="13.5">
      <c r="A822" s="1166"/>
      <c r="B822" s="1169"/>
      <c r="C822" s="1449" t="s">
        <v>5028</v>
      </c>
      <c r="D822" s="1154" t="s">
        <v>4</v>
      </c>
      <c r="E822" s="1155">
        <v>1</v>
      </c>
      <c r="F822" s="1152">
        <f>SUM(G820:G821)*0.19</f>
        <v>807842000</v>
      </c>
      <c r="G822" s="1457">
        <f t="shared" si="110"/>
        <v>807842000</v>
      </c>
      <c r="K822" s="1505"/>
      <c r="L822" s="1505"/>
      <c r="O822" s="1349"/>
    </row>
    <row r="823" spans="1:15" ht="13.5">
      <c r="A823" s="1166"/>
      <c r="B823" s="1169"/>
      <c r="C823" s="1449" t="s">
        <v>5029</v>
      </c>
      <c r="D823" s="1154" t="s">
        <v>4</v>
      </c>
      <c r="E823" s="1155">
        <v>1</v>
      </c>
      <c r="F823" s="1194">
        <v>950000000</v>
      </c>
      <c r="G823" s="1457">
        <f t="shared" si="110"/>
        <v>950000000</v>
      </c>
      <c r="K823" s="1505"/>
      <c r="L823" s="1505"/>
      <c r="O823" s="1349"/>
    </row>
    <row r="824" spans="1:15" ht="13">
      <c r="A824" s="1166"/>
      <c r="B824" s="1169"/>
      <c r="C824" s="1462" t="s">
        <v>5437</v>
      </c>
      <c r="D824" s="1150"/>
      <c r="E824" s="1151"/>
      <c r="F824" s="1152"/>
      <c r="G824" s="1457"/>
      <c r="K824" s="1505"/>
      <c r="L824" s="1505"/>
      <c r="O824" s="1349"/>
    </row>
    <row r="825" spans="1:15" ht="26">
      <c r="A825" s="1166"/>
      <c r="B825" s="1169"/>
      <c r="C825" s="1449" t="s">
        <v>5011</v>
      </c>
      <c r="D825" s="1154" t="s">
        <v>1077</v>
      </c>
      <c r="E825" s="1155">
        <v>18</v>
      </c>
      <c r="F825" s="1152">
        <f>'Hrg Sat'!$G$542</f>
        <v>1057650</v>
      </c>
      <c r="G825" s="1457">
        <f t="shared" ref="G825:G827" si="111">E825*F825</f>
        <v>19037700</v>
      </c>
      <c r="K825" s="1505"/>
      <c r="L825" s="1505"/>
      <c r="O825" s="1349"/>
    </row>
    <row r="826" spans="1:15" ht="13.5">
      <c r="A826" s="1166"/>
      <c r="B826" s="1169"/>
      <c r="C826" s="1449" t="s">
        <v>5012</v>
      </c>
      <c r="D826" s="1154" t="s">
        <v>682</v>
      </c>
      <c r="E826" s="1155">
        <v>14</v>
      </c>
      <c r="F826" s="1152">
        <f>'Hit. ME'!$D$297</f>
        <v>3481500.0000000005</v>
      </c>
      <c r="G826" s="1457">
        <f t="shared" si="111"/>
        <v>48741000.000000007</v>
      </c>
      <c r="K826" s="1505"/>
      <c r="L826" s="1505"/>
      <c r="O826" s="1349"/>
    </row>
    <row r="827" spans="1:15" ht="26">
      <c r="A827" s="1166"/>
      <c r="B827" s="1169"/>
      <c r="C827" s="1449" t="s">
        <v>5013</v>
      </c>
      <c r="D827" s="1154" t="s">
        <v>682</v>
      </c>
      <c r="E827" s="1155">
        <v>4</v>
      </c>
      <c r="F827" s="1152">
        <f>'Hit. ME'!$D$298</f>
        <v>5222250</v>
      </c>
      <c r="G827" s="1457">
        <f t="shared" si="111"/>
        <v>20889000</v>
      </c>
      <c r="K827" s="1505"/>
      <c r="L827" s="1505"/>
      <c r="O827" s="1349"/>
    </row>
    <row r="828" spans="1:15" ht="13">
      <c r="A828" s="1166"/>
      <c r="B828" s="1169"/>
      <c r="C828" s="1462" t="s">
        <v>5434</v>
      </c>
      <c r="D828" s="1150"/>
      <c r="E828" s="1151"/>
      <c r="F828" s="1152"/>
      <c r="G828" s="1457"/>
      <c r="K828" s="1505"/>
      <c r="L828" s="1505"/>
      <c r="O828" s="1349"/>
    </row>
    <row r="829" spans="1:15" ht="26">
      <c r="A829" s="1166"/>
      <c r="B829" s="1169"/>
      <c r="C829" s="1449" t="s">
        <v>5014</v>
      </c>
      <c r="D829" s="1154" t="s">
        <v>682</v>
      </c>
      <c r="E829" s="1155">
        <v>1</v>
      </c>
      <c r="F829" s="1152">
        <f>'Hit. ME'!$D$211</f>
        <v>3597550.0000000005</v>
      </c>
      <c r="G829" s="1457">
        <f t="shared" ref="G829:G835" si="112">E829*F829</f>
        <v>3597550.0000000005</v>
      </c>
      <c r="K829" s="1505"/>
      <c r="L829" s="1505"/>
      <c r="O829" s="1349"/>
    </row>
    <row r="830" spans="1:15" ht="13.5">
      <c r="A830" s="1166"/>
      <c r="B830" s="1169"/>
      <c r="C830" s="1449" t="s">
        <v>5015</v>
      </c>
      <c r="D830" s="1154" t="s">
        <v>4233</v>
      </c>
      <c r="E830" s="1155">
        <v>1</v>
      </c>
      <c r="F830" s="1152">
        <f>'Hrg Sat'!$G$509</f>
        <v>660082</v>
      </c>
      <c r="G830" s="1457">
        <f t="shared" si="112"/>
        <v>660082</v>
      </c>
      <c r="K830" s="1505"/>
      <c r="L830" s="1505"/>
      <c r="O830" s="1349"/>
    </row>
    <row r="831" spans="1:15" ht="13.5">
      <c r="A831" s="1166"/>
      <c r="B831" s="1169"/>
      <c r="C831" s="1449" t="s">
        <v>5016</v>
      </c>
      <c r="D831" s="1154" t="s">
        <v>682</v>
      </c>
      <c r="E831" s="1155">
        <v>2</v>
      </c>
      <c r="F831" s="1152">
        <f>'Hit. ME'!$D$246</f>
        <v>6382750.0000000009</v>
      </c>
      <c r="G831" s="1457">
        <f t="shared" si="112"/>
        <v>12765500.000000002</v>
      </c>
      <c r="K831" s="1505"/>
      <c r="L831" s="1505"/>
      <c r="O831" s="1349"/>
    </row>
    <row r="832" spans="1:15" ht="13.5">
      <c r="A832" s="1166"/>
      <c r="B832" s="1169"/>
      <c r="C832" s="1449" t="s">
        <v>5017</v>
      </c>
      <c r="D832" s="1154" t="s">
        <v>682</v>
      </c>
      <c r="E832" s="1155">
        <v>1</v>
      </c>
      <c r="F832" s="1152">
        <f>'Hit. ME'!$D$211</f>
        <v>3597550.0000000005</v>
      </c>
      <c r="G832" s="1457">
        <f t="shared" si="112"/>
        <v>3597550.0000000005</v>
      </c>
      <c r="K832" s="1505"/>
      <c r="L832" s="1505"/>
      <c r="O832" s="1349"/>
    </row>
    <row r="833" spans="1:15" ht="13.5">
      <c r="A833" s="1166"/>
      <c r="B833" s="1169"/>
      <c r="C833" s="1449" t="s">
        <v>5018</v>
      </c>
      <c r="D833" s="1154" t="s">
        <v>682</v>
      </c>
      <c r="E833" s="1155">
        <v>1</v>
      </c>
      <c r="F833" s="1152">
        <f>'Hit. ME'!$D$236</f>
        <v>5123607.5</v>
      </c>
      <c r="G833" s="1457">
        <f t="shared" si="112"/>
        <v>5123607.5</v>
      </c>
      <c r="K833" s="1505"/>
      <c r="L833" s="1505"/>
      <c r="O833" s="1349"/>
    </row>
    <row r="834" spans="1:15" ht="13.5">
      <c r="A834" s="1166"/>
      <c r="B834" s="1169"/>
      <c r="C834" s="1449" t="s">
        <v>5019</v>
      </c>
      <c r="D834" s="1154" t="s">
        <v>682</v>
      </c>
      <c r="E834" s="1155">
        <v>2</v>
      </c>
      <c r="F834" s="1152">
        <f>'Hit. ME'!$D$253</f>
        <v>3481500.0000000005</v>
      </c>
      <c r="G834" s="1457">
        <f t="shared" si="112"/>
        <v>6963000.0000000009</v>
      </c>
      <c r="K834" s="1505"/>
      <c r="L834" s="1505"/>
      <c r="O834" s="1349"/>
    </row>
    <row r="835" spans="1:15" ht="13.5">
      <c r="A835" s="1166"/>
      <c r="B835" s="1169"/>
      <c r="C835" s="1449" t="s">
        <v>5030</v>
      </c>
      <c r="D835" s="1154" t="s">
        <v>186</v>
      </c>
      <c r="E835" s="1155">
        <v>1</v>
      </c>
      <c r="F835" s="1152">
        <f>'Hit. ME'!$D$326</f>
        <v>4351875</v>
      </c>
      <c r="G835" s="1457">
        <f t="shared" si="112"/>
        <v>4351875</v>
      </c>
      <c r="K835" s="1505"/>
      <c r="L835" s="1505"/>
      <c r="O835" s="1349"/>
    </row>
    <row r="836" spans="1:15" ht="13">
      <c r="A836" s="1166"/>
      <c r="B836" s="1169"/>
      <c r="C836" s="1462" t="s">
        <v>5435</v>
      </c>
      <c r="D836" s="1150"/>
      <c r="E836" s="1151"/>
      <c r="F836" s="1152"/>
      <c r="G836" s="1457"/>
      <c r="K836" s="1505"/>
      <c r="L836" s="1505"/>
      <c r="O836" s="1349"/>
    </row>
    <row r="837" spans="1:15" ht="13.5">
      <c r="A837" s="1166"/>
      <c r="B837" s="1169"/>
      <c r="C837" s="1449" t="s">
        <v>5021</v>
      </c>
      <c r="D837" s="1154" t="s">
        <v>4</v>
      </c>
      <c r="E837" s="1155">
        <v>1</v>
      </c>
      <c r="F837" s="1152">
        <f>'Hrg Sat'!$G$541</f>
        <v>27601970</v>
      </c>
      <c r="G837" s="1457">
        <f t="shared" ref="G837:G840" si="113">E837*F837</f>
        <v>27601970</v>
      </c>
      <c r="K837" s="1505"/>
      <c r="L837" s="1505"/>
      <c r="O837" s="1349"/>
    </row>
    <row r="838" spans="1:15" ht="13.5">
      <c r="A838" s="1166"/>
      <c r="B838" s="1169"/>
      <c r="C838" s="1449" t="s">
        <v>5031</v>
      </c>
      <c r="D838" s="1154" t="s">
        <v>4233</v>
      </c>
      <c r="E838" s="1155">
        <v>1</v>
      </c>
      <c r="F838" s="1152">
        <f>'Hit. ME'!$D$339</f>
        <v>742720.00000000012</v>
      </c>
      <c r="G838" s="1457">
        <f t="shared" si="113"/>
        <v>742720.00000000012</v>
      </c>
      <c r="K838" s="1505"/>
      <c r="L838" s="1505"/>
      <c r="O838" s="1349"/>
    </row>
    <row r="839" spans="1:15" ht="13.5">
      <c r="A839" s="1166"/>
      <c r="B839" s="1169"/>
      <c r="C839" s="1449" t="s">
        <v>5023</v>
      </c>
      <c r="D839" s="1154" t="s">
        <v>4</v>
      </c>
      <c r="E839" s="1155">
        <v>1</v>
      </c>
      <c r="F839" s="1152">
        <f>'Hit. ME'!$D$327</f>
        <v>4642000</v>
      </c>
      <c r="G839" s="1457">
        <f t="shared" si="113"/>
        <v>4642000</v>
      </c>
      <c r="K839" s="1505"/>
      <c r="L839" s="1505"/>
      <c r="O839" s="1349"/>
    </row>
    <row r="840" spans="1:15" ht="26">
      <c r="A840" s="1166"/>
      <c r="B840" s="1169"/>
      <c r="C840" s="1449" t="s">
        <v>5032</v>
      </c>
      <c r="D840" s="1154" t="s">
        <v>5</v>
      </c>
      <c r="E840" s="1155">
        <v>182</v>
      </c>
      <c r="F840" s="1152">
        <f>'Hrg Sat'!$G$547</f>
        <v>64322</v>
      </c>
      <c r="G840" s="1457">
        <f t="shared" si="113"/>
        <v>11706604</v>
      </c>
      <c r="K840" s="1505"/>
      <c r="L840" s="1505"/>
      <c r="O840" s="1349"/>
    </row>
    <row r="841" spans="1:15" ht="13">
      <c r="A841" s="1166"/>
      <c r="B841" s="1169"/>
      <c r="C841" s="1462" t="s">
        <v>5438</v>
      </c>
      <c r="D841" s="1150"/>
      <c r="E841" s="1151"/>
      <c r="F841" s="1152"/>
      <c r="G841" s="1457"/>
      <c r="K841" s="1505"/>
      <c r="L841" s="1505"/>
      <c r="O841" s="1349"/>
    </row>
    <row r="842" spans="1:15" ht="13.5">
      <c r="A842" s="1166"/>
      <c r="B842" s="1169"/>
      <c r="C842" s="1449" t="s">
        <v>5025</v>
      </c>
      <c r="D842" s="1154" t="s">
        <v>4</v>
      </c>
      <c r="E842" s="1155">
        <v>10</v>
      </c>
      <c r="F842" s="1152">
        <f>'Hit. ME'!$D$317</f>
        <v>15109710.000000002</v>
      </c>
      <c r="G842" s="1457">
        <f t="shared" ref="G842:G850" si="114">E842*F842</f>
        <v>151097100.00000003</v>
      </c>
      <c r="K842" s="1505"/>
      <c r="L842" s="1505"/>
      <c r="O842" s="1349"/>
    </row>
    <row r="843" spans="1:15" ht="13.5">
      <c r="A843" s="1166"/>
      <c r="B843" s="1169"/>
      <c r="C843" s="1449" t="s">
        <v>5033</v>
      </c>
      <c r="D843" s="1154" t="s">
        <v>4</v>
      </c>
      <c r="E843" s="1155">
        <v>1</v>
      </c>
      <c r="F843" s="1152">
        <f>'Hit. ME'!$D$312</f>
        <v>290125000</v>
      </c>
      <c r="G843" s="1457">
        <f t="shared" si="114"/>
        <v>290125000</v>
      </c>
      <c r="K843" s="1505"/>
      <c r="L843" s="1505"/>
      <c r="O843" s="1349"/>
    </row>
    <row r="844" spans="1:15" ht="26">
      <c r="A844" s="1166"/>
      <c r="B844" s="1169"/>
      <c r="C844" s="1452" t="s">
        <v>3266</v>
      </c>
      <c r="D844" s="1154" t="s">
        <v>4</v>
      </c>
      <c r="E844" s="1155">
        <v>10</v>
      </c>
      <c r="F844" s="1152">
        <f>'Hit. ME'!$D$319</f>
        <v>11024750</v>
      </c>
      <c r="G844" s="1457">
        <f t="shared" si="114"/>
        <v>110247500</v>
      </c>
      <c r="K844" s="1505"/>
      <c r="L844" s="1505"/>
      <c r="O844" s="1349"/>
    </row>
    <row r="845" spans="1:15" ht="13.5">
      <c r="A845" s="1166"/>
      <c r="B845" s="1169"/>
      <c r="C845" s="1449" t="s">
        <v>5034</v>
      </c>
      <c r="D845" s="1154" t="s">
        <v>4</v>
      </c>
      <c r="E845" s="1155">
        <v>68</v>
      </c>
      <c r="F845" s="1152">
        <f>'Hit. ME'!$D$318</f>
        <v>6382750.0000000009</v>
      </c>
      <c r="G845" s="1457">
        <f t="shared" si="114"/>
        <v>434027000.00000006</v>
      </c>
      <c r="K845" s="1505"/>
      <c r="L845" s="1505"/>
      <c r="O845" s="1349"/>
    </row>
    <row r="846" spans="1:15" ht="13.5">
      <c r="A846" s="1166"/>
      <c r="B846" s="1169"/>
      <c r="C846" s="1449" t="s">
        <v>5035</v>
      </c>
      <c r="D846" s="1154" t="s">
        <v>4</v>
      </c>
      <c r="E846" s="1155">
        <v>68</v>
      </c>
      <c r="F846" s="1152">
        <f>'Hit. ME'!$D$314</f>
        <v>3481500.0000000005</v>
      </c>
      <c r="G846" s="1457">
        <f t="shared" si="114"/>
        <v>236742000.00000003</v>
      </c>
      <c r="K846" s="1505"/>
      <c r="L846" s="1505"/>
      <c r="O846" s="1349"/>
    </row>
    <row r="847" spans="1:15" ht="13.5">
      <c r="A847" s="1166"/>
      <c r="B847" s="1169"/>
      <c r="C847" s="1449" t="s">
        <v>5036</v>
      </c>
      <c r="D847" s="1154" t="s">
        <v>4</v>
      </c>
      <c r="E847" s="1155">
        <v>9</v>
      </c>
      <c r="F847" s="1152">
        <f>'Hit. ME'!$D$311</f>
        <v>17697625</v>
      </c>
      <c r="G847" s="1457">
        <f t="shared" si="114"/>
        <v>159278625</v>
      </c>
      <c r="K847" s="1505"/>
      <c r="L847" s="1505"/>
      <c r="O847" s="1349"/>
    </row>
    <row r="848" spans="1:15" ht="13.5">
      <c r="A848" s="1166"/>
      <c r="B848" s="1169"/>
      <c r="C848" s="1449" t="s">
        <v>5037</v>
      </c>
      <c r="D848" s="1154" t="s">
        <v>4</v>
      </c>
      <c r="E848" s="1155">
        <v>3</v>
      </c>
      <c r="F848" s="1152">
        <v>490000000</v>
      </c>
      <c r="G848" s="1457">
        <f t="shared" si="114"/>
        <v>1470000000</v>
      </c>
      <c r="K848" s="1505"/>
      <c r="L848" s="1505"/>
      <c r="O848" s="1349"/>
    </row>
    <row r="849" spans="1:15" ht="13.5">
      <c r="A849" s="1166"/>
      <c r="B849" s="1169"/>
      <c r="C849" s="1449" t="s">
        <v>5038</v>
      </c>
      <c r="D849" s="1154" t="s">
        <v>4</v>
      </c>
      <c r="E849" s="1155">
        <v>12</v>
      </c>
      <c r="F849" s="1152">
        <f>'Hit. ME'!$D$310</f>
        <v>93130125.000000015</v>
      </c>
      <c r="G849" s="1457">
        <f t="shared" si="114"/>
        <v>1117561500.0000002</v>
      </c>
      <c r="K849" s="1505"/>
      <c r="L849" s="1505"/>
      <c r="O849" s="1349"/>
    </row>
    <row r="850" spans="1:15" ht="13.5">
      <c r="A850" s="1166"/>
      <c r="B850" s="1169"/>
      <c r="C850" s="1449" t="s">
        <v>5039</v>
      </c>
      <c r="D850" s="1154" t="s">
        <v>4</v>
      </c>
      <c r="E850" s="1155">
        <v>68</v>
      </c>
      <c r="F850" s="1152">
        <f>'Hit. ME'!$D$320</f>
        <v>4061750.0000000005</v>
      </c>
      <c r="G850" s="1457">
        <f t="shared" si="114"/>
        <v>276199000.00000006</v>
      </c>
      <c r="K850" s="1505"/>
      <c r="L850" s="1505"/>
      <c r="O850" s="1349"/>
    </row>
    <row r="851" spans="1:15" ht="13">
      <c r="A851" s="1166"/>
      <c r="B851" s="1169"/>
      <c r="C851" s="1462" t="s">
        <v>5439</v>
      </c>
      <c r="D851" s="1150"/>
      <c r="E851" s="1151"/>
      <c r="F851" s="1152"/>
      <c r="G851" s="1457"/>
      <c r="K851" s="1505"/>
      <c r="L851" s="1505"/>
      <c r="O851" s="1349"/>
    </row>
    <row r="852" spans="1:15" ht="13">
      <c r="A852" s="1166"/>
      <c r="B852" s="1169"/>
      <c r="C852" s="1462" t="s">
        <v>5440</v>
      </c>
      <c r="D852" s="1150"/>
      <c r="E852" s="1151"/>
      <c r="F852" s="1152"/>
      <c r="G852" s="1457"/>
      <c r="K852" s="1505"/>
      <c r="L852" s="1505"/>
      <c r="O852" s="1349"/>
    </row>
    <row r="853" spans="1:15" ht="13">
      <c r="A853" s="1166"/>
      <c r="B853" s="1169"/>
      <c r="C853" s="1449" t="s">
        <v>5040</v>
      </c>
      <c r="D853" s="1150"/>
      <c r="E853" s="1151"/>
      <c r="F853" s="1152"/>
      <c r="G853" s="1457"/>
      <c r="K853" s="1505"/>
      <c r="L853" s="1505"/>
      <c r="O853" s="1349"/>
    </row>
    <row r="854" spans="1:15" ht="13.5">
      <c r="A854" s="1166"/>
      <c r="B854" s="1169"/>
      <c r="C854" s="1449" t="s">
        <v>5041</v>
      </c>
      <c r="D854" s="1154" t="s">
        <v>4</v>
      </c>
      <c r="E854" s="1155">
        <v>172</v>
      </c>
      <c r="F854" s="1194">
        <v>5000000</v>
      </c>
      <c r="G854" s="1457">
        <f t="shared" ref="G854:G857" si="115">E854*F854</f>
        <v>860000000</v>
      </c>
      <c r="K854" s="1505"/>
      <c r="L854" s="1505"/>
      <c r="O854" s="1349"/>
    </row>
    <row r="855" spans="1:15" ht="13.5">
      <c r="A855" s="1166"/>
      <c r="B855" s="1169"/>
      <c r="C855" s="1449" t="s">
        <v>5042</v>
      </c>
      <c r="D855" s="1154" t="s">
        <v>4</v>
      </c>
      <c r="E855" s="1155">
        <v>50</v>
      </c>
      <c r="F855" s="1194">
        <v>7000000</v>
      </c>
      <c r="G855" s="1457">
        <f t="shared" si="115"/>
        <v>350000000</v>
      </c>
      <c r="K855" s="1505"/>
      <c r="L855" s="1505"/>
      <c r="O855" s="1349"/>
    </row>
    <row r="856" spans="1:15" ht="13.5">
      <c r="A856" s="1166"/>
      <c r="B856" s="1169"/>
      <c r="C856" s="1449" t="s">
        <v>5043</v>
      </c>
      <c r="D856" s="1154" t="s">
        <v>4</v>
      </c>
      <c r="E856" s="1155">
        <v>22</v>
      </c>
      <c r="F856" s="1194">
        <v>10000000</v>
      </c>
      <c r="G856" s="1457">
        <f t="shared" si="115"/>
        <v>220000000</v>
      </c>
      <c r="K856" s="1505"/>
      <c r="L856" s="1505"/>
      <c r="O856" s="1349"/>
    </row>
    <row r="857" spans="1:15" ht="26">
      <c r="A857" s="1166"/>
      <c r="B857" s="1169"/>
      <c r="C857" s="1449" t="s">
        <v>5044</v>
      </c>
      <c r="D857" s="1154" t="s">
        <v>1077</v>
      </c>
      <c r="E857" s="1155">
        <v>244</v>
      </c>
      <c r="F857" s="1152">
        <f>'Hrg Sat'!$G$404</f>
        <v>369077</v>
      </c>
      <c r="G857" s="1457">
        <f t="shared" si="115"/>
        <v>90054788</v>
      </c>
      <c r="K857" s="1505"/>
      <c r="L857" s="1505"/>
      <c r="O857" s="1349"/>
    </row>
    <row r="858" spans="1:15" ht="13">
      <c r="A858" s="1166"/>
      <c r="B858" s="1169"/>
      <c r="C858" s="1462" t="s">
        <v>5441</v>
      </c>
      <c r="D858" s="1150"/>
      <c r="E858" s="1151"/>
      <c r="F858" s="1152"/>
      <c r="G858" s="1457"/>
      <c r="K858" s="1505"/>
      <c r="L858" s="1505"/>
      <c r="O858" s="1349"/>
    </row>
    <row r="859" spans="1:15" ht="13.5">
      <c r="A859" s="1166"/>
      <c r="B859" s="1169"/>
      <c r="C859" s="1449" t="s">
        <v>5045</v>
      </c>
      <c r="D859" s="1154" t="s">
        <v>4</v>
      </c>
      <c r="E859" s="1155">
        <v>2</v>
      </c>
      <c r="F859" s="1152">
        <v>40000000</v>
      </c>
      <c r="G859" s="1457">
        <f t="shared" ref="G859:G864" si="116">E859*F859</f>
        <v>80000000</v>
      </c>
      <c r="K859" s="1505"/>
      <c r="L859" s="1505"/>
      <c r="O859" s="1349"/>
    </row>
    <row r="860" spans="1:15" ht="13.5">
      <c r="A860" s="1166"/>
      <c r="B860" s="1169"/>
      <c r="C860" s="1449" t="s">
        <v>5046</v>
      </c>
      <c r="D860" s="1154" t="s">
        <v>4</v>
      </c>
      <c r="E860" s="1155">
        <v>4</v>
      </c>
      <c r="F860" s="1152">
        <v>8000000</v>
      </c>
      <c r="G860" s="1457">
        <f t="shared" si="116"/>
        <v>32000000</v>
      </c>
      <c r="K860" s="1505"/>
      <c r="L860" s="1505"/>
      <c r="O860" s="1349"/>
    </row>
    <row r="861" spans="1:15" ht="13.5">
      <c r="A861" s="1166"/>
      <c r="B861" s="1169"/>
      <c r="C861" s="1449" t="s">
        <v>5047</v>
      </c>
      <c r="D861" s="1154" t="s">
        <v>4258</v>
      </c>
      <c r="E861" s="1155">
        <v>1</v>
      </c>
      <c r="F861" s="1152">
        <v>18000000</v>
      </c>
      <c r="G861" s="1457">
        <f t="shared" si="116"/>
        <v>18000000</v>
      </c>
      <c r="K861" s="1505"/>
      <c r="L861" s="1505"/>
      <c r="O861" s="1349"/>
    </row>
    <row r="862" spans="1:15" ht="13.5">
      <c r="A862" s="1166"/>
      <c r="B862" s="1169"/>
      <c r="C862" s="1449" t="s">
        <v>5048</v>
      </c>
      <c r="D862" s="1154" t="s">
        <v>4258</v>
      </c>
      <c r="E862" s="1155">
        <v>1</v>
      </c>
      <c r="F862" s="1152">
        <v>12000000</v>
      </c>
      <c r="G862" s="1457">
        <f t="shared" si="116"/>
        <v>12000000</v>
      </c>
      <c r="K862" s="1505"/>
      <c r="L862" s="1505"/>
      <c r="O862" s="1349"/>
    </row>
    <row r="863" spans="1:15" ht="13.5">
      <c r="A863" s="1166"/>
      <c r="B863" s="1169"/>
      <c r="C863" s="1449" t="s">
        <v>5049</v>
      </c>
      <c r="D863" s="1154" t="s">
        <v>4258</v>
      </c>
      <c r="E863" s="1155">
        <v>1</v>
      </c>
      <c r="F863" s="1152">
        <v>11000000</v>
      </c>
      <c r="G863" s="1457">
        <f t="shared" si="116"/>
        <v>11000000</v>
      </c>
      <c r="K863" s="1505"/>
      <c r="L863" s="1505"/>
      <c r="O863" s="1349"/>
    </row>
    <row r="864" spans="1:15" ht="13.5">
      <c r="A864" s="1166"/>
      <c r="B864" s="1169"/>
      <c r="C864" s="1449" t="s">
        <v>5050</v>
      </c>
      <c r="D864" s="1154" t="s">
        <v>4258</v>
      </c>
      <c r="E864" s="1155">
        <v>1</v>
      </c>
      <c r="F864" s="1152">
        <v>11000000</v>
      </c>
      <c r="G864" s="1457">
        <f t="shared" si="116"/>
        <v>11000000</v>
      </c>
      <c r="K864" s="1505"/>
      <c r="L864" s="1505"/>
      <c r="O864" s="1349"/>
    </row>
    <row r="865" spans="1:15" ht="13">
      <c r="A865" s="1166"/>
      <c r="B865" s="1169"/>
      <c r="C865" s="1462" t="s">
        <v>5442</v>
      </c>
      <c r="D865" s="1150"/>
      <c r="E865" s="1151"/>
      <c r="F865" s="1152"/>
      <c r="G865" s="1457"/>
      <c r="K865" s="1505"/>
      <c r="L865" s="1505"/>
      <c r="O865" s="1349"/>
    </row>
    <row r="866" spans="1:15" ht="13.5">
      <c r="A866" s="1166"/>
      <c r="B866" s="1169"/>
      <c r="C866" s="1449" t="s">
        <v>5051</v>
      </c>
      <c r="D866" s="1154" t="s">
        <v>4</v>
      </c>
      <c r="E866" s="1155">
        <v>22</v>
      </c>
      <c r="F866" s="1194">
        <v>15750000</v>
      </c>
      <c r="G866" s="1457">
        <f t="shared" ref="G866:G886" si="117">E866*F866</f>
        <v>346500000</v>
      </c>
      <c r="K866" s="1505"/>
      <c r="L866" s="1505"/>
      <c r="O866" s="1349"/>
    </row>
    <row r="867" spans="1:15" ht="13.5">
      <c r="A867" s="1166"/>
      <c r="B867" s="1169"/>
      <c r="C867" s="1449" t="s">
        <v>5052</v>
      </c>
      <c r="D867" s="1154" t="s">
        <v>4</v>
      </c>
      <c r="E867" s="1155">
        <v>8</v>
      </c>
      <c r="F867" s="1152">
        <v>38550000</v>
      </c>
      <c r="G867" s="1457">
        <f t="shared" si="117"/>
        <v>308400000</v>
      </c>
      <c r="K867" s="1505"/>
      <c r="L867" s="1505"/>
      <c r="O867" s="1349"/>
    </row>
    <row r="868" spans="1:15" ht="13.5">
      <c r="A868" s="1166"/>
      <c r="B868" s="1169"/>
      <c r="C868" s="1449" t="s">
        <v>5053</v>
      </c>
      <c r="D868" s="1154" t="s">
        <v>4</v>
      </c>
      <c r="E868" s="1155">
        <v>4</v>
      </c>
      <c r="F868" s="1194">
        <v>17763940</v>
      </c>
      <c r="G868" s="1457">
        <f t="shared" si="117"/>
        <v>71055760</v>
      </c>
      <c r="K868" s="1505"/>
      <c r="L868" s="1505"/>
      <c r="O868" s="1349"/>
    </row>
    <row r="869" spans="1:15" ht="13.5">
      <c r="A869" s="1166"/>
      <c r="B869" s="1169"/>
      <c r="C869" s="1449" t="s">
        <v>5054</v>
      </c>
      <c r="D869" s="1154" t="s">
        <v>4</v>
      </c>
      <c r="E869" s="1155">
        <v>4</v>
      </c>
      <c r="F869" s="1194">
        <v>23693512</v>
      </c>
      <c r="G869" s="1457">
        <f t="shared" si="117"/>
        <v>94774048</v>
      </c>
      <c r="K869" s="1505"/>
      <c r="L869" s="1505"/>
      <c r="O869" s="1349"/>
    </row>
    <row r="870" spans="1:15" ht="13.5">
      <c r="A870" s="1166"/>
      <c r="B870" s="1169"/>
      <c r="C870" s="1449" t="s">
        <v>5055</v>
      </c>
      <c r="D870" s="1154" t="s">
        <v>4</v>
      </c>
      <c r="E870" s="1155">
        <v>4</v>
      </c>
      <c r="F870" s="1194">
        <v>10500000</v>
      </c>
      <c r="G870" s="1457">
        <f t="shared" si="117"/>
        <v>42000000</v>
      </c>
      <c r="K870" s="1505"/>
      <c r="L870" s="1505"/>
      <c r="O870" s="1349"/>
    </row>
    <row r="871" spans="1:15" ht="13.5">
      <c r="A871" s="1166"/>
      <c r="B871" s="1169"/>
      <c r="C871" s="1449" t="s">
        <v>5056</v>
      </c>
      <c r="D871" s="1154" t="s">
        <v>4</v>
      </c>
      <c r="E871" s="1155">
        <v>1</v>
      </c>
      <c r="F871" s="1152">
        <v>415000000</v>
      </c>
      <c r="G871" s="1457">
        <f t="shared" si="117"/>
        <v>415000000</v>
      </c>
      <c r="K871" s="1505"/>
      <c r="L871" s="1505"/>
      <c r="O871" s="1349"/>
    </row>
    <row r="872" spans="1:15" ht="13.5">
      <c r="A872" s="1166"/>
      <c r="B872" s="1169"/>
      <c r="C872" s="1449" t="s">
        <v>5057</v>
      </c>
      <c r="D872" s="1154" t="s">
        <v>4</v>
      </c>
      <c r="E872" s="1155">
        <v>1</v>
      </c>
      <c r="F872" s="1152">
        <v>81500000</v>
      </c>
      <c r="G872" s="1457">
        <f t="shared" si="117"/>
        <v>81500000</v>
      </c>
      <c r="K872" s="1505"/>
      <c r="L872" s="1505"/>
      <c r="O872" s="1349"/>
    </row>
    <row r="873" spans="1:15" ht="13.5">
      <c r="A873" s="1166"/>
      <c r="B873" s="1169"/>
      <c r="C873" s="1449" t="s">
        <v>5058</v>
      </c>
      <c r="D873" s="1154" t="s">
        <v>4</v>
      </c>
      <c r="E873" s="1155">
        <v>1</v>
      </c>
      <c r="F873" s="1152">
        <v>99000000</v>
      </c>
      <c r="G873" s="1457">
        <f t="shared" si="117"/>
        <v>99000000</v>
      </c>
      <c r="K873" s="1505"/>
      <c r="L873" s="1505"/>
      <c r="O873" s="1349"/>
    </row>
    <row r="874" spans="1:15" ht="13.5">
      <c r="A874" s="1166"/>
      <c r="B874" s="1169"/>
      <c r="C874" s="1449" t="s">
        <v>5059</v>
      </c>
      <c r="D874" s="1154" t="s">
        <v>4</v>
      </c>
      <c r="E874" s="1155">
        <v>2</v>
      </c>
      <c r="F874" s="1152">
        <v>42800000</v>
      </c>
      <c r="G874" s="1457">
        <f t="shared" si="117"/>
        <v>85600000</v>
      </c>
      <c r="K874" s="1505"/>
      <c r="L874" s="1505"/>
      <c r="O874" s="1349"/>
    </row>
    <row r="875" spans="1:15" ht="13.5">
      <c r="A875" s="1166"/>
      <c r="B875" s="1169"/>
      <c r="C875" s="1449" t="s">
        <v>5060</v>
      </c>
      <c r="D875" s="1154" t="s">
        <v>4</v>
      </c>
      <c r="E875" s="1155">
        <v>1</v>
      </c>
      <c r="F875" s="1152">
        <v>4900000</v>
      </c>
      <c r="G875" s="1457">
        <f t="shared" si="117"/>
        <v>4900000</v>
      </c>
      <c r="K875" s="1505"/>
      <c r="L875" s="1505"/>
      <c r="O875" s="1349"/>
    </row>
    <row r="876" spans="1:15" ht="13.5">
      <c r="A876" s="1166"/>
      <c r="B876" s="1169"/>
      <c r="C876" s="1449" t="s">
        <v>5061</v>
      </c>
      <c r="D876" s="1154" t="s">
        <v>4</v>
      </c>
      <c r="E876" s="1155">
        <v>2</v>
      </c>
      <c r="F876" s="1152">
        <v>11500000</v>
      </c>
      <c r="G876" s="1457">
        <f t="shared" si="117"/>
        <v>23000000</v>
      </c>
      <c r="K876" s="1505"/>
      <c r="L876" s="1505"/>
      <c r="O876" s="1349"/>
    </row>
    <row r="877" spans="1:15" ht="13.5">
      <c r="A877" s="1166"/>
      <c r="B877" s="1169"/>
      <c r="C877" s="1449" t="s">
        <v>5062</v>
      </c>
      <c r="D877" s="1154" t="s">
        <v>4</v>
      </c>
      <c r="E877" s="1155">
        <v>1</v>
      </c>
      <c r="F877" s="1152">
        <v>99000000</v>
      </c>
      <c r="G877" s="1457">
        <f t="shared" si="117"/>
        <v>99000000</v>
      </c>
      <c r="K877" s="1505"/>
      <c r="L877" s="1505"/>
      <c r="O877" s="1349"/>
    </row>
    <row r="878" spans="1:15" ht="13.5">
      <c r="A878" s="1166"/>
      <c r="B878" s="1169"/>
      <c r="C878" s="1449" t="s">
        <v>5063</v>
      </c>
      <c r="D878" s="1154" t="s">
        <v>4</v>
      </c>
      <c r="E878" s="1155">
        <v>2</v>
      </c>
      <c r="F878" s="1152">
        <v>43000000</v>
      </c>
      <c r="G878" s="1457">
        <f t="shared" si="117"/>
        <v>86000000</v>
      </c>
      <c r="K878" s="1505"/>
      <c r="L878" s="1505"/>
      <c r="O878" s="1349"/>
    </row>
    <row r="879" spans="1:15" ht="13.5">
      <c r="A879" s="1166"/>
      <c r="B879" s="1169"/>
      <c r="C879" s="1449" t="s">
        <v>5064</v>
      </c>
      <c r="D879" s="1154" t="s">
        <v>4</v>
      </c>
      <c r="E879" s="1155">
        <v>1</v>
      </c>
      <c r="F879" s="1152">
        <v>18855000</v>
      </c>
      <c r="G879" s="1457">
        <f t="shared" si="117"/>
        <v>18855000</v>
      </c>
      <c r="K879" s="1505"/>
      <c r="L879" s="1505"/>
      <c r="O879" s="1349"/>
    </row>
    <row r="880" spans="1:15" ht="13.5">
      <c r="A880" s="1166"/>
      <c r="B880" s="1169"/>
      <c r="C880" s="1449" t="s">
        <v>5065</v>
      </c>
      <c r="D880" s="1154" t="s">
        <v>4</v>
      </c>
      <c r="E880" s="1155">
        <v>1</v>
      </c>
      <c r="F880" s="1152">
        <v>81500000</v>
      </c>
      <c r="G880" s="1457">
        <f t="shared" si="117"/>
        <v>81500000</v>
      </c>
      <c r="K880" s="1505"/>
      <c r="L880" s="1505"/>
      <c r="O880" s="1349"/>
    </row>
    <row r="881" spans="1:15" ht="13.5">
      <c r="A881" s="1166"/>
      <c r="B881" s="1169"/>
      <c r="C881" s="1449" t="s">
        <v>5066</v>
      </c>
      <c r="D881" s="1154" t="s">
        <v>4</v>
      </c>
      <c r="E881" s="1155">
        <v>2</v>
      </c>
      <c r="F881" s="1194">
        <v>8000000</v>
      </c>
      <c r="G881" s="1457">
        <f t="shared" si="117"/>
        <v>16000000</v>
      </c>
      <c r="K881" s="1505"/>
      <c r="L881" s="1505"/>
      <c r="O881" s="1349"/>
    </row>
    <row r="882" spans="1:15" ht="13.5">
      <c r="A882" s="1166"/>
      <c r="B882" s="1169"/>
      <c r="C882" s="1449" t="s">
        <v>5067</v>
      </c>
      <c r="D882" s="1154" t="s">
        <v>4</v>
      </c>
      <c r="E882" s="1155">
        <v>2</v>
      </c>
      <c r="F882" s="1152">
        <v>65940000</v>
      </c>
      <c r="G882" s="1457">
        <f t="shared" si="117"/>
        <v>131880000</v>
      </c>
      <c r="K882" s="1505"/>
      <c r="L882" s="1505"/>
      <c r="O882" s="1349"/>
    </row>
    <row r="883" spans="1:15" ht="13.5">
      <c r="A883" s="1166"/>
      <c r="B883" s="1169"/>
      <c r="C883" s="1449" t="s">
        <v>5068</v>
      </c>
      <c r="D883" s="1154" t="s">
        <v>4</v>
      </c>
      <c r="E883" s="1155">
        <v>4</v>
      </c>
      <c r="F883" s="1152">
        <v>1850000</v>
      </c>
      <c r="G883" s="1457">
        <f t="shared" si="117"/>
        <v>7400000</v>
      </c>
      <c r="K883" s="1505"/>
      <c r="L883" s="1505"/>
      <c r="O883" s="1349"/>
    </row>
    <row r="884" spans="1:15" ht="13.5">
      <c r="A884" s="1166"/>
      <c r="B884" s="1169"/>
      <c r="C884" s="1449" t="s">
        <v>5069</v>
      </c>
      <c r="D884" s="1154" t="s">
        <v>4</v>
      </c>
      <c r="E884" s="1155">
        <v>2</v>
      </c>
      <c r="F884" s="1152">
        <v>6572000</v>
      </c>
      <c r="G884" s="1457">
        <f t="shared" si="117"/>
        <v>13144000</v>
      </c>
      <c r="K884" s="1505"/>
      <c r="L884" s="1505"/>
      <c r="O884" s="1349"/>
    </row>
    <row r="885" spans="1:15" ht="13.5">
      <c r="A885" s="1166"/>
      <c r="B885" s="1169"/>
      <c r="C885" s="1449" t="s">
        <v>5070</v>
      </c>
      <c r="D885" s="1154" t="s">
        <v>4</v>
      </c>
      <c r="E885" s="1155">
        <v>1</v>
      </c>
      <c r="F885" s="1152">
        <v>18500000</v>
      </c>
      <c r="G885" s="1457">
        <f t="shared" si="117"/>
        <v>18500000</v>
      </c>
      <c r="K885" s="1505"/>
      <c r="L885" s="1505"/>
      <c r="O885" s="1349"/>
    </row>
    <row r="886" spans="1:15" ht="13.5">
      <c r="A886" s="1166"/>
      <c r="B886" s="1169"/>
      <c r="C886" s="1449" t="s">
        <v>5071</v>
      </c>
      <c r="D886" s="1154" t="s">
        <v>4</v>
      </c>
      <c r="E886" s="1155">
        <v>1</v>
      </c>
      <c r="F886" s="1152">
        <v>42000000</v>
      </c>
      <c r="G886" s="1457">
        <f t="shared" si="117"/>
        <v>42000000</v>
      </c>
      <c r="K886" s="1505"/>
      <c r="L886" s="1505"/>
      <c r="O886" s="1349"/>
    </row>
    <row r="887" spans="1:15" ht="13">
      <c r="A887" s="1166"/>
      <c r="B887" s="1169"/>
      <c r="C887" s="1462" t="s">
        <v>5443</v>
      </c>
      <c r="D887" s="1150"/>
      <c r="E887" s="1151"/>
      <c r="F887" s="1152"/>
      <c r="G887" s="1457"/>
      <c r="K887" s="1505"/>
      <c r="L887" s="1505"/>
      <c r="O887" s="1349"/>
    </row>
    <row r="888" spans="1:15" ht="13.5">
      <c r="A888" s="1166"/>
      <c r="B888" s="1169"/>
      <c r="C888" s="1449" t="s">
        <v>5072</v>
      </c>
      <c r="D888" s="1154" t="s">
        <v>186</v>
      </c>
      <c r="E888" s="1155">
        <v>1</v>
      </c>
      <c r="F888" s="1152">
        <v>573500000</v>
      </c>
      <c r="G888" s="1457">
        <f t="shared" ref="G888:G891" si="118">E888*F888</f>
        <v>573500000</v>
      </c>
      <c r="K888" s="1505"/>
      <c r="L888" s="1505"/>
      <c r="O888" s="1349"/>
    </row>
    <row r="889" spans="1:15" ht="13.5">
      <c r="A889" s="1166"/>
      <c r="B889" s="1169"/>
      <c r="C889" s="1449" t="s">
        <v>5073</v>
      </c>
      <c r="D889" s="1154" t="s">
        <v>186</v>
      </c>
      <c r="E889" s="1155">
        <v>1</v>
      </c>
      <c r="F889" s="1152">
        <v>453000000</v>
      </c>
      <c r="G889" s="1457">
        <f t="shared" si="118"/>
        <v>453000000</v>
      </c>
      <c r="K889" s="1505"/>
      <c r="L889" s="1505"/>
      <c r="O889" s="1349"/>
    </row>
    <row r="890" spans="1:15" ht="26">
      <c r="A890" s="1166"/>
      <c r="B890" s="1169"/>
      <c r="C890" s="1449" t="s">
        <v>5074</v>
      </c>
      <c r="D890" s="1154" t="s">
        <v>186</v>
      </c>
      <c r="E890" s="1155">
        <v>1</v>
      </c>
      <c r="F890" s="1152">
        <v>125000000</v>
      </c>
      <c r="G890" s="1457">
        <f t="shared" si="118"/>
        <v>125000000</v>
      </c>
      <c r="K890" s="1505"/>
      <c r="L890" s="1505"/>
      <c r="O890" s="1349"/>
    </row>
    <row r="891" spans="1:15" ht="52">
      <c r="A891" s="1166"/>
      <c r="B891" s="1169"/>
      <c r="C891" s="1449" t="s">
        <v>5075</v>
      </c>
      <c r="D891" s="1154" t="s">
        <v>186</v>
      </c>
      <c r="E891" s="1155">
        <v>1</v>
      </c>
      <c r="F891" s="1152">
        <v>775000000</v>
      </c>
      <c r="G891" s="1457">
        <f t="shared" si="118"/>
        <v>775000000</v>
      </c>
      <c r="K891" s="1505"/>
      <c r="L891" s="1505"/>
      <c r="O891" s="1349"/>
    </row>
    <row r="892" spans="1:15" ht="13">
      <c r="A892" s="1166"/>
      <c r="B892" s="1169"/>
      <c r="C892" s="1462" t="s">
        <v>5444</v>
      </c>
      <c r="D892" s="1150"/>
      <c r="E892" s="1151"/>
      <c r="F892" s="1152"/>
      <c r="G892" s="1457"/>
      <c r="K892" s="1505"/>
      <c r="L892" s="1505"/>
      <c r="O892" s="1349"/>
    </row>
    <row r="893" spans="1:15" ht="26">
      <c r="A893" s="1166"/>
      <c r="B893" s="1169"/>
      <c r="C893" s="1449" t="s">
        <v>5076</v>
      </c>
      <c r="D893" s="1154" t="s">
        <v>186</v>
      </c>
      <c r="E893" s="1155">
        <v>9</v>
      </c>
      <c r="F893" s="1152">
        <v>160000000</v>
      </c>
      <c r="G893" s="1457">
        <f t="shared" ref="G893:G896" si="119">E893*F893</f>
        <v>1440000000</v>
      </c>
      <c r="K893" s="1505"/>
      <c r="L893" s="1505"/>
      <c r="O893" s="1349"/>
    </row>
    <row r="894" spans="1:15" ht="26">
      <c r="A894" s="1166"/>
      <c r="B894" s="1169"/>
      <c r="C894" s="1449" t="s">
        <v>5077</v>
      </c>
      <c r="D894" s="1154" t="s">
        <v>186</v>
      </c>
      <c r="E894" s="1155">
        <v>12</v>
      </c>
      <c r="F894" s="1152">
        <f>(60/7)*F893</f>
        <v>1371428571.4285715</v>
      </c>
      <c r="G894" s="1457">
        <f t="shared" si="119"/>
        <v>16457142857.142857</v>
      </c>
      <c r="K894" s="1505"/>
      <c r="L894" s="1505"/>
      <c r="O894" s="1349"/>
    </row>
    <row r="895" spans="1:15" ht="26">
      <c r="A895" s="1166"/>
      <c r="B895" s="1169"/>
      <c r="C895" s="1452" t="s">
        <v>3245</v>
      </c>
      <c r="D895" s="1154" t="s">
        <v>5</v>
      </c>
      <c r="E895" s="1155">
        <v>176.88</v>
      </c>
      <c r="F895" s="1152">
        <f>'Hrg Sat'!$G$356</f>
        <v>671880</v>
      </c>
      <c r="G895" s="1457">
        <f t="shared" si="119"/>
        <v>118842134.39999999</v>
      </c>
      <c r="K895" s="1505"/>
      <c r="L895" s="1505"/>
      <c r="O895" s="1349"/>
    </row>
    <row r="896" spans="1:15" ht="26">
      <c r="A896" s="1166"/>
      <c r="B896" s="1169"/>
      <c r="C896" s="1449" t="s">
        <v>5078</v>
      </c>
      <c r="D896" s="1154" t="s">
        <v>5</v>
      </c>
      <c r="E896" s="1155">
        <v>258.33999999999997</v>
      </c>
      <c r="F896" s="1152">
        <f>'Hrg Sat'!$G$356</f>
        <v>671880</v>
      </c>
      <c r="G896" s="1457">
        <f t="shared" si="119"/>
        <v>173573479.19999999</v>
      </c>
      <c r="K896" s="1505"/>
      <c r="L896" s="1505"/>
      <c r="O896" s="1349"/>
    </row>
    <row r="897" spans="1:15" ht="13">
      <c r="A897" s="1166"/>
      <c r="B897" s="1169"/>
      <c r="C897" s="1462" t="s">
        <v>5445</v>
      </c>
      <c r="D897" s="1150"/>
      <c r="E897" s="1151"/>
      <c r="F897" s="1152"/>
      <c r="G897" s="1457"/>
      <c r="K897" s="1505"/>
      <c r="L897" s="1505"/>
      <c r="O897" s="1349"/>
    </row>
    <row r="898" spans="1:15" ht="13.5">
      <c r="A898" s="1166"/>
      <c r="B898" s="1169"/>
      <c r="C898" s="1452" t="s">
        <v>3519</v>
      </c>
      <c r="D898" s="1154" t="s">
        <v>4</v>
      </c>
      <c r="E898" s="1155">
        <v>20</v>
      </c>
      <c r="F898" s="1152">
        <v>382500000</v>
      </c>
      <c r="G898" s="1457">
        <f>E898*F898</f>
        <v>7650000000</v>
      </c>
      <c r="K898" s="1505"/>
      <c r="L898" s="1505"/>
      <c r="O898" s="1349"/>
    </row>
    <row r="899" spans="1:15" ht="13">
      <c r="A899" s="1166"/>
      <c r="B899" s="1169"/>
      <c r="C899" s="1462" t="s">
        <v>5446</v>
      </c>
      <c r="D899" s="1150"/>
      <c r="E899" s="1151"/>
      <c r="F899" s="1152"/>
      <c r="G899" s="1457"/>
      <c r="K899" s="1505"/>
      <c r="L899" s="1505"/>
      <c r="O899" s="1349"/>
    </row>
    <row r="900" spans="1:15" ht="13.5">
      <c r="A900" s="1166"/>
      <c r="B900" s="1169"/>
      <c r="C900" s="1449" t="s">
        <v>5079</v>
      </c>
      <c r="D900" s="1154" t="s">
        <v>4</v>
      </c>
      <c r="E900" s="1155">
        <v>1</v>
      </c>
      <c r="F900" s="1152">
        <f>'Hit. ME'!$D$299*77.5</f>
        <v>4856692500.000001</v>
      </c>
      <c r="G900" s="1457">
        <f t="shared" ref="G900:G902" si="120">E900*F900</f>
        <v>4856692500.000001</v>
      </c>
      <c r="K900" s="1505"/>
      <c r="L900" s="1505"/>
      <c r="O900" s="1349"/>
    </row>
    <row r="901" spans="1:15" ht="13.5">
      <c r="A901" s="1166"/>
      <c r="B901" s="1169"/>
      <c r="C901" s="1449" t="s">
        <v>5080</v>
      </c>
      <c r="D901" s="1154" t="s">
        <v>4</v>
      </c>
      <c r="E901" s="1155">
        <v>1</v>
      </c>
      <c r="F901" s="1152">
        <f>'Hit. ME'!$D$299*38.7</f>
        <v>2425212900.0000005</v>
      </c>
      <c r="G901" s="1457">
        <f t="shared" si="120"/>
        <v>2425212900.0000005</v>
      </c>
      <c r="K901" s="1505"/>
      <c r="L901" s="1505"/>
      <c r="O901" s="1349"/>
    </row>
    <row r="902" spans="1:15" ht="13.5">
      <c r="A902" s="1166"/>
      <c r="B902" s="1169"/>
      <c r="C902" s="1449" t="s">
        <v>5081</v>
      </c>
      <c r="D902" s="1154" t="s">
        <v>4</v>
      </c>
      <c r="E902" s="1155">
        <v>3</v>
      </c>
      <c r="F902" s="1152">
        <f>'Hit. ME'!$D$300*8.6</f>
        <v>538936200</v>
      </c>
      <c r="G902" s="1457">
        <f t="shared" si="120"/>
        <v>1616808600</v>
      </c>
      <c r="K902" s="1505"/>
      <c r="L902" s="1505"/>
      <c r="O902" s="1349"/>
    </row>
    <row r="903" spans="1:15" ht="13">
      <c r="A903" s="1166"/>
      <c r="B903" s="1169"/>
      <c r="C903" s="1449" t="s">
        <v>5082</v>
      </c>
      <c r="D903" s="1150"/>
      <c r="E903" s="1151"/>
      <c r="F903" s="1152"/>
      <c r="G903" s="1457"/>
      <c r="K903" s="1505"/>
      <c r="L903" s="1505"/>
      <c r="O903" s="1349"/>
    </row>
    <row r="904" spans="1:15" ht="13">
      <c r="A904" s="1166"/>
      <c r="B904" s="1169"/>
      <c r="C904" s="1449" t="s">
        <v>5083</v>
      </c>
      <c r="D904" s="1150"/>
      <c r="E904" s="1151"/>
      <c r="F904" s="1152"/>
      <c r="G904" s="1457"/>
      <c r="K904" s="1505"/>
      <c r="L904" s="1505"/>
      <c r="O904" s="1349"/>
    </row>
    <row r="905" spans="1:15" ht="13">
      <c r="A905" s="1166"/>
      <c r="B905" s="1169"/>
      <c r="C905" s="1449" t="s">
        <v>5084</v>
      </c>
      <c r="D905" s="1150"/>
      <c r="E905" s="1151"/>
      <c r="F905" s="1152"/>
      <c r="G905" s="1457"/>
      <c r="K905" s="1505"/>
      <c r="L905" s="1505"/>
      <c r="O905" s="1349"/>
    </row>
    <row r="906" spans="1:15" ht="13">
      <c r="A906" s="1166"/>
      <c r="B906" s="1169"/>
      <c r="C906" s="1449" t="s">
        <v>5085</v>
      </c>
      <c r="D906" s="1150"/>
      <c r="E906" s="1151"/>
      <c r="F906" s="1152"/>
      <c r="G906" s="1457"/>
      <c r="K906" s="1505"/>
      <c r="L906" s="1505"/>
      <c r="O906" s="1349"/>
    </row>
    <row r="907" spans="1:15" ht="78">
      <c r="A907" s="1166"/>
      <c r="B907" s="1169"/>
      <c r="C907" s="1449" t="s">
        <v>5086</v>
      </c>
      <c r="D907" s="1154" t="s">
        <v>186</v>
      </c>
      <c r="E907" s="1155">
        <v>7</v>
      </c>
      <c r="F907" s="1152">
        <v>750000000</v>
      </c>
      <c r="G907" s="1457">
        <f>E907*F907</f>
        <v>5250000000</v>
      </c>
      <c r="K907" s="1505"/>
      <c r="L907" s="1505"/>
      <c r="O907" s="1349"/>
    </row>
    <row r="908" spans="1:15" ht="13">
      <c r="A908" s="1166"/>
      <c r="B908" s="1169"/>
      <c r="C908" s="1449" t="s">
        <v>5087</v>
      </c>
      <c r="D908" s="1150"/>
      <c r="E908" s="1151"/>
      <c r="F908" s="1152"/>
      <c r="G908" s="1457"/>
      <c r="K908" s="1505"/>
      <c r="L908" s="1505"/>
      <c r="O908" s="1349"/>
    </row>
    <row r="909" spans="1:15" ht="26">
      <c r="A909" s="1166"/>
      <c r="B909" s="1169"/>
      <c r="C909" s="1452" t="s">
        <v>3516</v>
      </c>
      <c r="D909" s="1154" t="s">
        <v>5</v>
      </c>
      <c r="E909" s="1155">
        <v>175</v>
      </c>
      <c r="F909" s="1152">
        <f>'Hrg Sat'!$G$472</f>
        <v>589476</v>
      </c>
      <c r="G909" s="1457">
        <f t="shared" ref="G909:G911" si="121">E909*F909</f>
        <v>103158300</v>
      </c>
      <c r="K909" s="1505"/>
      <c r="L909" s="1505"/>
      <c r="O909" s="1349"/>
    </row>
    <row r="910" spans="1:15" ht="26">
      <c r="A910" s="1166"/>
      <c r="B910" s="1169"/>
      <c r="C910" s="1452" t="s">
        <v>3517</v>
      </c>
      <c r="D910" s="1154" t="s">
        <v>5</v>
      </c>
      <c r="E910" s="1155">
        <v>150</v>
      </c>
      <c r="F910" s="1152">
        <f>'Hrg Sat'!$G$481</f>
        <v>1143777</v>
      </c>
      <c r="G910" s="1457">
        <f t="shared" si="121"/>
        <v>171566550</v>
      </c>
      <c r="K910" s="1505"/>
      <c r="L910" s="1505"/>
      <c r="O910" s="1349"/>
    </row>
    <row r="911" spans="1:15" ht="26">
      <c r="A911" s="1166"/>
      <c r="B911" s="1169"/>
      <c r="C911" s="1452" t="s">
        <v>3518</v>
      </c>
      <c r="D911" s="1154" t="s">
        <v>5</v>
      </c>
      <c r="E911" s="1155">
        <v>215</v>
      </c>
      <c r="F911" s="1152">
        <f>'Hrg Sat'!$G$474</f>
        <v>839214</v>
      </c>
      <c r="G911" s="1457">
        <f t="shared" si="121"/>
        <v>180431010</v>
      </c>
      <c r="K911" s="1505"/>
      <c r="L911" s="1505"/>
      <c r="O911" s="1349"/>
    </row>
    <row r="912" spans="1:15" ht="13.5">
      <c r="A912" s="1166"/>
      <c r="B912" s="1169"/>
      <c r="C912" s="1449" t="s">
        <v>5088</v>
      </c>
      <c r="D912" s="1161">
        <v>0</v>
      </c>
      <c r="E912" s="1155">
        <v>1</v>
      </c>
      <c r="F912" s="1152"/>
      <c r="G912" s="1457"/>
      <c r="K912" s="1505"/>
      <c r="L912" s="1505"/>
      <c r="O912" s="1349"/>
    </row>
    <row r="913" spans="1:15" ht="13.5">
      <c r="A913" s="1166"/>
      <c r="B913" s="1169"/>
      <c r="C913" s="1449" t="s">
        <v>5089</v>
      </c>
      <c r="D913" s="1154" t="s">
        <v>5</v>
      </c>
      <c r="E913" s="1155">
        <v>189</v>
      </c>
      <c r="F913" s="1152">
        <f>'Hrg Sat'!$G$538</f>
        <v>394845</v>
      </c>
      <c r="G913" s="1457">
        <f t="shared" ref="G913:G914" si="122">E913*F913</f>
        <v>74625705</v>
      </c>
      <c r="K913" s="1505"/>
      <c r="L913" s="1505"/>
      <c r="O913" s="1349"/>
    </row>
    <row r="914" spans="1:15" ht="13.5">
      <c r="A914" s="1166"/>
      <c r="B914" s="1169"/>
      <c r="C914" s="1449" t="s">
        <v>5090</v>
      </c>
      <c r="D914" s="1154" t="s">
        <v>5</v>
      </c>
      <c r="E914" s="1155">
        <v>140</v>
      </c>
      <c r="F914" s="1152">
        <f>'Hrg Sat'!$G$624*1.5</f>
        <v>75313.5</v>
      </c>
      <c r="G914" s="1457">
        <f t="shared" si="122"/>
        <v>10543890</v>
      </c>
      <c r="K914" s="1505"/>
      <c r="L914" s="1505"/>
      <c r="O914" s="1349"/>
    </row>
    <row r="915" spans="1:15" ht="13">
      <c r="A915" s="1166"/>
      <c r="B915" s="1169"/>
      <c r="C915" s="1462" t="s">
        <v>5447</v>
      </c>
      <c r="D915" s="1150"/>
      <c r="E915" s="1151"/>
      <c r="F915" s="1152"/>
      <c r="G915" s="1457"/>
      <c r="K915" s="1505"/>
      <c r="L915" s="1505"/>
      <c r="O915" s="1349"/>
    </row>
    <row r="916" spans="1:15" ht="13.5">
      <c r="A916" s="1166"/>
      <c r="B916" s="1169"/>
      <c r="C916" s="1449" t="s">
        <v>5091</v>
      </c>
      <c r="D916" s="1154" t="s">
        <v>186</v>
      </c>
      <c r="E916" s="1155">
        <v>7</v>
      </c>
      <c r="F916" s="1152">
        <v>42000000</v>
      </c>
      <c r="G916" s="1457">
        <f t="shared" ref="G916:G920" si="123">E916*F916</f>
        <v>294000000</v>
      </c>
      <c r="K916" s="1505"/>
      <c r="L916" s="1505"/>
      <c r="O916" s="1349"/>
    </row>
    <row r="917" spans="1:15" ht="13.5">
      <c r="A917" s="1166"/>
      <c r="B917" s="1169"/>
      <c r="C917" s="1449" t="s">
        <v>5092</v>
      </c>
      <c r="D917" s="1154" t="s">
        <v>5</v>
      </c>
      <c r="E917" s="1155">
        <v>175</v>
      </c>
      <c r="F917" s="1152">
        <f>'Hrg Sat'!$G$391</f>
        <v>96107</v>
      </c>
      <c r="G917" s="1457">
        <f t="shared" si="123"/>
        <v>16818725</v>
      </c>
      <c r="K917" s="1505"/>
      <c r="L917" s="1505"/>
      <c r="O917" s="1349"/>
    </row>
    <row r="918" spans="1:15" ht="13.5">
      <c r="A918" s="1166"/>
      <c r="B918" s="1169"/>
      <c r="C918" s="1449" t="s">
        <v>5093</v>
      </c>
      <c r="D918" s="1154" t="s">
        <v>5</v>
      </c>
      <c r="E918" s="1155">
        <v>315</v>
      </c>
      <c r="F918" s="1152">
        <f>'Hrg Sat'!$G$339</f>
        <v>274516</v>
      </c>
      <c r="G918" s="1457">
        <f t="shared" si="123"/>
        <v>86472540</v>
      </c>
      <c r="K918" s="1505"/>
      <c r="L918" s="1505"/>
      <c r="O918" s="1349"/>
    </row>
    <row r="919" spans="1:15" ht="13.5">
      <c r="A919" s="1166"/>
      <c r="B919" s="1169"/>
      <c r="C919" s="1449" t="s">
        <v>5094</v>
      </c>
      <c r="D919" s="1154" t="s">
        <v>5</v>
      </c>
      <c r="E919" s="1155">
        <v>315</v>
      </c>
      <c r="F919" s="1152">
        <v>750000</v>
      </c>
      <c r="G919" s="1457">
        <f t="shared" si="123"/>
        <v>236250000</v>
      </c>
      <c r="K919" s="1505"/>
      <c r="L919" s="1505"/>
      <c r="O919" s="1349"/>
    </row>
    <row r="920" spans="1:15" ht="13.5">
      <c r="A920" s="1166"/>
      <c r="B920" s="1169"/>
      <c r="C920" s="1449" t="s">
        <v>5095</v>
      </c>
      <c r="D920" s="1154" t="s">
        <v>5</v>
      </c>
      <c r="E920" s="1155">
        <v>210</v>
      </c>
      <c r="F920" s="1152">
        <f>'Hrg Sat'!$G$538</f>
        <v>394845</v>
      </c>
      <c r="G920" s="1457">
        <f t="shared" si="123"/>
        <v>82917450</v>
      </c>
      <c r="K920" s="1505"/>
      <c r="L920" s="1505"/>
      <c r="O920" s="1349"/>
    </row>
    <row r="921" spans="1:15" ht="13">
      <c r="A921" s="1166"/>
      <c r="B921" s="1169"/>
      <c r="C921" s="1462" t="s">
        <v>5448</v>
      </c>
      <c r="D921" s="1150"/>
      <c r="E921" s="1151"/>
      <c r="F921" s="1152"/>
      <c r="G921" s="1457"/>
      <c r="K921" s="1505"/>
      <c r="L921" s="1505"/>
      <c r="O921" s="1349"/>
    </row>
    <row r="922" spans="1:15" ht="13">
      <c r="A922" s="1166"/>
      <c r="B922" s="1169"/>
      <c r="C922" s="1462" t="s">
        <v>5449</v>
      </c>
      <c r="D922" s="1150"/>
      <c r="E922" s="1151"/>
      <c r="F922" s="1152"/>
      <c r="G922" s="1457"/>
      <c r="K922" s="1505"/>
      <c r="L922" s="1505"/>
      <c r="O922" s="1349"/>
    </row>
    <row r="923" spans="1:15" ht="13.5">
      <c r="A923" s="1166"/>
      <c r="B923" s="1169"/>
      <c r="C923" s="1449" t="s">
        <v>5096</v>
      </c>
      <c r="D923" s="1154" t="s">
        <v>4</v>
      </c>
      <c r="E923" s="1155">
        <v>20</v>
      </c>
      <c r="F923" s="1152">
        <v>18000000</v>
      </c>
      <c r="G923" s="1457">
        <f t="shared" ref="G923:G933" si="124">E923*F923</f>
        <v>360000000</v>
      </c>
      <c r="K923" s="1505"/>
      <c r="L923" s="1505"/>
      <c r="O923" s="1349"/>
    </row>
    <row r="924" spans="1:15" ht="13.5">
      <c r="A924" s="1166"/>
      <c r="B924" s="1169"/>
      <c r="C924" s="1449" t="s">
        <v>5097</v>
      </c>
      <c r="D924" s="1154" t="s">
        <v>4</v>
      </c>
      <c r="E924" s="1155">
        <v>1</v>
      </c>
      <c r="F924" s="1152">
        <v>8000000</v>
      </c>
      <c r="G924" s="1457">
        <f t="shared" si="124"/>
        <v>8000000</v>
      </c>
      <c r="K924" s="1505"/>
      <c r="L924" s="1505"/>
      <c r="O924" s="1349"/>
    </row>
    <row r="925" spans="1:15" ht="13.5">
      <c r="A925" s="1166"/>
      <c r="B925" s="1169"/>
      <c r="C925" s="1449" t="s">
        <v>5098</v>
      </c>
      <c r="D925" s="1154" t="s">
        <v>4</v>
      </c>
      <c r="E925" s="1155">
        <v>19</v>
      </c>
      <c r="F925" s="1152">
        <v>4310000</v>
      </c>
      <c r="G925" s="1457">
        <f t="shared" si="124"/>
        <v>81890000</v>
      </c>
      <c r="K925" s="1505"/>
      <c r="L925" s="1505"/>
      <c r="O925" s="1349"/>
    </row>
    <row r="926" spans="1:15" ht="13.5">
      <c r="A926" s="1166"/>
      <c r="B926" s="1169"/>
      <c r="C926" s="1449" t="s">
        <v>5099</v>
      </c>
      <c r="D926" s="1154" t="s">
        <v>4</v>
      </c>
      <c r="E926" s="1155">
        <v>20</v>
      </c>
      <c r="F926" s="1152">
        <v>5542000</v>
      </c>
      <c r="G926" s="1457">
        <f t="shared" si="124"/>
        <v>110840000</v>
      </c>
      <c r="K926" s="1505"/>
      <c r="L926" s="1505"/>
      <c r="O926" s="1349"/>
    </row>
    <row r="927" spans="1:15" ht="13.5">
      <c r="A927" s="1166"/>
      <c r="B927" s="1169"/>
      <c r="C927" s="1449" t="s">
        <v>5100</v>
      </c>
      <c r="D927" s="1154" t="s">
        <v>4</v>
      </c>
      <c r="E927" s="1155">
        <v>1</v>
      </c>
      <c r="F927" s="1152">
        <v>3695000</v>
      </c>
      <c r="G927" s="1457">
        <f t="shared" si="124"/>
        <v>3695000</v>
      </c>
      <c r="K927" s="1505"/>
      <c r="L927" s="1505"/>
      <c r="O927" s="1349"/>
    </row>
    <row r="928" spans="1:15" ht="13.5">
      <c r="A928" s="1166"/>
      <c r="B928" s="1169"/>
      <c r="C928" s="1449" t="s">
        <v>5101</v>
      </c>
      <c r="D928" s="1154" t="s">
        <v>4</v>
      </c>
      <c r="E928" s="1155">
        <v>1</v>
      </c>
      <c r="F928" s="1152">
        <v>3079000</v>
      </c>
      <c r="G928" s="1457">
        <f t="shared" si="124"/>
        <v>3079000</v>
      </c>
      <c r="K928" s="1505"/>
      <c r="L928" s="1505"/>
      <c r="O928" s="1349"/>
    </row>
    <row r="929" spans="1:15" ht="13.5">
      <c r="A929" s="1166"/>
      <c r="B929" s="1169"/>
      <c r="C929" s="1449" t="s">
        <v>5102</v>
      </c>
      <c r="D929" s="1154" t="s">
        <v>4</v>
      </c>
      <c r="E929" s="1155">
        <v>10</v>
      </c>
      <c r="F929" s="1152">
        <v>4311000</v>
      </c>
      <c r="G929" s="1457">
        <f t="shared" si="124"/>
        <v>43110000</v>
      </c>
      <c r="K929" s="1505"/>
      <c r="L929" s="1505"/>
      <c r="O929" s="1349"/>
    </row>
    <row r="930" spans="1:15" ht="13.5">
      <c r="A930" s="1166"/>
      <c r="B930" s="1169"/>
      <c r="C930" s="1449" t="s">
        <v>5103</v>
      </c>
      <c r="D930" s="1154" t="s">
        <v>4</v>
      </c>
      <c r="E930" s="1155">
        <v>4</v>
      </c>
      <c r="F930" s="1152">
        <v>1847000</v>
      </c>
      <c r="G930" s="1457">
        <f t="shared" si="124"/>
        <v>7388000</v>
      </c>
      <c r="K930" s="1505"/>
      <c r="L930" s="1505"/>
      <c r="O930" s="1349"/>
    </row>
    <row r="931" spans="1:15" ht="13.5">
      <c r="A931" s="1166"/>
      <c r="B931" s="1169"/>
      <c r="C931" s="1449" t="s">
        <v>5104</v>
      </c>
      <c r="D931" s="1154" t="s">
        <v>4</v>
      </c>
      <c r="E931" s="1155">
        <v>4</v>
      </c>
      <c r="F931" s="1152">
        <v>431000</v>
      </c>
      <c r="G931" s="1457">
        <f t="shared" si="124"/>
        <v>1724000</v>
      </c>
      <c r="K931" s="1505"/>
      <c r="L931" s="1505"/>
      <c r="O931" s="1349"/>
    </row>
    <row r="932" spans="1:15" ht="13.5">
      <c r="A932" s="1166"/>
      <c r="B932" s="1169"/>
      <c r="C932" s="1449" t="s">
        <v>5105</v>
      </c>
      <c r="D932" s="1154" t="s">
        <v>4</v>
      </c>
      <c r="E932" s="1155">
        <v>20</v>
      </c>
      <c r="F932" s="1152">
        <f>'Hit. ME'!$D$326</f>
        <v>4351875</v>
      </c>
      <c r="G932" s="1457">
        <f t="shared" si="124"/>
        <v>87037500</v>
      </c>
      <c r="K932" s="1505"/>
      <c r="L932" s="1505"/>
      <c r="O932" s="1349"/>
    </row>
    <row r="933" spans="1:15" ht="13.5">
      <c r="A933" s="1166"/>
      <c r="B933" s="1169"/>
      <c r="C933" s="1449" t="s">
        <v>5106</v>
      </c>
      <c r="D933" s="1154" t="s">
        <v>4</v>
      </c>
      <c r="E933" s="1155">
        <v>20</v>
      </c>
      <c r="F933" s="1152">
        <v>1475000</v>
      </c>
      <c r="G933" s="1457">
        <f t="shared" si="124"/>
        <v>29500000</v>
      </c>
      <c r="K933" s="1505"/>
      <c r="L933" s="1505"/>
      <c r="O933" s="1349"/>
    </row>
    <row r="934" spans="1:15" ht="13">
      <c r="A934" s="1166"/>
      <c r="B934" s="1169"/>
      <c r="C934" s="1462" t="s">
        <v>5450</v>
      </c>
      <c r="D934" s="1150"/>
      <c r="E934" s="1151"/>
      <c r="F934" s="1152"/>
      <c r="G934" s="1457"/>
      <c r="K934" s="1505"/>
      <c r="L934" s="1505"/>
      <c r="O934" s="1349"/>
    </row>
    <row r="935" spans="1:15" ht="13.5">
      <c r="A935" s="1166"/>
      <c r="B935" s="1169"/>
      <c r="C935" s="1449" t="s">
        <v>5107</v>
      </c>
      <c r="D935" s="1154" t="s">
        <v>4</v>
      </c>
      <c r="E935" s="1155">
        <v>1</v>
      </c>
      <c r="F935" s="1152">
        <v>6500000</v>
      </c>
      <c r="G935" s="1457">
        <f t="shared" ref="G935:G949" si="125">E935*F935</f>
        <v>6500000</v>
      </c>
      <c r="K935" s="1505"/>
      <c r="L935" s="1505"/>
      <c r="O935" s="1349"/>
    </row>
    <row r="936" spans="1:15" ht="13.5">
      <c r="A936" s="1166"/>
      <c r="B936" s="1169"/>
      <c r="C936" s="1449" t="s">
        <v>5108</v>
      </c>
      <c r="D936" s="1154" t="s">
        <v>4</v>
      </c>
      <c r="E936" s="1155">
        <v>1</v>
      </c>
      <c r="F936" s="1152">
        <v>94000000</v>
      </c>
      <c r="G936" s="1457">
        <f t="shared" si="125"/>
        <v>94000000</v>
      </c>
      <c r="K936" s="1505"/>
      <c r="L936" s="1505"/>
      <c r="O936" s="1349"/>
    </row>
    <row r="937" spans="1:15" ht="13.5">
      <c r="A937" s="1166"/>
      <c r="B937" s="1169"/>
      <c r="C937" s="1449" t="s">
        <v>5109</v>
      </c>
      <c r="D937" s="1154" t="s">
        <v>4</v>
      </c>
      <c r="E937" s="1155">
        <v>1</v>
      </c>
      <c r="F937" s="1152">
        <v>5500000</v>
      </c>
      <c r="G937" s="1457">
        <f t="shared" si="125"/>
        <v>5500000</v>
      </c>
      <c r="K937" s="1505"/>
      <c r="L937" s="1505"/>
      <c r="O937" s="1349"/>
    </row>
    <row r="938" spans="1:15" ht="13.5">
      <c r="A938" s="1166"/>
      <c r="B938" s="1169"/>
      <c r="C938" s="1449" t="s">
        <v>5110</v>
      </c>
      <c r="D938" s="1154" t="s">
        <v>4</v>
      </c>
      <c r="E938" s="1155">
        <v>20</v>
      </c>
      <c r="F938" s="1152">
        <v>1035000</v>
      </c>
      <c r="G938" s="1457">
        <f t="shared" si="125"/>
        <v>20700000</v>
      </c>
      <c r="K938" s="1505"/>
      <c r="L938" s="1505"/>
      <c r="O938" s="1349"/>
    </row>
    <row r="939" spans="1:15" ht="13.5">
      <c r="A939" s="1166"/>
      <c r="B939" s="1169"/>
      <c r="C939" s="1449" t="s">
        <v>5111</v>
      </c>
      <c r="D939" s="1154" t="s">
        <v>4</v>
      </c>
      <c r="E939" s="1155">
        <v>3</v>
      </c>
      <c r="F939" s="1152">
        <v>554000</v>
      </c>
      <c r="G939" s="1457">
        <f t="shared" si="125"/>
        <v>1662000</v>
      </c>
      <c r="K939" s="1505"/>
      <c r="L939" s="1505"/>
      <c r="O939" s="1349"/>
    </row>
    <row r="940" spans="1:15" ht="13.5">
      <c r="A940" s="1166"/>
      <c r="B940" s="1169"/>
      <c r="C940" s="1449" t="s">
        <v>5112</v>
      </c>
      <c r="D940" s="1154" t="s">
        <v>4</v>
      </c>
      <c r="E940" s="1155">
        <v>2</v>
      </c>
      <c r="F940" s="1152">
        <v>2075000</v>
      </c>
      <c r="G940" s="1457">
        <f t="shared" si="125"/>
        <v>4150000</v>
      </c>
      <c r="K940" s="1505"/>
      <c r="L940" s="1505"/>
      <c r="O940" s="1349"/>
    </row>
    <row r="941" spans="1:15" ht="13.5">
      <c r="A941" s="1166"/>
      <c r="B941" s="1169"/>
      <c r="C941" s="1449" t="s">
        <v>5113</v>
      </c>
      <c r="D941" s="1154" t="s">
        <v>4</v>
      </c>
      <c r="E941" s="1155">
        <v>1</v>
      </c>
      <c r="F941" s="1152">
        <v>728000</v>
      </c>
      <c r="G941" s="1457">
        <f t="shared" si="125"/>
        <v>728000</v>
      </c>
      <c r="K941" s="1505"/>
      <c r="L941" s="1505"/>
      <c r="O941" s="1349"/>
    </row>
    <row r="942" spans="1:15" ht="13.5">
      <c r="A942" s="1166"/>
      <c r="B942" s="1169"/>
      <c r="C942" s="1449" t="s">
        <v>5114</v>
      </c>
      <c r="D942" s="1154" t="s">
        <v>4</v>
      </c>
      <c r="E942" s="1155">
        <v>1</v>
      </c>
      <c r="F942" s="1152">
        <v>7850000</v>
      </c>
      <c r="G942" s="1457">
        <f t="shared" si="125"/>
        <v>7850000</v>
      </c>
      <c r="K942" s="1505"/>
      <c r="L942" s="1505"/>
      <c r="O942" s="1349"/>
    </row>
    <row r="943" spans="1:15" ht="13.5">
      <c r="A943" s="1166"/>
      <c r="B943" s="1169"/>
      <c r="C943" s="1449" t="s">
        <v>5115</v>
      </c>
      <c r="D943" s="1154" t="s">
        <v>4</v>
      </c>
      <c r="E943" s="1155">
        <v>1</v>
      </c>
      <c r="F943" s="1152">
        <v>5700000</v>
      </c>
      <c r="G943" s="1457">
        <f t="shared" si="125"/>
        <v>5700000</v>
      </c>
      <c r="K943" s="1505"/>
      <c r="L943" s="1505"/>
      <c r="O943" s="1349"/>
    </row>
    <row r="944" spans="1:15" ht="13.5">
      <c r="A944" s="1166"/>
      <c r="B944" s="1169"/>
      <c r="C944" s="1449" t="s">
        <v>5116</v>
      </c>
      <c r="D944" s="1154" t="s">
        <v>4</v>
      </c>
      <c r="E944" s="1155">
        <v>1</v>
      </c>
      <c r="F944" s="1152">
        <v>1787000</v>
      </c>
      <c r="G944" s="1457">
        <f t="shared" si="125"/>
        <v>1787000</v>
      </c>
      <c r="K944" s="1505"/>
      <c r="L944" s="1505"/>
      <c r="O944" s="1349"/>
    </row>
    <row r="945" spans="1:15" ht="13.5">
      <c r="A945" s="1166"/>
      <c r="B945" s="1169"/>
      <c r="C945" s="1449" t="s">
        <v>5117</v>
      </c>
      <c r="D945" s="1154" t="s">
        <v>4</v>
      </c>
      <c r="E945" s="1155">
        <v>1</v>
      </c>
      <c r="F945" s="1152">
        <v>380000</v>
      </c>
      <c r="G945" s="1457">
        <f t="shared" si="125"/>
        <v>380000</v>
      </c>
      <c r="K945" s="1505"/>
      <c r="L945" s="1505"/>
      <c r="O945" s="1349"/>
    </row>
    <row r="946" spans="1:15" ht="13.5">
      <c r="A946" s="1166"/>
      <c r="B946" s="1169"/>
      <c r="C946" s="1449" t="s">
        <v>5118</v>
      </c>
      <c r="D946" s="1154" t="s">
        <v>4</v>
      </c>
      <c r="E946" s="1155">
        <v>1</v>
      </c>
      <c r="F946" s="1152">
        <v>2200000</v>
      </c>
      <c r="G946" s="1457">
        <f t="shared" si="125"/>
        <v>2200000</v>
      </c>
      <c r="K946" s="1505"/>
      <c r="L946" s="1505"/>
      <c r="O946" s="1349"/>
    </row>
    <row r="947" spans="1:15" ht="13.5">
      <c r="A947" s="1166"/>
      <c r="B947" s="1169"/>
      <c r="C947" s="1449" t="s">
        <v>5119</v>
      </c>
      <c r="D947" s="1154" t="s">
        <v>4</v>
      </c>
      <c r="E947" s="1155">
        <v>1</v>
      </c>
      <c r="F947" s="1152">
        <v>1870000</v>
      </c>
      <c r="G947" s="1457">
        <f t="shared" si="125"/>
        <v>1870000</v>
      </c>
      <c r="K947" s="1505"/>
      <c r="L947" s="1505"/>
      <c r="O947" s="1349"/>
    </row>
    <row r="948" spans="1:15" ht="13.5">
      <c r="A948" s="1166"/>
      <c r="B948" s="1169"/>
      <c r="C948" s="1449" t="s">
        <v>5120</v>
      </c>
      <c r="D948" s="1154" t="s">
        <v>4</v>
      </c>
      <c r="E948" s="1155">
        <v>1</v>
      </c>
      <c r="F948" s="1152">
        <v>11850000</v>
      </c>
      <c r="G948" s="1457">
        <f t="shared" si="125"/>
        <v>11850000</v>
      </c>
      <c r="K948" s="1505"/>
      <c r="L948" s="1505"/>
      <c r="O948" s="1349"/>
    </row>
    <row r="949" spans="1:15" ht="13.5">
      <c r="A949" s="1166"/>
      <c r="B949" s="1169"/>
      <c r="C949" s="1449" t="s">
        <v>5121</v>
      </c>
      <c r="D949" s="1154" t="s">
        <v>4</v>
      </c>
      <c r="E949" s="1155">
        <v>1</v>
      </c>
      <c r="F949" s="1152">
        <f>SUM(G935:G948)*0.035</f>
        <v>5770695.0000000009</v>
      </c>
      <c r="G949" s="1457">
        <f t="shared" si="125"/>
        <v>5770695.0000000009</v>
      </c>
      <c r="K949" s="1505"/>
      <c r="L949" s="1505"/>
      <c r="O949" s="1349"/>
    </row>
    <row r="950" spans="1:15" ht="13">
      <c r="A950" s="1166"/>
      <c r="B950" s="1169"/>
      <c r="C950" s="1462" t="s">
        <v>5451</v>
      </c>
      <c r="D950" s="1150"/>
      <c r="E950" s="1151"/>
      <c r="F950" s="1152"/>
      <c r="G950" s="1457"/>
      <c r="K950" s="1505"/>
      <c r="L950" s="1505"/>
      <c r="O950" s="1349"/>
    </row>
    <row r="951" spans="1:15" ht="13">
      <c r="A951" s="1166"/>
      <c r="B951" s="1169"/>
      <c r="C951" s="1462" t="s">
        <v>5452</v>
      </c>
      <c r="D951" s="1150"/>
      <c r="E951" s="1151"/>
      <c r="F951" s="1152"/>
      <c r="G951" s="1457"/>
      <c r="K951" s="1505"/>
      <c r="L951" s="1505"/>
      <c r="O951" s="1349"/>
    </row>
    <row r="952" spans="1:15" ht="13.5">
      <c r="A952" s="1166"/>
      <c r="B952" s="1169"/>
      <c r="C952" s="1449" t="s">
        <v>5123</v>
      </c>
      <c r="D952" s="1154" t="s">
        <v>682</v>
      </c>
      <c r="E952" s="1155">
        <v>37</v>
      </c>
      <c r="F952" s="1194">
        <v>4500000</v>
      </c>
      <c r="G952" s="1457">
        <f>E952*F952</f>
        <v>166500000</v>
      </c>
      <c r="K952" s="1505"/>
      <c r="L952" s="1505"/>
      <c r="O952" s="1349"/>
    </row>
    <row r="953" spans="1:15" ht="13">
      <c r="A953" s="1166"/>
      <c r="B953" s="1169"/>
      <c r="C953" s="1449" t="s">
        <v>5122</v>
      </c>
      <c r="D953" s="1150"/>
      <c r="E953" s="1151"/>
      <c r="F953" s="1152"/>
      <c r="G953" s="1457"/>
      <c r="K953" s="1505"/>
      <c r="L953" s="1505"/>
      <c r="O953" s="1349"/>
    </row>
    <row r="954" spans="1:15" ht="13">
      <c r="A954" s="1166"/>
      <c r="B954" s="1169"/>
      <c r="C954" s="1449" t="s">
        <v>5124</v>
      </c>
      <c r="D954" s="1150"/>
      <c r="E954" s="1151"/>
      <c r="F954" s="1152"/>
      <c r="G954" s="1457"/>
      <c r="K954" s="1505"/>
      <c r="L954" s="1505"/>
      <c r="O954" s="1349"/>
    </row>
    <row r="955" spans="1:15" ht="13.5">
      <c r="A955" s="1166"/>
      <c r="B955" s="1169"/>
      <c r="C955" s="1449" t="s">
        <v>5125</v>
      </c>
      <c r="D955" s="1154" t="s">
        <v>682</v>
      </c>
      <c r="E955" s="1155">
        <v>23</v>
      </c>
      <c r="F955" s="1152">
        <f>'Hrg Sat'!$G$397</f>
        <v>416845</v>
      </c>
      <c r="G955" s="1457">
        <f t="shared" ref="G955:G958" si="126">E955*F955</f>
        <v>9587435</v>
      </c>
      <c r="K955" s="1505"/>
      <c r="L955" s="1505"/>
      <c r="O955" s="1349"/>
    </row>
    <row r="956" spans="1:15" ht="13.5">
      <c r="A956" s="1166"/>
      <c r="B956" s="1169"/>
      <c r="C956" s="1449" t="s">
        <v>5126</v>
      </c>
      <c r="D956" s="1154" t="s">
        <v>682</v>
      </c>
      <c r="E956" s="1155">
        <v>46</v>
      </c>
      <c r="F956" s="1152">
        <f>'Hrg Sat'!$G$496</f>
        <v>79937</v>
      </c>
      <c r="G956" s="1457">
        <f t="shared" si="126"/>
        <v>3677102</v>
      </c>
      <c r="K956" s="1505"/>
      <c r="L956" s="1505"/>
      <c r="O956" s="1349"/>
    </row>
    <row r="957" spans="1:15" ht="13.5">
      <c r="A957" s="1166"/>
      <c r="B957" s="1169"/>
      <c r="C957" s="1449" t="s">
        <v>5127</v>
      </c>
      <c r="D957" s="1154" t="s">
        <v>2123</v>
      </c>
      <c r="E957" s="1155">
        <v>46</v>
      </c>
      <c r="F957" s="1152">
        <f>'Hrg Sat'!$G$502</f>
        <v>420832</v>
      </c>
      <c r="G957" s="1457">
        <f t="shared" si="126"/>
        <v>19358272</v>
      </c>
      <c r="K957" s="1505"/>
      <c r="L957" s="1505"/>
      <c r="O957" s="1349"/>
    </row>
    <row r="958" spans="1:15" ht="13.5">
      <c r="A958" s="1166"/>
      <c r="B958" s="1169"/>
      <c r="C958" s="1449" t="s">
        <v>5128</v>
      </c>
      <c r="D958" s="1154" t="s">
        <v>682</v>
      </c>
      <c r="E958" s="1155">
        <v>92</v>
      </c>
      <c r="F958" s="1152">
        <v>950000</v>
      </c>
      <c r="G958" s="1457">
        <f t="shared" si="126"/>
        <v>87400000</v>
      </c>
      <c r="K958" s="1505"/>
      <c r="L958" s="1505"/>
      <c r="O958" s="1349"/>
    </row>
    <row r="959" spans="1:15" ht="13">
      <c r="A959" s="1166"/>
      <c r="B959" s="1169"/>
      <c r="C959" s="1462" t="s">
        <v>5453</v>
      </c>
      <c r="D959" s="1150"/>
      <c r="E959" s="1151"/>
      <c r="F959" s="1152"/>
      <c r="G959" s="1457"/>
      <c r="K959" s="1505"/>
      <c r="L959" s="1505"/>
      <c r="O959" s="1349"/>
    </row>
    <row r="960" spans="1:15" ht="13.5">
      <c r="A960" s="1166"/>
      <c r="B960" s="1169"/>
      <c r="C960" s="1449" t="s">
        <v>5129</v>
      </c>
      <c r="D960" s="1154" t="s">
        <v>5</v>
      </c>
      <c r="E960" s="1155">
        <v>101.92</v>
      </c>
      <c r="F960" s="1152">
        <f>'Hrg Sat'!$G$606</f>
        <v>142510</v>
      </c>
      <c r="G960" s="1457">
        <f t="shared" ref="G960:G969" si="127">E960*F960</f>
        <v>14524619.200000001</v>
      </c>
      <c r="K960" s="1505"/>
      <c r="L960" s="1505"/>
      <c r="O960" s="1349"/>
    </row>
    <row r="961" spans="1:15" ht="13.5">
      <c r="A961" s="1166"/>
      <c r="B961" s="1169"/>
      <c r="C961" s="1449" t="s">
        <v>5130</v>
      </c>
      <c r="D961" s="1154" t="s">
        <v>5</v>
      </c>
      <c r="E961" s="1155">
        <v>120.41</v>
      </c>
      <c r="F961" s="1152">
        <f>'Hrg Sat'!$G$607</f>
        <v>201910</v>
      </c>
      <c r="G961" s="1457">
        <f t="shared" si="127"/>
        <v>24311983.099999998</v>
      </c>
      <c r="K961" s="1505"/>
      <c r="L961" s="1505"/>
      <c r="O961" s="1349"/>
    </row>
    <row r="962" spans="1:15" ht="13.5">
      <c r="A962" s="1166"/>
      <c r="B962" s="1169"/>
      <c r="C962" s="1449" t="s">
        <v>5131</v>
      </c>
      <c r="D962" s="1154" t="s">
        <v>5</v>
      </c>
      <c r="E962" s="1155">
        <v>148.13</v>
      </c>
      <c r="F962" s="1152">
        <f>'Hrg Sat'!$G$608</f>
        <v>246460</v>
      </c>
      <c r="G962" s="1457">
        <f t="shared" si="127"/>
        <v>36508119.799999997</v>
      </c>
      <c r="K962" s="1505"/>
      <c r="L962" s="1505"/>
      <c r="O962" s="1349"/>
    </row>
    <row r="963" spans="1:15" ht="13.5">
      <c r="A963" s="1166"/>
      <c r="B963" s="1169"/>
      <c r="C963" s="1449" t="s">
        <v>5132</v>
      </c>
      <c r="D963" s="1154" t="s">
        <v>5</v>
      </c>
      <c r="E963" s="1155">
        <v>103.97</v>
      </c>
      <c r="F963" s="1152">
        <f>'Hrg Sat'!$G$609</f>
        <v>314770</v>
      </c>
      <c r="G963" s="1457">
        <f t="shared" si="127"/>
        <v>32726636.899999999</v>
      </c>
      <c r="K963" s="1505"/>
      <c r="L963" s="1505"/>
      <c r="O963" s="1349"/>
    </row>
    <row r="964" spans="1:15" ht="13.5">
      <c r="A964" s="1166"/>
      <c r="B964" s="1169"/>
      <c r="C964" s="1449" t="s">
        <v>5133</v>
      </c>
      <c r="D964" s="1154" t="s">
        <v>5</v>
      </c>
      <c r="E964" s="1155">
        <v>110.94</v>
      </c>
      <c r="F964" s="1152">
        <f>'Hrg Sat'!$G$610</f>
        <v>442480</v>
      </c>
      <c r="G964" s="1457">
        <f t="shared" si="127"/>
        <v>49088731.199999996</v>
      </c>
      <c r="K964" s="1505"/>
      <c r="L964" s="1505"/>
      <c r="O964" s="1349"/>
    </row>
    <row r="965" spans="1:15" ht="13.5">
      <c r="A965" s="1166"/>
      <c r="B965" s="1169"/>
      <c r="C965" s="1449" t="s">
        <v>5134</v>
      </c>
      <c r="D965" s="1154" t="s">
        <v>5</v>
      </c>
      <c r="E965" s="1155">
        <v>91.41</v>
      </c>
      <c r="F965" s="1152">
        <f>'Hrg Sat'!$G$611</f>
        <v>490000</v>
      </c>
      <c r="G965" s="1457">
        <f t="shared" si="127"/>
        <v>44790900</v>
      </c>
      <c r="K965" s="1505"/>
      <c r="L965" s="1505"/>
      <c r="O965" s="1349"/>
    </row>
    <row r="966" spans="1:15" ht="13.5">
      <c r="A966" s="1166"/>
      <c r="B966" s="1169"/>
      <c r="C966" s="1449" t="s">
        <v>5135</v>
      </c>
      <c r="D966" s="1154" t="s">
        <v>5</v>
      </c>
      <c r="E966" s="1155">
        <v>91.22</v>
      </c>
      <c r="F966" s="1152">
        <f>'Hrg Sat'!$G$612</f>
        <v>534550</v>
      </c>
      <c r="G966" s="1457">
        <f t="shared" si="127"/>
        <v>48761651</v>
      </c>
      <c r="K966" s="1505"/>
      <c r="L966" s="1505"/>
      <c r="O966" s="1349"/>
    </row>
    <row r="967" spans="1:15" ht="13.5">
      <c r="A967" s="1166"/>
      <c r="B967" s="1169"/>
      <c r="C967" s="1449" t="s">
        <v>5136</v>
      </c>
      <c r="D967" s="1154" t="s">
        <v>5</v>
      </c>
      <c r="E967" s="1155">
        <v>95.51</v>
      </c>
      <c r="F967" s="1152">
        <f>'Hrg Sat'!$G$613</f>
        <v>579100</v>
      </c>
      <c r="G967" s="1457">
        <f t="shared" si="127"/>
        <v>55309841</v>
      </c>
      <c r="K967" s="1505"/>
      <c r="L967" s="1505"/>
      <c r="O967" s="1349"/>
    </row>
    <row r="968" spans="1:15" ht="13.5">
      <c r="A968" s="1166"/>
      <c r="B968" s="1169"/>
      <c r="C968" s="1449" t="s">
        <v>5137</v>
      </c>
      <c r="D968" s="1154" t="s">
        <v>5</v>
      </c>
      <c r="E968" s="1155">
        <v>101.7</v>
      </c>
      <c r="F968" s="1152">
        <f>'Hrg Sat'!$G$614</f>
        <v>748390</v>
      </c>
      <c r="G968" s="1457">
        <f t="shared" si="127"/>
        <v>76111263</v>
      </c>
      <c r="K968" s="1505"/>
      <c r="L968" s="1505"/>
      <c r="O968" s="1349"/>
    </row>
    <row r="969" spans="1:15" ht="13.5">
      <c r="A969" s="1166"/>
      <c r="B969" s="1169"/>
      <c r="C969" s="1449" t="s">
        <v>5138</v>
      </c>
      <c r="D969" s="1154" t="s">
        <v>5</v>
      </c>
      <c r="E969" s="1155">
        <v>52.48</v>
      </c>
      <c r="F969" s="1152">
        <f>'Hrg Sat'!$G$615</f>
        <v>890950</v>
      </c>
      <c r="G969" s="1457">
        <f t="shared" si="127"/>
        <v>46757056</v>
      </c>
      <c r="K969" s="1505"/>
      <c r="L969" s="1505"/>
      <c r="O969" s="1349"/>
    </row>
    <row r="970" spans="1:15" ht="13">
      <c r="A970" s="1166"/>
      <c r="B970" s="1169"/>
      <c r="C970" s="1462" t="s">
        <v>5454</v>
      </c>
      <c r="D970" s="1150"/>
      <c r="E970" s="1151"/>
      <c r="F970" s="1152"/>
      <c r="G970" s="1457"/>
      <c r="K970" s="1505"/>
      <c r="L970" s="1505"/>
      <c r="O970" s="1349"/>
    </row>
    <row r="971" spans="1:15" ht="13.5">
      <c r="A971" s="1166"/>
      <c r="B971" s="1169"/>
      <c r="C971" s="1449" t="s">
        <v>5139</v>
      </c>
      <c r="D971" s="1154" t="s">
        <v>5</v>
      </c>
      <c r="E971" s="1155">
        <v>102.23</v>
      </c>
      <c r="F971" s="1152">
        <f>'Hrg Sat'!$G$623</f>
        <v>39072</v>
      </c>
      <c r="G971" s="1457">
        <f t="shared" ref="G971:G979" si="128">E971*F971</f>
        <v>3994330.56</v>
      </c>
      <c r="K971" s="1505"/>
      <c r="L971" s="1505"/>
      <c r="O971" s="1349"/>
    </row>
    <row r="972" spans="1:15" ht="13.5">
      <c r="A972" s="1166"/>
      <c r="B972" s="1169"/>
      <c r="C972" s="1449" t="s">
        <v>5140</v>
      </c>
      <c r="D972" s="1154" t="s">
        <v>5</v>
      </c>
      <c r="E972" s="1155">
        <v>126.42</v>
      </c>
      <c r="F972" s="1152">
        <f>'Hrg Sat'!$G$624</f>
        <v>50209</v>
      </c>
      <c r="G972" s="1457">
        <f t="shared" si="128"/>
        <v>6347421.7800000003</v>
      </c>
      <c r="K972" s="1505"/>
      <c r="L972" s="1505"/>
      <c r="O972" s="1349"/>
    </row>
    <row r="973" spans="1:15" ht="13.5">
      <c r="A973" s="1166"/>
      <c r="B973" s="1169"/>
      <c r="C973" s="1449" t="s">
        <v>5141</v>
      </c>
      <c r="D973" s="1154" t="s">
        <v>5</v>
      </c>
      <c r="E973" s="1155">
        <v>127.34</v>
      </c>
      <c r="F973" s="1152">
        <f>'Hrg Sat'!$G$625</f>
        <v>78474</v>
      </c>
      <c r="G973" s="1457">
        <f t="shared" si="128"/>
        <v>9992879.1600000001</v>
      </c>
      <c r="K973" s="1505"/>
      <c r="L973" s="1505"/>
      <c r="O973" s="1349"/>
    </row>
    <row r="974" spans="1:15" ht="13.5">
      <c r="A974" s="1166"/>
      <c r="B974" s="1169"/>
      <c r="C974" s="1449" t="s">
        <v>5142</v>
      </c>
      <c r="D974" s="1154" t="s">
        <v>5</v>
      </c>
      <c r="E974" s="1155">
        <v>97.52</v>
      </c>
      <c r="F974" s="1152">
        <f>'Hrg Sat'!$G$626</f>
        <v>84414</v>
      </c>
      <c r="G974" s="1457">
        <f t="shared" si="128"/>
        <v>8232053.2799999993</v>
      </c>
      <c r="K974" s="1505"/>
      <c r="L974" s="1505"/>
      <c r="O974" s="1349"/>
    </row>
    <row r="975" spans="1:15" ht="13.5">
      <c r="A975" s="1166"/>
      <c r="B975" s="1169"/>
      <c r="C975" s="1449" t="s">
        <v>5143</v>
      </c>
      <c r="D975" s="1154" t="s">
        <v>5</v>
      </c>
      <c r="E975" s="1155">
        <v>99.4</v>
      </c>
      <c r="F975" s="1152">
        <f>'Hrg Sat'!$G$627</f>
        <v>99594</v>
      </c>
      <c r="G975" s="1457">
        <f t="shared" si="128"/>
        <v>9899643.6000000015</v>
      </c>
      <c r="K975" s="1505"/>
      <c r="L975" s="1505"/>
      <c r="O975" s="1349"/>
    </row>
    <row r="976" spans="1:15" ht="13.5">
      <c r="A976" s="1166"/>
      <c r="B976" s="1169"/>
      <c r="C976" s="1449" t="s">
        <v>5144</v>
      </c>
      <c r="D976" s="1154" t="s">
        <v>5</v>
      </c>
      <c r="E976" s="1155">
        <v>105.67</v>
      </c>
      <c r="F976" s="1152">
        <f>'Hrg Sat'!$G$628</f>
        <v>102894</v>
      </c>
      <c r="G976" s="1457">
        <f t="shared" si="128"/>
        <v>10872808.98</v>
      </c>
      <c r="K976" s="1505"/>
      <c r="L976" s="1505"/>
      <c r="O976" s="1349"/>
    </row>
    <row r="977" spans="1:15" ht="13.5">
      <c r="A977" s="1166"/>
      <c r="B977" s="1169"/>
      <c r="C977" s="1449" t="s">
        <v>5145</v>
      </c>
      <c r="D977" s="1154" t="s">
        <v>5</v>
      </c>
      <c r="E977" s="1155">
        <v>119.7</v>
      </c>
      <c r="F977" s="1152">
        <f>'Hrg Sat'!$G$630</f>
        <v>104379</v>
      </c>
      <c r="G977" s="1457">
        <f t="shared" si="128"/>
        <v>12494166.300000001</v>
      </c>
      <c r="K977" s="1505"/>
      <c r="L977" s="1505"/>
      <c r="O977" s="1349"/>
    </row>
    <row r="978" spans="1:15" ht="13.5">
      <c r="A978" s="1166"/>
      <c r="B978" s="1169"/>
      <c r="C978" s="1449" t="s">
        <v>5146</v>
      </c>
      <c r="D978" s="1154" t="s">
        <v>5</v>
      </c>
      <c r="E978" s="1155">
        <v>111.02</v>
      </c>
      <c r="F978" s="1152">
        <f>'Hrg Sat'!$G$631</f>
        <v>138831</v>
      </c>
      <c r="G978" s="1457">
        <f t="shared" si="128"/>
        <v>15413017.619999999</v>
      </c>
      <c r="K978" s="1505"/>
      <c r="L978" s="1505"/>
      <c r="O978" s="1349"/>
    </row>
    <row r="979" spans="1:15" ht="13.5">
      <c r="A979" s="1166"/>
      <c r="B979" s="1169"/>
      <c r="C979" s="1449" t="s">
        <v>5123</v>
      </c>
      <c r="D979" s="1154" t="s">
        <v>682</v>
      </c>
      <c r="E979" s="1155">
        <v>23</v>
      </c>
      <c r="F979" s="1152">
        <f>$F$952</f>
        <v>4500000</v>
      </c>
      <c r="G979" s="1457">
        <f t="shared" si="128"/>
        <v>103500000</v>
      </c>
      <c r="K979" s="1505"/>
      <c r="L979" s="1505"/>
      <c r="O979" s="1349"/>
    </row>
    <row r="980" spans="1:15" ht="13">
      <c r="A980" s="1166"/>
      <c r="B980" s="1169"/>
      <c r="C980" s="1449" t="s">
        <v>5147</v>
      </c>
      <c r="D980" s="1150"/>
      <c r="E980" s="1151"/>
      <c r="F980" s="1152"/>
      <c r="G980" s="1457"/>
      <c r="K980" s="1505"/>
      <c r="L980" s="1505"/>
      <c r="O980" s="1349"/>
    </row>
    <row r="981" spans="1:15" ht="13.5">
      <c r="A981" s="1166"/>
      <c r="B981" s="1169"/>
      <c r="C981" s="1449" t="s">
        <v>5148</v>
      </c>
      <c r="D981" s="1154" t="s">
        <v>682</v>
      </c>
      <c r="E981" s="1155">
        <v>1</v>
      </c>
      <c r="F981" s="1152">
        <v>750000</v>
      </c>
      <c r="G981" s="1457">
        <f>E981*F981</f>
        <v>750000</v>
      </c>
      <c r="K981" s="1505"/>
      <c r="L981" s="1505"/>
      <c r="O981" s="1349"/>
    </row>
    <row r="982" spans="1:15" ht="13.5">
      <c r="A982" s="1166"/>
      <c r="B982" s="1169"/>
      <c r="C982" s="1449" t="s">
        <v>5149</v>
      </c>
      <c r="D982" s="1150"/>
      <c r="E982" s="1155"/>
      <c r="F982" s="1152"/>
      <c r="G982" s="1457"/>
      <c r="K982" s="1505"/>
      <c r="L982" s="1505"/>
      <c r="O982" s="1349"/>
    </row>
    <row r="983" spans="1:15" ht="13.5">
      <c r="A983" s="1166"/>
      <c r="B983" s="1169"/>
      <c r="C983" s="1449" t="s">
        <v>5150</v>
      </c>
      <c r="D983" s="1154" t="s">
        <v>5</v>
      </c>
      <c r="E983" s="1155">
        <v>1088.43</v>
      </c>
      <c r="F983" s="1152">
        <f>'Hrg Sat'!$G$694</f>
        <v>41838</v>
      </c>
      <c r="G983" s="1457">
        <f t="shared" ref="G983:G985" si="129">E983*F983</f>
        <v>45537734.340000004</v>
      </c>
      <c r="K983" s="1505"/>
      <c r="L983" s="1505"/>
      <c r="O983" s="1349"/>
    </row>
    <row r="984" spans="1:15" ht="13.5">
      <c r="A984" s="1166"/>
      <c r="B984" s="1169"/>
      <c r="C984" s="1449" t="s">
        <v>5151</v>
      </c>
      <c r="D984" s="1154" t="s">
        <v>5</v>
      </c>
      <c r="E984" s="1155">
        <v>1232.76</v>
      </c>
      <c r="F984" s="1152">
        <f>'Hrg Sat'!$G$695</f>
        <v>68002</v>
      </c>
      <c r="G984" s="1457">
        <f t="shared" si="129"/>
        <v>83830145.519999996</v>
      </c>
      <c r="K984" s="1505"/>
      <c r="L984" s="1505"/>
      <c r="O984" s="1349"/>
    </row>
    <row r="985" spans="1:15" ht="13.5">
      <c r="A985" s="1166"/>
      <c r="B985" s="1169"/>
      <c r="C985" s="1449" t="s">
        <v>5152</v>
      </c>
      <c r="D985" s="1154" t="s">
        <v>5</v>
      </c>
      <c r="E985" s="1155">
        <v>411.02</v>
      </c>
      <c r="F985" s="1152">
        <f>'Hrg Sat'!$G$702</f>
        <v>662997</v>
      </c>
      <c r="G985" s="1457">
        <f t="shared" si="129"/>
        <v>272505026.94</v>
      </c>
      <c r="K985" s="1505"/>
      <c r="L985" s="1505"/>
      <c r="O985" s="1349"/>
    </row>
    <row r="986" spans="1:15" ht="13">
      <c r="A986" s="1166"/>
      <c r="B986" s="1169"/>
      <c r="C986" s="1462" t="s">
        <v>5455</v>
      </c>
      <c r="D986" s="1150"/>
      <c r="E986" s="1151"/>
      <c r="F986" s="1152"/>
      <c r="G986" s="1457"/>
      <c r="K986" s="1505"/>
      <c r="L986" s="1505"/>
      <c r="O986" s="1349"/>
    </row>
    <row r="987" spans="1:15" ht="13">
      <c r="A987" s="1166"/>
      <c r="B987" s="1169"/>
      <c r="C987" s="1462" t="s">
        <v>5456</v>
      </c>
      <c r="D987" s="1150"/>
      <c r="E987" s="1151"/>
      <c r="F987" s="1152"/>
      <c r="G987" s="1457"/>
      <c r="K987" s="1505"/>
      <c r="L987" s="1505"/>
      <c r="O987" s="1349"/>
    </row>
    <row r="988" spans="1:15" ht="13">
      <c r="A988" s="1166"/>
      <c r="B988" s="1169"/>
      <c r="C988" s="1462" t="s">
        <v>5413</v>
      </c>
      <c r="D988" s="1150"/>
      <c r="E988" s="1151"/>
      <c r="F988" s="1152"/>
      <c r="G988" s="1457"/>
      <c r="K988" s="1505"/>
      <c r="L988" s="1505"/>
      <c r="O988" s="1349"/>
    </row>
    <row r="989" spans="1:15" ht="13.5">
      <c r="A989" s="1166"/>
      <c r="B989" s="1169"/>
      <c r="C989" s="1449" t="s">
        <v>5153</v>
      </c>
      <c r="D989" s="1154" t="s">
        <v>186</v>
      </c>
      <c r="E989" s="1155">
        <v>2</v>
      </c>
      <c r="F989" s="1152">
        <f>'Hit. ME'!$D$523</f>
        <v>21469250</v>
      </c>
      <c r="G989" s="1457">
        <f t="shared" ref="G989:G990" si="130">E989*F989</f>
        <v>42938500</v>
      </c>
      <c r="K989" s="1505"/>
      <c r="L989" s="1505"/>
      <c r="O989" s="1349"/>
    </row>
    <row r="990" spans="1:15" ht="13.5">
      <c r="A990" s="1166"/>
      <c r="B990" s="1169"/>
      <c r="C990" s="1449" t="s">
        <v>5154</v>
      </c>
      <c r="D990" s="1154" t="s">
        <v>682</v>
      </c>
      <c r="E990" s="1155">
        <v>2</v>
      </c>
      <c r="F990" s="1152">
        <f>Bahan!$C$638</f>
        <v>1450000</v>
      </c>
      <c r="G990" s="1457">
        <f t="shared" si="130"/>
        <v>2900000</v>
      </c>
      <c r="K990" s="1505"/>
      <c r="L990" s="1505"/>
      <c r="O990" s="1349"/>
    </row>
    <row r="991" spans="1:15" ht="13">
      <c r="A991" s="1166"/>
      <c r="B991" s="1169"/>
      <c r="C991" s="1462" t="s">
        <v>5412</v>
      </c>
      <c r="D991" s="1150"/>
      <c r="E991" s="1151"/>
      <c r="F991" s="1152"/>
      <c r="G991" s="1457"/>
      <c r="K991" s="1505"/>
      <c r="L991" s="1505"/>
      <c r="O991" s="1349"/>
    </row>
    <row r="992" spans="1:15" ht="13.5">
      <c r="A992" s="1166"/>
      <c r="B992" s="1169"/>
      <c r="C992" s="1449" t="s">
        <v>5153</v>
      </c>
      <c r="D992" s="1154" t="s">
        <v>186</v>
      </c>
      <c r="E992" s="1155">
        <v>2</v>
      </c>
      <c r="F992" s="1152">
        <f>'Hit. ME'!$D$523</f>
        <v>21469250</v>
      </c>
      <c r="G992" s="1457">
        <f t="shared" ref="G992:G993" si="131">E992*F992</f>
        <v>42938500</v>
      </c>
      <c r="K992" s="1505"/>
      <c r="L992" s="1505"/>
      <c r="O992" s="1349"/>
    </row>
    <row r="993" spans="1:15" ht="13.5">
      <c r="A993" s="1166"/>
      <c r="B993" s="1169"/>
      <c r="C993" s="1449" t="s">
        <v>5154</v>
      </c>
      <c r="D993" s="1154" t="s">
        <v>682</v>
      </c>
      <c r="E993" s="1155">
        <v>6</v>
      </c>
      <c r="F993" s="1152">
        <f>Bahan!$C$638</f>
        <v>1450000</v>
      </c>
      <c r="G993" s="1457">
        <f t="shared" si="131"/>
        <v>8700000</v>
      </c>
      <c r="K993" s="1505"/>
      <c r="L993" s="1505"/>
      <c r="O993" s="1349"/>
    </row>
    <row r="994" spans="1:15" ht="13">
      <c r="A994" s="1166"/>
      <c r="B994" s="1169"/>
      <c r="C994" s="1449" t="s">
        <v>4986</v>
      </c>
      <c r="D994" s="1150"/>
      <c r="E994" s="1151"/>
      <c r="F994" s="1152"/>
      <c r="G994" s="1457"/>
      <c r="K994" s="1505"/>
      <c r="L994" s="1505"/>
      <c r="O994" s="1349"/>
    </row>
    <row r="995" spans="1:15" ht="13.5">
      <c r="A995" s="1166"/>
      <c r="B995" s="1169"/>
      <c r="C995" s="1449" t="s">
        <v>5154</v>
      </c>
      <c r="D995" s="1154" t="s">
        <v>682</v>
      </c>
      <c r="E995" s="1155">
        <v>4</v>
      </c>
      <c r="F995" s="1152">
        <f>Bahan!$C$638</f>
        <v>1450000</v>
      </c>
      <c r="G995" s="1457">
        <f>E995*F995</f>
        <v>5800000</v>
      </c>
      <c r="K995" s="1505"/>
      <c r="L995" s="1505"/>
      <c r="O995" s="1349"/>
    </row>
    <row r="996" spans="1:15" ht="13">
      <c r="A996" s="1166"/>
      <c r="B996" s="1169"/>
      <c r="C996" s="1449" t="s">
        <v>5155</v>
      </c>
      <c r="D996" s="1150"/>
      <c r="E996" s="1151"/>
      <c r="F996" s="1152"/>
      <c r="G996" s="1457"/>
      <c r="K996" s="1505"/>
      <c r="L996" s="1505"/>
      <c r="O996" s="1349"/>
    </row>
    <row r="997" spans="1:15" ht="13">
      <c r="A997" s="1166"/>
      <c r="B997" s="1169"/>
      <c r="C997" s="1462" t="s">
        <v>5413</v>
      </c>
      <c r="D997" s="1150"/>
      <c r="E997" s="1151"/>
      <c r="F997" s="1152"/>
      <c r="G997" s="1457"/>
      <c r="K997" s="1505"/>
      <c r="L997" s="1505"/>
      <c r="O997" s="1349"/>
    </row>
    <row r="998" spans="1:15" ht="13.5">
      <c r="A998" s="1166"/>
      <c r="B998" s="1169"/>
      <c r="C998" s="1449" t="s">
        <v>5156</v>
      </c>
      <c r="D998" s="1154" t="s">
        <v>5</v>
      </c>
      <c r="E998" s="1155">
        <v>98</v>
      </c>
      <c r="F998" s="1152">
        <f>'Hrg Sat'!$G$717</f>
        <v>859250</v>
      </c>
      <c r="G998" s="1457">
        <f t="shared" ref="G998:G1004" si="132">E998*F998</f>
        <v>84206500</v>
      </c>
      <c r="K998" s="1505"/>
      <c r="L998" s="1505"/>
      <c r="O998" s="1349"/>
    </row>
    <row r="999" spans="1:15" ht="13.5">
      <c r="A999" s="1166"/>
      <c r="B999" s="1169"/>
      <c r="C999" s="1449" t="s">
        <v>5157</v>
      </c>
      <c r="D999" s="1154" t="s">
        <v>5</v>
      </c>
      <c r="E999" s="1155">
        <v>87</v>
      </c>
      <c r="F999" s="1152">
        <f>'Hrg Sat'!$G$715</f>
        <v>667975</v>
      </c>
      <c r="G999" s="1457">
        <f t="shared" si="132"/>
        <v>58113825</v>
      </c>
      <c r="K999" s="1505"/>
      <c r="L999" s="1505"/>
      <c r="O999" s="1349"/>
    </row>
    <row r="1000" spans="1:15" ht="13.5">
      <c r="A1000" s="1166"/>
      <c r="B1000" s="1169"/>
      <c r="C1000" s="1449" t="s">
        <v>5158</v>
      </c>
      <c r="D1000" s="1154" t="s">
        <v>5</v>
      </c>
      <c r="E1000" s="1155">
        <v>109.82</v>
      </c>
      <c r="F1000" s="1152">
        <f>'Hrg Sat'!$G$713</f>
        <v>546700</v>
      </c>
      <c r="G1000" s="1457">
        <f t="shared" si="132"/>
        <v>60038593.999999993</v>
      </c>
      <c r="K1000" s="1505"/>
      <c r="L1000" s="1505"/>
      <c r="O1000" s="1349"/>
    </row>
    <row r="1001" spans="1:15" ht="13.5">
      <c r="A1001" s="1166"/>
      <c r="B1001" s="1169"/>
      <c r="C1001" s="1449" t="s">
        <v>5159</v>
      </c>
      <c r="D1001" s="1154" t="s">
        <v>5</v>
      </c>
      <c r="E1001" s="1155">
        <v>89.2</v>
      </c>
      <c r="F1001" s="1152">
        <f>'Hrg Sat'!$G$711</f>
        <v>477400</v>
      </c>
      <c r="G1001" s="1457">
        <f t="shared" si="132"/>
        <v>42584080</v>
      </c>
      <c r="K1001" s="1505"/>
      <c r="L1001" s="1505"/>
      <c r="O1001" s="1349"/>
    </row>
    <row r="1002" spans="1:15" ht="13.5">
      <c r="A1002" s="1166"/>
      <c r="B1002" s="1169"/>
      <c r="C1002" s="1449" t="s">
        <v>5160</v>
      </c>
      <c r="D1002" s="1154" t="s">
        <v>682</v>
      </c>
      <c r="E1002" s="1155">
        <v>1</v>
      </c>
      <c r="F1002" s="1152">
        <f>'Hrg Sat'!$G$730</f>
        <v>6869225</v>
      </c>
      <c r="G1002" s="1457">
        <f t="shared" si="132"/>
        <v>6869225</v>
      </c>
      <c r="K1002" s="1505"/>
      <c r="L1002" s="1505"/>
      <c r="O1002" s="1349"/>
    </row>
    <row r="1003" spans="1:15" ht="13.5">
      <c r="A1003" s="1166"/>
      <c r="B1003" s="1169"/>
      <c r="C1003" s="1449" t="s">
        <v>5161</v>
      </c>
      <c r="D1003" s="1154" t="s">
        <v>682</v>
      </c>
      <c r="E1003" s="1155">
        <v>1</v>
      </c>
      <c r="F1003" s="1152">
        <f>'Hit. ME'!$D$509</f>
        <v>6034600.0000000009</v>
      </c>
      <c r="G1003" s="1457">
        <f t="shared" si="132"/>
        <v>6034600.0000000009</v>
      </c>
      <c r="K1003" s="1505"/>
      <c r="L1003" s="1505"/>
      <c r="O1003" s="1349"/>
    </row>
    <row r="1004" spans="1:15" ht="13.5">
      <c r="A1004" s="1166"/>
      <c r="B1004" s="1169"/>
      <c r="C1004" s="1449" t="s">
        <v>5162</v>
      </c>
      <c r="D1004" s="1154" t="s">
        <v>4</v>
      </c>
      <c r="E1004" s="1155">
        <v>1</v>
      </c>
      <c r="F1004" s="1152">
        <f>'Hrg Sat'!$G$720</f>
        <v>9509225</v>
      </c>
      <c r="G1004" s="1457">
        <f t="shared" si="132"/>
        <v>9509225</v>
      </c>
      <c r="K1004" s="1505"/>
      <c r="L1004" s="1505"/>
      <c r="O1004" s="1349"/>
    </row>
    <row r="1005" spans="1:15" ht="13">
      <c r="A1005" s="1166"/>
      <c r="B1005" s="1169"/>
      <c r="C1005" s="1462" t="s">
        <v>5412</v>
      </c>
      <c r="D1005" s="1150"/>
      <c r="E1005" s="1151"/>
      <c r="F1005" s="1152"/>
      <c r="G1005" s="1457"/>
      <c r="K1005" s="1505"/>
      <c r="L1005" s="1505"/>
      <c r="O1005" s="1349"/>
    </row>
    <row r="1006" spans="1:15" ht="13.5">
      <c r="A1006" s="1166"/>
      <c r="B1006" s="1169"/>
      <c r="C1006" s="1449" t="s">
        <v>5157</v>
      </c>
      <c r="D1006" s="1154" t="s">
        <v>5</v>
      </c>
      <c r="E1006" s="1155">
        <v>4</v>
      </c>
      <c r="F1006" s="1152">
        <f>'Hrg Sat'!$G$715</f>
        <v>667975</v>
      </c>
      <c r="G1006" s="1457">
        <f t="shared" ref="G1006:G1010" si="133">E1006*F1006</f>
        <v>2671900</v>
      </c>
      <c r="K1006" s="1505"/>
      <c r="L1006" s="1505"/>
      <c r="O1006" s="1349"/>
    </row>
    <row r="1007" spans="1:15" ht="13.5">
      <c r="A1007" s="1166"/>
      <c r="B1007" s="1169"/>
      <c r="C1007" s="1449" t="s">
        <v>5158</v>
      </c>
      <c r="D1007" s="1154" t="s">
        <v>5</v>
      </c>
      <c r="E1007" s="1155">
        <v>109.82</v>
      </c>
      <c r="F1007" s="1152">
        <f>'Hrg Sat'!$G$713</f>
        <v>546700</v>
      </c>
      <c r="G1007" s="1457">
        <f t="shared" si="133"/>
        <v>60038593.999999993</v>
      </c>
      <c r="K1007" s="1505"/>
      <c r="L1007" s="1505"/>
      <c r="O1007" s="1349"/>
    </row>
    <row r="1008" spans="1:15" ht="13.5">
      <c r="A1008" s="1166"/>
      <c r="B1008" s="1169"/>
      <c r="C1008" s="1449" t="s">
        <v>5159</v>
      </c>
      <c r="D1008" s="1154" t="s">
        <v>5</v>
      </c>
      <c r="E1008" s="1155">
        <v>89.2</v>
      </c>
      <c r="F1008" s="1152">
        <f>'Hrg Sat'!$G$711</f>
        <v>477400</v>
      </c>
      <c r="G1008" s="1457">
        <f t="shared" si="133"/>
        <v>42584080</v>
      </c>
      <c r="K1008" s="1505"/>
      <c r="L1008" s="1505"/>
      <c r="O1008" s="1349"/>
    </row>
    <row r="1009" spans="1:15" ht="13.5">
      <c r="A1009" s="1166"/>
      <c r="B1009" s="1169"/>
      <c r="C1009" s="1449" t="s">
        <v>5161</v>
      </c>
      <c r="D1009" s="1154" t="s">
        <v>682</v>
      </c>
      <c r="E1009" s="1155">
        <v>1</v>
      </c>
      <c r="F1009" s="1152">
        <f>'Hit. ME'!$D$509</f>
        <v>6034600.0000000009</v>
      </c>
      <c r="G1009" s="1457">
        <f t="shared" si="133"/>
        <v>6034600.0000000009</v>
      </c>
      <c r="K1009" s="1505"/>
      <c r="L1009" s="1505"/>
      <c r="O1009" s="1349"/>
    </row>
    <row r="1010" spans="1:15" ht="13.5">
      <c r="A1010" s="1166"/>
      <c r="B1010" s="1169"/>
      <c r="C1010" s="1449" t="s">
        <v>5162</v>
      </c>
      <c r="D1010" s="1154" t="s">
        <v>4</v>
      </c>
      <c r="E1010" s="1155">
        <v>1</v>
      </c>
      <c r="F1010" s="1152">
        <f>'Hrg Sat'!$G$720</f>
        <v>9509225</v>
      </c>
      <c r="G1010" s="1457">
        <f t="shared" si="133"/>
        <v>9509225</v>
      </c>
      <c r="K1010" s="1505"/>
      <c r="L1010" s="1505"/>
      <c r="O1010" s="1349"/>
    </row>
    <row r="1011" spans="1:15" ht="13">
      <c r="A1011" s="1166"/>
      <c r="B1011" s="1169"/>
      <c r="C1011" s="1462" t="s">
        <v>5414</v>
      </c>
      <c r="D1011" s="1150"/>
      <c r="E1011" s="1151"/>
      <c r="F1011" s="1152"/>
      <c r="G1011" s="1457"/>
      <c r="K1011" s="1505"/>
      <c r="L1011" s="1505"/>
      <c r="O1011" s="1349"/>
    </row>
    <row r="1012" spans="1:15" ht="13.5">
      <c r="A1012" s="1166"/>
      <c r="B1012" s="1169"/>
      <c r="C1012" s="1449" t="s">
        <v>5157</v>
      </c>
      <c r="D1012" s="1154" t="s">
        <v>5</v>
      </c>
      <c r="E1012" s="1155">
        <v>4</v>
      </c>
      <c r="F1012" s="1152">
        <f>'Hrg Sat'!$G$715</f>
        <v>667975</v>
      </c>
      <c r="G1012" s="1457">
        <f t="shared" ref="G1012:G1017" si="134">E1012*F1012</f>
        <v>2671900</v>
      </c>
      <c r="K1012" s="1505"/>
      <c r="L1012" s="1505"/>
      <c r="O1012" s="1349"/>
    </row>
    <row r="1013" spans="1:15" ht="13.5">
      <c r="A1013" s="1166"/>
      <c r="B1013" s="1169"/>
      <c r="C1013" s="1449" t="s">
        <v>5158</v>
      </c>
      <c r="D1013" s="1154" t="s">
        <v>5</v>
      </c>
      <c r="E1013" s="1155">
        <v>76.23</v>
      </c>
      <c r="F1013" s="1152">
        <f>'Hrg Sat'!$G$713</f>
        <v>546700</v>
      </c>
      <c r="G1013" s="1457">
        <f t="shared" si="134"/>
        <v>41674941</v>
      </c>
      <c r="K1013" s="1505"/>
      <c r="L1013" s="1505"/>
      <c r="O1013" s="1349"/>
    </row>
    <row r="1014" spans="1:15" ht="13.5">
      <c r="A1014" s="1166"/>
      <c r="B1014" s="1169"/>
      <c r="C1014" s="1449" t="s">
        <v>5159</v>
      </c>
      <c r="D1014" s="1154" t="s">
        <v>5</v>
      </c>
      <c r="E1014" s="1155">
        <v>89.53</v>
      </c>
      <c r="F1014" s="1152">
        <f>'Hrg Sat'!$G$711</f>
        <v>477400</v>
      </c>
      <c r="G1014" s="1457">
        <f t="shared" si="134"/>
        <v>42741622</v>
      </c>
      <c r="K1014" s="1505"/>
      <c r="L1014" s="1505"/>
      <c r="O1014" s="1349"/>
    </row>
    <row r="1015" spans="1:15" ht="13.5">
      <c r="A1015" s="1166"/>
      <c r="B1015" s="1169"/>
      <c r="C1015" s="1449" t="s">
        <v>5163</v>
      </c>
      <c r="D1015" s="1154" t="s">
        <v>5</v>
      </c>
      <c r="E1015" s="1155">
        <v>42.92</v>
      </c>
      <c r="F1015" s="1152">
        <f>'Hrg Sat'!$G$710</f>
        <v>379225</v>
      </c>
      <c r="G1015" s="1457">
        <f t="shared" si="134"/>
        <v>16276337</v>
      </c>
      <c r="K1015" s="1505"/>
      <c r="L1015" s="1505"/>
      <c r="O1015" s="1349"/>
    </row>
    <row r="1016" spans="1:15" ht="13.5">
      <c r="A1016" s="1166"/>
      <c r="B1016" s="1169"/>
      <c r="C1016" s="1449" t="s">
        <v>5164</v>
      </c>
      <c r="D1016" s="1154" t="s">
        <v>4</v>
      </c>
      <c r="E1016" s="1155">
        <v>1</v>
      </c>
      <c r="F1016" s="1152">
        <f>'Hrg Sat'!$G$691</f>
        <v>12699225</v>
      </c>
      <c r="G1016" s="1457">
        <f t="shared" si="134"/>
        <v>12699225</v>
      </c>
      <c r="K1016" s="1505"/>
      <c r="L1016" s="1505"/>
      <c r="O1016" s="1349"/>
    </row>
    <row r="1017" spans="1:15" ht="13.5">
      <c r="A1017" s="1166"/>
      <c r="B1017" s="1169"/>
      <c r="C1017" s="1449" t="s">
        <v>5165</v>
      </c>
      <c r="D1017" s="1154" t="s">
        <v>4</v>
      </c>
      <c r="E1017" s="1155">
        <v>1</v>
      </c>
      <c r="F1017" s="1152">
        <f>'Hrg Sat'!$G$692</f>
        <v>6171000</v>
      </c>
      <c r="G1017" s="1457">
        <f t="shared" si="134"/>
        <v>6171000</v>
      </c>
      <c r="K1017" s="1505"/>
      <c r="L1017" s="1505"/>
      <c r="O1017" s="1349"/>
    </row>
    <row r="1018" spans="1:15" ht="13">
      <c r="A1018" s="1166"/>
      <c r="B1018" s="1169"/>
      <c r="C1018" s="1449" t="s">
        <v>5166</v>
      </c>
      <c r="D1018" s="1150"/>
      <c r="E1018" s="1151"/>
      <c r="F1018" s="1152"/>
      <c r="G1018" s="1457"/>
      <c r="K1018" s="1505"/>
      <c r="L1018" s="1505"/>
      <c r="O1018" s="1349"/>
    </row>
    <row r="1019" spans="1:15" ht="13.5">
      <c r="A1019" s="1166"/>
      <c r="B1019" s="1169"/>
      <c r="C1019" s="1449" t="s">
        <v>5167</v>
      </c>
      <c r="D1019" s="1154" t="s">
        <v>4</v>
      </c>
      <c r="E1019" s="1155">
        <v>4</v>
      </c>
      <c r="F1019" s="1152">
        <v>14500000</v>
      </c>
      <c r="G1019" s="1457">
        <f t="shared" ref="G1019:G1024" si="135">E1019*F1019</f>
        <v>58000000</v>
      </c>
      <c r="K1019" s="1505"/>
      <c r="L1019" s="1505"/>
      <c r="O1019" s="1349"/>
    </row>
    <row r="1020" spans="1:15" ht="13.5">
      <c r="A1020" s="1166"/>
      <c r="B1020" s="1169"/>
      <c r="C1020" s="1449" t="s">
        <v>5168</v>
      </c>
      <c r="D1020" s="1154" t="s">
        <v>682</v>
      </c>
      <c r="E1020" s="1155">
        <v>4</v>
      </c>
      <c r="F1020" s="1152">
        <v>5500000</v>
      </c>
      <c r="G1020" s="1457">
        <f t="shared" si="135"/>
        <v>22000000</v>
      </c>
      <c r="K1020" s="1505"/>
      <c r="L1020" s="1505"/>
      <c r="O1020" s="1349"/>
    </row>
    <row r="1021" spans="1:15" ht="13.5">
      <c r="A1021" s="1166"/>
      <c r="B1021" s="1169"/>
      <c r="C1021" s="1449" t="s">
        <v>5169</v>
      </c>
      <c r="D1021" s="1154" t="s">
        <v>682</v>
      </c>
      <c r="E1021" s="1155">
        <v>4</v>
      </c>
      <c r="F1021" s="1152">
        <f>'Hit. ME'!$D$476</f>
        <v>1044450.0000000001</v>
      </c>
      <c r="G1021" s="1457">
        <f t="shared" si="135"/>
        <v>4177800.0000000005</v>
      </c>
      <c r="K1021" s="1505"/>
      <c r="L1021" s="1505"/>
      <c r="O1021" s="1349"/>
    </row>
    <row r="1022" spans="1:15" ht="13.5">
      <c r="A1022" s="1166"/>
      <c r="B1022" s="1169"/>
      <c r="C1022" s="1449" t="s">
        <v>5170</v>
      </c>
      <c r="D1022" s="1154" t="s">
        <v>682</v>
      </c>
      <c r="E1022" s="1155">
        <v>4</v>
      </c>
      <c r="F1022" s="1152">
        <f>'Hit. ME'!$D$423</f>
        <v>3945700.0000000005</v>
      </c>
      <c r="G1022" s="1457">
        <f t="shared" si="135"/>
        <v>15782800.000000002</v>
      </c>
      <c r="K1022" s="1505"/>
      <c r="L1022" s="1505"/>
      <c r="O1022" s="1349"/>
    </row>
    <row r="1023" spans="1:15" ht="13.5">
      <c r="A1023" s="1166"/>
      <c r="B1023" s="1169"/>
      <c r="C1023" s="1449" t="s">
        <v>5171</v>
      </c>
      <c r="D1023" s="1154" t="s">
        <v>4</v>
      </c>
      <c r="E1023" s="1155">
        <v>3</v>
      </c>
      <c r="F1023" s="1152">
        <v>3900000</v>
      </c>
      <c r="G1023" s="1457">
        <f t="shared" si="135"/>
        <v>11700000</v>
      </c>
      <c r="K1023" s="1505"/>
      <c r="L1023" s="1505"/>
      <c r="O1023" s="1349"/>
    </row>
    <row r="1024" spans="1:15" ht="13.5">
      <c r="A1024" s="1166"/>
      <c r="B1024" s="1169"/>
      <c r="C1024" s="1449" t="s">
        <v>5172</v>
      </c>
      <c r="D1024" s="1154" t="s">
        <v>4</v>
      </c>
      <c r="E1024" s="1155">
        <v>1</v>
      </c>
      <c r="F1024" s="1152">
        <v>3700000</v>
      </c>
      <c r="G1024" s="1457">
        <f t="shared" si="135"/>
        <v>3700000</v>
      </c>
      <c r="K1024" s="1505"/>
      <c r="L1024" s="1505"/>
      <c r="O1024" s="1349"/>
    </row>
    <row r="1025" spans="1:15" ht="13">
      <c r="A1025" s="1166"/>
      <c r="B1025" s="1169"/>
      <c r="C1025" s="1462" t="s">
        <v>5457</v>
      </c>
      <c r="D1025" s="1150"/>
      <c r="E1025" s="1151"/>
      <c r="F1025" s="1152"/>
      <c r="G1025" s="1457"/>
      <c r="K1025" s="1505"/>
      <c r="L1025" s="1505"/>
      <c r="O1025" s="1349"/>
    </row>
    <row r="1026" spans="1:15" ht="13">
      <c r="A1026" s="1166"/>
      <c r="B1026" s="1169"/>
      <c r="C1026" s="1462" t="s">
        <v>5458</v>
      </c>
      <c r="D1026" s="1150"/>
      <c r="E1026" s="1151"/>
      <c r="F1026" s="1152"/>
      <c r="G1026" s="1457"/>
      <c r="K1026" s="1505"/>
      <c r="L1026" s="1505"/>
      <c r="O1026" s="1349"/>
    </row>
    <row r="1027" spans="1:15" ht="13.5">
      <c r="A1027" s="1166"/>
      <c r="B1027" s="1169"/>
      <c r="C1027" s="1449" t="s">
        <v>5173</v>
      </c>
      <c r="D1027" s="1154" t="s">
        <v>682</v>
      </c>
      <c r="E1027" s="1155">
        <v>1</v>
      </c>
      <c r="F1027" s="1194">
        <f>590000000*1.25</f>
        <v>737500000</v>
      </c>
      <c r="G1027" s="1457">
        <f>E1027*F1027</f>
        <v>737500000</v>
      </c>
      <c r="K1027" s="1505"/>
      <c r="L1027" s="1505"/>
      <c r="O1027" s="1349"/>
    </row>
    <row r="1028" spans="1:15" ht="13">
      <c r="A1028" s="1166"/>
      <c r="B1028" s="1169"/>
      <c r="C1028" s="1449" t="s">
        <v>5174</v>
      </c>
      <c r="D1028" s="1150"/>
      <c r="E1028" s="1151"/>
      <c r="F1028" s="1152"/>
      <c r="G1028" s="1457"/>
      <c r="K1028" s="1505"/>
      <c r="L1028" s="1505"/>
      <c r="O1028" s="1349"/>
    </row>
    <row r="1029" spans="1:15" ht="13.5">
      <c r="A1029" s="1166"/>
      <c r="B1029" s="1169"/>
      <c r="C1029" s="1449" t="s">
        <v>5175</v>
      </c>
      <c r="D1029" s="1154" t="s">
        <v>163</v>
      </c>
      <c r="E1029" s="1155">
        <v>628.97</v>
      </c>
      <c r="F1029" s="1152">
        <f>'Hrg Sat'!$G$50</f>
        <v>26387</v>
      </c>
      <c r="G1029" s="1457">
        <f t="shared" ref="G1029:G1035" si="136">E1029*F1029</f>
        <v>16596631.390000001</v>
      </c>
      <c r="K1029" s="1505"/>
      <c r="L1029" s="1505"/>
      <c r="O1029" s="1349"/>
    </row>
    <row r="1030" spans="1:15" ht="13.5">
      <c r="A1030" s="1166"/>
      <c r="B1030" s="1169"/>
      <c r="C1030" s="1449" t="s">
        <v>5176</v>
      </c>
      <c r="D1030" s="1154" t="s">
        <v>163</v>
      </c>
      <c r="E1030" s="1155">
        <v>33.01</v>
      </c>
      <c r="F1030" s="1193">
        <f>'Hrg Sat'!$G$50</f>
        <v>26387</v>
      </c>
      <c r="G1030" s="1457">
        <f t="shared" si="136"/>
        <v>871034.87</v>
      </c>
      <c r="K1030" s="1505"/>
      <c r="L1030" s="1505"/>
      <c r="O1030" s="1349"/>
    </row>
    <row r="1031" spans="1:15" ht="13.5">
      <c r="A1031" s="1166"/>
      <c r="B1031" s="1169"/>
      <c r="C1031" s="1449" t="s">
        <v>5177</v>
      </c>
      <c r="D1031" s="1154" t="s">
        <v>163</v>
      </c>
      <c r="E1031" s="1155">
        <v>39.840000000000003</v>
      </c>
      <c r="F1031" s="1348">
        <f>36000*4</f>
        <v>144000</v>
      </c>
      <c r="G1031" s="1457">
        <f t="shared" si="136"/>
        <v>5736960.0000000009</v>
      </c>
      <c r="K1031" s="1505"/>
      <c r="L1031" s="1505"/>
      <c r="O1031" s="1349"/>
    </row>
    <row r="1032" spans="1:15" ht="13.5">
      <c r="A1032" s="1166"/>
      <c r="B1032" s="1169"/>
      <c r="C1032" s="1449" t="s">
        <v>5178</v>
      </c>
      <c r="D1032" s="1154" t="s">
        <v>163</v>
      </c>
      <c r="E1032" s="1155">
        <v>701.82</v>
      </c>
      <c r="F1032" s="1172">
        <f>'Hrg Sat'!$G$51</f>
        <v>1144</v>
      </c>
      <c r="G1032" s="1457">
        <f t="shared" si="136"/>
        <v>802882.08000000007</v>
      </c>
      <c r="K1032" s="1505"/>
      <c r="L1032" s="1505"/>
      <c r="O1032" s="1349"/>
    </row>
    <row r="1033" spans="1:15" ht="13.5">
      <c r="A1033" s="1166"/>
      <c r="B1033" s="1169"/>
      <c r="C1033" s="1449" t="s">
        <v>5179</v>
      </c>
      <c r="D1033" s="1154" t="s">
        <v>5</v>
      </c>
      <c r="E1033" s="1155">
        <v>35.090000000000003</v>
      </c>
      <c r="F1033" s="1152">
        <f>'Hrg Sat'!$G$49</f>
        <v>29265</v>
      </c>
      <c r="G1033" s="1457">
        <f t="shared" si="136"/>
        <v>1026908.8500000001</v>
      </c>
      <c r="K1033" s="1505"/>
      <c r="L1033" s="1505"/>
      <c r="O1033" s="1349"/>
    </row>
    <row r="1034" spans="1:15" ht="13.5">
      <c r="A1034" s="1166"/>
      <c r="B1034" s="1169"/>
      <c r="C1034" s="1449" t="s">
        <v>5180</v>
      </c>
      <c r="D1034" s="1154" t="s">
        <v>190</v>
      </c>
      <c r="E1034" s="1155">
        <v>70.180000000000007</v>
      </c>
      <c r="F1034" s="1152">
        <f>'Hrg Sat'!$G$152</f>
        <v>33205</v>
      </c>
      <c r="G1034" s="1457">
        <f t="shared" si="136"/>
        <v>2330326.9000000004</v>
      </c>
      <c r="K1034" s="1505"/>
      <c r="L1034" s="1505"/>
      <c r="O1034" s="1349"/>
    </row>
    <row r="1035" spans="1:15" ht="13.5">
      <c r="A1035" s="1166"/>
      <c r="B1035" s="1169"/>
      <c r="C1035" s="1449" t="s">
        <v>5181</v>
      </c>
      <c r="D1035" s="1154" t="s">
        <v>190</v>
      </c>
      <c r="E1035" s="1155">
        <v>2.88</v>
      </c>
      <c r="F1035" s="1152">
        <f>'Hrg Sat'!$G$100</f>
        <v>336943</v>
      </c>
      <c r="G1035" s="1457">
        <f t="shared" si="136"/>
        <v>970395.84</v>
      </c>
      <c r="K1035" s="1505"/>
      <c r="L1035" s="1505"/>
      <c r="O1035" s="1349"/>
    </row>
    <row r="1036" spans="1:15" ht="13">
      <c r="A1036" s="1166"/>
      <c r="B1036" s="1169"/>
      <c r="C1036" s="1462" t="s">
        <v>5460</v>
      </c>
      <c r="D1036" s="1150"/>
      <c r="E1036" s="1151"/>
      <c r="F1036" s="1152"/>
      <c r="G1036" s="1457"/>
      <c r="K1036" s="1505"/>
      <c r="L1036" s="1505"/>
      <c r="O1036" s="1349"/>
    </row>
    <row r="1037" spans="1:15" ht="13.5">
      <c r="A1037" s="1166"/>
      <c r="B1037" s="1169"/>
      <c r="C1037" s="1449" t="s">
        <v>5173</v>
      </c>
      <c r="D1037" s="1154" t="s">
        <v>682</v>
      </c>
      <c r="E1037" s="1155">
        <v>1</v>
      </c>
      <c r="F1037" s="1152">
        <f>$F$1027</f>
        <v>737500000</v>
      </c>
      <c r="G1037" s="1457">
        <f>E1037*F1037</f>
        <v>737500000</v>
      </c>
      <c r="K1037" s="1505"/>
      <c r="L1037" s="1505"/>
      <c r="O1037" s="1349"/>
    </row>
    <row r="1038" spans="1:15" ht="13">
      <c r="A1038" s="1166"/>
      <c r="B1038" s="1169"/>
      <c r="C1038" s="1449" t="s">
        <v>5174</v>
      </c>
      <c r="D1038" s="1150"/>
      <c r="E1038" s="1151"/>
      <c r="F1038" s="1152"/>
      <c r="G1038" s="1457"/>
      <c r="K1038" s="1505"/>
      <c r="L1038" s="1505"/>
      <c r="O1038" s="1349"/>
    </row>
    <row r="1039" spans="1:15" ht="13.5">
      <c r="A1039" s="1166"/>
      <c r="B1039" s="1169"/>
      <c r="C1039" s="1449" t="s">
        <v>5175</v>
      </c>
      <c r="D1039" s="1154" t="s">
        <v>163</v>
      </c>
      <c r="E1039" s="1155">
        <v>628.97</v>
      </c>
      <c r="F1039" s="1152">
        <f>'Hrg Sat'!$G$50</f>
        <v>26387</v>
      </c>
      <c r="G1039" s="1457">
        <f t="shared" ref="G1039:G1045" si="137">E1039*F1039</f>
        <v>16596631.390000001</v>
      </c>
      <c r="K1039" s="1505"/>
      <c r="L1039" s="1505"/>
      <c r="O1039" s="1349"/>
    </row>
    <row r="1040" spans="1:15" ht="13.5">
      <c r="A1040" s="1166"/>
      <c r="B1040" s="1169"/>
      <c r="C1040" s="1449" t="s">
        <v>5176</v>
      </c>
      <c r="D1040" s="1154" t="s">
        <v>163</v>
      </c>
      <c r="E1040" s="1155">
        <v>33.01</v>
      </c>
      <c r="F1040" s="1152">
        <f>'Hrg Sat'!$G$50</f>
        <v>26387</v>
      </c>
      <c r="G1040" s="1457">
        <f t="shared" si="137"/>
        <v>871034.87</v>
      </c>
      <c r="K1040" s="1505"/>
      <c r="L1040" s="1505"/>
      <c r="O1040" s="1349"/>
    </row>
    <row r="1041" spans="1:15" ht="13.5">
      <c r="A1041" s="1166"/>
      <c r="B1041" s="1169"/>
      <c r="C1041" s="1449" t="s">
        <v>5177</v>
      </c>
      <c r="D1041" s="1154" t="s">
        <v>163</v>
      </c>
      <c r="E1041" s="1155">
        <v>39.840000000000003</v>
      </c>
      <c r="F1041" s="1348">
        <f>$F$1031</f>
        <v>144000</v>
      </c>
      <c r="G1041" s="1457">
        <f t="shared" si="137"/>
        <v>5736960.0000000009</v>
      </c>
      <c r="K1041" s="1505"/>
      <c r="L1041" s="1505"/>
      <c r="O1041" s="1349"/>
    </row>
    <row r="1042" spans="1:15" ht="13.5">
      <c r="A1042" s="1166"/>
      <c r="B1042" s="1169"/>
      <c r="C1042" s="1449" t="s">
        <v>5178</v>
      </c>
      <c r="D1042" s="1154" t="s">
        <v>163</v>
      </c>
      <c r="E1042" s="1155">
        <v>701.82</v>
      </c>
      <c r="F1042" s="1152">
        <f>'Hrg Sat'!$G$51</f>
        <v>1144</v>
      </c>
      <c r="G1042" s="1457">
        <f t="shared" si="137"/>
        <v>802882.08000000007</v>
      </c>
      <c r="K1042" s="1505"/>
      <c r="L1042" s="1505"/>
      <c r="O1042" s="1349"/>
    </row>
    <row r="1043" spans="1:15" ht="13.5">
      <c r="A1043" s="1166"/>
      <c r="B1043" s="1169"/>
      <c r="C1043" s="1449" t="s">
        <v>5179</v>
      </c>
      <c r="D1043" s="1154" t="s">
        <v>5</v>
      </c>
      <c r="E1043" s="1155">
        <v>35.090000000000003</v>
      </c>
      <c r="F1043" s="1152">
        <f>'Hrg Sat'!$G$49</f>
        <v>29265</v>
      </c>
      <c r="G1043" s="1457">
        <f t="shared" si="137"/>
        <v>1026908.8500000001</v>
      </c>
      <c r="K1043" s="1505"/>
      <c r="L1043" s="1505"/>
      <c r="O1043" s="1349"/>
    </row>
    <row r="1044" spans="1:15" ht="13.5">
      <c r="A1044" s="1166"/>
      <c r="B1044" s="1169"/>
      <c r="C1044" s="1449" t="s">
        <v>5180</v>
      </c>
      <c r="D1044" s="1154" t="s">
        <v>190</v>
      </c>
      <c r="E1044" s="1155">
        <v>70.180000000000007</v>
      </c>
      <c r="F1044" s="1152">
        <f>'Hrg Sat'!$G$152</f>
        <v>33205</v>
      </c>
      <c r="G1044" s="1457">
        <f t="shared" si="137"/>
        <v>2330326.9000000004</v>
      </c>
      <c r="K1044" s="1505"/>
      <c r="L1044" s="1505"/>
      <c r="O1044" s="1349"/>
    </row>
    <row r="1045" spans="1:15" ht="13.5">
      <c r="A1045" s="1166"/>
      <c r="B1045" s="1169"/>
      <c r="C1045" s="1449" t="s">
        <v>5181</v>
      </c>
      <c r="D1045" s="1154" t="s">
        <v>190</v>
      </c>
      <c r="E1045" s="1155">
        <v>2.88</v>
      </c>
      <c r="F1045" s="1152">
        <f>'Hrg Sat'!$G$100</f>
        <v>336943</v>
      </c>
      <c r="G1045" s="1457">
        <f t="shared" si="137"/>
        <v>970395.84</v>
      </c>
      <c r="K1045" s="1505"/>
      <c r="L1045" s="1505"/>
      <c r="O1045" s="1349"/>
    </row>
    <row r="1046" spans="1:15" ht="13">
      <c r="A1046" s="1166"/>
      <c r="B1046" s="1169"/>
      <c r="C1046" s="1462" t="s">
        <v>5459</v>
      </c>
      <c r="D1046" s="1150"/>
      <c r="E1046" s="1151"/>
      <c r="F1046" s="1152"/>
      <c r="G1046" s="1457"/>
      <c r="K1046" s="1505"/>
      <c r="L1046" s="1505"/>
      <c r="O1046" s="1349"/>
    </row>
    <row r="1047" spans="1:15" ht="13.5">
      <c r="A1047" s="1166"/>
      <c r="B1047" s="1169"/>
      <c r="C1047" s="1449" t="s">
        <v>5182</v>
      </c>
      <c r="D1047" s="1154" t="s">
        <v>682</v>
      </c>
      <c r="E1047" s="1155">
        <v>1</v>
      </c>
      <c r="F1047" s="1194">
        <f>620000000*1.25</f>
        <v>775000000</v>
      </c>
      <c r="G1047" s="1457">
        <f>E1047*F1047</f>
        <v>775000000</v>
      </c>
      <c r="K1047" s="1505"/>
      <c r="L1047" s="1505"/>
      <c r="O1047" s="1349"/>
    </row>
    <row r="1048" spans="1:15" ht="13">
      <c r="A1048" s="1166"/>
      <c r="B1048" s="1169"/>
      <c r="C1048" s="1449" t="s">
        <v>5174</v>
      </c>
      <c r="D1048" s="1150"/>
      <c r="E1048" s="1151"/>
      <c r="F1048" s="1152"/>
      <c r="G1048" s="1457"/>
      <c r="K1048" s="1505"/>
      <c r="L1048" s="1505"/>
      <c r="O1048" s="1349"/>
    </row>
    <row r="1049" spans="1:15" ht="13.5">
      <c r="A1049" s="1166"/>
      <c r="B1049" s="1169"/>
      <c r="C1049" s="1449" t="s">
        <v>5175</v>
      </c>
      <c r="D1049" s="1154" t="s">
        <v>163</v>
      </c>
      <c r="E1049" s="1155">
        <v>628.97</v>
      </c>
      <c r="F1049" s="1152">
        <f>'Hrg Sat'!$G$50</f>
        <v>26387</v>
      </c>
      <c r="G1049" s="1457">
        <f t="shared" ref="G1049:G1055" si="138">E1049*F1049</f>
        <v>16596631.390000001</v>
      </c>
      <c r="K1049" s="1505"/>
      <c r="L1049" s="1505"/>
      <c r="O1049" s="1349"/>
    </row>
    <row r="1050" spans="1:15" ht="13.5">
      <c r="A1050" s="1166"/>
      <c r="B1050" s="1169"/>
      <c r="C1050" s="1449" t="s">
        <v>5176</v>
      </c>
      <c r="D1050" s="1154" t="s">
        <v>163</v>
      </c>
      <c r="E1050" s="1155">
        <v>132.04</v>
      </c>
      <c r="F1050" s="1152">
        <f>'Hrg Sat'!$G$50</f>
        <v>26387</v>
      </c>
      <c r="G1050" s="1457">
        <f t="shared" si="138"/>
        <v>3484139.48</v>
      </c>
      <c r="K1050" s="1505"/>
      <c r="L1050" s="1505"/>
      <c r="O1050" s="1349"/>
    </row>
    <row r="1051" spans="1:15" ht="13.5">
      <c r="A1051" s="1166"/>
      <c r="B1051" s="1169"/>
      <c r="C1051" s="1449" t="s">
        <v>5177</v>
      </c>
      <c r="D1051" s="1154" t="s">
        <v>163</v>
      </c>
      <c r="E1051" s="1155">
        <v>159.36000000000001</v>
      </c>
      <c r="F1051" s="1348">
        <f>$F$1031</f>
        <v>144000</v>
      </c>
      <c r="G1051" s="1457">
        <f t="shared" si="138"/>
        <v>22947840.000000004</v>
      </c>
      <c r="K1051" s="1505"/>
      <c r="L1051" s="1505"/>
      <c r="O1051" s="1349"/>
    </row>
    <row r="1052" spans="1:15" ht="13.5">
      <c r="A1052" s="1166"/>
      <c r="B1052" s="1169"/>
      <c r="C1052" s="1449" t="s">
        <v>5178</v>
      </c>
      <c r="D1052" s="1154" t="s">
        <v>163</v>
      </c>
      <c r="E1052" s="1155">
        <v>2679.67</v>
      </c>
      <c r="F1052" s="1152">
        <f>'Hrg Sat'!$G$51</f>
        <v>1144</v>
      </c>
      <c r="G1052" s="1457">
        <f t="shared" si="138"/>
        <v>3065542.48</v>
      </c>
      <c r="K1052" s="1505"/>
      <c r="L1052" s="1505"/>
      <c r="O1052" s="1349"/>
    </row>
    <row r="1053" spans="1:15" ht="13.5">
      <c r="A1053" s="1166"/>
      <c r="B1053" s="1169"/>
      <c r="C1053" s="1449" t="s">
        <v>5179</v>
      </c>
      <c r="D1053" s="1154" t="s">
        <v>5</v>
      </c>
      <c r="E1053" s="1155">
        <v>53.59</v>
      </c>
      <c r="F1053" s="1152">
        <f>'Hrg Sat'!$G$49</f>
        <v>29265</v>
      </c>
      <c r="G1053" s="1457">
        <f t="shared" si="138"/>
        <v>1568311.35</v>
      </c>
      <c r="K1053" s="1505"/>
      <c r="L1053" s="1505"/>
      <c r="O1053" s="1349"/>
    </row>
    <row r="1054" spans="1:15" ht="13.5">
      <c r="A1054" s="1166"/>
      <c r="B1054" s="1169"/>
      <c r="C1054" s="1449" t="s">
        <v>5180</v>
      </c>
      <c r="D1054" s="1154" t="s">
        <v>190</v>
      </c>
      <c r="E1054" s="1155">
        <v>267.95999999999998</v>
      </c>
      <c r="F1054" s="1152">
        <f>'Hrg Sat'!$G$152</f>
        <v>33205</v>
      </c>
      <c r="G1054" s="1457">
        <f t="shared" si="138"/>
        <v>8897611.7999999989</v>
      </c>
      <c r="K1054" s="1505"/>
      <c r="L1054" s="1505"/>
      <c r="O1054" s="1349"/>
    </row>
    <row r="1055" spans="1:15" ht="13.5">
      <c r="A1055" s="1166"/>
      <c r="B1055" s="1169"/>
      <c r="C1055" s="1449" t="s">
        <v>5181</v>
      </c>
      <c r="D1055" s="1154" t="s">
        <v>190</v>
      </c>
      <c r="E1055" s="1155">
        <v>2.88</v>
      </c>
      <c r="F1055" s="1152">
        <f>'Hrg Sat'!$G$100</f>
        <v>336943</v>
      </c>
      <c r="G1055" s="1457">
        <f t="shared" si="138"/>
        <v>970395.84</v>
      </c>
      <c r="K1055" s="1505"/>
      <c r="L1055" s="1505"/>
      <c r="O1055" s="1349"/>
    </row>
    <row r="1056" spans="1:15" ht="13">
      <c r="A1056" s="1166"/>
      <c r="B1056" s="1169"/>
      <c r="C1056" s="1462" t="s">
        <v>5459</v>
      </c>
      <c r="D1056" s="1150"/>
      <c r="E1056" s="1151"/>
      <c r="F1056" s="1152"/>
      <c r="G1056" s="1457"/>
      <c r="K1056" s="1505"/>
      <c r="L1056" s="1505"/>
      <c r="O1056" s="1349"/>
    </row>
    <row r="1057" spans="1:15" ht="13.5">
      <c r="A1057" s="1166"/>
      <c r="B1057" s="1169"/>
      <c r="C1057" s="1449" t="s">
        <v>5173</v>
      </c>
      <c r="D1057" s="1154" t="s">
        <v>682</v>
      </c>
      <c r="E1057" s="1155">
        <v>1</v>
      </c>
      <c r="F1057" s="1152">
        <f>$F$1027</f>
        <v>737500000</v>
      </c>
      <c r="G1057" s="1457">
        <f>E1057*F1057</f>
        <v>737500000</v>
      </c>
      <c r="K1057" s="1505"/>
      <c r="L1057" s="1505"/>
      <c r="O1057" s="1349"/>
    </row>
    <row r="1058" spans="1:15" ht="13">
      <c r="A1058" s="1166"/>
      <c r="B1058" s="1169"/>
      <c r="C1058" s="1449" t="s">
        <v>5174</v>
      </c>
      <c r="D1058" s="1150"/>
      <c r="E1058" s="1151"/>
      <c r="F1058" s="1152"/>
      <c r="G1058" s="1457"/>
      <c r="K1058" s="1505"/>
      <c r="L1058" s="1505"/>
      <c r="O1058" s="1349"/>
    </row>
    <row r="1059" spans="1:15" ht="13.5">
      <c r="A1059" s="1166"/>
      <c r="B1059" s="1169"/>
      <c r="C1059" s="1449" t="s">
        <v>5175</v>
      </c>
      <c r="D1059" s="1154" t="s">
        <v>163</v>
      </c>
      <c r="E1059" s="1155">
        <v>1257.93</v>
      </c>
      <c r="F1059" s="1152">
        <f>'Hrg Sat'!$G$50</f>
        <v>26387</v>
      </c>
      <c r="G1059" s="1457">
        <f t="shared" ref="G1059:G1065" si="139">E1059*F1059</f>
        <v>33192998.91</v>
      </c>
      <c r="K1059" s="1505"/>
      <c r="L1059" s="1505"/>
      <c r="O1059" s="1349"/>
    </row>
    <row r="1060" spans="1:15" ht="13.5">
      <c r="A1060" s="1166"/>
      <c r="B1060" s="1169"/>
      <c r="C1060" s="1449" t="s">
        <v>5176</v>
      </c>
      <c r="D1060" s="1154" t="s">
        <v>163</v>
      </c>
      <c r="E1060" s="1155">
        <v>66.02</v>
      </c>
      <c r="F1060" s="1152">
        <f>'Hrg Sat'!$G$50</f>
        <v>26387</v>
      </c>
      <c r="G1060" s="1457">
        <f t="shared" si="139"/>
        <v>1742069.74</v>
      </c>
      <c r="K1060" s="1505"/>
      <c r="L1060" s="1505"/>
      <c r="O1060" s="1349"/>
    </row>
    <row r="1061" spans="1:15" ht="13.5">
      <c r="A1061" s="1166"/>
      <c r="B1061" s="1169"/>
      <c r="C1061" s="1449" t="s">
        <v>5177</v>
      </c>
      <c r="D1061" s="1154" t="s">
        <v>163</v>
      </c>
      <c r="E1061" s="1155">
        <v>79.680000000000007</v>
      </c>
      <c r="F1061" s="1348">
        <f>$F$1031</f>
        <v>144000</v>
      </c>
      <c r="G1061" s="1457">
        <f t="shared" si="139"/>
        <v>11473920.000000002</v>
      </c>
      <c r="K1061" s="1505"/>
      <c r="L1061" s="1505"/>
      <c r="O1061" s="1349"/>
    </row>
    <row r="1062" spans="1:15" ht="13.5">
      <c r="A1062" s="1166"/>
      <c r="B1062" s="1169"/>
      <c r="C1062" s="1449" t="s">
        <v>5178</v>
      </c>
      <c r="D1062" s="1154" t="s">
        <v>163</v>
      </c>
      <c r="E1062" s="1155">
        <v>1403.64</v>
      </c>
      <c r="F1062" s="1152">
        <f>'Hrg Sat'!$G$51</f>
        <v>1144</v>
      </c>
      <c r="G1062" s="1457">
        <f t="shared" si="139"/>
        <v>1605764.1600000001</v>
      </c>
      <c r="K1062" s="1505"/>
      <c r="L1062" s="1505"/>
      <c r="O1062" s="1349"/>
    </row>
    <row r="1063" spans="1:15" ht="13.5">
      <c r="A1063" s="1166"/>
      <c r="B1063" s="1169"/>
      <c r="C1063" s="1449" t="s">
        <v>5179</v>
      </c>
      <c r="D1063" s="1154" t="s">
        <v>5</v>
      </c>
      <c r="E1063" s="1155">
        <v>70.180000000000007</v>
      </c>
      <c r="F1063" s="1152">
        <f>'Hrg Sat'!$G$49</f>
        <v>29265</v>
      </c>
      <c r="G1063" s="1457">
        <f t="shared" si="139"/>
        <v>2053817.7000000002</v>
      </c>
      <c r="K1063" s="1505"/>
      <c r="L1063" s="1505"/>
      <c r="O1063" s="1349"/>
    </row>
    <row r="1064" spans="1:15" ht="13.5">
      <c r="A1064" s="1166"/>
      <c r="B1064" s="1169"/>
      <c r="C1064" s="1449" t="s">
        <v>5180</v>
      </c>
      <c r="D1064" s="1154" t="s">
        <v>190</v>
      </c>
      <c r="E1064" s="1155">
        <v>140.36000000000001</v>
      </c>
      <c r="F1064" s="1152">
        <f>'Hrg Sat'!$G$152</f>
        <v>33205</v>
      </c>
      <c r="G1064" s="1457">
        <f t="shared" si="139"/>
        <v>4660653.8000000007</v>
      </c>
      <c r="K1064" s="1505"/>
      <c r="L1064" s="1505"/>
      <c r="O1064" s="1349"/>
    </row>
    <row r="1065" spans="1:15" ht="13.5">
      <c r="A1065" s="1166"/>
      <c r="B1065" s="1169"/>
      <c r="C1065" s="1449" t="s">
        <v>5181</v>
      </c>
      <c r="D1065" s="1154" t="s">
        <v>190</v>
      </c>
      <c r="E1065" s="1155">
        <v>5.76</v>
      </c>
      <c r="F1065" s="1152">
        <f>'Hrg Sat'!$G$100</f>
        <v>336943</v>
      </c>
      <c r="G1065" s="1457">
        <f t="shared" si="139"/>
        <v>1940791.68</v>
      </c>
      <c r="K1065" s="1505"/>
      <c r="L1065" s="1505"/>
      <c r="O1065" s="1349"/>
    </row>
    <row r="1066" spans="1:15" ht="13">
      <c r="A1066" s="1166"/>
      <c r="B1066" s="1169"/>
      <c r="C1066" s="1462" t="s">
        <v>5461</v>
      </c>
      <c r="D1066" s="1150"/>
      <c r="E1066" s="1151"/>
      <c r="F1066" s="1152"/>
      <c r="G1066" s="1457"/>
      <c r="K1066" s="1505"/>
      <c r="L1066" s="1505"/>
      <c r="O1066" s="1349"/>
    </row>
    <row r="1067" spans="1:15" ht="13.5">
      <c r="A1067" s="1166"/>
      <c r="B1067" s="1169"/>
      <c r="C1067" s="1449" t="s">
        <v>5182</v>
      </c>
      <c r="D1067" s="1154" t="s">
        <v>682</v>
      </c>
      <c r="E1067" s="1155">
        <v>1</v>
      </c>
      <c r="F1067" s="1152">
        <f>$F$1047</f>
        <v>775000000</v>
      </c>
      <c r="G1067" s="1457">
        <f>E1067*F1067</f>
        <v>775000000</v>
      </c>
      <c r="K1067" s="1505"/>
      <c r="L1067" s="1505"/>
      <c r="O1067" s="1349"/>
    </row>
    <row r="1068" spans="1:15" ht="13">
      <c r="A1068" s="1166"/>
      <c r="B1068" s="1169"/>
      <c r="C1068" s="1449" t="s">
        <v>5174</v>
      </c>
      <c r="D1068" s="1150"/>
      <c r="E1068" s="1151"/>
      <c r="F1068" s="1152"/>
      <c r="G1068" s="1457"/>
      <c r="K1068" s="1505"/>
      <c r="L1068" s="1505"/>
      <c r="O1068" s="1349"/>
    </row>
    <row r="1069" spans="1:15" ht="13.5">
      <c r="A1069" s="1166"/>
      <c r="B1069" s="1169"/>
      <c r="C1069" s="1449" t="s">
        <v>5175</v>
      </c>
      <c r="D1069" s="1154" t="s">
        <v>163</v>
      </c>
      <c r="E1069" s="1155">
        <v>1257.93</v>
      </c>
      <c r="F1069" s="1152">
        <f>'Hrg Sat'!$G$50</f>
        <v>26387</v>
      </c>
      <c r="G1069" s="1457">
        <f t="shared" ref="G1069:G1075" si="140">E1069*F1069</f>
        <v>33192998.91</v>
      </c>
      <c r="K1069" s="1505"/>
      <c r="L1069" s="1505"/>
      <c r="O1069" s="1349"/>
    </row>
    <row r="1070" spans="1:15" ht="13.5">
      <c r="A1070" s="1166"/>
      <c r="B1070" s="1169"/>
      <c r="C1070" s="1449" t="s">
        <v>5176</v>
      </c>
      <c r="D1070" s="1154" t="s">
        <v>163</v>
      </c>
      <c r="E1070" s="1155">
        <v>66.02</v>
      </c>
      <c r="F1070" s="1152">
        <f>'Hrg Sat'!$G$49</f>
        <v>29265</v>
      </c>
      <c r="G1070" s="1457">
        <f t="shared" si="140"/>
        <v>1932075.2999999998</v>
      </c>
      <c r="K1070" s="1505"/>
      <c r="L1070" s="1505"/>
      <c r="O1070" s="1349"/>
    </row>
    <row r="1071" spans="1:15" ht="13.5">
      <c r="A1071" s="1166"/>
      <c r="B1071" s="1169"/>
      <c r="C1071" s="1449" t="s">
        <v>5177</v>
      </c>
      <c r="D1071" s="1154" t="s">
        <v>163</v>
      </c>
      <c r="E1071" s="1155">
        <v>79.680000000000007</v>
      </c>
      <c r="F1071" s="1348">
        <f>$F$1031</f>
        <v>144000</v>
      </c>
      <c r="G1071" s="1457">
        <f t="shared" si="140"/>
        <v>11473920.000000002</v>
      </c>
      <c r="K1071" s="1505"/>
      <c r="L1071" s="1505"/>
      <c r="O1071" s="1349"/>
    </row>
    <row r="1072" spans="1:15" ht="13.5">
      <c r="A1072" s="1166"/>
      <c r="B1072" s="1169"/>
      <c r="C1072" s="1449" t="s">
        <v>5178</v>
      </c>
      <c r="D1072" s="1154" t="s">
        <v>163</v>
      </c>
      <c r="E1072" s="1155">
        <v>1403.64</v>
      </c>
      <c r="F1072" s="1152">
        <f>'Hrg Sat'!$G$51</f>
        <v>1144</v>
      </c>
      <c r="G1072" s="1457">
        <f t="shared" si="140"/>
        <v>1605764.1600000001</v>
      </c>
      <c r="K1072" s="1505"/>
      <c r="L1072" s="1505"/>
      <c r="O1072" s="1349"/>
    </row>
    <row r="1073" spans="1:15" ht="13.5">
      <c r="A1073" s="1166"/>
      <c r="B1073" s="1169"/>
      <c r="C1073" s="1449" t="s">
        <v>5179</v>
      </c>
      <c r="D1073" s="1154" t="s">
        <v>5</v>
      </c>
      <c r="E1073" s="1155">
        <v>70.180000000000007</v>
      </c>
      <c r="F1073" s="1152">
        <f>'Hrg Sat'!$G$49</f>
        <v>29265</v>
      </c>
      <c r="G1073" s="1457">
        <f t="shared" si="140"/>
        <v>2053817.7000000002</v>
      </c>
      <c r="K1073" s="1505"/>
      <c r="L1073" s="1505"/>
      <c r="O1073" s="1349"/>
    </row>
    <row r="1074" spans="1:15" ht="13.5">
      <c r="A1074" s="1166"/>
      <c r="B1074" s="1169"/>
      <c r="C1074" s="1449" t="s">
        <v>5180</v>
      </c>
      <c r="D1074" s="1154" t="s">
        <v>190</v>
      </c>
      <c r="E1074" s="1155">
        <v>140.36000000000001</v>
      </c>
      <c r="F1074" s="1152">
        <f>'Hrg Sat'!$G$152</f>
        <v>33205</v>
      </c>
      <c r="G1074" s="1457">
        <f t="shared" si="140"/>
        <v>4660653.8000000007</v>
      </c>
      <c r="K1074" s="1505"/>
      <c r="L1074" s="1505"/>
      <c r="O1074" s="1349"/>
    </row>
    <row r="1075" spans="1:15" ht="13.5">
      <c r="A1075" s="1166"/>
      <c r="B1075" s="1169"/>
      <c r="C1075" s="1449" t="s">
        <v>5181</v>
      </c>
      <c r="D1075" s="1154" t="s">
        <v>190</v>
      </c>
      <c r="E1075" s="1155">
        <v>5.76</v>
      </c>
      <c r="F1075" s="1152">
        <f>'Hrg Sat'!$G$100</f>
        <v>336943</v>
      </c>
      <c r="G1075" s="1457">
        <f t="shared" si="140"/>
        <v>1940791.68</v>
      </c>
      <c r="K1075" s="1505"/>
      <c r="L1075" s="1505"/>
      <c r="O1075" s="1349"/>
    </row>
    <row r="1076" spans="1:15" ht="13">
      <c r="A1076" s="1166"/>
      <c r="B1076" s="1169"/>
      <c r="C1076" s="1449" t="s">
        <v>5183</v>
      </c>
      <c r="D1076" s="1150"/>
      <c r="E1076" s="1151"/>
      <c r="F1076" s="1152"/>
      <c r="G1076" s="1457"/>
      <c r="K1076" s="1505"/>
      <c r="L1076" s="1505"/>
      <c r="O1076" s="1349"/>
    </row>
    <row r="1077" spans="1:15" ht="13.5">
      <c r="A1077" s="1166"/>
      <c r="B1077" s="1169"/>
      <c r="C1077" s="1449" t="s">
        <v>5184</v>
      </c>
      <c r="D1077" s="1154" t="s">
        <v>682</v>
      </c>
      <c r="E1077" s="1155">
        <v>1</v>
      </c>
      <c r="F1077" s="1194">
        <f>690000000*1.25</f>
        <v>862500000</v>
      </c>
      <c r="G1077" s="1457">
        <f>E1077*F1077</f>
        <v>862500000</v>
      </c>
      <c r="K1077" s="1505"/>
      <c r="L1077" s="1505"/>
      <c r="O1077" s="1349"/>
    </row>
    <row r="1078" spans="1:15" ht="13">
      <c r="A1078" s="1166"/>
      <c r="B1078" s="1169"/>
      <c r="C1078" s="1449" t="s">
        <v>5174</v>
      </c>
      <c r="D1078" s="1150"/>
      <c r="E1078" s="1151"/>
      <c r="F1078" s="1152"/>
      <c r="G1078" s="1457"/>
      <c r="K1078" s="1505"/>
      <c r="L1078" s="1505"/>
      <c r="O1078" s="1349"/>
    </row>
    <row r="1079" spans="1:15" ht="13.5">
      <c r="A1079" s="1166"/>
      <c r="B1079" s="1169"/>
      <c r="C1079" s="1449" t="s">
        <v>5175</v>
      </c>
      <c r="D1079" s="1154" t="s">
        <v>163</v>
      </c>
      <c r="E1079" s="1155">
        <v>1257.93</v>
      </c>
      <c r="F1079" s="1152">
        <f>'Hrg Sat'!$G$50</f>
        <v>26387</v>
      </c>
      <c r="G1079" s="1457">
        <f t="shared" ref="G1079:G1085" si="141">E1079*F1079</f>
        <v>33192998.91</v>
      </c>
      <c r="K1079" s="1505"/>
      <c r="L1079" s="1505"/>
      <c r="O1079" s="1349"/>
    </row>
    <row r="1080" spans="1:15" ht="13.5">
      <c r="A1080" s="1166"/>
      <c r="B1080" s="1169"/>
      <c r="C1080" s="1449" t="s">
        <v>5176</v>
      </c>
      <c r="D1080" s="1154" t="s">
        <v>163</v>
      </c>
      <c r="E1080" s="1155">
        <v>66.02</v>
      </c>
      <c r="F1080" s="1152">
        <f>'Hrg Sat'!$G$50</f>
        <v>26387</v>
      </c>
      <c r="G1080" s="1457">
        <f t="shared" si="141"/>
        <v>1742069.74</v>
      </c>
      <c r="K1080" s="1505"/>
      <c r="L1080" s="1505"/>
      <c r="O1080" s="1349"/>
    </row>
    <row r="1081" spans="1:15" ht="13.5">
      <c r="A1081" s="1166"/>
      <c r="B1081" s="1169"/>
      <c r="C1081" s="1449" t="s">
        <v>5177</v>
      </c>
      <c r="D1081" s="1154" t="s">
        <v>163</v>
      </c>
      <c r="E1081" s="1155">
        <v>79.680000000000007</v>
      </c>
      <c r="F1081" s="1417">
        <f>$F$1031</f>
        <v>144000</v>
      </c>
      <c r="G1081" s="1457">
        <f t="shared" si="141"/>
        <v>11473920.000000002</v>
      </c>
      <c r="K1081" s="1505"/>
      <c r="L1081" s="1505"/>
      <c r="O1081" s="1349"/>
    </row>
    <row r="1082" spans="1:15" ht="13.5">
      <c r="A1082" s="1166"/>
      <c r="B1082" s="1169"/>
      <c r="C1082" s="1449" t="s">
        <v>5178</v>
      </c>
      <c r="D1082" s="1154" t="s">
        <v>163</v>
      </c>
      <c r="E1082" s="1155">
        <v>1403.64</v>
      </c>
      <c r="F1082" s="1152">
        <f>'Hrg Sat'!$G$51</f>
        <v>1144</v>
      </c>
      <c r="G1082" s="1457">
        <f t="shared" si="141"/>
        <v>1605764.1600000001</v>
      </c>
      <c r="K1082" s="1505"/>
      <c r="L1082" s="1505"/>
      <c r="O1082" s="1349"/>
    </row>
    <row r="1083" spans="1:15" ht="13.5">
      <c r="A1083" s="1166"/>
      <c r="B1083" s="1169"/>
      <c r="C1083" s="1449" t="s">
        <v>5179</v>
      </c>
      <c r="D1083" s="1154" t="s">
        <v>5</v>
      </c>
      <c r="E1083" s="1155">
        <v>70.180000000000007</v>
      </c>
      <c r="F1083" s="1152">
        <f>'Hrg Sat'!$G$49</f>
        <v>29265</v>
      </c>
      <c r="G1083" s="1457">
        <f t="shared" si="141"/>
        <v>2053817.7000000002</v>
      </c>
      <c r="K1083" s="1505"/>
      <c r="L1083" s="1505"/>
      <c r="O1083" s="1349"/>
    </row>
    <row r="1084" spans="1:15" ht="13.5">
      <c r="A1084" s="1166"/>
      <c r="B1084" s="1169"/>
      <c r="C1084" s="1449" t="s">
        <v>5180</v>
      </c>
      <c r="D1084" s="1154" t="s">
        <v>190</v>
      </c>
      <c r="E1084" s="1155">
        <v>140.36000000000001</v>
      </c>
      <c r="F1084" s="1152">
        <f>'Hrg Sat'!$G$152</f>
        <v>33205</v>
      </c>
      <c r="G1084" s="1457">
        <f t="shared" si="141"/>
        <v>4660653.8000000007</v>
      </c>
      <c r="K1084" s="1505"/>
      <c r="L1084" s="1505"/>
      <c r="O1084" s="1349"/>
    </row>
    <row r="1085" spans="1:15" ht="13.5">
      <c r="A1085" s="1166"/>
      <c r="B1085" s="1169"/>
      <c r="C1085" s="1449" t="s">
        <v>5181</v>
      </c>
      <c r="D1085" s="1154" t="s">
        <v>190</v>
      </c>
      <c r="E1085" s="1155">
        <v>5.76</v>
      </c>
      <c r="F1085" s="1152">
        <f>'Hrg Sat'!$G$100</f>
        <v>336943</v>
      </c>
      <c r="G1085" s="1457">
        <f t="shared" si="141"/>
        <v>1940791.68</v>
      </c>
      <c r="K1085" s="1505"/>
      <c r="L1085" s="1505"/>
      <c r="O1085" s="1349"/>
    </row>
    <row r="1086" spans="1:15" ht="13">
      <c r="A1086" s="1166"/>
      <c r="B1086" s="1169"/>
      <c r="C1086" s="1462" t="s">
        <v>5462</v>
      </c>
      <c r="D1086" s="1150"/>
      <c r="E1086" s="1151"/>
      <c r="F1086" s="1152"/>
      <c r="G1086" s="1457"/>
      <c r="K1086" s="1505"/>
      <c r="L1086" s="1505"/>
      <c r="O1086" s="1349"/>
    </row>
    <row r="1087" spans="1:15" ht="26">
      <c r="A1087" s="1166"/>
      <c r="B1087" s="1169"/>
      <c r="C1087" s="1449" t="s">
        <v>5185</v>
      </c>
      <c r="D1087" s="1154" t="s">
        <v>5</v>
      </c>
      <c r="E1087" s="1155">
        <v>384</v>
      </c>
      <c r="F1087" s="1152">
        <f>'Hrg Sat'!$G$609</f>
        <v>314770</v>
      </c>
      <c r="G1087" s="1457">
        <f t="shared" ref="G1087:G1089" si="142">E1087*F1087</f>
        <v>120871680</v>
      </c>
      <c r="K1087" s="1505"/>
      <c r="L1087" s="1505"/>
      <c r="O1087" s="1349"/>
    </row>
    <row r="1088" spans="1:15" ht="26">
      <c r="A1088" s="1166"/>
      <c r="B1088" s="1169"/>
      <c r="C1088" s="1449" t="s">
        <v>5186</v>
      </c>
      <c r="D1088" s="1154" t="s">
        <v>5</v>
      </c>
      <c r="E1088" s="1155">
        <v>327</v>
      </c>
      <c r="F1088" s="1152">
        <f>'Hrg Sat'!$G$619</f>
        <v>108520</v>
      </c>
      <c r="G1088" s="1457">
        <f t="shared" si="142"/>
        <v>35486040</v>
      </c>
      <c r="K1088" s="1505"/>
      <c r="L1088" s="1505"/>
      <c r="O1088" s="1349"/>
    </row>
    <row r="1089" spans="1:15" ht="13.5">
      <c r="A1089" s="1166"/>
      <c r="B1089" s="1169"/>
      <c r="C1089" s="1449" t="s">
        <v>5187</v>
      </c>
      <c r="D1089" s="1154" t="s">
        <v>186</v>
      </c>
      <c r="E1089" s="1155">
        <v>12</v>
      </c>
      <c r="F1089" s="1194">
        <v>55000000</v>
      </c>
      <c r="G1089" s="1457">
        <f t="shared" si="142"/>
        <v>660000000</v>
      </c>
      <c r="K1089" s="1505"/>
      <c r="L1089" s="1505"/>
      <c r="O1089" s="1349"/>
    </row>
    <row r="1090" spans="1:15" ht="13">
      <c r="A1090" s="1166"/>
      <c r="B1090" s="1169"/>
      <c r="C1090" s="1449" t="s">
        <v>5188</v>
      </c>
      <c r="D1090" s="1150"/>
      <c r="E1090" s="1151"/>
      <c r="F1090" s="1152"/>
      <c r="G1090" s="1457"/>
      <c r="K1090" s="1505"/>
      <c r="L1090" s="1505"/>
      <c r="O1090" s="1349"/>
    </row>
    <row r="1091" spans="1:15" ht="13">
      <c r="A1091" s="1166"/>
      <c r="B1091" s="1169"/>
      <c r="C1091" s="1449" t="s">
        <v>5189</v>
      </c>
      <c r="D1091" s="1150"/>
      <c r="E1091" s="1151"/>
      <c r="F1091" s="1152"/>
      <c r="G1091" s="1457"/>
      <c r="K1091" s="1505"/>
      <c r="L1091" s="1505"/>
      <c r="O1091" s="1349"/>
    </row>
    <row r="1092" spans="1:15" ht="13.5">
      <c r="A1092" s="1166"/>
      <c r="B1092" s="1169"/>
      <c r="C1092" s="1449" t="s">
        <v>5190</v>
      </c>
      <c r="D1092" s="1154" t="s">
        <v>4</v>
      </c>
      <c r="E1092" s="1155">
        <v>67</v>
      </c>
      <c r="F1092" s="1152">
        <f>'Hit. ME'!$D$530</f>
        <v>4061750.0000000005</v>
      </c>
      <c r="G1092" s="1457">
        <f>E1092*F1092</f>
        <v>272137250.00000006</v>
      </c>
      <c r="K1092" s="1505"/>
      <c r="L1092" s="1505"/>
      <c r="O1092" s="1349"/>
    </row>
    <row r="1093" spans="1:15" ht="13">
      <c r="A1093" s="1166"/>
      <c r="B1093" s="1169"/>
      <c r="C1093" s="1462" t="s">
        <v>5463</v>
      </c>
      <c r="D1093" s="1150"/>
      <c r="E1093" s="1151"/>
      <c r="F1093" s="1152"/>
      <c r="G1093" s="1457"/>
      <c r="K1093" s="1505"/>
      <c r="L1093" s="1505"/>
      <c r="O1093" s="1349"/>
    </row>
    <row r="1094" spans="1:15" ht="13">
      <c r="A1094" s="1166"/>
      <c r="B1094" s="1169"/>
      <c r="C1094" s="1449" t="s">
        <v>5191</v>
      </c>
      <c r="D1094" s="1150"/>
      <c r="E1094" s="1151"/>
      <c r="F1094" s="1152"/>
      <c r="G1094" s="1457"/>
      <c r="K1094" s="1505"/>
      <c r="L1094" s="1505"/>
      <c r="O1094" s="1349"/>
    </row>
    <row r="1095" spans="1:15" ht="13">
      <c r="A1095" s="1166"/>
      <c r="B1095" s="1169"/>
      <c r="C1095" s="1449" t="s">
        <v>5192</v>
      </c>
      <c r="D1095" s="1150"/>
      <c r="E1095" s="1151"/>
      <c r="F1095" s="1152"/>
      <c r="G1095" s="1457"/>
      <c r="K1095" s="1505"/>
      <c r="L1095" s="1505"/>
      <c r="O1095" s="1349"/>
    </row>
    <row r="1096" spans="1:15" ht="13">
      <c r="A1096" s="1166"/>
      <c r="B1096" s="1169"/>
      <c r="C1096" s="1449" t="s">
        <v>5193</v>
      </c>
      <c r="D1096" s="1150"/>
      <c r="E1096" s="1151"/>
      <c r="F1096" s="1152"/>
      <c r="G1096" s="1457"/>
      <c r="K1096" s="1505"/>
      <c r="L1096" s="1505"/>
      <c r="O1096" s="1349"/>
    </row>
    <row r="1097" spans="1:15" ht="13">
      <c r="A1097" s="1166"/>
      <c r="B1097" s="1169"/>
      <c r="C1097" s="1449" t="s">
        <v>5194</v>
      </c>
      <c r="D1097" s="1150"/>
      <c r="E1097" s="1151"/>
      <c r="F1097" s="1152"/>
      <c r="G1097" s="1457"/>
      <c r="K1097" s="1505"/>
      <c r="L1097" s="1505"/>
      <c r="O1097" s="1349"/>
    </row>
    <row r="1098" spans="1:15" ht="13.5">
      <c r="A1098" s="1166"/>
      <c r="B1098" s="1169"/>
      <c r="C1098" s="1449" t="s">
        <v>5195</v>
      </c>
      <c r="D1098" s="1154" t="s">
        <v>5</v>
      </c>
      <c r="E1098" s="1155">
        <v>2</v>
      </c>
      <c r="F1098" s="1152">
        <f>'Hit. ME'!$D$551*(0.9+0.4)</f>
        <v>618546.50000000012</v>
      </c>
      <c r="G1098" s="1457">
        <f t="shared" ref="G1098:G1099" si="143">E1098*F1098</f>
        <v>1237093.0000000002</v>
      </c>
      <c r="K1098" s="1505"/>
      <c r="L1098" s="1505"/>
      <c r="O1098" s="1349"/>
    </row>
    <row r="1099" spans="1:15" ht="13.5">
      <c r="A1099" s="1166"/>
      <c r="B1099" s="1169"/>
      <c r="C1099" s="1449" t="s">
        <v>5196</v>
      </c>
      <c r="D1099" s="1154" t="s">
        <v>5</v>
      </c>
      <c r="E1099" s="1155">
        <v>4.3</v>
      </c>
      <c r="F1099" s="1152">
        <f>'Hit. ME'!$D$551*(0.6+0.5)</f>
        <v>523385.50000000012</v>
      </c>
      <c r="G1099" s="1457">
        <f t="shared" si="143"/>
        <v>2250557.6500000004</v>
      </c>
      <c r="K1099" s="1505"/>
      <c r="L1099" s="1505"/>
      <c r="O1099" s="1349"/>
    </row>
    <row r="1100" spans="1:15" ht="13">
      <c r="A1100" s="1166"/>
      <c r="B1100" s="1169"/>
      <c r="C1100" s="1449" t="s">
        <v>5197</v>
      </c>
      <c r="D1100" s="1150"/>
      <c r="E1100" s="1151"/>
      <c r="F1100" s="1152"/>
      <c r="G1100" s="1457"/>
      <c r="K1100" s="1505"/>
      <c r="L1100" s="1505"/>
      <c r="O1100" s="1349"/>
    </row>
    <row r="1101" spans="1:15" ht="13.5">
      <c r="A1101" s="1166"/>
      <c r="B1101" s="1169"/>
      <c r="C1101" s="1449" t="s">
        <v>5198</v>
      </c>
      <c r="D1101" s="1154" t="s">
        <v>5</v>
      </c>
      <c r="E1101" s="1155">
        <v>1.24</v>
      </c>
      <c r="F1101" s="1152">
        <f>'Hit. ME'!$D$551*(2.5+1)</f>
        <v>1665317.5000000002</v>
      </c>
      <c r="G1101" s="1457">
        <f t="shared" ref="G1101:G1102" si="144">E1101*F1101</f>
        <v>2064993.7000000002</v>
      </c>
      <c r="K1101" s="1505"/>
      <c r="L1101" s="1505"/>
      <c r="O1101" s="1349"/>
    </row>
    <row r="1102" spans="1:15" ht="13.5">
      <c r="A1102" s="1166"/>
      <c r="B1102" s="1169"/>
      <c r="C1102" s="1449" t="s">
        <v>5199</v>
      </c>
      <c r="D1102" s="1154" t="s">
        <v>5</v>
      </c>
      <c r="E1102" s="1155">
        <v>126</v>
      </c>
      <c r="F1102" s="1152">
        <f>'Hit. ME'!$D$551*(4+1)</f>
        <v>2379025.0000000005</v>
      </c>
      <c r="G1102" s="1457">
        <f t="shared" si="144"/>
        <v>299757150.00000006</v>
      </c>
      <c r="K1102" s="1505"/>
      <c r="L1102" s="1505"/>
      <c r="O1102" s="1349"/>
    </row>
    <row r="1103" spans="1:15" ht="13">
      <c r="A1103" s="1166"/>
      <c r="B1103" s="1169"/>
      <c r="C1103" s="1449" t="s">
        <v>5200</v>
      </c>
      <c r="D1103" s="1150"/>
      <c r="E1103" s="1151"/>
      <c r="F1103" s="1152"/>
      <c r="G1103" s="1457"/>
      <c r="K1103" s="1505"/>
      <c r="L1103" s="1505"/>
      <c r="O1103" s="1349"/>
    </row>
    <row r="1104" spans="1:15" ht="13.5">
      <c r="A1104" s="1166"/>
      <c r="B1104" s="1169"/>
      <c r="C1104" s="1449" t="s">
        <v>5201</v>
      </c>
      <c r="D1104" s="1154" t="s">
        <v>5</v>
      </c>
      <c r="E1104" s="1155">
        <v>3.1</v>
      </c>
      <c r="F1104" s="1152">
        <f>'Hit. ME'!$D$551*(0.4+0.4)</f>
        <v>380644.00000000006</v>
      </c>
      <c r="G1104" s="1457">
        <f>E1104*F1104</f>
        <v>1179996.4000000001</v>
      </c>
      <c r="K1104" s="1505"/>
      <c r="L1104" s="1505"/>
      <c r="O1104" s="1349"/>
    </row>
    <row r="1105" spans="1:15" ht="13">
      <c r="A1105" s="1166"/>
      <c r="B1105" s="1169"/>
      <c r="C1105" s="1449" t="s">
        <v>5202</v>
      </c>
      <c r="D1105" s="1150"/>
      <c r="E1105" s="1151"/>
      <c r="F1105" s="1152"/>
      <c r="G1105" s="1457"/>
      <c r="K1105" s="1505"/>
      <c r="L1105" s="1505"/>
      <c r="O1105" s="1349"/>
    </row>
    <row r="1106" spans="1:15" ht="13.5">
      <c r="A1106" s="1166"/>
      <c r="B1106" s="1169"/>
      <c r="C1106" s="1449" t="s">
        <v>5203</v>
      </c>
      <c r="D1106" s="1154" t="s">
        <v>4</v>
      </c>
      <c r="E1106" s="1155">
        <v>2</v>
      </c>
      <c r="F1106" s="1152">
        <f>'Hit. ME'!$D$551*(0.6+0.6)</f>
        <v>570966</v>
      </c>
      <c r="G1106" s="1457">
        <f t="shared" ref="G1106:G1108" si="145">E1106*F1106</f>
        <v>1141932</v>
      </c>
      <c r="K1106" s="1505"/>
      <c r="L1106" s="1505"/>
      <c r="O1106" s="1349"/>
    </row>
    <row r="1107" spans="1:15" ht="13.5">
      <c r="A1107" s="1166"/>
      <c r="B1107" s="1169"/>
      <c r="C1107" s="1449" t="s">
        <v>5204</v>
      </c>
      <c r="D1107" s="1154" t="s">
        <v>4</v>
      </c>
      <c r="E1107" s="1155">
        <v>1</v>
      </c>
      <c r="F1107" s="1152">
        <f>'Hit. ME'!$D$551*(0.7+0.7)</f>
        <v>666127</v>
      </c>
      <c r="G1107" s="1457">
        <f t="shared" si="145"/>
        <v>666127</v>
      </c>
      <c r="K1107" s="1505"/>
      <c r="L1107" s="1505"/>
      <c r="O1107" s="1349"/>
    </row>
    <row r="1108" spans="1:15" ht="13.5">
      <c r="A1108" s="1166"/>
      <c r="B1108" s="1169"/>
      <c r="C1108" s="1449" t="s">
        <v>5205</v>
      </c>
      <c r="D1108" s="1154" t="s">
        <v>682</v>
      </c>
      <c r="E1108" s="1155">
        <v>1</v>
      </c>
      <c r="F1108" s="1152">
        <f>'Hit. ME'!$D$551*(1+0.5)</f>
        <v>713707.50000000012</v>
      </c>
      <c r="G1108" s="1457">
        <f t="shared" si="145"/>
        <v>713707.50000000012</v>
      </c>
      <c r="K1108" s="1505"/>
      <c r="L1108" s="1505"/>
      <c r="O1108" s="1349"/>
    </row>
    <row r="1109" spans="1:15" ht="13">
      <c r="A1109" s="1166"/>
      <c r="B1109" s="1169"/>
      <c r="C1109" s="1449" t="s">
        <v>5206</v>
      </c>
      <c r="D1109" s="1150"/>
      <c r="E1109" s="1151"/>
      <c r="F1109" s="1152"/>
      <c r="G1109" s="1457"/>
      <c r="K1109" s="1505"/>
      <c r="L1109" s="1505"/>
      <c r="O1109" s="1349"/>
    </row>
    <row r="1110" spans="1:15" ht="13">
      <c r="A1110" s="1166"/>
      <c r="B1110" s="1169"/>
      <c r="C1110" s="1449" t="s">
        <v>5193</v>
      </c>
      <c r="D1110" s="1150"/>
      <c r="E1110" s="1151"/>
      <c r="F1110" s="1152"/>
      <c r="G1110" s="1457"/>
      <c r="K1110" s="1505"/>
      <c r="L1110" s="1505"/>
      <c r="O1110" s="1349"/>
    </row>
    <row r="1111" spans="1:15" ht="13">
      <c r="A1111" s="1166"/>
      <c r="B1111" s="1169"/>
      <c r="C1111" s="1449" t="s">
        <v>5194</v>
      </c>
      <c r="D1111" s="1150"/>
      <c r="E1111" s="1151"/>
      <c r="F1111" s="1152"/>
      <c r="G1111" s="1457"/>
      <c r="K1111" s="1505"/>
      <c r="L1111" s="1505"/>
      <c r="O1111" s="1349"/>
    </row>
    <row r="1112" spans="1:15" ht="13.5">
      <c r="A1112" s="1166"/>
      <c r="B1112" s="1169"/>
      <c r="C1112" s="1449" t="s">
        <v>5207</v>
      </c>
      <c r="D1112" s="1154" t="s">
        <v>5</v>
      </c>
      <c r="E1112" s="1155">
        <v>2</v>
      </c>
      <c r="F1112" s="1152">
        <f>'Hit. ME'!$D$551*(0.5+0.4)</f>
        <v>428224.50000000006</v>
      </c>
      <c r="G1112" s="1457">
        <f t="shared" ref="G1112:G1113" si="146">E1112*F1112</f>
        <v>856449.00000000012</v>
      </c>
      <c r="K1112" s="1505"/>
      <c r="L1112" s="1505"/>
      <c r="O1112" s="1349"/>
    </row>
    <row r="1113" spans="1:15" ht="13.5">
      <c r="A1113" s="1166"/>
      <c r="B1113" s="1169"/>
      <c r="C1113" s="1449" t="s">
        <v>5208</v>
      </c>
      <c r="D1113" s="1154" t="s">
        <v>5</v>
      </c>
      <c r="E1113" s="1155">
        <v>4.3</v>
      </c>
      <c r="F1113" s="1152">
        <f>'Hit. ME'!$D$551*(0.7+0.5)</f>
        <v>570966</v>
      </c>
      <c r="G1113" s="1457">
        <f t="shared" si="146"/>
        <v>2455153.7999999998</v>
      </c>
      <c r="K1113" s="1505"/>
      <c r="L1113" s="1505"/>
      <c r="O1113" s="1349"/>
    </row>
    <row r="1114" spans="1:15" ht="13">
      <c r="A1114" s="1166"/>
      <c r="B1114" s="1169"/>
      <c r="C1114" s="1449" t="s">
        <v>5197</v>
      </c>
      <c r="D1114" s="1150"/>
      <c r="E1114" s="1151"/>
      <c r="F1114" s="1152"/>
      <c r="G1114" s="1457"/>
      <c r="K1114" s="1505"/>
      <c r="L1114" s="1505"/>
      <c r="O1114" s="1349"/>
    </row>
    <row r="1115" spans="1:15" ht="13.5">
      <c r="A1115" s="1166"/>
      <c r="B1115" s="1169"/>
      <c r="C1115" s="1449" t="s">
        <v>5198</v>
      </c>
      <c r="D1115" s="1154" t="s">
        <v>5</v>
      </c>
      <c r="E1115" s="1155">
        <v>1.24</v>
      </c>
      <c r="F1115" s="1152">
        <f>'Hit. ME'!$D$551*(2.5+1)</f>
        <v>1665317.5000000002</v>
      </c>
      <c r="G1115" s="1457">
        <f t="shared" ref="G1115:G1116" si="147">E1115*F1115</f>
        <v>2064993.7000000002</v>
      </c>
      <c r="K1115" s="1505"/>
      <c r="L1115" s="1505"/>
      <c r="O1115" s="1349"/>
    </row>
    <row r="1116" spans="1:15" ht="13.5">
      <c r="A1116" s="1166"/>
      <c r="B1116" s="1169"/>
      <c r="C1116" s="1449" t="s">
        <v>5199</v>
      </c>
      <c r="D1116" s="1154" t="s">
        <v>5</v>
      </c>
      <c r="E1116" s="1155">
        <v>126</v>
      </c>
      <c r="F1116" s="1152">
        <f>'Hit. ME'!$D$551*(4+1)</f>
        <v>2379025.0000000005</v>
      </c>
      <c r="G1116" s="1457">
        <f t="shared" si="147"/>
        <v>299757150.00000006</v>
      </c>
      <c r="K1116" s="1505"/>
      <c r="L1116" s="1505"/>
      <c r="O1116" s="1349"/>
    </row>
    <row r="1117" spans="1:15" ht="13">
      <c r="A1117" s="1166"/>
      <c r="B1117" s="1169"/>
      <c r="C1117" s="1449" t="s">
        <v>5200</v>
      </c>
      <c r="D1117" s="1150"/>
      <c r="E1117" s="1151"/>
      <c r="F1117" s="1152"/>
      <c r="G1117" s="1457"/>
      <c r="K1117" s="1505"/>
      <c r="L1117" s="1505"/>
      <c r="O1117" s="1349"/>
    </row>
    <row r="1118" spans="1:15" ht="13.5">
      <c r="A1118" s="1166"/>
      <c r="B1118" s="1169"/>
      <c r="C1118" s="1449" t="s">
        <v>5201</v>
      </c>
      <c r="D1118" s="1154" t="s">
        <v>5</v>
      </c>
      <c r="E1118" s="1155">
        <v>3.1</v>
      </c>
      <c r="F1118" s="1152">
        <f>'Hit. ME'!$D$551*(0.4+0.4)</f>
        <v>380644.00000000006</v>
      </c>
      <c r="G1118" s="1457">
        <f>E1118*F1118</f>
        <v>1179996.4000000001</v>
      </c>
      <c r="K1118" s="1505"/>
      <c r="L1118" s="1505"/>
      <c r="O1118" s="1349"/>
    </row>
    <row r="1119" spans="1:15" ht="13">
      <c r="A1119" s="1166"/>
      <c r="B1119" s="1169"/>
      <c r="C1119" s="1449" t="s">
        <v>5209</v>
      </c>
      <c r="D1119" s="1150"/>
      <c r="E1119" s="1151"/>
      <c r="F1119" s="1152"/>
      <c r="G1119" s="1457"/>
      <c r="K1119" s="1505"/>
      <c r="L1119" s="1505"/>
      <c r="O1119" s="1349"/>
    </row>
    <row r="1120" spans="1:15" ht="13.5">
      <c r="A1120" s="1166"/>
      <c r="B1120" s="1169"/>
      <c r="C1120" s="1449" t="s">
        <v>5210</v>
      </c>
      <c r="D1120" s="1154" t="s">
        <v>4</v>
      </c>
      <c r="E1120" s="1155">
        <v>2</v>
      </c>
      <c r="F1120" s="1152">
        <f>'Hit. ME'!$D$551*(0.6+0.6)</f>
        <v>570966</v>
      </c>
      <c r="G1120" s="1457">
        <f t="shared" ref="G1120:G1122" si="148">E1120*F1120</f>
        <v>1141932</v>
      </c>
      <c r="K1120" s="1505"/>
      <c r="L1120" s="1505"/>
      <c r="O1120" s="1349"/>
    </row>
    <row r="1121" spans="1:15" ht="13.5">
      <c r="A1121" s="1166"/>
      <c r="B1121" s="1169"/>
      <c r="C1121" s="1449" t="s">
        <v>5211</v>
      </c>
      <c r="D1121" s="1154" t="s">
        <v>4</v>
      </c>
      <c r="E1121" s="1155">
        <v>1</v>
      </c>
      <c r="F1121" s="1152">
        <f>'Hit. ME'!$D$551*(0.7+0.7)</f>
        <v>666127</v>
      </c>
      <c r="G1121" s="1457">
        <f t="shared" si="148"/>
        <v>666127</v>
      </c>
      <c r="K1121" s="1505"/>
      <c r="L1121" s="1505"/>
      <c r="O1121" s="1349"/>
    </row>
    <row r="1122" spans="1:15" ht="13.5">
      <c r="A1122" s="1166"/>
      <c r="B1122" s="1169"/>
      <c r="C1122" s="1449" t="s">
        <v>5205</v>
      </c>
      <c r="D1122" s="1154" t="s">
        <v>682</v>
      </c>
      <c r="E1122" s="1155">
        <v>1</v>
      </c>
      <c r="F1122" s="1152">
        <f>Bahan!$C$140*0.5*0.5</f>
        <v>97500</v>
      </c>
      <c r="G1122" s="1457">
        <f t="shared" si="148"/>
        <v>97500</v>
      </c>
      <c r="K1122" s="1505"/>
      <c r="L1122" s="1505"/>
      <c r="O1122" s="1349"/>
    </row>
    <row r="1123" spans="1:15" ht="13">
      <c r="A1123" s="1166"/>
      <c r="B1123" s="1169"/>
      <c r="C1123" s="1449" t="s">
        <v>5212</v>
      </c>
      <c r="D1123" s="1150"/>
      <c r="E1123" s="1151"/>
      <c r="F1123" s="1152"/>
      <c r="G1123" s="1457"/>
      <c r="K1123" s="1505"/>
      <c r="L1123" s="1505"/>
      <c r="O1123" s="1349"/>
    </row>
    <row r="1124" spans="1:15" ht="13">
      <c r="A1124" s="1166"/>
      <c r="B1124" s="1169"/>
      <c r="C1124" s="1449" t="s">
        <v>5213</v>
      </c>
      <c r="D1124" s="1150"/>
      <c r="E1124" s="1151"/>
      <c r="F1124" s="1152"/>
      <c r="G1124" s="1457"/>
      <c r="K1124" s="1505"/>
      <c r="L1124" s="1505"/>
      <c r="O1124" s="1349"/>
    </row>
    <row r="1125" spans="1:15" ht="13.5">
      <c r="A1125" s="1166"/>
      <c r="B1125" s="1169"/>
      <c r="C1125" s="1449" t="s">
        <v>5214</v>
      </c>
      <c r="D1125" s="1154" t="s">
        <v>4</v>
      </c>
      <c r="E1125" s="1155">
        <v>1</v>
      </c>
      <c r="F1125" s="1152">
        <f>'Hrg Sat'!$G$435</f>
        <v>86160250</v>
      </c>
      <c r="G1125" s="1457">
        <f t="shared" ref="G1125:G1128" si="149">E1125*F1125</f>
        <v>86160250</v>
      </c>
      <c r="K1125" s="1505"/>
      <c r="L1125" s="1505"/>
      <c r="O1125" s="1349"/>
    </row>
    <row r="1126" spans="1:15" ht="13.5">
      <c r="A1126" s="1166"/>
      <c r="B1126" s="1169"/>
      <c r="C1126" s="1449" t="s">
        <v>5215</v>
      </c>
      <c r="D1126" s="1154" t="s">
        <v>682</v>
      </c>
      <c r="E1126" s="1155">
        <v>1</v>
      </c>
      <c r="F1126" s="1152">
        <f>'Hrg Sat'!$G$427</f>
        <v>13863410</v>
      </c>
      <c r="G1126" s="1457">
        <f t="shared" si="149"/>
        <v>13863410</v>
      </c>
      <c r="K1126" s="1505"/>
      <c r="L1126" s="1505"/>
      <c r="O1126" s="1349"/>
    </row>
    <row r="1127" spans="1:15" ht="13.5">
      <c r="A1127" s="1166"/>
      <c r="B1127" s="1169"/>
      <c r="C1127" s="1449" t="s">
        <v>5216</v>
      </c>
      <c r="D1127" s="1154" t="s">
        <v>682</v>
      </c>
      <c r="E1127" s="1155">
        <v>2</v>
      </c>
      <c r="F1127" s="1152">
        <f>'Hrg Sat'!$G$429</f>
        <v>14303410</v>
      </c>
      <c r="G1127" s="1457">
        <f t="shared" si="149"/>
        <v>28606820</v>
      </c>
      <c r="K1127" s="1505"/>
      <c r="L1127" s="1505"/>
      <c r="O1127" s="1349"/>
    </row>
    <row r="1128" spans="1:15" ht="13.5">
      <c r="A1128" s="1166"/>
      <c r="B1128" s="1169"/>
      <c r="C1128" s="1449" t="s">
        <v>5217</v>
      </c>
      <c r="D1128" s="1154" t="s">
        <v>4</v>
      </c>
      <c r="E1128" s="1155">
        <v>3</v>
      </c>
      <c r="F1128" s="1152">
        <f>'Hit. ME'!$D$545</f>
        <v>945807.50000000012</v>
      </c>
      <c r="G1128" s="1457">
        <f t="shared" si="149"/>
        <v>2837422.5000000005</v>
      </c>
      <c r="K1128" s="1505"/>
      <c r="L1128" s="1505"/>
      <c r="O1128" s="1349"/>
    </row>
    <row r="1129" spans="1:15" ht="13">
      <c r="A1129" s="1166"/>
      <c r="B1129" s="1169"/>
      <c r="C1129" s="1462" t="s">
        <v>5464</v>
      </c>
      <c r="D1129" s="1150"/>
      <c r="E1129" s="1151"/>
      <c r="F1129" s="1152"/>
      <c r="G1129" s="1457"/>
      <c r="K1129" s="1505"/>
      <c r="L1129" s="1505"/>
      <c r="O1129" s="1349"/>
    </row>
    <row r="1130" spans="1:15" ht="26">
      <c r="A1130" s="1166"/>
      <c r="B1130" s="1169"/>
      <c r="C1130" s="1449" t="s">
        <v>5219</v>
      </c>
      <c r="D1130" s="1154" t="s">
        <v>5</v>
      </c>
      <c r="E1130" s="1155">
        <v>22</v>
      </c>
      <c r="F1130" s="1152">
        <f>'Hrg Sat'!$G$343</f>
        <v>206552</v>
      </c>
      <c r="G1130" s="1457">
        <f t="shared" ref="G1130:G1132" si="150">E1130*F1130</f>
        <v>4544144</v>
      </c>
      <c r="K1130" s="1505"/>
      <c r="L1130" s="1505"/>
      <c r="O1130" s="1349"/>
    </row>
    <row r="1131" spans="1:15" ht="13.5">
      <c r="A1131" s="1166"/>
      <c r="B1131" s="1169"/>
      <c r="C1131" s="1449" t="s">
        <v>5220</v>
      </c>
      <c r="D1131" s="1154" t="s">
        <v>1077</v>
      </c>
      <c r="E1131" s="1155">
        <v>3</v>
      </c>
      <c r="F1131" s="1152">
        <f>'Hrg Sat'!$G$486</f>
        <v>474182</v>
      </c>
      <c r="G1131" s="1457">
        <f t="shared" si="150"/>
        <v>1422546</v>
      </c>
      <c r="K1131" s="1505"/>
      <c r="L1131" s="1505"/>
      <c r="O1131" s="1349"/>
    </row>
    <row r="1132" spans="1:15" ht="13.5">
      <c r="A1132" s="1166"/>
      <c r="B1132" s="1169"/>
      <c r="C1132" s="1449" t="s">
        <v>5221</v>
      </c>
      <c r="D1132" s="1154" t="s">
        <v>5</v>
      </c>
      <c r="E1132" s="1155">
        <v>129</v>
      </c>
      <c r="F1132" s="1152">
        <f>'Hrg Sat'!$G$548</f>
        <v>64047</v>
      </c>
      <c r="G1132" s="1457">
        <f t="shared" si="150"/>
        <v>8262063</v>
      </c>
      <c r="K1132" s="1505"/>
      <c r="L1132" s="1505"/>
      <c r="O1132" s="1349"/>
    </row>
    <row r="1133" spans="1:15" ht="16.5" customHeight="1">
      <c r="A1133" s="1166"/>
      <c r="B1133" s="1169"/>
      <c r="C1133" s="1449" t="s">
        <v>5222</v>
      </c>
      <c r="D1133" s="1150"/>
      <c r="E1133" s="1151"/>
      <c r="F1133" s="1152"/>
      <c r="G1133" s="1457"/>
      <c r="K1133" s="1505"/>
      <c r="L1133" s="1505"/>
      <c r="O1133" s="1349"/>
    </row>
    <row r="1134" spans="1:15" ht="13.5">
      <c r="A1134" s="1166"/>
      <c r="B1134" s="1169"/>
      <c r="C1134" s="1449" t="s">
        <v>5223</v>
      </c>
      <c r="D1134" s="1154" t="s">
        <v>5</v>
      </c>
      <c r="E1134" s="1155">
        <v>83.11</v>
      </c>
      <c r="F1134" s="1152">
        <f>'Hrg Sat'!$G$474</f>
        <v>839214</v>
      </c>
      <c r="G1134" s="1457">
        <f t="shared" ref="G1134:G1139" si="151">E1134*F1134</f>
        <v>69747075.540000007</v>
      </c>
      <c r="K1134" s="1505"/>
      <c r="L1134" s="1505"/>
      <c r="O1134" s="1349"/>
    </row>
    <row r="1135" spans="1:15" ht="13.5">
      <c r="A1135" s="1166"/>
      <c r="B1135" s="1169"/>
      <c r="C1135" s="1449" t="s">
        <v>5224</v>
      </c>
      <c r="D1135" s="1154" t="s">
        <v>5</v>
      </c>
      <c r="E1135" s="1155">
        <v>18.59</v>
      </c>
      <c r="F1135" s="1152">
        <f>'Hrg Sat'!$G$473</f>
        <v>657069</v>
      </c>
      <c r="G1135" s="1457">
        <f t="shared" si="151"/>
        <v>12214912.709999999</v>
      </c>
      <c r="K1135" s="1505"/>
      <c r="L1135" s="1505"/>
      <c r="O1135" s="1349"/>
    </row>
    <row r="1136" spans="1:15" ht="13.5">
      <c r="A1136" s="1166"/>
      <c r="B1136" s="1169"/>
      <c r="C1136" s="1449" t="s">
        <v>5225</v>
      </c>
      <c r="D1136" s="1154" t="s">
        <v>5</v>
      </c>
      <c r="E1136" s="1155">
        <v>6.5</v>
      </c>
      <c r="F1136" s="1152">
        <f>'Hrg Sat'!$G$472</f>
        <v>589476</v>
      </c>
      <c r="G1136" s="1457">
        <f t="shared" si="151"/>
        <v>3831594</v>
      </c>
      <c r="K1136" s="1505"/>
      <c r="L1136" s="1505"/>
      <c r="O1136" s="1349"/>
    </row>
    <row r="1137" spans="1:15" ht="13.5">
      <c r="A1137" s="1166"/>
      <c r="B1137" s="1169"/>
      <c r="C1137" s="1449" t="s">
        <v>5226</v>
      </c>
      <c r="D1137" s="1154" t="s">
        <v>682</v>
      </c>
      <c r="E1137" s="1155">
        <v>2</v>
      </c>
      <c r="F1137" s="1152">
        <f>'Hrg Sat'!$G$485</f>
        <v>1175625</v>
      </c>
      <c r="G1137" s="1457">
        <f t="shared" si="151"/>
        <v>2351250</v>
      </c>
      <c r="K1137" s="1505"/>
      <c r="L1137" s="1505"/>
      <c r="O1137" s="1349"/>
    </row>
    <row r="1138" spans="1:15" ht="13.5">
      <c r="A1138" s="1166"/>
      <c r="B1138" s="1169"/>
      <c r="C1138" s="1449" t="s">
        <v>5227</v>
      </c>
      <c r="D1138" s="1154" t="s">
        <v>5</v>
      </c>
      <c r="E1138" s="1155">
        <v>29</v>
      </c>
      <c r="F1138" s="1152">
        <f>'Hrg Sat'!$G$444*1.15</f>
        <v>88527</v>
      </c>
      <c r="G1138" s="1457">
        <f t="shared" si="151"/>
        <v>2567283</v>
      </c>
      <c r="K1138" s="1505"/>
      <c r="L1138" s="1505"/>
      <c r="O1138" s="1349"/>
    </row>
    <row r="1139" spans="1:15" ht="13.5">
      <c r="A1139" s="1166"/>
      <c r="B1139" s="1169"/>
      <c r="C1139" s="1449" t="s">
        <v>5228</v>
      </c>
      <c r="D1139" s="1154" t="s">
        <v>5</v>
      </c>
      <c r="E1139" s="1155">
        <v>10</v>
      </c>
      <c r="F1139" s="1152">
        <f>'Hrg Sat'!$G$442*1.15</f>
        <v>112814.99999999999</v>
      </c>
      <c r="G1139" s="1457">
        <f t="shared" si="151"/>
        <v>1128149.9999999998</v>
      </c>
      <c r="K1139" s="1505"/>
      <c r="L1139" s="1505"/>
      <c r="O1139" s="1349"/>
    </row>
    <row r="1140" spans="1:15" ht="13">
      <c r="A1140" s="1166"/>
      <c r="B1140" s="1169"/>
      <c r="C1140" s="1462" t="s">
        <v>5466</v>
      </c>
      <c r="D1140" s="1150"/>
      <c r="E1140" s="1151"/>
      <c r="F1140" s="1152"/>
      <c r="G1140" s="1457"/>
      <c r="K1140" s="1505"/>
      <c r="L1140" s="1505"/>
      <c r="O1140" s="1349"/>
    </row>
    <row r="1141" spans="1:15" ht="26">
      <c r="A1141" s="1166"/>
      <c r="B1141" s="1169"/>
      <c r="C1141" s="1449" t="s">
        <v>5229</v>
      </c>
      <c r="D1141" s="1154" t="s">
        <v>4</v>
      </c>
      <c r="E1141" s="1155">
        <v>3</v>
      </c>
      <c r="F1141" s="1152">
        <f>Bahan!$C$603*1.35</f>
        <v>86892750</v>
      </c>
      <c r="G1141" s="1457">
        <f t="shared" ref="G1141:G1143" si="152">E1141*F1141</f>
        <v>260678250</v>
      </c>
      <c r="K1141" s="1505"/>
      <c r="L1141" s="1505"/>
      <c r="O1141" s="1349"/>
    </row>
    <row r="1142" spans="1:15" ht="13.5">
      <c r="A1142" s="1166"/>
      <c r="B1142" s="1169"/>
      <c r="C1142" s="1449" t="s">
        <v>5230</v>
      </c>
      <c r="D1142" s="1154" t="s">
        <v>4</v>
      </c>
      <c r="E1142" s="1155">
        <v>6</v>
      </c>
      <c r="F1142" s="1152">
        <f>'Hit. ME'!$D$534</f>
        <v>6382750.0000000009</v>
      </c>
      <c r="G1142" s="1457">
        <f t="shared" si="152"/>
        <v>38296500.000000007</v>
      </c>
      <c r="K1142" s="1505"/>
      <c r="L1142" s="1505"/>
      <c r="O1142" s="1349"/>
    </row>
    <row r="1143" spans="1:15" ht="13.5">
      <c r="A1143" s="1166"/>
      <c r="B1143" s="1169"/>
      <c r="C1143" s="1449" t="s">
        <v>5231</v>
      </c>
      <c r="D1143" s="1154" t="s">
        <v>4</v>
      </c>
      <c r="E1143" s="1155">
        <v>3</v>
      </c>
      <c r="F1143" s="1152">
        <f>'Hit. ME'!$D$547</f>
        <v>4137182.5000000005</v>
      </c>
      <c r="G1143" s="1457">
        <f t="shared" si="152"/>
        <v>12411547.500000002</v>
      </c>
      <c r="K1143" s="1505"/>
      <c r="L1143" s="1505"/>
      <c r="O1143" s="1349"/>
    </row>
    <row r="1144" spans="1:15" ht="13">
      <c r="A1144" s="1166"/>
      <c r="B1144" s="1169"/>
      <c r="C1144" s="1449" t="s">
        <v>5218</v>
      </c>
      <c r="D1144" s="1150"/>
      <c r="E1144" s="1151"/>
      <c r="F1144" s="1152"/>
      <c r="G1144" s="1457"/>
      <c r="K1144" s="1505"/>
      <c r="L1144" s="1505"/>
      <c r="O1144" s="1349"/>
    </row>
    <row r="1145" spans="1:15" ht="13.5">
      <c r="A1145" s="1166"/>
      <c r="B1145" s="1169"/>
      <c r="C1145" s="1449" t="s">
        <v>5232</v>
      </c>
      <c r="D1145" s="1154" t="s">
        <v>5</v>
      </c>
      <c r="E1145" s="1155">
        <v>285</v>
      </c>
      <c r="F1145" s="1152">
        <f>'Hrg Sat'!$G$380*2</f>
        <v>698214</v>
      </c>
      <c r="G1145" s="1457">
        <f>E1145*F1145</f>
        <v>198990990</v>
      </c>
      <c r="K1145" s="1505"/>
      <c r="L1145" s="1505"/>
      <c r="O1145" s="1349"/>
    </row>
    <row r="1146" spans="1:15" ht="13">
      <c r="A1146" s="1166"/>
      <c r="B1146" s="1169"/>
      <c r="C1146" s="1462" t="s">
        <v>5465</v>
      </c>
      <c r="D1146" s="1150"/>
      <c r="E1146" s="1151"/>
      <c r="F1146" s="1152"/>
      <c r="G1146" s="1457"/>
      <c r="K1146" s="1505"/>
      <c r="L1146" s="1505"/>
      <c r="O1146" s="1349"/>
    </row>
    <row r="1147" spans="1:15" ht="13">
      <c r="A1147" s="1166"/>
      <c r="B1147" s="1169"/>
      <c r="C1147" s="1449" t="s">
        <v>5233</v>
      </c>
      <c r="D1147" s="1150"/>
      <c r="E1147" s="1151"/>
      <c r="F1147" s="1152"/>
      <c r="G1147" s="1457"/>
      <c r="K1147" s="1505"/>
      <c r="L1147" s="1505"/>
      <c r="O1147" s="1349"/>
    </row>
    <row r="1148" spans="1:15" ht="13.5">
      <c r="A1148" s="1166"/>
      <c r="B1148" s="1169"/>
      <c r="C1148" s="1449" t="s">
        <v>5234</v>
      </c>
      <c r="D1148" s="1154" t="s">
        <v>5</v>
      </c>
      <c r="E1148" s="1155">
        <v>2692.24</v>
      </c>
      <c r="F1148" s="1152">
        <f>'Hrg Sat'!$G$704</f>
        <v>108762</v>
      </c>
      <c r="G1148" s="1457">
        <f t="shared" ref="G1148:G1153" si="153">E1148*F1148</f>
        <v>292813406.88</v>
      </c>
      <c r="K1148" s="1505"/>
      <c r="L1148" s="1505"/>
      <c r="N1148" s="1145">
        <f>F1148*M1148</f>
        <v>0</v>
      </c>
      <c r="O1148" s="1349" t="s">
        <v>4533</v>
      </c>
    </row>
    <row r="1149" spans="1:15" ht="13.5">
      <c r="A1149" s="1166"/>
      <c r="B1149" s="1169"/>
      <c r="C1149" s="1449" t="s">
        <v>5235</v>
      </c>
      <c r="D1149" s="1154" t="s">
        <v>5</v>
      </c>
      <c r="E1149" s="1155">
        <v>2846.47</v>
      </c>
      <c r="F1149" s="1152">
        <f>'Hrg Sat'!$G$705</f>
        <v>131862</v>
      </c>
      <c r="G1149" s="1457">
        <f t="shared" si="153"/>
        <v>375341227.13999999</v>
      </c>
      <c r="K1149" s="1505"/>
      <c r="L1149" s="1505"/>
      <c r="O1149" s="1349"/>
    </row>
    <row r="1150" spans="1:15" ht="13.5">
      <c r="A1150" s="1166"/>
      <c r="B1150" s="1169"/>
      <c r="C1150" s="1449" t="s">
        <v>5236</v>
      </c>
      <c r="D1150" s="1154" t="s">
        <v>5</v>
      </c>
      <c r="E1150" s="1155">
        <v>1693.82</v>
      </c>
      <c r="F1150" s="1152">
        <f>'Hrg Sat'!$G$706</f>
        <v>183837</v>
      </c>
      <c r="G1150" s="1457">
        <f t="shared" si="153"/>
        <v>311386787.33999997</v>
      </c>
      <c r="K1150" s="1505"/>
      <c r="L1150" s="1505"/>
      <c r="O1150" s="1349"/>
    </row>
    <row r="1151" spans="1:15" ht="13.5">
      <c r="A1151" s="1166"/>
      <c r="B1151" s="1169"/>
      <c r="C1151" s="1452" t="s">
        <v>3150</v>
      </c>
      <c r="D1151" s="1154" t="s">
        <v>5</v>
      </c>
      <c r="E1151" s="1155">
        <v>826.12</v>
      </c>
      <c r="F1151" s="1152">
        <f>'Hrg Sat'!$G$707</f>
        <v>218487</v>
      </c>
      <c r="G1151" s="1457">
        <f t="shared" si="153"/>
        <v>180496480.44</v>
      </c>
      <c r="K1151" s="1505"/>
      <c r="L1151" s="1505"/>
      <c r="O1151" s="1349"/>
    </row>
    <row r="1152" spans="1:15" ht="13.5">
      <c r="A1152" s="1166"/>
      <c r="B1152" s="1169"/>
      <c r="C1152" s="1449" t="s">
        <v>5237</v>
      </c>
      <c r="D1152" s="1154" t="s">
        <v>5</v>
      </c>
      <c r="E1152" s="1155">
        <v>973.16</v>
      </c>
      <c r="F1152" s="1152">
        <f>'Hrg Sat'!$G$708</f>
        <v>253137</v>
      </c>
      <c r="G1152" s="1457">
        <f t="shared" si="153"/>
        <v>246342802.91999999</v>
      </c>
      <c r="K1152" s="1505"/>
      <c r="L1152" s="1505"/>
      <c r="O1152" s="1349"/>
    </row>
    <row r="1153" spans="1:15" ht="13.5">
      <c r="A1153" s="1166"/>
      <c r="B1153" s="1169"/>
      <c r="C1153" s="1452" t="s">
        <v>3151</v>
      </c>
      <c r="D1153" s="1154" t="s">
        <v>5</v>
      </c>
      <c r="E1153" s="1155">
        <v>783.01</v>
      </c>
      <c r="F1153" s="1152">
        <f>'Hrg Sat'!$G$710</f>
        <v>379225</v>
      </c>
      <c r="G1153" s="1457">
        <f t="shared" si="153"/>
        <v>296936967.25</v>
      </c>
      <c r="K1153" s="1505"/>
      <c r="L1153" s="1505"/>
      <c r="O1153" s="1349"/>
    </row>
    <row r="1154" spans="1:15" ht="13">
      <c r="A1154" s="1166"/>
      <c r="B1154" s="1169"/>
      <c r="C1154" s="1462" t="s">
        <v>5467</v>
      </c>
      <c r="D1154" s="1150"/>
      <c r="E1154" s="1151"/>
      <c r="F1154" s="1152"/>
      <c r="G1154" s="1457"/>
      <c r="K1154" s="1505"/>
      <c r="L1154" s="1505"/>
      <c r="O1154" s="1349"/>
    </row>
    <row r="1155" spans="1:15" ht="13">
      <c r="A1155" s="1166"/>
      <c r="B1155" s="1169"/>
      <c r="C1155" s="1462" t="s">
        <v>5468</v>
      </c>
      <c r="D1155" s="1150"/>
      <c r="E1155" s="1151"/>
      <c r="F1155" s="1152"/>
      <c r="G1155" s="1457"/>
      <c r="K1155" s="1505"/>
      <c r="L1155" s="1505"/>
      <c r="O1155" s="1349"/>
    </row>
    <row r="1156" spans="1:15" ht="13">
      <c r="A1156" s="1166"/>
      <c r="B1156" s="1169"/>
      <c r="C1156" s="1462" t="s">
        <v>5469</v>
      </c>
      <c r="D1156" s="1150"/>
      <c r="E1156" s="1151"/>
      <c r="F1156" s="1152"/>
      <c r="G1156" s="1457"/>
      <c r="K1156" s="1505"/>
      <c r="L1156" s="1505"/>
      <c r="O1156" s="1349"/>
    </row>
    <row r="1157" spans="1:15" ht="13.5">
      <c r="A1157" s="1166"/>
      <c r="B1157" s="1169"/>
      <c r="C1157" s="1449" t="s">
        <v>5238</v>
      </c>
      <c r="D1157" s="1154" t="s">
        <v>186</v>
      </c>
      <c r="E1157" s="1155">
        <v>85</v>
      </c>
      <c r="F1157" s="1152">
        <v>11500000</v>
      </c>
      <c r="G1157" s="1457">
        <f>E1157*F1157</f>
        <v>977500000</v>
      </c>
      <c r="K1157" s="1505"/>
      <c r="L1157" s="1505"/>
      <c r="N1157" s="1145">
        <f>F1157*M1157</f>
        <v>0</v>
      </c>
      <c r="O1157" s="1349" t="s">
        <v>4533</v>
      </c>
    </row>
    <row r="1158" spans="1:15" ht="13.5">
      <c r="A1158" s="1166"/>
      <c r="B1158" s="1169"/>
      <c r="C1158" s="1450" t="s">
        <v>5239</v>
      </c>
      <c r="D1158" s="1440"/>
      <c r="E1158" s="1441"/>
      <c r="F1158" s="1158"/>
      <c r="G1158" s="1458">
        <f t="shared" ref="G1158:G1160" si="154">E1158*F1158</f>
        <v>0</v>
      </c>
      <c r="K1158" s="1505"/>
      <c r="L1158" s="1505"/>
      <c r="O1158" s="1349"/>
    </row>
    <row r="1159" spans="1:15" ht="13.5">
      <c r="A1159" s="1166"/>
      <c r="B1159" s="1169"/>
      <c r="C1159" s="1450" t="s">
        <v>5240</v>
      </c>
      <c r="D1159" s="1440" t="s">
        <v>190</v>
      </c>
      <c r="E1159" s="1441">
        <v>715.28</v>
      </c>
      <c r="F1159" s="1158">
        <f>'Hrg Sat'!$G$180</f>
        <v>152157</v>
      </c>
      <c r="G1159" s="1458">
        <f t="shared" si="154"/>
        <v>108834858.95999999</v>
      </c>
      <c r="K1159" s="1505"/>
      <c r="L1159" s="1505"/>
      <c r="N1159" s="1145">
        <f>F1159*M1159</f>
        <v>0</v>
      </c>
      <c r="O1159" s="1349" t="s">
        <v>4535</v>
      </c>
    </row>
    <row r="1160" spans="1:15" ht="13.5">
      <c r="A1160" s="1166"/>
      <c r="B1160" s="1169"/>
      <c r="C1160" s="1450" t="s">
        <v>5241</v>
      </c>
      <c r="D1160" s="1440" t="s">
        <v>682</v>
      </c>
      <c r="E1160" s="1441">
        <v>100</v>
      </c>
      <c r="F1160" s="1158">
        <f>Bahan!$C$839</f>
        <v>250000</v>
      </c>
      <c r="G1160" s="1458">
        <f t="shared" si="154"/>
        <v>25000000</v>
      </c>
      <c r="K1160" s="1505"/>
      <c r="L1160" s="1505"/>
      <c r="N1160" s="1145">
        <f>F1160*M1160</f>
        <v>0</v>
      </c>
      <c r="O1160" s="1349" t="s">
        <v>4535</v>
      </c>
    </row>
    <row r="1161" spans="1:15" ht="13">
      <c r="A1161" s="1166"/>
      <c r="B1161" s="1169"/>
      <c r="C1161" s="1462" t="s">
        <v>5470</v>
      </c>
      <c r="D1161" s="1150"/>
      <c r="E1161" s="1151"/>
      <c r="F1161" s="1152"/>
      <c r="G1161" s="1457"/>
      <c r="K1161" s="1505"/>
      <c r="L1161" s="1505"/>
      <c r="O1161" s="1349"/>
    </row>
    <row r="1162" spans="1:15" ht="13">
      <c r="A1162" s="1166"/>
      <c r="B1162" s="1169"/>
      <c r="C1162" s="1449" t="s">
        <v>5242</v>
      </c>
      <c r="D1162" s="1150"/>
      <c r="E1162" s="1151"/>
      <c r="F1162" s="1152"/>
      <c r="G1162" s="1457"/>
      <c r="K1162" s="1505"/>
      <c r="L1162" s="1505"/>
      <c r="O1162" s="1349"/>
    </row>
    <row r="1163" spans="1:15" ht="13.5">
      <c r="A1163" s="1166"/>
      <c r="B1163" s="1169"/>
      <c r="C1163" s="1449" t="s">
        <v>5243</v>
      </c>
      <c r="D1163" s="1154" t="s">
        <v>190</v>
      </c>
      <c r="E1163" s="1155">
        <v>16.2</v>
      </c>
      <c r="F1163" s="1152">
        <f>2900*200*2*1.35</f>
        <v>1566000</v>
      </c>
      <c r="G1163" s="1457">
        <f t="shared" ref="G1163:G1178" si="155">E1163*F1163</f>
        <v>25369200</v>
      </c>
      <c r="K1163" s="1505"/>
      <c r="L1163" s="1505"/>
      <c r="O1163" s="1349"/>
    </row>
    <row r="1164" spans="1:15" ht="13.5">
      <c r="A1164" s="1166"/>
      <c r="B1164" s="1169"/>
      <c r="C1164" s="1449" t="s">
        <v>5244</v>
      </c>
      <c r="D1164" s="1154" t="s">
        <v>190</v>
      </c>
      <c r="E1164" s="1155">
        <v>5.4</v>
      </c>
      <c r="F1164" s="1152">
        <f>$F$1163</f>
        <v>1566000</v>
      </c>
      <c r="G1164" s="1457">
        <f t="shared" si="155"/>
        <v>8456400</v>
      </c>
      <c r="K1164" s="1505"/>
      <c r="L1164" s="1505"/>
      <c r="O1164" s="1349"/>
    </row>
    <row r="1165" spans="1:15" ht="13.5">
      <c r="A1165" s="1166"/>
      <c r="B1165" s="1169"/>
      <c r="C1165" s="1449" t="s">
        <v>5245</v>
      </c>
      <c r="D1165" s="1154" t="s">
        <v>190</v>
      </c>
      <c r="E1165" s="1155">
        <v>3.6</v>
      </c>
      <c r="F1165" s="1152">
        <f>$F$1163</f>
        <v>1566000</v>
      </c>
      <c r="G1165" s="1457">
        <f t="shared" si="155"/>
        <v>5637600</v>
      </c>
      <c r="K1165" s="1505"/>
      <c r="L1165" s="1505"/>
      <c r="O1165" s="1349"/>
    </row>
    <row r="1166" spans="1:15" ht="13.5">
      <c r="A1166" s="1166"/>
      <c r="B1166" s="1169"/>
      <c r="C1166" s="1449" t="s">
        <v>5246</v>
      </c>
      <c r="D1166" s="1154" t="s">
        <v>190</v>
      </c>
      <c r="E1166" s="1155">
        <v>4.5</v>
      </c>
      <c r="F1166" s="1152">
        <f t="shared" ref="F1166:F1178" si="156">$F$1163</f>
        <v>1566000</v>
      </c>
      <c r="G1166" s="1457">
        <f t="shared" si="155"/>
        <v>7047000</v>
      </c>
      <c r="K1166" s="1505"/>
      <c r="L1166" s="1505"/>
      <c r="O1166" s="1349"/>
    </row>
    <row r="1167" spans="1:15" ht="13.5">
      <c r="A1167" s="1166"/>
      <c r="B1167" s="1169"/>
      <c r="C1167" s="1449" t="s">
        <v>5247</v>
      </c>
      <c r="D1167" s="1154" t="s">
        <v>190</v>
      </c>
      <c r="E1167" s="1155">
        <v>4.7300000000000004</v>
      </c>
      <c r="F1167" s="1152">
        <f t="shared" si="156"/>
        <v>1566000</v>
      </c>
      <c r="G1167" s="1457">
        <f t="shared" si="155"/>
        <v>7407180.0000000009</v>
      </c>
      <c r="K1167" s="1505"/>
      <c r="L1167" s="1505"/>
      <c r="O1167" s="1349"/>
    </row>
    <row r="1168" spans="1:15" ht="13.5">
      <c r="A1168" s="1166"/>
      <c r="B1168" s="1169"/>
      <c r="C1168" s="1449" t="s">
        <v>5248</v>
      </c>
      <c r="D1168" s="1154" t="s">
        <v>190</v>
      </c>
      <c r="E1168" s="1155">
        <v>8.1</v>
      </c>
      <c r="F1168" s="1152">
        <f t="shared" si="156"/>
        <v>1566000</v>
      </c>
      <c r="G1168" s="1457">
        <f t="shared" si="155"/>
        <v>12684600</v>
      </c>
      <c r="K1168" s="1505"/>
      <c r="L1168" s="1505"/>
      <c r="O1168" s="1349"/>
    </row>
    <row r="1169" spans="1:15" ht="13.5">
      <c r="A1169" s="1166"/>
      <c r="B1169" s="1169"/>
      <c r="C1169" s="1449" t="s">
        <v>5249</v>
      </c>
      <c r="D1169" s="1154" t="s">
        <v>190</v>
      </c>
      <c r="E1169" s="1155">
        <v>9.9</v>
      </c>
      <c r="F1169" s="1152">
        <f t="shared" si="156"/>
        <v>1566000</v>
      </c>
      <c r="G1169" s="1457">
        <f t="shared" si="155"/>
        <v>15503400</v>
      </c>
      <c r="K1169" s="1505"/>
      <c r="L1169" s="1505"/>
      <c r="O1169" s="1349"/>
    </row>
    <row r="1170" spans="1:15" ht="13.5">
      <c r="A1170" s="1166"/>
      <c r="B1170" s="1169"/>
      <c r="C1170" s="1449" t="s">
        <v>5250</v>
      </c>
      <c r="D1170" s="1154" t="s">
        <v>190</v>
      </c>
      <c r="E1170" s="1155">
        <v>27.41</v>
      </c>
      <c r="F1170" s="1152">
        <f t="shared" si="156"/>
        <v>1566000</v>
      </c>
      <c r="G1170" s="1457">
        <f t="shared" si="155"/>
        <v>42924060</v>
      </c>
      <c r="K1170" s="1505"/>
      <c r="L1170" s="1505"/>
      <c r="O1170" s="1349"/>
    </row>
    <row r="1171" spans="1:15" ht="13.5">
      <c r="A1171" s="1166"/>
      <c r="B1171" s="1169"/>
      <c r="C1171" s="1449" t="s">
        <v>5251</v>
      </c>
      <c r="D1171" s="1154" t="s">
        <v>190</v>
      </c>
      <c r="E1171" s="1155">
        <v>4.7300000000000004</v>
      </c>
      <c r="F1171" s="1152">
        <f t="shared" si="156"/>
        <v>1566000</v>
      </c>
      <c r="G1171" s="1457">
        <f t="shared" si="155"/>
        <v>7407180.0000000009</v>
      </c>
      <c r="K1171" s="1505"/>
      <c r="L1171" s="1505"/>
      <c r="O1171" s="1349"/>
    </row>
    <row r="1172" spans="1:15" ht="13.5">
      <c r="A1172" s="1166"/>
      <c r="B1172" s="1169"/>
      <c r="C1172" s="1449" t="s">
        <v>5252</v>
      </c>
      <c r="D1172" s="1154" t="s">
        <v>190</v>
      </c>
      <c r="E1172" s="1155">
        <v>1.8</v>
      </c>
      <c r="F1172" s="1152">
        <f t="shared" si="156"/>
        <v>1566000</v>
      </c>
      <c r="G1172" s="1457">
        <f t="shared" si="155"/>
        <v>2818800</v>
      </c>
      <c r="K1172" s="1505"/>
      <c r="L1172" s="1505"/>
      <c r="O1172" s="1349"/>
    </row>
    <row r="1173" spans="1:15" ht="13.5">
      <c r="A1173" s="1166"/>
      <c r="B1173" s="1169"/>
      <c r="C1173" s="1449" t="s">
        <v>5253</v>
      </c>
      <c r="D1173" s="1154" t="s">
        <v>190</v>
      </c>
      <c r="E1173" s="1155">
        <v>4.5</v>
      </c>
      <c r="F1173" s="1152">
        <f t="shared" si="156"/>
        <v>1566000</v>
      </c>
      <c r="G1173" s="1457">
        <f t="shared" si="155"/>
        <v>7047000</v>
      </c>
      <c r="K1173" s="1505"/>
      <c r="L1173" s="1505"/>
      <c r="O1173" s="1349"/>
    </row>
    <row r="1174" spans="1:15" ht="13.5">
      <c r="A1174" s="1166"/>
      <c r="B1174" s="1169"/>
      <c r="C1174" s="1449" t="s">
        <v>5254</v>
      </c>
      <c r="D1174" s="1154" t="s">
        <v>190</v>
      </c>
      <c r="E1174" s="1155">
        <v>18.899999999999999</v>
      </c>
      <c r="F1174" s="1152">
        <f t="shared" si="156"/>
        <v>1566000</v>
      </c>
      <c r="G1174" s="1457">
        <f t="shared" si="155"/>
        <v>29597399.999999996</v>
      </c>
      <c r="K1174" s="1505"/>
      <c r="L1174" s="1505"/>
      <c r="O1174" s="1349"/>
    </row>
    <row r="1175" spans="1:15" ht="13.5">
      <c r="A1175" s="1166"/>
      <c r="B1175" s="1169"/>
      <c r="C1175" s="1449" t="s">
        <v>5255</v>
      </c>
      <c r="D1175" s="1154" t="s">
        <v>190</v>
      </c>
      <c r="E1175" s="1155">
        <v>3.24</v>
      </c>
      <c r="F1175" s="1152">
        <f t="shared" si="156"/>
        <v>1566000</v>
      </c>
      <c r="G1175" s="1457">
        <f t="shared" si="155"/>
        <v>5073840</v>
      </c>
      <c r="K1175" s="1505"/>
      <c r="L1175" s="1505"/>
      <c r="O1175" s="1349"/>
    </row>
    <row r="1176" spans="1:15" ht="13.5">
      <c r="A1176" s="1166"/>
      <c r="B1176" s="1169"/>
      <c r="C1176" s="1449" t="s">
        <v>5256</v>
      </c>
      <c r="D1176" s="1154" t="s">
        <v>190</v>
      </c>
      <c r="E1176" s="1155">
        <v>8.1</v>
      </c>
      <c r="F1176" s="1152">
        <f t="shared" si="156"/>
        <v>1566000</v>
      </c>
      <c r="G1176" s="1457">
        <f t="shared" si="155"/>
        <v>12684600</v>
      </c>
      <c r="K1176" s="1505"/>
      <c r="L1176" s="1505"/>
      <c r="O1176" s="1349"/>
    </row>
    <row r="1177" spans="1:15" ht="13.5">
      <c r="A1177" s="1166"/>
      <c r="B1177" s="1169"/>
      <c r="C1177" s="1449" t="s">
        <v>5257</v>
      </c>
      <c r="D1177" s="1154" t="s">
        <v>190</v>
      </c>
      <c r="E1177" s="1155">
        <v>1.62</v>
      </c>
      <c r="F1177" s="1152">
        <f t="shared" si="156"/>
        <v>1566000</v>
      </c>
      <c r="G1177" s="1457">
        <f t="shared" si="155"/>
        <v>2536920</v>
      </c>
      <c r="K1177" s="1505"/>
      <c r="L1177" s="1505"/>
      <c r="O1177" s="1349"/>
    </row>
    <row r="1178" spans="1:15" ht="13.5">
      <c r="A1178" s="1166"/>
      <c r="B1178" s="1169"/>
      <c r="C1178" s="1449" t="s">
        <v>5258</v>
      </c>
      <c r="D1178" s="1154" t="s">
        <v>190</v>
      </c>
      <c r="E1178" s="1155">
        <v>3.6</v>
      </c>
      <c r="F1178" s="1152">
        <f t="shared" si="156"/>
        <v>1566000</v>
      </c>
      <c r="G1178" s="1457">
        <f t="shared" si="155"/>
        <v>5637600</v>
      </c>
      <c r="K1178" s="1505"/>
      <c r="L1178" s="1505"/>
      <c r="O1178" s="1349"/>
    </row>
    <row r="1179" spans="1:15" ht="13">
      <c r="A1179" s="1166"/>
      <c r="B1179" s="1169"/>
      <c r="C1179" s="1467" t="s">
        <v>5471</v>
      </c>
      <c r="D1179" s="1517"/>
      <c r="E1179" s="1518"/>
      <c r="F1179" s="1158"/>
      <c r="G1179" s="1458"/>
      <c r="K1179" s="1505"/>
      <c r="L1179" s="1505"/>
      <c r="O1179" s="1349"/>
    </row>
    <row r="1180" spans="1:15" ht="13">
      <c r="A1180" s="1166"/>
      <c r="B1180" s="1169"/>
      <c r="C1180" s="1462" t="s">
        <v>5472</v>
      </c>
      <c r="D1180" s="1150"/>
      <c r="E1180" s="1151"/>
      <c r="F1180" s="1152"/>
      <c r="G1180" s="1457"/>
      <c r="K1180" s="1505"/>
      <c r="L1180" s="1505"/>
      <c r="O1180" s="1349"/>
    </row>
    <row r="1181" spans="1:15" ht="13.5">
      <c r="A1181" s="1166"/>
      <c r="B1181" s="1169"/>
      <c r="C1181" s="1449" t="s">
        <v>5259</v>
      </c>
      <c r="D1181" s="1154" t="s">
        <v>682</v>
      </c>
      <c r="E1181" s="1155">
        <v>20</v>
      </c>
      <c r="F1181" s="1152">
        <f>$F$1227</f>
        <v>1700000</v>
      </c>
      <c r="G1181" s="1521">
        <f t="shared" ref="G1181:G1184" si="157">E1181*F1181</f>
        <v>34000000</v>
      </c>
      <c r="K1181" s="1505"/>
      <c r="L1181" s="1505"/>
      <c r="O1181" s="1349"/>
    </row>
    <row r="1182" spans="1:15" ht="13.5">
      <c r="A1182" s="1166"/>
      <c r="B1182" s="1169"/>
      <c r="C1182" s="1449" t="s">
        <v>5260</v>
      </c>
      <c r="D1182" s="1154" t="s">
        <v>682</v>
      </c>
      <c r="E1182" s="1155">
        <v>2</v>
      </c>
      <c r="F1182" s="1152">
        <v>3000000</v>
      </c>
      <c r="G1182" s="1520">
        <f t="shared" si="157"/>
        <v>6000000</v>
      </c>
      <c r="K1182" s="1505"/>
      <c r="L1182" s="1505"/>
      <c r="O1182" s="1349"/>
    </row>
    <row r="1183" spans="1:15" ht="13.5">
      <c r="A1183" s="1166"/>
      <c r="B1183" s="1169"/>
      <c r="C1183" s="1449" t="s">
        <v>5261</v>
      </c>
      <c r="D1183" s="1154" t="s">
        <v>682</v>
      </c>
      <c r="E1183" s="1155">
        <v>2</v>
      </c>
      <c r="F1183" s="1152">
        <f>'Hrg Sat'!$G$257</f>
        <v>4950000</v>
      </c>
      <c r="G1183" s="1457">
        <f t="shared" si="157"/>
        <v>9900000</v>
      </c>
      <c r="K1183" s="1505"/>
      <c r="L1183" s="1505"/>
      <c r="O1183" s="1349"/>
    </row>
    <row r="1184" spans="1:15" ht="13.5">
      <c r="A1184" s="1166"/>
      <c r="B1184" s="1169"/>
      <c r="C1184" s="1449" t="s">
        <v>5262</v>
      </c>
      <c r="D1184" s="1154" t="s">
        <v>682</v>
      </c>
      <c r="E1184" s="1155">
        <v>2</v>
      </c>
      <c r="F1184" s="1152">
        <f>'Hrg Sat'!$G$253*1</f>
        <v>3300000</v>
      </c>
      <c r="G1184" s="1520">
        <f t="shared" si="157"/>
        <v>6600000</v>
      </c>
      <c r="K1184" s="1505"/>
      <c r="L1184" s="1505"/>
      <c r="O1184" s="1349"/>
    </row>
    <row r="1185" spans="1:15" ht="13">
      <c r="A1185" s="1166"/>
      <c r="B1185" s="1169"/>
      <c r="C1185" s="1462" t="s">
        <v>5473</v>
      </c>
      <c r="D1185" s="1150"/>
      <c r="E1185" s="1151"/>
      <c r="F1185" s="1152"/>
      <c r="G1185" s="1457"/>
      <c r="K1185" s="1505"/>
      <c r="L1185" s="1505"/>
      <c r="O1185" s="1349"/>
    </row>
    <row r="1186" spans="1:15" ht="13.5">
      <c r="A1186" s="1166"/>
      <c r="B1186" s="1169"/>
      <c r="C1186" s="1449" t="s">
        <v>5263</v>
      </c>
      <c r="D1186" s="1154" t="s">
        <v>682</v>
      </c>
      <c r="E1186" s="1155">
        <v>14</v>
      </c>
      <c r="F1186" s="1152">
        <v>10000000</v>
      </c>
      <c r="G1186" s="1521">
        <f t="shared" ref="G1186:G1205" si="158">E1186*F1186</f>
        <v>140000000</v>
      </c>
      <c r="K1186" s="1505"/>
      <c r="L1186" s="1505"/>
      <c r="O1186" s="1349"/>
    </row>
    <row r="1187" spans="1:15" ht="13.5">
      <c r="A1187" s="1166"/>
      <c r="B1187" s="1169"/>
      <c r="C1187" s="1449" t="s">
        <v>5264</v>
      </c>
      <c r="D1187" s="1154" t="s">
        <v>682</v>
      </c>
      <c r="E1187" s="1155">
        <v>14</v>
      </c>
      <c r="F1187" s="1152">
        <v>10000000</v>
      </c>
      <c r="G1187" s="1520">
        <f t="shared" si="158"/>
        <v>140000000</v>
      </c>
      <c r="K1187" s="1505"/>
      <c r="L1187" s="1505"/>
      <c r="O1187" s="1349"/>
    </row>
    <row r="1188" spans="1:15" ht="13.5">
      <c r="A1188" s="1166"/>
      <c r="B1188" s="1169"/>
      <c r="C1188" s="1449" t="s">
        <v>5265</v>
      </c>
      <c r="D1188" s="1154" t="s">
        <v>682</v>
      </c>
      <c r="E1188" s="1155">
        <v>15</v>
      </c>
      <c r="F1188" s="1152">
        <v>8000000</v>
      </c>
      <c r="G1188" s="1521">
        <f t="shared" si="158"/>
        <v>120000000</v>
      </c>
      <c r="K1188" s="1505"/>
      <c r="L1188" s="1505"/>
      <c r="O1188" s="1349"/>
    </row>
    <row r="1189" spans="1:15" ht="13.5">
      <c r="A1189" s="1166"/>
      <c r="B1189" s="1169"/>
      <c r="C1189" s="1449" t="s">
        <v>5266</v>
      </c>
      <c r="D1189" s="1154" t="s">
        <v>682</v>
      </c>
      <c r="E1189" s="1155">
        <v>15</v>
      </c>
      <c r="F1189" s="1152">
        <v>5500000</v>
      </c>
      <c r="G1189" s="1520">
        <f t="shared" si="158"/>
        <v>82500000</v>
      </c>
      <c r="K1189" s="1505"/>
      <c r="L1189" s="1505"/>
      <c r="O1189" s="1349"/>
    </row>
    <row r="1190" spans="1:15" ht="13.5">
      <c r="A1190" s="1166"/>
      <c r="B1190" s="1169"/>
      <c r="C1190" s="1449" t="s">
        <v>5267</v>
      </c>
      <c r="D1190" s="1154" t="s">
        <v>682</v>
      </c>
      <c r="E1190" s="1155">
        <v>6</v>
      </c>
      <c r="F1190" s="1152">
        <v>4500000</v>
      </c>
      <c r="G1190" s="1520">
        <f t="shared" si="158"/>
        <v>27000000</v>
      </c>
      <c r="K1190" s="1505"/>
      <c r="L1190" s="1505"/>
      <c r="O1190" s="1349"/>
    </row>
    <row r="1191" spans="1:15" ht="13.5">
      <c r="A1191" s="1166"/>
      <c r="B1191" s="1169"/>
      <c r="C1191" s="1449" t="s">
        <v>5268</v>
      </c>
      <c r="D1191" s="1154" t="s">
        <v>682</v>
      </c>
      <c r="E1191" s="1155">
        <v>6</v>
      </c>
      <c r="F1191" s="1152">
        <v>8000000</v>
      </c>
      <c r="G1191" s="1520">
        <f t="shared" si="158"/>
        <v>48000000</v>
      </c>
      <c r="K1191" s="1505"/>
      <c r="L1191" s="1505"/>
      <c r="O1191" s="1349"/>
    </row>
    <row r="1192" spans="1:15" ht="13.5">
      <c r="A1192" s="1166"/>
      <c r="B1192" s="1169"/>
      <c r="C1192" s="1449" t="s">
        <v>5269</v>
      </c>
      <c r="D1192" s="1154" t="s">
        <v>682</v>
      </c>
      <c r="E1192" s="1155">
        <v>30</v>
      </c>
      <c r="F1192" s="1152">
        <v>5500000</v>
      </c>
      <c r="G1192" s="1520">
        <f t="shared" si="158"/>
        <v>165000000</v>
      </c>
      <c r="K1192" s="1505"/>
      <c r="L1192" s="1505"/>
      <c r="O1192" s="1349"/>
    </row>
    <row r="1193" spans="1:15" ht="13.5">
      <c r="A1193" s="1166"/>
      <c r="B1193" s="1169"/>
      <c r="C1193" s="1449" t="s">
        <v>5270</v>
      </c>
      <c r="D1193" s="1154" t="s">
        <v>682</v>
      </c>
      <c r="E1193" s="1155">
        <v>3</v>
      </c>
      <c r="F1193" s="1152">
        <f t="shared" ref="F1193:F1194" si="159">$F$1227</f>
        <v>1700000</v>
      </c>
      <c r="G1193" s="1520">
        <f t="shared" si="158"/>
        <v>5100000</v>
      </c>
      <c r="K1193" s="1505"/>
      <c r="L1193" s="1505"/>
      <c r="O1193" s="1349"/>
    </row>
    <row r="1194" spans="1:15" ht="13.5">
      <c r="A1194" s="1166"/>
      <c r="B1194" s="1169"/>
      <c r="C1194" s="1449" t="s">
        <v>5271</v>
      </c>
      <c r="D1194" s="1154" t="s">
        <v>682</v>
      </c>
      <c r="E1194" s="1155">
        <v>68</v>
      </c>
      <c r="F1194" s="1152">
        <f t="shared" si="159"/>
        <v>1700000</v>
      </c>
      <c r="G1194" s="1520">
        <f t="shared" si="158"/>
        <v>115600000</v>
      </c>
      <c r="K1194" s="1505"/>
      <c r="L1194" s="1505"/>
      <c r="O1194" s="1349"/>
    </row>
    <row r="1195" spans="1:15" ht="13.5">
      <c r="A1195" s="1166"/>
      <c r="B1195" s="1169"/>
      <c r="C1195" s="1449" t="s">
        <v>5272</v>
      </c>
      <c r="D1195" s="1154" t="s">
        <v>682</v>
      </c>
      <c r="E1195" s="1155">
        <v>11</v>
      </c>
      <c r="F1195" s="1152">
        <f>'Hrg Sat'!$G$227</f>
        <v>8800000</v>
      </c>
      <c r="G1195" s="1520">
        <f t="shared" si="158"/>
        <v>96800000</v>
      </c>
      <c r="K1195" s="1505"/>
      <c r="L1195" s="1505"/>
      <c r="O1195" s="1349"/>
    </row>
    <row r="1196" spans="1:15" ht="13.5">
      <c r="A1196" s="1166"/>
      <c r="B1196" s="1169"/>
      <c r="C1196" s="1449" t="s">
        <v>5273</v>
      </c>
      <c r="D1196" s="1154" t="s">
        <v>682</v>
      </c>
      <c r="E1196" s="1155">
        <v>10</v>
      </c>
      <c r="F1196" s="1152">
        <f>'Hrg Sat'!$G$228</f>
        <v>9350000</v>
      </c>
      <c r="G1196" s="1520">
        <f t="shared" si="158"/>
        <v>93500000</v>
      </c>
      <c r="K1196" s="1505"/>
      <c r="L1196" s="1505"/>
      <c r="O1196" s="1349"/>
    </row>
    <row r="1197" spans="1:15" ht="13.5">
      <c r="A1197" s="1166"/>
      <c r="B1197" s="1169"/>
      <c r="C1197" s="1449" t="s">
        <v>5274</v>
      </c>
      <c r="D1197" s="1154" t="s">
        <v>682</v>
      </c>
      <c r="E1197" s="1155">
        <v>12</v>
      </c>
      <c r="F1197" s="1152">
        <f>'Hrg Sat'!$G$228*1.25</f>
        <v>11687500</v>
      </c>
      <c r="G1197" s="1520">
        <f t="shared" si="158"/>
        <v>140250000</v>
      </c>
      <c r="K1197" s="1505"/>
      <c r="L1197" s="1505"/>
      <c r="O1197" s="1349"/>
    </row>
    <row r="1198" spans="1:15" ht="13.5">
      <c r="A1198" s="1166"/>
      <c r="B1198" s="1169"/>
      <c r="C1198" s="1449" t="s">
        <v>5275</v>
      </c>
      <c r="D1198" s="1154" t="s">
        <v>682</v>
      </c>
      <c r="E1198" s="1155">
        <v>9</v>
      </c>
      <c r="F1198" s="1152">
        <f>'Hrg Sat'!$G$229</f>
        <v>4620000</v>
      </c>
      <c r="G1198" s="1520">
        <f t="shared" si="158"/>
        <v>41580000</v>
      </c>
      <c r="K1198" s="1505"/>
      <c r="L1198" s="1505"/>
      <c r="O1198" s="1349"/>
    </row>
    <row r="1199" spans="1:15" ht="13.5">
      <c r="A1199" s="1166"/>
      <c r="B1199" s="1169"/>
      <c r="C1199" s="1449" t="s">
        <v>5276</v>
      </c>
      <c r="D1199" s="1154" t="s">
        <v>682</v>
      </c>
      <c r="E1199" s="1155">
        <v>12</v>
      </c>
      <c r="F1199" s="1152">
        <f>'Hrg Sat'!$G$230</f>
        <v>1650000</v>
      </c>
      <c r="G1199" s="1520">
        <f t="shared" si="158"/>
        <v>19800000</v>
      </c>
      <c r="K1199" s="1505"/>
      <c r="L1199" s="1505"/>
      <c r="O1199" s="1349"/>
    </row>
    <row r="1200" spans="1:15" ht="13.5">
      <c r="A1200" s="1166"/>
      <c r="B1200" s="1169"/>
      <c r="C1200" s="1449" t="s">
        <v>5277</v>
      </c>
      <c r="D1200" s="1154" t="s">
        <v>682</v>
      </c>
      <c r="E1200" s="1155">
        <v>4</v>
      </c>
      <c r="F1200" s="1152">
        <f>'Hrg Sat'!$G$231</f>
        <v>4675000</v>
      </c>
      <c r="G1200" s="1457">
        <f t="shared" si="158"/>
        <v>18700000</v>
      </c>
      <c r="K1200" s="1505"/>
      <c r="L1200" s="1505"/>
      <c r="O1200" s="1349"/>
    </row>
    <row r="1201" spans="1:15" ht="13.5">
      <c r="A1201" s="1166"/>
      <c r="B1201" s="1169"/>
      <c r="C1201" s="1449" t="s">
        <v>5278</v>
      </c>
      <c r="D1201" s="1154" t="s">
        <v>682</v>
      </c>
      <c r="E1201" s="1155">
        <v>4</v>
      </c>
      <c r="F1201" s="1152">
        <f>'Hrg Sat'!$G$232</f>
        <v>4950000</v>
      </c>
      <c r="G1201" s="1457">
        <f t="shared" si="158"/>
        <v>19800000</v>
      </c>
      <c r="K1201" s="1505"/>
      <c r="L1201" s="1505"/>
      <c r="O1201" s="1349"/>
    </row>
    <row r="1202" spans="1:15" ht="13.5">
      <c r="A1202" s="1166"/>
      <c r="B1202" s="1169"/>
      <c r="C1202" s="1449" t="s">
        <v>5279</v>
      </c>
      <c r="D1202" s="1154" t="s">
        <v>682</v>
      </c>
      <c r="E1202" s="1155">
        <v>4</v>
      </c>
      <c r="F1202" s="1152">
        <f>'Hrg Sat'!$G$233</f>
        <v>4675000</v>
      </c>
      <c r="G1202" s="1457">
        <f t="shared" si="158"/>
        <v>18700000</v>
      </c>
      <c r="K1202" s="1505"/>
      <c r="L1202" s="1505"/>
      <c r="O1202" s="1349"/>
    </row>
    <row r="1203" spans="1:15" ht="13.5">
      <c r="A1203" s="1166"/>
      <c r="B1203" s="1169"/>
      <c r="C1203" s="1449" t="s">
        <v>5280</v>
      </c>
      <c r="D1203" s="1154" t="s">
        <v>682</v>
      </c>
      <c r="E1203" s="1155">
        <v>17</v>
      </c>
      <c r="F1203" s="1152">
        <f>'Hrg Sat'!$G$234</f>
        <v>3850000</v>
      </c>
      <c r="G1203" s="1457">
        <f t="shared" si="158"/>
        <v>65450000</v>
      </c>
      <c r="K1203" s="1505"/>
      <c r="L1203" s="1505"/>
      <c r="O1203" s="1349"/>
    </row>
    <row r="1204" spans="1:15" ht="13.5">
      <c r="A1204" s="1166"/>
      <c r="B1204" s="1169"/>
      <c r="C1204" s="1449" t="s">
        <v>5281</v>
      </c>
      <c r="D1204" s="1154" t="s">
        <v>682</v>
      </c>
      <c r="E1204" s="1155">
        <v>8</v>
      </c>
      <c r="F1204" s="1152">
        <f>'Hrg Sat'!$G$235</f>
        <v>1540000</v>
      </c>
      <c r="G1204" s="1457">
        <f t="shared" si="158"/>
        <v>12320000</v>
      </c>
      <c r="K1204" s="1505"/>
      <c r="L1204" s="1505"/>
      <c r="O1204" s="1349"/>
    </row>
    <row r="1205" spans="1:15" ht="13.5">
      <c r="A1205" s="1166"/>
      <c r="B1205" s="1169"/>
      <c r="C1205" s="1449" t="s">
        <v>5282</v>
      </c>
      <c r="D1205" s="1154" t="s">
        <v>682</v>
      </c>
      <c r="E1205" s="1155">
        <v>7</v>
      </c>
      <c r="F1205" s="1152">
        <v>1550000</v>
      </c>
      <c r="G1205" s="1457">
        <f t="shared" si="158"/>
        <v>10850000</v>
      </c>
      <c r="K1205" s="1505"/>
      <c r="L1205" s="1505"/>
      <c r="O1205" s="1349"/>
    </row>
    <row r="1206" spans="1:15" ht="13">
      <c r="A1206" s="1166"/>
      <c r="B1206" s="1169"/>
      <c r="C1206" s="1462" t="s">
        <v>5474</v>
      </c>
      <c r="D1206" s="1150"/>
      <c r="E1206" s="1151"/>
      <c r="F1206" s="1152"/>
      <c r="G1206" s="1457"/>
      <c r="K1206" s="1505"/>
      <c r="L1206" s="1505"/>
      <c r="O1206" s="1349"/>
    </row>
    <row r="1207" spans="1:15" ht="13.5">
      <c r="A1207" s="1166"/>
      <c r="B1207" s="1169"/>
      <c r="C1207" s="1449" t="s">
        <v>5265</v>
      </c>
      <c r="D1207" s="1154" t="s">
        <v>682</v>
      </c>
      <c r="E1207" s="1155">
        <v>9</v>
      </c>
      <c r="F1207" s="1152">
        <f>$F$1188</f>
        <v>8000000</v>
      </c>
      <c r="G1207" s="1521">
        <f t="shared" ref="G1207:G1225" si="160">E1207*F1207</f>
        <v>72000000</v>
      </c>
      <c r="K1207" s="1505"/>
      <c r="L1207" s="1505"/>
      <c r="O1207" s="1349"/>
    </row>
    <row r="1208" spans="1:15" ht="13.5">
      <c r="A1208" s="1166"/>
      <c r="B1208" s="1169"/>
      <c r="C1208" s="1449" t="s">
        <v>5266</v>
      </c>
      <c r="D1208" s="1154" t="s">
        <v>682</v>
      </c>
      <c r="E1208" s="1155">
        <v>9</v>
      </c>
      <c r="F1208" s="1152">
        <f>$F$1189</f>
        <v>5500000</v>
      </c>
      <c r="G1208" s="1521">
        <f t="shared" si="160"/>
        <v>49500000</v>
      </c>
      <c r="K1208" s="1505"/>
      <c r="L1208" s="1505"/>
      <c r="O1208" s="1349"/>
    </row>
    <row r="1209" spans="1:15" ht="13.5">
      <c r="A1209" s="1166"/>
      <c r="B1209" s="1169"/>
      <c r="C1209" s="1449" t="s">
        <v>5283</v>
      </c>
      <c r="D1209" s="1154" t="s">
        <v>682</v>
      </c>
      <c r="E1209" s="1155">
        <v>18</v>
      </c>
      <c r="F1209" s="1152">
        <v>6250000</v>
      </c>
      <c r="G1209" s="1520">
        <f t="shared" si="160"/>
        <v>112500000</v>
      </c>
      <c r="K1209" s="1505"/>
      <c r="L1209" s="1505"/>
      <c r="O1209" s="1349"/>
    </row>
    <row r="1210" spans="1:15" ht="13.5">
      <c r="A1210" s="1166"/>
      <c r="B1210" s="1169"/>
      <c r="C1210" s="1449" t="s">
        <v>5284</v>
      </c>
      <c r="D1210" s="1154" t="s">
        <v>682</v>
      </c>
      <c r="E1210" s="1155">
        <v>24</v>
      </c>
      <c r="F1210" s="1152">
        <v>3800000</v>
      </c>
      <c r="G1210" s="1520">
        <f t="shared" si="160"/>
        <v>91200000</v>
      </c>
      <c r="K1210" s="1505"/>
      <c r="L1210" s="1505"/>
      <c r="O1210" s="1349"/>
    </row>
    <row r="1211" spans="1:15" ht="13.5">
      <c r="A1211" s="1166"/>
      <c r="B1211" s="1169"/>
      <c r="C1211" s="1449" t="s">
        <v>5259</v>
      </c>
      <c r="D1211" s="1154" t="s">
        <v>682</v>
      </c>
      <c r="E1211" s="1155">
        <v>28</v>
      </c>
      <c r="F1211" s="1152">
        <f t="shared" ref="F1211" si="161">$F$1227</f>
        <v>1700000</v>
      </c>
      <c r="G1211" s="1521">
        <f t="shared" si="160"/>
        <v>47600000</v>
      </c>
      <c r="K1211" s="1505"/>
      <c r="L1211" s="1505"/>
      <c r="O1211" s="1349"/>
    </row>
    <row r="1212" spans="1:15" ht="13.5">
      <c r="A1212" s="1166"/>
      <c r="B1212" s="1169"/>
      <c r="C1212" s="1449" t="s">
        <v>5285</v>
      </c>
      <c r="D1212" s="1154" t="s">
        <v>682</v>
      </c>
      <c r="E1212" s="1155">
        <v>26</v>
      </c>
      <c r="F1212" s="1152">
        <v>3200000</v>
      </c>
      <c r="G1212" s="1521">
        <f t="shared" si="160"/>
        <v>83200000</v>
      </c>
      <c r="K1212" s="1505"/>
      <c r="L1212" s="1505"/>
      <c r="O1212" s="1349"/>
    </row>
    <row r="1213" spans="1:15" ht="13.5">
      <c r="A1213" s="1166"/>
      <c r="B1213" s="1169"/>
      <c r="C1213" s="1449" t="s">
        <v>5286</v>
      </c>
      <c r="D1213" s="1154" t="s">
        <v>682</v>
      </c>
      <c r="E1213" s="1155">
        <v>26</v>
      </c>
      <c r="F1213" s="1152">
        <v>3200000</v>
      </c>
      <c r="G1213" s="1520">
        <f t="shared" si="160"/>
        <v>83200000</v>
      </c>
      <c r="K1213" s="1505"/>
      <c r="L1213" s="1505"/>
      <c r="O1213" s="1349"/>
    </row>
    <row r="1214" spans="1:15" ht="13.5">
      <c r="A1214" s="1166"/>
      <c r="B1214" s="1169"/>
      <c r="C1214" s="1449" t="s">
        <v>5287</v>
      </c>
      <c r="D1214" s="1154" t="s">
        <v>682</v>
      </c>
      <c r="E1214" s="1155">
        <v>3</v>
      </c>
      <c r="F1214" s="1152">
        <v>1850000</v>
      </c>
      <c r="G1214" s="1520">
        <f t="shared" si="160"/>
        <v>5550000</v>
      </c>
      <c r="K1214" s="1505"/>
      <c r="L1214" s="1505"/>
      <c r="O1214" s="1349"/>
    </row>
    <row r="1215" spans="1:15" ht="13.5">
      <c r="A1215" s="1166"/>
      <c r="B1215" s="1169"/>
      <c r="C1215" s="1449" t="s">
        <v>5288</v>
      </c>
      <c r="D1215" s="1154" t="s">
        <v>682</v>
      </c>
      <c r="E1215" s="1155">
        <v>1</v>
      </c>
      <c r="F1215" s="1152">
        <f>'Hrg Sat'!$G$248</f>
        <v>8800000</v>
      </c>
      <c r="G1215" s="1457">
        <f t="shared" si="160"/>
        <v>8800000</v>
      </c>
      <c r="K1215" s="1505"/>
      <c r="L1215" s="1505"/>
      <c r="O1215" s="1349"/>
    </row>
    <row r="1216" spans="1:15" ht="13.5">
      <c r="A1216" s="1166"/>
      <c r="B1216" s="1169"/>
      <c r="C1216" s="1449" t="s">
        <v>5289</v>
      </c>
      <c r="D1216" s="1154" t="s">
        <v>682</v>
      </c>
      <c r="E1216" s="1155">
        <v>2</v>
      </c>
      <c r="F1216" s="1152">
        <f>'Hrg Sat'!$G$255</f>
        <v>5500000</v>
      </c>
      <c r="G1216" s="1457">
        <f t="shared" si="160"/>
        <v>11000000</v>
      </c>
      <c r="K1216" s="1505"/>
      <c r="L1216" s="1505"/>
      <c r="O1216" s="1349"/>
    </row>
    <row r="1217" spans="1:15" ht="13.5">
      <c r="A1217" s="1166"/>
      <c r="B1217" s="1169"/>
      <c r="C1217" s="1449" t="s">
        <v>5290</v>
      </c>
      <c r="D1217" s="1154" t="s">
        <v>682</v>
      </c>
      <c r="E1217" s="1155">
        <v>5</v>
      </c>
      <c r="F1217" s="1152">
        <v>5000000</v>
      </c>
      <c r="G1217" s="1457">
        <f t="shared" si="160"/>
        <v>25000000</v>
      </c>
      <c r="K1217" s="1505"/>
      <c r="L1217" s="1505"/>
      <c r="O1217" s="1349"/>
    </row>
    <row r="1218" spans="1:15" ht="13.5">
      <c r="A1218" s="1166"/>
      <c r="B1218" s="1169"/>
      <c r="C1218" s="1449" t="s">
        <v>5291</v>
      </c>
      <c r="D1218" s="1154" t="s">
        <v>682</v>
      </c>
      <c r="E1218" s="1155">
        <v>4</v>
      </c>
      <c r="F1218" s="1152">
        <f>'Hrg Sat'!$G$249</f>
        <v>4950000</v>
      </c>
      <c r="G1218" s="1457">
        <f t="shared" si="160"/>
        <v>19800000</v>
      </c>
      <c r="K1218" s="1505"/>
      <c r="L1218" s="1505"/>
      <c r="O1218" s="1349"/>
    </row>
    <row r="1219" spans="1:15" ht="13.5">
      <c r="A1219" s="1166"/>
      <c r="B1219" s="1169"/>
      <c r="C1219" s="1449" t="s">
        <v>5292</v>
      </c>
      <c r="D1219" s="1154" t="s">
        <v>682</v>
      </c>
      <c r="E1219" s="1155">
        <v>12</v>
      </c>
      <c r="F1219" s="1152">
        <f>'Hrg Sat'!$G$251</f>
        <v>3520000</v>
      </c>
      <c r="G1219" s="1457">
        <f t="shared" si="160"/>
        <v>42240000</v>
      </c>
      <c r="K1219" s="1505"/>
      <c r="L1219" s="1505"/>
      <c r="O1219" s="1349"/>
    </row>
    <row r="1220" spans="1:15" ht="13.5">
      <c r="A1220" s="1166"/>
      <c r="B1220" s="1169"/>
      <c r="C1220" s="1449" t="s">
        <v>5293</v>
      </c>
      <c r="D1220" s="1154" t="s">
        <v>682</v>
      </c>
      <c r="E1220" s="1155">
        <v>4</v>
      </c>
      <c r="F1220" s="1152">
        <f>'Hrg Sat'!$G$252</f>
        <v>3976083.8011287292</v>
      </c>
      <c r="G1220" s="1457">
        <f t="shared" si="160"/>
        <v>15904335.204514917</v>
      </c>
      <c r="K1220" s="1505"/>
      <c r="L1220" s="1505"/>
      <c r="O1220" s="1349"/>
    </row>
    <row r="1221" spans="1:15" ht="13.5">
      <c r="A1221" s="1166"/>
      <c r="B1221" s="1169"/>
      <c r="C1221" s="1449" t="s">
        <v>5294</v>
      </c>
      <c r="D1221" s="1154" t="s">
        <v>682</v>
      </c>
      <c r="E1221" s="1155">
        <v>8</v>
      </c>
      <c r="F1221" s="1152">
        <f>'Hrg Sat'!$G$253</f>
        <v>3300000</v>
      </c>
      <c r="G1221" s="1457">
        <f t="shared" si="160"/>
        <v>26400000</v>
      </c>
      <c r="K1221" s="1505"/>
      <c r="L1221" s="1505"/>
      <c r="O1221" s="1349"/>
    </row>
    <row r="1222" spans="1:15" ht="13.5">
      <c r="A1222" s="1166"/>
      <c r="B1222" s="1169"/>
      <c r="C1222" s="1449" t="s">
        <v>5295</v>
      </c>
      <c r="D1222" s="1154" t="s">
        <v>682</v>
      </c>
      <c r="E1222" s="1155">
        <v>12</v>
      </c>
      <c r="F1222" s="1152">
        <f>'Hrg Sat'!$G$254</f>
        <v>5720000</v>
      </c>
      <c r="G1222" s="1457">
        <f t="shared" si="160"/>
        <v>68640000</v>
      </c>
      <c r="K1222" s="1505"/>
      <c r="L1222" s="1505"/>
      <c r="O1222" s="1349"/>
    </row>
    <row r="1223" spans="1:15" ht="13.5">
      <c r="A1223" s="1166"/>
      <c r="B1223" s="1169"/>
      <c r="C1223" s="1449" t="s">
        <v>5296</v>
      </c>
      <c r="D1223" s="1154" t="s">
        <v>682</v>
      </c>
      <c r="E1223" s="1155">
        <v>8</v>
      </c>
      <c r="F1223" s="1152">
        <f>'Hrg Sat'!$G$266</f>
        <v>3300000</v>
      </c>
      <c r="G1223" s="1457">
        <f t="shared" si="160"/>
        <v>26400000</v>
      </c>
      <c r="K1223" s="1505"/>
      <c r="L1223" s="1505"/>
      <c r="O1223" s="1349"/>
    </row>
    <row r="1224" spans="1:15" ht="13.5">
      <c r="A1224" s="1166"/>
      <c r="B1224" s="1169"/>
      <c r="C1224" s="1449" t="s">
        <v>5297</v>
      </c>
      <c r="D1224" s="1154" t="s">
        <v>682</v>
      </c>
      <c r="E1224" s="1155">
        <v>4</v>
      </c>
      <c r="F1224" s="1152">
        <f>'Hrg Sat'!$G$268</f>
        <v>3575000</v>
      </c>
      <c r="G1224" s="1457">
        <f t="shared" si="160"/>
        <v>14300000</v>
      </c>
      <c r="K1224" s="1505"/>
      <c r="L1224" s="1505"/>
      <c r="O1224" s="1349"/>
    </row>
    <row r="1225" spans="1:15" ht="13.5">
      <c r="A1225" s="1166"/>
      <c r="B1225" s="1169"/>
      <c r="C1225" s="1449" t="s">
        <v>5298</v>
      </c>
      <c r="D1225" s="1154" t="s">
        <v>682</v>
      </c>
      <c r="E1225" s="1155">
        <v>2</v>
      </c>
      <c r="F1225" s="1152">
        <v>17000000</v>
      </c>
      <c r="G1225" s="1457">
        <f t="shared" si="160"/>
        <v>34000000</v>
      </c>
      <c r="K1225" s="1505"/>
      <c r="L1225" s="1505"/>
      <c r="O1225" s="1349"/>
    </row>
    <row r="1226" spans="1:15" ht="13">
      <c r="A1226" s="1166"/>
      <c r="B1226" s="1169"/>
      <c r="C1226" s="1462" t="s">
        <v>5475</v>
      </c>
      <c r="D1226" s="1150"/>
      <c r="E1226" s="1151"/>
      <c r="F1226" s="1152"/>
      <c r="G1226" s="1457"/>
      <c r="K1226" s="1505"/>
      <c r="L1226" s="1505"/>
      <c r="O1226" s="1349"/>
    </row>
    <row r="1227" spans="1:15" ht="13.5">
      <c r="A1227" s="1166"/>
      <c r="B1227" s="1169"/>
      <c r="C1227" s="1449" t="s">
        <v>5299</v>
      </c>
      <c r="D1227" s="1154" t="s">
        <v>682</v>
      </c>
      <c r="E1227" s="1155">
        <v>1654</v>
      </c>
      <c r="F1227" s="1152">
        <v>1700000</v>
      </c>
      <c r="G1227" s="1521">
        <f t="shared" ref="G1227:G1230" si="162">E1227*F1227</f>
        <v>2811800000</v>
      </c>
      <c r="K1227" s="1505"/>
      <c r="L1227" s="1505"/>
      <c r="O1227" s="1349"/>
    </row>
    <row r="1228" spans="1:15" ht="13.5">
      <c r="A1228" s="1166"/>
      <c r="B1228" s="1169"/>
      <c r="C1228" s="1449" t="s">
        <v>5300</v>
      </c>
      <c r="D1228" s="1154" t="s">
        <v>682</v>
      </c>
      <c r="E1228" s="1155">
        <v>50</v>
      </c>
      <c r="F1228" s="1152">
        <v>4650000</v>
      </c>
      <c r="G1228" s="1521">
        <f t="shared" si="162"/>
        <v>232500000</v>
      </c>
      <c r="K1228" s="1505"/>
      <c r="L1228" s="1505"/>
      <c r="O1228" s="1349"/>
    </row>
    <row r="1229" spans="1:15" ht="13.5">
      <c r="A1229" s="1166"/>
      <c r="B1229" s="1169"/>
      <c r="C1229" s="1449" t="s">
        <v>5301</v>
      </c>
      <c r="D1229" s="1154" t="s">
        <v>682</v>
      </c>
      <c r="E1229" s="1155">
        <v>22</v>
      </c>
      <c r="F1229" s="1152">
        <f>$F$1209</f>
        <v>6250000</v>
      </c>
      <c r="G1229" s="1520">
        <f t="shared" si="162"/>
        <v>137500000</v>
      </c>
      <c r="K1229" s="1505"/>
      <c r="L1229" s="1505"/>
      <c r="O1229" s="1349"/>
    </row>
    <row r="1230" spans="1:15" ht="13.5">
      <c r="A1230" s="1166"/>
      <c r="B1230" s="1169"/>
      <c r="C1230" s="1449" t="s">
        <v>5302</v>
      </c>
      <c r="D1230" s="1154" t="s">
        <v>682</v>
      </c>
      <c r="E1230" s="1155">
        <v>22</v>
      </c>
      <c r="F1230" s="1152">
        <v>1750000</v>
      </c>
      <c r="G1230" s="1457">
        <f t="shared" si="162"/>
        <v>38500000</v>
      </c>
      <c r="K1230" s="1505"/>
      <c r="L1230" s="1505"/>
      <c r="O1230" s="1349"/>
    </row>
    <row r="1231" spans="1:15" ht="13">
      <c r="A1231" s="1166"/>
      <c r="B1231" s="1169"/>
      <c r="C1231" s="1462" t="s">
        <v>5476</v>
      </c>
      <c r="D1231" s="1150"/>
      <c r="E1231" s="1151"/>
      <c r="F1231" s="1152"/>
      <c r="G1231" s="1457"/>
      <c r="K1231" s="1505"/>
      <c r="L1231" s="1505"/>
      <c r="O1231" s="1349"/>
    </row>
    <row r="1232" spans="1:15" ht="13.5">
      <c r="A1232" s="1166"/>
      <c r="B1232" s="1169"/>
      <c r="C1232" s="1449" t="s">
        <v>5259</v>
      </c>
      <c r="D1232" s="1154" t="s">
        <v>682</v>
      </c>
      <c r="E1232" s="1155">
        <v>91</v>
      </c>
      <c r="F1232" s="1152">
        <f t="shared" ref="F1232" si="163">$F$1227</f>
        <v>1700000</v>
      </c>
      <c r="G1232" s="1521">
        <f t="shared" ref="G1232:G1234" si="164">E1232*F1232</f>
        <v>154700000</v>
      </c>
      <c r="K1232" s="1505"/>
      <c r="L1232" s="1505"/>
      <c r="O1232" s="1349"/>
    </row>
    <row r="1233" spans="1:15" ht="13.5">
      <c r="A1233" s="1166"/>
      <c r="B1233" s="1169"/>
      <c r="C1233" s="1449" t="s">
        <v>5294</v>
      </c>
      <c r="D1233" s="1154" t="s">
        <v>682</v>
      </c>
      <c r="E1233" s="1155">
        <v>1</v>
      </c>
      <c r="F1233" s="1152">
        <f>'Hrg Sat'!$G$253</f>
        <v>3300000</v>
      </c>
      <c r="G1233" s="1457">
        <f t="shared" si="164"/>
        <v>3300000</v>
      </c>
      <c r="K1233" s="1505"/>
      <c r="L1233" s="1505"/>
      <c r="O1233" s="1349"/>
    </row>
    <row r="1234" spans="1:15" ht="13.5">
      <c r="A1234" s="1166"/>
      <c r="B1234" s="1169"/>
      <c r="C1234" s="1449" t="s">
        <v>5296</v>
      </c>
      <c r="D1234" s="1154" t="s">
        <v>682</v>
      </c>
      <c r="E1234" s="1155">
        <v>1</v>
      </c>
      <c r="F1234" s="1152">
        <f>'Hrg Sat'!$G$266</f>
        <v>3300000</v>
      </c>
      <c r="G1234" s="1457">
        <f t="shared" si="164"/>
        <v>3300000</v>
      </c>
      <c r="K1234" s="1505"/>
      <c r="L1234" s="1505"/>
      <c r="O1234" s="1349"/>
    </row>
    <row r="1235" spans="1:15" ht="13">
      <c r="A1235" s="1166"/>
      <c r="B1235" s="1169"/>
      <c r="C1235" s="1462" t="s">
        <v>5477</v>
      </c>
      <c r="D1235" s="1150"/>
      <c r="E1235" s="1151"/>
      <c r="F1235" s="1152"/>
      <c r="G1235" s="1457"/>
      <c r="K1235" s="1505"/>
      <c r="L1235" s="1505"/>
      <c r="O1235" s="1349"/>
    </row>
    <row r="1236" spans="1:15" ht="13.5">
      <c r="A1236" s="1166"/>
      <c r="B1236" s="1169"/>
      <c r="C1236" s="1449" t="s">
        <v>5303</v>
      </c>
      <c r="D1236" s="1154" t="s">
        <v>682</v>
      </c>
      <c r="E1236" s="1155">
        <v>1</v>
      </c>
      <c r="F1236" s="1152">
        <f>$F$1209</f>
        <v>6250000</v>
      </c>
      <c r="G1236" s="1521">
        <f t="shared" ref="G1236:G1238" si="165">E1236*F1236</f>
        <v>6250000</v>
      </c>
      <c r="K1236" s="1505"/>
      <c r="L1236" s="1505"/>
      <c r="O1236" s="1349"/>
    </row>
    <row r="1237" spans="1:15" ht="13.5">
      <c r="A1237" s="1166"/>
      <c r="B1237" s="1169"/>
      <c r="C1237" s="1449" t="s">
        <v>5304</v>
      </c>
      <c r="D1237" s="1154" t="s">
        <v>682</v>
      </c>
      <c r="E1237" s="1155">
        <v>1</v>
      </c>
      <c r="F1237" s="1152">
        <f>'Hrg Sat'!$G$229</f>
        <v>4620000</v>
      </c>
      <c r="G1237" s="1457">
        <f t="shared" si="165"/>
        <v>4620000</v>
      </c>
      <c r="K1237" s="1505"/>
      <c r="L1237" s="1505"/>
      <c r="O1237" s="1349"/>
    </row>
    <row r="1238" spans="1:15" ht="13.5">
      <c r="A1238" s="1166"/>
      <c r="B1238" s="1169"/>
      <c r="C1238" s="1449" t="s">
        <v>5305</v>
      </c>
      <c r="D1238" s="1154" t="s">
        <v>682</v>
      </c>
      <c r="E1238" s="1155">
        <v>1</v>
      </c>
      <c r="F1238" s="1152">
        <f>'Hrg Sat'!$G$237</f>
        <v>6600000</v>
      </c>
      <c r="G1238" s="1457">
        <f t="shared" si="165"/>
        <v>6600000</v>
      </c>
      <c r="K1238" s="1505"/>
      <c r="L1238" s="1505"/>
      <c r="O1238" s="1349"/>
    </row>
    <row r="1239" spans="1:15" ht="13">
      <c r="A1239" s="1166"/>
      <c r="B1239" s="1169"/>
      <c r="C1239" s="1467" t="s">
        <v>5478</v>
      </c>
      <c r="D1239" s="1517"/>
      <c r="E1239" s="1518"/>
      <c r="F1239" s="1158"/>
      <c r="G1239" s="1458"/>
      <c r="K1239" s="1505"/>
      <c r="L1239" s="1505"/>
      <c r="O1239" s="1349"/>
    </row>
    <row r="1240" spans="1:15" ht="13.5">
      <c r="A1240" s="1166"/>
      <c r="B1240" s="1169"/>
      <c r="C1240" s="1449" t="s">
        <v>5306</v>
      </c>
      <c r="D1240" s="1154" t="s">
        <v>682</v>
      </c>
      <c r="E1240" s="1155">
        <v>44</v>
      </c>
      <c r="F1240" s="1152">
        <v>5500000</v>
      </c>
      <c r="G1240" s="1521">
        <f t="shared" ref="G1240:G1246" si="166">E1240*F1240</f>
        <v>242000000</v>
      </c>
      <c r="K1240" s="1505"/>
      <c r="L1240" s="1505"/>
      <c r="O1240" s="1349"/>
    </row>
    <row r="1241" spans="1:15" ht="13.5">
      <c r="A1241" s="1166"/>
      <c r="B1241" s="1169"/>
      <c r="C1241" s="1449" t="s">
        <v>5307</v>
      </c>
      <c r="D1241" s="1154" t="s">
        <v>682</v>
      </c>
      <c r="E1241" s="1155">
        <v>10</v>
      </c>
      <c r="F1241" s="1152">
        <v>6500000</v>
      </c>
      <c r="G1241" s="1521">
        <f t="shared" si="166"/>
        <v>65000000</v>
      </c>
      <c r="K1241" s="1505"/>
      <c r="L1241" s="1505"/>
      <c r="O1241" s="1349"/>
    </row>
    <row r="1242" spans="1:15" ht="13.5">
      <c r="A1242" s="1166"/>
      <c r="B1242" s="1169"/>
      <c r="C1242" s="1449" t="s">
        <v>5308</v>
      </c>
      <c r="D1242" s="1154" t="s">
        <v>682</v>
      </c>
      <c r="E1242" s="1155">
        <v>2</v>
      </c>
      <c r="F1242" s="1152">
        <f>'Hrg Sat'!$G$227</f>
        <v>8800000</v>
      </c>
      <c r="G1242" s="1520">
        <f t="shared" si="166"/>
        <v>17600000</v>
      </c>
      <c r="K1242" s="1505"/>
      <c r="L1242" s="1505"/>
      <c r="O1242" s="1349"/>
    </row>
    <row r="1243" spans="1:15" ht="13.5">
      <c r="A1243" s="1166"/>
      <c r="B1243" s="1169"/>
      <c r="C1243" s="1449" t="s">
        <v>5309</v>
      </c>
      <c r="D1243" s="1154" t="s">
        <v>682</v>
      </c>
      <c r="E1243" s="1155">
        <v>2</v>
      </c>
      <c r="F1243" s="1152">
        <f>'Hrg Sat'!$G$228</f>
        <v>9350000</v>
      </c>
      <c r="G1243" s="1520">
        <f t="shared" si="166"/>
        <v>18700000</v>
      </c>
      <c r="K1243" s="1505"/>
      <c r="L1243" s="1505"/>
      <c r="O1243" s="1349"/>
    </row>
    <row r="1244" spans="1:15" ht="13.5">
      <c r="A1244" s="1166"/>
      <c r="B1244" s="1169"/>
      <c r="C1244" s="1449" t="s">
        <v>5310</v>
      </c>
      <c r="D1244" s="1154" t="s">
        <v>682</v>
      </c>
      <c r="E1244" s="1155">
        <v>2</v>
      </c>
      <c r="F1244" s="1152">
        <f>'Hrg Sat'!$G$230</f>
        <v>1650000</v>
      </c>
      <c r="G1244" s="1457">
        <f t="shared" si="166"/>
        <v>3300000</v>
      </c>
      <c r="K1244" s="1505"/>
      <c r="L1244" s="1505"/>
      <c r="O1244" s="1349"/>
    </row>
    <row r="1245" spans="1:15" ht="13.5">
      <c r="A1245" s="1166"/>
      <c r="B1245" s="1169"/>
      <c r="C1245" s="1449" t="s">
        <v>5278</v>
      </c>
      <c r="D1245" s="1154" t="s">
        <v>682</v>
      </c>
      <c r="E1245" s="1155">
        <v>6</v>
      </c>
      <c r="F1245" s="1152">
        <f>'Hrg Sat'!$G$232</f>
        <v>4950000</v>
      </c>
      <c r="G1245" s="1457">
        <f t="shared" si="166"/>
        <v>29700000</v>
      </c>
      <c r="K1245" s="1505"/>
      <c r="L1245" s="1505"/>
      <c r="O1245" s="1349"/>
    </row>
    <row r="1246" spans="1:15" ht="13.5">
      <c r="A1246" s="1166"/>
      <c r="B1246" s="1169"/>
      <c r="C1246" s="1449" t="s">
        <v>5311</v>
      </c>
      <c r="D1246" s="1154" t="s">
        <v>682</v>
      </c>
      <c r="E1246" s="1155">
        <v>2</v>
      </c>
      <c r="F1246" s="1152">
        <f>'Hrg Sat'!$G$237</f>
        <v>6600000</v>
      </c>
      <c r="G1246" s="1457">
        <f t="shared" si="166"/>
        <v>13200000</v>
      </c>
      <c r="K1246" s="1505"/>
      <c r="L1246" s="1505"/>
      <c r="O1246" s="1349"/>
    </row>
    <row r="1247" spans="1:15" ht="13">
      <c r="A1247" s="1166"/>
      <c r="B1247" s="1169"/>
      <c r="C1247" s="1467" t="s">
        <v>5479</v>
      </c>
      <c r="D1247" s="1517"/>
      <c r="E1247" s="1518"/>
      <c r="F1247" s="1158"/>
      <c r="G1247" s="1458"/>
      <c r="K1247" s="1505"/>
      <c r="L1247" s="1505"/>
      <c r="O1247" s="1349"/>
    </row>
    <row r="1248" spans="1:15" ht="13">
      <c r="A1248" s="1166"/>
      <c r="B1248" s="1169"/>
      <c r="C1248" s="1462" t="s">
        <v>5472</v>
      </c>
      <c r="D1248" s="1150"/>
      <c r="E1248" s="1151"/>
      <c r="F1248" s="1152"/>
      <c r="G1248" s="1457"/>
      <c r="K1248" s="1505"/>
      <c r="L1248" s="1505"/>
      <c r="O1248" s="1349"/>
    </row>
    <row r="1249" spans="1:15" ht="13.5">
      <c r="A1249" s="1166"/>
      <c r="B1249" s="1169"/>
      <c r="C1249" s="1449" t="s">
        <v>5312</v>
      </c>
      <c r="D1249" s="1154" t="s">
        <v>4</v>
      </c>
      <c r="E1249" s="1155">
        <v>2</v>
      </c>
      <c r="F1249" s="1152">
        <f>'Hrg Sat'!$G$256</f>
        <v>9900000</v>
      </c>
      <c r="G1249" s="1457">
        <f t="shared" ref="G1249:G1258" si="167">E1249*F1249</f>
        <v>19800000</v>
      </c>
      <c r="K1249" s="1505"/>
      <c r="L1249" s="1505"/>
      <c r="O1249" s="1349"/>
    </row>
    <row r="1250" spans="1:15" ht="13.5">
      <c r="A1250" s="1166"/>
      <c r="B1250" s="1169"/>
      <c r="C1250" s="1449" t="s">
        <v>5313</v>
      </c>
      <c r="D1250" s="1154" t="s">
        <v>4</v>
      </c>
      <c r="E1250" s="1155">
        <v>1</v>
      </c>
      <c r="F1250" s="1152">
        <f>'Hrg Sat'!$G$265</f>
        <v>20379235.409492072</v>
      </c>
      <c r="G1250" s="1457">
        <f t="shared" si="167"/>
        <v>20379235.409492072</v>
      </c>
      <c r="K1250" s="1505"/>
      <c r="L1250" s="1505"/>
      <c r="O1250" s="1349"/>
    </row>
    <row r="1251" spans="1:15" ht="13.5">
      <c r="A1251" s="1166"/>
      <c r="B1251" s="1169"/>
      <c r="C1251" s="1449" t="s">
        <v>5314</v>
      </c>
      <c r="D1251" s="1154" t="s">
        <v>4</v>
      </c>
      <c r="E1251" s="1155">
        <v>4</v>
      </c>
      <c r="F1251" s="1152">
        <f>'Hrg Sat'!$G$258</f>
        <v>13200000</v>
      </c>
      <c r="G1251" s="1457">
        <f t="shared" si="167"/>
        <v>52800000</v>
      </c>
      <c r="K1251" s="1505"/>
      <c r="L1251" s="1505"/>
      <c r="O1251" s="1349"/>
    </row>
    <row r="1252" spans="1:15" ht="13.5">
      <c r="A1252" s="1166"/>
      <c r="B1252" s="1169"/>
      <c r="C1252" s="1449" t="s">
        <v>5315</v>
      </c>
      <c r="D1252" s="1154" t="s">
        <v>4</v>
      </c>
      <c r="E1252" s="1155">
        <v>6</v>
      </c>
      <c r="F1252" s="1152">
        <f>'Hrg Sat'!$G$259</f>
        <v>8250000</v>
      </c>
      <c r="G1252" s="1457">
        <f t="shared" si="167"/>
        <v>49500000</v>
      </c>
      <c r="K1252" s="1505"/>
      <c r="L1252" s="1505"/>
      <c r="O1252" s="1349"/>
    </row>
    <row r="1253" spans="1:15" ht="13.5">
      <c r="A1253" s="1166"/>
      <c r="B1253" s="1169"/>
      <c r="C1253" s="1449" t="s">
        <v>5316</v>
      </c>
      <c r="D1253" s="1154" t="s">
        <v>4</v>
      </c>
      <c r="E1253" s="1155">
        <v>8</v>
      </c>
      <c r="F1253" s="1152">
        <f>'Hrg Sat'!$G$260</f>
        <v>8250000</v>
      </c>
      <c r="G1253" s="1457">
        <f t="shared" si="167"/>
        <v>66000000</v>
      </c>
      <c r="K1253" s="1505"/>
      <c r="L1253" s="1505"/>
      <c r="O1253" s="1349"/>
    </row>
    <row r="1254" spans="1:15" ht="13.5">
      <c r="A1254" s="1166"/>
      <c r="B1254" s="1169"/>
      <c r="C1254" s="1449" t="s">
        <v>5317</v>
      </c>
      <c r="D1254" s="1154" t="s">
        <v>4</v>
      </c>
      <c r="E1254" s="1155">
        <v>32</v>
      </c>
      <c r="F1254" s="1152">
        <f>'Hrg Sat'!$G$261</f>
        <v>8250000</v>
      </c>
      <c r="G1254" s="1457">
        <f t="shared" si="167"/>
        <v>264000000</v>
      </c>
      <c r="K1254" s="1505"/>
      <c r="L1254" s="1505"/>
      <c r="O1254" s="1349"/>
    </row>
    <row r="1255" spans="1:15" ht="13.5">
      <c r="A1255" s="1166"/>
      <c r="B1255" s="1169"/>
      <c r="C1255" s="1449" t="s">
        <v>5318</v>
      </c>
      <c r="D1255" s="1154" t="s">
        <v>4</v>
      </c>
      <c r="E1255" s="1155">
        <v>4</v>
      </c>
      <c r="F1255" s="1152">
        <f>'Hrg Sat'!$G$262</f>
        <v>64350000</v>
      </c>
      <c r="G1255" s="1457">
        <f t="shared" si="167"/>
        <v>257400000</v>
      </c>
      <c r="K1255" s="1505"/>
      <c r="L1255" s="1505"/>
      <c r="O1255" s="1349"/>
    </row>
    <row r="1256" spans="1:15" ht="13.5">
      <c r="A1256" s="1166"/>
      <c r="B1256" s="1169"/>
      <c r="C1256" s="1449" t="s">
        <v>5319</v>
      </c>
      <c r="D1256" s="1154" t="s">
        <v>4</v>
      </c>
      <c r="E1256" s="1155">
        <v>2</v>
      </c>
      <c r="F1256" s="1152">
        <f>'Hrg Sat'!$G$263</f>
        <v>24750000</v>
      </c>
      <c r="G1256" s="1520">
        <f t="shared" si="167"/>
        <v>49500000</v>
      </c>
      <c r="K1256" s="1505"/>
      <c r="L1256" s="1505"/>
      <c r="O1256" s="1349"/>
    </row>
    <row r="1257" spans="1:15" ht="13.5">
      <c r="A1257" s="1166"/>
      <c r="B1257" s="1169"/>
      <c r="C1257" s="1449" t="s">
        <v>5320</v>
      </c>
      <c r="D1257" s="1154" t="s">
        <v>4</v>
      </c>
      <c r="E1257" s="1155">
        <v>9</v>
      </c>
      <c r="F1257" s="1152">
        <f>'Hrg Sat'!$G$264</f>
        <v>20350000</v>
      </c>
      <c r="G1257" s="1457">
        <f t="shared" si="167"/>
        <v>183150000</v>
      </c>
      <c r="K1257" s="1505"/>
      <c r="L1257" s="1505"/>
      <c r="O1257" s="1349"/>
    </row>
    <row r="1258" spans="1:15" ht="13.5">
      <c r="A1258" s="1166"/>
      <c r="B1258" s="1169"/>
      <c r="C1258" s="1449" t="s">
        <v>5321</v>
      </c>
      <c r="D1258" s="1154" t="s">
        <v>4</v>
      </c>
      <c r="E1258" s="1155">
        <v>5</v>
      </c>
      <c r="F1258" s="1152">
        <v>42000000</v>
      </c>
      <c r="G1258" s="1457">
        <f t="shared" si="167"/>
        <v>210000000</v>
      </c>
      <c r="K1258" s="1505"/>
      <c r="L1258" s="1505"/>
      <c r="O1258" s="1349"/>
    </row>
    <row r="1259" spans="1:15" ht="13">
      <c r="A1259" s="1166"/>
      <c r="B1259" s="1169"/>
      <c r="C1259" s="1467" t="s">
        <v>5473</v>
      </c>
      <c r="D1259" s="1517"/>
      <c r="E1259" s="1518"/>
      <c r="F1259" s="1158"/>
      <c r="G1259" s="1458"/>
      <c r="K1259" s="1505"/>
      <c r="L1259" s="1505"/>
      <c r="O1259" s="1349"/>
    </row>
    <row r="1260" spans="1:15" ht="13.5">
      <c r="A1260" s="1166"/>
      <c r="B1260" s="1169"/>
      <c r="C1260" s="1449" t="s">
        <v>5322</v>
      </c>
      <c r="D1260" s="1154" t="s">
        <v>4</v>
      </c>
      <c r="E1260" s="1155">
        <v>26</v>
      </c>
      <c r="F1260" s="1152">
        <f>'Hrg Sat'!$G$237</f>
        <v>6600000</v>
      </c>
      <c r="G1260" s="1457">
        <f t="shared" ref="G1260:G1267" si="168">E1260*F1260</f>
        <v>171600000</v>
      </c>
      <c r="K1260" s="1505"/>
      <c r="L1260" s="1505"/>
      <c r="O1260" s="1349"/>
    </row>
    <row r="1261" spans="1:15" ht="13.5">
      <c r="A1261" s="1166"/>
      <c r="B1261" s="1169"/>
      <c r="C1261" s="1449" t="s">
        <v>5323</v>
      </c>
      <c r="D1261" s="1154" t="s">
        <v>4</v>
      </c>
      <c r="E1261" s="1155">
        <v>1</v>
      </c>
      <c r="F1261" s="1152">
        <f>'Hrg Sat'!$G$236</f>
        <v>28050000</v>
      </c>
      <c r="G1261" s="1457">
        <f t="shared" si="168"/>
        <v>28050000</v>
      </c>
      <c r="K1261" s="1505"/>
      <c r="L1261" s="1505"/>
      <c r="O1261" s="1349"/>
    </row>
    <row r="1262" spans="1:15" ht="13.5">
      <c r="A1262" s="1166"/>
      <c r="B1262" s="1169"/>
      <c r="C1262" s="1449" t="s">
        <v>5324</v>
      </c>
      <c r="D1262" s="1154" t="s">
        <v>4</v>
      </c>
      <c r="E1262" s="1155">
        <v>6</v>
      </c>
      <c r="F1262" s="1152">
        <f>'Hrg Sat'!$G$238</f>
        <v>12100000</v>
      </c>
      <c r="G1262" s="1457">
        <f t="shared" si="168"/>
        <v>72600000</v>
      </c>
      <c r="K1262" s="1505"/>
      <c r="L1262" s="1505"/>
      <c r="O1262" s="1349"/>
    </row>
    <row r="1263" spans="1:15" ht="13.5">
      <c r="A1263" s="1166"/>
      <c r="B1263" s="1169"/>
      <c r="C1263" s="1449" t="s">
        <v>5325</v>
      </c>
      <c r="D1263" s="1154" t="s">
        <v>4</v>
      </c>
      <c r="E1263" s="1155">
        <v>13</v>
      </c>
      <c r="F1263" s="1152">
        <f>'Hrg Sat'!$G$239</f>
        <v>12100000</v>
      </c>
      <c r="G1263" s="1520">
        <f t="shared" si="168"/>
        <v>157300000</v>
      </c>
      <c r="K1263" s="1505"/>
      <c r="L1263" s="1505"/>
      <c r="O1263" s="1349"/>
    </row>
    <row r="1264" spans="1:15" ht="13.5">
      <c r="A1264" s="1166"/>
      <c r="B1264" s="1169"/>
      <c r="C1264" s="1449" t="s">
        <v>5326</v>
      </c>
      <c r="D1264" s="1154" t="s">
        <v>4</v>
      </c>
      <c r="E1264" s="1155">
        <v>1</v>
      </c>
      <c r="F1264" s="1152">
        <f>'Hrg Sat'!$G$240</f>
        <v>14300000</v>
      </c>
      <c r="G1264" s="1457">
        <f t="shared" si="168"/>
        <v>14300000</v>
      </c>
      <c r="K1264" s="1505"/>
      <c r="L1264" s="1505"/>
      <c r="O1264" s="1349"/>
    </row>
    <row r="1265" spans="1:15" ht="13.5">
      <c r="A1265" s="1166"/>
      <c r="B1265" s="1169"/>
      <c r="C1265" s="1449" t="s">
        <v>5327</v>
      </c>
      <c r="D1265" s="1154" t="s">
        <v>4</v>
      </c>
      <c r="E1265" s="1155">
        <v>5</v>
      </c>
      <c r="F1265" s="1152">
        <f>'Hrg Sat'!$G$242</f>
        <v>8250000</v>
      </c>
      <c r="G1265" s="1457">
        <f t="shared" si="168"/>
        <v>41250000</v>
      </c>
      <c r="K1265" s="1505"/>
      <c r="L1265" s="1505"/>
      <c r="O1265" s="1349"/>
    </row>
    <row r="1266" spans="1:15" ht="13.5">
      <c r="A1266" s="1166"/>
      <c r="B1266" s="1169"/>
      <c r="C1266" s="1449" t="s">
        <v>5328</v>
      </c>
      <c r="D1266" s="1154" t="s">
        <v>4</v>
      </c>
      <c r="E1266" s="1155">
        <v>1</v>
      </c>
      <c r="F1266" s="1152">
        <f>'Hrg Sat'!$G$243</f>
        <v>18074283.76444504</v>
      </c>
      <c r="G1266" s="1457">
        <f t="shared" si="168"/>
        <v>18074283.76444504</v>
      </c>
      <c r="K1266" s="1505"/>
      <c r="L1266" s="1505"/>
      <c r="O1266" s="1349"/>
    </row>
    <row r="1267" spans="1:15" ht="13.5">
      <c r="A1267" s="1166"/>
      <c r="B1267" s="1169"/>
      <c r="C1267" s="1449" t="s">
        <v>5329</v>
      </c>
      <c r="D1267" s="1154" t="s">
        <v>4</v>
      </c>
      <c r="E1267" s="1155">
        <v>4</v>
      </c>
      <c r="F1267" s="1152">
        <f>'Hrg Sat'!$G$244</f>
        <v>27500000</v>
      </c>
      <c r="G1267" s="1457">
        <f t="shared" si="168"/>
        <v>110000000</v>
      </c>
      <c r="K1267" s="1505"/>
      <c r="L1267" s="1505"/>
      <c r="O1267" s="1349"/>
    </row>
    <row r="1268" spans="1:15" ht="13">
      <c r="A1268" s="1166"/>
      <c r="B1268" s="1169"/>
      <c r="C1268" s="1462" t="s">
        <v>5474</v>
      </c>
      <c r="D1268" s="1150"/>
      <c r="E1268" s="1151"/>
      <c r="F1268" s="1152"/>
      <c r="G1268" s="1457"/>
      <c r="K1268" s="1505"/>
      <c r="L1268" s="1505"/>
      <c r="O1268" s="1349"/>
    </row>
    <row r="1269" spans="1:15" ht="13.5">
      <c r="A1269" s="1166"/>
      <c r="B1269" s="1169"/>
      <c r="C1269" s="1449" t="s">
        <v>5330</v>
      </c>
      <c r="D1269" s="1154" t="s">
        <v>4</v>
      </c>
      <c r="E1269" s="1155">
        <v>8</v>
      </c>
      <c r="F1269" s="1152">
        <f>'Hrg Sat'!$G$267</f>
        <v>4675000</v>
      </c>
      <c r="G1269" s="1457">
        <f t="shared" ref="G1269:G1277" si="169">E1269*F1269</f>
        <v>37400000</v>
      </c>
      <c r="K1269" s="1505"/>
      <c r="L1269" s="1505"/>
      <c r="O1269" s="1349"/>
    </row>
    <row r="1270" spans="1:15" ht="13.5">
      <c r="A1270" s="1166"/>
      <c r="B1270" s="1169"/>
      <c r="C1270" s="1449" t="s">
        <v>5331</v>
      </c>
      <c r="D1270" s="1154" t="s">
        <v>4</v>
      </c>
      <c r="E1270" s="1155">
        <v>4</v>
      </c>
      <c r="F1270" s="1152">
        <f>'Hrg Sat'!$G$245</f>
        <v>17050000</v>
      </c>
      <c r="G1270" s="1457">
        <f t="shared" si="169"/>
        <v>68200000</v>
      </c>
      <c r="K1270" s="1505"/>
      <c r="L1270" s="1505"/>
      <c r="O1270" s="1349"/>
    </row>
    <row r="1271" spans="1:15" ht="13.5">
      <c r="A1271" s="1166"/>
      <c r="B1271" s="1169"/>
      <c r="C1271" s="1449" t="s">
        <v>5332</v>
      </c>
      <c r="D1271" s="1154" t="s">
        <v>4</v>
      </c>
      <c r="E1271" s="1155">
        <v>2</v>
      </c>
      <c r="F1271" s="1152">
        <f>'Hrg Sat'!$G$246</f>
        <v>14300000</v>
      </c>
      <c r="G1271" s="1457">
        <f t="shared" si="169"/>
        <v>28600000</v>
      </c>
      <c r="K1271" s="1505"/>
      <c r="L1271" s="1505"/>
      <c r="O1271" s="1349"/>
    </row>
    <row r="1272" spans="1:15" ht="13.5">
      <c r="A1272" s="1166"/>
      <c r="B1272" s="1169"/>
      <c r="C1272" s="1449" t="s">
        <v>5333</v>
      </c>
      <c r="D1272" s="1154" t="s">
        <v>4</v>
      </c>
      <c r="E1272" s="1155">
        <v>2</v>
      </c>
      <c r="F1272" s="1152">
        <f>'Hrg Sat'!$G$247</f>
        <v>15400000</v>
      </c>
      <c r="G1272" s="1457">
        <f t="shared" si="169"/>
        <v>30800000</v>
      </c>
      <c r="K1272" s="1505"/>
      <c r="L1272" s="1505"/>
      <c r="O1272" s="1349"/>
    </row>
    <row r="1273" spans="1:15" ht="13.5">
      <c r="A1273" s="1166"/>
      <c r="B1273" s="1169"/>
      <c r="C1273" s="1449" t="s">
        <v>5334</v>
      </c>
      <c r="D1273" s="1154" t="s">
        <v>4</v>
      </c>
      <c r="E1273" s="1155">
        <v>2</v>
      </c>
      <c r="F1273" s="1152">
        <f>'Hrg Sat'!$G$272</f>
        <v>12100000</v>
      </c>
      <c r="G1273" s="1457">
        <f t="shared" si="169"/>
        <v>24200000</v>
      </c>
      <c r="K1273" s="1505"/>
      <c r="L1273" s="1505"/>
      <c r="O1273" s="1349"/>
    </row>
    <row r="1274" spans="1:15" ht="13.5">
      <c r="A1274" s="1166"/>
      <c r="B1274" s="1169"/>
      <c r="C1274" s="1449" t="s">
        <v>5335</v>
      </c>
      <c r="D1274" s="1154" t="s">
        <v>4</v>
      </c>
      <c r="E1274" s="1155">
        <v>1</v>
      </c>
      <c r="F1274" s="1152">
        <f>'Hrg Sat'!$G$269</f>
        <v>10175000</v>
      </c>
      <c r="G1274" s="1457">
        <f t="shared" si="169"/>
        <v>10175000</v>
      </c>
      <c r="K1274" s="1505"/>
      <c r="L1274" s="1505"/>
      <c r="O1274" s="1349"/>
    </row>
    <row r="1275" spans="1:15" ht="13.5">
      <c r="A1275" s="1166"/>
      <c r="B1275" s="1169"/>
      <c r="C1275" s="1449" t="s">
        <v>5336</v>
      </c>
      <c r="D1275" s="1154" t="s">
        <v>4</v>
      </c>
      <c r="E1275" s="1155">
        <v>4</v>
      </c>
      <c r="F1275" s="1152">
        <f>'Hrg Sat'!$G$270</f>
        <v>12375000</v>
      </c>
      <c r="G1275" s="1457">
        <f t="shared" si="169"/>
        <v>49500000</v>
      </c>
      <c r="K1275" s="1505"/>
      <c r="L1275" s="1505"/>
      <c r="O1275" s="1349"/>
    </row>
    <row r="1276" spans="1:15" ht="13.5">
      <c r="A1276" s="1166"/>
      <c r="B1276" s="1169"/>
      <c r="C1276" s="1449" t="s">
        <v>5337</v>
      </c>
      <c r="D1276" s="1154" t="s">
        <v>4</v>
      </c>
      <c r="E1276" s="1155">
        <v>2</v>
      </c>
      <c r="F1276" s="1152">
        <f>'Hrg Sat'!$G$271</f>
        <v>10666148.411717279</v>
      </c>
      <c r="G1276" s="1457">
        <f t="shared" si="169"/>
        <v>21332296.823434558</v>
      </c>
      <c r="K1276" s="1505"/>
      <c r="L1276" s="1505"/>
      <c r="O1276" s="1349"/>
    </row>
    <row r="1277" spans="1:15" ht="13.5">
      <c r="A1277" s="1166"/>
      <c r="B1277" s="1169"/>
      <c r="C1277" s="1449" t="s">
        <v>5338</v>
      </c>
      <c r="D1277" s="1154" t="s">
        <v>4</v>
      </c>
      <c r="E1277" s="1155">
        <v>3</v>
      </c>
      <c r="F1277" s="1152">
        <v>12000000</v>
      </c>
      <c r="G1277" s="1457">
        <f t="shared" si="169"/>
        <v>36000000</v>
      </c>
      <c r="K1277" s="1505"/>
      <c r="L1277" s="1505"/>
      <c r="O1277" s="1349"/>
    </row>
    <row r="1278" spans="1:15" ht="13">
      <c r="A1278" s="1166"/>
      <c r="B1278" s="1169"/>
      <c r="C1278" s="1462" t="s">
        <v>5478</v>
      </c>
      <c r="D1278" s="1150"/>
      <c r="E1278" s="1151"/>
      <c r="F1278" s="1152"/>
      <c r="G1278" s="1457"/>
      <c r="K1278" s="1505"/>
      <c r="L1278" s="1505"/>
      <c r="O1278" s="1349"/>
    </row>
    <row r="1279" spans="1:15" ht="13.5">
      <c r="A1279" s="1166"/>
      <c r="B1279" s="1169"/>
      <c r="C1279" s="1449" t="s">
        <v>5339</v>
      </c>
      <c r="D1279" s="1154" t="s">
        <v>4</v>
      </c>
      <c r="E1279" s="1155">
        <v>21</v>
      </c>
      <c r="F1279" s="1152">
        <v>8300000</v>
      </c>
      <c r="G1279" s="1457">
        <f t="shared" ref="G1279:G1295" si="170">E1279*F1279</f>
        <v>174300000</v>
      </c>
      <c r="K1279" s="1505"/>
      <c r="L1279" s="1505"/>
      <c r="O1279" s="1349"/>
    </row>
    <row r="1280" spans="1:15" ht="13.5">
      <c r="A1280" s="1166"/>
      <c r="B1280" s="1169"/>
      <c r="C1280" s="1449" t="s">
        <v>5340</v>
      </c>
      <c r="D1280" s="1154" t="s">
        <v>4</v>
      </c>
      <c r="E1280" s="1155">
        <v>8</v>
      </c>
      <c r="F1280" s="1152">
        <f>((1.2*0.6*0.78)/(1*1*0.33)*F1260)</f>
        <v>11231999.999999998</v>
      </c>
      <c r="G1280" s="1457">
        <f t="shared" si="170"/>
        <v>89855999.999999985</v>
      </c>
      <c r="K1280" s="1505"/>
      <c r="L1280" s="1505"/>
      <c r="O1280" s="1349"/>
    </row>
    <row r="1281" spans="1:15" ht="13.5">
      <c r="A1281" s="1166"/>
      <c r="B1281" s="1169"/>
      <c r="C1281" s="1449" t="s">
        <v>5341</v>
      </c>
      <c r="D1281" s="1154" t="s">
        <v>4</v>
      </c>
      <c r="E1281" s="1155">
        <v>4</v>
      </c>
      <c r="F1281" s="1152">
        <f>'Hrg Sat'!$G$231</f>
        <v>4675000</v>
      </c>
      <c r="G1281" s="1457">
        <f t="shared" si="170"/>
        <v>18700000</v>
      </c>
      <c r="K1281" s="1505"/>
      <c r="L1281" s="1505"/>
      <c r="O1281" s="1349"/>
    </row>
    <row r="1282" spans="1:15" ht="13.5">
      <c r="A1282" s="1166"/>
      <c r="B1282" s="1169"/>
      <c r="C1282" s="1449" t="s">
        <v>5342</v>
      </c>
      <c r="D1282" s="1154" t="s">
        <v>4</v>
      </c>
      <c r="E1282" s="1155">
        <v>2</v>
      </c>
      <c r="F1282" s="1152">
        <f>(((4.17*0.7)/(1.2*0.8))*'Hrg Sat'!$G$233)*1.5</f>
        <v>21322382.8125</v>
      </c>
      <c r="G1282" s="1457">
        <f t="shared" si="170"/>
        <v>42644765.625</v>
      </c>
      <c r="K1282" s="1505"/>
      <c r="L1282" s="1505"/>
      <c r="O1282" s="1349"/>
    </row>
    <row r="1283" spans="1:15" ht="13.5">
      <c r="A1283" s="1166"/>
      <c r="B1283" s="1169"/>
      <c r="C1283" s="1449" t="s">
        <v>5343</v>
      </c>
      <c r="D1283" s="1154" t="s">
        <v>4</v>
      </c>
      <c r="E1283" s="1155">
        <v>1</v>
      </c>
      <c r="F1283" s="1152">
        <v>20000000</v>
      </c>
      <c r="G1283" s="1457">
        <f t="shared" si="170"/>
        <v>20000000</v>
      </c>
      <c r="K1283" s="1505"/>
      <c r="L1283" s="1505"/>
      <c r="O1283" s="1349"/>
    </row>
    <row r="1284" spans="1:15" ht="13.5">
      <c r="A1284" s="1166"/>
      <c r="B1284" s="1169"/>
      <c r="C1284" s="1449" t="s">
        <v>5344</v>
      </c>
      <c r="D1284" s="1154" t="s">
        <v>4</v>
      </c>
      <c r="E1284" s="1155">
        <v>1</v>
      </c>
      <c r="F1284" s="1152">
        <v>12000000</v>
      </c>
      <c r="G1284" s="1457">
        <f t="shared" si="170"/>
        <v>12000000</v>
      </c>
      <c r="K1284" s="1505"/>
      <c r="L1284" s="1505"/>
      <c r="O1284" s="1349"/>
    </row>
    <row r="1285" spans="1:15" ht="13.5">
      <c r="A1285" s="1166"/>
      <c r="B1285" s="1169"/>
      <c r="C1285" s="1449" t="s">
        <v>5344</v>
      </c>
      <c r="D1285" s="1154" t="s">
        <v>4</v>
      </c>
      <c r="E1285" s="1155">
        <v>1</v>
      </c>
      <c r="F1285" s="1152">
        <v>12000000</v>
      </c>
      <c r="G1285" s="1457">
        <f t="shared" si="170"/>
        <v>12000000</v>
      </c>
      <c r="K1285" s="1505"/>
      <c r="L1285" s="1505"/>
      <c r="O1285" s="1349"/>
    </row>
    <row r="1286" spans="1:15" ht="13.5">
      <c r="A1286" s="1166"/>
      <c r="B1286" s="1169"/>
      <c r="C1286" s="1449" t="s">
        <v>5345</v>
      </c>
      <c r="D1286" s="1154" t="s">
        <v>4</v>
      </c>
      <c r="E1286" s="1155">
        <v>1</v>
      </c>
      <c r="F1286" s="1152">
        <f>((1.29*0.73)/(1.2*0.8))*'Hrg Sat'!$G$233</f>
        <v>4585882.8125</v>
      </c>
      <c r="G1286" s="1457">
        <f t="shared" si="170"/>
        <v>4585882.8125</v>
      </c>
      <c r="K1286" s="1505"/>
      <c r="L1286" s="1505"/>
      <c r="O1286" s="1349"/>
    </row>
    <row r="1287" spans="1:15" ht="13.5">
      <c r="A1287" s="1166"/>
      <c r="B1287" s="1169"/>
      <c r="C1287" s="1449" t="s">
        <v>5346</v>
      </c>
      <c r="D1287" s="1154" t="s">
        <v>4</v>
      </c>
      <c r="E1287" s="1155">
        <v>1</v>
      </c>
      <c r="F1287" s="1152">
        <v>5000000</v>
      </c>
      <c r="G1287" s="1458">
        <f t="shared" si="170"/>
        <v>5000000</v>
      </c>
      <c r="K1287" s="1505"/>
      <c r="L1287" s="1505"/>
      <c r="O1287" s="1349"/>
    </row>
    <row r="1288" spans="1:15" ht="13.5">
      <c r="A1288" s="1166"/>
      <c r="B1288" s="1169"/>
      <c r="C1288" s="1449" t="s">
        <v>5347</v>
      </c>
      <c r="D1288" s="1154" t="s">
        <v>4</v>
      </c>
      <c r="E1288" s="1155">
        <v>1</v>
      </c>
      <c r="F1288" s="1152">
        <v>20000000</v>
      </c>
      <c r="G1288" s="1457">
        <f t="shared" si="170"/>
        <v>20000000</v>
      </c>
      <c r="K1288" s="1505"/>
      <c r="L1288" s="1505"/>
      <c r="O1288" s="1349"/>
    </row>
    <row r="1289" spans="1:15" ht="13.5">
      <c r="A1289" s="1166"/>
      <c r="B1289" s="1169"/>
      <c r="C1289" s="1449" t="s">
        <v>5348</v>
      </c>
      <c r="D1289" s="1154" t="s">
        <v>4</v>
      </c>
      <c r="E1289" s="1155">
        <v>2</v>
      </c>
      <c r="F1289" s="1152">
        <v>5000000</v>
      </c>
      <c r="G1289" s="1457">
        <f t="shared" si="170"/>
        <v>10000000</v>
      </c>
      <c r="K1289" s="1505"/>
      <c r="L1289" s="1505"/>
      <c r="O1289" s="1349"/>
    </row>
    <row r="1290" spans="1:15" ht="13.5">
      <c r="A1290" s="1166"/>
      <c r="B1290" s="1169"/>
      <c r="C1290" s="1449" t="s">
        <v>5349</v>
      </c>
      <c r="D1290" s="1154" t="s">
        <v>4</v>
      </c>
      <c r="E1290" s="1155">
        <v>9</v>
      </c>
      <c r="F1290" s="1152">
        <v>4500000</v>
      </c>
      <c r="G1290" s="1457">
        <f t="shared" si="170"/>
        <v>40500000</v>
      </c>
      <c r="K1290" s="1505"/>
      <c r="L1290" s="1505"/>
      <c r="O1290" s="1349"/>
    </row>
    <row r="1291" spans="1:15" ht="13.5">
      <c r="A1291" s="1166"/>
      <c r="B1291" s="1169"/>
      <c r="C1291" s="1449" t="s">
        <v>5350</v>
      </c>
      <c r="D1291" s="1154" t="s">
        <v>4</v>
      </c>
      <c r="E1291" s="1155">
        <v>2</v>
      </c>
      <c r="F1291" s="1152">
        <v>5000000</v>
      </c>
      <c r="G1291" s="1457">
        <f t="shared" si="170"/>
        <v>10000000</v>
      </c>
      <c r="K1291" s="1505"/>
      <c r="L1291" s="1505"/>
      <c r="O1291" s="1349"/>
    </row>
    <row r="1292" spans="1:15" ht="13.5">
      <c r="A1292" s="1166"/>
      <c r="B1292" s="1169"/>
      <c r="C1292" s="1449" t="s">
        <v>5351</v>
      </c>
      <c r="D1292" s="1154" t="s">
        <v>4</v>
      </c>
      <c r="E1292" s="1155">
        <v>1</v>
      </c>
      <c r="F1292" s="1152">
        <v>5000000</v>
      </c>
      <c r="G1292" s="1457">
        <f t="shared" si="170"/>
        <v>5000000</v>
      </c>
      <c r="K1292" s="1505"/>
      <c r="L1292" s="1505"/>
      <c r="O1292" s="1349"/>
    </row>
    <row r="1293" spans="1:15" ht="13.5">
      <c r="A1293" s="1166"/>
      <c r="B1293" s="1169"/>
      <c r="C1293" s="1449" t="s">
        <v>5352</v>
      </c>
      <c r="D1293" s="1154" t="s">
        <v>4</v>
      </c>
      <c r="E1293" s="1155">
        <v>1</v>
      </c>
      <c r="F1293" s="1152">
        <v>12500000</v>
      </c>
      <c r="G1293" s="1457">
        <f t="shared" si="170"/>
        <v>12500000</v>
      </c>
      <c r="K1293" s="1505"/>
      <c r="L1293" s="1505"/>
      <c r="O1293" s="1349"/>
    </row>
    <row r="1294" spans="1:15" ht="13.5">
      <c r="A1294" s="1166"/>
      <c r="B1294" s="1169"/>
      <c r="C1294" s="1449" t="s">
        <v>5353</v>
      </c>
      <c r="D1294" s="1154" t="s">
        <v>4</v>
      </c>
      <c r="E1294" s="1155">
        <v>35</v>
      </c>
      <c r="F1294" s="1152">
        <v>2250000</v>
      </c>
      <c r="G1294" s="1457">
        <f t="shared" si="170"/>
        <v>78750000</v>
      </c>
      <c r="K1294" s="1505"/>
      <c r="L1294" s="1505"/>
      <c r="O1294" s="1349"/>
    </row>
    <row r="1295" spans="1:15" ht="13.5">
      <c r="A1295" s="1166"/>
      <c r="B1295" s="1169"/>
      <c r="C1295" s="1449" t="s">
        <v>5354</v>
      </c>
      <c r="D1295" s="1154" t="s">
        <v>4</v>
      </c>
      <c r="E1295" s="1155">
        <v>1055</v>
      </c>
      <c r="F1295" s="1152">
        <v>4800000</v>
      </c>
      <c r="G1295" s="1521">
        <f t="shared" si="170"/>
        <v>5064000000</v>
      </c>
      <c r="K1295" s="1505"/>
      <c r="L1295" s="1505"/>
      <c r="O1295" s="1349"/>
    </row>
    <row r="1296" spans="1:15" ht="13">
      <c r="A1296" s="1166"/>
      <c r="B1296" s="1169"/>
      <c r="C1296" s="1462" t="s">
        <v>5477</v>
      </c>
      <c r="D1296" s="1150"/>
      <c r="E1296" s="1151"/>
      <c r="F1296" s="1152"/>
      <c r="G1296" s="1457"/>
      <c r="K1296" s="1505"/>
      <c r="L1296" s="1505"/>
      <c r="O1296" s="1349"/>
    </row>
    <row r="1297" spans="1:15" ht="13.5">
      <c r="A1297" s="1166"/>
      <c r="B1297" s="1169"/>
      <c r="C1297" s="1449" t="s">
        <v>5354</v>
      </c>
      <c r="D1297" s="1154" t="s">
        <v>4</v>
      </c>
      <c r="E1297" s="1155">
        <v>212</v>
      </c>
      <c r="F1297" s="1152">
        <v>4800000</v>
      </c>
      <c r="G1297" s="1521">
        <f>E1297*F1297</f>
        <v>1017600000</v>
      </c>
      <c r="K1297" s="1505"/>
      <c r="L1297" s="1505"/>
      <c r="O1297" s="1349"/>
    </row>
    <row r="1298" spans="1:15" ht="13.5">
      <c r="A1298" s="1166"/>
      <c r="B1298" s="1169"/>
      <c r="C1298" s="1462" t="s">
        <v>5480</v>
      </c>
      <c r="D1298" s="1150"/>
      <c r="E1298" s="1155"/>
      <c r="F1298" s="1152"/>
      <c r="G1298" s="1457"/>
      <c r="K1298" s="1505"/>
      <c r="L1298" s="1505"/>
      <c r="O1298" s="1349"/>
    </row>
    <row r="1299" spans="1:15" ht="13.5">
      <c r="A1299" s="1166"/>
      <c r="B1299" s="1169"/>
      <c r="C1299" s="1449" t="s">
        <v>5355</v>
      </c>
      <c r="D1299" s="1154" t="s">
        <v>4</v>
      </c>
      <c r="E1299" s="1155">
        <v>618</v>
      </c>
      <c r="F1299" s="1152">
        <v>3500000</v>
      </c>
      <c r="G1299" s="1457">
        <f>E1299*F1299</f>
        <v>2163000000</v>
      </c>
      <c r="K1299" s="1505"/>
      <c r="L1299" s="1505"/>
      <c r="O1299" s="1349"/>
    </row>
    <row r="1300" spans="1:15">
      <c r="A1300" s="1166"/>
      <c r="B1300" s="1169"/>
      <c r="C1300" s="1159"/>
      <c r="D1300" s="1162"/>
      <c r="E1300" s="1152"/>
      <c r="F1300" s="1152"/>
      <c r="G1300" s="1457"/>
    </row>
    <row r="1301" spans="1:15">
      <c r="A1301" s="1166"/>
      <c r="B1301" s="1169"/>
      <c r="C1301" s="1159"/>
      <c r="D1301" s="1162"/>
      <c r="E1301" s="1152"/>
      <c r="F1301" s="1152"/>
      <c r="G1301" s="1457"/>
      <c r="N1301" s="1145">
        <f>SUM(N10:N1299)</f>
        <v>2661740518.04</v>
      </c>
    </row>
    <row r="1302" spans="1:15" ht="13" thickBot="1">
      <c r="A1302" s="1168"/>
      <c r="B1302" s="1170"/>
      <c r="C1302" s="1163"/>
      <c r="D1302" s="1164"/>
      <c r="E1302" s="1165"/>
      <c r="F1302" s="1165"/>
      <c r="G1302" s="1459"/>
    </row>
  </sheetData>
  <mergeCells count="5">
    <mergeCell ref="A7:B7"/>
    <mergeCell ref="A87:B87"/>
    <mergeCell ref="A16:B16"/>
    <mergeCell ref="A9:B9"/>
    <mergeCell ref="A8:B8"/>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62589-6EEB-4466-90A3-6D3B470E0DED}">
  <sheetPr>
    <tabColor rgb="FFFFFF00"/>
  </sheetPr>
  <dimension ref="A3:I139"/>
  <sheetViews>
    <sheetView topLeftCell="A103" workbookViewId="0">
      <selection activeCell="E119" sqref="E119"/>
    </sheetView>
  </sheetViews>
  <sheetFormatPr defaultRowHeight="13"/>
  <sheetData>
    <row r="3" spans="1:9">
      <c r="I3" s="1519" t="s">
        <v>5497</v>
      </c>
    </row>
    <row r="4" spans="1:9">
      <c r="A4" t="s">
        <v>5498</v>
      </c>
      <c r="I4" s="1519" t="s">
        <v>5516</v>
      </c>
    </row>
    <row r="5" spans="1:9">
      <c r="A5" t="s">
        <v>5499</v>
      </c>
      <c r="I5" s="1519" t="s">
        <v>5570</v>
      </c>
    </row>
    <row r="6" spans="1:9">
      <c r="A6" t="s">
        <v>5500</v>
      </c>
      <c r="I6" s="1519" t="s">
        <v>5595</v>
      </c>
    </row>
    <row r="7" spans="1:9">
      <c r="B7" t="s">
        <v>5501</v>
      </c>
      <c r="I7" s="1519" t="s">
        <v>5596</v>
      </c>
    </row>
    <row r="8" spans="1:9">
      <c r="B8" t="s">
        <v>5502</v>
      </c>
      <c r="I8" s="1519" t="s">
        <v>5608</v>
      </c>
    </row>
    <row r="9" spans="1:9">
      <c r="B9" t="s">
        <v>5503</v>
      </c>
      <c r="I9" s="1519" t="s">
        <v>5609</v>
      </c>
    </row>
    <row r="10" spans="1:9">
      <c r="B10" t="s">
        <v>5504</v>
      </c>
      <c r="I10" s="1519" t="s">
        <v>5610</v>
      </c>
    </row>
    <row r="11" spans="1:9">
      <c r="B11" t="s">
        <v>5505</v>
      </c>
      <c r="I11" s="1519" t="s">
        <v>5613</v>
      </c>
    </row>
    <row r="12" spans="1:9">
      <c r="B12" t="s">
        <v>5506</v>
      </c>
      <c r="I12" s="1519" t="s">
        <v>5615</v>
      </c>
    </row>
    <row r="13" spans="1:9">
      <c r="B13" t="s">
        <v>5507</v>
      </c>
      <c r="I13" s="1519" t="s">
        <v>5618</v>
      </c>
    </row>
    <row r="14" spans="1:9">
      <c r="B14" t="s">
        <v>5508</v>
      </c>
      <c r="I14" s="1519" t="s">
        <v>5620</v>
      </c>
    </row>
    <row r="15" spans="1:9">
      <c r="B15" t="s">
        <v>5509</v>
      </c>
      <c r="I15" s="1519" t="s">
        <v>5621</v>
      </c>
    </row>
    <row r="16" spans="1:9">
      <c r="A16" t="s">
        <v>5510</v>
      </c>
      <c r="I16" s="1519" t="s">
        <v>5624</v>
      </c>
    </row>
    <row r="17" spans="1:9">
      <c r="A17" t="s">
        <v>5511</v>
      </c>
      <c r="I17" s="1519" t="s">
        <v>5627</v>
      </c>
    </row>
    <row r="18" spans="1:9">
      <c r="A18" t="s">
        <v>5512</v>
      </c>
      <c r="I18" s="1519" t="s">
        <v>5628</v>
      </c>
    </row>
    <row r="19" spans="1:9">
      <c r="A19" t="s">
        <v>5513</v>
      </c>
      <c r="I19" s="1519" t="s">
        <v>5633</v>
      </c>
    </row>
    <row r="20" spans="1:9">
      <c r="A20" t="s">
        <v>5514</v>
      </c>
      <c r="I20" s="1519" t="s">
        <v>5636</v>
      </c>
    </row>
    <row r="21" spans="1:9">
      <c r="A21" t="s">
        <v>5515</v>
      </c>
      <c r="I21" s="1519" t="s">
        <v>5642</v>
      </c>
    </row>
    <row r="22" spans="1:9">
      <c r="I22" s="1519" t="s">
        <v>5643</v>
      </c>
    </row>
    <row r="23" spans="1:9">
      <c r="A23" t="s">
        <v>5517</v>
      </c>
      <c r="I23" s="1519" t="s">
        <v>5645</v>
      </c>
    </row>
    <row r="24" spans="1:9">
      <c r="A24" t="s">
        <v>5518</v>
      </c>
      <c r="I24" s="1519" t="s">
        <v>5646</v>
      </c>
    </row>
    <row r="25" spans="1:9">
      <c r="A25" t="s">
        <v>5519</v>
      </c>
      <c r="I25" s="1519" t="s">
        <v>5615</v>
      </c>
    </row>
    <row r="26" spans="1:9">
      <c r="A26" t="s">
        <v>5520</v>
      </c>
    </row>
    <row r="27" spans="1:9">
      <c r="A27" t="s">
        <v>5521</v>
      </c>
    </row>
    <row r="28" spans="1:9">
      <c r="A28" t="s">
        <v>5522</v>
      </c>
      <c r="I28" s="1519" t="s">
        <v>5580</v>
      </c>
    </row>
    <row r="29" spans="1:9">
      <c r="A29" t="s">
        <v>5523</v>
      </c>
      <c r="I29" s="1519" t="s">
        <v>5597</v>
      </c>
    </row>
    <row r="30" spans="1:9">
      <c r="A30" t="s">
        <v>5524</v>
      </c>
      <c r="I30" t="s">
        <v>5602</v>
      </c>
    </row>
    <row r="31" spans="1:9">
      <c r="A31" t="s">
        <v>5525</v>
      </c>
      <c r="I31" t="s">
        <v>5629</v>
      </c>
    </row>
    <row r="32" spans="1:9">
      <c r="A32" t="s">
        <v>5526</v>
      </c>
      <c r="I32" t="s">
        <v>5630</v>
      </c>
    </row>
    <row r="33" spans="1:9">
      <c r="A33" t="s">
        <v>5527</v>
      </c>
      <c r="I33" t="s">
        <v>5631</v>
      </c>
    </row>
    <row r="34" spans="1:9">
      <c r="A34" t="s">
        <v>5528</v>
      </c>
      <c r="I34" t="s">
        <v>5632</v>
      </c>
    </row>
    <row r="35" spans="1:9">
      <c r="A35" t="s">
        <v>5529</v>
      </c>
    </row>
    <row r="36" spans="1:9">
      <c r="A36" t="s">
        <v>5530</v>
      </c>
      <c r="I36" t="s">
        <v>5634</v>
      </c>
    </row>
    <row r="37" spans="1:9">
      <c r="A37" t="s">
        <v>5531</v>
      </c>
      <c r="I37" s="1519" t="s">
        <v>5635</v>
      </c>
    </row>
    <row r="38" spans="1:9">
      <c r="A38" t="s">
        <v>5532</v>
      </c>
    </row>
    <row r="39" spans="1:9">
      <c r="A39" t="s">
        <v>5533</v>
      </c>
      <c r="I39" t="s">
        <v>5637</v>
      </c>
    </row>
    <row r="40" spans="1:9">
      <c r="A40" t="s">
        <v>5534</v>
      </c>
      <c r="I40" t="s">
        <v>5638</v>
      </c>
    </row>
    <row r="41" spans="1:9">
      <c r="A41" t="s">
        <v>5535</v>
      </c>
      <c r="I41" t="s">
        <v>5639</v>
      </c>
    </row>
    <row r="42" spans="1:9">
      <c r="A42" t="s">
        <v>5536</v>
      </c>
      <c r="I42" t="s">
        <v>5640</v>
      </c>
    </row>
    <row r="43" spans="1:9">
      <c r="A43" t="s">
        <v>5537</v>
      </c>
      <c r="I43" t="s">
        <v>5641</v>
      </c>
    </row>
    <row r="44" spans="1:9">
      <c r="A44" t="s">
        <v>5538</v>
      </c>
    </row>
    <row r="45" spans="1:9">
      <c r="A45" t="s">
        <v>5539</v>
      </c>
    </row>
    <row r="46" spans="1:9">
      <c r="B46" t="s">
        <v>5524</v>
      </c>
      <c r="I46" t="s">
        <v>5644</v>
      </c>
    </row>
    <row r="47" spans="1:9">
      <c r="B47" t="s">
        <v>5540</v>
      </c>
    </row>
    <row r="48" spans="1:9">
      <c r="B48" t="s">
        <v>5541</v>
      </c>
      <c r="I48" t="s">
        <v>5616</v>
      </c>
    </row>
    <row r="49" spans="1:9">
      <c r="B49" t="s">
        <v>5528</v>
      </c>
      <c r="I49" t="s">
        <v>5617</v>
      </c>
    </row>
    <row r="50" spans="1:9">
      <c r="B50" t="s">
        <v>5530</v>
      </c>
    </row>
    <row r="51" spans="1:9">
      <c r="A51" t="s">
        <v>5542</v>
      </c>
      <c r="I51" t="s">
        <v>5619</v>
      </c>
    </row>
    <row r="52" spans="1:9">
      <c r="A52" t="s">
        <v>5543</v>
      </c>
    </row>
    <row r="53" spans="1:9">
      <c r="A53" t="s">
        <v>5544</v>
      </c>
    </row>
    <row r="54" spans="1:9">
      <c r="A54" t="s">
        <v>5545</v>
      </c>
      <c r="I54" s="1519" t="s">
        <v>5622</v>
      </c>
    </row>
    <row r="55" spans="1:9">
      <c r="A55" t="s">
        <v>5546</v>
      </c>
      <c r="I55" t="s">
        <v>5623</v>
      </c>
    </row>
    <row r="56" spans="1:9">
      <c r="A56" t="s">
        <v>5547</v>
      </c>
    </row>
    <row r="57" spans="1:9">
      <c r="A57" t="s">
        <v>5548</v>
      </c>
      <c r="I57" t="s">
        <v>5625</v>
      </c>
    </row>
    <row r="58" spans="1:9">
      <c r="A58" t="s">
        <v>5549</v>
      </c>
    </row>
    <row r="59" spans="1:9">
      <c r="A59" t="s">
        <v>5550</v>
      </c>
    </row>
    <row r="60" spans="1:9">
      <c r="A60" t="s">
        <v>5551</v>
      </c>
    </row>
    <row r="61" spans="1:9">
      <c r="A61" t="s">
        <v>5552</v>
      </c>
    </row>
    <row r="62" spans="1:9">
      <c r="A62" t="s">
        <v>5553</v>
      </c>
    </row>
    <row r="63" spans="1:9">
      <c r="A63" t="s">
        <v>5554</v>
      </c>
    </row>
    <row r="64" spans="1:9">
      <c r="A64" t="s">
        <v>5555</v>
      </c>
    </row>
    <row r="65" spans="1:1">
      <c r="A65" t="s">
        <v>5556</v>
      </c>
    </row>
    <row r="66" spans="1:1">
      <c r="A66" t="s">
        <v>5557</v>
      </c>
    </row>
    <row r="67" spans="1:1">
      <c r="A67" t="s">
        <v>5558</v>
      </c>
    </row>
    <row r="68" spans="1:1">
      <c r="A68" t="s">
        <v>5559</v>
      </c>
    </row>
    <row r="69" spans="1:1">
      <c r="A69" t="s">
        <v>5560</v>
      </c>
    </row>
    <row r="70" spans="1:1">
      <c r="A70" t="s">
        <v>5561</v>
      </c>
    </row>
    <row r="71" spans="1:1">
      <c r="A71" t="s">
        <v>5562</v>
      </c>
    </row>
    <row r="72" spans="1:1">
      <c r="A72" t="s">
        <v>5563</v>
      </c>
    </row>
    <row r="73" spans="1:1">
      <c r="A73" t="s">
        <v>5564</v>
      </c>
    </row>
    <row r="74" spans="1:1">
      <c r="A74" t="s">
        <v>5565</v>
      </c>
    </row>
    <row r="75" spans="1:1">
      <c r="A75" t="s">
        <v>5566</v>
      </c>
    </row>
    <row r="76" spans="1:1">
      <c r="A76" t="s">
        <v>5567</v>
      </c>
    </row>
    <row r="77" spans="1:1">
      <c r="A77" t="s">
        <v>5568</v>
      </c>
    </row>
    <row r="78" spans="1:1">
      <c r="A78" t="s">
        <v>5569</v>
      </c>
    </row>
    <row r="80" spans="1:1">
      <c r="A80" t="s">
        <v>5571</v>
      </c>
    </row>
    <row r="81" spans="1:1">
      <c r="A81" t="s">
        <v>5572</v>
      </c>
    </row>
    <row r="82" spans="1:1">
      <c r="A82" t="s">
        <v>5573</v>
      </c>
    </row>
    <row r="83" spans="1:1">
      <c r="A83" t="s">
        <v>5574</v>
      </c>
    </row>
    <row r="84" spans="1:1">
      <c r="A84" t="s">
        <v>5575</v>
      </c>
    </row>
    <row r="85" spans="1:1">
      <c r="A85" t="s">
        <v>5576</v>
      </c>
    </row>
    <row r="86" spans="1:1">
      <c r="A86" t="s">
        <v>5577</v>
      </c>
    </row>
    <row r="87" spans="1:1">
      <c r="A87" t="s">
        <v>5578</v>
      </c>
    </row>
    <row r="88" spans="1:1">
      <c r="A88" t="s">
        <v>5579</v>
      </c>
    </row>
    <row r="90" spans="1:1">
      <c r="A90" t="s">
        <v>5581</v>
      </c>
    </row>
    <row r="91" spans="1:1">
      <c r="A91" t="s">
        <v>5582</v>
      </c>
    </row>
    <row r="92" spans="1:1">
      <c r="A92" t="s">
        <v>5583</v>
      </c>
    </row>
    <row r="93" spans="1:1">
      <c r="A93" t="s">
        <v>5584</v>
      </c>
    </row>
    <row r="94" spans="1:1">
      <c r="A94" t="s">
        <v>5585</v>
      </c>
    </row>
    <row r="95" spans="1:1">
      <c r="A95" t="s">
        <v>5586</v>
      </c>
    </row>
    <row r="96" spans="1:1">
      <c r="A96" t="s">
        <v>5587</v>
      </c>
    </row>
    <row r="97" spans="1:1">
      <c r="A97" t="s">
        <v>5588</v>
      </c>
    </row>
    <row r="98" spans="1:1">
      <c r="A98" t="s">
        <v>5589</v>
      </c>
    </row>
    <row r="99" spans="1:1">
      <c r="A99" t="s">
        <v>5540</v>
      </c>
    </row>
    <row r="100" spans="1:1">
      <c r="A100" t="s">
        <v>5541</v>
      </c>
    </row>
    <row r="101" spans="1:1">
      <c r="A101" t="s">
        <v>5590</v>
      </c>
    </row>
    <row r="102" spans="1:1">
      <c r="A102" t="s">
        <v>5529</v>
      </c>
    </row>
    <row r="103" spans="1:1">
      <c r="A103" t="s">
        <v>5530</v>
      </c>
    </row>
    <row r="104" spans="1:1">
      <c r="A104" t="s">
        <v>5591</v>
      </c>
    </row>
    <row r="105" spans="1:1">
      <c r="A105" t="s">
        <v>5592</v>
      </c>
    </row>
    <row r="106" spans="1:1">
      <c r="A106" t="s">
        <v>5593</v>
      </c>
    </row>
    <row r="107" spans="1:1">
      <c r="A107" t="s">
        <v>5594</v>
      </c>
    </row>
    <row r="111" spans="1:1">
      <c r="A111" t="s">
        <v>5598</v>
      </c>
    </row>
    <row r="112" spans="1:1">
      <c r="A112" t="s">
        <v>5599</v>
      </c>
    </row>
    <row r="113" spans="1:1">
      <c r="A113" t="s">
        <v>5600</v>
      </c>
    </row>
    <row r="114" spans="1:1">
      <c r="A114" t="s">
        <v>5601</v>
      </c>
    </row>
    <row r="116" spans="1:1">
      <c r="A116" t="s">
        <v>5603</v>
      </c>
    </row>
    <row r="117" spans="1:1">
      <c r="A117" t="s">
        <v>5604</v>
      </c>
    </row>
    <row r="118" spans="1:1">
      <c r="A118" t="s">
        <v>5605</v>
      </c>
    </row>
    <row r="119" spans="1:1">
      <c r="A119" t="s">
        <v>5606</v>
      </c>
    </row>
    <row r="120" spans="1:1">
      <c r="A120" t="s">
        <v>5607</v>
      </c>
    </row>
    <row r="124" spans="1:1">
      <c r="A124" t="s">
        <v>5611</v>
      </c>
    </row>
    <row r="125" spans="1:1">
      <c r="A125" t="s">
        <v>5612</v>
      </c>
    </row>
    <row r="127" spans="1:1">
      <c r="A127" t="s">
        <v>5614</v>
      </c>
    </row>
    <row r="139" spans="1:1">
      <c r="A139" t="s">
        <v>5626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6642B-73BC-4A0D-98EB-6A6B3BBBC97D}">
  <sheetPr>
    <tabColor rgb="FFFFFF00"/>
  </sheetPr>
  <dimension ref="A1:AS1802"/>
  <sheetViews>
    <sheetView view="pageBreakPreview" topLeftCell="A224" zoomScaleNormal="100" zoomScaleSheetLayoutView="100" workbookViewId="0">
      <selection activeCell="J241" sqref="J241"/>
    </sheetView>
  </sheetViews>
  <sheetFormatPr defaultColWidth="7.69921875" defaultRowHeight="13"/>
  <cols>
    <col min="1" max="1" width="9.69921875" style="992" customWidth="1"/>
    <col min="2" max="2" width="10.69921875" style="992" customWidth="1"/>
    <col min="3" max="3" width="4.19921875" style="993" customWidth="1"/>
    <col min="4" max="4" width="5.296875" style="993" customWidth="1"/>
    <col min="5" max="5" width="80" style="992" customWidth="1"/>
    <col min="6" max="6" width="5.296875" style="987" customWidth="1"/>
    <col min="7" max="7" width="16.5" style="1469" customWidth="1"/>
    <col min="8" max="8" width="10.09765625" style="987" bestFit="1" customWidth="1"/>
    <col min="9" max="9" width="13.3984375" style="988" bestFit="1" customWidth="1"/>
    <col min="10" max="10" width="10.19921875" style="987" customWidth="1"/>
    <col min="11" max="11" width="11.19921875" style="987" customWidth="1"/>
    <col min="12" max="12" width="3.59765625" style="987" customWidth="1"/>
    <col min="13" max="13" width="15.8984375" style="987" customWidth="1"/>
    <col min="14" max="14" width="5.5" style="987" customWidth="1"/>
    <col min="15" max="15" width="3.59765625" style="987" customWidth="1"/>
    <col min="16" max="16" width="4.59765625" style="987" customWidth="1"/>
    <col min="17" max="19" width="14.8984375" style="987" customWidth="1"/>
    <col min="20" max="20" width="3.59765625" style="987" customWidth="1"/>
    <col min="21" max="21" width="8.296875" style="987" customWidth="1"/>
    <col min="22" max="22" width="6.3984375" style="987" customWidth="1"/>
    <col min="23" max="23" width="16.796875" style="987" customWidth="1"/>
    <col min="24" max="24" width="5.5" style="987" customWidth="1"/>
    <col min="25" max="25" width="16.796875" style="987" customWidth="1"/>
    <col min="26" max="26" width="17.796875" style="987" customWidth="1"/>
    <col min="27" max="27" width="4.59765625" style="987" customWidth="1"/>
    <col min="28" max="28" width="33.796875" style="987" customWidth="1"/>
    <col min="29" max="29" width="7.69921875" style="987" customWidth="1"/>
    <col min="30" max="30" width="4.59765625" style="987" customWidth="1"/>
    <col min="31" max="33" width="14.8984375" style="987" customWidth="1"/>
    <col min="34" max="34" width="7.69921875" style="987" customWidth="1"/>
    <col min="35" max="35" width="2.69921875" style="987" customWidth="1"/>
    <col min="36" max="36" width="10.19921875" style="987" customWidth="1"/>
    <col min="37" max="38" width="5.5" style="987" customWidth="1"/>
    <col min="39" max="39" width="13" style="987" customWidth="1"/>
    <col min="40" max="40" width="1.69921875" style="987" customWidth="1"/>
    <col min="41" max="41" width="6.3984375" style="987" customWidth="1"/>
    <col min="42" max="42" width="5.5" style="987" customWidth="1"/>
    <col min="43" max="43" width="14.8984375" style="987" customWidth="1"/>
    <col min="44" max="44" width="5.5" style="987" customWidth="1"/>
    <col min="45" max="45" width="14.8984375" style="987" customWidth="1"/>
    <col min="46" max="16384" width="7.69921875" style="987"/>
  </cols>
  <sheetData>
    <row r="1" spans="1:9" ht="18" customHeight="1">
      <c r="A1" s="1571" t="s">
        <v>123</v>
      </c>
      <c r="B1" s="1571"/>
      <c r="C1" s="1571"/>
      <c r="D1" s="1571"/>
      <c r="E1" s="1571"/>
      <c r="F1" s="1571"/>
      <c r="G1" s="1571"/>
    </row>
    <row r="2" spans="1:9" ht="18" customHeight="1">
      <c r="A2" s="1572" t="str">
        <f>Analisa!A3</f>
        <v>TAHUN 2025</v>
      </c>
      <c r="B2" s="1573"/>
      <c r="C2" s="1573"/>
      <c r="D2" s="1573"/>
      <c r="E2" s="1573"/>
      <c r="F2" s="1573"/>
      <c r="G2" s="1573"/>
    </row>
    <row r="3" spans="1:9" ht="13.5" thickBot="1">
      <c r="A3" s="989"/>
      <c r="B3" s="989"/>
      <c r="C3" s="990"/>
      <c r="D3" s="990"/>
      <c r="E3" s="989"/>
      <c r="F3" s="991"/>
      <c r="G3" s="1468"/>
    </row>
    <row r="4" spans="1:9" ht="13.5" thickBot="1"/>
    <row r="5" spans="1:9" ht="13.5" thickBot="1">
      <c r="A5" s="994" t="s">
        <v>124</v>
      </c>
      <c r="B5" s="995" t="s">
        <v>125</v>
      </c>
      <c r="C5" s="996"/>
      <c r="D5" s="996"/>
      <c r="E5" s="995" t="s">
        <v>126</v>
      </c>
      <c r="F5" s="997"/>
      <c r="G5" s="1470" t="s">
        <v>127</v>
      </c>
    </row>
    <row r="6" spans="1:9">
      <c r="A6" s="998"/>
      <c r="B6" s="999"/>
      <c r="C6" s="1000"/>
      <c r="D6" s="1000"/>
      <c r="E6" s="999"/>
      <c r="F6" s="1001"/>
      <c r="G6" s="1471"/>
    </row>
    <row r="7" spans="1:9" s="1007" customFormat="1">
      <c r="A7" s="1002" t="str">
        <f>Analisa!A11</f>
        <v xml:space="preserve"> </v>
      </c>
      <c r="B7" s="1003" t="str">
        <f>Analisa!B10</f>
        <v>A.2.2.1</v>
      </c>
      <c r="C7" s="1004" t="str">
        <f>Analisa!A10</f>
        <v>A</v>
      </c>
      <c r="D7" s="1004"/>
      <c r="E7" s="1005" t="str">
        <f>Analisa!D10</f>
        <v xml:space="preserve">HARGA SATUAN PEKERJAAN PERSIAPAN </v>
      </c>
      <c r="F7" s="1006"/>
      <c r="G7" s="1472"/>
      <c r="I7" s="1008"/>
    </row>
    <row r="8" spans="1:9">
      <c r="A8" s="1009">
        <f>Analisa!A12</f>
        <v>1</v>
      </c>
      <c r="B8" s="1010" t="str">
        <f>Analisa!B12</f>
        <v>A.2.2.1.2</v>
      </c>
      <c r="C8" s="1011"/>
      <c r="D8" s="1011" t="str">
        <f>Analisa!C12</f>
        <v>a</v>
      </c>
      <c r="E8" s="1012" t="str">
        <f>Analisa!D12</f>
        <v>Pembuatan 1 m'  pagar sementara dari seng gelombang tinggi 2 m'</v>
      </c>
      <c r="F8" s="1013" t="s">
        <v>128</v>
      </c>
      <c r="G8" s="1473">
        <f>Analisa!N31</f>
        <v>395422</v>
      </c>
    </row>
    <row r="9" spans="1:9">
      <c r="A9" s="1009"/>
      <c r="B9" s="1010" t="str">
        <f>Analisa!B33</f>
        <v>A.2.2.1.2a</v>
      </c>
      <c r="C9" s="1011"/>
      <c r="D9" s="1011" t="str">
        <f>Analisa!C33</f>
        <v>b</v>
      </c>
      <c r="E9" s="1012" t="str">
        <f>Analisa!D33</f>
        <v>Pembuatan 1 m'  pagar sementara dari seng gelombang tinggi 2 m' (sewa)</v>
      </c>
      <c r="F9" s="1013" t="s">
        <v>128</v>
      </c>
      <c r="G9" s="1473">
        <f>Analisa!N34</f>
        <v>329518.33333333337</v>
      </c>
    </row>
    <row r="10" spans="1:9" ht="13.5" customHeight="1">
      <c r="A10" s="1009">
        <f>Analisa!A37</f>
        <v>2</v>
      </c>
      <c r="B10" s="1010" t="str">
        <f>Analisa!B37</f>
        <v>A.2.2.1.4</v>
      </c>
      <c r="C10" s="1011"/>
      <c r="D10" s="1011"/>
      <c r="E10" s="1012" t="str">
        <f>Analisa!D37</f>
        <v xml:space="preserve">Pengukuran dan pemasangan 1 m' Bouwplank  </v>
      </c>
      <c r="F10" s="1013" t="s">
        <v>128</v>
      </c>
      <c r="G10" s="1473">
        <f>Analisa!N52</f>
        <v>62700</v>
      </c>
    </row>
    <row r="11" spans="1:9">
      <c r="A11" s="1009">
        <f>Analisa!A56</f>
        <v>3</v>
      </c>
      <c r="B11" s="1010" t="str">
        <f>Analisa!B56</f>
        <v>A.2.2.1.9</v>
      </c>
      <c r="C11" s="1011"/>
      <c r="D11" s="1011"/>
      <c r="E11" s="1012" t="str">
        <f>Analisa!D56</f>
        <v>Pembersihan 1 m2 lapangan dan perataan</v>
      </c>
      <c r="F11" s="1013" t="s">
        <v>128</v>
      </c>
      <c r="G11" s="1473">
        <f>Analisa!N64</f>
        <v>22000</v>
      </c>
    </row>
    <row r="12" spans="1:9">
      <c r="A12" s="1009">
        <f>Analisa!A66</f>
        <v>4</v>
      </c>
      <c r="B12" s="1010" t="str">
        <f>Analisa!B66</f>
        <v>A.2.2.1.14</v>
      </c>
      <c r="C12" s="1011"/>
      <c r="D12" s="1011"/>
      <c r="E12" s="1012" t="str">
        <f>Analisa!D66</f>
        <v xml:space="preserve">Pembongkaran 1 m3  dinding tembok bata </v>
      </c>
      <c r="F12" s="1013" t="s">
        <v>128</v>
      </c>
      <c r="G12" s="1473">
        <f>Analisa!N74</f>
        <v>971657</v>
      </c>
    </row>
    <row r="13" spans="1:9">
      <c r="A13" s="1009">
        <f>Analisa!A98</f>
        <v>0</v>
      </c>
      <c r="B13" s="1010">
        <f>Analisa!B98</f>
        <v>0</v>
      </c>
      <c r="C13" s="1011"/>
      <c r="D13" s="1011"/>
      <c r="E13" s="1012" t="str">
        <f>Analisa!D76</f>
        <v>1 m2 Kantor sementara/ Rumah jaga/ Gudang semen dan peralatan lantai plesteran, dinding setengah tembok (sewa)</v>
      </c>
      <c r="F13" s="1013" t="s">
        <v>128</v>
      </c>
      <c r="G13" s="1473">
        <f>Analisa!N102</f>
        <v>1587657</v>
      </c>
    </row>
    <row r="14" spans="1:9">
      <c r="A14" s="1009">
        <f>Analisa!A105</f>
        <v>6</v>
      </c>
      <c r="B14" s="1010" t="str">
        <f>Analisa!B105</f>
        <v>Dihit.2</v>
      </c>
      <c r="C14" s="1011"/>
      <c r="D14" s="1011"/>
      <c r="E14" s="1012" t="str">
        <f>Analisa!D105</f>
        <v>Listrik kerja per bulan ( kebutuhan bahan bakar genset )</v>
      </c>
      <c r="F14" s="1013" t="s">
        <v>128</v>
      </c>
      <c r="G14" s="1473">
        <f>Analisa!N111</f>
        <v>5346000</v>
      </c>
    </row>
    <row r="15" spans="1:9">
      <c r="A15" s="1009">
        <f>Analisa!A113</f>
        <v>7</v>
      </c>
      <c r="B15" s="1010" t="str">
        <f>Analisa!B113</f>
        <v>Dihit.3</v>
      </c>
      <c r="C15" s="1011"/>
      <c r="D15" s="1011"/>
      <c r="E15" s="1012" t="str">
        <f>Analisa!D113</f>
        <v>Biaya sewa 1 unit tower crane selama 8 bulan</v>
      </c>
      <c r="F15" s="1013" t="s">
        <v>128</v>
      </c>
      <c r="G15" s="1473">
        <f>Analisa!N125</f>
        <v>1407648986.6666667</v>
      </c>
    </row>
    <row r="16" spans="1:9">
      <c r="A16" s="1009">
        <f>Analisa!A127</f>
        <v>8</v>
      </c>
      <c r="B16" s="1010" t="str">
        <f>Analisa!B127</f>
        <v>Dihit.4</v>
      </c>
      <c r="C16" s="1011"/>
      <c r="D16" s="1011"/>
      <c r="E16" s="1012" t="str">
        <f>Analisa!D127</f>
        <v>Biaya sewa 1 unit hoist lift/ lift barang selama 4 bulan</v>
      </c>
      <c r="F16" s="1013" t="s">
        <v>128</v>
      </c>
      <c r="G16" s="1473">
        <f>Analisa!N137</f>
        <v>105125000</v>
      </c>
    </row>
    <row r="17" spans="1:9" s="1007" customFormat="1">
      <c r="A17" s="1014"/>
      <c r="B17" s="1015" t="str">
        <f>Analisa!B139</f>
        <v>A.2.3.1</v>
      </c>
      <c r="C17" s="1016" t="str">
        <f>Analisa!A139</f>
        <v>B</v>
      </c>
      <c r="D17" s="1016"/>
      <c r="E17" s="1017" t="str">
        <f>Analisa!D139</f>
        <v xml:space="preserve">HARGA SATUAN PEKERJAAN TANAH </v>
      </c>
      <c r="F17" s="1018"/>
      <c r="G17" s="1474"/>
      <c r="I17" s="1008"/>
    </row>
    <row r="18" spans="1:9">
      <c r="A18" s="1009">
        <f>Analisa!A141</f>
        <v>9</v>
      </c>
      <c r="B18" s="1010" t="str">
        <f>Analisa!B141</f>
        <v>A.2.3.1.1</v>
      </c>
      <c r="C18" s="1011"/>
      <c r="D18" s="1011"/>
      <c r="E18" s="1012" t="str">
        <f>Analisa!D141</f>
        <v xml:space="preserve">Penggalian 1 m3 tanah biasa sedalam 1 m </v>
      </c>
      <c r="F18" s="1013" t="s">
        <v>128</v>
      </c>
      <c r="G18" s="1473">
        <f>Analisa!N149</f>
        <v>53625</v>
      </c>
    </row>
    <row r="19" spans="1:9">
      <c r="A19" s="1009">
        <f>Analisa!A151</f>
        <v>10</v>
      </c>
      <c r="B19" s="1010" t="str">
        <f>Analisa!B151</f>
        <v>A.2.3.1.2</v>
      </c>
      <c r="C19" s="1011"/>
      <c r="D19" s="1011"/>
      <c r="E19" s="1012" t="str">
        <f>Analisa!D151</f>
        <v xml:space="preserve">Penggalian 1 m3 tanah biasa sedalam 2 m </v>
      </c>
      <c r="F19" s="1013" t="s">
        <v>128</v>
      </c>
      <c r="G19" s="1473">
        <f>Analisa!N162</f>
        <v>395175</v>
      </c>
    </row>
    <row r="20" spans="1:9">
      <c r="A20" s="1009">
        <f>Analisa!A164</f>
        <v>11</v>
      </c>
      <c r="B20" s="1010" t="str">
        <f>Analisa!B164</f>
        <v>A.2.3.1.3</v>
      </c>
      <c r="C20" s="1011"/>
      <c r="D20" s="1011"/>
      <c r="E20" s="1012" t="str">
        <f>Analisa!D164</f>
        <v xml:space="preserve">Penggalian 1 m3 tanah biasa sedalam 3 m </v>
      </c>
      <c r="F20" s="1013" t="s">
        <v>128</v>
      </c>
      <c r="G20" s="1473">
        <f>Analisa!N174</f>
        <v>419430</v>
      </c>
    </row>
    <row r="21" spans="1:9">
      <c r="A21" s="1009">
        <f>Analisa!A176</f>
        <v>12</v>
      </c>
      <c r="B21" s="1010" t="str">
        <f>Analisa!B176</f>
        <v>A.2.3.1.9</v>
      </c>
      <c r="C21" s="1011"/>
      <c r="D21" s="1011"/>
      <c r="E21" s="1012" t="str">
        <f>Analisa!D176</f>
        <v>Pengurugan kembali 1 m3 Pengurugan kembali 1 m3  galian tanah</v>
      </c>
      <c r="F21" s="1013" t="s">
        <v>128</v>
      </c>
      <c r="G21" s="1473">
        <f>ROUNDDOWN(G18/2,0)</f>
        <v>26812</v>
      </c>
    </row>
    <row r="22" spans="1:9">
      <c r="A22" s="1009">
        <f>Analisa!A180</f>
        <v>13</v>
      </c>
      <c r="B22" s="1010" t="str">
        <f>Analisa!B180</f>
        <v>A.2.3.1.11</v>
      </c>
      <c r="C22" s="1011"/>
      <c r="D22" s="1011"/>
      <c r="E22" s="1012" t="str">
        <f>Analisa!D180</f>
        <v>Pengurugan 1 m3 dengan Pasir urug</v>
      </c>
      <c r="F22" s="1013" t="s">
        <v>128</v>
      </c>
      <c r="G22" s="1473">
        <f>Analisa!N191</f>
        <v>293700</v>
      </c>
    </row>
    <row r="23" spans="1:9">
      <c r="A23" s="1009">
        <f>Analisa!A193</f>
        <v>14</v>
      </c>
      <c r="B23" s="1010" t="str">
        <f>Analisa!B193</f>
        <v>A.2.3.1.14</v>
      </c>
      <c r="C23" s="1011"/>
      <c r="D23" s="1011"/>
      <c r="E23" s="1012" t="str">
        <f>Analisa!D193</f>
        <v>Mengurug sirtu padat</v>
      </c>
      <c r="F23" s="1013" t="s">
        <v>128</v>
      </c>
      <c r="G23" s="1473">
        <f>Analisa!N204</f>
        <v>289300</v>
      </c>
    </row>
    <row r="24" spans="1:9">
      <c r="A24" s="1009">
        <f>Analisa!A206</f>
        <v>15</v>
      </c>
      <c r="B24" s="1010" t="str">
        <f>Analisa!B206</f>
        <v>A.2.3.1.14a</v>
      </c>
      <c r="C24" s="1019"/>
      <c r="D24" s="1019"/>
      <c r="E24" s="1012" t="str">
        <f>Analisa!D206</f>
        <v xml:space="preserve">Pengurugan 1 m3 Tanah </v>
      </c>
      <c r="F24" s="1013" t="s">
        <v>128</v>
      </c>
      <c r="G24" s="1473">
        <f>Analisa!N217</f>
        <v>97900</v>
      </c>
    </row>
    <row r="25" spans="1:9">
      <c r="A25" s="1009">
        <f>Analisa!A219</f>
        <v>16</v>
      </c>
      <c r="B25" s="1010" t="str">
        <f>Analisa!B219</f>
        <v>Dihit.5</v>
      </c>
      <c r="C25" s="1019"/>
      <c r="D25" s="1019"/>
      <c r="E25" s="1012" t="str">
        <f>Analisa!D219</f>
        <v>Mengurug tanah  dan pemadatan alat sederhana per m3</v>
      </c>
      <c r="F25" s="1013" t="s">
        <v>128</v>
      </c>
      <c r="G25" s="1473">
        <f>Analisa!N233</f>
        <v>81708</v>
      </c>
    </row>
    <row r="26" spans="1:9">
      <c r="A26" s="1009">
        <f>Analisa!A235</f>
        <v>17</v>
      </c>
      <c r="B26" s="1010" t="str">
        <f>Analisa!B235</f>
        <v>Dihit.6</v>
      </c>
      <c r="C26" s="1019"/>
      <c r="D26" s="1019"/>
      <c r="E26" s="1012" t="str">
        <f>Analisa!D235</f>
        <v>Mengurug tanah ( tanah existing ) dan pemadatan alat sederhana per m3</v>
      </c>
      <c r="F26" s="1013" t="s">
        <v>128</v>
      </c>
      <c r="G26" s="1473">
        <f>Analisa!N245</f>
        <v>47883</v>
      </c>
    </row>
    <row r="27" spans="1:9">
      <c r="A27" s="1009">
        <f>Analisa!A247</f>
        <v>18</v>
      </c>
      <c r="B27" s="1010" t="str">
        <f>Analisa!B247</f>
        <v>A.2.3.1.17a</v>
      </c>
      <c r="C27" s="1019"/>
      <c r="D27" s="1019"/>
      <c r="E27" s="1012" t="str">
        <f>Analisa!D247</f>
        <v>Pengurugan 1 M3 tanah urug (mendatangkan) dan dipadatkan ( alat mekanis )</v>
      </c>
      <c r="F27" s="1013" t="s">
        <v>128</v>
      </c>
      <c r="G27" s="1473">
        <f>Analisa!N266</f>
        <v>265355</v>
      </c>
    </row>
    <row r="28" spans="1:9">
      <c r="A28" s="1009">
        <f>Analisa!A268</f>
        <v>19</v>
      </c>
      <c r="B28" s="1010" t="str">
        <f>Analisa!B268</f>
        <v>A.2.3.1.17b</v>
      </c>
      <c r="C28" s="1019"/>
      <c r="D28" s="1019"/>
      <c r="E28" s="1012" t="str">
        <f>Analisa!D268</f>
        <v>Pengurugan 1 M3 tanah urug (menggunakan tanah existing) dan dipadatkan ( alat mekanis )</v>
      </c>
      <c r="F28" s="1013" t="s">
        <v>128</v>
      </c>
      <c r="G28" s="1473">
        <f>Analisa!N287</f>
        <v>205955</v>
      </c>
    </row>
    <row r="29" spans="1:9">
      <c r="A29" s="1009">
        <f>Analisa!A289</f>
        <v>20</v>
      </c>
      <c r="B29" s="1010" t="str">
        <f>Analisa!B289</f>
        <v>A.2.3.1.8</v>
      </c>
      <c r="C29" s="1019"/>
      <c r="D29" s="1019"/>
      <c r="E29" s="1012" t="str">
        <f>Analisa!D289</f>
        <v>1 m3 MembuangTanah sejauh 30 m'</v>
      </c>
      <c r="F29" s="1013" t="s">
        <v>128</v>
      </c>
      <c r="G29" s="1473">
        <f>Analisa!N297</f>
        <v>47025</v>
      </c>
    </row>
    <row r="30" spans="1:9">
      <c r="A30" s="1009">
        <f>Analisa!A299</f>
        <v>21</v>
      </c>
      <c r="B30" s="1010" t="str">
        <f>Analisa!B299</f>
        <v>A.2.3.1.10</v>
      </c>
      <c r="C30" s="1019"/>
      <c r="D30" s="1019"/>
      <c r="E30" s="1012" t="str">
        <f>Analisa!D299</f>
        <v>1 m3 Pemadatan Tanah (per 20 cm)</v>
      </c>
      <c r="F30" s="1013" t="s">
        <v>128</v>
      </c>
      <c r="G30" s="1473">
        <f>Analisa!N307</f>
        <v>77000</v>
      </c>
    </row>
    <row r="31" spans="1:9">
      <c r="A31" s="1009">
        <f>Analisa!A309</f>
        <v>22</v>
      </c>
      <c r="B31" s="1010" t="str">
        <f>Analisa!B309</f>
        <v>Dihit.7</v>
      </c>
      <c r="C31" s="1019"/>
      <c r="D31" s="1019"/>
      <c r="E31" s="1012" t="str">
        <f>Analisa!D309</f>
        <v>1 m3 Galian tanah keras dibuang di sekitar lokasi pekerjaan (mekanis)</v>
      </c>
      <c r="F31" s="1013" t="s">
        <v>128</v>
      </c>
      <c r="G31" s="1473">
        <f>Analisa!N321</f>
        <v>9043</v>
      </c>
    </row>
    <row r="32" spans="1:9">
      <c r="A32" s="1009">
        <f>Analisa!A323</f>
        <v>23</v>
      </c>
      <c r="B32" s="1010" t="str">
        <f>Analisa!B323</f>
        <v>Dihit.8</v>
      </c>
      <c r="C32" s="1019"/>
      <c r="D32" s="1019"/>
      <c r="E32" s="1012" t="str">
        <f>Analisa!D323</f>
        <v>1 m3 Tanah di hamparkan, diratakan, di rapihkan dan di padatkan ( alat mekanis )</v>
      </c>
      <c r="F32" s="1013" t="s">
        <v>128</v>
      </c>
      <c r="G32" s="1473">
        <f>Analisa!N336</f>
        <v>29070</v>
      </c>
    </row>
    <row r="33" spans="1:9">
      <c r="A33" s="1009">
        <f>Analisa!A338</f>
        <v>24</v>
      </c>
      <c r="B33" s="1010" t="str">
        <f>Analisa!B338</f>
        <v>Dihit.9</v>
      </c>
      <c r="C33" s="1019"/>
      <c r="D33" s="1019"/>
      <c r="E33" s="1012" t="str">
        <f>Analisa!D338</f>
        <v>1 m3 Tanah di angkut sejauh 5 km</v>
      </c>
      <c r="F33" s="1013" t="s">
        <v>128</v>
      </c>
      <c r="G33" s="1473">
        <f>Analisa!N357</f>
        <v>32450</v>
      </c>
    </row>
    <row r="34" spans="1:9">
      <c r="A34" s="1009">
        <f>Analisa!A359</f>
        <v>25</v>
      </c>
      <c r="B34" s="1010" t="str">
        <f>Analisa!B359</f>
        <v>Dihit.</v>
      </c>
      <c r="C34" s="1019"/>
      <c r="D34" s="1019"/>
      <c r="E34" s="1012" t="str">
        <f>Analisa!D359</f>
        <v>1 m2 Pembongkaran dinding eksisting</v>
      </c>
      <c r="F34" s="1013" t="s">
        <v>128</v>
      </c>
      <c r="G34" s="1473">
        <f>Analisa!N370</f>
        <v>119542</v>
      </c>
    </row>
    <row r="35" spans="1:9" s="1007" customFormat="1">
      <c r="A35" s="1014"/>
      <c r="B35" s="1015" t="str">
        <f>Analisa!B375</f>
        <v>A.3.2.1</v>
      </c>
      <c r="C35" s="1020" t="str">
        <f>Analisa!A375</f>
        <v>C</v>
      </c>
      <c r="D35" s="1020"/>
      <c r="E35" s="1017" t="str">
        <f>Analisa!D375</f>
        <v xml:space="preserve">HARGA SATUAN PEKERJAAN PONDASI </v>
      </c>
      <c r="F35" s="1018"/>
      <c r="G35" s="1474"/>
      <c r="I35" s="1008"/>
    </row>
    <row r="36" spans="1:9">
      <c r="A36" s="1009">
        <f>Analisa!A377</f>
        <v>26</v>
      </c>
      <c r="B36" s="1010" t="str">
        <f>Analisa!B377</f>
        <v>A.3.2.1.3</v>
      </c>
      <c r="C36" s="1011"/>
      <c r="D36" s="1011"/>
      <c r="E36" s="1021" t="str">
        <f>Analisa!D377</f>
        <v xml:space="preserve">Pemasangan 1 m3 pondasi batu belah campuran 1SP : 5PP </v>
      </c>
      <c r="F36" s="1013" t="s">
        <v>128</v>
      </c>
      <c r="G36" s="1473">
        <f>Analisa!N392</f>
        <v>770437</v>
      </c>
    </row>
    <row r="37" spans="1:9">
      <c r="A37" s="1009">
        <f>Analisa!A394</f>
        <v>27</v>
      </c>
      <c r="B37" s="1010" t="str">
        <f>Analisa!B394</f>
        <v>A.3.2.1.9</v>
      </c>
      <c r="C37" s="1011"/>
      <c r="D37" s="1011"/>
      <c r="E37" s="1012" t="str">
        <f>Analisa!D394</f>
        <v xml:space="preserve">Pemasangan 1 m3 batu kosong (anstamping) </v>
      </c>
      <c r="F37" s="1013" t="s">
        <v>128</v>
      </c>
      <c r="G37" s="1473">
        <f>Analisa!N408</f>
        <v>551908</v>
      </c>
    </row>
    <row r="38" spans="1:9" s="1007" customFormat="1">
      <c r="A38" s="1014"/>
      <c r="B38" s="1015" t="str">
        <f>Analisa!B410</f>
        <v>A.4.1.1</v>
      </c>
      <c r="C38" s="1016" t="str">
        <f>Analisa!A410</f>
        <v>D</v>
      </c>
      <c r="D38" s="1016"/>
      <c r="E38" s="1017" t="str">
        <f>Analisa!D410</f>
        <v xml:space="preserve">SATUAN PEKERJAAN BETON </v>
      </c>
      <c r="F38" s="1018"/>
      <c r="G38" s="1474"/>
      <c r="I38" s="1008"/>
    </row>
    <row r="39" spans="1:9">
      <c r="A39" s="1009">
        <f>Analisa!A412</f>
        <v>28</v>
      </c>
      <c r="B39" s="1010" t="str">
        <f>Analisa!B412</f>
        <v>A.4.1.1.4</v>
      </c>
      <c r="C39" s="1011"/>
      <c r="D39" s="1011"/>
      <c r="E39" s="1012" t="str">
        <f>Analisa!D412</f>
        <v>Membuat 1 m3 lantai kerja beton mutu f'c  = 7,4 MPa (K 100) slump (3-6) cm w/c = 0,87</v>
      </c>
      <c r="F39" s="1013" t="s">
        <v>128</v>
      </c>
      <c r="G39" s="1473">
        <f>Analisa!N428</f>
        <v>935322</v>
      </c>
    </row>
    <row r="40" spans="1:9">
      <c r="A40" s="1009">
        <f>Analisa!A430</f>
        <v>29</v>
      </c>
      <c r="B40" s="1010" t="str">
        <f>Analisa!B430</f>
        <v>A.4.1.1.5</v>
      </c>
      <c r="C40" s="1019"/>
      <c r="D40" s="1019"/>
      <c r="E40" s="1012" t="str">
        <f>Analisa!D430</f>
        <v>Membuat 1 m3 beton mutu f'c = 14,5 MPa (K 175)  slump (12± 2) cm  w/c = 0,66</v>
      </c>
      <c r="F40" s="1013" t="s">
        <v>128</v>
      </c>
      <c r="G40" s="1473">
        <f>Analisa!N446</f>
        <v>1121968</v>
      </c>
    </row>
    <row r="41" spans="1:9">
      <c r="A41" s="1009">
        <f>Analisa!A448</f>
        <v>30</v>
      </c>
      <c r="B41" s="1010" t="str">
        <f>Analisa!B448</f>
        <v>A.4.1.1.8</v>
      </c>
      <c r="C41" s="1019"/>
      <c r="D41" s="1019"/>
      <c r="E41" s="1012" t="str">
        <f>Analisa!D448</f>
        <v>Membuat 1 m3 beton mutu f'c = 21,7 MPa (K 250) slump (12±2) cm  w/c = 0,56</v>
      </c>
      <c r="F41" s="1013" t="s">
        <v>128</v>
      </c>
      <c r="G41" s="1473">
        <f>Analisa!N464</f>
        <v>1191360</v>
      </c>
    </row>
    <row r="42" spans="1:9">
      <c r="A42" s="1009">
        <f>Analisa!A466</f>
        <v>31</v>
      </c>
      <c r="B42" s="1010" t="str">
        <f>Analisa!B466</f>
        <v>A.4.1.1.10</v>
      </c>
      <c r="C42" s="1019"/>
      <c r="D42" s="1019"/>
      <c r="E42" s="1012" t="str">
        <f>Analisa!D466</f>
        <v>Membuat 1 m3 beton mutu f'c  = 26,4 MPa (K 300) slump (12±2) cm  w/c = 0,52</v>
      </c>
      <c r="F42" s="1013" t="s">
        <v>128</v>
      </c>
      <c r="G42" s="1473">
        <f>Analisa!N482</f>
        <v>1225084</v>
      </c>
    </row>
    <row r="43" spans="1:9">
      <c r="A43" s="1009">
        <f>Analisa!A484</f>
        <v>32</v>
      </c>
      <c r="B43" s="1010" t="str">
        <f>Analisa!B484</f>
        <v>A.4.1.1.12</v>
      </c>
      <c r="C43" s="1019"/>
      <c r="D43" s="1019"/>
      <c r="E43" s="1012" t="str">
        <f>Analisa!D484</f>
        <v>Membuat 1 m3  beton mutu f'c  = 31,2 MPa (K 350) slump (12±2) cm  w/c = 0,48</v>
      </c>
      <c r="F43" s="1013" t="s">
        <v>128</v>
      </c>
      <c r="G43" s="1473">
        <f>Analisa!N500</f>
        <v>1343575</v>
      </c>
    </row>
    <row r="44" spans="1:9">
      <c r="A44" s="1009">
        <f>Analisa!A502</f>
        <v>33</v>
      </c>
      <c r="B44" s="1010" t="str">
        <f>Analisa!B502</f>
        <v>Dihit.10</v>
      </c>
      <c r="C44" s="1019"/>
      <c r="D44" s="1019"/>
      <c r="E44" s="1012" t="str">
        <f>Analisa!D502</f>
        <v>Pengecoran 1 m3 Beton Mutu f'c=30 Mpa  - ready mix</v>
      </c>
      <c r="F44" s="1013" t="s">
        <v>128</v>
      </c>
      <c r="G44" s="1473">
        <f>Analisa!N516</f>
        <v>1164735</v>
      </c>
    </row>
    <row r="45" spans="1:9">
      <c r="A45" s="1009">
        <f>Analisa!A518</f>
        <v>34</v>
      </c>
      <c r="B45" s="1010" t="str">
        <f>Analisa!B518</f>
        <v>Dihit.10a</v>
      </c>
      <c r="C45" s="1019"/>
      <c r="D45" s="1019"/>
      <c r="E45" s="1012" t="str">
        <f>Analisa!D518</f>
        <v>Pengecoran 1 m3 Beton Mutu Fc' 35 Mpa - ready mix</v>
      </c>
      <c r="F45" s="1013" t="s">
        <v>128</v>
      </c>
      <c r="G45" s="1473">
        <f>Analisa!N532</f>
        <v>1192785</v>
      </c>
    </row>
    <row r="46" spans="1:9">
      <c r="A46" s="1009">
        <f>Analisa!A534</f>
        <v>35</v>
      </c>
      <c r="B46" s="1010" t="str">
        <f>Analisa!B534</f>
        <v>Dihit.11</v>
      </c>
      <c r="C46" s="1019"/>
      <c r="D46" s="1019"/>
      <c r="E46" s="1012" t="str">
        <f>Analisa!D534</f>
        <v>Pengecoran 1 m3 Beton Mutu f'c=25 Mpa (K300) - ready mix + waterproofing integral</v>
      </c>
      <c r="F46" s="1013" t="s">
        <v>128</v>
      </c>
      <c r="G46" s="1473">
        <f>Analisa!N549</f>
        <v>1225235</v>
      </c>
    </row>
    <row r="47" spans="1:9">
      <c r="A47" s="1009">
        <f>Analisa!A551</f>
        <v>36</v>
      </c>
      <c r="B47" s="1010" t="str">
        <f>Analisa!B551</f>
        <v>A.4.1.1.17</v>
      </c>
      <c r="C47" s="1019"/>
      <c r="D47" s="1019"/>
      <c r="E47" s="1012" t="str">
        <f>Analisa!D551</f>
        <v>1 kg Pembesian dengan besi polos</v>
      </c>
      <c r="F47" s="1013" t="s">
        <v>128</v>
      </c>
      <c r="G47" s="1473">
        <f>Analisa!N565</f>
        <v>14237</v>
      </c>
    </row>
    <row r="48" spans="1:9">
      <c r="A48" s="1009">
        <f>Analisa!A567</f>
        <v>37</v>
      </c>
      <c r="B48" s="1010" t="str">
        <f>Analisa!B567</f>
        <v>A.4.1.1.17a</v>
      </c>
      <c r="C48" s="1019"/>
      <c r="D48" s="1019"/>
      <c r="E48" s="1012" t="str">
        <f>Analisa!D567</f>
        <v>1 kg Pembesian dengan besi ulir</v>
      </c>
      <c r="F48" s="1013" t="s">
        <v>128</v>
      </c>
      <c r="G48" s="1473">
        <f>Analisa!N581</f>
        <v>14352</v>
      </c>
    </row>
    <row r="49" spans="1:9">
      <c r="A49" s="1009">
        <f>Analisa!A583</f>
        <v>38</v>
      </c>
      <c r="B49" s="1010" t="str">
        <f>Analisa!B583</f>
        <v>D.01.02</v>
      </c>
      <c r="C49" s="1019"/>
      <c r="D49" s="1019"/>
      <c r="E49" s="1012" t="str">
        <f>Analisa!D583</f>
        <v>Pengerjaan 1 meter Pengelasan dengan Las Listrik</v>
      </c>
      <c r="F49" s="1013" t="s">
        <v>128</v>
      </c>
      <c r="G49" s="1473">
        <f>Analisa!N600</f>
        <v>29265</v>
      </c>
    </row>
    <row r="50" spans="1:9">
      <c r="A50" s="1009">
        <f>Analisa!A609</f>
        <v>39</v>
      </c>
      <c r="B50" s="1010" t="str">
        <f>Analisa!B609</f>
        <v>A.4.2.1.2</v>
      </c>
      <c r="C50" s="1019"/>
      <c r="D50" s="1019"/>
      <c r="E50" s="1012" t="str">
        <f>Analisa!D609</f>
        <v>Pekerjaan 1 kg pemasangan konstruksi baja siku / profil / IWF</v>
      </c>
      <c r="F50" s="1013" t="s">
        <v>128</v>
      </c>
      <c r="G50" s="1473">
        <f>Analisa!N623</f>
        <v>26387</v>
      </c>
    </row>
    <row r="51" spans="1:9">
      <c r="A51" s="1009">
        <f>Analisa!A625</f>
        <v>40</v>
      </c>
      <c r="B51" s="1010" t="str">
        <f>Analisa!B625</f>
        <v>A.4.2.1.3</v>
      </c>
      <c r="C51" s="1019"/>
      <c r="D51" s="1019"/>
      <c r="E51" s="1012" t="str">
        <f>Analisa!D625</f>
        <v>Pekerjaan 1 kg perakitan konstruksi baja siku / profil / IWF</v>
      </c>
      <c r="F51" s="1013" t="s">
        <v>128</v>
      </c>
      <c r="G51" s="1473">
        <f>Analisa!N640</f>
        <v>1144</v>
      </c>
    </row>
    <row r="52" spans="1:9">
      <c r="A52" s="1009">
        <f>Analisa!A642</f>
        <v>41</v>
      </c>
      <c r="B52" s="1010" t="str">
        <f>Analisa!B642</f>
        <v>Dihit.12</v>
      </c>
      <c r="C52" s="1019"/>
      <c r="D52" s="1019"/>
      <c r="E52" s="1012" t="str">
        <f>Analisa!D642</f>
        <v>Pekerjaan 1 kg perakitan &amp; pemasangan dan pengecatan konstruksi baja siku / profil</v>
      </c>
      <c r="F52" s="1013" t="s">
        <v>128</v>
      </c>
      <c r="G52" s="1473">
        <f>Analisa!N649</f>
        <v>29031</v>
      </c>
    </row>
    <row r="53" spans="1:9">
      <c r="A53" s="1009"/>
      <c r="B53" s="1010"/>
      <c r="C53" s="1019"/>
      <c r="D53" s="1019"/>
      <c r="E53" s="1012" t="s">
        <v>2363</v>
      </c>
      <c r="F53" s="1013" t="s">
        <v>128</v>
      </c>
      <c r="G53" s="1473">
        <f>$G$52*1.6</f>
        <v>46449.600000000006</v>
      </c>
    </row>
    <row r="54" spans="1:9">
      <c r="A54" s="1009">
        <f>Analisa!A651</f>
        <v>42</v>
      </c>
      <c r="B54" s="1010" t="str">
        <f>Analisa!B651</f>
        <v>A.4.1.1.20</v>
      </c>
      <c r="C54" s="1019"/>
      <c r="D54" s="1019"/>
      <c r="E54" s="1012" t="str">
        <f>Analisa!D651</f>
        <v xml:space="preserve">Pemasangan 1 m2 bekisting untuk pondasi </v>
      </c>
      <c r="F54" s="1013" t="s">
        <v>128</v>
      </c>
      <c r="G54" s="1473">
        <f>Analisa!N666</f>
        <v>157157</v>
      </c>
    </row>
    <row r="55" spans="1:9">
      <c r="A55" s="1009">
        <f>Analisa!A668</f>
        <v>43</v>
      </c>
      <c r="B55" s="1010" t="str">
        <f>Analisa!B668</f>
        <v>A.4.1.1.21</v>
      </c>
      <c r="C55" s="1019"/>
      <c r="D55" s="1019"/>
      <c r="E55" s="1012" t="str">
        <f>Analisa!D668</f>
        <v>Pemasangan 1 m2 bekisting untuk sloof  ( 2x pakai )</v>
      </c>
      <c r="F55" s="1013" t="s">
        <v>128</v>
      </c>
      <c r="G55" s="1473">
        <f>Analisa!N684</f>
        <v>113375.42857142857</v>
      </c>
    </row>
    <row r="56" spans="1:9">
      <c r="A56" s="1009">
        <f>Analisa!A686</f>
        <v>44</v>
      </c>
      <c r="B56" s="1010" t="str">
        <f>Analisa!B686</f>
        <v>A.4.1.1.22</v>
      </c>
      <c r="C56" s="1019"/>
      <c r="D56" s="1019"/>
      <c r="E56" s="1012" t="str">
        <f>Analisa!D686</f>
        <v>Pemasangan 1 m2 bekisting untuk kolom ( 2x pakai )</v>
      </c>
      <c r="F56" s="1013" t="s">
        <v>128</v>
      </c>
      <c r="G56" s="1473">
        <f>Analisa!N705</f>
        <v>167329</v>
      </c>
      <c r="I56" s="987"/>
    </row>
    <row r="57" spans="1:9">
      <c r="A57" s="1009">
        <f>Analisa!A707</f>
        <v>45</v>
      </c>
      <c r="B57" s="1010" t="str">
        <f>Analisa!B707</f>
        <v>A.4.1.1.23</v>
      </c>
      <c r="C57" s="1019"/>
      <c r="D57" s="1019"/>
      <c r="E57" s="1012" t="str">
        <f>Analisa!D707</f>
        <v>Pemasangan 1 m2 bekisting untuk balok ( 2x pakai )</v>
      </c>
      <c r="F57" s="1013" t="s">
        <v>128</v>
      </c>
      <c r="G57" s="1473">
        <f>Analisa!N726</f>
        <v>205188</v>
      </c>
      <c r="I57" s="987"/>
    </row>
    <row r="58" spans="1:9">
      <c r="A58" s="1009">
        <f>Analisa!A728</f>
        <v>46</v>
      </c>
      <c r="B58" s="1010" t="str">
        <f>Analisa!B728</f>
        <v>A.4.1.1.24</v>
      </c>
      <c r="C58" s="1019"/>
      <c r="D58" s="1019"/>
      <c r="E58" s="1012" t="str">
        <f>Analisa!D728</f>
        <v>Pemasangan 1 m2 bekisting untuk lantai ( 2x pakai )</v>
      </c>
      <c r="F58" s="1013" t="s">
        <v>128</v>
      </c>
      <c r="G58" s="1473">
        <f>Analisa!N747</f>
        <v>228646</v>
      </c>
      <c r="I58" s="987"/>
    </row>
    <row r="59" spans="1:9">
      <c r="A59" s="1009">
        <f>Analisa!A749</f>
        <v>47</v>
      </c>
      <c r="B59" s="1010" t="str">
        <f>Analisa!B749</f>
        <v>A.4.1.1.25</v>
      </c>
      <c r="C59" s="1019"/>
      <c r="D59" s="1019"/>
      <c r="E59" s="1012" t="str">
        <f>Analisa!D749</f>
        <v>Pemasangan 1 m2 bekisting untuk dinding ( 2x pakai )</v>
      </c>
      <c r="F59" s="1013" t="s">
        <v>128</v>
      </c>
      <c r="G59" s="1473">
        <f>Analisa!N769</f>
        <v>207608</v>
      </c>
      <c r="I59" s="987"/>
    </row>
    <row r="60" spans="1:9">
      <c r="A60" s="1009">
        <f>Analisa!A771</f>
        <v>48</v>
      </c>
      <c r="B60" s="1010" t="str">
        <f>Analisa!B771</f>
        <v>A.4.1.1.26</v>
      </c>
      <c r="C60" s="1019"/>
      <c r="D60" s="1019"/>
      <c r="E60" s="1012" t="str">
        <f>Analisa!D771</f>
        <v>Pemasangan 1 m2 bekisting untuk tangga ( 2x pakai )</v>
      </c>
      <c r="F60" s="1013" t="s">
        <v>128</v>
      </c>
      <c r="G60" s="1473">
        <f>Analisa!N790</f>
        <v>192566</v>
      </c>
      <c r="I60" s="987"/>
    </row>
    <row r="61" spans="1:9">
      <c r="A61" s="1009">
        <f>Analisa!A792</f>
        <v>49</v>
      </c>
      <c r="B61" s="1010" t="str">
        <f>Analisa!B792</f>
        <v>A.4.1.1.35</v>
      </c>
      <c r="C61" s="1019"/>
      <c r="D61" s="1019"/>
      <c r="E61" s="1012" t="str">
        <f>Analisa!D792</f>
        <v>Membuat 1 m' kolom praktis beton bertulang (11x11) cm</v>
      </c>
      <c r="F61" s="1013" t="s">
        <v>128</v>
      </c>
      <c r="G61" s="1473">
        <f>Analisa!N813</f>
        <v>78397</v>
      </c>
      <c r="I61" s="987"/>
    </row>
    <row r="62" spans="1:9">
      <c r="A62" s="1009">
        <f>Analisa!A815</f>
        <v>50</v>
      </c>
      <c r="B62" s="1010" t="str">
        <f>Analisa!B815</f>
        <v>A.4.1.1.36</v>
      </c>
      <c r="C62" s="1019"/>
      <c r="D62" s="1019"/>
      <c r="E62" s="1012" t="str">
        <f>Analisa!D815</f>
        <v>Membuat 1 m' ring balok praktis beton bertulang (10x15) cm</v>
      </c>
      <c r="F62" s="1013" t="s">
        <v>128</v>
      </c>
      <c r="G62" s="1473">
        <f>Analisa!N836</f>
        <v>103429</v>
      </c>
      <c r="I62" s="987"/>
    </row>
    <row r="63" spans="1:9">
      <c r="A63" s="1009">
        <f>Analisa!A838</f>
        <v>51</v>
      </c>
      <c r="B63" s="1010" t="str">
        <f>Analisa!B838</f>
        <v>A.4.1.1.36</v>
      </c>
      <c r="C63" s="1019"/>
      <c r="D63" s="1019"/>
      <c r="E63" s="1012" t="str">
        <f>Analisa!D838</f>
        <v>Membuat 1 m' sloof praktis beton bertulang (15x20) cm</v>
      </c>
      <c r="F63" s="1013" t="s">
        <v>128</v>
      </c>
      <c r="G63" s="1473">
        <f>Analisa!N859</f>
        <v>121249</v>
      </c>
      <c r="I63" s="987"/>
    </row>
    <row r="64" spans="1:9">
      <c r="A64" s="1009">
        <f>Analisa!A861</f>
        <v>52</v>
      </c>
      <c r="B64" s="1010" t="str">
        <f>Analisa!B861</f>
        <v>Dihit.13</v>
      </c>
      <c r="C64" s="1019"/>
      <c r="D64" s="1019">
        <f>Analisa!C861</f>
        <v>1</v>
      </c>
      <c r="E64" s="1012" t="str">
        <f>Analisa!D861</f>
        <v>Membuat 1m3 Rabat beton / lantai kerja campuran 1PC : 3PS : 5KR</v>
      </c>
      <c r="F64" s="1013" t="s">
        <v>128</v>
      </c>
      <c r="G64" s="1473">
        <f>Analisa!N876</f>
        <v>920634</v>
      </c>
      <c r="I64" s="987"/>
    </row>
    <row r="65" spans="1:9">
      <c r="A65" s="1009"/>
      <c r="B65" s="1010" t="str">
        <f>Analisa!B878</f>
        <v>Dihit.13a</v>
      </c>
      <c r="C65" s="1019"/>
      <c r="D65" s="1019">
        <f>Analisa!C878</f>
        <v>2</v>
      </c>
      <c r="E65" s="1012" t="str">
        <f>Analisa!D878</f>
        <v>Membuat 1m2 Rabat beton / lantai kerja campuran 1PC : 3PS : 5KR t = 8 cm + plester aci</v>
      </c>
      <c r="F65" s="1013" t="s">
        <v>128</v>
      </c>
      <c r="G65" s="1473">
        <f>Analisa!N885</f>
        <v>91292</v>
      </c>
      <c r="I65" s="987"/>
    </row>
    <row r="66" spans="1:9">
      <c r="A66" s="1009"/>
      <c r="B66" s="1010" t="str">
        <f>Analisa!B887</f>
        <v>Dihit.14</v>
      </c>
      <c r="C66" s="1019"/>
      <c r="D66" s="1019">
        <f>Analisa!C887</f>
        <v>1</v>
      </c>
      <c r="E66" s="1012" t="str">
        <f>Analisa!D887</f>
        <v>Membuat 1 m3 beton mutu f'c = 7,4 Mpa (K 100) atau setara 1Pc : 2Pb : 3Kr (beton praktis)</v>
      </c>
      <c r="F66" s="1013" t="s">
        <v>128</v>
      </c>
      <c r="G66" s="1473">
        <f>Analisa!N902</f>
        <v>947287</v>
      </c>
      <c r="I66" s="987"/>
    </row>
    <row r="67" spans="1:9">
      <c r="A67" s="1009"/>
      <c r="B67" s="1010" t="str">
        <f>Analisa!B904</f>
        <v>Dihit.14a</v>
      </c>
      <c r="C67" s="1019"/>
      <c r="D67" s="1019">
        <f>Analisa!C904</f>
        <v>2</v>
      </c>
      <c r="E67" s="1012" t="str">
        <f>Analisa!D904</f>
        <v>Membuat 1 m3 beton praktis 1Pc : 2Pb : 3Kr, besi, begesting</v>
      </c>
      <c r="F67" s="1013" t="s">
        <v>128</v>
      </c>
      <c r="G67" s="1473">
        <f>Analisa!N911</f>
        <v>3649714</v>
      </c>
      <c r="I67" s="987"/>
    </row>
    <row r="68" spans="1:9">
      <c r="A68" s="1009"/>
      <c r="B68" s="1010" t="str">
        <f>Analisa!B913</f>
        <v>Dihit.14b</v>
      </c>
      <c r="C68" s="1019"/>
      <c r="D68" s="1019">
        <f>Analisa!C913</f>
        <v>3</v>
      </c>
      <c r="E68" s="1012" t="str">
        <f>Analisa!D913</f>
        <v>Membuat 1 m' beton praktis 1Pc : 2Pb : 3Kr, besi, begesting (sloof praktis 15x20)</v>
      </c>
      <c r="F68" s="1013" t="s">
        <v>128</v>
      </c>
      <c r="G68" s="1473">
        <f>Analisa!N920</f>
        <v>151645</v>
      </c>
      <c r="I68" s="987"/>
    </row>
    <row r="69" spans="1:9">
      <c r="A69" s="1009"/>
      <c r="B69" s="1010" t="str">
        <f>Analisa!B922</f>
        <v>Dihit.14c</v>
      </c>
      <c r="C69" s="1019"/>
      <c r="D69" s="1019">
        <f>Analisa!C922</f>
        <v>4</v>
      </c>
      <c r="E69" s="1012" t="str">
        <f>Analisa!D922</f>
        <v>Membuat 1 m' beton praktis 1Pc : 2Pb : 3Kr, besi, begesting (kolom praktis 15x15)</v>
      </c>
      <c r="F69" s="1013" t="s">
        <v>128</v>
      </c>
      <c r="G69" s="1473">
        <f>Analisa!N929</f>
        <v>103589</v>
      </c>
      <c r="I69" s="987"/>
    </row>
    <row r="70" spans="1:9">
      <c r="A70" s="1009"/>
      <c r="B70" s="1010" t="str">
        <f>Analisa!B931</f>
        <v>Dihit.14d</v>
      </c>
      <c r="C70" s="1019"/>
      <c r="D70" s="1019">
        <f>Analisa!C931</f>
        <v>5</v>
      </c>
      <c r="E70" s="1012" t="str">
        <f>Analisa!D931</f>
        <v>Membuat 1 m' beton praktis 1Pc : 2Pb : 3Kr, besi, begesting (balok praktis 15x15)</v>
      </c>
      <c r="F70" s="1013" t="s">
        <v>128</v>
      </c>
      <c r="G70" s="1473">
        <f>Analisa!N938</f>
        <v>118631</v>
      </c>
      <c r="I70" s="987"/>
    </row>
    <row r="71" spans="1:9" s="1007" customFormat="1">
      <c r="A71" s="1014"/>
      <c r="B71" s="1015" t="str">
        <f>Analisa!B949</f>
        <v>A.4.2.1</v>
      </c>
      <c r="C71" s="1020" t="str">
        <f>Analisa!A949</f>
        <v>E</v>
      </c>
      <c r="D71" s="1020"/>
      <c r="E71" s="1017" t="str">
        <f>Analisa!D949</f>
        <v xml:space="preserve">SATUAN PEKERJAAN BESI DAN ALUMUNIUM </v>
      </c>
      <c r="F71" s="1018"/>
      <c r="G71" s="1474"/>
      <c r="I71" s="1008"/>
    </row>
    <row r="72" spans="1:9">
      <c r="A72" s="1009">
        <f>Analisa!A951</f>
        <v>54</v>
      </c>
      <c r="B72" s="1010" t="str">
        <f>Analisa!B951</f>
        <v>A.4.2.1.11</v>
      </c>
      <c r="C72" s="1019"/>
      <c r="D72" s="1019"/>
      <c r="E72" s="1012" t="str">
        <f>Analisa!D951</f>
        <v>Pemasangan 1 m' Pemasangan alumunium kusen pintu powder coating 4"</v>
      </c>
      <c r="F72" s="1013" t="s">
        <v>128</v>
      </c>
      <c r="G72" s="1473">
        <f>Analisa!N966</f>
        <v>194951</v>
      </c>
    </row>
    <row r="73" spans="1:9">
      <c r="A73" s="1009">
        <f>Analisa!A987</f>
        <v>55</v>
      </c>
      <c r="B73" s="1010" t="str">
        <f>Analisa!B987</f>
        <v>A.4.2.1.11a</v>
      </c>
      <c r="C73" s="1019"/>
      <c r="D73" s="1019"/>
      <c r="E73" s="1012" t="str">
        <f>Analisa!D987</f>
        <v xml:space="preserve">Pemasangan 1 m' kusen jendela aluminium mulion  5x10 cm </v>
      </c>
      <c r="F73" s="1013" t="s">
        <v>128</v>
      </c>
      <c r="G73" s="1473">
        <f>Analisa!N1002</f>
        <v>190457</v>
      </c>
    </row>
    <row r="74" spans="1:9">
      <c r="A74" s="1009">
        <f>Analisa!A1004</f>
        <v>56</v>
      </c>
      <c r="B74" s="1010" t="str">
        <f>Analisa!B1004</f>
        <v>Dihit</v>
      </c>
      <c r="C74" s="1019"/>
      <c r="D74" s="1019"/>
      <c r="E74" s="1012" t="str">
        <f>Analisa!D1004</f>
        <v>Pemasangan 1 m' kusen double teakwood lapis melamin</v>
      </c>
      <c r="F74" s="1013" t="s">
        <v>128</v>
      </c>
      <c r="G74" s="1473">
        <f>Analisa!N1019</f>
        <v>154157</v>
      </c>
    </row>
    <row r="75" spans="1:9">
      <c r="A75" s="1009">
        <f>Analisa!A1022</f>
        <v>57</v>
      </c>
      <c r="B75" s="1010" t="str">
        <f>Analisa!B1022</f>
        <v>A.4.2.1.13</v>
      </c>
      <c r="C75" s="1019"/>
      <c r="D75" s="1019"/>
      <c r="E75" s="1012" t="str">
        <f>Analisa!D1022</f>
        <v>Pekerjaan 1 m' Pemasangan alumunium Frame Daun Pintu Kaca Powder Coating</v>
      </c>
      <c r="F75" s="1013" t="s">
        <v>128</v>
      </c>
      <c r="G75" s="1473">
        <f>Analisa!N1037</f>
        <v>805788</v>
      </c>
    </row>
    <row r="76" spans="1:9">
      <c r="A76" s="1009">
        <f>Analisa!A1039</f>
        <v>58</v>
      </c>
      <c r="B76" s="1010" t="str">
        <f>Analisa!B1039</f>
        <v>A.4.2.1.13</v>
      </c>
      <c r="C76" s="1019"/>
      <c r="D76" s="1019"/>
      <c r="E76" s="1012" t="str">
        <f>Analisa!D1039</f>
        <v>Pekerjaan 1 m' Pemasangan alumunium Frame Daun Jendela Kaca Powder Coating</v>
      </c>
      <c r="F76" s="1013" t="s">
        <v>128</v>
      </c>
      <c r="G76" s="1473">
        <f>Analisa!N1054</f>
        <v>805788</v>
      </c>
    </row>
    <row r="77" spans="1:9">
      <c r="A77" s="1009">
        <f>Analisa!A1102</f>
        <v>56</v>
      </c>
      <c r="B77" s="1010" t="str">
        <f>Analisa!B1102</f>
        <v>A.4.2.1.20</v>
      </c>
      <c r="C77" s="1019"/>
      <c r="D77" s="1019"/>
      <c r="E77" s="1012" t="str">
        <f>Analisa!D1102</f>
        <v xml:space="preserve">Pemasangan 1 m2 rangka besi hollow 1x40.40.2mm,  modul 60 x 120 cm,  dinding partisi </v>
      </c>
      <c r="F77" s="1013" t="s">
        <v>128</v>
      </c>
      <c r="G77" s="1473">
        <f>Analisa!N1116</f>
        <v>227782</v>
      </c>
    </row>
    <row r="78" spans="1:9">
      <c r="A78" s="1009">
        <f>Analisa!A1118</f>
        <v>57</v>
      </c>
      <c r="B78" s="1010" t="str">
        <f>Analisa!B1118</f>
        <v>A.4.2.1.21</v>
      </c>
      <c r="C78" s="1019"/>
      <c r="D78" s="1019"/>
      <c r="E78" s="1012" t="str">
        <f>Analisa!D1118</f>
        <v>Pemasangan 1 m2 rangka besi hollow 1x40.40.2mm, modul 60 x 120 cm, plafon</v>
      </c>
      <c r="F78" s="1013" t="s">
        <v>128</v>
      </c>
      <c r="G78" s="1473">
        <f>Analisa!N1132</f>
        <v>133237</v>
      </c>
    </row>
    <row r="79" spans="1:9" ht="13.5" thickBot="1">
      <c r="A79" s="1022">
        <f>Analisa!A1134</f>
        <v>58</v>
      </c>
      <c r="B79" s="1023" t="str">
        <f>Analisa!B1134</f>
        <v>Dihit.15</v>
      </c>
      <c r="C79" s="1024"/>
      <c r="D79" s="1024"/>
      <c r="E79" s="1025" t="str">
        <f>Analisa!D1134</f>
        <v>Pemasangan 1 m2 rangka metal furing, modul 60 x 60 cm, plafon</v>
      </c>
      <c r="F79" s="1026" t="s">
        <v>128</v>
      </c>
      <c r="G79" s="1475">
        <f>Analisa!N1148</f>
        <v>68242</v>
      </c>
    </row>
    <row r="80" spans="1:9" s="1007" customFormat="1">
      <c r="A80" s="1027"/>
      <c r="B80" s="1028" t="str">
        <f>Analisa!B1150</f>
        <v>A.4.4.1</v>
      </c>
      <c r="C80" s="1029" t="str">
        <f>Analisa!A1150</f>
        <v>F</v>
      </c>
      <c r="D80" s="1029"/>
      <c r="E80" s="1030" t="str">
        <f>Analisa!D1150</f>
        <v xml:space="preserve">HARGA SATUAN PEKERJAAN PASANGAN DINDING </v>
      </c>
      <c r="F80" s="1031"/>
      <c r="G80" s="1476"/>
      <c r="I80" s="1008"/>
    </row>
    <row r="81" spans="1:9">
      <c r="A81" s="1032">
        <f>Analisa!A1152</f>
        <v>59</v>
      </c>
      <c r="B81" s="1033" t="str">
        <f>Analisa!B1152</f>
        <v>A.4.4.1.25</v>
      </c>
      <c r="C81" s="1034"/>
      <c r="D81" s="1034"/>
      <c r="E81" s="1035" t="str">
        <f>Analisa!D1152</f>
        <v>1 m2 Pemasangan dinding bata ringan tebal 10 cm dengan mortar
siap pakai</v>
      </c>
      <c r="F81" s="1013" t="s">
        <v>128</v>
      </c>
      <c r="G81" s="1477">
        <f>Analisa!N1166</f>
        <v>137597</v>
      </c>
    </row>
    <row r="82" spans="1:9">
      <c r="A82" s="1032">
        <f>Analisa!A1168</f>
        <v>60</v>
      </c>
      <c r="B82" s="1033" t="str">
        <f>Analisa!B1168</f>
        <v>Dihit.</v>
      </c>
      <c r="C82" s="1034"/>
      <c r="D82" s="1034"/>
      <c r="E82" s="1035" t="str">
        <f>Analisa!D1168</f>
        <v>1 m2 Pemasangan  dinding bata tahan api 230 x 114 x 65</v>
      </c>
      <c r="F82" s="1013" t="s">
        <v>128</v>
      </c>
      <c r="G82" s="1477">
        <f>Analisa!$N$1182</f>
        <v>460145</v>
      </c>
    </row>
    <row r="83" spans="1:9">
      <c r="A83" s="1009">
        <f>Analisa!A1187</f>
        <v>61</v>
      </c>
      <c r="B83" s="1010" t="str">
        <f>Analisa!B1187</f>
        <v>A.4.4.1.8</v>
      </c>
      <c r="C83" s="1019"/>
      <c r="D83" s="1019">
        <f>Analisa!C1187</f>
        <v>0</v>
      </c>
      <c r="E83" s="1012" t="str">
        <f>Analisa!D1187</f>
        <v>Pemasangan 1m2  dinding bata merah (5x11x22) cm tebal ½ batu campuran  1SP : 3PP</v>
      </c>
      <c r="F83" s="1013" t="s">
        <v>128</v>
      </c>
      <c r="G83" s="1473">
        <f>Analisa!N1202</f>
        <v>181788</v>
      </c>
    </row>
    <row r="84" spans="1:9">
      <c r="A84" s="1009"/>
      <c r="B84" s="1010" t="str">
        <f>Analisa!B1207</f>
        <v>A.4.4.1.8a</v>
      </c>
      <c r="C84" s="1019"/>
      <c r="D84" s="1019" t="str">
        <f>Analisa!C1207</f>
        <v>b</v>
      </c>
      <c r="E84" s="1012" t="str">
        <f>Analisa!E1207</f>
        <v>1 m3 pasangan batu bata 1 : 3</v>
      </c>
      <c r="F84" s="1013" t="s">
        <v>128</v>
      </c>
      <c r="G84" s="1473">
        <f>Analisa!H1207</f>
        <v>1514900</v>
      </c>
    </row>
    <row r="85" spans="1:9">
      <c r="A85" s="1009">
        <f>Analisa!A1209</f>
        <v>62</v>
      </c>
      <c r="B85" s="1010" t="str">
        <f>Analisa!B1209</f>
        <v>A.4.4.1.10</v>
      </c>
      <c r="C85" s="1019"/>
      <c r="D85" s="1019" t="str">
        <f>Analisa!C1209</f>
        <v>a</v>
      </c>
      <c r="E85" s="1012" t="str">
        <f>Analisa!D1209</f>
        <v xml:space="preserve">Pemasangan 1m2 dinding bata merah (5x11x22)cm tebal ½ batu campuran  1SP : 5PP </v>
      </c>
      <c r="F85" s="1013" t="s">
        <v>128</v>
      </c>
      <c r="G85" s="1473">
        <f>Analisa!N1224</f>
        <v>176522</v>
      </c>
    </row>
    <row r="86" spans="1:9">
      <c r="A86" s="1009"/>
      <c r="B86" s="1010" t="str">
        <f>Analisa!B1230</f>
        <v>A.4.4.1.10a</v>
      </c>
      <c r="C86" s="1019"/>
      <c r="D86" s="1019" t="str">
        <f>Analisa!C1230</f>
        <v>b</v>
      </c>
      <c r="E86" s="1012" t="str">
        <f>Analisa!E1230</f>
        <v>1 m3 pasangan batu bata 1 : 5</v>
      </c>
      <c r="F86" s="1013" t="s">
        <v>128</v>
      </c>
      <c r="G86" s="1473">
        <f>Analisa!H1230</f>
        <v>1471016</v>
      </c>
    </row>
    <row r="87" spans="1:9">
      <c r="A87" s="1009">
        <f>Analisa!A1232</f>
        <v>63</v>
      </c>
      <c r="B87" s="1010" t="str">
        <f>Analisa!B1232</f>
        <v>A.4.4.1.23</v>
      </c>
      <c r="C87" s="1019"/>
      <c r="D87" s="1019"/>
      <c r="E87" s="1012" t="str">
        <f>Analisa!D1232</f>
        <v>Pemasangan 1m2 Pemasangan Dinding Terawang (Rooster) Uk, (12x11x24)cm Camp. 1SP : 4PP</v>
      </c>
      <c r="F87" s="1013" t="s">
        <v>128</v>
      </c>
      <c r="G87" s="1473">
        <f>Analisa!N1247</f>
        <v>548487</v>
      </c>
    </row>
    <row r="88" spans="1:9" s="1007" customFormat="1">
      <c r="A88" s="1014"/>
      <c r="B88" s="1015" t="str">
        <f>Analisa!B1253</f>
        <v>A.4.4.2</v>
      </c>
      <c r="C88" s="1020" t="str">
        <f>Analisa!A1253</f>
        <v>G</v>
      </c>
      <c r="D88" s="1020"/>
      <c r="E88" s="1017" t="str">
        <f>Analisa!D1253</f>
        <v xml:space="preserve">HARGA SATUAN PEKERJAAN PLESTERAN </v>
      </c>
      <c r="F88" s="1018"/>
      <c r="G88" s="1474"/>
      <c r="I88" s="1008"/>
    </row>
    <row r="89" spans="1:9">
      <c r="A89" s="1009">
        <f>Analisa!A1255</f>
        <v>64</v>
      </c>
      <c r="B89" s="1010" t="str">
        <f>Analisa!B1255</f>
        <v>A.4.4.2.3</v>
      </c>
      <c r="C89" s="1019"/>
      <c r="D89" s="1019"/>
      <c r="E89" s="1012" t="str">
        <f>Analisa!D1255</f>
        <v xml:space="preserve">Pemasangan 1 m2  plesteran 1SP : 3PP tebal 15mm. </v>
      </c>
      <c r="F89" s="1013" t="s">
        <v>128</v>
      </c>
      <c r="G89" s="1473">
        <f>Analisa!N1269</f>
        <v>84524</v>
      </c>
    </row>
    <row r="90" spans="1:9">
      <c r="A90" s="1009">
        <f>Analisa!A1271</f>
        <v>65</v>
      </c>
      <c r="B90" s="1010" t="str">
        <f>Analisa!B1271</f>
        <v>A.4.4.2.5</v>
      </c>
      <c r="C90" s="1019"/>
      <c r="D90" s="1019"/>
      <c r="E90" s="1012" t="str">
        <f>Analisa!D1271</f>
        <v xml:space="preserve">Pemasangan 1 m2  plesteran 1SP : 5PP tebal 15 mm </v>
      </c>
      <c r="F90" s="1013" t="s">
        <v>128</v>
      </c>
      <c r="G90" s="1473">
        <f>Analisa!N1285</f>
        <v>81669</v>
      </c>
    </row>
    <row r="91" spans="1:9">
      <c r="A91" s="1009">
        <f>Analisa!A1305</f>
        <v>67</v>
      </c>
      <c r="B91" s="1010" t="str">
        <f>Analisa!B1305</f>
        <v>A.4.4.2.28</v>
      </c>
      <c r="C91" s="1019"/>
      <c r="D91" s="1019"/>
      <c r="E91" s="1012" t="str">
        <f>Analisa!D1305</f>
        <v>1 m2 Pemasangan Plesteran dg Mortar Siap Pakai (MSP)</v>
      </c>
      <c r="F91" s="1013" t="s">
        <v>128</v>
      </c>
      <c r="G91" s="1473">
        <f>Analisa!$N$1318</f>
        <v>99227</v>
      </c>
    </row>
    <row r="92" spans="1:9">
      <c r="A92" s="1009">
        <f>Analisa!A1287</f>
        <v>66</v>
      </c>
      <c r="B92" s="1010" t="str">
        <f>Analisa!B1287</f>
        <v>Dihit.16</v>
      </c>
      <c r="C92" s="1019"/>
      <c r="D92" s="1019"/>
      <c r="E92" s="1012" t="str">
        <f>Analisa!F1303</f>
        <v xml:space="preserve">1 m' plesteran sudut </v>
      </c>
      <c r="F92" s="1013" t="s">
        <v>128</v>
      </c>
      <c r="G92" s="1473">
        <f>Analisa!N1303</f>
        <v>17338</v>
      </c>
    </row>
    <row r="93" spans="1:9">
      <c r="A93" s="1009">
        <f>Analisa!A1320</f>
        <v>68</v>
      </c>
      <c r="B93" s="1010" t="str">
        <f>Analisa!B1320</f>
        <v>A.4.4.2.27</v>
      </c>
      <c r="C93" s="1019"/>
      <c r="D93" s="1019"/>
      <c r="E93" s="1012" t="str">
        <f>Analisa!D1320</f>
        <v xml:space="preserve">Pemasangan 1 m2  acian. </v>
      </c>
      <c r="F93" s="1013" t="s">
        <v>128</v>
      </c>
      <c r="G93" s="1473">
        <f>Analisa!N1333</f>
        <v>27266</v>
      </c>
    </row>
    <row r="94" spans="1:9">
      <c r="A94" s="1009">
        <f>Analisa!A1335</f>
        <v>69</v>
      </c>
      <c r="B94" s="1010" t="str">
        <f>Analisa!B1335</f>
        <v>Hit.</v>
      </c>
      <c r="C94" s="1019"/>
      <c r="D94" s="1019"/>
      <c r="E94" s="1012" t="str">
        <f>Analisa!D1335</f>
        <v>1 m2 Pekerjaan Plesteran SkimCoat</v>
      </c>
      <c r="F94" s="1013" t="s">
        <v>128</v>
      </c>
      <c r="G94" s="1473">
        <f>Analisa!N1349</f>
        <v>61729</v>
      </c>
    </row>
    <row r="95" spans="1:9">
      <c r="A95" s="1009">
        <f>Analisa!A1351</f>
        <v>70</v>
      </c>
      <c r="B95" s="1010" t="str">
        <f>Analisa!B1351</f>
        <v>Hit.</v>
      </c>
      <c r="C95" s="1019"/>
      <c r="D95" s="1019"/>
      <c r="E95" s="1012" t="str">
        <f>Analisa!D1351</f>
        <v>1 m2 Pekerjaan Waterproofing Coating</v>
      </c>
      <c r="F95" s="1013" t="s">
        <v>128</v>
      </c>
      <c r="G95" s="1473">
        <f>Analisa!N1366</f>
        <v>75317</v>
      </c>
    </row>
    <row r="96" spans="1:9" s="1007" customFormat="1">
      <c r="A96" s="1014"/>
      <c r="B96" s="1015" t="str">
        <f>Analisa!B1369</f>
        <v>A.4.4.3</v>
      </c>
      <c r="C96" s="1020" t="str">
        <f>Analisa!A1369</f>
        <v>H</v>
      </c>
      <c r="D96" s="1020"/>
      <c r="E96" s="1017" t="str">
        <f>Analisa!D1369</f>
        <v xml:space="preserve">HARGA SATUAN PEKERJAAN PENUTUP LANTAI DAN PENUTUP DINDING </v>
      </c>
      <c r="F96" s="1018"/>
      <c r="G96" s="1474"/>
      <c r="I96" s="1008"/>
    </row>
    <row r="97" spans="1:9">
      <c r="A97" s="1009">
        <f>Analisa!A1371</f>
        <v>71</v>
      </c>
      <c r="B97" s="1010" t="str">
        <f>Analisa!B1371</f>
        <v>Dihit.17a</v>
      </c>
      <c r="C97" s="1019"/>
      <c r="D97" s="1019"/>
      <c r="E97" s="1012" t="str">
        <f>Analisa!D1371</f>
        <v>Pemasangan 1m2  keramik ukuran 20cm x 20cm polished</v>
      </c>
      <c r="F97" s="1013" t="s">
        <v>128</v>
      </c>
      <c r="G97" s="1473">
        <f>Analisa!N1387</f>
        <v>251350</v>
      </c>
    </row>
    <row r="98" spans="1:9">
      <c r="A98" s="1009">
        <f>Analisa!A1389</f>
        <v>72</v>
      </c>
      <c r="B98" s="1010" t="str">
        <f>Analisa!B1389</f>
        <v>Dihit.17a</v>
      </c>
      <c r="C98" s="1019"/>
      <c r="D98" s="1019"/>
      <c r="E98" s="1012" t="str">
        <f>Analisa!D1389</f>
        <v>Pemasangan 1 m2 lantai keramik uk. 30x30 cm (1SP : 2PP)</v>
      </c>
      <c r="F98" s="1013" t="s">
        <v>128</v>
      </c>
      <c r="G98" s="1473">
        <f>Analisa!N1405</f>
        <v>206784</v>
      </c>
    </row>
    <row r="99" spans="1:9">
      <c r="A99" s="1009">
        <f>Analisa!A1408</f>
        <v>73</v>
      </c>
      <c r="B99" s="1010" t="str">
        <f>Analisa!B1408</f>
        <v>Dihit.17b</v>
      </c>
      <c r="C99" s="1019"/>
      <c r="D99" s="1019"/>
      <c r="E99" s="1012" t="str">
        <f>Analisa!D1408</f>
        <v>Pemasangan 1m2  keramik ukuran 40cm x 40cm polished</v>
      </c>
      <c r="F99" s="1013" t="s">
        <v>128</v>
      </c>
      <c r="G99" s="1473">
        <f>Analisa!N1424</f>
        <v>219725</v>
      </c>
    </row>
    <row r="100" spans="1:9">
      <c r="A100" s="1009">
        <f>Analisa!A1426</f>
        <v>74</v>
      </c>
      <c r="B100" s="1010" t="str">
        <f>Analisa!B1426</f>
        <v>Dihit.17c</v>
      </c>
      <c r="C100" s="1019"/>
      <c r="D100" s="1019"/>
      <c r="E100" s="1012" t="str">
        <f>Analisa!D1426</f>
        <v>Pemasangan 1 m2 homogeneous tile ukuran 60cm x 60cm (polished)</v>
      </c>
      <c r="F100" s="1013" t="s">
        <v>128</v>
      </c>
      <c r="G100" s="1473">
        <f>Analisa!N1442</f>
        <v>336943</v>
      </c>
    </row>
    <row r="101" spans="1:9">
      <c r="A101" s="1009">
        <f>Analisa!A1444</f>
        <v>75</v>
      </c>
      <c r="B101" s="1010" t="str">
        <f>Analisa!B1444</f>
        <v>Dihit.17d</v>
      </c>
      <c r="C101" s="1019"/>
      <c r="D101" s="1019"/>
      <c r="E101" s="1012" t="str">
        <f>Analisa!D1444</f>
        <v>Pemasangan 1 m2 homogeneous tile ukuran 60cm x 60cm (matte)</v>
      </c>
      <c r="F101" s="1013" t="s">
        <v>128</v>
      </c>
      <c r="G101" s="1473">
        <f>Analisa!N1460</f>
        <v>342773</v>
      </c>
    </row>
    <row r="102" spans="1:9">
      <c r="A102" s="1009">
        <f>Analisa!A1462</f>
        <v>76</v>
      </c>
      <c r="B102" s="1010" t="str">
        <f>Analisa!B1462</f>
        <v>Dihit.17e</v>
      </c>
      <c r="C102" s="1019"/>
      <c r="D102" s="1019"/>
      <c r="E102" s="1012" t="str">
        <f>Analisa!D1462</f>
        <v>Pemasangan 1 m2 homogeneous tile ukuran 30cm x 60cm (polished)</v>
      </c>
      <c r="F102" s="1013" t="s">
        <v>128</v>
      </c>
      <c r="G102" s="1473">
        <f>Analisa!N1478</f>
        <v>394396</v>
      </c>
    </row>
    <row r="103" spans="1:9">
      <c r="A103" s="1009">
        <f>Analisa!A1480</f>
        <v>77</v>
      </c>
      <c r="B103" s="1010" t="str">
        <f>Analisa!B1480</f>
        <v>Dihit.17f</v>
      </c>
      <c r="C103" s="1019"/>
      <c r="D103" s="1019"/>
      <c r="E103" s="1012" t="str">
        <f>Analisa!D1480</f>
        <v>Pemasangan 1 m2 homogeneous tile ukuran 30cm x 60cm (unpolished)</v>
      </c>
      <c r="F103" s="1013" t="s">
        <v>128</v>
      </c>
      <c r="G103" s="1473">
        <f>Analisa!N1496</f>
        <v>388566</v>
      </c>
    </row>
    <row r="104" spans="1:9">
      <c r="A104" s="1009">
        <f>Analisa!A1498</f>
        <v>78</v>
      </c>
      <c r="B104" s="1010" t="str">
        <f>Analisa!B1498</f>
        <v>A.4.4.3.43</v>
      </c>
      <c r="C104" s="1019"/>
      <c r="D104" s="1019"/>
      <c r="E104" s="1012" t="str">
        <f>Analisa!D1498</f>
        <v>Pemasangan 1 m2 Pemasangan Lantai Marmer</v>
      </c>
      <c r="F104" s="1013" t="s">
        <v>128</v>
      </c>
      <c r="G104" s="1473">
        <f>Analisa!N1514</f>
        <v>1119648</v>
      </c>
    </row>
    <row r="105" spans="1:9">
      <c r="A105" s="1009">
        <f>Analisa!A1516</f>
        <v>79</v>
      </c>
      <c r="B105" s="1010" t="str">
        <f>Analisa!B1516</f>
        <v>Dihit.</v>
      </c>
      <c r="C105" s="1019"/>
      <c r="D105" s="1019"/>
      <c r="E105" s="1012" t="str">
        <f>Analisa!D1516</f>
        <v>Pemasangan 1 m2 Batu Andesit tebal 2cm</v>
      </c>
      <c r="F105" s="1013" t="s">
        <v>128</v>
      </c>
      <c r="G105" s="1473">
        <f>Analisa!$N$1531</f>
        <v>401816</v>
      </c>
    </row>
    <row r="106" spans="1:9">
      <c r="A106" s="1009">
        <f>Analisa!A1533</f>
        <v>80</v>
      </c>
      <c r="B106" s="1010" t="str">
        <f>Analisa!B1533</f>
        <v>Dihit.18</v>
      </c>
      <c r="C106" s="1019"/>
      <c r="D106" s="1019"/>
      <c r="E106" s="1012" t="str">
        <f>Analisa!D1533</f>
        <v>Pemasangan 1 m' stepnosing</v>
      </c>
      <c r="F106" s="1013" t="s">
        <v>128</v>
      </c>
      <c r="G106" s="1473">
        <f>Analisa!N1543</f>
        <v>89100</v>
      </c>
    </row>
    <row r="107" spans="1:9">
      <c r="A107" s="1009">
        <f>Analisa!A1545</f>
        <v>81</v>
      </c>
      <c r="B107" s="1010" t="str">
        <f>Analisa!B1545</f>
        <v>Dihit.19</v>
      </c>
      <c r="C107" s="1019"/>
      <c r="D107" s="1019"/>
      <c r="E107" s="1012" t="str">
        <f>Analisa!D1545</f>
        <v>Pemasangan 1 m' Plint Lantai</v>
      </c>
      <c r="F107" s="1013" t="s">
        <v>128</v>
      </c>
      <c r="G107" s="1473">
        <f>Analisa!$N$1555</f>
        <v>72600</v>
      </c>
    </row>
    <row r="108" spans="1:9">
      <c r="A108" s="1009">
        <f>Analisa!A1557</f>
        <v>82</v>
      </c>
      <c r="B108" s="1010" t="str">
        <f>Analisa!B1557</f>
        <v>Dihit.20</v>
      </c>
      <c r="C108" s="1019"/>
      <c r="D108" s="1019"/>
      <c r="E108" s="1012" t="str">
        <f>Analisa!D1557</f>
        <v>Pemasangan 1 m2  kulit batu 61x122cm</v>
      </c>
      <c r="F108" s="1013" t="s">
        <v>128</v>
      </c>
      <c r="G108" s="1473">
        <f>Analisa!N1572</f>
        <v>305016</v>
      </c>
    </row>
    <row r="109" spans="1:9">
      <c r="A109" s="1009">
        <f>Analisa!A1574</f>
        <v>83</v>
      </c>
      <c r="B109" s="1010" t="str">
        <f>Analisa!B1574</f>
        <v>Dihit.</v>
      </c>
      <c r="C109" s="1019"/>
      <c r="D109" s="1019"/>
      <c r="E109" s="1012" t="str">
        <f>Analisa!D1574</f>
        <v>Pemasangan 1 m2  Penutup Lantai Kalsifloor</v>
      </c>
      <c r="F109" s="1013" t="s">
        <v>128</v>
      </c>
      <c r="G109" s="1473">
        <f>Analisa!N1589</f>
        <v>1029270</v>
      </c>
    </row>
    <row r="110" spans="1:9">
      <c r="A110" s="1009">
        <f>Analisa!A1591</f>
        <v>84</v>
      </c>
      <c r="B110" s="1010" t="str">
        <f>Analisa!B1591</f>
        <v>Dihit.</v>
      </c>
      <c r="C110" s="1019"/>
      <c r="D110" s="1019"/>
      <c r="E110" s="1012" t="str">
        <f>Analisa!D1591</f>
        <v>Pemasangan 1 m2  Cover stainless steel mirror penutup struktur CW</v>
      </c>
      <c r="F110" s="1013" t="s">
        <v>128</v>
      </c>
      <c r="G110" s="1473">
        <f>Analisa!N1604</f>
        <v>1966331</v>
      </c>
    </row>
    <row r="111" spans="1:9">
      <c r="A111" s="1009"/>
      <c r="B111" s="1010"/>
      <c r="C111" s="1019"/>
      <c r="D111" s="1019"/>
      <c r="E111" s="1012"/>
      <c r="F111" s="1013"/>
      <c r="G111" s="1473"/>
    </row>
    <row r="112" spans="1:9" s="1007" customFormat="1">
      <c r="A112" s="1014"/>
      <c r="B112" s="1015" t="str">
        <f>Analisa!B1605</f>
        <v>A.4.5.1</v>
      </c>
      <c r="C112" s="1020" t="str">
        <f>Analisa!A1605</f>
        <v>I</v>
      </c>
      <c r="D112" s="1020"/>
      <c r="E112" s="1017" t="str">
        <f>Analisa!D1605</f>
        <v xml:space="preserve">SATUAN PEKERJAAN LANGIT-LANGIT (PLAFOND) </v>
      </c>
      <c r="F112" s="1018"/>
      <c r="G112" s="1474"/>
      <c r="I112" s="1008"/>
    </row>
    <row r="113" spans="1:9">
      <c r="A113" s="1009">
        <f>Analisa!A1607</f>
        <v>85</v>
      </c>
      <c r="B113" s="1010" t="str">
        <f>Analisa!B1607</f>
        <v>Dihit.20</v>
      </c>
      <c r="C113" s="1019"/>
      <c r="D113" s="1019"/>
      <c r="E113" s="1012" t="str">
        <f>Analisa!D1607</f>
        <v>Pemasangan 1 m2 langit-langit plywood ukuran (120 x 240) cm  tebal 18 mm</v>
      </c>
      <c r="F113" s="1013" t="s">
        <v>128</v>
      </c>
      <c r="G113" s="1473">
        <f>Analisa!N1621</f>
        <v>132903</v>
      </c>
    </row>
    <row r="114" spans="1:9">
      <c r="A114" s="1009">
        <f>Analisa!A1623</f>
        <v>86</v>
      </c>
      <c r="B114" s="1010" t="str">
        <f>Analisa!B1623</f>
        <v>Dihit.21</v>
      </c>
      <c r="C114" s="1019"/>
      <c r="D114" s="1019"/>
      <c r="E114" s="1012" t="str">
        <f>Analisa!D1623</f>
        <v>Pemasangan 1 m2 langit-langit plywood ukuran (120 x 240) cm  tebal 9 mm</v>
      </c>
      <c r="F114" s="1013" t="s">
        <v>128</v>
      </c>
      <c r="G114" s="1473">
        <f>Analisa!N1637</f>
        <v>75627</v>
      </c>
    </row>
    <row r="115" spans="1:9">
      <c r="A115" s="1009">
        <f>Analisa!A1639</f>
        <v>87</v>
      </c>
      <c r="B115" s="1010" t="str">
        <f>Analisa!B1639</f>
        <v>A.4.5.1.7</v>
      </c>
      <c r="C115" s="1019"/>
      <c r="D115" s="1019"/>
      <c r="E115" s="1012" t="str">
        <f>Analisa!D1639</f>
        <v xml:space="preserve">Pemasangan 1 m2  langit-langit gypsum board ukuran (120x240x9) mm  tebal 9 mm </v>
      </c>
      <c r="F115" s="1013" t="s">
        <v>128</v>
      </c>
      <c r="G115" s="1473">
        <f>Analisa!N1653</f>
        <v>54842</v>
      </c>
    </row>
    <row r="116" spans="1:9">
      <c r="A116" s="1009">
        <f>Analisa!A1655</f>
        <v>88</v>
      </c>
      <c r="B116" s="1010" t="str">
        <f>Analisa!B1655</f>
        <v>A.4.5.1.7a</v>
      </c>
      <c r="C116" s="1019"/>
      <c r="D116" s="1019"/>
      <c r="E116" s="1012" t="str">
        <f>Analisa!D1655</f>
        <v xml:space="preserve">Pemasangan 1 m2  langit-langit kalsium silika board ukuran (120x240x9) mm  tebal 6 mm </v>
      </c>
      <c r="F116" s="1013" t="s">
        <v>128</v>
      </c>
      <c r="G116" s="1473">
        <f>Analisa!N1669</f>
        <v>95892</v>
      </c>
    </row>
    <row r="117" spans="1:9">
      <c r="A117" s="1009">
        <f>Analisa!A1687</f>
        <v>90</v>
      </c>
      <c r="B117" s="1010" t="str">
        <f>Analisa!B1687</f>
        <v>Dihit.22</v>
      </c>
      <c r="C117" s="1019"/>
      <c r="D117" s="1019"/>
      <c r="E117" s="1012" t="str">
        <f>Analisa!D1687</f>
        <v xml:space="preserve">Pemasangan 1 m' list plafond </v>
      </c>
      <c r="F117" s="1013" t="s">
        <v>128</v>
      </c>
      <c r="G117" s="1473">
        <f>Analisa!N1700</f>
        <v>28718</v>
      </c>
    </row>
    <row r="118" spans="1:9">
      <c r="A118" s="1009">
        <f>Analisa!A1702</f>
        <v>91</v>
      </c>
      <c r="B118" s="1010" t="str">
        <f>Analisa!B1702</f>
        <v>MOD.1.6.44</v>
      </c>
      <c r="C118" s="1019"/>
      <c r="D118" s="1019"/>
      <c r="E118" s="1012" t="str">
        <f>Analisa!D1702</f>
        <v>1 m' Pek. Pemasangan Shadow Line</v>
      </c>
      <c r="F118" s="1013" t="s">
        <v>128</v>
      </c>
      <c r="G118" s="1473">
        <f>Analisa!N1716</f>
        <v>34732</v>
      </c>
    </row>
    <row r="119" spans="1:9">
      <c r="A119" s="1009"/>
      <c r="B119" s="1010"/>
      <c r="C119" s="1019"/>
      <c r="D119" s="1019"/>
      <c r="E119" s="1012" t="s">
        <v>129</v>
      </c>
      <c r="F119" s="1013" t="s">
        <v>128</v>
      </c>
      <c r="G119" s="1473">
        <v>140000</v>
      </c>
    </row>
    <row r="120" spans="1:9" s="1007" customFormat="1">
      <c r="A120" s="1014"/>
      <c r="B120" s="1015" t="str">
        <f>Analisa!B1726</f>
        <v>A.4.5.2</v>
      </c>
      <c r="C120" s="1020" t="str">
        <f>Analisa!A1726</f>
        <v>J</v>
      </c>
      <c r="D120" s="1020"/>
      <c r="E120" s="1017" t="str">
        <f>Analisa!D1726</f>
        <v xml:space="preserve">HARGA SATUAN PEKERJAAN PENUTUP ATAP </v>
      </c>
      <c r="F120" s="1018"/>
      <c r="G120" s="1474"/>
      <c r="I120" s="1008"/>
    </row>
    <row r="121" spans="1:9">
      <c r="A121" s="1009">
        <f>Analisa!A1728</f>
        <v>92</v>
      </c>
      <c r="B121" s="1010" t="str">
        <f>Analisa!B1728</f>
        <v>A.4.5.2.38</v>
      </c>
      <c r="C121" s="1019"/>
      <c r="D121" s="1019"/>
      <c r="E121" s="1012" t="str">
        <f>Analisa!D1728</f>
        <v xml:space="preserve">Pemasangan 1 m2 atap seng gelombang </v>
      </c>
      <c r="F121" s="1013" t="s">
        <v>128</v>
      </c>
      <c r="G121" s="1473">
        <f>Analisa!N1742</f>
        <v>118932</v>
      </c>
    </row>
    <row r="122" spans="1:9">
      <c r="A122" s="1009">
        <f>Analisa!A1744</f>
        <v>93</v>
      </c>
      <c r="B122" s="1010" t="str">
        <f>Analisa!B1744</f>
        <v>Dihit.23</v>
      </c>
      <c r="C122" s="1019"/>
      <c r="D122" s="1019"/>
      <c r="E122" s="1012" t="str">
        <f>Analisa!D1744</f>
        <v>Pemasangan 1 m2 atap genteng keramik mc class</v>
      </c>
      <c r="F122" s="1013" t="s">
        <v>128</v>
      </c>
      <c r="G122" s="1473">
        <f>Analisa!N1757</f>
        <v>169633</v>
      </c>
    </row>
    <row r="123" spans="1:9">
      <c r="A123" s="1009">
        <f>Analisa!A1759</f>
        <v>94</v>
      </c>
      <c r="B123" s="1010" t="str">
        <f>Analisa!B1759</f>
        <v>Dihit.24</v>
      </c>
      <c r="C123" s="1019"/>
      <c r="D123" s="1019"/>
      <c r="E123" s="1012" t="str">
        <f>Analisa!D1759</f>
        <v>Pemasangan 1 m' bubung genteng  keramik mc class</v>
      </c>
      <c r="F123" s="1013" t="s">
        <v>128</v>
      </c>
      <c r="G123" s="1473">
        <f>Analisa!N1774</f>
        <v>193908</v>
      </c>
    </row>
    <row r="124" spans="1:9">
      <c r="A124" s="1009">
        <f>Analisa!A1776</f>
        <v>95</v>
      </c>
      <c r="B124" s="1010" t="str">
        <f>Analisa!B1776</f>
        <v>Dihit.25</v>
      </c>
      <c r="C124" s="1019"/>
      <c r="D124" s="1019"/>
      <c r="E124" s="1012" t="str">
        <f>Analisa!D1776</f>
        <v>Pemasangan 1 m2 atap zyncalum t=0,35mm</v>
      </c>
      <c r="F124" s="1013" t="s">
        <v>128</v>
      </c>
      <c r="G124" s="1473">
        <f>Analisa!N1790</f>
        <v>132852</v>
      </c>
    </row>
    <row r="125" spans="1:9">
      <c r="A125" s="1009">
        <f>Analisa!A1792</f>
        <v>96</v>
      </c>
      <c r="B125" s="1010" t="str">
        <f>Analisa!B1792</f>
        <v>Dihit.</v>
      </c>
      <c r="C125" s="1019"/>
      <c r="D125" s="1019"/>
      <c r="E125" s="1012" t="str">
        <f>Analisa!D1792</f>
        <v>Pemasangan 1 m' talang datar/jurai seng BJLS 28 lebar 90 cm</v>
      </c>
      <c r="F125" s="1013" t="s">
        <v>128</v>
      </c>
      <c r="G125" s="1473">
        <f>Analisa!N1807</f>
        <v>185493</v>
      </c>
    </row>
    <row r="126" spans="1:9" s="1007" customFormat="1">
      <c r="A126" s="1014"/>
      <c r="B126" s="1015" t="str">
        <f>Analisa!B1814</f>
        <v>A.4.6.2</v>
      </c>
      <c r="C126" s="1020" t="str">
        <f>Analisa!A1814</f>
        <v>K</v>
      </c>
      <c r="D126" s="1020"/>
      <c r="E126" s="1017" t="str">
        <f>Analisa!D1814</f>
        <v xml:space="preserve">HARGA SATUAN PEKERJAAN KUNCI DAN KACA </v>
      </c>
      <c r="F126" s="1018"/>
      <c r="G126" s="1474"/>
      <c r="I126" s="1008"/>
    </row>
    <row r="127" spans="1:9">
      <c r="A127" s="1009">
        <f>Analisa!A1816</f>
        <v>97</v>
      </c>
      <c r="B127" s="1010" t="str">
        <f>Analisa!B1816</f>
        <v>A.4.6.2.2</v>
      </c>
      <c r="C127" s="1019"/>
      <c r="D127" s="1019"/>
      <c r="E127" s="1012" t="str">
        <f>Analisa!D1816</f>
        <v xml:space="preserve">Pemasangan 1 buah kunci tanam biasa </v>
      </c>
      <c r="F127" s="1013" t="s">
        <v>128</v>
      </c>
      <c r="G127" s="1473">
        <f>Analisa!N1829</f>
        <v>496045</v>
      </c>
    </row>
    <row r="128" spans="1:9">
      <c r="A128" s="1009">
        <f>Analisa!A1831</f>
        <v>98</v>
      </c>
      <c r="B128" s="1010" t="str">
        <f>Analisa!B1831</f>
        <v>Dihit.26</v>
      </c>
      <c r="C128" s="1019"/>
      <c r="D128" s="1019"/>
      <c r="E128" s="1012" t="str">
        <f>Analisa!D1831</f>
        <v>Pemasangan 1 set handle</v>
      </c>
      <c r="F128" s="1013" t="s">
        <v>128</v>
      </c>
      <c r="G128" s="1473">
        <f>Analisa!N1841</f>
        <v>368280</v>
      </c>
    </row>
    <row r="129" spans="1:9">
      <c r="A129" s="1009">
        <f>Analisa!A1843</f>
        <v>99</v>
      </c>
      <c r="B129" s="1010" t="str">
        <f>Analisa!B1843</f>
        <v>Dihit.27</v>
      </c>
      <c r="C129" s="1019"/>
      <c r="D129" s="1019"/>
      <c r="E129" s="1012" t="str">
        <f>Analisa!D1843</f>
        <v>Pemasangan 1 set pull handle</v>
      </c>
      <c r="F129" s="1013" t="s">
        <v>128</v>
      </c>
      <c r="G129" s="1473">
        <f>Analisa!N1853</f>
        <v>594000</v>
      </c>
    </row>
    <row r="130" spans="1:9">
      <c r="A130" s="1009">
        <f>Analisa!A1855</f>
        <v>100</v>
      </c>
      <c r="B130" s="1010" t="str">
        <f>Analisa!B1855</f>
        <v>A.4.6.2.5</v>
      </c>
      <c r="C130" s="1019"/>
      <c r="D130" s="1019"/>
      <c r="E130" s="1012" t="str">
        <f>Analisa!D1855</f>
        <v xml:space="preserve">Pemasangan 1 buah engsel pintu </v>
      </c>
      <c r="F130" s="1013" t="s">
        <v>128</v>
      </c>
      <c r="G130" s="1473">
        <f>Analisa!N1868</f>
        <v>90117</v>
      </c>
    </row>
    <row r="131" spans="1:9">
      <c r="A131" s="1009">
        <f>Analisa!A1870</f>
        <v>101</v>
      </c>
      <c r="B131" s="1010" t="str">
        <f>Analisa!B1870</f>
        <v>A.4.6.2.10</v>
      </c>
      <c r="C131" s="1019"/>
      <c r="D131" s="1019"/>
      <c r="E131" s="1012" t="str">
        <f>Analisa!D1870</f>
        <v xml:space="preserve">Pemasangan 1 buah Door closer dengan hold open </v>
      </c>
      <c r="F131" s="1013" t="s">
        <v>128</v>
      </c>
      <c r="G131" s="1473">
        <f>Analisa!N1883</f>
        <v>392012</v>
      </c>
    </row>
    <row r="132" spans="1:9">
      <c r="A132" s="1009">
        <f>Analisa!A1885</f>
        <v>102</v>
      </c>
      <c r="B132" s="1010" t="str">
        <f>Analisa!B1885</f>
        <v>Dihit.28</v>
      </c>
      <c r="C132" s="1019"/>
      <c r="D132" s="1019"/>
      <c r="E132" s="1012" t="str">
        <f>Analisa!D1885</f>
        <v>Memasang 1 bh ram buncis</v>
      </c>
      <c r="F132" s="1013" t="s">
        <v>128</v>
      </c>
      <c r="G132" s="1473">
        <f>Analisa!N1898</f>
        <v>41250</v>
      </c>
    </row>
    <row r="133" spans="1:9">
      <c r="A133" s="1009">
        <f>Analisa!A1900</f>
        <v>103</v>
      </c>
      <c r="B133" s="1010" t="str">
        <f>Analisa!B1900</f>
        <v>Dihit.29</v>
      </c>
      <c r="C133" s="1019"/>
      <c r="D133" s="1019"/>
      <c r="E133" s="1012" t="str">
        <f>Analisa!D1900</f>
        <v>1 bh pasang engsel jendela (friction stay)</v>
      </c>
      <c r="F133" s="1013" t="s">
        <v>128</v>
      </c>
      <c r="G133" s="1473">
        <v>80000</v>
      </c>
    </row>
    <row r="134" spans="1:9">
      <c r="A134" s="1009">
        <f>Analisa!A1915</f>
        <v>104</v>
      </c>
      <c r="B134" s="1010" t="str">
        <f>Analisa!B1915</f>
        <v>A.4.6.2.17a</v>
      </c>
      <c r="C134" s="1019"/>
      <c r="D134" s="1019"/>
      <c r="E134" s="1012" t="str">
        <f>Analisa!D1915</f>
        <v xml:space="preserve">Pemasangan 1 m2  kaca tebal 6 mm  </v>
      </c>
      <c r="F134" s="1013" t="s">
        <v>128</v>
      </c>
      <c r="G134" s="1473">
        <f>Analisa!N1928</f>
        <v>153903</v>
      </c>
    </row>
    <row r="135" spans="1:9">
      <c r="A135" s="1009">
        <f>Analisa!A1930</f>
        <v>105</v>
      </c>
      <c r="B135" s="1010" t="str">
        <f>Analisa!B1930</f>
        <v>A.4.6.2.17b</v>
      </c>
      <c r="C135" s="1019"/>
      <c r="D135" s="1019"/>
      <c r="E135" s="1012" t="str">
        <f>Analisa!D1930</f>
        <v xml:space="preserve">Pemasangan 1 m2  kaca tebal 8 mm  </v>
      </c>
      <c r="F135" s="1013" t="s">
        <v>128</v>
      </c>
      <c r="G135" s="1473">
        <f>Analisa!N1943</f>
        <v>317253</v>
      </c>
    </row>
    <row r="136" spans="1:9">
      <c r="A136" s="1009">
        <f>Analisa!A1945</f>
        <v>106</v>
      </c>
      <c r="B136" s="1010" t="str">
        <f>Analisa!B1945</f>
        <v>A.4.6.2.17c</v>
      </c>
      <c r="C136" s="1019"/>
      <c r="D136" s="1019"/>
      <c r="E136" s="1012" t="str">
        <f>Analisa!D1945</f>
        <v>Pemasangan 1 m2  kaca panashap tebal 8 mm</v>
      </c>
      <c r="F136" s="1013" t="s">
        <v>128</v>
      </c>
      <c r="G136" s="1473">
        <f>Analisa!N1958</f>
        <v>607653</v>
      </c>
    </row>
    <row r="137" spans="1:9">
      <c r="A137" s="1009">
        <f>Analisa!A1960</f>
        <v>107</v>
      </c>
      <c r="B137" s="1010" t="str">
        <f>Analisa!B1960</f>
        <v>A.4.6.2.17c</v>
      </c>
      <c r="C137" s="1019"/>
      <c r="D137" s="1019"/>
      <c r="E137" s="1012" t="str">
        <f>Analisa!D1960</f>
        <v>Pemasangan 1 m2  kaca panashap tebal 12 mm</v>
      </c>
      <c r="F137" s="1013" t="s">
        <v>128</v>
      </c>
      <c r="G137" s="1473">
        <f>Analisa!N1973</f>
        <v>977913</v>
      </c>
    </row>
    <row r="138" spans="1:9">
      <c r="A138" s="1009">
        <f>Analisa!A1975</f>
        <v>108</v>
      </c>
      <c r="B138" s="1010" t="str">
        <f>Analisa!B1975</f>
        <v>A.4.6.2.17d</v>
      </c>
      <c r="C138" s="1019"/>
      <c r="D138" s="1019"/>
      <c r="E138" s="1012" t="str">
        <f>Analisa!D1975</f>
        <v>Pemasangan 1 m2  kaca tempered tebal 12 mm</v>
      </c>
      <c r="F138" s="1013" t="s">
        <v>128</v>
      </c>
      <c r="G138" s="1473">
        <f>Analisa!N1988</f>
        <v>977913</v>
      </c>
    </row>
    <row r="139" spans="1:9">
      <c r="A139" s="1009">
        <f>Analisa!A1990</f>
        <v>109</v>
      </c>
      <c r="B139" s="1010" t="str">
        <f>Analisa!B1990</f>
        <v>A.4.6.2.17e</v>
      </c>
      <c r="C139" s="1019"/>
      <c r="D139" s="1019"/>
      <c r="E139" s="1012" t="str">
        <f>Analisa!D1990</f>
        <v>Pemasangan 1 m2  kaca acrylic tebal 8 mm</v>
      </c>
      <c r="F139" s="1013" t="s">
        <v>128</v>
      </c>
      <c r="G139" s="1473">
        <f>Analisa!N2003</f>
        <v>486653</v>
      </c>
    </row>
    <row r="140" spans="1:9" s="1007" customFormat="1">
      <c r="A140" s="1014"/>
      <c r="B140" s="1015" t="str">
        <f>Analisa!B2005</f>
        <v>A.4.7.1</v>
      </c>
      <c r="C140" s="1020" t="str">
        <f>Analisa!A2005</f>
        <v>L</v>
      </c>
      <c r="D140" s="1020"/>
      <c r="E140" s="1017" t="str">
        <f>Analisa!D2005</f>
        <v xml:space="preserve">HARGA SATUAN PEKERJAAN PENGECATAN </v>
      </c>
      <c r="F140" s="1018"/>
      <c r="G140" s="1474"/>
      <c r="I140" s="1008"/>
    </row>
    <row r="141" spans="1:9">
      <c r="A141" s="1009">
        <f>Analisa!A2007</f>
        <v>110</v>
      </c>
      <c r="B141" s="1010" t="str">
        <f>Analisa!B2007</f>
        <v>Dihit.30</v>
      </c>
      <c r="C141" s="1019"/>
      <c r="D141" s="1019"/>
      <c r="E141" s="1012" t="str">
        <f>Analisa!D2007</f>
        <v>Pengecatan 1 m2  tembok baru ( 1lapis plamuur,  1 lapis cat dasar,  2 lapis cat penutup) interior</v>
      </c>
      <c r="F141" s="1013" t="s">
        <v>128</v>
      </c>
      <c r="G141" s="1473">
        <f>Analisa!N2022</f>
        <v>25957</v>
      </c>
    </row>
    <row r="142" spans="1:9">
      <c r="A142" s="1009">
        <f>Analisa!A2024</f>
        <v>111</v>
      </c>
      <c r="B142" s="1010" t="str">
        <f>Analisa!B2024</f>
        <v>Dihit.31</v>
      </c>
      <c r="C142" s="1019"/>
      <c r="D142" s="1019"/>
      <c r="E142" s="1012" t="str">
        <f>Analisa!D2024</f>
        <v>Pengecatan 1 m2  tembok baru ( 1lapis plamuur,  1 lapis cat dasar,  2 lapis cat penutup) interior anti bakteri</v>
      </c>
      <c r="F142" s="1013" t="s">
        <v>128</v>
      </c>
      <c r="G142" s="1473">
        <f>Analisa!N2039</f>
        <v>31143</v>
      </c>
    </row>
    <row r="143" spans="1:9">
      <c r="A143" s="1009">
        <f>Analisa!A2041</f>
        <v>112</v>
      </c>
      <c r="B143" s="1010" t="str">
        <f>Analisa!B2041</f>
        <v>Dihit.32a</v>
      </c>
      <c r="C143" s="1019"/>
      <c r="D143" s="1019"/>
      <c r="E143" s="1012" t="str">
        <f>Analisa!D2041</f>
        <v>Pengecatan 1 m2  tembok baru ( 1lapis plamuur,  1 lapis cat dasar,  2 lapis cat penutup) eksterior</v>
      </c>
      <c r="F143" s="1013" t="s">
        <v>128</v>
      </c>
      <c r="G143" s="1473">
        <f>Analisa!N2056</f>
        <v>30266</v>
      </c>
    </row>
    <row r="144" spans="1:9">
      <c r="A144" s="1009">
        <f>Analisa!A2058</f>
        <v>113</v>
      </c>
      <c r="B144" s="1010" t="str">
        <f>Analisa!B2058</f>
        <v>Dihit.32b</v>
      </c>
      <c r="C144" s="1019"/>
      <c r="D144" s="1019"/>
      <c r="E144" s="1012" t="str">
        <f>Analisa!D2058</f>
        <v>Pengecatan 1 m2  plafond ( 1 lapis cat dasar,  2 lapis cat penutup)</v>
      </c>
      <c r="F144" s="1013" t="s">
        <v>128</v>
      </c>
      <c r="G144" s="1473">
        <f>Analisa!N2072</f>
        <v>19079</v>
      </c>
    </row>
    <row r="145" spans="1:10">
      <c r="A145" s="1009">
        <f>Analisa!A2074</f>
        <v>114</v>
      </c>
      <c r="B145" s="1010" t="str">
        <f>Analisa!B2074</f>
        <v>Dihit.32c</v>
      </c>
      <c r="C145" s="1019"/>
      <c r="D145" s="1019"/>
      <c r="E145" s="1012" t="str">
        <f>Analisa!D2074</f>
        <v>Pengecatan 1 m2  plafond ( 1 lapis cat dasar,  2 lapis cat penutup) cat Dinding Acrilyc Emultion</v>
      </c>
      <c r="F145" s="1013" t="s">
        <v>128</v>
      </c>
      <c r="G145" s="1473">
        <f>Analisa!N2088</f>
        <v>28943</v>
      </c>
    </row>
    <row r="146" spans="1:10">
      <c r="A146" s="1009">
        <f>Analisa!A2090</f>
        <v>115</v>
      </c>
      <c r="B146" s="1010" t="str">
        <f>Analisa!B2090</f>
        <v>Dihit.32d</v>
      </c>
      <c r="C146" s="1019"/>
      <c r="D146" s="1019"/>
      <c r="E146" s="1012" t="str">
        <f>Analisa!D2090</f>
        <v>Pengecatan 1 m2  tembok baru ( 1lapis plamuur,  1 lapis cat dasar,  2 lapis cat penutup) medicare anti bakteri eksterior</v>
      </c>
      <c r="F146" s="1013" t="s">
        <v>128</v>
      </c>
      <c r="G146" s="1473">
        <f>Analisa!N2105</f>
        <v>44849</v>
      </c>
    </row>
    <row r="147" spans="1:10">
      <c r="A147" s="1009">
        <f>Analisa!A2107</f>
        <v>116</v>
      </c>
      <c r="B147" s="1010" t="str">
        <f>Analisa!B2107</f>
        <v>Dihit.33</v>
      </c>
      <c r="C147" s="1019"/>
      <c r="D147" s="1019"/>
      <c r="E147" s="1012" t="str">
        <f>Analisa!D2107</f>
        <v>Pengecatan 1 m2  tembok lama ( 1 lapis cat dasar, 2 lapis cat penutup).</v>
      </c>
      <c r="F147" s="1013" t="s">
        <v>128</v>
      </c>
      <c r="G147" s="1473">
        <f>Analisa!N2121</f>
        <v>19622</v>
      </c>
    </row>
    <row r="148" spans="1:10">
      <c r="A148" s="1009">
        <f>Analisa!A2123</f>
        <v>117</v>
      </c>
      <c r="B148" s="1010" t="str">
        <f>Analisa!B2123</f>
        <v>Dihit.34</v>
      </c>
      <c r="C148" s="1019"/>
      <c r="D148" s="1019"/>
      <c r="E148" s="1012" t="str">
        <f>Analisa!D2123</f>
        <v>Pengecatan 1 m2  Polymer PS System</v>
      </c>
      <c r="F148" s="1013" t="s">
        <v>128</v>
      </c>
      <c r="G148" s="1473">
        <f>Analisa!N2136</f>
        <v>40319</v>
      </c>
    </row>
    <row r="149" spans="1:10">
      <c r="A149" s="1009">
        <f>Analisa!A2138</f>
        <v>118</v>
      </c>
      <c r="B149" s="1010" t="str">
        <f>Analisa!B2138</f>
        <v>Dihit.35</v>
      </c>
      <c r="C149" s="1019"/>
      <c r="D149" s="1019"/>
      <c r="E149" s="1012" t="str">
        <f>Analisa!D2138</f>
        <v>Pengecatan 1 m2  waterproofing</v>
      </c>
      <c r="F149" s="1013" t="s">
        <v>128</v>
      </c>
      <c r="G149" s="1473">
        <f>Analisa!N2151</f>
        <v>49751</v>
      </c>
    </row>
    <row r="150" spans="1:10">
      <c r="A150" s="1009">
        <f>Analisa!A2153</f>
        <v>119</v>
      </c>
      <c r="B150" s="1010" t="str">
        <f>Analisa!B2153</f>
        <v>Dihit.</v>
      </c>
      <c r="C150" s="1019"/>
      <c r="D150" s="1019"/>
      <c r="E150" s="1012" t="str">
        <f>Analisa!D2153</f>
        <v>Pengecatan 1 m2  waterproofing membrane</v>
      </c>
      <c r="F150" s="1013" t="s">
        <v>128</v>
      </c>
      <c r="G150" s="1473">
        <f>Analisa!N2166</f>
        <v>238700</v>
      </c>
    </row>
    <row r="151" spans="1:10">
      <c r="A151" s="1009"/>
      <c r="B151" s="1010"/>
      <c r="C151" s="1019"/>
      <c r="D151" s="1019"/>
      <c r="E151" s="1012" t="s">
        <v>2338</v>
      </c>
      <c r="F151" s="1013" t="s">
        <v>128</v>
      </c>
      <c r="G151" s="1473">
        <v>250000</v>
      </c>
    </row>
    <row r="152" spans="1:10">
      <c r="A152" s="1009">
        <f>Analisa!A2171</f>
        <v>120</v>
      </c>
      <c r="B152" s="1010" t="str">
        <f>Analisa!B2171</f>
        <v>A.4.7.1.16</v>
      </c>
      <c r="C152" s="1019"/>
      <c r="D152" s="1019"/>
      <c r="E152" s="1012" t="str">
        <f>Analisa!D2171</f>
        <v>Pekerjaan 1 m2  Pengecatan  Permukaan Baja dg Meni Besi</v>
      </c>
      <c r="F152" s="1013" t="s">
        <v>128</v>
      </c>
      <c r="G152" s="1473">
        <f>Analisa!N2185</f>
        <v>33205</v>
      </c>
    </row>
    <row r="153" spans="1:10">
      <c r="A153" s="1009">
        <f>Analisa!A2187</f>
        <v>121</v>
      </c>
      <c r="B153" s="1010" t="str">
        <f>Analisa!B2187</f>
        <v>A.4.7.1.16.a</v>
      </c>
      <c r="C153" s="1019"/>
      <c r="D153" s="1019"/>
      <c r="E153" s="1012" t="str">
        <f>Analisa!D2187</f>
        <v>Pekerjaan 1 m2  Pengecatan cat besi</v>
      </c>
      <c r="F153" s="1013" t="s">
        <v>128</v>
      </c>
      <c r="G153" s="1473">
        <f>Analisa!N2201</f>
        <v>31165</v>
      </c>
    </row>
    <row r="154" spans="1:10">
      <c r="A154" s="1009"/>
      <c r="B154" s="1010"/>
      <c r="C154" s="1019"/>
      <c r="D154" s="1019"/>
      <c r="E154" s="1012" t="s">
        <v>2297</v>
      </c>
      <c r="F154" s="1013" t="s">
        <v>128</v>
      </c>
      <c r="G154" s="1473">
        <v>225000</v>
      </c>
    </row>
    <row r="155" spans="1:10">
      <c r="A155" s="1009"/>
      <c r="B155" s="1010"/>
      <c r="C155" s="1019"/>
      <c r="D155" s="1019"/>
      <c r="E155" s="1012" t="s">
        <v>2296</v>
      </c>
      <c r="F155" s="1013" t="s">
        <v>128</v>
      </c>
      <c r="G155" s="1473">
        <v>350000</v>
      </c>
    </row>
    <row r="156" spans="1:10" s="1007" customFormat="1">
      <c r="A156" s="1014"/>
      <c r="B156" s="1015" t="str">
        <f>Analisa!B2204</f>
        <v>A.5.1.1</v>
      </c>
      <c r="C156" s="1020" t="str">
        <f>Analisa!A2204</f>
        <v>M</v>
      </c>
      <c r="D156" s="1020"/>
      <c r="E156" s="1017" t="str">
        <f>Analisa!D2204</f>
        <v xml:space="preserve">HARGA SATUAN PEKERJAAN SANITASI DALAM GEDUNG </v>
      </c>
      <c r="F156" s="1018"/>
      <c r="G156" s="1474"/>
      <c r="I156" s="988"/>
      <c r="J156" s="987"/>
    </row>
    <row r="157" spans="1:10">
      <c r="A157" s="1009">
        <f>Analisa!A2205</f>
        <v>122</v>
      </c>
      <c r="B157" s="1010" t="str">
        <f>Analisa!B2205</f>
        <v>Dihit.36</v>
      </c>
      <c r="C157" s="1019"/>
      <c r="D157" s="1019"/>
      <c r="E157" s="1012" t="str">
        <f>Analisa!D2205</f>
        <v>Pemasangan 1 buah closet duduk + jet spray</v>
      </c>
      <c r="F157" s="1013" t="s">
        <v>128</v>
      </c>
      <c r="G157" s="1473">
        <f>Analisa!N2219</f>
        <v>3558659</v>
      </c>
    </row>
    <row r="158" spans="1:10">
      <c r="A158" s="1009">
        <f>Analisa!A2221</f>
        <v>123</v>
      </c>
      <c r="B158" s="1010" t="str">
        <f>Analisa!B2221</f>
        <v>A.5.1.1.1.b</v>
      </c>
      <c r="C158" s="1019"/>
      <c r="D158" s="1019"/>
      <c r="E158" s="1012" t="str">
        <f>Analisa!D2221</f>
        <v>1 buah Pek. Pemasangan Pengadaan dan pemasangan Closet Jongkok Flush</v>
      </c>
      <c r="F158" s="1013" t="s">
        <v>128</v>
      </c>
      <c r="G158" s="1473">
        <f>Analisa!N2235</f>
        <v>5074459</v>
      </c>
    </row>
    <row r="159" spans="1:10">
      <c r="A159" s="1009">
        <f>Analisa!A2242</f>
        <v>124</v>
      </c>
      <c r="B159" s="1010" t="str">
        <f>Analisa!B2242</f>
        <v>Dihit.37</v>
      </c>
      <c r="C159" s="1019"/>
      <c r="D159" s="1019"/>
      <c r="E159" s="1012" t="str">
        <f>Analisa!D2242</f>
        <v>Pemasangan 1 buah wastafel tanam + kran</v>
      </c>
      <c r="F159" s="1013" t="s">
        <v>128</v>
      </c>
      <c r="G159" s="1473">
        <f>Analisa!N2259</f>
        <v>3092072</v>
      </c>
    </row>
    <row r="160" spans="1:10">
      <c r="A160" s="1009">
        <f>Analisa!A2261</f>
        <v>125</v>
      </c>
      <c r="B160" s="1010" t="str">
        <f>Analisa!B2261</f>
        <v>A.5.1.1.19.d</v>
      </c>
      <c r="C160" s="1019"/>
      <c r="D160" s="1019"/>
      <c r="E160" s="1012" t="str">
        <f>Analisa!D2261</f>
        <v>Pemasangan 1 buah Shower + kran</v>
      </c>
      <c r="F160" s="1013" t="s">
        <v>128</v>
      </c>
      <c r="G160" s="1473">
        <f>Analisa!N2275</f>
        <v>6551964</v>
      </c>
    </row>
    <row r="161" spans="1:9">
      <c r="A161" s="1009">
        <f>Analisa!A2277</f>
        <v>126</v>
      </c>
      <c r="B161" s="1010" t="str">
        <f>Analisa!B2277</f>
        <v>Hit.</v>
      </c>
      <c r="C161" s="1019"/>
      <c r="D161" s="1019"/>
      <c r="E161" s="1012" t="str">
        <f>Analisa!D2277</f>
        <v>1 buah Pek. Pengadaan dan pemasangan Tissue Holder</v>
      </c>
      <c r="F161" s="1013" t="s">
        <v>128</v>
      </c>
      <c r="G161" s="1473">
        <f>Analisa!N2290</f>
        <v>601480</v>
      </c>
    </row>
    <row r="162" spans="1:9">
      <c r="A162" s="1009">
        <f>Analisa!A2292</f>
        <v>127</v>
      </c>
      <c r="B162" s="1010" t="str">
        <f>Analisa!B2292</f>
        <v>A.4.6.2.18</v>
      </c>
      <c r="C162" s="1019"/>
      <c r="D162" s="1019"/>
      <c r="E162" s="1012" t="str">
        <f>Analisa!D2292</f>
        <v>Pemasangan 1m2 Kaca Cermin tebal 5 mm</v>
      </c>
      <c r="F162" s="1013" t="s">
        <v>128</v>
      </c>
      <c r="G162" s="1473">
        <f>Analisa!N2305</f>
        <v>722603</v>
      </c>
    </row>
    <row r="163" spans="1:9">
      <c r="A163" s="1009">
        <f>Analisa!A2307</f>
        <v>128</v>
      </c>
      <c r="B163" s="1010" t="str">
        <f>Analisa!B2307</f>
        <v>A.5.1.1.19.c</v>
      </c>
      <c r="C163" s="1019"/>
      <c r="D163" s="1019"/>
      <c r="E163" s="1012" t="str">
        <f>Analisa!D2307</f>
        <v>Pekerjaan 1 buah Pengadaan dan pemasangan Jet Washer</v>
      </c>
      <c r="F163" s="1013" t="s">
        <v>128</v>
      </c>
      <c r="G163" s="1473">
        <f>Analisa!N2321</f>
        <v>645493</v>
      </c>
    </row>
    <row r="164" spans="1:9">
      <c r="A164" s="1009">
        <f>Analisa!A2323</f>
        <v>129</v>
      </c>
      <c r="B164" s="1010" t="str">
        <f>Analisa!B2323</f>
        <v>A.5.1.1.19.e</v>
      </c>
      <c r="C164" s="1019"/>
      <c r="D164" s="1019"/>
      <c r="E164" s="1012" t="str">
        <f>Analisa!D2323</f>
        <v>1 buah Pek. Pengadaan dan pemasangan Box Soap</v>
      </c>
      <c r="F164" s="1013" t="s">
        <v>128</v>
      </c>
      <c r="G164" s="1473">
        <f>Analisa!N2336</f>
        <v>285780</v>
      </c>
    </row>
    <row r="165" spans="1:9">
      <c r="A165" s="1009">
        <f>Analisa!A2338</f>
        <v>130</v>
      </c>
      <c r="B165" s="1010" t="str">
        <f>Analisa!B2338</f>
        <v>Hit.</v>
      </c>
      <c r="C165" s="1019"/>
      <c r="D165" s="1019"/>
      <c r="E165" s="1012" t="str">
        <f>Analisa!D2338</f>
        <v>1 buah Pek. Pengadaan dan pemasangan grab bar</v>
      </c>
      <c r="F165" s="1013" t="s">
        <v>128</v>
      </c>
      <c r="G165" s="1473">
        <f>Analisa!$N$2351</f>
        <v>892980</v>
      </c>
    </row>
    <row r="166" spans="1:9">
      <c r="A166" s="1009">
        <f>Analisa!A2353</f>
        <v>131</v>
      </c>
      <c r="B166" s="1010" t="str">
        <f>Analisa!B2353</f>
        <v>A.5.1.1.19.f</v>
      </c>
      <c r="C166" s="1019"/>
      <c r="D166" s="1019"/>
      <c r="E166" s="1012" t="str">
        <f>Analisa!D2353</f>
        <v>1 buah Pek. Pengadaan dan pemasangan kitchen sink</v>
      </c>
      <c r="F166" s="1013" t="s">
        <v>128</v>
      </c>
      <c r="G166" s="1473">
        <f>Analisa!N2367</f>
        <v>3015993</v>
      </c>
    </row>
    <row r="167" spans="1:9">
      <c r="A167" s="1009">
        <f>Analisa!A2369</f>
        <v>132</v>
      </c>
      <c r="B167" s="1010" t="str">
        <f>Analisa!B2369</f>
        <v>A.5.1.1.4.a</v>
      </c>
      <c r="C167" s="1019"/>
      <c r="D167" s="1019"/>
      <c r="E167" s="1012" t="str">
        <f>Analisa!D2369</f>
        <v>1 m2 Pek. Pemasangan Cubical Toilet Phenolic</v>
      </c>
      <c r="F167" s="1013" t="s">
        <v>128</v>
      </c>
      <c r="G167" s="1473">
        <f>Analisa!N2382</f>
        <v>1458325</v>
      </c>
    </row>
    <row r="168" spans="1:9">
      <c r="A168" s="1009">
        <f>Analisa!A2388</f>
        <v>133</v>
      </c>
      <c r="B168" s="1010" t="str">
        <f>Analisa!B2388</f>
        <v>A.5.1.1.14</v>
      </c>
      <c r="C168" s="1019"/>
      <c r="D168" s="1019"/>
      <c r="E168" s="1012" t="str">
        <f>Analisa!D2388</f>
        <v>Pemasangan 1 buah floor drain stainless steel</v>
      </c>
      <c r="F168" s="1013" t="s">
        <v>128</v>
      </c>
      <c r="G168" s="1473">
        <f>Analisa!N2401</f>
        <v>447645</v>
      </c>
    </row>
    <row r="169" spans="1:9">
      <c r="A169" s="1009">
        <f>Analisa!A2404</f>
        <v>134</v>
      </c>
      <c r="B169" s="1010" t="str">
        <f>Analisa!B2404</f>
        <v>A.5.1.1.19</v>
      </c>
      <c r="C169" s="1019"/>
      <c r="D169" s="1019"/>
      <c r="E169" s="1012" t="str">
        <f>Analisa!D2404</f>
        <v xml:space="preserve">Pemasangan 1 buah kran diameter ½" atau 3/4" </v>
      </c>
      <c r="F169" s="1013" t="s">
        <v>128</v>
      </c>
      <c r="G169" s="1473">
        <f>Analisa!N2418</f>
        <v>420598</v>
      </c>
    </row>
    <row r="170" spans="1:9" s="1007" customFormat="1">
      <c r="A170" s="1014"/>
      <c r="B170" s="1015" t="str">
        <f>Analisa!B2420</f>
        <v>Dihit.</v>
      </c>
      <c r="C170" s="1020" t="str">
        <f>Analisa!A2420</f>
        <v>N</v>
      </c>
      <c r="D170" s="1020"/>
      <c r="E170" s="1017" t="str">
        <f>Analisa!D2420</f>
        <v>PEKERJAAN LAIN-LAIN</v>
      </c>
      <c r="F170" s="1018"/>
      <c r="G170" s="1474"/>
      <c r="I170" s="1008"/>
    </row>
    <row r="171" spans="1:9">
      <c r="A171" s="1009">
        <f>Analisa!A2422</f>
        <v>135</v>
      </c>
      <c r="B171" s="1010" t="str">
        <f>Analisa!B2422</f>
        <v>Dihit.38</v>
      </c>
      <c r="C171" s="1019"/>
      <c r="D171" s="1019"/>
      <c r="E171" s="1012" t="str">
        <f>Analisa!D2422</f>
        <v>1 m' Pasang saluran U-30 cm terbuka</v>
      </c>
      <c r="F171" s="1013" t="s">
        <v>128</v>
      </c>
      <c r="G171" s="1473">
        <f>Analisa!N2434</f>
        <v>369091</v>
      </c>
    </row>
    <row r="172" spans="1:9">
      <c r="A172" s="1009">
        <f>Analisa!A2436</f>
        <v>136</v>
      </c>
      <c r="B172" s="1010" t="str">
        <f>Analisa!B2436</f>
        <v>Dihit.39</v>
      </c>
      <c r="C172" s="1019"/>
      <c r="D172" s="1019"/>
      <c r="E172" s="1012" t="str">
        <f>Analisa!D2436</f>
        <v>1 m' Pasang saluran U-30 cm + tutup beton</v>
      </c>
      <c r="F172" s="1013" t="s">
        <v>128</v>
      </c>
      <c r="G172" s="1473">
        <f>Analisa!N2449</f>
        <v>588073</v>
      </c>
    </row>
    <row r="173" spans="1:9">
      <c r="A173" s="1009">
        <f>Analisa!A2451</f>
        <v>137</v>
      </c>
      <c r="B173" s="1010" t="str">
        <f>Analisa!B2451</f>
        <v>Dihit.40</v>
      </c>
      <c r="C173" s="1019"/>
      <c r="D173" s="1019"/>
      <c r="E173" s="1012" t="str">
        <f>Analisa!D2451</f>
        <v>1 m' Pasang saluran U-30 cm + tutup grill besi</v>
      </c>
      <c r="F173" s="1013" t="s">
        <v>128</v>
      </c>
      <c r="G173" s="1473">
        <f>Analisa!N2464</f>
        <v>619091</v>
      </c>
    </row>
    <row r="174" spans="1:9">
      <c r="A174" s="1009">
        <f>Analisa!A2466</f>
        <v>138</v>
      </c>
      <c r="B174" s="1010" t="str">
        <f>Analisa!B2466</f>
        <v>Dihit.41</v>
      </c>
      <c r="C174" s="1019"/>
      <c r="D174" s="1019"/>
      <c r="E174" s="1012" t="str">
        <f>Analisa!D2466</f>
        <v>1 m' Pasang buis beton Ø 1000 mm</v>
      </c>
      <c r="F174" s="1013" t="s">
        <v>128</v>
      </c>
      <c r="G174" s="1473">
        <f>Analisa!N2478</f>
        <v>482980</v>
      </c>
    </row>
    <row r="175" spans="1:9">
      <c r="A175" s="1009">
        <f>Analisa!A2480</f>
        <v>139</v>
      </c>
      <c r="B175" s="1010" t="str">
        <f>Analisa!B2480</f>
        <v>Dihit.42</v>
      </c>
      <c r="C175" s="1019"/>
      <c r="D175" s="1019"/>
      <c r="E175" s="1012" t="str">
        <f>Analisa!D2480</f>
        <v>1 m' Pasang saluran U-40 cm + tutup beton</v>
      </c>
      <c r="F175" s="1013" t="s">
        <v>128</v>
      </c>
      <c r="G175" s="1473">
        <f>Analisa!N2493</f>
        <v>718819</v>
      </c>
    </row>
    <row r="176" spans="1:9">
      <c r="A176" s="1009">
        <f>Analisa!A2495</f>
        <v>140</v>
      </c>
      <c r="B176" s="1010" t="str">
        <f>Analisa!B2495</f>
        <v>Dihit.43</v>
      </c>
      <c r="C176" s="1019"/>
      <c r="D176" s="1019"/>
      <c r="E176" s="1012" t="str">
        <f>Analisa!D2495</f>
        <v>1 m' Pasang saluran U-40 cm + tutup grill besi</v>
      </c>
      <c r="F176" s="1013" t="s">
        <v>128</v>
      </c>
      <c r="G176" s="1473">
        <f>Analisa!N2508</f>
        <v>745091</v>
      </c>
    </row>
    <row r="177" spans="1:9">
      <c r="A177" s="1009"/>
      <c r="B177" s="1010"/>
      <c r="C177" s="1019"/>
      <c r="D177" s="1019"/>
      <c r="E177" s="1012" t="s">
        <v>4546</v>
      </c>
      <c r="F177" s="1013" t="s">
        <v>128</v>
      </c>
      <c r="G177" s="1473">
        <f>Analisa!N2520</f>
        <v>767050</v>
      </c>
    </row>
    <row r="178" spans="1:9">
      <c r="A178" s="1009"/>
      <c r="B178" s="1010"/>
      <c r="C178" s="1019"/>
      <c r="D178" s="1019"/>
      <c r="E178" s="1012" t="s">
        <v>4547</v>
      </c>
      <c r="F178" s="1013" t="s">
        <v>128</v>
      </c>
      <c r="G178" s="1473">
        <f>Bahan!C201*1.15</f>
        <v>431249.99999999994</v>
      </c>
    </row>
    <row r="179" spans="1:9">
      <c r="A179" s="1009"/>
      <c r="B179" s="1010"/>
      <c r="C179" s="1019"/>
      <c r="D179" s="1019"/>
      <c r="E179" s="1012" t="s">
        <v>4565</v>
      </c>
      <c r="F179" s="1013" t="s">
        <v>128</v>
      </c>
      <c r="G179" s="1473">
        <f>Analisa!$N$2552</f>
        <v>267619</v>
      </c>
    </row>
    <row r="180" spans="1:9">
      <c r="A180" s="1009"/>
      <c r="B180" s="1010"/>
      <c r="C180" s="1019"/>
      <c r="D180" s="1019"/>
      <c r="E180" s="1012" t="s">
        <v>4548</v>
      </c>
      <c r="F180" s="1013" t="s">
        <v>128</v>
      </c>
      <c r="G180" s="1473">
        <f>Analisa!$N$2536</f>
        <v>152157</v>
      </c>
    </row>
    <row r="181" spans="1:9">
      <c r="A181" s="1009"/>
      <c r="B181" s="1010"/>
      <c r="C181" s="1019"/>
      <c r="D181" s="1019"/>
      <c r="E181" s="1012" t="s">
        <v>4551</v>
      </c>
      <c r="F181" s="1013" t="s">
        <v>128</v>
      </c>
      <c r="G181" s="1473">
        <f>Analisa!N2573</f>
        <v>3456425</v>
      </c>
    </row>
    <row r="182" spans="1:9">
      <c r="A182" s="1009">
        <f>Analisa!A2582</f>
        <v>143</v>
      </c>
      <c r="B182" s="1010" t="str">
        <f>Analisa!B2582</f>
        <v>Dihit.44</v>
      </c>
      <c r="C182" s="1019"/>
      <c r="D182" s="1019"/>
      <c r="E182" s="1012" t="str">
        <f>Analisa!D2582</f>
        <v>1 m' Pasang gorong-gorong Ø 40 cm</v>
      </c>
      <c r="F182" s="1013" t="s">
        <v>128</v>
      </c>
      <c r="G182" s="1473">
        <f>Analisa!N2594</f>
        <v>267634</v>
      </c>
    </row>
    <row r="183" spans="1:9">
      <c r="A183" s="1009">
        <f>Analisa!A2596</f>
        <v>144</v>
      </c>
      <c r="B183" s="1010" t="str">
        <f>Analisa!B2596</f>
        <v>Dihit.45</v>
      </c>
      <c r="C183" s="1019"/>
      <c r="D183" s="1019"/>
      <c r="E183" s="1012" t="str">
        <f>Analisa!D2596</f>
        <v>1 m2 pasang paving beton K200 t= 6cm</v>
      </c>
      <c r="F183" s="1013" t="s">
        <v>128</v>
      </c>
      <c r="G183" s="1473">
        <f>Analisa!N2610</f>
        <v>209537</v>
      </c>
    </row>
    <row r="184" spans="1:9">
      <c r="A184" s="1009">
        <f>Analisa!A2612</f>
        <v>145</v>
      </c>
      <c r="B184" s="1010" t="str">
        <f>Analisa!B2612</f>
        <v>Dihit.46</v>
      </c>
      <c r="C184" s="1019"/>
      <c r="D184" s="1019"/>
      <c r="E184" s="1012" t="str">
        <f>Analisa!D2612</f>
        <v>1 m3 Lapis Pondasi Agregat Kelas A</v>
      </c>
      <c r="F184" s="1013" t="s">
        <v>128</v>
      </c>
      <c r="G184" s="1473">
        <f>Analisa!N2632</f>
        <v>589833</v>
      </c>
    </row>
    <row r="185" spans="1:9">
      <c r="A185" s="1009"/>
      <c r="B185" s="1010"/>
      <c r="C185" s="1019"/>
      <c r="D185" s="1019"/>
      <c r="E185" s="1012" t="s">
        <v>2298</v>
      </c>
      <c r="F185" s="1013" t="s">
        <v>128</v>
      </c>
      <c r="G185" s="1473">
        <v>3000000</v>
      </c>
    </row>
    <row r="186" spans="1:9">
      <c r="A186" s="1009"/>
      <c r="B186" s="1010"/>
      <c r="C186" s="1019"/>
      <c r="D186" s="1019"/>
      <c r="E186" s="1012" t="s">
        <v>2299</v>
      </c>
      <c r="F186" s="1013" t="s">
        <v>128</v>
      </c>
      <c r="G186" s="1473">
        <v>350000</v>
      </c>
    </row>
    <row r="187" spans="1:9">
      <c r="A187" s="1009"/>
      <c r="B187" s="1010"/>
      <c r="C187" s="1019"/>
      <c r="D187" s="1019"/>
      <c r="E187" s="1012" t="s">
        <v>4561</v>
      </c>
      <c r="F187" s="1013" t="s">
        <v>128</v>
      </c>
      <c r="G187" s="1473">
        <f>Analisa!$N$2649</f>
        <v>630096</v>
      </c>
    </row>
    <row r="188" spans="1:9" s="1007" customFormat="1">
      <c r="A188" s="1014"/>
      <c r="B188" s="1015" t="str">
        <f>Analisa!B2652</f>
        <v>HPS</v>
      </c>
      <c r="C188" s="1020" t="str">
        <f>Analisa!A2652</f>
        <v>O</v>
      </c>
      <c r="D188" s="1020"/>
      <c r="E188" s="1017" t="str">
        <f>Analisa!D2652</f>
        <v>HARGA PERKIRAAN SENDIRI</v>
      </c>
      <c r="F188" s="1018"/>
      <c r="G188" s="1474"/>
      <c r="I188" s="1008"/>
    </row>
    <row r="189" spans="1:9">
      <c r="A189" s="1009">
        <f>Analisa!A2654</f>
        <v>146</v>
      </c>
      <c r="B189" s="1010" t="str">
        <f>Analisa!B2654</f>
        <v>Dihit.46</v>
      </c>
      <c r="C189" s="1019"/>
      <c r="D189" s="1019"/>
      <c r="E189" s="1036" t="str">
        <f>Analisa!D2654</f>
        <v>1 m2 pasang pintu engineering door melamic seri ED  horizontal oak light</v>
      </c>
      <c r="F189" s="1013" t="s">
        <v>128</v>
      </c>
      <c r="G189" s="1473">
        <f>Analisa!N2661</f>
        <v>1072500</v>
      </c>
    </row>
    <row r="190" spans="1:9">
      <c r="A190" s="1009">
        <f>Analisa!A2663</f>
        <v>147</v>
      </c>
      <c r="B190" s="1010" t="str">
        <f>Analisa!B2663</f>
        <v>Dihit.47</v>
      </c>
      <c r="C190" s="1019"/>
      <c r="D190" s="1019"/>
      <c r="E190" s="1012" t="str">
        <f>Analisa!D2663</f>
        <v>Pemasangan 1 buah Kaca Cermin tebal 5mm Asahi + frame</v>
      </c>
      <c r="F190" s="1013" t="s">
        <v>128</v>
      </c>
      <c r="G190" s="1473">
        <f>Analisa!N2669</f>
        <v>718750</v>
      </c>
    </row>
    <row r="191" spans="1:9">
      <c r="A191" s="1009">
        <f>Analisa!A2672</f>
        <v>148</v>
      </c>
      <c r="B191" s="1010" t="str">
        <f>Analisa!B2672</f>
        <v>Dihit.48</v>
      </c>
      <c r="C191" s="1019"/>
      <c r="D191" s="1019"/>
      <c r="E191" s="1012" t="str">
        <f>Analisa!D2672</f>
        <v>Pemasangan 1 m2 stiker acrylic</v>
      </c>
      <c r="F191" s="1013" t="s">
        <v>128</v>
      </c>
      <c r="G191" s="1473">
        <f>Analisa!N2678</f>
        <v>2365000</v>
      </c>
    </row>
    <row r="192" spans="1:9">
      <c r="A192" s="1009">
        <f>Analisa!A2680</f>
        <v>149</v>
      </c>
      <c r="B192" s="1010" t="str">
        <f>Analisa!B2680</f>
        <v>Dihit.49</v>
      </c>
      <c r="C192" s="1019"/>
      <c r="D192" s="1019"/>
      <c r="E192" s="1012" t="str">
        <f>Analisa!D2680</f>
        <v>Pemasangan 1 m' railling tangga stainless steel</v>
      </c>
      <c r="F192" s="1013" t="s">
        <v>128</v>
      </c>
      <c r="G192" s="1473">
        <f>Analisa!N2686</f>
        <v>1156250</v>
      </c>
    </row>
    <row r="193" spans="1:9">
      <c r="A193" s="1009">
        <f>Analisa!A2688</f>
        <v>150</v>
      </c>
      <c r="B193" s="1010" t="str">
        <f>Analisa!B2688</f>
        <v>Dihit.50</v>
      </c>
      <c r="C193" s="1019"/>
      <c r="D193" s="1019"/>
      <c r="E193" s="1012" t="str">
        <f>Analisa!D2688</f>
        <v>Pemasangan 1 m' railling tangga besi kotak</v>
      </c>
      <c r="F193" s="1013" t="s">
        <v>128</v>
      </c>
      <c r="G193" s="1473">
        <f>Analisa!N2694</f>
        <v>843750</v>
      </c>
    </row>
    <row r="194" spans="1:9">
      <c r="A194" s="1009">
        <f>Analisa!A2696</f>
        <v>151</v>
      </c>
      <c r="B194" s="1010" t="str">
        <f>Analisa!B2696</f>
        <v>Dihit.51</v>
      </c>
      <c r="C194" s="1019"/>
      <c r="D194" s="1019"/>
      <c r="E194" s="1012" t="str">
        <f>Analisa!D2696</f>
        <v>Pemasangan 1 m' railling pipa besi hitam + Pengecatan type 1</v>
      </c>
      <c r="F194" s="1013" t="s">
        <v>128</v>
      </c>
      <c r="G194" s="1473">
        <f>Analisa!N2702</f>
        <v>906250</v>
      </c>
    </row>
    <row r="195" spans="1:9">
      <c r="A195" s="1009">
        <f>Analisa!A2704</f>
        <v>152</v>
      </c>
      <c r="B195" s="1010" t="str">
        <f>Analisa!$B$2704</f>
        <v>Dihit.</v>
      </c>
      <c r="C195" s="1019"/>
      <c r="D195" s="1019"/>
      <c r="E195" s="1012" t="str">
        <f>Analisa!D2704</f>
        <v>Pemasangan 1 m' railling pipa besi hitam + Pengecatan type 2</v>
      </c>
      <c r="F195" s="1013" t="s">
        <v>128</v>
      </c>
      <c r="G195" s="1473">
        <f>Analisa!$N$2710</f>
        <v>1132812.5</v>
      </c>
    </row>
    <row r="196" spans="1:9">
      <c r="A196" s="1009">
        <f>Analisa!A2712</f>
        <v>153</v>
      </c>
      <c r="B196" s="1010" t="str">
        <f>Analisa!B2712</f>
        <v>Dihit.</v>
      </c>
      <c r="C196" s="1019"/>
      <c r="D196" s="1019"/>
      <c r="E196" s="1012" t="str">
        <f>Analisa!D2712</f>
        <v>Pemasangan 1 m2 Engineered Teakwood rangka hollow (plywood 12mm fin.veneer)</v>
      </c>
      <c r="F196" s="1013" t="s">
        <v>128</v>
      </c>
      <c r="G196" s="1473">
        <f>Analisa!N2718</f>
        <v>812500</v>
      </c>
    </row>
    <row r="197" spans="1:9">
      <c r="A197" s="1009">
        <f>Analisa!A2720</f>
        <v>154</v>
      </c>
      <c r="B197" s="1010" t="str">
        <f>Analisa!B2720</f>
        <v>Dihit.</v>
      </c>
      <c r="C197" s="1019"/>
      <c r="D197" s="1019"/>
      <c r="E197" s="1012" t="str">
        <f>Analisa!D2720</f>
        <v>Pemasangan 1 m2 Wood Panel</v>
      </c>
      <c r="F197" s="1013" t="s">
        <v>128</v>
      </c>
      <c r="G197" s="1473">
        <f>Analisa!N2726</f>
        <v>637500</v>
      </c>
    </row>
    <row r="198" spans="1:9">
      <c r="A198" s="1009">
        <f>Analisa!A2734</f>
        <v>153</v>
      </c>
      <c r="B198" s="1010" t="str">
        <f>Analisa!B2734</f>
        <v>Dihit.52</v>
      </c>
      <c r="C198" s="1019"/>
      <c r="D198" s="1019"/>
      <c r="E198" s="1012" t="str">
        <f>Analisa!D2734</f>
        <v xml:space="preserve">Pemasangan 1 m' listplank GRC + rangka ( atap utama ) lbr (30x2) cm </v>
      </c>
      <c r="F198" s="1013" t="s">
        <v>128</v>
      </c>
      <c r="G198" s="1473">
        <f>Analisa!N2748</f>
        <v>94673</v>
      </c>
    </row>
    <row r="199" spans="1:9">
      <c r="A199" s="1009">
        <f>Analisa!A2750</f>
        <v>154</v>
      </c>
      <c r="B199" s="1010" t="str">
        <f>Analisa!B2750</f>
        <v>Dihit.53</v>
      </c>
      <c r="C199" s="1019"/>
      <c r="D199" s="1019"/>
      <c r="E199" s="1012" t="str">
        <f>Analisa!D2750</f>
        <v>Pemasangan 1 m2 rumput gajah mini + tanah humus</v>
      </c>
      <c r="F199" s="1013" t="s">
        <v>128</v>
      </c>
      <c r="G199" s="1473">
        <f>Analisa!N2759</f>
        <v>273625</v>
      </c>
    </row>
    <row r="200" spans="1:9">
      <c r="A200" s="1009">
        <f>Analisa!A2761</f>
        <v>155</v>
      </c>
      <c r="B200" s="1010" t="str">
        <f>Analisa!B2761</f>
        <v>Dihit.54</v>
      </c>
      <c r="C200" s="1019"/>
      <c r="D200" s="1019"/>
      <c r="E200" s="1012" t="str">
        <f>Analisa!D2761</f>
        <v>Pemasangan 1 m2  Penutup Atap ACP / Aluminium Sheet termasuk rangka hollow galvanis 40x40mm</v>
      </c>
      <c r="F200" s="1013" t="s">
        <v>128</v>
      </c>
      <c r="G200" s="1473">
        <f>Analisa!N2769</f>
        <v>831600</v>
      </c>
    </row>
    <row r="201" spans="1:9">
      <c r="A201" s="1009">
        <f>Analisa!A2772</f>
        <v>156</v>
      </c>
      <c r="B201" s="1010" t="str">
        <f>Analisa!B2772</f>
        <v>Dihit.55</v>
      </c>
      <c r="C201" s="1019"/>
      <c r="D201" s="1019"/>
      <c r="E201" s="1012" t="str">
        <f>Analisa!D2772</f>
        <v>Pemasangan 1 m2 Plafond gypsumboard 9 mm + rangka hollow galvanis</v>
      </c>
      <c r="F201" s="1013" t="s">
        <v>128</v>
      </c>
      <c r="G201" s="1473">
        <f>Analisa!N2778</f>
        <v>188079</v>
      </c>
    </row>
    <row r="202" spans="1:9">
      <c r="A202" s="1009">
        <f>Analisa!A2780</f>
        <v>157</v>
      </c>
      <c r="B202" s="1010" t="str">
        <f>Analisa!B2780</f>
        <v>Dihit.56</v>
      </c>
      <c r="C202" s="1019"/>
      <c r="D202" s="1019"/>
      <c r="E202" s="1012" t="str">
        <f>Analisa!D2780</f>
        <v>Pemasangan 1 m2 Plafond kalsiboard 4,5 mm + rangka hollow galvanis</v>
      </c>
      <c r="F202" s="1013" t="s">
        <v>128</v>
      </c>
      <c r="G202" s="1473">
        <f>Analisa!N2786</f>
        <v>229129</v>
      </c>
      <c r="I202" s="987"/>
    </row>
    <row r="203" spans="1:9">
      <c r="A203" s="1009">
        <f>Analisa!A2788</f>
        <v>158</v>
      </c>
      <c r="B203" s="1010" t="str">
        <f>Analisa!B2788</f>
        <v>Dihit.57</v>
      </c>
      <c r="C203" s="1019"/>
      <c r="D203" s="1019"/>
      <c r="E203" s="1012" t="str">
        <f>Analisa!D2788</f>
        <v>Pemasangan 1 m2 Plafond kalsium silika board 4.5mm + duma coh 34x75 cm</v>
      </c>
      <c r="F203" s="1013" t="s">
        <v>128</v>
      </c>
      <c r="G203" s="1473">
        <f>Analisa!N2795</f>
        <v>601859</v>
      </c>
      <c r="I203" s="987"/>
    </row>
    <row r="204" spans="1:9">
      <c r="A204" s="1009">
        <f>Analisa!A2797</f>
        <v>159</v>
      </c>
      <c r="B204" s="1010" t="str">
        <f>Analisa!B2797</f>
        <v>Dihit.58</v>
      </c>
      <c r="C204" s="1019"/>
      <c r="D204" s="1019"/>
      <c r="E204" s="1012" t="str">
        <f>Analisa!D2797</f>
        <v>Pemasangan 1 m2 PVC + rangka hollow</v>
      </c>
      <c r="F204" s="1013" t="s">
        <v>128</v>
      </c>
      <c r="G204" s="1473">
        <f>Analisa!N2803</f>
        <v>156237</v>
      </c>
      <c r="I204" s="987"/>
    </row>
    <row r="205" spans="1:9">
      <c r="A205" s="1009">
        <f>Analisa!A2805</f>
        <v>160</v>
      </c>
      <c r="B205" s="1010" t="str">
        <f>Analisa!B2805</f>
        <v>Dihit.</v>
      </c>
      <c r="C205" s="1019"/>
      <c r="D205" s="1019"/>
      <c r="E205" s="1012" t="str">
        <f>Analisa!D2805</f>
        <v>Pemasangan 1 m2  Insulasi Ceiling dan Dinding dengan Wood Wool</v>
      </c>
      <c r="F205" s="1013" t="s">
        <v>128</v>
      </c>
      <c r="G205" s="1473">
        <f>Analisa!N2823</f>
        <v>996338</v>
      </c>
      <c r="I205" s="987"/>
    </row>
    <row r="206" spans="1:9">
      <c r="A206" s="1009">
        <f>Analisa!A2827</f>
        <v>161</v>
      </c>
      <c r="B206" s="1010" t="str">
        <f>Analisa!B2827</f>
        <v>Dihit.59</v>
      </c>
      <c r="C206" s="1019"/>
      <c r="D206" s="1019"/>
      <c r="E206" s="1012" t="str">
        <f>Analisa!D2827</f>
        <v>Pemasangan 1 m2 wiremesh M12-150</v>
      </c>
      <c r="F206" s="1013" t="s">
        <v>128</v>
      </c>
      <c r="G206" s="1473">
        <f>Analisa!N2833</f>
        <v>307592</v>
      </c>
      <c r="I206" s="987"/>
    </row>
    <row r="207" spans="1:9">
      <c r="A207" s="1009"/>
      <c r="B207" s="1010"/>
      <c r="C207" s="1019"/>
      <c r="D207" s="1019"/>
      <c r="E207" s="1012" t="str">
        <f>Analisa!H2834</f>
        <v>Pemasangan 1 kg wiremesh M12-150</v>
      </c>
      <c r="F207" s="1013" t="s">
        <v>128</v>
      </c>
      <c r="G207" s="1473">
        <f>Analisa!N2834</f>
        <v>24741.956241956243</v>
      </c>
      <c r="I207" s="987"/>
    </row>
    <row r="208" spans="1:9">
      <c r="A208" s="1009">
        <f>Analisa!A2837</f>
        <v>162</v>
      </c>
      <c r="B208" s="1010" t="str">
        <f>Analisa!B2837</f>
        <v>Dihit.60</v>
      </c>
      <c r="C208" s="1019"/>
      <c r="D208" s="1019"/>
      <c r="E208" s="1012" t="str">
        <f>Analisa!D2837</f>
        <v>Pemasangan 1 m2 wiremesh M10-150 (double)</v>
      </c>
      <c r="F208" s="1013" t="s">
        <v>128</v>
      </c>
      <c r="G208" s="1473">
        <f>Analisa!N2843</f>
        <v>155202</v>
      </c>
      <c r="I208" s="987"/>
    </row>
    <row r="209" spans="1:9">
      <c r="A209" s="1009">
        <f>Analisa!A2847</f>
        <v>163</v>
      </c>
      <c r="B209" s="1010" t="str">
        <f>Analisa!B2847</f>
        <v>Dihit.61</v>
      </c>
      <c r="C209" s="1019"/>
      <c r="D209" s="1019"/>
      <c r="E209" s="1012" t="str">
        <f>Analisa!D2847</f>
        <v>1 m2 Double glass vacum 8+8 mm laminated</v>
      </c>
      <c r="F209" s="1013" t="s">
        <v>128</v>
      </c>
      <c r="G209" s="1473">
        <f>Analisa!N2855</f>
        <v>2860326</v>
      </c>
      <c r="I209" s="987"/>
    </row>
    <row r="210" spans="1:9">
      <c r="A210" s="1009">
        <f>Analisa!A2857</f>
        <v>164</v>
      </c>
      <c r="B210" s="1010" t="str">
        <f>Analisa!B2857</f>
        <v>Dihit.62</v>
      </c>
      <c r="C210" s="1019"/>
      <c r="D210" s="1019"/>
      <c r="E210" s="1012" t="str">
        <f>Analisa!D2857</f>
        <v>1 m2 multipleks 15mm + finish HPL + rangka hollow</v>
      </c>
      <c r="F210" s="1013" t="s">
        <v>128</v>
      </c>
      <c r="G210" s="1473">
        <f>Analisa!N2865</f>
        <v>540973</v>
      </c>
      <c r="I210" s="987"/>
    </row>
    <row r="211" spans="1:9">
      <c r="A211" s="1009">
        <f>Analisa!A2867</f>
        <v>165</v>
      </c>
      <c r="B211" s="1010" t="str">
        <f>Analisa!B2867</f>
        <v>Dihit.63</v>
      </c>
      <c r="C211" s="1019"/>
      <c r="D211" s="1019"/>
      <c r="E211" s="1012" t="str">
        <f>Analisa!D2867</f>
        <v>1 m2 multipleks 15mm + finish HPL + peredam suara + rangka hollow</v>
      </c>
      <c r="F211" s="1013" t="s">
        <v>128</v>
      </c>
      <c r="G211" s="1473">
        <f>Analisa!N2876</f>
        <v>1986253</v>
      </c>
      <c r="I211" s="987"/>
    </row>
    <row r="212" spans="1:9">
      <c r="A212" s="1009">
        <f>Analisa!A2878</f>
        <v>166</v>
      </c>
      <c r="B212" s="1010" t="str">
        <f>Analisa!B2878</f>
        <v>Dihit.64</v>
      </c>
      <c r="C212" s="1019"/>
      <c r="D212" s="1019"/>
      <c r="E212" s="1012" t="str">
        <f>Analisa!D2878</f>
        <v>1 m2 multipleks 15mm + finish HPL kombinasi Duma WPC + rangka hollow</v>
      </c>
      <c r="F212" s="1013" t="s">
        <v>128</v>
      </c>
      <c r="G212" s="1473">
        <f>Analisa!N2887</f>
        <v>687939</v>
      </c>
      <c r="I212" s="987"/>
    </row>
    <row r="213" spans="1:9">
      <c r="A213" s="1009">
        <f>Analisa!A2889</f>
        <v>167</v>
      </c>
      <c r="B213" s="1010" t="str">
        <f>Analisa!B2889</f>
        <v>Dihit.65</v>
      </c>
      <c r="C213" s="1019"/>
      <c r="D213" s="1019"/>
      <c r="E213" s="1012" t="str">
        <f>Analisa!D2889</f>
        <v>1 paket multipleks 15mm + finish HPL kombinasi vertikal garden + rangka hollow</v>
      </c>
      <c r="F213" s="1013" t="s">
        <v>128</v>
      </c>
      <c r="G213" s="1473">
        <f>Analisa!N2899</f>
        <v>1171389</v>
      </c>
      <c r="I213" s="987"/>
    </row>
    <row r="214" spans="1:9">
      <c r="A214" s="1009">
        <f>Analisa!A2901</f>
        <v>168</v>
      </c>
      <c r="B214" s="1010" t="str">
        <f>Analisa!B2901</f>
        <v>Dihit.66</v>
      </c>
      <c r="C214" s="1019"/>
      <c r="D214" s="1019"/>
      <c r="E214" s="1012" t="str">
        <f>Analisa!D2901</f>
        <v>1 m2 kisi-kisi WPC</v>
      </c>
      <c r="F214" s="1013" t="s">
        <v>128</v>
      </c>
      <c r="G214" s="1473">
        <f>Analisa!N2908</f>
        <v>442213</v>
      </c>
      <c r="I214" s="987"/>
    </row>
    <row r="215" spans="1:9">
      <c r="A215" s="1009">
        <f>Analisa!A2910</f>
        <v>169</v>
      </c>
      <c r="B215" s="1010" t="str">
        <f>Analisa!B2910</f>
        <v>Dihit.</v>
      </c>
      <c r="C215" s="1019"/>
      <c r="D215" s="1019"/>
      <c r="E215" s="1012" t="str">
        <f>Analisa!D2910</f>
        <v>1 m2 Lantai Catwalk Expanded Metal Mesh</v>
      </c>
      <c r="F215" s="1013" t="s">
        <v>128</v>
      </c>
      <c r="G215" s="1473">
        <f>Analisa!N2917</f>
        <v>1897500</v>
      </c>
      <c r="I215" s="987"/>
    </row>
    <row r="216" spans="1:9" s="1007" customFormat="1">
      <c r="A216" s="1014"/>
      <c r="B216" s="1015" t="str">
        <f>Analisa!B2920</f>
        <v>HPS</v>
      </c>
      <c r="C216" s="1020" t="str">
        <f>Analisa!A2920</f>
        <v>P</v>
      </c>
      <c r="D216" s="1020"/>
      <c r="E216" s="1017" t="str">
        <f>Analisa!D2920</f>
        <v>HARGA PERKIRAAN SENDIRI PEKERJAAN MEMAKAI SEMEN INSTAN</v>
      </c>
      <c r="F216" s="1018"/>
      <c r="G216" s="1474"/>
      <c r="I216" s="1008"/>
    </row>
    <row r="217" spans="1:9">
      <c r="A217" s="1009">
        <f>Analisa!A2922</f>
        <v>170</v>
      </c>
      <c r="B217" s="1010" t="str">
        <f>Analisa!B2922</f>
        <v>Dihit.67</v>
      </c>
      <c r="C217" s="1019"/>
      <c r="D217" s="1019"/>
      <c r="E217" s="1012" t="str">
        <f>Analisa!D2922</f>
        <v>Pasangan bata ringan per 1 m2 tebal perekat= 3cm</v>
      </c>
      <c r="F217" s="1013" t="s">
        <v>128</v>
      </c>
      <c r="G217" s="1473">
        <f>Analisa!N2937</f>
        <v>154929</v>
      </c>
    </row>
    <row r="218" spans="1:9">
      <c r="A218" s="1009">
        <f>Analisa!A2939</f>
        <v>171</v>
      </c>
      <c r="B218" s="1010" t="str">
        <f>Analisa!B2939</f>
        <v>Dihit.68</v>
      </c>
      <c r="C218" s="1019"/>
      <c r="D218" s="1019"/>
      <c r="E218" s="1012" t="str">
        <f>Analisa!D2939</f>
        <v>Plesteran bata ringan tebal 10 mm per 1 m2</v>
      </c>
      <c r="F218" s="1013" t="s">
        <v>128</v>
      </c>
      <c r="G218" s="1473">
        <f>Analisa!N2953</f>
        <v>102834</v>
      </c>
    </row>
    <row r="219" spans="1:9">
      <c r="A219" s="1009">
        <f>Analisa!A2955</f>
        <v>172</v>
      </c>
      <c r="B219" s="1010" t="str">
        <f>Analisa!B2955</f>
        <v>Dihit.69</v>
      </c>
      <c r="C219" s="1019"/>
      <c r="D219" s="1019"/>
      <c r="E219" s="1012" t="str">
        <f>Analisa!D2955</f>
        <v>Pekerjaan acian bata ringan tebal 1 mm per m2</v>
      </c>
      <c r="F219" s="1013" t="s">
        <v>128</v>
      </c>
      <c r="G219" s="1473">
        <f>Analisa!N2969</f>
        <v>35642</v>
      </c>
    </row>
    <row r="220" spans="1:9">
      <c r="A220" s="1009">
        <f>Analisa!A2971</f>
        <v>173</v>
      </c>
      <c r="B220" s="1010" t="str">
        <f>Analisa!B2971</f>
        <v>Dihit.70</v>
      </c>
      <c r="C220" s="1019"/>
      <c r="D220" s="1019"/>
      <c r="E220" s="1012" t="str">
        <f>Analisa!D2971</f>
        <v>Pekerjaan plesteran skimcoat per m2</v>
      </c>
      <c r="F220" s="1013" t="s">
        <v>128</v>
      </c>
      <c r="G220" s="1473">
        <f>Analisa!N2985</f>
        <v>91064</v>
      </c>
    </row>
    <row r="221" spans="1:9" s="1007" customFormat="1">
      <c r="A221" s="1014"/>
      <c r="B221" s="1015" t="str">
        <f>Analisa!B2987</f>
        <v>Dihit.71</v>
      </c>
      <c r="C221" s="1020" t="str">
        <f>Analisa!A2987</f>
        <v>Q</v>
      </c>
      <c r="D221" s="1037"/>
      <c r="E221" s="1017" t="str">
        <f>Analisa!D2987</f>
        <v>ANALISA KUSEN</v>
      </c>
      <c r="F221" s="1018"/>
      <c r="G221" s="1474"/>
      <c r="H221" s="1038"/>
      <c r="I221" s="1008"/>
    </row>
    <row r="222" spans="1:9" s="1007" customFormat="1">
      <c r="A222" s="1009">
        <f>Analisa!A2989</f>
        <v>1</v>
      </c>
      <c r="B222" s="1010" t="str">
        <f>Analisa!B2989</f>
        <v>Dihit.</v>
      </c>
      <c r="C222" s="1019"/>
      <c r="D222" s="1212"/>
      <c r="E222" s="1012" t="str">
        <f>Analisa!D2989</f>
        <v>1 unit Pembuatan dan Pemasangan Louvre P1</v>
      </c>
      <c r="F222" s="1013" t="s">
        <v>128</v>
      </c>
      <c r="G222" s="1473">
        <f>Analisa!N2994</f>
        <v>4445557.5999999996</v>
      </c>
      <c r="H222" s="1038"/>
      <c r="I222" s="1008"/>
    </row>
    <row r="223" spans="1:9" s="1007" customFormat="1">
      <c r="A223" s="1009">
        <f>Analisa!A2997</f>
        <v>2</v>
      </c>
      <c r="B223" s="1010" t="str">
        <f>Analisa!B2997</f>
        <v>Dihit.</v>
      </c>
      <c r="C223" s="1019"/>
      <c r="D223" s="1212"/>
      <c r="E223" s="1012" t="str">
        <f>Analisa!D2997</f>
        <v>1 unit Pembuatan dan Pemasangan Louvre P2</v>
      </c>
      <c r="F223" s="1013" t="s">
        <v>128</v>
      </c>
      <c r="G223" s="1473">
        <f>Analisa!N3002</f>
        <v>2385919.1449999996</v>
      </c>
      <c r="H223" s="1038"/>
      <c r="I223" s="1008"/>
    </row>
    <row r="224" spans="1:9">
      <c r="A224" s="1009">
        <f>Analisa!A3007</f>
        <v>3</v>
      </c>
      <c r="B224" s="1010" t="str">
        <f>Analisa!B3007</f>
        <v>Dihit.</v>
      </c>
      <c r="C224" s="1019"/>
      <c r="D224" s="1019"/>
      <c r="E224" s="1012" t="str">
        <f>Analisa!D3007</f>
        <v>1 unit pintu  Type P08 ukuran &amp; spesifikasi sesuai gambar</v>
      </c>
      <c r="F224" s="1013" t="s">
        <v>128</v>
      </c>
      <c r="G224" s="1473">
        <f>Analisa!$N$3011</f>
        <v>50025000</v>
      </c>
    </row>
    <row r="225" spans="1:7">
      <c r="A225" s="1009">
        <f>Analisa!A3015</f>
        <v>4</v>
      </c>
      <c r="B225" s="1010" t="str">
        <f>Analisa!B3015</f>
        <v>Dihit.</v>
      </c>
      <c r="C225" s="1019"/>
      <c r="D225" s="1019"/>
      <c r="E225" s="1012" t="str">
        <f>Analisa!D3015</f>
        <v>1 unit pintu  Type P09, ukuran &amp; spesifikasi sesuai gambar</v>
      </c>
      <c r="F225" s="1013" t="s">
        <v>128</v>
      </c>
      <c r="G225" s="1473">
        <f>Analisa!$N$3019</f>
        <v>35017499.999999993</v>
      </c>
    </row>
    <row r="226" spans="1:7">
      <c r="A226" s="1009">
        <f>Analisa!A3023</f>
        <v>5</v>
      </c>
      <c r="B226" s="1010" t="str">
        <f>Analisa!B3023</f>
        <v>Dihit.</v>
      </c>
      <c r="C226" s="1019"/>
      <c r="D226" s="1019"/>
      <c r="E226" s="1012" t="str">
        <f>Analisa!D3031</f>
        <v>1 m2 gate rooftop</v>
      </c>
      <c r="F226" s="1013" t="s">
        <v>128</v>
      </c>
      <c r="G226" s="1473">
        <f>Analisa!$N$3031</f>
        <v>8852065.130039975</v>
      </c>
    </row>
    <row r="227" spans="1:7">
      <c r="A227" s="1009">
        <f>Analisa!A3033</f>
        <v>6</v>
      </c>
      <c r="B227" s="1010" t="str">
        <f>Analisa!B3033</f>
        <v>Dihit.71.6</v>
      </c>
      <c r="C227" s="1019"/>
      <c r="D227" s="1019"/>
      <c r="E227" s="1012" t="str">
        <f>Analisa!D3033</f>
        <v>1 unit SB-01 (SOFA BED 2000x700mm)</v>
      </c>
      <c r="F227" s="1013" t="s">
        <v>128</v>
      </c>
      <c r="G227" s="1473">
        <f>Analisa!N3037</f>
        <v>8800000</v>
      </c>
    </row>
    <row r="228" spans="1:7">
      <c r="A228" s="1009">
        <f>Analisa!A3040</f>
        <v>7</v>
      </c>
      <c r="B228" s="1010" t="str">
        <f>Analisa!B3040</f>
        <v>Dihit.71.7</v>
      </c>
      <c r="C228" s="1019"/>
      <c r="D228" s="1019"/>
      <c r="E228" s="1012" t="str">
        <f>Analisa!D3040</f>
        <v>1 unit SB-02 (SOFA BED 1400x700mm)</v>
      </c>
      <c r="F228" s="1013" t="s">
        <v>128</v>
      </c>
      <c r="G228" s="1473">
        <f>Analisa!N3044</f>
        <v>9350000</v>
      </c>
    </row>
    <row r="229" spans="1:7">
      <c r="A229" s="1009">
        <f>Analisa!A3047</f>
        <v>8</v>
      </c>
      <c r="B229" s="1010" t="str">
        <f>Analisa!B3047</f>
        <v>Dihit.71.8</v>
      </c>
      <c r="C229" s="1019"/>
      <c r="D229" s="1019"/>
      <c r="E229" s="1012" t="str">
        <f>Analisa!D3047</f>
        <v>1 unit TB-01 (TABLE D=1000x380mm)</v>
      </c>
      <c r="F229" s="1013" t="s">
        <v>128</v>
      </c>
      <c r="G229" s="1473">
        <f>Analisa!N3051</f>
        <v>4620000</v>
      </c>
    </row>
    <row r="230" spans="1:7">
      <c r="A230" s="1009">
        <f>Analisa!A3054</f>
        <v>9</v>
      </c>
      <c r="B230" s="1010" t="str">
        <f>Analisa!B3054</f>
        <v>Dihit.71.9</v>
      </c>
      <c r="C230" s="1019"/>
      <c r="D230" s="1019"/>
      <c r="E230" s="1012" t="str">
        <f>Analisa!D3054</f>
        <v>1 unit TB-03 (TABLE D=350x550mm)</v>
      </c>
      <c r="F230" s="1013" t="s">
        <v>128</v>
      </c>
      <c r="G230" s="1473">
        <f>Analisa!N3057</f>
        <v>1650000</v>
      </c>
    </row>
    <row r="231" spans="1:7">
      <c r="A231" s="1009">
        <f>Analisa!A3060</f>
        <v>10</v>
      </c>
      <c r="B231" s="1010" t="str">
        <f>Analisa!B3060</f>
        <v>Dihit.71.10</v>
      </c>
      <c r="C231" s="1019"/>
      <c r="D231" s="1019"/>
      <c r="E231" s="1012" t="str">
        <f>Analisa!D3060</f>
        <v>1 unit TB-04 (TABLE 2000x800x750mm)</v>
      </c>
      <c r="F231" s="1013" t="s">
        <v>128</v>
      </c>
      <c r="G231" s="1473">
        <f>Analisa!N3064</f>
        <v>4675000</v>
      </c>
    </row>
    <row r="232" spans="1:7">
      <c r="A232" s="1009">
        <f>Analisa!A3067</f>
        <v>11</v>
      </c>
      <c r="B232" s="1010" t="str">
        <f>Analisa!B3067</f>
        <v>Dihit.71.11</v>
      </c>
      <c r="C232" s="1019"/>
      <c r="D232" s="1019"/>
      <c r="E232" s="1012" t="str">
        <f>Analisa!D3067</f>
        <v>1 unit TB-05 (TABLE D=500x400mm)</v>
      </c>
      <c r="F232" s="1013" t="s">
        <v>128</v>
      </c>
      <c r="G232" s="1473">
        <f>Analisa!N3071</f>
        <v>4950000</v>
      </c>
    </row>
    <row r="233" spans="1:7">
      <c r="A233" s="1009">
        <f>Analisa!A3074</f>
        <v>12</v>
      </c>
      <c r="B233" s="1010" t="str">
        <f>Analisa!B3074</f>
        <v>Dihit.71.12</v>
      </c>
      <c r="C233" s="1019"/>
      <c r="D233" s="1019"/>
      <c r="E233" s="1012" t="str">
        <f>Analisa!D3074</f>
        <v>1 unit TB-06 (TABLE 1200x800x300mm)</v>
      </c>
      <c r="F233" s="1013" t="s">
        <v>128</v>
      </c>
      <c r="G233" s="1473">
        <f>Analisa!N3079</f>
        <v>4675000</v>
      </c>
    </row>
    <row r="234" spans="1:7">
      <c r="A234" s="1009">
        <f>Analisa!A3082</f>
        <v>13</v>
      </c>
      <c r="B234" s="1010" t="str">
        <f>Analisa!B3082</f>
        <v>Dihit.71.13</v>
      </c>
      <c r="C234" s="1019"/>
      <c r="D234" s="1019"/>
      <c r="E234" s="1012" t="str">
        <f>Analisa!D3082</f>
        <v>1 unit TB-07 (TABLE D=1400x750mm)</v>
      </c>
      <c r="F234" s="1013" t="s">
        <v>128</v>
      </c>
      <c r="G234" s="1473">
        <f>Analisa!N3086</f>
        <v>3850000</v>
      </c>
    </row>
    <row r="235" spans="1:7">
      <c r="A235" s="1009">
        <f>Analisa!A3089</f>
        <v>14</v>
      </c>
      <c r="B235" s="1010" t="str">
        <f>Analisa!B3089</f>
        <v>Dihit.71.14</v>
      </c>
      <c r="C235" s="1019"/>
      <c r="D235" s="1019"/>
      <c r="E235" s="1012" t="str">
        <f>Analisa!D3089</f>
        <v>1 unit TB-08 (TABLE D=600x450mm)</v>
      </c>
      <c r="F235" s="1013" t="s">
        <v>128</v>
      </c>
      <c r="G235" s="1473">
        <f>Analisa!N3093</f>
        <v>1540000</v>
      </c>
    </row>
    <row r="236" spans="1:7">
      <c r="A236" s="1009">
        <f>Analisa!A3096</f>
        <v>15</v>
      </c>
      <c r="B236" s="1010" t="str">
        <f>Analisa!B3096</f>
        <v>Dihit.71.16</v>
      </c>
      <c r="C236" s="1019"/>
      <c r="D236" s="1019"/>
      <c r="E236" s="1012" t="str">
        <f>Analisa!D3096</f>
        <v>1 unit BAR-01 (BAR TABLE 6400x600x1100mm)</v>
      </c>
      <c r="F236" s="1013" t="s">
        <v>128</v>
      </c>
      <c r="G236" s="1473">
        <f>Analisa!N3101</f>
        <v>28050000</v>
      </c>
    </row>
    <row r="237" spans="1:7">
      <c r="A237" s="1009">
        <f>Analisa!A3104</f>
        <v>16</v>
      </c>
      <c r="B237" s="1010" t="str">
        <f>Analisa!B3104</f>
        <v>Dihit.71.17</v>
      </c>
      <c r="C237" s="1019"/>
      <c r="D237" s="1019"/>
      <c r="E237" s="1012" t="str">
        <f>Analisa!D3104</f>
        <v>1 unit TB-02 (Mimbar)</v>
      </c>
      <c r="F237" s="1013" t="s">
        <v>128</v>
      </c>
      <c r="G237" s="1473">
        <f>Analisa!N3108</f>
        <v>6600000</v>
      </c>
    </row>
    <row r="238" spans="1:7">
      <c r="A238" s="1009">
        <f>Analisa!A3111</f>
        <v>17</v>
      </c>
      <c r="B238" s="1010" t="str">
        <f>Analisa!B3111</f>
        <v>Dihit.71.19</v>
      </c>
      <c r="C238" s="1019"/>
      <c r="D238" s="1019"/>
      <c r="E238" s="1012" t="str">
        <f>Analisa!D3111</f>
        <v>1 unit CR-02 (CREDENZA 2800x500x800mm)</v>
      </c>
      <c r="F238" s="1013" t="s">
        <v>128</v>
      </c>
      <c r="G238" s="1473">
        <f>Analisa!N3115</f>
        <v>12100000</v>
      </c>
    </row>
    <row r="239" spans="1:7">
      <c r="A239" s="1009">
        <f>Analisa!A3118</f>
        <v>18</v>
      </c>
      <c r="B239" s="1010" t="str">
        <f>Analisa!B3118</f>
        <v>Dihit.71.20</v>
      </c>
      <c r="C239" s="1019"/>
      <c r="D239" s="1019"/>
      <c r="E239" s="1012" t="str">
        <f>Analisa!D3118</f>
        <v>1 unit CB-03 (CABINET 2800x500x1600mm)</v>
      </c>
      <c r="F239" s="1013" t="s">
        <v>128</v>
      </c>
      <c r="G239" s="1473">
        <f>Analisa!N3122</f>
        <v>12100000</v>
      </c>
    </row>
    <row r="240" spans="1:7">
      <c r="A240" s="1009">
        <f>Analisa!A3125</f>
        <v>19</v>
      </c>
      <c r="B240" s="1010" t="str">
        <f>Analisa!B3125</f>
        <v>Dihit.71.21</v>
      </c>
      <c r="C240" s="1019"/>
      <c r="D240" s="1019"/>
      <c r="E240" s="1012" t="str">
        <f>Analisa!D3125</f>
        <v>Pasang 1 unit CB-04 (CABINET 3200x600x1600mm)</v>
      </c>
      <c r="F240" s="1013" t="s">
        <v>128</v>
      </c>
      <c r="G240" s="1473">
        <f>Analisa!N3128</f>
        <v>14300000</v>
      </c>
    </row>
    <row r="241" spans="1:7">
      <c r="A241" s="1009">
        <f>Analisa!A3131</f>
        <v>20</v>
      </c>
      <c r="B241" s="1010" t="str">
        <f>Analisa!B3131</f>
        <v>Dihit.71.22</v>
      </c>
      <c r="C241" s="1019"/>
      <c r="D241" s="1019"/>
      <c r="E241" s="1012" t="str">
        <f>Analisa!D3131</f>
        <v>Pasang 1 unit CB-05 (CABINET 600x2950mm)</v>
      </c>
      <c r="F241" s="1013" t="s">
        <v>128</v>
      </c>
      <c r="G241" s="1473">
        <f>Analisa!N3139</f>
        <v>20980686.287288364</v>
      </c>
    </row>
    <row r="242" spans="1:7">
      <c r="A242" s="1009">
        <f>Analisa!A3142</f>
        <v>21</v>
      </c>
      <c r="B242" s="1010" t="str">
        <f>Analisa!B3142</f>
        <v>Dihit.71.23</v>
      </c>
      <c r="C242" s="1019"/>
      <c r="D242" s="1019"/>
      <c r="E242" s="1012" t="str">
        <f>Analisa!D3142</f>
        <v>1 unit CB-06 (CABINET 2000x500x1200mm)</v>
      </c>
      <c r="F242" s="1013" t="s">
        <v>128</v>
      </c>
      <c r="G242" s="1473">
        <f>Analisa!N3146</f>
        <v>8250000</v>
      </c>
    </row>
    <row r="243" spans="1:7">
      <c r="A243" s="1009">
        <f>Analisa!A3149</f>
        <v>22</v>
      </c>
      <c r="B243" s="1010" t="str">
        <f>Analisa!B3149</f>
        <v>Dihit.71.24</v>
      </c>
      <c r="C243" s="1019"/>
      <c r="D243" s="1019"/>
      <c r="E243" s="1012" t="str">
        <f>Analisa!D3149</f>
        <v>1 unit CB-07 (CABINET 4000x600x1600mm)</v>
      </c>
      <c r="F243" s="1013" t="s">
        <v>128</v>
      </c>
      <c r="G243" s="1473">
        <f>Analisa!N3158</f>
        <v>18074283.76444504</v>
      </c>
    </row>
    <row r="244" spans="1:7">
      <c r="A244" s="1009">
        <f>Analisa!A3161</f>
        <v>23</v>
      </c>
      <c r="B244" s="1010" t="str">
        <f>Analisa!B3161</f>
        <v>Dihit.71.25</v>
      </c>
      <c r="C244" s="1019"/>
      <c r="D244" s="1019"/>
      <c r="E244" s="1012" t="str">
        <f>Analisa!D3161</f>
        <v>1 unit CB-09 (CABINET 6000x640x3000mm)</v>
      </c>
      <c r="F244" s="1013" t="s">
        <v>128</v>
      </c>
      <c r="G244" s="1473">
        <f>Analisa!N3166</f>
        <v>27500000</v>
      </c>
    </row>
    <row r="245" spans="1:7">
      <c r="A245" s="1009">
        <f>Analisa!A3169</f>
        <v>24</v>
      </c>
      <c r="B245" s="1010" t="str">
        <f>Analisa!B3169</f>
        <v>Dihit.71.26</v>
      </c>
      <c r="C245" s="1019"/>
      <c r="D245" s="1019"/>
      <c r="E245" s="1012" t="str">
        <f>Analisa!D3169</f>
        <v>1 unit SB-06 (SOFA BED 3000x900x1150mm)</v>
      </c>
      <c r="F245" s="1013" t="s">
        <v>128</v>
      </c>
      <c r="G245" s="1473">
        <f>Analisa!N3173</f>
        <v>17050000</v>
      </c>
    </row>
    <row r="246" spans="1:7">
      <c r="A246" s="1009">
        <f>Analisa!A3176</f>
        <v>25</v>
      </c>
      <c r="B246" s="1010" t="str">
        <f>Analisa!B3176</f>
        <v>Dihit.71.27</v>
      </c>
      <c r="C246" s="1019"/>
      <c r="D246" s="1019"/>
      <c r="E246" s="1012" t="str">
        <f>Analisa!D3176</f>
        <v>1 unit SB-07 (SOFA BED 2100x775x430mm)</v>
      </c>
      <c r="F246" s="1013" t="s">
        <v>128</v>
      </c>
      <c r="G246" s="1473">
        <f>Analisa!N3180</f>
        <v>14300000</v>
      </c>
    </row>
    <row r="247" spans="1:7">
      <c r="A247" s="1009">
        <f>Analisa!A3182</f>
        <v>26</v>
      </c>
      <c r="B247" s="1010" t="str">
        <f>Analisa!B3182</f>
        <v>Dihit.</v>
      </c>
      <c r="C247" s="1019"/>
      <c r="D247" s="1019"/>
      <c r="E247" s="1286" t="str">
        <f>Analisa!D3182</f>
        <v>1 unit SB-08 (SOFA BED 2100x520x1150mm)</v>
      </c>
      <c r="F247" s="1013" t="s">
        <v>128</v>
      </c>
      <c r="G247" s="1478">
        <f>Analisa!N3186</f>
        <v>15400000</v>
      </c>
    </row>
    <row r="248" spans="1:7">
      <c r="A248" s="1009">
        <f>Analisa!A3188</f>
        <v>27</v>
      </c>
      <c r="B248" s="1010" t="str">
        <f>Analisa!B3188</f>
        <v>Dihit.</v>
      </c>
      <c r="C248" s="1019"/>
      <c r="D248" s="1019"/>
      <c r="E248" s="1286" t="str">
        <f>Analisa!D3188</f>
        <v>1 unit SB-09 (SOFA BED 2000x700x700mm)</v>
      </c>
      <c r="F248" s="1013" t="s">
        <v>128</v>
      </c>
      <c r="G248" s="1478">
        <f>Analisa!N3192</f>
        <v>8800000</v>
      </c>
    </row>
    <row r="249" spans="1:7">
      <c r="A249" s="1009">
        <f>Analisa!A3194</f>
        <v>28</v>
      </c>
      <c r="B249" s="1010" t="str">
        <f>Analisa!B3194</f>
        <v>Dihit.</v>
      </c>
      <c r="C249" s="1019"/>
      <c r="D249" s="1019"/>
      <c r="E249" s="1286" t="str">
        <f>Analisa!D3194</f>
        <v>1 unit TB-10 (TABLE 2400x1200x750mm)</v>
      </c>
      <c r="F249" s="1013" t="s">
        <v>128</v>
      </c>
      <c r="G249" s="1478">
        <f>Analisa!N3198</f>
        <v>4950000</v>
      </c>
    </row>
    <row r="250" spans="1:7">
      <c r="A250" s="1009">
        <f>Analisa!A3200</f>
        <v>29</v>
      </c>
      <c r="B250" s="1010" t="str">
        <f>Analisa!B3200</f>
        <v>Dihit.</v>
      </c>
      <c r="C250" s="1019"/>
      <c r="D250" s="1019"/>
      <c r="E250" s="1286" t="str">
        <f>Analisa!D3200</f>
        <v>1 unit TB-07 (TABLE D=1400x750mm)</v>
      </c>
      <c r="F250" s="1013" t="s">
        <v>128</v>
      </c>
      <c r="G250" s="1478">
        <f>Analisa!N3206</f>
        <v>3452425.7571551669</v>
      </c>
    </row>
    <row r="251" spans="1:7">
      <c r="A251" s="1009">
        <f>Analisa!A3209</f>
        <v>30</v>
      </c>
      <c r="B251" s="1010" t="str">
        <f>Analisa!B3209</f>
        <v>Dihit.</v>
      </c>
      <c r="C251" s="1019"/>
      <c r="D251" s="1019"/>
      <c r="E251" s="1012" t="str">
        <f>Analisa!D3209</f>
        <v>1 unit TB-11 (TABLE D=1400x750mm)</v>
      </c>
      <c r="F251" s="1013" t="s">
        <v>128</v>
      </c>
      <c r="G251" s="1473">
        <f>Analisa!N3213</f>
        <v>3520000</v>
      </c>
    </row>
    <row r="252" spans="1:7">
      <c r="A252" s="1009">
        <f>Analisa!A3215</f>
        <v>31</v>
      </c>
      <c r="B252" s="1010" t="str">
        <f>Analisa!B3215</f>
        <v>Dihit.</v>
      </c>
      <c r="C252" s="1019"/>
      <c r="D252" s="1019"/>
      <c r="E252" s="1012" t="str">
        <f>Analisa!D3215</f>
        <v>1 unit TB-12 (TABLE D=1200x600x1100mm)</v>
      </c>
      <c r="F252" s="1013" t="s">
        <v>128</v>
      </c>
      <c r="G252" s="1473">
        <f>Analisa!N3222</f>
        <v>3976083.8011287292</v>
      </c>
    </row>
    <row r="253" spans="1:7">
      <c r="A253" s="1009">
        <f>Analisa!A3224</f>
        <v>32</v>
      </c>
      <c r="B253" s="1010" t="str">
        <f>Analisa!B3224</f>
        <v>Dihit.</v>
      </c>
      <c r="C253" s="1019"/>
      <c r="D253" s="1019"/>
      <c r="E253" s="1012" t="str">
        <f>Analisa!D3224</f>
        <v>1 unit TB-13 (TABLE D=800x750mm)</v>
      </c>
      <c r="F253" s="1013" t="s">
        <v>128</v>
      </c>
      <c r="G253" s="1473">
        <f>Analisa!N3228</f>
        <v>3300000</v>
      </c>
    </row>
    <row r="254" spans="1:7">
      <c r="A254" s="1009">
        <f>Analisa!A3230</f>
        <v>33</v>
      </c>
      <c r="B254" s="1010" t="str">
        <f>Analisa!B3230</f>
        <v>Dihit.</v>
      </c>
      <c r="C254" s="1019"/>
      <c r="D254" s="1019"/>
      <c r="E254" s="1012" t="str">
        <f>Analisa!D3230</f>
        <v>1 unit TB-14 (TABLE D=1200x600x1100mm)</v>
      </c>
      <c r="F254" s="1013" t="s">
        <v>128</v>
      </c>
      <c r="G254" s="1473">
        <f>Analisa!N3234</f>
        <v>5720000</v>
      </c>
    </row>
    <row r="255" spans="1:7">
      <c r="A255" s="1009">
        <f>Analisa!A3236</f>
        <v>34</v>
      </c>
      <c r="B255" s="1010" t="str">
        <f>Analisa!B3236</f>
        <v>Dihit.</v>
      </c>
      <c r="C255" s="1019"/>
      <c r="D255" s="1019"/>
      <c r="E255" s="1012" t="str">
        <f>Analisa!D3236</f>
        <v>1 unit SB-10 (OTTOMAN)</v>
      </c>
      <c r="F255" s="1013" t="s">
        <v>128</v>
      </c>
      <c r="G255" s="1473">
        <f>Analisa!N3240</f>
        <v>5500000</v>
      </c>
    </row>
    <row r="256" spans="1:7">
      <c r="A256" s="1009">
        <f>Analisa!A3242</f>
        <v>35</v>
      </c>
      <c r="B256" s="1010" t="str">
        <f>Analisa!B3242</f>
        <v>Dihit.</v>
      </c>
      <c r="C256" s="1019"/>
      <c r="D256" s="1019"/>
      <c r="E256" s="1012" t="str">
        <f>Analisa!D3242</f>
        <v>1 unit SB-14 (SOFA BED 1400x530x380mm)</v>
      </c>
      <c r="F256" s="1013" t="s">
        <v>128</v>
      </c>
      <c r="G256" s="1473">
        <f>Analisa!N3247</f>
        <v>9900000</v>
      </c>
    </row>
    <row r="257" spans="1:7">
      <c r="A257" s="1009">
        <f>Analisa!A3249</f>
        <v>36</v>
      </c>
      <c r="B257" s="1010" t="str">
        <f>Analisa!B3249</f>
        <v>Dihit.</v>
      </c>
      <c r="C257" s="1019"/>
      <c r="D257" s="1019"/>
      <c r="E257" s="1012" t="str">
        <f>Analisa!D3249</f>
        <v>1 unit TB-24 (TABLE 800x750mm)</v>
      </c>
      <c r="F257" s="1013" t="s">
        <v>128</v>
      </c>
      <c r="G257" s="1473">
        <f>Analisa!N3253</f>
        <v>4950000</v>
      </c>
    </row>
    <row r="258" spans="1:7">
      <c r="A258" s="1009">
        <f>Analisa!A3255</f>
        <v>37</v>
      </c>
      <c r="B258" s="1010" t="str">
        <f>Analisa!B3255</f>
        <v>Dihit.</v>
      </c>
      <c r="C258" s="1019"/>
      <c r="D258" s="1019"/>
      <c r="E258" s="1012" t="str">
        <f>Analisa!D3255</f>
        <v>1 unit CB-14 (CABINET 2800x250x3000mm)</v>
      </c>
      <c r="F258" s="1013" t="s">
        <v>128</v>
      </c>
      <c r="G258" s="1473">
        <f>Analisa!N3259</f>
        <v>13200000</v>
      </c>
    </row>
    <row r="259" spans="1:7">
      <c r="A259" s="1009">
        <f>Analisa!A3261</f>
        <v>38</v>
      </c>
      <c r="B259" s="1010" t="str">
        <f>Analisa!B3261</f>
        <v>Dihit.</v>
      </c>
      <c r="C259" s="1019"/>
      <c r="D259" s="1019"/>
      <c r="E259" s="1012" t="str">
        <f>Analisa!D3261</f>
        <v>1 unit CB-15 (CABINET 1600x1475x2000mm)</v>
      </c>
      <c r="F259" s="1013" t="s">
        <v>128</v>
      </c>
      <c r="G259" s="1473">
        <f>Analisa!N3265</f>
        <v>8250000</v>
      </c>
    </row>
    <row r="260" spans="1:7">
      <c r="A260" s="1009">
        <f>Analisa!A3267</f>
        <v>39</v>
      </c>
      <c r="B260" s="1010" t="str">
        <f>Analisa!B3267</f>
        <v>Dihit.</v>
      </c>
      <c r="C260" s="1019"/>
      <c r="D260" s="1019"/>
      <c r="E260" s="1012" t="str">
        <f>Analisa!D3267</f>
        <v>1 unit CB-16 (CABINET 1600x600x1450mm)</v>
      </c>
      <c r="F260" s="1013" t="s">
        <v>128</v>
      </c>
      <c r="G260" s="1473">
        <f>Analisa!N3271</f>
        <v>8250000</v>
      </c>
    </row>
    <row r="261" spans="1:7">
      <c r="A261" s="1009">
        <f>Analisa!A3273</f>
        <v>40</v>
      </c>
      <c r="B261" s="1010" t="str">
        <f>Analisa!B3273</f>
        <v>Dihit.</v>
      </c>
      <c r="C261" s="1019"/>
      <c r="D261" s="1019"/>
      <c r="E261" s="1012" t="str">
        <f>Analisa!D3273</f>
        <v>1 unit CB-17 (CABINET 1600x600x1625mm)</v>
      </c>
      <c r="F261" s="1013" t="s">
        <v>128</v>
      </c>
      <c r="G261" s="1473">
        <f>Analisa!N3277</f>
        <v>8250000</v>
      </c>
    </row>
    <row r="262" spans="1:7">
      <c r="A262" s="1009">
        <f>Analisa!A3279</f>
        <v>41</v>
      </c>
      <c r="B262" s="1010" t="str">
        <f>Analisa!B3279</f>
        <v>Dihit.</v>
      </c>
      <c r="C262" s="1019"/>
      <c r="D262" s="1019"/>
      <c r="E262" s="1012" t="str">
        <f>Analisa!D3279</f>
        <v>1 unit CB-18 (CABINET 15095x420x3600mm)</v>
      </c>
      <c r="F262" s="1013" t="s">
        <v>128</v>
      </c>
      <c r="G262" s="1473">
        <f>Analisa!N3283</f>
        <v>64350000</v>
      </c>
    </row>
    <row r="263" spans="1:7">
      <c r="A263" s="1009">
        <f>Analisa!A3285</f>
        <v>42</v>
      </c>
      <c r="B263" s="1010" t="str">
        <f>Analisa!B3285</f>
        <v>Dihit.</v>
      </c>
      <c r="C263" s="1019"/>
      <c r="D263" s="1019"/>
      <c r="E263" s="1012" t="str">
        <f>Analisa!D3285</f>
        <v>1 unit CB-20 (CABINET 5500x400xFull Height 3580mm)</v>
      </c>
      <c r="F263" s="1013" t="s">
        <v>128</v>
      </c>
      <c r="G263" s="1473">
        <f>Analisa!N3289</f>
        <v>24750000</v>
      </c>
    </row>
    <row r="264" spans="1:7">
      <c r="A264" s="1009">
        <f>Analisa!A3291</f>
        <v>43</v>
      </c>
      <c r="B264" s="1010" t="str">
        <f>Analisa!B3291</f>
        <v>Dihit.</v>
      </c>
      <c r="C264" s="1019"/>
      <c r="D264" s="1019"/>
      <c r="E264" s="1012" t="str">
        <f>Analisa!D3291</f>
        <v>1 unit CB-21 (CABINET 4300x400xFull Height 3850mm)</v>
      </c>
      <c r="F264" s="1013" t="s">
        <v>128</v>
      </c>
      <c r="G264" s="1473">
        <f>Analisa!N3295</f>
        <v>20350000</v>
      </c>
    </row>
    <row r="265" spans="1:7">
      <c r="A265" s="1009">
        <f>Analisa!A3297</f>
        <v>44</v>
      </c>
      <c r="B265" s="1010" t="str">
        <f>Analisa!B3297</f>
        <v>Dihit.</v>
      </c>
      <c r="C265" s="1019"/>
      <c r="D265" s="1019"/>
      <c r="E265" s="1012" t="str">
        <f>Analisa!D3297</f>
        <v>1 unit CR-05 (MEJA KASIR 4800x2800x1220mm)</v>
      </c>
      <c r="F265" s="1013" t="s">
        <v>128</v>
      </c>
      <c r="G265" s="1473">
        <f>Analisa!N3305</f>
        <v>20379235.409492072</v>
      </c>
    </row>
    <row r="266" spans="1:7">
      <c r="A266" s="1009">
        <f>Analisa!A3307</f>
        <v>45</v>
      </c>
      <c r="B266" s="1010" t="str">
        <f>Analisa!B3307</f>
        <v>Dihit.</v>
      </c>
      <c r="C266" s="1019"/>
      <c r="D266" s="1019"/>
      <c r="E266" s="1012" t="str">
        <f>Analisa!D3307</f>
        <v>1 unit TB-15 (TABLE 1200x600x750mm)</v>
      </c>
      <c r="F266" s="1013" t="s">
        <v>128</v>
      </c>
      <c r="G266" s="1473">
        <f>Analisa!N3311</f>
        <v>3300000</v>
      </c>
    </row>
    <row r="267" spans="1:7">
      <c r="A267" s="1009">
        <f>Analisa!A3313</f>
        <v>46</v>
      </c>
      <c r="B267" s="1010" t="str">
        <f>Analisa!B3313</f>
        <v>Dihit.</v>
      </c>
      <c r="C267" s="1019"/>
      <c r="D267" s="1019"/>
      <c r="E267" s="1012" t="str">
        <f>Analisa!D3313</f>
        <v>1 unit TB-16 (TABLE 1000x1000x345mm)</v>
      </c>
      <c r="F267" s="1013" t="s">
        <v>128</v>
      </c>
      <c r="G267" s="1473">
        <f>Analisa!N3317</f>
        <v>4675000</v>
      </c>
    </row>
    <row r="268" spans="1:7">
      <c r="A268" s="1009">
        <f>Analisa!A3319</f>
        <v>47</v>
      </c>
      <c r="B268" s="1010" t="str">
        <f>Analisa!B3319</f>
        <v>Dihit.</v>
      </c>
      <c r="C268" s="1019"/>
      <c r="D268" s="1019"/>
      <c r="E268" s="1012" t="str">
        <f>Analisa!D3319</f>
        <v>1 unit TB-17 (TABLE D=500x450mm)</v>
      </c>
      <c r="F268" s="1013" t="s">
        <v>128</v>
      </c>
      <c r="G268" s="1473">
        <f>Analisa!N3323</f>
        <v>3575000</v>
      </c>
    </row>
    <row r="269" spans="1:7">
      <c r="A269" s="1009">
        <f>Analisa!A3325</f>
        <v>48</v>
      </c>
      <c r="B269" s="1010" t="str">
        <f>Analisa!B3325</f>
        <v>Dihit.</v>
      </c>
      <c r="C269" s="1019"/>
      <c r="D269" s="1019"/>
      <c r="E269" s="1012" t="str">
        <f>Analisa!D3325</f>
        <v>1 unit CB-11 (CABINET 2400x500x1250)</v>
      </c>
      <c r="F269" s="1013" t="s">
        <v>128</v>
      </c>
      <c r="G269" s="1473">
        <f>Analisa!N3329</f>
        <v>10175000</v>
      </c>
    </row>
    <row r="270" spans="1:7">
      <c r="A270" s="1009">
        <f>Analisa!A3331</f>
        <v>49</v>
      </c>
      <c r="B270" s="1010" t="str">
        <f>Analisa!B3331</f>
        <v>Dihit.</v>
      </c>
      <c r="C270" s="1019"/>
      <c r="D270" s="1019"/>
      <c r="E270" s="1012" t="str">
        <f>Analisa!D3331</f>
        <v>1 unit CB-12 (CABINET 2800x500x1580mm)</v>
      </c>
      <c r="F270" s="1013" t="s">
        <v>128</v>
      </c>
      <c r="G270" s="1473">
        <f>Analisa!N3335</f>
        <v>12375000</v>
      </c>
    </row>
    <row r="271" spans="1:7">
      <c r="A271" s="1009">
        <f>Analisa!A3337</f>
        <v>50</v>
      </c>
      <c r="B271" s="1010" t="str">
        <f>Analisa!B3337</f>
        <v>Dihit.</v>
      </c>
      <c r="C271" s="1019"/>
      <c r="D271" s="1019"/>
      <c r="E271" s="1012" t="str">
        <f>Analisa!D3337</f>
        <v>1 unit CB-13 (CABINET 2500x300xFul height mm)</v>
      </c>
      <c r="F271" s="1013" t="s">
        <v>128</v>
      </c>
      <c r="G271" s="1473">
        <f>Analisa!N3344</f>
        <v>10666148.411717279</v>
      </c>
    </row>
    <row r="272" spans="1:7">
      <c r="A272" s="1009">
        <f>Analisa!A3345</f>
        <v>51</v>
      </c>
      <c r="B272" s="1010" t="str">
        <f>Analisa!B3345</f>
        <v>Dihit.</v>
      </c>
      <c r="C272" s="1019"/>
      <c r="D272" s="1019"/>
      <c r="E272" s="1012" t="str">
        <f>Analisa!D3345</f>
        <v>1 unit CR-03 (CREDENZA 2800x500x800mm)</v>
      </c>
      <c r="F272" s="1013" t="s">
        <v>128</v>
      </c>
      <c r="G272" s="1473">
        <f>Analisa!N3349</f>
        <v>12100000</v>
      </c>
    </row>
    <row r="273" spans="1:35">
      <c r="A273" s="1009"/>
      <c r="B273" s="1010"/>
      <c r="C273" s="1019"/>
      <c r="D273" s="1019"/>
      <c r="E273" s="1012"/>
      <c r="F273" s="1013"/>
      <c r="G273" s="1473"/>
    </row>
    <row r="274" spans="1:35">
      <c r="A274" s="1009"/>
      <c r="B274" s="1010"/>
      <c r="C274" s="1019"/>
      <c r="D274" s="1019"/>
      <c r="E274" s="1012"/>
      <c r="F274" s="1013"/>
      <c r="G274" s="1473"/>
    </row>
    <row r="275" spans="1:35" s="1007" customFormat="1">
      <c r="A275" s="1014"/>
      <c r="B275" s="1015" t="str">
        <f>Analisa!B3371</f>
        <v>MEP</v>
      </c>
      <c r="C275" s="1020" t="str">
        <f>Analisa!A3371</f>
        <v>R.</v>
      </c>
      <c r="D275" s="1020"/>
      <c r="E275" s="1017" t="str">
        <f>Analisa!D3371</f>
        <v>ANALISA MEKANIKAL &amp; ELEKTRIKAL</v>
      </c>
      <c r="F275" s="1288"/>
      <c r="G275" s="1479"/>
      <c r="H275" s="1042"/>
      <c r="I275" s="1008"/>
    </row>
    <row r="276" spans="1:35" s="1007" customFormat="1">
      <c r="A276" s="1014"/>
      <c r="B276" s="1015" t="str">
        <f>Analisa!B3373</f>
        <v>MEP.A</v>
      </c>
      <c r="C276" s="1020" t="str">
        <f>Analisa!A3373</f>
        <v>A</v>
      </c>
      <c r="D276" s="1020"/>
      <c r="E276" s="1289" t="str">
        <f>Analisa!D3373</f>
        <v>HARGA SATUAN PEKERJAAN SAMBUNGAN DAYA</v>
      </c>
      <c r="F276" s="1018"/>
      <c r="G276" s="1474"/>
      <c r="I276" s="1008"/>
      <c r="AI276" s="1045"/>
    </row>
    <row r="277" spans="1:35">
      <c r="A277" s="1009">
        <f>Analisa!A3375</f>
        <v>1</v>
      </c>
      <c r="B277" s="1010" t="str">
        <f>Analisa!B3375</f>
        <v>MEP.A.1</v>
      </c>
      <c r="C277" s="1019"/>
      <c r="D277" s="1019"/>
      <c r="E277" s="1290" t="str">
        <f>Analisa!$D$3375</f>
        <v>1 VA Biaya Penyambungan</v>
      </c>
      <c r="F277" s="1013" t="s">
        <v>128</v>
      </c>
      <c r="G277" s="1473">
        <f>Analisa!N3381</f>
        <v>775</v>
      </c>
      <c r="AI277" s="1051"/>
    </row>
    <row r="278" spans="1:35">
      <c r="A278" s="1009">
        <f>Analisa!A3383</f>
        <v>2</v>
      </c>
      <c r="B278" s="1010" t="str">
        <f>Analisa!B3383</f>
        <v>MEP.A.2</v>
      </c>
      <c r="C278" s="1019"/>
      <c r="D278" s="1019"/>
      <c r="E278" s="1287" t="str">
        <f>Analisa!$D$3383</f>
        <v>1 VA Uang jaminan langganan</v>
      </c>
      <c r="F278" s="1050" t="s">
        <v>128</v>
      </c>
      <c r="G278" s="1480">
        <f>Analisa!N3389</f>
        <v>172</v>
      </c>
      <c r="AI278" s="1051"/>
    </row>
    <row r="279" spans="1:35">
      <c r="A279" s="1009">
        <f>Analisa!$A$3391</f>
        <v>3</v>
      </c>
      <c r="B279" s="1010" t="str">
        <f>Analisa!$B$3391</f>
        <v>MEP.A.3</v>
      </c>
      <c r="C279" s="1019"/>
      <c r="D279" s="1019"/>
      <c r="E279" s="1287" t="str">
        <f>Analisa!$D$3391</f>
        <v>1 VA Sertifikat Laik Operasi (SLO)</v>
      </c>
      <c r="F279" s="1050" t="s">
        <v>128</v>
      </c>
      <c r="G279" s="1480">
        <f>Analisa!N3396</f>
        <v>120</v>
      </c>
      <c r="AI279" s="1051"/>
    </row>
    <row r="280" spans="1:35">
      <c r="A280" s="1046">
        <f>Analisa!A3399</f>
        <v>4</v>
      </c>
      <c r="B280" s="1047" t="str">
        <f>Analisa!B3399</f>
        <v>MEP.A.4</v>
      </c>
      <c r="C280" s="1048"/>
      <c r="D280" s="1053"/>
      <c r="E280" s="1049" t="str">
        <f>Analisa!D3399</f>
        <v>1 VA Gambar instalasi langganan (GIL), Administrasi, pemasangan.</v>
      </c>
      <c r="F280" s="1050" t="s">
        <v>128</v>
      </c>
      <c r="G280" s="1480">
        <f>Analisa!N3405</f>
        <v>75500000</v>
      </c>
      <c r="AI280" s="1051"/>
    </row>
    <row r="281" spans="1:35">
      <c r="A281" s="1046"/>
      <c r="B281" s="1047"/>
      <c r="C281" s="1048"/>
      <c r="D281" s="1054"/>
      <c r="E281" s="1049"/>
      <c r="F281" s="1050"/>
      <c r="G281" s="1480"/>
      <c r="AI281" s="1051"/>
    </row>
    <row r="282" spans="1:35" s="1007" customFormat="1">
      <c r="A282" s="1039"/>
      <c r="B282" s="1040" t="str">
        <f>Analisa!B3407</f>
        <v>MEP.B</v>
      </c>
      <c r="C282" s="1041" t="str">
        <f>Analisa!A3407</f>
        <v>B</v>
      </c>
      <c r="D282" s="1041"/>
      <c r="E282" s="1043" t="str">
        <f>Analisa!D3407</f>
        <v>HARGA SATUAN PEKERJAAN PANEL</v>
      </c>
      <c r="F282" s="1044"/>
      <c r="G282" s="1481"/>
      <c r="I282" s="1008"/>
      <c r="AI282" s="1045"/>
    </row>
    <row r="283" spans="1:35" s="1060" customFormat="1" ht="27.75" customHeight="1">
      <c r="A283" s="1055">
        <f>Analisa!A3409</f>
        <v>1</v>
      </c>
      <c r="B283" s="1056" t="str">
        <f>Analisa!B3409</f>
        <v>MEP.B.1</v>
      </c>
      <c r="C283" s="1057"/>
      <c r="D283" s="1057"/>
      <c r="E283" s="1058" t="str">
        <f>Analisa!D3409</f>
        <v>1 unit LVMDP (include pentanahan panel) lengkap terpasang dan berfungsi dengan baik lengkap terpasang</v>
      </c>
      <c r="F283" s="1059" t="s">
        <v>128</v>
      </c>
      <c r="G283" s="1482">
        <f>340000000*1.1</f>
        <v>374000000.00000006</v>
      </c>
      <c r="I283" s="1061"/>
      <c r="AI283" s="1062"/>
    </row>
    <row r="284" spans="1:35" s="1065" customFormat="1" ht="26">
      <c r="A284" s="1055">
        <f>Analisa!A3418</f>
        <v>2</v>
      </c>
      <c r="B284" s="1056" t="str">
        <f>Analisa!B3418</f>
        <v>MEP.B.2</v>
      </c>
      <c r="C284" s="1063"/>
      <c r="D284" s="1063"/>
      <c r="E284" s="1058" t="str">
        <f>Analisa!D3418</f>
        <v>1 unit P-CAPACITOR BANK 550kVAR 400V 12STEPS  (include pentanahan panel) lengkap terpasang dan berfungsi dengan baik lengkap terpasang</v>
      </c>
      <c r="F284" s="1064" t="s">
        <v>128</v>
      </c>
      <c r="G284" s="1482">
        <f>Analisa!N3425</f>
        <v>170500000</v>
      </c>
      <c r="I284" s="1066"/>
      <c r="AI284" s="1067"/>
    </row>
    <row r="285" spans="1:35" ht="25.5" customHeight="1">
      <c r="A285" s="1068">
        <f>Analisa!A3427</f>
        <v>3</v>
      </c>
      <c r="B285" s="1047" t="str">
        <f>Analisa!B3427</f>
        <v>MEP.B.3</v>
      </c>
      <c r="C285" s="1048"/>
      <c r="D285" s="1048"/>
      <c r="E285" s="1069" t="str">
        <f>Analisa!D3427</f>
        <v>1 unit P - PKG (include pentanahan panel) lengkap terpasang dan berfungsi dengan baik lengkap terpasang</v>
      </c>
      <c r="F285" s="1064" t="s">
        <v>128</v>
      </c>
      <c r="G285" s="1483" t="e">
        <f>Analisa!N3434</f>
        <v>#REF!</v>
      </c>
      <c r="AI285" s="1051"/>
    </row>
    <row r="286" spans="1:35" s="1060" customFormat="1" ht="26">
      <c r="A286" s="1055">
        <f>Analisa!A3436</f>
        <v>4</v>
      </c>
      <c r="B286" s="1056" t="str">
        <f>Analisa!B3436</f>
        <v>MEP.B.4</v>
      </c>
      <c r="C286" s="1057"/>
      <c r="D286" s="1057"/>
      <c r="E286" s="1069" t="str">
        <f>Analisa!D3436</f>
        <v>1 unit SDP - PENERANGAN (include pentanahan panel) lengkap terpasang dan berfungsi dengan baik lengkap terpasang</v>
      </c>
      <c r="F286" s="1064" t="s">
        <v>128</v>
      </c>
      <c r="G286" s="1482" t="e">
        <f>Analisa!N3443</f>
        <v>#REF!</v>
      </c>
      <c r="I286" s="1061"/>
      <c r="AI286" s="1062"/>
    </row>
    <row r="287" spans="1:35" s="1060" customFormat="1" ht="26">
      <c r="A287" s="1055">
        <f>Analisa!A3445</f>
        <v>5</v>
      </c>
      <c r="B287" s="1056" t="str">
        <f>Analisa!B3445</f>
        <v>MEP.B.5</v>
      </c>
      <c r="C287" s="1057"/>
      <c r="D287" s="1057"/>
      <c r="E287" s="1069" t="str">
        <f>Analisa!D3445</f>
        <v>1 unit PP - PENERANGAN LT.1 (include pentanahan panel) lengkap terpasang dan berfungsi dengan baik lengkap terpasang</v>
      </c>
      <c r="F287" s="1064" t="s">
        <v>128</v>
      </c>
      <c r="G287" s="1482">
        <f>Analisa!N3452</f>
        <v>14025000</v>
      </c>
      <c r="I287" s="1061"/>
      <c r="AI287" s="1062"/>
    </row>
    <row r="288" spans="1:35" s="1060" customFormat="1" ht="26">
      <c r="A288" s="1055">
        <f>Analisa!A3454</f>
        <v>6</v>
      </c>
      <c r="B288" s="1056" t="str">
        <f>Analisa!B3454</f>
        <v>MEP.B.6</v>
      </c>
      <c r="C288" s="1057"/>
      <c r="D288" s="1057"/>
      <c r="E288" s="1069" t="str">
        <f>Analisa!D3454</f>
        <v>1 unit PP - PENERANGAN LT.2 (include pentanahan panel) lengkap terpasang dan berfungsi dengan baik lengkap terpasang</v>
      </c>
      <c r="F288" s="1064" t="s">
        <v>128</v>
      </c>
      <c r="G288" s="1482">
        <f>Analisa!N3461</f>
        <v>13970000</v>
      </c>
      <c r="I288" s="1061"/>
      <c r="AI288" s="1062"/>
    </row>
    <row r="289" spans="1:35" s="1065" customFormat="1" ht="26">
      <c r="A289" s="1055">
        <f>Analisa!A3463</f>
        <v>7</v>
      </c>
      <c r="B289" s="1056" t="str">
        <f>Analisa!B3463</f>
        <v>MEP.B.7</v>
      </c>
      <c r="C289" s="1063"/>
      <c r="D289" s="1063"/>
      <c r="E289" s="1058" t="str">
        <f>Analisa!D3463</f>
        <v>1 unit PP - PENERANGAN LT.3 (include pentanahan panel) lengkap terpasang dan berfungsi dengan baik lengkap terpasang</v>
      </c>
      <c r="F289" s="1064" t="s">
        <v>128</v>
      </c>
      <c r="G289" s="1482">
        <f>Analisa!N3470</f>
        <v>13970000</v>
      </c>
      <c r="I289" s="1066"/>
      <c r="AI289" s="1067"/>
    </row>
    <row r="290" spans="1:35" s="1065" customFormat="1" ht="26">
      <c r="A290" s="1070">
        <f>Analisa!A3472</f>
        <v>8</v>
      </c>
      <c r="B290" s="1059" t="str">
        <f>Analisa!B3472</f>
        <v>MEP.B.8</v>
      </c>
      <c r="C290" s="1059"/>
      <c r="D290" s="1059"/>
      <c r="E290" s="1071" t="str">
        <f>Analisa!D3472</f>
        <v>1 unit PP - PENERANGAN LT.4 (include pentanahan panel) lengkap terpasang dan berfungsi dengan baik lengkap terpasang</v>
      </c>
      <c r="F290" s="1064" t="s">
        <v>128</v>
      </c>
      <c r="G290" s="1482">
        <f>Analisa!N3479</f>
        <v>13970000</v>
      </c>
      <c r="I290" s="1066"/>
      <c r="AI290" s="1067"/>
    </row>
    <row r="291" spans="1:35" s="1065" customFormat="1" ht="26">
      <c r="A291" s="1070">
        <f>Analisa!A3481</f>
        <v>9</v>
      </c>
      <c r="B291" s="1059" t="str">
        <f>Analisa!B3481</f>
        <v>MEP.B.9</v>
      </c>
      <c r="C291" s="1059"/>
      <c r="D291" s="1059"/>
      <c r="E291" s="1071" t="str">
        <f>Analisa!D3481</f>
        <v>1 unit PP - PENERANGAN LT.5 (include pentanahan panel) lengkap terpasang dan berfungsi dengan baik lengkap terpasang</v>
      </c>
      <c r="F291" s="1064" t="s">
        <v>128</v>
      </c>
      <c r="G291" s="1482">
        <f>Analisa!$N$3488</f>
        <v>13970000</v>
      </c>
      <c r="I291" s="1066"/>
      <c r="AI291" s="1067"/>
    </row>
    <row r="292" spans="1:35" s="1065" customFormat="1" ht="26">
      <c r="A292" s="1070">
        <f>Analisa!A3489</f>
        <v>10</v>
      </c>
      <c r="B292" s="1059" t="str">
        <f>Analisa!B3489</f>
        <v>MEP.B.10</v>
      </c>
      <c r="C292" s="1059"/>
      <c r="D292" s="1059"/>
      <c r="E292" s="1071" t="str">
        <f>Analisa!D3489</f>
        <v>1 unit PP - PENERANGAN LT.6 (include pentanahan panel) lengkap terpasang dan berfungsi dengan baik lengkap terpasang</v>
      </c>
      <c r="F292" s="1064" t="s">
        <v>128</v>
      </c>
      <c r="G292" s="1482">
        <f>Analisa!N3496</f>
        <v>13970000</v>
      </c>
      <c r="I292" s="1066"/>
      <c r="AI292" s="1067"/>
    </row>
    <row r="293" spans="1:35" s="1065" customFormat="1" ht="26">
      <c r="A293" s="1070">
        <f>Analisa!A3498</f>
        <v>11</v>
      </c>
      <c r="B293" s="1059" t="str">
        <f>Analisa!B3498</f>
        <v>MEP.B.11</v>
      </c>
      <c r="C293" s="1059"/>
      <c r="D293" s="1059"/>
      <c r="E293" s="1071" t="str">
        <f>Analisa!D3498</f>
        <v>1 unit PP - ELEKTRIKAL BANGUNAN LUAR (include pentanahan panel) lengkap terpasang dan berfungsi dengan baik lengkap terpasang</v>
      </c>
      <c r="F293" s="1064" t="s">
        <v>128</v>
      </c>
      <c r="G293" s="1482">
        <f>Analisa!N3505</f>
        <v>13970000</v>
      </c>
      <c r="I293" s="1066"/>
      <c r="AI293" s="1067"/>
    </row>
    <row r="294" spans="1:35" s="1065" customFormat="1" ht="26">
      <c r="A294" s="1070">
        <f>Analisa!A3507</f>
        <v>12</v>
      </c>
      <c r="B294" s="1059" t="str">
        <f>Analisa!B3507</f>
        <v>MEP.B.12</v>
      </c>
      <c r="C294" s="1059"/>
      <c r="D294" s="1059"/>
      <c r="E294" s="1071" t="str">
        <f>Analisa!D3507</f>
        <v>1 unit SDP - AC VRF (include pentanahan panel) lengkap terpasang dan berfungsi dengan baik lengkap terpasang</v>
      </c>
      <c r="F294" s="1064" t="s">
        <v>128</v>
      </c>
      <c r="G294" s="1482" t="e">
        <f>Analisa!N3514</f>
        <v>#REF!</v>
      </c>
      <c r="I294" s="1066"/>
      <c r="AI294" s="1067"/>
    </row>
    <row r="295" spans="1:35" s="1065" customFormat="1" ht="26.25" customHeight="1">
      <c r="A295" s="1070">
        <f>Analisa!A3516</f>
        <v>13</v>
      </c>
      <c r="B295" s="1059" t="str">
        <f>Analisa!B3516</f>
        <v>MEP.B.13</v>
      </c>
      <c r="C295" s="1059"/>
      <c r="D295" s="1059"/>
      <c r="E295" s="1071" t="str">
        <f>Analisa!D3516</f>
        <v>1 unit PP-AC LT.01 (include pentanahan panel) lengkap terpasang dan berfungsi dengan baik lengkap terpasang</v>
      </c>
      <c r="F295" s="1064" t="s">
        <v>128</v>
      </c>
      <c r="G295" s="1482">
        <f>Analisa!N3523</f>
        <v>13475000</v>
      </c>
      <c r="I295" s="1066"/>
      <c r="AI295" s="1067"/>
    </row>
    <row r="296" spans="1:35" s="1065" customFormat="1" ht="26">
      <c r="A296" s="1070">
        <f>Analisa!A3525</f>
        <v>14</v>
      </c>
      <c r="B296" s="1059" t="str">
        <f>Analisa!B3525</f>
        <v>MEP.B.14</v>
      </c>
      <c r="C296" s="1059"/>
      <c r="D296" s="1059"/>
      <c r="E296" s="1071" t="str">
        <f>Analisa!D3525</f>
        <v>1 unit PP-AC LT.02 (include pentanahan panel) lengkap terpasang dan berfungsi dengan baik lengkap terpasang</v>
      </c>
      <c r="F296" s="1064" t="s">
        <v>128</v>
      </c>
      <c r="G296" s="1482">
        <f>Analisa!N3532</f>
        <v>13970000</v>
      </c>
      <c r="I296" s="1066"/>
      <c r="AI296" s="1067"/>
    </row>
    <row r="297" spans="1:35" s="1065" customFormat="1" ht="26">
      <c r="A297" s="1070">
        <f>Analisa!A3534</f>
        <v>15</v>
      </c>
      <c r="B297" s="1059" t="str">
        <f>Analisa!B3534</f>
        <v>MEP.B.15</v>
      </c>
      <c r="C297" s="1059"/>
      <c r="D297" s="1059"/>
      <c r="E297" s="1071" t="str">
        <f>Analisa!D3534</f>
        <v>1 unit PP-AC LT.03 (include pentanahan panel) lengkap terpasang dan berfungsi dengan baik lengkap terpasang</v>
      </c>
      <c r="F297" s="1064" t="s">
        <v>128</v>
      </c>
      <c r="G297" s="1482">
        <f>Analisa!N3541</f>
        <v>13970000</v>
      </c>
      <c r="I297" s="1066"/>
      <c r="AI297" s="1067"/>
    </row>
    <row r="298" spans="1:35" s="1065" customFormat="1" ht="26">
      <c r="A298" s="1070">
        <f>Analisa!A3543</f>
        <v>16</v>
      </c>
      <c r="B298" s="1059" t="str">
        <f>Analisa!B3543</f>
        <v>MEP.B.16</v>
      </c>
      <c r="C298" s="1059"/>
      <c r="D298" s="1059"/>
      <c r="E298" s="1071" t="str">
        <f>Analisa!D3543</f>
        <v>1 unit PP-AC LT.04 (include pentanahan panel) lengkap terpasang dan berfungsi dengan baik lengkap terpasang</v>
      </c>
      <c r="F298" s="1064" t="s">
        <v>128</v>
      </c>
      <c r="G298" s="1482">
        <f>Analisa!N3550</f>
        <v>13970000</v>
      </c>
      <c r="I298" s="1066"/>
      <c r="AI298" s="1067"/>
    </row>
    <row r="299" spans="1:35" s="1065" customFormat="1" ht="26">
      <c r="A299" s="1070">
        <f>Analisa!A3552</f>
        <v>17</v>
      </c>
      <c r="B299" s="1059" t="str">
        <f>Analisa!B3552</f>
        <v>MEP.B.17</v>
      </c>
      <c r="C299" s="1059"/>
      <c r="D299" s="1059"/>
      <c r="E299" s="1071" t="str">
        <f>Analisa!D3552</f>
        <v>1 unit PP-AC LT.05 (include pentanahan panel) lengkap terpasang dan berfungsi dengan baik lengkap terpasang</v>
      </c>
      <c r="F299" s="1064" t="s">
        <v>128</v>
      </c>
      <c r="G299" s="1482">
        <f>Analisa!N3559</f>
        <v>13970000</v>
      </c>
      <c r="I299" s="1066"/>
      <c r="AI299" s="1067"/>
    </row>
    <row r="300" spans="1:35" s="1065" customFormat="1" ht="26">
      <c r="A300" s="1070">
        <f>Analisa!A3561</f>
        <v>18</v>
      </c>
      <c r="B300" s="1059" t="str">
        <f>Analisa!B3561</f>
        <v>MEP.B.18</v>
      </c>
      <c r="C300" s="1059"/>
      <c r="D300" s="1059"/>
      <c r="E300" s="1071" t="str">
        <f>Analisa!D3561</f>
        <v>1 unit PP-AC LT.06 (include pentanahan panel) lengkap terpasang dan berfungsi dengan baik lengkap terpasang</v>
      </c>
      <c r="F300" s="1064" t="s">
        <v>128</v>
      </c>
      <c r="G300" s="1482">
        <f>Analisa!N3568</f>
        <v>13970000</v>
      </c>
      <c r="I300" s="1066"/>
      <c r="AI300" s="1067"/>
    </row>
    <row r="301" spans="1:35" s="1065" customFormat="1" ht="26">
      <c r="A301" s="1070">
        <f>Analisa!A3570</f>
        <v>19</v>
      </c>
      <c r="B301" s="1059" t="str">
        <f>Analisa!B3570</f>
        <v>MEP.B.19</v>
      </c>
      <c r="C301" s="1059"/>
      <c r="D301" s="1059"/>
      <c r="E301" s="1071" t="str">
        <f>Analisa!D3570</f>
        <v>1 unit PP - OUTDOOR AC VRF (include pentanahan panel) lengkap terpasang dan berfungsi dengan baik lengkap terpasang</v>
      </c>
      <c r="F301" s="1064" t="s">
        <v>128</v>
      </c>
      <c r="G301" s="1482">
        <f>Analisa!N3577</f>
        <v>19800000</v>
      </c>
      <c r="I301" s="1066"/>
      <c r="AI301" s="1067"/>
    </row>
    <row r="302" spans="1:35" s="1065" customFormat="1" ht="26.5" thickBot="1">
      <c r="A302" s="1072">
        <f>Analisa!A3579</f>
        <v>20</v>
      </c>
      <c r="B302" s="1073" t="str">
        <f>Analisa!B3579</f>
        <v>MEP.B.20</v>
      </c>
      <c r="C302" s="1073"/>
      <c r="D302" s="1073"/>
      <c r="E302" s="1074" t="str">
        <f>Analisa!D3579</f>
        <v>1 unit PP-LIFT PASSENGER A  (include pentanahan panel) lengkap terpasang dan berfungsi dengan baik lengkap terpasang</v>
      </c>
      <c r="F302" s="1075" t="s">
        <v>128</v>
      </c>
      <c r="G302" s="1484">
        <f>Analisa!N3586</f>
        <v>16500000</v>
      </c>
      <c r="I302" s="1066"/>
      <c r="AI302" s="1067"/>
    </row>
    <row r="303" spans="1:35" s="1065" customFormat="1" ht="26.25" customHeight="1">
      <c r="A303" s="1076">
        <f>Analisa!A3588</f>
        <v>21</v>
      </c>
      <c r="B303" s="1077" t="str">
        <f>Analisa!B3588</f>
        <v>MEP.B.21</v>
      </c>
      <c r="C303" s="1077"/>
      <c r="D303" s="1077"/>
      <c r="E303" s="1078" t="str">
        <f>Analisa!D3588</f>
        <v>1 uniti PP-LIFT PASSENGER B  (include pentanahan panel) lengkap terpasang dan berfungsi dengan baik lengkap terpasang</v>
      </c>
      <c r="F303" s="1079" t="s">
        <v>128</v>
      </c>
      <c r="G303" s="1485">
        <f>Analisa!N3595</f>
        <v>16500000</v>
      </c>
      <c r="I303" s="1066"/>
      <c r="AI303" s="1067"/>
    </row>
    <row r="304" spans="1:35" s="1065" customFormat="1" ht="26.25" customHeight="1">
      <c r="A304" s="1055">
        <f>Analisa!A3597</f>
        <v>22</v>
      </c>
      <c r="B304" s="1080" t="str">
        <f>Analisa!B3597</f>
        <v>MEP.B.22</v>
      </c>
      <c r="C304" s="1059"/>
      <c r="D304" s="1059"/>
      <c r="E304" s="1071" t="str">
        <f>Analisa!D3597</f>
        <v>1 unit PP-LIFT PASSENGER C  (include pentanahan panel) lengkap terpasang dan berfungsi dengan baik lengkap terpasang</v>
      </c>
      <c r="F304" s="1064" t="s">
        <v>128</v>
      </c>
      <c r="G304" s="1482">
        <f>Analisa!N3604</f>
        <v>16500000</v>
      </c>
      <c r="I304" s="1066"/>
      <c r="AI304" s="1067"/>
    </row>
    <row r="305" spans="1:35" s="1065" customFormat="1" ht="26.25" customHeight="1">
      <c r="A305" s="1055">
        <f>Analisa!A3606</f>
        <v>23</v>
      </c>
      <c r="B305" s="1080" t="str">
        <f>Analisa!B3606</f>
        <v>MEP.B.23</v>
      </c>
      <c r="C305" s="1059"/>
      <c r="D305" s="1059"/>
      <c r="E305" s="1071" t="str">
        <f>Analisa!D3606</f>
        <v>1 unit PP - PRESSURIZED FAN A (include pentanahan panel) lengkap terpasang dan berfungsi dengan baik lengkap terpasang</v>
      </c>
      <c r="F305" s="1064" t="s">
        <v>128</v>
      </c>
      <c r="G305" s="1482">
        <f>Analisa!N3613</f>
        <v>13475000</v>
      </c>
      <c r="I305" s="1066"/>
      <c r="AI305" s="1067"/>
    </row>
    <row r="306" spans="1:35" s="1065" customFormat="1" ht="26.25" customHeight="1">
      <c r="A306" s="1055">
        <f>Analisa!A3615</f>
        <v>24</v>
      </c>
      <c r="B306" s="1080" t="str">
        <f>Analisa!B3615</f>
        <v>MEP.B.24</v>
      </c>
      <c r="C306" s="1059"/>
      <c r="D306" s="1059"/>
      <c r="E306" s="1071" t="str">
        <f>Analisa!D3615</f>
        <v>1 unit PP - PRESSURIZED FAN B (include pentanahan panel) lengkap terpasang dan berfungsi dengan baik lengkap terpasang</v>
      </c>
      <c r="F306" s="1064" t="s">
        <v>128</v>
      </c>
      <c r="G306" s="1482">
        <f>Analisa!N3622</f>
        <v>13475000</v>
      </c>
      <c r="I306" s="1066"/>
      <c r="AI306" s="1067"/>
    </row>
    <row r="307" spans="1:35" s="1065" customFormat="1" ht="26.25" customHeight="1">
      <c r="A307" s="1055">
        <f>Analisa!A3624</f>
        <v>25</v>
      </c>
      <c r="B307" s="1080" t="str">
        <f>Analisa!B3624</f>
        <v>MEP.B.25</v>
      </c>
      <c r="C307" s="1059"/>
      <c r="D307" s="1059"/>
      <c r="E307" s="1071" t="str">
        <f>Analisa!D3624</f>
        <v>1 unit SDP - FIRE EMERGENCY (include pentanahan panel) lengkap terpasang dan berfungsi dengan baik lengkap terpasang</v>
      </c>
      <c r="F307" s="1064" t="s">
        <v>128</v>
      </c>
      <c r="G307" s="1482">
        <f>Analisa!N3631</f>
        <v>24200000</v>
      </c>
      <c r="I307" s="1066"/>
      <c r="AI307" s="1067"/>
    </row>
    <row r="308" spans="1:35" s="1065" customFormat="1" ht="26.25" customHeight="1">
      <c r="A308" s="1055">
        <f>Analisa!A3633</f>
        <v>26</v>
      </c>
      <c r="B308" s="1080" t="str">
        <f>Analisa!B3633</f>
        <v>MEP.B.26</v>
      </c>
      <c r="C308" s="1059"/>
      <c r="D308" s="1059"/>
      <c r="E308" s="1071" t="str">
        <f>Analisa!D3633</f>
        <v>1 unit PP - ELEKTRONIKA (include pentanahan panel) lengkap terpasang dan berfungsi dengan baik lengkap terpasang</v>
      </c>
      <c r="F308" s="1064" t="s">
        <v>128</v>
      </c>
      <c r="G308" s="1482">
        <f>Analisa!N3640</f>
        <v>13475000</v>
      </c>
      <c r="I308" s="1066"/>
      <c r="AI308" s="1067"/>
    </row>
    <row r="309" spans="1:35" s="1065" customFormat="1" ht="26.25" customHeight="1">
      <c r="A309" s="1055">
        <f>Analisa!A3642</f>
        <v>27</v>
      </c>
      <c r="B309" s="1080" t="str">
        <f>Analisa!B3642</f>
        <v>MEP.B.27</v>
      </c>
      <c r="C309" s="1059"/>
      <c r="D309" s="1059"/>
      <c r="E309" s="1071" t="str">
        <f>Analisa!D3642</f>
        <v>1 unit PP - STOP KONTAK LT.1 (include pentanahan panel) lengkap terpasang dan berfungsi dengan baik lengkap terpasang</v>
      </c>
      <c r="F309" s="1064" t="s">
        <v>128</v>
      </c>
      <c r="G309" s="1482">
        <f>Analisa!N3649</f>
        <v>13475000</v>
      </c>
      <c r="I309" s="1066"/>
      <c r="AI309" s="1067"/>
    </row>
    <row r="310" spans="1:35" s="1065" customFormat="1" ht="26.25" customHeight="1">
      <c r="A310" s="1055">
        <f>Analisa!A3651</f>
        <v>28</v>
      </c>
      <c r="B310" s="1080" t="str">
        <f>Analisa!B3651</f>
        <v>MEP.B.28</v>
      </c>
      <c r="C310" s="1059"/>
      <c r="D310" s="1059"/>
      <c r="E310" s="1071" t="str">
        <f>Analisa!D3651</f>
        <v>1 unit PP - STOP KONTAK R.CB LINE UPS LT.1 (include pentanahan panel) lengkap terpasang dan berfungsi dengan baik lengkap terpasang</v>
      </c>
      <c r="F310" s="1064" t="s">
        <v>128</v>
      </c>
      <c r="G310" s="1482">
        <f>Analisa!N3658</f>
        <v>13475000</v>
      </c>
      <c r="I310" s="1066"/>
      <c r="AI310" s="1067"/>
    </row>
    <row r="311" spans="1:35" s="1065" customFormat="1" ht="26.25" customHeight="1">
      <c r="A311" s="1055">
        <f>Analisa!A3660</f>
        <v>29</v>
      </c>
      <c r="B311" s="1080" t="str">
        <f>Analisa!B3660</f>
        <v>MEP.B.29</v>
      </c>
      <c r="C311" s="1059"/>
      <c r="D311" s="1059"/>
      <c r="E311" s="1071" t="str">
        <f>Analisa!D3660</f>
        <v>1 unit PP - STOP KONTAK LT.2 (include pentanahan panel) lengkap terpasang dan berfungsi dengan baik lengkap terpasang</v>
      </c>
      <c r="F311" s="1064" t="s">
        <v>128</v>
      </c>
      <c r="G311" s="1482">
        <f>Analisa!N3667</f>
        <v>13475000</v>
      </c>
      <c r="I311" s="1066"/>
      <c r="AI311" s="1067"/>
    </row>
    <row r="312" spans="1:35" s="1065" customFormat="1" ht="26.25" customHeight="1">
      <c r="A312" s="1055">
        <f>Analisa!A3669</f>
        <v>30</v>
      </c>
      <c r="B312" s="1080" t="str">
        <f>Analisa!B3669</f>
        <v>MEP.B.30</v>
      </c>
      <c r="C312" s="1059"/>
      <c r="D312" s="1059"/>
      <c r="E312" s="1071" t="str">
        <f>Analisa!D3669</f>
        <v>1 unit PP - STOP KONTAK LT.3 (include pentanahan panel) lengkap terpasang dan berfungsi dengan baik lengkap terpasang</v>
      </c>
      <c r="F312" s="1064" t="s">
        <v>128</v>
      </c>
      <c r="G312" s="1482">
        <f>Analisa!N3676</f>
        <v>13475000</v>
      </c>
      <c r="I312" s="1066"/>
      <c r="AI312" s="1067"/>
    </row>
    <row r="313" spans="1:35" s="1065" customFormat="1" ht="26.25" customHeight="1">
      <c r="A313" s="1055">
        <f>Analisa!A3678</f>
        <v>31</v>
      </c>
      <c r="B313" s="1080" t="str">
        <f>Analisa!B3678</f>
        <v>MEP.B.31</v>
      </c>
      <c r="C313" s="1059"/>
      <c r="D313" s="1059"/>
      <c r="E313" s="1071" t="str">
        <f>Analisa!D3678</f>
        <v>1 unit PP - STOP KONTAK LT.4 (include pentanahan panel) lengkap terpasang dan berfungsi dengan baik lengkap terpasang</v>
      </c>
      <c r="F313" s="1064" t="s">
        <v>128</v>
      </c>
      <c r="G313" s="1482">
        <f>Analisa!N3685</f>
        <v>13475000</v>
      </c>
      <c r="I313" s="1066"/>
      <c r="AI313" s="1067"/>
    </row>
    <row r="314" spans="1:35" s="1065" customFormat="1" ht="26.25" customHeight="1">
      <c r="A314" s="1055">
        <f>Analisa!A3687</f>
        <v>32</v>
      </c>
      <c r="B314" s="1080" t="str">
        <f>Analisa!B3687</f>
        <v>MEP.B.32</v>
      </c>
      <c r="C314" s="1059"/>
      <c r="D314" s="1059"/>
      <c r="E314" s="1071" t="str">
        <f>Analisa!D3687</f>
        <v>1 unit PP - STOP KONTAK LT.5 (include pentanahan panel) lengkap terpasang dan berfungsi dengan baik lengkap terpasang</v>
      </c>
      <c r="F314" s="1064" t="s">
        <v>128</v>
      </c>
      <c r="G314" s="1482">
        <f>Analisa!N3694</f>
        <v>13475000</v>
      </c>
      <c r="I314" s="1066"/>
      <c r="AI314" s="1067"/>
    </row>
    <row r="315" spans="1:35" s="1065" customFormat="1" ht="26.25" customHeight="1">
      <c r="A315" s="1055">
        <f>Analisa!A3696</f>
        <v>33</v>
      </c>
      <c r="B315" s="1080" t="str">
        <f>Analisa!B3696</f>
        <v>MEP.B.33</v>
      </c>
      <c r="C315" s="1059"/>
      <c r="D315" s="1059"/>
      <c r="E315" s="1071" t="str">
        <f>Analisa!D3696</f>
        <v>1 unit PP - STOP KONTAK LT.6 (include pentanahan panel) lengkap terpasang dan berfungsi dengan baik lengkap terpasang</v>
      </c>
      <c r="F315" s="1064" t="s">
        <v>128</v>
      </c>
      <c r="G315" s="1482">
        <f>Analisa!N3703</f>
        <v>13475000</v>
      </c>
      <c r="I315" s="1066"/>
      <c r="AI315" s="1067"/>
    </row>
    <row r="316" spans="1:35" s="1065" customFormat="1" ht="26.25" customHeight="1">
      <c r="A316" s="1055">
        <f>Analisa!A3705</f>
        <v>34</v>
      </c>
      <c r="B316" s="1080" t="str">
        <f>Analisa!B3705</f>
        <v>MEP.B.34</v>
      </c>
      <c r="C316" s="1059"/>
      <c r="D316" s="1059"/>
      <c r="E316" s="1071" t="str">
        <f>Analisa!D3705</f>
        <v>1 unit PP - POMPA BOOSTER (include pentanahan panel) lengkap terpasang dan berfungsi dengan baik lengkap terpasang</v>
      </c>
      <c r="F316" s="1064" t="s">
        <v>128</v>
      </c>
      <c r="G316" s="1482" t="e">
        <f>Analisa!N3712</f>
        <v>#REF!</v>
      </c>
      <c r="I316" s="1066"/>
      <c r="AI316" s="1067"/>
    </row>
    <row r="317" spans="1:35" s="1065" customFormat="1" ht="26.25" customHeight="1">
      <c r="A317" s="1055">
        <f>Analisa!A3714</f>
        <v>35</v>
      </c>
      <c r="B317" s="1080" t="str">
        <f>Analisa!B3714</f>
        <v>MEP.B.35</v>
      </c>
      <c r="C317" s="1059"/>
      <c r="D317" s="1059"/>
      <c r="E317" s="1071" t="str">
        <f>Analisa!D3714</f>
        <v>1 unit PP - HYDRANT (include pentanahan panel) lengkap terpasang dan berfungsi dengan baik lengkap terpasang</v>
      </c>
      <c r="F317" s="1064" t="s">
        <v>128</v>
      </c>
      <c r="G317" s="1482" t="e">
        <f>Analisa!N3721</f>
        <v>#REF!</v>
      </c>
      <c r="I317" s="1066"/>
      <c r="AI317" s="1067"/>
    </row>
    <row r="318" spans="1:35" s="1065" customFormat="1" ht="26.25" customHeight="1">
      <c r="A318" s="1055">
        <f>Analisa!A3723</f>
        <v>36</v>
      </c>
      <c r="B318" s="1080" t="str">
        <f>Analisa!B3723</f>
        <v>MEP.B.36</v>
      </c>
      <c r="C318" s="1059"/>
      <c r="D318" s="1059"/>
      <c r="E318" s="1071" t="str">
        <f>Analisa!D3723</f>
        <v>1 unit PP - POMPA TRANSFER (include pentanahan panel) lengkap terpasang dan berfungsi dengan baik lengkap terpasang</v>
      </c>
      <c r="F318" s="1064" t="s">
        <v>128</v>
      </c>
      <c r="G318" s="1482">
        <f>Analisa!N3730</f>
        <v>9900000</v>
      </c>
      <c r="I318" s="1066"/>
      <c r="AI318" s="1067"/>
    </row>
    <row r="319" spans="1:35" s="1065" customFormat="1" ht="26.25" customHeight="1">
      <c r="A319" s="1055">
        <f>Analisa!A3732</f>
        <v>37</v>
      </c>
      <c r="B319" s="1056" t="str">
        <f>Analisa!B3732</f>
        <v>MEP.B.37</v>
      </c>
      <c r="C319" s="1059"/>
      <c r="D319" s="1059"/>
      <c r="E319" s="1081" t="str">
        <f>Analisa!D3732</f>
        <v>1 unit SDP - STOP KONTAK (include pentanahan panel) lengkap terpasang dan berfungsi dengan baik lengkap terpasang</v>
      </c>
      <c r="F319" s="1064" t="s">
        <v>128</v>
      </c>
      <c r="G319" s="1482">
        <f>Analisa!N3739</f>
        <v>24200000</v>
      </c>
      <c r="I319" s="1066"/>
      <c r="AI319" s="1067"/>
    </row>
    <row r="320" spans="1:35" s="1065" customFormat="1" ht="26.25" customHeight="1">
      <c r="A320" s="1055">
        <f>Analisa!A3741</f>
        <v>38</v>
      </c>
      <c r="B320" s="1056" t="str">
        <f>Analisa!B3741</f>
        <v>MEP.B.38</v>
      </c>
      <c r="C320" s="1059"/>
      <c r="D320" s="1059"/>
      <c r="E320" s="1071" t="str">
        <f>Analisa!D3741</f>
        <v>1 Unit Panel MV (Inoming Cubicle &amp; Outgoing Cubicle)</v>
      </c>
      <c r="F320" s="1064" t="s">
        <v>128</v>
      </c>
      <c r="G320" s="1482">
        <f>Analisa!N3747</f>
        <v>350000000</v>
      </c>
      <c r="I320" s="1066"/>
      <c r="AI320" s="1067"/>
    </row>
    <row r="321" spans="1:35" s="1065" customFormat="1" ht="26.25" customHeight="1">
      <c r="A321" s="1055">
        <f>Analisa!A3749</f>
        <v>39</v>
      </c>
      <c r="B321" s="1056" t="str">
        <f>Analisa!B3749</f>
        <v>MEP.B.39</v>
      </c>
      <c r="C321" s="1059"/>
      <c r="D321" s="1059"/>
      <c r="E321" s="1071" t="str">
        <f>Analisa!D3749</f>
        <v>1 unit Trafo</v>
      </c>
      <c r="F321" s="1064" t="s">
        <v>128</v>
      </c>
      <c r="G321" s="1482">
        <f>Analisa!N3755</f>
        <v>363000000</v>
      </c>
      <c r="I321" s="1066"/>
      <c r="AI321" s="1067"/>
    </row>
    <row r="322" spans="1:35" s="1065" customFormat="1" ht="26.25" customHeight="1">
      <c r="A322" s="1055">
        <f>Analisa!A3757</f>
        <v>40</v>
      </c>
      <c r="B322" s="1056" t="str">
        <f>Analisa!B3757</f>
        <v>MEP.B.40</v>
      </c>
      <c r="C322" s="1059"/>
      <c r="D322" s="1059"/>
      <c r="E322" s="1071" t="str">
        <f>Analisa!D3757</f>
        <v>1 unit PP - GONDOLA (include pentanahan panel) lengkap terpasang dan berfungsi dengan baik lengkap terpasang</v>
      </c>
      <c r="F322" s="1064" t="s">
        <v>128</v>
      </c>
      <c r="G322" s="1482" t="e">
        <f>Analisa!N3764</f>
        <v>#REF!</v>
      </c>
      <c r="I322" s="1066"/>
      <c r="AI322" s="1067"/>
    </row>
    <row r="323" spans="1:35" s="1007" customFormat="1">
      <c r="A323" s="1039"/>
      <c r="B323" s="1040" t="str">
        <f>Analisa!B3766</f>
        <v>MEP.C</v>
      </c>
      <c r="C323" s="1041" t="str">
        <f>Analisa!A3766</f>
        <v>C</v>
      </c>
      <c r="D323" s="1041"/>
      <c r="E323" s="1043" t="str">
        <f>Analisa!D3766</f>
        <v>HARGA SATUAN PEKERJAAN KABEL</v>
      </c>
      <c r="F323" s="1044"/>
      <c r="G323" s="1481"/>
      <c r="I323" s="1008"/>
      <c r="AI323" s="1045"/>
    </row>
    <row r="324" spans="1:35">
      <c r="A324" s="1046">
        <f>Analisa!A3768</f>
        <v>41</v>
      </c>
      <c r="B324" s="1047" t="str">
        <f>Analisa!B3768</f>
        <v>MEP.C.1</v>
      </c>
      <c r="C324" s="1048"/>
      <c r="D324" s="1048"/>
      <c r="E324" s="1052" t="str">
        <f>Analisa!D3768</f>
        <v>1 meter Kabel N2XSY 6 x 1 x 300 mm2</v>
      </c>
      <c r="F324" s="1064" t="s">
        <v>128</v>
      </c>
      <c r="G324" s="1480">
        <f>Analisa!N3781</f>
        <v>8727138</v>
      </c>
      <c r="AI324" s="1051"/>
    </row>
    <row r="325" spans="1:35">
      <c r="A325" s="1046">
        <f>Analisa!A3783</f>
        <v>42</v>
      </c>
      <c r="B325" s="1047" t="str">
        <f>Analisa!B3783</f>
        <v>MEP.C.2</v>
      </c>
      <c r="C325" s="1048"/>
      <c r="D325" s="1048"/>
      <c r="E325" s="1052" t="str">
        <f>Analisa!D3783</f>
        <v>1 meter kabel N2XSY 6 x 1 x 300 mm2 + NYY 2 x 300 mm2 + BC 300 mm2</v>
      </c>
      <c r="F325" s="1064" t="s">
        <v>128</v>
      </c>
      <c r="G325" s="1480">
        <f>Analisa!N3798</f>
        <v>10871808</v>
      </c>
      <c r="AI325" s="1051"/>
    </row>
    <row r="326" spans="1:35">
      <c r="A326" s="1046">
        <f>Analisa!A3800</f>
        <v>43</v>
      </c>
      <c r="B326" s="1047" t="str">
        <f>Analisa!B3800</f>
        <v>MEP.C.3</v>
      </c>
      <c r="C326" s="1048"/>
      <c r="D326" s="1048"/>
      <c r="E326" s="1052" t="str">
        <f>Analisa!D3800</f>
        <v>1 meter  kabel NYY 2 x 4x 1c x 150 mm2</v>
      </c>
      <c r="F326" s="1064" t="s">
        <v>128</v>
      </c>
      <c r="G326" s="1480">
        <f>Analisa!N3813</f>
        <v>2802360</v>
      </c>
      <c r="AI326" s="1051"/>
    </row>
    <row r="327" spans="1:35">
      <c r="A327" s="1046">
        <f>Analisa!A3815</f>
        <v>44</v>
      </c>
      <c r="B327" s="1047" t="str">
        <f>Analisa!B3815</f>
        <v>MEP.C.4</v>
      </c>
      <c r="C327" s="1048"/>
      <c r="D327" s="1048"/>
      <c r="E327" s="1052" t="str">
        <f>Analisa!D3815</f>
        <v>1 meter NYY 2 x 4 x 1c x 300 mm2</v>
      </c>
      <c r="F327" s="1064" t="s">
        <v>128</v>
      </c>
      <c r="G327" s="1480">
        <f>Analisa!N3828</f>
        <v>5706360</v>
      </c>
      <c r="AI327" s="1051"/>
    </row>
    <row r="328" spans="1:35">
      <c r="A328" s="1046">
        <f>Analisa!A3830</f>
        <v>45</v>
      </c>
      <c r="B328" s="1047" t="str">
        <f>Analisa!B3830</f>
        <v>MEP.C.5</v>
      </c>
      <c r="C328" s="1048"/>
      <c r="D328" s="1048"/>
      <c r="E328" s="1052" t="str">
        <f>Analisa!D3830</f>
        <v>1 meter  kabel NYY 4 x 3 x 1c x 240 mm2</v>
      </c>
      <c r="F328" s="1064" t="s">
        <v>128</v>
      </c>
      <c r="G328" s="1480">
        <f>Analisa!N3843</f>
        <v>8973360</v>
      </c>
      <c r="AI328" s="1051"/>
    </row>
    <row r="329" spans="1:35">
      <c r="A329" s="1046">
        <f>Analisa!A3845</f>
        <v>46</v>
      </c>
      <c r="B329" s="1082" t="str">
        <f>Analisa!B3845</f>
        <v>Dihit.</v>
      </c>
      <c r="C329" s="1083"/>
      <c r="D329" s="1083"/>
      <c r="E329" s="1052" t="str">
        <f>Analisa!D3845</f>
        <v>1 meter NYY 4 X  185 mm2 + BC 95 mm2</v>
      </c>
      <c r="F329" s="1064" t="s">
        <v>128</v>
      </c>
      <c r="G329" s="1486">
        <f>Analisa!N3859</f>
        <v>2081860</v>
      </c>
      <c r="AI329" s="1051"/>
    </row>
    <row r="330" spans="1:35">
      <c r="A330" s="1046">
        <f>Analisa!A3861</f>
        <v>47</v>
      </c>
      <c r="B330" s="1082" t="str">
        <f>Analisa!B3861</f>
        <v>Dihit</v>
      </c>
      <c r="C330" s="1083"/>
      <c r="D330" s="1083"/>
      <c r="E330" s="1052" t="str">
        <f>Analisa!D3861</f>
        <v>1 meter NYY 4 x 185 mm2 + NYA 1 x 95 mm2</v>
      </c>
      <c r="F330" s="1064" t="s">
        <v>128</v>
      </c>
      <c r="G330" s="1487">
        <f>Analisa!N3876</f>
        <v>2195985</v>
      </c>
      <c r="AI330" s="1051"/>
    </row>
    <row r="331" spans="1:35">
      <c r="A331" s="1046">
        <f>Analisa!A3878</f>
        <v>48</v>
      </c>
      <c r="B331" s="1082" t="str">
        <f>Analisa!B3878</f>
        <v>Dihit</v>
      </c>
      <c r="C331" s="1083"/>
      <c r="D331" s="1083"/>
      <c r="E331" s="1052" t="str">
        <f>Analisa!D3878</f>
        <v>1 meter NYY 4 x 4 x 1C 185 mm2 + 2 x NYA 185 mm2</v>
      </c>
      <c r="F331" s="1064" t="s">
        <v>128</v>
      </c>
      <c r="G331" s="1487">
        <f>Analisa!N3893</f>
        <v>8651280</v>
      </c>
      <c r="AI331" s="1051"/>
    </row>
    <row r="332" spans="1:35">
      <c r="A332" s="1046">
        <f>Analisa!A3895</f>
        <v>49</v>
      </c>
      <c r="B332" s="1082" t="str">
        <f>Analisa!B3895</f>
        <v>Dihit</v>
      </c>
      <c r="C332" s="1083"/>
      <c r="D332" s="1083"/>
      <c r="E332" s="1052" t="str">
        <f>Analisa!D3895</f>
        <v>1 meter Kabel NYY 4x(2x1x185 mm2) + NYY 1x85 mm2 + BCC 2x1x95 mm2</v>
      </c>
      <c r="F332" s="1064" t="s">
        <v>128</v>
      </c>
      <c r="G332" s="1487">
        <f>Analisa!N3911</f>
        <v>5014350</v>
      </c>
      <c r="AI332" s="1051"/>
    </row>
    <row r="333" spans="1:35">
      <c r="A333" s="1046">
        <f>Analisa!A3913</f>
        <v>50</v>
      </c>
      <c r="B333" s="1082" t="str">
        <f>Analisa!B3913</f>
        <v>Dihit</v>
      </c>
      <c r="C333" s="1083"/>
      <c r="D333" s="1083"/>
      <c r="E333" s="1052" t="str">
        <f>Analisa!D3913</f>
        <v>1 meter Kabel NYY 5 x 4 x 1C 240 mm2 + 2 x NYA 300 mm2</v>
      </c>
      <c r="F333" s="1064" t="s">
        <v>128</v>
      </c>
      <c r="G333" s="1487">
        <f>Analisa!N3928</f>
        <v>17605500</v>
      </c>
      <c r="AI333" s="1051"/>
    </row>
    <row r="334" spans="1:35">
      <c r="A334" s="1046">
        <f>Analisa!A3930</f>
        <v>51</v>
      </c>
      <c r="B334" s="1082" t="str">
        <f>Analisa!B3930</f>
        <v>Dihit</v>
      </c>
      <c r="C334" s="1083"/>
      <c r="D334" s="1083"/>
      <c r="E334" s="1052" t="str">
        <f>Analisa!D3930</f>
        <v>1 meter Kabel NYY  4 x 1C 240 mm2 +  NYY 120 mm2</v>
      </c>
      <c r="F334" s="1064" t="s">
        <v>128</v>
      </c>
      <c r="G334" s="1487">
        <f>Analisa!N3945</f>
        <v>3837784</v>
      </c>
      <c r="AI334" s="1051"/>
    </row>
    <row r="335" spans="1:35">
      <c r="A335" s="1046">
        <f>Analisa!A3951</f>
        <v>52</v>
      </c>
      <c r="B335" s="1082" t="str">
        <f>Analisa!B3951</f>
        <v>Dihit</v>
      </c>
      <c r="C335" s="1083"/>
      <c r="D335" s="1083"/>
      <c r="E335" s="1052" t="str">
        <f>Analisa!D3951</f>
        <v>1 meter NYY 2X(4 X  150 mm2) + BC 70 mm2</v>
      </c>
      <c r="F335" s="1064" t="s">
        <v>128</v>
      </c>
      <c r="G335" s="1486">
        <f>Analisa!N3965</f>
        <v>3676860</v>
      </c>
      <c r="AI335" s="1051"/>
    </row>
    <row r="336" spans="1:35">
      <c r="A336" s="1046">
        <f>Analisa!A3968</f>
        <v>53</v>
      </c>
      <c r="B336" s="1082" t="str">
        <f>Analisa!B3968</f>
        <v>Dihit</v>
      </c>
      <c r="C336" s="1083"/>
      <c r="D336" s="1083"/>
      <c r="E336" s="1052" t="str">
        <f>Analisa!D3968</f>
        <v>1 meter NYY 4 X  240 mm2 + BC 120 mm2</v>
      </c>
      <c r="F336" s="1064" t="s">
        <v>128</v>
      </c>
      <c r="G336" s="1486">
        <f>Analisa!N3982</f>
        <v>3456530</v>
      </c>
      <c r="AI336" s="1051"/>
    </row>
    <row r="337" spans="1:35">
      <c r="A337" s="1046">
        <f>Analisa!A3984</f>
        <v>54</v>
      </c>
      <c r="B337" s="1047" t="str">
        <f>Analisa!B3984</f>
        <v>MEP.C.6</v>
      </c>
      <c r="C337" s="1048"/>
      <c r="D337" s="1048"/>
      <c r="E337" s="1052" t="str">
        <f>Analisa!D3984</f>
        <v>1 meter NYY 4 X 2 X 1c X 150 mm2 + BC 150 mm2</v>
      </c>
      <c r="F337" s="1064" t="s">
        <v>128</v>
      </c>
      <c r="G337" s="1480">
        <f>Analisa!N3998</f>
        <v>3152050</v>
      </c>
      <c r="AI337" s="1051"/>
    </row>
    <row r="338" spans="1:35">
      <c r="A338" s="1046">
        <f>Analisa!A4000</f>
        <v>55</v>
      </c>
      <c r="B338" s="1047" t="str">
        <f>Analisa!B4000</f>
        <v>MEP.C.7</v>
      </c>
      <c r="C338" s="1048"/>
      <c r="D338" s="1048"/>
      <c r="E338" s="1052" t="str">
        <f>Analisa!D4000</f>
        <v>1 meter  kabel NYY 4 x 3 x 1c x 300 mm2 + BC 300m2</v>
      </c>
      <c r="F338" s="1064" t="s">
        <v>128</v>
      </c>
      <c r="G338" s="1480">
        <f>Analisa!N4014</f>
        <v>8665250</v>
      </c>
      <c r="AI338" s="1051"/>
    </row>
    <row r="339" spans="1:35">
      <c r="A339" s="1046">
        <f>Analisa!A4016</f>
        <v>56</v>
      </c>
      <c r="B339" s="1047" t="str">
        <f>Analisa!B4016</f>
        <v>MEP.C.8</v>
      </c>
      <c r="C339" s="1048"/>
      <c r="D339" s="1048"/>
      <c r="E339" s="1052" t="str">
        <f>Analisa!D4016</f>
        <v>1 meter Kabel NYY 4 x 10 mm² dengan kabel BC 10 mm</v>
      </c>
      <c r="F339" s="1064" t="s">
        <v>128</v>
      </c>
      <c r="G339" s="1480">
        <f>Analisa!N4030</f>
        <v>274516</v>
      </c>
      <c r="AI339" s="1051"/>
    </row>
    <row r="340" spans="1:35">
      <c r="A340" s="1046">
        <f>Analisa!A4032</f>
        <v>57</v>
      </c>
      <c r="B340" s="1082" t="str">
        <f>Analisa!B4032</f>
        <v>Dihit.</v>
      </c>
      <c r="C340" s="1083"/>
      <c r="D340" s="1083"/>
      <c r="E340" s="1052" t="str">
        <f>Analisa!D4032</f>
        <v xml:space="preserve">1 meter Kabel NYY 4 x 10 mm² </v>
      </c>
      <c r="F340" s="1064" t="s">
        <v>128</v>
      </c>
      <c r="G340" s="1487">
        <f>Analisa!N4045</f>
        <v>228316</v>
      </c>
      <c r="AI340" s="1051"/>
    </row>
    <row r="341" spans="1:35">
      <c r="A341" s="1046">
        <f>Analisa!A4047</f>
        <v>58</v>
      </c>
      <c r="B341" s="1082" t="str">
        <f>Analisa!B4047</f>
        <v>Dihit.</v>
      </c>
      <c r="C341" s="1083"/>
      <c r="D341" s="1083"/>
      <c r="E341" s="1293" t="str">
        <f>Analisa!D4047</f>
        <v xml:space="preserve">1 meter Kabel NYY 3 x 10 mm² </v>
      </c>
      <c r="F341" s="1064" t="s">
        <v>128</v>
      </c>
      <c r="G341" s="1487">
        <f>Analisa!N4060</f>
        <v>198616</v>
      </c>
      <c r="AI341" s="1051"/>
    </row>
    <row r="342" spans="1:35">
      <c r="A342" s="1046">
        <f>Analisa!A4063</f>
        <v>59</v>
      </c>
      <c r="B342" s="1047" t="str">
        <f>Analisa!B4063</f>
        <v>MEP.C.9</v>
      </c>
      <c r="C342" s="1048"/>
      <c r="D342" s="1048"/>
      <c r="E342" s="1052" t="str">
        <f>Analisa!D4063</f>
        <v>1 meter Kabel NYY 4 x 6 mm² dengan kabel BC 6 mm</v>
      </c>
      <c r="F342" s="1064" t="s">
        <v>128</v>
      </c>
      <c r="G342" s="1480">
        <f>Analisa!N4077</f>
        <v>154660</v>
      </c>
      <c r="AI342" s="1051"/>
    </row>
    <row r="343" spans="1:35">
      <c r="A343" s="1046">
        <f>Analisa!A4079</f>
        <v>60</v>
      </c>
      <c r="B343" s="1082" t="str">
        <f>Analisa!B4079</f>
        <v>MEP.C.</v>
      </c>
      <c r="C343" s="1083"/>
      <c r="D343" s="1083"/>
      <c r="E343" s="1052" t="str">
        <f>Analisa!D4079</f>
        <v>1 meter Kabel NYY 4 x 6 mm² dengan kabel NYA 6 mm2</v>
      </c>
      <c r="F343" s="1064" t="s">
        <v>128</v>
      </c>
      <c r="G343" s="1487">
        <f>Analisa!N4093</f>
        <v>206552</v>
      </c>
      <c r="AI343" s="1051"/>
    </row>
    <row r="344" spans="1:35">
      <c r="A344" s="1046">
        <f>Analisa!A4095</f>
        <v>61</v>
      </c>
      <c r="B344" s="1082" t="str">
        <f>Analisa!B4095</f>
        <v>Dihit.</v>
      </c>
      <c r="C344" s="1083"/>
      <c r="D344" s="1083"/>
      <c r="E344" s="1052" t="str">
        <f>Analisa!D4095</f>
        <v>1 meter Kabel NYY 4 x 6 mm² dengan kabel NYA 1 x 2,5 mm2</v>
      </c>
      <c r="F344" s="1064" t="s">
        <v>128</v>
      </c>
      <c r="G344" s="1487">
        <f>Analisa!N4110</f>
        <v>194555</v>
      </c>
      <c r="AI344" s="1051"/>
    </row>
    <row r="345" spans="1:35">
      <c r="A345" s="1046">
        <f>Analisa!A4112</f>
        <v>62</v>
      </c>
      <c r="B345" s="1082" t="str">
        <f>Analisa!B4112</f>
        <v>Dihit.</v>
      </c>
      <c r="C345" s="1083"/>
      <c r="D345" s="1083"/>
      <c r="E345" s="1052" t="str">
        <f>Analisa!D4112</f>
        <v xml:space="preserve">1 meter Kabel NYY 3 x 6 mm² </v>
      </c>
      <c r="F345" s="1064" t="s">
        <v>128</v>
      </c>
      <c r="G345" s="1487">
        <f>Analisa!N4126</f>
        <v>143550</v>
      </c>
      <c r="AI345" s="1051"/>
    </row>
    <row r="346" spans="1:35">
      <c r="A346" s="1046">
        <f>Analisa!A4129</f>
        <v>63</v>
      </c>
      <c r="B346" s="1082" t="str">
        <f>Analisa!B4129</f>
        <v>Dihit.</v>
      </c>
      <c r="C346" s="1083"/>
      <c r="D346" s="1083"/>
      <c r="E346" s="1052" t="str">
        <f>Analisa!D4129</f>
        <v>1 meter Kabel NYY 4x6mm2 (R,S,T,N) + NYY 1x2,5mm2 + NYA 6 mm2</v>
      </c>
      <c r="F346" s="1064" t="s">
        <v>128</v>
      </c>
      <c r="G346" s="1487">
        <f>Analisa!N4145</f>
        <v>228151</v>
      </c>
      <c r="AI346" s="1051"/>
    </row>
    <row r="347" spans="1:35">
      <c r="A347" s="1046">
        <f>Analisa!A4147</f>
        <v>64</v>
      </c>
      <c r="B347" s="1082" t="str">
        <f>Analisa!B4147</f>
        <v>Dihit.</v>
      </c>
      <c r="C347" s="1083"/>
      <c r="D347" s="1083"/>
      <c r="E347" s="1052" t="str">
        <f>Analisa!D4147</f>
        <v>1 meter Kabel NYY 4x10mm2  + NYY 1x2,5mm2 + NYA 6 mm2</v>
      </c>
      <c r="F347" s="1064" t="s">
        <v>128</v>
      </c>
      <c r="G347" s="1487">
        <f>Analisa!N4163</f>
        <v>337044</v>
      </c>
      <c r="AI347" s="1051"/>
    </row>
    <row r="348" spans="1:35">
      <c r="A348" s="1046">
        <f>Analisa!A4167</f>
        <v>65</v>
      </c>
      <c r="B348" s="1047" t="str">
        <f>Analisa!B4167</f>
        <v>MEP.C.10</v>
      </c>
      <c r="C348" s="1048"/>
      <c r="D348" s="1048"/>
      <c r="E348" s="1052" t="str">
        <f>Analisa!D4167</f>
        <v>1 meter Kabel NYY 4 X 16 mm² dengan kabel BC 16 mm</v>
      </c>
      <c r="F348" s="1064" t="s">
        <v>128</v>
      </c>
      <c r="G348" s="1480">
        <f>Analisa!N4181</f>
        <v>387530</v>
      </c>
      <c r="AI348" s="1051"/>
    </row>
    <row r="349" spans="1:35">
      <c r="A349" s="1046">
        <f>Analisa!A4183</f>
        <v>66</v>
      </c>
      <c r="B349" s="1082" t="str">
        <f>Analisa!B4183</f>
        <v>Dihit</v>
      </c>
      <c r="C349" s="1083"/>
      <c r="D349" s="1083"/>
      <c r="E349" s="1052" t="str">
        <f>Analisa!D4183</f>
        <v>1 meter Kabel NYY 4 x16 mm2 + NYA 1 x 10 mm2 +BCC 16mm2</v>
      </c>
      <c r="F349" s="1064" t="s">
        <v>128</v>
      </c>
      <c r="G349" s="1487">
        <f>Analisa!N4199</f>
        <v>477730</v>
      </c>
      <c r="AI349" s="1051"/>
    </row>
    <row r="350" spans="1:35">
      <c r="A350" s="1046">
        <f>Analisa!A4201</f>
        <v>67</v>
      </c>
      <c r="B350" s="1082" t="str">
        <f>Analisa!B4201</f>
        <v>Dihit</v>
      </c>
      <c r="C350" s="1083"/>
      <c r="D350" s="1083"/>
      <c r="E350" s="1052" t="str">
        <f>Analisa!D4201</f>
        <v>1 meter Kabel NYY 4x16 mm2 + NYY 1x16 mm2 + BC 16 mm2</v>
      </c>
      <c r="F350" s="1064" t="s">
        <v>128</v>
      </c>
      <c r="G350" s="1487">
        <f>Analisa!N4217</f>
        <v>434115</v>
      </c>
      <c r="AI350" s="1051"/>
    </row>
    <row r="351" spans="1:35">
      <c r="A351" s="1046">
        <f>Analisa!A4219</f>
        <v>68</v>
      </c>
      <c r="B351" s="1047" t="str">
        <f>Analisa!B4219</f>
        <v>MEP.C.11</v>
      </c>
      <c r="C351" s="1048"/>
      <c r="D351" s="1048"/>
      <c r="E351" s="1052" t="str">
        <f>Analisa!D4219</f>
        <v>1 meter Kabel NYY 4 X 25 mm² dengan kabel BC 25 mm</v>
      </c>
      <c r="F351" s="1064" t="s">
        <v>128</v>
      </c>
      <c r="G351" s="1480">
        <f>Analisa!N4233</f>
        <v>424600</v>
      </c>
      <c r="AI351" s="1051"/>
    </row>
    <row r="352" spans="1:35">
      <c r="A352" s="1046">
        <f>Analisa!A4235</f>
        <v>69</v>
      </c>
      <c r="B352" s="1082" t="str">
        <f>Analisa!B4235</f>
        <v>Dihit.</v>
      </c>
      <c r="C352" s="1083"/>
      <c r="D352" s="1083"/>
      <c r="E352" s="1052" t="str">
        <f>Analisa!D4235</f>
        <v>1 meter Kabel NYY 4 x 25 mm2 + NYA 1 x 16 mm2 +BCC 16mm2</v>
      </c>
      <c r="F352" s="1064" t="s">
        <v>128</v>
      </c>
      <c r="G352" s="1487">
        <f>Analisa!N4251</f>
        <v>544797</v>
      </c>
      <c r="AI352" s="1051"/>
    </row>
    <row r="353" spans="1:35">
      <c r="A353" s="1046">
        <f>Analisa!A4253</f>
        <v>70</v>
      </c>
      <c r="B353" s="1082" t="str">
        <f>Analisa!B4253</f>
        <v>Dihit.</v>
      </c>
      <c r="C353" s="1083"/>
      <c r="D353" s="1083"/>
      <c r="E353" s="1052" t="str">
        <f>Analisa!D4253</f>
        <v xml:space="preserve">1 meter Kabel NYY 3 x 25 mm2 </v>
      </c>
      <c r="F353" s="1064" t="s">
        <v>128</v>
      </c>
      <c r="G353" s="1487">
        <f>Analisa!N4267</f>
        <v>290235</v>
      </c>
      <c r="AI353" s="1051"/>
    </row>
    <row r="354" spans="1:35">
      <c r="A354" s="1046">
        <f>Analisa!A4270</f>
        <v>71</v>
      </c>
      <c r="B354" s="1082" t="str">
        <f>Analisa!B4270</f>
        <v>Dihit</v>
      </c>
      <c r="C354" s="1083"/>
      <c r="D354" s="1083"/>
      <c r="E354" s="1052" t="str">
        <f>Analisa!D4270</f>
        <v>1 meter Kabel NYY 4x25mm2 + NYY 1x16mm2</v>
      </c>
      <c r="F354" s="1064" t="s">
        <v>128</v>
      </c>
      <c r="G354" s="1487">
        <f>Analisa!N4285</f>
        <v>413531</v>
      </c>
      <c r="AI354" s="1051"/>
    </row>
    <row r="355" spans="1:35">
      <c r="A355" s="1046">
        <f>Analisa!A4288</f>
        <v>72</v>
      </c>
      <c r="B355" s="1082" t="str">
        <f>Analisa!B4288</f>
        <v>Dihit</v>
      </c>
      <c r="C355" s="1083"/>
      <c r="D355" s="1083"/>
      <c r="E355" s="1052" t="str">
        <f>Analisa!D4288</f>
        <v>1 meter Kabel NYY 4 X 35 mm² dengan kabel NYY  1 X 16mm</v>
      </c>
      <c r="F355" s="1064" t="s">
        <v>128</v>
      </c>
      <c r="G355" s="1487">
        <f>Analisa!N4302</f>
        <v>538285</v>
      </c>
      <c r="AI355" s="1051"/>
    </row>
    <row r="356" spans="1:35">
      <c r="A356" s="1046">
        <f>Analisa!A4304</f>
        <v>73</v>
      </c>
      <c r="B356" s="1082" t="str">
        <f>Analisa!B4304</f>
        <v>Dihit</v>
      </c>
      <c r="C356" s="1083"/>
      <c r="D356" s="1083"/>
      <c r="E356" s="1052" t="str">
        <f>Analisa!D4304</f>
        <v>1 meter Kabel NYY 4 x 35 mm2 + NYA 1 x 16 mm2 +BCC 16mm2</v>
      </c>
      <c r="F356" s="1064" t="s">
        <v>128</v>
      </c>
      <c r="G356" s="1487">
        <f>Analisa!N4320</f>
        <v>671880</v>
      </c>
      <c r="AI356" s="1051"/>
    </row>
    <row r="357" spans="1:35">
      <c r="A357" s="1046">
        <f>Analisa!A4324</f>
        <v>74</v>
      </c>
      <c r="B357" s="1082" t="str">
        <f>Analisa!B4324</f>
        <v>Dihit</v>
      </c>
      <c r="C357" s="1083"/>
      <c r="D357" s="1083"/>
      <c r="E357" s="1052" t="str">
        <f>Analisa!D4324</f>
        <v>1 meter Kabel NYY 4 X 50 mm² dengan kabel BC 35 mm</v>
      </c>
      <c r="F357" s="1064" t="s">
        <v>128</v>
      </c>
      <c r="G357" s="1486">
        <f>Analisa!N4338</f>
        <v>619850</v>
      </c>
      <c r="AI357" s="1051"/>
    </row>
    <row r="358" spans="1:35">
      <c r="A358" s="1046">
        <f>Analisa!A4341</f>
        <v>75</v>
      </c>
      <c r="B358" s="1047" t="str">
        <f>Analisa!B4341</f>
        <v>MEP.C.12</v>
      </c>
      <c r="C358" s="1048"/>
      <c r="D358" s="1048"/>
      <c r="E358" s="1052" t="str">
        <f>Analisa!D4341</f>
        <v>1 meter Kabel NYY 4 x 1c x 25 mm2 + BC 25 mm2</v>
      </c>
      <c r="F358" s="1064" t="s">
        <v>128</v>
      </c>
      <c r="G358" s="1480">
        <f>Analisa!N4355</f>
        <v>387310</v>
      </c>
      <c r="AI358" s="1051"/>
    </row>
    <row r="359" spans="1:35">
      <c r="A359" s="1046">
        <f>Analisa!A4357</f>
        <v>76</v>
      </c>
      <c r="B359" s="1047" t="str">
        <f>Analisa!B4357</f>
        <v>MEP.C.13</v>
      </c>
      <c r="C359" s="1048"/>
      <c r="D359" s="1048"/>
      <c r="E359" s="1052" t="str">
        <f>Analisa!D4357</f>
        <v>1 meter Kabel NYY 4 X 70 mm² dengan kabel BC 35 mm</v>
      </c>
      <c r="F359" s="1064" t="s">
        <v>128</v>
      </c>
      <c r="G359" s="1480">
        <f>Analisa!N4371</f>
        <v>718850</v>
      </c>
      <c r="AI359" s="1051"/>
    </row>
    <row r="360" spans="1:35">
      <c r="A360" s="1046">
        <f>Analisa!A4373</f>
        <v>77</v>
      </c>
      <c r="B360" s="1082" t="str">
        <f>Analisa!B4373</f>
        <v>Dihit.</v>
      </c>
      <c r="C360" s="1083"/>
      <c r="D360" s="1083"/>
      <c r="E360" s="1052" t="str">
        <f>Analisa!D4373</f>
        <v>1 meter Kabel NYY 4 X 70 mm² dengan kabel NYY 1 X 35 mm</v>
      </c>
      <c r="F360" s="1064" t="s">
        <v>128</v>
      </c>
      <c r="G360" s="1487">
        <f>Analisa!N4387</f>
        <v>751850</v>
      </c>
      <c r="AI360" s="1051"/>
    </row>
    <row r="361" spans="1:35">
      <c r="A361" s="1046">
        <f>Analisa!A4391</f>
        <v>78</v>
      </c>
      <c r="B361" s="1082" t="str">
        <f>Analisa!B4391</f>
        <v>Dihit.</v>
      </c>
      <c r="C361" s="1083"/>
      <c r="D361" s="1083"/>
      <c r="E361" s="1052" t="str">
        <f>Analisa!D4391</f>
        <v>1 meter Kabel NYY 4 X 70 mm² + NYA 1 x 35 mm2 +BCC 35mm2</v>
      </c>
      <c r="F361" s="1064" t="s">
        <v>128</v>
      </c>
      <c r="G361" s="1487">
        <f>Analisa!N4407</f>
        <v>886099</v>
      </c>
      <c r="AI361" s="1051"/>
    </row>
    <row r="362" spans="1:35">
      <c r="A362" s="1046">
        <f>Analisa!A4409</f>
        <v>79</v>
      </c>
      <c r="B362" s="1082" t="str">
        <f>Analisa!B4409</f>
        <v>Dihit.</v>
      </c>
      <c r="C362" s="1083"/>
      <c r="D362" s="1083"/>
      <c r="E362" s="1052" t="str">
        <f>Analisa!D4409</f>
        <v>1 meter Kabel NYY 4x120 mm2 + NYY 1x70 mm2 + BC 70 mm2</v>
      </c>
      <c r="F362" s="1064" t="s">
        <v>128</v>
      </c>
      <c r="G362" s="1487">
        <f>Analisa!N4425</f>
        <v>2003512</v>
      </c>
      <c r="AI362" s="1051"/>
    </row>
    <row r="363" spans="1:35">
      <c r="A363" s="1046">
        <f>Analisa!A4427</f>
        <v>80</v>
      </c>
      <c r="B363" s="1082" t="str">
        <f>Analisa!B4427</f>
        <v>Dihit.</v>
      </c>
      <c r="C363" s="1083"/>
      <c r="D363" s="1083"/>
      <c r="E363" s="1052" t="str">
        <f>Analisa!D4427</f>
        <v>1 meter Kabel NYY 4 x 95 mm2 + NYA 1 x 50 mm2 +BCC 50mm2</v>
      </c>
      <c r="F363" s="1064" t="s">
        <v>128</v>
      </c>
      <c r="G363" s="1487">
        <f>Analisa!N4443</f>
        <v>1473821</v>
      </c>
      <c r="AI363" s="1051"/>
    </row>
    <row r="364" spans="1:35">
      <c r="A364" s="1046">
        <f>Analisa!A4445</f>
        <v>81</v>
      </c>
      <c r="B364" s="1082" t="str">
        <f>Analisa!B4445</f>
        <v>Dihit.</v>
      </c>
      <c r="C364" s="1083"/>
      <c r="D364" s="1083"/>
      <c r="E364" s="1052" t="str">
        <f>Analisa!D4445</f>
        <v>1 meter Kabel NYY 4x120 mm2 + NYY 1x70 mm2 + BC 70 mm2</v>
      </c>
      <c r="F364" s="1064" t="s">
        <v>128</v>
      </c>
      <c r="G364" s="1487">
        <f>Analisa!N4461</f>
        <v>2003512</v>
      </c>
      <c r="AI364" s="1051"/>
    </row>
    <row r="365" spans="1:35">
      <c r="A365" s="1046">
        <f>Analisa!A4463</f>
        <v>82</v>
      </c>
      <c r="B365" s="1047" t="str">
        <f>Analisa!B4463</f>
        <v>MEP.C.14</v>
      </c>
      <c r="C365" s="1048"/>
      <c r="D365" s="1048"/>
      <c r="E365" s="1052" t="str">
        <f>Analisa!D4463</f>
        <v>1 meter Kabel NYY 4 x 2 x 1c x 25 mm2 + Bc 25 mm</v>
      </c>
      <c r="F365" s="1064" t="s">
        <v>128</v>
      </c>
      <c r="G365" s="1480">
        <f>Analisa!N4477</f>
        <v>706310</v>
      </c>
      <c r="AI365" s="1051"/>
    </row>
    <row r="366" spans="1:35">
      <c r="A366" s="1046">
        <f>Analisa!A4479</f>
        <v>83</v>
      </c>
      <c r="B366" s="1047" t="str">
        <f>Analisa!B4479</f>
        <v>MEP.C.15</v>
      </c>
      <c r="C366" s="1048"/>
      <c r="D366" s="1048"/>
      <c r="E366" s="1052" t="str">
        <f>Analisa!D4479</f>
        <v>1 meter Kabel NYY 4 x 2 x 1c x 50 mm2 + Bc 50 mm</v>
      </c>
      <c r="F366" s="1064" t="s">
        <v>128</v>
      </c>
      <c r="G366" s="1480">
        <f>Analisa!N4493</f>
        <v>1278860</v>
      </c>
      <c r="AI366" s="1051"/>
    </row>
    <row r="367" spans="1:35">
      <c r="A367" s="1046">
        <f>Analisa!A4495</f>
        <v>84</v>
      </c>
      <c r="B367" s="1082"/>
      <c r="C367" s="1083"/>
      <c r="D367" s="1083"/>
      <c r="E367" s="1052" t="str">
        <f>Analisa!D4495</f>
        <v>1 meter Kabel NYY 3x 4 mm2</v>
      </c>
      <c r="F367" s="1064" t="s">
        <v>128</v>
      </c>
      <c r="G367" s="1486">
        <f>Analisa!N4508</f>
        <v>113960</v>
      </c>
      <c r="AI367" s="1051"/>
    </row>
    <row r="368" spans="1:35">
      <c r="A368" s="1046">
        <f>Analisa!A4510</f>
        <v>85</v>
      </c>
      <c r="B368" s="1082"/>
      <c r="C368" s="1083"/>
      <c r="D368" s="1083"/>
      <c r="E368" s="1052" t="str">
        <f>Analisa!D4510</f>
        <v>1 meter Kabel NYFGBY 4 x  4 mm2 + Bc 4 mm</v>
      </c>
      <c r="F368" s="1064" t="s">
        <v>128</v>
      </c>
      <c r="G368" s="1486">
        <f>Analisa!N4524</f>
        <v>148610</v>
      </c>
      <c r="AI368" s="1051"/>
    </row>
    <row r="369" spans="1:35">
      <c r="A369" s="1046">
        <f>Analisa!A4526</f>
        <v>86</v>
      </c>
      <c r="B369" s="1082"/>
      <c r="C369" s="1083"/>
      <c r="D369" s="1083"/>
      <c r="E369" s="1052" t="str">
        <f>Analisa!D4526</f>
        <v>1 meter Kabel NYFGBY 4 x  6 mm2 + Bc 6 mm</v>
      </c>
      <c r="F369" s="1064" t="s">
        <v>128</v>
      </c>
      <c r="G369" s="1486">
        <f>Analisa!N4540</f>
        <v>166430</v>
      </c>
      <c r="AI369" s="1051"/>
    </row>
    <row r="370" spans="1:35">
      <c r="A370" s="1046">
        <f>Analisa!A4543</f>
        <v>87</v>
      </c>
      <c r="B370" s="1082"/>
      <c r="C370" s="1083"/>
      <c r="D370" s="1083"/>
      <c r="E370" s="1052" t="str">
        <f>Analisa!D4543</f>
        <v>1 meter Kabel NYFGBY 4 x  35 mm2 + Bc 16 mm</v>
      </c>
      <c r="F370" s="1064" t="s">
        <v>128</v>
      </c>
      <c r="G370" s="1486">
        <f>Analisa!N4557</f>
        <v>601260</v>
      </c>
      <c r="AI370" s="1051"/>
    </row>
    <row r="371" spans="1:35">
      <c r="A371" s="1046">
        <f>Analisa!A4559</f>
        <v>88</v>
      </c>
      <c r="B371" s="1082"/>
      <c r="C371" s="1083"/>
      <c r="D371" s="1083"/>
      <c r="E371" s="1052" t="str">
        <f>Analisa!D4559</f>
        <v>1 meter Kabel NYYHY 12 x 2,5 mm2 + Bc 2,5 mm</v>
      </c>
      <c r="F371" s="1064" t="s">
        <v>128</v>
      </c>
      <c r="G371" s="1486">
        <f>Analisa!N4573</f>
        <v>254210</v>
      </c>
      <c r="AI371" s="1051"/>
    </row>
    <row r="372" spans="1:35">
      <c r="A372" s="1046">
        <f>Analisa!A4575</f>
        <v>89</v>
      </c>
      <c r="B372" s="1047" t="str">
        <f>Analisa!B4575</f>
        <v>MEP.C.16</v>
      </c>
      <c r="C372" s="1048"/>
      <c r="D372" s="1048"/>
      <c r="E372" s="1052" t="str">
        <f>Analisa!D4575</f>
        <v>1 meter Kabel FRC 4 x 1c x 6 mm2 + BC 6 mm2</v>
      </c>
      <c r="F372" s="1064" t="s">
        <v>128</v>
      </c>
      <c r="G372" s="1480">
        <f>Analisa!N4589</f>
        <v>168040</v>
      </c>
      <c r="AI372" s="1051"/>
    </row>
    <row r="373" spans="1:35">
      <c r="A373" s="1046">
        <f>Analisa!A4591</f>
        <v>90</v>
      </c>
      <c r="B373" s="1047" t="str">
        <f>Analisa!B4591</f>
        <v>MEP.C.17</v>
      </c>
      <c r="C373" s="1048"/>
      <c r="D373" s="1048"/>
      <c r="E373" s="1052" t="str">
        <f>Analisa!D4591</f>
        <v>1 meter Kabel FRC 4 x 1c x 10 mm2 + BC 10 mm2</v>
      </c>
      <c r="F373" s="1064" t="s">
        <v>128</v>
      </c>
      <c r="G373" s="1480">
        <f>Analisa!N4605</f>
        <v>196468</v>
      </c>
      <c r="AI373" s="1051"/>
    </row>
    <row r="374" spans="1:35">
      <c r="A374" s="1046">
        <f>Analisa!A4608</f>
        <v>91</v>
      </c>
      <c r="B374" s="1047" t="str">
        <f>Analisa!B4608</f>
        <v>MEP.C.18</v>
      </c>
      <c r="C374" s="1048"/>
      <c r="D374" s="1048"/>
      <c r="E374" s="1052" t="str">
        <f>Analisa!D4608</f>
        <v>1 meter Kabel FRC 3x2,5 mm2 + conduit 5/8"</v>
      </c>
      <c r="F374" s="1064" t="s">
        <v>128</v>
      </c>
      <c r="G374" s="1480">
        <f>Analisa!N4622</f>
        <v>67966</v>
      </c>
      <c r="AI374" s="1051"/>
    </row>
    <row r="375" spans="1:35">
      <c r="A375" s="1046">
        <f>Analisa!A4624</f>
        <v>92</v>
      </c>
      <c r="B375" s="1082"/>
      <c r="C375" s="1083"/>
      <c r="D375" s="1083"/>
      <c r="E375" s="1052" t="str">
        <f>Analisa!D4624</f>
        <v>1 meter Kabel FRC 3x4 mm2 + conduit 5/8"</v>
      </c>
      <c r="F375" s="1064" t="s">
        <v>128</v>
      </c>
      <c r="G375" s="1486">
        <f>Analisa!N4638</f>
        <v>93907</v>
      </c>
      <c r="AI375" s="1051"/>
    </row>
    <row r="376" spans="1:35">
      <c r="A376" s="1046"/>
      <c r="B376" s="1506"/>
      <c r="C376" s="1507"/>
      <c r="D376" s="1507"/>
      <c r="E376" s="1052" t="s">
        <v>5490</v>
      </c>
      <c r="F376" s="1064" t="s">
        <v>128</v>
      </c>
      <c r="G376" s="1508">
        <f>Analisa!N4654</f>
        <v>89562</v>
      </c>
      <c r="AI376" s="1051"/>
    </row>
    <row r="377" spans="1:35">
      <c r="A377" s="1046">
        <f>Analisa!A4656</f>
        <v>94</v>
      </c>
      <c r="B377" s="1082" t="str">
        <f>Analisa!B4656</f>
        <v>MEP.C.18.3</v>
      </c>
      <c r="C377" s="1083"/>
      <c r="D377" s="1083"/>
      <c r="E377" s="1052" t="str">
        <f>Analisa!D4656</f>
        <v>1 meter Kabel FRC 2x1,5 mm2 + conduit 5/8"</v>
      </c>
      <c r="F377" s="1064" t="s">
        <v>128</v>
      </c>
      <c r="G377" s="1486">
        <f>Analisa!N4670</f>
        <v>50457</v>
      </c>
      <c r="AI377" s="1051"/>
    </row>
    <row r="378" spans="1:35">
      <c r="A378" s="1046">
        <f>Analisa!A4671</f>
        <v>95</v>
      </c>
      <c r="B378" s="1047" t="str">
        <f>Analisa!B4671</f>
        <v>MEP.C.19</v>
      </c>
      <c r="C378" s="1048"/>
      <c r="D378" s="1048"/>
      <c r="E378" s="1049" t="str">
        <f>Analisa!D4671</f>
        <v>1 meter Kabel FRC 4 x 4 mm2 + BC 4mm</v>
      </c>
      <c r="F378" s="1064" t="s">
        <v>128</v>
      </c>
      <c r="G378" s="1480">
        <f>Analisa!N4685</f>
        <v>116007</v>
      </c>
      <c r="AI378" s="1051"/>
    </row>
    <row r="379" spans="1:35">
      <c r="A379" s="1046">
        <f>Analisa!A4687</f>
        <v>96</v>
      </c>
      <c r="B379" s="1047" t="str">
        <f>Analisa!B4687</f>
        <v>MEP.C.20</v>
      </c>
      <c r="C379" s="1048"/>
      <c r="D379" s="1048"/>
      <c r="E379" s="1049" t="str">
        <f>Analisa!D4687</f>
        <v>1 meter Kabel FRC 4 x 6 mm2 + BC 6 mm2</v>
      </c>
      <c r="F379" s="1064" t="s">
        <v>128</v>
      </c>
      <c r="G379" s="1480">
        <f>Analisa!N4701</f>
        <v>144177</v>
      </c>
      <c r="AI379" s="1051"/>
    </row>
    <row r="380" spans="1:35">
      <c r="A380" s="1046">
        <f>Analisa!A4703</f>
        <v>97</v>
      </c>
      <c r="B380" s="1082"/>
      <c r="C380" s="1083"/>
      <c r="D380" s="1083"/>
      <c r="E380" s="1084" t="str">
        <f>Analisa!D4703</f>
        <v>1 meter Kabel FRC 4 x 16 mm2 + BC 16 mm2</v>
      </c>
      <c r="F380" s="1064" t="s">
        <v>128</v>
      </c>
      <c r="G380" s="1486">
        <f>Analisa!N4717</f>
        <v>349107</v>
      </c>
      <c r="AI380" s="1051"/>
    </row>
    <row r="381" spans="1:35">
      <c r="A381" s="1046">
        <f>Analisa!A4719</f>
        <v>98</v>
      </c>
      <c r="B381" s="1082" t="str">
        <f>Analisa!B4719</f>
        <v>Dihit.</v>
      </c>
      <c r="C381" s="1083"/>
      <c r="D381" s="1083"/>
      <c r="E381" s="1084" t="str">
        <f>Analisa!D4719</f>
        <v xml:space="preserve">1 meter Kabel FRC  16 mm2 </v>
      </c>
      <c r="F381" s="1064" t="s">
        <v>128</v>
      </c>
      <c r="G381" s="1487">
        <f>Analisa!N4733</f>
        <v>102844</v>
      </c>
      <c r="AI381" s="1051"/>
    </row>
    <row r="382" spans="1:35">
      <c r="A382" s="1046">
        <f>Analisa!A4735</f>
        <v>99</v>
      </c>
      <c r="B382" s="1082" t="str">
        <f>Analisa!B4735</f>
        <v>Dihit.</v>
      </c>
      <c r="C382" s="1083"/>
      <c r="D382" s="1083"/>
      <c r="E382" s="1084" t="str">
        <f>Analisa!D4735</f>
        <v>1 meterGrounding Kabel NYA 16 mm</v>
      </c>
      <c r="F382" s="1064" t="s">
        <v>128</v>
      </c>
      <c r="G382" s="1487">
        <f>Analisa!N4749</f>
        <v>119592</v>
      </c>
      <c r="AI382" s="1051"/>
    </row>
    <row r="383" spans="1:35">
      <c r="A383" s="1046">
        <f>Analisa!A4754</f>
        <v>100</v>
      </c>
      <c r="B383" s="1082" t="str">
        <f>Analisa!B4754</f>
        <v>Dihit.</v>
      </c>
      <c r="C383" s="1083"/>
      <c r="D383" s="1083"/>
      <c r="E383" s="1084" t="str">
        <f>Analisa!D4754</f>
        <v>1 meter Kabel FRC 4x1x16mm2 (R,ST,N) + NYY 1x10mm2 (N) +BCC 16 mm2</v>
      </c>
      <c r="F383" s="1064" t="s">
        <v>128</v>
      </c>
      <c r="G383" s="1487">
        <f>Analisa!N4770</f>
        <v>435426</v>
      </c>
      <c r="AI383" s="1051"/>
    </row>
    <row r="384" spans="1:35">
      <c r="A384" s="1046">
        <f>Analisa!A4772</f>
        <v>101</v>
      </c>
      <c r="B384" s="1082"/>
      <c r="C384" s="1083"/>
      <c r="D384" s="1083"/>
      <c r="E384" s="1084" t="str">
        <f>Analisa!D4772</f>
        <v>1 meter Kabel FRC 4 x 35 mm2 + BC 16 mm2</v>
      </c>
      <c r="F384" s="1064" t="s">
        <v>128</v>
      </c>
      <c r="G384" s="1486">
        <f>Analisa!N4786</f>
        <v>1088307</v>
      </c>
      <c r="AI384" s="1051"/>
    </row>
    <row r="385" spans="1:35">
      <c r="A385" s="1046">
        <f>Analisa!A4788</f>
        <v>102</v>
      </c>
      <c r="B385" s="1047" t="str">
        <f>Analisa!B4788</f>
        <v>MEP.C.21</v>
      </c>
      <c r="C385" s="1048"/>
      <c r="D385" s="1048"/>
      <c r="E385" s="1049" t="str">
        <f>Analisa!D4788</f>
        <v>1 meter Kabel FRC 4 x 1c x 25 mm2 + BC 25 mm2</v>
      </c>
      <c r="F385" s="1064" t="s">
        <v>128</v>
      </c>
      <c r="G385" s="1480">
        <f>Analisa!N4802</f>
        <v>510868</v>
      </c>
      <c r="AI385" s="1051"/>
    </row>
    <row r="386" spans="1:35">
      <c r="A386" s="1046">
        <f>Analisa!A4804</f>
        <v>103</v>
      </c>
      <c r="B386" s="1047" t="str">
        <f>Analisa!B4804</f>
        <v>MEP.C.22</v>
      </c>
      <c r="C386" s="1048"/>
      <c r="D386" s="1048"/>
      <c r="E386" s="1049" t="str">
        <f>Analisa!D4804</f>
        <v>1 meter FRC 4 x 1c x 150 mm2 + BC 70 mm2</v>
      </c>
      <c r="F386" s="1064" t="s">
        <v>128</v>
      </c>
      <c r="G386" s="1480">
        <f>Analisa!N4818</f>
        <v>1558557</v>
      </c>
      <c r="AI386" s="1051"/>
    </row>
    <row r="387" spans="1:35">
      <c r="A387" s="1046">
        <f>Analisa!A4820</f>
        <v>104</v>
      </c>
      <c r="B387" s="1047" t="str">
        <f>Analisa!B4820</f>
        <v>MEP.C.23</v>
      </c>
      <c r="C387" s="1048"/>
      <c r="D387" s="1048"/>
      <c r="E387" s="1049" t="str">
        <f>Analisa!D4820</f>
        <v>1 meter FRC 4 x 1c x 185 mm2 + BC 95 mm2</v>
      </c>
      <c r="F387" s="1064" t="s">
        <v>128</v>
      </c>
      <c r="G387" s="1480">
        <f>Analisa!$N$4834</f>
        <v>2125607</v>
      </c>
      <c r="AI387" s="1051"/>
    </row>
    <row r="388" spans="1:35">
      <c r="A388" s="1046">
        <f>Analisa!A4836</f>
        <v>105</v>
      </c>
      <c r="B388" s="1082"/>
      <c r="C388" s="1083"/>
      <c r="D388" s="1083"/>
      <c r="E388" s="1084" t="str">
        <f>Analisa!D4836</f>
        <v>1 meter FRC 2 x (4 x 240 mm2 )+ BC 120 mm2</v>
      </c>
      <c r="F388" s="1064" t="s">
        <v>128</v>
      </c>
      <c r="G388" s="1486">
        <f>Analisa!N4850</f>
        <v>8144477</v>
      </c>
      <c r="AI388" s="1051"/>
    </row>
    <row r="389" spans="1:35">
      <c r="A389" s="1046">
        <f>Analisa!A4852</f>
        <v>106</v>
      </c>
      <c r="B389" s="1082"/>
      <c r="C389" s="1083"/>
      <c r="D389" s="1083"/>
      <c r="E389" s="1084" t="str">
        <f>Analisa!D4852</f>
        <v>1 meter FRC 2 x (3 x 150 mm2 )+ BC 70 mm2</v>
      </c>
      <c r="F389" s="1064" t="s">
        <v>128</v>
      </c>
      <c r="G389" s="1486">
        <f>Analisa!N4866</f>
        <v>2854357</v>
      </c>
      <c r="AI389" s="1051"/>
    </row>
    <row r="390" spans="1:35">
      <c r="A390" s="1046">
        <f>Analisa!A4867</f>
        <v>107</v>
      </c>
      <c r="B390" s="1047" t="str">
        <f>Analisa!B4867</f>
        <v>MEP.C.24</v>
      </c>
      <c r="C390" s="1048"/>
      <c r="D390" s="1048"/>
      <c r="E390" s="1049" t="str">
        <f>Analisa!D4867</f>
        <v>1 meter NYM 3 x 2,5 mm2 + conduit 5/8"</v>
      </c>
      <c r="F390" s="1064" t="s">
        <v>128</v>
      </c>
      <c r="G390" s="1480">
        <f>Analisa!N4881</f>
        <v>45397</v>
      </c>
      <c r="AI390" s="1051"/>
    </row>
    <row r="391" spans="1:35">
      <c r="A391" s="1046">
        <f>Analisa!A4883</f>
        <v>108</v>
      </c>
      <c r="B391" s="1047" t="str">
        <f>Analisa!B4883</f>
        <v>MEP.C.25</v>
      </c>
      <c r="C391" s="1048"/>
      <c r="D391" s="1048"/>
      <c r="E391" s="1049" t="str">
        <f>Analisa!D4883</f>
        <v>1 meter Kabel NYY 4 x 2,5 mm2</v>
      </c>
      <c r="F391" s="1064" t="s">
        <v>128</v>
      </c>
      <c r="G391" s="1480">
        <f>Analisa!N4896</f>
        <v>96107</v>
      </c>
      <c r="AI391" s="1051"/>
    </row>
    <row r="392" spans="1:35">
      <c r="A392" s="1046">
        <f>Analisa!A4898</f>
        <v>109</v>
      </c>
      <c r="B392" s="1047" t="str">
        <f>Analisa!B4898</f>
        <v>MEP.C.26</v>
      </c>
      <c r="C392" s="1048"/>
      <c r="D392" s="1048"/>
      <c r="E392" s="1049" t="str">
        <f>Analisa!D4898</f>
        <v>1 meter Kabel NYY 4 x 4 mm2</v>
      </c>
      <c r="F392" s="1064" t="s">
        <v>128</v>
      </c>
      <c r="G392" s="1480">
        <f>Analisa!N4911</f>
        <v>118107</v>
      </c>
      <c r="AI392" s="1051"/>
    </row>
    <row r="393" spans="1:35">
      <c r="A393" s="1046"/>
      <c r="B393" s="1040" t="str">
        <f>Analisa!B4913</f>
        <v>MEP.D</v>
      </c>
      <c r="C393" s="1041" t="str">
        <f>Analisa!A4913</f>
        <v>D</v>
      </c>
      <c r="D393" s="1048"/>
      <c r="E393" s="1043" t="str">
        <f>Analisa!D4913</f>
        <v>HARGA SATUAN PEKERJAAN PENERANGAN</v>
      </c>
      <c r="F393" s="1050"/>
      <c r="G393" s="1480"/>
      <c r="AI393" s="1051"/>
    </row>
    <row r="394" spans="1:35">
      <c r="A394" s="1046">
        <f>Analisa!A4915</f>
        <v>110</v>
      </c>
      <c r="B394" s="1047" t="str">
        <f>Analisa!B4915</f>
        <v>MEP.D.1</v>
      </c>
      <c r="C394" s="1048"/>
      <c r="D394" s="1048"/>
      <c r="E394" s="1049" t="str">
        <f>Analisa!D4915</f>
        <v>1 bh Baret LED 3000K 1600lm</v>
      </c>
      <c r="F394" s="1064" t="s">
        <v>128</v>
      </c>
      <c r="G394" s="1488">
        <f>Analisa!N4928</f>
        <v>525976</v>
      </c>
      <c r="AI394" s="1051"/>
    </row>
    <row r="395" spans="1:35">
      <c r="A395" s="1046">
        <f>Analisa!A4930</f>
        <v>111</v>
      </c>
      <c r="B395" s="1047" t="str">
        <f>Analisa!B4930</f>
        <v>MEP.D.2</v>
      </c>
      <c r="C395" s="1041"/>
      <c r="D395" s="1041"/>
      <c r="E395" s="1052" t="str">
        <f>Analisa!D4930</f>
        <v>1 bh Lampu TLED 1 x 2.100 Lumen</v>
      </c>
      <c r="F395" s="1064" t="s">
        <v>128</v>
      </c>
      <c r="G395" s="1488">
        <f>Analisa!N4943</f>
        <v>789717</v>
      </c>
      <c r="AI395" s="1051"/>
    </row>
    <row r="396" spans="1:35">
      <c r="A396" s="1046">
        <f>Analisa!A4945</f>
        <v>112</v>
      </c>
      <c r="B396" s="1047" t="str">
        <f>Analisa!B4945</f>
        <v>MEP.D.3</v>
      </c>
      <c r="C396" s="1041"/>
      <c r="D396" s="1041"/>
      <c r="E396" s="1052" t="str">
        <f>Analisa!D4945</f>
        <v>1 bh Pasang LED Downlight I-Series 20,5W 3000K</v>
      </c>
      <c r="F396" s="1064" t="s">
        <v>128</v>
      </c>
      <c r="G396" s="1488">
        <f>Analisa!N4958</f>
        <v>361845</v>
      </c>
      <c r="AI396" s="1051"/>
    </row>
    <row r="397" spans="1:35" ht="13.5" thickBot="1">
      <c r="A397" s="1085">
        <f>Analisa!A4960</f>
        <v>113</v>
      </c>
      <c r="B397" s="1086" t="str">
        <f>Analisa!$B$4960</f>
        <v>MEP.D.4</v>
      </c>
      <c r="C397" s="1087"/>
      <c r="D397" s="1087"/>
      <c r="E397" s="1088" t="str">
        <f>Analisa!D4960</f>
        <v>1 bh Downlight Outbow LED</v>
      </c>
      <c r="F397" s="1075" t="s">
        <v>128</v>
      </c>
      <c r="G397" s="1489">
        <f>Analisa!N4973</f>
        <v>416845</v>
      </c>
      <c r="AI397" s="1051"/>
    </row>
    <row r="398" spans="1:35">
      <c r="A398" s="1089">
        <f>Analisa!A4975</f>
        <v>114</v>
      </c>
      <c r="B398" s="1090" t="str">
        <f>Analisa!B4975</f>
        <v>MEP.D.5</v>
      </c>
      <c r="C398" s="1091"/>
      <c r="D398" s="1091"/>
      <c r="E398" s="1092" t="str">
        <f>Analisa!D4975</f>
        <v>1 bh Lampu Exit Green LED 3 Watt NICAT Batteray</v>
      </c>
      <c r="F398" s="1079" t="s">
        <v>128</v>
      </c>
      <c r="G398" s="1490">
        <f>Analisa!N4988</f>
        <v>1344131</v>
      </c>
      <c r="AI398" s="1051"/>
    </row>
    <row r="399" spans="1:35">
      <c r="A399" s="1046">
        <f>Analisa!A4990</f>
        <v>115</v>
      </c>
      <c r="B399" s="1047" t="str">
        <f>Analisa!B4990</f>
        <v>MEP.D.6</v>
      </c>
      <c r="C399" s="1048"/>
      <c r="D399" s="1048"/>
      <c r="E399" s="1052" t="str">
        <f>Analisa!D4990</f>
        <v>1 bh Exhaust fan type Ceiling 12" kap. 100 CFM 14 Watt</v>
      </c>
      <c r="F399" s="1064" t="s">
        <v>128</v>
      </c>
      <c r="G399" s="1480">
        <f>Analisa!N5003</f>
        <v>636845</v>
      </c>
      <c r="AI399" s="1051"/>
    </row>
    <row r="400" spans="1:35">
      <c r="A400" s="1046">
        <f>Analisa!A5005</f>
        <v>116</v>
      </c>
      <c r="B400" s="1047" t="str">
        <f>Analisa!B5005</f>
        <v>MEP.D.7</v>
      </c>
      <c r="C400" s="1048"/>
      <c r="D400" s="1048"/>
      <c r="E400" s="1052" t="str">
        <f>Analisa!D5005</f>
        <v>1 bh Exhaust fan type Wall dia. 16" kap. 60 Watt</v>
      </c>
      <c r="F400" s="1064" t="s">
        <v>128</v>
      </c>
      <c r="G400" s="1480">
        <f>Analisa!N5018</f>
        <v>2506845</v>
      </c>
      <c r="AI400" s="1051"/>
    </row>
    <row r="401" spans="1:35">
      <c r="A401" s="1046">
        <f>Analisa!A5021</f>
        <v>117</v>
      </c>
      <c r="B401" s="1047" t="str">
        <f>Analisa!B5021</f>
        <v>MEP.D.8</v>
      </c>
      <c r="C401" s="1048"/>
      <c r="D401" s="1048"/>
      <c r="E401" s="1049" t="str">
        <f>Analisa!D5021</f>
        <v>1 bh Saklar Ganda</v>
      </c>
      <c r="F401" s="1064" t="s">
        <v>128</v>
      </c>
      <c r="G401" s="1480">
        <f>Analisa!N5034</f>
        <v>61226</v>
      </c>
      <c r="AI401" s="1051"/>
    </row>
    <row r="402" spans="1:35">
      <c r="A402" s="1046">
        <f>Analisa!A5036</f>
        <v>118</v>
      </c>
      <c r="B402" s="1047" t="str">
        <f>Analisa!B5036</f>
        <v>MEP.D.9</v>
      </c>
      <c r="C402" s="1048"/>
      <c r="D402" s="1048"/>
      <c r="E402" s="1049" t="str">
        <f>Analisa!D5036</f>
        <v>1 bh Saklar Tunggal</v>
      </c>
      <c r="F402" s="1064" t="s">
        <v>128</v>
      </c>
      <c r="G402" s="1480">
        <f>Analisa!N5049</f>
        <v>51546</v>
      </c>
      <c r="AI402" s="1051"/>
    </row>
    <row r="403" spans="1:35">
      <c r="A403" s="1046">
        <f>Analisa!A5051</f>
        <v>119</v>
      </c>
      <c r="B403" s="1047" t="str">
        <f>Analisa!B5051</f>
        <v>MEP.D.10</v>
      </c>
      <c r="C403" s="1048"/>
      <c r="D403" s="1048"/>
      <c r="E403" s="1049" t="str">
        <f>Analisa!D5051</f>
        <v>1 bh Saklar Grid 4 Gang</v>
      </c>
      <c r="F403" s="1064" t="s">
        <v>128</v>
      </c>
      <c r="G403" s="1480">
        <f>Analisa!N5064</f>
        <v>108856</v>
      </c>
      <c r="AI403" s="1051"/>
    </row>
    <row r="404" spans="1:35">
      <c r="A404" s="1046">
        <f>Analisa!A5066</f>
        <v>120</v>
      </c>
      <c r="B404" s="1047" t="str">
        <f>Analisa!B5066</f>
        <v>MEP.D.11</v>
      </c>
      <c r="C404" s="1048"/>
      <c r="D404" s="1048"/>
      <c r="E404" s="1052" t="str">
        <f>Analisa!D5066</f>
        <v>1 Titik Inst. Penerangan (NYM 3 X 2,5 mm²) dalam conduit high impact 20 mm</v>
      </c>
      <c r="F404" s="1064" t="s">
        <v>128</v>
      </c>
      <c r="G404" s="1480">
        <f>Analisa!N5086</f>
        <v>369077</v>
      </c>
      <c r="AI404" s="1051"/>
    </row>
    <row r="405" spans="1:35">
      <c r="A405" s="1046">
        <f>Analisa!A5088</f>
        <v>121</v>
      </c>
      <c r="B405" s="1047" t="str">
        <f>Analisa!B5088</f>
        <v>MEP.D.12</v>
      </c>
      <c r="C405" s="1048"/>
      <c r="D405" s="1048"/>
      <c r="E405" s="1093" t="str">
        <f>Analisa!D5088</f>
        <v>1 Titik Inst. Penerangan (NYM 3 X 4 mm²) dalam conduit high impact 20 mm</v>
      </c>
      <c r="F405" s="1064" t="s">
        <v>128</v>
      </c>
      <c r="G405" s="1480">
        <f>Analisa!N5108</f>
        <v>415332</v>
      </c>
      <c r="AI405" s="1051"/>
    </row>
    <row r="406" spans="1:35">
      <c r="A406" s="1046">
        <f>Analisa!A5110</f>
        <v>122</v>
      </c>
      <c r="B406" s="1047" t="str">
        <f>Analisa!B5110</f>
        <v>MEP.D.13</v>
      </c>
      <c r="C406" s="1048"/>
      <c r="D406" s="1054"/>
      <c r="E406" s="1049" t="str">
        <f>Analisa!D5110</f>
        <v>1 bh Lampu PJU LED 2 X 90 Watt T = 7 m' + pondasi lampu</v>
      </c>
      <c r="F406" s="1064" t="s">
        <v>128</v>
      </c>
      <c r="G406" s="1480">
        <f>Analisa!N5125</f>
        <v>8996845</v>
      </c>
      <c r="AI406" s="1051"/>
    </row>
    <row r="407" spans="1:35">
      <c r="A407" s="1046">
        <f>Analisa!A5127</f>
        <v>123</v>
      </c>
      <c r="B407" s="1047" t="str">
        <f>Analisa!B5127</f>
        <v>MEP.D.14</v>
      </c>
      <c r="C407" s="1048"/>
      <c r="D407" s="1054"/>
      <c r="E407" s="1052" t="str">
        <f>Analisa!D5127</f>
        <v>1 bh Lampu PJU LED 1 X 90 Watt T = 7 m' + pondasi lampu</v>
      </c>
      <c r="F407" s="1064" t="s">
        <v>128</v>
      </c>
      <c r="G407" s="1480">
        <f>Analisa!N5142</f>
        <v>6796845</v>
      </c>
      <c r="AI407" s="1051"/>
    </row>
    <row r="408" spans="1:35">
      <c r="A408" s="1046">
        <f>Analisa!A5144</f>
        <v>124</v>
      </c>
      <c r="B408" s="1047" t="str">
        <f>Analisa!B5144</f>
        <v>MEP.D.15</v>
      </c>
      <c r="C408" s="1048"/>
      <c r="D408" s="1054"/>
      <c r="E408" s="1094" t="str">
        <f>Analisa!D5144</f>
        <v>1 bh Sensor gerak type celling</v>
      </c>
      <c r="F408" s="1064" t="s">
        <v>128</v>
      </c>
      <c r="G408" s="1480">
        <f>Analisa!N5157</f>
        <v>498476</v>
      </c>
      <c r="AI408" s="1051"/>
    </row>
    <row r="409" spans="1:35">
      <c r="A409" s="1068">
        <f>Analisa!A5158</f>
        <v>125</v>
      </c>
      <c r="B409" s="1095" t="str">
        <f>Analisa!B5158</f>
        <v>MEP.D.16</v>
      </c>
      <c r="C409" s="1048"/>
      <c r="D409" s="1048"/>
      <c r="E409" s="1093" t="str">
        <f>Analisa!D5158</f>
        <v>1 bh LED Spot Track Light</v>
      </c>
      <c r="F409" s="1064" t="s">
        <v>128</v>
      </c>
      <c r="G409" s="1488">
        <f>Analisa!$N$5171</f>
        <v>520476</v>
      </c>
      <c r="AI409" s="1051"/>
    </row>
    <row r="410" spans="1:35">
      <c r="A410" s="1068">
        <f>Analisa!A5172</f>
        <v>126</v>
      </c>
      <c r="B410" s="1095" t="str">
        <f>Analisa!B5172</f>
        <v>MEP.D.17</v>
      </c>
      <c r="C410" s="1048"/>
      <c r="D410" s="1054"/>
      <c r="E410" s="1052" t="str">
        <f>Analisa!D5172</f>
        <v>1 bh Lampu LED Baret 24 Watt</v>
      </c>
      <c r="F410" s="1064" t="s">
        <v>128</v>
      </c>
      <c r="G410" s="1480">
        <f>Analisa!$N$5185</f>
        <v>710776</v>
      </c>
      <c r="AI410" s="1051"/>
    </row>
    <row r="411" spans="1:35">
      <c r="A411" s="1068">
        <f>Analisa!A5187</f>
        <v>127</v>
      </c>
      <c r="B411" s="1010" t="str">
        <f>Analisa!B5187</f>
        <v>MEP.D.18</v>
      </c>
      <c r="C411" s="1280"/>
      <c r="D411" s="1054"/>
      <c r="E411" s="1052" t="str">
        <f>Analisa!D5187</f>
        <v>1 m' Lampu LED Flexible Strip Light 10W/M 3000K</v>
      </c>
      <c r="F411" s="1064" t="s">
        <v>128</v>
      </c>
      <c r="G411" s="1488">
        <f>Analisa!$N$5200</f>
        <v>117238</v>
      </c>
      <c r="AI411" s="1051"/>
    </row>
    <row r="412" spans="1:35">
      <c r="A412" s="1068">
        <f>Analisa!A5202</f>
        <v>128</v>
      </c>
      <c r="B412" s="1010" t="str">
        <f>Analisa!B5202</f>
        <v>Dihit.</v>
      </c>
      <c r="C412" s="1280"/>
      <c r="D412" s="1054"/>
      <c r="E412" s="1052" t="str">
        <f>Analisa!D5202</f>
        <v>1 m' Lampu LED Flood Light Vegetation 10W 3000K</v>
      </c>
      <c r="F412" s="1064" t="s">
        <v>128</v>
      </c>
      <c r="G412" s="1487">
        <f>Analisa!N5215</f>
        <v>425238</v>
      </c>
      <c r="AI412" s="1051"/>
    </row>
    <row r="413" spans="1:35">
      <c r="A413" s="1068">
        <f>Analisa!A5217</f>
        <v>129</v>
      </c>
      <c r="B413" s="1010" t="str">
        <f>Analisa!B5217</f>
        <v>Dihit.</v>
      </c>
      <c r="C413" s="1280"/>
      <c r="D413" s="1054"/>
      <c r="E413" s="1052" t="str">
        <f>Analisa!D5217</f>
        <v>1 m' Lampu LED Uplight Recessed 14W Tunable White</v>
      </c>
      <c r="F413" s="1064" t="s">
        <v>128</v>
      </c>
      <c r="G413" s="1487">
        <f>Analisa!N5230</f>
        <v>320738</v>
      </c>
      <c r="AI413" s="1051"/>
    </row>
    <row r="414" spans="1:35">
      <c r="A414" s="1068">
        <f>Analisa!A5232</f>
        <v>130</v>
      </c>
      <c r="B414" s="1010" t="str">
        <f>Analisa!B5232</f>
        <v>Dihit.</v>
      </c>
      <c r="C414" s="1280"/>
      <c r="D414" s="1054"/>
      <c r="E414" s="1052" t="str">
        <f>Analisa!D5232</f>
        <v>1 m' Lampu LED Underwater Fountain Light</v>
      </c>
      <c r="F414" s="1064" t="s">
        <v>128</v>
      </c>
      <c r="G414" s="1487">
        <f>Analisa!N5245</f>
        <v>595738</v>
      </c>
      <c r="AI414" s="1051"/>
    </row>
    <row r="415" spans="1:35">
      <c r="A415" s="1068">
        <f>Analisa!A5247</f>
        <v>131</v>
      </c>
      <c r="B415" s="1010" t="str">
        <f>Analisa!B5247</f>
        <v>Dihit.</v>
      </c>
      <c r="C415" s="1280"/>
      <c r="D415" s="1054"/>
      <c r="E415" s="1052" t="str">
        <f>Analisa!D5247</f>
        <v>1 m' Lampu LED Inground Light 16W 4000K</v>
      </c>
      <c r="F415" s="1064" t="s">
        <v>128</v>
      </c>
      <c r="G415" s="1487">
        <f>Analisa!N5260</f>
        <v>584738</v>
      </c>
      <c r="AI415" s="1051"/>
    </row>
    <row r="416" spans="1:35">
      <c r="A416" s="1068"/>
      <c r="B416" s="1015" t="str">
        <f>Analisa!B5286</f>
        <v>MEP.E</v>
      </c>
      <c r="C416" s="1281" t="str">
        <f>Analisa!A5286</f>
        <v>E</v>
      </c>
      <c r="D416" s="1096"/>
      <c r="E416" s="1043" t="str">
        <f>Analisa!D5286</f>
        <v>HARGA SATUAN PEKERJAAN AC</v>
      </c>
      <c r="F416" s="1064"/>
      <c r="G416" s="1480"/>
      <c r="AI416" s="1051"/>
    </row>
    <row r="417" spans="1:35">
      <c r="A417" s="1099">
        <f>Analisa!A5288</f>
        <v>128</v>
      </c>
      <c r="B417" s="1013" t="str">
        <f>Analisa!B5288</f>
        <v>MEP.E.1</v>
      </c>
      <c r="C417" s="1282"/>
      <c r="D417" s="1050"/>
      <c r="E417" s="1098" t="str">
        <f>Analisa!D5288</f>
        <v>1 IU AC Singel split type Wall Mounted Inverter kap. 12.300 Btu/h Inverter R-32</v>
      </c>
      <c r="F417" s="1064" t="s">
        <v>128</v>
      </c>
      <c r="G417" s="1480">
        <f>Analisa!N5302</f>
        <v>7081800</v>
      </c>
      <c r="AI417" s="1051"/>
    </row>
    <row r="418" spans="1:35">
      <c r="A418" s="1097">
        <f>Analisa!A5304</f>
        <v>129</v>
      </c>
      <c r="B418" s="1050" t="str">
        <f>Analisa!B5304</f>
        <v>MEP.E.2</v>
      </c>
      <c r="C418" s="1050"/>
      <c r="D418" s="1050"/>
      <c r="E418" s="1098" t="str">
        <f>Analisa!D5304</f>
        <v>1 IU AC Singel split type Wall Mounted kap. 1,5 PK Inverter R-32</v>
      </c>
      <c r="F418" s="1064" t="s">
        <v>128</v>
      </c>
      <c r="G418" s="1480">
        <f>Analisa!N5318</f>
        <v>9124500</v>
      </c>
      <c r="AI418" s="1051"/>
    </row>
    <row r="419" spans="1:35">
      <c r="A419" s="1097">
        <f>Analisa!A5320</f>
        <v>130</v>
      </c>
      <c r="B419" s="1050" t="str">
        <f>Analisa!B5320</f>
        <v>MEP.E.3</v>
      </c>
      <c r="C419" s="1050"/>
      <c r="D419" s="1050"/>
      <c r="E419" s="1098" t="str">
        <f>Analisa!D5320</f>
        <v>1 IU AC Singel split type Wall Mounted kap. 2 PK Inverter R-32</v>
      </c>
      <c r="F419" s="1064" t="s">
        <v>128</v>
      </c>
      <c r="G419" s="1480">
        <f>Analisa!N5334</f>
        <v>10656800</v>
      </c>
      <c r="AI419" s="1051"/>
    </row>
    <row r="420" spans="1:35">
      <c r="A420" s="1097">
        <f>Analisa!A5336</f>
        <v>131</v>
      </c>
      <c r="B420" s="1050" t="str">
        <f>Analisa!B5336</f>
        <v>MEP.E.4</v>
      </c>
      <c r="C420" s="1050"/>
      <c r="D420" s="1050"/>
      <c r="E420" s="1098" t="str">
        <f>Analisa!D5336</f>
        <v>1 IU AC Singel split type Wall Mounted kap. 3 PK Inverter R-32</v>
      </c>
      <c r="F420" s="1064" t="s">
        <v>128</v>
      </c>
      <c r="G420" s="1480">
        <f>Analisa!N5350</f>
        <v>13074600</v>
      </c>
      <c r="AI420" s="1051"/>
    </row>
    <row r="421" spans="1:35">
      <c r="A421" s="1097">
        <f>Analisa!A5352</f>
        <v>132</v>
      </c>
      <c r="B421" s="1050" t="str">
        <f>Analisa!B5352</f>
        <v>MEP.E.5</v>
      </c>
      <c r="C421" s="1050"/>
      <c r="D421" s="1050"/>
      <c r="E421" s="1098" t="str">
        <f>Analisa!D5352</f>
        <v>1 IU AC sytem VRF type Wall Mounted kap. 7.500 Btu/h Inverter R-410A</v>
      </c>
      <c r="F421" s="1064" t="s">
        <v>128</v>
      </c>
      <c r="G421" s="1480">
        <f>Analisa!N5366</f>
        <v>6596700</v>
      </c>
      <c r="AI421" s="1051"/>
    </row>
    <row r="422" spans="1:35">
      <c r="A422" s="1097">
        <f>Analisa!A5369</f>
        <v>133</v>
      </c>
      <c r="B422" s="1050" t="str">
        <f>Analisa!B5369</f>
        <v>MEP.E.6</v>
      </c>
      <c r="C422" s="1050"/>
      <c r="D422" s="1050"/>
      <c r="E422" s="1098" t="str">
        <f>Analisa!D5369</f>
        <v>1 IU AC sytem VRF type Wall Mounted kap. 12.300 Btu/h Inverter R-410A</v>
      </c>
      <c r="F422" s="1064" t="s">
        <v>128</v>
      </c>
      <c r="G422" s="1480">
        <f>Analisa!N5383</f>
        <v>14231800</v>
      </c>
      <c r="AI422" s="1051"/>
    </row>
    <row r="423" spans="1:35">
      <c r="A423" s="1097">
        <f>Analisa!A5385</f>
        <v>134</v>
      </c>
      <c r="B423" s="1050" t="str">
        <f>Analisa!B5385</f>
        <v>MEP.E.7</v>
      </c>
      <c r="C423" s="1050"/>
      <c r="D423" s="1050"/>
      <c r="E423" s="1098" t="str">
        <f>Analisa!D5385</f>
        <v>1 IU AC sytem VRF type Wall Mounte kap. 15.400 Btu/h Inverter R-410A</v>
      </c>
      <c r="F423" s="1064" t="s">
        <v>128</v>
      </c>
      <c r="G423" s="1480">
        <f>Analisa!N5399</f>
        <v>15219600</v>
      </c>
      <c r="AI423" s="1051"/>
    </row>
    <row r="424" spans="1:35">
      <c r="A424" s="1097">
        <f>Analisa!A5401</f>
        <v>135</v>
      </c>
      <c r="B424" s="1050" t="str">
        <f>Analisa!B5401</f>
        <v>MEP.E.8</v>
      </c>
      <c r="C424" s="1050"/>
      <c r="D424" s="1050"/>
      <c r="E424" s="1098" t="str">
        <f>Analisa!D5401</f>
        <v>1 IU AC sytem VRF type Wall Mounted kap. 9.600 Btu/h Inverter R-410A</v>
      </c>
      <c r="F424" s="1064" t="s">
        <v>128</v>
      </c>
      <c r="G424" s="1480">
        <f>Analisa!N5415</f>
        <v>13730200</v>
      </c>
      <c r="AI424" s="1051"/>
    </row>
    <row r="425" spans="1:35">
      <c r="A425" s="1097">
        <f>Analisa!A5417</f>
        <v>136</v>
      </c>
      <c r="B425" s="1050" t="str">
        <f>Analisa!B5417</f>
        <v>MEP.E.9</v>
      </c>
      <c r="C425" s="1050"/>
      <c r="D425" s="1050"/>
      <c r="E425" s="1098" t="str">
        <f>Analisa!D5417</f>
        <v>1 IU. AC sytem VRF type Cassette kap. 12.300 btu/h</v>
      </c>
      <c r="F425" s="1064" t="s">
        <v>128</v>
      </c>
      <c r="G425" s="1480">
        <f>Analisa!N5431</f>
        <v>12378410</v>
      </c>
      <c r="AI425" s="1051"/>
    </row>
    <row r="426" spans="1:35">
      <c r="A426" s="1097">
        <f>Analisa!A5433</f>
        <v>137</v>
      </c>
      <c r="B426" s="1050" t="str">
        <f>Analisa!B5433</f>
        <v>MEP.E.10</v>
      </c>
      <c r="C426" s="1050"/>
      <c r="D426" s="1050"/>
      <c r="E426" s="1098" t="str">
        <f>Analisa!D5433</f>
        <v>1 IU. AC sytem VRF type Cassette kap. 19.100 btu/h</v>
      </c>
      <c r="F426" s="1064" t="s">
        <v>128</v>
      </c>
      <c r="G426" s="1480">
        <f>Analisa!N5447</f>
        <v>12928410</v>
      </c>
      <c r="AI426" s="1051"/>
    </row>
    <row r="427" spans="1:35">
      <c r="A427" s="1099">
        <f>Analisa!A5449</f>
        <v>138</v>
      </c>
      <c r="B427" s="1100" t="str">
        <f>Analisa!B5449</f>
        <v>MEP.E.11</v>
      </c>
      <c r="C427" s="1050"/>
      <c r="D427" s="1050"/>
      <c r="E427" s="1098" t="str">
        <f>Analisa!D5449</f>
        <v>1 IU. AC sytem VRF type Cassette kap. 24.200 btu/h</v>
      </c>
      <c r="F427" s="1064" t="s">
        <v>128</v>
      </c>
      <c r="G427" s="1480">
        <f>Analisa!N5463</f>
        <v>13863410</v>
      </c>
      <c r="AI427" s="1051"/>
    </row>
    <row r="428" spans="1:35">
      <c r="A428" s="1099">
        <f>Analisa!A5465</f>
        <v>139</v>
      </c>
      <c r="B428" s="1100" t="str">
        <f>Analisa!B5465</f>
        <v>MEP.E.12</v>
      </c>
      <c r="C428" s="1050"/>
      <c r="D428" s="1050"/>
      <c r="E428" s="1098" t="str">
        <f>Analisa!D5465</f>
        <v>1 IU. AC sytem VRF type Cassette kap. 30.700 btu/h</v>
      </c>
      <c r="F428" s="1064" t="s">
        <v>128</v>
      </c>
      <c r="G428" s="1480">
        <f>Analisa!N5479</f>
        <v>13758910</v>
      </c>
      <c r="AI428" s="1051"/>
    </row>
    <row r="429" spans="1:35">
      <c r="A429" s="1099">
        <f>Analisa!A5481</f>
        <v>140</v>
      </c>
      <c r="B429" s="1100" t="str">
        <f>Analisa!B5481</f>
        <v>MEP.E.13</v>
      </c>
      <c r="C429" s="1050"/>
      <c r="D429" s="1050"/>
      <c r="E429" s="1098" t="str">
        <f>Analisa!D5481</f>
        <v>1 IU. AC sytem VRF type Cassette kap. 34.100 btu/h</v>
      </c>
      <c r="F429" s="1064" t="s">
        <v>128</v>
      </c>
      <c r="G429" s="1480">
        <f>Analisa!N5495</f>
        <v>14303410</v>
      </c>
      <c r="AI429" s="1051"/>
    </row>
    <row r="430" spans="1:35">
      <c r="A430" s="1099">
        <f>Analisa!A5497</f>
        <v>141</v>
      </c>
      <c r="B430" s="1100" t="str">
        <f>Analisa!B5497</f>
        <v>MEP.E.14</v>
      </c>
      <c r="C430" s="1050"/>
      <c r="D430" s="1050"/>
      <c r="E430" s="1098" t="str">
        <f>Analisa!D5497</f>
        <v>1 IU. AC sytem VRF type Cassette kap. 47.800 btu/h</v>
      </c>
      <c r="F430" s="1064" t="s">
        <v>128</v>
      </c>
      <c r="G430" s="1480">
        <f>Analisa!N5511</f>
        <v>15157010</v>
      </c>
      <c r="AI430" s="1051"/>
    </row>
    <row r="431" spans="1:35">
      <c r="A431" s="1099">
        <f>Analisa!A5513</f>
        <v>142</v>
      </c>
      <c r="B431" s="1100" t="str">
        <f>Analisa!B5513</f>
        <v>MEP.E.15</v>
      </c>
      <c r="C431" s="1050"/>
      <c r="D431" s="1050"/>
      <c r="E431" s="1098" t="str">
        <f>Analisa!D5513</f>
        <v>1 IU. AC sytem VRF type Cassette kap. 54.600 btu/h</v>
      </c>
      <c r="F431" s="1064" t="s">
        <v>128</v>
      </c>
      <c r="G431" s="1480">
        <f>Analisa!N5527</f>
        <v>26999610</v>
      </c>
      <c r="AI431" s="1051"/>
    </row>
    <row r="432" spans="1:35">
      <c r="A432" s="1097">
        <f>Analisa!A5529</f>
        <v>143</v>
      </c>
      <c r="B432" s="1050" t="str">
        <f>Analisa!B5529</f>
        <v>MEP.E.16</v>
      </c>
      <c r="C432" s="1050"/>
      <c r="D432" s="1050"/>
      <c r="E432" s="1098" t="str">
        <f>Analisa!D5529</f>
        <v>1 IU. AC Cassette Duct kap. 24.200 btu/h</v>
      </c>
      <c r="F432" s="1064" t="s">
        <v>128</v>
      </c>
      <c r="G432" s="1480">
        <f>Analisa!N5543</f>
        <v>14303410</v>
      </c>
      <c r="AI432" s="1051"/>
    </row>
    <row r="433" spans="1:35">
      <c r="A433" s="1097">
        <f>Analisa!A5545</f>
        <v>144</v>
      </c>
      <c r="B433" s="1050" t="str">
        <f>Analisa!B5545</f>
        <v>MEP.E.17</v>
      </c>
      <c r="C433" s="1050"/>
      <c r="D433" s="1050"/>
      <c r="E433" s="1098" t="str">
        <f>Analisa!D5545</f>
        <v>1 IU. AC Ceilling Cassette type 360 Cassette kap. 30.700 btu/h</v>
      </c>
      <c r="F433" s="1064" t="s">
        <v>128</v>
      </c>
      <c r="G433" s="1480">
        <f>Analisa!N5559</f>
        <v>15157010</v>
      </c>
      <c r="AI433" s="1051"/>
    </row>
    <row r="434" spans="1:35">
      <c r="A434" s="1097">
        <f>Analisa!A5561</f>
        <v>145</v>
      </c>
      <c r="B434" s="1115" t="str">
        <f>Analisa!B5561</f>
        <v>MEP.E.18</v>
      </c>
      <c r="C434" s="1115"/>
      <c r="D434" s="1115"/>
      <c r="E434" s="1116" t="str">
        <f>Analisa!D5561</f>
        <v>1 unit OU VRF Kap. 18 PK</v>
      </c>
      <c r="F434" s="1064" t="s">
        <v>128</v>
      </c>
      <c r="G434" s="1486">
        <f>Analisa!N5579</f>
        <v>201873650</v>
      </c>
      <c r="AI434" s="1051"/>
    </row>
    <row r="435" spans="1:35">
      <c r="A435" s="1097">
        <f>Analisa!A5581</f>
        <v>146</v>
      </c>
      <c r="B435" s="1050" t="str">
        <f>Analisa!B5581</f>
        <v>Dihit.</v>
      </c>
      <c r="C435" s="1050"/>
      <c r="D435" s="1050"/>
      <c r="E435" s="1098" t="str">
        <f>Analisa!D5581</f>
        <v>1 unit OU VRF Kap.kap. 95.000 BTU/H</v>
      </c>
      <c r="F435" s="1064" t="s">
        <v>128</v>
      </c>
      <c r="G435" s="1480">
        <f>Analisa!N5599</f>
        <v>86160250</v>
      </c>
      <c r="I435" s="988">
        <f>18/34</f>
        <v>0.52941176470588236</v>
      </c>
      <c r="AI435" s="1051"/>
    </row>
    <row r="436" spans="1:35">
      <c r="A436" s="1097">
        <f>Analisa!A5601</f>
        <v>147</v>
      </c>
      <c r="B436" s="1050" t="str">
        <f>Analisa!B5601</f>
        <v>MEP.E.19</v>
      </c>
      <c r="C436" s="1050"/>
      <c r="D436" s="1050"/>
      <c r="E436" s="1098" t="str">
        <f>Analisa!D5601</f>
        <v>1 unit OU VRF Kap. 36 PK</v>
      </c>
      <c r="F436" s="1064" t="s">
        <v>128</v>
      </c>
      <c r="G436" s="1480">
        <f>Analisa!N5619</f>
        <v>214654550</v>
      </c>
      <c r="AI436" s="1051"/>
    </row>
    <row r="437" spans="1:35">
      <c r="A437" s="1097">
        <f>Analisa!A5621</f>
        <v>148</v>
      </c>
      <c r="B437" s="1050" t="str">
        <f>Analisa!B5621</f>
        <v>MEP.E.20</v>
      </c>
      <c r="C437" s="1050"/>
      <c r="D437" s="1050"/>
      <c r="E437" s="1098" t="str">
        <f>Analisa!D5621</f>
        <v>1 unit OU VRF Kap. 38 PK</v>
      </c>
      <c r="F437" s="1064" t="s">
        <v>128</v>
      </c>
      <c r="G437" s="1480">
        <f>Analisa!N5639</f>
        <v>219450550</v>
      </c>
      <c r="I437" s="988">
        <f>G435*I435</f>
        <v>45614250</v>
      </c>
      <c r="AI437" s="1051"/>
    </row>
    <row r="438" spans="1:35">
      <c r="A438" s="1099">
        <f>Analisa!A5641</f>
        <v>149</v>
      </c>
      <c r="B438" s="1100" t="str">
        <f>Analisa!B5641</f>
        <v>MEP.E.21</v>
      </c>
      <c r="C438" s="1050"/>
      <c r="D438" s="1050"/>
      <c r="E438" s="1098" t="str">
        <f>Analisa!D5641</f>
        <v>1 unit OU VRF Kap. 40 PK</v>
      </c>
      <c r="F438" s="1064" t="s">
        <v>128</v>
      </c>
      <c r="G438" s="1480">
        <f>Analisa!N5659</f>
        <v>229746550</v>
      </c>
      <c r="I438" s="988">
        <f>95000/9000</f>
        <v>10.555555555555555</v>
      </c>
      <c r="AI438" s="1051"/>
    </row>
    <row r="439" spans="1:35">
      <c r="A439" s="1099">
        <f>Analisa!A5661</f>
        <v>150</v>
      </c>
      <c r="B439" s="1100" t="str">
        <f>Analisa!B5661</f>
        <v>MEP.E.22</v>
      </c>
      <c r="C439" s="1050"/>
      <c r="D439" s="1050"/>
      <c r="E439" s="1098" t="str">
        <f>Analisa!D5661</f>
        <v>1 unit OU VRF Kap. 42 PK</v>
      </c>
      <c r="F439" s="1064" t="s">
        <v>128</v>
      </c>
      <c r="G439" s="1480">
        <f>Analisa!N5679</f>
        <v>239725750</v>
      </c>
      <c r="AI439" s="1051"/>
    </row>
    <row r="440" spans="1:35">
      <c r="A440" s="1099">
        <f>Analisa!A5681</f>
        <v>151</v>
      </c>
      <c r="B440" s="1100" t="str">
        <f>Analisa!B5681</f>
        <v>MEP.E.23</v>
      </c>
      <c r="C440" s="1050"/>
      <c r="D440" s="1050"/>
      <c r="E440" s="1098" t="str">
        <f>Analisa!D5681</f>
        <v>1 unit OU VRF Kap. 44 PK</v>
      </c>
      <c r="F440" s="1064" t="s">
        <v>128</v>
      </c>
      <c r="G440" s="1480">
        <f>Analisa!N5699</f>
        <v>248921750</v>
      </c>
      <c r="AI440" s="1051"/>
    </row>
    <row r="441" spans="1:35">
      <c r="A441" s="1099">
        <f>Analisa!A5701</f>
        <v>152</v>
      </c>
      <c r="B441" s="1100" t="str">
        <f>Analisa!B5701</f>
        <v>MEP.E.24</v>
      </c>
      <c r="C441" s="1050"/>
      <c r="D441" s="1050"/>
      <c r="E441" s="1098" t="str">
        <f>Analisa!D5701</f>
        <v>1 unit OU VRF Kap. 48 PK</v>
      </c>
      <c r="F441" s="1064" t="s">
        <v>128</v>
      </c>
      <c r="G441" s="1480">
        <f>Analisa!N5719</f>
        <v>267564550</v>
      </c>
      <c r="AI441" s="1051"/>
    </row>
    <row r="442" spans="1:35">
      <c r="A442" s="1099">
        <f>Analisa!A5721</f>
        <v>153</v>
      </c>
      <c r="B442" s="1189" t="str">
        <f>Analisa!B5721</f>
        <v>MEP.E.</v>
      </c>
      <c r="C442" s="1115"/>
      <c r="D442" s="1115"/>
      <c r="E442" s="1116" t="str">
        <f>Analisa!D5721</f>
        <v>1 meter Pipa Drain PVC AW dia. 2"</v>
      </c>
      <c r="F442" s="1064" t="s">
        <v>128</v>
      </c>
      <c r="G442" s="1487">
        <f>Analisa!$N$5735</f>
        <v>98100</v>
      </c>
      <c r="AI442" s="1051"/>
    </row>
    <row r="443" spans="1:35">
      <c r="A443" s="1097">
        <f>Analisa!A5737</f>
        <v>154</v>
      </c>
      <c r="B443" s="1050" t="str">
        <f>Analisa!B5737</f>
        <v>MEP.E.25</v>
      </c>
      <c r="C443" s="1050"/>
      <c r="D443" s="1050"/>
      <c r="E443" s="1098" t="str">
        <f>Analisa!D5737</f>
        <v>1 meter Pipa Drain PVC AW dia. 1 1/2"</v>
      </c>
      <c r="F443" s="1064" t="s">
        <v>128</v>
      </c>
      <c r="G443" s="1480">
        <f>Analisa!N5751</f>
        <v>82920</v>
      </c>
      <c r="AI443" s="1051"/>
    </row>
    <row r="444" spans="1:35">
      <c r="A444" s="1097">
        <f>Analisa!A5753</f>
        <v>155</v>
      </c>
      <c r="B444" s="1115" t="str">
        <f>Analisa!B5753</f>
        <v>MEP.E.</v>
      </c>
      <c r="C444" s="1115"/>
      <c r="D444" s="1115"/>
      <c r="E444" s="1116" t="str">
        <f>Analisa!D5753</f>
        <v>1 meter Pipa Drain PVC AW dia. 1 1/4"</v>
      </c>
      <c r="F444" s="1064" t="s">
        <v>128</v>
      </c>
      <c r="G444" s="1487">
        <f>Analisa!$N$5767</f>
        <v>76980</v>
      </c>
      <c r="AI444" s="1051"/>
    </row>
    <row r="445" spans="1:35">
      <c r="A445" s="1097">
        <f>Analisa!A5769</f>
        <v>156</v>
      </c>
      <c r="B445" s="1050" t="str">
        <f>Analisa!B5769</f>
        <v>MEP.E.26</v>
      </c>
      <c r="C445" s="1050"/>
      <c r="D445" s="1050"/>
      <c r="E445" s="1098" t="str">
        <f>Analisa!D5769</f>
        <v>1 meter Pipa Drain PVC AW dia. 3/4"</v>
      </c>
      <c r="F445" s="1064" t="s">
        <v>128</v>
      </c>
      <c r="G445" s="1480">
        <f>Analisa!N5783</f>
        <v>57923</v>
      </c>
      <c r="AI445" s="1051"/>
    </row>
    <row r="446" spans="1:35">
      <c r="A446" s="1097">
        <f>Analisa!A5785</f>
        <v>157</v>
      </c>
      <c r="B446" s="1050" t="str">
        <f>Analisa!B5785</f>
        <v>MEP.E.27</v>
      </c>
      <c r="C446" s="1050"/>
      <c r="D446" s="1050"/>
      <c r="E446" s="1098" t="str">
        <f>Analisa!D5785</f>
        <v>1 meter Pipa Drain PVC AW dia. 1"</v>
      </c>
      <c r="F446" s="1064" t="s">
        <v>128</v>
      </c>
      <c r="G446" s="1480">
        <f>Analisa!N5799</f>
        <v>69060</v>
      </c>
      <c r="AI446" s="1051"/>
    </row>
    <row r="447" spans="1:35">
      <c r="A447" s="1097">
        <f>Analisa!A5801</f>
        <v>158</v>
      </c>
      <c r="B447" s="1050" t="str">
        <f>Analisa!B5801</f>
        <v>MEP.E.28</v>
      </c>
      <c r="C447" s="1050"/>
      <c r="D447" s="1050"/>
      <c r="E447" s="1098" t="str">
        <f>Analisa!D5801</f>
        <v>1 unit Pipa cabang embaga</v>
      </c>
      <c r="F447" s="1064" t="s">
        <v>128</v>
      </c>
      <c r="G447" s="1480">
        <f>Analisa!N5814</f>
        <v>1125476</v>
      </c>
      <c r="AI447" s="1051"/>
    </row>
    <row r="448" spans="1:35">
      <c r="A448" s="1097">
        <f>Analisa!A5816</f>
        <v>159</v>
      </c>
      <c r="B448" s="1050" t="str">
        <f>Analisa!B5816</f>
        <v>MEP.E.29</v>
      </c>
      <c r="C448" s="1050"/>
      <c r="D448" s="1050"/>
      <c r="E448" s="1098" t="str">
        <f>Analisa!D5816</f>
        <v>1 unit Outdoor Refnet Joint</v>
      </c>
      <c r="F448" s="1064" t="s">
        <v>128</v>
      </c>
      <c r="G448" s="1480">
        <f>Analisa!N5829</f>
        <v>1125476</v>
      </c>
      <c r="AI448" s="1051"/>
    </row>
    <row r="449" spans="1:35">
      <c r="A449" s="1097">
        <f>Analisa!A5832</f>
        <v>160</v>
      </c>
      <c r="B449" s="1050" t="str">
        <f>Analisa!B5832</f>
        <v>MEP.E.30</v>
      </c>
      <c r="C449" s="1050"/>
      <c r="D449" s="1050"/>
      <c r="E449" s="1098" t="str">
        <f>Analisa!D5832</f>
        <v>1 unit Common Navigation Controller</v>
      </c>
      <c r="F449" s="1064" t="s">
        <v>128</v>
      </c>
      <c r="G449" s="1480">
        <f>Analisa!N5845</f>
        <v>1050676</v>
      </c>
      <c r="AI449" s="1051"/>
    </row>
    <row r="450" spans="1:35">
      <c r="A450" s="1097">
        <f>Analisa!A5847</f>
        <v>161</v>
      </c>
      <c r="B450" s="1050" t="str">
        <f>Analisa!B5847</f>
        <v>MEP.E.31</v>
      </c>
      <c r="C450" s="1050"/>
      <c r="D450" s="1050"/>
      <c r="E450" s="1098" t="str">
        <f>Analisa!D5847</f>
        <v>1 unit Wireless Remote</v>
      </c>
      <c r="F450" s="1064" t="s">
        <v>128</v>
      </c>
      <c r="G450" s="1480">
        <f>Analisa!N5860</f>
        <v>800976</v>
      </c>
      <c r="AI450" s="1051"/>
    </row>
    <row r="451" spans="1:35">
      <c r="A451" s="1046">
        <f>Analisa!A5863</f>
        <v>162</v>
      </c>
      <c r="B451" s="1064" t="str">
        <f>Analisa!B5863</f>
        <v>MEP.E.32</v>
      </c>
      <c r="C451" s="1064"/>
      <c r="D451" s="1064"/>
      <c r="E451" s="1071" t="str">
        <f>Analisa!D5863</f>
        <v>1 bh Stop kontak AC 3 kaki</v>
      </c>
      <c r="F451" s="1064" t="s">
        <v>128</v>
      </c>
      <c r="G451" s="1483">
        <f>Analisa!N5876</f>
        <v>135322</v>
      </c>
      <c r="AI451" s="1051"/>
    </row>
    <row r="452" spans="1:35">
      <c r="A452" s="1046">
        <f>Analisa!A5878</f>
        <v>163</v>
      </c>
      <c r="B452" s="1064" t="str">
        <f>Analisa!B5878</f>
        <v>MEP.E.33</v>
      </c>
      <c r="C452" s="1064"/>
      <c r="D452" s="1064"/>
      <c r="E452" s="1071" t="str">
        <f>Analisa!D5878</f>
        <v>1 unit pipa tembaga type pan cake (Roll) 1/4" (6.4 mm)</v>
      </c>
      <c r="F452" s="1064" t="s">
        <v>128</v>
      </c>
      <c r="G452" s="1483">
        <f>Analisa!N5891</f>
        <v>112035</v>
      </c>
      <c r="AI452" s="1051"/>
    </row>
    <row r="453" spans="1:35">
      <c r="A453" s="1046">
        <f>Analisa!A5893</f>
        <v>164</v>
      </c>
      <c r="B453" s="1064" t="str">
        <f>Analisa!B5893</f>
        <v>MEP.E.34</v>
      </c>
      <c r="C453" s="1064"/>
      <c r="D453" s="1064"/>
      <c r="E453" s="1071" t="str">
        <f>Analisa!D5893</f>
        <v>1 unit pipa tembaga type pan cake (Roll) 3/8" (9.5 mm)</v>
      </c>
      <c r="F453" s="1064" t="s">
        <v>128</v>
      </c>
      <c r="G453" s="1483">
        <f>Analisa!N5906</f>
        <v>132935</v>
      </c>
      <c r="AI453" s="1051"/>
    </row>
    <row r="454" spans="1:35">
      <c r="A454" s="1046">
        <f>Analisa!A5908</f>
        <v>165</v>
      </c>
      <c r="B454" s="1064" t="str">
        <f>Analisa!B5908</f>
        <v>MEP.E.35</v>
      </c>
      <c r="C454" s="1064"/>
      <c r="D454" s="1064"/>
      <c r="E454" s="1071" t="str">
        <f>Analisa!D5908</f>
        <v>1 unit pipa tembaga type pan cake (Roll) 1/2" (12.7 mm)</v>
      </c>
      <c r="F454" s="1064" t="s">
        <v>128</v>
      </c>
      <c r="G454" s="1483">
        <f>Analisa!N5921</f>
        <v>165935</v>
      </c>
      <c r="AI454" s="1051"/>
    </row>
    <row r="455" spans="1:35">
      <c r="A455" s="1046">
        <f>Analisa!A5923</f>
        <v>166</v>
      </c>
      <c r="B455" s="1064" t="str">
        <f>Analisa!B5923</f>
        <v>MEP.E.36</v>
      </c>
      <c r="C455" s="1064"/>
      <c r="D455" s="1064"/>
      <c r="E455" s="1071" t="str">
        <f>Analisa!D5923</f>
        <v>1 unit pipa tembaga type pan cake (Roll) 5/8" (15.9 mm)</v>
      </c>
      <c r="F455" s="1064" t="s">
        <v>128</v>
      </c>
      <c r="G455" s="1483">
        <f>Analisa!N5936</f>
        <v>193068</v>
      </c>
      <c r="AI455" s="1051"/>
    </row>
    <row r="456" spans="1:35">
      <c r="A456" s="1046">
        <f>Analisa!A5938</f>
        <v>167</v>
      </c>
      <c r="B456" s="1064" t="str">
        <f>Analisa!B5938</f>
        <v>MEP.E.37</v>
      </c>
      <c r="C456" s="1064"/>
      <c r="D456" s="1064"/>
      <c r="E456" s="1071" t="str">
        <f>Analisa!D5938</f>
        <v>1 unit pipa tembaga type pan cake (Roll) 3/4" (19.1 mm)</v>
      </c>
      <c r="F456" s="1064" t="s">
        <v>128</v>
      </c>
      <c r="G456" s="1483">
        <f>Analisa!N5951</f>
        <v>312386</v>
      </c>
      <c r="AI456" s="1051"/>
    </row>
    <row r="457" spans="1:35">
      <c r="A457" s="1046">
        <f>Analisa!A5953</f>
        <v>168</v>
      </c>
      <c r="B457" s="1064" t="str">
        <f>Analisa!B5953</f>
        <v>MEP.E.38</v>
      </c>
      <c r="C457" s="1064"/>
      <c r="D457" s="1064"/>
      <c r="E457" s="1071" t="str">
        <f>Analisa!D5953</f>
        <v>1 unit pipa tembaga type Straight Tube (Roll) 7/8" (22.2 mm)</v>
      </c>
      <c r="F457" s="1064" t="s">
        <v>128</v>
      </c>
      <c r="G457" s="1483">
        <f>Analisa!N5966</f>
        <v>371179</v>
      </c>
      <c r="AI457" s="1051"/>
    </row>
    <row r="458" spans="1:35">
      <c r="A458" s="1046">
        <f>Analisa!A5968</f>
        <v>169</v>
      </c>
      <c r="B458" s="1064" t="str">
        <f>Analisa!B5968</f>
        <v>MEP.E.39</v>
      </c>
      <c r="C458" s="1064"/>
      <c r="D458" s="1064"/>
      <c r="E458" s="1071" t="str">
        <f>Analisa!D5968</f>
        <v>1 unit pipa tembaga type Straight Tube (Roll) 1 1/8" (28.6 mm)</v>
      </c>
      <c r="F458" s="1064" t="s">
        <v>128</v>
      </c>
      <c r="G458" s="1483">
        <f>Analisa!N5981</f>
        <v>511524</v>
      </c>
      <c r="AI458" s="1051"/>
    </row>
    <row r="459" spans="1:35">
      <c r="A459" s="1046">
        <f>Analisa!A5983</f>
        <v>170</v>
      </c>
      <c r="B459" s="1064" t="str">
        <f>Analisa!B5983</f>
        <v>MEP.E.40</v>
      </c>
      <c r="C459" s="1064"/>
      <c r="D459" s="1064"/>
      <c r="E459" s="1071" t="str">
        <f>Analisa!D5983</f>
        <v>1 unit pipa tembaga type Straight Tube (Roll) 1 3/8" (34.9 mm)</v>
      </c>
      <c r="F459" s="1064" t="s">
        <v>128</v>
      </c>
      <c r="G459" s="1483">
        <f>Analisa!N5996</f>
        <v>648076</v>
      </c>
      <c r="AI459" s="1051"/>
    </row>
    <row r="460" spans="1:35">
      <c r="A460" s="1046">
        <f>Analisa!A5998</f>
        <v>171</v>
      </c>
      <c r="B460" s="1064" t="str">
        <f>Analisa!B5998</f>
        <v>MEP.E.41</v>
      </c>
      <c r="C460" s="1064"/>
      <c r="D460" s="1064"/>
      <c r="E460" s="1071" t="str">
        <f>Analisa!D5998</f>
        <v>1 unit pipa tembaga type Straight Tube (Roll) 1 5/8" (41.3 mm)</v>
      </c>
      <c r="F460" s="1064" t="s">
        <v>128</v>
      </c>
      <c r="G460" s="1483">
        <f>Analisa!N6011</f>
        <v>820662</v>
      </c>
      <c r="AI460" s="1051"/>
    </row>
    <row r="461" spans="1:35">
      <c r="A461" s="1046">
        <f>Analisa!A6013</f>
        <v>172</v>
      </c>
      <c r="B461" s="1064" t="str">
        <f>Analisa!B6013</f>
        <v>MEP.E.42</v>
      </c>
      <c r="C461" s="1064"/>
      <c r="D461" s="1064"/>
      <c r="E461" s="1071" t="str">
        <f>Analisa!D6013</f>
        <v>1 unit Insulasi pipa tembaga 1/4" (6.4 mm)</v>
      </c>
      <c r="F461" s="1064" t="s">
        <v>128</v>
      </c>
      <c r="G461" s="1483">
        <f>Analisa!N6026</f>
        <v>119625</v>
      </c>
      <c r="AI461" s="1051"/>
    </row>
    <row r="462" spans="1:35">
      <c r="A462" s="1046">
        <f>Analisa!A6028</f>
        <v>173</v>
      </c>
      <c r="B462" s="1064" t="str">
        <f>Analisa!B6028</f>
        <v>MEP.E.43</v>
      </c>
      <c r="C462" s="1064"/>
      <c r="D462" s="1064"/>
      <c r="E462" s="1071" t="str">
        <f>Analisa!D6028</f>
        <v>1 unit Insulasi pipa tembaga 3/8" (9.5 mm)</v>
      </c>
      <c r="F462" s="1064" t="s">
        <v>128</v>
      </c>
      <c r="G462" s="1483">
        <f>Analisa!N6041</f>
        <v>124355</v>
      </c>
      <c r="AI462" s="1051"/>
    </row>
    <row r="463" spans="1:35">
      <c r="A463" s="1046">
        <f>Analisa!A6043</f>
        <v>174</v>
      </c>
      <c r="B463" s="1064" t="str">
        <f>Analisa!B6043</f>
        <v>MEP.E.44</v>
      </c>
      <c r="C463" s="1064"/>
      <c r="D463" s="1064"/>
      <c r="E463" s="1071" t="str">
        <f>Analisa!D6043</f>
        <v>1 unit Insulasi pipa tembaga 1/2" (12.7 mm)</v>
      </c>
      <c r="F463" s="1064" t="s">
        <v>128</v>
      </c>
      <c r="G463" s="1483">
        <f>Analisa!N6056</f>
        <v>132385</v>
      </c>
      <c r="AI463" s="1051"/>
    </row>
    <row r="464" spans="1:35">
      <c r="A464" s="1046">
        <f>Analisa!A6058</f>
        <v>175</v>
      </c>
      <c r="B464" s="1064" t="str">
        <f>Analisa!B6058</f>
        <v>MEP.E.45</v>
      </c>
      <c r="C464" s="1064"/>
      <c r="D464" s="1064"/>
      <c r="E464" s="1071" t="str">
        <f>Analisa!D6058</f>
        <v>1 unit Insulasi pipa tembaga 5/8" (15.9 mm)</v>
      </c>
      <c r="F464" s="1064" t="s">
        <v>128</v>
      </c>
      <c r="G464" s="1483">
        <f>Analisa!N6071</f>
        <v>139095</v>
      </c>
      <c r="AI464" s="1051"/>
    </row>
    <row r="465" spans="1:35">
      <c r="A465" s="1046">
        <f>Analisa!A6073</f>
        <v>176</v>
      </c>
      <c r="B465" s="1064" t="str">
        <f>Analisa!B6073</f>
        <v>MEP.E.46</v>
      </c>
      <c r="C465" s="1064"/>
      <c r="D465" s="1064"/>
      <c r="E465" s="1071" t="str">
        <f>Analisa!D6073</f>
        <v>1 unit Insulasi pipa tembaga 3/4" (19.1 mm)</v>
      </c>
      <c r="F465" s="1064" t="s">
        <v>128</v>
      </c>
      <c r="G465" s="1483">
        <f>Analisa!N6086</f>
        <v>144155</v>
      </c>
      <c r="AI465" s="1051"/>
    </row>
    <row r="466" spans="1:35">
      <c r="A466" s="1046">
        <f>Analisa!A6088</f>
        <v>177</v>
      </c>
      <c r="B466" s="1064" t="str">
        <f>Analisa!B6088</f>
        <v>MEP.E.47</v>
      </c>
      <c r="C466" s="1064"/>
      <c r="D466" s="1064"/>
      <c r="E466" s="1071" t="str">
        <f>Analisa!D6088</f>
        <v>1 unit Insulasi pipa tembaga 7/8" (22.2 mm)</v>
      </c>
      <c r="F466" s="1064" t="s">
        <v>128</v>
      </c>
      <c r="G466" s="1483">
        <f>Analisa!N6101</f>
        <v>152955</v>
      </c>
      <c r="AI466" s="1051"/>
    </row>
    <row r="467" spans="1:35">
      <c r="A467" s="1046">
        <f>Analisa!A6103</f>
        <v>178</v>
      </c>
      <c r="B467" s="1064" t="str">
        <f>Analisa!B6103</f>
        <v>MEP.E.48</v>
      </c>
      <c r="C467" s="1064"/>
      <c r="D467" s="1064"/>
      <c r="E467" s="1071" t="str">
        <f>Analisa!D6103</f>
        <v>1 unit Insulasi pipa tembaga 1 1/8" (28.6 mm)</v>
      </c>
      <c r="F467" s="1064" t="s">
        <v>128</v>
      </c>
      <c r="G467" s="1483">
        <f>Analisa!N6116</f>
        <v>161755</v>
      </c>
      <c r="AI467" s="1051"/>
    </row>
    <row r="468" spans="1:35">
      <c r="A468" s="1046">
        <f>Analisa!A6118</f>
        <v>179</v>
      </c>
      <c r="B468" s="1064" t="str">
        <f>Analisa!B6118</f>
        <v>MEP.E.49</v>
      </c>
      <c r="C468" s="1064"/>
      <c r="D468" s="1064"/>
      <c r="E468" s="1071" t="str">
        <f>Analisa!D6118</f>
        <v>1 unit Insulasi pipa tembaga 1 3/8" (34.9 mm)</v>
      </c>
      <c r="F468" s="1064" t="s">
        <v>128</v>
      </c>
      <c r="G468" s="1483">
        <f>Analisa!N6131</f>
        <v>170005</v>
      </c>
      <c r="AI468" s="1051"/>
    </row>
    <row r="469" spans="1:35">
      <c r="A469" s="1046">
        <f>Analisa!A6133</f>
        <v>180</v>
      </c>
      <c r="B469" s="1064" t="str">
        <f>Analisa!B6133</f>
        <v>MEP.E.50</v>
      </c>
      <c r="C469" s="1064"/>
      <c r="D469" s="1064"/>
      <c r="E469" s="1071" t="str">
        <f>Analisa!D6133</f>
        <v>1 unit Insulasi pipa tembaga 1 5/8" (41.3 mm)</v>
      </c>
      <c r="F469" s="1064" t="s">
        <v>128</v>
      </c>
      <c r="G469" s="1483">
        <f>Analisa!N6146</f>
        <v>183315</v>
      </c>
      <c r="AI469" s="1051"/>
    </row>
    <row r="470" spans="1:35" s="1060" customFormat="1" ht="26.5" thickBot="1">
      <c r="A470" s="1072">
        <f>Analisa!A6148</f>
        <v>181</v>
      </c>
      <c r="B470" s="1073" t="str">
        <f>Analisa!B6148</f>
        <v>MEP.E.51</v>
      </c>
      <c r="C470" s="1073"/>
      <c r="D470" s="1073"/>
      <c r="E470" s="1074" t="str">
        <f>Analisa!D6148</f>
        <v>1 m' Instalasi refrigerant, dengan pipa tembaga ASTM b-280, minimum tebal 0,6 mm berikut insuflex &amp; joint dia. 6.4 : 12.7 mm</v>
      </c>
      <c r="F470" s="1073" t="s">
        <v>128</v>
      </c>
      <c r="G470" s="1484">
        <f>Analisa!N6156</f>
        <v>410355</v>
      </c>
      <c r="I470" s="1061"/>
      <c r="AI470" s="1062"/>
    </row>
    <row r="471" spans="1:35" s="1060" customFormat="1" ht="26">
      <c r="A471" s="1076">
        <f>Analisa!A6158</f>
        <v>182</v>
      </c>
      <c r="B471" s="1077" t="str">
        <f>Analisa!B6158</f>
        <v>MEP.E.52</v>
      </c>
      <c r="C471" s="1077"/>
      <c r="D471" s="1077"/>
      <c r="E471" s="1078" t="str">
        <f>Analisa!D6158</f>
        <v>1 m' Instalasi refrigerant, dengan pipa tembaga ASTM b-280, minimum tebal 0,6 mm berikut insuflex &amp; joint dia. 9.5 : 15.9 mm</v>
      </c>
      <c r="F471" s="1077" t="s">
        <v>128</v>
      </c>
      <c r="G471" s="1485">
        <f>Analisa!N6166</f>
        <v>465098</v>
      </c>
      <c r="I471" s="1061"/>
      <c r="AI471" s="1062"/>
    </row>
    <row r="472" spans="1:35" s="1060" customFormat="1" ht="26">
      <c r="A472" s="1070">
        <f>Analisa!A6168</f>
        <v>183</v>
      </c>
      <c r="B472" s="1059" t="str">
        <f>Analisa!B6168</f>
        <v>MEP.E.53</v>
      </c>
      <c r="C472" s="1059"/>
      <c r="D472" s="1059"/>
      <c r="E472" s="1071" t="str">
        <f>Analisa!D6168</f>
        <v>1 m' Instalasi refrigerant, dengan pipa tembaga ASTM b-280, minimum tebal 0,6 mm berikut insuflex &amp; joint dia. 9.5 : 19.1 mm</v>
      </c>
      <c r="F472" s="1059" t="s">
        <v>128</v>
      </c>
      <c r="G472" s="1482">
        <f>Analisa!N6176</f>
        <v>589476</v>
      </c>
      <c r="I472" s="1061"/>
      <c r="AI472" s="1062"/>
    </row>
    <row r="473" spans="1:35" s="1060" customFormat="1" ht="26">
      <c r="A473" s="1070">
        <f>Analisa!A6178</f>
        <v>184</v>
      </c>
      <c r="B473" s="1059" t="str">
        <f>Analisa!B6178</f>
        <v>MEP.E.54</v>
      </c>
      <c r="C473" s="1059"/>
      <c r="D473" s="1059"/>
      <c r="E473" s="1071" t="str">
        <f>Analisa!D6178</f>
        <v>1 m' Instalasi refrigerant, dengan pipa tembaga ASTM b-280, minimum tebal 0,6 mm berikut insuflex &amp; joint dia. 9.5 : 22.2 mm</v>
      </c>
      <c r="F473" s="1059" t="s">
        <v>128</v>
      </c>
      <c r="G473" s="1482">
        <f>Analisa!N6186</f>
        <v>657069</v>
      </c>
      <c r="I473" s="1061"/>
      <c r="AI473" s="1062"/>
    </row>
    <row r="474" spans="1:35" s="1060" customFormat="1" ht="26">
      <c r="A474" s="1070">
        <f>Analisa!A6188</f>
        <v>185</v>
      </c>
      <c r="B474" s="1059" t="str">
        <f>Analisa!B6188</f>
        <v>MEP.E.55</v>
      </c>
      <c r="C474" s="1059"/>
      <c r="D474" s="1059"/>
      <c r="E474" s="1071" t="str">
        <f>Analisa!D6188</f>
        <v>1 m' Instalasi refrigerant, dengan pipa tembaga ASTM b-280, minimum tebal 0,6 mm berikut insuflex &amp; joint dia. 12.7 : 28.6 mm</v>
      </c>
      <c r="F474" s="1059" t="s">
        <v>128</v>
      </c>
      <c r="G474" s="1482">
        <f>Analisa!N6196</f>
        <v>839214</v>
      </c>
      <c r="I474" s="1061"/>
      <c r="AI474" s="1062"/>
    </row>
    <row r="475" spans="1:35" s="1060" customFormat="1" ht="26">
      <c r="A475" s="1070">
        <f>Analisa!A6198</f>
        <v>186</v>
      </c>
      <c r="B475" s="1059" t="str">
        <f>Analisa!B6198</f>
        <v>MEP.E.56</v>
      </c>
      <c r="C475" s="1059"/>
      <c r="D475" s="1059"/>
      <c r="E475" s="1071" t="str">
        <f>Analisa!D6198</f>
        <v>1 m' Instalasi refrigerant, dengan pipa tembaga ASTM b-280, minimum tebal 0,6 mm berikut insuflex &amp; joint dia. 15.9 : 28.6 mm</v>
      </c>
      <c r="F475" s="1059" t="s">
        <v>128</v>
      </c>
      <c r="G475" s="1482">
        <f>Analisa!N6206</f>
        <v>866347</v>
      </c>
      <c r="I475" s="1061"/>
      <c r="AI475" s="1062"/>
    </row>
    <row r="476" spans="1:35" s="1060" customFormat="1" ht="26">
      <c r="A476" s="1070">
        <f>Analisa!A6208</f>
        <v>187</v>
      </c>
      <c r="B476" s="1059" t="str">
        <f>Analisa!B6208</f>
        <v>MEP.E.57</v>
      </c>
      <c r="C476" s="1059"/>
      <c r="D476" s="1059"/>
      <c r="E476" s="1071" t="str">
        <f>Analisa!D6208</f>
        <v>1 m' Instalasi refrigerant, dengan pipa tembaga ASTM b-280, minimum tebal 0,6 mm berikut insuflex &amp; joint dia. 15.9 : 34.9 mm</v>
      </c>
      <c r="F476" s="1059" t="s">
        <v>128</v>
      </c>
      <c r="G476" s="1482">
        <f>Analisa!N6216</f>
        <v>457773</v>
      </c>
      <c r="I476" s="1061"/>
      <c r="AI476" s="1062"/>
    </row>
    <row r="477" spans="1:35" s="1060" customFormat="1" ht="26">
      <c r="A477" s="1070">
        <f>Analisa!A6218</f>
        <v>188</v>
      </c>
      <c r="B477" s="1059" t="str">
        <f>Analisa!B6218</f>
        <v>MEP.E.58</v>
      </c>
      <c r="C477" s="1059"/>
      <c r="D477" s="1059"/>
      <c r="E477" s="1071" t="str">
        <f>Analisa!D6218</f>
        <v>1 m' Instalasi refrigerant, dengan pipa tembaga ASTM b-280, minimum tebal 0,6 mm berikut insuflex &amp; joint dia. 19.1 : 34.9 mm</v>
      </c>
      <c r="F477" s="1059" t="s">
        <v>128</v>
      </c>
      <c r="G477" s="1482">
        <f>Analisa!N6226</f>
        <v>1130467</v>
      </c>
      <c r="I477" s="1061"/>
      <c r="AI477" s="1062"/>
    </row>
    <row r="478" spans="1:35" s="1060" customFormat="1" ht="26">
      <c r="A478" s="1070">
        <f>Analisa!A6228</f>
        <v>189</v>
      </c>
      <c r="B478" s="1059" t="str">
        <f>Analisa!B6228</f>
        <v>MEP.E.59</v>
      </c>
      <c r="C478" s="1059"/>
      <c r="D478" s="1059"/>
      <c r="E478" s="1071" t="str">
        <f>Analisa!D6228</f>
        <v>1 m' Instalasi refrigerant, dengan pipa tembaga ASTM b-280, minimum tebal 0,6 mm berikut insuflex &amp; joint dia. 19.1 : 41.3 mm</v>
      </c>
      <c r="F478" s="1059" t="s">
        <v>128</v>
      </c>
      <c r="G478" s="1482">
        <f>Analisa!N6236</f>
        <v>1316363</v>
      </c>
      <c r="I478" s="1061"/>
      <c r="AI478" s="1062"/>
    </row>
    <row r="479" spans="1:35" s="1060" customFormat="1" ht="26">
      <c r="A479" s="1070">
        <f>Analisa!A6238</f>
        <v>190</v>
      </c>
      <c r="B479" s="1059" t="str">
        <f>Analisa!B6238</f>
        <v>MEP.E.60</v>
      </c>
      <c r="C479" s="1059"/>
      <c r="D479" s="1059"/>
      <c r="E479" s="1071" t="str">
        <f>Analisa!D6238</f>
        <v>1 m' Instalasi refrigerant, dengan pipa tembaga ASTM b-280, minimum tebal 0,6 mm berikut insuflex &amp; joint dia. dia. 22.22 : 9.5 mm</v>
      </c>
      <c r="F479" s="1059" t="s">
        <v>128</v>
      </c>
      <c r="G479" s="1482">
        <f>Analisa!N6246</f>
        <v>657069</v>
      </c>
      <c r="I479" s="1061"/>
      <c r="AI479" s="1062"/>
    </row>
    <row r="480" spans="1:35" s="1060" customFormat="1" ht="26">
      <c r="A480" s="1070">
        <f>Analisa!A6248</f>
        <v>191</v>
      </c>
      <c r="B480" s="1059" t="str">
        <f>Analisa!B6248</f>
        <v>MEP.E.61</v>
      </c>
      <c r="C480" s="1059"/>
      <c r="D480" s="1059"/>
      <c r="E480" s="1071" t="str">
        <f>Analisa!D6248</f>
        <v>1 m' Instalasi refrigerant, dengan pipa tembaga ASTM b-280, minimum tebal 0,6 mm berikut insuflex &amp; joint dia. 28.58 : 12.7 mm</v>
      </c>
      <c r="F480" s="1059" t="s">
        <v>128</v>
      </c>
      <c r="G480" s="1482">
        <f>Analisa!N6256</f>
        <v>847464</v>
      </c>
      <c r="I480" s="1061"/>
      <c r="AI480" s="1062"/>
    </row>
    <row r="481" spans="1:35" s="1060" customFormat="1" ht="26">
      <c r="A481" s="1070">
        <f>Analisa!A6258</f>
        <v>192</v>
      </c>
      <c r="B481" s="1059" t="str">
        <f>Analisa!B6258</f>
        <v>MEP.E.62</v>
      </c>
      <c r="C481" s="1059"/>
      <c r="D481" s="1059"/>
      <c r="E481" s="1071" t="str">
        <f>Analisa!D6258</f>
        <v>1 m' Instalasi refrigerant, dengan pipa tembaga ASTM b-280, minimum tebal 0,6 mm berikut insuflex &amp; joint dia. 34.92 : 19.1 mm</v>
      </c>
      <c r="F481" s="1059" t="s">
        <v>128</v>
      </c>
      <c r="G481" s="1482">
        <f>Analisa!N6266</f>
        <v>1143777</v>
      </c>
      <c r="I481" s="1061"/>
      <c r="AI481" s="1062"/>
    </row>
    <row r="482" spans="1:35" s="1060" customFormat="1" ht="26">
      <c r="A482" s="1070">
        <f>Analisa!A6268</f>
        <v>193</v>
      </c>
      <c r="B482" s="1059" t="str">
        <f>Analisa!B6268</f>
        <v>MEP.E.63</v>
      </c>
      <c r="C482" s="1059"/>
      <c r="D482" s="1059"/>
      <c r="E482" s="1071" t="str">
        <f>Analisa!D6268</f>
        <v>1 m' Instalasi refrigerant, dengan pipa tembaga ASTM b-280, minimum tebal 0,6 mm berikut insuflex &amp; joint dia. 41,28 : 19.1 mm</v>
      </c>
      <c r="F482" s="1059" t="s">
        <v>128</v>
      </c>
      <c r="G482" s="1482">
        <f>Analisa!N6276</f>
        <v>1316363</v>
      </c>
      <c r="I482" s="1061"/>
      <c r="AI482" s="1062"/>
    </row>
    <row r="483" spans="1:35">
      <c r="A483" s="1046">
        <f>Analisa!A6278</f>
        <v>194</v>
      </c>
      <c r="B483" s="1064" t="str">
        <f>Analisa!B6278</f>
        <v>MEP.E.64</v>
      </c>
      <c r="C483" s="1064"/>
      <c r="D483" s="1064"/>
      <c r="E483" s="1071" t="str">
        <f>Analisa!D6278</f>
        <v xml:space="preserve">1 Titik instalasi Kabel Power NYM 3 X 2,5 mm² dalam Conduit High Impact </v>
      </c>
      <c r="F483" s="1064" t="s">
        <v>128</v>
      </c>
      <c r="G483" s="1483">
        <f>Analisa!N6292</f>
        <v>676357</v>
      </c>
      <c r="AI483" s="1051"/>
    </row>
    <row r="484" spans="1:35">
      <c r="A484" s="1046">
        <f>Analisa!A6294</f>
        <v>195</v>
      </c>
      <c r="B484" s="1064" t="str">
        <f>Analisa!B6294</f>
        <v>MEP.E.65</v>
      </c>
      <c r="C484" s="1064"/>
      <c r="D484" s="1064"/>
      <c r="E484" s="1071" t="str">
        <f>Analisa!D6294</f>
        <v>1 meter Control Cable 2 Core Shielded AWG 22</v>
      </c>
      <c r="F484" s="1064" t="s">
        <v>128</v>
      </c>
      <c r="G484" s="1491">
        <f>Analisa!N6308</f>
        <v>74910</v>
      </c>
      <c r="AI484" s="1051"/>
    </row>
    <row r="485" spans="1:35">
      <c r="A485" s="1046">
        <f>Analisa!A6311</f>
        <v>196</v>
      </c>
      <c r="B485" s="1064" t="str">
        <f>Analisa!B6311</f>
        <v>MEP.E.66</v>
      </c>
      <c r="C485" s="1064"/>
      <c r="D485" s="1064"/>
      <c r="E485" s="1071" t="str">
        <f>Analisa!D6311</f>
        <v xml:space="preserve">1 titik Pemasangan Pipa refrigerant </v>
      </c>
      <c r="F485" s="1064" t="s">
        <v>128</v>
      </c>
      <c r="G485" s="1483">
        <f>Analisa!N6324</f>
        <v>1175625</v>
      </c>
      <c r="AI485" s="1051"/>
    </row>
    <row r="486" spans="1:35">
      <c r="A486" s="1009">
        <f>Analisa!A6326</f>
        <v>197</v>
      </c>
      <c r="B486" s="1101" t="str">
        <f>Analisa!B6326</f>
        <v>MEP.E.67</v>
      </c>
      <c r="C486" s="1101"/>
      <c r="D486" s="1101"/>
      <c r="E486" s="1102" t="str">
        <f>Analisa!D6326</f>
        <v>1 Titik inst. Indoor AC (NYM 3 X 2,5 mm²) dalam Conduit High Impact 20 mm</v>
      </c>
      <c r="F486" s="1101" t="s">
        <v>128</v>
      </c>
      <c r="G486" s="1492">
        <f>Analisa!N6346</f>
        <v>474182</v>
      </c>
      <c r="AI486" s="1051"/>
    </row>
    <row r="487" spans="1:35">
      <c r="A487" s="1009">
        <f>Analisa!A6348</f>
        <v>198</v>
      </c>
      <c r="B487" s="1101" t="str">
        <f>Analisa!B6348</f>
        <v>MEP.E.67</v>
      </c>
      <c r="C487" s="1101"/>
      <c r="D487" s="1101"/>
      <c r="E487" s="1102" t="str">
        <f>Analisa!D6348</f>
        <v>1 Titik inst. Kabel FRC 2 x 1,5 mm2  dalam Conduit High Impact 20 mm</v>
      </c>
      <c r="F487" s="1101" t="s">
        <v>128</v>
      </c>
      <c r="G487" s="1493">
        <f>Analisa!N6368</f>
        <v>550082</v>
      </c>
      <c r="AI487" s="1051"/>
    </row>
    <row r="488" spans="1:35">
      <c r="A488" s="1009">
        <f>Analisa!A6370</f>
        <v>199</v>
      </c>
      <c r="B488" s="1101" t="str">
        <f>Analisa!B6370</f>
        <v>MEP.E.67</v>
      </c>
      <c r="C488" s="1101"/>
      <c r="D488" s="1101"/>
      <c r="E488" s="1102" t="str">
        <f>Analisa!D6370</f>
        <v>1 Titik inst.  Exhaust fan (EF) NYY(5x4mm2) + conduit</v>
      </c>
      <c r="F488" s="1101" t="s">
        <v>128</v>
      </c>
      <c r="G488" s="1493">
        <f>Analisa!N6390</f>
        <v>1754582</v>
      </c>
      <c r="AI488" s="1051"/>
    </row>
    <row r="489" spans="1:35">
      <c r="A489" s="1009">
        <f>Analisa!A6392</f>
        <v>200</v>
      </c>
      <c r="B489" s="1101"/>
      <c r="C489" s="1101"/>
      <c r="D489" s="1101"/>
      <c r="E489" s="1102" t="str">
        <f>Analisa!D6392</f>
        <v>1 Titik inst.  Indoor &amp; Outdoor Unit (IU&amp;OU) NYY(3x4mm2) + conduit</v>
      </c>
      <c r="F489" s="1101" t="s">
        <v>128</v>
      </c>
      <c r="G489" s="1493">
        <f>Analisa!N6412</f>
        <v>1432832</v>
      </c>
      <c r="AI489" s="1051"/>
    </row>
    <row r="490" spans="1:35" ht="26">
      <c r="A490" s="1009">
        <f>Analisa!A6416</f>
        <v>201</v>
      </c>
      <c r="B490" s="1101" t="str">
        <f>Analisa!B6416</f>
        <v>MEP.E.68</v>
      </c>
      <c r="C490" s="1101"/>
      <c r="D490" s="1101"/>
      <c r="E490" s="1102" t="str">
        <f>Analisa!D6416</f>
        <v>1 unit Pemasangan indoor, outdoor type wall mounted, kabel kontrol indoor ke outdoor nym 3 x 2,5 mm, dudukan dan ongkos pasang + penyangga dan accessories</v>
      </c>
      <c r="F490" s="1101" t="s">
        <v>128</v>
      </c>
      <c r="G490" s="1493">
        <f>Analisa!N6430</f>
        <v>561275</v>
      </c>
      <c r="AI490" s="1051"/>
    </row>
    <row r="491" spans="1:35">
      <c r="A491" s="1009">
        <f>Analisa!A6432</f>
        <v>202</v>
      </c>
      <c r="B491" s="1101" t="str">
        <f>Analisa!B6432</f>
        <v>MEP.E.69</v>
      </c>
      <c r="C491" s="1101"/>
      <c r="D491" s="1101"/>
      <c r="E491" s="1102" t="str">
        <f>Analisa!D6432</f>
        <v>1 bh pemasangan Tabung refrigerant</v>
      </c>
      <c r="F491" s="1101" t="s">
        <v>128</v>
      </c>
      <c r="G491" s="1493">
        <f>Analisa!N6445</f>
        <v>584375</v>
      </c>
      <c r="AI491" s="1051"/>
    </row>
    <row r="492" spans="1:35">
      <c r="A492" s="1009"/>
      <c r="B492" s="1101"/>
      <c r="C492" s="1101"/>
      <c r="D492" s="1101"/>
      <c r="E492" s="1102" t="s">
        <v>2398</v>
      </c>
      <c r="F492" s="1101" t="s">
        <v>128</v>
      </c>
      <c r="G492" s="1493">
        <v>265000</v>
      </c>
      <c r="AI492" s="1051"/>
    </row>
    <row r="493" spans="1:35">
      <c r="A493" s="1009"/>
      <c r="B493" s="1101"/>
      <c r="C493" s="1101"/>
      <c r="D493" s="1101"/>
      <c r="E493" s="1102" t="s">
        <v>2399</v>
      </c>
      <c r="F493" s="1101" t="s">
        <v>128</v>
      </c>
      <c r="G493" s="1493">
        <v>410000</v>
      </c>
      <c r="AI493" s="1051"/>
    </row>
    <row r="494" spans="1:35">
      <c r="A494" s="1009"/>
      <c r="B494" s="1101"/>
      <c r="C494" s="1101"/>
      <c r="D494" s="1101"/>
      <c r="E494" s="1102"/>
      <c r="F494" s="1101"/>
      <c r="G494" s="1493"/>
      <c r="AI494" s="1051"/>
    </row>
    <row r="495" spans="1:35">
      <c r="A495" s="1009"/>
      <c r="B495" s="1015" t="str">
        <f>Analisa!B6447</f>
        <v>MEP.F</v>
      </c>
      <c r="C495" s="1103" t="str">
        <f>Analisa!A6447</f>
        <v>F</v>
      </c>
      <c r="D495" s="1103"/>
      <c r="E495" s="1104" t="str">
        <f>Analisa!D6447</f>
        <v>HARGA SATUAN PEKERJAAN STOP KONTAK</v>
      </c>
      <c r="F495" s="1101"/>
      <c r="G495" s="1493"/>
      <c r="AI495" s="1051"/>
    </row>
    <row r="496" spans="1:35">
      <c r="A496" s="1009">
        <f>Analisa!A6449</f>
        <v>203</v>
      </c>
      <c r="B496" s="1010" t="str">
        <f>Analisa!B6449</f>
        <v>MEP.F.1</v>
      </c>
      <c r="C496" s="1101"/>
      <c r="D496" s="1101"/>
      <c r="E496" s="1102" t="str">
        <f>Analisa!D6449</f>
        <v>1 bh Stop Kontak Umum 200 VA</v>
      </c>
      <c r="F496" s="1101" t="s">
        <v>128</v>
      </c>
      <c r="G496" s="1493">
        <f>Analisa!N6462</f>
        <v>79937</v>
      </c>
      <c r="AI496" s="1051"/>
    </row>
    <row r="497" spans="1:35">
      <c r="A497" s="1097">
        <f>Analisa!A6464</f>
        <v>204</v>
      </c>
      <c r="B497" s="1050" t="str">
        <f>Analisa!B6464</f>
        <v>MEP.F.2</v>
      </c>
      <c r="C497" s="1050"/>
      <c r="D497" s="1050"/>
      <c r="E497" s="1098" t="str">
        <f>Analisa!D6464</f>
        <v xml:space="preserve">1 bh Stop Kontak 3 phase </v>
      </c>
      <c r="F497" s="1050" t="s">
        <v>128</v>
      </c>
      <c r="G497" s="1480">
        <f>Analisa!N6477</f>
        <v>115137</v>
      </c>
      <c r="AI497" s="1051"/>
    </row>
    <row r="498" spans="1:35">
      <c r="A498" s="1097">
        <f>Analisa!A6479</f>
        <v>205</v>
      </c>
      <c r="B498" s="1050" t="str">
        <f>Analisa!B6479</f>
        <v>MEP.F.3</v>
      </c>
      <c r="C498" s="1050"/>
      <c r="D498" s="1050"/>
      <c r="E498" s="1098" t="str">
        <f>Analisa!D6479</f>
        <v>1 bh Stop Kontak  200 VA</v>
      </c>
      <c r="F498" s="1050" t="s">
        <v>128</v>
      </c>
      <c r="G498" s="1480">
        <f>Analisa!N6492</f>
        <v>79937</v>
      </c>
      <c r="AI498" s="1051"/>
    </row>
    <row r="499" spans="1:35">
      <c r="A499" s="1097">
        <f>Analisa!A6494</f>
        <v>206</v>
      </c>
      <c r="B499" s="1050" t="str">
        <f>Analisa!B6494</f>
        <v>MEP.F.4</v>
      </c>
      <c r="C499" s="1050"/>
      <c r="D499" s="1050"/>
      <c r="E499" s="1098" t="str">
        <f>Analisa!D6494</f>
        <v>1 bh Stop Kontak Lantai 400 VA, isi 2 Outlet Stop Kontak LINE UPS</v>
      </c>
      <c r="F499" s="1050" t="s">
        <v>128</v>
      </c>
      <c r="G499" s="1480">
        <f>Analisa!N6507</f>
        <v>400174</v>
      </c>
      <c r="AI499" s="1051"/>
    </row>
    <row r="500" spans="1:35">
      <c r="A500" s="1097">
        <f>Analisa!A6509</f>
        <v>207</v>
      </c>
      <c r="B500" s="1050" t="str">
        <f>Analisa!B6509</f>
        <v>MEP.F.5</v>
      </c>
      <c r="C500" s="1050"/>
      <c r="D500" s="1050"/>
      <c r="E500" s="1098" t="str">
        <f>Analisa!D6509</f>
        <v>1 bh Stop Kontak Lantai 400 VA isi 2 Outlet Stop Kontak, 1 Outlet Telp, 1 Outlet Data LINE UPS</v>
      </c>
      <c r="F500" s="1050" t="s">
        <v>128</v>
      </c>
      <c r="G500" s="1480">
        <f>Analisa!N6522</f>
        <v>482674</v>
      </c>
      <c r="AI500" s="1051"/>
    </row>
    <row r="501" spans="1:35">
      <c r="A501" s="1097">
        <f>Analisa!A6524</f>
        <v>208</v>
      </c>
      <c r="B501" s="1050" t="str">
        <f>Analisa!B6524</f>
        <v>MEP.F.6</v>
      </c>
      <c r="C501" s="1050"/>
      <c r="D501" s="1050"/>
      <c r="E501" s="1098" t="str">
        <f>Analisa!D6524</f>
        <v>1 bh Stop Kontak Dinding 2 Outlet Stop Kontak (400 VA)</v>
      </c>
      <c r="F501" s="1050" t="s">
        <v>128</v>
      </c>
      <c r="G501" s="1480">
        <f>Analisa!N6537</f>
        <v>98994</v>
      </c>
      <c r="AI501" s="1051"/>
    </row>
    <row r="502" spans="1:35">
      <c r="A502" s="1097">
        <f>Analisa!A6539</f>
        <v>209</v>
      </c>
      <c r="B502" s="1050" t="str">
        <f>Analisa!B6539</f>
        <v>MEP.F.7</v>
      </c>
      <c r="C502" s="1050"/>
      <c r="D502" s="1050"/>
      <c r="E502" s="1098" t="str">
        <f>Analisa!D6539</f>
        <v>1 Titik Inst. Stop Kontak Umum NYM 3 X 4 mm2 + Conduit 25 mm</v>
      </c>
      <c r="F502" s="1050" t="s">
        <v>128</v>
      </c>
      <c r="G502" s="1480">
        <f>Analisa!N6559</f>
        <v>420832</v>
      </c>
      <c r="AI502" s="1051"/>
    </row>
    <row r="503" spans="1:35">
      <c r="A503" s="1097">
        <f>Analisa!A6561</f>
        <v>210</v>
      </c>
      <c r="B503" s="1050" t="str">
        <f>Analisa!B6561</f>
        <v>MEP.F.8</v>
      </c>
      <c r="C503" s="1050"/>
      <c r="D503" s="1050"/>
      <c r="E503" s="1098" t="str">
        <f>Analisa!D6561</f>
        <v>1 Titik Inst. Stop Kontak Umum NYM 4 X 4 mm2 + Conduit 25 mm</v>
      </c>
      <c r="F503" s="1050" t="s">
        <v>128</v>
      </c>
      <c r="G503" s="1480">
        <f>Analisa!N6581</f>
        <v>621032</v>
      </c>
      <c r="AI503" s="1051"/>
    </row>
    <row r="504" spans="1:35">
      <c r="A504" s="1097">
        <f>Analisa!A6583</f>
        <v>211</v>
      </c>
      <c r="B504" s="1050" t="str">
        <f>Analisa!B6583</f>
        <v>MEP.F.9</v>
      </c>
      <c r="C504" s="1050"/>
      <c r="D504" s="1050"/>
      <c r="E504" s="1098" t="str">
        <f>Analisa!D6583</f>
        <v>1 unit UPS 40 KVA, 3 phase</v>
      </c>
      <c r="F504" s="1050" t="s">
        <v>128</v>
      </c>
      <c r="G504" s="1480">
        <f>Analisa!N6596</f>
        <v>341119405</v>
      </c>
      <c r="AI504" s="1051"/>
    </row>
    <row r="505" spans="1:35" s="1007" customFormat="1">
      <c r="A505" s="1105"/>
      <c r="B505" s="1044" t="str">
        <f>Analisa!B6598</f>
        <v>MEP.G</v>
      </c>
      <c r="C505" s="1044" t="str">
        <f>Analisa!A6598</f>
        <v>G</v>
      </c>
      <c r="D505" s="1044"/>
      <c r="E505" s="1106" t="str">
        <f>Analisa!D6598</f>
        <v>HARGA SATUAN PEKERJAAN DATA DAN WIFI</v>
      </c>
      <c r="F505" s="1044"/>
      <c r="G505" s="1481"/>
      <c r="I505" s="1008"/>
      <c r="AI505" s="1045"/>
    </row>
    <row r="506" spans="1:35">
      <c r="A506" s="1097">
        <f>Analisa!A6600</f>
        <v>212</v>
      </c>
      <c r="B506" s="1050" t="str">
        <f>Analisa!B6600</f>
        <v xml:space="preserve">MEP.G.1 </v>
      </c>
      <c r="C506" s="1050"/>
      <c r="D506" s="1050"/>
      <c r="E506" s="1098" t="str">
        <f>Analisa!D6600</f>
        <v>1 unit Surge Arester + pentanahan dan bak kontrolnya</v>
      </c>
      <c r="F506" s="1050" t="s">
        <v>128</v>
      </c>
      <c r="G506" s="1480">
        <f>Analisa!N6613</f>
        <v>1755600</v>
      </c>
      <c r="AI506" s="1051"/>
    </row>
    <row r="507" spans="1:35">
      <c r="A507" s="1097">
        <f>Analisa!A6615</f>
        <v>213</v>
      </c>
      <c r="B507" s="1050" t="str">
        <f>Analisa!B6615</f>
        <v xml:space="preserve">MEP.G.2 </v>
      </c>
      <c r="C507" s="1050"/>
      <c r="D507" s="1050"/>
      <c r="E507" s="1098" t="str">
        <f>Analisa!D6615</f>
        <v>1 unit Core Switch SFP+ c/w Redundant PSU</v>
      </c>
      <c r="F507" s="1050" t="s">
        <v>128</v>
      </c>
      <c r="G507" s="1480">
        <f>Analisa!N6628</f>
        <v>34158822</v>
      </c>
      <c r="AI507" s="1051"/>
    </row>
    <row r="508" spans="1:35">
      <c r="A508" s="1097">
        <f>Analisa!A6630</f>
        <v>214</v>
      </c>
      <c r="B508" s="1050" t="str">
        <f>Analisa!B6630</f>
        <v>MEP.G.3</v>
      </c>
      <c r="C508" s="1050"/>
      <c r="D508" s="1050"/>
      <c r="E508" s="1098" t="str">
        <f>Analisa!D6630</f>
        <v>1 unit Outlet data type dinding</v>
      </c>
      <c r="F508" s="1050" t="s">
        <v>128</v>
      </c>
      <c r="G508" s="1480">
        <f>Analisa!N6643</f>
        <v>319902</v>
      </c>
      <c r="AI508" s="1051"/>
    </row>
    <row r="509" spans="1:35">
      <c r="A509" s="1097">
        <f>Analisa!A6646</f>
        <v>215</v>
      </c>
      <c r="B509" s="1050" t="str">
        <f>Analisa!B6646</f>
        <v>MEP.G.4</v>
      </c>
      <c r="C509" s="1050"/>
      <c r="D509" s="1050"/>
      <c r="E509" s="1098" t="str">
        <f>Analisa!D6646</f>
        <v>1 Titik instalasi Instalasi power Switch Hub &amp; Kotak Kontak.</v>
      </c>
      <c r="F509" s="1050" t="s">
        <v>128</v>
      </c>
      <c r="G509" s="1480">
        <f>Analisa!N6666</f>
        <v>660082</v>
      </c>
      <c r="AI509" s="1051"/>
    </row>
    <row r="510" spans="1:35">
      <c r="A510" s="1097">
        <f>Analisa!A6668</f>
        <v>216</v>
      </c>
      <c r="B510" s="1050" t="str">
        <f>Analisa!B6668</f>
        <v>MEP.G.5</v>
      </c>
      <c r="C510" s="1050"/>
      <c r="D510" s="1050"/>
      <c r="E510" s="1098" t="str">
        <f>Analisa!D6668</f>
        <v xml:space="preserve">1 Titik instalasi Fiber Optic 6 Core Multimode OM4 </v>
      </c>
      <c r="F510" s="1050" t="s">
        <v>128</v>
      </c>
      <c r="G510" s="1480">
        <f>Analisa!$N$6681</f>
        <v>59345</v>
      </c>
      <c r="AI510" s="1051"/>
    </row>
    <row r="511" spans="1:35">
      <c r="A511" s="1097">
        <f>Analisa!A6683</f>
        <v>217</v>
      </c>
      <c r="B511" s="1050" t="str">
        <f>Analisa!B6683</f>
        <v>MEP.G.6</v>
      </c>
      <c r="C511" s="1050"/>
      <c r="D511" s="1050"/>
      <c r="E511" s="1098" t="str">
        <f>Analisa!D6683</f>
        <v>1 unit UPS 2 kva back up 16 menit</v>
      </c>
      <c r="F511" s="1050" t="s">
        <v>128</v>
      </c>
      <c r="G511" s="1480">
        <f>Analisa!N6696</f>
        <v>19394622</v>
      </c>
      <c r="AI511" s="1051"/>
    </row>
    <row r="512" spans="1:35">
      <c r="A512" s="1099">
        <f>Analisa!A6698</f>
        <v>218</v>
      </c>
      <c r="B512" s="1100" t="str">
        <f>Analisa!B6698</f>
        <v>MEP.G.7</v>
      </c>
      <c r="C512" s="1050"/>
      <c r="D512" s="1050"/>
      <c r="E512" s="1098" t="str">
        <f>Analisa!D6698</f>
        <v>1 unit Access Switch Manageable 48 port non POE w/ 4 port SFP+ (Line data)</v>
      </c>
      <c r="F512" s="1050" t="s">
        <v>128</v>
      </c>
      <c r="G512" s="1480">
        <f>Analisa!N6711</f>
        <v>22969622</v>
      </c>
      <c r="AI512" s="1051"/>
    </row>
    <row r="513" spans="1:35">
      <c r="A513" s="1099">
        <f>Analisa!A6713</f>
        <v>219</v>
      </c>
      <c r="B513" s="1100" t="str">
        <f>Analisa!B6713</f>
        <v>MEP.G.8</v>
      </c>
      <c r="C513" s="1050"/>
      <c r="D513" s="1050"/>
      <c r="E513" s="1098" t="str">
        <f>Analisa!D6713</f>
        <v>1 unit Pemasangan Switch IP CCTV Kapasitas 24 Ports support POE untuk power kamera IP CCTV</v>
      </c>
      <c r="F513" s="1050" t="s">
        <v>128</v>
      </c>
      <c r="G513" s="1480">
        <f>Analisa!N6726</f>
        <v>15379622</v>
      </c>
      <c r="AI513" s="1051"/>
    </row>
    <row r="514" spans="1:35">
      <c r="A514" s="1099">
        <f>Analisa!A6728</f>
        <v>220</v>
      </c>
      <c r="B514" s="1100" t="str">
        <f>Analisa!B6728</f>
        <v>MEP.G.9</v>
      </c>
      <c r="C514" s="1050"/>
      <c r="D514" s="1050"/>
      <c r="E514" s="1098" t="str">
        <f>Analisa!D6728</f>
        <v>1 unit Access Switch Manageable 12 port POE w/ 4 port SFP+  (line wifi, telephone , CCTV)</v>
      </c>
      <c r="F514" s="1050" t="s">
        <v>128</v>
      </c>
      <c r="G514" s="1480">
        <f>Analisa!N6741</f>
        <v>10594622</v>
      </c>
      <c r="AI514" s="1051"/>
    </row>
    <row r="515" spans="1:35">
      <c r="A515" s="1099">
        <f>Analisa!A6743</f>
        <v>221</v>
      </c>
      <c r="B515" s="1100" t="str">
        <f>Analisa!B6743</f>
        <v>MEP.G.10</v>
      </c>
      <c r="C515" s="1050"/>
      <c r="D515" s="1050"/>
      <c r="E515" s="1098" t="str">
        <f>Analisa!D6743</f>
        <v>1 unit SFP 10G Transceiver Module Multimode</v>
      </c>
      <c r="F515" s="1050" t="s">
        <v>128</v>
      </c>
      <c r="G515" s="1480">
        <f>Analisa!N6756</f>
        <v>3994622</v>
      </c>
      <c r="AI515" s="1051"/>
    </row>
    <row r="516" spans="1:35">
      <c r="A516" s="1099">
        <f>Analisa!A6758</f>
        <v>222</v>
      </c>
      <c r="B516" s="1107" t="str">
        <f>Analisa!B6758</f>
        <v>MEP.G.11</v>
      </c>
      <c r="C516" s="1050"/>
      <c r="D516" s="1050"/>
      <c r="E516" s="1098" t="str">
        <f>Analisa!D6758</f>
        <v>1 unit Standing Close Rack 42U Depth 1150mm Perforated Door c/w Accessories</v>
      </c>
      <c r="F516" s="1050" t="s">
        <v>128</v>
      </c>
      <c r="G516" s="1480">
        <f>Analisa!N6772</f>
        <v>10919122</v>
      </c>
      <c r="AI516" s="1051"/>
    </row>
    <row r="517" spans="1:35">
      <c r="A517" s="1099">
        <f>Analisa!A6774</f>
        <v>223</v>
      </c>
      <c r="B517" s="1107" t="str">
        <f>Analisa!B6774</f>
        <v>MEP.G.12</v>
      </c>
      <c r="C517" s="1050"/>
      <c r="D517" s="1050"/>
      <c r="E517" s="1098" t="str">
        <f>Analisa!D6774</f>
        <v xml:space="preserve">1 unit Wallmount Rack 15U Depth 600mm Double Perforated Door c/w Accessories </v>
      </c>
      <c r="F517" s="1050" t="s">
        <v>128</v>
      </c>
      <c r="G517" s="1480">
        <f>Analisa!N6788</f>
        <v>3670122</v>
      </c>
      <c r="AI517" s="1051"/>
    </row>
    <row r="518" spans="1:35">
      <c r="A518" s="1099">
        <f>Analisa!A6790</f>
        <v>224</v>
      </c>
      <c r="B518" s="1107" t="str">
        <f>Analisa!B6790</f>
        <v>MEP.G.13</v>
      </c>
      <c r="C518" s="1050"/>
      <c r="D518" s="1050"/>
      <c r="E518" s="1098" t="str">
        <f>Analisa!D6790</f>
        <v>1 unit Wifi 820</v>
      </c>
      <c r="F518" s="1050" t="s">
        <v>128</v>
      </c>
      <c r="G518" s="1480">
        <f>Analisa!N6803</f>
        <v>6194622</v>
      </c>
      <c r="AI518" s="1051"/>
    </row>
    <row r="519" spans="1:35">
      <c r="A519" s="1099">
        <f>Analisa!A6805</f>
        <v>225</v>
      </c>
      <c r="B519" s="1107" t="str">
        <f>Analisa!B6805</f>
        <v>MEP.G.14</v>
      </c>
      <c r="C519" s="1050"/>
      <c r="D519" s="1050"/>
      <c r="E519" s="1098" t="str">
        <f>Analisa!D6805</f>
        <v>1 unit Wifi 880</v>
      </c>
      <c r="F519" s="1050" t="s">
        <v>128</v>
      </c>
      <c r="G519" s="1480">
        <f>Analisa!N6818</f>
        <v>9494622</v>
      </c>
      <c r="AI519" s="1051"/>
    </row>
    <row r="520" spans="1:35" s="1007" customFormat="1">
      <c r="A520" s="1105"/>
      <c r="B520" s="1044" t="str">
        <f>Analisa!B6820</f>
        <v>MEP.H</v>
      </c>
      <c r="C520" s="1044" t="str">
        <f>Analisa!A6820</f>
        <v>H</v>
      </c>
      <c r="D520" s="1044"/>
      <c r="E520" s="1106" t="str">
        <f>Analisa!D6820</f>
        <v>HARGA SATUAN PEKERJAAN TELEPON</v>
      </c>
      <c r="F520" s="1044"/>
      <c r="G520" s="1481"/>
      <c r="I520" s="1008"/>
      <c r="AI520" s="1045"/>
    </row>
    <row r="521" spans="1:35">
      <c r="A521" s="1097">
        <f>Analisa!A6822</f>
        <v>226</v>
      </c>
      <c r="B521" s="1050" t="str">
        <f>Analisa!B6822</f>
        <v>MEP.H.1</v>
      </c>
      <c r="C521" s="1050"/>
      <c r="D521" s="1050"/>
      <c r="E521" s="1098" t="str">
        <f>Analisa!D6822</f>
        <v>1 unit Main Unit IP PBX Capacity 8 FXO &amp; 100 SIP Extensions</v>
      </c>
      <c r="F521" s="1064" t="s">
        <v>128</v>
      </c>
      <c r="G521" s="1480">
        <f>Analisa!N6835</f>
        <v>25169622</v>
      </c>
      <c r="AI521" s="1051"/>
    </row>
    <row r="522" spans="1:35">
      <c r="A522" s="1097">
        <f>Analisa!A6837</f>
        <v>227</v>
      </c>
      <c r="B522" s="1050" t="str">
        <f>Analisa!B6837</f>
        <v>MEP.H.2</v>
      </c>
      <c r="C522" s="1050"/>
      <c r="D522" s="1050"/>
      <c r="E522" s="1098" t="str">
        <f>Analisa!D6837</f>
        <v>1 unit MDF + connecting cable</v>
      </c>
      <c r="F522" s="1064" t="s">
        <v>128</v>
      </c>
      <c r="G522" s="1480">
        <f>Analisa!N6850</f>
        <v>10594622</v>
      </c>
      <c r="AI522" s="1051"/>
    </row>
    <row r="523" spans="1:35">
      <c r="A523" s="1097">
        <f>Analisa!A6852</f>
        <v>228</v>
      </c>
      <c r="B523" s="1050" t="str">
        <f>Analisa!B6852</f>
        <v>MEP.H.3</v>
      </c>
      <c r="C523" s="1050"/>
      <c r="D523" s="1050"/>
      <c r="E523" s="1098" t="str">
        <f>Analisa!D6852</f>
        <v>1 unit Lighting arester + grounding</v>
      </c>
      <c r="F523" s="1064" t="s">
        <v>128</v>
      </c>
      <c r="G523" s="1480">
        <f>Analisa!N6865</f>
        <v>3460600</v>
      </c>
      <c r="AI523" s="1051"/>
    </row>
    <row r="524" spans="1:35">
      <c r="A524" s="1097">
        <f>Analisa!A6867</f>
        <v>229</v>
      </c>
      <c r="B524" s="1050" t="str">
        <f>Analisa!B6867</f>
        <v>MEP.H.4</v>
      </c>
      <c r="C524" s="1050"/>
      <c r="D524" s="1050"/>
      <c r="E524" s="1098" t="str">
        <f>Analisa!D6867</f>
        <v>1 unit UPS kap. 2 KVA 1phase</v>
      </c>
      <c r="F524" s="1064" t="s">
        <v>128</v>
      </c>
      <c r="G524" s="1480">
        <f>Analisa!N6880</f>
        <v>19369405</v>
      </c>
      <c r="AI524" s="1051"/>
    </row>
    <row r="525" spans="1:35">
      <c r="A525" s="1097">
        <f>Analisa!A6882</f>
        <v>230</v>
      </c>
      <c r="B525" s="1050" t="str">
        <f>Analisa!B6882</f>
        <v>MEP.H.5</v>
      </c>
      <c r="C525" s="1050"/>
      <c r="D525" s="1050"/>
      <c r="E525" s="1098" t="str">
        <f>Analisa!D6882</f>
        <v>1 bh Outlet telephone</v>
      </c>
      <c r="F525" s="1064" t="s">
        <v>128</v>
      </c>
      <c r="G525" s="1480">
        <f>Analisa!N6895</f>
        <v>100457</v>
      </c>
      <c r="AI525" s="1051"/>
    </row>
    <row r="526" spans="1:35">
      <c r="A526" s="1097">
        <f>Analisa!A6897</f>
        <v>231</v>
      </c>
      <c r="B526" s="1050" t="str">
        <f>Analisa!B6897</f>
        <v>MEP.H.6</v>
      </c>
      <c r="C526" s="1050"/>
      <c r="D526" s="1050"/>
      <c r="E526" s="1098" t="str">
        <f>Analisa!D6897</f>
        <v>1 bh Pesawat telephone For Workstation</v>
      </c>
      <c r="F526" s="1064" t="s">
        <v>128</v>
      </c>
      <c r="G526" s="1480">
        <f>Analisa!N6910</f>
        <v>620922</v>
      </c>
      <c r="AI526" s="1051"/>
    </row>
    <row r="527" spans="1:35">
      <c r="A527" s="1097">
        <f>Analisa!A6912</f>
        <v>232</v>
      </c>
      <c r="B527" s="1050" t="str">
        <f>Analisa!B6912</f>
        <v>MEP.H.7</v>
      </c>
      <c r="C527" s="1050"/>
      <c r="D527" s="1050"/>
      <c r="E527" s="1098" t="str">
        <f>Analisa!D6912</f>
        <v>1 bh Pesawat telephone For Operator</v>
      </c>
      <c r="F527" s="1064" t="s">
        <v>128</v>
      </c>
      <c r="G527" s="1480">
        <f>Analisa!N6925</f>
        <v>4701922</v>
      </c>
      <c r="AI527" s="1051"/>
    </row>
    <row r="528" spans="1:35">
      <c r="A528" s="1097">
        <f>Analisa!A6927</f>
        <v>233</v>
      </c>
      <c r="B528" s="1050" t="str">
        <f>Analisa!B6927</f>
        <v>MEP.H.8</v>
      </c>
      <c r="C528" s="1050"/>
      <c r="D528" s="1050"/>
      <c r="E528" s="1098" t="str">
        <f>Analisa!D6927</f>
        <v>1 titik Kabel UTP CAT 6 dalam Conduit High Impact</v>
      </c>
      <c r="F528" s="1050" t="s">
        <v>128</v>
      </c>
      <c r="G528" s="1480">
        <f>Analisa!N6941</f>
        <v>1135722</v>
      </c>
      <c r="AI528" s="1051"/>
    </row>
    <row r="529" spans="1:35">
      <c r="A529" s="1097">
        <f>Analisa!A6943</f>
        <v>234</v>
      </c>
      <c r="B529" s="1050" t="str">
        <f>Analisa!B6943</f>
        <v>MEP.H.9</v>
      </c>
      <c r="C529" s="1050"/>
      <c r="D529" s="1050"/>
      <c r="E529" s="1098" t="str">
        <f>Analisa!D6943</f>
        <v>1 m' Kabel UTP CAT 6 dalam Conduit High Impact</v>
      </c>
      <c r="F529" s="1050" t="s">
        <v>128</v>
      </c>
      <c r="G529" s="1480">
        <f>Analisa!N6957</f>
        <v>67072</v>
      </c>
      <c r="AI529" s="1051"/>
    </row>
    <row r="530" spans="1:35">
      <c r="A530" s="1097">
        <f>Analisa!A6959</f>
        <v>235</v>
      </c>
      <c r="B530" s="1050" t="str">
        <f>Analisa!B6959</f>
        <v>MEP.H.10</v>
      </c>
      <c r="C530" s="1050"/>
      <c r="D530" s="1050"/>
      <c r="E530" s="1098" t="str">
        <f>Analisa!D6959</f>
        <v xml:space="preserve">1 m' Kabel FO SM 10G </v>
      </c>
      <c r="F530" s="1050" t="s">
        <v>128</v>
      </c>
      <c r="G530" s="1480">
        <f>Analisa!N6973</f>
        <v>54972</v>
      </c>
      <c r="AI530" s="1051"/>
    </row>
    <row r="531" spans="1:35" s="1007" customFormat="1">
      <c r="A531" s="1105"/>
      <c r="B531" s="1044" t="str">
        <f>Analisa!B6975</f>
        <v>MEP.I</v>
      </c>
      <c r="C531" s="1044" t="str">
        <f>Analisa!A6975</f>
        <v>I</v>
      </c>
      <c r="D531" s="1044"/>
      <c r="E531" s="1106" t="str">
        <f>Analisa!D6975</f>
        <v>HARGA SATUAN PEKERJAAN KABEL TRAY DAN KABEL LADDER</v>
      </c>
      <c r="F531" s="1044"/>
      <c r="G531" s="1481"/>
      <c r="I531" s="1008"/>
      <c r="AI531" s="1045"/>
    </row>
    <row r="532" spans="1:35">
      <c r="A532" s="1097">
        <f>Analisa!A6978</f>
        <v>236</v>
      </c>
      <c r="B532" s="1050" t="str">
        <f>Analisa!B6978</f>
        <v>MEP.I.1</v>
      </c>
      <c r="C532" s="1050"/>
      <c r="D532" s="1050"/>
      <c r="E532" s="1098" t="str">
        <f>Analisa!D6978</f>
        <v>1 meter Tray 400 x 100 mm</v>
      </c>
      <c r="F532" s="1050" t="s">
        <v>128</v>
      </c>
      <c r="G532" s="1480">
        <f>Analisa!N6992</f>
        <v>357780</v>
      </c>
      <c r="AI532" s="1051"/>
    </row>
    <row r="533" spans="1:35">
      <c r="A533" s="1097">
        <f>Analisa!A6995</f>
        <v>237</v>
      </c>
      <c r="B533" s="1050" t="str">
        <f>Analisa!B6995</f>
        <v>MEP.I.2</v>
      </c>
      <c r="C533" s="1050"/>
      <c r="D533" s="1050"/>
      <c r="E533" s="1098" t="str">
        <f>Analisa!D6995</f>
        <v>1 unit Elbow Kabel Tray 400 x 100 mm</v>
      </c>
      <c r="F533" s="1050" t="s">
        <v>128</v>
      </c>
      <c r="G533" s="1480">
        <f>Analisa!N7009</f>
        <v>387750</v>
      </c>
      <c r="AI533" s="1051"/>
    </row>
    <row r="534" spans="1:35">
      <c r="A534" s="1097">
        <f>Analisa!A7011</f>
        <v>238</v>
      </c>
      <c r="B534" s="1050" t="str">
        <f>Analisa!B7011</f>
        <v>MEP.I.3</v>
      </c>
      <c r="C534" s="1050"/>
      <c r="D534" s="1050"/>
      <c r="E534" s="1098" t="str">
        <f>Analisa!D7011</f>
        <v>1 meter Ladder 400 x 100 mm</v>
      </c>
      <c r="F534" s="1050" t="s">
        <v>128</v>
      </c>
      <c r="G534" s="1480">
        <f>Analisa!N7025</f>
        <v>372570</v>
      </c>
      <c r="AI534" s="1051"/>
    </row>
    <row r="535" spans="1:35">
      <c r="A535" s="1097">
        <f>Analisa!A7027</f>
        <v>239</v>
      </c>
      <c r="B535" s="1050" t="str">
        <f>Analisa!B7027</f>
        <v>MEP.I.4</v>
      </c>
      <c r="C535" s="1050"/>
      <c r="D535" s="1050"/>
      <c r="E535" s="1098" t="str">
        <f>Analisa!D7027</f>
        <v>1 unit Tee Kabel Tray 400 x 400 x 400 mm</v>
      </c>
      <c r="F535" s="1050" t="s">
        <v>128</v>
      </c>
      <c r="G535" s="1480">
        <f>Analisa!N7041</f>
        <v>577500</v>
      </c>
      <c r="AI535" s="1051"/>
    </row>
    <row r="536" spans="1:35">
      <c r="A536" s="1097">
        <f>Analisa!A7043</f>
        <v>240</v>
      </c>
      <c r="B536" s="1050" t="str">
        <f>Analisa!B7043</f>
        <v>MEP.I.5</v>
      </c>
      <c r="C536" s="1050"/>
      <c r="D536" s="1050"/>
      <c r="E536" s="1098" t="str">
        <f>Analisa!D7043</f>
        <v>1 meter Tray 300 x 100 mm</v>
      </c>
      <c r="F536" s="1050" t="s">
        <v>128</v>
      </c>
      <c r="G536" s="1480">
        <f>Analisa!N7057</f>
        <v>302390</v>
      </c>
      <c r="AI536" s="1051"/>
    </row>
    <row r="537" spans="1:35">
      <c r="A537" s="1097">
        <f>Analisa!A7060</f>
        <v>241</v>
      </c>
      <c r="B537" s="1050" t="str">
        <f>Analisa!B7060</f>
        <v>MEP.I.6</v>
      </c>
      <c r="C537" s="1050"/>
      <c r="D537" s="1050"/>
      <c r="E537" s="1098" t="str">
        <f>Analisa!D7060</f>
        <v>1 unit Elbow Kabel Tray 300 x 100 mm</v>
      </c>
      <c r="F537" s="1050" t="s">
        <v>128</v>
      </c>
      <c r="G537" s="1480">
        <f>Analisa!N7074</f>
        <v>341715</v>
      </c>
      <c r="AI537" s="1051"/>
    </row>
    <row r="538" spans="1:35">
      <c r="A538" s="1097">
        <f>Analisa!A7077</f>
        <v>242</v>
      </c>
      <c r="B538" s="1050" t="str">
        <f>Analisa!B7077</f>
        <v>MEP.I.7</v>
      </c>
      <c r="C538" s="1050"/>
      <c r="D538" s="1050"/>
      <c r="E538" s="1098" t="str">
        <f>Analisa!D7077</f>
        <v>1 meter Ladder 200 x 100 x 3000mm</v>
      </c>
      <c r="F538" s="1050" t="s">
        <v>128</v>
      </c>
      <c r="G538" s="1488">
        <f>Analisa!N7091</f>
        <v>394845</v>
      </c>
      <c r="AI538" s="1051"/>
    </row>
    <row r="539" spans="1:35" ht="13.5" thickBot="1">
      <c r="A539" s="1108">
        <f>Analisa!A7093</f>
        <v>243</v>
      </c>
      <c r="B539" s="1109" t="str">
        <f>Analisa!B7093</f>
        <v>MEP.I.8</v>
      </c>
      <c r="C539" s="1109"/>
      <c r="D539" s="1109"/>
      <c r="E539" s="1110" t="str">
        <f>Analisa!D7093</f>
        <v>1 unit Tee Kabel Tray 300 x 300 x 300 mm</v>
      </c>
      <c r="F539" s="1109" t="s">
        <v>128</v>
      </c>
      <c r="G539" s="1494">
        <f>Analisa!N7107</f>
        <v>446820</v>
      </c>
      <c r="AI539" s="1051"/>
    </row>
    <row r="540" spans="1:35" s="1007" customFormat="1">
      <c r="A540" s="1111"/>
      <c r="B540" s="1112" t="str">
        <f>Analisa!B7109</f>
        <v>MEP.J</v>
      </c>
      <c r="C540" s="1112" t="str">
        <f>Analisa!A7109</f>
        <v>J</v>
      </c>
      <c r="D540" s="1112"/>
      <c r="E540" s="1113" t="str">
        <f>Analisa!D7109</f>
        <v>HARGA SATUAN PEKERJAAN CCTV</v>
      </c>
      <c r="F540" s="1112"/>
      <c r="G540" s="1495"/>
      <c r="I540" s="1008"/>
      <c r="AI540" s="1045"/>
    </row>
    <row r="541" spans="1:35">
      <c r="A541" s="1097">
        <f>Analisa!A7111</f>
        <v>244</v>
      </c>
      <c r="B541" s="1050" t="str">
        <f>Analisa!B7111</f>
        <v>MEP.J.1</v>
      </c>
      <c r="C541" s="1050"/>
      <c r="D541" s="1050"/>
      <c r="E541" s="1098" t="str">
        <f>Analisa!D7111</f>
        <v>1 unit NVR Card Kap. 32 Channel</v>
      </c>
      <c r="F541" s="1050" t="s">
        <v>128</v>
      </c>
      <c r="G541" s="1488">
        <f>Analisa!N7124</f>
        <v>27601970</v>
      </c>
      <c r="AI541" s="1051"/>
    </row>
    <row r="542" spans="1:35">
      <c r="A542" s="1097">
        <f>Analisa!A7126</f>
        <v>245</v>
      </c>
      <c r="B542" s="1050" t="str">
        <f>Analisa!B7126</f>
        <v>MEP.J.2</v>
      </c>
      <c r="C542" s="1050"/>
      <c r="D542" s="1050"/>
      <c r="E542" s="1098" t="str">
        <f>Analisa!D7126</f>
        <v>1 Titik instalasi CCTV dengan kabel UTP CAT 6 + conduit high impact 20 mm</v>
      </c>
      <c r="F542" s="1050" t="s">
        <v>128</v>
      </c>
      <c r="G542" s="1480">
        <f>Analisa!N7146</f>
        <v>1057650</v>
      </c>
      <c r="AI542" s="1051"/>
    </row>
    <row r="543" spans="1:35">
      <c r="A543" s="1097">
        <f>Analisa!A7148</f>
        <v>246</v>
      </c>
      <c r="B543" s="1050" t="str">
        <f>Analisa!B7148</f>
        <v>MEP.J.3</v>
      </c>
      <c r="C543" s="1050"/>
      <c r="D543" s="1050"/>
      <c r="E543" s="1098" t="str">
        <f>Analisa!D7148</f>
        <v>1 unit IP Camera 2MP IR Dome Oudoor Fix Camera</v>
      </c>
      <c r="F543" s="1050" t="s">
        <v>128</v>
      </c>
      <c r="G543" s="1480">
        <f>Analisa!N7161</f>
        <v>3665970</v>
      </c>
      <c r="AI543" s="1051"/>
    </row>
    <row r="544" spans="1:35">
      <c r="A544" s="1097">
        <f>Analisa!A7163</f>
        <v>247</v>
      </c>
      <c r="B544" s="1050" t="str">
        <f>Analisa!B7163</f>
        <v>MEP.J.4</v>
      </c>
      <c r="C544" s="1050"/>
      <c r="D544" s="1050"/>
      <c r="E544" s="1098" t="str">
        <f>Analisa!D7163</f>
        <v>1 unit UPS kap. 2 KVA, back up 16 menit</v>
      </c>
      <c r="F544" s="1050" t="s">
        <v>128</v>
      </c>
      <c r="G544" s="1480">
        <f>Analisa!N7176</f>
        <v>19369405</v>
      </c>
      <c r="AI544" s="1051"/>
    </row>
    <row r="545" spans="1:35">
      <c r="A545" s="1097">
        <f>Analisa!A7178</f>
        <v>248</v>
      </c>
      <c r="B545" s="1050" t="str">
        <f>Analisa!B7178</f>
        <v>MEP.J.5</v>
      </c>
      <c r="C545" s="1050"/>
      <c r="D545" s="1050"/>
      <c r="E545" s="1098" t="str">
        <f>Analisa!D7178</f>
        <v>1 unit Lighting arester + grounding</v>
      </c>
      <c r="F545" s="1050" t="s">
        <v>128</v>
      </c>
      <c r="G545" s="1480">
        <f>Analisa!N7191</f>
        <v>1645600</v>
      </c>
      <c r="AI545" s="1051"/>
    </row>
    <row r="546" spans="1:35">
      <c r="A546" s="1097">
        <f>Analisa!A7193</f>
        <v>249</v>
      </c>
      <c r="B546" s="1050" t="str">
        <f>Analisa!B7193</f>
        <v>MEP.J.6</v>
      </c>
      <c r="C546" s="1050"/>
      <c r="D546" s="1050"/>
      <c r="E546" s="1098" t="str">
        <f>Analisa!D7193</f>
        <v xml:space="preserve">1 unit UPS 1 kva back up 10 menit </v>
      </c>
      <c r="F546" s="1050" t="s">
        <v>128</v>
      </c>
      <c r="G546" s="1480">
        <f>Analisa!N7206</f>
        <v>5619405</v>
      </c>
      <c r="AI546" s="1051"/>
    </row>
    <row r="547" spans="1:35">
      <c r="A547" s="1097"/>
      <c r="B547" s="1115"/>
      <c r="C547" s="1115"/>
      <c r="D547" s="1115"/>
      <c r="E547" s="1116" t="s">
        <v>3201</v>
      </c>
      <c r="F547" s="1050" t="s">
        <v>128</v>
      </c>
      <c r="G547" s="1486">
        <f>Analisa!N7222</f>
        <v>64322</v>
      </c>
      <c r="AI547" s="1051"/>
    </row>
    <row r="548" spans="1:35">
      <c r="A548" s="1097"/>
      <c r="B548" s="1115"/>
      <c r="C548" s="1115"/>
      <c r="D548" s="1115"/>
      <c r="E548" s="1116" t="s">
        <v>3203</v>
      </c>
      <c r="F548" s="1050" t="s">
        <v>128</v>
      </c>
      <c r="G548" s="1486">
        <f>Analisa!N7238</f>
        <v>64047</v>
      </c>
      <c r="AI548" s="1051"/>
    </row>
    <row r="549" spans="1:35" s="1007" customFormat="1">
      <c r="A549" s="1105"/>
      <c r="B549" s="1044" t="str">
        <f>Analisa!B7239</f>
        <v>MEP.K</v>
      </c>
      <c r="C549" s="1044" t="str">
        <f>Analisa!A7239</f>
        <v>K</v>
      </c>
      <c r="D549" s="1044"/>
      <c r="E549" s="1106" t="str">
        <f>Analisa!D7239</f>
        <v>HARGA SATUAN PEKERJAAN SOUND SYSTEM</v>
      </c>
      <c r="F549" s="1044"/>
      <c r="G549" s="1481"/>
      <c r="I549" s="1008"/>
      <c r="AI549" s="1045"/>
    </row>
    <row r="550" spans="1:35">
      <c r="A550" s="1097">
        <f>Analisa!A7241</f>
        <v>250</v>
      </c>
      <c r="B550" s="1050" t="str">
        <f>Analisa!B7241</f>
        <v>MEP.K.1</v>
      </c>
      <c r="C550" s="1050"/>
      <c r="D550" s="1050"/>
      <c r="E550" s="1098" t="str">
        <f>Analisa!D7241</f>
        <v xml:space="preserve">1 bh Speaker Selector 10Ch </v>
      </c>
      <c r="F550" s="1050" t="s">
        <v>128</v>
      </c>
      <c r="G550" s="1480">
        <f>Analisa!N7254</f>
        <v>9168500</v>
      </c>
      <c r="AI550" s="1051"/>
    </row>
    <row r="551" spans="1:35">
      <c r="A551" s="1097">
        <f>Analisa!A7256</f>
        <v>251</v>
      </c>
      <c r="B551" s="1050" t="str">
        <f>Analisa!B7256</f>
        <v>MEP.K.2</v>
      </c>
      <c r="C551" s="1050"/>
      <c r="D551" s="1050"/>
      <c r="E551" s="1098" t="str">
        <f>Analisa!D7256</f>
        <v xml:space="preserve">1 bh Pre Amplifier Mixer Panel </v>
      </c>
      <c r="F551" s="1050" t="s">
        <v>128</v>
      </c>
      <c r="G551" s="1480">
        <f>Analisa!N7269</f>
        <v>13568500</v>
      </c>
      <c r="AI551" s="1051"/>
    </row>
    <row r="552" spans="1:35">
      <c r="A552" s="1097">
        <f>Analisa!A7271</f>
        <v>252</v>
      </c>
      <c r="B552" s="1050" t="str">
        <f>Analisa!B7271</f>
        <v>MEP.K.3</v>
      </c>
      <c r="C552" s="1050"/>
      <c r="D552" s="1050"/>
      <c r="E552" s="1098" t="str">
        <f>Analisa!D7271</f>
        <v xml:space="preserve">1 bh CD/MMC/USB Player w/FM Tunner </v>
      </c>
      <c r="F552" s="1050" t="s">
        <v>128</v>
      </c>
      <c r="G552" s="1480">
        <f>Analisa!N7284</f>
        <v>7195595</v>
      </c>
      <c r="AI552" s="1051"/>
    </row>
    <row r="553" spans="1:35">
      <c r="A553" s="1097">
        <f>Analisa!A7286</f>
        <v>253</v>
      </c>
      <c r="B553" s="1050" t="str">
        <f>Analisa!B7286</f>
        <v>MEP.K.4</v>
      </c>
      <c r="C553" s="1050"/>
      <c r="D553" s="1050"/>
      <c r="E553" s="1098" t="str">
        <f>Analisa!D7286</f>
        <v xml:space="preserve">1 bh Remote Microphone w/Keypad Zone </v>
      </c>
      <c r="F553" s="1050" t="s">
        <v>128</v>
      </c>
      <c r="G553" s="1480">
        <f>Analisa!N7299</f>
        <v>7415595</v>
      </c>
      <c r="AI553" s="1051"/>
    </row>
    <row r="554" spans="1:35">
      <c r="A554" s="1097">
        <f>Analisa!A7301</f>
        <v>254</v>
      </c>
      <c r="B554" s="1050" t="str">
        <f>Analisa!B7301</f>
        <v>MEP.K.5</v>
      </c>
      <c r="C554" s="1050"/>
      <c r="D554" s="1050"/>
      <c r="E554" s="1098" t="str">
        <f>Analisa!D7301</f>
        <v xml:space="preserve">1 bh Emergency Message w/Evac Voice </v>
      </c>
      <c r="F554" s="1050" t="s">
        <v>128</v>
      </c>
      <c r="G554" s="1480">
        <f>Analisa!N7314</f>
        <v>10495595</v>
      </c>
      <c r="AI554" s="1051"/>
    </row>
    <row r="555" spans="1:35">
      <c r="A555" s="1097">
        <f>Analisa!A7316</f>
        <v>255</v>
      </c>
      <c r="B555" s="1050" t="str">
        <f>Analisa!B7316</f>
        <v>MEP.K.6</v>
      </c>
      <c r="C555" s="1050"/>
      <c r="D555" s="1050"/>
      <c r="E555" s="1098" t="str">
        <f>Analisa!D7316</f>
        <v xml:space="preserve">1 bh Paging Microphone </v>
      </c>
      <c r="F555" s="1050" t="s">
        <v>128</v>
      </c>
      <c r="G555" s="1480">
        <f>Analisa!N7329</f>
        <v>3345595</v>
      </c>
      <c r="AI555" s="1051"/>
    </row>
    <row r="556" spans="1:35">
      <c r="A556" s="1097">
        <f>Analisa!A7332</f>
        <v>256</v>
      </c>
      <c r="B556" s="1050" t="str">
        <f>Analisa!B7332</f>
        <v>MEP.K.7</v>
      </c>
      <c r="C556" s="1050"/>
      <c r="D556" s="1050"/>
      <c r="E556" s="1098" t="str">
        <f>Analisa!D7332</f>
        <v>1 bh UPS 2 kva back up 16 menit</v>
      </c>
      <c r="F556" s="1050" t="s">
        <v>128</v>
      </c>
      <c r="G556" s="1480">
        <f>Analisa!N7345</f>
        <v>19398500</v>
      </c>
      <c r="AI556" s="1051"/>
    </row>
    <row r="557" spans="1:35">
      <c r="A557" s="1097">
        <f>Analisa!A7347</f>
        <v>257</v>
      </c>
      <c r="B557" s="1050" t="str">
        <f>Analisa!B7347</f>
        <v>MEP.K.8</v>
      </c>
      <c r="C557" s="1050"/>
      <c r="D557" s="1050"/>
      <c r="E557" s="1098" t="str">
        <f>Analisa!D7347</f>
        <v>1 bh Wall Speaker Coloum 6 Watt</v>
      </c>
      <c r="F557" s="1050" t="s">
        <v>128</v>
      </c>
      <c r="G557" s="1480">
        <f>Analisa!N7360</f>
        <v>1013595</v>
      </c>
      <c r="AI557" s="1051"/>
    </row>
    <row r="558" spans="1:35">
      <c r="A558" s="1097">
        <f>Analisa!A7362</f>
        <v>258</v>
      </c>
      <c r="B558" s="1050" t="str">
        <f>Analisa!B7362</f>
        <v>MEP.K.9</v>
      </c>
      <c r="C558" s="1050"/>
      <c r="D558" s="1050"/>
      <c r="E558" s="1098" t="str">
        <f>Analisa!D7362</f>
        <v>1 bh Ceiling speaker 3 W dia. 5"</v>
      </c>
      <c r="F558" s="1050" t="s">
        <v>128</v>
      </c>
      <c r="G558" s="1480">
        <f>Analisa!N7375</f>
        <v>345895</v>
      </c>
      <c r="AI558" s="1051"/>
    </row>
    <row r="559" spans="1:35">
      <c r="A559" s="1097">
        <f>Analisa!A7377</f>
        <v>259</v>
      </c>
      <c r="B559" s="1050" t="str">
        <f>Analisa!B7377</f>
        <v>MEP.K.10</v>
      </c>
      <c r="C559" s="1050"/>
      <c r="D559" s="1050"/>
      <c r="E559" s="1098" t="str">
        <f>Analisa!D7377</f>
        <v>1 bh Volume Control</v>
      </c>
      <c r="F559" s="1050" t="s">
        <v>128</v>
      </c>
      <c r="G559" s="1480">
        <f>Analisa!N7390</f>
        <v>342595</v>
      </c>
      <c r="AI559" s="1051"/>
    </row>
    <row r="560" spans="1:35">
      <c r="A560" s="1097">
        <f>Analisa!A7392</f>
        <v>260</v>
      </c>
      <c r="B560" s="1050" t="str">
        <f>Analisa!B7392</f>
        <v>MEP.K.11</v>
      </c>
      <c r="C560" s="1050"/>
      <c r="D560" s="1050"/>
      <c r="E560" s="1098" t="str">
        <f>Analisa!D7392</f>
        <v>1 Titik Inst. Sound System (NYMHY 2 X 1,5 mm²) + Pipa Conduit</v>
      </c>
      <c r="F560" s="1050" t="s">
        <v>128</v>
      </c>
      <c r="G560" s="1480">
        <f>Analisa!N7412</f>
        <v>381910</v>
      </c>
      <c r="AI560" s="1051"/>
    </row>
    <row r="561" spans="1:35">
      <c r="A561" s="1097">
        <f>Analisa!A7414</f>
        <v>261</v>
      </c>
      <c r="B561" s="1050" t="str">
        <f>Analisa!B7414</f>
        <v>MEP.K.12</v>
      </c>
      <c r="C561" s="1050"/>
      <c r="D561" s="1050"/>
      <c r="E561" s="1098" t="str">
        <f>Analisa!D7414</f>
        <v>1 unit Terminal Box Sound System</v>
      </c>
      <c r="F561" s="1050" t="s">
        <v>128</v>
      </c>
      <c r="G561" s="1480">
        <f>Analisa!N7427</f>
        <v>1035595</v>
      </c>
      <c r="AI561" s="1051"/>
    </row>
    <row r="562" spans="1:35">
      <c r="A562" s="1099">
        <f>Analisa!A7429</f>
        <v>262</v>
      </c>
      <c r="B562" s="1100" t="str">
        <f>Analisa!B7429</f>
        <v>MEP.K.13</v>
      </c>
      <c r="C562" s="1050"/>
      <c r="D562" s="1050"/>
      <c r="E562" s="1098" t="str">
        <f>Analisa!D7429</f>
        <v>1 bh Yamaha Digital Mixer 16Ch</v>
      </c>
      <c r="F562" s="1050" t="s">
        <v>128</v>
      </c>
      <c r="G562" s="1480">
        <f>Analisa!N7442</f>
        <v>20498500</v>
      </c>
      <c r="AI562" s="1051"/>
    </row>
    <row r="563" spans="1:35">
      <c r="A563" s="1099">
        <f>Analisa!A7444</f>
        <v>263</v>
      </c>
      <c r="B563" s="1100" t="str">
        <f>Analisa!B7444</f>
        <v>MEP.K.14</v>
      </c>
      <c r="C563" s="1050"/>
      <c r="D563" s="1050"/>
      <c r="E563" s="1098" t="str">
        <f>Analisa!D7444</f>
        <v>1 bh Digital Speaker Processor</v>
      </c>
      <c r="F563" s="1050" t="s">
        <v>128</v>
      </c>
      <c r="G563" s="1480">
        <f>Analisa!N7457</f>
        <v>38545595</v>
      </c>
      <c r="AI563" s="1051"/>
    </row>
    <row r="564" spans="1:35">
      <c r="A564" s="1099">
        <f>Analisa!A7459</f>
        <v>264</v>
      </c>
      <c r="B564" s="1100" t="str">
        <f>Analisa!B7459</f>
        <v>MEP.K.15</v>
      </c>
      <c r="C564" s="1050"/>
      <c r="D564" s="1050"/>
      <c r="E564" s="1098" t="str">
        <f>Analisa!D7459</f>
        <v>1 bh DVD/MP3/CD Player</v>
      </c>
      <c r="F564" s="1050" t="s">
        <v>128</v>
      </c>
      <c r="G564" s="1480">
        <f>Analisa!N7472</f>
        <v>3998500</v>
      </c>
      <c r="AI564" s="1051"/>
    </row>
    <row r="565" spans="1:35">
      <c r="A565" s="1099">
        <f>Analisa!A7474</f>
        <v>265</v>
      </c>
      <c r="B565" s="1100" t="str">
        <f>Analisa!B7474</f>
        <v>MEP.K.16</v>
      </c>
      <c r="C565" s="1050"/>
      <c r="D565" s="1050"/>
      <c r="E565" s="1098" t="str">
        <f>Analisa!D7474</f>
        <v>1 bh F-Series Box Speaker (R.Operator)</v>
      </c>
      <c r="F565" s="1050" t="s">
        <v>128</v>
      </c>
      <c r="G565" s="1480">
        <f>Analisa!N7487</f>
        <v>1688500</v>
      </c>
      <c r="AI565" s="1051"/>
    </row>
    <row r="566" spans="1:35">
      <c r="A566" s="1099">
        <f>Analisa!A7489</f>
        <v>266</v>
      </c>
      <c r="B566" s="1100" t="str">
        <f>Analisa!B7489</f>
        <v>MEP.K.17</v>
      </c>
      <c r="C566" s="1050"/>
      <c r="D566" s="1050"/>
      <c r="E566" s="1098" t="str">
        <f>Analisa!D7489</f>
        <v>1 bh Power Amplifier 240W</v>
      </c>
      <c r="F566" s="1050" t="s">
        <v>128</v>
      </c>
      <c r="G566" s="1480">
        <f>Analisa!N7502</f>
        <v>8368580</v>
      </c>
      <c r="AI566" s="1051"/>
    </row>
    <row r="567" spans="1:35">
      <c r="A567" s="1099">
        <f>Analisa!A7504</f>
        <v>267</v>
      </c>
      <c r="B567" s="1100" t="str">
        <f>Analisa!B7504</f>
        <v>MEP.K.18</v>
      </c>
      <c r="C567" s="1050"/>
      <c r="D567" s="1050"/>
      <c r="E567" s="1098" t="str">
        <f>Analisa!D7504</f>
        <v>1 bh headphone (For operator)</v>
      </c>
      <c r="F567" s="1050" t="s">
        <v>128</v>
      </c>
      <c r="G567" s="1480">
        <f>Analisa!N7517</f>
        <v>1652722</v>
      </c>
      <c r="AI567" s="1051"/>
    </row>
    <row r="568" spans="1:35">
      <c r="A568" s="1099">
        <f>Analisa!A7519</f>
        <v>268</v>
      </c>
      <c r="B568" s="1100" t="str">
        <f>Analisa!B7519</f>
        <v>MEP.K.19</v>
      </c>
      <c r="C568" s="1050"/>
      <c r="D568" s="1050"/>
      <c r="E568" s="1098" t="str">
        <f>Analisa!D7519</f>
        <v>1 set Portabel Flight Case Rack</v>
      </c>
      <c r="F568" s="1050" t="s">
        <v>128</v>
      </c>
      <c r="G568" s="1480">
        <f>Analisa!N7532</f>
        <v>6760600</v>
      </c>
      <c r="AI568" s="1051"/>
    </row>
    <row r="569" spans="1:35">
      <c r="A569" s="1099">
        <f>Analisa!A7535</f>
        <v>269</v>
      </c>
      <c r="B569" s="1100" t="str">
        <f>Analisa!B7535</f>
        <v>MEP.K.20</v>
      </c>
      <c r="C569" s="1050"/>
      <c r="D569" s="1050"/>
      <c r="E569" s="1098" t="str">
        <f>Analisa!D7535</f>
        <v>1 bh UPS 2 kva back up 16 menit type VRLA</v>
      </c>
      <c r="F569" s="1050" t="s">
        <v>128</v>
      </c>
      <c r="G569" s="1480">
        <f>Analisa!N7548</f>
        <v>19369405</v>
      </c>
      <c r="AI569" s="1051"/>
    </row>
    <row r="570" spans="1:35">
      <c r="A570" s="1099">
        <f>Analisa!A7550</f>
        <v>270</v>
      </c>
      <c r="B570" s="1100" t="str">
        <f>Analisa!B7550</f>
        <v>MEP.K.21</v>
      </c>
      <c r="C570" s="1050"/>
      <c r="D570" s="1050"/>
      <c r="E570" s="1098" t="str">
        <f>Analisa!D7550</f>
        <v>1 bh Gooseneck Microphone</v>
      </c>
      <c r="F570" s="1050" t="s">
        <v>128</v>
      </c>
      <c r="G570" s="1480">
        <f>Analisa!N7563</f>
        <v>870595</v>
      </c>
      <c r="AI570" s="1051"/>
    </row>
    <row r="571" spans="1:35">
      <c r="A571" s="1099">
        <f>Analisa!A7565</f>
        <v>271</v>
      </c>
      <c r="B571" s="1100" t="str">
        <f>Analisa!B7565</f>
        <v>MEP.K.22</v>
      </c>
      <c r="C571" s="1050"/>
      <c r="D571" s="1050"/>
      <c r="E571" s="1098" t="str">
        <f>Analisa!D7565</f>
        <v>1 bh Hanheld Wireless Microphone</v>
      </c>
      <c r="F571" s="1050" t="s">
        <v>128</v>
      </c>
      <c r="G571" s="1480">
        <f>Analisa!N7578</f>
        <v>3895595</v>
      </c>
      <c r="AI571" s="1051"/>
    </row>
    <row r="572" spans="1:35">
      <c r="A572" s="1099">
        <f>Analisa!A7580</f>
        <v>272</v>
      </c>
      <c r="B572" s="1100" t="str">
        <f>Analisa!B7580</f>
        <v>MEP.K.23</v>
      </c>
      <c r="C572" s="1050"/>
      <c r="D572" s="1050"/>
      <c r="E572" s="1098" t="str">
        <f>Analisa!D7580</f>
        <v>1 bh Clip On/Headset Wireless Mic</v>
      </c>
      <c r="F572" s="1050" t="s">
        <v>128</v>
      </c>
      <c r="G572" s="1480">
        <f>Analisa!N7593</f>
        <v>815595</v>
      </c>
      <c r="AI572" s="1051"/>
    </row>
    <row r="573" spans="1:35">
      <c r="A573" s="1099">
        <f>Analisa!A7595</f>
        <v>273</v>
      </c>
      <c r="B573" s="1100" t="str">
        <f>Analisa!B7595</f>
        <v>MEP.K.24</v>
      </c>
      <c r="C573" s="1050"/>
      <c r="D573" s="1050"/>
      <c r="E573" s="1098" t="str">
        <f>Analisa!D7595</f>
        <v>1 bh Wireless Antenna</v>
      </c>
      <c r="F573" s="1050" t="s">
        <v>128</v>
      </c>
      <c r="G573" s="1480">
        <f>Analisa!N7608</f>
        <v>1365595</v>
      </c>
      <c r="AI573" s="1051"/>
    </row>
    <row r="574" spans="1:35">
      <c r="A574" s="1099">
        <f>Analisa!A7610</f>
        <v>274</v>
      </c>
      <c r="B574" s="1100" t="str">
        <f>Analisa!B7610</f>
        <v>MEP.K.25</v>
      </c>
      <c r="C574" s="1050"/>
      <c r="D574" s="1050"/>
      <c r="E574" s="1098" t="str">
        <f>Analisa!D7610</f>
        <v>1 bh Condenser Microphone</v>
      </c>
      <c r="F574" s="1050" t="s">
        <v>128</v>
      </c>
      <c r="G574" s="1480">
        <f>Analisa!N7623</f>
        <v>1365595</v>
      </c>
      <c r="AI574" s="1051"/>
    </row>
    <row r="575" spans="1:35">
      <c r="A575" s="1099">
        <f>Analisa!A7625</f>
        <v>275</v>
      </c>
      <c r="B575" s="1100" t="str">
        <f>Analisa!B7625</f>
        <v>MEP.K.26</v>
      </c>
      <c r="C575" s="1050"/>
      <c r="D575" s="1050"/>
      <c r="E575" s="1098" t="str">
        <f>Analisa!D7625</f>
        <v>1 bh Floor Stand Mic</v>
      </c>
      <c r="F575" s="1050" t="s">
        <v>128</v>
      </c>
      <c r="G575" s="1480">
        <f>Analisa!N7638</f>
        <v>507595</v>
      </c>
      <c r="AI575" s="1051"/>
    </row>
    <row r="576" spans="1:35">
      <c r="A576" s="1099">
        <f>Analisa!A7640</f>
        <v>276</v>
      </c>
      <c r="B576" s="1100" t="str">
        <f>Analisa!B7640</f>
        <v>MEP.K.27</v>
      </c>
      <c r="C576" s="1050"/>
      <c r="D576" s="1050"/>
      <c r="E576" s="1098" t="str">
        <f>Analisa!D7640</f>
        <v>1 bh Inled Mic</v>
      </c>
      <c r="F576" s="1050" t="s">
        <v>128</v>
      </c>
      <c r="G576" s="1480">
        <f>Analisa!N7653</f>
        <v>386595</v>
      </c>
      <c r="AI576" s="1051"/>
    </row>
    <row r="577" spans="1:35">
      <c r="A577" s="1099">
        <f>Analisa!A7655</f>
        <v>277</v>
      </c>
      <c r="B577" s="1100" t="str">
        <f>Analisa!B7655</f>
        <v>MEP.K.28</v>
      </c>
      <c r="C577" s="1050"/>
      <c r="D577" s="1050"/>
      <c r="E577" s="1098" t="str">
        <f>Analisa!D7655</f>
        <v>1 bh Variabel Dispertion Speaker System</v>
      </c>
      <c r="F577" s="1050" t="s">
        <v>128</v>
      </c>
      <c r="G577" s="1480">
        <f>Analisa!N7668</f>
        <v>19845595</v>
      </c>
      <c r="AI577" s="1051"/>
    </row>
    <row r="578" spans="1:35">
      <c r="A578" s="1099">
        <f>Analisa!A7670</f>
        <v>278</v>
      </c>
      <c r="B578" s="1100" t="str">
        <f>Analisa!B7670</f>
        <v>MEP.K.29</v>
      </c>
      <c r="C578" s="1050"/>
      <c r="D578" s="1050"/>
      <c r="E578" s="1098" t="str">
        <f>Analisa!D7670</f>
        <v>1 bh Subwoofer System</v>
      </c>
      <c r="F578" s="1050" t="s">
        <v>128</v>
      </c>
      <c r="G578" s="1480">
        <f>Analisa!N7683</f>
        <v>8570595</v>
      </c>
      <c r="AI578" s="1051"/>
    </row>
    <row r="579" spans="1:35">
      <c r="A579" s="1099">
        <f>Analisa!A7685</f>
        <v>279</v>
      </c>
      <c r="B579" s="1100" t="str">
        <f>Analisa!B7685</f>
        <v>MEP.K.30</v>
      </c>
      <c r="C579" s="1050"/>
      <c r="D579" s="1050"/>
      <c r="E579" s="1098" t="str">
        <f>Analisa!D7685</f>
        <v>1 bh 1250W Dual Power Amplifier</v>
      </c>
      <c r="F579" s="1050" t="s">
        <v>128</v>
      </c>
      <c r="G579" s="1480">
        <f>Analisa!N7698</f>
        <v>17645595</v>
      </c>
      <c r="AI579" s="1051"/>
    </row>
    <row r="580" spans="1:35">
      <c r="A580" s="1099">
        <f>Analisa!A7700</f>
        <v>280</v>
      </c>
      <c r="B580" s="1100" t="str">
        <f>Analisa!B7700</f>
        <v>MEP.K.31</v>
      </c>
      <c r="C580" s="1050"/>
      <c r="D580" s="1050"/>
      <c r="E580" s="1098" t="str">
        <f>Analisa!D7700</f>
        <v>1 bh Stage Speaker System 12"</v>
      </c>
      <c r="F580" s="1050" t="s">
        <v>128</v>
      </c>
      <c r="G580" s="1480">
        <f>Analisa!N7713</f>
        <v>4995595</v>
      </c>
      <c r="AI580" s="1051"/>
    </row>
    <row r="581" spans="1:35" s="1007" customFormat="1">
      <c r="A581" s="1105"/>
      <c r="B581" s="1044" t="str">
        <f>Analisa!B7716</f>
        <v>MEP.L</v>
      </c>
      <c r="C581" s="1044" t="str">
        <f>Analisa!A7716</f>
        <v>L</v>
      </c>
      <c r="D581" s="1044"/>
      <c r="E581" s="1106" t="str">
        <f>Analisa!D7716</f>
        <v>HARGA SATUAN PEKERJAAN FIRE ALARM</v>
      </c>
      <c r="F581" s="1044"/>
      <c r="G581" s="1481"/>
      <c r="I581" s="1008"/>
      <c r="AI581" s="1045"/>
    </row>
    <row r="582" spans="1:35">
      <c r="A582" s="1097">
        <f>Analisa!A7718</f>
        <v>281</v>
      </c>
      <c r="B582" s="1050" t="str">
        <f>Analisa!B7718</f>
        <v>MEP.L.1</v>
      </c>
      <c r="C582" s="1050"/>
      <c r="D582" s="1050"/>
      <c r="E582" s="1098" t="str">
        <f>Analisa!D7718</f>
        <v>1 bh Peralatan Utama (Semi Adressable)</v>
      </c>
      <c r="F582" s="1050" t="s">
        <v>128</v>
      </c>
      <c r="G582" s="1480">
        <f>Analisa!N7731</f>
        <v>5515922</v>
      </c>
      <c r="AI582" s="1051"/>
    </row>
    <row r="583" spans="1:35">
      <c r="A583" s="1097">
        <f>Analisa!A7733</f>
        <v>282</v>
      </c>
      <c r="B583" s="1050" t="str">
        <f>Analisa!B7733</f>
        <v>MEP.L.2</v>
      </c>
      <c r="C583" s="1050"/>
      <c r="D583" s="1050"/>
      <c r="E583" s="1098" t="str">
        <f>Analisa!D7733</f>
        <v>1 unit MCFA 128 Addressable 1 loop</v>
      </c>
      <c r="F583" s="1050" t="s">
        <v>128</v>
      </c>
      <c r="G583" s="1480">
        <f>Analisa!N7746</f>
        <v>64883500</v>
      </c>
      <c r="AI583" s="1051"/>
    </row>
    <row r="584" spans="1:35">
      <c r="A584" s="1097">
        <f>Analisa!A7748</f>
        <v>283</v>
      </c>
      <c r="B584" s="1050" t="str">
        <f>Analisa!B7748</f>
        <v>MEP.L.3</v>
      </c>
      <c r="C584" s="1050"/>
      <c r="D584" s="1050"/>
      <c r="E584" s="1098" t="str">
        <f>Analisa!D7748</f>
        <v>1 bh Announciator Adress</v>
      </c>
      <c r="F584" s="1050" t="s">
        <v>128</v>
      </c>
      <c r="G584" s="1480">
        <f>Analisa!N7761</f>
        <v>19123500</v>
      </c>
      <c r="AI584" s="1051"/>
    </row>
    <row r="585" spans="1:35">
      <c r="A585" s="1097">
        <f>Analisa!A7763</f>
        <v>284</v>
      </c>
      <c r="B585" s="1050" t="str">
        <f>Analisa!B7763</f>
        <v>MEP.L.4</v>
      </c>
      <c r="C585" s="1050"/>
      <c r="D585" s="1050"/>
      <c r="E585" s="1098" t="str">
        <f>Analisa!D7763</f>
        <v>1 unit Surge Arester + pentanahan dan bak kontrolnya</v>
      </c>
      <c r="F585" s="1050" t="s">
        <v>128</v>
      </c>
      <c r="G585" s="1480">
        <f>Analisa!N7776</f>
        <v>1650000</v>
      </c>
      <c r="AI585" s="1051"/>
    </row>
    <row r="586" spans="1:35">
      <c r="A586" s="1097">
        <f>Analisa!A7778</f>
        <v>285</v>
      </c>
      <c r="B586" s="1050" t="str">
        <f>Analisa!B7778</f>
        <v>MEP.L.5</v>
      </c>
      <c r="C586" s="1050"/>
      <c r="D586" s="1050"/>
      <c r="E586" s="1098" t="str">
        <f>Analisa!D7778</f>
        <v>1 bh UPS kap. 1 KVA, back up 16 menit</v>
      </c>
      <c r="F586" s="1050" t="s">
        <v>128</v>
      </c>
      <c r="G586" s="1480">
        <f>Analisa!N7791</f>
        <v>21131000</v>
      </c>
      <c r="AI586" s="1051"/>
    </row>
    <row r="587" spans="1:35">
      <c r="A587" s="1097">
        <f>Analisa!A7793</f>
        <v>286</v>
      </c>
      <c r="B587" s="1050" t="str">
        <f>Analisa!B7793</f>
        <v>MEP.L.6</v>
      </c>
      <c r="C587" s="1050"/>
      <c r="D587" s="1050"/>
      <c r="E587" s="1098" t="str">
        <f>Analisa!D7793</f>
        <v>1 bh Head Detector (ROR)</v>
      </c>
      <c r="F587" s="1050" t="s">
        <v>128</v>
      </c>
      <c r="G587" s="1480">
        <f>Analisa!N7806</f>
        <v>529595</v>
      </c>
      <c r="AI587" s="1051"/>
    </row>
    <row r="588" spans="1:35">
      <c r="A588" s="1097">
        <f>Analisa!A7808</f>
        <v>287</v>
      </c>
      <c r="B588" s="1050" t="str">
        <f>Analisa!B7808</f>
        <v>MEP.L.7</v>
      </c>
      <c r="C588" s="1050"/>
      <c r="D588" s="1050"/>
      <c r="E588" s="1098" t="str">
        <f>Analisa!D7808</f>
        <v>1 bh Photoelectric Smoke Detector</v>
      </c>
      <c r="F588" s="1050" t="s">
        <v>128</v>
      </c>
      <c r="G588" s="1480">
        <f>Analisa!N7821</f>
        <v>485595</v>
      </c>
      <c r="AI588" s="1051"/>
    </row>
    <row r="589" spans="1:35">
      <c r="A589" s="1097">
        <f>Analisa!A7823</f>
        <v>288</v>
      </c>
      <c r="B589" s="1050" t="str">
        <f>Analisa!B7823</f>
        <v>MEP.L.8</v>
      </c>
      <c r="C589" s="1050"/>
      <c r="D589" s="1050"/>
      <c r="E589" s="1098" t="str">
        <f>Analisa!D7823</f>
        <v>1 bh Fixed Detector</v>
      </c>
      <c r="F589" s="1050" t="s">
        <v>128</v>
      </c>
      <c r="G589" s="1480">
        <f>Analisa!N7836</f>
        <v>397595</v>
      </c>
      <c r="AI589" s="1051"/>
    </row>
    <row r="590" spans="1:35">
      <c r="A590" s="1097">
        <f>Analisa!A7838</f>
        <v>289</v>
      </c>
      <c r="B590" s="1050" t="str">
        <f>Analisa!B7838</f>
        <v>MEP.L.9</v>
      </c>
      <c r="C590" s="1050"/>
      <c r="D590" s="1050"/>
      <c r="E590" s="1098" t="str">
        <f>Analisa!D7838</f>
        <v>1 bh Alarm Bell</v>
      </c>
      <c r="F590" s="1050" t="s">
        <v>128</v>
      </c>
      <c r="G590" s="1480">
        <f>Analisa!N7851</f>
        <v>760595</v>
      </c>
      <c r="AI590" s="1051"/>
    </row>
    <row r="591" spans="1:35">
      <c r="A591" s="1097">
        <f>Analisa!A7853</f>
        <v>290</v>
      </c>
      <c r="B591" s="1050" t="str">
        <f>Analisa!B7853</f>
        <v>MEP.L.10</v>
      </c>
      <c r="C591" s="1050"/>
      <c r="D591" s="1050"/>
      <c r="E591" s="1098" t="str">
        <f>Analisa!D7853</f>
        <v>1 bh Adress Manual Break Glass Push Button</v>
      </c>
      <c r="F591" s="1050" t="s">
        <v>128</v>
      </c>
      <c r="G591" s="1480">
        <f>Analisa!N7866</f>
        <v>1261095</v>
      </c>
      <c r="AI591" s="1051"/>
    </row>
    <row r="592" spans="1:35">
      <c r="A592" s="1097">
        <f>Analisa!A7868</f>
        <v>291</v>
      </c>
      <c r="B592" s="1050" t="str">
        <f>Analisa!B7868</f>
        <v>MEP.L.11</v>
      </c>
      <c r="C592" s="1050"/>
      <c r="D592" s="1050"/>
      <c r="E592" s="1098" t="str">
        <f>Analisa!D7868</f>
        <v>1 bh Alarm Lamp</v>
      </c>
      <c r="F592" s="1050" t="s">
        <v>128</v>
      </c>
      <c r="G592" s="1480">
        <f>Analisa!N7881</f>
        <v>205095</v>
      </c>
      <c r="AI592" s="1051"/>
    </row>
    <row r="593" spans="1:35">
      <c r="A593" s="1097">
        <f>Analisa!A7883</f>
        <v>292</v>
      </c>
      <c r="B593" s="1050" t="str">
        <f>Analisa!B7883</f>
        <v>MEP.L.12</v>
      </c>
      <c r="C593" s="1050"/>
      <c r="D593" s="1050"/>
      <c r="E593" s="1098" t="str">
        <f>Analisa!D7883</f>
        <v>1 Titik Inst. Fire Alarm dengan kabel NYA 3 X 1,5 mm2 + conduit high impact 20 mm</v>
      </c>
      <c r="F593" s="1050" t="s">
        <v>128</v>
      </c>
      <c r="G593" s="1480">
        <f>Analisa!N7903</f>
        <v>390582</v>
      </c>
      <c r="AI593" s="1051"/>
    </row>
    <row r="594" spans="1:35">
      <c r="A594" s="1097">
        <f>Analisa!A7905</f>
        <v>293</v>
      </c>
      <c r="B594" s="1050" t="str">
        <f>Analisa!B7905</f>
        <v>MEP.L.13</v>
      </c>
      <c r="C594" s="1050"/>
      <c r="D594" s="1050"/>
      <c r="E594" s="1098" t="str">
        <f>Analisa!D7905</f>
        <v>1 unit Zone Module</v>
      </c>
      <c r="F594" s="1050" t="s">
        <v>128</v>
      </c>
      <c r="G594" s="1480">
        <f>Analisa!N7918</f>
        <v>3998500</v>
      </c>
      <c r="AI594" s="1051"/>
    </row>
    <row r="595" spans="1:35">
      <c r="A595" s="1097">
        <f>Analisa!A7920</f>
        <v>294</v>
      </c>
      <c r="B595" s="1050" t="str">
        <f>Analisa!B7920</f>
        <v>MEP.L.14</v>
      </c>
      <c r="C595" s="1050"/>
      <c r="D595" s="1050"/>
      <c r="E595" s="1098" t="str">
        <f>Analisa!D7920</f>
        <v>1 unit Mini Monitor Module</v>
      </c>
      <c r="F595" s="1050" t="s">
        <v>128</v>
      </c>
      <c r="G595" s="1480">
        <f>Analisa!N7933</f>
        <v>3118500</v>
      </c>
      <c r="AI595" s="1051"/>
    </row>
    <row r="596" spans="1:35">
      <c r="A596" s="1097">
        <f>Analisa!A7935</f>
        <v>295</v>
      </c>
      <c r="B596" s="1050" t="str">
        <f>Analisa!B7935</f>
        <v>MEP.L.15</v>
      </c>
      <c r="C596" s="1050"/>
      <c r="D596" s="1050"/>
      <c r="E596" s="1098" t="str">
        <f>Analisa!D7935</f>
        <v>1 unit Control Module</v>
      </c>
      <c r="F596" s="1050" t="s">
        <v>128</v>
      </c>
      <c r="G596" s="1480">
        <f>Analisa!N7948</f>
        <v>3118500</v>
      </c>
      <c r="AI596" s="1051"/>
    </row>
    <row r="597" spans="1:35">
      <c r="A597" s="1097">
        <f>Analisa!A7950</f>
        <v>296</v>
      </c>
      <c r="B597" s="1050" t="str">
        <f>Analisa!B7950</f>
        <v>MEP.L.16</v>
      </c>
      <c r="C597" s="1050"/>
      <c r="D597" s="1050"/>
      <c r="E597" s="1098" t="str">
        <f>Analisa!D7950</f>
        <v>1 unit Isolator Module</v>
      </c>
      <c r="F597" s="1050" t="s">
        <v>128</v>
      </c>
      <c r="G597" s="1480">
        <f>Analisa!N7963</f>
        <v>3118500</v>
      </c>
      <c r="AI597" s="1051"/>
    </row>
    <row r="598" spans="1:35">
      <c r="A598" s="1097">
        <f>Analisa!A7965</f>
        <v>297</v>
      </c>
      <c r="B598" s="1050" t="str">
        <f>Analisa!B7965</f>
        <v>MEP.L.17</v>
      </c>
      <c r="C598" s="1050"/>
      <c r="D598" s="1050"/>
      <c r="E598" s="1098" t="str">
        <f>Analisa!D7965</f>
        <v>1 unit Terminal Box Fire Alarm</v>
      </c>
      <c r="F598" s="1050" t="s">
        <v>128</v>
      </c>
      <c r="G598" s="1480">
        <f>Analisa!N7978</f>
        <v>1365595</v>
      </c>
      <c r="AI598" s="1051"/>
    </row>
    <row r="599" spans="1:35" s="1007" customFormat="1">
      <c r="A599" s="1105"/>
      <c r="B599" s="1044" t="str">
        <f>Analisa!B7980</f>
        <v>MEP.M</v>
      </c>
      <c r="C599" s="1044" t="str">
        <f>Analisa!A7980</f>
        <v>M</v>
      </c>
      <c r="D599" s="1044"/>
      <c r="E599" s="1106" t="str">
        <f>Analisa!D7980</f>
        <v>HARGA SATUAN PEKERJAAN PLUMBING</v>
      </c>
      <c r="F599" s="1114"/>
      <c r="G599" s="1481"/>
      <c r="I599" s="1008"/>
      <c r="AI599" s="1045"/>
    </row>
    <row r="600" spans="1:35">
      <c r="A600" s="1097">
        <f>Analisa!A7982</f>
        <v>298</v>
      </c>
      <c r="B600" s="1050" t="str">
        <f>Analisa!B7982</f>
        <v>MEP.M.1</v>
      </c>
      <c r="C600" s="1050"/>
      <c r="D600" s="1050"/>
      <c r="E600" s="1098" t="str">
        <f>Analisa!D7982</f>
        <v>1 set Pompa transfer (2 unit Pompa)</v>
      </c>
      <c r="F600" s="1050" t="s">
        <v>128</v>
      </c>
      <c r="G600" s="1480">
        <f>Analisa!N7995</f>
        <v>49707900</v>
      </c>
      <c r="AI600" s="1051"/>
    </row>
    <row r="601" spans="1:35">
      <c r="A601" s="1097">
        <f>Analisa!A7997</f>
        <v>299</v>
      </c>
      <c r="B601" s="1050" t="str">
        <f>Analisa!B7997</f>
        <v>MEP.M.2</v>
      </c>
      <c r="C601" s="1050"/>
      <c r="D601" s="1050"/>
      <c r="E601" s="1098" t="str">
        <f>Analisa!D7997</f>
        <v xml:space="preserve">1 set Pompa booster </v>
      </c>
      <c r="F601" s="1050" t="s">
        <v>128</v>
      </c>
      <c r="G601" s="1480">
        <f>Analisa!N8010</f>
        <v>49707900</v>
      </c>
      <c r="AI601" s="1051"/>
    </row>
    <row r="602" spans="1:35">
      <c r="A602" s="1097">
        <f>Analisa!A8012</f>
        <v>300</v>
      </c>
      <c r="B602" s="1050" t="str">
        <f>Analisa!B8012</f>
        <v>MEP.M.3</v>
      </c>
      <c r="C602" s="1050"/>
      <c r="D602" s="1050"/>
      <c r="E602" s="1098" t="str">
        <f>Analisa!D8012</f>
        <v xml:space="preserve">1 set Pompa Submersible </v>
      </c>
      <c r="F602" s="1050" t="s">
        <v>128</v>
      </c>
      <c r="G602" s="1480">
        <f>Analisa!N8025</f>
        <v>27707900</v>
      </c>
      <c r="AI602" s="1051"/>
    </row>
    <row r="603" spans="1:35">
      <c r="A603" s="1097">
        <f>Analisa!A8027</f>
        <v>301</v>
      </c>
      <c r="B603" s="1050" t="str">
        <f>Analisa!B8027</f>
        <v>MEP.M.4</v>
      </c>
      <c r="C603" s="1050"/>
      <c r="D603" s="1050"/>
      <c r="E603" s="1098" t="str">
        <f>Analisa!D8027</f>
        <v>1 set Panel for 2 pump</v>
      </c>
      <c r="F603" s="1050" t="s">
        <v>128</v>
      </c>
      <c r="G603" s="1480">
        <f>Analisa!N8040</f>
        <v>8457900</v>
      </c>
      <c r="AI603" s="1051"/>
    </row>
    <row r="604" spans="1:35">
      <c r="A604" s="1097">
        <f>Analisa!A8042</f>
        <v>302</v>
      </c>
      <c r="B604" s="1050" t="str">
        <f>Analisa!B8042</f>
        <v>MEP.M.5</v>
      </c>
      <c r="C604" s="1050"/>
      <c r="D604" s="1050"/>
      <c r="E604" s="1098" t="str">
        <f>Analisa!D8042</f>
        <v>1 bh Gate Valve 2"</v>
      </c>
      <c r="F604" s="1050" t="s">
        <v>128</v>
      </c>
      <c r="G604" s="1480">
        <f>Analisa!N8055</f>
        <v>1298998</v>
      </c>
      <c r="AI604" s="1051"/>
    </row>
    <row r="605" spans="1:35">
      <c r="A605" s="1097">
        <f>Analisa!A8057</f>
        <v>303</v>
      </c>
      <c r="B605" s="1050" t="str">
        <f>Analisa!B8057</f>
        <v>MEP.M.6</v>
      </c>
      <c r="C605" s="1050"/>
      <c r="D605" s="1050"/>
      <c r="E605" s="1098" t="str">
        <f>Analisa!D8057</f>
        <v>1 bh Check valve dia. 2"</v>
      </c>
      <c r="F605" s="1050" t="s">
        <v>128</v>
      </c>
      <c r="G605" s="1480">
        <f>Analisa!N8070</f>
        <v>1243998</v>
      </c>
      <c r="AI605" s="1051"/>
    </row>
    <row r="606" spans="1:35">
      <c r="A606" s="1097"/>
      <c r="B606" s="1115"/>
      <c r="C606" s="1115"/>
      <c r="D606" s="1115"/>
      <c r="E606" s="1116" t="s">
        <v>3211</v>
      </c>
      <c r="F606" s="1050" t="s">
        <v>128</v>
      </c>
      <c r="G606" s="1487">
        <f>Analisa!N8086</f>
        <v>142510</v>
      </c>
      <c r="AI606" s="1051"/>
    </row>
    <row r="607" spans="1:35">
      <c r="A607" s="1097"/>
      <c r="B607" s="1115"/>
      <c r="C607" s="1115"/>
      <c r="D607" s="1115"/>
      <c r="E607" s="1116" t="s">
        <v>3212</v>
      </c>
      <c r="F607" s="1050" t="s">
        <v>128</v>
      </c>
      <c r="G607" s="1487">
        <f>Analisa!$N$8102</f>
        <v>201910</v>
      </c>
      <c r="AI607" s="1051"/>
    </row>
    <row r="608" spans="1:35">
      <c r="A608" s="1097"/>
      <c r="B608" s="1115"/>
      <c r="C608" s="1115"/>
      <c r="D608" s="1115"/>
      <c r="E608" s="1116" t="s">
        <v>3213</v>
      </c>
      <c r="F608" s="1050" t="s">
        <v>128</v>
      </c>
      <c r="G608" s="1487">
        <f>Analisa!$N$8118</f>
        <v>246460</v>
      </c>
      <c r="AI608" s="1051"/>
    </row>
    <row r="609" spans="1:35">
      <c r="A609" s="1097"/>
      <c r="B609" s="1115"/>
      <c r="C609" s="1115"/>
      <c r="D609" s="1115"/>
      <c r="E609" s="1116" t="s">
        <v>3214</v>
      </c>
      <c r="F609" s="1050" t="s">
        <v>128</v>
      </c>
      <c r="G609" s="1487">
        <f>Analisa!$N$8134</f>
        <v>314770</v>
      </c>
      <c r="AI609" s="1051"/>
    </row>
    <row r="610" spans="1:35">
      <c r="A610" s="1097"/>
      <c r="B610" s="1115"/>
      <c r="C610" s="1115"/>
      <c r="D610" s="1115"/>
      <c r="E610" s="1116" t="s">
        <v>3215</v>
      </c>
      <c r="F610" s="1050" t="s">
        <v>128</v>
      </c>
      <c r="G610" s="1487">
        <f>Analisa!$N$8150</f>
        <v>442480</v>
      </c>
      <c r="AI610" s="1051"/>
    </row>
    <row r="611" spans="1:35">
      <c r="A611" s="1097"/>
      <c r="B611" s="1115"/>
      <c r="C611" s="1115"/>
      <c r="D611" s="1115"/>
      <c r="E611" s="1116" t="s">
        <v>3216</v>
      </c>
      <c r="F611" s="1050" t="s">
        <v>128</v>
      </c>
      <c r="G611" s="1487">
        <f>Analisa!$N$8166</f>
        <v>490000</v>
      </c>
      <c r="AI611" s="1051"/>
    </row>
    <row r="612" spans="1:35">
      <c r="A612" s="1097"/>
      <c r="B612" s="1115"/>
      <c r="C612" s="1115"/>
      <c r="D612" s="1115"/>
      <c r="E612" s="1116" t="s">
        <v>3217</v>
      </c>
      <c r="F612" s="1050" t="s">
        <v>128</v>
      </c>
      <c r="G612" s="1487">
        <f>Analisa!$N$8182</f>
        <v>534550</v>
      </c>
      <c r="AI612" s="1051"/>
    </row>
    <row r="613" spans="1:35">
      <c r="A613" s="1097"/>
      <c r="B613" s="1115"/>
      <c r="C613" s="1115"/>
      <c r="D613" s="1115"/>
      <c r="E613" s="1116" t="s">
        <v>3218</v>
      </c>
      <c r="F613" s="1050" t="s">
        <v>128</v>
      </c>
      <c r="G613" s="1487">
        <f>Analisa!$N$8198</f>
        <v>579100</v>
      </c>
      <c r="AI613" s="1051"/>
    </row>
    <row r="614" spans="1:35">
      <c r="A614" s="1097"/>
      <c r="B614" s="1115"/>
      <c r="C614" s="1115"/>
      <c r="D614" s="1115"/>
      <c r="E614" s="1116" t="s">
        <v>3219</v>
      </c>
      <c r="F614" s="1050" t="s">
        <v>128</v>
      </c>
      <c r="G614" s="1487">
        <f>Analisa!$N$8230</f>
        <v>748390</v>
      </c>
      <c r="AI614" s="1051"/>
    </row>
    <row r="615" spans="1:35">
      <c r="A615" s="1097"/>
      <c r="B615" s="1115"/>
      <c r="C615" s="1115"/>
      <c r="D615" s="1115"/>
      <c r="E615" s="1116" t="s">
        <v>3220</v>
      </c>
      <c r="F615" s="1050" t="s">
        <v>128</v>
      </c>
      <c r="G615" s="1487">
        <f>Analisa!$N$8246</f>
        <v>890950</v>
      </c>
      <c r="AI615" s="1051"/>
    </row>
    <row r="616" spans="1:35">
      <c r="A616" s="1097">
        <f>Analisa!A8249</f>
        <v>304</v>
      </c>
      <c r="B616" s="1050" t="str">
        <f>Analisa!B8249</f>
        <v>MEP.M.7</v>
      </c>
      <c r="C616" s="1050"/>
      <c r="D616" s="1050"/>
      <c r="E616" s="1098" t="str">
        <f>Analisa!D8249</f>
        <v>1 meter Pipa PPRN-PN 10 dia. 1/2"</v>
      </c>
      <c r="F616" s="1050" t="s">
        <v>128</v>
      </c>
      <c r="G616" s="1480">
        <f>Analisa!N8263</f>
        <v>53080</v>
      </c>
      <c r="AI616" s="1051"/>
    </row>
    <row r="617" spans="1:35">
      <c r="A617" s="1097">
        <f>Analisa!A8265</f>
        <v>305</v>
      </c>
      <c r="B617" s="1050" t="str">
        <f>Analisa!B8265</f>
        <v>MEP.M.8</v>
      </c>
      <c r="C617" s="1050"/>
      <c r="D617" s="1050"/>
      <c r="E617" s="1098" t="str">
        <f>Analisa!D8265</f>
        <v>1 meter Pipa PPRN-PN 10 dia. 3/4"</v>
      </c>
      <c r="F617" s="1050" t="s">
        <v>128</v>
      </c>
      <c r="G617" s="1480">
        <f>Analisa!N8279</f>
        <v>78160</v>
      </c>
      <c r="AI617" s="1051"/>
    </row>
    <row r="618" spans="1:35">
      <c r="A618" s="1097">
        <f>Analisa!A8281</f>
        <v>306</v>
      </c>
      <c r="B618" s="1050" t="str">
        <f>Analisa!B8281</f>
        <v>MEP.M.9</v>
      </c>
      <c r="C618" s="1050"/>
      <c r="D618" s="1050"/>
      <c r="E618" s="1098" t="str">
        <f>Analisa!D8281</f>
        <v>1 meter Pipa PPRN-PN 10 dia. 1"</v>
      </c>
      <c r="F618" s="1050" t="s">
        <v>128</v>
      </c>
      <c r="G618" s="1480">
        <f>Analisa!N8295</f>
        <v>88720</v>
      </c>
      <c r="AI618" s="1051"/>
    </row>
    <row r="619" spans="1:35">
      <c r="A619" s="1097">
        <f>Analisa!A8297</f>
        <v>307</v>
      </c>
      <c r="B619" s="1115" t="str">
        <f>Analisa!B8297</f>
        <v>Dihit.</v>
      </c>
      <c r="C619" s="1115"/>
      <c r="D619" s="1115"/>
      <c r="E619" s="1116" t="str">
        <f>Analisa!D8297</f>
        <v>1 meter Pipa PPRN-PN 10 dia. 1  1/4"</v>
      </c>
      <c r="F619" s="1050" t="s">
        <v>128</v>
      </c>
      <c r="G619" s="1487">
        <f>Analisa!N8311</f>
        <v>108520</v>
      </c>
      <c r="AI619" s="1051"/>
    </row>
    <row r="620" spans="1:35">
      <c r="A620" s="1097">
        <f>Analisa!A8313</f>
        <v>308</v>
      </c>
      <c r="B620" s="1050" t="str">
        <f>Analisa!B8313</f>
        <v>MEP.M.10</v>
      </c>
      <c r="C620" s="1050"/>
      <c r="D620" s="1050"/>
      <c r="E620" s="1098" t="str">
        <f>Analisa!D8313</f>
        <v>1 meter Pipa PPRN-PN 10 dia. 1 1/2"</v>
      </c>
      <c r="F620" s="1050" t="s">
        <v>128</v>
      </c>
      <c r="G620" s="1480">
        <f>Analisa!N8327</f>
        <v>128320</v>
      </c>
      <c r="AI620" s="1051"/>
    </row>
    <row r="621" spans="1:35">
      <c r="A621" s="1097">
        <f>Analisa!A8329</f>
        <v>309</v>
      </c>
      <c r="B621" s="1115" t="str">
        <f>Analisa!B8329</f>
        <v>MEP.M.</v>
      </c>
      <c r="C621" s="1115"/>
      <c r="D621" s="1115"/>
      <c r="E621" s="1116" t="str">
        <f>Analisa!D8329</f>
        <v>1 meter Pipa PPRN-PN 10 dia. 1 3/4"</v>
      </c>
      <c r="F621" s="1050" t="s">
        <v>128</v>
      </c>
      <c r="G621" s="1486">
        <f>Analisa!N8343</f>
        <v>161320</v>
      </c>
      <c r="AI621" s="1051"/>
    </row>
    <row r="622" spans="1:35">
      <c r="A622" s="1097">
        <f>Analisa!A8346</f>
        <v>310</v>
      </c>
      <c r="B622" s="1050" t="str">
        <f>Analisa!B8346</f>
        <v>MEP.M.11</v>
      </c>
      <c r="C622" s="1050"/>
      <c r="D622" s="1050"/>
      <c r="E622" s="1098" t="str">
        <f>Analisa!D8346</f>
        <v>1 meter Pipa PPRN-PN 10 dia 2"</v>
      </c>
      <c r="F622" s="1050" t="s">
        <v>128</v>
      </c>
      <c r="G622" s="1480">
        <f>Analisa!N8360</f>
        <v>214120</v>
      </c>
      <c r="AI622" s="1051"/>
    </row>
    <row r="623" spans="1:35">
      <c r="A623" s="1097">
        <f>Analisa!A8363</f>
        <v>311</v>
      </c>
      <c r="B623" s="1050" t="str">
        <f>Analisa!B8363</f>
        <v>MEP.M.</v>
      </c>
      <c r="C623" s="1050"/>
      <c r="D623" s="1050"/>
      <c r="E623" s="1098" t="str">
        <f>Analisa!D8363</f>
        <v>1 meter Pipa PVC AW dia. 3/4"</v>
      </c>
      <c r="F623" s="1050" t="s">
        <v>128</v>
      </c>
      <c r="G623" s="1488">
        <f>Analisa!N8377</f>
        <v>39072</v>
      </c>
      <c r="AI623" s="1051"/>
    </row>
    <row r="624" spans="1:35">
      <c r="A624" s="1097">
        <f>Analisa!A8379</f>
        <v>312</v>
      </c>
      <c r="B624" s="1115" t="str">
        <f>Analisa!B8379</f>
        <v>MEP.M.12</v>
      </c>
      <c r="C624" s="1115"/>
      <c r="D624" s="1115"/>
      <c r="E624" s="1116" t="str">
        <f>Analisa!D8379</f>
        <v>1 meter Pipa PVC AW dia. 1"</v>
      </c>
      <c r="F624" s="1050" t="s">
        <v>128</v>
      </c>
      <c r="G624" s="1487">
        <f>Analisa!N8393</f>
        <v>50209</v>
      </c>
      <c r="AI624" s="1051"/>
    </row>
    <row r="625" spans="1:35">
      <c r="A625" s="1097">
        <f>Analisa!A8395</f>
        <v>313</v>
      </c>
      <c r="B625" s="1115" t="str">
        <f>Analisa!B8395</f>
        <v>MEP.M.</v>
      </c>
      <c r="C625" s="1115"/>
      <c r="D625" s="1115"/>
      <c r="E625" s="1116" t="str">
        <f>Analisa!D8395</f>
        <v>1 meter Pipa PVC AW dia. 1 1/4"</v>
      </c>
      <c r="F625" s="1050" t="s">
        <v>128</v>
      </c>
      <c r="G625" s="1487">
        <f>Analisa!N8409</f>
        <v>78474</v>
      </c>
      <c r="AI625" s="1051"/>
    </row>
    <row r="626" spans="1:35">
      <c r="A626" s="1097">
        <f>Analisa!A8411</f>
        <v>314</v>
      </c>
      <c r="B626" s="1050" t="str">
        <f>Analisa!B8411</f>
        <v>MEP.M.13</v>
      </c>
      <c r="C626" s="1050"/>
      <c r="D626" s="1050"/>
      <c r="E626" s="1098" t="str">
        <f>Analisa!D8411</f>
        <v>1 meter Pipa PVC AW dia. 1 1/2"</v>
      </c>
      <c r="F626" s="1050" t="s">
        <v>128</v>
      </c>
      <c r="G626" s="1488">
        <f>Analisa!N8425</f>
        <v>84414</v>
      </c>
      <c r="AI626" s="1051"/>
    </row>
    <row r="627" spans="1:35">
      <c r="A627" s="1097">
        <f>Analisa!A8427</f>
        <v>315</v>
      </c>
      <c r="B627" s="1050" t="str">
        <f>Analisa!B8427</f>
        <v>MEP.M.14</v>
      </c>
      <c r="C627" s="1050"/>
      <c r="D627" s="1050"/>
      <c r="E627" s="1098" t="str">
        <f>Analisa!D8427</f>
        <v>1 meter Pipa PVC AW dia. 2"</v>
      </c>
      <c r="F627" s="1050" t="s">
        <v>128</v>
      </c>
      <c r="G627" s="1488">
        <f>Analisa!N8441</f>
        <v>99594</v>
      </c>
      <c r="AI627" s="1051"/>
    </row>
    <row r="628" spans="1:35">
      <c r="A628" s="1097">
        <f>Analisa!A8442</f>
        <v>316</v>
      </c>
      <c r="B628" s="1050" t="str">
        <f>Analisa!B8442</f>
        <v>MEP.M.15</v>
      </c>
      <c r="C628" s="1050"/>
      <c r="D628" s="1050"/>
      <c r="E628" s="1098" t="str">
        <f>Analisa!D8442</f>
        <v>1 meter Pipa PVC AW dia. 2 1/2"</v>
      </c>
      <c r="F628" s="1050" t="s">
        <v>128</v>
      </c>
      <c r="G628" s="1488">
        <f>Analisa!N8456</f>
        <v>102894</v>
      </c>
      <c r="AI628" s="1051"/>
    </row>
    <row r="629" spans="1:35">
      <c r="A629" s="1097">
        <f>Analisa!A8458</f>
        <v>317</v>
      </c>
      <c r="B629" s="1115" t="str">
        <f>Analisa!B8458</f>
        <v>MEP.M.</v>
      </c>
      <c r="C629" s="1115"/>
      <c r="D629" s="1115"/>
      <c r="E629" s="1116" t="str">
        <f>Analisa!D8458</f>
        <v>1 meter Pipa PVC AW dia. 2 3/4"</v>
      </c>
      <c r="F629" s="1050" t="s">
        <v>128</v>
      </c>
      <c r="G629" s="1486">
        <f>Analisa!N8472</f>
        <v>110814</v>
      </c>
      <c r="AI629" s="1051"/>
    </row>
    <row r="630" spans="1:35">
      <c r="A630" s="1097">
        <f>Analisa!A8474</f>
        <v>318</v>
      </c>
      <c r="B630" s="1050" t="str">
        <f>Analisa!B8474</f>
        <v>MEP.M.16</v>
      </c>
      <c r="C630" s="1050"/>
      <c r="D630" s="1050"/>
      <c r="E630" s="1098" t="str">
        <f>Analisa!D8474</f>
        <v>1 meter Pipa PVC AW dia. 3"</v>
      </c>
      <c r="F630" s="1050" t="s">
        <v>128</v>
      </c>
      <c r="G630" s="1488">
        <f>Analisa!N8488</f>
        <v>104379</v>
      </c>
      <c r="AI630" s="1051"/>
    </row>
    <row r="631" spans="1:35" ht="13.5" thickBot="1">
      <c r="A631" s="1108">
        <f>Analisa!A8490</f>
        <v>319</v>
      </c>
      <c r="B631" s="1109" t="str">
        <f>Analisa!B8490</f>
        <v>MEP.M.17</v>
      </c>
      <c r="C631" s="1109"/>
      <c r="D631" s="1109"/>
      <c r="E631" s="1110" t="str">
        <f>Analisa!D8490</f>
        <v>1 meter Pipa PVC AW dia. 4"</v>
      </c>
      <c r="F631" s="1109" t="s">
        <v>128</v>
      </c>
      <c r="G631" s="1489">
        <f>Analisa!N8504</f>
        <v>138831</v>
      </c>
      <c r="AI631" s="1051"/>
    </row>
    <row r="632" spans="1:35" ht="13.5" thickBot="1">
      <c r="A632" s="1117">
        <f>Analisa!A8506</f>
        <v>320</v>
      </c>
      <c r="B632" s="1118" t="str">
        <f>Analisa!B8506</f>
        <v>MEP.M.18</v>
      </c>
      <c r="C632" s="1118"/>
      <c r="D632" s="1118"/>
      <c r="E632" s="1119" t="str">
        <f>Analisa!D8506</f>
        <v>1 meter Pipa PVC AW dia. 6"</v>
      </c>
      <c r="F632" s="1118" t="s">
        <v>128</v>
      </c>
      <c r="G632" s="1490">
        <f>Analisa!N8520</f>
        <v>330495</v>
      </c>
      <c r="AI632" s="1051"/>
    </row>
    <row r="633" spans="1:35">
      <c r="A633" s="1120">
        <f>Analisa!A8522</f>
        <v>321</v>
      </c>
      <c r="B633" s="1121" t="str">
        <f>Analisa!B8522</f>
        <v>MEP.M.18</v>
      </c>
      <c r="C633" s="1121"/>
      <c r="D633" s="1121"/>
      <c r="E633" s="1122" t="str">
        <f>Analisa!D8522</f>
        <v>1 meter Pipa PVC AW dia. 8"</v>
      </c>
      <c r="F633" s="1118" t="s">
        <v>128</v>
      </c>
      <c r="G633" s="1496">
        <f>Analisa!N8536</f>
        <v>361647</v>
      </c>
      <c r="AI633" s="1051"/>
    </row>
    <row r="634" spans="1:35">
      <c r="A634" s="1097">
        <f>Analisa!A8538</f>
        <v>322</v>
      </c>
      <c r="B634" s="1050" t="str">
        <f>Analisa!B8538</f>
        <v>MEP.M.19</v>
      </c>
      <c r="C634" s="1050"/>
      <c r="D634" s="1050"/>
      <c r="E634" s="1098" t="str">
        <f>Analisa!D8538</f>
        <v>1 bh Clean Out dia. 3"</v>
      </c>
      <c r="F634" s="1050" t="s">
        <v>128</v>
      </c>
      <c r="G634" s="1480">
        <f>Analisa!N8551</f>
        <v>325498</v>
      </c>
      <c r="AI634" s="1051"/>
    </row>
    <row r="635" spans="1:35">
      <c r="A635" s="1097">
        <f>Analisa!A8553</f>
        <v>323</v>
      </c>
      <c r="B635" s="1050" t="str">
        <f>Analisa!B8553</f>
        <v>MEP.M.20</v>
      </c>
      <c r="C635" s="1050"/>
      <c r="D635" s="1050"/>
      <c r="E635" s="1098" t="str">
        <f>Analisa!D8553</f>
        <v>1 bh Clean Out dia. 4"</v>
      </c>
      <c r="F635" s="1050" t="s">
        <v>128</v>
      </c>
      <c r="G635" s="1480">
        <f>Analisa!N8566</f>
        <v>396998</v>
      </c>
      <c r="AI635" s="1051"/>
    </row>
    <row r="636" spans="1:35">
      <c r="A636" s="1097">
        <f>Analisa!A8568</f>
        <v>324</v>
      </c>
      <c r="B636" s="1050" t="str">
        <f>Analisa!B8568</f>
        <v>MEP.M.21</v>
      </c>
      <c r="C636" s="1050"/>
      <c r="D636" s="1050"/>
      <c r="E636" s="1098" t="str">
        <f>Analisa!D8568</f>
        <v>1 bh Clean Out dia. 6"</v>
      </c>
      <c r="F636" s="1050" t="s">
        <v>128</v>
      </c>
      <c r="G636" s="1480">
        <f>Analisa!N8581</f>
        <v>528998</v>
      </c>
      <c r="AI636" s="1051"/>
    </row>
    <row r="637" spans="1:35">
      <c r="A637" s="1097">
        <f>Analisa!A8583</f>
        <v>325</v>
      </c>
      <c r="B637" s="1050" t="str">
        <f>Analisa!B8583</f>
        <v>MEP.M.22</v>
      </c>
      <c r="C637" s="1050"/>
      <c r="D637" s="1050"/>
      <c r="E637" s="1098" t="str">
        <f>Analisa!D8583</f>
        <v>1 unit Panel Water Tank Type Knock Down Panel</v>
      </c>
      <c r="F637" s="1050" t="s">
        <v>128</v>
      </c>
      <c r="G637" s="1480">
        <f>Analisa!N8598</f>
        <v>34767727</v>
      </c>
      <c r="AI637" s="1051"/>
    </row>
    <row r="638" spans="1:35">
      <c r="A638" s="1097">
        <f>Analisa!A8599</f>
        <v>326</v>
      </c>
      <c r="B638" s="1050" t="str">
        <f>Analisa!B8599</f>
        <v>MEP.M.23</v>
      </c>
      <c r="C638" s="1050"/>
      <c r="D638" s="1050"/>
      <c r="E638" s="1098" t="str">
        <f>Analisa!D8599</f>
        <v>1 lot STP Biotechnology cap. 2 m3/day</v>
      </c>
      <c r="F638" s="1050" t="s">
        <v>128</v>
      </c>
      <c r="G638" s="1480">
        <f>Analisa!$N$8612</f>
        <v>4517727</v>
      </c>
      <c r="AI638" s="1051"/>
    </row>
    <row r="639" spans="1:35">
      <c r="A639" s="1097">
        <f>Analisa!A8614</f>
        <v>327</v>
      </c>
      <c r="B639" s="1050" t="str">
        <f>Analisa!B8614</f>
        <v>MEP.M.24</v>
      </c>
      <c r="C639" s="1050"/>
      <c r="D639" s="1050"/>
      <c r="E639" s="1098" t="str">
        <f>Analisa!D8614</f>
        <v>1 unit Floating Valve</v>
      </c>
      <c r="F639" s="1050" t="s">
        <v>128</v>
      </c>
      <c r="G639" s="1480">
        <f>Analisa!N8627</f>
        <v>1657727</v>
      </c>
      <c r="AI639" s="1051"/>
    </row>
    <row r="640" spans="1:35">
      <c r="A640" s="1097"/>
      <c r="B640" s="1115"/>
      <c r="C640" s="1115"/>
      <c r="D640" s="1115"/>
      <c r="E640" s="1116" t="s">
        <v>3124</v>
      </c>
      <c r="F640" s="1050" t="s">
        <v>128</v>
      </c>
      <c r="G640" s="1486">
        <v>2250000</v>
      </c>
      <c r="AI640" s="1051"/>
    </row>
    <row r="641" spans="1:35" s="1007" customFormat="1">
      <c r="A641" s="1105"/>
      <c r="B641" s="1044" t="str">
        <f>Analisa!B8629</f>
        <v>MEP.N</v>
      </c>
      <c r="C641" s="1044" t="str">
        <f>Analisa!A8629</f>
        <v>N</v>
      </c>
      <c r="D641" s="1044"/>
      <c r="E641" s="1106" t="str">
        <f>Analisa!D8629</f>
        <v>HARGA SATUAN PEKERJAAN TALANG AIR HUJAN</v>
      </c>
      <c r="F641" s="1044"/>
      <c r="G641" s="1481"/>
      <c r="I641" s="1008"/>
      <c r="AI641" s="1045"/>
    </row>
    <row r="642" spans="1:35">
      <c r="A642" s="1097">
        <f>Analisa!A8631</f>
        <v>328</v>
      </c>
      <c r="B642" s="1050" t="str">
        <f>Analisa!B8631</f>
        <v>MEP.N.1</v>
      </c>
      <c r="C642" s="1050"/>
      <c r="D642" s="1050"/>
      <c r="E642" s="1098" t="str">
        <f>Analisa!D8631</f>
        <v>1 bh Roof Drain dia. 3"</v>
      </c>
      <c r="F642" s="1050" t="s">
        <v>128</v>
      </c>
      <c r="G642" s="1480">
        <f>Analisa!N8644</f>
        <v>387145</v>
      </c>
      <c r="AI642" s="1051"/>
    </row>
    <row r="643" spans="1:35">
      <c r="A643" s="1097">
        <f>Analisa!A8646</f>
        <v>329</v>
      </c>
      <c r="B643" s="1050" t="str">
        <f>Analisa!B8646</f>
        <v>MEP.N.2</v>
      </c>
      <c r="C643" s="1050"/>
      <c r="D643" s="1050"/>
      <c r="E643" s="1098" t="str">
        <f>Analisa!D8646</f>
        <v>1 meter Pipa PVC AW dia. 2 1/2"</v>
      </c>
      <c r="F643" s="1050" t="s">
        <v>128</v>
      </c>
      <c r="G643" s="1480">
        <f>Analisa!N8660</f>
        <v>87747</v>
      </c>
      <c r="AI643" s="1051"/>
    </row>
    <row r="644" spans="1:35">
      <c r="A644" s="1097">
        <f>Analisa!A8662</f>
        <v>330</v>
      </c>
      <c r="B644" s="1050" t="str">
        <f>Analisa!B8662</f>
        <v>MEP.N.3</v>
      </c>
      <c r="C644" s="1050"/>
      <c r="D644" s="1050"/>
      <c r="E644" s="1098" t="str">
        <f>Analisa!D8662</f>
        <v>1 meter Pipa PVC AW dia. 3"</v>
      </c>
      <c r="F644" s="1050" t="s">
        <v>128</v>
      </c>
      <c r="G644" s="1480">
        <f>Analisa!N8676</f>
        <v>104379</v>
      </c>
      <c r="AI644" s="1051"/>
    </row>
    <row r="645" spans="1:35">
      <c r="A645" s="1097">
        <f>Analisa!A8678</f>
        <v>331</v>
      </c>
      <c r="B645" s="1050" t="str">
        <f>Analisa!B8678</f>
        <v>MEP.N.4</v>
      </c>
      <c r="C645" s="1050"/>
      <c r="D645" s="1050"/>
      <c r="E645" s="1098" t="str">
        <f>Analisa!D8678</f>
        <v>1 meter Pipa PVC AW dia. 4"</v>
      </c>
      <c r="F645" s="1050" t="s">
        <v>128</v>
      </c>
      <c r="G645" s="1480">
        <f>Analisa!N8692</f>
        <v>138831</v>
      </c>
      <c r="AI645" s="1051"/>
    </row>
    <row r="646" spans="1:35">
      <c r="A646" s="1097">
        <f>Analisa!A8694</f>
        <v>332</v>
      </c>
      <c r="B646" s="1050" t="str">
        <f>Analisa!B8694</f>
        <v>MEP.N.5</v>
      </c>
      <c r="C646" s="1050"/>
      <c r="D646" s="1050"/>
      <c r="E646" s="1098" t="str">
        <f>Analisa!D8694</f>
        <v>1 meter Pipa PVC AW dia. 6"</v>
      </c>
      <c r="F646" s="1050" t="s">
        <v>128</v>
      </c>
      <c r="G646" s="1480">
        <f>Analisa!N8708</f>
        <v>330495</v>
      </c>
      <c r="AI646" s="1051"/>
    </row>
    <row r="647" spans="1:35" s="1007" customFormat="1">
      <c r="A647" s="1105"/>
      <c r="B647" s="1044" t="str">
        <f>Analisa!B8710</f>
        <v>MEP.O</v>
      </c>
      <c r="C647" s="1044" t="str">
        <f>Analisa!A8710</f>
        <v>O</v>
      </c>
      <c r="D647" s="1044"/>
      <c r="E647" s="1106" t="str">
        <f>Analisa!D8710</f>
        <v>HARGA SATUAN PEKERJAAN MATV</v>
      </c>
      <c r="F647" s="1044"/>
      <c r="G647" s="1481"/>
      <c r="I647" s="1008"/>
      <c r="AI647" s="1045"/>
    </row>
    <row r="648" spans="1:35">
      <c r="A648" s="1097">
        <f>Analisa!A8712</f>
        <v>333</v>
      </c>
      <c r="B648" s="1050" t="str">
        <f>Analisa!B8712</f>
        <v>MEP.O.1</v>
      </c>
      <c r="C648" s="1050"/>
      <c r="D648" s="1050"/>
      <c r="E648" s="1098" t="str">
        <f>Analisa!D8712</f>
        <v>1 Titik Inst. Kabel MATV Coaxial RG 6 (75 Ohm) + conduit hight impact 20 mm</v>
      </c>
      <c r="F648" s="1050" t="s">
        <v>128</v>
      </c>
      <c r="G648" s="1480">
        <f>Analisa!N8732</f>
        <v>693907</v>
      </c>
      <c r="AI648" s="1051"/>
    </row>
    <row r="649" spans="1:35" s="1007" customFormat="1">
      <c r="A649" s="1105"/>
      <c r="B649" s="1044" t="str">
        <f>Analisa!B8735</f>
        <v>MEP.P</v>
      </c>
      <c r="C649" s="1044" t="str">
        <f>Analisa!A8735</f>
        <v>P</v>
      </c>
      <c r="D649" s="1044"/>
      <c r="E649" s="1106" t="str">
        <f>Analisa!D8735</f>
        <v>HARGA SATUAN PEKERJAAN GENSET</v>
      </c>
      <c r="F649" s="1044"/>
      <c r="G649" s="1481"/>
      <c r="I649" s="1008"/>
      <c r="AI649" s="1045"/>
    </row>
    <row r="650" spans="1:35">
      <c r="A650" s="1097">
        <f>Analisa!A8737</f>
        <v>334</v>
      </c>
      <c r="B650" s="1050" t="str">
        <f>Analisa!B8737</f>
        <v>MEP.P.1</v>
      </c>
      <c r="C650" s="1050"/>
      <c r="D650" s="1050"/>
      <c r="E650" s="1098" t="str">
        <f>Analisa!D8737</f>
        <v xml:space="preserve">1 unit Pengadaan Genset Kap. 1500 KVA </v>
      </c>
      <c r="F650" s="1050" t="s">
        <v>128</v>
      </c>
      <c r="G650" s="1480">
        <f>Analisa!N8744</f>
        <v>4125000000</v>
      </c>
      <c r="AI650" s="1051"/>
    </row>
    <row r="651" spans="1:35">
      <c r="A651" s="1097">
        <f>Analisa!A8746</f>
        <v>335</v>
      </c>
      <c r="B651" s="1050" t="str">
        <f>Analisa!B8746</f>
        <v>MEP.P.2</v>
      </c>
      <c r="C651" s="1050"/>
      <c r="D651" s="1050"/>
      <c r="E651" s="1098" t="str">
        <f>Analisa!D8746</f>
        <v>1 ls Instalasi Diesel Genset</v>
      </c>
      <c r="F651" s="1050" t="s">
        <v>128</v>
      </c>
      <c r="G651" s="1480">
        <f>Analisa!N8754</f>
        <v>18150000</v>
      </c>
      <c r="AI651" s="1051"/>
    </row>
    <row r="652" spans="1:35">
      <c r="A652" s="1097">
        <f>Analisa!A8756</f>
        <v>336</v>
      </c>
      <c r="B652" s="1050" t="str">
        <f>Analisa!B8756</f>
        <v>MEP.P.3</v>
      </c>
      <c r="C652" s="1050"/>
      <c r="D652" s="1050"/>
      <c r="E652" s="1098" t="str">
        <f>Analisa!D8756</f>
        <v>1 ls Pengadaan dan Suplai Pipa Gas Buang Dibalut dgn Heat Insulating</v>
      </c>
      <c r="F652" s="1050" t="s">
        <v>128</v>
      </c>
      <c r="G652" s="1480">
        <f>Analisa!N8764</f>
        <v>7260000</v>
      </c>
      <c r="AI652" s="1051"/>
    </row>
    <row r="653" spans="1:35">
      <c r="A653" s="1097">
        <f>Analisa!A8766</f>
        <v>337</v>
      </c>
      <c r="B653" s="1050" t="str">
        <f>Analisa!B8766</f>
        <v>MEP.P.4</v>
      </c>
      <c r="C653" s="1050"/>
      <c r="D653" s="1050"/>
      <c r="E653" s="1098" t="str">
        <f>Analisa!D8766</f>
        <v>1 ls Pondasi Mesin Genset</v>
      </c>
      <c r="F653" s="1050" t="s">
        <v>128</v>
      </c>
      <c r="G653" s="1480">
        <f>Analisa!N8774</f>
        <v>36300000</v>
      </c>
      <c r="AI653" s="1051"/>
    </row>
    <row r="654" spans="1:35">
      <c r="A654" s="1097">
        <f>Analisa!A8776</f>
        <v>338</v>
      </c>
      <c r="B654" s="1050" t="str">
        <f>Analisa!B8776</f>
        <v>MEP.P.5</v>
      </c>
      <c r="C654" s="1050"/>
      <c r="D654" s="1050"/>
      <c r="E654" s="1098" t="str">
        <f>Analisa!D8776</f>
        <v>1 unit Tangki solar harian / BBM Kap.1000 liter</v>
      </c>
      <c r="F654" s="1050" t="s">
        <v>128</v>
      </c>
      <c r="G654" s="1480">
        <f>Analisa!N8784</f>
        <v>51975000</v>
      </c>
      <c r="AI654" s="1051"/>
    </row>
    <row r="655" spans="1:35">
      <c r="A655" s="1097">
        <f>Analisa!A8786</f>
        <v>339</v>
      </c>
      <c r="B655" s="1050" t="str">
        <f>Analisa!B8786</f>
        <v>MEP.P.6</v>
      </c>
      <c r="C655" s="1050"/>
      <c r="D655" s="1050"/>
      <c r="E655" s="1098" t="str">
        <f>Analisa!D8786</f>
        <v>1 ls Pemipaan Elektrik &amp; Manual Pump Solar</v>
      </c>
      <c r="F655" s="1050" t="s">
        <v>128</v>
      </c>
      <c r="G655" s="1480">
        <f>Analisa!N8794</f>
        <v>17325000</v>
      </c>
      <c r="AI655" s="1051"/>
    </row>
    <row r="656" spans="1:35">
      <c r="A656" s="1097">
        <f>Analisa!A8796</f>
        <v>340</v>
      </c>
      <c r="B656" s="1050" t="str">
        <f>Analisa!B8796</f>
        <v>MEP.P.7</v>
      </c>
      <c r="C656" s="1050"/>
      <c r="D656" s="1050"/>
      <c r="E656" s="1098" t="str">
        <f>Analisa!D8796</f>
        <v>1 ls Perijinan ke Instansi terkait</v>
      </c>
      <c r="F656" s="1050" t="s">
        <v>128</v>
      </c>
      <c r="G656" s="1480">
        <f>Analisa!N8803</f>
        <v>11000000</v>
      </c>
      <c r="AI656" s="1051"/>
    </row>
    <row r="657" spans="1:35">
      <c r="A657" s="1097">
        <f>Analisa!A8805</f>
        <v>341</v>
      </c>
      <c r="B657" s="1050" t="str">
        <f>Analisa!B8805</f>
        <v>MEP.P.8</v>
      </c>
      <c r="C657" s="1050"/>
      <c r="D657" s="1050"/>
      <c r="E657" s="1098" t="str">
        <f>Analisa!D8805</f>
        <v xml:space="preserve">1 ls Fuel Electric Pump c/w Panel Control </v>
      </c>
      <c r="F657" s="1050" t="s">
        <v>128</v>
      </c>
      <c r="G657" s="1480">
        <f>Analisa!N8813</f>
        <v>17325000</v>
      </c>
      <c r="AI657" s="1051"/>
    </row>
    <row r="658" spans="1:35">
      <c r="A658" s="1097">
        <f>Analisa!A8815</f>
        <v>342</v>
      </c>
      <c r="B658" s="1050" t="str">
        <f>Analisa!B8815</f>
        <v>MEP.P.9</v>
      </c>
      <c r="C658" s="1050"/>
      <c r="D658" s="1050"/>
      <c r="E658" s="1098" t="str">
        <f>Analisa!D8815</f>
        <v>1 liter Solar test</v>
      </c>
      <c r="F658" s="1050" t="s">
        <v>128</v>
      </c>
      <c r="G658" s="1480">
        <f>Analisa!N8823</f>
        <v>5775000</v>
      </c>
      <c r="AI658" s="1051"/>
    </row>
    <row r="659" spans="1:35" s="1007" customFormat="1">
      <c r="A659" s="1105"/>
      <c r="B659" s="1044" t="str">
        <f>Analisa!B8825</f>
        <v>MEP.Q</v>
      </c>
      <c r="C659" s="1044" t="str">
        <f>Analisa!A8825</f>
        <v>Q</v>
      </c>
      <c r="D659" s="1044"/>
      <c r="E659" s="1106" t="str">
        <f>Analisa!D8825</f>
        <v>HARGA SATUAN PEKERJAAN PRESSURIZED FAN</v>
      </c>
      <c r="F659" s="1044"/>
      <c r="G659" s="1481"/>
      <c r="I659" s="1008"/>
      <c r="AI659" s="1045"/>
    </row>
    <row r="660" spans="1:35">
      <c r="A660" s="1097">
        <f>Analisa!A8827</f>
        <v>343</v>
      </c>
      <c r="B660" s="1050" t="str">
        <f>Analisa!B8827</f>
        <v>MEP.Q.1</v>
      </c>
      <c r="C660" s="1050"/>
      <c r="D660" s="1050"/>
      <c r="E660" s="1098" t="str">
        <f>Analisa!D8827</f>
        <v xml:space="preserve">1 unit Pressurized Fan Type Axial Kapasitas : 655 pa , 13.000 cfm with panel inverter </v>
      </c>
      <c r="F660" s="1050" t="s">
        <v>128</v>
      </c>
      <c r="G660" s="1480">
        <f>Analisa!N8835</f>
        <v>44187000</v>
      </c>
      <c r="AI660" s="1051"/>
    </row>
    <row r="661" spans="1:35">
      <c r="A661" s="1097">
        <f>Analisa!A8837</f>
        <v>344</v>
      </c>
      <c r="B661" s="1050" t="str">
        <f>Analisa!B8837</f>
        <v>MEP.Q.2</v>
      </c>
      <c r="C661" s="1050"/>
      <c r="D661" s="1050"/>
      <c r="E661" s="1098" t="str">
        <f>Analisa!D8837</f>
        <v>1 m' Ducting BJLS 0,8 mm 14" X 12"</v>
      </c>
      <c r="F661" s="1050" t="s">
        <v>128</v>
      </c>
      <c r="G661" s="1480">
        <f>Analisa!N8845</f>
        <v>368225</v>
      </c>
      <c r="AI661" s="1051"/>
    </row>
    <row r="662" spans="1:35">
      <c r="A662" s="1097">
        <f>Analisa!A8847</f>
        <v>345</v>
      </c>
      <c r="B662" s="1050" t="str">
        <f>Analisa!B8847</f>
        <v>MEP.Q.3</v>
      </c>
      <c r="C662" s="1050"/>
      <c r="D662" s="1050"/>
      <c r="E662" s="1098" t="str">
        <f>Analisa!D8847</f>
        <v>1 m' Ducting BJLS 0,8 mm 20" X 16"</v>
      </c>
      <c r="F662" s="1050" t="s">
        <v>128</v>
      </c>
      <c r="G662" s="1480">
        <f>Analisa!N8855</f>
        <v>396550</v>
      </c>
      <c r="AI662" s="1051"/>
    </row>
    <row r="663" spans="1:35">
      <c r="A663" s="1097">
        <f>Analisa!A8857</f>
        <v>346</v>
      </c>
      <c r="B663" s="1050" t="str">
        <f>Analisa!B8857</f>
        <v>MEP.Q.4</v>
      </c>
      <c r="C663" s="1050"/>
      <c r="D663" s="1050"/>
      <c r="E663" s="1098" t="str">
        <f>Analisa!D8857</f>
        <v>1 m' Ducting BJLS 0,8 mm 22" X 16"</v>
      </c>
      <c r="F663" s="1050" t="s">
        <v>128</v>
      </c>
      <c r="G663" s="1480">
        <f>Analisa!N8865</f>
        <v>396550</v>
      </c>
      <c r="AI663" s="1051"/>
    </row>
    <row r="664" spans="1:35">
      <c r="A664" s="1097">
        <f>Analisa!A8867</f>
        <v>347</v>
      </c>
      <c r="B664" s="1050" t="str">
        <f>Analisa!B8867</f>
        <v>MEP.Q.5</v>
      </c>
      <c r="C664" s="1050"/>
      <c r="D664" s="1050"/>
      <c r="E664" s="1098" t="str">
        <f>Analisa!D8867</f>
        <v>1 m' Ducting BJLS 0,8 mm 28" X 16"</v>
      </c>
      <c r="F664" s="1050" t="s">
        <v>128</v>
      </c>
      <c r="G664" s="1480">
        <f>Analisa!N8875</f>
        <v>396550</v>
      </c>
      <c r="AI664" s="1051"/>
    </row>
    <row r="665" spans="1:35">
      <c r="A665" s="1097">
        <f>Analisa!A8877</f>
        <v>348</v>
      </c>
      <c r="B665" s="1050" t="str">
        <f>Analisa!B8877</f>
        <v>MEP.Q.6</v>
      </c>
      <c r="C665" s="1050"/>
      <c r="D665" s="1050"/>
      <c r="E665" s="1098" t="str">
        <f>Analisa!D8877</f>
        <v>1 bh Pressure Air Grille 40" X 25"+ Volume Dumper</v>
      </c>
      <c r="F665" s="1050" t="s">
        <v>128</v>
      </c>
      <c r="G665" s="1480">
        <f>Analisa!N8885</f>
        <v>736450</v>
      </c>
      <c r="AI665" s="1051"/>
    </row>
    <row r="666" spans="1:35" s="1007" customFormat="1">
      <c r="A666" s="1105"/>
      <c r="B666" s="1044" t="str">
        <f>Analisa!B8887</f>
        <v>MEP.R</v>
      </c>
      <c r="C666" s="1044" t="str">
        <f>Analisa!A8887</f>
        <v>R</v>
      </c>
      <c r="D666" s="1044"/>
      <c r="E666" s="1106" t="str">
        <f>Analisa!D8887</f>
        <v>HARGA SATUAN PEKERJAAN HYDRANT DAN SPRINKLER</v>
      </c>
      <c r="F666" s="1044"/>
      <c r="G666" s="1481"/>
      <c r="I666" s="1008"/>
      <c r="AI666" s="1045"/>
    </row>
    <row r="667" spans="1:35">
      <c r="A667" s="1099">
        <f>Analisa!A8889</f>
        <v>349</v>
      </c>
      <c r="B667" s="1100" t="str">
        <f>Analisa!B8889</f>
        <v>MEP.R.1</v>
      </c>
      <c r="C667" s="1050"/>
      <c r="D667" s="1050"/>
      <c r="E667" s="1098" t="str">
        <f>Analisa!D8889</f>
        <v xml:space="preserve">1 unit Electric Fire Pump </v>
      </c>
      <c r="F667" s="1050" t="s">
        <v>128</v>
      </c>
      <c r="G667" s="1480">
        <f>Analisa!N8897</f>
        <v>238975000</v>
      </c>
      <c r="AI667" s="1051"/>
    </row>
    <row r="668" spans="1:35">
      <c r="A668" s="1099">
        <f>Analisa!A8899</f>
        <v>350</v>
      </c>
      <c r="B668" s="1100" t="str">
        <f>Analisa!B8899</f>
        <v>MEP.R.2</v>
      </c>
      <c r="C668" s="1050"/>
      <c r="D668" s="1050"/>
      <c r="E668" s="1098" t="str">
        <f>Analisa!D8899</f>
        <v>1 unit Panel elektrik fire pump</v>
      </c>
      <c r="F668" s="1050" t="s">
        <v>128</v>
      </c>
      <c r="G668" s="1480">
        <f>Analisa!N8907</f>
        <v>13310000</v>
      </c>
      <c r="AI668" s="1051"/>
    </row>
    <row r="669" spans="1:35">
      <c r="A669" s="1099">
        <f>Analisa!A8909</f>
        <v>351</v>
      </c>
      <c r="B669" s="1100" t="str">
        <f>Analisa!B8909</f>
        <v>MEP.R.3</v>
      </c>
      <c r="C669" s="1050"/>
      <c r="D669" s="1050"/>
      <c r="E669" s="1098" t="str">
        <f>Analisa!D8909</f>
        <v>1 unit Diesel Fire Pump</v>
      </c>
      <c r="F669" s="1050" t="s">
        <v>128</v>
      </c>
      <c r="G669" s="1480">
        <f>Analisa!N8917</f>
        <v>121000000</v>
      </c>
      <c r="AI669" s="1051"/>
    </row>
    <row r="670" spans="1:35">
      <c r="A670" s="1099">
        <f>Analisa!A8922</f>
        <v>352</v>
      </c>
      <c r="B670" s="1100" t="str">
        <f>Analisa!B8922</f>
        <v>MEP.R.4</v>
      </c>
      <c r="C670" s="1050"/>
      <c r="D670" s="1050"/>
      <c r="E670" s="1098" t="str">
        <f>Analisa!D8922</f>
        <v>1 unit Panel Diesel fire pump</v>
      </c>
      <c r="F670" s="1050" t="s">
        <v>128</v>
      </c>
      <c r="G670" s="1480">
        <f>Analisa!N8930</f>
        <v>13310000</v>
      </c>
      <c r="AI670" s="1051"/>
    </row>
    <row r="671" spans="1:35">
      <c r="A671" s="1099">
        <f>Analisa!A8932</f>
        <v>353</v>
      </c>
      <c r="B671" s="1100" t="str">
        <f>Analisa!B8932</f>
        <v>MEP.R.5</v>
      </c>
      <c r="C671" s="1050"/>
      <c r="D671" s="1050"/>
      <c r="E671" s="1098" t="str">
        <f>Analisa!D8932</f>
        <v>1 unit Jockey Fire pump</v>
      </c>
      <c r="F671" s="1050" t="s">
        <v>128</v>
      </c>
      <c r="G671" s="1480">
        <f>Analisa!N8940</f>
        <v>137698000</v>
      </c>
      <c r="AI671" s="1051"/>
    </row>
    <row r="672" spans="1:35">
      <c r="A672" s="1099">
        <f>Analisa!A8942</f>
        <v>354</v>
      </c>
      <c r="B672" s="1100" t="str">
        <f>Analisa!B8942</f>
        <v>MEP.R.6</v>
      </c>
      <c r="C672" s="1050"/>
      <c r="D672" s="1050"/>
      <c r="E672" s="1098" t="str">
        <f>Analisa!D8942</f>
        <v>1 unit Panel Jockey fire pump</v>
      </c>
      <c r="F672" s="1050" t="s">
        <v>128</v>
      </c>
      <c r="G672" s="1480">
        <f>Analisa!N8950</f>
        <v>13310000</v>
      </c>
      <c r="AI672" s="1051"/>
    </row>
    <row r="673" spans="1:35">
      <c r="A673" s="1099">
        <f>Analisa!A8952</f>
        <v>355</v>
      </c>
      <c r="B673" s="1100" t="str">
        <f>Analisa!B8952</f>
        <v>MEP.R.7</v>
      </c>
      <c r="C673" s="1050"/>
      <c r="D673" s="1050"/>
      <c r="E673" s="1098" t="str">
        <f>Analisa!D8952</f>
        <v>1 btg Header pipa dia. 8"</v>
      </c>
      <c r="F673" s="1050" t="s">
        <v>128</v>
      </c>
      <c r="G673" s="1480">
        <f>Analisa!N8960</f>
        <v>5445000</v>
      </c>
      <c r="AI673" s="1051"/>
    </row>
    <row r="674" spans="1:35">
      <c r="A674" s="1099">
        <f>Analisa!A8962</f>
        <v>356</v>
      </c>
      <c r="B674" s="1100" t="str">
        <f>Analisa!B8962</f>
        <v>MEP.R.8</v>
      </c>
      <c r="C674" s="1050"/>
      <c r="D674" s="1050"/>
      <c r="E674" s="1098" t="str">
        <f>Analisa!D8962</f>
        <v>1 bh Preassure Switch</v>
      </c>
      <c r="F674" s="1050" t="s">
        <v>128</v>
      </c>
      <c r="G674" s="1480">
        <f>Analisa!N8970</f>
        <v>1658910</v>
      </c>
      <c r="AI674" s="1051"/>
    </row>
    <row r="675" spans="1:35">
      <c r="A675" s="1099">
        <f>Analisa!A8972</f>
        <v>357</v>
      </c>
      <c r="B675" s="1100" t="str">
        <f>Analisa!B8972</f>
        <v>MEP.R.9</v>
      </c>
      <c r="C675" s="1050"/>
      <c r="D675" s="1050"/>
      <c r="E675" s="1098" t="str">
        <f>Analisa!D8972</f>
        <v>1 bh Preassure Gauge</v>
      </c>
      <c r="F675" s="1050" t="s">
        <v>128</v>
      </c>
      <c r="G675" s="1480">
        <f>Analisa!N8980</f>
        <v>1936000</v>
      </c>
      <c r="AI675" s="1051"/>
    </row>
    <row r="676" spans="1:35">
      <c r="A676" s="1099">
        <f>Analisa!A8982</f>
        <v>358</v>
      </c>
      <c r="B676" s="1100" t="str">
        <f>Analisa!B8982</f>
        <v>MEP.R.10</v>
      </c>
      <c r="C676" s="1050"/>
      <c r="D676" s="1050"/>
      <c r="E676" s="1098" t="str">
        <f>Analisa!D8982</f>
        <v>1 bh Stainer dia. 3"</v>
      </c>
      <c r="F676" s="1050" t="s">
        <v>128</v>
      </c>
      <c r="G676" s="1480">
        <f>Analisa!N8994</f>
        <v>4669225</v>
      </c>
      <c r="AI676" s="1051"/>
    </row>
    <row r="677" spans="1:35">
      <c r="A677" s="1099">
        <f>Analisa!A8996</f>
        <v>359</v>
      </c>
      <c r="B677" s="1100" t="str">
        <f>Analisa!B8996</f>
        <v>MEP.R.11</v>
      </c>
      <c r="C677" s="1050"/>
      <c r="D677" s="1050"/>
      <c r="E677" s="1098" t="str">
        <f>Analisa!D8996</f>
        <v>1 bh Stainer dia. 6"</v>
      </c>
      <c r="F677" s="1050" t="s">
        <v>128</v>
      </c>
      <c r="G677" s="1480">
        <f>Analisa!N9008</f>
        <v>9509225</v>
      </c>
      <c r="AI677" s="1051"/>
    </row>
    <row r="678" spans="1:35">
      <c r="A678" s="1099">
        <f>Analisa!A9010</f>
        <v>360</v>
      </c>
      <c r="B678" s="1100" t="str">
        <f>Analisa!B9010</f>
        <v>MEP.R.12</v>
      </c>
      <c r="C678" s="1050"/>
      <c r="D678" s="1050"/>
      <c r="E678" s="1098" t="str">
        <f>Analisa!D9010</f>
        <v>1 bh Flexible joint dia. 3"</v>
      </c>
      <c r="F678" s="1050" t="s">
        <v>128</v>
      </c>
      <c r="G678" s="1480">
        <f>Analisa!N9022</f>
        <v>1479225</v>
      </c>
      <c r="AI678" s="1051"/>
    </row>
    <row r="679" spans="1:35">
      <c r="A679" s="1099">
        <f>Analisa!A9027</f>
        <v>361</v>
      </c>
      <c r="B679" s="1100" t="str">
        <f>Analisa!B9027</f>
        <v>MEP.R.13</v>
      </c>
      <c r="C679" s="1050"/>
      <c r="D679" s="1050"/>
      <c r="E679" s="1098" t="str">
        <f>Analisa!D9027</f>
        <v>1 bh Safety Relief Valve - 50 mm dia, 10 kg/cm2</v>
      </c>
      <c r="F679" s="1050" t="s">
        <v>128</v>
      </c>
      <c r="G679" s="1480">
        <f>Analisa!N9039</f>
        <v>2909225</v>
      </c>
      <c r="AI679" s="1051"/>
    </row>
    <row r="680" spans="1:35">
      <c r="A680" s="1099">
        <f>Analisa!A9041</f>
        <v>362</v>
      </c>
      <c r="B680" s="1100" t="str">
        <f>Analisa!B9041</f>
        <v>MEP.R.14</v>
      </c>
      <c r="C680" s="1115"/>
      <c r="D680" s="1115"/>
      <c r="E680" s="1116" t="str">
        <f>Analisa!D9041</f>
        <v>1 bh Check valve dia. 1"</v>
      </c>
      <c r="F680" s="1050" t="s">
        <v>128</v>
      </c>
      <c r="G680" s="1486">
        <f>Analisa!N9053</f>
        <v>1809225</v>
      </c>
      <c r="AI680" s="1051"/>
    </row>
    <row r="681" spans="1:35">
      <c r="A681" s="1099">
        <f>Analisa!A9055</f>
        <v>363</v>
      </c>
      <c r="B681" s="1100" t="str">
        <f>Analisa!B9055</f>
        <v>MEP.R.14</v>
      </c>
      <c r="C681" s="1115"/>
      <c r="D681" s="1115"/>
      <c r="E681" s="1116" t="str">
        <f>Analisa!D9055</f>
        <v>1 bh Check valve dia. 2"</v>
      </c>
      <c r="F681" s="1050" t="s">
        <v>128</v>
      </c>
      <c r="G681" s="1486">
        <f>Analisa!N9067</f>
        <v>3184225</v>
      </c>
      <c r="AI681" s="1051"/>
    </row>
    <row r="682" spans="1:35">
      <c r="A682" s="1099">
        <f>Analisa!A9069</f>
        <v>364</v>
      </c>
      <c r="B682" s="1100" t="str">
        <f>Analisa!B9069</f>
        <v>MEP.R.14</v>
      </c>
      <c r="C682" s="1050"/>
      <c r="D682" s="1050"/>
      <c r="E682" s="1098" t="str">
        <f>Analisa!D9069</f>
        <v>1 bh Check valve dia. 3"</v>
      </c>
      <c r="F682" s="1050" t="s">
        <v>128</v>
      </c>
      <c r="G682" s="1480">
        <f>Analisa!N9081</f>
        <v>4229225</v>
      </c>
      <c r="AI682" s="1051"/>
    </row>
    <row r="683" spans="1:35">
      <c r="A683" s="1099">
        <f>Analisa!A9083</f>
        <v>365</v>
      </c>
      <c r="B683" s="1100" t="str">
        <f>Analisa!B9083</f>
        <v>MEP.R.14</v>
      </c>
      <c r="C683" s="1115"/>
      <c r="D683" s="1115"/>
      <c r="E683" s="1116" t="str">
        <f>Analisa!D9083</f>
        <v>1 bh Check valve dia. 4"</v>
      </c>
      <c r="F683" s="1050" t="s">
        <v>128</v>
      </c>
      <c r="G683" s="1486">
        <f>Analisa!N9095</f>
        <v>5934225</v>
      </c>
      <c r="AI683" s="1051"/>
    </row>
    <row r="684" spans="1:35">
      <c r="A684" s="1099">
        <f>Analisa!A9097</f>
        <v>366</v>
      </c>
      <c r="B684" s="1100" t="str">
        <f>Analisa!B9097</f>
        <v>MEP.R.15</v>
      </c>
      <c r="C684" s="1050"/>
      <c r="D684" s="1050"/>
      <c r="E684" s="1098" t="str">
        <f>Analisa!D9097</f>
        <v>1 bh Check valve dia. 6"</v>
      </c>
      <c r="F684" s="1050" t="s">
        <v>128</v>
      </c>
      <c r="G684" s="1480">
        <f>Analisa!N9109</f>
        <v>9069225</v>
      </c>
      <c r="AI684" s="1051"/>
    </row>
    <row r="685" spans="1:35">
      <c r="A685" s="1099">
        <f>Analisa!A9112</f>
        <v>367</v>
      </c>
      <c r="B685" s="1100" t="str">
        <f>Analisa!B9112</f>
        <v>MEP.R.16</v>
      </c>
      <c r="C685" s="1050"/>
      <c r="D685" s="1050"/>
      <c r="E685" s="1098" t="str">
        <f>Analisa!D9112</f>
        <v>1 bh Gate valve dia. 3"</v>
      </c>
      <c r="F685" s="1050" t="s">
        <v>128</v>
      </c>
      <c r="G685" s="1480">
        <f>Analisa!N9124</f>
        <v>4009225</v>
      </c>
      <c r="AI685" s="1051"/>
    </row>
    <row r="686" spans="1:35">
      <c r="A686" s="1099">
        <f>Analisa!A9126</f>
        <v>368</v>
      </c>
      <c r="B686" s="1100" t="str">
        <f>Analisa!B9126</f>
        <v>MEP.R.17</v>
      </c>
      <c r="C686" s="1050"/>
      <c r="D686" s="1050"/>
      <c r="E686" s="1098" t="str">
        <f>Analisa!D9126</f>
        <v>1 bh Gate valve dia. 4"</v>
      </c>
      <c r="F686" s="1050" t="s">
        <v>128</v>
      </c>
      <c r="G686" s="1480">
        <f>Analisa!N9138</f>
        <v>6869225</v>
      </c>
      <c r="AI686" s="1051"/>
    </row>
    <row r="687" spans="1:35">
      <c r="A687" s="1099">
        <f>Analisa!A9140</f>
        <v>369</v>
      </c>
      <c r="B687" s="1100" t="str">
        <f>Analisa!B9140</f>
        <v>MEP.R.18</v>
      </c>
      <c r="C687" s="1050"/>
      <c r="D687" s="1050"/>
      <c r="E687" s="1098" t="str">
        <f>Analisa!D9140</f>
        <v>1 bh Gate valve dia. 6"</v>
      </c>
      <c r="F687" s="1050" t="s">
        <v>128</v>
      </c>
      <c r="G687" s="1480">
        <f>Analisa!N9152</f>
        <v>8629225</v>
      </c>
      <c r="AI687" s="1051"/>
    </row>
    <row r="688" spans="1:35">
      <c r="A688" s="1099">
        <f>Analisa!A9154</f>
        <v>370</v>
      </c>
      <c r="B688" s="1100" t="str">
        <f>Analisa!B9154</f>
        <v>MEP.R.19</v>
      </c>
      <c r="C688" s="1050"/>
      <c r="D688" s="1050"/>
      <c r="E688" s="1098" t="str">
        <f>Analisa!D9154</f>
        <v>1 bh Foot Valve dia. 2"</v>
      </c>
      <c r="F688" s="1050" t="s">
        <v>128</v>
      </c>
      <c r="G688" s="1480">
        <f>Analisa!N9162</f>
        <v>2964500</v>
      </c>
      <c r="AI688" s="1051"/>
    </row>
    <row r="689" spans="1:35">
      <c r="A689" s="1099">
        <f>Analisa!A9164</f>
        <v>371</v>
      </c>
      <c r="B689" s="1100" t="str">
        <f>Analisa!B9164</f>
        <v>MEP.R.20</v>
      </c>
      <c r="C689" s="1050"/>
      <c r="D689" s="1050"/>
      <c r="E689" s="1098" t="str">
        <f>Analisa!D9164</f>
        <v>1 bh Foot Valve dia. 3"</v>
      </c>
      <c r="F689" s="1050" t="s">
        <v>128</v>
      </c>
      <c r="G689" s="1480">
        <f>Analisa!N9172</f>
        <v>4235000</v>
      </c>
      <c r="AI689" s="1051"/>
    </row>
    <row r="690" spans="1:35">
      <c r="A690" s="1099">
        <f>Analisa!A9174</f>
        <v>372</v>
      </c>
      <c r="B690" s="1100" t="str">
        <f>Analisa!B9174</f>
        <v>MEP.R.21</v>
      </c>
      <c r="C690" s="1050"/>
      <c r="D690" s="1050"/>
      <c r="E690" s="1098" t="str">
        <f>Analisa!D9174</f>
        <v>1 bh Foot Valve dia. 6"</v>
      </c>
      <c r="F690" s="1050" t="s">
        <v>128</v>
      </c>
      <c r="G690" s="1480">
        <f>Analisa!N9182</f>
        <v>7949700</v>
      </c>
      <c r="AI690" s="1051"/>
    </row>
    <row r="691" spans="1:35">
      <c r="A691" s="1099">
        <f>Analisa!A9184</f>
        <v>373</v>
      </c>
      <c r="B691" s="1100" t="str">
        <f>Analisa!B9184</f>
        <v>MEP.R.22</v>
      </c>
      <c r="C691" s="1050"/>
      <c r="D691" s="1050"/>
      <c r="E691" s="1098" t="str">
        <f>Analisa!D9184</f>
        <v>1 bh PRV (Pressure Reducing Valve) dia 100mm c/w Pressure gauge in-out 16k</v>
      </c>
      <c r="F691" s="1050" t="s">
        <v>128</v>
      </c>
      <c r="G691" s="1480">
        <f>Analisa!N9196</f>
        <v>12699225</v>
      </c>
      <c r="AI691" s="1051"/>
    </row>
    <row r="692" spans="1:35">
      <c r="A692" s="1099">
        <f>Analisa!A9198</f>
        <v>374</v>
      </c>
      <c r="B692" s="1100" t="str">
        <f>Analisa!B9198</f>
        <v>MEP.R.23</v>
      </c>
      <c r="C692" s="1050"/>
      <c r="D692" s="1050"/>
      <c r="E692" s="1098" t="str">
        <f>Analisa!D9198</f>
        <v>1 bh Automatic Air vent c/w Gate Valve dia 4"</v>
      </c>
      <c r="F692" s="1050" t="s">
        <v>128</v>
      </c>
      <c r="G692" s="1480">
        <f>Analisa!N9206</f>
        <v>6171000</v>
      </c>
      <c r="AI692" s="1051"/>
    </row>
    <row r="693" spans="1:35">
      <c r="A693" s="1099">
        <f>Analisa!A9208</f>
        <v>375</v>
      </c>
      <c r="B693" s="1100" t="str">
        <f>Analisa!B9208</f>
        <v>MEP.R.24</v>
      </c>
      <c r="C693" s="1050"/>
      <c r="D693" s="1050"/>
      <c r="E693" s="1098" t="str">
        <f>Analisa!D9208</f>
        <v>1 unit Pressure Tank 500 liter</v>
      </c>
      <c r="F693" s="1050" t="s">
        <v>128</v>
      </c>
      <c r="G693" s="1480">
        <f>Analisa!N9216</f>
        <v>9075000</v>
      </c>
      <c r="AI693" s="1051"/>
    </row>
    <row r="694" spans="1:35">
      <c r="A694" s="1099">
        <f>Analisa!A9219</f>
        <v>376</v>
      </c>
      <c r="B694" s="1100" t="s">
        <v>2380</v>
      </c>
      <c r="C694" s="1115"/>
      <c r="D694" s="1115"/>
      <c r="E694" s="1116" t="s">
        <v>2372</v>
      </c>
      <c r="F694" s="1050" t="s">
        <v>128</v>
      </c>
      <c r="G694" s="1486">
        <f>Analisa!N9233</f>
        <v>41838</v>
      </c>
      <c r="AI694" s="1051"/>
    </row>
    <row r="695" spans="1:35">
      <c r="A695" s="1099">
        <f>Analisa!A9235</f>
        <v>377</v>
      </c>
      <c r="B695" s="1100" t="s">
        <v>2381</v>
      </c>
      <c r="C695" s="1115"/>
      <c r="D695" s="1115"/>
      <c r="E695" s="1116" t="s">
        <v>2373</v>
      </c>
      <c r="F695" s="1050" t="s">
        <v>128</v>
      </c>
      <c r="G695" s="1486">
        <f>Analisa!N9249</f>
        <v>68002</v>
      </c>
      <c r="AI695" s="1051"/>
    </row>
    <row r="696" spans="1:35">
      <c r="A696" s="1099">
        <f>Analisa!A9251</f>
        <v>378</v>
      </c>
      <c r="B696" s="1100" t="s">
        <v>2382</v>
      </c>
      <c r="C696" s="1115"/>
      <c r="D696" s="1115"/>
      <c r="E696" s="1116" t="s">
        <v>2374</v>
      </c>
      <c r="F696" s="1050" t="s">
        <v>128</v>
      </c>
      <c r="G696" s="1486">
        <f>Analisa!N9265</f>
        <v>117452</v>
      </c>
      <c r="AI696" s="1051"/>
    </row>
    <row r="697" spans="1:35">
      <c r="A697" s="1099">
        <f>Analisa!A9267</f>
        <v>379</v>
      </c>
      <c r="B697" s="1100" t="s">
        <v>2383</v>
      </c>
      <c r="C697" s="1115"/>
      <c r="D697" s="1115"/>
      <c r="E697" s="1116" t="s">
        <v>2375</v>
      </c>
      <c r="F697" s="1050" t="s">
        <v>128</v>
      </c>
      <c r="G697" s="1486">
        <f>Analisa!N9281</f>
        <v>159912</v>
      </c>
      <c r="AI697" s="1051"/>
    </row>
    <row r="698" spans="1:35">
      <c r="A698" s="1099">
        <f>Analisa!A9283</f>
        <v>380</v>
      </c>
      <c r="B698" s="1100" t="s">
        <v>2384</v>
      </c>
      <c r="C698" s="1115"/>
      <c r="D698" s="1115"/>
      <c r="E698" s="1116" t="s">
        <v>2376</v>
      </c>
      <c r="F698" s="1050" t="s">
        <v>128</v>
      </c>
      <c r="G698" s="1486">
        <f>Analisa!N9297</f>
        <v>208818</v>
      </c>
      <c r="AI698" s="1051"/>
    </row>
    <row r="699" spans="1:35">
      <c r="A699" s="1099">
        <f>Analisa!A9299</f>
        <v>381</v>
      </c>
      <c r="B699" s="1100" t="s">
        <v>2385</v>
      </c>
      <c r="C699" s="1115"/>
      <c r="D699" s="1115"/>
      <c r="E699" s="1116" t="s">
        <v>2377</v>
      </c>
      <c r="F699" s="1050" t="s">
        <v>128</v>
      </c>
      <c r="G699" s="1486">
        <f>Analisa!N9313</f>
        <v>238601</v>
      </c>
      <c r="AI699" s="1051"/>
    </row>
    <row r="700" spans="1:35">
      <c r="A700" s="1099">
        <f>Analisa!A9315</f>
        <v>382</v>
      </c>
      <c r="B700" s="1100" t="s">
        <v>2386</v>
      </c>
      <c r="C700" s="1115"/>
      <c r="D700" s="1115"/>
      <c r="E700" s="1116" t="s">
        <v>2378</v>
      </c>
      <c r="F700" s="1050" t="s">
        <v>128</v>
      </c>
      <c r="G700" s="1486">
        <f>Analisa!N9329</f>
        <v>360233</v>
      </c>
      <c r="AI700" s="1051"/>
    </row>
    <row r="701" spans="1:35">
      <c r="A701" s="1099">
        <f>Analisa!A9331</f>
        <v>383</v>
      </c>
      <c r="B701" s="1100" t="s">
        <v>2387</v>
      </c>
      <c r="C701" s="1115"/>
      <c r="D701" s="1115"/>
      <c r="E701" s="1116" t="s">
        <v>2379</v>
      </c>
      <c r="F701" s="1050" t="s">
        <v>128</v>
      </c>
      <c r="G701" s="1486">
        <f>Analisa!N9345</f>
        <v>606787</v>
      </c>
      <c r="AI701" s="1051"/>
    </row>
    <row r="702" spans="1:35">
      <c r="A702" s="1099">
        <f>Analisa!A9347</f>
        <v>384</v>
      </c>
      <c r="B702" s="1100"/>
      <c r="C702" s="1115"/>
      <c r="D702" s="1115"/>
      <c r="E702" s="1116" t="str">
        <f>Analisa!F9347</f>
        <v>Pemasangan Pipa HDPE Ø 1.500 mm</v>
      </c>
      <c r="F702" s="1050" t="s">
        <v>128</v>
      </c>
      <c r="G702" s="1486">
        <f>Analisa!N9361</f>
        <v>662997</v>
      </c>
      <c r="AI702" s="1051"/>
    </row>
    <row r="703" spans="1:35">
      <c r="A703" s="1099">
        <f>Analisa!A9363</f>
        <v>385</v>
      </c>
      <c r="B703" s="1100" t="str">
        <f>Analisa!B9363</f>
        <v>MEP.R.25</v>
      </c>
      <c r="C703" s="1050"/>
      <c r="D703" s="1050"/>
      <c r="E703" s="1098" t="str">
        <f>Analisa!D9363</f>
        <v>1 unit EWLC control panel</v>
      </c>
      <c r="F703" s="1050" t="s">
        <v>128</v>
      </c>
      <c r="G703" s="1480">
        <f>Analisa!N9371</f>
        <v>1573000</v>
      </c>
      <c r="AI703" s="1051"/>
    </row>
    <row r="704" spans="1:35">
      <c r="A704" s="1099">
        <f>Analisa!A9373</f>
        <v>386</v>
      </c>
      <c r="B704" s="1100"/>
      <c r="C704" s="1115"/>
      <c r="D704" s="1115"/>
      <c r="E704" s="1116" t="str">
        <f>Analisa!D9373</f>
        <v>1 meter Black steel schedule 40 dia. 1/2"</v>
      </c>
      <c r="F704" s="1050" t="s">
        <v>128</v>
      </c>
      <c r="G704" s="1486">
        <f>Analisa!N9385</f>
        <v>108762</v>
      </c>
      <c r="AI704" s="1051"/>
    </row>
    <row r="705" spans="1:35">
      <c r="A705" s="1099">
        <f>Analisa!A9387</f>
        <v>387</v>
      </c>
      <c r="B705" s="1100"/>
      <c r="C705" s="1115"/>
      <c r="D705" s="1115"/>
      <c r="E705" s="1116" t="str">
        <f>Analisa!D9387</f>
        <v>1 meter Black steel schedule 40 dia. 3/4"</v>
      </c>
      <c r="F705" s="1050" t="s">
        <v>128</v>
      </c>
      <c r="G705" s="1486">
        <f>Analisa!N9399</f>
        <v>131862</v>
      </c>
      <c r="AI705" s="1051"/>
    </row>
    <row r="706" spans="1:35">
      <c r="A706" s="1099">
        <f>Analisa!A9401</f>
        <v>388</v>
      </c>
      <c r="B706" s="1100" t="str">
        <f>Analisa!B9401</f>
        <v>MEP.R.26</v>
      </c>
      <c r="C706" s="1050"/>
      <c r="D706" s="1050"/>
      <c r="E706" s="1098" t="str">
        <f>Analisa!D9401</f>
        <v>1 meter Black steel schedule 40 dia. 1"</v>
      </c>
      <c r="F706" s="1050" t="s">
        <v>128</v>
      </c>
      <c r="G706" s="1480">
        <f>Analisa!N9413</f>
        <v>183837</v>
      </c>
      <c r="AI706" s="1051"/>
    </row>
    <row r="707" spans="1:35">
      <c r="A707" s="1099">
        <f>Analisa!A9415</f>
        <v>389</v>
      </c>
      <c r="B707" s="1100"/>
      <c r="C707" s="1115"/>
      <c r="D707" s="1115"/>
      <c r="E707" s="1116" t="str">
        <f>Analisa!D9415</f>
        <v>1 meter Black steel schedule 40 dia. 1 1/4"</v>
      </c>
      <c r="F707" s="1050" t="s">
        <v>128</v>
      </c>
      <c r="G707" s="1486">
        <f>Analisa!N9427</f>
        <v>218487</v>
      </c>
      <c r="AI707" s="1051"/>
    </row>
    <row r="708" spans="1:35">
      <c r="A708" s="1099">
        <f>Analisa!A9429</f>
        <v>390</v>
      </c>
      <c r="B708" s="1100" t="str">
        <f>Analisa!B9429</f>
        <v>MEP.R.27</v>
      </c>
      <c r="C708" s="1050"/>
      <c r="D708" s="1050"/>
      <c r="E708" s="1098" t="str">
        <f>Analisa!D9429</f>
        <v>1 meter Black steel schedule 40 dia. 1 1/2"</v>
      </c>
      <c r="F708" s="1050" t="s">
        <v>128</v>
      </c>
      <c r="G708" s="1480">
        <f>Analisa!N9441</f>
        <v>253137</v>
      </c>
      <c r="AI708" s="1051"/>
    </row>
    <row r="709" spans="1:35">
      <c r="A709" s="1099">
        <f>Analisa!A9443</f>
        <v>391</v>
      </c>
      <c r="B709" s="1100" t="str">
        <f>Analisa!B9443</f>
        <v>MEP.R.27</v>
      </c>
      <c r="C709" s="1050"/>
      <c r="D709" s="1050"/>
      <c r="E709" s="1098" t="str">
        <f>Analisa!D9443</f>
        <v>1 meter Black steel schedule 40 dia. 1 3/4"</v>
      </c>
      <c r="F709" s="1050" t="s">
        <v>128</v>
      </c>
      <c r="G709" s="1480">
        <f>Analisa!N9455</f>
        <v>281050</v>
      </c>
      <c r="AI709" s="1051"/>
    </row>
    <row r="710" spans="1:35">
      <c r="A710" s="1099">
        <f>Analisa!A9457</f>
        <v>392</v>
      </c>
      <c r="B710" s="1100" t="str">
        <f>Analisa!B9457</f>
        <v>MEP.R.28</v>
      </c>
      <c r="C710" s="1050"/>
      <c r="D710" s="1050"/>
      <c r="E710" s="1098" t="str">
        <f>Analisa!D9457</f>
        <v>1 meter Black steel schedule 40 dia. 2"</v>
      </c>
      <c r="F710" s="1050" t="s">
        <v>128</v>
      </c>
      <c r="G710" s="1480">
        <f>Analisa!N9469</f>
        <v>379225</v>
      </c>
      <c r="AI710" s="1051"/>
    </row>
    <row r="711" spans="1:35">
      <c r="A711" s="1099">
        <f>Analisa!A9471</f>
        <v>393</v>
      </c>
      <c r="B711" s="1100" t="str">
        <f>Analisa!B9471</f>
        <v>MEP.R.29</v>
      </c>
      <c r="C711" s="1050"/>
      <c r="D711" s="1050"/>
      <c r="E711" s="1098" t="str">
        <f>Analisa!D9471</f>
        <v>1 meter Black steel schedule 40 dia. 2 1/2"</v>
      </c>
      <c r="F711" s="1050" t="s">
        <v>128</v>
      </c>
      <c r="G711" s="1480">
        <f>Analisa!N9483</f>
        <v>477400</v>
      </c>
      <c r="AI711" s="1051"/>
    </row>
    <row r="712" spans="1:35">
      <c r="A712" s="1099">
        <f>Analisa!A9485</f>
        <v>394</v>
      </c>
      <c r="B712" s="1100" t="str">
        <f>Analisa!B9485</f>
        <v>MEP.R.29</v>
      </c>
      <c r="C712" s="1115"/>
      <c r="D712" s="1115"/>
      <c r="E712" s="1116" t="str">
        <f>Analisa!D9485</f>
        <v>1 meter Black steel schedule 40 dia. 2 3/4"</v>
      </c>
      <c r="F712" s="1050" t="s">
        <v>128</v>
      </c>
      <c r="G712" s="1486">
        <f>Analisa!N9497</f>
        <v>529375</v>
      </c>
      <c r="AI712" s="1051"/>
    </row>
    <row r="713" spans="1:35">
      <c r="A713" s="1099">
        <f>Analisa!A9499</f>
        <v>395</v>
      </c>
      <c r="B713" s="1100" t="str">
        <f>Analisa!B9499</f>
        <v>MEP.R.30</v>
      </c>
      <c r="C713" s="1050"/>
      <c r="D713" s="1050"/>
      <c r="E713" s="1098" t="str">
        <f>Analisa!D9499</f>
        <v>1 meter Black steel schedule 40 dia. 3"</v>
      </c>
      <c r="F713" s="1050" t="s">
        <v>128</v>
      </c>
      <c r="G713" s="1480">
        <f>Analisa!N9511</f>
        <v>546700</v>
      </c>
      <c r="AI713" s="1051"/>
    </row>
    <row r="714" spans="1:35">
      <c r="A714" s="1099">
        <f>Analisa!A9513</f>
        <v>396</v>
      </c>
      <c r="B714" s="1100" t="str">
        <f>Analisa!B9513</f>
        <v>MEP.R.31</v>
      </c>
      <c r="C714" s="1050"/>
      <c r="D714" s="1050"/>
      <c r="E714" s="1098" t="str">
        <f>Analisa!D9513</f>
        <v>1 meter Black steel schedule 40 dia. 3 1/2"</v>
      </c>
      <c r="F714" s="1050" t="s">
        <v>128</v>
      </c>
      <c r="G714" s="1480">
        <f>Analisa!N9525</f>
        <v>581350</v>
      </c>
      <c r="AI714" s="1051"/>
    </row>
    <row r="715" spans="1:35">
      <c r="A715" s="1099">
        <f>Analisa!A9527</f>
        <v>397</v>
      </c>
      <c r="B715" s="1100" t="str">
        <f>Analisa!B9527</f>
        <v>MEP.R.32</v>
      </c>
      <c r="C715" s="1050"/>
      <c r="D715" s="1050"/>
      <c r="E715" s="1098" t="str">
        <f>Analisa!D9527</f>
        <v>1 meter Black steel schedule 40 dia. 4"</v>
      </c>
      <c r="F715" s="1050" t="s">
        <v>128</v>
      </c>
      <c r="G715" s="1480">
        <f>Analisa!N9539</f>
        <v>667975</v>
      </c>
      <c r="AI715" s="1051"/>
    </row>
    <row r="716" spans="1:35">
      <c r="A716" s="1099">
        <f>Analisa!A9541</f>
        <v>398</v>
      </c>
      <c r="B716" s="1100" t="str">
        <f>Analisa!B9541</f>
        <v>MEP.R.33</v>
      </c>
      <c r="C716" s="1050"/>
      <c r="D716" s="1050"/>
      <c r="E716" s="1098" t="str">
        <f>Analisa!D9541</f>
        <v>1 meter Black steel schedule 40 dia. 5"</v>
      </c>
      <c r="F716" s="1050" t="s">
        <v>128</v>
      </c>
      <c r="G716" s="1480">
        <f>Analisa!N9553</f>
        <v>783475</v>
      </c>
      <c r="AI716" s="1051"/>
    </row>
    <row r="717" spans="1:35">
      <c r="A717" s="1099">
        <f>Analisa!A9555</f>
        <v>399</v>
      </c>
      <c r="B717" s="1100" t="str">
        <f>Analisa!B9555</f>
        <v>MEP.R.34</v>
      </c>
      <c r="C717" s="1050"/>
      <c r="D717" s="1050"/>
      <c r="E717" s="1098" t="str">
        <f>Analisa!D9555</f>
        <v>1 meter Black steel schedule 40 dia. 6"</v>
      </c>
      <c r="F717" s="1050" t="s">
        <v>128</v>
      </c>
      <c r="G717" s="1480">
        <f>Analisa!N9567</f>
        <v>859250</v>
      </c>
      <c r="AI717" s="1051"/>
    </row>
    <row r="718" spans="1:35">
      <c r="A718" s="1099">
        <f>Analisa!A9569</f>
        <v>400</v>
      </c>
      <c r="B718" s="1100" t="str">
        <f>Analisa!B9569</f>
        <v>MEP.R.34</v>
      </c>
      <c r="C718" s="1115"/>
      <c r="D718" s="1115"/>
      <c r="E718" s="1116" t="str">
        <f>Analisa!D9569</f>
        <v>1 meter Black steel schedule 40 dia. 8"</v>
      </c>
      <c r="F718" s="1050" t="s">
        <v>128</v>
      </c>
      <c r="G718" s="1486">
        <f>Analisa!N9581</f>
        <v>1072225</v>
      </c>
      <c r="AI718" s="1051"/>
    </row>
    <row r="719" spans="1:35">
      <c r="A719" s="1099">
        <f>Analisa!A9583</f>
        <v>401</v>
      </c>
      <c r="B719" s="1100" t="str">
        <f>Analisa!B9583</f>
        <v>MEP.R.35</v>
      </c>
      <c r="C719" s="1050"/>
      <c r="D719" s="1050"/>
      <c r="E719" s="1098" t="str">
        <f>Analisa!D9583</f>
        <v>1 unit Outdoor Hydrant Box</v>
      </c>
      <c r="F719" s="1050" t="s">
        <v>128</v>
      </c>
      <c r="G719" s="1480">
        <f>Analisa!N9595</f>
        <v>8003765</v>
      </c>
      <c r="AI719" s="1051"/>
    </row>
    <row r="720" spans="1:35">
      <c r="A720" s="1099">
        <f>Analisa!A9597</f>
        <v>402</v>
      </c>
      <c r="B720" s="1100" t="str">
        <f>Analisa!B9597</f>
        <v>MEP.R.36</v>
      </c>
      <c r="C720" s="1050"/>
      <c r="D720" s="1050"/>
      <c r="E720" s="1098" t="str">
        <f>Analisa!D9597</f>
        <v>1 unit Indoor Hydrant Box</v>
      </c>
      <c r="F720" s="1050" t="s">
        <v>128</v>
      </c>
      <c r="G720" s="1480">
        <f>Analisa!N9609</f>
        <v>9509225</v>
      </c>
      <c r="AI720" s="1051"/>
    </row>
    <row r="721" spans="1:35">
      <c r="A721" s="1099">
        <f>Analisa!A9611</f>
        <v>403</v>
      </c>
      <c r="B721" s="1100" t="str">
        <f>Analisa!B9611</f>
        <v>MEP.R.37</v>
      </c>
      <c r="C721" s="1050"/>
      <c r="D721" s="1050"/>
      <c r="E721" s="1098" t="str">
        <f>Analisa!D9611</f>
        <v>1 unit Hydrant Pillar</v>
      </c>
      <c r="F721" s="1050" t="s">
        <v>128</v>
      </c>
      <c r="G721" s="1480">
        <f>Analisa!N9623</f>
        <v>7859225</v>
      </c>
      <c r="AI721" s="1051"/>
    </row>
    <row r="722" spans="1:35">
      <c r="A722" s="1099">
        <f>Analisa!A9625</f>
        <v>404</v>
      </c>
      <c r="B722" s="1100" t="str">
        <f>Analisa!B9625</f>
        <v>MEP.R.38</v>
      </c>
      <c r="C722" s="1050"/>
      <c r="D722" s="1050"/>
      <c r="E722" s="1098" t="str">
        <f>Analisa!D9625</f>
        <v>1 unit Siamese Connection</v>
      </c>
      <c r="F722" s="1050" t="s">
        <v>128</v>
      </c>
      <c r="G722" s="1480">
        <f>Analisa!N9637</f>
        <v>5439225</v>
      </c>
      <c r="AI722" s="1051"/>
    </row>
    <row r="723" spans="1:35">
      <c r="A723" s="1099">
        <f>Analisa!A9639</f>
        <v>405</v>
      </c>
      <c r="B723" s="1100" t="str">
        <f>Analisa!B9639</f>
        <v>MEP.R.39</v>
      </c>
      <c r="C723" s="1050"/>
      <c r="D723" s="1050"/>
      <c r="E723" s="1098" t="str">
        <f>Analisa!D9639</f>
        <v>1 unit Check Valve dia. 4"</v>
      </c>
      <c r="F723" s="1050" t="s">
        <v>128</v>
      </c>
      <c r="G723" s="1480">
        <f>Analisa!N9651</f>
        <v>6429225</v>
      </c>
      <c r="AI723" s="1051"/>
    </row>
    <row r="724" spans="1:35">
      <c r="A724" s="1099"/>
      <c r="B724" s="1100"/>
      <c r="C724" s="1115"/>
      <c r="D724" s="1115"/>
      <c r="E724" s="1116" t="s">
        <v>2923</v>
      </c>
      <c r="F724" s="1050" t="s">
        <v>128</v>
      </c>
      <c r="G724" s="1486">
        <v>775000</v>
      </c>
      <c r="AI724" s="1051"/>
    </row>
    <row r="725" spans="1:35">
      <c r="A725" s="1099">
        <f>Analisa!A9653</f>
        <v>406</v>
      </c>
      <c r="B725" s="1100" t="str">
        <f>Analisa!B9653</f>
        <v>MEP.R.40</v>
      </c>
      <c r="C725" s="1050"/>
      <c r="D725" s="1050"/>
      <c r="E725" s="1098" t="str">
        <f>Analisa!D9653</f>
        <v>1 unit Gate Valve dia. 1"</v>
      </c>
      <c r="F725" s="1050" t="s">
        <v>128</v>
      </c>
      <c r="G725" s="1480">
        <f>Analisa!N9665</f>
        <v>819225</v>
      </c>
      <c r="AI725" s="1051"/>
    </row>
    <row r="726" spans="1:35">
      <c r="A726" s="1099"/>
      <c r="B726" s="1100"/>
      <c r="C726" s="1115"/>
      <c r="D726" s="1115"/>
      <c r="E726" s="1116" t="s">
        <v>2922</v>
      </c>
      <c r="F726" s="1050" t="s">
        <v>128</v>
      </c>
      <c r="G726" s="1486">
        <v>1100000</v>
      </c>
      <c r="AI726" s="1051"/>
    </row>
    <row r="727" spans="1:35">
      <c r="A727" s="1099">
        <f>Analisa!A9667</f>
        <v>407</v>
      </c>
      <c r="B727" s="1100"/>
      <c r="C727" s="1115"/>
      <c r="D727" s="1115"/>
      <c r="E727" s="1116" t="str">
        <f>Analisa!D9667</f>
        <v>1 unit Gate Valve dia. 2"</v>
      </c>
      <c r="F727" s="1050" t="s">
        <v>128</v>
      </c>
      <c r="G727" s="1486">
        <f>Analisa!N9679</f>
        <v>3349225</v>
      </c>
      <c r="AI727" s="1051"/>
    </row>
    <row r="728" spans="1:35">
      <c r="A728" s="1099"/>
      <c r="B728" s="1100"/>
      <c r="C728" s="1115"/>
      <c r="D728" s="1115"/>
      <c r="E728" s="1116" t="s">
        <v>2919</v>
      </c>
      <c r="F728" s="1050" t="s">
        <v>128</v>
      </c>
      <c r="G728" s="1486">
        <f>(G727+G729)/2</f>
        <v>4394225</v>
      </c>
      <c r="AI728" s="1051"/>
    </row>
    <row r="729" spans="1:35">
      <c r="A729" s="1099">
        <f>Analisa!A9681</f>
        <v>408</v>
      </c>
      <c r="B729" s="1100"/>
      <c r="C729" s="1115"/>
      <c r="D729" s="1115"/>
      <c r="E729" s="1116" t="str">
        <f>Analisa!D9681</f>
        <v>1 unit Gate Valve dia. 3"</v>
      </c>
      <c r="F729" s="1050" t="s">
        <v>128</v>
      </c>
      <c r="G729" s="1486">
        <f>Analisa!N9693</f>
        <v>5439225</v>
      </c>
      <c r="AI729" s="1051"/>
    </row>
    <row r="730" spans="1:35">
      <c r="A730" s="1099">
        <f>Analisa!A9697</f>
        <v>409</v>
      </c>
      <c r="B730" s="1100" t="str">
        <f>Analisa!B9697</f>
        <v>MEP.R.41</v>
      </c>
      <c r="C730" s="1050"/>
      <c r="D730" s="1050"/>
      <c r="E730" s="1098" t="str">
        <f>Analisa!D9697</f>
        <v>1 unit Gate Valve dia. 4"</v>
      </c>
      <c r="F730" s="1050" t="s">
        <v>128</v>
      </c>
      <c r="G730" s="1480">
        <f>Analisa!N9709</f>
        <v>6869225</v>
      </c>
      <c r="AI730" s="1051"/>
    </row>
    <row r="731" spans="1:35">
      <c r="A731" s="1099"/>
      <c r="B731" s="1100"/>
      <c r="C731" s="1115"/>
      <c r="D731" s="1115"/>
      <c r="E731" s="1116" t="s">
        <v>2920</v>
      </c>
      <c r="F731" s="1050" t="s">
        <v>128</v>
      </c>
      <c r="G731" s="1486">
        <v>8750000</v>
      </c>
      <c r="AI731" s="1051"/>
    </row>
    <row r="732" spans="1:35">
      <c r="A732" s="1099"/>
      <c r="B732" s="1100"/>
      <c r="C732" s="1115"/>
      <c r="D732" s="1115"/>
      <c r="E732" s="1116" t="s">
        <v>2921</v>
      </c>
      <c r="F732" s="1050" t="s">
        <v>128</v>
      </c>
      <c r="G732" s="1486">
        <v>9250000</v>
      </c>
      <c r="AI732" s="1051"/>
    </row>
    <row r="733" spans="1:35">
      <c r="A733" s="1099">
        <f>Analisa!A9711</f>
        <v>410</v>
      </c>
      <c r="B733" s="1100" t="str">
        <f>Analisa!B9711</f>
        <v>MEP.R.42</v>
      </c>
      <c r="C733" s="1050"/>
      <c r="D733" s="1050"/>
      <c r="E733" s="1098" t="str">
        <f>Analisa!D9711</f>
        <v>1 unit Head Splinkler type pendent</v>
      </c>
      <c r="F733" s="1050" t="s">
        <v>128</v>
      </c>
      <c r="G733" s="1480">
        <f>Analisa!N9723</f>
        <v>217112</v>
      </c>
      <c r="AI733" s="1051"/>
    </row>
    <row r="734" spans="1:35" ht="13.5" thickBot="1">
      <c r="A734" s="1123">
        <f>Analisa!A9725</f>
        <v>411</v>
      </c>
      <c r="B734" s="1124" t="str">
        <f>Analisa!B9725</f>
        <v>MEP.R.43</v>
      </c>
      <c r="C734" s="1109"/>
      <c r="D734" s="1109"/>
      <c r="E734" s="1110" t="str">
        <f>Analisa!D9725</f>
        <v xml:space="preserve">1 unit BCV </v>
      </c>
      <c r="F734" s="1109" t="s">
        <v>128</v>
      </c>
      <c r="G734" s="1494">
        <f>Analisa!N9737</f>
        <v>20344225</v>
      </c>
      <c r="AI734" s="1051"/>
    </row>
    <row r="735" spans="1:35" s="1007" customFormat="1">
      <c r="A735" s="1125"/>
      <c r="B735" s="1126" t="str">
        <f>Analisa!B9739</f>
        <v>HPS</v>
      </c>
      <c r="C735" s="1112" t="str">
        <f>Analisa!A9739</f>
        <v>S</v>
      </c>
      <c r="D735" s="1112"/>
      <c r="E735" s="1113" t="str">
        <f>Analisa!D9739</f>
        <v>HARGA SATUAN PEKERJAAN GAS MEDIS</v>
      </c>
      <c r="F735" s="1112"/>
      <c r="G735" s="1495"/>
      <c r="I735" s="1008"/>
      <c r="AI735" s="1045"/>
    </row>
    <row r="736" spans="1:35">
      <c r="A736" s="1099">
        <f>Analisa!A9741</f>
        <v>412</v>
      </c>
      <c r="B736" s="1100" t="str">
        <f>Analisa!B9741</f>
        <v>MEP.S.1</v>
      </c>
      <c r="C736" s="1050"/>
      <c r="D736" s="1050"/>
      <c r="E736" s="1098" t="str">
        <f>Analisa!D9741</f>
        <v>1 unit Outlet Multipoin Oksigen</v>
      </c>
      <c r="F736" s="1050" t="s">
        <v>128</v>
      </c>
      <c r="G736" s="1480">
        <f>Analisa!N9749</f>
        <v>1699500</v>
      </c>
      <c r="AI736" s="1051"/>
    </row>
    <row r="737" spans="1:35">
      <c r="A737" s="1099">
        <f>Analisa!A9751</f>
        <v>413</v>
      </c>
      <c r="B737" s="1100" t="str">
        <f>Analisa!B9751</f>
        <v>MEP.S.2</v>
      </c>
      <c r="C737" s="1050"/>
      <c r="D737" s="1050"/>
      <c r="E737" s="1098" t="str">
        <f>Analisa!D9751</f>
        <v>1 unit Outlet Multipoin Fresh Air</v>
      </c>
      <c r="F737" s="1050" t="s">
        <v>128</v>
      </c>
      <c r="G737" s="1480">
        <f>Analisa!N9759</f>
        <v>2266000</v>
      </c>
      <c r="AI737" s="1051"/>
    </row>
    <row r="738" spans="1:35">
      <c r="A738" s="1099">
        <f>Analisa!A9761</f>
        <v>414</v>
      </c>
      <c r="B738" s="1100" t="str">
        <f>Analisa!B9761</f>
        <v>MEP.S.3</v>
      </c>
      <c r="C738" s="1050"/>
      <c r="D738" s="1050"/>
      <c r="E738" s="1098" t="str">
        <f>Analisa!D9761</f>
        <v>1 unit Sentral manual 2 x 2 + 4 tabung oksigen</v>
      </c>
      <c r="F738" s="1050" t="s">
        <v>128</v>
      </c>
      <c r="G738" s="1480">
        <f>Analisa!N9769</f>
        <v>62017587</v>
      </c>
      <c r="AI738" s="1051"/>
    </row>
    <row r="739" spans="1:35">
      <c r="A739" s="1099">
        <f>Analisa!A9771</f>
        <v>415</v>
      </c>
      <c r="B739" s="1100" t="str">
        <f>Analisa!B9771</f>
        <v>MEP.S.4</v>
      </c>
      <c r="C739" s="1050"/>
      <c r="D739" s="1050"/>
      <c r="E739" s="1098" t="str">
        <f>Analisa!D9771</f>
        <v>1 m' Copper tube type ASTM B819 dia. 3/4"</v>
      </c>
      <c r="F739" s="1050" t="s">
        <v>128</v>
      </c>
      <c r="G739" s="1480">
        <f>Analisa!N9784</f>
        <v>177854</v>
      </c>
      <c r="AI739" s="1051"/>
    </row>
    <row r="740" spans="1:35">
      <c r="A740" s="1099">
        <f>Analisa!A9786</f>
        <v>416</v>
      </c>
      <c r="B740" s="1100" t="str">
        <f>Analisa!B9786</f>
        <v>MEP.S.5</v>
      </c>
      <c r="C740" s="1050"/>
      <c r="D740" s="1050"/>
      <c r="E740" s="1098" t="str">
        <f>Analisa!D9786</f>
        <v>1 m' Copper tube type ASTM B819 dia. 7/8"</v>
      </c>
      <c r="F740" s="1050" t="s">
        <v>128</v>
      </c>
      <c r="G740" s="1480">
        <f>Analisa!N9799</f>
        <v>347122</v>
      </c>
      <c r="AI740" s="1051"/>
    </row>
    <row r="741" spans="1:35">
      <c r="A741" s="1099">
        <f>Analisa!A9801</f>
        <v>417</v>
      </c>
      <c r="B741" s="1100" t="str">
        <f>Analisa!B9801</f>
        <v>MEP.S.6</v>
      </c>
      <c r="C741" s="1050"/>
      <c r="D741" s="1050"/>
      <c r="E741" s="1098" t="str">
        <f>Analisa!D9801</f>
        <v>1 m' Copper tube type ASTM B819 dia. 1 1/8"</v>
      </c>
      <c r="F741" s="1050" t="s">
        <v>128</v>
      </c>
      <c r="G741" s="1480">
        <f>Analisa!N9814</f>
        <v>494484</v>
      </c>
      <c r="AI741" s="1051"/>
    </row>
    <row r="742" spans="1:35">
      <c r="A742" s="1099">
        <f>Analisa!A9816</f>
        <v>418</v>
      </c>
      <c r="B742" s="1100" t="str">
        <f>Analisa!B9816</f>
        <v>MEP.S.7</v>
      </c>
      <c r="C742" s="1050"/>
      <c r="D742" s="1050"/>
      <c r="E742" s="1098" t="str">
        <f>Analisa!D9816</f>
        <v>1 unit Bedhead Aluminium Standart type 4 Gas</v>
      </c>
      <c r="F742" s="1050" t="s">
        <v>128</v>
      </c>
      <c r="G742" s="1480">
        <f>Analisa!N9824</f>
        <v>3965500</v>
      </c>
      <c r="AI742" s="1051"/>
    </row>
    <row r="743" spans="1:35">
      <c r="A743" s="1099">
        <f>Analisa!A9826</f>
        <v>419</v>
      </c>
      <c r="B743" s="1100" t="str">
        <f>Analisa!B9826</f>
        <v>MEP.S.8</v>
      </c>
      <c r="C743" s="1050"/>
      <c r="D743" s="1050"/>
      <c r="E743" s="1098" t="str">
        <f>Analisa!D9826</f>
        <v>1 unit Automatic manifold oksigen</v>
      </c>
      <c r="F743" s="1050" t="s">
        <v>128</v>
      </c>
      <c r="G743" s="1480">
        <f>Analisa!N9834</f>
        <v>103103000</v>
      </c>
      <c r="AI743" s="1051"/>
    </row>
    <row r="744" spans="1:35">
      <c r="A744" s="1099">
        <f>Analisa!A9836</f>
        <v>420</v>
      </c>
      <c r="B744" s="1100" t="str">
        <f>Analisa!B9836</f>
        <v>MEP.S.9</v>
      </c>
      <c r="C744" s="1050"/>
      <c r="D744" s="1050"/>
      <c r="E744" s="1098" t="str">
        <f>Analisa!D9836</f>
        <v>1 unit Zone Box Valve type 4 Gas</v>
      </c>
      <c r="F744" s="1050" t="s">
        <v>128</v>
      </c>
      <c r="G744" s="1480">
        <f>Analisa!N9844</f>
        <v>22008525</v>
      </c>
      <c r="AI744" s="1051"/>
    </row>
    <row r="745" spans="1:35">
      <c r="A745" s="1099">
        <f>Analisa!A9846</f>
        <v>421</v>
      </c>
      <c r="B745" s="1100" t="str">
        <f>Analisa!B9846</f>
        <v>MEP.S.10</v>
      </c>
      <c r="C745" s="1050"/>
      <c r="D745" s="1050"/>
      <c r="E745" s="1098" t="str">
        <f>Analisa!D9846</f>
        <v>1 unit Valve Central oksigen</v>
      </c>
      <c r="F745" s="1050" t="s">
        <v>128</v>
      </c>
      <c r="G745" s="1480">
        <f>Analisa!N9854</f>
        <v>15862000</v>
      </c>
      <c r="AI745" s="1051"/>
    </row>
    <row r="746" spans="1:35" s="1007" customFormat="1">
      <c r="A746" s="1127"/>
      <c r="B746" s="1128" t="str">
        <f>Analisa!B9856</f>
        <v>HPS</v>
      </c>
      <c r="C746" s="1044" t="str">
        <f>Analisa!A9856</f>
        <v>T</v>
      </c>
      <c r="D746" s="1044"/>
      <c r="E746" s="1106" t="str">
        <f>Analisa!D9856</f>
        <v>HARGA SATUAN PEKERJAAN PANIC BUTTON</v>
      </c>
      <c r="F746" s="1044"/>
      <c r="G746" s="1481"/>
      <c r="I746" s="1008"/>
      <c r="AI746" s="1045"/>
    </row>
    <row r="747" spans="1:35" s="1129" customFormat="1" ht="39">
      <c r="A747" s="1068">
        <f>Analisa!A9858</f>
        <v>422</v>
      </c>
      <c r="B747" s="1095" t="str">
        <f>Analisa!B9858</f>
        <v>MEP.T.1</v>
      </c>
      <c r="C747" s="1064"/>
      <c r="D747" s="1064"/>
      <c r="E747" s="1071" t="str">
        <f>Analisa!D9858</f>
        <v>1 Unit VISTA® Commercial Burglary Alarm Control Panel, 48 zone (8 zone built in and 40 zone by expansion module), eight partition, UL Listed, support up to 16 compatible four wire smoke detector, support scheduling.</v>
      </c>
      <c r="F747" s="1064" t="s">
        <v>128</v>
      </c>
      <c r="G747" s="1483">
        <f>Analisa!N9866</f>
        <v>13804560</v>
      </c>
      <c r="I747" s="1130"/>
      <c r="AI747" s="1131"/>
    </row>
    <row r="748" spans="1:35" s="1060" customFormat="1">
      <c r="A748" s="1132">
        <f>Analisa!A9868</f>
        <v>423</v>
      </c>
      <c r="B748" s="1133" t="str">
        <f>Analisa!B9868</f>
        <v>MEP.T.2</v>
      </c>
      <c r="C748" s="1134"/>
      <c r="D748" s="1134"/>
      <c r="E748" s="1135" t="str">
        <f>Analisa!D9868</f>
        <v>1 Unit KEYPAD,ALHPA,ADEMCO</v>
      </c>
      <c r="F748" s="1134" t="s">
        <v>128</v>
      </c>
      <c r="G748" s="1497">
        <f>Analisa!N9876</f>
        <v>1155000</v>
      </c>
      <c r="I748" s="1061"/>
      <c r="AI748" s="1062"/>
    </row>
    <row r="749" spans="1:35">
      <c r="A749" s="1099">
        <f>Analisa!A9878</f>
        <v>424</v>
      </c>
      <c r="B749" s="1100" t="str">
        <f>Analisa!B9878</f>
        <v>MEP.T.3</v>
      </c>
      <c r="C749" s="1050"/>
      <c r="D749" s="1050"/>
      <c r="E749" s="1098" t="str">
        <f>Analisa!D9878</f>
        <v>1 Unit 8ZN EXPANDER DO NOT USE W/CO (vista-20P compatible)</v>
      </c>
      <c r="F749" s="1050" t="s">
        <v>128</v>
      </c>
      <c r="G749" s="1480">
        <f>Analisa!N9886</f>
        <v>1674750</v>
      </c>
      <c r="AI749" s="1051"/>
    </row>
    <row r="750" spans="1:35">
      <c r="A750" s="1099">
        <f>Analisa!A9888</f>
        <v>425</v>
      </c>
      <c r="B750" s="1100" t="str">
        <f>Analisa!B9888</f>
        <v>MEP.T.4</v>
      </c>
      <c r="C750" s="1050"/>
      <c r="D750" s="1050"/>
      <c r="E750" s="1098" t="str">
        <f>Analisa!D9888</f>
        <v>1 Unit INGLE PANEL ENCLOSURE FOR IPAK2/PRO3000</v>
      </c>
      <c r="F750" s="1050" t="s">
        <v>128</v>
      </c>
      <c r="G750" s="1480">
        <f>Analisa!N9896</f>
        <v>2310000</v>
      </c>
      <c r="AI750" s="1051"/>
    </row>
    <row r="751" spans="1:35">
      <c r="A751" s="1099">
        <f>Analisa!A9898</f>
        <v>426</v>
      </c>
      <c r="B751" s="1100" t="str">
        <f>Analisa!B9898</f>
        <v>MEP.T.5</v>
      </c>
      <c r="C751" s="1050"/>
      <c r="D751" s="1050"/>
      <c r="E751" s="1098" t="str">
        <f>Analisa!D9898</f>
        <v>1 Unit POWER SUPPLY-110V/220V FOR IP-AK2 &amp; PRO3000. Support Battery charge function.</v>
      </c>
      <c r="F751" s="1050" t="s">
        <v>128</v>
      </c>
      <c r="G751" s="1480">
        <f>Analisa!N9906</f>
        <v>1532685</v>
      </c>
      <c r="AI751" s="1051"/>
    </row>
    <row r="752" spans="1:35">
      <c r="A752" s="1099">
        <f>Analisa!A9908</f>
        <v>427</v>
      </c>
      <c r="B752" s="1100" t="str">
        <f>Analisa!B9908</f>
        <v>MEP.T.6</v>
      </c>
      <c r="C752" s="1050"/>
      <c r="D752" s="1050"/>
      <c r="E752" s="1098" t="str">
        <f>Analisa!D9908</f>
        <v>1 Unit Panic Button with Key (3"x3")</v>
      </c>
      <c r="F752" s="1050" t="s">
        <v>128</v>
      </c>
      <c r="G752" s="1480">
        <f>Analisa!N9916</f>
        <v>404250</v>
      </c>
      <c r="AI752" s="1051"/>
    </row>
    <row r="753" spans="1:35">
      <c r="A753" s="1099">
        <f>Analisa!A9918</f>
        <v>428</v>
      </c>
      <c r="B753" s="1100" t="str">
        <f>Analisa!B9918</f>
        <v>MEP.T.7</v>
      </c>
      <c r="C753" s="1050"/>
      <c r="D753" s="1050"/>
      <c r="E753" s="1098" t="str">
        <f>Analisa!D9918</f>
        <v>1 Unit External Siren Set c/w : Strobe Light, Siren Horn, Tamper Switch &amp; Siren Box</v>
      </c>
      <c r="F753" s="1050" t="s">
        <v>128</v>
      </c>
      <c r="G753" s="1480">
        <f>Analisa!N9926</f>
        <v>1617000</v>
      </c>
      <c r="AI753" s="1051"/>
    </row>
    <row r="754" spans="1:35">
      <c r="A754" s="1099"/>
      <c r="B754" s="1100"/>
      <c r="C754" s="1050"/>
      <c r="D754" s="1050"/>
      <c r="E754" s="1098"/>
      <c r="F754" s="1050"/>
      <c r="G754" s="1480"/>
      <c r="AI754" s="1051"/>
    </row>
    <row r="755" spans="1:35">
      <c r="A755" s="1099"/>
      <c r="B755" s="1100"/>
      <c r="C755" s="1050"/>
      <c r="D755" s="1050"/>
      <c r="E755" s="1098"/>
      <c r="F755" s="1050"/>
      <c r="G755" s="1480"/>
      <c r="AI755" s="1051"/>
    </row>
    <row r="756" spans="1:35" ht="13.5" thickBot="1">
      <c r="A756" s="1022"/>
      <c r="B756" s="1023"/>
      <c r="C756" s="1024"/>
      <c r="D756" s="1024"/>
      <c r="E756" s="1025"/>
      <c r="F756" s="1136"/>
      <c r="G756" s="1475"/>
    </row>
    <row r="762" spans="1:35">
      <c r="A762" s="987"/>
      <c r="B762" s="987"/>
      <c r="C762" s="987"/>
      <c r="D762" s="987"/>
      <c r="E762" s="987"/>
      <c r="I762" s="987"/>
      <c r="AI762" s="1051"/>
    </row>
    <row r="763" spans="1:35">
      <c r="A763" s="987"/>
      <c r="B763" s="987"/>
      <c r="C763" s="987"/>
      <c r="D763" s="987"/>
      <c r="E763" s="987"/>
      <c r="I763" s="987"/>
      <c r="AI763" s="1051"/>
    </row>
    <row r="764" spans="1:35">
      <c r="A764" s="987"/>
      <c r="B764" s="987"/>
      <c r="C764" s="987"/>
      <c r="D764" s="987"/>
      <c r="E764" s="987"/>
      <c r="I764" s="987"/>
      <c r="AI764" s="1051"/>
    </row>
    <row r="765" spans="1:35">
      <c r="A765" s="987"/>
      <c r="B765" s="987"/>
      <c r="C765" s="987"/>
      <c r="D765" s="987"/>
      <c r="E765" s="987"/>
      <c r="I765" s="987"/>
      <c r="AI765" s="1051"/>
    </row>
    <row r="766" spans="1:35">
      <c r="A766" s="987"/>
      <c r="B766" s="987"/>
      <c r="C766" s="987"/>
      <c r="D766" s="987"/>
      <c r="E766" s="987"/>
      <c r="I766" s="987"/>
      <c r="AI766" s="1051"/>
    </row>
    <row r="767" spans="1:35">
      <c r="A767" s="987"/>
      <c r="B767" s="987"/>
      <c r="C767" s="987"/>
      <c r="D767" s="987"/>
      <c r="E767" s="987"/>
      <c r="I767" s="987"/>
      <c r="AI767" s="1051"/>
    </row>
    <row r="768" spans="1:35">
      <c r="A768" s="987"/>
      <c r="B768" s="987"/>
      <c r="C768" s="987"/>
      <c r="D768" s="987"/>
      <c r="E768" s="987"/>
      <c r="I768" s="987"/>
      <c r="AI768" s="1051"/>
    </row>
    <row r="769" spans="1:35">
      <c r="A769" s="987"/>
      <c r="B769" s="987"/>
      <c r="C769" s="987"/>
      <c r="D769" s="987"/>
      <c r="E769" s="987"/>
      <c r="I769" s="987"/>
      <c r="AI769" s="1051"/>
    </row>
    <row r="770" spans="1:35">
      <c r="A770" s="987"/>
      <c r="B770" s="987"/>
      <c r="C770" s="987"/>
      <c r="D770" s="987"/>
      <c r="E770" s="987"/>
      <c r="I770" s="987"/>
      <c r="AI770" s="1051"/>
    </row>
    <row r="771" spans="1:35">
      <c r="A771" s="987"/>
      <c r="B771" s="987"/>
      <c r="C771" s="987"/>
      <c r="D771" s="987"/>
      <c r="E771" s="987"/>
      <c r="I771" s="987"/>
      <c r="AI771" s="1051"/>
    </row>
    <row r="772" spans="1:35">
      <c r="A772" s="987"/>
      <c r="B772" s="987"/>
      <c r="C772" s="987"/>
      <c r="D772" s="987"/>
      <c r="E772" s="987"/>
      <c r="I772" s="987"/>
      <c r="AI772" s="1051"/>
    </row>
    <row r="773" spans="1:35">
      <c r="A773" s="987"/>
      <c r="B773" s="987"/>
      <c r="C773" s="987"/>
      <c r="D773" s="987"/>
      <c r="E773" s="987"/>
      <c r="I773" s="987"/>
      <c r="AI773" s="1051"/>
    </row>
    <row r="774" spans="1:35">
      <c r="A774" s="987"/>
      <c r="B774" s="987"/>
      <c r="C774" s="987"/>
      <c r="D774" s="987"/>
      <c r="E774" s="987"/>
      <c r="I774" s="987"/>
      <c r="AI774" s="1051"/>
    </row>
    <row r="775" spans="1:35">
      <c r="A775" s="987"/>
      <c r="B775" s="987"/>
      <c r="C775" s="987"/>
      <c r="D775" s="987"/>
      <c r="E775" s="987"/>
      <c r="I775" s="987"/>
      <c r="AI775" s="1051"/>
    </row>
    <row r="776" spans="1:35">
      <c r="A776" s="987"/>
      <c r="B776" s="987"/>
      <c r="C776" s="987"/>
      <c r="D776" s="987"/>
      <c r="E776" s="987"/>
      <c r="I776" s="987"/>
      <c r="AI776" s="1051"/>
    </row>
    <row r="777" spans="1:35">
      <c r="A777" s="987"/>
      <c r="B777" s="987"/>
      <c r="C777" s="987"/>
      <c r="D777" s="987"/>
      <c r="E777" s="987"/>
      <c r="I777" s="987"/>
      <c r="AI777" s="1051"/>
    </row>
    <row r="778" spans="1:35">
      <c r="A778" s="987"/>
      <c r="B778" s="987"/>
      <c r="C778" s="987"/>
      <c r="D778" s="987"/>
      <c r="E778" s="987"/>
      <c r="I778" s="987"/>
      <c r="AI778" s="1051"/>
    </row>
    <row r="779" spans="1:35">
      <c r="A779" s="987"/>
      <c r="B779" s="987"/>
      <c r="C779" s="987"/>
      <c r="D779" s="987"/>
      <c r="E779" s="987"/>
      <c r="I779" s="987"/>
      <c r="AI779" s="1051"/>
    </row>
    <row r="780" spans="1:35">
      <c r="A780" s="987"/>
      <c r="B780" s="987"/>
      <c r="C780" s="987"/>
      <c r="D780" s="987"/>
      <c r="E780" s="987"/>
      <c r="I780" s="987"/>
      <c r="AI780" s="1051"/>
    </row>
    <row r="781" spans="1:35">
      <c r="A781" s="987"/>
      <c r="B781" s="987"/>
      <c r="C781" s="987"/>
      <c r="D781" s="987"/>
      <c r="E781" s="987"/>
      <c r="I781" s="987"/>
      <c r="AI781" s="1051"/>
    </row>
    <row r="782" spans="1:35">
      <c r="A782" s="987"/>
      <c r="B782" s="987"/>
      <c r="C782" s="987"/>
      <c r="D782" s="987"/>
      <c r="E782" s="987"/>
      <c r="I782" s="987"/>
      <c r="AI782" s="1051"/>
    </row>
    <row r="783" spans="1:35">
      <c r="A783" s="987"/>
      <c r="B783" s="987"/>
      <c r="C783" s="987"/>
      <c r="D783" s="987"/>
      <c r="E783" s="987"/>
      <c r="I783" s="987"/>
      <c r="AI783" s="1051"/>
    </row>
    <row r="784" spans="1:35">
      <c r="A784" s="987"/>
      <c r="B784" s="987"/>
      <c r="C784" s="987"/>
      <c r="D784" s="987"/>
      <c r="E784" s="987"/>
      <c r="I784" s="987"/>
      <c r="AI784" s="1051"/>
    </row>
    <row r="785" spans="1:35">
      <c r="A785" s="987"/>
      <c r="B785" s="987"/>
      <c r="C785" s="987"/>
      <c r="D785" s="987"/>
      <c r="E785" s="987"/>
      <c r="I785" s="987"/>
      <c r="AI785" s="1051"/>
    </row>
    <row r="786" spans="1:35">
      <c r="A786" s="987"/>
      <c r="B786" s="987"/>
      <c r="C786" s="987"/>
      <c r="D786" s="987"/>
      <c r="E786" s="987"/>
      <c r="I786" s="987"/>
      <c r="AI786" s="1051"/>
    </row>
    <row r="787" spans="1:35">
      <c r="A787" s="987"/>
      <c r="B787" s="987"/>
      <c r="C787" s="987"/>
      <c r="D787" s="987"/>
      <c r="E787" s="987"/>
      <c r="I787" s="987"/>
      <c r="AI787" s="1051"/>
    </row>
    <row r="788" spans="1:35">
      <c r="A788" s="987"/>
      <c r="B788" s="987"/>
      <c r="C788" s="987"/>
      <c r="D788" s="987"/>
      <c r="E788" s="987"/>
      <c r="I788" s="987"/>
      <c r="AI788" s="1051"/>
    </row>
    <row r="789" spans="1:35">
      <c r="A789" s="987"/>
      <c r="B789" s="987"/>
      <c r="C789" s="987"/>
      <c r="D789" s="987"/>
      <c r="E789" s="987"/>
      <c r="I789" s="987"/>
      <c r="AI789" s="1051"/>
    </row>
    <row r="790" spans="1:35">
      <c r="A790" s="987"/>
      <c r="B790" s="987"/>
      <c r="C790" s="987"/>
      <c r="D790" s="987"/>
      <c r="E790" s="987"/>
      <c r="I790" s="987"/>
      <c r="AI790" s="1051"/>
    </row>
    <row r="791" spans="1:35">
      <c r="A791" s="987"/>
      <c r="B791" s="987"/>
      <c r="C791" s="987"/>
      <c r="D791" s="987"/>
      <c r="E791" s="987"/>
      <c r="I791" s="987"/>
      <c r="AI791" s="1051"/>
    </row>
    <row r="792" spans="1:35">
      <c r="A792" s="987"/>
      <c r="B792" s="987"/>
      <c r="C792" s="987"/>
      <c r="D792" s="987"/>
      <c r="E792" s="987"/>
      <c r="I792" s="987"/>
      <c r="AI792" s="1051"/>
    </row>
    <row r="793" spans="1:35">
      <c r="A793" s="987"/>
      <c r="B793" s="987"/>
      <c r="C793" s="987"/>
      <c r="D793" s="987"/>
      <c r="E793" s="987"/>
      <c r="I793" s="987"/>
      <c r="AI793" s="1051"/>
    </row>
    <row r="794" spans="1:35">
      <c r="A794" s="987"/>
      <c r="B794" s="987"/>
      <c r="C794" s="987"/>
      <c r="D794" s="987"/>
      <c r="E794" s="987"/>
      <c r="I794" s="987"/>
      <c r="AI794" s="1051"/>
    </row>
    <row r="795" spans="1:35">
      <c r="A795" s="987"/>
      <c r="B795" s="987"/>
      <c r="C795" s="987"/>
      <c r="D795" s="987"/>
      <c r="E795" s="987"/>
      <c r="I795" s="987"/>
      <c r="AI795" s="1051"/>
    </row>
    <row r="796" spans="1:35">
      <c r="A796" s="987"/>
      <c r="B796" s="987"/>
      <c r="C796" s="987"/>
      <c r="D796" s="987"/>
      <c r="E796" s="987"/>
      <c r="I796" s="987"/>
      <c r="AI796" s="1051"/>
    </row>
    <row r="797" spans="1:35">
      <c r="A797" s="987"/>
      <c r="B797" s="987"/>
      <c r="C797" s="987"/>
      <c r="D797" s="987"/>
      <c r="E797" s="987"/>
      <c r="I797" s="987"/>
      <c r="AI797" s="1051"/>
    </row>
    <row r="798" spans="1:35">
      <c r="A798" s="987"/>
      <c r="B798" s="987"/>
      <c r="C798" s="987"/>
      <c r="D798" s="987"/>
      <c r="E798" s="987"/>
      <c r="I798" s="987"/>
      <c r="AI798" s="1051"/>
    </row>
    <row r="799" spans="1:35">
      <c r="A799" s="987"/>
      <c r="B799" s="987"/>
      <c r="C799" s="987"/>
      <c r="D799" s="987"/>
      <c r="E799" s="987"/>
      <c r="I799" s="987"/>
      <c r="AI799" s="1051"/>
    </row>
    <row r="800" spans="1:35">
      <c r="A800" s="987"/>
      <c r="B800" s="987"/>
      <c r="C800" s="987"/>
      <c r="D800" s="987"/>
      <c r="E800" s="987"/>
      <c r="I800" s="987"/>
      <c r="AI800" s="1051"/>
    </row>
    <row r="801" spans="1:35">
      <c r="A801" s="987"/>
      <c r="B801" s="987"/>
      <c r="C801" s="987"/>
      <c r="D801" s="987"/>
      <c r="E801" s="987"/>
      <c r="I801" s="987"/>
      <c r="AI801" s="1051"/>
    </row>
    <row r="802" spans="1:35">
      <c r="A802" s="987"/>
      <c r="B802" s="987"/>
      <c r="C802" s="987"/>
      <c r="D802" s="987"/>
      <c r="E802" s="987"/>
      <c r="I802" s="987"/>
      <c r="AI802" s="1051"/>
    </row>
    <row r="803" spans="1:35">
      <c r="A803" s="987"/>
      <c r="B803" s="987"/>
      <c r="C803" s="987"/>
      <c r="D803" s="987"/>
      <c r="E803" s="987"/>
      <c r="I803" s="987"/>
      <c r="AI803" s="1051"/>
    </row>
    <row r="804" spans="1:35">
      <c r="A804" s="987"/>
      <c r="B804" s="987"/>
      <c r="C804" s="987"/>
      <c r="D804" s="987"/>
      <c r="E804" s="987"/>
      <c r="I804" s="987"/>
      <c r="AI804" s="1051"/>
    </row>
    <row r="805" spans="1:35">
      <c r="A805" s="987"/>
      <c r="B805" s="987"/>
      <c r="C805" s="987"/>
      <c r="D805" s="987"/>
      <c r="E805" s="987"/>
      <c r="I805" s="987"/>
      <c r="AI805" s="1051"/>
    </row>
    <row r="806" spans="1:35">
      <c r="A806" s="987"/>
      <c r="B806" s="987"/>
      <c r="C806" s="987"/>
      <c r="D806" s="987"/>
      <c r="E806" s="987"/>
      <c r="I806" s="987"/>
      <c r="AI806" s="1051"/>
    </row>
    <row r="807" spans="1:35">
      <c r="A807" s="987"/>
      <c r="B807" s="987"/>
      <c r="C807" s="987"/>
      <c r="D807" s="987"/>
      <c r="E807" s="987"/>
      <c r="I807" s="987"/>
      <c r="AI807" s="1051"/>
    </row>
    <row r="808" spans="1:35">
      <c r="A808" s="987"/>
      <c r="B808" s="987"/>
      <c r="C808" s="987"/>
      <c r="D808" s="987"/>
      <c r="E808" s="987"/>
      <c r="I808" s="987"/>
      <c r="AI808" s="1051"/>
    </row>
    <row r="809" spans="1:35">
      <c r="A809" s="987"/>
      <c r="B809" s="987"/>
      <c r="C809" s="987"/>
      <c r="D809" s="987"/>
      <c r="E809" s="987"/>
      <c r="I809" s="987"/>
      <c r="AI809" s="1051"/>
    </row>
    <row r="810" spans="1:35">
      <c r="A810" s="987"/>
      <c r="B810" s="987"/>
      <c r="C810" s="987"/>
      <c r="D810" s="987"/>
      <c r="E810" s="987"/>
      <c r="I810" s="987"/>
      <c r="AI810" s="1051"/>
    </row>
    <row r="811" spans="1:35">
      <c r="A811" s="987"/>
      <c r="B811" s="987"/>
      <c r="C811" s="987"/>
      <c r="D811" s="987"/>
      <c r="E811" s="987"/>
      <c r="I811" s="987"/>
      <c r="AI811" s="1051"/>
    </row>
    <row r="812" spans="1:35">
      <c r="A812" s="987"/>
      <c r="B812" s="987"/>
      <c r="C812" s="987"/>
      <c r="D812" s="987"/>
      <c r="E812" s="987"/>
      <c r="I812" s="987"/>
      <c r="AI812" s="1051"/>
    </row>
    <row r="813" spans="1:35">
      <c r="A813" s="987"/>
      <c r="B813" s="987"/>
      <c r="C813" s="987"/>
      <c r="D813" s="987"/>
      <c r="E813" s="987"/>
      <c r="I813" s="987"/>
      <c r="AI813" s="1051"/>
    </row>
    <row r="814" spans="1:35">
      <c r="A814" s="987"/>
      <c r="B814" s="987"/>
      <c r="C814" s="987"/>
      <c r="D814" s="987"/>
      <c r="E814" s="987"/>
      <c r="I814" s="987"/>
      <c r="AI814" s="1051"/>
    </row>
    <row r="815" spans="1:35">
      <c r="A815" s="987"/>
      <c r="B815" s="987"/>
      <c r="C815" s="987"/>
      <c r="D815" s="987"/>
      <c r="E815" s="987"/>
      <c r="I815" s="987"/>
      <c r="AI815" s="1051"/>
    </row>
    <row r="816" spans="1:35">
      <c r="A816" s="987"/>
      <c r="B816" s="987"/>
      <c r="C816" s="987"/>
      <c r="D816" s="987"/>
      <c r="E816" s="987"/>
      <c r="I816" s="987"/>
      <c r="AI816" s="1051"/>
    </row>
    <row r="817" spans="1:35">
      <c r="A817" s="987"/>
      <c r="B817" s="987"/>
      <c r="C817" s="987"/>
      <c r="D817" s="987"/>
      <c r="E817" s="987"/>
      <c r="I817" s="987"/>
      <c r="AI817" s="1051"/>
    </row>
    <row r="818" spans="1:35">
      <c r="A818" s="987"/>
      <c r="B818" s="987"/>
      <c r="C818" s="987"/>
      <c r="D818" s="987"/>
      <c r="E818" s="987"/>
      <c r="I818" s="987"/>
      <c r="AI818" s="1051"/>
    </row>
    <row r="819" spans="1:35">
      <c r="A819" s="987"/>
      <c r="B819" s="987"/>
      <c r="C819" s="987"/>
      <c r="D819" s="987"/>
      <c r="E819" s="987"/>
      <c r="I819" s="987"/>
      <c r="AI819" s="1051"/>
    </row>
    <row r="820" spans="1:35">
      <c r="A820" s="987"/>
      <c r="B820" s="987"/>
      <c r="C820" s="987"/>
      <c r="D820" s="987"/>
      <c r="E820" s="987"/>
      <c r="I820" s="987"/>
      <c r="AI820" s="1051"/>
    </row>
    <row r="821" spans="1:35">
      <c r="A821" s="987"/>
      <c r="B821" s="987"/>
      <c r="C821" s="987"/>
      <c r="D821" s="987"/>
      <c r="E821" s="987"/>
      <c r="I821" s="987"/>
      <c r="AI821" s="1051"/>
    </row>
    <row r="822" spans="1:35">
      <c r="A822" s="987"/>
      <c r="B822" s="987"/>
      <c r="C822" s="987"/>
      <c r="D822" s="987"/>
      <c r="E822" s="987"/>
      <c r="I822" s="987"/>
      <c r="AI822" s="1051"/>
    </row>
    <row r="823" spans="1:35">
      <c r="A823" s="987"/>
      <c r="B823" s="987"/>
      <c r="C823" s="987"/>
      <c r="D823" s="987"/>
      <c r="E823" s="987"/>
      <c r="I823" s="987"/>
      <c r="AI823" s="1051"/>
    </row>
    <row r="824" spans="1:35">
      <c r="A824" s="987"/>
      <c r="B824" s="987"/>
      <c r="C824" s="987"/>
      <c r="D824" s="987"/>
      <c r="E824" s="987"/>
      <c r="I824" s="987"/>
      <c r="AI824" s="1051"/>
    </row>
    <row r="825" spans="1:35">
      <c r="A825" s="987"/>
      <c r="B825" s="987"/>
      <c r="C825" s="987"/>
      <c r="D825" s="987"/>
      <c r="E825" s="987"/>
      <c r="I825" s="987"/>
      <c r="AI825" s="1051"/>
    </row>
    <row r="826" spans="1:35">
      <c r="A826" s="987"/>
      <c r="B826" s="987"/>
      <c r="C826" s="987"/>
      <c r="D826" s="987"/>
      <c r="E826" s="987"/>
      <c r="I826" s="987"/>
      <c r="AI826" s="1051"/>
    </row>
    <row r="827" spans="1:35">
      <c r="A827" s="987"/>
      <c r="B827" s="987"/>
      <c r="C827" s="987"/>
      <c r="D827" s="987"/>
      <c r="E827" s="987"/>
      <c r="I827" s="987"/>
      <c r="AI827" s="1051"/>
    </row>
    <row r="828" spans="1:35">
      <c r="A828" s="987"/>
      <c r="B828" s="987"/>
      <c r="C828" s="987"/>
      <c r="D828" s="987"/>
      <c r="E828" s="987"/>
      <c r="I828" s="987"/>
      <c r="AI828" s="1051"/>
    </row>
    <row r="829" spans="1:35">
      <c r="A829" s="987"/>
      <c r="B829" s="987"/>
      <c r="C829" s="987"/>
      <c r="D829" s="987"/>
      <c r="E829" s="987"/>
      <c r="I829" s="987"/>
      <c r="AI829" s="1051"/>
    </row>
    <row r="830" spans="1:35">
      <c r="A830" s="987"/>
      <c r="B830" s="987"/>
      <c r="C830" s="987"/>
      <c r="D830" s="987"/>
      <c r="E830" s="987"/>
      <c r="I830" s="987"/>
      <c r="AI830" s="1051"/>
    </row>
    <row r="831" spans="1:35">
      <c r="A831" s="987"/>
      <c r="B831" s="987"/>
      <c r="C831" s="987"/>
      <c r="D831" s="987"/>
      <c r="E831" s="987"/>
      <c r="I831" s="987"/>
      <c r="AI831" s="1051"/>
    </row>
    <row r="832" spans="1:35">
      <c r="A832" s="987"/>
      <c r="B832" s="987"/>
      <c r="C832" s="987"/>
      <c r="D832" s="987"/>
      <c r="E832" s="987"/>
      <c r="I832" s="987"/>
      <c r="AI832" s="1051"/>
    </row>
    <row r="833" spans="1:35">
      <c r="A833" s="987"/>
      <c r="B833" s="987"/>
      <c r="C833" s="987"/>
      <c r="D833" s="987"/>
      <c r="E833" s="987"/>
      <c r="I833" s="987"/>
      <c r="AI833" s="1051"/>
    </row>
    <row r="834" spans="1:35">
      <c r="A834" s="987"/>
      <c r="B834" s="987"/>
      <c r="C834" s="987"/>
      <c r="D834" s="987"/>
      <c r="E834" s="987"/>
      <c r="I834" s="987"/>
      <c r="AI834" s="1051"/>
    </row>
    <row r="835" spans="1:35">
      <c r="A835" s="987"/>
      <c r="B835" s="987"/>
      <c r="C835" s="987"/>
      <c r="D835" s="987"/>
      <c r="E835" s="987"/>
      <c r="I835" s="987"/>
      <c r="AI835" s="1051"/>
    </row>
    <row r="836" spans="1:35">
      <c r="A836" s="987"/>
      <c r="B836" s="987"/>
      <c r="C836" s="987"/>
      <c r="D836" s="987"/>
      <c r="E836" s="987"/>
      <c r="I836" s="987"/>
      <c r="AI836" s="1051"/>
    </row>
    <row r="837" spans="1:35">
      <c r="A837" s="987"/>
      <c r="B837" s="987"/>
      <c r="C837" s="987"/>
      <c r="D837" s="987"/>
      <c r="E837" s="987"/>
      <c r="I837" s="987"/>
      <c r="AI837" s="1051"/>
    </row>
    <row r="838" spans="1:35">
      <c r="A838" s="987"/>
      <c r="B838" s="987"/>
      <c r="C838" s="987"/>
      <c r="D838" s="987"/>
      <c r="E838" s="987"/>
      <c r="I838" s="987"/>
      <c r="AI838" s="1051"/>
    </row>
    <row r="839" spans="1:35">
      <c r="A839" s="987"/>
      <c r="B839" s="987"/>
      <c r="C839" s="987"/>
      <c r="D839" s="987"/>
      <c r="E839" s="987"/>
      <c r="I839" s="987"/>
      <c r="AI839" s="1051"/>
    </row>
    <row r="840" spans="1:35">
      <c r="A840" s="987"/>
      <c r="B840" s="987"/>
      <c r="C840" s="987"/>
      <c r="D840" s="987"/>
      <c r="E840" s="987"/>
      <c r="I840" s="987"/>
      <c r="AI840" s="1051"/>
    </row>
    <row r="841" spans="1:35">
      <c r="A841" s="987"/>
      <c r="B841" s="987"/>
      <c r="C841" s="987"/>
      <c r="D841" s="987"/>
      <c r="E841" s="987"/>
      <c r="I841" s="987"/>
      <c r="AI841" s="1051"/>
    </row>
    <row r="842" spans="1:35">
      <c r="A842" s="987"/>
      <c r="B842" s="987"/>
      <c r="C842" s="987"/>
      <c r="D842" s="987"/>
      <c r="E842" s="987"/>
      <c r="I842" s="987"/>
      <c r="AI842" s="1051"/>
    </row>
    <row r="843" spans="1:35">
      <c r="A843" s="987"/>
      <c r="B843" s="987"/>
      <c r="C843" s="987"/>
      <c r="D843" s="987"/>
      <c r="E843" s="987"/>
      <c r="I843" s="987"/>
      <c r="AI843" s="1051"/>
    </row>
    <row r="844" spans="1:35">
      <c r="A844" s="987"/>
      <c r="B844" s="987"/>
      <c r="C844" s="987"/>
      <c r="D844" s="987"/>
      <c r="E844" s="987"/>
      <c r="I844" s="987"/>
      <c r="AI844" s="1051"/>
    </row>
    <row r="845" spans="1:35">
      <c r="A845" s="987"/>
      <c r="B845" s="987"/>
      <c r="C845" s="987"/>
      <c r="D845" s="987"/>
      <c r="E845" s="987"/>
      <c r="I845" s="987"/>
      <c r="AI845" s="1051"/>
    </row>
    <row r="846" spans="1:35">
      <c r="A846" s="987"/>
      <c r="B846" s="987"/>
      <c r="C846" s="987"/>
      <c r="D846" s="987"/>
      <c r="E846" s="987"/>
      <c r="I846" s="987"/>
      <c r="AI846" s="1051"/>
    </row>
    <row r="847" spans="1:35">
      <c r="A847" s="987"/>
      <c r="B847" s="987"/>
      <c r="C847" s="987"/>
      <c r="D847" s="987"/>
      <c r="E847" s="987"/>
      <c r="I847" s="987"/>
      <c r="AI847" s="1051"/>
    </row>
    <row r="848" spans="1:35">
      <c r="A848" s="987"/>
      <c r="B848" s="987"/>
      <c r="C848" s="987"/>
      <c r="D848" s="987"/>
      <c r="E848" s="987"/>
      <c r="I848" s="987"/>
      <c r="AI848" s="1051"/>
    </row>
    <row r="849" spans="1:35">
      <c r="A849" s="987"/>
      <c r="B849" s="987"/>
      <c r="C849" s="987"/>
      <c r="D849" s="987"/>
      <c r="E849" s="987"/>
      <c r="I849" s="987"/>
      <c r="AI849" s="1051"/>
    </row>
    <row r="850" spans="1:35">
      <c r="A850" s="987"/>
      <c r="B850" s="987"/>
      <c r="C850" s="987"/>
      <c r="D850" s="987"/>
      <c r="E850" s="987"/>
      <c r="I850" s="987"/>
      <c r="AI850" s="1051"/>
    </row>
    <row r="851" spans="1:35">
      <c r="A851" s="987"/>
      <c r="B851" s="987"/>
      <c r="C851" s="987"/>
      <c r="D851" s="987"/>
      <c r="E851" s="987"/>
      <c r="I851" s="987"/>
      <c r="AI851" s="1051"/>
    </row>
    <row r="852" spans="1:35">
      <c r="A852" s="987"/>
      <c r="B852" s="987"/>
      <c r="C852" s="987"/>
      <c r="D852" s="987"/>
      <c r="E852" s="987"/>
      <c r="I852" s="987"/>
      <c r="AI852" s="1051"/>
    </row>
    <row r="853" spans="1:35">
      <c r="A853" s="987"/>
      <c r="B853" s="987"/>
      <c r="C853" s="987"/>
      <c r="D853" s="987"/>
      <c r="E853" s="987"/>
      <c r="I853" s="987"/>
      <c r="AI853" s="1051"/>
    </row>
    <row r="854" spans="1:35">
      <c r="A854" s="987"/>
      <c r="B854" s="987"/>
      <c r="C854" s="987"/>
      <c r="D854" s="987"/>
      <c r="E854" s="987"/>
      <c r="I854" s="987"/>
      <c r="AI854" s="1051"/>
    </row>
    <row r="855" spans="1:35">
      <c r="A855" s="987"/>
      <c r="B855" s="987"/>
      <c r="C855" s="987"/>
      <c r="D855" s="987"/>
      <c r="E855" s="987"/>
      <c r="I855" s="987"/>
      <c r="AI855" s="1051"/>
    </row>
    <row r="856" spans="1:35">
      <c r="A856" s="987"/>
      <c r="B856" s="987"/>
      <c r="C856" s="987"/>
      <c r="D856" s="987"/>
      <c r="E856" s="987"/>
      <c r="I856" s="987"/>
      <c r="AI856" s="1051"/>
    </row>
    <row r="857" spans="1:35">
      <c r="A857" s="987"/>
      <c r="B857" s="987"/>
      <c r="C857" s="987"/>
      <c r="D857" s="987"/>
      <c r="E857" s="987"/>
      <c r="I857" s="987"/>
      <c r="AI857" s="1051"/>
    </row>
    <row r="858" spans="1:35">
      <c r="A858" s="987"/>
      <c r="B858" s="987"/>
      <c r="C858" s="987"/>
      <c r="D858" s="987"/>
      <c r="E858" s="987"/>
      <c r="I858" s="987"/>
      <c r="AI858" s="1051"/>
    </row>
    <row r="859" spans="1:35">
      <c r="A859" s="987"/>
      <c r="B859" s="987"/>
      <c r="C859" s="987"/>
      <c r="D859" s="987"/>
      <c r="E859" s="987"/>
      <c r="I859" s="987"/>
      <c r="AI859" s="1051"/>
    </row>
    <row r="860" spans="1:35">
      <c r="A860" s="987"/>
      <c r="B860" s="987"/>
      <c r="C860" s="987"/>
      <c r="D860" s="987"/>
      <c r="E860" s="987"/>
      <c r="I860" s="987"/>
      <c r="AI860" s="1051"/>
    </row>
    <row r="861" spans="1:35">
      <c r="A861" s="987"/>
      <c r="B861" s="987"/>
      <c r="C861" s="987"/>
      <c r="D861" s="987"/>
      <c r="E861" s="987"/>
      <c r="I861" s="987"/>
      <c r="AI861" s="1051"/>
    </row>
    <row r="862" spans="1:35">
      <c r="A862" s="987"/>
      <c r="B862" s="987"/>
      <c r="C862" s="987"/>
      <c r="D862" s="987"/>
      <c r="E862" s="987"/>
      <c r="I862" s="987"/>
      <c r="AI862" s="1051"/>
    </row>
    <row r="863" spans="1:35">
      <c r="A863" s="987"/>
      <c r="B863" s="987"/>
      <c r="C863" s="987"/>
      <c r="D863" s="987"/>
      <c r="E863" s="987"/>
      <c r="I863" s="987"/>
      <c r="AI863" s="1051"/>
    </row>
    <row r="864" spans="1:35">
      <c r="A864" s="987"/>
      <c r="B864" s="987"/>
      <c r="C864" s="987"/>
      <c r="D864" s="987"/>
      <c r="E864" s="987"/>
      <c r="I864" s="987"/>
      <c r="AI864" s="1051"/>
    </row>
    <row r="865" spans="1:35">
      <c r="A865" s="987"/>
      <c r="B865" s="987"/>
      <c r="C865" s="987"/>
      <c r="D865" s="987"/>
      <c r="E865" s="987"/>
      <c r="I865" s="987"/>
      <c r="AI865" s="1051"/>
    </row>
    <row r="866" spans="1:35">
      <c r="A866" s="987"/>
      <c r="B866" s="987"/>
      <c r="C866" s="987"/>
      <c r="D866" s="987"/>
      <c r="E866" s="987"/>
      <c r="I866" s="987"/>
      <c r="AI866" s="1051"/>
    </row>
    <row r="867" spans="1:35">
      <c r="A867" s="987"/>
      <c r="B867" s="987"/>
      <c r="C867" s="987"/>
      <c r="D867" s="987"/>
      <c r="E867" s="987"/>
      <c r="I867" s="987"/>
      <c r="AI867" s="1051"/>
    </row>
    <row r="868" spans="1:35">
      <c r="A868" s="987"/>
      <c r="B868" s="987"/>
      <c r="C868" s="987"/>
      <c r="D868" s="987"/>
      <c r="E868" s="987"/>
      <c r="I868" s="987"/>
      <c r="AI868" s="1051"/>
    </row>
    <row r="869" spans="1:35">
      <c r="A869" s="987"/>
      <c r="B869" s="987"/>
      <c r="C869" s="987"/>
      <c r="D869" s="987"/>
      <c r="E869" s="987"/>
      <c r="I869" s="987"/>
      <c r="AI869" s="1051"/>
    </row>
    <row r="870" spans="1:35">
      <c r="A870" s="987"/>
      <c r="B870" s="987"/>
      <c r="C870" s="987"/>
      <c r="D870" s="987"/>
      <c r="E870" s="987"/>
      <c r="I870" s="987"/>
      <c r="AI870" s="1051"/>
    </row>
    <row r="871" spans="1:35">
      <c r="A871" s="987"/>
      <c r="B871" s="987"/>
      <c r="C871" s="987"/>
      <c r="D871" s="987"/>
      <c r="E871" s="987"/>
      <c r="I871" s="987"/>
      <c r="AI871" s="1051"/>
    </row>
    <row r="872" spans="1:35">
      <c r="A872" s="987"/>
      <c r="B872" s="987"/>
      <c r="C872" s="987"/>
      <c r="D872" s="987"/>
      <c r="E872" s="987"/>
      <c r="I872" s="987"/>
      <c r="AI872" s="1051"/>
    </row>
    <row r="873" spans="1:35">
      <c r="A873" s="987"/>
      <c r="B873" s="987"/>
      <c r="C873" s="987"/>
      <c r="D873" s="987"/>
      <c r="E873" s="987"/>
      <c r="I873" s="987"/>
      <c r="AI873" s="1051"/>
    </row>
    <row r="874" spans="1:35">
      <c r="A874" s="987"/>
      <c r="B874" s="987"/>
      <c r="C874" s="987"/>
      <c r="D874" s="987"/>
      <c r="E874" s="987"/>
      <c r="I874" s="987"/>
      <c r="AI874" s="1051"/>
    </row>
    <row r="875" spans="1:35">
      <c r="A875" s="987"/>
      <c r="B875" s="987"/>
      <c r="C875" s="987"/>
      <c r="D875" s="987"/>
      <c r="E875" s="987"/>
      <c r="I875" s="987"/>
      <c r="AI875" s="1051"/>
    </row>
    <row r="876" spans="1:35">
      <c r="A876" s="987"/>
      <c r="B876" s="987"/>
      <c r="C876" s="987"/>
      <c r="D876" s="987"/>
      <c r="E876" s="987"/>
      <c r="I876" s="987"/>
      <c r="AI876" s="1051"/>
    </row>
    <row r="877" spans="1:35">
      <c r="A877" s="987"/>
      <c r="B877" s="987"/>
      <c r="C877" s="987"/>
      <c r="D877" s="987"/>
      <c r="E877" s="987"/>
      <c r="I877" s="987"/>
      <c r="AI877" s="1051"/>
    </row>
    <row r="878" spans="1:35">
      <c r="A878" s="987"/>
      <c r="B878" s="987"/>
      <c r="C878" s="987"/>
      <c r="D878" s="987"/>
      <c r="E878" s="987"/>
      <c r="I878" s="987"/>
      <c r="AI878" s="1051"/>
    </row>
    <row r="879" spans="1:35">
      <c r="A879" s="987"/>
      <c r="B879" s="987"/>
      <c r="C879" s="987"/>
      <c r="D879" s="987"/>
      <c r="E879" s="987"/>
      <c r="I879" s="987"/>
      <c r="AI879" s="1051"/>
    </row>
    <row r="880" spans="1:35">
      <c r="A880" s="987"/>
      <c r="B880" s="987"/>
      <c r="C880" s="987"/>
      <c r="D880" s="987"/>
      <c r="E880" s="987"/>
      <c r="I880" s="987"/>
      <c r="AI880" s="1051"/>
    </row>
    <row r="881" spans="1:35">
      <c r="A881" s="987"/>
      <c r="B881" s="987"/>
      <c r="C881" s="987"/>
      <c r="D881" s="987"/>
      <c r="E881" s="987"/>
      <c r="I881" s="987"/>
      <c r="AI881" s="1051"/>
    </row>
    <row r="882" spans="1:35">
      <c r="A882" s="987"/>
      <c r="B882" s="987"/>
      <c r="C882" s="987"/>
      <c r="D882" s="987"/>
      <c r="E882" s="987"/>
      <c r="I882" s="987"/>
      <c r="AI882" s="1051"/>
    </row>
    <row r="883" spans="1:35">
      <c r="A883" s="987"/>
      <c r="B883" s="987"/>
      <c r="C883" s="987"/>
      <c r="D883" s="987"/>
      <c r="E883" s="987"/>
      <c r="I883" s="987"/>
      <c r="AI883" s="1051"/>
    </row>
    <row r="884" spans="1:35">
      <c r="A884" s="987"/>
      <c r="B884" s="987"/>
      <c r="C884" s="987"/>
      <c r="D884" s="987"/>
      <c r="E884" s="987"/>
      <c r="I884" s="987"/>
      <c r="AI884" s="1051"/>
    </row>
    <row r="885" spans="1:35">
      <c r="A885" s="987"/>
      <c r="B885" s="987"/>
      <c r="C885" s="987"/>
      <c r="D885" s="987"/>
      <c r="E885" s="987"/>
      <c r="I885" s="987"/>
      <c r="AI885" s="1051"/>
    </row>
    <row r="886" spans="1:35">
      <c r="A886" s="987"/>
      <c r="B886" s="987"/>
      <c r="C886" s="987"/>
      <c r="D886" s="987"/>
      <c r="E886" s="987"/>
      <c r="I886" s="987"/>
      <c r="AI886" s="1051"/>
    </row>
    <row r="887" spans="1:35">
      <c r="A887" s="987"/>
      <c r="B887" s="987"/>
      <c r="C887" s="987"/>
      <c r="D887" s="987"/>
      <c r="E887" s="987"/>
      <c r="I887" s="987"/>
      <c r="AI887" s="1051"/>
    </row>
    <row r="888" spans="1:35">
      <c r="A888" s="987"/>
      <c r="B888" s="987"/>
      <c r="C888" s="987"/>
      <c r="D888" s="987"/>
      <c r="E888" s="987"/>
      <c r="I888" s="987"/>
      <c r="AI888" s="1051"/>
    </row>
    <row r="889" spans="1:35">
      <c r="A889" s="987"/>
      <c r="B889" s="987"/>
      <c r="C889" s="987"/>
      <c r="D889" s="987"/>
      <c r="E889" s="987"/>
      <c r="I889" s="987"/>
      <c r="AI889" s="1051"/>
    </row>
    <row r="890" spans="1:35">
      <c r="A890" s="987"/>
      <c r="B890" s="987"/>
      <c r="C890" s="987"/>
      <c r="D890" s="987"/>
      <c r="E890" s="987"/>
      <c r="I890" s="987"/>
      <c r="AI890" s="1051"/>
    </row>
    <row r="891" spans="1:35">
      <c r="A891" s="987"/>
      <c r="B891" s="987"/>
      <c r="C891" s="987"/>
      <c r="D891" s="987"/>
      <c r="E891" s="987"/>
      <c r="I891" s="987"/>
      <c r="AI891" s="1051"/>
    </row>
    <row r="892" spans="1:35">
      <c r="A892" s="987"/>
      <c r="B892" s="987"/>
      <c r="C892" s="987"/>
      <c r="D892" s="987"/>
      <c r="E892" s="987"/>
      <c r="I892" s="987"/>
      <c r="AI892" s="1051"/>
    </row>
    <row r="893" spans="1:35">
      <c r="A893" s="987"/>
      <c r="B893" s="987"/>
      <c r="C893" s="987"/>
      <c r="D893" s="987"/>
      <c r="E893" s="987"/>
      <c r="I893" s="987"/>
      <c r="AI893" s="1051"/>
    </row>
    <row r="894" spans="1:35">
      <c r="A894" s="987"/>
      <c r="B894" s="987"/>
      <c r="C894" s="987"/>
      <c r="D894" s="987"/>
      <c r="E894" s="987"/>
      <c r="I894" s="987"/>
      <c r="AI894" s="1051"/>
    </row>
    <row r="895" spans="1:35">
      <c r="A895" s="987"/>
      <c r="B895" s="987"/>
      <c r="C895" s="987"/>
      <c r="D895" s="987"/>
      <c r="E895" s="987"/>
      <c r="I895" s="987"/>
      <c r="AI895" s="1051"/>
    </row>
    <row r="896" spans="1:35">
      <c r="A896" s="987"/>
      <c r="B896" s="987"/>
      <c r="C896" s="987"/>
      <c r="D896" s="987"/>
      <c r="E896" s="987"/>
      <c r="I896" s="987"/>
      <c r="AI896" s="1051"/>
    </row>
    <row r="897" spans="1:35">
      <c r="A897" s="987"/>
      <c r="B897" s="987"/>
      <c r="C897" s="987"/>
      <c r="D897" s="987"/>
      <c r="E897" s="987"/>
      <c r="I897" s="987"/>
      <c r="AI897" s="1051"/>
    </row>
    <row r="898" spans="1:35">
      <c r="A898" s="987"/>
      <c r="B898" s="987"/>
      <c r="C898" s="987"/>
      <c r="D898" s="987"/>
      <c r="E898" s="987"/>
      <c r="I898" s="987"/>
      <c r="AI898" s="1051"/>
    </row>
    <row r="899" spans="1:35">
      <c r="A899" s="987"/>
      <c r="B899" s="987"/>
      <c r="C899" s="987"/>
      <c r="D899" s="987"/>
      <c r="E899" s="987"/>
      <c r="I899" s="987"/>
      <c r="AI899" s="1051"/>
    </row>
    <row r="900" spans="1:35">
      <c r="A900" s="987"/>
      <c r="B900" s="987"/>
      <c r="C900" s="987"/>
      <c r="D900" s="987"/>
      <c r="E900" s="987"/>
      <c r="I900" s="987"/>
      <c r="AI900" s="1051"/>
    </row>
    <row r="901" spans="1:35">
      <c r="A901" s="987"/>
      <c r="B901" s="987"/>
      <c r="C901" s="987"/>
      <c r="D901" s="987"/>
      <c r="E901" s="987"/>
      <c r="I901" s="987"/>
      <c r="AI901" s="1051"/>
    </row>
    <row r="902" spans="1:35">
      <c r="A902" s="987"/>
      <c r="B902" s="987"/>
      <c r="C902" s="987"/>
      <c r="D902" s="987"/>
      <c r="E902" s="987"/>
      <c r="I902" s="987"/>
      <c r="AI902" s="1051"/>
    </row>
    <row r="903" spans="1:35">
      <c r="A903" s="987"/>
      <c r="B903" s="987"/>
      <c r="C903" s="987"/>
      <c r="D903" s="987"/>
      <c r="E903" s="987"/>
      <c r="I903" s="987"/>
      <c r="AI903" s="1051"/>
    </row>
    <row r="904" spans="1:35">
      <c r="A904" s="987"/>
      <c r="B904" s="987"/>
      <c r="C904" s="987"/>
      <c r="D904" s="987"/>
      <c r="E904" s="987"/>
      <c r="I904" s="987"/>
      <c r="AI904" s="1051"/>
    </row>
    <row r="905" spans="1:35">
      <c r="A905" s="987"/>
      <c r="B905" s="987"/>
      <c r="C905" s="987"/>
      <c r="D905" s="987"/>
      <c r="E905" s="987"/>
      <c r="I905" s="987"/>
      <c r="AI905" s="1051"/>
    </row>
    <row r="906" spans="1:35">
      <c r="A906" s="987"/>
      <c r="B906" s="987"/>
      <c r="C906" s="987"/>
      <c r="D906" s="987"/>
      <c r="E906" s="987"/>
      <c r="I906" s="987"/>
      <c r="AI906" s="1051"/>
    </row>
    <row r="907" spans="1:35">
      <c r="A907" s="987"/>
      <c r="B907" s="987"/>
      <c r="C907" s="987"/>
      <c r="D907" s="987"/>
      <c r="E907" s="987"/>
      <c r="I907" s="987"/>
      <c r="AI907" s="1051"/>
    </row>
    <row r="908" spans="1:35">
      <c r="A908" s="987"/>
      <c r="B908" s="987"/>
      <c r="C908" s="987"/>
      <c r="D908" s="987"/>
      <c r="E908" s="987"/>
      <c r="I908" s="987"/>
      <c r="AI908" s="1051"/>
    </row>
    <row r="909" spans="1:35">
      <c r="A909" s="987"/>
      <c r="B909" s="987"/>
      <c r="C909" s="987"/>
      <c r="D909" s="987"/>
      <c r="E909" s="987"/>
      <c r="I909" s="987"/>
      <c r="AI909" s="1051"/>
    </row>
    <row r="910" spans="1:35">
      <c r="A910" s="987"/>
      <c r="B910" s="987"/>
      <c r="C910" s="987"/>
      <c r="D910" s="987"/>
      <c r="E910" s="987"/>
      <c r="I910" s="987"/>
      <c r="AI910" s="1051"/>
    </row>
    <row r="911" spans="1:35">
      <c r="A911" s="987"/>
      <c r="B911" s="987"/>
      <c r="C911" s="987"/>
      <c r="D911" s="987"/>
      <c r="E911" s="987"/>
      <c r="I911" s="987"/>
      <c r="AI911" s="1051"/>
    </row>
    <row r="912" spans="1:35">
      <c r="A912" s="987"/>
      <c r="B912" s="987"/>
      <c r="C912" s="987"/>
      <c r="D912" s="987"/>
      <c r="E912" s="987"/>
      <c r="I912" s="987"/>
      <c r="AI912" s="1051"/>
    </row>
    <row r="913" spans="1:45">
      <c r="A913" s="987"/>
      <c r="B913" s="987"/>
      <c r="C913" s="987"/>
      <c r="D913" s="987"/>
      <c r="E913" s="987"/>
      <c r="I913" s="987"/>
      <c r="AI913" s="1051"/>
    </row>
    <row r="914" spans="1:45">
      <c r="A914" s="987"/>
      <c r="B914" s="987"/>
      <c r="C914" s="987"/>
      <c r="D914" s="987"/>
      <c r="E914" s="987"/>
      <c r="I914" s="987"/>
      <c r="AI914" s="1051"/>
    </row>
    <row r="915" spans="1:45">
      <c r="A915" s="987"/>
      <c r="B915" s="987"/>
      <c r="C915" s="987"/>
      <c r="D915" s="987"/>
      <c r="E915" s="987"/>
      <c r="I915" s="987"/>
      <c r="AI915" s="1051"/>
    </row>
    <row r="916" spans="1:45">
      <c r="A916" s="987"/>
      <c r="B916" s="987"/>
      <c r="C916" s="987"/>
      <c r="D916" s="987"/>
      <c r="E916" s="987"/>
      <c r="I916" s="987"/>
      <c r="AI916" s="1051"/>
    </row>
    <row r="917" spans="1:45">
      <c r="A917" s="987"/>
      <c r="B917" s="987"/>
      <c r="C917" s="987"/>
      <c r="D917" s="987"/>
      <c r="E917" s="987"/>
      <c r="I917" s="987"/>
      <c r="AI917" s="1051"/>
    </row>
    <row r="918" spans="1:45">
      <c r="A918" s="987"/>
      <c r="B918" s="987"/>
      <c r="C918" s="987"/>
      <c r="D918" s="987"/>
      <c r="E918" s="987"/>
      <c r="I918" s="987"/>
      <c r="AI918" s="1051"/>
    </row>
    <row r="919" spans="1:45">
      <c r="A919" s="987"/>
      <c r="B919" s="987"/>
      <c r="C919" s="987"/>
      <c r="D919" s="987"/>
      <c r="E919" s="987"/>
      <c r="I919" s="987"/>
      <c r="AI919" s="1051"/>
    </row>
    <row r="920" spans="1:45">
      <c r="A920" s="987"/>
      <c r="B920" s="987"/>
      <c r="C920" s="987"/>
      <c r="D920" s="987"/>
      <c r="E920" s="987"/>
      <c r="I920" s="987"/>
      <c r="AI920" s="1051"/>
    </row>
    <row r="921" spans="1:45">
      <c r="A921" s="987"/>
      <c r="B921" s="987"/>
      <c r="C921" s="987"/>
      <c r="D921" s="987"/>
      <c r="E921" s="987"/>
      <c r="I921" s="987"/>
      <c r="AI921" s="1051"/>
    </row>
    <row r="922" spans="1:45">
      <c r="A922" s="987"/>
      <c r="B922" s="987"/>
      <c r="C922" s="987"/>
      <c r="D922" s="987"/>
      <c r="E922" s="987"/>
      <c r="I922" s="987"/>
      <c r="AI922" s="1051"/>
    </row>
    <row r="924" spans="1:45">
      <c r="A924" s="987"/>
      <c r="B924" s="987"/>
      <c r="C924" s="987"/>
      <c r="D924" s="987"/>
      <c r="E924" s="987"/>
      <c r="I924" s="987"/>
      <c r="T924" s="1051"/>
      <c r="AM924" s="1051"/>
      <c r="AN924" s="1051"/>
      <c r="AO924" s="1137"/>
      <c r="AP924" s="1051"/>
      <c r="AQ924" s="1051"/>
    </row>
    <row r="925" spans="1:45">
      <c r="A925" s="987"/>
      <c r="B925" s="987"/>
      <c r="C925" s="987"/>
      <c r="D925" s="987"/>
      <c r="E925" s="987"/>
      <c r="I925" s="987"/>
      <c r="O925" s="1051"/>
      <c r="P925" s="1051"/>
      <c r="Q925" s="1051"/>
      <c r="R925" s="1051"/>
      <c r="S925" s="1051"/>
      <c r="T925" s="1051"/>
      <c r="U925" s="1137"/>
      <c r="V925" s="1051"/>
      <c r="W925" s="1051"/>
      <c r="AM925" s="1051"/>
      <c r="AN925" s="1051"/>
      <c r="AO925" s="1138"/>
      <c r="AP925" s="1051"/>
      <c r="AQ925" s="1051"/>
      <c r="AS925" s="1051"/>
    </row>
    <row r="926" spans="1:45">
      <c r="A926" s="987"/>
      <c r="B926" s="987"/>
      <c r="C926" s="987"/>
      <c r="D926" s="987"/>
      <c r="E926" s="987"/>
      <c r="I926" s="987"/>
      <c r="O926" s="1051"/>
      <c r="P926" s="1051"/>
      <c r="Q926" s="1051"/>
      <c r="R926" s="1051"/>
      <c r="S926" s="1051"/>
      <c r="T926" s="1051"/>
      <c r="U926" s="1138"/>
      <c r="V926" s="1051"/>
      <c r="W926" s="1051"/>
    </row>
    <row r="927" spans="1:45">
      <c r="A927" s="987"/>
      <c r="B927" s="987"/>
      <c r="C927" s="987"/>
      <c r="D927" s="987"/>
      <c r="E927" s="987"/>
      <c r="I927" s="987"/>
      <c r="O927" s="1051"/>
      <c r="P927" s="1051"/>
      <c r="Q927" s="1051"/>
      <c r="R927" s="1051"/>
      <c r="S927" s="1051"/>
      <c r="T927" s="1051"/>
      <c r="U927" s="1138"/>
      <c r="V927" s="1051"/>
      <c r="W927" s="1051"/>
      <c r="AS927" s="1051"/>
    </row>
    <row r="928" spans="1:45">
      <c r="A928" s="987"/>
      <c r="B928" s="987"/>
      <c r="C928" s="987"/>
      <c r="D928" s="987"/>
      <c r="E928" s="987"/>
      <c r="I928" s="987"/>
      <c r="O928" s="1051"/>
      <c r="P928" s="1051"/>
      <c r="Q928" s="1051"/>
      <c r="R928" s="1051"/>
      <c r="S928" s="1051"/>
      <c r="T928" s="1051"/>
      <c r="U928" s="1138"/>
      <c r="V928" s="1051"/>
      <c r="W928" s="1051"/>
      <c r="Y928" s="1051"/>
    </row>
    <row r="929" spans="1:45">
      <c r="A929" s="987"/>
      <c r="B929" s="987"/>
      <c r="C929" s="987"/>
      <c r="D929" s="987"/>
      <c r="E929" s="987"/>
      <c r="I929" s="987"/>
      <c r="O929" s="1051"/>
      <c r="P929" s="1051"/>
      <c r="Q929" s="1051"/>
      <c r="R929" s="1051"/>
      <c r="S929" s="1051"/>
      <c r="T929" s="1051"/>
      <c r="U929" s="1051"/>
      <c r="V929" s="1051"/>
      <c r="W929" s="1051"/>
      <c r="Y929" s="1051"/>
      <c r="AS929" s="1051"/>
    </row>
    <row r="930" spans="1:45">
      <c r="A930" s="987"/>
      <c r="B930" s="987"/>
      <c r="C930" s="987"/>
      <c r="D930" s="987"/>
      <c r="E930" s="987"/>
      <c r="I930" s="987"/>
      <c r="O930" s="1051"/>
      <c r="P930" s="1051"/>
      <c r="Q930" s="1051"/>
      <c r="R930" s="1051"/>
      <c r="U930" s="1051"/>
      <c r="Y930" s="1051"/>
    </row>
    <row r="931" spans="1:45">
      <c r="A931" s="987"/>
      <c r="B931" s="987"/>
      <c r="C931" s="987"/>
      <c r="D931" s="987"/>
      <c r="E931" s="987"/>
      <c r="I931" s="987"/>
      <c r="O931" s="1051"/>
      <c r="P931" s="1051"/>
      <c r="Q931" s="1051"/>
      <c r="R931" s="1051"/>
      <c r="S931" s="1051"/>
      <c r="T931" s="1051"/>
      <c r="U931" s="1051"/>
      <c r="V931" s="1051"/>
      <c r="W931" s="1051"/>
      <c r="Y931" s="1051"/>
    </row>
    <row r="932" spans="1:45">
      <c r="A932" s="987"/>
      <c r="B932" s="987"/>
      <c r="C932" s="987"/>
      <c r="D932" s="987"/>
      <c r="E932" s="987"/>
      <c r="I932" s="987"/>
      <c r="O932" s="1051"/>
      <c r="P932" s="1051"/>
      <c r="Q932" s="1051"/>
      <c r="R932" s="1051"/>
      <c r="S932" s="1051"/>
      <c r="T932" s="1051"/>
      <c r="U932" s="1051"/>
      <c r="V932" s="1051"/>
      <c r="W932" s="1051"/>
    </row>
    <row r="933" spans="1:45">
      <c r="A933" s="987"/>
      <c r="B933" s="987"/>
      <c r="C933" s="987"/>
      <c r="D933" s="987"/>
      <c r="E933" s="987"/>
      <c r="I933" s="987"/>
      <c r="O933" s="1051"/>
      <c r="P933" s="1051"/>
      <c r="Q933" s="1051"/>
      <c r="R933" s="1051"/>
      <c r="S933" s="1051"/>
      <c r="T933" s="1051"/>
      <c r="U933" s="1051"/>
      <c r="Y933" s="1051"/>
    </row>
    <row r="934" spans="1:45">
      <c r="A934" s="987"/>
      <c r="B934" s="987"/>
      <c r="C934" s="987"/>
      <c r="D934" s="987"/>
      <c r="E934" s="987"/>
      <c r="I934" s="987"/>
      <c r="O934" s="1051"/>
      <c r="P934" s="1051"/>
      <c r="Q934" s="1051"/>
      <c r="R934" s="1051"/>
      <c r="S934" s="1051"/>
      <c r="T934" s="1051"/>
      <c r="U934" s="1051"/>
      <c r="Y934" s="1051"/>
    </row>
    <row r="935" spans="1:45">
      <c r="A935" s="987"/>
      <c r="B935" s="987"/>
      <c r="C935" s="987"/>
      <c r="D935" s="987"/>
      <c r="E935" s="987"/>
      <c r="I935" s="987"/>
      <c r="O935" s="1051"/>
      <c r="P935" s="1051"/>
      <c r="Q935" s="1051"/>
      <c r="R935" s="1051"/>
      <c r="S935" s="1051"/>
      <c r="T935" s="1051"/>
      <c r="U935" s="1051"/>
      <c r="V935" s="1051"/>
      <c r="W935" s="1051"/>
      <c r="Y935" s="1051"/>
    </row>
    <row r="936" spans="1:45">
      <c r="A936" s="987"/>
      <c r="B936" s="987"/>
      <c r="C936" s="987"/>
      <c r="D936" s="987"/>
      <c r="E936" s="987"/>
      <c r="I936" s="987"/>
      <c r="O936" s="1051"/>
      <c r="P936" s="1051"/>
      <c r="Q936" s="1051"/>
      <c r="R936" s="1051"/>
      <c r="S936" s="1051"/>
      <c r="T936" s="1051"/>
      <c r="U936" s="1051"/>
      <c r="V936" s="1051"/>
      <c r="W936" s="1051"/>
      <c r="Y936" s="1051"/>
      <c r="AA936" s="1139"/>
      <c r="AC936" s="1051"/>
      <c r="AE936" s="1051"/>
      <c r="AF936" s="1051"/>
    </row>
    <row r="937" spans="1:45">
      <c r="A937" s="987"/>
      <c r="B937" s="987"/>
      <c r="C937" s="987"/>
      <c r="D937" s="987"/>
      <c r="E937" s="987"/>
      <c r="I937" s="987"/>
      <c r="O937" s="1051"/>
      <c r="P937" s="1051"/>
      <c r="Q937" s="1051"/>
      <c r="R937" s="1051"/>
      <c r="S937" s="1051"/>
      <c r="T937" s="1051"/>
      <c r="U937" s="1051"/>
      <c r="V937" s="1051"/>
      <c r="W937" s="1051"/>
      <c r="Y937" s="1051"/>
      <c r="AA937" s="1139"/>
      <c r="AC937" s="1051"/>
      <c r="AE937" s="1051"/>
      <c r="AF937" s="1051"/>
    </row>
    <row r="938" spans="1:45">
      <c r="A938" s="987"/>
      <c r="B938" s="987"/>
      <c r="C938" s="987"/>
      <c r="D938" s="987"/>
      <c r="E938" s="987"/>
      <c r="I938" s="987"/>
      <c r="O938" s="1051"/>
      <c r="P938" s="1051"/>
      <c r="Q938" s="1051"/>
      <c r="R938" s="1051"/>
      <c r="S938" s="1051"/>
      <c r="T938" s="1051"/>
      <c r="U938" s="1051"/>
      <c r="Y938" s="1051"/>
      <c r="AA938" s="1139"/>
      <c r="AC938" s="1051"/>
      <c r="AE938" s="1051"/>
      <c r="AF938" s="1051"/>
      <c r="AG938" s="1051"/>
    </row>
    <row r="939" spans="1:45">
      <c r="A939" s="987"/>
      <c r="B939" s="987"/>
      <c r="C939" s="987"/>
      <c r="D939" s="987"/>
      <c r="E939" s="987"/>
      <c r="I939" s="987"/>
      <c r="O939" s="1051"/>
      <c r="P939" s="1051"/>
      <c r="Q939" s="1051"/>
      <c r="R939" s="1051"/>
      <c r="S939" s="1051"/>
      <c r="T939" s="1051"/>
      <c r="U939" s="1051"/>
      <c r="W939" s="1051"/>
      <c r="AA939" s="1139"/>
      <c r="AC939" s="1051"/>
      <c r="AE939" s="1051"/>
      <c r="AF939" s="1051"/>
      <c r="AG939" s="1051"/>
    </row>
    <row r="940" spans="1:45">
      <c r="A940" s="987"/>
      <c r="B940" s="987"/>
      <c r="C940" s="987"/>
      <c r="D940" s="987"/>
      <c r="E940" s="987"/>
      <c r="I940" s="987"/>
      <c r="O940" s="1051"/>
      <c r="P940" s="1051"/>
      <c r="Q940" s="1051"/>
      <c r="R940" s="1051"/>
      <c r="S940" s="1051"/>
      <c r="T940" s="1051"/>
      <c r="U940" s="1051"/>
      <c r="AA940" s="1139"/>
      <c r="AC940" s="1051"/>
      <c r="AE940" s="1051"/>
      <c r="AF940" s="1051"/>
      <c r="AG940" s="1051"/>
    </row>
    <row r="943" spans="1:45">
      <c r="A943" s="987"/>
      <c r="B943" s="987"/>
      <c r="C943" s="987"/>
      <c r="D943" s="987"/>
      <c r="E943" s="987"/>
      <c r="I943" s="987"/>
      <c r="O943" s="1051"/>
      <c r="P943" s="1051"/>
      <c r="Q943" s="1051"/>
      <c r="R943" s="1051"/>
      <c r="S943" s="1051"/>
      <c r="T943" s="1051"/>
      <c r="U943" s="1051"/>
      <c r="W943" s="1051"/>
      <c r="AA943" s="1139"/>
      <c r="AE943" s="1051"/>
      <c r="AF943" s="1051"/>
      <c r="AG943" s="1051"/>
    </row>
    <row r="944" spans="1:45">
      <c r="A944" s="987"/>
      <c r="B944" s="987"/>
      <c r="C944" s="987"/>
      <c r="D944" s="987"/>
      <c r="E944" s="987"/>
      <c r="I944" s="987"/>
      <c r="O944" s="1051"/>
      <c r="P944" s="1051"/>
      <c r="Q944" s="1051"/>
      <c r="R944" s="1051"/>
      <c r="S944" s="1051"/>
      <c r="T944" s="1051"/>
      <c r="U944" s="1051"/>
      <c r="V944" s="1051"/>
      <c r="W944" s="1051"/>
      <c r="Y944" s="1051"/>
      <c r="AA944" s="1139"/>
      <c r="AE944" s="1051"/>
      <c r="AF944" s="1051"/>
      <c r="AG944" s="1051"/>
    </row>
    <row r="945" spans="1:33">
      <c r="A945" s="987"/>
      <c r="B945" s="987"/>
      <c r="C945" s="987"/>
      <c r="D945" s="987"/>
      <c r="E945" s="987"/>
      <c r="I945" s="987"/>
      <c r="O945" s="1051"/>
      <c r="P945" s="1051"/>
      <c r="Q945" s="1051"/>
      <c r="R945" s="1051"/>
      <c r="S945" s="1051"/>
      <c r="T945" s="1051"/>
      <c r="U945" s="1051"/>
      <c r="V945" s="1051"/>
      <c r="W945" s="1051"/>
      <c r="Y945" s="1051"/>
      <c r="AA945" s="1139"/>
      <c r="AE945" s="1051"/>
      <c r="AF945" s="1051"/>
      <c r="AG945" s="1051"/>
    </row>
    <row r="951" spans="1:33">
      <c r="A951" s="987"/>
      <c r="B951" s="987"/>
      <c r="C951" s="987"/>
      <c r="D951" s="987"/>
      <c r="E951" s="987"/>
      <c r="I951" s="987"/>
      <c r="J951" s="1051"/>
      <c r="K951" s="1051"/>
      <c r="L951" s="1051"/>
      <c r="M951" s="1051"/>
    </row>
    <row r="952" spans="1:33">
      <c r="A952" s="987"/>
      <c r="B952" s="987"/>
      <c r="C952" s="987"/>
      <c r="D952" s="987"/>
      <c r="E952" s="987"/>
      <c r="I952" s="987"/>
      <c r="J952" s="1051"/>
      <c r="K952" s="1051"/>
      <c r="L952" s="1051"/>
      <c r="M952" s="1051"/>
    </row>
    <row r="953" spans="1:33">
      <c r="A953" s="987"/>
      <c r="B953" s="987"/>
      <c r="C953" s="987"/>
      <c r="D953" s="987"/>
      <c r="E953" s="987"/>
      <c r="I953" s="987"/>
      <c r="J953" s="1051"/>
      <c r="K953" s="1051"/>
      <c r="L953" s="1051"/>
      <c r="M953" s="1051"/>
    </row>
    <row r="954" spans="1:33">
      <c r="A954" s="987"/>
      <c r="B954" s="987"/>
      <c r="C954" s="987"/>
      <c r="D954" s="987"/>
      <c r="E954" s="987"/>
      <c r="I954" s="987"/>
      <c r="J954" s="1051"/>
      <c r="K954" s="1051"/>
      <c r="M954" s="1051"/>
    </row>
    <row r="955" spans="1:33">
      <c r="A955" s="987"/>
      <c r="B955" s="987"/>
      <c r="C955" s="987"/>
      <c r="D955" s="987"/>
      <c r="E955" s="987"/>
      <c r="I955" s="987"/>
      <c r="J955" s="1051"/>
      <c r="K955" s="1051"/>
      <c r="M955" s="1051"/>
    </row>
    <row r="956" spans="1:33">
      <c r="A956" s="987"/>
      <c r="B956" s="987"/>
      <c r="C956" s="987"/>
      <c r="D956" s="987"/>
      <c r="E956" s="987"/>
      <c r="I956" s="987"/>
      <c r="J956" s="1051"/>
      <c r="K956" s="1051"/>
      <c r="M956" s="1051"/>
    </row>
    <row r="957" spans="1:33">
      <c r="A957" s="987"/>
      <c r="B957" s="987"/>
      <c r="C957" s="987"/>
      <c r="D957" s="987"/>
      <c r="E957" s="987"/>
      <c r="I957" s="987"/>
      <c r="J957" s="1051"/>
      <c r="K957" s="1051"/>
      <c r="M957" s="1051"/>
    </row>
    <row r="958" spans="1:33">
      <c r="A958" s="987"/>
      <c r="B958" s="987"/>
      <c r="C958" s="987"/>
      <c r="D958" s="987"/>
      <c r="E958" s="987"/>
      <c r="I958" s="987"/>
      <c r="J958" s="1051"/>
      <c r="K958" s="1051"/>
      <c r="M958" s="1051"/>
    </row>
    <row r="959" spans="1:33">
      <c r="A959" s="987"/>
      <c r="B959" s="987"/>
      <c r="C959" s="987"/>
      <c r="D959" s="987"/>
      <c r="E959" s="987"/>
      <c r="I959" s="987"/>
      <c r="J959" s="1051"/>
      <c r="K959" s="1051"/>
      <c r="M959" s="1051"/>
    </row>
    <row r="960" spans="1:33">
      <c r="A960" s="987"/>
      <c r="B960" s="987"/>
      <c r="C960" s="987"/>
      <c r="D960" s="987"/>
      <c r="E960" s="987"/>
      <c r="I960" s="987"/>
      <c r="J960" s="1051"/>
      <c r="K960" s="1051"/>
      <c r="M960" s="1051"/>
    </row>
    <row r="961" spans="1:33">
      <c r="A961" s="987"/>
      <c r="B961" s="987"/>
      <c r="C961" s="987"/>
      <c r="D961" s="987"/>
      <c r="E961" s="987"/>
      <c r="I961" s="987"/>
      <c r="J961" s="1051"/>
      <c r="K961" s="1051"/>
      <c r="M961" s="1051"/>
    </row>
    <row r="967" spans="1:33">
      <c r="A967" s="987"/>
      <c r="B967" s="987"/>
      <c r="C967" s="987"/>
      <c r="D967" s="987"/>
      <c r="E967" s="987"/>
      <c r="I967" s="987"/>
      <c r="O967" s="1051"/>
    </row>
    <row r="968" spans="1:33">
      <c r="A968" s="987"/>
      <c r="B968" s="987"/>
      <c r="C968" s="987"/>
      <c r="D968" s="987"/>
      <c r="E968" s="987"/>
      <c r="I968" s="987"/>
      <c r="P968" s="1051"/>
      <c r="Q968" s="1051"/>
      <c r="R968" s="1051"/>
      <c r="S968" s="1051"/>
      <c r="T968" s="1051"/>
      <c r="U968" s="1051"/>
      <c r="AA968" s="1139"/>
      <c r="AE968" s="1051"/>
      <c r="AF968" s="1051"/>
      <c r="AG968" s="1051"/>
    </row>
    <row r="978" spans="1:33">
      <c r="A978" s="987"/>
      <c r="B978" s="987"/>
      <c r="C978" s="987"/>
      <c r="D978" s="987"/>
      <c r="E978" s="987"/>
      <c r="I978" s="987"/>
      <c r="O978" s="1051"/>
      <c r="P978" s="1051"/>
      <c r="Q978" s="1051"/>
      <c r="R978" s="1051"/>
      <c r="S978" s="1051"/>
      <c r="T978" s="1051"/>
      <c r="U978" s="1051"/>
      <c r="AA978" s="1139"/>
      <c r="AE978" s="1051"/>
      <c r="AF978" s="1051"/>
      <c r="AG978" s="1051"/>
    </row>
    <row r="979" spans="1:33">
      <c r="A979" s="987"/>
      <c r="B979" s="987"/>
      <c r="C979" s="987"/>
      <c r="D979" s="987"/>
      <c r="E979" s="987"/>
      <c r="I979" s="987"/>
      <c r="O979" s="1051"/>
      <c r="P979" s="1051"/>
      <c r="Q979" s="1051"/>
      <c r="R979" s="1051"/>
      <c r="S979" s="1051"/>
      <c r="T979" s="1051"/>
      <c r="U979" s="1051"/>
      <c r="V979" s="1051"/>
      <c r="W979" s="1051"/>
      <c r="Y979" s="1051"/>
      <c r="AA979" s="1139"/>
      <c r="AE979" s="1051"/>
      <c r="AF979" s="1051"/>
      <c r="AG979" s="1051"/>
    </row>
    <row r="980" spans="1:33">
      <c r="A980" s="987"/>
      <c r="B980" s="987"/>
      <c r="C980" s="987"/>
      <c r="D980" s="987"/>
      <c r="E980" s="987"/>
      <c r="I980" s="987"/>
      <c r="O980" s="1051"/>
      <c r="P980" s="1051"/>
      <c r="Q980" s="1051"/>
      <c r="R980" s="1051"/>
      <c r="S980" s="1051"/>
      <c r="T980" s="1051"/>
      <c r="U980" s="1051"/>
      <c r="V980" s="1051"/>
      <c r="W980" s="1051"/>
      <c r="Y980" s="1051"/>
      <c r="AA980" s="1139"/>
      <c r="AE980" s="1051"/>
      <c r="AF980" s="1051"/>
      <c r="AG980" s="1051"/>
    </row>
    <row r="986" spans="1:33">
      <c r="A986" s="987"/>
      <c r="B986" s="987"/>
      <c r="C986" s="987"/>
      <c r="D986" s="987"/>
      <c r="E986" s="987"/>
      <c r="I986" s="987"/>
      <c r="W986" s="1051"/>
      <c r="Y986" s="1051"/>
      <c r="Z986" s="1051"/>
      <c r="AA986" s="1139"/>
      <c r="AE986" s="1051"/>
      <c r="AF986" s="1051"/>
      <c r="AG986" s="1051"/>
    </row>
    <row r="1034" spans="1:33">
      <c r="A1034" s="987"/>
      <c r="B1034" s="987"/>
      <c r="C1034" s="987"/>
      <c r="D1034" s="987"/>
      <c r="E1034" s="987"/>
      <c r="S1034" s="1051"/>
      <c r="T1034" s="1051"/>
      <c r="U1034" s="1051"/>
      <c r="V1034" s="1051"/>
      <c r="W1034" s="1051"/>
      <c r="Y1034" s="1051"/>
      <c r="AA1034" s="1139"/>
      <c r="AE1034" s="1051"/>
      <c r="AF1034" s="1051"/>
      <c r="AG1034" s="1051"/>
    </row>
    <row r="1035" spans="1:33">
      <c r="A1035" s="987"/>
      <c r="B1035" s="987"/>
      <c r="C1035" s="987"/>
      <c r="D1035" s="987"/>
      <c r="E1035" s="987"/>
      <c r="S1035" s="1051"/>
      <c r="T1035" s="1051"/>
      <c r="U1035" s="1051"/>
      <c r="V1035" s="1051"/>
      <c r="W1035" s="1051"/>
      <c r="Y1035" s="1051"/>
      <c r="AA1035" s="1139"/>
      <c r="AE1035" s="1051"/>
      <c r="AF1035" s="1051"/>
      <c r="AG1035" s="1051"/>
    </row>
    <row r="1036" spans="1:33">
      <c r="A1036" s="987"/>
      <c r="B1036" s="987"/>
      <c r="C1036" s="987"/>
      <c r="D1036" s="987"/>
      <c r="E1036" s="987"/>
      <c r="S1036" s="1051"/>
      <c r="T1036" s="1051"/>
      <c r="U1036" s="1051"/>
      <c r="V1036" s="1051"/>
      <c r="W1036" s="1051"/>
      <c r="Y1036" s="1051"/>
      <c r="AA1036" s="1139"/>
      <c r="AE1036" s="1051"/>
      <c r="AF1036" s="1051"/>
      <c r="AG1036" s="1051"/>
    </row>
    <row r="1037" spans="1:33">
      <c r="A1037" s="987"/>
      <c r="B1037" s="987"/>
      <c r="C1037" s="987"/>
      <c r="D1037" s="987"/>
      <c r="E1037" s="987"/>
      <c r="S1037" s="1051"/>
      <c r="T1037" s="1051"/>
      <c r="U1037" s="1051"/>
      <c r="V1037" s="1051"/>
      <c r="W1037" s="1051"/>
      <c r="Y1037" s="1051"/>
      <c r="AA1037" s="1139"/>
      <c r="AE1037" s="1051"/>
      <c r="AF1037" s="1051"/>
      <c r="AG1037" s="1051"/>
    </row>
    <row r="1038" spans="1:33">
      <c r="A1038" s="987"/>
      <c r="B1038" s="987"/>
      <c r="C1038" s="987"/>
      <c r="D1038" s="987"/>
      <c r="E1038" s="987"/>
      <c r="S1038" s="1051"/>
      <c r="T1038" s="1051"/>
      <c r="U1038" s="1051"/>
      <c r="V1038" s="1051"/>
      <c r="W1038" s="1051"/>
      <c r="Y1038" s="1051"/>
      <c r="AA1038" s="1139"/>
      <c r="AE1038" s="1051"/>
      <c r="AF1038" s="1051"/>
      <c r="AG1038" s="1051"/>
    </row>
    <row r="1040" spans="1:33">
      <c r="A1040" s="987"/>
      <c r="B1040" s="987"/>
      <c r="C1040" s="987"/>
      <c r="D1040" s="987"/>
      <c r="E1040" s="987"/>
      <c r="AA1040" s="1139"/>
      <c r="AE1040" s="1051"/>
      <c r="AF1040" s="1051"/>
      <c r="AG1040" s="1051"/>
    </row>
    <row r="1041" spans="1:33">
      <c r="A1041" s="987"/>
      <c r="B1041" s="987"/>
      <c r="C1041" s="987"/>
      <c r="D1041" s="987"/>
      <c r="E1041" s="987"/>
      <c r="AA1041" s="1139"/>
      <c r="AE1041" s="1051"/>
      <c r="AF1041" s="1051"/>
      <c r="AG1041" s="1051"/>
    </row>
    <row r="1042" spans="1:33">
      <c r="A1042" s="987"/>
      <c r="B1042" s="987"/>
      <c r="C1042" s="987"/>
      <c r="D1042" s="987"/>
      <c r="E1042" s="987"/>
      <c r="H1042" s="1051"/>
      <c r="J1042" s="1051"/>
      <c r="M1042" s="1051"/>
      <c r="S1042" s="1051"/>
      <c r="T1042" s="1051"/>
      <c r="U1042" s="1051"/>
      <c r="V1042" s="1051"/>
      <c r="W1042" s="1051"/>
      <c r="AA1042" s="1139"/>
      <c r="AE1042" s="1051"/>
      <c r="AF1042" s="1051"/>
      <c r="AG1042" s="1051"/>
    </row>
    <row r="1043" spans="1:33">
      <c r="A1043" s="987"/>
      <c r="B1043" s="987"/>
      <c r="C1043" s="987"/>
      <c r="D1043" s="987"/>
      <c r="E1043" s="987"/>
      <c r="H1043" s="1051"/>
      <c r="J1043" s="1051"/>
      <c r="M1043" s="1051"/>
      <c r="S1043" s="1051"/>
      <c r="T1043" s="1051"/>
      <c r="U1043" s="1051"/>
      <c r="V1043" s="1051"/>
      <c r="W1043" s="1051"/>
      <c r="AA1043" s="1139"/>
      <c r="AE1043" s="1051"/>
      <c r="AF1043" s="1051"/>
      <c r="AG1043" s="1051"/>
    </row>
    <row r="1044" spans="1:33">
      <c r="A1044" s="987"/>
      <c r="B1044" s="987"/>
      <c r="C1044" s="987"/>
      <c r="D1044" s="987"/>
      <c r="E1044" s="987"/>
      <c r="H1044" s="1051"/>
      <c r="J1044" s="1051"/>
      <c r="S1044" s="1051"/>
      <c r="T1044" s="1051"/>
      <c r="U1044" s="1051"/>
      <c r="V1044" s="1051"/>
      <c r="W1044" s="1051"/>
      <c r="AA1044" s="1139"/>
      <c r="AE1044" s="1051"/>
      <c r="AF1044" s="1051"/>
      <c r="AG1044" s="1051"/>
    </row>
    <row r="1045" spans="1:33">
      <c r="A1045" s="987"/>
      <c r="B1045" s="987"/>
      <c r="C1045" s="987"/>
      <c r="D1045" s="987"/>
      <c r="E1045" s="987"/>
      <c r="S1045" s="1051"/>
      <c r="T1045" s="1051"/>
      <c r="U1045" s="1051"/>
      <c r="V1045" s="1051"/>
      <c r="W1045" s="1051"/>
      <c r="AA1045" s="1139"/>
      <c r="AE1045" s="1051"/>
      <c r="AF1045" s="1051"/>
      <c r="AG1045" s="1051"/>
    </row>
    <row r="1046" spans="1:33">
      <c r="A1046" s="987"/>
      <c r="B1046" s="987"/>
      <c r="C1046" s="987"/>
      <c r="D1046" s="987"/>
      <c r="E1046" s="987"/>
      <c r="H1046" s="1051"/>
      <c r="J1046" s="1051"/>
      <c r="K1046" s="1051"/>
      <c r="L1046" s="1051"/>
      <c r="S1046" s="1051"/>
      <c r="T1046" s="1051"/>
      <c r="U1046" s="1051"/>
      <c r="V1046" s="1051"/>
      <c r="W1046" s="1051"/>
      <c r="AA1046" s="1139"/>
      <c r="AE1046" s="1051"/>
      <c r="AF1046" s="1051"/>
      <c r="AG1046" s="1051"/>
    </row>
    <row r="1047" spans="1:33">
      <c r="A1047" s="987"/>
      <c r="B1047" s="987"/>
      <c r="C1047" s="987"/>
      <c r="D1047" s="987"/>
      <c r="E1047" s="987"/>
      <c r="H1047" s="1051"/>
      <c r="J1047" s="1051"/>
      <c r="K1047" s="1051"/>
      <c r="L1047" s="1051"/>
      <c r="S1047" s="1051"/>
      <c r="T1047" s="1051"/>
      <c r="U1047" s="1051"/>
      <c r="V1047" s="1051"/>
      <c r="W1047" s="1051"/>
      <c r="AA1047" s="1139"/>
      <c r="AE1047" s="1051"/>
      <c r="AF1047" s="1051"/>
      <c r="AG1047" s="1051"/>
    </row>
    <row r="1049" spans="1:33">
      <c r="A1049" s="987"/>
      <c r="B1049" s="987"/>
      <c r="C1049" s="987"/>
      <c r="D1049" s="987"/>
      <c r="E1049" s="987"/>
      <c r="H1049" s="1051"/>
      <c r="J1049" s="1051"/>
      <c r="K1049" s="1051"/>
      <c r="L1049" s="1051"/>
      <c r="S1049" s="1051"/>
      <c r="T1049" s="1051"/>
      <c r="U1049" s="1051"/>
      <c r="V1049" s="1051"/>
      <c r="W1049" s="1051"/>
      <c r="AA1049" s="1139"/>
      <c r="AE1049" s="1051"/>
      <c r="AF1049" s="1051"/>
      <c r="AG1049" s="1051"/>
    </row>
    <row r="1050" spans="1:33">
      <c r="A1050" s="987"/>
      <c r="B1050" s="987"/>
      <c r="C1050" s="987"/>
      <c r="D1050" s="987"/>
      <c r="E1050" s="987"/>
      <c r="L1050" s="1051"/>
      <c r="S1050" s="1051"/>
      <c r="T1050" s="1051"/>
      <c r="U1050" s="1051"/>
      <c r="V1050" s="1051"/>
      <c r="W1050" s="1051"/>
      <c r="AA1050" s="1139"/>
      <c r="AE1050" s="1051"/>
      <c r="AF1050" s="1051"/>
      <c r="AG1050" s="1051"/>
    </row>
    <row r="1051" spans="1:33">
      <c r="A1051" s="987"/>
      <c r="B1051" s="987"/>
      <c r="C1051" s="987"/>
      <c r="D1051" s="987"/>
      <c r="E1051" s="987"/>
      <c r="L1051" s="1051"/>
      <c r="S1051" s="1051"/>
      <c r="T1051" s="1051"/>
      <c r="U1051" s="1051"/>
      <c r="V1051" s="1051"/>
      <c r="W1051" s="1051"/>
      <c r="AA1051" s="1139"/>
      <c r="AE1051" s="1051"/>
      <c r="AF1051" s="1051"/>
      <c r="AG1051" s="1051"/>
    </row>
    <row r="1052" spans="1:33">
      <c r="A1052" s="987"/>
      <c r="B1052" s="987"/>
      <c r="C1052" s="987"/>
      <c r="D1052" s="987"/>
      <c r="E1052" s="987"/>
      <c r="L1052" s="1051"/>
      <c r="S1052" s="1051"/>
      <c r="T1052" s="1051"/>
      <c r="U1052" s="1051"/>
      <c r="V1052" s="1051"/>
      <c r="W1052" s="1051"/>
      <c r="AA1052" s="1139"/>
      <c r="AE1052" s="1051"/>
      <c r="AF1052" s="1051"/>
      <c r="AG1052" s="1051"/>
    </row>
    <row r="1053" spans="1:33">
      <c r="A1053" s="987"/>
      <c r="B1053" s="987"/>
      <c r="C1053" s="987"/>
      <c r="D1053" s="987"/>
      <c r="E1053" s="987"/>
      <c r="L1053" s="1051"/>
      <c r="S1053" s="1051"/>
      <c r="T1053" s="1051"/>
      <c r="U1053" s="1051"/>
      <c r="V1053" s="1051"/>
      <c r="W1053" s="1051"/>
      <c r="AA1053" s="1139"/>
      <c r="AE1053" s="1051"/>
      <c r="AF1053" s="1051"/>
      <c r="AG1053" s="1051"/>
    </row>
    <row r="1054" spans="1:33">
      <c r="A1054" s="987"/>
      <c r="B1054" s="987"/>
      <c r="C1054" s="987"/>
      <c r="D1054" s="987"/>
      <c r="E1054" s="987"/>
      <c r="L1054" s="1051"/>
      <c r="S1054" s="1051"/>
      <c r="T1054" s="1051"/>
      <c r="U1054" s="1051"/>
      <c r="V1054" s="1051"/>
      <c r="W1054" s="1051"/>
      <c r="AA1054" s="1139"/>
      <c r="AE1054" s="1051"/>
      <c r="AF1054" s="1051"/>
      <c r="AG1054" s="1051"/>
    </row>
    <row r="1055" spans="1:33">
      <c r="A1055" s="987"/>
      <c r="B1055" s="987"/>
      <c r="C1055" s="987"/>
      <c r="D1055" s="987"/>
      <c r="E1055" s="987"/>
      <c r="L1055" s="1051"/>
      <c r="S1055" s="1051"/>
      <c r="T1055" s="1051"/>
      <c r="U1055" s="1051"/>
      <c r="V1055" s="1051"/>
      <c r="W1055" s="1051"/>
      <c r="AA1055" s="1139"/>
      <c r="AE1055" s="1051"/>
      <c r="AF1055" s="1051"/>
      <c r="AG1055" s="1051"/>
    </row>
    <row r="1056" spans="1:33">
      <c r="A1056" s="987"/>
      <c r="B1056" s="987"/>
      <c r="C1056" s="987"/>
      <c r="D1056" s="987"/>
      <c r="E1056" s="987"/>
      <c r="L1056" s="1051"/>
      <c r="S1056" s="1051"/>
      <c r="T1056" s="1051"/>
      <c r="U1056" s="1051"/>
      <c r="V1056" s="1051"/>
      <c r="W1056" s="1051"/>
      <c r="AA1056" s="1139"/>
      <c r="AE1056" s="1051"/>
      <c r="AF1056" s="1051"/>
      <c r="AG1056" s="1051"/>
    </row>
    <row r="1057" spans="1:33">
      <c r="A1057" s="987"/>
      <c r="B1057" s="987"/>
      <c r="C1057" s="987"/>
      <c r="D1057" s="987"/>
      <c r="E1057" s="987"/>
      <c r="L1057" s="1051"/>
      <c r="S1057" s="1051"/>
      <c r="T1057" s="1051"/>
      <c r="U1057" s="1051"/>
      <c r="V1057" s="1051"/>
      <c r="W1057" s="1051"/>
      <c r="AA1057" s="1139"/>
      <c r="AE1057" s="1051"/>
      <c r="AF1057" s="1051"/>
      <c r="AG1057" s="1051"/>
    </row>
    <row r="1058" spans="1:33">
      <c r="A1058" s="987"/>
      <c r="B1058" s="987"/>
      <c r="C1058" s="987"/>
      <c r="D1058" s="987"/>
      <c r="E1058" s="987"/>
      <c r="L1058" s="1051"/>
      <c r="S1058" s="1051"/>
      <c r="T1058" s="1051"/>
      <c r="U1058" s="1051"/>
      <c r="V1058" s="1051"/>
      <c r="W1058" s="1051"/>
      <c r="AA1058" s="1139"/>
      <c r="AE1058" s="1051"/>
      <c r="AF1058" s="1051"/>
      <c r="AG1058" s="1051"/>
    </row>
    <row r="1099" spans="1:12">
      <c r="A1099" s="987"/>
      <c r="B1099" s="987"/>
      <c r="C1099" s="987"/>
      <c r="D1099" s="987"/>
      <c r="E1099" s="987"/>
      <c r="H1099" s="1051"/>
      <c r="J1099" s="1051"/>
      <c r="K1099" s="1051"/>
      <c r="L1099" s="1051"/>
    </row>
    <row r="1100" spans="1:12">
      <c r="A1100" s="987"/>
      <c r="B1100" s="987"/>
      <c r="C1100" s="987"/>
      <c r="D1100" s="987"/>
      <c r="E1100" s="987"/>
      <c r="H1100" s="1051"/>
      <c r="J1100" s="1051"/>
      <c r="K1100" s="1051"/>
      <c r="L1100" s="1051"/>
    </row>
    <row r="1101" spans="1:12">
      <c r="A1101" s="987"/>
      <c r="B1101" s="987"/>
      <c r="C1101" s="987"/>
      <c r="D1101" s="987"/>
      <c r="E1101" s="987"/>
      <c r="H1101" s="1051"/>
      <c r="J1101" s="1051"/>
      <c r="K1101" s="1051"/>
      <c r="L1101" s="1051"/>
    </row>
    <row r="1102" spans="1:12">
      <c r="A1102" s="987"/>
      <c r="B1102" s="987"/>
      <c r="C1102" s="987"/>
      <c r="D1102" s="987"/>
      <c r="E1102" s="987"/>
      <c r="H1102" s="1051"/>
      <c r="J1102" s="1051"/>
      <c r="K1102" s="1051"/>
      <c r="L1102" s="1051"/>
    </row>
    <row r="1104" spans="1:12">
      <c r="A1104" s="987"/>
      <c r="B1104" s="987"/>
      <c r="C1104" s="987"/>
      <c r="D1104" s="987"/>
      <c r="E1104" s="987"/>
      <c r="H1104" s="1051"/>
      <c r="J1104" s="1051"/>
      <c r="K1104" s="1051"/>
      <c r="L1104" s="1051"/>
    </row>
    <row r="1105" spans="1:12">
      <c r="A1105" s="987"/>
      <c r="B1105" s="987"/>
      <c r="C1105" s="987"/>
      <c r="D1105" s="987"/>
      <c r="E1105" s="987"/>
      <c r="H1105" s="1051"/>
      <c r="J1105" s="1051"/>
      <c r="K1105" s="1051"/>
      <c r="L1105" s="1051"/>
    </row>
    <row r="1106" spans="1:12">
      <c r="A1106" s="987"/>
      <c r="B1106" s="987"/>
      <c r="C1106" s="987"/>
      <c r="D1106" s="987"/>
      <c r="E1106" s="987"/>
      <c r="H1106" s="1051"/>
      <c r="J1106" s="1051"/>
      <c r="K1106" s="1051"/>
      <c r="L1106" s="1051"/>
    </row>
    <row r="1107" spans="1:12">
      <c r="A1107" s="987"/>
      <c r="B1107" s="987"/>
      <c r="C1107" s="987"/>
      <c r="D1107" s="987"/>
      <c r="E1107" s="987"/>
      <c r="H1107" s="1051"/>
      <c r="J1107" s="1051"/>
      <c r="K1107" s="1051"/>
      <c r="L1107" s="1051"/>
    </row>
    <row r="1108" spans="1:12">
      <c r="A1108" s="987"/>
      <c r="B1108" s="987"/>
      <c r="C1108" s="987"/>
      <c r="D1108" s="987"/>
      <c r="E1108" s="987"/>
      <c r="H1108" s="1051"/>
      <c r="J1108" s="1051"/>
      <c r="K1108" s="1051"/>
      <c r="L1108" s="1051"/>
    </row>
    <row r="1173" spans="1:45" s="988" customFormat="1">
      <c r="A1173" s="992"/>
      <c r="B1173" s="992"/>
      <c r="C1173" s="993"/>
      <c r="D1173" s="993"/>
      <c r="E1173" s="992"/>
      <c r="F1173" s="987"/>
      <c r="G1173" s="1469"/>
      <c r="H1173" s="1051"/>
      <c r="J1173" s="987"/>
      <c r="K1173" s="987"/>
      <c r="L1173" s="987"/>
      <c r="M1173" s="987"/>
      <c r="N1173" s="987"/>
      <c r="O1173" s="987"/>
      <c r="P1173" s="987"/>
      <c r="Q1173" s="987"/>
      <c r="R1173" s="987"/>
      <c r="S1173" s="987"/>
      <c r="T1173" s="987"/>
      <c r="U1173" s="987"/>
      <c r="V1173" s="987"/>
      <c r="W1173" s="987"/>
      <c r="X1173" s="987"/>
      <c r="Y1173" s="987"/>
      <c r="Z1173" s="987"/>
      <c r="AA1173" s="987"/>
      <c r="AB1173" s="987"/>
      <c r="AC1173" s="987"/>
      <c r="AD1173" s="987"/>
      <c r="AE1173" s="987"/>
      <c r="AF1173" s="987"/>
      <c r="AG1173" s="987"/>
      <c r="AH1173" s="987"/>
      <c r="AI1173" s="987"/>
      <c r="AJ1173" s="987"/>
      <c r="AK1173" s="987"/>
      <c r="AL1173" s="987"/>
      <c r="AM1173" s="987"/>
      <c r="AN1173" s="987"/>
      <c r="AO1173" s="987"/>
      <c r="AP1173" s="987"/>
      <c r="AQ1173" s="987"/>
      <c r="AR1173" s="987"/>
      <c r="AS1173" s="987"/>
    </row>
    <row r="1337" spans="1:14">
      <c r="A1337" s="987"/>
      <c r="B1337" s="987"/>
      <c r="C1337" s="987"/>
      <c r="D1337" s="987"/>
      <c r="E1337" s="987"/>
      <c r="I1337" s="987"/>
      <c r="N1337" s="1051"/>
    </row>
    <row r="1338" spans="1:14">
      <c r="A1338" s="987"/>
      <c r="B1338" s="987"/>
      <c r="C1338" s="987"/>
      <c r="D1338" s="987"/>
      <c r="E1338" s="987"/>
      <c r="I1338" s="987"/>
      <c r="N1338" s="1051"/>
    </row>
    <row r="1339" spans="1:14">
      <c r="A1339" s="987"/>
      <c r="B1339" s="987"/>
      <c r="C1339" s="987"/>
      <c r="D1339" s="987"/>
      <c r="E1339" s="987"/>
      <c r="I1339" s="987"/>
      <c r="N1339" s="1051"/>
    </row>
    <row r="1340" spans="1:14">
      <c r="A1340" s="987"/>
      <c r="B1340" s="987"/>
      <c r="C1340" s="987"/>
      <c r="D1340" s="987"/>
      <c r="E1340" s="987"/>
      <c r="I1340" s="987"/>
      <c r="N1340" s="1051"/>
    </row>
    <row r="1341" spans="1:14">
      <c r="A1341" s="987"/>
      <c r="B1341" s="987"/>
      <c r="C1341" s="987"/>
      <c r="D1341" s="987"/>
      <c r="E1341" s="987"/>
      <c r="I1341" s="987"/>
      <c r="N1341" s="1051"/>
    </row>
    <row r="1342" spans="1:14">
      <c r="A1342" s="987"/>
      <c r="B1342" s="987"/>
      <c r="C1342" s="987"/>
      <c r="D1342" s="987"/>
      <c r="E1342" s="987"/>
      <c r="I1342" s="987"/>
      <c r="N1342" s="1051"/>
    </row>
    <row r="1343" spans="1:14">
      <c r="A1343" s="987"/>
      <c r="B1343" s="987"/>
      <c r="C1343" s="987"/>
      <c r="D1343" s="987"/>
      <c r="E1343" s="987"/>
      <c r="I1343" s="987"/>
      <c r="N1343" s="1051"/>
    </row>
    <row r="1344" spans="1:14">
      <c r="A1344" s="987"/>
      <c r="B1344" s="987"/>
      <c r="C1344" s="987"/>
      <c r="D1344" s="987"/>
      <c r="E1344" s="987"/>
      <c r="I1344" s="987"/>
      <c r="N1344" s="1051"/>
    </row>
    <row r="1345" spans="1:14">
      <c r="A1345" s="987"/>
      <c r="B1345" s="987"/>
      <c r="C1345" s="987"/>
      <c r="D1345" s="987"/>
      <c r="E1345" s="987"/>
      <c r="I1345" s="987"/>
      <c r="N1345" s="1051"/>
    </row>
    <row r="1346" spans="1:14">
      <c r="A1346" s="987"/>
      <c r="B1346" s="987"/>
      <c r="C1346" s="987"/>
      <c r="D1346" s="987"/>
      <c r="E1346" s="987"/>
      <c r="I1346" s="987"/>
      <c r="N1346" s="1051"/>
    </row>
    <row r="1347" spans="1:14">
      <c r="A1347" s="987"/>
      <c r="B1347" s="987"/>
      <c r="C1347" s="987"/>
      <c r="D1347" s="987"/>
      <c r="E1347" s="987"/>
      <c r="I1347" s="987"/>
      <c r="N1347" s="1051"/>
    </row>
    <row r="1348" spans="1:14">
      <c r="A1348" s="987"/>
      <c r="B1348" s="987"/>
      <c r="C1348" s="987"/>
      <c r="D1348" s="987"/>
      <c r="E1348" s="987"/>
      <c r="I1348" s="987"/>
      <c r="N1348" s="1051"/>
    </row>
    <row r="1349" spans="1:14">
      <c r="A1349" s="987"/>
      <c r="B1349" s="987"/>
      <c r="C1349" s="987"/>
      <c r="D1349" s="987"/>
      <c r="E1349" s="987"/>
      <c r="I1349" s="987"/>
      <c r="N1349" s="1051"/>
    </row>
    <row r="1350" spans="1:14">
      <c r="A1350" s="987"/>
      <c r="B1350" s="987"/>
      <c r="C1350" s="987"/>
      <c r="D1350" s="987"/>
      <c r="E1350" s="987"/>
      <c r="I1350" s="987"/>
      <c r="N1350" s="1051"/>
    </row>
    <row r="1351" spans="1:14">
      <c r="A1351" s="987"/>
      <c r="B1351" s="987"/>
      <c r="C1351" s="987"/>
      <c r="D1351" s="987"/>
      <c r="E1351" s="987"/>
      <c r="I1351" s="987"/>
      <c r="N1351" s="1051"/>
    </row>
    <row r="1352" spans="1:14">
      <c r="A1352" s="987"/>
      <c r="B1352" s="987"/>
      <c r="C1352" s="987"/>
      <c r="D1352" s="987"/>
      <c r="E1352" s="987"/>
      <c r="I1352" s="987"/>
      <c r="N1352" s="1051"/>
    </row>
    <row r="1353" spans="1:14">
      <c r="A1353" s="987"/>
      <c r="B1353" s="987"/>
      <c r="C1353" s="987"/>
      <c r="D1353" s="987"/>
      <c r="E1353" s="987"/>
      <c r="I1353" s="987"/>
      <c r="N1353" s="1051"/>
    </row>
    <row r="1354" spans="1:14">
      <c r="A1354" s="987"/>
      <c r="B1354" s="987"/>
      <c r="C1354" s="987"/>
      <c r="D1354" s="987"/>
      <c r="E1354" s="987"/>
      <c r="I1354" s="987"/>
      <c r="N1354" s="1051"/>
    </row>
    <row r="1355" spans="1:14">
      <c r="A1355" s="987"/>
      <c r="B1355" s="987"/>
      <c r="C1355" s="987"/>
      <c r="D1355" s="987"/>
      <c r="E1355" s="987"/>
      <c r="I1355" s="987"/>
      <c r="N1355" s="1051"/>
    </row>
    <row r="1356" spans="1:14">
      <c r="A1356" s="987"/>
      <c r="B1356" s="987"/>
      <c r="C1356" s="987"/>
      <c r="D1356" s="987"/>
      <c r="E1356" s="987"/>
      <c r="I1356" s="987"/>
      <c r="N1356" s="1051"/>
    </row>
    <row r="1357" spans="1:14">
      <c r="A1357" s="987"/>
      <c r="B1357" s="987"/>
      <c r="C1357" s="987"/>
      <c r="D1357" s="987"/>
      <c r="E1357" s="987"/>
      <c r="I1357" s="987"/>
      <c r="N1357" s="1051"/>
    </row>
    <row r="1358" spans="1:14">
      <c r="A1358" s="987"/>
      <c r="B1358" s="987"/>
      <c r="C1358" s="987"/>
      <c r="D1358" s="987"/>
      <c r="E1358" s="987"/>
      <c r="I1358" s="987"/>
      <c r="N1358" s="1051"/>
    </row>
    <row r="1359" spans="1:14">
      <c r="A1359" s="987"/>
      <c r="B1359" s="987"/>
      <c r="C1359" s="987"/>
      <c r="D1359" s="987"/>
      <c r="E1359" s="987"/>
      <c r="I1359" s="987"/>
      <c r="N1359" s="1051"/>
    </row>
    <row r="1360" spans="1:14">
      <c r="A1360" s="987"/>
      <c r="B1360" s="987"/>
      <c r="C1360" s="987"/>
      <c r="D1360" s="987"/>
      <c r="E1360" s="987"/>
      <c r="I1360" s="987"/>
      <c r="N1360" s="1051"/>
    </row>
    <row r="1361" spans="1:14">
      <c r="A1361" s="987"/>
      <c r="B1361" s="987"/>
      <c r="C1361" s="987"/>
      <c r="D1361" s="987"/>
      <c r="E1361" s="987"/>
      <c r="I1361" s="987"/>
      <c r="N1361" s="1051"/>
    </row>
    <row r="1362" spans="1:14">
      <c r="A1362" s="987"/>
      <c r="B1362" s="987"/>
      <c r="C1362" s="987"/>
      <c r="D1362" s="987"/>
      <c r="E1362" s="987"/>
      <c r="I1362" s="987"/>
      <c r="N1362" s="1051"/>
    </row>
    <row r="1363" spans="1:14">
      <c r="A1363" s="987"/>
      <c r="B1363" s="987"/>
      <c r="C1363" s="987"/>
      <c r="D1363" s="987"/>
      <c r="E1363" s="987"/>
      <c r="I1363" s="987"/>
      <c r="N1363" s="1051"/>
    </row>
    <row r="1364" spans="1:14">
      <c r="A1364" s="987"/>
      <c r="B1364" s="987"/>
      <c r="C1364" s="987"/>
      <c r="D1364" s="987"/>
      <c r="E1364" s="987"/>
      <c r="I1364" s="987"/>
      <c r="N1364" s="1051"/>
    </row>
    <row r="1365" spans="1:14">
      <c r="A1365" s="987"/>
      <c r="B1365" s="987"/>
      <c r="C1365" s="987"/>
      <c r="D1365" s="987"/>
      <c r="E1365" s="987"/>
      <c r="I1365" s="987"/>
      <c r="N1365" s="1051"/>
    </row>
    <row r="1366" spans="1:14">
      <c r="A1366" s="987"/>
      <c r="B1366" s="987"/>
      <c r="C1366" s="987"/>
      <c r="D1366" s="987"/>
      <c r="E1366" s="987"/>
      <c r="I1366" s="987"/>
      <c r="N1366" s="1051"/>
    </row>
    <row r="1367" spans="1:14">
      <c r="A1367" s="987"/>
      <c r="B1367" s="987"/>
      <c r="C1367" s="987"/>
      <c r="D1367" s="987"/>
      <c r="E1367" s="987"/>
      <c r="I1367" s="987"/>
      <c r="N1367" s="1051"/>
    </row>
    <row r="1368" spans="1:14">
      <c r="A1368" s="987"/>
      <c r="B1368" s="987"/>
      <c r="C1368" s="987"/>
      <c r="D1368" s="987"/>
      <c r="E1368" s="987"/>
      <c r="I1368" s="987"/>
      <c r="N1368" s="1051"/>
    </row>
    <row r="1369" spans="1:14">
      <c r="A1369" s="987"/>
      <c r="B1369" s="987"/>
      <c r="C1369" s="987"/>
      <c r="D1369" s="987"/>
      <c r="E1369" s="987"/>
      <c r="I1369" s="987"/>
      <c r="N1369" s="1051"/>
    </row>
    <row r="1370" spans="1:14">
      <c r="A1370" s="987"/>
      <c r="B1370" s="987"/>
      <c r="C1370" s="987"/>
      <c r="D1370" s="987"/>
      <c r="E1370" s="987"/>
      <c r="I1370" s="987"/>
      <c r="N1370" s="1051"/>
    </row>
    <row r="1371" spans="1:14">
      <c r="A1371" s="987"/>
      <c r="B1371" s="987"/>
      <c r="C1371" s="987"/>
      <c r="D1371" s="987"/>
      <c r="E1371" s="987"/>
      <c r="I1371" s="987"/>
      <c r="N1371" s="1051"/>
    </row>
    <row r="1372" spans="1:14">
      <c r="A1372" s="987"/>
      <c r="B1372" s="987"/>
      <c r="C1372" s="987"/>
      <c r="D1372" s="987"/>
      <c r="E1372" s="987"/>
      <c r="I1372" s="987"/>
      <c r="N1372" s="1051"/>
    </row>
    <row r="1373" spans="1:14">
      <c r="A1373" s="987"/>
      <c r="B1373" s="987"/>
      <c r="C1373" s="987"/>
      <c r="D1373" s="987"/>
      <c r="E1373" s="987"/>
      <c r="I1373" s="987"/>
      <c r="N1373" s="1051"/>
    </row>
    <row r="1374" spans="1:14">
      <c r="A1374" s="987"/>
      <c r="B1374" s="987"/>
      <c r="C1374" s="987"/>
      <c r="D1374" s="987"/>
      <c r="E1374" s="987"/>
      <c r="I1374" s="987"/>
      <c r="N1374" s="1051"/>
    </row>
    <row r="1375" spans="1:14">
      <c r="A1375" s="987"/>
      <c r="B1375" s="987"/>
      <c r="C1375" s="987"/>
      <c r="D1375" s="987"/>
      <c r="E1375" s="987"/>
      <c r="I1375" s="987"/>
      <c r="N1375" s="1051"/>
    </row>
    <row r="1376" spans="1:14">
      <c r="A1376" s="987"/>
      <c r="B1376" s="987"/>
      <c r="C1376" s="987"/>
      <c r="D1376" s="987"/>
      <c r="E1376" s="987"/>
      <c r="I1376" s="987"/>
      <c r="N1376" s="1051"/>
    </row>
    <row r="1377" spans="1:14">
      <c r="A1377" s="987"/>
      <c r="B1377" s="987"/>
      <c r="C1377" s="987"/>
      <c r="D1377" s="987"/>
      <c r="E1377" s="987"/>
      <c r="I1377" s="987"/>
      <c r="N1377" s="1051"/>
    </row>
    <row r="1378" spans="1:14">
      <c r="A1378" s="987"/>
      <c r="B1378" s="987"/>
      <c r="C1378" s="987"/>
      <c r="D1378" s="987"/>
      <c r="E1378" s="987"/>
      <c r="I1378" s="987"/>
      <c r="N1378" s="1051"/>
    </row>
    <row r="1379" spans="1:14">
      <c r="A1379" s="987"/>
      <c r="B1379" s="987"/>
      <c r="C1379" s="987"/>
      <c r="D1379" s="987"/>
      <c r="E1379" s="987"/>
      <c r="I1379" s="987"/>
      <c r="N1379" s="1051"/>
    </row>
    <row r="1380" spans="1:14">
      <c r="A1380" s="987"/>
      <c r="B1380" s="987"/>
      <c r="C1380" s="987"/>
      <c r="D1380" s="987"/>
      <c r="E1380" s="987"/>
      <c r="I1380" s="987"/>
      <c r="N1380" s="1051"/>
    </row>
    <row r="1381" spans="1:14">
      <c r="A1381" s="987"/>
      <c r="B1381" s="987"/>
      <c r="C1381" s="987"/>
      <c r="D1381" s="987"/>
      <c r="E1381" s="987"/>
      <c r="I1381" s="987"/>
      <c r="N1381" s="1051"/>
    </row>
    <row r="1382" spans="1:14">
      <c r="A1382" s="987"/>
      <c r="B1382" s="987"/>
      <c r="C1382" s="987"/>
      <c r="D1382" s="987"/>
      <c r="E1382" s="987"/>
      <c r="I1382" s="987"/>
      <c r="N1382" s="1051"/>
    </row>
    <row r="1383" spans="1:14">
      <c r="A1383" s="987"/>
      <c r="B1383" s="987"/>
      <c r="C1383" s="987"/>
      <c r="D1383" s="987"/>
      <c r="E1383" s="987"/>
      <c r="I1383" s="987"/>
      <c r="N1383" s="1051"/>
    </row>
    <row r="1384" spans="1:14">
      <c r="A1384" s="987"/>
      <c r="B1384" s="987"/>
      <c r="C1384" s="987"/>
      <c r="D1384" s="987"/>
      <c r="E1384" s="987"/>
      <c r="I1384" s="987"/>
      <c r="N1384" s="1051"/>
    </row>
    <row r="1385" spans="1:14">
      <c r="A1385" s="987"/>
      <c r="B1385" s="987"/>
      <c r="C1385" s="987"/>
      <c r="D1385" s="987"/>
      <c r="E1385" s="987"/>
      <c r="I1385" s="987"/>
      <c r="N1385" s="1051"/>
    </row>
    <row r="1386" spans="1:14">
      <c r="A1386" s="987"/>
      <c r="B1386" s="987"/>
      <c r="C1386" s="987"/>
      <c r="D1386" s="987"/>
      <c r="E1386" s="987"/>
      <c r="I1386" s="987"/>
      <c r="N1386" s="1051"/>
    </row>
    <row r="1387" spans="1:14">
      <c r="A1387" s="987"/>
      <c r="B1387" s="987"/>
      <c r="C1387" s="987"/>
      <c r="D1387" s="987"/>
      <c r="E1387" s="987"/>
      <c r="I1387" s="987"/>
      <c r="N1387" s="1051"/>
    </row>
    <row r="1388" spans="1:14">
      <c r="A1388" s="987"/>
      <c r="B1388" s="987"/>
      <c r="C1388" s="987"/>
      <c r="D1388" s="987"/>
      <c r="E1388" s="987"/>
      <c r="I1388" s="987"/>
      <c r="N1388" s="1051"/>
    </row>
    <row r="1389" spans="1:14">
      <c r="A1389" s="987"/>
      <c r="B1389" s="987"/>
      <c r="C1389" s="987"/>
      <c r="D1389" s="987"/>
      <c r="E1389" s="987"/>
      <c r="I1389" s="987"/>
      <c r="N1389" s="1051"/>
    </row>
    <row r="1390" spans="1:14">
      <c r="A1390" s="987"/>
      <c r="B1390" s="987"/>
      <c r="C1390" s="987"/>
      <c r="D1390" s="987"/>
      <c r="E1390" s="987"/>
      <c r="I1390" s="987"/>
      <c r="N1390" s="1051"/>
    </row>
    <row r="1391" spans="1:14">
      <c r="A1391" s="987"/>
      <c r="B1391" s="987"/>
      <c r="C1391" s="987"/>
      <c r="D1391" s="987"/>
      <c r="E1391" s="987"/>
      <c r="I1391" s="987"/>
      <c r="N1391" s="1051"/>
    </row>
    <row r="1392" spans="1:14">
      <c r="A1392" s="987"/>
      <c r="B1392" s="987"/>
      <c r="C1392" s="987"/>
      <c r="D1392" s="987"/>
      <c r="E1392" s="987"/>
      <c r="I1392" s="987"/>
      <c r="N1392" s="1051"/>
    </row>
    <row r="1393" spans="1:14">
      <c r="A1393" s="987"/>
      <c r="B1393" s="987"/>
      <c r="C1393" s="987"/>
      <c r="D1393" s="987"/>
      <c r="E1393" s="987"/>
      <c r="I1393" s="987"/>
      <c r="N1393" s="1051"/>
    </row>
    <row r="1394" spans="1:14">
      <c r="A1394" s="987"/>
      <c r="B1394" s="987"/>
      <c r="C1394" s="987"/>
      <c r="D1394" s="987"/>
      <c r="E1394" s="987"/>
      <c r="I1394" s="987"/>
      <c r="N1394" s="1051"/>
    </row>
    <row r="1395" spans="1:14">
      <c r="A1395" s="987"/>
      <c r="B1395" s="987"/>
      <c r="C1395" s="987"/>
      <c r="D1395" s="987"/>
      <c r="E1395" s="987"/>
      <c r="I1395" s="987"/>
      <c r="N1395" s="1051"/>
    </row>
    <row r="1396" spans="1:14">
      <c r="A1396" s="987"/>
      <c r="B1396" s="987"/>
      <c r="C1396" s="987"/>
      <c r="D1396" s="987"/>
      <c r="E1396" s="987"/>
      <c r="I1396" s="987"/>
      <c r="N1396" s="1051"/>
    </row>
    <row r="1397" spans="1:14">
      <c r="A1397" s="987"/>
      <c r="B1397" s="987"/>
      <c r="C1397" s="987"/>
      <c r="D1397" s="987"/>
      <c r="E1397" s="987"/>
      <c r="I1397" s="987"/>
      <c r="N1397" s="1051"/>
    </row>
    <row r="1398" spans="1:14">
      <c r="A1398" s="987"/>
      <c r="B1398" s="987"/>
      <c r="C1398" s="987"/>
      <c r="D1398" s="987"/>
      <c r="E1398" s="987"/>
      <c r="N1398" s="1051"/>
    </row>
    <row r="1399" spans="1:14">
      <c r="A1399" s="987"/>
      <c r="B1399" s="987"/>
      <c r="C1399" s="987"/>
      <c r="D1399" s="987"/>
      <c r="E1399" s="987"/>
      <c r="N1399" s="1051"/>
    </row>
    <row r="1400" spans="1:14">
      <c r="A1400" s="987"/>
      <c r="B1400" s="987"/>
      <c r="C1400" s="987"/>
      <c r="D1400" s="987"/>
      <c r="E1400" s="987"/>
      <c r="N1400" s="1051"/>
    </row>
    <row r="1401" spans="1:14">
      <c r="A1401" s="987"/>
      <c r="B1401" s="987"/>
      <c r="C1401" s="987"/>
      <c r="D1401" s="987"/>
      <c r="E1401" s="987"/>
      <c r="N1401" s="1051"/>
    </row>
    <row r="1402" spans="1:14">
      <c r="A1402" s="987"/>
      <c r="B1402" s="987"/>
      <c r="C1402" s="987"/>
      <c r="D1402" s="987"/>
      <c r="E1402" s="987"/>
      <c r="N1402" s="1051"/>
    </row>
    <row r="1403" spans="1:14">
      <c r="A1403" s="987"/>
      <c r="B1403" s="987"/>
      <c r="C1403" s="987"/>
      <c r="D1403" s="987"/>
      <c r="E1403" s="987"/>
      <c r="N1403" s="1051"/>
    </row>
    <row r="1404" spans="1:14">
      <c r="A1404" s="987"/>
      <c r="B1404" s="987"/>
      <c r="C1404" s="987"/>
      <c r="D1404" s="987"/>
      <c r="E1404" s="987"/>
      <c r="N1404" s="1051"/>
    </row>
    <row r="1405" spans="1:14">
      <c r="A1405" s="987"/>
      <c r="B1405" s="987"/>
      <c r="C1405" s="987"/>
      <c r="D1405" s="987"/>
      <c r="E1405" s="987"/>
      <c r="N1405" s="1051"/>
    </row>
    <row r="1406" spans="1:14">
      <c r="A1406" s="987"/>
      <c r="B1406" s="987"/>
      <c r="C1406" s="987"/>
      <c r="D1406" s="987"/>
      <c r="E1406" s="987"/>
      <c r="N1406" s="1051"/>
    </row>
    <row r="1407" spans="1:14">
      <c r="A1407" s="987"/>
      <c r="B1407" s="987"/>
      <c r="C1407" s="987"/>
      <c r="D1407" s="987"/>
      <c r="E1407" s="987"/>
      <c r="N1407" s="1051"/>
    </row>
    <row r="1408" spans="1:14">
      <c r="A1408" s="987"/>
      <c r="B1408" s="987"/>
      <c r="C1408" s="987"/>
      <c r="D1408" s="987"/>
      <c r="E1408" s="987"/>
      <c r="N1408" s="1051"/>
    </row>
    <row r="1409" spans="1:14">
      <c r="A1409" s="987"/>
      <c r="B1409" s="987"/>
      <c r="C1409" s="987"/>
      <c r="D1409" s="987"/>
      <c r="E1409" s="987"/>
      <c r="N1409" s="1051"/>
    </row>
    <row r="1410" spans="1:14">
      <c r="A1410" s="987"/>
      <c r="B1410" s="987"/>
      <c r="C1410" s="987"/>
      <c r="D1410" s="987"/>
      <c r="E1410" s="987"/>
      <c r="H1410" s="1051"/>
      <c r="J1410" s="1051"/>
      <c r="K1410" s="1051"/>
      <c r="L1410" s="1051"/>
      <c r="M1410" s="1051"/>
      <c r="N1410" s="1051"/>
    </row>
    <row r="1411" spans="1:14">
      <c r="A1411" s="987"/>
      <c r="B1411" s="987"/>
      <c r="C1411" s="987"/>
      <c r="D1411" s="987"/>
      <c r="E1411" s="987"/>
      <c r="H1411" s="1051"/>
      <c r="J1411" s="1051"/>
      <c r="K1411" s="1051"/>
      <c r="L1411" s="1051"/>
      <c r="M1411" s="1051"/>
      <c r="N1411" s="1051"/>
    </row>
    <row r="1412" spans="1:14">
      <c r="A1412" s="987"/>
      <c r="B1412" s="987"/>
      <c r="C1412" s="987"/>
      <c r="D1412" s="987"/>
      <c r="E1412" s="987"/>
      <c r="H1412" s="1051"/>
      <c r="J1412" s="1051"/>
      <c r="K1412" s="1051"/>
      <c r="L1412" s="1051"/>
      <c r="M1412" s="1051"/>
      <c r="N1412" s="1051"/>
    </row>
    <row r="1413" spans="1:14">
      <c r="A1413" s="987"/>
      <c r="B1413" s="987"/>
      <c r="C1413" s="987"/>
      <c r="D1413" s="987"/>
      <c r="E1413" s="987"/>
      <c r="H1413" s="1051"/>
      <c r="J1413" s="1051"/>
      <c r="K1413" s="1051"/>
      <c r="L1413" s="1051"/>
      <c r="M1413" s="1051"/>
      <c r="N1413" s="1051"/>
    </row>
    <row r="1414" spans="1:14">
      <c r="A1414" s="987"/>
      <c r="B1414" s="987"/>
      <c r="C1414" s="987"/>
      <c r="D1414" s="987"/>
      <c r="E1414" s="987"/>
      <c r="H1414" s="1051"/>
      <c r="J1414" s="1051"/>
      <c r="K1414" s="1051"/>
      <c r="L1414" s="1051"/>
      <c r="M1414" s="1051"/>
      <c r="N1414" s="1051"/>
    </row>
    <row r="1415" spans="1:14">
      <c r="A1415" s="987"/>
      <c r="B1415" s="987"/>
      <c r="C1415" s="987"/>
      <c r="D1415" s="987"/>
      <c r="E1415" s="987"/>
      <c r="H1415" s="1051"/>
      <c r="J1415" s="1051"/>
      <c r="K1415" s="1051"/>
      <c r="L1415" s="1051"/>
      <c r="M1415" s="1051"/>
      <c r="N1415" s="1051"/>
    </row>
    <row r="1416" spans="1:14">
      <c r="A1416" s="987"/>
      <c r="B1416" s="987"/>
      <c r="C1416" s="987"/>
      <c r="D1416" s="987"/>
      <c r="E1416" s="987"/>
      <c r="H1416" s="1051"/>
      <c r="J1416" s="1051"/>
      <c r="K1416" s="1051"/>
      <c r="L1416" s="1051"/>
      <c r="M1416" s="1051"/>
      <c r="N1416" s="1051"/>
    </row>
    <row r="1417" spans="1:14">
      <c r="A1417" s="987"/>
      <c r="B1417" s="987"/>
      <c r="C1417" s="987"/>
      <c r="D1417" s="987"/>
      <c r="E1417" s="987"/>
      <c r="H1417" s="1051"/>
      <c r="J1417" s="1051"/>
      <c r="K1417" s="1051"/>
      <c r="L1417" s="1051"/>
      <c r="M1417" s="1051"/>
      <c r="N1417" s="1051"/>
    </row>
    <row r="1418" spans="1:14">
      <c r="A1418" s="987"/>
      <c r="B1418" s="987"/>
      <c r="C1418" s="987"/>
      <c r="D1418" s="987"/>
      <c r="E1418" s="987"/>
      <c r="H1418" s="1051"/>
      <c r="J1418" s="1051"/>
      <c r="K1418" s="1051"/>
      <c r="L1418" s="1051"/>
      <c r="M1418" s="1051"/>
      <c r="N1418" s="1051"/>
    </row>
    <row r="1419" spans="1:14">
      <c r="A1419" s="987"/>
      <c r="B1419" s="987"/>
      <c r="C1419" s="987"/>
      <c r="D1419" s="987"/>
      <c r="E1419" s="987"/>
      <c r="H1419" s="1051"/>
      <c r="J1419" s="1051"/>
      <c r="K1419" s="1051"/>
      <c r="L1419" s="1051"/>
      <c r="M1419" s="1051"/>
      <c r="N1419" s="1051"/>
    </row>
    <row r="1420" spans="1:14">
      <c r="A1420" s="987"/>
      <c r="B1420" s="987"/>
      <c r="C1420" s="987"/>
      <c r="D1420" s="987"/>
      <c r="E1420" s="987"/>
      <c r="H1420" s="1051"/>
      <c r="J1420" s="1051"/>
      <c r="K1420" s="1051"/>
      <c r="L1420" s="1051"/>
      <c r="M1420" s="1051"/>
      <c r="N1420" s="1051"/>
    </row>
    <row r="1421" spans="1:14">
      <c r="A1421" s="987"/>
      <c r="B1421" s="987"/>
      <c r="C1421" s="987"/>
      <c r="D1421" s="987"/>
      <c r="E1421" s="987"/>
      <c r="H1421" s="1051"/>
      <c r="J1421" s="1051"/>
      <c r="K1421" s="1051"/>
      <c r="L1421" s="1051"/>
      <c r="M1421" s="1051"/>
      <c r="N1421" s="1051"/>
    </row>
    <row r="1422" spans="1:14">
      <c r="A1422" s="987"/>
      <c r="B1422" s="987"/>
      <c r="C1422" s="987"/>
      <c r="D1422" s="987"/>
      <c r="E1422" s="987"/>
      <c r="N1422" s="1051"/>
    </row>
    <row r="1423" spans="1:14">
      <c r="A1423" s="987"/>
      <c r="B1423" s="987"/>
      <c r="C1423" s="987"/>
      <c r="D1423" s="987"/>
      <c r="E1423" s="987"/>
      <c r="H1423" s="1051"/>
      <c r="J1423" s="1051"/>
      <c r="K1423" s="1051"/>
      <c r="L1423" s="1051"/>
      <c r="M1423" s="1051"/>
      <c r="N1423" s="1051"/>
    </row>
    <row r="1424" spans="1:14">
      <c r="A1424" s="987"/>
      <c r="B1424" s="987"/>
      <c r="C1424" s="987"/>
      <c r="D1424" s="987"/>
      <c r="E1424" s="987"/>
      <c r="H1424" s="1051"/>
      <c r="J1424" s="1051"/>
      <c r="K1424" s="1051"/>
      <c r="L1424" s="1051"/>
      <c r="M1424" s="1051"/>
      <c r="N1424" s="1051"/>
    </row>
    <row r="1425" spans="1:14">
      <c r="A1425" s="987"/>
      <c r="B1425" s="987"/>
      <c r="C1425" s="987"/>
      <c r="D1425" s="987"/>
      <c r="E1425" s="987"/>
      <c r="H1425" s="1051"/>
      <c r="J1425" s="1051"/>
      <c r="K1425" s="1051"/>
      <c r="L1425" s="1051"/>
      <c r="M1425" s="1051"/>
      <c r="N1425" s="1051"/>
    </row>
    <row r="1426" spans="1:14">
      <c r="A1426" s="987"/>
      <c r="B1426" s="987"/>
      <c r="C1426" s="987"/>
      <c r="D1426" s="987"/>
      <c r="E1426" s="987"/>
      <c r="H1426" s="1051"/>
      <c r="J1426" s="1051"/>
      <c r="K1426" s="1051"/>
      <c r="L1426" s="1051"/>
      <c r="M1426" s="1051"/>
      <c r="N1426" s="1051"/>
    </row>
    <row r="1427" spans="1:14">
      <c r="A1427" s="987"/>
      <c r="B1427" s="987"/>
      <c r="C1427" s="987"/>
      <c r="D1427" s="987"/>
      <c r="E1427" s="987"/>
      <c r="H1427" s="1051"/>
      <c r="J1427" s="1051"/>
      <c r="K1427" s="1051"/>
      <c r="L1427" s="1051"/>
      <c r="M1427" s="1051"/>
      <c r="N1427" s="1051"/>
    </row>
    <row r="1428" spans="1:14">
      <c r="A1428" s="987"/>
      <c r="B1428" s="987"/>
      <c r="C1428" s="987"/>
      <c r="D1428" s="987"/>
      <c r="E1428" s="987"/>
      <c r="H1428" s="1051"/>
      <c r="J1428" s="1051"/>
      <c r="K1428" s="1051"/>
      <c r="L1428" s="1051"/>
      <c r="M1428" s="1051"/>
      <c r="N1428" s="1051"/>
    </row>
    <row r="1429" spans="1:14">
      <c r="A1429" s="987"/>
      <c r="B1429" s="987"/>
      <c r="C1429" s="987"/>
      <c r="D1429" s="987"/>
      <c r="E1429" s="987"/>
      <c r="H1429" s="1051"/>
      <c r="J1429" s="1051"/>
      <c r="K1429" s="1051"/>
      <c r="L1429" s="1051"/>
      <c r="M1429" s="1051"/>
      <c r="N1429" s="1051"/>
    </row>
    <row r="1430" spans="1:14">
      <c r="A1430" s="987"/>
      <c r="B1430" s="987"/>
      <c r="C1430" s="987"/>
      <c r="D1430" s="987"/>
      <c r="E1430" s="987"/>
      <c r="H1430" s="1051"/>
      <c r="J1430" s="1051"/>
      <c r="K1430" s="1051"/>
      <c r="L1430" s="1051"/>
      <c r="M1430" s="1051"/>
      <c r="N1430" s="1051"/>
    </row>
    <row r="1431" spans="1:14">
      <c r="A1431" s="987"/>
      <c r="B1431" s="987"/>
      <c r="C1431" s="987"/>
      <c r="D1431" s="987"/>
      <c r="E1431" s="987"/>
      <c r="H1431" s="1051"/>
      <c r="J1431" s="1051"/>
      <c r="K1431" s="1051"/>
      <c r="L1431" s="1051"/>
      <c r="M1431" s="1051"/>
      <c r="N1431" s="1051"/>
    </row>
    <row r="1432" spans="1:14">
      <c r="A1432" s="987"/>
      <c r="B1432" s="987"/>
      <c r="C1432" s="987"/>
      <c r="D1432" s="987"/>
      <c r="E1432" s="987"/>
      <c r="H1432" s="1051"/>
      <c r="J1432" s="1051"/>
      <c r="K1432" s="1051"/>
      <c r="L1432" s="1051"/>
      <c r="M1432" s="1051"/>
      <c r="N1432" s="1051"/>
    </row>
    <row r="1433" spans="1:14">
      <c r="A1433" s="987"/>
      <c r="B1433" s="987"/>
      <c r="C1433" s="987"/>
      <c r="D1433" s="987"/>
      <c r="E1433" s="987"/>
      <c r="H1433" s="1051"/>
      <c r="J1433" s="1051"/>
      <c r="K1433" s="1051"/>
      <c r="L1433" s="1051"/>
      <c r="M1433" s="1051"/>
      <c r="N1433" s="1051"/>
    </row>
    <row r="1434" spans="1:14">
      <c r="A1434" s="987"/>
      <c r="B1434" s="987"/>
      <c r="C1434" s="987"/>
      <c r="D1434" s="987"/>
      <c r="E1434" s="987"/>
      <c r="H1434" s="1051"/>
      <c r="J1434" s="1051"/>
      <c r="K1434" s="1051"/>
      <c r="L1434" s="1051"/>
      <c r="M1434" s="1051"/>
      <c r="N1434" s="1051"/>
    </row>
    <row r="1435" spans="1:14">
      <c r="A1435" s="987"/>
      <c r="B1435" s="987"/>
      <c r="C1435" s="987"/>
      <c r="D1435" s="987"/>
      <c r="E1435" s="987"/>
      <c r="H1435" s="1051"/>
      <c r="J1435" s="1051"/>
      <c r="K1435" s="1051"/>
      <c r="L1435" s="1051"/>
      <c r="M1435" s="1051"/>
      <c r="N1435" s="1051"/>
    </row>
    <row r="1436" spans="1:14">
      <c r="A1436" s="987"/>
      <c r="B1436" s="987"/>
      <c r="C1436" s="987"/>
      <c r="D1436" s="987"/>
      <c r="E1436" s="987"/>
      <c r="H1436" s="1051"/>
      <c r="J1436" s="1051"/>
      <c r="K1436" s="1051"/>
      <c r="L1436" s="1051"/>
      <c r="M1436" s="1051"/>
      <c r="N1436" s="1051"/>
    </row>
    <row r="1437" spans="1:14">
      <c r="A1437" s="987"/>
      <c r="B1437" s="987"/>
      <c r="C1437" s="987"/>
      <c r="D1437" s="987"/>
      <c r="E1437" s="987"/>
      <c r="H1437" s="1051"/>
      <c r="J1437" s="1051"/>
      <c r="K1437" s="1051"/>
      <c r="L1437" s="1051"/>
      <c r="M1437" s="1051"/>
      <c r="N1437" s="1051"/>
    </row>
    <row r="1438" spans="1:14">
      <c r="A1438" s="987"/>
      <c r="B1438" s="987"/>
      <c r="C1438" s="987"/>
      <c r="D1438" s="987"/>
      <c r="E1438" s="987"/>
      <c r="H1438" s="1051"/>
      <c r="J1438" s="1051"/>
      <c r="K1438" s="1051"/>
      <c r="L1438" s="1051"/>
      <c r="M1438" s="1051"/>
      <c r="N1438" s="1051"/>
    </row>
    <row r="1439" spans="1:14">
      <c r="A1439" s="987"/>
      <c r="B1439" s="987"/>
      <c r="C1439" s="987"/>
      <c r="D1439" s="987"/>
      <c r="E1439" s="987"/>
      <c r="H1439" s="1051"/>
      <c r="J1439" s="1051"/>
      <c r="K1439" s="1051"/>
      <c r="L1439" s="1051"/>
      <c r="M1439" s="1051"/>
      <c r="N1439" s="1051"/>
    </row>
    <row r="1440" spans="1:14">
      <c r="A1440" s="987"/>
      <c r="B1440" s="987"/>
      <c r="C1440" s="987"/>
      <c r="D1440" s="987"/>
      <c r="E1440" s="987"/>
      <c r="H1440" s="1051"/>
      <c r="J1440" s="1051"/>
      <c r="K1440" s="1051"/>
      <c r="L1440" s="1051"/>
      <c r="M1440" s="1051"/>
      <c r="N1440" s="1051"/>
    </row>
    <row r="1441" spans="1:14">
      <c r="A1441" s="987"/>
      <c r="B1441" s="987"/>
      <c r="C1441" s="987"/>
      <c r="D1441" s="987"/>
      <c r="E1441" s="987"/>
      <c r="H1441" s="1051"/>
      <c r="J1441" s="1051"/>
      <c r="K1441" s="1051"/>
      <c r="L1441" s="1051"/>
      <c r="M1441" s="1051"/>
      <c r="N1441" s="1051"/>
    </row>
    <row r="1442" spans="1:14">
      <c r="A1442" s="987"/>
      <c r="B1442" s="987"/>
      <c r="C1442" s="987"/>
      <c r="D1442" s="987"/>
      <c r="E1442" s="987"/>
      <c r="H1442" s="1051"/>
      <c r="J1442" s="1051"/>
      <c r="K1442" s="1051"/>
      <c r="L1442" s="1051"/>
      <c r="M1442" s="1051"/>
      <c r="N1442" s="1051"/>
    </row>
    <row r="1443" spans="1:14">
      <c r="A1443" s="987"/>
      <c r="B1443" s="987"/>
      <c r="C1443" s="987"/>
      <c r="D1443" s="987"/>
      <c r="E1443" s="987"/>
      <c r="H1443" s="1051"/>
      <c r="J1443" s="1051"/>
      <c r="K1443" s="1051"/>
      <c r="L1443" s="1051"/>
      <c r="M1443" s="1051"/>
      <c r="N1443" s="1051"/>
    </row>
    <row r="1444" spans="1:14">
      <c r="A1444" s="987"/>
      <c r="B1444" s="987"/>
      <c r="C1444" s="987"/>
      <c r="D1444" s="987"/>
      <c r="E1444" s="987"/>
      <c r="H1444" s="1051"/>
      <c r="J1444" s="1051"/>
      <c r="K1444" s="1051"/>
      <c r="L1444" s="1051"/>
      <c r="M1444" s="1051"/>
      <c r="N1444" s="1051"/>
    </row>
    <row r="1445" spans="1:14">
      <c r="A1445" s="987"/>
      <c r="B1445" s="987"/>
      <c r="C1445" s="987"/>
      <c r="D1445" s="987"/>
      <c r="E1445" s="987"/>
      <c r="H1445" s="1051"/>
      <c r="J1445" s="1051"/>
      <c r="K1445" s="1051"/>
      <c r="L1445" s="1051"/>
      <c r="M1445" s="1051"/>
      <c r="N1445" s="1051"/>
    </row>
    <row r="1446" spans="1:14">
      <c r="A1446" s="987"/>
      <c r="B1446" s="987"/>
      <c r="C1446" s="987"/>
      <c r="D1446" s="987"/>
      <c r="E1446" s="987"/>
      <c r="H1446" s="1051"/>
      <c r="J1446" s="1051"/>
      <c r="K1446" s="1051"/>
      <c r="L1446" s="1051"/>
      <c r="M1446" s="1051"/>
      <c r="N1446" s="1051"/>
    </row>
    <row r="1447" spans="1:14">
      <c r="A1447" s="987"/>
      <c r="B1447" s="987"/>
      <c r="C1447" s="987"/>
      <c r="D1447" s="987"/>
      <c r="E1447" s="987"/>
      <c r="H1447" s="1051"/>
      <c r="J1447" s="1051"/>
      <c r="K1447" s="1051"/>
      <c r="L1447" s="1051"/>
      <c r="M1447" s="1051"/>
      <c r="N1447" s="1051"/>
    </row>
    <row r="1448" spans="1:14">
      <c r="A1448" s="987"/>
      <c r="B1448" s="987"/>
      <c r="C1448" s="987"/>
      <c r="D1448" s="987"/>
      <c r="E1448" s="987"/>
      <c r="H1448" s="1051"/>
      <c r="J1448" s="1051"/>
      <c r="K1448" s="1051"/>
      <c r="L1448" s="1051"/>
      <c r="M1448" s="1051"/>
      <c r="N1448" s="1051"/>
    </row>
    <row r="1449" spans="1:14">
      <c r="A1449" s="987"/>
      <c r="B1449" s="987"/>
      <c r="C1449" s="987"/>
      <c r="D1449" s="987"/>
      <c r="E1449" s="987"/>
      <c r="N1449" s="1051"/>
    </row>
    <row r="1450" spans="1:14">
      <c r="A1450" s="987"/>
      <c r="B1450" s="987"/>
      <c r="C1450" s="987"/>
      <c r="D1450" s="987"/>
      <c r="E1450" s="987"/>
      <c r="H1450" s="1051"/>
      <c r="J1450" s="1051"/>
      <c r="K1450" s="1051"/>
      <c r="L1450" s="1051"/>
      <c r="M1450" s="1051"/>
      <c r="N1450" s="1051"/>
    </row>
    <row r="1451" spans="1:14">
      <c r="A1451" s="987"/>
      <c r="B1451" s="987"/>
      <c r="C1451" s="987"/>
      <c r="D1451" s="987"/>
      <c r="E1451" s="987"/>
      <c r="H1451" s="1051"/>
      <c r="J1451" s="1051"/>
      <c r="K1451" s="1051"/>
      <c r="L1451" s="1051"/>
      <c r="M1451" s="1051"/>
      <c r="N1451" s="1051"/>
    </row>
    <row r="1452" spans="1:14">
      <c r="A1452" s="987"/>
      <c r="B1452" s="987"/>
      <c r="C1452" s="987"/>
      <c r="D1452" s="987"/>
      <c r="E1452" s="987"/>
      <c r="H1452" s="1051"/>
      <c r="J1452" s="1051"/>
      <c r="K1452" s="1051"/>
      <c r="L1452" s="1051"/>
      <c r="M1452" s="1051"/>
      <c r="N1452" s="1051"/>
    </row>
    <row r="1453" spans="1:14">
      <c r="A1453" s="987"/>
      <c r="B1453" s="987"/>
      <c r="C1453" s="987"/>
      <c r="D1453" s="987"/>
      <c r="E1453" s="987"/>
      <c r="H1453" s="1051"/>
      <c r="J1453" s="1051"/>
      <c r="K1453" s="1051"/>
      <c r="L1453" s="1051"/>
      <c r="M1453" s="1051"/>
      <c r="N1453" s="1051"/>
    </row>
    <row r="1454" spans="1:14">
      <c r="A1454" s="987"/>
      <c r="B1454" s="987"/>
      <c r="C1454" s="987"/>
      <c r="D1454" s="987"/>
      <c r="E1454" s="987"/>
      <c r="H1454" s="1051"/>
      <c r="J1454" s="1051"/>
      <c r="K1454" s="1051"/>
      <c r="L1454" s="1051"/>
      <c r="M1454" s="1051"/>
      <c r="N1454" s="1051"/>
    </row>
    <row r="1455" spans="1:14">
      <c r="A1455" s="987"/>
      <c r="B1455" s="987"/>
      <c r="C1455" s="987"/>
      <c r="D1455" s="987"/>
      <c r="E1455" s="987"/>
      <c r="H1455" s="1051"/>
      <c r="J1455" s="1051"/>
      <c r="K1455" s="1051"/>
      <c r="L1455" s="1051"/>
      <c r="M1455" s="1051"/>
      <c r="N1455" s="1051"/>
    </row>
    <row r="1456" spans="1:14">
      <c r="A1456" s="987"/>
      <c r="B1456" s="987"/>
      <c r="C1456" s="987"/>
      <c r="D1456" s="987"/>
      <c r="E1456" s="987"/>
      <c r="H1456" s="1051"/>
      <c r="J1456" s="1051"/>
      <c r="K1456" s="1051"/>
      <c r="L1456" s="1051"/>
      <c r="M1456" s="1051"/>
      <c r="N1456" s="1051"/>
    </row>
    <row r="1457" spans="1:14">
      <c r="A1457" s="987"/>
      <c r="B1457" s="987"/>
      <c r="C1457" s="987"/>
      <c r="D1457" s="987"/>
      <c r="E1457" s="987"/>
      <c r="H1457" s="1051"/>
      <c r="J1457" s="1051"/>
      <c r="K1457" s="1051"/>
      <c r="L1457" s="1051"/>
      <c r="M1457" s="1051"/>
      <c r="N1457" s="1051"/>
    </row>
    <row r="1458" spans="1:14">
      <c r="A1458" s="987"/>
      <c r="B1458" s="987"/>
      <c r="C1458" s="987"/>
      <c r="D1458" s="987"/>
      <c r="E1458" s="987"/>
      <c r="H1458" s="1051"/>
      <c r="J1458" s="1051"/>
      <c r="K1458" s="1051"/>
      <c r="L1458" s="1051"/>
      <c r="M1458" s="1051"/>
      <c r="N1458" s="1051"/>
    </row>
    <row r="1459" spans="1:14">
      <c r="A1459" s="987"/>
      <c r="B1459" s="987"/>
      <c r="C1459" s="987"/>
      <c r="D1459" s="987"/>
      <c r="E1459" s="987"/>
      <c r="H1459" s="1051"/>
      <c r="J1459" s="1051"/>
      <c r="K1459" s="1051"/>
      <c r="L1459" s="1051"/>
      <c r="M1459" s="1051"/>
      <c r="N1459" s="1051"/>
    </row>
    <row r="1460" spans="1:14">
      <c r="A1460" s="987"/>
      <c r="B1460" s="987"/>
      <c r="C1460" s="987"/>
      <c r="D1460" s="987"/>
      <c r="E1460" s="987"/>
      <c r="H1460" s="1051"/>
      <c r="J1460" s="1051"/>
      <c r="K1460" s="1051"/>
      <c r="L1460" s="1051"/>
      <c r="M1460" s="1051"/>
      <c r="N1460" s="1051"/>
    </row>
    <row r="1461" spans="1:14">
      <c r="A1461" s="987"/>
      <c r="B1461" s="987"/>
      <c r="C1461" s="987"/>
      <c r="D1461" s="987"/>
      <c r="E1461" s="987"/>
      <c r="H1461" s="1051"/>
      <c r="J1461" s="1051"/>
      <c r="K1461" s="1051"/>
      <c r="L1461" s="1051"/>
      <c r="M1461" s="1051"/>
      <c r="N1461" s="1051"/>
    </row>
    <row r="1462" spans="1:14">
      <c r="A1462" s="987"/>
      <c r="B1462" s="987"/>
      <c r="C1462" s="987"/>
      <c r="D1462" s="987"/>
      <c r="E1462" s="987"/>
      <c r="N1462" s="1051"/>
    </row>
    <row r="1463" spans="1:14">
      <c r="A1463" s="987"/>
      <c r="B1463" s="987"/>
      <c r="C1463" s="987"/>
      <c r="D1463" s="987"/>
      <c r="E1463" s="987"/>
      <c r="N1463" s="1051"/>
    </row>
    <row r="1464" spans="1:14">
      <c r="A1464" s="987"/>
      <c r="B1464" s="987"/>
      <c r="C1464" s="987"/>
      <c r="D1464" s="987"/>
      <c r="E1464" s="987"/>
      <c r="N1464" s="1051"/>
    </row>
    <row r="1465" spans="1:14">
      <c r="A1465" s="987"/>
      <c r="B1465" s="987"/>
      <c r="C1465" s="987"/>
      <c r="D1465" s="987"/>
      <c r="E1465" s="987"/>
      <c r="N1465" s="1051"/>
    </row>
    <row r="1466" spans="1:14">
      <c r="A1466" s="987"/>
      <c r="B1466" s="987"/>
      <c r="C1466" s="987"/>
      <c r="D1466" s="987"/>
      <c r="E1466" s="987"/>
      <c r="N1466" s="1051"/>
    </row>
    <row r="1467" spans="1:14">
      <c r="A1467" s="987"/>
      <c r="B1467" s="987"/>
      <c r="C1467" s="987"/>
      <c r="D1467" s="987"/>
      <c r="E1467" s="987"/>
      <c r="N1467" s="1051"/>
    </row>
    <row r="1468" spans="1:14">
      <c r="A1468" s="987"/>
      <c r="B1468" s="987"/>
      <c r="C1468" s="987"/>
      <c r="D1468" s="987"/>
      <c r="E1468" s="987"/>
      <c r="N1468" s="1051"/>
    </row>
    <row r="1469" spans="1:14">
      <c r="A1469" s="987"/>
      <c r="B1469" s="987"/>
      <c r="C1469" s="987"/>
      <c r="D1469" s="987"/>
      <c r="E1469" s="987"/>
      <c r="N1469" s="1051"/>
    </row>
    <row r="1470" spans="1:14">
      <c r="A1470" s="987"/>
      <c r="B1470" s="987"/>
      <c r="C1470" s="987"/>
      <c r="D1470" s="987"/>
      <c r="E1470" s="987"/>
      <c r="N1470" s="1051"/>
    </row>
    <row r="1471" spans="1:14">
      <c r="A1471" s="987"/>
      <c r="B1471" s="987"/>
      <c r="C1471" s="987"/>
      <c r="D1471" s="987"/>
      <c r="E1471" s="987"/>
      <c r="H1471" s="1051"/>
      <c r="J1471" s="1051"/>
      <c r="K1471" s="1051"/>
      <c r="L1471" s="1051"/>
      <c r="M1471" s="1051"/>
      <c r="N1471" s="1051"/>
    </row>
    <row r="1472" spans="1:14">
      <c r="A1472" s="987"/>
      <c r="B1472" s="987"/>
      <c r="C1472" s="987"/>
      <c r="D1472" s="987"/>
      <c r="E1472" s="987"/>
      <c r="H1472" s="1051"/>
      <c r="J1472" s="1051"/>
      <c r="K1472" s="1051"/>
      <c r="L1472" s="1051"/>
      <c r="M1472" s="1051"/>
      <c r="N1472" s="1051"/>
    </row>
    <row r="1473" spans="1:14">
      <c r="A1473" s="987"/>
      <c r="B1473" s="987"/>
      <c r="C1473" s="987"/>
      <c r="D1473" s="987"/>
      <c r="E1473" s="987"/>
      <c r="H1473" s="1051"/>
      <c r="J1473" s="1051"/>
      <c r="K1473" s="1051"/>
      <c r="L1473" s="1051"/>
      <c r="M1473" s="1051"/>
      <c r="N1473" s="1051"/>
    </row>
    <row r="1474" spans="1:14">
      <c r="A1474" s="987"/>
      <c r="B1474" s="987"/>
      <c r="C1474" s="987"/>
      <c r="D1474" s="987"/>
      <c r="E1474" s="987"/>
      <c r="H1474" s="1051"/>
      <c r="J1474" s="1051"/>
      <c r="K1474" s="1051"/>
      <c r="L1474" s="1051"/>
      <c r="M1474" s="1051"/>
      <c r="N1474" s="1051"/>
    </row>
    <row r="1475" spans="1:14">
      <c r="A1475" s="987"/>
      <c r="B1475" s="987"/>
      <c r="C1475" s="987"/>
      <c r="D1475" s="987"/>
      <c r="E1475" s="987"/>
      <c r="H1475" s="1051"/>
      <c r="J1475" s="1051"/>
      <c r="K1475" s="1051"/>
      <c r="L1475" s="1051"/>
      <c r="M1475" s="1051"/>
      <c r="N1475" s="1051"/>
    </row>
    <row r="1476" spans="1:14">
      <c r="A1476" s="987"/>
      <c r="B1476" s="987"/>
      <c r="C1476" s="987"/>
      <c r="D1476" s="987"/>
      <c r="E1476" s="987"/>
      <c r="H1476" s="1051"/>
      <c r="J1476" s="1051"/>
      <c r="K1476" s="1051"/>
      <c r="L1476" s="1051"/>
      <c r="M1476" s="1051"/>
      <c r="N1476" s="1051"/>
    </row>
    <row r="1477" spans="1:14">
      <c r="A1477" s="987"/>
      <c r="B1477" s="987"/>
      <c r="C1477" s="987"/>
      <c r="D1477" s="987"/>
      <c r="E1477" s="987"/>
      <c r="H1477" s="1051"/>
      <c r="J1477" s="1051"/>
      <c r="K1477" s="1051"/>
      <c r="L1477" s="1051"/>
      <c r="M1477" s="1051"/>
      <c r="N1477" s="1051"/>
    </row>
    <row r="1478" spans="1:14">
      <c r="A1478" s="987"/>
      <c r="B1478" s="987"/>
      <c r="C1478" s="987"/>
      <c r="D1478" s="987"/>
      <c r="E1478" s="987"/>
      <c r="H1478" s="1051"/>
      <c r="J1478" s="1051"/>
      <c r="K1478" s="1051"/>
      <c r="L1478" s="1051"/>
      <c r="M1478" s="1051"/>
      <c r="N1478" s="1051"/>
    </row>
    <row r="1479" spans="1:14">
      <c r="A1479" s="987"/>
      <c r="B1479" s="987"/>
      <c r="C1479" s="987"/>
      <c r="D1479" s="987"/>
      <c r="E1479" s="987"/>
      <c r="H1479" s="1051"/>
      <c r="J1479" s="1051"/>
      <c r="K1479" s="1051"/>
      <c r="L1479" s="1051"/>
      <c r="M1479" s="1051"/>
      <c r="N1479" s="1051"/>
    </row>
    <row r="1480" spans="1:14">
      <c r="A1480" s="987"/>
      <c r="B1480" s="987"/>
      <c r="C1480" s="987"/>
      <c r="D1480" s="987"/>
      <c r="E1480" s="987"/>
      <c r="H1480" s="1051"/>
      <c r="J1480" s="1051"/>
      <c r="K1480" s="1051"/>
      <c r="L1480" s="1051"/>
      <c r="M1480" s="1051"/>
      <c r="N1480" s="1051"/>
    </row>
    <row r="1481" spans="1:14">
      <c r="A1481" s="987"/>
      <c r="B1481" s="987"/>
      <c r="C1481" s="987"/>
      <c r="D1481" s="987"/>
      <c r="E1481" s="987"/>
      <c r="H1481" s="1051"/>
      <c r="J1481" s="1051"/>
      <c r="K1481" s="1051"/>
      <c r="L1481" s="1051"/>
      <c r="M1481" s="1051"/>
      <c r="N1481" s="1051"/>
    </row>
    <row r="1482" spans="1:14">
      <c r="A1482" s="987"/>
      <c r="B1482" s="987"/>
      <c r="C1482" s="987"/>
      <c r="D1482" s="987"/>
      <c r="E1482" s="987"/>
      <c r="N1482" s="1051"/>
    </row>
    <row r="1483" spans="1:14">
      <c r="A1483" s="987"/>
      <c r="B1483" s="987"/>
      <c r="C1483" s="987"/>
      <c r="D1483" s="987"/>
      <c r="E1483" s="987"/>
      <c r="H1483" s="1051"/>
      <c r="J1483" s="1051"/>
      <c r="K1483" s="1051"/>
      <c r="L1483" s="1051"/>
      <c r="M1483" s="1051"/>
      <c r="N1483" s="1051"/>
    </row>
    <row r="1484" spans="1:14">
      <c r="A1484" s="987"/>
      <c r="B1484" s="987"/>
      <c r="C1484" s="987"/>
      <c r="D1484" s="987"/>
      <c r="E1484" s="987"/>
      <c r="H1484" s="1051"/>
      <c r="J1484" s="1051"/>
      <c r="K1484" s="1051"/>
      <c r="L1484" s="1051"/>
      <c r="M1484" s="1051"/>
      <c r="N1484" s="1051"/>
    </row>
    <row r="1485" spans="1:14">
      <c r="A1485" s="987"/>
      <c r="B1485" s="987"/>
      <c r="C1485" s="987"/>
      <c r="D1485" s="987"/>
      <c r="E1485" s="987"/>
      <c r="H1485" s="1051"/>
      <c r="J1485" s="1051"/>
      <c r="K1485" s="1051"/>
      <c r="L1485" s="1051"/>
      <c r="M1485" s="1051"/>
      <c r="N1485" s="1051"/>
    </row>
    <row r="1486" spans="1:14">
      <c r="A1486" s="987"/>
      <c r="B1486" s="987"/>
      <c r="C1486" s="987"/>
      <c r="D1486" s="987"/>
      <c r="E1486" s="987"/>
      <c r="H1486" s="1051"/>
      <c r="J1486" s="1051"/>
      <c r="K1486" s="1051"/>
      <c r="L1486" s="1051"/>
      <c r="M1486" s="1051"/>
      <c r="N1486" s="1051"/>
    </row>
    <row r="1487" spans="1:14">
      <c r="A1487" s="987"/>
      <c r="B1487" s="987"/>
      <c r="C1487" s="987"/>
      <c r="D1487" s="987"/>
      <c r="E1487" s="987"/>
      <c r="H1487" s="1051"/>
      <c r="J1487" s="1051"/>
      <c r="K1487" s="1051"/>
      <c r="L1487" s="1051"/>
      <c r="M1487" s="1051"/>
      <c r="N1487" s="1051"/>
    </row>
    <row r="1488" spans="1:14">
      <c r="A1488" s="987"/>
      <c r="B1488" s="987"/>
      <c r="C1488" s="987"/>
      <c r="D1488" s="987"/>
      <c r="E1488" s="987"/>
      <c r="N1488" s="1051"/>
    </row>
    <row r="1489" spans="1:14">
      <c r="A1489" s="987"/>
      <c r="B1489" s="987"/>
      <c r="C1489" s="987"/>
      <c r="D1489" s="987"/>
      <c r="E1489" s="987"/>
      <c r="H1489" s="1051"/>
      <c r="J1489" s="1051"/>
      <c r="K1489" s="1051"/>
      <c r="L1489" s="1051"/>
      <c r="M1489" s="1051"/>
      <c r="N1489" s="1051"/>
    </row>
    <row r="1490" spans="1:14">
      <c r="A1490" s="987"/>
      <c r="B1490" s="987"/>
      <c r="C1490" s="987"/>
      <c r="D1490" s="987"/>
      <c r="E1490" s="987"/>
      <c r="H1490" s="1051"/>
      <c r="J1490" s="1051"/>
      <c r="K1490" s="1051"/>
      <c r="L1490" s="1051"/>
      <c r="M1490" s="1051"/>
      <c r="N1490" s="1051"/>
    </row>
    <row r="1491" spans="1:14">
      <c r="A1491" s="987"/>
      <c r="B1491" s="987"/>
      <c r="C1491" s="987"/>
      <c r="D1491" s="987"/>
      <c r="E1491" s="987"/>
      <c r="H1491" s="1051"/>
      <c r="J1491" s="1051"/>
      <c r="K1491" s="1051"/>
      <c r="L1491" s="1051"/>
      <c r="M1491" s="1051"/>
      <c r="N1491" s="1051"/>
    </row>
    <row r="1492" spans="1:14">
      <c r="A1492" s="987"/>
      <c r="B1492" s="987"/>
      <c r="C1492" s="987"/>
      <c r="D1492" s="987"/>
      <c r="E1492" s="987"/>
      <c r="H1492" s="1051"/>
      <c r="J1492" s="1051"/>
      <c r="K1492" s="1051"/>
      <c r="L1492" s="1051"/>
      <c r="M1492" s="1051"/>
      <c r="N1492" s="1051"/>
    </row>
    <row r="1493" spans="1:14">
      <c r="A1493" s="987"/>
      <c r="B1493" s="987"/>
      <c r="C1493" s="987"/>
      <c r="D1493" s="987"/>
      <c r="E1493" s="987"/>
      <c r="H1493" s="1051"/>
      <c r="J1493" s="1051"/>
      <c r="K1493" s="1051"/>
      <c r="L1493" s="1051"/>
      <c r="M1493" s="1051"/>
      <c r="N1493" s="1051"/>
    </row>
    <row r="1494" spans="1:14">
      <c r="A1494" s="987"/>
      <c r="B1494" s="987"/>
      <c r="C1494" s="987"/>
      <c r="D1494" s="987"/>
      <c r="E1494" s="987"/>
      <c r="H1494" s="1051"/>
      <c r="J1494" s="1051"/>
      <c r="K1494" s="1051"/>
      <c r="L1494" s="1051"/>
      <c r="M1494" s="1051"/>
      <c r="N1494" s="1051"/>
    </row>
    <row r="1495" spans="1:14">
      <c r="A1495" s="987"/>
      <c r="B1495" s="987"/>
      <c r="C1495" s="987"/>
      <c r="D1495" s="987"/>
      <c r="E1495" s="987"/>
      <c r="N1495" s="1051"/>
    </row>
    <row r="1496" spans="1:14">
      <c r="A1496" s="987"/>
      <c r="B1496" s="987"/>
      <c r="C1496" s="987"/>
      <c r="D1496" s="987"/>
      <c r="E1496" s="987"/>
      <c r="H1496" s="1051"/>
      <c r="J1496" s="1051"/>
      <c r="K1496" s="1051"/>
      <c r="L1496" s="1051"/>
      <c r="M1496" s="1051"/>
      <c r="N1496" s="1051"/>
    </row>
    <row r="1497" spans="1:14">
      <c r="A1497" s="987"/>
      <c r="B1497" s="987"/>
      <c r="C1497" s="987"/>
      <c r="D1497" s="987"/>
      <c r="E1497" s="987"/>
      <c r="H1497" s="1051"/>
      <c r="J1497" s="1051"/>
      <c r="K1497" s="1051"/>
      <c r="L1497" s="1051"/>
      <c r="M1497" s="1051"/>
      <c r="N1497" s="1051"/>
    </row>
    <row r="1498" spans="1:14">
      <c r="A1498" s="987"/>
      <c r="B1498" s="987"/>
      <c r="C1498" s="987"/>
      <c r="D1498" s="987"/>
      <c r="E1498" s="987"/>
      <c r="H1498" s="1051"/>
      <c r="J1498" s="1051"/>
      <c r="K1498" s="1051"/>
      <c r="L1498" s="1051"/>
      <c r="M1498" s="1051"/>
      <c r="N1498" s="1051"/>
    </row>
    <row r="1499" spans="1:14">
      <c r="A1499" s="987"/>
      <c r="B1499" s="987"/>
      <c r="C1499" s="987"/>
      <c r="D1499" s="987"/>
      <c r="E1499" s="987"/>
      <c r="H1499" s="1051"/>
      <c r="J1499" s="1051"/>
      <c r="K1499" s="1051"/>
      <c r="L1499" s="1051"/>
      <c r="M1499" s="1051"/>
      <c r="N1499" s="1051"/>
    </row>
    <row r="1500" spans="1:14">
      <c r="A1500" s="987"/>
      <c r="B1500" s="987"/>
      <c r="C1500" s="987"/>
      <c r="D1500" s="987"/>
      <c r="E1500" s="987"/>
      <c r="H1500" s="1051"/>
      <c r="J1500" s="1051"/>
      <c r="K1500" s="1051"/>
      <c r="L1500" s="1051"/>
      <c r="M1500" s="1051"/>
      <c r="N1500" s="1051"/>
    </row>
    <row r="1501" spans="1:14">
      <c r="A1501" s="987"/>
      <c r="B1501" s="987"/>
      <c r="C1501" s="987"/>
      <c r="D1501" s="987"/>
      <c r="E1501" s="987"/>
      <c r="H1501" s="1051"/>
      <c r="J1501" s="1051"/>
      <c r="K1501" s="1051"/>
      <c r="L1501" s="1051"/>
      <c r="M1501" s="1051"/>
      <c r="N1501" s="1051"/>
    </row>
    <row r="1502" spans="1:14">
      <c r="A1502" s="987"/>
      <c r="B1502" s="987"/>
      <c r="C1502" s="987"/>
      <c r="D1502" s="987"/>
      <c r="E1502" s="987"/>
      <c r="H1502" s="1051"/>
      <c r="J1502" s="1051"/>
      <c r="K1502" s="1051"/>
      <c r="L1502" s="1051"/>
      <c r="M1502" s="1051"/>
      <c r="N1502" s="1051"/>
    </row>
    <row r="1503" spans="1:14">
      <c r="A1503" s="987"/>
      <c r="B1503" s="987"/>
      <c r="C1503" s="987"/>
      <c r="D1503" s="987"/>
      <c r="E1503" s="987"/>
      <c r="H1503" s="1051"/>
      <c r="J1503" s="1051"/>
      <c r="K1503" s="1051"/>
      <c r="L1503" s="1051"/>
      <c r="M1503" s="1051"/>
      <c r="N1503" s="1051"/>
    </row>
    <row r="1504" spans="1:14">
      <c r="A1504" s="987"/>
      <c r="B1504" s="987"/>
      <c r="C1504" s="987"/>
      <c r="D1504" s="987"/>
      <c r="E1504" s="987"/>
      <c r="H1504" s="1051"/>
      <c r="J1504" s="1051"/>
      <c r="K1504" s="1051"/>
      <c r="L1504" s="1051"/>
      <c r="M1504" s="1051"/>
      <c r="N1504" s="1051"/>
    </row>
    <row r="1505" spans="1:14">
      <c r="A1505" s="987"/>
      <c r="B1505" s="987"/>
      <c r="C1505" s="987"/>
      <c r="D1505" s="987"/>
      <c r="E1505" s="987"/>
      <c r="H1505" s="1051"/>
      <c r="J1505" s="1051"/>
      <c r="K1505" s="1051"/>
      <c r="L1505" s="1051"/>
      <c r="M1505" s="1051"/>
      <c r="N1505" s="1051"/>
    </row>
    <row r="1506" spans="1:14">
      <c r="A1506" s="987"/>
      <c r="B1506" s="987"/>
      <c r="C1506" s="987"/>
      <c r="D1506" s="987"/>
      <c r="E1506" s="987"/>
      <c r="H1506" s="1051"/>
      <c r="J1506" s="1051"/>
      <c r="K1506" s="1051"/>
      <c r="L1506" s="1051"/>
      <c r="M1506" s="1051"/>
      <c r="N1506" s="1051"/>
    </row>
    <row r="1507" spans="1:14">
      <c r="A1507" s="987"/>
      <c r="B1507" s="987"/>
      <c r="C1507" s="987"/>
      <c r="D1507" s="987"/>
      <c r="E1507" s="987"/>
      <c r="H1507" s="1051"/>
      <c r="J1507" s="1051"/>
      <c r="K1507" s="1051"/>
      <c r="L1507" s="1051"/>
      <c r="M1507" s="1051"/>
      <c r="N1507" s="1051"/>
    </row>
    <row r="1508" spans="1:14">
      <c r="A1508" s="987"/>
      <c r="B1508" s="987"/>
      <c r="C1508" s="987"/>
      <c r="D1508" s="987"/>
      <c r="E1508" s="987"/>
      <c r="H1508" s="1051"/>
      <c r="J1508" s="1051"/>
      <c r="K1508" s="1051"/>
      <c r="L1508" s="1051"/>
      <c r="M1508" s="1051"/>
      <c r="N1508" s="1051"/>
    </row>
    <row r="1509" spans="1:14">
      <c r="A1509" s="987"/>
      <c r="B1509" s="987"/>
      <c r="C1509" s="987"/>
      <c r="D1509" s="987"/>
      <c r="E1509" s="987"/>
      <c r="N1509" s="1051"/>
    </row>
    <row r="1510" spans="1:14">
      <c r="A1510" s="987"/>
      <c r="B1510" s="987"/>
      <c r="C1510" s="987"/>
      <c r="D1510" s="987"/>
      <c r="E1510" s="987"/>
      <c r="N1510" s="1051"/>
    </row>
    <row r="1511" spans="1:14">
      <c r="A1511" s="987"/>
      <c r="B1511" s="987"/>
      <c r="C1511" s="987"/>
      <c r="D1511" s="987"/>
      <c r="E1511" s="987"/>
      <c r="N1511" s="1051"/>
    </row>
    <row r="1512" spans="1:14">
      <c r="A1512" s="987"/>
      <c r="B1512" s="987"/>
      <c r="C1512" s="987"/>
      <c r="D1512" s="987"/>
      <c r="E1512" s="987"/>
      <c r="H1512" s="1051"/>
      <c r="J1512" s="1051"/>
      <c r="K1512" s="1051"/>
      <c r="L1512" s="1051"/>
      <c r="M1512" s="1051"/>
      <c r="N1512" s="1051"/>
    </row>
    <row r="1513" spans="1:14">
      <c r="A1513" s="987"/>
      <c r="B1513" s="987"/>
      <c r="C1513" s="987"/>
      <c r="D1513" s="987"/>
      <c r="E1513" s="987"/>
      <c r="N1513" s="1051"/>
    </row>
    <row r="1514" spans="1:14">
      <c r="A1514" s="987"/>
      <c r="B1514" s="987"/>
      <c r="C1514" s="987"/>
      <c r="D1514" s="987"/>
      <c r="E1514" s="987"/>
      <c r="H1514" s="1051"/>
      <c r="J1514" s="1051"/>
      <c r="K1514" s="1051"/>
      <c r="L1514" s="1051"/>
      <c r="M1514" s="1051"/>
      <c r="N1514" s="1051"/>
    </row>
    <row r="1515" spans="1:14">
      <c r="A1515" s="987"/>
      <c r="B1515" s="987"/>
      <c r="C1515" s="987"/>
      <c r="D1515" s="987"/>
      <c r="E1515" s="987"/>
      <c r="H1515" s="1051"/>
      <c r="J1515" s="1051"/>
      <c r="K1515" s="1051"/>
      <c r="L1515" s="1051"/>
      <c r="M1515" s="1051"/>
      <c r="N1515" s="1051"/>
    </row>
    <row r="1516" spans="1:14">
      <c r="A1516" s="987"/>
      <c r="B1516" s="987"/>
      <c r="C1516" s="987"/>
      <c r="D1516" s="987"/>
      <c r="E1516" s="987"/>
      <c r="N1516" s="1051"/>
    </row>
    <row r="1517" spans="1:14">
      <c r="A1517" s="987"/>
      <c r="B1517" s="987"/>
      <c r="C1517" s="987"/>
      <c r="D1517" s="987"/>
      <c r="E1517" s="987"/>
      <c r="N1517" s="1051"/>
    </row>
    <row r="1518" spans="1:14">
      <c r="A1518" s="987"/>
      <c r="B1518" s="987"/>
      <c r="C1518" s="987"/>
      <c r="D1518" s="987"/>
      <c r="E1518" s="987"/>
      <c r="N1518" s="1051"/>
    </row>
    <row r="1519" spans="1:14">
      <c r="A1519" s="987"/>
      <c r="B1519" s="987"/>
      <c r="C1519" s="987"/>
      <c r="D1519" s="987"/>
      <c r="E1519" s="987"/>
      <c r="N1519" s="1051"/>
    </row>
    <row r="1520" spans="1:14">
      <c r="A1520" s="987"/>
      <c r="B1520" s="987"/>
      <c r="C1520" s="987"/>
      <c r="D1520" s="987"/>
      <c r="E1520" s="987"/>
      <c r="N1520" s="1051"/>
    </row>
    <row r="1521" spans="1:14">
      <c r="A1521" s="987"/>
      <c r="B1521" s="987"/>
      <c r="C1521" s="987"/>
      <c r="D1521" s="987"/>
      <c r="E1521" s="987"/>
      <c r="N1521" s="1051"/>
    </row>
    <row r="1522" spans="1:14">
      <c r="A1522" s="987"/>
      <c r="B1522" s="987"/>
      <c r="C1522" s="987"/>
      <c r="D1522" s="987"/>
      <c r="E1522" s="987"/>
      <c r="N1522" s="1051"/>
    </row>
    <row r="1523" spans="1:14">
      <c r="A1523" s="987"/>
      <c r="B1523" s="987"/>
      <c r="C1523" s="987"/>
      <c r="D1523" s="987"/>
      <c r="E1523" s="987"/>
      <c r="N1523" s="1051"/>
    </row>
    <row r="1524" spans="1:14">
      <c r="A1524" s="987"/>
      <c r="B1524" s="987"/>
      <c r="C1524" s="987"/>
      <c r="D1524" s="987"/>
      <c r="E1524" s="987"/>
      <c r="N1524" s="1051"/>
    </row>
    <row r="1525" spans="1:14">
      <c r="A1525" s="987"/>
      <c r="B1525" s="987"/>
      <c r="C1525" s="987"/>
      <c r="D1525" s="987"/>
      <c r="E1525" s="987"/>
      <c r="H1525" s="1051"/>
      <c r="J1525" s="1051"/>
      <c r="K1525" s="1051"/>
      <c r="L1525" s="1051"/>
      <c r="M1525" s="1051"/>
      <c r="N1525" s="1051"/>
    </row>
    <row r="1526" spans="1:14">
      <c r="A1526" s="987"/>
      <c r="B1526" s="987"/>
      <c r="C1526" s="987"/>
      <c r="D1526" s="987"/>
      <c r="E1526" s="987"/>
      <c r="H1526" s="1051"/>
      <c r="J1526" s="1051"/>
      <c r="K1526" s="1051"/>
      <c r="L1526" s="1051"/>
      <c r="M1526" s="1051"/>
      <c r="N1526" s="1051"/>
    </row>
    <row r="1527" spans="1:14">
      <c r="A1527" s="987"/>
      <c r="B1527" s="987"/>
      <c r="C1527" s="987"/>
      <c r="D1527" s="987"/>
      <c r="E1527" s="987"/>
      <c r="H1527" s="1051"/>
      <c r="J1527" s="1051"/>
      <c r="K1527" s="1051"/>
      <c r="L1527" s="1051"/>
      <c r="M1527" s="1051"/>
      <c r="N1527" s="1051"/>
    </row>
    <row r="1528" spans="1:14">
      <c r="A1528" s="987"/>
      <c r="B1528" s="987"/>
      <c r="C1528" s="987"/>
      <c r="D1528" s="987"/>
      <c r="E1528" s="987"/>
      <c r="H1528" s="1051"/>
      <c r="J1528" s="1051"/>
      <c r="K1528" s="1051"/>
      <c r="L1528" s="1051"/>
      <c r="M1528" s="1051"/>
      <c r="N1528" s="1051"/>
    </row>
    <row r="1529" spans="1:14">
      <c r="A1529" s="987"/>
      <c r="B1529" s="987"/>
      <c r="C1529" s="987"/>
      <c r="D1529" s="987"/>
      <c r="E1529" s="987"/>
      <c r="H1529" s="1051"/>
      <c r="J1529" s="1051"/>
      <c r="K1529" s="1051"/>
      <c r="L1529" s="1051"/>
      <c r="M1529" s="1051"/>
      <c r="N1529" s="1051"/>
    </row>
    <row r="1530" spans="1:14">
      <c r="A1530" s="987"/>
      <c r="B1530" s="987"/>
      <c r="C1530" s="987"/>
      <c r="D1530" s="987"/>
      <c r="E1530" s="987"/>
      <c r="H1530" s="1051"/>
      <c r="J1530" s="1051"/>
      <c r="K1530" s="1051"/>
      <c r="L1530" s="1051"/>
      <c r="M1530" s="1051"/>
      <c r="N1530" s="1051"/>
    </row>
    <row r="1531" spans="1:14">
      <c r="A1531" s="987"/>
      <c r="B1531" s="987"/>
      <c r="C1531" s="987"/>
      <c r="D1531" s="987"/>
      <c r="E1531" s="987"/>
      <c r="H1531" s="1051"/>
      <c r="J1531" s="1051"/>
      <c r="K1531" s="1051"/>
      <c r="L1531" s="1051"/>
      <c r="M1531" s="1051"/>
      <c r="N1531" s="1051"/>
    </row>
    <row r="1532" spans="1:14">
      <c r="A1532" s="987"/>
      <c r="B1532" s="987"/>
      <c r="C1532" s="987"/>
      <c r="D1532" s="987"/>
      <c r="E1532" s="987"/>
      <c r="H1532" s="1051"/>
      <c r="J1532" s="1051"/>
      <c r="K1532" s="1051"/>
      <c r="L1532" s="1051"/>
      <c r="M1532" s="1051"/>
      <c r="N1532" s="1051"/>
    </row>
    <row r="1533" spans="1:14">
      <c r="A1533" s="987"/>
      <c r="B1533" s="987"/>
      <c r="C1533" s="987"/>
      <c r="D1533" s="987"/>
      <c r="E1533" s="987"/>
      <c r="H1533" s="1051"/>
      <c r="J1533" s="1051"/>
      <c r="K1533" s="1051"/>
      <c r="L1533" s="1051"/>
      <c r="M1533" s="1051"/>
      <c r="N1533" s="1051"/>
    </row>
    <row r="1534" spans="1:14">
      <c r="A1534" s="987"/>
      <c r="B1534" s="987"/>
      <c r="C1534" s="987"/>
      <c r="D1534" s="987"/>
      <c r="E1534" s="987"/>
      <c r="H1534" s="1051"/>
      <c r="J1534" s="1051"/>
      <c r="K1534" s="1051"/>
      <c r="L1534" s="1051"/>
      <c r="M1534" s="1051"/>
      <c r="N1534" s="1051"/>
    </row>
    <row r="1535" spans="1:14">
      <c r="A1535" s="987"/>
      <c r="B1535" s="987"/>
      <c r="C1535" s="987"/>
      <c r="D1535" s="987"/>
      <c r="E1535" s="987"/>
      <c r="H1535" s="1051"/>
      <c r="J1535" s="1051"/>
      <c r="K1535" s="1051"/>
      <c r="L1535" s="1051"/>
      <c r="M1535" s="1051"/>
      <c r="N1535" s="1051"/>
    </row>
    <row r="1536" spans="1:14">
      <c r="A1536" s="987"/>
      <c r="B1536" s="987"/>
      <c r="C1536" s="987"/>
      <c r="D1536" s="987"/>
      <c r="E1536" s="987"/>
      <c r="H1536" s="1051"/>
      <c r="J1536" s="1051"/>
      <c r="K1536" s="1051"/>
      <c r="L1536" s="1051"/>
      <c r="M1536" s="1051"/>
      <c r="N1536" s="1051"/>
    </row>
    <row r="1537" spans="1:14">
      <c r="A1537" s="987"/>
      <c r="B1537" s="987"/>
      <c r="C1537" s="987"/>
      <c r="D1537" s="987"/>
      <c r="E1537" s="987"/>
      <c r="H1537" s="1051"/>
      <c r="J1537" s="1051"/>
      <c r="K1537" s="1051"/>
      <c r="L1537" s="1051"/>
      <c r="M1537" s="1051"/>
      <c r="N1537" s="1051"/>
    </row>
    <row r="1538" spans="1:14">
      <c r="A1538" s="987"/>
      <c r="B1538" s="987"/>
      <c r="C1538" s="987"/>
      <c r="D1538" s="987"/>
      <c r="E1538" s="987"/>
      <c r="H1538" s="1051"/>
      <c r="J1538" s="1051"/>
      <c r="K1538" s="1051"/>
      <c r="L1538" s="1051"/>
      <c r="M1538" s="1051"/>
      <c r="N1538" s="1051"/>
    </row>
    <row r="1539" spans="1:14">
      <c r="A1539" s="987"/>
      <c r="B1539" s="987"/>
      <c r="C1539" s="987"/>
      <c r="D1539" s="987"/>
      <c r="E1539" s="987"/>
      <c r="H1539" s="1051"/>
      <c r="J1539" s="1051"/>
      <c r="K1539" s="1051"/>
      <c r="L1539" s="1051"/>
      <c r="M1539" s="1051"/>
      <c r="N1539" s="1051"/>
    </row>
    <row r="1540" spans="1:14">
      <c r="A1540" s="987"/>
      <c r="B1540" s="987"/>
      <c r="C1540" s="987"/>
      <c r="D1540" s="987"/>
      <c r="E1540" s="987"/>
      <c r="H1540" s="1051"/>
      <c r="J1540" s="1051"/>
      <c r="K1540" s="1051"/>
      <c r="L1540" s="1051"/>
      <c r="M1540" s="1051"/>
      <c r="N1540" s="1051"/>
    </row>
    <row r="1541" spans="1:14">
      <c r="A1541" s="987"/>
      <c r="B1541" s="987"/>
      <c r="C1541" s="987"/>
      <c r="D1541" s="987"/>
      <c r="E1541" s="987"/>
      <c r="H1541" s="1051"/>
      <c r="J1541" s="1051"/>
      <c r="K1541" s="1051"/>
      <c r="L1541" s="1051"/>
      <c r="M1541" s="1051"/>
      <c r="N1541" s="1051"/>
    </row>
    <row r="1542" spans="1:14">
      <c r="A1542" s="987"/>
      <c r="B1542" s="987"/>
      <c r="C1542" s="987"/>
      <c r="D1542" s="987"/>
      <c r="E1542" s="987"/>
      <c r="H1542" s="1051"/>
      <c r="J1542" s="1051"/>
      <c r="K1542" s="1051"/>
      <c r="L1542" s="1051"/>
      <c r="M1542" s="1051"/>
      <c r="N1542" s="1051"/>
    </row>
    <row r="1543" spans="1:14">
      <c r="A1543" s="987"/>
      <c r="B1543" s="987"/>
      <c r="C1543" s="987"/>
      <c r="D1543" s="987"/>
      <c r="E1543" s="987"/>
      <c r="H1543" s="1051"/>
      <c r="J1543" s="1051"/>
      <c r="K1543" s="1051"/>
      <c r="L1543" s="1051"/>
      <c r="M1543" s="1051"/>
      <c r="N1543" s="1051"/>
    </row>
    <row r="1544" spans="1:14">
      <c r="A1544" s="987"/>
      <c r="B1544" s="987"/>
      <c r="C1544" s="987"/>
      <c r="D1544" s="987"/>
      <c r="E1544" s="987"/>
      <c r="H1544" s="1051"/>
      <c r="J1544" s="1051"/>
      <c r="K1544" s="1051"/>
      <c r="L1544" s="1051"/>
      <c r="M1544" s="1051"/>
      <c r="N1544" s="1051"/>
    </row>
    <row r="1545" spans="1:14">
      <c r="A1545" s="987"/>
      <c r="B1545" s="987"/>
      <c r="C1545" s="987"/>
      <c r="D1545" s="987"/>
      <c r="E1545" s="987"/>
      <c r="H1545" s="1051"/>
      <c r="J1545" s="1051"/>
      <c r="K1545" s="1051"/>
      <c r="L1545" s="1051"/>
      <c r="M1545" s="1051"/>
      <c r="N1545" s="1051"/>
    </row>
    <row r="1546" spans="1:14">
      <c r="A1546" s="987"/>
      <c r="B1546" s="987"/>
      <c r="C1546" s="987"/>
      <c r="D1546" s="987"/>
      <c r="E1546" s="987"/>
      <c r="H1546" s="1051"/>
      <c r="J1546" s="1051"/>
      <c r="K1546" s="1051"/>
      <c r="L1546" s="1051"/>
      <c r="M1546" s="1051"/>
      <c r="N1546" s="1051"/>
    </row>
    <row r="1547" spans="1:14">
      <c r="A1547" s="987"/>
      <c r="B1547" s="987"/>
      <c r="C1547" s="987"/>
      <c r="D1547" s="987"/>
      <c r="E1547" s="987"/>
      <c r="H1547" s="1051"/>
      <c r="J1547" s="1051"/>
      <c r="K1547" s="1051"/>
      <c r="L1547" s="1051"/>
      <c r="M1547" s="1051"/>
      <c r="N1547" s="1051"/>
    </row>
    <row r="1548" spans="1:14">
      <c r="A1548" s="987"/>
      <c r="B1548" s="987"/>
      <c r="C1548" s="987"/>
      <c r="D1548" s="987"/>
      <c r="E1548" s="987"/>
      <c r="H1548" s="1051"/>
      <c r="J1548" s="1051"/>
      <c r="K1548" s="1051"/>
      <c r="L1548" s="1051"/>
      <c r="M1548" s="1051"/>
      <c r="N1548" s="1051"/>
    </row>
    <row r="1549" spans="1:14">
      <c r="A1549" s="987"/>
      <c r="B1549" s="987"/>
      <c r="C1549" s="987"/>
      <c r="D1549" s="987"/>
      <c r="E1549" s="987"/>
      <c r="H1549" s="1051"/>
      <c r="J1549" s="1051"/>
      <c r="K1549" s="1051"/>
      <c r="L1549" s="1051"/>
      <c r="M1549" s="1051"/>
      <c r="N1549" s="1051"/>
    </row>
    <row r="1550" spans="1:14">
      <c r="A1550" s="987"/>
      <c r="B1550" s="987"/>
      <c r="C1550" s="987"/>
      <c r="D1550" s="987"/>
      <c r="E1550" s="987"/>
      <c r="H1550" s="1051"/>
      <c r="J1550" s="1051"/>
      <c r="K1550" s="1051"/>
      <c r="L1550" s="1051"/>
      <c r="M1550" s="1051"/>
      <c r="N1550" s="1051"/>
    </row>
    <row r="1551" spans="1:14">
      <c r="A1551" s="987"/>
      <c r="B1551" s="987"/>
      <c r="C1551" s="987"/>
      <c r="D1551" s="987"/>
      <c r="E1551" s="987"/>
      <c r="H1551" s="1051"/>
      <c r="J1551" s="1051"/>
      <c r="K1551" s="1051"/>
      <c r="L1551" s="1051"/>
      <c r="M1551" s="1051"/>
      <c r="N1551" s="1051"/>
    </row>
    <row r="1552" spans="1:14">
      <c r="A1552" s="987"/>
      <c r="B1552" s="987"/>
      <c r="C1552" s="987"/>
      <c r="D1552" s="987"/>
      <c r="E1552" s="987"/>
      <c r="H1552" s="1051"/>
      <c r="J1552" s="1051"/>
      <c r="K1552" s="1051"/>
      <c r="L1552" s="1051"/>
      <c r="M1552" s="1051"/>
      <c r="N1552" s="1051"/>
    </row>
    <row r="1553" spans="1:14">
      <c r="A1553" s="987"/>
      <c r="B1553" s="987"/>
      <c r="C1553" s="987"/>
      <c r="D1553" s="987"/>
      <c r="E1553" s="987"/>
      <c r="H1553" s="1051"/>
      <c r="J1553" s="1051"/>
      <c r="K1553" s="1051"/>
      <c r="L1553" s="1051"/>
      <c r="M1553" s="1051"/>
      <c r="N1553" s="1051"/>
    </row>
    <row r="1554" spans="1:14">
      <c r="A1554" s="987"/>
      <c r="B1554" s="987"/>
      <c r="C1554" s="987"/>
      <c r="D1554" s="987"/>
      <c r="E1554" s="987"/>
      <c r="H1554" s="1051"/>
      <c r="J1554" s="1051"/>
      <c r="K1554" s="1051"/>
      <c r="L1554" s="1051"/>
      <c r="M1554" s="1051"/>
      <c r="N1554" s="1051"/>
    </row>
    <row r="1555" spans="1:14">
      <c r="A1555" s="987"/>
      <c r="B1555" s="987"/>
      <c r="C1555" s="987"/>
      <c r="D1555" s="987"/>
      <c r="E1555" s="987"/>
      <c r="H1555" s="1051"/>
      <c r="J1555" s="1051"/>
      <c r="K1555" s="1051"/>
      <c r="L1555" s="1051"/>
      <c r="M1555" s="1051"/>
      <c r="N1555" s="1051"/>
    </row>
    <row r="1556" spans="1:14">
      <c r="A1556" s="987"/>
      <c r="B1556" s="987"/>
      <c r="C1556" s="987"/>
      <c r="D1556" s="987"/>
      <c r="E1556" s="987"/>
      <c r="H1556" s="1051"/>
      <c r="J1556" s="1051"/>
      <c r="K1556" s="1051"/>
      <c r="L1556" s="1051"/>
      <c r="M1556" s="1051"/>
      <c r="N1556" s="1051"/>
    </row>
    <row r="1557" spans="1:14">
      <c r="A1557" s="987"/>
      <c r="B1557" s="987"/>
      <c r="C1557" s="987"/>
      <c r="D1557" s="987"/>
      <c r="E1557" s="987"/>
      <c r="H1557" s="1051"/>
      <c r="J1557" s="1051"/>
      <c r="K1557" s="1051"/>
      <c r="L1557" s="1051"/>
      <c r="M1557" s="1051"/>
      <c r="N1557" s="1051"/>
    </row>
    <row r="1558" spans="1:14">
      <c r="A1558" s="987"/>
      <c r="B1558" s="987"/>
      <c r="C1558" s="987"/>
      <c r="D1558" s="987"/>
      <c r="E1558" s="987"/>
      <c r="H1558" s="1051"/>
      <c r="J1558" s="1051"/>
      <c r="K1558" s="1051"/>
      <c r="L1558" s="1051"/>
      <c r="M1558" s="1051"/>
      <c r="N1558" s="1051"/>
    </row>
    <row r="1559" spans="1:14">
      <c r="A1559" s="987"/>
      <c r="B1559" s="987"/>
      <c r="C1559" s="987"/>
      <c r="D1559" s="987"/>
      <c r="E1559" s="987"/>
      <c r="H1559" s="1051"/>
      <c r="J1559" s="1051"/>
      <c r="K1559" s="1051"/>
      <c r="L1559" s="1051"/>
      <c r="M1559" s="1051"/>
      <c r="N1559" s="1051"/>
    </row>
    <row r="1560" spans="1:14">
      <c r="A1560" s="987"/>
      <c r="B1560" s="987"/>
      <c r="C1560" s="987"/>
      <c r="D1560" s="987"/>
      <c r="E1560" s="987"/>
      <c r="H1560" s="1051"/>
      <c r="J1560" s="1051"/>
      <c r="K1560" s="1051"/>
      <c r="L1560" s="1051"/>
      <c r="M1560" s="1051"/>
      <c r="N1560" s="1051"/>
    </row>
    <row r="1561" spans="1:14">
      <c r="A1561" s="987"/>
      <c r="B1561" s="987"/>
      <c r="C1561" s="987"/>
      <c r="D1561" s="987"/>
      <c r="E1561" s="987"/>
      <c r="H1561" s="1051"/>
      <c r="J1561" s="1051"/>
      <c r="K1561" s="1051"/>
      <c r="L1561" s="1051"/>
      <c r="M1561" s="1051"/>
      <c r="N1561" s="1051"/>
    </row>
    <row r="1562" spans="1:14">
      <c r="A1562" s="987"/>
      <c r="B1562" s="987"/>
      <c r="C1562" s="987"/>
      <c r="D1562" s="987"/>
      <c r="E1562" s="987"/>
      <c r="H1562" s="1051"/>
      <c r="J1562" s="1051"/>
      <c r="K1562" s="1051"/>
      <c r="L1562" s="1051"/>
      <c r="M1562" s="1051"/>
      <c r="N1562" s="1051"/>
    </row>
    <row r="1563" spans="1:14">
      <c r="A1563" s="987"/>
      <c r="B1563" s="987"/>
      <c r="C1563" s="987"/>
      <c r="D1563" s="987"/>
      <c r="E1563" s="987"/>
      <c r="H1563" s="1051"/>
      <c r="J1563" s="1051"/>
      <c r="K1563" s="1051"/>
      <c r="L1563" s="1051"/>
      <c r="M1563" s="1051"/>
      <c r="N1563" s="1051"/>
    </row>
    <row r="1564" spans="1:14">
      <c r="A1564" s="987"/>
      <c r="B1564" s="987"/>
      <c r="C1564" s="987"/>
      <c r="D1564" s="987"/>
      <c r="E1564" s="987"/>
      <c r="H1564" s="1051"/>
      <c r="J1564" s="1051"/>
      <c r="K1564" s="1051"/>
      <c r="L1564" s="1051"/>
      <c r="M1564" s="1051"/>
      <c r="N1564" s="1051"/>
    </row>
    <row r="1565" spans="1:14">
      <c r="A1565" s="987"/>
      <c r="B1565" s="987"/>
      <c r="C1565" s="987"/>
      <c r="D1565" s="987"/>
      <c r="E1565" s="987"/>
      <c r="H1565" s="1051"/>
      <c r="J1565" s="1051"/>
      <c r="K1565" s="1051"/>
      <c r="L1565" s="1051"/>
      <c r="M1565" s="1051"/>
      <c r="N1565" s="1051"/>
    </row>
    <row r="1566" spans="1:14">
      <c r="A1566" s="987"/>
      <c r="B1566" s="987"/>
      <c r="C1566" s="987"/>
      <c r="D1566" s="987"/>
      <c r="E1566" s="987"/>
      <c r="H1566" s="1051"/>
      <c r="J1566" s="1051"/>
      <c r="K1566" s="1051"/>
      <c r="L1566" s="1051"/>
      <c r="M1566" s="1051"/>
      <c r="N1566" s="1051"/>
    </row>
    <row r="1567" spans="1:14">
      <c r="A1567" s="987"/>
      <c r="B1567" s="987"/>
      <c r="C1567" s="987"/>
      <c r="D1567" s="987"/>
      <c r="E1567" s="987"/>
      <c r="H1567" s="1051"/>
      <c r="J1567" s="1051"/>
      <c r="K1567" s="1051"/>
      <c r="L1567" s="1051"/>
      <c r="M1567" s="1051"/>
      <c r="N1567" s="1051"/>
    </row>
    <row r="1568" spans="1:14">
      <c r="A1568" s="987"/>
      <c r="B1568" s="987"/>
      <c r="C1568" s="987"/>
      <c r="D1568" s="987"/>
      <c r="E1568" s="987"/>
      <c r="H1568" s="1051"/>
      <c r="J1568" s="1051"/>
      <c r="K1568" s="1051"/>
      <c r="L1568" s="1051"/>
      <c r="M1568" s="1051"/>
      <c r="N1568" s="1051"/>
    </row>
    <row r="1569" spans="1:14">
      <c r="A1569" s="987"/>
      <c r="B1569" s="987"/>
      <c r="C1569" s="987"/>
      <c r="D1569" s="987"/>
      <c r="E1569" s="987"/>
      <c r="H1569" s="1051"/>
      <c r="J1569" s="1051"/>
      <c r="K1569" s="1051"/>
      <c r="L1569" s="1051"/>
      <c r="M1569" s="1051"/>
      <c r="N1569" s="1051"/>
    </row>
    <row r="1570" spans="1:14">
      <c r="A1570" s="987"/>
      <c r="B1570" s="987"/>
      <c r="C1570" s="987"/>
      <c r="D1570" s="987"/>
      <c r="E1570" s="987"/>
      <c r="H1570" s="1051"/>
      <c r="J1570" s="1051"/>
      <c r="K1570" s="1051"/>
      <c r="L1570" s="1051"/>
      <c r="M1570" s="1051"/>
      <c r="N1570" s="1051"/>
    </row>
    <row r="1571" spans="1:14">
      <c r="A1571" s="987"/>
      <c r="B1571" s="987"/>
      <c r="C1571" s="987"/>
      <c r="D1571" s="987"/>
      <c r="E1571" s="987"/>
      <c r="H1571" s="1051"/>
      <c r="J1571" s="1051"/>
      <c r="K1571" s="1051"/>
      <c r="L1571" s="1051"/>
      <c r="M1571" s="1051"/>
      <c r="N1571" s="1051"/>
    </row>
    <row r="1572" spans="1:14">
      <c r="A1572" s="987"/>
      <c r="B1572" s="987"/>
      <c r="C1572" s="987"/>
      <c r="D1572" s="987"/>
      <c r="E1572" s="987"/>
      <c r="H1572" s="1051"/>
      <c r="J1572" s="1051"/>
      <c r="K1572" s="1051"/>
      <c r="L1572" s="1051"/>
      <c r="M1572" s="1051"/>
      <c r="N1572" s="1051"/>
    </row>
    <row r="1573" spans="1:14">
      <c r="A1573" s="987"/>
      <c r="B1573" s="987"/>
      <c r="C1573" s="987"/>
      <c r="D1573" s="987"/>
      <c r="E1573" s="987"/>
      <c r="H1573" s="1051"/>
      <c r="J1573" s="1051"/>
      <c r="K1573" s="1051"/>
      <c r="L1573" s="1051"/>
      <c r="M1573" s="1051"/>
      <c r="N1573" s="1051"/>
    </row>
    <row r="1574" spans="1:14">
      <c r="A1574" s="987"/>
      <c r="B1574" s="987"/>
      <c r="C1574" s="987"/>
      <c r="D1574" s="987"/>
      <c r="E1574" s="987"/>
      <c r="H1574" s="1051"/>
      <c r="J1574" s="1051"/>
      <c r="K1574" s="1051"/>
      <c r="L1574" s="1051"/>
      <c r="M1574" s="1051"/>
      <c r="N1574" s="1051"/>
    </row>
    <row r="1575" spans="1:14">
      <c r="A1575" s="987"/>
      <c r="B1575" s="987"/>
      <c r="C1575" s="987"/>
      <c r="D1575" s="987"/>
      <c r="E1575" s="987"/>
      <c r="H1575" s="1051"/>
      <c r="J1575" s="1051"/>
      <c r="K1575" s="1051"/>
      <c r="L1575" s="1051"/>
      <c r="M1575" s="1051"/>
      <c r="N1575" s="1051"/>
    </row>
    <row r="1576" spans="1:14">
      <c r="A1576" s="987"/>
      <c r="B1576" s="987"/>
      <c r="C1576" s="987"/>
      <c r="D1576" s="987"/>
      <c r="E1576" s="987"/>
      <c r="H1576" s="1051"/>
      <c r="J1576" s="1051"/>
      <c r="K1576" s="1051"/>
      <c r="L1576" s="1051"/>
      <c r="M1576" s="1051"/>
      <c r="N1576" s="1051"/>
    </row>
    <row r="1577" spans="1:14">
      <c r="A1577" s="987"/>
      <c r="B1577" s="987"/>
      <c r="C1577" s="987"/>
      <c r="D1577" s="987"/>
      <c r="E1577" s="987"/>
      <c r="H1577" s="1051"/>
      <c r="J1577" s="1051"/>
      <c r="K1577" s="1051"/>
      <c r="L1577" s="1051"/>
      <c r="M1577" s="1051"/>
      <c r="N1577" s="1051"/>
    </row>
    <row r="1578" spans="1:14">
      <c r="A1578" s="987"/>
      <c r="B1578" s="987"/>
      <c r="C1578" s="987"/>
      <c r="D1578" s="987"/>
      <c r="E1578" s="987"/>
      <c r="H1578" s="1051"/>
      <c r="J1578" s="1051"/>
      <c r="K1578" s="1051"/>
      <c r="L1578" s="1051"/>
      <c r="M1578" s="1051"/>
      <c r="N1578" s="1051"/>
    </row>
    <row r="1579" spans="1:14">
      <c r="A1579" s="987"/>
      <c r="B1579" s="987"/>
      <c r="C1579" s="987"/>
      <c r="D1579" s="987"/>
      <c r="E1579" s="987"/>
      <c r="H1579" s="1051"/>
      <c r="J1579" s="1051"/>
      <c r="K1579" s="1051"/>
      <c r="L1579" s="1051"/>
      <c r="M1579" s="1051"/>
      <c r="N1579" s="1051"/>
    </row>
    <row r="1580" spans="1:14">
      <c r="A1580" s="987"/>
      <c r="B1580" s="987"/>
      <c r="C1580" s="987"/>
      <c r="D1580" s="987"/>
      <c r="E1580" s="987"/>
      <c r="H1580" s="1051"/>
      <c r="J1580" s="1051"/>
      <c r="K1580" s="1051"/>
      <c r="L1580" s="1051"/>
      <c r="M1580" s="1051"/>
      <c r="N1580" s="1051"/>
    </row>
    <row r="1581" spans="1:14">
      <c r="A1581" s="987"/>
      <c r="B1581" s="987"/>
      <c r="C1581" s="987"/>
      <c r="D1581" s="987"/>
      <c r="E1581" s="987"/>
      <c r="H1581" s="1051"/>
      <c r="J1581" s="1051"/>
      <c r="K1581" s="1051"/>
      <c r="L1581" s="1051"/>
      <c r="M1581" s="1051"/>
      <c r="N1581" s="1051"/>
    </row>
    <row r="1582" spans="1:14">
      <c r="A1582" s="987"/>
      <c r="B1582" s="987"/>
      <c r="C1582" s="987"/>
      <c r="D1582" s="987"/>
      <c r="E1582" s="987"/>
      <c r="H1582" s="1051"/>
      <c r="J1582" s="1051"/>
      <c r="K1582" s="1051"/>
      <c r="L1582" s="1051"/>
      <c r="M1582" s="1051"/>
      <c r="N1582" s="1051"/>
    </row>
    <row r="1583" spans="1:14">
      <c r="A1583" s="987"/>
      <c r="B1583" s="987"/>
      <c r="C1583" s="987"/>
      <c r="D1583" s="987"/>
      <c r="E1583" s="987"/>
      <c r="H1583" s="1051"/>
      <c r="J1583" s="1051"/>
      <c r="K1583" s="1051"/>
      <c r="L1583" s="1051"/>
      <c r="M1583" s="1051"/>
      <c r="N1583" s="1051"/>
    </row>
    <row r="1584" spans="1:14">
      <c r="A1584" s="987"/>
      <c r="B1584" s="987"/>
      <c r="C1584" s="987"/>
      <c r="D1584" s="987"/>
      <c r="E1584" s="987"/>
      <c r="H1584" s="1051"/>
      <c r="J1584" s="1051"/>
      <c r="K1584" s="1051"/>
      <c r="L1584" s="1051"/>
      <c r="M1584" s="1051"/>
      <c r="N1584" s="1051"/>
    </row>
    <row r="1585" spans="1:14">
      <c r="A1585" s="987"/>
      <c r="B1585" s="987"/>
      <c r="C1585" s="987"/>
      <c r="D1585" s="987"/>
      <c r="E1585" s="987"/>
      <c r="H1585" s="1051"/>
      <c r="J1585" s="1051"/>
      <c r="K1585" s="1051"/>
      <c r="L1585" s="1051"/>
      <c r="M1585" s="1051"/>
      <c r="N1585" s="1051"/>
    </row>
    <row r="1586" spans="1:14">
      <c r="A1586" s="987"/>
      <c r="B1586" s="987"/>
      <c r="C1586" s="987"/>
      <c r="D1586" s="987"/>
      <c r="E1586" s="987"/>
      <c r="H1586" s="1051"/>
      <c r="J1586" s="1051"/>
      <c r="K1586" s="1051"/>
      <c r="L1586" s="1051"/>
      <c r="M1586" s="1051"/>
      <c r="N1586" s="1051"/>
    </row>
    <row r="1587" spans="1:14">
      <c r="A1587" s="987"/>
      <c r="B1587" s="987"/>
      <c r="C1587" s="987"/>
      <c r="D1587" s="987"/>
      <c r="E1587" s="987"/>
      <c r="H1587" s="1051"/>
      <c r="J1587" s="1051"/>
      <c r="K1587" s="1051"/>
      <c r="L1587" s="1051"/>
      <c r="M1587" s="1051"/>
      <c r="N1587" s="1051"/>
    </row>
    <row r="1588" spans="1:14">
      <c r="A1588" s="987"/>
      <c r="B1588" s="987"/>
      <c r="C1588" s="987"/>
      <c r="D1588" s="987"/>
      <c r="E1588" s="987"/>
      <c r="H1588" s="1051"/>
      <c r="J1588" s="1051"/>
      <c r="K1588" s="1051"/>
      <c r="L1588" s="1051"/>
      <c r="M1588" s="1051"/>
      <c r="N1588" s="1051"/>
    </row>
    <row r="1589" spans="1:14">
      <c r="A1589" s="987"/>
      <c r="B1589" s="987"/>
      <c r="C1589" s="987"/>
      <c r="D1589" s="987"/>
      <c r="E1589" s="987"/>
      <c r="H1589" s="1051"/>
      <c r="J1589" s="1051"/>
      <c r="K1589" s="1051"/>
      <c r="L1589" s="1051"/>
      <c r="M1589" s="1051"/>
      <c r="N1589" s="1051"/>
    </row>
    <row r="1590" spans="1:14">
      <c r="A1590" s="987"/>
      <c r="B1590" s="987"/>
      <c r="C1590" s="987"/>
      <c r="D1590" s="987"/>
      <c r="E1590" s="987"/>
      <c r="H1590" s="1051"/>
      <c r="J1590" s="1051"/>
      <c r="K1590" s="1051"/>
      <c r="L1590" s="1051"/>
      <c r="M1590" s="1051"/>
      <c r="N1590" s="1051"/>
    </row>
    <row r="1591" spans="1:14">
      <c r="A1591" s="987"/>
      <c r="B1591" s="987"/>
      <c r="C1591" s="987"/>
      <c r="D1591" s="987"/>
      <c r="E1591" s="987"/>
      <c r="H1591" s="1051"/>
      <c r="J1591" s="1051"/>
      <c r="K1591" s="1051"/>
      <c r="L1591" s="1051"/>
      <c r="M1591" s="1051"/>
      <c r="N1591" s="1051"/>
    </row>
    <row r="1592" spans="1:14">
      <c r="A1592" s="987"/>
      <c r="B1592" s="987"/>
      <c r="C1592" s="987"/>
      <c r="D1592" s="987"/>
      <c r="E1592" s="987"/>
      <c r="H1592" s="1051"/>
      <c r="J1592" s="1051"/>
      <c r="K1592" s="1051"/>
      <c r="L1592" s="1051"/>
      <c r="M1592" s="1051"/>
      <c r="N1592" s="1051"/>
    </row>
    <row r="1593" spans="1:14">
      <c r="A1593" s="987"/>
      <c r="B1593" s="987"/>
      <c r="C1593" s="987"/>
      <c r="D1593" s="987"/>
      <c r="E1593" s="987"/>
      <c r="H1593" s="1051"/>
      <c r="J1593" s="1051"/>
      <c r="K1593" s="1051"/>
      <c r="L1593" s="1051"/>
      <c r="M1593" s="1051"/>
      <c r="N1593" s="1051"/>
    </row>
    <row r="1594" spans="1:14">
      <c r="A1594" s="987"/>
      <c r="B1594" s="987"/>
      <c r="C1594" s="987"/>
      <c r="D1594" s="987"/>
      <c r="E1594" s="987"/>
      <c r="H1594" s="1051"/>
      <c r="J1594" s="1051"/>
      <c r="K1594" s="1051"/>
      <c r="L1594" s="1051"/>
      <c r="M1594" s="1051"/>
      <c r="N1594" s="1051"/>
    </row>
    <row r="1595" spans="1:14">
      <c r="A1595" s="987"/>
      <c r="B1595" s="987"/>
      <c r="C1595" s="987"/>
      <c r="D1595" s="987"/>
      <c r="E1595" s="987"/>
      <c r="H1595" s="1051"/>
      <c r="J1595" s="1051"/>
      <c r="K1595" s="1051"/>
      <c r="L1595" s="1051"/>
      <c r="M1595" s="1051"/>
      <c r="N1595" s="1051"/>
    </row>
    <row r="1596" spans="1:14">
      <c r="A1596" s="987"/>
      <c r="B1596" s="987"/>
      <c r="C1596" s="987"/>
      <c r="D1596" s="987"/>
      <c r="E1596" s="987"/>
      <c r="N1596" s="1051"/>
    </row>
    <row r="1597" spans="1:14">
      <c r="A1597" s="987"/>
      <c r="B1597" s="987"/>
      <c r="C1597" s="987"/>
      <c r="D1597" s="987"/>
      <c r="E1597" s="987"/>
      <c r="N1597" s="1051"/>
    </row>
    <row r="1598" spans="1:14">
      <c r="A1598" s="987"/>
      <c r="B1598" s="987"/>
      <c r="C1598" s="987"/>
      <c r="D1598" s="987"/>
      <c r="E1598" s="987"/>
      <c r="N1598" s="1051"/>
    </row>
    <row r="1599" spans="1:14">
      <c r="A1599" s="987"/>
      <c r="B1599" s="987"/>
      <c r="C1599" s="987"/>
      <c r="D1599" s="987"/>
      <c r="E1599" s="987"/>
      <c r="H1599" s="1051"/>
      <c r="J1599" s="1051"/>
      <c r="K1599" s="1051"/>
      <c r="L1599" s="1051"/>
      <c r="M1599" s="1051"/>
      <c r="N1599" s="1051"/>
    </row>
    <row r="1600" spans="1:14">
      <c r="A1600" s="987"/>
      <c r="B1600" s="987"/>
      <c r="C1600" s="987"/>
      <c r="D1600" s="987"/>
      <c r="E1600" s="987"/>
      <c r="N1600" s="1051"/>
    </row>
    <row r="1601" spans="1:14">
      <c r="A1601" s="987"/>
      <c r="B1601" s="987"/>
      <c r="C1601" s="987"/>
      <c r="D1601" s="987"/>
      <c r="E1601" s="987"/>
      <c r="H1601" s="1051"/>
      <c r="J1601" s="1051"/>
      <c r="K1601" s="1051"/>
      <c r="L1601" s="1051"/>
      <c r="M1601" s="1051"/>
      <c r="N1601" s="1051"/>
    </row>
    <row r="1602" spans="1:14">
      <c r="A1602" s="987"/>
      <c r="B1602" s="987"/>
      <c r="C1602" s="987"/>
      <c r="D1602" s="987"/>
      <c r="E1602" s="987"/>
      <c r="H1602" s="1051"/>
      <c r="J1602" s="1051"/>
      <c r="K1602" s="1051"/>
      <c r="L1602" s="1051"/>
      <c r="M1602" s="1051"/>
      <c r="N1602" s="1051"/>
    </row>
    <row r="1603" spans="1:14">
      <c r="A1603" s="987"/>
      <c r="B1603" s="987"/>
      <c r="C1603" s="987"/>
      <c r="D1603" s="987"/>
      <c r="E1603" s="987"/>
      <c r="N1603" s="1051"/>
    </row>
    <row r="1604" spans="1:14">
      <c r="A1604" s="987"/>
      <c r="B1604" s="987"/>
      <c r="C1604" s="987"/>
      <c r="D1604" s="987"/>
      <c r="E1604" s="987"/>
      <c r="N1604" s="1051"/>
    </row>
    <row r="1605" spans="1:14">
      <c r="A1605" s="987"/>
      <c r="B1605" s="987"/>
      <c r="C1605" s="987"/>
      <c r="D1605" s="987"/>
      <c r="E1605" s="987"/>
      <c r="N1605" s="1051"/>
    </row>
    <row r="1606" spans="1:14">
      <c r="A1606" s="987"/>
      <c r="B1606" s="987"/>
      <c r="C1606" s="987"/>
      <c r="D1606" s="987"/>
      <c r="E1606" s="987"/>
      <c r="H1606" s="1051"/>
      <c r="J1606" s="1051"/>
      <c r="K1606" s="1051"/>
      <c r="L1606" s="1051"/>
      <c r="M1606" s="1051"/>
      <c r="N1606" s="1051"/>
    </row>
    <row r="1607" spans="1:14">
      <c r="A1607" s="987"/>
      <c r="B1607" s="987"/>
      <c r="C1607" s="987"/>
      <c r="D1607" s="987"/>
      <c r="E1607" s="987"/>
      <c r="N1607" s="1051"/>
    </row>
    <row r="1608" spans="1:14">
      <c r="A1608" s="987"/>
      <c r="B1608" s="987"/>
      <c r="C1608" s="987"/>
      <c r="D1608" s="987"/>
      <c r="E1608" s="987"/>
      <c r="H1608" s="1051"/>
      <c r="J1608" s="1051"/>
      <c r="K1608" s="1051"/>
      <c r="L1608" s="1051"/>
      <c r="M1608" s="1051"/>
      <c r="N1608" s="1051"/>
    </row>
    <row r="1609" spans="1:14">
      <c r="A1609" s="987"/>
      <c r="B1609" s="987"/>
      <c r="C1609" s="987"/>
      <c r="D1609" s="987"/>
      <c r="E1609" s="987"/>
      <c r="H1609" s="1051"/>
      <c r="J1609" s="1051"/>
      <c r="K1609" s="1051"/>
      <c r="L1609" s="1051"/>
      <c r="M1609" s="1051"/>
      <c r="N1609" s="1051"/>
    </row>
    <row r="1610" spans="1:14">
      <c r="A1610" s="987"/>
      <c r="B1610" s="987"/>
      <c r="C1610" s="987"/>
      <c r="D1610" s="987"/>
      <c r="E1610" s="987"/>
      <c r="H1610" s="1051"/>
      <c r="J1610" s="1051"/>
      <c r="K1610" s="1051"/>
      <c r="L1610" s="1051"/>
      <c r="M1610" s="1051"/>
      <c r="N1610" s="1051"/>
    </row>
    <row r="1611" spans="1:14">
      <c r="A1611" s="987"/>
      <c r="B1611" s="987"/>
      <c r="C1611" s="987"/>
      <c r="D1611" s="987"/>
      <c r="E1611" s="987"/>
      <c r="H1611" s="1051"/>
      <c r="J1611" s="1051"/>
      <c r="K1611" s="1051"/>
      <c r="L1611" s="1051"/>
      <c r="M1611" s="1051"/>
      <c r="N1611" s="1051"/>
    </row>
    <row r="1612" spans="1:14">
      <c r="A1612" s="987"/>
      <c r="B1612" s="987"/>
      <c r="C1612" s="987"/>
      <c r="D1612" s="987"/>
      <c r="E1612" s="987"/>
      <c r="H1612" s="1051"/>
      <c r="J1612" s="1051"/>
      <c r="K1612" s="1051"/>
      <c r="L1612" s="1051"/>
      <c r="M1612" s="1051"/>
      <c r="N1612" s="1051"/>
    </row>
    <row r="1613" spans="1:14">
      <c r="A1613" s="987"/>
      <c r="B1613" s="987"/>
      <c r="C1613" s="987"/>
      <c r="D1613" s="987"/>
      <c r="E1613" s="987"/>
      <c r="H1613" s="1051"/>
      <c r="J1613" s="1051"/>
      <c r="K1613" s="1051"/>
      <c r="L1613" s="1051"/>
      <c r="M1613" s="1051"/>
      <c r="N1613" s="1051"/>
    </row>
    <row r="1614" spans="1:14">
      <c r="A1614" s="987"/>
      <c r="B1614" s="987"/>
      <c r="C1614" s="987"/>
      <c r="D1614" s="987"/>
      <c r="E1614" s="987"/>
      <c r="H1614" s="1051"/>
      <c r="J1614" s="1051"/>
      <c r="K1614" s="1051"/>
      <c r="L1614" s="1051"/>
      <c r="M1614" s="1051"/>
      <c r="N1614" s="1051"/>
    </row>
    <row r="1615" spans="1:14">
      <c r="A1615" s="987"/>
      <c r="B1615" s="987"/>
      <c r="C1615" s="987"/>
      <c r="D1615" s="987"/>
      <c r="E1615" s="987"/>
      <c r="H1615" s="1051"/>
      <c r="J1615" s="1051"/>
      <c r="K1615" s="1051"/>
      <c r="L1615" s="1051"/>
      <c r="M1615" s="1051"/>
      <c r="N1615" s="1051"/>
    </row>
    <row r="1616" spans="1:14">
      <c r="A1616" s="987"/>
      <c r="B1616" s="987"/>
      <c r="C1616" s="987"/>
      <c r="D1616" s="987"/>
      <c r="E1616" s="987"/>
      <c r="H1616" s="1051"/>
      <c r="J1616" s="1051"/>
      <c r="K1616" s="1051"/>
      <c r="L1616" s="1051"/>
      <c r="M1616" s="1051"/>
      <c r="N1616" s="1051"/>
    </row>
    <row r="1617" spans="1:14">
      <c r="A1617" s="987"/>
      <c r="B1617" s="987"/>
      <c r="C1617" s="987"/>
      <c r="D1617" s="987"/>
      <c r="E1617" s="987"/>
      <c r="N1617" s="1051"/>
    </row>
    <row r="1618" spans="1:14">
      <c r="A1618" s="987"/>
      <c r="B1618" s="987"/>
      <c r="C1618" s="987"/>
      <c r="D1618" s="987"/>
      <c r="E1618" s="987"/>
      <c r="H1618" s="1051"/>
      <c r="J1618" s="1051"/>
      <c r="K1618" s="1051"/>
      <c r="L1618" s="1051"/>
      <c r="M1618" s="1051"/>
      <c r="N1618" s="1051"/>
    </row>
    <row r="1619" spans="1:14">
      <c r="A1619" s="987"/>
      <c r="B1619" s="987"/>
      <c r="C1619" s="987"/>
      <c r="D1619" s="987"/>
      <c r="E1619" s="987"/>
      <c r="H1619" s="1051"/>
      <c r="J1619" s="1051"/>
      <c r="K1619" s="1051"/>
      <c r="L1619" s="1051"/>
      <c r="M1619" s="1051"/>
      <c r="N1619" s="1051"/>
    </row>
    <row r="1620" spans="1:14">
      <c r="A1620" s="987"/>
      <c r="B1620" s="987"/>
      <c r="C1620" s="987"/>
      <c r="D1620" s="987"/>
      <c r="E1620" s="987"/>
      <c r="H1620" s="1051"/>
      <c r="J1620" s="1051"/>
      <c r="K1620" s="1051"/>
      <c r="L1620" s="1051"/>
      <c r="M1620" s="1051"/>
      <c r="N1620" s="1051"/>
    </row>
    <row r="1621" spans="1:14">
      <c r="A1621" s="987"/>
      <c r="B1621" s="987"/>
      <c r="C1621" s="987"/>
      <c r="D1621" s="987"/>
      <c r="E1621" s="987"/>
      <c r="H1621" s="1051"/>
      <c r="J1621" s="1051"/>
      <c r="K1621" s="1051"/>
      <c r="L1621" s="1051"/>
      <c r="M1621" s="1051"/>
      <c r="N1621" s="1051"/>
    </row>
    <row r="1622" spans="1:14">
      <c r="A1622" s="987"/>
      <c r="B1622" s="987"/>
      <c r="C1622" s="987"/>
      <c r="D1622" s="987"/>
      <c r="E1622" s="987"/>
      <c r="H1622" s="1051"/>
      <c r="J1622" s="1051"/>
      <c r="K1622" s="1051"/>
      <c r="L1622" s="1051"/>
      <c r="M1622" s="1051"/>
      <c r="N1622" s="1051"/>
    </row>
    <row r="1623" spans="1:14">
      <c r="A1623" s="987"/>
      <c r="B1623" s="987"/>
      <c r="C1623" s="987"/>
      <c r="D1623" s="987"/>
      <c r="E1623" s="987"/>
      <c r="N1623" s="1051"/>
    </row>
    <row r="1624" spans="1:14">
      <c r="A1624" s="987"/>
      <c r="B1624" s="987"/>
      <c r="C1624" s="987"/>
      <c r="D1624" s="987"/>
      <c r="E1624" s="987"/>
      <c r="H1624" s="1051"/>
      <c r="J1624" s="1051"/>
      <c r="K1624" s="1051"/>
      <c r="L1624" s="1051"/>
      <c r="M1624" s="1051"/>
      <c r="N1624" s="1051"/>
    </row>
    <row r="1625" spans="1:14">
      <c r="A1625" s="987"/>
      <c r="B1625" s="987"/>
      <c r="C1625" s="987"/>
      <c r="D1625" s="987"/>
      <c r="E1625" s="987"/>
      <c r="H1625" s="1051"/>
      <c r="J1625" s="1051"/>
      <c r="K1625" s="1051"/>
      <c r="L1625" s="1051"/>
      <c r="M1625" s="1051"/>
      <c r="N1625" s="1051"/>
    </row>
    <row r="1626" spans="1:14">
      <c r="A1626" s="987"/>
      <c r="B1626" s="987"/>
      <c r="C1626" s="987"/>
      <c r="D1626" s="987"/>
      <c r="E1626" s="987"/>
      <c r="N1626" s="1051"/>
    </row>
    <row r="1627" spans="1:14">
      <c r="A1627" s="987"/>
      <c r="B1627" s="987"/>
      <c r="C1627" s="987"/>
      <c r="D1627" s="987"/>
      <c r="E1627" s="987"/>
      <c r="H1627" s="1051"/>
      <c r="J1627" s="1051"/>
      <c r="K1627" s="1051"/>
      <c r="L1627" s="1051"/>
      <c r="M1627" s="1051"/>
      <c r="N1627" s="1051"/>
    </row>
    <row r="1628" spans="1:14">
      <c r="A1628" s="987"/>
      <c r="B1628" s="987"/>
      <c r="C1628" s="987"/>
      <c r="D1628" s="987"/>
      <c r="E1628" s="987"/>
      <c r="N1628" s="1051"/>
    </row>
    <row r="1629" spans="1:14">
      <c r="A1629" s="987"/>
      <c r="B1629" s="987"/>
      <c r="C1629" s="987"/>
      <c r="D1629" s="987"/>
      <c r="E1629" s="987"/>
      <c r="N1629" s="1051"/>
    </row>
    <row r="1630" spans="1:14">
      <c r="A1630" s="987"/>
      <c r="B1630" s="987"/>
      <c r="C1630" s="987"/>
      <c r="D1630" s="987"/>
      <c r="E1630" s="987"/>
      <c r="N1630" s="1051"/>
    </row>
    <row r="1631" spans="1:14">
      <c r="A1631" s="987"/>
      <c r="B1631" s="987"/>
      <c r="C1631" s="987"/>
      <c r="D1631" s="987"/>
      <c r="E1631" s="987"/>
      <c r="N1631" s="1051"/>
    </row>
    <row r="1632" spans="1:14">
      <c r="A1632" s="987"/>
      <c r="B1632" s="987"/>
      <c r="C1632" s="987"/>
      <c r="D1632" s="987"/>
      <c r="E1632" s="987"/>
      <c r="N1632" s="1051"/>
    </row>
    <row r="1633" spans="1:14">
      <c r="A1633" s="987"/>
      <c r="B1633" s="987"/>
      <c r="C1633" s="987"/>
      <c r="D1633" s="987"/>
      <c r="E1633" s="987"/>
      <c r="N1633" s="1051"/>
    </row>
    <row r="1634" spans="1:14">
      <c r="A1634" s="987"/>
      <c r="B1634" s="987"/>
      <c r="C1634" s="987"/>
      <c r="D1634" s="987"/>
      <c r="E1634" s="987"/>
      <c r="N1634" s="1051"/>
    </row>
    <row r="1635" spans="1:14">
      <c r="A1635" s="987"/>
      <c r="B1635" s="987"/>
      <c r="C1635" s="987"/>
      <c r="D1635" s="987"/>
      <c r="E1635" s="987"/>
      <c r="N1635" s="1051"/>
    </row>
    <row r="1636" spans="1:14">
      <c r="A1636" s="987"/>
      <c r="B1636" s="987"/>
      <c r="C1636" s="987"/>
      <c r="D1636" s="987"/>
      <c r="E1636" s="987"/>
      <c r="N1636" s="1051"/>
    </row>
    <row r="1637" spans="1:14">
      <c r="A1637" s="987"/>
      <c r="B1637" s="987"/>
      <c r="C1637" s="987"/>
      <c r="D1637" s="987"/>
      <c r="E1637" s="987"/>
      <c r="N1637" s="1051"/>
    </row>
    <row r="1638" spans="1:14">
      <c r="A1638" s="987"/>
      <c r="B1638" s="987"/>
      <c r="C1638" s="987"/>
      <c r="D1638" s="987"/>
      <c r="E1638" s="987"/>
      <c r="I1638" s="987"/>
      <c r="N1638" s="1051"/>
    </row>
    <row r="1639" spans="1:14">
      <c r="A1639" s="987"/>
      <c r="B1639" s="987"/>
      <c r="C1639" s="987"/>
      <c r="D1639" s="987"/>
      <c r="E1639" s="987"/>
      <c r="I1639" s="987"/>
      <c r="N1639" s="1051"/>
    </row>
    <row r="1640" spans="1:14">
      <c r="A1640" s="987"/>
      <c r="B1640" s="987"/>
      <c r="C1640" s="987"/>
      <c r="D1640" s="987"/>
      <c r="E1640" s="987"/>
      <c r="I1640" s="987"/>
      <c r="N1640" s="1051"/>
    </row>
    <row r="1641" spans="1:14">
      <c r="A1641" s="987"/>
      <c r="B1641" s="987"/>
      <c r="C1641" s="987"/>
      <c r="D1641" s="987"/>
      <c r="E1641" s="987"/>
      <c r="I1641" s="987"/>
      <c r="N1641" s="1051"/>
    </row>
    <row r="1642" spans="1:14">
      <c r="A1642" s="987"/>
      <c r="B1642" s="987"/>
      <c r="C1642" s="987"/>
      <c r="D1642" s="987"/>
      <c r="E1642" s="987"/>
      <c r="I1642" s="987"/>
      <c r="N1642" s="1051"/>
    </row>
    <row r="1643" spans="1:14">
      <c r="A1643" s="987"/>
      <c r="B1643" s="987"/>
      <c r="C1643" s="987"/>
      <c r="D1643" s="987"/>
      <c r="E1643" s="987"/>
      <c r="I1643" s="987"/>
      <c r="N1643" s="1051"/>
    </row>
    <row r="1644" spans="1:14">
      <c r="A1644" s="987"/>
      <c r="B1644" s="987"/>
      <c r="C1644" s="987"/>
      <c r="D1644" s="987"/>
      <c r="E1644" s="987"/>
      <c r="I1644" s="987"/>
      <c r="N1644" s="1051"/>
    </row>
    <row r="1645" spans="1:14">
      <c r="A1645" s="987"/>
      <c r="B1645" s="987"/>
      <c r="C1645" s="987"/>
      <c r="D1645" s="987"/>
      <c r="E1645" s="987"/>
      <c r="I1645" s="987"/>
      <c r="N1645" s="1051"/>
    </row>
    <row r="1646" spans="1:14">
      <c r="A1646" s="987"/>
      <c r="B1646" s="987"/>
      <c r="C1646" s="987"/>
      <c r="D1646" s="987"/>
      <c r="E1646" s="987"/>
      <c r="I1646" s="987"/>
      <c r="N1646" s="1051"/>
    </row>
    <row r="1647" spans="1:14">
      <c r="A1647" s="987"/>
      <c r="B1647" s="987"/>
      <c r="C1647" s="987"/>
      <c r="D1647" s="987"/>
      <c r="E1647" s="987"/>
      <c r="I1647" s="987"/>
      <c r="N1647" s="1051"/>
    </row>
    <row r="1648" spans="1:14">
      <c r="A1648" s="987"/>
      <c r="B1648" s="987"/>
      <c r="C1648" s="987"/>
      <c r="D1648" s="987"/>
      <c r="E1648" s="987"/>
      <c r="I1648" s="987"/>
      <c r="N1648" s="1051"/>
    </row>
    <row r="1649" spans="1:14">
      <c r="A1649" s="987"/>
      <c r="B1649" s="987"/>
      <c r="C1649" s="987"/>
      <c r="D1649" s="987"/>
      <c r="E1649" s="987"/>
      <c r="I1649" s="987"/>
      <c r="N1649" s="1051"/>
    </row>
    <row r="1650" spans="1:14">
      <c r="A1650" s="987"/>
      <c r="B1650" s="987"/>
      <c r="C1650" s="987"/>
      <c r="D1650" s="987"/>
      <c r="E1650" s="987"/>
      <c r="I1650" s="987"/>
      <c r="N1650" s="1051"/>
    </row>
    <row r="1651" spans="1:14">
      <c r="A1651" s="987"/>
      <c r="B1651" s="987"/>
      <c r="C1651" s="987"/>
      <c r="D1651" s="987"/>
      <c r="E1651" s="987"/>
      <c r="I1651" s="987"/>
      <c r="N1651" s="1051"/>
    </row>
    <row r="1652" spans="1:14">
      <c r="A1652" s="987"/>
      <c r="B1652" s="987"/>
      <c r="C1652" s="987"/>
      <c r="D1652" s="987"/>
      <c r="E1652" s="987"/>
      <c r="I1652" s="987"/>
      <c r="N1652" s="1051"/>
    </row>
    <row r="1653" spans="1:14">
      <c r="A1653" s="987"/>
      <c r="B1653" s="987"/>
      <c r="C1653" s="987"/>
      <c r="D1653" s="987"/>
      <c r="E1653" s="987"/>
      <c r="I1653" s="987"/>
      <c r="N1653" s="1051"/>
    </row>
    <row r="1654" spans="1:14">
      <c r="A1654" s="987"/>
      <c r="B1654" s="987"/>
      <c r="C1654" s="987"/>
      <c r="D1654" s="987"/>
      <c r="E1654" s="987"/>
      <c r="I1654" s="987"/>
      <c r="N1654" s="1051"/>
    </row>
    <row r="1655" spans="1:14">
      <c r="A1655" s="987"/>
      <c r="B1655" s="987"/>
      <c r="C1655" s="987"/>
      <c r="D1655" s="987"/>
      <c r="E1655" s="987"/>
      <c r="I1655" s="987"/>
      <c r="N1655" s="1051"/>
    </row>
    <row r="1656" spans="1:14">
      <c r="A1656" s="987"/>
      <c r="B1656" s="987"/>
      <c r="C1656" s="987"/>
      <c r="D1656" s="987"/>
      <c r="E1656" s="987"/>
      <c r="I1656" s="987"/>
      <c r="N1656" s="1051"/>
    </row>
    <row r="1657" spans="1:14">
      <c r="A1657" s="987"/>
      <c r="B1657" s="987"/>
      <c r="C1657" s="987"/>
      <c r="D1657" s="987"/>
      <c r="E1657" s="987"/>
      <c r="I1657" s="987"/>
      <c r="N1657" s="1051"/>
    </row>
    <row r="1658" spans="1:14">
      <c r="A1658" s="987"/>
      <c r="B1658" s="987"/>
      <c r="C1658" s="987"/>
      <c r="D1658" s="987"/>
      <c r="E1658" s="987"/>
      <c r="I1658" s="987"/>
      <c r="N1658" s="1051"/>
    </row>
    <row r="1659" spans="1:14">
      <c r="A1659" s="987"/>
      <c r="B1659" s="987"/>
      <c r="C1659" s="987"/>
      <c r="D1659" s="987"/>
      <c r="E1659" s="987"/>
      <c r="I1659" s="987"/>
      <c r="N1659" s="1051"/>
    </row>
    <row r="1660" spans="1:14">
      <c r="A1660" s="987"/>
      <c r="B1660" s="987"/>
      <c r="C1660" s="987"/>
      <c r="D1660" s="987"/>
      <c r="E1660" s="987"/>
      <c r="I1660" s="987"/>
      <c r="N1660" s="1051"/>
    </row>
    <row r="1661" spans="1:14">
      <c r="A1661" s="987"/>
      <c r="B1661" s="987"/>
      <c r="C1661" s="987"/>
      <c r="D1661" s="987"/>
      <c r="E1661" s="987"/>
      <c r="I1661" s="987"/>
      <c r="N1661" s="1051"/>
    </row>
    <row r="1662" spans="1:14">
      <c r="A1662" s="987"/>
      <c r="B1662" s="987"/>
      <c r="C1662" s="987"/>
      <c r="D1662" s="987"/>
      <c r="E1662" s="987"/>
      <c r="I1662" s="987"/>
      <c r="N1662" s="1051"/>
    </row>
    <row r="1663" spans="1:14">
      <c r="A1663" s="987"/>
      <c r="B1663" s="987"/>
      <c r="C1663" s="987"/>
      <c r="D1663" s="987"/>
      <c r="E1663" s="987"/>
      <c r="I1663" s="987"/>
      <c r="N1663" s="1051"/>
    </row>
    <row r="1664" spans="1:14">
      <c r="A1664" s="987"/>
      <c r="B1664" s="987"/>
      <c r="C1664" s="987"/>
      <c r="D1664" s="987"/>
      <c r="E1664" s="987"/>
      <c r="I1664" s="987"/>
      <c r="N1664" s="1051"/>
    </row>
    <row r="1665" spans="1:14">
      <c r="A1665" s="987"/>
      <c r="B1665" s="987"/>
      <c r="C1665" s="987"/>
      <c r="D1665" s="987"/>
      <c r="E1665" s="987"/>
      <c r="I1665" s="987"/>
      <c r="N1665" s="1051"/>
    </row>
    <row r="1666" spans="1:14">
      <c r="A1666" s="987"/>
      <c r="B1666" s="987"/>
      <c r="C1666" s="987"/>
      <c r="D1666" s="987"/>
      <c r="E1666" s="987"/>
      <c r="I1666" s="987"/>
      <c r="N1666" s="1051"/>
    </row>
    <row r="1667" spans="1:14">
      <c r="A1667" s="987"/>
      <c r="B1667" s="987"/>
      <c r="C1667" s="987"/>
      <c r="D1667" s="987"/>
      <c r="E1667" s="987"/>
      <c r="I1667" s="987"/>
      <c r="N1667" s="1051"/>
    </row>
    <row r="1668" spans="1:14">
      <c r="A1668" s="987"/>
      <c r="B1668" s="987"/>
      <c r="C1668" s="987"/>
      <c r="D1668" s="987"/>
      <c r="E1668" s="987"/>
      <c r="I1668" s="987"/>
      <c r="N1668" s="1051"/>
    </row>
    <row r="1669" spans="1:14">
      <c r="A1669" s="987"/>
      <c r="B1669" s="987"/>
      <c r="C1669" s="987"/>
      <c r="D1669" s="987"/>
      <c r="E1669" s="987"/>
      <c r="I1669" s="987"/>
      <c r="N1669" s="1051"/>
    </row>
    <row r="1670" spans="1:14">
      <c r="A1670" s="987"/>
      <c r="B1670" s="987"/>
      <c r="C1670" s="987"/>
      <c r="D1670" s="987"/>
      <c r="E1670" s="987"/>
      <c r="I1670" s="987"/>
      <c r="N1670" s="1051"/>
    </row>
    <row r="1671" spans="1:14">
      <c r="A1671" s="987"/>
      <c r="B1671" s="987"/>
      <c r="C1671" s="987"/>
      <c r="D1671" s="987"/>
      <c r="E1671" s="987"/>
      <c r="I1671" s="987"/>
      <c r="N1671" s="1051"/>
    </row>
    <row r="1672" spans="1:14">
      <c r="A1672" s="987"/>
      <c r="B1672" s="987"/>
      <c r="C1672" s="987"/>
      <c r="D1672" s="987"/>
      <c r="E1672" s="987"/>
      <c r="I1672" s="987"/>
      <c r="N1672" s="1051"/>
    </row>
    <row r="1673" spans="1:14">
      <c r="A1673" s="987"/>
      <c r="B1673" s="987"/>
      <c r="C1673" s="987"/>
      <c r="D1673" s="987"/>
      <c r="E1673" s="987"/>
      <c r="I1673" s="987"/>
      <c r="N1673" s="1051"/>
    </row>
    <row r="1674" spans="1:14">
      <c r="A1674" s="987"/>
      <c r="B1674" s="987"/>
      <c r="C1674" s="987"/>
      <c r="D1674" s="987"/>
      <c r="E1674" s="987"/>
      <c r="I1674" s="987"/>
      <c r="N1674" s="1051"/>
    </row>
    <row r="1675" spans="1:14">
      <c r="A1675" s="987"/>
      <c r="B1675" s="987"/>
      <c r="C1675" s="987"/>
      <c r="D1675" s="987"/>
      <c r="E1675" s="987"/>
      <c r="I1675" s="987"/>
      <c r="N1675" s="1051"/>
    </row>
    <row r="1676" spans="1:14">
      <c r="A1676" s="987"/>
      <c r="B1676" s="987"/>
      <c r="C1676" s="987"/>
      <c r="D1676" s="987"/>
      <c r="E1676" s="987"/>
      <c r="I1676" s="987"/>
      <c r="N1676" s="1051"/>
    </row>
    <row r="1677" spans="1:14">
      <c r="A1677" s="987"/>
      <c r="B1677" s="987"/>
      <c r="C1677" s="987"/>
      <c r="D1677" s="987"/>
      <c r="E1677" s="987"/>
      <c r="I1677" s="987"/>
      <c r="N1677" s="1051"/>
    </row>
    <row r="1678" spans="1:14">
      <c r="A1678" s="987"/>
      <c r="B1678" s="987"/>
      <c r="C1678" s="987"/>
      <c r="D1678" s="987"/>
      <c r="E1678" s="987"/>
      <c r="I1678" s="987"/>
      <c r="N1678" s="1051"/>
    </row>
    <row r="1679" spans="1:14">
      <c r="A1679" s="987"/>
      <c r="B1679" s="987"/>
      <c r="C1679" s="987"/>
      <c r="D1679" s="987"/>
      <c r="E1679" s="987"/>
      <c r="I1679" s="987"/>
      <c r="N1679" s="1051"/>
    </row>
    <row r="1680" spans="1:14">
      <c r="A1680" s="987"/>
      <c r="B1680" s="987"/>
      <c r="C1680" s="987"/>
      <c r="D1680" s="987"/>
      <c r="E1680" s="987"/>
      <c r="I1680" s="987"/>
      <c r="N1680" s="1051"/>
    </row>
    <row r="1681" spans="1:14">
      <c r="A1681" s="987"/>
      <c r="B1681" s="987"/>
      <c r="C1681" s="987"/>
      <c r="D1681" s="987"/>
      <c r="E1681" s="987"/>
      <c r="I1681" s="987"/>
      <c r="N1681" s="1051"/>
    </row>
    <row r="1682" spans="1:14">
      <c r="A1682" s="987"/>
      <c r="B1682" s="987"/>
      <c r="C1682" s="987"/>
      <c r="D1682" s="987"/>
      <c r="E1682" s="987"/>
      <c r="I1682" s="987"/>
      <c r="N1682" s="1051"/>
    </row>
    <row r="1683" spans="1:14">
      <c r="A1683" s="987"/>
      <c r="B1683" s="987"/>
      <c r="C1683" s="987"/>
      <c r="D1683" s="987"/>
      <c r="E1683" s="987"/>
      <c r="I1683" s="987"/>
      <c r="N1683" s="1051"/>
    </row>
    <row r="1684" spans="1:14">
      <c r="A1684" s="987"/>
      <c r="B1684" s="987"/>
      <c r="C1684" s="987"/>
      <c r="D1684" s="987"/>
      <c r="E1684" s="987"/>
      <c r="I1684" s="987"/>
      <c r="N1684" s="1051"/>
    </row>
    <row r="1685" spans="1:14">
      <c r="A1685" s="987"/>
      <c r="B1685" s="987"/>
      <c r="C1685" s="987"/>
      <c r="D1685" s="987"/>
      <c r="E1685" s="987"/>
      <c r="I1685" s="987"/>
      <c r="N1685" s="1051"/>
    </row>
    <row r="1686" spans="1:14">
      <c r="A1686" s="987"/>
      <c r="B1686" s="987"/>
      <c r="C1686" s="987"/>
      <c r="D1686" s="987"/>
      <c r="E1686" s="987"/>
      <c r="I1686" s="987"/>
      <c r="N1686" s="1051"/>
    </row>
    <row r="1687" spans="1:14">
      <c r="A1687" s="987"/>
      <c r="B1687" s="987"/>
      <c r="C1687" s="987"/>
      <c r="D1687" s="987"/>
      <c r="E1687" s="987"/>
      <c r="I1687" s="987"/>
      <c r="N1687" s="1051"/>
    </row>
    <row r="1688" spans="1:14">
      <c r="A1688" s="987"/>
      <c r="B1688" s="987"/>
      <c r="C1688" s="987"/>
      <c r="D1688" s="987"/>
      <c r="E1688" s="987"/>
      <c r="I1688" s="987"/>
      <c r="N1688" s="1051"/>
    </row>
    <row r="1689" spans="1:14">
      <c r="A1689" s="987"/>
      <c r="B1689" s="987"/>
      <c r="C1689" s="987"/>
      <c r="D1689" s="987"/>
      <c r="E1689" s="987"/>
      <c r="I1689" s="987"/>
      <c r="N1689" s="1051"/>
    </row>
    <row r="1690" spans="1:14">
      <c r="A1690" s="987"/>
      <c r="B1690" s="987"/>
      <c r="C1690" s="987"/>
      <c r="D1690" s="987"/>
      <c r="E1690" s="987"/>
      <c r="I1690" s="987"/>
      <c r="N1690" s="1051"/>
    </row>
    <row r="1691" spans="1:14">
      <c r="A1691" s="987"/>
      <c r="B1691" s="987"/>
      <c r="C1691" s="987"/>
      <c r="D1691" s="987"/>
      <c r="E1691" s="987"/>
      <c r="I1691" s="987"/>
      <c r="N1691" s="1051"/>
    </row>
    <row r="1692" spans="1:14">
      <c r="A1692" s="987"/>
      <c r="B1692" s="987"/>
      <c r="C1692" s="987"/>
      <c r="D1692" s="987"/>
      <c r="E1692" s="987"/>
      <c r="I1692" s="987"/>
      <c r="N1692" s="1051"/>
    </row>
    <row r="1693" spans="1:14">
      <c r="A1693" s="987"/>
      <c r="B1693" s="987"/>
      <c r="C1693" s="987"/>
      <c r="D1693" s="987"/>
      <c r="E1693" s="987"/>
      <c r="I1693" s="987"/>
      <c r="N1693" s="1051"/>
    </row>
    <row r="1694" spans="1:14">
      <c r="A1694" s="987"/>
      <c r="B1694" s="987"/>
      <c r="C1694" s="987"/>
      <c r="D1694" s="987"/>
      <c r="E1694" s="987"/>
      <c r="I1694" s="987"/>
      <c r="N1694" s="1051"/>
    </row>
    <row r="1695" spans="1:14">
      <c r="A1695" s="987"/>
      <c r="B1695" s="987"/>
      <c r="C1695" s="987"/>
      <c r="D1695" s="987"/>
      <c r="E1695" s="987"/>
      <c r="I1695" s="987"/>
      <c r="N1695" s="1051"/>
    </row>
    <row r="1696" spans="1:14">
      <c r="A1696" s="987"/>
      <c r="B1696" s="987"/>
      <c r="C1696" s="987"/>
      <c r="D1696" s="987"/>
      <c r="E1696" s="987"/>
      <c r="I1696" s="987"/>
      <c r="N1696" s="1051"/>
    </row>
    <row r="1697" spans="1:14">
      <c r="A1697" s="987"/>
      <c r="B1697" s="987"/>
      <c r="C1697" s="987"/>
      <c r="D1697" s="987"/>
      <c r="E1697" s="987"/>
      <c r="I1697" s="987"/>
      <c r="N1697" s="1051"/>
    </row>
    <row r="1698" spans="1:14">
      <c r="A1698" s="987"/>
      <c r="B1698" s="987"/>
      <c r="C1698" s="987"/>
      <c r="D1698" s="987"/>
      <c r="E1698" s="987"/>
      <c r="I1698" s="987"/>
      <c r="N1698" s="1051"/>
    </row>
    <row r="1699" spans="1:14">
      <c r="A1699" s="987"/>
      <c r="B1699" s="987"/>
      <c r="C1699" s="987"/>
      <c r="D1699" s="987"/>
      <c r="E1699" s="987"/>
      <c r="I1699" s="987"/>
      <c r="N1699" s="1051"/>
    </row>
    <row r="1700" spans="1:14">
      <c r="A1700" s="987"/>
      <c r="B1700" s="987"/>
      <c r="C1700" s="987"/>
      <c r="D1700" s="987"/>
      <c r="E1700" s="987"/>
      <c r="I1700" s="987"/>
      <c r="N1700" s="1051"/>
    </row>
    <row r="1701" spans="1:14">
      <c r="A1701" s="987"/>
      <c r="B1701" s="987"/>
      <c r="C1701" s="987"/>
      <c r="D1701" s="987"/>
      <c r="E1701" s="987"/>
      <c r="I1701" s="987"/>
      <c r="N1701" s="1051"/>
    </row>
    <row r="1702" spans="1:14">
      <c r="A1702" s="987"/>
      <c r="B1702" s="987"/>
      <c r="C1702" s="987"/>
      <c r="D1702" s="987"/>
      <c r="E1702" s="987"/>
      <c r="I1702" s="987"/>
      <c r="N1702" s="1051"/>
    </row>
    <row r="1703" spans="1:14">
      <c r="A1703" s="987"/>
      <c r="B1703" s="987"/>
      <c r="C1703" s="987"/>
      <c r="D1703" s="987"/>
      <c r="E1703" s="987"/>
      <c r="I1703" s="987"/>
      <c r="N1703" s="1051"/>
    </row>
    <row r="1704" spans="1:14">
      <c r="A1704" s="987"/>
      <c r="B1704" s="987"/>
      <c r="C1704" s="987"/>
      <c r="D1704" s="987"/>
      <c r="E1704" s="987"/>
      <c r="I1704" s="987"/>
      <c r="N1704" s="1051"/>
    </row>
    <row r="1705" spans="1:14">
      <c r="A1705" s="987"/>
      <c r="B1705" s="987"/>
      <c r="C1705" s="987"/>
      <c r="D1705" s="987"/>
      <c r="E1705" s="987"/>
      <c r="I1705" s="987"/>
      <c r="N1705" s="1051"/>
    </row>
    <row r="1706" spans="1:14">
      <c r="A1706" s="987"/>
      <c r="B1706" s="987"/>
      <c r="C1706" s="987"/>
      <c r="D1706" s="987"/>
      <c r="E1706" s="987"/>
      <c r="I1706" s="987"/>
      <c r="N1706" s="1051"/>
    </row>
    <row r="1707" spans="1:14">
      <c r="A1707" s="987"/>
      <c r="B1707" s="987"/>
      <c r="C1707" s="987"/>
      <c r="D1707" s="987"/>
      <c r="E1707" s="987"/>
      <c r="I1707" s="987"/>
      <c r="N1707" s="1051"/>
    </row>
    <row r="1708" spans="1:14">
      <c r="A1708" s="987"/>
      <c r="B1708" s="987"/>
      <c r="C1708" s="987"/>
      <c r="D1708" s="987"/>
      <c r="E1708" s="987"/>
      <c r="I1708" s="987"/>
      <c r="N1708" s="1051"/>
    </row>
    <row r="1709" spans="1:14">
      <c r="A1709" s="987"/>
      <c r="B1709" s="987"/>
      <c r="C1709" s="987"/>
      <c r="D1709" s="987"/>
      <c r="E1709" s="987"/>
      <c r="I1709" s="987"/>
      <c r="N1709" s="1051"/>
    </row>
    <row r="1710" spans="1:14">
      <c r="A1710" s="987"/>
      <c r="B1710" s="987"/>
      <c r="C1710" s="987"/>
      <c r="D1710" s="987"/>
      <c r="E1710" s="987"/>
      <c r="I1710" s="987"/>
      <c r="N1710" s="1051"/>
    </row>
    <row r="1711" spans="1:14">
      <c r="A1711" s="987"/>
      <c r="B1711" s="987"/>
      <c r="C1711" s="987"/>
      <c r="D1711" s="987"/>
      <c r="E1711" s="987"/>
      <c r="I1711" s="987"/>
      <c r="N1711" s="1051"/>
    </row>
    <row r="1712" spans="1:14">
      <c r="A1712" s="987"/>
      <c r="B1712" s="987"/>
      <c r="C1712" s="987"/>
      <c r="D1712" s="987"/>
      <c r="E1712" s="987"/>
      <c r="I1712" s="987"/>
      <c r="N1712" s="1051"/>
    </row>
    <row r="1713" spans="1:14">
      <c r="A1713" s="987"/>
      <c r="B1713" s="987"/>
      <c r="C1713" s="987"/>
      <c r="D1713" s="987"/>
      <c r="E1713" s="987"/>
      <c r="I1713" s="987"/>
      <c r="N1713" s="1051"/>
    </row>
    <row r="1714" spans="1:14">
      <c r="A1714" s="987"/>
      <c r="B1714" s="987"/>
      <c r="C1714" s="987"/>
      <c r="D1714" s="987"/>
      <c r="E1714" s="987"/>
      <c r="I1714" s="987"/>
      <c r="N1714" s="1051"/>
    </row>
    <row r="1715" spans="1:14">
      <c r="A1715" s="987"/>
      <c r="B1715" s="987"/>
      <c r="C1715" s="987"/>
      <c r="D1715" s="987"/>
      <c r="E1715" s="987"/>
      <c r="I1715" s="987"/>
      <c r="N1715" s="1051"/>
    </row>
    <row r="1716" spans="1:14">
      <c r="A1716" s="987"/>
      <c r="B1716" s="987"/>
      <c r="C1716" s="987"/>
      <c r="D1716" s="987"/>
      <c r="E1716" s="987"/>
      <c r="I1716" s="987"/>
      <c r="N1716" s="1051"/>
    </row>
    <row r="1717" spans="1:14">
      <c r="A1717" s="987"/>
      <c r="B1717" s="987"/>
      <c r="C1717" s="987"/>
      <c r="D1717" s="987"/>
      <c r="E1717" s="987"/>
      <c r="I1717" s="987"/>
      <c r="N1717" s="1051"/>
    </row>
    <row r="1718" spans="1:14">
      <c r="A1718" s="987"/>
      <c r="B1718" s="987"/>
      <c r="C1718" s="987"/>
      <c r="D1718" s="987"/>
      <c r="E1718" s="987"/>
      <c r="I1718" s="987"/>
      <c r="N1718" s="1051"/>
    </row>
    <row r="1719" spans="1:14">
      <c r="A1719" s="987"/>
      <c r="B1719" s="987"/>
      <c r="C1719" s="987"/>
      <c r="D1719" s="987"/>
      <c r="E1719" s="987"/>
      <c r="I1719" s="987"/>
      <c r="N1719" s="1051"/>
    </row>
    <row r="1720" spans="1:14">
      <c r="A1720" s="987"/>
      <c r="B1720" s="987"/>
      <c r="C1720" s="987"/>
      <c r="D1720" s="987"/>
      <c r="E1720" s="987"/>
      <c r="I1720" s="987"/>
      <c r="N1720" s="1051"/>
    </row>
    <row r="1721" spans="1:14">
      <c r="A1721" s="987"/>
      <c r="B1721" s="987"/>
      <c r="C1721" s="987"/>
      <c r="D1721" s="987"/>
      <c r="E1721" s="987"/>
      <c r="I1721" s="987"/>
      <c r="N1721" s="1051"/>
    </row>
    <row r="1722" spans="1:14">
      <c r="A1722" s="987"/>
      <c r="B1722" s="987"/>
      <c r="C1722" s="987"/>
      <c r="D1722" s="987"/>
      <c r="E1722" s="987"/>
      <c r="I1722" s="987"/>
      <c r="N1722" s="1051"/>
    </row>
    <row r="1723" spans="1:14">
      <c r="A1723" s="987"/>
      <c r="B1723" s="987"/>
      <c r="C1723" s="987"/>
      <c r="D1723" s="987"/>
      <c r="E1723" s="987"/>
      <c r="I1723" s="987"/>
      <c r="N1723" s="1051"/>
    </row>
    <row r="1724" spans="1:14">
      <c r="A1724" s="987"/>
      <c r="B1724" s="987"/>
      <c r="C1724" s="987"/>
      <c r="D1724" s="987"/>
      <c r="E1724" s="987"/>
      <c r="I1724" s="987"/>
      <c r="N1724" s="1051"/>
    </row>
    <row r="1725" spans="1:14">
      <c r="A1725" s="987"/>
      <c r="B1725" s="987"/>
      <c r="C1725" s="987"/>
      <c r="D1725" s="987"/>
      <c r="E1725" s="987"/>
      <c r="I1725" s="987"/>
      <c r="N1725" s="1051"/>
    </row>
    <row r="1726" spans="1:14">
      <c r="A1726" s="987"/>
      <c r="B1726" s="987"/>
      <c r="C1726" s="987"/>
      <c r="D1726" s="987"/>
      <c r="E1726" s="987"/>
      <c r="I1726" s="987"/>
      <c r="N1726" s="1051"/>
    </row>
    <row r="1727" spans="1:14">
      <c r="A1727" s="987"/>
      <c r="B1727" s="987"/>
      <c r="C1727" s="987"/>
      <c r="D1727" s="987"/>
      <c r="E1727" s="987"/>
      <c r="I1727" s="987"/>
      <c r="N1727" s="1051"/>
    </row>
    <row r="1728" spans="1:14">
      <c r="A1728" s="987"/>
      <c r="B1728" s="987"/>
      <c r="C1728" s="987"/>
      <c r="D1728" s="987"/>
      <c r="E1728" s="987"/>
      <c r="I1728" s="987"/>
      <c r="N1728" s="1051"/>
    </row>
    <row r="1729" spans="1:14">
      <c r="A1729" s="987"/>
      <c r="B1729" s="987"/>
      <c r="C1729" s="987"/>
      <c r="D1729" s="987"/>
      <c r="E1729" s="987"/>
      <c r="I1729" s="987"/>
      <c r="N1729" s="1051"/>
    </row>
    <row r="1730" spans="1:14">
      <c r="A1730" s="987"/>
      <c r="B1730" s="987"/>
      <c r="C1730" s="987"/>
      <c r="D1730" s="987"/>
      <c r="E1730" s="987"/>
      <c r="I1730" s="987"/>
      <c r="N1730" s="1051"/>
    </row>
    <row r="1731" spans="1:14">
      <c r="A1731" s="987"/>
      <c r="B1731" s="987"/>
      <c r="C1731" s="987"/>
      <c r="D1731" s="987"/>
      <c r="E1731" s="987"/>
      <c r="I1731" s="987"/>
      <c r="N1731" s="1051"/>
    </row>
    <row r="1732" spans="1:14">
      <c r="A1732" s="987"/>
      <c r="B1732" s="987"/>
      <c r="C1732" s="987"/>
      <c r="D1732" s="987"/>
      <c r="E1732" s="987"/>
      <c r="I1732" s="987"/>
      <c r="N1732" s="1051"/>
    </row>
    <row r="1733" spans="1:14">
      <c r="A1733" s="987"/>
      <c r="B1733" s="987"/>
      <c r="C1733" s="987"/>
      <c r="D1733" s="987"/>
      <c r="E1733" s="987"/>
      <c r="I1733" s="987"/>
      <c r="N1733" s="1051"/>
    </row>
    <row r="1734" spans="1:14">
      <c r="A1734" s="987"/>
      <c r="B1734" s="987"/>
      <c r="C1734" s="987"/>
      <c r="D1734" s="987"/>
      <c r="E1734" s="987"/>
      <c r="I1734" s="987"/>
      <c r="N1734" s="1051"/>
    </row>
    <row r="1735" spans="1:14">
      <c r="A1735" s="987"/>
      <c r="B1735" s="987"/>
      <c r="C1735" s="987"/>
      <c r="D1735" s="987"/>
      <c r="E1735" s="987"/>
      <c r="I1735" s="987"/>
      <c r="N1735" s="1051"/>
    </row>
    <row r="1736" spans="1:14">
      <c r="A1736" s="987"/>
      <c r="B1736" s="987"/>
      <c r="C1736" s="987"/>
      <c r="D1736" s="987"/>
      <c r="E1736" s="987"/>
      <c r="I1736" s="987"/>
      <c r="N1736" s="1051"/>
    </row>
    <row r="1737" spans="1:14">
      <c r="A1737" s="987"/>
      <c r="B1737" s="987"/>
      <c r="C1737" s="987"/>
      <c r="D1737" s="987"/>
      <c r="E1737" s="987"/>
      <c r="I1737" s="987"/>
      <c r="N1737" s="1051"/>
    </row>
    <row r="1738" spans="1:14">
      <c r="A1738" s="987"/>
      <c r="B1738" s="987"/>
      <c r="C1738" s="987"/>
      <c r="D1738" s="987"/>
      <c r="E1738" s="987"/>
      <c r="I1738" s="987"/>
      <c r="N1738" s="1051"/>
    </row>
    <row r="1739" spans="1:14">
      <c r="A1739" s="987"/>
      <c r="B1739" s="987"/>
      <c r="C1739" s="987"/>
      <c r="D1739" s="987"/>
      <c r="E1739" s="987"/>
      <c r="I1739" s="987"/>
      <c r="N1739" s="1051"/>
    </row>
    <row r="1740" spans="1:14">
      <c r="A1740" s="987"/>
      <c r="B1740" s="987"/>
      <c r="C1740" s="987"/>
      <c r="D1740" s="987"/>
      <c r="E1740" s="987"/>
      <c r="I1740" s="987"/>
      <c r="N1740" s="1051"/>
    </row>
    <row r="1741" spans="1:14">
      <c r="A1741" s="987"/>
      <c r="B1741" s="987"/>
      <c r="C1741" s="987"/>
      <c r="D1741" s="987"/>
      <c r="E1741" s="987"/>
      <c r="I1741" s="987"/>
      <c r="N1741" s="1051"/>
    </row>
    <row r="1742" spans="1:14">
      <c r="A1742" s="987"/>
      <c r="B1742" s="987"/>
      <c r="C1742" s="987"/>
      <c r="D1742" s="987"/>
      <c r="E1742" s="987"/>
      <c r="I1742" s="987"/>
      <c r="N1742" s="1051"/>
    </row>
    <row r="1743" spans="1:14">
      <c r="A1743" s="987"/>
      <c r="B1743" s="987"/>
      <c r="C1743" s="987"/>
      <c r="D1743" s="987"/>
      <c r="E1743" s="987"/>
      <c r="I1743" s="987"/>
      <c r="N1743" s="1051"/>
    </row>
    <row r="1744" spans="1:14">
      <c r="A1744" s="987"/>
      <c r="B1744" s="987"/>
      <c r="C1744" s="987"/>
      <c r="D1744" s="987"/>
      <c r="E1744" s="987"/>
      <c r="I1744" s="987"/>
      <c r="N1744" s="1051"/>
    </row>
    <row r="1745" spans="1:14">
      <c r="A1745" s="987"/>
      <c r="B1745" s="987"/>
      <c r="C1745" s="987"/>
      <c r="D1745" s="987"/>
      <c r="E1745" s="987"/>
      <c r="I1745" s="987"/>
      <c r="N1745" s="1051"/>
    </row>
    <row r="1746" spans="1:14">
      <c r="A1746" s="987"/>
      <c r="B1746" s="987"/>
      <c r="C1746" s="987"/>
      <c r="D1746" s="987"/>
      <c r="E1746" s="987"/>
      <c r="I1746" s="987"/>
      <c r="N1746" s="1051"/>
    </row>
    <row r="1747" spans="1:14">
      <c r="A1747" s="987"/>
      <c r="B1747" s="987"/>
      <c r="C1747" s="987"/>
      <c r="D1747" s="987"/>
      <c r="E1747" s="987"/>
      <c r="I1747" s="987"/>
      <c r="N1747" s="1051"/>
    </row>
    <row r="1748" spans="1:14">
      <c r="A1748" s="987"/>
      <c r="B1748" s="987"/>
      <c r="C1748" s="987"/>
      <c r="D1748" s="987"/>
      <c r="E1748" s="987"/>
      <c r="I1748" s="987"/>
      <c r="N1748" s="1051"/>
    </row>
    <row r="1749" spans="1:14">
      <c r="A1749" s="987"/>
      <c r="B1749" s="987"/>
      <c r="C1749" s="987"/>
      <c r="D1749" s="987"/>
      <c r="E1749" s="987"/>
      <c r="I1749" s="987"/>
      <c r="N1749" s="1051"/>
    </row>
    <row r="1750" spans="1:14">
      <c r="A1750" s="987"/>
      <c r="B1750" s="987"/>
      <c r="C1750" s="987"/>
      <c r="D1750" s="987"/>
      <c r="E1750" s="987"/>
      <c r="I1750" s="987"/>
      <c r="N1750" s="1051"/>
    </row>
    <row r="1751" spans="1:14">
      <c r="A1751" s="987"/>
      <c r="B1751" s="987"/>
      <c r="C1751" s="987"/>
      <c r="D1751" s="987"/>
      <c r="E1751" s="987"/>
      <c r="I1751" s="987"/>
      <c r="N1751" s="1051"/>
    </row>
    <row r="1752" spans="1:14">
      <c r="A1752" s="987"/>
      <c r="B1752" s="987"/>
      <c r="C1752" s="987"/>
      <c r="D1752" s="987"/>
      <c r="E1752" s="987"/>
      <c r="I1752" s="987"/>
      <c r="N1752" s="1051"/>
    </row>
    <row r="1753" spans="1:14">
      <c r="A1753" s="987"/>
      <c r="B1753" s="987"/>
      <c r="C1753" s="987"/>
      <c r="D1753" s="987"/>
      <c r="E1753" s="987"/>
      <c r="I1753" s="987"/>
      <c r="N1753" s="1051"/>
    </row>
    <row r="1754" spans="1:14">
      <c r="A1754" s="987"/>
      <c r="B1754" s="987"/>
      <c r="C1754" s="987"/>
      <c r="D1754" s="987"/>
      <c r="E1754" s="987"/>
      <c r="I1754" s="987"/>
      <c r="N1754" s="1051"/>
    </row>
    <row r="1755" spans="1:14">
      <c r="A1755" s="987"/>
      <c r="B1755" s="987"/>
      <c r="C1755" s="987"/>
      <c r="D1755" s="987"/>
      <c r="E1755" s="987"/>
      <c r="I1755" s="987"/>
      <c r="N1755" s="1051"/>
    </row>
    <row r="1756" spans="1:14">
      <c r="A1756" s="987"/>
      <c r="B1756" s="987"/>
      <c r="C1756" s="987"/>
      <c r="D1756" s="987"/>
      <c r="E1756" s="987"/>
      <c r="I1756" s="987"/>
      <c r="N1756" s="1051"/>
    </row>
    <row r="1757" spans="1:14">
      <c r="A1757" s="987"/>
      <c r="B1757" s="987"/>
      <c r="C1757" s="987"/>
      <c r="D1757" s="987"/>
      <c r="E1757" s="987"/>
      <c r="I1757" s="987"/>
      <c r="N1757" s="1051"/>
    </row>
    <row r="1758" spans="1:14">
      <c r="A1758" s="987"/>
      <c r="B1758" s="987"/>
      <c r="C1758" s="987"/>
      <c r="D1758" s="987"/>
      <c r="E1758" s="987"/>
      <c r="I1758" s="987"/>
      <c r="N1758" s="1051"/>
    </row>
    <row r="1759" spans="1:14">
      <c r="A1759" s="987"/>
      <c r="B1759" s="987"/>
      <c r="C1759" s="987"/>
      <c r="D1759" s="987"/>
      <c r="E1759" s="987"/>
      <c r="I1759" s="987"/>
      <c r="N1759" s="1051"/>
    </row>
    <row r="1760" spans="1:14">
      <c r="A1760" s="987"/>
      <c r="B1760" s="987"/>
      <c r="C1760" s="987"/>
      <c r="D1760" s="987"/>
      <c r="E1760" s="987"/>
      <c r="I1760" s="987"/>
      <c r="N1760" s="1051"/>
    </row>
    <row r="1761" spans="1:14">
      <c r="A1761" s="987"/>
      <c r="B1761" s="987"/>
      <c r="C1761" s="987"/>
      <c r="D1761" s="987"/>
      <c r="E1761" s="987"/>
      <c r="I1761" s="987"/>
      <c r="N1761" s="1051"/>
    </row>
    <row r="1762" spans="1:14">
      <c r="A1762" s="987"/>
      <c r="B1762" s="987"/>
      <c r="C1762" s="987"/>
      <c r="D1762" s="987"/>
      <c r="E1762" s="987"/>
      <c r="I1762" s="987"/>
      <c r="N1762" s="1051"/>
    </row>
    <row r="1763" spans="1:14">
      <c r="A1763" s="987"/>
      <c r="B1763" s="987"/>
      <c r="C1763" s="987"/>
      <c r="D1763" s="987"/>
      <c r="E1763" s="987"/>
      <c r="I1763" s="987"/>
      <c r="N1763" s="1051"/>
    </row>
    <row r="1764" spans="1:14">
      <c r="A1764" s="987"/>
      <c r="B1764" s="987"/>
      <c r="C1764" s="987"/>
      <c r="D1764" s="987"/>
      <c r="E1764" s="987"/>
      <c r="I1764" s="987"/>
      <c r="N1764" s="1051"/>
    </row>
    <row r="1765" spans="1:14">
      <c r="A1765" s="987"/>
      <c r="B1765" s="987"/>
      <c r="C1765" s="987"/>
      <c r="D1765" s="987"/>
      <c r="E1765" s="987"/>
      <c r="I1765" s="987"/>
      <c r="N1765" s="1051"/>
    </row>
    <row r="1767" spans="1:14">
      <c r="A1767" s="987"/>
      <c r="B1767" s="987"/>
      <c r="C1767" s="987"/>
      <c r="D1767" s="987"/>
      <c r="E1767" s="987"/>
      <c r="I1767" s="987"/>
      <c r="N1767" s="1139"/>
    </row>
    <row r="1768" spans="1:14">
      <c r="A1768" s="987"/>
      <c r="B1768" s="987"/>
      <c r="C1768" s="987"/>
      <c r="D1768" s="987"/>
      <c r="E1768" s="987"/>
      <c r="I1768" s="987"/>
      <c r="N1768" s="1139"/>
    </row>
    <row r="1769" spans="1:14">
      <c r="A1769" s="987"/>
      <c r="B1769" s="987"/>
      <c r="C1769" s="987"/>
      <c r="D1769" s="987"/>
      <c r="E1769" s="987"/>
      <c r="I1769" s="987"/>
      <c r="N1769" s="1139"/>
    </row>
    <row r="1771" spans="1:14">
      <c r="A1771" s="987"/>
      <c r="B1771" s="987"/>
      <c r="C1771" s="987"/>
      <c r="D1771" s="987"/>
      <c r="E1771" s="987"/>
      <c r="I1771" s="987"/>
      <c r="N1771" s="1139"/>
    </row>
    <row r="1772" spans="1:14">
      <c r="A1772" s="987"/>
      <c r="B1772" s="987"/>
      <c r="C1772" s="987"/>
      <c r="D1772" s="987"/>
      <c r="E1772" s="987"/>
      <c r="I1772" s="987"/>
      <c r="N1772" s="1139"/>
    </row>
    <row r="1773" spans="1:14">
      <c r="A1773" s="987"/>
      <c r="B1773" s="987"/>
      <c r="C1773" s="987"/>
      <c r="D1773" s="987"/>
      <c r="E1773" s="987"/>
      <c r="I1773" s="987"/>
      <c r="N1773" s="1139"/>
    </row>
    <row r="1774" spans="1:14">
      <c r="A1774" s="987"/>
      <c r="B1774" s="987"/>
      <c r="C1774" s="987"/>
      <c r="D1774" s="987"/>
      <c r="E1774" s="987"/>
      <c r="I1774" s="987"/>
      <c r="N1774" s="1139"/>
    </row>
    <row r="1775" spans="1:14">
      <c r="A1775" s="987"/>
      <c r="B1775" s="987"/>
      <c r="C1775" s="987"/>
      <c r="D1775" s="987"/>
      <c r="E1775" s="987"/>
      <c r="I1775" s="987"/>
      <c r="N1775" s="1139"/>
    </row>
    <row r="1776" spans="1:14">
      <c r="A1776" s="987"/>
      <c r="B1776" s="987"/>
      <c r="C1776" s="987"/>
      <c r="D1776" s="987"/>
      <c r="E1776" s="987"/>
      <c r="I1776" s="987"/>
      <c r="N1776" s="1139"/>
    </row>
    <row r="1777" spans="1:14">
      <c r="A1777" s="987"/>
      <c r="B1777" s="987"/>
      <c r="C1777" s="987"/>
      <c r="D1777" s="987"/>
      <c r="E1777" s="987"/>
      <c r="I1777" s="987"/>
      <c r="N1777" s="1139"/>
    </row>
    <row r="1780" spans="1:14">
      <c r="A1780" s="987"/>
      <c r="B1780" s="987"/>
      <c r="C1780" s="987"/>
      <c r="D1780" s="987"/>
      <c r="E1780" s="987"/>
      <c r="I1780" s="987"/>
      <c r="N1780" s="1139"/>
    </row>
    <row r="1781" spans="1:14">
      <c r="A1781" s="987"/>
      <c r="B1781" s="987"/>
      <c r="C1781" s="987"/>
      <c r="D1781" s="987"/>
      <c r="E1781" s="987"/>
      <c r="I1781" s="987"/>
      <c r="N1781" s="1139"/>
    </row>
    <row r="1782" spans="1:14">
      <c r="A1782" s="987"/>
      <c r="B1782" s="987"/>
      <c r="C1782" s="987"/>
      <c r="D1782" s="987"/>
      <c r="E1782" s="987"/>
      <c r="I1782" s="987"/>
      <c r="N1782" s="1139"/>
    </row>
    <row r="1783" spans="1:14">
      <c r="A1783" s="987"/>
      <c r="B1783" s="987"/>
      <c r="C1783" s="987"/>
      <c r="D1783" s="987"/>
      <c r="E1783" s="987"/>
      <c r="I1783" s="987"/>
      <c r="N1783" s="1139"/>
    </row>
    <row r="1785" spans="1:14">
      <c r="A1785" s="987"/>
      <c r="B1785" s="987"/>
      <c r="C1785" s="987"/>
      <c r="D1785" s="987"/>
      <c r="E1785" s="987"/>
      <c r="I1785" s="987"/>
      <c r="N1785" s="1139"/>
    </row>
    <row r="1786" spans="1:14">
      <c r="A1786" s="987"/>
      <c r="B1786" s="987"/>
      <c r="C1786" s="987"/>
      <c r="D1786" s="987"/>
      <c r="E1786" s="987"/>
      <c r="I1786" s="987"/>
      <c r="N1786" s="1139"/>
    </row>
    <row r="1787" spans="1:14">
      <c r="A1787" s="987"/>
      <c r="B1787" s="987"/>
      <c r="C1787" s="987"/>
      <c r="D1787" s="987"/>
      <c r="E1787" s="987"/>
      <c r="I1787" s="987"/>
      <c r="N1787" s="1139"/>
    </row>
    <row r="1788" spans="1:14">
      <c r="A1788" s="987"/>
      <c r="B1788" s="987"/>
      <c r="C1788" s="987"/>
      <c r="D1788" s="987"/>
      <c r="E1788" s="987"/>
      <c r="I1788" s="987"/>
      <c r="N1788" s="1139"/>
    </row>
    <row r="1789" spans="1:14">
      <c r="A1789" s="987"/>
      <c r="B1789" s="987"/>
      <c r="C1789" s="987"/>
      <c r="D1789" s="987"/>
      <c r="E1789" s="987"/>
      <c r="I1789" s="987"/>
      <c r="N1789" s="1139"/>
    </row>
    <row r="1802" spans="1:14">
      <c r="A1802" s="987"/>
      <c r="B1802" s="987"/>
      <c r="C1802" s="987"/>
      <c r="D1802" s="987"/>
      <c r="E1802" s="987"/>
      <c r="I1802" s="987"/>
      <c r="N1802" s="1139"/>
    </row>
  </sheetData>
  <mergeCells count="2">
    <mergeCell ref="A1:G1"/>
    <mergeCell ref="A2:G2"/>
  </mergeCells>
  <printOptions horizontalCentered="1"/>
  <pageMargins left="0.39370078740157483" right="0.31496062992125984" top="0.55118110236220474" bottom="0.19685039370078741" header="7.874015748031496E-2" footer="7.874015748031496E-2"/>
  <pageSetup paperSize="9" scale="70" orientation="portrait" r:id="rId1"/>
  <rowBreaks count="8" manualBreakCount="8">
    <brk id="79" max="6" man="1"/>
    <brk id="197" max="6" man="1"/>
    <brk id="302" max="6" man="1"/>
    <brk id="397" max="6" man="1"/>
    <brk id="470" max="6" man="1"/>
    <brk id="539" max="6" man="1"/>
    <brk id="631" max="6" man="1"/>
    <brk id="734" max="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B10B8-73E4-4AB5-98CA-53607F9C4FAD}">
  <sheetPr>
    <tabColor rgb="FFFFFF00"/>
  </sheetPr>
  <dimension ref="A1:V723"/>
  <sheetViews>
    <sheetView view="pageBreakPreview" topLeftCell="A326" zoomScale="85" zoomScaleNormal="85" zoomScaleSheetLayoutView="85" workbookViewId="0">
      <selection activeCell="G327" sqref="G327"/>
    </sheetView>
  </sheetViews>
  <sheetFormatPr defaultColWidth="9.69921875" defaultRowHeight="14"/>
  <cols>
    <col min="1" max="1" width="6.296875" style="945" customWidth="1"/>
    <col min="2" max="2" width="66" style="946" customWidth="1"/>
    <col min="3" max="3" width="6.296875" style="946" customWidth="1"/>
    <col min="4" max="4" width="19.5" style="1206" customWidth="1"/>
    <col min="5" max="5" width="19.5" style="945" customWidth="1"/>
    <col min="6" max="6" width="19.5" style="946" customWidth="1"/>
    <col min="7" max="7" width="21.5" style="946" customWidth="1"/>
    <col min="8" max="8" width="5.69921875" style="945" customWidth="1"/>
    <col min="9" max="9" width="10.09765625" style="869" customWidth="1"/>
    <col min="10" max="10" width="16.296875" style="869" customWidth="1"/>
    <col min="11" max="11" width="14.296875" style="869" customWidth="1"/>
    <col min="12" max="12" width="9.69921875" style="869"/>
    <col min="13" max="13" width="37.8984375" style="869" customWidth="1"/>
    <col min="14" max="14" width="25.59765625" style="869" customWidth="1"/>
    <col min="15" max="16384" width="9.69921875" style="869"/>
  </cols>
  <sheetData>
    <row r="1" spans="1:11" s="852" customFormat="1" ht="40" customHeight="1">
      <c r="A1" s="1574" t="s">
        <v>2481</v>
      </c>
      <c r="B1" s="1575"/>
      <c r="C1" s="1575"/>
      <c r="D1" s="1575"/>
      <c r="E1" s="1575"/>
      <c r="F1" s="1575"/>
      <c r="G1" s="1575"/>
      <c r="H1" s="1576"/>
      <c r="I1" s="851" t="s">
        <v>143</v>
      </c>
    </row>
    <row r="2" spans="1:11" s="852" customFormat="1" ht="13" customHeight="1">
      <c r="A2" s="1574"/>
      <c r="B2" s="1575"/>
      <c r="C2" s="1575"/>
      <c r="D2" s="1575"/>
      <c r="E2" s="1575"/>
      <c r="F2" s="1575"/>
      <c r="G2" s="1575"/>
      <c r="H2" s="1576"/>
      <c r="I2" s="851"/>
    </row>
    <row r="3" spans="1:11" s="852" customFormat="1" ht="13" customHeight="1">
      <c r="A3" s="1577"/>
      <c r="B3" s="1578"/>
      <c r="C3" s="1578"/>
      <c r="D3" s="1578"/>
      <c r="E3" s="1578"/>
      <c r="F3" s="1578"/>
      <c r="G3" s="1578"/>
      <c r="H3" s="1579"/>
      <c r="I3" s="851"/>
    </row>
    <row r="4" spans="1:11" s="852" customFormat="1" ht="13" customHeight="1">
      <c r="A4" s="1580"/>
      <c r="B4" s="1581"/>
      <c r="C4" s="1581"/>
      <c r="D4" s="1581"/>
      <c r="E4" s="1581"/>
      <c r="F4" s="1581"/>
      <c r="G4" s="1581"/>
      <c r="H4" s="1582"/>
      <c r="I4" s="851"/>
    </row>
    <row r="5" spans="1:11" s="858" customFormat="1" ht="37" customHeight="1">
      <c r="A5" s="853" t="s">
        <v>88</v>
      </c>
      <c r="B5" s="854" t="s">
        <v>27</v>
      </c>
      <c r="C5" s="855" t="s">
        <v>2482</v>
      </c>
      <c r="D5" s="1197" t="s">
        <v>2483</v>
      </c>
      <c r="E5" s="853" t="s">
        <v>2484</v>
      </c>
      <c r="F5" s="855" t="s">
        <v>2285</v>
      </c>
      <c r="G5" s="855" t="s">
        <v>2485</v>
      </c>
      <c r="H5" s="856" t="s">
        <v>2486</v>
      </c>
      <c r="I5" s="857" t="s">
        <v>143</v>
      </c>
      <c r="K5" s="859"/>
    </row>
    <row r="6" spans="1:11" s="852" customFormat="1" ht="15.5">
      <c r="A6" s="860"/>
      <c r="B6" s="861"/>
      <c r="C6" s="862"/>
      <c r="D6" s="1198"/>
      <c r="E6" s="860"/>
      <c r="F6" s="862"/>
      <c r="G6" s="862"/>
      <c r="H6" s="863"/>
      <c r="I6" s="864" t="s">
        <v>143</v>
      </c>
      <c r="J6" s="865"/>
    </row>
    <row r="7" spans="1:11" s="852" customFormat="1" ht="11" customHeight="1">
      <c r="A7" s="866">
        <v>1</v>
      </c>
      <c r="B7" s="867" t="s">
        <v>2487</v>
      </c>
      <c r="C7" s="862"/>
      <c r="D7" s="1198"/>
      <c r="E7" s="860"/>
      <c r="F7" s="862"/>
      <c r="G7" s="862"/>
      <c r="H7" s="863"/>
      <c r="I7" s="868" t="s">
        <v>143</v>
      </c>
      <c r="J7" s="869"/>
    </row>
    <row r="8" spans="1:11" ht="27" hidden="1" customHeight="1">
      <c r="A8" s="870"/>
      <c r="B8" s="871" t="s">
        <v>2488</v>
      </c>
      <c r="C8" s="872" t="s">
        <v>120</v>
      </c>
      <c r="D8" s="1199"/>
      <c r="E8" s="873"/>
      <c r="F8" s="873"/>
      <c r="G8" s="873"/>
      <c r="H8" s="874">
        <v>2</v>
      </c>
      <c r="I8" s="868" t="s">
        <v>143</v>
      </c>
      <c r="J8" s="875"/>
    </row>
    <row r="9" spans="1:11" ht="27" hidden="1" customHeight="1">
      <c r="A9" s="870"/>
      <c r="B9" s="871" t="s">
        <v>2489</v>
      </c>
      <c r="C9" s="872" t="s">
        <v>120</v>
      </c>
      <c r="D9" s="1199"/>
      <c r="E9" s="873"/>
      <c r="F9" s="873"/>
      <c r="G9" s="873"/>
      <c r="H9" s="874">
        <v>3.5</v>
      </c>
      <c r="I9" s="868" t="s">
        <v>143</v>
      </c>
    </row>
    <row r="10" spans="1:11" ht="27" hidden="1" customHeight="1">
      <c r="A10" s="870"/>
      <c r="B10" s="871" t="str">
        <f>'[141]00-INSTALASI (2)'!$A$11</f>
        <v>Keuntungan+Over head</v>
      </c>
      <c r="C10" s="872" t="s">
        <v>120</v>
      </c>
      <c r="D10" s="1199" t="s">
        <v>143</v>
      </c>
      <c r="E10" s="873"/>
      <c r="F10" s="873"/>
      <c r="G10" s="873"/>
      <c r="H10" s="874">
        <v>10</v>
      </c>
      <c r="I10" s="868"/>
    </row>
    <row r="11" spans="1:11" ht="27" hidden="1" customHeight="1">
      <c r="A11" s="870"/>
      <c r="B11" s="871" t="s">
        <v>2490</v>
      </c>
      <c r="C11" s="872" t="s">
        <v>120</v>
      </c>
      <c r="D11" s="1199" t="s">
        <v>143</v>
      </c>
      <c r="E11" s="873"/>
      <c r="F11" s="873"/>
      <c r="G11" s="873"/>
      <c r="H11" s="874">
        <v>1.5</v>
      </c>
      <c r="I11" s="868"/>
    </row>
    <row r="12" spans="1:11" s="852" customFormat="1" ht="27" hidden="1" customHeight="1">
      <c r="A12" s="860"/>
      <c r="B12" s="861"/>
      <c r="C12" s="862"/>
      <c r="D12" s="1200"/>
      <c r="E12" s="876"/>
      <c r="F12" s="862"/>
      <c r="G12" s="862"/>
      <c r="H12" s="863"/>
      <c r="I12" s="877"/>
      <c r="J12" s="869"/>
    </row>
    <row r="13" spans="1:11" ht="27" customHeight="1">
      <c r="A13" s="870" t="s">
        <v>143</v>
      </c>
      <c r="B13" s="878" t="s">
        <v>2491</v>
      </c>
      <c r="C13" s="879" t="s">
        <v>143</v>
      </c>
      <c r="D13" s="1200"/>
      <c r="E13" s="876"/>
      <c r="F13" s="880" t="s">
        <v>143</v>
      </c>
      <c r="G13" s="880" t="s">
        <v>143</v>
      </c>
      <c r="H13" s="881" t="s">
        <v>143</v>
      </c>
      <c r="I13" s="868" t="s">
        <v>143</v>
      </c>
    </row>
    <row r="14" spans="1:11" ht="15.5">
      <c r="A14" s="870" t="s">
        <v>143</v>
      </c>
      <c r="B14" s="882" t="s">
        <v>2492</v>
      </c>
      <c r="C14" s="883" t="s">
        <v>441</v>
      </c>
      <c r="D14" s="1201">
        <f>SUM(E14:G14)*(1+($H$10/100))</f>
        <v>212371.50000000003</v>
      </c>
      <c r="E14" s="884">
        <f>(G14*$H$9)/100</f>
        <v>6405</v>
      </c>
      <c r="F14" s="884">
        <f>(G14*$H$8)/100</f>
        <v>3660</v>
      </c>
      <c r="G14" s="884">
        <v>183000</v>
      </c>
      <c r="H14" s="885"/>
      <c r="I14" s="868"/>
    </row>
    <row r="15" spans="1:11" ht="15.5">
      <c r="A15" s="870"/>
      <c r="B15" s="886" t="s">
        <v>2493</v>
      </c>
      <c r="C15" s="872" t="s">
        <v>441</v>
      </c>
      <c r="D15" s="1199">
        <f t="shared" ref="D15:D21" si="0">SUM(E15:G15)*(1+($H$10/100))</f>
        <v>225137.00000000003</v>
      </c>
      <c r="E15" s="873">
        <f t="shared" ref="E15:E21" si="1">(G15*$H$9)/100</f>
        <v>6790</v>
      </c>
      <c r="F15" s="873">
        <f t="shared" ref="F15:F24" si="2">(G15*$H$8)/100</f>
        <v>3880</v>
      </c>
      <c r="G15" s="873">
        <v>194000</v>
      </c>
      <c r="H15" s="887"/>
      <c r="I15" s="868"/>
    </row>
    <row r="16" spans="1:11" ht="15.5">
      <c r="A16" s="870"/>
      <c r="B16" s="886" t="s">
        <v>2494</v>
      </c>
      <c r="C16" s="872" t="s">
        <v>441</v>
      </c>
      <c r="D16" s="1199">
        <f t="shared" si="0"/>
        <v>238289.33333333334</v>
      </c>
      <c r="E16" s="873">
        <f t="shared" si="1"/>
        <v>7186.6666666666661</v>
      </c>
      <c r="F16" s="873">
        <f t="shared" si="2"/>
        <v>4106.6666666666661</v>
      </c>
      <c r="G16" s="873">
        <f>[142]BAHAN!G783</f>
        <v>205333.33333333331</v>
      </c>
      <c r="H16" s="887"/>
      <c r="I16" s="868"/>
    </row>
    <row r="17" spans="1:9" ht="15.5">
      <c r="A17" s="870"/>
      <c r="B17" s="886" t="s">
        <v>2495</v>
      </c>
      <c r="C17" s="872" t="s">
        <v>441</v>
      </c>
      <c r="D17" s="1199">
        <f t="shared" si="0"/>
        <v>297861.66666666669</v>
      </c>
      <c r="E17" s="873">
        <f t="shared" si="1"/>
        <v>8983.3333333333321</v>
      </c>
      <c r="F17" s="873">
        <f t="shared" si="2"/>
        <v>5133.333333333333</v>
      </c>
      <c r="G17" s="873">
        <f>[142]BAHAN!G784</f>
        <v>256666.66666666666</v>
      </c>
      <c r="H17" s="887"/>
      <c r="I17" s="868"/>
    </row>
    <row r="18" spans="1:9" ht="15.5">
      <c r="A18" s="870"/>
      <c r="B18" s="886" t="s">
        <v>2496</v>
      </c>
      <c r="C18" s="872" t="s">
        <v>441</v>
      </c>
      <c r="D18" s="1199">
        <f t="shared" si="0"/>
        <v>357434</v>
      </c>
      <c r="E18" s="873">
        <f t="shared" si="1"/>
        <v>10780</v>
      </c>
      <c r="F18" s="873">
        <f t="shared" si="2"/>
        <v>6160</v>
      </c>
      <c r="G18" s="873">
        <f>[142]BAHAN!G785</f>
        <v>308000</v>
      </c>
      <c r="H18" s="887"/>
      <c r="I18" s="868"/>
    </row>
    <row r="19" spans="1:9" ht="15.5">
      <c r="A19" s="870"/>
      <c r="B19" s="886" t="s">
        <v>2497</v>
      </c>
      <c r="C19" s="872" t="s">
        <v>441</v>
      </c>
      <c r="D19" s="1199">
        <f t="shared" si="0"/>
        <v>476965.50000000006</v>
      </c>
      <c r="E19" s="873">
        <f t="shared" si="1"/>
        <v>14385</v>
      </c>
      <c r="F19" s="873">
        <f t="shared" si="2"/>
        <v>8220</v>
      </c>
      <c r="G19" s="873">
        <v>411000</v>
      </c>
      <c r="H19" s="887"/>
      <c r="I19" s="868"/>
    </row>
    <row r="20" spans="1:9" ht="15.5">
      <c r="A20" s="870"/>
      <c r="B20" s="886" t="s">
        <v>2498</v>
      </c>
      <c r="C20" s="872" t="s">
        <v>441</v>
      </c>
      <c r="D20" s="1199">
        <f t="shared" si="0"/>
        <v>546595.5</v>
      </c>
      <c r="E20" s="873">
        <f t="shared" si="1"/>
        <v>16485</v>
      </c>
      <c r="F20" s="873">
        <f t="shared" si="2"/>
        <v>9420</v>
      </c>
      <c r="G20" s="873">
        <v>471000</v>
      </c>
      <c r="H20" s="887"/>
      <c r="I20" s="868"/>
    </row>
    <row r="21" spans="1:9" ht="15.5">
      <c r="A21" s="870"/>
      <c r="B21" s="886" t="s">
        <v>2499</v>
      </c>
      <c r="C21" s="872" t="s">
        <v>441</v>
      </c>
      <c r="D21" s="1199">
        <f t="shared" si="0"/>
        <v>706744.5</v>
      </c>
      <c r="E21" s="873">
        <f t="shared" si="1"/>
        <v>21315</v>
      </c>
      <c r="F21" s="873">
        <f t="shared" si="2"/>
        <v>12180</v>
      </c>
      <c r="G21" s="873">
        <v>609000</v>
      </c>
      <c r="H21" s="887"/>
      <c r="I21" s="868"/>
    </row>
    <row r="22" spans="1:9" ht="15.5">
      <c r="A22" s="870"/>
      <c r="B22" s="886" t="s">
        <v>2500</v>
      </c>
      <c r="C22" s="872" t="s">
        <v>441</v>
      </c>
      <c r="D22" s="1199">
        <f>SUM(E22:G22)*(1+($H$10/100))</f>
        <v>754325.00000000012</v>
      </c>
      <c r="E22" s="873">
        <f>(G22*$H$9)/100</f>
        <v>22750</v>
      </c>
      <c r="F22" s="873">
        <f t="shared" si="2"/>
        <v>13000</v>
      </c>
      <c r="G22" s="873">
        <v>650000</v>
      </c>
      <c r="H22" s="887"/>
      <c r="I22" s="868"/>
    </row>
    <row r="23" spans="1:9" ht="15.5">
      <c r="A23" s="870"/>
      <c r="B23" s="886" t="s">
        <v>2501</v>
      </c>
      <c r="C23" s="872" t="s">
        <v>441</v>
      </c>
      <c r="D23" s="1199">
        <f t="shared" ref="D23:D24" si="3">SUM(E23:G23)*(1+($H$10/100))</f>
        <v>928400.00000000012</v>
      </c>
      <c r="E23" s="873">
        <f t="shared" ref="E23:E24" si="4">(G23*$H$9)/100</f>
        <v>28000</v>
      </c>
      <c r="F23" s="873">
        <f t="shared" si="2"/>
        <v>16000</v>
      </c>
      <c r="G23" s="873">
        <v>800000</v>
      </c>
      <c r="H23" s="887"/>
      <c r="I23" s="868"/>
    </row>
    <row r="24" spans="1:9" ht="15.5">
      <c r="A24" s="870"/>
      <c r="B24" s="886" t="s">
        <v>2502</v>
      </c>
      <c r="C24" s="872" t="s">
        <v>441</v>
      </c>
      <c r="D24" s="1199">
        <f t="shared" si="3"/>
        <v>1102475</v>
      </c>
      <c r="E24" s="873">
        <f t="shared" si="4"/>
        <v>33250</v>
      </c>
      <c r="F24" s="873">
        <f t="shared" si="2"/>
        <v>19000</v>
      </c>
      <c r="G24" s="873">
        <v>950000</v>
      </c>
      <c r="H24" s="887"/>
      <c r="I24" s="868"/>
    </row>
    <row r="25" spans="1:9" ht="15.5">
      <c r="A25" s="870"/>
      <c r="B25" s="886"/>
      <c r="C25" s="872"/>
      <c r="D25" s="1199"/>
      <c r="E25" s="873"/>
      <c r="F25" s="873"/>
      <c r="G25" s="873"/>
      <c r="H25" s="887"/>
      <c r="I25" s="868"/>
    </row>
    <row r="26" spans="1:9" ht="15.5">
      <c r="A26" s="870"/>
      <c r="B26" s="886" t="s">
        <v>2503</v>
      </c>
      <c r="C26" s="872" t="s">
        <v>441</v>
      </c>
      <c r="D26" s="1199">
        <f>SUM(E26:G26)*(1+($H$10/100))</f>
        <v>198445.50000000003</v>
      </c>
      <c r="E26" s="873">
        <f>(G26*$H$9)/100</f>
        <v>5985</v>
      </c>
      <c r="F26" s="873">
        <f>(G26*$H$8)/100</f>
        <v>3420</v>
      </c>
      <c r="G26" s="873">
        <v>171000</v>
      </c>
      <c r="H26" s="887"/>
      <c r="I26" s="868"/>
    </row>
    <row r="27" spans="1:9" ht="15.5">
      <c r="A27" s="870"/>
      <c r="B27" s="886" t="s">
        <v>2504</v>
      </c>
      <c r="C27" s="872" t="s">
        <v>441</v>
      </c>
      <c r="D27" s="1199">
        <f t="shared" ref="D27:D34" si="5">SUM(E27:G27)*(1+($H$10/100))</f>
        <v>221655.50000000003</v>
      </c>
      <c r="E27" s="873">
        <f t="shared" ref="E27:E34" si="6">(G27*$H$9)/100</f>
        <v>6685</v>
      </c>
      <c r="F27" s="873">
        <f t="shared" ref="F27:F34" si="7">(G27*$H$8)/100</f>
        <v>3820</v>
      </c>
      <c r="G27" s="873">
        <v>191000</v>
      </c>
      <c r="H27" s="887"/>
      <c r="I27" s="868"/>
    </row>
    <row r="28" spans="1:9" ht="15.5">
      <c r="A28" s="870"/>
      <c r="B28" s="886" t="s">
        <v>2505</v>
      </c>
      <c r="C28" s="872" t="s">
        <v>441</v>
      </c>
      <c r="D28" s="1199">
        <f t="shared" si="5"/>
        <v>246026.00000000003</v>
      </c>
      <c r="E28" s="873">
        <f t="shared" si="6"/>
        <v>7420</v>
      </c>
      <c r="F28" s="873">
        <f t="shared" si="7"/>
        <v>4240</v>
      </c>
      <c r="G28" s="873">
        <v>212000</v>
      </c>
      <c r="H28" s="887"/>
      <c r="I28" s="868"/>
    </row>
    <row r="29" spans="1:9" ht="15.5">
      <c r="A29" s="870"/>
      <c r="B29" s="886" t="s">
        <v>2506</v>
      </c>
      <c r="C29" s="872" t="s">
        <v>441</v>
      </c>
      <c r="D29" s="1199">
        <f t="shared" si="5"/>
        <v>308693</v>
      </c>
      <c r="E29" s="873">
        <f t="shared" si="6"/>
        <v>9310</v>
      </c>
      <c r="F29" s="873">
        <f t="shared" si="7"/>
        <v>5320</v>
      </c>
      <c r="G29" s="873">
        <v>266000</v>
      </c>
      <c r="H29" s="887"/>
      <c r="I29" s="868"/>
    </row>
    <row r="30" spans="1:9" ht="15.5">
      <c r="A30" s="870"/>
      <c r="B30" s="886" t="s">
        <v>2507</v>
      </c>
      <c r="C30" s="872" t="s">
        <v>441</v>
      </c>
      <c r="D30" s="1199">
        <f t="shared" si="5"/>
        <v>358594.5</v>
      </c>
      <c r="E30" s="873">
        <f t="shared" si="6"/>
        <v>10815</v>
      </c>
      <c r="F30" s="873">
        <f t="shared" si="7"/>
        <v>6180</v>
      </c>
      <c r="G30" s="873">
        <v>309000</v>
      </c>
      <c r="H30" s="887"/>
      <c r="I30" s="868"/>
    </row>
    <row r="31" spans="1:9" ht="15.5">
      <c r="A31" s="870"/>
      <c r="B31" s="886" t="s">
        <v>2508</v>
      </c>
      <c r="C31" s="872" t="s">
        <v>441</v>
      </c>
      <c r="D31" s="1199">
        <f t="shared" si="5"/>
        <v>424743.00000000006</v>
      </c>
      <c r="E31" s="873">
        <f t="shared" si="6"/>
        <v>12810</v>
      </c>
      <c r="F31" s="873">
        <f t="shared" si="7"/>
        <v>7320</v>
      </c>
      <c r="G31" s="873">
        <v>366000</v>
      </c>
      <c r="H31" s="887"/>
      <c r="I31" s="868"/>
    </row>
    <row r="32" spans="1:9" ht="15.5">
      <c r="A32" s="870"/>
      <c r="B32" s="886" t="s">
        <v>2509</v>
      </c>
      <c r="C32" s="872" t="s">
        <v>441</v>
      </c>
      <c r="D32" s="1199">
        <f t="shared" si="5"/>
        <v>476965.50000000006</v>
      </c>
      <c r="E32" s="873">
        <f t="shared" si="6"/>
        <v>14385</v>
      </c>
      <c r="F32" s="873">
        <f t="shared" si="7"/>
        <v>8220</v>
      </c>
      <c r="G32" s="873">
        <v>411000</v>
      </c>
      <c r="H32" s="887"/>
      <c r="I32" s="868"/>
    </row>
    <row r="33" spans="1:10" ht="15.5">
      <c r="A33" s="870"/>
      <c r="B33" s="886" t="s">
        <v>2510</v>
      </c>
      <c r="C33" s="872" t="s">
        <v>441</v>
      </c>
      <c r="D33" s="1199">
        <f t="shared" si="5"/>
        <v>546595.5</v>
      </c>
      <c r="E33" s="873">
        <f t="shared" si="6"/>
        <v>16485</v>
      </c>
      <c r="F33" s="873">
        <f t="shared" si="7"/>
        <v>9420</v>
      </c>
      <c r="G33" s="873">
        <v>471000</v>
      </c>
      <c r="H33" s="887"/>
      <c r="I33" s="868"/>
    </row>
    <row r="34" spans="1:10" ht="15.5">
      <c r="A34" s="870"/>
      <c r="B34" s="886" t="s">
        <v>2511</v>
      </c>
      <c r="C34" s="872" t="s">
        <v>441</v>
      </c>
      <c r="D34" s="1199">
        <f t="shared" si="5"/>
        <v>706744.5</v>
      </c>
      <c r="E34" s="873">
        <f t="shared" si="6"/>
        <v>21315</v>
      </c>
      <c r="F34" s="873">
        <f t="shared" si="7"/>
        <v>12180</v>
      </c>
      <c r="G34" s="873">
        <v>609000</v>
      </c>
      <c r="H34" s="887"/>
      <c r="I34" s="868"/>
    </row>
    <row r="35" spans="1:10" ht="15.5">
      <c r="A35" s="870"/>
      <c r="B35" s="886"/>
      <c r="C35" s="872"/>
      <c r="D35" s="1199"/>
      <c r="E35" s="873"/>
      <c r="F35" s="873"/>
      <c r="G35" s="873"/>
      <c r="H35" s="887"/>
      <c r="I35" s="868"/>
    </row>
    <row r="36" spans="1:10" ht="15.5">
      <c r="A36" s="870"/>
      <c r="B36" s="886" t="s">
        <v>2512</v>
      </c>
      <c r="C36" s="872"/>
      <c r="D36" s="1199"/>
      <c r="E36" s="873"/>
      <c r="F36" s="873"/>
      <c r="G36" s="873"/>
      <c r="H36" s="887"/>
      <c r="I36" s="868"/>
    </row>
    <row r="37" spans="1:10" ht="15.5">
      <c r="A37" s="870"/>
      <c r="B37" s="886" t="s">
        <v>2492</v>
      </c>
      <c r="C37" s="872" t="s">
        <v>441</v>
      </c>
      <c r="D37" s="1199">
        <f>SUM(E37:G37)*(1+($H$10/100))</f>
        <v>232100.00000000003</v>
      </c>
      <c r="E37" s="873">
        <f>(G37*$H$9)/100</f>
        <v>7000</v>
      </c>
      <c r="F37" s="873">
        <f>(G37*$H$8)/100</f>
        <v>4000</v>
      </c>
      <c r="G37" s="873">
        <v>200000</v>
      </c>
      <c r="H37" s="887"/>
      <c r="I37" s="868"/>
    </row>
    <row r="38" spans="1:10" ht="15.5">
      <c r="A38" s="870"/>
      <c r="B38" s="886" t="s">
        <v>2493</v>
      </c>
      <c r="C38" s="872" t="s">
        <v>441</v>
      </c>
      <c r="D38" s="1199">
        <f t="shared" ref="D38:D45" si="8">SUM(E38:G38)*(1+($H$10/100))</f>
        <v>170187.32500000001</v>
      </c>
      <c r="E38" s="873">
        <f t="shared" ref="E38:E45" si="9">(G38*$H$9)/100</f>
        <v>5132.75</v>
      </c>
      <c r="F38" s="873">
        <f t="shared" ref="F38:F45" si="10">(G38*$H$8)/100</f>
        <v>2933</v>
      </c>
      <c r="G38" s="873">
        <f>G40*0.7</f>
        <v>146650</v>
      </c>
      <c r="H38" s="887"/>
      <c r="I38" s="868"/>
    </row>
    <row r="39" spans="1:10" ht="15.5">
      <c r="A39" s="870"/>
      <c r="B39" s="886" t="s">
        <v>2494</v>
      </c>
      <c r="C39" s="872" t="s">
        <v>441</v>
      </c>
      <c r="D39" s="1199">
        <f t="shared" si="8"/>
        <v>194499.80000000002</v>
      </c>
      <c r="E39" s="873">
        <f t="shared" si="9"/>
        <v>5866</v>
      </c>
      <c r="F39" s="873">
        <f t="shared" si="10"/>
        <v>3352</v>
      </c>
      <c r="G39" s="873">
        <v>167600</v>
      </c>
      <c r="H39" s="887"/>
      <c r="I39" s="868"/>
    </row>
    <row r="40" spans="1:10" ht="15.5">
      <c r="A40" s="870"/>
      <c r="B40" s="886" t="s">
        <v>2495</v>
      </c>
      <c r="C40" s="872" t="s">
        <v>441</v>
      </c>
      <c r="D40" s="1199">
        <f t="shared" si="8"/>
        <v>243124.75000000003</v>
      </c>
      <c r="E40" s="873">
        <f t="shared" si="9"/>
        <v>7332.5</v>
      </c>
      <c r="F40" s="873">
        <f t="shared" si="10"/>
        <v>4190</v>
      </c>
      <c r="G40" s="873">
        <v>209500</v>
      </c>
      <c r="H40" s="887"/>
      <c r="I40" s="868"/>
    </row>
    <row r="41" spans="1:10" ht="15.5">
      <c r="A41" s="870"/>
      <c r="B41" s="886" t="s">
        <v>2496</v>
      </c>
      <c r="C41" s="872" t="s">
        <v>441</v>
      </c>
      <c r="D41" s="1199">
        <f t="shared" si="8"/>
        <v>406175.00000000006</v>
      </c>
      <c r="E41" s="873">
        <f t="shared" si="9"/>
        <v>12250</v>
      </c>
      <c r="F41" s="873">
        <f t="shared" si="10"/>
        <v>7000</v>
      </c>
      <c r="G41" s="873">
        <v>350000</v>
      </c>
      <c r="H41" s="887"/>
      <c r="I41" s="868"/>
    </row>
    <row r="42" spans="1:10" ht="15.5">
      <c r="A42" s="870"/>
      <c r="B42" s="886" t="s">
        <v>2497</v>
      </c>
      <c r="C42" s="872" t="s">
        <v>441</v>
      </c>
      <c r="D42" s="1199">
        <f t="shared" si="8"/>
        <v>438669.00000000006</v>
      </c>
      <c r="E42" s="873">
        <f t="shared" si="9"/>
        <v>13230</v>
      </c>
      <c r="F42" s="873">
        <f t="shared" si="10"/>
        <v>7560</v>
      </c>
      <c r="G42" s="873">
        <v>378000</v>
      </c>
      <c r="H42" s="887"/>
      <c r="I42" s="868"/>
    </row>
    <row r="43" spans="1:10" ht="15.5">
      <c r="A43" s="870" t="s">
        <v>143</v>
      </c>
      <c r="B43" s="886" t="s">
        <v>2498</v>
      </c>
      <c r="C43" s="872" t="s">
        <v>441</v>
      </c>
      <c r="D43" s="1199">
        <f t="shared" si="8"/>
        <v>467681.50000000006</v>
      </c>
      <c r="E43" s="873">
        <f t="shared" si="9"/>
        <v>14105</v>
      </c>
      <c r="F43" s="873">
        <f t="shared" si="10"/>
        <v>8060</v>
      </c>
      <c r="G43" s="873">
        <v>403000</v>
      </c>
      <c r="H43" s="887"/>
      <c r="I43" s="868"/>
    </row>
    <row r="44" spans="1:10" ht="15.5">
      <c r="A44" s="870" t="s">
        <v>143</v>
      </c>
      <c r="B44" s="886" t="s">
        <v>2499</v>
      </c>
      <c r="C44" s="872" t="s">
        <v>441</v>
      </c>
      <c r="D44" s="1199">
        <f t="shared" si="8"/>
        <v>467681.50000000006</v>
      </c>
      <c r="E44" s="873">
        <f t="shared" si="9"/>
        <v>14105</v>
      </c>
      <c r="F44" s="873">
        <f t="shared" si="10"/>
        <v>8060</v>
      </c>
      <c r="G44" s="873">
        <v>403000</v>
      </c>
      <c r="H44" s="887"/>
      <c r="I44" s="868"/>
    </row>
    <row r="45" spans="1:10" ht="15.5">
      <c r="A45" s="870" t="s">
        <v>143</v>
      </c>
      <c r="B45" s="886" t="s">
        <v>2500</v>
      </c>
      <c r="C45" s="872" t="s">
        <v>441</v>
      </c>
      <c r="D45" s="1199">
        <f t="shared" si="8"/>
        <v>540793</v>
      </c>
      <c r="E45" s="873">
        <f t="shared" si="9"/>
        <v>16310</v>
      </c>
      <c r="F45" s="873">
        <f t="shared" si="10"/>
        <v>9320</v>
      </c>
      <c r="G45" s="873">
        <v>466000</v>
      </c>
      <c r="H45" s="887"/>
      <c r="I45" s="868"/>
    </row>
    <row r="46" spans="1:10" s="852" customFormat="1" ht="15.5">
      <c r="A46" s="860" t="s">
        <v>143</v>
      </c>
      <c r="B46" s="861"/>
      <c r="C46" s="862"/>
      <c r="D46" s="1200"/>
      <c r="E46" s="876"/>
      <c r="F46" s="862"/>
      <c r="G46" s="862"/>
      <c r="H46" s="863"/>
      <c r="I46" s="877"/>
      <c r="J46" s="877"/>
    </row>
    <row r="47" spans="1:10" ht="15.5">
      <c r="A47" s="870" t="s">
        <v>143</v>
      </c>
      <c r="B47" s="878" t="s">
        <v>2513</v>
      </c>
      <c r="C47" s="879" t="s">
        <v>143</v>
      </c>
      <c r="D47" s="1200" t="s">
        <v>143</v>
      </c>
      <c r="E47" s="876" t="s">
        <v>143</v>
      </c>
      <c r="F47" s="880" t="s">
        <v>143</v>
      </c>
      <c r="G47" s="880"/>
      <c r="H47" s="881"/>
      <c r="I47" s="868" t="s">
        <v>143</v>
      </c>
    </row>
    <row r="48" spans="1:10" ht="15.5">
      <c r="A48" s="870" t="s">
        <v>143</v>
      </c>
      <c r="B48" s="886" t="s">
        <v>2514</v>
      </c>
      <c r="C48" s="872" t="s">
        <v>441</v>
      </c>
      <c r="D48" s="1199">
        <f t="shared" ref="D48:D56" si="11">SUM(E48:G48)*(1+($H$10/100))</f>
        <v>17987.75</v>
      </c>
      <c r="E48" s="873">
        <f t="shared" ref="E48:E56" si="12">(G48*$H$9)/100</f>
        <v>542.5</v>
      </c>
      <c r="F48" s="873">
        <f t="shared" ref="F48:F56" si="13">(G48*$H$8)/100</f>
        <v>310</v>
      </c>
      <c r="G48" s="873">
        <v>15500</v>
      </c>
      <c r="H48" s="887"/>
      <c r="I48" s="868"/>
    </row>
    <row r="49" spans="1:10" ht="15.5">
      <c r="A49" s="870" t="s">
        <v>143</v>
      </c>
      <c r="B49" s="886" t="s">
        <v>2515</v>
      </c>
      <c r="C49" s="872" t="s">
        <v>441</v>
      </c>
      <c r="D49" s="1199">
        <f t="shared" si="11"/>
        <v>23442.100000000002</v>
      </c>
      <c r="E49" s="873">
        <f t="shared" si="12"/>
        <v>707</v>
      </c>
      <c r="F49" s="873">
        <f t="shared" si="13"/>
        <v>404</v>
      </c>
      <c r="G49" s="873">
        <v>20200</v>
      </c>
      <c r="H49" s="887"/>
      <c r="I49" s="868"/>
    </row>
    <row r="50" spans="1:10" ht="15.5">
      <c r="A50" s="870" t="s">
        <v>143</v>
      </c>
      <c r="B50" s="886" t="s">
        <v>2516</v>
      </c>
      <c r="C50" s="872" t="s">
        <v>441</v>
      </c>
      <c r="D50" s="1199">
        <f t="shared" si="11"/>
        <v>30056.95</v>
      </c>
      <c r="E50" s="873">
        <f t="shared" si="12"/>
        <v>906.5</v>
      </c>
      <c r="F50" s="873">
        <f t="shared" si="13"/>
        <v>518</v>
      </c>
      <c r="G50" s="873">
        <v>25900</v>
      </c>
      <c r="H50" s="887"/>
      <c r="I50" s="868"/>
    </row>
    <row r="51" spans="1:10" ht="15.5">
      <c r="A51" s="870" t="s">
        <v>143</v>
      </c>
      <c r="B51" s="886" t="s">
        <v>2517</v>
      </c>
      <c r="C51" s="872" t="s">
        <v>441</v>
      </c>
      <c r="D51" s="1199">
        <f t="shared" si="11"/>
        <v>37484.15</v>
      </c>
      <c r="E51" s="873">
        <f t="shared" si="12"/>
        <v>1130.5</v>
      </c>
      <c r="F51" s="873">
        <f t="shared" si="13"/>
        <v>646</v>
      </c>
      <c r="G51" s="873">
        <v>32300</v>
      </c>
      <c r="H51" s="887"/>
      <c r="I51" s="868"/>
    </row>
    <row r="52" spans="1:10" ht="15.5">
      <c r="A52" s="870" t="s">
        <v>143</v>
      </c>
      <c r="B52" s="886" t="s">
        <v>2518</v>
      </c>
      <c r="C52" s="872" t="s">
        <v>441</v>
      </c>
      <c r="D52" s="1199">
        <f t="shared" si="11"/>
        <v>47464.450000000004</v>
      </c>
      <c r="E52" s="873">
        <f t="shared" si="12"/>
        <v>1431.5</v>
      </c>
      <c r="F52" s="873">
        <f t="shared" si="13"/>
        <v>818</v>
      </c>
      <c r="G52" s="873">
        <v>40900</v>
      </c>
      <c r="H52" s="887"/>
      <c r="I52" s="868"/>
    </row>
    <row r="53" spans="1:10" ht="15.5">
      <c r="A53" s="870" t="s">
        <v>143</v>
      </c>
      <c r="B53" s="886" t="s">
        <v>2519</v>
      </c>
      <c r="C53" s="872" t="s">
        <v>441</v>
      </c>
      <c r="D53" s="1199">
        <f t="shared" si="11"/>
        <v>55355.850000000006</v>
      </c>
      <c r="E53" s="873">
        <f t="shared" si="12"/>
        <v>1669.5</v>
      </c>
      <c r="F53" s="873">
        <f t="shared" si="13"/>
        <v>954</v>
      </c>
      <c r="G53" s="873">
        <v>47700</v>
      </c>
      <c r="H53" s="887"/>
      <c r="I53" s="868"/>
    </row>
    <row r="54" spans="1:10" ht="15.5">
      <c r="A54" s="870" t="s">
        <v>143</v>
      </c>
      <c r="B54" s="886" t="s">
        <v>2520</v>
      </c>
      <c r="C54" s="872" t="s">
        <v>441</v>
      </c>
      <c r="D54" s="1199">
        <f t="shared" si="11"/>
        <v>74155.950000000012</v>
      </c>
      <c r="E54" s="873">
        <f t="shared" si="12"/>
        <v>2236.5</v>
      </c>
      <c r="F54" s="873">
        <f t="shared" si="13"/>
        <v>1278</v>
      </c>
      <c r="G54" s="873">
        <v>63900</v>
      </c>
      <c r="H54" s="887"/>
      <c r="I54" s="868"/>
    </row>
    <row r="55" spans="1:10" ht="15.5">
      <c r="A55" s="870" t="s">
        <v>143</v>
      </c>
      <c r="B55" s="886" t="s">
        <v>2521</v>
      </c>
      <c r="C55" s="872" t="s">
        <v>441</v>
      </c>
      <c r="D55" s="1199">
        <f t="shared" si="11"/>
        <v>110943.8</v>
      </c>
      <c r="E55" s="873">
        <f t="shared" si="12"/>
        <v>3346</v>
      </c>
      <c r="F55" s="873">
        <f t="shared" si="13"/>
        <v>1912</v>
      </c>
      <c r="G55" s="873">
        <v>95600</v>
      </c>
      <c r="H55" s="887"/>
      <c r="I55" s="868"/>
    </row>
    <row r="56" spans="1:10" ht="15.5">
      <c r="A56" s="870" t="s">
        <v>143</v>
      </c>
      <c r="B56" s="886" t="s">
        <v>2522</v>
      </c>
      <c r="C56" s="872" t="s">
        <v>441</v>
      </c>
      <c r="D56" s="1199">
        <f t="shared" si="11"/>
        <v>490775.45</v>
      </c>
      <c r="E56" s="873">
        <f t="shared" si="12"/>
        <v>14801.5</v>
      </c>
      <c r="F56" s="873">
        <f t="shared" si="13"/>
        <v>8458</v>
      </c>
      <c r="G56" s="873">
        <v>422900</v>
      </c>
      <c r="H56" s="887"/>
      <c r="I56" s="868"/>
    </row>
    <row r="57" spans="1:10" s="852" customFormat="1" ht="15.5">
      <c r="A57" s="860" t="s">
        <v>143</v>
      </c>
      <c r="B57" s="861"/>
      <c r="C57" s="862"/>
      <c r="D57" s="1200" t="s">
        <v>143</v>
      </c>
      <c r="E57" s="876" t="s">
        <v>143</v>
      </c>
      <c r="F57" s="862" t="s">
        <v>143</v>
      </c>
      <c r="G57" s="862"/>
      <c r="H57" s="863"/>
      <c r="I57" s="877"/>
      <c r="J57" s="877"/>
    </row>
    <row r="58" spans="1:10" ht="15.5">
      <c r="A58" s="870" t="s">
        <v>143</v>
      </c>
      <c r="B58" s="878" t="s">
        <v>2523</v>
      </c>
      <c r="C58" s="879" t="s">
        <v>143</v>
      </c>
      <c r="D58" s="1200" t="s">
        <v>143</v>
      </c>
      <c r="E58" s="876" t="s">
        <v>143</v>
      </c>
      <c r="F58" s="880" t="s">
        <v>143</v>
      </c>
      <c r="G58" s="880"/>
      <c r="H58" s="881"/>
      <c r="I58" s="868" t="s">
        <v>143</v>
      </c>
    </row>
    <row r="59" spans="1:10" ht="15.5">
      <c r="A59" s="870" t="s">
        <v>143</v>
      </c>
      <c r="B59" s="886" t="s">
        <v>2524</v>
      </c>
      <c r="C59" s="872" t="s">
        <v>441</v>
      </c>
      <c r="D59" s="1199">
        <f>12000+15000</f>
        <v>27000</v>
      </c>
      <c r="E59" s="873">
        <f>(G59*$H$9)/100</f>
        <v>220.5</v>
      </c>
      <c r="F59" s="873">
        <f>(G59*$H$8)/100</f>
        <v>126</v>
      </c>
      <c r="G59" s="873">
        <v>6300</v>
      </c>
      <c r="H59" s="887"/>
      <c r="I59" s="868"/>
    </row>
    <row r="60" spans="1:10" ht="15.5">
      <c r="A60" s="870" t="s">
        <v>143</v>
      </c>
      <c r="B60" s="886" t="s">
        <v>2525</v>
      </c>
      <c r="C60" s="872" t="s">
        <v>441</v>
      </c>
      <c r="D60" s="1199">
        <f>15000+15000</f>
        <v>30000</v>
      </c>
      <c r="E60" s="873">
        <f>(G60*$H$9)/100</f>
        <v>343</v>
      </c>
      <c r="F60" s="873">
        <f>(G60*$H$8)/100</f>
        <v>196</v>
      </c>
      <c r="G60" s="873">
        <v>9800</v>
      </c>
      <c r="H60" s="887"/>
      <c r="I60" s="868"/>
    </row>
    <row r="61" spans="1:10" ht="15.5">
      <c r="A61" s="870" t="s">
        <v>143</v>
      </c>
      <c r="B61" s="886" t="s">
        <v>2526</v>
      </c>
      <c r="C61" s="872" t="s">
        <v>441</v>
      </c>
      <c r="D61" s="1199">
        <f>22500+15000</f>
        <v>37500</v>
      </c>
      <c r="E61" s="873">
        <f>(G61*$H$9)/100</f>
        <v>539</v>
      </c>
      <c r="F61" s="873">
        <f>(G61*$H$8)/100</f>
        <v>308</v>
      </c>
      <c r="G61" s="873">
        <v>15400</v>
      </c>
      <c r="H61" s="887"/>
      <c r="I61" s="868"/>
    </row>
    <row r="62" spans="1:10" ht="15.5">
      <c r="A62" s="870" t="s">
        <v>143</v>
      </c>
      <c r="B62" s="886" t="s">
        <v>2527</v>
      </c>
      <c r="C62" s="872" t="s">
        <v>441</v>
      </c>
      <c r="D62" s="1199">
        <f>30000+15000</f>
        <v>45000</v>
      </c>
      <c r="E62" s="873">
        <f>(G62*$H$9)/100</f>
        <v>514.5</v>
      </c>
      <c r="F62" s="873">
        <f>(G62*$H$8)/100</f>
        <v>294</v>
      </c>
      <c r="G62" s="873">
        <v>14700</v>
      </c>
      <c r="H62" s="887"/>
      <c r="I62" s="868"/>
    </row>
    <row r="63" spans="1:10" s="852" customFormat="1" ht="15.5">
      <c r="A63" s="860" t="s">
        <v>143</v>
      </c>
      <c r="B63" s="861"/>
      <c r="C63" s="862"/>
      <c r="D63" s="1200" t="s">
        <v>143</v>
      </c>
      <c r="E63" s="876" t="s">
        <v>143</v>
      </c>
      <c r="F63" s="862" t="s">
        <v>143</v>
      </c>
      <c r="G63" s="862"/>
      <c r="H63" s="863"/>
      <c r="I63" s="877"/>
      <c r="J63" s="877"/>
    </row>
    <row r="64" spans="1:10" ht="15.5">
      <c r="A64" s="870" t="s">
        <v>143</v>
      </c>
      <c r="B64" s="878" t="s">
        <v>2528</v>
      </c>
      <c r="C64" s="879" t="s">
        <v>143</v>
      </c>
      <c r="D64" s="1200" t="s">
        <v>143</v>
      </c>
      <c r="E64" s="876" t="s">
        <v>143</v>
      </c>
      <c r="F64" s="880" t="s">
        <v>143</v>
      </c>
      <c r="G64" s="880"/>
      <c r="H64" s="881"/>
      <c r="I64" s="868" t="s">
        <v>143</v>
      </c>
    </row>
    <row r="65" spans="1:19" ht="15.5">
      <c r="A65" s="870" t="s">
        <v>143</v>
      </c>
      <c r="B65" s="886" t="s">
        <v>2529</v>
      </c>
      <c r="C65" s="872" t="s">
        <v>441</v>
      </c>
      <c r="D65" s="1199">
        <f>SUM(E65:G65)*(1+($H$10/100))</f>
        <v>119531.50000000001</v>
      </c>
      <c r="E65" s="873">
        <f>(G65*$H$9)/100</f>
        <v>3605</v>
      </c>
      <c r="F65" s="873">
        <f>(G65*$H$8)/100</f>
        <v>2060</v>
      </c>
      <c r="G65" s="873">
        <v>103000</v>
      </c>
      <c r="H65" s="887"/>
      <c r="I65" s="868"/>
    </row>
    <row r="66" spans="1:19" ht="15.5">
      <c r="A66" s="870" t="s">
        <v>143</v>
      </c>
      <c r="B66" s="886" t="s">
        <v>2530</v>
      </c>
      <c r="C66" s="872" t="s">
        <v>441</v>
      </c>
      <c r="D66" s="1199">
        <f>SUM(E66:G66)*(1+($H$10/100))</f>
        <v>148544</v>
      </c>
      <c r="E66" s="873">
        <f>(G66*$H$9)/100</f>
        <v>4480</v>
      </c>
      <c r="F66" s="873">
        <f>(G66*$H$8)/100</f>
        <v>2560</v>
      </c>
      <c r="G66" s="873">
        <v>128000</v>
      </c>
      <c r="H66" s="887"/>
      <c r="I66" s="868"/>
    </row>
    <row r="67" spans="1:19" ht="15.5">
      <c r="A67" s="870" t="s">
        <v>143</v>
      </c>
      <c r="B67" s="886" t="s">
        <v>2531</v>
      </c>
      <c r="C67" s="872" t="s">
        <v>441</v>
      </c>
      <c r="D67" s="1199">
        <f>SUM(E67:G67)*(1+($H$10/100))</f>
        <v>197285.00000000003</v>
      </c>
      <c r="E67" s="873">
        <f>(G67*$H$9)/100</f>
        <v>5950</v>
      </c>
      <c r="F67" s="873">
        <f>(G67*$H$8)/100</f>
        <v>3400</v>
      </c>
      <c r="G67" s="873">
        <v>170000</v>
      </c>
      <c r="H67" s="887"/>
      <c r="I67" s="868"/>
    </row>
    <row r="68" spans="1:19" ht="15.5">
      <c r="A68" s="870"/>
      <c r="B68" s="886" t="s">
        <v>2956</v>
      </c>
      <c r="C68" s="872" t="s">
        <v>441</v>
      </c>
      <c r="D68" s="1199">
        <f>SUM(E68:G68)*(1+($H$10/100))</f>
        <v>1334575</v>
      </c>
      <c r="E68" s="873">
        <f>(G68*$H$9)/100</f>
        <v>40250</v>
      </c>
      <c r="F68" s="873">
        <f>(G68*$H$8)/100</f>
        <v>23000</v>
      </c>
      <c r="G68" s="873">
        <v>1150000</v>
      </c>
      <c r="H68" s="881"/>
      <c r="I68" s="868"/>
    </row>
    <row r="69" spans="1:19" s="852" customFormat="1" ht="15.5">
      <c r="A69" s="860" t="s">
        <v>143</v>
      </c>
      <c r="B69" s="861" t="s">
        <v>143</v>
      </c>
      <c r="C69" s="862" t="s">
        <v>143</v>
      </c>
      <c r="D69" s="1200" t="s">
        <v>143</v>
      </c>
      <c r="E69" s="876" t="s">
        <v>143</v>
      </c>
      <c r="F69" s="862" t="s">
        <v>143</v>
      </c>
      <c r="G69" s="862"/>
      <c r="H69" s="863"/>
      <c r="I69" s="877" t="s">
        <v>143</v>
      </c>
      <c r="J69" s="877"/>
    </row>
    <row r="70" spans="1:19" ht="15.5">
      <c r="A70" s="870" t="s">
        <v>143</v>
      </c>
      <c r="B70" s="878" t="s">
        <v>2532</v>
      </c>
      <c r="C70" s="879" t="s">
        <v>143</v>
      </c>
      <c r="D70" s="1200" t="s">
        <v>143</v>
      </c>
      <c r="E70" s="876" t="s">
        <v>143</v>
      </c>
      <c r="F70" s="880" t="s">
        <v>143</v>
      </c>
      <c r="G70" s="880"/>
      <c r="H70" s="881"/>
      <c r="I70" s="868" t="s">
        <v>143</v>
      </c>
    </row>
    <row r="71" spans="1:19" ht="15.5">
      <c r="A71" s="870"/>
      <c r="B71" s="888" t="s">
        <v>3027</v>
      </c>
      <c r="C71" s="883" t="s">
        <v>682</v>
      </c>
      <c r="D71" s="1199">
        <f t="shared" ref="D71:D103" si="14">SUM(E71:G71)*(1+($H$10/100))</f>
        <v>319137.5</v>
      </c>
      <c r="E71" s="884">
        <f>(G71*$H$9)/100</f>
        <v>9625</v>
      </c>
      <c r="F71" s="884">
        <f>(G71*$H$8)/100</f>
        <v>5500</v>
      </c>
      <c r="G71" s="889">
        <v>275000</v>
      </c>
      <c r="H71" s="881"/>
      <c r="I71" s="868"/>
      <c r="J71" s="890"/>
    </row>
    <row r="72" spans="1:19" ht="15.5">
      <c r="A72" s="870"/>
      <c r="B72" s="888" t="s">
        <v>3028</v>
      </c>
      <c r="C72" s="883" t="s">
        <v>682</v>
      </c>
      <c r="D72" s="1199">
        <f t="shared" si="14"/>
        <v>493212.50000000006</v>
      </c>
      <c r="E72" s="884">
        <f t="shared" ref="E72" si="15">(G72*$H$9)/100</f>
        <v>14875</v>
      </c>
      <c r="F72" s="884">
        <f t="shared" ref="F72" si="16">(G72*$H$8)/100</f>
        <v>8500</v>
      </c>
      <c r="G72" s="889">
        <v>425000</v>
      </c>
      <c r="H72" s="881"/>
      <c r="I72" s="868"/>
      <c r="J72" s="890"/>
    </row>
    <row r="73" spans="1:19" ht="15.5">
      <c r="A73" s="870" t="s">
        <v>143</v>
      </c>
      <c r="B73" s="888" t="s">
        <v>3025</v>
      </c>
      <c r="C73" s="883" t="s">
        <v>682</v>
      </c>
      <c r="D73" s="1199">
        <f t="shared" si="14"/>
        <v>346989.5</v>
      </c>
      <c r="E73" s="884">
        <f>(G73*$H$9)/100</f>
        <v>10465</v>
      </c>
      <c r="F73" s="884">
        <f>(G73*$H$8)/100</f>
        <v>5980</v>
      </c>
      <c r="G73" s="889">
        <v>299000</v>
      </c>
      <c r="H73" s="887"/>
      <c r="I73" s="868"/>
      <c r="J73" s="890"/>
      <c r="O73" s="869">
        <f>N73/1.25</f>
        <v>0</v>
      </c>
      <c r="P73" s="869">
        <f>ROUND(O73,-3)</f>
        <v>0</v>
      </c>
      <c r="R73" s="891"/>
      <c r="S73" s="869" t="s">
        <v>2533</v>
      </c>
    </row>
    <row r="74" spans="1:19" ht="15.5">
      <c r="A74" s="870" t="s">
        <v>143</v>
      </c>
      <c r="B74" s="888" t="s">
        <v>3026</v>
      </c>
      <c r="C74" s="883" t="s">
        <v>682</v>
      </c>
      <c r="D74" s="1199">
        <f t="shared" si="14"/>
        <v>492052.00000000006</v>
      </c>
      <c r="E74" s="884">
        <f t="shared" ref="E74:E138" si="17">(G74*$H$9)/100</f>
        <v>14840</v>
      </c>
      <c r="F74" s="884">
        <f t="shared" ref="F74:F138" si="18">(G74*$H$8)/100</f>
        <v>8480</v>
      </c>
      <c r="G74" s="889">
        <f>G73+125000</f>
        <v>424000</v>
      </c>
      <c r="H74" s="887"/>
      <c r="I74" s="868"/>
      <c r="J74" s="890"/>
      <c r="O74" s="869">
        <f t="shared" ref="O74:O103" si="19">N74/1.25</f>
        <v>0</v>
      </c>
      <c r="P74" s="869">
        <f t="shared" ref="P74:P103" si="20">ROUND(O74,-3)</f>
        <v>0</v>
      </c>
      <c r="R74" s="891"/>
      <c r="S74" s="869" t="s">
        <v>2534</v>
      </c>
    </row>
    <row r="75" spans="1:19" ht="15.5">
      <c r="A75" s="870" t="s">
        <v>143</v>
      </c>
      <c r="B75" s="888" t="s">
        <v>3038</v>
      </c>
      <c r="C75" s="883" t="s">
        <v>682</v>
      </c>
      <c r="D75" s="1199">
        <f t="shared" si="14"/>
        <v>762448.50000000012</v>
      </c>
      <c r="E75" s="884">
        <f t="shared" si="17"/>
        <v>22995</v>
      </c>
      <c r="F75" s="884">
        <f t="shared" si="18"/>
        <v>13140</v>
      </c>
      <c r="G75" s="889">
        <v>657000</v>
      </c>
      <c r="H75" s="887"/>
      <c r="I75" s="868"/>
      <c r="J75" s="890"/>
      <c r="O75" s="869">
        <f t="shared" si="19"/>
        <v>0</v>
      </c>
      <c r="P75" s="869">
        <f t="shared" si="20"/>
        <v>0</v>
      </c>
      <c r="R75" s="891"/>
      <c r="S75" s="869" t="s">
        <v>2535</v>
      </c>
    </row>
    <row r="76" spans="1:19" ht="15.5">
      <c r="A76" s="870" t="s">
        <v>143</v>
      </c>
      <c r="B76" s="888" t="s">
        <v>3037</v>
      </c>
      <c r="C76" s="883" t="s">
        <v>682</v>
      </c>
      <c r="D76" s="1199">
        <f t="shared" si="14"/>
        <v>568645</v>
      </c>
      <c r="E76" s="884">
        <f t="shared" si="17"/>
        <v>17150</v>
      </c>
      <c r="F76" s="884">
        <f t="shared" si="18"/>
        <v>9800</v>
      </c>
      <c r="G76" s="889">
        <v>490000</v>
      </c>
      <c r="H76" s="887"/>
      <c r="I76" s="868"/>
      <c r="J76" s="890"/>
      <c r="M76" s="892"/>
      <c r="O76" s="869">
        <f t="shared" si="19"/>
        <v>0</v>
      </c>
      <c r="P76" s="869">
        <f t="shared" si="20"/>
        <v>0</v>
      </c>
      <c r="R76" s="891"/>
      <c r="S76" s="869" t="s">
        <v>2536</v>
      </c>
    </row>
    <row r="77" spans="1:19" ht="15.5">
      <c r="A77" s="870"/>
      <c r="B77" s="888" t="s">
        <v>3035</v>
      </c>
      <c r="C77" s="883" t="s">
        <v>682</v>
      </c>
      <c r="D77" s="1199">
        <f t="shared" ref="D77:D78" si="21">SUM(E77:G77)*(1+($H$10/100))</f>
        <v>377162.50000000006</v>
      </c>
      <c r="E77" s="884">
        <f t="shared" si="17"/>
        <v>11375</v>
      </c>
      <c r="F77" s="884">
        <f t="shared" si="18"/>
        <v>6500</v>
      </c>
      <c r="G77" s="889">
        <v>325000</v>
      </c>
      <c r="H77" s="887"/>
      <c r="I77" s="868"/>
      <c r="J77" s="890"/>
      <c r="M77" s="892"/>
      <c r="R77" s="891"/>
    </row>
    <row r="78" spans="1:19" ht="15.5">
      <c r="A78" s="870"/>
      <c r="B78" s="888" t="s">
        <v>3036</v>
      </c>
      <c r="C78" s="883" t="s">
        <v>682</v>
      </c>
      <c r="D78" s="1199">
        <f t="shared" si="21"/>
        <v>568645</v>
      </c>
      <c r="E78" s="884">
        <f t="shared" si="17"/>
        <v>17150</v>
      </c>
      <c r="F78" s="884">
        <f t="shared" si="18"/>
        <v>9800</v>
      </c>
      <c r="G78" s="889">
        <v>490000</v>
      </c>
      <c r="H78" s="887"/>
      <c r="I78" s="868"/>
      <c r="J78" s="890"/>
      <c r="M78" s="892"/>
      <c r="R78" s="891"/>
    </row>
    <row r="79" spans="1:19" ht="15.5">
      <c r="A79" s="870"/>
      <c r="B79" s="888" t="s">
        <v>3043</v>
      </c>
      <c r="C79" s="883" t="s">
        <v>682</v>
      </c>
      <c r="D79" s="1199">
        <f t="shared" ref="D79" si="22">SUM(E79:G79)*(1+($H$10/100))</f>
        <v>899387.50000000012</v>
      </c>
      <c r="E79" s="884">
        <f t="shared" si="17"/>
        <v>27125</v>
      </c>
      <c r="F79" s="884">
        <f t="shared" si="18"/>
        <v>15500</v>
      </c>
      <c r="G79" s="889">
        <f>350000+250000+75000+100000</f>
        <v>775000</v>
      </c>
      <c r="H79" s="887"/>
      <c r="I79" s="868"/>
      <c r="J79" s="890"/>
      <c r="M79" s="892"/>
      <c r="R79" s="891"/>
    </row>
    <row r="80" spans="1:19" ht="15.5">
      <c r="A80" s="870"/>
      <c r="B80" s="893" t="s">
        <v>2537</v>
      </c>
      <c r="C80" s="883" t="s">
        <v>682</v>
      </c>
      <c r="D80" s="1199">
        <f t="shared" ref="D80:D81" si="23">SUM(E80:G80)*(1+($H$10/100))</f>
        <v>609262.5</v>
      </c>
      <c r="E80" s="884">
        <f t="shared" si="17"/>
        <v>18375</v>
      </c>
      <c r="F80" s="884">
        <f t="shared" si="18"/>
        <v>10500</v>
      </c>
      <c r="G80" s="889">
        <v>525000</v>
      </c>
      <c r="H80" s="887"/>
      <c r="I80" s="868"/>
      <c r="J80" s="890"/>
      <c r="M80" s="892"/>
      <c r="R80" s="891"/>
    </row>
    <row r="81" spans="1:19" ht="15.5">
      <c r="A81" s="870"/>
      <c r="B81" s="893" t="s">
        <v>2538</v>
      </c>
      <c r="C81" s="883" t="s">
        <v>682</v>
      </c>
      <c r="D81" s="1199">
        <f t="shared" si="23"/>
        <v>203087.50000000003</v>
      </c>
      <c r="E81" s="884">
        <f t="shared" si="17"/>
        <v>6125</v>
      </c>
      <c r="F81" s="884">
        <f t="shared" si="18"/>
        <v>3500</v>
      </c>
      <c r="G81" s="889">
        <v>175000</v>
      </c>
      <c r="H81" s="887"/>
      <c r="I81" s="868"/>
      <c r="J81" s="890"/>
      <c r="M81" s="892"/>
      <c r="R81" s="891"/>
    </row>
    <row r="82" spans="1:19" ht="15.5">
      <c r="A82" s="870"/>
      <c r="B82" s="893" t="s">
        <v>3039</v>
      </c>
      <c r="C82" s="883" t="s">
        <v>682</v>
      </c>
      <c r="D82" s="1199">
        <f t="shared" si="14"/>
        <v>464200.00000000006</v>
      </c>
      <c r="E82" s="884">
        <f t="shared" si="17"/>
        <v>14000</v>
      </c>
      <c r="F82" s="884">
        <f t="shared" si="18"/>
        <v>8000</v>
      </c>
      <c r="G82" s="889">
        <v>400000</v>
      </c>
      <c r="H82" s="887"/>
      <c r="I82" s="868"/>
      <c r="J82" s="890"/>
      <c r="M82" s="894"/>
      <c r="O82" s="869">
        <f t="shared" si="19"/>
        <v>0</v>
      </c>
      <c r="P82" s="869">
        <f t="shared" si="20"/>
        <v>0</v>
      </c>
      <c r="R82" s="891"/>
      <c r="S82" s="869" t="s">
        <v>2539</v>
      </c>
    </row>
    <row r="83" spans="1:19" ht="15.5">
      <c r="A83" s="870"/>
      <c r="B83" s="888" t="s">
        <v>2540</v>
      </c>
      <c r="C83" s="883" t="s">
        <v>682</v>
      </c>
      <c r="D83" s="1199">
        <f t="shared" ref="D83" si="24">SUM(E83:G83)*(1+($H$10/100))</f>
        <v>522225.00000000006</v>
      </c>
      <c r="E83" s="884">
        <f t="shared" si="17"/>
        <v>15750</v>
      </c>
      <c r="F83" s="884">
        <f t="shared" si="18"/>
        <v>9000</v>
      </c>
      <c r="G83" s="889">
        <v>450000</v>
      </c>
      <c r="H83" s="881"/>
      <c r="I83" s="868"/>
      <c r="J83" s="890"/>
      <c r="M83" s="894"/>
      <c r="R83" s="891"/>
    </row>
    <row r="84" spans="1:19" ht="15.5">
      <c r="A84" s="870"/>
      <c r="B84" s="888" t="s">
        <v>2541</v>
      </c>
      <c r="C84" s="883" t="s">
        <v>682</v>
      </c>
      <c r="D84" s="1199">
        <f t="shared" ref="D84" si="25">SUM(E84:G84)*(1+($H$10/100))</f>
        <v>58025.000000000007</v>
      </c>
      <c r="E84" s="884">
        <f t="shared" si="17"/>
        <v>1750</v>
      </c>
      <c r="F84" s="884">
        <f t="shared" si="18"/>
        <v>1000</v>
      </c>
      <c r="G84" s="889">
        <v>50000</v>
      </c>
      <c r="H84" s="881"/>
      <c r="I84" s="868"/>
      <c r="J84" s="890"/>
      <c r="M84" s="894"/>
      <c r="R84" s="891"/>
    </row>
    <row r="85" spans="1:19" s="852" customFormat="1" ht="15.5">
      <c r="A85" s="860"/>
      <c r="B85" s="895" t="s">
        <v>2542</v>
      </c>
      <c r="C85" s="896" t="s">
        <v>682</v>
      </c>
      <c r="D85" s="1199">
        <f t="shared" si="14"/>
        <v>365557.50000000006</v>
      </c>
      <c r="E85" s="884">
        <f t="shared" si="17"/>
        <v>11025</v>
      </c>
      <c r="F85" s="884">
        <f t="shared" si="18"/>
        <v>6300</v>
      </c>
      <c r="G85" s="897">
        <v>315000</v>
      </c>
      <c r="H85" s="863"/>
      <c r="I85" s="877"/>
      <c r="J85" s="890"/>
      <c r="M85" s="894"/>
      <c r="N85" s="869"/>
      <c r="O85" s="869">
        <f t="shared" si="19"/>
        <v>0</v>
      </c>
      <c r="P85" s="869">
        <f t="shared" si="20"/>
        <v>0</v>
      </c>
      <c r="R85" s="898"/>
      <c r="S85" s="852" t="s">
        <v>2543</v>
      </c>
    </row>
    <row r="86" spans="1:19" s="852" customFormat="1" ht="15.5">
      <c r="A86" s="860"/>
      <c r="B86" s="899" t="s">
        <v>2544</v>
      </c>
      <c r="C86" s="896" t="s">
        <v>682</v>
      </c>
      <c r="D86" s="1199">
        <f t="shared" ref="D86:D87" si="26">SUM(E86:G86)*(1+($H$10/100))</f>
        <v>371360.00000000006</v>
      </c>
      <c r="E86" s="884">
        <f t="shared" si="17"/>
        <v>11200</v>
      </c>
      <c r="F86" s="884">
        <f t="shared" si="18"/>
        <v>6400</v>
      </c>
      <c r="G86" s="889">
        <v>320000</v>
      </c>
      <c r="H86" s="863"/>
      <c r="I86" s="877"/>
      <c r="J86" s="890"/>
      <c r="M86" s="894"/>
      <c r="N86" s="869"/>
      <c r="O86" s="869"/>
      <c r="P86" s="869"/>
      <c r="R86" s="898"/>
    </row>
    <row r="87" spans="1:19" s="852" customFormat="1" ht="15.5">
      <c r="A87" s="860"/>
      <c r="B87" s="895" t="s">
        <v>3041</v>
      </c>
      <c r="C87" s="896" t="s">
        <v>682</v>
      </c>
      <c r="D87" s="1199">
        <f t="shared" si="26"/>
        <v>493212.50000000006</v>
      </c>
      <c r="E87" s="884">
        <f t="shared" si="17"/>
        <v>14875</v>
      </c>
      <c r="F87" s="884">
        <f t="shared" si="18"/>
        <v>8500</v>
      </c>
      <c r="G87" s="889">
        <v>425000</v>
      </c>
      <c r="H87" s="863"/>
      <c r="I87" s="877"/>
      <c r="J87" s="890"/>
      <c r="M87" s="894"/>
      <c r="N87" s="869"/>
      <c r="O87" s="869"/>
      <c r="P87" s="869"/>
      <c r="R87" s="898"/>
    </row>
    <row r="88" spans="1:19" ht="15.5">
      <c r="A88" s="870" t="s">
        <v>143</v>
      </c>
      <c r="B88" s="900" t="s">
        <v>3042</v>
      </c>
      <c r="C88" s="883" t="s">
        <v>682</v>
      </c>
      <c r="D88" s="1199">
        <f t="shared" si="14"/>
        <v>1032845.0000000001</v>
      </c>
      <c r="E88" s="884">
        <f t="shared" si="17"/>
        <v>31150</v>
      </c>
      <c r="F88" s="884">
        <f t="shared" si="18"/>
        <v>17800</v>
      </c>
      <c r="G88" s="901">
        <v>890000</v>
      </c>
      <c r="H88" s="881"/>
      <c r="I88" s="868"/>
      <c r="J88" s="890"/>
      <c r="M88" s="894"/>
      <c r="O88" s="869">
        <f t="shared" si="19"/>
        <v>0</v>
      </c>
      <c r="P88" s="869">
        <f t="shared" si="20"/>
        <v>0</v>
      </c>
      <c r="R88" s="891"/>
      <c r="S88" s="869" t="s">
        <v>2545</v>
      </c>
    </row>
    <row r="89" spans="1:19" ht="15.5">
      <c r="A89" s="870" t="s">
        <v>143</v>
      </c>
      <c r="B89" s="900" t="s">
        <v>3040</v>
      </c>
      <c r="C89" s="883" t="s">
        <v>682</v>
      </c>
      <c r="D89" s="1199">
        <f t="shared" si="14"/>
        <v>314495.5</v>
      </c>
      <c r="E89" s="884">
        <f t="shared" si="17"/>
        <v>9485</v>
      </c>
      <c r="F89" s="884">
        <f t="shared" si="18"/>
        <v>5420</v>
      </c>
      <c r="G89" s="889">
        <v>271000</v>
      </c>
      <c r="H89" s="887"/>
      <c r="I89" s="868"/>
      <c r="J89" s="890"/>
      <c r="O89" s="869">
        <f t="shared" si="19"/>
        <v>0</v>
      </c>
      <c r="P89" s="869">
        <f t="shared" si="20"/>
        <v>0</v>
      </c>
      <c r="R89" s="891"/>
      <c r="S89" s="869" t="s">
        <v>2546</v>
      </c>
    </row>
    <row r="90" spans="1:19" ht="15.5">
      <c r="A90" s="870" t="s">
        <v>143</v>
      </c>
      <c r="B90" s="900" t="s">
        <v>2547</v>
      </c>
      <c r="C90" s="883" t="s">
        <v>682</v>
      </c>
      <c r="D90" s="1199">
        <f t="shared" si="14"/>
        <v>262273</v>
      </c>
      <c r="E90" s="884">
        <f t="shared" si="17"/>
        <v>7910</v>
      </c>
      <c r="F90" s="884">
        <f t="shared" si="18"/>
        <v>4520</v>
      </c>
      <c r="G90" s="889">
        <v>226000</v>
      </c>
      <c r="H90" s="887"/>
      <c r="I90" s="868"/>
      <c r="J90" s="890"/>
      <c r="M90" s="894"/>
      <c r="O90" s="869">
        <f t="shared" si="19"/>
        <v>0</v>
      </c>
      <c r="P90" s="869">
        <f t="shared" si="20"/>
        <v>0</v>
      </c>
      <c r="R90" s="891"/>
      <c r="S90" s="869" t="s">
        <v>2547</v>
      </c>
    </row>
    <row r="91" spans="1:19" ht="15.5">
      <c r="A91" s="870" t="s">
        <v>143</v>
      </c>
      <c r="B91" s="900" t="s">
        <v>3029</v>
      </c>
      <c r="C91" s="883" t="s">
        <v>682</v>
      </c>
      <c r="D91" s="1199">
        <f t="shared" si="14"/>
        <v>232100.00000000003</v>
      </c>
      <c r="E91" s="884">
        <f t="shared" si="17"/>
        <v>7000</v>
      </c>
      <c r="F91" s="884">
        <f t="shared" si="18"/>
        <v>4000</v>
      </c>
      <c r="G91" s="889">
        <v>200000</v>
      </c>
      <c r="H91" s="887"/>
      <c r="I91" s="868"/>
      <c r="J91" s="890"/>
      <c r="M91" s="894"/>
      <c r="O91" s="869">
        <f t="shared" si="19"/>
        <v>0</v>
      </c>
      <c r="P91" s="869">
        <f t="shared" si="20"/>
        <v>0</v>
      </c>
      <c r="R91" s="891"/>
      <c r="S91" s="869" t="s">
        <v>2548</v>
      </c>
    </row>
    <row r="92" spans="1:19" ht="14.25" customHeight="1">
      <c r="A92" s="870" t="s">
        <v>143</v>
      </c>
      <c r="B92" s="900" t="s">
        <v>3030</v>
      </c>
      <c r="C92" s="883" t="s">
        <v>682</v>
      </c>
      <c r="D92" s="1199">
        <f t="shared" si="14"/>
        <v>957992.75000000012</v>
      </c>
      <c r="E92" s="884">
        <f t="shared" si="17"/>
        <v>28892.5</v>
      </c>
      <c r="F92" s="884">
        <f t="shared" si="18"/>
        <v>16510</v>
      </c>
      <c r="G92" s="889">
        <v>825500</v>
      </c>
      <c r="H92" s="887"/>
      <c r="I92" s="868"/>
      <c r="J92" s="890"/>
      <c r="M92" s="894"/>
      <c r="O92" s="869">
        <f t="shared" si="19"/>
        <v>0</v>
      </c>
      <c r="P92" s="869">
        <f t="shared" si="20"/>
        <v>0</v>
      </c>
      <c r="R92" s="891"/>
      <c r="S92" s="869" t="s">
        <v>2549</v>
      </c>
    </row>
    <row r="93" spans="1:19" ht="15.5">
      <c r="A93" s="870" t="s">
        <v>143</v>
      </c>
      <c r="B93" s="900" t="s">
        <v>3031</v>
      </c>
      <c r="C93" s="883" t="s">
        <v>682</v>
      </c>
      <c r="D93" s="1199">
        <f t="shared" si="14"/>
        <v>163050.25</v>
      </c>
      <c r="E93" s="884">
        <f t="shared" si="17"/>
        <v>4917.5</v>
      </c>
      <c r="F93" s="884">
        <f t="shared" si="18"/>
        <v>2810</v>
      </c>
      <c r="G93" s="889">
        <v>140500</v>
      </c>
      <c r="H93" s="887"/>
      <c r="I93" s="868"/>
      <c r="J93" s="890"/>
      <c r="M93" s="894"/>
      <c r="O93" s="869">
        <f t="shared" si="19"/>
        <v>0</v>
      </c>
      <c r="P93" s="869">
        <f t="shared" si="20"/>
        <v>0</v>
      </c>
      <c r="R93" s="891"/>
      <c r="S93" s="869" t="s">
        <v>2550</v>
      </c>
    </row>
    <row r="94" spans="1:19" ht="15.5">
      <c r="A94" s="870" t="s">
        <v>143</v>
      </c>
      <c r="B94" s="900" t="s">
        <v>3032</v>
      </c>
      <c r="C94" s="883" t="s">
        <v>682</v>
      </c>
      <c r="D94" s="1199">
        <f t="shared" si="14"/>
        <v>711966.75</v>
      </c>
      <c r="E94" s="884">
        <f t="shared" si="17"/>
        <v>21472.5</v>
      </c>
      <c r="F94" s="884">
        <f t="shared" si="18"/>
        <v>12270</v>
      </c>
      <c r="G94" s="889">
        <v>613500</v>
      </c>
      <c r="H94" s="887"/>
      <c r="J94" s="890"/>
      <c r="M94" s="892"/>
      <c r="O94" s="869">
        <f t="shared" si="19"/>
        <v>0</v>
      </c>
      <c r="P94" s="869">
        <f t="shared" si="20"/>
        <v>0</v>
      </c>
      <c r="R94" s="891"/>
      <c r="S94" s="869" t="s">
        <v>2551</v>
      </c>
    </row>
    <row r="95" spans="1:19" ht="15.5">
      <c r="A95" s="870"/>
      <c r="B95" s="900" t="s">
        <v>3034</v>
      </c>
      <c r="C95" s="2" t="s">
        <v>0</v>
      </c>
      <c r="D95" s="1199">
        <f t="shared" ref="D95:D96" si="27">SUM(E95:G95)*(1+($H$10/100))</f>
        <v>783917.75000000012</v>
      </c>
      <c r="E95" s="884">
        <f t="shared" ref="E95:E96" si="28">(G95*$H$9)/100</f>
        <v>23642.5</v>
      </c>
      <c r="F95" s="884">
        <f t="shared" ref="F95:F96" si="29">(G95*$H$8)/100</f>
        <v>13510</v>
      </c>
      <c r="G95" s="889">
        <v>675500</v>
      </c>
      <c r="H95" s="887"/>
      <c r="J95" s="890"/>
      <c r="M95" s="892"/>
      <c r="R95" s="891"/>
    </row>
    <row r="96" spans="1:19" ht="15.5">
      <c r="A96" s="870"/>
      <c r="B96" s="900" t="s">
        <v>2943</v>
      </c>
      <c r="C96" s="2" t="s">
        <v>0</v>
      </c>
      <c r="D96" s="1199">
        <f t="shared" si="27"/>
        <v>203087.50000000003</v>
      </c>
      <c r="E96" s="884">
        <f t="shared" si="28"/>
        <v>6125</v>
      </c>
      <c r="F96" s="884">
        <f t="shared" si="29"/>
        <v>3500</v>
      </c>
      <c r="G96" s="889">
        <v>175000</v>
      </c>
      <c r="H96" s="887"/>
      <c r="J96" s="890"/>
      <c r="M96" s="892"/>
      <c r="R96" s="891"/>
    </row>
    <row r="97" spans="1:19" ht="15.5">
      <c r="A97" s="870"/>
      <c r="B97" s="900" t="s">
        <v>2552</v>
      </c>
      <c r="C97" s="883" t="s">
        <v>682</v>
      </c>
      <c r="D97" s="1199">
        <f t="shared" ref="D97" si="30">SUM(E97:G97)*(1+($H$10/100))</f>
        <v>994548.50000000012</v>
      </c>
      <c r="E97" s="884">
        <f t="shared" si="17"/>
        <v>29995</v>
      </c>
      <c r="F97" s="884">
        <f t="shared" si="18"/>
        <v>17140</v>
      </c>
      <c r="G97" s="889">
        <v>857000</v>
      </c>
      <c r="H97" s="887"/>
      <c r="J97" s="890"/>
      <c r="M97" s="892"/>
      <c r="R97" s="891"/>
    </row>
    <row r="98" spans="1:19" ht="15.5">
      <c r="A98" s="870" t="s">
        <v>143</v>
      </c>
      <c r="B98" s="900" t="s">
        <v>2553</v>
      </c>
      <c r="C98" s="883" t="s">
        <v>682</v>
      </c>
      <c r="D98" s="1199">
        <f t="shared" si="14"/>
        <v>158988.5</v>
      </c>
      <c r="E98" s="884">
        <f t="shared" si="17"/>
        <v>4795</v>
      </c>
      <c r="F98" s="884">
        <f t="shared" si="18"/>
        <v>2740</v>
      </c>
      <c r="G98" s="889">
        <v>137000</v>
      </c>
      <c r="H98" s="887"/>
      <c r="I98" s="868"/>
      <c r="J98" s="890"/>
      <c r="M98" s="894"/>
      <c r="O98" s="869">
        <f t="shared" si="19"/>
        <v>0</v>
      </c>
      <c r="P98" s="869">
        <f t="shared" si="20"/>
        <v>0</v>
      </c>
      <c r="R98" s="891"/>
      <c r="S98" s="869" t="s">
        <v>2553</v>
      </c>
    </row>
    <row r="99" spans="1:19" ht="15.5">
      <c r="A99" s="870" t="s">
        <v>143</v>
      </c>
      <c r="B99" s="900" t="s">
        <v>2554</v>
      </c>
      <c r="C99" s="883" t="s">
        <v>682</v>
      </c>
      <c r="D99" s="1199">
        <f t="shared" si="14"/>
        <v>121852.50000000001</v>
      </c>
      <c r="E99" s="884">
        <f t="shared" si="17"/>
        <v>3675</v>
      </c>
      <c r="F99" s="884">
        <f t="shared" si="18"/>
        <v>2100</v>
      </c>
      <c r="G99" s="889">
        <v>105000</v>
      </c>
      <c r="H99" s="887"/>
      <c r="I99" s="868"/>
      <c r="J99" s="890"/>
      <c r="M99" s="894"/>
      <c r="O99" s="869">
        <f t="shared" si="19"/>
        <v>0</v>
      </c>
      <c r="P99" s="869">
        <f t="shared" si="20"/>
        <v>0</v>
      </c>
      <c r="R99" s="891"/>
      <c r="S99" s="869" t="s">
        <v>2554</v>
      </c>
    </row>
    <row r="100" spans="1:19" ht="15.5">
      <c r="A100" s="870" t="s">
        <v>143</v>
      </c>
      <c r="B100" s="900" t="s">
        <v>2555</v>
      </c>
      <c r="C100" s="883" t="s">
        <v>682</v>
      </c>
      <c r="D100" s="1199">
        <f t="shared" si="14"/>
        <v>718929.75</v>
      </c>
      <c r="E100" s="884">
        <f t="shared" si="17"/>
        <v>21682.5</v>
      </c>
      <c r="F100" s="884">
        <f t="shared" si="18"/>
        <v>12390</v>
      </c>
      <c r="G100" s="889">
        <v>619500</v>
      </c>
      <c r="H100" s="887"/>
      <c r="I100" s="868"/>
      <c r="J100" s="890"/>
      <c r="M100" s="894"/>
      <c r="O100" s="869">
        <f t="shared" si="19"/>
        <v>0</v>
      </c>
      <c r="P100" s="869">
        <f t="shared" si="20"/>
        <v>0</v>
      </c>
      <c r="R100" s="891"/>
      <c r="S100" s="869" t="s">
        <v>2555</v>
      </c>
    </row>
    <row r="101" spans="1:19" s="852" customFormat="1" ht="15.5">
      <c r="A101" s="860" t="s">
        <v>143</v>
      </c>
      <c r="B101" s="902" t="s">
        <v>2556</v>
      </c>
      <c r="C101" s="896" t="s">
        <v>682</v>
      </c>
      <c r="D101" s="1199">
        <f t="shared" si="14"/>
        <v>724152.00000000012</v>
      </c>
      <c r="E101" s="884">
        <f t="shared" si="17"/>
        <v>21840</v>
      </c>
      <c r="F101" s="884">
        <f t="shared" si="18"/>
        <v>12480</v>
      </c>
      <c r="G101" s="897">
        <v>624000</v>
      </c>
      <c r="H101" s="863"/>
      <c r="I101" s="868"/>
      <c r="J101" s="890"/>
      <c r="M101" s="894"/>
      <c r="N101" s="869"/>
      <c r="O101" s="869">
        <f t="shared" si="19"/>
        <v>0</v>
      </c>
      <c r="P101" s="869">
        <f t="shared" si="20"/>
        <v>0</v>
      </c>
      <c r="R101" s="898"/>
      <c r="S101" s="852" t="s">
        <v>2557</v>
      </c>
    </row>
    <row r="102" spans="1:19" s="852" customFormat="1" ht="15.5">
      <c r="A102" s="860"/>
      <c r="B102" s="902" t="s">
        <v>3033</v>
      </c>
      <c r="C102" s="896" t="s">
        <v>682</v>
      </c>
      <c r="D102" s="1199">
        <f t="shared" si="14"/>
        <v>1420452</v>
      </c>
      <c r="E102" s="884">
        <f t="shared" si="17"/>
        <v>42840</v>
      </c>
      <c r="F102" s="884">
        <f t="shared" si="18"/>
        <v>24480</v>
      </c>
      <c r="G102" s="897">
        <f>G101+600000</f>
        <v>1224000</v>
      </c>
      <c r="H102" s="863"/>
      <c r="I102" s="868"/>
      <c r="J102" s="890"/>
      <c r="M102" s="894"/>
      <c r="N102" s="869"/>
      <c r="O102" s="869"/>
      <c r="P102" s="869"/>
      <c r="R102" s="898"/>
    </row>
    <row r="103" spans="1:19" ht="15.5">
      <c r="A103" s="870" t="s">
        <v>143</v>
      </c>
      <c r="B103" s="900" t="s">
        <v>2558</v>
      </c>
      <c r="C103" s="883" t="s">
        <v>682</v>
      </c>
      <c r="D103" s="1199">
        <f t="shared" si="14"/>
        <v>131136.5</v>
      </c>
      <c r="E103" s="884">
        <f t="shared" si="17"/>
        <v>3955</v>
      </c>
      <c r="F103" s="884">
        <f t="shared" si="18"/>
        <v>2260</v>
      </c>
      <c r="G103" s="901">
        <v>113000</v>
      </c>
      <c r="H103" s="881"/>
      <c r="I103" s="877"/>
      <c r="J103" s="890"/>
      <c r="M103" s="903"/>
      <c r="O103" s="869">
        <f t="shared" si="19"/>
        <v>0</v>
      </c>
      <c r="P103" s="869">
        <f t="shared" si="20"/>
        <v>0</v>
      </c>
      <c r="R103" s="891"/>
      <c r="S103" s="869" t="s">
        <v>2558</v>
      </c>
    </row>
    <row r="104" spans="1:19" ht="15.5">
      <c r="A104" s="870" t="s">
        <v>143</v>
      </c>
      <c r="B104" s="882" t="s">
        <v>2559</v>
      </c>
      <c r="C104" s="883" t="s">
        <v>682</v>
      </c>
      <c r="D104" s="1199">
        <f t="shared" ref="D104:D106" si="31">SUM(E104:G104)*(1+($H$10/100))</f>
        <v>522225.00000000006</v>
      </c>
      <c r="E104" s="884">
        <f t="shared" si="17"/>
        <v>15750</v>
      </c>
      <c r="F104" s="884">
        <f t="shared" si="18"/>
        <v>9000</v>
      </c>
      <c r="G104" s="884">
        <v>450000</v>
      </c>
      <c r="H104" s="887"/>
      <c r="I104" s="868"/>
      <c r="J104" s="890"/>
    </row>
    <row r="105" spans="1:19" ht="15.5">
      <c r="A105" s="870" t="s">
        <v>143</v>
      </c>
      <c r="B105" s="886" t="s">
        <v>3578</v>
      </c>
      <c r="C105" s="883" t="s">
        <v>682</v>
      </c>
      <c r="D105" s="1199">
        <f t="shared" si="31"/>
        <v>104445.00000000001</v>
      </c>
      <c r="E105" s="884">
        <f t="shared" si="17"/>
        <v>3150</v>
      </c>
      <c r="F105" s="884">
        <f t="shared" si="18"/>
        <v>1800</v>
      </c>
      <c r="G105" s="1283">
        <v>90000</v>
      </c>
      <c r="H105" s="887"/>
      <c r="I105" s="868"/>
      <c r="J105" s="890"/>
    </row>
    <row r="106" spans="1:19" ht="15.5">
      <c r="A106" s="870" t="s">
        <v>143</v>
      </c>
      <c r="B106" s="886" t="s">
        <v>2558</v>
      </c>
      <c r="C106" s="883" t="s">
        <v>682</v>
      </c>
      <c r="D106" s="1199">
        <f t="shared" si="31"/>
        <v>145062.5</v>
      </c>
      <c r="E106" s="884">
        <f t="shared" si="17"/>
        <v>4375</v>
      </c>
      <c r="F106" s="884">
        <f t="shared" si="18"/>
        <v>2500</v>
      </c>
      <c r="G106" s="873">
        <v>125000</v>
      </c>
      <c r="H106" s="887"/>
      <c r="I106" s="868"/>
      <c r="J106" s="890"/>
    </row>
    <row r="107" spans="1:19" ht="15.5">
      <c r="A107" s="870"/>
      <c r="B107" s="886" t="s">
        <v>2560</v>
      </c>
      <c r="C107" s="883" t="s">
        <v>682</v>
      </c>
      <c r="D107" s="1199">
        <f t="shared" ref="D107:D138" si="32">SUM(E107:G107)*(1+($H$10/100))</f>
        <v>63827.500000000007</v>
      </c>
      <c r="E107" s="884">
        <f t="shared" si="17"/>
        <v>1925</v>
      </c>
      <c r="F107" s="884">
        <f t="shared" si="18"/>
        <v>1100</v>
      </c>
      <c r="G107" s="873">
        <v>55000</v>
      </c>
      <c r="H107" s="887"/>
      <c r="I107" s="868"/>
      <c r="J107" s="890"/>
    </row>
    <row r="108" spans="1:19" ht="15.5">
      <c r="A108" s="870" t="s">
        <v>143</v>
      </c>
      <c r="B108" s="886" t="s">
        <v>2561</v>
      </c>
      <c r="C108" s="883" t="s">
        <v>682</v>
      </c>
      <c r="D108" s="1199">
        <f t="shared" si="32"/>
        <v>63827.500000000007</v>
      </c>
      <c r="E108" s="884">
        <f t="shared" si="17"/>
        <v>1925</v>
      </c>
      <c r="F108" s="884">
        <f t="shared" si="18"/>
        <v>1100</v>
      </c>
      <c r="G108" s="873">
        <v>55000</v>
      </c>
      <c r="H108" s="887"/>
      <c r="I108" s="868"/>
      <c r="J108" s="890"/>
    </row>
    <row r="109" spans="1:19" s="852" customFormat="1" ht="18" customHeight="1">
      <c r="A109" s="860"/>
      <c r="B109" s="904" t="s">
        <v>2562</v>
      </c>
      <c r="C109" s="883" t="s">
        <v>682</v>
      </c>
      <c r="D109" s="1199">
        <f t="shared" si="32"/>
        <v>63827.500000000007</v>
      </c>
      <c r="E109" s="884">
        <f t="shared" si="17"/>
        <v>1925</v>
      </c>
      <c r="F109" s="884">
        <f t="shared" si="18"/>
        <v>1100</v>
      </c>
      <c r="G109" s="873">
        <v>55000</v>
      </c>
      <c r="H109" s="863"/>
      <c r="I109" s="877"/>
      <c r="J109" s="890"/>
    </row>
    <row r="110" spans="1:19" ht="15.5">
      <c r="A110" s="870"/>
      <c r="B110" s="905" t="s">
        <v>2563</v>
      </c>
      <c r="C110" s="883" t="s">
        <v>682</v>
      </c>
      <c r="D110" s="1199">
        <f t="shared" si="32"/>
        <v>63827.500000000007</v>
      </c>
      <c r="E110" s="884">
        <f t="shared" si="17"/>
        <v>1925</v>
      </c>
      <c r="F110" s="884">
        <f t="shared" si="18"/>
        <v>1100</v>
      </c>
      <c r="G110" s="873">
        <v>55000</v>
      </c>
      <c r="H110" s="881"/>
      <c r="I110" s="868"/>
      <c r="J110" s="890"/>
    </row>
    <row r="111" spans="1:19" ht="15.5">
      <c r="A111" s="870"/>
      <c r="B111" s="905" t="s">
        <v>2564</v>
      </c>
      <c r="C111" s="883" t="s">
        <v>682</v>
      </c>
      <c r="D111" s="1199">
        <f t="shared" si="32"/>
        <v>278520</v>
      </c>
      <c r="E111" s="884">
        <f t="shared" si="17"/>
        <v>8400</v>
      </c>
      <c r="F111" s="884">
        <f t="shared" si="18"/>
        <v>4800</v>
      </c>
      <c r="G111" s="873">
        <v>240000</v>
      </c>
      <c r="H111" s="881"/>
      <c r="I111" s="868"/>
      <c r="J111" s="890"/>
    </row>
    <row r="112" spans="1:19" ht="15.5">
      <c r="A112" s="870"/>
      <c r="B112" s="905" t="s">
        <v>2565</v>
      </c>
      <c r="C112" s="883" t="s">
        <v>682</v>
      </c>
      <c r="D112" s="1199">
        <f t="shared" si="32"/>
        <v>359755</v>
      </c>
      <c r="E112" s="884">
        <f t="shared" si="17"/>
        <v>10850</v>
      </c>
      <c r="F112" s="884">
        <f t="shared" si="18"/>
        <v>6200</v>
      </c>
      <c r="G112" s="873">
        <v>310000</v>
      </c>
      <c r="H112" s="881"/>
      <c r="I112" s="868"/>
      <c r="J112" s="890"/>
    </row>
    <row r="113" spans="1:10" ht="15.5">
      <c r="A113" s="870" t="s">
        <v>143</v>
      </c>
      <c r="B113" s="886" t="s">
        <v>2566</v>
      </c>
      <c r="C113" s="883" t="s">
        <v>682</v>
      </c>
      <c r="D113" s="1199">
        <f t="shared" si="32"/>
        <v>63827.500000000007</v>
      </c>
      <c r="E113" s="884">
        <f t="shared" si="17"/>
        <v>1925</v>
      </c>
      <c r="F113" s="884">
        <f t="shared" si="18"/>
        <v>1100</v>
      </c>
      <c r="G113" s="873">
        <v>55000</v>
      </c>
      <c r="H113" s="887"/>
      <c r="I113" s="868"/>
      <c r="J113" s="890"/>
    </row>
    <row r="114" spans="1:10" ht="15.5">
      <c r="A114" s="870" t="s">
        <v>143</v>
      </c>
      <c r="B114" s="886" t="s">
        <v>2567</v>
      </c>
      <c r="C114" s="883" t="s">
        <v>682</v>
      </c>
      <c r="D114" s="1199">
        <f t="shared" si="32"/>
        <v>63827.500000000007</v>
      </c>
      <c r="E114" s="884">
        <f t="shared" si="17"/>
        <v>1925</v>
      </c>
      <c r="F114" s="884">
        <f t="shared" si="18"/>
        <v>1100</v>
      </c>
      <c r="G114" s="873">
        <v>55000</v>
      </c>
      <c r="H114" s="887"/>
      <c r="I114" s="868"/>
      <c r="J114" s="890"/>
    </row>
    <row r="115" spans="1:10" ht="15.5">
      <c r="A115" s="870" t="s">
        <v>143</v>
      </c>
      <c r="B115" s="886" t="s">
        <v>2568</v>
      </c>
      <c r="C115" s="883" t="s">
        <v>682</v>
      </c>
      <c r="D115" s="1199">
        <f t="shared" si="32"/>
        <v>211791.25000000003</v>
      </c>
      <c r="E115" s="884">
        <f t="shared" si="17"/>
        <v>6387.5</v>
      </c>
      <c r="F115" s="884">
        <f t="shared" si="18"/>
        <v>3650</v>
      </c>
      <c r="G115" s="873">
        <v>182500</v>
      </c>
      <c r="H115" s="887"/>
      <c r="I115" s="868"/>
      <c r="J115" s="890"/>
    </row>
    <row r="116" spans="1:10" ht="15.5">
      <c r="A116" s="870" t="s">
        <v>143</v>
      </c>
      <c r="B116" s="886" t="s">
        <v>2569</v>
      </c>
      <c r="C116" s="883" t="s">
        <v>682</v>
      </c>
      <c r="D116" s="1199">
        <f t="shared" si="32"/>
        <v>188581.25000000003</v>
      </c>
      <c r="E116" s="884">
        <f t="shared" si="17"/>
        <v>5687.5</v>
      </c>
      <c r="F116" s="884">
        <f t="shared" si="18"/>
        <v>3250</v>
      </c>
      <c r="G116" s="873">
        <v>162500</v>
      </c>
      <c r="H116" s="887"/>
      <c r="I116" s="868"/>
      <c r="J116" s="890"/>
    </row>
    <row r="117" spans="1:10" ht="15.5">
      <c r="A117" s="870"/>
      <c r="B117" s="886" t="s">
        <v>2570</v>
      </c>
      <c r="C117" s="883" t="s">
        <v>682</v>
      </c>
      <c r="D117" s="1199">
        <f t="shared" si="32"/>
        <v>153766.25</v>
      </c>
      <c r="E117" s="884">
        <f t="shared" si="17"/>
        <v>4637.5</v>
      </c>
      <c r="F117" s="884">
        <f t="shared" si="18"/>
        <v>2650</v>
      </c>
      <c r="G117" s="873">
        <v>132500</v>
      </c>
      <c r="H117" s="887"/>
      <c r="I117" s="868"/>
      <c r="J117" s="890"/>
    </row>
    <row r="118" spans="1:10" ht="15.5">
      <c r="A118" s="870"/>
      <c r="B118" s="886" t="s">
        <v>2571</v>
      </c>
      <c r="C118" s="883" t="s">
        <v>682</v>
      </c>
      <c r="D118" s="1199">
        <f t="shared" si="32"/>
        <v>110247.50000000001</v>
      </c>
      <c r="E118" s="884">
        <f t="shared" si="17"/>
        <v>3325</v>
      </c>
      <c r="F118" s="884">
        <f t="shared" si="18"/>
        <v>1900</v>
      </c>
      <c r="G118" s="873">
        <v>95000</v>
      </c>
      <c r="H118" s="887"/>
      <c r="I118" s="868"/>
      <c r="J118" s="890"/>
    </row>
    <row r="119" spans="1:10" ht="15.5">
      <c r="A119" s="870"/>
      <c r="B119" s="886" t="s">
        <v>3045</v>
      </c>
      <c r="C119" s="883" t="s">
        <v>682</v>
      </c>
      <c r="D119" s="1199">
        <f t="shared" ref="D119" si="33">SUM(E119:G119)*(1+($H$10/100))</f>
        <v>92840.000000000015</v>
      </c>
      <c r="E119" s="884">
        <f t="shared" ref="E119" si="34">(G119*$H$9)/100</f>
        <v>2800</v>
      </c>
      <c r="F119" s="884">
        <f t="shared" ref="F119" si="35">(G119*$H$8)/100</f>
        <v>1600</v>
      </c>
      <c r="G119" s="873">
        <v>80000</v>
      </c>
      <c r="H119" s="887"/>
      <c r="I119" s="868"/>
      <c r="J119" s="890"/>
    </row>
    <row r="120" spans="1:10" ht="15.5">
      <c r="A120" s="870"/>
      <c r="B120" s="886" t="s">
        <v>3044</v>
      </c>
      <c r="C120" s="883" t="s">
        <v>682</v>
      </c>
      <c r="D120" s="1199">
        <f t="shared" ref="D120" si="36">SUM(E120:G120)*(1+($H$10/100))</f>
        <v>75432.5</v>
      </c>
      <c r="E120" s="884">
        <f t="shared" ref="E120" si="37">(G120*$H$9)/100</f>
        <v>2275</v>
      </c>
      <c r="F120" s="884">
        <f t="shared" ref="F120" si="38">(G120*$H$8)/100</f>
        <v>1300</v>
      </c>
      <c r="G120" s="873">
        <v>65000</v>
      </c>
      <c r="H120" s="887"/>
      <c r="I120" s="868"/>
      <c r="J120" s="890"/>
    </row>
    <row r="121" spans="1:10" ht="15.5">
      <c r="A121" s="870"/>
      <c r="B121" s="886" t="s">
        <v>2572</v>
      </c>
      <c r="C121" s="883" t="s">
        <v>441</v>
      </c>
      <c r="D121" s="1199">
        <f t="shared" si="32"/>
        <v>28002.865000000005</v>
      </c>
      <c r="E121" s="884">
        <f t="shared" si="17"/>
        <v>844.55</v>
      </c>
      <c r="F121" s="884">
        <f t="shared" si="18"/>
        <v>482.6</v>
      </c>
      <c r="G121" s="873">
        <f>2413000/100</f>
        <v>24130</v>
      </c>
      <c r="H121" s="887"/>
      <c r="I121" s="868"/>
      <c r="J121" s="890"/>
    </row>
    <row r="122" spans="1:10" ht="15.5">
      <c r="A122" s="870"/>
      <c r="B122" s="886" t="s">
        <v>2573</v>
      </c>
      <c r="C122" s="883" t="s">
        <v>441</v>
      </c>
      <c r="D122" s="1199">
        <f t="shared" si="32"/>
        <v>153186</v>
      </c>
      <c r="E122" s="884">
        <f t="shared" si="17"/>
        <v>4620</v>
      </c>
      <c r="F122" s="884">
        <f t="shared" si="18"/>
        <v>2640</v>
      </c>
      <c r="G122" s="873">
        <v>132000</v>
      </c>
      <c r="H122" s="887"/>
      <c r="I122" s="868"/>
      <c r="J122" s="890"/>
    </row>
    <row r="123" spans="1:10" ht="15.5">
      <c r="A123" s="870"/>
      <c r="B123" s="886" t="s">
        <v>2574</v>
      </c>
      <c r="C123" s="883" t="s">
        <v>441</v>
      </c>
      <c r="D123" s="1199">
        <f t="shared" si="32"/>
        <v>377162.50000000006</v>
      </c>
      <c r="E123" s="884">
        <f t="shared" si="17"/>
        <v>11375</v>
      </c>
      <c r="F123" s="884">
        <f t="shared" si="18"/>
        <v>6500</v>
      </c>
      <c r="G123" s="873">
        <v>325000</v>
      </c>
      <c r="H123" s="887"/>
      <c r="I123" s="868"/>
      <c r="J123" s="890"/>
    </row>
    <row r="124" spans="1:10" ht="15.5">
      <c r="A124" s="870" t="s">
        <v>143</v>
      </c>
      <c r="B124" s="886" t="s">
        <v>2575</v>
      </c>
      <c r="C124" s="883" t="s">
        <v>441</v>
      </c>
      <c r="D124" s="1199">
        <f t="shared" si="32"/>
        <v>284322.5</v>
      </c>
      <c r="E124" s="884">
        <f t="shared" si="17"/>
        <v>8575</v>
      </c>
      <c r="F124" s="884">
        <f t="shared" si="18"/>
        <v>4900</v>
      </c>
      <c r="G124" s="873">
        <v>245000</v>
      </c>
      <c r="H124" s="887"/>
      <c r="I124" s="868"/>
      <c r="J124" s="877"/>
    </row>
    <row r="125" spans="1:10" ht="15.5">
      <c r="A125" s="870" t="s">
        <v>143</v>
      </c>
      <c r="B125" s="882" t="s">
        <v>2576</v>
      </c>
      <c r="C125" s="906" t="s">
        <v>622</v>
      </c>
      <c r="D125" s="1199">
        <f t="shared" si="32"/>
        <v>284322.5</v>
      </c>
      <c r="E125" s="884">
        <f t="shared" si="17"/>
        <v>8575</v>
      </c>
      <c r="F125" s="884">
        <f t="shared" si="18"/>
        <v>4900</v>
      </c>
      <c r="G125" s="884">
        <v>245000</v>
      </c>
      <c r="H125" s="885"/>
      <c r="I125" s="868"/>
      <c r="J125" s="877"/>
    </row>
    <row r="126" spans="1:10" ht="15.5">
      <c r="A126" s="870"/>
      <c r="B126" s="882" t="s">
        <v>2577</v>
      </c>
      <c r="C126" s="906" t="s">
        <v>622</v>
      </c>
      <c r="D126" s="1199">
        <f t="shared" si="32"/>
        <v>1846355.5000000002</v>
      </c>
      <c r="E126" s="884">
        <f t="shared" si="17"/>
        <v>55685</v>
      </c>
      <c r="F126" s="884">
        <f t="shared" si="18"/>
        <v>31820</v>
      </c>
      <c r="G126" s="884">
        <v>1591000</v>
      </c>
      <c r="H126" s="885"/>
      <c r="I126" s="868"/>
      <c r="J126" s="877"/>
    </row>
    <row r="127" spans="1:10" ht="15.5">
      <c r="A127" s="870"/>
      <c r="B127" s="882" t="s">
        <v>2578</v>
      </c>
      <c r="C127" s="906" t="s">
        <v>2579</v>
      </c>
      <c r="D127" s="1199">
        <f t="shared" si="32"/>
        <v>1975171.0000000002</v>
      </c>
      <c r="E127" s="884">
        <f t="shared" si="17"/>
        <v>59570</v>
      </c>
      <c r="F127" s="884">
        <f t="shared" si="18"/>
        <v>34040</v>
      </c>
      <c r="G127" s="884">
        <v>1702000</v>
      </c>
      <c r="H127" s="885"/>
      <c r="I127" s="868"/>
      <c r="J127" s="877"/>
    </row>
    <row r="128" spans="1:10" ht="15.5">
      <c r="A128" s="870"/>
      <c r="B128" s="882" t="s">
        <v>2580</v>
      </c>
      <c r="C128" s="906" t="s">
        <v>2579</v>
      </c>
      <c r="D128" s="1199">
        <f t="shared" si="32"/>
        <v>4283405.5</v>
      </c>
      <c r="E128" s="884">
        <f t="shared" si="17"/>
        <v>129185</v>
      </c>
      <c r="F128" s="884">
        <f t="shared" si="18"/>
        <v>73820</v>
      </c>
      <c r="G128" s="884">
        <v>3691000</v>
      </c>
      <c r="H128" s="885"/>
      <c r="I128" s="868"/>
      <c r="J128" s="877"/>
    </row>
    <row r="129" spans="1:10" ht="15.5">
      <c r="A129" s="870"/>
      <c r="B129" s="882" t="s">
        <v>2581</v>
      </c>
      <c r="C129" s="906" t="s">
        <v>2579</v>
      </c>
      <c r="D129" s="1199">
        <f t="shared" si="32"/>
        <v>107926.50000000001</v>
      </c>
      <c r="E129" s="884">
        <f t="shared" si="17"/>
        <v>3255</v>
      </c>
      <c r="F129" s="884">
        <f t="shared" si="18"/>
        <v>1860</v>
      </c>
      <c r="G129" s="884">
        <v>93000</v>
      </c>
      <c r="H129" s="885"/>
      <c r="I129" s="868"/>
      <c r="J129" s="877"/>
    </row>
    <row r="130" spans="1:10" ht="15.5">
      <c r="A130" s="870"/>
      <c r="B130" s="882" t="s">
        <v>2582</v>
      </c>
      <c r="C130" s="906" t="s">
        <v>622</v>
      </c>
      <c r="D130" s="1199">
        <f t="shared" si="32"/>
        <v>227458.00000000003</v>
      </c>
      <c r="E130" s="884">
        <f t="shared" si="17"/>
        <v>6860</v>
      </c>
      <c r="F130" s="884">
        <f t="shared" si="18"/>
        <v>3920</v>
      </c>
      <c r="G130" s="884">
        <v>196000</v>
      </c>
      <c r="H130" s="885"/>
      <c r="I130" s="868"/>
      <c r="J130" s="877"/>
    </row>
    <row r="131" spans="1:10" ht="15.5">
      <c r="A131" s="870"/>
      <c r="B131" s="882" t="s">
        <v>2583</v>
      </c>
      <c r="C131" s="906" t="s">
        <v>2579</v>
      </c>
      <c r="D131" s="1199">
        <f t="shared" si="32"/>
        <v>4484172</v>
      </c>
      <c r="E131" s="884">
        <f t="shared" si="17"/>
        <v>135240</v>
      </c>
      <c r="F131" s="884">
        <f t="shared" si="18"/>
        <v>77280</v>
      </c>
      <c r="G131" s="884">
        <v>3864000</v>
      </c>
      <c r="H131" s="885"/>
      <c r="I131" s="868"/>
      <c r="J131" s="877"/>
    </row>
    <row r="132" spans="1:10" ht="15.5">
      <c r="A132" s="870"/>
      <c r="B132" s="882" t="s">
        <v>2584</v>
      </c>
      <c r="C132" s="906" t="s">
        <v>2579</v>
      </c>
      <c r="D132" s="1199">
        <f t="shared" si="32"/>
        <v>4219578</v>
      </c>
      <c r="E132" s="884">
        <f t="shared" si="17"/>
        <v>127260</v>
      </c>
      <c r="F132" s="884">
        <f t="shared" si="18"/>
        <v>72720</v>
      </c>
      <c r="G132" s="884">
        <v>3636000</v>
      </c>
      <c r="H132" s="885"/>
      <c r="I132" s="868"/>
      <c r="J132" s="877"/>
    </row>
    <row r="133" spans="1:10" ht="15.5">
      <c r="A133" s="870"/>
      <c r="B133" s="882" t="s">
        <v>2585</v>
      </c>
      <c r="C133" s="906" t="s">
        <v>2586</v>
      </c>
      <c r="D133" s="1199">
        <f t="shared" si="32"/>
        <v>46420000.000000007</v>
      </c>
      <c r="E133" s="884">
        <f t="shared" si="17"/>
        <v>1400000</v>
      </c>
      <c r="F133" s="884">
        <f t="shared" si="18"/>
        <v>800000</v>
      </c>
      <c r="G133" s="884">
        <v>40000000</v>
      </c>
      <c r="H133" s="885"/>
      <c r="I133" s="868"/>
      <c r="J133" s="877"/>
    </row>
    <row r="134" spans="1:10" ht="15.5">
      <c r="A134" s="870"/>
      <c r="B134" s="882" t="s">
        <v>2587</v>
      </c>
      <c r="C134" s="906" t="s">
        <v>219</v>
      </c>
      <c r="D134" s="1199">
        <f t="shared" si="32"/>
        <v>58025000.000000007</v>
      </c>
      <c r="E134" s="884">
        <f t="shared" si="17"/>
        <v>1750000</v>
      </c>
      <c r="F134" s="884">
        <f t="shared" si="18"/>
        <v>1000000</v>
      </c>
      <c r="G134" s="884">
        <v>50000000</v>
      </c>
      <c r="H134" s="885"/>
      <c r="I134" s="868"/>
      <c r="J134" s="877"/>
    </row>
    <row r="135" spans="1:10" ht="15.5">
      <c r="A135" s="870"/>
      <c r="B135" s="882" t="s">
        <v>2588</v>
      </c>
      <c r="C135" s="906" t="s">
        <v>6</v>
      </c>
      <c r="D135" s="1199">
        <f t="shared" si="32"/>
        <v>33760105.5</v>
      </c>
      <c r="E135" s="884">
        <f t="shared" si="17"/>
        <v>1018185</v>
      </c>
      <c r="F135" s="884">
        <f t="shared" si="18"/>
        <v>581820</v>
      </c>
      <c r="G135" s="884">
        <v>29091000</v>
      </c>
      <c r="H135" s="885"/>
      <c r="I135" s="868"/>
      <c r="J135" s="877"/>
    </row>
    <row r="136" spans="1:10" ht="28">
      <c r="A136" s="870"/>
      <c r="B136" s="882" t="s">
        <v>3538</v>
      </c>
      <c r="C136" s="906" t="s">
        <v>6</v>
      </c>
      <c r="D136" s="1202">
        <f t="shared" si="32"/>
        <v>233956800.00000003</v>
      </c>
      <c r="E136" s="907">
        <f t="shared" si="17"/>
        <v>7056000</v>
      </c>
      <c r="F136" s="907">
        <f t="shared" si="18"/>
        <v>4032000</v>
      </c>
      <c r="G136" s="907">
        <f>168000000*1.2</f>
        <v>201600000</v>
      </c>
      <c r="H136" s="885"/>
      <c r="I136" s="868"/>
      <c r="J136" s="877"/>
    </row>
    <row r="137" spans="1:10" ht="15.5">
      <c r="A137" s="870"/>
      <c r="B137" s="882" t="s">
        <v>3096</v>
      </c>
      <c r="C137" s="906" t="s">
        <v>6</v>
      </c>
      <c r="D137" s="1199">
        <f t="shared" si="32"/>
        <v>8967183.5</v>
      </c>
      <c r="E137" s="884">
        <f t="shared" si="17"/>
        <v>270445</v>
      </c>
      <c r="F137" s="884">
        <f t="shared" si="18"/>
        <v>154540</v>
      </c>
      <c r="G137" s="884">
        <v>7727000</v>
      </c>
      <c r="H137" s="885"/>
      <c r="I137" s="868"/>
      <c r="J137" s="877"/>
    </row>
    <row r="138" spans="1:10" ht="15.5">
      <c r="A138" s="870"/>
      <c r="B138" s="882" t="s">
        <v>2589</v>
      </c>
      <c r="C138" s="883" t="s">
        <v>6</v>
      </c>
      <c r="D138" s="1199">
        <f t="shared" si="32"/>
        <v>52222500.000000007</v>
      </c>
      <c r="E138" s="884">
        <f t="shared" si="17"/>
        <v>1575000</v>
      </c>
      <c r="F138" s="884">
        <f t="shared" si="18"/>
        <v>900000</v>
      </c>
      <c r="G138" s="884">
        <v>45000000</v>
      </c>
      <c r="H138" s="885"/>
      <c r="I138" s="868"/>
      <c r="J138" s="877"/>
    </row>
    <row r="139" spans="1:10" ht="15.5">
      <c r="A139" s="870"/>
      <c r="B139" s="1296" t="s">
        <v>3400</v>
      </c>
      <c r="C139" s="1297" t="s">
        <v>6</v>
      </c>
      <c r="D139" s="1199">
        <f t="shared" ref="D139:D140" si="39">SUM(E139:G139)*(1+($H$10/100))</f>
        <v>416039.25000000006</v>
      </c>
      <c r="E139" s="884">
        <f t="shared" ref="E139:E140" si="40">(G139*$H$9)/100</f>
        <v>12547.5</v>
      </c>
      <c r="F139" s="884">
        <f t="shared" ref="F139:F140" si="41">(G139*$H$8)/100</f>
        <v>7170</v>
      </c>
      <c r="G139" s="884">
        <v>358500</v>
      </c>
      <c r="H139" s="885"/>
      <c r="I139" s="868"/>
      <c r="J139" s="877"/>
    </row>
    <row r="140" spans="1:10" ht="15.5">
      <c r="A140" s="870"/>
      <c r="B140" s="1296" t="s">
        <v>3401</v>
      </c>
      <c r="C140" s="1297" t="s">
        <v>6</v>
      </c>
      <c r="D140" s="1199">
        <f t="shared" si="39"/>
        <v>647559</v>
      </c>
      <c r="E140" s="884">
        <f t="shared" si="40"/>
        <v>19530</v>
      </c>
      <c r="F140" s="884">
        <f t="shared" si="41"/>
        <v>11160</v>
      </c>
      <c r="G140" s="884">
        <v>558000</v>
      </c>
      <c r="H140" s="885"/>
      <c r="I140" s="868"/>
      <c r="J140" s="877"/>
    </row>
    <row r="141" spans="1:10" ht="15.5">
      <c r="A141" s="870"/>
      <c r="B141" s="1298" t="s">
        <v>4022</v>
      </c>
      <c r="C141" s="1297" t="s">
        <v>5</v>
      </c>
      <c r="D141" s="1199">
        <f t="shared" ref="D141:D147" si="42">SUM(E141:G141)*(1+($H$10/100))</f>
        <v>17407500</v>
      </c>
      <c r="E141" s="884">
        <f t="shared" ref="E141:E147" si="43">(G141*$H$9)/100</f>
        <v>525000</v>
      </c>
      <c r="F141" s="884">
        <f t="shared" ref="F141:F147" si="44">(G141*$H$8)/100</f>
        <v>300000</v>
      </c>
      <c r="G141" s="884">
        <v>15000000</v>
      </c>
      <c r="H141" s="885"/>
      <c r="I141" s="868"/>
      <c r="J141" s="877"/>
    </row>
    <row r="142" spans="1:10" ht="15.5">
      <c r="A142" s="870"/>
      <c r="B142" s="1298" t="s">
        <v>4023</v>
      </c>
      <c r="C142" s="1297" t="s">
        <v>4024</v>
      </c>
      <c r="D142" s="1199">
        <f t="shared" si="42"/>
        <v>10444500</v>
      </c>
      <c r="E142" s="884">
        <f t="shared" si="43"/>
        <v>315000</v>
      </c>
      <c r="F142" s="884">
        <f t="shared" si="44"/>
        <v>180000</v>
      </c>
      <c r="G142" s="884">
        <v>9000000</v>
      </c>
      <c r="H142" s="885"/>
      <c r="I142" s="868"/>
      <c r="J142" s="877"/>
    </row>
    <row r="143" spans="1:10" ht="15.5">
      <c r="A143" s="870"/>
      <c r="B143" s="1298" t="s">
        <v>2038</v>
      </c>
      <c r="C143" s="1297" t="s">
        <v>4024</v>
      </c>
      <c r="D143" s="1199">
        <f t="shared" si="42"/>
        <v>7543250.0000000009</v>
      </c>
      <c r="E143" s="884">
        <f t="shared" si="43"/>
        <v>227500</v>
      </c>
      <c r="F143" s="884">
        <f t="shared" si="44"/>
        <v>130000</v>
      </c>
      <c r="G143" s="884">
        <v>6500000</v>
      </c>
      <c r="H143" s="885"/>
      <c r="I143" s="868"/>
      <c r="J143" s="877"/>
    </row>
    <row r="144" spans="1:10" ht="15.5">
      <c r="A144" s="870"/>
      <c r="B144" s="1298" t="s">
        <v>4025</v>
      </c>
      <c r="C144" s="1297" t="s">
        <v>4024</v>
      </c>
      <c r="D144" s="1199">
        <f t="shared" si="42"/>
        <v>4061750.0000000005</v>
      </c>
      <c r="E144" s="884">
        <f t="shared" si="43"/>
        <v>122500</v>
      </c>
      <c r="F144" s="884">
        <f t="shared" si="44"/>
        <v>70000</v>
      </c>
      <c r="G144" s="884">
        <v>3500000</v>
      </c>
      <c r="H144" s="885"/>
      <c r="I144" s="868"/>
      <c r="J144" s="877"/>
    </row>
    <row r="145" spans="1:10" ht="15.5">
      <c r="A145" s="870"/>
      <c r="B145" s="1298" t="s">
        <v>4026</v>
      </c>
      <c r="C145" s="1297" t="s">
        <v>4024</v>
      </c>
      <c r="D145" s="1199">
        <f t="shared" si="42"/>
        <v>8703750</v>
      </c>
      <c r="E145" s="884">
        <f t="shared" si="43"/>
        <v>262500</v>
      </c>
      <c r="F145" s="884">
        <f t="shared" si="44"/>
        <v>150000</v>
      </c>
      <c r="G145" s="884">
        <v>7500000</v>
      </c>
      <c r="H145" s="885"/>
      <c r="I145" s="868"/>
      <c r="J145" s="877"/>
    </row>
    <row r="146" spans="1:10" ht="15.5">
      <c r="A146" s="870"/>
      <c r="B146" s="1298" t="s">
        <v>4027</v>
      </c>
      <c r="C146" s="1297" t="s">
        <v>4024</v>
      </c>
      <c r="D146" s="1199">
        <f t="shared" si="42"/>
        <v>5222250</v>
      </c>
      <c r="E146" s="884">
        <f t="shared" si="43"/>
        <v>157500</v>
      </c>
      <c r="F146" s="884">
        <f t="shared" si="44"/>
        <v>90000</v>
      </c>
      <c r="G146" s="884">
        <v>4500000</v>
      </c>
      <c r="H146" s="885"/>
      <c r="I146" s="868"/>
      <c r="J146" s="877"/>
    </row>
    <row r="147" spans="1:10" ht="15.5">
      <c r="A147" s="870"/>
      <c r="B147" s="1298" t="s">
        <v>4028</v>
      </c>
      <c r="C147" s="1297" t="s">
        <v>557</v>
      </c>
      <c r="D147" s="1199">
        <f t="shared" si="42"/>
        <v>1740750.0000000002</v>
      </c>
      <c r="E147" s="884">
        <f t="shared" si="43"/>
        <v>52500</v>
      </c>
      <c r="F147" s="884">
        <f t="shared" si="44"/>
        <v>30000</v>
      </c>
      <c r="G147" s="884">
        <v>1500000</v>
      </c>
      <c r="H147" s="885"/>
      <c r="I147" s="868"/>
      <c r="J147" s="877"/>
    </row>
    <row r="148" spans="1:10" ht="15.5">
      <c r="A148" s="870"/>
      <c r="B148" s="1296"/>
      <c r="C148" s="1297"/>
      <c r="D148" s="1199"/>
      <c r="E148" s="884"/>
      <c r="F148" s="884"/>
      <c r="G148" s="884"/>
      <c r="H148" s="885"/>
      <c r="I148" s="868"/>
      <c r="J148" s="877"/>
    </row>
    <row r="149" spans="1:10" ht="15.5">
      <c r="A149" s="870"/>
      <c r="B149" s="1296"/>
      <c r="C149" s="1297"/>
      <c r="D149" s="1199"/>
      <c r="E149" s="884"/>
      <c r="F149" s="884"/>
      <c r="G149" s="884"/>
      <c r="H149" s="885"/>
      <c r="I149" s="868"/>
      <c r="J149" s="877"/>
    </row>
    <row r="150" spans="1:10" ht="15.5">
      <c r="A150" s="870"/>
      <c r="B150" s="1296"/>
      <c r="C150" s="1297"/>
      <c r="D150" s="1199"/>
      <c r="E150" s="884"/>
      <c r="F150" s="884"/>
      <c r="G150" s="884"/>
      <c r="H150" s="885"/>
      <c r="I150" s="868"/>
      <c r="J150" s="877"/>
    </row>
    <row r="151" spans="1:10" ht="15.5">
      <c r="A151" s="870"/>
      <c r="B151" s="1296"/>
      <c r="C151" s="1297"/>
      <c r="D151" s="1199"/>
      <c r="E151" s="884"/>
      <c r="F151" s="884"/>
      <c r="G151" s="884"/>
      <c r="H151" s="885"/>
      <c r="I151" s="868"/>
      <c r="J151" s="877"/>
    </row>
    <row r="152" spans="1:10" ht="15.5">
      <c r="A152" s="870"/>
      <c r="B152" s="882"/>
      <c r="C152" s="883"/>
      <c r="D152" s="1201"/>
      <c r="E152" s="884"/>
      <c r="F152" s="884"/>
      <c r="G152" s="884"/>
      <c r="H152" s="885"/>
      <c r="I152" s="868"/>
      <c r="J152" s="877"/>
    </row>
    <row r="153" spans="1:10" ht="15.5">
      <c r="A153" s="870"/>
      <c r="B153" s="908" t="s">
        <v>2590</v>
      </c>
      <c r="C153" s="883"/>
      <c r="D153" s="1201"/>
      <c r="E153" s="884"/>
      <c r="F153" s="884"/>
      <c r="G153" s="884"/>
      <c r="H153" s="885"/>
      <c r="I153" s="868"/>
      <c r="J153" s="877"/>
    </row>
    <row r="154" spans="1:10" ht="15.5">
      <c r="A154" s="870"/>
      <c r="B154" s="882" t="s">
        <v>2591</v>
      </c>
      <c r="C154" s="883" t="s">
        <v>4</v>
      </c>
      <c r="D154" s="1199">
        <f t="shared" ref="D154:D187" si="45">SUM(E154:G154)*(1+($H$10/100))</f>
        <v>49423374.000000007</v>
      </c>
      <c r="E154" s="884">
        <f t="shared" ref="E154:E187" si="46">(G154*$H$9)/100</f>
        <v>1490580</v>
      </c>
      <c r="F154" s="884">
        <f t="shared" ref="F154:F187" si="47">(G154*$H$8)/100</f>
        <v>851760</v>
      </c>
      <c r="G154" s="884">
        <v>42588000</v>
      </c>
      <c r="H154" s="885"/>
      <c r="I154" s="868"/>
      <c r="J154" s="877"/>
    </row>
    <row r="155" spans="1:10" ht="15.5">
      <c r="A155" s="870"/>
      <c r="B155" s="882" t="s">
        <v>3092</v>
      </c>
      <c r="C155" s="883" t="s">
        <v>4</v>
      </c>
      <c r="D155" s="1199">
        <f t="shared" ref="D155" si="48">SUM(E155:G155)*(1+($H$10/100))</f>
        <v>91679500</v>
      </c>
      <c r="E155" s="884">
        <f t="shared" ref="E155" si="49">(G155*$H$9)/100</f>
        <v>2765000</v>
      </c>
      <c r="F155" s="884">
        <f t="shared" ref="F155" si="50">(G155*$H$8)/100</f>
        <v>1580000</v>
      </c>
      <c r="G155" s="884">
        <v>79000000</v>
      </c>
      <c r="H155" s="885"/>
      <c r="I155" s="868"/>
      <c r="J155" s="877"/>
    </row>
    <row r="156" spans="1:10" ht="15.5">
      <c r="A156" s="870"/>
      <c r="B156" s="882" t="s">
        <v>2592</v>
      </c>
      <c r="C156" s="883" t="s">
        <v>4</v>
      </c>
      <c r="D156" s="1199">
        <f t="shared" si="45"/>
        <v>3829650.0000000005</v>
      </c>
      <c r="E156" s="884">
        <f t="shared" si="46"/>
        <v>115500</v>
      </c>
      <c r="F156" s="884">
        <f t="shared" si="47"/>
        <v>66000</v>
      </c>
      <c r="G156" s="884">
        <v>3300000</v>
      </c>
      <c r="H156" s="885"/>
      <c r="I156" s="868"/>
      <c r="J156" s="877"/>
    </row>
    <row r="157" spans="1:10" ht="15.5">
      <c r="A157" s="870"/>
      <c r="B157" s="882" t="s">
        <v>2593</v>
      </c>
      <c r="C157" s="883" t="s">
        <v>4</v>
      </c>
      <c r="D157" s="1199">
        <f t="shared" si="45"/>
        <v>3365450.0000000005</v>
      </c>
      <c r="E157" s="884">
        <f t="shared" si="46"/>
        <v>101500</v>
      </c>
      <c r="F157" s="884">
        <f t="shared" si="47"/>
        <v>58000</v>
      </c>
      <c r="G157" s="884">
        <v>2900000</v>
      </c>
      <c r="H157" s="885"/>
      <c r="I157" s="868"/>
      <c r="J157" s="877"/>
    </row>
    <row r="158" spans="1:10" ht="15.5">
      <c r="A158" s="870"/>
      <c r="B158" s="882" t="s">
        <v>2594</v>
      </c>
      <c r="C158" s="883" t="s">
        <v>4</v>
      </c>
      <c r="D158" s="1199">
        <f t="shared" si="45"/>
        <v>3365450.0000000005</v>
      </c>
      <c r="E158" s="884">
        <f t="shared" si="46"/>
        <v>101500</v>
      </c>
      <c r="F158" s="884">
        <f t="shared" si="47"/>
        <v>58000</v>
      </c>
      <c r="G158" s="884">
        <v>2900000</v>
      </c>
      <c r="H158" s="885"/>
      <c r="I158" s="868"/>
      <c r="J158" s="877"/>
    </row>
    <row r="159" spans="1:10" ht="15.5">
      <c r="A159" s="870"/>
      <c r="B159" s="882" t="s">
        <v>2595</v>
      </c>
      <c r="C159" s="883" t="s">
        <v>4</v>
      </c>
      <c r="D159" s="1199">
        <f t="shared" si="45"/>
        <v>3365450.0000000005</v>
      </c>
      <c r="E159" s="884">
        <f t="shared" si="46"/>
        <v>101500</v>
      </c>
      <c r="F159" s="884">
        <f t="shared" si="47"/>
        <v>58000</v>
      </c>
      <c r="G159" s="884">
        <v>2900000</v>
      </c>
      <c r="H159" s="885"/>
      <c r="I159" s="868"/>
      <c r="J159" s="877"/>
    </row>
    <row r="160" spans="1:10" ht="15.5">
      <c r="A160" s="870"/>
      <c r="B160" s="882" t="s">
        <v>2596</v>
      </c>
      <c r="C160" s="883" t="s">
        <v>4</v>
      </c>
      <c r="D160" s="1199">
        <f t="shared" si="45"/>
        <v>3365450.0000000005</v>
      </c>
      <c r="E160" s="884">
        <f t="shared" si="46"/>
        <v>101500</v>
      </c>
      <c r="F160" s="884">
        <f t="shared" si="47"/>
        <v>58000</v>
      </c>
      <c r="G160" s="884">
        <v>2900000</v>
      </c>
      <c r="H160" s="885"/>
      <c r="I160" s="868"/>
      <c r="J160" s="877"/>
    </row>
    <row r="161" spans="1:11" ht="15.5">
      <c r="A161" s="870"/>
      <c r="B161" s="882" t="s">
        <v>2597</v>
      </c>
      <c r="C161" s="883" t="s">
        <v>4</v>
      </c>
      <c r="D161" s="1199">
        <f t="shared" si="45"/>
        <v>3365450.0000000005</v>
      </c>
      <c r="E161" s="884">
        <f t="shared" si="46"/>
        <v>101500</v>
      </c>
      <c r="F161" s="884">
        <f t="shared" si="47"/>
        <v>58000</v>
      </c>
      <c r="G161" s="884">
        <v>2900000</v>
      </c>
      <c r="H161" s="885"/>
      <c r="I161" s="868"/>
      <c r="J161" s="877"/>
    </row>
    <row r="162" spans="1:11" ht="15.5">
      <c r="A162" s="870"/>
      <c r="B162" s="882" t="s">
        <v>2598</v>
      </c>
      <c r="C162" s="883" t="s">
        <v>4</v>
      </c>
      <c r="D162" s="1199">
        <f t="shared" ref="D162:D166" si="51">SUM(E162:G162)*(1+($H$10/100))</f>
        <v>26111250.000000004</v>
      </c>
      <c r="E162" s="884">
        <f t="shared" si="46"/>
        <v>787500</v>
      </c>
      <c r="F162" s="884">
        <f t="shared" si="47"/>
        <v>450000</v>
      </c>
      <c r="G162" s="884">
        <v>22500000</v>
      </c>
      <c r="H162" s="885"/>
      <c r="I162" s="868"/>
      <c r="J162" s="877"/>
    </row>
    <row r="163" spans="1:11" ht="15.5">
      <c r="A163" s="870"/>
      <c r="B163" s="882" t="s">
        <v>2599</v>
      </c>
      <c r="C163" s="883" t="s">
        <v>4</v>
      </c>
      <c r="D163" s="1199">
        <f t="shared" si="51"/>
        <v>4932125</v>
      </c>
      <c r="E163" s="884">
        <f t="shared" si="46"/>
        <v>148750</v>
      </c>
      <c r="F163" s="884">
        <f t="shared" si="47"/>
        <v>85000</v>
      </c>
      <c r="G163" s="884">
        <v>4250000</v>
      </c>
      <c r="H163" s="885"/>
      <c r="I163" s="868"/>
      <c r="J163" s="877"/>
    </row>
    <row r="164" spans="1:11" ht="15.5">
      <c r="A164" s="870"/>
      <c r="B164" s="882" t="s">
        <v>1576</v>
      </c>
      <c r="C164" s="883" t="s">
        <v>4</v>
      </c>
      <c r="D164" s="1199">
        <f t="shared" si="51"/>
        <v>1508650.0000000002</v>
      </c>
      <c r="E164" s="884">
        <f t="shared" si="46"/>
        <v>45500</v>
      </c>
      <c r="F164" s="884">
        <f t="shared" si="47"/>
        <v>26000</v>
      </c>
      <c r="G164" s="884">
        <v>1300000</v>
      </c>
      <c r="H164" s="885"/>
      <c r="I164" s="868"/>
      <c r="J164" s="877"/>
    </row>
    <row r="165" spans="1:11" ht="15.5">
      <c r="A165" s="870"/>
      <c r="B165" s="882" t="s">
        <v>2600</v>
      </c>
      <c r="C165" s="883" t="s">
        <v>4</v>
      </c>
      <c r="D165" s="1199">
        <f t="shared" si="51"/>
        <v>1218525</v>
      </c>
      <c r="E165" s="884">
        <f t="shared" si="46"/>
        <v>36750</v>
      </c>
      <c r="F165" s="884">
        <f t="shared" si="47"/>
        <v>21000</v>
      </c>
      <c r="G165" s="884">
        <v>1050000</v>
      </c>
      <c r="H165" s="885"/>
      <c r="I165" s="868"/>
      <c r="J165" s="877"/>
    </row>
    <row r="166" spans="1:11" ht="15.5">
      <c r="A166" s="870"/>
      <c r="B166" s="882" t="s">
        <v>2601</v>
      </c>
      <c r="C166" s="883" t="s">
        <v>4</v>
      </c>
      <c r="D166" s="1199">
        <f t="shared" si="51"/>
        <v>2553100</v>
      </c>
      <c r="E166" s="884">
        <f t="shared" si="46"/>
        <v>77000</v>
      </c>
      <c r="F166" s="884">
        <f t="shared" si="47"/>
        <v>44000</v>
      </c>
      <c r="G166" s="884">
        <v>2200000</v>
      </c>
      <c r="H166" s="885"/>
      <c r="I166" s="868"/>
      <c r="J166" s="877"/>
    </row>
    <row r="167" spans="1:11" ht="15.5">
      <c r="A167" s="870"/>
      <c r="B167" s="882" t="s">
        <v>1552</v>
      </c>
      <c r="C167" s="883" t="s">
        <v>4</v>
      </c>
      <c r="D167" s="1199">
        <f t="shared" si="45"/>
        <v>416619.50000000006</v>
      </c>
      <c r="E167" s="884">
        <f t="shared" si="46"/>
        <v>12565</v>
      </c>
      <c r="F167" s="884">
        <f t="shared" si="47"/>
        <v>7180</v>
      </c>
      <c r="G167" s="884">
        <v>359000</v>
      </c>
      <c r="H167" s="885"/>
      <c r="I167" s="868"/>
      <c r="J167" s="877"/>
    </row>
    <row r="168" spans="1:11" ht="15.5">
      <c r="A168" s="870"/>
      <c r="B168" s="882" t="s">
        <v>2602</v>
      </c>
      <c r="C168" s="883" t="s">
        <v>1648</v>
      </c>
      <c r="D168" s="1199">
        <f t="shared" si="45"/>
        <v>5222250</v>
      </c>
      <c r="E168" s="884">
        <f t="shared" si="46"/>
        <v>157500</v>
      </c>
      <c r="F168" s="884">
        <f t="shared" si="47"/>
        <v>90000</v>
      </c>
      <c r="G168" s="884">
        <v>4500000</v>
      </c>
      <c r="H168" s="885"/>
      <c r="I168" s="868"/>
      <c r="J168" s="877"/>
    </row>
    <row r="169" spans="1:11" ht="15.5">
      <c r="A169" s="870"/>
      <c r="B169" s="882" t="s">
        <v>2603</v>
      </c>
      <c r="C169" s="883" t="s">
        <v>4</v>
      </c>
      <c r="D169" s="1199">
        <f t="shared" si="45"/>
        <v>1078104.5</v>
      </c>
      <c r="E169" s="884">
        <f t="shared" si="46"/>
        <v>32515</v>
      </c>
      <c r="F169" s="884">
        <f t="shared" si="47"/>
        <v>18580</v>
      </c>
      <c r="G169" s="884">
        <v>929000</v>
      </c>
      <c r="H169" s="885"/>
      <c r="I169" s="868"/>
      <c r="J169" s="877"/>
      <c r="K169" s="891"/>
    </row>
    <row r="170" spans="1:11" ht="15.5">
      <c r="A170" s="870"/>
      <c r="B170" s="882" t="s">
        <v>3093</v>
      </c>
      <c r="C170" s="883" t="s">
        <v>4</v>
      </c>
      <c r="D170" s="1199">
        <f t="shared" ref="D170" si="52">SUM(E170:G170)*(1+($H$10/100))</f>
        <v>4206812.5</v>
      </c>
      <c r="E170" s="884">
        <f t="shared" ref="E170" si="53">(G170*$H$9)/100</f>
        <v>126875</v>
      </c>
      <c r="F170" s="884">
        <f t="shared" ref="F170" si="54">(G170*$H$8)/100</f>
        <v>72500</v>
      </c>
      <c r="G170" s="884">
        <v>3625000</v>
      </c>
      <c r="H170" s="885"/>
      <c r="I170" s="868"/>
      <c r="J170" s="877"/>
      <c r="K170" s="891"/>
    </row>
    <row r="171" spans="1:11" ht="15.5">
      <c r="A171" s="870"/>
      <c r="B171" s="882" t="s">
        <v>2604</v>
      </c>
      <c r="C171" s="883" t="s">
        <v>682</v>
      </c>
      <c r="D171" s="1199">
        <f t="shared" si="45"/>
        <v>962054.50000000012</v>
      </c>
      <c r="E171" s="884">
        <f t="shared" si="46"/>
        <v>29015</v>
      </c>
      <c r="F171" s="884">
        <f t="shared" si="47"/>
        <v>16580</v>
      </c>
      <c r="G171" s="884">
        <v>829000</v>
      </c>
      <c r="H171" s="885"/>
      <c r="I171" s="868"/>
      <c r="J171" s="877"/>
      <c r="K171" s="891"/>
    </row>
    <row r="172" spans="1:11" ht="15.5">
      <c r="A172" s="870"/>
      <c r="B172" s="882" t="s">
        <v>2605</v>
      </c>
      <c r="C172" s="883" t="s">
        <v>682</v>
      </c>
      <c r="D172" s="1199">
        <f t="shared" si="45"/>
        <v>551237.5</v>
      </c>
      <c r="E172" s="884">
        <f t="shared" si="46"/>
        <v>16625</v>
      </c>
      <c r="F172" s="884">
        <f t="shared" si="47"/>
        <v>9500</v>
      </c>
      <c r="G172" s="884">
        <v>475000</v>
      </c>
      <c r="H172" s="885"/>
      <c r="I172" s="868"/>
      <c r="J172" s="877"/>
      <c r="K172" s="891"/>
    </row>
    <row r="173" spans="1:11" ht="15.5">
      <c r="A173" s="870"/>
      <c r="B173" s="882" t="s">
        <v>2606</v>
      </c>
      <c r="C173" s="883" t="s">
        <v>682</v>
      </c>
      <c r="D173" s="1199">
        <f t="shared" si="45"/>
        <v>1321809.5</v>
      </c>
      <c r="E173" s="884">
        <f t="shared" si="46"/>
        <v>39865</v>
      </c>
      <c r="F173" s="884">
        <f t="shared" si="47"/>
        <v>22780</v>
      </c>
      <c r="G173" s="884">
        <v>1139000</v>
      </c>
      <c r="H173" s="885"/>
      <c r="I173" s="868"/>
      <c r="J173" s="877"/>
      <c r="K173" s="891"/>
    </row>
    <row r="174" spans="1:11" ht="15.5">
      <c r="A174" s="870"/>
      <c r="B174" s="882" t="s">
        <v>2607</v>
      </c>
      <c r="C174" s="883" t="s">
        <v>682</v>
      </c>
      <c r="D174" s="1199">
        <f t="shared" si="45"/>
        <v>393409.50000000006</v>
      </c>
      <c r="E174" s="884">
        <f t="shared" si="46"/>
        <v>11865</v>
      </c>
      <c r="F174" s="884">
        <f t="shared" si="47"/>
        <v>6780</v>
      </c>
      <c r="G174" s="884">
        <v>339000</v>
      </c>
      <c r="H174" s="885"/>
      <c r="I174" s="868"/>
      <c r="J174" s="877"/>
      <c r="K174" s="891"/>
    </row>
    <row r="175" spans="1:11" ht="15.5">
      <c r="A175" s="870"/>
      <c r="B175" s="882" t="s">
        <v>2608</v>
      </c>
      <c r="C175" s="883" t="s">
        <v>682</v>
      </c>
      <c r="D175" s="1199">
        <f t="shared" si="45"/>
        <v>502496.50000000006</v>
      </c>
      <c r="E175" s="884">
        <f t="shared" si="46"/>
        <v>15155</v>
      </c>
      <c r="F175" s="884">
        <f t="shared" si="47"/>
        <v>8660</v>
      </c>
      <c r="G175" s="884">
        <v>433000</v>
      </c>
      <c r="H175" s="885"/>
      <c r="I175" s="868"/>
      <c r="J175" s="877"/>
      <c r="K175" s="891"/>
    </row>
    <row r="176" spans="1:11" ht="15.5">
      <c r="A176" s="870"/>
      <c r="B176" s="882" t="s">
        <v>2609</v>
      </c>
      <c r="C176" s="883" t="s">
        <v>682</v>
      </c>
      <c r="D176" s="1199">
        <f t="shared" si="45"/>
        <v>830918.00000000012</v>
      </c>
      <c r="E176" s="884">
        <f t="shared" si="46"/>
        <v>25060</v>
      </c>
      <c r="F176" s="884">
        <f t="shared" si="47"/>
        <v>14320</v>
      </c>
      <c r="G176" s="884">
        <v>716000</v>
      </c>
      <c r="H176" s="885"/>
      <c r="I176" s="868"/>
      <c r="J176" s="877"/>
      <c r="K176" s="891"/>
    </row>
    <row r="177" spans="1:13" ht="15.5">
      <c r="A177" s="870"/>
      <c r="B177" s="882" t="s">
        <v>2610</v>
      </c>
      <c r="C177" s="883" t="s">
        <v>682</v>
      </c>
      <c r="D177" s="1199">
        <f t="shared" si="45"/>
        <v>710226</v>
      </c>
      <c r="E177" s="884">
        <f t="shared" si="46"/>
        <v>21420</v>
      </c>
      <c r="F177" s="884">
        <f t="shared" si="47"/>
        <v>12240</v>
      </c>
      <c r="G177" s="884">
        <v>612000</v>
      </c>
      <c r="H177" s="885"/>
      <c r="I177" s="868"/>
      <c r="J177" s="877"/>
      <c r="K177" s="891"/>
    </row>
    <row r="178" spans="1:13" ht="15.5">
      <c r="A178" s="870"/>
      <c r="B178" s="882" t="s">
        <v>2611</v>
      </c>
      <c r="C178" s="883" t="s">
        <v>682</v>
      </c>
      <c r="D178" s="1199">
        <f t="shared" si="45"/>
        <v>705584</v>
      </c>
      <c r="E178" s="884">
        <f t="shared" si="46"/>
        <v>21280</v>
      </c>
      <c r="F178" s="884">
        <f t="shared" si="47"/>
        <v>12160</v>
      </c>
      <c r="G178" s="884">
        <v>608000</v>
      </c>
      <c r="H178" s="885"/>
      <c r="I178" s="868"/>
      <c r="J178" s="877"/>
      <c r="K178" s="891"/>
    </row>
    <row r="179" spans="1:13" ht="15.5">
      <c r="A179" s="870"/>
      <c r="B179" s="882" t="s">
        <v>2612</v>
      </c>
      <c r="C179" s="883" t="s">
        <v>682</v>
      </c>
      <c r="D179" s="1199">
        <f t="shared" si="45"/>
        <v>705584</v>
      </c>
      <c r="E179" s="884">
        <f t="shared" si="46"/>
        <v>21280</v>
      </c>
      <c r="F179" s="884">
        <f t="shared" si="47"/>
        <v>12160</v>
      </c>
      <c r="G179" s="884">
        <v>608000</v>
      </c>
      <c r="H179" s="885"/>
      <c r="I179" s="868"/>
      <c r="J179" s="877"/>
      <c r="K179" s="891"/>
    </row>
    <row r="180" spans="1:13" ht="15.5">
      <c r="A180" s="870"/>
      <c r="B180" s="882" t="s">
        <v>2613</v>
      </c>
      <c r="C180" s="883" t="s">
        <v>682</v>
      </c>
      <c r="D180" s="1199">
        <f t="shared" si="45"/>
        <v>1798775.0000000002</v>
      </c>
      <c r="E180" s="884">
        <f t="shared" si="46"/>
        <v>54250</v>
      </c>
      <c r="F180" s="884">
        <f t="shared" si="47"/>
        <v>31000</v>
      </c>
      <c r="G180" s="884">
        <v>1550000</v>
      </c>
      <c r="H180" s="885"/>
      <c r="I180" s="868"/>
      <c r="J180" s="877"/>
      <c r="K180" s="891"/>
    </row>
    <row r="181" spans="1:13" ht="15.5">
      <c r="A181" s="870"/>
      <c r="B181" s="882" t="s">
        <v>2614</v>
      </c>
      <c r="C181" s="883" t="s">
        <v>682</v>
      </c>
      <c r="D181" s="1199">
        <f t="shared" si="45"/>
        <v>133457500.00000001</v>
      </c>
      <c r="E181" s="884">
        <f t="shared" si="46"/>
        <v>4025000</v>
      </c>
      <c r="F181" s="884">
        <f t="shared" si="47"/>
        <v>2300000</v>
      </c>
      <c r="G181" s="884">
        <v>115000000</v>
      </c>
      <c r="H181" s="885"/>
      <c r="I181" s="868"/>
      <c r="J181" s="877"/>
      <c r="K181" s="891"/>
    </row>
    <row r="182" spans="1:13" ht="15.5">
      <c r="A182" s="870"/>
      <c r="B182" s="882" t="s">
        <v>3536</v>
      </c>
      <c r="C182" s="896" t="s">
        <v>186</v>
      </c>
      <c r="D182" s="1275">
        <f>SUM(E182:G182)*(1+($H$10/100))</f>
        <v>957412.50000000012</v>
      </c>
      <c r="E182" s="884">
        <f>(G182*$H$9)/100</f>
        <v>28875</v>
      </c>
      <c r="F182" s="884">
        <f>(G182*$H$8)/100</f>
        <v>16500</v>
      </c>
      <c r="G182" s="897">
        <v>825000</v>
      </c>
      <c r="H182" s="885"/>
      <c r="I182" s="868"/>
      <c r="J182" s="877"/>
      <c r="K182" s="891"/>
    </row>
    <row r="183" spans="1:13" ht="15.5">
      <c r="A183" s="870"/>
      <c r="B183" s="1153" t="s">
        <v>3158</v>
      </c>
      <c r="C183" s="896"/>
      <c r="D183" s="1275">
        <f>SUM(E183:G183)*(1+($H$10/100))</f>
        <v>7485225.0000000009</v>
      </c>
      <c r="E183" s="884">
        <f>(G183*$H$9)/100</f>
        <v>225750</v>
      </c>
      <c r="F183" s="884">
        <f>(G183*$H$8)/100</f>
        <v>129000</v>
      </c>
      <c r="G183" s="897">
        <v>6450000</v>
      </c>
      <c r="H183" s="885"/>
      <c r="I183" s="868"/>
      <c r="J183" s="877"/>
      <c r="K183" s="891"/>
    </row>
    <row r="184" spans="1:13" ht="15.5">
      <c r="A184" s="870"/>
      <c r="B184" s="882" t="s">
        <v>2615</v>
      </c>
      <c r="C184" s="883" t="s">
        <v>441</v>
      </c>
      <c r="D184" s="1199">
        <f t="shared" si="45"/>
        <v>214692.50000000003</v>
      </c>
      <c r="E184" s="884">
        <f t="shared" si="46"/>
        <v>6475</v>
      </c>
      <c r="F184" s="884">
        <f t="shared" si="47"/>
        <v>3700</v>
      </c>
      <c r="G184" s="884">
        <v>185000</v>
      </c>
      <c r="H184" s="885"/>
      <c r="I184" s="868"/>
      <c r="J184" s="877"/>
      <c r="K184" s="891"/>
    </row>
    <row r="185" spans="1:13" ht="15.5">
      <c r="A185" s="870"/>
      <c r="B185" s="882" t="s">
        <v>3537</v>
      </c>
      <c r="C185" s="909" t="s">
        <v>682</v>
      </c>
      <c r="D185" s="1275">
        <f t="shared" si="45"/>
        <v>185680.00000000003</v>
      </c>
      <c r="E185" s="884">
        <f t="shared" si="46"/>
        <v>5600</v>
      </c>
      <c r="F185" s="884">
        <f t="shared" si="47"/>
        <v>3200</v>
      </c>
      <c r="G185" s="884">
        <v>160000</v>
      </c>
      <c r="H185" s="885"/>
      <c r="I185" s="868"/>
      <c r="J185" s="877"/>
      <c r="K185" s="891"/>
    </row>
    <row r="186" spans="1:13" ht="15.5">
      <c r="A186" s="870"/>
      <c r="B186" s="882" t="s">
        <v>2617</v>
      </c>
      <c r="C186" s="909" t="s">
        <v>682</v>
      </c>
      <c r="D186" s="1199">
        <f t="shared" si="45"/>
        <v>145062.5</v>
      </c>
      <c r="E186" s="884">
        <f t="shared" si="46"/>
        <v>4375</v>
      </c>
      <c r="F186" s="884">
        <f t="shared" si="47"/>
        <v>2500</v>
      </c>
      <c r="G186" s="884">
        <v>125000</v>
      </c>
      <c r="H186" s="885"/>
      <c r="I186" s="868"/>
      <c r="J186" s="877"/>
      <c r="K186" s="891"/>
    </row>
    <row r="187" spans="1:13" ht="15.5">
      <c r="A187" s="870"/>
      <c r="B187" s="882" t="s">
        <v>2618</v>
      </c>
      <c r="C187" s="909" t="s">
        <v>682</v>
      </c>
      <c r="D187" s="1199">
        <f t="shared" si="45"/>
        <v>229900852.50000003</v>
      </c>
      <c r="E187" s="884">
        <f t="shared" si="46"/>
        <v>6933675</v>
      </c>
      <c r="F187" s="884">
        <f t="shared" si="47"/>
        <v>3962100</v>
      </c>
      <c r="G187" s="884">
        <v>198105000</v>
      </c>
      <c r="H187" s="885"/>
      <c r="I187" s="868"/>
      <c r="J187" s="877"/>
      <c r="K187" s="891"/>
    </row>
    <row r="188" spans="1:13" ht="15.5">
      <c r="A188" s="870"/>
      <c r="B188" s="882" t="s">
        <v>2929</v>
      </c>
      <c r="C188" s="883" t="s">
        <v>4</v>
      </c>
      <c r="D188" s="1199">
        <f t="shared" ref="D188" si="55">SUM(E188:G188)*(1+($H$10/100))</f>
        <v>3191375.0000000005</v>
      </c>
      <c r="E188" s="884">
        <f t="shared" ref="E188" si="56">(G188*$H$9)/100</f>
        <v>96250</v>
      </c>
      <c r="F188" s="884">
        <f t="shared" ref="F188" si="57">(G188*$H$8)/100</f>
        <v>55000</v>
      </c>
      <c r="G188" s="884">
        <v>2750000</v>
      </c>
      <c r="H188" s="885"/>
      <c r="I188" s="868"/>
      <c r="J188" s="877"/>
      <c r="K188" s="891"/>
    </row>
    <row r="189" spans="1:13" ht="15.5">
      <c r="A189" s="870"/>
      <c r="B189" s="910" t="s">
        <v>2619</v>
      </c>
      <c r="C189" s="883"/>
      <c r="D189" s="1201"/>
      <c r="E189" s="884"/>
      <c r="F189" s="884"/>
      <c r="G189" s="884"/>
      <c r="H189" s="885"/>
      <c r="I189" s="868"/>
      <c r="J189" s="877"/>
      <c r="K189" s="891"/>
    </row>
    <row r="190" spans="1:13" ht="15.5">
      <c r="A190" s="870"/>
      <c r="B190" s="882" t="s">
        <v>2620</v>
      </c>
      <c r="C190" s="883" t="s">
        <v>682</v>
      </c>
      <c r="D190" s="1199">
        <f t="shared" ref="D190:D203" si="58">SUM(E190:G190)*(1+($H$10/100))</f>
        <v>1132648</v>
      </c>
      <c r="E190" s="884">
        <f t="shared" ref="E190:E203" si="59">(G190*$H$9)/100</f>
        <v>34160</v>
      </c>
      <c r="F190" s="884">
        <f t="shared" ref="F190:F203" si="60">(G190*$H$8)/100</f>
        <v>19520</v>
      </c>
      <c r="G190" s="884">
        <v>976000</v>
      </c>
      <c r="H190" s="885"/>
      <c r="I190" s="868"/>
      <c r="J190" s="877"/>
      <c r="K190" s="911"/>
      <c r="M190" s="911"/>
    </row>
    <row r="191" spans="1:13" ht="15.5">
      <c r="A191" s="870"/>
      <c r="B191" s="882" t="s">
        <v>2621</v>
      </c>
      <c r="C191" s="883" t="s">
        <v>4</v>
      </c>
      <c r="D191" s="1199">
        <f t="shared" si="58"/>
        <v>22339625</v>
      </c>
      <c r="E191" s="884">
        <f t="shared" si="59"/>
        <v>673750</v>
      </c>
      <c r="F191" s="884">
        <f t="shared" si="60"/>
        <v>385000</v>
      </c>
      <c r="G191" s="884">
        <v>19250000</v>
      </c>
      <c r="H191" s="885"/>
      <c r="I191" s="868"/>
      <c r="J191" s="877"/>
      <c r="K191" s="911"/>
      <c r="M191" s="911"/>
    </row>
    <row r="192" spans="1:13" ht="15.5">
      <c r="A192" s="870"/>
      <c r="B192" s="882" t="s">
        <v>2622</v>
      </c>
      <c r="C192" s="883" t="s">
        <v>4</v>
      </c>
      <c r="D192" s="1199">
        <f t="shared" si="58"/>
        <v>7543250.0000000009</v>
      </c>
      <c r="E192" s="884">
        <f t="shared" si="59"/>
        <v>227500</v>
      </c>
      <c r="F192" s="884">
        <f t="shared" si="60"/>
        <v>130000</v>
      </c>
      <c r="G192" s="884">
        <v>6500000</v>
      </c>
      <c r="H192" s="885"/>
      <c r="I192" s="868"/>
      <c r="J192" s="877"/>
      <c r="K192" s="911"/>
      <c r="M192" s="911"/>
    </row>
    <row r="193" spans="1:13" ht="15.5">
      <c r="A193" s="870"/>
      <c r="B193" s="882" t="s">
        <v>2623</v>
      </c>
      <c r="C193" s="883" t="s">
        <v>4</v>
      </c>
      <c r="D193" s="1199">
        <f t="shared" si="58"/>
        <v>4642000</v>
      </c>
      <c r="E193" s="884">
        <f t="shared" si="59"/>
        <v>140000</v>
      </c>
      <c r="F193" s="884">
        <f t="shared" si="60"/>
        <v>80000</v>
      </c>
      <c r="G193" s="884">
        <v>4000000</v>
      </c>
      <c r="H193" s="885"/>
      <c r="I193" s="868"/>
      <c r="J193" s="877"/>
      <c r="K193" s="911"/>
      <c r="M193" s="911"/>
    </row>
    <row r="194" spans="1:13" ht="15.5">
      <c r="A194" s="870"/>
      <c r="B194" s="882" t="s">
        <v>2624</v>
      </c>
      <c r="C194" s="883" t="s">
        <v>186</v>
      </c>
      <c r="D194" s="1199">
        <f t="shared" si="58"/>
        <v>290125</v>
      </c>
      <c r="E194" s="884">
        <f t="shared" si="59"/>
        <v>8750</v>
      </c>
      <c r="F194" s="884">
        <f t="shared" si="60"/>
        <v>5000</v>
      </c>
      <c r="G194" s="884">
        <v>250000</v>
      </c>
      <c r="H194" s="885"/>
      <c r="I194" s="868"/>
      <c r="J194" s="877"/>
      <c r="K194" s="911"/>
      <c r="M194" s="911"/>
    </row>
    <row r="195" spans="1:13" ht="15.5">
      <c r="A195" s="870"/>
      <c r="B195" s="882" t="s">
        <v>2625</v>
      </c>
      <c r="C195" s="883" t="s">
        <v>186</v>
      </c>
      <c r="D195" s="1199">
        <f t="shared" si="58"/>
        <v>6382750.0000000009</v>
      </c>
      <c r="E195" s="884">
        <f t="shared" si="59"/>
        <v>192500</v>
      </c>
      <c r="F195" s="884">
        <f t="shared" si="60"/>
        <v>110000</v>
      </c>
      <c r="G195" s="884">
        <v>5500000</v>
      </c>
      <c r="H195" s="885"/>
      <c r="I195" s="868"/>
      <c r="J195" s="877"/>
      <c r="K195" s="911"/>
      <c r="M195" s="911"/>
    </row>
    <row r="196" spans="1:13" ht="15.5">
      <c r="A196" s="870"/>
      <c r="B196" s="882" t="s">
        <v>2626</v>
      </c>
      <c r="C196" s="883" t="s">
        <v>682</v>
      </c>
      <c r="D196" s="1199">
        <f t="shared" si="58"/>
        <v>1132648</v>
      </c>
      <c r="E196" s="884">
        <f t="shared" si="59"/>
        <v>34160</v>
      </c>
      <c r="F196" s="884">
        <f t="shared" si="60"/>
        <v>19520</v>
      </c>
      <c r="G196" s="884">
        <v>976000</v>
      </c>
      <c r="H196" s="885"/>
      <c r="I196" s="868"/>
      <c r="J196" s="877"/>
      <c r="K196" s="911"/>
      <c r="M196" s="911"/>
    </row>
    <row r="197" spans="1:13" ht="15.5">
      <c r="A197" s="870"/>
      <c r="B197" s="882" t="s">
        <v>1466</v>
      </c>
      <c r="C197" s="883" t="s">
        <v>682</v>
      </c>
      <c r="D197" s="1199">
        <f t="shared" si="58"/>
        <v>508299.00000000006</v>
      </c>
      <c r="E197" s="884">
        <f t="shared" si="59"/>
        <v>15330</v>
      </c>
      <c r="F197" s="884">
        <f t="shared" si="60"/>
        <v>8760</v>
      </c>
      <c r="G197" s="884">
        <v>438000</v>
      </c>
      <c r="H197" s="885"/>
      <c r="I197" s="868"/>
      <c r="J197" s="877"/>
      <c r="K197" s="911"/>
      <c r="M197" s="911"/>
    </row>
    <row r="198" spans="1:13" ht="15.5">
      <c r="A198" s="870"/>
      <c r="B198" s="882" t="s">
        <v>2627</v>
      </c>
      <c r="C198" s="883" t="s">
        <v>682</v>
      </c>
      <c r="D198" s="1199">
        <f t="shared" si="58"/>
        <v>4932125</v>
      </c>
      <c r="E198" s="884">
        <f t="shared" si="59"/>
        <v>148750</v>
      </c>
      <c r="F198" s="884">
        <f t="shared" si="60"/>
        <v>85000</v>
      </c>
      <c r="G198" s="884">
        <v>4250000</v>
      </c>
      <c r="H198" s="885"/>
      <c r="I198" s="868"/>
      <c r="J198" s="877"/>
      <c r="K198" s="911"/>
      <c r="M198" s="911"/>
    </row>
    <row r="199" spans="1:13" ht="15.5">
      <c r="A199" s="870"/>
      <c r="B199" s="882" t="s">
        <v>2628</v>
      </c>
      <c r="C199" s="883" t="s">
        <v>682</v>
      </c>
      <c r="D199" s="1199">
        <f t="shared" si="58"/>
        <v>185680.00000000003</v>
      </c>
      <c r="E199" s="884">
        <f t="shared" si="59"/>
        <v>5600</v>
      </c>
      <c r="F199" s="884">
        <f t="shared" si="60"/>
        <v>3200</v>
      </c>
      <c r="G199" s="884">
        <v>160000</v>
      </c>
      <c r="H199" s="885"/>
      <c r="I199" s="868"/>
      <c r="J199" s="877"/>
    </row>
    <row r="200" spans="1:13" ht="15.5">
      <c r="A200" s="870"/>
      <c r="B200" s="882" t="s">
        <v>2629</v>
      </c>
      <c r="C200" s="883" t="s">
        <v>682</v>
      </c>
      <c r="D200" s="1199">
        <f t="shared" si="58"/>
        <v>307532.5</v>
      </c>
      <c r="E200" s="884">
        <f t="shared" si="59"/>
        <v>9275</v>
      </c>
      <c r="F200" s="884">
        <f t="shared" si="60"/>
        <v>5300</v>
      </c>
      <c r="G200" s="884">
        <v>265000</v>
      </c>
      <c r="H200" s="885"/>
      <c r="I200" s="868"/>
      <c r="J200" s="877"/>
    </row>
    <row r="201" spans="1:13" ht="15.5">
      <c r="A201" s="870"/>
      <c r="B201" s="882" t="s">
        <v>2630</v>
      </c>
      <c r="C201" s="883" t="s">
        <v>682</v>
      </c>
      <c r="D201" s="1199">
        <f t="shared" si="58"/>
        <v>2628532.5</v>
      </c>
      <c r="E201" s="884">
        <f t="shared" si="59"/>
        <v>79275</v>
      </c>
      <c r="F201" s="884">
        <f t="shared" si="60"/>
        <v>45300</v>
      </c>
      <c r="G201" s="884">
        <v>2265000</v>
      </c>
      <c r="H201" s="885"/>
      <c r="I201" s="868"/>
      <c r="J201" s="877"/>
    </row>
    <row r="202" spans="1:13" ht="15.5">
      <c r="A202" s="870"/>
      <c r="B202" s="882" t="s">
        <v>2631</v>
      </c>
      <c r="C202" s="883" t="s">
        <v>682</v>
      </c>
      <c r="D202" s="1199">
        <f t="shared" si="58"/>
        <v>8196611.5000000009</v>
      </c>
      <c r="E202" s="884">
        <f t="shared" si="59"/>
        <v>247205</v>
      </c>
      <c r="F202" s="884">
        <f t="shared" si="60"/>
        <v>141260</v>
      </c>
      <c r="G202" s="884">
        <v>7063000</v>
      </c>
      <c r="H202" s="885"/>
      <c r="I202" s="868"/>
      <c r="J202" s="877"/>
    </row>
    <row r="203" spans="1:13" ht="15.5">
      <c r="A203" s="870"/>
      <c r="B203" s="882" t="s">
        <v>2632</v>
      </c>
      <c r="C203" s="883" t="s">
        <v>682</v>
      </c>
      <c r="D203" s="1199">
        <f t="shared" si="58"/>
        <v>440990.00000000006</v>
      </c>
      <c r="E203" s="884">
        <f t="shared" si="59"/>
        <v>13300</v>
      </c>
      <c r="F203" s="884">
        <f t="shared" si="60"/>
        <v>7600</v>
      </c>
      <c r="G203" s="884">
        <v>380000</v>
      </c>
      <c r="H203" s="885"/>
      <c r="I203" s="868"/>
      <c r="J203" s="877"/>
    </row>
    <row r="204" spans="1:13" ht="15.5">
      <c r="A204" s="870"/>
      <c r="B204" s="882"/>
      <c r="C204" s="883"/>
      <c r="D204" s="1201"/>
      <c r="E204" s="884"/>
      <c r="F204" s="884"/>
      <c r="G204" s="884"/>
      <c r="H204" s="885"/>
      <c r="I204" s="868"/>
      <c r="J204" s="877"/>
    </row>
    <row r="205" spans="1:13" ht="15.5">
      <c r="A205" s="870"/>
      <c r="B205" s="910" t="s">
        <v>2633</v>
      </c>
      <c r="C205" s="883"/>
      <c r="D205" s="1201"/>
      <c r="E205" s="884"/>
      <c r="F205" s="884"/>
      <c r="G205" s="884"/>
      <c r="H205" s="885"/>
      <c r="I205" s="868"/>
      <c r="J205" s="877"/>
    </row>
    <row r="206" spans="1:13" ht="28">
      <c r="A206" s="870"/>
      <c r="B206" s="882" t="s">
        <v>3098</v>
      </c>
      <c r="C206" s="883" t="s">
        <v>6</v>
      </c>
      <c r="D206" s="1199">
        <f t="shared" ref="D206:D258" si="61">SUM(E206:G206)*(1+($H$10/100))</f>
        <v>10141609.5</v>
      </c>
      <c r="E206" s="884">
        <f t="shared" ref="E206:E258" si="62">(G206*$H$9)/100</f>
        <v>305865</v>
      </c>
      <c r="F206" s="884">
        <f t="shared" ref="F206:F258" si="63">(G206*$H$8)/100</f>
        <v>174780</v>
      </c>
      <c r="G206" s="884">
        <v>8739000</v>
      </c>
      <c r="H206" s="885"/>
      <c r="I206" s="868"/>
      <c r="J206" s="877"/>
    </row>
    <row r="207" spans="1:13" ht="15.5">
      <c r="A207" s="870"/>
      <c r="B207" s="882" t="s">
        <v>2634</v>
      </c>
      <c r="C207" s="883" t="s">
        <v>6</v>
      </c>
      <c r="D207" s="1199">
        <f t="shared" si="61"/>
        <v>344668.5</v>
      </c>
      <c r="E207" s="884">
        <f t="shared" si="62"/>
        <v>10395</v>
      </c>
      <c r="F207" s="884">
        <f t="shared" si="63"/>
        <v>5940</v>
      </c>
      <c r="G207" s="884">
        <v>297000</v>
      </c>
      <c r="H207" s="885"/>
      <c r="I207" s="868"/>
      <c r="J207" s="877"/>
    </row>
    <row r="208" spans="1:13" ht="15.5">
      <c r="A208" s="870"/>
      <c r="B208" s="882" t="s">
        <v>3588</v>
      </c>
      <c r="C208" s="883" t="s">
        <v>6</v>
      </c>
      <c r="D208" s="1275">
        <f t="shared" si="61"/>
        <v>3764662.0000000005</v>
      </c>
      <c r="E208" s="884">
        <f t="shared" si="62"/>
        <v>113540</v>
      </c>
      <c r="F208" s="884">
        <f t="shared" si="63"/>
        <v>64880</v>
      </c>
      <c r="G208" s="884">
        <v>3244000</v>
      </c>
      <c r="H208" s="885"/>
      <c r="I208" s="868"/>
      <c r="J208" s="877"/>
    </row>
    <row r="209" spans="1:10" ht="15.5">
      <c r="A209" s="870"/>
      <c r="B209" s="882" t="s">
        <v>3587</v>
      </c>
      <c r="C209" s="883" t="s">
        <v>6</v>
      </c>
      <c r="D209" s="1199">
        <f t="shared" si="61"/>
        <v>3554611.5000000005</v>
      </c>
      <c r="E209" s="884">
        <f t="shared" si="62"/>
        <v>107205</v>
      </c>
      <c r="F209" s="884">
        <f t="shared" si="63"/>
        <v>61260</v>
      </c>
      <c r="G209" s="884">
        <v>3063000</v>
      </c>
      <c r="H209" s="885"/>
      <c r="I209" s="868"/>
      <c r="J209" s="877"/>
    </row>
    <row r="210" spans="1:10" ht="15.5">
      <c r="A210" s="870"/>
      <c r="B210" s="882" t="s">
        <v>3586</v>
      </c>
      <c r="C210" s="883" t="s">
        <v>6</v>
      </c>
      <c r="D210" s="1199">
        <f t="shared" si="61"/>
        <v>3144955.0000000005</v>
      </c>
      <c r="E210" s="884">
        <f t="shared" si="62"/>
        <v>94850</v>
      </c>
      <c r="F210" s="884">
        <f t="shared" si="63"/>
        <v>54200</v>
      </c>
      <c r="G210" s="884">
        <v>2710000</v>
      </c>
      <c r="H210" s="885"/>
      <c r="I210" s="868"/>
      <c r="J210" s="877"/>
    </row>
    <row r="211" spans="1:10" ht="15.5">
      <c r="A211" s="870"/>
      <c r="B211" s="882" t="s">
        <v>3585</v>
      </c>
      <c r="C211" s="883" t="s">
        <v>6</v>
      </c>
      <c r="D211" s="1275">
        <f t="shared" si="61"/>
        <v>3597550.0000000005</v>
      </c>
      <c r="E211" s="884">
        <f t="shared" si="62"/>
        <v>108500</v>
      </c>
      <c r="F211" s="884">
        <f t="shared" si="63"/>
        <v>62000</v>
      </c>
      <c r="G211" s="884">
        <v>3100000</v>
      </c>
      <c r="H211" s="885"/>
      <c r="I211" s="868"/>
      <c r="J211" s="877"/>
    </row>
    <row r="212" spans="1:10" ht="15.5">
      <c r="A212" s="870"/>
      <c r="B212" s="882" t="s">
        <v>3589</v>
      </c>
      <c r="C212" s="883" t="s">
        <v>6</v>
      </c>
      <c r="D212" s="1199">
        <f t="shared" si="61"/>
        <v>1372871.5</v>
      </c>
      <c r="E212" s="884">
        <f t="shared" si="62"/>
        <v>41405</v>
      </c>
      <c r="F212" s="884">
        <f t="shared" si="63"/>
        <v>23660</v>
      </c>
      <c r="G212" s="884">
        <v>1183000</v>
      </c>
      <c r="H212" s="885"/>
      <c r="I212" s="868"/>
      <c r="J212" s="877"/>
    </row>
    <row r="213" spans="1:10" ht="15.5">
      <c r="A213" s="870"/>
      <c r="B213" s="882" t="s">
        <v>3527</v>
      </c>
      <c r="C213" s="883" t="s">
        <v>6</v>
      </c>
      <c r="D213" s="1199">
        <f t="shared" si="61"/>
        <v>1276550</v>
      </c>
      <c r="E213" s="884">
        <f t="shared" si="62"/>
        <v>38500</v>
      </c>
      <c r="F213" s="884">
        <f t="shared" si="63"/>
        <v>22000</v>
      </c>
      <c r="G213" s="884">
        <v>1100000</v>
      </c>
      <c r="H213" s="885"/>
      <c r="I213" s="868"/>
      <c r="J213" s="877"/>
    </row>
    <row r="214" spans="1:10" ht="15.5">
      <c r="A214" s="870"/>
      <c r="B214" s="882" t="s">
        <v>3526</v>
      </c>
      <c r="C214" s="883" t="s">
        <v>6</v>
      </c>
      <c r="D214" s="1275">
        <f t="shared" si="61"/>
        <v>33654500</v>
      </c>
      <c r="E214" s="884">
        <f t="shared" si="62"/>
        <v>1015000</v>
      </c>
      <c r="F214" s="884">
        <f t="shared" si="63"/>
        <v>580000</v>
      </c>
      <c r="G214" s="884">
        <v>29000000</v>
      </c>
      <c r="H214" s="885"/>
      <c r="I214" s="868"/>
      <c r="J214" s="877"/>
    </row>
    <row r="215" spans="1:10" ht="15.5">
      <c r="A215" s="870"/>
      <c r="B215" s="882" t="s">
        <v>3528</v>
      </c>
      <c r="C215" s="883" t="s">
        <v>1077</v>
      </c>
      <c r="D215" s="1275">
        <f t="shared" ref="D215" si="64">SUM(E215:G215)*(1+($H$10/100))</f>
        <v>638275</v>
      </c>
      <c r="E215" s="884">
        <f t="shared" ref="E215" si="65">(G215*$H$9)/100</f>
        <v>19250</v>
      </c>
      <c r="F215" s="884">
        <f t="shared" ref="F215" si="66">(G215*$H$8)/100</f>
        <v>11000</v>
      </c>
      <c r="G215" s="907">
        <v>550000</v>
      </c>
      <c r="H215" s="885"/>
      <c r="I215" s="868"/>
      <c r="J215" s="877"/>
    </row>
    <row r="216" spans="1:10" ht="15.5">
      <c r="A216" s="870"/>
      <c r="B216" s="882" t="s">
        <v>2635</v>
      </c>
      <c r="C216" s="883" t="s">
        <v>6</v>
      </c>
      <c r="D216" s="1199">
        <f t="shared" si="61"/>
        <v>1087388.5</v>
      </c>
      <c r="E216" s="884">
        <f t="shared" si="62"/>
        <v>32795</v>
      </c>
      <c r="F216" s="884">
        <f t="shared" si="63"/>
        <v>18740</v>
      </c>
      <c r="G216" s="884">
        <v>937000</v>
      </c>
      <c r="H216" s="885"/>
      <c r="I216" s="868"/>
      <c r="J216" s="877"/>
    </row>
    <row r="217" spans="1:10" ht="15.5">
      <c r="A217" s="870"/>
      <c r="B217" s="882" t="s">
        <v>2636</v>
      </c>
      <c r="C217" s="883" t="s">
        <v>6</v>
      </c>
      <c r="D217" s="1199">
        <f t="shared" si="61"/>
        <v>1078104.5</v>
      </c>
      <c r="E217" s="884">
        <f t="shared" si="62"/>
        <v>32515</v>
      </c>
      <c r="F217" s="884">
        <f t="shared" si="63"/>
        <v>18580</v>
      </c>
      <c r="G217" s="884">
        <v>929000</v>
      </c>
      <c r="H217" s="885"/>
      <c r="I217" s="868"/>
      <c r="J217" s="877"/>
    </row>
    <row r="218" spans="1:10" ht="15.5">
      <c r="A218" s="870"/>
      <c r="B218" s="882" t="s">
        <v>2637</v>
      </c>
      <c r="C218" s="883" t="s">
        <v>6</v>
      </c>
      <c r="D218" s="1199">
        <f t="shared" si="61"/>
        <v>1305562.5</v>
      </c>
      <c r="E218" s="884">
        <f t="shared" si="62"/>
        <v>39375</v>
      </c>
      <c r="F218" s="884">
        <f t="shared" si="63"/>
        <v>22500</v>
      </c>
      <c r="G218" s="884">
        <v>1125000</v>
      </c>
      <c r="H218" s="885"/>
      <c r="I218" s="868"/>
      <c r="J218" s="877"/>
    </row>
    <row r="219" spans="1:10" ht="15.5">
      <c r="A219" s="870"/>
      <c r="B219" s="882" t="s">
        <v>2638</v>
      </c>
      <c r="C219" s="883" t="s">
        <v>6</v>
      </c>
      <c r="D219" s="1199">
        <f t="shared" si="61"/>
        <v>1196475.5</v>
      </c>
      <c r="E219" s="884">
        <f t="shared" si="62"/>
        <v>36085</v>
      </c>
      <c r="F219" s="884">
        <f t="shared" si="63"/>
        <v>20620</v>
      </c>
      <c r="G219" s="884">
        <v>1031000</v>
      </c>
      <c r="H219" s="885"/>
      <c r="I219" s="868"/>
      <c r="J219" s="877"/>
    </row>
    <row r="220" spans="1:10" ht="15.5">
      <c r="A220" s="870"/>
      <c r="B220" s="882" t="s">
        <v>2639</v>
      </c>
      <c r="C220" s="883" t="s">
        <v>6</v>
      </c>
      <c r="D220" s="1199">
        <f t="shared" si="61"/>
        <v>1160500</v>
      </c>
      <c r="E220" s="884">
        <f t="shared" si="62"/>
        <v>35000</v>
      </c>
      <c r="F220" s="884">
        <f t="shared" si="63"/>
        <v>20000</v>
      </c>
      <c r="G220" s="884">
        <v>1000000</v>
      </c>
      <c r="H220" s="885"/>
      <c r="I220" s="868"/>
      <c r="J220" s="877"/>
    </row>
    <row r="221" spans="1:10" ht="17.25" customHeight="1">
      <c r="A221" s="870"/>
      <c r="B221" s="912" t="s">
        <v>2640</v>
      </c>
      <c r="C221" s="883" t="s">
        <v>441</v>
      </c>
      <c r="D221" s="1199">
        <f t="shared" si="61"/>
        <v>212371.50000000003</v>
      </c>
      <c r="E221" s="884">
        <f t="shared" si="62"/>
        <v>6405</v>
      </c>
      <c r="F221" s="884">
        <f t="shared" si="63"/>
        <v>3660</v>
      </c>
      <c r="G221" s="884">
        <v>183000</v>
      </c>
      <c r="H221" s="885"/>
      <c r="I221" s="868"/>
      <c r="J221" s="877"/>
    </row>
    <row r="222" spans="1:10" ht="28">
      <c r="A222" s="870"/>
      <c r="B222" s="882" t="s">
        <v>2641</v>
      </c>
      <c r="C222" s="913" t="s">
        <v>441</v>
      </c>
      <c r="D222" s="1202">
        <f t="shared" si="61"/>
        <v>42938.5</v>
      </c>
      <c r="E222" s="907">
        <f t="shared" si="62"/>
        <v>1295</v>
      </c>
      <c r="F222" s="907">
        <f t="shared" si="63"/>
        <v>740</v>
      </c>
      <c r="G222" s="907">
        <v>37000</v>
      </c>
      <c r="H222" s="885"/>
      <c r="I222" s="868"/>
      <c r="J222" s="877"/>
    </row>
    <row r="223" spans="1:10" ht="17.25" customHeight="1">
      <c r="A223" s="870"/>
      <c r="B223" s="914" t="s">
        <v>2642</v>
      </c>
      <c r="C223" s="883" t="s">
        <v>1077</v>
      </c>
      <c r="D223" s="1199">
        <f t="shared" si="61"/>
        <v>681213.5</v>
      </c>
      <c r="E223" s="884">
        <f t="shared" si="62"/>
        <v>20545</v>
      </c>
      <c r="F223" s="884">
        <f t="shared" si="63"/>
        <v>11740</v>
      </c>
      <c r="G223" s="907">
        <v>587000</v>
      </c>
      <c r="H223" s="885"/>
      <c r="I223" s="868"/>
      <c r="J223" s="877"/>
    </row>
    <row r="224" spans="1:10" ht="28">
      <c r="A224" s="870"/>
      <c r="B224" s="882" t="s">
        <v>2643</v>
      </c>
      <c r="C224" s="913" t="s">
        <v>1077</v>
      </c>
      <c r="D224" s="1202">
        <f t="shared" si="61"/>
        <v>449113.50000000006</v>
      </c>
      <c r="E224" s="907">
        <f t="shared" si="62"/>
        <v>13545</v>
      </c>
      <c r="F224" s="907">
        <f t="shared" si="63"/>
        <v>7740</v>
      </c>
      <c r="G224" s="907">
        <v>387000</v>
      </c>
      <c r="H224" s="885"/>
      <c r="I224" s="868"/>
      <c r="J224" s="877"/>
    </row>
    <row r="225" spans="1:10" ht="15.5">
      <c r="A225" s="870"/>
      <c r="B225" s="882" t="s">
        <v>3521</v>
      </c>
      <c r="C225" s="883" t="s">
        <v>6</v>
      </c>
      <c r="D225" s="1275">
        <f t="shared" si="61"/>
        <v>1439020</v>
      </c>
      <c r="E225" s="884">
        <f t="shared" si="62"/>
        <v>43400</v>
      </c>
      <c r="F225" s="884">
        <f t="shared" si="63"/>
        <v>24800</v>
      </c>
      <c r="G225" s="884">
        <v>1240000</v>
      </c>
      <c r="H225" s="885"/>
      <c r="I225" s="868"/>
      <c r="J225" s="877"/>
    </row>
    <row r="226" spans="1:10" ht="15.5">
      <c r="A226" s="870"/>
      <c r="B226" s="882" t="s">
        <v>3522</v>
      </c>
      <c r="C226" s="883" t="s">
        <v>186</v>
      </c>
      <c r="D226" s="1275">
        <f t="shared" ref="D226" si="67">SUM(E226:G226)*(1+($H$10/100))</f>
        <v>185680000.00000003</v>
      </c>
      <c r="E226" s="884">
        <f t="shared" ref="E226" si="68">(G226*$H$9)/100</f>
        <v>5600000</v>
      </c>
      <c r="F226" s="884">
        <f t="shared" ref="F226" si="69">(G226*$H$8)/100</f>
        <v>3200000</v>
      </c>
      <c r="G226" s="884">
        <v>160000000</v>
      </c>
      <c r="H226" s="885"/>
      <c r="I226" s="868"/>
      <c r="J226" s="877"/>
    </row>
    <row r="227" spans="1:10" ht="15.5">
      <c r="A227" s="870"/>
      <c r="B227" s="882" t="s">
        <v>2644</v>
      </c>
      <c r="C227" s="883" t="s">
        <v>682</v>
      </c>
      <c r="D227" s="1199">
        <f t="shared" si="61"/>
        <v>2553100</v>
      </c>
      <c r="E227" s="884">
        <f t="shared" si="62"/>
        <v>77000</v>
      </c>
      <c r="F227" s="884">
        <f t="shared" si="63"/>
        <v>44000</v>
      </c>
      <c r="G227" s="884">
        <v>2200000</v>
      </c>
      <c r="H227" s="885"/>
      <c r="I227" s="868"/>
      <c r="J227" s="877"/>
    </row>
    <row r="228" spans="1:10" ht="15.5">
      <c r="A228" s="870"/>
      <c r="B228" s="882" t="s">
        <v>2645</v>
      </c>
      <c r="C228" s="883" t="s">
        <v>682</v>
      </c>
      <c r="D228" s="1199">
        <f t="shared" si="61"/>
        <v>808868.50000000012</v>
      </c>
      <c r="E228" s="884">
        <f t="shared" si="62"/>
        <v>24395</v>
      </c>
      <c r="F228" s="884">
        <f t="shared" si="63"/>
        <v>13940</v>
      </c>
      <c r="G228" s="884">
        <v>697000</v>
      </c>
      <c r="H228" s="885"/>
      <c r="I228" s="868"/>
      <c r="J228" s="877"/>
    </row>
    <row r="229" spans="1:10" ht="15.5">
      <c r="A229" s="870"/>
      <c r="B229" s="882" t="s">
        <v>2646</v>
      </c>
      <c r="C229" s="883" t="s">
        <v>682</v>
      </c>
      <c r="D229" s="1199">
        <f t="shared" si="61"/>
        <v>4132540.5000000005</v>
      </c>
      <c r="E229" s="884">
        <f t="shared" si="62"/>
        <v>124635</v>
      </c>
      <c r="F229" s="884">
        <f t="shared" si="63"/>
        <v>71220</v>
      </c>
      <c r="G229" s="884">
        <v>3561000</v>
      </c>
      <c r="H229" s="885"/>
      <c r="I229" s="868"/>
      <c r="J229" s="877"/>
    </row>
    <row r="230" spans="1:10" ht="15.5">
      <c r="A230" s="870"/>
      <c r="B230" s="882" t="s">
        <v>2647</v>
      </c>
      <c r="C230" s="883" t="s">
        <v>682</v>
      </c>
      <c r="D230" s="1199">
        <f t="shared" si="61"/>
        <v>3771625.0000000005</v>
      </c>
      <c r="E230" s="884">
        <f t="shared" si="62"/>
        <v>113750</v>
      </c>
      <c r="F230" s="884">
        <f t="shared" si="63"/>
        <v>65000</v>
      </c>
      <c r="G230" s="884">
        <v>3250000</v>
      </c>
      <c r="H230" s="885"/>
      <c r="I230" s="868"/>
      <c r="J230" s="877"/>
    </row>
    <row r="231" spans="1:10" ht="15.5">
      <c r="A231" s="870"/>
      <c r="B231" s="882" t="s">
        <v>2648</v>
      </c>
      <c r="C231" s="883" t="s">
        <v>682</v>
      </c>
      <c r="D231" s="1199">
        <f t="shared" si="61"/>
        <v>2437050</v>
      </c>
      <c r="E231" s="884">
        <f t="shared" si="62"/>
        <v>73500</v>
      </c>
      <c r="F231" s="884">
        <f t="shared" si="63"/>
        <v>42000</v>
      </c>
      <c r="G231" s="877">
        <v>2100000</v>
      </c>
      <c r="H231" s="915"/>
      <c r="I231" s="868"/>
      <c r="J231" s="877"/>
    </row>
    <row r="232" spans="1:10" ht="15.5">
      <c r="A232" s="870"/>
      <c r="B232" s="882" t="s">
        <v>2649</v>
      </c>
      <c r="C232" s="883" t="s">
        <v>682</v>
      </c>
      <c r="D232" s="1199">
        <f t="shared" si="61"/>
        <v>487410.00000000006</v>
      </c>
      <c r="E232" s="884">
        <f t="shared" si="62"/>
        <v>14700</v>
      </c>
      <c r="F232" s="884">
        <f t="shared" si="63"/>
        <v>8400</v>
      </c>
      <c r="G232" s="884">
        <v>420000</v>
      </c>
      <c r="H232" s="885"/>
      <c r="I232" s="868"/>
      <c r="J232" s="877"/>
    </row>
    <row r="233" spans="1:10" ht="15.5">
      <c r="A233" s="870"/>
      <c r="B233" s="882" t="s">
        <v>3591</v>
      </c>
      <c r="C233" s="883" t="s">
        <v>682</v>
      </c>
      <c r="D233" s="1199">
        <f t="shared" si="61"/>
        <v>41580715</v>
      </c>
      <c r="E233" s="884">
        <f t="shared" si="62"/>
        <v>1254050</v>
      </c>
      <c r="F233" s="884">
        <f t="shared" si="63"/>
        <v>716600</v>
      </c>
      <c r="G233" s="884">
        <v>35830000</v>
      </c>
      <c r="H233" s="885"/>
      <c r="I233" s="868"/>
      <c r="J233" s="877"/>
    </row>
    <row r="234" spans="1:10" ht="15.5">
      <c r="A234" s="870"/>
      <c r="B234" s="882" t="s">
        <v>3592</v>
      </c>
      <c r="C234" s="883" t="s">
        <v>682</v>
      </c>
      <c r="D234" s="1199">
        <f t="shared" si="61"/>
        <v>6371145.0000000009</v>
      </c>
      <c r="E234" s="884">
        <f t="shared" si="62"/>
        <v>192150</v>
      </c>
      <c r="F234" s="884">
        <f t="shared" si="63"/>
        <v>109800</v>
      </c>
      <c r="G234" s="884">
        <v>5490000</v>
      </c>
      <c r="H234" s="885"/>
      <c r="I234" s="868"/>
      <c r="J234" s="877"/>
    </row>
    <row r="235" spans="1:10" ht="15.5">
      <c r="A235" s="870"/>
      <c r="B235" s="882" t="s">
        <v>3590</v>
      </c>
      <c r="C235" s="883" t="s">
        <v>682</v>
      </c>
      <c r="D235" s="1199">
        <f t="shared" si="61"/>
        <v>4297331.5</v>
      </c>
      <c r="E235" s="884">
        <f t="shared" si="62"/>
        <v>129605</v>
      </c>
      <c r="F235" s="884">
        <f t="shared" si="63"/>
        <v>74060</v>
      </c>
      <c r="G235" s="884">
        <v>3703000</v>
      </c>
      <c r="H235" s="885"/>
      <c r="I235" s="868"/>
      <c r="J235" s="877"/>
    </row>
    <row r="236" spans="1:10" ht="15.5">
      <c r="A236" s="870"/>
      <c r="B236" s="882" t="s">
        <v>3584</v>
      </c>
      <c r="C236" s="883" t="s">
        <v>682</v>
      </c>
      <c r="D236" s="1275">
        <f t="shared" si="61"/>
        <v>5123607.5</v>
      </c>
      <c r="E236" s="884">
        <f t="shared" si="62"/>
        <v>154525</v>
      </c>
      <c r="F236" s="884">
        <f t="shared" si="63"/>
        <v>88300</v>
      </c>
      <c r="G236" s="884">
        <v>4415000</v>
      </c>
      <c r="H236" s="885"/>
      <c r="I236" s="868"/>
      <c r="J236" s="877"/>
    </row>
    <row r="237" spans="1:10" ht="15.5">
      <c r="A237" s="870"/>
      <c r="B237" s="882" t="s">
        <v>3593</v>
      </c>
      <c r="C237" s="883" t="s">
        <v>682</v>
      </c>
      <c r="D237" s="1199">
        <f t="shared" si="61"/>
        <v>3708958.0000000005</v>
      </c>
      <c r="E237" s="884">
        <f t="shared" si="62"/>
        <v>111860</v>
      </c>
      <c r="F237" s="884">
        <f t="shared" si="63"/>
        <v>63920</v>
      </c>
      <c r="G237" s="884">
        <v>3196000</v>
      </c>
      <c r="H237" s="885"/>
      <c r="I237" s="868"/>
      <c r="J237" s="877"/>
    </row>
    <row r="238" spans="1:10" ht="15.5">
      <c r="A238" s="870"/>
      <c r="B238" s="882" t="s">
        <v>3594</v>
      </c>
      <c r="C238" s="883" t="s">
        <v>682</v>
      </c>
      <c r="D238" s="1199">
        <f t="shared" ref="D238" si="70">SUM(E238:G238)*(1+($H$10/100))</f>
        <v>5681808</v>
      </c>
      <c r="E238" s="884">
        <f t="shared" ref="E238" si="71">(G238*$H$9)/100</f>
        <v>171360</v>
      </c>
      <c r="F238" s="884">
        <f t="shared" ref="F238" si="72">(G238*$H$8)/100</f>
        <v>97920</v>
      </c>
      <c r="G238" s="884">
        <v>4896000</v>
      </c>
      <c r="H238" s="885"/>
      <c r="I238" s="868"/>
      <c r="J238" s="877"/>
    </row>
    <row r="239" spans="1:10" ht="15.5">
      <c r="A239" s="870"/>
      <c r="B239" s="882" t="s">
        <v>2650</v>
      </c>
      <c r="C239" s="883" t="s">
        <v>682</v>
      </c>
      <c r="D239" s="1199">
        <f t="shared" si="61"/>
        <v>135778.5</v>
      </c>
      <c r="E239" s="884">
        <f t="shared" si="62"/>
        <v>4095</v>
      </c>
      <c r="F239" s="884">
        <f t="shared" si="63"/>
        <v>2340</v>
      </c>
      <c r="G239" s="884">
        <v>117000</v>
      </c>
      <c r="H239" s="885"/>
      <c r="I239" s="868"/>
      <c r="J239" s="877"/>
    </row>
    <row r="240" spans="1:10" ht="15.5">
      <c r="A240" s="870"/>
      <c r="B240" s="882" t="s">
        <v>2651</v>
      </c>
      <c r="C240" s="883" t="s">
        <v>682</v>
      </c>
      <c r="D240" s="1199">
        <f t="shared" si="61"/>
        <v>135778.5</v>
      </c>
      <c r="E240" s="884">
        <f t="shared" si="62"/>
        <v>4095</v>
      </c>
      <c r="F240" s="884">
        <f t="shared" si="63"/>
        <v>2340</v>
      </c>
      <c r="G240" s="884">
        <v>117000</v>
      </c>
      <c r="H240" s="885"/>
      <c r="I240" s="868"/>
      <c r="J240" s="877"/>
    </row>
    <row r="241" spans="1:10" ht="15.5">
      <c r="A241" s="870"/>
      <c r="B241" s="882" t="s">
        <v>2652</v>
      </c>
      <c r="C241" s="883" t="s">
        <v>682</v>
      </c>
      <c r="D241" s="1199">
        <f t="shared" si="61"/>
        <v>135778.5</v>
      </c>
      <c r="E241" s="884">
        <f t="shared" si="62"/>
        <v>4095</v>
      </c>
      <c r="F241" s="884">
        <f t="shared" si="63"/>
        <v>2340</v>
      </c>
      <c r="G241" s="884">
        <v>117000</v>
      </c>
      <c r="H241" s="885"/>
      <c r="I241" s="868"/>
      <c r="J241" s="877"/>
    </row>
    <row r="242" spans="1:10" ht="15.5">
      <c r="A242" s="870"/>
      <c r="B242" s="882" t="s">
        <v>2653</v>
      </c>
      <c r="C242" s="883" t="s">
        <v>6</v>
      </c>
      <c r="D242" s="1199">
        <f t="shared" si="61"/>
        <v>2584433.5</v>
      </c>
      <c r="E242" s="884">
        <f t="shared" si="62"/>
        <v>77945</v>
      </c>
      <c r="F242" s="884">
        <f t="shared" si="63"/>
        <v>44540</v>
      </c>
      <c r="G242" s="884">
        <v>2227000</v>
      </c>
      <c r="H242" s="885"/>
      <c r="I242" s="868"/>
      <c r="J242" s="877"/>
    </row>
    <row r="243" spans="1:10" ht="15.5">
      <c r="A243" s="870"/>
      <c r="B243" s="882" t="s">
        <v>2654</v>
      </c>
      <c r="C243" s="883" t="s">
        <v>682</v>
      </c>
      <c r="D243" s="1199">
        <f t="shared" si="61"/>
        <v>555879.5</v>
      </c>
      <c r="E243" s="884">
        <f t="shared" si="62"/>
        <v>16765</v>
      </c>
      <c r="F243" s="884">
        <f t="shared" si="63"/>
        <v>9580</v>
      </c>
      <c r="G243" s="884">
        <v>479000</v>
      </c>
      <c r="H243" s="885"/>
      <c r="I243" s="868"/>
      <c r="J243" s="877"/>
    </row>
    <row r="244" spans="1:10" ht="15.5">
      <c r="A244" s="870"/>
      <c r="B244" s="882" t="s">
        <v>2655</v>
      </c>
      <c r="C244" s="883" t="s">
        <v>6</v>
      </c>
      <c r="D244" s="1199">
        <f t="shared" si="61"/>
        <v>3067201.5000000005</v>
      </c>
      <c r="E244" s="884">
        <f t="shared" si="62"/>
        <v>92505</v>
      </c>
      <c r="F244" s="884">
        <f t="shared" si="63"/>
        <v>52860</v>
      </c>
      <c r="G244" s="884">
        <v>2643000</v>
      </c>
      <c r="H244" s="885"/>
      <c r="I244" s="868"/>
      <c r="J244" s="877"/>
    </row>
    <row r="245" spans="1:10" ht="15.5">
      <c r="A245" s="870"/>
      <c r="B245" s="882" t="s">
        <v>2656</v>
      </c>
      <c r="C245" s="883" t="s">
        <v>6</v>
      </c>
      <c r="D245" s="1199">
        <f t="shared" si="61"/>
        <v>1154697.5</v>
      </c>
      <c r="E245" s="884">
        <f t="shared" si="62"/>
        <v>34825</v>
      </c>
      <c r="F245" s="884">
        <f t="shared" si="63"/>
        <v>19900</v>
      </c>
      <c r="G245" s="884">
        <v>995000</v>
      </c>
      <c r="H245" s="885"/>
      <c r="I245" s="868"/>
      <c r="J245" s="877"/>
    </row>
    <row r="246" spans="1:10" ht="15.5">
      <c r="A246" s="870"/>
      <c r="B246" s="882" t="s">
        <v>3598</v>
      </c>
      <c r="C246" s="883" t="s">
        <v>6</v>
      </c>
      <c r="D246" s="1275">
        <f t="shared" si="61"/>
        <v>6382750.0000000009</v>
      </c>
      <c r="E246" s="884">
        <f t="shared" si="62"/>
        <v>192500</v>
      </c>
      <c r="F246" s="884">
        <f t="shared" si="63"/>
        <v>110000</v>
      </c>
      <c r="G246" s="884">
        <v>5500000</v>
      </c>
      <c r="H246" s="885"/>
      <c r="I246" s="868"/>
      <c r="J246" s="877"/>
    </row>
    <row r="247" spans="1:10" ht="15.5">
      <c r="A247" s="870"/>
      <c r="B247" s="882" t="s">
        <v>2657</v>
      </c>
      <c r="C247" s="883" t="s">
        <v>6</v>
      </c>
      <c r="D247" s="1199">
        <f t="shared" si="61"/>
        <v>580250</v>
      </c>
      <c r="E247" s="884">
        <f t="shared" si="62"/>
        <v>17500</v>
      </c>
      <c r="F247" s="884">
        <f t="shared" si="63"/>
        <v>10000</v>
      </c>
      <c r="G247" s="884">
        <v>500000</v>
      </c>
      <c r="H247" s="885"/>
      <c r="I247" s="868"/>
      <c r="J247" s="877"/>
    </row>
    <row r="248" spans="1:10" ht="15.5">
      <c r="A248" s="870"/>
      <c r="B248" s="882" t="s">
        <v>2658</v>
      </c>
      <c r="C248" s="883" t="s">
        <v>6</v>
      </c>
      <c r="D248" s="1199">
        <f t="shared" si="61"/>
        <v>348150</v>
      </c>
      <c r="E248" s="884">
        <f t="shared" si="62"/>
        <v>10500</v>
      </c>
      <c r="F248" s="884">
        <f t="shared" si="63"/>
        <v>6000</v>
      </c>
      <c r="G248" s="884">
        <v>300000</v>
      </c>
      <c r="H248" s="885"/>
      <c r="I248" s="868"/>
      <c r="J248" s="877"/>
    </row>
    <row r="249" spans="1:10" ht="15.5">
      <c r="A249" s="870"/>
      <c r="B249" s="882" t="s">
        <v>2659</v>
      </c>
      <c r="C249" s="883" t="s">
        <v>6</v>
      </c>
      <c r="D249" s="1199">
        <f t="shared" si="61"/>
        <v>116050.00000000001</v>
      </c>
      <c r="E249" s="884">
        <f t="shared" si="62"/>
        <v>3500</v>
      </c>
      <c r="F249" s="884">
        <f t="shared" si="63"/>
        <v>2000</v>
      </c>
      <c r="G249" s="884">
        <v>100000</v>
      </c>
      <c r="H249" s="885"/>
      <c r="I249" s="868"/>
      <c r="J249" s="877"/>
    </row>
    <row r="250" spans="1:10" ht="15.5">
      <c r="A250" s="870"/>
      <c r="B250" s="882" t="s">
        <v>2660</v>
      </c>
      <c r="C250" s="883" t="s">
        <v>6</v>
      </c>
      <c r="D250" s="1199">
        <f t="shared" si="61"/>
        <v>348150</v>
      </c>
      <c r="E250" s="884">
        <f t="shared" si="62"/>
        <v>10500</v>
      </c>
      <c r="F250" s="884">
        <f t="shared" si="63"/>
        <v>6000</v>
      </c>
      <c r="G250" s="884">
        <v>300000</v>
      </c>
      <c r="H250" s="885"/>
      <c r="I250" s="868"/>
      <c r="J250" s="877"/>
    </row>
    <row r="251" spans="1:10" ht="15.5">
      <c r="A251" s="870"/>
      <c r="B251" s="882" t="s">
        <v>2661</v>
      </c>
      <c r="C251" s="883" t="s">
        <v>6</v>
      </c>
      <c r="D251" s="1199">
        <f t="shared" si="61"/>
        <v>87037.5</v>
      </c>
      <c r="E251" s="884">
        <f t="shared" si="62"/>
        <v>2625</v>
      </c>
      <c r="F251" s="884">
        <f t="shared" si="63"/>
        <v>1500</v>
      </c>
      <c r="G251" s="884">
        <v>75000</v>
      </c>
      <c r="H251" s="885"/>
      <c r="I251" s="868"/>
      <c r="J251" s="877"/>
    </row>
    <row r="252" spans="1:10" ht="15.5">
      <c r="A252" s="870"/>
      <c r="B252" s="882" t="s">
        <v>2662</v>
      </c>
      <c r="C252" s="883" t="s">
        <v>6</v>
      </c>
      <c r="D252" s="1199">
        <f t="shared" si="61"/>
        <v>93420.250000000015</v>
      </c>
      <c r="E252" s="884">
        <f t="shared" si="62"/>
        <v>2817.5</v>
      </c>
      <c r="F252" s="884">
        <f t="shared" si="63"/>
        <v>1610</v>
      </c>
      <c r="G252" s="884">
        <v>80500</v>
      </c>
      <c r="H252" s="885"/>
      <c r="I252" s="868"/>
      <c r="J252" s="877"/>
    </row>
    <row r="253" spans="1:10" ht="15.5">
      <c r="A253" s="870"/>
      <c r="B253" s="882" t="s">
        <v>3599</v>
      </c>
      <c r="C253" s="883" t="s">
        <v>6</v>
      </c>
      <c r="D253" s="1199">
        <f t="shared" si="61"/>
        <v>3481500.0000000005</v>
      </c>
      <c r="E253" s="884">
        <f t="shared" si="62"/>
        <v>105000</v>
      </c>
      <c r="F253" s="884">
        <f t="shared" si="63"/>
        <v>60000</v>
      </c>
      <c r="G253" s="884">
        <v>3000000</v>
      </c>
      <c r="H253" s="885"/>
      <c r="I253" s="868"/>
      <c r="J253" s="877"/>
    </row>
    <row r="254" spans="1:10" ht="15.5">
      <c r="A254" s="870"/>
      <c r="B254" s="882" t="s">
        <v>2663</v>
      </c>
      <c r="C254" s="883" t="s">
        <v>6</v>
      </c>
      <c r="D254" s="1199">
        <f t="shared" si="61"/>
        <v>69630</v>
      </c>
      <c r="E254" s="884">
        <f t="shared" si="62"/>
        <v>2100</v>
      </c>
      <c r="F254" s="884">
        <f t="shared" si="63"/>
        <v>1200</v>
      </c>
      <c r="G254" s="884">
        <v>60000</v>
      </c>
      <c r="H254" s="885"/>
      <c r="I254" s="868"/>
      <c r="J254" s="877"/>
    </row>
    <row r="255" spans="1:10" ht="15.5">
      <c r="A255" s="870"/>
      <c r="B255" s="882" t="s">
        <v>2664</v>
      </c>
      <c r="C255" s="883" t="s">
        <v>6</v>
      </c>
      <c r="D255" s="1199">
        <f t="shared" si="61"/>
        <v>58025.000000000007</v>
      </c>
      <c r="E255" s="884">
        <f t="shared" si="62"/>
        <v>1750</v>
      </c>
      <c r="F255" s="884">
        <f t="shared" si="63"/>
        <v>1000</v>
      </c>
      <c r="G255" s="884">
        <v>50000</v>
      </c>
      <c r="H255" s="885"/>
      <c r="I255" s="868"/>
      <c r="J255" s="877"/>
    </row>
    <row r="256" spans="1:10" ht="15.5">
      <c r="A256" s="870"/>
      <c r="B256" s="882" t="s">
        <v>2665</v>
      </c>
      <c r="C256" s="883" t="s">
        <v>6</v>
      </c>
      <c r="D256" s="1199">
        <f t="shared" si="61"/>
        <v>696300</v>
      </c>
      <c r="E256" s="884">
        <f t="shared" si="62"/>
        <v>21000</v>
      </c>
      <c r="F256" s="884">
        <f t="shared" si="63"/>
        <v>12000</v>
      </c>
      <c r="G256" s="884">
        <v>600000</v>
      </c>
      <c r="H256" s="885"/>
      <c r="I256" s="868"/>
      <c r="J256" s="877"/>
    </row>
    <row r="257" spans="1:10" ht="15.5">
      <c r="A257" s="870"/>
      <c r="B257" s="882" t="s">
        <v>2666</v>
      </c>
      <c r="C257" s="883" t="s">
        <v>6</v>
      </c>
      <c r="D257" s="1199">
        <f t="shared" si="61"/>
        <v>12765500.000000002</v>
      </c>
      <c r="E257" s="884">
        <f t="shared" si="62"/>
        <v>385000</v>
      </c>
      <c r="F257" s="884">
        <f t="shared" si="63"/>
        <v>220000</v>
      </c>
      <c r="G257" s="884">
        <v>11000000</v>
      </c>
      <c r="H257" s="885"/>
      <c r="I257" s="868"/>
      <c r="J257" s="877"/>
    </row>
    <row r="258" spans="1:10" ht="15.5">
      <c r="A258" s="870"/>
      <c r="B258" s="882" t="s">
        <v>2667</v>
      </c>
      <c r="C258" s="883" t="s">
        <v>6</v>
      </c>
      <c r="D258" s="1199">
        <f t="shared" si="61"/>
        <v>348150</v>
      </c>
      <c r="E258" s="884">
        <f t="shared" si="62"/>
        <v>10500</v>
      </c>
      <c r="F258" s="884">
        <f t="shared" si="63"/>
        <v>6000</v>
      </c>
      <c r="G258" s="884">
        <v>300000</v>
      </c>
      <c r="H258" s="885"/>
      <c r="I258" s="868"/>
      <c r="J258" s="877"/>
    </row>
    <row r="259" spans="1:10" ht="15.5">
      <c r="A259" s="870"/>
      <c r="B259" s="882" t="s">
        <v>2897</v>
      </c>
      <c r="C259" s="883" t="s">
        <v>186</v>
      </c>
      <c r="D259" s="1199">
        <f t="shared" ref="D259:D260" si="73">SUM(E259:G259)*(1+($H$10/100))</f>
        <v>290125</v>
      </c>
      <c r="E259" s="884">
        <f t="shared" ref="E259:E260" si="74">(G259*$H$9)/100</f>
        <v>8750</v>
      </c>
      <c r="F259" s="884">
        <f t="shared" ref="F259:F260" si="75">(G259*$H$8)/100</f>
        <v>5000</v>
      </c>
      <c r="G259" s="884">
        <v>250000</v>
      </c>
      <c r="H259" s="885"/>
      <c r="I259" s="868"/>
      <c r="J259" s="877"/>
    </row>
    <row r="260" spans="1:10" ht="15.5">
      <c r="A260" s="870"/>
      <c r="B260" s="882" t="s">
        <v>2616</v>
      </c>
      <c r="C260" s="883" t="s">
        <v>6</v>
      </c>
      <c r="D260" s="1199">
        <f t="shared" si="73"/>
        <v>63827.500000000007</v>
      </c>
      <c r="E260" s="884">
        <f t="shared" si="74"/>
        <v>1925</v>
      </c>
      <c r="F260" s="884">
        <f t="shared" si="75"/>
        <v>1100</v>
      </c>
      <c r="G260" s="884">
        <v>55000</v>
      </c>
      <c r="H260" s="885"/>
      <c r="I260" s="868"/>
      <c r="J260" s="877"/>
    </row>
    <row r="261" spans="1:10" ht="15.5">
      <c r="A261" s="870"/>
      <c r="B261" s="882"/>
      <c r="C261" s="883"/>
      <c r="D261" s="1199"/>
      <c r="E261" s="884"/>
      <c r="F261" s="884"/>
      <c r="G261" s="884"/>
      <c r="H261" s="885"/>
      <c r="I261" s="868"/>
      <c r="J261" s="877"/>
    </row>
    <row r="262" spans="1:10" ht="15.5">
      <c r="A262" s="870"/>
      <c r="B262" s="882"/>
      <c r="C262" s="883"/>
      <c r="D262" s="1199"/>
      <c r="E262" s="884"/>
      <c r="F262" s="884"/>
      <c r="G262" s="884"/>
      <c r="H262" s="885"/>
      <c r="I262" s="868"/>
      <c r="J262" s="877"/>
    </row>
    <row r="263" spans="1:10" ht="15.5">
      <c r="A263" s="870"/>
      <c r="B263" s="908" t="s">
        <v>2668</v>
      </c>
      <c r="C263" s="883"/>
      <c r="D263" s="1201"/>
      <c r="E263" s="884"/>
      <c r="F263" s="884"/>
      <c r="G263" s="884"/>
      <c r="H263" s="885"/>
      <c r="I263" s="868"/>
      <c r="J263" s="877"/>
    </row>
    <row r="264" spans="1:10" ht="15.5">
      <c r="A264" s="870"/>
      <c r="B264" s="882" t="s">
        <v>2669</v>
      </c>
      <c r="C264" s="883" t="s">
        <v>441</v>
      </c>
      <c r="D264" s="1199">
        <f t="shared" ref="D264:D268" si="76">SUM(E264:G264)*(1+($H$10/100))</f>
        <v>87037.5</v>
      </c>
      <c r="E264" s="884">
        <f t="shared" ref="E264:E268" si="77">(G264*$H$9)/100</f>
        <v>2625</v>
      </c>
      <c r="F264" s="884">
        <f t="shared" ref="F264:F268" si="78">(G264*$H$8)/100</f>
        <v>1500</v>
      </c>
      <c r="G264" s="884">
        <v>75000</v>
      </c>
      <c r="H264" s="885"/>
      <c r="I264" s="868"/>
      <c r="J264" s="877"/>
    </row>
    <row r="265" spans="1:10" ht="15.5">
      <c r="A265" s="870"/>
      <c r="B265" s="882" t="s">
        <v>2670</v>
      </c>
      <c r="C265" s="883" t="s">
        <v>441</v>
      </c>
      <c r="D265" s="1199">
        <f t="shared" si="76"/>
        <v>69630</v>
      </c>
      <c r="E265" s="884">
        <f t="shared" si="77"/>
        <v>2100</v>
      </c>
      <c r="F265" s="884">
        <f t="shared" si="78"/>
        <v>1200</v>
      </c>
      <c r="G265" s="884">
        <v>60000</v>
      </c>
      <c r="H265" s="885"/>
      <c r="I265" s="868"/>
      <c r="J265" s="877"/>
    </row>
    <row r="266" spans="1:10" ht="15.5">
      <c r="A266" s="870"/>
      <c r="B266" s="882" t="s">
        <v>2671</v>
      </c>
      <c r="C266" s="883" t="s">
        <v>441</v>
      </c>
      <c r="D266" s="1199">
        <f t="shared" si="76"/>
        <v>69630</v>
      </c>
      <c r="E266" s="884">
        <f t="shared" si="77"/>
        <v>2100</v>
      </c>
      <c r="F266" s="884">
        <f t="shared" si="78"/>
        <v>1200</v>
      </c>
      <c r="G266" s="884">
        <v>60000</v>
      </c>
      <c r="H266" s="885"/>
      <c r="I266" s="868"/>
      <c r="J266" s="877"/>
    </row>
    <row r="267" spans="1:10" ht="15.5">
      <c r="A267" s="870"/>
      <c r="B267" s="882" t="s">
        <v>2672</v>
      </c>
      <c r="C267" s="883" t="s">
        <v>441</v>
      </c>
      <c r="D267" s="1199">
        <f t="shared" si="76"/>
        <v>52222.500000000007</v>
      </c>
      <c r="E267" s="884">
        <f t="shared" si="77"/>
        <v>1575</v>
      </c>
      <c r="F267" s="884">
        <f t="shared" si="78"/>
        <v>900</v>
      </c>
      <c r="G267" s="884">
        <v>45000</v>
      </c>
      <c r="H267" s="885"/>
      <c r="I267" s="868"/>
      <c r="J267" s="877"/>
    </row>
    <row r="268" spans="1:10" ht="15.5">
      <c r="A268" s="870"/>
      <c r="B268" s="882" t="s">
        <v>2673</v>
      </c>
      <c r="C268" s="883" t="s">
        <v>441</v>
      </c>
      <c r="D268" s="1199">
        <f t="shared" si="76"/>
        <v>52222.500000000007</v>
      </c>
      <c r="E268" s="884">
        <f t="shared" si="77"/>
        <v>1575</v>
      </c>
      <c r="F268" s="884">
        <f t="shared" si="78"/>
        <v>900</v>
      </c>
      <c r="G268" s="884">
        <v>45000</v>
      </c>
      <c r="H268" s="885"/>
      <c r="I268" s="868"/>
      <c r="J268" s="877"/>
    </row>
    <row r="269" spans="1:10" ht="15.5">
      <c r="A269" s="870"/>
      <c r="B269" s="882"/>
      <c r="C269" s="883"/>
      <c r="D269" s="1201"/>
      <c r="E269" s="884"/>
      <c r="F269" s="884"/>
      <c r="G269" s="884"/>
      <c r="H269" s="885"/>
      <c r="I269" s="868"/>
      <c r="J269" s="877"/>
    </row>
    <row r="270" spans="1:10" ht="15.5">
      <c r="A270" s="870"/>
      <c r="B270" s="910" t="s">
        <v>2674</v>
      </c>
      <c r="C270" s="883"/>
      <c r="D270" s="1201"/>
      <c r="E270" s="884"/>
      <c r="F270" s="884"/>
      <c r="G270" s="884"/>
      <c r="H270" s="885"/>
      <c r="I270" s="868"/>
      <c r="J270" s="877"/>
    </row>
    <row r="271" spans="1:10" ht="15.5">
      <c r="A271" s="870"/>
      <c r="B271" s="882" t="s">
        <v>2675</v>
      </c>
      <c r="C271" s="883" t="s">
        <v>2123</v>
      </c>
      <c r="D271" s="1199">
        <f t="shared" ref="D271:D290" si="79">SUM(E271:G271)*(1+($H$10/100))</f>
        <v>6513886.5000000009</v>
      </c>
      <c r="E271" s="884">
        <f t="shared" ref="E271:E290" si="80">(G271*$H$9)/100</f>
        <v>196455</v>
      </c>
      <c r="F271" s="884">
        <f t="shared" ref="F271:F290" si="81">(G271*$H$8)/100</f>
        <v>112260</v>
      </c>
      <c r="G271" s="884">
        <v>5613000</v>
      </c>
      <c r="H271" s="885"/>
      <c r="I271" s="868"/>
      <c r="J271" s="877"/>
    </row>
    <row r="272" spans="1:10" ht="15.5">
      <c r="A272" s="870"/>
      <c r="B272" s="882" t="s">
        <v>2676</v>
      </c>
      <c r="C272" s="883" t="s">
        <v>4</v>
      </c>
      <c r="D272" s="1199">
        <f t="shared" si="79"/>
        <v>3705476.5000000005</v>
      </c>
      <c r="E272" s="884">
        <f t="shared" si="80"/>
        <v>111755</v>
      </c>
      <c r="F272" s="884">
        <f t="shared" si="81"/>
        <v>63860</v>
      </c>
      <c r="G272" s="884">
        <v>3193000</v>
      </c>
      <c r="H272" s="885"/>
      <c r="I272" s="868"/>
      <c r="J272" s="877"/>
    </row>
    <row r="273" spans="1:10" ht="15.5">
      <c r="A273" s="870"/>
      <c r="B273" s="882" t="s">
        <v>2677</v>
      </c>
      <c r="C273" s="883" t="s">
        <v>2123</v>
      </c>
      <c r="D273" s="1199">
        <f t="shared" si="79"/>
        <v>6513886.5000000009</v>
      </c>
      <c r="E273" s="884">
        <f t="shared" si="80"/>
        <v>196455</v>
      </c>
      <c r="F273" s="884">
        <f t="shared" si="81"/>
        <v>112260</v>
      </c>
      <c r="G273" s="884">
        <v>5613000</v>
      </c>
      <c r="H273" s="885"/>
      <c r="I273" s="868"/>
      <c r="J273" s="877"/>
    </row>
    <row r="274" spans="1:10" ht="15.5">
      <c r="A274" s="870"/>
      <c r="B274" s="882" t="s">
        <v>2678</v>
      </c>
      <c r="C274" s="883" t="s">
        <v>1648</v>
      </c>
      <c r="D274" s="1199">
        <f t="shared" si="79"/>
        <v>3531401.5000000005</v>
      </c>
      <c r="E274" s="884">
        <f t="shared" si="80"/>
        <v>106505</v>
      </c>
      <c r="F274" s="884">
        <f t="shared" si="81"/>
        <v>60860</v>
      </c>
      <c r="G274" s="884">
        <v>3043000</v>
      </c>
      <c r="H274" s="885"/>
      <c r="I274" s="868"/>
      <c r="J274" s="877"/>
    </row>
    <row r="275" spans="1:10" ht="15.5">
      <c r="A275" s="870"/>
      <c r="B275" s="882" t="s">
        <v>2679</v>
      </c>
      <c r="C275" s="883" t="s">
        <v>1648</v>
      </c>
      <c r="D275" s="1199">
        <f t="shared" si="79"/>
        <v>2522927</v>
      </c>
      <c r="E275" s="884">
        <f t="shared" si="80"/>
        <v>76090</v>
      </c>
      <c r="F275" s="884">
        <f t="shared" si="81"/>
        <v>43480</v>
      </c>
      <c r="G275" s="884">
        <v>2174000</v>
      </c>
      <c r="H275" s="885"/>
      <c r="I275" s="868"/>
      <c r="J275" s="877"/>
    </row>
    <row r="276" spans="1:10" ht="15.5">
      <c r="A276" s="870"/>
      <c r="B276" s="882" t="s">
        <v>2680</v>
      </c>
      <c r="C276" s="883" t="s">
        <v>1648</v>
      </c>
      <c r="D276" s="1199">
        <f t="shared" si="79"/>
        <v>2522927</v>
      </c>
      <c r="E276" s="884">
        <f t="shared" si="80"/>
        <v>76090</v>
      </c>
      <c r="F276" s="884">
        <f t="shared" si="81"/>
        <v>43480</v>
      </c>
      <c r="G276" s="884">
        <v>2174000</v>
      </c>
      <c r="H276" s="885"/>
      <c r="I276" s="868"/>
      <c r="J276" s="877"/>
    </row>
    <row r="277" spans="1:10" ht="15.5">
      <c r="A277" s="870"/>
      <c r="B277" s="882" t="s">
        <v>2681</v>
      </c>
      <c r="C277" s="883" t="s">
        <v>186</v>
      </c>
      <c r="D277" s="1199">
        <f t="shared" si="79"/>
        <v>698621</v>
      </c>
      <c r="E277" s="884">
        <f t="shared" si="80"/>
        <v>21070</v>
      </c>
      <c r="F277" s="884">
        <f t="shared" si="81"/>
        <v>12040</v>
      </c>
      <c r="G277" s="884">
        <v>602000</v>
      </c>
      <c r="H277" s="885"/>
      <c r="I277" s="868"/>
      <c r="J277" s="877"/>
    </row>
    <row r="278" spans="1:10" ht="15.5">
      <c r="A278" s="870"/>
      <c r="B278" s="882" t="s">
        <v>2682</v>
      </c>
      <c r="C278" s="883" t="s">
        <v>186</v>
      </c>
      <c r="D278" s="1199">
        <f t="shared" si="79"/>
        <v>0</v>
      </c>
      <c r="E278" s="884">
        <f t="shared" si="80"/>
        <v>0</v>
      </c>
      <c r="F278" s="884">
        <f t="shared" si="81"/>
        <v>0</v>
      </c>
      <c r="G278" s="884"/>
      <c r="H278" s="885"/>
      <c r="I278" s="868"/>
      <c r="J278" s="877"/>
    </row>
    <row r="279" spans="1:10" ht="15.5">
      <c r="A279" s="870"/>
      <c r="B279" s="882" t="s">
        <v>2683</v>
      </c>
      <c r="C279" s="883" t="s">
        <v>4</v>
      </c>
      <c r="D279" s="1199">
        <f t="shared" si="79"/>
        <v>13572047.500000002</v>
      </c>
      <c r="E279" s="884">
        <f t="shared" si="80"/>
        <v>409325</v>
      </c>
      <c r="F279" s="884">
        <f t="shared" si="81"/>
        <v>233900</v>
      </c>
      <c r="G279" s="884">
        <v>11695000</v>
      </c>
      <c r="H279" s="885"/>
      <c r="I279" s="868"/>
      <c r="J279" s="877"/>
    </row>
    <row r="280" spans="1:10" ht="15.5">
      <c r="A280" s="870"/>
      <c r="B280" s="882" t="s">
        <v>2684</v>
      </c>
      <c r="C280" s="883" t="s">
        <v>4</v>
      </c>
      <c r="D280" s="1199">
        <f t="shared" si="79"/>
        <v>1695490.5000000002</v>
      </c>
      <c r="E280" s="884">
        <f t="shared" si="80"/>
        <v>51135</v>
      </c>
      <c r="F280" s="884">
        <f t="shared" si="81"/>
        <v>29220</v>
      </c>
      <c r="G280" s="884">
        <v>1461000</v>
      </c>
      <c r="H280" s="885"/>
      <c r="I280" s="868"/>
      <c r="J280" s="877"/>
    </row>
    <row r="281" spans="1:10" ht="15.5">
      <c r="A281" s="870"/>
      <c r="B281" s="882" t="s">
        <v>2685</v>
      </c>
      <c r="C281" s="883" t="s">
        <v>6</v>
      </c>
      <c r="D281" s="1199">
        <f t="shared" si="79"/>
        <v>1009635.0000000001</v>
      </c>
      <c r="E281" s="884">
        <f t="shared" si="80"/>
        <v>30450</v>
      </c>
      <c r="F281" s="884">
        <f t="shared" si="81"/>
        <v>17400</v>
      </c>
      <c r="G281" s="884">
        <v>870000</v>
      </c>
      <c r="H281" s="885"/>
      <c r="I281" s="868"/>
      <c r="J281" s="877"/>
    </row>
    <row r="282" spans="1:10" ht="15.5">
      <c r="A282" s="870"/>
      <c r="B282" s="882" t="s">
        <v>2686</v>
      </c>
      <c r="C282" s="883" t="s">
        <v>4</v>
      </c>
      <c r="D282" s="1199">
        <f t="shared" si="79"/>
        <v>8196611.5000000009</v>
      </c>
      <c r="E282" s="884">
        <f t="shared" si="80"/>
        <v>247205</v>
      </c>
      <c r="F282" s="884">
        <f t="shared" si="81"/>
        <v>141260</v>
      </c>
      <c r="G282" s="884">
        <v>7063000</v>
      </c>
      <c r="H282" s="885"/>
      <c r="I282" s="868"/>
      <c r="J282" s="877"/>
    </row>
    <row r="283" spans="1:10" ht="28">
      <c r="A283" s="870"/>
      <c r="B283" s="882" t="s">
        <v>2687</v>
      </c>
      <c r="C283" s="913" t="s">
        <v>1648</v>
      </c>
      <c r="D283" s="1202">
        <f t="shared" si="79"/>
        <v>5744475</v>
      </c>
      <c r="E283" s="907">
        <f t="shared" si="80"/>
        <v>173250</v>
      </c>
      <c r="F283" s="907">
        <f t="shared" si="81"/>
        <v>99000</v>
      </c>
      <c r="G283" s="907">
        <v>4950000</v>
      </c>
      <c r="H283" s="885"/>
      <c r="I283" s="868"/>
      <c r="J283" s="877"/>
    </row>
    <row r="284" spans="1:10" ht="15.5">
      <c r="A284" s="870"/>
      <c r="B284" s="882" t="s">
        <v>2688</v>
      </c>
      <c r="C284" s="913" t="s">
        <v>6</v>
      </c>
      <c r="D284" s="1199">
        <f t="shared" si="79"/>
        <v>545435</v>
      </c>
      <c r="E284" s="884">
        <f t="shared" si="80"/>
        <v>16450</v>
      </c>
      <c r="F284" s="884">
        <f t="shared" si="81"/>
        <v>9400</v>
      </c>
      <c r="G284" s="907">
        <v>470000</v>
      </c>
      <c r="H284" s="885"/>
      <c r="I284" s="868"/>
      <c r="J284" s="877"/>
    </row>
    <row r="285" spans="1:10" ht="15.5">
      <c r="A285" s="870"/>
      <c r="B285" s="882" t="s">
        <v>2689</v>
      </c>
      <c r="C285" s="883" t="s">
        <v>6</v>
      </c>
      <c r="D285" s="1199">
        <f t="shared" si="79"/>
        <v>490891.50000000006</v>
      </c>
      <c r="E285" s="884">
        <f t="shared" si="80"/>
        <v>14805</v>
      </c>
      <c r="F285" s="884">
        <f t="shared" si="81"/>
        <v>8460</v>
      </c>
      <c r="G285" s="884">
        <v>423000</v>
      </c>
      <c r="H285" s="885"/>
      <c r="I285" s="868"/>
      <c r="J285" s="877"/>
    </row>
    <row r="286" spans="1:10" ht="15.5">
      <c r="A286" s="870"/>
      <c r="B286" s="882" t="s">
        <v>2690</v>
      </c>
      <c r="C286" s="883" t="s">
        <v>6</v>
      </c>
      <c r="D286" s="1199">
        <f t="shared" si="79"/>
        <v>266915</v>
      </c>
      <c r="E286" s="884">
        <f t="shared" si="80"/>
        <v>8050</v>
      </c>
      <c r="F286" s="884">
        <f t="shared" si="81"/>
        <v>4600</v>
      </c>
      <c r="G286" s="884">
        <v>230000</v>
      </c>
      <c r="H286" s="885"/>
      <c r="I286" s="868"/>
      <c r="J286" s="877"/>
    </row>
    <row r="287" spans="1:10" ht="15.5">
      <c r="A287" s="870"/>
      <c r="B287" s="882" t="s">
        <v>3523</v>
      </c>
      <c r="C287" s="883" t="s">
        <v>6</v>
      </c>
      <c r="D287" s="1275">
        <f t="shared" si="79"/>
        <v>3481500.0000000005</v>
      </c>
      <c r="E287" s="884">
        <f t="shared" si="80"/>
        <v>105000</v>
      </c>
      <c r="F287" s="884">
        <f t="shared" si="81"/>
        <v>60000</v>
      </c>
      <c r="G287" s="884">
        <v>3000000</v>
      </c>
      <c r="H287" s="885"/>
      <c r="I287" s="868"/>
      <c r="J287" s="877"/>
    </row>
    <row r="288" spans="1:10" ht="15.5">
      <c r="A288" s="870"/>
      <c r="B288" s="882" t="s">
        <v>3524</v>
      </c>
      <c r="C288" s="883" t="s">
        <v>6</v>
      </c>
      <c r="D288" s="1275">
        <f t="shared" ref="D288" si="82">SUM(E288:G288)*(1+($H$10/100))</f>
        <v>5802500.0000000009</v>
      </c>
      <c r="E288" s="884">
        <f t="shared" ref="E288" si="83">(G288*$H$9)/100</f>
        <v>175000</v>
      </c>
      <c r="F288" s="884">
        <f t="shared" ref="F288" si="84">(G288*$H$8)/100</f>
        <v>100000</v>
      </c>
      <c r="G288" s="884">
        <v>5000000</v>
      </c>
      <c r="H288" s="885"/>
      <c r="I288" s="868"/>
      <c r="J288" s="877"/>
    </row>
    <row r="289" spans="1:10" ht="28">
      <c r="A289" s="870"/>
      <c r="B289" s="882" t="s">
        <v>2691</v>
      </c>
      <c r="C289" s="913" t="s">
        <v>1077</v>
      </c>
      <c r="D289" s="1203">
        <f t="shared" si="79"/>
        <v>574447.5</v>
      </c>
      <c r="E289" s="916">
        <f t="shared" si="80"/>
        <v>17325</v>
      </c>
      <c r="F289" s="916">
        <f t="shared" si="81"/>
        <v>9900</v>
      </c>
      <c r="G289" s="907">
        <v>495000</v>
      </c>
      <c r="H289" s="885"/>
      <c r="I289" s="868"/>
      <c r="J289" s="877"/>
    </row>
    <row r="290" spans="1:10" ht="28">
      <c r="A290" s="870"/>
      <c r="B290" s="882" t="s">
        <v>2692</v>
      </c>
      <c r="C290" s="913" t="s">
        <v>5</v>
      </c>
      <c r="D290" s="1203">
        <f t="shared" si="79"/>
        <v>58025.000000000007</v>
      </c>
      <c r="E290" s="916">
        <f t="shared" si="80"/>
        <v>1750</v>
      </c>
      <c r="F290" s="916">
        <f t="shared" si="81"/>
        <v>1000</v>
      </c>
      <c r="G290" s="907">
        <v>50000</v>
      </c>
      <c r="H290" s="885"/>
      <c r="I290" s="868"/>
      <c r="J290" s="877"/>
    </row>
    <row r="291" spans="1:10" ht="15.5">
      <c r="A291" s="870"/>
      <c r="B291" s="882"/>
      <c r="C291" s="883"/>
      <c r="D291" s="1201"/>
      <c r="E291" s="884"/>
      <c r="F291" s="884"/>
      <c r="G291" s="884"/>
      <c r="H291" s="885"/>
      <c r="I291" s="868"/>
      <c r="J291" s="877"/>
    </row>
    <row r="292" spans="1:10" ht="15.5">
      <c r="A292" s="870"/>
      <c r="B292" s="908" t="s">
        <v>2693</v>
      </c>
      <c r="C292" s="883"/>
      <c r="D292" s="1201"/>
      <c r="E292" s="884"/>
      <c r="F292" s="884"/>
      <c r="G292" s="884"/>
      <c r="H292" s="885"/>
      <c r="I292" s="868"/>
      <c r="J292" s="877"/>
    </row>
    <row r="293" spans="1:10" ht="15.5">
      <c r="A293" s="870"/>
      <c r="B293" s="882" t="s">
        <v>3603</v>
      </c>
      <c r="C293" s="883" t="s">
        <v>682</v>
      </c>
      <c r="D293" s="1199">
        <f t="shared" ref="D293:D296" si="85">SUM(E293:G293)*(1+($H$10/100))</f>
        <v>754325.00000000012</v>
      </c>
      <c r="E293" s="884">
        <f t="shared" ref="E293:E296" si="86">(G293*$H$9)/100</f>
        <v>22750</v>
      </c>
      <c r="F293" s="884">
        <f t="shared" ref="F293:F296" si="87">(G293*$H$8)/100</f>
        <v>13000</v>
      </c>
      <c r="G293" s="884">
        <v>650000</v>
      </c>
      <c r="H293" s="885"/>
      <c r="I293" s="868"/>
      <c r="J293" s="877"/>
    </row>
    <row r="294" spans="1:10" ht="15.5">
      <c r="A294" s="870"/>
      <c r="B294" s="882" t="s">
        <v>3602</v>
      </c>
      <c r="C294" s="883" t="s">
        <v>682</v>
      </c>
      <c r="D294" s="1199">
        <f t="shared" si="85"/>
        <v>2303592.5</v>
      </c>
      <c r="E294" s="884">
        <f t="shared" si="86"/>
        <v>69475</v>
      </c>
      <c r="F294" s="884">
        <f t="shared" si="87"/>
        <v>39700</v>
      </c>
      <c r="G294" s="884">
        <v>1985000</v>
      </c>
      <c r="H294" s="885"/>
      <c r="I294" s="868"/>
      <c r="J294" s="877"/>
    </row>
    <row r="295" spans="1:10" ht="15.5">
      <c r="A295" s="870"/>
      <c r="B295" s="882" t="s">
        <v>3604</v>
      </c>
      <c r="C295" s="883" t="s">
        <v>682</v>
      </c>
      <c r="D295" s="1199">
        <f t="shared" si="85"/>
        <v>5744475</v>
      </c>
      <c r="E295" s="884">
        <f t="shared" si="86"/>
        <v>173250</v>
      </c>
      <c r="F295" s="884">
        <f t="shared" si="87"/>
        <v>99000</v>
      </c>
      <c r="G295" s="884">
        <v>4950000</v>
      </c>
      <c r="H295" s="885"/>
      <c r="I295" s="868"/>
      <c r="J295" s="877"/>
    </row>
    <row r="296" spans="1:10" ht="15.5">
      <c r="A296" s="870"/>
      <c r="B296" s="882" t="s">
        <v>2893</v>
      </c>
      <c r="C296" s="883" t="s">
        <v>6</v>
      </c>
      <c r="D296" s="1199">
        <f t="shared" si="85"/>
        <v>7125470.0000000009</v>
      </c>
      <c r="E296" s="884">
        <f t="shared" si="86"/>
        <v>214900</v>
      </c>
      <c r="F296" s="884">
        <f t="shared" si="87"/>
        <v>122800</v>
      </c>
      <c r="G296" s="884">
        <f>G295+650000+250000+150000+140000</f>
        <v>6140000</v>
      </c>
      <c r="H296" s="885"/>
      <c r="I296" s="868"/>
      <c r="J296" s="877"/>
    </row>
    <row r="297" spans="1:10" ht="15.5">
      <c r="A297" s="870"/>
      <c r="B297" s="882" t="s">
        <v>3529</v>
      </c>
      <c r="C297" s="883" t="s">
        <v>682</v>
      </c>
      <c r="D297" s="1275">
        <f t="shared" ref="D297" si="88">SUM(E297:G297)*(1+($H$10/100))</f>
        <v>3481500.0000000005</v>
      </c>
      <c r="E297" s="884">
        <f t="shared" ref="E297" si="89">(G297*$H$9)/100</f>
        <v>105000</v>
      </c>
      <c r="F297" s="884">
        <f t="shared" ref="F297" si="90">(G297*$H$8)/100</f>
        <v>60000</v>
      </c>
      <c r="G297" s="884">
        <v>3000000</v>
      </c>
      <c r="H297" s="885"/>
      <c r="I297" s="868"/>
      <c r="J297" s="877"/>
    </row>
    <row r="298" spans="1:10" ht="25">
      <c r="A298" s="870"/>
      <c r="B298" s="1" t="s">
        <v>3595</v>
      </c>
      <c r="C298" s="883" t="s">
        <v>682</v>
      </c>
      <c r="D298" s="1275">
        <f t="shared" ref="D298" si="91">SUM(E298:G298)*(1+($H$10/100))</f>
        <v>5222250</v>
      </c>
      <c r="E298" s="884">
        <f t="shared" ref="E298:E300" si="92">(G298*$H$9)/100</f>
        <v>157500</v>
      </c>
      <c r="F298" s="884">
        <f t="shared" ref="F298:F300" si="93">(G298*$H$8)/100</f>
        <v>90000</v>
      </c>
      <c r="G298" s="884">
        <v>4500000</v>
      </c>
      <c r="H298" s="885"/>
      <c r="I298" s="868"/>
      <c r="J298" s="877"/>
    </row>
    <row r="299" spans="1:10" ht="15.5">
      <c r="A299" s="870"/>
      <c r="B299" s="971" t="s">
        <v>3709</v>
      </c>
      <c r="C299" s="883" t="s">
        <v>190</v>
      </c>
      <c r="D299" s="1275">
        <f t="shared" ref="D299:D300" si="94">SUM(E299:G299)*(1+($H$10/100))</f>
        <v>62667000.000000007</v>
      </c>
      <c r="E299" s="884">
        <f t="shared" si="92"/>
        <v>1890000</v>
      </c>
      <c r="F299" s="884">
        <f t="shared" si="93"/>
        <v>1080000</v>
      </c>
      <c r="G299" s="1291">
        <v>54000000</v>
      </c>
      <c r="H299" s="885"/>
      <c r="I299" s="868"/>
      <c r="J299" s="877"/>
    </row>
    <row r="300" spans="1:10" ht="15.5">
      <c r="A300" s="870"/>
      <c r="B300" s="971" t="s">
        <v>3710</v>
      </c>
      <c r="C300" s="883" t="s">
        <v>190</v>
      </c>
      <c r="D300" s="1275">
        <f t="shared" si="94"/>
        <v>62667000.000000007</v>
      </c>
      <c r="E300" s="884">
        <f t="shared" si="92"/>
        <v>1890000</v>
      </c>
      <c r="F300" s="884">
        <f t="shared" si="93"/>
        <v>1080000</v>
      </c>
      <c r="G300" s="1291">
        <v>54000000</v>
      </c>
      <c r="H300" s="885"/>
      <c r="I300" s="868"/>
      <c r="J300" s="877"/>
    </row>
    <row r="301" spans="1:10" ht="15.5">
      <c r="A301" s="870"/>
      <c r="B301" s="882"/>
      <c r="C301" s="883"/>
      <c r="D301" s="1201"/>
      <c r="E301" s="884"/>
      <c r="F301" s="884"/>
      <c r="G301" s="884"/>
      <c r="H301" s="885"/>
      <c r="I301" s="868"/>
      <c r="J301" s="877"/>
    </row>
    <row r="302" spans="1:10" ht="15.5">
      <c r="A302" s="870"/>
      <c r="B302" s="910" t="s">
        <v>2694</v>
      </c>
      <c r="C302" s="883"/>
      <c r="D302" s="1201"/>
      <c r="E302" s="884"/>
      <c r="F302" s="884"/>
      <c r="G302" s="884"/>
      <c r="H302" s="885"/>
      <c r="I302" s="868"/>
      <c r="J302" s="877"/>
    </row>
    <row r="303" spans="1:10" ht="15.5">
      <c r="A303" s="870"/>
      <c r="B303" s="882" t="s">
        <v>2695</v>
      </c>
      <c r="C303" s="883" t="s">
        <v>6</v>
      </c>
      <c r="D303" s="1199">
        <f t="shared" ref="D303:D317" si="95">SUM(E303:G303)*(1+($H$10/100))</f>
        <v>111300073.50000001</v>
      </c>
      <c r="E303" s="884">
        <f t="shared" ref="E303:E319" si="96">(G303*$H$9)/100</f>
        <v>3356745</v>
      </c>
      <c r="F303" s="884">
        <f t="shared" ref="F303:F319" si="97">(G303*$H$8)/100</f>
        <v>1918140</v>
      </c>
      <c r="G303" s="884">
        <v>95907000</v>
      </c>
      <c r="H303" s="885"/>
      <c r="I303" s="868"/>
      <c r="J303" s="877"/>
    </row>
    <row r="304" spans="1:10" ht="15.5">
      <c r="A304" s="870"/>
      <c r="B304" s="882" t="s">
        <v>2696</v>
      </c>
      <c r="C304" s="883" t="s">
        <v>6</v>
      </c>
      <c r="D304" s="1199">
        <f t="shared" si="95"/>
        <v>44447150</v>
      </c>
      <c r="E304" s="884">
        <f t="shared" si="96"/>
        <v>1340500</v>
      </c>
      <c r="F304" s="884">
        <f t="shared" si="97"/>
        <v>766000</v>
      </c>
      <c r="G304" s="884">
        <v>38300000</v>
      </c>
      <c r="H304" s="885"/>
      <c r="I304" s="868"/>
      <c r="J304" s="877"/>
    </row>
    <row r="305" spans="1:11" ht="15.5">
      <c r="A305" s="870"/>
      <c r="B305" s="882" t="s">
        <v>2697</v>
      </c>
      <c r="C305" s="883" t="s">
        <v>2579</v>
      </c>
      <c r="D305" s="1199">
        <f t="shared" si="95"/>
        <v>2050603.5000000002</v>
      </c>
      <c r="E305" s="884">
        <f t="shared" si="96"/>
        <v>61845</v>
      </c>
      <c r="F305" s="884">
        <f t="shared" si="97"/>
        <v>35340</v>
      </c>
      <c r="G305" s="917">
        <v>1767000</v>
      </c>
      <c r="H305" s="885"/>
      <c r="I305" s="868"/>
      <c r="J305" s="877"/>
    </row>
    <row r="306" spans="1:11" ht="15.5">
      <c r="A306" s="870"/>
      <c r="B306" s="882" t="s">
        <v>2698</v>
      </c>
      <c r="C306" s="883" t="s">
        <v>2579</v>
      </c>
      <c r="D306" s="1199">
        <f t="shared" si="95"/>
        <v>4014169.5000000005</v>
      </c>
      <c r="E306" s="884">
        <f t="shared" si="96"/>
        <v>121065</v>
      </c>
      <c r="F306" s="884">
        <f t="shared" si="97"/>
        <v>69180</v>
      </c>
      <c r="G306" s="917">
        <v>3459000</v>
      </c>
      <c r="H306" s="885"/>
      <c r="I306" s="868"/>
      <c r="J306" s="877"/>
    </row>
    <row r="307" spans="1:11" ht="36" customHeight="1">
      <c r="A307" s="870"/>
      <c r="B307" s="912" t="s">
        <v>2699</v>
      </c>
      <c r="C307" s="918" t="s">
        <v>2579</v>
      </c>
      <c r="D307" s="1202">
        <f t="shared" si="95"/>
        <v>8502983.5</v>
      </c>
      <c r="E307" s="907">
        <f t="shared" si="96"/>
        <v>256445</v>
      </c>
      <c r="F307" s="907">
        <f t="shared" si="97"/>
        <v>146540</v>
      </c>
      <c r="G307" s="919">
        <v>7327000</v>
      </c>
      <c r="H307" s="885"/>
      <c r="I307" s="868"/>
      <c r="J307" s="877"/>
    </row>
    <row r="308" spans="1:11" ht="15.5">
      <c r="A308" s="870"/>
      <c r="B308" s="882" t="s">
        <v>2700</v>
      </c>
      <c r="C308" s="883" t="s">
        <v>2579</v>
      </c>
      <c r="D308" s="1199">
        <f t="shared" si="95"/>
        <v>2604162</v>
      </c>
      <c r="E308" s="884">
        <f t="shared" si="96"/>
        <v>78540</v>
      </c>
      <c r="F308" s="884">
        <f t="shared" si="97"/>
        <v>44880</v>
      </c>
      <c r="G308" s="917">
        <v>2244000</v>
      </c>
      <c r="H308" s="885"/>
      <c r="I308" s="868"/>
      <c r="J308" s="877"/>
    </row>
    <row r="309" spans="1:11" ht="15.5">
      <c r="A309" s="870"/>
      <c r="B309" s="920" t="s">
        <v>2701</v>
      </c>
      <c r="C309" s="883"/>
      <c r="D309" s="1199"/>
      <c r="E309" s="884"/>
      <c r="F309" s="884"/>
      <c r="G309" s="884"/>
      <c r="H309" s="885"/>
      <c r="I309" s="868"/>
      <c r="J309" s="877"/>
    </row>
    <row r="310" spans="1:11" ht="15.5">
      <c r="A310" s="870"/>
      <c r="B310" s="900" t="s">
        <v>3708</v>
      </c>
      <c r="C310" s="896" t="s">
        <v>4</v>
      </c>
      <c r="D310" s="1275">
        <f t="shared" si="95"/>
        <v>93130125.000000015</v>
      </c>
      <c r="E310" s="884">
        <f t="shared" si="96"/>
        <v>2808750</v>
      </c>
      <c r="F310" s="884">
        <f t="shared" si="97"/>
        <v>1605000</v>
      </c>
      <c r="G310" s="884">
        <v>80250000</v>
      </c>
      <c r="H310" s="885"/>
      <c r="I310" s="868"/>
      <c r="J310" s="877"/>
    </row>
    <row r="311" spans="1:11" ht="15.5">
      <c r="A311" s="870"/>
      <c r="B311" s="900" t="s">
        <v>3703</v>
      </c>
      <c r="C311" s="896" t="s">
        <v>4</v>
      </c>
      <c r="D311" s="1275">
        <f t="shared" ref="D311" si="98">SUM(E311:G311)*(1+($H$10/100))</f>
        <v>17697625</v>
      </c>
      <c r="E311" s="884">
        <f t="shared" ref="E311" si="99">(G311*$H$9)/100</f>
        <v>533750</v>
      </c>
      <c r="F311" s="884">
        <f t="shared" ref="F311" si="100">(G311*$H$8)/100</f>
        <v>305000</v>
      </c>
      <c r="G311" s="884">
        <v>15250000</v>
      </c>
      <c r="H311" s="885"/>
      <c r="I311" s="868"/>
      <c r="J311" s="877"/>
    </row>
    <row r="312" spans="1:11" ht="15.5">
      <c r="A312" s="870"/>
      <c r="B312" s="900" t="s">
        <v>3706</v>
      </c>
      <c r="C312" s="896" t="s">
        <v>4</v>
      </c>
      <c r="D312" s="1275">
        <f t="shared" si="95"/>
        <v>290125000</v>
      </c>
      <c r="E312" s="884">
        <f t="shared" si="96"/>
        <v>8750000</v>
      </c>
      <c r="F312" s="884">
        <f t="shared" si="97"/>
        <v>5000000</v>
      </c>
      <c r="G312" s="884">
        <v>250000000</v>
      </c>
      <c r="H312" s="885"/>
      <c r="I312" s="868"/>
      <c r="J312" s="877"/>
    </row>
    <row r="313" spans="1:11" ht="15.5">
      <c r="A313" s="870"/>
      <c r="B313" s="900" t="s">
        <v>2702</v>
      </c>
      <c r="C313" s="896" t="s">
        <v>4</v>
      </c>
      <c r="D313" s="1199">
        <f t="shared" si="95"/>
        <v>19728500</v>
      </c>
      <c r="E313" s="884">
        <f t="shared" si="96"/>
        <v>595000</v>
      </c>
      <c r="F313" s="884">
        <f t="shared" si="97"/>
        <v>340000</v>
      </c>
      <c r="G313" s="884">
        <v>17000000</v>
      </c>
      <c r="H313" s="885"/>
      <c r="I313" s="868"/>
      <c r="J313" s="877"/>
    </row>
    <row r="314" spans="1:11" s="852" customFormat="1" ht="15.5">
      <c r="A314" s="860" t="s">
        <v>143</v>
      </c>
      <c r="B314" s="902" t="s">
        <v>3704</v>
      </c>
      <c r="C314" s="896" t="s">
        <v>4</v>
      </c>
      <c r="D314" s="1275">
        <f t="shared" si="95"/>
        <v>3481500.0000000005</v>
      </c>
      <c r="E314" s="884">
        <f t="shared" si="96"/>
        <v>105000</v>
      </c>
      <c r="F314" s="884">
        <f t="shared" si="97"/>
        <v>60000</v>
      </c>
      <c r="G314" s="897">
        <v>3000000</v>
      </c>
      <c r="H314" s="921"/>
      <c r="I314" s="877"/>
      <c r="J314" s="877"/>
      <c r="K314" s="869"/>
    </row>
    <row r="315" spans="1:11" s="852" customFormat="1" ht="15.5">
      <c r="A315" s="860"/>
      <c r="B315" s="902" t="s">
        <v>2898</v>
      </c>
      <c r="C315" s="896" t="s">
        <v>4</v>
      </c>
      <c r="D315" s="1199">
        <f t="shared" ref="D315" si="101">SUM(E315:G315)*(1+($H$10/100))</f>
        <v>290125</v>
      </c>
      <c r="E315" s="884">
        <f t="shared" ref="E315" si="102">(G315*$H$9)/100</f>
        <v>8750</v>
      </c>
      <c r="F315" s="884">
        <f t="shared" ref="F315" si="103">(G315*$H$8)/100</f>
        <v>5000</v>
      </c>
      <c r="G315" s="897">
        <v>250000</v>
      </c>
      <c r="H315" s="921"/>
      <c r="I315" s="877"/>
      <c r="J315" s="877"/>
      <c r="K315" s="869"/>
    </row>
    <row r="316" spans="1:11" ht="15.5">
      <c r="A316" s="870" t="s">
        <v>143</v>
      </c>
      <c r="B316" s="900" t="s">
        <v>2703</v>
      </c>
      <c r="C316" s="896" t="s">
        <v>4</v>
      </c>
      <c r="D316" s="1199">
        <f t="shared" si="95"/>
        <v>15086500.000000002</v>
      </c>
      <c r="E316" s="884">
        <f t="shared" si="96"/>
        <v>455000</v>
      </c>
      <c r="F316" s="884">
        <f t="shared" si="97"/>
        <v>260000</v>
      </c>
      <c r="G316" s="922">
        <v>13000000</v>
      </c>
      <c r="H316" s="885"/>
      <c r="I316" s="868"/>
      <c r="J316" s="877"/>
    </row>
    <row r="317" spans="1:11" ht="15.5">
      <c r="A317" s="870" t="s">
        <v>143</v>
      </c>
      <c r="B317" s="900" t="s">
        <v>2704</v>
      </c>
      <c r="C317" s="896" t="s">
        <v>4</v>
      </c>
      <c r="D317" s="1275">
        <f t="shared" si="95"/>
        <v>15109710.000000002</v>
      </c>
      <c r="E317" s="884">
        <f t="shared" si="96"/>
        <v>455700</v>
      </c>
      <c r="F317" s="884">
        <f t="shared" si="97"/>
        <v>260400</v>
      </c>
      <c r="G317" s="884">
        <f>11500000+820000+700000</f>
        <v>13020000</v>
      </c>
      <c r="H317" s="885"/>
      <c r="I317" s="868"/>
      <c r="J317" s="877"/>
    </row>
    <row r="318" spans="1:11" ht="15.5">
      <c r="A318" s="870" t="s">
        <v>143</v>
      </c>
      <c r="B318" s="900" t="s">
        <v>3705</v>
      </c>
      <c r="C318" s="896" t="s">
        <v>4</v>
      </c>
      <c r="D318" s="1275">
        <f t="shared" ref="D318" si="104">SUM(E318:G318)*(1+($H$10/100))</f>
        <v>6382750.0000000009</v>
      </c>
      <c r="E318" s="884">
        <f t="shared" si="96"/>
        <v>192500</v>
      </c>
      <c r="F318" s="884">
        <f t="shared" si="97"/>
        <v>110000</v>
      </c>
      <c r="G318" s="897">
        <v>5500000</v>
      </c>
      <c r="H318" s="885"/>
      <c r="I318" s="868"/>
    </row>
    <row r="319" spans="1:11" ht="28.5">
      <c r="A319" s="870" t="s">
        <v>143</v>
      </c>
      <c r="B319" s="900" t="s">
        <v>3266</v>
      </c>
      <c r="C319" s="896" t="s">
        <v>4</v>
      </c>
      <c r="D319" s="1275">
        <f t="shared" ref="D319" si="105">SUM(E319:G319)*(1+($H$10/100))</f>
        <v>11024750</v>
      </c>
      <c r="E319" s="884">
        <f t="shared" si="96"/>
        <v>332500</v>
      </c>
      <c r="F319" s="884">
        <f t="shared" si="97"/>
        <v>190000</v>
      </c>
      <c r="G319" s="897">
        <v>9500000</v>
      </c>
      <c r="H319" s="885"/>
      <c r="I319" s="868"/>
    </row>
    <row r="320" spans="1:11" s="852" customFormat="1" ht="15.5">
      <c r="A320" s="860" t="s">
        <v>143</v>
      </c>
      <c r="B320" s="902" t="s">
        <v>3707</v>
      </c>
      <c r="C320" s="896" t="s">
        <v>4</v>
      </c>
      <c r="D320" s="1275">
        <f t="shared" ref="D320" si="106">SUM(E320:G320)*(1+($H$10/100))</f>
        <v>4061750.0000000005</v>
      </c>
      <c r="E320" s="884">
        <f t="shared" ref="E320" si="107">(G320*$H$9)/100</f>
        <v>122500</v>
      </c>
      <c r="F320" s="884">
        <f t="shared" ref="F320" si="108">(G320*$H$8)/100</f>
        <v>70000</v>
      </c>
      <c r="G320" s="897">
        <v>3500000</v>
      </c>
      <c r="H320" s="921"/>
      <c r="I320" s="877"/>
      <c r="J320" s="877"/>
    </row>
    <row r="321" spans="1:10" s="852" customFormat="1" ht="15.5">
      <c r="A321" s="860" t="s">
        <v>143</v>
      </c>
      <c r="B321" s="908"/>
      <c r="C321" s="923"/>
      <c r="D321" s="1204"/>
      <c r="E321" s="915"/>
      <c r="F321" s="923"/>
      <c r="G321" s="924"/>
      <c r="H321" s="921"/>
      <c r="I321" s="877"/>
      <c r="J321" s="877"/>
    </row>
    <row r="322" spans="1:10" s="852" customFormat="1" ht="15.5">
      <c r="A322" s="860"/>
      <c r="B322" s="908" t="s">
        <v>2705</v>
      </c>
      <c r="C322" s="923"/>
      <c r="D322" s="1204"/>
      <c r="E322" s="915"/>
      <c r="F322" s="923"/>
      <c r="G322" s="923"/>
      <c r="H322" s="921"/>
      <c r="I322" s="877"/>
      <c r="J322" s="877"/>
    </row>
    <row r="323" spans="1:10" s="852" customFormat="1" ht="15.5">
      <c r="A323" s="860"/>
      <c r="B323" s="882" t="s">
        <v>3097</v>
      </c>
      <c r="C323" s="896" t="s">
        <v>4</v>
      </c>
      <c r="D323" s="1199">
        <f t="shared" ref="D323:D336" si="109">SUM(E323:G323)*(1+($H$10/100))</f>
        <v>59127475.000000007</v>
      </c>
      <c r="E323" s="884">
        <f t="shared" ref="E323:E339" si="110">(G323*$H$9)/100</f>
        <v>1783250</v>
      </c>
      <c r="F323" s="884">
        <f t="shared" ref="F323:F339" si="111">(G323*$H$8)/100</f>
        <v>1019000</v>
      </c>
      <c r="G323" s="897">
        <f>36000000+5000000+600000+350000+9000000</f>
        <v>50950000</v>
      </c>
      <c r="H323" s="921"/>
      <c r="I323" s="877"/>
      <c r="J323" s="877"/>
    </row>
    <row r="324" spans="1:10" s="852" customFormat="1" ht="15.5">
      <c r="A324" s="860"/>
      <c r="B324" s="882" t="s">
        <v>2706</v>
      </c>
      <c r="C324" s="896" t="s">
        <v>4</v>
      </c>
      <c r="D324" s="1199">
        <f t="shared" si="109"/>
        <v>1421612.5</v>
      </c>
      <c r="E324" s="884">
        <f t="shared" si="110"/>
        <v>42875</v>
      </c>
      <c r="F324" s="884">
        <f t="shared" si="111"/>
        <v>24500</v>
      </c>
      <c r="G324" s="897">
        <v>1225000</v>
      </c>
      <c r="H324" s="921"/>
      <c r="I324" s="877"/>
      <c r="J324" s="877"/>
    </row>
    <row r="325" spans="1:10" s="852" customFormat="1" ht="15.5">
      <c r="A325" s="860"/>
      <c r="B325" s="882" t="s">
        <v>2707</v>
      </c>
      <c r="C325" s="896" t="s">
        <v>5</v>
      </c>
      <c r="D325" s="1199">
        <f t="shared" si="109"/>
        <v>67309</v>
      </c>
      <c r="E325" s="884">
        <f t="shared" si="110"/>
        <v>2030</v>
      </c>
      <c r="F325" s="884">
        <f t="shared" si="111"/>
        <v>1160</v>
      </c>
      <c r="G325" s="897">
        <v>58000</v>
      </c>
      <c r="H325" s="921"/>
      <c r="I325" s="877"/>
      <c r="J325" s="877"/>
    </row>
    <row r="326" spans="1:10" s="852" customFormat="1" ht="15.5">
      <c r="A326" s="860"/>
      <c r="B326" s="933" t="s">
        <v>3520</v>
      </c>
      <c r="C326" s="1498" t="s">
        <v>4</v>
      </c>
      <c r="D326" s="1291">
        <f t="shared" si="109"/>
        <v>4351875</v>
      </c>
      <c r="E326" s="884">
        <f t="shared" si="110"/>
        <v>131250</v>
      </c>
      <c r="F326" s="884">
        <f t="shared" si="111"/>
        <v>75000</v>
      </c>
      <c r="G326" s="897">
        <v>3750000</v>
      </c>
      <c r="H326" s="921"/>
      <c r="I326" s="877"/>
      <c r="J326" s="877"/>
    </row>
    <row r="327" spans="1:10" s="852" customFormat="1" ht="15.5">
      <c r="A327" s="860"/>
      <c r="B327" s="933" t="s">
        <v>3600</v>
      </c>
      <c r="C327" s="1498" t="s">
        <v>4</v>
      </c>
      <c r="D327" s="1291">
        <f t="shared" si="109"/>
        <v>4642000</v>
      </c>
      <c r="E327" s="884">
        <f t="shared" si="110"/>
        <v>140000</v>
      </c>
      <c r="F327" s="884">
        <f t="shared" si="111"/>
        <v>80000</v>
      </c>
      <c r="G327" s="897">
        <v>4000000</v>
      </c>
      <c r="H327" s="921"/>
      <c r="I327" s="877"/>
      <c r="J327" s="877"/>
    </row>
    <row r="328" spans="1:10" s="852" customFormat="1" ht="15.5">
      <c r="A328" s="860"/>
      <c r="B328" s="933" t="s">
        <v>2708</v>
      </c>
      <c r="C328" s="1498" t="s">
        <v>4</v>
      </c>
      <c r="D328" s="1291">
        <f t="shared" si="109"/>
        <v>247186.50000000003</v>
      </c>
      <c r="E328" s="884">
        <f t="shared" si="110"/>
        <v>7455</v>
      </c>
      <c r="F328" s="884">
        <f t="shared" si="111"/>
        <v>4260</v>
      </c>
      <c r="G328" s="897">
        <v>213000</v>
      </c>
      <c r="H328" s="921"/>
      <c r="I328" s="877"/>
      <c r="J328" s="877"/>
    </row>
    <row r="329" spans="1:10" s="852" customFormat="1" ht="15.5">
      <c r="A329" s="860"/>
      <c r="B329" s="933" t="s">
        <v>2709</v>
      </c>
      <c r="C329" s="1498" t="s">
        <v>4</v>
      </c>
      <c r="D329" s="1291">
        <f t="shared" si="109"/>
        <v>3438561.5000000005</v>
      </c>
      <c r="E329" s="884">
        <f t="shared" si="110"/>
        <v>103705</v>
      </c>
      <c r="F329" s="884">
        <f t="shared" si="111"/>
        <v>59260</v>
      </c>
      <c r="G329" s="897">
        <v>2963000</v>
      </c>
      <c r="H329" s="921"/>
      <c r="I329" s="877"/>
      <c r="J329" s="877"/>
    </row>
    <row r="330" spans="1:10" s="852" customFormat="1" ht="15.5">
      <c r="A330" s="860"/>
      <c r="B330" s="933" t="s">
        <v>2964</v>
      </c>
      <c r="C330" s="1498" t="s">
        <v>4</v>
      </c>
      <c r="D330" s="1291">
        <f t="shared" ref="D330" si="112">SUM(E330:G330)*(1+($H$10/100))</f>
        <v>1740750.0000000002</v>
      </c>
      <c r="E330" s="884">
        <f t="shared" ref="E330" si="113">(G330*$H$9)/100</f>
        <v>52500</v>
      </c>
      <c r="F330" s="884">
        <f t="shared" ref="F330" si="114">(G330*$H$8)/100</f>
        <v>30000</v>
      </c>
      <c r="G330" s="897">
        <v>1500000</v>
      </c>
      <c r="H330" s="921"/>
      <c r="I330" s="877"/>
      <c r="J330" s="877"/>
    </row>
    <row r="331" spans="1:10" s="852" customFormat="1" ht="15.5">
      <c r="A331" s="860"/>
      <c r="B331" s="933" t="s">
        <v>2710</v>
      </c>
      <c r="C331" s="1498" t="s">
        <v>4</v>
      </c>
      <c r="D331" s="1291">
        <f t="shared" si="109"/>
        <v>11895125.000000002</v>
      </c>
      <c r="E331" s="884">
        <f t="shared" si="110"/>
        <v>358750</v>
      </c>
      <c r="F331" s="884">
        <f t="shared" si="111"/>
        <v>205000</v>
      </c>
      <c r="G331" s="897">
        <v>10250000</v>
      </c>
      <c r="H331" s="921"/>
      <c r="I331" s="877"/>
      <c r="J331" s="877"/>
    </row>
    <row r="332" spans="1:10" s="852" customFormat="1" ht="15.5">
      <c r="A332" s="860"/>
      <c r="B332" s="831" t="s">
        <v>3095</v>
      </c>
      <c r="C332" s="1498" t="s">
        <v>4</v>
      </c>
      <c r="D332" s="1291">
        <f t="shared" ref="D332" si="115">SUM(E332:G332)*(1+($H$10/100))</f>
        <v>4816075</v>
      </c>
      <c r="E332" s="884">
        <f t="shared" ref="E332" si="116">(G332*$H$9)/100</f>
        <v>145250</v>
      </c>
      <c r="F332" s="884">
        <f t="shared" ref="F332" si="117">(G332*$H$8)/100</f>
        <v>83000</v>
      </c>
      <c r="G332" s="897">
        <v>4150000</v>
      </c>
      <c r="H332" s="921"/>
      <c r="I332" s="877"/>
      <c r="J332" s="877"/>
    </row>
    <row r="333" spans="1:10" s="852" customFormat="1" ht="15.5">
      <c r="A333" s="860"/>
      <c r="B333" s="933" t="s">
        <v>2711</v>
      </c>
      <c r="C333" s="1498" t="s">
        <v>1077</v>
      </c>
      <c r="D333" s="1291">
        <f t="shared" si="109"/>
        <v>2625051</v>
      </c>
      <c r="E333" s="884">
        <f t="shared" si="110"/>
        <v>79170</v>
      </c>
      <c r="F333" s="884">
        <f t="shared" si="111"/>
        <v>45240</v>
      </c>
      <c r="G333" s="897">
        <f>G325*30*1.3</f>
        <v>2262000</v>
      </c>
      <c r="H333" s="921"/>
      <c r="I333" s="877"/>
      <c r="J333" s="877"/>
    </row>
    <row r="334" spans="1:10" s="852" customFormat="1" ht="15.5">
      <c r="A334" s="860"/>
      <c r="B334" s="933" t="s">
        <v>3525</v>
      </c>
      <c r="C334" s="1498" t="s">
        <v>1077</v>
      </c>
      <c r="D334" s="1291">
        <f t="shared" si="109"/>
        <v>1740750.0000000002</v>
      </c>
      <c r="E334" s="884">
        <f t="shared" si="110"/>
        <v>52500</v>
      </c>
      <c r="F334" s="884">
        <f t="shared" si="111"/>
        <v>30000</v>
      </c>
      <c r="G334" s="897">
        <v>1500000</v>
      </c>
      <c r="H334" s="921"/>
      <c r="I334" s="877"/>
      <c r="J334" s="877"/>
    </row>
    <row r="335" spans="1:10" s="852" customFormat="1" ht="15.5">
      <c r="A335" s="860"/>
      <c r="B335" s="933" t="s">
        <v>2712</v>
      </c>
      <c r="C335" s="1498" t="s">
        <v>4</v>
      </c>
      <c r="D335" s="1291">
        <f t="shared" si="109"/>
        <v>4051305.5000000005</v>
      </c>
      <c r="E335" s="884">
        <f t="shared" si="110"/>
        <v>122185</v>
      </c>
      <c r="F335" s="884">
        <f t="shared" si="111"/>
        <v>69820</v>
      </c>
      <c r="G335" s="897">
        <v>3491000</v>
      </c>
      <c r="H335" s="921"/>
      <c r="I335" s="877"/>
      <c r="J335" s="877"/>
    </row>
    <row r="336" spans="1:10" s="852" customFormat="1" ht="15.5">
      <c r="A336" s="860"/>
      <c r="B336" s="882" t="s">
        <v>2713</v>
      </c>
      <c r="C336" s="896" t="s">
        <v>4</v>
      </c>
      <c r="D336" s="1199">
        <f t="shared" si="109"/>
        <v>2796805</v>
      </c>
      <c r="E336" s="884">
        <f t="shared" si="110"/>
        <v>84350</v>
      </c>
      <c r="F336" s="884">
        <f t="shared" si="111"/>
        <v>48200</v>
      </c>
      <c r="G336" s="897">
        <v>2410000</v>
      </c>
      <c r="H336" s="921"/>
      <c r="I336" s="877"/>
      <c r="J336" s="877"/>
    </row>
    <row r="337" spans="1:22" s="852" customFormat="1" ht="15.5">
      <c r="A337" s="860"/>
      <c r="B337" s="882" t="s">
        <v>2714</v>
      </c>
      <c r="C337" s="896" t="s">
        <v>4</v>
      </c>
      <c r="D337" s="1199">
        <f t="shared" ref="D337:D339" si="118">SUM(E337:G337)*(1+($H$10/100))</f>
        <v>4061750.0000000005</v>
      </c>
      <c r="E337" s="884">
        <f t="shared" si="110"/>
        <v>122500</v>
      </c>
      <c r="F337" s="884">
        <f t="shared" si="111"/>
        <v>70000</v>
      </c>
      <c r="G337" s="897">
        <v>3500000</v>
      </c>
      <c r="H337" s="921"/>
      <c r="I337" s="877"/>
      <c r="J337" s="877"/>
    </row>
    <row r="338" spans="1:22" s="852" customFormat="1" ht="15.5">
      <c r="A338" s="860"/>
      <c r="B338" s="882" t="s">
        <v>2715</v>
      </c>
      <c r="C338" s="896" t="s">
        <v>4</v>
      </c>
      <c r="D338" s="1199">
        <f t="shared" si="118"/>
        <v>1334575</v>
      </c>
      <c r="E338" s="884">
        <f t="shared" si="110"/>
        <v>40250</v>
      </c>
      <c r="F338" s="884">
        <f t="shared" si="111"/>
        <v>23000</v>
      </c>
      <c r="G338" s="897">
        <v>1150000</v>
      </c>
      <c r="H338" s="921"/>
      <c r="I338" s="877"/>
      <c r="J338" s="877"/>
    </row>
    <row r="339" spans="1:22" s="852" customFormat="1" ht="15.5">
      <c r="A339" s="860"/>
      <c r="B339" s="882" t="s">
        <v>3601</v>
      </c>
      <c r="C339" s="896" t="s">
        <v>1077</v>
      </c>
      <c r="D339" s="1199">
        <f t="shared" si="118"/>
        <v>742720.00000000012</v>
      </c>
      <c r="E339" s="884">
        <f t="shared" si="110"/>
        <v>22400</v>
      </c>
      <c r="F339" s="884">
        <f t="shared" si="111"/>
        <v>12800</v>
      </c>
      <c r="G339" s="897">
        <v>640000</v>
      </c>
      <c r="H339" s="921"/>
      <c r="I339" s="877"/>
      <c r="J339" s="877"/>
    </row>
    <row r="340" spans="1:22" s="852" customFormat="1" ht="15.5">
      <c r="A340" s="860"/>
      <c r="B340" s="925" t="s">
        <v>2716</v>
      </c>
      <c r="C340" s="896"/>
      <c r="D340" s="1199"/>
      <c r="E340" s="884"/>
      <c r="F340" s="884"/>
      <c r="G340" s="897"/>
      <c r="H340" s="921"/>
      <c r="I340" s="877"/>
      <c r="J340" s="877"/>
    </row>
    <row r="341" spans="1:22" s="852" customFormat="1" ht="15.5">
      <c r="A341" s="860"/>
      <c r="B341" s="920" t="s">
        <v>2717</v>
      </c>
      <c r="C341" s="896"/>
      <c r="D341" s="1199"/>
      <c r="E341" s="884"/>
      <c r="F341" s="884"/>
      <c r="G341" s="897"/>
      <c r="H341" s="921"/>
      <c r="I341" s="877"/>
      <c r="J341" s="877"/>
    </row>
    <row r="342" spans="1:22" s="852" customFormat="1" ht="15.5">
      <c r="A342" s="860"/>
      <c r="B342" s="882" t="s">
        <v>2718</v>
      </c>
      <c r="C342" s="896" t="s">
        <v>441</v>
      </c>
      <c r="D342" s="1199">
        <f t="shared" ref="D342:D351" si="119">SUM(E342:G342)*(1+($H$10/100))</f>
        <v>40617.5</v>
      </c>
      <c r="E342" s="884">
        <f t="shared" ref="E342:E351" si="120">(G342*$H$9)/100</f>
        <v>1225</v>
      </c>
      <c r="F342" s="884">
        <f t="shared" ref="F342:F351" si="121">(G342*$H$8)/100</f>
        <v>700</v>
      </c>
      <c r="G342" s="897">
        <v>35000</v>
      </c>
      <c r="H342" s="921"/>
      <c r="I342" s="877"/>
      <c r="J342" s="877"/>
      <c r="O342" s="852">
        <v>64185.462</v>
      </c>
      <c r="P342" s="852">
        <v>100312.1955</v>
      </c>
      <c r="Q342" s="852">
        <v>158939.6985</v>
      </c>
      <c r="R342" s="852">
        <v>225037.5765</v>
      </c>
      <c r="S342" s="852">
        <v>323437.35600000003</v>
      </c>
      <c r="T342" s="852">
        <v>483363.14399999997</v>
      </c>
      <c r="U342" s="852">
        <v>0</v>
      </c>
      <c r="V342" s="852">
        <v>1647320.9145</v>
      </c>
    </row>
    <row r="343" spans="1:22" s="852" customFormat="1" ht="15.5">
      <c r="A343" s="860"/>
      <c r="B343" s="882" t="s">
        <v>2719</v>
      </c>
      <c r="C343" s="896" t="s">
        <v>441</v>
      </c>
      <c r="D343" s="1199">
        <f t="shared" si="119"/>
        <v>54543.500000000007</v>
      </c>
      <c r="E343" s="884">
        <f t="shared" si="120"/>
        <v>1645</v>
      </c>
      <c r="F343" s="884">
        <f t="shared" si="121"/>
        <v>940</v>
      </c>
      <c r="G343" s="897">
        <v>47000</v>
      </c>
      <c r="H343" s="921"/>
      <c r="I343" s="877"/>
      <c r="J343" s="877"/>
    </row>
    <row r="344" spans="1:22" s="852" customFormat="1" ht="15.5">
      <c r="A344" s="860"/>
      <c r="B344" s="882" t="s">
        <v>2720</v>
      </c>
      <c r="C344" s="896" t="s">
        <v>441</v>
      </c>
      <c r="D344" s="1199">
        <f t="shared" si="119"/>
        <v>76593</v>
      </c>
      <c r="E344" s="884">
        <f t="shared" si="120"/>
        <v>2310</v>
      </c>
      <c r="F344" s="884">
        <f t="shared" si="121"/>
        <v>1320</v>
      </c>
      <c r="G344" s="897">
        <v>66000</v>
      </c>
      <c r="H344" s="921"/>
      <c r="I344" s="877"/>
      <c r="J344" s="877"/>
    </row>
    <row r="345" spans="1:22" s="852" customFormat="1" ht="15.5">
      <c r="A345" s="860"/>
      <c r="B345" s="882" t="s">
        <v>2721</v>
      </c>
      <c r="C345" s="896" t="s">
        <v>441</v>
      </c>
      <c r="D345" s="1199">
        <f t="shared" si="119"/>
        <v>99803.000000000015</v>
      </c>
      <c r="E345" s="884">
        <f t="shared" si="120"/>
        <v>3010</v>
      </c>
      <c r="F345" s="884">
        <f t="shared" si="121"/>
        <v>1720</v>
      </c>
      <c r="G345" s="897">
        <v>86000</v>
      </c>
      <c r="H345" s="921"/>
      <c r="I345" s="877"/>
      <c r="J345" s="877"/>
      <c r="O345" s="926" t="s">
        <v>2718</v>
      </c>
    </row>
    <row r="346" spans="1:22" s="852" customFormat="1" ht="15.5">
      <c r="A346" s="860"/>
      <c r="B346" s="882" t="s">
        <v>2722</v>
      </c>
      <c r="C346" s="896" t="s">
        <v>441</v>
      </c>
      <c r="D346" s="1199">
        <f t="shared" si="119"/>
        <v>112568.50000000001</v>
      </c>
      <c r="E346" s="884">
        <f t="shared" si="120"/>
        <v>3395</v>
      </c>
      <c r="F346" s="884">
        <f t="shared" si="121"/>
        <v>1940</v>
      </c>
      <c r="G346" s="897">
        <v>97000</v>
      </c>
      <c r="H346" s="921"/>
      <c r="I346" s="877"/>
      <c r="J346" s="877"/>
      <c r="O346" s="926" t="s">
        <v>2719</v>
      </c>
    </row>
    <row r="347" spans="1:22" s="852" customFormat="1" ht="15.5">
      <c r="A347" s="860"/>
      <c r="B347" s="882" t="s">
        <v>2723</v>
      </c>
      <c r="C347" s="896" t="s">
        <v>441</v>
      </c>
      <c r="D347" s="1199">
        <f t="shared" si="119"/>
        <v>171754</v>
      </c>
      <c r="E347" s="884">
        <f t="shared" si="120"/>
        <v>5180</v>
      </c>
      <c r="F347" s="884">
        <f t="shared" si="121"/>
        <v>2960</v>
      </c>
      <c r="G347" s="897">
        <v>148000</v>
      </c>
      <c r="H347" s="921"/>
      <c r="I347" s="877"/>
      <c r="J347" s="877"/>
      <c r="O347" s="926"/>
    </row>
    <row r="348" spans="1:22" s="852" customFormat="1" ht="15.5">
      <c r="A348" s="860"/>
      <c r="B348" s="882" t="s">
        <v>2724</v>
      </c>
      <c r="C348" s="896" t="s">
        <v>441</v>
      </c>
      <c r="D348" s="1199">
        <f t="shared" si="119"/>
        <v>227458.00000000003</v>
      </c>
      <c r="E348" s="884">
        <f t="shared" si="120"/>
        <v>6860</v>
      </c>
      <c r="F348" s="884">
        <f t="shared" si="121"/>
        <v>3920</v>
      </c>
      <c r="G348" s="897">
        <v>196000</v>
      </c>
      <c r="H348" s="921"/>
      <c r="I348" s="877"/>
      <c r="J348" s="877"/>
      <c r="O348" s="926"/>
    </row>
    <row r="349" spans="1:22" s="852" customFormat="1" ht="15.5">
      <c r="A349" s="860"/>
      <c r="B349" s="882" t="s">
        <v>2725</v>
      </c>
      <c r="C349" s="896" t="s">
        <v>441</v>
      </c>
      <c r="D349" s="1199">
        <f t="shared" si="119"/>
        <v>382965.00000000006</v>
      </c>
      <c r="E349" s="884">
        <f t="shared" si="120"/>
        <v>11550</v>
      </c>
      <c r="F349" s="884">
        <f t="shared" si="121"/>
        <v>6600</v>
      </c>
      <c r="G349" s="897">
        <v>330000</v>
      </c>
      <c r="H349" s="921"/>
      <c r="I349" s="877"/>
      <c r="J349" s="877"/>
      <c r="O349" s="926"/>
    </row>
    <row r="350" spans="1:22" s="852" customFormat="1" ht="15.5">
      <c r="A350" s="860"/>
      <c r="B350" s="882" t="s">
        <v>2726</v>
      </c>
      <c r="C350" s="896" t="s">
        <v>441</v>
      </c>
      <c r="D350" s="1199">
        <f t="shared" si="119"/>
        <v>487410.00000000006</v>
      </c>
      <c r="E350" s="884">
        <f t="shared" si="120"/>
        <v>14700</v>
      </c>
      <c r="F350" s="884">
        <f t="shared" si="121"/>
        <v>8400</v>
      </c>
      <c r="G350" s="897">
        <v>420000</v>
      </c>
      <c r="H350" s="921"/>
      <c r="I350" s="877"/>
      <c r="J350" s="877"/>
      <c r="O350" s="926"/>
    </row>
    <row r="351" spans="1:22" s="852" customFormat="1" ht="15.5">
      <c r="A351" s="860"/>
      <c r="B351" s="882" t="s">
        <v>2727</v>
      </c>
      <c r="C351" s="896" t="s">
        <v>441</v>
      </c>
      <c r="D351" s="1199">
        <f t="shared" si="119"/>
        <v>1661836.0000000002</v>
      </c>
      <c r="E351" s="884">
        <f t="shared" si="120"/>
        <v>50120</v>
      </c>
      <c r="F351" s="884">
        <f t="shared" si="121"/>
        <v>28640</v>
      </c>
      <c r="G351" s="897">
        <v>1432000</v>
      </c>
      <c r="H351" s="921"/>
      <c r="I351" s="877"/>
      <c r="J351" s="877"/>
      <c r="O351" s="926"/>
    </row>
    <row r="352" spans="1:22" s="852" customFormat="1" ht="15.5">
      <c r="A352" s="860"/>
      <c r="B352" s="882"/>
      <c r="C352" s="896"/>
      <c r="D352" s="1199"/>
      <c r="E352" s="884"/>
      <c r="F352" s="884"/>
      <c r="G352" s="897"/>
      <c r="H352" s="921"/>
      <c r="I352" s="877"/>
      <c r="J352" s="877"/>
      <c r="O352" s="926" t="s">
        <v>2721</v>
      </c>
    </row>
    <row r="353" spans="1:21" s="852" customFormat="1" ht="15.5">
      <c r="A353" s="860"/>
      <c r="B353" s="920" t="s">
        <v>2728</v>
      </c>
      <c r="C353" s="896"/>
      <c r="D353" s="1199"/>
      <c r="E353" s="884"/>
      <c r="F353" s="884"/>
      <c r="G353" s="897"/>
      <c r="H353" s="921"/>
      <c r="I353" s="877"/>
      <c r="J353" s="877"/>
      <c r="O353" s="926" t="s">
        <v>2729</v>
      </c>
    </row>
    <row r="354" spans="1:21" s="852" customFormat="1" ht="15.5">
      <c r="A354" s="860"/>
      <c r="B354" s="882" t="s">
        <v>2718</v>
      </c>
      <c r="C354" s="896" t="s">
        <v>441</v>
      </c>
      <c r="D354" s="1199">
        <f t="shared" ref="D354:D363" si="122">SUM(E354:G354)*(1+($H$10/100))</f>
        <v>34815</v>
      </c>
      <c r="E354" s="884">
        <f t="shared" ref="E354:E363" si="123">(G354*$H$9)/100</f>
        <v>1050</v>
      </c>
      <c r="F354" s="884">
        <f t="shared" ref="F354:F363" si="124">(G354*$H$8)/100</f>
        <v>600</v>
      </c>
      <c r="G354" s="897">
        <v>30000</v>
      </c>
      <c r="H354" s="921"/>
      <c r="I354" s="877"/>
      <c r="J354" s="877"/>
      <c r="O354" s="926">
        <v>61555.89</v>
      </c>
      <c r="P354" s="852">
        <v>97443.571500000005</v>
      </c>
      <c r="Q354" s="852">
        <v>136349.28450000001</v>
      </c>
      <c r="R354" s="852">
        <v>196799.55900000001</v>
      </c>
      <c r="S354" s="852">
        <v>292270.95150000002</v>
      </c>
      <c r="T354" s="852">
        <v>996069.92099999997</v>
      </c>
    </row>
    <row r="355" spans="1:21" s="852" customFormat="1" ht="15.5">
      <c r="A355" s="860"/>
      <c r="B355" s="882" t="s">
        <v>2719</v>
      </c>
      <c r="C355" s="896" t="s">
        <v>441</v>
      </c>
      <c r="D355" s="1199">
        <f t="shared" si="122"/>
        <v>39457</v>
      </c>
      <c r="E355" s="884">
        <f t="shared" si="123"/>
        <v>1190</v>
      </c>
      <c r="F355" s="884">
        <f t="shared" si="124"/>
        <v>680</v>
      </c>
      <c r="G355" s="897">
        <v>34000</v>
      </c>
      <c r="H355" s="921"/>
      <c r="I355" s="877"/>
      <c r="J355" s="877"/>
      <c r="O355" s="926" t="s">
        <v>2730</v>
      </c>
    </row>
    <row r="356" spans="1:21" s="852" customFormat="1" ht="15.5">
      <c r="A356" s="860"/>
      <c r="B356" s="882" t="s">
        <v>2720</v>
      </c>
      <c r="C356" s="896" t="s">
        <v>441</v>
      </c>
      <c r="D356" s="1199">
        <f t="shared" si="122"/>
        <v>87037.5</v>
      </c>
      <c r="E356" s="884">
        <f t="shared" si="123"/>
        <v>2625</v>
      </c>
      <c r="F356" s="884">
        <f t="shared" si="124"/>
        <v>1500</v>
      </c>
      <c r="G356" s="897">
        <v>75000</v>
      </c>
      <c r="H356" s="921"/>
      <c r="I356" s="877"/>
      <c r="J356" s="877"/>
      <c r="O356" s="927" t="s">
        <v>2731</v>
      </c>
    </row>
    <row r="357" spans="1:21" s="852" customFormat="1" ht="15.5">
      <c r="A357" s="860"/>
      <c r="B357" s="882" t="s">
        <v>2732</v>
      </c>
      <c r="C357" s="896" t="s">
        <v>441</v>
      </c>
      <c r="D357" s="1199">
        <f t="shared" si="122"/>
        <v>226297.50000000003</v>
      </c>
      <c r="E357" s="884">
        <f t="shared" si="123"/>
        <v>6825</v>
      </c>
      <c r="F357" s="884">
        <f t="shared" si="124"/>
        <v>3900</v>
      </c>
      <c r="G357" s="897">
        <v>195000</v>
      </c>
      <c r="H357" s="921"/>
      <c r="I357" s="877"/>
      <c r="J357" s="877"/>
      <c r="O357" s="927" t="s">
        <v>2733</v>
      </c>
    </row>
    <row r="358" spans="1:21" s="852" customFormat="1" ht="15.5">
      <c r="A358" s="860"/>
      <c r="B358" s="882" t="s">
        <v>2734</v>
      </c>
      <c r="C358" s="896" t="s">
        <v>441</v>
      </c>
      <c r="D358" s="1199">
        <f t="shared" si="122"/>
        <v>243705.00000000003</v>
      </c>
      <c r="E358" s="884">
        <f t="shared" si="123"/>
        <v>7350</v>
      </c>
      <c r="F358" s="884">
        <f t="shared" si="124"/>
        <v>4200</v>
      </c>
      <c r="G358" s="897">
        <v>210000</v>
      </c>
      <c r="H358" s="921"/>
      <c r="I358" s="877"/>
      <c r="J358" s="877"/>
      <c r="O358" s="928" t="s">
        <v>2735</v>
      </c>
    </row>
    <row r="359" spans="1:21" s="852" customFormat="1" ht="15.5">
      <c r="A359" s="860"/>
      <c r="B359" s="882" t="s">
        <v>2723</v>
      </c>
      <c r="C359" s="896" t="s">
        <v>441</v>
      </c>
      <c r="D359" s="1199">
        <f t="shared" si="122"/>
        <v>243705.00000000003</v>
      </c>
      <c r="E359" s="884">
        <f t="shared" si="123"/>
        <v>7350</v>
      </c>
      <c r="F359" s="884">
        <f t="shared" si="124"/>
        <v>4200</v>
      </c>
      <c r="G359" s="897">
        <v>210000</v>
      </c>
      <c r="H359" s="921"/>
      <c r="I359" s="877"/>
      <c r="J359" s="877"/>
      <c r="O359" s="929" t="s">
        <v>2736</v>
      </c>
    </row>
    <row r="360" spans="1:21" s="852" customFormat="1" ht="15.5">
      <c r="A360" s="860"/>
      <c r="B360" s="882" t="s">
        <v>2737</v>
      </c>
      <c r="C360" s="896" t="s">
        <v>441</v>
      </c>
      <c r="D360" s="1199">
        <f t="shared" si="122"/>
        <v>300569.5</v>
      </c>
      <c r="E360" s="884">
        <f t="shared" si="123"/>
        <v>9065</v>
      </c>
      <c r="F360" s="884">
        <f t="shared" si="124"/>
        <v>5180</v>
      </c>
      <c r="G360" s="897">
        <v>259000</v>
      </c>
      <c r="H360" s="921"/>
      <c r="I360" s="877"/>
      <c r="J360" s="877"/>
      <c r="O360" s="929"/>
    </row>
    <row r="361" spans="1:21" s="852" customFormat="1" ht="15.5">
      <c r="A361" s="860"/>
      <c r="B361" s="882" t="s">
        <v>2725</v>
      </c>
      <c r="C361" s="896" t="s">
        <v>441</v>
      </c>
      <c r="D361" s="1199">
        <f t="shared" si="122"/>
        <v>400372.50000000006</v>
      </c>
      <c r="E361" s="884">
        <f t="shared" si="123"/>
        <v>12075</v>
      </c>
      <c r="F361" s="884">
        <f t="shared" si="124"/>
        <v>6900</v>
      </c>
      <c r="G361" s="897">
        <v>345000</v>
      </c>
      <c r="H361" s="921"/>
      <c r="I361" s="877"/>
      <c r="J361" s="877"/>
    </row>
    <row r="362" spans="1:21" s="852" customFormat="1" ht="15.5">
      <c r="A362" s="860"/>
      <c r="B362" s="882" t="s">
        <v>2726</v>
      </c>
      <c r="C362" s="896" t="s">
        <v>441</v>
      </c>
      <c r="D362" s="1199">
        <f t="shared" si="122"/>
        <v>410817.00000000006</v>
      </c>
      <c r="E362" s="884">
        <f t="shared" si="123"/>
        <v>12390</v>
      </c>
      <c r="F362" s="884">
        <f t="shared" si="124"/>
        <v>7080</v>
      </c>
      <c r="G362" s="897">
        <v>354000</v>
      </c>
      <c r="H362" s="921"/>
      <c r="I362" s="877"/>
      <c r="J362" s="877"/>
    </row>
    <row r="363" spans="1:21" s="852" customFormat="1" ht="15.5">
      <c r="A363" s="860"/>
      <c r="B363" s="882" t="s">
        <v>2727</v>
      </c>
      <c r="C363" s="896" t="s">
        <v>441</v>
      </c>
      <c r="D363" s="1199">
        <f t="shared" si="122"/>
        <v>540793</v>
      </c>
      <c r="E363" s="884">
        <f t="shared" si="123"/>
        <v>16310</v>
      </c>
      <c r="F363" s="884">
        <f t="shared" si="124"/>
        <v>9320</v>
      </c>
      <c r="G363" s="897">
        <v>466000</v>
      </c>
      <c r="H363" s="921"/>
      <c r="I363" s="877"/>
      <c r="J363" s="877"/>
    </row>
    <row r="364" spans="1:21" s="852" customFormat="1" ht="15.5">
      <c r="A364" s="860"/>
      <c r="B364" s="882"/>
      <c r="C364" s="896"/>
      <c r="D364" s="1199"/>
      <c r="E364" s="884"/>
      <c r="F364" s="884"/>
      <c r="G364" s="897"/>
      <c r="H364" s="921"/>
      <c r="I364" s="877"/>
      <c r="J364" s="877"/>
    </row>
    <row r="365" spans="1:21" s="852" customFormat="1" ht="15.5">
      <c r="A365" s="860"/>
      <c r="B365" s="882" t="s">
        <v>2738</v>
      </c>
      <c r="C365" s="896" t="s">
        <v>441</v>
      </c>
      <c r="D365" s="1199">
        <f t="shared" ref="D365:D368" si="125">SUM(E365:G365)*(1+($H$10/100))</f>
        <v>656843</v>
      </c>
      <c r="E365" s="884">
        <f t="shared" ref="E365:E368" si="126">(G365*$H$9)/100</f>
        <v>19810</v>
      </c>
      <c r="F365" s="884">
        <f t="shared" ref="F365:F368" si="127">(G365*$H$8)/100</f>
        <v>11320</v>
      </c>
      <c r="G365" s="897">
        <v>566000</v>
      </c>
      <c r="H365" s="921"/>
      <c r="I365" s="877"/>
      <c r="J365" s="877"/>
    </row>
    <row r="366" spans="1:21" s="852" customFormat="1" ht="15.5">
      <c r="A366" s="860"/>
      <c r="B366" s="882" t="s">
        <v>2739</v>
      </c>
      <c r="C366" s="896" t="s">
        <v>441</v>
      </c>
      <c r="D366" s="1199">
        <f t="shared" si="125"/>
        <v>430545.50000000006</v>
      </c>
      <c r="E366" s="884">
        <f t="shared" si="126"/>
        <v>12985</v>
      </c>
      <c r="F366" s="884">
        <f t="shared" si="127"/>
        <v>7420</v>
      </c>
      <c r="G366" s="897">
        <v>371000</v>
      </c>
      <c r="H366" s="921"/>
      <c r="I366" s="877"/>
      <c r="J366" s="877"/>
    </row>
    <row r="367" spans="1:21" s="852" customFormat="1" ht="15.5">
      <c r="A367" s="860"/>
      <c r="B367" s="882" t="s">
        <v>2740</v>
      </c>
      <c r="C367" s="896" t="s">
        <v>441</v>
      </c>
      <c r="D367" s="1199">
        <f t="shared" si="125"/>
        <v>220495.00000000003</v>
      </c>
      <c r="E367" s="884">
        <f t="shared" si="126"/>
        <v>6650</v>
      </c>
      <c r="F367" s="884">
        <f t="shared" si="127"/>
        <v>3800</v>
      </c>
      <c r="G367" s="897">
        <v>190000</v>
      </c>
      <c r="H367" s="921"/>
      <c r="I367" s="877"/>
      <c r="J367" s="877"/>
    </row>
    <row r="368" spans="1:21" s="852" customFormat="1" ht="15.5">
      <c r="A368" s="860"/>
      <c r="B368" s="882" t="s">
        <v>2741</v>
      </c>
      <c r="C368" s="896" t="s">
        <v>441</v>
      </c>
      <c r="D368" s="1199">
        <f t="shared" si="125"/>
        <v>145062.5</v>
      </c>
      <c r="E368" s="884">
        <f t="shared" si="126"/>
        <v>4375</v>
      </c>
      <c r="F368" s="884">
        <f t="shared" si="127"/>
        <v>2500</v>
      </c>
      <c r="G368" s="897">
        <v>125000</v>
      </c>
      <c r="H368" s="921"/>
      <c r="I368" s="877"/>
      <c r="J368" s="877"/>
      <c r="O368" s="852">
        <v>39682.631999999998</v>
      </c>
      <c r="P368" s="852">
        <v>61555.89</v>
      </c>
      <c r="Q368" s="852">
        <v>97443.571500000005</v>
      </c>
      <c r="R368" s="852">
        <v>136349.28450000001</v>
      </c>
      <c r="S368" s="852">
        <v>196799.55900000001</v>
      </c>
      <c r="T368" s="852">
        <v>292270.95150000002</v>
      </c>
      <c r="U368" s="852">
        <v>996069.92099999997</v>
      </c>
    </row>
    <row r="369" spans="1:10" s="852" customFormat="1" ht="15.5">
      <c r="A369" s="860"/>
      <c r="B369" s="908" t="s">
        <v>2742</v>
      </c>
      <c r="C369" s="896"/>
      <c r="D369" s="1199"/>
      <c r="E369" s="884"/>
      <c r="F369" s="884"/>
      <c r="G369" s="897"/>
      <c r="H369" s="921"/>
      <c r="I369" s="877"/>
      <c r="J369" s="877"/>
    </row>
    <row r="370" spans="1:10" s="852" customFormat="1" ht="15.5">
      <c r="A370" s="860"/>
      <c r="B370" s="947" t="s">
        <v>2951</v>
      </c>
      <c r="C370" s="896" t="s">
        <v>4</v>
      </c>
      <c r="D370" s="1199">
        <f t="shared" ref="D370" si="128">SUM(E370:G370)*(1+($H$10/100))</f>
        <v>667287.5</v>
      </c>
      <c r="E370" s="884">
        <f t="shared" ref="E370" si="129">(G370*$H$9)/100</f>
        <v>20125</v>
      </c>
      <c r="F370" s="884">
        <f t="shared" ref="F370" si="130">(G370*$H$8)/100</f>
        <v>11500</v>
      </c>
      <c r="G370" s="897">
        <v>575000</v>
      </c>
      <c r="H370" s="921"/>
      <c r="I370" s="877"/>
      <c r="J370" s="877"/>
    </row>
    <row r="371" spans="1:10" s="852" customFormat="1" ht="15.5">
      <c r="A371" s="860"/>
      <c r="B371" s="947" t="s">
        <v>2950</v>
      </c>
      <c r="C371" s="896" t="s">
        <v>4</v>
      </c>
      <c r="D371" s="1199">
        <f t="shared" ref="D371:D375" si="131">SUM(E371:G371)*(1+($H$10/100))</f>
        <v>551237.5</v>
      </c>
      <c r="E371" s="884">
        <f t="shared" ref="E371:E375" si="132">(G371*$H$9)/100</f>
        <v>16625</v>
      </c>
      <c r="F371" s="884">
        <f t="shared" ref="F371:F375" si="133">(G371*$H$8)/100</f>
        <v>9500</v>
      </c>
      <c r="G371" s="897">
        <v>475000</v>
      </c>
      <c r="H371" s="921"/>
      <c r="I371" s="877"/>
      <c r="J371" s="877"/>
    </row>
    <row r="372" spans="1:10" s="852" customFormat="1" ht="15.5">
      <c r="A372" s="860"/>
      <c r="B372" s="882" t="s">
        <v>2743</v>
      </c>
      <c r="C372" s="896" t="s">
        <v>4</v>
      </c>
      <c r="D372" s="1199">
        <f t="shared" si="131"/>
        <v>461879.00000000006</v>
      </c>
      <c r="E372" s="884">
        <f t="shared" si="132"/>
        <v>13930</v>
      </c>
      <c r="F372" s="884">
        <f t="shared" si="133"/>
        <v>7960</v>
      </c>
      <c r="G372" s="897">
        <v>398000</v>
      </c>
      <c r="H372" s="921"/>
      <c r="I372" s="877"/>
      <c r="J372" s="877"/>
    </row>
    <row r="373" spans="1:10" s="852" customFormat="1" ht="15.5">
      <c r="A373" s="860"/>
      <c r="B373" s="882" t="s">
        <v>2744</v>
      </c>
      <c r="C373" s="896" t="s">
        <v>4</v>
      </c>
      <c r="D373" s="1199">
        <f t="shared" si="131"/>
        <v>435187.50000000006</v>
      </c>
      <c r="E373" s="884">
        <f t="shared" si="132"/>
        <v>13125</v>
      </c>
      <c r="F373" s="884">
        <f t="shared" si="133"/>
        <v>7500</v>
      </c>
      <c r="G373" s="897">
        <v>375000</v>
      </c>
      <c r="H373" s="921"/>
      <c r="I373" s="877"/>
      <c r="J373" s="877"/>
    </row>
    <row r="374" spans="1:10" s="852" customFormat="1" ht="15.5">
      <c r="A374" s="860"/>
      <c r="B374" s="882" t="s">
        <v>2745</v>
      </c>
      <c r="C374" s="896" t="s">
        <v>4</v>
      </c>
      <c r="D374" s="1199">
        <f t="shared" si="131"/>
        <v>388767.50000000006</v>
      </c>
      <c r="E374" s="884">
        <f t="shared" si="132"/>
        <v>11725</v>
      </c>
      <c r="F374" s="884">
        <f t="shared" si="133"/>
        <v>6700</v>
      </c>
      <c r="G374" s="897">
        <v>335000</v>
      </c>
      <c r="H374" s="921"/>
      <c r="I374" s="877"/>
      <c r="J374" s="877"/>
    </row>
    <row r="375" spans="1:10" s="852" customFormat="1" ht="15.5">
      <c r="A375" s="860"/>
      <c r="B375" s="882" t="s">
        <v>2746</v>
      </c>
      <c r="C375" s="896" t="s">
        <v>4</v>
      </c>
      <c r="D375" s="1199">
        <f t="shared" si="131"/>
        <v>377162.50000000006</v>
      </c>
      <c r="E375" s="884">
        <f t="shared" si="132"/>
        <v>11375</v>
      </c>
      <c r="F375" s="884">
        <f t="shared" si="133"/>
        <v>6500</v>
      </c>
      <c r="G375" s="897">
        <v>325000</v>
      </c>
      <c r="H375" s="921"/>
      <c r="I375" s="877"/>
      <c r="J375" s="877"/>
    </row>
    <row r="376" spans="1:10" s="852" customFormat="1" ht="15.5">
      <c r="A376" s="860"/>
      <c r="B376" s="908" t="s">
        <v>2747</v>
      </c>
      <c r="C376" s="896"/>
      <c r="D376" s="1199"/>
      <c r="E376" s="884"/>
      <c r="F376" s="884"/>
      <c r="G376" s="897"/>
      <c r="H376" s="921"/>
      <c r="I376" s="877"/>
      <c r="J376" s="877"/>
    </row>
    <row r="377" spans="1:10" s="852" customFormat="1" ht="15.5">
      <c r="A377" s="860"/>
      <c r="B377" s="882" t="s">
        <v>2748</v>
      </c>
      <c r="C377" s="896" t="s">
        <v>4</v>
      </c>
      <c r="D377" s="1199">
        <f t="shared" ref="D377:D382" si="134">SUM(E377:G377)*(1+($H$10/100))</f>
        <v>789140.00000000012</v>
      </c>
      <c r="E377" s="884">
        <f t="shared" ref="E377:E382" si="135">(G377*$H$9)/100</f>
        <v>23800</v>
      </c>
      <c r="F377" s="884">
        <f t="shared" ref="F377:F382" si="136">(G377*$H$8)/100</f>
        <v>13600</v>
      </c>
      <c r="G377" s="897">
        <v>680000</v>
      </c>
      <c r="H377" s="921"/>
      <c r="I377" s="877"/>
      <c r="J377" s="877"/>
    </row>
    <row r="378" spans="1:10" s="852" customFormat="1" ht="15.5">
      <c r="A378" s="860"/>
      <c r="B378" s="882" t="s">
        <v>2749</v>
      </c>
      <c r="C378" s="896" t="s">
        <v>4</v>
      </c>
      <c r="D378" s="1199">
        <f t="shared" si="134"/>
        <v>575608</v>
      </c>
      <c r="E378" s="884">
        <f t="shared" si="135"/>
        <v>17360</v>
      </c>
      <c r="F378" s="884">
        <f t="shared" si="136"/>
        <v>9920</v>
      </c>
      <c r="G378" s="897">
        <v>496000</v>
      </c>
      <c r="H378" s="921"/>
      <c r="I378" s="877"/>
      <c r="J378" s="877"/>
    </row>
    <row r="379" spans="1:10" s="852" customFormat="1" ht="15.5">
      <c r="A379" s="860"/>
      <c r="B379" s="882" t="s">
        <v>2743</v>
      </c>
      <c r="C379" s="896" t="s">
        <v>4</v>
      </c>
      <c r="D379" s="1199">
        <f t="shared" si="134"/>
        <v>507138.50000000006</v>
      </c>
      <c r="E379" s="884">
        <f t="shared" si="135"/>
        <v>15295</v>
      </c>
      <c r="F379" s="884">
        <f t="shared" si="136"/>
        <v>8740</v>
      </c>
      <c r="G379" s="897">
        <v>437000</v>
      </c>
      <c r="H379" s="921"/>
      <c r="I379" s="877"/>
      <c r="J379" s="877"/>
    </row>
    <row r="380" spans="1:10" s="852" customFormat="1" ht="15.5">
      <c r="A380" s="860"/>
      <c r="B380" s="882" t="s">
        <v>2744</v>
      </c>
      <c r="C380" s="896" t="s">
        <v>4</v>
      </c>
      <c r="D380" s="1199">
        <f t="shared" si="134"/>
        <v>388767.50000000006</v>
      </c>
      <c r="E380" s="884">
        <f t="shared" si="135"/>
        <v>11725</v>
      </c>
      <c r="F380" s="884">
        <f t="shared" si="136"/>
        <v>6700</v>
      </c>
      <c r="G380" s="897">
        <v>335000</v>
      </c>
      <c r="H380" s="921"/>
      <c r="I380" s="877"/>
      <c r="J380" s="877"/>
    </row>
    <row r="381" spans="1:10" s="852" customFormat="1" ht="15.5">
      <c r="A381" s="860"/>
      <c r="B381" s="930" t="s">
        <v>2750</v>
      </c>
      <c r="C381" s="896" t="s">
        <v>4</v>
      </c>
      <c r="D381" s="1199">
        <f t="shared" si="134"/>
        <v>394570.00000000006</v>
      </c>
      <c r="E381" s="884">
        <f t="shared" si="135"/>
        <v>11900</v>
      </c>
      <c r="F381" s="884">
        <f t="shared" si="136"/>
        <v>6800</v>
      </c>
      <c r="G381" s="897">
        <v>340000</v>
      </c>
      <c r="H381" s="921"/>
      <c r="I381" s="877"/>
      <c r="J381" s="877"/>
    </row>
    <row r="382" spans="1:10" s="852" customFormat="1" ht="15.5">
      <c r="A382" s="860"/>
      <c r="B382" s="930" t="s">
        <v>2751</v>
      </c>
      <c r="C382" s="896" t="s">
        <v>4</v>
      </c>
      <c r="D382" s="1199">
        <f t="shared" si="134"/>
        <v>371360.00000000006</v>
      </c>
      <c r="E382" s="884">
        <f t="shared" si="135"/>
        <v>11200</v>
      </c>
      <c r="F382" s="884">
        <f t="shared" si="136"/>
        <v>6400</v>
      </c>
      <c r="G382" s="897">
        <v>320000</v>
      </c>
      <c r="H382" s="921"/>
      <c r="I382" s="877"/>
      <c r="J382" s="877"/>
    </row>
    <row r="383" spans="1:10" s="852" customFormat="1" ht="15.5">
      <c r="A383" s="860"/>
      <c r="B383" s="908" t="s">
        <v>2752</v>
      </c>
      <c r="C383" s="896"/>
      <c r="D383" s="1199"/>
      <c r="E383" s="884"/>
      <c r="F383" s="884"/>
      <c r="G383" s="897"/>
      <c r="H383" s="921"/>
      <c r="I383" s="877"/>
      <c r="J383" s="877"/>
    </row>
    <row r="384" spans="1:10" s="852" customFormat="1" ht="15.5">
      <c r="A384" s="860"/>
      <c r="B384" s="882" t="s">
        <v>2753</v>
      </c>
      <c r="C384" s="896" t="s">
        <v>441</v>
      </c>
      <c r="D384" s="1199">
        <f t="shared" ref="D384:D390" si="137">SUM(E384:G384)*(1+($H$10/100))</f>
        <v>1740750.0000000002</v>
      </c>
      <c r="E384" s="884">
        <f t="shared" ref="E384:E390" si="138">(G384*$H$9)/100</f>
        <v>52500</v>
      </c>
      <c r="F384" s="884">
        <f t="shared" ref="F384:F390" si="139">(G384*$H$8)/100</f>
        <v>30000</v>
      </c>
      <c r="G384" s="897">
        <v>1500000</v>
      </c>
      <c r="H384" s="921"/>
      <c r="I384" s="877"/>
      <c r="J384" s="877"/>
    </row>
    <row r="385" spans="1:10" s="852" customFormat="1" ht="15.5">
      <c r="A385" s="860"/>
      <c r="B385" s="882" t="s">
        <v>2754</v>
      </c>
      <c r="C385" s="896" t="s">
        <v>441</v>
      </c>
      <c r="D385" s="1199">
        <f t="shared" si="137"/>
        <v>584892</v>
      </c>
      <c r="E385" s="884">
        <f t="shared" si="138"/>
        <v>17640</v>
      </c>
      <c r="F385" s="884">
        <f t="shared" si="139"/>
        <v>10080</v>
      </c>
      <c r="G385" s="897">
        <v>504000</v>
      </c>
      <c r="H385" s="921"/>
      <c r="I385" s="877"/>
      <c r="J385" s="877"/>
    </row>
    <row r="386" spans="1:10" s="852" customFormat="1" ht="15.5">
      <c r="A386" s="860"/>
      <c r="B386" s="882" t="s">
        <v>2750</v>
      </c>
      <c r="C386" s="896" t="s">
        <v>441</v>
      </c>
      <c r="D386" s="1199">
        <f t="shared" si="137"/>
        <v>417780.00000000006</v>
      </c>
      <c r="E386" s="884">
        <f t="shared" si="138"/>
        <v>12600</v>
      </c>
      <c r="F386" s="884">
        <f t="shared" si="139"/>
        <v>7200</v>
      </c>
      <c r="G386" s="897">
        <v>360000</v>
      </c>
      <c r="H386" s="921"/>
      <c r="I386" s="877"/>
      <c r="J386" s="877"/>
    </row>
    <row r="387" spans="1:10" s="852" customFormat="1" ht="15.5">
      <c r="A387" s="860"/>
      <c r="B387" s="882" t="s">
        <v>2751</v>
      </c>
      <c r="C387" s="896" t="s">
        <v>441</v>
      </c>
      <c r="D387" s="1199">
        <f t="shared" si="137"/>
        <v>301730</v>
      </c>
      <c r="E387" s="884">
        <f t="shared" si="138"/>
        <v>9100</v>
      </c>
      <c r="F387" s="884">
        <f t="shared" si="139"/>
        <v>5200</v>
      </c>
      <c r="G387" s="897">
        <v>260000</v>
      </c>
      <c r="H387" s="921"/>
      <c r="I387" s="877"/>
      <c r="J387" s="877"/>
    </row>
    <row r="388" spans="1:10" s="852" customFormat="1" ht="15.5">
      <c r="A388" s="860"/>
      <c r="B388" s="882" t="s">
        <v>2755</v>
      </c>
      <c r="C388" s="896" t="s">
        <v>441</v>
      </c>
      <c r="D388" s="1199">
        <f t="shared" si="137"/>
        <v>197285.00000000003</v>
      </c>
      <c r="E388" s="884">
        <f t="shared" si="138"/>
        <v>5950</v>
      </c>
      <c r="F388" s="884">
        <f t="shared" si="139"/>
        <v>3400</v>
      </c>
      <c r="G388" s="897">
        <v>170000</v>
      </c>
      <c r="H388" s="921"/>
      <c r="I388" s="877"/>
      <c r="J388" s="877"/>
    </row>
    <row r="389" spans="1:10" s="852" customFormat="1" ht="15.5">
      <c r="A389" s="860"/>
      <c r="B389" s="882" t="s">
        <v>2756</v>
      </c>
      <c r="C389" s="896" t="s">
        <v>441</v>
      </c>
      <c r="D389" s="1199">
        <f t="shared" si="137"/>
        <v>91679.500000000015</v>
      </c>
      <c r="E389" s="884">
        <f t="shared" si="138"/>
        <v>2765</v>
      </c>
      <c r="F389" s="884">
        <f t="shared" si="139"/>
        <v>1580</v>
      </c>
      <c r="G389" s="897">
        <v>79000</v>
      </c>
      <c r="H389" s="921"/>
      <c r="I389" s="877"/>
      <c r="J389" s="877"/>
    </row>
    <row r="390" spans="1:10" s="852" customFormat="1" ht="15.5">
      <c r="A390" s="860"/>
      <c r="B390" s="882" t="s">
        <v>2757</v>
      </c>
      <c r="C390" s="896" t="s">
        <v>441</v>
      </c>
      <c r="D390" s="1199">
        <f t="shared" si="137"/>
        <v>56864.500000000007</v>
      </c>
      <c r="E390" s="884">
        <f t="shared" si="138"/>
        <v>1715</v>
      </c>
      <c r="F390" s="884">
        <f t="shared" si="139"/>
        <v>980</v>
      </c>
      <c r="G390" s="897">
        <v>49000</v>
      </c>
      <c r="H390" s="921"/>
      <c r="I390" s="877"/>
      <c r="J390" s="877"/>
    </row>
    <row r="391" spans="1:10" s="852" customFormat="1" ht="15.5">
      <c r="A391" s="860"/>
      <c r="B391" s="882"/>
      <c r="C391" s="896"/>
      <c r="D391" s="1199"/>
      <c r="E391" s="884"/>
      <c r="F391" s="884"/>
      <c r="G391" s="897"/>
      <c r="H391" s="921"/>
      <c r="I391" s="877"/>
      <c r="J391" s="877"/>
    </row>
    <row r="392" spans="1:10" s="852" customFormat="1" ht="15.5">
      <c r="A392" s="860"/>
      <c r="B392" s="908" t="s">
        <v>2758</v>
      </c>
      <c r="C392" s="896"/>
      <c r="D392" s="1199"/>
      <c r="E392" s="884"/>
      <c r="F392" s="884"/>
      <c r="G392" s="897"/>
      <c r="H392" s="921"/>
      <c r="I392" s="877"/>
      <c r="J392" s="877"/>
    </row>
    <row r="393" spans="1:10" s="852" customFormat="1" ht="15.5">
      <c r="A393" s="860"/>
      <c r="B393" s="882" t="s">
        <v>2759</v>
      </c>
      <c r="C393" s="896" t="s">
        <v>682</v>
      </c>
      <c r="D393" s="1199">
        <f t="shared" ref="D393:D405" si="140">SUM(E393:G393)*(1+($H$10/100))</f>
        <v>5280275</v>
      </c>
      <c r="E393" s="884">
        <f t="shared" ref="E393:E405" si="141">(G393*$H$9)/100</f>
        <v>159250</v>
      </c>
      <c r="F393" s="884">
        <f t="shared" ref="F393:F405" si="142">(G393*$H$8)/100</f>
        <v>91000</v>
      </c>
      <c r="G393" s="897">
        <v>4550000</v>
      </c>
      <c r="H393" s="921"/>
      <c r="I393" s="877"/>
      <c r="J393" s="877"/>
    </row>
    <row r="394" spans="1:10" s="852" customFormat="1" ht="15.5">
      <c r="A394" s="860"/>
      <c r="B394" s="882" t="s">
        <v>2760</v>
      </c>
      <c r="C394" s="896" t="s">
        <v>682</v>
      </c>
      <c r="D394" s="1199">
        <f t="shared" si="140"/>
        <v>11546975.000000002</v>
      </c>
      <c r="E394" s="884">
        <f t="shared" si="141"/>
        <v>348250</v>
      </c>
      <c r="F394" s="884">
        <f t="shared" si="142"/>
        <v>199000</v>
      </c>
      <c r="G394" s="897">
        <v>9950000</v>
      </c>
      <c r="H394" s="921"/>
      <c r="I394" s="877"/>
      <c r="J394" s="877"/>
    </row>
    <row r="395" spans="1:10" s="852" customFormat="1" ht="15.5">
      <c r="A395" s="860"/>
      <c r="B395" s="882" t="s">
        <v>2761</v>
      </c>
      <c r="C395" s="896" t="s">
        <v>682</v>
      </c>
      <c r="D395" s="1199">
        <f t="shared" si="140"/>
        <v>8413625</v>
      </c>
      <c r="E395" s="884">
        <f t="shared" si="141"/>
        <v>253750</v>
      </c>
      <c r="F395" s="884">
        <f t="shared" si="142"/>
        <v>145000</v>
      </c>
      <c r="G395" s="897">
        <v>7250000</v>
      </c>
      <c r="H395" s="921"/>
      <c r="I395" s="877"/>
      <c r="J395" s="877"/>
    </row>
    <row r="396" spans="1:10" s="852" customFormat="1" ht="15.5">
      <c r="A396" s="860"/>
      <c r="B396" s="882" t="s">
        <v>2761</v>
      </c>
      <c r="C396" s="896" t="s">
        <v>682</v>
      </c>
      <c r="D396" s="1199">
        <f t="shared" si="140"/>
        <v>7021025.0000000009</v>
      </c>
      <c r="E396" s="884">
        <f t="shared" si="141"/>
        <v>211750</v>
      </c>
      <c r="F396" s="884">
        <f t="shared" si="142"/>
        <v>121000</v>
      </c>
      <c r="G396" s="897">
        <v>6050000</v>
      </c>
      <c r="H396" s="921"/>
      <c r="I396" s="877"/>
      <c r="J396" s="877"/>
    </row>
    <row r="397" spans="1:10" s="852" customFormat="1" ht="15.5">
      <c r="A397" s="860"/>
      <c r="B397" s="882" t="s">
        <v>2762</v>
      </c>
      <c r="C397" s="896" t="s">
        <v>682</v>
      </c>
      <c r="D397" s="1199">
        <f t="shared" si="140"/>
        <v>4862495</v>
      </c>
      <c r="E397" s="884">
        <f t="shared" si="141"/>
        <v>146650</v>
      </c>
      <c r="F397" s="884">
        <f t="shared" si="142"/>
        <v>83800</v>
      </c>
      <c r="G397" s="897">
        <v>4190000</v>
      </c>
      <c r="H397" s="921"/>
      <c r="I397" s="877"/>
      <c r="J397" s="877"/>
    </row>
    <row r="398" spans="1:10" s="852" customFormat="1" ht="15.5">
      <c r="A398" s="860"/>
      <c r="B398" s="882" t="s">
        <v>2763</v>
      </c>
      <c r="C398" s="896" t="s">
        <v>682</v>
      </c>
      <c r="D398" s="1199">
        <f t="shared" si="140"/>
        <v>3858662.5000000005</v>
      </c>
      <c r="E398" s="884">
        <f t="shared" si="141"/>
        <v>116375</v>
      </c>
      <c r="F398" s="884">
        <f t="shared" si="142"/>
        <v>66500</v>
      </c>
      <c r="G398" s="897">
        <v>3325000</v>
      </c>
      <c r="H398" s="921"/>
      <c r="I398" s="877"/>
      <c r="J398" s="877"/>
    </row>
    <row r="399" spans="1:10" s="852" customFormat="1" ht="15.5">
      <c r="A399" s="860"/>
      <c r="B399" s="882" t="s">
        <v>2764</v>
      </c>
      <c r="C399" s="896" t="s">
        <v>682</v>
      </c>
      <c r="D399" s="1199">
        <f t="shared" si="140"/>
        <v>3338758.5000000005</v>
      </c>
      <c r="E399" s="884">
        <f t="shared" si="141"/>
        <v>100695</v>
      </c>
      <c r="F399" s="884">
        <f t="shared" si="142"/>
        <v>57540</v>
      </c>
      <c r="G399" s="897">
        <v>2877000</v>
      </c>
      <c r="H399" s="921"/>
      <c r="I399" s="877"/>
      <c r="J399" s="877"/>
    </row>
    <row r="400" spans="1:10" s="852" customFormat="1" ht="15.5">
      <c r="A400" s="860"/>
      <c r="B400" s="882" t="s">
        <v>2765</v>
      </c>
      <c r="C400" s="896" t="s">
        <v>682</v>
      </c>
      <c r="D400" s="1199">
        <f t="shared" si="140"/>
        <v>1529539.0000000002</v>
      </c>
      <c r="E400" s="884">
        <f t="shared" si="141"/>
        <v>46130</v>
      </c>
      <c r="F400" s="884">
        <f t="shared" si="142"/>
        <v>26360</v>
      </c>
      <c r="G400" s="897">
        <v>1318000</v>
      </c>
      <c r="H400" s="921"/>
      <c r="I400" s="877"/>
      <c r="J400" s="877"/>
    </row>
    <row r="401" spans="1:10" s="852" customFormat="1" ht="15.5">
      <c r="A401" s="860"/>
      <c r="B401" s="882" t="s">
        <v>2766</v>
      </c>
      <c r="C401" s="896" t="s">
        <v>682</v>
      </c>
      <c r="D401" s="1199">
        <f t="shared" si="140"/>
        <v>1466872.0000000002</v>
      </c>
      <c r="E401" s="884">
        <f t="shared" si="141"/>
        <v>44240</v>
      </c>
      <c r="F401" s="884">
        <f t="shared" si="142"/>
        <v>25280</v>
      </c>
      <c r="G401" s="897">
        <v>1264000</v>
      </c>
      <c r="H401" s="921"/>
      <c r="I401" s="877"/>
      <c r="J401" s="877"/>
    </row>
    <row r="402" spans="1:10" s="852" customFormat="1" ht="15.5">
      <c r="A402" s="860"/>
      <c r="B402" s="882" t="s">
        <v>2767</v>
      </c>
      <c r="C402" s="896" t="s">
        <v>682</v>
      </c>
      <c r="D402" s="1199">
        <f t="shared" si="140"/>
        <v>1206920</v>
      </c>
      <c r="E402" s="884">
        <f t="shared" si="141"/>
        <v>36400</v>
      </c>
      <c r="F402" s="884">
        <f t="shared" si="142"/>
        <v>20800</v>
      </c>
      <c r="G402" s="897">
        <v>1040000</v>
      </c>
      <c r="H402" s="921"/>
      <c r="I402" s="877"/>
      <c r="J402" s="877"/>
    </row>
    <row r="403" spans="1:10" s="852" customFormat="1" ht="15.5">
      <c r="A403" s="860"/>
      <c r="B403" s="882" t="s">
        <v>2768</v>
      </c>
      <c r="C403" s="896" t="s">
        <v>682</v>
      </c>
      <c r="D403" s="1199">
        <f t="shared" si="140"/>
        <v>3857502.0000000005</v>
      </c>
      <c r="E403" s="884">
        <f t="shared" si="141"/>
        <v>116340</v>
      </c>
      <c r="F403" s="884">
        <f t="shared" si="142"/>
        <v>66480</v>
      </c>
      <c r="G403" s="897">
        <v>3324000</v>
      </c>
      <c r="H403" s="921"/>
      <c r="I403" s="877"/>
      <c r="J403" s="877">
        <f>SUM(G403,G405)/2</f>
        <v>1837000</v>
      </c>
    </row>
    <row r="404" spans="1:10" s="852" customFormat="1" ht="15.5">
      <c r="A404" s="860"/>
      <c r="B404" s="882" t="s">
        <v>2769</v>
      </c>
      <c r="C404" s="896" t="s">
        <v>682</v>
      </c>
      <c r="D404" s="1199">
        <f t="shared" ref="D404" si="143">SUM(E404:G404)*(1+($H$10/100))</f>
        <v>681213.5</v>
      </c>
      <c r="E404" s="884">
        <f t="shared" si="141"/>
        <v>20545</v>
      </c>
      <c r="F404" s="884">
        <f t="shared" si="142"/>
        <v>11740</v>
      </c>
      <c r="G404" s="897">
        <v>587000</v>
      </c>
      <c r="H404" s="921"/>
      <c r="I404" s="877"/>
      <c r="J404" s="877"/>
    </row>
    <row r="405" spans="1:10" s="852" customFormat="1" ht="15.5">
      <c r="A405" s="860"/>
      <c r="B405" s="882" t="s">
        <v>2770</v>
      </c>
      <c r="C405" s="896" t="s">
        <v>682</v>
      </c>
      <c r="D405" s="1199">
        <f t="shared" si="140"/>
        <v>406175.00000000006</v>
      </c>
      <c r="E405" s="884">
        <f t="shared" si="141"/>
        <v>12250</v>
      </c>
      <c r="F405" s="884">
        <f t="shared" si="142"/>
        <v>7000</v>
      </c>
      <c r="G405" s="897">
        <v>350000</v>
      </c>
      <c r="H405" s="921"/>
      <c r="I405" s="877"/>
      <c r="J405" s="877"/>
    </row>
    <row r="406" spans="1:10" s="852" customFormat="1" ht="15.5">
      <c r="A406" s="860"/>
      <c r="B406" s="908" t="s">
        <v>2771</v>
      </c>
      <c r="C406" s="896"/>
      <c r="D406" s="1199"/>
      <c r="E406" s="884"/>
      <c r="F406" s="884"/>
      <c r="G406" s="897"/>
      <c r="H406" s="921"/>
      <c r="I406" s="877"/>
      <c r="J406" s="877"/>
    </row>
    <row r="407" spans="1:10" s="852" customFormat="1" ht="15.5">
      <c r="A407" s="860"/>
      <c r="B407" s="882" t="s">
        <v>2772</v>
      </c>
      <c r="C407" s="896" t="s">
        <v>682</v>
      </c>
      <c r="D407" s="1199">
        <f t="shared" ref="D407:D415" si="144">SUM(E407:G407)*(1+($H$10/100))</f>
        <v>10736946</v>
      </c>
      <c r="E407" s="884">
        <f t="shared" ref="E407:E415" si="145">(G407*$H$9)/100</f>
        <v>323820</v>
      </c>
      <c r="F407" s="884">
        <f t="shared" ref="F407:F415" si="146">(G407*$H$8)/100</f>
        <v>185040</v>
      </c>
      <c r="G407" s="897">
        <v>9252000</v>
      </c>
      <c r="H407" s="921"/>
      <c r="I407" s="877"/>
      <c r="J407" s="877"/>
    </row>
    <row r="408" spans="1:10" s="852" customFormat="1" ht="15.5">
      <c r="A408" s="860"/>
      <c r="B408" s="882" t="s">
        <v>2773</v>
      </c>
      <c r="C408" s="896" t="s">
        <v>682</v>
      </c>
      <c r="D408" s="1199">
        <f t="shared" si="144"/>
        <v>7487546.0000000009</v>
      </c>
      <c r="E408" s="884">
        <f t="shared" si="145"/>
        <v>225820</v>
      </c>
      <c r="F408" s="884">
        <f t="shared" si="146"/>
        <v>129040</v>
      </c>
      <c r="G408" s="897">
        <v>6452000</v>
      </c>
      <c r="H408" s="921"/>
      <c r="I408" s="877"/>
      <c r="J408" s="877"/>
    </row>
    <row r="409" spans="1:10" s="852" customFormat="1" ht="15.5">
      <c r="A409" s="860"/>
      <c r="B409" s="882" t="s">
        <v>2774</v>
      </c>
      <c r="C409" s="896" t="s">
        <v>682</v>
      </c>
      <c r="D409" s="1199">
        <f t="shared" si="144"/>
        <v>4586296</v>
      </c>
      <c r="E409" s="884">
        <f t="shared" si="145"/>
        <v>138320</v>
      </c>
      <c r="F409" s="884">
        <f t="shared" si="146"/>
        <v>79040</v>
      </c>
      <c r="G409" s="897">
        <v>3952000</v>
      </c>
      <c r="H409" s="921"/>
      <c r="I409" s="877"/>
      <c r="J409" s="877"/>
    </row>
    <row r="410" spans="1:10" s="852" customFormat="1" ht="15.5">
      <c r="A410" s="860"/>
      <c r="B410" s="882" t="s">
        <v>2775</v>
      </c>
      <c r="C410" s="896" t="s">
        <v>682</v>
      </c>
      <c r="D410" s="1199">
        <f t="shared" si="144"/>
        <v>3889996.0000000005</v>
      </c>
      <c r="E410" s="884">
        <f t="shared" si="145"/>
        <v>117320</v>
      </c>
      <c r="F410" s="884">
        <f t="shared" si="146"/>
        <v>67040</v>
      </c>
      <c r="G410" s="897">
        <v>3352000</v>
      </c>
      <c r="H410" s="921"/>
      <c r="I410" s="877"/>
      <c r="J410" s="877"/>
    </row>
    <row r="411" spans="1:10" s="852" customFormat="1" ht="15.5">
      <c r="A411" s="860"/>
      <c r="B411" s="882" t="s">
        <v>2776</v>
      </c>
      <c r="C411" s="896" t="s">
        <v>682</v>
      </c>
      <c r="D411" s="1199">
        <f t="shared" si="144"/>
        <v>3453648.0000000005</v>
      </c>
      <c r="E411" s="884">
        <f t="shared" si="145"/>
        <v>104160</v>
      </c>
      <c r="F411" s="884">
        <f t="shared" si="146"/>
        <v>59520</v>
      </c>
      <c r="G411" s="897">
        <v>2976000</v>
      </c>
      <c r="H411" s="921"/>
      <c r="I411" s="877"/>
      <c r="J411" s="877"/>
    </row>
    <row r="412" spans="1:10" s="852" customFormat="1" ht="15.5">
      <c r="A412" s="860"/>
      <c r="B412" s="882" t="s">
        <v>2777</v>
      </c>
      <c r="C412" s="896" t="s">
        <v>682</v>
      </c>
      <c r="D412" s="1199">
        <f t="shared" si="144"/>
        <v>2042480.0000000002</v>
      </c>
      <c r="E412" s="884">
        <f t="shared" si="145"/>
        <v>61600</v>
      </c>
      <c r="F412" s="884">
        <f t="shared" si="146"/>
        <v>35200</v>
      </c>
      <c r="G412" s="897">
        <v>1760000</v>
      </c>
      <c r="H412" s="921"/>
      <c r="I412" s="877"/>
      <c r="J412" s="877"/>
    </row>
    <row r="413" spans="1:10" s="852" customFormat="1" ht="15.5">
      <c r="A413" s="860"/>
      <c r="B413" s="882" t="s">
        <v>2778</v>
      </c>
      <c r="C413" s="896" t="s">
        <v>682</v>
      </c>
      <c r="D413" s="1199">
        <f t="shared" si="144"/>
        <v>1918306.5000000002</v>
      </c>
      <c r="E413" s="884">
        <f t="shared" si="145"/>
        <v>57855</v>
      </c>
      <c r="F413" s="884">
        <f t="shared" si="146"/>
        <v>33060</v>
      </c>
      <c r="G413" s="897">
        <v>1653000</v>
      </c>
      <c r="H413" s="921"/>
      <c r="I413" s="877"/>
      <c r="J413" s="877"/>
    </row>
    <row r="414" spans="1:10" s="852" customFormat="1" ht="15.5">
      <c r="A414" s="860"/>
      <c r="B414" s="882" t="s">
        <v>2779</v>
      </c>
      <c r="C414" s="896" t="s">
        <v>682</v>
      </c>
      <c r="D414" s="1199">
        <f t="shared" si="144"/>
        <v>1450625.0000000002</v>
      </c>
      <c r="E414" s="884">
        <f t="shared" si="145"/>
        <v>43750</v>
      </c>
      <c r="F414" s="884">
        <f t="shared" si="146"/>
        <v>25000</v>
      </c>
      <c r="G414" s="897">
        <v>1250000</v>
      </c>
      <c r="H414" s="921"/>
      <c r="I414" s="877"/>
      <c r="J414" s="877"/>
    </row>
    <row r="415" spans="1:10" s="852" customFormat="1" ht="15.5">
      <c r="A415" s="860"/>
      <c r="B415" s="882" t="s">
        <v>2780</v>
      </c>
      <c r="C415" s="896" t="s">
        <v>682</v>
      </c>
      <c r="D415" s="1199">
        <f t="shared" si="144"/>
        <v>1108277.5</v>
      </c>
      <c r="E415" s="884">
        <f t="shared" si="145"/>
        <v>33425</v>
      </c>
      <c r="F415" s="884">
        <f t="shared" si="146"/>
        <v>19100</v>
      </c>
      <c r="G415" s="897">
        <v>955000</v>
      </c>
      <c r="H415" s="921"/>
      <c r="I415" s="877"/>
      <c r="J415" s="877"/>
    </row>
    <row r="416" spans="1:10" s="852" customFormat="1" ht="15.5">
      <c r="A416" s="860"/>
      <c r="B416" s="882"/>
      <c r="C416" s="896"/>
      <c r="D416" s="1199"/>
      <c r="E416" s="884"/>
      <c r="F416" s="884"/>
      <c r="G416" s="897"/>
      <c r="H416" s="921"/>
      <c r="I416" s="877"/>
      <c r="J416" s="877"/>
    </row>
    <row r="417" spans="1:10" s="852" customFormat="1" ht="15.5">
      <c r="A417" s="860"/>
      <c r="B417" s="908" t="s">
        <v>2781</v>
      </c>
      <c r="C417" s="896"/>
      <c r="D417" s="1199"/>
      <c r="E417" s="884"/>
      <c r="F417" s="884"/>
      <c r="G417" s="897"/>
      <c r="H417" s="921"/>
      <c r="I417" s="877"/>
      <c r="J417" s="877"/>
    </row>
    <row r="418" spans="1:10" s="852" customFormat="1" ht="15.5">
      <c r="A418" s="860"/>
      <c r="B418" s="882" t="s">
        <v>2782</v>
      </c>
      <c r="C418" s="896" t="s">
        <v>682</v>
      </c>
      <c r="D418" s="1199">
        <f t="shared" ref="D418:D426" si="147">SUM(E418:G418)*(1+($H$10/100))</f>
        <v>10154375</v>
      </c>
      <c r="E418" s="884">
        <f t="shared" ref="E418:E426" si="148">(G418*$H$9)/100</f>
        <v>306250</v>
      </c>
      <c r="F418" s="884">
        <f t="shared" ref="F418:F426" si="149">(G418*$H$8)/100</f>
        <v>175000</v>
      </c>
      <c r="G418" s="897">
        <v>8750000</v>
      </c>
      <c r="H418" s="921"/>
      <c r="I418" s="877"/>
      <c r="J418" s="877"/>
    </row>
    <row r="419" spans="1:10" s="852" customFormat="1" ht="15.5">
      <c r="A419" s="860"/>
      <c r="B419" s="882" t="s">
        <v>2783</v>
      </c>
      <c r="C419" s="896" t="s">
        <v>682</v>
      </c>
      <c r="D419" s="1199">
        <f t="shared" si="147"/>
        <v>7543250.0000000009</v>
      </c>
      <c r="E419" s="884">
        <f t="shared" si="148"/>
        <v>227500</v>
      </c>
      <c r="F419" s="884">
        <f t="shared" si="149"/>
        <v>130000</v>
      </c>
      <c r="G419" s="897">
        <v>6500000</v>
      </c>
      <c r="H419" s="921"/>
      <c r="I419" s="877"/>
      <c r="J419" s="877"/>
    </row>
    <row r="420" spans="1:10" s="852" customFormat="1" ht="15.5">
      <c r="A420" s="860"/>
      <c r="B420" s="882" t="s">
        <v>2784</v>
      </c>
      <c r="C420" s="896" t="s">
        <v>682</v>
      </c>
      <c r="D420" s="1199">
        <f t="shared" si="147"/>
        <v>3771625.0000000005</v>
      </c>
      <c r="E420" s="884">
        <f t="shared" si="148"/>
        <v>113750</v>
      </c>
      <c r="F420" s="884">
        <f t="shared" si="149"/>
        <v>65000</v>
      </c>
      <c r="G420" s="897">
        <v>3250000</v>
      </c>
      <c r="H420" s="921"/>
      <c r="I420" s="877"/>
      <c r="J420" s="877"/>
    </row>
    <row r="421" spans="1:10" s="852" customFormat="1" ht="15.5">
      <c r="A421" s="860"/>
      <c r="B421" s="882" t="s">
        <v>2785</v>
      </c>
      <c r="C421" s="896" t="s">
        <v>682</v>
      </c>
      <c r="D421" s="1199">
        <f t="shared" si="147"/>
        <v>3464092.5000000005</v>
      </c>
      <c r="E421" s="884">
        <f t="shared" si="148"/>
        <v>104475</v>
      </c>
      <c r="F421" s="884">
        <f t="shared" si="149"/>
        <v>59700</v>
      </c>
      <c r="G421" s="897">
        <v>2985000</v>
      </c>
      <c r="H421" s="921"/>
      <c r="I421" s="877"/>
      <c r="J421" s="877"/>
    </row>
    <row r="422" spans="1:10" s="852" customFormat="1" ht="15.5">
      <c r="A422" s="860"/>
      <c r="B422" s="882" t="s">
        <v>2786</v>
      </c>
      <c r="C422" s="896" t="s">
        <v>682</v>
      </c>
      <c r="D422" s="1199">
        <f t="shared" si="147"/>
        <v>4276442.5</v>
      </c>
      <c r="E422" s="884">
        <f t="shared" si="148"/>
        <v>128975</v>
      </c>
      <c r="F422" s="884">
        <f t="shared" si="149"/>
        <v>73700</v>
      </c>
      <c r="G422" s="897">
        <v>3685000</v>
      </c>
      <c r="H422" s="921"/>
      <c r="I422" s="877"/>
      <c r="J422" s="877"/>
    </row>
    <row r="423" spans="1:10" s="852" customFormat="1" ht="15.5">
      <c r="A423" s="860"/>
      <c r="B423" s="882" t="s">
        <v>2787</v>
      </c>
      <c r="C423" s="896" t="s">
        <v>682</v>
      </c>
      <c r="D423" s="1291">
        <f t="shared" si="147"/>
        <v>3945700.0000000005</v>
      </c>
      <c r="E423" s="884">
        <f t="shared" si="148"/>
        <v>119000</v>
      </c>
      <c r="F423" s="884">
        <f t="shared" si="149"/>
        <v>68000</v>
      </c>
      <c r="G423" s="897">
        <v>3400000</v>
      </c>
      <c r="H423" s="921"/>
      <c r="I423" s="877"/>
      <c r="J423" s="877"/>
    </row>
    <row r="424" spans="1:10" s="852" customFormat="1" ht="15.5">
      <c r="A424" s="860"/>
      <c r="B424" s="882" t="s">
        <v>2788</v>
      </c>
      <c r="C424" s="896" t="s">
        <v>682</v>
      </c>
      <c r="D424" s="1199">
        <f t="shared" si="147"/>
        <v>1204599</v>
      </c>
      <c r="E424" s="884">
        <f t="shared" si="148"/>
        <v>36330</v>
      </c>
      <c r="F424" s="884">
        <f t="shared" si="149"/>
        <v>20760</v>
      </c>
      <c r="G424" s="897">
        <v>1038000</v>
      </c>
      <c r="H424" s="921"/>
      <c r="I424" s="877"/>
      <c r="J424" s="877"/>
    </row>
    <row r="425" spans="1:10" s="852" customFormat="1" ht="15.5">
      <c r="A425" s="860"/>
      <c r="B425" s="882" t="s">
        <v>2789</v>
      </c>
      <c r="C425" s="896" t="s">
        <v>682</v>
      </c>
      <c r="D425" s="1199">
        <f t="shared" si="147"/>
        <v>986425.00000000012</v>
      </c>
      <c r="E425" s="884">
        <f t="shared" si="148"/>
        <v>29750</v>
      </c>
      <c r="F425" s="884">
        <f t="shared" si="149"/>
        <v>17000</v>
      </c>
      <c r="G425" s="897">
        <v>850000</v>
      </c>
      <c r="H425" s="921"/>
      <c r="I425" s="877"/>
      <c r="J425" s="877"/>
    </row>
    <row r="426" spans="1:10" s="852" customFormat="1" ht="15.5">
      <c r="A426" s="860"/>
      <c r="B426" s="882" t="s">
        <v>2790</v>
      </c>
      <c r="C426" s="896" t="s">
        <v>682</v>
      </c>
      <c r="D426" s="1199">
        <f t="shared" si="147"/>
        <v>870375.00000000012</v>
      </c>
      <c r="E426" s="884">
        <f t="shared" si="148"/>
        <v>26250</v>
      </c>
      <c r="F426" s="884">
        <f t="shared" si="149"/>
        <v>15000</v>
      </c>
      <c r="G426" s="897">
        <v>750000</v>
      </c>
      <c r="H426" s="921"/>
      <c r="I426" s="877"/>
      <c r="J426" s="877"/>
    </row>
    <row r="427" spans="1:10" s="852" customFormat="1" ht="15.5">
      <c r="A427" s="860"/>
      <c r="B427" s="882"/>
      <c r="C427" s="896"/>
      <c r="D427" s="1199"/>
      <c r="E427" s="884"/>
      <c r="F427" s="884"/>
      <c r="G427" s="897"/>
      <c r="H427" s="921"/>
      <c r="I427" s="877"/>
      <c r="J427" s="877"/>
    </row>
    <row r="428" spans="1:10" s="852" customFormat="1" ht="15.5">
      <c r="A428" s="860"/>
      <c r="B428" s="908" t="s">
        <v>2791</v>
      </c>
      <c r="C428" s="896"/>
      <c r="D428" s="1199"/>
      <c r="E428" s="884"/>
      <c r="F428" s="884"/>
      <c r="G428" s="897"/>
      <c r="H428" s="921"/>
      <c r="I428" s="877"/>
      <c r="J428" s="877"/>
    </row>
    <row r="429" spans="1:10" s="852" customFormat="1" ht="15.5">
      <c r="A429" s="860"/>
      <c r="B429" s="882" t="s">
        <v>2792</v>
      </c>
      <c r="C429" s="896" t="s">
        <v>682</v>
      </c>
      <c r="D429" s="1199">
        <f t="shared" ref="D429:D437" si="150">SUM(E429:G429)*(1+($H$10/100))</f>
        <v>2495075</v>
      </c>
      <c r="E429" s="884">
        <f t="shared" ref="E429:E437" si="151">(G429*$H$9)/100</f>
        <v>75250</v>
      </c>
      <c r="F429" s="884">
        <f t="shared" ref="F429:F437" si="152">(G429*$H$8)/100</f>
        <v>43000</v>
      </c>
      <c r="G429" s="897">
        <v>2150000</v>
      </c>
      <c r="H429" s="921"/>
      <c r="I429" s="877"/>
      <c r="J429" s="877"/>
    </row>
    <row r="430" spans="1:10" s="852" customFormat="1" ht="15.5">
      <c r="A430" s="860"/>
      <c r="B430" s="882" t="s">
        <v>2793</v>
      </c>
      <c r="C430" s="896" t="s">
        <v>682</v>
      </c>
      <c r="D430" s="1199">
        <f t="shared" si="150"/>
        <v>1914825.0000000002</v>
      </c>
      <c r="E430" s="884">
        <f t="shared" si="151"/>
        <v>57750</v>
      </c>
      <c r="F430" s="884">
        <f t="shared" si="152"/>
        <v>33000</v>
      </c>
      <c r="G430" s="897">
        <v>1650000</v>
      </c>
      <c r="H430" s="921"/>
      <c r="I430" s="877"/>
      <c r="J430" s="877"/>
    </row>
    <row r="431" spans="1:10" s="852" customFormat="1" ht="15.5">
      <c r="A431" s="860"/>
      <c r="B431" s="882" t="s">
        <v>2794</v>
      </c>
      <c r="C431" s="896" t="s">
        <v>682</v>
      </c>
      <c r="D431" s="1199">
        <f t="shared" si="150"/>
        <v>1102475</v>
      </c>
      <c r="E431" s="884">
        <f t="shared" si="151"/>
        <v>33250</v>
      </c>
      <c r="F431" s="884">
        <f t="shared" si="152"/>
        <v>19000</v>
      </c>
      <c r="G431" s="897">
        <v>950000</v>
      </c>
      <c r="H431" s="921"/>
      <c r="I431" s="877"/>
      <c r="J431" s="877"/>
    </row>
    <row r="432" spans="1:10" s="852" customFormat="1" ht="15.5">
      <c r="A432" s="860"/>
      <c r="B432" s="882" t="s">
        <v>2795</v>
      </c>
      <c r="C432" s="896" t="s">
        <v>682</v>
      </c>
      <c r="D432" s="1199">
        <f t="shared" si="150"/>
        <v>5202521.5</v>
      </c>
      <c r="E432" s="884">
        <f t="shared" si="151"/>
        <v>156905</v>
      </c>
      <c r="F432" s="884">
        <f t="shared" si="152"/>
        <v>89660</v>
      </c>
      <c r="G432" s="897">
        <v>4483000</v>
      </c>
      <c r="H432" s="921"/>
      <c r="I432" s="877"/>
      <c r="J432" s="877"/>
    </row>
    <row r="433" spans="1:10" s="852" customFormat="1" ht="15.5">
      <c r="A433" s="860"/>
      <c r="B433" s="882" t="s">
        <v>2796</v>
      </c>
      <c r="C433" s="896" t="s">
        <v>682</v>
      </c>
      <c r="D433" s="1199">
        <f t="shared" si="150"/>
        <v>910992.50000000012</v>
      </c>
      <c r="E433" s="884">
        <f t="shared" si="151"/>
        <v>27475</v>
      </c>
      <c r="F433" s="884">
        <f t="shared" si="152"/>
        <v>15700</v>
      </c>
      <c r="G433" s="897">
        <v>785000</v>
      </c>
      <c r="H433" s="921"/>
      <c r="I433" s="877"/>
      <c r="J433" s="877"/>
    </row>
    <row r="434" spans="1:10" s="852" customFormat="1" ht="15.5">
      <c r="A434" s="860"/>
      <c r="B434" s="882" t="s">
        <v>2797</v>
      </c>
      <c r="C434" s="896" t="s">
        <v>682</v>
      </c>
      <c r="D434" s="1199">
        <f t="shared" si="150"/>
        <v>731115.00000000012</v>
      </c>
      <c r="E434" s="884">
        <f t="shared" si="151"/>
        <v>22050</v>
      </c>
      <c r="F434" s="884">
        <f t="shared" si="152"/>
        <v>12600</v>
      </c>
      <c r="G434" s="897">
        <v>630000</v>
      </c>
      <c r="H434" s="921"/>
      <c r="I434" s="877"/>
      <c r="J434" s="877"/>
    </row>
    <row r="435" spans="1:10" s="852" customFormat="1" ht="15.5">
      <c r="A435" s="860"/>
      <c r="B435" s="882" t="s">
        <v>2798</v>
      </c>
      <c r="C435" s="896" t="s">
        <v>682</v>
      </c>
      <c r="D435" s="1199">
        <f t="shared" si="150"/>
        <v>551237.5</v>
      </c>
      <c r="E435" s="884">
        <f t="shared" si="151"/>
        <v>16625</v>
      </c>
      <c r="F435" s="884">
        <f t="shared" si="152"/>
        <v>9500</v>
      </c>
      <c r="G435" s="897">
        <v>475000</v>
      </c>
      <c r="H435" s="921"/>
      <c r="I435" s="877"/>
      <c r="J435" s="877"/>
    </row>
    <row r="436" spans="1:10" s="852" customFormat="1" ht="15.5">
      <c r="A436" s="860"/>
      <c r="B436" s="882" t="s">
        <v>2799</v>
      </c>
      <c r="C436" s="896" t="s">
        <v>682</v>
      </c>
      <c r="D436" s="1199">
        <f t="shared" si="150"/>
        <v>475805.00000000006</v>
      </c>
      <c r="E436" s="884">
        <f t="shared" si="151"/>
        <v>14350</v>
      </c>
      <c r="F436" s="884">
        <f t="shared" si="152"/>
        <v>8200</v>
      </c>
      <c r="G436" s="897">
        <v>410000</v>
      </c>
      <c r="H436" s="921"/>
      <c r="I436" s="877"/>
      <c r="J436" s="877"/>
    </row>
    <row r="437" spans="1:10" s="852" customFormat="1" ht="15.5">
      <c r="A437" s="860"/>
      <c r="B437" s="882" t="s">
        <v>2800</v>
      </c>
      <c r="C437" s="896" t="s">
        <v>682</v>
      </c>
      <c r="D437" s="1199">
        <f t="shared" si="150"/>
        <v>435187.50000000006</v>
      </c>
      <c r="E437" s="884">
        <f t="shared" si="151"/>
        <v>13125</v>
      </c>
      <c r="F437" s="884">
        <f t="shared" si="152"/>
        <v>7500</v>
      </c>
      <c r="G437" s="897">
        <v>375000</v>
      </c>
      <c r="H437" s="921"/>
      <c r="I437" s="877"/>
      <c r="J437" s="877"/>
    </row>
    <row r="438" spans="1:10" s="852" customFormat="1" ht="15.5">
      <c r="A438" s="860"/>
      <c r="B438" s="882"/>
      <c r="C438" s="896"/>
      <c r="D438" s="1199"/>
      <c r="E438" s="884"/>
      <c r="F438" s="884"/>
      <c r="G438" s="897"/>
      <c r="H438" s="921"/>
      <c r="I438" s="877"/>
      <c r="J438" s="877"/>
    </row>
    <row r="439" spans="1:10" s="852" customFormat="1" ht="15.5">
      <c r="A439" s="860"/>
      <c r="B439" s="908" t="s">
        <v>2906</v>
      </c>
      <c r="C439" s="896"/>
      <c r="D439" s="1199"/>
      <c r="E439" s="884"/>
      <c r="F439" s="884"/>
      <c r="G439" s="897"/>
      <c r="H439" s="921"/>
      <c r="I439" s="877"/>
      <c r="J439" s="877"/>
    </row>
    <row r="440" spans="1:10" s="852" customFormat="1" ht="15.5">
      <c r="A440" s="860"/>
      <c r="B440" s="882" t="s">
        <v>2907</v>
      </c>
      <c r="C440" s="896" t="s">
        <v>682</v>
      </c>
      <c r="D440" s="1199">
        <f t="shared" ref="D440:D448" si="153">SUM(E440:G440)*(1+($H$10/100))</f>
        <v>9342025</v>
      </c>
      <c r="E440" s="884">
        <f t="shared" ref="E440:E448" si="154">(G440*$H$9)/100</f>
        <v>281750</v>
      </c>
      <c r="F440" s="884">
        <f t="shared" ref="F440:F448" si="155">(G440*$H$8)/100</f>
        <v>161000</v>
      </c>
      <c r="G440" s="897">
        <v>8050000</v>
      </c>
      <c r="H440" s="921"/>
      <c r="I440" s="877"/>
      <c r="J440" s="877"/>
    </row>
    <row r="441" spans="1:10" s="852" customFormat="1" ht="15.5">
      <c r="A441" s="860"/>
      <c r="B441" s="882" t="s">
        <v>2908</v>
      </c>
      <c r="C441" s="896" t="s">
        <v>682</v>
      </c>
      <c r="D441" s="1199">
        <f t="shared" si="153"/>
        <v>7624485.0000000009</v>
      </c>
      <c r="E441" s="884">
        <f t="shared" si="154"/>
        <v>229950</v>
      </c>
      <c r="F441" s="884">
        <f t="shared" si="155"/>
        <v>131400</v>
      </c>
      <c r="G441" s="897">
        <f>Bahan!C692</f>
        <v>6570000</v>
      </c>
      <c r="H441" s="921"/>
      <c r="I441" s="877"/>
      <c r="J441" s="877"/>
    </row>
    <row r="442" spans="1:10" s="852" customFormat="1" ht="15.5">
      <c r="A442" s="860"/>
      <c r="B442" s="882" t="s">
        <v>2909</v>
      </c>
      <c r="C442" s="896" t="s">
        <v>682</v>
      </c>
      <c r="D442" s="1199">
        <f t="shared" si="153"/>
        <v>6382750.0000000009</v>
      </c>
      <c r="E442" s="884">
        <f t="shared" si="154"/>
        <v>192500</v>
      </c>
      <c r="F442" s="884">
        <f t="shared" si="155"/>
        <v>110000</v>
      </c>
      <c r="G442" s="897">
        <v>5500000</v>
      </c>
      <c r="H442" s="921"/>
      <c r="I442" s="877"/>
      <c r="J442" s="877"/>
    </row>
    <row r="443" spans="1:10" s="852" customFormat="1" ht="15.5">
      <c r="A443" s="860"/>
      <c r="B443" s="882" t="s">
        <v>2910</v>
      </c>
      <c r="C443" s="896" t="s">
        <v>682</v>
      </c>
      <c r="D443" s="1199">
        <f t="shared" si="153"/>
        <v>4061750.0000000005</v>
      </c>
      <c r="E443" s="884">
        <f t="shared" si="154"/>
        <v>122500</v>
      </c>
      <c r="F443" s="884">
        <f t="shared" si="155"/>
        <v>70000</v>
      </c>
      <c r="G443" s="897">
        <f>Bahan!C691</f>
        <v>3500000</v>
      </c>
      <c r="H443" s="921"/>
      <c r="I443" s="877"/>
      <c r="J443" s="877"/>
    </row>
    <row r="444" spans="1:10" s="852" customFormat="1" ht="15.5">
      <c r="A444" s="860"/>
      <c r="B444" s="882" t="s">
        <v>2911</v>
      </c>
      <c r="C444" s="896" t="s">
        <v>682</v>
      </c>
      <c r="D444" s="1199">
        <f t="shared" si="153"/>
        <v>3365450.0000000005</v>
      </c>
      <c r="E444" s="884">
        <f t="shared" si="154"/>
        <v>101500</v>
      </c>
      <c r="F444" s="884">
        <f t="shared" si="155"/>
        <v>58000</v>
      </c>
      <c r="G444" s="897">
        <v>2900000</v>
      </c>
      <c r="H444" s="921"/>
      <c r="I444" s="877"/>
      <c r="J444" s="877"/>
    </row>
    <row r="445" spans="1:10" s="852" customFormat="1" ht="15.5">
      <c r="A445" s="860"/>
      <c r="B445" s="882" t="s">
        <v>2912</v>
      </c>
      <c r="C445" s="896" t="s">
        <v>682</v>
      </c>
      <c r="D445" s="1199">
        <f t="shared" si="153"/>
        <v>2843225</v>
      </c>
      <c r="E445" s="884">
        <f t="shared" si="154"/>
        <v>85750</v>
      </c>
      <c r="F445" s="884">
        <f t="shared" si="155"/>
        <v>49000</v>
      </c>
      <c r="G445" s="897">
        <f>Bahan!$C$690</f>
        <v>2450000</v>
      </c>
      <c r="H445" s="921"/>
      <c r="I445" s="877"/>
      <c r="J445" s="877"/>
    </row>
    <row r="446" spans="1:10" s="852" customFormat="1" ht="15.5">
      <c r="A446" s="860"/>
      <c r="B446" s="882" t="s">
        <v>2913</v>
      </c>
      <c r="C446" s="896" t="s">
        <v>682</v>
      </c>
      <c r="D446" s="1199">
        <f t="shared" si="153"/>
        <v>2437050</v>
      </c>
      <c r="E446" s="884">
        <f t="shared" si="154"/>
        <v>73500</v>
      </c>
      <c r="F446" s="884">
        <f t="shared" si="155"/>
        <v>42000</v>
      </c>
      <c r="G446" s="897">
        <v>2100000</v>
      </c>
      <c r="H446" s="921"/>
      <c r="I446" s="877"/>
      <c r="J446" s="877"/>
    </row>
    <row r="447" spans="1:10" s="852" customFormat="1" ht="15.5">
      <c r="A447" s="860"/>
      <c r="B447" s="882" t="s">
        <v>2914</v>
      </c>
      <c r="C447" s="896" t="s">
        <v>682</v>
      </c>
      <c r="D447" s="1199">
        <f t="shared" si="153"/>
        <v>2204950</v>
      </c>
      <c r="E447" s="884">
        <f t="shared" si="154"/>
        <v>66500</v>
      </c>
      <c r="F447" s="884">
        <f t="shared" si="155"/>
        <v>38000</v>
      </c>
      <c r="G447" s="897">
        <v>1900000</v>
      </c>
      <c r="H447" s="921"/>
      <c r="I447" s="877"/>
      <c r="J447" s="877"/>
    </row>
    <row r="448" spans="1:10" s="852" customFormat="1" ht="15.5">
      <c r="A448" s="860"/>
      <c r="B448" s="882" t="s">
        <v>2915</v>
      </c>
      <c r="C448" s="896" t="s">
        <v>682</v>
      </c>
      <c r="D448" s="1199">
        <f t="shared" si="153"/>
        <v>2030875.0000000002</v>
      </c>
      <c r="E448" s="884">
        <f t="shared" si="154"/>
        <v>61250</v>
      </c>
      <c r="F448" s="884">
        <f t="shared" si="155"/>
        <v>35000</v>
      </c>
      <c r="G448" s="897">
        <v>1750000</v>
      </c>
      <c r="H448" s="921"/>
      <c r="I448" s="877"/>
      <c r="J448" s="877"/>
    </row>
    <row r="449" spans="1:10" s="852" customFormat="1" ht="15.5">
      <c r="A449" s="860"/>
      <c r="B449" s="882"/>
      <c r="C449" s="896"/>
      <c r="D449" s="1199"/>
      <c r="E449" s="884"/>
      <c r="F449" s="884"/>
      <c r="G449" s="897"/>
      <c r="H449" s="921"/>
      <c r="I449" s="877"/>
      <c r="J449" s="877"/>
    </row>
    <row r="450" spans="1:10" s="852" customFormat="1" ht="15.5">
      <c r="A450" s="860"/>
      <c r="B450" s="882"/>
      <c r="C450" s="896"/>
      <c r="D450" s="1199"/>
      <c r="E450" s="884"/>
      <c r="F450" s="884"/>
      <c r="G450" s="897"/>
      <c r="H450" s="921"/>
      <c r="I450" s="877"/>
      <c r="J450" s="877"/>
    </row>
    <row r="451" spans="1:10" s="852" customFormat="1" ht="15.5">
      <c r="A451" s="860"/>
      <c r="B451" s="882"/>
      <c r="C451" s="896"/>
      <c r="D451" s="1199"/>
      <c r="E451" s="884"/>
      <c r="F451" s="884"/>
      <c r="G451" s="897"/>
      <c r="H451" s="921"/>
      <c r="I451" s="877"/>
      <c r="J451" s="877"/>
    </row>
    <row r="452" spans="1:10" s="852" customFormat="1" ht="15.5">
      <c r="A452" s="860"/>
      <c r="B452" s="882"/>
      <c r="C452" s="896"/>
      <c r="D452" s="1199"/>
      <c r="E452" s="884"/>
      <c r="F452" s="884"/>
      <c r="G452" s="897"/>
      <c r="H452" s="921"/>
      <c r="I452" s="877"/>
      <c r="J452" s="877"/>
    </row>
    <row r="453" spans="1:10" s="852" customFormat="1" ht="15.5">
      <c r="A453" s="860"/>
      <c r="B453" s="908" t="s">
        <v>2801</v>
      </c>
      <c r="C453" s="896"/>
      <c r="D453" s="1199"/>
      <c r="E453" s="884"/>
      <c r="F453" s="884"/>
      <c r="G453" s="897"/>
      <c r="H453" s="921"/>
      <c r="I453" s="877"/>
      <c r="J453" s="877"/>
    </row>
    <row r="454" spans="1:10" s="852" customFormat="1" ht="15.5">
      <c r="A454" s="860"/>
      <c r="B454" s="882" t="s">
        <v>2959</v>
      </c>
      <c r="C454" s="896" t="s">
        <v>4</v>
      </c>
      <c r="D454" s="1199">
        <f t="shared" ref="D454" si="156">SUM(E454:G454)*(1+($H$10/100))</f>
        <v>9864250</v>
      </c>
      <c r="E454" s="884">
        <f t="shared" ref="E454" si="157">(G454*$H$9)/100</f>
        <v>297500</v>
      </c>
      <c r="F454" s="884">
        <f t="shared" ref="F454" si="158">(G454*$H$8)/100</f>
        <v>170000</v>
      </c>
      <c r="G454" s="897">
        <v>8500000</v>
      </c>
      <c r="H454" s="921"/>
      <c r="I454" s="877"/>
      <c r="J454" s="877"/>
    </row>
    <row r="455" spans="1:10" s="852" customFormat="1" ht="15.5">
      <c r="A455" s="860"/>
      <c r="B455" s="882" t="s">
        <v>2802</v>
      </c>
      <c r="C455" s="896" t="s">
        <v>4</v>
      </c>
      <c r="D455" s="1199">
        <f t="shared" ref="D455:D473" si="159">SUM(E455:G455)*(1+($H$10/100))</f>
        <v>4551481</v>
      </c>
      <c r="E455" s="884">
        <f t="shared" ref="E455:E473" si="160">(G455*$H$9)/100</f>
        <v>137270</v>
      </c>
      <c r="F455" s="884">
        <f t="shared" ref="F455:F473" si="161">(G455*$H$8)/100</f>
        <v>78440</v>
      </c>
      <c r="G455" s="897">
        <v>3922000</v>
      </c>
      <c r="H455" s="921"/>
      <c r="I455" s="877"/>
      <c r="J455" s="877"/>
    </row>
    <row r="456" spans="1:10" s="852" customFormat="1" ht="15.5">
      <c r="A456" s="860"/>
      <c r="B456" s="882" t="s">
        <v>2962</v>
      </c>
      <c r="C456" s="896" t="s">
        <v>4</v>
      </c>
      <c r="D456" s="1199">
        <f t="shared" ref="D456" si="162">SUM(E456:G456)*(1+($H$10/100))</f>
        <v>2146925</v>
      </c>
      <c r="E456" s="884">
        <f t="shared" ref="E456" si="163">(G456*$H$9)/100</f>
        <v>64750</v>
      </c>
      <c r="F456" s="884">
        <f t="shared" ref="F456" si="164">(G456*$H$8)/100</f>
        <v>37000</v>
      </c>
      <c r="G456" s="897">
        <v>1850000</v>
      </c>
      <c r="H456" s="921"/>
      <c r="I456" s="877"/>
      <c r="J456" s="877"/>
    </row>
    <row r="457" spans="1:10" s="852" customFormat="1" ht="15.5">
      <c r="A457" s="860"/>
      <c r="B457" s="882" t="s">
        <v>2963</v>
      </c>
      <c r="C457" s="896" t="s">
        <v>4</v>
      </c>
      <c r="D457" s="1199">
        <f t="shared" ref="D457" si="165">SUM(E457:G457)*(1+($H$10/100))</f>
        <v>406175.00000000006</v>
      </c>
      <c r="E457" s="884">
        <f t="shared" ref="E457" si="166">(G457*$H$9)/100</f>
        <v>12250</v>
      </c>
      <c r="F457" s="884">
        <f t="shared" ref="F457" si="167">(G457*$H$8)/100</f>
        <v>7000</v>
      </c>
      <c r="G457" s="897">
        <v>350000</v>
      </c>
      <c r="H457" s="921"/>
      <c r="I457" s="877"/>
      <c r="J457" s="877"/>
    </row>
    <row r="458" spans="1:10" s="852" customFormat="1" ht="15.5">
      <c r="A458" s="860"/>
      <c r="B458" s="882" t="s">
        <v>2966</v>
      </c>
      <c r="C458" s="896" t="s">
        <v>682</v>
      </c>
      <c r="D458" s="1199">
        <f t="shared" si="159"/>
        <v>1656033.5000000002</v>
      </c>
      <c r="E458" s="884">
        <f t="shared" si="160"/>
        <v>49945</v>
      </c>
      <c r="F458" s="884">
        <f t="shared" si="161"/>
        <v>28540</v>
      </c>
      <c r="G458" s="897">
        <v>1427000</v>
      </c>
      <c r="H458" s="921"/>
      <c r="I458" s="877"/>
      <c r="J458" s="877"/>
    </row>
    <row r="459" spans="1:10" s="852" customFormat="1" ht="15.5">
      <c r="A459" s="860"/>
      <c r="B459" s="882" t="s">
        <v>2803</v>
      </c>
      <c r="C459" s="896" t="s">
        <v>4</v>
      </c>
      <c r="D459" s="1199">
        <f t="shared" si="159"/>
        <v>1508650.0000000002</v>
      </c>
      <c r="E459" s="884">
        <f t="shared" si="160"/>
        <v>45500</v>
      </c>
      <c r="F459" s="884">
        <f t="shared" si="161"/>
        <v>26000</v>
      </c>
      <c r="G459" s="897">
        <v>1300000</v>
      </c>
      <c r="H459" s="921"/>
      <c r="I459" s="877"/>
      <c r="J459" s="877"/>
    </row>
    <row r="460" spans="1:10" s="852" customFormat="1" ht="15.5">
      <c r="A460" s="860"/>
      <c r="B460" s="882" t="s">
        <v>2804</v>
      </c>
      <c r="C460" s="896" t="s">
        <v>4</v>
      </c>
      <c r="D460" s="1199">
        <f t="shared" si="159"/>
        <v>10444500</v>
      </c>
      <c r="E460" s="884">
        <f t="shared" si="160"/>
        <v>315000</v>
      </c>
      <c r="F460" s="884">
        <f t="shared" si="161"/>
        <v>180000</v>
      </c>
      <c r="G460" s="897">
        <v>9000000</v>
      </c>
      <c r="H460" s="921"/>
      <c r="I460" s="877"/>
      <c r="J460" s="877"/>
    </row>
    <row r="461" spans="1:10" s="852" customFormat="1" ht="15.5">
      <c r="A461" s="860"/>
      <c r="B461" s="882" t="s">
        <v>3099</v>
      </c>
      <c r="C461" s="896" t="s">
        <v>4</v>
      </c>
      <c r="D461" s="1199">
        <f t="shared" si="159"/>
        <v>20308750</v>
      </c>
      <c r="E461" s="884">
        <f t="shared" si="160"/>
        <v>612500</v>
      </c>
      <c r="F461" s="884">
        <f t="shared" si="161"/>
        <v>350000</v>
      </c>
      <c r="G461" s="897">
        <v>17500000</v>
      </c>
      <c r="H461" s="921"/>
      <c r="I461" s="877"/>
      <c r="J461" s="877"/>
    </row>
    <row r="462" spans="1:10" s="852" customFormat="1" ht="15.5">
      <c r="A462" s="860"/>
      <c r="B462" s="1" t="s">
        <v>2884</v>
      </c>
      <c r="C462" s="896" t="s">
        <v>4</v>
      </c>
      <c r="D462" s="1199">
        <f t="shared" ref="D462" si="168">SUM(E462:G462)*(1+($H$10/100))</f>
        <v>31913750.000000004</v>
      </c>
      <c r="E462" s="884">
        <f t="shared" ref="E462" si="169">(G462*$H$9)/100</f>
        <v>962500</v>
      </c>
      <c r="F462" s="884">
        <f t="shared" ref="F462" si="170">(G462*$H$8)/100</f>
        <v>550000</v>
      </c>
      <c r="G462" s="897">
        <v>27500000</v>
      </c>
      <c r="H462" s="921"/>
      <c r="I462" s="877"/>
      <c r="J462" s="877"/>
    </row>
    <row r="463" spans="1:10" s="852" customFormat="1" ht="15.5">
      <c r="A463" s="860"/>
      <c r="B463" s="971" t="s">
        <v>2960</v>
      </c>
      <c r="C463" s="896" t="s">
        <v>4</v>
      </c>
      <c r="D463" s="1199">
        <f t="shared" ref="D463" si="171">SUM(E463:G463)*(1+($H$10/100))</f>
        <v>2843225</v>
      </c>
      <c r="E463" s="884">
        <f t="shared" ref="E463" si="172">(G463*$H$9)/100</f>
        <v>85750</v>
      </c>
      <c r="F463" s="884">
        <f t="shared" ref="F463" si="173">(G463*$H$8)/100</f>
        <v>49000</v>
      </c>
      <c r="G463" s="897">
        <v>2450000</v>
      </c>
      <c r="H463" s="921"/>
      <c r="I463" s="877"/>
      <c r="J463" s="877"/>
    </row>
    <row r="464" spans="1:10" s="852" customFormat="1" ht="15.5">
      <c r="A464" s="860"/>
      <c r="B464" s="882" t="s">
        <v>2883</v>
      </c>
      <c r="C464" s="896" t="s">
        <v>4</v>
      </c>
      <c r="D464" s="1199">
        <f t="shared" ref="D464" si="174">SUM(E464:G464)*(1+($H$10/100))</f>
        <v>20714925</v>
      </c>
      <c r="E464" s="884">
        <f t="shared" ref="E464" si="175">(G464*$H$9)/100</f>
        <v>624750</v>
      </c>
      <c r="F464" s="884">
        <f t="shared" ref="F464" si="176">(G464*$H$8)/100</f>
        <v>357000</v>
      </c>
      <c r="G464" s="897">
        <v>17850000</v>
      </c>
      <c r="H464" s="921"/>
      <c r="I464" s="877"/>
      <c r="J464" s="877"/>
    </row>
    <row r="465" spans="1:10" s="852" customFormat="1" ht="15.5">
      <c r="A465" s="860"/>
      <c r="B465" s="882" t="s">
        <v>2882</v>
      </c>
      <c r="C465" s="896" t="s">
        <v>4</v>
      </c>
      <c r="D465" s="1199">
        <f t="shared" ref="D465" si="177">SUM(E465:G465)*(1+($H$10/100))</f>
        <v>1914825.0000000002</v>
      </c>
      <c r="E465" s="884">
        <f t="shared" ref="E465" si="178">(G465*$H$9)/100</f>
        <v>57750</v>
      </c>
      <c r="F465" s="884">
        <f t="shared" ref="F465" si="179">(G465*$H$8)/100</f>
        <v>33000</v>
      </c>
      <c r="G465" s="897">
        <v>1650000</v>
      </c>
      <c r="H465" s="921"/>
      <c r="I465" s="877"/>
      <c r="J465" s="877"/>
    </row>
    <row r="466" spans="1:10" s="852" customFormat="1" ht="15.5">
      <c r="A466" s="860"/>
      <c r="B466" s="882" t="s">
        <v>2805</v>
      </c>
      <c r="C466" s="896" t="s">
        <v>4</v>
      </c>
      <c r="D466" s="1199">
        <f t="shared" si="159"/>
        <v>5396325</v>
      </c>
      <c r="E466" s="884">
        <f t="shared" si="160"/>
        <v>162750</v>
      </c>
      <c r="F466" s="884">
        <f t="shared" si="161"/>
        <v>93000</v>
      </c>
      <c r="G466" s="897">
        <v>4650000</v>
      </c>
      <c r="H466" s="921"/>
      <c r="I466" s="877"/>
      <c r="J466" s="877"/>
    </row>
    <row r="467" spans="1:10" s="852" customFormat="1" ht="15.5">
      <c r="A467" s="860"/>
      <c r="B467" s="882" t="s">
        <v>2961</v>
      </c>
      <c r="C467" s="896" t="s">
        <v>4</v>
      </c>
      <c r="D467" s="1199">
        <f t="shared" ref="D467" si="180">SUM(E467:G467)*(1+($H$10/100))</f>
        <v>1102475</v>
      </c>
      <c r="E467" s="884">
        <f t="shared" ref="E467" si="181">(G467*$H$9)/100</f>
        <v>33250</v>
      </c>
      <c r="F467" s="884">
        <f t="shared" ref="F467" si="182">(G467*$H$8)/100</f>
        <v>19000</v>
      </c>
      <c r="G467" s="897">
        <v>950000</v>
      </c>
      <c r="H467" s="921"/>
      <c r="I467" s="877"/>
      <c r="J467" s="877"/>
    </row>
    <row r="468" spans="1:10" s="852" customFormat="1" ht="15.5">
      <c r="A468" s="860"/>
      <c r="B468" s="882" t="s">
        <v>3700</v>
      </c>
      <c r="C468" s="896" t="s">
        <v>4</v>
      </c>
      <c r="D468" s="1199">
        <f t="shared" ref="D468" si="183">SUM(E468:G468)*(1+($H$10/100))</f>
        <v>2088900.0000000002</v>
      </c>
      <c r="E468" s="884">
        <f t="shared" ref="E468" si="184">(G468*$H$9)/100</f>
        <v>63000</v>
      </c>
      <c r="F468" s="884">
        <f t="shared" ref="F468" si="185">(G468*$H$8)/100</f>
        <v>36000</v>
      </c>
      <c r="G468" s="897">
        <v>1800000</v>
      </c>
      <c r="H468" s="921"/>
      <c r="I468" s="877"/>
      <c r="J468" s="877"/>
    </row>
    <row r="469" spans="1:10" s="852" customFormat="1" ht="15.5">
      <c r="A469" s="860"/>
      <c r="B469" s="882" t="s">
        <v>3701</v>
      </c>
      <c r="C469" s="896" t="s">
        <v>4</v>
      </c>
      <c r="D469" s="1291">
        <f t="shared" ref="D469" si="186">SUM(E469:G469)*(1+($H$10/100))</f>
        <v>232100.00000000003</v>
      </c>
      <c r="E469" s="884">
        <f t="shared" ref="E469" si="187">(G469*$H$9)/100</f>
        <v>7000</v>
      </c>
      <c r="F469" s="884">
        <f t="shared" ref="F469" si="188">(G469*$H$8)/100</f>
        <v>4000</v>
      </c>
      <c r="G469" s="897">
        <v>200000</v>
      </c>
      <c r="H469" s="921"/>
      <c r="I469" s="877"/>
      <c r="J469" s="877"/>
    </row>
    <row r="470" spans="1:10" s="852" customFormat="1" ht="15.5">
      <c r="A470" s="860"/>
      <c r="B470" s="882" t="s">
        <v>2806</v>
      </c>
      <c r="C470" s="896" t="s">
        <v>682</v>
      </c>
      <c r="D470" s="1291">
        <f t="shared" si="159"/>
        <v>464200.00000000006</v>
      </c>
      <c r="E470" s="884">
        <f t="shared" si="160"/>
        <v>14000</v>
      </c>
      <c r="F470" s="884">
        <f t="shared" si="161"/>
        <v>8000</v>
      </c>
      <c r="G470" s="897">
        <v>400000</v>
      </c>
      <c r="H470" s="921"/>
      <c r="I470" s="877"/>
      <c r="J470" s="877"/>
    </row>
    <row r="471" spans="1:10" s="852" customFormat="1" ht="15.5">
      <c r="A471" s="860"/>
      <c r="B471" s="882" t="s">
        <v>2881</v>
      </c>
      <c r="C471" s="896" t="s">
        <v>4</v>
      </c>
      <c r="D471" s="1291">
        <f t="shared" ref="D471:D472" si="189">SUM(E471:G471)*(1+($H$10/100))</f>
        <v>10154375</v>
      </c>
      <c r="E471" s="884">
        <f t="shared" ref="E471:E472" si="190">(G471*$H$9)/100</f>
        <v>306250</v>
      </c>
      <c r="F471" s="884">
        <f t="shared" ref="F471:F472" si="191">(G471*$H$8)/100</f>
        <v>175000</v>
      </c>
      <c r="G471" s="897">
        <v>8750000</v>
      </c>
      <c r="H471" s="921"/>
      <c r="I471" s="877"/>
      <c r="J471" s="877"/>
    </row>
    <row r="472" spans="1:10" s="852" customFormat="1" ht="15.5">
      <c r="A472" s="860"/>
      <c r="B472" s="882" t="s">
        <v>3702</v>
      </c>
      <c r="C472" s="896" t="s">
        <v>4</v>
      </c>
      <c r="D472" s="1291">
        <f t="shared" si="189"/>
        <v>1450625.0000000002</v>
      </c>
      <c r="E472" s="884">
        <f t="shared" si="190"/>
        <v>43750</v>
      </c>
      <c r="F472" s="884">
        <f t="shared" si="191"/>
        <v>25000</v>
      </c>
      <c r="G472" s="897">
        <v>1250000</v>
      </c>
      <c r="H472" s="921"/>
      <c r="I472" s="877"/>
      <c r="J472" s="877"/>
    </row>
    <row r="473" spans="1:10" s="852" customFormat="1" ht="15.5">
      <c r="A473" s="860"/>
      <c r="B473" s="882" t="s">
        <v>2807</v>
      </c>
      <c r="C473" s="896" t="s">
        <v>4</v>
      </c>
      <c r="D473" s="1291">
        <f t="shared" si="159"/>
        <v>1740750.0000000002</v>
      </c>
      <c r="E473" s="884">
        <f t="shared" si="160"/>
        <v>52500</v>
      </c>
      <c r="F473" s="884">
        <f t="shared" si="161"/>
        <v>30000</v>
      </c>
      <c r="G473" s="897">
        <v>1500000</v>
      </c>
      <c r="H473" s="921"/>
      <c r="I473" s="877"/>
      <c r="J473" s="877"/>
    </row>
    <row r="474" spans="1:10" s="852" customFormat="1" ht="15.5">
      <c r="A474" s="860"/>
      <c r="B474" s="908" t="s">
        <v>2808</v>
      </c>
      <c r="C474" s="896"/>
      <c r="D474" s="1291"/>
      <c r="E474" s="884"/>
      <c r="F474" s="884"/>
      <c r="G474" s="897"/>
      <c r="H474" s="921"/>
      <c r="I474" s="877"/>
      <c r="J474" s="877"/>
    </row>
    <row r="475" spans="1:10" s="852" customFormat="1" ht="15.5">
      <c r="A475" s="860"/>
      <c r="B475" s="882" t="s">
        <v>2809</v>
      </c>
      <c r="C475" s="896" t="s">
        <v>682</v>
      </c>
      <c r="D475" s="1291">
        <f t="shared" ref="D475:D481" si="192">SUM(E475:G475)*(1+($H$10/100))</f>
        <v>928400.00000000012</v>
      </c>
      <c r="E475" s="884">
        <f t="shared" ref="E475:E481" si="193">(G475*$H$9)/100</f>
        <v>28000</v>
      </c>
      <c r="F475" s="884">
        <f t="shared" ref="F475:F481" si="194">(G475*$H$8)/100</f>
        <v>16000</v>
      </c>
      <c r="G475" s="897">
        <v>800000</v>
      </c>
      <c r="H475" s="921"/>
      <c r="I475" s="877"/>
      <c r="J475" s="877"/>
    </row>
    <row r="476" spans="1:10" s="852" customFormat="1" ht="15.5">
      <c r="A476" s="860"/>
      <c r="B476" s="882" t="s">
        <v>2810</v>
      </c>
      <c r="C476" s="896" t="s">
        <v>682</v>
      </c>
      <c r="D476" s="1291">
        <f t="shared" si="192"/>
        <v>1044450.0000000001</v>
      </c>
      <c r="E476" s="884">
        <f t="shared" si="193"/>
        <v>31500</v>
      </c>
      <c r="F476" s="884">
        <f t="shared" si="194"/>
        <v>18000</v>
      </c>
      <c r="G476" s="897">
        <v>900000</v>
      </c>
      <c r="H476" s="921"/>
      <c r="I476" s="877"/>
      <c r="J476" s="877"/>
    </row>
    <row r="477" spans="1:10" s="852" customFormat="1" ht="15.5">
      <c r="A477" s="860"/>
      <c r="B477" s="882" t="s">
        <v>2755</v>
      </c>
      <c r="C477" s="896" t="s">
        <v>682</v>
      </c>
      <c r="D477" s="1291">
        <f t="shared" si="192"/>
        <v>634793.5</v>
      </c>
      <c r="E477" s="884">
        <f t="shared" si="193"/>
        <v>19145</v>
      </c>
      <c r="F477" s="884">
        <f t="shared" si="194"/>
        <v>10940</v>
      </c>
      <c r="G477" s="897">
        <v>547000</v>
      </c>
      <c r="H477" s="921"/>
      <c r="I477" s="877"/>
      <c r="J477" s="877"/>
    </row>
    <row r="478" spans="1:10" s="852" customFormat="1" ht="15.5">
      <c r="A478" s="860"/>
      <c r="B478" s="882" t="s">
        <v>2811</v>
      </c>
      <c r="C478" s="896" t="s">
        <v>682</v>
      </c>
      <c r="D478" s="1199">
        <f t="shared" si="192"/>
        <v>464200.00000000006</v>
      </c>
      <c r="E478" s="884">
        <f t="shared" si="193"/>
        <v>14000</v>
      </c>
      <c r="F478" s="884">
        <f t="shared" si="194"/>
        <v>8000</v>
      </c>
      <c r="G478" s="897">
        <v>400000</v>
      </c>
      <c r="H478" s="921"/>
      <c r="I478" s="877"/>
      <c r="J478" s="877"/>
    </row>
    <row r="479" spans="1:10" s="852" customFormat="1" ht="15.5">
      <c r="A479" s="860"/>
      <c r="B479" s="882" t="s">
        <v>2812</v>
      </c>
      <c r="C479" s="896" t="s">
        <v>682</v>
      </c>
      <c r="D479" s="1199">
        <f t="shared" si="192"/>
        <v>435187.50000000006</v>
      </c>
      <c r="E479" s="884">
        <f t="shared" si="193"/>
        <v>13125</v>
      </c>
      <c r="F479" s="884">
        <f t="shared" si="194"/>
        <v>7500</v>
      </c>
      <c r="G479" s="897">
        <v>375000</v>
      </c>
      <c r="H479" s="921"/>
      <c r="I479" s="877"/>
      <c r="J479" s="877"/>
    </row>
    <row r="480" spans="1:10" s="852" customFormat="1" ht="15.5">
      <c r="A480" s="860"/>
      <c r="B480" s="882" t="s">
        <v>2757</v>
      </c>
      <c r="C480" s="896" t="s">
        <v>682</v>
      </c>
      <c r="D480" s="1199">
        <f t="shared" si="192"/>
        <v>350471</v>
      </c>
      <c r="E480" s="884">
        <f t="shared" si="193"/>
        <v>10570</v>
      </c>
      <c r="F480" s="884">
        <f t="shared" si="194"/>
        <v>6040</v>
      </c>
      <c r="G480" s="897">
        <v>302000</v>
      </c>
      <c r="H480" s="921"/>
      <c r="I480" s="877"/>
      <c r="J480" s="877"/>
    </row>
    <row r="481" spans="1:10" s="852" customFormat="1" ht="15.5">
      <c r="A481" s="860"/>
      <c r="B481" s="882" t="s">
        <v>2813</v>
      </c>
      <c r="C481" s="896" t="s">
        <v>682</v>
      </c>
      <c r="D481" s="1199">
        <f t="shared" si="192"/>
        <v>297088</v>
      </c>
      <c r="E481" s="884">
        <f t="shared" si="193"/>
        <v>8960</v>
      </c>
      <c r="F481" s="884">
        <f t="shared" si="194"/>
        <v>5120</v>
      </c>
      <c r="G481" s="897">
        <v>256000</v>
      </c>
      <c r="H481" s="921"/>
      <c r="I481" s="877"/>
      <c r="J481" s="877"/>
    </row>
    <row r="482" spans="1:10" s="852" customFormat="1" ht="15.5">
      <c r="A482" s="860"/>
      <c r="B482" s="908" t="s">
        <v>2814</v>
      </c>
      <c r="C482" s="896"/>
      <c r="D482" s="1199"/>
      <c r="E482" s="884"/>
      <c r="F482" s="884"/>
      <c r="G482" s="897"/>
      <c r="H482" s="921"/>
      <c r="I482" s="877"/>
      <c r="J482" s="877"/>
    </row>
    <row r="483" spans="1:10" s="852" customFormat="1" ht="15.5">
      <c r="A483" s="860"/>
      <c r="B483" s="882" t="s">
        <v>2748</v>
      </c>
      <c r="C483" s="931" t="s">
        <v>441</v>
      </c>
      <c r="D483" s="1199">
        <f t="shared" ref="D483:D490" si="195">SUM(E483:G483)*(1+($H$10/100))</f>
        <v>995709.00000000012</v>
      </c>
      <c r="E483" s="884">
        <f t="shared" ref="E483:E490" si="196">(G483*$H$9)/100</f>
        <v>30030</v>
      </c>
      <c r="F483" s="884">
        <f t="shared" ref="F483:F490" si="197">(G483*$H$8)/100</f>
        <v>17160</v>
      </c>
      <c r="G483" s="897">
        <v>858000</v>
      </c>
      <c r="H483" s="921"/>
      <c r="I483" s="877"/>
      <c r="J483" s="877"/>
    </row>
    <row r="484" spans="1:10" s="852" customFormat="1" ht="15.5">
      <c r="A484" s="860"/>
      <c r="B484" s="947" t="s">
        <v>2924</v>
      </c>
      <c r="C484" s="931" t="s">
        <v>441</v>
      </c>
      <c r="D484" s="1199">
        <f t="shared" ref="D484" si="198">SUM(E484:G484)*(1+($H$10/100))</f>
        <v>864572.50000000012</v>
      </c>
      <c r="E484" s="884">
        <f t="shared" ref="E484" si="199">(G484*$H$9)/100</f>
        <v>26075</v>
      </c>
      <c r="F484" s="884">
        <f t="shared" ref="F484" si="200">(G484*$H$8)/100</f>
        <v>14900</v>
      </c>
      <c r="G484" s="897">
        <v>745000</v>
      </c>
      <c r="H484" s="921"/>
      <c r="I484" s="877"/>
      <c r="J484" s="877"/>
    </row>
    <row r="485" spans="1:10" s="852" customFormat="1" ht="15.5">
      <c r="A485" s="860"/>
      <c r="B485" s="882" t="s">
        <v>2815</v>
      </c>
      <c r="C485" s="931" t="s">
        <v>441</v>
      </c>
      <c r="D485" s="1199">
        <f t="shared" si="195"/>
        <v>641756.5</v>
      </c>
      <c r="E485" s="884">
        <f t="shared" si="196"/>
        <v>19355</v>
      </c>
      <c r="F485" s="884">
        <f t="shared" si="197"/>
        <v>11060</v>
      </c>
      <c r="G485" s="897">
        <v>553000</v>
      </c>
      <c r="H485" s="921"/>
      <c r="I485" s="877"/>
      <c r="J485" s="877"/>
    </row>
    <row r="486" spans="1:10" s="852" customFormat="1" ht="15.5">
      <c r="A486" s="860"/>
      <c r="B486" s="882" t="s">
        <v>2744</v>
      </c>
      <c r="C486" s="931" t="s">
        <v>441</v>
      </c>
      <c r="D486" s="1199">
        <f t="shared" si="195"/>
        <v>540793</v>
      </c>
      <c r="E486" s="884">
        <f t="shared" si="196"/>
        <v>16310</v>
      </c>
      <c r="F486" s="884">
        <f t="shared" si="197"/>
        <v>9320</v>
      </c>
      <c r="G486" s="897">
        <v>466000</v>
      </c>
      <c r="H486" s="921"/>
      <c r="I486" s="877"/>
      <c r="J486" s="877"/>
    </row>
    <row r="487" spans="1:10" s="852" customFormat="1" ht="15.5">
      <c r="A487" s="860"/>
      <c r="B487" s="882" t="s">
        <v>2809</v>
      </c>
      <c r="C487" s="931" t="s">
        <v>441</v>
      </c>
      <c r="D487" s="1199">
        <f t="shared" si="195"/>
        <v>406175.00000000006</v>
      </c>
      <c r="E487" s="884">
        <f t="shared" si="196"/>
        <v>12250</v>
      </c>
      <c r="F487" s="884">
        <f t="shared" si="197"/>
        <v>7000</v>
      </c>
      <c r="G487" s="897">
        <v>350000</v>
      </c>
      <c r="H487" s="921"/>
      <c r="I487" s="877"/>
      <c r="J487" s="877"/>
    </row>
    <row r="488" spans="1:10" s="852" customFormat="1" ht="15.5">
      <c r="A488" s="860"/>
      <c r="B488" s="882" t="s">
        <v>2810</v>
      </c>
      <c r="C488" s="931" t="s">
        <v>441</v>
      </c>
      <c r="D488" s="1199">
        <f t="shared" si="195"/>
        <v>394570.00000000006</v>
      </c>
      <c r="E488" s="884">
        <f t="shared" si="196"/>
        <v>11900</v>
      </c>
      <c r="F488" s="884">
        <f t="shared" si="197"/>
        <v>6800</v>
      </c>
      <c r="G488" s="897">
        <v>340000</v>
      </c>
      <c r="H488" s="921"/>
      <c r="I488" s="877"/>
      <c r="J488" s="877"/>
    </row>
    <row r="489" spans="1:10" s="852" customFormat="1" ht="15.5">
      <c r="A489" s="860"/>
      <c r="B489" s="947" t="s">
        <v>2925</v>
      </c>
      <c r="C489" s="931" t="s">
        <v>441</v>
      </c>
      <c r="D489" s="1199">
        <f t="shared" ref="D489" si="201">SUM(E489:G489)*(1+($H$10/100))</f>
        <v>257631.00000000003</v>
      </c>
      <c r="E489" s="884">
        <f t="shared" ref="E489" si="202">(G489*$H$9)/100</f>
        <v>7770</v>
      </c>
      <c r="F489" s="884">
        <f t="shared" ref="F489" si="203">(G489*$H$8)/100</f>
        <v>4440</v>
      </c>
      <c r="G489" s="897">
        <v>222000</v>
      </c>
      <c r="H489" s="921"/>
      <c r="I489" s="877"/>
      <c r="J489" s="877"/>
    </row>
    <row r="490" spans="1:10" s="852" customFormat="1" ht="15.5">
      <c r="A490" s="860"/>
      <c r="B490" s="882" t="s">
        <v>2816</v>
      </c>
      <c r="C490" s="931" t="s">
        <v>441</v>
      </c>
      <c r="D490" s="1199">
        <f t="shared" si="195"/>
        <v>80074.5</v>
      </c>
      <c r="E490" s="884">
        <f t="shared" si="196"/>
        <v>2415</v>
      </c>
      <c r="F490" s="884">
        <f t="shared" si="197"/>
        <v>1380</v>
      </c>
      <c r="G490" s="897">
        <v>69000</v>
      </c>
      <c r="H490" s="921"/>
      <c r="I490" s="877"/>
      <c r="J490" s="877"/>
    </row>
    <row r="491" spans="1:10" s="852" customFormat="1" ht="15.5">
      <c r="A491" s="860"/>
      <c r="B491" s="908" t="s">
        <v>2817</v>
      </c>
      <c r="C491" s="896"/>
      <c r="D491" s="1199"/>
      <c r="E491" s="884"/>
      <c r="F491" s="884"/>
      <c r="G491" s="897"/>
      <c r="H491" s="921"/>
      <c r="I491" s="877"/>
      <c r="J491" s="877"/>
    </row>
    <row r="492" spans="1:10" s="852" customFormat="1" ht="15.5">
      <c r="A492" s="860"/>
      <c r="B492" s="882" t="s">
        <v>2755</v>
      </c>
      <c r="C492" s="896" t="s">
        <v>441</v>
      </c>
      <c r="D492" s="1199">
        <f t="shared" ref="D492:D494" si="204">SUM(E492:G492)*(1+($H$10/100))</f>
        <v>278520</v>
      </c>
      <c r="E492" s="884">
        <f t="shared" ref="E492:E494" si="205">(G492*$H$9)/100</f>
        <v>8400</v>
      </c>
      <c r="F492" s="884">
        <f t="shared" ref="F492:F494" si="206">(G492*$H$8)/100</f>
        <v>4800</v>
      </c>
      <c r="G492" s="897">
        <v>240000</v>
      </c>
      <c r="H492" s="921"/>
      <c r="I492" s="877"/>
      <c r="J492" s="877"/>
    </row>
    <row r="493" spans="1:10" s="852" customFormat="1" ht="15.5">
      <c r="A493" s="860"/>
      <c r="B493" s="882" t="s">
        <v>2757</v>
      </c>
      <c r="C493" s="896" t="s">
        <v>441</v>
      </c>
      <c r="D493" s="1199">
        <f t="shared" si="204"/>
        <v>142741.5</v>
      </c>
      <c r="E493" s="884">
        <f t="shared" si="205"/>
        <v>4305</v>
      </c>
      <c r="F493" s="884">
        <f t="shared" si="206"/>
        <v>2460</v>
      </c>
      <c r="G493" s="897">
        <v>123000</v>
      </c>
      <c r="H493" s="921"/>
      <c r="I493" s="877"/>
      <c r="J493" s="877"/>
    </row>
    <row r="494" spans="1:10" s="852" customFormat="1" ht="15.5">
      <c r="A494" s="860"/>
      <c r="B494" s="882" t="s">
        <v>2813</v>
      </c>
      <c r="C494" s="931" t="s">
        <v>441</v>
      </c>
      <c r="D494" s="1199">
        <f t="shared" si="204"/>
        <v>87942.69</v>
      </c>
      <c r="E494" s="884">
        <f t="shared" si="205"/>
        <v>2652.3</v>
      </c>
      <c r="F494" s="884">
        <f t="shared" si="206"/>
        <v>1515.6</v>
      </c>
      <c r="G494" s="897">
        <v>75780</v>
      </c>
      <c r="H494" s="921"/>
      <c r="I494" s="877"/>
      <c r="J494" s="877"/>
    </row>
    <row r="495" spans="1:10" s="852" customFormat="1" ht="15.5">
      <c r="A495" s="860"/>
      <c r="B495" s="882"/>
      <c r="C495" s="896"/>
      <c r="D495" s="1199"/>
      <c r="E495" s="884"/>
      <c r="F495" s="884"/>
      <c r="G495" s="897"/>
      <c r="H495" s="921"/>
      <c r="I495" s="877"/>
      <c r="J495" s="877"/>
    </row>
    <row r="496" spans="1:10" s="852" customFormat="1" ht="15.5">
      <c r="A496" s="860"/>
      <c r="B496" s="932" t="s">
        <v>2818</v>
      </c>
      <c r="C496" s="896"/>
      <c r="D496" s="1199"/>
      <c r="E496" s="884"/>
      <c r="F496" s="884"/>
      <c r="G496" s="897"/>
      <c r="H496" s="921"/>
      <c r="I496" s="877"/>
      <c r="J496" s="877"/>
    </row>
    <row r="497" spans="1:10" s="852" customFormat="1" ht="15.5">
      <c r="A497" s="860"/>
      <c r="B497" s="882" t="s">
        <v>2819</v>
      </c>
      <c r="C497" s="896" t="s">
        <v>682</v>
      </c>
      <c r="D497" s="1199">
        <f t="shared" ref="D497" si="207">SUM(E497:G497)*(1+($H$10/100))</f>
        <v>406175.00000000006</v>
      </c>
      <c r="E497" s="884">
        <f t="shared" ref="E497" si="208">(G497*$H$9)/100</f>
        <v>12250</v>
      </c>
      <c r="F497" s="884">
        <f t="shared" ref="F497" si="209">(G497*$H$8)/100</f>
        <v>7000</v>
      </c>
      <c r="G497" s="897">
        <v>350000</v>
      </c>
      <c r="H497" s="921"/>
      <c r="I497" s="877"/>
      <c r="J497" s="877"/>
    </row>
    <row r="498" spans="1:10" s="852" customFormat="1" ht="15.5">
      <c r="A498" s="860"/>
      <c r="B498" s="882"/>
      <c r="C498" s="896"/>
      <c r="D498" s="1199"/>
      <c r="E498" s="884"/>
      <c r="F498" s="884"/>
      <c r="G498" s="897"/>
      <c r="H498" s="921"/>
      <c r="I498" s="877"/>
      <c r="J498" s="877"/>
    </row>
    <row r="499" spans="1:10" s="852" customFormat="1" ht="15.5">
      <c r="A499" s="860"/>
      <c r="B499" s="908" t="s">
        <v>2820</v>
      </c>
      <c r="C499" s="896"/>
      <c r="D499" s="1199"/>
      <c r="E499" s="884"/>
      <c r="F499" s="884"/>
      <c r="G499" s="897"/>
      <c r="H499" s="921"/>
      <c r="I499" s="877"/>
      <c r="J499" s="877"/>
    </row>
    <row r="500" spans="1:10" s="852" customFormat="1" ht="15.5">
      <c r="A500" s="860"/>
      <c r="B500" s="882" t="s">
        <v>2815</v>
      </c>
      <c r="C500" s="931" t="s">
        <v>441</v>
      </c>
      <c r="D500" s="1199">
        <f t="shared" ref="D500:D501" si="210">SUM(E500:G500)*(1+($H$10/100))</f>
        <v>475805.00000000006</v>
      </c>
      <c r="E500" s="884">
        <f t="shared" ref="E500:E501" si="211">(G500*$H$9)/100</f>
        <v>14350</v>
      </c>
      <c r="F500" s="884">
        <f t="shared" ref="F500:F501" si="212">(G500*$H$8)/100</f>
        <v>8200</v>
      </c>
      <c r="G500" s="897">
        <v>410000</v>
      </c>
      <c r="H500" s="921"/>
      <c r="I500" s="877"/>
      <c r="J500" s="877"/>
    </row>
    <row r="501" spans="1:10" s="852" customFormat="1" ht="15.5">
      <c r="A501" s="860"/>
      <c r="B501" s="882" t="s">
        <v>2819</v>
      </c>
      <c r="C501" s="931" t="s">
        <v>441</v>
      </c>
      <c r="D501" s="1199">
        <f t="shared" si="210"/>
        <v>394570.00000000006</v>
      </c>
      <c r="E501" s="884">
        <f t="shared" si="211"/>
        <v>11900</v>
      </c>
      <c r="F501" s="884">
        <f t="shared" si="212"/>
        <v>6800</v>
      </c>
      <c r="G501" s="897">
        <v>340000</v>
      </c>
      <c r="H501" s="921"/>
      <c r="I501" s="877"/>
      <c r="J501" s="877"/>
    </row>
    <row r="502" spans="1:10" s="852" customFormat="1" ht="15.5">
      <c r="A502" s="860"/>
      <c r="B502" s="882"/>
      <c r="C502" s="896"/>
      <c r="D502" s="1199"/>
      <c r="E502" s="884"/>
      <c r="F502" s="884"/>
      <c r="G502" s="897"/>
      <c r="H502" s="921"/>
      <c r="I502" s="877"/>
      <c r="J502" s="877"/>
    </row>
    <row r="503" spans="1:10" s="852" customFormat="1" ht="28.5">
      <c r="A503" s="860"/>
      <c r="B503" s="908" t="s">
        <v>2821</v>
      </c>
      <c r="C503" s="896"/>
      <c r="D503" s="1199"/>
      <c r="E503" s="884"/>
      <c r="F503" s="884"/>
      <c r="G503" s="897"/>
      <c r="H503" s="921"/>
      <c r="I503" s="877"/>
      <c r="J503" s="877"/>
    </row>
    <row r="504" spans="1:10" s="852" customFormat="1" ht="15.5">
      <c r="A504" s="860"/>
      <c r="B504" s="882" t="s">
        <v>2822</v>
      </c>
      <c r="C504" s="931" t="s">
        <v>441</v>
      </c>
      <c r="D504" s="1199">
        <f t="shared" ref="D504:D507" si="213">SUM(E504:G504)*(1+($H$10/100))</f>
        <v>554719</v>
      </c>
      <c r="E504" s="884">
        <f t="shared" ref="E504:E507" si="214">(G504*$H$9)/100</f>
        <v>16730</v>
      </c>
      <c r="F504" s="884">
        <f t="shared" ref="F504:F507" si="215">(G504*$H$8)/100</f>
        <v>9560</v>
      </c>
      <c r="G504" s="897">
        <v>478000</v>
      </c>
      <c r="H504" s="921"/>
      <c r="I504" s="877"/>
      <c r="J504" s="877"/>
    </row>
    <row r="505" spans="1:10" s="852" customFormat="1" ht="15.5">
      <c r="A505" s="860"/>
      <c r="B505" s="882" t="s">
        <v>2823</v>
      </c>
      <c r="C505" s="931" t="s">
        <v>441</v>
      </c>
      <c r="D505" s="1199">
        <f t="shared" si="213"/>
        <v>452595.00000000006</v>
      </c>
      <c r="E505" s="884">
        <f t="shared" si="214"/>
        <v>13650</v>
      </c>
      <c r="F505" s="884">
        <f t="shared" si="215"/>
        <v>7800</v>
      </c>
      <c r="G505" s="897">
        <v>390000</v>
      </c>
      <c r="H505" s="921"/>
      <c r="I505" s="877"/>
      <c r="J505" s="877"/>
    </row>
    <row r="506" spans="1:10" s="852" customFormat="1" ht="15.5">
      <c r="A506" s="860"/>
      <c r="B506" s="882" t="s">
        <v>2824</v>
      </c>
      <c r="C506" s="931" t="s">
        <v>441</v>
      </c>
      <c r="D506" s="1199">
        <f t="shared" si="213"/>
        <v>379483.50000000006</v>
      </c>
      <c r="E506" s="884">
        <f t="shared" si="214"/>
        <v>11445</v>
      </c>
      <c r="F506" s="884">
        <f t="shared" si="215"/>
        <v>6540</v>
      </c>
      <c r="G506" s="897">
        <v>327000</v>
      </c>
      <c r="H506" s="921"/>
      <c r="I506" s="877"/>
      <c r="J506" s="877"/>
    </row>
    <row r="507" spans="1:10" s="852" customFormat="1" ht="15.5">
      <c r="A507" s="860"/>
      <c r="B507" s="882" t="s">
        <v>2825</v>
      </c>
      <c r="C507" s="931" t="s">
        <v>441</v>
      </c>
      <c r="D507" s="1199">
        <f t="shared" si="213"/>
        <v>269236</v>
      </c>
      <c r="E507" s="884">
        <f t="shared" si="214"/>
        <v>8120</v>
      </c>
      <c r="F507" s="884">
        <f t="shared" si="215"/>
        <v>4640</v>
      </c>
      <c r="G507" s="897">
        <v>232000</v>
      </c>
      <c r="H507" s="921"/>
      <c r="I507" s="877"/>
      <c r="J507" s="877"/>
    </row>
    <row r="508" spans="1:10" s="852" customFormat="1" ht="15.5">
      <c r="A508" s="860"/>
      <c r="B508" s="882"/>
      <c r="C508" s="896"/>
      <c r="D508" s="1199"/>
      <c r="E508" s="884"/>
      <c r="F508" s="884"/>
      <c r="G508" s="897"/>
      <c r="H508" s="921"/>
      <c r="I508" s="877"/>
      <c r="J508" s="877"/>
    </row>
    <row r="509" spans="1:10" s="852" customFormat="1" ht="15.5">
      <c r="A509" s="860"/>
      <c r="B509" s="882" t="s">
        <v>2826</v>
      </c>
      <c r="C509" s="896" t="s">
        <v>682</v>
      </c>
      <c r="D509" s="1291">
        <f t="shared" ref="D509" si="216">SUM(E509:G509)*(1+($H$10/100))</f>
        <v>6034600.0000000009</v>
      </c>
      <c r="E509" s="884">
        <f t="shared" ref="E509:E518" si="217">(G509*$H$9)/100</f>
        <v>182000</v>
      </c>
      <c r="F509" s="884">
        <f t="shared" ref="F509:F518" si="218">(G509*$H$8)/100</f>
        <v>104000</v>
      </c>
      <c r="G509" s="897">
        <v>5200000</v>
      </c>
      <c r="H509" s="921"/>
      <c r="I509" s="877"/>
      <c r="J509" s="877"/>
    </row>
    <row r="510" spans="1:10" s="852" customFormat="1" ht="15.5">
      <c r="A510" s="860"/>
      <c r="B510" s="882" t="s">
        <v>2827</v>
      </c>
      <c r="C510" s="896" t="s">
        <v>682</v>
      </c>
      <c r="D510" s="1199">
        <f t="shared" ref="D510:D515" si="219">SUM(E510:G510)*(1+($H$10/100))</f>
        <v>290125</v>
      </c>
      <c r="E510" s="884">
        <f t="shared" si="217"/>
        <v>8750</v>
      </c>
      <c r="F510" s="884">
        <f t="shared" si="218"/>
        <v>5000</v>
      </c>
      <c r="G510" s="897">
        <v>250000</v>
      </c>
      <c r="H510" s="921"/>
      <c r="I510" s="877"/>
      <c r="J510" s="877"/>
    </row>
    <row r="511" spans="1:10" s="852" customFormat="1" ht="15.5">
      <c r="A511" s="860"/>
      <c r="B511" s="882" t="s">
        <v>2965</v>
      </c>
      <c r="C511" s="896" t="s">
        <v>682</v>
      </c>
      <c r="D511" s="1199">
        <f t="shared" si="219"/>
        <v>1976331.5000000002</v>
      </c>
      <c r="E511" s="884">
        <f t="shared" si="217"/>
        <v>59605</v>
      </c>
      <c r="F511" s="884">
        <f t="shared" si="218"/>
        <v>34060</v>
      </c>
      <c r="G511" s="897">
        <f>(960000+350000)*1.3</f>
        <v>1703000</v>
      </c>
      <c r="H511" s="921"/>
      <c r="I511" s="877"/>
      <c r="J511" s="877"/>
    </row>
    <row r="512" spans="1:10" s="852" customFormat="1" ht="15.5">
      <c r="A512" s="860"/>
      <c r="B512" s="882" t="s">
        <v>2828</v>
      </c>
      <c r="C512" s="896" t="s">
        <v>682</v>
      </c>
      <c r="D512" s="1199">
        <f t="shared" si="219"/>
        <v>52802750.000000007</v>
      </c>
      <c r="E512" s="884">
        <f t="shared" si="217"/>
        <v>1592500</v>
      </c>
      <c r="F512" s="884">
        <f t="shared" si="218"/>
        <v>910000</v>
      </c>
      <c r="G512" s="897">
        <f>26000000+19500000</f>
        <v>45500000</v>
      </c>
      <c r="H512" s="921"/>
      <c r="I512" s="877"/>
      <c r="J512" s="877"/>
    </row>
    <row r="513" spans="1:10" s="852" customFormat="1" ht="15.5">
      <c r="A513" s="860"/>
      <c r="B513" s="882" t="s">
        <v>2829</v>
      </c>
      <c r="C513" s="896" t="s">
        <v>682</v>
      </c>
      <c r="D513" s="1199">
        <f t="shared" si="219"/>
        <v>1890454.5000000002</v>
      </c>
      <c r="E513" s="884">
        <f t="shared" si="217"/>
        <v>57015</v>
      </c>
      <c r="F513" s="884">
        <f t="shared" si="218"/>
        <v>32580</v>
      </c>
      <c r="G513" s="897">
        <v>1629000</v>
      </c>
      <c r="H513" s="921"/>
      <c r="I513" s="877"/>
      <c r="J513" s="877"/>
    </row>
    <row r="514" spans="1:10" s="852" customFormat="1" ht="15.5">
      <c r="A514" s="860"/>
      <c r="B514" s="882" t="s">
        <v>2830</v>
      </c>
      <c r="C514" s="896" t="s">
        <v>682</v>
      </c>
      <c r="D514" s="1199">
        <f t="shared" ref="D514" si="220">SUM(E514:G514)*(1+($H$10/100))</f>
        <v>261112.50000000003</v>
      </c>
      <c r="E514" s="884">
        <f t="shared" si="217"/>
        <v>7875</v>
      </c>
      <c r="F514" s="884">
        <f t="shared" si="218"/>
        <v>4500</v>
      </c>
      <c r="G514" s="897">
        <v>225000</v>
      </c>
      <c r="H514" s="921"/>
      <c r="I514" s="877"/>
      <c r="J514" s="877"/>
    </row>
    <row r="515" spans="1:10" s="852" customFormat="1" ht="15.5">
      <c r="A515" s="860"/>
      <c r="B515" s="882" t="s">
        <v>2831</v>
      </c>
      <c r="C515" s="896" t="s">
        <v>682</v>
      </c>
      <c r="D515" s="1199">
        <f t="shared" si="219"/>
        <v>196124.50000000003</v>
      </c>
      <c r="E515" s="884">
        <f t="shared" si="217"/>
        <v>5915</v>
      </c>
      <c r="F515" s="884">
        <f t="shared" si="218"/>
        <v>3380</v>
      </c>
      <c r="G515" s="897">
        <v>169000</v>
      </c>
      <c r="H515" s="921"/>
      <c r="I515" s="877"/>
      <c r="J515" s="877"/>
    </row>
    <row r="516" spans="1:10" s="852" customFormat="1" ht="15.5">
      <c r="A516" s="860"/>
      <c r="B516" s="882" t="s">
        <v>2832</v>
      </c>
      <c r="C516" s="896" t="s">
        <v>682</v>
      </c>
      <c r="D516" s="1199">
        <f t="shared" ref="D516" si="221">SUM(E516:G516)*(1+($H$10/100))</f>
        <v>1618839.4750000001</v>
      </c>
      <c r="E516" s="884">
        <f t="shared" si="217"/>
        <v>48823.25</v>
      </c>
      <c r="F516" s="884">
        <f t="shared" si="218"/>
        <v>27899</v>
      </c>
      <c r="G516" s="897">
        <f>1213000*1.15</f>
        <v>1394950</v>
      </c>
      <c r="H516" s="921"/>
      <c r="I516" s="877"/>
      <c r="J516" s="877"/>
    </row>
    <row r="517" spans="1:10" s="852" customFormat="1" ht="15.5">
      <c r="A517" s="860"/>
      <c r="B517" s="882" t="s">
        <v>2833</v>
      </c>
      <c r="C517" s="896" t="s">
        <v>682</v>
      </c>
      <c r="D517" s="1199">
        <f t="shared" ref="D517:D518" si="222">SUM(E517:G517)*(1+($H$10/100))</f>
        <v>2321000</v>
      </c>
      <c r="E517" s="884">
        <f t="shared" si="217"/>
        <v>70000</v>
      </c>
      <c r="F517" s="884">
        <f t="shared" si="218"/>
        <v>40000</v>
      </c>
      <c r="G517" s="897">
        <v>2000000</v>
      </c>
      <c r="H517" s="921"/>
      <c r="I517" s="877"/>
      <c r="J517" s="877"/>
    </row>
    <row r="518" spans="1:10" s="852" customFormat="1" ht="15.5">
      <c r="A518" s="860"/>
      <c r="B518" s="882" t="s">
        <v>2834</v>
      </c>
      <c r="C518" s="896" t="s">
        <v>682</v>
      </c>
      <c r="D518" s="1199">
        <f t="shared" si="222"/>
        <v>1740750.0000000002</v>
      </c>
      <c r="E518" s="884">
        <f t="shared" si="217"/>
        <v>52500</v>
      </c>
      <c r="F518" s="884">
        <f t="shared" si="218"/>
        <v>30000</v>
      </c>
      <c r="G518" s="897">
        <v>1500000</v>
      </c>
      <c r="H518" s="921"/>
      <c r="I518" s="877"/>
      <c r="J518" s="877"/>
    </row>
    <row r="519" spans="1:10" s="852" customFormat="1" ht="15.5">
      <c r="A519" s="860"/>
      <c r="B519" s="908" t="s">
        <v>2835</v>
      </c>
      <c r="C519" s="896"/>
      <c r="D519" s="1199"/>
      <c r="E519" s="884"/>
      <c r="F519" s="884"/>
      <c r="G519" s="897"/>
      <c r="H519" s="921"/>
      <c r="I519" s="877"/>
      <c r="J519" s="877"/>
    </row>
    <row r="520" spans="1:10" s="852" customFormat="1" ht="15.5">
      <c r="A520" s="860"/>
      <c r="B520" s="882" t="s">
        <v>2836</v>
      </c>
      <c r="C520" s="896" t="s">
        <v>682</v>
      </c>
      <c r="D520" s="1199">
        <f t="shared" ref="D520:D523" si="223">SUM(E520:G520)*(1+($H$10/100))</f>
        <v>3655575.0000000005</v>
      </c>
      <c r="E520" s="884">
        <f t="shared" ref="E520:E523" si="224">(G520*$H$9)/100</f>
        <v>110250</v>
      </c>
      <c r="F520" s="884">
        <f t="shared" ref="F520:F523" si="225">(G520*$H$8)/100</f>
        <v>63000</v>
      </c>
      <c r="G520" s="897">
        <v>3150000</v>
      </c>
      <c r="H520" s="921"/>
      <c r="I520" s="877"/>
      <c r="J520" s="877"/>
    </row>
    <row r="521" spans="1:10" s="852" customFormat="1" ht="15.5">
      <c r="A521" s="860"/>
      <c r="B521" s="882" t="s">
        <v>2837</v>
      </c>
      <c r="C521" s="896" t="s">
        <v>682</v>
      </c>
      <c r="D521" s="1199">
        <f t="shared" si="223"/>
        <v>1410007.5</v>
      </c>
      <c r="E521" s="884">
        <f t="shared" si="224"/>
        <v>42525</v>
      </c>
      <c r="F521" s="884">
        <f t="shared" si="225"/>
        <v>24300</v>
      </c>
      <c r="G521" s="897">
        <v>1215000</v>
      </c>
      <c r="H521" s="921"/>
      <c r="I521" s="877"/>
      <c r="J521" s="877"/>
    </row>
    <row r="522" spans="1:10" s="852" customFormat="1" ht="15.5">
      <c r="A522" s="860"/>
      <c r="B522" s="882" t="s">
        <v>2838</v>
      </c>
      <c r="C522" s="896" t="s">
        <v>682</v>
      </c>
      <c r="D522" s="1199">
        <f t="shared" si="223"/>
        <v>1682725.0000000002</v>
      </c>
      <c r="E522" s="884">
        <f t="shared" si="224"/>
        <v>50750</v>
      </c>
      <c r="F522" s="884">
        <f t="shared" si="225"/>
        <v>29000</v>
      </c>
      <c r="G522" s="897">
        <v>1450000</v>
      </c>
      <c r="H522" s="921"/>
      <c r="I522" s="877"/>
      <c r="J522" s="877"/>
    </row>
    <row r="523" spans="1:10" s="852" customFormat="1" ht="15.5">
      <c r="A523" s="860"/>
      <c r="B523" s="882" t="s">
        <v>2839</v>
      </c>
      <c r="C523" s="896" t="s">
        <v>682</v>
      </c>
      <c r="D523" s="1199">
        <f t="shared" si="223"/>
        <v>21469250</v>
      </c>
      <c r="E523" s="884">
        <f t="shared" si="224"/>
        <v>647500</v>
      </c>
      <c r="F523" s="884">
        <f t="shared" si="225"/>
        <v>370000</v>
      </c>
      <c r="G523" s="897">
        <v>18500000</v>
      </c>
      <c r="H523" s="921"/>
      <c r="I523" s="877"/>
      <c r="J523" s="877"/>
    </row>
    <row r="524" spans="1:10" s="852" customFormat="1" ht="15.5">
      <c r="A524" s="860"/>
      <c r="B524" s="882" t="s">
        <v>2840</v>
      </c>
      <c r="C524" s="896"/>
      <c r="D524" s="1199"/>
      <c r="E524" s="884"/>
      <c r="F524" s="884"/>
      <c r="G524" s="897"/>
      <c r="H524" s="921"/>
      <c r="I524" s="877"/>
      <c r="J524" s="877"/>
    </row>
    <row r="525" spans="1:10" s="852" customFormat="1" ht="15.5">
      <c r="A525" s="860"/>
      <c r="B525" s="882" t="s">
        <v>2841</v>
      </c>
      <c r="C525" s="896"/>
      <c r="D525" s="1199"/>
      <c r="E525" s="884"/>
      <c r="F525" s="884"/>
      <c r="G525" s="897"/>
      <c r="H525" s="921"/>
      <c r="I525" s="877"/>
      <c r="J525" s="877"/>
    </row>
    <row r="526" spans="1:10" s="852" customFormat="1" ht="15.5">
      <c r="A526" s="860"/>
      <c r="B526" s="882" t="s">
        <v>2842</v>
      </c>
      <c r="C526" s="896"/>
      <c r="D526" s="1199"/>
      <c r="E526" s="884"/>
      <c r="F526" s="884"/>
      <c r="G526" s="897"/>
      <c r="H526" s="921"/>
      <c r="I526" s="877"/>
      <c r="J526" s="877"/>
    </row>
    <row r="527" spans="1:10" s="852" customFormat="1" ht="15.5">
      <c r="A527" s="860"/>
      <c r="B527" s="882" t="s">
        <v>2843</v>
      </c>
      <c r="C527" s="896"/>
      <c r="D527" s="1199"/>
      <c r="E527" s="884"/>
      <c r="F527" s="884"/>
      <c r="G527" s="897"/>
      <c r="H527" s="921"/>
      <c r="I527" s="877"/>
      <c r="J527" s="877"/>
    </row>
    <row r="528" spans="1:10" s="852" customFormat="1" ht="15.5">
      <c r="A528" s="860"/>
      <c r="B528" s="882"/>
      <c r="C528" s="896"/>
      <c r="D528" s="1199"/>
      <c r="E528" s="884"/>
      <c r="F528" s="884"/>
      <c r="G528" s="897"/>
      <c r="H528" s="921"/>
      <c r="I528" s="877"/>
      <c r="J528" s="877"/>
    </row>
    <row r="529" spans="1:10" s="852" customFormat="1" ht="15.5">
      <c r="A529" s="860"/>
      <c r="B529" s="908" t="s">
        <v>2844</v>
      </c>
      <c r="C529" s="896"/>
      <c r="D529" s="1199"/>
      <c r="E529" s="884"/>
      <c r="F529" s="884"/>
      <c r="G529" s="897"/>
      <c r="H529" s="921"/>
      <c r="I529" s="877"/>
      <c r="J529" s="877"/>
    </row>
    <row r="530" spans="1:10" s="852" customFormat="1" ht="15.5">
      <c r="A530" s="860"/>
      <c r="B530" s="882" t="s">
        <v>3016</v>
      </c>
      <c r="C530" s="896" t="s">
        <v>186</v>
      </c>
      <c r="D530" s="1291">
        <f t="shared" ref="D530:D532" si="226">SUM(E530:G530)*(1+($H$10/100))</f>
        <v>4061750.0000000005</v>
      </c>
      <c r="E530" s="884">
        <f t="shared" ref="E530:E532" si="227">(G530*$H$9)/100</f>
        <v>122500</v>
      </c>
      <c r="F530" s="884">
        <f t="shared" ref="F530:F532" si="228">(G530*$H$8)/100</f>
        <v>70000</v>
      </c>
      <c r="G530" s="897">
        <v>3500000</v>
      </c>
      <c r="H530" s="921"/>
      <c r="I530" s="877"/>
      <c r="J530" s="877"/>
    </row>
    <row r="531" spans="1:10" s="852" customFormat="1" ht="15.5">
      <c r="A531" s="860"/>
      <c r="B531" s="882" t="s">
        <v>3094</v>
      </c>
      <c r="C531" s="896" t="s">
        <v>682</v>
      </c>
      <c r="D531" s="1199">
        <f t="shared" ref="D531" si="229">SUM(E531:G531)*(1+($H$10/100))</f>
        <v>1624700.0000000002</v>
      </c>
      <c r="E531" s="884">
        <f t="shared" ref="E531" si="230">(G531*$H$9)/100</f>
        <v>49000</v>
      </c>
      <c r="F531" s="884">
        <f t="shared" ref="F531" si="231">(G531*$H$8)/100</f>
        <v>28000</v>
      </c>
      <c r="G531" s="897">
        <v>1400000</v>
      </c>
      <c r="H531" s="921"/>
      <c r="I531" s="877"/>
      <c r="J531" s="877"/>
    </row>
    <row r="532" spans="1:10" s="852" customFormat="1" ht="15.5">
      <c r="A532" s="860"/>
      <c r="B532" s="882" t="s">
        <v>3017</v>
      </c>
      <c r="C532" s="896" t="s">
        <v>4</v>
      </c>
      <c r="D532" s="1199">
        <f t="shared" si="226"/>
        <v>1276550</v>
      </c>
      <c r="E532" s="884">
        <f t="shared" si="227"/>
        <v>38500</v>
      </c>
      <c r="F532" s="884">
        <f t="shared" si="228"/>
        <v>22000</v>
      </c>
      <c r="G532" s="897">
        <v>1100000</v>
      </c>
      <c r="H532" s="921"/>
      <c r="I532" s="877"/>
      <c r="J532" s="877"/>
    </row>
    <row r="533" spans="1:10" s="852" customFormat="1" ht="15.5">
      <c r="A533" s="860"/>
      <c r="B533" s="882" t="s">
        <v>2845</v>
      </c>
      <c r="C533" s="896" t="s">
        <v>186</v>
      </c>
      <c r="D533" s="1199">
        <f t="shared" ref="D533:D539" si="232">SUM(E533:G533)*(1+($H$10/100))</f>
        <v>2204950</v>
      </c>
      <c r="E533" s="884">
        <f t="shared" ref="E533:E553" si="233">(G533*$H$9)/100</f>
        <v>66500</v>
      </c>
      <c r="F533" s="884">
        <f t="shared" ref="F533:F553" si="234">(G533*$H$8)/100</f>
        <v>38000</v>
      </c>
      <c r="G533" s="897">
        <v>1900000</v>
      </c>
      <c r="H533" s="921"/>
      <c r="I533" s="877"/>
      <c r="J533" s="877"/>
    </row>
    <row r="534" spans="1:10" s="852" customFormat="1" ht="15.5">
      <c r="A534" s="860"/>
      <c r="B534" s="882" t="s">
        <v>3721</v>
      </c>
      <c r="C534" s="896" t="s">
        <v>186</v>
      </c>
      <c r="D534" s="1199">
        <f t="shared" si="232"/>
        <v>6382750.0000000009</v>
      </c>
      <c r="E534" s="884">
        <f t="shared" si="233"/>
        <v>192500</v>
      </c>
      <c r="F534" s="884">
        <f t="shared" si="234"/>
        <v>110000</v>
      </c>
      <c r="G534" s="897">
        <v>5500000</v>
      </c>
      <c r="H534" s="921"/>
      <c r="I534" s="877"/>
      <c r="J534" s="877"/>
    </row>
    <row r="535" spans="1:10" s="852" customFormat="1" ht="15.5">
      <c r="A535" s="860"/>
      <c r="B535" s="882" t="s">
        <v>2846</v>
      </c>
      <c r="C535" s="896" t="s">
        <v>4</v>
      </c>
      <c r="D535" s="1199">
        <f t="shared" si="232"/>
        <v>58025.000000000007</v>
      </c>
      <c r="E535" s="884">
        <f t="shared" si="233"/>
        <v>1750</v>
      </c>
      <c r="F535" s="884">
        <f t="shared" si="234"/>
        <v>1000</v>
      </c>
      <c r="G535" s="897">
        <v>50000</v>
      </c>
      <c r="H535" s="921"/>
      <c r="I535" s="877"/>
      <c r="J535" s="877"/>
    </row>
    <row r="536" spans="1:10" s="852" customFormat="1" ht="15.5">
      <c r="A536" s="860"/>
      <c r="B536" s="882" t="s">
        <v>2847</v>
      </c>
      <c r="C536" s="896" t="s">
        <v>4</v>
      </c>
      <c r="D536" s="1199">
        <f t="shared" si="232"/>
        <v>1531860.0000000002</v>
      </c>
      <c r="E536" s="884">
        <f t="shared" si="233"/>
        <v>46200</v>
      </c>
      <c r="F536" s="884">
        <f t="shared" si="234"/>
        <v>26400</v>
      </c>
      <c r="G536" s="897">
        <v>1320000</v>
      </c>
      <c r="H536" s="921"/>
      <c r="I536" s="877"/>
      <c r="J536" s="877"/>
    </row>
    <row r="537" spans="1:10" s="852" customFormat="1" ht="15.5">
      <c r="A537" s="860"/>
      <c r="B537" s="882" t="s">
        <v>2848</v>
      </c>
      <c r="C537" s="896" t="s">
        <v>4</v>
      </c>
      <c r="D537" s="1199">
        <f t="shared" si="232"/>
        <v>22049500</v>
      </c>
      <c r="E537" s="884">
        <f t="shared" si="233"/>
        <v>665000</v>
      </c>
      <c r="F537" s="884">
        <f t="shared" si="234"/>
        <v>380000</v>
      </c>
      <c r="G537" s="897">
        <v>19000000</v>
      </c>
      <c r="H537" s="921"/>
      <c r="I537" s="877"/>
      <c r="J537" s="877"/>
    </row>
    <row r="538" spans="1:10" s="852" customFormat="1" ht="15.5">
      <c r="A538" s="860"/>
      <c r="B538" s="882" t="s">
        <v>2849</v>
      </c>
      <c r="C538" s="896" t="s">
        <v>4</v>
      </c>
      <c r="D538" s="1199">
        <f t="shared" si="232"/>
        <v>22049500</v>
      </c>
      <c r="E538" s="884">
        <f t="shared" si="233"/>
        <v>665000</v>
      </c>
      <c r="F538" s="884">
        <f t="shared" si="234"/>
        <v>380000</v>
      </c>
      <c r="G538" s="897">
        <v>19000000</v>
      </c>
      <c r="H538" s="921"/>
      <c r="I538" s="877"/>
      <c r="J538" s="877"/>
    </row>
    <row r="539" spans="1:10" s="852" customFormat="1" ht="15.5">
      <c r="A539" s="860"/>
      <c r="B539" s="882" t="s">
        <v>2850</v>
      </c>
      <c r="C539" s="896" t="s">
        <v>441</v>
      </c>
      <c r="D539" s="1199">
        <f t="shared" si="232"/>
        <v>37019.950000000012</v>
      </c>
      <c r="E539" s="884">
        <f t="shared" si="233"/>
        <v>1116.5000000000002</v>
      </c>
      <c r="F539" s="884">
        <f t="shared" si="234"/>
        <v>638.00000000000011</v>
      </c>
      <c r="G539" s="897">
        <f>('[142]BAHAN ME'!E316+4000)*1.1</f>
        <v>31900.000000000004</v>
      </c>
      <c r="H539" s="921"/>
      <c r="I539" s="877"/>
      <c r="J539" s="877"/>
    </row>
    <row r="540" spans="1:10" s="852" customFormat="1" ht="15.5">
      <c r="A540" s="860"/>
      <c r="B540" s="882" t="s">
        <v>2851</v>
      </c>
      <c r="C540" s="896" t="s">
        <v>441</v>
      </c>
      <c r="D540" s="1199">
        <f t="shared" ref="D540:D553" si="235">SUM(E540:G540)*(1+($H$10/100))</f>
        <v>62550.950000000012</v>
      </c>
      <c r="E540" s="884">
        <f t="shared" si="233"/>
        <v>1886.5000000000002</v>
      </c>
      <c r="F540" s="884">
        <f t="shared" si="234"/>
        <v>1078.0000000000002</v>
      </c>
      <c r="G540" s="897">
        <f>('[142]BAHAN ME'!E388+4000)*1.1</f>
        <v>53900.000000000007</v>
      </c>
      <c r="H540" s="921"/>
      <c r="I540" s="877"/>
      <c r="J540" s="877"/>
    </row>
    <row r="541" spans="1:10" s="852" customFormat="1" ht="15.5">
      <c r="A541" s="860"/>
      <c r="B541" s="882" t="s">
        <v>2852</v>
      </c>
      <c r="C541" s="896" t="s">
        <v>4</v>
      </c>
      <c r="D541" s="1199">
        <f t="shared" si="235"/>
        <v>13926000.000000002</v>
      </c>
      <c r="E541" s="884">
        <f t="shared" si="233"/>
        <v>420000</v>
      </c>
      <c r="F541" s="884">
        <f t="shared" si="234"/>
        <v>240000</v>
      </c>
      <c r="G541" s="897">
        <v>12000000</v>
      </c>
      <c r="H541" s="921"/>
      <c r="I541" s="877"/>
      <c r="J541" s="877"/>
    </row>
    <row r="542" spans="1:10" s="852" customFormat="1" ht="15.5">
      <c r="A542" s="860"/>
      <c r="B542" s="882" t="s">
        <v>2853</v>
      </c>
      <c r="C542" s="896" t="s">
        <v>4</v>
      </c>
      <c r="D542" s="1199">
        <f t="shared" si="235"/>
        <v>8123500.0000000009</v>
      </c>
      <c r="E542" s="884">
        <f t="shared" si="233"/>
        <v>245000</v>
      </c>
      <c r="F542" s="884">
        <f t="shared" si="234"/>
        <v>140000</v>
      </c>
      <c r="G542" s="897">
        <v>7000000</v>
      </c>
      <c r="H542" s="921"/>
      <c r="I542" s="877"/>
      <c r="J542" s="877"/>
    </row>
    <row r="543" spans="1:10" s="852" customFormat="1" ht="15.5">
      <c r="A543" s="860"/>
      <c r="B543" s="882" t="s">
        <v>2854</v>
      </c>
      <c r="C543" s="896" t="s">
        <v>4</v>
      </c>
      <c r="D543" s="1199">
        <f t="shared" si="235"/>
        <v>19728500</v>
      </c>
      <c r="E543" s="884">
        <f t="shared" si="233"/>
        <v>595000</v>
      </c>
      <c r="F543" s="884">
        <f t="shared" si="234"/>
        <v>340000</v>
      </c>
      <c r="G543" s="897">
        <v>17000000</v>
      </c>
      <c r="H543" s="921"/>
      <c r="I543" s="877"/>
      <c r="J543" s="877"/>
    </row>
    <row r="544" spans="1:10" s="852" customFormat="1" ht="15.5">
      <c r="A544" s="860"/>
      <c r="B544" s="882" t="s">
        <v>2855</v>
      </c>
      <c r="C544" s="896" t="s">
        <v>4</v>
      </c>
      <c r="D544" s="1199">
        <f t="shared" si="235"/>
        <v>14506250.000000002</v>
      </c>
      <c r="E544" s="884">
        <f t="shared" si="233"/>
        <v>437500</v>
      </c>
      <c r="F544" s="884">
        <f t="shared" si="234"/>
        <v>250000</v>
      </c>
      <c r="G544" s="897">
        <v>12500000</v>
      </c>
      <c r="H544" s="921"/>
      <c r="I544" s="877"/>
      <c r="J544" s="877"/>
    </row>
    <row r="545" spans="1:10" s="852" customFormat="1" ht="15.5">
      <c r="A545" s="860"/>
      <c r="B545" s="882" t="s">
        <v>2856</v>
      </c>
      <c r="C545" s="896" t="s">
        <v>4</v>
      </c>
      <c r="D545" s="1199">
        <f t="shared" si="235"/>
        <v>945807.50000000012</v>
      </c>
      <c r="E545" s="884">
        <f t="shared" si="233"/>
        <v>28525</v>
      </c>
      <c r="F545" s="884">
        <f t="shared" si="234"/>
        <v>16300</v>
      </c>
      <c r="G545" s="897">
        <v>815000</v>
      </c>
      <c r="H545" s="921"/>
      <c r="I545" s="877"/>
      <c r="J545" s="877"/>
    </row>
    <row r="546" spans="1:10" s="852" customFormat="1" ht="15.5">
      <c r="A546" s="860"/>
      <c r="B546" s="1" t="s">
        <v>1</v>
      </c>
      <c r="C546" s="896" t="s">
        <v>4</v>
      </c>
      <c r="D546" s="1199">
        <f t="shared" ref="D546:D547" si="236">SUM(E546:G546)*(1+($H$10/100))</f>
        <v>19148250</v>
      </c>
      <c r="E546" s="884">
        <f t="shared" ref="E546:E547" si="237">(G546*$H$9)/100</f>
        <v>577500</v>
      </c>
      <c r="F546" s="884">
        <f t="shared" ref="F546:F547" si="238">(G546*$H$8)/100</f>
        <v>330000</v>
      </c>
      <c r="G546" s="897">
        <v>16500000</v>
      </c>
      <c r="H546" s="921"/>
      <c r="I546" s="877"/>
      <c r="J546" s="877"/>
    </row>
    <row r="547" spans="1:10" s="1199" customFormat="1" ht="15.5">
      <c r="B547" s="1292" t="s">
        <v>3722</v>
      </c>
      <c r="C547" s="896" t="s">
        <v>4</v>
      </c>
      <c r="D547" s="1199">
        <f t="shared" si="236"/>
        <v>4137182.5000000005</v>
      </c>
      <c r="E547" s="884">
        <f t="shared" si="237"/>
        <v>124775</v>
      </c>
      <c r="F547" s="884">
        <f t="shared" si="238"/>
        <v>71300</v>
      </c>
      <c r="G547" s="897">
        <v>3565000</v>
      </c>
    </row>
    <row r="548" spans="1:10" s="852" customFormat="1" ht="15.5">
      <c r="A548" s="860"/>
      <c r="B548" s="882" t="s">
        <v>2857</v>
      </c>
      <c r="C548" s="896" t="s">
        <v>4</v>
      </c>
      <c r="D548" s="1199">
        <f t="shared" si="235"/>
        <v>290125</v>
      </c>
      <c r="E548" s="884">
        <f t="shared" si="233"/>
        <v>8750</v>
      </c>
      <c r="F548" s="884">
        <f t="shared" si="234"/>
        <v>5000</v>
      </c>
      <c r="G548" s="897">
        <v>250000</v>
      </c>
      <c r="H548" s="921"/>
      <c r="I548" s="877"/>
      <c r="J548" s="877"/>
    </row>
    <row r="549" spans="1:10" s="852" customFormat="1" ht="15.5">
      <c r="A549" s="860"/>
      <c r="B549" s="882" t="s">
        <v>2858</v>
      </c>
      <c r="C549" s="896" t="s">
        <v>4</v>
      </c>
      <c r="D549" s="1199">
        <f t="shared" si="235"/>
        <v>232100.00000000003</v>
      </c>
      <c r="E549" s="884">
        <f t="shared" si="233"/>
        <v>7000</v>
      </c>
      <c r="F549" s="884">
        <f t="shared" si="234"/>
        <v>4000</v>
      </c>
      <c r="G549" s="897">
        <v>200000</v>
      </c>
      <c r="H549" s="921"/>
      <c r="I549" s="877"/>
      <c r="J549" s="877"/>
    </row>
    <row r="550" spans="1:10" s="852" customFormat="1" ht="15.5">
      <c r="A550" s="860"/>
      <c r="B550" s="882" t="s">
        <v>3711</v>
      </c>
      <c r="C550" s="896" t="s">
        <v>190</v>
      </c>
      <c r="D550" s="1291">
        <f t="shared" ref="D550:D551" si="239">SUM(E550:G550)*(1+($H$10/100))</f>
        <v>307532.5</v>
      </c>
      <c r="E550" s="884">
        <f t="shared" ref="E550:E551" si="240">(G550*$H$9)/100</f>
        <v>9275</v>
      </c>
      <c r="F550" s="884">
        <f t="shared" ref="F550:F551" si="241">(G550*$H$8)/100</f>
        <v>5300</v>
      </c>
      <c r="G550" s="897">
        <v>265000</v>
      </c>
      <c r="H550" s="921"/>
      <c r="I550" s="877"/>
      <c r="J550" s="877"/>
    </row>
    <row r="551" spans="1:10" s="852" customFormat="1" ht="15.5">
      <c r="A551" s="860"/>
      <c r="B551" s="882" t="s">
        <v>3712</v>
      </c>
      <c r="C551" s="896" t="s">
        <v>190</v>
      </c>
      <c r="D551" s="1291">
        <f t="shared" si="239"/>
        <v>475805.00000000006</v>
      </c>
      <c r="E551" s="884">
        <f t="shared" si="240"/>
        <v>14350</v>
      </c>
      <c r="F551" s="884">
        <f t="shared" si="241"/>
        <v>8200</v>
      </c>
      <c r="G551" s="897">
        <v>410000</v>
      </c>
      <c r="H551" s="921"/>
      <c r="I551" s="877"/>
      <c r="J551" s="877"/>
    </row>
    <row r="552" spans="1:10" s="852" customFormat="1" ht="15.5">
      <c r="A552" s="860"/>
      <c r="B552" s="882"/>
      <c r="C552" s="896"/>
      <c r="D552" s="1291"/>
      <c r="E552" s="884"/>
      <c r="F552" s="884"/>
      <c r="G552" s="897"/>
      <c r="H552" s="921"/>
      <c r="I552" s="877"/>
      <c r="J552" s="877"/>
    </row>
    <row r="553" spans="1:10" s="852" customFormat="1" ht="15.5">
      <c r="A553" s="860"/>
      <c r="B553" s="882" t="s">
        <v>2859</v>
      </c>
      <c r="C553" s="896" t="s">
        <v>4</v>
      </c>
      <c r="D553" s="1199">
        <f t="shared" si="235"/>
        <v>6034600.0000000009</v>
      </c>
      <c r="E553" s="884">
        <f t="shared" si="233"/>
        <v>182000</v>
      </c>
      <c r="F553" s="884">
        <f t="shared" si="234"/>
        <v>104000</v>
      </c>
      <c r="G553" s="897">
        <v>5200000</v>
      </c>
      <c r="H553" s="921"/>
      <c r="I553" s="877"/>
      <c r="J553" s="877"/>
    </row>
    <row r="554" spans="1:10" s="852" customFormat="1" ht="15.5">
      <c r="A554" s="860"/>
      <c r="B554" s="908" t="s">
        <v>2400</v>
      </c>
      <c r="C554" s="896"/>
      <c r="D554" s="1199"/>
      <c r="E554" s="884"/>
      <c r="F554" s="884"/>
      <c r="G554" s="897"/>
      <c r="H554" s="921"/>
      <c r="I554" s="877"/>
      <c r="J554" s="877"/>
    </row>
    <row r="555" spans="1:10" s="852" customFormat="1" ht="15.5">
      <c r="A555" s="860"/>
      <c r="B555" s="882" t="s">
        <v>2401</v>
      </c>
      <c r="C555" s="896" t="s">
        <v>682</v>
      </c>
      <c r="D555" s="1199">
        <f t="shared" ref="D555:D564" si="242">SUM(E555:G555)*(1+($H$10/100))</f>
        <v>371360.00000000006</v>
      </c>
      <c r="E555" s="884">
        <f t="shared" ref="E555:E564" si="243">(G555*$H$9)/100</f>
        <v>11200</v>
      </c>
      <c r="F555" s="884">
        <f t="shared" ref="F555:F564" si="244">(G555*$H$8)/100</f>
        <v>6400</v>
      </c>
      <c r="G555" s="897">
        <v>320000</v>
      </c>
      <c r="H555" s="921"/>
      <c r="I555" s="877"/>
      <c r="J555" s="877"/>
    </row>
    <row r="556" spans="1:10" s="852" customFormat="1" ht="15.5">
      <c r="A556" s="860"/>
      <c r="B556" s="882" t="s">
        <v>2402</v>
      </c>
      <c r="C556" s="896" t="s">
        <v>682</v>
      </c>
      <c r="D556" s="1199">
        <f t="shared" si="242"/>
        <v>352792</v>
      </c>
      <c r="E556" s="884">
        <f t="shared" si="243"/>
        <v>10640</v>
      </c>
      <c r="F556" s="884">
        <f t="shared" si="244"/>
        <v>6080</v>
      </c>
      <c r="G556" s="897">
        <v>304000</v>
      </c>
      <c r="H556" s="921"/>
      <c r="I556" s="877"/>
      <c r="J556" s="877"/>
    </row>
    <row r="557" spans="1:10" s="852" customFormat="1" ht="15.5">
      <c r="A557" s="860"/>
      <c r="B557" s="882" t="s">
        <v>2403</v>
      </c>
      <c r="C557" s="896" t="s">
        <v>682</v>
      </c>
      <c r="D557" s="1199">
        <f t="shared" si="242"/>
        <v>336545</v>
      </c>
      <c r="E557" s="884">
        <f t="shared" si="243"/>
        <v>10150</v>
      </c>
      <c r="F557" s="884">
        <f t="shared" si="244"/>
        <v>5800</v>
      </c>
      <c r="G557" s="897">
        <v>290000</v>
      </c>
      <c r="H557" s="921"/>
      <c r="I557" s="877"/>
      <c r="J557" s="877"/>
    </row>
    <row r="558" spans="1:10" s="852" customFormat="1" ht="15.5">
      <c r="A558" s="860"/>
      <c r="B558" s="882" t="s">
        <v>2404</v>
      </c>
      <c r="C558" s="896" t="s">
        <v>682</v>
      </c>
      <c r="D558" s="1199">
        <f t="shared" si="242"/>
        <v>317977</v>
      </c>
      <c r="E558" s="884">
        <f t="shared" si="243"/>
        <v>9590</v>
      </c>
      <c r="F558" s="884">
        <f t="shared" si="244"/>
        <v>5480</v>
      </c>
      <c r="G558" s="897">
        <v>274000</v>
      </c>
      <c r="H558" s="921"/>
      <c r="I558" s="877"/>
      <c r="J558" s="877"/>
    </row>
    <row r="559" spans="1:10" s="852" customFormat="1" ht="15.5">
      <c r="A559" s="860"/>
      <c r="B559" s="882" t="s">
        <v>2405</v>
      </c>
      <c r="C559" s="896" t="s">
        <v>682</v>
      </c>
      <c r="D559" s="1199">
        <f t="shared" si="242"/>
        <v>301730</v>
      </c>
      <c r="E559" s="884">
        <f t="shared" si="243"/>
        <v>9100</v>
      </c>
      <c r="F559" s="884">
        <f t="shared" si="244"/>
        <v>5200</v>
      </c>
      <c r="G559" s="897">
        <v>260000</v>
      </c>
      <c r="H559" s="921"/>
      <c r="I559" s="877"/>
      <c r="J559" s="877"/>
    </row>
    <row r="560" spans="1:10" s="852" customFormat="1" ht="15.5">
      <c r="A560" s="860"/>
      <c r="B560" s="882" t="s">
        <v>2406</v>
      </c>
      <c r="C560" s="896" t="s">
        <v>682</v>
      </c>
      <c r="D560" s="1199">
        <f t="shared" si="242"/>
        <v>287804</v>
      </c>
      <c r="E560" s="884">
        <f t="shared" si="243"/>
        <v>8680</v>
      </c>
      <c r="F560" s="884">
        <f t="shared" si="244"/>
        <v>4960</v>
      </c>
      <c r="G560" s="897">
        <v>248000</v>
      </c>
      <c r="H560" s="921"/>
      <c r="I560" s="877"/>
      <c r="J560" s="877"/>
    </row>
    <row r="561" spans="1:10" s="852" customFormat="1" ht="15.5">
      <c r="A561" s="860"/>
      <c r="B561" s="882" t="s">
        <v>2407</v>
      </c>
      <c r="C561" s="896" t="s">
        <v>682</v>
      </c>
      <c r="D561" s="1199">
        <f t="shared" si="242"/>
        <v>597657.5</v>
      </c>
      <c r="E561" s="884">
        <f t="shared" si="243"/>
        <v>18025</v>
      </c>
      <c r="F561" s="884">
        <f t="shared" si="244"/>
        <v>10300</v>
      </c>
      <c r="G561" s="897">
        <v>515000</v>
      </c>
      <c r="H561" s="921"/>
      <c r="I561" s="877"/>
      <c r="J561" s="877"/>
    </row>
    <row r="562" spans="1:10" s="852" customFormat="1" ht="15.5">
      <c r="A562" s="860"/>
      <c r="B562" s="882" t="s">
        <v>2408</v>
      </c>
      <c r="C562" s="896" t="s">
        <v>682</v>
      </c>
      <c r="D562" s="1199">
        <f t="shared" si="242"/>
        <v>222816.00000000003</v>
      </c>
      <c r="E562" s="884">
        <f t="shared" si="243"/>
        <v>6720</v>
      </c>
      <c r="F562" s="884">
        <f t="shared" si="244"/>
        <v>3840</v>
      </c>
      <c r="G562" s="897">
        <v>192000</v>
      </c>
      <c r="H562" s="921"/>
      <c r="I562" s="877"/>
      <c r="J562" s="877"/>
    </row>
    <row r="563" spans="1:10" s="852" customFormat="1" ht="15.5">
      <c r="A563" s="860"/>
      <c r="B563" s="882" t="s">
        <v>2409</v>
      </c>
      <c r="C563" s="896" t="s">
        <v>682</v>
      </c>
      <c r="D563" s="1199">
        <f t="shared" si="242"/>
        <v>385286.00000000006</v>
      </c>
      <c r="E563" s="884">
        <f t="shared" si="243"/>
        <v>11620</v>
      </c>
      <c r="F563" s="884">
        <f t="shared" si="244"/>
        <v>6640</v>
      </c>
      <c r="G563" s="897">
        <v>332000</v>
      </c>
      <c r="H563" s="921"/>
      <c r="I563" s="877"/>
      <c r="J563" s="877"/>
    </row>
    <row r="564" spans="1:10" s="852" customFormat="1" ht="15.5">
      <c r="A564" s="860"/>
      <c r="B564" s="882" t="s">
        <v>2410</v>
      </c>
      <c r="C564" s="896" t="s">
        <v>682</v>
      </c>
      <c r="D564" s="1199">
        <f t="shared" si="242"/>
        <v>284322.5</v>
      </c>
      <c r="E564" s="884">
        <f t="shared" si="243"/>
        <v>8575</v>
      </c>
      <c r="F564" s="884">
        <f t="shared" si="244"/>
        <v>4900</v>
      </c>
      <c r="G564" s="897">
        <v>245000</v>
      </c>
      <c r="H564" s="921"/>
      <c r="I564" s="877"/>
      <c r="J564" s="877"/>
    </row>
    <row r="565" spans="1:10" s="852" customFormat="1" ht="15.5">
      <c r="A565" s="860"/>
      <c r="B565" s="882"/>
      <c r="C565" s="896"/>
      <c r="D565" s="1199"/>
      <c r="E565" s="884"/>
      <c r="F565" s="884"/>
      <c r="G565" s="897"/>
      <c r="H565" s="921"/>
      <c r="I565" s="877"/>
      <c r="J565" s="877"/>
    </row>
    <row r="566" spans="1:10" s="852" customFormat="1" ht="15.5">
      <c r="A566" s="860"/>
      <c r="B566" s="908" t="s">
        <v>2411</v>
      </c>
      <c r="C566" s="896"/>
      <c r="D566" s="1199"/>
      <c r="E566" s="884"/>
      <c r="F566" s="884"/>
      <c r="G566" s="897"/>
      <c r="H566" s="921"/>
      <c r="I566" s="877"/>
      <c r="J566" s="877"/>
    </row>
    <row r="567" spans="1:10" s="852" customFormat="1" ht="15.5">
      <c r="A567" s="860"/>
      <c r="B567" s="882" t="s">
        <v>2901</v>
      </c>
      <c r="C567" s="896" t="s">
        <v>682</v>
      </c>
      <c r="D567" s="1199">
        <f t="shared" ref="D567:D574" si="245">SUM(E567:G567)*(1+($H$10/100))</f>
        <v>2275740.5</v>
      </c>
      <c r="E567" s="884">
        <f t="shared" ref="E567:E574" si="246">(G567*$H$9)/100</f>
        <v>68635</v>
      </c>
      <c r="F567" s="884">
        <f t="shared" ref="F567:F574" si="247">(G567*$H$8)/100</f>
        <v>39220</v>
      </c>
      <c r="G567" s="897">
        <f>'Hrg Sat'!$G$492*7.4</f>
        <v>1961000</v>
      </c>
      <c r="H567" s="921"/>
      <c r="I567" s="877"/>
      <c r="J567" s="877"/>
    </row>
    <row r="568" spans="1:10" s="852" customFormat="1" ht="15.5">
      <c r="A568" s="860"/>
      <c r="B568" s="882" t="s">
        <v>2412</v>
      </c>
      <c r="C568" s="896" t="s">
        <v>682</v>
      </c>
      <c r="D568" s="1199">
        <f t="shared" si="245"/>
        <v>1014857.2500000001</v>
      </c>
      <c r="E568" s="884">
        <f t="shared" si="246"/>
        <v>30607.5</v>
      </c>
      <c r="F568" s="884">
        <f t="shared" si="247"/>
        <v>17490</v>
      </c>
      <c r="G568" s="897">
        <f>'Hrg Sat'!$G$492*3.3</f>
        <v>874500</v>
      </c>
      <c r="H568" s="921"/>
      <c r="I568" s="877"/>
      <c r="J568" s="877"/>
    </row>
    <row r="569" spans="1:10" s="852" customFormat="1" ht="15.5">
      <c r="A569" s="860"/>
      <c r="B569" s="882" t="s">
        <v>2413</v>
      </c>
      <c r="C569" s="896" t="s">
        <v>682</v>
      </c>
      <c r="D569" s="1199">
        <f t="shared" si="245"/>
        <v>922597.50000000012</v>
      </c>
      <c r="E569" s="884">
        <f t="shared" si="246"/>
        <v>27825</v>
      </c>
      <c r="F569" s="884">
        <f t="shared" si="247"/>
        <v>15900</v>
      </c>
      <c r="G569" s="897">
        <f>'Hrg Sat'!$G$492*3</f>
        <v>795000</v>
      </c>
      <c r="H569" s="921"/>
      <c r="I569" s="877"/>
      <c r="J569" s="877"/>
    </row>
    <row r="570" spans="1:10" s="852" customFormat="1" ht="15.5">
      <c r="A570" s="860"/>
      <c r="B570" s="882" t="s">
        <v>2409</v>
      </c>
      <c r="C570" s="896" t="s">
        <v>682</v>
      </c>
      <c r="D570" s="1199">
        <f t="shared" si="245"/>
        <v>246026.00000000003</v>
      </c>
      <c r="E570" s="884">
        <f t="shared" si="246"/>
        <v>7420</v>
      </c>
      <c r="F570" s="884">
        <f t="shared" si="247"/>
        <v>4240</v>
      </c>
      <c r="G570" s="897">
        <f>'Hrg Sat'!$G$492*0.8</f>
        <v>212000</v>
      </c>
      <c r="H570" s="921"/>
      <c r="I570" s="877"/>
      <c r="J570" s="877"/>
    </row>
    <row r="571" spans="1:10" s="852" customFormat="1" ht="15.5">
      <c r="A571" s="860"/>
      <c r="B571" s="882" t="s">
        <v>2404</v>
      </c>
      <c r="C571" s="896" t="s">
        <v>682</v>
      </c>
      <c r="D571" s="1199">
        <f t="shared" si="245"/>
        <v>553558.5</v>
      </c>
      <c r="E571" s="884">
        <f t="shared" si="246"/>
        <v>16695</v>
      </c>
      <c r="F571" s="884">
        <f t="shared" si="247"/>
        <v>9540</v>
      </c>
      <c r="G571" s="897">
        <f>'Hrg Sat'!$G$492*1.8</f>
        <v>477000</v>
      </c>
      <c r="H571" s="921"/>
      <c r="I571" s="877"/>
      <c r="J571" s="877"/>
    </row>
    <row r="572" spans="1:10" s="852" customFormat="1" ht="15.5">
      <c r="A572" s="860"/>
      <c r="B572" s="947" t="s">
        <v>2900</v>
      </c>
      <c r="C572" s="896" t="s">
        <v>682</v>
      </c>
      <c r="D572" s="1199">
        <f t="shared" si="245"/>
        <v>799584.50000000012</v>
      </c>
      <c r="E572" s="884">
        <f t="shared" si="246"/>
        <v>24115</v>
      </c>
      <c r="F572" s="884">
        <f t="shared" si="247"/>
        <v>13780</v>
      </c>
      <c r="G572" s="897">
        <f>'Hrg Sat'!$G$492*2.6</f>
        <v>689000</v>
      </c>
      <c r="H572" s="921"/>
      <c r="I572" s="877"/>
      <c r="J572" s="877"/>
    </row>
    <row r="573" spans="1:10" s="852" customFormat="1" ht="15.5">
      <c r="A573" s="860"/>
      <c r="B573" s="882" t="s">
        <v>2414</v>
      </c>
      <c r="C573" s="896" t="s">
        <v>682</v>
      </c>
      <c r="D573" s="1199">
        <f t="shared" si="245"/>
        <v>430545.50000000006</v>
      </c>
      <c r="E573" s="884">
        <f t="shared" si="246"/>
        <v>12985</v>
      </c>
      <c r="F573" s="884">
        <f t="shared" si="247"/>
        <v>7420</v>
      </c>
      <c r="G573" s="897">
        <f>'Hrg Sat'!$G$492*1.4</f>
        <v>371000</v>
      </c>
      <c r="H573" s="921"/>
      <c r="I573" s="877"/>
      <c r="J573" s="877"/>
    </row>
    <row r="574" spans="1:10" s="852" customFormat="1" ht="15.5">
      <c r="A574" s="860"/>
      <c r="B574" s="882" t="s">
        <v>2415</v>
      </c>
      <c r="C574" s="896" t="s">
        <v>682</v>
      </c>
      <c r="D574" s="1199">
        <f t="shared" si="245"/>
        <v>338285.75</v>
      </c>
      <c r="E574" s="884">
        <f t="shared" si="246"/>
        <v>10202.5</v>
      </c>
      <c r="F574" s="884">
        <f t="shared" si="247"/>
        <v>5830</v>
      </c>
      <c r="G574" s="897">
        <f>'Hrg Sat'!$G$492*1.1</f>
        <v>291500</v>
      </c>
      <c r="H574" s="921"/>
      <c r="I574" s="877"/>
      <c r="J574" s="877"/>
    </row>
    <row r="575" spans="1:10" s="852" customFormat="1" ht="15.5">
      <c r="A575" s="860"/>
      <c r="B575" s="908" t="s">
        <v>2416</v>
      </c>
      <c r="C575" s="896"/>
      <c r="D575" s="1199"/>
      <c r="E575" s="884"/>
      <c r="F575" s="884"/>
      <c r="G575" s="897"/>
      <c r="H575" s="921"/>
      <c r="I575" s="877"/>
      <c r="J575" s="877"/>
    </row>
    <row r="576" spans="1:10" s="852" customFormat="1" ht="15.5">
      <c r="A576" s="860"/>
      <c r="B576" s="882" t="s">
        <v>2417</v>
      </c>
      <c r="C576" s="896" t="s">
        <v>682</v>
      </c>
      <c r="D576" s="1199">
        <f t="shared" ref="D576:D581" si="248">SUM(E576:G576)*(1+($H$10/100))</f>
        <v>352792</v>
      </c>
      <c r="E576" s="884">
        <f t="shared" ref="E576:E581" si="249">(G576*$H$9)/100</f>
        <v>10640</v>
      </c>
      <c r="F576" s="884">
        <f t="shared" ref="F576:F581" si="250">(G576*$H$8)/100</f>
        <v>6080</v>
      </c>
      <c r="G576" s="897">
        <v>304000</v>
      </c>
      <c r="H576" s="921"/>
      <c r="I576" s="877"/>
      <c r="J576" s="877"/>
    </row>
    <row r="577" spans="1:10" s="852" customFormat="1" ht="15.5">
      <c r="A577" s="860"/>
      <c r="B577" s="882" t="s">
        <v>2403</v>
      </c>
      <c r="C577" s="896" t="s">
        <v>682</v>
      </c>
      <c r="D577" s="1199">
        <f t="shared" si="248"/>
        <v>352792</v>
      </c>
      <c r="E577" s="884">
        <f t="shared" si="249"/>
        <v>10640</v>
      </c>
      <c r="F577" s="884">
        <f t="shared" si="250"/>
        <v>6080</v>
      </c>
      <c r="G577" s="897">
        <v>304000</v>
      </c>
      <c r="H577" s="921"/>
      <c r="I577" s="877"/>
      <c r="J577" s="877"/>
    </row>
    <row r="578" spans="1:10" s="852" customFormat="1" ht="15.5">
      <c r="A578" s="860"/>
      <c r="B578" s="882" t="s">
        <v>2418</v>
      </c>
      <c r="C578" s="896" t="s">
        <v>682</v>
      </c>
      <c r="D578" s="1199">
        <f t="shared" si="248"/>
        <v>282001.5</v>
      </c>
      <c r="E578" s="884">
        <f t="shared" si="249"/>
        <v>8505</v>
      </c>
      <c r="F578" s="884">
        <f t="shared" si="250"/>
        <v>4860</v>
      </c>
      <c r="G578" s="897">
        <v>243000</v>
      </c>
      <c r="H578" s="921"/>
      <c r="I578" s="877"/>
      <c r="J578" s="877"/>
    </row>
    <row r="579" spans="1:10" s="852" customFormat="1" ht="15.5">
      <c r="A579" s="860"/>
      <c r="B579" s="882" t="s">
        <v>2405</v>
      </c>
      <c r="C579" s="896" t="s">
        <v>682</v>
      </c>
      <c r="D579" s="1199">
        <f t="shared" si="248"/>
        <v>282001.5</v>
      </c>
      <c r="E579" s="884">
        <f t="shared" si="249"/>
        <v>8505</v>
      </c>
      <c r="F579" s="884">
        <f t="shared" si="250"/>
        <v>4860</v>
      </c>
      <c r="G579" s="897">
        <v>243000</v>
      </c>
      <c r="H579" s="921"/>
      <c r="I579" s="877"/>
      <c r="J579" s="877"/>
    </row>
    <row r="580" spans="1:10" s="852" customFormat="1" ht="15.5">
      <c r="A580" s="860"/>
      <c r="B580" s="882" t="s">
        <v>2406</v>
      </c>
      <c r="C580" s="896" t="s">
        <v>682</v>
      </c>
      <c r="D580" s="1199">
        <f t="shared" si="248"/>
        <v>229779.00000000003</v>
      </c>
      <c r="E580" s="884">
        <f t="shared" si="249"/>
        <v>6930</v>
      </c>
      <c r="F580" s="884">
        <f t="shared" si="250"/>
        <v>3960</v>
      </c>
      <c r="G580" s="897">
        <v>198000</v>
      </c>
      <c r="H580" s="921"/>
      <c r="I580" s="877"/>
      <c r="J580" s="877"/>
    </row>
    <row r="581" spans="1:10" s="852" customFormat="1" ht="15.5">
      <c r="A581" s="860"/>
      <c r="B581" s="882" t="s">
        <v>2419</v>
      </c>
      <c r="C581" s="896" t="s">
        <v>682</v>
      </c>
      <c r="D581" s="1199">
        <f t="shared" si="248"/>
        <v>220495.00000000003</v>
      </c>
      <c r="E581" s="884">
        <f t="shared" si="249"/>
        <v>6650</v>
      </c>
      <c r="F581" s="884">
        <f t="shared" si="250"/>
        <v>3800</v>
      </c>
      <c r="G581" s="897">
        <v>190000</v>
      </c>
      <c r="H581" s="921"/>
      <c r="I581" s="877"/>
      <c r="J581" s="877"/>
    </row>
    <row r="582" spans="1:10" s="852" customFormat="1" ht="15.5">
      <c r="A582" s="860"/>
      <c r="B582" s="882"/>
      <c r="C582" s="896"/>
      <c r="D582" s="1199"/>
      <c r="E582" s="884"/>
      <c r="F582" s="884"/>
      <c r="G582" s="897"/>
      <c r="H582" s="921"/>
      <c r="I582" s="877"/>
      <c r="J582" s="877"/>
    </row>
    <row r="583" spans="1:10" s="852" customFormat="1" ht="15.5">
      <c r="A583" s="860"/>
      <c r="B583" s="908" t="s">
        <v>2479</v>
      </c>
      <c r="C583" s="896"/>
      <c r="D583" s="1199"/>
      <c r="E583" s="884"/>
      <c r="F583" s="884"/>
      <c r="G583" s="897"/>
      <c r="H583" s="921"/>
      <c r="I583" s="877"/>
      <c r="J583" s="877"/>
    </row>
    <row r="584" spans="1:10" ht="15.5">
      <c r="A584" s="870" t="s">
        <v>143</v>
      </c>
      <c r="B584" s="882" t="s">
        <v>2420</v>
      </c>
      <c r="C584" s="896" t="s">
        <v>682</v>
      </c>
      <c r="D584" s="1199">
        <f t="shared" ref="D584:D593" si="251">SUM(E584:G584)*(1+($H$10/100))</f>
        <v>891844.25000000012</v>
      </c>
      <c r="E584" s="884">
        <f t="shared" ref="E584:E593" si="252">(G584*$H$9)/100</f>
        <v>26897.5</v>
      </c>
      <c r="F584" s="884">
        <f t="shared" ref="F584:F593" si="253">(G584*$H$8)/100</f>
        <v>15370</v>
      </c>
      <c r="G584" s="897">
        <f>'Hrg Sat'!$G$492*2.9</f>
        <v>768500</v>
      </c>
      <c r="H584" s="885"/>
      <c r="I584" s="868"/>
      <c r="J584" s="877"/>
    </row>
    <row r="585" spans="1:10" ht="15.5">
      <c r="A585" s="870"/>
      <c r="B585" s="882" t="s">
        <v>2421</v>
      </c>
      <c r="C585" s="896" t="s">
        <v>682</v>
      </c>
      <c r="D585" s="1199">
        <f t="shared" si="251"/>
        <v>922597.50000000012</v>
      </c>
      <c r="E585" s="884">
        <f t="shared" si="252"/>
        <v>27825</v>
      </c>
      <c r="F585" s="884">
        <f t="shared" si="253"/>
        <v>15900</v>
      </c>
      <c r="G585" s="897">
        <f>'Hrg Sat'!$G$492*3</f>
        <v>795000</v>
      </c>
      <c r="H585" s="885"/>
      <c r="I585" s="868"/>
    </row>
    <row r="586" spans="1:10" ht="15.5">
      <c r="A586" s="870"/>
      <c r="B586" s="947" t="s">
        <v>2480</v>
      </c>
      <c r="C586" s="896" t="s">
        <v>682</v>
      </c>
      <c r="D586" s="1199">
        <f t="shared" si="251"/>
        <v>707324.75</v>
      </c>
      <c r="E586" s="884">
        <f t="shared" si="252"/>
        <v>21332.5</v>
      </c>
      <c r="F586" s="884">
        <f t="shared" si="253"/>
        <v>12190</v>
      </c>
      <c r="G586" s="897">
        <f>'Hrg Sat'!$G$492*2.3</f>
        <v>609500</v>
      </c>
      <c r="H586" s="885"/>
      <c r="I586" s="868"/>
    </row>
    <row r="587" spans="1:10" ht="15.5">
      <c r="A587" s="870"/>
      <c r="B587" s="882" t="s">
        <v>2422</v>
      </c>
      <c r="C587" s="896" t="s">
        <v>682</v>
      </c>
      <c r="D587" s="1199">
        <f t="shared" si="251"/>
        <v>615065</v>
      </c>
      <c r="E587" s="884">
        <f t="shared" si="252"/>
        <v>18550</v>
      </c>
      <c r="F587" s="884">
        <f t="shared" si="253"/>
        <v>10600</v>
      </c>
      <c r="G587" s="897">
        <f>'Hrg Sat'!$G$492*2</f>
        <v>530000</v>
      </c>
      <c r="H587" s="885"/>
      <c r="I587" s="868"/>
    </row>
    <row r="588" spans="1:10" ht="15.5">
      <c r="A588" s="870"/>
      <c r="B588" s="882" t="s">
        <v>2418</v>
      </c>
      <c r="C588" s="896" t="s">
        <v>682</v>
      </c>
      <c r="D588" s="1199">
        <f t="shared" si="251"/>
        <v>492052.00000000006</v>
      </c>
      <c r="E588" s="884">
        <f t="shared" si="252"/>
        <v>14840</v>
      </c>
      <c r="F588" s="884">
        <f t="shared" si="253"/>
        <v>8480</v>
      </c>
      <c r="G588" s="897">
        <f>'Hrg Sat'!$G$492*1.6</f>
        <v>424000</v>
      </c>
      <c r="H588" s="885"/>
      <c r="I588" s="868"/>
    </row>
    <row r="589" spans="1:10" ht="15.5">
      <c r="A589" s="870"/>
      <c r="B589" s="882" t="s">
        <v>2423</v>
      </c>
      <c r="C589" s="896" t="s">
        <v>682</v>
      </c>
      <c r="D589" s="1199">
        <f t="shared" si="251"/>
        <v>430545.50000000006</v>
      </c>
      <c r="E589" s="884">
        <f t="shared" si="252"/>
        <v>12985</v>
      </c>
      <c r="F589" s="884">
        <f t="shared" si="253"/>
        <v>7420</v>
      </c>
      <c r="G589" s="897">
        <f>'Hrg Sat'!$G$492*1.4</f>
        <v>371000</v>
      </c>
      <c r="H589" s="885"/>
      <c r="I589" s="868"/>
    </row>
    <row r="590" spans="1:10" ht="15.5">
      <c r="A590" s="870"/>
      <c r="B590" s="882" t="s">
        <v>2424</v>
      </c>
      <c r="C590" s="896" t="s">
        <v>682</v>
      </c>
      <c r="D590" s="1199">
        <f t="shared" si="251"/>
        <v>399792.25000000006</v>
      </c>
      <c r="E590" s="884">
        <f t="shared" si="252"/>
        <v>12057.5</v>
      </c>
      <c r="F590" s="884">
        <f t="shared" si="253"/>
        <v>6890</v>
      </c>
      <c r="G590" s="897">
        <f>'Hrg Sat'!$G$492*1.3</f>
        <v>344500</v>
      </c>
      <c r="H590" s="885"/>
      <c r="I590" s="868"/>
    </row>
    <row r="591" spans="1:10" ht="15.5">
      <c r="A591" s="870"/>
      <c r="B591" s="882" t="s">
        <v>2408</v>
      </c>
      <c r="C591" s="896" t="s">
        <v>682</v>
      </c>
      <c r="D591" s="1199">
        <f t="shared" si="251"/>
        <v>307532.5</v>
      </c>
      <c r="E591" s="884">
        <f t="shared" si="252"/>
        <v>9275</v>
      </c>
      <c r="F591" s="884">
        <f t="shared" si="253"/>
        <v>5300</v>
      </c>
      <c r="G591" s="897">
        <f>'Hrg Sat'!$G$492*1</f>
        <v>265000</v>
      </c>
      <c r="H591" s="885"/>
      <c r="I591" s="868"/>
    </row>
    <row r="592" spans="1:10" ht="15.5">
      <c r="A592" s="870"/>
      <c r="B592" s="882" t="s">
        <v>2425</v>
      </c>
      <c r="C592" s="896" t="s">
        <v>682</v>
      </c>
      <c r="D592" s="1199">
        <f t="shared" si="251"/>
        <v>307532.5</v>
      </c>
      <c r="E592" s="884">
        <f t="shared" si="252"/>
        <v>9275</v>
      </c>
      <c r="F592" s="884">
        <f t="shared" si="253"/>
        <v>5300</v>
      </c>
      <c r="G592" s="897">
        <f>'Hrg Sat'!$G$492*1</f>
        <v>265000</v>
      </c>
      <c r="H592" s="885"/>
      <c r="I592" s="868"/>
    </row>
    <row r="593" spans="1:9" ht="15.5">
      <c r="A593" s="870"/>
      <c r="B593" s="882" t="s">
        <v>2409</v>
      </c>
      <c r="C593" s="896" t="s">
        <v>682</v>
      </c>
      <c r="D593" s="1199">
        <f t="shared" si="251"/>
        <v>246026.00000000003</v>
      </c>
      <c r="E593" s="884">
        <f t="shared" si="252"/>
        <v>7420</v>
      </c>
      <c r="F593" s="884">
        <f t="shared" si="253"/>
        <v>4240</v>
      </c>
      <c r="G593" s="897">
        <f>'Hrg Sat'!$G$492*0.8</f>
        <v>212000</v>
      </c>
      <c r="H593" s="885"/>
      <c r="I593" s="868"/>
    </row>
    <row r="594" spans="1:9" ht="15.5">
      <c r="A594" s="870"/>
      <c r="B594" s="882"/>
      <c r="C594" s="883"/>
      <c r="D594" s="1201"/>
      <c r="E594" s="884"/>
      <c r="F594" s="884"/>
      <c r="G594" s="884"/>
      <c r="H594" s="885"/>
      <c r="I594" s="868"/>
    </row>
    <row r="595" spans="1:9" ht="15.5">
      <c r="A595" s="870"/>
      <c r="B595" s="908" t="s">
        <v>2953</v>
      </c>
      <c r="C595" s="896"/>
      <c r="D595" s="1199"/>
      <c r="E595" s="884"/>
      <c r="F595" s="884"/>
      <c r="G595" s="897"/>
      <c r="H595" s="885"/>
      <c r="I595" s="868"/>
    </row>
    <row r="596" spans="1:9" ht="15.5">
      <c r="A596" s="870"/>
      <c r="B596" s="882" t="s">
        <v>2420</v>
      </c>
      <c r="C596" s="896" t="s">
        <v>682</v>
      </c>
      <c r="D596" s="1199">
        <f t="shared" ref="D596:D598" si="254">SUM(E596:G596)*(1+($H$10/100))</f>
        <v>891844.25000000012</v>
      </c>
      <c r="E596" s="884">
        <f t="shared" ref="E596:E598" si="255">(G596*$H$9)/100</f>
        <v>26897.5</v>
      </c>
      <c r="F596" s="884">
        <f t="shared" ref="F596:F598" si="256">(G596*$H$8)/100</f>
        <v>15370</v>
      </c>
      <c r="G596" s="897">
        <f>'Hrg Sat'!$G$492*2.9</f>
        <v>768500</v>
      </c>
      <c r="H596" s="885"/>
      <c r="I596" s="868"/>
    </row>
    <row r="597" spans="1:9" ht="15.5">
      <c r="A597" s="870"/>
      <c r="B597" s="882" t="s">
        <v>2421</v>
      </c>
      <c r="C597" s="896" t="s">
        <v>682</v>
      </c>
      <c r="D597" s="1199">
        <f t="shared" si="254"/>
        <v>922597.50000000012</v>
      </c>
      <c r="E597" s="884">
        <f t="shared" si="255"/>
        <v>27825</v>
      </c>
      <c r="F597" s="884">
        <f t="shared" si="256"/>
        <v>15900</v>
      </c>
      <c r="G597" s="897">
        <f>'Hrg Sat'!$G$492*3</f>
        <v>795000</v>
      </c>
      <c r="H597" s="885"/>
      <c r="I597" s="868"/>
    </row>
    <row r="598" spans="1:9" ht="15.5">
      <c r="A598" s="870"/>
      <c r="B598" s="947" t="s">
        <v>2954</v>
      </c>
      <c r="C598" s="896" t="s">
        <v>682</v>
      </c>
      <c r="D598" s="1199">
        <f t="shared" si="254"/>
        <v>738078.00000000012</v>
      </c>
      <c r="E598" s="884">
        <f t="shared" si="255"/>
        <v>22260</v>
      </c>
      <c r="F598" s="884">
        <f t="shared" si="256"/>
        <v>12720</v>
      </c>
      <c r="G598" s="897">
        <f>'Hrg Sat'!$G$492*2.4</f>
        <v>636000</v>
      </c>
      <c r="H598" s="885"/>
      <c r="I598" s="868"/>
    </row>
    <row r="599" spans="1:9" ht="15.5">
      <c r="A599" s="870"/>
      <c r="B599" s="947" t="s">
        <v>2955</v>
      </c>
      <c r="C599" s="896" t="s">
        <v>682</v>
      </c>
      <c r="D599" s="1199">
        <f t="shared" ref="D599" si="257">SUM(E599:G599)*(1+($H$10/100))</f>
        <v>369039.00000000006</v>
      </c>
      <c r="E599" s="884">
        <f t="shared" ref="E599" si="258">(G599*$H$9)/100</f>
        <v>11130</v>
      </c>
      <c r="F599" s="884">
        <f t="shared" ref="F599" si="259">(G599*$H$8)/100</f>
        <v>6360</v>
      </c>
      <c r="G599" s="897">
        <f>'Hrg Sat'!$G$492*1.2</f>
        <v>318000</v>
      </c>
      <c r="H599" s="885"/>
      <c r="I599" s="868"/>
    </row>
    <row r="600" spans="1:9" ht="15.5">
      <c r="A600" s="870"/>
      <c r="B600" s="882"/>
      <c r="C600" s="896"/>
      <c r="D600" s="1199"/>
      <c r="E600" s="884"/>
      <c r="F600" s="884"/>
      <c r="G600" s="897"/>
      <c r="H600" s="885"/>
      <c r="I600" s="868"/>
    </row>
    <row r="601" spans="1:9" ht="15.5">
      <c r="A601" s="870"/>
      <c r="B601" s="882"/>
      <c r="C601" s="896"/>
      <c r="D601" s="1199"/>
      <c r="E601" s="884"/>
      <c r="F601" s="884"/>
      <c r="G601" s="897"/>
      <c r="H601" s="885"/>
      <c r="I601" s="868"/>
    </row>
    <row r="602" spans="1:9" ht="15.5">
      <c r="A602" s="870"/>
      <c r="B602" s="882"/>
      <c r="C602" s="896"/>
      <c r="D602" s="1199"/>
      <c r="E602" s="884"/>
      <c r="F602" s="884"/>
      <c r="G602" s="897"/>
      <c r="H602" s="885"/>
      <c r="I602" s="868"/>
    </row>
    <row r="603" spans="1:9" ht="15.5">
      <c r="A603" s="870"/>
      <c r="B603" s="882"/>
      <c r="C603" s="883"/>
      <c r="D603" s="1201"/>
      <c r="E603" s="884"/>
      <c r="F603" s="884"/>
      <c r="G603" s="884"/>
      <c r="H603" s="885"/>
      <c r="I603" s="868"/>
    </row>
    <row r="604" spans="1:9" ht="15.5">
      <c r="A604" s="870"/>
      <c r="B604" s="882"/>
      <c r="C604" s="883"/>
      <c r="D604" s="1201"/>
      <c r="E604" s="884"/>
      <c r="F604" s="884"/>
      <c r="G604" s="884"/>
      <c r="H604" s="885"/>
      <c r="I604" s="868"/>
    </row>
    <row r="605" spans="1:9" ht="15.5">
      <c r="A605" s="870"/>
      <c r="B605" s="908" t="s">
        <v>2426</v>
      </c>
      <c r="C605" s="883"/>
      <c r="D605" s="1201"/>
      <c r="E605" s="884"/>
      <c r="F605" s="884"/>
      <c r="G605" s="884"/>
      <c r="H605" s="885"/>
      <c r="I605" s="868"/>
    </row>
    <row r="606" spans="1:9" ht="15.5">
      <c r="A606" s="870"/>
      <c r="B606" s="933" t="s">
        <v>2427</v>
      </c>
      <c r="C606" s="896" t="s">
        <v>682</v>
      </c>
      <c r="D606" s="1199">
        <f t="shared" ref="D606:D614" si="260">SUM(E606:G606)*(1+($H$10/100))</f>
        <v>568645</v>
      </c>
      <c r="E606" s="884">
        <f t="shared" ref="E606:E614" si="261">(G606*$H$9)/100</f>
        <v>17150</v>
      </c>
      <c r="F606" s="884">
        <f t="shared" ref="F606:F614" si="262">(G606*$H$8)/100</f>
        <v>9800</v>
      </c>
      <c r="G606" s="884">
        <v>490000</v>
      </c>
      <c r="H606" s="885"/>
      <c r="I606" s="868"/>
    </row>
    <row r="607" spans="1:9" ht="15.5">
      <c r="A607" s="870"/>
      <c r="B607" s="882" t="s">
        <v>2428</v>
      </c>
      <c r="C607" s="896" t="s">
        <v>682</v>
      </c>
      <c r="D607" s="1199">
        <f t="shared" si="260"/>
        <v>359755</v>
      </c>
      <c r="E607" s="884">
        <f t="shared" si="261"/>
        <v>10850</v>
      </c>
      <c r="F607" s="884">
        <f t="shared" si="262"/>
        <v>6200</v>
      </c>
      <c r="G607" s="884">
        <v>310000</v>
      </c>
      <c r="H607" s="885"/>
      <c r="I607" s="868"/>
    </row>
    <row r="608" spans="1:9" ht="15.5">
      <c r="A608" s="870"/>
      <c r="B608" s="882" t="s">
        <v>2429</v>
      </c>
      <c r="C608" s="896" t="s">
        <v>682</v>
      </c>
      <c r="D608" s="1199">
        <f t="shared" si="260"/>
        <v>522225.00000000006</v>
      </c>
      <c r="E608" s="884">
        <f t="shared" si="261"/>
        <v>15750</v>
      </c>
      <c r="F608" s="884">
        <f t="shared" si="262"/>
        <v>9000</v>
      </c>
      <c r="G608" s="884">
        <v>450000</v>
      </c>
      <c r="H608" s="885"/>
      <c r="I608" s="868"/>
    </row>
    <row r="609" spans="1:9" ht="15.5">
      <c r="A609" s="870"/>
      <c r="B609" s="882" t="s">
        <v>2430</v>
      </c>
      <c r="C609" s="896" t="s">
        <v>682</v>
      </c>
      <c r="D609" s="1199">
        <f t="shared" si="260"/>
        <v>348150</v>
      </c>
      <c r="E609" s="884">
        <f t="shared" si="261"/>
        <v>10500</v>
      </c>
      <c r="F609" s="884">
        <f t="shared" si="262"/>
        <v>6000</v>
      </c>
      <c r="G609" s="884">
        <v>300000</v>
      </c>
      <c r="H609" s="885"/>
      <c r="I609" s="868"/>
    </row>
    <row r="610" spans="1:9" ht="15.5">
      <c r="A610" s="870"/>
      <c r="B610" s="882" t="s">
        <v>2407</v>
      </c>
      <c r="C610" s="896" t="s">
        <v>682</v>
      </c>
      <c r="D610" s="1199">
        <f t="shared" si="260"/>
        <v>440990.00000000006</v>
      </c>
      <c r="E610" s="884">
        <f t="shared" si="261"/>
        <v>13300</v>
      </c>
      <c r="F610" s="884">
        <f t="shared" si="262"/>
        <v>7600</v>
      </c>
      <c r="G610" s="884">
        <v>380000</v>
      </c>
      <c r="H610" s="885"/>
      <c r="I610" s="868"/>
    </row>
    <row r="611" spans="1:9" ht="15.5">
      <c r="A611" s="870"/>
      <c r="B611" s="882" t="s">
        <v>2408</v>
      </c>
      <c r="C611" s="896" t="s">
        <v>682</v>
      </c>
      <c r="D611" s="1199">
        <f t="shared" si="260"/>
        <v>409076.25000000006</v>
      </c>
      <c r="E611" s="884">
        <f t="shared" si="261"/>
        <v>12337.5</v>
      </c>
      <c r="F611" s="884">
        <f t="shared" si="262"/>
        <v>7050</v>
      </c>
      <c r="G611" s="884">
        <v>352500</v>
      </c>
      <c r="H611" s="885"/>
      <c r="I611" s="868"/>
    </row>
    <row r="612" spans="1:9" ht="15.5">
      <c r="A612" s="870"/>
      <c r="B612" s="882" t="s">
        <v>2409</v>
      </c>
      <c r="C612" s="896" t="s">
        <v>682</v>
      </c>
      <c r="D612" s="1199">
        <f t="shared" si="260"/>
        <v>319137.5</v>
      </c>
      <c r="E612" s="884">
        <f t="shared" si="261"/>
        <v>9625</v>
      </c>
      <c r="F612" s="884">
        <f t="shared" si="262"/>
        <v>5500</v>
      </c>
      <c r="G612" s="884">
        <v>275000</v>
      </c>
      <c r="H612" s="885"/>
      <c r="I612" s="868"/>
    </row>
    <row r="613" spans="1:9" ht="15.5">
      <c r="A613" s="870"/>
      <c r="B613" s="882" t="s">
        <v>2419</v>
      </c>
      <c r="C613" s="896" t="s">
        <v>682</v>
      </c>
      <c r="D613" s="1199">
        <f t="shared" si="260"/>
        <v>290125</v>
      </c>
      <c r="E613" s="884">
        <f t="shared" si="261"/>
        <v>8750</v>
      </c>
      <c r="F613" s="884">
        <f t="shared" si="262"/>
        <v>5000</v>
      </c>
      <c r="G613" s="884">
        <v>250000</v>
      </c>
      <c r="H613" s="885"/>
      <c r="I613" s="868"/>
    </row>
    <row r="614" spans="1:9" ht="15.5">
      <c r="A614" s="870"/>
      <c r="B614" s="882" t="s">
        <v>2431</v>
      </c>
      <c r="C614" s="896" t="s">
        <v>682</v>
      </c>
      <c r="D614" s="1199">
        <f t="shared" si="260"/>
        <v>145062.5</v>
      </c>
      <c r="E614" s="884">
        <f t="shared" si="261"/>
        <v>4375</v>
      </c>
      <c r="F614" s="884">
        <f t="shared" si="262"/>
        <v>2500</v>
      </c>
      <c r="G614" s="884">
        <v>125000</v>
      </c>
      <c r="H614" s="885"/>
      <c r="I614" s="868"/>
    </row>
    <row r="615" spans="1:9" ht="15.5">
      <c r="A615" s="870"/>
      <c r="B615" s="882"/>
      <c r="C615" s="883"/>
      <c r="D615" s="1201"/>
      <c r="E615" s="884"/>
      <c r="F615" s="884"/>
      <c r="G615" s="884"/>
      <c r="H615" s="885"/>
      <c r="I615" s="868"/>
    </row>
    <row r="616" spans="1:9" ht="15.5">
      <c r="A616" s="870"/>
      <c r="B616" s="908" t="s">
        <v>2432</v>
      </c>
      <c r="C616" s="883"/>
      <c r="D616" s="1201"/>
      <c r="E616" s="884"/>
      <c r="F616" s="884"/>
      <c r="G616" s="884"/>
      <c r="H616" s="885"/>
      <c r="I616" s="868"/>
    </row>
    <row r="617" spans="1:9" ht="15.5">
      <c r="A617" s="870"/>
      <c r="B617" s="882" t="s">
        <v>2433</v>
      </c>
      <c r="C617" s="896" t="s">
        <v>682</v>
      </c>
      <c r="D617" s="1199">
        <f t="shared" ref="D617:D627" si="263">SUM(E617:G617)*(1+($H$10/100))</f>
        <v>348150</v>
      </c>
      <c r="E617" s="884">
        <f t="shared" ref="E617:E627" si="264">(G617*$H$9)/100</f>
        <v>10500</v>
      </c>
      <c r="F617" s="884">
        <f t="shared" ref="F617:F627" si="265">(G617*$H$8)/100</f>
        <v>6000</v>
      </c>
      <c r="G617" s="884">
        <v>300000</v>
      </c>
      <c r="H617" s="885"/>
      <c r="I617" s="868"/>
    </row>
    <row r="618" spans="1:9" ht="15.5">
      <c r="A618" s="870"/>
      <c r="B618" s="882" t="s">
        <v>2418</v>
      </c>
      <c r="C618" s="896" t="s">
        <v>682</v>
      </c>
      <c r="D618" s="1199">
        <f t="shared" si="263"/>
        <v>324940</v>
      </c>
      <c r="E618" s="884">
        <f t="shared" si="264"/>
        <v>9800</v>
      </c>
      <c r="F618" s="884">
        <f t="shared" si="265"/>
        <v>5600</v>
      </c>
      <c r="G618" s="884">
        <v>280000</v>
      </c>
      <c r="H618" s="885"/>
      <c r="I618" s="868"/>
    </row>
    <row r="619" spans="1:9" ht="15.5">
      <c r="A619" s="870"/>
      <c r="B619" s="882" t="s">
        <v>2434</v>
      </c>
      <c r="C619" s="896" t="s">
        <v>682</v>
      </c>
      <c r="D619" s="1199">
        <f t="shared" si="263"/>
        <v>301730</v>
      </c>
      <c r="E619" s="884">
        <f t="shared" si="264"/>
        <v>9100</v>
      </c>
      <c r="F619" s="884">
        <f t="shared" si="265"/>
        <v>5200</v>
      </c>
      <c r="G619" s="884">
        <v>260000</v>
      </c>
      <c r="H619" s="885"/>
      <c r="I619" s="868"/>
    </row>
    <row r="620" spans="1:9" ht="15.5">
      <c r="A620" s="870"/>
      <c r="B620" s="882" t="s">
        <v>2414</v>
      </c>
      <c r="C620" s="896" t="s">
        <v>682</v>
      </c>
      <c r="D620" s="1199">
        <f t="shared" si="263"/>
        <v>278520</v>
      </c>
      <c r="E620" s="884">
        <f t="shared" si="264"/>
        <v>8400</v>
      </c>
      <c r="F620" s="884">
        <f t="shared" si="265"/>
        <v>4800</v>
      </c>
      <c r="G620" s="884">
        <v>240000</v>
      </c>
      <c r="H620" s="885"/>
      <c r="I620" s="868"/>
    </row>
    <row r="621" spans="1:9" ht="15.5">
      <c r="A621" s="870"/>
      <c r="B621" s="882" t="s">
        <v>2435</v>
      </c>
      <c r="C621" s="896" t="s">
        <v>682</v>
      </c>
      <c r="D621" s="1199">
        <f t="shared" si="263"/>
        <v>290125</v>
      </c>
      <c r="E621" s="884">
        <f t="shared" si="264"/>
        <v>8750</v>
      </c>
      <c r="F621" s="884">
        <f t="shared" si="265"/>
        <v>5000</v>
      </c>
      <c r="G621" s="884">
        <v>250000</v>
      </c>
      <c r="H621" s="885"/>
      <c r="I621" s="868"/>
    </row>
    <row r="622" spans="1:9" ht="15.5">
      <c r="A622" s="870"/>
      <c r="B622" s="882" t="s">
        <v>2436</v>
      </c>
      <c r="C622" s="896" t="s">
        <v>682</v>
      </c>
      <c r="D622" s="1199">
        <f t="shared" si="263"/>
        <v>232100.00000000003</v>
      </c>
      <c r="E622" s="884">
        <f t="shared" si="264"/>
        <v>7000</v>
      </c>
      <c r="F622" s="884">
        <f t="shared" si="265"/>
        <v>4000</v>
      </c>
      <c r="G622" s="884">
        <v>200000</v>
      </c>
      <c r="H622" s="885"/>
      <c r="I622" s="868"/>
    </row>
    <row r="623" spans="1:9" ht="15.5">
      <c r="A623" s="870"/>
      <c r="B623" s="882" t="s">
        <v>2408</v>
      </c>
      <c r="C623" s="896" t="s">
        <v>682</v>
      </c>
      <c r="D623" s="1199">
        <f t="shared" si="263"/>
        <v>232100.00000000003</v>
      </c>
      <c r="E623" s="884">
        <f t="shared" si="264"/>
        <v>7000</v>
      </c>
      <c r="F623" s="884">
        <f t="shared" si="265"/>
        <v>4000</v>
      </c>
      <c r="G623" s="884">
        <v>200000</v>
      </c>
      <c r="H623" s="885"/>
      <c r="I623" s="868"/>
    </row>
    <row r="624" spans="1:9" ht="15.5">
      <c r="A624" s="870"/>
      <c r="B624" s="882" t="s">
        <v>2437</v>
      </c>
      <c r="C624" s="896" t="s">
        <v>682</v>
      </c>
      <c r="D624" s="1199">
        <f t="shared" si="263"/>
        <v>336545</v>
      </c>
      <c r="E624" s="884">
        <f t="shared" si="264"/>
        <v>10150</v>
      </c>
      <c r="F624" s="884">
        <f t="shared" si="265"/>
        <v>5800</v>
      </c>
      <c r="G624" s="884">
        <v>290000</v>
      </c>
      <c r="H624" s="885"/>
      <c r="I624" s="868"/>
    </row>
    <row r="625" spans="1:9" ht="15.5">
      <c r="A625" s="870"/>
      <c r="B625" s="882" t="s">
        <v>2409</v>
      </c>
      <c r="C625" s="896" t="s">
        <v>682</v>
      </c>
      <c r="D625" s="1199">
        <f t="shared" si="263"/>
        <v>185680.00000000003</v>
      </c>
      <c r="E625" s="884">
        <f t="shared" si="264"/>
        <v>5600</v>
      </c>
      <c r="F625" s="884">
        <f t="shared" si="265"/>
        <v>3200</v>
      </c>
      <c r="G625" s="884">
        <v>160000</v>
      </c>
      <c r="H625" s="885"/>
      <c r="I625" s="868"/>
    </row>
    <row r="626" spans="1:9" ht="15.5">
      <c r="A626" s="870"/>
      <c r="B626" s="882" t="s">
        <v>2438</v>
      </c>
      <c r="C626" s="896" t="s">
        <v>682</v>
      </c>
      <c r="D626" s="1199">
        <f t="shared" si="263"/>
        <v>313335</v>
      </c>
      <c r="E626" s="884">
        <f t="shared" si="264"/>
        <v>9450</v>
      </c>
      <c r="F626" s="884">
        <f t="shared" si="265"/>
        <v>5400</v>
      </c>
      <c r="G626" s="884">
        <v>270000</v>
      </c>
      <c r="H626" s="885"/>
      <c r="I626" s="868"/>
    </row>
    <row r="627" spans="1:9" ht="15.5">
      <c r="A627" s="870"/>
      <c r="B627" s="882" t="s">
        <v>2419</v>
      </c>
      <c r="C627" s="896" t="s">
        <v>682</v>
      </c>
      <c r="D627" s="1199">
        <f t="shared" si="263"/>
        <v>243705.00000000003</v>
      </c>
      <c r="E627" s="884">
        <f t="shared" si="264"/>
        <v>7350</v>
      </c>
      <c r="F627" s="884">
        <f t="shared" si="265"/>
        <v>4200</v>
      </c>
      <c r="G627" s="884">
        <v>210000</v>
      </c>
      <c r="H627" s="885"/>
      <c r="I627" s="868"/>
    </row>
    <row r="628" spans="1:9" ht="15.5">
      <c r="A628" s="870"/>
      <c r="B628" s="882"/>
      <c r="C628" s="883"/>
      <c r="D628" s="1201"/>
      <c r="E628" s="884"/>
      <c r="F628" s="884"/>
      <c r="G628" s="884"/>
      <c r="H628" s="885"/>
      <c r="I628" s="868"/>
    </row>
    <row r="629" spans="1:9" ht="15.5">
      <c r="A629" s="870"/>
      <c r="B629" s="908" t="s">
        <v>2439</v>
      </c>
      <c r="C629" s="883"/>
      <c r="D629" s="1201"/>
      <c r="E629" s="884"/>
      <c r="F629" s="884"/>
      <c r="G629" s="884"/>
      <c r="H629" s="885"/>
      <c r="I629" s="868"/>
    </row>
    <row r="630" spans="1:9" ht="15.5">
      <c r="A630" s="870"/>
      <c r="B630" s="882" t="s">
        <v>2440</v>
      </c>
      <c r="C630" s="896" t="s">
        <v>682</v>
      </c>
      <c r="D630" s="1199">
        <f t="shared" ref="D630:D638" si="266">SUM(E630:G630)*(1+($H$10/100))</f>
        <v>336545</v>
      </c>
      <c r="E630" s="884">
        <f t="shared" ref="E630:E638" si="267">(G630*$H$9)/100</f>
        <v>10150</v>
      </c>
      <c r="F630" s="884">
        <f t="shared" ref="F630:F638" si="268">(G630*$H$8)/100</f>
        <v>5800</v>
      </c>
      <c r="G630" s="884">
        <v>290000</v>
      </c>
      <c r="H630" s="885"/>
      <c r="I630" s="868"/>
    </row>
    <row r="631" spans="1:9" ht="15.5">
      <c r="A631" s="870"/>
      <c r="B631" s="882" t="s">
        <v>2403</v>
      </c>
      <c r="C631" s="896" t="s">
        <v>682</v>
      </c>
      <c r="D631" s="1199">
        <f t="shared" si="266"/>
        <v>301730</v>
      </c>
      <c r="E631" s="884">
        <f t="shared" si="267"/>
        <v>9100</v>
      </c>
      <c r="F631" s="884">
        <f t="shared" si="268"/>
        <v>5200</v>
      </c>
      <c r="G631" s="884">
        <v>260000</v>
      </c>
      <c r="H631" s="885"/>
      <c r="I631" s="868"/>
    </row>
    <row r="632" spans="1:9" ht="15.5">
      <c r="A632" s="870"/>
      <c r="B632" s="882" t="s">
        <v>2441</v>
      </c>
      <c r="C632" s="896" t="s">
        <v>682</v>
      </c>
      <c r="D632" s="1199">
        <f t="shared" si="266"/>
        <v>324940</v>
      </c>
      <c r="E632" s="884">
        <f t="shared" si="267"/>
        <v>9800</v>
      </c>
      <c r="F632" s="884">
        <f t="shared" si="268"/>
        <v>5600</v>
      </c>
      <c r="G632" s="884">
        <v>280000</v>
      </c>
      <c r="H632" s="885"/>
      <c r="I632" s="868"/>
    </row>
    <row r="633" spans="1:9" ht="15.5">
      <c r="A633" s="870"/>
      <c r="B633" s="882" t="s">
        <v>2442</v>
      </c>
      <c r="C633" s="896" t="s">
        <v>682</v>
      </c>
      <c r="D633" s="1199">
        <f t="shared" si="266"/>
        <v>301730</v>
      </c>
      <c r="E633" s="884">
        <f t="shared" si="267"/>
        <v>9100</v>
      </c>
      <c r="F633" s="884">
        <f t="shared" si="268"/>
        <v>5200</v>
      </c>
      <c r="G633" s="884">
        <v>260000</v>
      </c>
      <c r="H633" s="885"/>
      <c r="I633" s="868"/>
    </row>
    <row r="634" spans="1:9" ht="15.5">
      <c r="A634" s="870"/>
      <c r="B634" s="882" t="s">
        <v>2406</v>
      </c>
      <c r="C634" s="896" t="s">
        <v>682</v>
      </c>
      <c r="D634" s="1199">
        <f t="shared" si="266"/>
        <v>232100.00000000003</v>
      </c>
      <c r="E634" s="884">
        <f t="shared" si="267"/>
        <v>7000</v>
      </c>
      <c r="F634" s="884">
        <f t="shared" si="268"/>
        <v>4000</v>
      </c>
      <c r="G634" s="884">
        <v>200000</v>
      </c>
      <c r="H634" s="885"/>
      <c r="I634" s="868"/>
    </row>
    <row r="635" spans="1:9" ht="15.5">
      <c r="A635" s="870"/>
      <c r="B635" s="882" t="s">
        <v>2425</v>
      </c>
      <c r="C635" s="896" t="s">
        <v>682</v>
      </c>
      <c r="D635" s="1199">
        <f t="shared" si="266"/>
        <v>371360.00000000006</v>
      </c>
      <c r="E635" s="884">
        <f t="shared" si="267"/>
        <v>11200</v>
      </c>
      <c r="F635" s="884">
        <f t="shared" si="268"/>
        <v>6400</v>
      </c>
      <c r="G635" s="884">
        <v>320000</v>
      </c>
      <c r="H635" s="885"/>
      <c r="I635" s="868"/>
    </row>
    <row r="636" spans="1:9" ht="15.5">
      <c r="A636" s="870"/>
      <c r="B636" s="882" t="s">
        <v>2437</v>
      </c>
      <c r="C636" s="896" t="s">
        <v>682</v>
      </c>
      <c r="D636" s="1199">
        <f t="shared" si="266"/>
        <v>313335</v>
      </c>
      <c r="E636" s="884">
        <f t="shared" si="267"/>
        <v>9450</v>
      </c>
      <c r="F636" s="884">
        <f t="shared" si="268"/>
        <v>5400</v>
      </c>
      <c r="G636" s="884">
        <v>270000</v>
      </c>
      <c r="H636" s="885"/>
      <c r="I636" s="868"/>
    </row>
    <row r="637" spans="1:9" ht="15.5">
      <c r="A637" s="870"/>
      <c r="B637" s="882" t="s">
        <v>2443</v>
      </c>
      <c r="C637" s="896" t="s">
        <v>682</v>
      </c>
      <c r="D637" s="1199">
        <f t="shared" si="266"/>
        <v>104445.00000000001</v>
      </c>
      <c r="E637" s="884">
        <f t="shared" si="267"/>
        <v>3150</v>
      </c>
      <c r="F637" s="884">
        <f t="shared" si="268"/>
        <v>1800</v>
      </c>
      <c r="G637" s="884">
        <v>90000</v>
      </c>
      <c r="H637" s="885"/>
      <c r="I637" s="868"/>
    </row>
    <row r="638" spans="1:9" ht="15.5">
      <c r="A638" s="870"/>
      <c r="B638" s="882" t="s">
        <v>2444</v>
      </c>
      <c r="C638" s="896" t="s">
        <v>682</v>
      </c>
      <c r="D638" s="1199">
        <f t="shared" si="266"/>
        <v>243705.00000000003</v>
      </c>
      <c r="E638" s="884">
        <f t="shared" si="267"/>
        <v>7350</v>
      </c>
      <c r="F638" s="884">
        <f t="shared" si="268"/>
        <v>4200</v>
      </c>
      <c r="G638" s="884">
        <v>210000</v>
      </c>
      <c r="H638" s="885"/>
      <c r="I638" s="868"/>
    </row>
    <row r="639" spans="1:9" ht="15.5">
      <c r="A639" s="870"/>
      <c r="B639" s="908"/>
      <c r="C639" s="883"/>
      <c r="D639" s="1201"/>
      <c r="E639" s="884"/>
      <c r="F639" s="884"/>
      <c r="G639" s="884"/>
      <c r="H639" s="885"/>
      <c r="I639" s="868"/>
    </row>
    <row r="640" spans="1:9" ht="15.5">
      <c r="A640" s="870"/>
      <c r="B640" s="908" t="s">
        <v>2445</v>
      </c>
      <c r="C640" s="883"/>
      <c r="D640" s="1201"/>
      <c r="E640" s="884"/>
      <c r="F640" s="884"/>
      <c r="G640" s="884"/>
      <c r="H640" s="885"/>
      <c r="I640" s="868"/>
    </row>
    <row r="641" spans="1:9" ht="15.5">
      <c r="A641" s="870"/>
      <c r="B641" s="882" t="s">
        <v>2446</v>
      </c>
      <c r="C641" s="896" t="s">
        <v>682</v>
      </c>
      <c r="D641" s="1199">
        <f t="shared" ref="D641:D647" si="269">SUM(E641:G641)*(1+($H$10/100))</f>
        <v>928400.00000000012</v>
      </c>
      <c r="E641" s="884">
        <f t="shared" ref="E641:E647" si="270">(G641*$H$9)/100</f>
        <v>28000</v>
      </c>
      <c r="F641" s="884">
        <f t="shared" ref="F641:F647" si="271">(G641*$H$8)/100</f>
        <v>16000</v>
      </c>
      <c r="G641" s="884">
        <v>800000</v>
      </c>
      <c r="H641" s="885"/>
      <c r="I641" s="868"/>
    </row>
    <row r="642" spans="1:9" ht="15.5">
      <c r="A642" s="870"/>
      <c r="B642" s="882" t="s">
        <v>2447</v>
      </c>
      <c r="C642" s="896" t="s">
        <v>682</v>
      </c>
      <c r="D642" s="1199">
        <f t="shared" si="269"/>
        <v>1421612.5</v>
      </c>
      <c r="E642" s="884">
        <f t="shared" si="270"/>
        <v>42875</v>
      </c>
      <c r="F642" s="884">
        <f t="shared" si="271"/>
        <v>24500</v>
      </c>
      <c r="G642" s="884">
        <v>1225000</v>
      </c>
      <c r="H642" s="885"/>
      <c r="I642" s="868"/>
    </row>
    <row r="643" spans="1:9" ht="15.5">
      <c r="A643" s="870"/>
      <c r="B643" s="882" t="s">
        <v>2448</v>
      </c>
      <c r="C643" s="896" t="s">
        <v>682</v>
      </c>
      <c r="D643" s="1199">
        <f t="shared" si="269"/>
        <v>1421612.5</v>
      </c>
      <c r="E643" s="884">
        <f t="shared" si="270"/>
        <v>42875</v>
      </c>
      <c r="F643" s="884">
        <f t="shared" si="271"/>
        <v>24500</v>
      </c>
      <c r="G643" s="884">
        <v>1225000</v>
      </c>
      <c r="H643" s="885"/>
      <c r="I643" s="868"/>
    </row>
    <row r="644" spans="1:9" ht="15.5">
      <c r="A644" s="870"/>
      <c r="B644" s="882" t="s">
        <v>2449</v>
      </c>
      <c r="C644" s="896" t="s">
        <v>682</v>
      </c>
      <c r="D644" s="1199">
        <f t="shared" si="269"/>
        <v>1421612.5</v>
      </c>
      <c r="E644" s="884">
        <f t="shared" si="270"/>
        <v>42875</v>
      </c>
      <c r="F644" s="884">
        <f t="shared" si="271"/>
        <v>24500</v>
      </c>
      <c r="G644" s="884">
        <v>1225000</v>
      </c>
      <c r="H644" s="885"/>
      <c r="I644" s="868"/>
    </row>
    <row r="645" spans="1:9" ht="15.5">
      <c r="A645" s="870"/>
      <c r="B645" s="882" t="s">
        <v>2450</v>
      </c>
      <c r="C645" s="896" t="s">
        <v>682</v>
      </c>
      <c r="D645" s="1199">
        <f t="shared" si="269"/>
        <v>1421612.5</v>
      </c>
      <c r="E645" s="884">
        <f t="shared" si="270"/>
        <v>42875</v>
      </c>
      <c r="F645" s="884">
        <f t="shared" si="271"/>
        <v>24500</v>
      </c>
      <c r="G645" s="884">
        <v>1225000</v>
      </c>
      <c r="H645" s="885"/>
      <c r="I645" s="868"/>
    </row>
    <row r="646" spans="1:9" ht="15.5">
      <c r="A646" s="870"/>
      <c r="B646" s="882" t="s">
        <v>2451</v>
      </c>
      <c r="C646" s="896" t="s">
        <v>682</v>
      </c>
      <c r="D646" s="1199">
        <f t="shared" si="269"/>
        <v>1421612.5</v>
      </c>
      <c r="E646" s="884">
        <f t="shared" si="270"/>
        <v>42875</v>
      </c>
      <c r="F646" s="884">
        <f t="shared" si="271"/>
        <v>24500</v>
      </c>
      <c r="G646" s="884">
        <v>1225000</v>
      </c>
      <c r="H646" s="885"/>
      <c r="I646" s="868"/>
    </row>
    <row r="647" spans="1:9" ht="15.5">
      <c r="A647" s="870"/>
      <c r="B647" s="882" t="s">
        <v>2452</v>
      </c>
      <c r="C647" s="896" t="s">
        <v>682</v>
      </c>
      <c r="D647" s="1199">
        <f t="shared" si="269"/>
        <v>1421612.5</v>
      </c>
      <c r="E647" s="884">
        <f t="shared" si="270"/>
        <v>42875</v>
      </c>
      <c r="F647" s="884">
        <f t="shared" si="271"/>
        <v>24500</v>
      </c>
      <c r="G647" s="884">
        <v>1225000</v>
      </c>
      <c r="H647" s="885"/>
      <c r="I647" s="868"/>
    </row>
    <row r="648" spans="1:9" ht="15.5">
      <c r="A648" s="870"/>
      <c r="B648" s="882"/>
      <c r="C648" s="896"/>
      <c r="D648" s="1199"/>
      <c r="E648" s="884"/>
      <c r="F648" s="884"/>
      <c r="G648" s="884"/>
      <c r="H648" s="885"/>
      <c r="I648" s="868"/>
    </row>
    <row r="649" spans="1:9" ht="15.5">
      <c r="A649" s="870"/>
      <c r="B649" s="934" t="s">
        <v>2453</v>
      </c>
      <c r="C649" s="896" t="s">
        <v>4</v>
      </c>
      <c r="D649" s="1199">
        <f t="shared" ref="D649:D651" si="272">SUM(E649:G649)*(1+($H$10/100))</f>
        <v>29012500.000000004</v>
      </c>
      <c r="E649" s="884">
        <f t="shared" ref="E649:E651" si="273">(G649*$H$9)/100</f>
        <v>875000</v>
      </c>
      <c r="F649" s="884">
        <f t="shared" ref="F649:F651" si="274">(G649*$H$8)/100</f>
        <v>500000</v>
      </c>
      <c r="G649" s="884">
        <v>25000000</v>
      </c>
      <c r="H649" s="885"/>
      <c r="I649" s="868"/>
    </row>
    <row r="650" spans="1:9" ht="15.5">
      <c r="A650" s="870"/>
      <c r="B650" s="934" t="s">
        <v>2454</v>
      </c>
      <c r="C650" s="896" t="s">
        <v>4</v>
      </c>
      <c r="D650" s="1199">
        <f t="shared" si="272"/>
        <v>40617500</v>
      </c>
      <c r="E650" s="884">
        <f t="shared" si="273"/>
        <v>1225000</v>
      </c>
      <c r="F650" s="884">
        <f t="shared" si="274"/>
        <v>700000</v>
      </c>
      <c r="G650" s="884">
        <v>35000000</v>
      </c>
      <c r="H650" s="885"/>
      <c r="I650" s="868"/>
    </row>
    <row r="651" spans="1:9" ht="15.5">
      <c r="A651" s="870"/>
      <c r="B651" s="934" t="s">
        <v>2455</v>
      </c>
      <c r="C651" s="896" t="s">
        <v>4</v>
      </c>
      <c r="D651" s="1199">
        <f t="shared" si="272"/>
        <v>58025000.000000007</v>
      </c>
      <c r="E651" s="884">
        <f t="shared" si="273"/>
        <v>1750000</v>
      </c>
      <c r="F651" s="884">
        <f t="shared" si="274"/>
        <v>1000000</v>
      </c>
      <c r="G651" s="884">
        <v>50000000</v>
      </c>
      <c r="H651" s="885"/>
      <c r="I651" s="868"/>
    </row>
    <row r="652" spans="1:9" ht="15.5">
      <c r="A652" s="870"/>
      <c r="B652" s="882"/>
      <c r="C652" s="896"/>
      <c r="D652" s="1199"/>
      <c r="E652" s="884"/>
      <c r="F652" s="884"/>
      <c r="G652" s="884"/>
      <c r="H652" s="885"/>
      <c r="I652" s="868"/>
    </row>
    <row r="653" spans="1:9" ht="15.5">
      <c r="A653" s="870"/>
      <c r="B653" s="882"/>
      <c r="C653" s="896"/>
      <c r="D653" s="1199"/>
      <c r="E653" s="884"/>
      <c r="F653" s="884"/>
      <c r="G653" s="884"/>
      <c r="H653" s="885"/>
      <c r="I653" s="868"/>
    </row>
    <row r="654" spans="1:9" ht="15.5">
      <c r="A654" s="870"/>
      <c r="B654" s="908" t="s">
        <v>2456</v>
      </c>
      <c r="C654" s="896"/>
      <c r="D654" s="1199"/>
      <c r="E654" s="884"/>
      <c r="F654" s="884"/>
      <c r="G654" s="884"/>
      <c r="H654" s="885"/>
      <c r="I654" s="868"/>
    </row>
    <row r="655" spans="1:9" ht="15.5">
      <c r="A655" s="870"/>
      <c r="B655" s="935" t="s">
        <v>2457</v>
      </c>
      <c r="C655" s="896" t="s">
        <v>682</v>
      </c>
      <c r="D655" s="1199">
        <f t="shared" ref="D655:D665" si="275">SUM(E655:G655)*(1+($H$10/100))</f>
        <v>1700132.5000000002</v>
      </c>
      <c r="E655" s="884">
        <f t="shared" ref="E655:E665" si="276">(G655*$H$9)/100</f>
        <v>51275</v>
      </c>
      <c r="F655" s="884">
        <f t="shared" ref="F655:F665" si="277">(G655*$H$8)/100</f>
        <v>29300</v>
      </c>
      <c r="G655" s="884">
        <v>1465000</v>
      </c>
      <c r="H655" s="885"/>
      <c r="I655" s="868"/>
    </row>
    <row r="656" spans="1:9" ht="15.5">
      <c r="A656" s="870"/>
      <c r="B656" s="935" t="s">
        <v>2458</v>
      </c>
      <c r="C656" s="896" t="s">
        <v>682</v>
      </c>
      <c r="D656" s="1199">
        <f t="shared" si="275"/>
        <v>1653712.5000000002</v>
      </c>
      <c r="E656" s="884">
        <f t="shared" si="276"/>
        <v>49875</v>
      </c>
      <c r="F656" s="884">
        <f t="shared" si="277"/>
        <v>28500</v>
      </c>
      <c r="G656" s="884">
        <v>1425000</v>
      </c>
      <c r="H656" s="885"/>
      <c r="I656" s="868"/>
    </row>
    <row r="657" spans="1:9" ht="15.5">
      <c r="A657" s="870"/>
      <c r="B657" s="935" t="s">
        <v>2899</v>
      </c>
      <c r="C657" s="896" t="s">
        <v>682</v>
      </c>
      <c r="D657" s="1199">
        <f t="shared" si="275"/>
        <v>777535.00000000012</v>
      </c>
      <c r="E657" s="884">
        <f t="shared" si="276"/>
        <v>23450</v>
      </c>
      <c r="F657" s="884">
        <f t="shared" si="277"/>
        <v>13400</v>
      </c>
      <c r="G657" s="884">
        <v>670000</v>
      </c>
      <c r="H657" s="885"/>
      <c r="I657" s="868"/>
    </row>
    <row r="658" spans="1:9" ht="15.5">
      <c r="A658" s="870"/>
      <c r="B658" s="882" t="s">
        <v>2459</v>
      </c>
      <c r="C658" s="896" t="s">
        <v>682</v>
      </c>
      <c r="D658" s="1199">
        <f t="shared" si="275"/>
        <v>301730</v>
      </c>
      <c r="E658" s="884">
        <f t="shared" si="276"/>
        <v>9100</v>
      </c>
      <c r="F658" s="884">
        <f t="shared" si="277"/>
        <v>5200</v>
      </c>
      <c r="G658" s="884">
        <v>260000</v>
      </c>
      <c r="H658" s="885"/>
      <c r="I658" s="868"/>
    </row>
    <row r="659" spans="1:9" ht="15.5">
      <c r="A659" s="870"/>
      <c r="B659" s="882" t="s">
        <v>2441</v>
      </c>
      <c r="C659" s="896" t="s">
        <v>682</v>
      </c>
      <c r="D659" s="1199">
        <f t="shared" si="275"/>
        <v>440990.00000000006</v>
      </c>
      <c r="E659" s="884">
        <f t="shared" si="276"/>
        <v>13300</v>
      </c>
      <c r="F659" s="884">
        <f t="shared" si="277"/>
        <v>7600</v>
      </c>
      <c r="G659" s="884">
        <v>380000</v>
      </c>
      <c r="H659" s="885"/>
      <c r="I659" s="868"/>
    </row>
    <row r="660" spans="1:9" ht="15.5">
      <c r="A660" s="870"/>
      <c r="B660" s="882" t="s">
        <v>2442</v>
      </c>
      <c r="C660" s="896" t="s">
        <v>682</v>
      </c>
      <c r="D660" s="1199">
        <f t="shared" si="275"/>
        <v>417780.00000000006</v>
      </c>
      <c r="E660" s="884">
        <f t="shared" si="276"/>
        <v>12600</v>
      </c>
      <c r="F660" s="884">
        <f t="shared" si="277"/>
        <v>7200</v>
      </c>
      <c r="G660" s="884">
        <v>360000</v>
      </c>
      <c r="H660" s="885"/>
      <c r="I660" s="868"/>
    </row>
    <row r="661" spans="1:9" ht="15.5">
      <c r="A661" s="870"/>
      <c r="B661" s="882" t="s">
        <v>2430</v>
      </c>
      <c r="C661" s="896" t="s">
        <v>682</v>
      </c>
      <c r="D661" s="1199">
        <f t="shared" si="275"/>
        <v>597657.5</v>
      </c>
      <c r="E661" s="884">
        <f t="shared" si="276"/>
        <v>18025</v>
      </c>
      <c r="F661" s="884">
        <f t="shared" si="277"/>
        <v>10300</v>
      </c>
      <c r="G661" s="884">
        <v>515000</v>
      </c>
      <c r="H661" s="885"/>
      <c r="I661" s="868"/>
    </row>
    <row r="662" spans="1:9" ht="15.5">
      <c r="A662" s="870"/>
      <c r="B662" s="882" t="s">
        <v>2425</v>
      </c>
      <c r="C662" s="896" t="s">
        <v>682</v>
      </c>
      <c r="D662" s="1199">
        <f t="shared" si="275"/>
        <v>168272.5</v>
      </c>
      <c r="E662" s="884">
        <f t="shared" si="276"/>
        <v>5075</v>
      </c>
      <c r="F662" s="884">
        <f t="shared" si="277"/>
        <v>2900</v>
      </c>
      <c r="G662" s="884">
        <v>145000</v>
      </c>
      <c r="H662" s="885"/>
      <c r="I662" s="868"/>
    </row>
    <row r="663" spans="1:9" ht="15.5">
      <c r="A663" s="870"/>
      <c r="B663" s="882" t="s">
        <v>2408</v>
      </c>
      <c r="C663" s="896" t="s">
        <v>682</v>
      </c>
      <c r="D663" s="1199">
        <f t="shared" si="275"/>
        <v>272717.5</v>
      </c>
      <c r="E663" s="884">
        <f t="shared" si="276"/>
        <v>8225</v>
      </c>
      <c r="F663" s="884">
        <f t="shared" si="277"/>
        <v>4700</v>
      </c>
      <c r="G663" s="884">
        <v>235000</v>
      </c>
      <c r="H663" s="885"/>
      <c r="I663" s="868"/>
    </row>
    <row r="664" spans="1:9" ht="15.5">
      <c r="A664" s="870"/>
      <c r="B664" s="882" t="s">
        <v>2409</v>
      </c>
      <c r="C664" s="896" t="s">
        <v>682</v>
      </c>
      <c r="D664" s="1199">
        <f t="shared" si="275"/>
        <v>487410.00000000006</v>
      </c>
      <c r="E664" s="884">
        <f t="shared" si="276"/>
        <v>14700</v>
      </c>
      <c r="F664" s="884">
        <f t="shared" si="277"/>
        <v>8400</v>
      </c>
      <c r="G664" s="884">
        <v>420000</v>
      </c>
      <c r="H664" s="885"/>
      <c r="I664" s="868"/>
    </row>
    <row r="665" spans="1:9" ht="15.5">
      <c r="A665" s="870"/>
      <c r="B665" s="882" t="s">
        <v>2419</v>
      </c>
      <c r="C665" s="896" t="s">
        <v>682</v>
      </c>
      <c r="D665" s="1199">
        <f t="shared" si="275"/>
        <v>290125</v>
      </c>
      <c r="E665" s="884">
        <f t="shared" si="276"/>
        <v>8750</v>
      </c>
      <c r="F665" s="884">
        <f t="shared" si="277"/>
        <v>5000</v>
      </c>
      <c r="G665" s="884">
        <v>250000</v>
      </c>
      <c r="H665" s="885"/>
      <c r="I665" s="868"/>
    </row>
    <row r="666" spans="1:9" ht="15.5">
      <c r="A666" s="870"/>
      <c r="B666" s="882"/>
      <c r="C666" s="883"/>
      <c r="D666" s="1201"/>
      <c r="E666" s="884"/>
      <c r="F666" s="884"/>
      <c r="G666" s="884"/>
      <c r="H666" s="885"/>
      <c r="I666" s="868"/>
    </row>
    <row r="667" spans="1:9" ht="15.5">
      <c r="A667" s="870"/>
      <c r="B667" s="908" t="s">
        <v>2460</v>
      </c>
      <c r="C667" s="896" t="s">
        <v>682</v>
      </c>
      <c r="D667" s="1199">
        <f t="shared" ref="D667" si="278">SUM(E667:G667)*(1+($H$10/100))</f>
        <v>510620.00000000006</v>
      </c>
      <c r="E667" s="884">
        <f t="shared" ref="E667" si="279">(G667*$H$9)/100</f>
        <v>15400</v>
      </c>
      <c r="F667" s="884">
        <f t="shared" ref="F667" si="280">(G667*$H$8)/100</f>
        <v>8800</v>
      </c>
      <c r="G667" s="884">
        <v>440000</v>
      </c>
      <c r="H667" s="885"/>
      <c r="I667" s="868"/>
    </row>
    <row r="668" spans="1:9" ht="15.5">
      <c r="A668" s="870"/>
      <c r="B668" s="882" t="s">
        <v>2461</v>
      </c>
      <c r="C668" s="883"/>
      <c r="D668" s="1201"/>
      <c r="E668" s="884"/>
      <c r="F668" s="884"/>
      <c r="G668" s="884"/>
      <c r="H668" s="885"/>
      <c r="I668" s="868"/>
    </row>
    <row r="669" spans="1:9" ht="15.5">
      <c r="A669" s="870"/>
      <c r="B669" s="882"/>
      <c r="C669" s="883"/>
      <c r="D669" s="1201"/>
      <c r="E669" s="884"/>
      <c r="F669" s="884"/>
      <c r="G669" s="884"/>
      <c r="H669" s="885"/>
      <c r="I669" s="868"/>
    </row>
    <row r="670" spans="1:9" ht="15.5">
      <c r="A670" s="870"/>
      <c r="B670" s="908" t="s">
        <v>2462</v>
      </c>
      <c r="C670" s="883"/>
      <c r="D670" s="1201"/>
      <c r="E670" s="884"/>
      <c r="F670" s="884"/>
      <c r="G670" s="884"/>
      <c r="H670" s="885"/>
      <c r="I670" s="868"/>
    </row>
    <row r="671" spans="1:9" ht="15.5">
      <c r="A671" s="870"/>
      <c r="B671" s="882" t="s">
        <v>2463</v>
      </c>
      <c r="C671" s="896" t="s">
        <v>682</v>
      </c>
      <c r="D671" s="1199">
        <f t="shared" ref="D671:D672" si="281">SUM(E671:G671)*(1+($H$10/100))</f>
        <v>661485</v>
      </c>
      <c r="E671" s="884">
        <f t="shared" ref="E671:E672" si="282">(G671*$H$9)/100</f>
        <v>19950</v>
      </c>
      <c r="F671" s="884">
        <f t="shared" ref="F671:F672" si="283">(G671*$H$8)/100</f>
        <v>11400</v>
      </c>
      <c r="G671" s="884">
        <v>570000</v>
      </c>
      <c r="H671" s="885"/>
      <c r="I671" s="868"/>
    </row>
    <row r="672" spans="1:9" ht="15.5">
      <c r="A672" s="870"/>
      <c r="B672" s="882" t="s">
        <v>2464</v>
      </c>
      <c r="C672" s="896" t="s">
        <v>682</v>
      </c>
      <c r="D672" s="1199">
        <f t="shared" si="281"/>
        <v>1276550</v>
      </c>
      <c r="E672" s="884">
        <f t="shared" si="282"/>
        <v>38500</v>
      </c>
      <c r="F672" s="884">
        <f t="shared" si="283"/>
        <v>22000</v>
      </c>
      <c r="G672" s="884">
        <v>1100000</v>
      </c>
      <c r="H672" s="885"/>
      <c r="I672" s="868"/>
    </row>
    <row r="673" spans="1:9" ht="15.5">
      <c r="A673" s="870"/>
      <c r="B673" s="882"/>
      <c r="C673" s="896"/>
      <c r="D673" s="1199"/>
      <c r="E673" s="884"/>
      <c r="F673" s="884"/>
      <c r="G673" s="884"/>
      <c r="H673" s="885"/>
      <c r="I673" s="868"/>
    </row>
    <row r="674" spans="1:9" ht="15.5">
      <c r="A674" s="870"/>
      <c r="B674" s="908" t="s">
        <v>2465</v>
      </c>
      <c r="C674" s="896"/>
      <c r="D674" s="1199"/>
      <c r="E674" s="884"/>
      <c r="F674" s="884"/>
      <c r="G674" s="884"/>
      <c r="H674" s="885"/>
      <c r="I674" s="868"/>
    </row>
    <row r="675" spans="1:9" ht="15.5">
      <c r="A675" s="870"/>
      <c r="B675" s="882" t="s">
        <v>2466</v>
      </c>
      <c r="C675" s="896" t="s">
        <v>682</v>
      </c>
      <c r="D675" s="1199">
        <f t="shared" ref="D675:D677" si="284">SUM(E675:G675)*(1+($H$10/100))</f>
        <v>696300</v>
      </c>
      <c r="E675" s="884">
        <f t="shared" ref="E675:E677" si="285">(G675*$H$9)/100</f>
        <v>21000</v>
      </c>
      <c r="F675" s="884">
        <f t="shared" ref="F675:F677" si="286">(G675*$H$8)/100</f>
        <v>12000</v>
      </c>
      <c r="G675" s="884">
        <v>600000</v>
      </c>
      <c r="H675" s="885"/>
      <c r="I675" s="868"/>
    </row>
    <row r="676" spans="1:9" ht="15.5">
      <c r="A676" s="870"/>
      <c r="B676" s="882" t="s">
        <v>2433</v>
      </c>
      <c r="C676" s="896" t="s">
        <v>682</v>
      </c>
      <c r="D676" s="1199">
        <f t="shared" si="284"/>
        <v>545435</v>
      </c>
      <c r="E676" s="884">
        <f t="shared" si="285"/>
        <v>16450</v>
      </c>
      <c r="F676" s="884">
        <f t="shared" si="286"/>
        <v>9400</v>
      </c>
      <c r="G676" s="884">
        <v>470000</v>
      </c>
      <c r="H676" s="885"/>
      <c r="I676" s="868"/>
    </row>
    <row r="677" spans="1:9" ht="15.5">
      <c r="A677" s="870"/>
      <c r="B677" s="882" t="s">
        <v>2467</v>
      </c>
      <c r="C677" s="896" t="s">
        <v>682</v>
      </c>
      <c r="D677" s="1199">
        <f t="shared" si="284"/>
        <v>313335</v>
      </c>
      <c r="E677" s="884">
        <f t="shared" si="285"/>
        <v>9450</v>
      </c>
      <c r="F677" s="884">
        <f t="shared" si="286"/>
        <v>5400</v>
      </c>
      <c r="G677" s="884">
        <v>270000</v>
      </c>
      <c r="H677" s="885"/>
      <c r="I677" s="868"/>
    </row>
    <row r="678" spans="1:9" ht="15.5">
      <c r="A678" s="870"/>
      <c r="B678" s="882"/>
      <c r="C678" s="883"/>
      <c r="D678" s="1201"/>
      <c r="E678" s="884"/>
      <c r="F678" s="884"/>
      <c r="G678" s="884"/>
      <c r="H678" s="885"/>
      <c r="I678" s="868"/>
    </row>
    <row r="679" spans="1:9" ht="15.5">
      <c r="A679" s="870"/>
      <c r="B679" s="908" t="s">
        <v>2468</v>
      </c>
      <c r="C679" s="883"/>
      <c r="D679" s="1201"/>
      <c r="E679" s="884"/>
      <c r="F679" s="884"/>
      <c r="G679" s="884"/>
      <c r="H679" s="885"/>
      <c r="I679" s="868"/>
    </row>
    <row r="680" spans="1:9" ht="15.5">
      <c r="A680" s="870"/>
      <c r="B680" s="882" t="s">
        <v>2469</v>
      </c>
      <c r="C680" s="896" t="s">
        <v>682</v>
      </c>
      <c r="D680" s="1199">
        <f t="shared" ref="D680" si="287">SUM(E680:G680)*(1+($H$10/100))</f>
        <v>754325.00000000012</v>
      </c>
      <c r="E680" s="884">
        <f t="shared" ref="E680" si="288">(G680*$H$9)/100</f>
        <v>22750</v>
      </c>
      <c r="F680" s="884">
        <f t="shared" ref="F680" si="289">(G680*$H$8)/100</f>
        <v>13000</v>
      </c>
      <c r="G680" s="897">
        <v>650000</v>
      </c>
      <c r="H680" s="885"/>
      <c r="I680" s="868"/>
    </row>
    <row r="681" spans="1:9" ht="15.5">
      <c r="A681" s="870"/>
      <c r="B681" s="908"/>
      <c r="C681" s="883"/>
      <c r="D681" s="1201"/>
      <c r="E681" s="884"/>
      <c r="F681" s="884"/>
      <c r="G681" s="884"/>
      <c r="H681" s="885"/>
      <c r="I681" s="868"/>
    </row>
    <row r="682" spans="1:9" ht="15.5">
      <c r="A682" s="870"/>
      <c r="B682" s="908" t="s">
        <v>2470</v>
      </c>
      <c r="C682" s="883"/>
      <c r="D682" s="1201"/>
      <c r="E682" s="884"/>
      <c r="F682" s="884"/>
      <c r="G682" s="884"/>
      <c r="H682" s="885"/>
      <c r="I682" s="868"/>
    </row>
    <row r="683" spans="1:9" ht="15.5">
      <c r="A683" s="870"/>
      <c r="B683" s="882" t="s">
        <v>2471</v>
      </c>
      <c r="C683" s="896" t="s">
        <v>682</v>
      </c>
      <c r="D683" s="1199">
        <f t="shared" ref="D683:D685" si="290">SUM(E683:G683)*(1+($H$10/100))</f>
        <v>394570.00000000006</v>
      </c>
      <c r="E683" s="884">
        <f t="shared" ref="E683:E685" si="291">(G683*$H$9)/100</f>
        <v>11900</v>
      </c>
      <c r="F683" s="884">
        <f t="shared" ref="F683:F685" si="292">(G683*$H$8)/100</f>
        <v>6800</v>
      </c>
      <c r="G683" s="897">
        <v>340000</v>
      </c>
      <c r="H683" s="885"/>
      <c r="I683" s="868"/>
    </row>
    <row r="684" spans="1:9" ht="15.5">
      <c r="A684" s="870"/>
      <c r="B684" s="882" t="s">
        <v>2472</v>
      </c>
      <c r="C684" s="896" t="s">
        <v>682</v>
      </c>
      <c r="D684" s="1199">
        <f t="shared" si="290"/>
        <v>197285.00000000003</v>
      </c>
      <c r="E684" s="884">
        <f t="shared" si="291"/>
        <v>5950</v>
      </c>
      <c r="F684" s="884">
        <f t="shared" si="292"/>
        <v>3400</v>
      </c>
      <c r="G684" s="897">
        <v>170000</v>
      </c>
      <c r="H684" s="885"/>
      <c r="I684" s="868"/>
    </row>
    <row r="685" spans="1:9" ht="15.5">
      <c r="A685" s="870"/>
      <c r="B685" s="882" t="s">
        <v>2473</v>
      </c>
      <c r="C685" s="896" t="s">
        <v>682</v>
      </c>
      <c r="D685" s="1199">
        <f t="shared" si="290"/>
        <v>232100.00000000003</v>
      </c>
      <c r="E685" s="884">
        <f t="shared" si="291"/>
        <v>7000</v>
      </c>
      <c r="F685" s="884">
        <f t="shared" si="292"/>
        <v>4000</v>
      </c>
      <c r="G685" s="897">
        <v>200000</v>
      </c>
      <c r="H685" s="885"/>
      <c r="I685" s="868"/>
    </row>
    <row r="686" spans="1:9" ht="15.5">
      <c r="A686" s="870"/>
      <c r="B686" s="908" t="s">
        <v>2474</v>
      </c>
      <c r="C686" s="896"/>
      <c r="D686" s="1199"/>
      <c r="E686" s="884"/>
      <c r="F686" s="884"/>
      <c r="G686" s="897"/>
      <c r="H686" s="885"/>
      <c r="I686" s="868"/>
    </row>
    <row r="687" spans="1:9" ht="15.5">
      <c r="A687" s="870"/>
      <c r="B687" s="882" t="s">
        <v>2475</v>
      </c>
      <c r="C687" s="896" t="s">
        <v>682</v>
      </c>
      <c r="D687" s="1199">
        <f t="shared" ref="D687:D689" si="293">SUM(E687:G687)*(1+($H$10/100))</f>
        <v>2959275.0000000005</v>
      </c>
      <c r="E687" s="884">
        <f t="shared" ref="E687:E689" si="294">(G687*$H$9)/100</f>
        <v>89250</v>
      </c>
      <c r="F687" s="884">
        <f t="shared" ref="F687:F689" si="295">(G687*$H$8)/100</f>
        <v>51000</v>
      </c>
      <c r="G687" s="897">
        <f>G688*3</f>
        <v>2550000</v>
      </c>
      <c r="H687" s="885"/>
      <c r="I687" s="868"/>
    </row>
    <row r="688" spans="1:9" ht="15.5">
      <c r="A688" s="870"/>
      <c r="B688" s="882" t="s">
        <v>2476</v>
      </c>
      <c r="C688" s="896" t="s">
        <v>682</v>
      </c>
      <c r="D688" s="1199">
        <f t="shared" si="293"/>
        <v>986425.00000000012</v>
      </c>
      <c r="E688" s="884">
        <f t="shared" si="294"/>
        <v>29750</v>
      </c>
      <c r="F688" s="884">
        <f t="shared" si="295"/>
        <v>17000</v>
      </c>
      <c r="G688" s="897">
        <v>850000</v>
      </c>
      <c r="H688" s="885"/>
      <c r="I688" s="868"/>
    </row>
    <row r="689" spans="1:10" ht="15.5">
      <c r="A689" s="870"/>
      <c r="B689" s="882" t="s">
        <v>2477</v>
      </c>
      <c r="C689" s="896" t="s">
        <v>682</v>
      </c>
      <c r="D689" s="1199">
        <f t="shared" si="293"/>
        <v>1566675.0000000002</v>
      </c>
      <c r="E689" s="884">
        <f t="shared" si="294"/>
        <v>47250</v>
      </c>
      <c r="F689" s="884">
        <f t="shared" si="295"/>
        <v>27000</v>
      </c>
      <c r="G689" s="897">
        <v>1350000</v>
      </c>
      <c r="H689" s="885"/>
      <c r="I689" s="868"/>
    </row>
    <row r="690" spans="1:10" ht="15.5">
      <c r="A690" s="870"/>
      <c r="B690" s="882"/>
      <c r="C690" s="883"/>
      <c r="D690" s="1201"/>
      <c r="E690" s="884"/>
      <c r="F690" s="884"/>
      <c r="G690" s="884"/>
      <c r="H690" s="885"/>
      <c r="I690" s="868"/>
    </row>
    <row r="691" spans="1:10" ht="15.5">
      <c r="A691" s="870"/>
      <c r="B691" s="908" t="s">
        <v>2478</v>
      </c>
      <c r="C691" s="883"/>
      <c r="D691" s="1201"/>
      <c r="E691" s="884"/>
      <c r="F691" s="884"/>
      <c r="G691" s="884"/>
      <c r="H691" s="885"/>
      <c r="I691" s="868"/>
    </row>
    <row r="692" spans="1:10" ht="15.5">
      <c r="A692" s="870"/>
      <c r="B692" s="882" t="s">
        <v>2466</v>
      </c>
      <c r="C692" s="896" t="s">
        <v>682</v>
      </c>
      <c r="D692" s="1199">
        <f t="shared" ref="D692:D693" si="296">SUM(E692:G692)*(1+($H$10/100))</f>
        <v>1601490.0000000002</v>
      </c>
      <c r="E692" s="884">
        <f t="shared" ref="E692:E693" si="297">(G692*$H$9)/100</f>
        <v>48300</v>
      </c>
      <c r="F692" s="884">
        <f t="shared" ref="F692:F693" si="298">(G692*$H$8)/100</f>
        <v>27600</v>
      </c>
      <c r="G692" s="897">
        <v>1380000</v>
      </c>
      <c r="H692" s="885"/>
      <c r="I692" s="868"/>
      <c r="J692" s="877"/>
    </row>
    <row r="693" spans="1:10" ht="15.5">
      <c r="A693" s="870" t="s">
        <v>143</v>
      </c>
      <c r="B693" s="882" t="s">
        <v>2433</v>
      </c>
      <c r="C693" s="896" t="s">
        <v>682</v>
      </c>
      <c r="D693" s="1199">
        <f t="shared" si="296"/>
        <v>335384.5</v>
      </c>
      <c r="E693" s="884">
        <f t="shared" si="297"/>
        <v>10115</v>
      </c>
      <c r="F693" s="884">
        <f t="shared" si="298"/>
        <v>5780</v>
      </c>
      <c r="G693" s="897">
        <v>289000</v>
      </c>
      <c r="H693" s="885"/>
      <c r="I693" s="868"/>
      <c r="J693" s="877"/>
    </row>
    <row r="694" spans="1:10" ht="15.5">
      <c r="A694" s="870" t="s">
        <v>143</v>
      </c>
      <c r="B694" s="882"/>
      <c r="C694" s="883"/>
      <c r="D694" s="1201"/>
      <c r="E694" s="884"/>
      <c r="F694" s="884"/>
      <c r="G694" s="884"/>
      <c r="H694" s="885"/>
      <c r="I694" s="868"/>
    </row>
    <row r="695" spans="1:10" s="852" customFormat="1" ht="15.5">
      <c r="A695" s="860" t="s">
        <v>143</v>
      </c>
      <c r="B695" s="936" t="s">
        <v>2860</v>
      </c>
      <c r="C695" s="923"/>
      <c r="D695" s="1204"/>
      <c r="E695" s="915"/>
      <c r="F695" s="923"/>
      <c r="G695" s="923"/>
      <c r="H695" s="921"/>
      <c r="I695" s="877"/>
      <c r="J695" s="877"/>
    </row>
    <row r="696" spans="1:10" s="852" customFormat="1" ht="15.5">
      <c r="A696" s="860" t="s">
        <v>143</v>
      </c>
      <c r="B696" s="908"/>
      <c r="C696" s="923"/>
      <c r="D696" s="1204"/>
      <c r="E696" s="915"/>
      <c r="F696" s="923"/>
      <c r="G696" s="923"/>
      <c r="H696" s="921"/>
      <c r="I696" s="877"/>
      <c r="J696" s="877"/>
    </row>
    <row r="697" spans="1:10" s="852" customFormat="1" ht="15.5">
      <c r="A697" s="860"/>
      <c r="B697" s="882" t="s">
        <v>2861</v>
      </c>
      <c r="C697" s="896" t="s">
        <v>186</v>
      </c>
      <c r="D697" s="1199">
        <f t="shared" ref="D697:D719" si="299">SUM(E697:G697)*(1+($H$10/100))</f>
        <v>4912396.5</v>
      </c>
      <c r="E697" s="884">
        <f t="shared" ref="E697:E719" si="300">(G697*$H$9)/100</f>
        <v>148155</v>
      </c>
      <c r="F697" s="884">
        <f t="shared" ref="F697:F719" si="301">(G697*$H$8)/100</f>
        <v>84660</v>
      </c>
      <c r="G697" s="897">
        <v>4233000</v>
      </c>
      <c r="H697" s="921"/>
      <c r="I697" s="877"/>
      <c r="J697" s="877"/>
    </row>
    <row r="698" spans="1:10" s="852" customFormat="1" ht="15.5">
      <c r="A698" s="860"/>
      <c r="B698" s="882" t="s">
        <v>2862</v>
      </c>
      <c r="C698" s="896" t="s">
        <v>4</v>
      </c>
      <c r="D698" s="1199">
        <f t="shared" si="299"/>
        <v>71446182.5</v>
      </c>
      <c r="E698" s="884">
        <f t="shared" si="300"/>
        <v>2154775</v>
      </c>
      <c r="F698" s="884">
        <f t="shared" si="301"/>
        <v>1231300</v>
      </c>
      <c r="G698" s="897">
        <v>61565000</v>
      </c>
      <c r="H698" s="921"/>
      <c r="I698" s="877"/>
      <c r="J698" s="877"/>
    </row>
    <row r="699" spans="1:10" s="852" customFormat="1" ht="15.5">
      <c r="A699" s="860"/>
      <c r="B699" s="882" t="s">
        <v>2863</v>
      </c>
      <c r="C699" s="896" t="s">
        <v>4</v>
      </c>
      <c r="D699" s="1199">
        <f t="shared" si="299"/>
        <v>2991769.0000000005</v>
      </c>
      <c r="E699" s="884">
        <f t="shared" si="300"/>
        <v>90230</v>
      </c>
      <c r="F699" s="884">
        <f t="shared" si="301"/>
        <v>51560</v>
      </c>
      <c r="G699" s="897">
        <v>2578000</v>
      </c>
      <c r="H699" s="921"/>
      <c r="I699" s="877"/>
      <c r="J699" s="877"/>
    </row>
    <row r="700" spans="1:10" s="852" customFormat="1" ht="15.5">
      <c r="A700" s="860"/>
      <c r="B700" s="882" t="s">
        <v>2864</v>
      </c>
      <c r="C700" s="896" t="s">
        <v>4</v>
      </c>
      <c r="D700" s="1199">
        <f t="shared" si="299"/>
        <v>1898578.0000000002</v>
      </c>
      <c r="E700" s="884">
        <f t="shared" si="300"/>
        <v>57260</v>
      </c>
      <c r="F700" s="884">
        <f t="shared" si="301"/>
        <v>32720</v>
      </c>
      <c r="G700" s="897">
        <v>1636000</v>
      </c>
      <c r="H700" s="921"/>
      <c r="I700" s="877"/>
      <c r="J700" s="877"/>
    </row>
    <row r="701" spans="1:10" s="852" customFormat="1" ht="15.5">
      <c r="A701" s="860"/>
      <c r="B701" s="882" t="s">
        <v>2865</v>
      </c>
      <c r="C701" s="896"/>
      <c r="D701" s="1199"/>
      <c r="E701" s="884"/>
      <c r="F701" s="884"/>
      <c r="G701" s="897"/>
      <c r="H701" s="921"/>
      <c r="I701" s="877"/>
      <c r="J701" s="877"/>
    </row>
    <row r="702" spans="1:10" s="852" customFormat="1" ht="15.5">
      <c r="A702" s="860"/>
      <c r="B702" s="882" t="s">
        <v>2755</v>
      </c>
      <c r="C702" s="896" t="s">
        <v>682</v>
      </c>
      <c r="D702" s="1199">
        <f t="shared" si="299"/>
        <v>846004.50000000012</v>
      </c>
      <c r="E702" s="884">
        <f t="shared" si="300"/>
        <v>25515</v>
      </c>
      <c r="F702" s="884">
        <f t="shared" si="301"/>
        <v>14580</v>
      </c>
      <c r="G702" s="897">
        <v>729000</v>
      </c>
      <c r="H702" s="921"/>
      <c r="I702" s="877"/>
      <c r="J702" s="877"/>
    </row>
    <row r="703" spans="1:10" s="852" customFormat="1" ht="15.5">
      <c r="A703" s="860"/>
      <c r="B703" s="882" t="s">
        <v>2866</v>
      </c>
      <c r="C703" s="896" t="s">
        <v>682</v>
      </c>
      <c r="D703" s="1199">
        <f t="shared" si="299"/>
        <v>635954</v>
      </c>
      <c r="E703" s="884">
        <f t="shared" si="300"/>
        <v>19180</v>
      </c>
      <c r="F703" s="884">
        <f t="shared" si="301"/>
        <v>10960</v>
      </c>
      <c r="G703" s="897">
        <v>548000</v>
      </c>
      <c r="H703" s="921"/>
      <c r="I703" s="877"/>
      <c r="J703" s="877"/>
    </row>
    <row r="704" spans="1:10" s="852" customFormat="1" ht="15.5">
      <c r="A704" s="860"/>
      <c r="B704" s="882" t="s">
        <v>2867</v>
      </c>
      <c r="C704" s="896" t="s">
        <v>682</v>
      </c>
      <c r="D704" s="1199">
        <f t="shared" si="299"/>
        <v>358594.5</v>
      </c>
      <c r="E704" s="884">
        <f t="shared" si="300"/>
        <v>10815</v>
      </c>
      <c r="F704" s="884">
        <f t="shared" si="301"/>
        <v>6180</v>
      </c>
      <c r="G704" s="897">
        <v>309000</v>
      </c>
      <c r="H704" s="921"/>
      <c r="I704" s="877"/>
      <c r="J704" s="877"/>
    </row>
    <row r="705" spans="1:10" s="852" customFormat="1" ht="15.5">
      <c r="A705" s="860"/>
      <c r="B705" s="882" t="s">
        <v>2868</v>
      </c>
      <c r="C705" s="896" t="s">
        <v>682</v>
      </c>
      <c r="D705" s="1199">
        <f t="shared" si="299"/>
        <v>358594.5</v>
      </c>
      <c r="E705" s="884">
        <f t="shared" si="300"/>
        <v>10815</v>
      </c>
      <c r="F705" s="884">
        <f t="shared" si="301"/>
        <v>6180</v>
      </c>
      <c r="G705" s="897">
        <v>309000</v>
      </c>
      <c r="H705" s="921"/>
      <c r="I705" s="877"/>
      <c r="J705" s="877"/>
    </row>
    <row r="706" spans="1:10" s="852" customFormat="1" ht="15.5">
      <c r="A706" s="860"/>
      <c r="B706" s="882" t="s">
        <v>2869</v>
      </c>
      <c r="C706" s="896"/>
      <c r="D706" s="1199"/>
      <c r="E706" s="884"/>
      <c r="F706" s="884"/>
      <c r="G706" s="897"/>
      <c r="H706" s="921"/>
      <c r="I706" s="877"/>
      <c r="J706" s="877"/>
    </row>
    <row r="707" spans="1:10" s="852" customFormat="1" ht="15.5">
      <c r="A707" s="860"/>
      <c r="B707" s="882" t="s">
        <v>2811</v>
      </c>
      <c r="C707" s="896" t="s">
        <v>682</v>
      </c>
      <c r="D707" s="1199">
        <f t="shared" si="299"/>
        <v>1198796.5</v>
      </c>
      <c r="E707" s="884">
        <f t="shared" si="300"/>
        <v>36155</v>
      </c>
      <c r="F707" s="884">
        <f t="shared" si="301"/>
        <v>20660</v>
      </c>
      <c r="G707" s="897">
        <v>1033000</v>
      </c>
      <c r="H707" s="921"/>
      <c r="I707" s="877"/>
      <c r="J707" s="877"/>
    </row>
    <row r="708" spans="1:10" s="852" customFormat="1" ht="15.5">
      <c r="A708" s="860"/>
      <c r="B708" s="882" t="s">
        <v>2870</v>
      </c>
      <c r="C708" s="896"/>
      <c r="D708" s="1199"/>
      <c r="E708" s="884"/>
      <c r="F708" s="884"/>
      <c r="G708" s="897"/>
      <c r="H708" s="921"/>
      <c r="I708" s="877"/>
      <c r="J708" s="877"/>
    </row>
    <row r="709" spans="1:10" s="852" customFormat="1" ht="15.5">
      <c r="A709" s="860"/>
      <c r="B709" s="882" t="s">
        <v>2755</v>
      </c>
      <c r="C709" s="896" t="s">
        <v>682</v>
      </c>
      <c r="D709" s="1199">
        <f t="shared" si="299"/>
        <v>4401776.5</v>
      </c>
      <c r="E709" s="884">
        <f t="shared" si="300"/>
        <v>132755</v>
      </c>
      <c r="F709" s="884">
        <f t="shared" si="301"/>
        <v>75860</v>
      </c>
      <c r="G709" s="897">
        <v>3793000</v>
      </c>
      <c r="H709" s="921"/>
      <c r="I709" s="877"/>
      <c r="J709" s="877"/>
    </row>
    <row r="710" spans="1:10" s="852" customFormat="1" ht="15.5">
      <c r="A710" s="860"/>
      <c r="B710" s="882" t="s">
        <v>2866</v>
      </c>
      <c r="C710" s="896" t="s">
        <v>682</v>
      </c>
      <c r="D710" s="1199">
        <f t="shared" si="299"/>
        <v>493212.50000000006</v>
      </c>
      <c r="E710" s="884">
        <f t="shared" si="300"/>
        <v>14875</v>
      </c>
      <c r="F710" s="884">
        <f t="shared" si="301"/>
        <v>8500</v>
      </c>
      <c r="G710" s="897">
        <v>425000</v>
      </c>
      <c r="H710" s="921"/>
      <c r="I710" s="877"/>
      <c r="J710" s="877"/>
    </row>
    <row r="711" spans="1:10" s="852" customFormat="1" ht="15.5">
      <c r="A711" s="860"/>
      <c r="B711" s="882" t="s">
        <v>2871</v>
      </c>
      <c r="C711" s="896"/>
      <c r="D711" s="1199"/>
      <c r="E711" s="884"/>
      <c r="F711" s="884"/>
      <c r="G711" s="897"/>
      <c r="H711" s="921"/>
      <c r="I711" s="877"/>
      <c r="J711" s="877"/>
    </row>
    <row r="712" spans="1:10" s="852" customFormat="1" ht="15.5">
      <c r="A712" s="860"/>
      <c r="B712" s="882" t="s">
        <v>2811</v>
      </c>
      <c r="C712" s="896" t="s">
        <v>682</v>
      </c>
      <c r="D712" s="1199">
        <f t="shared" si="299"/>
        <v>721831.00000000012</v>
      </c>
      <c r="E712" s="884">
        <f t="shared" si="300"/>
        <v>21770</v>
      </c>
      <c r="F712" s="884">
        <f t="shared" si="301"/>
        <v>12440</v>
      </c>
      <c r="G712" s="897">
        <v>622000</v>
      </c>
      <c r="H712" s="921"/>
      <c r="I712" s="877"/>
      <c r="J712" s="877"/>
    </row>
    <row r="713" spans="1:10" s="852" customFormat="1" ht="15.5">
      <c r="A713" s="860"/>
      <c r="B713" s="882" t="s">
        <v>2872</v>
      </c>
      <c r="C713" s="896" t="s">
        <v>682</v>
      </c>
      <c r="D713" s="1199">
        <f t="shared" si="299"/>
        <v>135778.5</v>
      </c>
      <c r="E713" s="884">
        <f t="shared" si="300"/>
        <v>4095</v>
      </c>
      <c r="F713" s="884">
        <f t="shared" si="301"/>
        <v>2340</v>
      </c>
      <c r="G713" s="897">
        <v>117000</v>
      </c>
      <c r="H713" s="921"/>
      <c r="I713" s="877"/>
      <c r="J713" s="877"/>
    </row>
    <row r="714" spans="1:10" s="852" customFormat="1" ht="15.5">
      <c r="A714" s="860"/>
      <c r="B714" s="882" t="s">
        <v>2873</v>
      </c>
      <c r="C714" s="896" t="s">
        <v>4</v>
      </c>
      <c r="D714" s="1199">
        <f t="shared" si="299"/>
        <v>10141609.5</v>
      </c>
      <c r="E714" s="884">
        <f t="shared" si="300"/>
        <v>305865</v>
      </c>
      <c r="F714" s="884">
        <f t="shared" si="301"/>
        <v>174780</v>
      </c>
      <c r="G714" s="897">
        <v>8739000</v>
      </c>
      <c r="H714" s="921"/>
      <c r="I714" s="877"/>
      <c r="J714" s="877"/>
    </row>
    <row r="715" spans="1:10" s="852" customFormat="1" ht="15.5">
      <c r="A715" s="860"/>
      <c r="B715" s="882" t="s">
        <v>2874</v>
      </c>
      <c r="C715" s="896" t="s">
        <v>682</v>
      </c>
      <c r="D715" s="1199">
        <f t="shared" si="299"/>
        <v>1281192</v>
      </c>
      <c r="E715" s="884">
        <f t="shared" si="300"/>
        <v>38640</v>
      </c>
      <c r="F715" s="884">
        <f t="shared" si="301"/>
        <v>22080</v>
      </c>
      <c r="G715" s="897">
        <v>1104000</v>
      </c>
      <c r="H715" s="921"/>
      <c r="I715" s="877"/>
      <c r="J715" s="877"/>
    </row>
    <row r="716" spans="1:10" s="852" customFormat="1" ht="15.5">
      <c r="A716" s="860"/>
      <c r="B716" s="882" t="s">
        <v>2875</v>
      </c>
      <c r="C716" s="896" t="s">
        <v>682</v>
      </c>
      <c r="D716" s="1199">
        <f t="shared" si="299"/>
        <v>2119073</v>
      </c>
      <c r="E716" s="884">
        <f t="shared" si="300"/>
        <v>63910</v>
      </c>
      <c r="F716" s="884">
        <f t="shared" si="301"/>
        <v>36520</v>
      </c>
      <c r="G716" s="897">
        <v>1826000</v>
      </c>
      <c r="H716" s="921"/>
      <c r="I716" s="877"/>
      <c r="J716" s="877"/>
    </row>
    <row r="717" spans="1:10" s="852" customFormat="1" ht="28.5">
      <c r="A717" s="860"/>
      <c r="B717" s="882" t="s">
        <v>2876</v>
      </c>
      <c r="C717" s="896" t="s">
        <v>2123</v>
      </c>
      <c r="D717" s="1199">
        <f t="shared" si="299"/>
        <v>352792</v>
      </c>
      <c r="E717" s="884">
        <f t="shared" si="300"/>
        <v>10640</v>
      </c>
      <c r="F717" s="884">
        <f t="shared" si="301"/>
        <v>6080</v>
      </c>
      <c r="G717" s="897">
        <v>304000</v>
      </c>
      <c r="H717" s="921"/>
      <c r="I717" s="877"/>
      <c r="J717" s="877"/>
    </row>
    <row r="718" spans="1:10" s="852" customFormat="1" ht="25">
      <c r="A718" s="860"/>
      <c r="B718" s="1" t="s">
        <v>2916</v>
      </c>
      <c r="C718" s="896" t="s">
        <v>2123</v>
      </c>
      <c r="D718" s="1199">
        <f t="shared" ref="D718" si="302">SUM(E718:G718)*(1+($H$10/100))</f>
        <v>644077.5</v>
      </c>
      <c r="E718" s="884">
        <f t="shared" ref="E718" si="303">(G718*$H$9)/100</f>
        <v>19425</v>
      </c>
      <c r="F718" s="884">
        <f t="shared" ref="F718" si="304">(G718*$H$8)/100</f>
        <v>11100</v>
      </c>
      <c r="G718" s="897">
        <v>555000</v>
      </c>
      <c r="H718" s="921"/>
      <c r="I718" s="877"/>
      <c r="J718" s="877"/>
    </row>
    <row r="719" spans="1:10" s="852" customFormat="1" ht="15.5">
      <c r="A719" s="860"/>
      <c r="B719" s="882" t="s">
        <v>2877</v>
      </c>
      <c r="C719" s="896" t="s">
        <v>2878</v>
      </c>
      <c r="D719" s="1199">
        <f t="shared" si="299"/>
        <v>2495075</v>
      </c>
      <c r="E719" s="884">
        <f t="shared" si="300"/>
        <v>75250</v>
      </c>
      <c r="F719" s="884">
        <f t="shared" si="301"/>
        <v>43000</v>
      </c>
      <c r="G719" s="897">
        <v>2150000</v>
      </c>
      <c r="H719" s="921"/>
      <c r="I719" s="877"/>
      <c r="J719" s="877"/>
    </row>
    <row r="720" spans="1:10" s="852" customFormat="1" ht="15.5">
      <c r="A720" s="860"/>
      <c r="B720" s="937"/>
      <c r="C720" s="923"/>
      <c r="D720" s="1204"/>
      <c r="E720" s="915"/>
      <c r="F720" s="923"/>
      <c r="G720" s="924"/>
      <c r="H720" s="921"/>
      <c r="I720" s="877"/>
      <c r="J720" s="877"/>
    </row>
    <row r="721" spans="1:9" ht="15.5">
      <c r="A721" s="870"/>
      <c r="B721" s="908" t="s">
        <v>2879</v>
      </c>
      <c r="C721" s="883"/>
      <c r="D721" s="1201"/>
      <c r="E721" s="884"/>
      <c r="F721" s="884"/>
      <c r="G721" s="889"/>
      <c r="H721" s="885"/>
      <c r="I721" s="868"/>
    </row>
    <row r="722" spans="1:9" ht="15.5">
      <c r="A722" s="870"/>
      <c r="B722" s="938" t="s">
        <v>2880</v>
      </c>
      <c r="C722" s="883" t="s">
        <v>190</v>
      </c>
      <c r="D722" s="1199">
        <f t="shared" ref="D722" si="305">SUM(E722:G722)*(1+($H$10/100))</f>
        <v>3655575.0000000005</v>
      </c>
      <c r="E722" s="884">
        <f t="shared" ref="E722" si="306">(G722*$H$9)/100</f>
        <v>110250</v>
      </c>
      <c r="F722" s="884">
        <f t="shared" ref="F722" si="307">(G722*$H$8)/100</f>
        <v>63000</v>
      </c>
      <c r="G722" s="922">
        <f>3150000</f>
        <v>3150000</v>
      </c>
      <c r="H722" s="885"/>
      <c r="I722" s="868"/>
    </row>
    <row r="723" spans="1:9" ht="15.5">
      <c r="A723" s="939"/>
      <c r="B723" s="940"/>
      <c r="C723" s="941"/>
      <c r="D723" s="1205"/>
      <c r="E723" s="942"/>
      <c r="F723" s="943"/>
      <c r="G723" s="943"/>
      <c r="H723" s="944"/>
      <c r="I723" s="868"/>
    </row>
  </sheetData>
  <mergeCells count="4">
    <mergeCell ref="A1:H1"/>
    <mergeCell ref="A2:H2"/>
    <mergeCell ref="A3:H3"/>
    <mergeCell ref="A4:H4"/>
  </mergeCells>
  <pageMargins left="0.7" right="0.7" top="0.75" bottom="0.75" header="0.3" footer="0.3"/>
  <pageSetup paperSize="9" scale="5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47F41-14FF-42C6-82CA-DA60A6D50C4C}">
  <sheetPr>
    <tabColor rgb="FFFFFF00"/>
  </sheetPr>
  <dimension ref="A1:IV9928"/>
  <sheetViews>
    <sheetView view="pageBreakPreview" topLeftCell="A2999" zoomScale="85" zoomScaleNormal="70" zoomScaleSheetLayoutView="85" workbookViewId="0">
      <selection activeCell="H3009" sqref="H3009"/>
    </sheetView>
  </sheetViews>
  <sheetFormatPr defaultColWidth="10.09765625" defaultRowHeight="12.75" customHeight="1"/>
  <cols>
    <col min="1" max="1" width="6" style="231" customWidth="1"/>
    <col min="2" max="2" width="10.19921875" style="829" customWidth="1"/>
    <col min="3" max="3" width="5.19921875" style="829" customWidth="1"/>
    <col min="4" max="4" width="11.796875" style="263" customWidth="1"/>
    <col min="5" max="5" width="9.3984375" style="233" customWidth="1"/>
    <col min="6" max="6" width="57" style="234" customWidth="1"/>
    <col min="7" max="7" width="6.09765625" style="235" bestFit="1" customWidth="1"/>
    <col min="8" max="8" width="15.8984375" style="233" customWidth="1"/>
    <col min="9" max="9" width="6" style="233" customWidth="1"/>
    <col min="10" max="10" width="6.296875" style="233" customWidth="1"/>
    <col min="11" max="11" width="4.69921875" style="233" customWidth="1"/>
    <col min="12" max="12" width="17.59765625" style="233" customWidth="1"/>
    <col min="13" max="13" width="5.5" style="230" customWidth="1"/>
    <col min="14" max="14" width="15.69921875" style="233" bestFit="1" customWidth="1"/>
    <col min="15" max="15" width="12.3984375" style="233" bestFit="1" customWidth="1"/>
    <col min="16" max="16" width="10.09765625" style="233"/>
    <col min="17" max="17" width="14.59765625" style="233" customWidth="1"/>
    <col min="18" max="16384" width="10.09765625" style="233"/>
  </cols>
  <sheetData>
    <row r="1" spans="1:17" ht="12.75" customHeight="1">
      <c r="D1" s="232"/>
      <c r="F1" s="234" t="s">
        <v>2346</v>
      </c>
      <c r="L1" s="236"/>
      <c r="O1" s="237"/>
    </row>
    <row r="2" spans="1:17" ht="14">
      <c r="A2" s="1584" t="s">
        <v>130</v>
      </c>
      <c r="B2" s="1584"/>
      <c r="C2" s="1584"/>
      <c r="D2" s="1584"/>
      <c r="E2" s="1584"/>
      <c r="F2" s="1584"/>
      <c r="G2" s="1584"/>
      <c r="H2" s="1584"/>
      <c r="I2" s="1584"/>
      <c r="J2" s="1584"/>
      <c r="K2" s="1584"/>
      <c r="L2" s="1584"/>
      <c r="M2" s="1584"/>
      <c r="N2" s="1584"/>
    </row>
    <row r="3" spans="1:17" ht="13">
      <c r="A3" s="1585" t="str">
        <f>Bahan!A3</f>
        <v>TAHUN 2025</v>
      </c>
      <c r="B3" s="1586"/>
      <c r="C3" s="1586"/>
      <c r="D3" s="1586"/>
      <c r="E3" s="1586"/>
      <c r="F3" s="1586"/>
      <c r="G3" s="1586"/>
      <c r="H3" s="1586"/>
      <c r="I3" s="1586"/>
      <c r="J3" s="1586"/>
      <c r="K3" s="1586"/>
      <c r="L3" s="1586"/>
      <c r="M3" s="1586"/>
      <c r="N3" s="1586"/>
    </row>
    <row r="4" spans="1:17" ht="12.75" customHeight="1" thickBot="1">
      <c r="A4" s="238"/>
      <c r="B4" s="239"/>
      <c r="C4" s="239"/>
      <c r="D4" s="240"/>
      <c r="E4" s="239"/>
      <c r="F4" s="241"/>
      <c r="G4" s="242"/>
      <c r="H4" s="243"/>
      <c r="I4" s="239"/>
      <c r="J4" s="239"/>
      <c r="K4" s="239"/>
      <c r="L4" s="243"/>
      <c r="M4" s="244"/>
      <c r="N4" s="239"/>
      <c r="O4" s="829"/>
      <c r="P4" s="245" t="s">
        <v>131</v>
      </c>
      <c r="Q4" s="245">
        <v>0.1</v>
      </c>
    </row>
    <row r="5" spans="1:17" ht="12.75" customHeight="1" thickBot="1">
      <c r="D5" s="246"/>
      <c r="E5" s="829"/>
      <c r="F5" s="247"/>
      <c r="H5" s="829"/>
      <c r="I5" s="829"/>
      <c r="J5" s="829"/>
      <c r="K5" s="829"/>
      <c r="L5" s="829"/>
      <c r="M5" s="248"/>
      <c r="N5" s="829"/>
      <c r="O5" s="829"/>
    </row>
    <row r="6" spans="1:17" s="245" customFormat="1" ht="12.75" customHeight="1">
      <c r="A6" s="1587" t="s">
        <v>132</v>
      </c>
      <c r="B6" s="249"/>
      <c r="C6" s="250"/>
      <c r="D6" s="1590" t="s">
        <v>133</v>
      </c>
      <c r="E6" s="1593" t="s">
        <v>26</v>
      </c>
      <c r="F6" s="1596" t="s">
        <v>134</v>
      </c>
      <c r="G6" s="1599"/>
      <c r="H6" s="1593" t="s">
        <v>135</v>
      </c>
      <c r="I6" s="250"/>
      <c r="J6" s="250"/>
      <c r="K6" s="250"/>
      <c r="L6" s="250" t="s">
        <v>136</v>
      </c>
      <c r="M6" s="251"/>
      <c r="N6" s="252" t="s">
        <v>136</v>
      </c>
    </row>
    <row r="7" spans="1:17" s="245" customFormat="1" ht="12.75" customHeight="1">
      <c r="A7" s="1588"/>
      <c r="B7" s="253"/>
      <c r="C7" s="1339"/>
      <c r="D7" s="1591"/>
      <c r="E7" s="1594"/>
      <c r="F7" s="1597"/>
      <c r="G7" s="1600"/>
      <c r="H7" s="1594"/>
      <c r="I7" s="1339"/>
      <c r="J7" s="1339"/>
      <c r="K7" s="1339"/>
      <c r="L7" s="1339" t="s">
        <v>137</v>
      </c>
      <c r="M7" s="254"/>
      <c r="N7" s="1250" t="s">
        <v>138</v>
      </c>
    </row>
    <row r="8" spans="1:17" s="245" customFormat="1" ht="12.75" customHeight="1" thickBot="1">
      <c r="A8" s="1589"/>
      <c r="B8" s="255"/>
      <c r="C8" s="1340"/>
      <c r="D8" s="1592"/>
      <c r="E8" s="1595"/>
      <c r="F8" s="1598"/>
      <c r="G8" s="1601"/>
      <c r="H8" s="1340" t="s">
        <v>139</v>
      </c>
      <c r="I8" s="1340"/>
      <c r="J8" s="1340"/>
      <c r="K8" s="1340"/>
      <c r="L8" s="1340" t="s">
        <v>139</v>
      </c>
      <c r="M8" s="256"/>
      <c r="N8" s="257" t="s">
        <v>139</v>
      </c>
    </row>
    <row r="9" spans="1:17" ht="12.75" customHeight="1">
      <c r="D9" s="246"/>
      <c r="E9" s="829"/>
      <c r="F9" s="247"/>
      <c r="H9" s="829"/>
      <c r="I9" s="829"/>
      <c r="J9" s="829"/>
      <c r="K9" s="829"/>
      <c r="L9" s="829"/>
    </row>
    <row r="10" spans="1:17" s="245" customFormat="1" ht="12.75" customHeight="1">
      <c r="A10" s="258" t="s">
        <v>140</v>
      </c>
      <c r="B10" s="1250" t="s">
        <v>141</v>
      </c>
      <c r="C10" s="1250"/>
      <c r="D10" s="259" t="s">
        <v>142</v>
      </c>
      <c r="F10" s="260"/>
      <c r="G10" s="261"/>
      <c r="M10" s="262"/>
    </row>
    <row r="11" spans="1:17" ht="12.75" customHeight="1">
      <c r="A11" s="231" t="s">
        <v>143</v>
      </c>
    </row>
    <row r="12" spans="1:17" ht="12.75" customHeight="1">
      <c r="A12" s="258">
        <v>1</v>
      </c>
      <c r="B12" s="1250" t="s">
        <v>144</v>
      </c>
      <c r="C12" s="1250" t="s">
        <v>145</v>
      </c>
      <c r="D12" s="259" t="s">
        <v>146</v>
      </c>
    </row>
    <row r="13" spans="1:17" ht="12.75" customHeight="1">
      <c r="E13" s="829" t="s">
        <v>147</v>
      </c>
      <c r="F13" s="234" t="s">
        <v>148</v>
      </c>
    </row>
    <row r="14" spans="1:17" ht="12.75" customHeight="1">
      <c r="D14" s="263">
        <v>0.2</v>
      </c>
      <c r="E14" s="829" t="s">
        <v>149</v>
      </c>
      <c r="F14" s="264" t="s">
        <v>150</v>
      </c>
      <c r="G14" s="235" t="s">
        <v>151</v>
      </c>
      <c r="H14" s="248">
        <f>Bahan!$C$10</f>
        <v>125000</v>
      </c>
      <c r="I14" s="248"/>
      <c r="J14" s="248"/>
      <c r="K14" s="230" t="s">
        <v>128</v>
      </c>
      <c r="L14" s="230">
        <f>D14*H14</f>
        <v>25000</v>
      </c>
    </row>
    <row r="15" spans="1:17" ht="12.75" customHeight="1">
      <c r="D15" s="263">
        <v>0.4</v>
      </c>
      <c r="E15" s="829" t="s">
        <v>149</v>
      </c>
      <c r="F15" s="264" t="s">
        <v>152</v>
      </c>
      <c r="G15" s="235" t="s">
        <v>151</v>
      </c>
      <c r="H15" s="248">
        <f>Bahan!$C$11</f>
        <v>135000</v>
      </c>
      <c r="I15" s="248"/>
      <c r="J15" s="248"/>
      <c r="K15" s="230" t="s">
        <v>128</v>
      </c>
      <c r="L15" s="230">
        <f>D15*H15</f>
        <v>54000</v>
      </c>
    </row>
    <row r="16" spans="1:17" ht="12.75" customHeight="1">
      <c r="D16" s="263">
        <v>0.02</v>
      </c>
      <c r="E16" s="829" t="s">
        <v>149</v>
      </c>
      <c r="F16" s="234" t="s">
        <v>153</v>
      </c>
      <c r="G16" s="235" t="s">
        <v>151</v>
      </c>
      <c r="H16" s="248">
        <f>Bahan!$C$21</f>
        <v>145000</v>
      </c>
      <c r="I16" s="248"/>
      <c r="J16" s="248"/>
      <c r="K16" s="230" t="s">
        <v>128</v>
      </c>
      <c r="L16" s="230">
        <f>D16*H16</f>
        <v>2900</v>
      </c>
    </row>
    <row r="17" spans="1:14" ht="12.75" customHeight="1">
      <c r="D17" s="263">
        <v>0.02</v>
      </c>
      <c r="E17" s="829" t="s">
        <v>149</v>
      </c>
      <c r="F17" s="234" t="s">
        <v>154</v>
      </c>
      <c r="G17" s="235" t="s">
        <v>151</v>
      </c>
      <c r="H17" s="248">
        <f>Bahan!$C$22</f>
        <v>150000</v>
      </c>
      <c r="I17" s="248"/>
      <c r="J17" s="248"/>
      <c r="K17" s="230" t="s">
        <v>128</v>
      </c>
      <c r="L17" s="230">
        <f>D17*H17</f>
        <v>3000</v>
      </c>
    </row>
    <row r="18" spans="1:14" ht="12.75" customHeight="1">
      <c r="A18" s="1583"/>
      <c r="B18" s="1583"/>
      <c r="C18" s="1583"/>
      <c r="D18" s="1583"/>
      <c r="E18" s="1583"/>
      <c r="F18" s="1583"/>
      <c r="G18" s="1583"/>
      <c r="H18" s="1583"/>
      <c r="I18" s="829"/>
      <c r="J18" s="829"/>
      <c r="K18" s="829"/>
      <c r="L18" s="265"/>
      <c r="M18" s="230" t="s">
        <v>128</v>
      </c>
      <c r="N18" s="265">
        <f>SUM(L14:L17)</f>
        <v>84900</v>
      </c>
    </row>
    <row r="19" spans="1:14" ht="12.75" customHeight="1">
      <c r="E19" s="829" t="s">
        <v>155</v>
      </c>
      <c r="F19" s="234" t="s">
        <v>156</v>
      </c>
    </row>
    <row r="20" spans="1:14" ht="12.75" customHeight="1">
      <c r="D20" s="263">
        <v>1.25</v>
      </c>
      <c r="E20" s="829" t="s">
        <v>157</v>
      </c>
      <c r="F20" s="266" t="s">
        <v>158</v>
      </c>
      <c r="G20" s="235" t="s">
        <v>151</v>
      </c>
      <c r="H20" s="248">
        <f>Bahan!C27</f>
        <v>12500</v>
      </c>
      <c r="I20" s="248"/>
      <c r="J20" s="248"/>
      <c r="K20" s="230" t="s">
        <v>128</v>
      </c>
      <c r="L20" s="230">
        <f t="shared" ref="L20:L26" si="0">D20*H20</f>
        <v>15625</v>
      </c>
    </row>
    <row r="21" spans="1:14" ht="12.75" customHeight="1">
      <c r="D21" s="263">
        <v>1.2</v>
      </c>
      <c r="E21" s="829" t="s">
        <v>159</v>
      </c>
      <c r="F21" s="234" t="s">
        <v>160</v>
      </c>
      <c r="G21" s="235" t="s">
        <v>151</v>
      </c>
      <c r="H21" s="248">
        <f>Bahan!$C$131</f>
        <v>118499.99999999999</v>
      </c>
      <c r="I21" s="248"/>
      <c r="J21" s="248"/>
      <c r="K21" s="230" t="s">
        <v>128</v>
      </c>
      <c r="L21" s="230">
        <f t="shared" si="0"/>
        <v>142199.99999999997</v>
      </c>
    </row>
    <row r="22" spans="1:14" ht="12.75" customHeight="1">
      <c r="D22" s="263">
        <v>7.1999999999999995E-2</v>
      </c>
      <c r="E22" s="829" t="s">
        <v>161</v>
      </c>
      <c r="F22" s="234" t="s">
        <v>162</v>
      </c>
      <c r="G22" s="235" t="s">
        <v>151</v>
      </c>
      <c r="H22" s="248">
        <f>Bahan!C28</f>
        <v>1500000</v>
      </c>
      <c r="I22" s="248"/>
      <c r="J22" s="248"/>
      <c r="K22" s="230" t="s">
        <v>128</v>
      </c>
      <c r="L22" s="230">
        <f t="shared" si="0"/>
        <v>107999.99999999999</v>
      </c>
    </row>
    <row r="23" spans="1:14" ht="12.75" customHeight="1">
      <c r="D23" s="263">
        <v>0.06</v>
      </c>
      <c r="E23" s="829" t="s">
        <v>163</v>
      </c>
      <c r="F23" s="234" t="s">
        <v>164</v>
      </c>
      <c r="G23" s="235" t="s">
        <v>151</v>
      </c>
      <c r="H23" s="248">
        <f>Bahan!$C$25</f>
        <v>15000</v>
      </c>
      <c r="I23" s="248"/>
      <c r="J23" s="248"/>
      <c r="K23" s="230" t="s">
        <v>128</v>
      </c>
      <c r="L23" s="230">
        <f t="shared" si="0"/>
        <v>900</v>
      </c>
    </row>
    <row r="24" spans="1:14" ht="12.75" customHeight="1">
      <c r="D24" s="263">
        <v>2.5</v>
      </c>
      <c r="E24" s="829" t="s">
        <v>163</v>
      </c>
      <c r="F24" s="234" t="s">
        <v>165</v>
      </c>
      <c r="G24" s="235" t="s">
        <v>151</v>
      </c>
      <c r="H24" s="248">
        <f>Bahan!$C$31</f>
        <v>1250</v>
      </c>
      <c r="I24" s="248"/>
      <c r="J24" s="248"/>
      <c r="K24" s="230" t="s">
        <v>128</v>
      </c>
      <c r="L24" s="230">
        <f t="shared" si="0"/>
        <v>3125</v>
      </c>
    </row>
    <row r="25" spans="1:14" ht="12.75" customHeight="1">
      <c r="D25" s="263">
        <v>8.9999999999999993E-3</v>
      </c>
      <c r="E25" s="829" t="s">
        <v>166</v>
      </c>
      <c r="F25" s="234" t="s">
        <v>167</v>
      </c>
      <c r="G25" s="235" t="s">
        <v>151</v>
      </c>
      <c r="H25" s="248">
        <f>Bahan!C47</f>
        <v>280000</v>
      </c>
      <c r="I25" s="248"/>
      <c r="J25" s="248"/>
      <c r="K25" s="230" t="s">
        <v>128</v>
      </c>
      <c r="L25" s="230">
        <f t="shared" si="0"/>
        <v>2520</v>
      </c>
    </row>
    <row r="26" spans="1:14" ht="12.75" customHeight="1">
      <c r="D26" s="263">
        <v>8.9999999999999993E-3</v>
      </c>
      <c r="E26" s="829" t="s">
        <v>166</v>
      </c>
      <c r="F26" s="234" t="s">
        <v>168</v>
      </c>
      <c r="G26" s="235" t="s">
        <v>151</v>
      </c>
      <c r="H26" s="248">
        <f>Bahan!$C$43</f>
        <v>245000</v>
      </c>
      <c r="I26" s="248"/>
      <c r="J26" s="248"/>
      <c r="K26" s="230" t="s">
        <v>128</v>
      </c>
      <c r="L26" s="230">
        <f t="shared" si="0"/>
        <v>2205</v>
      </c>
    </row>
    <row r="27" spans="1:14" ht="12.75" customHeight="1">
      <c r="A27" s="1583"/>
      <c r="B27" s="1583"/>
      <c r="C27" s="1583"/>
      <c r="D27" s="1583"/>
      <c r="E27" s="1583"/>
      <c r="F27" s="1583"/>
      <c r="G27" s="1583"/>
      <c r="H27" s="1583"/>
      <c r="I27" s="829"/>
      <c r="J27" s="829"/>
      <c r="K27" s="829"/>
      <c r="L27" s="265"/>
      <c r="M27" s="230" t="s">
        <v>128</v>
      </c>
      <c r="N27" s="265">
        <f>SUM(L20:L26)</f>
        <v>274574.99999999994</v>
      </c>
    </row>
    <row r="28" spans="1:14" ht="12.75" customHeight="1">
      <c r="D28" s="246"/>
      <c r="E28" s="829"/>
      <c r="F28" s="247"/>
      <c r="H28" s="829"/>
      <c r="I28" s="829"/>
      <c r="J28" s="829"/>
      <c r="K28" s="829"/>
      <c r="M28" s="267" t="s">
        <v>169</v>
      </c>
      <c r="N28" s="268" t="s">
        <v>169</v>
      </c>
    </row>
    <row r="29" spans="1:14" ht="12.75" customHeight="1">
      <c r="D29" s="246"/>
      <c r="E29" s="829"/>
      <c r="H29" s="233" t="s">
        <v>170</v>
      </c>
      <c r="K29" s="269"/>
      <c r="M29" s="230" t="s">
        <v>128</v>
      </c>
      <c r="N29" s="265">
        <f>SUM(N18:N27)</f>
        <v>359474.99999999994</v>
      </c>
    </row>
    <row r="30" spans="1:14" ht="12.75" customHeight="1">
      <c r="E30" s="829"/>
      <c r="H30" s="269" t="s">
        <v>3123</v>
      </c>
      <c r="K30" s="270"/>
      <c r="M30" s="230" t="s">
        <v>128</v>
      </c>
      <c r="N30" s="265">
        <f>N29*$Q$4</f>
        <v>35947.499999999993</v>
      </c>
    </row>
    <row r="31" spans="1:14" ht="12.75" customHeight="1">
      <c r="D31" s="246"/>
      <c r="E31" s="829"/>
      <c r="H31" s="233" t="s">
        <v>171</v>
      </c>
      <c r="K31" s="269"/>
      <c r="M31" s="262" t="s">
        <v>128</v>
      </c>
      <c r="N31" s="271">
        <f>ROUNDDOWN((N29+N30),0)</f>
        <v>395422</v>
      </c>
    </row>
    <row r="32" spans="1:14" ht="12.75" customHeight="1">
      <c r="D32" s="246"/>
      <c r="E32" s="829"/>
      <c r="K32" s="269"/>
      <c r="M32" s="262"/>
      <c r="N32" s="271"/>
    </row>
    <row r="33" spans="1:14" ht="12.75" customHeight="1">
      <c r="A33" s="258"/>
      <c r="B33" s="1250" t="s">
        <v>172</v>
      </c>
      <c r="C33" s="1250" t="s">
        <v>173</v>
      </c>
      <c r="D33" s="259" t="s">
        <v>174</v>
      </c>
      <c r="G33" s="272" t="s">
        <v>151</v>
      </c>
      <c r="H33" s="265">
        <f>N31</f>
        <v>395422</v>
      </c>
      <c r="I33" s="829" t="s">
        <v>175</v>
      </c>
      <c r="J33" s="233">
        <v>1.2</v>
      </c>
    </row>
    <row r="34" spans="1:14" ht="12.75" customHeight="1">
      <c r="A34" s="258"/>
      <c r="B34" s="1250"/>
      <c r="C34" s="1250"/>
      <c r="D34" s="259"/>
      <c r="G34" s="829"/>
      <c r="M34" s="262" t="s">
        <v>128</v>
      </c>
      <c r="N34" s="271">
        <f>H33/J33</f>
        <v>329518.33333333337</v>
      </c>
    </row>
    <row r="35" spans="1:14" ht="12.75" customHeight="1">
      <c r="D35" s="246"/>
      <c r="E35" s="829"/>
      <c r="G35" s="829"/>
      <c r="K35" s="269"/>
      <c r="M35" s="262"/>
      <c r="N35" s="271"/>
    </row>
    <row r="36" spans="1:14" ht="12.75" customHeight="1">
      <c r="D36" s="246"/>
      <c r="E36" s="829"/>
      <c r="K36" s="269"/>
      <c r="M36" s="262"/>
      <c r="N36" s="271"/>
    </row>
    <row r="37" spans="1:14" ht="12.75" customHeight="1">
      <c r="A37" s="258">
        <f>A12+1</f>
        <v>2</v>
      </c>
      <c r="B37" s="1250" t="s">
        <v>176</v>
      </c>
      <c r="C37" s="1250"/>
      <c r="D37" s="259" t="s">
        <v>177</v>
      </c>
      <c r="G37" s="829"/>
    </row>
    <row r="38" spans="1:14" ht="12.75" customHeight="1">
      <c r="E38" s="829"/>
      <c r="F38" s="234" t="s">
        <v>148</v>
      </c>
      <c r="G38" s="829"/>
    </row>
    <row r="39" spans="1:14" ht="12.75" customHeight="1">
      <c r="D39" s="263">
        <v>0.1</v>
      </c>
      <c r="E39" s="829" t="s">
        <v>149</v>
      </c>
      <c r="F39" s="264" t="s">
        <v>150</v>
      </c>
      <c r="G39" s="272" t="s">
        <v>151</v>
      </c>
      <c r="H39" s="248">
        <f>Bahan!$C$10</f>
        <v>125000</v>
      </c>
      <c r="I39" s="248"/>
      <c r="J39" s="248"/>
      <c r="K39" s="230" t="s">
        <v>128</v>
      </c>
      <c r="L39" s="230">
        <f>D39*H39</f>
        <v>12500</v>
      </c>
    </row>
    <row r="40" spans="1:14" ht="12.75" customHeight="1">
      <c r="D40" s="263">
        <v>0.1</v>
      </c>
      <c r="E40" s="829" t="s">
        <v>149</v>
      </c>
      <c r="F40" s="264" t="s">
        <v>152</v>
      </c>
      <c r="G40" s="272" t="s">
        <v>151</v>
      </c>
      <c r="H40" s="248">
        <f>Bahan!$C$11</f>
        <v>135000</v>
      </c>
      <c r="I40" s="248"/>
      <c r="J40" s="248"/>
      <c r="K40" s="230" t="s">
        <v>128</v>
      </c>
      <c r="L40" s="230">
        <f>D40*H40</f>
        <v>13500</v>
      </c>
    </row>
    <row r="41" spans="1:14" ht="12.75" customHeight="1">
      <c r="D41" s="263">
        <v>0.01</v>
      </c>
      <c r="E41" s="829" t="s">
        <v>149</v>
      </c>
      <c r="F41" s="234" t="s">
        <v>153</v>
      </c>
      <c r="G41" s="272" t="s">
        <v>151</v>
      </c>
      <c r="H41" s="248">
        <f>Bahan!$C$21</f>
        <v>145000</v>
      </c>
      <c r="I41" s="248"/>
      <c r="J41" s="248"/>
      <c r="K41" s="230" t="s">
        <v>128</v>
      </c>
      <c r="L41" s="230">
        <f>D41*H41</f>
        <v>1450</v>
      </c>
    </row>
    <row r="42" spans="1:14" ht="12.75" customHeight="1">
      <c r="D42" s="263">
        <v>5.0000000000000001E-3</v>
      </c>
      <c r="E42" s="829" t="s">
        <v>149</v>
      </c>
      <c r="F42" s="234" t="s">
        <v>154</v>
      </c>
      <c r="G42" s="272" t="s">
        <v>151</v>
      </c>
      <c r="H42" s="248">
        <f>Bahan!$C$22</f>
        <v>150000</v>
      </c>
      <c r="I42" s="248"/>
      <c r="J42" s="248"/>
      <c r="K42" s="230" t="s">
        <v>128</v>
      </c>
      <c r="L42" s="230">
        <f>D42*H42</f>
        <v>750</v>
      </c>
    </row>
    <row r="43" spans="1:14" ht="12.75" customHeight="1">
      <c r="E43" s="829"/>
      <c r="G43" s="272"/>
      <c r="H43" s="248"/>
      <c r="I43" s="248"/>
      <c r="J43" s="248"/>
      <c r="K43" s="230"/>
      <c r="L43" s="230"/>
      <c r="M43" s="230" t="s">
        <v>128</v>
      </c>
      <c r="N43" s="265">
        <f>SUM(L39:L42)</f>
        <v>28200</v>
      </c>
    </row>
    <row r="44" spans="1:14" ht="12.75" customHeight="1">
      <c r="E44" s="829"/>
      <c r="F44" s="234" t="s">
        <v>156</v>
      </c>
      <c r="G44" s="829"/>
    </row>
    <row r="45" spans="1:14" ht="12.75" customHeight="1">
      <c r="D45" s="263">
        <v>1.2E-2</v>
      </c>
      <c r="E45" s="829" t="s">
        <v>161</v>
      </c>
      <c r="F45" s="234" t="s">
        <v>178</v>
      </c>
      <c r="G45" s="272" t="s">
        <v>151</v>
      </c>
      <c r="H45" s="248">
        <f>Bahan!C28</f>
        <v>1500000</v>
      </c>
      <c r="I45" s="248"/>
      <c r="J45" s="248"/>
      <c r="K45" s="230" t="s">
        <v>128</v>
      </c>
      <c r="L45" s="230">
        <f>D45*H45</f>
        <v>18000</v>
      </c>
    </row>
    <row r="46" spans="1:14" ht="12.75" customHeight="1">
      <c r="D46" s="263">
        <v>0.02</v>
      </c>
      <c r="E46" s="829" t="s">
        <v>163</v>
      </c>
      <c r="F46" s="234" t="s">
        <v>164</v>
      </c>
      <c r="G46" s="272" t="s">
        <v>151</v>
      </c>
      <c r="H46" s="248">
        <f>Bahan!C25</f>
        <v>15000</v>
      </c>
      <c r="I46" s="248"/>
      <c r="J46" s="248"/>
      <c r="K46" s="230" t="s">
        <v>128</v>
      </c>
      <c r="L46" s="230">
        <f>D46*H46</f>
        <v>300</v>
      </c>
    </row>
    <row r="47" spans="1:14" ht="12.75" customHeight="1">
      <c r="D47" s="263">
        <v>7.0000000000000001E-3</v>
      </c>
      <c r="E47" s="829" t="s">
        <v>166</v>
      </c>
      <c r="F47" s="234" t="s">
        <v>179</v>
      </c>
      <c r="G47" s="272" t="s">
        <v>151</v>
      </c>
      <c r="H47" s="248">
        <f>Bahan!C28</f>
        <v>1500000</v>
      </c>
      <c r="I47" s="248"/>
      <c r="J47" s="248"/>
      <c r="K47" s="230" t="s">
        <v>128</v>
      </c>
      <c r="L47" s="230">
        <f>D47*H47</f>
        <v>10500</v>
      </c>
    </row>
    <row r="48" spans="1:14" ht="12.75" customHeight="1">
      <c r="B48" s="233"/>
      <c r="C48" s="233"/>
      <c r="G48" s="829"/>
      <c r="I48" s="829"/>
      <c r="J48" s="829"/>
      <c r="K48" s="829"/>
      <c r="L48" s="265"/>
      <c r="M48" s="230" t="s">
        <v>128</v>
      </c>
      <c r="N48" s="265">
        <f>SUM(L45:L47)</f>
        <v>28800</v>
      </c>
    </row>
    <row r="49" spans="1:14" ht="12.75" customHeight="1">
      <c r="D49" s="246"/>
      <c r="E49" s="829"/>
      <c r="F49" s="247"/>
      <c r="G49" s="829"/>
      <c r="H49" s="829"/>
      <c r="I49" s="829"/>
      <c r="J49" s="829"/>
      <c r="K49" s="829"/>
      <c r="M49" s="267" t="s">
        <v>169</v>
      </c>
      <c r="N49" s="268" t="s">
        <v>169</v>
      </c>
    </row>
    <row r="50" spans="1:14" ht="12.75" customHeight="1">
      <c r="D50" s="246"/>
      <c r="E50" s="829"/>
      <c r="G50" s="829"/>
      <c r="H50" s="233" t="s">
        <v>170</v>
      </c>
      <c r="K50" s="269"/>
      <c r="M50" s="230" t="s">
        <v>128</v>
      </c>
      <c r="N50" s="265">
        <f>SUM(N43:N48)</f>
        <v>57000</v>
      </c>
    </row>
    <row r="51" spans="1:14" ht="12.75" customHeight="1">
      <c r="E51" s="829"/>
      <c r="G51" s="829"/>
      <c r="H51" s="269" t="s">
        <v>3123</v>
      </c>
      <c r="K51" s="270"/>
      <c r="M51" s="230" t="s">
        <v>128</v>
      </c>
      <c r="N51" s="265">
        <f>N50*$Q$4</f>
        <v>5700</v>
      </c>
    </row>
    <row r="52" spans="1:14" ht="12.75" customHeight="1">
      <c r="D52" s="246"/>
      <c r="E52" s="829"/>
      <c r="G52" s="829"/>
      <c r="H52" s="233" t="s">
        <v>171</v>
      </c>
      <c r="K52" s="269"/>
      <c r="M52" s="262" t="s">
        <v>128</v>
      </c>
      <c r="N52" s="271">
        <f>ROUNDDOWN((N50+N51),0)</f>
        <v>62700</v>
      </c>
    </row>
    <row r="53" spans="1:14" ht="12.75" customHeight="1">
      <c r="G53" s="829"/>
    </row>
    <row r="54" spans="1:14" ht="12.75" customHeight="1">
      <c r="G54" s="829"/>
      <c r="N54" s="265"/>
    </row>
    <row r="55" spans="1:14" ht="12.75" customHeight="1">
      <c r="G55" s="829"/>
    </row>
    <row r="56" spans="1:14" s="245" customFormat="1" ht="12.75" customHeight="1">
      <c r="A56" s="258">
        <f>A37+1</f>
        <v>3</v>
      </c>
      <c r="B56" s="1250" t="s">
        <v>180</v>
      </c>
      <c r="C56" s="1250"/>
      <c r="D56" s="259" t="s">
        <v>181</v>
      </c>
      <c r="F56" s="260"/>
      <c r="G56" s="261"/>
      <c r="M56" s="262"/>
    </row>
    <row r="57" spans="1:14" ht="12.75" customHeight="1">
      <c r="E57" s="829" t="s">
        <v>140</v>
      </c>
      <c r="F57" s="234" t="s">
        <v>148</v>
      </c>
    </row>
    <row r="58" spans="1:14" ht="12.75" customHeight="1">
      <c r="D58" s="263">
        <v>0.1</v>
      </c>
      <c r="E58" s="829" t="s">
        <v>149</v>
      </c>
      <c r="F58" s="264" t="s">
        <v>150</v>
      </c>
      <c r="G58" s="235" t="s">
        <v>151</v>
      </c>
      <c r="H58" s="248">
        <f>Bahan!$C$10</f>
        <v>125000</v>
      </c>
      <c r="K58" s="230" t="s">
        <v>128</v>
      </c>
      <c r="L58" s="265">
        <f>D58*H58</f>
        <v>12500</v>
      </c>
      <c r="M58" s="262"/>
      <c r="N58" s="271"/>
    </row>
    <row r="59" spans="1:14" ht="12.75" customHeight="1">
      <c r="D59" s="263">
        <v>0.05</v>
      </c>
      <c r="E59" s="829" t="s">
        <v>149</v>
      </c>
      <c r="F59" s="234" t="s">
        <v>154</v>
      </c>
      <c r="G59" s="235" t="s">
        <v>151</v>
      </c>
      <c r="H59" s="248">
        <f>Bahan!$C$22</f>
        <v>150000</v>
      </c>
      <c r="K59" s="230" t="s">
        <v>128</v>
      </c>
      <c r="L59" s="265">
        <f>D59*H59</f>
        <v>7500</v>
      </c>
      <c r="M59" s="262"/>
      <c r="N59" s="271"/>
    </row>
    <row r="60" spans="1:14" ht="12.75" customHeight="1">
      <c r="D60" s="246"/>
      <c r="E60" s="829"/>
      <c r="K60" s="269"/>
      <c r="M60" s="230" t="s">
        <v>128</v>
      </c>
      <c r="N60" s="265">
        <f>SUM(L58:L59)</f>
        <v>20000</v>
      </c>
    </row>
    <row r="61" spans="1:14" ht="12.75" customHeight="1">
      <c r="D61" s="246"/>
      <c r="E61" s="829"/>
      <c r="F61" s="247"/>
      <c r="H61" s="829"/>
      <c r="I61" s="829"/>
      <c r="J61" s="829"/>
      <c r="K61" s="829"/>
      <c r="M61" s="267" t="s">
        <v>169</v>
      </c>
      <c r="N61" s="268" t="s">
        <v>169</v>
      </c>
    </row>
    <row r="62" spans="1:14" ht="12.75" customHeight="1">
      <c r="D62" s="246"/>
      <c r="E62" s="829"/>
      <c r="H62" s="233" t="s">
        <v>170</v>
      </c>
      <c r="K62" s="269"/>
      <c r="M62" s="230" t="s">
        <v>128</v>
      </c>
      <c r="N62" s="265">
        <f>SUM(N60:N60)</f>
        <v>20000</v>
      </c>
    </row>
    <row r="63" spans="1:14" ht="12.75" customHeight="1">
      <c r="E63" s="829"/>
      <c r="H63" s="269" t="s">
        <v>3123</v>
      </c>
      <c r="K63" s="270"/>
      <c r="M63" s="230" t="s">
        <v>128</v>
      </c>
      <c r="N63" s="265">
        <f>N62*$Q$4</f>
        <v>2000</v>
      </c>
    </row>
    <row r="64" spans="1:14" ht="12.75" customHeight="1">
      <c r="D64" s="246"/>
      <c r="E64" s="829"/>
      <c r="H64" s="233" t="s">
        <v>171</v>
      </c>
      <c r="K64" s="269"/>
      <c r="M64" s="262" t="s">
        <v>128</v>
      </c>
      <c r="N64" s="271">
        <f>ROUNDDOWN((N62+N63),0)</f>
        <v>22000</v>
      </c>
    </row>
    <row r="65" spans="1:14" ht="12.75" customHeight="1">
      <c r="D65" s="246"/>
      <c r="E65" s="829"/>
      <c r="K65" s="269"/>
      <c r="M65" s="262"/>
      <c r="N65" s="271"/>
    </row>
    <row r="66" spans="1:14" s="245" customFormat="1" ht="12.75" customHeight="1">
      <c r="A66" s="258">
        <f>A56+1</f>
        <v>4</v>
      </c>
      <c r="B66" s="1250" t="s">
        <v>182</v>
      </c>
      <c r="C66" s="1250"/>
      <c r="D66" s="273" t="s">
        <v>183</v>
      </c>
      <c r="F66" s="260"/>
      <c r="G66" s="261"/>
      <c r="M66" s="262"/>
    </row>
    <row r="67" spans="1:14" ht="12.75" customHeight="1">
      <c r="E67" s="829" t="s">
        <v>140</v>
      </c>
      <c r="F67" s="234" t="s">
        <v>148</v>
      </c>
    </row>
    <row r="68" spans="1:14" ht="12.75" customHeight="1">
      <c r="D68" s="274">
        <v>6.6669999999999998</v>
      </c>
      <c r="E68" s="829" t="s">
        <v>149</v>
      </c>
      <c r="F68" s="264" t="s">
        <v>150</v>
      </c>
      <c r="G68" s="235" t="s">
        <v>151</v>
      </c>
      <c r="H68" s="248">
        <f>Bahan!$C$10</f>
        <v>125000</v>
      </c>
      <c r="K68" s="230" t="s">
        <v>128</v>
      </c>
      <c r="L68" s="265">
        <f>D68*H68</f>
        <v>833375</v>
      </c>
      <c r="M68" s="262"/>
      <c r="N68" s="271"/>
    </row>
    <row r="69" spans="1:14" ht="12.75" customHeight="1">
      <c r="D69" s="274">
        <v>0.33300000000000002</v>
      </c>
      <c r="E69" s="829" t="s">
        <v>149</v>
      </c>
      <c r="F69" s="234" t="s">
        <v>154</v>
      </c>
      <c r="G69" s="235" t="s">
        <v>151</v>
      </c>
      <c r="H69" s="248">
        <f>Bahan!$C$22</f>
        <v>150000</v>
      </c>
      <c r="K69" s="230" t="s">
        <v>128</v>
      </c>
      <c r="L69" s="265">
        <f>D69*H69</f>
        <v>49950</v>
      </c>
      <c r="M69" s="262"/>
      <c r="N69" s="271"/>
    </row>
    <row r="70" spans="1:14" ht="12.75" customHeight="1">
      <c r="D70" s="246"/>
      <c r="E70" s="829"/>
      <c r="K70" s="269"/>
      <c r="M70" s="230" t="s">
        <v>128</v>
      </c>
      <c r="N70" s="265">
        <f>SUM(L68:L69)</f>
        <v>883325</v>
      </c>
    </row>
    <row r="71" spans="1:14" ht="12.75" customHeight="1">
      <c r="D71" s="246"/>
      <c r="E71" s="829"/>
      <c r="F71" s="247"/>
      <c r="H71" s="829"/>
      <c r="I71" s="829"/>
      <c r="J71" s="829"/>
      <c r="K71" s="829"/>
      <c r="M71" s="267" t="s">
        <v>169</v>
      </c>
      <c r="N71" s="268" t="s">
        <v>169</v>
      </c>
    </row>
    <row r="72" spans="1:14" ht="12.75" customHeight="1">
      <c r="D72" s="246"/>
      <c r="E72" s="829"/>
      <c r="H72" s="233" t="s">
        <v>170</v>
      </c>
      <c r="K72" s="269"/>
      <c r="M72" s="230" t="s">
        <v>128</v>
      </c>
      <c r="N72" s="265">
        <f>SUM(N70:N70)</f>
        <v>883325</v>
      </c>
    </row>
    <row r="73" spans="1:14" ht="12.75" customHeight="1">
      <c r="E73" s="829"/>
      <c r="H73" s="269" t="s">
        <v>3123</v>
      </c>
      <c r="K73" s="270"/>
      <c r="M73" s="230" t="s">
        <v>128</v>
      </c>
      <c r="N73" s="265">
        <f>N72*$Q$4</f>
        <v>88332.5</v>
      </c>
    </row>
    <row r="74" spans="1:14" ht="12.75" customHeight="1">
      <c r="D74" s="246"/>
      <c r="E74" s="829"/>
      <c r="H74" s="233" t="s">
        <v>171</v>
      </c>
      <c r="K74" s="269"/>
      <c r="M74" s="262" t="s">
        <v>128</v>
      </c>
      <c r="N74" s="271">
        <f>ROUNDDOWN((N72+N73),0)</f>
        <v>971657</v>
      </c>
    </row>
    <row r="75" spans="1:14" ht="12.75" customHeight="1">
      <c r="D75" s="246"/>
      <c r="E75" s="829"/>
      <c r="K75" s="269"/>
      <c r="M75" s="262"/>
      <c r="N75" s="271"/>
    </row>
    <row r="76" spans="1:14" ht="12.75" customHeight="1">
      <c r="A76" s="258">
        <f>1+A66</f>
        <v>5</v>
      </c>
      <c r="B76" s="1250" t="s">
        <v>184</v>
      </c>
      <c r="D76" s="1179" t="s">
        <v>3173</v>
      </c>
      <c r="E76" s="829"/>
      <c r="K76" s="269"/>
      <c r="M76" s="262"/>
      <c r="N76" s="271"/>
    </row>
    <row r="77" spans="1:14" ht="12.75" customHeight="1">
      <c r="D77" s="803" t="s">
        <v>3174</v>
      </c>
      <c r="E77" s="829"/>
      <c r="K77" s="269"/>
      <c r="M77" s="262"/>
      <c r="N77" s="271">
        <f>SUM(L78:L91)</f>
        <v>737325</v>
      </c>
    </row>
    <row r="78" spans="1:14" ht="12.75" customHeight="1">
      <c r="D78" s="803">
        <v>1.25</v>
      </c>
      <c r="E78" s="829" t="s">
        <v>1743</v>
      </c>
      <c r="F78" s="234" t="s">
        <v>3178</v>
      </c>
      <c r="G78" s="235" t="s">
        <v>151</v>
      </c>
      <c r="H78" s="1180">
        <f>Bahan!$C$26</f>
        <v>12500</v>
      </c>
      <c r="K78" s="235" t="s">
        <v>151</v>
      </c>
      <c r="L78" s="1180">
        <f t="shared" ref="L78:L91" si="1">D78*H78</f>
        <v>15625</v>
      </c>
      <c r="M78" s="262"/>
      <c r="N78" s="271"/>
    </row>
    <row r="79" spans="1:14" ht="12.75" customHeight="1">
      <c r="D79" s="803">
        <v>0.18</v>
      </c>
      <c r="E79" s="829" t="s">
        <v>161</v>
      </c>
      <c r="F79" s="234" t="s">
        <v>3179</v>
      </c>
      <c r="G79" s="235" t="s">
        <v>151</v>
      </c>
      <c r="H79" s="1180">
        <f>Bahan!$C$29</f>
        <v>2450000</v>
      </c>
      <c r="K79" s="235" t="s">
        <v>151</v>
      </c>
      <c r="L79" s="1180">
        <f t="shared" si="1"/>
        <v>441000</v>
      </c>
      <c r="M79" s="262"/>
      <c r="N79" s="271"/>
    </row>
    <row r="80" spans="1:14" ht="12.75" customHeight="1">
      <c r="D80" s="803">
        <v>0.08</v>
      </c>
      <c r="E80" s="829" t="s">
        <v>163</v>
      </c>
      <c r="F80" s="234" t="s">
        <v>3180</v>
      </c>
      <c r="G80" s="235" t="s">
        <v>151</v>
      </c>
      <c r="H80" s="1180">
        <f>Bahan!$C$25</f>
        <v>15000</v>
      </c>
      <c r="K80" s="235" t="s">
        <v>151</v>
      </c>
      <c r="L80" s="1180">
        <f t="shared" si="1"/>
        <v>1200</v>
      </c>
      <c r="M80" s="262"/>
      <c r="N80" s="271"/>
    </row>
    <row r="81" spans="4:14" ht="12.75" customHeight="1">
      <c r="D81" s="803">
        <v>1.1000000000000001</v>
      </c>
      <c r="E81" s="829" t="s">
        <v>163</v>
      </c>
      <c r="F81" s="234" t="s">
        <v>3181</v>
      </c>
      <c r="G81" s="235" t="s">
        <v>151</v>
      </c>
      <c r="H81" s="1180"/>
      <c r="K81" s="235" t="s">
        <v>151</v>
      </c>
      <c r="L81" s="1180">
        <f t="shared" si="1"/>
        <v>0</v>
      </c>
      <c r="M81" s="262"/>
      <c r="N81" s="271"/>
    </row>
    <row r="82" spans="4:14" ht="12.75" customHeight="1">
      <c r="D82" s="803">
        <v>35</v>
      </c>
      <c r="E82" s="829" t="s">
        <v>163</v>
      </c>
      <c r="F82" s="234" t="s">
        <v>3182</v>
      </c>
      <c r="G82" s="235" t="s">
        <v>151</v>
      </c>
      <c r="H82" s="1180">
        <f>Bahan!$C$30/40</f>
        <v>1250</v>
      </c>
      <c r="K82" s="235" t="s">
        <v>151</v>
      </c>
      <c r="L82" s="1180">
        <f t="shared" si="1"/>
        <v>43750</v>
      </c>
      <c r="M82" s="262"/>
      <c r="N82" s="271"/>
    </row>
    <row r="83" spans="4:14" ht="12.75" customHeight="1">
      <c r="D83" s="803">
        <v>0.15</v>
      </c>
      <c r="E83" s="829" t="s">
        <v>161</v>
      </c>
      <c r="F83" s="234" t="s">
        <v>312</v>
      </c>
      <c r="G83" s="235" t="s">
        <v>151</v>
      </c>
      <c r="H83" s="1180">
        <f>Bahan!$C$42</f>
        <v>215000</v>
      </c>
      <c r="K83" s="235" t="s">
        <v>151</v>
      </c>
      <c r="L83" s="1180">
        <f t="shared" si="1"/>
        <v>32250</v>
      </c>
      <c r="M83" s="262"/>
      <c r="N83" s="271"/>
    </row>
    <row r="84" spans="4:14" ht="12.75" customHeight="1">
      <c r="D84" s="803">
        <v>0.1</v>
      </c>
      <c r="E84" s="829" t="s">
        <v>161</v>
      </c>
      <c r="F84" s="234" t="s">
        <v>320</v>
      </c>
      <c r="G84" s="235" t="s">
        <v>151</v>
      </c>
      <c r="H84" s="1180">
        <f>Bahan!$C$43</f>
        <v>245000</v>
      </c>
      <c r="K84" s="235" t="s">
        <v>151</v>
      </c>
      <c r="L84" s="1180">
        <f t="shared" si="1"/>
        <v>24500</v>
      </c>
      <c r="M84" s="262"/>
      <c r="N84" s="271"/>
    </row>
    <row r="85" spans="4:14" ht="12.75" customHeight="1">
      <c r="D85" s="803">
        <v>0.15</v>
      </c>
      <c r="E85" s="829" t="s">
        <v>161</v>
      </c>
      <c r="F85" s="234" t="s">
        <v>3183</v>
      </c>
      <c r="G85" s="235" t="s">
        <v>151</v>
      </c>
      <c r="H85" s="1180">
        <f>Bahan!$C$47</f>
        <v>280000</v>
      </c>
      <c r="K85" s="235" t="s">
        <v>151</v>
      </c>
      <c r="L85" s="1180">
        <f t="shared" si="1"/>
        <v>42000</v>
      </c>
      <c r="M85" s="262"/>
      <c r="N85" s="271"/>
    </row>
    <row r="86" spans="4:14" ht="12.75" customHeight="1">
      <c r="D86" s="803">
        <v>30</v>
      </c>
      <c r="E86" s="829" t="s">
        <v>682</v>
      </c>
      <c r="F86" s="234" t="s">
        <v>3184</v>
      </c>
      <c r="G86" s="235" t="s">
        <v>151</v>
      </c>
      <c r="H86" s="1180">
        <f>Bahan!$C$32</f>
        <v>1350</v>
      </c>
      <c r="K86" s="235" t="s">
        <v>151</v>
      </c>
      <c r="L86" s="1180">
        <f t="shared" si="1"/>
        <v>40500</v>
      </c>
      <c r="M86" s="262"/>
      <c r="N86" s="271"/>
    </row>
    <row r="87" spans="4:14" ht="12.75" customHeight="1">
      <c r="D87" s="803">
        <v>0.25</v>
      </c>
      <c r="E87" s="829" t="s">
        <v>3176</v>
      </c>
      <c r="F87" s="234" t="s">
        <v>3185</v>
      </c>
      <c r="G87" s="235" t="s">
        <v>151</v>
      </c>
      <c r="H87" s="1180">
        <v>90000</v>
      </c>
      <c r="K87" s="235" t="s">
        <v>151</v>
      </c>
      <c r="L87" s="1180">
        <f t="shared" si="1"/>
        <v>22500</v>
      </c>
      <c r="M87" s="262"/>
      <c r="N87" s="271"/>
    </row>
    <row r="88" spans="4:14" ht="12.75" customHeight="1">
      <c r="D88" s="803">
        <v>0.2</v>
      </c>
      <c r="E88" s="829" t="s">
        <v>682</v>
      </c>
      <c r="F88" s="234" t="s">
        <v>3186</v>
      </c>
      <c r="G88" s="235" t="s">
        <v>151</v>
      </c>
      <c r="H88" s="1180">
        <v>35000</v>
      </c>
      <c r="K88" s="235" t="s">
        <v>151</v>
      </c>
      <c r="L88" s="1180">
        <f t="shared" si="1"/>
        <v>7000</v>
      </c>
      <c r="M88" s="262"/>
      <c r="N88" s="271"/>
    </row>
    <row r="89" spans="4:14" ht="12.75" customHeight="1">
      <c r="D89" s="803">
        <v>0.08</v>
      </c>
      <c r="E89" s="829" t="s">
        <v>3177</v>
      </c>
      <c r="F89" s="234" t="s">
        <v>3187</v>
      </c>
      <c r="G89" s="235" t="s">
        <v>151</v>
      </c>
      <c r="H89" s="1180">
        <f>Bahan!$C$166</f>
        <v>575000</v>
      </c>
      <c r="K89" s="235" t="s">
        <v>151</v>
      </c>
      <c r="L89" s="1180">
        <f t="shared" si="1"/>
        <v>46000</v>
      </c>
      <c r="M89" s="262"/>
      <c r="N89" s="271"/>
    </row>
    <row r="90" spans="4:14" ht="12.75" customHeight="1">
      <c r="D90" s="803">
        <v>0.15</v>
      </c>
      <c r="E90" s="829" t="s">
        <v>682</v>
      </c>
      <c r="F90" s="234" t="s">
        <v>771</v>
      </c>
      <c r="G90" s="235" t="s">
        <v>151</v>
      </c>
      <c r="H90" s="1180">
        <v>120000</v>
      </c>
      <c r="K90" s="235" t="s">
        <v>151</v>
      </c>
      <c r="L90" s="1180">
        <f t="shared" si="1"/>
        <v>18000</v>
      </c>
      <c r="M90" s="262"/>
      <c r="N90" s="271"/>
    </row>
    <row r="91" spans="4:14" ht="12.75" customHeight="1">
      <c r="D91" s="803">
        <v>0.06</v>
      </c>
      <c r="E91" s="829" t="s">
        <v>3176</v>
      </c>
      <c r="F91" s="234" t="s">
        <v>3188</v>
      </c>
      <c r="G91" s="235" t="s">
        <v>151</v>
      </c>
      <c r="H91" s="1180">
        <v>50000</v>
      </c>
      <c r="K91" s="235" t="s">
        <v>151</v>
      </c>
      <c r="L91" s="1180">
        <f t="shared" si="1"/>
        <v>3000</v>
      </c>
      <c r="M91" s="262"/>
      <c r="N91" s="271"/>
    </row>
    <row r="92" spans="4:14" ht="12.75" customHeight="1">
      <c r="D92" s="803" t="s">
        <v>3175</v>
      </c>
      <c r="E92" s="829"/>
      <c r="H92" s="1180"/>
      <c r="K92" s="269"/>
      <c r="L92" s="1180"/>
      <c r="M92" s="262"/>
      <c r="N92" s="271">
        <f>SUM(L93:L97)</f>
        <v>706000</v>
      </c>
    </row>
    <row r="93" spans="4:14" ht="12.75" customHeight="1">
      <c r="D93" s="803">
        <v>2</v>
      </c>
      <c r="E93" s="829" t="s">
        <v>283</v>
      </c>
      <c r="F93" s="234" t="s">
        <v>284</v>
      </c>
      <c r="G93" s="235" t="s">
        <v>151</v>
      </c>
      <c r="H93" s="1181">
        <f>Bahan!$C$10</f>
        <v>125000</v>
      </c>
      <c r="K93" s="235" t="s">
        <v>151</v>
      </c>
      <c r="L93" s="1180">
        <f>D93*H93</f>
        <v>250000</v>
      </c>
      <c r="M93" s="262"/>
      <c r="N93" s="271"/>
    </row>
    <row r="94" spans="4:14" ht="12.75" customHeight="1">
      <c r="D94" s="803">
        <v>2</v>
      </c>
      <c r="E94" s="829" t="s">
        <v>283</v>
      </c>
      <c r="F94" s="234" t="s">
        <v>696</v>
      </c>
      <c r="G94" s="235" t="s">
        <v>151</v>
      </c>
      <c r="H94" s="1180">
        <f>Bahan!$C$11</f>
        <v>135000</v>
      </c>
      <c r="K94" s="235" t="s">
        <v>151</v>
      </c>
      <c r="L94" s="1180">
        <f t="shared" ref="L94:L97" si="2">D94*H94</f>
        <v>270000</v>
      </c>
      <c r="M94" s="262"/>
      <c r="N94" s="271"/>
    </row>
    <row r="95" spans="4:14" ht="12.75" customHeight="1">
      <c r="D95" s="803">
        <v>1</v>
      </c>
      <c r="E95" s="829" t="s">
        <v>283</v>
      </c>
      <c r="F95" s="234" t="s">
        <v>755</v>
      </c>
      <c r="G95" s="235" t="s">
        <v>151</v>
      </c>
      <c r="H95" s="1180">
        <f>Bahan!$C$12</f>
        <v>135000</v>
      </c>
      <c r="K95" s="235" t="s">
        <v>151</v>
      </c>
      <c r="L95" s="1180">
        <f t="shared" si="2"/>
        <v>135000</v>
      </c>
      <c r="M95" s="262"/>
      <c r="N95" s="271"/>
    </row>
    <row r="96" spans="4:14" ht="12.75" customHeight="1">
      <c r="D96" s="803">
        <v>0.3</v>
      </c>
      <c r="E96" s="829" t="s">
        <v>283</v>
      </c>
      <c r="F96" s="234" t="s">
        <v>754</v>
      </c>
      <c r="G96" s="235" t="s">
        <v>151</v>
      </c>
      <c r="H96" s="1180">
        <f>Bahan!$C$21</f>
        <v>145000</v>
      </c>
      <c r="K96" s="235" t="s">
        <v>151</v>
      </c>
      <c r="L96" s="1180">
        <f t="shared" si="2"/>
        <v>43500</v>
      </c>
      <c r="M96" s="262"/>
      <c r="N96" s="271"/>
    </row>
    <row r="97" spans="1:21" ht="12.75" customHeight="1">
      <c r="D97" s="803">
        <v>0.05</v>
      </c>
      <c r="E97" s="829" t="s">
        <v>283</v>
      </c>
      <c r="F97" s="234" t="s">
        <v>285</v>
      </c>
      <c r="G97" s="235" t="s">
        <v>151</v>
      </c>
      <c r="H97" s="1181">
        <f>Bahan!$C$22</f>
        <v>150000</v>
      </c>
      <c r="K97" s="235" t="s">
        <v>151</v>
      </c>
      <c r="L97" s="1180">
        <f t="shared" si="2"/>
        <v>7500</v>
      </c>
      <c r="M97" s="262"/>
      <c r="N97" s="271"/>
    </row>
    <row r="98" spans="1:21" s="245" customFormat="1" ht="12.75" customHeight="1">
      <c r="A98" s="258"/>
      <c r="B98" s="1250"/>
      <c r="C98" s="1250"/>
      <c r="D98" s="259"/>
      <c r="F98" s="260"/>
      <c r="G98" s="261"/>
      <c r="H98" s="233"/>
      <c r="I98" s="233"/>
      <c r="J98" s="233"/>
      <c r="K98" s="269"/>
      <c r="L98" s="233"/>
      <c r="M98" s="230" t="s">
        <v>128</v>
      </c>
      <c r="N98" s="265">
        <f>SUM(N92:N97,N77)</f>
        <v>1443325</v>
      </c>
    </row>
    <row r="99" spans="1:21" ht="12.75" customHeight="1">
      <c r="E99" s="829"/>
      <c r="F99" s="264"/>
      <c r="H99" s="829"/>
      <c r="I99" s="829"/>
      <c r="J99" s="829"/>
      <c r="K99" s="829"/>
      <c r="M99" s="267" t="s">
        <v>169</v>
      </c>
      <c r="N99" s="268" t="s">
        <v>169</v>
      </c>
      <c r="O99" s="275"/>
    </row>
    <row r="100" spans="1:21" ht="12.75" customHeight="1">
      <c r="E100" s="829"/>
      <c r="F100" s="264"/>
      <c r="H100" s="233" t="s">
        <v>170</v>
      </c>
      <c r="K100" s="269"/>
      <c r="M100" s="230" t="s">
        <v>128</v>
      </c>
      <c r="N100" s="265">
        <f>SUM(N98:N98)</f>
        <v>1443325</v>
      </c>
      <c r="O100" s="275"/>
    </row>
    <row r="101" spans="1:21" ht="12.75" customHeight="1">
      <c r="B101" s="233"/>
      <c r="C101" s="233"/>
      <c r="E101" s="829"/>
      <c r="F101" s="264"/>
      <c r="H101" s="269" t="s">
        <v>3123</v>
      </c>
      <c r="K101" s="270"/>
      <c r="M101" s="230" t="s">
        <v>128</v>
      </c>
      <c r="N101" s="265">
        <f>N100*$Q$4</f>
        <v>144332.5</v>
      </c>
      <c r="O101" s="275"/>
    </row>
    <row r="102" spans="1:21" ht="12.75" customHeight="1">
      <c r="E102" s="829"/>
      <c r="F102" s="264"/>
      <c r="H102" s="233" t="s">
        <v>171</v>
      </c>
      <c r="K102" s="269"/>
      <c r="M102" s="262" t="s">
        <v>128</v>
      </c>
      <c r="N102" s="271">
        <f>ROUNDDOWN((N100+N101),0)</f>
        <v>1587657</v>
      </c>
      <c r="O102" s="275"/>
    </row>
    <row r="103" spans="1:21" ht="12.75" customHeight="1">
      <c r="E103" s="829"/>
      <c r="F103" s="264"/>
      <c r="H103" s="248"/>
      <c r="K103" s="230"/>
      <c r="L103" s="265"/>
      <c r="M103" s="262"/>
      <c r="N103" s="271"/>
      <c r="O103" s="275"/>
    </row>
    <row r="104" spans="1:21" ht="12.75" customHeight="1">
      <c r="E104" s="829"/>
      <c r="F104" s="264"/>
      <c r="H104" s="248"/>
      <c r="K104" s="230"/>
      <c r="L104" s="265"/>
      <c r="M104" s="262"/>
      <c r="N104" s="271"/>
      <c r="O104" s="275"/>
    </row>
    <row r="105" spans="1:21" ht="13">
      <c r="A105" s="258">
        <f>A76+1</f>
        <v>6</v>
      </c>
      <c r="B105" s="1250" t="s">
        <v>210</v>
      </c>
      <c r="C105" s="276"/>
      <c r="D105" s="277" t="s">
        <v>211</v>
      </c>
      <c r="E105" s="278"/>
      <c r="F105" s="279"/>
      <c r="G105" s="280"/>
      <c r="H105" s="281"/>
      <c r="I105" s="282"/>
      <c r="J105" s="283"/>
      <c r="K105" s="282"/>
      <c r="L105" s="284"/>
      <c r="M105" s="282"/>
      <c r="N105" s="285"/>
      <c r="T105" s="230"/>
    </row>
    <row r="106" spans="1:21" ht="13">
      <c r="B106" s="286"/>
      <c r="C106" s="286"/>
      <c r="D106" s="1351">
        <v>10</v>
      </c>
      <c r="E106" s="286" t="s">
        <v>212</v>
      </c>
      <c r="F106" s="287" t="s">
        <v>213</v>
      </c>
      <c r="G106" s="288" t="s">
        <v>151</v>
      </c>
      <c r="H106" s="248">
        <f>Bahan!C64</f>
        <v>18000</v>
      </c>
      <c r="I106" s="289" t="s">
        <v>214</v>
      </c>
      <c r="J106" s="248">
        <f>30-3</f>
        <v>27</v>
      </c>
      <c r="K106" s="290" t="s">
        <v>128</v>
      </c>
      <c r="L106" s="291">
        <f>D106*H106*J106</f>
        <v>4860000</v>
      </c>
      <c r="M106" s="290"/>
      <c r="N106" s="285"/>
    </row>
    <row r="107" spans="1:21" ht="13">
      <c r="B107" s="278"/>
      <c r="C107" s="286"/>
      <c r="D107" s="292"/>
      <c r="E107" s="278"/>
      <c r="F107" s="279"/>
      <c r="G107" s="286"/>
      <c r="I107" s="286"/>
      <c r="J107" s="829"/>
      <c r="K107" s="278"/>
      <c r="L107" s="285"/>
      <c r="M107" s="290" t="s">
        <v>128</v>
      </c>
      <c r="N107" s="285">
        <f>SUM(L106:L106)</f>
        <v>4860000</v>
      </c>
    </row>
    <row r="108" spans="1:21" ht="13">
      <c r="B108" s="286"/>
      <c r="C108" s="286"/>
      <c r="D108" s="1352"/>
      <c r="E108" s="286"/>
      <c r="F108" s="293"/>
      <c r="G108" s="286"/>
      <c r="H108" s="829"/>
      <c r="I108" s="286"/>
      <c r="J108" s="829"/>
      <c r="K108" s="278"/>
      <c r="L108" s="285"/>
      <c r="M108" s="294" t="s">
        <v>169</v>
      </c>
      <c r="N108" s="295" t="s">
        <v>169</v>
      </c>
    </row>
    <row r="109" spans="1:21" ht="13">
      <c r="B109" s="286"/>
      <c r="C109" s="286"/>
      <c r="D109" s="1352"/>
      <c r="E109" s="286"/>
      <c r="F109" s="279"/>
      <c r="G109" s="286"/>
      <c r="H109" s="233" t="s">
        <v>170</v>
      </c>
      <c r="I109" s="278"/>
      <c r="K109" s="278"/>
      <c r="L109" s="285"/>
      <c r="M109" s="290" t="s">
        <v>128</v>
      </c>
      <c r="N109" s="285">
        <f>SUM(N107:N107)</f>
        <v>4860000</v>
      </c>
    </row>
    <row r="110" spans="1:21" ht="13">
      <c r="B110" s="286"/>
      <c r="C110" s="286"/>
      <c r="D110" s="1351"/>
      <c r="E110" s="286"/>
      <c r="F110" s="279"/>
      <c r="G110" s="286"/>
      <c r="H110" s="269" t="s">
        <v>3123</v>
      </c>
      <c r="I110" s="278"/>
      <c r="K110" s="278"/>
      <c r="L110" s="285"/>
      <c r="M110" s="290" t="s">
        <v>128</v>
      </c>
      <c r="N110" s="285">
        <f>N109*$Q$4</f>
        <v>486000</v>
      </c>
    </row>
    <row r="111" spans="1:21" ht="13">
      <c r="B111" s="286"/>
      <c r="C111" s="286"/>
      <c r="D111" s="1352"/>
      <c r="E111" s="286"/>
      <c r="F111" s="279"/>
      <c r="G111" s="286"/>
      <c r="H111" s="233" t="s">
        <v>171</v>
      </c>
      <c r="I111" s="278"/>
      <c r="K111" s="278"/>
      <c r="L111" s="285"/>
      <c r="M111" s="296" t="s">
        <v>128</v>
      </c>
      <c r="N111" s="297">
        <f>ROUNDDOWN((N109+N110),0)</f>
        <v>5346000</v>
      </c>
    </row>
    <row r="112" spans="1:21" ht="13">
      <c r="B112" s="286"/>
      <c r="C112" s="286"/>
      <c r="D112" s="1352"/>
      <c r="E112" s="286"/>
      <c r="F112" s="279"/>
      <c r="G112" s="280"/>
      <c r="H112" s="281"/>
      <c r="I112" s="282"/>
      <c r="J112" s="283"/>
      <c r="K112" s="282"/>
      <c r="L112" s="284"/>
      <c r="M112" s="282"/>
      <c r="N112" s="285"/>
      <c r="R112" s="269"/>
      <c r="T112" s="262"/>
      <c r="U112" s="271"/>
    </row>
    <row r="113" spans="1:14" s="245" customFormat="1" ht="12.75" customHeight="1">
      <c r="A113" s="258">
        <f>A105+1</f>
        <v>7</v>
      </c>
      <c r="B113" s="1250" t="s">
        <v>215</v>
      </c>
      <c r="C113" s="1250"/>
      <c r="D113" s="259" t="s">
        <v>216</v>
      </c>
      <c r="F113" s="260"/>
      <c r="G113" s="261"/>
      <c r="M113" s="262"/>
    </row>
    <row r="114" spans="1:14" ht="12.75" customHeight="1">
      <c r="D114" s="298">
        <v>8</v>
      </c>
      <c r="E114" s="299" t="s">
        <v>217</v>
      </c>
      <c r="F114" s="300" t="s">
        <v>218</v>
      </c>
      <c r="G114" s="301" t="s">
        <v>151</v>
      </c>
      <c r="H114" s="302">
        <f>Bahan!C786</f>
        <v>106500000</v>
      </c>
      <c r="K114" s="230" t="s">
        <v>128</v>
      </c>
      <c r="L114" s="265">
        <f t="shared" ref="L114:L121" si="3">D114*H114</f>
        <v>852000000</v>
      </c>
      <c r="M114" s="262"/>
      <c r="N114" s="271"/>
    </row>
    <row r="115" spans="1:14" ht="12.75" customHeight="1">
      <c r="D115" s="298">
        <v>1</v>
      </c>
      <c r="E115" s="299" t="s">
        <v>219</v>
      </c>
      <c r="F115" s="300" t="s">
        <v>220</v>
      </c>
      <c r="G115" s="301" t="s">
        <v>151</v>
      </c>
      <c r="H115" s="302">
        <f>Bahan!C787</f>
        <v>183600000</v>
      </c>
      <c r="K115" s="230" t="s">
        <v>128</v>
      </c>
      <c r="L115" s="265">
        <f>D115*H115</f>
        <v>183600000</v>
      </c>
      <c r="M115" s="262"/>
      <c r="N115" s="271"/>
    </row>
    <row r="116" spans="1:14" ht="12.75" customHeight="1">
      <c r="D116" s="298">
        <v>1</v>
      </c>
      <c r="E116" s="299" t="s">
        <v>219</v>
      </c>
      <c r="F116" s="300" t="s">
        <v>221</v>
      </c>
      <c r="G116" s="301" t="s">
        <v>151</v>
      </c>
      <c r="H116" s="302">
        <f>Bahan!C788</f>
        <v>30000000</v>
      </c>
      <c r="K116" s="230" t="s">
        <v>128</v>
      </c>
      <c r="L116" s="265">
        <f t="shared" si="3"/>
        <v>30000000</v>
      </c>
      <c r="M116" s="262"/>
      <c r="N116" s="271"/>
    </row>
    <row r="117" spans="1:14" ht="12.75" customHeight="1">
      <c r="D117" s="303">
        <v>1</v>
      </c>
      <c r="E117" s="299" t="s">
        <v>8</v>
      </c>
      <c r="F117" s="1353" t="s">
        <v>222</v>
      </c>
      <c r="G117" s="304" t="s">
        <v>151</v>
      </c>
      <c r="H117" s="302">
        <f>Bahan!C789</f>
        <v>45000000</v>
      </c>
      <c r="K117" s="230" t="s">
        <v>128</v>
      </c>
      <c r="L117" s="265">
        <f t="shared" si="3"/>
        <v>45000000</v>
      </c>
      <c r="M117" s="262"/>
      <c r="N117" s="271"/>
    </row>
    <row r="118" spans="1:14" ht="12.75" customHeight="1">
      <c r="D118" s="298">
        <v>1248</v>
      </c>
      <c r="E118" s="299" t="s">
        <v>223</v>
      </c>
      <c r="F118" s="300" t="s">
        <v>224</v>
      </c>
      <c r="G118" s="301" t="s">
        <v>151</v>
      </c>
      <c r="H118" s="302">
        <f>Bahan!C790</f>
        <v>13600</v>
      </c>
      <c r="K118" s="230" t="s">
        <v>128</v>
      </c>
      <c r="L118" s="265">
        <f t="shared" si="3"/>
        <v>16972800</v>
      </c>
      <c r="M118" s="262"/>
      <c r="N118" s="271"/>
    </row>
    <row r="119" spans="1:14" ht="12.75" customHeight="1">
      <c r="D119" s="298">
        <v>8</v>
      </c>
      <c r="E119" s="299" t="s">
        <v>225</v>
      </c>
      <c r="F119" s="300" t="s">
        <v>226</v>
      </c>
      <c r="G119" s="301" t="s">
        <v>151</v>
      </c>
      <c r="H119" s="302">
        <f>Bahan!C791</f>
        <v>20000000</v>
      </c>
      <c r="K119" s="230" t="s">
        <v>128</v>
      </c>
      <c r="L119" s="265">
        <f t="shared" si="3"/>
        <v>160000000</v>
      </c>
      <c r="M119" s="262"/>
      <c r="N119" s="271"/>
    </row>
    <row r="120" spans="1:14" ht="12.75" customHeight="1">
      <c r="D120" s="298">
        <v>8</v>
      </c>
      <c r="E120" s="299" t="s">
        <v>225</v>
      </c>
      <c r="F120" s="300" t="s">
        <v>227</v>
      </c>
      <c r="G120" s="301" t="s">
        <v>151</v>
      </c>
      <c r="H120" s="302">
        <f>Bahan!C792</f>
        <v>15000000</v>
      </c>
      <c r="K120" s="230" t="s">
        <v>128</v>
      </c>
      <c r="L120" s="265">
        <f t="shared" si="3"/>
        <v>120000000</v>
      </c>
      <c r="M120" s="262"/>
      <c r="N120" s="271"/>
    </row>
    <row r="121" spans="1:14" ht="12.75" customHeight="1">
      <c r="D121" s="298">
        <v>1</v>
      </c>
      <c r="E121" s="299" t="s">
        <v>219</v>
      </c>
      <c r="F121" s="300" t="s">
        <v>228</v>
      </c>
      <c r="G121" s="301" t="s">
        <v>151</v>
      </c>
      <c r="H121" s="302">
        <f>Bahan!C793</f>
        <v>76186.666666666672</v>
      </c>
      <c r="K121" s="230" t="s">
        <v>128</v>
      </c>
      <c r="L121" s="265">
        <f t="shared" si="3"/>
        <v>76186.666666666672</v>
      </c>
      <c r="M121" s="262"/>
      <c r="N121" s="271"/>
    </row>
    <row r="122" spans="1:14" ht="12.75" customHeight="1">
      <c r="D122" s="246"/>
      <c r="E122" s="829"/>
      <c r="K122" s="269"/>
      <c r="M122" s="230" t="s">
        <v>128</v>
      </c>
      <c r="N122" s="265">
        <f>SUM(L114:L121)</f>
        <v>1407648986.6666667</v>
      </c>
    </row>
    <row r="123" spans="1:14" ht="12.75" customHeight="1">
      <c r="D123" s="246"/>
      <c r="E123" s="829"/>
      <c r="F123" s="247"/>
      <c r="H123" s="829"/>
      <c r="I123" s="829"/>
      <c r="J123" s="829"/>
      <c r="K123" s="829"/>
      <c r="M123" s="267" t="s">
        <v>169</v>
      </c>
      <c r="N123" s="268" t="s">
        <v>169</v>
      </c>
    </row>
    <row r="124" spans="1:14" ht="12.75" customHeight="1">
      <c r="D124" s="246"/>
      <c r="E124" s="829"/>
      <c r="H124" s="233" t="s">
        <v>170</v>
      </c>
      <c r="K124" s="269"/>
      <c r="M124" s="230" t="s">
        <v>128</v>
      </c>
      <c r="N124" s="265">
        <f>SUM(N122:N122)</f>
        <v>1407648986.6666667</v>
      </c>
    </row>
    <row r="125" spans="1:14" ht="12.75" customHeight="1">
      <c r="D125" s="246"/>
      <c r="E125" s="829"/>
      <c r="H125" s="233" t="s">
        <v>171</v>
      </c>
      <c r="K125" s="269"/>
      <c r="M125" s="262" t="s">
        <v>128</v>
      </c>
      <c r="N125" s="271">
        <f>SUM(N124)</f>
        <v>1407648986.6666667</v>
      </c>
    </row>
    <row r="126" spans="1:14" ht="12.75" customHeight="1">
      <c r="D126" s="246"/>
      <c r="E126" s="829"/>
      <c r="K126" s="269"/>
      <c r="M126" s="262"/>
      <c r="N126" s="271"/>
    </row>
    <row r="127" spans="1:14" s="245" customFormat="1" ht="12.75" customHeight="1">
      <c r="A127" s="258">
        <f>A113+1</f>
        <v>8</v>
      </c>
      <c r="B127" s="1250" t="s">
        <v>229</v>
      </c>
      <c r="C127" s="1250"/>
      <c r="D127" s="259" t="s">
        <v>230</v>
      </c>
      <c r="F127" s="260"/>
      <c r="G127" s="261"/>
      <c r="M127" s="262"/>
    </row>
    <row r="128" spans="1:14" ht="12.75" customHeight="1">
      <c r="D128" s="298">
        <v>4</v>
      </c>
      <c r="E128" s="299" t="s">
        <v>217</v>
      </c>
      <c r="F128" s="300" t="s">
        <v>231</v>
      </c>
      <c r="G128" s="301" t="s">
        <v>151</v>
      </c>
      <c r="H128" s="302">
        <f>Bahan!C758</f>
        <v>7500000</v>
      </c>
      <c r="K128" s="230" t="s">
        <v>128</v>
      </c>
      <c r="L128" s="265">
        <f t="shared" ref="L128:L132" si="4">D128*H128</f>
        <v>30000000</v>
      </c>
      <c r="M128" s="262"/>
      <c r="N128" s="271"/>
    </row>
    <row r="129" spans="1:14" ht="12.75" customHeight="1">
      <c r="D129" s="298">
        <v>1</v>
      </c>
      <c r="E129" s="299" t="s">
        <v>219</v>
      </c>
      <c r="F129" s="300" t="s">
        <v>232</v>
      </c>
      <c r="G129" s="301" t="s">
        <v>151</v>
      </c>
      <c r="H129" s="302">
        <f>Bahan!C759</f>
        <v>5625000</v>
      </c>
      <c r="K129" s="230" t="s">
        <v>128</v>
      </c>
      <c r="L129" s="265">
        <f t="shared" si="4"/>
        <v>5625000</v>
      </c>
      <c r="M129" s="262"/>
      <c r="N129" s="271"/>
    </row>
    <row r="130" spans="1:14" ht="12.75" customHeight="1">
      <c r="D130" s="298">
        <v>1</v>
      </c>
      <c r="E130" s="299" t="s">
        <v>219</v>
      </c>
      <c r="F130" s="300" t="s">
        <v>233</v>
      </c>
      <c r="G130" s="301" t="s">
        <v>151</v>
      </c>
      <c r="H130" s="302">
        <f>Bahan!C760</f>
        <v>7500000</v>
      </c>
      <c r="K130" s="230" t="s">
        <v>128</v>
      </c>
      <c r="L130" s="265">
        <f t="shared" si="4"/>
        <v>7500000</v>
      </c>
      <c r="M130" s="262"/>
      <c r="N130" s="271"/>
    </row>
    <row r="131" spans="1:14" ht="12.75" customHeight="1">
      <c r="D131" s="303">
        <v>1</v>
      </c>
      <c r="E131" s="299" t="s">
        <v>8</v>
      </c>
      <c r="F131" s="1353" t="s">
        <v>222</v>
      </c>
      <c r="G131" s="304" t="s">
        <v>151</v>
      </c>
      <c r="H131" s="302">
        <f>Bahan!C761</f>
        <v>25000000</v>
      </c>
      <c r="K131" s="230" t="s">
        <v>128</v>
      </c>
      <c r="L131" s="265">
        <f t="shared" si="4"/>
        <v>25000000</v>
      </c>
      <c r="M131" s="262"/>
      <c r="N131" s="271"/>
    </row>
    <row r="132" spans="1:14" ht="12.75" customHeight="1">
      <c r="D132" s="298">
        <v>4</v>
      </c>
      <c r="E132" s="299" t="s">
        <v>217</v>
      </c>
      <c r="F132" s="300" t="s">
        <v>234</v>
      </c>
      <c r="G132" s="301" t="s">
        <v>151</v>
      </c>
      <c r="H132" s="302">
        <v>4750000</v>
      </c>
      <c r="K132" s="230" t="s">
        <v>128</v>
      </c>
      <c r="L132" s="265">
        <f t="shared" si="4"/>
        <v>19000000</v>
      </c>
      <c r="M132" s="262"/>
      <c r="N132" s="271"/>
    </row>
    <row r="133" spans="1:14" ht="12.75" customHeight="1">
      <c r="D133" s="298">
        <v>4</v>
      </c>
      <c r="E133" s="299" t="s">
        <v>217</v>
      </c>
      <c r="F133" s="300" t="s">
        <v>235</v>
      </c>
      <c r="G133" s="301" t="s">
        <v>151</v>
      </c>
      <c r="H133" s="305">
        <v>4500000</v>
      </c>
      <c r="K133" s="230" t="s">
        <v>128</v>
      </c>
      <c r="L133" s="265">
        <f>D133*H133</f>
        <v>18000000</v>
      </c>
      <c r="M133" s="262"/>
      <c r="N133" s="271"/>
    </row>
    <row r="134" spans="1:14" ht="12.75" customHeight="1">
      <c r="D134" s="246"/>
      <c r="E134" s="829"/>
      <c r="K134" s="269"/>
      <c r="M134" s="230" t="s">
        <v>128</v>
      </c>
      <c r="N134" s="265">
        <f>SUM(L128:L133)</f>
        <v>105125000</v>
      </c>
    </row>
    <row r="135" spans="1:14" ht="12.75" customHeight="1">
      <c r="D135" s="246"/>
      <c r="E135" s="829"/>
      <c r="F135" s="247"/>
      <c r="H135" s="829"/>
      <c r="I135" s="829"/>
      <c r="J135" s="829"/>
      <c r="K135" s="829"/>
      <c r="M135" s="267" t="s">
        <v>169</v>
      </c>
      <c r="N135" s="268" t="s">
        <v>169</v>
      </c>
    </row>
    <row r="136" spans="1:14" ht="12.75" customHeight="1">
      <c r="D136" s="246"/>
      <c r="E136" s="829"/>
      <c r="H136" s="233" t="s">
        <v>170</v>
      </c>
      <c r="K136" s="269"/>
      <c r="M136" s="230" t="s">
        <v>128</v>
      </c>
      <c r="N136" s="265">
        <f>SUM(N134:N134)</f>
        <v>105125000</v>
      </c>
    </row>
    <row r="137" spans="1:14" ht="12.75" customHeight="1">
      <c r="D137" s="246"/>
      <c r="E137" s="829"/>
      <c r="H137" s="233" t="s">
        <v>171</v>
      </c>
      <c r="K137" s="269"/>
      <c r="M137" s="262" t="s">
        <v>128</v>
      </c>
      <c r="N137" s="271">
        <f>SUM(N136)</f>
        <v>105125000</v>
      </c>
    </row>
    <row r="138" spans="1:14" ht="12.75" customHeight="1">
      <c r="D138" s="246"/>
      <c r="E138" s="829"/>
      <c r="K138" s="269"/>
      <c r="M138" s="262"/>
      <c r="N138" s="271"/>
    </row>
    <row r="139" spans="1:14" s="245" customFormat="1" ht="12.75" customHeight="1">
      <c r="A139" s="258" t="s">
        <v>236</v>
      </c>
      <c r="B139" s="1250" t="s">
        <v>237</v>
      </c>
      <c r="C139" s="1250"/>
      <c r="D139" s="259" t="s">
        <v>238</v>
      </c>
      <c r="F139" s="260"/>
      <c r="G139" s="261"/>
      <c r="M139" s="262"/>
    </row>
    <row r="141" spans="1:14" s="245" customFormat="1" ht="12.75" customHeight="1">
      <c r="A141" s="258">
        <f>A127+1</f>
        <v>9</v>
      </c>
      <c r="B141" s="1250" t="s">
        <v>239</v>
      </c>
      <c r="C141" s="1250"/>
      <c r="D141" s="259" t="s">
        <v>240</v>
      </c>
      <c r="F141" s="260"/>
      <c r="G141" s="261"/>
      <c r="M141" s="262"/>
    </row>
    <row r="142" spans="1:14" ht="12.75" customHeight="1">
      <c r="E142" s="829" t="s">
        <v>147</v>
      </c>
      <c r="F142" s="234" t="s">
        <v>148</v>
      </c>
    </row>
    <row r="143" spans="1:14" ht="12.75" customHeight="1">
      <c r="D143" s="263">
        <v>0.75</v>
      </c>
      <c r="E143" s="829" t="s">
        <v>149</v>
      </c>
      <c r="F143" s="264" t="s">
        <v>150</v>
      </c>
      <c r="G143" s="235" t="s">
        <v>151</v>
      </c>
      <c r="H143" s="248">
        <f>Bahan!$C$10</f>
        <v>125000</v>
      </c>
      <c r="I143" s="248"/>
      <c r="J143" s="248"/>
      <c r="K143" s="230" t="s">
        <v>128</v>
      </c>
      <c r="L143" s="230">
        <f>D143*H143</f>
        <v>93750</v>
      </c>
    </row>
    <row r="144" spans="1:14" ht="12.75" customHeight="1">
      <c r="D144" s="263">
        <v>2.5000000000000001E-2</v>
      </c>
      <c r="E144" s="829" t="s">
        <v>149</v>
      </c>
      <c r="F144" s="234" t="s">
        <v>154</v>
      </c>
      <c r="G144" s="235" t="s">
        <v>151</v>
      </c>
      <c r="H144" s="248">
        <f>Bahan!$C$22</f>
        <v>150000</v>
      </c>
      <c r="I144" s="248"/>
      <c r="J144" s="248"/>
      <c r="K144" s="230" t="s">
        <v>128</v>
      </c>
      <c r="L144" s="230">
        <f>D144*H144</f>
        <v>3750</v>
      </c>
    </row>
    <row r="145" spans="1:14" ht="12.75" customHeight="1">
      <c r="M145" s="230" t="s">
        <v>128</v>
      </c>
      <c r="N145" s="306">
        <f>SUM(L143:L144)/2</f>
        <v>48750</v>
      </c>
    </row>
    <row r="146" spans="1:14" ht="12.75" customHeight="1">
      <c r="D146" s="246"/>
      <c r="E146" s="829"/>
      <c r="F146" s="247"/>
      <c r="H146" s="829"/>
      <c r="I146" s="829"/>
      <c r="J146" s="829"/>
      <c r="K146" s="829"/>
      <c r="M146" s="267" t="s">
        <v>169</v>
      </c>
      <c r="N146" s="268" t="s">
        <v>169</v>
      </c>
    </row>
    <row r="147" spans="1:14" ht="12.75" customHeight="1">
      <c r="D147" s="246"/>
      <c r="E147" s="829"/>
      <c r="H147" s="233" t="s">
        <v>170</v>
      </c>
      <c r="K147" s="269"/>
      <c r="M147" s="230" t="s">
        <v>128</v>
      </c>
      <c r="N147" s="265">
        <f>SUM(N145)</f>
        <v>48750</v>
      </c>
    </row>
    <row r="148" spans="1:14" ht="12.75" customHeight="1">
      <c r="E148" s="829"/>
      <c r="H148" s="269" t="s">
        <v>3123</v>
      </c>
      <c r="K148" s="270"/>
      <c r="M148" s="230" t="s">
        <v>128</v>
      </c>
      <c r="N148" s="265">
        <f>N147*$Q$4</f>
        <v>4875</v>
      </c>
    </row>
    <row r="149" spans="1:14" ht="12.75" customHeight="1">
      <c r="D149" s="246"/>
      <c r="E149" s="829"/>
      <c r="H149" s="233" t="s">
        <v>171</v>
      </c>
      <c r="K149" s="269"/>
      <c r="M149" s="262" t="s">
        <v>128</v>
      </c>
      <c r="N149" s="271">
        <f>ROUNDDOWN((N147+N148),0)</f>
        <v>53625</v>
      </c>
    </row>
    <row r="151" spans="1:14" s="245" customFormat="1" ht="12.75" customHeight="1">
      <c r="A151" s="258">
        <f>A141+1</f>
        <v>10</v>
      </c>
      <c r="B151" s="1250" t="s">
        <v>241</v>
      </c>
      <c r="C151" s="1250"/>
      <c r="D151" s="259" t="s">
        <v>242</v>
      </c>
      <c r="F151" s="260"/>
      <c r="G151" s="261"/>
      <c r="M151" s="262"/>
    </row>
    <row r="152" spans="1:14" ht="12.75" customHeight="1">
      <c r="E152" s="829" t="s">
        <v>147</v>
      </c>
      <c r="F152" s="234" t="s">
        <v>148</v>
      </c>
    </row>
    <row r="153" spans="1:14" ht="12.75" customHeight="1">
      <c r="D153" s="263">
        <v>0.9</v>
      </c>
      <c r="E153" s="829" t="s">
        <v>149</v>
      </c>
      <c r="F153" s="264" t="s">
        <v>150</v>
      </c>
      <c r="G153" s="235" t="s">
        <v>151</v>
      </c>
      <c r="H153" s="248">
        <f>Bahan!$C$10</f>
        <v>125000</v>
      </c>
      <c r="I153" s="248"/>
      <c r="J153" s="248"/>
      <c r="K153" s="230" t="s">
        <v>128</v>
      </c>
      <c r="L153" s="230">
        <f>D153*H153</f>
        <v>112500</v>
      </c>
    </row>
    <row r="154" spans="1:14" ht="12.75" customHeight="1">
      <c r="D154" s="263">
        <v>4.4999999999999998E-2</v>
      </c>
      <c r="E154" s="829" t="s">
        <v>149</v>
      </c>
      <c r="F154" s="234" t="s">
        <v>154</v>
      </c>
      <c r="G154" s="235" t="s">
        <v>151</v>
      </c>
      <c r="H154" s="248">
        <f>Bahan!$C$22</f>
        <v>150000</v>
      </c>
      <c r="I154" s="248"/>
      <c r="J154" s="248"/>
      <c r="K154" s="230" t="s">
        <v>128</v>
      </c>
      <c r="L154" s="230">
        <f>D154*H154</f>
        <v>6750</v>
      </c>
    </row>
    <row r="155" spans="1:14" ht="12.75" customHeight="1">
      <c r="E155" s="829"/>
      <c r="H155" s="248"/>
      <c r="I155" s="248"/>
      <c r="J155" s="248"/>
      <c r="K155" s="230"/>
      <c r="L155" s="230"/>
    </row>
    <row r="156" spans="1:14" ht="12.75" customHeight="1">
      <c r="D156" s="307">
        <v>1</v>
      </c>
      <c r="E156" s="829" t="s">
        <v>8</v>
      </c>
      <c r="F156" s="234" t="s">
        <v>243</v>
      </c>
      <c r="G156" s="235" t="s">
        <v>151</v>
      </c>
      <c r="H156" s="248">
        <v>240000</v>
      </c>
      <c r="I156" s="248"/>
      <c r="J156" s="248"/>
      <c r="K156" s="230"/>
      <c r="L156" s="230">
        <f>D156*H156</f>
        <v>240000</v>
      </c>
    </row>
    <row r="157" spans="1:14" ht="12.75" customHeight="1">
      <c r="E157" s="829"/>
      <c r="H157" s="248"/>
      <c r="I157" s="248"/>
      <c r="J157" s="248"/>
      <c r="K157" s="230"/>
      <c r="L157" s="230"/>
    </row>
    <row r="158" spans="1:14" ht="12.75" customHeight="1">
      <c r="M158" s="230" t="s">
        <v>128</v>
      </c>
      <c r="N158" s="265">
        <f>SUM(L153:L156)</f>
        <v>359250</v>
      </c>
    </row>
    <row r="159" spans="1:14" ht="12.75" customHeight="1">
      <c r="D159" s="246"/>
      <c r="E159" s="829"/>
      <c r="F159" s="247"/>
      <c r="H159" s="829"/>
      <c r="I159" s="829"/>
      <c r="J159" s="829"/>
      <c r="K159" s="829"/>
      <c r="M159" s="267" t="s">
        <v>169</v>
      </c>
      <c r="N159" s="268" t="s">
        <v>169</v>
      </c>
    </row>
    <row r="160" spans="1:14" ht="12.75" customHeight="1">
      <c r="D160" s="246"/>
      <c r="E160" s="829"/>
      <c r="H160" s="233" t="s">
        <v>170</v>
      </c>
      <c r="K160" s="269"/>
      <c r="M160" s="230" t="s">
        <v>128</v>
      </c>
      <c r="N160" s="265">
        <f>SUM(N158)</f>
        <v>359250</v>
      </c>
    </row>
    <row r="161" spans="1:14" ht="12.75" customHeight="1">
      <c r="E161" s="829"/>
      <c r="H161" s="269" t="s">
        <v>3123</v>
      </c>
      <c r="K161" s="270"/>
      <c r="M161" s="230" t="s">
        <v>128</v>
      </c>
      <c r="N161" s="265">
        <f>N160*$Q$4</f>
        <v>35925</v>
      </c>
    </row>
    <row r="162" spans="1:14" ht="12.75" customHeight="1">
      <c r="D162" s="246"/>
      <c r="E162" s="829"/>
      <c r="H162" s="233" t="s">
        <v>171</v>
      </c>
      <c r="K162" s="269"/>
      <c r="M162" s="262" t="s">
        <v>128</v>
      </c>
      <c r="N162" s="271">
        <f>ROUNDDOWN((N160+N161),0)</f>
        <v>395175</v>
      </c>
    </row>
    <row r="164" spans="1:14" s="245" customFormat="1" ht="12.75" customHeight="1">
      <c r="A164" s="258">
        <f>A151+1</f>
        <v>11</v>
      </c>
      <c r="B164" s="1250" t="s">
        <v>244</v>
      </c>
      <c r="C164" s="1250"/>
      <c r="D164" s="259" t="s">
        <v>245</v>
      </c>
      <c r="F164" s="260"/>
      <c r="G164" s="261"/>
      <c r="M164" s="262"/>
    </row>
    <row r="165" spans="1:14" ht="12.75" customHeight="1">
      <c r="E165" s="829" t="s">
        <v>147</v>
      </c>
      <c r="F165" s="234" t="s">
        <v>148</v>
      </c>
    </row>
    <row r="166" spans="1:14" ht="12.75" customHeight="1">
      <c r="D166" s="307">
        <v>1.05</v>
      </c>
      <c r="E166" s="829" t="s">
        <v>149</v>
      </c>
      <c r="F166" s="264" t="s">
        <v>150</v>
      </c>
      <c r="G166" s="235" t="s">
        <v>151</v>
      </c>
      <c r="H166" s="248">
        <f>Bahan!$C$10</f>
        <v>125000</v>
      </c>
      <c r="I166" s="248"/>
      <c r="J166" s="248"/>
      <c r="K166" s="230" t="s">
        <v>128</v>
      </c>
      <c r="L166" s="230">
        <f>D166*H166</f>
        <v>131250</v>
      </c>
    </row>
    <row r="167" spans="1:14" ht="12.75" customHeight="1">
      <c r="D167" s="307">
        <v>6.7000000000000004E-2</v>
      </c>
      <c r="E167" s="829" t="s">
        <v>149</v>
      </c>
      <c r="F167" s="234" t="s">
        <v>154</v>
      </c>
      <c r="G167" s="235" t="s">
        <v>151</v>
      </c>
      <c r="H167" s="248">
        <f>Bahan!$C$22</f>
        <v>150000</v>
      </c>
      <c r="I167" s="248"/>
      <c r="J167" s="248"/>
      <c r="K167" s="230" t="s">
        <v>128</v>
      </c>
      <c r="L167" s="230">
        <f>D167*H167</f>
        <v>10050</v>
      </c>
    </row>
    <row r="168" spans="1:14" ht="12.75" customHeight="1">
      <c r="D168" s="307"/>
      <c r="E168" s="829"/>
      <c r="H168" s="248"/>
      <c r="I168" s="248"/>
      <c r="J168" s="248"/>
      <c r="K168" s="230"/>
      <c r="L168" s="230"/>
    </row>
    <row r="169" spans="1:14" ht="12.75" customHeight="1">
      <c r="D169" s="307">
        <v>1</v>
      </c>
      <c r="E169" s="829" t="s">
        <v>8</v>
      </c>
      <c r="F169" s="234" t="s">
        <v>243</v>
      </c>
      <c r="G169" s="235" t="s">
        <v>151</v>
      </c>
      <c r="H169" s="248">
        <v>240000</v>
      </c>
      <c r="I169" s="248"/>
      <c r="J169" s="248"/>
      <c r="K169" s="230"/>
      <c r="L169" s="230">
        <f>D169*H169</f>
        <v>240000</v>
      </c>
    </row>
    <row r="170" spans="1:14" ht="12.75" customHeight="1">
      <c r="M170" s="230" t="s">
        <v>128</v>
      </c>
      <c r="N170" s="265">
        <f>SUM(L166:L169)</f>
        <v>381300</v>
      </c>
    </row>
    <row r="171" spans="1:14" ht="12.75" customHeight="1">
      <c r="D171" s="246"/>
      <c r="E171" s="829"/>
      <c r="F171" s="247"/>
      <c r="H171" s="829"/>
      <c r="I171" s="829"/>
      <c r="J171" s="829"/>
      <c r="K171" s="829"/>
      <c r="M171" s="267" t="s">
        <v>169</v>
      </c>
      <c r="N171" s="268" t="s">
        <v>169</v>
      </c>
    </row>
    <row r="172" spans="1:14" ht="12.75" customHeight="1">
      <c r="D172" s="246"/>
      <c r="E172" s="829"/>
      <c r="H172" s="233" t="s">
        <v>170</v>
      </c>
      <c r="K172" s="269"/>
      <c r="M172" s="230" t="s">
        <v>128</v>
      </c>
      <c r="N172" s="265">
        <f>SUM(N170)</f>
        <v>381300</v>
      </c>
    </row>
    <row r="173" spans="1:14" ht="12.75" customHeight="1">
      <c r="E173" s="829"/>
      <c r="H173" s="269" t="s">
        <v>3123</v>
      </c>
      <c r="K173" s="270"/>
      <c r="M173" s="230" t="s">
        <v>128</v>
      </c>
      <c r="N173" s="265">
        <f>N172*$Q$4</f>
        <v>38130</v>
      </c>
    </row>
    <row r="174" spans="1:14" ht="12.75" customHeight="1">
      <c r="D174" s="246"/>
      <c r="E174" s="829"/>
      <c r="H174" s="233" t="s">
        <v>171</v>
      </c>
      <c r="K174" s="269"/>
      <c r="M174" s="262" t="s">
        <v>128</v>
      </c>
      <c r="N174" s="271">
        <f>ROUNDDOWN((N172+N173),0)</f>
        <v>419430</v>
      </c>
    </row>
    <row r="176" spans="1:14" s="245" customFormat="1" ht="12.75" customHeight="1">
      <c r="A176" s="258">
        <f>A164+1</f>
        <v>12</v>
      </c>
      <c r="B176" s="1250" t="s">
        <v>246</v>
      </c>
      <c r="C176" s="1250"/>
      <c r="D176" s="259" t="s">
        <v>247</v>
      </c>
      <c r="F176" s="260"/>
      <c r="G176" s="261"/>
      <c r="M176" s="262"/>
    </row>
    <row r="178" spans="1:14" ht="12.75" customHeight="1">
      <c r="D178" s="263" t="s">
        <v>248</v>
      </c>
    </row>
    <row r="180" spans="1:14" s="245" customFormat="1" ht="12.75" customHeight="1">
      <c r="A180" s="258">
        <f>A176+1</f>
        <v>13</v>
      </c>
      <c r="B180" s="1250" t="s">
        <v>249</v>
      </c>
      <c r="C180" s="1250"/>
      <c r="D180" s="259" t="s">
        <v>250</v>
      </c>
      <c r="F180" s="260"/>
      <c r="G180" s="261"/>
      <c r="M180" s="262"/>
    </row>
    <row r="181" spans="1:14" ht="12.75" customHeight="1">
      <c r="E181" s="829" t="s">
        <v>147</v>
      </c>
      <c r="F181" s="234" t="s">
        <v>148</v>
      </c>
    </row>
    <row r="182" spans="1:14" ht="12.75" customHeight="1">
      <c r="D182" s="263">
        <v>0.3</v>
      </c>
      <c r="E182" s="829" t="s">
        <v>149</v>
      </c>
      <c r="F182" s="264" t="s">
        <v>150</v>
      </c>
      <c r="G182" s="235" t="s">
        <v>151</v>
      </c>
      <c r="H182" s="248">
        <f>Bahan!$C$10</f>
        <v>125000</v>
      </c>
      <c r="I182" s="248"/>
      <c r="J182" s="248"/>
      <c r="K182" s="230" t="s">
        <v>128</v>
      </c>
      <c r="L182" s="230">
        <f>D182*H182</f>
        <v>37500</v>
      </c>
    </row>
    <row r="183" spans="1:14" ht="12.75" customHeight="1">
      <c r="D183" s="263">
        <v>0.01</v>
      </c>
      <c r="E183" s="829" t="s">
        <v>149</v>
      </c>
      <c r="F183" s="234" t="s">
        <v>154</v>
      </c>
      <c r="G183" s="235" t="s">
        <v>151</v>
      </c>
      <c r="H183" s="248">
        <f>Bahan!$C$22</f>
        <v>150000</v>
      </c>
      <c r="I183" s="248"/>
      <c r="J183" s="248"/>
      <c r="K183" s="230" t="s">
        <v>128</v>
      </c>
      <c r="L183" s="230">
        <f>D183*H183</f>
        <v>1500</v>
      </c>
    </row>
    <row r="184" spans="1:14" ht="12.75" customHeight="1">
      <c r="M184" s="230" t="s">
        <v>128</v>
      </c>
      <c r="N184" s="265">
        <f>SUM(L182:L183)</f>
        <v>39000</v>
      </c>
    </row>
    <row r="185" spans="1:14" ht="12.75" customHeight="1">
      <c r="E185" s="829" t="s">
        <v>155</v>
      </c>
      <c r="F185" s="234" t="s">
        <v>156</v>
      </c>
    </row>
    <row r="186" spans="1:14" ht="12.75" customHeight="1">
      <c r="D186" s="263">
        <v>1.2</v>
      </c>
      <c r="E186" s="829" t="s">
        <v>166</v>
      </c>
      <c r="F186" s="234" t="s">
        <v>251</v>
      </c>
      <c r="G186" s="235" t="s">
        <v>151</v>
      </c>
      <c r="H186" s="248">
        <f>Bahan!$C$41</f>
        <v>190000</v>
      </c>
      <c r="I186" s="248"/>
      <c r="J186" s="248"/>
      <c r="K186" s="230" t="s">
        <v>128</v>
      </c>
      <c r="L186" s="230">
        <f>D186*H186</f>
        <v>228000</v>
      </c>
    </row>
    <row r="187" spans="1:14" ht="12.75" customHeight="1">
      <c r="M187" s="230" t="s">
        <v>128</v>
      </c>
      <c r="N187" s="265">
        <f>SUM(L186)</f>
        <v>228000</v>
      </c>
    </row>
    <row r="188" spans="1:14" ht="12.75" customHeight="1">
      <c r="D188" s="246"/>
      <c r="E188" s="829"/>
      <c r="F188" s="247"/>
      <c r="H188" s="829"/>
      <c r="I188" s="829"/>
      <c r="J188" s="829"/>
      <c r="K188" s="829"/>
      <c r="M188" s="267" t="s">
        <v>169</v>
      </c>
      <c r="N188" s="268" t="s">
        <v>169</v>
      </c>
    </row>
    <row r="189" spans="1:14" ht="12.75" customHeight="1">
      <c r="D189" s="246"/>
      <c r="E189" s="829"/>
      <c r="H189" s="233" t="s">
        <v>170</v>
      </c>
      <c r="K189" s="269"/>
      <c r="M189" s="230" t="s">
        <v>128</v>
      </c>
      <c r="N189" s="265">
        <f>SUM(N184:N187)</f>
        <v>267000</v>
      </c>
    </row>
    <row r="190" spans="1:14" ht="12.75" customHeight="1">
      <c r="E190" s="829"/>
      <c r="H190" s="269" t="s">
        <v>3123</v>
      </c>
      <c r="K190" s="270"/>
      <c r="M190" s="230" t="s">
        <v>128</v>
      </c>
      <c r="N190" s="265">
        <f>N189*$Q$4</f>
        <v>26700</v>
      </c>
    </row>
    <row r="191" spans="1:14" ht="12.75" customHeight="1">
      <c r="D191" s="246"/>
      <c r="E191" s="829"/>
      <c r="H191" s="233" t="s">
        <v>171</v>
      </c>
      <c r="K191" s="269"/>
      <c r="M191" s="262" t="s">
        <v>128</v>
      </c>
      <c r="N191" s="271">
        <f>ROUNDDOWN((N189+N190),0)</f>
        <v>293700</v>
      </c>
    </row>
    <row r="193" spans="1:14" s="245" customFormat="1" ht="12.75" customHeight="1">
      <c r="A193" s="258">
        <f>A180+1</f>
        <v>14</v>
      </c>
      <c r="B193" s="1250" t="s">
        <v>252</v>
      </c>
      <c r="C193" s="1250"/>
      <c r="D193" s="273" t="s">
        <v>253</v>
      </c>
      <c r="F193" s="260"/>
      <c r="G193" s="1250"/>
      <c r="M193" s="262"/>
    </row>
    <row r="194" spans="1:14" ht="12.75" customHeight="1">
      <c r="D194" s="274"/>
      <c r="E194" s="829" t="s">
        <v>147</v>
      </c>
      <c r="F194" s="234" t="s">
        <v>148</v>
      </c>
      <c r="G194" s="829"/>
    </row>
    <row r="195" spans="1:14" ht="12.75" customHeight="1">
      <c r="D195" s="274">
        <v>0.25</v>
      </c>
      <c r="E195" s="829" t="s">
        <v>149</v>
      </c>
      <c r="F195" s="264" t="s">
        <v>150</v>
      </c>
      <c r="G195" s="308" t="s">
        <v>151</v>
      </c>
      <c r="H195" s="248">
        <f>Bahan!$C$10</f>
        <v>125000</v>
      </c>
      <c r="I195" s="248"/>
      <c r="J195" s="248"/>
      <c r="K195" s="248" t="s">
        <v>128</v>
      </c>
      <c r="L195" s="230">
        <f>D195*H195</f>
        <v>31250</v>
      </c>
    </row>
    <row r="196" spans="1:14" ht="12.75" customHeight="1">
      <c r="D196" s="274">
        <v>2.5000000000000001E-2</v>
      </c>
      <c r="E196" s="829" t="s">
        <v>149</v>
      </c>
      <c r="F196" s="234" t="s">
        <v>154</v>
      </c>
      <c r="G196" s="309" t="s">
        <v>151</v>
      </c>
      <c r="H196" s="248">
        <f>Bahan!$C$22</f>
        <v>150000</v>
      </c>
      <c r="I196" s="248"/>
      <c r="J196" s="248"/>
      <c r="K196" s="248" t="s">
        <v>128</v>
      </c>
      <c r="L196" s="230">
        <f>D196*H196</f>
        <v>3750</v>
      </c>
    </row>
    <row r="197" spans="1:14" ht="12.75" customHeight="1">
      <c r="D197" s="274"/>
      <c r="G197" s="829"/>
      <c r="M197" s="230" t="s">
        <v>128</v>
      </c>
      <c r="N197" s="265">
        <f>SUM(L195:L196)</f>
        <v>35000</v>
      </c>
    </row>
    <row r="198" spans="1:14" ht="13">
      <c r="D198" s="274"/>
      <c r="E198" s="829" t="s">
        <v>155</v>
      </c>
      <c r="F198" s="234" t="s">
        <v>156</v>
      </c>
      <c r="G198" s="829"/>
    </row>
    <row r="199" spans="1:14" ht="13">
      <c r="D199" s="274">
        <v>1.2</v>
      </c>
      <c r="E199" s="829" t="s">
        <v>161</v>
      </c>
      <c r="F199" s="234" t="s">
        <v>254</v>
      </c>
      <c r="G199" s="309" t="s">
        <v>151</v>
      </c>
      <c r="H199" s="248">
        <f>Bahan!C40</f>
        <v>190000</v>
      </c>
      <c r="I199" s="248"/>
      <c r="J199" s="248"/>
      <c r="K199" s="248" t="s">
        <v>128</v>
      </c>
      <c r="L199" s="230">
        <f>D199*H199</f>
        <v>228000</v>
      </c>
    </row>
    <row r="200" spans="1:14" ht="12.75" customHeight="1">
      <c r="D200" s="274"/>
      <c r="G200" s="829"/>
      <c r="M200" s="230" t="s">
        <v>128</v>
      </c>
      <c r="N200" s="265">
        <f>SUM(L199)</f>
        <v>228000</v>
      </c>
    </row>
    <row r="201" spans="1:14" ht="12.75" customHeight="1">
      <c r="D201" s="310"/>
      <c r="E201" s="829"/>
      <c r="F201" s="247"/>
      <c r="G201" s="829"/>
      <c r="H201" s="829"/>
      <c r="I201" s="829"/>
      <c r="J201" s="829"/>
      <c r="K201" s="829"/>
      <c r="M201" s="267" t="s">
        <v>169</v>
      </c>
      <c r="N201" s="268" t="s">
        <v>169</v>
      </c>
    </row>
    <row r="202" spans="1:14" ht="12.75" customHeight="1">
      <c r="D202" s="310"/>
      <c r="E202" s="829"/>
      <c r="G202" s="829"/>
      <c r="H202" s="233" t="s">
        <v>170</v>
      </c>
      <c r="K202" s="269"/>
      <c r="M202" s="230" t="s">
        <v>128</v>
      </c>
      <c r="N202" s="265">
        <f>SUM(N197:N200)</f>
        <v>263000</v>
      </c>
    </row>
    <row r="203" spans="1:14" ht="12.75" customHeight="1">
      <c r="D203" s="274"/>
      <c r="E203" s="829"/>
      <c r="G203" s="829"/>
      <c r="H203" s="269" t="s">
        <v>3123</v>
      </c>
      <c r="K203" s="270"/>
      <c r="M203" s="230" t="s">
        <v>128</v>
      </c>
      <c r="N203" s="265">
        <f>N202*$Q$4</f>
        <v>26300</v>
      </c>
    </row>
    <row r="204" spans="1:14" ht="12.75" customHeight="1">
      <c r="D204" s="310"/>
      <c r="E204" s="829"/>
      <c r="G204" s="829"/>
      <c r="H204" s="233" t="s">
        <v>171</v>
      </c>
      <c r="K204" s="269"/>
      <c r="M204" s="262" t="s">
        <v>128</v>
      </c>
      <c r="N204" s="271">
        <f>ROUNDDOWN((N202+N203),0)</f>
        <v>289300</v>
      </c>
    </row>
    <row r="205" spans="1:14" ht="12.75" customHeight="1">
      <c r="D205" s="274"/>
      <c r="G205" s="829"/>
    </row>
    <row r="206" spans="1:14" s="245" customFormat="1" ht="12.75" customHeight="1">
      <c r="A206" s="258">
        <f>A193+1</f>
        <v>15</v>
      </c>
      <c r="B206" s="1250" t="s">
        <v>255</v>
      </c>
      <c r="C206" s="1250"/>
      <c r="D206" s="311" t="s">
        <v>256</v>
      </c>
      <c r="F206" s="260"/>
      <c r="G206" s="1250"/>
      <c r="M206" s="262"/>
    </row>
    <row r="207" spans="1:14" ht="12.75" customHeight="1">
      <c r="D207" s="274"/>
      <c r="E207" s="829" t="s">
        <v>147</v>
      </c>
      <c r="F207" s="234" t="s">
        <v>148</v>
      </c>
      <c r="G207" s="829"/>
    </row>
    <row r="208" spans="1:14" ht="12.75" customHeight="1">
      <c r="D208" s="312">
        <v>0.25</v>
      </c>
      <c r="E208" s="829" t="s">
        <v>149</v>
      </c>
      <c r="F208" s="264" t="s">
        <v>150</v>
      </c>
      <c r="G208" s="308" t="s">
        <v>151</v>
      </c>
      <c r="H208" s="248">
        <f>Bahan!$C$10</f>
        <v>125000</v>
      </c>
      <c r="I208" s="248"/>
      <c r="J208" s="248"/>
      <c r="K208" s="248" t="s">
        <v>128</v>
      </c>
      <c r="L208" s="230">
        <f>D208*H208</f>
        <v>31250</v>
      </c>
    </row>
    <row r="209" spans="1:14" ht="12.75" customHeight="1">
      <c r="D209" s="312">
        <v>2.5000000000000001E-2</v>
      </c>
      <c r="E209" s="829" t="s">
        <v>149</v>
      </c>
      <c r="F209" s="234" t="s">
        <v>154</v>
      </c>
      <c r="G209" s="309" t="s">
        <v>151</v>
      </c>
      <c r="H209" s="248">
        <f>Bahan!$C$22</f>
        <v>150000</v>
      </c>
      <c r="I209" s="248"/>
      <c r="J209" s="248"/>
      <c r="K209" s="248" t="s">
        <v>128</v>
      </c>
      <c r="L209" s="230">
        <f>D209*H209</f>
        <v>3750</v>
      </c>
    </row>
    <row r="210" spans="1:14" ht="12.75" customHeight="1">
      <c r="D210" s="274"/>
      <c r="G210" s="829"/>
      <c r="M210" s="230" t="s">
        <v>128</v>
      </c>
      <c r="N210" s="265">
        <f>SUM(L208:L209)</f>
        <v>35000</v>
      </c>
    </row>
    <row r="211" spans="1:14" ht="13">
      <c r="D211" s="274"/>
      <c r="E211" s="829" t="s">
        <v>155</v>
      </c>
      <c r="F211" s="234" t="s">
        <v>156</v>
      </c>
      <c r="G211" s="829"/>
    </row>
    <row r="212" spans="1:14" ht="13">
      <c r="D212" s="312">
        <v>1.2</v>
      </c>
      <c r="E212" s="829" t="s">
        <v>161</v>
      </c>
      <c r="F212" s="234" t="s">
        <v>257</v>
      </c>
      <c r="G212" s="309" t="s">
        <v>151</v>
      </c>
      <c r="H212" s="248">
        <f>Bahan!C45</f>
        <v>45000</v>
      </c>
      <c r="I212" s="248"/>
      <c r="J212" s="248"/>
      <c r="K212" s="248" t="s">
        <v>128</v>
      </c>
      <c r="L212" s="230">
        <f>D212*H212</f>
        <v>54000</v>
      </c>
    </row>
    <row r="213" spans="1:14" ht="12.75" customHeight="1">
      <c r="D213" s="274"/>
      <c r="G213" s="829"/>
      <c r="M213" s="230" t="s">
        <v>128</v>
      </c>
      <c r="N213" s="265">
        <f>SUM(L212)</f>
        <v>54000</v>
      </c>
    </row>
    <row r="214" spans="1:14" ht="12.75" customHeight="1">
      <c r="D214" s="310"/>
      <c r="E214" s="829"/>
      <c r="F214" s="247"/>
      <c r="G214" s="829"/>
      <c r="H214" s="829"/>
      <c r="I214" s="829"/>
      <c r="J214" s="829"/>
      <c r="K214" s="829"/>
      <c r="M214" s="267" t="s">
        <v>169</v>
      </c>
      <c r="N214" s="268" t="s">
        <v>169</v>
      </c>
    </row>
    <row r="215" spans="1:14" ht="12.75" customHeight="1">
      <c r="D215" s="310"/>
      <c r="E215" s="829"/>
      <c r="G215" s="829"/>
      <c r="H215" s="233" t="s">
        <v>170</v>
      </c>
      <c r="K215" s="269"/>
      <c r="M215" s="230" t="s">
        <v>128</v>
      </c>
      <c r="N215" s="265">
        <f>SUM(N210:N213)</f>
        <v>89000</v>
      </c>
    </row>
    <row r="216" spans="1:14" ht="12.75" customHeight="1">
      <c r="D216" s="274"/>
      <c r="E216" s="829"/>
      <c r="G216" s="829"/>
      <c r="H216" s="269" t="s">
        <v>3123</v>
      </c>
      <c r="K216" s="270"/>
      <c r="M216" s="230" t="s">
        <v>128</v>
      </c>
      <c r="N216" s="265">
        <f>N215*$Q$4</f>
        <v>8900</v>
      </c>
    </row>
    <row r="217" spans="1:14" ht="12.75" customHeight="1">
      <c r="D217" s="310"/>
      <c r="E217" s="829"/>
      <c r="G217" s="829"/>
      <c r="H217" s="233" t="s">
        <v>171</v>
      </c>
      <c r="K217" s="269"/>
      <c r="M217" s="262" t="s">
        <v>128</v>
      </c>
      <c r="N217" s="271">
        <f>ROUNDDOWN((N215+N216),0)</f>
        <v>97900</v>
      </c>
    </row>
    <row r="218" spans="1:14" ht="12.75" customHeight="1">
      <c r="D218" s="274"/>
      <c r="G218" s="829"/>
    </row>
    <row r="219" spans="1:14" s="245" customFormat="1" ht="12.75" customHeight="1">
      <c r="A219" s="258">
        <f>A206+1</f>
        <v>16</v>
      </c>
      <c r="B219" s="1250" t="s">
        <v>258</v>
      </c>
      <c r="C219" s="1250"/>
      <c r="D219" s="259" t="s">
        <v>259</v>
      </c>
      <c r="F219" s="260"/>
      <c r="G219" s="261"/>
      <c r="M219" s="262"/>
    </row>
    <row r="220" spans="1:14" ht="12.75" customHeight="1">
      <c r="E220" s="829" t="s">
        <v>147</v>
      </c>
      <c r="F220" s="234" t="s">
        <v>148</v>
      </c>
    </row>
    <row r="221" spans="1:14" ht="12.75" customHeight="1">
      <c r="D221" s="263">
        <v>0.3</v>
      </c>
      <c r="E221" s="829" t="s">
        <v>149</v>
      </c>
      <c r="F221" s="264" t="s">
        <v>150</v>
      </c>
      <c r="G221" s="235" t="s">
        <v>151</v>
      </c>
      <c r="H221" s="248">
        <f>Bahan!$C$10</f>
        <v>125000</v>
      </c>
      <c r="I221" s="248"/>
      <c r="J221" s="248"/>
      <c r="K221" s="248" t="s">
        <v>128</v>
      </c>
      <c r="L221" s="230">
        <f>D221*H221</f>
        <v>37500</v>
      </c>
    </row>
    <row r="222" spans="1:14" ht="12.75" customHeight="1">
      <c r="D222" s="263">
        <v>0.01</v>
      </c>
      <c r="E222" s="829" t="s">
        <v>149</v>
      </c>
      <c r="F222" s="234" t="s">
        <v>154</v>
      </c>
      <c r="G222" s="235" t="s">
        <v>151</v>
      </c>
      <c r="H222" s="248">
        <f>Bahan!$C$22</f>
        <v>150000</v>
      </c>
      <c r="I222" s="248"/>
      <c r="J222" s="248"/>
      <c r="K222" s="248" t="s">
        <v>128</v>
      </c>
      <c r="L222" s="230">
        <f>D222*H222</f>
        <v>1500</v>
      </c>
    </row>
    <row r="223" spans="1:14" ht="12.75" customHeight="1">
      <c r="M223" s="230" t="s">
        <v>128</v>
      </c>
      <c r="N223" s="306">
        <f>SUM(L221:L222)/2</f>
        <v>19500</v>
      </c>
    </row>
    <row r="224" spans="1:14" ht="12.75" customHeight="1">
      <c r="E224" s="829" t="s">
        <v>155</v>
      </c>
      <c r="F224" s="234" t="s">
        <v>156</v>
      </c>
    </row>
    <row r="225" spans="1:14" ht="12.75" customHeight="1">
      <c r="D225" s="263">
        <v>1.2</v>
      </c>
      <c r="E225" s="829" t="s">
        <v>166</v>
      </c>
      <c r="F225" s="234" t="s">
        <v>257</v>
      </c>
      <c r="G225" s="235" t="s">
        <v>151</v>
      </c>
      <c r="H225" s="248">
        <f>Bahan!$C$45</f>
        <v>45000</v>
      </c>
      <c r="I225" s="248"/>
      <c r="J225" s="248"/>
      <c r="K225" s="248" t="s">
        <v>128</v>
      </c>
      <c r="L225" s="230">
        <f>D225*H225</f>
        <v>54000</v>
      </c>
    </row>
    <row r="226" spans="1:14" ht="12.75" customHeight="1">
      <c r="M226" s="230" t="s">
        <v>128</v>
      </c>
      <c r="N226" s="265">
        <f>SUM(L225)</f>
        <v>54000</v>
      </c>
    </row>
    <row r="227" spans="1:14" ht="12.75" customHeight="1">
      <c r="E227" s="829" t="s">
        <v>260</v>
      </c>
      <c r="F227" s="234" t="s">
        <v>261</v>
      </c>
    </row>
    <row r="228" spans="1:14" ht="12.75" customHeight="1">
      <c r="D228" s="263">
        <v>1.2E-2</v>
      </c>
      <c r="E228" s="829" t="s">
        <v>262</v>
      </c>
      <c r="F228" s="234" t="s">
        <v>263</v>
      </c>
      <c r="G228" s="235" t="s">
        <v>151</v>
      </c>
      <c r="H228" s="248">
        <f>Bahan!$C$214</f>
        <v>65000</v>
      </c>
      <c r="I228" s="248"/>
      <c r="J228" s="248"/>
      <c r="K228" s="248" t="s">
        <v>128</v>
      </c>
      <c r="L228" s="230">
        <f>D228*H228</f>
        <v>780</v>
      </c>
    </row>
    <row r="229" spans="1:14" ht="12.75" customHeight="1">
      <c r="M229" s="230" t="s">
        <v>128</v>
      </c>
      <c r="N229" s="265">
        <f>SUM(L228)</f>
        <v>780</v>
      </c>
    </row>
    <row r="230" spans="1:14" ht="12.75" customHeight="1">
      <c r="D230" s="246"/>
      <c r="E230" s="829"/>
      <c r="F230" s="247"/>
      <c r="H230" s="829"/>
      <c r="I230" s="829"/>
      <c r="J230" s="829"/>
      <c r="K230" s="829"/>
      <c r="M230" s="267" t="s">
        <v>169</v>
      </c>
      <c r="N230" s="268" t="s">
        <v>169</v>
      </c>
    </row>
    <row r="231" spans="1:14" ht="12.75" customHeight="1">
      <c r="D231" s="246"/>
      <c r="E231" s="829"/>
      <c r="H231" s="233" t="s">
        <v>170</v>
      </c>
      <c r="K231" s="269"/>
      <c r="M231" s="230" t="s">
        <v>128</v>
      </c>
      <c r="N231" s="265">
        <f>SUM(N223:N229)</f>
        <v>74280</v>
      </c>
    </row>
    <row r="232" spans="1:14" ht="12.75" customHeight="1">
      <c r="E232" s="829"/>
      <c r="H232" s="269" t="s">
        <v>3123</v>
      </c>
      <c r="K232" s="270"/>
      <c r="M232" s="230" t="s">
        <v>128</v>
      </c>
      <c r="N232" s="265">
        <f>N231*$Q$4</f>
        <v>7428</v>
      </c>
    </row>
    <row r="233" spans="1:14" ht="12.75" customHeight="1">
      <c r="D233" s="246"/>
      <c r="E233" s="829"/>
      <c r="H233" s="233" t="s">
        <v>171</v>
      </c>
      <c r="K233" s="269"/>
      <c r="M233" s="262" t="s">
        <v>128</v>
      </c>
      <c r="N233" s="271">
        <f>ROUNDDOWN((N231+N232),0)</f>
        <v>81708</v>
      </c>
    </row>
    <row r="235" spans="1:14" s="245" customFormat="1" ht="12.75" customHeight="1">
      <c r="A235" s="258">
        <f>A219+1</f>
        <v>17</v>
      </c>
      <c r="B235" s="1250" t="s">
        <v>264</v>
      </c>
      <c r="C235" s="1250"/>
      <c r="D235" s="259" t="s">
        <v>265</v>
      </c>
      <c r="F235" s="260"/>
      <c r="G235" s="261"/>
      <c r="M235" s="262"/>
    </row>
    <row r="236" spans="1:14" ht="12.75" customHeight="1">
      <c r="E236" s="829" t="s">
        <v>147</v>
      </c>
      <c r="F236" s="234" t="s">
        <v>148</v>
      </c>
    </row>
    <row r="237" spans="1:14" ht="12.75" customHeight="1">
      <c r="D237" s="263">
        <v>1</v>
      </c>
      <c r="E237" s="829" t="s">
        <v>161</v>
      </c>
      <c r="F237" s="264" t="s">
        <v>266</v>
      </c>
      <c r="G237" s="235" t="s">
        <v>151</v>
      </c>
      <c r="H237" s="248">
        <f>N295</f>
        <v>42750</v>
      </c>
      <c r="I237" s="248"/>
      <c r="J237" s="248"/>
      <c r="K237" s="248" t="s">
        <v>128</v>
      </c>
      <c r="L237" s="230">
        <f>D237*H237</f>
        <v>42750</v>
      </c>
    </row>
    <row r="238" spans="1:14" ht="12.75" customHeight="1">
      <c r="M238" s="230" t="s">
        <v>128</v>
      </c>
      <c r="N238" s="265">
        <f>SUM(L237:L237)</f>
        <v>42750</v>
      </c>
    </row>
    <row r="239" spans="1:14" ht="12.75" customHeight="1">
      <c r="E239" s="829" t="s">
        <v>155</v>
      </c>
      <c r="F239" s="234" t="s">
        <v>261</v>
      </c>
    </row>
    <row r="240" spans="1:14" ht="12.75" customHeight="1">
      <c r="D240" s="263">
        <v>1.2E-2</v>
      </c>
      <c r="E240" s="829" t="s">
        <v>262</v>
      </c>
      <c r="F240" s="234" t="s">
        <v>263</v>
      </c>
      <c r="G240" s="235" t="s">
        <v>151</v>
      </c>
      <c r="H240" s="248">
        <f>Bahan!$C$214</f>
        <v>65000</v>
      </c>
      <c r="I240" s="248"/>
      <c r="J240" s="248"/>
      <c r="K240" s="248" t="s">
        <v>128</v>
      </c>
      <c r="L240" s="230">
        <f>D240*H240</f>
        <v>780</v>
      </c>
    </row>
    <row r="241" spans="1:14" ht="12.75" customHeight="1">
      <c r="M241" s="230" t="s">
        <v>128</v>
      </c>
      <c r="N241" s="265">
        <f>SUM(L240)</f>
        <v>780</v>
      </c>
    </row>
    <row r="242" spans="1:14" ht="12.75" customHeight="1">
      <c r="D242" s="246"/>
      <c r="E242" s="829"/>
      <c r="F242" s="247"/>
      <c r="H242" s="829"/>
      <c r="I242" s="829"/>
      <c r="J242" s="829"/>
      <c r="K242" s="829"/>
      <c r="M242" s="267" t="s">
        <v>169</v>
      </c>
      <c r="N242" s="268" t="s">
        <v>169</v>
      </c>
    </row>
    <row r="243" spans="1:14" ht="12.75" customHeight="1">
      <c r="D243" s="246"/>
      <c r="E243" s="829"/>
      <c r="H243" s="233" t="s">
        <v>170</v>
      </c>
      <c r="K243" s="269"/>
      <c r="M243" s="230" t="s">
        <v>128</v>
      </c>
      <c r="N243" s="265">
        <f>SUM(N238:N241)</f>
        <v>43530</v>
      </c>
    </row>
    <row r="244" spans="1:14" ht="12.75" customHeight="1">
      <c r="E244" s="829"/>
      <c r="H244" s="269" t="s">
        <v>3123</v>
      </c>
      <c r="K244" s="270"/>
      <c r="M244" s="230" t="s">
        <v>128</v>
      </c>
      <c r="N244" s="265">
        <f>N243*$Q$4</f>
        <v>4353</v>
      </c>
    </row>
    <row r="245" spans="1:14" ht="12.75" customHeight="1">
      <c r="D245" s="246"/>
      <c r="E245" s="829"/>
      <c r="H245" s="233" t="s">
        <v>171</v>
      </c>
      <c r="K245" s="269"/>
      <c r="M245" s="262" t="s">
        <v>128</v>
      </c>
      <c r="N245" s="271">
        <f>ROUNDDOWN((N243+N244),0)</f>
        <v>47883</v>
      </c>
    </row>
    <row r="247" spans="1:14" s="245" customFormat="1" ht="13">
      <c r="A247" s="258">
        <f>A235+1</f>
        <v>18</v>
      </c>
      <c r="B247" s="313" t="s">
        <v>267</v>
      </c>
      <c r="C247" s="276"/>
      <c r="D247" s="314" t="s">
        <v>268</v>
      </c>
      <c r="E247" s="315"/>
      <c r="F247" s="316"/>
      <c r="G247" s="317"/>
      <c r="I247" s="315"/>
      <c r="K247" s="315"/>
      <c r="L247" s="297"/>
      <c r="M247" s="296"/>
      <c r="N247" s="297"/>
    </row>
    <row r="248" spans="1:14" ht="13">
      <c r="B248" s="286"/>
      <c r="C248" s="286"/>
      <c r="D248" s="318"/>
      <c r="E248" s="286" t="s">
        <v>147</v>
      </c>
      <c r="F248" s="266" t="s">
        <v>148</v>
      </c>
      <c r="G248" s="319"/>
      <c r="I248" s="278"/>
      <c r="K248" s="278"/>
      <c r="L248" s="285"/>
      <c r="M248" s="290"/>
      <c r="N248" s="285"/>
    </row>
    <row r="249" spans="1:14" ht="13">
      <c r="B249" s="286"/>
      <c r="C249" s="286"/>
      <c r="D249" s="318">
        <v>7.1400000000000005E-2</v>
      </c>
      <c r="E249" s="286" t="s">
        <v>149</v>
      </c>
      <c r="F249" s="320" t="s">
        <v>150</v>
      </c>
      <c r="G249" s="319" t="s">
        <v>151</v>
      </c>
      <c r="H249" s="248">
        <f>Bahan!$C$10</f>
        <v>125000</v>
      </c>
      <c r="I249" s="289"/>
      <c r="J249" s="248"/>
      <c r="K249" s="290" t="s">
        <v>128</v>
      </c>
      <c r="L249" s="291">
        <f>D249*H249</f>
        <v>8925</v>
      </c>
      <c r="M249" s="290"/>
      <c r="N249" s="285"/>
    </row>
    <row r="250" spans="1:14" ht="13">
      <c r="B250" s="286"/>
      <c r="C250" s="286"/>
      <c r="D250" s="318">
        <v>1.78E-2</v>
      </c>
      <c r="E250" s="286" t="s">
        <v>149</v>
      </c>
      <c r="F250" s="266" t="s">
        <v>154</v>
      </c>
      <c r="G250" s="319" t="s">
        <v>151</v>
      </c>
      <c r="H250" s="248">
        <f>Bahan!$C$22</f>
        <v>150000</v>
      </c>
      <c r="I250" s="289"/>
      <c r="J250" s="248"/>
      <c r="K250" s="290" t="s">
        <v>128</v>
      </c>
      <c r="L250" s="291">
        <f>D250*H250</f>
        <v>2670</v>
      </c>
      <c r="M250" s="290"/>
      <c r="N250" s="285"/>
    </row>
    <row r="251" spans="1:14" ht="13">
      <c r="B251" s="286"/>
      <c r="C251" s="286"/>
      <c r="D251" s="318"/>
      <c r="E251" s="278"/>
      <c r="F251" s="266"/>
      <c r="G251" s="319"/>
      <c r="I251" s="278"/>
      <c r="K251" s="278"/>
      <c r="L251" s="285"/>
      <c r="M251" s="290" t="s">
        <v>128</v>
      </c>
      <c r="N251" s="285">
        <f>SUM(L249:L250)</f>
        <v>11595</v>
      </c>
    </row>
    <row r="252" spans="1:14" ht="13">
      <c r="B252" s="286"/>
      <c r="C252" s="286"/>
      <c r="D252" s="318"/>
      <c r="E252" s="286" t="s">
        <v>155</v>
      </c>
      <c r="F252" s="266" t="s">
        <v>156</v>
      </c>
      <c r="G252" s="286"/>
      <c r="I252" s="278"/>
      <c r="K252" s="278"/>
      <c r="L252" s="285"/>
      <c r="M252" s="290"/>
      <c r="N252" s="285"/>
    </row>
    <row r="253" spans="1:14" ht="13">
      <c r="B253" s="286"/>
      <c r="C253" s="286"/>
      <c r="D253" s="318">
        <v>1.2</v>
      </c>
      <c r="E253" s="286" t="s">
        <v>166</v>
      </c>
      <c r="F253" s="234" t="s">
        <v>257</v>
      </c>
      <c r="G253" s="288" t="s">
        <v>151</v>
      </c>
      <c r="H253" s="248">
        <f>Bahan!$C$45</f>
        <v>45000</v>
      </c>
      <c r="I253" s="289"/>
      <c r="J253" s="248"/>
      <c r="K253" s="290" t="s">
        <v>128</v>
      </c>
      <c r="L253" s="291">
        <f>D253*H253</f>
        <v>54000</v>
      </c>
      <c r="M253" s="290"/>
      <c r="N253" s="285"/>
    </row>
    <row r="254" spans="1:14" ht="13">
      <c r="B254" s="286"/>
      <c r="C254" s="286"/>
      <c r="D254" s="318"/>
      <c r="E254" s="286"/>
      <c r="F254" s="266"/>
      <c r="G254" s="288"/>
      <c r="H254" s="248"/>
      <c r="I254" s="289"/>
      <c r="J254" s="248"/>
      <c r="K254" s="290"/>
      <c r="L254" s="291"/>
      <c r="M254" s="290" t="s">
        <v>128</v>
      </c>
      <c r="N254" s="285">
        <f>SUM(L253)</f>
        <v>54000</v>
      </c>
    </row>
    <row r="255" spans="1:14" ht="13">
      <c r="B255" s="286"/>
      <c r="C255" s="286"/>
      <c r="D255" s="318"/>
      <c r="E255" s="286" t="s">
        <v>260</v>
      </c>
      <c r="F255" s="266" t="s">
        <v>261</v>
      </c>
      <c r="G255" s="319"/>
      <c r="I255" s="278"/>
      <c r="K255" s="278"/>
      <c r="L255" s="285"/>
      <c r="M255" s="290"/>
      <c r="N255" s="285"/>
    </row>
    <row r="256" spans="1:14" ht="13">
      <c r="B256" s="286"/>
      <c r="C256" s="286"/>
      <c r="D256" s="307">
        <v>1.78E-2</v>
      </c>
      <c r="E256" s="321" t="s">
        <v>262</v>
      </c>
      <c r="F256" s="322" t="s">
        <v>269</v>
      </c>
      <c r="G256" s="319" t="s">
        <v>151</v>
      </c>
      <c r="H256" s="248">
        <f>Bahan!$C$216</f>
        <v>451000</v>
      </c>
      <c r="I256" s="289"/>
      <c r="J256" s="248"/>
      <c r="K256" s="290" t="s">
        <v>128</v>
      </c>
      <c r="L256" s="291">
        <f t="shared" ref="L256:L261" si="5">D256*H256</f>
        <v>8027.8</v>
      </c>
      <c r="M256" s="290"/>
      <c r="N256" s="285"/>
    </row>
    <row r="257" spans="1:14" ht="13">
      <c r="B257" s="286"/>
      <c r="C257" s="286"/>
      <c r="D257" s="307">
        <v>0.22889999999999999</v>
      </c>
      <c r="E257" s="321" t="s">
        <v>262</v>
      </c>
      <c r="F257" s="322" t="s">
        <v>270</v>
      </c>
      <c r="G257" s="319" t="s">
        <v>151</v>
      </c>
      <c r="H257" s="248">
        <f>Bahan!$C$222</f>
        <v>261000</v>
      </c>
      <c r="I257" s="289"/>
      <c r="J257" s="248"/>
      <c r="K257" s="290" t="s">
        <v>128</v>
      </c>
      <c r="L257" s="291">
        <f t="shared" si="5"/>
        <v>59742.9</v>
      </c>
      <c r="M257" s="290"/>
      <c r="N257" s="285"/>
    </row>
    <row r="258" spans="1:14" ht="13">
      <c r="B258" s="286"/>
      <c r="C258" s="286"/>
      <c r="D258" s="307">
        <v>6.1000000000000004E-3</v>
      </c>
      <c r="E258" s="321" t="s">
        <v>262</v>
      </c>
      <c r="F258" s="322" t="s">
        <v>271</v>
      </c>
      <c r="G258" s="319" t="s">
        <v>151</v>
      </c>
      <c r="H258" s="248">
        <f>Bahan!$C$223</f>
        <v>427000</v>
      </c>
      <c r="I258" s="289"/>
      <c r="J258" s="248"/>
      <c r="K258" s="290" t="s">
        <v>128</v>
      </c>
      <c r="L258" s="291">
        <f t="shared" si="5"/>
        <v>2604.7000000000003</v>
      </c>
      <c r="M258" s="290"/>
      <c r="N258" s="285"/>
    </row>
    <row r="259" spans="1:14" ht="13">
      <c r="B259" s="286"/>
      <c r="C259" s="286"/>
      <c r="D259" s="312">
        <v>0.01</v>
      </c>
      <c r="E259" s="321" t="s">
        <v>262</v>
      </c>
      <c r="F259" s="323" t="s">
        <v>272</v>
      </c>
      <c r="G259" s="319" t="s">
        <v>151</v>
      </c>
      <c r="H259" s="248">
        <f>Bahan!$C$218</f>
        <v>277000</v>
      </c>
      <c r="I259" s="289"/>
      <c r="J259" s="248"/>
      <c r="K259" s="290" t="s">
        <v>128</v>
      </c>
      <c r="L259" s="291">
        <f t="shared" si="5"/>
        <v>2770</v>
      </c>
      <c r="M259" s="290"/>
      <c r="N259" s="285"/>
    </row>
    <row r="260" spans="1:14" ht="13">
      <c r="B260" s="286"/>
      <c r="C260" s="286"/>
      <c r="D260" s="307">
        <v>7.0000000000000001E-3</v>
      </c>
      <c r="E260" s="321" t="s">
        <v>262</v>
      </c>
      <c r="F260" s="322" t="s">
        <v>273</v>
      </c>
      <c r="G260" s="319" t="s">
        <v>151</v>
      </c>
      <c r="H260" s="248">
        <f>Bahan!$C$217</f>
        <v>356000</v>
      </c>
      <c r="I260" s="289"/>
      <c r="J260" s="248"/>
      <c r="K260" s="290" t="s">
        <v>128</v>
      </c>
      <c r="L260" s="291">
        <f t="shared" si="5"/>
        <v>2492</v>
      </c>
      <c r="M260" s="290"/>
      <c r="N260" s="285"/>
    </row>
    <row r="261" spans="1:14" ht="13">
      <c r="B261" s="286"/>
      <c r="C261" s="286"/>
      <c r="D261" s="307">
        <v>1</v>
      </c>
      <c r="E261" s="321" t="s">
        <v>8</v>
      </c>
      <c r="F261" s="322" t="s">
        <v>274</v>
      </c>
      <c r="G261" s="319" t="s">
        <v>151</v>
      </c>
      <c r="H261" s="248">
        <f>Bahan!C230</f>
        <v>100000</v>
      </c>
      <c r="I261" s="289"/>
      <c r="J261" s="248"/>
      <c r="K261" s="290" t="s">
        <v>128</v>
      </c>
      <c r="L261" s="291">
        <f t="shared" si="5"/>
        <v>100000</v>
      </c>
      <c r="M261" s="290"/>
      <c r="N261" s="285"/>
    </row>
    <row r="262" spans="1:14" ht="13">
      <c r="B262" s="286"/>
      <c r="C262" s="286"/>
      <c r="D262" s="274"/>
      <c r="E262" s="278"/>
      <c r="F262" s="266"/>
      <c r="G262" s="286"/>
      <c r="I262" s="278"/>
      <c r="K262" s="278"/>
      <c r="L262" s="285"/>
      <c r="M262" s="290" t="s">
        <v>128</v>
      </c>
      <c r="N262" s="285">
        <f>SUM(L256:L261)</f>
        <v>175637.4</v>
      </c>
    </row>
    <row r="263" spans="1:14" ht="13">
      <c r="B263" s="286"/>
      <c r="C263" s="286"/>
      <c r="D263" s="324"/>
      <c r="E263" s="286"/>
      <c r="F263" s="325"/>
      <c r="G263" s="319"/>
      <c r="H263" s="829"/>
      <c r="I263" s="286"/>
      <c r="J263" s="829"/>
      <c r="K263" s="278"/>
      <c r="L263" s="285"/>
      <c r="M263" s="294" t="s">
        <v>169</v>
      </c>
      <c r="N263" s="295" t="s">
        <v>169</v>
      </c>
    </row>
    <row r="264" spans="1:14" ht="13">
      <c r="B264" s="286"/>
      <c r="C264" s="286"/>
      <c r="D264" s="324"/>
      <c r="E264" s="286"/>
      <c r="F264" s="266"/>
      <c r="G264" s="319"/>
      <c r="H264" s="233" t="s">
        <v>170</v>
      </c>
      <c r="I264" s="278"/>
      <c r="K264" s="278"/>
      <c r="L264" s="285"/>
      <c r="M264" s="290" t="s">
        <v>128</v>
      </c>
      <c r="N264" s="285">
        <f>SUM(N251:N263)</f>
        <v>241232.4</v>
      </c>
    </row>
    <row r="265" spans="1:14" ht="13">
      <c r="B265" s="286"/>
      <c r="C265" s="286"/>
      <c r="D265" s="318"/>
      <c r="E265" s="286"/>
      <c r="F265" s="266"/>
      <c r="G265" s="319"/>
      <c r="H265" s="269" t="s">
        <v>3123</v>
      </c>
      <c r="I265" s="278"/>
      <c r="K265" s="278"/>
      <c r="L265" s="285"/>
      <c r="M265" s="290" t="s">
        <v>128</v>
      </c>
      <c r="N265" s="265">
        <f>N264*$Q$4</f>
        <v>24123.24</v>
      </c>
    </row>
    <row r="266" spans="1:14" ht="13">
      <c r="B266" s="286"/>
      <c r="C266" s="286"/>
      <c r="D266" s="324"/>
      <c r="E266" s="286"/>
      <c r="F266" s="266"/>
      <c r="G266" s="319"/>
      <c r="H266" s="233" t="s">
        <v>171</v>
      </c>
      <c r="I266" s="278"/>
      <c r="K266" s="278"/>
      <c r="L266" s="285"/>
      <c r="M266" s="296" t="s">
        <v>128</v>
      </c>
      <c r="N266" s="297">
        <f>ROUNDDOWN((N264+N265),0)</f>
        <v>265355</v>
      </c>
    </row>
    <row r="267" spans="1:14" ht="13">
      <c r="B267" s="286"/>
      <c r="C267" s="286"/>
      <c r="D267" s="318"/>
      <c r="E267" s="278"/>
      <c r="F267" s="266"/>
      <c r="G267" s="319"/>
      <c r="I267" s="278"/>
      <c r="K267" s="278"/>
      <c r="L267" s="285"/>
      <c r="M267" s="290"/>
      <c r="N267" s="285"/>
    </row>
    <row r="268" spans="1:14" s="245" customFormat="1" ht="13">
      <c r="A268" s="258">
        <f>A247+1</f>
        <v>19</v>
      </c>
      <c r="B268" s="313" t="s">
        <v>275</v>
      </c>
      <c r="C268" s="276"/>
      <c r="D268" s="314" t="s">
        <v>276</v>
      </c>
      <c r="E268" s="315"/>
      <c r="F268" s="316"/>
      <c r="G268" s="317"/>
      <c r="I268" s="315"/>
      <c r="K268" s="315"/>
      <c r="L268" s="297"/>
      <c r="M268" s="296"/>
      <c r="N268" s="297"/>
    </row>
    <row r="269" spans="1:14" ht="13">
      <c r="B269" s="286"/>
      <c r="C269" s="286"/>
      <c r="D269" s="318"/>
      <c r="E269" s="286" t="s">
        <v>147</v>
      </c>
      <c r="F269" s="266" t="s">
        <v>148</v>
      </c>
      <c r="G269" s="319"/>
      <c r="I269" s="278"/>
      <c r="K269" s="278"/>
      <c r="L269" s="285"/>
      <c r="M269" s="290"/>
      <c r="N269" s="285"/>
    </row>
    <row r="270" spans="1:14" ht="13">
      <c r="B270" s="286"/>
      <c r="C270" s="286"/>
      <c r="D270" s="318">
        <v>7.1400000000000005E-2</v>
      </c>
      <c r="E270" s="286" t="s">
        <v>149</v>
      </c>
      <c r="F270" s="320" t="s">
        <v>150</v>
      </c>
      <c r="G270" s="319" t="s">
        <v>151</v>
      </c>
      <c r="H270" s="248">
        <f>Bahan!$C$10</f>
        <v>125000</v>
      </c>
      <c r="I270" s="289"/>
      <c r="J270" s="248"/>
      <c r="K270" s="290" t="s">
        <v>128</v>
      </c>
      <c r="L270" s="291">
        <f>D270*H270</f>
        <v>8925</v>
      </c>
      <c r="M270" s="290"/>
      <c r="N270" s="285"/>
    </row>
    <row r="271" spans="1:14" ht="13">
      <c r="B271" s="286"/>
      <c r="C271" s="286"/>
      <c r="D271" s="318">
        <v>1.78E-2</v>
      </c>
      <c r="E271" s="286" t="s">
        <v>149</v>
      </c>
      <c r="F271" s="266" t="s">
        <v>154</v>
      </c>
      <c r="G271" s="319" t="s">
        <v>151</v>
      </c>
      <c r="H271" s="248">
        <f>Bahan!$C$22</f>
        <v>150000</v>
      </c>
      <c r="I271" s="289"/>
      <c r="J271" s="248"/>
      <c r="K271" s="290" t="s">
        <v>128</v>
      </c>
      <c r="L271" s="291">
        <f>D271*H271</f>
        <v>2670</v>
      </c>
      <c r="M271" s="290"/>
      <c r="N271" s="285"/>
    </row>
    <row r="272" spans="1:14" ht="13">
      <c r="B272" s="286"/>
      <c r="C272" s="286"/>
      <c r="D272" s="318"/>
      <c r="E272" s="278"/>
      <c r="F272" s="266"/>
      <c r="G272" s="319"/>
      <c r="I272" s="278"/>
      <c r="K272" s="278"/>
      <c r="L272" s="285"/>
      <c r="M272" s="290" t="s">
        <v>128</v>
      </c>
      <c r="N272" s="285">
        <f>SUM(L270:L271)</f>
        <v>11595</v>
      </c>
    </row>
    <row r="273" spans="2:14" ht="13">
      <c r="B273" s="286"/>
      <c r="C273" s="286"/>
      <c r="D273" s="318"/>
      <c r="E273" s="286" t="s">
        <v>155</v>
      </c>
      <c r="F273" s="266" t="s">
        <v>156</v>
      </c>
      <c r="G273" s="286"/>
      <c r="I273" s="278"/>
      <c r="K273" s="278"/>
      <c r="L273" s="285"/>
      <c r="M273" s="290"/>
      <c r="N273" s="285"/>
    </row>
    <row r="274" spans="2:14" ht="13">
      <c r="B274" s="286"/>
      <c r="C274" s="286"/>
      <c r="D274" s="318">
        <v>1.2</v>
      </c>
      <c r="E274" s="286" t="s">
        <v>166</v>
      </c>
      <c r="F274" s="234" t="s">
        <v>257</v>
      </c>
      <c r="G274" s="288" t="s">
        <v>151</v>
      </c>
      <c r="H274" s="248">
        <v>0</v>
      </c>
      <c r="I274" s="289"/>
      <c r="J274" s="248"/>
      <c r="K274" s="290" t="s">
        <v>128</v>
      </c>
      <c r="L274" s="291">
        <f>D274*H274</f>
        <v>0</v>
      </c>
      <c r="M274" s="290"/>
      <c r="N274" s="285"/>
    </row>
    <row r="275" spans="2:14" ht="13">
      <c r="B275" s="286"/>
      <c r="C275" s="286"/>
      <c r="D275" s="318"/>
      <c r="E275" s="286"/>
      <c r="F275" s="266"/>
      <c r="G275" s="288"/>
      <c r="H275" s="248"/>
      <c r="I275" s="289"/>
      <c r="J275" s="248"/>
      <c r="K275" s="290"/>
      <c r="L275" s="291"/>
      <c r="M275" s="290" t="s">
        <v>128</v>
      </c>
      <c r="N275" s="285">
        <f>SUM(L274)</f>
        <v>0</v>
      </c>
    </row>
    <row r="276" spans="2:14" ht="13">
      <c r="B276" s="286"/>
      <c r="C276" s="286"/>
      <c r="D276" s="318"/>
      <c r="E276" s="286" t="s">
        <v>260</v>
      </c>
      <c r="F276" s="266" t="s">
        <v>261</v>
      </c>
      <c r="G276" s="319"/>
      <c r="I276" s="278"/>
      <c r="K276" s="278"/>
      <c r="L276" s="285"/>
      <c r="M276" s="290"/>
      <c r="N276" s="285"/>
    </row>
    <row r="277" spans="2:14" ht="13">
      <c r="B277" s="286"/>
      <c r="C277" s="286"/>
      <c r="D277" s="307">
        <v>1.78E-2</v>
      </c>
      <c r="E277" s="321" t="s">
        <v>262</v>
      </c>
      <c r="F277" s="322" t="s">
        <v>269</v>
      </c>
      <c r="G277" s="319" t="s">
        <v>151</v>
      </c>
      <c r="H277" s="248">
        <f>Bahan!$C$216</f>
        <v>451000</v>
      </c>
      <c r="I277" s="289"/>
      <c r="J277" s="248"/>
      <c r="K277" s="290" t="s">
        <v>128</v>
      </c>
      <c r="L277" s="291">
        <f t="shared" ref="L277:L282" si="6">D277*H277</f>
        <v>8027.8</v>
      </c>
      <c r="M277" s="290"/>
      <c r="N277" s="285"/>
    </row>
    <row r="278" spans="2:14" ht="13">
      <c r="B278" s="286"/>
      <c r="C278" s="286"/>
      <c r="D278" s="307">
        <v>0.22889999999999999</v>
      </c>
      <c r="E278" s="321" t="s">
        <v>262</v>
      </c>
      <c r="F278" s="322" t="s">
        <v>270</v>
      </c>
      <c r="G278" s="319" t="s">
        <v>151</v>
      </c>
      <c r="H278" s="248">
        <f>Bahan!$C$222</f>
        <v>261000</v>
      </c>
      <c r="I278" s="289"/>
      <c r="J278" s="248"/>
      <c r="K278" s="290" t="s">
        <v>128</v>
      </c>
      <c r="L278" s="291">
        <f t="shared" si="6"/>
        <v>59742.9</v>
      </c>
      <c r="M278" s="290"/>
      <c r="N278" s="285"/>
    </row>
    <row r="279" spans="2:14" ht="13">
      <c r="B279" s="286"/>
      <c r="C279" s="286"/>
      <c r="D279" s="307">
        <v>6.1000000000000004E-3</v>
      </c>
      <c r="E279" s="321" t="s">
        <v>262</v>
      </c>
      <c r="F279" s="322" t="s">
        <v>271</v>
      </c>
      <c r="G279" s="319" t="s">
        <v>151</v>
      </c>
      <c r="H279" s="248">
        <f>Bahan!$C$223</f>
        <v>427000</v>
      </c>
      <c r="I279" s="289"/>
      <c r="J279" s="248"/>
      <c r="K279" s="290" t="s">
        <v>128</v>
      </c>
      <c r="L279" s="291">
        <f t="shared" si="6"/>
        <v>2604.7000000000003</v>
      </c>
      <c r="M279" s="290"/>
      <c r="N279" s="285"/>
    </row>
    <row r="280" spans="2:14" ht="13">
      <c r="B280" s="286"/>
      <c r="C280" s="286"/>
      <c r="D280" s="312">
        <v>0.01</v>
      </c>
      <c r="E280" s="321" t="s">
        <v>262</v>
      </c>
      <c r="F280" s="323" t="s">
        <v>272</v>
      </c>
      <c r="G280" s="319" t="s">
        <v>151</v>
      </c>
      <c r="H280" s="248">
        <f>Bahan!$C$218</f>
        <v>277000</v>
      </c>
      <c r="I280" s="289"/>
      <c r="J280" s="248"/>
      <c r="K280" s="290" t="s">
        <v>128</v>
      </c>
      <c r="L280" s="291">
        <f t="shared" si="6"/>
        <v>2770</v>
      </c>
      <c r="M280" s="290"/>
      <c r="N280" s="285"/>
    </row>
    <row r="281" spans="2:14" ht="13">
      <c r="B281" s="286"/>
      <c r="C281" s="286"/>
      <c r="D281" s="307">
        <v>7.0000000000000001E-3</v>
      </c>
      <c r="E281" s="321" t="s">
        <v>262</v>
      </c>
      <c r="F281" s="322" t="s">
        <v>273</v>
      </c>
      <c r="G281" s="319" t="s">
        <v>151</v>
      </c>
      <c r="H281" s="248">
        <f>Bahan!$C$217</f>
        <v>356000</v>
      </c>
      <c r="I281" s="289"/>
      <c r="J281" s="248"/>
      <c r="K281" s="290" t="s">
        <v>128</v>
      </c>
      <c r="L281" s="291">
        <f t="shared" si="6"/>
        <v>2492</v>
      </c>
      <c r="M281" s="290"/>
      <c r="N281" s="285"/>
    </row>
    <row r="282" spans="2:14" ht="13">
      <c r="B282" s="286"/>
      <c r="C282" s="286"/>
      <c r="D282" s="307">
        <v>1</v>
      </c>
      <c r="E282" s="321" t="s">
        <v>8</v>
      </c>
      <c r="F282" s="322" t="s">
        <v>274</v>
      </c>
      <c r="G282" s="319" t="s">
        <v>151</v>
      </c>
      <c r="H282" s="248">
        <f>Bahan!C230</f>
        <v>100000</v>
      </c>
      <c r="I282" s="289"/>
      <c r="J282" s="248"/>
      <c r="K282" s="290" t="s">
        <v>128</v>
      </c>
      <c r="L282" s="291">
        <f t="shared" si="6"/>
        <v>100000</v>
      </c>
      <c r="M282" s="290"/>
      <c r="N282" s="285"/>
    </row>
    <row r="283" spans="2:14" ht="13">
      <c r="B283" s="286"/>
      <c r="C283" s="286"/>
      <c r="D283" s="274"/>
      <c r="E283" s="278"/>
      <c r="F283" s="266"/>
      <c r="G283" s="286"/>
      <c r="I283" s="278"/>
      <c r="K283" s="278"/>
      <c r="L283" s="285"/>
      <c r="M283" s="290" t="s">
        <v>128</v>
      </c>
      <c r="N283" s="285">
        <f>SUM(L277:L282)</f>
        <v>175637.4</v>
      </c>
    </row>
    <row r="284" spans="2:14" ht="13">
      <c r="B284" s="286"/>
      <c r="C284" s="286"/>
      <c r="D284" s="324"/>
      <c r="E284" s="286"/>
      <c r="F284" s="325"/>
      <c r="G284" s="319"/>
      <c r="H284" s="829"/>
      <c r="I284" s="286"/>
      <c r="J284" s="829"/>
      <c r="K284" s="278"/>
      <c r="L284" s="285"/>
      <c r="M284" s="294" t="s">
        <v>169</v>
      </c>
      <c r="N284" s="295" t="s">
        <v>169</v>
      </c>
    </row>
    <row r="285" spans="2:14" ht="13">
      <c r="B285" s="286"/>
      <c r="C285" s="286"/>
      <c r="D285" s="324"/>
      <c r="E285" s="286"/>
      <c r="F285" s="266"/>
      <c r="G285" s="319"/>
      <c r="H285" s="233" t="s">
        <v>170</v>
      </c>
      <c r="I285" s="278"/>
      <c r="K285" s="278"/>
      <c r="L285" s="285"/>
      <c r="M285" s="290" t="s">
        <v>128</v>
      </c>
      <c r="N285" s="285">
        <f>SUM(N272:N284)</f>
        <v>187232.4</v>
      </c>
    </row>
    <row r="286" spans="2:14" ht="13">
      <c r="B286" s="286"/>
      <c r="C286" s="286"/>
      <c r="D286" s="318"/>
      <c r="E286" s="286"/>
      <c r="F286" s="266"/>
      <c r="G286" s="319"/>
      <c r="H286" s="269" t="s">
        <v>3123</v>
      </c>
      <c r="I286" s="278"/>
      <c r="K286" s="278"/>
      <c r="L286" s="285"/>
      <c r="M286" s="290" t="s">
        <v>128</v>
      </c>
      <c r="N286" s="265">
        <f>N285*$Q$4</f>
        <v>18723.240000000002</v>
      </c>
    </row>
    <row r="287" spans="2:14" ht="13">
      <c r="B287" s="286"/>
      <c r="C287" s="286"/>
      <c r="D287" s="324"/>
      <c r="E287" s="286"/>
      <c r="F287" s="266"/>
      <c r="G287" s="319"/>
      <c r="H287" s="233" t="s">
        <v>171</v>
      </c>
      <c r="I287" s="278"/>
      <c r="K287" s="278"/>
      <c r="L287" s="285"/>
      <c r="M287" s="296" t="s">
        <v>128</v>
      </c>
      <c r="N287" s="297">
        <f>ROUNDDOWN((N285+N286),0)</f>
        <v>205955</v>
      </c>
    </row>
    <row r="288" spans="2:14" ht="13">
      <c r="B288" s="286"/>
      <c r="C288" s="286"/>
      <c r="D288" s="318"/>
      <c r="E288" s="278"/>
      <c r="F288" s="266"/>
      <c r="G288" s="319"/>
      <c r="I288" s="278"/>
      <c r="K288" s="278"/>
      <c r="L288" s="285"/>
      <c r="M288" s="290"/>
      <c r="N288" s="285"/>
    </row>
    <row r="289" spans="1:14" s="245" customFormat="1" ht="12.75" customHeight="1">
      <c r="A289" s="258">
        <f>A268+1</f>
        <v>20</v>
      </c>
      <c r="B289" s="1250" t="s">
        <v>277</v>
      </c>
      <c r="C289" s="1250"/>
      <c r="D289" s="259" t="s">
        <v>278</v>
      </c>
      <c r="F289" s="260"/>
      <c r="G289" s="261"/>
      <c r="M289" s="262"/>
    </row>
    <row r="290" spans="1:14" ht="12.75" customHeight="1">
      <c r="E290" s="829" t="s">
        <v>147</v>
      </c>
      <c r="F290" s="234" t="s">
        <v>148</v>
      </c>
    </row>
    <row r="291" spans="1:14" ht="12.75" customHeight="1">
      <c r="D291" s="263">
        <v>0.33</v>
      </c>
      <c r="E291" s="829" t="s">
        <v>149</v>
      </c>
      <c r="F291" s="264" t="s">
        <v>150</v>
      </c>
      <c r="G291" s="235" t="s">
        <v>151</v>
      </c>
      <c r="H291" s="248">
        <f>Bahan!$C$10</f>
        <v>125000</v>
      </c>
      <c r="I291" s="248"/>
      <c r="J291" s="248"/>
      <c r="K291" s="248" t="s">
        <v>128</v>
      </c>
      <c r="L291" s="230">
        <f>D291*H291</f>
        <v>41250</v>
      </c>
    </row>
    <row r="292" spans="1:14" ht="12.75" customHeight="1">
      <c r="D292" s="263">
        <v>0.01</v>
      </c>
      <c r="E292" s="829" t="s">
        <v>149</v>
      </c>
      <c r="F292" s="234" t="s">
        <v>154</v>
      </c>
      <c r="G292" s="235" t="s">
        <v>151</v>
      </c>
      <c r="H292" s="248">
        <f>Bahan!$C$22</f>
        <v>150000</v>
      </c>
      <c r="I292" s="248"/>
      <c r="J292" s="248"/>
      <c r="K292" s="248" t="s">
        <v>128</v>
      </c>
      <c r="L292" s="230">
        <f>D292*H292</f>
        <v>1500</v>
      </c>
    </row>
    <row r="293" spans="1:14" ht="12.75" customHeight="1">
      <c r="M293" s="230" t="s">
        <v>128</v>
      </c>
      <c r="N293" s="265">
        <f>SUM(L291:L292)</f>
        <v>42750</v>
      </c>
    </row>
    <row r="294" spans="1:14" ht="12.75" customHeight="1">
      <c r="D294" s="246"/>
      <c r="E294" s="829"/>
      <c r="F294" s="247"/>
      <c r="H294" s="829"/>
      <c r="I294" s="829"/>
      <c r="J294" s="829"/>
      <c r="K294" s="829"/>
      <c r="M294" s="267" t="s">
        <v>169</v>
      </c>
      <c r="N294" s="268" t="s">
        <v>169</v>
      </c>
    </row>
    <row r="295" spans="1:14" ht="12.75" customHeight="1">
      <c r="D295" s="246"/>
      <c r="E295" s="829"/>
      <c r="H295" s="233" t="s">
        <v>170</v>
      </c>
      <c r="K295" s="269"/>
      <c r="M295" s="230" t="s">
        <v>128</v>
      </c>
      <c r="N295" s="265">
        <f>SUM(N293:N293)</f>
        <v>42750</v>
      </c>
    </row>
    <row r="296" spans="1:14" ht="12.75" customHeight="1">
      <c r="E296" s="829"/>
      <c r="H296" s="269" t="s">
        <v>3123</v>
      </c>
      <c r="K296" s="270"/>
      <c r="M296" s="230" t="s">
        <v>128</v>
      </c>
      <c r="N296" s="265">
        <f>N295*$Q$4</f>
        <v>4275</v>
      </c>
    </row>
    <row r="297" spans="1:14" ht="12.75" customHeight="1">
      <c r="D297" s="246"/>
      <c r="E297" s="829"/>
      <c r="H297" s="233" t="s">
        <v>171</v>
      </c>
      <c r="K297" s="269"/>
      <c r="M297" s="262" t="s">
        <v>128</v>
      </c>
      <c r="N297" s="271">
        <f>ROUNDDOWN((N295+N296),0)</f>
        <v>47025</v>
      </c>
    </row>
    <row r="299" spans="1:14" s="245" customFormat="1" ht="12.75" customHeight="1">
      <c r="A299" s="258">
        <f>A289+1</f>
        <v>21</v>
      </c>
      <c r="B299" s="1250" t="s">
        <v>279</v>
      </c>
      <c r="C299" s="1250"/>
      <c r="D299" s="259" t="s">
        <v>280</v>
      </c>
      <c r="F299" s="260"/>
      <c r="G299" s="261"/>
      <c r="M299" s="262"/>
    </row>
    <row r="300" spans="1:14" ht="12.75" customHeight="1">
      <c r="E300" s="829" t="s">
        <v>147</v>
      </c>
      <c r="F300" s="234" t="s">
        <v>148</v>
      </c>
    </row>
    <row r="301" spans="1:14" ht="12.75" customHeight="1">
      <c r="D301" s="263">
        <v>0.5</v>
      </c>
      <c r="E301" s="829" t="s">
        <v>149</v>
      </c>
      <c r="F301" s="264" t="s">
        <v>150</v>
      </c>
      <c r="G301" s="235" t="s">
        <v>151</v>
      </c>
      <c r="H301" s="248">
        <f>Bahan!$C$10</f>
        <v>125000</v>
      </c>
      <c r="I301" s="248"/>
      <c r="J301" s="248"/>
      <c r="K301" s="248" t="s">
        <v>128</v>
      </c>
      <c r="L301" s="230">
        <f>D301*H301</f>
        <v>62500</v>
      </c>
    </row>
    <row r="302" spans="1:14" ht="12.75" customHeight="1">
      <c r="D302" s="263">
        <v>0.05</v>
      </c>
      <c r="E302" s="829" t="s">
        <v>149</v>
      </c>
      <c r="F302" s="234" t="s">
        <v>154</v>
      </c>
      <c r="G302" s="235" t="s">
        <v>151</v>
      </c>
      <c r="H302" s="248">
        <f>Bahan!$C$22</f>
        <v>150000</v>
      </c>
      <c r="I302" s="248"/>
      <c r="J302" s="248"/>
      <c r="K302" s="248" t="s">
        <v>128</v>
      </c>
      <c r="L302" s="230">
        <f>D302*H302</f>
        <v>7500</v>
      </c>
    </row>
    <row r="303" spans="1:14" ht="12.75" customHeight="1">
      <c r="M303" s="230" t="s">
        <v>128</v>
      </c>
      <c r="N303" s="265">
        <f>SUM(L301:L302)</f>
        <v>70000</v>
      </c>
    </row>
    <row r="304" spans="1:14" ht="12.75" customHeight="1">
      <c r="D304" s="246"/>
      <c r="E304" s="829"/>
      <c r="F304" s="247"/>
      <c r="H304" s="829"/>
      <c r="I304" s="829"/>
      <c r="J304" s="829"/>
      <c r="K304" s="829"/>
      <c r="M304" s="267" t="s">
        <v>169</v>
      </c>
      <c r="N304" s="268" t="s">
        <v>169</v>
      </c>
    </row>
    <row r="305" spans="1:14" ht="12.75" customHeight="1">
      <c r="D305" s="246"/>
      <c r="E305" s="829"/>
      <c r="H305" s="233" t="s">
        <v>170</v>
      </c>
      <c r="K305" s="269"/>
      <c r="M305" s="230" t="s">
        <v>128</v>
      </c>
      <c r="N305" s="265">
        <f>SUM(N303:N303)</f>
        <v>70000</v>
      </c>
    </row>
    <row r="306" spans="1:14" ht="12.75" customHeight="1">
      <c r="E306" s="829"/>
      <c r="H306" s="269" t="s">
        <v>3123</v>
      </c>
      <c r="K306" s="270"/>
      <c r="M306" s="230" t="s">
        <v>128</v>
      </c>
      <c r="N306" s="265">
        <f>N305*$Q$4</f>
        <v>7000</v>
      </c>
    </row>
    <row r="307" spans="1:14" ht="12.75" customHeight="1">
      <c r="D307" s="246"/>
      <c r="E307" s="829"/>
      <c r="H307" s="233" t="s">
        <v>171</v>
      </c>
      <c r="K307" s="269"/>
      <c r="M307" s="262" t="s">
        <v>128</v>
      </c>
      <c r="N307" s="271">
        <f>ROUNDDOWN((N305+N306),0)</f>
        <v>77000</v>
      </c>
    </row>
    <row r="309" spans="1:14" ht="12.75" customHeight="1">
      <c r="A309" s="258">
        <f>A299+1</f>
        <v>22</v>
      </c>
      <c r="B309" s="1250" t="s">
        <v>281</v>
      </c>
      <c r="C309" s="233"/>
      <c r="D309" s="314" t="s">
        <v>282</v>
      </c>
      <c r="F309" s="325"/>
      <c r="G309" s="829"/>
      <c r="L309" s="230"/>
      <c r="M309" s="233"/>
    </row>
    <row r="310" spans="1:14" ht="12.75" customHeight="1">
      <c r="C310" s="233"/>
      <c r="D310" s="318"/>
      <c r="E310" s="829"/>
      <c r="F310" s="266" t="s">
        <v>148</v>
      </c>
      <c r="G310" s="829"/>
    </row>
    <row r="311" spans="1:14" ht="12.75" customHeight="1">
      <c r="C311" s="233"/>
      <c r="D311" s="326">
        <v>6.4000000000000003E-3</v>
      </c>
      <c r="E311" s="327" t="s">
        <v>283</v>
      </c>
      <c r="F311" s="328" t="s">
        <v>284</v>
      </c>
      <c r="G311" s="272" t="s">
        <v>151</v>
      </c>
      <c r="H311" s="248">
        <f>Bahan!$C$10</f>
        <v>125000</v>
      </c>
      <c r="I311" s="248"/>
      <c r="J311" s="248"/>
      <c r="K311" s="230" t="s">
        <v>128</v>
      </c>
      <c r="L311" s="230">
        <f>D311*H311</f>
        <v>800</v>
      </c>
    </row>
    <row r="312" spans="1:14" ht="12.75" customHeight="1">
      <c r="C312" s="233"/>
      <c r="D312" s="326">
        <v>1.6000000000000001E-3</v>
      </c>
      <c r="E312" s="327" t="s">
        <v>283</v>
      </c>
      <c r="F312" s="328" t="s">
        <v>285</v>
      </c>
      <c r="G312" s="272" t="s">
        <v>151</v>
      </c>
      <c r="H312" s="248">
        <f>Bahan!$C$22</f>
        <v>150000</v>
      </c>
      <c r="I312" s="248"/>
      <c r="J312" s="248"/>
      <c r="K312" s="230" t="s">
        <v>128</v>
      </c>
      <c r="L312" s="230">
        <f>D312*H312</f>
        <v>240</v>
      </c>
    </row>
    <row r="313" spans="1:14" ht="12.75" customHeight="1">
      <c r="C313" s="233"/>
      <c r="D313" s="318"/>
      <c r="E313" s="829"/>
      <c r="F313" s="266"/>
      <c r="G313" s="272"/>
      <c r="H313" s="248"/>
      <c r="I313" s="248"/>
      <c r="J313" s="248"/>
      <c r="K313" s="230"/>
      <c r="L313" s="230"/>
      <c r="M313" s="230" t="s">
        <v>128</v>
      </c>
      <c r="N313" s="265">
        <f>SUM(L311:L312)</f>
        <v>1040</v>
      </c>
    </row>
    <row r="314" spans="1:14" ht="12.75" customHeight="1">
      <c r="C314" s="233"/>
      <c r="D314" s="318"/>
      <c r="E314" s="829"/>
      <c r="F314" s="266" t="s">
        <v>286</v>
      </c>
      <c r="G314" s="829"/>
    </row>
    <row r="315" spans="1:14" ht="12.75" customHeight="1">
      <c r="C315" s="233"/>
      <c r="D315" s="312">
        <v>1.12E-2</v>
      </c>
      <c r="E315" s="327" t="s">
        <v>262</v>
      </c>
      <c r="F315" s="329" t="s">
        <v>287</v>
      </c>
      <c r="G315" s="330" t="s">
        <v>288</v>
      </c>
      <c r="H315" s="331">
        <f>Bahan!C215</f>
        <v>418000</v>
      </c>
      <c r="I315" s="248"/>
      <c r="J315" s="248"/>
      <c r="K315" s="230" t="s">
        <v>128</v>
      </c>
      <c r="L315" s="230">
        <f>D315*H315</f>
        <v>4681.6000000000004</v>
      </c>
    </row>
    <row r="316" spans="1:14" ht="12.75" customHeight="1">
      <c r="C316" s="233"/>
      <c r="D316" s="312">
        <v>0.01</v>
      </c>
      <c r="E316" s="327" t="s">
        <v>186</v>
      </c>
      <c r="F316" s="329" t="s">
        <v>289</v>
      </c>
      <c r="G316" s="330" t="s">
        <v>288</v>
      </c>
      <c r="H316" s="331">
        <f>Bahan!C228</f>
        <v>250000</v>
      </c>
      <c r="I316" s="248"/>
      <c r="J316" s="248"/>
      <c r="K316" s="230" t="s">
        <v>128</v>
      </c>
      <c r="L316" s="230">
        <f>D316*H316</f>
        <v>2500</v>
      </c>
    </row>
    <row r="317" spans="1:14" ht="12.75" customHeight="1">
      <c r="C317" s="233"/>
      <c r="D317" s="318"/>
      <c r="E317" s="829"/>
      <c r="F317" s="266"/>
      <c r="G317" s="272"/>
      <c r="H317" s="248"/>
      <c r="I317" s="248"/>
      <c r="J317" s="248"/>
      <c r="K317" s="230"/>
      <c r="L317" s="230"/>
      <c r="M317" s="230" t="s">
        <v>128</v>
      </c>
      <c r="N317" s="265">
        <f>SUM(L315:L316)</f>
        <v>7181.6</v>
      </c>
    </row>
    <row r="318" spans="1:14" ht="12.75" customHeight="1">
      <c r="C318" s="233"/>
      <c r="D318" s="324"/>
      <c r="E318" s="829"/>
      <c r="F318" s="325"/>
      <c r="G318" s="829"/>
      <c r="H318" s="829"/>
      <c r="I318" s="829"/>
      <c r="J318" s="829"/>
      <c r="K318" s="829"/>
      <c r="M318" s="267" t="s">
        <v>169</v>
      </c>
      <c r="N318" s="268" t="s">
        <v>169</v>
      </c>
    </row>
    <row r="319" spans="1:14" ht="12.75" customHeight="1">
      <c r="C319" s="233"/>
      <c r="D319" s="324"/>
      <c r="E319" s="829"/>
      <c r="F319" s="266"/>
      <c r="G319" s="829"/>
      <c r="H319" s="233" t="s">
        <v>170</v>
      </c>
      <c r="K319" s="269"/>
      <c r="M319" s="230" t="s">
        <v>128</v>
      </c>
      <c r="N319" s="265">
        <f>SUM(N313:N317)</f>
        <v>8221.6</v>
      </c>
    </row>
    <row r="320" spans="1:14" ht="12.75" customHeight="1">
      <c r="C320" s="233"/>
      <c r="D320" s="318"/>
      <c r="E320" s="829"/>
      <c r="F320" s="266"/>
      <c r="G320" s="829"/>
      <c r="H320" s="269" t="s">
        <v>3123</v>
      </c>
      <c r="K320" s="270"/>
      <c r="M320" s="230" t="s">
        <v>128</v>
      </c>
      <c r="N320" s="265">
        <f>N319*$Q$4</f>
        <v>822.16000000000008</v>
      </c>
    </row>
    <row r="321" spans="1:14" ht="12.75" customHeight="1">
      <c r="C321" s="233"/>
      <c r="D321" s="324"/>
      <c r="E321" s="829"/>
      <c r="F321" s="266"/>
      <c r="G321" s="829"/>
      <c r="H321" s="233" t="s">
        <v>171</v>
      </c>
      <c r="K321" s="269"/>
      <c r="M321" s="262" t="s">
        <v>128</v>
      </c>
      <c r="N321" s="271">
        <f>ROUNDDOWN((N319+N320),0)</f>
        <v>9043</v>
      </c>
    </row>
    <row r="322" spans="1:14" ht="12.75" customHeight="1">
      <c r="A322" s="231" t="s">
        <v>143</v>
      </c>
      <c r="C322" s="233"/>
      <c r="D322" s="318"/>
      <c r="F322" s="266"/>
      <c r="G322" s="829"/>
    </row>
    <row r="323" spans="1:14" ht="12.75" customHeight="1">
      <c r="A323" s="258">
        <f>A309+1</f>
        <v>23</v>
      </c>
      <c r="B323" s="1250" t="s">
        <v>290</v>
      </c>
      <c r="C323" s="233"/>
      <c r="D323" s="314" t="s">
        <v>291</v>
      </c>
      <c r="F323" s="325"/>
      <c r="G323" s="829"/>
      <c r="L323" s="230"/>
      <c r="M323" s="233"/>
    </row>
    <row r="324" spans="1:14" ht="12.75" customHeight="1">
      <c r="C324" s="233"/>
      <c r="D324" s="318"/>
      <c r="E324" s="829"/>
      <c r="F324" s="266" t="s">
        <v>148</v>
      </c>
      <c r="G324" s="829"/>
    </row>
    <row r="325" spans="1:14" ht="12.75" customHeight="1">
      <c r="C325" s="233"/>
      <c r="D325" s="312">
        <v>0.15</v>
      </c>
      <c r="E325" s="327" t="s">
        <v>283</v>
      </c>
      <c r="F325" s="328" t="s">
        <v>284</v>
      </c>
      <c r="G325" s="272" t="s">
        <v>151</v>
      </c>
      <c r="H325" s="248">
        <f>Bahan!$C$10</f>
        <v>125000</v>
      </c>
      <c r="I325" s="248"/>
      <c r="J325" s="248"/>
      <c r="K325" s="230" t="s">
        <v>128</v>
      </c>
      <c r="L325" s="230">
        <f>D325*H325</f>
        <v>18750</v>
      </c>
    </row>
    <row r="326" spans="1:14" ht="12.75" customHeight="1">
      <c r="C326" s="233"/>
      <c r="D326" s="312">
        <v>5.0000000000000001E-3</v>
      </c>
      <c r="E326" s="327" t="s">
        <v>283</v>
      </c>
      <c r="F326" s="328" t="s">
        <v>285</v>
      </c>
      <c r="G326" s="272" t="s">
        <v>151</v>
      </c>
      <c r="H326" s="248">
        <f>Bahan!$C$22</f>
        <v>150000</v>
      </c>
      <c r="I326" s="248"/>
      <c r="J326" s="248"/>
      <c r="K326" s="230" t="s">
        <v>128</v>
      </c>
      <c r="L326" s="230">
        <f>D326*H326</f>
        <v>750</v>
      </c>
    </row>
    <row r="327" spans="1:14" ht="12.75" customHeight="1">
      <c r="C327" s="233"/>
      <c r="D327" s="318"/>
      <c r="E327" s="829"/>
      <c r="F327" s="266"/>
      <c r="G327" s="272"/>
      <c r="H327" s="248"/>
      <c r="I327" s="248"/>
      <c r="J327" s="248"/>
      <c r="K327" s="230"/>
      <c r="L327" s="230"/>
      <c r="M327" s="230" t="s">
        <v>128</v>
      </c>
      <c r="N327" s="265">
        <f>SUM(L325:L326)</f>
        <v>19500</v>
      </c>
    </row>
    <row r="328" spans="1:14" ht="12.75" customHeight="1">
      <c r="C328" s="233"/>
      <c r="D328" s="318"/>
      <c r="E328" s="829"/>
      <c r="F328" s="266" t="s">
        <v>286</v>
      </c>
      <c r="G328" s="829"/>
    </row>
    <row r="329" spans="1:14" ht="12.75" customHeight="1">
      <c r="C329" s="233"/>
      <c r="D329" s="312">
        <v>8.9999999999999993E-3</v>
      </c>
      <c r="E329" s="327" t="s">
        <v>262</v>
      </c>
      <c r="F329" s="332" t="s">
        <v>292</v>
      </c>
      <c r="G329" s="330" t="s">
        <v>288</v>
      </c>
      <c r="H329" s="331">
        <f>Bahan!C217</f>
        <v>356000</v>
      </c>
      <c r="I329" s="248"/>
      <c r="J329" s="248"/>
      <c r="K329" s="230" t="s">
        <v>128</v>
      </c>
      <c r="L329" s="230">
        <f>D329*H329</f>
        <v>3203.9999999999995</v>
      </c>
    </row>
    <row r="330" spans="1:14" ht="12.75" customHeight="1">
      <c r="C330" s="233"/>
      <c r="D330" s="312">
        <v>4.0000000000000001E-3</v>
      </c>
      <c r="E330" s="327" t="s">
        <v>262</v>
      </c>
      <c r="F330" s="332" t="s">
        <v>293</v>
      </c>
      <c r="G330" s="330" t="s">
        <v>288</v>
      </c>
      <c r="H330" s="331">
        <f>Bahan!C219</f>
        <v>654000</v>
      </c>
      <c r="I330" s="248"/>
      <c r="J330" s="248"/>
      <c r="K330" s="230" t="s">
        <v>128</v>
      </c>
      <c r="L330" s="230">
        <f>D330*H330</f>
        <v>2616</v>
      </c>
    </row>
    <row r="331" spans="1:14" ht="12.75" customHeight="1">
      <c r="C331" s="233"/>
      <c r="D331" s="312">
        <v>4.0000000000000001E-3</v>
      </c>
      <c r="E331" s="327" t="s">
        <v>262</v>
      </c>
      <c r="F331" s="332" t="s">
        <v>294</v>
      </c>
      <c r="G331" s="330" t="s">
        <v>288</v>
      </c>
      <c r="H331" s="331">
        <f>Bahan!C218</f>
        <v>277000</v>
      </c>
      <c r="I331" s="248"/>
      <c r="J331" s="248"/>
      <c r="K331" s="230" t="s">
        <v>128</v>
      </c>
      <c r="L331" s="230">
        <f>D331*H331</f>
        <v>1108</v>
      </c>
    </row>
    <row r="332" spans="1:14" ht="12.75" customHeight="1">
      <c r="C332" s="233"/>
      <c r="D332" s="318"/>
      <c r="E332" s="829"/>
      <c r="F332" s="266"/>
      <c r="G332" s="272"/>
      <c r="H332" s="248"/>
      <c r="I332" s="248"/>
      <c r="J332" s="248"/>
      <c r="K332" s="230"/>
      <c r="L332" s="230"/>
      <c r="M332" s="230" t="s">
        <v>128</v>
      </c>
      <c r="N332" s="265">
        <f>SUM(L329:L331)</f>
        <v>6928</v>
      </c>
    </row>
    <row r="333" spans="1:14" ht="12.75" customHeight="1">
      <c r="C333" s="233"/>
      <c r="D333" s="324"/>
      <c r="E333" s="829"/>
      <c r="F333" s="325"/>
      <c r="G333" s="829"/>
      <c r="H333" s="829"/>
      <c r="I333" s="829"/>
      <c r="J333" s="829"/>
      <c r="K333" s="829"/>
      <c r="M333" s="267" t="s">
        <v>169</v>
      </c>
      <c r="N333" s="268" t="s">
        <v>169</v>
      </c>
    </row>
    <row r="334" spans="1:14" ht="12.75" customHeight="1">
      <c r="C334" s="233"/>
      <c r="D334" s="324"/>
      <c r="E334" s="829"/>
      <c r="F334" s="266"/>
      <c r="G334" s="829"/>
      <c r="H334" s="233" t="s">
        <v>170</v>
      </c>
      <c r="K334" s="269"/>
      <c r="M334" s="230" t="s">
        <v>128</v>
      </c>
      <c r="N334" s="265">
        <f>SUM(N327:N332)</f>
        <v>26428</v>
      </c>
    </row>
    <row r="335" spans="1:14" ht="12.75" customHeight="1">
      <c r="C335" s="233"/>
      <c r="D335" s="318"/>
      <c r="E335" s="829"/>
      <c r="F335" s="266"/>
      <c r="G335" s="829"/>
      <c r="H335" s="269" t="s">
        <v>3123</v>
      </c>
      <c r="K335" s="270"/>
      <c r="M335" s="230" t="s">
        <v>128</v>
      </c>
      <c r="N335" s="265">
        <f>N334*$Q$4</f>
        <v>2642.8</v>
      </c>
    </row>
    <row r="336" spans="1:14" ht="12.75" customHeight="1">
      <c r="C336" s="233"/>
      <c r="D336" s="324"/>
      <c r="E336" s="829"/>
      <c r="F336" s="266"/>
      <c r="G336" s="829"/>
      <c r="H336" s="233" t="s">
        <v>171</v>
      </c>
      <c r="K336" s="269"/>
      <c r="M336" s="262" t="s">
        <v>128</v>
      </c>
      <c r="N336" s="271">
        <f>ROUNDDOWN((N334+N335),0)</f>
        <v>29070</v>
      </c>
    </row>
    <row r="337" spans="1:13" ht="12.75" customHeight="1">
      <c r="A337" s="231" t="s">
        <v>143</v>
      </c>
      <c r="C337" s="233"/>
      <c r="D337" s="318"/>
      <c r="F337" s="266"/>
      <c r="G337" s="829"/>
    </row>
    <row r="338" spans="1:13" ht="12.75" customHeight="1">
      <c r="A338" s="258">
        <f>A323+1</f>
        <v>24</v>
      </c>
      <c r="B338" s="1250" t="s">
        <v>295</v>
      </c>
      <c r="C338" s="233"/>
      <c r="D338" s="314" t="s">
        <v>296</v>
      </c>
      <c r="G338" s="293"/>
      <c r="L338" s="230"/>
      <c r="M338" s="233"/>
    </row>
    <row r="339" spans="1:13" ht="12.75" customHeight="1">
      <c r="A339" s="258"/>
      <c r="B339" s="1250"/>
      <c r="C339" s="233"/>
      <c r="D339" s="314"/>
      <c r="G339" s="293"/>
      <c r="L339" s="230"/>
      <c r="M339" s="233"/>
    </row>
    <row r="340" spans="1:13" s="334" customFormat="1" ht="13">
      <c r="A340" s="333"/>
      <c r="D340" s="335" t="s">
        <v>297</v>
      </c>
      <c r="F340" s="336"/>
      <c r="G340" s="337"/>
    </row>
    <row r="341" spans="1:13" s="334" customFormat="1" ht="13">
      <c r="A341" s="333"/>
      <c r="D341" s="335" t="s">
        <v>298</v>
      </c>
      <c r="F341" s="336"/>
      <c r="G341" s="337"/>
    </row>
    <row r="342" spans="1:13" s="334" customFormat="1" ht="13">
      <c r="A342" s="333"/>
      <c r="D342" s="335" t="s">
        <v>299</v>
      </c>
      <c r="F342" s="336"/>
      <c r="G342" s="337"/>
    </row>
    <row r="343" spans="1:13" s="334" customFormat="1" ht="13">
      <c r="A343" s="333"/>
      <c r="D343" s="335" t="s">
        <v>300</v>
      </c>
      <c r="F343" s="336"/>
      <c r="G343" s="337"/>
    </row>
    <row r="344" spans="1:13" s="334" customFormat="1" ht="13">
      <c r="A344" s="333"/>
      <c r="D344" s="335" t="s">
        <v>301</v>
      </c>
      <c r="F344" s="336"/>
      <c r="G344" s="337"/>
    </row>
    <row r="345" spans="1:13" ht="12.75" customHeight="1">
      <c r="A345" s="258"/>
      <c r="B345" s="1250"/>
      <c r="C345" s="233"/>
      <c r="D345" s="314"/>
      <c r="G345" s="293"/>
      <c r="L345" s="230"/>
      <c r="M345" s="233"/>
    </row>
    <row r="346" spans="1:13" ht="12.75" customHeight="1">
      <c r="A346" s="258"/>
      <c r="B346" s="1250"/>
      <c r="C346" s="233"/>
      <c r="D346" s="314"/>
      <c r="E346" s="829" t="s">
        <v>302</v>
      </c>
      <c r="F346" s="338">
        <v>1</v>
      </c>
      <c r="G346" s="293" t="s">
        <v>262</v>
      </c>
      <c r="L346" s="230"/>
      <c r="M346" s="233"/>
    </row>
    <row r="347" spans="1:13" ht="12.75" customHeight="1">
      <c r="A347" s="258"/>
      <c r="B347" s="1250"/>
      <c r="C347" s="233"/>
      <c r="D347" s="314"/>
      <c r="F347" s="247">
        <v>16</v>
      </c>
      <c r="G347" s="293" t="s">
        <v>161</v>
      </c>
      <c r="L347" s="230"/>
      <c r="M347" s="233"/>
    </row>
    <row r="348" spans="1:13" ht="12.75" customHeight="1">
      <c r="A348" s="258"/>
      <c r="B348" s="1250"/>
      <c r="C348" s="233"/>
      <c r="D348" s="314"/>
      <c r="E348" s="829" t="s">
        <v>303</v>
      </c>
      <c r="F348" s="247">
        <f>F346/F347</f>
        <v>6.25E-2</v>
      </c>
      <c r="G348" s="293"/>
      <c r="L348" s="230"/>
      <c r="M348" s="233"/>
    </row>
    <row r="349" spans="1:13" ht="12.75" customHeight="1">
      <c r="A349" s="258"/>
      <c r="B349" s="1250"/>
      <c r="C349" s="339"/>
      <c r="D349" s="340"/>
      <c r="F349" s="325"/>
      <c r="G349" s="829"/>
      <c r="L349" s="230"/>
      <c r="M349" s="233"/>
    </row>
    <row r="350" spans="1:13" ht="12.75" customHeight="1">
      <c r="C350" s="233"/>
      <c r="D350" s="318"/>
      <c r="E350" s="829"/>
      <c r="F350" s="266" t="s">
        <v>286</v>
      </c>
      <c r="G350" s="829"/>
    </row>
    <row r="351" spans="1:13" ht="12.75" customHeight="1">
      <c r="C351" s="233"/>
      <c r="D351" s="318">
        <v>1.0416666666666666E-2</v>
      </c>
      <c r="E351" s="327" t="s">
        <v>262</v>
      </c>
      <c r="F351" s="266" t="s">
        <v>304</v>
      </c>
      <c r="G351" s="330" t="s">
        <v>288</v>
      </c>
      <c r="H351" s="331">
        <f>Bahan!C220</f>
        <v>420000</v>
      </c>
      <c r="I351" s="248"/>
      <c r="J351" s="248"/>
      <c r="K351" s="230" t="s">
        <v>128</v>
      </c>
      <c r="L351" s="230">
        <f>D351*H351</f>
        <v>4375</v>
      </c>
    </row>
    <row r="352" spans="1:13" ht="12.75" customHeight="1">
      <c r="C352" s="233"/>
      <c r="D352" s="312">
        <v>6.25E-2</v>
      </c>
      <c r="E352" s="327" t="s">
        <v>262</v>
      </c>
      <c r="F352" s="332" t="s">
        <v>305</v>
      </c>
      <c r="G352" s="330" t="s">
        <v>288</v>
      </c>
      <c r="H352" s="331">
        <f>Bahan!C221</f>
        <v>402000</v>
      </c>
      <c r="I352" s="248"/>
      <c r="J352" s="248"/>
      <c r="K352" s="230" t="s">
        <v>128</v>
      </c>
      <c r="L352" s="230">
        <f>D352*H352</f>
        <v>25125</v>
      </c>
    </row>
    <row r="353" spans="1:14" ht="12.75" customHeight="1">
      <c r="C353" s="233"/>
      <c r="D353" s="318"/>
      <c r="E353" s="829"/>
      <c r="F353" s="266"/>
      <c r="G353" s="272"/>
      <c r="H353" s="248"/>
      <c r="I353" s="248"/>
      <c r="J353" s="248"/>
      <c r="K353" s="230"/>
      <c r="L353" s="230"/>
      <c r="M353" s="230" t="s">
        <v>128</v>
      </c>
      <c r="N353" s="265">
        <f>SUM(L351:L352)</f>
        <v>29500</v>
      </c>
    </row>
    <row r="354" spans="1:14" ht="12.75" customHeight="1">
      <c r="C354" s="233"/>
      <c r="D354" s="318"/>
      <c r="E354" s="829"/>
      <c r="F354" s="325"/>
      <c r="G354" s="829"/>
      <c r="H354" s="829"/>
      <c r="I354" s="829"/>
      <c r="J354" s="829"/>
      <c r="K354" s="829"/>
      <c r="M354" s="267" t="s">
        <v>169</v>
      </c>
      <c r="N354" s="268" t="s">
        <v>169</v>
      </c>
    </row>
    <row r="355" spans="1:14" ht="12.75" customHeight="1">
      <c r="C355" s="233"/>
      <c r="D355" s="318"/>
      <c r="E355" s="829"/>
      <c r="F355" s="266"/>
      <c r="G355" s="829"/>
      <c r="H355" s="233" t="s">
        <v>170</v>
      </c>
      <c r="K355" s="269"/>
      <c r="M355" s="230" t="s">
        <v>128</v>
      </c>
      <c r="N355" s="265">
        <f>SUM(N350:N353)</f>
        <v>29500</v>
      </c>
    </row>
    <row r="356" spans="1:14" ht="12.75" customHeight="1">
      <c r="C356" s="233"/>
      <c r="D356" s="318"/>
      <c r="E356" s="829"/>
      <c r="F356" s="266"/>
      <c r="G356" s="829"/>
      <c r="H356" s="269" t="s">
        <v>3123</v>
      </c>
      <c r="K356" s="270"/>
      <c r="M356" s="230" t="s">
        <v>128</v>
      </c>
      <c r="N356" s="265">
        <f>N355*$Q$4</f>
        <v>2950</v>
      </c>
    </row>
    <row r="357" spans="1:14" ht="12.75" customHeight="1">
      <c r="C357" s="233"/>
      <c r="D357" s="318"/>
      <c r="E357" s="829"/>
      <c r="F357" s="266"/>
      <c r="G357" s="829"/>
      <c r="H357" s="233" t="s">
        <v>171</v>
      </c>
      <c r="K357" s="269"/>
      <c r="M357" s="262" t="s">
        <v>128</v>
      </c>
      <c r="N357" s="271">
        <f>ROUNDDOWN((N355+N356),0)</f>
        <v>32450</v>
      </c>
    </row>
    <row r="358" spans="1:14" ht="12.75" customHeight="1">
      <c r="C358" s="233"/>
      <c r="D358" s="318"/>
      <c r="E358" s="829"/>
      <c r="F358" s="266"/>
      <c r="G358" s="829"/>
      <c r="K358" s="269"/>
      <c r="M358" s="262"/>
      <c r="N358" s="271"/>
    </row>
    <row r="359" spans="1:14" ht="12.75" customHeight="1">
      <c r="A359" s="258">
        <f>A338+1</f>
        <v>25</v>
      </c>
      <c r="B359" s="1250" t="s">
        <v>642</v>
      </c>
      <c r="C359" s="233"/>
      <c r="D359" s="314" t="s">
        <v>3316</v>
      </c>
      <c r="F359" s="325"/>
      <c r="G359" s="829"/>
      <c r="L359" s="230"/>
      <c r="M359" s="233"/>
    </row>
    <row r="360" spans="1:14" ht="12.75" customHeight="1">
      <c r="C360" s="233"/>
      <c r="D360" s="318"/>
      <c r="E360" s="829"/>
      <c r="F360" s="266" t="s">
        <v>148</v>
      </c>
      <c r="G360" s="829"/>
    </row>
    <row r="361" spans="1:14" ht="12.75" customHeight="1">
      <c r="C361" s="233"/>
      <c r="D361" s="312">
        <v>0.75</v>
      </c>
      <c r="E361" s="327" t="s">
        <v>283</v>
      </c>
      <c r="F361" s="328" t="s">
        <v>284</v>
      </c>
      <c r="G361" s="272" t="s">
        <v>151</v>
      </c>
      <c r="H361" s="248">
        <f>Bahan!$C$10</f>
        <v>125000</v>
      </c>
      <c r="I361" s="248"/>
      <c r="J361" s="248"/>
      <c r="K361" s="230" t="s">
        <v>128</v>
      </c>
      <c r="L361" s="230">
        <f>D361*H361</f>
        <v>93750</v>
      </c>
    </row>
    <row r="362" spans="1:14" ht="12.75" customHeight="1">
      <c r="C362" s="233"/>
      <c r="D362" s="312">
        <v>5.0000000000000001E-3</v>
      </c>
      <c r="E362" s="327" t="s">
        <v>283</v>
      </c>
      <c r="F362" s="328" t="s">
        <v>285</v>
      </c>
      <c r="G362" s="272" t="s">
        <v>151</v>
      </c>
      <c r="H362" s="248">
        <f>Bahan!$C$22</f>
        <v>150000</v>
      </c>
      <c r="I362" s="248"/>
      <c r="J362" s="248"/>
      <c r="K362" s="230" t="s">
        <v>128</v>
      </c>
      <c r="L362" s="230">
        <f>D362*H362</f>
        <v>750</v>
      </c>
    </row>
    <row r="363" spans="1:14" ht="12.75" customHeight="1">
      <c r="C363" s="233"/>
      <c r="D363" s="318"/>
      <c r="E363" s="829"/>
      <c r="F363" s="266"/>
      <c r="G363" s="272"/>
      <c r="H363" s="248"/>
      <c r="I363" s="248"/>
      <c r="J363" s="248"/>
      <c r="K363" s="230"/>
      <c r="L363" s="230"/>
      <c r="M363" s="230" t="s">
        <v>128</v>
      </c>
      <c r="N363" s="265">
        <f>SUM(L361:L362)</f>
        <v>94500</v>
      </c>
    </row>
    <row r="364" spans="1:14" ht="12.75" customHeight="1">
      <c r="C364" s="233"/>
      <c r="D364" s="318"/>
      <c r="E364" s="829"/>
      <c r="F364" s="266" t="s">
        <v>286</v>
      </c>
      <c r="G364" s="829"/>
    </row>
    <row r="365" spans="1:14" ht="12.75" customHeight="1">
      <c r="C365" s="233"/>
      <c r="D365" s="312">
        <v>1</v>
      </c>
      <c r="E365" s="327" t="s">
        <v>8</v>
      </c>
      <c r="F365" s="332" t="s">
        <v>3317</v>
      </c>
      <c r="G365" s="330" t="s">
        <v>288</v>
      </c>
      <c r="H365" s="331">
        <f>N363*0.15</f>
        <v>14175</v>
      </c>
      <c r="I365" s="248"/>
      <c r="J365" s="248"/>
      <c r="K365" s="230" t="s">
        <v>128</v>
      </c>
      <c r="L365" s="230">
        <f>D365*H365</f>
        <v>14175</v>
      </c>
    </row>
    <row r="366" spans="1:14" ht="12.75" customHeight="1">
      <c r="C366" s="233"/>
      <c r="D366" s="318"/>
      <c r="E366" s="829"/>
      <c r="F366" s="266"/>
      <c r="G366" s="272"/>
      <c r="H366" s="248"/>
      <c r="I366" s="248"/>
      <c r="J366" s="248"/>
      <c r="K366" s="230"/>
      <c r="L366" s="230"/>
      <c r="M366" s="230" t="s">
        <v>128</v>
      </c>
      <c r="N366" s="265">
        <f>SUM(L365:L365)</f>
        <v>14175</v>
      </c>
    </row>
    <row r="367" spans="1:14" ht="12.75" customHeight="1">
      <c r="C367" s="233"/>
      <c r="D367" s="324"/>
      <c r="E367" s="829"/>
      <c r="F367" s="325"/>
      <c r="G367" s="829"/>
      <c r="H367" s="829"/>
      <c r="I367" s="829"/>
      <c r="J367" s="829"/>
      <c r="K367" s="829"/>
      <c r="M367" s="267" t="s">
        <v>169</v>
      </c>
      <c r="N367" s="268" t="s">
        <v>169</v>
      </c>
    </row>
    <row r="368" spans="1:14" ht="12.75" customHeight="1">
      <c r="C368" s="233"/>
      <c r="D368" s="324"/>
      <c r="E368" s="829"/>
      <c r="F368" s="266"/>
      <c r="G368" s="829"/>
      <c r="H368" s="233" t="s">
        <v>170</v>
      </c>
      <c r="K368" s="269"/>
      <c r="M368" s="230" t="s">
        <v>128</v>
      </c>
      <c r="N368" s="265">
        <f>SUM(N363:N366)</f>
        <v>108675</v>
      </c>
    </row>
    <row r="369" spans="1:14" ht="12.75" customHeight="1">
      <c r="C369" s="233"/>
      <c r="D369" s="318"/>
      <c r="E369" s="829"/>
      <c r="F369" s="266"/>
      <c r="G369" s="829"/>
      <c r="H369" s="269" t="s">
        <v>3123</v>
      </c>
      <c r="K369" s="270"/>
      <c r="M369" s="230" t="s">
        <v>128</v>
      </c>
      <c r="N369" s="265">
        <f>N368*$Q$4</f>
        <v>10867.5</v>
      </c>
    </row>
    <row r="370" spans="1:14" ht="12.75" customHeight="1">
      <c r="C370" s="233"/>
      <c r="D370" s="324"/>
      <c r="E370" s="829"/>
      <c r="F370" s="266"/>
      <c r="G370" s="829"/>
      <c r="H370" s="233" t="s">
        <v>171</v>
      </c>
      <c r="K370" s="269"/>
      <c r="M370" s="262" t="s">
        <v>128</v>
      </c>
      <c r="N370" s="271">
        <f>ROUNDDOWN((N368+N369),0)</f>
        <v>119542</v>
      </c>
    </row>
    <row r="371" spans="1:14" ht="12.75" customHeight="1">
      <c r="C371" s="233"/>
      <c r="D371" s="318"/>
      <c r="E371" s="829"/>
      <c r="F371" s="266"/>
      <c r="G371" s="829"/>
      <c r="K371" s="269"/>
      <c r="M371" s="262"/>
      <c r="N371" s="271"/>
    </row>
    <row r="372" spans="1:14" ht="12.75" customHeight="1">
      <c r="C372" s="233"/>
      <c r="D372" s="318"/>
      <c r="E372" s="829"/>
      <c r="F372" s="266"/>
      <c r="G372" s="829"/>
      <c r="K372" s="269"/>
      <c r="M372" s="262"/>
      <c r="N372" s="271"/>
    </row>
    <row r="373" spans="1:14" ht="12.75" customHeight="1">
      <c r="C373" s="233"/>
      <c r="D373" s="318"/>
      <c r="E373" s="829"/>
      <c r="F373" s="266"/>
      <c r="G373" s="829"/>
      <c r="K373" s="269"/>
      <c r="M373" s="262"/>
      <c r="N373" s="271"/>
    </row>
    <row r="374" spans="1:14" ht="12.75" customHeight="1">
      <c r="C374" s="233"/>
      <c r="D374" s="318"/>
      <c r="E374" s="829"/>
      <c r="F374" s="266"/>
      <c r="G374" s="829"/>
      <c r="K374" s="269"/>
      <c r="M374" s="262"/>
      <c r="N374" s="271"/>
    </row>
    <row r="375" spans="1:14" s="245" customFormat="1" ht="12.75" customHeight="1">
      <c r="A375" s="258" t="s">
        <v>260</v>
      </c>
      <c r="B375" s="1250" t="s">
        <v>306</v>
      </c>
      <c r="C375" s="1250"/>
      <c r="D375" s="259" t="s">
        <v>307</v>
      </c>
      <c r="F375" s="260"/>
      <c r="G375" s="261"/>
      <c r="M375" s="262"/>
    </row>
    <row r="377" spans="1:14" s="245" customFormat="1" ht="12.75" customHeight="1">
      <c r="A377" s="258">
        <f>A359+1</f>
        <v>26</v>
      </c>
      <c r="B377" s="1250" t="s">
        <v>308</v>
      </c>
      <c r="C377" s="1250"/>
      <c r="D377" s="259" t="s">
        <v>309</v>
      </c>
      <c r="F377" s="260"/>
      <c r="G377" s="261"/>
      <c r="M377" s="262"/>
    </row>
    <row r="378" spans="1:14" ht="12.75" customHeight="1">
      <c r="E378" s="829" t="s">
        <v>147</v>
      </c>
      <c r="F378" s="234" t="s">
        <v>148</v>
      </c>
    </row>
    <row r="379" spans="1:14" ht="12.75" customHeight="1">
      <c r="D379" s="263">
        <v>1.5</v>
      </c>
      <c r="E379" s="829" t="s">
        <v>149</v>
      </c>
      <c r="F379" s="234" t="s">
        <v>150</v>
      </c>
      <c r="G379" s="235" t="s">
        <v>151</v>
      </c>
      <c r="H379" s="248">
        <f>Bahan!$C$10</f>
        <v>125000</v>
      </c>
      <c r="I379" s="248"/>
      <c r="J379" s="248"/>
      <c r="K379" s="248" t="s">
        <v>128</v>
      </c>
      <c r="L379" s="230">
        <f>D379*H379</f>
        <v>187500</v>
      </c>
    </row>
    <row r="380" spans="1:14" ht="12.75" customHeight="1">
      <c r="D380" s="263">
        <v>0.75</v>
      </c>
      <c r="E380" s="829" t="s">
        <v>149</v>
      </c>
      <c r="F380" s="264" t="s">
        <v>310</v>
      </c>
      <c r="G380" s="235" t="s">
        <v>151</v>
      </c>
      <c r="H380" s="248">
        <f>Bahan!$C$12</f>
        <v>135000</v>
      </c>
      <c r="I380" s="248"/>
      <c r="J380" s="248"/>
      <c r="K380" s="248" t="s">
        <v>128</v>
      </c>
      <c r="L380" s="230">
        <f>D380*H380</f>
        <v>101250</v>
      </c>
    </row>
    <row r="381" spans="1:14" ht="12.75" customHeight="1">
      <c r="D381" s="263">
        <v>7.4999999999999997E-2</v>
      </c>
      <c r="E381" s="829" t="s">
        <v>149</v>
      </c>
      <c r="F381" s="234" t="s">
        <v>153</v>
      </c>
      <c r="G381" s="235" t="s">
        <v>151</v>
      </c>
      <c r="H381" s="248">
        <f>Bahan!$C$21</f>
        <v>145000</v>
      </c>
      <c r="I381" s="248"/>
      <c r="J381" s="248"/>
      <c r="K381" s="248" t="s">
        <v>128</v>
      </c>
      <c r="L381" s="230">
        <f>D381*H381</f>
        <v>10875</v>
      </c>
    </row>
    <row r="382" spans="1:14" ht="12.75" customHeight="1">
      <c r="D382" s="263">
        <v>7.4999999999999997E-2</v>
      </c>
      <c r="E382" s="829" t="s">
        <v>149</v>
      </c>
      <c r="F382" s="234" t="s">
        <v>154</v>
      </c>
      <c r="G382" s="235" t="s">
        <v>151</v>
      </c>
      <c r="H382" s="248">
        <f>Bahan!$C$22</f>
        <v>150000</v>
      </c>
      <c r="I382" s="248"/>
      <c r="J382" s="248"/>
      <c r="K382" s="248" t="s">
        <v>128</v>
      </c>
      <c r="L382" s="230">
        <f>D382*H382</f>
        <v>11250</v>
      </c>
    </row>
    <row r="383" spans="1:14" ht="12.75" customHeight="1">
      <c r="M383" s="230" t="s">
        <v>128</v>
      </c>
      <c r="N383" s="306">
        <f>SUM(L379:L382)/2</f>
        <v>155437.5</v>
      </c>
    </row>
    <row r="384" spans="1:14" ht="12.75" customHeight="1">
      <c r="E384" s="829" t="s">
        <v>155</v>
      </c>
      <c r="F384" s="234" t="s">
        <v>156</v>
      </c>
    </row>
    <row r="385" spans="1:14" ht="12.75" customHeight="1">
      <c r="D385" s="263">
        <v>1.2</v>
      </c>
      <c r="E385" s="829" t="s">
        <v>161</v>
      </c>
      <c r="F385" s="234" t="s">
        <v>311</v>
      </c>
      <c r="G385" s="235" t="s">
        <v>151</v>
      </c>
      <c r="H385" s="248">
        <f>Bahan!$C$46</f>
        <v>215000</v>
      </c>
      <c r="I385" s="248"/>
      <c r="J385" s="248"/>
      <c r="K385" s="248" t="s">
        <v>128</v>
      </c>
      <c r="L385" s="230">
        <f>D385*H385</f>
        <v>258000</v>
      </c>
    </row>
    <row r="386" spans="1:14" ht="12.75" customHeight="1">
      <c r="D386" s="263">
        <v>136</v>
      </c>
      <c r="E386" s="829" t="s">
        <v>163</v>
      </c>
      <c r="F386" s="234" t="s">
        <v>165</v>
      </c>
      <c r="G386" s="235" t="s">
        <v>151</v>
      </c>
      <c r="H386" s="248">
        <f>Bahan!$C$31</f>
        <v>1250</v>
      </c>
      <c r="I386" s="248"/>
      <c r="J386" s="248"/>
      <c r="K386" s="248" t="s">
        <v>128</v>
      </c>
      <c r="L386" s="230">
        <f>D386*H386</f>
        <v>170000</v>
      </c>
    </row>
    <row r="387" spans="1:14" ht="12.75" customHeight="1">
      <c r="D387" s="263">
        <v>0.54400000000000004</v>
      </c>
      <c r="E387" s="829" t="s">
        <v>166</v>
      </c>
      <c r="F387" s="234" t="s">
        <v>312</v>
      </c>
      <c r="G387" s="235" t="s">
        <v>151</v>
      </c>
      <c r="H387" s="248">
        <f>Bahan!C42</f>
        <v>215000</v>
      </c>
      <c r="I387" s="248"/>
      <c r="J387" s="248"/>
      <c r="K387" s="248" t="s">
        <v>128</v>
      </c>
      <c r="L387" s="230">
        <f>D387*H387</f>
        <v>116960.00000000001</v>
      </c>
    </row>
    <row r="388" spans="1:14" ht="12.75" customHeight="1">
      <c r="K388" s="248"/>
      <c r="M388" s="230" t="s">
        <v>128</v>
      </c>
      <c r="N388" s="265">
        <f>SUM(L385:L387)</f>
        <v>544960</v>
      </c>
    </row>
    <row r="389" spans="1:14" ht="12.75" customHeight="1">
      <c r="D389" s="246"/>
      <c r="E389" s="829"/>
      <c r="F389" s="247"/>
      <c r="H389" s="829"/>
      <c r="I389" s="829"/>
      <c r="J389" s="829"/>
      <c r="K389" s="829"/>
      <c r="M389" s="267" t="s">
        <v>169</v>
      </c>
      <c r="N389" s="268" t="s">
        <v>169</v>
      </c>
    </row>
    <row r="390" spans="1:14" ht="12.75" customHeight="1">
      <c r="H390" s="233" t="s">
        <v>170</v>
      </c>
      <c r="M390" s="230" t="s">
        <v>128</v>
      </c>
      <c r="N390" s="230">
        <f>SUM(N383:N388)</f>
        <v>700397.5</v>
      </c>
    </row>
    <row r="391" spans="1:14" ht="12.75" customHeight="1">
      <c r="H391" s="269" t="s">
        <v>3123</v>
      </c>
      <c r="K391" s="270"/>
      <c r="M391" s="230" t="s">
        <v>128</v>
      </c>
      <c r="N391" s="265">
        <f>N390*$Q$4</f>
        <v>70039.75</v>
      </c>
    </row>
    <row r="392" spans="1:14" ht="12.75" customHeight="1">
      <c r="H392" s="233" t="s">
        <v>171</v>
      </c>
      <c r="M392" s="230" t="s">
        <v>128</v>
      </c>
      <c r="N392" s="262">
        <f>ROUNDDOWN((N390+N391),0)</f>
        <v>770437</v>
      </c>
    </row>
    <row r="394" spans="1:14" s="245" customFormat="1" ht="12.75" customHeight="1">
      <c r="A394" s="258">
        <f>A377+1</f>
        <v>27</v>
      </c>
      <c r="B394" s="1250" t="s">
        <v>313</v>
      </c>
      <c r="C394" s="1250"/>
      <c r="D394" s="259" t="s">
        <v>314</v>
      </c>
      <c r="F394" s="260"/>
      <c r="G394" s="261"/>
      <c r="M394" s="262"/>
    </row>
    <row r="395" spans="1:14" ht="12.75" customHeight="1">
      <c r="E395" s="829" t="s">
        <v>147</v>
      </c>
      <c r="F395" s="234" t="s">
        <v>148</v>
      </c>
    </row>
    <row r="396" spans="1:14" ht="12.75" customHeight="1">
      <c r="D396" s="263">
        <v>0.78</v>
      </c>
      <c r="E396" s="829" t="s">
        <v>149</v>
      </c>
      <c r="F396" s="264" t="s">
        <v>150</v>
      </c>
      <c r="G396" s="235" t="s">
        <v>151</v>
      </c>
      <c r="H396" s="248">
        <f>Bahan!$C$10</f>
        <v>125000</v>
      </c>
      <c r="I396" s="248"/>
      <c r="J396" s="248"/>
      <c r="K396" s="248" t="s">
        <v>128</v>
      </c>
      <c r="L396" s="230">
        <f>D396*H396</f>
        <v>97500</v>
      </c>
    </row>
    <row r="397" spans="1:14" ht="12.75" customHeight="1">
      <c r="D397" s="263">
        <v>0.39</v>
      </c>
      <c r="E397" s="829" t="s">
        <v>149</v>
      </c>
      <c r="F397" s="264" t="s">
        <v>310</v>
      </c>
      <c r="G397" s="235" t="s">
        <v>151</v>
      </c>
      <c r="H397" s="248">
        <f>Bahan!$C$12</f>
        <v>135000</v>
      </c>
      <c r="I397" s="248"/>
      <c r="J397" s="248"/>
      <c r="K397" s="248" t="s">
        <v>128</v>
      </c>
      <c r="L397" s="230">
        <f>D397*H397</f>
        <v>52650</v>
      </c>
    </row>
    <row r="398" spans="1:14" ht="12.75" customHeight="1">
      <c r="D398" s="263">
        <v>3.9E-2</v>
      </c>
      <c r="E398" s="829" t="s">
        <v>149</v>
      </c>
      <c r="F398" s="234" t="s">
        <v>153</v>
      </c>
      <c r="G398" s="235" t="s">
        <v>151</v>
      </c>
      <c r="H398" s="248">
        <f>Bahan!$C$21</f>
        <v>145000</v>
      </c>
      <c r="I398" s="248"/>
      <c r="J398" s="248"/>
      <c r="K398" s="248" t="s">
        <v>128</v>
      </c>
      <c r="L398" s="230">
        <f>D398*H398</f>
        <v>5655</v>
      </c>
    </row>
    <row r="399" spans="1:14" ht="12.75" customHeight="1">
      <c r="D399" s="263">
        <v>3.9E-2</v>
      </c>
      <c r="E399" s="829" t="s">
        <v>149</v>
      </c>
      <c r="F399" s="234" t="s">
        <v>154</v>
      </c>
      <c r="G399" s="235" t="s">
        <v>151</v>
      </c>
      <c r="H399" s="248">
        <f>Bahan!$C$22</f>
        <v>150000</v>
      </c>
      <c r="I399" s="248"/>
      <c r="J399" s="248"/>
      <c r="K399" s="248" t="s">
        <v>128</v>
      </c>
      <c r="L399" s="230">
        <f>D399*H399</f>
        <v>5850</v>
      </c>
    </row>
    <row r="400" spans="1:14" ht="12.75" customHeight="1">
      <c r="M400" s="230" t="s">
        <v>128</v>
      </c>
      <c r="N400" s="265">
        <f>SUM(L396:L399)</f>
        <v>161655</v>
      </c>
    </row>
    <row r="401" spans="1:14" ht="12.75" customHeight="1">
      <c r="E401" s="829" t="s">
        <v>155</v>
      </c>
      <c r="F401" s="234" t="s">
        <v>156</v>
      </c>
    </row>
    <row r="402" spans="1:14" ht="12.75" customHeight="1">
      <c r="D402" s="263">
        <v>1.2</v>
      </c>
      <c r="E402" s="829" t="s">
        <v>161</v>
      </c>
      <c r="F402" s="234" t="s">
        <v>311</v>
      </c>
      <c r="G402" s="235" t="s">
        <v>151</v>
      </c>
      <c r="H402" s="248">
        <f>Bahan!$C$46</f>
        <v>215000</v>
      </c>
      <c r="I402" s="248"/>
      <c r="J402" s="248"/>
      <c r="K402" s="248" t="s">
        <v>128</v>
      </c>
      <c r="L402" s="230">
        <f>D402*H402</f>
        <v>258000</v>
      </c>
    </row>
    <row r="403" spans="1:14" ht="12.75" customHeight="1">
      <c r="D403" s="263">
        <v>0.432</v>
      </c>
      <c r="E403" s="829" t="s">
        <v>166</v>
      </c>
      <c r="F403" s="234" t="s">
        <v>251</v>
      </c>
      <c r="G403" s="235" t="s">
        <v>151</v>
      </c>
      <c r="H403" s="248">
        <f>Bahan!$C$41</f>
        <v>190000</v>
      </c>
      <c r="I403" s="248"/>
      <c r="J403" s="248"/>
      <c r="K403" s="248" t="s">
        <v>128</v>
      </c>
      <c r="L403" s="230">
        <f>D403*H403</f>
        <v>82080</v>
      </c>
    </row>
    <row r="404" spans="1:14" ht="12.75" customHeight="1">
      <c r="M404" s="230" t="s">
        <v>128</v>
      </c>
      <c r="N404" s="265">
        <f>SUM(L402:L403)</f>
        <v>340080</v>
      </c>
    </row>
    <row r="405" spans="1:14" ht="12.75" customHeight="1">
      <c r="D405" s="246"/>
      <c r="E405" s="829"/>
      <c r="F405" s="247"/>
      <c r="H405" s="829"/>
      <c r="I405" s="829"/>
      <c r="J405" s="829"/>
      <c r="K405" s="829"/>
      <c r="M405" s="267" t="s">
        <v>169</v>
      </c>
      <c r="N405" s="268" t="s">
        <v>169</v>
      </c>
    </row>
    <row r="406" spans="1:14" ht="12.75" customHeight="1">
      <c r="H406" s="233" t="s">
        <v>170</v>
      </c>
      <c r="M406" s="230" t="s">
        <v>128</v>
      </c>
      <c r="N406" s="230">
        <f>SUM(N400:N404)</f>
        <v>501735</v>
      </c>
    </row>
    <row r="407" spans="1:14" ht="12.75" customHeight="1">
      <c r="H407" s="269" t="s">
        <v>3123</v>
      </c>
      <c r="K407" s="270"/>
      <c r="M407" s="230" t="s">
        <v>128</v>
      </c>
      <c r="N407" s="265">
        <f>N406*$Q$4</f>
        <v>50173.5</v>
      </c>
    </row>
    <row r="408" spans="1:14" ht="12.75" customHeight="1">
      <c r="H408" s="233" t="s">
        <v>171</v>
      </c>
      <c r="M408" s="230" t="s">
        <v>128</v>
      </c>
      <c r="N408" s="262">
        <f>ROUNDDOWN((N406+N407),0)</f>
        <v>551908</v>
      </c>
    </row>
    <row r="410" spans="1:14" s="245" customFormat="1" ht="12.75" customHeight="1">
      <c r="A410" s="258" t="s">
        <v>315</v>
      </c>
      <c r="B410" s="1250" t="s">
        <v>316</v>
      </c>
      <c r="C410" s="1250"/>
      <c r="D410" s="259" t="s">
        <v>317</v>
      </c>
      <c r="F410" s="260"/>
      <c r="G410" s="261"/>
      <c r="M410" s="262"/>
    </row>
    <row r="412" spans="1:14" s="245" customFormat="1" ht="12.75" customHeight="1">
      <c r="A412" s="258">
        <f>A394+1</f>
        <v>28</v>
      </c>
      <c r="B412" s="1250" t="s">
        <v>318</v>
      </c>
      <c r="C412" s="1250"/>
      <c r="D412" s="259" t="s">
        <v>319</v>
      </c>
      <c r="F412" s="260"/>
      <c r="G412" s="261"/>
      <c r="M412" s="262"/>
    </row>
    <row r="413" spans="1:14" ht="12.75" customHeight="1">
      <c r="E413" s="829" t="s">
        <v>147</v>
      </c>
      <c r="F413" s="234" t="s">
        <v>148</v>
      </c>
    </row>
    <row r="414" spans="1:14" ht="12.75" customHeight="1">
      <c r="D414" s="263">
        <v>1.2</v>
      </c>
      <c r="E414" s="829" t="s">
        <v>149</v>
      </c>
      <c r="F414" s="264" t="s">
        <v>150</v>
      </c>
      <c r="G414" s="235" t="s">
        <v>151</v>
      </c>
      <c r="H414" s="248">
        <f>Bahan!$C$10</f>
        <v>125000</v>
      </c>
      <c r="I414" s="248"/>
      <c r="J414" s="248"/>
      <c r="K414" s="248" t="s">
        <v>128</v>
      </c>
      <c r="L414" s="230">
        <f>D414*H414</f>
        <v>150000</v>
      </c>
    </row>
    <row r="415" spans="1:14" ht="12.75" customHeight="1">
      <c r="D415" s="263">
        <v>0.2</v>
      </c>
      <c r="E415" s="829" t="s">
        <v>149</v>
      </c>
      <c r="F415" s="264" t="s">
        <v>310</v>
      </c>
      <c r="G415" s="235" t="s">
        <v>151</v>
      </c>
      <c r="H415" s="248">
        <f>Bahan!$C$12</f>
        <v>135000</v>
      </c>
      <c r="I415" s="248"/>
      <c r="J415" s="248"/>
      <c r="K415" s="248" t="s">
        <v>128</v>
      </c>
      <c r="L415" s="230">
        <f>D415*H415</f>
        <v>27000</v>
      </c>
    </row>
    <row r="416" spans="1:14" ht="12.75" customHeight="1">
      <c r="D416" s="263">
        <v>0.02</v>
      </c>
      <c r="E416" s="829" t="s">
        <v>149</v>
      </c>
      <c r="F416" s="234" t="s">
        <v>153</v>
      </c>
      <c r="G416" s="235" t="s">
        <v>151</v>
      </c>
      <c r="H416" s="248">
        <f>Bahan!$C$21</f>
        <v>145000</v>
      </c>
      <c r="I416" s="248"/>
      <c r="J416" s="248"/>
      <c r="K416" s="248" t="s">
        <v>128</v>
      </c>
      <c r="L416" s="230">
        <f>D416*H416</f>
        <v>2900</v>
      </c>
    </row>
    <row r="417" spans="1:14" ht="12.75" customHeight="1">
      <c r="D417" s="263">
        <v>0.06</v>
      </c>
      <c r="E417" s="829" t="s">
        <v>149</v>
      </c>
      <c r="F417" s="234" t="s">
        <v>154</v>
      </c>
      <c r="G417" s="235" t="s">
        <v>151</v>
      </c>
      <c r="H417" s="248">
        <f>Bahan!$C$22</f>
        <v>150000</v>
      </c>
      <c r="I417" s="248"/>
      <c r="J417" s="248"/>
      <c r="K417" s="248" t="s">
        <v>128</v>
      </c>
      <c r="L417" s="230">
        <f>D417*H417</f>
        <v>9000</v>
      </c>
    </row>
    <row r="418" spans="1:14" ht="12.75" customHeight="1">
      <c r="M418" s="230" t="s">
        <v>128</v>
      </c>
      <c r="N418" s="265">
        <f>SUM(L414:L417)</f>
        <v>188900</v>
      </c>
    </row>
    <row r="419" spans="1:14" ht="12.75" customHeight="1">
      <c r="E419" s="829" t="s">
        <v>155</v>
      </c>
      <c r="F419" s="234" t="s">
        <v>156</v>
      </c>
    </row>
    <row r="420" spans="1:14" ht="12.75" customHeight="1">
      <c r="D420" s="263">
        <v>230</v>
      </c>
      <c r="E420" s="829" t="s">
        <v>163</v>
      </c>
      <c r="F420" s="234" t="s">
        <v>165</v>
      </c>
      <c r="G420" s="235" t="s">
        <v>151</v>
      </c>
      <c r="H420" s="248">
        <f>Bahan!$C$31</f>
        <v>1250</v>
      </c>
      <c r="I420" s="248"/>
      <c r="J420" s="248"/>
      <c r="K420" s="248" t="s">
        <v>128</v>
      </c>
      <c r="L420" s="230">
        <f>D420*H420</f>
        <v>287500</v>
      </c>
    </row>
    <row r="421" spans="1:14" ht="12.75" customHeight="1">
      <c r="D421" s="263">
        <v>893</v>
      </c>
      <c r="E421" s="829" t="s">
        <v>163</v>
      </c>
      <c r="F421" s="234" t="s">
        <v>320</v>
      </c>
      <c r="G421" s="235" t="s">
        <v>151</v>
      </c>
      <c r="H421" s="248">
        <f>Bahan!$C$44</f>
        <v>168.9655172413793</v>
      </c>
      <c r="I421" s="248"/>
      <c r="J421" s="248"/>
      <c r="K421" s="248" t="s">
        <v>128</v>
      </c>
      <c r="L421" s="230">
        <f>D421*H421</f>
        <v>150886.20689655171</v>
      </c>
    </row>
    <row r="422" spans="1:14" ht="12.75" customHeight="1">
      <c r="D422" s="263">
        <v>1027</v>
      </c>
      <c r="E422" s="829" t="s">
        <v>163</v>
      </c>
      <c r="F422" s="234" t="s">
        <v>321</v>
      </c>
      <c r="G422" s="235" t="s">
        <v>151</v>
      </c>
      <c r="H422" s="248">
        <f>Bahan!$C$47/1350</f>
        <v>207.40740740740742</v>
      </c>
      <c r="I422" s="248"/>
      <c r="J422" s="248"/>
      <c r="K422" s="248" t="s">
        <v>128</v>
      </c>
      <c r="L422" s="230">
        <f>D422*H422</f>
        <v>213007.40740740742</v>
      </c>
    </row>
    <row r="423" spans="1:14" ht="12.75" customHeight="1">
      <c r="D423" s="263">
        <v>200</v>
      </c>
      <c r="E423" s="829" t="s">
        <v>322</v>
      </c>
      <c r="F423" s="234" t="s">
        <v>323</v>
      </c>
      <c r="G423" s="235" t="s">
        <v>151</v>
      </c>
      <c r="H423" s="248">
        <f>Bahan!$C$62</f>
        <v>50</v>
      </c>
      <c r="I423" s="248"/>
      <c r="J423" s="248"/>
      <c r="K423" s="248" t="s">
        <v>128</v>
      </c>
      <c r="L423" s="230">
        <f>D423*H423</f>
        <v>10000</v>
      </c>
    </row>
    <row r="424" spans="1:14" ht="12.75" customHeight="1">
      <c r="K424" s="248"/>
      <c r="M424" s="230" t="s">
        <v>128</v>
      </c>
      <c r="N424" s="265">
        <f>SUM(L420:L423)</f>
        <v>661393.61430395907</v>
      </c>
    </row>
    <row r="425" spans="1:14" ht="12.75" customHeight="1">
      <c r="D425" s="246"/>
      <c r="E425" s="829"/>
      <c r="F425" s="247"/>
      <c r="H425" s="829"/>
      <c r="I425" s="829"/>
      <c r="J425" s="829"/>
      <c r="K425" s="829"/>
      <c r="M425" s="267" t="s">
        <v>169</v>
      </c>
      <c r="N425" s="268" t="s">
        <v>169</v>
      </c>
    </row>
    <row r="426" spans="1:14" ht="12.75" customHeight="1">
      <c r="H426" s="233" t="s">
        <v>170</v>
      </c>
      <c r="M426" s="230" t="s">
        <v>128</v>
      </c>
      <c r="N426" s="230">
        <f>SUM(N418:N424)</f>
        <v>850293.61430395907</v>
      </c>
    </row>
    <row r="427" spans="1:14" ht="12.75" customHeight="1">
      <c r="H427" s="269" t="s">
        <v>3123</v>
      </c>
      <c r="K427" s="270"/>
      <c r="M427" s="230" t="s">
        <v>128</v>
      </c>
      <c r="N427" s="265">
        <f>N426*$Q$4</f>
        <v>85029.361430395918</v>
      </c>
    </row>
    <row r="428" spans="1:14" ht="12.75" customHeight="1">
      <c r="H428" s="233" t="s">
        <v>171</v>
      </c>
      <c r="M428" s="230" t="s">
        <v>128</v>
      </c>
      <c r="N428" s="262">
        <f>ROUNDDOWN((N426+N427),0)</f>
        <v>935322</v>
      </c>
    </row>
    <row r="429" spans="1:14" ht="12.75" customHeight="1">
      <c r="N429" s="262"/>
    </row>
    <row r="430" spans="1:14" s="245" customFormat="1" ht="12.75" customHeight="1">
      <c r="A430" s="258">
        <f>A412+1</f>
        <v>29</v>
      </c>
      <c r="B430" s="1250" t="s">
        <v>324</v>
      </c>
      <c r="C430" s="1250"/>
      <c r="D430" s="259" t="s">
        <v>325</v>
      </c>
      <c r="F430" s="260"/>
      <c r="G430" s="261"/>
      <c r="M430" s="262"/>
    </row>
    <row r="431" spans="1:14" ht="12.75" customHeight="1">
      <c r="E431" s="829" t="s">
        <v>147</v>
      </c>
      <c r="F431" s="234" t="s">
        <v>148</v>
      </c>
    </row>
    <row r="432" spans="1:14" ht="12.75" customHeight="1">
      <c r="D432" s="263">
        <v>1.65</v>
      </c>
      <c r="E432" s="829" t="s">
        <v>149</v>
      </c>
      <c r="F432" s="264" t="s">
        <v>150</v>
      </c>
      <c r="G432" s="235" t="s">
        <v>151</v>
      </c>
      <c r="H432" s="248">
        <f>Bahan!$C$10</f>
        <v>125000</v>
      </c>
      <c r="I432" s="248"/>
      <c r="J432" s="248"/>
      <c r="K432" s="248" t="s">
        <v>128</v>
      </c>
      <c r="L432" s="230">
        <f>D432*H432</f>
        <v>206250</v>
      </c>
    </row>
    <row r="433" spans="1:14" ht="12.75" customHeight="1">
      <c r="D433" s="263">
        <v>0.27500000000000002</v>
      </c>
      <c r="E433" s="829" t="s">
        <v>149</v>
      </c>
      <c r="F433" s="264" t="s">
        <v>310</v>
      </c>
      <c r="G433" s="235" t="s">
        <v>151</v>
      </c>
      <c r="H433" s="248">
        <f>Bahan!$C$12</f>
        <v>135000</v>
      </c>
      <c r="I433" s="248"/>
      <c r="J433" s="248"/>
      <c r="K433" s="248" t="s">
        <v>128</v>
      </c>
      <c r="L433" s="230">
        <f>D433*H433</f>
        <v>37125</v>
      </c>
    </row>
    <row r="434" spans="1:14" ht="12.75" customHeight="1">
      <c r="D434" s="263">
        <v>2.8000000000000001E-2</v>
      </c>
      <c r="E434" s="829" t="s">
        <v>149</v>
      </c>
      <c r="F434" s="234" t="s">
        <v>153</v>
      </c>
      <c r="G434" s="235" t="s">
        <v>151</v>
      </c>
      <c r="H434" s="248">
        <f>Bahan!$C$21</f>
        <v>145000</v>
      </c>
      <c r="I434" s="248"/>
      <c r="J434" s="248"/>
      <c r="K434" s="248" t="s">
        <v>128</v>
      </c>
      <c r="L434" s="230">
        <f>D434*H434</f>
        <v>4060</v>
      </c>
    </row>
    <row r="435" spans="1:14" ht="12.75" customHeight="1">
      <c r="D435" s="263">
        <v>8.3000000000000004E-2</v>
      </c>
      <c r="E435" s="829" t="s">
        <v>149</v>
      </c>
      <c r="F435" s="234" t="s">
        <v>154</v>
      </c>
      <c r="G435" s="235" t="s">
        <v>151</v>
      </c>
      <c r="H435" s="248">
        <f>Bahan!$C$22</f>
        <v>150000</v>
      </c>
      <c r="I435" s="248"/>
      <c r="J435" s="248"/>
      <c r="K435" s="248" t="s">
        <v>128</v>
      </c>
      <c r="L435" s="230">
        <f>D435*H435</f>
        <v>12450</v>
      </c>
    </row>
    <row r="436" spans="1:14" ht="12.75" customHeight="1">
      <c r="M436" s="230" t="s">
        <v>128</v>
      </c>
      <c r="N436" s="265">
        <f>SUM(L432:L435)</f>
        <v>259885</v>
      </c>
    </row>
    <row r="437" spans="1:14" ht="12.75" customHeight="1">
      <c r="E437" s="829" t="s">
        <v>155</v>
      </c>
      <c r="F437" s="234" t="s">
        <v>156</v>
      </c>
    </row>
    <row r="438" spans="1:14" ht="12.75" customHeight="1">
      <c r="D438" s="263">
        <v>326</v>
      </c>
      <c r="E438" s="829" t="s">
        <v>163</v>
      </c>
      <c r="F438" s="234" t="s">
        <v>165</v>
      </c>
      <c r="G438" s="235" t="s">
        <v>151</v>
      </c>
      <c r="H438" s="248">
        <f>Bahan!$C$31</f>
        <v>1250</v>
      </c>
      <c r="I438" s="248"/>
      <c r="J438" s="248"/>
      <c r="K438" s="248" t="s">
        <v>128</v>
      </c>
      <c r="L438" s="230">
        <f>D438*H438</f>
        <v>407500</v>
      </c>
    </row>
    <row r="439" spans="1:14" ht="12.75" customHeight="1">
      <c r="D439" s="263">
        <v>760</v>
      </c>
      <c r="E439" s="829" t="s">
        <v>163</v>
      </c>
      <c r="F439" s="234" t="s">
        <v>320</v>
      </c>
      <c r="G439" s="235" t="s">
        <v>151</v>
      </c>
      <c r="H439" s="248">
        <f>Bahan!$C$44</f>
        <v>168.9655172413793</v>
      </c>
      <c r="I439" s="248"/>
      <c r="J439" s="248"/>
      <c r="K439" s="248" t="s">
        <v>128</v>
      </c>
      <c r="L439" s="230">
        <f>D439*H439</f>
        <v>128413.79310344828</v>
      </c>
    </row>
    <row r="440" spans="1:14" ht="12.75" customHeight="1">
      <c r="D440" s="263">
        <v>1029</v>
      </c>
      <c r="E440" s="829" t="s">
        <v>163</v>
      </c>
      <c r="F440" s="234" t="s">
        <v>321</v>
      </c>
      <c r="G440" s="235" t="s">
        <v>151</v>
      </c>
      <c r="H440" s="248">
        <f>Bahan!$C$47/1350</f>
        <v>207.40740740740742</v>
      </c>
      <c r="I440" s="248"/>
      <c r="J440" s="248"/>
      <c r="K440" s="248" t="s">
        <v>128</v>
      </c>
      <c r="L440" s="230">
        <f>D440*H440</f>
        <v>213422.22222222225</v>
      </c>
    </row>
    <row r="441" spans="1:14" ht="12.75" customHeight="1">
      <c r="D441" s="263">
        <v>215</v>
      </c>
      <c r="E441" s="829" t="s">
        <v>322</v>
      </c>
      <c r="F441" s="234" t="s">
        <v>323</v>
      </c>
      <c r="G441" s="235" t="s">
        <v>151</v>
      </c>
      <c r="H441" s="248">
        <f>Bahan!$C$62</f>
        <v>50</v>
      </c>
      <c r="I441" s="248"/>
      <c r="J441" s="248"/>
      <c r="K441" s="248" t="s">
        <v>128</v>
      </c>
      <c r="L441" s="230">
        <f>D441*H441</f>
        <v>10750</v>
      </c>
    </row>
    <row r="442" spans="1:14" ht="12.75" customHeight="1">
      <c r="M442" s="230" t="s">
        <v>128</v>
      </c>
      <c r="N442" s="265">
        <f>SUM(L438:L441)</f>
        <v>760086.01532567048</v>
      </c>
    </row>
    <row r="443" spans="1:14" ht="12.75" customHeight="1">
      <c r="D443" s="246"/>
      <c r="E443" s="829"/>
      <c r="F443" s="247"/>
      <c r="H443" s="829"/>
      <c r="I443" s="829"/>
      <c r="J443" s="829"/>
      <c r="K443" s="829"/>
      <c r="M443" s="267" t="s">
        <v>169</v>
      </c>
      <c r="N443" s="268" t="s">
        <v>169</v>
      </c>
    </row>
    <row r="444" spans="1:14" ht="12.75" customHeight="1">
      <c r="H444" s="233" t="s">
        <v>170</v>
      </c>
      <c r="M444" s="230" t="s">
        <v>128</v>
      </c>
      <c r="N444" s="230">
        <f>SUM(N436:N442)</f>
        <v>1019971.0153256705</v>
      </c>
    </row>
    <row r="445" spans="1:14" ht="12.75" customHeight="1">
      <c r="H445" s="269" t="s">
        <v>3123</v>
      </c>
      <c r="K445" s="270"/>
      <c r="M445" s="230" t="s">
        <v>128</v>
      </c>
      <c r="N445" s="265">
        <f>N444*$Q$4</f>
        <v>101997.10153256706</v>
      </c>
    </row>
    <row r="446" spans="1:14" ht="12.75" customHeight="1">
      <c r="H446" s="233" t="s">
        <v>171</v>
      </c>
      <c r="M446" s="230" t="s">
        <v>128</v>
      </c>
      <c r="N446" s="262">
        <f>ROUNDDOWN((N444+N445),0)</f>
        <v>1121968</v>
      </c>
    </row>
    <row r="448" spans="1:14" s="245" customFormat="1" ht="12.75" customHeight="1">
      <c r="A448" s="258">
        <f>A430+1</f>
        <v>30</v>
      </c>
      <c r="B448" s="1250" t="s">
        <v>326</v>
      </c>
      <c r="C448" s="1250"/>
      <c r="D448" s="259" t="s">
        <v>327</v>
      </c>
      <c r="F448" s="260"/>
      <c r="G448" s="261"/>
      <c r="M448" s="262"/>
    </row>
    <row r="449" spans="4:14" ht="12.75" customHeight="1">
      <c r="E449" s="829" t="s">
        <v>147</v>
      </c>
      <c r="F449" s="234" t="s">
        <v>148</v>
      </c>
    </row>
    <row r="450" spans="4:14" ht="12.75" customHeight="1">
      <c r="D450" s="263">
        <v>1.65</v>
      </c>
      <c r="E450" s="829" t="s">
        <v>149</v>
      </c>
      <c r="F450" s="264" t="s">
        <v>150</v>
      </c>
      <c r="G450" s="235" t="s">
        <v>151</v>
      </c>
      <c r="H450" s="248">
        <f>Bahan!$C$10</f>
        <v>125000</v>
      </c>
      <c r="I450" s="248"/>
      <c r="J450" s="248"/>
      <c r="K450" s="248" t="s">
        <v>128</v>
      </c>
      <c r="L450" s="230">
        <f>D450*H450</f>
        <v>206250</v>
      </c>
    </row>
    <row r="451" spans="4:14" ht="12.75" customHeight="1">
      <c r="D451" s="263">
        <v>0.27500000000000002</v>
      </c>
      <c r="E451" s="829" t="s">
        <v>149</v>
      </c>
      <c r="F451" s="264" t="s">
        <v>310</v>
      </c>
      <c r="G451" s="235" t="s">
        <v>151</v>
      </c>
      <c r="H451" s="248">
        <f>Bahan!$C$12</f>
        <v>135000</v>
      </c>
      <c r="I451" s="248"/>
      <c r="J451" s="248"/>
      <c r="K451" s="248" t="s">
        <v>128</v>
      </c>
      <c r="L451" s="230">
        <f>D451*H451</f>
        <v>37125</v>
      </c>
    </row>
    <row r="452" spans="4:14" ht="12.75" customHeight="1">
      <c r="D452" s="263">
        <v>2.8000000000000001E-2</v>
      </c>
      <c r="E452" s="829" t="s">
        <v>149</v>
      </c>
      <c r="F452" s="234" t="s">
        <v>153</v>
      </c>
      <c r="G452" s="235" t="s">
        <v>151</v>
      </c>
      <c r="H452" s="248">
        <f>Bahan!$C$21</f>
        <v>145000</v>
      </c>
      <c r="I452" s="248"/>
      <c r="J452" s="248"/>
      <c r="K452" s="248" t="s">
        <v>128</v>
      </c>
      <c r="L452" s="230">
        <f>D452*H452</f>
        <v>4060</v>
      </c>
    </row>
    <row r="453" spans="4:14" ht="12.75" customHeight="1">
      <c r="D453" s="246">
        <v>8.3000000000000004E-2</v>
      </c>
      <c r="E453" s="829" t="s">
        <v>149</v>
      </c>
      <c r="F453" s="234" t="s">
        <v>154</v>
      </c>
      <c r="G453" s="235" t="s">
        <v>151</v>
      </c>
      <c r="H453" s="248">
        <f>Bahan!$C$22</f>
        <v>150000</v>
      </c>
      <c r="I453" s="248"/>
      <c r="J453" s="248"/>
      <c r="K453" s="248" t="s">
        <v>128</v>
      </c>
      <c r="L453" s="230">
        <f>D453*H453</f>
        <v>12450</v>
      </c>
    </row>
    <row r="454" spans="4:14" ht="12.75" customHeight="1">
      <c r="M454" s="230" t="s">
        <v>128</v>
      </c>
      <c r="N454" s="265">
        <f>SUM(L450:L453)</f>
        <v>259885</v>
      </c>
    </row>
    <row r="455" spans="4:14" ht="12.75" customHeight="1">
      <c r="E455" s="829" t="s">
        <v>155</v>
      </c>
      <c r="F455" s="234" t="s">
        <v>156</v>
      </c>
    </row>
    <row r="456" spans="4:14" ht="12.75" customHeight="1">
      <c r="D456" s="263">
        <v>384</v>
      </c>
      <c r="E456" s="829" t="s">
        <v>163</v>
      </c>
      <c r="F456" s="234" t="s">
        <v>165</v>
      </c>
      <c r="G456" s="235" t="s">
        <v>151</v>
      </c>
      <c r="H456" s="248">
        <f>Bahan!$C$31</f>
        <v>1250</v>
      </c>
      <c r="I456" s="248"/>
      <c r="J456" s="248"/>
      <c r="K456" s="248" t="s">
        <v>128</v>
      </c>
      <c r="L456" s="230">
        <f>D456*H456</f>
        <v>480000</v>
      </c>
    </row>
    <row r="457" spans="4:14" ht="12.75" customHeight="1">
      <c r="D457" s="263">
        <v>692</v>
      </c>
      <c r="E457" s="829" t="s">
        <v>163</v>
      </c>
      <c r="F457" s="234" t="s">
        <v>320</v>
      </c>
      <c r="G457" s="235" t="s">
        <v>151</v>
      </c>
      <c r="H457" s="248">
        <f>Bahan!$C$44</f>
        <v>168.9655172413793</v>
      </c>
      <c r="I457" s="248"/>
      <c r="J457" s="248"/>
      <c r="K457" s="248" t="s">
        <v>128</v>
      </c>
      <c r="L457" s="230">
        <f>D457*H457</f>
        <v>116924.13793103448</v>
      </c>
    </row>
    <row r="458" spans="4:14" ht="12.75" customHeight="1">
      <c r="D458" s="263">
        <v>1039</v>
      </c>
      <c r="E458" s="829" t="s">
        <v>163</v>
      </c>
      <c r="F458" s="234" t="s">
        <v>321</v>
      </c>
      <c r="G458" s="235" t="s">
        <v>151</v>
      </c>
      <c r="H458" s="248">
        <f>Bahan!$C$47/1350</f>
        <v>207.40740740740742</v>
      </c>
      <c r="I458" s="248"/>
      <c r="J458" s="248"/>
      <c r="K458" s="248" t="s">
        <v>128</v>
      </c>
      <c r="L458" s="230">
        <f>D458*H458</f>
        <v>215496.29629629632</v>
      </c>
    </row>
    <row r="459" spans="4:14" ht="12.75" customHeight="1">
      <c r="D459" s="263">
        <v>215</v>
      </c>
      <c r="E459" s="829" t="s">
        <v>322</v>
      </c>
      <c r="F459" s="234" t="s">
        <v>323</v>
      </c>
      <c r="G459" s="235" t="s">
        <v>151</v>
      </c>
      <c r="H459" s="248">
        <f>Bahan!$C$62</f>
        <v>50</v>
      </c>
      <c r="I459" s="248"/>
      <c r="J459" s="248"/>
      <c r="K459" s="248" t="s">
        <v>128</v>
      </c>
      <c r="L459" s="230">
        <f>D459*H459</f>
        <v>10750</v>
      </c>
    </row>
    <row r="460" spans="4:14" ht="12.75" customHeight="1">
      <c r="M460" s="230" t="s">
        <v>128</v>
      </c>
      <c r="N460" s="265">
        <f>SUM(L456:L459)</f>
        <v>823170.43422733073</v>
      </c>
    </row>
    <row r="461" spans="4:14" ht="12.75" customHeight="1">
      <c r="D461" s="246"/>
      <c r="E461" s="829"/>
      <c r="F461" s="247"/>
      <c r="H461" s="829"/>
      <c r="I461" s="829"/>
      <c r="J461" s="829"/>
      <c r="K461" s="829"/>
      <c r="M461" s="267" t="s">
        <v>169</v>
      </c>
      <c r="N461" s="268" t="s">
        <v>169</v>
      </c>
    </row>
    <row r="462" spans="4:14" ht="12.75" customHeight="1">
      <c r="H462" s="233" t="s">
        <v>170</v>
      </c>
      <c r="M462" s="230" t="s">
        <v>128</v>
      </c>
      <c r="N462" s="230">
        <f>SUM(N454:N460)</f>
        <v>1083055.4342273306</v>
      </c>
    </row>
    <row r="463" spans="4:14" ht="12.75" customHeight="1">
      <c r="H463" s="269" t="s">
        <v>3123</v>
      </c>
      <c r="K463" s="270"/>
      <c r="M463" s="230" t="s">
        <v>128</v>
      </c>
      <c r="N463" s="265">
        <f>N462*$Q$4</f>
        <v>108305.54342273307</v>
      </c>
    </row>
    <row r="464" spans="4:14" ht="12.75" customHeight="1">
      <c r="H464" s="233" t="s">
        <v>171</v>
      </c>
      <c r="M464" s="230" t="s">
        <v>128</v>
      </c>
      <c r="N464" s="262">
        <f>ROUNDDOWN((N462+N463),0)</f>
        <v>1191360</v>
      </c>
    </row>
    <row r="466" spans="1:14" s="245" customFormat="1" ht="12.75" customHeight="1">
      <c r="A466" s="258">
        <f>A448+1</f>
        <v>31</v>
      </c>
      <c r="B466" s="1250" t="s">
        <v>328</v>
      </c>
      <c r="C466" s="1250"/>
      <c r="D466" s="311" t="s">
        <v>329</v>
      </c>
      <c r="F466" s="260"/>
      <c r="G466" s="261"/>
      <c r="M466" s="262"/>
    </row>
    <row r="467" spans="1:14" ht="12.75" customHeight="1">
      <c r="E467" s="829" t="s">
        <v>147</v>
      </c>
      <c r="F467" s="234" t="s">
        <v>148</v>
      </c>
    </row>
    <row r="468" spans="1:14" ht="12.75" customHeight="1">
      <c r="D468" s="246">
        <v>1.65</v>
      </c>
      <c r="E468" s="829" t="s">
        <v>149</v>
      </c>
      <c r="F468" s="264" t="s">
        <v>150</v>
      </c>
      <c r="G468" s="235" t="s">
        <v>151</v>
      </c>
      <c r="H468" s="248">
        <f>Bahan!$C$10</f>
        <v>125000</v>
      </c>
      <c r="I468" s="248"/>
      <c r="J468" s="248"/>
      <c r="K468" s="248" t="s">
        <v>128</v>
      </c>
      <c r="L468" s="230">
        <f>D468*H468</f>
        <v>206250</v>
      </c>
    </row>
    <row r="469" spans="1:14" ht="12.75" customHeight="1">
      <c r="D469" s="246">
        <v>0.27500000000000002</v>
      </c>
      <c r="E469" s="829" t="s">
        <v>149</v>
      </c>
      <c r="F469" s="264" t="s">
        <v>310</v>
      </c>
      <c r="G469" s="235" t="s">
        <v>151</v>
      </c>
      <c r="H469" s="248">
        <f>Bahan!$C$12</f>
        <v>135000</v>
      </c>
      <c r="I469" s="248"/>
      <c r="J469" s="248"/>
      <c r="K469" s="248" t="s">
        <v>128</v>
      </c>
      <c r="L469" s="230">
        <f>D469*H469</f>
        <v>37125</v>
      </c>
    </row>
    <row r="470" spans="1:14" ht="12.75" customHeight="1">
      <c r="D470" s="246">
        <v>2.8000000000000001E-2</v>
      </c>
      <c r="E470" s="829" t="s">
        <v>149</v>
      </c>
      <c r="F470" s="234" t="s">
        <v>153</v>
      </c>
      <c r="G470" s="235" t="s">
        <v>151</v>
      </c>
      <c r="H470" s="248">
        <f>Bahan!$C$21</f>
        <v>145000</v>
      </c>
      <c r="I470" s="248"/>
      <c r="J470" s="248"/>
      <c r="K470" s="248" t="s">
        <v>128</v>
      </c>
      <c r="L470" s="230">
        <f>D470*H470</f>
        <v>4060</v>
      </c>
    </row>
    <row r="471" spans="1:14" ht="12.75" customHeight="1">
      <c r="D471" s="246">
        <v>8.3000000000000004E-2</v>
      </c>
      <c r="E471" s="829" t="s">
        <v>149</v>
      </c>
      <c r="F471" s="234" t="s">
        <v>154</v>
      </c>
      <c r="G471" s="235" t="s">
        <v>151</v>
      </c>
      <c r="H471" s="248">
        <f>Bahan!$C$22</f>
        <v>150000</v>
      </c>
      <c r="I471" s="248"/>
      <c r="J471" s="248"/>
      <c r="K471" s="248" t="s">
        <v>128</v>
      </c>
      <c r="L471" s="230">
        <f>D471*H471</f>
        <v>12450</v>
      </c>
    </row>
    <row r="472" spans="1:14" ht="12.75" customHeight="1">
      <c r="M472" s="230" t="s">
        <v>128</v>
      </c>
      <c r="N472" s="265">
        <f>SUM(L468:L471)</f>
        <v>259885</v>
      </c>
    </row>
    <row r="473" spans="1:14" ht="12.75" customHeight="1">
      <c r="E473" s="829" t="s">
        <v>155</v>
      </c>
      <c r="F473" s="234" t="s">
        <v>156</v>
      </c>
    </row>
    <row r="474" spans="1:14" ht="12.75" customHeight="1">
      <c r="D474" s="246">
        <v>413</v>
      </c>
      <c r="E474" s="829" t="s">
        <v>163</v>
      </c>
      <c r="F474" s="234" t="s">
        <v>165</v>
      </c>
      <c r="G474" s="235" t="s">
        <v>151</v>
      </c>
      <c r="H474" s="248">
        <f>Bahan!$C$31</f>
        <v>1250</v>
      </c>
      <c r="I474" s="248"/>
      <c r="J474" s="248"/>
      <c r="K474" s="248" t="s">
        <v>128</v>
      </c>
      <c r="L474" s="230">
        <f>D474*H474</f>
        <v>516250</v>
      </c>
    </row>
    <row r="475" spans="1:14" ht="12.75" customHeight="1">
      <c r="D475" s="246">
        <v>681</v>
      </c>
      <c r="E475" s="829" t="s">
        <v>163</v>
      </c>
      <c r="F475" s="234" t="s">
        <v>320</v>
      </c>
      <c r="G475" s="235" t="s">
        <v>151</v>
      </c>
      <c r="H475" s="248">
        <f>Bahan!$C$44</f>
        <v>168.9655172413793</v>
      </c>
      <c r="I475" s="248"/>
      <c r="J475" s="248"/>
      <c r="K475" s="248" t="s">
        <v>128</v>
      </c>
      <c r="L475" s="230">
        <f>D475*H475</f>
        <v>115065.5172413793</v>
      </c>
    </row>
    <row r="476" spans="1:14" ht="12.75" customHeight="1">
      <c r="D476" s="246">
        <v>1021</v>
      </c>
      <c r="E476" s="829" t="s">
        <v>163</v>
      </c>
      <c r="F476" s="234" t="s">
        <v>321</v>
      </c>
      <c r="G476" s="235" t="s">
        <v>151</v>
      </c>
      <c r="H476" s="248">
        <f>Bahan!$C$47/1350</f>
        <v>207.40740740740742</v>
      </c>
      <c r="I476" s="248"/>
      <c r="J476" s="248"/>
      <c r="K476" s="248" t="s">
        <v>128</v>
      </c>
      <c r="L476" s="230">
        <f>D476*H476</f>
        <v>211762.96296296298</v>
      </c>
    </row>
    <row r="477" spans="1:14" ht="12.75" customHeight="1">
      <c r="D477" s="246">
        <v>215</v>
      </c>
      <c r="E477" s="829" t="s">
        <v>322</v>
      </c>
      <c r="F477" s="234" t="s">
        <v>323</v>
      </c>
      <c r="G477" s="235" t="s">
        <v>151</v>
      </c>
      <c r="H477" s="248">
        <f>Bahan!$C$62</f>
        <v>50</v>
      </c>
      <c r="I477" s="248"/>
      <c r="J477" s="248"/>
      <c r="K477" s="248" t="s">
        <v>128</v>
      </c>
      <c r="L477" s="230">
        <f>D477*H477</f>
        <v>10750</v>
      </c>
    </row>
    <row r="478" spans="1:14" ht="12.75" customHeight="1">
      <c r="M478" s="230" t="s">
        <v>128</v>
      </c>
      <c r="N478" s="265">
        <f>SUM(L474:L477)</f>
        <v>853828.48020434217</v>
      </c>
    </row>
    <row r="479" spans="1:14" ht="12.75" customHeight="1">
      <c r="D479" s="246"/>
      <c r="E479" s="829"/>
      <c r="F479" s="247"/>
      <c r="H479" s="829"/>
      <c r="I479" s="829"/>
      <c r="J479" s="829"/>
      <c r="K479" s="829"/>
      <c r="M479" s="267" t="s">
        <v>169</v>
      </c>
      <c r="N479" s="268" t="s">
        <v>169</v>
      </c>
    </row>
    <row r="480" spans="1:14" ht="12.75" customHeight="1">
      <c r="H480" s="233" t="s">
        <v>170</v>
      </c>
      <c r="M480" s="230" t="s">
        <v>128</v>
      </c>
      <c r="N480" s="230">
        <f>SUM(N472:N478)</f>
        <v>1113713.4802043422</v>
      </c>
    </row>
    <row r="481" spans="1:14" ht="12.75" customHeight="1">
      <c r="H481" s="269" t="s">
        <v>3123</v>
      </c>
      <c r="K481" s="270"/>
      <c r="M481" s="230" t="s">
        <v>128</v>
      </c>
      <c r="N481" s="265">
        <f>N480*$Q$4</f>
        <v>111371.34802043422</v>
      </c>
    </row>
    <row r="482" spans="1:14" ht="12.75" customHeight="1">
      <c r="H482" s="233" t="s">
        <v>171</v>
      </c>
      <c r="M482" s="230" t="s">
        <v>128</v>
      </c>
      <c r="N482" s="262">
        <f>ROUNDDOWN((N480+N481),0)</f>
        <v>1225084</v>
      </c>
    </row>
    <row r="484" spans="1:14" s="245" customFormat="1" ht="12.75" customHeight="1">
      <c r="A484" s="258">
        <f>A466+1</f>
        <v>32</v>
      </c>
      <c r="B484" s="1250" t="s">
        <v>330</v>
      </c>
      <c r="C484" s="1250"/>
      <c r="D484" s="341" t="s">
        <v>331</v>
      </c>
      <c r="F484" s="260"/>
      <c r="G484" s="261"/>
      <c r="M484" s="262"/>
    </row>
    <row r="485" spans="1:14" ht="12.75" customHeight="1">
      <c r="B485" s="233"/>
      <c r="C485" s="233"/>
      <c r="E485" s="829" t="s">
        <v>147</v>
      </c>
      <c r="F485" s="234" t="s">
        <v>148</v>
      </c>
    </row>
    <row r="486" spans="1:14" ht="12.75" customHeight="1">
      <c r="B486" s="233"/>
      <c r="C486" s="233"/>
      <c r="D486" s="307">
        <v>2.1</v>
      </c>
      <c r="E486" s="829" t="s">
        <v>149</v>
      </c>
      <c r="F486" s="264" t="s">
        <v>150</v>
      </c>
      <c r="G486" s="235" t="s">
        <v>151</v>
      </c>
      <c r="H486" s="248">
        <f>Bahan!$C$10</f>
        <v>125000</v>
      </c>
      <c r="I486" s="248"/>
      <c r="J486" s="248"/>
      <c r="K486" s="248" t="s">
        <v>128</v>
      </c>
      <c r="L486" s="230">
        <f>D486*H486</f>
        <v>262500</v>
      </c>
    </row>
    <row r="487" spans="1:14" ht="12.75" customHeight="1">
      <c r="B487" s="233"/>
      <c r="C487" s="233"/>
      <c r="D487" s="307">
        <v>0.35</v>
      </c>
      <c r="E487" s="829" t="s">
        <v>149</v>
      </c>
      <c r="F487" s="264" t="s">
        <v>310</v>
      </c>
      <c r="G487" s="235" t="s">
        <v>151</v>
      </c>
      <c r="H487" s="248">
        <f>Bahan!$C$12</f>
        <v>135000</v>
      </c>
      <c r="I487" s="248"/>
      <c r="J487" s="248"/>
      <c r="K487" s="248" t="s">
        <v>128</v>
      </c>
      <c r="L487" s="230">
        <f>D487*H487</f>
        <v>47250</v>
      </c>
    </row>
    <row r="488" spans="1:14" ht="12.75" customHeight="1">
      <c r="B488" s="233"/>
      <c r="C488" s="233"/>
      <c r="D488" s="307">
        <v>3.5000000000000003E-2</v>
      </c>
      <c r="E488" s="829" t="s">
        <v>149</v>
      </c>
      <c r="F488" s="234" t="s">
        <v>153</v>
      </c>
      <c r="G488" s="235" t="s">
        <v>151</v>
      </c>
      <c r="H488" s="248">
        <f>Bahan!$C$21</f>
        <v>145000</v>
      </c>
      <c r="I488" s="248"/>
      <c r="J488" s="248"/>
      <c r="K488" s="248" t="s">
        <v>128</v>
      </c>
      <c r="L488" s="230">
        <f>D488*H488</f>
        <v>5075.0000000000009</v>
      </c>
    </row>
    <row r="489" spans="1:14" ht="12.75" customHeight="1">
      <c r="B489" s="233"/>
      <c r="C489" s="233"/>
      <c r="D489" s="307">
        <v>0.105</v>
      </c>
      <c r="E489" s="829" t="s">
        <v>149</v>
      </c>
      <c r="F489" s="234" t="s">
        <v>154</v>
      </c>
      <c r="G489" s="235" t="s">
        <v>151</v>
      </c>
      <c r="H489" s="248">
        <f>Bahan!$C$22</f>
        <v>150000</v>
      </c>
      <c r="I489" s="248"/>
      <c r="J489" s="248"/>
      <c r="K489" s="248" t="s">
        <v>128</v>
      </c>
      <c r="L489" s="230">
        <f>D489*H489</f>
        <v>15750</v>
      </c>
    </row>
    <row r="490" spans="1:14" ht="12.75" customHeight="1">
      <c r="B490" s="233"/>
      <c r="C490" s="233"/>
      <c r="D490" s="307"/>
      <c r="M490" s="230" t="s">
        <v>128</v>
      </c>
      <c r="N490" s="265">
        <f>SUM(L486:L489)</f>
        <v>330575</v>
      </c>
    </row>
    <row r="491" spans="1:14" ht="12.75" customHeight="1">
      <c r="B491" s="233"/>
      <c r="C491" s="233"/>
      <c r="D491" s="307"/>
      <c r="E491" s="829" t="s">
        <v>155</v>
      </c>
      <c r="F491" s="234" t="s">
        <v>156</v>
      </c>
    </row>
    <row r="492" spans="1:14" ht="12.75" customHeight="1">
      <c r="B492" s="233"/>
      <c r="C492" s="233"/>
      <c r="D492" s="307">
        <v>448</v>
      </c>
      <c r="E492" s="829" t="s">
        <v>163</v>
      </c>
      <c r="F492" s="234" t="s">
        <v>165</v>
      </c>
      <c r="G492" s="235" t="s">
        <v>151</v>
      </c>
      <c r="H492" s="248">
        <f>Bahan!$C$31</f>
        <v>1250</v>
      </c>
      <c r="I492" s="248"/>
      <c r="J492" s="248"/>
      <c r="K492" s="248" t="s">
        <v>128</v>
      </c>
      <c r="L492" s="230">
        <f>D492*H492</f>
        <v>560000</v>
      </c>
    </row>
    <row r="493" spans="1:14" ht="12.75" customHeight="1">
      <c r="B493" s="233"/>
      <c r="C493" s="233"/>
      <c r="D493" s="307">
        <v>667</v>
      </c>
      <c r="E493" s="829" t="s">
        <v>163</v>
      </c>
      <c r="F493" s="234" t="s">
        <v>320</v>
      </c>
      <c r="G493" s="235" t="s">
        <v>151</v>
      </c>
      <c r="H493" s="248">
        <f>Bahan!$C$44</f>
        <v>168.9655172413793</v>
      </c>
      <c r="I493" s="248"/>
      <c r="J493" s="248"/>
      <c r="K493" s="248" t="s">
        <v>128</v>
      </c>
      <c r="L493" s="230">
        <f>D493*H493</f>
        <v>112700</v>
      </c>
    </row>
    <row r="494" spans="1:14" ht="12.75" customHeight="1">
      <c r="B494" s="233"/>
      <c r="C494" s="233"/>
      <c r="D494" s="307">
        <v>1000</v>
      </c>
      <c r="E494" s="829" t="s">
        <v>163</v>
      </c>
      <c r="F494" s="234" t="s">
        <v>321</v>
      </c>
      <c r="G494" s="235" t="s">
        <v>151</v>
      </c>
      <c r="H494" s="248">
        <f>Bahan!$C$47/1350</f>
        <v>207.40740740740742</v>
      </c>
      <c r="I494" s="248"/>
      <c r="J494" s="248"/>
      <c r="K494" s="248" t="s">
        <v>128</v>
      </c>
      <c r="L494" s="230">
        <f>D494*H494</f>
        <v>207407.40740740742</v>
      </c>
    </row>
    <row r="495" spans="1:14" ht="12.75" customHeight="1">
      <c r="B495" s="233"/>
      <c r="C495" s="233"/>
      <c r="D495" s="307">
        <v>215</v>
      </c>
      <c r="E495" s="829" t="s">
        <v>322</v>
      </c>
      <c r="F495" s="234" t="s">
        <v>323</v>
      </c>
      <c r="G495" s="235" t="s">
        <v>151</v>
      </c>
      <c r="H495" s="248">
        <f>Bahan!$C$62</f>
        <v>50</v>
      </c>
      <c r="I495" s="248"/>
      <c r="J495" s="248"/>
      <c r="K495" s="248" t="s">
        <v>128</v>
      </c>
      <c r="L495" s="230">
        <f>D495*H495</f>
        <v>10750</v>
      </c>
    </row>
    <row r="496" spans="1:14" ht="12.75" customHeight="1">
      <c r="B496" s="233"/>
      <c r="C496" s="233"/>
      <c r="M496" s="230" t="s">
        <v>128</v>
      </c>
      <c r="N496" s="265">
        <f>SUM(L492:L495)</f>
        <v>890857.40740740742</v>
      </c>
    </row>
    <row r="497" spans="1:14" ht="12.75" customHeight="1">
      <c r="B497" s="233"/>
      <c r="C497" s="233"/>
      <c r="D497" s="246"/>
      <c r="E497" s="829"/>
      <c r="F497" s="247"/>
      <c r="H497" s="829"/>
      <c r="I497" s="829"/>
      <c r="J497" s="829"/>
      <c r="K497" s="829"/>
      <c r="M497" s="267" t="s">
        <v>169</v>
      </c>
      <c r="N497" s="268" t="s">
        <v>169</v>
      </c>
    </row>
    <row r="498" spans="1:14" ht="12.75" customHeight="1">
      <c r="B498" s="233"/>
      <c r="C498" s="233"/>
      <c r="H498" s="233" t="s">
        <v>170</v>
      </c>
      <c r="M498" s="230" t="s">
        <v>128</v>
      </c>
      <c r="N498" s="230">
        <f>SUM(N490:N496)</f>
        <v>1221432.4074074074</v>
      </c>
    </row>
    <row r="499" spans="1:14" ht="12.75" customHeight="1">
      <c r="B499" s="233"/>
      <c r="C499" s="233"/>
      <c r="H499" s="269" t="s">
        <v>3123</v>
      </c>
      <c r="K499" s="270"/>
      <c r="M499" s="230" t="s">
        <v>128</v>
      </c>
      <c r="N499" s="265">
        <f>N498*$Q$4</f>
        <v>122143.24074074074</v>
      </c>
    </row>
    <row r="500" spans="1:14" ht="12.75" customHeight="1">
      <c r="B500" s="233"/>
      <c r="C500" s="233"/>
      <c r="H500" s="233" t="s">
        <v>171</v>
      </c>
      <c r="M500" s="230" t="s">
        <v>128</v>
      </c>
      <c r="N500" s="262">
        <f>ROUNDDOWN((N498+N499),0)</f>
        <v>1343575</v>
      </c>
    </row>
    <row r="502" spans="1:14" s="245" customFormat="1" ht="12.75" customHeight="1">
      <c r="A502" s="258">
        <f>A484+1</f>
        <v>33</v>
      </c>
      <c r="B502" s="1250" t="s">
        <v>332</v>
      </c>
      <c r="C502" s="1250"/>
      <c r="D502" s="245" t="s">
        <v>2257</v>
      </c>
      <c r="F502" s="260"/>
      <c r="G502" s="261"/>
      <c r="M502" s="262"/>
    </row>
    <row r="503" spans="1:14" ht="12.75" customHeight="1">
      <c r="E503" s="829" t="s">
        <v>147</v>
      </c>
      <c r="F503" s="234" t="s">
        <v>148</v>
      </c>
    </row>
    <row r="504" spans="1:14" ht="12.75" customHeight="1">
      <c r="D504" s="246">
        <v>0.4</v>
      </c>
      <c r="E504" s="829" t="s">
        <v>149</v>
      </c>
      <c r="F504" s="264" t="s">
        <v>150</v>
      </c>
      <c r="G504" s="235" t="s">
        <v>151</v>
      </c>
      <c r="H504" s="248">
        <f>Bahan!$C$10</f>
        <v>125000</v>
      </c>
      <c r="I504" s="248"/>
      <c r="J504" s="248"/>
      <c r="K504" s="248" t="s">
        <v>128</v>
      </c>
      <c r="L504" s="230">
        <f>D504*H504</f>
        <v>50000</v>
      </c>
    </row>
    <row r="505" spans="1:14" ht="12.75" customHeight="1">
      <c r="D505" s="246">
        <v>0.1</v>
      </c>
      <c r="E505" s="829" t="s">
        <v>149</v>
      </c>
      <c r="F505" s="264" t="s">
        <v>310</v>
      </c>
      <c r="G505" s="235" t="s">
        <v>151</v>
      </c>
      <c r="H505" s="248">
        <f>Bahan!$C$12</f>
        <v>135000</v>
      </c>
      <c r="I505" s="248"/>
      <c r="J505" s="248"/>
      <c r="K505" s="248" t="s">
        <v>128</v>
      </c>
      <c r="L505" s="230">
        <f>D505*H505</f>
        <v>13500</v>
      </c>
    </row>
    <row r="506" spans="1:14" ht="12.75" customHeight="1">
      <c r="D506" s="246">
        <v>0.01</v>
      </c>
      <c r="E506" s="829" t="s">
        <v>149</v>
      </c>
      <c r="F506" s="234" t="s">
        <v>153</v>
      </c>
      <c r="G506" s="235" t="s">
        <v>151</v>
      </c>
      <c r="H506" s="248">
        <f>Bahan!$C$21</f>
        <v>145000</v>
      </c>
      <c r="I506" s="248"/>
      <c r="J506" s="248"/>
      <c r="K506" s="248" t="s">
        <v>128</v>
      </c>
      <c r="L506" s="230">
        <f>D506*H506</f>
        <v>1450</v>
      </c>
    </row>
    <row r="507" spans="1:14" ht="12.75" customHeight="1">
      <c r="D507" s="246">
        <v>0.04</v>
      </c>
      <c r="E507" s="829" t="s">
        <v>149</v>
      </c>
      <c r="F507" s="234" t="s">
        <v>154</v>
      </c>
      <c r="G507" s="235" t="s">
        <v>151</v>
      </c>
      <c r="H507" s="248">
        <f>Bahan!$C$22</f>
        <v>150000</v>
      </c>
      <c r="I507" s="248"/>
      <c r="J507" s="248"/>
      <c r="K507" s="248" t="s">
        <v>128</v>
      </c>
      <c r="L507" s="230">
        <f>D507*H507</f>
        <v>6000</v>
      </c>
    </row>
    <row r="508" spans="1:14" ht="12.75" customHeight="1">
      <c r="M508" s="230" t="s">
        <v>128</v>
      </c>
      <c r="N508" s="265">
        <f>SUM(L504:L507)</f>
        <v>70950</v>
      </c>
    </row>
    <row r="509" spans="1:14" ht="12.75" customHeight="1">
      <c r="E509" s="829" t="s">
        <v>155</v>
      </c>
      <c r="F509" s="234" t="s">
        <v>156</v>
      </c>
    </row>
    <row r="510" spans="1:14" ht="12.75" customHeight="1">
      <c r="D510" s="246">
        <v>1.02</v>
      </c>
      <c r="E510" s="829" t="s">
        <v>161</v>
      </c>
      <c r="F510" s="234" t="s">
        <v>2258</v>
      </c>
      <c r="G510" s="235" t="s">
        <v>151</v>
      </c>
      <c r="H510" s="248">
        <f>Bahan!$C$52</f>
        <v>895000</v>
      </c>
      <c r="I510" s="248"/>
      <c r="J510" s="248"/>
      <c r="K510" s="248" t="s">
        <v>128</v>
      </c>
      <c r="L510" s="230">
        <f>D510*H510</f>
        <v>912900</v>
      </c>
    </row>
    <row r="511" spans="1:14" ht="12.75" customHeight="1">
      <c r="D511" s="246">
        <v>1</v>
      </c>
      <c r="E511" s="829" t="s">
        <v>8</v>
      </c>
      <c r="F511" s="234" t="s">
        <v>334</v>
      </c>
      <c r="G511" s="235" t="s">
        <v>151</v>
      </c>
      <c r="H511" s="248">
        <f>Bahan!$C$229</f>
        <v>75000</v>
      </c>
      <c r="I511" s="248"/>
      <c r="J511" s="248"/>
      <c r="K511" s="248" t="s">
        <v>128</v>
      </c>
      <c r="L511" s="230">
        <f>D511*H511</f>
        <v>75000</v>
      </c>
    </row>
    <row r="512" spans="1:14" ht="12.75" customHeight="1">
      <c r="M512" s="230" t="s">
        <v>128</v>
      </c>
      <c r="N512" s="265">
        <f>SUM(L510:L511)</f>
        <v>987900</v>
      </c>
    </row>
    <row r="513" spans="1:14" ht="12.75" customHeight="1">
      <c r="D513" s="246"/>
      <c r="E513" s="829"/>
      <c r="F513" s="247"/>
      <c r="H513" s="829"/>
      <c r="I513" s="829"/>
      <c r="J513" s="829"/>
      <c r="K513" s="829"/>
      <c r="M513" s="267" t="s">
        <v>169</v>
      </c>
      <c r="N513" s="268" t="s">
        <v>169</v>
      </c>
    </row>
    <row r="514" spans="1:14" ht="12.75" customHeight="1">
      <c r="H514" s="233" t="s">
        <v>170</v>
      </c>
      <c r="M514" s="230" t="s">
        <v>128</v>
      </c>
      <c r="N514" s="230">
        <f>SUM(N508:N512)</f>
        <v>1058850</v>
      </c>
    </row>
    <row r="515" spans="1:14" ht="12.75" customHeight="1">
      <c r="H515" s="269" t="s">
        <v>3123</v>
      </c>
      <c r="K515" s="270"/>
      <c r="M515" s="230" t="s">
        <v>128</v>
      </c>
      <c r="N515" s="265">
        <f>N514*$Q$4</f>
        <v>105885</v>
      </c>
    </row>
    <row r="516" spans="1:14" ht="12.75" customHeight="1">
      <c r="H516" s="233" t="s">
        <v>171</v>
      </c>
      <c r="M516" s="230" t="s">
        <v>128</v>
      </c>
      <c r="N516" s="262">
        <f>ROUNDDOWN((N514+N515),0)</f>
        <v>1164735</v>
      </c>
    </row>
    <row r="518" spans="1:14" s="245" customFormat="1" ht="12.75" customHeight="1">
      <c r="A518" s="258">
        <f>A502+1</f>
        <v>34</v>
      </c>
      <c r="B518" s="1250" t="s">
        <v>335</v>
      </c>
      <c r="C518" s="1250"/>
      <c r="D518" s="245" t="s">
        <v>2254</v>
      </c>
      <c r="F518" s="260"/>
      <c r="G518" s="261"/>
      <c r="M518" s="262"/>
    </row>
    <row r="519" spans="1:14" ht="12.75" customHeight="1">
      <c r="E519" s="829" t="s">
        <v>147</v>
      </c>
      <c r="F519" s="234" t="s">
        <v>148</v>
      </c>
    </row>
    <row r="520" spans="1:14" ht="12.75" customHeight="1">
      <c r="D520" s="246">
        <v>0.4</v>
      </c>
      <c r="E520" s="829" t="s">
        <v>149</v>
      </c>
      <c r="F520" s="264" t="s">
        <v>150</v>
      </c>
      <c r="G520" s="235" t="s">
        <v>151</v>
      </c>
      <c r="H520" s="248">
        <f>Bahan!$C$10</f>
        <v>125000</v>
      </c>
      <c r="I520" s="248"/>
      <c r="J520" s="248"/>
      <c r="K520" s="248" t="s">
        <v>128</v>
      </c>
      <c r="L520" s="230">
        <f>D520*H520</f>
        <v>50000</v>
      </c>
    </row>
    <row r="521" spans="1:14" ht="12.75" customHeight="1">
      <c r="D521" s="246">
        <v>0.1</v>
      </c>
      <c r="E521" s="829" t="s">
        <v>149</v>
      </c>
      <c r="F521" s="264" t="s">
        <v>310</v>
      </c>
      <c r="G521" s="235" t="s">
        <v>151</v>
      </c>
      <c r="H521" s="248">
        <f>Bahan!$C$12</f>
        <v>135000</v>
      </c>
      <c r="I521" s="248"/>
      <c r="J521" s="248"/>
      <c r="K521" s="248" t="s">
        <v>128</v>
      </c>
      <c r="L521" s="230">
        <f>D521*H521</f>
        <v>13500</v>
      </c>
    </row>
    <row r="522" spans="1:14" ht="12.75" customHeight="1">
      <c r="D522" s="246">
        <v>0.01</v>
      </c>
      <c r="E522" s="829" t="s">
        <v>149</v>
      </c>
      <c r="F522" s="234" t="s">
        <v>153</v>
      </c>
      <c r="G522" s="235" t="s">
        <v>151</v>
      </c>
      <c r="H522" s="248">
        <f>Bahan!$C$21</f>
        <v>145000</v>
      </c>
      <c r="I522" s="248"/>
      <c r="J522" s="248"/>
      <c r="K522" s="248" t="s">
        <v>128</v>
      </c>
      <c r="L522" s="230">
        <f>D522*H522</f>
        <v>1450</v>
      </c>
    </row>
    <row r="523" spans="1:14" ht="12.75" customHeight="1">
      <c r="D523" s="246">
        <v>0.04</v>
      </c>
      <c r="E523" s="829" t="s">
        <v>149</v>
      </c>
      <c r="F523" s="234" t="s">
        <v>154</v>
      </c>
      <c r="G523" s="235" t="s">
        <v>151</v>
      </c>
      <c r="H523" s="248">
        <f>Bahan!$C$22</f>
        <v>150000</v>
      </c>
      <c r="I523" s="248"/>
      <c r="J523" s="248"/>
      <c r="K523" s="248" t="s">
        <v>128</v>
      </c>
      <c r="L523" s="230">
        <f>D523*H523</f>
        <v>6000</v>
      </c>
    </row>
    <row r="524" spans="1:14" ht="12.75" customHeight="1">
      <c r="M524" s="230" t="s">
        <v>128</v>
      </c>
      <c r="N524" s="265">
        <f>SUM(L520:L523)</f>
        <v>70950</v>
      </c>
    </row>
    <row r="525" spans="1:14" ht="12.75" customHeight="1">
      <c r="E525" s="829" t="s">
        <v>155</v>
      </c>
      <c r="F525" s="234" t="s">
        <v>156</v>
      </c>
    </row>
    <row r="526" spans="1:14" ht="12.75" customHeight="1">
      <c r="D526" s="246">
        <v>1.02</v>
      </c>
      <c r="E526" s="829" t="s">
        <v>161</v>
      </c>
      <c r="F526" s="234" t="s">
        <v>2255</v>
      </c>
      <c r="G526" s="235" t="s">
        <v>151</v>
      </c>
      <c r="H526" s="248">
        <f>Bahan!C53</f>
        <v>920000</v>
      </c>
      <c r="I526" s="248"/>
      <c r="J526" s="248"/>
      <c r="K526" s="248" t="s">
        <v>128</v>
      </c>
      <c r="L526" s="230">
        <f>D526*H526</f>
        <v>938400</v>
      </c>
    </row>
    <row r="527" spans="1:14" ht="12.75" customHeight="1">
      <c r="D527" s="246">
        <v>1</v>
      </c>
      <c r="E527" s="829" t="s">
        <v>8</v>
      </c>
      <c r="F527" s="234" t="s">
        <v>336</v>
      </c>
      <c r="G527" s="235" t="s">
        <v>151</v>
      </c>
      <c r="H527" s="248">
        <f>Bahan!$C$229</f>
        <v>75000</v>
      </c>
      <c r="I527" s="248"/>
      <c r="J527" s="248"/>
      <c r="K527" s="248" t="s">
        <v>128</v>
      </c>
      <c r="L527" s="230">
        <f>D527*H527</f>
        <v>75000</v>
      </c>
    </row>
    <row r="528" spans="1:14" ht="12.75" customHeight="1">
      <c r="M528" s="230" t="s">
        <v>128</v>
      </c>
      <c r="N528" s="265">
        <f>SUM(L526:L527)</f>
        <v>1013400</v>
      </c>
    </row>
    <row r="529" spans="1:14" ht="12.75" customHeight="1">
      <c r="D529" s="246"/>
      <c r="E529" s="829"/>
      <c r="F529" s="247"/>
      <c r="H529" s="829"/>
      <c r="I529" s="829"/>
      <c r="J529" s="829"/>
      <c r="K529" s="829"/>
      <c r="M529" s="267" t="s">
        <v>169</v>
      </c>
      <c r="N529" s="268" t="s">
        <v>169</v>
      </c>
    </row>
    <row r="530" spans="1:14" ht="12.75" customHeight="1">
      <c r="H530" s="233" t="s">
        <v>170</v>
      </c>
      <c r="M530" s="230" t="s">
        <v>128</v>
      </c>
      <c r="N530" s="230">
        <f>SUM(N524:N528)</f>
        <v>1084350</v>
      </c>
    </row>
    <row r="531" spans="1:14" ht="12.75" customHeight="1">
      <c r="H531" s="269" t="s">
        <v>3123</v>
      </c>
      <c r="K531" s="270"/>
      <c r="M531" s="230" t="s">
        <v>128</v>
      </c>
      <c r="N531" s="265">
        <f>N530*$Q$4</f>
        <v>108435</v>
      </c>
    </row>
    <row r="532" spans="1:14" ht="12.75" customHeight="1">
      <c r="H532" s="233" t="s">
        <v>171</v>
      </c>
      <c r="M532" s="230" t="s">
        <v>128</v>
      </c>
      <c r="N532" s="262">
        <f>ROUNDDOWN((N530+N531),0)</f>
        <v>1192785</v>
      </c>
    </row>
    <row r="534" spans="1:14" s="245" customFormat="1" ht="12.75" customHeight="1">
      <c r="A534" s="258">
        <f>A518+1</f>
        <v>35</v>
      </c>
      <c r="B534" s="1250" t="s">
        <v>337</v>
      </c>
      <c r="C534" s="1250"/>
      <c r="D534" s="245" t="s">
        <v>338</v>
      </c>
      <c r="F534" s="260"/>
      <c r="G534" s="261"/>
      <c r="M534" s="262"/>
    </row>
    <row r="535" spans="1:14" ht="12.75" customHeight="1">
      <c r="E535" s="829" t="s">
        <v>147</v>
      </c>
      <c r="F535" s="234" t="s">
        <v>148</v>
      </c>
    </row>
    <row r="536" spans="1:14" ht="12.75" customHeight="1">
      <c r="D536" s="246">
        <v>0.4</v>
      </c>
      <c r="E536" s="829" t="s">
        <v>149</v>
      </c>
      <c r="F536" s="264" t="s">
        <v>150</v>
      </c>
      <c r="G536" s="235" t="s">
        <v>151</v>
      </c>
      <c r="H536" s="248">
        <f>Bahan!$C$10</f>
        <v>125000</v>
      </c>
      <c r="I536" s="248"/>
      <c r="J536" s="248"/>
      <c r="K536" s="248" t="s">
        <v>128</v>
      </c>
      <c r="L536" s="230">
        <f>D536*H536</f>
        <v>50000</v>
      </c>
    </row>
    <row r="537" spans="1:14" ht="12.75" customHeight="1">
      <c r="D537" s="246">
        <v>0.1</v>
      </c>
      <c r="E537" s="829" t="s">
        <v>149</v>
      </c>
      <c r="F537" s="264" t="s">
        <v>310</v>
      </c>
      <c r="G537" s="235" t="s">
        <v>151</v>
      </c>
      <c r="H537" s="248">
        <f>Bahan!$C$12</f>
        <v>135000</v>
      </c>
      <c r="I537" s="248"/>
      <c r="J537" s="248"/>
      <c r="K537" s="248" t="s">
        <v>128</v>
      </c>
      <c r="L537" s="230">
        <f>D537*H537</f>
        <v>13500</v>
      </c>
    </row>
    <row r="538" spans="1:14" ht="12.75" customHeight="1">
      <c r="D538" s="246">
        <v>0.01</v>
      </c>
      <c r="E538" s="829" t="s">
        <v>149</v>
      </c>
      <c r="F538" s="234" t="s">
        <v>153</v>
      </c>
      <c r="G538" s="235" t="s">
        <v>151</v>
      </c>
      <c r="H538" s="248">
        <f>Bahan!$C$21</f>
        <v>145000</v>
      </c>
      <c r="I538" s="248"/>
      <c r="J538" s="248"/>
      <c r="K538" s="248" t="s">
        <v>128</v>
      </c>
      <c r="L538" s="230">
        <f>D538*H538</f>
        <v>1450</v>
      </c>
    </row>
    <row r="539" spans="1:14" ht="12.75" customHeight="1">
      <c r="D539" s="246">
        <v>0.04</v>
      </c>
      <c r="E539" s="829" t="s">
        <v>149</v>
      </c>
      <c r="F539" s="234" t="s">
        <v>154</v>
      </c>
      <c r="G539" s="235" t="s">
        <v>151</v>
      </c>
      <c r="H539" s="248">
        <f>Bahan!$C$22</f>
        <v>150000</v>
      </c>
      <c r="I539" s="248"/>
      <c r="J539" s="248"/>
      <c r="K539" s="248" t="s">
        <v>128</v>
      </c>
      <c r="L539" s="230">
        <f>D539*H539</f>
        <v>6000</v>
      </c>
    </row>
    <row r="540" spans="1:14" ht="12.75" customHeight="1">
      <c r="M540" s="230" t="s">
        <v>128</v>
      </c>
      <c r="N540" s="265">
        <f>SUM(L536:L539)</f>
        <v>70950</v>
      </c>
    </row>
    <row r="541" spans="1:14" ht="12.75" customHeight="1">
      <c r="E541" s="829" t="s">
        <v>155</v>
      </c>
      <c r="F541" s="234" t="s">
        <v>156</v>
      </c>
    </row>
    <row r="542" spans="1:14" ht="12.75" customHeight="1">
      <c r="D542" s="246">
        <v>1.02</v>
      </c>
      <c r="E542" s="829" t="s">
        <v>161</v>
      </c>
      <c r="F542" s="234" t="s">
        <v>333</v>
      </c>
      <c r="G542" s="235" t="s">
        <v>151</v>
      </c>
      <c r="H542" s="248">
        <f>Bahan!$C$52</f>
        <v>895000</v>
      </c>
      <c r="I542" s="248"/>
      <c r="J542" s="248"/>
      <c r="K542" s="248" t="s">
        <v>128</v>
      </c>
      <c r="L542" s="230">
        <f>D542*H542</f>
        <v>912900</v>
      </c>
    </row>
    <row r="543" spans="1:14" ht="12.75" customHeight="1">
      <c r="D543" s="246">
        <v>1</v>
      </c>
      <c r="E543" s="829" t="s">
        <v>8</v>
      </c>
      <c r="F543" s="234" t="s">
        <v>334</v>
      </c>
      <c r="G543" s="235" t="s">
        <v>151</v>
      </c>
      <c r="H543" s="248">
        <f>Bahan!$C$229</f>
        <v>75000</v>
      </c>
      <c r="I543" s="248"/>
      <c r="J543" s="248"/>
      <c r="K543" s="248" t="s">
        <v>128</v>
      </c>
      <c r="L543" s="230">
        <f>D543*H543</f>
        <v>75000</v>
      </c>
    </row>
    <row r="544" spans="1:14" ht="12.75" customHeight="1">
      <c r="D544" s="246">
        <v>1</v>
      </c>
      <c r="E544" s="829" t="s">
        <v>8</v>
      </c>
      <c r="F544" s="234" t="s">
        <v>339</v>
      </c>
      <c r="G544" s="235" t="s">
        <v>151</v>
      </c>
      <c r="H544" s="248">
        <f>Bahan!C801</f>
        <v>55000</v>
      </c>
      <c r="I544" s="248"/>
      <c r="J544" s="248"/>
      <c r="K544" s="248" t="s">
        <v>128</v>
      </c>
      <c r="L544" s="230">
        <f>D544*H544</f>
        <v>55000</v>
      </c>
    </row>
    <row r="545" spans="1:14" ht="12.75" customHeight="1">
      <c r="M545" s="230" t="s">
        <v>128</v>
      </c>
      <c r="N545" s="265">
        <f>SUM(L542:L544)</f>
        <v>1042900</v>
      </c>
    </row>
    <row r="546" spans="1:14" ht="12.75" customHeight="1">
      <c r="D546" s="246"/>
      <c r="E546" s="829"/>
      <c r="F546" s="247"/>
      <c r="H546" s="829"/>
      <c r="I546" s="829"/>
      <c r="J546" s="829"/>
      <c r="K546" s="829"/>
      <c r="M546" s="267" t="s">
        <v>169</v>
      </c>
      <c r="N546" s="268" t="s">
        <v>169</v>
      </c>
    </row>
    <row r="547" spans="1:14" ht="12.75" customHeight="1">
      <c r="H547" s="233" t="s">
        <v>170</v>
      </c>
      <c r="M547" s="230" t="s">
        <v>128</v>
      </c>
      <c r="N547" s="230">
        <f>SUM(N540:N545)</f>
        <v>1113850</v>
      </c>
    </row>
    <row r="548" spans="1:14" ht="12.75" customHeight="1">
      <c r="H548" s="269" t="s">
        <v>3123</v>
      </c>
      <c r="K548" s="270"/>
      <c r="M548" s="230" t="s">
        <v>128</v>
      </c>
      <c r="N548" s="265">
        <f>N547*$Q$4</f>
        <v>111385</v>
      </c>
    </row>
    <row r="549" spans="1:14" ht="12.75" customHeight="1">
      <c r="H549" s="233" t="s">
        <v>171</v>
      </c>
      <c r="M549" s="230" t="s">
        <v>128</v>
      </c>
      <c r="N549" s="262">
        <f>ROUNDDOWN((N547+N548),0)</f>
        <v>1225235</v>
      </c>
    </row>
    <row r="551" spans="1:14" s="245" customFormat="1" ht="12.75" customHeight="1">
      <c r="A551" s="258">
        <f>A534+1</f>
        <v>36</v>
      </c>
      <c r="B551" s="1250" t="s">
        <v>340</v>
      </c>
      <c r="C551" s="1250"/>
      <c r="D551" s="259" t="s">
        <v>341</v>
      </c>
      <c r="F551" s="260"/>
      <c r="G551" s="261"/>
      <c r="M551" s="262"/>
    </row>
    <row r="552" spans="1:14" ht="12.75" customHeight="1">
      <c r="E552" s="829" t="s">
        <v>147</v>
      </c>
      <c r="F552" s="234" t="s">
        <v>148</v>
      </c>
    </row>
    <row r="553" spans="1:14" ht="12.75" customHeight="1">
      <c r="D553" s="263">
        <v>7.0000000000000001E-3</v>
      </c>
      <c r="E553" s="829" t="s">
        <v>149</v>
      </c>
      <c r="F553" s="264" t="s">
        <v>150</v>
      </c>
      <c r="G553" s="235" t="s">
        <v>151</v>
      </c>
      <c r="H553" s="248">
        <f>Bahan!$C$10</f>
        <v>125000</v>
      </c>
      <c r="I553" s="248"/>
      <c r="J553" s="248"/>
      <c r="K553" s="248" t="s">
        <v>128</v>
      </c>
      <c r="L553" s="230">
        <f>D553*H553</f>
        <v>875</v>
      </c>
    </row>
    <row r="554" spans="1:14" ht="12.75" customHeight="1">
      <c r="D554" s="263">
        <v>7.0000000000000001E-3</v>
      </c>
      <c r="E554" s="829" t="s">
        <v>149</v>
      </c>
      <c r="F554" s="234" t="s">
        <v>342</v>
      </c>
      <c r="G554" s="235" t="s">
        <v>151</v>
      </c>
      <c r="H554" s="248">
        <f>Bahan!$C$13</f>
        <v>135000</v>
      </c>
      <c r="I554" s="248"/>
      <c r="J554" s="248"/>
      <c r="K554" s="248" t="s">
        <v>128</v>
      </c>
      <c r="L554" s="230">
        <f>D554*H554</f>
        <v>945</v>
      </c>
    </row>
    <row r="555" spans="1:14" ht="12.75" customHeight="1">
      <c r="D555" s="263">
        <v>6.9999999999999999E-4</v>
      </c>
      <c r="E555" s="829" t="s">
        <v>149</v>
      </c>
      <c r="F555" s="234" t="s">
        <v>153</v>
      </c>
      <c r="G555" s="235" t="s">
        <v>151</v>
      </c>
      <c r="H555" s="248">
        <f>Bahan!$C$21</f>
        <v>145000</v>
      </c>
      <c r="I555" s="248"/>
      <c r="J555" s="248"/>
      <c r="K555" s="248" t="s">
        <v>128</v>
      </c>
      <c r="L555" s="230">
        <f>D555*H555</f>
        <v>101.5</v>
      </c>
    </row>
    <row r="556" spans="1:14" ht="12.75" customHeight="1">
      <c r="D556" s="263">
        <v>4.0000000000000002E-4</v>
      </c>
      <c r="E556" s="829" t="s">
        <v>149</v>
      </c>
      <c r="F556" s="234" t="s">
        <v>154</v>
      </c>
      <c r="G556" s="235" t="s">
        <v>151</v>
      </c>
      <c r="H556" s="248">
        <f>Bahan!$C$22</f>
        <v>150000</v>
      </c>
      <c r="I556" s="248"/>
      <c r="J556" s="248"/>
      <c r="K556" s="248" t="s">
        <v>128</v>
      </c>
      <c r="L556" s="230">
        <f>D556*H556</f>
        <v>60</v>
      </c>
    </row>
    <row r="557" spans="1:14" ht="12.75" customHeight="1">
      <c r="M557" s="230" t="s">
        <v>128</v>
      </c>
      <c r="N557" s="265">
        <f>SUM(L553:L556)</f>
        <v>1981.5</v>
      </c>
    </row>
    <row r="558" spans="1:14" ht="12.75" customHeight="1">
      <c r="E558" s="829" t="s">
        <v>155</v>
      </c>
      <c r="F558" s="234" t="s">
        <v>156</v>
      </c>
    </row>
    <row r="559" spans="1:14" ht="12.75" customHeight="1">
      <c r="D559" s="263">
        <v>1.05</v>
      </c>
      <c r="E559" s="829" t="s">
        <v>163</v>
      </c>
      <c r="F559" s="336" t="s">
        <v>343</v>
      </c>
      <c r="G559" s="235" t="s">
        <v>151</v>
      </c>
      <c r="H559" s="248">
        <f>Bahan!$C$59</f>
        <v>10225</v>
      </c>
      <c r="I559" s="248"/>
      <c r="J559" s="248"/>
      <c r="K559" s="248" t="s">
        <v>128</v>
      </c>
      <c r="L559" s="230">
        <f>D559*H559</f>
        <v>10736.25</v>
      </c>
    </row>
    <row r="560" spans="1:14" ht="12.75" customHeight="1">
      <c r="D560" s="263">
        <v>1.4999999999999999E-2</v>
      </c>
      <c r="E560" s="829" t="s">
        <v>163</v>
      </c>
      <c r="F560" s="234" t="s">
        <v>344</v>
      </c>
      <c r="G560" s="235" t="s">
        <v>151</v>
      </c>
      <c r="H560" s="248">
        <f>Bahan!$C$61</f>
        <v>15000</v>
      </c>
      <c r="I560" s="248"/>
      <c r="J560" s="248"/>
      <c r="K560" s="248" t="s">
        <v>128</v>
      </c>
      <c r="L560" s="230">
        <f>D560*H560</f>
        <v>225</v>
      </c>
    </row>
    <row r="561" spans="1:14" ht="12.75" customHeight="1">
      <c r="M561" s="230" t="s">
        <v>128</v>
      </c>
      <c r="N561" s="265">
        <f>SUM(L559:L560)</f>
        <v>10961.25</v>
      </c>
    </row>
    <row r="562" spans="1:14" ht="12.75" customHeight="1">
      <c r="D562" s="246"/>
      <c r="E562" s="829"/>
      <c r="F562" s="247"/>
      <c r="H562" s="829"/>
      <c r="I562" s="829"/>
      <c r="J562" s="829"/>
      <c r="K562" s="829"/>
      <c r="M562" s="267" t="s">
        <v>169</v>
      </c>
      <c r="N562" s="268" t="s">
        <v>169</v>
      </c>
    </row>
    <row r="563" spans="1:14" ht="12.75" customHeight="1">
      <c r="H563" s="233" t="s">
        <v>170</v>
      </c>
      <c r="M563" s="230" t="s">
        <v>128</v>
      </c>
      <c r="N563" s="230">
        <f>SUM(N557:N561)</f>
        <v>12942.75</v>
      </c>
    </row>
    <row r="564" spans="1:14" ht="12.75" customHeight="1">
      <c r="H564" s="269" t="s">
        <v>3123</v>
      </c>
      <c r="K564" s="270"/>
      <c r="M564" s="230" t="s">
        <v>128</v>
      </c>
      <c r="N564" s="265">
        <f>N563*$Q$4</f>
        <v>1294.2750000000001</v>
      </c>
    </row>
    <row r="565" spans="1:14" ht="12.75" customHeight="1">
      <c r="H565" s="233" t="s">
        <v>171</v>
      </c>
      <c r="M565" s="230" t="s">
        <v>128</v>
      </c>
      <c r="N565" s="262">
        <f>ROUNDDOWN((N563+N564),0)</f>
        <v>14237</v>
      </c>
    </row>
    <row r="567" spans="1:14" s="245" customFormat="1" ht="12.75" customHeight="1">
      <c r="A567" s="258">
        <f>A551+1</f>
        <v>37</v>
      </c>
      <c r="B567" s="1250" t="s">
        <v>345</v>
      </c>
      <c r="C567" s="1250"/>
      <c r="D567" s="259" t="s">
        <v>346</v>
      </c>
      <c r="F567" s="260"/>
      <c r="G567" s="261"/>
      <c r="M567" s="262"/>
    </row>
    <row r="568" spans="1:14" ht="12.75" customHeight="1">
      <c r="E568" s="829" t="s">
        <v>147</v>
      </c>
      <c r="F568" s="234" t="s">
        <v>148</v>
      </c>
    </row>
    <row r="569" spans="1:14" ht="12.75" customHeight="1">
      <c r="D569" s="263">
        <v>7.0000000000000001E-3</v>
      </c>
      <c r="E569" s="829" t="s">
        <v>149</v>
      </c>
      <c r="F569" s="264" t="s">
        <v>150</v>
      </c>
      <c r="G569" s="235" t="s">
        <v>151</v>
      </c>
      <c r="H569" s="248">
        <f>Bahan!$C$10</f>
        <v>125000</v>
      </c>
      <c r="I569" s="248"/>
      <c r="J569" s="248"/>
      <c r="K569" s="248" t="s">
        <v>128</v>
      </c>
      <c r="L569" s="230">
        <f>D569*H569</f>
        <v>875</v>
      </c>
    </row>
    <row r="570" spans="1:14" ht="12.75" customHeight="1">
      <c r="D570" s="263">
        <v>7.0000000000000001E-3</v>
      </c>
      <c r="E570" s="829" t="s">
        <v>149</v>
      </c>
      <c r="F570" s="234" t="s">
        <v>342</v>
      </c>
      <c r="G570" s="235" t="s">
        <v>151</v>
      </c>
      <c r="H570" s="248">
        <f>Bahan!$C$13</f>
        <v>135000</v>
      </c>
      <c r="I570" s="248"/>
      <c r="J570" s="248"/>
      <c r="K570" s="248" t="s">
        <v>128</v>
      </c>
      <c r="L570" s="230">
        <f>D570*H570</f>
        <v>945</v>
      </c>
    </row>
    <row r="571" spans="1:14" ht="12.75" customHeight="1">
      <c r="D571" s="263">
        <v>6.9999999999999999E-4</v>
      </c>
      <c r="E571" s="829" t="s">
        <v>149</v>
      </c>
      <c r="F571" s="234" t="s">
        <v>153</v>
      </c>
      <c r="G571" s="235" t="s">
        <v>151</v>
      </c>
      <c r="H571" s="248">
        <f>Bahan!$C$21</f>
        <v>145000</v>
      </c>
      <c r="I571" s="248"/>
      <c r="J571" s="248"/>
      <c r="K571" s="248" t="s">
        <v>128</v>
      </c>
      <c r="L571" s="230">
        <f>D571*H571</f>
        <v>101.5</v>
      </c>
    </row>
    <row r="572" spans="1:14" ht="12.75" customHeight="1">
      <c r="D572" s="263">
        <v>4.0000000000000002E-4</v>
      </c>
      <c r="E572" s="829" t="s">
        <v>149</v>
      </c>
      <c r="F572" s="234" t="s">
        <v>154</v>
      </c>
      <c r="G572" s="235" t="s">
        <v>151</v>
      </c>
      <c r="H572" s="248">
        <f>Bahan!$C$22</f>
        <v>150000</v>
      </c>
      <c r="I572" s="248"/>
      <c r="J572" s="248"/>
      <c r="K572" s="248" t="s">
        <v>128</v>
      </c>
      <c r="L572" s="230">
        <f>D572*H572</f>
        <v>60</v>
      </c>
    </row>
    <row r="573" spans="1:14" ht="12.75" customHeight="1">
      <c r="M573" s="230" t="s">
        <v>128</v>
      </c>
      <c r="N573" s="265">
        <f>SUM(L569:L572)</f>
        <v>1981.5</v>
      </c>
    </row>
    <row r="574" spans="1:14" ht="12.75" customHeight="1">
      <c r="E574" s="829" t="s">
        <v>155</v>
      </c>
      <c r="F574" s="234" t="s">
        <v>156</v>
      </c>
    </row>
    <row r="575" spans="1:14" ht="12.75" customHeight="1">
      <c r="D575" s="263">
        <v>1.05</v>
      </c>
      <c r="E575" s="829" t="s">
        <v>163</v>
      </c>
      <c r="F575" s="336" t="s">
        <v>347</v>
      </c>
      <c r="G575" s="235" t="s">
        <v>151</v>
      </c>
      <c r="H575" s="248">
        <f>Bahan!$C$60</f>
        <v>10325</v>
      </c>
      <c r="I575" s="248"/>
      <c r="J575" s="248"/>
      <c r="K575" s="248" t="s">
        <v>128</v>
      </c>
      <c r="L575" s="230">
        <f>D575*H575</f>
        <v>10841.25</v>
      </c>
    </row>
    <row r="576" spans="1:14" ht="12.75" customHeight="1">
      <c r="D576" s="263">
        <v>1.4999999999999999E-2</v>
      </c>
      <c r="E576" s="829" t="s">
        <v>163</v>
      </c>
      <c r="F576" s="234" t="s">
        <v>344</v>
      </c>
      <c r="G576" s="235" t="s">
        <v>151</v>
      </c>
      <c r="H576" s="248">
        <f>Bahan!$C$61</f>
        <v>15000</v>
      </c>
      <c r="I576" s="248"/>
      <c r="J576" s="248"/>
      <c r="K576" s="248" t="s">
        <v>128</v>
      </c>
      <c r="L576" s="230">
        <f>D576*H576</f>
        <v>225</v>
      </c>
    </row>
    <row r="577" spans="1:14" ht="12.75" customHeight="1">
      <c r="M577" s="230" t="s">
        <v>128</v>
      </c>
      <c r="N577" s="265">
        <f>SUM(L575:L576)</f>
        <v>11066.25</v>
      </c>
    </row>
    <row r="578" spans="1:14" ht="12.75" customHeight="1">
      <c r="D578" s="246"/>
      <c r="E578" s="829"/>
      <c r="F578" s="247"/>
      <c r="H578" s="829"/>
      <c r="I578" s="829"/>
      <c r="J578" s="829"/>
      <c r="K578" s="829"/>
      <c r="M578" s="267" t="s">
        <v>169</v>
      </c>
      <c r="N578" s="268" t="s">
        <v>169</v>
      </c>
    </row>
    <row r="579" spans="1:14" ht="12.75" customHeight="1">
      <c r="H579" s="233" t="s">
        <v>170</v>
      </c>
      <c r="M579" s="230" t="s">
        <v>128</v>
      </c>
      <c r="N579" s="230">
        <f>SUM(N573:N577)</f>
        <v>13047.75</v>
      </c>
    </row>
    <row r="580" spans="1:14" ht="12.75" customHeight="1">
      <c r="H580" s="269" t="s">
        <v>3123</v>
      </c>
      <c r="K580" s="270"/>
      <c r="M580" s="230" t="s">
        <v>128</v>
      </c>
      <c r="N580" s="265">
        <f>N579*$Q$4</f>
        <v>1304.7750000000001</v>
      </c>
    </row>
    <row r="581" spans="1:14" ht="12.75" customHeight="1">
      <c r="H581" s="233" t="s">
        <v>171</v>
      </c>
      <c r="M581" s="230" t="s">
        <v>128</v>
      </c>
      <c r="N581" s="262">
        <f>ROUNDDOWN((N579+N580),0)</f>
        <v>14352</v>
      </c>
    </row>
    <row r="583" spans="1:14" ht="12.75" customHeight="1">
      <c r="A583" s="258">
        <f>A567+1</f>
        <v>38</v>
      </c>
      <c r="B583" s="1250" t="s">
        <v>3257</v>
      </c>
      <c r="C583" s="1250"/>
      <c r="D583" s="259" t="s">
        <v>3252</v>
      </c>
      <c r="E583" s="245"/>
      <c r="F583" s="260"/>
      <c r="G583" s="261"/>
      <c r="H583" s="245"/>
      <c r="I583" s="245"/>
      <c r="J583" s="245"/>
      <c r="K583" s="245"/>
      <c r="L583" s="245"/>
      <c r="M583" s="262"/>
      <c r="N583" s="245"/>
    </row>
    <row r="584" spans="1:14" ht="12.75" customHeight="1">
      <c r="E584" s="829" t="s">
        <v>147</v>
      </c>
      <c r="F584" s="234" t="s">
        <v>148</v>
      </c>
    </row>
    <row r="585" spans="1:14" ht="12.75" customHeight="1">
      <c r="D585" s="803">
        <v>0.04</v>
      </c>
      <c r="E585" s="829" t="s">
        <v>149</v>
      </c>
      <c r="F585" s="264" t="s">
        <v>150</v>
      </c>
      <c r="G585" s="235" t="s">
        <v>151</v>
      </c>
      <c r="H585" s="248">
        <f>Bahan!$C$10</f>
        <v>125000</v>
      </c>
      <c r="I585" s="248"/>
      <c r="J585" s="248"/>
      <c r="K585" s="248" t="s">
        <v>128</v>
      </c>
      <c r="L585" s="230">
        <f>D585*H585</f>
        <v>5000</v>
      </c>
    </row>
    <row r="586" spans="1:14" ht="12.75" customHeight="1">
      <c r="D586" s="263">
        <v>0.02</v>
      </c>
      <c r="E586" s="829" t="s">
        <v>149</v>
      </c>
      <c r="F586" s="234" t="s">
        <v>350</v>
      </c>
      <c r="G586" s="235" t="s">
        <v>151</v>
      </c>
      <c r="H586" s="248">
        <f>Bahan!$C$14</f>
        <v>135000</v>
      </c>
      <c r="I586" s="248"/>
      <c r="J586" s="248"/>
      <c r="K586" s="248" t="s">
        <v>128</v>
      </c>
      <c r="L586" s="230">
        <f>D586*H586</f>
        <v>2700</v>
      </c>
    </row>
    <row r="587" spans="1:14" ht="12.75" customHeight="1">
      <c r="D587" s="263">
        <v>0.02</v>
      </c>
      <c r="E587" s="829" t="s">
        <v>149</v>
      </c>
      <c r="F587" s="234" t="s">
        <v>153</v>
      </c>
      <c r="G587" s="235" t="s">
        <v>151</v>
      </c>
      <c r="H587" s="248">
        <f>Bahan!$C$21</f>
        <v>145000</v>
      </c>
      <c r="I587" s="248"/>
      <c r="J587" s="248"/>
      <c r="K587" s="248" t="s">
        <v>128</v>
      </c>
      <c r="L587" s="230">
        <f>D587*H587</f>
        <v>2900</v>
      </c>
    </row>
    <row r="588" spans="1:14" ht="12.75" customHeight="1">
      <c r="D588" s="263">
        <v>0.02</v>
      </c>
      <c r="E588" s="829" t="s">
        <v>149</v>
      </c>
      <c r="F588" s="234" t="s">
        <v>154</v>
      </c>
      <c r="G588" s="235" t="s">
        <v>151</v>
      </c>
      <c r="H588" s="248">
        <f>Bahan!$C$22</f>
        <v>150000</v>
      </c>
      <c r="I588" s="248"/>
      <c r="J588" s="248"/>
      <c r="K588" s="248" t="s">
        <v>128</v>
      </c>
      <c r="L588" s="230">
        <f>D588*H588</f>
        <v>3000</v>
      </c>
    </row>
    <row r="589" spans="1:14" ht="12.75" customHeight="1">
      <c r="M589" s="230" t="s">
        <v>128</v>
      </c>
      <c r="N589" s="265">
        <f>SUM(L585:L588)/3</f>
        <v>4533.333333333333</v>
      </c>
    </row>
    <row r="590" spans="1:14" ht="12.75" customHeight="1">
      <c r="E590" s="829" t="s">
        <v>155</v>
      </c>
      <c r="F590" s="234" t="s">
        <v>156</v>
      </c>
    </row>
    <row r="591" spans="1:14" ht="12.75" customHeight="1">
      <c r="D591" s="263">
        <v>0.4</v>
      </c>
      <c r="E591" s="829" t="s">
        <v>163</v>
      </c>
      <c r="F591" s="234" t="s">
        <v>3253</v>
      </c>
      <c r="G591" s="235" t="s">
        <v>151</v>
      </c>
      <c r="H591" s="248">
        <f>Bahan!$C$212</f>
        <v>40000</v>
      </c>
      <c r="I591" s="248"/>
      <c r="J591" s="248"/>
      <c r="K591" s="248" t="s">
        <v>128</v>
      </c>
      <c r="L591" s="230">
        <f>D591*H591</f>
        <v>16000</v>
      </c>
    </row>
    <row r="592" spans="1:14" ht="12.75" customHeight="1">
      <c r="E592" s="829"/>
      <c r="M592" s="230" t="s">
        <v>128</v>
      </c>
      <c r="N592" s="265">
        <f>SUM(L591)</f>
        <v>16000</v>
      </c>
    </row>
    <row r="593" spans="4:14" ht="12.75" customHeight="1">
      <c r="E593" s="829" t="s">
        <v>260</v>
      </c>
      <c r="F593" s="234" t="s">
        <v>3254</v>
      </c>
    </row>
    <row r="594" spans="4:14" ht="12.75" customHeight="1">
      <c r="E594" s="829"/>
      <c r="H594" s="248"/>
      <c r="I594" s="248"/>
      <c r="J594" s="248"/>
      <c r="K594" s="248"/>
      <c r="L594" s="230"/>
    </row>
    <row r="595" spans="4:14" ht="12.75" customHeight="1">
      <c r="D595" s="803">
        <v>0.17</v>
      </c>
      <c r="E595" s="829" t="s">
        <v>3256</v>
      </c>
      <c r="F595" s="234" t="s">
        <v>3255</v>
      </c>
      <c r="G595" s="235" t="s">
        <v>151</v>
      </c>
      <c r="H595" s="248">
        <f>Bahan!$C$231</f>
        <v>35714.285714285717</v>
      </c>
      <c r="I595" s="248"/>
      <c r="J595" s="248"/>
      <c r="K595" s="248" t="s">
        <v>128</v>
      </c>
      <c r="L595" s="230">
        <f>D595*H595</f>
        <v>6071.4285714285725</v>
      </c>
    </row>
    <row r="596" spans="4:14" ht="12.75" customHeight="1">
      <c r="M596" s="230" t="s">
        <v>128</v>
      </c>
      <c r="N596" s="265">
        <f>SUM(L595)</f>
        <v>6071.4285714285725</v>
      </c>
    </row>
    <row r="597" spans="4:14" ht="12.75" customHeight="1">
      <c r="D597" s="246"/>
      <c r="E597" s="829"/>
      <c r="F597" s="247"/>
      <c r="H597" s="829"/>
      <c r="I597" s="829"/>
      <c r="J597" s="829"/>
      <c r="K597" s="829"/>
      <c r="M597" s="267" t="s">
        <v>169</v>
      </c>
      <c r="N597" s="268" t="s">
        <v>169</v>
      </c>
    </row>
    <row r="598" spans="4:14" ht="12.75" customHeight="1">
      <c r="H598" s="233" t="s">
        <v>170</v>
      </c>
      <c r="M598" s="230" t="s">
        <v>128</v>
      </c>
      <c r="N598" s="230">
        <f>SUM(N589,N592,N596)</f>
        <v>26604.761904761905</v>
      </c>
    </row>
    <row r="599" spans="4:14" ht="12.75" customHeight="1">
      <c r="H599" s="269" t="s">
        <v>3123</v>
      </c>
      <c r="K599" s="270"/>
      <c r="M599" s="230" t="s">
        <v>128</v>
      </c>
      <c r="N599" s="265">
        <f>N598*$Q$4</f>
        <v>2660.4761904761908</v>
      </c>
    </row>
    <row r="600" spans="4:14" ht="12.75" customHeight="1">
      <c r="H600" s="233" t="s">
        <v>171</v>
      </c>
      <c r="M600" s="230" t="s">
        <v>128</v>
      </c>
      <c r="N600" s="262">
        <f>ROUNDDOWN((N598+N599),0)</f>
        <v>29265</v>
      </c>
    </row>
    <row r="609" spans="1:14" s="245" customFormat="1" ht="12.75" customHeight="1">
      <c r="A609" s="258">
        <f>A583+1</f>
        <v>39</v>
      </c>
      <c r="B609" s="1250" t="s">
        <v>348</v>
      </c>
      <c r="C609" s="1250"/>
      <c r="D609" s="259" t="s">
        <v>349</v>
      </c>
      <c r="F609" s="260"/>
      <c r="G609" s="261"/>
      <c r="M609" s="262"/>
    </row>
    <row r="610" spans="1:14" ht="12.75" customHeight="1">
      <c r="E610" s="829" t="s">
        <v>147</v>
      </c>
      <c r="F610" s="234" t="s">
        <v>148</v>
      </c>
    </row>
    <row r="611" spans="1:14" ht="12.75" customHeight="1">
      <c r="D611" s="263">
        <v>0.06</v>
      </c>
      <c r="E611" s="829" t="s">
        <v>149</v>
      </c>
      <c r="F611" s="264" t="s">
        <v>150</v>
      </c>
      <c r="G611" s="235" t="s">
        <v>151</v>
      </c>
      <c r="H611" s="248">
        <f>Bahan!$C$10</f>
        <v>125000</v>
      </c>
      <c r="I611" s="248"/>
      <c r="J611" s="248"/>
      <c r="K611" s="248" t="s">
        <v>128</v>
      </c>
      <c r="L611" s="230">
        <f>D611*H611</f>
        <v>7500</v>
      </c>
    </row>
    <row r="612" spans="1:14" ht="12.75" customHeight="1">
      <c r="D612" s="263">
        <v>0.06</v>
      </c>
      <c r="E612" s="829" t="s">
        <v>149</v>
      </c>
      <c r="F612" s="234" t="s">
        <v>350</v>
      </c>
      <c r="G612" s="235" t="s">
        <v>151</v>
      </c>
      <c r="H612" s="248">
        <f>Bahan!$C$14</f>
        <v>135000</v>
      </c>
      <c r="I612" s="248"/>
      <c r="J612" s="248"/>
      <c r="K612" s="248" t="s">
        <v>128</v>
      </c>
      <c r="L612" s="230">
        <f>D612*H612</f>
        <v>8100</v>
      </c>
    </row>
    <row r="613" spans="1:14" ht="12.75" customHeight="1">
      <c r="D613" s="263">
        <v>6.0000000000000001E-3</v>
      </c>
      <c r="E613" s="829" t="s">
        <v>149</v>
      </c>
      <c r="F613" s="234" t="s">
        <v>153</v>
      </c>
      <c r="G613" s="235" t="s">
        <v>151</v>
      </c>
      <c r="H613" s="248">
        <f>Bahan!$C$21</f>
        <v>145000</v>
      </c>
      <c r="I613" s="248"/>
      <c r="J613" s="248"/>
      <c r="K613" s="248" t="s">
        <v>128</v>
      </c>
      <c r="L613" s="230">
        <f>D613*H613</f>
        <v>870</v>
      </c>
    </row>
    <row r="614" spans="1:14" ht="12.75" customHeight="1">
      <c r="D614" s="263">
        <v>3.0000000000000001E-3</v>
      </c>
      <c r="E614" s="829" t="s">
        <v>149</v>
      </c>
      <c r="F614" s="234" t="s">
        <v>154</v>
      </c>
      <c r="G614" s="235" t="s">
        <v>151</v>
      </c>
      <c r="H614" s="248">
        <f>Bahan!$C$22</f>
        <v>150000</v>
      </c>
      <c r="I614" s="248"/>
      <c r="J614" s="248"/>
      <c r="K614" s="248" t="s">
        <v>128</v>
      </c>
      <c r="L614" s="230">
        <f>D614*H614</f>
        <v>450</v>
      </c>
    </row>
    <row r="615" spans="1:14" ht="12.75" customHeight="1">
      <c r="M615" s="230" t="s">
        <v>128</v>
      </c>
      <c r="N615" s="265">
        <f>SUM(L611:L614)/3</f>
        <v>5640</v>
      </c>
    </row>
    <row r="616" spans="1:14" ht="12.75" customHeight="1">
      <c r="E616" s="829" t="s">
        <v>155</v>
      </c>
      <c r="F616" s="234" t="s">
        <v>156</v>
      </c>
    </row>
    <row r="617" spans="1:14" ht="12.75" customHeight="1">
      <c r="D617" s="263">
        <v>1.1499999999999999</v>
      </c>
      <c r="E617" s="829" t="s">
        <v>163</v>
      </c>
      <c r="F617" s="234" t="s">
        <v>351</v>
      </c>
      <c r="G617" s="235" t="s">
        <v>151</v>
      </c>
      <c r="H617" s="248">
        <f>Bahan!$C$76</f>
        <v>14500</v>
      </c>
      <c r="I617" s="248"/>
      <c r="J617" s="248"/>
      <c r="K617" s="248" t="s">
        <v>128</v>
      </c>
      <c r="L617" s="230">
        <f>D617*H617</f>
        <v>16675</v>
      </c>
    </row>
    <row r="618" spans="1:14" ht="12.75" customHeight="1">
      <c r="D618" s="263">
        <v>0.06</v>
      </c>
      <c r="E618" s="829" t="s">
        <v>163</v>
      </c>
      <c r="F618" s="234" t="s">
        <v>352</v>
      </c>
      <c r="G618" s="235" t="s">
        <v>151</v>
      </c>
      <c r="H618" s="248">
        <f>Bahan!$C$179</f>
        <v>27900</v>
      </c>
      <c r="I618" s="248"/>
      <c r="J618" s="248"/>
      <c r="K618" s="248" t="s">
        <v>128</v>
      </c>
      <c r="L618" s="230">
        <f>D618*H618</f>
        <v>1674</v>
      </c>
    </row>
    <row r="619" spans="1:14" ht="12.75" customHeight="1">
      <c r="M619" s="230" t="s">
        <v>128</v>
      </c>
      <c r="N619" s="265">
        <f>SUM(L617:L618)</f>
        <v>18349</v>
      </c>
    </row>
    <row r="620" spans="1:14" ht="12.75" customHeight="1">
      <c r="D620" s="246"/>
      <c r="E620" s="829"/>
      <c r="F620" s="247"/>
      <c r="H620" s="829"/>
      <c r="I620" s="829"/>
      <c r="J620" s="829"/>
      <c r="K620" s="829"/>
      <c r="M620" s="267" t="s">
        <v>169</v>
      </c>
      <c r="N620" s="268" t="s">
        <v>169</v>
      </c>
    </row>
    <row r="621" spans="1:14" ht="12.75" customHeight="1">
      <c r="H621" s="233" t="s">
        <v>170</v>
      </c>
      <c r="M621" s="230" t="s">
        <v>128</v>
      </c>
      <c r="N621" s="230">
        <f>SUM(N615:N619)</f>
        <v>23989</v>
      </c>
    </row>
    <row r="622" spans="1:14" ht="12.75" customHeight="1">
      <c r="H622" s="269" t="s">
        <v>3123</v>
      </c>
      <c r="K622" s="270"/>
      <c r="M622" s="230" t="s">
        <v>128</v>
      </c>
      <c r="N622" s="265">
        <f>N621*$Q$4</f>
        <v>2398.9</v>
      </c>
    </row>
    <row r="623" spans="1:14" ht="12.75" customHeight="1">
      <c r="H623" s="233" t="s">
        <v>171</v>
      </c>
      <c r="M623" s="230" t="s">
        <v>128</v>
      </c>
      <c r="N623" s="262">
        <f>ROUNDDOWN((N621+N622),0)</f>
        <v>26387</v>
      </c>
    </row>
    <row r="625" spans="1:14" s="245" customFormat="1" ht="12.75" customHeight="1">
      <c r="A625" s="258">
        <f>A609+1</f>
        <v>40</v>
      </c>
      <c r="B625" s="1250" t="s">
        <v>353</v>
      </c>
      <c r="C625" s="1250"/>
      <c r="D625" s="342" t="s">
        <v>354</v>
      </c>
      <c r="F625" s="260"/>
      <c r="G625" s="261"/>
      <c r="M625" s="262"/>
    </row>
    <row r="626" spans="1:14" ht="12.75" customHeight="1">
      <c r="E626" s="829" t="s">
        <v>147</v>
      </c>
      <c r="F626" s="234" t="s">
        <v>148</v>
      </c>
    </row>
    <row r="627" spans="1:14" ht="12.75" customHeight="1">
      <c r="D627" s="343">
        <v>1E-3</v>
      </c>
      <c r="E627" s="829" t="s">
        <v>149</v>
      </c>
      <c r="F627" s="264" t="s">
        <v>150</v>
      </c>
      <c r="G627" s="235" t="s">
        <v>151</v>
      </c>
      <c r="H627" s="248">
        <f>Bahan!$C$10</f>
        <v>125000</v>
      </c>
      <c r="I627" s="248"/>
      <c r="J627" s="248"/>
      <c r="K627" s="248" t="s">
        <v>128</v>
      </c>
      <c r="L627" s="230">
        <f>D627*H627</f>
        <v>125</v>
      </c>
    </row>
    <row r="628" spans="1:14" ht="12.75" customHeight="1">
      <c r="D628" s="343">
        <v>1E-3</v>
      </c>
      <c r="E628" s="829" t="s">
        <v>149</v>
      </c>
      <c r="F628" s="234" t="s">
        <v>350</v>
      </c>
      <c r="G628" s="235" t="s">
        <v>151</v>
      </c>
      <c r="H628" s="248">
        <f>Bahan!$C$14</f>
        <v>135000</v>
      </c>
      <c r="I628" s="248"/>
      <c r="J628" s="248"/>
      <c r="K628" s="248" t="s">
        <v>128</v>
      </c>
      <c r="L628" s="230">
        <f>D628*H628</f>
        <v>135</v>
      </c>
    </row>
    <row r="629" spans="1:14" ht="12.75" customHeight="1">
      <c r="D629" s="343">
        <v>1.0000000000000001E-5</v>
      </c>
      <c r="E629" s="829" t="s">
        <v>149</v>
      </c>
      <c r="F629" s="234" t="s">
        <v>153</v>
      </c>
      <c r="G629" s="235" t="s">
        <v>151</v>
      </c>
      <c r="H629" s="248">
        <f>Bahan!$C$21</f>
        <v>145000</v>
      </c>
      <c r="I629" s="248"/>
      <c r="J629" s="248"/>
      <c r="K629" s="248" t="s">
        <v>128</v>
      </c>
      <c r="L629" s="230">
        <f>D629*H629</f>
        <v>1.4500000000000002</v>
      </c>
    </row>
    <row r="630" spans="1:14" ht="12.75" customHeight="1">
      <c r="D630" s="343">
        <v>5.0000000000000002E-5</v>
      </c>
      <c r="E630" s="829" t="s">
        <v>149</v>
      </c>
      <c r="F630" s="234" t="s">
        <v>154</v>
      </c>
      <c r="G630" s="235" t="s">
        <v>151</v>
      </c>
      <c r="H630" s="248">
        <f>Bahan!$C$22</f>
        <v>150000</v>
      </c>
      <c r="I630" s="248"/>
      <c r="J630" s="248"/>
      <c r="K630" s="248" t="s">
        <v>128</v>
      </c>
      <c r="L630" s="230">
        <f>D630*H630</f>
        <v>7.5</v>
      </c>
    </row>
    <row r="631" spans="1:14" ht="12.75" customHeight="1">
      <c r="M631" s="230" t="s">
        <v>128</v>
      </c>
      <c r="N631" s="265">
        <f>SUM(L627:L630)</f>
        <v>268.95</v>
      </c>
    </row>
    <row r="632" spans="1:14" ht="12.75" customHeight="1">
      <c r="E632" s="829" t="s">
        <v>155</v>
      </c>
      <c r="F632" s="234" t="s">
        <v>156</v>
      </c>
    </row>
    <row r="633" spans="1:14" ht="12.75" customHeight="1">
      <c r="D633" s="343">
        <v>0.01</v>
      </c>
      <c r="E633" s="829" t="s">
        <v>355</v>
      </c>
      <c r="F633" s="234" t="s">
        <v>356</v>
      </c>
      <c r="G633" s="309" t="s">
        <v>151</v>
      </c>
      <c r="H633" s="248">
        <f>Bahan!C64</f>
        <v>18000</v>
      </c>
      <c r="I633" s="248"/>
      <c r="J633" s="248"/>
      <c r="K633" s="248" t="s">
        <v>128</v>
      </c>
      <c r="L633" s="230">
        <f>D633*H633</f>
        <v>180</v>
      </c>
    </row>
    <row r="634" spans="1:14" ht="12.75" customHeight="1">
      <c r="D634" s="343">
        <v>1E-3</v>
      </c>
      <c r="E634" s="829" t="s">
        <v>355</v>
      </c>
      <c r="F634" s="234" t="s">
        <v>357</v>
      </c>
      <c r="G634" s="309" t="s">
        <v>151</v>
      </c>
      <c r="H634" s="248">
        <f>Bahan!C65</f>
        <v>20000</v>
      </c>
      <c r="I634" s="248"/>
      <c r="J634" s="248"/>
      <c r="K634" s="248" t="s">
        <v>128</v>
      </c>
      <c r="L634" s="230">
        <f>D634*H634</f>
        <v>20</v>
      </c>
    </row>
    <row r="635" spans="1:14" ht="12.75" customHeight="1">
      <c r="D635" s="343">
        <v>8.0000000000000002E-3</v>
      </c>
      <c r="E635" s="829" t="s">
        <v>262</v>
      </c>
      <c r="F635" s="234" t="s">
        <v>358</v>
      </c>
      <c r="G635" s="309" t="s">
        <v>151</v>
      </c>
      <c r="H635" s="248">
        <f>Bahan!C66</f>
        <v>71428.571428571435</v>
      </c>
      <c r="I635" s="248"/>
      <c r="J635" s="248"/>
      <c r="K635" s="248" t="s">
        <v>128</v>
      </c>
      <c r="L635" s="230">
        <f>D635*H635</f>
        <v>571.42857142857144</v>
      </c>
    </row>
    <row r="636" spans="1:14" ht="12.75" customHeight="1">
      <c r="M636" s="230" t="s">
        <v>128</v>
      </c>
      <c r="N636" s="265">
        <f>SUM(L633:L635)</f>
        <v>771.42857142857144</v>
      </c>
    </row>
    <row r="637" spans="1:14" ht="12.75" customHeight="1">
      <c r="D637" s="246"/>
      <c r="E637" s="829"/>
      <c r="F637" s="247"/>
      <c r="H637" s="829"/>
      <c r="I637" s="829"/>
      <c r="J637" s="829"/>
      <c r="K637" s="829"/>
      <c r="M637" s="267" t="s">
        <v>169</v>
      </c>
      <c r="N637" s="268" t="s">
        <v>169</v>
      </c>
    </row>
    <row r="638" spans="1:14" ht="12.75" customHeight="1">
      <c r="H638" s="233" t="s">
        <v>170</v>
      </c>
      <c r="M638" s="230" t="s">
        <v>128</v>
      </c>
      <c r="N638" s="230">
        <f>SUM(N631:N636)</f>
        <v>1040.3785714285714</v>
      </c>
    </row>
    <row r="639" spans="1:14" ht="12.75" customHeight="1">
      <c r="H639" s="269" t="s">
        <v>3123</v>
      </c>
      <c r="K639" s="270"/>
      <c r="M639" s="230" t="s">
        <v>128</v>
      </c>
      <c r="N639" s="265">
        <f>N638*$Q$4</f>
        <v>104.03785714285715</v>
      </c>
    </row>
    <row r="640" spans="1:14" ht="12.75" customHeight="1">
      <c r="H640" s="233" t="s">
        <v>171</v>
      </c>
      <c r="M640" s="230" t="s">
        <v>128</v>
      </c>
      <c r="N640" s="262">
        <f>ROUNDDOWN((N638+N639),0)</f>
        <v>1144</v>
      </c>
    </row>
    <row r="642" spans="1:14" s="245" customFormat="1" ht="12.75" customHeight="1">
      <c r="A642" s="258">
        <f>A625+1</f>
        <v>41</v>
      </c>
      <c r="B642" s="1250" t="s">
        <v>359</v>
      </c>
      <c r="C642" s="1250"/>
      <c r="D642" s="342" t="s">
        <v>3172</v>
      </c>
      <c r="F642" s="260"/>
      <c r="G642" s="261"/>
      <c r="M642" s="262"/>
    </row>
    <row r="643" spans="1:14" ht="12.75" customHeight="1">
      <c r="D643" s="343">
        <v>1</v>
      </c>
      <c r="E643" s="829" t="s">
        <v>163</v>
      </c>
      <c r="F643" s="264" t="s">
        <v>360</v>
      </c>
      <c r="G643" s="235" t="s">
        <v>151</v>
      </c>
      <c r="H643" s="248">
        <f>'Hrg Sat'!G50</f>
        <v>26387</v>
      </c>
      <c r="I643" s="248"/>
      <c r="J643" s="248"/>
      <c r="K643" s="248" t="s">
        <v>128</v>
      </c>
      <c r="L643" s="230">
        <f>D643*H643</f>
        <v>26387</v>
      </c>
    </row>
    <row r="644" spans="1:14" ht="12.75" customHeight="1">
      <c r="D644" s="343">
        <v>1</v>
      </c>
      <c r="E644" s="829" t="s">
        <v>163</v>
      </c>
      <c r="F644" s="264" t="s">
        <v>361</v>
      </c>
      <c r="G644" s="235" t="s">
        <v>151</v>
      </c>
      <c r="H644" s="248">
        <f>'Hrg Sat'!G51</f>
        <v>1144</v>
      </c>
      <c r="I644" s="248"/>
      <c r="J644" s="248"/>
      <c r="K644" s="248" t="s">
        <v>128</v>
      </c>
      <c r="L644" s="230">
        <f>D644*H644</f>
        <v>1144</v>
      </c>
    </row>
    <row r="645" spans="1:14" ht="12.75" customHeight="1">
      <c r="D645" s="343">
        <v>1</v>
      </c>
      <c r="E645" s="829" t="s">
        <v>163</v>
      </c>
      <c r="F645" s="264" t="s">
        <v>3171</v>
      </c>
      <c r="G645" s="235" t="s">
        <v>151</v>
      </c>
      <c r="H645" s="248">
        <v>1500</v>
      </c>
      <c r="I645" s="248"/>
      <c r="J645" s="248"/>
      <c r="K645" s="248" t="s">
        <v>128</v>
      </c>
      <c r="L645" s="230">
        <f>D645*H645</f>
        <v>1500</v>
      </c>
    </row>
    <row r="646" spans="1:14" ht="12.75" customHeight="1">
      <c r="M646" s="230" t="s">
        <v>128</v>
      </c>
      <c r="N646" s="265">
        <f>SUM(L643:L645)</f>
        <v>29031</v>
      </c>
    </row>
    <row r="647" spans="1:14" ht="12.75" customHeight="1">
      <c r="D647" s="246"/>
      <c r="E647" s="829"/>
      <c r="F647" s="247"/>
      <c r="H647" s="829"/>
      <c r="I647" s="829"/>
      <c r="J647" s="829"/>
      <c r="K647" s="829"/>
      <c r="M647" s="267" t="s">
        <v>169</v>
      </c>
      <c r="N647" s="268" t="s">
        <v>169</v>
      </c>
    </row>
    <row r="648" spans="1:14" ht="12.75" customHeight="1">
      <c r="H648" s="233" t="s">
        <v>170</v>
      </c>
      <c r="M648" s="230" t="s">
        <v>128</v>
      </c>
      <c r="N648" s="230">
        <f>SUM(N646:N646)</f>
        <v>29031</v>
      </c>
    </row>
    <row r="649" spans="1:14" ht="12.75" customHeight="1">
      <c r="H649" s="233" t="s">
        <v>171</v>
      </c>
      <c r="M649" s="230" t="s">
        <v>128</v>
      </c>
      <c r="N649" s="262">
        <f>ROUNDDOWN((N648),0)</f>
        <v>29031</v>
      </c>
    </row>
    <row r="651" spans="1:14" s="245" customFormat="1" ht="12.75" customHeight="1">
      <c r="A651" s="258">
        <f>A642+1</f>
        <v>42</v>
      </c>
      <c r="B651" s="1250" t="s">
        <v>362</v>
      </c>
      <c r="C651" s="1250"/>
      <c r="D651" s="259" t="s">
        <v>363</v>
      </c>
      <c r="F651" s="260"/>
      <c r="G651" s="261"/>
      <c r="M651" s="262"/>
    </row>
    <row r="652" spans="1:14" ht="12.75" customHeight="1">
      <c r="E652" s="829" t="s">
        <v>147</v>
      </c>
      <c r="F652" s="234" t="s">
        <v>148</v>
      </c>
    </row>
    <row r="653" spans="1:14" ht="12.75" customHeight="1">
      <c r="D653" s="263">
        <v>0.52</v>
      </c>
      <c r="E653" s="829" t="s">
        <v>149</v>
      </c>
      <c r="F653" s="264" t="s">
        <v>150</v>
      </c>
      <c r="G653" s="235" t="s">
        <v>151</v>
      </c>
      <c r="H653" s="248">
        <f>Bahan!$C$10</f>
        <v>125000</v>
      </c>
      <c r="I653" s="248"/>
      <c r="J653" s="248"/>
      <c r="K653" s="248" t="s">
        <v>128</v>
      </c>
      <c r="L653" s="230">
        <f>D653*H653</f>
        <v>65000</v>
      </c>
    </row>
    <row r="654" spans="1:14" ht="12.75" customHeight="1">
      <c r="D654" s="263">
        <v>0.26</v>
      </c>
      <c r="E654" s="829" t="s">
        <v>149</v>
      </c>
      <c r="F654" s="264" t="s">
        <v>152</v>
      </c>
      <c r="G654" s="235" t="s">
        <v>151</v>
      </c>
      <c r="H654" s="248">
        <f>Bahan!$C$11</f>
        <v>135000</v>
      </c>
      <c r="I654" s="248"/>
      <c r="J654" s="248"/>
      <c r="K654" s="248" t="s">
        <v>128</v>
      </c>
      <c r="L654" s="230">
        <f>D654*H654</f>
        <v>35100</v>
      </c>
    </row>
    <row r="655" spans="1:14" ht="12.75" customHeight="1">
      <c r="D655" s="263">
        <v>2.5999999999999999E-2</v>
      </c>
      <c r="E655" s="829" t="s">
        <v>149</v>
      </c>
      <c r="F655" s="234" t="s">
        <v>153</v>
      </c>
      <c r="G655" s="235" t="s">
        <v>151</v>
      </c>
      <c r="H655" s="248">
        <f>Bahan!$C$21</f>
        <v>145000</v>
      </c>
      <c r="I655" s="248"/>
      <c r="J655" s="248"/>
      <c r="K655" s="248" t="s">
        <v>128</v>
      </c>
      <c r="L655" s="230">
        <f>D655*H655</f>
        <v>3770</v>
      </c>
    </row>
    <row r="656" spans="1:14" ht="12.75" customHeight="1">
      <c r="D656" s="263">
        <v>2.5999999999999999E-2</v>
      </c>
      <c r="E656" s="829" t="s">
        <v>149</v>
      </c>
      <c r="F656" s="234" t="s">
        <v>154</v>
      </c>
      <c r="G656" s="235" t="s">
        <v>151</v>
      </c>
      <c r="H656" s="248">
        <f>Bahan!$C$22</f>
        <v>150000</v>
      </c>
      <c r="I656" s="248"/>
      <c r="J656" s="248"/>
      <c r="K656" s="248" t="s">
        <v>128</v>
      </c>
      <c r="L656" s="230">
        <f>D656*H656</f>
        <v>3900</v>
      </c>
    </row>
    <row r="657" spans="1:14" ht="12.75" customHeight="1">
      <c r="M657" s="230" t="s">
        <v>128</v>
      </c>
      <c r="N657" s="265">
        <f>SUM(L653:L656)</f>
        <v>107770</v>
      </c>
    </row>
    <row r="658" spans="1:14" ht="12.75" customHeight="1">
      <c r="E658" s="829" t="s">
        <v>155</v>
      </c>
      <c r="F658" s="234" t="s">
        <v>156</v>
      </c>
    </row>
    <row r="659" spans="1:14" ht="12.75" customHeight="1">
      <c r="D659" s="263">
        <v>0.04</v>
      </c>
      <c r="E659" s="829" t="s">
        <v>161</v>
      </c>
      <c r="F659" s="234" t="s">
        <v>364</v>
      </c>
      <c r="G659" s="235" t="s">
        <v>151</v>
      </c>
      <c r="H659" s="248">
        <f>Bahan!$C$28</f>
        <v>1500000</v>
      </c>
      <c r="I659" s="248"/>
      <c r="J659" s="248"/>
      <c r="K659" s="248" t="s">
        <v>128</v>
      </c>
      <c r="L659" s="230">
        <f>D659*H659</f>
        <v>60000</v>
      </c>
    </row>
    <row r="660" spans="1:14" ht="12.75" customHeight="1">
      <c r="D660" s="263">
        <v>0.3</v>
      </c>
      <c r="E660" s="829" t="s">
        <v>163</v>
      </c>
      <c r="F660" s="234" t="s">
        <v>164</v>
      </c>
      <c r="G660" s="235" t="s">
        <v>151</v>
      </c>
      <c r="H660" s="248">
        <f>Bahan!$C$25</f>
        <v>15000</v>
      </c>
      <c r="I660" s="248"/>
      <c r="J660" s="248"/>
      <c r="K660" s="248" t="s">
        <v>128</v>
      </c>
      <c r="L660" s="230">
        <f>D660*H660</f>
        <v>4500</v>
      </c>
    </row>
    <row r="661" spans="1:14" ht="12.75" customHeight="1">
      <c r="D661" s="263">
        <v>0.1</v>
      </c>
      <c r="E661" s="829" t="s">
        <v>322</v>
      </c>
      <c r="F661" s="234" t="s">
        <v>365</v>
      </c>
      <c r="G661" s="235" t="s">
        <v>151</v>
      </c>
      <c r="H661" s="248">
        <f>Bahan!$C$63</f>
        <v>6000</v>
      </c>
      <c r="I661" s="248"/>
      <c r="J661" s="248"/>
      <c r="K661" s="248" t="s">
        <v>128</v>
      </c>
      <c r="L661" s="230">
        <f>D661*H661</f>
        <v>600</v>
      </c>
    </row>
    <row r="662" spans="1:14" ht="12.75" customHeight="1">
      <c r="M662" s="230" t="s">
        <v>128</v>
      </c>
      <c r="N662" s="265">
        <f>SUM(L659:L661)</f>
        <v>65100</v>
      </c>
    </row>
    <row r="663" spans="1:14" ht="12.75" customHeight="1">
      <c r="D663" s="246"/>
      <c r="E663" s="829"/>
      <c r="F663" s="247"/>
      <c r="H663" s="829"/>
      <c r="I663" s="829"/>
      <c r="J663" s="829"/>
      <c r="K663" s="829"/>
      <c r="M663" s="267" t="s">
        <v>169</v>
      </c>
      <c r="N663" s="268" t="s">
        <v>169</v>
      </c>
    </row>
    <row r="664" spans="1:14" ht="12.75" customHeight="1">
      <c r="H664" s="233" t="s">
        <v>170</v>
      </c>
      <c r="M664" s="230" t="s">
        <v>128</v>
      </c>
      <c r="N664" s="344">
        <f>SUM(N657,L660:L661)+(L659/2)</f>
        <v>142870</v>
      </c>
    </row>
    <row r="665" spans="1:14" ht="12.75" customHeight="1">
      <c r="H665" s="269" t="s">
        <v>3123</v>
      </c>
      <c r="K665" s="270"/>
      <c r="M665" s="230" t="s">
        <v>128</v>
      </c>
      <c r="N665" s="265">
        <f>N664*$Q$4</f>
        <v>14287</v>
      </c>
    </row>
    <row r="666" spans="1:14" ht="12.75" customHeight="1">
      <c r="H666" s="233" t="s">
        <v>171</v>
      </c>
      <c r="M666" s="230" t="s">
        <v>128</v>
      </c>
      <c r="N666" s="262">
        <f>ROUNDDOWN((N664+N665),0)</f>
        <v>157157</v>
      </c>
    </row>
    <row r="668" spans="1:14" s="245" customFormat="1" ht="12.75" customHeight="1">
      <c r="A668" s="258">
        <f>A651+1</f>
        <v>43</v>
      </c>
      <c r="B668" s="1250" t="s">
        <v>366</v>
      </c>
      <c r="C668" s="1250"/>
      <c r="D668" s="259" t="s">
        <v>367</v>
      </c>
      <c r="F668" s="260"/>
      <c r="G668" s="261"/>
      <c r="M668" s="262"/>
    </row>
    <row r="669" spans="1:14" ht="12.75" customHeight="1">
      <c r="E669" s="829" t="s">
        <v>147</v>
      </c>
      <c r="F669" s="234" t="s">
        <v>148</v>
      </c>
    </row>
    <row r="670" spans="1:14" ht="12.75" customHeight="1">
      <c r="D670" s="263">
        <v>0.52</v>
      </c>
      <c r="E670" s="829" t="s">
        <v>149</v>
      </c>
      <c r="F670" s="264" t="s">
        <v>150</v>
      </c>
      <c r="G670" s="235" t="s">
        <v>151</v>
      </c>
      <c r="H670" s="248">
        <f>Bahan!$C$10</f>
        <v>125000</v>
      </c>
      <c r="I670" s="248"/>
      <c r="J670" s="248"/>
      <c r="K670" s="248" t="s">
        <v>128</v>
      </c>
      <c r="L670" s="230">
        <f>D670*H670</f>
        <v>65000</v>
      </c>
    </row>
    <row r="671" spans="1:14" ht="12.75" customHeight="1">
      <c r="D671" s="263">
        <v>0.26</v>
      </c>
      <c r="E671" s="829" t="s">
        <v>149</v>
      </c>
      <c r="F671" s="264" t="s">
        <v>152</v>
      </c>
      <c r="G671" s="235" t="s">
        <v>151</v>
      </c>
      <c r="H671" s="248">
        <f>Bahan!$C$11</f>
        <v>135000</v>
      </c>
      <c r="I671" s="248"/>
      <c r="J671" s="248"/>
      <c r="K671" s="248" t="s">
        <v>128</v>
      </c>
      <c r="L671" s="230">
        <f>D671*H671</f>
        <v>35100</v>
      </c>
    </row>
    <row r="672" spans="1:14" ht="12.75" customHeight="1">
      <c r="D672" s="263">
        <v>2.5999999999999999E-2</v>
      </c>
      <c r="E672" s="829" t="s">
        <v>149</v>
      </c>
      <c r="F672" s="234" t="s">
        <v>153</v>
      </c>
      <c r="G672" s="235" t="s">
        <v>151</v>
      </c>
      <c r="H672" s="248">
        <f>Bahan!$C$21</f>
        <v>145000</v>
      </c>
      <c r="I672" s="248"/>
      <c r="J672" s="248"/>
      <c r="K672" s="248" t="s">
        <v>128</v>
      </c>
      <c r="L672" s="230">
        <f>D672*H672</f>
        <v>3770</v>
      </c>
    </row>
    <row r="673" spans="1:15" ht="12.75" customHeight="1">
      <c r="D673" s="263">
        <v>2.5999999999999999E-2</v>
      </c>
      <c r="E673" s="829" t="s">
        <v>149</v>
      </c>
      <c r="F673" s="234" t="s">
        <v>154</v>
      </c>
      <c r="G673" s="235" t="s">
        <v>151</v>
      </c>
      <c r="H673" s="248">
        <f>Bahan!$C$22</f>
        <v>150000</v>
      </c>
      <c r="I673" s="248"/>
      <c r="J673" s="248"/>
      <c r="K673" s="248" t="s">
        <v>128</v>
      </c>
      <c r="L673" s="230">
        <f>D673*H673</f>
        <v>3900</v>
      </c>
    </row>
    <row r="674" spans="1:15" ht="12.75" customHeight="1">
      <c r="M674" s="230" t="s">
        <v>128</v>
      </c>
      <c r="N674" s="265">
        <f>SUM(L670:L673)</f>
        <v>107770</v>
      </c>
    </row>
    <row r="675" spans="1:15" ht="12.75" customHeight="1">
      <c r="E675" s="829" t="s">
        <v>155</v>
      </c>
      <c r="F675" s="234" t="s">
        <v>156</v>
      </c>
    </row>
    <row r="676" spans="1:15" ht="12.75" customHeight="1">
      <c r="D676" s="263">
        <v>4.4999999999999998E-2</v>
      </c>
      <c r="E676" s="829" t="s">
        <v>161</v>
      </c>
      <c r="F676" s="234" t="s">
        <v>364</v>
      </c>
      <c r="G676" s="235" t="s">
        <v>151</v>
      </c>
      <c r="H676" s="248">
        <f>Bahan!$C$28</f>
        <v>1500000</v>
      </c>
      <c r="I676" s="1354"/>
      <c r="J676" s="1355"/>
      <c r="K676" s="248" t="s">
        <v>128</v>
      </c>
      <c r="L676" s="230">
        <f>D676*H676</f>
        <v>67500</v>
      </c>
    </row>
    <row r="677" spans="1:15" ht="12.75" customHeight="1">
      <c r="D677" s="263">
        <v>0.3</v>
      </c>
      <c r="E677" s="829" t="s">
        <v>163</v>
      </c>
      <c r="F677" s="234" t="s">
        <v>164</v>
      </c>
      <c r="G677" s="235" t="s">
        <v>151</v>
      </c>
      <c r="H677" s="248">
        <f>Bahan!$C$25</f>
        <v>15000</v>
      </c>
      <c r="I677" s="248"/>
      <c r="J677" s="248"/>
      <c r="K677" s="248" t="s">
        <v>128</v>
      </c>
      <c r="L677" s="230">
        <f>D677*H677</f>
        <v>4500</v>
      </c>
    </row>
    <row r="678" spans="1:15" ht="12.75" customHeight="1">
      <c r="D678" s="263">
        <v>0.1</v>
      </c>
      <c r="E678" s="829" t="s">
        <v>322</v>
      </c>
      <c r="F678" s="234" t="s">
        <v>365</v>
      </c>
      <c r="G678" s="235" t="s">
        <v>151</v>
      </c>
      <c r="H678" s="248">
        <f>Bahan!$C$63</f>
        <v>6000</v>
      </c>
      <c r="I678" s="248"/>
      <c r="J678" s="248"/>
      <c r="K678" s="248" t="s">
        <v>128</v>
      </c>
      <c r="L678" s="230">
        <f>D678*H678</f>
        <v>600</v>
      </c>
    </row>
    <row r="679" spans="1:15" ht="12.75" customHeight="1">
      <c r="M679" s="230" t="s">
        <v>128</v>
      </c>
      <c r="N679" s="265">
        <f>SUM(L676:L678)</f>
        <v>72600</v>
      </c>
    </row>
    <row r="680" spans="1:15" ht="12.75" customHeight="1">
      <c r="D680" s="246"/>
      <c r="E680" s="829"/>
      <c r="F680" s="247"/>
      <c r="H680" s="829"/>
      <c r="I680" s="829"/>
      <c r="J680" s="829"/>
      <c r="K680" s="829"/>
      <c r="M680" s="267" t="s">
        <v>169</v>
      </c>
      <c r="N680" s="268" t="s">
        <v>169</v>
      </c>
    </row>
    <row r="681" spans="1:15" ht="12.75" customHeight="1">
      <c r="H681" s="233" t="s">
        <v>170</v>
      </c>
      <c r="M681" s="230" t="s">
        <v>128</v>
      </c>
      <c r="N681" s="230">
        <f>SUM(N674:N679)</f>
        <v>180370</v>
      </c>
      <c r="O681" s="345"/>
    </row>
    <row r="682" spans="1:15" ht="12.75" customHeight="1">
      <c r="H682" s="269" t="s">
        <v>3123</v>
      </c>
      <c r="K682" s="270"/>
      <c r="M682" s="230" t="s">
        <v>128</v>
      </c>
      <c r="N682" s="265">
        <f>N681*$Q$4</f>
        <v>18037</v>
      </c>
      <c r="O682" s="345"/>
    </row>
    <row r="683" spans="1:15" ht="12.75" customHeight="1">
      <c r="H683" s="233" t="s">
        <v>171</v>
      </c>
      <c r="M683" s="230" t="s">
        <v>128</v>
      </c>
      <c r="N683" s="262">
        <f>ROUNDDOWN((N681+N682),0)</f>
        <v>198407</v>
      </c>
      <c r="O683" s="345"/>
    </row>
    <row r="684" spans="1:15" s="348" customFormat="1" ht="13.5" customHeight="1">
      <c r="A684" s="258"/>
      <c r="B684" s="1250"/>
      <c r="C684" s="346"/>
      <c r="D684" s="347" t="s">
        <v>368</v>
      </c>
      <c r="E684" s="348" t="s">
        <v>369</v>
      </c>
      <c r="F684" s="349"/>
      <c r="G684" s="350" t="s">
        <v>370</v>
      </c>
      <c r="H684" s="351">
        <f>N683</f>
        <v>198407</v>
      </c>
      <c r="J684" s="352" t="s">
        <v>175</v>
      </c>
      <c r="L684" s="348">
        <v>1.75</v>
      </c>
      <c r="M684" s="230" t="s">
        <v>128</v>
      </c>
      <c r="N684" s="353">
        <f>H684/L684</f>
        <v>113375.42857142857</v>
      </c>
    </row>
    <row r="686" spans="1:15" s="245" customFormat="1" ht="12.75" customHeight="1">
      <c r="A686" s="258">
        <f>A668+1</f>
        <v>44</v>
      </c>
      <c r="B686" s="1250" t="s">
        <v>371</v>
      </c>
      <c r="C686" s="1250"/>
      <c r="D686" s="259" t="s">
        <v>372</v>
      </c>
      <c r="F686" s="260"/>
      <c r="G686" s="261"/>
      <c r="M686" s="262"/>
    </row>
    <row r="687" spans="1:15" ht="12.75" customHeight="1">
      <c r="E687" s="829" t="s">
        <v>147</v>
      </c>
      <c r="F687" s="234" t="s">
        <v>148</v>
      </c>
    </row>
    <row r="688" spans="1:15" ht="12.75" customHeight="1">
      <c r="D688" s="263">
        <v>0.66</v>
      </c>
      <c r="E688" s="829" t="s">
        <v>149</v>
      </c>
      <c r="F688" s="264" t="s">
        <v>150</v>
      </c>
      <c r="G688" s="235" t="s">
        <v>151</v>
      </c>
      <c r="H688" s="248">
        <f>Bahan!$C$10</f>
        <v>125000</v>
      </c>
      <c r="I688" s="248"/>
      <c r="J688" s="248"/>
      <c r="K688" s="248" t="s">
        <v>128</v>
      </c>
      <c r="L688" s="230">
        <f>D688*H688</f>
        <v>82500</v>
      </c>
    </row>
    <row r="689" spans="2:14" ht="12.75" customHeight="1">
      <c r="B689" s="233"/>
      <c r="C689" s="233"/>
      <c r="D689" s="263">
        <v>0.33</v>
      </c>
      <c r="E689" s="829" t="s">
        <v>149</v>
      </c>
      <c r="F689" s="264" t="s">
        <v>152</v>
      </c>
      <c r="G689" s="235" t="s">
        <v>151</v>
      </c>
      <c r="H689" s="248">
        <f>Bahan!$C$11</f>
        <v>135000</v>
      </c>
      <c r="I689" s="248"/>
      <c r="J689" s="248"/>
      <c r="K689" s="248" t="s">
        <v>128</v>
      </c>
      <c r="L689" s="230">
        <f>D689*H689</f>
        <v>44550</v>
      </c>
    </row>
    <row r="690" spans="2:14" ht="12.75" customHeight="1">
      <c r="B690" s="233"/>
      <c r="C690" s="233"/>
      <c r="D690" s="263">
        <v>3.3000000000000002E-2</v>
      </c>
      <c r="E690" s="829" t="s">
        <v>149</v>
      </c>
      <c r="F690" s="234" t="s">
        <v>153</v>
      </c>
      <c r="G690" s="235" t="s">
        <v>151</v>
      </c>
      <c r="H690" s="248">
        <f>Bahan!$C$21</f>
        <v>145000</v>
      </c>
      <c r="I690" s="248"/>
      <c r="J690" s="248"/>
      <c r="K690" s="248" t="s">
        <v>128</v>
      </c>
      <c r="L690" s="230">
        <f>D690*H690</f>
        <v>4785</v>
      </c>
    </row>
    <row r="691" spans="2:14" ht="12.75" customHeight="1">
      <c r="B691" s="233"/>
      <c r="C691" s="233"/>
      <c r="D691" s="263">
        <v>3.3000000000000002E-2</v>
      </c>
      <c r="E691" s="829" t="s">
        <v>149</v>
      </c>
      <c r="F691" s="234" t="s">
        <v>154</v>
      </c>
      <c r="G691" s="235" t="s">
        <v>151</v>
      </c>
      <c r="H691" s="248">
        <f>Bahan!$C$22</f>
        <v>150000</v>
      </c>
      <c r="I691" s="248"/>
      <c r="J691" s="248"/>
      <c r="K691" s="248" t="s">
        <v>128</v>
      </c>
      <c r="L691" s="230">
        <f>D691*H691</f>
        <v>4950</v>
      </c>
    </row>
    <row r="692" spans="2:14" ht="12.75" customHeight="1">
      <c r="B692" s="233"/>
      <c r="C692" s="233"/>
      <c r="M692" s="230" t="s">
        <v>128</v>
      </c>
      <c r="N692" s="265">
        <f>SUM(L688:L691)</f>
        <v>136785</v>
      </c>
    </row>
    <row r="693" spans="2:14" ht="12.75" customHeight="1">
      <c r="B693" s="233"/>
      <c r="C693" s="233"/>
      <c r="E693" s="829" t="s">
        <v>155</v>
      </c>
      <c r="F693" s="234" t="s">
        <v>156</v>
      </c>
    </row>
    <row r="694" spans="2:14" ht="12.75" customHeight="1">
      <c r="B694" s="233"/>
      <c r="C694" s="233"/>
      <c r="D694" s="263">
        <v>0.04</v>
      </c>
      <c r="E694" s="829" t="s">
        <v>161</v>
      </c>
      <c r="F694" s="234" t="s">
        <v>364</v>
      </c>
      <c r="G694" s="235" t="s">
        <v>151</v>
      </c>
      <c r="H694" s="248">
        <f>Bahan!$C$28</f>
        <v>1500000</v>
      </c>
      <c r="I694" s="1354"/>
      <c r="J694" s="1355"/>
      <c r="K694" s="248" t="s">
        <v>128</v>
      </c>
      <c r="L694" s="230">
        <f t="shared" ref="L694:L699" si="7">D694*H694</f>
        <v>60000</v>
      </c>
    </row>
    <row r="695" spans="2:14" ht="12.75" customHeight="1">
      <c r="B695" s="233"/>
      <c r="C695" s="233"/>
      <c r="D695" s="263">
        <v>0.4</v>
      </c>
      <c r="E695" s="829" t="s">
        <v>163</v>
      </c>
      <c r="F695" s="234" t="s">
        <v>164</v>
      </c>
      <c r="G695" s="235" t="s">
        <v>151</v>
      </c>
      <c r="H695" s="248">
        <f>Bahan!$C$25</f>
        <v>15000</v>
      </c>
      <c r="I695" s="248"/>
      <c r="J695" s="248"/>
      <c r="K695" s="248" t="s">
        <v>128</v>
      </c>
      <c r="L695" s="230">
        <f t="shared" si="7"/>
        <v>6000</v>
      </c>
    </row>
    <row r="696" spans="2:14" ht="12.75" customHeight="1">
      <c r="B696" s="233"/>
      <c r="C696" s="233"/>
      <c r="D696" s="263">
        <v>0.2</v>
      </c>
      <c r="E696" s="829" t="s">
        <v>322</v>
      </c>
      <c r="F696" s="234" t="s">
        <v>365</v>
      </c>
      <c r="G696" s="235" t="s">
        <v>151</v>
      </c>
      <c r="H696" s="248">
        <f>Bahan!$C$63</f>
        <v>6000</v>
      </c>
      <c r="I696" s="248"/>
      <c r="J696" s="248"/>
      <c r="K696" s="248" t="s">
        <v>128</v>
      </c>
      <c r="L696" s="230">
        <f t="shared" si="7"/>
        <v>1200</v>
      </c>
    </row>
    <row r="697" spans="2:14" ht="12.75" customHeight="1">
      <c r="B697" s="233"/>
      <c r="C697" s="233"/>
      <c r="D697" s="263">
        <v>1.4999999999999999E-2</v>
      </c>
      <c r="E697" s="829" t="s">
        <v>166</v>
      </c>
      <c r="F697" s="234" t="s">
        <v>373</v>
      </c>
      <c r="G697" s="235" t="s">
        <v>151</v>
      </c>
      <c r="H697" s="248">
        <f>Bahan!$C$29</f>
        <v>2450000</v>
      </c>
      <c r="I697" s="1354"/>
      <c r="J697" s="1355"/>
      <c r="K697" s="248" t="s">
        <v>128</v>
      </c>
      <c r="L697" s="230">
        <f t="shared" si="7"/>
        <v>36750</v>
      </c>
    </row>
    <row r="698" spans="2:14" ht="12.75" customHeight="1">
      <c r="B698" s="233"/>
      <c r="C698" s="233"/>
      <c r="D698" s="263">
        <v>0.35</v>
      </c>
      <c r="E698" s="829" t="s">
        <v>374</v>
      </c>
      <c r="F698" s="234" t="s">
        <v>375</v>
      </c>
      <c r="G698" s="235" t="s">
        <v>151</v>
      </c>
      <c r="H698" s="248">
        <f>Bahan!$C$141</f>
        <v>110000</v>
      </c>
      <c r="I698" s="1354"/>
      <c r="J698" s="1355"/>
      <c r="K698" s="248" t="s">
        <v>128</v>
      </c>
      <c r="L698" s="230">
        <f t="shared" si="7"/>
        <v>38500</v>
      </c>
    </row>
    <row r="699" spans="2:14" ht="12.75" customHeight="1">
      <c r="B699" s="233"/>
      <c r="C699" s="233"/>
      <c r="D699" s="263">
        <v>2</v>
      </c>
      <c r="E699" s="829" t="s">
        <v>157</v>
      </c>
      <c r="F699" s="336" t="s">
        <v>376</v>
      </c>
      <c r="G699" s="235" t="s">
        <v>151</v>
      </c>
      <c r="H699" s="248">
        <f>Bahan!$C$26</f>
        <v>12500</v>
      </c>
      <c r="I699" s="1354"/>
      <c r="J699" s="1355"/>
      <c r="K699" s="248" t="s">
        <v>128</v>
      </c>
      <c r="L699" s="230">
        <f t="shared" si="7"/>
        <v>25000</v>
      </c>
    </row>
    <row r="700" spans="2:14" ht="12.75" customHeight="1">
      <c r="B700" s="233"/>
      <c r="C700" s="233"/>
      <c r="M700" s="230" t="s">
        <v>128</v>
      </c>
      <c r="N700" s="265">
        <f>SUM(L694:L699)</f>
        <v>167450</v>
      </c>
    </row>
    <row r="701" spans="2:14" ht="12.75" customHeight="1">
      <c r="B701" s="233"/>
      <c r="C701" s="233"/>
      <c r="D701" s="246"/>
      <c r="E701" s="829"/>
      <c r="F701" s="247"/>
      <c r="H701" s="829"/>
      <c r="I701" s="829"/>
      <c r="J701" s="829"/>
      <c r="K701" s="829"/>
      <c r="M701" s="267" t="s">
        <v>169</v>
      </c>
      <c r="N701" s="268" t="s">
        <v>169</v>
      </c>
    </row>
    <row r="702" spans="2:14" ht="12.75" customHeight="1">
      <c r="B702" s="233"/>
      <c r="C702" s="233"/>
      <c r="H702" s="233" t="s">
        <v>170</v>
      </c>
      <c r="M702" s="230" t="s">
        <v>128</v>
      </c>
      <c r="N702" s="230">
        <f>SUM(N692:N700)</f>
        <v>304235</v>
      </c>
    </row>
    <row r="703" spans="2:14" ht="12.75" customHeight="1">
      <c r="B703" s="233"/>
      <c r="C703" s="233"/>
      <c r="H703" s="269" t="s">
        <v>3123</v>
      </c>
      <c r="K703" s="270"/>
      <c r="M703" s="230" t="s">
        <v>128</v>
      </c>
      <c r="N703" s="265">
        <f>N702*$Q$4</f>
        <v>30423.5</v>
      </c>
    </row>
    <row r="704" spans="2:14" ht="12.75" customHeight="1">
      <c r="B704" s="233"/>
      <c r="C704" s="233"/>
      <c r="H704" s="233" t="s">
        <v>171</v>
      </c>
      <c r="M704" s="230" t="s">
        <v>128</v>
      </c>
      <c r="N704" s="262">
        <f>ROUNDDOWN((N702+N703),0)</f>
        <v>334658</v>
      </c>
    </row>
    <row r="705" spans="1:15" s="348" customFormat="1" ht="13.5" customHeight="1">
      <c r="A705" s="258"/>
      <c r="B705" s="1250"/>
      <c r="C705" s="346"/>
      <c r="D705" s="347" t="s">
        <v>368</v>
      </c>
      <c r="E705" s="348" t="s">
        <v>377</v>
      </c>
      <c r="F705" s="349"/>
      <c r="G705" s="350" t="s">
        <v>370</v>
      </c>
      <c r="H705" s="351">
        <f>N704</f>
        <v>334658</v>
      </c>
      <c r="J705" s="352" t="s">
        <v>175</v>
      </c>
      <c r="L705" s="348">
        <v>2</v>
      </c>
      <c r="M705" s="230" t="s">
        <v>128</v>
      </c>
      <c r="N705" s="353">
        <f>H705/L705</f>
        <v>167329</v>
      </c>
    </row>
    <row r="706" spans="1:15" ht="12.75" customHeight="1">
      <c r="N706" s="234"/>
    </row>
    <row r="707" spans="1:15" s="245" customFormat="1" ht="12.75" customHeight="1">
      <c r="A707" s="258">
        <f>A686+1</f>
        <v>45</v>
      </c>
      <c r="B707" s="1250" t="s">
        <v>378</v>
      </c>
      <c r="C707" s="1250"/>
      <c r="D707" s="259" t="s">
        <v>379</v>
      </c>
      <c r="F707" s="260"/>
      <c r="G707" s="261"/>
      <c r="M707" s="262"/>
      <c r="N707" s="354"/>
      <c r="O707" s="245" t="s">
        <v>380</v>
      </c>
    </row>
    <row r="708" spans="1:15" ht="12.75" customHeight="1">
      <c r="E708" s="829" t="s">
        <v>147</v>
      </c>
      <c r="F708" s="234" t="s">
        <v>148</v>
      </c>
    </row>
    <row r="709" spans="1:15" ht="12.75" customHeight="1">
      <c r="D709" s="263">
        <f>0.66/2</f>
        <v>0.33</v>
      </c>
      <c r="E709" s="829" t="s">
        <v>149</v>
      </c>
      <c r="F709" s="264" t="s">
        <v>150</v>
      </c>
      <c r="G709" s="235" t="s">
        <v>151</v>
      </c>
      <c r="H709" s="248">
        <f>Bahan!$C$10</f>
        <v>125000</v>
      </c>
      <c r="I709" s="248"/>
      <c r="J709" s="248"/>
      <c r="K709" s="248" t="s">
        <v>128</v>
      </c>
      <c r="L709" s="230">
        <f>D709*H709</f>
        <v>41250</v>
      </c>
    </row>
    <row r="710" spans="1:15" ht="12.75" customHeight="1">
      <c r="D710" s="263">
        <v>0.33</v>
      </c>
      <c r="E710" s="829" t="s">
        <v>149</v>
      </c>
      <c r="F710" s="264" t="s">
        <v>152</v>
      </c>
      <c r="G710" s="235" t="s">
        <v>151</v>
      </c>
      <c r="H710" s="248">
        <f>Bahan!$C$11</f>
        <v>135000</v>
      </c>
      <c r="I710" s="248"/>
      <c r="J710" s="248"/>
      <c r="K710" s="248" t="s">
        <v>128</v>
      </c>
      <c r="L710" s="230">
        <f>D710*H710</f>
        <v>44550</v>
      </c>
    </row>
    <row r="711" spans="1:15" ht="12.75" customHeight="1">
      <c r="D711" s="263">
        <v>3.3000000000000002E-2</v>
      </c>
      <c r="E711" s="829" t="s">
        <v>149</v>
      </c>
      <c r="F711" s="234" t="s">
        <v>153</v>
      </c>
      <c r="G711" s="235" t="s">
        <v>151</v>
      </c>
      <c r="H711" s="248">
        <f>Bahan!$C$21</f>
        <v>145000</v>
      </c>
      <c r="I711" s="248"/>
      <c r="J711" s="248"/>
      <c r="K711" s="248" t="s">
        <v>128</v>
      </c>
      <c r="L711" s="230">
        <f>D711*H711</f>
        <v>4785</v>
      </c>
    </row>
    <row r="712" spans="1:15" ht="12.75" customHeight="1">
      <c r="D712" s="263">
        <v>3.3000000000000002E-2</v>
      </c>
      <c r="E712" s="829" t="s">
        <v>149</v>
      </c>
      <c r="F712" s="234" t="s">
        <v>154</v>
      </c>
      <c r="G712" s="235" t="s">
        <v>151</v>
      </c>
      <c r="H712" s="248">
        <f>Bahan!$C$22</f>
        <v>150000</v>
      </c>
      <c r="I712" s="248"/>
      <c r="J712" s="248"/>
      <c r="K712" s="248" t="s">
        <v>128</v>
      </c>
      <c r="L712" s="230">
        <f>D712*H712</f>
        <v>4950</v>
      </c>
    </row>
    <row r="713" spans="1:15" ht="12.75" customHeight="1">
      <c r="M713" s="230" t="s">
        <v>128</v>
      </c>
      <c r="N713" s="265">
        <f>SUM(L709:L712)</f>
        <v>95535</v>
      </c>
    </row>
    <row r="714" spans="1:15" ht="12.75" customHeight="1">
      <c r="E714" s="829" t="s">
        <v>155</v>
      </c>
      <c r="F714" s="234" t="s">
        <v>156</v>
      </c>
    </row>
    <row r="715" spans="1:15" ht="12.75" customHeight="1">
      <c r="D715" s="263">
        <f>0.04/2</f>
        <v>0.02</v>
      </c>
      <c r="E715" s="829" t="s">
        <v>161</v>
      </c>
      <c r="F715" s="234" t="s">
        <v>364</v>
      </c>
      <c r="G715" s="235" t="s">
        <v>151</v>
      </c>
      <c r="H715" s="248">
        <f>Bahan!$C$28</f>
        <v>1500000</v>
      </c>
      <c r="K715" s="248" t="s">
        <v>128</v>
      </c>
      <c r="L715" s="230">
        <f t="shared" ref="L715:L720" si="8">D715*H715</f>
        <v>30000</v>
      </c>
    </row>
    <row r="716" spans="1:15" ht="12.75" customHeight="1">
      <c r="D716" s="263">
        <v>0.4</v>
      </c>
      <c r="E716" s="829" t="s">
        <v>163</v>
      </c>
      <c r="F716" s="234" t="s">
        <v>164</v>
      </c>
      <c r="G716" s="235" t="s">
        <v>151</v>
      </c>
      <c r="H716" s="248">
        <f>Bahan!$C$25</f>
        <v>15000</v>
      </c>
      <c r="K716" s="248" t="s">
        <v>128</v>
      </c>
      <c r="L716" s="230">
        <f t="shared" si="8"/>
        <v>6000</v>
      </c>
    </row>
    <row r="717" spans="1:15" ht="12.75" customHeight="1">
      <c r="D717" s="263">
        <v>0.2</v>
      </c>
      <c r="E717" s="829" t="s">
        <v>322</v>
      </c>
      <c r="F717" s="234" t="s">
        <v>365</v>
      </c>
      <c r="G717" s="235" t="s">
        <v>151</v>
      </c>
      <c r="H717" s="248">
        <f>Bahan!$C$63</f>
        <v>6000</v>
      </c>
      <c r="K717" s="248" t="s">
        <v>128</v>
      </c>
      <c r="L717" s="230">
        <f t="shared" si="8"/>
        <v>1200</v>
      </c>
    </row>
    <row r="718" spans="1:15" ht="12.75" customHeight="1">
      <c r="D718" s="263">
        <f>0.018/2</f>
        <v>8.9999999999999993E-3</v>
      </c>
      <c r="E718" s="829" t="s">
        <v>166</v>
      </c>
      <c r="F718" s="234" t="s">
        <v>373</v>
      </c>
      <c r="G718" s="235" t="s">
        <v>151</v>
      </c>
      <c r="H718" s="248">
        <f>Bahan!$C$29</f>
        <v>2450000</v>
      </c>
      <c r="K718" s="248" t="s">
        <v>128</v>
      </c>
      <c r="L718" s="230">
        <f t="shared" si="8"/>
        <v>22050</v>
      </c>
    </row>
    <row r="719" spans="1:15" ht="12.75" customHeight="1">
      <c r="D719" s="263">
        <f>0.35/2</f>
        <v>0.17499999999999999</v>
      </c>
      <c r="E719" s="829" t="s">
        <v>374</v>
      </c>
      <c r="F719" s="234" t="s">
        <v>375</v>
      </c>
      <c r="G719" s="235" t="s">
        <v>151</v>
      </c>
      <c r="H719" s="248">
        <f>Bahan!$C$141</f>
        <v>110000</v>
      </c>
      <c r="K719" s="248" t="s">
        <v>128</v>
      </c>
      <c r="L719" s="230">
        <f t="shared" si="8"/>
        <v>19250</v>
      </c>
    </row>
    <row r="720" spans="1:15" ht="12.75" customHeight="1">
      <c r="D720" s="263">
        <f>2/2</f>
        <v>1</v>
      </c>
      <c r="E720" s="829" t="s">
        <v>157</v>
      </c>
      <c r="F720" s="336" t="s">
        <v>376</v>
      </c>
      <c r="G720" s="235" t="s">
        <v>151</v>
      </c>
      <c r="H720" s="248">
        <f>Bahan!$C$26</f>
        <v>12500</v>
      </c>
      <c r="K720" s="248" t="s">
        <v>128</v>
      </c>
      <c r="L720" s="230">
        <f t="shared" si="8"/>
        <v>12500</v>
      </c>
    </row>
    <row r="721" spans="1:14" ht="12.75" customHeight="1">
      <c r="M721" s="230" t="s">
        <v>128</v>
      </c>
      <c r="N721" s="265">
        <f>SUM(L715:L720)</f>
        <v>91000</v>
      </c>
    </row>
    <row r="722" spans="1:14" ht="12.75" customHeight="1">
      <c r="D722" s="246"/>
      <c r="E722" s="829"/>
      <c r="F722" s="247"/>
      <c r="H722" s="829"/>
      <c r="I722" s="829"/>
      <c r="J722" s="829"/>
      <c r="K722" s="829"/>
      <c r="M722" s="267" t="s">
        <v>169</v>
      </c>
      <c r="N722" s="268" t="s">
        <v>169</v>
      </c>
    </row>
    <row r="723" spans="1:14" ht="12.75" customHeight="1">
      <c r="H723" s="233" t="s">
        <v>170</v>
      </c>
      <c r="M723" s="230" t="s">
        <v>128</v>
      </c>
      <c r="N723" s="230">
        <f>SUM(N713:N721)</f>
        <v>186535</v>
      </c>
    </row>
    <row r="724" spans="1:14" ht="12.75" customHeight="1">
      <c r="H724" s="269" t="s">
        <v>3123</v>
      </c>
      <c r="K724" s="270"/>
      <c r="M724" s="230" t="s">
        <v>128</v>
      </c>
      <c r="N724" s="265">
        <f>N723*$Q$4</f>
        <v>18653.5</v>
      </c>
    </row>
    <row r="725" spans="1:14" ht="12.75" customHeight="1">
      <c r="H725" s="233" t="s">
        <v>171</v>
      </c>
      <c r="M725" s="230" t="s">
        <v>128</v>
      </c>
      <c r="N725" s="262">
        <f>ROUNDDOWN((N723+N724),0)</f>
        <v>205188</v>
      </c>
    </row>
    <row r="726" spans="1:14" s="348" customFormat="1" ht="13.5" customHeight="1">
      <c r="A726" s="258"/>
      <c r="B726" s="1250"/>
      <c r="C726" s="346"/>
      <c r="D726" s="347" t="s">
        <v>368</v>
      </c>
      <c r="E726" s="348" t="s">
        <v>381</v>
      </c>
      <c r="F726" s="349"/>
      <c r="G726" s="350"/>
      <c r="H726" s="351"/>
      <c r="J726" s="352"/>
      <c r="M726" s="230" t="s">
        <v>128</v>
      </c>
      <c r="N726" s="353">
        <f>N725</f>
        <v>205188</v>
      </c>
    </row>
    <row r="727" spans="1:14" ht="15.75" customHeight="1"/>
    <row r="728" spans="1:14" s="245" customFormat="1" ht="12.75" customHeight="1">
      <c r="A728" s="258">
        <f>A707+1</f>
        <v>46</v>
      </c>
      <c r="B728" s="1250" t="s">
        <v>382</v>
      </c>
      <c r="C728" s="1250"/>
      <c r="D728" s="259" t="s">
        <v>383</v>
      </c>
      <c r="F728" s="260"/>
      <c r="G728" s="261"/>
      <c r="M728" s="262"/>
    </row>
    <row r="729" spans="1:14" ht="12.75" customHeight="1">
      <c r="E729" s="829" t="s">
        <v>147</v>
      </c>
      <c r="F729" s="234" t="s">
        <v>148</v>
      </c>
    </row>
    <row r="730" spans="1:14" ht="12.75" customHeight="1">
      <c r="D730" s="263">
        <f>0.66/2</f>
        <v>0.33</v>
      </c>
      <c r="E730" s="829" t="s">
        <v>149</v>
      </c>
      <c r="F730" s="264" t="s">
        <v>150</v>
      </c>
      <c r="G730" s="235" t="s">
        <v>151</v>
      </c>
      <c r="H730" s="248">
        <f>Bahan!$C$10</f>
        <v>125000</v>
      </c>
      <c r="I730" s="248"/>
      <c r="J730" s="248"/>
      <c r="K730" s="248" t="s">
        <v>128</v>
      </c>
      <c r="L730" s="230">
        <f>D730*H730</f>
        <v>41250</v>
      </c>
    </row>
    <row r="731" spans="1:14" ht="12.75" customHeight="1">
      <c r="D731" s="263">
        <v>0.33</v>
      </c>
      <c r="E731" s="829" t="s">
        <v>149</v>
      </c>
      <c r="F731" s="264" t="s">
        <v>152</v>
      </c>
      <c r="G731" s="235" t="s">
        <v>151</v>
      </c>
      <c r="H731" s="248">
        <f>Bahan!$C$11</f>
        <v>135000</v>
      </c>
      <c r="I731" s="248"/>
      <c r="J731" s="248"/>
      <c r="K731" s="248" t="s">
        <v>128</v>
      </c>
      <c r="L731" s="230">
        <f>D731*H731</f>
        <v>44550</v>
      </c>
    </row>
    <row r="732" spans="1:14" ht="12.75" customHeight="1">
      <c r="D732" s="263">
        <v>3.3000000000000002E-2</v>
      </c>
      <c r="E732" s="829" t="s">
        <v>149</v>
      </c>
      <c r="F732" s="234" t="s">
        <v>153</v>
      </c>
      <c r="G732" s="235" t="s">
        <v>151</v>
      </c>
      <c r="H732" s="248">
        <f>Bahan!$C$21</f>
        <v>145000</v>
      </c>
      <c r="I732" s="248"/>
      <c r="J732" s="248"/>
      <c r="K732" s="248" t="s">
        <v>128</v>
      </c>
      <c r="L732" s="230">
        <f>D732*H732</f>
        <v>4785</v>
      </c>
    </row>
    <row r="733" spans="1:14" ht="12.75" customHeight="1">
      <c r="D733" s="263">
        <v>3.3000000000000002E-2</v>
      </c>
      <c r="E733" s="829" t="s">
        <v>149</v>
      </c>
      <c r="F733" s="234" t="s">
        <v>154</v>
      </c>
      <c r="G733" s="235" t="s">
        <v>151</v>
      </c>
      <c r="H733" s="248">
        <f>Bahan!$C$22</f>
        <v>150000</v>
      </c>
      <c r="I733" s="248"/>
      <c r="J733" s="248"/>
      <c r="K733" s="248" t="s">
        <v>128</v>
      </c>
      <c r="L733" s="230">
        <f>D733*H733</f>
        <v>4950</v>
      </c>
    </row>
    <row r="734" spans="1:14" ht="12.75" customHeight="1">
      <c r="M734" s="230" t="s">
        <v>128</v>
      </c>
      <c r="N734" s="265">
        <f>SUM(L730:L733)</f>
        <v>95535</v>
      </c>
    </row>
    <row r="735" spans="1:14" ht="12.75" customHeight="1">
      <c r="E735" s="829" t="s">
        <v>155</v>
      </c>
      <c r="F735" s="234" t="s">
        <v>156</v>
      </c>
    </row>
    <row r="736" spans="1:14" ht="12.75" customHeight="1">
      <c r="D736" s="263">
        <f>0.04/2</f>
        <v>0.02</v>
      </c>
      <c r="E736" s="829" t="s">
        <v>161</v>
      </c>
      <c r="F736" s="234" t="s">
        <v>364</v>
      </c>
      <c r="G736" s="235" t="s">
        <v>151</v>
      </c>
      <c r="H736" s="248">
        <f>Bahan!$C$28</f>
        <v>1500000</v>
      </c>
      <c r="K736" s="248" t="s">
        <v>128</v>
      </c>
      <c r="L736" s="230">
        <f t="shared" ref="L736:L741" si="9">D736*H736</f>
        <v>30000</v>
      </c>
    </row>
    <row r="737" spans="1:14" ht="12.75" customHeight="1">
      <c r="D737" s="263">
        <v>0.4</v>
      </c>
      <c r="E737" s="829" t="s">
        <v>163</v>
      </c>
      <c r="F737" s="234" t="s">
        <v>164</v>
      </c>
      <c r="G737" s="235" t="s">
        <v>151</v>
      </c>
      <c r="H737" s="248">
        <f>Bahan!$C$25</f>
        <v>15000</v>
      </c>
      <c r="K737" s="248" t="s">
        <v>128</v>
      </c>
      <c r="L737" s="230">
        <f t="shared" si="9"/>
        <v>6000</v>
      </c>
    </row>
    <row r="738" spans="1:14" ht="12.75" customHeight="1">
      <c r="D738" s="263">
        <v>0.2</v>
      </c>
      <c r="E738" s="829" t="s">
        <v>322</v>
      </c>
      <c r="F738" s="234" t="s">
        <v>365</v>
      </c>
      <c r="G738" s="235" t="s">
        <v>151</v>
      </c>
      <c r="H738" s="248">
        <f>Bahan!$C$63</f>
        <v>6000</v>
      </c>
      <c r="K738" s="248" t="s">
        <v>128</v>
      </c>
      <c r="L738" s="230">
        <f t="shared" si="9"/>
        <v>1200</v>
      </c>
    </row>
    <row r="739" spans="1:14" ht="12.75" customHeight="1">
      <c r="D739" s="263">
        <f>0.015/2</f>
        <v>7.4999999999999997E-3</v>
      </c>
      <c r="E739" s="829" t="s">
        <v>166</v>
      </c>
      <c r="F739" s="234" t="s">
        <v>373</v>
      </c>
      <c r="G739" s="235" t="s">
        <v>151</v>
      </c>
      <c r="H739" s="248">
        <f>Bahan!$C$29</f>
        <v>2450000</v>
      </c>
      <c r="K739" s="248" t="s">
        <v>128</v>
      </c>
      <c r="L739" s="230">
        <f t="shared" si="9"/>
        <v>18375</v>
      </c>
    </row>
    <row r="740" spans="1:14" ht="12.75" customHeight="1">
      <c r="D740" s="263">
        <f>0.35/2</f>
        <v>0.17499999999999999</v>
      </c>
      <c r="E740" s="829" t="s">
        <v>374</v>
      </c>
      <c r="F740" s="234" t="s">
        <v>375</v>
      </c>
      <c r="G740" s="235" t="s">
        <v>151</v>
      </c>
      <c r="H740" s="248">
        <f>Bahan!$C$141</f>
        <v>110000</v>
      </c>
      <c r="K740" s="248" t="s">
        <v>128</v>
      </c>
      <c r="L740" s="230">
        <f t="shared" si="9"/>
        <v>19250</v>
      </c>
    </row>
    <row r="741" spans="1:14" ht="12.75" customHeight="1">
      <c r="D741" s="263">
        <f>6/2</f>
        <v>3</v>
      </c>
      <c r="E741" s="829" t="s">
        <v>157</v>
      </c>
      <c r="F741" s="336" t="s">
        <v>376</v>
      </c>
      <c r="G741" s="235" t="s">
        <v>151</v>
      </c>
      <c r="H741" s="248">
        <f>Bahan!$C$26</f>
        <v>12500</v>
      </c>
      <c r="K741" s="248" t="s">
        <v>128</v>
      </c>
      <c r="L741" s="230">
        <f t="shared" si="9"/>
        <v>37500</v>
      </c>
    </row>
    <row r="742" spans="1:14" ht="12.75" customHeight="1">
      <c r="M742" s="230" t="s">
        <v>128</v>
      </c>
      <c r="N742" s="265">
        <f>SUM(L736:L741)</f>
        <v>112325</v>
      </c>
    </row>
    <row r="743" spans="1:14" ht="12.75" customHeight="1">
      <c r="D743" s="246"/>
      <c r="E743" s="829"/>
      <c r="F743" s="247"/>
      <c r="H743" s="829"/>
      <c r="I743" s="829"/>
      <c r="J743" s="829"/>
      <c r="K743" s="829"/>
      <c r="M743" s="267" t="s">
        <v>169</v>
      </c>
      <c r="N743" s="268" t="s">
        <v>169</v>
      </c>
    </row>
    <row r="744" spans="1:14" ht="12.75" customHeight="1">
      <c r="H744" s="233" t="s">
        <v>170</v>
      </c>
      <c r="M744" s="230" t="s">
        <v>128</v>
      </c>
      <c r="N744" s="230">
        <f>SUM(N734:N742)</f>
        <v>207860</v>
      </c>
    </row>
    <row r="745" spans="1:14" ht="12.75" customHeight="1">
      <c r="H745" s="269" t="s">
        <v>3123</v>
      </c>
      <c r="K745" s="270"/>
      <c r="M745" s="230" t="s">
        <v>128</v>
      </c>
      <c r="N745" s="265">
        <f>N744*$Q$4</f>
        <v>20786</v>
      </c>
    </row>
    <row r="746" spans="1:14" ht="12.75" customHeight="1">
      <c r="H746" s="233" t="s">
        <v>171</v>
      </c>
      <c r="M746" s="230" t="s">
        <v>128</v>
      </c>
      <c r="N746" s="262">
        <f>ROUNDDOWN((N744+N745),0)</f>
        <v>228646</v>
      </c>
    </row>
    <row r="747" spans="1:14" s="348" customFormat="1" ht="13.5" customHeight="1">
      <c r="A747" s="258"/>
      <c r="B747" s="1250"/>
      <c r="C747" s="346"/>
      <c r="D747" s="347" t="s">
        <v>368</v>
      </c>
      <c r="E747" s="348" t="s">
        <v>384</v>
      </c>
      <c r="F747" s="349"/>
      <c r="G747" s="350"/>
      <c r="H747" s="351"/>
      <c r="J747" s="352"/>
      <c r="M747" s="230" t="s">
        <v>128</v>
      </c>
      <c r="N747" s="353">
        <f>N746</f>
        <v>228646</v>
      </c>
    </row>
    <row r="749" spans="1:14" s="245" customFormat="1" ht="12.75" customHeight="1">
      <c r="A749" s="258">
        <f>A728+1</f>
        <v>47</v>
      </c>
      <c r="B749" s="1250" t="s">
        <v>385</v>
      </c>
      <c r="C749" s="1250"/>
      <c r="D749" s="259" t="s">
        <v>386</v>
      </c>
      <c r="F749" s="260"/>
      <c r="G749" s="261"/>
      <c r="M749" s="262"/>
    </row>
    <row r="750" spans="1:14" ht="12.75" customHeight="1">
      <c r="E750" s="829" t="s">
        <v>147</v>
      </c>
      <c r="F750" s="234" t="s">
        <v>148</v>
      </c>
    </row>
    <row r="751" spans="1:14" ht="12.75" customHeight="1">
      <c r="D751" s="263">
        <f>0.66/2</f>
        <v>0.33</v>
      </c>
      <c r="E751" s="829" t="s">
        <v>149</v>
      </c>
      <c r="F751" s="264" t="s">
        <v>150</v>
      </c>
      <c r="G751" s="235" t="s">
        <v>151</v>
      </c>
      <c r="H751" s="248">
        <f>Bahan!$C$10</f>
        <v>125000</v>
      </c>
      <c r="I751" s="248"/>
      <c r="J751" s="248"/>
      <c r="K751" s="248" t="s">
        <v>128</v>
      </c>
      <c r="L751" s="230">
        <f>D751*H751</f>
        <v>41250</v>
      </c>
    </row>
    <row r="752" spans="1:14" ht="12.75" customHeight="1">
      <c r="D752" s="263">
        <v>0.33</v>
      </c>
      <c r="E752" s="829" t="s">
        <v>149</v>
      </c>
      <c r="F752" s="264" t="s">
        <v>152</v>
      </c>
      <c r="G752" s="235" t="s">
        <v>151</v>
      </c>
      <c r="H752" s="248">
        <f>Bahan!$C$11</f>
        <v>135000</v>
      </c>
      <c r="I752" s="248"/>
      <c r="J752" s="248"/>
      <c r="K752" s="248" t="s">
        <v>128</v>
      </c>
      <c r="L752" s="230">
        <f>D752*H752</f>
        <v>44550</v>
      </c>
    </row>
    <row r="753" spans="2:14" ht="12.75" customHeight="1">
      <c r="B753" s="233"/>
      <c r="C753" s="233"/>
      <c r="D753" s="263">
        <v>3.3000000000000002E-2</v>
      </c>
      <c r="E753" s="829" t="s">
        <v>149</v>
      </c>
      <c r="F753" s="234" t="s">
        <v>153</v>
      </c>
      <c r="G753" s="235" t="s">
        <v>151</v>
      </c>
      <c r="H753" s="248">
        <f>Bahan!$C$21</f>
        <v>145000</v>
      </c>
      <c r="I753" s="248"/>
      <c r="J753" s="248"/>
      <c r="K753" s="248" t="s">
        <v>128</v>
      </c>
      <c r="L753" s="230">
        <f>D753*H753</f>
        <v>4785</v>
      </c>
    </row>
    <row r="754" spans="2:14" ht="12.75" customHeight="1">
      <c r="B754" s="233"/>
      <c r="C754" s="233"/>
      <c r="D754" s="263">
        <v>3.3000000000000002E-2</v>
      </c>
      <c r="E754" s="829" t="s">
        <v>149</v>
      </c>
      <c r="F754" s="234" t="s">
        <v>154</v>
      </c>
      <c r="G754" s="235" t="s">
        <v>151</v>
      </c>
      <c r="H754" s="248">
        <f>Bahan!$C$22</f>
        <v>150000</v>
      </c>
      <c r="I754" s="248"/>
      <c r="J754" s="248"/>
      <c r="K754" s="248" t="s">
        <v>128</v>
      </c>
      <c r="L754" s="230">
        <f>D754*H754</f>
        <v>4950</v>
      </c>
    </row>
    <row r="755" spans="2:14" ht="12.75" customHeight="1">
      <c r="B755" s="233"/>
      <c r="C755" s="233"/>
      <c r="M755" s="230" t="s">
        <v>128</v>
      </c>
      <c r="N755" s="265">
        <f>SUM(L751:L754)</f>
        <v>95535</v>
      </c>
    </row>
    <row r="756" spans="2:14" ht="12.75" customHeight="1">
      <c r="B756" s="233"/>
      <c r="C756" s="233"/>
      <c r="E756" s="829" t="s">
        <v>155</v>
      </c>
      <c r="F756" s="234" t="s">
        <v>156</v>
      </c>
    </row>
    <row r="757" spans="2:14" ht="12.75" customHeight="1">
      <c r="B757" s="233"/>
      <c r="C757" s="233"/>
      <c r="D757" s="263">
        <f>0.03/2</f>
        <v>1.4999999999999999E-2</v>
      </c>
      <c r="E757" s="829" t="s">
        <v>161</v>
      </c>
      <c r="F757" s="234" t="s">
        <v>364</v>
      </c>
      <c r="G757" s="235" t="s">
        <v>151</v>
      </c>
      <c r="H757" s="248">
        <f>Bahan!$C$28</f>
        <v>1500000</v>
      </c>
      <c r="K757" s="248" t="s">
        <v>128</v>
      </c>
      <c r="L757" s="230">
        <f t="shared" ref="L757:L763" si="10">D757*H757</f>
        <v>22500</v>
      </c>
    </row>
    <row r="758" spans="2:14" ht="12.75" customHeight="1">
      <c r="B758" s="233"/>
      <c r="C758" s="233"/>
      <c r="D758" s="263">
        <v>0.4</v>
      </c>
      <c r="E758" s="829" t="s">
        <v>163</v>
      </c>
      <c r="F758" s="234" t="s">
        <v>164</v>
      </c>
      <c r="G758" s="235" t="s">
        <v>151</v>
      </c>
      <c r="H758" s="248">
        <f>Bahan!$C$25</f>
        <v>15000</v>
      </c>
      <c r="K758" s="248" t="s">
        <v>128</v>
      </c>
      <c r="L758" s="230">
        <f t="shared" si="10"/>
        <v>6000</v>
      </c>
    </row>
    <row r="759" spans="2:14" ht="12.75" customHeight="1">
      <c r="B759" s="233"/>
      <c r="C759" s="233"/>
      <c r="D759" s="263">
        <v>0.2</v>
      </c>
      <c r="E759" s="829" t="s">
        <v>322</v>
      </c>
      <c r="F759" s="234" t="s">
        <v>365</v>
      </c>
      <c r="G759" s="235" t="s">
        <v>151</v>
      </c>
      <c r="H759" s="248">
        <f>Bahan!$C$63</f>
        <v>6000</v>
      </c>
      <c r="K759" s="248" t="s">
        <v>128</v>
      </c>
      <c r="L759" s="230">
        <f t="shared" si="10"/>
        <v>1200</v>
      </c>
    </row>
    <row r="760" spans="2:14" ht="12.75" customHeight="1">
      <c r="B760" s="233"/>
      <c r="C760" s="233"/>
      <c r="D760" s="263">
        <f>0.02/2</f>
        <v>0.01</v>
      </c>
      <c r="E760" s="829" t="s">
        <v>166</v>
      </c>
      <c r="F760" s="234" t="s">
        <v>373</v>
      </c>
      <c r="G760" s="235" t="s">
        <v>151</v>
      </c>
      <c r="H760" s="248">
        <f>Bahan!$C$29</f>
        <v>2450000</v>
      </c>
      <c r="K760" s="248" t="s">
        <v>128</v>
      </c>
      <c r="L760" s="230">
        <f t="shared" si="10"/>
        <v>24500</v>
      </c>
    </row>
    <row r="761" spans="2:14" ht="12.75" customHeight="1">
      <c r="B761" s="233"/>
      <c r="C761" s="233"/>
      <c r="D761" s="263">
        <f>0.35/2</f>
        <v>0.17499999999999999</v>
      </c>
      <c r="E761" s="829" t="s">
        <v>374</v>
      </c>
      <c r="F761" s="234" t="s">
        <v>375</v>
      </c>
      <c r="G761" s="235" t="s">
        <v>151</v>
      </c>
      <c r="H761" s="248">
        <f>Bahan!$C$141</f>
        <v>110000</v>
      </c>
      <c r="K761" s="248" t="s">
        <v>128</v>
      </c>
      <c r="L761" s="230">
        <f t="shared" si="10"/>
        <v>19250</v>
      </c>
    </row>
    <row r="762" spans="2:14" ht="12.75" customHeight="1">
      <c r="B762" s="233"/>
      <c r="C762" s="233"/>
      <c r="D762" s="263">
        <f>3/2</f>
        <v>1.5</v>
      </c>
      <c r="E762" s="829" t="s">
        <v>157</v>
      </c>
      <c r="F762" s="336" t="s">
        <v>376</v>
      </c>
      <c r="G762" s="235" t="s">
        <v>151</v>
      </c>
      <c r="H762" s="248">
        <f>Bahan!$C$26</f>
        <v>12500</v>
      </c>
      <c r="K762" s="248" t="s">
        <v>128</v>
      </c>
      <c r="L762" s="230">
        <f t="shared" si="10"/>
        <v>18750</v>
      </c>
    </row>
    <row r="763" spans="2:14" ht="12.75" customHeight="1">
      <c r="B763" s="233"/>
      <c r="C763" s="233"/>
      <c r="D763" s="263">
        <f>4/2</f>
        <v>2</v>
      </c>
      <c r="E763" s="829" t="s">
        <v>387</v>
      </c>
      <c r="F763" s="234" t="s">
        <v>388</v>
      </c>
      <c r="G763" s="235" t="s">
        <v>151</v>
      </c>
      <c r="H763" s="248">
        <f>Bahan!C88</f>
        <v>500</v>
      </c>
      <c r="K763" s="248" t="s">
        <v>128</v>
      </c>
      <c r="L763" s="230">
        <f t="shared" si="10"/>
        <v>1000</v>
      </c>
    </row>
    <row r="764" spans="2:14" ht="12.75" customHeight="1">
      <c r="B764" s="233"/>
      <c r="C764" s="233"/>
      <c r="M764" s="230" t="s">
        <v>128</v>
      </c>
      <c r="N764" s="265">
        <f>SUM(L757:L763)</f>
        <v>93200</v>
      </c>
    </row>
    <row r="765" spans="2:14" ht="12.75" customHeight="1">
      <c r="B765" s="233"/>
      <c r="C765" s="233"/>
      <c r="D765" s="246"/>
      <c r="E765" s="829"/>
      <c r="F765" s="247"/>
      <c r="H765" s="829"/>
      <c r="I765" s="829"/>
      <c r="J765" s="829"/>
      <c r="K765" s="829"/>
      <c r="M765" s="267" t="s">
        <v>169</v>
      </c>
      <c r="N765" s="268" t="s">
        <v>169</v>
      </c>
    </row>
    <row r="766" spans="2:14" ht="12.75" customHeight="1">
      <c r="B766" s="233"/>
      <c r="C766" s="233"/>
      <c r="H766" s="233" t="s">
        <v>170</v>
      </c>
      <c r="M766" s="230" t="s">
        <v>128</v>
      </c>
      <c r="N766" s="230">
        <f>SUM(N755:N764)</f>
        <v>188735</v>
      </c>
    </row>
    <row r="767" spans="2:14" ht="12.75" customHeight="1">
      <c r="B767" s="233"/>
      <c r="C767" s="233"/>
      <c r="H767" s="269" t="s">
        <v>3123</v>
      </c>
      <c r="K767" s="270"/>
      <c r="M767" s="230" t="s">
        <v>128</v>
      </c>
      <c r="N767" s="265">
        <f>N766*$Q$4</f>
        <v>18873.5</v>
      </c>
    </row>
    <row r="768" spans="2:14" ht="12.75" customHeight="1">
      <c r="B768" s="233"/>
      <c r="C768" s="233"/>
      <c r="H768" s="233" t="s">
        <v>171</v>
      </c>
      <c r="M768" s="230" t="s">
        <v>128</v>
      </c>
      <c r="N768" s="262">
        <f>ROUNDDOWN((N766+N767),0)</f>
        <v>207608</v>
      </c>
    </row>
    <row r="769" spans="1:14" s="348" customFormat="1" ht="13.5" customHeight="1">
      <c r="A769" s="258"/>
      <c r="B769" s="1250"/>
      <c r="C769" s="346"/>
      <c r="D769" s="347" t="s">
        <v>368</v>
      </c>
      <c r="E769" s="348" t="s">
        <v>389</v>
      </c>
      <c r="F769" s="349"/>
      <c r="G769" s="350"/>
      <c r="H769" s="351"/>
      <c r="J769" s="352"/>
      <c r="M769" s="230" t="s">
        <v>128</v>
      </c>
      <c r="N769" s="353">
        <f>N768</f>
        <v>207608</v>
      </c>
    </row>
    <row r="771" spans="1:14" s="245" customFormat="1" ht="12.75" customHeight="1">
      <c r="A771" s="258">
        <f>A749+1</f>
        <v>48</v>
      </c>
      <c r="B771" s="1250" t="s">
        <v>390</v>
      </c>
      <c r="C771" s="1250"/>
      <c r="D771" s="259" t="s">
        <v>391</v>
      </c>
      <c r="F771" s="260"/>
      <c r="G771" s="261"/>
      <c r="M771" s="262"/>
    </row>
    <row r="772" spans="1:14" ht="12.75" customHeight="1">
      <c r="E772" s="829" t="s">
        <v>147</v>
      </c>
      <c r="F772" s="234" t="s">
        <v>148</v>
      </c>
    </row>
    <row r="773" spans="1:14" ht="12.75" customHeight="1">
      <c r="D773" s="263">
        <f>0.66/2</f>
        <v>0.33</v>
      </c>
      <c r="E773" s="829" t="s">
        <v>149</v>
      </c>
      <c r="F773" s="264" t="s">
        <v>150</v>
      </c>
      <c r="G773" s="235" t="s">
        <v>151</v>
      </c>
      <c r="H773" s="248">
        <f>Bahan!$C$10</f>
        <v>125000</v>
      </c>
      <c r="I773" s="248"/>
      <c r="J773" s="248"/>
      <c r="K773" s="248" t="s">
        <v>128</v>
      </c>
      <c r="L773" s="230">
        <f>D773*H773</f>
        <v>41250</v>
      </c>
    </row>
    <row r="774" spans="1:14" ht="12.75" customHeight="1">
      <c r="D774" s="263">
        <v>0.33</v>
      </c>
      <c r="E774" s="829" t="s">
        <v>149</v>
      </c>
      <c r="F774" s="264" t="s">
        <v>152</v>
      </c>
      <c r="G774" s="235" t="s">
        <v>151</v>
      </c>
      <c r="H774" s="248">
        <f>Bahan!$C$11</f>
        <v>135000</v>
      </c>
      <c r="I774" s="248"/>
      <c r="J774" s="248"/>
      <c r="K774" s="248" t="s">
        <v>128</v>
      </c>
      <c r="L774" s="230">
        <f>D774*H774</f>
        <v>44550</v>
      </c>
    </row>
    <row r="775" spans="1:14" ht="12.75" customHeight="1">
      <c r="D775" s="263">
        <v>3.3000000000000002E-2</v>
      </c>
      <c r="E775" s="829" t="s">
        <v>149</v>
      </c>
      <c r="F775" s="234" t="s">
        <v>153</v>
      </c>
      <c r="G775" s="235" t="s">
        <v>151</v>
      </c>
      <c r="H775" s="248">
        <f>Bahan!$C$21</f>
        <v>145000</v>
      </c>
      <c r="I775" s="248"/>
      <c r="J775" s="248"/>
      <c r="K775" s="248" t="s">
        <v>128</v>
      </c>
      <c r="L775" s="230">
        <f>D775*H775</f>
        <v>4785</v>
      </c>
    </row>
    <row r="776" spans="1:14" ht="12.75" customHeight="1">
      <c r="D776" s="263">
        <v>3.3000000000000002E-2</v>
      </c>
      <c r="E776" s="829" t="s">
        <v>149</v>
      </c>
      <c r="F776" s="234" t="s">
        <v>154</v>
      </c>
      <c r="G776" s="235" t="s">
        <v>151</v>
      </c>
      <c r="H776" s="248">
        <f>Bahan!$C$22</f>
        <v>150000</v>
      </c>
      <c r="I776" s="248"/>
      <c r="J776" s="248"/>
      <c r="K776" s="248" t="s">
        <v>128</v>
      </c>
      <c r="L776" s="230">
        <f>D776*H776</f>
        <v>4950</v>
      </c>
    </row>
    <row r="777" spans="1:14" ht="12.75" customHeight="1">
      <c r="M777" s="230" t="s">
        <v>128</v>
      </c>
      <c r="N777" s="265">
        <f>SUM(L773:L776)</f>
        <v>95535</v>
      </c>
    </row>
    <row r="778" spans="1:14" ht="12.75" customHeight="1">
      <c r="E778" s="829" t="s">
        <v>155</v>
      </c>
      <c r="F778" s="234" t="s">
        <v>156</v>
      </c>
    </row>
    <row r="779" spans="1:14" ht="12.75" customHeight="1">
      <c r="D779" s="263">
        <f>0.03/2</f>
        <v>1.4999999999999999E-2</v>
      </c>
      <c r="E779" s="829" t="s">
        <v>161</v>
      </c>
      <c r="F779" s="234" t="s">
        <v>364</v>
      </c>
      <c r="G779" s="235" t="s">
        <v>151</v>
      </c>
      <c r="H779" s="248">
        <f>Bahan!$C$28</f>
        <v>1500000</v>
      </c>
      <c r="K779" s="248" t="s">
        <v>128</v>
      </c>
      <c r="L779" s="230">
        <f t="shared" ref="L779:L784" si="11">D779*H779</f>
        <v>22500</v>
      </c>
    </row>
    <row r="780" spans="1:14" ht="12.75" customHeight="1">
      <c r="D780" s="263">
        <v>0.4</v>
      </c>
      <c r="E780" s="829" t="s">
        <v>163</v>
      </c>
      <c r="F780" s="234" t="s">
        <v>164</v>
      </c>
      <c r="G780" s="235" t="s">
        <v>151</v>
      </c>
      <c r="H780" s="248">
        <f>Bahan!$C$25</f>
        <v>15000</v>
      </c>
      <c r="K780" s="248" t="s">
        <v>128</v>
      </c>
      <c r="L780" s="230">
        <f t="shared" si="11"/>
        <v>6000</v>
      </c>
    </row>
    <row r="781" spans="1:14" ht="12.75" customHeight="1">
      <c r="D781" s="263">
        <v>0.15</v>
      </c>
      <c r="E781" s="829" t="s">
        <v>322</v>
      </c>
      <c r="F781" s="234" t="s">
        <v>365</v>
      </c>
      <c r="G781" s="235" t="s">
        <v>151</v>
      </c>
      <c r="H781" s="248">
        <f>Bahan!$C$63</f>
        <v>6000</v>
      </c>
      <c r="K781" s="248" t="s">
        <v>128</v>
      </c>
      <c r="L781" s="230">
        <f t="shared" si="11"/>
        <v>900</v>
      </c>
    </row>
    <row r="782" spans="1:14" ht="12.75" customHeight="1">
      <c r="D782" s="263">
        <f>0.015/2</f>
        <v>7.4999999999999997E-3</v>
      </c>
      <c r="E782" s="829" t="s">
        <v>166</v>
      </c>
      <c r="F782" s="234" t="s">
        <v>373</v>
      </c>
      <c r="G782" s="235" t="s">
        <v>151</v>
      </c>
      <c r="H782" s="248">
        <f>Bahan!$C$29</f>
        <v>2450000</v>
      </c>
      <c r="K782" s="248" t="s">
        <v>128</v>
      </c>
      <c r="L782" s="230">
        <f t="shared" si="11"/>
        <v>18375</v>
      </c>
    </row>
    <row r="783" spans="1:14" ht="12.75" customHeight="1">
      <c r="D783" s="263">
        <f>0.35/2</f>
        <v>0.17499999999999999</v>
      </c>
      <c r="E783" s="829" t="s">
        <v>374</v>
      </c>
      <c r="F783" s="234" t="s">
        <v>375</v>
      </c>
      <c r="G783" s="235" t="s">
        <v>151</v>
      </c>
      <c r="H783" s="248">
        <f>Bahan!$C$141</f>
        <v>110000</v>
      </c>
      <c r="K783" s="248" t="s">
        <v>128</v>
      </c>
      <c r="L783" s="230">
        <f t="shared" si="11"/>
        <v>19250</v>
      </c>
    </row>
    <row r="784" spans="1:14" ht="12.75" customHeight="1">
      <c r="D784" s="263">
        <f>2/2</f>
        <v>1</v>
      </c>
      <c r="E784" s="829" t="s">
        <v>157</v>
      </c>
      <c r="F784" s="336" t="s">
        <v>376</v>
      </c>
      <c r="G784" s="235" t="s">
        <v>151</v>
      </c>
      <c r="H784" s="248">
        <f>Bahan!$C$26</f>
        <v>12500</v>
      </c>
      <c r="K784" s="248" t="s">
        <v>128</v>
      </c>
      <c r="L784" s="230">
        <f t="shared" si="11"/>
        <v>12500</v>
      </c>
    </row>
    <row r="785" spans="1:14" ht="12.75" customHeight="1">
      <c r="M785" s="230" t="s">
        <v>128</v>
      </c>
      <c r="N785" s="265">
        <f>SUM(L779:L784)</f>
        <v>79525</v>
      </c>
    </row>
    <row r="786" spans="1:14" ht="12.75" customHeight="1">
      <c r="D786" s="246"/>
      <c r="E786" s="829"/>
      <c r="F786" s="247"/>
      <c r="H786" s="829"/>
      <c r="I786" s="829"/>
      <c r="J786" s="829"/>
      <c r="K786" s="829"/>
      <c r="M786" s="267" t="s">
        <v>169</v>
      </c>
      <c r="N786" s="268" t="s">
        <v>169</v>
      </c>
    </row>
    <row r="787" spans="1:14" ht="12.75" customHeight="1">
      <c r="H787" s="233" t="s">
        <v>170</v>
      </c>
      <c r="M787" s="230" t="s">
        <v>128</v>
      </c>
      <c r="N787" s="230">
        <f>SUM(N777:N785)</f>
        <v>175060</v>
      </c>
    </row>
    <row r="788" spans="1:14" ht="12.75" customHeight="1">
      <c r="H788" s="269" t="s">
        <v>3123</v>
      </c>
      <c r="K788" s="270"/>
      <c r="M788" s="230" t="s">
        <v>128</v>
      </c>
      <c r="N788" s="265">
        <f>N787*$Q$4</f>
        <v>17506</v>
      </c>
    </row>
    <row r="789" spans="1:14" ht="12.75" customHeight="1">
      <c r="H789" s="233" t="s">
        <v>171</v>
      </c>
      <c r="M789" s="230" t="s">
        <v>128</v>
      </c>
      <c r="N789" s="262">
        <f>ROUNDDOWN((N787+N788),0)</f>
        <v>192566</v>
      </c>
    </row>
    <row r="790" spans="1:14" s="348" customFormat="1" ht="13.5" customHeight="1">
      <c r="A790" s="258"/>
      <c r="B790" s="1250"/>
      <c r="C790" s="346"/>
      <c r="D790" s="347" t="s">
        <v>368</v>
      </c>
      <c r="E790" s="348" t="s">
        <v>392</v>
      </c>
      <c r="F790" s="349"/>
      <c r="G790" s="350"/>
      <c r="H790" s="351"/>
      <c r="J790" s="352"/>
      <c r="M790" s="230" t="s">
        <v>128</v>
      </c>
      <c r="N790" s="353">
        <f>N789</f>
        <v>192566</v>
      </c>
    </row>
    <row r="792" spans="1:14" s="245" customFormat="1" ht="12.75" customHeight="1">
      <c r="A792" s="258">
        <f>A771+1</f>
        <v>49</v>
      </c>
      <c r="B792" s="1250" t="s">
        <v>393</v>
      </c>
      <c r="C792" s="1250"/>
      <c r="D792" s="259" t="s">
        <v>394</v>
      </c>
      <c r="F792" s="260"/>
      <c r="G792" s="261"/>
      <c r="M792" s="262"/>
    </row>
    <row r="793" spans="1:14" ht="12.75" customHeight="1">
      <c r="E793" s="829" t="s">
        <v>147</v>
      </c>
      <c r="F793" s="234" t="s">
        <v>148</v>
      </c>
    </row>
    <row r="794" spans="1:14" ht="12.75" customHeight="1">
      <c r="D794" s="263">
        <v>0.18</v>
      </c>
      <c r="E794" s="829" t="s">
        <v>149</v>
      </c>
      <c r="F794" s="264" t="s">
        <v>150</v>
      </c>
      <c r="G794" s="235" t="s">
        <v>151</v>
      </c>
      <c r="H794" s="248">
        <f>Bahan!$C$10</f>
        <v>125000</v>
      </c>
      <c r="I794" s="248"/>
      <c r="J794" s="248"/>
      <c r="K794" s="248" t="s">
        <v>128</v>
      </c>
      <c r="L794" s="230">
        <f t="shared" ref="L794:L799" si="12">D794*H794</f>
        <v>22500</v>
      </c>
    </row>
    <row r="795" spans="1:14" ht="12.75" customHeight="1">
      <c r="D795" s="263">
        <v>0.02</v>
      </c>
      <c r="E795" s="829" t="s">
        <v>149</v>
      </c>
      <c r="F795" s="264" t="s">
        <v>310</v>
      </c>
      <c r="G795" s="235" t="s">
        <v>151</v>
      </c>
      <c r="H795" s="248">
        <f>Bahan!$C$12</f>
        <v>135000</v>
      </c>
      <c r="I795" s="248"/>
      <c r="J795" s="248"/>
      <c r="K795" s="248" t="s">
        <v>128</v>
      </c>
      <c r="L795" s="230">
        <f t="shared" si="12"/>
        <v>2700</v>
      </c>
    </row>
    <row r="796" spans="1:14" ht="12.75" customHeight="1">
      <c r="D796" s="263">
        <v>0.02</v>
      </c>
      <c r="E796" s="829" t="s">
        <v>149</v>
      </c>
      <c r="F796" s="264" t="s">
        <v>152</v>
      </c>
      <c r="G796" s="235" t="s">
        <v>151</v>
      </c>
      <c r="H796" s="248">
        <f>Bahan!$C$11</f>
        <v>135000</v>
      </c>
      <c r="I796" s="248"/>
      <c r="J796" s="248"/>
      <c r="K796" s="248" t="s">
        <v>128</v>
      </c>
      <c r="L796" s="230">
        <f t="shared" si="12"/>
        <v>2700</v>
      </c>
    </row>
    <row r="797" spans="1:14" ht="12.75" customHeight="1">
      <c r="D797" s="263">
        <v>0.02</v>
      </c>
      <c r="E797" s="829" t="s">
        <v>149</v>
      </c>
      <c r="F797" s="264" t="s">
        <v>342</v>
      </c>
      <c r="G797" s="235" t="s">
        <v>151</v>
      </c>
      <c r="H797" s="248">
        <f>Bahan!$C$13</f>
        <v>135000</v>
      </c>
      <c r="I797" s="248"/>
      <c r="J797" s="248"/>
      <c r="K797" s="248" t="s">
        <v>128</v>
      </c>
      <c r="L797" s="230">
        <f t="shared" si="12"/>
        <v>2700</v>
      </c>
    </row>
    <row r="798" spans="1:14" ht="12.75" customHeight="1">
      <c r="D798" s="263">
        <v>6.0000000000000001E-3</v>
      </c>
      <c r="E798" s="829" t="s">
        <v>149</v>
      </c>
      <c r="F798" s="234" t="s">
        <v>153</v>
      </c>
      <c r="G798" s="235" t="s">
        <v>151</v>
      </c>
      <c r="H798" s="248">
        <f>Bahan!$C$21</f>
        <v>145000</v>
      </c>
      <c r="I798" s="248"/>
      <c r="J798" s="248"/>
      <c r="K798" s="248" t="s">
        <v>128</v>
      </c>
      <c r="L798" s="230">
        <f t="shared" si="12"/>
        <v>870</v>
      </c>
    </row>
    <row r="799" spans="1:14" ht="12.75" customHeight="1">
      <c r="D799" s="263">
        <v>8.9999999999999993E-3</v>
      </c>
      <c r="E799" s="829" t="s">
        <v>149</v>
      </c>
      <c r="F799" s="234" t="s">
        <v>154</v>
      </c>
      <c r="G799" s="235" t="s">
        <v>151</v>
      </c>
      <c r="H799" s="248">
        <f>Bahan!$C$22</f>
        <v>150000</v>
      </c>
      <c r="I799" s="248"/>
      <c r="J799" s="248"/>
      <c r="K799" s="248" t="s">
        <v>128</v>
      </c>
      <c r="L799" s="230">
        <f t="shared" si="12"/>
        <v>1350</v>
      </c>
    </row>
    <row r="800" spans="1:14" ht="12.75" customHeight="1">
      <c r="M800" s="230" t="s">
        <v>128</v>
      </c>
      <c r="N800" s="265">
        <f>SUM(L794:L799)</f>
        <v>32820</v>
      </c>
    </row>
    <row r="801" spans="1:14" ht="12.75" customHeight="1">
      <c r="E801" s="829" t="s">
        <v>155</v>
      </c>
      <c r="F801" s="234" t="s">
        <v>156</v>
      </c>
    </row>
    <row r="802" spans="1:14" ht="12.75" customHeight="1">
      <c r="D802" s="263">
        <v>2E-3</v>
      </c>
      <c r="E802" s="829" t="s">
        <v>161</v>
      </c>
      <c r="F802" s="234" t="s">
        <v>364</v>
      </c>
      <c r="G802" s="235" t="s">
        <v>151</v>
      </c>
      <c r="H802" s="248">
        <f>Bahan!$C$28</f>
        <v>1500000</v>
      </c>
      <c r="K802" s="248" t="s">
        <v>128</v>
      </c>
      <c r="L802" s="230">
        <f t="shared" ref="L802:L808" si="13">D802*H802</f>
        <v>3000</v>
      </c>
    </row>
    <row r="803" spans="1:14" ht="12.75" customHeight="1">
      <c r="D803" s="263">
        <v>0.01</v>
      </c>
      <c r="E803" s="829" t="s">
        <v>163</v>
      </c>
      <c r="F803" s="234" t="s">
        <v>164</v>
      </c>
      <c r="G803" s="235" t="s">
        <v>151</v>
      </c>
      <c r="H803" s="248">
        <f>Bahan!$C$25</f>
        <v>15000</v>
      </c>
      <c r="K803" s="248" t="s">
        <v>128</v>
      </c>
      <c r="L803" s="230">
        <f t="shared" si="13"/>
        <v>150</v>
      </c>
    </row>
    <row r="804" spans="1:14" ht="12.75" customHeight="1">
      <c r="D804" s="263">
        <v>3</v>
      </c>
      <c r="E804" s="829" t="s">
        <v>163</v>
      </c>
      <c r="F804" s="336" t="s">
        <v>395</v>
      </c>
      <c r="G804" s="235" t="s">
        <v>151</v>
      </c>
      <c r="H804" s="248">
        <f>Bahan!$C$59</f>
        <v>10225</v>
      </c>
      <c r="I804" s="248"/>
      <c r="J804" s="248"/>
      <c r="K804" s="248" t="s">
        <v>128</v>
      </c>
      <c r="L804" s="230">
        <f t="shared" si="13"/>
        <v>30675</v>
      </c>
    </row>
    <row r="805" spans="1:14" ht="12.75" customHeight="1">
      <c r="D805" s="263">
        <v>0.45</v>
      </c>
      <c r="E805" s="829" t="s">
        <v>163</v>
      </c>
      <c r="F805" s="234" t="s">
        <v>344</v>
      </c>
      <c r="G805" s="235" t="s">
        <v>151</v>
      </c>
      <c r="H805" s="248">
        <f>Bahan!$C$61</f>
        <v>15000</v>
      </c>
      <c r="I805" s="248"/>
      <c r="J805" s="248"/>
      <c r="K805" s="248" t="s">
        <v>128</v>
      </c>
      <c r="L805" s="230">
        <f t="shared" si="13"/>
        <v>6750</v>
      </c>
    </row>
    <row r="806" spans="1:14" ht="12.75" customHeight="1">
      <c r="D806" s="263">
        <v>4</v>
      </c>
      <c r="E806" s="829" t="s">
        <v>163</v>
      </c>
      <c r="F806" s="234" t="s">
        <v>165</v>
      </c>
      <c r="G806" s="235" t="s">
        <v>151</v>
      </c>
      <c r="H806" s="248">
        <f>Bahan!$C$31</f>
        <v>1250</v>
      </c>
      <c r="I806" s="248"/>
      <c r="J806" s="248"/>
      <c r="K806" s="248" t="s">
        <v>128</v>
      </c>
      <c r="L806" s="230">
        <f t="shared" si="13"/>
        <v>5000</v>
      </c>
    </row>
    <row r="807" spans="1:14" ht="12.75" customHeight="1">
      <c r="D807" s="263">
        <v>6.0000000000000001E-3</v>
      </c>
      <c r="E807" s="829" t="s">
        <v>163</v>
      </c>
      <c r="F807" s="234" t="s">
        <v>320</v>
      </c>
      <c r="G807" s="235" t="s">
        <v>151</v>
      </c>
      <c r="H807" s="248">
        <f>Bahan!$C$44</f>
        <v>168.9655172413793</v>
      </c>
      <c r="I807" s="248"/>
      <c r="J807" s="248"/>
      <c r="K807" s="248" t="s">
        <v>128</v>
      </c>
      <c r="L807" s="230">
        <f t="shared" si="13"/>
        <v>1.0137931034482759</v>
      </c>
    </row>
    <row r="808" spans="1:14" ht="12.75" customHeight="1">
      <c r="D808" s="263">
        <v>8.9999999999999993E-3</v>
      </c>
      <c r="E808" s="829" t="s">
        <v>163</v>
      </c>
      <c r="F808" s="234" t="s">
        <v>321</v>
      </c>
      <c r="G808" s="235" t="s">
        <v>151</v>
      </c>
      <c r="H808" s="248">
        <f>Bahan!$C$47/1350</f>
        <v>207.40740740740742</v>
      </c>
      <c r="I808" s="248"/>
      <c r="J808" s="248"/>
      <c r="K808" s="248" t="s">
        <v>128</v>
      </c>
      <c r="L808" s="230">
        <f t="shared" si="13"/>
        <v>1.8666666666666667</v>
      </c>
    </row>
    <row r="809" spans="1:14" ht="12.75" customHeight="1">
      <c r="M809" s="230" t="s">
        <v>128</v>
      </c>
      <c r="N809" s="265">
        <f>SUM(L802:L808)</f>
        <v>45577.880459770116</v>
      </c>
    </row>
    <row r="810" spans="1:14" ht="12.75" customHeight="1">
      <c r="D810" s="246"/>
      <c r="E810" s="829"/>
      <c r="F810" s="247"/>
      <c r="H810" s="829"/>
      <c r="I810" s="829"/>
      <c r="J810" s="829"/>
      <c r="K810" s="829"/>
      <c r="M810" s="267" t="s">
        <v>169</v>
      </c>
      <c r="N810" s="268" t="s">
        <v>169</v>
      </c>
    </row>
    <row r="811" spans="1:14" ht="12.75" customHeight="1">
      <c r="H811" s="233" t="s">
        <v>170</v>
      </c>
      <c r="M811" s="230" t="s">
        <v>128</v>
      </c>
      <c r="N811" s="230">
        <f>SUM(N800:N809)</f>
        <v>78397.880459770124</v>
      </c>
    </row>
    <row r="812" spans="1:14" ht="12.75" customHeight="1">
      <c r="H812" s="269"/>
      <c r="K812" s="270"/>
      <c r="N812" s="265"/>
    </row>
    <row r="813" spans="1:14" ht="12.75" customHeight="1">
      <c r="H813" s="233" t="s">
        <v>171</v>
      </c>
      <c r="M813" s="230" t="s">
        <v>128</v>
      </c>
      <c r="N813" s="262">
        <f>ROUNDDOWN((N811+N812),0)</f>
        <v>78397</v>
      </c>
    </row>
    <row r="815" spans="1:14" s="245" customFormat="1" ht="12.75" customHeight="1">
      <c r="A815" s="258">
        <f>A792+1</f>
        <v>50</v>
      </c>
      <c r="B815" s="1250" t="s">
        <v>396</v>
      </c>
      <c r="C815" s="1250"/>
      <c r="D815" s="259" t="s">
        <v>397</v>
      </c>
      <c r="F815" s="260"/>
      <c r="G815" s="261"/>
      <c r="M815" s="262"/>
    </row>
    <row r="816" spans="1:14" ht="12.75" customHeight="1">
      <c r="E816" s="829" t="s">
        <v>147</v>
      </c>
      <c r="F816" s="234" t="s">
        <v>148</v>
      </c>
    </row>
    <row r="817" spans="4:14" ht="12.75" customHeight="1">
      <c r="D817" s="263">
        <v>0.29699999999999999</v>
      </c>
      <c r="E817" s="829" t="s">
        <v>149</v>
      </c>
      <c r="F817" s="264" t="s">
        <v>150</v>
      </c>
      <c r="G817" s="235" t="s">
        <v>151</v>
      </c>
      <c r="H817" s="248">
        <f>Bahan!$C$10</f>
        <v>125000</v>
      </c>
      <c r="I817" s="248"/>
      <c r="J817" s="248"/>
      <c r="K817" s="248" t="s">
        <v>128</v>
      </c>
      <c r="L817" s="230">
        <f t="shared" ref="L817:L822" si="14">D817*H817</f>
        <v>37125</v>
      </c>
    </row>
    <row r="818" spans="4:14" ht="12.75" customHeight="1">
      <c r="D818" s="263">
        <v>3.3000000000000002E-2</v>
      </c>
      <c r="E818" s="829" t="s">
        <v>149</v>
      </c>
      <c r="F818" s="264" t="s">
        <v>310</v>
      </c>
      <c r="G818" s="235" t="s">
        <v>151</v>
      </c>
      <c r="H818" s="248">
        <f>Bahan!$C$12</f>
        <v>135000</v>
      </c>
      <c r="I818" s="248"/>
      <c r="J818" s="248"/>
      <c r="K818" s="248" t="s">
        <v>128</v>
      </c>
      <c r="L818" s="230">
        <f t="shared" si="14"/>
        <v>4455</v>
      </c>
    </row>
    <row r="819" spans="4:14" ht="12.75" customHeight="1">
      <c r="D819" s="263">
        <v>3.3000000000000002E-2</v>
      </c>
      <c r="E819" s="829" t="s">
        <v>149</v>
      </c>
      <c r="F819" s="264" t="s">
        <v>152</v>
      </c>
      <c r="G819" s="235" t="s">
        <v>151</v>
      </c>
      <c r="H819" s="248">
        <f>Bahan!$C$11</f>
        <v>135000</v>
      </c>
      <c r="I819" s="248"/>
      <c r="J819" s="248"/>
      <c r="K819" s="248" t="s">
        <v>128</v>
      </c>
      <c r="L819" s="230">
        <f t="shared" si="14"/>
        <v>4455</v>
      </c>
    </row>
    <row r="820" spans="4:14" ht="12.75" customHeight="1">
      <c r="D820" s="263">
        <v>3.3000000000000002E-2</v>
      </c>
      <c r="E820" s="829" t="s">
        <v>149</v>
      </c>
      <c r="F820" s="264" t="s">
        <v>342</v>
      </c>
      <c r="G820" s="235" t="s">
        <v>151</v>
      </c>
      <c r="H820" s="248">
        <f>Bahan!$C$13</f>
        <v>135000</v>
      </c>
      <c r="I820" s="248"/>
      <c r="J820" s="248"/>
      <c r="K820" s="248" t="s">
        <v>128</v>
      </c>
      <c r="L820" s="230">
        <f t="shared" si="14"/>
        <v>4455</v>
      </c>
    </row>
    <row r="821" spans="4:14" ht="12.75" customHeight="1">
      <c r="D821" s="263">
        <v>0.01</v>
      </c>
      <c r="E821" s="829" t="s">
        <v>149</v>
      </c>
      <c r="F821" s="234" t="s">
        <v>153</v>
      </c>
      <c r="G821" s="235" t="s">
        <v>151</v>
      </c>
      <c r="H821" s="248">
        <f>Bahan!$C$21</f>
        <v>145000</v>
      </c>
      <c r="I821" s="248"/>
      <c r="J821" s="248"/>
      <c r="K821" s="248" t="s">
        <v>128</v>
      </c>
      <c r="L821" s="230">
        <f t="shared" si="14"/>
        <v>1450</v>
      </c>
    </row>
    <row r="822" spans="4:14" ht="12.75" customHeight="1">
      <c r="D822" s="263">
        <v>1.4999999999999999E-2</v>
      </c>
      <c r="E822" s="829" t="s">
        <v>149</v>
      </c>
      <c r="F822" s="234" t="s">
        <v>154</v>
      </c>
      <c r="G822" s="235" t="s">
        <v>151</v>
      </c>
      <c r="H822" s="248">
        <f>Bahan!$C$22</f>
        <v>150000</v>
      </c>
      <c r="I822" s="248"/>
      <c r="J822" s="248"/>
      <c r="K822" s="248" t="s">
        <v>128</v>
      </c>
      <c r="L822" s="230">
        <f t="shared" si="14"/>
        <v>2250</v>
      </c>
    </row>
    <row r="823" spans="4:14" ht="12.75" customHeight="1">
      <c r="M823" s="230" t="s">
        <v>128</v>
      </c>
      <c r="N823" s="265">
        <f>SUM(L817:L822)</f>
        <v>54190</v>
      </c>
    </row>
    <row r="824" spans="4:14" ht="12.75" customHeight="1">
      <c r="E824" s="829" t="s">
        <v>155</v>
      </c>
      <c r="F824" s="234" t="s">
        <v>156</v>
      </c>
    </row>
    <row r="825" spans="4:14" ht="12.75" customHeight="1">
      <c r="D825" s="263">
        <v>3.0000000000000001E-3</v>
      </c>
      <c r="E825" s="829" t="s">
        <v>161</v>
      </c>
      <c r="F825" s="234" t="s">
        <v>364</v>
      </c>
      <c r="G825" s="235" t="s">
        <v>151</v>
      </c>
      <c r="H825" s="248">
        <f>Bahan!$C$28</f>
        <v>1500000</v>
      </c>
      <c r="K825" s="248" t="s">
        <v>128</v>
      </c>
      <c r="L825" s="230">
        <f t="shared" ref="L825:L831" si="15">D825*H825</f>
        <v>4500</v>
      </c>
    </row>
    <row r="826" spans="4:14" ht="12.75" customHeight="1">
      <c r="D826" s="263">
        <v>0.02</v>
      </c>
      <c r="E826" s="829" t="s">
        <v>163</v>
      </c>
      <c r="F826" s="234" t="s">
        <v>164</v>
      </c>
      <c r="G826" s="235" t="s">
        <v>151</v>
      </c>
      <c r="H826" s="248">
        <f>Bahan!$C$25</f>
        <v>15000</v>
      </c>
      <c r="K826" s="248" t="s">
        <v>128</v>
      </c>
      <c r="L826" s="230">
        <f t="shared" si="15"/>
        <v>300</v>
      </c>
    </row>
    <row r="827" spans="4:14" ht="12.75" customHeight="1">
      <c r="D827" s="263">
        <v>3.6</v>
      </c>
      <c r="E827" s="829" t="s">
        <v>163</v>
      </c>
      <c r="F827" s="336" t="s">
        <v>395</v>
      </c>
      <c r="G827" s="235" t="s">
        <v>151</v>
      </c>
      <c r="H827" s="248">
        <f>Bahan!$C$59</f>
        <v>10225</v>
      </c>
      <c r="I827" s="248"/>
      <c r="J827" s="248"/>
      <c r="K827" s="248" t="s">
        <v>128</v>
      </c>
      <c r="L827" s="230">
        <f t="shared" si="15"/>
        <v>36810</v>
      </c>
    </row>
    <row r="828" spans="4:14" ht="12.75" customHeight="1">
      <c r="D828" s="263">
        <v>0.05</v>
      </c>
      <c r="E828" s="829" t="s">
        <v>163</v>
      </c>
      <c r="F828" s="234" t="s">
        <v>344</v>
      </c>
      <c r="G828" s="235" t="s">
        <v>151</v>
      </c>
      <c r="H828" s="248">
        <f>Bahan!$C$61</f>
        <v>15000</v>
      </c>
      <c r="I828" s="248"/>
      <c r="J828" s="248"/>
      <c r="K828" s="248" t="s">
        <v>128</v>
      </c>
      <c r="L828" s="230">
        <f t="shared" si="15"/>
        <v>750</v>
      </c>
    </row>
    <row r="829" spans="4:14" ht="12.75" customHeight="1">
      <c r="D829" s="263">
        <v>5.5</v>
      </c>
      <c r="E829" s="829" t="s">
        <v>163</v>
      </c>
      <c r="F829" s="234" t="s">
        <v>165</v>
      </c>
      <c r="G829" s="235" t="s">
        <v>151</v>
      </c>
      <c r="H829" s="248">
        <f>Bahan!$C$31</f>
        <v>1250</v>
      </c>
      <c r="I829" s="248"/>
      <c r="J829" s="248"/>
      <c r="K829" s="248" t="s">
        <v>128</v>
      </c>
      <c r="L829" s="230">
        <f t="shared" si="15"/>
        <v>6875</v>
      </c>
    </row>
    <row r="830" spans="4:14" ht="12.75" customHeight="1">
      <c r="D830" s="263">
        <v>8.9999999999999993E-3</v>
      </c>
      <c r="E830" s="829" t="s">
        <v>163</v>
      </c>
      <c r="F830" s="234" t="s">
        <v>320</v>
      </c>
      <c r="G830" s="235" t="s">
        <v>151</v>
      </c>
      <c r="H830" s="248">
        <f>Bahan!$C$44</f>
        <v>168.9655172413793</v>
      </c>
      <c r="I830" s="248"/>
      <c r="J830" s="248"/>
      <c r="K830" s="248" t="s">
        <v>128</v>
      </c>
      <c r="L830" s="230">
        <f t="shared" si="15"/>
        <v>1.5206896551724136</v>
      </c>
    </row>
    <row r="831" spans="4:14" ht="12.75" customHeight="1">
      <c r="D831" s="263">
        <v>1.4999999999999999E-2</v>
      </c>
      <c r="E831" s="829" t="s">
        <v>163</v>
      </c>
      <c r="F831" s="234" t="s">
        <v>321</v>
      </c>
      <c r="G831" s="235" t="s">
        <v>151</v>
      </c>
      <c r="H831" s="248">
        <f>Bahan!$C$47/1350</f>
        <v>207.40740740740742</v>
      </c>
      <c r="I831" s="248"/>
      <c r="J831" s="248"/>
      <c r="K831" s="248" t="s">
        <v>128</v>
      </c>
      <c r="L831" s="230">
        <f t="shared" si="15"/>
        <v>3.1111111111111112</v>
      </c>
    </row>
    <row r="832" spans="4:14" ht="12.75" customHeight="1">
      <c r="M832" s="230" t="s">
        <v>128</v>
      </c>
      <c r="N832" s="265">
        <f>SUM(L825:L831)</f>
        <v>49239.631800766285</v>
      </c>
    </row>
    <row r="833" spans="1:14" ht="12.75" customHeight="1">
      <c r="D833" s="246"/>
      <c r="E833" s="829"/>
      <c r="F833" s="247"/>
      <c r="H833" s="829"/>
      <c r="I833" s="829"/>
      <c r="J833" s="829"/>
      <c r="K833" s="829"/>
      <c r="M833" s="267" t="s">
        <v>169</v>
      </c>
      <c r="N833" s="268" t="s">
        <v>169</v>
      </c>
    </row>
    <row r="834" spans="1:14" ht="12.75" customHeight="1">
      <c r="H834" s="233" t="s">
        <v>170</v>
      </c>
      <c r="M834" s="230" t="s">
        <v>128</v>
      </c>
      <c r="N834" s="230">
        <f>SUM(N823:N832)</f>
        <v>103429.63180076628</v>
      </c>
    </row>
    <row r="835" spans="1:14" ht="12.75" customHeight="1">
      <c r="H835" s="269"/>
      <c r="K835" s="270"/>
      <c r="N835" s="265"/>
    </row>
    <row r="836" spans="1:14" ht="12.75" customHeight="1">
      <c r="H836" s="233" t="s">
        <v>171</v>
      </c>
      <c r="M836" s="230" t="s">
        <v>128</v>
      </c>
      <c r="N836" s="262">
        <f>ROUNDDOWN((N834+N835),0)</f>
        <v>103429</v>
      </c>
    </row>
    <row r="838" spans="1:14" s="245" customFormat="1" ht="12.75" customHeight="1">
      <c r="A838" s="258">
        <f>A815+1</f>
        <v>51</v>
      </c>
      <c r="B838" s="1250" t="s">
        <v>396</v>
      </c>
      <c r="C838" s="1250"/>
      <c r="D838" s="259" t="s">
        <v>398</v>
      </c>
      <c r="F838" s="260"/>
      <c r="G838" s="261"/>
      <c r="M838" s="262"/>
    </row>
    <row r="839" spans="1:14" ht="12.75" customHeight="1">
      <c r="E839" s="829" t="s">
        <v>147</v>
      </c>
      <c r="F839" s="234" t="s">
        <v>148</v>
      </c>
    </row>
    <row r="840" spans="1:14" ht="12.75" customHeight="1">
      <c r="D840" s="263">
        <v>0.29699999999999999</v>
      </c>
      <c r="E840" s="829" t="s">
        <v>149</v>
      </c>
      <c r="F840" s="264" t="s">
        <v>150</v>
      </c>
      <c r="G840" s="235" t="s">
        <v>151</v>
      </c>
      <c r="H840" s="248">
        <f>Bahan!$C$10</f>
        <v>125000</v>
      </c>
      <c r="I840" s="248"/>
      <c r="J840" s="248"/>
      <c r="K840" s="248" t="s">
        <v>128</v>
      </c>
      <c r="L840" s="230">
        <f t="shared" ref="L840:L845" si="16">D840*H840</f>
        <v>37125</v>
      </c>
    </row>
    <row r="841" spans="1:14" ht="12.75" customHeight="1">
      <c r="D841" s="263">
        <v>3.3000000000000002E-2</v>
      </c>
      <c r="E841" s="829" t="s">
        <v>149</v>
      </c>
      <c r="F841" s="264" t="s">
        <v>310</v>
      </c>
      <c r="G841" s="235" t="s">
        <v>151</v>
      </c>
      <c r="H841" s="248">
        <f>Bahan!$C$12</f>
        <v>135000</v>
      </c>
      <c r="I841" s="248"/>
      <c r="J841" s="248"/>
      <c r="K841" s="248" t="s">
        <v>128</v>
      </c>
      <c r="L841" s="230">
        <f t="shared" si="16"/>
        <v>4455</v>
      </c>
    </row>
    <row r="842" spans="1:14" ht="12.75" customHeight="1">
      <c r="D842" s="263">
        <v>3.3000000000000002E-2</v>
      </c>
      <c r="E842" s="829" t="s">
        <v>149</v>
      </c>
      <c r="F842" s="264" t="s">
        <v>152</v>
      </c>
      <c r="G842" s="235" t="s">
        <v>151</v>
      </c>
      <c r="H842" s="248">
        <f>Bahan!$C$11</f>
        <v>135000</v>
      </c>
      <c r="I842" s="248"/>
      <c r="J842" s="248"/>
      <c r="K842" s="248" t="s">
        <v>128</v>
      </c>
      <c r="L842" s="230">
        <f t="shared" si="16"/>
        <v>4455</v>
      </c>
    </row>
    <row r="843" spans="1:14" ht="12.75" customHeight="1">
      <c r="D843" s="263">
        <v>3.3000000000000002E-2</v>
      </c>
      <c r="E843" s="829" t="s">
        <v>149</v>
      </c>
      <c r="F843" s="264" t="s">
        <v>342</v>
      </c>
      <c r="G843" s="235" t="s">
        <v>151</v>
      </c>
      <c r="H843" s="248">
        <f>Bahan!$C$13</f>
        <v>135000</v>
      </c>
      <c r="I843" s="248"/>
      <c r="J843" s="248"/>
      <c r="K843" s="248" t="s">
        <v>128</v>
      </c>
      <c r="L843" s="230">
        <f t="shared" si="16"/>
        <v>4455</v>
      </c>
    </row>
    <row r="844" spans="1:14" ht="12.75" customHeight="1">
      <c r="D844" s="263">
        <v>0.01</v>
      </c>
      <c r="E844" s="829" t="s">
        <v>149</v>
      </c>
      <c r="F844" s="234" t="s">
        <v>153</v>
      </c>
      <c r="G844" s="235" t="s">
        <v>151</v>
      </c>
      <c r="H844" s="248">
        <f>Bahan!$C$21</f>
        <v>145000</v>
      </c>
      <c r="I844" s="248"/>
      <c r="J844" s="248"/>
      <c r="K844" s="248" t="s">
        <v>128</v>
      </c>
      <c r="L844" s="230">
        <f t="shared" si="16"/>
        <v>1450</v>
      </c>
    </row>
    <row r="845" spans="1:14" ht="12.75" customHeight="1">
      <c r="D845" s="263">
        <v>1.4999999999999999E-2</v>
      </c>
      <c r="E845" s="829" t="s">
        <v>149</v>
      </c>
      <c r="F845" s="234" t="s">
        <v>154</v>
      </c>
      <c r="G845" s="235" t="s">
        <v>151</v>
      </c>
      <c r="H845" s="248">
        <f>Bahan!$C$22</f>
        <v>150000</v>
      </c>
      <c r="I845" s="248"/>
      <c r="J845" s="248"/>
      <c r="K845" s="248" t="s">
        <v>128</v>
      </c>
      <c r="L845" s="230">
        <f t="shared" si="16"/>
        <v>2250</v>
      </c>
    </row>
    <row r="846" spans="1:14" ht="12.75" customHeight="1">
      <c r="M846" s="230" t="s">
        <v>128</v>
      </c>
      <c r="N846" s="265">
        <f>SUM(L840:L845)</f>
        <v>54190</v>
      </c>
    </row>
    <row r="847" spans="1:14" ht="12.75" customHeight="1">
      <c r="E847" s="829" t="s">
        <v>155</v>
      </c>
      <c r="F847" s="234" t="s">
        <v>156</v>
      </c>
    </row>
    <row r="848" spans="1:14" ht="12.75" customHeight="1">
      <c r="D848" s="263">
        <v>4.0000000000000001E-3</v>
      </c>
      <c r="E848" s="829" t="s">
        <v>161</v>
      </c>
      <c r="F848" s="234" t="s">
        <v>364</v>
      </c>
      <c r="G848" s="235" t="s">
        <v>151</v>
      </c>
      <c r="H848" s="248">
        <f>Bahan!$C$28</f>
        <v>1500000</v>
      </c>
      <c r="K848" s="248" t="s">
        <v>128</v>
      </c>
      <c r="L848" s="230">
        <f t="shared" ref="L848:L854" si="17">D848*H848</f>
        <v>6000</v>
      </c>
    </row>
    <row r="849" spans="1:14" ht="12.75" customHeight="1">
      <c r="D849" s="263">
        <v>2.5000000000000001E-2</v>
      </c>
      <c r="E849" s="829" t="s">
        <v>163</v>
      </c>
      <c r="F849" s="234" t="s">
        <v>164</v>
      </c>
      <c r="G849" s="235" t="s">
        <v>151</v>
      </c>
      <c r="H849" s="248">
        <f>Bahan!$C$25</f>
        <v>15000</v>
      </c>
      <c r="K849" s="248" t="s">
        <v>128</v>
      </c>
      <c r="L849" s="230">
        <f t="shared" si="17"/>
        <v>375</v>
      </c>
    </row>
    <row r="850" spans="1:14" ht="12.75" customHeight="1">
      <c r="D850" s="263">
        <v>3.8</v>
      </c>
      <c r="E850" s="829" t="s">
        <v>163</v>
      </c>
      <c r="F850" s="336" t="s">
        <v>395</v>
      </c>
      <c r="G850" s="235" t="s">
        <v>151</v>
      </c>
      <c r="H850" s="248">
        <f>Bahan!$C$59</f>
        <v>10225</v>
      </c>
      <c r="I850" s="248"/>
      <c r="J850" s="248"/>
      <c r="K850" s="248" t="s">
        <v>128</v>
      </c>
      <c r="L850" s="230">
        <f t="shared" si="17"/>
        <v>38855</v>
      </c>
    </row>
    <row r="851" spans="1:14" ht="12.75" customHeight="1">
      <c r="D851" s="263">
        <v>7.0000000000000007E-2</v>
      </c>
      <c r="E851" s="829" t="s">
        <v>163</v>
      </c>
      <c r="F851" s="234" t="s">
        <v>344</v>
      </c>
      <c r="G851" s="235" t="s">
        <v>151</v>
      </c>
      <c r="H851" s="248">
        <f>Bahan!$C$61</f>
        <v>15000</v>
      </c>
      <c r="I851" s="248"/>
      <c r="J851" s="248"/>
      <c r="K851" s="248" t="s">
        <v>128</v>
      </c>
      <c r="L851" s="230">
        <f t="shared" si="17"/>
        <v>1050</v>
      </c>
    </row>
    <row r="852" spans="1:14" ht="12.75" customHeight="1">
      <c r="D852" s="263">
        <v>7.8</v>
      </c>
      <c r="E852" s="829" t="s">
        <v>163</v>
      </c>
      <c r="F852" s="234" t="s">
        <v>165</v>
      </c>
      <c r="G852" s="235" t="s">
        <v>151</v>
      </c>
      <c r="H852" s="248">
        <f>Bahan!$C$31</f>
        <v>1250</v>
      </c>
      <c r="I852" s="248"/>
      <c r="J852" s="248"/>
      <c r="K852" s="248" t="s">
        <v>128</v>
      </c>
      <c r="L852" s="230">
        <f t="shared" si="17"/>
        <v>9750</v>
      </c>
    </row>
    <row r="853" spans="1:14" ht="12.75" customHeight="1">
      <c r="D853" s="263">
        <v>1.2E-2</v>
      </c>
      <c r="E853" s="829" t="s">
        <v>163</v>
      </c>
      <c r="F853" s="234" t="s">
        <v>320</v>
      </c>
      <c r="G853" s="235" t="s">
        <v>151</v>
      </c>
      <c r="H853" s="248">
        <f>Bahan!$C$44</f>
        <v>168.9655172413793</v>
      </c>
      <c r="I853" s="248"/>
      <c r="J853" s="248"/>
      <c r="K853" s="248" t="s">
        <v>128</v>
      </c>
      <c r="L853" s="230">
        <f t="shared" si="17"/>
        <v>2.0275862068965518</v>
      </c>
    </row>
    <row r="854" spans="1:14" ht="12.75" customHeight="1">
      <c r="D854" s="263">
        <v>2.5000000000000001E-2</v>
      </c>
      <c r="E854" s="829" t="s">
        <v>163</v>
      </c>
      <c r="F854" s="234" t="s">
        <v>321</v>
      </c>
      <c r="G854" s="235" t="s">
        <v>151</v>
      </c>
      <c r="H854" s="248">
        <f>Bahan!$C$47/1350</f>
        <v>207.40740740740742</v>
      </c>
      <c r="I854" s="248"/>
      <c r="J854" s="248"/>
      <c r="K854" s="248" t="s">
        <v>128</v>
      </c>
      <c r="L854" s="230">
        <f t="shared" si="17"/>
        <v>5.185185185185186</v>
      </c>
    </row>
    <row r="855" spans="1:14" ht="12.75" customHeight="1">
      <c r="M855" s="230" t="s">
        <v>128</v>
      </c>
      <c r="N855" s="265">
        <f>SUM(L848:L854)</f>
        <v>56037.212771392078</v>
      </c>
    </row>
    <row r="856" spans="1:14" ht="12.75" customHeight="1">
      <c r="D856" s="246"/>
      <c r="E856" s="829"/>
      <c r="F856" s="247"/>
      <c r="H856" s="829"/>
      <c r="I856" s="829"/>
      <c r="J856" s="829"/>
      <c r="K856" s="829"/>
      <c r="M856" s="267" t="s">
        <v>169</v>
      </c>
      <c r="N856" s="268" t="s">
        <v>169</v>
      </c>
    </row>
    <row r="857" spans="1:14" ht="12.75" customHeight="1">
      <c r="H857" s="233" t="s">
        <v>170</v>
      </c>
      <c r="M857" s="230" t="s">
        <v>128</v>
      </c>
      <c r="N857" s="230">
        <f>SUM(N846:N855)</f>
        <v>110227.21277139208</v>
      </c>
    </row>
    <row r="858" spans="1:14" ht="12.75" customHeight="1">
      <c r="H858" s="269" t="s">
        <v>3123</v>
      </c>
      <c r="K858" s="270"/>
      <c r="M858" s="230" t="s">
        <v>128</v>
      </c>
      <c r="N858" s="265">
        <f>N857*$Q$4</f>
        <v>11022.721277139208</v>
      </c>
    </row>
    <row r="859" spans="1:14" ht="12.75" customHeight="1">
      <c r="H859" s="233" t="s">
        <v>171</v>
      </c>
      <c r="M859" s="230" t="s">
        <v>128</v>
      </c>
      <c r="N859" s="262">
        <f>ROUNDDOWN((N857+N858),0)</f>
        <v>121249</v>
      </c>
    </row>
    <row r="861" spans="1:14" s="245" customFormat="1" ht="12.75" customHeight="1">
      <c r="A861" s="258">
        <f>A838+1</f>
        <v>52</v>
      </c>
      <c r="B861" s="1250" t="s">
        <v>399</v>
      </c>
      <c r="C861" s="1250">
        <v>1</v>
      </c>
      <c r="D861" s="273" t="s">
        <v>400</v>
      </c>
      <c r="F861" s="260"/>
      <c r="G861" s="355"/>
      <c r="M861" s="262"/>
      <c r="N861" s="297"/>
    </row>
    <row r="862" spans="1:14" ht="12.75" customHeight="1">
      <c r="D862" s="274"/>
      <c r="E862" s="829" t="s">
        <v>147</v>
      </c>
      <c r="F862" s="234" t="s">
        <v>148</v>
      </c>
      <c r="G862" s="356"/>
      <c r="N862" s="285"/>
    </row>
    <row r="863" spans="1:14" ht="12.75" customHeight="1">
      <c r="D863" s="274">
        <v>1.32</v>
      </c>
      <c r="E863" s="829" t="s">
        <v>283</v>
      </c>
      <c r="F863" s="264" t="s">
        <v>284</v>
      </c>
      <c r="G863" s="356" t="s">
        <v>151</v>
      </c>
      <c r="H863" s="248">
        <f>Bahan!$C$10</f>
        <v>125000</v>
      </c>
      <c r="I863" s="248"/>
      <c r="J863" s="248"/>
      <c r="K863" s="248" t="s">
        <v>128</v>
      </c>
      <c r="L863" s="230">
        <f>D863*H863</f>
        <v>165000</v>
      </c>
      <c r="N863" s="285"/>
    </row>
    <row r="864" spans="1:14" ht="12.75" customHeight="1">
      <c r="D864" s="274">
        <v>0.22</v>
      </c>
      <c r="E864" s="829" t="s">
        <v>283</v>
      </c>
      <c r="F864" s="264" t="s">
        <v>401</v>
      </c>
      <c r="G864" s="356" t="s">
        <v>151</v>
      </c>
      <c r="H864" s="248">
        <f>Bahan!$C$12</f>
        <v>135000</v>
      </c>
      <c r="I864" s="248"/>
      <c r="J864" s="248"/>
      <c r="K864" s="248" t="s">
        <v>128</v>
      </c>
      <c r="L864" s="230">
        <f>D864*H864</f>
        <v>29700</v>
      </c>
      <c r="N864" s="285"/>
    </row>
    <row r="865" spans="1:14" ht="12.75" customHeight="1">
      <c r="D865" s="274">
        <v>2.1999999999999999E-2</v>
      </c>
      <c r="E865" s="829" t="s">
        <v>283</v>
      </c>
      <c r="F865" s="234" t="s">
        <v>402</v>
      </c>
      <c r="G865" s="356" t="s">
        <v>151</v>
      </c>
      <c r="H865" s="248">
        <f>Bahan!$C$21</f>
        <v>145000</v>
      </c>
      <c r="I865" s="248"/>
      <c r="J865" s="248"/>
      <c r="K865" s="248" t="s">
        <v>128</v>
      </c>
      <c r="L865" s="230">
        <f>D865*H865</f>
        <v>3190</v>
      </c>
      <c r="N865" s="285"/>
    </row>
    <row r="866" spans="1:14" ht="12.75" customHeight="1">
      <c r="D866" s="274">
        <v>0.13200000000000001</v>
      </c>
      <c r="E866" s="829" t="s">
        <v>283</v>
      </c>
      <c r="F866" s="234" t="s">
        <v>285</v>
      </c>
      <c r="G866" s="356" t="s">
        <v>151</v>
      </c>
      <c r="H866" s="248">
        <f>Bahan!$C$22</f>
        <v>150000</v>
      </c>
      <c r="I866" s="248"/>
      <c r="J866" s="248"/>
      <c r="K866" s="248" t="s">
        <v>128</v>
      </c>
      <c r="L866" s="230">
        <f>D866*H866</f>
        <v>19800</v>
      </c>
      <c r="N866" s="285"/>
    </row>
    <row r="867" spans="1:14" ht="12.75" customHeight="1">
      <c r="D867" s="274"/>
      <c r="G867" s="356"/>
      <c r="M867" s="230" t="s">
        <v>128</v>
      </c>
      <c r="N867" s="285">
        <f>SUM(L863:L866)</f>
        <v>217690</v>
      </c>
    </row>
    <row r="868" spans="1:14" ht="12.75" customHeight="1">
      <c r="D868" s="274"/>
      <c r="E868" s="829" t="s">
        <v>155</v>
      </c>
      <c r="F868" s="234" t="s">
        <v>156</v>
      </c>
      <c r="G868" s="356"/>
      <c r="N868" s="285"/>
    </row>
    <row r="869" spans="1:14" ht="12.75" customHeight="1">
      <c r="D869" s="274">
        <v>200</v>
      </c>
      <c r="E869" s="829" t="s">
        <v>403</v>
      </c>
      <c r="F869" s="234" t="s">
        <v>404</v>
      </c>
      <c r="G869" s="356" t="s">
        <v>151</v>
      </c>
      <c r="H869" s="248">
        <f>Bahan!$C$31</f>
        <v>1250</v>
      </c>
      <c r="I869" s="248"/>
      <c r="J869" s="248"/>
      <c r="K869" s="248" t="s">
        <v>128</v>
      </c>
      <c r="L869" s="230">
        <f>D869*H869</f>
        <v>250000</v>
      </c>
      <c r="N869" s="285"/>
    </row>
    <row r="870" spans="1:14" ht="12.75" customHeight="1">
      <c r="D870" s="274">
        <v>0.52200000000000002</v>
      </c>
      <c r="E870" s="829" t="s">
        <v>161</v>
      </c>
      <c r="F870" s="234" t="s">
        <v>405</v>
      </c>
      <c r="G870" s="356" t="s">
        <v>151</v>
      </c>
      <c r="H870" s="248">
        <f>Bahan!$C$43</f>
        <v>245000</v>
      </c>
      <c r="I870" s="248"/>
      <c r="J870" s="248"/>
      <c r="K870" s="248" t="s">
        <v>128</v>
      </c>
      <c r="L870" s="230">
        <f>D870*H870</f>
        <v>127890</v>
      </c>
      <c r="N870" s="285"/>
    </row>
    <row r="871" spans="1:14" ht="12.75" customHeight="1">
      <c r="D871" s="274">
        <v>0.86199999999999999</v>
      </c>
      <c r="E871" s="829" t="s">
        <v>161</v>
      </c>
      <c r="F871" s="234" t="s">
        <v>406</v>
      </c>
      <c r="G871" s="356" t="s">
        <v>151</v>
      </c>
      <c r="H871" s="248">
        <f>Bahan!$C$47</f>
        <v>280000</v>
      </c>
      <c r="I871" s="248"/>
      <c r="J871" s="248"/>
      <c r="K871" s="248" t="s">
        <v>128</v>
      </c>
      <c r="L871" s="230">
        <f>D871*H871</f>
        <v>241360</v>
      </c>
      <c r="N871" s="285"/>
    </row>
    <row r="872" spans="1:14" ht="12.75" customHeight="1">
      <c r="D872" s="274"/>
      <c r="G872" s="356"/>
      <c r="M872" s="230" t="s">
        <v>128</v>
      </c>
      <c r="N872" s="285">
        <f>SUM(L869:L871)</f>
        <v>619250</v>
      </c>
    </row>
    <row r="873" spans="1:14" ht="12.75" customHeight="1">
      <c r="D873" s="310"/>
      <c r="E873" s="829"/>
      <c r="F873" s="247"/>
      <c r="G873" s="356"/>
      <c r="H873" s="829"/>
      <c r="I873" s="829"/>
      <c r="J873" s="829"/>
      <c r="K873" s="829"/>
      <c r="M873" s="267" t="s">
        <v>169</v>
      </c>
      <c r="N873" s="295" t="s">
        <v>169</v>
      </c>
    </row>
    <row r="874" spans="1:14" ht="12.75" customHeight="1">
      <c r="D874" s="274"/>
      <c r="G874" s="356"/>
      <c r="H874" s="233" t="s">
        <v>170</v>
      </c>
      <c r="M874" s="230" t="s">
        <v>128</v>
      </c>
      <c r="N874" s="291">
        <f>SUM(N867:N872)</f>
        <v>836940</v>
      </c>
    </row>
    <row r="875" spans="1:14" ht="12.75" customHeight="1">
      <c r="D875" s="274"/>
      <c r="G875" s="356"/>
      <c r="H875" s="269" t="s">
        <v>3123</v>
      </c>
      <c r="K875" s="270"/>
      <c r="M875" s="230" t="s">
        <v>128</v>
      </c>
      <c r="N875" s="265">
        <f>N874*$Q$4</f>
        <v>83694</v>
      </c>
    </row>
    <row r="876" spans="1:14" ht="12.75" customHeight="1">
      <c r="D876" s="274"/>
      <c r="G876" s="356"/>
      <c r="H876" s="233" t="s">
        <v>171</v>
      </c>
      <c r="M876" s="230" t="s">
        <v>128</v>
      </c>
      <c r="N876" s="357">
        <f>ROUNDDOWN((N874+N875),0)</f>
        <v>920634</v>
      </c>
    </row>
    <row r="877" spans="1:14" ht="12.75" customHeight="1">
      <c r="D877" s="274"/>
      <c r="G877" s="356"/>
      <c r="N877" s="285"/>
    </row>
    <row r="878" spans="1:14" s="245" customFormat="1" ht="12.75" customHeight="1">
      <c r="A878" s="258"/>
      <c r="B878" s="1250" t="s">
        <v>407</v>
      </c>
      <c r="C878" s="346">
        <v>2</v>
      </c>
      <c r="D878" s="273" t="s">
        <v>408</v>
      </c>
      <c r="F878" s="260"/>
      <c r="G878" s="355"/>
      <c r="M878" s="262"/>
      <c r="N878" s="297"/>
    </row>
    <row r="879" spans="1:14" ht="12.75" customHeight="1">
      <c r="D879" s="274">
        <v>0.08</v>
      </c>
      <c r="E879" s="829" t="s">
        <v>161</v>
      </c>
      <c r="F879" s="264" t="s">
        <v>409</v>
      </c>
      <c r="G879" s="356" t="s">
        <v>151</v>
      </c>
      <c r="H879" s="248">
        <f>'Hrg Sat'!G64</f>
        <v>920634</v>
      </c>
      <c r="I879" s="248"/>
      <c r="J879" s="248"/>
      <c r="K879" s="248" t="s">
        <v>128</v>
      </c>
      <c r="L879" s="230">
        <f>D879*H879/2</f>
        <v>36825.360000000001</v>
      </c>
      <c r="N879" s="285"/>
    </row>
    <row r="880" spans="1:14" ht="12.75" customHeight="1">
      <c r="D880" s="274">
        <v>1</v>
      </c>
      <c r="E880" s="829" t="s">
        <v>190</v>
      </c>
      <c r="F880" s="264" t="s">
        <v>410</v>
      </c>
      <c r="G880" s="356" t="s">
        <v>151</v>
      </c>
      <c r="H880" s="248">
        <f>'Hrg Sat'!$G$90</f>
        <v>81669</v>
      </c>
      <c r="I880" s="248"/>
      <c r="J880" s="248"/>
      <c r="K880" s="248" t="s">
        <v>128</v>
      </c>
      <c r="L880" s="230">
        <f>D880*H880/2</f>
        <v>40834.5</v>
      </c>
      <c r="N880" s="285"/>
    </row>
    <row r="881" spans="1:14" ht="12.75" customHeight="1">
      <c r="D881" s="274">
        <v>1</v>
      </c>
      <c r="E881" s="829" t="s">
        <v>190</v>
      </c>
      <c r="F881" s="234" t="s">
        <v>411</v>
      </c>
      <c r="G881" s="356" t="s">
        <v>151</v>
      </c>
      <c r="H881" s="248">
        <f>'Hrg Sat'!$G$93</f>
        <v>27266</v>
      </c>
      <c r="I881" s="248"/>
      <c r="J881" s="248"/>
      <c r="K881" s="248" t="s">
        <v>128</v>
      </c>
      <c r="L881" s="230">
        <f>D881*H881/2</f>
        <v>13633</v>
      </c>
      <c r="N881" s="285"/>
    </row>
    <row r="882" spans="1:14" ht="12.75" customHeight="1">
      <c r="D882" s="274"/>
      <c r="G882" s="356"/>
      <c r="M882" s="230" t="s">
        <v>128</v>
      </c>
      <c r="N882" s="285">
        <f>SUM(L879:L881)</f>
        <v>91292.86</v>
      </c>
    </row>
    <row r="883" spans="1:14" ht="12.75" customHeight="1">
      <c r="D883" s="310"/>
      <c r="E883" s="829"/>
      <c r="F883" s="247"/>
      <c r="G883" s="356"/>
      <c r="H883" s="829"/>
      <c r="I883" s="829"/>
      <c r="J883" s="829"/>
      <c r="K883" s="829"/>
      <c r="M883" s="267" t="s">
        <v>169</v>
      </c>
      <c r="N883" s="295" t="s">
        <v>169</v>
      </c>
    </row>
    <row r="884" spans="1:14" ht="13">
      <c r="B884" s="286"/>
      <c r="C884" s="286"/>
      <c r="D884" s="358"/>
      <c r="E884" s="278"/>
      <c r="F884" s="279"/>
      <c r="G884" s="286"/>
      <c r="H884" s="233" t="s">
        <v>170</v>
      </c>
      <c r="M884" s="230" t="s">
        <v>128</v>
      </c>
      <c r="N884" s="291">
        <f>SUM(N880:N882)</f>
        <v>91292.86</v>
      </c>
    </row>
    <row r="885" spans="1:14" ht="13">
      <c r="B885" s="286"/>
      <c r="C885" s="286"/>
      <c r="D885" s="358"/>
      <c r="E885" s="278"/>
      <c r="F885" s="279"/>
      <c r="G885" s="286"/>
      <c r="H885" s="233" t="s">
        <v>171</v>
      </c>
      <c r="M885" s="230" t="s">
        <v>128</v>
      </c>
      <c r="N885" s="357">
        <f>ROUNDDOWN((N884),0)</f>
        <v>91292</v>
      </c>
    </row>
    <row r="886" spans="1:14" ht="12.75" customHeight="1">
      <c r="D886" s="274"/>
      <c r="G886" s="356"/>
      <c r="N886" s="285"/>
    </row>
    <row r="887" spans="1:14" s="245" customFormat="1" ht="13">
      <c r="A887" s="258">
        <f>A861+1</f>
        <v>53</v>
      </c>
      <c r="B887" s="1250" t="s">
        <v>412</v>
      </c>
      <c r="C887" s="276">
        <v>1</v>
      </c>
      <c r="D887" s="359" t="s">
        <v>413</v>
      </c>
      <c r="E887" s="315"/>
      <c r="F887" s="360"/>
      <c r="G887" s="276"/>
      <c r="I887" s="315"/>
      <c r="K887" s="315"/>
      <c r="L887" s="297"/>
      <c r="M887" s="296"/>
      <c r="N887" s="297"/>
    </row>
    <row r="888" spans="1:14" ht="13">
      <c r="B888" s="286"/>
      <c r="C888" s="286"/>
      <c r="D888" s="358"/>
      <c r="E888" s="286" t="s">
        <v>147</v>
      </c>
      <c r="F888" s="279" t="s">
        <v>148</v>
      </c>
      <c r="G888" s="286"/>
      <c r="I888" s="278"/>
      <c r="K888" s="278"/>
      <c r="L888" s="285"/>
      <c r="M888" s="290"/>
      <c r="N888" s="285"/>
    </row>
    <row r="889" spans="1:14" ht="13">
      <c r="B889" s="286"/>
      <c r="C889" s="286"/>
      <c r="D889" s="358">
        <v>1.32</v>
      </c>
      <c r="E889" s="286" t="s">
        <v>283</v>
      </c>
      <c r="F889" s="287" t="s">
        <v>284</v>
      </c>
      <c r="G889" s="361" t="s">
        <v>151</v>
      </c>
      <c r="H889" s="248">
        <f>Bahan!$C$10</f>
        <v>125000</v>
      </c>
      <c r="I889" s="289"/>
      <c r="J889" s="248"/>
      <c r="K889" s="290" t="s">
        <v>128</v>
      </c>
      <c r="L889" s="291">
        <f>D889*H889</f>
        <v>165000</v>
      </c>
      <c r="M889" s="290"/>
      <c r="N889" s="285"/>
    </row>
    <row r="890" spans="1:14" ht="13">
      <c r="B890" s="286"/>
      <c r="C890" s="286"/>
      <c r="D890" s="358">
        <v>0.22</v>
      </c>
      <c r="E890" s="286" t="s">
        <v>283</v>
      </c>
      <c r="F890" s="287" t="s">
        <v>401</v>
      </c>
      <c r="G890" s="361" t="s">
        <v>151</v>
      </c>
      <c r="H890" s="248">
        <f>Bahan!$C$12</f>
        <v>135000</v>
      </c>
      <c r="I890" s="289"/>
      <c r="J890" s="248"/>
      <c r="K890" s="290" t="s">
        <v>128</v>
      </c>
      <c r="L890" s="291">
        <f>D890*H890</f>
        <v>29700</v>
      </c>
      <c r="M890" s="290"/>
      <c r="N890" s="285"/>
    </row>
    <row r="891" spans="1:14" ht="13">
      <c r="B891" s="286"/>
      <c r="C891" s="286"/>
      <c r="D891" s="358">
        <v>2.1999999999999999E-2</v>
      </c>
      <c r="E891" s="286" t="s">
        <v>283</v>
      </c>
      <c r="F891" s="279" t="s">
        <v>402</v>
      </c>
      <c r="G891" s="361" t="s">
        <v>151</v>
      </c>
      <c r="H891" s="248">
        <f>Bahan!$C$21</f>
        <v>145000</v>
      </c>
      <c r="I891" s="289"/>
      <c r="J891" s="248"/>
      <c r="K891" s="290" t="s">
        <v>128</v>
      </c>
      <c r="L891" s="291">
        <f>D891*H891</f>
        <v>3190</v>
      </c>
      <c r="M891" s="290"/>
      <c r="N891" s="285"/>
    </row>
    <row r="892" spans="1:14" ht="13">
      <c r="B892" s="286"/>
      <c r="C892" s="286"/>
      <c r="D892" s="358">
        <v>0.13200000000000001</v>
      </c>
      <c r="E892" s="286" t="s">
        <v>283</v>
      </c>
      <c r="F892" s="279" t="s">
        <v>285</v>
      </c>
      <c r="G892" s="361" t="s">
        <v>151</v>
      </c>
      <c r="H892" s="248">
        <f>Bahan!$C$22</f>
        <v>150000</v>
      </c>
      <c r="I892" s="289"/>
      <c r="J892" s="248"/>
      <c r="K892" s="290" t="s">
        <v>128</v>
      </c>
      <c r="L892" s="291">
        <f>D892*H892</f>
        <v>19800</v>
      </c>
      <c r="M892" s="290"/>
      <c r="N892" s="285"/>
    </row>
    <row r="893" spans="1:14" ht="13">
      <c r="B893" s="286"/>
      <c r="C893" s="286"/>
      <c r="D893" s="358"/>
      <c r="E893" s="278"/>
      <c r="F893" s="279"/>
      <c r="G893" s="286"/>
      <c r="I893" s="278"/>
      <c r="K893" s="278"/>
      <c r="L893" s="285"/>
      <c r="M893" s="290" t="s">
        <v>128</v>
      </c>
      <c r="N893" s="285">
        <f>SUM(L889:L892)</f>
        <v>217690</v>
      </c>
    </row>
    <row r="894" spans="1:14" ht="13">
      <c r="B894" s="286"/>
      <c r="C894" s="286"/>
      <c r="D894" s="358"/>
      <c r="E894" s="286" t="s">
        <v>155</v>
      </c>
      <c r="F894" s="279" t="s">
        <v>156</v>
      </c>
      <c r="G894" s="286"/>
      <c r="I894" s="278"/>
      <c r="K894" s="278"/>
      <c r="L894" s="285"/>
      <c r="M894" s="290"/>
      <c r="N894" s="285"/>
    </row>
    <row r="895" spans="1:14" ht="13">
      <c r="B895" s="286"/>
      <c r="C895" s="286"/>
      <c r="D895" s="358">
        <v>227</v>
      </c>
      <c r="E895" s="286" t="s">
        <v>403</v>
      </c>
      <c r="F895" s="279" t="s">
        <v>414</v>
      </c>
      <c r="G895" s="286" t="s">
        <v>151</v>
      </c>
      <c r="H895" s="248">
        <f>Bahan!$C$31</f>
        <v>1250</v>
      </c>
      <c r="I895" s="289"/>
      <c r="J895" s="248"/>
      <c r="K895" s="290" t="s">
        <v>128</v>
      </c>
      <c r="L895" s="291">
        <f>D895*H895</f>
        <v>283750</v>
      </c>
      <c r="M895" s="290"/>
      <c r="N895" s="285"/>
    </row>
    <row r="896" spans="1:14" ht="13">
      <c r="B896" s="286"/>
      <c r="C896" s="286"/>
      <c r="D896" s="358">
        <v>0.61799999999999999</v>
      </c>
      <c r="E896" s="286" t="s">
        <v>161</v>
      </c>
      <c r="F896" s="279" t="s">
        <v>405</v>
      </c>
      <c r="G896" s="286" t="s">
        <v>151</v>
      </c>
      <c r="H896" s="248">
        <f>Bahan!$C$43</f>
        <v>245000</v>
      </c>
      <c r="I896" s="289"/>
      <c r="J896" s="248"/>
      <c r="K896" s="290" t="s">
        <v>128</v>
      </c>
      <c r="L896" s="291">
        <f>D896*H896</f>
        <v>151410</v>
      </c>
      <c r="M896" s="290"/>
      <c r="N896" s="285"/>
    </row>
    <row r="897" spans="1:14" ht="13">
      <c r="B897" s="286"/>
      <c r="C897" s="286"/>
      <c r="D897" s="358">
        <v>0.74399999999999999</v>
      </c>
      <c r="E897" s="286" t="s">
        <v>403</v>
      </c>
      <c r="F897" s="279" t="s">
        <v>321</v>
      </c>
      <c r="G897" s="286" t="s">
        <v>151</v>
      </c>
      <c r="H897" s="248">
        <f>Bahan!$C$47</f>
        <v>280000</v>
      </c>
      <c r="I897" s="289"/>
      <c r="J897" s="248"/>
      <c r="K897" s="290" t="s">
        <v>128</v>
      </c>
      <c r="L897" s="291">
        <f>D897*H897</f>
        <v>208320</v>
      </c>
      <c r="M897" s="290"/>
      <c r="N897" s="285"/>
    </row>
    <row r="898" spans="1:14" ht="13">
      <c r="B898" s="286"/>
      <c r="C898" s="286"/>
      <c r="D898" s="358"/>
      <c r="E898" s="278"/>
      <c r="F898" s="279"/>
      <c r="G898" s="286"/>
      <c r="I898" s="278"/>
      <c r="K898" s="278"/>
      <c r="L898" s="285"/>
      <c r="M898" s="290" t="s">
        <v>128</v>
      </c>
      <c r="N898" s="285">
        <f>SUM(L895:L897)</f>
        <v>643480</v>
      </c>
    </row>
    <row r="899" spans="1:14" ht="13">
      <c r="B899" s="286"/>
      <c r="C899" s="286"/>
      <c r="D899" s="362"/>
      <c r="E899" s="286"/>
      <c r="F899" s="293"/>
      <c r="G899" s="286"/>
      <c r="H899" s="829"/>
      <c r="I899" s="286"/>
      <c r="J899" s="829"/>
      <c r="K899" s="278"/>
      <c r="L899" s="285"/>
      <c r="M899" s="294" t="s">
        <v>169</v>
      </c>
      <c r="N899" s="295" t="s">
        <v>169</v>
      </c>
    </row>
    <row r="900" spans="1:14" ht="13">
      <c r="B900" s="286"/>
      <c r="C900" s="286"/>
      <c r="D900" s="358"/>
      <c r="E900" s="278"/>
      <c r="F900" s="279"/>
      <c r="G900" s="286"/>
      <c r="H900" s="233" t="s">
        <v>170</v>
      </c>
      <c r="I900" s="278"/>
      <c r="K900" s="278"/>
      <c r="L900" s="285"/>
      <c r="M900" s="290" t="s">
        <v>128</v>
      </c>
      <c r="N900" s="291">
        <f>SUM(N893:N898)</f>
        <v>861170</v>
      </c>
    </row>
    <row r="901" spans="1:14" ht="13">
      <c r="B901" s="286"/>
      <c r="C901" s="286"/>
      <c r="D901" s="358"/>
      <c r="E901" s="278"/>
      <c r="F901" s="279"/>
      <c r="G901" s="286"/>
      <c r="H901" s="269" t="s">
        <v>3123</v>
      </c>
      <c r="K901" s="270"/>
      <c r="M901" s="290" t="s">
        <v>128</v>
      </c>
      <c r="N901" s="265">
        <f>N900*$Q$4</f>
        <v>86117</v>
      </c>
    </row>
    <row r="902" spans="1:14" ht="13">
      <c r="B902" s="286"/>
      <c r="C902" s="286"/>
      <c r="D902" s="358"/>
      <c r="E902" s="278"/>
      <c r="F902" s="279"/>
      <c r="G902" s="286"/>
      <c r="H902" s="233" t="s">
        <v>171</v>
      </c>
      <c r="I902" s="278"/>
      <c r="K902" s="278"/>
      <c r="L902" s="285"/>
      <c r="M902" s="290" t="s">
        <v>128</v>
      </c>
      <c r="N902" s="357">
        <f>ROUNDDOWN((N900+N901),0)</f>
        <v>947287</v>
      </c>
    </row>
    <row r="903" spans="1:14" ht="13">
      <c r="B903" s="286"/>
      <c r="C903" s="286"/>
      <c r="D903" s="358"/>
      <c r="E903" s="278"/>
      <c r="F903" s="279"/>
      <c r="G903" s="286"/>
      <c r="I903" s="278"/>
      <c r="K903" s="278"/>
      <c r="L903" s="285"/>
      <c r="M903" s="290"/>
      <c r="N903" s="285"/>
    </row>
    <row r="904" spans="1:14" s="245" customFormat="1" ht="13">
      <c r="A904" s="258"/>
      <c r="B904" s="1250" t="s">
        <v>415</v>
      </c>
      <c r="C904" s="276">
        <f>C887+1</f>
        <v>2</v>
      </c>
      <c r="D904" s="359" t="s">
        <v>416</v>
      </c>
      <c r="E904" s="315"/>
      <c r="F904" s="360"/>
      <c r="G904" s="276"/>
      <c r="I904" s="315"/>
      <c r="K904" s="315"/>
      <c r="L904" s="297"/>
      <c r="M904" s="296"/>
      <c r="N904" s="297"/>
    </row>
    <row r="905" spans="1:14" ht="13">
      <c r="B905" s="286"/>
      <c r="C905" s="286"/>
      <c r="D905" s="358">
        <v>1</v>
      </c>
      <c r="E905" s="286" t="s">
        <v>161</v>
      </c>
      <c r="F905" s="287" t="s">
        <v>417</v>
      </c>
      <c r="G905" s="361" t="s">
        <v>151</v>
      </c>
      <c r="H905" s="248">
        <f>'Hrg Sat'!$G$66</f>
        <v>947287</v>
      </c>
      <c r="I905" s="289"/>
      <c r="J905" s="248"/>
      <c r="K905" s="290" t="s">
        <v>128</v>
      </c>
      <c r="L905" s="291">
        <f>D905*H905</f>
        <v>947287</v>
      </c>
      <c r="M905" s="290"/>
      <c r="N905" s="285"/>
    </row>
    <row r="906" spans="1:14" ht="13">
      <c r="B906" s="286"/>
      <c r="C906" s="286"/>
      <c r="D906" s="358">
        <v>150</v>
      </c>
      <c r="E906" s="286" t="s">
        <v>163</v>
      </c>
      <c r="F906" s="287" t="s">
        <v>418</v>
      </c>
      <c r="G906" s="361" t="s">
        <v>151</v>
      </c>
      <c r="H906" s="248">
        <f>'Hrg Sat'!$G$47</f>
        <v>14237</v>
      </c>
      <c r="I906" s="289"/>
      <c r="J906" s="248"/>
      <c r="K906" s="290" t="s">
        <v>128</v>
      </c>
      <c r="L906" s="291">
        <f>D906*H906</f>
        <v>2135550</v>
      </c>
      <c r="M906" s="290"/>
      <c r="N906" s="285"/>
    </row>
    <row r="907" spans="1:14" ht="13">
      <c r="B907" s="286"/>
      <c r="C907" s="286"/>
      <c r="D907" s="358">
        <v>5</v>
      </c>
      <c r="E907" s="286" t="s">
        <v>190</v>
      </c>
      <c r="F907" s="279" t="s">
        <v>419</v>
      </c>
      <c r="G907" s="361" t="s">
        <v>151</v>
      </c>
      <c r="H907" s="248">
        <f>'Hrg Sat'!$G$55</f>
        <v>113375.42857142857</v>
      </c>
      <c r="I907" s="289"/>
      <c r="J907" s="248"/>
      <c r="K907" s="290" t="s">
        <v>128</v>
      </c>
      <c r="L907" s="291">
        <f>D907*H907</f>
        <v>566877.14285714284</v>
      </c>
      <c r="M907" s="290"/>
      <c r="N907" s="285"/>
    </row>
    <row r="908" spans="1:14" ht="13">
      <c r="B908" s="286"/>
      <c r="C908" s="286"/>
      <c r="D908" s="358"/>
      <c r="E908" s="278"/>
      <c r="F908" s="279"/>
      <c r="G908" s="286"/>
      <c r="I908" s="278"/>
      <c r="K908" s="278"/>
      <c r="L908" s="285"/>
      <c r="M908" s="290" t="s">
        <v>128</v>
      </c>
      <c r="N908" s="285">
        <f>SUM(L905:L907)</f>
        <v>3649714.1428571427</v>
      </c>
    </row>
    <row r="909" spans="1:14" ht="13">
      <c r="B909" s="286"/>
      <c r="C909" s="286"/>
      <c r="D909" s="362"/>
      <c r="E909" s="286"/>
      <c r="F909" s="293"/>
      <c r="G909" s="286"/>
      <c r="H909" s="829"/>
      <c r="I909" s="286"/>
      <c r="J909" s="829"/>
      <c r="K909" s="278"/>
      <c r="L909" s="285"/>
      <c r="M909" s="294" t="s">
        <v>169</v>
      </c>
      <c r="N909" s="295" t="s">
        <v>169</v>
      </c>
    </row>
    <row r="910" spans="1:14" ht="13">
      <c r="B910" s="286"/>
      <c r="C910" s="286"/>
      <c r="D910" s="358"/>
      <c r="E910" s="278"/>
      <c r="F910" s="279"/>
      <c r="G910" s="286"/>
      <c r="H910" s="233" t="s">
        <v>170</v>
      </c>
      <c r="M910" s="230" t="s">
        <v>128</v>
      </c>
      <c r="N910" s="291">
        <f>SUM(N905:N908)</f>
        <v>3649714.1428571427</v>
      </c>
    </row>
    <row r="911" spans="1:14" ht="13">
      <c r="B911" s="286"/>
      <c r="C911" s="286"/>
      <c r="D911" s="358"/>
      <c r="E911" s="278"/>
      <c r="F911" s="279"/>
      <c r="G911" s="286"/>
      <c r="H911" s="233" t="s">
        <v>171</v>
      </c>
      <c r="M911" s="230" t="s">
        <v>128</v>
      </c>
      <c r="N911" s="357">
        <f>ROUNDDOWN((N910),0)</f>
        <v>3649714</v>
      </c>
    </row>
    <row r="912" spans="1:14" ht="13">
      <c r="B912" s="286"/>
      <c r="C912" s="286"/>
      <c r="D912" s="358"/>
      <c r="E912" s="278"/>
      <c r="F912" s="279"/>
      <c r="G912" s="286"/>
      <c r="I912" s="278"/>
      <c r="K912" s="278"/>
      <c r="L912" s="285"/>
      <c r="M912" s="290"/>
      <c r="N912" s="285"/>
    </row>
    <row r="913" spans="1:14" s="245" customFormat="1" ht="13">
      <c r="A913" s="258"/>
      <c r="B913" s="1250" t="s">
        <v>420</v>
      </c>
      <c r="C913" s="276">
        <f>C904+1</f>
        <v>3</v>
      </c>
      <c r="D913" s="359" t="s">
        <v>421</v>
      </c>
      <c r="E913" s="315"/>
      <c r="F913" s="360"/>
      <c r="G913" s="276"/>
      <c r="I913" s="315"/>
      <c r="K913" s="315"/>
      <c r="L913" s="297"/>
      <c r="M913" s="296"/>
      <c r="N913" s="297"/>
    </row>
    <row r="914" spans="1:14" ht="13">
      <c r="B914" s="286"/>
      <c r="C914" s="286"/>
      <c r="D914" s="358">
        <v>0.03</v>
      </c>
      <c r="E914" s="286" t="s">
        <v>161</v>
      </c>
      <c r="F914" s="287" t="s">
        <v>417</v>
      </c>
      <c r="G914" s="361" t="s">
        <v>151</v>
      </c>
      <c r="H914" s="248">
        <f>'Hrg Sat'!$G$66</f>
        <v>947287</v>
      </c>
      <c r="I914" s="289"/>
      <c r="J914" s="248"/>
      <c r="K914" s="290" t="s">
        <v>128</v>
      </c>
      <c r="L914" s="291">
        <f>D914*H914</f>
        <v>28418.61</v>
      </c>
      <c r="M914" s="290"/>
      <c r="N914" s="285"/>
    </row>
    <row r="915" spans="1:14" ht="13">
      <c r="B915" s="286"/>
      <c r="C915" s="286"/>
      <c r="D915" s="358">
        <v>5.47</v>
      </c>
      <c r="E915" s="286" t="s">
        <v>163</v>
      </c>
      <c r="F915" s="287" t="s">
        <v>418</v>
      </c>
      <c r="G915" s="361" t="s">
        <v>151</v>
      </c>
      <c r="H915" s="248">
        <f>'Hrg Sat'!$G$47</f>
        <v>14237</v>
      </c>
      <c r="I915" s="289"/>
      <c r="J915" s="248"/>
      <c r="K915" s="290" t="s">
        <v>128</v>
      </c>
      <c r="L915" s="291">
        <f>D915*H915</f>
        <v>77876.39</v>
      </c>
      <c r="M915" s="290"/>
      <c r="N915" s="285"/>
    </row>
    <row r="916" spans="1:14" ht="13">
      <c r="B916" s="286"/>
      <c r="C916" s="286"/>
      <c r="D916" s="358">
        <v>0.4</v>
      </c>
      <c r="E916" s="286" t="s">
        <v>190</v>
      </c>
      <c r="F916" s="279" t="s">
        <v>419</v>
      </c>
      <c r="G916" s="361" t="s">
        <v>151</v>
      </c>
      <c r="H916" s="248">
        <f>'Hrg Sat'!$G$55</f>
        <v>113375.42857142857</v>
      </c>
      <c r="I916" s="289"/>
      <c r="J916" s="248"/>
      <c r="K916" s="290" t="s">
        <v>128</v>
      </c>
      <c r="L916" s="291">
        <f>D916*H916</f>
        <v>45350.171428571426</v>
      </c>
      <c r="M916" s="290"/>
      <c r="N916" s="285"/>
    </row>
    <row r="917" spans="1:14" ht="13">
      <c r="B917" s="286"/>
      <c r="C917" s="286"/>
      <c r="D917" s="358"/>
      <c r="E917" s="278"/>
      <c r="F917" s="279"/>
      <c r="G917" s="286"/>
      <c r="I917" s="278"/>
      <c r="K917" s="278"/>
      <c r="L917" s="285"/>
      <c r="M917" s="290" t="s">
        <v>128</v>
      </c>
      <c r="N917" s="285">
        <f>SUM(L914:L916)</f>
        <v>151645.17142857143</v>
      </c>
    </row>
    <row r="918" spans="1:14" ht="13">
      <c r="B918" s="286"/>
      <c r="C918" s="286"/>
      <c r="D918" s="362"/>
      <c r="E918" s="286"/>
      <c r="F918" s="293"/>
      <c r="G918" s="286"/>
      <c r="H918" s="829"/>
      <c r="I918" s="286"/>
      <c r="J918" s="829"/>
      <c r="K918" s="278"/>
      <c r="L918" s="285"/>
      <c r="M918" s="294" t="s">
        <v>169</v>
      </c>
      <c r="N918" s="295" t="s">
        <v>169</v>
      </c>
    </row>
    <row r="919" spans="1:14" ht="13">
      <c r="B919" s="286"/>
      <c r="C919" s="286"/>
      <c r="D919" s="358"/>
      <c r="E919" s="278"/>
      <c r="F919" s="279"/>
      <c r="G919" s="286"/>
      <c r="H919" s="233" t="s">
        <v>170</v>
      </c>
      <c r="M919" s="230" t="s">
        <v>128</v>
      </c>
      <c r="N919" s="291">
        <f>SUM(N917:N917)</f>
        <v>151645.17142857143</v>
      </c>
    </row>
    <row r="920" spans="1:14" ht="13">
      <c r="B920" s="286"/>
      <c r="C920" s="286"/>
      <c r="D920" s="358"/>
      <c r="E920" s="278"/>
      <c r="F920" s="279"/>
      <c r="G920" s="286"/>
      <c r="H920" s="233" t="s">
        <v>171</v>
      </c>
      <c r="M920" s="230" t="s">
        <v>128</v>
      </c>
      <c r="N920" s="357">
        <f>ROUNDDOWN((N919),0)</f>
        <v>151645</v>
      </c>
    </row>
    <row r="921" spans="1:14" ht="13">
      <c r="B921" s="286"/>
      <c r="C921" s="286"/>
      <c r="D921" s="358"/>
      <c r="E921" s="278"/>
      <c r="F921" s="279"/>
      <c r="G921" s="286"/>
      <c r="I921" s="278"/>
      <c r="K921" s="278"/>
      <c r="L921" s="285"/>
      <c r="M921" s="290"/>
      <c r="N921" s="285"/>
    </row>
    <row r="922" spans="1:14" s="245" customFormat="1" ht="13">
      <c r="A922" s="258"/>
      <c r="B922" s="1250" t="s">
        <v>422</v>
      </c>
      <c r="C922" s="276">
        <f>C913+1</f>
        <v>4</v>
      </c>
      <c r="D922" s="359" t="s">
        <v>423</v>
      </c>
      <c r="E922" s="315"/>
      <c r="F922" s="360"/>
      <c r="G922" s="276"/>
      <c r="I922" s="315"/>
      <c r="K922" s="315"/>
      <c r="L922" s="297"/>
      <c r="M922" s="296"/>
      <c r="N922" s="297"/>
    </row>
    <row r="923" spans="1:14" ht="13">
      <c r="B923" s="286"/>
      <c r="C923" s="286"/>
      <c r="D923" s="358">
        <v>0.02</v>
      </c>
      <c r="E923" s="286" t="s">
        <v>161</v>
      </c>
      <c r="F923" s="287" t="s">
        <v>417</v>
      </c>
      <c r="G923" s="361" t="s">
        <v>151</v>
      </c>
      <c r="H923" s="248">
        <f>'Hrg Sat'!$G$66</f>
        <v>947287</v>
      </c>
      <c r="I923" s="289"/>
      <c r="J923" s="248"/>
      <c r="K923" s="290" t="s">
        <v>128</v>
      </c>
      <c r="L923" s="291">
        <f>D923*H923</f>
        <v>18945.740000000002</v>
      </c>
      <c r="M923" s="290"/>
      <c r="N923" s="285"/>
    </row>
    <row r="924" spans="1:14" ht="13">
      <c r="B924" s="286"/>
      <c r="C924" s="286"/>
      <c r="D924" s="358">
        <v>4.7699999999999996</v>
      </c>
      <c r="E924" s="286" t="s">
        <v>163</v>
      </c>
      <c r="F924" s="287" t="s">
        <v>418</v>
      </c>
      <c r="G924" s="361" t="s">
        <v>151</v>
      </c>
      <c r="H924" s="248">
        <f>'Hrg Sat'!$G$47</f>
        <v>14237</v>
      </c>
      <c r="I924" s="289"/>
      <c r="J924" s="248"/>
      <c r="K924" s="290" t="s">
        <v>128</v>
      </c>
      <c r="L924" s="291">
        <f>D924*H924</f>
        <v>67910.489999999991</v>
      </c>
      <c r="M924" s="290"/>
      <c r="N924" s="285"/>
    </row>
    <row r="925" spans="1:14" ht="13">
      <c r="B925" s="286"/>
      <c r="C925" s="286"/>
      <c r="D925" s="358">
        <v>0.3</v>
      </c>
      <c r="E925" s="286" t="s">
        <v>190</v>
      </c>
      <c r="F925" s="279" t="s">
        <v>419</v>
      </c>
      <c r="G925" s="361" t="s">
        <v>151</v>
      </c>
      <c r="H925" s="248">
        <f>'Hrg Sat'!$G$56</f>
        <v>167329</v>
      </c>
      <c r="I925" s="289"/>
      <c r="J925" s="248"/>
      <c r="K925" s="290" t="s">
        <v>128</v>
      </c>
      <c r="L925" s="291">
        <f>(D925*H925)/3</f>
        <v>16732.899999999998</v>
      </c>
      <c r="M925" s="290"/>
      <c r="N925" s="285"/>
    </row>
    <row r="926" spans="1:14" ht="13">
      <c r="B926" s="286"/>
      <c r="C926" s="286"/>
      <c r="D926" s="358"/>
      <c r="E926" s="278"/>
      <c r="F926" s="279"/>
      <c r="G926" s="286"/>
      <c r="I926" s="278"/>
      <c r="K926" s="278"/>
      <c r="L926" s="285"/>
      <c r="M926" s="290" t="s">
        <v>128</v>
      </c>
      <c r="N926" s="285">
        <f>SUM(L923:L925)</f>
        <v>103589.12999999999</v>
      </c>
    </row>
    <row r="927" spans="1:14" ht="13">
      <c r="B927" s="286"/>
      <c r="C927" s="286"/>
      <c r="D927" s="362"/>
      <c r="E927" s="286"/>
      <c r="F927" s="293"/>
      <c r="G927" s="286"/>
      <c r="H927" s="829"/>
      <c r="I927" s="286"/>
      <c r="J927" s="829"/>
      <c r="K927" s="278"/>
      <c r="L927" s="285"/>
      <c r="M927" s="294" t="s">
        <v>169</v>
      </c>
      <c r="N927" s="295" t="s">
        <v>169</v>
      </c>
    </row>
    <row r="928" spans="1:14" ht="13">
      <c r="B928" s="286"/>
      <c r="C928" s="286"/>
      <c r="D928" s="358"/>
      <c r="E928" s="278"/>
      <c r="F928" s="279"/>
      <c r="G928" s="286"/>
      <c r="H928" s="233" t="s">
        <v>170</v>
      </c>
      <c r="M928" s="230" t="s">
        <v>128</v>
      </c>
      <c r="N928" s="291">
        <f>SUM(N926:N926)</f>
        <v>103589.12999999999</v>
      </c>
    </row>
    <row r="929" spans="1:14" ht="13">
      <c r="B929" s="286"/>
      <c r="C929" s="286"/>
      <c r="D929" s="358"/>
      <c r="E929" s="278"/>
      <c r="F929" s="279"/>
      <c r="G929" s="286"/>
      <c r="H929" s="233" t="s">
        <v>171</v>
      </c>
      <c r="M929" s="230" t="s">
        <v>128</v>
      </c>
      <c r="N929" s="357">
        <f>ROUNDDOWN((N928),0)</f>
        <v>103589</v>
      </c>
    </row>
    <row r="930" spans="1:14" ht="13">
      <c r="B930" s="286"/>
      <c r="C930" s="286"/>
      <c r="D930" s="358"/>
      <c r="E930" s="278"/>
      <c r="F930" s="279"/>
      <c r="G930" s="286"/>
      <c r="I930" s="278"/>
      <c r="K930" s="278"/>
      <c r="L930" s="285"/>
      <c r="M930" s="290"/>
      <c r="N930" s="285"/>
    </row>
    <row r="931" spans="1:14" s="245" customFormat="1" ht="13">
      <c r="A931" s="258"/>
      <c r="B931" s="1250" t="s">
        <v>424</v>
      </c>
      <c r="C931" s="276">
        <f>C922+1</f>
        <v>5</v>
      </c>
      <c r="D931" s="359" t="s">
        <v>425</v>
      </c>
      <c r="E931" s="315"/>
      <c r="F931" s="360"/>
      <c r="G931" s="276"/>
      <c r="I931" s="315"/>
      <c r="K931" s="315"/>
      <c r="L931" s="297"/>
      <c r="M931" s="296"/>
      <c r="N931" s="297"/>
    </row>
    <row r="932" spans="1:14" ht="13">
      <c r="B932" s="286"/>
      <c r="C932" s="286"/>
      <c r="D932" s="358">
        <v>0.02</v>
      </c>
      <c r="E932" s="286" t="s">
        <v>161</v>
      </c>
      <c r="F932" s="287" t="s">
        <v>417</v>
      </c>
      <c r="G932" s="361" t="s">
        <v>151</v>
      </c>
      <c r="H932" s="248">
        <f>'Hrg Sat'!$G$66</f>
        <v>947287</v>
      </c>
      <c r="I932" s="289"/>
      <c r="J932" s="248"/>
      <c r="K932" s="290" t="s">
        <v>128</v>
      </c>
      <c r="L932" s="291">
        <f>D932*H932</f>
        <v>18945.740000000002</v>
      </c>
      <c r="M932" s="290"/>
      <c r="N932" s="285"/>
    </row>
    <row r="933" spans="1:14" ht="13">
      <c r="B933" s="286"/>
      <c r="C933" s="286"/>
      <c r="D933" s="358">
        <v>4.84</v>
      </c>
      <c r="E933" s="286" t="s">
        <v>163</v>
      </c>
      <c r="F933" s="287" t="s">
        <v>418</v>
      </c>
      <c r="G933" s="361" t="s">
        <v>151</v>
      </c>
      <c r="H933" s="248">
        <f>'Hrg Sat'!$G$47</f>
        <v>14237</v>
      </c>
      <c r="I933" s="289"/>
      <c r="J933" s="248"/>
      <c r="K933" s="290" t="s">
        <v>128</v>
      </c>
      <c r="L933" s="291">
        <f>D933*H933</f>
        <v>68907.08</v>
      </c>
      <c r="M933" s="290"/>
      <c r="N933" s="285"/>
    </row>
    <row r="934" spans="1:14" ht="13">
      <c r="B934" s="286"/>
      <c r="C934" s="286"/>
      <c r="D934" s="358">
        <v>0.3</v>
      </c>
      <c r="E934" s="286" t="s">
        <v>190</v>
      </c>
      <c r="F934" s="279" t="s">
        <v>419</v>
      </c>
      <c r="G934" s="361" t="s">
        <v>151</v>
      </c>
      <c r="H934" s="248">
        <f>'Hrg Sat'!$G$57</f>
        <v>205188</v>
      </c>
      <c r="I934" s="289"/>
      <c r="J934" s="248"/>
      <c r="K934" s="290" t="s">
        <v>128</v>
      </c>
      <c r="L934" s="291">
        <f>(D934*H934)/2</f>
        <v>30778.199999999997</v>
      </c>
      <c r="M934" s="290"/>
      <c r="N934" s="285"/>
    </row>
    <row r="935" spans="1:14" ht="13">
      <c r="B935" s="286"/>
      <c r="C935" s="286"/>
      <c r="D935" s="358"/>
      <c r="E935" s="278"/>
      <c r="F935" s="279"/>
      <c r="G935" s="286"/>
      <c r="I935" s="278"/>
      <c r="K935" s="278"/>
      <c r="L935" s="285"/>
      <c r="M935" s="290" t="s">
        <v>128</v>
      </c>
      <c r="N935" s="285">
        <f>SUM(L932:L934)</f>
        <v>118631.02</v>
      </c>
    </row>
    <row r="936" spans="1:14" ht="13">
      <c r="B936" s="286"/>
      <c r="C936" s="286"/>
      <c r="D936" s="362"/>
      <c r="E936" s="286"/>
      <c r="F936" s="293"/>
      <c r="G936" s="286"/>
      <c r="H936" s="829"/>
      <c r="I936" s="286"/>
      <c r="J936" s="829"/>
      <c r="K936" s="278"/>
      <c r="L936" s="285"/>
      <c r="M936" s="294" t="s">
        <v>169</v>
      </c>
      <c r="N936" s="295" t="s">
        <v>169</v>
      </c>
    </row>
    <row r="937" spans="1:14" ht="13">
      <c r="B937" s="286"/>
      <c r="C937" s="286"/>
      <c r="D937" s="358"/>
      <c r="E937" s="278"/>
      <c r="F937" s="279"/>
      <c r="G937" s="286"/>
      <c r="H937" s="233" t="s">
        <v>170</v>
      </c>
      <c r="M937" s="230" t="s">
        <v>128</v>
      </c>
      <c r="N937" s="291">
        <f>SUM(N935:N935)</f>
        <v>118631.02</v>
      </c>
    </row>
    <row r="938" spans="1:14" ht="13">
      <c r="B938" s="286"/>
      <c r="C938" s="286"/>
      <c r="D938" s="358"/>
      <c r="E938" s="278"/>
      <c r="F938" s="279"/>
      <c r="G938" s="286"/>
      <c r="H938" s="233" t="s">
        <v>171</v>
      </c>
      <c r="M938" s="230" t="s">
        <v>128</v>
      </c>
      <c r="N938" s="357">
        <f>ROUNDDOWN((N937),0)</f>
        <v>118631</v>
      </c>
    </row>
    <row r="939" spans="1:14" ht="13">
      <c r="B939" s="286"/>
      <c r="C939" s="286"/>
      <c r="D939" s="358"/>
      <c r="E939" s="278"/>
      <c r="F939" s="279"/>
      <c r="G939" s="286"/>
      <c r="I939" s="278"/>
      <c r="K939" s="278"/>
      <c r="L939" s="285"/>
      <c r="M939" s="290"/>
      <c r="N939" s="285"/>
    </row>
    <row r="940" spans="1:14" s="245" customFormat="1" ht="13">
      <c r="A940" s="258"/>
      <c r="B940" s="1250" t="s">
        <v>426</v>
      </c>
      <c r="C940" s="276">
        <f>C931+1</f>
        <v>6</v>
      </c>
      <c r="D940" s="359" t="s">
        <v>427</v>
      </c>
      <c r="E940" s="315"/>
      <c r="F940" s="360"/>
      <c r="G940" s="276"/>
      <c r="I940" s="315"/>
      <c r="K940" s="315"/>
      <c r="L940" s="297"/>
      <c r="M940" s="296"/>
      <c r="N940" s="297"/>
    </row>
    <row r="941" spans="1:14" ht="13">
      <c r="B941" s="286"/>
      <c r="C941" s="286"/>
      <c r="D941" s="358">
        <v>0.03</v>
      </c>
      <c r="E941" s="286" t="s">
        <v>161</v>
      </c>
      <c r="F941" s="287" t="s">
        <v>417</v>
      </c>
      <c r="G941" s="361" t="s">
        <v>151</v>
      </c>
      <c r="H941" s="248">
        <f>'Hrg Sat'!$G$66</f>
        <v>947287</v>
      </c>
      <c r="I941" s="289"/>
      <c r="J941" s="248"/>
      <c r="K941" s="290" t="s">
        <v>128</v>
      </c>
      <c r="L941" s="291">
        <f>D941*H941</f>
        <v>28418.61</v>
      </c>
      <c r="M941" s="290"/>
      <c r="N941" s="285"/>
    </row>
    <row r="942" spans="1:14" ht="13">
      <c r="B942" s="286"/>
      <c r="C942" s="286"/>
      <c r="D942" s="358">
        <v>3.6</v>
      </c>
      <c r="E942" s="286" t="s">
        <v>163</v>
      </c>
      <c r="F942" s="287" t="s">
        <v>418</v>
      </c>
      <c r="G942" s="361" t="s">
        <v>151</v>
      </c>
      <c r="H942" s="248">
        <f>'Hrg Sat'!$G$47</f>
        <v>14237</v>
      </c>
      <c r="I942" s="289"/>
      <c r="J942" s="248"/>
      <c r="K942" s="290" t="s">
        <v>128</v>
      </c>
      <c r="L942" s="291">
        <f>D942*H942</f>
        <v>51253.200000000004</v>
      </c>
      <c r="M942" s="290"/>
      <c r="N942" s="285"/>
    </row>
    <row r="943" spans="1:14" ht="13">
      <c r="B943" s="286"/>
      <c r="C943" s="286"/>
      <c r="D943" s="358">
        <v>0.3</v>
      </c>
      <c r="E943" s="286" t="s">
        <v>190</v>
      </c>
      <c r="F943" s="279" t="s">
        <v>419</v>
      </c>
      <c r="G943" s="361" t="s">
        <v>151</v>
      </c>
      <c r="H943" s="248">
        <f>'Hrg Sat'!$G$56</f>
        <v>167329</v>
      </c>
      <c r="I943" s="289"/>
      <c r="J943" s="248"/>
      <c r="K943" s="290" t="s">
        <v>128</v>
      </c>
      <c r="L943" s="291">
        <f>D943*H943</f>
        <v>50198.7</v>
      </c>
      <c r="M943" s="290"/>
      <c r="N943" s="285"/>
    </row>
    <row r="944" spans="1:14" ht="13">
      <c r="B944" s="286"/>
      <c r="C944" s="286"/>
      <c r="D944" s="358"/>
      <c r="E944" s="278"/>
      <c r="F944" s="279"/>
      <c r="G944" s="286"/>
      <c r="I944" s="278"/>
      <c r="K944" s="278"/>
      <c r="L944" s="285"/>
      <c r="M944" s="290" t="s">
        <v>128</v>
      </c>
      <c r="N944" s="285">
        <f>SUM(L941:L943)</f>
        <v>129870.51</v>
      </c>
    </row>
    <row r="945" spans="1:14" ht="13">
      <c r="B945" s="286"/>
      <c r="C945" s="286"/>
      <c r="D945" s="362"/>
      <c r="E945" s="286"/>
      <c r="F945" s="293"/>
      <c r="G945" s="286"/>
      <c r="H945" s="829"/>
      <c r="I945" s="286"/>
      <c r="J945" s="829"/>
      <c r="K945" s="278"/>
      <c r="L945" s="285"/>
      <c r="M945" s="294" t="s">
        <v>169</v>
      </c>
      <c r="N945" s="295" t="s">
        <v>169</v>
      </c>
    </row>
    <row r="946" spans="1:14" ht="13">
      <c r="B946" s="286"/>
      <c r="C946" s="286"/>
      <c r="D946" s="358"/>
      <c r="E946" s="278"/>
      <c r="F946" s="279"/>
      <c r="G946" s="286"/>
      <c r="H946" s="233" t="s">
        <v>170</v>
      </c>
      <c r="M946" s="230" t="s">
        <v>128</v>
      </c>
      <c r="N946" s="291">
        <f>SUM(N944:N944)</f>
        <v>129870.51</v>
      </c>
    </row>
    <row r="947" spans="1:14" ht="13">
      <c r="B947" s="286"/>
      <c r="C947" s="286"/>
      <c r="D947" s="358"/>
      <c r="E947" s="278"/>
      <c r="F947" s="279"/>
      <c r="G947" s="286"/>
      <c r="H947" s="233" t="s">
        <v>171</v>
      </c>
      <c r="M947" s="230" t="s">
        <v>128</v>
      </c>
      <c r="N947" s="357">
        <f>ROUNDDOWN((N946),0)</f>
        <v>129870</v>
      </c>
    </row>
    <row r="948" spans="1:14" ht="13">
      <c r="B948" s="286"/>
      <c r="C948" s="286"/>
      <c r="D948" s="358"/>
      <c r="E948" s="278"/>
      <c r="F948" s="279"/>
      <c r="G948" s="286"/>
      <c r="I948" s="278"/>
      <c r="K948" s="278"/>
      <c r="L948" s="285"/>
      <c r="M948" s="290"/>
      <c r="N948" s="285"/>
    </row>
    <row r="949" spans="1:14" s="245" customFormat="1" ht="13">
      <c r="A949" s="258" t="s">
        <v>428</v>
      </c>
      <c r="B949" s="1250" t="s">
        <v>429</v>
      </c>
      <c r="C949" s="1250"/>
      <c r="D949" s="259" t="s">
        <v>430</v>
      </c>
      <c r="F949" s="260"/>
      <c r="G949" s="261"/>
      <c r="M949" s="262"/>
    </row>
    <row r="950" spans="1:14" s="245" customFormat="1" ht="12.75" customHeight="1">
      <c r="A950" s="258"/>
      <c r="B950" s="1250"/>
      <c r="C950" s="1250"/>
      <c r="D950" s="259"/>
      <c r="F950" s="260"/>
      <c r="G950" s="261"/>
      <c r="M950" s="262"/>
    </row>
    <row r="951" spans="1:14" s="245" customFormat="1" ht="12.75" customHeight="1">
      <c r="A951" s="258">
        <f>A887+1</f>
        <v>54</v>
      </c>
      <c r="B951" s="1250" t="s">
        <v>431</v>
      </c>
      <c r="C951" s="1250"/>
      <c r="D951" s="259" t="s">
        <v>2339</v>
      </c>
      <c r="F951" s="260"/>
      <c r="G951" s="261"/>
      <c r="M951" s="262"/>
    </row>
    <row r="952" spans="1:14" ht="12.75" customHeight="1">
      <c r="E952" s="829" t="s">
        <v>147</v>
      </c>
      <c r="F952" s="234" t="s">
        <v>148</v>
      </c>
    </row>
    <row r="953" spans="1:14" ht="12.75" customHeight="1">
      <c r="D953" s="263">
        <v>4.2999999999999997E-2</v>
      </c>
      <c r="E953" s="829" t="s">
        <v>149</v>
      </c>
      <c r="F953" s="264" t="s">
        <v>150</v>
      </c>
      <c r="G953" s="235" t="s">
        <v>151</v>
      </c>
      <c r="H953" s="248">
        <f>Bahan!$C$10</f>
        <v>125000</v>
      </c>
      <c r="I953" s="248"/>
      <c r="J953" s="248"/>
      <c r="K953" s="248" t="s">
        <v>128</v>
      </c>
      <c r="L953" s="230">
        <f>D953*H953</f>
        <v>5375</v>
      </c>
    </row>
    <row r="954" spans="1:14" ht="12.75" customHeight="1">
      <c r="D954" s="263">
        <v>4.2999999999999997E-2</v>
      </c>
      <c r="E954" s="829" t="s">
        <v>149</v>
      </c>
      <c r="F954" s="234" t="s">
        <v>432</v>
      </c>
      <c r="G954" s="235" t="s">
        <v>151</v>
      </c>
      <c r="H954" s="248">
        <f>Bahan!$C$17</f>
        <v>135000</v>
      </c>
      <c r="I954" s="248"/>
      <c r="J954" s="248"/>
      <c r="K954" s="248" t="s">
        <v>128</v>
      </c>
      <c r="L954" s="230">
        <f>D954*H954</f>
        <v>5804.9999999999991</v>
      </c>
    </row>
    <row r="955" spans="1:14" ht="12.75" customHeight="1">
      <c r="D955" s="263">
        <v>4.3E-3</v>
      </c>
      <c r="E955" s="829" t="s">
        <v>149</v>
      </c>
      <c r="F955" s="234" t="s">
        <v>153</v>
      </c>
      <c r="G955" s="235" t="s">
        <v>151</v>
      </c>
      <c r="H955" s="248">
        <f>Bahan!$C$21</f>
        <v>145000</v>
      </c>
      <c r="I955" s="248"/>
      <c r="J955" s="248"/>
      <c r="K955" s="248" t="s">
        <v>128</v>
      </c>
      <c r="L955" s="230">
        <f>D955*H955</f>
        <v>623.5</v>
      </c>
    </row>
    <row r="956" spans="1:14" ht="12.75" customHeight="1">
      <c r="D956" s="263">
        <v>2.0999999999999999E-3</v>
      </c>
      <c r="E956" s="829" t="s">
        <v>149</v>
      </c>
      <c r="F956" s="234" t="s">
        <v>154</v>
      </c>
      <c r="G956" s="235" t="s">
        <v>151</v>
      </c>
      <c r="H956" s="248">
        <f>Bahan!$C$22</f>
        <v>150000</v>
      </c>
      <c r="I956" s="248"/>
      <c r="J956" s="248"/>
      <c r="K956" s="248" t="s">
        <v>128</v>
      </c>
      <c r="L956" s="230">
        <f>D956*H956</f>
        <v>315</v>
      </c>
    </row>
    <row r="957" spans="1:14" ht="12.75" customHeight="1">
      <c r="M957" s="230" t="s">
        <v>128</v>
      </c>
      <c r="N957" s="265">
        <f>SUM(L953:L956)</f>
        <v>12118.5</v>
      </c>
    </row>
    <row r="958" spans="1:14" ht="12.75" customHeight="1">
      <c r="E958" s="829" t="s">
        <v>155</v>
      </c>
      <c r="F958" s="234" t="s">
        <v>156</v>
      </c>
    </row>
    <row r="959" spans="1:14" ht="12.75" customHeight="1">
      <c r="D959" s="263">
        <v>1.1000000000000001</v>
      </c>
      <c r="E959" s="829" t="s">
        <v>433</v>
      </c>
      <c r="F959" s="234" t="s">
        <v>2340</v>
      </c>
      <c r="G959" s="235" t="s">
        <v>151</v>
      </c>
      <c r="H959" s="248">
        <f>Bahan!$C$79</f>
        <v>165000</v>
      </c>
      <c r="I959" s="248"/>
      <c r="J959" s="248"/>
      <c r="K959" s="248" t="s">
        <v>128</v>
      </c>
      <c r="L959" s="230">
        <f>D959*H959</f>
        <v>181500.00000000003</v>
      </c>
    </row>
    <row r="960" spans="1:14" ht="12.75" customHeight="1">
      <c r="D960" s="263">
        <v>2</v>
      </c>
      <c r="E960" s="829" t="s">
        <v>387</v>
      </c>
      <c r="F960" s="234" t="s">
        <v>434</v>
      </c>
      <c r="G960" s="235" t="s">
        <v>151</v>
      </c>
      <c r="H960" s="248">
        <f>Bahan!$C$89</f>
        <v>96.25</v>
      </c>
      <c r="I960" s="248"/>
      <c r="J960" s="248"/>
      <c r="K960" s="248" t="s">
        <v>128</v>
      </c>
      <c r="L960" s="230">
        <f>D960*H960</f>
        <v>192.5</v>
      </c>
    </row>
    <row r="961" spans="1:14" ht="12.75" customHeight="1">
      <c r="D961" s="263">
        <v>0.06</v>
      </c>
      <c r="E961" s="829" t="s">
        <v>435</v>
      </c>
      <c r="F961" s="234" t="s">
        <v>436</v>
      </c>
      <c r="G961" s="235" t="s">
        <v>151</v>
      </c>
      <c r="H961" s="248">
        <f>Bahan!$C$90</f>
        <v>19000</v>
      </c>
      <c r="I961" s="248"/>
      <c r="J961" s="248"/>
      <c r="K961" s="248" t="s">
        <v>128</v>
      </c>
      <c r="L961" s="230">
        <f>D961*H961</f>
        <v>1140</v>
      </c>
    </row>
    <row r="962" spans="1:14" ht="12.75" customHeight="1">
      <c r="M962" s="230" t="s">
        <v>128</v>
      </c>
      <c r="N962" s="265">
        <f>SUM(L959:L961)</f>
        <v>182832.50000000003</v>
      </c>
    </row>
    <row r="963" spans="1:14" ht="12.75" customHeight="1">
      <c r="D963" s="246"/>
      <c r="E963" s="829"/>
      <c r="F963" s="247"/>
      <c r="H963" s="829"/>
      <c r="I963" s="829"/>
      <c r="J963" s="829"/>
      <c r="K963" s="829"/>
      <c r="M963" s="267" t="s">
        <v>169</v>
      </c>
      <c r="N963" s="268" t="s">
        <v>169</v>
      </c>
    </row>
    <row r="964" spans="1:14" ht="12.75" customHeight="1">
      <c r="H964" s="233" t="s">
        <v>170</v>
      </c>
      <c r="M964" s="230" t="s">
        <v>128</v>
      </c>
      <c r="N964" s="230">
        <f>SUM(N957:N962)</f>
        <v>194951.00000000003</v>
      </c>
    </row>
    <row r="965" spans="1:14" ht="12.75" customHeight="1">
      <c r="H965" s="269"/>
      <c r="K965" s="270"/>
      <c r="N965" s="265"/>
    </row>
    <row r="966" spans="1:14" ht="12.75" customHeight="1">
      <c r="H966" s="233" t="s">
        <v>171</v>
      </c>
      <c r="M966" s="230" t="s">
        <v>128</v>
      </c>
      <c r="N966" s="262">
        <f>ROUNDDOWN((N964+N965),0)</f>
        <v>194951</v>
      </c>
    </row>
    <row r="967" spans="1:14" ht="12.75" customHeight="1">
      <c r="N967" s="262"/>
    </row>
    <row r="968" spans="1:14" ht="12.75" customHeight="1">
      <c r="A968" s="258">
        <f>A951+1</f>
        <v>55</v>
      </c>
      <c r="B968" s="1250" t="s">
        <v>431</v>
      </c>
      <c r="C968" s="1250"/>
      <c r="D968" s="259" t="s">
        <v>2339</v>
      </c>
      <c r="E968" s="245"/>
      <c r="F968" s="260"/>
      <c r="G968" s="261"/>
      <c r="H968" s="245"/>
      <c r="I968" s="245"/>
      <c r="J968" s="245"/>
      <c r="K968" s="245"/>
      <c r="L968" s="245"/>
      <c r="M968" s="262"/>
      <c r="N968" s="245"/>
    </row>
    <row r="969" spans="1:14" ht="12.75" customHeight="1">
      <c r="E969" s="829" t="s">
        <v>147</v>
      </c>
      <c r="F969" s="234" t="s">
        <v>148</v>
      </c>
    </row>
    <row r="970" spans="1:14" ht="12.75" customHeight="1">
      <c r="D970" s="263">
        <v>4.2999999999999997E-2</v>
      </c>
      <c r="E970" s="829" t="s">
        <v>149</v>
      </c>
      <c r="F970" s="264" t="s">
        <v>150</v>
      </c>
      <c r="G970" s="235" t="s">
        <v>151</v>
      </c>
      <c r="H970" s="248">
        <f>Bahan!$C$10</f>
        <v>125000</v>
      </c>
      <c r="I970" s="248"/>
      <c r="J970" s="248"/>
      <c r="K970" s="248" t="s">
        <v>128</v>
      </c>
      <c r="L970" s="230">
        <f>D970*H970</f>
        <v>5375</v>
      </c>
    </row>
    <row r="971" spans="1:14" ht="12.75" customHeight="1">
      <c r="D971" s="263">
        <v>4.2999999999999997E-2</v>
      </c>
      <c r="E971" s="829" t="s">
        <v>149</v>
      </c>
      <c r="F971" s="234" t="s">
        <v>432</v>
      </c>
      <c r="G971" s="235" t="s">
        <v>151</v>
      </c>
      <c r="H971" s="248">
        <f>Bahan!$C$17</f>
        <v>135000</v>
      </c>
      <c r="I971" s="248"/>
      <c r="J971" s="248"/>
      <c r="K971" s="248" t="s">
        <v>128</v>
      </c>
      <c r="L971" s="230">
        <f>D971*H971</f>
        <v>5804.9999999999991</v>
      </c>
    </row>
    <row r="972" spans="1:14" ht="12.75" customHeight="1">
      <c r="D972" s="263">
        <v>4.3E-3</v>
      </c>
      <c r="E972" s="829" t="s">
        <v>149</v>
      </c>
      <c r="F972" s="234" t="s">
        <v>153</v>
      </c>
      <c r="G972" s="235" t="s">
        <v>151</v>
      </c>
      <c r="H972" s="248">
        <f>Bahan!$C$21</f>
        <v>145000</v>
      </c>
      <c r="I972" s="248"/>
      <c r="J972" s="248"/>
      <c r="K972" s="248" t="s">
        <v>128</v>
      </c>
      <c r="L972" s="230">
        <f>D972*H972</f>
        <v>623.5</v>
      </c>
    </row>
    <row r="973" spans="1:14" ht="12.75" customHeight="1">
      <c r="D973" s="263">
        <v>2.0999999999999999E-3</v>
      </c>
      <c r="E973" s="829" t="s">
        <v>149</v>
      </c>
      <c r="F973" s="234" t="s">
        <v>154</v>
      </c>
      <c r="G973" s="235" t="s">
        <v>151</v>
      </c>
      <c r="H973" s="248">
        <f>Bahan!$C$22</f>
        <v>150000</v>
      </c>
      <c r="I973" s="248"/>
      <c r="J973" s="248"/>
      <c r="K973" s="248" t="s">
        <v>128</v>
      </c>
      <c r="L973" s="230">
        <f>D973*H973</f>
        <v>315</v>
      </c>
    </row>
    <row r="974" spans="1:14" ht="12.75" customHeight="1">
      <c r="M974" s="230" t="s">
        <v>128</v>
      </c>
      <c r="N974" s="265">
        <f>SUM(L970:L973)</f>
        <v>12118.5</v>
      </c>
    </row>
    <row r="975" spans="1:14" ht="12.75" customHeight="1">
      <c r="E975" s="829" t="s">
        <v>155</v>
      </c>
      <c r="F975" s="234" t="s">
        <v>156</v>
      </c>
    </row>
    <row r="976" spans="1:14" ht="12.75" customHeight="1">
      <c r="D976" s="263">
        <v>1.1000000000000001</v>
      </c>
      <c r="E976" s="829" t="s">
        <v>433</v>
      </c>
      <c r="F976" s="234" t="s">
        <v>2340</v>
      </c>
      <c r="G976" s="235" t="s">
        <v>151</v>
      </c>
      <c r="H976" s="248">
        <f>Bahan!$C$79</f>
        <v>165000</v>
      </c>
      <c r="I976" s="248"/>
      <c r="J976" s="248"/>
      <c r="K976" s="248" t="s">
        <v>128</v>
      </c>
      <c r="L976" s="230">
        <f>D976*H976</f>
        <v>181500.00000000003</v>
      </c>
    </row>
    <row r="977" spans="1:14" ht="12.75" customHeight="1">
      <c r="D977" s="263">
        <v>2</v>
      </c>
      <c r="E977" s="829" t="s">
        <v>387</v>
      </c>
      <c r="F977" s="234" t="s">
        <v>434</v>
      </c>
      <c r="G977" s="235" t="s">
        <v>151</v>
      </c>
      <c r="H977" s="248">
        <f>Bahan!$C$89</f>
        <v>96.25</v>
      </c>
      <c r="I977" s="248"/>
      <c r="J977" s="248"/>
      <c r="K977" s="248" t="s">
        <v>128</v>
      </c>
      <c r="L977" s="230">
        <f>D977*H977</f>
        <v>192.5</v>
      </c>
    </row>
    <row r="978" spans="1:14" ht="12.75" customHeight="1">
      <c r="D978" s="263">
        <v>0.06</v>
      </c>
      <c r="E978" s="829" t="s">
        <v>435</v>
      </c>
      <c r="F978" s="234" t="s">
        <v>436</v>
      </c>
      <c r="G978" s="235" t="s">
        <v>151</v>
      </c>
      <c r="H978" s="248">
        <f>Bahan!$C$90</f>
        <v>19000</v>
      </c>
      <c r="I978" s="248"/>
      <c r="J978" s="248"/>
      <c r="K978" s="248" t="s">
        <v>128</v>
      </c>
      <c r="L978" s="230">
        <f>D978*H978</f>
        <v>1140</v>
      </c>
    </row>
    <row r="979" spans="1:14" ht="12.75" customHeight="1">
      <c r="M979" s="230" t="s">
        <v>128</v>
      </c>
      <c r="N979" s="265">
        <f>SUM(L976:L978)</f>
        <v>182832.50000000003</v>
      </c>
    </row>
    <row r="980" spans="1:14" ht="12.75" customHeight="1">
      <c r="D980" s="246"/>
      <c r="E980" s="829"/>
      <c r="F980" s="247"/>
      <c r="H980" s="829"/>
      <c r="I980" s="829"/>
      <c r="J980" s="829"/>
      <c r="K980" s="829"/>
      <c r="M980" s="267" t="s">
        <v>169</v>
      </c>
      <c r="N980" s="268" t="s">
        <v>169</v>
      </c>
    </row>
    <row r="981" spans="1:14" ht="12.75" customHeight="1">
      <c r="H981" s="233" t="s">
        <v>170</v>
      </c>
      <c r="M981" s="230" t="s">
        <v>128</v>
      </c>
      <c r="N981" s="230">
        <f>SUM(N974:N979)</f>
        <v>194951.00000000003</v>
      </c>
    </row>
    <row r="982" spans="1:14" ht="12.75" customHeight="1">
      <c r="H982" s="269" t="s">
        <v>3123</v>
      </c>
      <c r="K982" s="270"/>
      <c r="M982" s="230" t="s">
        <v>128</v>
      </c>
      <c r="N982" s="265">
        <f>N981*$Q$4</f>
        <v>19495.100000000002</v>
      </c>
    </row>
    <row r="983" spans="1:14" ht="12.75" customHeight="1">
      <c r="H983" s="233" t="s">
        <v>171</v>
      </c>
      <c r="M983" s="230" t="s">
        <v>128</v>
      </c>
      <c r="N983" s="262">
        <f>ROUNDDOWN((N981+N982),0)</f>
        <v>214446</v>
      </c>
    </row>
    <row r="984" spans="1:14" ht="12.75" customHeight="1">
      <c r="N984" s="262"/>
    </row>
    <row r="985" spans="1:14" ht="12.75" customHeight="1">
      <c r="N985" s="262"/>
    </row>
    <row r="987" spans="1:14" s="245" customFormat="1" ht="12.75" customHeight="1">
      <c r="A987" s="258">
        <f>A951+1</f>
        <v>55</v>
      </c>
      <c r="B987" s="1250" t="s">
        <v>437</v>
      </c>
      <c r="C987" s="1250"/>
      <c r="D987" s="259" t="s">
        <v>2353</v>
      </c>
      <c r="F987" s="260"/>
      <c r="G987" s="261"/>
      <c r="M987" s="262"/>
    </row>
    <row r="988" spans="1:14" ht="12.75" customHeight="1">
      <c r="E988" s="829" t="s">
        <v>147</v>
      </c>
      <c r="F988" s="234" t="s">
        <v>148</v>
      </c>
    </row>
    <row r="989" spans="1:14" ht="12.75" customHeight="1">
      <c r="D989" s="263">
        <v>4.2999999999999997E-2</v>
      </c>
      <c r="E989" s="829" t="s">
        <v>149</v>
      </c>
      <c r="F989" s="264" t="s">
        <v>150</v>
      </c>
      <c r="G989" s="235" t="s">
        <v>151</v>
      </c>
      <c r="H989" s="248">
        <f>Bahan!$C$10</f>
        <v>125000</v>
      </c>
      <c r="I989" s="248"/>
      <c r="J989" s="248"/>
      <c r="K989" s="248" t="s">
        <v>128</v>
      </c>
      <c r="L989" s="230">
        <f>D989*H989</f>
        <v>5375</v>
      </c>
    </row>
    <row r="990" spans="1:14" ht="12.75" customHeight="1">
      <c r="D990" s="263">
        <v>4.2999999999999997E-2</v>
      </c>
      <c r="E990" s="829" t="s">
        <v>149</v>
      </c>
      <c r="F990" s="234" t="s">
        <v>432</v>
      </c>
      <c r="G990" s="235" t="s">
        <v>151</v>
      </c>
      <c r="H990" s="248">
        <f>Bahan!$C$17</f>
        <v>135000</v>
      </c>
      <c r="I990" s="248"/>
      <c r="J990" s="248"/>
      <c r="K990" s="248" t="s">
        <v>128</v>
      </c>
      <c r="L990" s="230">
        <f>D990*H990</f>
        <v>5804.9999999999991</v>
      </c>
    </row>
    <row r="991" spans="1:14" ht="12.75" customHeight="1">
      <c r="D991" s="263">
        <v>4.3E-3</v>
      </c>
      <c r="E991" s="829" t="s">
        <v>149</v>
      </c>
      <c r="F991" s="234" t="s">
        <v>153</v>
      </c>
      <c r="G991" s="235" t="s">
        <v>151</v>
      </c>
      <c r="H991" s="248">
        <f>Bahan!$C$21</f>
        <v>145000</v>
      </c>
      <c r="I991" s="248"/>
      <c r="J991" s="248"/>
      <c r="K991" s="248" t="s">
        <v>128</v>
      </c>
      <c r="L991" s="230">
        <f>D991*H991</f>
        <v>623.5</v>
      </c>
    </row>
    <row r="992" spans="1:14" ht="12.75" customHeight="1">
      <c r="D992" s="263">
        <v>2.0999999999999999E-3</v>
      </c>
      <c r="E992" s="829" t="s">
        <v>149</v>
      </c>
      <c r="F992" s="234" t="s">
        <v>154</v>
      </c>
      <c r="G992" s="235" t="s">
        <v>151</v>
      </c>
      <c r="H992" s="248">
        <f>Bahan!$C$22</f>
        <v>150000</v>
      </c>
      <c r="I992" s="248"/>
      <c r="J992" s="248"/>
      <c r="K992" s="248" t="s">
        <v>128</v>
      </c>
      <c r="L992" s="230">
        <f>D992*H992</f>
        <v>315</v>
      </c>
    </row>
    <row r="993" spans="1:14" ht="12.75" customHeight="1">
      <c r="M993" s="230" t="s">
        <v>128</v>
      </c>
      <c r="N993" s="265">
        <f>SUM(L989:L992)</f>
        <v>12118.5</v>
      </c>
    </row>
    <row r="994" spans="1:14" ht="12.75" customHeight="1">
      <c r="E994" s="829" t="s">
        <v>155</v>
      </c>
      <c r="F994" s="234" t="s">
        <v>156</v>
      </c>
    </row>
    <row r="995" spans="1:14" ht="12.75" customHeight="1">
      <c r="D995" s="263">
        <v>1.1000000000000001</v>
      </c>
      <c r="E995" s="829" t="s">
        <v>433</v>
      </c>
      <c r="F995" s="234" t="s">
        <v>438</v>
      </c>
      <c r="G995" s="235" t="s">
        <v>151</v>
      </c>
      <c r="H995" s="248">
        <f>Bahan!C80</f>
        <v>145000</v>
      </c>
      <c r="I995" s="248"/>
      <c r="J995" s="248"/>
      <c r="K995" s="248" t="s">
        <v>128</v>
      </c>
      <c r="L995" s="230">
        <f>D995*H995</f>
        <v>159500</v>
      </c>
    </row>
    <row r="996" spans="1:14" ht="12.75" customHeight="1">
      <c r="D996" s="263">
        <v>4</v>
      </c>
      <c r="E996" s="829" t="s">
        <v>387</v>
      </c>
      <c r="F996" s="234" t="s">
        <v>434</v>
      </c>
      <c r="G996" s="235" t="s">
        <v>151</v>
      </c>
      <c r="H996" s="248">
        <f>Bahan!$C$89</f>
        <v>96.25</v>
      </c>
      <c r="I996" s="248"/>
      <c r="J996" s="248"/>
      <c r="K996" s="248" t="s">
        <v>128</v>
      </c>
      <c r="L996" s="230">
        <f>D996*H996</f>
        <v>385</v>
      </c>
    </row>
    <row r="997" spans="1:14" ht="12.75" customHeight="1">
      <c r="D997" s="263">
        <v>0.06</v>
      </c>
      <c r="E997" s="829" t="s">
        <v>435</v>
      </c>
      <c r="F997" s="234" t="s">
        <v>436</v>
      </c>
      <c r="G997" s="235" t="s">
        <v>151</v>
      </c>
      <c r="H997" s="248">
        <f>Bahan!$C$90</f>
        <v>19000</v>
      </c>
      <c r="I997" s="248"/>
      <c r="J997" s="248"/>
      <c r="K997" s="248" t="s">
        <v>128</v>
      </c>
      <c r="L997" s="230">
        <f>D997*H997</f>
        <v>1140</v>
      </c>
    </row>
    <row r="998" spans="1:14" ht="12.75" customHeight="1">
      <c r="M998" s="230" t="s">
        <v>128</v>
      </c>
      <c r="N998" s="265">
        <f>SUM(L995:L997)</f>
        <v>161025</v>
      </c>
    </row>
    <row r="999" spans="1:14" ht="12.75" customHeight="1">
      <c r="D999" s="246"/>
      <c r="E999" s="829"/>
      <c r="F999" s="247"/>
      <c r="H999" s="829"/>
      <c r="I999" s="829"/>
      <c r="J999" s="829"/>
      <c r="K999" s="829"/>
      <c r="M999" s="267" t="s">
        <v>169</v>
      </c>
      <c r="N999" s="268" t="s">
        <v>169</v>
      </c>
    </row>
    <row r="1000" spans="1:14" ht="12.75" customHeight="1">
      <c r="H1000" s="233" t="s">
        <v>170</v>
      </c>
      <c r="M1000" s="230" t="s">
        <v>128</v>
      </c>
      <c r="N1000" s="230">
        <f>SUM(N993:N998)</f>
        <v>173143.5</v>
      </c>
    </row>
    <row r="1001" spans="1:14" ht="12.75" customHeight="1">
      <c r="E1001" s="233" t="s">
        <v>2343</v>
      </c>
      <c r="H1001" s="269" t="s">
        <v>3123</v>
      </c>
      <c r="K1001" s="270"/>
      <c r="M1001" s="230" t="s">
        <v>128</v>
      </c>
      <c r="N1001" s="265">
        <f>N1000*$Q$4</f>
        <v>17314.350000000002</v>
      </c>
    </row>
    <row r="1002" spans="1:14" ht="12.75" customHeight="1">
      <c r="H1002" s="233" t="s">
        <v>171</v>
      </c>
      <c r="M1002" s="230" t="s">
        <v>128</v>
      </c>
      <c r="N1002" s="262">
        <f>ROUNDDOWN((N1000+N1001),0)</f>
        <v>190457</v>
      </c>
    </row>
    <row r="1004" spans="1:14" ht="12.75" customHeight="1">
      <c r="A1004" s="258">
        <f>A968+1</f>
        <v>56</v>
      </c>
      <c r="B1004" s="1250" t="s">
        <v>2354</v>
      </c>
      <c r="C1004" s="1250"/>
      <c r="D1004" s="259" t="s">
        <v>2355</v>
      </c>
      <c r="E1004" s="245"/>
      <c r="F1004" s="260"/>
      <c r="G1004" s="261"/>
      <c r="H1004" s="245"/>
      <c r="I1004" s="245"/>
      <c r="J1004" s="245"/>
      <c r="K1004" s="245"/>
      <c r="L1004" s="245"/>
      <c r="M1004" s="262"/>
      <c r="N1004" s="245"/>
    </row>
    <row r="1005" spans="1:14" ht="12.75" customHeight="1">
      <c r="E1005" s="829" t="s">
        <v>147</v>
      </c>
      <c r="F1005" s="234" t="s">
        <v>148</v>
      </c>
    </row>
    <row r="1006" spans="1:14" ht="12.75" customHeight="1">
      <c r="D1006" s="263">
        <v>4.2999999999999997E-2</v>
      </c>
      <c r="E1006" s="829" t="s">
        <v>149</v>
      </c>
      <c r="F1006" s="264" t="s">
        <v>150</v>
      </c>
      <c r="G1006" s="235" t="s">
        <v>151</v>
      </c>
      <c r="H1006" s="248">
        <f>Bahan!$C$10</f>
        <v>125000</v>
      </c>
      <c r="I1006" s="248"/>
      <c r="J1006" s="248"/>
      <c r="K1006" s="248" t="s">
        <v>128</v>
      </c>
      <c r="L1006" s="230">
        <f>D1006*H1006</f>
        <v>5375</v>
      </c>
    </row>
    <row r="1007" spans="1:14" ht="12.75" customHeight="1">
      <c r="D1007" s="263">
        <v>4.2999999999999997E-2</v>
      </c>
      <c r="E1007" s="829" t="s">
        <v>149</v>
      </c>
      <c r="F1007" s="234" t="s">
        <v>152</v>
      </c>
      <c r="G1007" s="235" t="s">
        <v>151</v>
      </c>
      <c r="H1007" s="248">
        <f>Bahan!$C$11</f>
        <v>135000</v>
      </c>
      <c r="I1007" s="248"/>
      <c r="J1007" s="248"/>
      <c r="K1007" s="248" t="s">
        <v>128</v>
      </c>
      <c r="L1007" s="230">
        <f>D1007*H1007</f>
        <v>5804.9999999999991</v>
      </c>
    </row>
    <row r="1008" spans="1:14" ht="12.75" customHeight="1">
      <c r="D1008" s="263">
        <v>4.3E-3</v>
      </c>
      <c r="E1008" s="829" t="s">
        <v>149</v>
      </c>
      <c r="F1008" s="234" t="s">
        <v>153</v>
      </c>
      <c r="G1008" s="235" t="s">
        <v>151</v>
      </c>
      <c r="H1008" s="248">
        <f>Bahan!$C$21</f>
        <v>145000</v>
      </c>
      <c r="I1008" s="248"/>
      <c r="J1008" s="248"/>
      <c r="K1008" s="248" t="s">
        <v>128</v>
      </c>
      <c r="L1008" s="230">
        <f>D1008*H1008</f>
        <v>623.5</v>
      </c>
    </row>
    <row r="1009" spans="1:14" ht="12.75" customHeight="1">
      <c r="D1009" s="263">
        <v>2.0999999999999999E-3</v>
      </c>
      <c r="E1009" s="829" t="s">
        <v>149</v>
      </c>
      <c r="F1009" s="234" t="s">
        <v>154</v>
      </c>
      <c r="G1009" s="235" t="s">
        <v>151</v>
      </c>
      <c r="H1009" s="248">
        <f>Bahan!$C$22</f>
        <v>150000</v>
      </c>
      <c r="I1009" s="248"/>
      <c r="J1009" s="248"/>
      <c r="K1009" s="248" t="s">
        <v>128</v>
      </c>
      <c r="L1009" s="230">
        <f>D1009*H1009</f>
        <v>315</v>
      </c>
    </row>
    <row r="1010" spans="1:14" ht="12.75" customHeight="1">
      <c r="M1010" s="230" t="s">
        <v>128</v>
      </c>
      <c r="N1010" s="265">
        <f>SUM(L1006:L1009)</f>
        <v>12118.5</v>
      </c>
    </row>
    <row r="1011" spans="1:14" ht="12.75" customHeight="1">
      <c r="E1011" s="829" t="s">
        <v>155</v>
      </c>
      <c r="F1011" s="234" t="s">
        <v>156</v>
      </c>
    </row>
    <row r="1012" spans="1:14" ht="12.75" customHeight="1">
      <c r="D1012" s="263">
        <v>1.1000000000000001</v>
      </c>
      <c r="E1012" s="829" t="s">
        <v>433</v>
      </c>
      <c r="F1012" s="234" t="s">
        <v>2356</v>
      </c>
      <c r="G1012" s="235" t="s">
        <v>151</v>
      </c>
      <c r="H1012" s="248">
        <f>Bahan!$C$71</f>
        <v>115000</v>
      </c>
      <c r="I1012" s="248"/>
      <c r="J1012" s="248"/>
      <c r="K1012" s="248" t="s">
        <v>128</v>
      </c>
      <c r="L1012" s="230">
        <f>D1012*H1012</f>
        <v>126500.00000000001</v>
      </c>
    </row>
    <row r="1013" spans="1:14" ht="12.75" customHeight="1">
      <c r="D1013" s="263">
        <v>4</v>
      </c>
      <c r="E1013" s="829" t="s">
        <v>387</v>
      </c>
      <c r="F1013" s="234" t="s">
        <v>434</v>
      </c>
      <c r="G1013" s="235" t="s">
        <v>151</v>
      </c>
      <c r="H1013" s="248">
        <f>Bahan!$C$89</f>
        <v>96.25</v>
      </c>
      <c r="I1013" s="248"/>
      <c r="J1013" s="248"/>
      <c r="K1013" s="248" t="s">
        <v>128</v>
      </c>
      <c r="L1013" s="230">
        <f>D1013*H1013</f>
        <v>385</v>
      </c>
    </row>
    <row r="1014" spans="1:14" ht="12.75" customHeight="1">
      <c r="D1014" s="263">
        <v>0.06</v>
      </c>
      <c r="E1014" s="829" t="s">
        <v>435</v>
      </c>
      <c r="F1014" s="234" t="s">
        <v>436</v>
      </c>
      <c r="G1014" s="235" t="s">
        <v>151</v>
      </c>
      <c r="H1014" s="248">
        <f>Bahan!$C$90</f>
        <v>19000</v>
      </c>
      <c r="I1014" s="248"/>
      <c r="J1014" s="248"/>
      <c r="K1014" s="248" t="s">
        <v>128</v>
      </c>
      <c r="L1014" s="230">
        <f>D1014*H1014</f>
        <v>1140</v>
      </c>
    </row>
    <row r="1015" spans="1:14" ht="12.75" customHeight="1">
      <c r="M1015" s="230" t="s">
        <v>128</v>
      </c>
      <c r="N1015" s="265">
        <f>SUM(L1012:L1014)</f>
        <v>128025.00000000001</v>
      </c>
    </row>
    <row r="1016" spans="1:14" ht="12.75" customHeight="1">
      <c r="D1016" s="246"/>
      <c r="E1016" s="829"/>
      <c r="F1016" s="247"/>
      <c r="H1016" s="829"/>
      <c r="I1016" s="829"/>
      <c r="J1016" s="829"/>
      <c r="K1016" s="829"/>
      <c r="M1016" s="267" t="s">
        <v>169</v>
      </c>
      <c r="N1016" s="268" t="s">
        <v>169</v>
      </c>
    </row>
    <row r="1017" spans="1:14" ht="12.75" customHeight="1">
      <c r="H1017" s="233" t="s">
        <v>170</v>
      </c>
      <c r="M1017" s="230" t="s">
        <v>128</v>
      </c>
      <c r="N1017" s="230">
        <f>SUM(N1010:N1015)</f>
        <v>140143.5</v>
      </c>
    </row>
    <row r="1018" spans="1:14" ht="12.75" customHeight="1">
      <c r="E1018" s="233" t="s">
        <v>2343</v>
      </c>
      <c r="H1018" s="269" t="s">
        <v>3123</v>
      </c>
      <c r="K1018" s="270"/>
      <c r="M1018" s="230" t="s">
        <v>128</v>
      </c>
      <c r="N1018" s="265">
        <f>N1017*$Q$4</f>
        <v>14014.35</v>
      </c>
    </row>
    <row r="1019" spans="1:14" ht="12.75" customHeight="1">
      <c r="H1019" s="233" t="s">
        <v>171</v>
      </c>
      <c r="M1019" s="230" t="s">
        <v>128</v>
      </c>
      <c r="N1019" s="262">
        <f>ROUNDDOWN((N1017+N1018),0)</f>
        <v>154157</v>
      </c>
    </row>
    <row r="1022" spans="1:14" ht="12.75" customHeight="1">
      <c r="A1022" s="258">
        <f>A1004+1</f>
        <v>57</v>
      </c>
      <c r="B1022" s="835" t="s">
        <v>2345</v>
      </c>
      <c r="C1022" s="1250"/>
      <c r="D1022" s="259" t="s">
        <v>2344</v>
      </c>
      <c r="E1022" s="245"/>
      <c r="F1022" s="260"/>
      <c r="G1022" s="261"/>
      <c r="H1022" s="245"/>
      <c r="I1022" s="245"/>
      <c r="J1022" s="245"/>
      <c r="K1022" s="245"/>
      <c r="L1022" s="245"/>
      <c r="M1022" s="262"/>
      <c r="N1022" s="245"/>
    </row>
    <row r="1023" spans="1:14" ht="12.75" customHeight="1">
      <c r="E1023" s="829" t="s">
        <v>147</v>
      </c>
      <c r="F1023" s="234" t="s">
        <v>148</v>
      </c>
    </row>
    <row r="1024" spans="1:14" ht="12.75" customHeight="1">
      <c r="D1024" s="263">
        <v>8.5000000000000006E-2</v>
      </c>
      <c r="E1024" s="829" t="s">
        <v>149</v>
      </c>
      <c r="F1024" s="264" t="s">
        <v>150</v>
      </c>
      <c r="G1024" s="235" t="s">
        <v>151</v>
      </c>
      <c r="H1024" s="248">
        <f>Bahan!$C$10</f>
        <v>125000</v>
      </c>
      <c r="I1024" s="248"/>
      <c r="J1024" s="248"/>
      <c r="K1024" s="248" t="s">
        <v>128</v>
      </c>
      <c r="L1024" s="230">
        <f>D1024*H1024</f>
        <v>10625</v>
      </c>
    </row>
    <row r="1025" spans="1:14" ht="12.75" customHeight="1">
      <c r="D1025" s="263">
        <v>8.5000000000000006E-2</v>
      </c>
      <c r="E1025" s="829" t="s">
        <v>149</v>
      </c>
      <c r="F1025" s="234" t="s">
        <v>432</v>
      </c>
      <c r="G1025" s="235" t="s">
        <v>151</v>
      </c>
      <c r="H1025" s="248">
        <f>Bahan!$C$17</f>
        <v>135000</v>
      </c>
      <c r="I1025" s="248"/>
      <c r="J1025" s="248"/>
      <c r="K1025" s="248" t="s">
        <v>128</v>
      </c>
      <c r="L1025" s="230">
        <f>D1025*H1025</f>
        <v>11475</v>
      </c>
    </row>
    <row r="1026" spans="1:14" ht="12.75" customHeight="1">
      <c r="D1026" s="263">
        <v>8.9999999999999993E-3</v>
      </c>
      <c r="E1026" s="829" t="s">
        <v>149</v>
      </c>
      <c r="F1026" s="234" t="s">
        <v>153</v>
      </c>
      <c r="G1026" s="235" t="s">
        <v>151</v>
      </c>
      <c r="H1026" s="248">
        <f>Bahan!$C$21</f>
        <v>145000</v>
      </c>
      <c r="I1026" s="248"/>
      <c r="J1026" s="248"/>
      <c r="K1026" s="248" t="s">
        <v>128</v>
      </c>
      <c r="L1026" s="230">
        <f>D1026*H1026</f>
        <v>1305</v>
      </c>
    </row>
    <row r="1027" spans="1:14" ht="12.75" customHeight="1">
      <c r="D1027" s="263">
        <v>5.0000000000000001E-3</v>
      </c>
      <c r="E1027" s="829" t="s">
        <v>149</v>
      </c>
      <c r="F1027" s="234" t="s">
        <v>154</v>
      </c>
      <c r="G1027" s="235" t="s">
        <v>151</v>
      </c>
      <c r="H1027" s="248">
        <f>Bahan!$C$22</f>
        <v>150000</v>
      </c>
      <c r="I1027" s="248"/>
      <c r="J1027" s="248"/>
      <c r="K1027" s="248" t="s">
        <v>128</v>
      </c>
      <c r="L1027" s="230">
        <f>D1027*H1027</f>
        <v>750</v>
      </c>
    </row>
    <row r="1028" spans="1:14" ht="12.75" customHeight="1">
      <c r="M1028" s="230" t="s">
        <v>128</v>
      </c>
      <c r="N1028" s="265">
        <f>SUM(L1024:L1027)</f>
        <v>24155</v>
      </c>
    </row>
    <row r="1029" spans="1:14" ht="12.75" customHeight="1">
      <c r="E1029" s="829" t="s">
        <v>155</v>
      </c>
      <c r="F1029" s="234" t="s">
        <v>156</v>
      </c>
    </row>
    <row r="1030" spans="1:14" ht="12.75" customHeight="1">
      <c r="D1030" s="263">
        <v>4.4000000000000004</v>
      </c>
      <c r="E1030" s="829" t="s">
        <v>441</v>
      </c>
      <c r="F1030" s="234" t="s">
        <v>2348</v>
      </c>
      <c r="G1030" s="235" t="s">
        <v>151</v>
      </c>
      <c r="H1030" s="1260">
        <f>Bahan!$C$80</f>
        <v>145000</v>
      </c>
      <c r="I1030" s="248"/>
      <c r="J1030" s="248"/>
      <c r="K1030" s="248" t="s">
        <v>128</v>
      </c>
      <c r="L1030" s="230">
        <f>D1030*H1030</f>
        <v>638000</v>
      </c>
    </row>
    <row r="1031" spans="1:14" ht="12.75" customHeight="1">
      <c r="D1031" s="263">
        <v>4.5</v>
      </c>
      <c r="E1031" s="829" t="s">
        <v>441</v>
      </c>
      <c r="F1031" s="234" t="s">
        <v>2349</v>
      </c>
      <c r="G1031" s="235" t="s">
        <v>151</v>
      </c>
      <c r="H1031" s="1260">
        <f>Bahan!$C$76</f>
        <v>14500</v>
      </c>
      <c r="I1031" s="248"/>
      <c r="J1031" s="248"/>
      <c r="K1031" s="248" t="s">
        <v>128</v>
      </c>
      <c r="L1031" s="230">
        <f>D1031*H1031</f>
        <v>65250</v>
      </c>
    </row>
    <row r="1032" spans="1:14" ht="12.75" customHeight="1">
      <c r="D1032" s="263">
        <v>0.27</v>
      </c>
      <c r="E1032" s="829" t="s">
        <v>435</v>
      </c>
      <c r="F1032" s="234" t="s">
        <v>2350</v>
      </c>
      <c r="G1032" s="235" t="s">
        <v>151</v>
      </c>
      <c r="H1032" s="1260">
        <f>Bahan!$C$90</f>
        <v>19000</v>
      </c>
      <c r="I1032" s="248"/>
      <c r="J1032" s="248"/>
      <c r="K1032" s="248" t="s">
        <v>128</v>
      </c>
      <c r="L1032" s="230">
        <f>D1032*H1032</f>
        <v>5130</v>
      </c>
    </row>
    <row r="1033" spans="1:14" ht="12.75" customHeight="1">
      <c r="M1033" s="230" t="s">
        <v>128</v>
      </c>
      <c r="N1033" s="265">
        <f>SUM(L1030:L1032)</f>
        <v>708380</v>
      </c>
    </row>
    <row r="1034" spans="1:14" ht="12.75" customHeight="1">
      <c r="D1034" s="246"/>
      <c r="E1034" s="829"/>
      <c r="F1034" s="247"/>
      <c r="H1034" s="829"/>
      <c r="I1034" s="829"/>
      <c r="J1034" s="829"/>
      <c r="K1034" s="829"/>
      <c r="M1034" s="267" t="s">
        <v>169</v>
      </c>
      <c r="N1034" s="268" t="s">
        <v>169</v>
      </c>
    </row>
    <row r="1035" spans="1:14" ht="12.75" customHeight="1">
      <c r="H1035" s="233" t="s">
        <v>170</v>
      </c>
      <c r="M1035" s="230" t="s">
        <v>128</v>
      </c>
      <c r="N1035" s="230">
        <f>SUM(N1028:N1033)</f>
        <v>732535</v>
      </c>
    </row>
    <row r="1036" spans="1:14" ht="12.75" customHeight="1">
      <c r="H1036" s="269" t="s">
        <v>3123</v>
      </c>
      <c r="K1036" s="270"/>
      <c r="M1036" s="230" t="s">
        <v>128</v>
      </c>
      <c r="N1036" s="265">
        <f>N1035*$Q$4</f>
        <v>73253.5</v>
      </c>
    </row>
    <row r="1037" spans="1:14" ht="12.75" customHeight="1">
      <c r="H1037" s="233" t="s">
        <v>171</v>
      </c>
      <c r="M1037" s="230" t="s">
        <v>128</v>
      </c>
      <c r="N1037" s="262">
        <f>ROUNDDOWN((N1035+N1036),0)</f>
        <v>805788</v>
      </c>
    </row>
    <row r="1039" spans="1:14" ht="12.75" customHeight="1">
      <c r="A1039" s="258">
        <f>A1022+1</f>
        <v>58</v>
      </c>
      <c r="B1039" s="835" t="s">
        <v>2345</v>
      </c>
      <c r="C1039" s="1250"/>
      <c r="D1039" s="259" t="s">
        <v>2347</v>
      </c>
      <c r="E1039" s="245"/>
      <c r="F1039" s="260"/>
      <c r="G1039" s="261"/>
      <c r="H1039" s="245"/>
      <c r="I1039" s="245"/>
      <c r="J1039" s="245"/>
      <c r="K1039" s="245"/>
      <c r="L1039" s="245"/>
      <c r="M1039" s="262"/>
      <c r="N1039" s="245"/>
    </row>
    <row r="1040" spans="1:14" ht="12.75" customHeight="1">
      <c r="E1040" s="829" t="s">
        <v>147</v>
      </c>
      <c r="F1040" s="234" t="s">
        <v>148</v>
      </c>
    </row>
    <row r="1041" spans="1:14" ht="12.75" customHeight="1">
      <c r="D1041" s="263">
        <v>8.5000000000000006E-2</v>
      </c>
      <c r="E1041" s="829" t="s">
        <v>149</v>
      </c>
      <c r="F1041" s="264" t="s">
        <v>150</v>
      </c>
      <c r="G1041" s="235" t="s">
        <v>151</v>
      </c>
      <c r="H1041" s="248">
        <f>Bahan!$C$10</f>
        <v>125000</v>
      </c>
      <c r="I1041" s="248"/>
      <c r="J1041" s="248"/>
      <c r="K1041" s="248" t="s">
        <v>128</v>
      </c>
      <c r="L1041" s="230">
        <f>D1041*H1041</f>
        <v>10625</v>
      </c>
    </row>
    <row r="1042" spans="1:14" ht="12.75" customHeight="1">
      <c r="D1042" s="263">
        <v>8.5000000000000006E-2</v>
      </c>
      <c r="E1042" s="829" t="s">
        <v>149</v>
      </c>
      <c r="F1042" s="234" t="s">
        <v>432</v>
      </c>
      <c r="G1042" s="235" t="s">
        <v>151</v>
      </c>
      <c r="H1042" s="248">
        <f>Bahan!$C$17</f>
        <v>135000</v>
      </c>
      <c r="I1042" s="248"/>
      <c r="J1042" s="248"/>
      <c r="K1042" s="248" t="s">
        <v>128</v>
      </c>
      <c r="L1042" s="230">
        <f>D1042*H1042</f>
        <v>11475</v>
      </c>
    </row>
    <row r="1043" spans="1:14" ht="12.75" customHeight="1">
      <c r="D1043" s="263">
        <v>8.9999999999999993E-3</v>
      </c>
      <c r="E1043" s="829" t="s">
        <v>149</v>
      </c>
      <c r="F1043" s="234" t="s">
        <v>153</v>
      </c>
      <c r="G1043" s="235" t="s">
        <v>151</v>
      </c>
      <c r="H1043" s="248">
        <f>Bahan!$C$21</f>
        <v>145000</v>
      </c>
      <c r="I1043" s="248"/>
      <c r="J1043" s="248"/>
      <c r="K1043" s="248" t="s">
        <v>128</v>
      </c>
      <c r="L1043" s="230">
        <f>D1043*H1043</f>
        <v>1305</v>
      </c>
    </row>
    <row r="1044" spans="1:14" ht="12.75" customHeight="1">
      <c r="D1044" s="263">
        <v>5.0000000000000001E-3</v>
      </c>
      <c r="E1044" s="829" t="s">
        <v>149</v>
      </c>
      <c r="F1044" s="234" t="s">
        <v>154</v>
      </c>
      <c r="G1044" s="235" t="s">
        <v>151</v>
      </c>
      <c r="H1044" s="248">
        <f>Bahan!$C$22</f>
        <v>150000</v>
      </c>
      <c r="I1044" s="248"/>
      <c r="J1044" s="248"/>
      <c r="K1044" s="248" t="s">
        <v>128</v>
      </c>
      <c r="L1044" s="230">
        <f>D1044*H1044</f>
        <v>750</v>
      </c>
    </row>
    <row r="1045" spans="1:14" ht="12.75" customHeight="1">
      <c r="M1045" s="230" t="s">
        <v>128</v>
      </c>
      <c r="N1045" s="265">
        <f>SUM(L1041:L1044)</f>
        <v>24155</v>
      </c>
    </row>
    <row r="1046" spans="1:14" ht="12.75" customHeight="1">
      <c r="E1046" s="829" t="s">
        <v>155</v>
      </c>
      <c r="F1046" s="234" t="s">
        <v>156</v>
      </c>
    </row>
    <row r="1047" spans="1:14" ht="12.75" customHeight="1">
      <c r="D1047" s="263">
        <v>4.4000000000000004</v>
      </c>
      <c r="E1047" s="829" t="s">
        <v>433</v>
      </c>
      <c r="F1047" s="234" t="s">
        <v>2351</v>
      </c>
      <c r="G1047" s="235" t="s">
        <v>151</v>
      </c>
      <c r="H1047" s="248">
        <f>Bahan!$C$80</f>
        <v>145000</v>
      </c>
      <c r="I1047" s="248"/>
      <c r="J1047" s="248"/>
      <c r="K1047" s="248" t="s">
        <v>128</v>
      </c>
      <c r="L1047" s="230">
        <f>D1047*H1047</f>
        <v>638000</v>
      </c>
    </row>
    <row r="1048" spans="1:14" ht="12.75" customHeight="1">
      <c r="D1048" s="263">
        <v>4.5</v>
      </c>
      <c r="E1048" s="829" t="s">
        <v>387</v>
      </c>
      <c r="F1048" s="234" t="s">
        <v>2349</v>
      </c>
      <c r="G1048" s="235" t="s">
        <v>151</v>
      </c>
      <c r="H1048" s="248">
        <f>Bahan!$C$76</f>
        <v>14500</v>
      </c>
      <c r="I1048" s="248"/>
      <c r="J1048" s="248"/>
      <c r="K1048" s="248" t="s">
        <v>128</v>
      </c>
      <c r="L1048" s="230">
        <f>D1048*H1048</f>
        <v>65250</v>
      </c>
    </row>
    <row r="1049" spans="1:14" ht="12.75" customHeight="1">
      <c r="D1049" s="263">
        <v>0.27</v>
      </c>
      <c r="E1049" s="829" t="s">
        <v>435</v>
      </c>
      <c r="F1049" s="234" t="s">
        <v>2350</v>
      </c>
      <c r="G1049" s="235" t="s">
        <v>151</v>
      </c>
      <c r="H1049" s="248">
        <f>Bahan!$C$90</f>
        <v>19000</v>
      </c>
      <c r="I1049" s="248"/>
      <c r="J1049" s="248"/>
      <c r="K1049" s="248" t="s">
        <v>128</v>
      </c>
      <c r="L1049" s="230">
        <f>D1049*H1049</f>
        <v>5130</v>
      </c>
    </row>
    <row r="1050" spans="1:14" ht="12.75" customHeight="1">
      <c r="M1050" s="230" t="s">
        <v>128</v>
      </c>
      <c r="N1050" s="265">
        <f>SUM(L1047:L1049)</f>
        <v>708380</v>
      </c>
    </row>
    <row r="1051" spans="1:14" ht="12.75" customHeight="1">
      <c r="D1051" s="246"/>
      <c r="E1051" s="829"/>
      <c r="F1051" s="247"/>
      <c r="H1051" s="829"/>
      <c r="I1051" s="829"/>
      <c r="J1051" s="829"/>
      <c r="K1051" s="829"/>
      <c r="M1051" s="267" t="s">
        <v>169</v>
      </c>
      <c r="N1051" s="268" t="s">
        <v>169</v>
      </c>
    </row>
    <row r="1052" spans="1:14" ht="12.75" customHeight="1">
      <c r="H1052" s="233" t="s">
        <v>170</v>
      </c>
      <c r="M1052" s="230" t="s">
        <v>128</v>
      </c>
      <c r="N1052" s="230">
        <f>SUM(N1045:N1050)</f>
        <v>732535</v>
      </c>
    </row>
    <row r="1053" spans="1:14" ht="12.75" customHeight="1">
      <c r="H1053" s="269" t="s">
        <v>3123</v>
      </c>
      <c r="K1053" s="270"/>
      <c r="M1053" s="230" t="s">
        <v>128</v>
      </c>
      <c r="N1053" s="265">
        <f>N1052*$Q$4</f>
        <v>73253.5</v>
      </c>
    </row>
    <row r="1054" spans="1:14" ht="12.75" customHeight="1">
      <c r="H1054" s="233" t="s">
        <v>171</v>
      </c>
      <c r="M1054" s="230" t="s">
        <v>128</v>
      </c>
      <c r="N1054" s="262">
        <f>ROUNDDOWN((N1052+N1053),0)</f>
        <v>805788</v>
      </c>
    </row>
    <row r="1056" spans="1:14" ht="12.75" customHeight="1">
      <c r="A1056" s="258">
        <f>A1039+1</f>
        <v>59</v>
      </c>
      <c r="B1056" s="835" t="s">
        <v>2345</v>
      </c>
      <c r="C1056" s="1250"/>
      <c r="D1056" s="259" t="s">
        <v>2347</v>
      </c>
      <c r="E1056" s="245"/>
      <c r="F1056" s="260"/>
      <c r="G1056" s="261"/>
      <c r="H1056" s="245"/>
      <c r="I1056" s="245"/>
      <c r="J1056" s="245"/>
      <c r="K1056" s="245"/>
      <c r="L1056" s="245"/>
      <c r="M1056" s="262"/>
      <c r="N1056" s="245"/>
    </row>
    <row r="1057" spans="4:14" ht="12.75" customHeight="1">
      <c r="E1057" s="829" t="s">
        <v>147</v>
      </c>
      <c r="F1057" s="234" t="s">
        <v>148</v>
      </c>
    </row>
    <row r="1058" spans="4:14" ht="12.75" customHeight="1">
      <c r="D1058" s="263">
        <v>4.2999999999999997E-2</v>
      </c>
      <c r="E1058" s="829" t="s">
        <v>149</v>
      </c>
      <c r="F1058" s="264" t="s">
        <v>150</v>
      </c>
      <c r="G1058" s="235" t="s">
        <v>151</v>
      </c>
      <c r="H1058" s="248">
        <f>Bahan!$C$10</f>
        <v>125000</v>
      </c>
      <c r="I1058" s="248"/>
      <c r="J1058" s="248"/>
      <c r="K1058" s="248" t="s">
        <v>128</v>
      </c>
      <c r="L1058" s="230">
        <f>D1058*H1058</f>
        <v>5375</v>
      </c>
    </row>
    <row r="1059" spans="4:14" ht="12.75" customHeight="1">
      <c r="D1059" s="263">
        <v>4.2999999999999997E-2</v>
      </c>
      <c r="E1059" s="829" t="s">
        <v>149</v>
      </c>
      <c r="F1059" s="234" t="s">
        <v>432</v>
      </c>
      <c r="G1059" s="235" t="s">
        <v>151</v>
      </c>
      <c r="H1059" s="248">
        <f>Bahan!$C$17</f>
        <v>135000</v>
      </c>
      <c r="I1059" s="248"/>
      <c r="J1059" s="248"/>
      <c r="K1059" s="248" t="s">
        <v>128</v>
      </c>
      <c r="L1059" s="230">
        <f>D1059*H1059</f>
        <v>5804.9999999999991</v>
      </c>
    </row>
    <row r="1060" spans="4:14" ht="12.75" customHeight="1">
      <c r="D1060" s="263">
        <v>4.3E-3</v>
      </c>
      <c r="E1060" s="829" t="s">
        <v>149</v>
      </c>
      <c r="F1060" s="234" t="s">
        <v>153</v>
      </c>
      <c r="G1060" s="235" t="s">
        <v>151</v>
      </c>
      <c r="H1060" s="248">
        <f>Bahan!$C$21</f>
        <v>145000</v>
      </c>
      <c r="I1060" s="248"/>
      <c r="J1060" s="248"/>
      <c r="K1060" s="248" t="s">
        <v>128</v>
      </c>
      <c r="L1060" s="230">
        <f>D1060*H1060</f>
        <v>623.5</v>
      </c>
    </row>
    <row r="1061" spans="4:14" ht="12.75" customHeight="1">
      <c r="D1061" s="263">
        <v>2.0999999999999999E-3</v>
      </c>
      <c r="E1061" s="829" t="s">
        <v>149</v>
      </c>
      <c r="F1061" s="234" t="s">
        <v>154</v>
      </c>
      <c r="G1061" s="235" t="s">
        <v>151</v>
      </c>
      <c r="H1061" s="248">
        <f>Bahan!$C$22</f>
        <v>150000</v>
      </c>
      <c r="I1061" s="248"/>
      <c r="J1061" s="248"/>
      <c r="K1061" s="248" t="s">
        <v>128</v>
      </c>
      <c r="L1061" s="230">
        <f>D1061*H1061</f>
        <v>315</v>
      </c>
    </row>
    <row r="1062" spans="4:14" ht="12.75" customHeight="1">
      <c r="M1062" s="230" t="s">
        <v>128</v>
      </c>
      <c r="N1062" s="265">
        <f>SUM(L1058:L1061)</f>
        <v>12118.5</v>
      </c>
    </row>
    <row r="1063" spans="4:14" ht="12.75" customHeight="1">
      <c r="E1063" s="829" t="s">
        <v>155</v>
      </c>
      <c r="F1063" s="234" t="s">
        <v>156</v>
      </c>
    </row>
    <row r="1064" spans="4:14" ht="12.75" customHeight="1">
      <c r="D1064" s="263">
        <v>1.1000000000000001</v>
      </c>
      <c r="E1064" s="829" t="s">
        <v>433</v>
      </c>
      <c r="F1064" s="234" t="s">
        <v>438</v>
      </c>
      <c r="G1064" s="235" t="s">
        <v>151</v>
      </c>
      <c r="H1064" s="248">
        <f>Bahan!C169</f>
        <v>560000</v>
      </c>
      <c r="I1064" s="248"/>
      <c r="J1064" s="248"/>
      <c r="K1064" s="248" t="s">
        <v>128</v>
      </c>
      <c r="L1064" s="230">
        <f>D1064*H1064</f>
        <v>616000</v>
      </c>
    </row>
    <row r="1065" spans="4:14" ht="12.75" customHeight="1">
      <c r="D1065" s="263">
        <v>4</v>
      </c>
      <c r="E1065" s="829" t="s">
        <v>387</v>
      </c>
      <c r="F1065" s="234" t="s">
        <v>434</v>
      </c>
      <c r="G1065" s="235" t="s">
        <v>151</v>
      </c>
      <c r="H1065" s="248">
        <f>Bahan!$C$89</f>
        <v>96.25</v>
      </c>
      <c r="I1065" s="248"/>
      <c r="J1065" s="248"/>
      <c r="K1065" s="248" t="s">
        <v>128</v>
      </c>
      <c r="L1065" s="230">
        <f>D1065*H1065</f>
        <v>385</v>
      </c>
    </row>
    <row r="1066" spans="4:14" ht="12.75" customHeight="1">
      <c r="D1066" s="263">
        <v>0.06</v>
      </c>
      <c r="E1066" s="829" t="s">
        <v>435</v>
      </c>
      <c r="F1066" s="234" t="s">
        <v>436</v>
      </c>
      <c r="G1066" s="235" t="s">
        <v>151</v>
      </c>
      <c r="H1066" s="248">
        <f>Bahan!$C$90</f>
        <v>19000</v>
      </c>
      <c r="I1066" s="248"/>
      <c r="J1066" s="248"/>
      <c r="K1066" s="248" t="s">
        <v>128</v>
      </c>
      <c r="L1066" s="230">
        <f>D1066*H1066</f>
        <v>1140</v>
      </c>
    </row>
    <row r="1067" spans="4:14" ht="12.75" customHeight="1">
      <c r="M1067" s="230" t="s">
        <v>128</v>
      </c>
      <c r="N1067" s="265">
        <f>SUM(L1064:L1066)</f>
        <v>617525</v>
      </c>
    </row>
    <row r="1068" spans="4:14" ht="12.75" customHeight="1">
      <c r="D1068" s="246"/>
      <c r="E1068" s="829"/>
      <c r="F1068" s="247"/>
      <c r="H1068" s="829"/>
      <c r="I1068" s="829"/>
      <c r="J1068" s="829"/>
      <c r="K1068" s="829"/>
      <c r="M1068" s="267" t="s">
        <v>169</v>
      </c>
      <c r="N1068" s="268" t="s">
        <v>169</v>
      </c>
    </row>
    <row r="1069" spans="4:14" ht="12.75" customHeight="1">
      <c r="H1069" s="233" t="s">
        <v>170</v>
      </c>
      <c r="M1069" s="230" t="s">
        <v>128</v>
      </c>
      <c r="N1069" s="230">
        <f>SUM(N1062:N1067)</f>
        <v>629643.5</v>
      </c>
    </row>
    <row r="1070" spans="4:14" ht="12.75" customHeight="1">
      <c r="H1070" s="269" t="s">
        <v>3123</v>
      </c>
      <c r="K1070" s="270"/>
      <c r="M1070" s="230" t="s">
        <v>128</v>
      </c>
      <c r="N1070" s="265">
        <f>N1069*$Q$4</f>
        <v>62964.350000000006</v>
      </c>
    </row>
    <row r="1071" spans="4:14" ht="12.75" customHeight="1">
      <c r="H1071" s="233" t="s">
        <v>171</v>
      </c>
      <c r="M1071" s="230" t="s">
        <v>128</v>
      </c>
      <c r="N1071" s="262">
        <f>ROUNDDOWN((N1069+N1070),0)</f>
        <v>692607</v>
      </c>
    </row>
    <row r="1073" spans="1:14" ht="12.75" customHeight="1">
      <c r="A1073" s="258">
        <f>A1056+1</f>
        <v>60</v>
      </c>
      <c r="B1073" s="835" t="s">
        <v>2345</v>
      </c>
      <c r="C1073" s="1250"/>
      <c r="D1073" s="259" t="s">
        <v>2347</v>
      </c>
      <c r="E1073" s="245"/>
      <c r="F1073" s="260"/>
      <c r="G1073" s="261"/>
      <c r="H1073" s="245"/>
      <c r="I1073" s="245"/>
      <c r="J1073" s="245"/>
      <c r="K1073" s="245"/>
      <c r="L1073" s="245"/>
      <c r="M1073" s="262"/>
      <c r="N1073" s="245"/>
    </row>
    <row r="1074" spans="1:14" ht="12.75" customHeight="1">
      <c r="E1074" s="829" t="s">
        <v>147</v>
      </c>
      <c r="F1074" s="234" t="s">
        <v>148</v>
      </c>
    </row>
    <row r="1075" spans="1:14" ht="12.75" customHeight="1">
      <c r="D1075" s="263">
        <v>4.2999999999999997E-2</v>
      </c>
      <c r="E1075" s="829" t="s">
        <v>149</v>
      </c>
      <c r="F1075" s="264" t="s">
        <v>150</v>
      </c>
      <c r="G1075" s="235" t="s">
        <v>151</v>
      </c>
      <c r="H1075" s="248">
        <f>Bahan!$C$10</f>
        <v>125000</v>
      </c>
      <c r="I1075" s="248"/>
      <c r="J1075" s="248"/>
      <c r="K1075" s="248" t="s">
        <v>128</v>
      </c>
      <c r="L1075" s="230">
        <f>D1075*H1075</f>
        <v>5375</v>
      </c>
    </row>
    <row r="1076" spans="1:14" ht="12.75" customHeight="1">
      <c r="D1076" s="263">
        <v>4.2999999999999997E-2</v>
      </c>
      <c r="E1076" s="829" t="s">
        <v>149</v>
      </c>
      <c r="F1076" s="234" t="s">
        <v>432</v>
      </c>
      <c r="G1076" s="235" t="s">
        <v>151</v>
      </c>
      <c r="H1076" s="248">
        <f>Bahan!$C$17</f>
        <v>135000</v>
      </c>
      <c r="I1076" s="248"/>
      <c r="J1076" s="248"/>
      <c r="K1076" s="248" t="s">
        <v>128</v>
      </c>
      <c r="L1076" s="230">
        <f>D1076*H1076</f>
        <v>5804.9999999999991</v>
      </c>
    </row>
    <row r="1077" spans="1:14" ht="12.75" customHeight="1">
      <c r="D1077" s="263">
        <v>4.3E-3</v>
      </c>
      <c r="E1077" s="829" t="s">
        <v>149</v>
      </c>
      <c r="F1077" s="234" t="s">
        <v>153</v>
      </c>
      <c r="G1077" s="235" t="s">
        <v>151</v>
      </c>
      <c r="H1077" s="248">
        <f>Bahan!$C$21</f>
        <v>145000</v>
      </c>
      <c r="I1077" s="248"/>
      <c r="J1077" s="248"/>
      <c r="K1077" s="248" t="s">
        <v>128</v>
      </c>
      <c r="L1077" s="230">
        <f>D1077*H1077</f>
        <v>623.5</v>
      </c>
    </row>
    <row r="1078" spans="1:14" ht="12.75" customHeight="1">
      <c r="D1078" s="263">
        <v>2.0999999999999999E-3</v>
      </c>
      <c r="E1078" s="829" t="s">
        <v>149</v>
      </c>
      <c r="F1078" s="234" t="s">
        <v>154</v>
      </c>
      <c r="G1078" s="235" t="s">
        <v>151</v>
      </c>
      <c r="H1078" s="248">
        <f>Bahan!$C$22</f>
        <v>150000</v>
      </c>
      <c r="I1078" s="248"/>
      <c r="J1078" s="248"/>
      <c r="K1078" s="248" t="s">
        <v>128</v>
      </c>
      <c r="L1078" s="230">
        <f>D1078*H1078</f>
        <v>315</v>
      </c>
    </row>
    <row r="1079" spans="1:14" ht="12.75" customHeight="1">
      <c r="M1079" s="230" t="s">
        <v>128</v>
      </c>
      <c r="N1079" s="265">
        <f>SUM(L1075:L1078)</f>
        <v>12118.5</v>
      </c>
    </row>
    <row r="1080" spans="1:14" ht="12.75" customHeight="1">
      <c r="E1080" s="829" t="s">
        <v>155</v>
      </c>
      <c r="F1080" s="234" t="s">
        <v>156</v>
      </c>
    </row>
    <row r="1081" spans="1:14" ht="12.75" customHeight="1">
      <c r="D1081" s="263">
        <v>1.1000000000000001</v>
      </c>
      <c r="E1081" s="829" t="s">
        <v>433</v>
      </c>
      <c r="F1081" s="234" t="s">
        <v>438</v>
      </c>
      <c r="G1081" s="235" t="s">
        <v>151</v>
      </c>
      <c r="H1081" s="248">
        <f>Bahan!C189</f>
        <v>750000</v>
      </c>
      <c r="I1081" s="248"/>
      <c r="J1081" s="248"/>
      <c r="K1081" s="248" t="s">
        <v>128</v>
      </c>
      <c r="L1081" s="230">
        <f>D1081*H1081</f>
        <v>825000.00000000012</v>
      </c>
    </row>
    <row r="1082" spans="1:14" ht="12.75" customHeight="1">
      <c r="D1082" s="263">
        <v>4</v>
      </c>
      <c r="E1082" s="829" t="s">
        <v>387</v>
      </c>
      <c r="F1082" s="234" t="s">
        <v>434</v>
      </c>
      <c r="G1082" s="235" t="s">
        <v>151</v>
      </c>
      <c r="H1082" s="248">
        <f>Bahan!$C$89</f>
        <v>96.25</v>
      </c>
      <c r="I1082" s="248"/>
      <c r="J1082" s="248"/>
      <c r="K1082" s="248" t="s">
        <v>128</v>
      </c>
      <c r="L1082" s="230">
        <f>D1082*H1082</f>
        <v>385</v>
      </c>
    </row>
    <row r="1083" spans="1:14" ht="12.75" customHeight="1">
      <c r="D1083" s="263">
        <v>0.06</v>
      </c>
      <c r="E1083" s="829" t="s">
        <v>435</v>
      </c>
      <c r="F1083" s="234" t="s">
        <v>436</v>
      </c>
      <c r="G1083" s="235" t="s">
        <v>151</v>
      </c>
      <c r="H1083" s="248">
        <f>Bahan!$C$90</f>
        <v>19000</v>
      </c>
      <c r="I1083" s="248"/>
      <c r="J1083" s="248"/>
      <c r="K1083" s="248" t="s">
        <v>128</v>
      </c>
      <c r="L1083" s="230">
        <f>D1083*H1083</f>
        <v>1140</v>
      </c>
    </row>
    <row r="1084" spans="1:14" ht="12.75" customHeight="1">
      <c r="M1084" s="230" t="s">
        <v>128</v>
      </c>
      <c r="N1084" s="265">
        <f>SUM(L1081:L1083)</f>
        <v>826525.00000000012</v>
      </c>
    </row>
    <row r="1085" spans="1:14" ht="12.75" customHeight="1">
      <c r="D1085" s="246"/>
      <c r="E1085" s="829"/>
      <c r="F1085" s="247"/>
      <c r="H1085" s="829"/>
      <c r="I1085" s="829"/>
      <c r="J1085" s="829"/>
      <c r="K1085" s="829"/>
      <c r="M1085" s="267" t="s">
        <v>169</v>
      </c>
      <c r="N1085" s="268" t="s">
        <v>169</v>
      </c>
    </row>
    <row r="1086" spans="1:14" ht="12.75" customHeight="1">
      <c r="H1086" s="233" t="s">
        <v>170</v>
      </c>
      <c r="M1086" s="230" t="s">
        <v>128</v>
      </c>
      <c r="N1086" s="230">
        <f>SUM(N1079:N1084)</f>
        <v>838643.50000000012</v>
      </c>
    </row>
    <row r="1087" spans="1:14" ht="12.75" customHeight="1">
      <c r="H1087" s="269" t="s">
        <v>3123</v>
      </c>
      <c r="K1087" s="270"/>
      <c r="M1087" s="230" t="s">
        <v>128</v>
      </c>
      <c r="N1087" s="265">
        <f>N1086*$Q$4</f>
        <v>83864.35000000002</v>
      </c>
    </row>
    <row r="1088" spans="1:14" ht="12.75" customHeight="1">
      <c r="H1088" s="233" t="s">
        <v>171</v>
      </c>
      <c r="M1088" s="230" t="s">
        <v>128</v>
      </c>
      <c r="N1088" s="262">
        <f>ROUNDDOWN((N1086+N1087),0)</f>
        <v>922507</v>
      </c>
    </row>
    <row r="1102" spans="1:13" s="245" customFormat="1" ht="12.75" customHeight="1">
      <c r="A1102" s="258">
        <f>A987+1</f>
        <v>56</v>
      </c>
      <c r="B1102" s="1250" t="s">
        <v>439</v>
      </c>
      <c r="C1102" s="1250"/>
      <c r="D1102" s="259" t="s">
        <v>440</v>
      </c>
      <c r="F1102" s="260"/>
      <c r="G1102" s="261"/>
      <c r="M1102" s="262"/>
    </row>
    <row r="1103" spans="1:13" ht="12.75" customHeight="1">
      <c r="E1103" s="829" t="s">
        <v>147</v>
      </c>
      <c r="F1103" s="234" t="s">
        <v>148</v>
      </c>
    </row>
    <row r="1104" spans="1:13" ht="12.75" customHeight="1">
      <c r="D1104" s="263">
        <v>0.25</v>
      </c>
      <c r="E1104" s="829" t="s">
        <v>149</v>
      </c>
      <c r="F1104" s="264" t="s">
        <v>150</v>
      </c>
      <c r="G1104" s="235" t="s">
        <v>151</v>
      </c>
      <c r="H1104" s="248">
        <f>Bahan!$C$10</f>
        <v>125000</v>
      </c>
      <c r="I1104" s="248"/>
      <c r="J1104" s="248"/>
      <c r="K1104" s="248" t="s">
        <v>128</v>
      </c>
      <c r="L1104" s="230">
        <f>D1104*H1104</f>
        <v>31250</v>
      </c>
    </row>
    <row r="1105" spans="1:14" ht="12.75" customHeight="1">
      <c r="D1105" s="263">
        <v>0.25</v>
      </c>
      <c r="E1105" s="829" t="s">
        <v>149</v>
      </c>
      <c r="F1105" s="234" t="s">
        <v>342</v>
      </c>
      <c r="G1105" s="235" t="s">
        <v>151</v>
      </c>
      <c r="H1105" s="248">
        <f>Bahan!$C$13</f>
        <v>135000</v>
      </c>
      <c r="I1105" s="248"/>
      <c r="J1105" s="248"/>
      <c r="K1105" s="248" t="s">
        <v>128</v>
      </c>
      <c r="L1105" s="230">
        <f>D1105*H1105</f>
        <v>33750</v>
      </c>
    </row>
    <row r="1106" spans="1:14" ht="12.75" customHeight="1">
      <c r="D1106" s="263">
        <v>2.5000000000000001E-2</v>
      </c>
      <c r="E1106" s="829" t="s">
        <v>149</v>
      </c>
      <c r="F1106" s="234" t="s">
        <v>153</v>
      </c>
      <c r="G1106" s="235" t="s">
        <v>151</v>
      </c>
      <c r="H1106" s="248">
        <f>Bahan!$C$21</f>
        <v>145000</v>
      </c>
      <c r="I1106" s="248"/>
      <c r="J1106" s="248"/>
      <c r="K1106" s="248" t="s">
        <v>128</v>
      </c>
      <c r="L1106" s="230">
        <f>D1106*H1106</f>
        <v>3625</v>
      </c>
    </row>
    <row r="1107" spans="1:14" ht="12.75" customHeight="1">
      <c r="D1107" s="263">
        <v>1.2999999999999999E-2</v>
      </c>
      <c r="E1107" s="829" t="s">
        <v>149</v>
      </c>
      <c r="F1107" s="234" t="s">
        <v>154</v>
      </c>
      <c r="G1107" s="235" t="s">
        <v>151</v>
      </c>
      <c r="H1107" s="248">
        <f>Bahan!$C$22</f>
        <v>150000</v>
      </c>
      <c r="I1107" s="248"/>
      <c r="J1107" s="248"/>
      <c r="K1107" s="248" t="s">
        <v>128</v>
      </c>
      <c r="L1107" s="230">
        <f>D1107*H1107</f>
        <v>1950</v>
      </c>
    </row>
    <row r="1108" spans="1:14" ht="12.75" customHeight="1">
      <c r="M1108" s="230" t="s">
        <v>128</v>
      </c>
      <c r="N1108" s="265">
        <f>SUM(L1104:L1107)</f>
        <v>70575</v>
      </c>
    </row>
    <row r="1109" spans="1:14" ht="12.75" customHeight="1">
      <c r="E1109" s="829" t="s">
        <v>155</v>
      </c>
      <c r="F1109" s="234" t="s">
        <v>156</v>
      </c>
    </row>
    <row r="1110" spans="1:14" ht="12.75" customHeight="1">
      <c r="D1110" s="263">
        <v>3.5</v>
      </c>
      <c r="E1110" s="829" t="s">
        <v>441</v>
      </c>
      <c r="F1110" s="234" t="s">
        <v>442</v>
      </c>
      <c r="G1110" s="235" t="s">
        <v>151</v>
      </c>
      <c r="H1110" s="248">
        <f>Bahan!$C$97</f>
        <v>19500</v>
      </c>
      <c r="I1110" s="248"/>
      <c r="J1110" s="248"/>
      <c r="K1110" s="248" t="s">
        <v>128</v>
      </c>
      <c r="L1110" s="230">
        <f>D1110*H1110</f>
        <v>68250</v>
      </c>
    </row>
    <row r="1111" spans="1:14" ht="12.75" customHeight="1">
      <c r="D1111" s="263" t="s">
        <v>443</v>
      </c>
      <c r="E1111" s="829" t="s">
        <v>444</v>
      </c>
      <c r="F1111" s="234" t="s">
        <v>445</v>
      </c>
      <c r="G1111" s="235" t="s">
        <v>151</v>
      </c>
      <c r="H1111" s="248">
        <f>100%*H1110</f>
        <v>19500</v>
      </c>
      <c r="I1111" s="248"/>
      <c r="J1111" s="248"/>
      <c r="K1111" s="248" t="s">
        <v>128</v>
      </c>
      <c r="L1111" s="230">
        <f>L1110</f>
        <v>68250</v>
      </c>
    </row>
    <row r="1112" spans="1:14" ht="12.75" customHeight="1">
      <c r="M1112" s="230" t="s">
        <v>128</v>
      </c>
      <c r="N1112" s="265">
        <f>SUM(L1110:L1111)</f>
        <v>136500</v>
      </c>
    </row>
    <row r="1113" spans="1:14" ht="12.75" customHeight="1">
      <c r="D1113" s="246"/>
      <c r="E1113" s="829"/>
      <c r="F1113" s="247"/>
      <c r="H1113" s="829"/>
      <c r="I1113" s="829"/>
      <c r="J1113" s="829"/>
      <c r="K1113" s="829"/>
      <c r="M1113" s="267" t="s">
        <v>169</v>
      </c>
      <c r="N1113" s="268" t="s">
        <v>169</v>
      </c>
    </row>
    <row r="1114" spans="1:14" ht="12.75" customHeight="1">
      <c r="H1114" s="233" t="s">
        <v>170</v>
      </c>
      <c r="M1114" s="230" t="s">
        <v>128</v>
      </c>
      <c r="N1114" s="230">
        <f>SUM(N1108:N1112)</f>
        <v>207075</v>
      </c>
    </row>
    <row r="1115" spans="1:14" ht="12.75" customHeight="1">
      <c r="H1115" s="269" t="s">
        <v>3123</v>
      </c>
      <c r="K1115" s="270"/>
      <c r="M1115" s="230" t="s">
        <v>128</v>
      </c>
      <c r="N1115" s="265">
        <f>N1114*$Q$4</f>
        <v>20707.5</v>
      </c>
    </row>
    <row r="1116" spans="1:14" ht="12.75" customHeight="1">
      <c r="H1116" s="233" t="s">
        <v>171</v>
      </c>
      <c r="M1116" s="230" t="s">
        <v>128</v>
      </c>
      <c r="N1116" s="262">
        <f>ROUNDDOWN((N1114+N1115),0)</f>
        <v>227782</v>
      </c>
    </row>
    <row r="1117" spans="1:14" ht="12.75" customHeight="1">
      <c r="A1117" s="231" t="s">
        <v>143</v>
      </c>
    </row>
    <row r="1118" spans="1:14" s="245" customFormat="1" ht="12.75" customHeight="1">
      <c r="A1118" s="258">
        <f>A1102+1</f>
        <v>57</v>
      </c>
      <c r="B1118" s="1250" t="s">
        <v>446</v>
      </c>
      <c r="C1118" s="1250"/>
      <c r="D1118" s="259" t="s">
        <v>447</v>
      </c>
      <c r="F1118" s="260"/>
      <c r="G1118" s="261"/>
      <c r="M1118" s="262"/>
    </row>
    <row r="1119" spans="1:14" ht="12.75" customHeight="1">
      <c r="E1119" s="829" t="s">
        <v>147</v>
      </c>
      <c r="F1119" s="234" t="s">
        <v>148</v>
      </c>
    </row>
    <row r="1120" spans="1:14" ht="12.75" customHeight="1">
      <c r="D1120" s="263">
        <f>0.35/2</f>
        <v>0.17499999999999999</v>
      </c>
      <c r="E1120" s="829" t="s">
        <v>149</v>
      </c>
      <c r="F1120" s="264" t="s">
        <v>150</v>
      </c>
      <c r="G1120" s="235" t="s">
        <v>151</v>
      </c>
      <c r="H1120" s="248">
        <f>Bahan!$C$10</f>
        <v>125000</v>
      </c>
      <c r="I1120" s="248"/>
      <c r="J1120" s="248"/>
      <c r="K1120" s="248" t="s">
        <v>128</v>
      </c>
      <c r="L1120" s="230">
        <f>D1120*H1120</f>
        <v>21875</v>
      </c>
    </row>
    <row r="1121" spans="1:17" ht="12.75" customHeight="1">
      <c r="D1121" s="263">
        <f>0.35/2</f>
        <v>0.17499999999999999</v>
      </c>
      <c r="E1121" s="829" t="s">
        <v>149</v>
      </c>
      <c r="F1121" s="234" t="s">
        <v>342</v>
      </c>
      <c r="G1121" s="235" t="s">
        <v>151</v>
      </c>
      <c r="H1121" s="248">
        <f>Bahan!$C$13</f>
        <v>135000</v>
      </c>
      <c r="I1121" s="248"/>
      <c r="J1121" s="248"/>
      <c r="K1121" s="248" t="s">
        <v>128</v>
      </c>
      <c r="L1121" s="230">
        <f>D1121*H1121</f>
        <v>23625</v>
      </c>
    </row>
    <row r="1122" spans="1:17" ht="12.75" customHeight="1">
      <c r="D1122" s="263">
        <f>0.035/2</f>
        <v>1.7500000000000002E-2</v>
      </c>
      <c r="E1122" s="829" t="s">
        <v>149</v>
      </c>
      <c r="F1122" s="234" t="s">
        <v>153</v>
      </c>
      <c r="G1122" s="235" t="s">
        <v>151</v>
      </c>
      <c r="H1122" s="248">
        <f>Bahan!$C$21</f>
        <v>145000</v>
      </c>
      <c r="I1122" s="248"/>
      <c r="J1122" s="248"/>
      <c r="K1122" s="248" t="s">
        <v>128</v>
      </c>
      <c r="L1122" s="230">
        <f>D1122*H1122</f>
        <v>2537.5000000000005</v>
      </c>
    </row>
    <row r="1123" spans="1:17" ht="12.75" customHeight="1">
      <c r="D1123" s="263">
        <f>0.018/2</f>
        <v>8.9999999999999993E-3</v>
      </c>
      <c r="E1123" s="829" t="s">
        <v>149</v>
      </c>
      <c r="F1123" s="234" t="s">
        <v>154</v>
      </c>
      <c r="G1123" s="235" t="s">
        <v>151</v>
      </c>
      <c r="H1123" s="248">
        <f>Bahan!$C$22</f>
        <v>150000</v>
      </c>
      <c r="I1123" s="248"/>
      <c r="J1123" s="248"/>
      <c r="K1123" s="248" t="s">
        <v>128</v>
      </c>
      <c r="L1123" s="230">
        <f>D1123*H1123</f>
        <v>1350</v>
      </c>
    </row>
    <row r="1124" spans="1:17" ht="12.75" customHeight="1">
      <c r="M1124" s="230" t="s">
        <v>128</v>
      </c>
      <c r="N1124" s="265">
        <f>SUM(L1120:L1123)</f>
        <v>49387.5</v>
      </c>
      <c r="Q1124" s="265">
        <f>SUM(L1120:L1123)</f>
        <v>49387.5</v>
      </c>
    </row>
    <row r="1125" spans="1:17" ht="12.75" customHeight="1">
      <c r="E1125" s="829" t="s">
        <v>155</v>
      </c>
      <c r="F1125" s="234" t="s">
        <v>156</v>
      </c>
    </row>
    <row r="1126" spans="1:17" ht="12.75" customHeight="1">
      <c r="D1126" s="263">
        <v>4</v>
      </c>
      <c r="E1126" s="829" t="s">
        <v>448</v>
      </c>
      <c r="F1126" s="234" t="s">
        <v>442</v>
      </c>
      <c r="G1126" s="235" t="s">
        <v>151</v>
      </c>
      <c r="H1126" s="248">
        <f>Bahan!$C$97</f>
        <v>19500</v>
      </c>
      <c r="I1126" s="248"/>
      <c r="J1126" s="248"/>
      <c r="K1126" s="248" t="s">
        <v>128</v>
      </c>
      <c r="L1126" s="230">
        <f>D1126*H1126</f>
        <v>78000</v>
      </c>
    </row>
    <row r="1127" spans="1:17" ht="12.75" customHeight="1">
      <c r="D1127" s="274" t="s">
        <v>449</v>
      </c>
      <c r="E1127" s="829" t="s">
        <v>444</v>
      </c>
      <c r="F1127" s="234" t="s">
        <v>450</v>
      </c>
      <c r="G1127" s="235" t="s">
        <v>151</v>
      </c>
      <c r="H1127" s="248">
        <f>30%*H1126</f>
        <v>5850</v>
      </c>
      <c r="I1127" s="248"/>
      <c r="J1127" s="248"/>
      <c r="K1127" s="248" t="s">
        <v>128</v>
      </c>
      <c r="L1127" s="230">
        <f>H1127</f>
        <v>5850</v>
      </c>
    </row>
    <row r="1128" spans="1:17" ht="12.75" customHeight="1">
      <c r="M1128" s="230" t="s">
        <v>128</v>
      </c>
      <c r="N1128" s="265">
        <f>SUM(L1126:L1127)</f>
        <v>83850</v>
      </c>
    </row>
    <row r="1129" spans="1:17" ht="12.75" customHeight="1">
      <c r="D1129" s="246"/>
      <c r="E1129" s="829"/>
      <c r="F1129" s="247"/>
      <c r="H1129" s="829"/>
      <c r="I1129" s="829"/>
      <c r="J1129" s="829"/>
      <c r="K1129" s="829"/>
      <c r="M1129" s="267" t="s">
        <v>169</v>
      </c>
      <c r="N1129" s="268" t="s">
        <v>169</v>
      </c>
    </row>
    <row r="1130" spans="1:17" ht="12.75" customHeight="1">
      <c r="H1130" s="233" t="s">
        <v>170</v>
      </c>
      <c r="M1130" s="230" t="s">
        <v>128</v>
      </c>
      <c r="N1130" s="230">
        <f>SUM(N1124:N1128)</f>
        <v>133237.5</v>
      </c>
    </row>
    <row r="1131" spans="1:17" ht="12.75" customHeight="1">
      <c r="H1131" s="269"/>
      <c r="K1131" s="270"/>
      <c r="N1131" s="265"/>
    </row>
    <row r="1132" spans="1:17" ht="12.75" customHeight="1">
      <c r="H1132" s="233" t="s">
        <v>171</v>
      </c>
      <c r="M1132" s="230" t="s">
        <v>128</v>
      </c>
      <c r="N1132" s="262">
        <f>ROUNDDOWN((N1130+N1131),0)</f>
        <v>133237</v>
      </c>
    </row>
    <row r="1134" spans="1:17" s="245" customFormat="1" ht="12.75" customHeight="1">
      <c r="A1134" s="258">
        <f>A1118+1</f>
        <v>58</v>
      </c>
      <c r="B1134" s="1250" t="s">
        <v>451</v>
      </c>
      <c r="C1134" s="1250"/>
      <c r="D1134" s="364" t="s">
        <v>452</v>
      </c>
      <c r="F1134" s="260"/>
      <c r="G1134" s="261"/>
      <c r="M1134" s="262"/>
    </row>
    <row r="1135" spans="1:17" ht="12.75" customHeight="1">
      <c r="D1135" s="274"/>
      <c r="E1135" s="829" t="s">
        <v>147</v>
      </c>
      <c r="F1135" s="234" t="s">
        <v>148</v>
      </c>
    </row>
    <row r="1136" spans="1:17" ht="12.75" customHeight="1">
      <c r="D1136" s="274">
        <v>0.35</v>
      </c>
      <c r="E1136" s="829" t="s">
        <v>149</v>
      </c>
      <c r="F1136" s="264" t="s">
        <v>150</v>
      </c>
      <c r="G1136" s="235" t="s">
        <v>151</v>
      </c>
      <c r="H1136" s="248">
        <f>Bahan!$C$10</f>
        <v>125000</v>
      </c>
      <c r="I1136" s="248"/>
      <c r="J1136" s="248"/>
      <c r="K1136" s="248" t="s">
        <v>128</v>
      </c>
      <c r="L1136" s="230">
        <f>D1136*H1136</f>
        <v>43750</v>
      </c>
    </row>
    <row r="1137" spans="1:14" ht="12.75" customHeight="1">
      <c r="D1137" s="274">
        <v>0.35</v>
      </c>
      <c r="E1137" s="829" t="s">
        <v>149</v>
      </c>
      <c r="F1137" s="234" t="s">
        <v>342</v>
      </c>
      <c r="G1137" s="235" t="s">
        <v>151</v>
      </c>
      <c r="H1137" s="248">
        <f>Bahan!$C$13</f>
        <v>135000</v>
      </c>
      <c r="I1137" s="248"/>
      <c r="J1137" s="248"/>
      <c r="K1137" s="248" t="s">
        <v>128</v>
      </c>
      <c r="L1137" s="230">
        <f>D1137*H1137</f>
        <v>47250</v>
      </c>
    </row>
    <row r="1138" spans="1:14" ht="12.75" customHeight="1">
      <c r="D1138" s="274">
        <v>3.5000000000000003E-2</v>
      </c>
      <c r="E1138" s="829" t="s">
        <v>149</v>
      </c>
      <c r="F1138" s="234" t="s">
        <v>153</v>
      </c>
      <c r="G1138" s="235" t="s">
        <v>151</v>
      </c>
      <c r="H1138" s="248">
        <f>Bahan!$C$21</f>
        <v>145000</v>
      </c>
      <c r="I1138" s="248"/>
      <c r="J1138" s="248"/>
      <c r="K1138" s="248" t="s">
        <v>128</v>
      </c>
      <c r="L1138" s="230">
        <f>D1138*H1138</f>
        <v>5075.0000000000009</v>
      </c>
    </row>
    <row r="1139" spans="1:14" ht="12.75" customHeight="1">
      <c r="D1139" s="274">
        <v>1.7999999999999999E-2</v>
      </c>
      <c r="E1139" s="829" t="s">
        <v>149</v>
      </c>
      <c r="F1139" s="234" t="s">
        <v>154</v>
      </c>
      <c r="G1139" s="235" t="s">
        <v>151</v>
      </c>
      <c r="H1139" s="248">
        <f>Bahan!$C$22</f>
        <v>150000</v>
      </c>
      <c r="I1139" s="248"/>
      <c r="J1139" s="248"/>
      <c r="K1139" s="248" t="s">
        <v>128</v>
      </c>
      <c r="L1139" s="230">
        <f>D1139*H1139</f>
        <v>2700</v>
      </c>
    </row>
    <row r="1140" spans="1:14" ht="12.75" customHeight="1">
      <c r="D1140" s="274"/>
      <c r="M1140" s="230" t="s">
        <v>128</v>
      </c>
      <c r="N1140" s="363">
        <f>SUM(L1136:L1139)/5</f>
        <v>19755</v>
      </c>
    </row>
    <row r="1141" spans="1:14" ht="12.75" customHeight="1">
      <c r="D1141" s="274"/>
      <c r="E1141" s="829" t="s">
        <v>155</v>
      </c>
      <c r="F1141" s="234" t="s">
        <v>156</v>
      </c>
    </row>
    <row r="1142" spans="1:14" ht="12.75" customHeight="1">
      <c r="D1142" s="274">
        <v>4</v>
      </c>
      <c r="E1142" s="829" t="s">
        <v>448</v>
      </c>
      <c r="F1142" s="365" t="s">
        <v>453</v>
      </c>
      <c r="G1142" s="235" t="s">
        <v>151</v>
      </c>
      <c r="H1142" s="248">
        <f>Bahan!C100</f>
        <v>9833.3333333333339</v>
      </c>
      <c r="I1142" s="248"/>
      <c r="J1142" s="248"/>
      <c r="K1142" s="248" t="s">
        <v>128</v>
      </c>
      <c r="L1142" s="230">
        <f>D1142*H1142</f>
        <v>39333.333333333336</v>
      </c>
    </row>
    <row r="1143" spans="1:14" ht="12.75" customHeight="1">
      <c r="D1143" s="274" t="s">
        <v>449</v>
      </c>
      <c r="E1143" s="829" t="s">
        <v>444</v>
      </c>
      <c r="F1143" s="234" t="s">
        <v>450</v>
      </c>
      <c r="G1143" s="235" t="s">
        <v>151</v>
      </c>
      <c r="H1143" s="248">
        <f>30%*H1142</f>
        <v>2950</v>
      </c>
      <c r="I1143" s="248"/>
      <c r="J1143" s="248"/>
      <c r="K1143" s="248" t="s">
        <v>128</v>
      </c>
      <c r="L1143" s="230">
        <f>H1143</f>
        <v>2950</v>
      </c>
    </row>
    <row r="1144" spans="1:14" ht="12.75" customHeight="1">
      <c r="M1144" s="230" t="s">
        <v>128</v>
      </c>
      <c r="N1144" s="265">
        <f>SUM(L1142:L1143)</f>
        <v>42283.333333333336</v>
      </c>
    </row>
    <row r="1145" spans="1:14" ht="12.75" customHeight="1">
      <c r="D1145" s="246"/>
      <c r="E1145" s="829"/>
      <c r="F1145" s="247"/>
      <c r="H1145" s="829"/>
      <c r="I1145" s="829"/>
      <c r="J1145" s="829"/>
      <c r="K1145" s="829"/>
      <c r="M1145" s="267" t="s">
        <v>169</v>
      </c>
      <c r="N1145" s="268" t="s">
        <v>169</v>
      </c>
    </row>
    <row r="1146" spans="1:14" ht="12.75" customHeight="1">
      <c r="H1146" s="233" t="s">
        <v>170</v>
      </c>
      <c r="M1146" s="230" t="s">
        <v>128</v>
      </c>
      <c r="N1146" s="230">
        <f>SUM(N1140:N1144)</f>
        <v>62038.333333333336</v>
      </c>
    </row>
    <row r="1147" spans="1:14" ht="12.75" customHeight="1">
      <c r="H1147" s="269" t="s">
        <v>3123</v>
      </c>
      <c r="K1147" s="270"/>
      <c r="M1147" s="230" t="s">
        <v>128</v>
      </c>
      <c r="N1147" s="265">
        <f>N1146*$Q$4</f>
        <v>6203.8333333333339</v>
      </c>
    </row>
    <row r="1148" spans="1:14" ht="12.75" customHeight="1">
      <c r="H1148" s="233" t="s">
        <v>171</v>
      </c>
      <c r="M1148" s="230" t="s">
        <v>128</v>
      </c>
      <c r="N1148" s="262">
        <f>ROUNDDOWN((N1146+N1147),0)</f>
        <v>68242</v>
      </c>
    </row>
    <row r="1150" spans="1:14" s="245" customFormat="1" ht="12.75" customHeight="1">
      <c r="A1150" s="258" t="s">
        <v>454</v>
      </c>
      <c r="B1150" s="1250" t="s">
        <v>455</v>
      </c>
      <c r="C1150" s="1250"/>
      <c r="D1150" s="259" t="s">
        <v>456</v>
      </c>
      <c r="F1150" s="260"/>
      <c r="G1150" s="261"/>
      <c r="M1150" s="262"/>
    </row>
    <row r="1151" spans="1:14" s="245" customFormat="1" ht="12.75" customHeight="1">
      <c r="A1151" s="258"/>
      <c r="B1151" s="1250"/>
      <c r="C1151" s="1250"/>
      <c r="D1151" s="259"/>
      <c r="F1151" s="260"/>
      <c r="G1151" s="261"/>
      <c r="M1151" s="262"/>
    </row>
    <row r="1152" spans="1:14" s="245" customFormat="1" ht="12.75" customHeight="1">
      <c r="A1152" s="258">
        <f>A1134+1</f>
        <v>59</v>
      </c>
      <c r="B1152" s="1250" t="s">
        <v>2259</v>
      </c>
      <c r="C1152" s="1250" t="s">
        <v>145</v>
      </c>
      <c r="D1152" s="259" t="s">
        <v>2260</v>
      </c>
      <c r="F1152" s="260"/>
      <c r="G1152" s="261"/>
      <c r="M1152" s="262"/>
    </row>
    <row r="1153" spans="1:14" s="245" customFormat="1" ht="12.75" customHeight="1">
      <c r="A1153" s="231"/>
      <c r="B1153" s="829"/>
      <c r="C1153" s="829"/>
      <c r="D1153" s="263"/>
      <c r="E1153" s="829" t="s">
        <v>147</v>
      </c>
      <c r="F1153" s="234" t="s">
        <v>148</v>
      </c>
      <c r="G1153" s="235"/>
      <c r="H1153" s="233"/>
      <c r="I1153" s="233"/>
      <c r="J1153" s="233"/>
      <c r="K1153" s="233"/>
      <c r="L1153" s="233"/>
      <c r="M1153" s="230"/>
      <c r="N1153" s="233"/>
    </row>
    <row r="1154" spans="1:14" s="245" customFormat="1" ht="12.75" customHeight="1">
      <c r="A1154" s="231"/>
      <c r="B1154" s="829"/>
      <c r="C1154" s="829"/>
      <c r="D1154" s="803">
        <f>0.50325/2</f>
        <v>0.25162499999999999</v>
      </c>
      <c r="E1154" s="829" t="s">
        <v>149</v>
      </c>
      <c r="F1154" s="264" t="s">
        <v>150</v>
      </c>
      <c r="G1154" s="235" t="s">
        <v>151</v>
      </c>
      <c r="H1154" s="248">
        <f>Bahan!$C$10</f>
        <v>125000</v>
      </c>
      <c r="I1154" s="248"/>
      <c r="J1154" s="248"/>
      <c r="K1154" s="248" t="s">
        <v>128</v>
      </c>
      <c r="L1154" s="230">
        <f>D1154*H1154</f>
        <v>31453.125</v>
      </c>
      <c r="M1154" s="230"/>
      <c r="N1154" s="233"/>
    </row>
    <row r="1155" spans="1:14" s="245" customFormat="1" ht="12.75" customHeight="1">
      <c r="A1155" s="231"/>
      <c r="B1155" s="829"/>
      <c r="C1155" s="829"/>
      <c r="D1155" s="803">
        <f>0.13/2</f>
        <v>6.5000000000000002E-2</v>
      </c>
      <c r="E1155" s="829" t="s">
        <v>149</v>
      </c>
      <c r="F1155" s="264" t="s">
        <v>310</v>
      </c>
      <c r="G1155" s="235" t="s">
        <v>151</v>
      </c>
      <c r="H1155" s="248">
        <f>Bahan!$C$12</f>
        <v>135000</v>
      </c>
      <c r="I1155" s="248"/>
      <c r="J1155" s="248"/>
      <c r="K1155" s="248" t="s">
        <v>128</v>
      </c>
      <c r="L1155" s="230">
        <f>D1155*H1155</f>
        <v>8775</v>
      </c>
      <c r="M1155" s="230"/>
      <c r="N1155" s="233"/>
    </row>
    <row r="1156" spans="1:14" s="245" customFormat="1" ht="12.75" customHeight="1">
      <c r="A1156" s="231"/>
      <c r="B1156" s="829"/>
      <c r="C1156" s="829"/>
      <c r="D1156" s="803">
        <f>0.013/2</f>
        <v>6.4999999999999997E-3</v>
      </c>
      <c r="E1156" s="829" t="s">
        <v>149</v>
      </c>
      <c r="F1156" s="234" t="s">
        <v>153</v>
      </c>
      <c r="G1156" s="235" t="s">
        <v>151</v>
      </c>
      <c r="H1156" s="248">
        <f>Bahan!$C$21</f>
        <v>145000</v>
      </c>
      <c r="I1156" s="248"/>
      <c r="J1156" s="248"/>
      <c r="K1156" s="248" t="s">
        <v>128</v>
      </c>
      <c r="L1156" s="230">
        <f>D1156*H1156</f>
        <v>942.5</v>
      </c>
      <c r="M1156" s="230"/>
      <c r="N1156" s="233"/>
    </row>
    <row r="1157" spans="1:14" s="245" customFormat="1" ht="12.75" customHeight="1">
      <c r="A1157" s="231"/>
      <c r="B1157" s="829"/>
      <c r="C1157" s="829"/>
      <c r="D1157" s="803">
        <f>0.003/2</f>
        <v>1.5E-3</v>
      </c>
      <c r="E1157" s="829" t="s">
        <v>149</v>
      </c>
      <c r="F1157" s="234" t="s">
        <v>154</v>
      </c>
      <c r="G1157" s="235" t="s">
        <v>151</v>
      </c>
      <c r="H1157" s="248">
        <f>Bahan!$C$22</f>
        <v>150000</v>
      </c>
      <c r="I1157" s="248"/>
      <c r="J1157" s="248"/>
      <c r="K1157" s="248" t="s">
        <v>128</v>
      </c>
      <c r="L1157" s="230">
        <f>D1157*H1157</f>
        <v>225</v>
      </c>
      <c r="M1157" s="230"/>
      <c r="N1157" s="233"/>
    </row>
    <row r="1158" spans="1:14" s="245" customFormat="1" ht="12.75" customHeight="1">
      <c r="A1158" s="231"/>
      <c r="B1158" s="829"/>
      <c r="C1158" s="829"/>
      <c r="D1158" s="263"/>
      <c r="E1158" s="233"/>
      <c r="F1158" s="234"/>
      <c r="G1158" s="235"/>
      <c r="H1158" s="233"/>
      <c r="I1158" s="233"/>
      <c r="J1158" s="233"/>
      <c r="K1158" s="233"/>
      <c r="L1158" s="233"/>
      <c r="M1158" s="230" t="s">
        <v>128</v>
      </c>
      <c r="N1158" s="265">
        <f>SUM(L1154:L1157)</f>
        <v>41395.625</v>
      </c>
    </row>
    <row r="1159" spans="1:14" s="245" customFormat="1" ht="12.75" customHeight="1">
      <c r="A1159" s="231"/>
      <c r="B1159" s="829"/>
      <c r="C1159" s="829"/>
      <c r="D1159" s="263"/>
      <c r="E1159" s="829" t="s">
        <v>155</v>
      </c>
      <c r="F1159" s="234" t="s">
        <v>156</v>
      </c>
      <c r="G1159" s="235"/>
      <c r="H1159" s="233"/>
      <c r="I1159" s="233"/>
      <c r="J1159" s="233"/>
      <c r="K1159" s="233"/>
      <c r="L1159" s="233"/>
      <c r="M1159" s="230"/>
      <c r="N1159" s="233"/>
    </row>
    <row r="1160" spans="1:14" s="245" customFormat="1" ht="12.75" customHeight="1">
      <c r="A1160" s="231"/>
      <c r="B1160" s="829"/>
      <c r="C1160" s="829"/>
      <c r="D1160" s="804">
        <v>8.75</v>
      </c>
      <c r="E1160" s="829" t="s">
        <v>459</v>
      </c>
      <c r="F1160" s="234" t="s">
        <v>2261</v>
      </c>
      <c r="G1160" s="235" t="s">
        <v>151</v>
      </c>
      <c r="H1160" s="248">
        <f>Bahan!$C$35</f>
        <v>8690.4761904761908</v>
      </c>
      <c r="I1160" s="248"/>
      <c r="J1160" s="248"/>
      <c r="K1160" s="248" t="s">
        <v>128</v>
      </c>
      <c r="L1160" s="230">
        <f>D1160*H1160</f>
        <v>76041.666666666672</v>
      </c>
      <c r="M1160" s="230"/>
      <c r="N1160" s="233"/>
    </row>
    <row r="1161" spans="1:14" s="245" customFormat="1" ht="12.75" customHeight="1">
      <c r="A1161" s="231"/>
      <c r="B1161" s="829"/>
      <c r="C1161" s="829"/>
      <c r="D1161" s="804">
        <v>3.4289999999999998</v>
      </c>
      <c r="E1161" s="829" t="s">
        <v>163</v>
      </c>
      <c r="F1161" s="234" t="s">
        <v>2262</v>
      </c>
      <c r="G1161" s="235" t="s">
        <v>151</v>
      </c>
      <c r="H1161" s="248">
        <f>Bahan!$C$36</f>
        <v>2231.25</v>
      </c>
      <c r="I1161" s="248"/>
      <c r="J1161" s="248"/>
      <c r="K1161" s="248" t="s">
        <v>128</v>
      </c>
      <c r="L1161" s="230">
        <f>D1161*H1161</f>
        <v>7650.9562499999993</v>
      </c>
      <c r="M1161" s="230"/>
      <c r="N1161" s="233"/>
    </row>
    <row r="1162" spans="1:14" s="245" customFormat="1" ht="12.75" customHeight="1">
      <c r="A1162" s="231"/>
      <c r="B1162" s="829"/>
      <c r="C1162" s="829"/>
      <c r="D1162" s="263"/>
      <c r="E1162" s="233"/>
      <c r="F1162" s="234"/>
      <c r="G1162" s="235"/>
      <c r="H1162" s="233"/>
      <c r="I1162" s="233"/>
      <c r="J1162" s="233"/>
      <c r="K1162" s="233"/>
      <c r="L1162" s="233"/>
      <c r="M1162" s="230" t="s">
        <v>128</v>
      </c>
      <c r="N1162" s="265">
        <f>SUM(L1160:L1161)</f>
        <v>83692.622916666674</v>
      </c>
    </row>
    <row r="1163" spans="1:14" s="245" customFormat="1" ht="12.75" customHeight="1">
      <c r="A1163" s="231"/>
      <c r="B1163" s="829"/>
      <c r="C1163" s="829"/>
      <c r="D1163" s="246"/>
      <c r="E1163" s="829"/>
      <c r="F1163" s="247"/>
      <c r="G1163" s="235"/>
      <c r="H1163" s="829"/>
      <c r="I1163" s="829"/>
      <c r="J1163" s="829"/>
      <c r="K1163" s="829"/>
      <c r="L1163" s="233"/>
      <c r="M1163" s="267" t="s">
        <v>169</v>
      </c>
      <c r="N1163" s="268" t="s">
        <v>169</v>
      </c>
    </row>
    <row r="1164" spans="1:14" s="245" customFormat="1" ht="12.75" customHeight="1">
      <c r="A1164" s="231"/>
      <c r="B1164" s="829"/>
      <c r="C1164" s="829"/>
      <c r="D1164" s="263"/>
      <c r="E1164" s="233"/>
      <c r="F1164" s="234"/>
      <c r="G1164" s="235"/>
      <c r="H1164" s="233" t="s">
        <v>170</v>
      </c>
      <c r="I1164" s="233"/>
      <c r="J1164" s="233"/>
      <c r="K1164" s="233"/>
      <c r="L1164" s="233"/>
      <c r="M1164" s="230" t="s">
        <v>128</v>
      </c>
      <c r="N1164" s="230">
        <f>SUM(N1158:N1162)</f>
        <v>125088.24791666667</v>
      </c>
    </row>
    <row r="1165" spans="1:14" s="245" customFormat="1" ht="12.75" customHeight="1">
      <c r="A1165" s="231"/>
      <c r="B1165" s="829"/>
      <c r="C1165" s="829"/>
      <c r="D1165" s="263"/>
      <c r="E1165" s="233"/>
      <c r="F1165" s="234"/>
      <c r="G1165" s="235"/>
      <c r="H1165" s="269" t="s">
        <v>3123</v>
      </c>
      <c r="I1165" s="233"/>
      <c r="J1165" s="233"/>
      <c r="K1165" s="270"/>
      <c r="L1165" s="233"/>
      <c r="M1165" s="230" t="s">
        <v>128</v>
      </c>
      <c r="N1165" s="265">
        <f>N1164*$Q$4</f>
        <v>12508.824791666668</v>
      </c>
    </row>
    <row r="1166" spans="1:14" s="245" customFormat="1" ht="12.75" customHeight="1">
      <c r="A1166" s="231"/>
      <c r="B1166" s="829"/>
      <c r="C1166" s="829"/>
      <c r="D1166" s="263"/>
      <c r="E1166" s="233"/>
      <c r="F1166" s="234"/>
      <c r="G1166" s="235"/>
      <c r="H1166" s="233" t="s">
        <v>171</v>
      </c>
      <c r="I1166" s="233"/>
      <c r="J1166" s="233"/>
      <c r="K1166" s="233"/>
      <c r="L1166" s="233"/>
      <c r="M1166" s="230" t="s">
        <v>128</v>
      </c>
      <c r="N1166" s="262">
        <f>ROUNDDOWN((N1164+N1165),0)</f>
        <v>137597</v>
      </c>
    </row>
    <row r="1168" spans="1:14" ht="12.75" customHeight="1">
      <c r="A1168" s="258">
        <f>A1152+1</f>
        <v>60</v>
      </c>
      <c r="B1168" s="1250" t="s">
        <v>642</v>
      </c>
      <c r="C1168" s="1250"/>
      <c r="D1168" s="259" t="s">
        <v>2263</v>
      </c>
      <c r="E1168" s="245"/>
      <c r="F1168" s="260"/>
      <c r="G1168" s="261"/>
      <c r="H1168" s="245"/>
      <c r="I1168" s="245"/>
      <c r="J1168" s="245"/>
      <c r="K1168" s="245"/>
      <c r="L1168" s="245"/>
      <c r="M1168" s="262"/>
      <c r="N1168" s="245"/>
    </row>
    <row r="1169" spans="4:14" ht="12.75" customHeight="1">
      <c r="E1169" s="829" t="s">
        <v>147</v>
      </c>
      <c r="F1169" s="234" t="s">
        <v>148</v>
      </c>
    </row>
    <row r="1170" spans="4:14" ht="12.75" customHeight="1">
      <c r="D1170" s="803">
        <f>0.50325/2</f>
        <v>0.25162499999999999</v>
      </c>
      <c r="E1170" s="829" t="s">
        <v>149</v>
      </c>
      <c r="F1170" s="264" t="s">
        <v>150</v>
      </c>
      <c r="G1170" s="235" t="s">
        <v>151</v>
      </c>
      <c r="H1170" s="248">
        <f>Bahan!$C$10</f>
        <v>125000</v>
      </c>
      <c r="I1170" s="248"/>
      <c r="J1170" s="248"/>
      <c r="K1170" s="248" t="s">
        <v>128</v>
      </c>
      <c r="L1170" s="230">
        <f>D1170*H1170</f>
        <v>31453.125</v>
      </c>
    </row>
    <row r="1171" spans="4:14" ht="12.75" customHeight="1">
      <c r="D1171" s="803">
        <f>0.13/2</f>
        <v>6.5000000000000002E-2</v>
      </c>
      <c r="E1171" s="829" t="s">
        <v>149</v>
      </c>
      <c r="F1171" s="264" t="s">
        <v>310</v>
      </c>
      <c r="G1171" s="235" t="s">
        <v>151</v>
      </c>
      <c r="H1171" s="248">
        <f>Bahan!$C$12</f>
        <v>135000</v>
      </c>
      <c r="I1171" s="248"/>
      <c r="J1171" s="248"/>
      <c r="K1171" s="248" t="s">
        <v>128</v>
      </c>
      <c r="L1171" s="230">
        <f>D1171*H1171</f>
        <v>8775</v>
      </c>
    </row>
    <row r="1172" spans="4:14" ht="12.75" customHeight="1">
      <c r="D1172" s="803">
        <f>0.013/2</f>
        <v>6.4999999999999997E-3</v>
      </c>
      <c r="E1172" s="829" t="s">
        <v>149</v>
      </c>
      <c r="F1172" s="234" t="s">
        <v>153</v>
      </c>
      <c r="G1172" s="235" t="s">
        <v>151</v>
      </c>
      <c r="H1172" s="248">
        <f>Bahan!$C$21</f>
        <v>145000</v>
      </c>
      <c r="I1172" s="248"/>
      <c r="J1172" s="248"/>
      <c r="K1172" s="248" t="s">
        <v>128</v>
      </c>
      <c r="L1172" s="230">
        <f>D1172*H1172</f>
        <v>942.5</v>
      </c>
    </row>
    <row r="1173" spans="4:14" ht="12.75" customHeight="1">
      <c r="D1173" s="803">
        <f>0.003/2</f>
        <v>1.5E-3</v>
      </c>
      <c r="E1173" s="829" t="s">
        <v>149</v>
      </c>
      <c r="F1173" s="234" t="s">
        <v>154</v>
      </c>
      <c r="G1173" s="235" t="s">
        <v>151</v>
      </c>
      <c r="H1173" s="248">
        <f>Bahan!$C$22</f>
        <v>150000</v>
      </c>
      <c r="I1173" s="248"/>
      <c r="J1173" s="248"/>
      <c r="K1173" s="248" t="s">
        <v>128</v>
      </c>
      <c r="L1173" s="230">
        <f>D1173*H1173</f>
        <v>225</v>
      </c>
    </row>
    <row r="1174" spans="4:14" ht="12.75" customHeight="1">
      <c r="M1174" s="230" t="s">
        <v>128</v>
      </c>
      <c r="N1174" s="265">
        <f>SUM(L1170:L1173)</f>
        <v>41395.625</v>
      </c>
    </row>
    <row r="1175" spans="4:14" ht="12.75" customHeight="1">
      <c r="E1175" s="829" t="s">
        <v>155</v>
      </c>
      <c r="F1175" s="234" t="s">
        <v>156</v>
      </c>
    </row>
    <row r="1176" spans="4:14" ht="12.75" customHeight="1">
      <c r="D1176" s="804">
        <v>67</v>
      </c>
      <c r="E1176" s="829" t="s">
        <v>459</v>
      </c>
      <c r="F1176" s="234" t="s">
        <v>2264</v>
      </c>
      <c r="G1176" s="235" t="s">
        <v>151</v>
      </c>
      <c r="H1176" s="248">
        <f>Bahan!$C$33</f>
        <v>3000</v>
      </c>
      <c r="I1176" s="248"/>
      <c r="J1176" s="248"/>
      <c r="K1176" s="248" t="s">
        <v>128</v>
      </c>
      <c r="L1176" s="230">
        <f>D1176*H1176</f>
        <v>201000</v>
      </c>
    </row>
    <row r="1177" spans="4:14" ht="12.75" customHeight="1">
      <c r="D1177" s="805">
        <v>0.67</v>
      </c>
      <c r="E1177" s="829" t="s">
        <v>163</v>
      </c>
      <c r="F1177" s="234" t="s">
        <v>2265</v>
      </c>
      <c r="G1177" s="235" t="s">
        <v>151</v>
      </c>
      <c r="H1177" s="248">
        <f>Bahan!$C$34</f>
        <v>325000</v>
      </c>
      <c r="I1177" s="248"/>
      <c r="J1177" s="248"/>
      <c r="K1177" s="248" t="s">
        <v>128</v>
      </c>
      <c r="L1177" s="230">
        <f>D1177*H1177</f>
        <v>217750</v>
      </c>
    </row>
    <row r="1178" spans="4:14" ht="12.75" customHeight="1">
      <c r="M1178" s="230" t="s">
        <v>128</v>
      </c>
      <c r="N1178" s="265">
        <f>SUM(L1176:L1177)</f>
        <v>418750</v>
      </c>
    </row>
    <row r="1179" spans="4:14" ht="12.75" customHeight="1">
      <c r="D1179" s="246"/>
      <c r="E1179" s="829"/>
      <c r="F1179" s="247"/>
      <c r="H1179" s="829"/>
      <c r="I1179" s="829"/>
      <c r="J1179" s="829"/>
      <c r="K1179" s="829"/>
      <c r="M1179" s="267" t="s">
        <v>169</v>
      </c>
      <c r="N1179" s="268" t="s">
        <v>169</v>
      </c>
    </row>
    <row r="1180" spans="4:14" ht="12.75" customHeight="1">
      <c r="H1180" s="233" t="s">
        <v>170</v>
      </c>
      <c r="M1180" s="230" t="s">
        <v>128</v>
      </c>
      <c r="N1180" s="230">
        <f>SUM(N1174:N1178)</f>
        <v>460145.625</v>
      </c>
    </row>
    <row r="1181" spans="4:14" ht="12.75" customHeight="1">
      <c r="H1181" s="269"/>
      <c r="K1181" s="270"/>
      <c r="N1181" s="265"/>
    </row>
    <row r="1182" spans="4:14" ht="12.75" customHeight="1">
      <c r="H1182" s="233" t="s">
        <v>171</v>
      </c>
      <c r="M1182" s="230" t="s">
        <v>128</v>
      </c>
      <c r="N1182" s="262">
        <f>ROUNDDOWN((N1180+N1181),0)</f>
        <v>460145</v>
      </c>
    </row>
    <row r="1187" spans="1:14" s="245" customFormat="1" ht="12.75" customHeight="1">
      <c r="A1187" s="258">
        <f>A1168+1</f>
        <v>61</v>
      </c>
      <c r="B1187" s="1250" t="s">
        <v>457</v>
      </c>
      <c r="C1187" s="1250"/>
      <c r="D1187" s="259" t="s">
        <v>458</v>
      </c>
      <c r="F1187" s="260"/>
      <c r="G1187" s="261"/>
      <c r="M1187" s="262"/>
    </row>
    <row r="1188" spans="1:14" ht="12.75" customHeight="1">
      <c r="E1188" s="829" t="s">
        <v>147</v>
      </c>
      <c r="F1188" s="234" t="s">
        <v>148</v>
      </c>
    </row>
    <row r="1189" spans="1:14" ht="12.75" customHeight="1">
      <c r="D1189" s="263">
        <v>0.3</v>
      </c>
      <c r="E1189" s="829" t="s">
        <v>149</v>
      </c>
      <c r="F1189" s="264" t="s">
        <v>150</v>
      </c>
      <c r="G1189" s="235" t="s">
        <v>151</v>
      </c>
      <c r="H1189" s="248">
        <f>Bahan!$C$10</f>
        <v>125000</v>
      </c>
      <c r="I1189" s="248"/>
      <c r="J1189" s="248"/>
      <c r="K1189" s="248" t="s">
        <v>128</v>
      </c>
      <c r="L1189" s="230">
        <f>D1189*H1189</f>
        <v>37500</v>
      </c>
    </row>
    <row r="1190" spans="1:14" ht="12.75" customHeight="1">
      <c r="D1190" s="263">
        <v>0.1</v>
      </c>
      <c r="E1190" s="829" t="s">
        <v>149</v>
      </c>
      <c r="F1190" s="264" t="s">
        <v>310</v>
      </c>
      <c r="G1190" s="235" t="s">
        <v>151</v>
      </c>
      <c r="H1190" s="248">
        <f>Bahan!$C$12</f>
        <v>135000</v>
      </c>
      <c r="I1190" s="248"/>
      <c r="J1190" s="248"/>
      <c r="K1190" s="248" t="s">
        <v>128</v>
      </c>
      <c r="L1190" s="230">
        <f>D1190*H1190</f>
        <v>13500</v>
      </c>
    </row>
    <row r="1191" spans="1:14" ht="12.75" customHeight="1">
      <c r="D1191" s="263">
        <v>0.01</v>
      </c>
      <c r="E1191" s="829" t="s">
        <v>149</v>
      </c>
      <c r="F1191" s="234" t="s">
        <v>153</v>
      </c>
      <c r="G1191" s="235" t="s">
        <v>151</v>
      </c>
      <c r="H1191" s="248">
        <f>Bahan!$C$21</f>
        <v>145000</v>
      </c>
      <c r="I1191" s="248"/>
      <c r="J1191" s="248"/>
      <c r="K1191" s="248" t="s">
        <v>128</v>
      </c>
      <c r="L1191" s="230">
        <f>D1191*H1191</f>
        <v>1450</v>
      </c>
    </row>
    <row r="1192" spans="1:14" ht="12.75" customHeight="1">
      <c r="D1192" s="263">
        <v>1.4999999999999999E-2</v>
      </c>
      <c r="E1192" s="829" t="s">
        <v>149</v>
      </c>
      <c r="F1192" s="234" t="s">
        <v>154</v>
      </c>
      <c r="G1192" s="235" t="s">
        <v>151</v>
      </c>
      <c r="H1192" s="248">
        <f>Bahan!$C$22</f>
        <v>150000</v>
      </c>
      <c r="I1192" s="248"/>
      <c r="J1192" s="248"/>
      <c r="K1192" s="248" t="s">
        <v>128</v>
      </c>
      <c r="L1192" s="230">
        <f>D1192*H1192</f>
        <v>2250</v>
      </c>
    </row>
    <row r="1193" spans="1:14" ht="12.75" customHeight="1">
      <c r="M1193" s="230" t="s">
        <v>128</v>
      </c>
      <c r="N1193" s="265">
        <f>SUM(L1189:L1192)</f>
        <v>54700</v>
      </c>
    </row>
    <row r="1194" spans="1:14" ht="12.75" customHeight="1">
      <c r="E1194" s="829" t="s">
        <v>155</v>
      </c>
      <c r="F1194" s="234" t="s">
        <v>156</v>
      </c>
    </row>
    <row r="1195" spans="1:14" ht="12.75" customHeight="1">
      <c r="D1195" s="263">
        <v>70</v>
      </c>
      <c r="E1195" s="829" t="s">
        <v>459</v>
      </c>
      <c r="F1195" s="234" t="s">
        <v>460</v>
      </c>
      <c r="G1195" s="235" t="s">
        <v>151</v>
      </c>
      <c r="H1195" s="248">
        <f>Bahan!$C$54</f>
        <v>1200</v>
      </c>
      <c r="I1195" s="248"/>
      <c r="J1195" s="248"/>
      <c r="K1195" s="248" t="s">
        <v>128</v>
      </c>
      <c r="L1195" s="230">
        <f>D1195*H1195</f>
        <v>84000</v>
      </c>
    </row>
    <row r="1196" spans="1:14" ht="12.75" customHeight="1">
      <c r="D1196" s="263">
        <v>14.37</v>
      </c>
      <c r="E1196" s="829" t="s">
        <v>163</v>
      </c>
      <c r="F1196" s="234" t="s">
        <v>165</v>
      </c>
      <c r="G1196" s="235" t="s">
        <v>151</v>
      </c>
      <c r="H1196" s="248">
        <f>Bahan!$C$31</f>
        <v>1250</v>
      </c>
      <c r="I1196" s="248"/>
      <c r="J1196" s="248"/>
      <c r="K1196" s="248" t="s">
        <v>128</v>
      </c>
      <c r="L1196" s="230">
        <f>D1196*H1196</f>
        <v>17962.5</v>
      </c>
    </row>
    <row r="1197" spans="1:14" ht="12.75" customHeight="1">
      <c r="D1197" s="263">
        <v>0.04</v>
      </c>
      <c r="E1197" s="829" t="s">
        <v>166</v>
      </c>
      <c r="F1197" s="234" t="s">
        <v>461</v>
      </c>
      <c r="G1197" s="235" t="s">
        <v>151</v>
      </c>
      <c r="H1197" s="248">
        <f>Bahan!C42</f>
        <v>215000</v>
      </c>
      <c r="I1197" s="248"/>
      <c r="J1197" s="248"/>
      <c r="K1197" s="248" t="s">
        <v>128</v>
      </c>
      <c r="L1197" s="230">
        <f>D1197*H1197</f>
        <v>8600</v>
      </c>
    </row>
    <row r="1198" spans="1:14" ht="12.75" customHeight="1">
      <c r="M1198" s="230" t="s">
        <v>128</v>
      </c>
      <c r="N1198" s="265">
        <f>SUM(L1195:L1197)</f>
        <v>110562.5</v>
      </c>
    </row>
    <row r="1199" spans="1:14" ht="12.75" customHeight="1">
      <c r="D1199" s="246"/>
      <c r="E1199" s="829"/>
      <c r="F1199" s="247"/>
      <c r="H1199" s="829"/>
      <c r="I1199" s="829"/>
      <c r="J1199" s="829"/>
      <c r="K1199" s="829"/>
      <c r="M1199" s="267" t="s">
        <v>169</v>
      </c>
      <c r="N1199" s="268" t="s">
        <v>169</v>
      </c>
    </row>
    <row r="1200" spans="1:14" ht="12.75" customHeight="1">
      <c r="H1200" s="233" t="s">
        <v>170</v>
      </c>
      <c r="M1200" s="230" t="s">
        <v>128</v>
      </c>
      <c r="N1200" s="230">
        <f>SUM(N1193:N1198)</f>
        <v>165262.5</v>
      </c>
    </row>
    <row r="1201" spans="1:15" ht="12.75" customHeight="1">
      <c r="H1201" s="269" t="s">
        <v>3123</v>
      </c>
      <c r="K1201" s="270"/>
      <c r="M1201" s="230" t="s">
        <v>128</v>
      </c>
      <c r="N1201" s="265">
        <f>N1200*$Q$4</f>
        <v>16526.25</v>
      </c>
    </row>
    <row r="1202" spans="1:15" ht="12.75" customHeight="1">
      <c r="H1202" s="233" t="s">
        <v>171</v>
      </c>
      <c r="M1202" s="230" t="s">
        <v>128</v>
      </c>
      <c r="N1202" s="262">
        <f>ROUNDDOWN((N1200+N1201),0)</f>
        <v>181788</v>
      </c>
    </row>
    <row r="1203" spans="1:15" ht="12.75" customHeight="1">
      <c r="N1203" s="262"/>
    </row>
    <row r="1204" spans="1:15" s="366" customFormat="1" ht="13.5" customHeight="1">
      <c r="A1204" s="231"/>
      <c r="B1204" s="1356"/>
      <c r="C1204" s="1357"/>
      <c r="D1204" s="263" t="s">
        <v>462</v>
      </c>
      <c r="F1204" s="1358"/>
      <c r="G1204" s="235" t="s">
        <v>128</v>
      </c>
      <c r="H1204" s="1359">
        <f>N1202</f>
        <v>181788</v>
      </c>
      <c r="L1204" s="1360"/>
      <c r="M1204" s="367"/>
      <c r="O1204" s="1361"/>
    </row>
    <row r="1205" spans="1:15" s="366" customFormat="1" ht="13.5" customHeight="1">
      <c r="A1205" s="231"/>
      <c r="B1205" s="1356"/>
      <c r="C1205" s="1357"/>
      <c r="D1205" s="263" t="s">
        <v>463</v>
      </c>
      <c r="F1205" s="1358"/>
      <c r="G1205" s="235" t="s">
        <v>128</v>
      </c>
      <c r="H1205" s="1362">
        <f>H1204</f>
        <v>181788</v>
      </c>
      <c r="M1205" s="230" t="s">
        <v>128</v>
      </c>
      <c r="N1205" s="230">
        <f>H1205/H1206</f>
        <v>1514900</v>
      </c>
    </row>
    <row r="1206" spans="1:15" s="366" customFormat="1" ht="13.5" customHeight="1">
      <c r="A1206" s="231"/>
      <c r="B1206" s="1356"/>
      <c r="C1206" s="1357"/>
      <c r="D1206" s="263"/>
      <c r="F1206" s="1358"/>
      <c r="G1206" s="235"/>
      <c r="H1206" s="1363">
        <v>0.12</v>
      </c>
      <c r="M1206" s="230"/>
      <c r="O1206" s="1361"/>
    </row>
    <row r="1207" spans="1:15" s="348" customFormat="1" ht="13.5" customHeight="1">
      <c r="A1207" s="258"/>
      <c r="B1207" s="1250" t="s">
        <v>464</v>
      </c>
      <c r="C1207" s="346" t="s">
        <v>173</v>
      </c>
      <c r="D1207" s="347" t="s">
        <v>368</v>
      </c>
      <c r="E1207" s="348" t="s">
        <v>465</v>
      </c>
      <c r="F1207" s="349"/>
      <c r="G1207" s="350" t="s">
        <v>370</v>
      </c>
      <c r="H1207" s="351">
        <f>N1205</f>
        <v>1514900</v>
      </c>
      <c r="M1207" s="368"/>
    </row>
    <row r="1208" spans="1:15" s="366" customFormat="1" ht="13.5" customHeight="1">
      <c r="A1208" s="231"/>
      <c r="B1208" s="1356"/>
      <c r="C1208" s="1357"/>
      <c r="D1208" s="263"/>
      <c r="F1208" s="1358"/>
      <c r="G1208" s="235"/>
      <c r="K1208" s="1364"/>
      <c r="L1208" s="230"/>
      <c r="M1208" s="267"/>
      <c r="N1208" s="1365"/>
    </row>
    <row r="1209" spans="1:15" s="245" customFormat="1" ht="12.75" customHeight="1">
      <c r="A1209" s="258">
        <f>A1187+1</f>
        <v>62</v>
      </c>
      <c r="B1209" s="1250" t="s">
        <v>466</v>
      </c>
      <c r="C1209" s="1250" t="s">
        <v>145</v>
      </c>
      <c r="D1209" s="259" t="s">
        <v>467</v>
      </c>
      <c r="F1209" s="260"/>
      <c r="G1209" s="261"/>
      <c r="M1209" s="262"/>
    </row>
    <row r="1210" spans="1:15" ht="12.75" customHeight="1">
      <c r="E1210" s="829" t="s">
        <v>147</v>
      </c>
      <c r="F1210" s="234" t="s">
        <v>148</v>
      </c>
    </row>
    <row r="1211" spans="1:15" ht="12.75" customHeight="1">
      <c r="D1211" s="263">
        <v>0.3</v>
      </c>
      <c r="E1211" s="829" t="s">
        <v>149</v>
      </c>
      <c r="F1211" s="264" t="s">
        <v>150</v>
      </c>
      <c r="G1211" s="235" t="s">
        <v>151</v>
      </c>
      <c r="H1211" s="248">
        <f>Bahan!$C$10</f>
        <v>125000</v>
      </c>
      <c r="I1211" s="248"/>
      <c r="J1211" s="248"/>
      <c r="K1211" s="248" t="s">
        <v>128</v>
      </c>
      <c r="L1211" s="230">
        <f>D1211*H1211</f>
        <v>37500</v>
      </c>
    </row>
    <row r="1212" spans="1:15" ht="12.75" customHeight="1">
      <c r="D1212" s="263">
        <v>0.1</v>
      </c>
      <c r="E1212" s="829" t="s">
        <v>149</v>
      </c>
      <c r="F1212" s="264" t="s">
        <v>310</v>
      </c>
      <c r="G1212" s="235" t="s">
        <v>151</v>
      </c>
      <c r="H1212" s="248">
        <f>Bahan!$C$12</f>
        <v>135000</v>
      </c>
      <c r="I1212" s="248"/>
      <c r="J1212" s="248"/>
      <c r="K1212" s="248" t="s">
        <v>128</v>
      </c>
      <c r="L1212" s="230">
        <f>D1212*H1212</f>
        <v>13500</v>
      </c>
    </row>
    <row r="1213" spans="1:15" ht="12.75" customHeight="1">
      <c r="D1213" s="263">
        <v>0.01</v>
      </c>
      <c r="E1213" s="829" t="s">
        <v>149</v>
      </c>
      <c r="F1213" s="234" t="s">
        <v>153</v>
      </c>
      <c r="G1213" s="235" t="s">
        <v>151</v>
      </c>
      <c r="H1213" s="248">
        <f>Bahan!$C$21</f>
        <v>145000</v>
      </c>
      <c r="I1213" s="248"/>
      <c r="J1213" s="248"/>
      <c r="K1213" s="248" t="s">
        <v>128</v>
      </c>
      <c r="L1213" s="230">
        <f>D1213*H1213</f>
        <v>1450</v>
      </c>
    </row>
    <row r="1214" spans="1:15" ht="12.75" customHeight="1">
      <c r="D1214" s="263">
        <v>1.4999999999999999E-2</v>
      </c>
      <c r="E1214" s="829" t="s">
        <v>149</v>
      </c>
      <c r="F1214" s="234" t="s">
        <v>154</v>
      </c>
      <c r="G1214" s="235" t="s">
        <v>151</v>
      </c>
      <c r="H1214" s="248">
        <f>Bahan!$C$22</f>
        <v>150000</v>
      </c>
      <c r="I1214" s="248"/>
      <c r="J1214" s="248"/>
      <c r="K1214" s="248" t="s">
        <v>128</v>
      </c>
      <c r="L1214" s="230">
        <f>D1214*H1214</f>
        <v>2250</v>
      </c>
    </row>
    <row r="1215" spans="1:15" ht="12.75" customHeight="1">
      <c r="M1215" s="230" t="s">
        <v>128</v>
      </c>
      <c r="N1215" s="265">
        <f>SUM(L1211:L1214)</f>
        <v>54700</v>
      </c>
    </row>
    <row r="1216" spans="1:15" ht="12.75" customHeight="1">
      <c r="E1216" s="829" t="s">
        <v>155</v>
      </c>
      <c r="F1216" s="234" t="s">
        <v>156</v>
      </c>
    </row>
    <row r="1217" spans="1:15" ht="12.75" customHeight="1">
      <c r="D1217" s="263">
        <v>70</v>
      </c>
      <c r="E1217" s="829" t="s">
        <v>459</v>
      </c>
      <c r="F1217" s="234" t="s">
        <v>460</v>
      </c>
      <c r="G1217" s="235" t="s">
        <v>151</v>
      </c>
      <c r="H1217" s="248">
        <f>Bahan!$C$54</f>
        <v>1200</v>
      </c>
      <c r="I1217" s="248"/>
      <c r="J1217" s="248"/>
      <c r="K1217" s="248" t="s">
        <v>128</v>
      </c>
      <c r="L1217" s="230">
        <f>D1217*H1217</f>
        <v>84000</v>
      </c>
    </row>
    <row r="1218" spans="1:15" ht="12.75" customHeight="1">
      <c r="D1218" s="263">
        <v>9.68</v>
      </c>
      <c r="E1218" s="829" t="s">
        <v>163</v>
      </c>
      <c r="F1218" s="234" t="s">
        <v>165</v>
      </c>
      <c r="G1218" s="235" t="s">
        <v>151</v>
      </c>
      <c r="H1218" s="248">
        <f>Bahan!$C$31</f>
        <v>1250</v>
      </c>
      <c r="I1218" s="248"/>
      <c r="J1218" s="248"/>
      <c r="K1218" s="248" t="s">
        <v>128</v>
      </c>
      <c r="L1218" s="230">
        <f>D1218*H1218</f>
        <v>12100</v>
      </c>
    </row>
    <row r="1219" spans="1:15" ht="12.75" customHeight="1">
      <c r="D1219" s="263">
        <v>4.4999999999999998E-2</v>
      </c>
      <c r="E1219" s="829" t="s">
        <v>166</v>
      </c>
      <c r="F1219" s="234" t="s">
        <v>461</v>
      </c>
      <c r="G1219" s="235" t="s">
        <v>151</v>
      </c>
      <c r="H1219" s="248">
        <f>Bahan!$C$42</f>
        <v>215000</v>
      </c>
      <c r="I1219" s="248"/>
      <c r="J1219" s="248"/>
      <c r="K1219" s="248" t="s">
        <v>128</v>
      </c>
      <c r="L1219" s="230">
        <f>D1219*H1219</f>
        <v>9675</v>
      </c>
    </row>
    <row r="1220" spans="1:15" ht="12.75" customHeight="1">
      <c r="M1220" s="230" t="s">
        <v>128</v>
      </c>
      <c r="N1220" s="265">
        <f>SUM(L1217:L1219)</f>
        <v>105775</v>
      </c>
    </row>
    <row r="1221" spans="1:15" ht="12.75" customHeight="1">
      <c r="D1221" s="246"/>
      <c r="E1221" s="829"/>
      <c r="F1221" s="247"/>
      <c r="H1221" s="829"/>
      <c r="I1221" s="829"/>
      <c r="J1221" s="829"/>
      <c r="K1221" s="829"/>
      <c r="M1221" s="267" t="s">
        <v>169</v>
      </c>
      <c r="N1221" s="268" t="s">
        <v>169</v>
      </c>
    </row>
    <row r="1222" spans="1:15" ht="12.75" customHeight="1">
      <c r="H1222" s="233" t="s">
        <v>170</v>
      </c>
      <c r="M1222" s="230" t="s">
        <v>128</v>
      </c>
      <c r="N1222" s="230">
        <f>SUM(N1215:N1220)</f>
        <v>160475</v>
      </c>
    </row>
    <row r="1223" spans="1:15" ht="12.75" customHeight="1">
      <c r="H1223" s="269" t="s">
        <v>3123</v>
      </c>
      <c r="K1223" s="270"/>
      <c r="M1223" s="230" t="s">
        <v>128</v>
      </c>
      <c r="N1223" s="265">
        <f>N1222*$Q$4</f>
        <v>16047.5</v>
      </c>
    </row>
    <row r="1224" spans="1:15" ht="12.75" customHeight="1">
      <c r="H1224" s="233" t="s">
        <v>171</v>
      </c>
      <c r="M1224" s="230" t="s">
        <v>128</v>
      </c>
      <c r="N1224" s="262">
        <f>ROUNDDOWN((N1222+N1223),0)</f>
        <v>176522</v>
      </c>
    </row>
    <row r="1225" spans="1:15" ht="12.75" customHeight="1">
      <c r="N1225" s="262"/>
    </row>
    <row r="1227" spans="1:15" s="366" customFormat="1" ht="13.5" customHeight="1">
      <c r="A1227" s="231"/>
      <c r="B1227" s="1356"/>
      <c r="C1227" s="1357"/>
      <c r="D1227" s="263" t="s">
        <v>462</v>
      </c>
      <c r="F1227" s="1358"/>
      <c r="G1227" s="235" t="s">
        <v>128</v>
      </c>
      <c r="H1227" s="1359">
        <f>N1224</f>
        <v>176522</v>
      </c>
      <c r="L1227" s="1360"/>
      <c r="M1227" s="367"/>
      <c r="O1227" s="1361"/>
    </row>
    <row r="1228" spans="1:15" s="366" customFormat="1" ht="13.5" customHeight="1">
      <c r="A1228" s="231"/>
      <c r="B1228" s="1356"/>
      <c r="C1228" s="1357"/>
      <c r="D1228" s="263" t="s">
        <v>463</v>
      </c>
      <c r="F1228" s="1358"/>
      <c r="G1228" s="235" t="s">
        <v>128</v>
      </c>
      <c r="H1228" s="1362">
        <f>H1227</f>
        <v>176522</v>
      </c>
      <c r="M1228" s="230" t="s">
        <v>128</v>
      </c>
      <c r="N1228" s="230">
        <f>ROUNDDOWN(H1228/H1229,0)</f>
        <v>1471016</v>
      </c>
    </row>
    <row r="1229" spans="1:15" s="366" customFormat="1" ht="13.5" customHeight="1">
      <c r="A1229" s="231"/>
      <c r="B1229" s="1356"/>
      <c r="C1229" s="1357"/>
      <c r="D1229" s="263"/>
      <c r="F1229" s="1358"/>
      <c r="G1229" s="235"/>
      <c r="H1229" s="1363">
        <v>0.12</v>
      </c>
      <c r="M1229" s="230"/>
      <c r="O1229" s="1361"/>
    </row>
    <row r="1230" spans="1:15" s="348" customFormat="1" ht="13.5" customHeight="1">
      <c r="A1230" s="258"/>
      <c r="B1230" s="1250" t="s">
        <v>468</v>
      </c>
      <c r="C1230" s="346" t="s">
        <v>173</v>
      </c>
      <c r="D1230" s="347" t="s">
        <v>368</v>
      </c>
      <c r="E1230" s="348" t="s">
        <v>469</v>
      </c>
      <c r="F1230" s="349"/>
      <c r="G1230" s="350" t="s">
        <v>370</v>
      </c>
      <c r="H1230" s="351">
        <f>N1228</f>
        <v>1471016</v>
      </c>
      <c r="M1230" s="368"/>
    </row>
    <row r="1231" spans="1:15" s="366" customFormat="1" ht="13.5" customHeight="1">
      <c r="A1231" s="231"/>
      <c r="B1231" s="1356"/>
      <c r="C1231" s="1357"/>
      <c r="D1231" s="263"/>
      <c r="F1231" s="1358"/>
      <c r="G1231" s="235"/>
      <c r="K1231" s="1364"/>
      <c r="L1231" s="230"/>
      <c r="M1231" s="267"/>
      <c r="N1231" s="1365"/>
    </row>
    <row r="1232" spans="1:15" s="366" customFormat="1" ht="13.5" customHeight="1">
      <c r="A1232" s="258">
        <f>A1209+1</f>
        <v>63</v>
      </c>
      <c r="B1232" s="1250" t="s">
        <v>2287</v>
      </c>
      <c r="C1232" s="1250" t="s">
        <v>145</v>
      </c>
      <c r="D1232" s="259" t="s">
        <v>2288</v>
      </c>
      <c r="E1232" s="245"/>
      <c r="F1232" s="260"/>
      <c r="G1232" s="261"/>
      <c r="H1232" s="245"/>
      <c r="I1232" s="245"/>
      <c r="J1232" s="245"/>
      <c r="K1232" s="245"/>
      <c r="L1232" s="245"/>
      <c r="M1232" s="262"/>
      <c r="N1232" s="245"/>
    </row>
    <row r="1233" spans="1:14" s="366" customFormat="1" ht="13.5" customHeight="1">
      <c r="A1233" s="231"/>
      <c r="B1233" s="829"/>
      <c r="C1233" s="829"/>
      <c r="D1233" s="263"/>
      <c r="E1233" s="829" t="s">
        <v>147</v>
      </c>
      <c r="F1233" s="234" t="s">
        <v>148</v>
      </c>
      <c r="G1233" s="235"/>
      <c r="H1233" s="233"/>
      <c r="I1233" s="233"/>
      <c r="J1233" s="233"/>
      <c r="K1233" s="233"/>
      <c r="L1233" s="233"/>
      <c r="M1233" s="230"/>
      <c r="N1233" s="233"/>
    </row>
    <row r="1234" spans="1:14" s="366" customFormat="1" ht="13.5" customHeight="1">
      <c r="A1234" s="231"/>
      <c r="B1234" s="829"/>
      <c r="C1234" s="829"/>
      <c r="D1234" s="825">
        <f>0.3/2</f>
        <v>0.15</v>
      </c>
      <c r="E1234" s="829" t="s">
        <v>149</v>
      </c>
      <c r="F1234" s="264" t="s">
        <v>150</v>
      </c>
      <c r="G1234" s="235" t="s">
        <v>151</v>
      </c>
      <c r="H1234" s="248">
        <f>Bahan!$C$10</f>
        <v>125000</v>
      </c>
      <c r="I1234" s="248"/>
      <c r="J1234" s="248"/>
      <c r="K1234" s="248" t="s">
        <v>128</v>
      </c>
      <c r="L1234" s="230">
        <f>D1234*H1234</f>
        <v>18750</v>
      </c>
      <c r="M1234" s="230"/>
      <c r="N1234" s="233"/>
    </row>
    <row r="1235" spans="1:14" s="366" customFormat="1" ht="13.5" customHeight="1">
      <c r="A1235" s="231"/>
      <c r="B1235" s="829"/>
      <c r="C1235" s="829"/>
      <c r="D1235" s="825">
        <f>0.1/2</f>
        <v>0.05</v>
      </c>
      <c r="E1235" s="829" t="s">
        <v>149</v>
      </c>
      <c r="F1235" s="264" t="s">
        <v>310</v>
      </c>
      <c r="G1235" s="235" t="s">
        <v>151</v>
      </c>
      <c r="H1235" s="248">
        <f>Bahan!$C$12</f>
        <v>135000</v>
      </c>
      <c r="I1235" s="248"/>
      <c r="J1235" s="248"/>
      <c r="K1235" s="248" t="s">
        <v>128</v>
      </c>
      <c r="L1235" s="230">
        <f>D1235*H1235</f>
        <v>6750</v>
      </c>
      <c r="M1235" s="230"/>
      <c r="N1235" s="233"/>
    </row>
    <row r="1236" spans="1:14" s="366" customFormat="1" ht="13.5" customHeight="1">
      <c r="A1236" s="231"/>
      <c r="B1236" s="829"/>
      <c r="C1236" s="829"/>
      <c r="D1236" s="825">
        <f>0.01/2</f>
        <v>5.0000000000000001E-3</v>
      </c>
      <c r="E1236" s="829" t="s">
        <v>149</v>
      </c>
      <c r="F1236" s="234" t="s">
        <v>153</v>
      </c>
      <c r="G1236" s="235" t="s">
        <v>151</v>
      </c>
      <c r="H1236" s="248">
        <f>Bahan!$C$21</f>
        <v>145000</v>
      </c>
      <c r="I1236" s="248"/>
      <c r="J1236" s="248"/>
      <c r="K1236" s="248" t="s">
        <v>128</v>
      </c>
      <c r="L1236" s="230">
        <f>D1236*H1236</f>
        <v>725</v>
      </c>
      <c r="M1236" s="230"/>
      <c r="N1236" s="233"/>
    </row>
    <row r="1237" spans="1:14" s="366" customFormat="1" ht="13.5" customHeight="1">
      <c r="A1237" s="231"/>
      <c r="B1237" s="829"/>
      <c r="C1237" s="829"/>
      <c r="D1237" s="825">
        <f>0.015/2</f>
        <v>7.4999999999999997E-3</v>
      </c>
      <c r="E1237" s="829" t="s">
        <v>149</v>
      </c>
      <c r="F1237" s="234" t="s">
        <v>154</v>
      </c>
      <c r="G1237" s="235" t="s">
        <v>151</v>
      </c>
      <c r="H1237" s="248">
        <f>Bahan!$C$22</f>
        <v>150000</v>
      </c>
      <c r="I1237" s="248"/>
      <c r="J1237" s="248"/>
      <c r="K1237" s="248" t="s">
        <v>128</v>
      </c>
      <c r="L1237" s="230">
        <f>D1237*H1237</f>
        <v>1125</v>
      </c>
      <c r="M1237" s="230"/>
      <c r="N1237" s="233"/>
    </row>
    <row r="1238" spans="1:14" s="366" customFormat="1" ht="13.5" customHeight="1">
      <c r="A1238" s="231"/>
      <c r="B1238" s="829"/>
      <c r="C1238" s="829"/>
      <c r="D1238" s="263"/>
      <c r="E1238" s="233"/>
      <c r="F1238" s="234"/>
      <c r="G1238" s="235"/>
      <c r="H1238" s="233"/>
      <c r="I1238" s="233"/>
      <c r="J1238" s="233"/>
      <c r="K1238" s="233"/>
      <c r="L1238" s="233"/>
      <c r="M1238" s="230" t="s">
        <v>128</v>
      </c>
      <c r="N1238" s="265">
        <f>SUM(L1234:L1237)</f>
        <v>27350</v>
      </c>
    </row>
    <row r="1239" spans="1:14" s="366" customFormat="1" ht="13.5" customHeight="1">
      <c r="A1239" s="231"/>
      <c r="B1239" s="829"/>
      <c r="C1239" s="829"/>
      <c r="D1239" s="263"/>
      <c r="E1239" s="829" t="s">
        <v>155</v>
      </c>
      <c r="F1239" s="234" t="s">
        <v>156</v>
      </c>
      <c r="G1239" s="235"/>
      <c r="H1239" s="233"/>
      <c r="I1239" s="233"/>
      <c r="J1239" s="233"/>
      <c r="K1239" s="233"/>
      <c r="L1239" s="233"/>
      <c r="M1239" s="230"/>
      <c r="N1239" s="233"/>
    </row>
    <row r="1240" spans="1:14" s="366" customFormat="1" ht="13.5" customHeight="1">
      <c r="A1240" s="231"/>
      <c r="B1240" s="829"/>
      <c r="C1240" s="829"/>
      <c r="D1240" s="263">
        <v>30</v>
      </c>
      <c r="E1240" s="829" t="s">
        <v>459</v>
      </c>
      <c r="F1240" s="234" t="s">
        <v>2289</v>
      </c>
      <c r="G1240" s="235" t="s">
        <v>151</v>
      </c>
      <c r="H1240" s="248">
        <f>Bahan!$C$55</f>
        <v>15000</v>
      </c>
      <c r="I1240" s="248"/>
      <c r="J1240" s="248"/>
      <c r="K1240" s="248" t="s">
        <v>128</v>
      </c>
      <c r="L1240" s="230">
        <f>D1240*H1240</f>
        <v>450000</v>
      </c>
      <c r="M1240" s="230"/>
      <c r="N1240" s="233"/>
    </row>
    <row r="1241" spans="1:14" s="366" customFormat="1" ht="13.5" customHeight="1">
      <c r="A1241" s="231"/>
      <c r="B1241" s="829"/>
      <c r="C1241" s="829"/>
      <c r="D1241" s="263">
        <v>11</v>
      </c>
      <c r="E1241" s="829" t="s">
        <v>163</v>
      </c>
      <c r="F1241" s="234" t="s">
        <v>414</v>
      </c>
      <c r="G1241" s="235" t="s">
        <v>151</v>
      </c>
      <c r="H1241" s="248">
        <f>Bahan!$C$31</f>
        <v>1250</v>
      </c>
      <c r="I1241" s="248"/>
      <c r="J1241" s="248"/>
      <c r="K1241" s="248" t="s">
        <v>128</v>
      </c>
      <c r="L1241" s="230">
        <f>D1241*H1241</f>
        <v>13750</v>
      </c>
      <c r="M1241" s="230"/>
      <c r="N1241" s="233"/>
    </row>
    <row r="1242" spans="1:14" s="366" customFormat="1" ht="13.5" customHeight="1">
      <c r="A1242" s="231"/>
      <c r="B1242" s="829"/>
      <c r="C1242" s="829"/>
      <c r="D1242" s="263">
        <v>3.5000000000000003E-2</v>
      </c>
      <c r="E1242" s="829" t="s">
        <v>166</v>
      </c>
      <c r="F1242" s="234" t="s">
        <v>2279</v>
      </c>
      <c r="G1242" s="235" t="s">
        <v>151</v>
      </c>
      <c r="H1242" s="248">
        <f>Bahan!$C$42</f>
        <v>215000</v>
      </c>
      <c r="I1242" s="248"/>
      <c r="J1242" s="248"/>
      <c r="K1242" s="248" t="s">
        <v>128</v>
      </c>
      <c r="L1242" s="230">
        <f>D1242*H1242</f>
        <v>7525.0000000000009</v>
      </c>
      <c r="M1242" s="230"/>
      <c r="N1242" s="233"/>
    </row>
    <row r="1243" spans="1:14" s="366" customFormat="1" ht="13.5" customHeight="1">
      <c r="A1243" s="231"/>
      <c r="B1243" s="829"/>
      <c r="C1243" s="829"/>
      <c r="D1243" s="263"/>
      <c r="E1243" s="233"/>
      <c r="F1243" s="234"/>
      <c r="G1243" s="235"/>
      <c r="H1243" s="233"/>
      <c r="I1243" s="233"/>
      <c r="J1243" s="233"/>
      <c r="K1243" s="233"/>
      <c r="L1243" s="233"/>
      <c r="M1243" s="230" t="s">
        <v>128</v>
      </c>
      <c r="N1243" s="265">
        <f>SUM(L1240:L1242)</f>
        <v>471275</v>
      </c>
    </row>
    <row r="1244" spans="1:14" s="366" customFormat="1" ht="13.5" customHeight="1">
      <c r="A1244" s="231"/>
      <c r="B1244" s="829"/>
      <c r="C1244" s="829"/>
      <c r="D1244" s="246"/>
      <c r="E1244" s="829"/>
      <c r="F1244" s="247"/>
      <c r="G1244" s="235"/>
      <c r="H1244" s="829"/>
      <c r="I1244" s="829"/>
      <c r="J1244" s="829"/>
      <c r="K1244" s="829"/>
      <c r="L1244" s="233"/>
      <c r="M1244" s="267" t="s">
        <v>169</v>
      </c>
      <c r="N1244" s="268" t="s">
        <v>169</v>
      </c>
    </row>
    <row r="1245" spans="1:14" s="366" customFormat="1" ht="13.5" customHeight="1">
      <c r="A1245" s="231"/>
      <c r="B1245" s="829"/>
      <c r="C1245" s="829"/>
      <c r="D1245" s="263"/>
      <c r="E1245" s="233"/>
      <c r="F1245" s="234"/>
      <c r="G1245" s="235"/>
      <c r="H1245" s="233" t="s">
        <v>170</v>
      </c>
      <c r="I1245" s="233"/>
      <c r="J1245" s="233"/>
      <c r="K1245" s="233"/>
      <c r="L1245" s="233"/>
      <c r="M1245" s="230" t="s">
        <v>128</v>
      </c>
      <c r="N1245" s="230">
        <f>SUM(N1238:N1243)</f>
        <v>498625</v>
      </c>
    </row>
    <row r="1246" spans="1:14" s="366" customFormat="1" ht="13.5" customHeight="1">
      <c r="A1246" s="231"/>
      <c r="B1246" s="829"/>
      <c r="C1246" s="829"/>
      <c r="D1246" s="263"/>
      <c r="E1246" s="233"/>
      <c r="F1246" s="234"/>
      <c r="G1246" s="235"/>
      <c r="H1246" s="269" t="s">
        <v>3123</v>
      </c>
      <c r="I1246" s="233"/>
      <c r="J1246" s="233"/>
      <c r="K1246" s="270"/>
      <c r="L1246" s="233"/>
      <c r="M1246" s="230" t="s">
        <v>128</v>
      </c>
      <c r="N1246" s="265">
        <f>N1245*$Q$4</f>
        <v>49862.5</v>
      </c>
    </row>
    <row r="1247" spans="1:14" s="366" customFormat="1" ht="13.5" customHeight="1">
      <c r="A1247" s="231"/>
      <c r="B1247" s="829"/>
      <c r="C1247" s="829"/>
      <c r="D1247" s="263"/>
      <c r="E1247" s="233"/>
      <c r="F1247" s="234"/>
      <c r="G1247" s="235"/>
      <c r="H1247" s="233" t="s">
        <v>171</v>
      </c>
      <c r="I1247" s="233"/>
      <c r="J1247" s="233"/>
      <c r="K1247" s="233"/>
      <c r="L1247" s="233"/>
      <c r="M1247" s="230" t="s">
        <v>128</v>
      </c>
      <c r="N1247" s="262">
        <f>ROUNDDOWN((N1245+N1246),0)</f>
        <v>548487</v>
      </c>
    </row>
    <row r="1248" spans="1:14" s="366" customFormat="1" ht="13.5" customHeight="1">
      <c r="A1248" s="231"/>
      <c r="B1248" s="1356"/>
      <c r="C1248" s="1357"/>
      <c r="D1248" s="263"/>
      <c r="F1248" s="1358"/>
      <c r="G1248" s="235"/>
      <c r="K1248" s="1364"/>
      <c r="L1248" s="230"/>
      <c r="M1248" s="267"/>
      <c r="N1248" s="1365"/>
    </row>
    <row r="1249" spans="1:14" s="366" customFormat="1" ht="13.5" customHeight="1">
      <c r="A1249" s="231"/>
      <c r="B1249" s="1356"/>
      <c r="C1249" s="1357"/>
      <c r="D1249" s="263"/>
      <c r="F1249" s="1358"/>
      <c r="G1249" s="235"/>
      <c r="K1249" s="1364"/>
      <c r="L1249" s="230"/>
      <c r="M1249" s="267"/>
      <c r="N1249" s="1365"/>
    </row>
    <row r="1250" spans="1:14" s="366" customFormat="1" ht="13.5" customHeight="1">
      <c r="A1250" s="231"/>
      <c r="B1250" s="1356"/>
      <c r="C1250" s="1357"/>
      <c r="D1250" s="263"/>
      <c r="F1250" s="1358"/>
      <c r="G1250" s="235"/>
      <c r="K1250" s="1364"/>
      <c r="L1250" s="230"/>
      <c r="M1250" s="267"/>
      <c r="N1250" s="1365"/>
    </row>
    <row r="1251" spans="1:14" s="366" customFormat="1" ht="13.5" customHeight="1">
      <c r="A1251" s="231"/>
      <c r="B1251" s="1356"/>
      <c r="C1251" s="1357"/>
      <c r="D1251" s="263"/>
      <c r="F1251" s="1358"/>
      <c r="G1251" s="235"/>
      <c r="K1251" s="1364"/>
      <c r="L1251" s="230"/>
      <c r="M1251" s="267"/>
      <c r="N1251" s="1365"/>
    </row>
    <row r="1252" spans="1:14" s="366" customFormat="1" ht="13.5" customHeight="1">
      <c r="A1252" s="231"/>
      <c r="B1252" s="1356"/>
      <c r="C1252" s="1357"/>
      <c r="D1252" s="263"/>
      <c r="F1252" s="1358"/>
      <c r="G1252" s="235"/>
      <c r="K1252" s="1364"/>
      <c r="L1252" s="230"/>
      <c r="M1252" s="267"/>
      <c r="N1252" s="1365"/>
    </row>
    <row r="1253" spans="1:14" s="245" customFormat="1" ht="12.75" customHeight="1">
      <c r="A1253" s="258" t="s">
        <v>470</v>
      </c>
      <c r="B1253" s="1250" t="s">
        <v>471</v>
      </c>
      <c r="C1253" s="1250"/>
      <c r="D1253" s="259" t="s">
        <v>472</v>
      </c>
      <c r="F1253" s="260"/>
      <c r="G1253" s="261"/>
      <c r="M1253" s="262"/>
    </row>
    <row r="1254" spans="1:14" ht="12.75" customHeight="1">
      <c r="N1254" s="262"/>
    </row>
    <row r="1255" spans="1:14" s="245" customFormat="1" ht="12.75" customHeight="1">
      <c r="A1255" s="258">
        <f>A1232+1</f>
        <v>64</v>
      </c>
      <c r="B1255" s="1250" t="s">
        <v>473</v>
      </c>
      <c r="C1255" s="1250"/>
      <c r="D1255" s="259" t="s">
        <v>474</v>
      </c>
      <c r="F1255" s="260"/>
      <c r="G1255" s="261"/>
      <c r="M1255" s="262"/>
    </row>
    <row r="1256" spans="1:14" ht="12.75" customHeight="1">
      <c r="E1256" s="829" t="s">
        <v>147</v>
      </c>
      <c r="F1256" s="234" t="s">
        <v>148</v>
      </c>
    </row>
    <row r="1257" spans="1:14" ht="12.75" customHeight="1">
      <c r="D1257" s="263">
        <v>0.3</v>
      </c>
      <c r="E1257" s="829" t="s">
        <v>149</v>
      </c>
      <c r="F1257" s="264" t="s">
        <v>150</v>
      </c>
      <c r="G1257" s="235" t="s">
        <v>151</v>
      </c>
      <c r="H1257" s="248">
        <f>Bahan!$C$10</f>
        <v>125000</v>
      </c>
      <c r="I1257" s="248"/>
      <c r="J1257" s="248"/>
      <c r="K1257" s="248" t="s">
        <v>128</v>
      </c>
      <c r="L1257" s="230">
        <f>D1257*H1257</f>
        <v>37500</v>
      </c>
    </row>
    <row r="1258" spans="1:14" ht="12.75" customHeight="1">
      <c r="D1258" s="263">
        <v>0.15</v>
      </c>
      <c r="E1258" s="829" t="s">
        <v>149</v>
      </c>
      <c r="F1258" s="264" t="s">
        <v>310</v>
      </c>
      <c r="G1258" s="235" t="s">
        <v>151</v>
      </c>
      <c r="H1258" s="248">
        <f>Bahan!$C$12</f>
        <v>135000</v>
      </c>
      <c r="I1258" s="248"/>
      <c r="J1258" s="248"/>
      <c r="K1258" s="248" t="s">
        <v>128</v>
      </c>
      <c r="L1258" s="230">
        <f>D1258*H1258</f>
        <v>20250</v>
      </c>
    </row>
    <row r="1259" spans="1:14" ht="12.75" customHeight="1">
      <c r="D1259" s="263">
        <v>1.4999999999999999E-2</v>
      </c>
      <c r="E1259" s="829" t="s">
        <v>149</v>
      </c>
      <c r="F1259" s="234" t="s">
        <v>153</v>
      </c>
      <c r="G1259" s="235" t="s">
        <v>151</v>
      </c>
      <c r="H1259" s="248">
        <f>Bahan!$C$21</f>
        <v>145000</v>
      </c>
      <c r="I1259" s="248"/>
      <c r="J1259" s="248"/>
      <c r="K1259" s="248" t="s">
        <v>128</v>
      </c>
      <c r="L1259" s="230">
        <f>D1259*H1259</f>
        <v>2175</v>
      </c>
    </row>
    <row r="1260" spans="1:14" ht="12.75" customHeight="1">
      <c r="D1260" s="263">
        <v>1.4999999999999999E-2</v>
      </c>
      <c r="E1260" s="829" t="s">
        <v>149</v>
      </c>
      <c r="F1260" s="234" t="s">
        <v>154</v>
      </c>
      <c r="G1260" s="235" t="s">
        <v>151</v>
      </c>
      <c r="H1260" s="248">
        <f>Bahan!$C$22</f>
        <v>150000</v>
      </c>
      <c r="I1260" s="248"/>
      <c r="J1260" s="248"/>
      <c r="K1260" s="248" t="s">
        <v>128</v>
      </c>
      <c r="L1260" s="230">
        <f>D1260*H1260</f>
        <v>2250</v>
      </c>
    </row>
    <row r="1261" spans="1:14" ht="12.75" customHeight="1">
      <c r="M1261" s="230" t="s">
        <v>128</v>
      </c>
      <c r="N1261" s="265">
        <f>SUM(L1257:L1260)</f>
        <v>62175</v>
      </c>
    </row>
    <row r="1262" spans="1:14" ht="12.75" customHeight="1">
      <c r="E1262" s="829" t="s">
        <v>155</v>
      </c>
      <c r="F1262" s="234" t="s">
        <v>156</v>
      </c>
    </row>
    <row r="1263" spans="1:14" ht="12.75" customHeight="1">
      <c r="D1263" s="263">
        <v>7.7759999999999998</v>
      </c>
      <c r="E1263" s="829" t="s">
        <v>163</v>
      </c>
      <c r="F1263" s="234" t="s">
        <v>165</v>
      </c>
      <c r="G1263" s="235" t="s">
        <v>151</v>
      </c>
      <c r="H1263" s="248">
        <f>Bahan!$C$31</f>
        <v>1250</v>
      </c>
      <c r="I1263" s="248"/>
      <c r="J1263" s="248"/>
      <c r="K1263" s="248" t="s">
        <v>128</v>
      </c>
      <c r="L1263" s="230">
        <f>D1263*H1263</f>
        <v>9720</v>
      </c>
    </row>
    <row r="1264" spans="1:14" ht="12.75" customHeight="1">
      <c r="D1264" s="263">
        <v>2.3E-2</v>
      </c>
      <c r="E1264" s="829" t="s">
        <v>166</v>
      </c>
      <c r="F1264" s="234" t="s">
        <v>312</v>
      </c>
      <c r="G1264" s="235" t="s">
        <v>151</v>
      </c>
      <c r="H1264" s="248">
        <f>Bahan!C42</f>
        <v>215000</v>
      </c>
      <c r="I1264" s="248"/>
      <c r="J1264" s="248"/>
      <c r="K1264" s="248" t="s">
        <v>128</v>
      </c>
      <c r="L1264" s="230">
        <f>D1264*H1264</f>
        <v>4945</v>
      </c>
    </row>
    <row r="1265" spans="1:14" ht="12.75" customHeight="1">
      <c r="M1265" s="230" t="s">
        <v>128</v>
      </c>
      <c r="N1265" s="265">
        <f>SUM(L1263:L1264)</f>
        <v>14665</v>
      </c>
    </row>
    <row r="1266" spans="1:14" ht="12.75" customHeight="1">
      <c r="D1266" s="246"/>
      <c r="E1266" s="829"/>
      <c r="F1266" s="247"/>
      <c r="H1266" s="829"/>
      <c r="I1266" s="829"/>
      <c r="J1266" s="829"/>
      <c r="K1266" s="829"/>
      <c r="M1266" s="267" t="s">
        <v>169</v>
      </c>
      <c r="N1266" s="268" t="s">
        <v>169</v>
      </c>
    </row>
    <row r="1267" spans="1:14" ht="12.75" customHeight="1">
      <c r="H1267" s="233" t="s">
        <v>170</v>
      </c>
      <c r="M1267" s="230" t="s">
        <v>128</v>
      </c>
      <c r="N1267" s="230">
        <f>SUM(N1261:N1265)</f>
        <v>76840</v>
      </c>
    </row>
    <row r="1268" spans="1:14" ht="12.75" customHeight="1">
      <c r="H1268" s="269" t="s">
        <v>3123</v>
      </c>
      <c r="K1268" s="270"/>
      <c r="M1268" s="230" t="s">
        <v>128</v>
      </c>
      <c r="N1268" s="265">
        <f>N1267*$Q$4</f>
        <v>7684</v>
      </c>
    </row>
    <row r="1269" spans="1:14" ht="12.75" customHeight="1">
      <c r="H1269" s="233" t="s">
        <v>171</v>
      </c>
      <c r="M1269" s="230" t="s">
        <v>128</v>
      </c>
      <c r="N1269" s="262">
        <f>ROUNDDOWN((N1267+N1268),0)</f>
        <v>84524</v>
      </c>
    </row>
    <row r="1271" spans="1:14" s="245" customFormat="1" ht="12.75" customHeight="1">
      <c r="A1271" s="258">
        <f>A1255+1</f>
        <v>65</v>
      </c>
      <c r="B1271" s="1250" t="s">
        <v>475</v>
      </c>
      <c r="C1271" s="1250"/>
      <c r="D1271" s="259" t="s">
        <v>476</v>
      </c>
      <c r="F1271" s="260"/>
      <c r="G1271" s="261"/>
      <c r="M1271" s="262"/>
    </row>
    <row r="1272" spans="1:14" ht="12.75" customHeight="1">
      <c r="E1272" s="829" t="s">
        <v>147</v>
      </c>
      <c r="F1272" s="234" t="s">
        <v>148</v>
      </c>
    </row>
    <row r="1273" spans="1:14" ht="12.75" customHeight="1">
      <c r="D1273" s="263">
        <v>0.3</v>
      </c>
      <c r="E1273" s="829" t="s">
        <v>149</v>
      </c>
      <c r="F1273" s="264" t="s">
        <v>150</v>
      </c>
      <c r="G1273" s="235" t="s">
        <v>151</v>
      </c>
      <c r="H1273" s="248">
        <f>Bahan!$C$10</f>
        <v>125000</v>
      </c>
      <c r="I1273" s="248"/>
      <c r="J1273" s="248"/>
      <c r="K1273" s="248" t="s">
        <v>128</v>
      </c>
      <c r="L1273" s="230">
        <f>D1273*H1273</f>
        <v>37500</v>
      </c>
    </row>
    <row r="1274" spans="1:14" ht="12.75" customHeight="1">
      <c r="D1274" s="263">
        <v>0.15</v>
      </c>
      <c r="E1274" s="829" t="s">
        <v>149</v>
      </c>
      <c r="F1274" s="264" t="s">
        <v>310</v>
      </c>
      <c r="G1274" s="235" t="s">
        <v>151</v>
      </c>
      <c r="H1274" s="248">
        <f>Bahan!$C$12</f>
        <v>135000</v>
      </c>
      <c r="I1274" s="248"/>
      <c r="J1274" s="248"/>
      <c r="K1274" s="248" t="s">
        <v>128</v>
      </c>
      <c r="L1274" s="230">
        <f>D1274*H1274</f>
        <v>20250</v>
      </c>
    </row>
    <row r="1275" spans="1:14" ht="12.75" customHeight="1">
      <c r="D1275" s="263">
        <v>1.4999999999999999E-2</v>
      </c>
      <c r="E1275" s="829" t="s">
        <v>149</v>
      </c>
      <c r="F1275" s="234" t="s">
        <v>153</v>
      </c>
      <c r="G1275" s="235" t="s">
        <v>151</v>
      </c>
      <c r="H1275" s="248">
        <f>Bahan!$C$21</f>
        <v>145000</v>
      </c>
      <c r="I1275" s="248"/>
      <c r="J1275" s="248"/>
      <c r="K1275" s="248" t="s">
        <v>128</v>
      </c>
      <c r="L1275" s="230">
        <f>D1275*H1275</f>
        <v>2175</v>
      </c>
    </row>
    <row r="1276" spans="1:14" ht="12.75" customHeight="1">
      <c r="D1276" s="263">
        <v>1.4999999999999999E-2</v>
      </c>
      <c r="E1276" s="829" t="s">
        <v>149</v>
      </c>
      <c r="F1276" s="234" t="s">
        <v>154</v>
      </c>
      <c r="G1276" s="235" t="s">
        <v>151</v>
      </c>
      <c r="H1276" s="248">
        <f>Bahan!$C$22</f>
        <v>150000</v>
      </c>
      <c r="I1276" s="248"/>
      <c r="J1276" s="248"/>
      <c r="K1276" s="248" t="s">
        <v>128</v>
      </c>
      <c r="L1276" s="230">
        <f>D1276*H1276</f>
        <v>2250</v>
      </c>
    </row>
    <row r="1277" spans="1:14" ht="12.75" customHeight="1">
      <c r="M1277" s="230" t="s">
        <v>128</v>
      </c>
      <c r="N1277" s="265">
        <f>SUM(L1273:L1276)</f>
        <v>62175</v>
      </c>
    </row>
    <row r="1278" spans="1:14" ht="12.75" customHeight="1">
      <c r="E1278" s="829" t="s">
        <v>155</v>
      </c>
      <c r="F1278" s="234" t="s">
        <v>156</v>
      </c>
    </row>
    <row r="1279" spans="1:14" ht="12.75" customHeight="1">
      <c r="D1279" s="263">
        <v>5.1840000000000002</v>
      </c>
      <c r="E1279" s="829" t="s">
        <v>163</v>
      </c>
      <c r="F1279" s="234" t="s">
        <v>165</v>
      </c>
      <c r="G1279" s="235" t="s">
        <v>151</v>
      </c>
      <c r="H1279" s="248">
        <f>Bahan!$C$31</f>
        <v>1250</v>
      </c>
      <c r="I1279" s="248"/>
      <c r="J1279" s="248"/>
      <c r="K1279" s="248" t="s">
        <v>128</v>
      </c>
      <c r="L1279" s="230">
        <f>D1279*H1279</f>
        <v>6480</v>
      </c>
    </row>
    <row r="1280" spans="1:14" ht="12.75" customHeight="1">
      <c r="D1280" s="263">
        <v>2.5999999999999999E-2</v>
      </c>
      <c r="E1280" s="829" t="s">
        <v>166</v>
      </c>
      <c r="F1280" s="234" t="s">
        <v>312</v>
      </c>
      <c r="G1280" s="235" t="s">
        <v>151</v>
      </c>
      <c r="H1280" s="248">
        <f>Bahan!C42</f>
        <v>215000</v>
      </c>
      <c r="I1280" s="248"/>
      <c r="J1280" s="248"/>
      <c r="K1280" s="248" t="s">
        <v>128</v>
      </c>
      <c r="L1280" s="230">
        <f>D1280*H1280</f>
        <v>5590</v>
      </c>
    </row>
    <row r="1281" spans="1:14" ht="12.75" customHeight="1">
      <c r="M1281" s="230" t="s">
        <v>128</v>
      </c>
      <c r="N1281" s="265">
        <f>SUM(L1279:L1280)</f>
        <v>12070</v>
      </c>
    </row>
    <row r="1282" spans="1:14" ht="12.75" customHeight="1">
      <c r="D1282" s="246"/>
      <c r="E1282" s="829"/>
      <c r="F1282" s="247"/>
      <c r="H1282" s="829"/>
      <c r="I1282" s="829"/>
      <c r="J1282" s="829"/>
      <c r="K1282" s="829"/>
      <c r="M1282" s="267" t="s">
        <v>169</v>
      </c>
      <c r="N1282" s="268" t="s">
        <v>169</v>
      </c>
    </row>
    <row r="1283" spans="1:14" ht="12.75" customHeight="1">
      <c r="H1283" s="233" t="s">
        <v>170</v>
      </c>
      <c r="M1283" s="230" t="s">
        <v>128</v>
      </c>
      <c r="N1283" s="230">
        <f>SUM(N1277:N1281)</f>
        <v>74245</v>
      </c>
    </row>
    <row r="1284" spans="1:14" ht="12.75" customHeight="1">
      <c r="H1284" s="269" t="s">
        <v>3123</v>
      </c>
      <c r="K1284" s="270"/>
      <c r="M1284" s="230" t="s">
        <v>128</v>
      </c>
      <c r="N1284" s="265">
        <f>N1283*$Q$4</f>
        <v>7424.5</v>
      </c>
    </row>
    <row r="1285" spans="1:14" ht="12.75" customHeight="1">
      <c r="H1285" s="233" t="s">
        <v>171</v>
      </c>
      <c r="M1285" s="230" t="s">
        <v>128</v>
      </c>
      <c r="N1285" s="262">
        <f>ROUNDDOWN((N1283+N1284),0)</f>
        <v>81669</v>
      </c>
    </row>
    <row r="1287" spans="1:14" s="245" customFormat="1" ht="12.75" customHeight="1">
      <c r="A1287" s="258">
        <f>A1271+1</f>
        <v>66</v>
      </c>
      <c r="B1287" s="1250" t="s">
        <v>477</v>
      </c>
      <c r="C1287" s="1250"/>
      <c r="D1287" s="259" t="s">
        <v>478</v>
      </c>
      <c r="F1287" s="260"/>
      <c r="G1287" s="261"/>
      <c r="M1287" s="262"/>
    </row>
    <row r="1288" spans="1:14" ht="12.75" customHeight="1">
      <c r="E1288" s="829" t="s">
        <v>147</v>
      </c>
      <c r="F1288" s="234" t="s">
        <v>148</v>
      </c>
    </row>
    <row r="1289" spans="1:14" ht="12.75" customHeight="1">
      <c r="D1289" s="263">
        <v>0.4</v>
      </c>
      <c r="E1289" s="829" t="s">
        <v>149</v>
      </c>
      <c r="F1289" s="264" t="s">
        <v>150</v>
      </c>
      <c r="G1289" s="235" t="s">
        <v>151</v>
      </c>
      <c r="H1289" s="248">
        <f>Bahan!$C$10</f>
        <v>125000</v>
      </c>
      <c r="I1289" s="248"/>
      <c r="J1289" s="248"/>
      <c r="K1289" s="248" t="s">
        <v>128</v>
      </c>
      <c r="L1289" s="230">
        <f>D1289*H1289</f>
        <v>50000</v>
      </c>
    </row>
    <row r="1290" spans="1:14" ht="12.75" customHeight="1">
      <c r="D1290" s="263">
        <v>0.15</v>
      </c>
      <c r="E1290" s="829" t="s">
        <v>149</v>
      </c>
      <c r="F1290" s="264" t="s">
        <v>310</v>
      </c>
      <c r="G1290" s="235" t="s">
        <v>151</v>
      </c>
      <c r="H1290" s="248">
        <f>Bahan!$C$12</f>
        <v>135000</v>
      </c>
      <c r="I1290" s="248"/>
      <c r="J1290" s="248"/>
      <c r="K1290" s="248" t="s">
        <v>128</v>
      </c>
      <c r="L1290" s="230">
        <f>D1290*H1290</f>
        <v>20250</v>
      </c>
    </row>
    <row r="1291" spans="1:14" ht="12.75" customHeight="1">
      <c r="D1291" s="263">
        <v>1.4999999999999999E-2</v>
      </c>
      <c r="E1291" s="829" t="s">
        <v>149</v>
      </c>
      <c r="F1291" s="234" t="s">
        <v>153</v>
      </c>
      <c r="G1291" s="235" t="s">
        <v>151</v>
      </c>
      <c r="H1291" s="248">
        <f>Bahan!$C$21</f>
        <v>145000</v>
      </c>
      <c r="I1291" s="248"/>
      <c r="J1291" s="248"/>
      <c r="K1291" s="248" t="s">
        <v>128</v>
      </c>
      <c r="L1291" s="230">
        <f>D1291*H1291</f>
        <v>2175</v>
      </c>
    </row>
    <row r="1292" spans="1:14" ht="12.75" customHeight="1">
      <c r="D1292" s="263">
        <v>0.02</v>
      </c>
      <c r="E1292" s="829" t="s">
        <v>149</v>
      </c>
      <c r="F1292" s="234" t="s">
        <v>154</v>
      </c>
      <c r="G1292" s="235" t="s">
        <v>151</v>
      </c>
      <c r="H1292" s="248">
        <f>Bahan!$C$22</f>
        <v>150000</v>
      </c>
      <c r="I1292" s="248"/>
      <c r="J1292" s="248"/>
      <c r="K1292" s="248" t="s">
        <v>128</v>
      </c>
      <c r="L1292" s="230">
        <f>D1292*H1292</f>
        <v>3000</v>
      </c>
    </row>
    <row r="1293" spans="1:14" ht="12.75" customHeight="1">
      <c r="M1293" s="230" t="s">
        <v>128</v>
      </c>
      <c r="N1293" s="265">
        <f>SUM(L1289:L1292)</f>
        <v>75425</v>
      </c>
    </row>
    <row r="1294" spans="1:14" ht="12.75" customHeight="1">
      <c r="E1294" s="829" t="s">
        <v>155</v>
      </c>
      <c r="F1294" s="234" t="s">
        <v>156</v>
      </c>
    </row>
    <row r="1295" spans="1:14" ht="12.75" customHeight="1">
      <c r="D1295" s="263">
        <v>7.12</v>
      </c>
      <c r="E1295" s="829" t="s">
        <v>163</v>
      </c>
      <c r="F1295" s="234" t="s">
        <v>165</v>
      </c>
      <c r="G1295" s="235" t="s">
        <v>151</v>
      </c>
      <c r="H1295" s="248">
        <f>Bahan!$C$31</f>
        <v>1250</v>
      </c>
      <c r="I1295" s="248"/>
      <c r="J1295" s="248"/>
      <c r="K1295" s="248" t="s">
        <v>128</v>
      </c>
      <c r="L1295" s="230">
        <f>D1295*H1295</f>
        <v>8900</v>
      </c>
    </row>
    <row r="1296" spans="1:14" ht="12.75" customHeight="1">
      <c r="D1296" s="263">
        <v>1.0999999999999999E-2</v>
      </c>
      <c r="E1296" s="829" t="s">
        <v>166</v>
      </c>
      <c r="F1296" s="234" t="s">
        <v>312</v>
      </c>
      <c r="G1296" s="235" t="s">
        <v>151</v>
      </c>
      <c r="H1296" s="248">
        <f>Bahan!$C$42</f>
        <v>215000</v>
      </c>
      <c r="I1296" s="248"/>
      <c r="J1296" s="248"/>
      <c r="K1296" s="248" t="s">
        <v>128</v>
      </c>
      <c r="L1296" s="230">
        <f>D1296*H1296</f>
        <v>2365</v>
      </c>
    </row>
    <row r="1297" spans="1:14" ht="12.75" customHeight="1">
      <c r="M1297" s="230" t="s">
        <v>128</v>
      </c>
      <c r="N1297" s="265">
        <f>SUM(L1295:L1296)</f>
        <v>11265</v>
      </c>
    </row>
    <row r="1298" spans="1:14" ht="12.75" customHeight="1">
      <c r="D1298" s="246"/>
      <c r="E1298" s="829"/>
      <c r="F1298" s="247"/>
      <c r="H1298" s="829"/>
      <c r="I1298" s="829"/>
      <c r="J1298" s="829"/>
      <c r="K1298" s="829"/>
      <c r="M1298" s="267" t="s">
        <v>169</v>
      </c>
      <c r="N1298" s="268" t="s">
        <v>169</v>
      </c>
    </row>
    <row r="1299" spans="1:14" ht="12.75" customHeight="1">
      <c r="H1299" s="233" t="s">
        <v>170</v>
      </c>
      <c r="M1299" s="230" t="s">
        <v>128</v>
      </c>
      <c r="N1299" s="230">
        <f>SUM(N1293:N1297)</f>
        <v>86690</v>
      </c>
    </row>
    <row r="1300" spans="1:14" ht="12.75" customHeight="1">
      <c r="H1300" s="269"/>
      <c r="K1300" s="270"/>
      <c r="N1300" s="265"/>
    </row>
    <row r="1301" spans="1:14" ht="12.75" customHeight="1">
      <c r="H1301" s="233" t="s">
        <v>171</v>
      </c>
      <c r="M1301" s="230" t="s">
        <v>128</v>
      </c>
      <c r="N1301" s="230">
        <f>ROUNDDOWN((N1299+N1300),0)</f>
        <v>86690</v>
      </c>
    </row>
    <row r="1302" spans="1:14" ht="12.75" customHeight="1">
      <c r="N1302" s="262"/>
    </row>
    <row r="1303" spans="1:14" ht="12.75" customHeight="1">
      <c r="E1303" s="369" t="s">
        <v>368</v>
      </c>
      <c r="F1303" s="234" t="s">
        <v>479</v>
      </c>
      <c r="G1303" s="235" t="s">
        <v>151</v>
      </c>
      <c r="H1303" s="265">
        <f>N1301</f>
        <v>86690</v>
      </c>
      <c r="I1303" s="829" t="s">
        <v>175</v>
      </c>
      <c r="J1303" s="829"/>
      <c r="K1303" s="233">
        <v>5</v>
      </c>
      <c r="M1303" s="230" t="s">
        <v>128</v>
      </c>
      <c r="N1303" s="262">
        <f>H1303/K1303</f>
        <v>17338</v>
      </c>
    </row>
    <row r="1305" spans="1:14" ht="12.75" customHeight="1">
      <c r="A1305" s="258">
        <f>A1287+1</f>
        <v>67</v>
      </c>
      <c r="B1305" s="1250" t="s">
        <v>2272</v>
      </c>
      <c r="C1305" s="1250"/>
      <c r="D1305" s="259" t="s">
        <v>2271</v>
      </c>
      <c r="E1305" s="245"/>
      <c r="F1305" s="260"/>
      <c r="G1305" s="261"/>
      <c r="H1305" s="245"/>
      <c r="I1305" s="245"/>
      <c r="J1305" s="245"/>
      <c r="K1305" s="245"/>
      <c r="L1305" s="245"/>
      <c r="M1305" s="262"/>
      <c r="N1305" s="245"/>
    </row>
    <row r="1306" spans="1:14" ht="12.75" customHeight="1">
      <c r="E1306" s="829" t="s">
        <v>147</v>
      </c>
      <c r="F1306" s="234" t="s">
        <v>148</v>
      </c>
    </row>
    <row r="1307" spans="1:14" ht="12.75" customHeight="1">
      <c r="D1307" s="810">
        <f>0.2</f>
        <v>0.2</v>
      </c>
      <c r="E1307" s="829" t="s">
        <v>149</v>
      </c>
      <c r="F1307" s="264" t="s">
        <v>150</v>
      </c>
      <c r="G1307" s="235" t="s">
        <v>151</v>
      </c>
      <c r="H1307" s="248">
        <f>Bahan!$C$10</f>
        <v>125000</v>
      </c>
      <c r="I1307" s="248"/>
      <c r="J1307" s="248"/>
      <c r="K1307" s="248" t="s">
        <v>128</v>
      </c>
      <c r="L1307" s="230">
        <f>D1307*H1307</f>
        <v>25000</v>
      </c>
    </row>
    <row r="1308" spans="1:14" ht="12.75" customHeight="1">
      <c r="D1308" s="810">
        <f>0.1</f>
        <v>0.1</v>
      </c>
      <c r="E1308" s="829" t="s">
        <v>149</v>
      </c>
      <c r="F1308" s="264" t="s">
        <v>310</v>
      </c>
      <c r="G1308" s="235" t="s">
        <v>151</v>
      </c>
      <c r="H1308" s="248">
        <f>Bahan!$C$12</f>
        <v>135000</v>
      </c>
      <c r="I1308" s="248"/>
      <c r="J1308" s="248"/>
      <c r="K1308" s="248" t="s">
        <v>128</v>
      </c>
      <c r="L1308" s="230">
        <f>D1308*H1308</f>
        <v>13500</v>
      </c>
    </row>
    <row r="1309" spans="1:14" ht="12.75" customHeight="1">
      <c r="D1309" s="811">
        <f>0.01</f>
        <v>0.01</v>
      </c>
      <c r="E1309" s="829" t="s">
        <v>149</v>
      </c>
      <c r="F1309" s="234" t="s">
        <v>153</v>
      </c>
      <c r="G1309" s="235" t="s">
        <v>151</v>
      </c>
      <c r="H1309" s="248">
        <f>Bahan!$C$21</f>
        <v>145000</v>
      </c>
      <c r="I1309" s="248"/>
      <c r="J1309" s="248"/>
      <c r="K1309" s="248" t="s">
        <v>128</v>
      </c>
      <c r="L1309" s="230">
        <f>D1309*H1309</f>
        <v>1450</v>
      </c>
    </row>
    <row r="1310" spans="1:14" ht="12.75" customHeight="1">
      <c r="D1310" s="811">
        <f>0.01</f>
        <v>0.01</v>
      </c>
      <c r="E1310" s="829" t="s">
        <v>149</v>
      </c>
      <c r="F1310" s="234" t="s">
        <v>154</v>
      </c>
      <c r="G1310" s="235" t="s">
        <v>151</v>
      </c>
      <c r="H1310" s="248">
        <f>Bahan!$C$22</f>
        <v>150000</v>
      </c>
      <c r="I1310" s="248"/>
      <c r="J1310" s="248"/>
      <c r="K1310" s="248" t="s">
        <v>128</v>
      </c>
      <c r="L1310" s="230">
        <f>D1310*H1310</f>
        <v>1500</v>
      </c>
    </row>
    <row r="1311" spans="1:14" ht="12.75" customHeight="1">
      <c r="M1311" s="230" t="s">
        <v>128</v>
      </c>
      <c r="N1311" s="265">
        <f>SUM(L1307:L1310)</f>
        <v>41450</v>
      </c>
    </row>
    <row r="1312" spans="1:14" ht="12.75" customHeight="1">
      <c r="E1312" s="829" t="s">
        <v>155</v>
      </c>
      <c r="F1312" s="234" t="s">
        <v>156</v>
      </c>
    </row>
    <row r="1313" spans="1:14" ht="12.75" customHeight="1">
      <c r="D1313" s="813">
        <f>40/2.25</f>
        <v>17.777777777777779</v>
      </c>
      <c r="E1313" s="829" t="s">
        <v>163</v>
      </c>
      <c r="F1313" s="812" t="s">
        <v>2273</v>
      </c>
      <c r="G1313" s="235" t="s">
        <v>151</v>
      </c>
      <c r="H1313" s="248">
        <f>Bahan!$C$37/40</f>
        <v>3250</v>
      </c>
      <c r="I1313" s="248"/>
      <c r="J1313" s="248"/>
      <c r="K1313" s="248" t="s">
        <v>128</v>
      </c>
      <c r="L1313" s="230">
        <f>D1313*H1313</f>
        <v>57777.777777777781</v>
      </c>
    </row>
    <row r="1314" spans="1:14" ht="12.75" customHeight="1">
      <c r="M1314" s="230" t="s">
        <v>128</v>
      </c>
      <c r="N1314" s="265">
        <f>SUM(L1313:L1313)</f>
        <v>57777.777777777781</v>
      </c>
    </row>
    <row r="1315" spans="1:14" ht="12.75" customHeight="1">
      <c r="D1315" s="246"/>
      <c r="E1315" s="829"/>
      <c r="F1315" s="247"/>
      <c r="H1315" s="829"/>
      <c r="I1315" s="829"/>
      <c r="J1315" s="829"/>
      <c r="K1315" s="829"/>
      <c r="M1315" s="267" t="s">
        <v>169</v>
      </c>
      <c r="N1315" s="268" t="s">
        <v>169</v>
      </c>
    </row>
    <row r="1316" spans="1:14" ht="12.75" customHeight="1">
      <c r="H1316" s="233" t="s">
        <v>170</v>
      </c>
      <c r="M1316" s="230" t="s">
        <v>128</v>
      </c>
      <c r="N1316" s="230">
        <f>SUM(N1311:N1314)</f>
        <v>99227.777777777781</v>
      </c>
    </row>
    <row r="1317" spans="1:14" ht="12.75" customHeight="1">
      <c r="H1317" s="269"/>
      <c r="K1317" s="270"/>
      <c r="N1317" s="265"/>
    </row>
    <row r="1318" spans="1:14" ht="12.75" customHeight="1">
      <c r="H1318" s="233" t="s">
        <v>171</v>
      </c>
      <c r="M1318" s="230" t="s">
        <v>128</v>
      </c>
      <c r="N1318" s="230">
        <f>ROUNDDOWN((N1316+N1317),0)</f>
        <v>99227</v>
      </c>
    </row>
    <row r="1319" spans="1:14" ht="12.75" customHeight="1">
      <c r="N1319" s="262"/>
    </row>
    <row r="1320" spans="1:14" s="245" customFormat="1" ht="12.75" customHeight="1">
      <c r="A1320" s="258">
        <f>A1305+1</f>
        <v>68</v>
      </c>
      <c r="B1320" s="1250" t="s">
        <v>480</v>
      </c>
      <c r="C1320" s="1250"/>
      <c r="D1320" s="259" t="s">
        <v>481</v>
      </c>
      <c r="F1320" s="260"/>
      <c r="G1320" s="261"/>
      <c r="M1320" s="262"/>
    </row>
    <row r="1321" spans="1:14" ht="12.75" customHeight="1">
      <c r="E1321" s="829" t="s">
        <v>147</v>
      </c>
      <c r="F1321" s="234" t="s">
        <v>148</v>
      </c>
    </row>
    <row r="1322" spans="1:14" ht="12.75" customHeight="1">
      <c r="D1322" s="263">
        <f>0.2/2</f>
        <v>0.1</v>
      </c>
      <c r="E1322" s="829" t="s">
        <v>149</v>
      </c>
      <c r="F1322" s="264" t="s">
        <v>150</v>
      </c>
      <c r="G1322" s="235" t="s">
        <v>151</v>
      </c>
      <c r="H1322" s="248">
        <f>Bahan!$C$10</f>
        <v>125000</v>
      </c>
      <c r="I1322" s="248"/>
      <c r="J1322" s="248"/>
      <c r="K1322" s="248" t="s">
        <v>128</v>
      </c>
      <c r="L1322" s="230">
        <f>D1322*H1322</f>
        <v>12500</v>
      </c>
    </row>
    <row r="1323" spans="1:14" ht="12.75" customHeight="1">
      <c r="D1323" s="263">
        <f>0.1/2</f>
        <v>0.05</v>
      </c>
      <c r="E1323" s="829" t="s">
        <v>149</v>
      </c>
      <c r="F1323" s="264" t="s">
        <v>310</v>
      </c>
      <c r="G1323" s="235" t="s">
        <v>151</v>
      </c>
      <c r="H1323" s="248">
        <f>Bahan!$C$12</f>
        <v>135000</v>
      </c>
      <c r="I1323" s="248"/>
      <c r="J1323" s="248"/>
      <c r="K1323" s="248" t="s">
        <v>128</v>
      </c>
      <c r="L1323" s="230">
        <f>D1323*H1323</f>
        <v>6750</v>
      </c>
    </row>
    <row r="1324" spans="1:14" ht="12.75" customHeight="1">
      <c r="D1324" s="263">
        <f>0.01/2</f>
        <v>5.0000000000000001E-3</v>
      </c>
      <c r="E1324" s="829" t="s">
        <v>149</v>
      </c>
      <c r="F1324" s="234" t="s">
        <v>153</v>
      </c>
      <c r="G1324" s="235" t="s">
        <v>151</v>
      </c>
      <c r="H1324" s="248">
        <f>Bahan!$C$21</f>
        <v>145000</v>
      </c>
      <c r="I1324" s="248"/>
      <c r="J1324" s="248"/>
      <c r="K1324" s="248" t="s">
        <v>128</v>
      </c>
      <c r="L1324" s="230">
        <f>D1324*H1324</f>
        <v>725</v>
      </c>
    </row>
    <row r="1325" spans="1:14" ht="12.75" customHeight="1">
      <c r="D1325" s="263">
        <f>0.01/2</f>
        <v>5.0000000000000001E-3</v>
      </c>
      <c r="E1325" s="829" t="s">
        <v>149</v>
      </c>
      <c r="F1325" s="234" t="s">
        <v>154</v>
      </c>
      <c r="G1325" s="235" t="s">
        <v>151</v>
      </c>
      <c r="H1325" s="248">
        <f>Bahan!$C$22</f>
        <v>150000</v>
      </c>
      <c r="I1325" s="248"/>
      <c r="J1325" s="248"/>
      <c r="K1325" s="248" t="s">
        <v>128</v>
      </c>
      <c r="L1325" s="230">
        <f>D1325*H1325</f>
        <v>750</v>
      </c>
    </row>
    <row r="1326" spans="1:14" ht="12.75" customHeight="1">
      <c r="M1326" s="230" t="s">
        <v>128</v>
      </c>
      <c r="N1326" s="265">
        <f>SUM(L1322:L1325)</f>
        <v>20725</v>
      </c>
    </row>
    <row r="1327" spans="1:14" ht="12.75" customHeight="1">
      <c r="E1327" s="829" t="s">
        <v>155</v>
      </c>
      <c r="F1327" s="234" t="s">
        <v>156</v>
      </c>
    </row>
    <row r="1328" spans="1:14" ht="12.75" customHeight="1">
      <c r="D1328" s="263">
        <v>3.25</v>
      </c>
      <c r="E1328" s="829" t="s">
        <v>163</v>
      </c>
      <c r="F1328" s="234" t="s">
        <v>165</v>
      </c>
      <c r="G1328" s="235" t="s">
        <v>151</v>
      </c>
      <c r="H1328" s="248">
        <f>Bahan!$C$31</f>
        <v>1250</v>
      </c>
      <c r="I1328" s="248"/>
      <c r="J1328" s="248"/>
      <c r="K1328" s="248" t="s">
        <v>128</v>
      </c>
      <c r="L1328" s="230">
        <f>D1328*H1328</f>
        <v>4062.5</v>
      </c>
    </row>
    <row r="1329" spans="1:14" ht="12.75" customHeight="1">
      <c r="M1329" s="230" t="s">
        <v>128</v>
      </c>
      <c r="N1329" s="265">
        <f>SUM(L1328)</f>
        <v>4062.5</v>
      </c>
    </row>
    <row r="1330" spans="1:14" ht="12.75" customHeight="1">
      <c r="D1330" s="246"/>
      <c r="E1330" s="829"/>
      <c r="F1330" s="247"/>
      <c r="H1330" s="829"/>
      <c r="I1330" s="829"/>
      <c r="J1330" s="829"/>
      <c r="K1330" s="829"/>
      <c r="M1330" s="267" t="s">
        <v>169</v>
      </c>
      <c r="N1330" s="268" t="s">
        <v>169</v>
      </c>
    </row>
    <row r="1331" spans="1:14" ht="12.75" customHeight="1">
      <c r="H1331" s="233" t="s">
        <v>170</v>
      </c>
      <c r="M1331" s="230" t="s">
        <v>128</v>
      </c>
      <c r="N1331" s="230">
        <f>SUM(N1326:N1329)</f>
        <v>24787.5</v>
      </c>
    </row>
    <row r="1332" spans="1:14" ht="12.75" customHeight="1">
      <c r="H1332" s="269" t="s">
        <v>3123</v>
      </c>
      <c r="K1332" s="270"/>
      <c r="M1332" s="230" t="s">
        <v>128</v>
      </c>
      <c r="N1332" s="265">
        <f>N1331*$Q$4</f>
        <v>2478.75</v>
      </c>
    </row>
    <row r="1333" spans="1:14" ht="12.75" customHeight="1">
      <c r="H1333" s="233" t="s">
        <v>171</v>
      </c>
      <c r="M1333" s="230" t="s">
        <v>128</v>
      </c>
      <c r="N1333" s="262">
        <f>ROUNDDOWN((N1331+N1332),0)</f>
        <v>27266</v>
      </c>
    </row>
    <row r="1334" spans="1:14" ht="12.75" customHeight="1">
      <c r="N1334" s="262"/>
    </row>
    <row r="1335" spans="1:14" ht="12.75" customHeight="1">
      <c r="A1335" s="258">
        <f>A1320+1</f>
        <v>69</v>
      </c>
      <c r="B1335" s="1250" t="s">
        <v>2286</v>
      </c>
      <c r="C1335" s="1250"/>
      <c r="D1335" s="819" t="s">
        <v>2283</v>
      </c>
      <c r="E1335" s="245"/>
      <c r="F1335" s="260"/>
      <c r="G1335" s="261"/>
      <c r="H1335" s="245"/>
      <c r="I1335" s="245"/>
      <c r="J1335" s="245"/>
      <c r="K1335" s="245"/>
      <c r="L1335" s="245"/>
      <c r="M1335" s="262"/>
      <c r="N1335" s="245"/>
    </row>
    <row r="1336" spans="1:14" ht="12.75" customHeight="1">
      <c r="E1336" s="829" t="s">
        <v>147</v>
      </c>
      <c r="F1336" s="234" t="s">
        <v>148</v>
      </c>
    </row>
    <row r="1337" spans="1:14" ht="12.75" customHeight="1">
      <c r="D1337" s="820">
        <f>0.3/2</f>
        <v>0.15</v>
      </c>
      <c r="E1337" s="829" t="s">
        <v>149</v>
      </c>
      <c r="F1337" s="264" t="s">
        <v>150</v>
      </c>
      <c r="G1337" s="235" t="s">
        <v>151</v>
      </c>
      <c r="H1337" s="248">
        <f>Bahan!$C$10</f>
        <v>125000</v>
      </c>
      <c r="I1337" s="248"/>
      <c r="J1337" s="248"/>
      <c r="K1337" s="248" t="s">
        <v>128</v>
      </c>
      <c r="L1337" s="230">
        <f>D1337*H1337</f>
        <v>18750</v>
      </c>
    </row>
    <row r="1338" spans="1:14" ht="12.75" customHeight="1">
      <c r="D1338" s="820">
        <v>0.15</v>
      </c>
      <c r="E1338" s="829" t="s">
        <v>149</v>
      </c>
      <c r="F1338" s="264" t="s">
        <v>310</v>
      </c>
      <c r="G1338" s="235" t="s">
        <v>151</v>
      </c>
      <c r="H1338" s="248">
        <f>Bahan!$C$12</f>
        <v>135000</v>
      </c>
      <c r="I1338" s="248"/>
      <c r="J1338" s="248"/>
      <c r="K1338" s="248" t="s">
        <v>128</v>
      </c>
      <c r="L1338" s="230">
        <f>D1338*H1338</f>
        <v>20250</v>
      </c>
    </row>
    <row r="1339" spans="1:14" ht="12.75" customHeight="1">
      <c r="D1339" s="820">
        <v>1.4999999999999999E-2</v>
      </c>
      <c r="E1339" s="829" t="s">
        <v>149</v>
      </c>
      <c r="F1339" s="234" t="s">
        <v>153</v>
      </c>
      <c r="G1339" s="235" t="s">
        <v>151</v>
      </c>
      <c r="H1339" s="248">
        <f>Bahan!$C$21</f>
        <v>145000</v>
      </c>
      <c r="I1339" s="248"/>
      <c r="J1339" s="248"/>
      <c r="K1339" s="248" t="s">
        <v>128</v>
      </c>
      <c r="L1339" s="230">
        <f>D1339*H1339</f>
        <v>2175</v>
      </c>
    </row>
    <row r="1340" spans="1:14" ht="12.75" customHeight="1">
      <c r="D1340" s="820">
        <v>1.4999999999999999E-2</v>
      </c>
      <c r="E1340" s="829" t="s">
        <v>149</v>
      </c>
      <c r="F1340" s="234" t="s">
        <v>154</v>
      </c>
      <c r="G1340" s="235" t="s">
        <v>151</v>
      </c>
      <c r="H1340" s="248">
        <f>Bahan!$C$22</f>
        <v>150000</v>
      </c>
      <c r="I1340" s="248"/>
      <c r="J1340" s="248"/>
      <c r="K1340" s="248" t="s">
        <v>128</v>
      </c>
      <c r="L1340" s="230">
        <f>D1340*H1340</f>
        <v>2250</v>
      </c>
    </row>
    <row r="1341" spans="1:14" ht="12.75" customHeight="1">
      <c r="M1341" s="230" t="s">
        <v>128</v>
      </c>
      <c r="N1341" s="265">
        <f>SUM(L1337:L1340)</f>
        <v>43425</v>
      </c>
    </row>
    <row r="1342" spans="1:14" ht="12.75" customHeight="1">
      <c r="E1342" s="829" t="s">
        <v>155</v>
      </c>
      <c r="F1342" s="234" t="s">
        <v>156</v>
      </c>
    </row>
    <row r="1343" spans="1:14" ht="12.75" customHeight="1">
      <c r="D1343" s="823">
        <f>30/13</f>
        <v>2.3076923076923075</v>
      </c>
      <c r="E1343" s="821" t="s">
        <v>403</v>
      </c>
      <c r="F1343" s="234" t="s">
        <v>2284</v>
      </c>
      <c r="G1343" s="235" t="s">
        <v>151</v>
      </c>
      <c r="H1343" s="248">
        <f>Bahan!$C$39/30</f>
        <v>5000</v>
      </c>
      <c r="I1343" s="248"/>
      <c r="J1343" s="248"/>
      <c r="K1343" s="248" t="s">
        <v>128</v>
      </c>
      <c r="L1343" s="230">
        <f>D1343*H1343</f>
        <v>11538.461538461537</v>
      </c>
    </row>
    <row r="1344" spans="1:14" ht="12.75" customHeight="1">
      <c r="D1344" s="824">
        <v>0.1</v>
      </c>
      <c r="E1344" s="822" t="s">
        <v>557</v>
      </c>
      <c r="F1344" s="234" t="s">
        <v>2285</v>
      </c>
      <c r="G1344" s="235" t="s">
        <v>151</v>
      </c>
      <c r="H1344" s="248">
        <f>L1343</f>
        <v>11538.461538461537</v>
      </c>
      <c r="I1344" s="248"/>
      <c r="J1344" s="248"/>
      <c r="K1344" s="248" t="s">
        <v>128</v>
      </c>
      <c r="L1344" s="230">
        <f>D1344*H1344</f>
        <v>1153.8461538461538</v>
      </c>
    </row>
    <row r="1345" spans="1:14" ht="12.75" customHeight="1">
      <c r="M1345" s="230" t="s">
        <v>128</v>
      </c>
      <c r="N1345" s="265">
        <f>SUM(L1343:L1344)</f>
        <v>12692.307692307691</v>
      </c>
    </row>
    <row r="1346" spans="1:14" ht="12.75" customHeight="1">
      <c r="D1346" s="246"/>
      <c r="E1346" s="829"/>
      <c r="F1346" s="247"/>
      <c r="H1346" s="829"/>
      <c r="I1346" s="829"/>
      <c r="J1346" s="829"/>
      <c r="K1346" s="829"/>
      <c r="M1346" s="267" t="s">
        <v>169</v>
      </c>
      <c r="N1346" s="268" t="s">
        <v>169</v>
      </c>
    </row>
    <row r="1347" spans="1:14" ht="12.75" customHeight="1">
      <c r="H1347" s="233" t="s">
        <v>170</v>
      </c>
      <c r="M1347" s="230" t="s">
        <v>128</v>
      </c>
      <c r="N1347" s="230">
        <f>SUM(N1341:N1345)</f>
        <v>56117.307692307688</v>
      </c>
    </row>
    <row r="1348" spans="1:14" ht="12.75" customHeight="1">
      <c r="H1348" s="269" t="s">
        <v>3123</v>
      </c>
      <c r="K1348" s="270"/>
      <c r="M1348" s="230" t="s">
        <v>128</v>
      </c>
      <c r="N1348" s="265">
        <f>N1347*$Q$4</f>
        <v>5611.7307692307695</v>
      </c>
    </row>
    <row r="1349" spans="1:14" ht="12.75" customHeight="1">
      <c r="H1349" s="233" t="s">
        <v>171</v>
      </c>
      <c r="M1349" s="230" t="s">
        <v>128</v>
      </c>
      <c r="N1349" s="262">
        <f>ROUNDDOWN((N1347+N1348),0)</f>
        <v>61729</v>
      </c>
    </row>
    <row r="1350" spans="1:14" ht="12.75" customHeight="1">
      <c r="D1350" s="827"/>
    </row>
    <row r="1351" spans="1:14" ht="12.75" customHeight="1">
      <c r="A1351" s="258">
        <f>A1335+1</f>
        <v>70</v>
      </c>
      <c r="B1351" s="1250" t="s">
        <v>2286</v>
      </c>
      <c r="C1351" s="1250"/>
      <c r="D1351" s="827" t="s">
        <v>2291</v>
      </c>
      <c r="E1351" s="245"/>
      <c r="F1351" s="260"/>
      <c r="G1351" s="261"/>
      <c r="H1351" s="245"/>
      <c r="I1351" s="245"/>
      <c r="J1351" s="245"/>
      <c r="K1351" s="245"/>
      <c r="L1351" s="245"/>
      <c r="M1351" s="262"/>
      <c r="N1351" s="245"/>
    </row>
    <row r="1352" spans="1:14" ht="12.75" customHeight="1">
      <c r="D1352" s="828"/>
      <c r="E1352" s="829" t="s">
        <v>147</v>
      </c>
      <c r="F1352" s="234" t="s">
        <v>148</v>
      </c>
    </row>
    <row r="1353" spans="1:14" ht="12.75" customHeight="1">
      <c r="D1353" s="827">
        <f>0.12/2</f>
        <v>0.06</v>
      </c>
      <c r="E1353" s="829" t="s">
        <v>149</v>
      </c>
      <c r="F1353" s="264" t="s">
        <v>150</v>
      </c>
      <c r="G1353" s="235" t="s">
        <v>151</v>
      </c>
      <c r="H1353" s="248">
        <f>Bahan!$C$10</f>
        <v>125000</v>
      </c>
      <c r="I1353" s="248"/>
      <c r="J1353" s="248"/>
      <c r="K1353" s="248" t="s">
        <v>128</v>
      </c>
      <c r="L1353" s="230">
        <f>D1353*H1353</f>
        <v>7500</v>
      </c>
    </row>
    <row r="1354" spans="1:14" ht="12.75" customHeight="1">
      <c r="D1354" s="827">
        <f>0.12/2</f>
        <v>0.06</v>
      </c>
      <c r="E1354" s="829" t="s">
        <v>149</v>
      </c>
      <c r="F1354" s="264" t="s">
        <v>310</v>
      </c>
      <c r="G1354" s="235" t="s">
        <v>151</v>
      </c>
      <c r="H1354" s="248">
        <f>Bahan!$C$12</f>
        <v>135000</v>
      </c>
      <c r="I1354" s="248"/>
      <c r="J1354" s="248"/>
      <c r="K1354" s="248" t="s">
        <v>128</v>
      </c>
      <c r="L1354" s="230">
        <f>D1354*H1354</f>
        <v>8100</v>
      </c>
    </row>
    <row r="1355" spans="1:14" ht="12.75" customHeight="1">
      <c r="D1355" s="827">
        <f>0.012/2</f>
        <v>6.0000000000000001E-3</v>
      </c>
      <c r="E1355" s="829" t="s">
        <v>149</v>
      </c>
      <c r="F1355" s="234" t="s">
        <v>153</v>
      </c>
      <c r="G1355" s="235" t="s">
        <v>151</v>
      </c>
      <c r="H1355" s="248">
        <f>Bahan!$C$21</f>
        <v>145000</v>
      </c>
      <c r="I1355" s="248"/>
      <c r="J1355" s="248"/>
      <c r="K1355" s="248" t="s">
        <v>128</v>
      </c>
      <c r="L1355" s="230">
        <f>D1355*H1355</f>
        <v>870</v>
      </c>
    </row>
    <row r="1356" spans="1:14" ht="12.75" customHeight="1">
      <c r="D1356" s="827">
        <f>0.006/2</f>
        <v>3.0000000000000001E-3</v>
      </c>
      <c r="E1356" s="829" t="s">
        <v>149</v>
      </c>
      <c r="F1356" s="234" t="s">
        <v>154</v>
      </c>
      <c r="G1356" s="235" t="s">
        <v>151</v>
      </c>
      <c r="H1356" s="248">
        <f>Bahan!$C$22</f>
        <v>150000</v>
      </c>
      <c r="I1356" s="248"/>
      <c r="J1356" s="248"/>
      <c r="K1356" s="248" t="s">
        <v>128</v>
      </c>
      <c r="L1356" s="230">
        <f>D1356*H1356</f>
        <v>450</v>
      </c>
    </row>
    <row r="1357" spans="1:14" ht="12.75" customHeight="1">
      <c r="D1357" s="828"/>
      <c r="M1357" s="230" t="s">
        <v>128</v>
      </c>
      <c r="N1357" s="265">
        <f>SUM(L1353:L1356)</f>
        <v>16920</v>
      </c>
    </row>
    <row r="1358" spans="1:14" ht="12.75" customHeight="1">
      <c r="D1358" s="828"/>
      <c r="E1358" s="829" t="s">
        <v>155</v>
      </c>
      <c r="F1358" s="234" t="s">
        <v>156</v>
      </c>
    </row>
    <row r="1359" spans="1:14" ht="12.75" customHeight="1">
      <c r="D1359" s="830">
        <v>1.3</v>
      </c>
      <c r="E1359" s="826" t="s">
        <v>403</v>
      </c>
      <c r="F1359" s="234" t="s">
        <v>2292</v>
      </c>
      <c r="G1359" s="235" t="s">
        <v>151</v>
      </c>
      <c r="H1359" s="248">
        <f>Bahan!$C$177</f>
        <v>35000</v>
      </c>
      <c r="I1359" s="248"/>
      <c r="J1359" s="248"/>
      <c r="K1359" s="248" t="s">
        <v>128</v>
      </c>
      <c r="L1359" s="230">
        <f>D1359*H1359</f>
        <v>45500</v>
      </c>
    </row>
    <row r="1360" spans="1:14" ht="12.75" customHeight="1">
      <c r="D1360" s="830">
        <v>0.2</v>
      </c>
      <c r="E1360" s="826" t="s">
        <v>682</v>
      </c>
      <c r="F1360" s="234" t="s">
        <v>2293</v>
      </c>
      <c r="G1360" s="235" t="s">
        <v>151</v>
      </c>
      <c r="H1360" s="248">
        <f>Bahan!$C$178</f>
        <v>7500</v>
      </c>
      <c r="I1360" s="248"/>
      <c r="J1360" s="248"/>
      <c r="K1360" s="248" t="s">
        <v>128</v>
      </c>
      <c r="L1360" s="230">
        <f>D1360*H1360</f>
        <v>1500</v>
      </c>
    </row>
    <row r="1361" spans="1:14" ht="12.75" customHeight="1">
      <c r="D1361" s="830">
        <v>0.1</v>
      </c>
      <c r="E1361" s="826" t="s">
        <v>161</v>
      </c>
      <c r="F1361" s="234" t="s">
        <v>750</v>
      </c>
      <c r="G1361" s="235" t="s">
        <v>151</v>
      </c>
      <c r="H1361" s="248">
        <f>L1359</f>
        <v>45500</v>
      </c>
      <c r="I1361" s="248"/>
      <c r="J1361" s="248"/>
      <c r="K1361" s="248" t="s">
        <v>128</v>
      </c>
      <c r="L1361" s="230">
        <f>D1361*H1361</f>
        <v>4550</v>
      </c>
    </row>
    <row r="1362" spans="1:14" ht="12.75" customHeight="1">
      <c r="D1362" s="828"/>
      <c r="M1362" s="230" t="s">
        <v>128</v>
      </c>
      <c r="N1362" s="265">
        <f>SUM(L1359:L1361)</f>
        <v>51550</v>
      </c>
    </row>
    <row r="1363" spans="1:14" ht="12.75" customHeight="1">
      <c r="D1363" s="246"/>
      <c r="E1363" s="829"/>
      <c r="F1363" s="247"/>
      <c r="H1363" s="829"/>
      <c r="I1363" s="829"/>
      <c r="J1363" s="829"/>
      <c r="K1363" s="829"/>
      <c r="M1363" s="267" t="s">
        <v>169</v>
      </c>
      <c r="N1363" s="268" t="s">
        <v>169</v>
      </c>
    </row>
    <row r="1364" spans="1:14" ht="12.75" customHeight="1">
      <c r="H1364" s="233" t="s">
        <v>170</v>
      </c>
      <c r="M1364" s="230" t="s">
        <v>128</v>
      </c>
      <c r="N1364" s="230">
        <f>SUM(N1357:N1362)</f>
        <v>68470</v>
      </c>
    </row>
    <row r="1365" spans="1:14" ht="12.75" customHeight="1">
      <c r="H1365" s="269" t="s">
        <v>3123</v>
      </c>
      <c r="K1365" s="270"/>
      <c r="M1365" s="230" t="s">
        <v>128</v>
      </c>
      <c r="N1365" s="265">
        <f>N1364*$Q$4</f>
        <v>6847</v>
      </c>
    </row>
    <row r="1366" spans="1:14" ht="12.75" customHeight="1">
      <c r="H1366" s="233" t="s">
        <v>171</v>
      </c>
      <c r="M1366" s="230" t="s">
        <v>128</v>
      </c>
      <c r="N1366" s="262">
        <f>ROUNDDOWN((N1364+N1365),0)</f>
        <v>75317</v>
      </c>
    </row>
    <row r="1367" spans="1:14" ht="12.75" customHeight="1">
      <c r="D1367" s="827"/>
    </row>
    <row r="1368" spans="1:14" ht="12.75" customHeight="1">
      <c r="D1368" s="827"/>
    </row>
    <row r="1369" spans="1:14" s="245" customFormat="1" ht="12.75" customHeight="1">
      <c r="A1369" s="258" t="s">
        <v>482</v>
      </c>
      <c r="B1369" s="1250" t="s">
        <v>483</v>
      </c>
      <c r="C1369" s="1250"/>
      <c r="D1369" s="259" t="s">
        <v>484</v>
      </c>
      <c r="F1369" s="260"/>
      <c r="G1369" s="261"/>
      <c r="M1369" s="262"/>
    </row>
    <row r="1371" spans="1:14" s="245" customFormat="1" ht="12.75" customHeight="1">
      <c r="A1371" s="258">
        <f>A1351+1</f>
        <v>71</v>
      </c>
      <c r="B1371" s="1250" t="s">
        <v>485</v>
      </c>
      <c r="C1371" s="1250"/>
      <c r="D1371" s="259" t="s">
        <v>486</v>
      </c>
      <c r="F1371" s="260"/>
      <c r="G1371" s="261"/>
      <c r="M1371" s="262"/>
    </row>
    <row r="1372" spans="1:14" ht="12.75" customHeight="1">
      <c r="E1372" s="829" t="s">
        <v>147</v>
      </c>
      <c r="F1372" s="234" t="s">
        <v>148</v>
      </c>
    </row>
    <row r="1373" spans="1:14" ht="12.75" customHeight="1">
      <c r="D1373" s="263">
        <v>0.7</v>
      </c>
      <c r="E1373" s="829" t="s">
        <v>149</v>
      </c>
      <c r="F1373" s="264" t="s">
        <v>150</v>
      </c>
      <c r="G1373" s="235" t="s">
        <v>151</v>
      </c>
      <c r="H1373" s="248">
        <f>Bahan!$C$10</f>
        <v>125000</v>
      </c>
      <c r="I1373" s="248"/>
      <c r="J1373" s="248"/>
      <c r="K1373" s="248" t="s">
        <v>128</v>
      </c>
      <c r="L1373" s="230">
        <f>D1373*H1373</f>
        <v>87500</v>
      </c>
    </row>
    <row r="1374" spans="1:14" ht="12.75" customHeight="1">
      <c r="D1374" s="263">
        <v>0.35</v>
      </c>
      <c r="E1374" s="829" t="s">
        <v>149</v>
      </c>
      <c r="F1374" s="264" t="s">
        <v>310</v>
      </c>
      <c r="G1374" s="235" t="s">
        <v>151</v>
      </c>
      <c r="H1374" s="248">
        <f>Bahan!$C$12</f>
        <v>135000</v>
      </c>
      <c r="I1374" s="248"/>
      <c r="J1374" s="248"/>
      <c r="K1374" s="248" t="s">
        <v>128</v>
      </c>
      <c r="L1374" s="230">
        <f>D1374*H1374</f>
        <v>47250</v>
      </c>
    </row>
    <row r="1375" spans="1:14" ht="12.75" customHeight="1">
      <c r="D1375" s="263">
        <v>3.5000000000000003E-2</v>
      </c>
      <c r="E1375" s="829" t="s">
        <v>149</v>
      </c>
      <c r="F1375" s="234" t="s">
        <v>153</v>
      </c>
      <c r="G1375" s="235" t="s">
        <v>151</v>
      </c>
      <c r="H1375" s="248">
        <f>Bahan!$C$21</f>
        <v>145000</v>
      </c>
      <c r="I1375" s="248"/>
      <c r="J1375" s="248"/>
      <c r="K1375" s="248" t="s">
        <v>128</v>
      </c>
      <c r="L1375" s="230">
        <f>D1375*H1375</f>
        <v>5075.0000000000009</v>
      </c>
    </row>
    <row r="1376" spans="1:14" ht="12.75" customHeight="1">
      <c r="D1376" s="263">
        <v>3.5000000000000003E-2</v>
      </c>
      <c r="E1376" s="829" t="s">
        <v>149</v>
      </c>
      <c r="F1376" s="234" t="s">
        <v>154</v>
      </c>
      <c r="G1376" s="235" t="s">
        <v>151</v>
      </c>
      <c r="H1376" s="248">
        <f>Bahan!$C$22</f>
        <v>150000</v>
      </c>
      <c r="I1376" s="248"/>
      <c r="J1376" s="248"/>
      <c r="K1376" s="248" t="s">
        <v>128</v>
      </c>
      <c r="L1376" s="230">
        <f>D1376*H1376</f>
        <v>5250.0000000000009</v>
      </c>
    </row>
    <row r="1377" spans="1:14" ht="12.75" customHeight="1">
      <c r="M1377" s="230" t="s">
        <v>128</v>
      </c>
      <c r="N1377" s="265">
        <f>SUM(L1373:L1376)</f>
        <v>145075</v>
      </c>
    </row>
    <row r="1378" spans="1:14" ht="12.75" customHeight="1">
      <c r="E1378" s="829" t="s">
        <v>155</v>
      </c>
      <c r="F1378" s="234" t="s">
        <v>156</v>
      </c>
    </row>
    <row r="1379" spans="1:14" ht="12.75" customHeight="1">
      <c r="D1379" s="263">
        <v>1</v>
      </c>
      <c r="E1379" s="829" t="s">
        <v>190</v>
      </c>
      <c r="F1379" s="234" t="s">
        <v>487</v>
      </c>
      <c r="G1379" s="235" t="s">
        <v>151</v>
      </c>
      <c r="H1379" s="248">
        <f>Bahan!C116</f>
        <v>50000</v>
      </c>
      <c r="I1379" s="248"/>
      <c r="J1379" s="248"/>
      <c r="K1379" s="248" t="s">
        <v>128</v>
      </c>
      <c r="L1379" s="230">
        <f>D1379*H1379</f>
        <v>50000</v>
      </c>
    </row>
    <row r="1380" spans="1:14" ht="12.75" customHeight="1">
      <c r="D1380" s="263">
        <v>10</v>
      </c>
      <c r="E1380" s="829" t="s">
        <v>163</v>
      </c>
      <c r="F1380" s="234" t="s">
        <v>165</v>
      </c>
      <c r="G1380" s="235" t="s">
        <v>151</v>
      </c>
      <c r="H1380" s="248">
        <f>Bahan!$C$31</f>
        <v>1250</v>
      </c>
      <c r="I1380" s="248"/>
      <c r="J1380" s="248"/>
      <c r="K1380" s="248" t="s">
        <v>128</v>
      </c>
      <c r="L1380" s="230">
        <f>D1380*H1380</f>
        <v>12500</v>
      </c>
    </row>
    <row r="1381" spans="1:14" ht="12.75" customHeight="1">
      <c r="D1381" s="263">
        <v>4.4999999999999998E-2</v>
      </c>
      <c r="E1381" s="829" t="s">
        <v>166</v>
      </c>
      <c r="F1381" s="234" t="s">
        <v>312</v>
      </c>
      <c r="G1381" s="235" t="s">
        <v>151</v>
      </c>
      <c r="H1381" s="248">
        <f>Bahan!$C$42</f>
        <v>215000</v>
      </c>
      <c r="I1381" s="248"/>
      <c r="J1381" s="248"/>
      <c r="K1381" s="248" t="s">
        <v>128</v>
      </c>
      <c r="L1381" s="230">
        <f>D1381*H1381</f>
        <v>9675</v>
      </c>
    </row>
    <row r="1382" spans="1:14" ht="12.75" customHeight="1">
      <c r="D1382" s="263">
        <v>1.5</v>
      </c>
      <c r="E1382" s="829" t="s">
        <v>163</v>
      </c>
      <c r="F1382" s="234" t="s">
        <v>488</v>
      </c>
      <c r="G1382" s="235" t="s">
        <v>151</v>
      </c>
      <c r="H1382" s="248">
        <f>Bahan!$C$115</f>
        <v>7500</v>
      </c>
      <c r="I1382" s="248"/>
      <c r="J1382" s="248"/>
      <c r="K1382" s="248" t="s">
        <v>128</v>
      </c>
      <c r="L1382" s="230">
        <f>D1382*H1382</f>
        <v>11250</v>
      </c>
    </row>
    <row r="1383" spans="1:14" ht="12.75" customHeight="1">
      <c r="M1383" s="230" t="s">
        <v>128</v>
      </c>
      <c r="N1383" s="265">
        <f>SUM(L1379:L1382)</f>
        <v>83425</v>
      </c>
    </row>
    <row r="1384" spans="1:14" ht="12.75" customHeight="1">
      <c r="D1384" s="246"/>
      <c r="E1384" s="829"/>
      <c r="F1384" s="247"/>
      <c r="H1384" s="829"/>
      <c r="I1384" s="829"/>
      <c r="J1384" s="829"/>
      <c r="K1384" s="829"/>
      <c r="M1384" s="267" t="s">
        <v>169</v>
      </c>
      <c r="N1384" s="268" t="s">
        <v>169</v>
      </c>
    </row>
    <row r="1385" spans="1:14" ht="12.75" customHeight="1">
      <c r="H1385" s="233" t="s">
        <v>170</v>
      </c>
      <c r="M1385" s="230" t="s">
        <v>128</v>
      </c>
      <c r="N1385" s="230">
        <f>SUM(N1377:N1383)</f>
        <v>228500</v>
      </c>
    </row>
    <row r="1386" spans="1:14" ht="12.75" customHeight="1">
      <c r="H1386" s="269" t="s">
        <v>3123</v>
      </c>
      <c r="K1386" s="270"/>
      <c r="M1386" s="230" t="s">
        <v>128</v>
      </c>
      <c r="N1386" s="265">
        <f>N1385*$Q$4</f>
        <v>22850</v>
      </c>
    </row>
    <row r="1387" spans="1:14" ht="12.75" customHeight="1">
      <c r="H1387" s="233" t="s">
        <v>171</v>
      </c>
      <c r="M1387" s="230" t="s">
        <v>128</v>
      </c>
      <c r="N1387" s="262">
        <f>ROUNDDOWN((N1385+N1386),0)</f>
        <v>251350</v>
      </c>
    </row>
    <row r="1389" spans="1:14" ht="12.75" customHeight="1">
      <c r="A1389" s="258">
        <f>A1371+1</f>
        <v>72</v>
      </c>
      <c r="B1389" s="1250" t="s">
        <v>485</v>
      </c>
      <c r="C1389" s="1250"/>
      <c r="D1389" s="259" t="s">
        <v>2274</v>
      </c>
      <c r="E1389" s="245"/>
      <c r="F1389" s="260"/>
      <c r="G1389" s="261"/>
      <c r="H1389" s="245"/>
      <c r="I1389" s="245"/>
      <c r="J1389" s="245"/>
      <c r="K1389" s="245"/>
      <c r="L1389" s="245"/>
      <c r="M1389" s="262"/>
      <c r="N1389" s="245"/>
    </row>
    <row r="1390" spans="1:14" ht="12.75" customHeight="1">
      <c r="E1390" s="829" t="s">
        <v>147</v>
      </c>
      <c r="F1390" s="234" t="s">
        <v>148</v>
      </c>
    </row>
    <row r="1391" spans="1:14" ht="12.75" customHeight="1">
      <c r="D1391" s="263">
        <v>0.1429</v>
      </c>
      <c r="E1391" s="829" t="s">
        <v>149</v>
      </c>
      <c r="F1391" s="264" t="s">
        <v>150</v>
      </c>
      <c r="G1391" s="235" t="s">
        <v>151</v>
      </c>
      <c r="H1391" s="248">
        <f>Bahan!$C$10</f>
        <v>125000</v>
      </c>
      <c r="I1391" s="248"/>
      <c r="J1391" s="248"/>
      <c r="K1391" s="248" t="s">
        <v>128</v>
      </c>
      <c r="L1391" s="230">
        <f>D1391*H1391</f>
        <v>17862.5</v>
      </c>
    </row>
    <row r="1392" spans="1:14" ht="12.75" customHeight="1">
      <c r="D1392" s="263">
        <v>7.1400000000000005E-2</v>
      </c>
      <c r="E1392" s="829" t="s">
        <v>149</v>
      </c>
      <c r="F1392" s="264" t="s">
        <v>310</v>
      </c>
      <c r="G1392" s="235" t="s">
        <v>151</v>
      </c>
      <c r="H1392" s="248">
        <f>Bahan!$C$12</f>
        <v>135000</v>
      </c>
      <c r="I1392" s="248"/>
      <c r="J1392" s="248"/>
      <c r="K1392" s="248" t="s">
        <v>128</v>
      </c>
      <c r="L1392" s="230">
        <f>D1392*H1392</f>
        <v>9639</v>
      </c>
    </row>
    <row r="1393" spans="1:14" ht="12.75" customHeight="1">
      <c r="D1393" s="263">
        <v>7.1000000000000004E-3</v>
      </c>
      <c r="E1393" s="829" t="s">
        <v>149</v>
      </c>
      <c r="F1393" s="234" t="s">
        <v>153</v>
      </c>
      <c r="G1393" s="235" t="s">
        <v>151</v>
      </c>
      <c r="H1393" s="248">
        <f>Bahan!$C$21</f>
        <v>145000</v>
      </c>
      <c r="I1393" s="248"/>
      <c r="J1393" s="248"/>
      <c r="K1393" s="248" t="s">
        <v>128</v>
      </c>
      <c r="L1393" s="230">
        <f>D1393*H1393</f>
        <v>1029.5</v>
      </c>
    </row>
    <row r="1394" spans="1:14" ht="12.75" customHeight="1">
      <c r="D1394" s="263">
        <v>2.3999999999999998E-3</v>
      </c>
      <c r="E1394" s="829" t="s">
        <v>149</v>
      </c>
      <c r="F1394" s="234" t="s">
        <v>154</v>
      </c>
      <c r="G1394" s="235" t="s">
        <v>151</v>
      </c>
      <c r="H1394" s="248">
        <f>Bahan!$C$22</f>
        <v>150000</v>
      </c>
      <c r="I1394" s="248"/>
      <c r="J1394" s="248"/>
      <c r="K1394" s="248" t="s">
        <v>128</v>
      </c>
      <c r="L1394" s="230">
        <f>D1394*H1394</f>
        <v>359.99999999999994</v>
      </c>
    </row>
    <row r="1395" spans="1:14" ht="12.75" customHeight="1">
      <c r="M1395" s="230" t="s">
        <v>128</v>
      </c>
      <c r="N1395" s="265">
        <f>SUM(L1391:L1394)</f>
        <v>28891</v>
      </c>
    </row>
    <row r="1396" spans="1:14" ht="12.75" customHeight="1">
      <c r="E1396" s="829" t="s">
        <v>155</v>
      </c>
      <c r="F1396" s="234" t="s">
        <v>156</v>
      </c>
    </row>
    <row r="1397" spans="1:14" ht="12.75" customHeight="1">
      <c r="D1397" s="263">
        <v>11.1111111111111</v>
      </c>
      <c r="E1397" s="829" t="s">
        <v>387</v>
      </c>
      <c r="F1397" s="234" t="s">
        <v>2275</v>
      </c>
      <c r="G1397" s="235" t="s">
        <v>151</v>
      </c>
      <c r="H1397" s="248">
        <f>Bahan!$C$117</f>
        <v>11250</v>
      </c>
      <c r="I1397" s="248"/>
      <c r="J1397" s="248"/>
      <c r="K1397" s="248" t="s">
        <v>128</v>
      </c>
      <c r="L1397" s="230">
        <f>D1397*H1397</f>
        <v>124999.99999999987</v>
      </c>
    </row>
    <row r="1398" spans="1:14" ht="12.75" customHeight="1">
      <c r="D1398" s="263">
        <v>13.632</v>
      </c>
      <c r="E1398" s="829" t="s">
        <v>163</v>
      </c>
      <c r="F1398" s="234" t="s">
        <v>2276</v>
      </c>
      <c r="G1398" s="235" t="s">
        <v>151</v>
      </c>
      <c r="H1398" s="248">
        <f>Bahan!$C$31</f>
        <v>1250</v>
      </c>
      <c r="I1398" s="248"/>
      <c r="J1398" s="248"/>
      <c r="K1398" s="248" t="s">
        <v>128</v>
      </c>
      <c r="L1398" s="230">
        <f>D1398*H1398</f>
        <v>17040</v>
      </c>
    </row>
    <row r="1399" spans="1:14" ht="12.75" customHeight="1">
      <c r="D1399" s="263">
        <v>1.5</v>
      </c>
      <c r="E1399" s="829" t="s">
        <v>163</v>
      </c>
      <c r="F1399" s="234" t="s">
        <v>488</v>
      </c>
      <c r="G1399" s="235" t="s">
        <v>151</v>
      </c>
      <c r="H1399" s="248">
        <f>Bahan!$C$115</f>
        <v>7500</v>
      </c>
      <c r="I1399" s="248"/>
      <c r="J1399" s="248"/>
      <c r="K1399" s="248" t="s">
        <v>128</v>
      </c>
      <c r="L1399" s="230">
        <f>D1399*H1399</f>
        <v>11250</v>
      </c>
    </row>
    <row r="1400" spans="1:14" ht="12.75" customHeight="1">
      <c r="D1400" s="263">
        <v>2.7E-2</v>
      </c>
      <c r="E1400" s="829" t="s">
        <v>161</v>
      </c>
      <c r="F1400" s="234" t="s">
        <v>2277</v>
      </c>
      <c r="G1400" s="235" t="s">
        <v>151</v>
      </c>
      <c r="H1400" s="248">
        <f>Bahan!$C$42</f>
        <v>215000</v>
      </c>
      <c r="I1400" s="248"/>
      <c r="J1400" s="248"/>
      <c r="K1400" s="248" t="s">
        <v>128</v>
      </c>
      <c r="L1400" s="230">
        <f>D1400*H1400</f>
        <v>5805</v>
      </c>
    </row>
    <row r="1401" spans="1:14" ht="12.75" customHeight="1">
      <c r="M1401" s="230" t="s">
        <v>128</v>
      </c>
      <c r="N1401" s="265">
        <f>SUM(L1397:L1400)</f>
        <v>159094.99999999988</v>
      </c>
    </row>
    <row r="1402" spans="1:14" ht="12.75" customHeight="1">
      <c r="D1402" s="246"/>
      <c r="E1402" s="829"/>
      <c r="F1402" s="247"/>
      <c r="H1402" s="829"/>
      <c r="I1402" s="829"/>
      <c r="J1402" s="829"/>
      <c r="K1402" s="829"/>
      <c r="M1402" s="267" t="s">
        <v>169</v>
      </c>
      <c r="N1402" s="268" t="s">
        <v>169</v>
      </c>
    </row>
    <row r="1403" spans="1:14" ht="12.75" customHeight="1">
      <c r="H1403" s="233" t="s">
        <v>170</v>
      </c>
      <c r="M1403" s="230" t="s">
        <v>128</v>
      </c>
      <c r="N1403" s="230">
        <f>SUM(N1395:N1401)</f>
        <v>187985.99999999988</v>
      </c>
    </row>
    <row r="1404" spans="1:14" ht="12.75" customHeight="1">
      <c r="H1404" s="269" t="s">
        <v>3123</v>
      </c>
      <c r="K1404" s="270"/>
      <c r="M1404" s="230" t="s">
        <v>128</v>
      </c>
      <c r="N1404" s="265">
        <f>N1403*$Q$4</f>
        <v>18798.599999999988</v>
      </c>
    </row>
    <row r="1405" spans="1:14" ht="12.75" customHeight="1">
      <c r="H1405" s="233" t="s">
        <v>171</v>
      </c>
      <c r="M1405" s="230" t="s">
        <v>128</v>
      </c>
      <c r="N1405" s="262">
        <f>ROUNDDOWN((N1403+N1404),0)</f>
        <v>206784</v>
      </c>
    </row>
    <row r="1408" spans="1:14" s="245" customFormat="1" ht="12.75" customHeight="1">
      <c r="A1408" s="258">
        <f>A1389+1</f>
        <v>73</v>
      </c>
      <c r="B1408" s="1250" t="s">
        <v>489</v>
      </c>
      <c r="C1408" s="1250"/>
      <c r="D1408" s="259" t="s">
        <v>490</v>
      </c>
      <c r="F1408" s="260"/>
      <c r="G1408" s="261"/>
      <c r="M1408" s="262"/>
    </row>
    <row r="1409" spans="4:14" ht="12.75" customHeight="1">
      <c r="E1409" s="829" t="s">
        <v>147</v>
      </c>
      <c r="F1409" s="234" t="s">
        <v>148</v>
      </c>
    </row>
    <row r="1410" spans="4:14" ht="12.75" customHeight="1">
      <c r="D1410" s="263">
        <v>0.7</v>
      </c>
      <c r="E1410" s="829" t="s">
        <v>149</v>
      </c>
      <c r="F1410" s="264" t="s">
        <v>150</v>
      </c>
      <c r="G1410" s="235" t="s">
        <v>151</v>
      </c>
      <c r="H1410" s="248">
        <f>Bahan!$C$10</f>
        <v>125000</v>
      </c>
      <c r="I1410" s="248"/>
      <c r="J1410" s="248"/>
      <c r="K1410" s="248" t="s">
        <v>128</v>
      </c>
      <c r="L1410" s="230">
        <f>D1410*H1410*0.5</f>
        <v>43750</v>
      </c>
    </row>
    <row r="1411" spans="4:14" ht="12.75" customHeight="1">
      <c r="D1411" s="263">
        <v>0.35</v>
      </c>
      <c r="E1411" s="829" t="s">
        <v>149</v>
      </c>
      <c r="F1411" s="264" t="s">
        <v>310</v>
      </c>
      <c r="G1411" s="235" t="s">
        <v>151</v>
      </c>
      <c r="H1411" s="248">
        <f>Bahan!$C$12</f>
        <v>135000</v>
      </c>
      <c r="I1411" s="248"/>
      <c r="J1411" s="248"/>
      <c r="K1411" s="248" t="s">
        <v>128</v>
      </c>
      <c r="L1411" s="230">
        <f>D1411*H1411</f>
        <v>47250</v>
      </c>
    </row>
    <row r="1412" spans="4:14" ht="12.75" customHeight="1">
      <c r="D1412" s="263">
        <v>3.5000000000000003E-2</v>
      </c>
      <c r="E1412" s="829" t="s">
        <v>149</v>
      </c>
      <c r="F1412" s="234" t="s">
        <v>153</v>
      </c>
      <c r="G1412" s="235" t="s">
        <v>151</v>
      </c>
      <c r="H1412" s="248">
        <f>Bahan!$C$21</f>
        <v>145000</v>
      </c>
      <c r="I1412" s="248"/>
      <c r="J1412" s="248"/>
      <c r="K1412" s="248" t="s">
        <v>128</v>
      </c>
      <c r="L1412" s="230">
        <f>D1412*H1412</f>
        <v>5075.0000000000009</v>
      </c>
    </row>
    <row r="1413" spans="4:14" ht="12.75" customHeight="1">
      <c r="D1413" s="263">
        <v>3.5000000000000003E-2</v>
      </c>
      <c r="E1413" s="829" t="s">
        <v>149</v>
      </c>
      <c r="F1413" s="234" t="s">
        <v>154</v>
      </c>
      <c r="G1413" s="235" t="s">
        <v>151</v>
      </c>
      <c r="H1413" s="248">
        <f>Bahan!$C$22</f>
        <v>150000</v>
      </c>
      <c r="I1413" s="248"/>
      <c r="J1413" s="248"/>
      <c r="K1413" s="248" t="s">
        <v>128</v>
      </c>
      <c r="L1413" s="230">
        <f>D1413*H1413</f>
        <v>5250.0000000000009</v>
      </c>
    </row>
    <row r="1414" spans="4:14" ht="12.75" customHeight="1">
      <c r="M1414" s="230" t="s">
        <v>128</v>
      </c>
      <c r="N1414" s="265">
        <f>SUM(L1410:L1413)</f>
        <v>101325</v>
      </c>
    </row>
    <row r="1415" spans="4:14" ht="12.75" customHeight="1">
      <c r="E1415" s="829" t="s">
        <v>155</v>
      </c>
      <c r="F1415" s="234" t="s">
        <v>156</v>
      </c>
    </row>
    <row r="1416" spans="4:14" ht="12.75" customHeight="1">
      <c r="D1416" s="263">
        <v>1</v>
      </c>
      <c r="E1416" s="829" t="s">
        <v>190</v>
      </c>
      <c r="F1416" s="234" t="s">
        <v>491</v>
      </c>
      <c r="G1416" s="235" t="s">
        <v>151</v>
      </c>
      <c r="H1416" s="248">
        <f>Bahan!C118</f>
        <v>65000</v>
      </c>
      <c r="I1416" s="248"/>
      <c r="J1416" s="248"/>
      <c r="K1416" s="248" t="s">
        <v>128</v>
      </c>
      <c r="L1416" s="230">
        <f>D1416*H1416</f>
        <v>65000</v>
      </c>
    </row>
    <row r="1417" spans="4:14" ht="12.75" customHeight="1">
      <c r="D1417" s="263">
        <v>10</v>
      </c>
      <c r="E1417" s="829" t="s">
        <v>163</v>
      </c>
      <c r="F1417" s="234" t="s">
        <v>165</v>
      </c>
      <c r="G1417" s="235" t="s">
        <v>151</v>
      </c>
      <c r="H1417" s="248">
        <f>Bahan!$C$31</f>
        <v>1250</v>
      </c>
      <c r="I1417" s="248"/>
      <c r="J1417" s="248"/>
      <c r="K1417" s="248" t="s">
        <v>128</v>
      </c>
      <c r="L1417" s="230">
        <f>D1417*H1417</f>
        <v>12500</v>
      </c>
    </row>
    <row r="1418" spans="4:14" ht="12.75" customHeight="1">
      <c r="D1418" s="263">
        <v>4.4999999999999998E-2</v>
      </c>
      <c r="E1418" s="829" t="s">
        <v>166</v>
      </c>
      <c r="F1418" s="234" t="s">
        <v>312</v>
      </c>
      <c r="G1418" s="235" t="s">
        <v>151</v>
      </c>
      <c r="H1418" s="248">
        <f>Bahan!$C$42</f>
        <v>215000</v>
      </c>
      <c r="I1418" s="248"/>
      <c r="J1418" s="248"/>
      <c r="K1418" s="248" t="s">
        <v>128</v>
      </c>
      <c r="L1418" s="230">
        <f>D1418*H1418</f>
        <v>9675</v>
      </c>
    </row>
    <row r="1419" spans="4:14" ht="12.75" customHeight="1">
      <c r="D1419" s="263">
        <v>1.5</v>
      </c>
      <c r="E1419" s="829" t="s">
        <v>163</v>
      </c>
      <c r="F1419" s="234" t="s">
        <v>488</v>
      </c>
      <c r="G1419" s="235" t="s">
        <v>151</v>
      </c>
      <c r="H1419" s="248">
        <f>Bahan!$C$115</f>
        <v>7500</v>
      </c>
      <c r="I1419" s="248"/>
      <c r="J1419" s="248"/>
      <c r="K1419" s="248" t="s">
        <v>128</v>
      </c>
      <c r="L1419" s="230">
        <f>D1419*H1419</f>
        <v>11250</v>
      </c>
    </row>
    <row r="1420" spans="4:14" ht="12.75" customHeight="1">
      <c r="M1420" s="230" t="s">
        <v>128</v>
      </c>
      <c r="N1420" s="265">
        <f>SUM(L1416:L1419)</f>
        <v>98425</v>
      </c>
    </row>
    <row r="1421" spans="4:14" ht="12.75" customHeight="1">
      <c r="D1421" s="246"/>
      <c r="E1421" s="829"/>
      <c r="F1421" s="247"/>
      <c r="H1421" s="829"/>
      <c r="I1421" s="829"/>
      <c r="J1421" s="829"/>
      <c r="K1421" s="829"/>
      <c r="M1421" s="267" t="s">
        <v>169</v>
      </c>
      <c r="N1421" s="268" t="s">
        <v>169</v>
      </c>
    </row>
    <row r="1422" spans="4:14" ht="12.75" customHeight="1">
      <c r="H1422" s="233" t="s">
        <v>170</v>
      </c>
      <c r="M1422" s="230" t="s">
        <v>128</v>
      </c>
      <c r="N1422" s="230">
        <f>SUM(N1414:N1420)</f>
        <v>199750</v>
      </c>
    </row>
    <row r="1423" spans="4:14" ht="12.75" customHeight="1">
      <c r="H1423" s="269" t="s">
        <v>3123</v>
      </c>
      <c r="K1423" s="270"/>
      <c r="M1423" s="230" t="s">
        <v>128</v>
      </c>
      <c r="N1423" s="265">
        <f>N1422*$Q$4</f>
        <v>19975</v>
      </c>
    </row>
    <row r="1424" spans="4:14" ht="12.75" customHeight="1">
      <c r="H1424" s="233" t="s">
        <v>171</v>
      </c>
      <c r="M1424" s="230" t="s">
        <v>128</v>
      </c>
      <c r="N1424" s="262">
        <f>ROUNDDOWN((N1422+N1423),0)</f>
        <v>219725</v>
      </c>
    </row>
    <row r="1426" spans="1:15" s="245" customFormat="1" ht="12.75" customHeight="1">
      <c r="A1426" s="258">
        <f>A1408+1</f>
        <v>74</v>
      </c>
      <c r="B1426" s="1250" t="s">
        <v>492</v>
      </c>
      <c r="C1426" s="1250"/>
      <c r="D1426" s="259" t="s">
        <v>493</v>
      </c>
      <c r="F1426" s="260"/>
      <c r="G1426" s="261"/>
      <c r="M1426" s="262"/>
    </row>
    <row r="1427" spans="1:15" ht="12.75" customHeight="1">
      <c r="E1427" s="829" t="s">
        <v>147</v>
      </c>
      <c r="F1427" s="234" t="s">
        <v>148</v>
      </c>
    </row>
    <row r="1428" spans="1:15" ht="12.75" customHeight="1">
      <c r="B1428" s="233"/>
      <c r="C1428" s="233"/>
      <c r="D1428" s="263">
        <v>0.7</v>
      </c>
      <c r="E1428" s="829" t="s">
        <v>149</v>
      </c>
      <c r="F1428" s="264" t="s">
        <v>150</v>
      </c>
      <c r="G1428" s="235" t="s">
        <v>151</v>
      </c>
      <c r="H1428" s="248">
        <f>Bahan!$C$10</f>
        <v>125000</v>
      </c>
      <c r="I1428" s="248"/>
      <c r="J1428" s="248"/>
      <c r="K1428" s="248" t="s">
        <v>128</v>
      </c>
      <c r="L1428" s="230">
        <f>D1428*H1428*0.5</f>
        <v>43750</v>
      </c>
    </row>
    <row r="1429" spans="1:15" ht="12.75" customHeight="1">
      <c r="B1429" s="233"/>
      <c r="C1429" s="233"/>
      <c r="D1429" s="263">
        <v>0.35</v>
      </c>
      <c r="E1429" s="829" t="s">
        <v>149</v>
      </c>
      <c r="F1429" s="264" t="s">
        <v>310</v>
      </c>
      <c r="G1429" s="235" t="s">
        <v>151</v>
      </c>
      <c r="H1429" s="248">
        <f>Bahan!$C$12</f>
        <v>135000</v>
      </c>
      <c r="I1429" s="248"/>
      <c r="J1429" s="248"/>
      <c r="K1429" s="248" t="s">
        <v>128</v>
      </c>
      <c r="L1429" s="230">
        <f>D1429*H1429</f>
        <v>47250</v>
      </c>
    </row>
    <row r="1430" spans="1:15" ht="12.75" customHeight="1">
      <c r="B1430" s="233"/>
      <c r="C1430" s="233"/>
      <c r="D1430" s="263">
        <v>3.5000000000000003E-2</v>
      </c>
      <c r="E1430" s="829" t="s">
        <v>149</v>
      </c>
      <c r="F1430" s="234" t="s">
        <v>153</v>
      </c>
      <c r="G1430" s="235" t="s">
        <v>151</v>
      </c>
      <c r="H1430" s="248">
        <f>Bahan!$C$21</f>
        <v>145000</v>
      </c>
      <c r="I1430" s="248"/>
      <c r="J1430" s="248"/>
      <c r="K1430" s="248" t="s">
        <v>128</v>
      </c>
      <c r="L1430" s="230">
        <f>D1430*H1430</f>
        <v>5075.0000000000009</v>
      </c>
    </row>
    <row r="1431" spans="1:15" ht="12.75" customHeight="1">
      <c r="B1431" s="233"/>
      <c r="C1431" s="233"/>
      <c r="D1431" s="263">
        <v>3.5000000000000003E-2</v>
      </c>
      <c r="E1431" s="829" t="s">
        <v>149</v>
      </c>
      <c r="F1431" s="234" t="s">
        <v>154</v>
      </c>
      <c r="G1431" s="235" t="s">
        <v>151</v>
      </c>
      <c r="H1431" s="248">
        <f>Bahan!$C$22</f>
        <v>150000</v>
      </c>
      <c r="I1431" s="248"/>
      <c r="J1431" s="248"/>
      <c r="K1431" s="248" t="s">
        <v>128</v>
      </c>
      <c r="L1431" s="230">
        <f>D1431*H1431</f>
        <v>5250.0000000000009</v>
      </c>
    </row>
    <row r="1432" spans="1:15" ht="12.75" customHeight="1">
      <c r="B1432" s="233"/>
      <c r="C1432" s="233"/>
      <c r="M1432" s="230" t="s">
        <v>128</v>
      </c>
      <c r="N1432" s="265">
        <f>SUM(L1428:L1431)</f>
        <v>101325</v>
      </c>
      <c r="O1432" s="345">
        <f>(N1432*2)+N1438</f>
        <v>407637.5</v>
      </c>
    </row>
    <row r="1433" spans="1:15" ht="12.75" customHeight="1">
      <c r="B1433" s="233"/>
      <c r="C1433" s="233"/>
      <c r="E1433" s="829" t="s">
        <v>155</v>
      </c>
      <c r="F1433" s="234" t="s">
        <v>156</v>
      </c>
      <c r="O1433" s="345">
        <f>O1432*0.08</f>
        <v>32611</v>
      </c>
    </row>
    <row r="1434" spans="1:15" ht="12.75" customHeight="1">
      <c r="B1434" s="233"/>
      <c r="C1434" s="233"/>
      <c r="D1434" s="263">
        <v>1.06</v>
      </c>
      <c r="E1434" s="829" t="s">
        <v>190</v>
      </c>
      <c r="F1434" s="234" t="s">
        <v>494</v>
      </c>
      <c r="G1434" s="235" t="s">
        <v>151</v>
      </c>
      <c r="H1434" s="248">
        <f>Bahan!C121</f>
        <v>170000</v>
      </c>
      <c r="I1434" s="248"/>
      <c r="J1434" s="248"/>
      <c r="K1434" s="248" t="s">
        <v>128</v>
      </c>
      <c r="L1434" s="230">
        <f>D1434*H1434</f>
        <v>180200</v>
      </c>
      <c r="O1434" s="345">
        <f>SUM(O1432:O1433)</f>
        <v>440248.5</v>
      </c>
    </row>
    <row r="1435" spans="1:15" ht="12.75" customHeight="1">
      <c r="B1435" s="233"/>
      <c r="C1435" s="233"/>
      <c r="D1435" s="263">
        <v>8.19</v>
      </c>
      <c r="E1435" s="829" t="s">
        <v>163</v>
      </c>
      <c r="F1435" s="234" t="s">
        <v>165</v>
      </c>
      <c r="G1435" s="235" t="s">
        <v>151</v>
      </c>
      <c r="H1435" s="248">
        <f>Bahan!$C$31</f>
        <v>1250</v>
      </c>
      <c r="I1435" s="248"/>
      <c r="J1435" s="248"/>
      <c r="K1435" s="248" t="s">
        <v>128</v>
      </c>
      <c r="L1435" s="230">
        <f>D1435*H1435</f>
        <v>10237.5</v>
      </c>
    </row>
    <row r="1436" spans="1:15" ht="12.75" customHeight="1">
      <c r="B1436" s="233"/>
      <c r="C1436" s="233"/>
      <c r="D1436" s="263">
        <v>4.4999999999999998E-2</v>
      </c>
      <c r="E1436" s="829" t="s">
        <v>166</v>
      </c>
      <c r="F1436" s="234" t="s">
        <v>312</v>
      </c>
      <c r="G1436" s="235" t="s">
        <v>151</v>
      </c>
      <c r="H1436" s="248">
        <f>Bahan!$C$42</f>
        <v>215000</v>
      </c>
      <c r="I1436" s="248"/>
      <c r="J1436" s="248"/>
      <c r="K1436" s="248" t="s">
        <v>128</v>
      </c>
      <c r="L1436" s="230">
        <f>D1436*H1436</f>
        <v>9675</v>
      </c>
    </row>
    <row r="1437" spans="1:15" ht="12.75" customHeight="1">
      <c r="B1437" s="233"/>
      <c r="C1437" s="233"/>
      <c r="D1437" s="263">
        <v>0.65</v>
      </c>
      <c r="E1437" s="829" t="s">
        <v>163</v>
      </c>
      <c r="F1437" s="234" t="s">
        <v>488</v>
      </c>
      <c r="G1437" s="235" t="s">
        <v>151</v>
      </c>
      <c r="H1437" s="248">
        <f>Bahan!$C$115</f>
        <v>7500</v>
      </c>
      <c r="I1437" s="248"/>
      <c r="J1437" s="248"/>
      <c r="K1437" s="248" t="s">
        <v>128</v>
      </c>
      <c r="L1437" s="230">
        <f>D1437*H1437</f>
        <v>4875</v>
      </c>
    </row>
    <row r="1438" spans="1:15" ht="12.75" customHeight="1">
      <c r="B1438" s="233"/>
      <c r="C1438" s="233"/>
      <c r="M1438" s="230" t="s">
        <v>128</v>
      </c>
      <c r="N1438" s="265">
        <f>SUM(L1434:L1437)</f>
        <v>204987.5</v>
      </c>
    </row>
    <row r="1439" spans="1:15" ht="12.75" customHeight="1">
      <c r="B1439" s="233"/>
      <c r="C1439" s="233"/>
      <c r="D1439" s="246"/>
      <c r="E1439" s="829"/>
      <c r="F1439" s="247"/>
      <c r="H1439" s="829"/>
      <c r="I1439" s="829"/>
      <c r="J1439" s="829"/>
      <c r="K1439" s="829"/>
      <c r="M1439" s="267" t="s">
        <v>169</v>
      </c>
      <c r="N1439" s="268" t="s">
        <v>169</v>
      </c>
    </row>
    <row r="1440" spans="1:15" ht="12.75" customHeight="1">
      <c r="B1440" s="233"/>
      <c r="C1440" s="233"/>
      <c r="H1440" s="233" t="s">
        <v>170</v>
      </c>
      <c r="M1440" s="230" t="s">
        <v>128</v>
      </c>
      <c r="N1440" s="230">
        <f>SUM(N1432:N1438)</f>
        <v>306312.5</v>
      </c>
    </row>
    <row r="1441" spans="1:14" ht="12.75" customHeight="1">
      <c r="B1441" s="233"/>
      <c r="C1441" s="233"/>
      <c r="H1441" s="269" t="s">
        <v>3123</v>
      </c>
      <c r="K1441" s="270"/>
      <c r="M1441" s="230" t="s">
        <v>128</v>
      </c>
      <c r="N1441" s="265">
        <f>N1440*$Q$4</f>
        <v>30631.25</v>
      </c>
    </row>
    <row r="1442" spans="1:14" ht="12.75" customHeight="1">
      <c r="B1442" s="233"/>
      <c r="C1442" s="233"/>
      <c r="H1442" s="233" t="s">
        <v>171</v>
      </c>
      <c r="M1442" s="230" t="s">
        <v>128</v>
      </c>
      <c r="N1442" s="262">
        <f>ROUNDDOWN((N1440+N1441),0)</f>
        <v>336943</v>
      </c>
    </row>
    <row r="1444" spans="1:14" s="245" customFormat="1" ht="12.75" customHeight="1">
      <c r="A1444" s="258">
        <f>A1426+1</f>
        <v>75</v>
      </c>
      <c r="B1444" s="1250" t="s">
        <v>495</v>
      </c>
      <c r="C1444" s="1250"/>
      <c r="D1444" s="259" t="s">
        <v>496</v>
      </c>
      <c r="F1444" s="260"/>
      <c r="G1444" s="261"/>
      <c r="M1444" s="262"/>
    </row>
    <row r="1445" spans="1:14" ht="12.75" customHeight="1">
      <c r="E1445" s="829" t="s">
        <v>147</v>
      </c>
      <c r="F1445" s="234" t="s">
        <v>148</v>
      </c>
    </row>
    <row r="1446" spans="1:14" ht="12.75" customHeight="1">
      <c r="D1446" s="263">
        <v>0.7</v>
      </c>
      <c r="E1446" s="829" t="s">
        <v>149</v>
      </c>
      <c r="F1446" s="264" t="s">
        <v>150</v>
      </c>
      <c r="G1446" s="235" t="s">
        <v>151</v>
      </c>
      <c r="H1446" s="248">
        <f>Bahan!$C$10</f>
        <v>125000</v>
      </c>
      <c r="I1446" s="248"/>
      <c r="J1446" s="248"/>
      <c r="K1446" s="248" t="s">
        <v>128</v>
      </c>
      <c r="L1446" s="230">
        <f>D1446*H1446*0.5</f>
        <v>43750</v>
      </c>
    </row>
    <row r="1447" spans="1:14" ht="12.75" customHeight="1">
      <c r="D1447" s="263">
        <v>0.35</v>
      </c>
      <c r="E1447" s="829" t="s">
        <v>149</v>
      </c>
      <c r="F1447" s="264" t="s">
        <v>310</v>
      </c>
      <c r="G1447" s="235" t="s">
        <v>151</v>
      </c>
      <c r="H1447" s="248">
        <f>Bahan!$C$12</f>
        <v>135000</v>
      </c>
      <c r="I1447" s="248"/>
      <c r="J1447" s="248"/>
      <c r="K1447" s="248" t="s">
        <v>128</v>
      </c>
      <c r="L1447" s="230">
        <f>D1447*H1447</f>
        <v>47250</v>
      </c>
    </row>
    <row r="1448" spans="1:14" ht="12.75" customHeight="1">
      <c r="D1448" s="263">
        <v>3.5000000000000003E-2</v>
      </c>
      <c r="E1448" s="829" t="s">
        <v>149</v>
      </c>
      <c r="F1448" s="234" t="s">
        <v>153</v>
      </c>
      <c r="G1448" s="235" t="s">
        <v>151</v>
      </c>
      <c r="H1448" s="248">
        <f>Bahan!$C$21</f>
        <v>145000</v>
      </c>
      <c r="I1448" s="248"/>
      <c r="J1448" s="248"/>
      <c r="K1448" s="248" t="s">
        <v>128</v>
      </c>
      <c r="L1448" s="230">
        <f>D1448*H1448</f>
        <v>5075.0000000000009</v>
      </c>
    </row>
    <row r="1449" spans="1:14" ht="12.75" customHeight="1">
      <c r="D1449" s="263">
        <v>3.5000000000000003E-2</v>
      </c>
      <c r="E1449" s="829" t="s">
        <v>149</v>
      </c>
      <c r="F1449" s="234" t="s">
        <v>154</v>
      </c>
      <c r="G1449" s="235" t="s">
        <v>151</v>
      </c>
      <c r="H1449" s="248">
        <f>Bahan!$C$22</f>
        <v>150000</v>
      </c>
      <c r="I1449" s="248"/>
      <c r="J1449" s="248"/>
      <c r="K1449" s="248" t="s">
        <v>128</v>
      </c>
      <c r="L1449" s="230">
        <f>D1449*H1449</f>
        <v>5250.0000000000009</v>
      </c>
    </row>
    <row r="1450" spans="1:14" ht="12.75" customHeight="1">
      <c r="M1450" s="230" t="s">
        <v>128</v>
      </c>
      <c r="N1450" s="265">
        <f>SUM(L1446:L1449)</f>
        <v>101325</v>
      </c>
    </row>
    <row r="1451" spans="1:14" ht="12.75" customHeight="1">
      <c r="E1451" s="829" t="s">
        <v>155</v>
      </c>
      <c r="F1451" s="234" t="s">
        <v>156</v>
      </c>
    </row>
    <row r="1452" spans="1:14" ht="12.75" customHeight="1">
      <c r="D1452" s="263">
        <v>1.06</v>
      </c>
      <c r="E1452" s="829" t="s">
        <v>190</v>
      </c>
      <c r="F1452" s="234" t="s">
        <v>497</v>
      </c>
      <c r="G1452" s="235" t="s">
        <v>151</v>
      </c>
      <c r="H1452" s="248">
        <f>Bahan!C122</f>
        <v>175000</v>
      </c>
      <c r="I1452" s="248"/>
      <c r="J1452" s="248"/>
      <c r="K1452" s="248" t="s">
        <v>128</v>
      </c>
      <c r="L1452" s="230">
        <f>D1452*H1452</f>
        <v>185500</v>
      </c>
    </row>
    <row r="1453" spans="1:14" ht="12.75" customHeight="1">
      <c r="D1453" s="263">
        <v>8.19</v>
      </c>
      <c r="E1453" s="829" t="s">
        <v>163</v>
      </c>
      <c r="F1453" s="234" t="s">
        <v>165</v>
      </c>
      <c r="G1453" s="235" t="s">
        <v>151</v>
      </c>
      <c r="H1453" s="248">
        <f>Bahan!$C$31</f>
        <v>1250</v>
      </c>
      <c r="I1453" s="248"/>
      <c r="J1453" s="248"/>
      <c r="K1453" s="248" t="s">
        <v>128</v>
      </c>
      <c r="L1453" s="230">
        <f>D1453*H1453</f>
        <v>10237.5</v>
      </c>
    </row>
    <row r="1454" spans="1:14" ht="12.75" customHeight="1">
      <c r="D1454" s="263">
        <v>4.4999999999999998E-2</v>
      </c>
      <c r="E1454" s="829" t="s">
        <v>166</v>
      </c>
      <c r="F1454" s="234" t="s">
        <v>312</v>
      </c>
      <c r="G1454" s="235" t="s">
        <v>151</v>
      </c>
      <c r="H1454" s="248">
        <f>Bahan!$C$42</f>
        <v>215000</v>
      </c>
      <c r="I1454" s="248"/>
      <c r="J1454" s="248"/>
      <c r="K1454" s="248" t="s">
        <v>128</v>
      </c>
      <c r="L1454" s="230">
        <f>D1454*H1454</f>
        <v>9675</v>
      </c>
    </row>
    <row r="1455" spans="1:14" ht="12.75" customHeight="1">
      <c r="D1455" s="263">
        <v>0.65</v>
      </c>
      <c r="E1455" s="829" t="s">
        <v>163</v>
      </c>
      <c r="F1455" s="234" t="s">
        <v>488</v>
      </c>
      <c r="G1455" s="235" t="s">
        <v>151</v>
      </c>
      <c r="H1455" s="248">
        <f>Bahan!$C$115</f>
        <v>7500</v>
      </c>
      <c r="I1455" s="248"/>
      <c r="J1455" s="248"/>
      <c r="K1455" s="248" t="s">
        <v>128</v>
      </c>
      <c r="L1455" s="230">
        <f>D1455*H1455</f>
        <v>4875</v>
      </c>
    </row>
    <row r="1456" spans="1:14" ht="12.75" customHeight="1">
      <c r="M1456" s="230" t="s">
        <v>128</v>
      </c>
      <c r="N1456" s="265">
        <f>SUM(L1452:L1455)</f>
        <v>210287.5</v>
      </c>
    </row>
    <row r="1457" spans="1:14" ht="12.75" customHeight="1">
      <c r="D1457" s="246"/>
      <c r="E1457" s="829"/>
      <c r="F1457" s="247"/>
      <c r="H1457" s="829"/>
      <c r="I1457" s="829"/>
      <c r="J1457" s="829"/>
      <c r="K1457" s="829"/>
      <c r="M1457" s="267" t="s">
        <v>169</v>
      </c>
      <c r="N1457" s="268" t="s">
        <v>169</v>
      </c>
    </row>
    <row r="1458" spans="1:14" ht="12.75" customHeight="1">
      <c r="H1458" s="233" t="s">
        <v>170</v>
      </c>
      <c r="M1458" s="230" t="s">
        <v>128</v>
      </c>
      <c r="N1458" s="230">
        <f>SUM(N1450:N1456)</f>
        <v>311612.5</v>
      </c>
    </row>
    <row r="1459" spans="1:14" ht="12.75" customHeight="1">
      <c r="H1459" s="269" t="s">
        <v>3123</v>
      </c>
      <c r="K1459" s="270"/>
      <c r="M1459" s="230" t="s">
        <v>128</v>
      </c>
      <c r="N1459" s="265">
        <f>N1458*$Q$4</f>
        <v>31161.25</v>
      </c>
    </row>
    <row r="1460" spans="1:14" ht="12.75" customHeight="1">
      <c r="H1460" s="233" t="s">
        <v>171</v>
      </c>
      <c r="M1460" s="230" t="s">
        <v>128</v>
      </c>
      <c r="N1460" s="262">
        <f>ROUNDDOWN((N1458+N1459),0)</f>
        <v>342773</v>
      </c>
    </row>
    <row r="1462" spans="1:14" s="245" customFormat="1" ht="12.75" customHeight="1">
      <c r="A1462" s="258">
        <f>A1444+1</f>
        <v>76</v>
      </c>
      <c r="B1462" s="1250" t="s">
        <v>498</v>
      </c>
      <c r="C1462" s="1250"/>
      <c r="D1462" s="259" t="s">
        <v>499</v>
      </c>
      <c r="F1462" s="260"/>
      <c r="G1462" s="261"/>
      <c r="M1462" s="262"/>
    </row>
    <row r="1463" spans="1:14" ht="12.75" customHeight="1">
      <c r="E1463" s="829" t="s">
        <v>147</v>
      </c>
      <c r="F1463" s="234" t="s">
        <v>148</v>
      </c>
    </row>
    <row r="1464" spans="1:14" ht="12.75" customHeight="1">
      <c r="D1464" s="263">
        <v>0.7</v>
      </c>
      <c r="E1464" s="829" t="s">
        <v>149</v>
      </c>
      <c r="F1464" s="264" t="s">
        <v>150</v>
      </c>
      <c r="G1464" s="235" t="s">
        <v>151</v>
      </c>
      <c r="H1464" s="248">
        <f>Bahan!$C$10</f>
        <v>125000</v>
      </c>
      <c r="I1464" s="248"/>
      <c r="J1464" s="248"/>
      <c r="K1464" s="248" t="s">
        <v>128</v>
      </c>
      <c r="L1464" s="230">
        <f>D1464*H1464</f>
        <v>87500</v>
      </c>
    </row>
    <row r="1465" spans="1:14" ht="12.75" customHeight="1">
      <c r="D1465" s="263">
        <v>0.35</v>
      </c>
      <c r="E1465" s="829" t="s">
        <v>149</v>
      </c>
      <c r="F1465" s="264" t="s">
        <v>310</v>
      </c>
      <c r="G1465" s="235" t="s">
        <v>151</v>
      </c>
      <c r="H1465" s="248">
        <f>Bahan!$C$12</f>
        <v>135000</v>
      </c>
      <c r="I1465" s="248"/>
      <c r="J1465" s="248"/>
      <c r="K1465" s="248" t="s">
        <v>128</v>
      </c>
      <c r="L1465" s="230">
        <f>D1465*H1465</f>
        <v>47250</v>
      </c>
    </row>
    <row r="1466" spans="1:14" ht="12.75" customHeight="1">
      <c r="D1466" s="263">
        <v>3.5000000000000003E-2</v>
      </c>
      <c r="E1466" s="829" t="s">
        <v>149</v>
      </c>
      <c r="F1466" s="234" t="s">
        <v>153</v>
      </c>
      <c r="G1466" s="235" t="s">
        <v>151</v>
      </c>
      <c r="H1466" s="248">
        <f>Bahan!$C$21</f>
        <v>145000</v>
      </c>
      <c r="I1466" s="248"/>
      <c r="J1466" s="248"/>
      <c r="K1466" s="248" t="s">
        <v>128</v>
      </c>
      <c r="L1466" s="230">
        <f>D1466*H1466</f>
        <v>5075.0000000000009</v>
      </c>
    </row>
    <row r="1467" spans="1:14" ht="12.75" customHeight="1">
      <c r="D1467" s="263">
        <v>3.5000000000000003E-2</v>
      </c>
      <c r="E1467" s="829" t="s">
        <v>149</v>
      </c>
      <c r="F1467" s="234" t="s">
        <v>154</v>
      </c>
      <c r="G1467" s="235" t="s">
        <v>151</v>
      </c>
      <c r="H1467" s="248">
        <f>Bahan!$C$22</f>
        <v>150000</v>
      </c>
      <c r="I1467" s="248"/>
      <c r="J1467" s="248"/>
      <c r="K1467" s="248" t="s">
        <v>128</v>
      </c>
      <c r="L1467" s="230">
        <f>D1467*H1467</f>
        <v>5250.0000000000009</v>
      </c>
    </row>
    <row r="1468" spans="1:14" ht="12.75" customHeight="1">
      <c r="M1468" s="230" t="s">
        <v>128</v>
      </c>
      <c r="N1468" s="265">
        <f>SUM(L1464:L1467)</f>
        <v>145075</v>
      </c>
    </row>
    <row r="1469" spans="1:14" ht="12.75" customHeight="1">
      <c r="E1469" s="829" t="s">
        <v>155</v>
      </c>
      <c r="F1469" s="234" t="s">
        <v>156</v>
      </c>
    </row>
    <row r="1470" spans="1:14" ht="12.75" customHeight="1">
      <c r="D1470" s="263">
        <v>1.06</v>
      </c>
      <c r="E1470" s="829" t="s">
        <v>190</v>
      </c>
      <c r="F1470" s="234" t="s">
        <v>500</v>
      </c>
      <c r="G1470" s="235" t="s">
        <v>151</v>
      </c>
      <c r="H1470" s="248">
        <f>Bahan!C119</f>
        <v>178000</v>
      </c>
      <c r="I1470" s="248"/>
      <c r="J1470" s="248"/>
      <c r="K1470" s="248" t="s">
        <v>128</v>
      </c>
      <c r="L1470" s="230">
        <f>D1470*H1470</f>
        <v>188680</v>
      </c>
    </row>
    <row r="1471" spans="1:14" ht="12.75" customHeight="1">
      <c r="D1471" s="263">
        <v>8.19</v>
      </c>
      <c r="E1471" s="829" t="s">
        <v>163</v>
      </c>
      <c r="F1471" s="234" t="s">
        <v>165</v>
      </c>
      <c r="G1471" s="235" t="s">
        <v>151</v>
      </c>
      <c r="H1471" s="248">
        <f>Bahan!$C$31</f>
        <v>1250</v>
      </c>
      <c r="I1471" s="248"/>
      <c r="J1471" s="248"/>
      <c r="K1471" s="248" t="s">
        <v>128</v>
      </c>
      <c r="L1471" s="230">
        <f>D1471*H1471</f>
        <v>10237.5</v>
      </c>
    </row>
    <row r="1472" spans="1:14" ht="12.75" customHeight="1">
      <c r="D1472" s="263">
        <v>4.4999999999999998E-2</v>
      </c>
      <c r="E1472" s="829" t="s">
        <v>166</v>
      </c>
      <c r="F1472" s="234" t="s">
        <v>312</v>
      </c>
      <c r="G1472" s="235" t="s">
        <v>151</v>
      </c>
      <c r="H1472" s="248">
        <f>Bahan!$C$42</f>
        <v>215000</v>
      </c>
      <c r="I1472" s="248"/>
      <c r="J1472" s="248"/>
      <c r="K1472" s="248" t="s">
        <v>128</v>
      </c>
      <c r="L1472" s="230">
        <f>D1472*H1472</f>
        <v>9675</v>
      </c>
    </row>
    <row r="1473" spans="1:14" ht="12.75" customHeight="1">
      <c r="D1473" s="263">
        <v>0.65</v>
      </c>
      <c r="E1473" s="829" t="s">
        <v>163</v>
      </c>
      <c r="F1473" s="234" t="s">
        <v>488</v>
      </c>
      <c r="G1473" s="235" t="s">
        <v>151</v>
      </c>
      <c r="H1473" s="248">
        <f>Bahan!$C$115</f>
        <v>7500</v>
      </c>
      <c r="I1473" s="248"/>
      <c r="J1473" s="248"/>
      <c r="K1473" s="248" t="s">
        <v>128</v>
      </c>
      <c r="L1473" s="230">
        <f>D1473*H1473</f>
        <v>4875</v>
      </c>
    </row>
    <row r="1474" spans="1:14" ht="12.75" customHeight="1">
      <c r="M1474" s="230" t="s">
        <v>128</v>
      </c>
      <c r="N1474" s="265">
        <f>SUM(L1470:L1473)</f>
        <v>213467.5</v>
      </c>
    </row>
    <row r="1475" spans="1:14" ht="12.75" customHeight="1">
      <c r="D1475" s="246"/>
      <c r="E1475" s="829"/>
      <c r="F1475" s="247"/>
      <c r="H1475" s="829"/>
      <c r="I1475" s="829"/>
      <c r="J1475" s="829"/>
      <c r="K1475" s="829"/>
      <c r="M1475" s="267" t="s">
        <v>169</v>
      </c>
      <c r="N1475" s="268" t="s">
        <v>169</v>
      </c>
    </row>
    <row r="1476" spans="1:14" ht="12.75" customHeight="1">
      <c r="H1476" s="233" t="s">
        <v>170</v>
      </c>
      <c r="M1476" s="230" t="s">
        <v>128</v>
      </c>
      <c r="N1476" s="230">
        <f>SUM(N1468:N1474)</f>
        <v>358542.5</v>
      </c>
    </row>
    <row r="1477" spans="1:14" ht="12.75" customHeight="1">
      <c r="H1477" s="269" t="s">
        <v>3123</v>
      </c>
      <c r="K1477" s="270"/>
      <c r="M1477" s="230" t="s">
        <v>128</v>
      </c>
      <c r="N1477" s="265">
        <f>N1476*$Q$4</f>
        <v>35854.25</v>
      </c>
    </row>
    <row r="1478" spans="1:14" ht="12.75" customHeight="1">
      <c r="H1478" s="233" t="s">
        <v>171</v>
      </c>
      <c r="M1478" s="230" t="s">
        <v>128</v>
      </c>
      <c r="N1478" s="262">
        <f>ROUNDDOWN((N1476+N1477),0)</f>
        <v>394396</v>
      </c>
    </row>
    <row r="1480" spans="1:14" s="245" customFormat="1" ht="12.75" customHeight="1">
      <c r="A1480" s="258">
        <f>A1462+1</f>
        <v>77</v>
      </c>
      <c r="B1480" s="1250" t="s">
        <v>501</v>
      </c>
      <c r="C1480" s="1250"/>
      <c r="D1480" s="259" t="s">
        <v>502</v>
      </c>
      <c r="F1480" s="260"/>
      <c r="G1480" s="261"/>
      <c r="M1480" s="262"/>
    </row>
    <row r="1481" spans="1:14" ht="12.75" customHeight="1">
      <c r="E1481" s="829" t="s">
        <v>147</v>
      </c>
      <c r="F1481" s="234" t="s">
        <v>148</v>
      </c>
    </row>
    <row r="1482" spans="1:14" ht="12.75" customHeight="1">
      <c r="D1482" s="263">
        <v>0.7</v>
      </c>
      <c r="E1482" s="829" t="s">
        <v>149</v>
      </c>
      <c r="F1482" s="264" t="s">
        <v>150</v>
      </c>
      <c r="G1482" s="235" t="s">
        <v>151</v>
      </c>
      <c r="H1482" s="248">
        <f>Bahan!$C$10</f>
        <v>125000</v>
      </c>
      <c r="I1482" s="248"/>
      <c r="J1482" s="248"/>
      <c r="K1482" s="248" t="s">
        <v>128</v>
      </c>
      <c r="L1482" s="230">
        <f>D1482*H1482</f>
        <v>87500</v>
      </c>
    </row>
    <row r="1483" spans="1:14" ht="12.75" customHeight="1">
      <c r="D1483" s="263">
        <v>0.35</v>
      </c>
      <c r="E1483" s="829" t="s">
        <v>149</v>
      </c>
      <c r="F1483" s="264" t="s">
        <v>310</v>
      </c>
      <c r="G1483" s="235" t="s">
        <v>151</v>
      </c>
      <c r="H1483" s="248">
        <f>Bahan!$C$12</f>
        <v>135000</v>
      </c>
      <c r="I1483" s="248"/>
      <c r="J1483" s="248"/>
      <c r="K1483" s="248" t="s">
        <v>128</v>
      </c>
      <c r="L1483" s="230">
        <f>D1483*H1483</f>
        <v>47250</v>
      </c>
    </row>
    <row r="1484" spans="1:14" ht="12.75" customHeight="1">
      <c r="D1484" s="263">
        <v>3.5000000000000003E-2</v>
      </c>
      <c r="E1484" s="829" t="s">
        <v>149</v>
      </c>
      <c r="F1484" s="234" t="s">
        <v>153</v>
      </c>
      <c r="G1484" s="235" t="s">
        <v>151</v>
      </c>
      <c r="H1484" s="248">
        <f>Bahan!$C$21</f>
        <v>145000</v>
      </c>
      <c r="I1484" s="248"/>
      <c r="J1484" s="248"/>
      <c r="K1484" s="248" t="s">
        <v>128</v>
      </c>
      <c r="L1484" s="230">
        <f>D1484*H1484</f>
        <v>5075.0000000000009</v>
      </c>
    </row>
    <row r="1485" spans="1:14" ht="12.75" customHeight="1">
      <c r="D1485" s="263">
        <v>3.5000000000000003E-2</v>
      </c>
      <c r="E1485" s="829" t="s">
        <v>149</v>
      </c>
      <c r="F1485" s="234" t="s">
        <v>154</v>
      </c>
      <c r="G1485" s="235" t="s">
        <v>151</v>
      </c>
      <c r="H1485" s="248">
        <f>Bahan!$C$22</f>
        <v>150000</v>
      </c>
      <c r="I1485" s="248"/>
      <c r="J1485" s="248"/>
      <c r="K1485" s="248" t="s">
        <v>128</v>
      </c>
      <c r="L1485" s="230">
        <f>D1485*H1485</f>
        <v>5250.0000000000009</v>
      </c>
    </row>
    <row r="1486" spans="1:14" ht="12.75" customHeight="1">
      <c r="M1486" s="230" t="s">
        <v>128</v>
      </c>
      <c r="N1486" s="265">
        <f>SUM(L1482:L1485)</f>
        <v>145075</v>
      </c>
    </row>
    <row r="1487" spans="1:14" ht="12.75" customHeight="1">
      <c r="E1487" s="829" t="s">
        <v>155</v>
      </c>
      <c r="F1487" s="234" t="s">
        <v>156</v>
      </c>
    </row>
    <row r="1488" spans="1:14" ht="12.75" customHeight="1">
      <c r="D1488" s="263">
        <v>1.06</v>
      </c>
      <c r="E1488" s="829" t="s">
        <v>190</v>
      </c>
      <c r="F1488" s="234" t="s">
        <v>503</v>
      </c>
      <c r="G1488" s="235" t="s">
        <v>151</v>
      </c>
      <c r="H1488" s="248">
        <f>Bahan!C120</f>
        <v>173000</v>
      </c>
      <c r="I1488" s="248"/>
      <c r="J1488" s="248"/>
      <c r="K1488" s="248" t="s">
        <v>128</v>
      </c>
      <c r="L1488" s="230">
        <f>D1488*H1488</f>
        <v>183380</v>
      </c>
    </row>
    <row r="1489" spans="1:14" ht="12.75" customHeight="1">
      <c r="D1489" s="263">
        <v>8.19</v>
      </c>
      <c r="E1489" s="829" t="s">
        <v>163</v>
      </c>
      <c r="F1489" s="234" t="s">
        <v>165</v>
      </c>
      <c r="G1489" s="235" t="s">
        <v>151</v>
      </c>
      <c r="H1489" s="248">
        <f>Bahan!$C$31</f>
        <v>1250</v>
      </c>
      <c r="I1489" s="248"/>
      <c r="J1489" s="248"/>
      <c r="K1489" s="248" t="s">
        <v>128</v>
      </c>
      <c r="L1489" s="230">
        <f>D1489*H1489</f>
        <v>10237.5</v>
      </c>
    </row>
    <row r="1490" spans="1:14" ht="12.75" customHeight="1">
      <c r="D1490" s="263">
        <v>4.4999999999999998E-2</v>
      </c>
      <c r="E1490" s="829" t="s">
        <v>166</v>
      </c>
      <c r="F1490" s="234" t="s">
        <v>312</v>
      </c>
      <c r="G1490" s="235" t="s">
        <v>151</v>
      </c>
      <c r="H1490" s="248">
        <f>Bahan!$C$42</f>
        <v>215000</v>
      </c>
      <c r="I1490" s="248"/>
      <c r="J1490" s="248"/>
      <c r="K1490" s="248" t="s">
        <v>128</v>
      </c>
      <c r="L1490" s="230">
        <f>D1490*H1490</f>
        <v>9675</v>
      </c>
    </row>
    <row r="1491" spans="1:14" ht="12.75" customHeight="1">
      <c r="D1491" s="263">
        <v>0.65</v>
      </c>
      <c r="E1491" s="829" t="s">
        <v>163</v>
      </c>
      <c r="F1491" s="234" t="s">
        <v>488</v>
      </c>
      <c r="G1491" s="235" t="s">
        <v>151</v>
      </c>
      <c r="H1491" s="248">
        <f>Bahan!$C$115</f>
        <v>7500</v>
      </c>
      <c r="I1491" s="248"/>
      <c r="J1491" s="248"/>
      <c r="K1491" s="248" t="s">
        <v>128</v>
      </c>
      <c r="L1491" s="230">
        <f>D1491*H1491</f>
        <v>4875</v>
      </c>
    </row>
    <row r="1492" spans="1:14" ht="12.75" customHeight="1">
      <c r="M1492" s="230" t="s">
        <v>128</v>
      </c>
      <c r="N1492" s="265">
        <f>SUM(L1488:L1491)</f>
        <v>208167.5</v>
      </c>
    </row>
    <row r="1493" spans="1:14" ht="12.75" customHeight="1">
      <c r="D1493" s="246"/>
      <c r="E1493" s="829"/>
      <c r="F1493" s="247"/>
      <c r="H1493" s="829"/>
      <c r="I1493" s="829"/>
      <c r="J1493" s="829"/>
      <c r="K1493" s="829"/>
      <c r="M1493" s="267" t="s">
        <v>169</v>
      </c>
      <c r="N1493" s="268" t="s">
        <v>169</v>
      </c>
    </row>
    <row r="1494" spans="1:14" ht="12.75" customHeight="1">
      <c r="H1494" s="233" t="s">
        <v>170</v>
      </c>
      <c r="M1494" s="230" t="s">
        <v>128</v>
      </c>
      <c r="N1494" s="230">
        <f>SUM(N1486:N1492)</f>
        <v>353242.5</v>
      </c>
    </row>
    <row r="1495" spans="1:14" ht="12.75" customHeight="1">
      <c r="H1495" s="269" t="s">
        <v>3123</v>
      </c>
      <c r="K1495" s="270"/>
      <c r="M1495" s="230" t="s">
        <v>128</v>
      </c>
      <c r="N1495" s="265">
        <f>N1494*$Q$4</f>
        <v>35324.25</v>
      </c>
    </row>
    <row r="1496" spans="1:14" ht="12.75" customHeight="1">
      <c r="H1496" s="233" t="s">
        <v>171</v>
      </c>
      <c r="M1496" s="230" t="s">
        <v>128</v>
      </c>
      <c r="N1496" s="262">
        <f>ROUNDDOWN((N1494+N1495),0)</f>
        <v>388566</v>
      </c>
    </row>
    <row r="1498" spans="1:14" ht="12.75" customHeight="1">
      <c r="A1498" s="258">
        <f>A1480+1</f>
        <v>78</v>
      </c>
      <c r="B1498" s="1250" t="s">
        <v>2280</v>
      </c>
      <c r="C1498" s="1250"/>
      <c r="D1498" s="259" t="s">
        <v>2281</v>
      </c>
      <c r="E1498" s="245"/>
      <c r="F1498" s="260"/>
      <c r="G1498" s="261"/>
      <c r="H1498" s="245"/>
      <c r="I1498" s="245"/>
      <c r="J1498" s="245"/>
      <c r="K1498" s="245"/>
      <c r="L1498" s="245"/>
      <c r="M1498" s="262"/>
      <c r="N1498" s="245"/>
    </row>
    <row r="1499" spans="1:14" ht="12.75" customHeight="1">
      <c r="E1499" s="829" t="s">
        <v>147</v>
      </c>
      <c r="F1499" s="234" t="s">
        <v>148</v>
      </c>
    </row>
    <row r="1500" spans="1:14" ht="12.75" customHeight="1">
      <c r="D1500" s="263">
        <v>0.7</v>
      </c>
      <c r="E1500" s="829" t="s">
        <v>149</v>
      </c>
      <c r="F1500" s="264" t="s">
        <v>150</v>
      </c>
      <c r="G1500" s="235" t="s">
        <v>151</v>
      </c>
      <c r="H1500" s="248">
        <f>Bahan!$C$10</f>
        <v>125000</v>
      </c>
      <c r="I1500" s="248"/>
      <c r="J1500" s="248"/>
      <c r="K1500" s="248" t="s">
        <v>128</v>
      </c>
      <c r="L1500" s="230">
        <f>D1500*H1500</f>
        <v>87500</v>
      </c>
    </row>
    <row r="1501" spans="1:14" ht="12.75" customHeight="1">
      <c r="D1501" s="263">
        <v>0.35</v>
      </c>
      <c r="E1501" s="829" t="s">
        <v>149</v>
      </c>
      <c r="F1501" s="264" t="s">
        <v>310</v>
      </c>
      <c r="G1501" s="235" t="s">
        <v>151</v>
      </c>
      <c r="H1501" s="248">
        <f>Bahan!$C$12</f>
        <v>135000</v>
      </c>
      <c r="I1501" s="248"/>
      <c r="J1501" s="248"/>
      <c r="K1501" s="248" t="s">
        <v>128</v>
      </c>
      <c r="L1501" s="230">
        <f>D1501*H1501</f>
        <v>47250</v>
      </c>
    </row>
    <row r="1502" spans="1:14" ht="12.75" customHeight="1">
      <c r="D1502" s="263">
        <v>3.5000000000000003E-2</v>
      </c>
      <c r="E1502" s="829" t="s">
        <v>149</v>
      </c>
      <c r="F1502" s="234" t="s">
        <v>153</v>
      </c>
      <c r="G1502" s="235" t="s">
        <v>151</v>
      </c>
      <c r="H1502" s="248">
        <f>Bahan!$C$21</f>
        <v>145000</v>
      </c>
      <c r="I1502" s="248"/>
      <c r="J1502" s="248"/>
      <c r="K1502" s="248" t="s">
        <v>128</v>
      </c>
      <c r="L1502" s="230">
        <f>D1502*H1502</f>
        <v>5075.0000000000009</v>
      </c>
    </row>
    <row r="1503" spans="1:14" ht="12.75" customHeight="1">
      <c r="D1503" s="263">
        <v>3.5000000000000003E-2</v>
      </c>
      <c r="E1503" s="829" t="s">
        <v>149</v>
      </c>
      <c r="F1503" s="234" t="s">
        <v>154</v>
      </c>
      <c r="G1503" s="235" t="s">
        <v>151</v>
      </c>
      <c r="H1503" s="248">
        <f>Bahan!$C$22</f>
        <v>150000</v>
      </c>
      <c r="I1503" s="248"/>
      <c r="J1503" s="248"/>
      <c r="K1503" s="248" t="s">
        <v>128</v>
      </c>
      <c r="L1503" s="230">
        <f>D1503*H1503</f>
        <v>5250.0000000000009</v>
      </c>
    </row>
    <row r="1504" spans="1:14" ht="12.75" customHeight="1">
      <c r="M1504" s="230" t="s">
        <v>128</v>
      </c>
      <c r="N1504" s="265">
        <f>SUM(L1500:L1503)</f>
        <v>145075</v>
      </c>
    </row>
    <row r="1505" spans="1:14" ht="12.75" customHeight="1">
      <c r="E1505" s="829" t="s">
        <v>155</v>
      </c>
      <c r="F1505" s="234" t="s">
        <v>156</v>
      </c>
    </row>
    <row r="1506" spans="1:14" ht="12.75" customHeight="1">
      <c r="D1506" s="818">
        <v>1.06</v>
      </c>
      <c r="E1506" s="829" t="s">
        <v>190</v>
      </c>
      <c r="F1506" s="234" t="s">
        <v>2282</v>
      </c>
      <c r="G1506" s="235" t="s">
        <v>151</v>
      </c>
      <c r="H1506" s="248">
        <f>Bahan!$C$124</f>
        <v>800000</v>
      </c>
      <c r="I1506" s="248"/>
      <c r="J1506" s="248"/>
      <c r="K1506" s="248" t="s">
        <v>128</v>
      </c>
      <c r="L1506" s="230">
        <f>D1506*H1506</f>
        <v>848000</v>
      </c>
    </row>
    <row r="1507" spans="1:14" ht="12.75" customHeight="1">
      <c r="D1507" s="818">
        <v>8.19</v>
      </c>
      <c r="E1507" s="829" t="s">
        <v>163</v>
      </c>
      <c r="F1507" s="234" t="s">
        <v>165</v>
      </c>
      <c r="G1507" s="235" t="s">
        <v>151</v>
      </c>
      <c r="H1507" s="248">
        <f>Bahan!$C$31</f>
        <v>1250</v>
      </c>
      <c r="I1507" s="248"/>
      <c r="J1507" s="248"/>
      <c r="K1507" s="248" t="s">
        <v>128</v>
      </c>
      <c r="L1507" s="230">
        <f>D1507*H1507</f>
        <v>10237.5</v>
      </c>
    </row>
    <row r="1508" spans="1:14" ht="12.75" customHeight="1">
      <c r="D1508" s="818">
        <v>4.4999999999999998E-2</v>
      </c>
      <c r="E1508" s="829" t="s">
        <v>166</v>
      </c>
      <c r="F1508" s="234" t="s">
        <v>312</v>
      </c>
      <c r="G1508" s="235" t="s">
        <v>151</v>
      </c>
      <c r="H1508" s="248">
        <f>Bahan!$C$42</f>
        <v>215000</v>
      </c>
      <c r="I1508" s="248"/>
      <c r="J1508" s="248"/>
      <c r="K1508" s="248" t="s">
        <v>128</v>
      </c>
      <c r="L1508" s="230">
        <f>D1508*H1508</f>
        <v>9675</v>
      </c>
    </row>
    <row r="1509" spans="1:14" ht="12.75" customHeight="1">
      <c r="D1509" s="818">
        <v>0.65</v>
      </c>
      <c r="E1509" s="829" t="s">
        <v>163</v>
      </c>
      <c r="F1509" s="234" t="s">
        <v>488</v>
      </c>
      <c r="G1509" s="235" t="s">
        <v>151</v>
      </c>
      <c r="H1509" s="248">
        <f>Bahan!$C$115</f>
        <v>7500</v>
      </c>
      <c r="I1509" s="248"/>
      <c r="J1509" s="248"/>
      <c r="K1509" s="248" t="s">
        <v>128</v>
      </c>
      <c r="L1509" s="230">
        <f>D1509*H1509</f>
        <v>4875</v>
      </c>
    </row>
    <row r="1510" spans="1:14" ht="12.75" customHeight="1">
      <c r="M1510" s="230" t="s">
        <v>128</v>
      </c>
      <c r="N1510" s="265">
        <f>SUM(L1506:L1509)</f>
        <v>872787.5</v>
      </c>
    </row>
    <row r="1511" spans="1:14" ht="12.75" customHeight="1">
      <c r="D1511" s="246"/>
      <c r="E1511" s="829"/>
      <c r="F1511" s="247"/>
      <c r="H1511" s="829"/>
      <c r="I1511" s="829"/>
      <c r="J1511" s="829"/>
      <c r="K1511" s="829"/>
      <c r="M1511" s="267" t="s">
        <v>169</v>
      </c>
      <c r="N1511" s="268" t="s">
        <v>169</v>
      </c>
    </row>
    <row r="1512" spans="1:14" ht="12.75" customHeight="1">
      <c r="H1512" s="233" t="s">
        <v>170</v>
      </c>
      <c r="M1512" s="230" t="s">
        <v>128</v>
      </c>
      <c r="N1512" s="230">
        <f>SUM(N1504:N1510)</f>
        <v>1017862.5</v>
      </c>
    </row>
    <row r="1513" spans="1:14" ht="12.75" customHeight="1">
      <c r="H1513" s="269" t="s">
        <v>3123</v>
      </c>
      <c r="K1513" s="270"/>
      <c r="M1513" s="230" t="s">
        <v>128</v>
      </c>
      <c r="N1513" s="265">
        <f>N1512*$Q$4</f>
        <v>101786.25</v>
      </c>
    </row>
    <row r="1514" spans="1:14" ht="12.75" customHeight="1">
      <c r="H1514" s="233" t="s">
        <v>171</v>
      </c>
      <c r="M1514" s="230" t="s">
        <v>128</v>
      </c>
      <c r="N1514" s="262">
        <f>ROUNDDOWN((N1512+N1513),0)</f>
        <v>1119648</v>
      </c>
    </row>
    <row r="1516" spans="1:14" ht="12.75" customHeight="1">
      <c r="A1516" s="258">
        <f>A1498+1</f>
        <v>79</v>
      </c>
      <c r="B1516" s="1250" t="s">
        <v>642</v>
      </c>
      <c r="C1516" s="1250"/>
      <c r="D1516" s="259" t="s">
        <v>4540</v>
      </c>
      <c r="E1516" s="245"/>
      <c r="F1516" s="260"/>
      <c r="G1516" s="261"/>
      <c r="H1516" s="245"/>
      <c r="I1516" s="245"/>
      <c r="J1516" s="245"/>
      <c r="K1516" s="245"/>
      <c r="L1516" s="245"/>
      <c r="M1516" s="262"/>
      <c r="N1516" s="245"/>
    </row>
    <row r="1517" spans="1:14" ht="12.75" customHeight="1">
      <c r="E1517" s="829" t="s">
        <v>147</v>
      </c>
      <c r="F1517" s="234" t="s">
        <v>148</v>
      </c>
    </row>
    <row r="1518" spans="1:14" ht="12.75" customHeight="1">
      <c r="D1518" s="263">
        <v>0.7</v>
      </c>
      <c r="E1518" s="829" t="s">
        <v>149</v>
      </c>
      <c r="F1518" s="264" t="s">
        <v>150</v>
      </c>
      <c r="G1518" s="235" t="s">
        <v>151</v>
      </c>
      <c r="H1518" s="248">
        <f>Bahan!$C$10</f>
        <v>125000</v>
      </c>
      <c r="I1518" s="248"/>
      <c r="J1518" s="248"/>
      <c r="K1518" s="248" t="s">
        <v>128</v>
      </c>
      <c r="L1518" s="230">
        <f>D1518*H1518</f>
        <v>87500</v>
      </c>
    </row>
    <row r="1519" spans="1:14" ht="12.75" customHeight="1">
      <c r="D1519" s="263">
        <v>0.35</v>
      </c>
      <c r="E1519" s="829" t="s">
        <v>149</v>
      </c>
      <c r="F1519" s="264" t="s">
        <v>310</v>
      </c>
      <c r="G1519" s="235" t="s">
        <v>151</v>
      </c>
      <c r="H1519" s="248">
        <f>Bahan!$C$12</f>
        <v>135000</v>
      </c>
      <c r="I1519" s="248"/>
      <c r="J1519" s="248"/>
      <c r="K1519" s="248" t="s">
        <v>128</v>
      </c>
      <c r="L1519" s="230">
        <f>D1519*H1519</f>
        <v>47250</v>
      </c>
    </row>
    <row r="1520" spans="1:14" ht="12.75" customHeight="1">
      <c r="D1520" s="263">
        <v>3.5000000000000003E-2</v>
      </c>
      <c r="E1520" s="829" t="s">
        <v>149</v>
      </c>
      <c r="F1520" s="234" t="s">
        <v>153</v>
      </c>
      <c r="G1520" s="235" t="s">
        <v>151</v>
      </c>
      <c r="H1520" s="248">
        <f>Bahan!$C$21</f>
        <v>145000</v>
      </c>
      <c r="I1520" s="248"/>
      <c r="J1520" s="248"/>
      <c r="K1520" s="248" t="s">
        <v>128</v>
      </c>
      <c r="L1520" s="230">
        <f>D1520*H1520</f>
        <v>5075.0000000000009</v>
      </c>
    </row>
    <row r="1521" spans="1:14" ht="12.75" customHeight="1">
      <c r="D1521" s="263">
        <v>3.5000000000000003E-2</v>
      </c>
      <c r="E1521" s="829" t="s">
        <v>149</v>
      </c>
      <c r="F1521" s="234" t="s">
        <v>154</v>
      </c>
      <c r="G1521" s="235" t="s">
        <v>151</v>
      </c>
      <c r="H1521" s="248">
        <f>Bahan!$C$22</f>
        <v>150000</v>
      </c>
      <c r="I1521" s="248"/>
      <c r="J1521" s="248"/>
      <c r="K1521" s="248" t="s">
        <v>128</v>
      </c>
      <c r="L1521" s="230">
        <f>D1521*H1521</f>
        <v>5250.0000000000009</v>
      </c>
    </row>
    <row r="1522" spans="1:14" ht="12.75" customHeight="1">
      <c r="M1522" s="230" t="s">
        <v>128</v>
      </c>
      <c r="N1522" s="265">
        <f>SUM(L1518:L1521)</f>
        <v>145075</v>
      </c>
    </row>
    <row r="1523" spans="1:14" ht="12.75" customHeight="1">
      <c r="E1523" s="829" t="s">
        <v>155</v>
      </c>
      <c r="F1523" s="234" t="s">
        <v>156</v>
      </c>
    </row>
    <row r="1524" spans="1:14" ht="12.75" customHeight="1">
      <c r="D1524" s="818">
        <v>1.1000000000000001</v>
      </c>
      <c r="E1524" s="829" t="s">
        <v>190</v>
      </c>
      <c r="F1524" s="234" t="s">
        <v>4541</v>
      </c>
      <c r="G1524" s="235" t="s">
        <v>151</v>
      </c>
      <c r="H1524" s="248">
        <f>Bahan!$C$123</f>
        <v>180000</v>
      </c>
      <c r="I1524" s="248"/>
      <c r="J1524" s="248"/>
      <c r="K1524" s="248" t="s">
        <v>128</v>
      </c>
      <c r="L1524" s="230">
        <f>D1524*H1524</f>
        <v>198000.00000000003</v>
      </c>
    </row>
    <row r="1525" spans="1:14" ht="12.75" customHeight="1">
      <c r="D1525" s="818">
        <v>11.75</v>
      </c>
      <c r="E1525" s="829" t="s">
        <v>163</v>
      </c>
      <c r="F1525" s="234" t="s">
        <v>165</v>
      </c>
      <c r="G1525" s="235" t="s">
        <v>151</v>
      </c>
      <c r="H1525" s="248">
        <f>Bahan!$C$31</f>
        <v>1250</v>
      </c>
      <c r="I1525" s="248"/>
      <c r="J1525" s="248"/>
      <c r="K1525" s="248" t="s">
        <v>128</v>
      </c>
      <c r="L1525" s="230">
        <f>D1525*H1525</f>
        <v>14687.5</v>
      </c>
    </row>
    <row r="1526" spans="1:14" ht="12.75" customHeight="1">
      <c r="D1526" s="818">
        <v>3.5000000000000003E-2</v>
      </c>
      <c r="E1526" s="829" t="s">
        <v>166</v>
      </c>
      <c r="F1526" s="234" t="s">
        <v>312</v>
      </c>
      <c r="G1526" s="235" t="s">
        <v>151</v>
      </c>
      <c r="H1526" s="248">
        <f>Bahan!$C$42</f>
        <v>215000</v>
      </c>
      <c r="I1526" s="248"/>
      <c r="J1526" s="248"/>
      <c r="K1526" s="248" t="s">
        <v>128</v>
      </c>
      <c r="L1526" s="230">
        <f>D1526*H1526</f>
        <v>7525.0000000000009</v>
      </c>
    </row>
    <row r="1527" spans="1:14" ht="12.75" customHeight="1">
      <c r="M1527" s="230" t="s">
        <v>128</v>
      </c>
      <c r="N1527" s="265">
        <f>SUM(L1524:L1526)</f>
        <v>220212.50000000003</v>
      </c>
    </row>
    <row r="1528" spans="1:14" ht="12.75" customHeight="1">
      <c r="D1528" s="246"/>
      <c r="E1528" s="829"/>
      <c r="F1528" s="247"/>
      <c r="H1528" s="829"/>
      <c r="I1528" s="829"/>
      <c r="J1528" s="829"/>
      <c r="K1528" s="829"/>
      <c r="M1528" s="267" t="s">
        <v>169</v>
      </c>
      <c r="N1528" s="268" t="s">
        <v>169</v>
      </c>
    </row>
    <row r="1529" spans="1:14" ht="12.75" customHeight="1">
      <c r="H1529" s="233" t="s">
        <v>170</v>
      </c>
      <c r="M1529" s="230" t="s">
        <v>128</v>
      </c>
      <c r="N1529" s="230">
        <f>SUM(N1522:N1527)</f>
        <v>365287.5</v>
      </c>
    </row>
    <row r="1530" spans="1:14" ht="12.75" customHeight="1">
      <c r="H1530" s="269" t="s">
        <v>3123</v>
      </c>
      <c r="K1530" s="270"/>
      <c r="M1530" s="230" t="s">
        <v>128</v>
      </c>
      <c r="N1530" s="265">
        <f>N1529*$Q$4</f>
        <v>36528.75</v>
      </c>
    </row>
    <row r="1531" spans="1:14" ht="12.75" customHeight="1">
      <c r="H1531" s="233" t="s">
        <v>171</v>
      </c>
      <c r="M1531" s="230" t="s">
        <v>128</v>
      </c>
      <c r="N1531" s="262">
        <f>ROUNDDOWN((N1529+N1530),0)</f>
        <v>401816</v>
      </c>
    </row>
    <row r="1533" spans="1:14" s="245" customFormat="1" ht="12.75" customHeight="1">
      <c r="A1533" s="258">
        <f>A1516+1</f>
        <v>80</v>
      </c>
      <c r="B1533" s="1250" t="s">
        <v>504</v>
      </c>
      <c r="C1533" s="1250"/>
      <c r="D1533" s="259" t="s">
        <v>505</v>
      </c>
      <c r="F1533" s="260"/>
      <c r="G1533" s="261"/>
      <c r="M1533" s="262"/>
    </row>
    <row r="1534" spans="1:14" ht="12.75" customHeight="1">
      <c r="E1534" s="829" t="s">
        <v>147</v>
      </c>
      <c r="F1534" s="234" t="s">
        <v>148</v>
      </c>
    </row>
    <row r="1535" spans="1:14" ht="12.75" customHeight="1">
      <c r="D1535" s="263">
        <v>1</v>
      </c>
      <c r="E1535" s="829" t="s">
        <v>219</v>
      </c>
      <c r="F1535" s="264" t="s">
        <v>506</v>
      </c>
      <c r="G1535" s="235" t="s">
        <v>151</v>
      </c>
      <c r="H1535" s="248">
        <f>H1538*20/100</f>
        <v>13500</v>
      </c>
      <c r="I1535" s="248"/>
      <c r="J1535" s="248"/>
      <c r="K1535" s="248" t="s">
        <v>128</v>
      </c>
      <c r="L1535" s="230">
        <f>D1535*H1535</f>
        <v>13500</v>
      </c>
    </row>
    <row r="1536" spans="1:14" ht="12.75" customHeight="1">
      <c r="M1536" s="230" t="s">
        <v>128</v>
      </c>
      <c r="N1536" s="265">
        <f>SUM(L1535:L1535)</f>
        <v>13500</v>
      </c>
    </row>
    <row r="1537" spans="1:14" ht="12.75" customHeight="1">
      <c r="E1537" s="829" t="s">
        <v>155</v>
      </c>
      <c r="F1537" s="234" t="s">
        <v>156</v>
      </c>
    </row>
    <row r="1538" spans="1:14" ht="12.75" customHeight="1">
      <c r="D1538" s="263">
        <v>1</v>
      </c>
      <c r="E1538" s="829" t="s">
        <v>441</v>
      </c>
      <c r="F1538" s="234" t="s">
        <v>507</v>
      </c>
      <c r="G1538" s="235" t="s">
        <v>151</v>
      </c>
      <c r="H1538" s="248">
        <f>Bahan!$C$833</f>
        <v>67500</v>
      </c>
      <c r="I1538" s="248"/>
      <c r="J1538" s="248"/>
      <c r="K1538" s="248" t="s">
        <v>128</v>
      </c>
      <c r="L1538" s="230">
        <f>D1538*H1538</f>
        <v>67500</v>
      </c>
    </row>
    <row r="1539" spans="1:14" ht="12.75" customHeight="1">
      <c r="M1539" s="230" t="s">
        <v>128</v>
      </c>
      <c r="N1539" s="265">
        <f>SUM(L1538:L1538)</f>
        <v>67500</v>
      </c>
    </row>
    <row r="1540" spans="1:14" ht="12.75" customHeight="1">
      <c r="D1540" s="246"/>
      <c r="E1540" s="829"/>
      <c r="F1540" s="247"/>
      <c r="H1540" s="829"/>
      <c r="I1540" s="829"/>
      <c r="J1540" s="829"/>
      <c r="K1540" s="829"/>
      <c r="M1540" s="267" t="s">
        <v>169</v>
      </c>
      <c r="N1540" s="268" t="s">
        <v>169</v>
      </c>
    </row>
    <row r="1541" spans="1:14" ht="12.75" customHeight="1">
      <c r="H1541" s="233" t="s">
        <v>170</v>
      </c>
      <c r="M1541" s="230" t="s">
        <v>128</v>
      </c>
      <c r="N1541" s="230">
        <f>SUM(N1536:N1539)</f>
        <v>81000</v>
      </c>
    </row>
    <row r="1542" spans="1:14" ht="12.75" customHeight="1">
      <c r="H1542" s="269" t="s">
        <v>3123</v>
      </c>
      <c r="K1542" s="270"/>
      <c r="M1542" s="230" t="s">
        <v>128</v>
      </c>
      <c r="N1542" s="265">
        <f>N1541*$Q$4</f>
        <v>8100</v>
      </c>
    </row>
    <row r="1543" spans="1:14" ht="12.75" customHeight="1">
      <c r="H1543" s="233" t="s">
        <v>171</v>
      </c>
      <c r="M1543" s="230" t="s">
        <v>128</v>
      </c>
      <c r="N1543" s="262">
        <f>ROUNDDOWN((N1541+N1542),0)</f>
        <v>89100</v>
      </c>
    </row>
    <row r="1545" spans="1:14" ht="12.75" customHeight="1">
      <c r="A1545" s="258">
        <f>A1533+1</f>
        <v>81</v>
      </c>
      <c r="B1545" s="1250" t="s">
        <v>508</v>
      </c>
      <c r="C1545" s="1250"/>
      <c r="D1545" s="259" t="s">
        <v>2294</v>
      </c>
      <c r="E1545" s="245"/>
      <c r="F1545" s="260"/>
      <c r="G1545" s="261"/>
      <c r="H1545" s="245"/>
      <c r="I1545" s="245"/>
      <c r="J1545" s="245"/>
      <c r="K1545" s="245"/>
      <c r="L1545" s="245"/>
      <c r="M1545" s="262"/>
      <c r="N1545" s="245"/>
    </row>
    <row r="1546" spans="1:14" ht="12.75" customHeight="1">
      <c r="E1546" s="829" t="s">
        <v>147</v>
      </c>
      <c r="F1546" s="234" t="s">
        <v>148</v>
      </c>
    </row>
    <row r="1547" spans="1:14" ht="12.75" customHeight="1">
      <c r="D1547" s="263">
        <v>1</v>
      </c>
      <c r="E1547" s="829" t="s">
        <v>219</v>
      </c>
      <c r="F1547" s="264" t="s">
        <v>506</v>
      </c>
      <c r="G1547" s="235" t="s">
        <v>151</v>
      </c>
      <c r="H1547" s="248">
        <f>H1550*20/100</f>
        <v>11000</v>
      </c>
      <c r="I1547" s="248"/>
      <c r="J1547" s="248"/>
      <c r="K1547" s="248" t="s">
        <v>128</v>
      </c>
      <c r="L1547" s="230">
        <f>D1547*H1547</f>
        <v>11000</v>
      </c>
    </row>
    <row r="1548" spans="1:14" ht="12.75" customHeight="1">
      <c r="M1548" s="230" t="s">
        <v>128</v>
      </c>
      <c r="N1548" s="265">
        <f>SUM(L1547:L1547)</f>
        <v>11000</v>
      </c>
    </row>
    <row r="1549" spans="1:14" ht="12.75" customHeight="1">
      <c r="E1549" s="829" t="s">
        <v>155</v>
      </c>
      <c r="F1549" s="234" t="s">
        <v>156</v>
      </c>
    </row>
    <row r="1550" spans="1:14" ht="12.75" customHeight="1">
      <c r="D1550" s="263">
        <v>1</v>
      </c>
      <c r="E1550" s="829" t="s">
        <v>441</v>
      </c>
      <c r="F1550" s="234" t="s">
        <v>2295</v>
      </c>
      <c r="G1550" s="235" t="s">
        <v>151</v>
      </c>
      <c r="H1550" s="248">
        <f>Bahan!$C$834</f>
        <v>55000</v>
      </c>
      <c r="I1550" s="248"/>
      <c r="J1550" s="248"/>
      <c r="K1550" s="248" t="s">
        <v>128</v>
      </c>
      <c r="L1550" s="230">
        <f>D1550*H1550</f>
        <v>55000</v>
      </c>
    </row>
    <row r="1551" spans="1:14" ht="12.75" customHeight="1">
      <c r="M1551" s="230" t="s">
        <v>128</v>
      </c>
      <c r="N1551" s="265">
        <f>SUM(L1550:L1550)</f>
        <v>55000</v>
      </c>
    </row>
    <row r="1552" spans="1:14" ht="12.75" customHeight="1">
      <c r="D1552" s="246"/>
      <c r="E1552" s="829"/>
      <c r="F1552" s="247"/>
      <c r="H1552" s="829"/>
      <c r="I1552" s="829"/>
      <c r="J1552" s="829"/>
      <c r="K1552" s="829"/>
      <c r="M1552" s="267" t="s">
        <v>169</v>
      </c>
      <c r="N1552" s="268" t="s">
        <v>169</v>
      </c>
    </row>
    <row r="1553" spans="1:14" ht="12.75" customHeight="1">
      <c r="H1553" s="233" t="s">
        <v>170</v>
      </c>
      <c r="M1553" s="230" t="s">
        <v>128</v>
      </c>
      <c r="N1553" s="230">
        <f>SUM(N1548:N1551)</f>
        <v>66000</v>
      </c>
    </row>
    <row r="1554" spans="1:14" ht="12.75" customHeight="1">
      <c r="H1554" s="269" t="s">
        <v>3123</v>
      </c>
      <c r="K1554" s="270"/>
      <c r="M1554" s="230" t="s">
        <v>128</v>
      </c>
      <c r="N1554" s="265">
        <f>N1553*$Q$4</f>
        <v>6600</v>
      </c>
    </row>
    <row r="1555" spans="1:14" ht="12.75" customHeight="1">
      <c r="H1555" s="233" t="s">
        <v>171</v>
      </c>
      <c r="M1555" s="230" t="s">
        <v>128</v>
      </c>
      <c r="N1555" s="262">
        <f>ROUNDDOWN((N1553+N1554),0)</f>
        <v>72600</v>
      </c>
    </row>
    <row r="1557" spans="1:14" s="245" customFormat="1" ht="12.75" customHeight="1">
      <c r="A1557" s="258">
        <f>A1545+1</f>
        <v>82</v>
      </c>
      <c r="B1557" s="1250" t="s">
        <v>509</v>
      </c>
      <c r="C1557" s="1250"/>
      <c r="D1557" s="273" t="s">
        <v>510</v>
      </c>
      <c r="F1557" s="260"/>
      <c r="G1557" s="1250"/>
      <c r="M1557" s="262"/>
    </row>
    <row r="1558" spans="1:14" ht="12.75" customHeight="1">
      <c r="D1558" s="274"/>
      <c r="E1558" s="829" t="s">
        <v>147</v>
      </c>
      <c r="F1558" s="234" t="s">
        <v>148</v>
      </c>
      <c r="G1558" s="829"/>
    </row>
    <row r="1559" spans="1:14" ht="12.75" customHeight="1">
      <c r="D1559" s="274">
        <v>0.7</v>
      </c>
      <c r="E1559" s="829" t="s">
        <v>149</v>
      </c>
      <c r="F1559" s="264" t="s">
        <v>150</v>
      </c>
      <c r="G1559" s="370" t="s">
        <v>151</v>
      </c>
      <c r="H1559" s="248">
        <f>Bahan!$C$10</f>
        <v>125000</v>
      </c>
      <c r="I1559" s="248"/>
      <c r="J1559" s="248"/>
      <c r="K1559" s="248" t="s">
        <v>128</v>
      </c>
      <c r="L1559" s="230">
        <f>D1559*H1559</f>
        <v>87500</v>
      </c>
    </row>
    <row r="1560" spans="1:14" ht="12.75" customHeight="1">
      <c r="D1560" s="274">
        <v>0.35</v>
      </c>
      <c r="E1560" s="829" t="s">
        <v>149</v>
      </c>
      <c r="F1560" s="264" t="s">
        <v>310</v>
      </c>
      <c r="G1560" s="370" t="s">
        <v>151</v>
      </c>
      <c r="H1560" s="248">
        <f>Bahan!$C$12</f>
        <v>135000</v>
      </c>
      <c r="I1560" s="248"/>
      <c r="J1560" s="248"/>
      <c r="K1560" s="248" t="s">
        <v>128</v>
      </c>
      <c r="L1560" s="230">
        <f>D1560*H1560</f>
        <v>47250</v>
      </c>
    </row>
    <row r="1561" spans="1:14" ht="12.75" customHeight="1">
      <c r="D1561" s="274">
        <v>3.5000000000000003E-2</v>
      </c>
      <c r="E1561" s="829" t="s">
        <v>149</v>
      </c>
      <c r="F1561" s="234" t="s">
        <v>153</v>
      </c>
      <c r="G1561" s="370" t="s">
        <v>151</v>
      </c>
      <c r="H1561" s="248">
        <f>Bahan!$C$21</f>
        <v>145000</v>
      </c>
      <c r="I1561" s="248"/>
      <c r="J1561" s="248"/>
      <c r="K1561" s="248" t="s">
        <v>128</v>
      </c>
      <c r="L1561" s="230">
        <f>D1561*H1561</f>
        <v>5075.0000000000009</v>
      </c>
    </row>
    <row r="1562" spans="1:14" ht="12.75" customHeight="1">
      <c r="D1562" s="274">
        <v>3.5000000000000003E-2</v>
      </c>
      <c r="E1562" s="829" t="s">
        <v>149</v>
      </c>
      <c r="F1562" s="234" t="s">
        <v>154</v>
      </c>
      <c r="G1562" s="370" t="s">
        <v>151</v>
      </c>
      <c r="H1562" s="248">
        <f>Bahan!$C$22</f>
        <v>150000</v>
      </c>
      <c r="I1562" s="248"/>
      <c r="J1562" s="248"/>
      <c r="K1562" s="248" t="s">
        <v>128</v>
      </c>
      <c r="L1562" s="230">
        <f>D1562*H1562</f>
        <v>5250.0000000000009</v>
      </c>
    </row>
    <row r="1563" spans="1:14" ht="12.75" customHeight="1">
      <c r="D1563" s="274"/>
      <c r="G1563" s="829"/>
      <c r="M1563" s="230" t="s">
        <v>128</v>
      </c>
      <c r="N1563" s="265">
        <f>SUM(L1559:L1562)</f>
        <v>145075</v>
      </c>
    </row>
    <row r="1564" spans="1:14" ht="12.75" customHeight="1">
      <c r="D1564" s="274"/>
      <c r="E1564" s="829" t="s">
        <v>155</v>
      </c>
      <c r="F1564" s="234" t="s">
        <v>156</v>
      </c>
      <c r="G1564" s="829"/>
    </row>
    <row r="1565" spans="1:14" ht="12.75" customHeight="1">
      <c r="D1565" s="274">
        <v>1.1000000000000001</v>
      </c>
      <c r="E1565" s="829" t="s">
        <v>166</v>
      </c>
      <c r="F1565" s="234" t="s">
        <v>511</v>
      </c>
      <c r="G1565" s="370" t="s">
        <v>151</v>
      </c>
      <c r="H1565" s="248">
        <f>Bahan!C168</f>
        <v>100000</v>
      </c>
      <c r="I1565" s="248"/>
      <c r="J1565" s="248"/>
      <c r="K1565" s="248" t="s">
        <v>128</v>
      </c>
      <c r="L1565" s="230">
        <f>D1565*H1565</f>
        <v>110000.00000000001</v>
      </c>
    </row>
    <row r="1566" spans="1:14" ht="12.75" customHeight="1">
      <c r="D1566" s="274">
        <v>11.75</v>
      </c>
      <c r="E1566" s="829" t="s">
        <v>163</v>
      </c>
      <c r="F1566" s="234" t="s">
        <v>165</v>
      </c>
      <c r="G1566" s="370" t="s">
        <v>151</v>
      </c>
      <c r="H1566" s="248">
        <f>Bahan!$C$31</f>
        <v>1250</v>
      </c>
      <c r="I1566" s="248"/>
      <c r="J1566" s="248"/>
      <c r="K1566" s="248" t="s">
        <v>128</v>
      </c>
      <c r="L1566" s="230">
        <f>D1566*H1566</f>
        <v>14687.5</v>
      </c>
    </row>
    <row r="1567" spans="1:14" ht="12.75" customHeight="1">
      <c r="D1567" s="274">
        <v>3.5000000000000003E-2</v>
      </c>
      <c r="E1567" s="829" t="s">
        <v>166</v>
      </c>
      <c r="F1567" s="234" t="s">
        <v>312</v>
      </c>
      <c r="G1567" s="370" t="s">
        <v>151</v>
      </c>
      <c r="H1567" s="248">
        <f>Bahan!$C$42</f>
        <v>215000</v>
      </c>
      <c r="I1567" s="248"/>
      <c r="J1567" s="248"/>
      <c r="K1567" s="248" t="s">
        <v>128</v>
      </c>
      <c r="L1567" s="230">
        <f>D1567*H1567</f>
        <v>7525.0000000000009</v>
      </c>
    </row>
    <row r="1568" spans="1:14" ht="12.75" customHeight="1">
      <c r="D1568" s="274"/>
      <c r="G1568" s="829"/>
      <c r="M1568" s="230" t="s">
        <v>128</v>
      </c>
      <c r="N1568" s="265">
        <f>SUM(L1565:L1567)</f>
        <v>132212.50000000003</v>
      </c>
    </row>
    <row r="1569" spans="1:14" ht="12.75" customHeight="1">
      <c r="D1569" s="310"/>
      <c r="E1569" s="829"/>
      <c r="F1569" s="247"/>
      <c r="G1569" s="829"/>
      <c r="H1569" s="829"/>
      <c r="I1569" s="829"/>
      <c r="J1569" s="829"/>
      <c r="K1569" s="829"/>
      <c r="M1569" s="267" t="s">
        <v>169</v>
      </c>
      <c r="N1569" s="268" t="s">
        <v>169</v>
      </c>
    </row>
    <row r="1570" spans="1:14" ht="12.75" customHeight="1">
      <c r="D1570" s="274"/>
      <c r="G1570" s="829"/>
      <c r="H1570" s="233" t="s">
        <v>170</v>
      </c>
      <c r="M1570" s="230" t="s">
        <v>128</v>
      </c>
      <c r="N1570" s="230">
        <f>SUM(N1563:N1568)</f>
        <v>277287.5</v>
      </c>
    </row>
    <row r="1571" spans="1:14" ht="12.75" customHeight="1">
      <c r="D1571" s="274"/>
      <c r="G1571" s="829"/>
      <c r="H1571" s="269" t="s">
        <v>3123</v>
      </c>
      <c r="K1571" s="270"/>
      <c r="M1571" s="230" t="s">
        <v>128</v>
      </c>
      <c r="N1571" s="265">
        <f>N1570*$Q$4</f>
        <v>27728.75</v>
      </c>
    </row>
    <row r="1572" spans="1:14" ht="12.75" customHeight="1">
      <c r="D1572" s="274"/>
      <c r="G1572" s="829"/>
      <c r="H1572" s="233" t="s">
        <v>171</v>
      </c>
      <c r="M1572" s="230" t="s">
        <v>128</v>
      </c>
      <c r="N1572" s="262">
        <f>ROUNDDOWN((N1570+N1571),0)</f>
        <v>305016</v>
      </c>
    </row>
    <row r="1573" spans="1:14" ht="12.75" customHeight="1">
      <c r="D1573" s="274"/>
      <c r="G1573" s="829"/>
      <c r="N1573" s="262"/>
    </row>
    <row r="1574" spans="1:14" ht="12.75" customHeight="1">
      <c r="A1574" s="258">
        <f>A1557+1</f>
        <v>83</v>
      </c>
      <c r="B1574" s="1250" t="s">
        <v>642</v>
      </c>
      <c r="C1574" s="1250"/>
      <c r="D1574" s="273" t="s">
        <v>3312</v>
      </c>
      <c r="E1574" s="245"/>
      <c r="F1574" s="260"/>
      <c r="G1574" s="1250"/>
      <c r="H1574" s="245"/>
      <c r="I1574" s="245"/>
      <c r="J1574" s="245"/>
      <c r="K1574" s="245"/>
      <c r="L1574" s="245"/>
      <c r="M1574" s="262"/>
      <c r="N1574" s="245"/>
    </row>
    <row r="1575" spans="1:14" ht="12.75" customHeight="1">
      <c r="D1575" s="274"/>
      <c r="E1575" s="829" t="s">
        <v>147</v>
      </c>
      <c r="F1575" s="234" t="s">
        <v>148</v>
      </c>
      <c r="G1575" s="829"/>
    </row>
    <row r="1576" spans="1:14" ht="12.75" customHeight="1">
      <c r="D1576" s="263">
        <v>0.7</v>
      </c>
      <c r="E1576" s="829" t="s">
        <v>149</v>
      </c>
      <c r="F1576" s="264" t="s">
        <v>150</v>
      </c>
      <c r="G1576" s="370" t="s">
        <v>151</v>
      </c>
      <c r="H1576" s="248">
        <f>Bahan!$C$10</f>
        <v>125000</v>
      </c>
      <c r="I1576" s="248"/>
      <c r="J1576" s="248"/>
      <c r="K1576" s="248" t="s">
        <v>128</v>
      </c>
      <c r="L1576" s="230">
        <f>D1576*H1576</f>
        <v>87500</v>
      </c>
    </row>
    <row r="1577" spans="1:14" ht="12.75" customHeight="1">
      <c r="D1577" s="263">
        <v>0.35</v>
      </c>
      <c r="E1577" s="829" t="s">
        <v>149</v>
      </c>
      <c r="F1577" s="264" t="s">
        <v>310</v>
      </c>
      <c r="G1577" s="370" t="s">
        <v>151</v>
      </c>
      <c r="H1577" s="248">
        <f>Bahan!$C$12</f>
        <v>135000</v>
      </c>
      <c r="I1577" s="248"/>
      <c r="J1577" s="248"/>
      <c r="K1577" s="248" t="s">
        <v>128</v>
      </c>
      <c r="L1577" s="230">
        <f>D1577*H1577</f>
        <v>47250</v>
      </c>
    </row>
    <row r="1578" spans="1:14" ht="12.75" customHeight="1">
      <c r="D1578" s="263">
        <v>3.5000000000000003E-2</v>
      </c>
      <c r="E1578" s="829" t="s">
        <v>149</v>
      </c>
      <c r="F1578" s="234" t="s">
        <v>153</v>
      </c>
      <c r="G1578" s="370" t="s">
        <v>151</v>
      </c>
      <c r="H1578" s="248">
        <f>Bahan!$C$21</f>
        <v>145000</v>
      </c>
      <c r="I1578" s="248"/>
      <c r="J1578" s="248"/>
      <c r="K1578" s="248" t="s">
        <v>128</v>
      </c>
      <c r="L1578" s="230">
        <f>D1578*H1578</f>
        <v>5075.0000000000009</v>
      </c>
    </row>
    <row r="1579" spans="1:14" ht="12.75" customHeight="1">
      <c r="D1579" s="263">
        <v>3.5000000000000003E-2</v>
      </c>
      <c r="E1579" s="829" t="s">
        <v>149</v>
      </c>
      <c r="F1579" s="234" t="s">
        <v>154</v>
      </c>
      <c r="G1579" s="370" t="s">
        <v>151</v>
      </c>
      <c r="H1579" s="248">
        <f>Bahan!$C$22</f>
        <v>150000</v>
      </c>
      <c r="I1579" s="248"/>
      <c r="J1579" s="248"/>
      <c r="K1579" s="248" t="s">
        <v>128</v>
      </c>
      <c r="L1579" s="230">
        <f>D1579*H1579</f>
        <v>5250.0000000000009</v>
      </c>
    </row>
    <row r="1580" spans="1:14" ht="12.75" customHeight="1">
      <c r="D1580" s="274"/>
      <c r="G1580" s="829"/>
      <c r="M1580" s="230" t="s">
        <v>128</v>
      </c>
      <c r="N1580" s="265">
        <f>SUM(L1576:L1579)</f>
        <v>145075</v>
      </c>
    </row>
    <row r="1581" spans="1:14" ht="12.75" customHeight="1">
      <c r="D1581" s="274"/>
      <c r="E1581" s="829" t="s">
        <v>155</v>
      </c>
      <c r="F1581" s="234" t="s">
        <v>156</v>
      </c>
      <c r="G1581" s="829"/>
    </row>
    <row r="1582" spans="1:14" ht="12.75" customHeight="1">
      <c r="D1582" s="274">
        <v>1.1000000000000001</v>
      </c>
      <c r="E1582" s="829" t="s">
        <v>166</v>
      </c>
      <c r="F1582" s="234" t="s">
        <v>3314</v>
      </c>
      <c r="G1582" s="370" t="s">
        <v>151</v>
      </c>
      <c r="H1582" s="248">
        <f>Bahan!$C$125</f>
        <v>575000</v>
      </c>
      <c r="I1582" s="248"/>
      <c r="J1582" s="248"/>
      <c r="K1582" s="248" t="s">
        <v>128</v>
      </c>
      <c r="L1582" s="230">
        <f>D1582*H1582</f>
        <v>632500</v>
      </c>
    </row>
    <row r="1583" spans="1:14" ht="12.75" customHeight="1">
      <c r="D1583" s="274">
        <v>1</v>
      </c>
      <c r="E1583" s="829" t="s">
        <v>8</v>
      </c>
      <c r="F1583" s="234" t="s">
        <v>3313</v>
      </c>
      <c r="G1583" s="370" t="s">
        <v>151</v>
      </c>
      <c r="H1583" s="248">
        <f>L1582*0.25</f>
        <v>158125</v>
      </c>
      <c r="I1583" s="248"/>
      <c r="J1583" s="248"/>
      <c r="K1583" s="248" t="s">
        <v>128</v>
      </c>
      <c r="L1583" s="230">
        <f>D1583*H1583</f>
        <v>158125</v>
      </c>
    </row>
    <row r="1584" spans="1:14" ht="12.75" customHeight="1">
      <c r="D1584" s="274"/>
      <c r="E1584" s="829"/>
      <c r="G1584" s="370"/>
      <c r="H1584" s="248"/>
      <c r="I1584" s="248"/>
      <c r="J1584" s="248"/>
      <c r="K1584" s="248"/>
      <c r="L1584" s="230"/>
    </row>
    <row r="1585" spans="1:14" ht="12.75" customHeight="1">
      <c r="D1585" s="274"/>
      <c r="G1585" s="829"/>
      <c r="M1585" s="230" t="s">
        <v>128</v>
      </c>
      <c r="N1585" s="265">
        <f>SUM(L1582:L1584)</f>
        <v>790625</v>
      </c>
    </row>
    <row r="1586" spans="1:14" ht="12.75" customHeight="1">
      <c r="D1586" s="310"/>
      <c r="E1586" s="829"/>
      <c r="F1586" s="247"/>
      <c r="G1586" s="829"/>
      <c r="H1586" s="829"/>
      <c r="I1586" s="829"/>
      <c r="J1586" s="829"/>
      <c r="K1586" s="829"/>
      <c r="M1586" s="267" t="s">
        <v>169</v>
      </c>
      <c r="N1586" s="268" t="s">
        <v>169</v>
      </c>
    </row>
    <row r="1587" spans="1:14" ht="12.75" customHeight="1">
      <c r="D1587" s="274"/>
      <c r="G1587" s="829"/>
      <c r="H1587" s="233" t="s">
        <v>170</v>
      </c>
      <c r="M1587" s="230" t="s">
        <v>128</v>
      </c>
      <c r="N1587" s="230">
        <f>SUM(N1580:N1585)</f>
        <v>935700</v>
      </c>
    </row>
    <row r="1588" spans="1:14" ht="12.75" customHeight="1">
      <c r="D1588" s="274"/>
      <c r="G1588" s="829"/>
      <c r="H1588" s="269" t="s">
        <v>3123</v>
      </c>
      <c r="K1588" s="270"/>
      <c r="M1588" s="230" t="s">
        <v>128</v>
      </c>
      <c r="N1588" s="265">
        <f>N1587*$Q$4</f>
        <v>93570</v>
      </c>
    </row>
    <row r="1589" spans="1:14" ht="12.75" customHeight="1">
      <c r="D1589" s="274"/>
      <c r="G1589" s="829"/>
      <c r="H1589" s="233" t="s">
        <v>171</v>
      </c>
      <c r="M1589" s="230" t="s">
        <v>128</v>
      </c>
      <c r="N1589" s="262">
        <f>ROUNDDOWN((N1587+N1588),0)</f>
        <v>1029270</v>
      </c>
    </row>
    <row r="1590" spans="1:14" ht="12.75" customHeight="1">
      <c r="D1590" s="274"/>
      <c r="G1590" s="829"/>
      <c r="N1590" s="262"/>
    </row>
    <row r="1591" spans="1:14" ht="12.75" customHeight="1">
      <c r="A1591" s="1249">
        <f>A1574+1</f>
        <v>84</v>
      </c>
      <c r="B1591" s="1250" t="s">
        <v>642</v>
      </c>
      <c r="C1591" s="1250"/>
      <c r="D1591" s="1251" t="s">
        <v>3384</v>
      </c>
      <c r="E1591" s="245"/>
      <c r="F1591" s="260"/>
      <c r="G1591" s="1250"/>
      <c r="H1591" s="245"/>
      <c r="I1591" s="245"/>
      <c r="J1591" s="245"/>
      <c r="K1591" s="245"/>
      <c r="L1591" s="245"/>
      <c r="M1591" s="1252"/>
      <c r="N1591" s="245"/>
    </row>
    <row r="1592" spans="1:14" ht="12.75" customHeight="1">
      <c r="A1592" s="1253"/>
      <c r="D1592" s="1254"/>
      <c r="E1592" s="829" t="s">
        <v>147</v>
      </c>
      <c r="F1592" s="234" t="s">
        <v>148</v>
      </c>
      <c r="G1592" s="829"/>
      <c r="M1592" s="1255"/>
    </row>
    <row r="1593" spans="1:14" ht="12.75" customHeight="1">
      <c r="A1593" s="1253"/>
      <c r="D1593" s="1256">
        <v>1</v>
      </c>
      <c r="E1593" s="829" t="s">
        <v>8</v>
      </c>
      <c r="F1593" s="264" t="s">
        <v>506</v>
      </c>
      <c r="G1593" s="370" t="s">
        <v>151</v>
      </c>
      <c r="H1593" s="1257">
        <f>SUM(L1597)*0.25</f>
        <v>297928.98414404731</v>
      </c>
      <c r="I1593" s="1257"/>
      <c r="J1593" s="1257"/>
      <c r="K1593" s="1257" t="s">
        <v>128</v>
      </c>
      <c r="L1593" s="1255">
        <f>D1593*H1593</f>
        <v>297928.98414404731</v>
      </c>
      <c r="M1593" s="1255"/>
    </row>
    <row r="1594" spans="1:14" ht="12.75" customHeight="1">
      <c r="A1594" s="1253"/>
      <c r="D1594" s="1256"/>
      <c r="E1594" s="829"/>
      <c r="G1594" s="370"/>
      <c r="H1594" s="1257"/>
      <c r="I1594" s="1257"/>
      <c r="J1594" s="1257"/>
      <c r="K1594" s="1257"/>
      <c r="L1594" s="1255"/>
      <c r="M1594" s="1255"/>
    </row>
    <row r="1595" spans="1:14" ht="12.75" customHeight="1">
      <c r="A1595" s="1253"/>
      <c r="D1595" s="1254"/>
      <c r="G1595" s="829"/>
      <c r="M1595" s="1255" t="s">
        <v>128</v>
      </c>
      <c r="N1595" s="265">
        <f>SUM(L1593:L1594)</f>
        <v>297928.98414404731</v>
      </c>
    </row>
    <row r="1596" spans="1:14" ht="12.75" customHeight="1">
      <c r="A1596" s="1253"/>
      <c r="D1596" s="1254"/>
      <c r="E1596" s="829" t="s">
        <v>155</v>
      </c>
      <c r="F1596" s="234" t="s">
        <v>156</v>
      </c>
      <c r="G1596" s="829"/>
      <c r="M1596" s="1255"/>
    </row>
    <row r="1597" spans="1:14" ht="12.75" customHeight="1">
      <c r="A1597" s="1253"/>
      <c r="D1597" s="1254">
        <v>1.1000000000000001</v>
      </c>
      <c r="E1597" s="829" t="s">
        <v>166</v>
      </c>
      <c r="F1597" s="234" t="s">
        <v>3385</v>
      </c>
      <c r="G1597" s="370" t="s">
        <v>151</v>
      </c>
      <c r="H1597" s="1257">
        <f>Bahan!$C$82</f>
        <v>1083378.124160172</v>
      </c>
      <c r="I1597" s="1257"/>
      <c r="J1597" s="1257"/>
      <c r="K1597" s="1257" t="s">
        <v>128</v>
      </c>
      <c r="L1597" s="1255">
        <f>D1597*H1597</f>
        <v>1191715.9365761892</v>
      </c>
      <c r="M1597" s="1255"/>
    </row>
    <row r="1598" spans="1:14" ht="12.75" customHeight="1">
      <c r="A1598" s="1253"/>
      <c r="D1598" s="1254">
        <v>1</v>
      </c>
      <c r="E1598" s="829" t="s">
        <v>8</v>
      </c>
      <c r="F1598" s="234" t="s">
        <v>3313</v>
      </c>
      <c r="G1598" s="370" t="s">
        <v>151</v>
      </c>
      <c r="H1598" s="1257">
        <f>L1597*0.25</f>
        <v>297928.98414404731</v>
      </c>
      <c r="I1598" s="1257"/>
      <c r="J1598" s="1257"/>
      <c r="K1598" s="1257" t="s">
        <v>128</v>
      </c>
      <c r="L1598" s="1255">
        <f>D1598*H1598</f>
        <v>297928.98414404731</v>
      </c>
      <c r="M1598" s="1255"/>
    </row>
    <row r="1599" spans="1:14" ht="12.75" customHeight="1">
      <c r="A1599" s="1253"/>
      <c r="D1599" s="1254"/>
      <c r="E1599" s="829"/>
      <c r="G1599" s="370"/>
      <c r="H1599" s="1257"/>
      <c r="I1599" s="1257"/>
      <c r="J1599" s="1257"/>
      <c r="K1599" s="1257"/>
      <c r="L1599" s="1255"/>
      <c r="M1599" s="1255"/>
    </row>
    <row r="1600" spans="1:14" ht="12.75" customHeight="1">
      <c r="A1600" s="1253"/>
      <c r="D1600" s="1254"/>
      <c r="G1600" s="829"/>
      <c r="M1600" s="1255" t="s">
        <v>128</v>
      </c>
      <c r="N1600" s="265">
        <f>SUM(L1597:L1599)</f>
        <v>1489644.9207202366</v>
      </c>
    </row>
    <row r="1601" spans="1:14" ht="12.75" customHeight="1">
      <c r="A1601" s="1253"/>
      <c r="D1601" s="1258"/>
      <c r="E1601" s="829"/>
      <c r="F1601" s="247"/>
      <c r="G1601" s="829"/>
      <c r="H1601" s="829"/>
      <c r="I1601" s="829"/>
      <c r="J1601" s="829"/>
      <c r="K1601" s="829"/>
      <c r="M1601" s="1259" t="s">
        <v>169</v>
      </c>
      <c r="N1601" s="268" t="s">
        <v>169</v>
      </c>
    </row>
    <row r="1602" spans="1:14" ht="12.75" customHeight="1">
      <c r="A1602" s="1253"/>
      <c r="D1602" s="1254"/>
      <c r="G1602" s="829"/>
      <c r="H1602" s="233" t="s">
        <v>170</v>
      </c>
      <c r="M1602" s="1255" t="s">
        <v>128</v>
      </c>
      <c r="N1602" s="1255">
        <f>SUM(N1595:N1600)</f>
        <v>1787573.904864284</v>
      </c>
    </row>
    <row r="1603" spans="1:14" ht="12.75" customHeight="1">
      <c r="A1603" s="1253"/>
      <c r="D1603" s="1254"/>
      <c r="G1603" s="829"/>
      <c r="H1603" s="269" t="s">
        <v>3123</v>
      </c>
      <c r="K1603" s="270"/>
      <c r="M1603" s="1255" t="s">
        <v>128</v>
      </c>
      <c r="N1603" s="265">
        <f>N1602*$Q$4</f>
        <v>178757.3904864284</v>
      </c>
    </row>
    <row r="1604" spans="1:14" ht="12.75" customHeight="1">
      <c r="A1604" s="1253"/>
      <c r="D1604" s="1254"/>
      <c r="G1604" s="829"/>
      <c r="H1604" s="233" t="s">
        <v>171</v>
      </c>
      <c r="M1604" s="1255" t="s">
        <v>128</v>
      </c>
      <c r="N1604" s="1252">
        <f>ROUNDDOWN((N1602+N1603),0)</f>
        <v>1966331</v>
      </c>
    </row>
    <row r="1605" spans="1:14" s="245" customFormat="1" ht="12.75" customHeight="1">
      <c r="A1605" s="258" t="s">
        <v>512</v>
      </c>
      <c r="B1605" s="1250" t="s">
        <v>513</v>
      </c>
      <c r="C1605" s="1250"/>
      <c r="D1605" s="259" t="s">
        <v>514</v>
      </c>
      <c r="F1605" s="260"/>
      <c r="G1605" s="261"/>
      <c r="M1605" s="262"/>
    </row>
    <row r="1607" spans="1:14" s="245" customFormat="1" ht="12.75" customHeight="1">
      <c r="A1607" s="258">
        <f>A1591+1</f>
        <v>85</v>
      </c>
      <c r="B1607" s="1250" t="s">
        <v>509</v>
      </c>
      <c r="C1607" s="1250"/>
      <c r="D1607" s="259" t="s">
        <v>515</v>
      </c>
      <c r="F1607" s="260"/>
      <c r="G1607" s="261"/>
      <c r="M1607" s="262"/>
    </row>
    <row r="1608" spans="1:14" ht="12.75" customHeight="1">
      <c r="E1608" s="829" t="s">
        <v>147</v>
      </c>
      <c r="F1608" s="234" t="s">
        <v>148</v>
      </c>
    </row>
    <row r="1609" spans="1:14" ht="12.75" customHeight="1">
      <c r="D1609" s="263">
        <v>0.1</v>
      </c>
      <c r="E1609" s="829" t="s">
        <v>149</v>
      </c>
      <c r="F1609" s="264" t="s">
        <v>150</v>
      </c>
      <c r="G1609" s="235" t="s">
        <v>151</v>
      </c>
      <c r="H1609" s="248">
        <f>Bahan!$C$10</f>
        <v>125000</v>
      </c>
      <c r="I1609" s="248"/>
      <c r="J1609" s="248"/>
      <c r="K1609" s="248" t="s">
        <v>128</v>
      </c>
      <c r="L1609" s="230">
        <f>D1609*H1609</f>
        <v>12500</v>
      </c>
    </row>
    <row r="1610" spans="1:14" ht="12.75" customHeight="1">
      <c r="D1610" s="263">
        <v>0.1</v>
      </c>
      <c r="E1610" s="829" t="s">
        <v>149</v>
      </c>
      <c r="F1610" s="264" t="s">
        <v>152</v>
      </c>
      <c r="G1610" s="235" t="s">
        <v>151</v>
      </c>
      <c r="H1610" s="248">
        <f>Bahan!$C$11</f>
        <v>135000</v>
      </c>
      <c r="I1610" s="248"/>
      <c r="J1610" s="248"/>
      <c r="K1610" s="248" t="s">
        <v>128</v>
      </c>
      <c r="L1610" s="230">
        <f>D1610*H1610</f>
        <v>13500</v>
      </c>
    </row>
    <row r="1611" spans="1:14" ht="12.75" customHeight="1">
      <c r="D1611" s="263">
        <v>0.01</v>
      </c>
      <c r="E1611" s="829" t="s">
        <v>149</v>
      </c>
      <c r="F1611" s="234" t="s">
        <v>153</v>
      </c>
      <c r="G1611" s="235" t="s">
        <v>151</v>
      </c>
      <c r="H1611" s="248">
        <f>Bahan!$C$21</f>
        <v>145000</v>
      </c>
      <c r="I1611" s="248"/>
      <c r="J1611" s="248"/>
      <c r="K1611" s="248" t="s">
        <v>128</v>
      </c>
      <c r="L1611" s="230">
        <f>D1611*H1611</f>
        <v>1450</v>
      </c>
    </row>
    <row r="1612" spans="1:14" ht="12.75" customHeight="1">
      <c r="D1612" s="263">
        <v>5.0000000000000001E-3</v>
      </c>
      <c r="E1612" s="829" t="s">
        <v>149</v>
      </c>
      <c r="F1612" s="234" t="s">
        <v>154</v>
      </c>
      <c r="G1612" s="235" t="s">
        <v>151</v>
      </c>
      <c r="H1612" s="248">
        <f>Bahan!$C$22</f>
        <v>150000</v>
      </c>
      <c r="I1612" s="248"/>
      <c r="J1612" s="248"/>
      <c r="K1612" s="248" t="s">
        <v>128</v>
      </c>
      <c r="L1612" s="230">
        <f>D1612*H1612</f>
        <v>750</v>
      </c>
    </row>
    <row r="1613" spans="1:14" ht="12.75" customHeight="1">
      <c r="M1613" s="230" t="s">
        <v>128</v>
      </c>
      <c r="N1613" s="265">
        <f>SUM(L1609:L1612)</f>
        <v>28200</v>
      </c>
    </row>
    <row r="1614" spans="1:14" ht="12.75" customHeight="1">
      <c r="E1614" s="829" t="s">
        <v>155</v>
      </c>
      <c r="F1614" s="234" t="s">
        <v>156</v>
      </c>
    </row>
    <row r="1615" spans="1:14" ht="12.75" customHeight="1">
      <c r="D1615" s="263">
        <v>1</v>
      </c>
      <c r="E1615" s="829" t="s">
        <v>190</v>
      </c>
      <c r="F1615" s="234" t="s">
        <v>516</v>
      </c>
      <c r="G1615" s="235" t="s">
        <v>151</v>
      </c>
      <c r="H1615" s="248">
        <f>Bahan!$C$146</f>
        <v>89021.768341843592</v>
      </c>
      <c r="I1615" s="248"/>
      <c r="J1615" s="248"/>
      <c r="K1615" s="248" t="s">
        <v>128</v>
      </c>
      <c r="L1615" s="230">
        <f>D1615*H1615</f>
        <v>89021.768341843592</v>
      </c>
    </row>
    <row r="1616" spans="1:14" ht="12.75" customHeight="1">
      <c r="D1616" s="263">
        <v>0.24</v>
      </c>
      <c r="E1616" s="829" t="s">
        <v>163</v>
      </c>
      <c r="F1616" s="234" t="s">
        <v>164</v>
      </c>
      <c r="G1616" s="235" t="s">
        <v>151</v>
      </c>
      <c r="H1616" s="248">
        <f>Bahan!$C$25</f>
        <v>15000</v>
      </c>
      <c r="I1616" s="248"/>
      <c r="J1616" s="248"/>
      <c r="K1616" s="248" t="s">
        <v>128</v>
      </c>
      <c r="L1616" s="230">
        <f>D1616*H1616</f>
        <v>3600</v>
      </c>
    </row>
    <row r="1617" spans="1:14" ht="12.75" customHeight="1">
      <c r="M1617" s="230" t="s">
        <v>128</v>
      </c>
      <c r="N1617" s="265">
        <f>SUM(L1615:L1616)</f>
        <v>92621.768341843592</v>
      </c>
    </row>
    <row r="1618" spans="1:14" ht="12.75" customHeight="1">
      <c r="D1618" s="246"/>
      <c r="E1618" s="829"/>
      <c r="F1618" s="247"/>
      <c r="H1618" s="829"/>
      <c r="I1618" s="829"/>
      <c r="J1618" s="829"/>
      <c r="K1618" s="829"/>
      <c r="M1618" s="267" t="s">
        <v>169</v>
      </c>
      <c r="N1618" s="268" t="s">
        <v>169</v>
      </c>
    </row>
    <row r="1619" spans="1:14" ht="12.75" customHeight="1">
      <c r="H1619" s="233" t="s">
        <v>170</v>
      </c>
      <c r="M1619" s="230" t="s">
        <v>128</v>
      </c>
      <c r="N1619" s="230">
        <f>SUM(N1613:N1617)</f>
        <v>120821.76834184359</v>
      </c>
    </row>
    <row r="1620" spans="1:14" ht="12.75" customHeight="1">
      <c r="H1620" s="269" t="s">
        <v>3123</v>
      </c>
      <c r="K1620" s="270"/>
      <c r="M1620" s="230" t="s">
        <v>128</v>
      </c>
      <c r="N1620" s="265">
        <f>N1619*$Q$4</f>
        <v>12082.17683418436</v>
      </c>
    </row>
    <row r="1621" spans="1:14" ht="12.75" customHeight="1">
      <c r="H1621" s="233" t="s">
        <v>171</v>
      </c>
      <c r="M1621" s="230" t="s">
        <v>128</v>
      </c>
      <c r="N1621" s="262">
        <f>ROUNDDOWN((N1619+N1620),0)</f>
        <v>132903</v>
      </c>
    </row>
    <row r="1623" spans="1:14" s="245" customFormat="1" ht="12.75" customHeight="1">
      <c r="A1623" s="258">
        <f>A1607+1</f>
        <v>86</v>
      </c>
      <c r="B1623" s="1250" t="s">
        <v>517</v>
      </c>
      <c r="C1623" s="1250"/>
      <c r="D1623" s="259" t="s">
        <v>518</v>
      </c>
      <c r="F1623" s="260"/>
      <c r="G1623" s="261"/>
      <c r="M1623" s="262"/>
    </row>
    <row r="1624" spans="1:14" ht="12.75" customHeight="1">
      <c r="E1624" s="829" t="s">
        <v>147</v>
      </c>
      <c r="F1624" s="234" t="s">
        <v>148</v>
      </c>
    </row>
    <row r="1625" spans="1:14" ht="12.75" customHeight="1">
      <c r="D1625" s="263">
        <v>0.1</v>
      </c>
      <c r="E1625" s="829" t="s">
        <v>149</v>
      </c>
      <c r="F1625" s="264" t="s">
        <v>150</v>
      </c>
      <c r="G1625" s="235" t="s">
        <v>151</v>
      </c>
      <c r="H1625" s="248">
        <f>Bahan!$C$10</f>
        <v>125000</v>
      </c>
      <c r="I1625" s="248"/>
      <c r="J1625" s="248"/>
      <c r="K1625" s="248" t="s">
        <v>128</v>
      </c>
      <c r="L1625" s="230">
        <f>D1625*H1625</f>
        <v>12500</v>
      </c>
    </row>
    <row r="1626" spans="1:14" ht="12.75" customHeight="1">
      <c r="D1626" s="263">
        <v>0.1</v>
      </c>
      <c r="E1626" s="829" t="s">
        <v>149</v>
      </c>
      <c r="F1626" s="264" t="s">
        <v>152</v>
      </c>
      <c r="G1626" s="235" t="s">
        <v>151</v>
      </c>
      <c r="H1626" s="248">
        <f>Bahan!$C$11</f>
        <v>135000</v>
      </c>
      <c r="I1626" s="248"/>
      <c r="J1626" s="248"/>
      <c r="K1626" s="248" t="s">
        <v>128</v>
      </c>
      <c r="L1626" s="230">
        <f>D1626*H1626</f>
        <v>13500</v>
      </c>
    </row>
    <row r="1627" spans="1:14" ht="12.75" customHeight="1">
      <c r="D1627" s="263">
        <v>0.01</v>
      </c>
      <c r="E1627" s="829" t="s">
        <v>149</v>
      </c>
      <c r="F1627" s="234" t="s">
        <v>153</v>
      </c>
      <c r="G1627" s="235" t="s">
        <v>151</v>
      </c>
      <c r="H1627" s="248">
        <f>Bahan!$C$21</f>
        <v>145000</v>
      </c>
      <c r="I1627" s="248"/>
      <c r="J1627" s="248"/>
      <c r="K1627" s="248" t="s">
        <v>128</v>
      </c>
      <c r="L1627" s="230">
        <f>D1627*H1627</f>
        <v>1450</v>
      </c>
    </row>
    <row r="1628" spans="1:14" ht="12.75" customHeight="1">
      <c r="D1628" s="263">
        <v>5.0000000000000001E-3</v>
      </c>
      <c r="E1628" s="829" t="s">
        <v>149</v>
      </c>
      <c r="F1628" s="234" t="s">
        <v>154</v>
      </c>
      <c r="G1628" s="235" t="s">
        <v>151</v>
      </c>
      <c r="H1628" s="248">
        <f>Bahan!$C$22</f>
        <v>150000</v>
      </c>
      <c r="I1628" s="248"/>
      <c r="J1628" s="248"/>
      <c r="K1628" s="248" t="s">
        <v>128</v>
      </c>
      <c r="L1628" s="230">
        <f>D1628*H1628</f>
        <v>750</v>
      </c>
    </row>
    <row r="1629" spans="1:14" ht="12.75" customHeight="1">
      <c r="M1629" s="230" t="s">
        <v>128</v>
      </c>
      <c r="N1629" s="265">
        <f>SUM(L1625:L1628)</f>
        <v>28200</v>
      </c>
    </row>
    <row r="1630" spans="1:14" ht="12.75" customHeight="1">
      <c r="E1630" s="829" t="s">
        <v>155</v>
      </c>
      <c r="F1630" s="234" t="s">
        <v>156</v>
      </c>
    </row>
    <row r="1631" spans="1:14" ht="12.75" customHeight="1">
      <c r="D1631" s="263">
        <v>1</v>
      </c>
      <c r="E1631" s="829" t="s">
        <v>190</v>
      </c>
      <c r="F1631" s="234" t="s">
        <v>519</v>
      </c>
      <c r="G1631" s="235" t="s">
        <v>151</v>
      </c>
      <c r="H1631" s="248">
        <f>Bahan!$C$142</f>
        <v>36952.432141897341</v>
      </c>
      <c r="I1631" s="248"/>
      <c r="J1631" s="248"/>
      <c r="K1631" s="248" t="s">
        <v>128</v>
      </c>
      <c r="L1631" s="230">
        <f>D1631*H1631</f>
        <v>36952.432141897341</v>
      </c>
    </row>
    <row r="1632" spans="1:14" ht="12.75" customHeight="1">
      <c r="D1632" s="263">
        <v>0.24</v>
      </c>
      <c r="E1632" s="829" t="s">
        <v>163</v>
      </c>
      <c r="F1632" s="234" t="s">
        <v>164</v>
      </c>
      <c r="G1632" s="235" t="s">
        <v>151</v>
      </c>
      <c r="H1632" s="248">
        <f>Bahan!$C$25</f>
        <v>15000</v>
      </c>
      <c r="I1632" s="248"/>
      <c r="J1632" s="248"/>
      <c r="K1632" s="248" t="s">
        <v>128</v>
      </c>
      <c r="L1632" s="230">
        <f>D1632*H1632</f>
        <v>3600</v>
      </c>
    </row>
    <row r="1633" spans="1:14" ht="12.75" customHeight="1">
      <c r="M1633" s="230" t="s">
        <v>128</v>
      </c>
      <c r="N1633" s="265">
        <f>SUM(L1631:L1632)</f>
        <v>40552.432141897341</v>
      </c>
    </row>
    <row r="1634" spans="1:14" ht="12.75" customHeight="1">
      <c r="D1634" s="246"/>
      <c r="E1634" s="829"/>
      <c r="F1634" s="247"/>
      <c r="H1634" s="829"/>
      <c r="I1634" s="829"/>
      <c r="J1634" s="829"/>
      <c r="K1634" s="829"/>
      <c r="M1634" s="267" t="s">
        <v>169</v>
      </c>
      <c r="N1634" s="268" t="s">
        <v>169</v>
      </c>
    </row>
    <row r="1635" spans="1:14" ht="12.75" customHeight="1">
      <c r="H1635" s="233" t="s">
        <v>170</v>
      </c>
      <c r="M1635" s="230" t="s">
        <v>128</v>
      </c>
      <c r="N1635" s="230">
        <f>SUM(N1629:N1633)</f>
        <v>68752.432141897341</v>
      </c>
    </row>
    <row r="1636" spans="1:14" ht="12.75" customHeight="1">
      <c r="H1636" s="269" t="s">
        <v>3123</v>
      </c>
      <c r="K1636" s="270"/>
      <c r="M1636" s="230" t="s">
        <v>128</v>
      </c>
      <c r="N1636" s="265">
        <f>N1635*$Q$4</f>
        <v>6875.2432141897343</v>
      </c>
    </row>
    <row r="1637" spans="1:14" ht="12.75" customHeight="1">
      <c r="H1637" s="233" t="s">
        <v>171</v>
      </c>
      <c r="M1637" s="230" t="s">
        <v>128</v>
      </c>
      <c r="N1637" s="262">
        <f>ROUNDDOWN((N1635+N1636),0)</f>
        <v>75627</v>
      </c>
    </row>
    <row r="1639" spans="1:14" s="245" customFormat="1" ht="12.75" customHeight="1">
      <c r="A1639" s="258">
        <f>A1623+1</f>
        <v>87</v>
      </c>
      <c r="B1639" s="1250" t="s">
        <v>520</v>
      </c>
      <c r="C1639" s="1250"/>
      <c r="D1639" s="259" t="s">
        <v>521</v>
      </c>
      <c r="F1639" s="260"/>
      <c r="G1639" s="261"/>
      <c r="M1639" s="262"/>
    </row>
    <row r="1640" spans="1:14" ht="12.75" customHeight="1">
      <c r="E1640" s="829" t="s">
        <v>147</v>
      </c>
      <c r="F1640" s="234" t="s">
        <v>148</v>
      </c>
    </row>
    <row r="1641" spans="1:14" ht="12.75" customHeight="1">
      <c r="D1641" s="263">
        <v>0.1</v>
      </c>
      <c r="E1641" s="829" t="s">
        <v>149</v>
      </c>
      <c r="F1641" s="264" t="s">
        <v>150</v>
      </c>
      <c r="G1641" s="235" t="s">
        <v>151</v>
      </c>
      <c r="H1641" s="248">
        <f>Bahan!$C$10</f>
        <v>125000</v>
      </c>
      <c r="I1641" s="248"/>
      <c r="J1641" s="248"/>
      <c r="K1641" s="248" t="s">
        <v>128</v>
      </c>
      <c r="L1641" s="230">
        <f>D1641*H1641</f>
        <v>12500</v>
      </c>
    </row>
    <row r="1642" spans="1:14" ht="12.75" customHeight="1">
      <c r="D1642" s="263">
        <v>0.05</v>
      </c>
      <c r="E1642" s="829" t="s">
        <v>149</v>
      </c>
      <c r="F1642" s="264" t="s">
        <v>152</v>
      </c>
      <c r="G1642" s="235" t="s">
        <v>151</v>
      </c>
      <c r="H1642" s="248">
        <f>Bahan!$C$11</f>
        <v>135000</v>
      </c>
      <c r="I1642" s="248"/>
      <c r="J1642" s="248"/>
      <c r="K1642" s="248" t="s">
        <v>128</v>
      </c>
      <c r="L1642" s="230">
        <f>D1642*H1642</f>
        <v>6750</v>
      </c>
    </row>
    <row r="1643" spans="1:14" ht="12.75" customHeight="1">
      <c r="D1643" s="263">
        <v>5.0000000000000001E-3</v>
      </c>
      <c r="E1643" s="829" t="s">
        <v>149</v>
      </c>
      <c r="F1643" s="234" t="s">
        <v>153</v>
      </c>
      <c r="G1643" s="235" t="s">
        <v>151</v>
      </c>
      <c r="H1643" s="248">
        <f>Bahan!$C$21</f>
        <v>145000</v>
      </c>
      <c r="I1643" s="248"/>
      <c r="J1643" s="248"/>
      <c r="K1643" s="248" t="s">
        <v>128</v>
      </c>
      <c r="L1643" s="230">
        <f>D1643*H1643</f>
        <v>725</v>
      </c>
    </row>
    <row r="1644" spans="1:14" ht="12.75" customHeight="1">
      <c r="D1644" s="263">
        <v>5.0000000000000001E-3</v>
      </c>
      <c r="E1644" s="829" t="s">
        <v>149</v>
      </c>
      <c r="F1644" s="234" t="s">
        <v>154</v>
      </c>
      <c r="G1644" s="235" t="s">
        <v>151</v>
      </c>
      <c r="H1644" s="248">
        <f>Bahan!$C$22</f>
        <v>150000</v>
      </c>
      <c r="I1644" s="248"/>
      <c r="J1644" s="248"/>
      <c r="K1644" s="248" t="s">
        <v>128</v>
      </c>
      <c r="L1644" s="230">
        <f>D1644*H1644</f>
        <v>750</v>
      </c>
    </row>
    <row r="1645" spans="1:14" ht="12.75" customHeight="1">
      <c r="M1645" s="230" t="s">
        <v>128</v>
      </c>
      <c r="N1645" s="265">
        <f>SUM(L1641:L1644)</f>
        <v>20725</v>
      </c>
    </row>
    <row r="1646" spans="1:14" ht="12.75" customHeight="1">
      <c r="E1646" s="829" t="s">
        <v>155</v>
      </c>
      <c r="F1646" s="234" t="s">
        <v>156</v>
      </c>
    </row>
    <row r="1647" spans="1:14" ht="12.75" customHeight="1">
      <c r="D1647" s="263">
        <v>0.36399999999999999</v>
      </c>
      <c r="E1647" s="829" t="s">
        <v>374</v>
      </c>
      <c r="F1647" s="234" t="s">
        <v>522</v>
      </c>
      <c r="G1647" s="235" t="s">
        <v>151</v>
      </c>
      <c r="H1647" s="248">
        <f>Bahan!$C$126</f>
        <v>75500</v>
      </c>
      <c r="I1647" s="248"/>
      <c r="J1647" s="248"/>
      <c r="K1647" s="248" t="s">
        <v>128</v>
      </c>
      <c r="L1647" s="230">
        <f>D1647*H1647</f>
        <v>27482</v>
      </c>
    </row>
    <row r="1648" spans="1:14" ht="12.75" customHeight="1">
      <c r="D1648" s="263">
        <v>0.11</v>
      </c>
      <c r="E1648" s="829" t="s">
        <v>163</v>
      </c>
      <c r="F1648" s="234" t="s">
        <v>523</v>
      </c>
      <c r="G1648" s="235" t="s">
        <v>151</v>
      </c>
      <c r="H1648" s="248">
        <f>Bahan!C25</f>
        <v>15000</v>
      </c>
      <c r="I1648" s="248"/>
      <c r="J1648" s="248"/>
      <c r="K1648" s="248" t="s">
        <v>128</v>
      </c>
      <c r="L1648" s="230">
        <f>D1648*H1648</f>
        <v>1650</v>
      </c>
    </row>
    <row r="1649" spans="1:14" ht="12.75" customHeight="1">
      <c r="M1649" s="230" t="s">
        <v>128</v>
      </c>
      <c r="N1649" s="265">
        <f>SUM(L1647:L1648)</f>
        <v>29132</v>
      </c>
    </row>
    <row r="1650" spans="1:14" ht="12.75" customHeight="1">
      <c r="D1650" s="246"/>
      <c r="E1650" s="829"/>
      <c r="F1650" s="247"/>
      <c r="H1650" s="829"/>
      <c r="I1650" s="829"/>
      <c r="J1650" s="829"/>
      <c r="K1650" s="829"/>
      <c r="M1650" s="267" t="s">
        <v>169</v>
      </c>
      <c r="N1650" s="268" t="s">
        <v>169</v>
      </c>
    </row>
    <row r="1651" spans="1:14" ht="12.75" customHeight="1">
      <c r="H1651" s="233" t="s">
        <v>170</v>
      </c>
      <c r="M1651" s="230" t="s">
        <v>128</v>
      </c>
      <c r="N1651" s="230">
        <f>SUM(N1645:N1649)</f>
        <v>49857</v>
      </c>
    </row>
    <row r="1652" spans="1:14" ht="12.75" customHeight="1">
      <c r="H1652" s="269" t="s">
        <v>3123</v>
      </c>
      <c r="K1652" s="270"/>
      <c r="M1652" s="230" t="s">
        <v>128</v>
      </c>
      <c r="N1652" s="265">
        <f>N1651*$Q$4</f>
        <v>4985.7000000000007</v>
      </c>
    </row>
    <row r="1653" spans="1:14" ht="12.75" customHeight="1">
      <c r="H1653" s="233" t="s">
        <v>171</v>
      </c>
      <c r="M1653" s="230" t="s">
        <v>128</v>
      </c>
      <c r="N1653" s="262">
        <f>ROUNDDOWN((N1651+N1652),0)</f>
        <v>54842</v>
      </c>
    </row>
    <row r="1655" spans="1:14" s="245" customFormat="1" ht="12.75" customHeight="1">
      <c r="A1655" s="258">
        <f>A1639+1</f>
        <v>88</v>
      </c>
      <c r="B1655" s="1250" t="s">
        <v>524</v>
      </c>
      <c r="C1655" s="1250"/>
      <c r="D1655" s="259" t="s">
        <v>525</v>
      </c>
      <c r="F1655" s="260"/>
      <c r="G1655" s="261"/>
      <c r="M1655" s="262"/>
    </row>
    <row r="1656" spans="1:14" ht="12.75" customHeight="1">
      <c r="E1656" s="829" t="s">
        <v>147</v>
      </c>
      <c r="F1656" s="234" t="s">
        <v>148</v>
      </c>
    </row>
    <row r="1657" spans="1:14" ht="12.75" customHeight="1">
      <c r="D1657" s="263">
        <v>0.1</v>
      </c>
      <c r="E1657" s="829" t="s">
        <v>149</v>
      </c>
      <c r="F1657" s="264" t="s">
        <v>150</v>
      </c>
      <c r="G1657" s="235" t="s">
        <v>151</v>
      </c>
      <c r="H1657" s="248">
        <f>Bahan!$C$10</f>
        <v>125000</v>
      </c>
      <c r="I1657" s="248"/>
      <c r="J1657" s="248"/>
      <c r="K1657" s="248" t="s">
        <v>128</v>
      </c>
      <c r="L1657" s="230">
        <f>D1657*H1657</f>
        <v>12500</v>
      </c>
    </row>
    <row r="1658" spans="1:14" ht="12.75" customHeight="1">
      <c r="D1658" s="263">
        <v>0.05</v>
      </c>
      <c r="E1658" s="829" t="s">
        <v>149</v>
      </c>
      <c r="F1658" s="264" t="s">
        <v>152</v>
      </c>
      <c r="G1658" s="235" t="s">
        <v>151</v>
      </c>
      <c r="H1658" s="248">
        <f>Bahan!$C$11</f>
        <v>135000</v>
      </c>
      <c r="I1658" s="248"/>
      <c r="J1658" s="248"/>
      <c r="K1658" s="248" t="s">
        <v>128</v>
      </c>
      <c r="L1658" s="230">
        <f>D1658*H1658</f>
        <v>6750</v>
      </c>
    </row>
    <row r="1659" spans="1:14" ht="12.75" customHeight="1">
      <c r="D1659" s="263">
        <v>5.0000000000000001E-3</v>
      </c>
      <c r="E1659" s="829" t="s">
        <v>149</v>
      </c>
      <c r="F1659" s="234" t="s">
        <v>153</v>
      </c>
      <c r="G1659" s="235" t="s">
        <v>151</v>
      </c>
      <c r="H1659" s="248">
        <f>Bahan!$C$21</f>
        <v>145000</v>
      </c>
      <c r="I1659" s="248"/>
      <c r="J1659" s="248"/>
      <c r="K1659" s="248" t="s">
        <v>128</v>
      </c>
      <c r="L1659" s="230">
        <f>D1659*H1659</f>
        <v>725</v>
      </c>
    </row>
    <row r="1660" spans="1:14" ht="12.75" customHeight="1">
      <c r="D1660" s="263">
        <v>5.0000000000000001E-3</v>
      </c>
      <c r="E1660" s="829" t="s">
        <v>149</v>
      </c>
      <c r="F1660" s="234" t="s">
        <v>154</v>
      </c>
      <c r="G1660" s="235" t="s">
        <v>151</v>
      </c>
      <c r="H1660" s="248">
        <f>Bahan!$C$22</f>
        <v>150000</v>
      </c>
      <c r="I1660" s="248"/>
      <c r="J1660" s="248"/>
      <c r="K1660" s="248" t="s">
        <v>128</v>
      </c>
      <c r="L1660" s="230">
        <f>D1660*H1660</f>
        <v>750</v>
      </c>
    </row>
    <row r="1661" spans="1:14" ht="12.75" customHeight="1">
      <c r="M1661" s="230" t="s">
        <v>128</v>
      </c>
      <c r="N1661" s="265">
        <f>SUM(L1657:L1660)</f>
        <v>20725</v>
      </c>
    </row>
    <row r="1662" spans="1:14" ht="12.75" customHeight="1">
      <c r="E1662" s="829" t="s">
        <v>155</v>
      </c>
      <c r="F1662" s="234" t="s">
        <v>156</v>
      </c>
    </row>
    <row r="1663" spans="1:14" ht="12.75" customHeight="1">
      <c r="D1663" s="263">
        <v>0.36399999999999999</v>
      </c>
      <c r="E1663" s="829" t="s">
        <v>374</v>
      </c>
      <c r="F1663" s="234" t="s">
        <v>526</v>
      </c>
      <c r="G1663" s="235" t="s">
        <v>151</v>
      </c>
      <c r="H1663" s="248">
        <f>Bahan!C127</f>
        <v>175000</v>
      </c>
      <c r="I1663" s="248"/>
      <c r="J1663" s="248"/>
      <c r="K1663" s="248" t="s">
        <v>128</v>
      </c>
      <c r="L1663" s="230">
        <f>D1663*H1663</f>
        <v>63700</v>
      </c>
    </row>
    <row r="1664" spans="1:14" ht="12.75" customHeight="1">
      <c r="D1664" s="263">
        <v>0.11</v>
      </c>
      <c r="E1664" s="829" t="s">
        <v>163</v>
      </c>
      <c r="F1664" s="234" t="s">
        <v>523</v>
      </c>
      <c r="G1664" s="235" t="s">
        <v>151</v>
      </c>
      <c r="H1664" s="248">
        <f>Bahan!$C$91</f>
        <v>25000</v>
      </c>
      <c r="I1664" s="248"/>
      <c r="J1664" s="248"/>
      <c r="K1664" s="248" t="s">
        <v>128</v>
      </c>
      <c r="L1664" s="230">
        <f>D1664*H1664</f>
        <v>2750</v>
      </c>
    </row>
    <row r="1665" spans="1:14" ht="12.75" customHeight="1">
      <c r="M1665" s="230" t="s">
        <v>128</v>
      </c>
      <c r="N1665" s="265">
        <f>SUM(L1663:L1664)</f>
        <v>66450</v>
      </c>
    </row>
    <row r="1666" spans="1:14" ht="12.75" customHeight="1">
      <c r="D1666" s="246"/>
      <c r="E1666" s="829"/>
      <c r="F1666" s="247"/>
      <c r="H1666" s="829"/>
      <c r="I1666" s="829"/>
      <c r="J1666" s="829"/>
      <c r="K1666" s="829"/>
      <c r="M1666" s="267" t="s">
        <v>169</v>
      </c>
      <c r="N1666" s="268" t="s">
        <v>169</v>
      </c>
    </row>
    <row r="1667" spans="1:14" ht="12.75" customHeight="1">
      <c r="H1667" s="233" t="s">
        <v>170</v>
      </c>
      <c r="M1667" s="230" t="s">
        <v>128</v>
      </c>
      <c r="N1667" s="230">
        <f>SUM(N1661:N1665)</f>
        <v>87175</v>
      </c>
    </row>
    <row r="1668" spans="1:14" ht="12.75" customHeight="1">
      <c r="H1668" s="269" t="s">
        <v>3123</v>
      </c>
      <c r="K1668" s="270"/>
      <c r="M1668" s="230" t="s">
        <v>128</v>
      </c>
      <c r="N1668" s="265">
        <f>N1667*$Q$4</f>
        <v>8717.5</v>
      </c>
    </row>
    <row r="1669" spans="1:14" ht="12.75" customHeight="1">
      <c r="H1669" s="233" t="s">
        <v>171</v>
      </c>
      <c r="M1669" s="230" t="s">
        <v>128</v>
      </c>
      <c r="N1669" s="262">
        <f>ROUNDDOWN((N1667+N1668),0)</f>
        <v>95892</v>
      </c>
    </row>
    <row r="1671" spans="1:14" ht="12.75" customHeight="1">
      <c r="A1671" s="258">
        <f>A1655+1</f>
        <v>89</v>
      </c>
      <c r="B1671" s="1250" t="s">
        <v>524</v>
      </c>
      <c r="C1671" s="1250"/>
      <c r="D1671" s="259" t="s">
        <v>3100</v>
      </c>
      <c r="E1671" s="245"/>
      <c r="F1671" s="260"/>
      <c r="G1671" s="261"/>
      <c r="H1671" s="245"/>
      <c r="I1671" s="245"/>
      <c r="J1671" s="245"/>
      <c r="K1671" s="245"/>
      <c r="L1671" s="245"/>
      <c r="M1671" s="262"/>
      <c r="N1671" s="245"/>
    </row>
    <row r="1672" spans="1:14" ht="12.75" customHeight="1">
      <c r="E1672" s="829" t="s">
        <v>147</v>
      </c>
      <c r="F1672" s="234" t="s">
        <v>148</v>
      </c>
    </row>
    <row r="1673" spans="1:14" ht="12.75" customHeight="1">
      <c r="D1673" s="263">
        <v>0.1</v>
      </c>
      <c r="E1673" s="829" t="s">
        <v>149</v>
      </c>
      <c r="F1673" s="264" t="s">
        <v>150</v>
      </c>
      <c r="G1673" s="235" t="s">
        <v>151</v>
      </c>
      <c r="H1673" s="248">
        <f>Bahan!$C$10</f>
        <v>125000</v>
      </c>
      <c r="I1673" s="248"/>
      <c r="J1673" s="248"/>
      <c r="K1673" s="248" t="s">
        <v>128</v>
      </c>
      <c r="L1673" s="230">
        <f>D1673*H1673</f>
        <v>12500</v>
      </c>
    </row>
    <row r="1674" spans="1:14" ht="12.75" customHeight="1">
      <c r="D1674" s="263">
        <v>0.05</v>
      </c>
      <c r="E1674" s="829" t="s">
        <v>149</v>
      </c>
      <c r="F1674" s="264" t="s">
        <v>152</v>
      </c>
      <c r="G1674" s="235" t="s">
        <v>151</v>
      </c>
      <c r="H1674" s="248">
        <f>Bahan!$C$11</f>
        <v>135000</v>
      </c>
      <c r="I1674" s="248"/>
      <c r="J1674" s="248"/>
      <c r="K1674" s="248" t="s">
        <v>128</v>
      </c>
      <c r="L1674" s="230">
        <f>D1674*H1674</f>
        <v>6750</v>
      </c>
    </row>
    <row r="1675" spans="1:14" ht="12.75" customHeight="1">
      <c r="D1675" s="263">
        <v>5.0000000000000001E-3</v>
      </c>
      <c r="E1675" s="829" t="s">
        <v>149</v>
      </c>
      <c r="F1675" s="234" t="s">
        <v>153</v>
      </c>
      <c r="G1675" s="235" t="s">
        <v>151</v>
      </c>
      <c r="H1675" s="248">
        <f>Bahan!$C$21</f>
        <v>145000</v>
      </c>
      <c r="I1675" s="248"/>
      <c r="J1675" s="248"/>
      <c r="K1675" s="248" t="s">
        <v>128</v>
      </c>
      <c r="L1675" s="230">
        <f>D1675*H1675</f>
        <v>725</v>
      </c>
    </row>
    <row r="1676" spans="1:14" ht="12.75" customHeight="1">
      <c r="D1676" s="263">
        <v>5.0000000000000001E-3</v>
      </c>
      <c r="E1676" s="829" t="s">
        <v>149</v>
      </c>
      <c r="F1676" s="234" t="s">
        <v>154</v>
      </c>
      <c r="G1676" s="235" t="s">
        <v>151</v>
      </c>
      <c r="H1676" s="248">
        <f>Bahan!$C$22</f>
        <v>150000</v>
      </c>
      <c r="I1676" s="248"/>
      <c r="J1676" s="248"/>
      <c r="K1676" s="248" t="s">
        <v>128</v>
      </c>
      <c r="L1676" s="230">
        <f>D1676*H1676</f>
        <v>750</v>
      </c>
    </row>
    <row r="1677" spans="1:14" ht="12.75" customHeight="1">
      <c r="M1677" s="230" t="s">
        <v>128</v>
      </c>
      <c r="N1677" s="265">
        <f>SUM(L1673:L1676)</f>
        <v>20725</v>
      </c>
    </row>
    <row r="1678" spans="1:14" ht="12.75" customHeight="1">
      <c r="E1678" s="829" t="s">
        <v>155</v>
      </c>
      <c r="F1678" s="234" t="s">
        <v>156</v>
      </c>
    </row>
    <row r="1679" spans="1:14" ht="12.75" customHeight="1">
      <c r="D1679" s="263">
        <v>0.36399999999999999</v>
      </c>
      <c r="E1679" s="829" t="s">
        <v>374</v>
      </c>
      <c r="F1679" s="234" t="s">
        <v>4519</v>
      </c>
      <c r="G1679" s="235" t="s">
        <v>151</v>
      </c>
      <c r="H1679" s="248">
        <v>750000</v>
      </c>
      <c r="I1679" s="248"/>
      <c r="J1679" s="248"/>
      <c r="K1679" s="248" t="s">
        <v>128</v>
      </c>
      <c r="L1679" s="230">
        <f>D1679*H1679</f>
        <v>273000</v>
      </c>
    </row>
    <row r="1680" spans="1:14" ht="12.75" customHeight="1">
      <c r="D1680" s="263">
        <v>0.11</v>
      </c>
      <c r="E1680" s="829" t="s">
        <v>163</v>
      </c>
      <c r="F1680" s="234" t="s">
        <v>523</v>
      </c>
      <c r="G1680" s="235" t="s">
        <v>151</v>
      </c>
      <c r="H1680" s="248">
        <f>Bahan!$C$91</f>
        <v>25000</v>
      </c>
      <c r="I1680" s="248"/>
      <c r="J1680" s="248"/>
      <c r="K1680" s="248" t="s">
        <v>128</v>
      </c>
      <c r="L1680" s="230">
        <f>D1680*H1680</f>
        <v>2750</v>
      </c>
    </row>
    <row r="1681" spans="1:14" ht="12.75" customHeight="1">
      <c r="M1681" s="230" t="s">
        <v>128</v>
      </c>
      <c r="N1681" s="265">
        <f>SUM(L1679:L1680)</f>
        <v>275750</v>
      </c>
    </row>
    <row r="1682" spans="1:14" ht="12.75" customHeight="1">
      <c r="D1682" s="246"/>
      <c r="E1682" s="829"/>
      <c r="F1682" s="247"/>
      <c r="H1682" s="829"/>
      <c r="I1682" s="829"/>
      <c r="J1682" s="829"/>
      <c r="K1682" s="829"/>
      <c r="M1682" s="267" t="s">
        <v>169</v>
      </c>
      <c r="N1682" s="268" t="s">
        <v>169</v>
      </c>
    </row>
    <row r="1683" spans="1:14" ht="12.75" customHeight="1">
      <c r="H1683" s="233" t="s">
        <v>170</v>
      </c>
      <c r="M1683" s="230" t="s">
        <v>128</v>
      </c>
      <c r="N1683" s="230">
        <f>SUM(N1677:N1681)</f>
        <v>296475</v>
      </c>
    </row>
    <row r="1684" spans="1:14" ht="12.75" customHeight="1">
      <c r="H1684" s="269" t="s">
        <v>3123</v>
      </c>
      <c r="K1684" s="270"/>
      <c r="M1684" s="230" t="s">
        <v>128</v>
      </c>
      <c r="N1684" s="265">
        <f>N1683*$Q$4</f>
        <v>29647.5</v>
      </c>
    </row>
    <row r="1685" spans="1:14" ht="12.75" customHeight="1">
      <c r="H1685" s="233" t="s">
        <v>171</v>
      </c>
      <c r="M1685" s="230" t="s">
        <v>128</v>
      </c>
      <c r="N1685" s="262">
        <f>ROUNDDOWN((N1683+N1684),0)</f>
        <v>326122</v>
      </c>
    </row>
    <row r="1686" spans="1:14" ht="12.75" customHeight="1">
      <c r="N1686" s="262"/>
    </row>
    <row r="1687" spans="1:14" s="245" customFormat="1" ht="12.75" customHeight="1">
      <c r="A1687" s="258">
        <f>A1671+1</f>
        <v>90</v>
      </c>
      <c r="B1687" s="1250" t="s">
        <v>527</v>
      </c>
      <c r="C1687" s="1250"/>
      <c r="D1687" s="259" t="s">
        <v>528</v>
      </c>
      <c r="F1687" s="260"/>
      <c r="G1687" s="261"/>
      <c r="M1687" s="262"/>
    </row>
    <row r="1688" spans="1:14" ht="12.75" customHeight="1">
      <c r="E1688" s="829" t="s">
        <v>147</v>
      </c>
      <c r="F1688" s="234" t="s">
        <v>148</v>
      </c>
    </row>
    <row r="1689" spans="1:14" ht="12.75" customHeight="1">
      <c r="D1689" s="263">
        <v>0.06</v>
      </c>
      <c r="E1689" s="829" t="s">
        <v>149</v>
      </c>
      <c r="F1689" s="264" t="s">
        <v>150</v>
      </c>
      <c r="G1689" s="235" t="s">
        <v>151</v>
      </c>
      <c r="H1689" s="248">
        <f>Bahan!$C$10</f>
        <v>125000</v>
      </c>
      <c r="I1689" s="248"/>
      <c r="J1689" s="248"/>
      <c r="K1689" s="248" t="s">
        <v>128</v>
      </c>
      <c r="L1689" s="230">
        <f>D1689*H1689</f>
        <v>7500</v>
      </c>
    </row>
    <row r="1690" spans="1:14" ht="12.75" customHeight="1">
      <c r="D1690" s="263">
        <v>0.06</v>
      </c>
      <c r="E1690" s="829" t="s">
        <v>149</v>
      </c>
      <c r="F1690" s="264" t="s">
        <v>152</v>
      </c>
      <c r="G1690" s="235" t="s">
        <v>151</v>
      </c>
      <c r="H1690" s="248">
        <f>Bahan!$C$11</f>
        <v>135000</v>
      </c>
      <c r="I1690" s="248"/>
      <c r="J1690" s="248"/>
      <c r="K1690" s="248" t="s">
        <v>128</v>
      </c>
      <c r="L1690" s="230">
        <f>D1690*H1690</f>
        <v>8100</v>
      </c>
    </row>
    <row r="1691" spans="1:14" ht="12.75" customHeight="1">
      <c r="D1691" s="263">
        <v>6.0000000000000001E-3</v>
      </c>
      <c r="E1691" s="829" t="s">
        <v>149</v>
      </c>
      <c r="F1691" s="234" t="s">
        <v>153</v>
      </c>
      <c r="G1691" s="235" t="s">
        <v>151</v>
      </c>
      <c r="H1691" s="248">
        <f>Bahan!$C$21</f>
        <v>145000</v>
      </c>
      <c r="I1691" s="248"/>
      <c r="J1691" s="248"/>
      <c r="K1691" s="248" t="s">
        <v>128</v>
      </c>
      <c r="L1691" s="230">
        <f>D1691*H1691</f>
        <v>870</v>
      </c>
    </row>
    <row r="1692" spans="1:14" ht="12.75" customHeight="1">
      <c r="D1692" s="263">
        <v>3.0000000000000001E-3</v>
      </c>
      <c r="E1692" s="829" t="s">
        <v>149</v>
      </c>
      <c r="F1692" s="234" t="s">
        <v>154</v>
      </c>
      <c r="G1692" s="235" t="s">
        <v>151</v>
      </c>
      <c r="H1692" s="248">
        <f>Bahan!$C$22</f>
        <v>150000</v>
      </c>
      <c r="I1692" s="248"/>
      <c r="J1692" s="248"/>
      <c r="K1692" s="248" t="s">
        <v>128</v>
      </c>
      <c r="L1692" s="230">
        <f>D1692*H1692</f>
        <v>450</v>
      </c>
    </row>
    <row r="1693" spans="1:14" ht="12.75" customHeight="1">
      <c r="M1693" s="230" t="s">
        <v>128</v>
      </c>
      <c r="N1693" s="265">
        <f>SUM(L1689:L1692)</f>
        <v>16920</v>
      </c>
    </row>
    <row r="1694" spans="1:14" ht="12.75" customHeight="1">
      <c r="E1694" s="829" t="s">
        <v>155</v>
      </c>
      <c r="F1694" s="234" t="s">
        <v>156</v>
      </c>
    </row>
    <row r="1695" spans="1:14" ht="12.75" customHeight="1">
      <c r="D1695" s="263">
        <v>1.05</v>
      </c>
      <c r="E1695" s="829" t="s">
        <v>441</v>
      </c>
      <c r="F1695" s="234" t="s">
        <v>529</v>
      </c>
      <c r="G1695" s="235" t="s">
        <v>151</v>
      </c>
      <c r="H1695" s="248">
        <f>Bahan!$C$129</f>
        <v>8750</v>
      </c>
      <c r="I1695" s="248"/>
      <c r="J1695" s="248"/>
      <c r="K1695" s="248" t="s">
        <v>128</v>
      </c>
      <c r="L1695" s="230">
        <f>D1695*H1695</f>
        <v>9187.5</v>
      </c>
    </row>
    <row r="1696" spans="1:14" ht="12.75" customHeight="1">
      <c r="M1696" s="230" t="s">
        <v>128</v>
      </c>
      <c r="N1696" s="265">
        <f>SUM(L1695:L1695)</f>
        <v>9187.5</v>
      </c>
    </row>
    <row r="1697" spans="1:14" ht="12.75" customHeight="1">
      <c r="D1697" s="246"/>
      <c r="E1697" s="829"/>
      <c r="F1697" s="247"/>
      <c r="H1697" s="829"/>
      <c r="I1697" s="829"/>
      <c r="J1697" s="829"/>
      <c r="K1697" s="829"/>
      <c r="M1697" s="267" t="s">
        <v>169</v>
      </c>
      <c r="N1697" s="268" t="s">
        <v>169</v>
      </c>
    </row>
    <row r="1698" spans="1:14" ht="12.75" customHeight="1">
      <c r="H1698" s="233" t="s">
        <v>170</v>
      </c>
      <c r="M1698" s="230" t="s">
        <v>128</v>
      </c>
      <c r="N1698" s="230">
        <f>SUM(N1693:N1696)</f>
        <v>26107.5</v>
      </c>
    </row>
    <row r="1699" spans="1:14" ht="12.75" customHeight="1">
      <c r="H1699" s="269" t="s">
        <v>3123</v>
      </c>
      <c r="K1699" s="270"/>
      <c r="M1699" s="230" t="s">
        <v>128</v>
      </c>
      <c r="N1699" s="265">
        <f>N1698*$Q$4</f>
        <v>2610.75</v>
      </c>
    </row>
    <row r="1700" spans="1:14" ht="12.75" customHeight="1">
      <c r="H1700" s="233" t="s">
        <v>171</v>
      </c>
      <c r="M1700" s="230" t="s">
        <v>128</v>
      </c>
      <c r="N1700" s="262">
        <f>ROUNDDOWN((N1698+N1699),0)</f>
        <v>28718</v>
      </c>
    </row>
    <row r="1701" spans="1:14" ht="12.75" customHeight="1">
      <c r="N1701" s="262"/>
    </row>
    <row r="1702" spans="1:14" ht="12.75" customHeight="1">
      <c r="A1702" s="258">
        <f>A1687+1</f>
        <v>91</v>
      </c>
      <c r="B1702" s="1250" t="s">
        <v>2305</v>
      </c>
      <c r="C1702" s="1250"/>
      <c r="D1702" s="259" t="s">
        <v>2304</v>
      </c>
      <c r="E1702" s="245"/>
      <c r="F1702" s="260"/>
      <c r="G1702" s="261"/>
      <c r="H1702" s="245"/>
      <c r="I1702" s="245"/>
      <c r="J1702" s="245"/>
      <c r="K1702" s="245"/>
      <c r="L1702" s="245"/>
      <c r="M1702" s="262"/>
      <c r="N1702" s="245"/>
    </row>
    <row r="1703" spans="1:14" ht="12.75" customHeight="1">
      <c r="E1703" s="829" t="s">
        <v>147</v>
      </c>
      <c r="F1703" s="234" t="s">
        <v>148</v>
      </c>
    </row>
    <row r="1704" spans="1:14" ht="12.75" customHeight="1">
      <c r="D1704" s="263">
        <v>2.5000000000000001E-2</v>
      </c>
      <c r="E1704" s="829" t="s">
        <v>149</v>
      </c>
      <c r="F1704" s="264" t="s">
        <v>150</v>
      </c>
      <c r="G1704" s="235" t="s">
        <v>151</v>
      </c>
      <c r="H1704" s="248">
        <f>Bahan!$C$10</f>
        <v>125000</v>
      </c>
      <c r="I1704" s="248"/>
      <c r="J1704" s="248"/>
      <c r="K1704" s="248" t="s">
        <v>128</v>
      </c>
      <c r="L1704" s="230">
        <f>D1704*H1704</f>
        <v>3125</v>
      </c>
    </row>
    <row r="1705" spans="1:14" ht="12.75" customHeight="1">
      <c r="D1705" s="263">
        <v>2.5000000000000001E-2</v>
      </c>
      <c r="E1705" s="829" t="s">
        <v>149</v>
      </c>
      <c r="F1705" s="264" t="s">
        <v>152</v>
      </c>
      <c r="G1705" s="235" t="s">
        <v>151</v>
      </c>
      <c r="H1705" s="248">
        <f>Bahan!$C$11</f>
        <v>135000</v>
      </c>
      <c r="I1705" s="248"/>
      <c r="J1705" s="248"/>
      <c r="K1705" s="248" t="s">
        <v>128</v>
      </c>
      <c r="L1705" s="230">
        <f>D1705*H1705</f>
        <v>3375</v>
      </c>
    </row>
    <row r="1706" spans="1:14" ht="12.75" customHeight="1">
      <c r="D1706" s="263">
        <v>2.5000000000000001E-3</v>
      </c>
      <c r="E1706" s="829" t="s">
        <v>149</v>
      </c>
      <c r="F1706" s="234" t="s">
        <v>153</v>
      </c>
      <c r="G1706" s="235" t="s">
        <v>151</v>
      </c>
      <c r="H1706" s="248">
        <f>Bahan!$C$21</f>
        <v>145000</v>
      </c>
      <c r="I1706" s="248"/>
      <c r="J1706" s="248"/>
      <c r="K1706" s="248" t="s">
        <v>128</v>
      </c>
      <c r="L1706" s="230">
        <f>D1706*H1706</f>
        <v>362.5</v>
      </c>
    </row>
    <row r="1707" spans="1:14" ht="12.75" customHeight="1">
      <c r="D1707" s="263">
        <v>8.0000000000000004E-4</v>
      </c>
      <c r="E1707" s="829" t="s">
        <v>149</v>
      </c>
      <c r="F1707" s="234" t="s">
        <v>154</v>
      </c>
      <c r="G1707" s="235" t="s">
        <v>151</v>
      </c>
      <c r="H1707" s="248">
        <f>Bahan!$C$22</f>
        <v>150000</v>
      </c>
      <c r="I1707" s="248"/>
      <c r="J1707" s="248"/>
      <c r="K1707" s="248" t="s">
        <v>128</v>
      </c>
      <c r="L1707" s="230">
        <f>D1707*H1707</f>
        <v>120</v>
      </c>
    </row>
    <row r="1708" spans="1:14" ht="12.75" customHeight="1">
      <c r="M1708" s="230" t="s">
        <v>128</v>
      </c>
      <c r="N1708" s="265">
        <f>SUM(L1704:L1707)</f>
        <v>6982.5</v>
      </c>
    </row>
    <row r="1709" spans="1:14" ht="12.75" customHeight="1">
      <c r="E1709" s="829" t="s">
        <v>155</v>
      </c>
      <c r="F1709" s="234" t="s">
        <v>156</v>
      </c>
    </row>
    <row r="1710" spans="1:14" ht="12.75" customHeight="1">
      <c r="D1710" s="263">
        <v>1.1000000000000001</v>
      </c>
      <c r="E1710" s="829" t="s">
        <v>441</v>
      </c>
      <c r="F1710" s="234" t="s">
        <v>2306</v>
      </c>
      <c r="G1710" s="235" t="s">
        <v>151</v>
      </c>
      <c r="H1710" s="248">
        <f>Bahan!$C$130</f>
        <v>25000</v>
      </c>
      <c r="I1710" s="248"/>
      <c r="J1710" s="248"/>
      <c r="K1710" s="248" t="s">
        <v>128</v>
      </c>
      <c r="L1710" s="230">
        <f>D1710*H1710</f>
        <v>27500.000000000004</v>
      </c>
    </row>
    <row r="1711" spans="1:14" ht="12.75" customHeight="1">
      <c r="D1711" s="263">
        <v>0.01</v>
      </c>
      <c r="E1711" s="829" t="s">
        <v>163</v>
      </c>
      <c r="F1711" s="234" t="s">
        <v>523</v>
      </c>
      <c r="G1711" s="235" t="s">
        <v>151</v>
      </c>
      <c r="H1711" s="248">
        <f>Bahan!$C$91</f>
        <v>25000</v>
      </c>
      <c r="I1711" s="248"/>
      <c r="J1711" s="248"/>
      <c r="K1711" s="248" t="s">
        <v>128</v>
      </c>
      <c r="L1711" s="230">
        <f>D1711*H1711</f>
        <v>250</v>
      </c>
    </row>
    <row r="1712" spans="1:14" ht="12.75" customHeight="1">
      <c r="M1712" s="230" t="s">
        <v>128</v>
      </c>
      <c r="N1712" s="265">
        <f>SUM(L1710:L1711)</f>
        <v>27750.000000000004</v>
      </c>
    </row>
    <row r="1713" spans="1:14" ht="12.75" customHeight="1">
      <c r="D1713" s="246"/>
      <c r="E1713" s="829"/>
      <c r="F1713" s="247"/>
      <c r="H1713" s="829"/>
      <c r="I1713" s="829"/>
      <c r="J1713" s="829"/>
      <c r="K1713" s="829"/>
      <c r="M1713" s="267" t="s">
        <v>169</v>
      </c>
      <c r="N1713" s="268" t="s">
        <v>169</v>
      </c>
    </row>
    <row r="1714" spans="1:14" ht="12.75" customHeight="1">
      <c r="H1714" s="233" t="s">
        <v>170</v>
      </c>
      <c r="M1714" s="230" t="s">
        <v>128</v>
      </c>
      <c r="N1714" s="230">
        <f>SUM(N1708:N1712)</f>
        <v>34732.5</v>
      </c>
    </row>
    <row r="1715" spans="1:14" ht="12.75" customHeight="1">
      <c r="H1715" s="269"/>
      <c r="K1715" s="270"/>
      <c r="N1715" s="265"/>
    </row>
    <row r="1716" spans="1:14" ht="12.75" customHeight="1">
      <c r="H1716" s="233" t="s">
        <v>171</v>
      </c>
      <c r="M1716" s="230" t="s">
        <v>128</v>
      </c>
      <c r="N1716" s="262">
        <f>ROUNDDOWN((N1714+N1715),0)</f>
        <v>34732</v>
      </c>
    </row>
    <row r="1717" spans="1:14" ht="12.75" customHeight="1">
      <c r="N1717" s="262"/>
    </row>
    <row r="1718" spans="1:14" ht="12.75" customHeight="1">
      <c r="N1718" s="262"/>
    </row>
    <row r="1719" spans="1:14" ht="12.75" customHeight="1">
      <c r="N1719" s="262"/>
    </row>
    <row r="1720" spans="1:14" ht="12.75" customHeight="1">
      <c r="N1720" s="262"/>
    </row>
    <row r="1721" spans="1:14" ht="12.75" customHeight="1">
      <c r="N1721" s="262"/>
    </row>
    <row r="1722" spans="1:14" ht="12.75" customHeight="1">
      <c r="N1722" s="262"/>
    </row>
    <row r="1723" spans="1:14" ht="12.75" customHeight="1">
      <c r="N1723" s="262"/>
    </row>
    <row r="1724" spans="1:14" ht="12.75" customHeight="1">
      <c r="N1724" s="262"/>
    </row>
    <row r="1726" spans="1:14" s="245" customFormat="1" ht="12.75" customHeight="1">
      <c r="A1726" s="258" t="s">
        <v>530</v>
      </c>
      <c r="B1726" s="1250" t="s">
        <v>531</v>
      </c>
      <c r="C1726" s="1250"/>
      <c r="D1726" s="259" t="s">
        <v>532</v>
      </c>
      <c r="F1726" s="260"/>
      <c r="G1726" s="261"/>
      <c r="M1726" s="262"/>
    </row>
    <row r="1728" spans="1:14" s="245" customFormat="1" ht="12.75" customHeight="1">
      <c r="A1728" s="258">
        <f>A1702+1</f>
        <v>92</v>
      </c>
      <c r="B1728" s="1250" t="s">
        <v>533</v>
      </c>
      <c r="C1728" s="1250"/>
      <c r="D1728" s="259" t="s">
        <v>534</v>
      </c>
      <c r="F1728" s="260"/>
      <c r="G1728" s="261"/>
      <c r="M1728" s="262"/>
    </row>
    <row r="1729" spans="1:14" ht="12.75" customHeight="1">
      <c r="E1729" s="829" t="s">
        <v>147</v>
      </c>
      <c r="F1729" s="234" t="s">
        <v>148</v>
      </c>
    </row>
    <row r="1730" spans="1:14" ht="12.75" customHeight="1">
      <c r="D1730" s="263">
        <v>0.12</v>
      </c>
      <c r="E1730" s="829" t="s">
        <v>149</v>
      </c>
      <c r="F1730" s="264" t="s">
        <v>150</v>
      </c>
      <c r="G1730" s="235" t="s">
        <v>151</v>
      </c>
      <c r="H1730" s="248">
        <f>Bahan!$C$10</f>
        <v>125000</v>
      </c>
      <c r="I1730" s="248"/>
      <c r="J1730" s="248"/>
      <c r="K1730" s="248" t="s">
        <v>128</v>
      </c>
      <c r="L1730" s="230">
        <f>D1730*H1730</f>
        <v>15000</v>
      </c>
    </row>
    <row r="1731" spans="1:14" ht="12.75" customHeight="1">
      <c r="D1731" s="263">
        <v>0.06</v>
      </c>
      <c r="E1731" s="829" t="s">
        <v>149</v>
      </c>
      <c r="F1731" s="264" t="s">
        <v>152</v>
      </c>
      <c r="G1731" s="235" t="s">
        <v>151</v>
      </c>
      <c r="H1731" s="248">
        <f>Bahan!$C$11</f>
        <v>135000</v>
      </c>
      <c r="I1731" s="248"/>
      <c r="J1731" s="248"/>
      <c r="K1731" s="248" t="s">
        <v>128</v>
      </c>
      <c r="L1731" s="230">
        <f>D1731*H1731</f>
        <v>8100</v>
      </c>
    </row>
    <row r="1732" spans="1:14" ht="12.75" customHeight="1">
      <c r="D1732" s="263">
        <v>6.0000000000000001E-3</v>
      </c>
      <c r="E1732" s="829" t="s">
        <v>149</v>
      </c>
      <c r="F1732" s="234" t="s">
        <v>153</v>
      </c>
      <c r="G1732" s="235" t="s">
        <v>151</v>
      </c>
      <c r="H1732" s="248">
        <f>Bahan!$C$21</f>
        <v>145000</v>
      </c>
      <c r="I1732" s="248"/>
      <c r="J1732" s="248"/>
      <c r="K1732" s="248" t="s">
        <v>128</v>
      </c>
      <c r="L1732" s="230">
        <f>D1732*H1732</f>
        <v>870</v>
      </c>
    </row>
    <row r="1733" spans="1:14" ht="12.75" customHeight="1">
      <c r="D1733" s="263">
        <v>6.0000000000000001E-3</v>
      </c>
      <c r="E1733" s="829" t="s">
        <v>149</v>
      </c>
      <c r="F1733" s="234" t="s">
        <v>154</v>
      </c>
      <c r="G1733" s="235" t="s">
        <v>151</v>
      </c>
      <c r="H1733" s="248">
        <f>Bahan!$C$22</f>
        <v>150000</v>
      </c>
      <c r="I1733" s="248"/>
      <c r="J1733" s="248"/>
      <c r="K1733" s="248" t="s">
        <v>128</v>
      </c>
      <c r="L1733" s="230">
        <f>D1733*H1733</f>
        <v>900</v>
      </c>
    </row>
    <row r="1734" spans="1:14" ht="12.75" customHeight="1">
      <c r="M1734" s="230" t="s">
        <v>128</v>
      </c>
      <c r="N1734" s="265">
        <f>SUM(L1730:L1733)</f>
        <v>24870</v>
      </c>
    </row>
    <row r="1735" spans="1:14" ht="12.75" customHeight="1">
      <c r="E1735" s="829" t="s">
        <v>155</v>
      </c>
      <c r="F1735" s="234" t="s">
        <v>156</v>
      </c>
    </row>
    <row r="1736" spans="1:14" ht="12.75" customHeight="1">
      <c r="D1736" s="263">
        <v>0.7</v>
      </c>
      <c r="E1736" s="829" t="s">
        <v>374</v>
      </c>
      <c r="F1736" s="234" t="s">
        <v>535</v>
      </c>
      <c r="G1736" s="235" t="s">
        <v>151</v>
      </c>
      <c r="H1736" s="248">
        <f>Bahan!$C$131</f>
        <v>118499.99999999999</v>
      </c>
      <c r="I1736" s="248"/>
      <c r="J1736" s="248"/>
      <c r="K1736" s="248" t="s">
        <v>128</v>
      </c>
      <c r="L1736" s="230">
        <f>D1736*H1736</f>
        <v>82949.999999999985</v>
      </c>
    </row>
    <row r="1737" spans="1:14" ht="12.75" customHeight="1">
      <c r="D1737" s="263">
        <v>0.02</v>
      </c>
      <c r="E1737" s="829" t="s">
        <v>163</v>
      </c>
      <c r="F1737" s="234" t="s">
        <v>164</v>
      </c>
      <c r="G1737" s="235" t="s">
        <v>151</v>
      </c>
      <c r="H1737" s="248">
        <f>Bahan!$C$25</f>
        <v>15000</v>
      </c>
      <c r="I1737" s="248"/>
      <c r="J1737" s="248"/>
      <c r="K1737" s="248" t="s">
        <v>128</v>
      </c>
      <c r="L1737" s="230">
        <f>D1737*H1737</f>
        <v>300</v>
      </c>
    </row>
    <row r="1738" spans="1:14" ht="12.75" customHeight="1">
      <c r="M1738" s="230" t="s">
        <v>128</v>
      </c>
      <c r="N1738" s="265">
        <f>SUM(L1736:L1737)</f>
        <v>83249.999999999985</v>
      </c>
    </row>
    <row r="1739" spans="1:14" ht="12.75" customHeight="1">
      <c r="D1739" s="246"/>
      <c r="E1739" s="829"/>
      <c r="F1739" s="247"/>
      <c r="H1739" s="829"/>
      <c r="I1739" s="829"/>
      <c r="J1739" s="829"/>
      <c r="K1739" s="248"/>
      <c r="M1739" s="267" t="s">
        <v>169</v>
      </c>
      <c r="N1739" s="268" t="s">
        <v>169</v>
      </c>
    </row>
    <row r="1740" spans="1:14" ht="12.75" customHeight="1">
      <c r="H1740" s="233" t="s">
        <v>170</v>
      </c>
      <c r="M1740" s="230" t="s">
        <v>128</v>
      </c>
      <c r="N1740" s="230">
        <f>SUM(N1734:N1738)</f>
        <v>108119.99999999999</v>
      </c>
    </row>
    <row r="1741" spans="1:14" ht="12.75" customHeight="1">
      <c r="H1741" s="269" t="s">
        <v>3123</v>
      </c>
      <c r="K1741" s="270"/>
      <c r="M1741" s="230" t="s">
        <v>128</v>
      </c>
      <c r="N1741" s="265">
        <f>N1740*$Q$4</f>
        <v>10812</v>
      </c>
    </row>
    <row r="1742" spans="1:14" ht="12.75" customHeight="1">
      <c r="H1742" s="233" t="s">
        <v>171</v>
      </c>
      <c r="M1742" s="230" t="s">
        <v>128</v>
      </c>
      <c r="N1742" s="262">
        <f>ROUNDDOWN((N1740+N1741),0)</f>
        <v>118932</v>
      </c>
    </row>
    <row r="1744" spans="1:14" s="245" customFormat="1" ht="12.75" customHeight="1">
      <c r="A1744" s="258">
        <f>A1728+1</f>
        <v>93</v>
      </c>
      <c r="B1744" s="1250" t="s">
        <v>536</v>
      </c>
      <c r="C1744" s="1250"/>
      <c r="D1744" s="273" t="s">
        <v>537</v>
      </c>
      <c r="F1744" s="260"/>
      <c r="G1744" s="1250"/>
      <c r="M1744" s="262"/>
    </row>
    <row r="1745" spans="1:14" ht="12.75" customHeight="1">
      <c r="D1745" s="274"/>
      <c r="E1745" s="829" t="s">
        <v>147</v>
      </c>
      <c r="F1745" s="234" t="s">
        <v>148</v>
      </c>
      <c r="G1745" s="829"/>
    </row>
    <row r="1746" spans="1:14" ht="12.75" customHeight="1">
      <c r="D1746" s="312">
        <v>0.15</v>
      </c>
      <c r="E1746" s="829" t="s">
        <v>149</v>
      </c>
      <c r="F1746" s="264" t="s">
        <v>150</v>
      </c>
      <c r="G1746" s="370" t="s">
        <v>151</v>
      </c>
      <c r="H1746" s="248">
        <f>Bahan!$C$10</f>
        <v>125000</v>
      </c>
      <c r="I1746" s="248"/>
      <c r="J1746" s="248"/>
      <c r="K1746" s="248" t="s">
        <v>128</v>
      </c>
      <c r="L1746" s="230">
        <f>D1746*H1746</f>
        <v>18750</v>
      </c>
    </row>
    <row r="1747" spans="1:14" ht="12.75" customHeight="1">
      <c r="D1747" s="312">
        <v>7.4999999999999997E-2</v>
      </c>
      <c r="E1747" s="829" t="s">
        <v>149</v>
      </c>
      <c r="F1747" s="264" t="s">
        <v>152</v>
      </c>
      <c r="G1747" s="370" t="s">
        <v>151</v>
      </c>
      <c r="H1747" s="248">
        <f>Bahan!$C$11</f>
        <v>135000</v>
      </c>
      <c r="I1747" s="248"/>
      <c r="J1747" s="248"/>
      <c r="K1747" s="248" t="s">
        <v>128</v>
      </c>
      <c r="L1747" s="230">
        <f>D1747*H1747</f>
        <v>10125</v>
      </c>
    </row>
    <row r="1748" spans="1:14" ht="12.75" customHeight="1">
      <c r="D1748" s="312">
        <v>7.4999999999999997E-3</v>
      </c>
      <c r="E1748" s="829" t="s">
        <v>149</v>
      </c>
      <c r="F1748" s="234" t="s">
        <v>153</v>
      </c>
      <c r="G1748" s="370" t="s">
        <v>151</v>
      </c>
      <c r="H1748" s="248">
        <f>Bahan!$C$21</f>
        <v>145000</v>
      </c>
      <c r="I1748" s="248"/>
      <c r="J1748" s="248"/>
      <c r="K1748" s="248" t="s">
        <v>128</v>
      </c>
      <c r="L1748" s="230">
        <f>D1748*H1748</f>
        <v>1087.5</v>
      </c>
    </row>
    <row r="1749" spans="1:14" ht="12.75" customHeight="1">
      <c r="D1749" s="312">
        <v>8.0000000000000002E-3</v>
      </c>
      <c r="E1749" s="829" t="s">
        <v>149</v>
      </c>
      <c r="F1749" s="234" t="s">
        <v>154</v>
      </c>
      <c r="G1749" s="370" t="s">
        <v>151</v>
      </c>
      <c r="H1749" s="248">
        <f>Bahan!$C$22</f>
        <v>150000</v>
      </c>
      <c r="I1749" s="248"/>
      <c r="J1749" s="248"/>
      <c r="K1749" s="248" t="s">
        <v>128</v>
      </c>
      <c r="L1749" s="230">
        <f>D1749*H1749</f>
        <v>1200</v>
      </c>
    </row>
    <row r="1750" spans="1:14" ht="12.75" customHeight="1">
      <c r="D1750" s="274"/>
      <c r="G1750" s="829"/>
      <c r="M1750" s="230" t="s">
        <v>128</v>
      </c>
      <c r="N1750" s="265">
        <f>SUM(L1746:L1749)</f>
        <v>31162.5</v>
      </c>
    </row>
    <row r="1751" spans="1:14" ht="12.75" customHeight="1">
      <c r="D1751" s="274"/>
      <c r="E1751" s="829" t="s">
        <v>155</v>
      </c>
      <c r="F1751" s="234" t="s">
        <v>156</v>
      </c>
      <c r="G1751" s="829"/>
    </row>
    <row r="1752" spans="1:14" ht="12.75" customHeight="1">
      <c r="D1752" s="274">
        <v>11.5</v>
      </c>
      <c r="E1752" s="829" t="s">
        <v>387</v>
      </c>
      <c r="F1752" s="234" t="s">
        <v>538</v>
      </c>
      <c r="G1752" s="370" t="s">
        <v>151</v>
      </c>
      <c r="H1752" s="248">
        <f>Bahan!$C$133</f>
        <v>10700</v>
      </c>
      <c r="I1752" s="248"/>
      <c r="J1752" s="248"/>
      <c r="K1752" s="248" t="s">
        <v>128</v>
      </c>
      <c r="L1752" s="230">
        <f>D1752*H1752</f>
        <v>123050</v>
      </c>
    </row>
    <row r="1753" spans="1:14" ht="12.75" customHeight="1">
      <c r="D1753" s="274"/>
      <c r="G1753" s="829"/>
      <c r="M1753" s="230" t="s">
        <v>128</v>
      </c>
      <c r="N1753" s="265">
        <f>SUM(L1752:L1752)</f>
        <v>123050</v>
      </c>
    </row>
    <row r="1754" spans="1:14" ht="12.75" customHeight="1">
      <c r="D1754" s="310"/>
      <c r="E1754" s="829"/>
      <c r="F1754" s="247"/>
      <c r="G1754" s="370"/>
      <c r="H1754" s="829"/>
      <c r="I1754" s="829"/>
      <c r="J1754" s="829"/>
      <c r="K1754" s="248"/>
      <c r="M1754" s="267" t="s">
        <v>169</v>
      </c>
      <c r="N1754" s="268" t="s">
        <v>169</v>
      </c>
    </row>
    <row r="1755" spans="1:14" ht="12.75" customHeight="1">
      <c r="D1755" s="274"/>
      <c r="G1755" s="829"/>
      <c r="H1755" s="233" t="s">
        <v>170</v>
      </c>
      <c r="M1755" s="230" t="s">
        <v>128</v>
      </c>
      <c r="N1755" s="230">
        <f>SUM(N1750:N1753)</f>
        <v>154212.5</v>
      </c>
    </row>
    <row r="1756" spans="1:14" ht="12.75" customHeight="1">
      <c r="D1756" s="274"/>
      <c r="G1756" s="829"/>
      <c r="H1756" s="269" t="s">
        <v>3123</v>
      </c>
      <c r="K1756" s="270"/>
      <c r="M1756" s="230" t="s">
        <v>128</v>
      </c>
      <c r="N1756" s="265">
        <f>N1755*$Q$4</f>
        <v>15421.25</v>
      </c>
    </row>
    <row r="1757" spans="1:14" ht="12.75" customHeight="1">
      <c r="D1757" s="274"/>
      <c r="G1757" s="829"/>
      <c r="H1757" s="233" t="s">
        <v>171</v>
      </c>
      <c r="M1757" s="230" t="s">
        <v>128</v>
      </c>
      <c r="N1757" s="262">
        <f>ROUNDDOWN((N1755+N1756),0)</f>
        <v>169633</v>
      </c>
    </row>
    <row r="1758" spans="1:14" ht="12.75" customHeight="1">
      <c r="D1758" s="274"/>
      <c r="G1758" s="829"/>
    </row>
    <row r="1759" spans="1:14" s="245" customFormat="1" ht="12.75" customHeight="1">
      <c r="A1759" s="258">
        <f>A1744+1</f>
        <v>94</v>
      </c>
      <c r="B1759" s="1250" t="s">
        <v>539</v>
      </c>
      <c r="C1759" s="1250"/>
      <c r="D1759" s="273" t="s">
        <v>540</v>
      </c>
      <c r="F1759" s="260"/>
      <c r="G1759" s="1250"/>
      <c r="M1759" s="262"/>
      <c r="N1759" s="297"/>
    </row>
    <row r="1760" spans="1:14" ht="12.75" customHeight="1">
      <c r="D1760" s="274"/>
      <c r="E1760" s="829" t="s">
        <v>147</v>
      </c>
      <c r="F1760" s="234" t="s">
        <v>148</v>
      </c>
      <c r="G1760" s="829"/>
      <c r="N1760" s="285"/>
    </row>
    <row r="1761" spans="1:14" ht="12.75" customHeight="1">
      <c r="D1761" s="312">
        <v>0.4</v>
      </c>
      <c r="E1761" s="829" t="s">
        <v>149</v>
      </c>
      <c r="F1761" s="264" t="s">
        <v>150</v>
      </c>
      <c r="G1761" s="370" t="s">
        <v>151</v>
      </c>
      <c r="H1761" s="248">
        <f>Bahan!$C$10</f>
        <v>125000</v>
      </c>
      <c r="I1761" s="248"/>
      <c r="J1761" s="248"/>
      <c r="K1761" s="248" t="s">
        <v>128</v>
      </c>
      <c r="L1761" s="230">
        <f>D1761*H1761</f>
        <v>50000</v>
      </c>
      <c r="N1761" s="285"/>
    </row>
    <row r="1762" spans="1:14" ht="12.75" customHeight="1">
      <c r="D1762" s="312">
        <v>0.2</v>
      </c>
      <c r="E1762" s="829" t="s">
        <v>149</v>
      </c>
      <c r="F1762" s="264" t="s">
        <v>152</v>
      </c>
      <c r="G1762" s="370" t="s">
        <v>151</v>
      </c>
      <c r="H1762" s="248">
        <f>Bahan!$C$11</f>
        <v>135000</v>
      </c>
      <c r="I1762" s="248"/>
      <c r="J1762" s="248"/>
      <c r="K1762" s="248" t="s">
        <v>128</v>
      </c>
      <c r="L1762" s="230">
        <f>D1762*H1762</f>
        <v>27000</v>
      </c>
      <c r="N1762" s="285"/>
    </row>
    <row r="1763" spans="1:14" ht="12.75" customHeight="1">
      <c r="D1763" s="312">
        <v>0.02</v>
      </c>
      <c r="E1763" s="829" t="s">
        <v>149</v>
      </c>
      <c r="F1763" s="234" t="s">
        <v>153</v>
      </c>
      <c r="G1763" s="370" t="s">
        <v>151</v>
      </c>
      <c r="H1763" s="248">
        <f>Bahan!$C$21</f>
        <v>145000</v>
      </c>
      <c r="I1763" s="248"/>
      <c r="J1763" s="248"/>
      <c r="K1763" s="248" t="s">
        <v>128</v>
      </c>
      <c r="L1763" s="230">
        <f>D1763*H1763</f>
        <v>2900</v>
      </c>
      <c r="N1763" s="285"/>
    </row>
    <row r="1764" spans="1:14" ht="12.75" customHeight="1">
      <c r="D1764" s="312">
        <v>2E-3</v>
      </c>
      <c r="E1764" s="829" t="s">
        <v>149</v>
      </c>
      <c r="F1764" s="234" t="s">
        <v>154</v>
      </c>
      <c r="G1764" s="370" t="s">
        <v>151</v>
      </c>
      <c r="H1764" s="248">
        <f>Bahan!$C$22</f>
        <v>150000</v>
      </c>
      <c r="I1764" s="248"/>
      <c r="J1764" s="248"/>
      <c r="K1764" s="248" t="s">
        <v>128</v>
      </c>
      <c r="L1764" s="230">
        <f>D1764*H1764</f>
        <v>300</v>
      </c>
      <c r="N1764" s="285"/>
    </row>
    <row r="1765" spans="1:14" ht="12.75" customHeight="1">
      <c r="D1765" s="274"/>
      <c r="G1765" s="829"/>
      <c r="M1765" s="230" t="s">
        <v>128</v>
      </c>
      <c r="N1765" s="285">
        <f>SUM(L1761:L1764)</f>
        <v>80200</v>
      </c>
    </row>
    <row r="1766" spans="1:14" ht="12.75" customHeight="1">
      <c r="D1766" s="274"/>
      <c r="E1766" s="829" t="s">
        <v>155</v>
      </c>
      <c r="F1766" s="234" t="s">
        <v>156</v>
      </c>
      <c r="G1766" s="829"/>
      <c r="N1766" s="285"/>
    </row>
    <row r="1767" spans="1:14" ht="12.75" customHeight="1">
      <c r="D1767" s="274">
        <v>3.3</v>
      </c>
      <c r="E1767" s="829" t="s">
        <v>387</v>
      </c>
      <c r="F1767" s="234" t="s">
        <v>541</v>
      </c>
      <c r="G1767" s="370" t="s">
        <v>151</v>
      </c>
      <c r="H1767" s="248">
        <f>Bahan!C134</f>
        <v>24000</v>
      </c>
      <c r="I1767" s="248"/>
      <c r="J1767" s="248"/>
      <c r="K1767" s="248" t="s">
        <v>128</v>
      </c>
      <c r="L1767" s="230">
        <f>D1767*H1767</f>
        <v>79200</v>
      </c>
      <c r="N1767" s="285"/>
    </row>
    <row r="1768" spans="1:14" ht="12.75" customHeight="1">
      <c r="D1768" s="274">
        <v>8</v>
      </c>
      <c r="E1768" s="829" t="s">
        <v>163</v>
      </c>
      <c r="F1768" s="234" t="s">
        <v>165</v>
      </c>
      <c r="G1768" s="370" t="s">
        <v>151</v>
      </c>
      <c r="H1768" s="248">
        <f>Bahan!C31</f>
        <v>1250</v>
      </c>
      <c r="I1768" s="248"/>
      <c r="J1768" s="248"/>
      <c r="K1768" s="248" t="s">
        <v>128</v>
      </c>
      <c r="L1768" s="230">
        <f>D1768*H1768</f>
        <v>10000</v>
      </c>
      <c r="N1768" s="285"/>
    </row>
    <row r="1769" spans="1:14" ht="12.75" customHeight="1">
      <c r="D1769" s="274">
        <v>3.2000000000000001E-2</v>
      </c>
      <c r="E1769" s="829" t="s">
        <v>166</v>
      </c>
      <c r="F1769" s="234" t="s">
        <v>312</v>
      </c>
      <c r="G1769" s="370" t="s">
        <v>151</v>
      </c>
      <c r="H1769" s="248">
        <f>Bahan!C42</f>
        <v>215000</v>
      </c>
      <c r="I1769" s="248"/>
      <c r="J1769" s="248"/>
      <c r="K1769" s="248" t="s">
        <v>128</v>
      </c>
      <c r="L1769" s="230">
        <f>D1769*H1769</f>
        <v>6880</v>
      </c>
      <c r="N1769" s="285"/>
    </row>
    <row r="1770" spans="1:14" ht="12.75" customHeight="1">
      <c r="D1770" s="274"/>
      <c r="G1770" s="829"/>
      <c r="M1770" s="230" t="s">
        <v>128</v>
      </c>
      <c r="N1770" s="285">
        <f>SUM(L1767:L1769)</f>
        <v>96080</v>
      </c>
    </row>
    <row r="1771" spans="1:14" ht="12.75" customHeight="1">
      <c r="D1771" s="310"/>
      <c r="E1771" s="829"/>
      <c r="F1771" s="247"/>
      <c r="G1771" s="370"/>
      <c r="H1771" s="829"/>
      <c r="I1771" s="829"/>
      <c r="J1771" s="829"/>
      <c r="K1771" s="248"/>
      <c r="M1771" s="267" t="s">
        <v>169</v>
      </c>
      <c r="N1771" s="295" t="s">
        <v>169</v>
      </c>
    </row>
    <row r="1772" spans="1:14" ht="12.75" customHeight="1">
      <c r="D1772" s="274"/>
      <c r="G1772" s="829"/>
      <c r="H1772" s="233" t="s">
        <v>170</v>
      </c>
      <c r="M1772" s="230" t="s">
        <v>128</v>
      </c>
      <c r="N1772" s="291">
        <f>SUM(N1765:N1770)</f>
        <v>176280</v>
      </c>
    </row>
    <row r="1773" spans="1:14" ht="12.75" customHeight="1">
      <c r="D1773" s="274"/>
      <c r="G1773" s="829"/>
      <c r="H1773" s="269" t="s">
        <v>3123</v>
      </c>
      <c r="K1773" s="270"/>
      <c r="M1773" s="230" t="s">
        <v>128</v>
      </c>
      <c r="N1773" s="265">
        <f>N1772*$Q$4</f>
        <v>17628</v>
      </c>
    </row>
    <row r="1774" spans="1:14" ht="12.75" customHeight="1">
      <c r="D1774" s="274"/>
      <c r="G1774" s="829"/>
      <c r="H1774" s="233" t="s">
        <v>171</v>
      </c>
      <c r="M1774" s="230" t="s">
        <v>128</v>
      </c>
      <c r="N1774" s="357">
        <f>ROUNDDOWN((N1772+N1773),0)</f>
        <v>193908</v>
      </c>
    </row>
    <row r="1775" spans="1:14" ht="12.75" customHeight="1">
      <c r="D1775" s="274"/>
      <c r="G1775" s="829"/>
      <c r="N1775" s="285"/>
    </row>
    <row r="1776" spans="1:14" s="373" customFormat="1" ht="12.75" customHeight="1">
      <c r="A1776" s="371">
        <f>A1759+1</f>
        <v>95</v>
      </c>
      <c r="B1776" s="1250" t="s">
        <v>542</v>
      </c>
      <c r="C1776" s="372"/>
      <c r="D1776" s="311" t="s">
        <v>543</v>
      </c>
      <c r="F1776" s="374"/>
      <c r="G1776" s="372"/>
    </row>
    <row r="1777" spans="1:14" s="281" customFormat="1" ht="12.75" customHeight="1">
      <c r="A1777" s="333"/>
      <c r="B1777" s="327"/>
      <c r="C1777" s="327"/>
      <c r="D1777" s="312"/>
      <c r="E1777" s="327" t="s">
        <v>147</v>
      </c>
      <c r="F1777" s="375" t="s">
        <v>148</v>
      </c>
      <c r="G1777" s="327"/>
    </row>
    <row r="1778" spans="1:14" s="281" customFormat="1" ht="12.75" customHeight="1">
      <c r="A1778" s="333"/>
      <c r="B1778" s="327"/>
      <c r="C1778" s="327"/>
      <c r="D1778" s="312">
        <v>0.2</v>
      </c>
      <c r="E1778" s="327" t="s">
        <v>149</v>
      </c>
      <c r="F1778" s="264" t="s">
        <v>150</v>
      </c>
      <c r="G1778" s="370" t="s">
        <v>151</v>
      </c>
      <c r="H1778" s="248">
        <f>Bahan!$C$10</f>
        <v>125000</v>
      </c>
      <c r="I1778" s="376"/>
      <c r="K1778" s="376" t="s">
        <v>128</v>
      </c>
      <c r="L1778" s="377">
        <f>D1778*H1778</f>
        <v>25000</v>
      </c>
    </row>
    <row r="1779" spans="1:14" s="281" customFormat="1" ht="12.75" customHeight="1">
      <c r="A1779" s="333"/>
      <c r="B1779" s="327"/>
      <c r="C1779" s="327"/>
      <c r="D1779" s="312">
        <v>0.1</v>
      </c>
      <c r="E1779" s="327" t="s">
        <v>149</v>
      </c>
      <c r="F1779" s="264" t="s">
        <v>152</v>
      </c>
      <c r="G1779" s="370" t="s">
        <v>151</v>
      </c>
      <c r="H1779" s="248">
        <f>Bahan!$C$11</f>
        <v>135000</v>
      </c>
      <c r="I1779" s="376"/>
      <c r="K1779" s="376" t="s">
        <v>128</v>
      </c>
      <c r="L1779" s="377">
        <f>D1779*H1779</f>
        <v>13500</v>
      </c>
    </row>
    <row r="1780" spans="1:14" s="281" customFormat="1" ht="12.75" customHeight="1">
      <c r="A1780" s="333"/>
      <c r="B1780" s="327"/>
      <c r="C1780" s="327"/>
      <c r="D1780" s="312">
        <v>0.01</v>
      </c>
      <c r="E1780" s="327" t="s">
        <v>149</v>
      </c>
      <c r="F1780" s="375" t="s">
        <v>153</v>
      </c>
      <c r="G1780" s="370" t="s">
        <v>151</v>
      </c>
      <c r="H1780" s="248">
        <f>Bahan!$C$21</f>
        <v>145000</v>
      </c>
      <c r="I1780" s="376"/>
      <c r="K1780" s="376" t="s">
        <v>128</v>
      </c>
      <c r="L1780" s="377">
        <f>D1780*H1780</f>
        <v>1450</v>
      </c>
    </row>
    <row r="1781" spans="1:14" s="281" customFormat="1" ht="12.75" customHeight="1">
      <c r="A1781" s="333"/>
      <c r="B1781" s="327"/>
      <c r="C1781" s="327"/>
      <c r="D1781" s="312">
        <v>0.01</v>
      </c>
      <c r="E1781" s="327" t="s">
        <v>149</v>
      </c>
      <c r="F1781" s="375" t="s">
        <v>154</v>
      </c>
      <c r="G1781" s="370" t="s">
        <v>151</v>
      </c>
      <c r="H1781" s="248">
        <f>Bahan!$C$22</f>
        <v>150000</v>
      </c>
      <c r="I1781" s="376"/>
      <c r="K1781" s="376" t="s">
        <v>128</v>
      </c>
      <c r="L1781" s="377">
        <f>D1781*H1781</f>
        <v>1500</v>
      </c>
    </row>
    <row r="1782" spans="1:14" s="281" customFormat="1" ht="12.75" customHeight="1">
      <c r="A1782" s="333"/>
      <c r="B1782" s="327"/>
      <c r="C1782" s="327"/>
      <c r="D1782" s="312"/>
      <c r="F1782" s="375"/>
      <c r="G1782" s="327"/>
      <c r="M1782" s="331" t="str">
        <f>K1781</f>
        <v>Rp.</v>
      </c>
      <c r="N1782" s="331">
        <f>SUM(L1778:L1781)</f>
        <v>41450</v>
      </c>
    </row>
    <row r="1783" spans="1:14" s="281" customFormat="1" ht="12.75" customHeight="1">
      <c r="A1783" s="333"/>
      <c r="B1783" s="327"/>
      <c r="C1783" s="327"/>
      <c r="D1783" s="312"/>
      <c r="E1783" s="327" t="s">
        <v>155</v>
      </c>
      <c r="F1783" s="375" t="s">
        <v>156</v>
      </c>
      <c r="G1783" s="327"/>
    </row>
    <row r="1784" spans="1:14" s="281" customFormat="1" ht="12.75" customHeight="1">
      <c r="A1784" s="333"/>
      <c r="B1784" s="327"/>
      <c r="C1784" s="327"/>
      <c r="D1784" s="312">
        <v>1.1000000000000001</v>
      </c>
      <c r="E1784" s="327" t="s">
        <v>190</v>
      </c>
      <c r="F1784" s="375" t="s">
        <v>544</v>
      </c>
      <c r="G1784" s="370" t="s">
        <v>151</v>
      </c>
      <c r="H1784" s="376">
        <f>Bahan!C135</f>
        <v>71500</v>
      </c>
      <c r="I1784" s="376"/>
      <c r="K1784" s="376" t="s">
        <v>128</v>
      </c>
      <c r="L1784" s="377">
        <f>D1784*H1784</f>
        <v>78650</v>
      </c>
    </row>
    <row r="1785" spans="1:14" s="281" customFormat="1" ht="12.75" customHeight="1">
      <c r="A1785" s="333"/>
      <c r="B1785" s="327"/>
      <c r="C1785" s="327"/>
      <c r="D1785" s="312">
        <v>0.03</v>
      </c>
      <c r="E1785" s="327" t="s">
        <v>163</v>
      </c>
      <c r="F1785" s="375" t="s">
        <v>545</v>
      </c>
      <c r="G1785" s="370" t="s">
        <v>151</v>
      </c>
      <c r="H1785" s="376">
        <f>Bahan!C202</f>
        <v>22500</v>
      </c>
      <c r="I1785" s="376"/>
      <c r="K1785" s="376" t="s">
        <v>128</v>
      </c>
      <c r="L1785" s="377">
        <f>D1785*H1785</f>
        <v>675</v>
      </c>
    </row>
    <row r="1786" spans="1:14" s="281" customFormat="1" ht="12.75" customHeight="1">
      <c r="A1786" s="333"/>
      <c r="B1786" s="327"/>
      <c r="C1786" s="327"/>
      <c r="D1786" s="312"/>
      <c r="F1786" s="375"/>
      <c r="G1786" s="327"/>
      <c r="M1786" s="331" t="str">
        <f>K1784</f>
        <v>Rp.</v>
      </c>
      <c r="N1786" s="331">
        <f>SUM(L1784:L1785)</f>
        <v>79325</v>
      </c>
    </row>
    <row r="1787" spans="1:14" s="281" customFormat="1" ht="12.75" customHeight="1">
      <c r="A1787" s="333"/>
      <c r="B1787" s="327"/>
      <c r="C1787" s="327"/>
      <c r="D1787" s="378"/>
      <c r="E1787" s="327"/>
      <c r="F1787" s="379"/>
      <c r="G1787" s="370"/>
      <c r="H1787" s="327"/>
      <c r="I1787" s="327"/>
      <c r="K1787" s="376"/>
      <c r="M1787" s="380" t="s">
        <v>169</v>
      </c>
      <c r="N1787" s="380" t="s">
        <v>169</v>
      </c>
    </row>
    <row r="1788" spans="1:14" s="281" customFormat="1" ht="12.75" customHeight="1">
      <c r="A1788" s="333"/>
      <c r="B1788" s="327"/>
      <c r="C1788" s="327"/>
      <c r="D1788" s="312"/>
      <c r="F1788" s="375"/>
      <c r="G1788" s="327"/>
      <c r="H1788" s="281" t="s">
        <v>170</v>
      </c>
      <c r="M1788" s="281" t="s">
        <v>128</v>
      </c>
      <c r="N1788" s="377">
        <f>SUM(N1782:N1786)</f>
        <v>120775</v>
      </c>
    </row>
    <row r="1789" spans="1:14" s="281" customFormat="1" ht="12.75" customHeight="1">
      <c r="A1789" s="333"/>
      <c r="B1789" s="327"/>
      <c r="C1789" s="327"/>
      <c r="D1789" s="312"/>
      <c r="F1789" s="375"/>
      <c r="G1789" s="327"/>
      <c r="H1789" s="381" t="s">
        <v>3123</v>
      </c>
      <c r="K1789" s="382"/>
      <c r="M1789" s="281" t="s">
        <v>128</v>
      </c>
      <c r="N1789" s="331">
        <f>N1788*0.1</f>
        <v>12077.5</v>
      </c>
    </row>
    <row r="1790" spans="1:14" s="281" customFormat="1" ht="12.75" customHeight="1">
      <c r="A1790" s="333"/>
      <c r="B1790" s="327"/>
      <c r="C1790" s="327"/>
      <c r="D1790" s="312"/>
      <c r="F1790" s="375"/>
      <c r="G1790" s="327"/>
      <c r="H1790" s="281" t="s">
        <v>171</v>
      </c>
      <c r="M1790" s="281" t="s">
        <v>128</v>
      </c>
      <c r="N1790" s="383">
        <f>ROUNDDOWN((N1788+N1789),0)</f>
        <v>132852</v>
      </c>
    </row>
    <row r="1791" spans="1:14" s="281" customFormat="1" ht="12.75" customHeight="1">
      <c r="A1791" s="333"/>
      <c r="B1791" s="327"/>
      <c r="C1791" s="327"/>
      <c r="D1791" s="312"/>
      <c r="F1791" s="375"/>
      <c r="G1791" s="327"/>
      <c r="N1791" s="383"/>
    </row>
    <row r="1792" spans="1:14" s="281" customFormat="1" ht="12.75" customHeight="1">
      <c r="A1792" s="371">
        <f>A1776+1</f>
        <v>96</v>
      </c>
      <c r="B1792" s="1250" t="s">
        <v>642</v>
      </c>
      <c r="C1792" s="372"/>
      <c r="D1792" s="311" t="s">
        <v>3785</v>
      </c>
      <c r="E1792" s="373"/>
      <c r="F1792" s="374"/>
      <c r="G1792" s="372"/>
      <c r="H1792" s="373"/>
      <c r="I1792" s="373"/>
      <c r="J1792" s="373"/>
      <c r="K1792" s="373"/>
      <c r="L1792" s="373"/>
      <c r="M1792" s="373"/>
      <c r="N1792" s="373"/>
    </row>
    <row r="1793" spans="1:14" s="281" customFormat="1" ht="12.75" customHeight="1">
      <c r="A1793" s="333"/>
      <c r="B1793" s="327"/>
      <c r="C1793" s="327"/>
      <c r="D1793" s="312"/>
      <c r="E1793" s="327" t="s">
        <v>147</v>
      </c>
      <c r="F1793" s="375" t="s">
        <v>148</v>
      </c>
      <c r="G1793" s="327"/>
    </row>
    <row r="1794" spans="1:14" s="281" customFormat="1" ht="12.75" customHeight="1">
      <c r="A1794" s="333"/>
      <c r="B1794" s="327"/>
      <c r="C1794" s="327"/>
      <c r="D1794" s="312">
        <v>0.2</v>
      </c>
      <c r="E1794" s="327" t="s">
        <v>149</v>
      </c>
      <c r="F1794" s="264" t="s">
        <v>150</v>
      </c>
      <c r="G1794" s="370" t="s">
        <v>151</v>
      </c>
      <c r="H1794" s="248">
        <f>Bahan!$C$10</f>
        <v>125000</v>
      </c>
      <c r="I1794" s="376"/>
      <c r="K1794" s="376" t="s">
        <v>128</v>
      </c>
      <c r="L1794" s="377">
        <f>D1794*H1794</f>
        <v>25000</v>
      </c>
    </row>
    <row r="1795" spans="1:14" s="281" customFormat="1" ht="12.75" customHeight="1">
      <c r="A1795" s="333"/>
      <c r="B1795" s="327"/>
      <c r="C1795" s="327"/>
      <c r="D1795" s="312">
        <v>0.2</v>
      </c>
      <c r="E1795" s="327" t="s">
        <v>149</v>
      </c>
      <c r="F1795" s="264" t="s">
        <v>152</v>
      </c>
      <c r="G1795" s="370" t="s">
        <v>151</v>
      </c>
      <c r="H1795" s="248">
        <f>Bahan!$C$11</f>
        <v>135000</v>
      </c>
      <c r="I1795" s="376"/>
      <c r="K1795" s="376" t="s">
        <v>128</v>
      </c>
      <c r="L1795" s="377">
        <f>D1795*H1795</f>
        <v>27000</v>
      </c>
    </row>
    <row r="1796" spans="1:14" s="281" customFormat="1" ht="12.75" customHeight="1">
      <c r="A1796" s="333"/>
      <c r="B1796" s="327"/>
      <c r="C1796" s="327"/>
      <c r="D1796" s="312">
        <v>0.02</v>
      </c>
      <c r="E1796" s="327" t="s">
        <v>149</v>
      </c>
      <c r="F1796" s="375" t="s">
        <v>153</v>
      </c>
      <c r="G1796" s="370" t="s">
        <v>151</v>
      </c>
      <c r="H1796" s="248">
        <f>Bahan!$C$21</f>
        <v>145000</v>
      </c>
      <c r="I1796" s="376"/>
      <c r="K1796" s="376" t="s">
        <v>128</v>
      </c>
      <c r="L1796" s="377">
        <f>D1796*H1796</f>
        <v>2900</v>
      </c>
    </row>
    <row r="1797" spans="1:14" s="281" customFormat="1" ht="12.75" customHeight="1">
      <c r="A1797" s="333"/>
      <c r="B1797" s="327"/>
      <c r="C1797" s="327"/>
      <c r="D1797" s="312">
        <v>6.7000000000000002E-3</v>
      </c>
      <c r="E1797" s="327" t="s">
        <v>149</v>
      </c>
      <c r="F1797" s="375" t="s">
        <v>154</v>
      </c>
      <c r="G1797" s="370" t="s">
        <v>151</v>
      </c>
      <c r="H1797" s="248">
        <f>Bahan!$C$22</f>
        <v>150000</v>
      </c>
      <c r="I1797" s="376"/>
      <c r="K1797" s="376" t="s">
        <v>128</v>
      </c>
      <c r="L1797" s="377">
        <f>D1797*H1797</f>
        <v>1005</v>
      </c>
    </row>
    <row r="1798" spans="1:14" s="281" customFormat="1" ht="12.75" customHeight="1">
      <c r="A1798" s="333"/>
      <c r="B1798" s="327"/>
      <c r="C1798" s="327"/>
      <c r="D1798" s="312"/>
      <c r="F1798" s="375"/>
      <c r="G1798" s="327"/>
      <c r="M1798" s="331" t="str">
        <f>K1797</f>
        <v>Rp.</v>
      </c>
      <c r="N1798" s="331">
        <f>SUM(L1794:L1797)</f>
        <v>55905</v>
      </c>
    </row>
    <row r="1799" spans="1:14" s="281" customFormat="1" ht="12.75" customHeight="1">
      <c r="A1799" s="333"/>
      <c r="B1799" s="327"/>
      <c r="C1799" s="327"/>
      <c r="D1799" s="312"/>
      <c r="E1799" s="327" t="s">
        <v>155</v>
      </c>
      <c r="F1799" s="375" t="s">
        <v>156</v>
      </c>
      <c r="G1799" s="327"/>
    </row>
    <row r="1800" spans="1:14" s="281" customFormat="1" ht="12.75" customHeight="1">
      <c r="A1800" s="333"/>
      <c r="B1800" s="327"/>
      <c r="C1800" s="327"/>
      <c r="D1800" s="312">
        <v>1.05</v>
      </c>
      <c r="E1800" s="327" t="s">
        <v>441</v>
      </c>
      <c r="F1800" s="375" t="s">
        <v>3786</v>
      </c>
      <c r="G1800" s="370" t="s">
        <v>151</v>
      </c>
      <c r="H1800" s="376">
        <f>Bahan!$C$132</f>
        <v>80000</v>
      </c>
      <c r="I1800" s="376"/>
      <c r="K1800" s="376" t="s">
        <v>128</v>
      </c>
      <c r="L1800" s="377">
        <f>D1800*H1800</f>
        <v>84000</v>
      </c>
    </row>
    <row r="1801" spans="1:14" s="281" customFormat="1" ht="12.75" customHeight="1">
      <c r="A1801" s="333"/>
      <c r="B1801" s="327"/>
      <c r="C1801" s="327"/>
      <c r="D1801" s="312">
        <v>1.4999999999999999E-2</v>
      </c>
      <c r="E1801" s="327" t="s">
        <v>163</v>
      </c>
      <c r="F1801" s="375" t="s">
        <v>3787</v>
      </c>
      <c r="G1801" s="370" t="s">
        <v>151</v>
      </c>
      <c r="H1801" s="376">
        <f>Bahan!$C$25</f>
        <v>15000</v>
      </c>
      <c r="I1801" s="376"/>
      <c r="K1801" s="376" t="s">
        <v>128</v>
      </c>
      <c r="L1801" s="377">
        <f>D1801*H1801</f>
        <v>225</v>
      </c>
    </row>
    <row r="1802" spans="1:14" s="281" customFormat="1" ht="12.75" customHeight="1">
      <c r="A1802" s="333"/>
      <c r="B1802" s="327"/>
      <c r="C1802" s="327"/>
      <c r="D1802" s="312">
        <v>1.9E-2</v>
      </c>
      <c r="E1802" s="327" t="s">
        <v>161</v>
      </c>
      <c r="F1802" s="375" t="s">
        <v>3788</v>
      </c>
      <c r="G1802" s="370" t="s">
        <v>151</v>
      </c>
      <c r="H1802" s="376">
        <f>Bahan!$C$28</f>
        <v>1500000</v>
      </c>
      <c r="I1802" s="376"/>
      <c r="K1802" s="376" t="s">
        <v>128</v>
      </c>
      <c r="L1802" s="377">
        <f>D1802*H1802</f>
        <v>28500</v>
      </c>
    </row>
    <row r="1803" spans="1:14" s="281" customFormat="1" ht="12.75" customHeight="1">
      <c r="A1803" s="333"/>
      <c r="B1803" s="327"/>
      <c r="C1803" s="327"/>
      <c r="D1803" s="312"/>
      <c r="F1803" s="375"/>
      <c r="G1803" s="327"/>
      <c r="M1803" s="331" t="str">
        <f>K1800</f>
        <v>Rp.</v>
      </c>
      <c r="N1803" s="331">
        <f>SUM(L1800:L1802)</f>
        <v>112725</v>
      </c>
    </row>
    <row r="1804" spans="1:14" s="281" customFormat="1" ht="12.75" customHeight="1">
      <c r="A1804" s="333"/>
      <c r="B1804" s="327"/>
      <c r="C1804" s="327"/>
      <c r="D1804" s="378"/>
      <c r="E1804" s="327"/>
      <c r="F1804" s="379"/>
      <c r="G1804" s="370"/>
      <c r="H1804" s="327"/>
      <c r="I1804" s="327"/>
      <c r="K1804" s="376"/>
      <c r="M1804" s="380" t="s">
        <v>169</v>
      </c>
      <c r="N1804" s="380" t="s">
        <v>169</v>
      </c>
    </row>
    <row r="1805" spans="1:14" s="281" customFormat="1" ht="12.75" customHeight="1">
      <c r="A1805" s="333"/>
      <c r="B1805" s="327"/>
      <c r="C1805" s="327"/>
      <c r="D1805" s="312"/>
      <c r="F1805" s="375"/>
      <c r="G1805" s="327"/>
      <c r="H1805" s="281" t="s">
        <v>170</v>
      </c>
      <c r="M1805" s="281" t="s">
        <v>128</v>
      </c>
      <c r="N1805" s="377">
        <f>SUM(N1798:N1803)</f>
        <v>168630</v>
      </c>
    </row>
    <row r="1806" spans="1:14" s="281" customFormat="1" ht="12.75" customHeight="1">
      <c r="A1806" s="333"/>
      <c r="B1806" s="327"/>
      <c r="C1806" s="327"/>
      <c r="D1806" s="312"/>
      <c r="F1806" s="375"/>
      <c r="G1806" s="327"/>
      <c r="H1806" s="381" t="s">
        <v>3123</v>
      </c>
      <c r="K1806" s="382"/>
      <c r="M1806" s="281" t="s">
        <v>128</v>
      </c>
      <c r="N1806" s="331">
        <f>N1805*0.1</f>
        <v>16863</v>
      </c>
    </row>
    <row r="1807" spans="1:14" s="281" customFormat="1" ht="12.75" customHeight="1">
      <c r="A1807" s="333"/>
      <c r="B1807" s="327"/>
      <c r="C1807" s="327"/>
      <c r="D1807" s="312"/>
      <c r="F1807" s="375"/>
      <c r="G1807" s="327"/>
      <c r="H1807" s="281" t="s">
        <v>171</v>
      </c>
      <c r="M1807" s="281" t="s">
        <v>128</v>
      </c>
      <c r="N1807" s="383">
        <f>ROUNDDOWN((N1805+N1806),0)</f>
        <v>185493</v>
      </c>
    </row>
    <row r="1808" spans="1:14" s="281" customFormat="1" ht="12.75" customHeight="1">
      <c r="A1808" s="333"/>
      <c r="B1808" s="327"/>
      <c r="C1808" s="327"/>
      <c r="D1808" s="312"/>
      <c r="F1808" s="375"/>
      <c r="G1808" s="327"/>
      <c r="N1808" s="383"/>
    </row>
    <row r="1809" spans="1:14" s="281" customFormat="1" ht="12.75" customHeight="1">
      <c r="A1809" s="333"/>
      <c r="B1809" s="327"/>
      <c r="C1809" s="327"/>
      <c r="D1809" s="312"/>
      <c r="F1809" s="375"/>
      <c r="G1809" s="327"/>
      <c r="N1809" s="383"/>
    </row>
    <row r="1810" spans="1:14" s="281" customFormat="1" ht="12.75" customHeight="1">
      <c r="A1810" s="333"/>
      <c r="B1810" s="327"/>
      <c r="C1810" s="327"/>
      <c r="D1810" s="312"/>
      <c r="F1810" s="375"/>
      <c r="G1810" s="327"/>
      <c r="N1810" s="383"/>
    </row>
    <row r="1811" spans="1:14" s="281" customFormat="1" ht="12.75" customHeight="1">
      <c r="A1811" s="333"/>
      <c r="B1811" s="327"/>
      <c r="C1811" s="327"/>
      <c r="D1811" s="312"/>
      <c r="F1811" s="375"/>
      <c r="G1811" s="327"/>
      <c r="N1811" s="383"/>
    </row>
    <row r="1812" spans="1:14" s="281" customFormat="1" ht="12.75" customHeight="1">
      <c r="A1812" s="333"/>
      <c r="B1812" s="327"/>
      <c r="C1812" s="327"/>
      <c r="D1812" s="312"/>
      <c r="F1812" s="375"/>
      <c r="G1812" s="327"/>
      <c r="N1812" s="383"/>
    </row>
    <row r="1813" spans="1:14" s="281" customFormat="1" ht="12.75" customHeight="1">
      <c r="A1813" s="333" t="s">
        <v>143</v>
      </c>
      <c r="B1813" s="327"/>
      <c r="C1813" s="327"/>
      <c r="D1813" s="312"/>
      <c r="F1813" s="375"/>
      <c r="G1813" s="327"/>
    </row>
    <row r="1814" spans="1:14" s="245" customFormat="1" ht="12.75" customHeight="1">
      <c r="A1814" s="258" t="s">
        <v>546</v>
      </c>
      <c r="B1814" s="1250" t="s">
        <v>547</v>
      </c>
      <c r="C1814" s="1250"/>
      <c r="D1814" s="259" t="s">
        <v>548</v>
      </c>
      <c r="F1814" s="260"/>
      <c r="G1814" s="261"/>
      <c r="M1814" s="262"/>
    </row>
    <row r="1816" spans="1:14" s="245" customFormat="1" ht="12.75" customHeight="1">
      <c r="A1816" s="258">
        <f>A1792+1</f>
        <v>97</v>
      </c>
      <c r="B1816" s="1250" t="s">
        <v>549</v>
      </c>
      <c r="C1816" s="1250"/>
      <c r="D1816" s="259" t="s">
        <v>550</v>
      </c>
      <c r="F1816" s="260"/>
      <c r="G1816" s="261"/>
      <c r="M1816" s="262"/>
    </row>
    <row r="1817" spans="1:14" ht="12.75" customHeight="1">
      <c r="E1817" s="829" t="s">
        <v>551</v>
      </c>
      <c r="F1817" s="234" t="s">
        <v>552</v>
      </c>
    </row>
    <row r="1818" spans="1:14" ht="12.75" customHeight="1">
      <c r="D1818" s="263">
        <v>0.01</v>
      </c>
      <c r="E1818" s="829" t="s">
        <v>149</v>
      </c>
      <c r="F1818" s="264" t="s">
        <v>150</v>
      </c>
      <c r="G1818" s="235" t="s">
        <v>151</v>
      </c>
      <c r="H1818" s="248">
        <f>Bahan!$C$10</f>
        <v>125000</v>
      </c>
      <c r="I1818" s="248"/>
      <c r="J1818" s="248"/>
      <c r="K1818" s="248" t="s">
        <v>128</v>
      </c>
      <c r="L1818" s="230">
        <f>D1818*H1818</f>
        <v>1250</v>
      </c>
    </row>
    <row r="1819" spans="1:14" ht="12.75" customHeight="1">
      <c r="D1819" s="263">
        <v>0.5</v>
      </c>
      <c r="E1819" s="829" t="s">
        <v>149</v>
      </c>
      <c r="F1819" s="264" t="s">
        <v>152</v>
      </c>
      <c r="G1819" s="235" t="s">
        <v>151</v>
      </c>
      <c r="H1819" s="248">
        <f>Bahan!$C$11</f>
        <v>135000</v>
      </c>
      <c r="I1819" s="248"/>
      <c r="J1819" s="248"/>
      <c r="K1819" s="248" t="s">
        <v>128</v>
      </c>
      <c r="L1819" s="230">
        <f>D1819*H1819</f>
        <v>67500</v>
      </c>
    </row>
    <row r="1820" spans="1:14" ht="12.75" customHeight="1">
      <c r="D1820" s="263">
        <v>0.01</v>
      </c>
      <c r="E1820" s="829" t="s">
        <v>149</v>
      </c>
      <c r="F1820" s="234" t="s">
        <v>153</v>
      </c>
      <c r="G1820" s="235" t="s">
        <v>151</v>
      </c>
      <c r="H1820" s="248">
        <f>Bahan!$C$21</f>
        <v>145000</v>
      </c>
      <c r="I1820" s="248"/>
      <c r="J1820" s="248"/>
      <c r="K1820" s="248" t="s">
        <v>128</v>
      </c>
      <c r="L1820" s="230">
        <f>D1820*H1820</f>
        <v>1450</v>
      </c>
    </row>
    <row r="1821" spans="1:14" ht="12.75" customHeight="1">
      <c r="D1821" s="263">
        <v>5.0000000000000001E-3</v>
      </c>
      <c r="E1821" s="829" t="s">
        <v>149</v>
      </c>
      <c r="F1821" s="234" t="s">
        <v>154</v>
      </c>
      <c r="G1821" s="235" t="s">
        <v>151</v>
      </c>
      <c r="H1821" s="248">
        <f>Bahan!$C$22</f>
        <v>150000</v>
      </c>
      <c r="I1821" s="248"/>
      <c r="J1821" s="248"/>
      <c r="K1821" s="248" t="s">
        <v>128</v>
      </c>
      <c r="L1821" s="230">
        <f>D1821*H1821</f>
        <v>750</v>
      </c>
    </row>
    <row r="1822" spans="1:14" ht="12.75" customHeight="1">
      <c r="M1822" s="230" t="s">
        <v>128</v>
      </c>
      <c r="N1822" s="265">
        <f>SUM(L1818:L1821)</f>
        <v>70950</v>
      </c>
    </row>
    <row r="1823" spans="1:14" ht="12.75" customHeight="1">
      <c r="E1823" s="829" t="s">
        <v>155</v>
      </c>
      <c r="F1823" s="234" t="s">
        <v>156</v>
      </c>
    </row>
    <row r="1824" spans="1:14" ht="12.75" customHeight="1">
      <c r="D1824" s="263">
        <v>1</v>
      </c>
      <c r="E1824" s="829" t="s">
        <v>387</v>
      </c>
      <c r="F1824" s="234" t="s">
        <v>553</v>
      </c>
      <c r="G1824" s="235" t="s">
        <v>151</v>
      </c>
      <c r="H1824" s="248">
        <f>Bahan!$C$56</f>
        <v>380000</v>
      </c>
      <c r="I1824" s="248"/>
      <c r="J1824" s="248"/>
      <c r="K1824" s="248" t="s">
        <v>128</v>
      </c>
      <c r="L1824" s="230">
        <f>D1824*H1824</f>
        <v>380000</v>
      </c>
    </row>
    <row r="1825" spans="1:14" ht="12.75" customHeight="1">
      <c r="M1825" s="230" t="s">
        <v>128</v>
      </c>
      <c r="N1825" s="265">
        <f>SUM(L1824)</f>
        <v>380000</v>
      </c>
    </row>
    <row r="1826" spans="1:14" ht="12.75" customHeight="1">
      <c r="D1826" s="246"/>
      <c r="E1826" s="829"/>
      <c r="F1826" s="247"/>
      <c r="H1826" s="829"/>
      <c r="I1826" s="829"/>
      <c r="J1826" s="829"/>
      <c r="K1826" s="248"/>
      <c r="M1826" s="267" t="s">
        <v>169</v>
      </c>
      <c r="N1826" s="268" t="s">
        <v>169</v>
      </c>
    </row>
    <row r="1827" spans="1:14" ht="12.75" customHeight="1">
      <c r="H1827" s="233" t="s">
        <v>170</v>
      </c>
      <c r="M1827" s="230" t="s">
        <v>128</v>
      </c>
      <c r="N1827" s="230">
        <f>SUM(N1822:N1825)</f>
        <v>450950</v>
      </c>
    </row>
    <row r="1828" spans="1:14" ht="12.75" customHeight="1">
      <c r="H1828" s="269" t="s">
        <v>3123</v>
      </c>
      <c r="K1828" s="270"/>
      <c r="M1828" s="230" t="s">
        <v>128</v>
      </c>
      <c r="N1828" s="265">
        <f>N1827*$Q$4</f>
        <v>45095</v>
      </c>
    </row>
    <row r="1829" spans="1:14" ht="12.75" customHeight="1">
      <c r="H1829" s="233" t="s">
        <v>171</v>
      </c>
      <c r="M1829" s="230" t="s">
        <v>128</v>
      </c>
      <c r="N1829" s="262">
        <f>ROUNDDOWN((N1827+N1828),0)</f>
        <v>496045</v>
      </c>
    </row>
    <row r="1831" spans="1:14" s="245" customFormat="1" ht="12.75" customHeight="1">
      <c r="A1831" s="258">
        <f>A1816+1</f>
        <v>98</v>
      </c>
      <c r="B1831" s="1250" t="s">
        <v>554</v>
      </c>
      <c r="C1831" s="1250"/>
      <c r="D1831" s="259" t="s">
        <v>555</v>
      </c>
      <c r="F1831" s="260"/>
      <c r="G1831" s="261"/>
      <c r="M1831" s="262"/>
    </row>
    <row r="1832" spans="1:14" ht="12.75" customHeight="1">
      <c r="E1832" s="829" t="s">
        <v>551</v>
      </c>
      <c r="F1832" s="234" t="s">
        <v>552</v>
      </c>
    </row>
    <row r="1833" spans="1:14" ht="12.75" customHeight="1">
      <c r="D1833" s="263">
        <v>0.2</v>
      </c>
      <c r="E1833" s="829" t="s">
        <v>219</v>
      </c>
      <c r="F1833" s="264" t="s">
        <v>556</v>
      </c>
      <c r="G1833" s="235" t="s">
        <v>151</v>
      </c>
      <c r="H1833" s="248">
        <f>H1836</f>
        <v>279000</v>
      </c>
      <c r="I1833" s="248"/>
      <c r="J1833" s="248"/>
      <c r="K1833" s="248" t="s">
        <v>128</v>
      </c>
      <c r="L1833" s="230">
        <f>D1833*H1833</f>
        <v>55800</v>
      </c>
    </row>
    <row r="1834" spans="1:14" ht="12.75" customHeight="1">
      <c r="M1834" s="230" t="s">
        <v>128</v>
      </c>
      <c r="N1834" s="265">
        <f>SUM(L1833:L1833)</f>
        <v>55800</v>
      </c>
    </row>
    <row r="1835" spans="1:14" ht="12.75" customHeight="1">
      <c r="E1835" s="829" t="s">
        <v>155</v>
      </c>
      <c r="F1835" s="234" t="s">
        <v>156</v>
      </c>
    </row>
    <row r="1836" spans="1:14" ht="12.75" customHeight="1">
      <c r="D1836" s="263">
        <v>1</v>
      </c>
      <c r="E1836" s="829" t="s">
        <v>557</v>
      </c>
      <c r="F1836" s="234" t="s">
        <v>558</v>
      </c>
      <c r="G1836" s="235" t="s">
        <v>151</v>
      </c>
      <c r="H1836" s="248">
        <f>Bahan!$C$147</f>
        <v>279000</v>
      </c>
      <c r="I1836" s="248"/>
      <c r="J1836" s="248"/>
      <c r="K1836" s="248" t="s">
        <v>128</v>
      </c>
      <c r="L1836" s="230">
        <f>D1836*H1836</f>
        <v>279000</v>
      </c>
    </row>
    <row r="1837" spans="1:14" ht="12.75" customHeight="1">
      <c r="M1837" s="230" t="s">
        <v>128</v>
      </c>
      <c r="N1837" s="265">
        <f>SUM(L1836)</f>
        <v>279000</v>
      </c>
    </row>
    <row r="1838" spans="1:14" ht="12.75" customHeight="1">
      <c r="D1838" s="246"/>
      <c r="E1838" s="829"/>
      <c r="F1838" s="247"/>
      <c r="H1838" s="829"/>
      <c r="I1838" s="829"/>
      <c r="J1838" s="829"/>
      <c r="K1838" s="248"/>
      <c r="M1838" s="267" t="s">
        <v>169</v>
      </c>
      <c r="N1838" s="268" t="s">
        <v>169</v>
      </c>
    </row>
    <row r="1839" spans="1:14" ht="12.75" customHeight="1">
      <c r="H1839" s="233" t="s">
        <v>170</v>
      </c>
      <c r="M1839" s="230" t="s">
        <v>128</v>
      </c>
      <c r="N1839" s="230">
        <f>SUM(N1834:N1837)</f>
        <v>334800</v>
      </c>
    </row>
    <row r="1840" spans="1:14" ht="12.75" customHeight="1">
      <c r="H1840" s="269" t="s">
        <v>3123</v>
      </c>
      <c r="K1840" s="270"/>
      <c r="M1840" s="230" t="s">
        <v>128</v>
      </c>
      <c r="N1840" s="265">
        <f>N1839*$Q$4</f>
        <v>33480</v>
      </c>
    </row>
    <row r="1841" spans="1:14" ht="12.75" customHeight="1">
      <c r="H1841" s="233" t="s">
        <v>171</v>
      </c>
      <c r="M1841" s="230" t="s">
        <v>128</v>
      </c>
      <c r="N1841" s="262">
        <f>ROUNDDOWN((N1839+N1840),0)</f>
        <v>368280</v>
      </c>
    </row>
    <row r="1843" spans="1:14" s="245" customFormat="1" ht="12.75" customHeight="1">
      <c r="A1843" s="258">
        <f>A1831+1</f>
        <v>99</v>
      </c>
      <c r="B1843" s="1250" t="s">
        <v>559</v>
      </c>
      <c r="C1843" s="1250"/>
      <c r="D1843" s="259" t="s">
        <v>560</v>
      </c>
      <c r="F1843" s="260"/>
      <c r="G1843" s="261"/>
      <c r="M1843" s="262"/>
    </row>
    <row r="1844" spans="1:14" ht="12.75" customHeight="1">
      <c r="E1844" s="829" t="s">
        <v>551</v>
      </c>
      <c r="F1844" s="234" t="s">
        <v>552</v>
      </c>
    </row>
    <row r="1845" spans="1:14" ht="12.75" customHeight="1">
      <c r="D1845" s="263">
        <v>0.2</v>
      </c>
      <c r="E1845" s="829" t="s">
        <v>219</v>
      </c>
      <c r="F1845" s="264" t="s">
        <v>556</v>
      </c>
      <c r="G1845" s="235" t="s">
        <v>151</v>
      </c>
      <c r="H1845" s="248">
        <f>H1848</f>
        <v>450000</v>
      </c>
      <c r="I1845" s="248"/>
      <c r="J1845" s="248"/>
      <c r="K1845" s="248" t="s">
        <v>128</v>
      </c>
      <c r="L1845" s="230">
        <f>D1845*H1845</f>
        <v>90000</v>
      </c>
    </row>
    <row r="1846" spans="1:14" ht="12.75" customHeight="1">
      <c r="M1846" s="230" t="s">
        <v>128</v>
      </c>
      <c r="N1846" s="265">
        <f>SUM(L1845:L1845)</f>
        <v>90000</v>
      </c>
    </row>
    <row r="1847" spans="1:14" ht="12.75" customHeight="1">
      <c r="E1847" s="829" t="s">
        <v>155</v>
      </c>
      <c r="F1847" s="234" t="s">
        <v>156</v>
      </c>
    </row>
    <row r="1848" spans="1:14" ht="12.75" customHeight="1">
      <c r="D1848" s="263">
        <v>1</v>
      </c>
      <c r="E1848" s="829" t="s">
        <v>557</v>
      </c>
      <c r="F1848" s="234" t="s">
        <v>561</v>
      </c>
      <c r="G1848" s="235" t="s">
        <v>151</v>
      </c>
      <c r="H1848" s="248">
        <f>Bahan!$C$148</f>
        <v>450000</v>
      </c>
      <c r="I1848" s="248"/>
      <c r="J1848" s="248"/>
      <c r="K1848" s="248" t="s">
        <v>128</v>
      </c>
      <c r="L1848" s="230">
        <f>D1848*H1848</f>
        <v>450000</v>
      </c>
    </row>
    <row r="1849" spans="1:14" ht="12.75" customHeight="1">
      <c r="M1849" s="230" t="s">
        <v>128</v>
      </c>
      <c r="N1849" s="265">
        <f>SUM(L1848)</f>
        <v>450000</v>
      </c>
    </row>
    <row r="1850" spans="1:14" ht="12.75" customHeight="1">
      <c r="D1850" s="246"/>
      <c r="E1850" s="829"/>
      <c r="F1850" s="247"/>
      <c r="H1850" s="829"/>
      <c r="I1850" s="829"/>
      <c r="J1850" s="829"/>
      <c r="K1850" s="248"/>
      <c r="M1850" s="267" t="s">
        <v>169</v>
      </c>
      <c r="N1850" s="268" t="s">
        <v>169</v>
      </c>
    </row>
    <row r="1851" spans="1:14" ht="12.75" customHeight="1">
      <c r="H1851" s="233" t="s">
        <v>170</v>
      </c>
      <c r="M1851" s="230" t="s">
        <v>128</v>
      </c>
      <c r="N1851" s="230">
        <f>SUM(N1846:N1849)</f>
        <v>540000</v>
      </c>
    </row>
    <row r="1852" spans="1:14" ht="12.75" customHeight="1">
      <c r="H1852" s="269" t="s">
        <v>3123</v>
      </c>
      <c r="K1852" s="270"/>
      <c r="M1852" s="230" t="s">
        <v>128</v>
      </c>
      <c r="N1852" s="265">
        <f>N1851*$Q$4</f>
        <v>54000</v>
      </c>
    </row>
    <row r="1853" spans="1:14" ht="12.75" customHeight="1">
      <c r="H1853" s="233" t="s">
        <v>171</v>
      </c>
      <c r="M1853" s="230" t="s">
        <v>128</v>
      </c>
      <c r="N1853" s="262">
        <f>ROUNDDOWN((N1851+N1852),0)</f>
        <v>594000</v>
      </c>
    </row>
    <row r="1855" spans="1:14" s="245" customFormat="1" ht="12.75" customHeight="1">
      <c r="A1855" s="258">
        <f>A1843+1</f>
        <v>100</v>
      </c>
      <c r="B1855" s="1250" t="s">
        <v>562</v>
      </c>
      <c r="C1855" s="1250"/>
      <c r="D1855" s="259" t="s">
        <v>563</v>
      </c>
      <c r="F1855" s="260"/>
      <c r="G1855" s="261"/>
      <c r="M1855" s="262"/>
    </row>
    <row r="1856" spans="1:14" ht="12.75" customHeight="1">
      <c r="E1856" s="829" t="s">
        <v>551</v>
      </c>
      <c r="F1856" s="234" t="s">
        <v>552</v>
      </c>
    </row>
    <row r="1857" spans="1:14" ht="12.75" customHeight="1">
      <c r="D1857" s="263">
        <v>1.4999999999999999E-2</v>
      </c>
      <c r="E1857" s="829" t="s">
        <v>149</v>
      </c>
      <c r="F1857" s="264" t="s">
        <v>150</v>
      </c>
      <c r="G1857" s="235" t="s">
        <v>151</v>
      </c>
      <c r="H1857" s="248">
        <f>Bahan!$C$10</f>
        <v>125000</v>
      </c>
      <c r="I1857" s="248"/>
      <c r="J1857" s="248"/>
      <c r="K1857" s="248" t="s">
        <v>128</v>
      </c>
      <c r="L1857" s="230">
        <f>D1857*H1857</f>
        <v>1875</v>
      </c>
    </row>
    <row r="1858" spans="1:14" ht="12.75" customHeight="1">
      <c r="D1858" s="263">
        <v>0.15</v>
      </c>
      <c r="E1858" s="829" t="s">
        <v>149</v>
      </c>
      <c r="F1858" s="264" t="s">
        <v>152</v>
      </c>
      <c r="G1858" s="235" t="s">
        <v>151</v>
      </c>
      <c r="H1858" s="248">
        <f>Bahan!$C$11</f>
        <v>135000</v>
      </c>
      <c r="I1858" s="248"/>
      <c r="J1858" s="248"/>
      <c r="K1858" s="248" t="s">
        <v>128</v>
      </c>
      <c r="L1858" s="230">
        <f>D1858*H1858</f>
        <v>20250</v>
      </c>
    </row>
    <row r="1859" spans="1:14" ht="12.75" customHeight="1">
      <c r="D1859" s="263">
        <v>1.4999999999999999E-2</v>
      </c>
      <c r="E1859" s="829" t="s">
        <v>149</v>
      </c>
      <c r="F1859" s="234" t="s">
        <v>153</v>
      </c>
      <c r="G1859" s="235" t="s">
        <v>151</v>
      </c>
      <c r="H1859" s="248">
        <f>Bahan!$C$21</f>
        <v>145000</v>
      </c>
      <c r="I1859" s="248"/>
      <c r="J1859" s="248"/>
      <c r="K1859" s="248" t="s">
        <v>128</v>
      </c>
      <c r="L1859" s="230">
        <f>D1859*H1859</f>
        <v>2175</v>
      </c>
    </row>
    <row r="1860" spans="1:14" ht="12.75" customHeight="1">
      <c r="D1860" s="263">
        <v>7.4999999999999997E-3</v>
      </c>
      <c r="E1860" s="829" t="s">
        <v>149</v>
      </c>
      <c r="F1860" s="234" t="s">
        <v>154</v>
      </c>
      <c r="G1860" s="235" t="s">
        <v>151</v>
      </c>
      <c r="H1860" s="248">
        <f>Bahan!$C$22</f>
        <v>150000</v>
      </c>
      <c r="I1860" s="248"/>
      <c r="J1860" s="248"/>
      <c r="K1860" s="248" t="s">
        <v>128</v>
      </c>
      <c r="L1860" s="230">
        <f>D1860*H1860</f>
        <v>1125</v>
      </c>
    </row>
    <row r="1861" spans="1:14" ht="12.75" customHeight="1">
      <c r="M1861" s="230" t="s">
        <v>128</v>
      </c>
      <c r="N1861" s="265">
        <f>SUM(L1857:L1860)</f>
        <v>25425</v>
      </c>
    </row>
    <row r="1862" spans="1:14" ht="12.75" customHeight="1">
      <c r="E1862" s="829" t="s">
        <v>155</v>
      </c>
      <c r="F1862" s="234" t="s">
        <v>156</v>
      </c>
    </row>
    <row r="1863" spans="1:14" ht="12.75" customHeight="1">
      <c r="D1863" s="263">
        <v>1</v>
      </c>
      <c r="E1863" s="829" t="s">
        <v>387</v>
      </c>
      <c r="F1863" s="234" t="s">
        <v>564</v>
      </c>
      <c r="G1863" s="235" t="s">
        <v>151</v>
      </c>
      <c r="H1863" s="248">
        <f>Bahan!$C$150</f>
        <v>56500</v>
      </c>
      <c r="I1863" s="248"/>
      <c r="J1863" s="248"/>
      <c r="K1863" s="248" t="s">
        <v>128</v>
      </c>
      <c r="L1863" s="230">
        <f>D1863*H1863</f>
        <v>56500</v>
      </c>
    </row>
    <row r="1864" spans="1:14" ht="12.75" customHeight="1">
      <c r="M1864" s="230" t="s">
        <v>128</v>
      </c>
      <c r="N1864" s="265">
        <f>SUM(L1863)</f>
        <v>56500</v>
      </c>
    </row>
    <row r="1865" spans="1:14" ht="12.75" customHeight="1">
      <c r="D1865" s="246"/>
      <c r="E1865" s="829"/>
      <c r="F1865" s="247"/>
      <c r="H1865" s="829"/>
      <c r="I1865" s="829"/>
      <c r="J1865" s="829"/>
      <c r="K1865" s="248"/>
      <c r="M1865" s="267" t="s">
        <v>169</v>
      </c>
      <c r="N1865" s="268" t="s">
        <v>169</v>
      </c>
    </row>
    <row r="1866" spans="1:14" ht="12.75" customHeight="1">
      <c r="H1866" s="233" t="s">
        <v>170</v>
      </c>
      <c r="M1866" s="230" t="s">
        <v>128</v>
      </c>
      <c r="N1866" s="230">
        <f>SUM(N1861:N1864)</f>
        <v>81925</v>
      </c>
    </row>
    <row r="1867" spans="1:14" ht="12.75" customHeight="1">
      <c r="H1867" s="269" t="s">
        <v>3123</v>
      </c>
      <c r="K1867" s="270"/>
      <c r="M1867" s="230" t="s">
        <v>128</v>
      </c>
      <c r="N1867" s="265">
        <f>N1866*$Q$4</f>
        <v>8192.5</v>
      </c>
    </row>
    <row r="1868" spans="1:14" ht="12.75" customHeight="1">
      <c r="H1868" s="233" t="s">
        <v>171</v>
      </c>
      <c r="M1868" s="230" t="s">
        <v>128</v>
      </c>
      <c r="N1868" s="262">
        <f>ROUNDDOWN((N1866+N1867),0)</f>
        <v>90117</v>
      </c>
    </row>
    <row r="1869" spans="1:14" ht="12.75" customHeight="1">
      <c r="A1869" s="231" t="s">
        <v>143</v>
      </c>
    </row>
    <row r="1870" spans="1:14" s="245" customFormat="1" ht="12.75" customHeight="1">
      <c r="A1870" s="258">
        <f>A1855+1</f>
        <v>101</v>
      </c>
      <c r="B1870" s="1250" t="s">
        <v>565</v>
      </c>
      <c r="C1870" s="1250"/>
      <c r="D1870" s="259" t="s">
        <v>566</v>
      </c>
      <c r="F1870" s="260"/>
      <c r="G1870" s="261"/>
      <c r="M1870" s="262"/>
    </row>
    <row r="1871" spans="1:14" ht="12.75" customHeight="1">
      <c r="E1871" s="829" t="s">
        <v>551</v>
      </c>
      <c r="F1871" s="234" t="s">
        <v>552</v>
      </c>
    </row>
    <row r="1872" spans="1:14" ht="12.75" customHeight="1">
      <c r="D1872" s="263">
        <v>0.05</v>
      </c>
      <c r="E1872" s="829" t="s">
        <v>149</v>
      </c>
      <c r="F1872" s="264" t="s">
        <v>150</v>
      </c>
      <c r="G1872" s="235" t="s">
        <v>151</v>
      </c>
      <c r="H1872" s="248">
        <f>Bahan!$C$10</f>
        <v>125000</v>
      </c>
      <c r="I1872" s="248"/>
      <c r="J1872" s="248"/>
      <c r="K1872" s="248" t="s">
        <v>128</v>
      </c>
      <c r="L1872" s="230">
        <f>D1872*H1872</f>
        <v>6250</v>
      </c>
    </row>
    <row r="1873" spans="1:14" ht="12.75" customHeight="1">
      <c r="D1873" s="263">
        <v>0.5</v>
      </c>
      <c r="E1873" s="829" t="s">
        <v>149</v>
      </c>
      <c r="F1873" s="264" t="s">
        <v>152</v>
      </c>
      <c r="G1873" s="235" t="s">
        <v>151</v>
      </c>
      <c r="H1873" s="248">
        <f>Bahan!$C$11</f>
        <v>135000</v>
      </c>
      <c r="I1873" s="248"/>
      <c r="J1873" s="248"/>
      <c r="K1873" s="248" t="s">
        <v>128</v>
      </c>
      <c r="L1873" s="230">
        <f>D1873*H1873</f>
        <v>67500</v>
      </c>
    </row>
    <row r="1874" spans="1:14" ht="12.75" customHeight="1">
      <c r="D1874" s="263">
        <v>0.05</v>
      </c>
      <c r="E1874" s="829" t="s">
        <v>149</v>
      </c>
      <c r="F1874" s="234" t="s">
        <v>153</v>
      </c>
      <c r="G1874" s="235" t="s">
        <v>151</v>
      </c>
      <c r="H1874" s="248">
        <f>Bahan!$C$21</f>
        <v>145000</v>
      </c>
      <c r="I1874" s="248"/>
      <c r="J1874" s="248"/>
      <c r="K1874" s="248" t="s">
        <v>128</v>
      </c>
      <c r="L1874" s="230">
        <f>D1874*H1874</f>
        <v>7250</v>
      </c>
    </row>
    <row r="1875" spans="1:14" ht="12.75" customHeight="1">
      <c r="D1875" s="263">
        <v>2.5000000000000001E-3</v>
      </c>
      <c r="E1875" s="829" t="s">
        <v>149</v>
      </c>
      <c r="F1875" s="234" t="s">
        <v>154</v>
      </c>
      <c r="G1875" s="235" t="s">
        <v>151</v>
      </c>
      <c r="H1875" s="248">
        <f>Bahan!$C$22</f>
        <v>150000</v>
      </c>
      <c r="I1875" s="248"/>
      <c r="J1875" s="248"/>
      <c r="K1875" s="248" t="s">
        <v>128</v>
      </c>
      <c r="L1875" s="230">
        <f>D1875*H1875</f>
        <v>375</v>
      </c>
    </row>
    <row r="1876" spans="1:14" ht="12.75" customHeight="1">
      <c r="M1876" s="230" t="s">
        <v>128</v>
      </c>
      <c r="N1876" s="265">
        <f>SUM(L1872:L1875)</f>
        <v>81375</v>
      </c>
    </row>
    <row r="1877" spans="1:14" ht="12.75" customHeight="1">
      <c r="E1877" s="829" t="s">
        <v>155</v>
      </c>
      <c r="F1877" s="234" t="s">
        <v>156</v>
      </c>
    </row>
    <row r="1878" spans="1:14" ht="12.75" customHeight="1">
      <c r="D1878" s="263">
        <v>1</v>
      </c>
      <c r="E1878" s="829" t="s">
        <v>387</v>
      </c>
      <c r="F1878" s="234" t="s">
        <v>567</v>
      </c>
      <c r="G1878" s="235" t="s">
        <v>151</v>
      </c>
      <c r="H1878" s="248">
        <f>Bahan!$C$151</f>
        <v>275000</v>
      </c>
      <c r="I1878" s="248"/>
      <c r="J1878" s="248"/>
      <c r="K1878" s="248" t="s">
        <v>128</v>
      </c>
      <c r="L1878" s="230">
        <f>D1878*H1878</f>
        <v>275000</v>
      </c>
    </row>
    <row r="1879" spans="1:14" ht="12.75" customHeight="1">
      <c r="M1879" s="230" t="s">
        <v>128</v>
      </c>
      <c r="N1879" s="265">
        <f>SUM(L1878)</f>
        <v>275000</v>
      </c>
    </row>
    <row r="1880" spans="1:14" ht="12.75" customHeight="1">
      <c r="D1880" s="246"/>
      <c r="E1880" s="829"/>
      <c r="F1880" s="247"/>
      <c r="H1880" s="829"/>
      <c r="I1880" s="829"/>
      <c r="J1880" s="829"/>
      <c r="K1880" s="248"/>
      <c r="M1880" s="267" t="s">
        <v>169</v>
      </c>
      <c r="N1880" s="268" t="s">
        <v>169</v>
      </c>
    </row>
    <row r="1881" spans="1:14" ht="12.75" customHeight="1">
      <c r="H1881" s="233" t="s">
        <v>170</v>
      </c>
      <c r="M1881" s="230" t="s">
        <v>128</v>
      </c>
      <c r="N1881" s="230">
        <f>SUM(N1876:N1879)</f>
        <v>356375</v>
      </c>
    </row>
    <row r="1882" spans="1:14" ht="12.75" customHeight="1">
      <c r="H1882" s="269" t="s">
        <v>3123</v>
      </c>
      <c r="K1882" s="270"/>
      <c r="M1882" s="230" t="s">
        <v>128</v>
      </c>
      <c r="N1882" s="265">
        <f>N1881*$Q$4</f>
        <v>35637.5</v>
      </c>
    </row>
    <row r="1883" spans="1:14" ht="12.75" customHeight="1">
      <c r="H1883" s="233" t="s">
        <v>171</v>
      </c>
      <c r="M1883" s="230" t="s">
        <v>128</v>
      </c>
      <c r="N1883" s="262">
        <f>ROUNDDOWN((N1881+N1882),0)</f>
        <v>392012</v>
      </c>
    </row>
    <row r="1884" spans="1:14" ht="12" customHeight="1"/>
    <row r="1885" spans="1:14" s="245" customFormat="1" ht="12.75" customHeight="1">
      <c r="A1885" s="258">
        <f>A1870+1</f>
        <v>102</v>
      </c>
      <c r="B1885" s="1250" t="s">
        <v>568</v>
      </c>
      <c r="C1885" s="1250"/>
      <c r="D1885" s="273" t="s">
        <v>569</v>
      </c>
      <c r="F1885" s="260"/>
      <c r="G1885" s="1250"/>
      <c r="M1885" s="262"/>
    </row>
    <row r="1886" spans="1:14" ht="12.75" customHeight="1">
      <c r="D1886" s="274"/>
      <c r="E1886" s="829" t="s">
        <v>551</v>
      </c>
      <c r="F1886" s="234" t="s">
        <v>552</v>
      </c>
      <c r="G1886" s="829"/>
    </row>
    <row r="1887" spans="1:14" ht="12.75" customHeight="1">
      <c r="D1887" s="274">
        <v>1.4999999999999999E-2</v>
      </c>
      <c r="E1887" s="829" t="s">
        <v>149</v>
      </c>
      <c r="F1887" s="264" t="s">
        <v>150</v>
      </c>
      <c r="G1887" s="370" t="s">
        <v>151</v>
      </c>
      <c r="H1887" s="248">
        <f>Bahan!$C$10</f>
        <v>125000</v>
      </c>
      <c r="I1887" s="248"/>
      <c r="J1887" s="248"/>
      <c r="K1887" s="248" t="s">
        <v>128</v>
      </c>
      <c r="L1887" s="230">
        <f>D1887*H1887</f>
        <v>1875</v>
      </c>
    </row>
    <row r="1888" spans="1:14" ht="12.75" customHeight="1">
      <c r="D1888" s="274">
        <v>0.15</v>
      </c>
      <c r="E1888" s="829" t="s">
        <v>149</v>
      </c>
      <c r="F1888" s="264" t="s">
        <v>152</v>
      </c>
      <c r="G1888" s="370" t="s">
        <v>151</v>
      </c>
      <c r="H1888" s="248">
        <f>Bahan!$C$11</f>
        <v>135000</v>
      </c>
      <c r="I1888" s="248"/>
      <c r="J1888" s="248"/>
      <c r="K1888" s="248" t="s">
        <v>128</v>
      </c>
      <c r="L1888" s="230">
        <f>D1888*H1888</f>
        <v>20250</v>
      </c>
    </row>
    <row r="1889" spans="1:14" ht="12.75" customHeight="1">
      <c r="D1889" s="274">
        <v>1.4999999999999999E-2</v>
      </c>
      <c r="E1889" s="829" t="s">
        <v>149</v>
      </c>
      <c r="F1889" s="234" t="s">
        <v>153</v>
      </c>
      <c r="G1889" s="370" t="s">
        <v>151</v>
      </c>
      <c r="H1889" s="248">
        <f>Bahan!$C$21</f>
        <v>145000</v>
      </c>
      <c r="I1889" s="248"/>
      <c r="J1889" s="248"/>
      <c r="K1889" s="248" t="s">
        <v>128</v>
      </c>
      <c r="L1889" s="230">
        <f>D1889*H1889</f>
        <v>2175</v>
      </c>
    </row>
    <row r="1890" spans="1:14" ht="12.75" customHeight="1">
      <c r="D1890" s="274">
        <v>8.0000000000000002E-3</v>
      </c>
      <c r="E1890" s="829" t="s">
        <v>149</v>
      </c>
      <c r="F1890" s="234" t="s">
        <v>154</v>
      </c>
      <c r="G1890" s="370" t="s">
        <v>151</v>
      </c>
      <c r="H1890" s="248">
        <f>Bahan!$C$22</f>
        <v>150000</v>
      </c>
      <c r="I1890" s="248"/>
      <c r="J1890" s="248"/>
      <c r="K1890" s="248" t="s">
        <v>128</v>
      </c>
      <c r="L1890" s="230">
        <f>D1890*H1890</f>
        <v>1200</v>
      </c>
    </row>
    <row r="1891" spans="1:14" ht="12.75" customHeight="1">
      <c r="D1891" s="274"/>
      <c r="G1891" s="829"/>
      <c r="M1891" s="230" t="s">
        <v>128</v>
      </c>
      <c r="N1891" s="265">
        <f>SUM(L1887:L1890)</f>
        <v>25500</v>
      </c>
    </row>
    <row r="1892" spans="1:14" ht="12.75" customHeight="1">
      <c r="D1892" s="274"/>
      <c r="E1892" s="829" t="s">
        <v>155</v>
      </c>
      <c r="F1892" s="234" t="s">
        <v>156</v>
      </c>
      <c r="G1892" s="829"/>
    </row>
    <row r="1893" spans="1:14" ht="12.75" customHeight="1">
      <c r="D1893" s="274">
        <v>1</v>
      </c>
      <c r="E1893" s="829" t="s">
        <v>387</v>
      </c>
      <c r="F1893" s="234" t="s">
        <v>570</v>
      </c>
      <c r="G1893" s="370" t="s">
        <v>151</v>
      </c>
      <c r="H1893" s="248">
        <f>Bahan!C152</f>
        <v>12000</v>
      </c>
      <c r="I1893" s="248"/>
      <c r="J1893" s="248"/>
      <c r="K1893" s="248" t="s">
        <v>128</v>
      </c>
      <c r="L1893" s="230">
        <f>D1893*H1893</f>
        <v>12000</v>
      </c>
    </row>
    <row r="1894" spans="1:14" ht="12.75" customHeight="1">
      <c r="D1894" s="274"/>
      <c r="G1894" s="829"/>
      <c r="M1894" s="230" t="s">
        <v>128</v>
      </c>
      <c r="N1894" s="265">
        <f>SUM(L1893)</f>
        <v>12000</v>
      </c>
    </row>
    <row r="1895" spans="1:14" ht="12.75" customHeight="1">
      <c r="D1895" s="310"/>
      <c r="E1895" s="829"/>
      <c r="F1895" s="247"/>
      <c r="G1895" s="370"/>
      <c r="H1895" s="829"/>
      <c r="I1895" s="829"/>
      <c r="J1895" s="829"/>
      <c r="K1895" s="248"/>
      <c r="M1895" s="267" t="s">
        <v>169</v>
      </c>
      <c r="N1895" s="268" t="s">
        <v>169</v>
      </c>
    </row>
    <row r="1896" spans="1:14" ht="12.75" customHeight="1">
      <c r="D1896" s="274"/>
      <c r="G1896" s="829"/>
      <c r="H1896" s="233" t="s">
        <v>170</v>
      </c>
      <c r="M1896" s="230" t="s">
        <v>128</v>
      </c>
      <c r="N1896" s="230">
        <f>SUM(N1891:N1894)</f>
        <v>37500</v>
      </c>
    </row>
    <row r="1897" spans="1:14" ht="12.75" customHeight="1">
      <c r="D1897" s="274"/>
      <c r="G1897" s="829"/>
      <c r="H1897" s="269" t="s">
        <v>3123</v>
      </c>
      <c r="K1897" s="270"/>
      <c r="M1897" s="230" t="s">
        <v>128</v>
      </c>
      <c r="N1897" s="265">
        <f>N1896*$Q$4</f>
        <v>3750</v>
      </c>
    </row>
    <row r="1898" spans="1:14" ht="12.75" customHeight="1">
      <c r="D1898" s="274"/>
      <c r="G1898" s="829"/>
      <c r="H1898" s="233" t="s">
        <v>171</v>
      </c>
      <c r="M1898" s="230" t="s">
        <v>128</v>
      </c>
      <c r="N1898" s="262">
        <f>ROUNDDOWN((N1896+N1897),0)</f>
        <v>41250</v>
      </c>
    </row>
    <row r="1899" spans="1:14" ht="12.75" customHeight="1">
      <c r="D1899" s="274"/>
      <c r="G1899" s="829"/>
    </row>
    <row r="1900" spans="1:14" s="245" customFormat="1" ht="12.75" customHeight="1">
      <c r="A1900" s="258">
        <f>A1885+1</f>
        <v>103</v>
      </c>
      <c r="B1900" s="1250" t="s">
        <v>571</v>
      </c>
      <c r="C1900" s="1250"/>
      <c r="D1900" s="273" t="s">
        <v>572</v>
      </c>
      <c r="F1900" s="260"/>
      <c r="G1900" s="1250"/>
      <c r="M1900" s="262"/>
    </row>
    <row r="1901" spans="1:14" ht="12.75" customHeight="1">
      <c r="D1901" s="274"/>
      <c r="E1901" s="829" t="s">
        <v>551</v>
      </c>
      <c r="F1901" s="234" t="s">
        <v>552</v>
      </c>
      <c r="G1901" s="829"/>
    </row>
    <row r="1902" spans="1:14" ht="12.75" customHeight="1">
      <c r="D1902" s="274">
        <v>0.01</v>
      </c>
      <c r="E1902" s="829" t="s">
        <v>149</v>
      </c>
      <c r="F1902" s="264" t="s">
        <v>150</v>
      </c>
      <c r="G1902" s="370" t="s">
        <v>151</v>
      </c>
      <c r="H1902" s="248">
        <f>Bahan!$C$10</f>
        <v>125000</v>
      </c>
      <c r="I1902" s="248"/>
      <c r="J1902" s="248"/>
      <c r="K1902" s="248" t="s">
        <v>128</v>
      </c>
      <c r="L1902" s="230">
        <f>D1902*H1902</f>
        <v>1250</v>
      </c>
    </row>
    <row r="1903" spans="1:14" ht="12.75" customHeight="1">
      <c r="D1903" s="274">
        <v>0.1</v>
      </c>
      <c r="E1903" s="829" t="s">
        <v>149</v>
      </c>
      <c r="F1903" s="264" t="s">
        <v>152</v>
      </c>
      <c r="G1903" s="370" t="s">
        <v>151</v>
      </c>
      <c r="H1903" s="248">
        <f>Bahan!$C$11</f>
        <v>135000</v>
      </c>
      <c r="I1903" s="248"/>
      <c r="J1903" s="248"/>
      <c r="K1903" s="248" t="s">
        <v>128</v>
      </c>
      <c r="L1903" s="230">
        <f>D1903*H1903</f>
        <v>13500</v>
      </c>
    </row>
    <row r="1904" spans="1:14" ht="12.75" customHeight="1">
      <c r="D1904" s="274">
        <v>0.01</v>
      </c>
      <c r="E1904" s="829" t="s">
        <v>149</v>
      </c>
      <c r="F1904" s="234" t="s">
        <v>153</v>
      </c>
      <c r="G1904" s="370" t="s">
        <v>151</v>
      </c>
      <c r="H1904" s="248">
        <f>Bahan!$C$21</f>
        <v>145000</v>
      </c>
      <c r="I1904" s="248"/>
      <c r="J1904" s="248"/>
      <c r="K1904" s="248" t="s">
        <v>128</v>
      </c>
      <c r="L1904" s="230">
        <f>D1904*H1904</f>
        <v>1450</v>
      </c>
    </row>
    <row r="1905" spans="1:14" ht="12.75" customHeight="1">
      <c r="D1905" s="274">
        <v>5.0000000000000001E-4</v>
      </c>
      <c r="E1905" s="829" t="s">
        <v>149</v>
      </c>
      <c r="F1905" s="234" t="s">
        <v>154</v>
      </c>
      <c r="G1905" s="370" t="s">
        <v>151</v>
      </c>
      <c r="H1905" s="248">
        <f>Bahan!$C$22</f>
        <v>150000</v>
      </c>
      <c r="I1905" s="248"/>
      <c r="J1905" s="248"/>
      <c r="K1905" s="248" t="s">
        <v>128</v>
      </c>
      <c r="L1905" s="230">
        <f>D1905*H1905</f>
        <v>75</v>
      </c>
    </row>
    <row r="1906" spans="1:14" ht="12.75" customHeight="1">
      <c r="D1906" s="274"/>
      <c r="G1906" s="829"/>
      <c r="M1906" s="230" t="s">
        <v>128</v>
      </c>
      <c r="N1906" s="265">
        <f>SUM(L1902:L1905)</f>
        <v>16275</v>
      </c>
    </row>
    <row r="1907" spans="1:14" ht="12.75" customHeight="1">
      <c r="D1907" s="274"/>
      <c r="E1907" s="829" t="s">
        <v>155</v>
      </c>
      <c r="F1907" s="234" t="s">
        <v>156</v>
      </c>
      <c r="G1907" s="829"/>
    </row>
    <row r="1908" spans="1:14" ht="12.75" customHeight="1">
      <c r="D1908" s="274">
        <v>1</v>
      </c>
      <c r="E1908" s="829" t="s">
        <v>387</v>
      </c>
      <c r="F1908" s="234" t="s">
        <v>570</v>
      </c>
      <c r="G1908" s="370" t="s">
        <v>151</v>
      </c>
      <c r="H1908" s="248">
        <f>Bahan!C153</f>
        <v>157500</v>
      </c>
      <c r="I1908" s="248"/>
      <c r="J1908" s="248"/>
      <c r="K1908" s="248" t="s">
        <v>128</v>
      </c>
      <c r="L1908" s="230">
        <f>D1908*H1908</f>
        <v>157500</v>
      </c>
    </row>
    <row r="1909" spans="1:14" ht="12.75" customHeight="1">
      <c r="D1909" s="274"/>
      <c r="G1909" s="829"/>
      <c r="M1909" s="230" t="s">
        <v>128</v>
      </c>
      <c r="N1909" s="265">
        <f>SUM(L1908)</f>
        <v>157500</v>
      </c>
    </row>
    <row r="1910" spans="1:14" ht="12.75" customHeight="1">
      <c r="D1910" s="310"/>
      <c r="E1910" s="829"/>
      <c r="F1910" s="247"/>
      <c r="G1910" s="370"/>
      <c r="H1910" s="829"/>
      <c r="I1910" s="829"/>
      <c r="J1910" s="829"/>
      <c r="K1910" s="248"/>
      <c r="M1910" s="267" t="s">
        <v>169</v>
      </c>
      <c r="N1910" s="268" t="s">
        <v>169</v>
      </c>
    </row>
    <row r="1911" spans="1:14" ht="12.75" customHeight="1">
      <c r="D1911" s="274"/>
      <c r="G1911" s="829"/>
      <c r="H1911" s="233" t="s">
        <v>170</v>
      </c>
      <c r="M1911" s="230" t="s">
        <v>128</v>
      </c>
      <c r="N1911" s="230">
        <f>SUM(N1906:N1909)</f>
        <v>173775</v>
      </c>
    </row>
    <row r="1912" spans="1:14" ht="12.75" customHeight="1">
      <c r="D1912" s="274"/>
      <c r="G1912" s="829"/>
      <c r="H1912" s="269" t="s">
        <v>3123</v>
      </c>
      <c r="K1912" s="270"/>
      <c r="M1912" s="230" t="s">
        <v>128</v>
      </c>
      <c r="N1912" s="265">
        <f>N1911*$Q$4</f>
        <v>17377.5</v>
      </c>
    </row>
    <row r="1913" spans="1:14" ht="12.75" customHeight="1">
      <c r="D1913" s="274"/>
      <c r="G1913" s="829"/>
      <c r="H1913" s="233" t="s">
        <v>171</v>
      </c>
      <c r="M1913" s="230" t="s">
        <v>128</v>
      </c>
      <c r="N1913" s="262">
        <f>ROUNDDOWN((N1911+N1912),0)</f>
        <v>191152</v>
      </c>
    </row>
    <row r="1914" spans="1:14" ht="12.75" customHeight="1">
      <c r="D1914" s="274"/>
      <c r="G1914" s="829"/>
    </row>
    <row r="1915" spans="1:14" s="245" customFormat="1" ht="12.75" customHeight="1">
      <c r="A1915" s="258">
        <f>A1900+1</f>
        <v>104</v>
      </c>
      <c r="B1915" s="1250" t="s">
        <v>573</v>
      </c>
      <c r="C1915" s="1250"/>
      <c r="D1915" s="259" t="s">
        <v>574</v>
      </c>
      <c r="F1915" s="260"/>
      <c r="G1915" s="261"/>
      <c r="M1915" s="262"/>
    </row>
    <row r="1916" spans="1:14" ht="12.75" customHeight="1">
      <c r="E1916" s="829" t="s">
        <v>551</v>
      </c>
      <c r="F1916" s="234" t="s">
        <v>552</v>
      </c>
    </row>
    <row r="1917" spans="1:14" ht="12.75" customHeight="1">
      <c r="D1917" s="263">
        <v>1.4999999999999999E-2</v>
      </c>
      <c r="E1917" s="829" t="s">
        <v>149</v>
      </c>
      <c r="F1917" s="264" t="s">
        <v>150</v>
      </c>
      <c r="G1917" s="235" t="s">
        <v>151</v>
      </c>
      <c r="H1917" s="248">
        <f>Bahan!$C$10</f>
        <v>125000</v>
      </c>
      <c r="I1917" s="248"/>
      <c r="J1917" s="248"/>
      <c r="K1917" s="248" t="s">
        <v>128</v>
      </c>
      <c r="L1917" s="230">
        <f>D1917*H1917</f>
        <v>1875</v>
      </c>
    </row>
    <row r="1918" spans="1:14" ht="12.75" customHeight="1">
      <c r="D1918" s="263">
        <v>0.15</v>
      </c>
      <c r="E1918" s="829" t="s">
        <v>149</v>
      </c>
      <c r="F1918" s="264" t="s">
        <v>152</v>
      </c>
      <c r="G1918" s="235" t="s">
        <v>151</v>
      </c>
      <c r="H1918" s="248">
        <f>Bahan!$C$11</f>
        <v>135000</v>
      </c>
      <c r="I1918" s="248"/>
      <c r="J1918" s="248"/>
      <c r="K1918" s="248" t="s">
        <v>128</v>
      </c>
      <c r="L1918" s="230">
        <f>D1918*H1918</f>
        <v>20250</v>
      </c>
    </row>
    <row r="1919" spans="1:14" ht="12.75" customHeight="1">
      <c r="D1919" s="263">
        <v>1.4999999999999999E-2</v>
      </c>
      <c r="E1919" s="829" t="s">
        <v>149</v>
      </c>
      <c r="F1919" s="234" t="s">
        <v>153</v>
      </c>
      <c r="G1919" s="235" t="s">
        <v>151</v>
      </c>
      <c r="H1919" s="248">
        <f>Bahan!$C$21</f>
        <v>145000</v>
      </c>
      <c r="I1919" s="248"/>
      <c r="J1919" s="248"/>
      <c r="K1919" s="248" t="s">
        <v>128</v>
      </c>
      <c r="L1919" s="230">
        <f>D1919*H1919</f>
        <v>2175</v>
      </c>
    </row>
    <row r="1920" spans="1:14" ht="12.75" customHeight="1">
      <c r="D1920" s="263">
        <v>7.5000000000000002E-4</v>
      </c>
      <c r="E1920" s="829" t="s">
        <v>149</v>
      </c>
      <c r="F1920" s="234" t="s">
        <v>154</v>
      </c>
      <c r="G1920" s="235" t="s">
        <v>151</v>
      </c>
      <c r="H1920" s="248">
        <f>Bahan!$C$22</f>
        <v>150000</v>
      </c>
      <c r="I1920" s="248"/>
      <c r="J1920" s="248"/>
      <c r="K1920" s="248" t="s">
        <v>128</v>
      </c>
      <c r="L1920" s="230">
        <f>D1920*H1920</f>
        <v>112.5</v>
      </c>
    </row>
    <row r="1921" spans="1:14" ht="12.75" customHeight="1">
      <c r="M1921" s="230" t="s">
        <v>128</v>
      </c>
      <c r="N1921" s="265">
        <f>SUM(L1917:L1920)</f>
        <v>24412.5</v>
      </c>
    </row>
    <row r="1922" spans="1:14" ht="12.75" customHeight="1">
      <c r="E1922" s="829" t="s">
        <v>155</v>
      </c>
      <c r="F1922" s="234" t="s">
        <v>156</v>
      </c>
    </row>
    <row r="1923" spans="1:14" ht="12.75" customHeight="1">
      <c r="D1923" s="263">
        <v>1.1000000000000001</v>
      </c>
      <c r="E1923" s="829" t="s">
        <v>190</v>
      </c>
      <c r="F1923" s="234" t="s">
        <v>575</v>
      </c>
      <c r="G1923" s="235" t="s">
        <v>151</v>
      </c>
      <c r="H1923" s="248">
        <f>Bahan!C154</f>
        <v>105000</v>
      </c>
      <c r="I1923" s="248"/>
      <c r="J1923" s="248"/>
      <c r="K1923" s="248" t="s">
        <v>128</v>
      </c>
      <c r="L1923" s="230">
        <f>D1923*H1923</f>
        <v>115500.00000000001</v>
      </c>
    </row>
    <row r="1924" spans="1:14" ht="12.75" customHeight="1">
      <c r="M1924" s="230" t="s">
        <v>128</v>
      </c>
      <c r="N1924" s="265">
        <f>SUM(L1923:L1923)</f>
        <v>115500.00000000001</v>
      </c>
    </row>
    <row r="1925" spans="1:14" ht="12.75" customHeight="1">
      <c r="D1925" s="246"/>
      <c r="E1925" s="829"/>
      <c r="F1925" s="247"/>
      <c r="H1925" s="829"/>
      <c r="I1925" s="829"/>
      <c r="J1925" s="829"/>
      <c r="K1925" s="248"/>
      <c r="M1925" s="267" t="s">
        <v>169</v>
      </c>
      <c r="N1925" s="268" t="s">
        <v>169</v>
      </c>
    </row>
    <row r="1926" spans="1:14" ht="12.75" customHeight="1">
      <c r="H1926" s="233" t="s">
        <v>170</v>
      </c>
      <c r="M1926" s="230" t="s">
        <v>128</v>
      </c>
      <c r="N1926" s="230">
        <f>SUM(N1921:N1924)</f>
        <v>139912.5</v>
      </c>
    </row>
    <row r="1927" spans="1:14" ht="12.75" customHeight="1">
      <c r="H1927" s="269" t="s">
        <v>3123</v>
      </c>
      <c r="K1927" s="270"/>
      <c r="M1927" s="230" t="s">
        <v>128</v>
      </c>
      <c r="N1927" s="265">
        <f>N1926*$Q$4</f>
        <v>13991.25</v>
      </c>
    </row>
    <row r="1928" spans="1:14" ht="12.75" customHeight="1">
      <c r="H1928" s="233" t="s">
        <v>171</v>
      </c>
      <c r="M1928" s="230" t="s">
        <v>128</v>
      </c>
      <c r="N1928" s="262">
        <f>ROUNDDOWN((N1926+N1927),0)</f>
        <v>153903</v>
      </c>
    </row>
    <row r="1929" spans="1:14" ht="12.75" customHeight="1">
      <c r="N1929" s="262"/>
    </row>
    <row r="1930" spans="1:14" s="245" customFormat="1" ht="12.75" customHeight="1">
      <c r="A1930" s="258">
        <f>A1915+1</f>
        <v>105</v>
      </c>
      <c r="B1930" s="1250" t="s">
        <v>576</v>
      </c>
      <c r="C1930" s="1250"/>
      <c r="D1930" s="259" t="s">
        <v>577</v>
      </c>
      <c r="F1930" s="260"/>
      <c r="G1930" s="261"/>
      <c r="M1930" s="262"/>
    </row>
    <row r="1931" spans="1:14" ht="12.75" customHeight="1">
      <c r="E1931" s="829" t="s">
        <v>551</v>
      </c>
      <c r="F1931" s="234" t="s">
        <v>552</v>
      </c>
    </row>
    <row r="1932" spans="1:14" ht="12.75" customHeight="1">
      <c r="D1932" s="263">
        <v>1.4999999999999999E-2</v>
      </c>
      <c r="E1932" s="829" t="s">
        <v>149</v>
      </c>
      <c r="F1932" s="264" t="s">
        <v>150</v>
      </c>
      <c r="G1932" s="235" t="s">
        <v>151</v>
      </c>
      <c r="H1932" s="248">
        <f>Bahan!$C$10</f>
        <v>125000</v>
      </c>
      <c r="I1932" s="248"/>
      <c r="J1932" s="248"/>
      <c r="K1932" s="248" t="s">
        <v>128</v>
      </c>
      <c r="L1932" s="230">
        <f>D1932*H1932</f>
        <v>1875</v>
      </c>
    </row>
    <row r="1933" spans="1:14" ht="12.75" customHeight="1">
      <c r="D1933" s="263">
        <v>0.15</v>
      </c>
      <c r="E1933" s="829" t="s">
        <v>149</v>
      </c>
      <c r="F1933" s="264" t="s">
        <v>152</v>
      </c>
      <c r="G1933" s="235" t="s">
        <v>151</v>
      </c>
      <c r="H1933" s="248">
        <f>Bahan!$C$11</f>
        <v>135000</v>
      </c>
      <c r="I1933" s="248"/>
      <c r="J1933" s="248"/>
      <c r="K1933" s="248" t="s">
        <v>128</v>
      </c>
      <c r="L1933" s="230">
        <f>D1933*H1933</f>
        <v>20250</v>
      </c>
    </row>
    <row r="1934" spans="1:14" ht="12.75" customHeight="1">
      <c r="D1934" s="263">
        <v>1.4999999999999999E-2</v>
      </c>
      <c r="E1934" s="829" t="s">
        <v>149</v>
      </c>
      <c r="F1934" s="234" t="s">
        <v>153</v>
      </c>
      <c r="G1934" s="235" t="s">
        <v>151</v>
      </c>
      <c r="H1934" s="248">
        <f>Bahan!$C$21</f>
        <v>145000</v>
      </c>
      <c r="I1934" s="248"/>
      <c r="J1934" s="248"/>
      <c r="K1934" s="248" t="s">
        <v>128</v>
      </c>
      <c r="L1934" s="230">
        <f>D1934*H1934</f>
        <v>2175</v>
      </c>
    </row>
    <row r="1935" spans="1:14" ht="12.75" customHeight="1">
      <c r="D1935" s="263">
        <v>7.5000000000000002E-4</v>
      </c>
      <c r="E1935" s="829" t="s">
        <v>149</v>
      </c>
      <c r="F1935" s="234" t="s">
        <v>154</v>
      </c>
      <c r="G1935" s="235" t="s">
        <v>151</v>
      </c>
      <c r="H1935" s="248">
        <f>Bahan!$C$22</f>
        <v>150000</v>
      </c>
      <c r="I1935" s="248"/>
      <c r="J1935" s="248"/>
      <c r="K1935" s="248" t="s">
        <v>128</v>
      </c>
      <c r="L1935" s="230">
        <f>D1935*H1935</f>
        <v>112.5</v>
      </c>
    </row>
    <row r="1936" spans="1:14" ht="12.75" customHeight="1">
      <c r="M1936" s="230" t="s">
        <v>128</v>
      </c>
      <c r="N1936" s="265">
        <f>SUM(L1932:L1935)</f>
        <v>24412.5</v>
      </c>
    </row>
    <row r="1937" spans="1:14" ht="12.75" customHeight="1">
      <c r="E1937" s="829" t="s">
        <v>155</v>
      </c>
      <c r="F1937" s="234" t="s">
        <v>156</v>
      </c>
    </row>
    <row r="1938" spans="1:14" ht="12.75" customHeight="1">
      <c r="D1938" s="263">
        <v>1.1000000000000001</v>
      </c>
      <c r="E1938" s="829" t="s">
        <v>190</v>
      </c>
      <c r="F1938" s="234" t="s">
        <v>578</v>
      </c>
      <c r="G1938" s="235" t="s">
        <v>151</v>
      </c>
      <c r="H1938" s="248">
        <f>Bahan!C155</f>
        <v>240000</v>
      </c>
      <c r="I1938" s="248"/>
      <c r="J1938" s="248"/>
      <c r="K1938" s="248" t="s">
        <v>128</v>
      </c>
      <c r="L1938" s="230">
        <f>D1938*H1938</f>
        <v>264000</v>
      </c>
    </row>
    <row r="1939" spans="1:14" ht="12.75" customHeight="1">
      <c r="M1939" s="230" t="s">
        <v>128</v>
      </c>
      <c r="N1939" s="265">
        <f>SUM(L1938:L1938)</f>
        <v>264000</v>
      </c>
    </row>
    <row r="1940" spans="1:14" ht="12.75" customHeight="1">
      <c r="D1940" s="246"/>
      <c r="E1940" s="829"/>
      <c r="F1940" s="247"/>
      <c r="H1940" s="829"/>
      <c r="I1940" s="829"/>
      <c r="J1940" s="829"/>
      <c r="K1940" s="248"/>
      <c r="M1940" s="267" t="s">
        <v>169</v>
      </c>
      <c r="N1940" s="268" t="s">
        <v>169</v>
      </c>
    </row>
    <row r="1941" spans="1:14" ht="12.75" customHeight="1">
      <c r="H1941" s="233" t="s">
        <v>170</v>
      </c>
      <c r="M1941" s="230" t="s">
        <v>128</v>
      </c>
      <c r="N1941" s="230">
        <f>SUM(N1936:N1939)</f>
        <v>288412.5</v>
      </c>
    </row>
    <row r="1942" spans="1:14" ht="12.75" customHeight="1">
      <c r="H1942" s="269" t="s">
        <v>3123</v>
      </c>
      <c r="K1942" s="270"/>
      <c r="M1942" s="230" t="s">
        <v>128</v>
      </c>
      <c r="N1942" s="265">
        <f>N1941*$Q$4</f>
        <v>28841.25</v>
      </c>
    </row>
    <row r="1943" spans="1:14" ht="12.75" customHeight="1">
      <c r="H1943" s="233" t="s">
        <v>171</v>
      </c>
      <c r="M1943" s="230" t="s">
        <v>128</v>
      </c>
      <c r="N1943" s="262">
        <f>ROUNDDOWN((N1941+N1942),0)</f>
        <v>317253</v>
      </c>
    </row>
    <row r="1944" spans="1:14" ht="12.75" customHeight="1">
      <c r="N1944" s="262"/>
    </row>
    <row r="1945" spans="1:14" s="245" customFormat="1" ht="12.75" customHeight="1">
      <c r="A1945" s="258">
        <f>A1930+1</f>
        <v>106</v>
      </c>
      <c r="B1945" s="1250" t="s">
        <v>579</v>
      </c>
      <c r="C1945" s="1250"/>
      <c r="D1945" s="259" t="s">
        <v>580</v>
      </c>
      <c r="F1945" s="260"/>
      <c r="G1945" s="261"/>
      <c r="M1945" s="262"/>
    </row>
    <row r="1946" spans="1:14" ht="12.75" customHeight="1">
      <c r="E1946" s="829" t="s">
        <v>551</v>
      </c>
      <c r="F1946" s="234" t="s">
        <v>552</v>
      </c>
    </row>
    <row r="1947" spans="1:14" ht="12.75" customHeight="1">
      <c r="D1947" s="263">
        <v>1.4999999999999999E-2</v>
      </c>
      <c r="E1947" s="829" t="s">
        <v>149</v>
      </c>
      <c r="F1947" s="264" t="s">
        <v>150</v>
      </c>
      <c r="G1947" s="235" t="s">
        <v>151</v>
      </c>
      <c r="H1947" s="248">
        <f>Bahan!$C$10</f>
        <v>125000</v>
      </c>
      <c r="I1947" s="248"/>
      <c r="J1947" s="248"/>
      <c r="K1947" s="248" t="s">
        <v>128</v>
      </c>
      <c r="L1947" s="230">
        <f>D1947*H1947</f>
        <v>1875</v>
      </c>
    </row>
    <row r="1948" spans="1:14" ht="12.75" customHeight="1">
      <c r="D1948" s="263">
        <v>0.15</v>
      </c>
      <c r="E1948" s="829" t="s">
        <v>149</v>
      </c>
      <c r="F1948" s="264" t="s">
        <v>152</v>
      </c>
      <c r="G1948" s="235" t="s">
        <v>151</v>
      </c>
      <c r="H1948" s="248">
        <f>Bahan!$C$11</f>
        <v>135000</v>
      </c>
      <c r="I1948" s="248"/>
      <c r="J1948" s="248"/>
      <c r="K1948" s="248" t="s">
        <v>128</v>
      </c>
      <c r="L1948" s="230">
        <f>D1948*H1948</f>
        <v>20250</v>
      </c>
    </row>
    <row r="1949" spans="1:14" ht="12.75" customHeight="1">
      <c r="D1949" s="263">
        <v>1.4999999999999999E-2</v>
      </c>
      <c r="E1949" s="829" t="s">
        <v>149</v>
      </c>
      <c r="F1949" s="234" t="s">
        <v>153</v>
      </c>
      <c r="G1949" s="235" t="s">
        <v>151</v>
      </c>
      <c r="H1949" s="248">
        <f>Bahan!$C$21</f>
        <v>145000</v>
      </c>
      <c r="I1949" s="248"/>
      <c r="J1949" s="248"/>
      <c r="K1949" s="248" t="s">
        <v>128</v>
      </c>
      <c r="L1949" s="230">
        <f>D1949*H1949</f>
        <v>2175</v>
      </c>
    </row>
    <row r="1950" spans="1:14" ht="12.75" customHeight="1">
      <c r="D1950" s="263">
        <v>7.5000000000000002E-4</v>
      </c>
      <c r="E1950" s="829" t="s">
        <v>149</v>
      </c>
      <c r="F1950" s="234" t="s">
        <v>154</v>
      </c>
      <c r="G1950" s="235" t="s">
        <v>151</v>
      </c>
      <c r="H1950" s="248">
        <f>Bahan!$C$22</f>
        <v>150000</v>
      </c>
      <c r="I1950" s="248"/>
      <c r="J1950" s="248"/>
      <c r="K1950" s="248" t="s">
        <v>128</v>
      </c>
      <c r="L1950" s="230">
        <f>D1950*H1950</f>
        <v>112.5</v>
      </c>
    </row>
    <row r="1951" spans="1:14" ht="12.75" customHeight="1">
      <c r="M1951" s="230" t="s">
        <v>128</v>
      </c>
      <c r="N1951" s="265">
        <f>SUM(L1947:L1950)</f>
        <v>24412.5</v>
      </c>
    </row>
    <row r="1952" spans="1:14" ht="12.75" customHeight="1">
      <c r="E1952" s="829" t="s">
        <v>155</v>
      </c>
      <c r="F1952" s="234" t="s">
        <v>156</v>
      </c>
    </row>
    <row r="1953" spans="1:14" ht="12.75" customHeight="1">
      <c r="D1953" s="263">
        <v>1.1000000000000001</v>
      </c>
      <c r="E1953" s="829" t="s">
        <v>190</v>
      </c>
      <c r="F1953" s="234" t="s">
        <v>581</v>
      </c>
      <c r="G1953" s="235" t="s">
        <v>151</v>
      </c>
      <c r="H1953" s="248">
        <f>Bahan!C157</f>
        <v>480000</v>
      </c>
      <c r="I1953" s="248"/>
      <c r="J1953" s="248"/>
      <c r="K1953" s="248" t="s">
        <v>128</v>
      </c>
      <c r="L1953" s="230">
        <f>D1953*H1953</f>
        <v>528000</v>
      </c>
    </row>
    <row r="1954" spans="1:14" ht="12.75" customHeight="1">
      <c r="M1954" s="230" t="s">
        <v>128</v>
      </c>
      <c r="N1954" s="265">
        <f>SUM(L1953)</f>
        <v>528000</v>
      </c>
    </row>
    <row r="1955" spans="1:14" ht="12.75" customHeight="1">
      <c r="D1955" s="246"/>
      <c r="E1955" s="829"/>
      <c r="F1955" s="247"/>
      <c r="H1955" s="829"/>
      <c r="I1955" s="829"/>
      <c r="J1955" s="829"/>
      <c r="K1955" s="248"/>
      <c r="M1955" s="267" t="s">
        <v>169</v>
      </c>
      <c r="N1955" s="268" t="s">
        <v>169</v>
      </c>
    </row>
    <row r="1956" spans="1:14" ht="12.75" customHeight="1">
      <c r="H1956" s="233" t="s">
        <v>170</v>
      </c>
      <c r="M1956" s="230" t="s">
        <v>128</v>
      </c>
      <c r="N1956" s="230">
        <f>SUM(N1951:N1954)</f>
        <v>552412.5</v>
      </c>
    </row>
    <row r="1957" spans="1:14" ht="12.75" customHeight="1">
      <c r="H1957" s="269" t="s">
        <v>3123</v>
      </c>
      <c r="K1957" s="270"/>
      <c r="M1957" s="230" t="s">
        <v>128</v>
      </c>
      <c r="N1957" s="265">
        <f>N1956*$Q$4</f>
        <v>55241.25</v>
      </c>
    </row>
    <row r="1958" spans="1:14" ht="12.75" customHeight="1">
      <c r="H1958" s="233" t="s">
        <v>171</v>
      </c>
      <c r="M1958" s="230" t="s">
        <v>128</v>
      </c>
      <c r="N1958" s="262">
        <f>ROUNDDOWN((N1956+N1957),0)</f>
        <v>607653</v>
      </c>
    </row>
    <row r="1960" spans="1:14" s="245" customFormat="1" ht="12.75" customHeight="1">
      <c r="A1960" s="258">
        <f>A1945+1</f>
        <v>107</v>
      </c>
      <c r="B1960" s="1250" t="s">
        <v>579</v>
      </c>
      <c r="C1960" s="1250"/>
      <c r="D1960" s="259" t="s">
        <v>582</v>
      </c>
      <c r="F1960" s="260"/>
      <c r="G1960" s="261"/>
      <c r="M1960" s="262"/>
    </row>
    <row r="1961" spans="1:14" ht="12.75" customHeight="1">
      <c r="E1961" s="829" t="s">
        <v>551</v>
      </c>
      <c r="F1961" s="234" t="s">
        <v>552</v>
      </c>
    </row>
    <row r="1962" spans="1:14" ht="12.75" customHeight="1">
      <c r="D1962" s="263">
        <v>1.4999999999999999E-2</v>
      </c>
      <c r="E1962" s="829" t="s">
        <v>149</v>
      </c>
      <c r="F1962" s="264" t="s">
        <v>150</v>
      </c>
      <c r="G1962" s="235" t="s">
        <v>151</v>
      </c>
      <c r="H1962" s="248">
        <f>Bahan!$C$10</f>
        <v>125000</v>
      </c>
      <c r="I1962" s="248"/>
      <c r="J1962" s="248"/>
      <c r="K1962" s="248" t="s">
        <v>128</v>
      </c>
      <c r="L1962" s="230">
        <f>D1962*H1962</f>
        <v>1875</v>
      </c>
    </row>
    <row r="1963" spans="1:14" ht="12.75" customHeight="1">
      <c r="D1963" s="263">
        <v>0.15</v>
      </c>
      <c r="E1963" s="829" t="s">
        <v>149</v>
      </c>
      <c r="F1963" s="264" t="s">
        <v>152</v>
      </c>
      <c r="G1963" s="235" t="s">
        <v>151</v>
      </c>
      <c r="H1963" s="248">
        <f>Bahan!$C$11</f>
        <v>135000</v>
      </c>
      <c r="I1963" s="248"/>
      <c r="J1963" s="248"/>
      <c r="K1963" s="248" t="s">
        <v>128</v>
      </c>
      <c r="L1963" s="230">
        <f>D1963*H1963</f>
        <v>20250</v>
      </c>
    </row>
    <row r="1964" spans="1:14" ht="12.75" customHeight="1">
      <c r="D1964" s="263">
        <v>1.4999999999999999E-2</v>
      </c>
      <c r="E1964" s="829" t="s">
        <v>149</v>
      </c>
      <c r="F1964" s="234" t="s">
        <v>153</v>
      </c>
      <c r="G1964" s="235" t="s">
        <v>151</v>
      </c>
      <c r="H1964" s="248">
        <f>Bahan!$C$21</f>
        <v>145000</v>
      </c>
      <c r="I1964" s="248"/>
      <c r="J1964" s="248"/>
      <c r="K1964" s="248" t="s">
        <v>128</v>
      </c>
      <c r="L1964" s="230">
        <f>D1964*H1964</f>
        <v>2175</v>
      </c>
    </row>
    <row r="1965" spans="1:14" ht="12.75" customHeight="1">
      <c r="D1965" s="263">
        <v>7.5000000000000002E-4</v>
      </c>
      <c r="E1965" s="829" t="s">
        <v>149</v>
      </c>
      <c r="F1965" s="234" t="s">
        <v>154</v>
      </c>
      <c r="G1965" s="235" t="s">
        <v>151</v>
      </c>
      <c r="H1965" s="248">
        <f>Bahan!$C$22</f>
        <v>150000</v>
      </c>
      <c r="I1965" s="248"/>
      <c r="J1965" s="248"/>
      <c r="K1965" s="248" t="s">
        <v>128</v>
      </c>
      <c r="L1965" s="230">
        <f>D1965*H1965</f>
        <v>112.5</v>
      </c>
    </row>
    <row r="1966" spans="1:14" ht="12.75" customHeight="1">
      <c r="M1966" s="230" t="s">
        <v>128</v>
      </c>
      <c r="N1966" s="265">
        <f>SUM(L1962:L1965)</f>
        <v>24412.5</v>
      </c>
    </row>
    <row r="1967" spans="1:14" ht="12.75" customHeight="1">
      <c r="E1967" s="829" t="s">
        <v>155</v>
      </c>
      <c r="F1967" s="234" t="s">
        <v>156</v>
      </c>
    </row>
    <row r="1968" spans="1:14" ht="12.75" customHeight="1">
      <c r="D1968" s="263">
        <v>1.1000000000000001</v>
      </c>
      <c r="E1968" s="829" t="s">
        <v>190</v>
      </c>
      <c r="F1968" s="234" t="s">
        <v>583</v>
      </c>
      <c r="G1968" s="235" t="s">
        <v>151</v>
      </c>
      <c r="H1968" s="248">
        <f>Bahan!C156</f>
        <v>786000</v>
      </c>
      <c r="I1968" s="248"/>
      <c r="J1968" s="248"/>
      <c r="K1968" s="248" t="s">
        <v>128</v>
      </c>
      <c r="L1968" s="230">
        <f>D1968*H1968</f>
        <v>864600.00000000012</v>
      </c>
    </row>
    <row r="1969" spans="1:14" ht="12.75" customHeight="1">
      <c r="M1969" s="230" t="s">
        <v>128</v>
      </c>
      <c r="N1969" s="265">
        <f>SUM(L1968)</f>
        <v>864600.00000000012</v>
      </c>
    </row>
    <row r="1970" spans="1:14" ht="12.75" customHeight="1">
      <c r="D1970" s="246"/>
      <c r="E1970" s="829"/>
      <c r="F1970" s="247"/>
      <c r="H1970" s="829"/>
      <c r="I1970" s="829"/>
      <c r="J1970" s="829"/>
      <c r="K1970" s="248"/>
      <c r="M1970" s="267" t="s">
        <v>169</v>
      </c>
      <c r="N1970" s="268" t="s">
        <v>169</v>
      </c>
    </row>
    <row r="1971" spans="1:14" ht="12.75" customHeight="1">
      <c r="H1971" s="233" t="s">
        <v>170</v>
      </c>
      <c r="M1971" s="230" t="s">
        <v>128</v>
      </c>
      <c r="N1971" s="230">
        <f>SUM(N1966:N1969)</f>
        <v>889012.50000000012</v>
      </c>
    </row>
    <row r="1972" spans="1:14" ht="12.75" customHeight="1">
      <c r="H1972" s="269" t="s">
        <v>3123</v>
      </c>
      <c r="K1972" s="270"/>
      <c r="M1972" s="230" t="s">
        <v>128</v>
      </c>
      <c r="N1972" s="265">
        <f>N1971*$Q$4</f>
        <v>88901.250000000015</v>
      </c>
    </row>
    <row r="1973" spans="1:14" ht="12.75" customHeight="1">
      <c r="H1973" s="233" t="s">
        <v>171</v>
      </c>
      <c r="M1973" s="230" t="s">
        <v>128</v>
      </c>
      <c r="N1973" s="262">
        <f>ROUNDDOWN((N1971+N1972),0)</f>
        <v>977913</v>
      </c>
    </row>
    <row r="1975" spans="1:14" s="245" customFormat="1" ht="12.75" customHeight="1">
      <c r="A1975" s="258">
        <f>A1960+1</f>
        <v>108</v>
      </c>
      <c r="B1975" s="1250" t="s">
        <v>584</v>
      </c>
      <c r="C1975" s="1250"/>
      <c r="D1975" s="259" t="s">
        <v>585</v>
      </c>
      <c r="F1975" s="260"/>
      <c r="G1975" s="261"/>
      <c r="M1975" s="262"/>
    </row>
    <row r="1976" spans="1:14" ht="12.75" customHeight="1">
      <c r="E1976" s="829" t="s">
        <v>551</v>
      </c>
      <c r="F1976" s="234" t="s">
        <v>552</v>
      </c>
    </row>
    <row r="1977" spans="1:14" ht="12.75" customHeight="1">
      <c r="D1977" s="263">
        <v>1.4999999999999999E-2</v>
      </c>
      <c r="E1977" s="829" t="s">
        <v>149</v>
      </c>
      <c r="F1977" s="264" t="s">
        <v>150</v>
      </c>
      <c r="G1977" s="235" t="s">
        <v>151</v>
      </c>
      <c r="H1977" s="248">
        <f>Bahan!$C$10</f>
        <v>125000</v>
      </c>
      <c r="I1977" s="248"/>
      <c r="J1977" s="248"/>
      <c r="K1977" s="248" t="s">
        <v>128</v>
      </c>
      <c r="L1977" s="230">
        <f>D1977*H1977</f>
        <v>1875</v>
      </c>
    </row>
    <row r="1978" spans="1:14" ht="12.75" customHeight="1">
      <c r="D1978" s="263">
        <v>0.15</v>
      </c>
      <c r="E1978" s="829" t="s">
        <v>149</v>
      </c>
      <c r="F1978" s="264" t="s">
        <v>152</v>
      </c>
      <c r="G1978" s="235" t="s">
        <v>151</v>
      </c>
      <c r="H1978" s="248">
        <f>Bahan!$C$11</f>
        <v>135000</v>
      </c>
      <c r="I1978" s="248"/>
      <c r="J1978" s="248"/>
      <c r="K1978" s="248" t="s">
        <v>128</v>
      </c>
      <c r="L1978" s="230">
        <f>D1978*H1978</f>
        <v>20250</v>
      </c>
    </row>
    <row r="1979" spans="1:14" ht="12.75" customHeight="1">
      <c r="D1979" s="263">
        <v>1.4999999999999999E-2</v>
      </c>
      <c r="E1979" s="829" t="s">
        <v>149</v>
      </c>
      <c r="F1979" s="234" t="s">
        <v>153</v>
      </c>
      <c r="G1979" s="235" t="s">
        <v>151</v>
      </c>
      <c r="H1979" s="248">
        <f>Bahan!$C$21</f>
        <v>145000</v>
      </c>
      <c r="I1979" s="248"/>
      <c r="J1979" s="248"/>
      <c r="K1979" s="248" t="s">
        <v>128</v>
      </c>
      <c r="L1979" s="230">
        <f>D1979*H1979</f>
        <v>2175</v>
      </c>
    </row>
    <row r="1980" spans="1:14" ht="12.75" customHeight="1">
      <c r="D1980" s="263">
        <v>7.5000000000000002E-4</v>
      </c>
      <c r="E1980" s="829" t="s">
        <v>149</v>
      </c>
      <c r="F1980" s="234" t="s">
        <v>154</v>
      </c>
      <c r="G1980" s="235" t="s">
        <v>151</v>
      </c>
      <c r="H1980" s="248">
        <f>Bahan!$C$22</f>
        <v>150000</v>
      </c>
      <c r="I1980" s="248"/>
      <c r="J1980" s="248"/>
      <c r="K1980" s="248" t="s">
        <v>128</v>
      </c>
      <c r="L1980" s="230">
        <f>D1980*H1980</f>
        <v>112.5</v>
      </c>
    </row>
    <row r="1981" spans="1:14" ht="12.75" customHeight="1">
      <c r="M1981" s="230" t="s">
        <v>128</v>
      </c>
      <c r="N1981" s="265">
        <f>SUM(L1977:L1980)</f>
        <v>24412.5</v>
      </c>
    </row>
    <row r="1982" spans="1:14" ht="12.75" customHeight="1">
      <c r="E1982" s="829" t="s">
        <v>155</v>
      </c>
      <c r="F1982" s="234" t="s">
        <v>156</v>
      </c>
    </row>
    <row r="1983" spans="1:14" ht="12.75" customHeight="1">
      <c r="D1983" s="263">
        <v>1.1000000000000001</v>
      </c>
      <c r="E1983" s="829" t="s">
        <v>190</v>
      </c>
      <c r="F1983" s="234" t="s">
        <v>586</v>
      </c>
      <c r="G1983" s="235" t="s">
        <v>151</v>
      </c>
      <c r="H1983" s="248">
        <f>Bahan!C159</f>
        <v>786000</v>
      </c>
      <c r="I1983" s="248"/>
      <c r="J1983" s="248"/>
      <c r="K1983" s="248" t="s">
        <v>128</v>
      </c>
      <c r="L1983" s="230">
        <f>D1983*H1983</f>
        <v>864600.00000000012</v>
      </c>
    </row>
    <row r="1984" spans="1:14" ht="12.75" customHeight="1">
      <c r="M1984" s="230" t="s">
        <v>128</v>
      </c>
      <c r="N1984" s="265">
        <f>SUM(L1983)</f>
        <v>864600.00000000012</v>
      </c>
    </row>
    <row r="1985" spans="1:14" ht="12.75" customHeight="1">
      <c r="D1985" s="246"/>
      <c r="E1985" s="829"/>
      <c r="F1985" s="247"/>
      <c r="H1985" s="829"/>
      <c r="I1985" s="829"/>
      <c r="J1985" s="829"/>
      <c r="K1985" s="248"/>
      <c r="M1985" s="267" t="s">
        <v>169</v>
      </c>
      <c r="N1985" s="268" t="s">
        <v>169</v>
      </c>
    </row>
    <row r="1986" spans="1:14" ht="12.75" customHeight="1">
      <c r="H1986" s="233" t="s">
        <v>170</v>
      </c>
      <c r="M1986" s="230" t="s">
        <v>128</v>
      </c>
      <c r="N1986" s="230">
        <f>SUM(N1981:N1984)</f>
        <v>889012.50000000012</v>
      </c>
    </row>
    <row r="1987" spans="1:14" ht="12.75" customHeight="1">
      <c r="H1987" s="269" t="s">
        <v>3123</v>
      </c>
      <c r="K1987" s="270"/>
      <c r="M1987" s="230" t="s">
        <v>128</v>
      </c>
      <c r="N1987" s="265">
        <f>N1986*$Q$4</f>
        <v>88901.250000000015</v>
      </c>
    </row>
    <row r="1988" spans="1:14" ht="12.75" customHeight="1">
      <c r="H1988" s="233" t="s">
        <v>171</v>
      </c>
      <c r="M1988" s="230" t="s">
        <v>128</v>
      </c>
      <c r="N1988" s="262">
        <f>ROUNDDOWN((N1986+N1987),0)</f>
        <v>977913</v>
      </c>
    </row>
    <row r="1990" spans="1:14" s="245" customFormat="1" ht="12.75" customHeight="1">
      <c r="A1990" s="258">
        <f>A1975+1</f>
        <v>109</v>
      </c>
      <c r="B1990" s="1250" t="s">
        <v>587</v>
      </c>
      <c r="C1990" s="1250"/>
      <c r="D1990" s="259" t="s">
        <v>588</v>
      </c>
      <c r="F1990" s="260"/>
      <c r="G1990" s="261"/>
      <c r="M1990" s="262"/>
    </row>
    <row r="1991" spans="1:14" ht="12.75" customHeight="1">
      <c r="E1991" s="829" t="s">
        <v>551</v>
      </c>
      <c r="F1991" s="234" t="s">
        <v>552</v>
      </c>
    </row>
    <row r="1992" spans="1:14" ht="12.75" customHeight="1">
      <c r="D1992" s="263">
        <v>1.4999999999999999E-2</v>
      </c>
      <c r="E1992" s="829" t="s">
        <v>149</v>
      </c>
      <c r="F1992" s="264" t="s">
        <v>150</v>
      </c>
      <c r="G1992" s="235" t="s">
        <v>151</v>
      </c>
      <c r="H1992" s="248">
        <f>Bahan!$C$10</f>
        <v>125000</v>
      </c>
      <c r="I1992" s="248"/>
      <c r="J1992" s="248"/>
      <c r="K1992" s="248" t="s">
        <v>128</v>
      </c>
      <c r="L1992" s="230">
        <f>D1992*H1992</f>
        <v>1875</v>
      </c>
    </row>
    <row r="1993" spans="1:14" ht="12.75" customHeight="1">
      <c r="D1993" s="263">
        <v>0.15</v>
      </c>
      <c r="E1993" s="829" t="s">
        <v>149</v>
      </c>
      <c r="F1993" s="264" t="s">
        <v>152</v>
      </c>
      <c r="G1993" s="235" t="s">
        <v>151</v>
      </c>
      <c r="H1993" s="248">
        <f>Bahan!$C$11</f>
        <v>135000</v>
      </c>
      <c r="I1993" s="248"/>
      <c r="J1993" s="248"/>
      <c r="K1993" s="248" t="s">
        <v>128</v>
      </c>
      <c r="L1993" s="230">
        <f>D1993*H1993</f>
        <v>20250</v>
      </c>
    </row>
    <row r="1994" spans="1:14" ht="12.75" customHeight="1">
      <c r="D1994" s="263">
        <v>1.4999999999999999E-2</v>
      </c>
      <c r="E1994" s="829" t="s">
        <v>149</v>
      </c>
      <c r="F1994" s="234" t="s">
        <v>153</v>
      </c>
      <c r="G1994" s="235" t="s">
        <v>151</v>
      </c>
      <c r="H1994" s="248">
        <f>Bahan!$C$21</f>
        <v>145000</v>
      </c>
      <c r="I1994" s="248"/>
      <c r="J1994" s="248"/>
      <c r="K1994" s="248" t="s">
        <v>128</v>
      </c>
      <c r="L1994" s="230">
        <f>D1994*H1994</f>
        <v>2175</v>
      </c>
    </row>
    <row r="1995" spans="1:14" ht="12.75" customHeight="1">
      <c r="D1995" s="263">
        <v>7.5000000000000002E-4</v>
      </c>
      <c r="E1995" s="829" t="s">
        <v>149</v>
      </c>
      <c r="F1995" s="234" t="s">
        <v>154</v>
      </c>
      <c r="G1995" s="235" t="s">
        <v>151</v>
      </c>
      <c r="H1995" s="248">
        <f>Bahan!$C$22</f>
        <v>150000</v>
      </c>
      <c r="I1995" s="248"/>
      <c r="J1995" s="248"/>
      <c r="K1995" s="248" t="s">
        <v>128</v>
      </c>
      <c r="L1995" s="230">
        <f>D1995*H1995</f>
        <v>112.5</v>
      </c>
    </row>
    <row r="1996" spans="1:14" ht="12.75" customHeight="1">
      <c r="M1996" s="230" t="s">
        <v>128</v>
      </c>
      <c r="N1996" s="265">
        <f>SUM(L1992:L1995)</f>
        <v>24412.5</v>
      </c>
    </row>
    <row r="1997" spans="1:14" ht="12.75" customHeight="1">
      <c r="E1997" s="829" t="s">
        <v>155</v>
      </c>
      <c r="F1997" s="234" t="s">
        <v>156</v>
      </c>
    </row>
    <row r="1998" spans="1:14" ht="12.75" customHeight="1">
      <c r="D1998" s="263">
        <v>1.1000000000000001</v>
      </c>
      <c r="E1998" s="829" t="s">
        <v>190</v>
      </c>
      <c r="F1998" s="234" t="s">
        <v>589</v>
      </c>
      <c r="G1998" s="235" t="s">
        <v>151</v>
      </c>
      <c r="H1998" s="248">
        <f>Bahan!C165</f>
        <v>380000</v>
      </c>
      <c r="I1998" s="248"/>
      <c r="J1998" s="248"/>
      <c r="K1998" s="248" t="s">
        <v>128</v>
      </c>
      <c r="L1998" s="230">
        <f>D1998*H1998</f>
        <v>418000.00000000006</v>
      </c>
    </row>
    <row r="1999" spans="1:14" ht="12.75" customHeight="1">
      <c r="M1999" s="230" t="s">
        <v>128</v>
      </c>
      <c r="N1999" s="265">
        <f>SUM(L1998)</f>
        <v>418000.00000000006</v>
      </c>
    </row>
    <row r="2000" spans="1:14" ht="12.75" customHeight="1">
      <c r="D2000" s="246"/>
      <c r="E2000" s="829"/>
      <c r="F2000" s="247"/>
      <c r="H2000" s="829"/>
      <c r="I2000" s="829"/>
      <c r="J2000" s="829"/>
      <c r="K2000" s="248"/>
      <c r="M2000" s="267" t="s">
        <v>169</v>
      </c>
      <c r="N2000" s="268" t="s">
        <v>169</v>
      </c>
    </row>
    <row r="2001" spans="1:14" ht="12.75" customHeight="1">
      <c r="H2001" s="233" t="s">
        <v>170</v>
      </c>
      <c r="M2001" s="230" t="s">
        <v>128</v>
      </c>
      <c r="N2001" s="230">
        <f>SUM(N1996:N1999)</f>
        <v>442412.50000000006</v>
      </c>
    </row>
    <row r="2002" spans="1:14" ht="12.75" customHeight="1">
      <c r="H2002" s="269" t="s">
        <v>3123</v>
      </c>
      <c r="K2002" s="270"/>
      <c r="M2002" s="230" t="s">
        <v>128</v>
      </c>
      <c r="N2002" s="265">
        <f>N2001*$Q$4</f>
        <v>44241.250000000007</v>
      </c>
    </row>
    <row r="2003" spans="1:14" ht="12.75" customHeight="1">
      <c r="H2003" s="233" t="s">
        <v>171</v>
      </c>
      <c r="M2003" s="230" t="s">
        <v>128</v>
      </c>
      <c r="N2003" s="262">
        <f>ROUNDDOWN((N2001+N2002),0)</f>
        <v>486653</v>
      </c>
    </row>
    <row r="2005" spans="1:14" s="245" customFormat="1" ht="12.75" customHeight="1">
      <c r="A2005" s="258" t="s">
        <v>590</v>
      </c>
      <c r="B2005" s="1250" t="s">
        <v>591</v>
      </c>
      <c r="C2005" s="1250"/>
      <c r="D2005" s="259" t="s">
        <v>592</v>
      </c>
      <c r="F2005" s="260"/>
      <c r="G2005" s="261"/>
      <c r="M2005" s="262"/>
    </row>
    <row r="2007" spans="1:14" s="245" customFormat="1" ht="12.75" customHeight="1">
      <c r="A2007" s="258">
        <f>A1990+1</f>
        <v>110</v>
      </c>
      <c r="B2007" s="1250" t="s">
        <v>593</v>
      </c>
      <c r="C2007" s="1250"/>
      <c r="D2007" s="259" t="s">
        <v>594</v>
      </c>
      <c r="F2007" s="260"/>
      <c r="G2007" s="261"/>
      <c r="M2007" s="262"/>
    </row>
    <row r="2008" spans="1:14" ht="12.75" customHeight="1">
      <c r="B2008" s="233"/>
      <c r="C2008" s="233"/>
      <c r="E2008" s="829" t="s">
        <v>551</v>
      </c>
      <c r="F2008" s="234" t="s">
        <v>552</v>
      </c>
    </row>
    <row r="2009" spans="1:14" ht="12.75" customHeight="1">
      <c r="B2009" s="233"/>
      <c r="C2009" s="233"/>
      <c r="D2009" s="263">
        <v>0.02</v>
      </c>
      <c r="E2009" s="829" t="s">
        <v>149</v>
      </c>
      <c r="F2009" s="264" t="s">
        <v>150</v>
      </c>
      <c r="G2009" s="235" t="s">
        <v>151</v>
      </c>
      <c r="H2009" s="248">
        <f>Bahan!$C$10</f>
        <v>125000</v>
      </c>
      <c r="I2009" s="248"/>
      <c r="J2009" s="248"/>
      <c r="K2009" s="248" t="s">
        <v>128</v>
      </c>
      <c r="L2009" s="230">
        <f>D2009*H2009</f>
        <v>2500</v>
      </c>
    </row>
    <row r="2010" spans="1:14" ht="12.75" customHeight="1">
      <c r="B2010" s="233"/>
      <c r="C2010" s="233"/>
      <c r="D2010" s="263">
        <v>6.3E-2</v>
      </c>
      <c r="E2010" s="829" t="s">
        <v>149</v>
      </c>
      <c r="F2010" s="234" t="s">
        <v>595</v>
      </c>
      <c r="G2010" s="235" t="s">
        <v>151</v>
      </c>
      <c r="H2010" s="248">
        <f>Bahan!$C$19</f>
        <v>135000</v>
      </c>
      <c r="I2010" s="248"/>
      <c r="J2010" s="248"/>
      <c r="K2010" s="248" t="s">
        <v>128</v>
      </c>
      <c r="L2010" s="230">
        <f>D2010*H2010</f>
        <v>8505</v>
      </c>
    </row>
    <row r="2011" spans="1:14" ht="12.75" customHeight="1">
      <c r="B2011" s="233"/>
      <c r="C2011" s="233"/>
      <c r="D2011" s="263">
        <v>6.3E-3</v>
      </c>
      <c r="E2011" s="829" t="s">
        <v>149</v>
      </c>
      <c r="F2011" s="234" t="s">
        <v>153</v>
      </c>
      <c r="G2011" s="235" t="s">
        <v>151</v>
      </c>
      <c r="H2011" s="248">
        <f>Bahan!$C$21</f>
        <v>145000</v>
      </c>
      <c r="I2011" s="248"/>
      <c r="J2011" s="248"/>
      <c r="K2011" s="248" t="s">
        <v>128</v>
      </c>
      <c r="L2011" s="230">
        <f>D2011*H2011</f>
        <v>913.5</v>
      </c>
    </row>
    <row r="2012" spans="1:14" ht="12.75" customHeight="1">
      <c r="B2012" s="233"/>
      <c r="C2012" s="233"/>
      <c r="D2012" s="263">
        <v>3.0000000000000001E-3</v>
      </c>
      <c r="E2012" s="829" t="s">
        <v>149</v>
      </c>
      <c r="F2012" s="234" t="s">
        <v>154</v>
      </c>
      <c r="G2012" s="235" t="s">
        <v>151</v>
      </c>
      <c r="H2012" s="248">
        <f>Bahan!$C$22</f>
        <v>150000</v>
      </c>
      <c r="I2012" s="248"/>
      <c r="J2012" s="248"/>
      <c r="K2012" s="248" t="s">
        <v>128</v>
      </c>
      <c r="L2012" s="230">
        <f>D2012*H2012</f>
        <v>450</v>
      </c>
    </row>
    <row r="2013" spans="1:14" ht="12.75" customHeight="1">
      <c r="B2013" s="233"/>
      <c r="C2013" s="233"/>
      <c r="M2013" s="230" t="s">
        <v>128</v>
      </c>
      <c r="N2013" s="265">
        <f>SUM(L2009:L2012)*1</f>
        <v>12368.5</v>
      </c>
    </row>
    <row r="2014" spans="1:14" ht="12.75" customHeight="1">
      <c r="B2014" s="233"/>
      <c r="C2014" s="233"/>
      <c r="E2014" s="829" t="s">
        <v>155</v>
      </c>
      <c r="F2014" s="234" t="s">
        <v>156</v>
      </c>
    </row>
    <row r="2015" spans="1:14" ht="12.75" customHeight="1">
      <c r="B2015" s="233"/>
      <c r="C2015" s="233"/>
      <c r="D2015" s="263">
        <v>0.1</v>
      </c>
      <c r="E2015" s="829" t="s">
        <v>163</v>
      </c>
      <c r="F2015" s="234" t="s">
        <v>596</v>
      </c>
      <c r="G2015" s="235" t="s">
        <v>151</v>
      </c>
      <c r="H2015" s="248">
        <f>Bahan!$C$170</f>
        <v>20000</v>
      </c>
      <c r="I2015" s="248"/>
      <c r="J2015" s="248"/>
      <c r="K2015" s="248" t="s">
        <v>128</v>
      </c>
      <c r="L2015" s="230">
        <f>D2015*H2015</f>
        <v>2000</v>
      </c>
    </row>
    <row r="2016" spans="1:14" ht="12.75" customHeight="1">
      <c r="B2016" s="233"/>
      <c r="C2016" s="233"/>
      <c r="D2016" s="263">
        <v>0.1</v>
      </c>
      <c r="E2016" s="829" t="s">
        <v>163</v>
      </c>
      <c r="F2016" s="234" t="s">
        <v>597</v>
      </c>
      <c r="G2016" s="235" t="s">
        <v>151</v>
      </c>
      <c r="H2016" s="248">
        <f>Bahan!$C$171</f>
        <v>24038.461538461539</v>
      </c>
      <c r="I2016" s="248"/>
      <c r="J2016" s="248"/>
      <c r="K2016" s="248" t="s">
        <v>128</v>
      </c>
      <c r="L2016" s="230">
        <f>D2016*H2016</f>
        <v>2403.8461538461538</v>
      </c>
    </row>
    <row r="2017" spans="1:14" ht="12.75" customHeight="1">
      <c r="B2017" s="233"/>
      <c r="C2017" s="233"/>
      <c r="D2017" s="263">
        <v>0.26</v>
      </c>
      <c r="E2017" s="829" t="s">
        <v>163</v>
      </c>
      <c r="F2017" s="234" t="s">
        <v>598</v>
      </c>
      <c r="G2017" s="235" t="s">
        <v>151</v>
      </c>
      <c r="H2017" s="248">
        <f>Bahan!$C$173</f>
        <v>26250</v>
      </c>
      <c r="I2017" s="248"/>
      <c r="J2017" s="248"/>
      <c r="K2017" s="248" t="s">
        <v>128</v>
      </c>
      <c r="L2017" s="230">
        <f>D2017*H2017</f>
        <v>6825</v>
      </c>
    </row>
    <row r="2018" spans="1:14" ht="12.75" customHeight="1">
      <c r="B2018" s="233"/>
      <c r="C2018" s="233"/>
      <c r="M2018" s="230" t="s">
        <v>128</v>
      </c>
      <c r="N2018" s="265">
        <f>SUM(L2015:L2017)</f>
        <v>11228.846153846154</v>
      </c>
    </row>
    <row r="2019" spans="1:14" ht="12.75" customHeight="1">
      <c r="B2019" s="233"/>
      <c r="C2019" s="233"/>
      <c r="D2019" s="246"/>
      <c r="E2019" s="829"/>
      <c r="F2019" s="247"/>
      <c r="H2019" s="829"/>
      <c r="I2019" s="829"/>
      <c r="J2019" s="829"/>
      <c r="K2019" s="248"/>
      <c r="M2019" s="267" t="s">
        <v>169</v>
      </c>
      <c r="N2019" s="268" t="s">
        <v>169</v>
      </c>
    </row>
    <row r="2020" spans="1:14" ht="12.75" customHeight="1">
      <c r="B2020" s="233"/>
      <c r="C2020" s="233"/>
      <c r="H2020" s="233" t="s">
        <v>170</v>
      </c>
      <c r="M2020" s="230" t="s">
        <v>128</v>
      </c>
      <c r="N2020" s="230">
        <f>SUM(N2013:N2018)</f>
        <v>23597.346153846156</v>
      </c>
    </row>
    <row r="2021" spans="1:14" ht="12.75" customHeight="1">
      <c r="B2021" s="233"/>
      <c r="C2021" s="233"/>
      <c r="H2021" s="269" t="s">
        <v>3123</v>
      </c>
      <c r="K2021" s="270"/>
      <c r="M2021" s="230" t="s">
        <v>128</v>
      </c>
      <c r="N2021" s="265">
        <f>N2020*$Q$4</f>
        <v>2359.7346153846156</v>
      </c>
    </row>
    <row r="2022" spans="1:14" ht="12.75" customHeight="1">
      <c r="B2022" s="233"/>
      <c r="C2022" s="233"/>
      <c r="H2022" s="233" t="s">
        <v>171</v>
      </c>
      <c r="M2022" s="230" t="s">
        <v>128</v>
      </c>
      <c r="N2022" s="262">
        <f>ROUNDDOWN((N2020+N2021),0)</f>
        <v>25957</v>
      </c>
    </row>
    <row r="2024" spans="1:14" s="245" customFormat="1" ht="12.75" customHeight="1">
      <c r="A2024" s="258">
        <f>A2007+1</f>
        <v>111</v>
      </c>
      <c r="B2024" s="1250" t="s">
        <v>599</v>
      </c>
      <c r="C2024" s="1250"/>
      <c r="D2024" s="259" t="s">
        <v>600</v>
      </c>
      <c r="F2024" s="260"/>
      <c r="G2024" s="261"/>
      <c r="M2024" s="262"/>
    </row>
    <row r="2025" spans="1:14" ht="12.75" customHeight="1">
      <c r="B2025" s="233"/>
      <c r="C2025" s="233"/>
      <c r="E2025" s="829" t="s">
        <v>551</v>
      </c>
      <c r="F2025" s="234" t="s">
        <v>552</v>
      </c>
    </row>
    <row r="2026" spans="1:14" ht="12.75" customHeight="1">
      <c r="B2026" s="233"/>
      <c r="C2026" s="233"/>
      <c r="D2026" s="263">
        <v>0.02</v>
      </c>
      <c r="E2026" s="829" t="s">
        <v>149</v>
      </c>
      <c r="F2026" s="264" t="s">
        <v>150</v>
      </c>
      <c r="G2026" s="235" t="s">
        <v>151</v>
      </c>
      <c r="H2026" s="248">
        <f>Bahan!$C$10</f>
        <v>125000</v>
      </c>
      <c r="I2026" s="248"/>
      <c r="J2026" s="248"/>
      <c r="K2026" s="248" t="s">
        <v>128</v>
      </c>
      <c r="L2026" s="230">
        <f>D2026*H2026</f>
        <v>2500</v>
      </c>
    </row>
    <row r="2027" spans="1:14" ht="12.75" customHeight="1">
      <c r="B2027" s="233"/>
      <c r="C2027" s="233"/>
      <c r="D2027" s="263">
        <v>6.3E-2</v>
      </c>
      <c r="E2027" s="829" t="s">
        <v>149</v>
      </c>
      <c r="F2027" s="234" t="s">
        <v>595</v>
      </c>
      <c r="G2027" s="235" t="s">
        <v>151</v>
      </c>
      <c r="H2027" s="248">
        <f>Bahan!$C$19</f>
        <v>135000</v>
      </c>
      <c r="I2027" s="248"/>
      <c r="J2027" s="248"/>
      <c r="K2027" s="248" t="s">
        <v>128</v>
      </c>
      <c r="L2027" s="230">
        <f>D2027*H2027</f>
        <v>8505</v>
      </c>
    </row>
    <row r="2028" spans="1:14" ht="12.75" customHeight="1">
      <c r="B2028" s="233"/>
      <c r="C2028" s="233"/>
      <c r="D2028" s="263">
        <v>6.3E-3</v>
      </c>
      <c r="E2028" s="829" t="s">
        <v>149</v>
      </c>
      <c r="F2028" s="234" t="s">
        <v>153</v>
      </c>
      <c r="G2028" s="235" t="s">
        <v>151</v>
      </c>
      <c r="H2028" s="248">
        <f>Bahan!$C$21</f>
        <v>145000</v>
      </c>
      <c r="I2028" s="248"/>
      <c r="J2028" s="248"/>
      <c r="K2028" s="248" t="s">
        <v>128</v>
      </c>
      <c r="L2028" s="230">
        <f>D2028*H2028</f>
        <v>913.5</v>
      </c>
    </row>
    <row r="2029" spans="1:14" ht="12.75" customHeight="1">
      <c r="B2029" s="233"/>
      <c r="C2029" s="233"/>
      <c r="D2029" s="263">
        <v>3.0000000000000001E-3</v>
      </c>
      <c r="E2029" s="829" t="s">
        <v>149</v>
      </c>
      <c r="F2029" s="234" t="s">
        <v>154</v>
      </c>
      <c r="G2029" s="235" t="s">
        <v>151</v>
      </c>
      <c r="H2029" s="248">
        <f>Bahan!$C$22</f>
        <v>150000</v>
      </c>
      <c r="I2029" s="248"/>
      <c r="J2029" s="248"/>
      <c r="K2029" s="248" t="s">
        <v>128</v>
      </c>
      <c r="L2029" s="230">
        <f>D2029*H2029</f>
        <v>450</v>
      </c>
    </row>
    <row r="2030" spans="1:14" ht="12.75" customHeight="1">
      <c r="B2030" s="233"/>
      <c r="C2030" s="233"/>
      <c r="M2030" s="230" t="s">
        <v>128</v>
      </c>
      <c r="N2030" s="265">
        <f>SUM(L2026:L2029)</f>
        <v>12368.5</v>
      </c>
    </row>
    <row r="2031" spans="1:14" ht="12.75" customHeight="1">
      <c r="B2031" s="233"/>
      <c r="C2031" s="233"/>
      <c r="E2031" s="829" t="s">
        <v>155</v>
      </c>
      <c r="F2031" s="234" t="s">
        <v>156</v>
      </c>
    </row>
    <row r="2032" spans="1:14" ht="12.75" customHeight="1">
      <c r="B2032" s="233"/>
      <c r="C2032" s="233"/>
      <c r="D2032" s="263">
        <v>0.1</v>
      </c>
      <c r="E2032" s="829" t="s">
        <v>163</v>
      </c>
      <c r="F2032" s="234" t="s">
        <v>596</v>
      </c>
      <c r="G2032" s="235" t="s">
        <v>151</v>
      </c>
      <c r="H2032" s="248">
        <f>Bahan!$C$170</f>
        <v>20000</v>
      </c>
      <c r="I2032" s="248"/>
      <c r="J2032" s="248"/>
      <c r="K2032" s="248" t="s">
        <v>128</v>
      </c>
      <c r="L2032" s="230">
        <f>D2032*H2032</f>
        <v>2000</v>
      </c>
    </row>
    <row r="2033" spans="1:14" ht="12.75" customHeight="1">
      <c r="B2033" s="233"/>
      <c r="C2033" s="233"/>
      <c r="D2033" s="263">
        <v>0.1</v>
      </c>
      <c r="E2033" s="829" t="s">
        <v>163</v>
      </c>
      <c r="F2033" s="234" t="s">
        <v>597</v>
      </c>
      <c r="G2033" s="235" t="s">
        <v>151</v>
      </c>
      <c r="H2033" s="248">
        <f>Bahan!$C$171</f>
        <v>24038.461538461539</v>
      </c>
      <c r="I2033" s="248"/>
      <c r="J2033" s="248"/>
      <c r="K2033" s="248" t="s">
        <v>128</v>
      </c>
      <c r="L2033" s="230">
        <f>D2033*H2033</f>
        <v>2403.8461538461538</v>
      </c>
    </row>
    <row r="2034" spans="1:14" ht="12.75" customHeight="1">
      <c r="B2034" s="233"/>
      <c r="C2034" s="233"/>
      <c r="D2034" s="263">
        <v>0.26</v>
      </c>
      <c r="E2034" s="829" t="s">
        <v>163</v>
      </c>
      <c r="F2034" s="234" t="s">
        <v>601</v>
      </c>
      <c r="G2034" s="235" t="s">
        <v>151</v>
      </c>
      <c r="H2034" s="248">
        <f>Bahan!$C$172</f>
        <v>44384.615384615383</v>
      </c>
      <c r="I2034" s="248"/>
      <c r="J2034" s="248"/>
      <c r="K2034" s="248" t="s">
        <v>128</v>
      </c>
      <c r="L2034" s="230">
        <f>D2034*H2034</f>
        <v>11540</v>
      </c>
    </row>
    <row r="2035" spans="1:14" ht="12.75" customHeight="1">
      <c r="B2035" s="233"/>
      <c r="C2035" s="233"/>
      <c r="M2035" s="230" t="s">
        <v>128</v>
      </c>
      <c r="N2035" s="265">
        <f>SUM(L2032:L2034)</f>
        <v>15943.846153846154</v>
      </c>
    </row>
    <row r="2036" spans="1:14" ht="12.75" customHeight="1">
      <c r="B2036" s="233"/>
      <c r="C2036" s="233"/>
      <c r="D2036" s="246"/>
      <c r="E2036" s="829"/>
      <c r="F2036" s="247"/>
      <c r="H2036" s="829"/>
      <c r="I2036" s="829"/>
      <c r="J2036" s="829"/>
      <c r="K2036" s="248"/>
      <c r="M2036" s="267" t="s">
        <v>169</v>
      </c>
      <c r="N2036" s="268" t="s">
        <v>169</v>
      </c>
    </row>
    <row r="2037" spans="1:14" ht="12.75" customHeight="1">
      <c r="B2037" s="233"/>
      <c r="C2037" s="233"/>
      <c r="H2037" s="233" t="s">
        <v>170</v>
      </c>
      <c r="M2037" s="230" t="s">
        <v>128</v>
      </c>
      <c r="N2037" s="230">
        <f>SUM(N2030:N2035)</f>
        <v>28312.346153846156</v>
      </c>
    </row>
    <row r="2038" spans="1:14" ht="12.75" customHeight="1">
      <c r="B2038" s="233"/>
      <c r="C2038" s="233"/>
      <c r="H2038" s="269" t="s">
        <v>3123</v>
      </c>
      <c r="K2038" s="270"/>
      <c r="M2038" s="230" t="s">
        <v>128</v>
      </c>
      <c r="N2038" s="265">
        <f>N2037*$Q$4</f>
        <v>2831.2346153846156</v>
      </c>
    </row>
    <row r="2039" spans="1:14" ht="12.75" customHeight="1">
      <c r="B2039" s="233"/>
      <c r="C2039" s="233"/>
      <c r="H2039" s="233" t="s">
        <v>171</v>
      </c>
      <c r="M2039" s="230" t="s">
        <v>128</v>
      </c>
      <c r="N2039" s="262">
        <f>ROUNDDOWN((N2037+N2038),0)</f>
        <v>31143</v>
      </c>
    </row>
    <row r="2041" spans="1:14" s="245" customFormat="1" ht="12.75" customHeight="1">
      <c r="A2041" s="258">
        <f>A2024+1</f>
        <v>112</v>
      </c>
      <c r="B2041" s="1250" t="s">
        <v>602</v>
      </c>
      <c r="C2041" s="1250"/>
      <c r="D2041" s="259" t="s">
        <v>603</v>
      </c>
      <c r="F2041" s="260"/>
      <c r="G2041" s="261"/>
      <c r="M2041" s="262"/>
    </row>
    <row r="2042" spans="1:14" ht="12.75" customHeight="1">
      <c r="E2042" s="829" t="s">
        <v>551</v>
      </c>
      <c r="F2042" s="234" t="s">
        <v>552</v>
      </c>
    </row>
    <row r="2043" spans="1:14" ht="12.75" customHeight="1">
      <c r="D2043" s="263">
        <v>0.02</v>
      </c>
      <c r="E2043" s="829" t="s">
        <v>149</v>
      </c>
      <c r="F2043" s="264" t="s">
        <v>150</v>
      </c>
      <c r="G2043" s="235" t="s">
        <v>151</v>
      </c>
      <c r="H2043" s="248">
        <f>Bahan!$C$10</f>
        <v>125000</v>
      </c>
      <c r="I2043" s="248"/>
      <c r="J2043" s="248"/>
      <c r="K2043" s="248" t="s">
        <v>128</v>
      </c>
      <c r="L2043" s="230">
        <f>D2043*H2043</f>
        <v>2500</v>
      </c>
    </row>
    <row r="2044" spans="1:14" ht="12.75" customHeight="1">
      <c r="D2044" s="263">
        <f>0.063/2</f>
        <v>3.15E-2</v>
      </c>
      <c r="E2044" s="829" t="s">
        <v>149</v>
      </c>
      <c r="F2044" s="234" t="s">
        <v>595</v>
      </c>
      <c r="G2044" s="235" t="s">
        <v>151</v>
      </c>
      <c r="H2044" s="248">
        <f>Bahan!$C$19</f>
        <v>135000</v>
      </c>
      <c r="I2044" s="248"/>
      <c r="J2044" s="248"/>
      <c r="K2044" s="248" t="s">
        <v>128</v>
      </c>
      <c r="L2044" s="230">
        <f>D2044*H2044</f>
        <v>4252.5</v>
      </c>
    </row>
    <row r="2045" spans="1:14" ht="12.75" customHeight="1">
      <c r="D2045" s="263">
        <v>6.3E-3</v>
      </c>
      <c r="E2045" s="829" t="s">
        <v>149</v>
      </c>
      <c r="F2045" s="234" t="s">
        <v>153</v>
      </c>
      <c r="G2045" s="235" t="s">
        <v>151</v>
      </c>
      <c r="H2045" s="248">
        <f>Bahan!$C$21</f>
        <v>145000</v>
      </c>
      <c r="I2045" s="248"/>
      <c r="J2045" s="248"/>
      <c r="K2045" s="248" t="s">
        <v>128</v>
      </c>
      <c r="L2045" s="230">
        <f>D2045*H2045</f>
        <v>913.5</v>
      </c>
    </row>
    <row r="2046" spans="1:14" ht="12.75" customHeight="1">
      <c r="D2046" s="263">
        <v>3.0000000000000001E-3</v>
      </c>
      <c r="E2046" s="829" t="s">
        <v>149</v>
      </c>
      <c r="F2046" s="234" t="s">
        <v>154</v>
      </c>
      <c r="G2046" s="235" t="s">
        <v>151</v>
      </c>
      <c r="H2046" s="248">
        <f>Bahan!$C$22</f>
        <v>150000</v>
      </c>
      <c r="I2046" s="248"/>
      <c r="J2046" s="248"/>
      <c r="K2046" s="248" t="s">
        <v>128</v>
      </c>
      <c r="L2046" s="230">
        <f>D2046*H2046</f>
        <v>450</v>
      </c>
    </row>
    <row r="2047" spans="1:14" ht="12.75" customHeight="1">
      <c r="M2047" s="230" t="s">
        <v>128</v>
      </c>
      <c r="N2047" s="265">
        <f>SUM(L2043:L2046)</f>
        <v>8116</v>
      </c>
    </row>
    <row r="2048" spans="1:14" ht="12.75" customHeight="1">
      <c r="E2048" s="829" t="s">
        <v>155</v>
      </c>
      <c r="F2048" s="234" t="s">
        <v>156</v>
      </c>
    </row>
    <row r="2049" spans="1:14" ht="12.75" customHeight="1">
      <c r="D2049" s="263">
        <v>0.1</v>
      </c>
      <c r="E2049" s="829" t="s">
        <v>163</v>
      </c>
      <c r="F2049" s="234" t="s">
        <v>596</v>
      </c>
      <c r="G2049" s="235" t="s">
        <v>151</v>
      </c>
      <c r="H2049" s="248">
        <f>Bahan!$C$170</f>
        <v>20000</v>
      </c>
      <c r="I2049" s="248"/>
      <c r="J2049" s="248"/>
      <c r="K2049" s="248" t="s">
        <v>128</v>
      </c>
      <c r="L2049" s="230">
        <f>D2049*H2049</f>
        <v>2000</v>
      </c>
    </row>
    <row r="2050" spans="1:14" ht="12.75" customHeight="1">
      <c r="D2050" s="263">
        <v>0.1</v>
      </c>
      <c r="E2050" s="829" t="s">
        <v>163</v>
      </c>
      <c r="F2050" s="234" t="s">
        <v>597</v>
      </c>
      <c r="G2050" s="235" t="s">
        <v>151</v>
      </c>
      <c r="H2050" s="248">
        <f>Bahan!$C$171</f>
        <v>24038.461538461539</v>
      </c>
      <c r="I2050" s="248"/>
      <c r="J2050" s="248"/>
      <c r="K2050" s="248" t="s">
        <v>128</v>
      </c>
      <c r="L2050" s="230">
        <f>D2050*H2050</f>
        <v>2403.8461538461538</v>
      </c>
    </row>
    <row r="2051" spans="1:14" ht="12.75" customHeight="1">
      <c r="D2051" s="263">
        <v>0.26</v>
      </c>
      <c r="E2051" s="829" t="s">
        <v>163</v>
      </c>
      <c r="F2051" s="234" t="s">
        <v>604</v>
      </c>
      <c r="G2051" s="235" t="s">
        <v>151</v>
      </c>
      <c r="H2051" s="248">
        <f>Bahan!C174</f>
        <v>57673.076923076922</v>
      </c>
      <c r="I2051" s="248"/>
      <c r="J2051" s="248"/>
      <c r="K2051" s="248" t="s">
        <v>128</v>
      </c>
      <c r="L2051" s="230">
        <f>D2051*H2051</f>
        <v>14995</v>
      </c>
    </row>
    <row r="2052" spans="1:14" ht="12.75" customHeight="1">
      <c r="M2052" s="230" t="s">
        <v>128</v>
      </c>
      <c r="N2052" s="265">
        <f>SUM(L2049:L2051)</f>
        <v>19398.846153846156</v>
      </c>
    </row>
    <row r="2053" spans="1:14" ht="12.75" customHeight="1">
      <c r="D2053" s="246"/>
      <c r="E2053" s="829"/>
      <c r="F2053" s="247"/>
      <c r="H2053" s="829"/>
      <c r="I2053" s="829"/>
      <c r="J2053" s="829"/>
      <c r="K2053" s="248"/>
      <c r="M2053" s="267" t="s">
        <v>169</v>
      </c>
      <c r="N2053" s="268" t="s">
        <v>169</v>
      </c>
    </row>
    <row r="2054" spans="1:14" ht="12.75" customHeight="1">
      <c r="H2054" s="233" t="s">
        <v>170</v>
      </c>
      <c r="M2054" s="230" t="s">
        <v>128</v>
      </c>
      <c r="N2054" s="230">
        <f>SUM(N2047:N2052)</f>
        <v>27514.846153846156</v>
      </c>
    </row>
    <row r="2055" spans="1:14" ht="12.75" customHeight="1">
      <c r="H2055" s="269" t="s">
        <v>3123</v>
      </c>
      <c r="K2055" s="270"/>
      <c r="M2055" s="230" t="s">
        <v>128</v>
      </c>
      <c r="N2055" s="265">
        <f>N2054*$Q$4</f>
        <v>2751.4846153846156</v>
      </c>
    </row>
    <row r="2056" spans="1:14" ht="13">
      <c r="H2056" s="233" t="s">
        <v>171</v>
      </c>
      <c r="M2056" s="230" t="s">
        <v>128</v>
      </c>
      <c r="N2056" s="262">
        <f>ROUNDDOWN((N2054+N2055),0)</f>
        <v>30266</v>
      </c>
    </row>
    <row r="2058" spans="1:14" s="245" customFormat="1" ht="12.75" customHeight="1">
      <c r="A2058" s="258">
        <f>A2041+1</f>
        <v>113</v>
      </c>
      <c r="B2058" s="1250" t="s">
        <v>605</v>
      </c>
      <c r="C2058" s="1250"/>
      <c r="D2058" s="259" t="s">
        <v>606</v>
      </c>
      <c r="F2058" s="260"/>
      <c r="G2058" s="261"/>
      <c r="M2058" s="262"/>
    </row>
    <row r="2059" spans="1:14" ht="12.75" customHeight="1">
      <c r="E2059" s="829" t="s">
        <v>551</v>
      </c>
      <c r="F2059" s="234" t="s">
        <v>552</v>
      </c>
    </row>
    <row r="2060" spans="1:14" ht="12.75" customHeight="1">
      <c r="D2060" s="263">
        <f>0.02</f>
        <v>0.02</v>
      </c>
      <c r="E2060" s="829" t="s">
        <v>149</v>
      </c>
      <c r="F2060" s="264" t="s">
        <v>150</v>
      </c>
      <c r="G2060" s="235" t="s">
        <v>151</v>
      </c>
      <c r="H2060" s="248">
        <f>Bahan!$C$10</f>
        <v>125000</v>
      </c>
      <c r="I2060" s="248"/>
      <c r="J2060" s="248"/>
      <c r="K2060" s="248" t="s">
        <v>128</v>
      </c>
      <c r="L2060" s="230">
        <f>D2060*H2060</f>
        <v>2500</v>
      </c>
    </row>
    <row r="2061" spans="1:14" ht="12.75" customHeight="1">
      <c r="D2061" s="263">
        <f>0.063/2</f>
        <v>3.15E-2</v>
      </c>
      <c r="E2061" s="829" t="s">
        <v>149</v>
      </c>
      <c r="F2061" s="234" t="s">
        <v>595</v>
      </c>
      <c r="G2061" s="235" t="s">
        <v>151</v>
      </c>
      <c r="H2061" s="248">
        <f>Bahan!$C$19</f>
        <v>135000</v>
      </c>
      <c r="I2061" s="248"/>
      <c r="J2061" s="248"/>
      <c r="K2061" s="248" t="s">
        <v>128</v>
      </c>
      <c r="L2061" s="230">
        <f>D2061*H2061</f>
        <v>4252.5</v>
      </c>
    </row>
    <row r="2062" spans="1:14" ht="12.75" customHeight="1">
      <c r="D2062" s="263">
        <f>0.0063</f>
        <v>6.3E-3</v>
      </c>
      <c r="E2062" s="829" t="s">
        <v>149</v>
      </c>
      <c r="F2062" s="234" t="s">
        <v>153</v>
      </c>
      <c r="G2062" s="235" t="s">
        <v>151</v>
      </c>
      <c r="H2062" s="248">
        <f>Bahan!$C$21</f>
        <v>145000</v>
      </c>
      <c r="I2062" s="248"/>
      <c r="J2062" s="248"/>
      <c r="K2062" s="248" t="s">
        <v>128</v>
      </c>
      <c r="L2062" s="230">
        <f>D2062*H2062</f>
        <v>913.5</v>
      </c>
    </row>
    <row r="2063" spans="1:14" ht="12.75" customHeight="1">
      <c r="D2063" s="263">
        <f>0.003</f>
        <v>3.0000000000000001E-3</v>
      </c>
      <c r="E2063" s="829" t="s">
        <v>149</v>
      </c>
      <c r="F2063" s="234" t="s">
        <v>154</v>
      </c>
      <c r="G2063" s="235" t="s">
        <v>151</v>
      </c>
      <c r="H2063" s="248">
        <f>Bahan!$C$22</f>
        <v>150000</v>
      </c>
      <c r="I2063" s="248"/>
      <c r="J2063" s="248"/>
      <c r="K2063" s="248" t="s">
        <v>128</v>
      </c>
      <c r="L2063" s="230">
        <f>D2063*H2063</f>
        <v>450</v>
      </c>
    </row>
    <row r="2064" spans="1:14" ht="12.75" customHeight="1">
      <c r="M2064" s="230" t="s">
        <v>128</v>
      </c>
      <c r="N2064" s="265">
        <f>SUM(L2060:L2063)</f>
        <v>8116</v>
      </c>
    </row>
    <row r="2065" spans="1:14" ht="12.75" customHeight="1">
      <c r="E2065" s="829" t="s">
        <v>155</v>
      </c>
      <c r="F2065" s="234" t="s">
        <v>156</v>
      </c>
    </row>
    <row r="2066" spans="1:14" ht="12.75" customHeight="1">
      <c r="D2066" s="263">
        <v>0.1</v>
      </c>
      <c r="E2066" s="829" t="s">
        <v>163</v>
      </c>
      <c r="F2066" s="234" t="s">
        <v>597</v>
      </c>
      <c r="G2066" s="235" t="s">
        <v>151</v>
      </c>
      <c r="H2066" s="248">
        <f>Bahan!$C$171</f>
        <v>24038.461538461539</v>
      </c>
      <c r="I2066" s="248"/>
      <c r="J2066" s="248"/>
      <c r="K2066" s="248" t="s">
        <v>128</v>
      </c>
      <c r="L2066" s="230">
        <f>D2066*H2066</f>
        <v>2403.8461538461538</v>
      </c>
    </row>
    <row r="2067" spans="1:14" ht="12.75" customHeight="1">
      <c r="D2067" s="263">
        <v>0.26</v>
      </c>
      <c r="E2067" s="829" t="s">
        <v>163</v>
      </c>
      <c r="F2067" s="234" t="s">
        <v>598</v>
      </c>
      <c r="G2067" s="235" t="s">
        <v>151</v>
      </c>
      <c r="H2067" s="248">
        <f>Bahan!$C$173</f>
        <v>26250</v>
      </c>
      <c r="I2067" s="248"/>
      <c r="J2067" s="248"/>
      <c r="K2067" s="248" t="s">
        <v>128</v>
      </c>
      <c r="L2067" s="230">
        <f>D2067*H2067</f>
        <v>6825</v>
      </c>
    </row>
    <row r="2068" spans="1:14" ht="12.75" customHeight="1">
      <c r="M2068" s="230" t="s">
        <v>128</v>
      </c>
      <c r="N2068" s="265">
        <f>SUM(L2066:L2067)</f>
        <v>9228.8461538461543</v>
      </c>
    </row>
    <row r="2069" spans="1:14" ht="12.75" customHeight="1">
      <c r="D2069" s="246"/>
      <c r="E2069" s="829"/>
      <c r="F2069" s="247"/>
      <c r="H2069" s="829"/>
      <c r="I2069" s="829"/>
      <c r="J2069" s="829"/>
      <c r="K2069" s="248"/>
      <c r="M2069" s="267" t="s">
        <v>169</v>
      </c>
      <c r="N2069" s="268" t="s">
        <v>169</v>
      </c>
    </row>
    <row r="2070" spans="1:14" ht="12.75" customHeight="1">
      <c r="H2070" s="233" t="s">
        <v>170</v>
      </c>
      <c r="M2070" s="230" t="s">
        <v>128</v>
      </c>
      <c r="N2070" s="230">
        <f>SUM(N2064:N2068)</f>
        <v>17344.846153846156</v>
      </c>
    </row>
    <row r="2071" spans="1:14" ht="12.75" customHeight="1">
      <c r="H2071" s="269" t="s">
        <v>3123</v>
      </c>
      <c r="K2071" s="270"/>
      <c r="M2071" s="230" t="s">
        <v>128</v>
      </c>
      <c r="N2071" s="265">
        <f>N2070*$Q$4</f>
        <v>1734.4846153846156</v>
      </c>
    </row>
    <row r="2072" spans="1:14" ht="13">
      <c r="H2072" s="233" t="s">
        <v>171</v>
      </c>
      <c r="M2072" s="230" t="s">
        <v>128</v>
      </c>
      <c r="N2072" s="262">
        <f>ROUNDDOWN((N2070+N2071),0)</f>
        <v>19079</v>
      </c>
    </row>
    <row r="2073" spans="1:14" ht="13">
      <c r="N2073" s="262"/>
    </row>
    <row r="2074" spans="1:14" ht="13">
      <c r="A2074" s="258">
        <f>A2058+1</f>
        <v>114</v>
      </c>
      <c r="B2074" s="1250" t="s">
        <v>607</v>
      </c>
      <c r="C2074" s="1250"/>
      <c r="D2074" s="259" t="s">
        <v>608</v>
      </c>
      <c r="E2074" s="245"/>
      <c r="F2074" s="260"/>
      <c r="G2074" s="261"/>
      <c r="H2074" s="245"/>
      <c r="I2074" s="245"/>
      <c r="J2074" s="245"/>
      <c r="K2074" s="245"/>
      <c r="L2074" s="245"/>
      <c r="M2074" s="262"/>
      <c r="N2074" s="245"/>
    </row>
    <row r="2075" spans="1:14" ht="13">
      <c r="E2075" s="829" t="s">
        <v>551</v>
      </c>
      <c r="F2075" s="234" t="s">
        <v>552</v>
      </c>
    </row>
    <row r="2076" spans="1:14" ht="13">
      <c r="D2076" s="263">
        <v>0.02</v>
      </c>
      <c r="E2076" s="829" t="s">
        <v>149</v>
      </c>
      <c r="F2076" s="264" t="s">
        <v>150</v>
      </c>
      <c r="G2076" s="235" t="s">
        <v>151</v>
      </c>
      <c r="H2076" s="248">
        <f>Bahan!$C$10</f>
        <v>125000</v>
      </c>
      <c r="I2076" s="248"/>
      <c r="J2076" s="248"/>
      <c r="K2076" s="248" t="s">
        <v>128</v>
      </c>
      <c r="L2076" s="230">
        <f>D2076*H2076</f>
        <v>2500</v>
      </c>
    </row>
    <row r="2077" spans="1:14" ht="13">
      <c r="D2077" s="263">
        <v>6.3E-2</v>
      </c>
      <c r="E2077" s="829" t="s">
        <v>149</v>
      </c>
      <c r="F2077" s="234" t="s">
        <v>595</v>
      </c>
      <c r="G2077" s="235" t="s">
        <v>151</v>
      </c>
      <c r="H2077" s="248">
        <f>Bahan!$C$19</f>
        <v>135000</v>
      </c>
      <c r="I2077" s="248"/>
      <c r="J2077" s="248"/>
      <c r="K2077" s="248" t="s">
        <v>128</v>
      </c>
      <c r="L2077" s="230">
        <f>D2077*H2077</f>
        <v>8505</v>
      </c>
    </row>
    <row r="2078" spans="1:14" ht="13">
      <c r="D2078" s="263">
        <v>6.3E-3</v>
      </c>
      <c r="E2078" s="829" t="s">
        <v>149</v>
      </c>
      <c r="F2078" s="234" t="s">
        <v>153</v>
      </c>
      <c r="G2078" s="235" t="s">
        <v>151</v>
      </c>
      <c r="H2078" s="248">
        <f>Bahan!$C$21</f>
        <v>145000</v>
      </c>
      <c r="I2078" s="248"/>
      <c r="J2078" s="248"/>
      <c r="K2078" s="248" t="s">
        <v>128</v>
      </c>
      <c r="L2078" s="230">
        <f>D2078*H2078</f>
        <v>913.5</v>
      </c>
    </row>
    <row r="2079" spans="1:14" ht="13">
      <c r="D2079" s="263">
        <v>3.0000000000000001E-3</v>
      </c>
      <c r="E2079" s="829" t="s">
        <v>149</v>
      </c>
      <c r="F2079" s="234" t="s">
        <v>154</v>
      </c>
      <c r="G2079" s="235" t="s">
        <v>151</v>
      </c>
      <c r="H2079" s="248">
        <f>Bahan!$C$22</f>
        <v>150000</v>
      </c>
      <c r="I2079" s="248"/>
      <c r="J2079" s="248"/>
      <c r="K2079" s="248" t="s">
        <v>128</v>
      </c>
      <c r="L2079" s="230">
        <f>D2079*H2079</f>
        <v>450</v>
      </c>
    </row>
    <row r="2080" spans="1:14" ht="13">
      <c r="M2080" s="230" t="s">
        <v>128</v>
      </c>
      <c r="N2080" s="265">
        <f>SUM(L2076:L2079)</f>
        <v>12368.5</v>
      </c>
    </row>
    <row r="2081" spans="1:14" ht="13">
      <c r="E2081" s="829" t="s">
        <v>155</v>
      </c>
      <c r="F2081" s="234" t="s">
        <v>156</v>
      </c>
    </row>
    <row r="2082" spans="1:14" ht="13">
      <c r="D2082" s="263">
        <v>0.1</v>
      </c>
      <c r="E2082" s="829" t="s">
        <v>163</v>
      </c>
      <c r="F2082" s="234" t="s">
        <v>597</v>
      </c>
      <c r="G2082" s="235" t="s">
        <v>151</v>
      </c>
      <c r="H2082" s="248">
        <f>Bahan!$C$171</f>
        <v>24038.461538461539</v>
      </c>
      <c r="I2082" s="248"/>
      <c r="J2082" s="248"/>
      <c r="K2082" s="248" t="s">
        <v>128</v>
      </c>
      <c r="L2082" s="230">
        <f>D2082*H2082</f>
        <v>2403.8461538461538</v>
      </c>
    </row>
    <row r="2083" spans="1:14" ht="13">
      <c r="D2083" s="263">
        <v>0.26</v>
      </c>
      <c r="E2083" s="829" t="s">
        <v>163</v>
      </c>
      <c r="F2083" s="234" t="s">
        <v>609</v>
      </c>
      <c r="G2083" s="235" t="s">
        <v>151</v>
      </c>
      <c r="H2083" s="248">
        <f>Bahan!$C$172</f>
        <v>44384.615384615383</v>
      </c>
      <c r="I2083" s="248"/>
      <c r="J2083" s="248"/>
      <c r="K2083" s="248" t="s">
        <v>128</v>
      </c>
      <c r="L2083" s="230">
        <f>D2083*H2083</f>
        <v>11540</v>
      </c>
    </row>
    <row r="2084" spans="1:14" ht="13">
      <c r="M2084" s="230" t="s">
        <v>128</v>
      </c>
      <c r="N2084" s="265">
        <f>SUM(L2082:L2083)</f>
        <v>13943.846153846154</v>
      </c>
    </row>
    <row r="2085" spans="1:14" ht="13">
      <c r="D2085" s="246"/>
      <c r="E2085" s="829"/>
      <c r="F2085" s="247"/>
      <c r="H2085" s="829"/>
      <c r="I2085" s="829"/>
      <c r="J2085" s="829"/>
      <c r="K2085" s="248"/>
      <c r="M2085" s="267" t="s">
        <v>169</v>
      </c>
      <c r="N2085" s="268" t="s">
        <v>169</v>
      </c>
    </row>
    <row r="2086" spans="1:14" ht="13">
      <c r="H2086" s="233" t="s">
        <v>170</v>
      </c>
      <c r="M2086" s="230" t="s">
        <v>128</v>
      </c>
      <c r="N2086" s="230">
        <f>SUM(N2080:N2084)</f>
        <v>26312.346153846156</v>
      </c>
    </row>
    <row r="2087" spans="1:14" ht="13">
      <c r="H2087" s="269" t="s">
        <v>3123</v>
      </c>
      <c r="K2087" s="270"/>
      <c r="M2087" s="230" t="s">
        <v>128</v>
      </c>
      <c r="N2087" s="265">
        <f>N2086*$Q$4</f>
        <v>2631.2346153846156</v>
      </c>
    </row>
    <row r="2088" spans="1:14" ht="13">
      <c r="H2088" s="233" t="s">
        <v>171</v>
      </c>
      <c r="M2088" s="230" t="s">
        <v>128</v>
      </c>
      <c r="N2088" s="262">
        <f>ROUNDDOWN((N2086+N2087),0)</f>
        <v>28943</v>
      </c>
    </row>
    <row r="2090" spans="1:14" ht="12.75" customHeight="1">
      <c r="A2090" s="258">
        <f>A2074+1</f>
        <v>115</v>
      </c>
      <c r="B2090" s="1250" t="s">
        <v>610</v>
      </c>
      <c r="C2090" s="1250"/>
      <c r="D2090" s="259" t="s">
        <v>611</v>
      </c>
      <c r="E2090" s="245"/>
      <c r="F2090" s="260"/>
      <c r="G2090" s="261"/>
      <c r="H2090" s="245"/>
      <c r="I2090" s="245"/>
      <c r="J2090" s="245"/>
      <c r="K2090" s="245"/>
      <c r="L2090" s="245"/>
      <c r="M2090" s="262"/>
      <c r="N2090" s="245"/>
    </row>
    <row r="2091" spans="1:14" ht="12.75" customHeight="1">
      <c r="E2091" s="829" t="s">
        <v>551</v>
      </c>
      <c r="F2091" s="234" t="s">
        <v>552</v>
      </c>
    </row>
    <row r="2092" spans="1:14" ht="12.75" customHeight="1">
      <c r="D2092" s="263">
        <v>0.02</v>
      </c>
      <c r="E2092" s="829" t="s">
        <v>149</v>
      </c>
      <c r="F2092" s="264" t="s">
        <v>150</v>
      </c>
      <c r="G2092" s="235" t="s">
        <v>151</v>
      </c>
      <c r="H2092" s="248">
        <f>Bahan!$C$10</f>
        <v>125000</v>
      </c>
      <c r="I2092" s="248"/>
      <c r="J2092" s="248"/>
      <c r="K2092" s="248" t="s">
        <v>128</v>
      </c>
      <c r="L2092" s="230">
        <f>D2092*H2092</f>
        <v>2500</v>
      </c>
    </row>
    <row r="2093" spans="1:14" ht="12.75" customHeight="1">
      <c r="D2093" s="263">
        <v>6.3E-2</v>
      </c>
      <c r="E2093" s="829" t="s">
        <v>149</v>
      </c>
      <c r="F2093" s="234" t="s">
        <v>595</v>
      </c>
      <c r="G2093" s="235" t="s">
        <v>151</v>
      </c>
      <c r="H2093" s="248">
        <f>Bahan!$C$19</f>
        <v>135000</v>
      </c>
      <c r="I2093" s="248"/>
      <c r="J2093" s="248"/>
      <c r="K2093" s="248" t="s">
        <v>128</v>
      </c>
      <c r="L2093" s="230">
        <f>D2093*H2093</f>
        <v>8505</v>
      </c>
    </row>
    <row r="2094" spans="1:14" ht="12.75" customHeight="1">
      <c r="D2094" s="263">
        <v>6.3E-3</v>
      </c>
      <c r="E2094" s="829" t="s">
        <v>149</v>
      </c>
      <c r="F2094" s="234" t="s">
        <v>153</v>
      </c>
      <c r="G2094" s="235" t="s">
        <v>151</v>
      </c>
      <c r="H2094" s="248">
        <f>Bahan!$C$21</f>
        <v>145000</v>
      </c>
      <c r="I2094" s="248"/>
      <c r="J2094" s="248"/>
      <c r="K2094" s="248" t="s">
        <v>128</v>
      </c>
      <c r="L2094" s="230">
        <f>D2094*H2094</f>
        <v>913.5</v>
      </c>
    </row>
    <row r="2095" spans="1:14" ht="12.75" customHeight="1">
      <c r="D2095" s="263">
        <v>3.0000000000000001E-3</v>
      </c>
      <c r="E2095" s="829" t="s">
        <v>149</v>
      </c>
      <c r="F2095" s="234" t="s">
        <v>154</v>
      </c>
      <c r="G2095" s="235" t="s">
        <v>151</v>
      </c>
      <c r="H2095" s="248">
        <f>Bahan!$C$22</f>
        <v>150000</v>
      </c>
      <c r="I2095" s="248"/>
      <c r="J2095" s="248"/>
      <c r="K2095" s="248" t="s">
        <v>128</v>
      </c>
      <c r="L2095" s="230">
        <f>D2095*H2095</f>
        <v>450</v>
      </c>
    </row>
    <row r="2096" spans="1:14" ht="12.75" customHeight="1">
      <c r="M2096" s="230" t="s">
        <v>128</v>
      </c>
      <c r="N2096" s="265">
        <f>SUM(L2092:L2095)</f>
        <v>12368.5</v>
      </c>
    </row>
    <row r="2097" spans="1:14" ht="12.75" customHeight="1">
      <c r="E2097" s="829" t="s">
        <v>155</v>
      </c>
      <c r="F2097" s="234" t="s">
        <v>156</v>
      </c>
    </row>
    <row r="2098" spans="1:14" ht="12.75" customHeight="1">
      <c r="D2098" s="263">
        <v>0.1</v>
      </c>
      <c r="E2098" s="829" t="s">
        <v>163</v>
      </c>
      <c r="F2098" s="234" t="s">
        <v>596</v>
      </c>
      <c r="G2098" s="235" t="s">
        <v>151</v>
      </c>
      <c r="H2098" s="248">
        <f>Bahan!$C$170</f>
        <v>20000</v>
      </c>
      <c r="I2098" s="248"/>
      <c r="J2098" s="248"/>
      <c r="K2098" s="248" t="s">
        <v>128</v>
      </c>
      <c r="L2098" s="230">
        <f>D2098*H2098</f>
        <v>2000</v>
      </c>
    </row>
    <row r="2099" spans="1:14" ht="12.75" customHeight="1">
      <c r="D2099" s="263">
        <v>0.1</v>
      </c>
      <c r="E2099" s="829" t="s">
        <v>163</v>
      </c>
      <c r="F2099" s="234" t="s">
        <v>597</v>
      </c>
      <c r="G2099" s="235" t="s">
        <v>151</v>
      </c>
      <c r="H2099" s="248">
        <f>Bahan!$C$171</f>
        <v>24038.461538461539</v>
      </c>
      <c r="I2099" s="248"/>
      <c r="J2099" s="248"/>
      <c r="K2099" s="248" t="s">
        <v>128</v>
      </c>
      <c r="L2099" s="230">
        <f>D2099*H2099</f>
        <v>2403.8461538461538</v>
      </c>
    </row>
    <row r="2100" spans="1:14" ht="12.75" customHeight="1">
      <c r="D2100" s="263">
        <v>0.26</v>
      </c>
      <c r="E2100" s="829" t="s">
        <v>163</v>
      </c>
      <c r="F2100" s="234" t="s">
        <v>612</v>
      </c>
      <c r="G2100" s="235" t="s">
        <v>151</v>
      </c>
      <c r="H2100" s="248">
        <f>Bahan!$C$175</f>
        <v>92307.692307692312</v>
      </c>
      <c r="I2100" s="248"/>
      <c r="J2100" s="248"/>
      <c r="K2100" s="248" t="s">
        <v>128</v>
      </c>
      <c r="L2100" s="230">
        <f>D2100*H2100</f>
        <v>24000.000000000004</v>
      </c>
    </row>
    <row r="2101" spans="1:14" ht="12.75" customHeight="1">
      <c r="M2101" s="230" t="s">
        <v>128</v>
      </c>
      <c r="N2101" s="265">
        <f>SUM(L2098:L2100)</f>
        <v>28403.846153846156</v>
      </c>
    </row>
    <row r="2102" spans="1:14" ht="12.75" customHeight="1">
      <c r="D2102" s="246"/>
      <c r="E2102" s="829"/>
      <c r="F2102" s="247"/>
      <c r="H2102" s="829"/>
      <c r="I2102" s="829"/>
      <c r="J2102" s="829"/>
      <c r="K2102" s="248"/>
      <c r="M2102" s="267" t="s">
        <v>169</v>
      </c>
      <c r="N2102" s="268" t="s">
        <v>169</v>
      </c>
    </row>
    <row r="2103" spans="1:14" ht="12.75" customHeight="1">
      <c r="H2103" s="233" t="s">
        <v>170</v>
      </c>
      <c r="M2103" s="230" t="s">
        <v>128</v>
      </c>
      <c r="N2103" s="230">
        <f>SUM(N2096:N2101)</f>
        <v>40772.346153846156</v>
      </c>
    </row>
    <row r="2104" spans="1:14" ht="12.75" customHeight="1">
      <c r="H2104" s="269" t="s">
        <v>3123</v>
      </c>
      <c r="K2104" s="270"/>
      <c r="M2104" s="230" t="s">
        <v>128</v>
      </c>
      <c r="N2104" s="265">
        <f>N2103*$Q$4</f>
        <v>4077.2346153846156</v>
      </c>
    </row>
    <row r="2105" spans="1:14" ht="12.75" customHeight="1">
      <c r="H2105" s="233" t="s">
        <v>171</v>
      </c>
      <c r="M2105" s="230" t="s">
        <v>128</v>
      </c>
      <c r="N2105" s="262">
        <f>ROUNDDOWN((N2103+N2104),0)</f>
        <v>44849</v>
      </c>
    </row>
    <row r="2107" spans="1:14" s="245" customFormat="1" ht="12.75" customHeight="1">
      <c r="A2107" s="258">
        <f>A2090+1</f>
        <v>116</v>
      </c>
      <c r="B2107" s="1250" t="s">
        <v>613</v>
      </c>
      <c r="C2107" s="1250"/>
      <c r="D2107" s="259" t="s">
        <v>614</v>
      </c>
      <c r="F2107" s="260"/>
      <c r="G2107" s="261"/>
      <c r="M2107" s="262"/>
    </row>
    <row r="2108" spans="1:14" ht="12.75" customHeight="1">
      <c r="E2108" s="829" t="s">
        <v>551</v>
      </c>
      <c r="F2108" s="234" t="s">
        <v>552</v>
      </c>
    </row>
    <row r="2109" spans="1:14" ht="12.75" customHeight="1">
      <c r="D2109" s="263">
        <v>2.8000000000000001E-2</v>
      </c>
      <c r="E2109" s="829" t="s">
        <v>149</v>
      </c>
      <c r="F2109" s="264" t="s">
        <v>150</v>
      </c>
      <c r="G2109" s="235" t="s">
        <v>151</v>
      </c>
      <c r="H2109" s="248">
        <f>Bahan!$C$10</f>
        <v>125000</v>
      </c>
      <c r="I2109" s="248"/>
      <c r="J2109" s="248"/>
      <c r="K2109" s="248" t="s">
        <v>128</v>
      </c>
      <c r="L2109" s="230">
        <f>D2109*H2109</f>
        <v>3500</v>
      </c>
    </row>
    <row r="2110" spans="1:14" ht="12.75" customHeight="1">
      <c r="D2110" s="263">
        <v>4.2000000000000003E-2</v>
      </c>
      <c r="E2110" s="829" t="s">
        <v>149</v>
      </c>
      <c r="F2110" s="234" t="s">
        <v>595</v>
      </c>
      <c r="G2110" s="235" t="s">
        <v>151</v>
      </c>
      <c r="H2110" s="248">
        <f>Bahan!$C$19</f>
        <v>135000</v>
      </c>
      <c r="I2110" s="248"/>
      <c r="J2110" s="248"/>
      <c r="K2110" s="248" t="s">
        <v>128</v>
      </c>
      <c r="L2110" s="230">
        <f>D2110*H2110</f>
        <v>5670</v>
      </c>
    </row>
    <row r="2111" spans="1:14" ht="12.75" customHeight="1">
      <c r="D2111" s="263">
        <v>4.1999999999999997E-3</v>
      </c>
      <c r="E2111" s="829" t="s">
        <v>149</v>
      </c>
      <c r="F2111" s="234" t="s">
        <v>153</v>
      </c>
      <c r="G2111" s="235" t="s">
        <v>151</v>
      </c>
      <c r="H2111" s="248">
        <f>Bahan!$C$21</f>
        <v>145000</v>
      </c>
      <c r="I2111" s="248"/>
      <c r="J2111" s="248"/>
      <c r="K2111" s="248" t="s">
        <v>128</v>
      </c>
      <c r="L2111" s="230">
        <f>D2111*H2111</f>
        <v>609</v>
      </c>
    </row>
    <row r="2112" spans="1:14" ht="12.75" customHeight="1">
      <c r="D2112" s="263">
        <v>3.0000000000000001E-3</v>
      </c>
      <c r="E2112" s="829" t="s">
        <v>149</v>
      </c>
      <c r="F2112" s="234" t="s">
        <v>154</v>
      </c>
      <c r="G2112" s="235" t="s">
        <v>151</v>
      </c>
      <c r="H2112" s="248">
        <f>Bahan!$C$22</f>
        <v>150000</v>
      </c>
      <c r="I2112" s="248"/>
      <c r="J2112" s="248"/>
      <c r="K2112" s="248" t="s">
        <v>128</v>
      </c>
      <c r="L2112" s="230">
        <f>D2112*H2112</f>
        <v>450</v>
      </c>
    </row>
    <row r="2113" spans="1:14" ht="12.75" customHeight="1">
      <c r="M2113" s="230" t="s">
        <v>128</v>
      </c>
      <c r="N2113" s="265">
        <f>SUM(L2109:L2112)</f>
        <v>10229</v>
      </c>
    </row>
    <row r="2114" spans="1:14" ht="12.75" customHeight="1">
      <c r="E2114" s="829" t="s">
        <v>155</v>
      </c>
      <c r="F2114" s="234" t="s">
        <v>156</v>
      </c>
    </row>
    <row r="2115" spans="1:14" ht="12.75" customHeight="1">
      <c r="D2115" s="263">
        <v>0.12</v>
      </c>
      <c r="E2115" s="829" t="s">
        <v>163</v>
      </c>
      <c r="F2115" s="234" t="s">
        <v>597</v>
      </c>
      <c r="G2115" s="235" t="s">
        <v>151</v>
      </c>
      <c r="H2115" s="248">
        <f>Bahan!$C$171</f>
        <v>24038.461538461539</v>
      </c>
      <c r="I2115" s="248"/>
      <c r="J2115" s="248"/>
      <c r="K2115" s="248" t="s">
        <v>128</v>
      </c>
      <c r="L2115" s="230">
        <f>D2115*H2115</f>
        <v>2884.6153846153848</v>
      </c>
    </row>
    <row r="2116" spans="1:14" ht="12.75" customHeight="1">
      <c r="D2116" s="263">
        <v>0.18</v>
      </c>
      <c r="E2116" s="829" t="s">
        <v>163</v>
      </c>
      <c r="F2116" s="234" t="s">
        <v>615</v>
      </c>
      <c r="G2116" s="235" t="s">
        <v>151</v>
      </c>
      <c r="H2116" s="248">
        <f>Bahan!$C$173</f>
        <v>26250</v>
      </c>
      <c r="I2116" s="248"/>
      <c r="J2116" s="248"/>
      <c r="K2116" s="248" t="s">
        <v>128</v>
      </c>
      <c r="L2116" s="230">
        <f>D2116*H2116</f>
        <v>4725</v>
      </c>
    </row>
    <row r="2117" spans="1:14" ht="12.75" customHeight="1">
      <c r="M2117" s="230" t="s">
        <v>128</v>
      </c>
      <c r="N2117" s="265">
        <f>SUM(L2115:L2116)</f>
        <v>7609.6153846153848</v>
      </c>
    </row>
    <row r="2118" spans="1:14" ht="12.75" customHeight="1">
      <c r="D2118" s="246"/>
      <c r="E2118" s="829"/>
      <c r="F2118" s="247"/>
      <c r="H2118" s="829"/>
      <c r="I2118" s="829"/>
      <c r="J2118" s="829"/>
      <c r="K2118" s="248"/>
      <c r="M2118" s="267" t="s">
        <v>169</v>
      </c>
      <c r="N2118" s="268" t="s">
        <v>169</v>
      </c>
    </row>
    <row r="2119" spans="1:14" ht="12.75" customHeight="1">
      <c r="H2119" s="233" t="s">
        <v>170</v>
      </c>
      <c r="M2119" s="230" t="s">
        <v>128</v>
      </c>
      <c r="N2119" s="230">
        <f>SUM(N2113:N2117)</f>
        <v>17838.615384615383</v>
      </c>
    </row>
    <row r="2120" spans="1:14" ht="12.75" customHeight="1">
      <c r="H2120" s="269" t="s">
        <v>3123</v>
      </c>
      <c r="K2120" s="270"/>
      <c r="M2120" s="230" t="s">
        <v>128</v>
      </c>
      <c r="N2120" s="265">
        <f>N2119*$Q$4</f>
        <v>1783.8615384615384</v>
      </c>
    </row>
    <row r="2121" spans="1:14" ht="12.75" customHeight="1">
      <c r="H2121" s="233" t="s">
        <v>171</v>
      </c>
      <c r="M2121" s="230" t="s">
        <v>128</v>
      </c>
      <c r="N2121" s="262">
        <f>ROUNDDOWN((N2119+N2120),0)</f>
        <v>19622</v>
      </c>
    </row>
    <row r="2122" spans="1:14" ht="12.75" customHeight="1">
      <c r="N2122" s="262"/>
    </row>
    <row r="2123" spans="1:14" s="245" customFormat="1" ht="12.75" customHeight="1">
      <c r="A2123" s="258">
        <f>A2107+1</f>
        <v>117</v>
      </c>
      <c r="B2123" s="1250" t="s">
        <v>616</v>
      </c>
      <c r="C2123" s="1250"/>
      <c r="D2123" s="259" t="s">
        <v>617</v>
      </c>
      <c r="F2123" s="260"/>
      <c r="G2123" s="261"/>
      <c r="M2123" s="262"/>
    </row>
    <row r="2124" spans="1:14" ht="12.75" customHeight="1">
      <c r="E2124" s="829" t="s">
        <v>551</v>
      </c>
      <c r="F2124" s="234" t="s">
        <v>552</v>
      </c>
    </row>
    <row r="2125" spans="1:14" ht="12.75" customHeight="1">
      <c r="D2125" s="263">
        <v>2.8000000000000001E-2</v>
      </c>
      <c r="E2125" s="829" t="s">
        <v>149</v>
      </c>
      <c r="F2125" s="264" t="s">
        <v>150</v>
      </c>
      <c r="G2125" s="235" t="s">
        <v>151</v>
      </c>
      <c r="H2125" s="248">
        <f>Bahan!$C$10</f>
        <v>125000</v>
      </c>
      <c r="I2125" s="248"/>
      <c r="J2125" s="248"/>
      <c r="K2125" s="248" t="s">
        <v>128</v>
      </c>
      <c r="L2125" s="230">
        <f>D2125*H2125</f>
        <v>3500</v>
      </c>
    </row>
    <row r="2126" spans="1:14" ht="12.75" customHeight="1">
      <c r="D2126" s="263">
        <v>4.2000000000000003E-2</v>
      </c>
      <c r="E2126" s="829" t="s">
        <v>149</v>
      </c>
      <c r="F2126" s="234" t="s">
        <v>595</v>
      </c>
      <c r="G2126" s="235" t="s">
        <v>151</v>
      </c>
      <c r="H2126" s="248">
        <f>Bahan!$C$19</f>
        <v>135000</v>
      </c>
      <c r="I2126" s="248"/>
      <c r="J2126" s="248"/>
      <c r="K2126" s="248" t="s">
        <v>128</v>
      </c>
      <c r="L2126" s="230">
        <f>D2126*H2126</f>
        <v>5670</v>
      </c>
    </row>
    <row r="2127" spans="1:14" ht="12.75" customHeight="1">
      <c r="D2127" s="263">
        <v>4.1999999999999997E-3</v>
      </c>
      <c r="E2127" s="829" t="s">
        <v>149</v>
      </c>
      <c r="F2127" s="234" t="s">
        <v>153</v>
      </c>
      <c r="G2127" s="235" t="s">
        <v>151</v>
      </c>
      <c r="H2127" s="248">
        <f>Bahan!$C$21</f>
        <v>145000</v>
      </c>
      <c r="I2127" s="248"/>
      <c r="J2127" s="248"/>
      <c r="K2127" s="248" t="s">
        <v>128</v>
      </c>
      <c r="L2127" s="230">
        <f>D2127*H2127</f>
        <v>609</v>
      </c>
    </row>
    <row r="2128" spans="1:14" ht="12.75" customHeight="1">
      <c r="D2128" s="263">
        <v>3.0000000000000001E-3</v>
      </c>
      <c r="E2128" s="829" t="s">
        <v>149</v>
      </c>
      <c r="F2128" s="234" t="s">
        <v>154</v>
      </c>
      <c r="G2128" s="235" t="s">
        <v>151</v>
      </c>
      <c r="H2128" s="248">
        <f>Bahan!$C$22</f>
        <v>150000</v>
      </c>
      <c r="I2128" s="248"/>
      <c r="J2128" s="248"/>
      <c r="K2128" s="248" t="s">
        <v>128</v>
      </c>
      <c r="L2128" s="230">
        <f>D2128*H2128</f>
        <v>450</v>
      </c>
    </row>
    <row r="2129" spans="1:14" ht="12.75" customHeight="1">
      <c r="M2129" s="230" t="s">
        <v>128</v>
      </c>
      <c r="N2129" s="265">
        <f>SUM(L2125:L2128)</f>
        <v>10229</v>
      </c>
    </row>
    <row r="2130" spans="1:14" ht="12.75" customHeight="1">
      <c r="E2130" s="829" t="s">
        <v>155</v>
      </c>
      <c r="F2130" s="234" t="s">
        <v>156</v>
      </c>
    </row>
    <row r="2131" spans="1:14" ht="12.75" customHeight="1">
      <c r="D2131" s="263">
        <v>1</v>
      </c>
      <c r="E2131" s="829" t="s">
        <v>190</v>
      </c>
      <c r="F2131" s="234" t="s">
        <v>618</v>
      </c>
      <c r="G2131" s="235" t="s">
        <v>151</v>
      </c>
      <c r="H2131" s="248">
        <f>Bahan!C176</f>
        <v>26425</v>
      </c>
      <c r="I2131" s="248"/>
      <c r="J2131" s="248"/>
      <c r="K2131" s="248" t="s">
        <v>128</v>
      </c>
      <c r="L2131" s="230">
        <f>D2131*H2131</f>
        <v>26425</v>
      </c>
    </row>
    <row r="2132" spans="1:14" ht="12.75" customHeight="1">
      <c r="M2132" s="230" t="s">
        <v>128</v>
      </c>
      <c r="N2132" s="265">
        <f>SUM(L2131:L2131)</f>
        <v>26425</v>
      </c>
    </row>
    <row r="2133" spans="1:14" ht="12.75" customHeight="1">
      <c r="D2133" s="246"/>
      <c r="E2133" s="829"/>
      <c r="F2133" s="247"/>
      <c r="H2133" s="829"/>
      <c r="I2133" s="829"/>
      <c r="J2133" s="829"/>
      <c r="K2133" s="248"/>
      <c r="M2133" s="267" t="s">
        <v>169</v>
      </c>
      <c r="N2133" s="268" t="s">
        <v>169</v>
      </c>
    </row>
    <row r="2134" spans="1:14" ht="12.75" customHeight="1">
      <c r="H2134" s="233" t="s">
        <v>170</v>
      </c>
      <c r="M2134" s="230" t="s">
        <v>128</v>
      </c>
      <c r="N2134" s="230">
        <f>SUM(N2129:N2132)</f>
        <v>36654</v>
      </c>
    </row>
    <row r="2135" spans="1:14" ht="12.75" customHeight="1">
      <c r="H2135" s="269" t="s">
        <v>3123</v>
      </c>
      <c r="K2135" s="270"/>
      <c r="M2135" s="230" t="s">
        <v>128</v>
      </c>
      <c r="N2135" s="265">
        <f>N2134*$Q$4</f>
        <v>3665.4</v>
      </c>
    </row>
    <row r="2136" spans="1:14" ht="12.75" customHeight="1">
      <c r="H2136" s="233" t="s">
        <v>171</v>
      </c>
      <c r="M2136" s="230" t="s">
        <v>128</v>
      </c>
      <c r="N2136" s="262">
        <f>ROUNDDOWN((N2134+N2135),0)</f>
        <v>40319</v>
      </c>
    </row>
    <row r="2137" spans="1:14" ht="12.75" customHeight="1">
      <c r="N2137" s="262"/>
    </row>
    <row r="2138" spans="1:14" s="245" customFormat="1" ht="12.75" customHeight="1">
      <c r="A2138" s="258">
        <f>A2123+1</f>
        <v>118</v>
      </c>
      <c r="B2138" s="1250" t="s">
        <v>619</v>
      </c>
      <c r="C2138" s="1250"/>
      <c r="D2138" s="259" t="s">
        <v>620</v>
      </c>
      <c r="F2138" s="260"/>
      <c r="G2138" s="261"/>
      <c r="M2138" s="262"/>
    </row>
    <row r="2139" spans="1:14" ht="12.75" customHeight="1">
      <c r="E2139" s="829" t="s">
        <v>551</v>
      </c>
      <c r="F2139" s="234" t="s">
        <v>552</v>
      </c>
    </row>
    <row r="2140" spans="1:14" ht="12.75" customHeight="1">
      <c r="D2140" s="263">
        <v>2.8000000000000001E-2</v>
      </c>
      <c r="E2140" s="829" t="s">
        <v>149</v>
      </c>
      <c r="F2140" s="264" t="s">
        <v>150</v>
      </c>
      <c r="G2140" s="235" t="s">
        <v>151</v>
      </c>
      <c r="H2140" s="248">
        <f>Bahan!$C$10</f>
        <v>125000</v>
      </c>
      <c r="I2140" s="248"/>
      <c r="J2140" s="248"/>
      <c r="K2140" s="248" t="s">
        <v>128</v>
      </c>
      <c r="L2140" s="230">
        <f>D2140*H2140</f>
        <v>3500</v>
      </c>
    </row>
    <row r="2141" spans="1:14" ht="12.75" customHeight="1">
      <c r="D2141" s="263">
        <v>4.2000000000000003E-2</v>
      </c>
      <c r="E2141" s="829" t="s">
        <v>149</v>
      </c>
      <c r="F2141" s="234" t="s">
        <v>595</v>
      </c>
      <c r="G2141" s="235" t="s">
        <v>151</v>
      </c>
      <c r="H2141" s="248">
        <f>Bahan!$C$19</f>
        <v>135000</v>
      </c>
      <c r="I2141" s="248"/>
      <c r="J2141" s="248"/>
      <c r="K2141" s="248" t="s">
        <v>128</v>
      </c>
      <c r="L2141" s="230">
        <f>D2141*H2141</f>
        <v>5670</v>
      </c>
    </row>
    <row r="2142" spans="1:14" ht="12.75" customHeight="1">
      <c r="D2142" s="263">
        <v>4.1999999999999997E-3</v>
      </c>
      <c r="E2142" s="829" t="s">
        <v>149</v>
      </c>
      <c r="F2142" s="234" t="s">
        <v>153</v>
      </c>
      <c r="G2142" s="235" t="s">
        <v>151</v>
      </c>
      <c r="H2142" s="248">
        <f>Bahan!$C$21</f>
        <v>145000</v>
      </c>
      <c r="I2142" s="248"/>
      <c r="J2142" s="248"/>
      <c r="K2142" s="248" t="s">
        <v>128</v>
      </c>
      <c r="L2142" s="230">
        <f>D2142*H2142</f>
        <v>609</v>
      </c>
    </row>
    <row r="2143" spans="1:14" ht="12.75" customHeight="1">
      <c r="D2143" s="263">
        <v>3.0000000000000001E-3</v>
      </c>
      <c r="E2143" s="829" t="s">
        <v>149</v>
      </c>
      <c r="F2143" s="234" t="s">
        <v>154</v>
      </c>
      <c r="G2143" s="235" t="s">
        <v>151</v>
      </c>
      <c r="H2143" s="248">
        <f>Bahan!$C$22</f>
        <v>150000</v>
      </c>
      <c r="I2143" s="248"/>
      <c r="J2143" s="248"/>
      <c r="K2143" s="248" t="s">
        <v>128</v>
      </c>
      <c r="L2143" s="230">
        <f>D2143*H2143</f>
        <v>450</v>
      </c>
    </row>
    <row r="2144" spans="1:14" ht="12.75" customHeight="1">
      <c r="M2144" s="230" t="s">
        <v>128</v>
      </c>
      <c r="N2144" s="265">
        <f>SUM(L2140:L2143)</f>
        <v>10229</v>
      </c>
    </row>
    <row r="2145" spans="1:14" ht="12.75" customHeight="1">
      <c r="E2145" s="829" t="s">
        <v>155</v>
      </c>
      <c r="F2145" s="234" t="s">
        <v>156</v>
      </c>
    </row>
    <row r="2146" spans="1:14" ht="12.75" customHeight="1">
      <c r="D2146" s="263">
        <v>1</v>
      </c>
      <c r="E2146" s="829" t="s">
        <v>190</v>
      </c>
      <c r="F2146" s="234" t="s">
        <v>621</v>
      </c>
      <c r="G2146" s="235" t="s">
        <v>151</v>
      </c>
      <c r="H2146" s="248">
        <f>Bahan!C177</f>
        <v>35000</v>
      </c>
      <c r="I2146" s="248"/>
      <c r="J2146" s="248"/>
      <c r="K2146" s="248" t="s">
        <v>128</v>
      </c>
      <c r="L2146" s="230">
        <f>D2146*H2146</f>
        <v>35000</v>
      </c>
    </row>
    <row r="2147" spans="1:14" ht="12.75" customHeight="1">
      <c r="M2147" s="230" t="s">
        <v>128</v>
      </c>
      <c r="N2147" s="265">
        <f>SUM(L2146:L2146)</f>
        <v>35000</v>
      </c>
    </row>
    <row r="2148" spans="1:14" ht="12.75" customHeight="1">
      <c r="D2148" s="246"/>
      <c r="E2148" s="829"/>
      <c r="F2148" s="247"/>
      <c r="H2148" s="829"/>
      <c r="I2148" s="829"/>
      <c r="J2148" s="829"/>
      <c r="K2148" s="248"/>
      <c r="M2148" s="267" t="s">
        <v>169</v>
      </c>
      <c r="N2148" s="268" t="s">
        <v>169</v>
      </c>
    </row>
    <row r="2149" spans="1:14" ht="12.75" customHeight="1">
      <c r="H2149" s="233" t="s">
        <v>170</v>
      </c>
      <c r="M2149" s="230" t="s">
        <v>128</v>
      </c>
      <c r="N2149" s="230">
        <f>SUM(N2144:N2147)</f>
        <v>45229</v>
      </c>
    </row>
    <row r="2150" spans="1:14" ht="12.75" customHeight="1">
      <c r="H2150" s="269" t="s">
        <v>3123</v>
      </c>
      <c r="K2150" s="270"/>
      <c r="M2150" s="230" t="s">
        <v>128</v>
      </c>
      <c r="N2150" s="265">
        <f>N2149*$Q$4</f>
        <v>4522.9000000000005</v>
      </c>
    </row>
    <row r="2151" spans="1:14" ht="12.75" customHeight="1">
      <c r="H2151" s="233" t="s">
        <v>171</v>
      </c>
      <c r="M2151" s="230" t="s">
        <v>128</v>
      </c>
      <c r="N2151" s="262">
        <f>ROUNDDOWN((N2149+N2150),0)</f>
        <v>49751</v>
      </c>
    </row>
    <row r="2152" spans="1:14" ht="12.75" customHeight="1">
      <c r="N2152" s="262"/>
    </row>
    <row r="2153" spans="1:14" ht="12.75" customHeight="1">
      <c r="A2153" s="258">
        <f>A2138+1</f>
        <v>119</v>
      </c>
      <c r="B2153" s="1250" t="s">
        <v>642</v>
      </c>
      <c r="C2153" s="1250"/>
      <c r="D2153" s="259" t="s">
        <v>2333</v>
      </c>
      <c r="E2153" s="245"/>
      <c r="F2153" s="260"/>
      <c r="G2153" s="261"/>
      <c r="H2153" s="245"/>
      <c r="I2153" s="245"/>
      <c r="J2153" s="245"/>
      <c r="K2153" s="245"/>
      <c r="L2153" s="245"/>
      <c r="M2153" s="262"/>
      <c r="N2153" s="245"/>
    </row>
    <row r="2154" spans="1:14" ht="12.75" customHeight="1">
      <c r="E2154" s="829" t="s">
        <v>551</v>
      </c>
      <c r="F2154" s="234" t="s">
        <v>552</v>
      </c>
    </row>
    <row r="2155" spans="1:14" ht="12.75" customHeight="1">
      <c r="D2155" s="263">
        <v>0.1</v>
      </c>
      <c r="E2155" s="829" t="s">
        <v>149</v>
      </c>
      <c r="F2155" s="264" t="s">
        <v>150</v>
      </c>
      <c r="G2155" s="235" t="s">
        <v>151</v>
      </c>
      <c r="H2155" s="248">
        <f>Bahan!$C$10</f>
        <v>125000</v>
      </c>
      <c r="I2155" s="248"/>
      <c r="J2155" s="248"/>
      <c r="K2155" s="248" t="s">
        <v>128</v>
      </c>
      <c r="L2155" s="230">
        <f>D2155*H2155</f>
        <v>12500</v>
      </c>
    </row>
    <row r="2156" spans="1:14" ht="12.75" customHeight="1">
      <c r="D2156" s="263">
        <v>0.2</v>
      </c>
      <c r="E2156" s="829" t="s">
        <v>149</v>
      </c>
      <c r="F2156" s="234" t="s">
        <v>595</v>
      </c>
      <c r="G2156" s="235" t="s">
        <v>151</v>
      </c>
      <c r="H2156" s="248">
        <f>Bahan!$C$19</f>
        <v>135000</v>
      </c>
      <c r="I2156" s="248"/>
      <c r="J2156" s="248"/>
      <c r="K2156" s="248" t="s">
        <v>128</v>
      </c>
      <c r="L2156" s="230">
        <f>D2156*H2156</f>
        <v>27000</v>
      </c>
    </row>
    <row r="2157" spans="1:14" ht="12.75" customHeight="1">
      <c r="D2157" s="263">
        <v>0.05</v>
      </c>
      <c r="E2157" s="829" t="s">
        <v>149</v>
      </c>
      <c r="F2157" s="234" t="s">
        <v>153</v>
      </c>
      <c r="G2157" s="235" t="s">
        <v>151</v>
      </c>
      <c r="H2157" s="248">
        <f>Bahan!$C$21</f>
        <v>145000</v>
      </c>
      <c r="I2157" s="248"/>
      <c r="J2157" s="248"/>
      <c r="K2157" s="248" t="s">
        <v>128</v>
      </c>
      <c r="L2157" s="230">
        <f>D2157*H2157</f>
        <v>7250</v>
      </c>
    </row>
    <row r="2158" spans="1:14" ht="12.75" customHeight="1">
      <c r="D2158" s="263">
        <v>0.05</v>
      </c>
      <c r="E2158" s="829" t="s">
        <v>149</v>
      </c>
      <c r="F2158" s="234" t="s">
        <v>154</v>
      </c>
      <c r="G2158" s="235" t="s">
        <v>151</v>
      </c>
      <c r="H2158" s="248">
        <f>Bahan!$C$22</f>
        <v>150000</v>
      </c>
      <c r="I2158" s="248"/>
      <c r="J2158" s="248"/>
      <c r="K2158" s="248" t="s">
        <v>128</v>
      </c>
      <c r="L2158" s="230">
        <f>D2158*H2158</f>
        <v>7500</v>
      </c>
    </row>
    <row r="2159" spans="1:14" ht="12.75" customHeight="1">
      <c r="M2159" s="230" t="s">
        <v>128</v>
      </c>
      <c r="N2159" s="265">
        <f>SUM(L2155:L2158)</f>
        <v>54250</v>
      </c>
    </row>
    <row r="2160" spans="1:14" ht="12.75" customHeight="1">
      <c r="E2160" s="829" t="s">
        <v>155</v>
      </c>
      <c r="F2160" s="234" t="s">
        <v>156</v>
      </c>
    </row>
    <row r="2161" spans="1:14" ht="12.75" customHeight="1">
      <c r="D2161" s="263">
        <v>1.05</v>
      </c>
      <c r="E2161" s="829" t="s">
        <v>190</v>
      </c>
      <c r="F2161" s="234" t="s">
        <v>2334</v>
      </c>
      <c r="G2161" s="235" t="s">
        <v>151</v>
      </c>
      <c r="H2161" s="248">
        <v>155000</v>
      </c>
      <c r="I2161" s="248"/>
      <c r="J2161" s="248"/>
      <c r="K2161" s="248" t="s">
        <v>128</v>
      </c>
      <c r="L2161" s="230">
        <f>D2161*H2161</f>
        <v>162750</v>
      </c>
    </row>
    <row r="2162" spans="1:14" ht="12.75" customHeight="1">
      <c r="M2162" s="230" t="s">
        <v>128</v>
      </c>
      <c r="N2162" s="265">
        <f>SUM(L2161:L2161)</f>
        <v>162750</v>
      </c>
    </row>
    <row r="2163" spans="1:14" ht="12.75" customHeight="1">
      <c r="D2163" s="246"/>
      <c r="E2163" s="829"/>
      <c r="F2163" s="247"/>
      <c r="H2163" s="829"/>
      <c r="I2163" s="829"/>
      <c r="J2163" s="829"/>
      <c r="K2163" s="248"/>
      <c r="M2163" s="267" t="s">
        <v>169</v>
      </c>
      <c r="N2163" s="268" t="s">
        <v>169</v>
      </c>
    </row>
    <row r="2164" spans="1:14" ht="12.75" customHeight="1">
      <c r="H2164" s="233" t="s">
        <v>170</v>
      </c>
      <c r="M2164" s="230" t="s">
        <v>128</v>
      </c>
      <c r="N2164" s="230">
        <f>SUM(N2159:N2162)</f>
        <v>217000</v>
      </c>
    </row>
    <row r="2165" spans="1:14" ht="12.75" customHeight="1">
      <c r="H2165" s="269" t="s">
        <v>3123</v>
      </c>
      <c r="K2165" s="270"/>
      <c r="M2165" s="230" t="s">
        <v>128</v>
      </c>
      <c r="N2165" s="265">
        <f>N2164*$Q$4</f>
        <v>21700</v>
      </c>
    </row>
    <row r="2166" spans="1:14" ht="12.75" customHeight="1">
      <c r="H2166" s="233" t="s">
        <v>171</v>
      </c>
      <c r="M2166" s="230" t="s">
        <v>128</v>
      </c>
      <c r="N2166" s="262">
        <f>ROUNDDOWN((N2164+N2165),0)</f>
        <v>238700</v>
      </c>
    </row>
    <row r="2167" spans="1:14" ht="12.75" customHeight="1">
      <c r="N2167" s="262"/>
    </row>
    <row r="2168" spans="1:14" ht="12.75" customHeight="1">
      <c r="N2168" s="262"/>
    </row>
    <row r="2169" spans="1:14" ht="12.75" customHeight="1">
      <c r="N2169" s="262"/>
    </row>
    <row r="2170" spans="1:14" ht="12.75" customHeight="1">
      <c r="N2170" s="262"/>
    </row>
    <row r="2171" spans="1:14" ht="12.75" customHeight="1">
      <c r="A2171" s="258">
        <f>A2153+1</f>
        <v>120</v>
      </c>
      <c r="B2171" s="1366" t="s">
        <v>2267</v>
      </c>
      <c r="C2171" s="1250"/>
      <c r="D2171" s="259" t="s">
        <v>2301</v>
      </c>
      <c r="E2171" s="245"/>
      <c r="F2171" s="260"/>
      <c r="G2171" s="261"/>
      <c r="H2171" s="245"/>
      <c r="I2171" s="245"/>
      <c r="J2171" s="245"/>
      <c r="K2171" s="245"/>
      <c r="L2171" s="245"/>
      <c r="M2171" s="262"/>
      <c r="N2171" s="245"/>
    </row>
    <row r="2172" spans="1:14" ht="12.75" customHeight="1">
      <c r="E2172" s="829" t="s">
        <v>551</v>
      </c>
      <c r="F2172" s="234" t="s">
        <v>552</v>
      </c>
    </row>
    <row r="2173" spans="1:14" ht="12.75" customHeight="1">
      <c r="D2173" s="825">
        <f>0.02</f>
        <v>0.02</v>
      </c>
      <c r="E2173" s="829" t="s">
        <v>149</v>
      </c>
      <c r="F2173" s="264" t="s">
        <v>150</v>
      </c>
      <c r="G2173" s="235" t="s">
        <v>151</v>
      </c>
      <c r="H2173" s="248">
        <f>Bahan!$C$10</f>
        <v>125000</v>
      </c>
      <c r="I2173" s="248"/>
      <c r="J2173" s="248"/>
      <c r="K2173" s="248" t="s">
        <v>128</v>
      </c>
      <c r="L2173" s="230">
        <f>D2173*H2173</f>
        <v>2500</v>
      </c>
    </row>
    <row r="2174" spans="1:14" ht="12.75" customHeight="1">
      <c r="D2174" s="825">
        <f>0.2</f>
        <v>0.2</v>
      </c>
      <c r="E2174" s="829" t="s">
        <v>149</v>
      </c>
      <c r="F2174" s="234" t="s">
        <v>595</v>
      </c>
      <c r="G2174" s="235" t="s">
        <v>151</v>
      </c>
      <c r="H2174" s="248">
        <f>Bahan!$C$19</f>
        <v>135000</v>
      </c>
      <c r="I2174" s="248"/>
      <c r="J2174" s="248"/>
      <c r="K2174" s="248" t="s">
        <v>128</v>
      </c>
      <c r="L2174" s="230">
        <f>D2174*H2174</f>
        <v>27000</v>
      </c>
    </row>
    <row r="2175" spans="1:14" ht="12.75" customHeight="1">
      <c r="D2175" s="825">
        <f>0.002</f>
        <v>2E-3</v>
      </c>
      <c r="E2175" s="829" t="s">
        <v>149</v>
      </c>
      <c r="F2175" s="234" t="s">
        <v>153</v>
      </c>
      <c r="G2175" s="235" t="s">
        <v>151</v>
      </c>
      <c r="H2175" s="248">
        <f>Bahan!$C$21</f>
        <v>145000</v>
      </c>
      <c r="I2175" s="248"/>
      <c r="J2175" s="248"/>
      <c r="K2175" s="248" t="s">
        <v>128</v>
      </c>
      <c r="L2175" s="230">
        <f>D2175*H2175</f>
        <v>290</v>
      </c>
    </row>
    <row r="2176" spans="1:14" ht="12.75" customHeight="1">
      <c r="D2176" s="825">
        <f>0.0025</f>
        <v>2.5000000000000001E-3</v>
      </c>
      <c r="E2176" s="829" t="s">
        <v>149</v>
      </c>
      <c r="F2176" s="234" t="s">
        <v>154</v>
      </c>
      <c r="G2176" s="235" t="s">
        <v>151</v>
      </c>
      <c r="H2176" s="248">
        <f>Bahan!$C$22</f>
        <v>150000</v>
      </c>
      <c r="I2176" s="248"/>
      <c r="J2176" s="248"/>
      <c r="K2176" s="248" t="s">
        <v>128</v>
      </c>
      <c r="L2176" s="230">
        <f>D2176*H2176</f>
        <v>375</v>
      </c>
    </row>
    <row r="2177" spans="1:14" ht="12.75" customHeight="1">
      <c r="M2177" s="230" t="s">
        <v>128</v>
      </c>
      <c r="N2177" s="265">
        <f>SUM(L2173:L2176)</f>
        <v>30165</v>
      </c>
    </row>
    <row r="2178" spans="1:14" ht="12.75" customHeight="1">
      <c r="E2178" s="829" t="s">
        <v>155</v>
      </c>
      <c r="F2178" s="234" t="s">
        <v>156</v>
      </c>
    </row>
    <row r="2179" spans="1:14" ht="12.75" customHeight="1">
      <c r="D2179" s="263">
        <v>0.1</v>
      </c>
      <c r="E2179" s="829" t="s">
        <v>163</v>
      </c>
      <c r="F2179" s="234" t="s">
        <v>2266</v>
      </c>
      <c r="G2179" s="235" t="s">
        <v>151</v>
      </c>
      <c r="H2179" s="248">
        <f>Bahan!$C$179</f>
        <v>27900</v>
      </c>
      <c r="I2179" s="248"/>
      <c r="J2179" s="248"/>
      <c r="K2179" s="248" t="s">
        <v>128</v>
      </c>
      <c r="L2179" s="230">
        <f>D2179*H2179</f>
        <v>2790</v>
      </c>
    </row>
    <row r="2180" spans="1:14" ht="12.75" customHeight="1">
      <c r="D2180" s="263">
        <v>0.01</v>
      </c>
      <c r="E2180" s="829" t="s">
        <v>163</v>
      </c>
      <c r="F2180" s="234" t="s">
        <v>2268</v>
      </c>
      <c r="G2180" s="235" t="s">
        <v>151</v>
      </c>
      <c r="H2180" s="248">
        <f>Bahan!$C$70</f>
        <v>25000</v>
      </c>
      <c r="I2180" s="248"/>
      <c r="J2180" s="248"/>
      <c r="K2180" s="248" t="s">
        <v>128</v>
      </c>
      <c r="L2180" s="230">
        <f>D2180*H2180</f>
        <v>250</v>
      </c>
    </row>
    <row r="2181" spans="1:14" ht="12.75" customHeight="1">
      <c r="M2181" s="230" t="s">
        <v>128</v>
      </c>
      <c r="N2181" s="265">
        <f>SUM(L2179:L2180)</f>
        <v>3040</v>
      </c>
    </row>
    <row r="2182" spans="1:14" ht="12.75" customHeight="1">
      <c r="D2182" s="246"/>
      <c r="E2182" s="829"/>
      <c r="F2182" s="247"/>
      <c r="H2182" s="829"/>
      <c r="I2182" s="829"/>
      <c r="J2182" s="829"/>
      <c r="K2182" s="248"/>
      <c r="M2182" s="267" t="s">
        <v>169</v>
      </c>
      <c r="N2182" s="268" t="s">
        <v>169</v>
      </c>
    </row>
    <row r="2183" spans="1:14" ht="12.75" customHeight="1">
      <c r="H2183" s="233" t="s">
        <v>170</v>
      </c>
      <c r="M2183" s="230" t="s">
        <v>128</v>
      </c>
      <c r="N2183" s="230">
        <f>SUM(N2177:N2181)</f>
        <v>33205</v>
      </c>
    </row>
    <row r="2184" spans="1:14" ht="12.75" customHeight="1">
      <c r="H2184" s="269"/>
      <c r="K2184" s="270"/>
      <c r="N2184" s="265"/>
    </row>
    <row r="2185" spans="1:14" ht="12.75" customHeight="1">
      <c r="H2185" s="233" t="s">
        <v>171</v>
      </c>
      <c r="M2185" s="230" t="s">
        <v>128</v>
      </c>
      <c r="N2185" s="262">
        <f>ROUNDDOWN((N2183+N2184),0)</f>
        <v>33205</v>
      </c>
    </row>
    <row r="2186" spans="1:14" ht="12.75" customHeight="1">
      <c r="N2186" s="262"/>
    </row>
    <row r="2187" spans="1:14" ht="12.75" customHeight="1">
      <c r="A2187" s="258">
        <f>A2171+1</f>
        <v>121</v>
      </c>
      <c r="B2187" s="1366" t="s">
        <v>2302</v>
      </c>
      <c r="C2187" s="1250"/>
      <c r="D2187" s="259" t="s">
        <v>2300</v>
      </c>
      <c r="E2187" s="245"/>
      <c r="F2187" s="260"/>
      <c r="G2187" s="261"/>
      <c r="H2187" s="245"/>
      <c r="I2187" s="245"/>
      <c r="J2187" s="245"/>
      <c r="K2187" s="245"/>
      <c r="L2187" s="245"/>
      <c r="M2187" s="262"/>
      <c r="N2187" s="245"/>
    </row>
    <row r="2188" spans="1:14" ht="12.75" customHeight="1">
      <c r="E2188" s="829" t="s">
        <v>551</v>
      </c>
      <c r="F2188" s="234" t="s">
        <v>552</v>
      </c>
    </row>
    <row r="2189" spans="1:14" ht="12.75" customHeight="1">
      <c r="D2189" s="806">
        <v>0.02</v>
      </c>
      <c r="E2189" s="829" t="s">
        <v>149</v>
      </c>
      <c r="F2189" s="264" t="s">
        <v>150</v>
      </c>
      <c r="G2189" s="235" t="s">
        <v>151</v>
      </c>
      <c r="H2189" s="248">
        <f>Bahan!$C$10</f>
        <v>125000</v>
      </c>
      <c r="I2189" s="248"/>
      <c r="J2189" s="248"/>
      <c r="K2189" s="248" t="s">
        <v>128</v>
      </c>
      <c r="L2189" s="230">
        <f>D2189*H2189</f>
        <v>2500</v>
      </c>
    </row>
    <row r="2190" spans="1:14" ht="12.75" customHeight="1">
      <c r="D2190" s="807">
        <f>0.2*0.75</f>
        <v>0.15000000000000002</v>
      </c>
      <c r="E2190" s="829" t="s">
        <v>149</v>
      </c>
      <c r="F2190" s="234" t="s">
        <v>595</v>
      </c>
      <c r="G2190" s="235" t="s">
        <v>151</v>
      </c>
      <c r="H2190" s="248">
        <f>Bahan!$C$19</f>
        <v>135000</v>
      </c>
      <c r="I2190" s="248"/>
      <c r="J2190" s="248"/>
      <c r="K2190" s="248" t="s">
        <v>128</v>
      </c>
      <c r="L2190" s="230">
        <f>D2190*H2190</f>
        <v>20250.000000000004</v>
      </c>
    </row>
    <row r="2191" spans="1:14" ht="12.75" customHeight="1">
      <c r="D2191" s="808">
        <v>2E-3</v>
      </c>
      <c r="E2191" s="829" t="s">
        <v>149</v>
      </c>
      <c r="F2191" s="234" t="s">
        <v>153</v>
      </c>
      <c r="G2191" s="235" t="s">
        <v>151</v>
      </c>
      <c r="H2191" s="248">
        <f>Bahan!$C$21</f>
        <v>145000</v>
      </c>
      <c r="I2191" s="248"/>
      <c r="J2191" s="248"/>
      <c r="K2191" s="248" t="s">
        <v>128</v>
      </c>
      <c r="L2191" s="230">
        <f>D2191*H2191</f>
        <v>290</v>
      </c>
    </row>
    <row r="2192" spans="1:14" ht="12.75" customHeight="1">
      <c r="D2192" s="809">
        <v>2.5000000000000001E-3</v>
      </c>
      <c r="E2192" s="829" t="s">
        <v>149</v>
      </c>
      <c r="F2192" s="234" t="s">
        <v>154</v>
      </c>
      <c r="G2192" s="235" t="s">
        <v>151</v>
      </c>
      <c r="H2192" s="248">
        <f>Bahan!$C$22</f>
        <v>150000</v>
      </c>
      <c r="I2192" s="248"/>
      <c r="J2192" s="248"/>
      <c r="K2192" s="248" t="s">
        <v>128</v>
      </c>
      <c r="L2192" s="230">
        <f>D2192*H2192</f>
        <v>375</v>
      </c>
    </row>
    <row r="2193" spans="1:14" ht="12.75" customHeight="1">
      <c r="M2193" s="230" t="s">
        <v>128</v>
      </c>
      <c r="N2193" s="265">
        <f>SUM(L2189:L2192)</f>
        <v>23415.000000000004</v>
      </c>
    </row>
    <row r="2194" spans="1:14" ht="12.75" customHeight="1">
      <c r="E2194" s="829" t="s">
        <v>155</v>
      </c>
      <c r="F2194" s="234" t="s">
        <v>156</v>
      </c>
    </row>
    <row r="2195" spans="1:14" ht="12.75" customHeight="1">
      <c r="D2195" s="263">
        <v>0.1</v>
      </c>
      <c r="E2195" s="829" t="s">
        <v>163</v>
      </c>
      <c r="F2195" s="234" t="s">
        <v>2303</v>
      </c>
      <c r="G2195" s="235" t="s">
        <v>151</v>
      </c>
      <c r="H2195" s="248">
        <f>Bahan!$C$180</f>
        <v>75000</v>
      </c>
      <c r="I2195" s="248"/>
      <c r="J2195" s="248"/>
      <c r="K2195" s="248" t="s">
        <v>128</v>
      </c>
      <c r="L2195" s="230">
        <f>D2195*H2195</f>
        <v>7500</v>
      </c>
    </row>
    <row r="2196" spans="1:14" ht="12.75" customHeight="1">
      <c r="D2196" s="263">
        <v>0.01</v>
      </c>
      <c r="E2196" s="829" t="s">
        <v>163</v>
      </c>
      <c r="F2196" s="234" t="s">
        <v>2268</v>
      </c>
      <c r="G2196" s="235" t="s">
        <v>151</v>
      </c>
      <c r="H2196" s="248">
        <f>Bahan!$C$70</f>
        <v>25000</v>
      </c>
      <c r="I2196" s="248"/>
      <c r="J2196" s="248"/>
      <c r="K2196" s="248" t="s">
        <v>128</v>
      </c>
      <c r="L2196" s="230">
        <f>D2196*H2196</f>
        <v>250</v>
      </c>
    </row>
    <row r="2197" spans="1:14" ht="12.75" customHeight="1">
      <c r="M2197" s="230" t="s">
        <v>128</v>
      </c>
      <c r="N2197" s="265">
        <f>SUM(L2195:L2196)</f>
        <v>7750</v>
      </c>
    </row>
    <row r="2198" spans="1:14" ht="12.75" customHeight="1">
      <c r="D2198" s="246"/>
      <c r="E2198" s="829"/>
      <c r="F2198" s="247"/>
      <c r="H2198" s="829"/>
      <c r="I2198" s="829"/>
      <c r="J2198" s="829"/>
      <c r="K2198" s="248"/>
      <c r="M2198" s="267" t="s">
        <v>169</v>
      </c>
      <c r="N2198" s="268" t="s">
        <v>169</v>
      </c>
    </row>
    <row r="2199" spans="1:14" ht="12.75" customHeight="1">
      <c r="H2199" s="233" t="s">
        <v>170</v>
      </c>
      <c r="M2199" s="230" t="s">
        <v>128</v>
      </c>
      <c r="N2199" s="230">
        <f>SUM(N2193:N2197)</f>
        <v>31165.000000000004</v>
      </c>
    </row>
    <row r="2200" spans="1:14" ht="12.75" customHeight="1">
      <c r="H2200" s="269"/>
      <c r="K2200" s="270"/>
      <c r="N2200" s="265"/>
    </row>
    <row r="2201" spans="1:14" ht="12.75" customHeight="1">
      <c r="H2201" s="233" t="s">
        <v>171</v>
      </c>
      <c r="M2201" s="230" t="s">
        <v>128</v>
      </c>
      <c r="N2201" s="262">
        <f>ROUNDDOWN((N2199+N2200),0)</f>
        <v>31165</v>
      </c>
    </row>
    <row r="2202" spans="1:14" ht="12.75" customHeight="1">
      <c r="N2202" s="262"/>
    </row>
    <row r="2203" spans="1:14" ht="12.75" customHeight="1">
      <c r="N2203" s="262"/>
    </row>
    <row r="2204" spans="1:14" s="245" customFormat="1" ht="12.75" customHeight="1">
      <c r="A2204" s="258" t="s">
        <v>622</v>
      </c>
      <c r="B2204" s="1250" t="s">
        <v>623</v>
      </c>
      <c r="C2204" s="1250"/>
      <c r="D2204" s="259" t="s">
        <v>624</v>
      </c>
      <c r="F2204" s="260"/>
      <c r="G2204" s="261"/>
      <c r="M2204" s="262"/>
    </row>
    <row r="2205" spans="1:14" s="245" customFormat="1" ht="12.75" customHeight="1">
      <c r="A2205" s="258">
        <f>A2187+1</f>
        <v>122</v>
      </c>
      <c r="B2205" s="1250" t="s">
        <v>625</v>
      </c>
      <c r="C2205" s="1250"/>
      <c r="D2205" s="259" t="s">
        <v>626</v>
      </c>
      <c r="F2205" s="260"/>
      <c r="G2205" s="261"/>
      <c r="M2205" s="262"/>
    </row>
    <row r="2206" spans="1:14" ht="12.75" customHeight="1">
      <c r="E2206" s="829" t="s">
        <v>551</v>
      </c>
      <c r="F2206" s="234" t="s">
        <v>552</v>
      </c>
    </row>
    <row r="2207" spans="1:14" ht="12.75" customHeight="1">
      <c r="D2207" s="263">
        <v>3.3</v>
      </c>
      <c r="E2207" s="829" t="s">
        <v>149</v>
      </c>
      <c r="F2207" s="264" t="s">
        <v>150</v>
      </c>
      <c r="G2207" s="235" t="s">
        <v>151</v>
      </c>
      <c r="H2207" s="248">
        <f>Bahan!$C$10</f>
        <v>125000</v>
      </c>
      <c r="I2207" s="248"/>
      <c r="J2207" s="248"/>
      <c r="K2207" s="248" t="s">
        <v>128</v>
      </c>
      <c r="L2207" s="230">
        <f>D2207*H2207</f>
        <v>412500</v>
      </c>
    </row>
    <row r="2208" spans="1:14" ht="12.75" customHeight="1">
      <c r="D2208" s="263">
        <v>1.1000000000000001</v>
      </c>
      <c r="E2208" s="829" t="s">
        <v>149</v>
      </c>
      <c r="F2208" s="264" t="s">
        <v>310</v>
      </c>
      <c r="G2208" s="235" t="s">
        <v>151</v>
      </c>
      <c r="H2208" s="248">
        <f>Bahan!$C$12</f>
        <v>135000</v>
      </c>
      <c r="I2208" s="248"/>
      <c r="J2208" s="248"/>
      <c r="K2208" s="248" t="s">
        <v>128</v>
      </c>
      <c r="L2208" s="230">
        <f>D2208*H2208</f>
        <v>148500</v>
      </c>
    </row>
    <row r="2209" spans="1:14" ht="12.75" customHeight="1">
      <c r="D2209" s="263">
        <v>1E-3</v>
      </c>
      <c r="E2209" s="829" t="s">
        <v>149</v>
      </c>
      <c r="F2209" s="234" t="s">
        <v>153</v>
      </c>
      <c r="G2209" s="235" t="s">
        <v>151</v>
      </c>
      <c r="H2209" s="248">
        <f>Bahan!$C$21</f>
        <v>145000</v>
      </c>
      <c r="I2209" s="248"/>
      <c r="J2209" s="248"/>
      <c r="K2209" s="248" t="s">
        <v>128</v>
      </c>
      <c r="L2209" s="230">
        <f>D2209*H2209</f>
        <v>145</v>
      </c>
    </row>
    <row r="2210" spans="1:14" ht="12.75" customHeight="1">
      <c r="D2210" s="263">
        <v>0.16</v>
      </c>
      <c r="E2210" s="829" t="s">
        <v>149</v>
      </c>
      <c r="F2210" s="234" t="s">
        <v>154</v>
      </c>
      <c r="G2210" s="235" t="s">
        <v>151</v>
      </c>
      <c r="H2210" s="248">
        <f>Bahan!$C$22</f>
        <v>150000</v>
      </c>
      <c r="I2210" s="248"/>
      <c r="J2210" s="248"/>
      <c r="K2210" s="248" t="s">
        <v>128</v>
      </c>
      <c r="L2210" s="230">
        <f>D2210*H2210</f>
        <v>24000</v>
      </c>
    </row>
    <row r="2211" spans="1:14" ht="12.75" customHeight="1">
      <c r="M2211" s="230" t="s">
        <v>128</v>
      </c>
      <c r="N2211" s="265">
        <f>SUM(L2207:L2210)</f>
        <v>585145</v>
      </c>
    </row>
    <row r="2212" spans="1:14" ht="12.75" customHeight="1">
      <c r="E2212" s="829" t="s">
        <v>155</v>
      </c>
      <c r="F2212" s="234" t="s">
        <v>156</v>
      </c>
    </row>
    <row r="2213" spans="1:14" ht="12.75" customHeight="1">
      <c r="D2213" s="263">
        <v>1</v>
      </c>
      <c r="E2213" s="829" t="s">
        <v>387</v>
      </c>
      <c r="F2213" s="234" t="s">
        <v>627</v>
      </c>
      <c r="G2213" s="235" t="s">
        <v>151</v>
      </c>
      <c r="H2213" s="248">
        <f>Bahan!C185</f>
        <v>2500000</v>
      </c>
      <c r="I2213" s="248"/>
      <c r="J2213" s="248"/>
      <c r="K2213" s="248" t="s">
        <v>128</v>
      </c>
      <c r="L2213" s="230">
        <f>D2213*H2213</f>
        <v>2500000</v>
      </c>
    </row>
    <row r="2214" spans="1:14" ht="12.75" customHeight="1">
      <c r="D2214" s="384">
        <v>0.06</v>
      </c>
      <c r="E2214" s="829" t="s">
        <v>628</v>
      </c>
      <c r="F2214" s="234" t="s">
        <v>629</v>
      </c>
      <c r="G2214" s="235" t="s">
        <v>151</v>
      </c>
      <c r="H2214" s="248">
        <f>H2213</f>
        <v>2500000</v>
      </c>
      <c r="I2214" s="248"/>
      <c r="J2214" s="248"/>
      <c r="K2214" s="248" t="s">
        <v>128</v>
      </c>
      <c r="L2214" s="230">
        <f>D2214*H2214</f>
        <v>150000</v>
      </c>
    </row>
    <row r="2215" spans="1:14" ht="12.75" customHeight="1">
      <c r="M2215" s="230" t="s">
        <v>128</v>
      </c>
      <c r="N2215" s="265">
        <f>SUM(L2213:L2214)</f>
        <v>2650000</v>
      </c>
    </row>
    <row r="2216" spans="1:14" ht="12.75" customHeight="1">
      <c r="D2216" s="246"/>
      <c r="E2216" s="829"/>
      <c r="F2216" s="247"/>
      <c r="H2216" s="829"/>
      <c r="I2216" s="829"/>
      <c r="J2216" s="829"/>
      <c r="K2216" s="248"/>
      <c r="M2216" s="267" t="s">
        <v>169</v>
      </c>
      <c r="N2216" s="268" t="s">
        <v>169</v>
      </c>
    </row>
    <row r="2217" spans="1:14" ht="12.75" customHeight="1">
      <c r="H2217" s="233" t="s">
        <v>170</v>
      </c>
      <c r="M2217" s="230" t="s">
        <v>128</v>
      </c>
      <c r="N2217" s="230">
        <f>SUM(N2211:N2215)</f>
        <v>3235145</v>
      </c>
    </row>
    <row r="2218" spans="1:14" ht="12.75" customHeight="1">
      <c r="H2218" s="269" t="s">
        <v>3123</v>
      </c>
      <c r="K2218" s="270"/>
      <c r="M2218" s="230" t="s">
        <v>128</v>
      </c>
      <c r="N2218" s="265">
        <f>N2217*$Q$4</f>
        <v>323514.5</v>
      </c>
    </row>
    <row r="2219" spans="1:14" ht="12.75" customHeight="1">
      <c r="H2219" s="233" t="s">
        <v>171</v>
      </c>
      <c r="M2219" s="230" t="s">
        <v>128</v>
      </c>
      <c r="N2219" s="262">
        <f>ROUNDDOWN((N2217+N2218),0)</f>
        <v>3558659</v>
      </c>
    </row>
    <row r="2220" spans="1:14" ht="12.75" customHeight="1">
      <c r="A2220" s="231" t="s">
        <v>143</v>
      </c>
    </row>
    <row r="2221" spans="1:14" ht="12.75" customHeight="1">
      <c r="A2221" s="258">
        <f>A2205+1</f>
        <v>123</v>
      </c>
      <c r="B2221" s="1250" t="s">
        <v>2320</v>
      </c>
      <c r="C2221" s="1250"/>
      <c r="D2221" s="259" t="s">
        <v>2321</v>
      </c>
      <c r="E2221" s="245"/>
      <c r="F2221" s="260"/>
      <c r="G2221" s="261"/>
      <c r="H2221" s="245"/>
      <c r="I2221" s="245"/>
      <c r="J2221" s="245"/>
      <c r="K2221" s="245"/>
      <c r="L2221" s="245"/>
      <c r="M2221" s="262"/>
      <c r="N2221" s="245"/>
    </row>
    <row r="2222" spans="1:14" ht="12.75" customHeight="1">
      <c r="E2222" s="829" t="s">
        <v>551</v>
      </c>
      <c r="F2222" s="234" t="s">
        <v>552</v>
      </c>
    </row>
    <row r="2223" spans="1:14" ht="12.75" customHeight="1">
      <c r="D2223" s="263">
        <v>3.3</v>
      </c>
      <c r="E2223" s="829" t="s">
        <v>149</v>
      </c>
      <c r="F2223" s="264" t="s">
        <v>150</v>
      </c>
      <c r="G2223" s="235" t="s">
        <v>151</v>
      </c>
      <c r="H2223" s="248">
        <f>Bahan!$C$10</f>
        <v>125000</v>
      </c>
      <c r="I2223" s="248"/>
      <c r="J2223" s="248"/>
      <c r="K2223" s="248" t="s">
        <v>128</v>
      </c>
      <c r="L2223" s="230">
        <f>D2223*H2223</f>
        <v>412500</v>
      </c>
    </row>
    <row r="2224" spans="1:14" ht="12.75" customHeight="1">
      <c r="D2224" s="263">
        <v>1.1000000000000001</v>
      </c>
      <c r="E2224" s="829" t="s">
        <v>149</v>
      </c>
      <c r="F2224" s="264" t="s">
        <v>310</v>
      </c>
      <c r="G2224" s="235" t="s">
        <v>151</v>
      </c>
      <c r="H2224" s="248">
        <f>Bahan!$C$12</f>
        <v>135000</v>
      </c>
      <c r="I2224" s="248"/>
      <c r="J2224" s="248"/>
      <c r="K2224" s="248" t="s">
        <v>128</v>
      </c>
      <c r="L2224" s="230">
        <f>D2224*H2224</f>
        <v>148500</v>
      </c>
    </row>
    <row r="2225" spans="4:14" ht="12.75" customHeight="1">
      <c r="D2225" s="263">
        <v>1E-3</v>
      </c>
      <c r="E2225" s="829" t="s">
        <v>149</v>
      </c>
      <c r="F2225" s="234" t="s">
        <v>153</v>
      </c>
      <c r="G2225" s="235" t="s">
        <v>151</v>
      </c>
      <c r="H2225" s="248">
        <f>Bahan!$C$21</f>
        <v>145000</v>
      </c>
      <c r="I2225" s="248"/>
      <c r="J2225" s="248"/>
      <c r="K2225" s="248" t="s">
        <v>128</v>
      </c>
      <c r="L2225" s="230">
        <f>D2225*H2225</f>
        <v>145</v>
      </c>
    </row>
    <row r="2226" spans="4:14" ht="12.75" customHeight="1">
      <c r="D2226" s="263">
        <v>0.16</v>
      </c>
      <c r="E2226" s="829" t="s">
        <v>149</v>
      </c>
      <c r="F2226" s="234" t="s">
        <v>154</v>
      </c>
      <c r="G2226" s="235" t="s">
        <v>151</v>
      </c>
      <c r="H2226" s="248">
        <f>Bahan!$C$22</f>
        <v>150000</v>
      </c>
      <c r="I2226" s="248"/>
      <c r="J2226" s="248"/>
      <c r="K2226" s="248" t="s">
        <v>128</v>
      </c>
      <c r="L2226" s="230">
        <f>D2226*H2226</f>
        <v>24000</v>
      </c>
    </row>
    <row r="2227" spans="4:14" ht="12.75" customHeight="1">
      <c r="M2227" s="230" t="s">
        <v>128</v>
      </c>
      <c r="N2227" s="265">
        <f>SUM(L2223:L2226)</f>
        <v>585145</v>
      </c>
    </row>
    <row r="2228" spans="4:14" ht="12.75" customHeight="1">
      <c r="E2228" s="829" t="s">
        <v>155</v>
      </c>
      <c r="F2228" s="234" t="s">
        <v>156</v>
      </c>
    </row>
    <row r="2229" spans="4:14" ht="12.75" customHeight="1">
      <c r="D2229" s="263">
        <v>1</v>
      </c>
      <c r="E2229" s="829" t="s">
        <v>387</v>
      </c>
      <c r="F2229" s="234" t="s">
        <v>2322</v>
      </c>
      <c r="G2229" s="235" t="s">
        <v>151</v>
      </c>
      <c r="H2229" s="248">
        <f>Bahan!$C$186</f>
        <v>3800000</v>
      </c>
      <c r="I2229" s="248"/>
      <c r="J2229" s="248"/>
      <c r="K2229" s="248" t="s">
        <v>128</v>
      </c>
      <c r="L2229" s="230">
        <f>D2229*H2229</f>
        <v>3800000</v>
      </c>
    </row>
    <row r="2230" spans="4:14" ht="12.75" customHeight="1">
      <c r="D2230" s="384">
        <v>0.06</v>
      </c>
      <c r="E2230" s="829"/>
      <c r="F2230" s="234" t="s">
        <v>2323</v>
      </c>
      <c r="G2230" s="235" t="s">
        <v>151</v>
      </c>
      <c r="H2230" s="248">
        <f>H2229</f>
        <v>3800000</v>
      </c>
      <c r="I2230" s="248"/>
      <c r="J2230" s="248"/>
      <c r="K2230" s="248" t="s">
        <v>128</v>
      </c>
      <c r="L2230" s="230">
        <f>D2230*H2230</f>
        <v>228000</v>
      </c>
    </row>
    <row r="2231" spans="4:14" ht="12.75" customHeight="1">
      <c r="M2231" s="230" t="s">
        <v>128</v>
      </c>
      <c r="N2231" s="265">
        <f>SUM(L2229:L2230)</f>
        <v>4028000</v>
      </c>
    </row>
    <row r="2232" spans="4:14" ht="12.75" customHeight="1">
      <c r="D2232" s="246"/>
      <c r="E2232" s="829"/>
      <c r="F2232" s="247"/>
      <c r="H2232" s="829"/>
      <c r="I2232" s="829"/>
      <c r="J2232" s="829"/>
      <c r="K2232" s="248"/>
      <c r="M2232" s="267" t="s">
        <v>169</v>
      </c>
      <c r="N2232" s="268" t="s">
        <v>169</v>
      </c>
    </row>
    <row r="2233" spans="4:14" ht="12.75" customHeight="1">
      <c r="H2233" s="233" t="s">
        <v>170</v>
      </c>
      <c r="M2233" s="230" t="s">
        <v>128</v>
      </c>
      <c r="N2233" s="230">
        <f>SUM(N2227:N2231)</f>
        <v>4613145</v>
      </c>
    </row>
    <row r="2234" spans="4:14" ht="12.75" customHeight="1">
      <c r="H2234" s="269" t="s">
        <v>3123</v>
      </c>
      <c r="K2234" s="270"/>
      <c r="M2234" s="230" t="s">
        <v>128</v>
      </c>
      <c r="N2234" s="265">
        <f>N2233*$Q$4</f>
        <v>461314.5</v>
      </c>
    </row>
    <row r="2235" spans="4:14" ht="12.75" customHeight="1">
      <c r="H2235" s="233" t="s">
        <v>171</v>
      </c>
      <c r="M2235" s="230" t="s">
        <v>128</v>
      </c>
      <c r="N2235" s="262">
        <f>ROUNDDOWN((N2233+N2234),0)</f>
        <v>5074459</v>
      </c>
    </row>
    <row r="2242" spans="1:14" s="245" customFormat="1" ht="12.75" customHeight="1">
      <c r="A2242" s="258">
        <f>A2221+1</f>
        <v>124</v>
      </c>
      <c r="B2242" s="1250" t="s">
        <v>630</v>
      </c>
      <c r="C2242" s="1250"/>
      <c r="D2242" s="259" t="s">
        <v>631</v>
      </c>
      <c r="F2242" s="260"/>
      <c r="G2242" s="261"/>
      <c r="M2242" s="262"/>
    </row>
    <row r="2243" spans="1:14" ht="12.75" customHeight="1">
      <c r="B2243" s="233"/>
      <c r="C2243" s="233"/>
      <c r="E2243" s="829" t="s">
        <v>551</v>
      </c>
      <c r="F2243" s="234" t="s">
        <v>552</v>
      </c>
    </row>
    <row r="2244" spans="1:14" ht="12.75" customHeight="1">
      <c r="B2244" s="233"/>
      <c r="C2244" s="233"/>
      <c r="D2244" s="263">
        <v>1.2</v>
      </c>
      <c r="E2244" s="829" t="s">
        <v>149</v>
      </c>
      <c r="F2244" s="264" t="s">
        <v>150</v>
      </c>
      <c r="G2244" s="235" t="s">
        <v>151</v>
      </c>
      <c r="H2244" s="248">
        <f>Bahan!$C$10</f>
        <v>125000</v>
      </c>
      <c r="I2244" s="248"/>
      <c r="J2244" s="248"/>
      <c r="K2244" s="248" t="s">
        <v>128</v>
      </c>
      <c r="L2244" s="230">
        <f>D2244*H2244</f>
        <v>150000</v>
      </c>
    </row>
    <row r="2245" spans="1:14" ht="12.75" customHeight="1">
      <c r="B2245" s="233"/>
      <c r="C2245" s="233"/>
      <c r="D2245" s="263">
        <v>0.14499999999999999</v>
      </c>
      <c r="E2245" s="829" t="s">
        <v>149</v>
      </c>
      <c r="F2245" s="264" t="s">
        <v>310</v>
      </c>
      <c r="G2245" s="235" t="s">
        <v>151</v>
      </c>
      <c r="H2245" s="248">
        <f>Bahan!$C$12</f>
        <v>135000</v>
      </c>
      <c r="I2245" s="248"/>
      <c r="J2245" s="248"/>
      <c r="K2245" s="248" t="s">
        <v>128</v>
      </c>
      <c r="L2245" s="230">
        <f>D2245*H2245</f>
        <v>19575</v>
      </c>
    </row>
    <row r="2246" spans="1:14" ht="12.75" customHeight="1">
      <c r="B2246" s="233"/>
      <c r="C2246" s="233"/>
      <c r="D2246" s="263">
        <v>0.15</v>
      </c>
      <c r="E2246" s="829" t="s">
        <v>149</v>
      </c>
      <c r="F2246" s="234" t="s">
        <v>153</v>
      </c>
      <c r="G2246" s="235" t="s">
        <v>151</v>
      </c>
      <c r="H2246" s="248">
        <f>Bahan!$C$21</f>
        <v>145000</v>
      </c>
      <c r="I2246" s="248"/>
      <c r="J2246" s="248"/>
      <c r="K2246" s="248" t="s">
        <v>128</v>
      </c>
      <c r="L2246" s="230">
        <f>D2246*H2246</f>
        <v>21750</v>
      </c>
    </row>
    <row r="2247" spans="1:14" ht="12.75" customHeight="1">
      <c r="B2247" s="233"/>
      <c r="C2247" s="233"/>
      <c r="D2247" s="263">
        <v>0.1</v>
      </c>
      <c r="E2247" s="829" t="s">
        <v>149</v>
      </c>
      <c r="F2247" s="234" t="s">
        <v>154</v>
      </c>
      <c r="G2247" s="235" t="s">
        <v>151</v>
      </c>
      <c r="H2247" s="248">
        <f>Bahan!$C$22</f>
        <v>150000</v>
      </c>
      <c r="I2247" s="248"/>
      <c r="J2247" s="248"/>
      <c r="K2247" s="248" t="s">
        <v>128</v>
      </c>
      <c r="L2247" s="230">
        <f>D2247*H2247</f>
        <v>15000</v>
      </c>
    </row>
    <row r="2248" spans="1:14" ht="12.75" customHeight="1">
      <c r="B2248" s="233"/>
      <c r="C2248" s="233"/>
      <c r="M2248" s="230" t="s">
        <v>128</v>
      </c>
      <c r="N2248" s="265">
        <f>SUM(L2244:L2247)</f>
        <v>206325</v>
      </c>
    </row>
    <row r="2249" spans="1:14" ht="12.75" customHeight="1">
      <c r="B2249" s="233"/>
      <c r="C2249" s="233"/>
      <c r="E2249" s="829" t="s">
        <v>155</v>
      </c>
      <c r="F2249" s="234" t="s">
        <v>156</v>
      </c>
    </row>
    <row r="2250" spans="1:14" ht="12.75" customHeight="1">
      <c r="B2250" s="233"/>
      <c r="C2250" s="233"/>
      <c r="D2250" s="263">
        <v>1</v>
      </c>
      <c r="E2250" s="829" t="s">
        <v>387</v>
      </c>
      <c r="F2250" s="234" t="s">
        <v>632</v>
      </c>
      <c r="G2250" s="235" t="s">
        <v>151</v>
      </c>
      <c r="H2250" s="248">
        <f>Bahan!$C$191</f>
        <v>1750000</v>
      </c>
      <c r="I2250" s="248"/>
      <c r="J2250" s="248"/>
      <c r="K2250" s="248" t="s">
        <v>128</v>
      </c>
      <c r="L2250" s="230">
        <f>D2250*H2250</f>
        <v>1750000</v>
      </c>
    </row>
    <row r="2251" spans="1:14" ht="12.75" customHeight="1">
      <c r="B2251" s="233"/>
      <c r="C2251" s="233"/>
      <c r="D2251" s="263">
        <v>1</v>
      </c>
      <c r="E2251" s="829" t="s">
        <v>387</v>
      </c>
      <c r="F2251" s="234" t="s">
        <v>633</v>
      </c>
      <c r="G2251" s="235" t="s">
        <v>151</v>
      </c>
      <c r="H2251" s="248">
        <f>Bahan!$C$192</f>
        <v>320000</v>
      </c>
      <c r="I2251" s="248"/>
      <c r="J2251" s="248"/>
      <c r="K2251" s="248" t="s">
        <v>128</v>
      </c>
      <c r="L2251" s="230">
        <f>D2251*H2251</f>
        <v>320000</v>
      </c>
    </row>
    <row r="2252" spans="1:14" ht="12.75" customHeight="1">
      <c r="B2252" s="233"/>
      <c r="C2252" s="233"/>
      <c r="D2252" s="263">
        <v>6</v>
      </c>
      <c r="E2252" s="829" t="s">
        <v>163</v>
      </c>
      <c r="F2252" s="234" t="s">
        <v>165</v>
      </c>
      <c r="G2252" s="235" t="s">
        <v>151</v>
      </c>
      <c r="H2252" s="248">
        <f>Bahan!$C$31</f>
        <v>1250</v>
      </c>
      <c r="I2252" s="248"/>
      <c r="J2252" s="248"/>
      <c r="K2252" s="248" t="s">
        <v>128</v>
      </c>
      <c r="L2252" s="230">
        <f>D2252*H2252</f>
        <v>7500</v>
      </c>
    </row>
    <row r="2253" spans="1:14" ht="12.75" customHeight="1">
      <c r="B2253" s="233"/>
      <c r="C2253" s="233"/>
      <c r="D2253" s="263">
        <v>0.01</v>
      </c>
      <c r="E2253" s="829" t="s">
        <v>166</v>
      </c>
      <c r="F2253" s="234" t="s">
        <v>461</v>
      </c>
      <c r="G2253" s="235" t="s">
        <v>151</v>
      </c>
      <c r="H2253" s="248">
        <f>Bahan!$C$42</f>
        <v>215000</v>
      </c>
      <c r="I2253" s="248"/>
      <c r="J2253" s="248"/>
      <c r="K2253" s="248" t="s">
        <v>128</v>
      </c>
      <c r="L2253" s="230">
        <f>D2253*H2253</f>
        <v>2150</v>
      </c>
    </row>
    <row r="2254" spans="1:14" ht="12.75" customHeight="1">
      <c r="B2254" s="233"/>
      <c r="C2254" s="233"/>
      <c r="D2254" s="263">
        <v>0.3</v>
      </c>
      <c r="E2254" s="829" t="s">
        <v>219</v>
      </c>
      <c r="F2254" s="234" t="s">
        <v>634</v>
      </c>
      <c r="G2254" s="235" t="s">
        <v>151</v>
      </c>
      <c r="H2254" s="248">
        <f>H2250</f>
        <v>1750000</v>
      </c>
      <c r="I2254" s="248"/>
      <c r="J2254" s="248"/>
      <c r="K2254" s="248" t="s">
        <v>128</v>
      </c>
      <c r="L2254" s="230">
        <f>D2254*H2254</f>
        <v>525000</v>
      </c>
    </row>
    <row r="2255" spans="1:14" ht="12.75" customHeight="1">
      <c r="B2255" s="233"/>
      <c r="C2255" s="233"/>
      <c r="M2255" s="230" t="s">
        <v>128</v>
      </c>
      <c r="N2255" s="265">
        <f>SUM(L2250:L2254)</f>
        <v>2604650</v>
      </c>
    </row>
    <row r="2256" spans="1:14" ht="12.75" customHeight="1">
      <c r="B2256" s="233"/>
      <c r="C2256" s="233"/>
      <c r="D2256" s="246"/>
      <c r="E2256" s="829"/>
      <c r="F2256" s="247"/>
      <c r="H2256" s="829"/>
      <c r="I2256" s="829"/>
      <c r="J2256" s="829"/>
      <c r="K2256" s="248"/>
      <c r="M2256" s="267" t="s">
        <v>169</v>
      </c>
      <c r="N2256" s="268" t="s">
        <v>169</v>
      </c>
    </row>
    <row r="2257" spans="1:14" ht="12.75" customHeight="1">
      <c r="B2257" s="233"/>
      <c r="C2257" s="233"/>
      <c r="H2257" s="233" t="s">
        <v>170</v>
      </c>
      <c r="M2257" s="230" t="s">
        <v>128</v>
      </c>
      <c r="N2257" s="230">
        <f>SUM(N2248:N2255)</f>
        <v>2810975</v>
      </c>
    </row>
    <row r="2258" spans="1:14" ht="12.75" customHeight="1">
      <c r="B2258" s="233"/>
      <c r="C2258" s="233"/>
      <c r="H2258" s="269" t="s">
        <v>3123</v>
      </c>
      <c r="K2258" s="270"/>
      <c r="M2258" s="230" t="s">
        <v>128</v>
      </c>
      <c r="N2258" s="265">
        <f>N2257*$Q$4</f>
        <v>281097.5</v>
      </c>
    </row>
    <row r="2259" spans="1:14" ht="12.75" customHeight="1">
      <c r="H2259" s="233" t="s">
        <v>171</v>
      </c>
      <c r="M2259" s="230" t="s">
        <v>128</v>
      </c>
      <c r="N2259" s="262">
        <f>ROUNDDOWN((N2257+N2258),0)</f>
        <v>3092072</v>
      </c>
    </row>
    <row r="2261" spans="1:14" ht="12.75" customHeight="1">
      <c r="A2261" s="258">
        <f>A2242+1</f>
        <v>125</v>
      </c>
      <c r="B2261" s="1250" t="s">
        <v>2307</v>
      </c>
      <c r="C2261" s="1250"/>
      <c r="D2261" s="259" t="s">
        <v>2308</v>
      </c>
      <c r="E2261" s="245"/>
      <c r="F2261" s="260"/>
      <c r="G2261" s="261"/>
      <c r="H2261" s="245"/>
      <c r="I2261" s="245"/>
      <c r="J2261" s="245"/>
      <c r="K2261" s="245"/>
      <c r="L2261" s="245"/>
      <c r="M2261" s="262"/>
      <c r="N2261" s="245"/>
    </row>
    <row r="2262" spans="1:14" ht="12.75" customHeight="1">
      <c r="B2262" s="233"/>
      <c r="C2262" s="233"/>
      <c r="E2262" s="829" t="s">
        <v>551</v>
      </c>
      <c r="F2262" s="234" t="s">
        <v>552</v>
      </c>
    </row>
    <row r="2263" spans="1:14" ht="12.75" customHeight="1">
      <c r="B2263" s="233"/>
      <c r="C2263" s="233"/>
      <c r="D2263" s="263">
        <v>1.2</v>
      </c>
      <c r="E2263" s="829" t="s">
        <v>149</v>
      </c>
      <c r="F2263" s="264" t="s">
        <v>150</v>
      </c>
      <c r="G2263" s="235" t="s">
        <v>151</v>
      </c>
      <c r="H2263" s="248">
        <f>Bahan!$C$10</f>
        <v>125000</v>
      </c>
      <c r="I2263" s="248"/>
      <c r="J2263" s="248"/>
      <c r="K2263" s="248" t="s">
        <v>128</v>
      </c>
      <c r="L2263" s="230">
        <f>D2263*H2263</f>
        <v>150000</v>
      </c>
    </row>
    <row r="2264" spans="1:14" ht="12.75" customHeight="1">
      <c r="B2264" s="233"/>
      <c r="C2264" s="233"/>
      <c r="D2264" s="263">
        <v>0.14499999999999999</v>
      </c>
      <c r="E2264" s="829" t="s">
        <v>149</v>
      </c>
      <c r="F2264" s="264" t="s">
        <v>310</v>
      </c>
      <c r="G2264" s="235" t="s">
        <v>151</v>
      </c>
      <c r="H2264" s="248">
        <f>Bahan!$C$12</f>
        <v>135000</v>
      </c>
      <c r="I2264" s="248"/>
      <c r="J2264" s="248"/>
      <c r="K2264" s="248" t="s">
        <v>128</v>
      </c>
      <c r="L2264" s="230">
        <f>D2264*H2264</f>
        <v>19575</v>
      </c>
    </row>
    <row r="2265" spans="1:14" ht="12.75" customHeight="1">
      <c r="B2265" s="233"/>
      <c r="C2265" s="233"/>
      <c r="D2265" s="263">
        <v>0.15</v>
      </c>
      <c r="E2265" s="829" t="s">
        <v>149</v>
      </c>
      <c r="F2265" s="234" t="s">
        <v>153</v>
      </c>
      <c r="G2265" s="235" t="s">
        <v>151</v>
      </c>
      <c r="H2265" s="248">
        <f>Bahan!$C$21</f>
        <v>145000</v>
      </c>
      <c r="I2265" s="248"/>
      <c r="J2265" s="248"/>
      <c r="K2265" s="248" t="s">
        <v>128</v>
      </c>
      <c r="L2265" s="230">
        <f>D2265*H2265</f>
        <v>21750</v>
      </c>
    </row>
    <row r="2266" spans="1:14" ht="12.75" customHeight="1">
      <c r="B2266" s="233"/>
      <c r="C2266" s="233"/>
      <c r="D2266" s="263">
        <v>0.1</v>
      </c>
      <c r="E2266" s="829" t="s">
        <v>149</v>
      </c>
      <c r="F2266" s="234" t="s">
        <v>154</v>
      </c>
      <c r="G2266" s="235" t="s">
        <v>151</v>
      </c>
      <c r="H2266" s="248">
        <f>Bahan!$C$22</f>
        <v>150000</v>
      </c>
      <c r="I2266" s="248"/>
      <c r="J2266" s="248"/>
      <c r="K2266" s="248" t="s">
        <v>128</v>
      </c>
      <c r="L2266" s="230">
        <f>D2266*H2266</f>
        <v>15000</v>
      </c>
    </row>
    <row r="2267" spans="1:14" ht="12.75" customHeight="1">
      <c r="B2267" s="233"/>
      <c r="C2267" s="233"/>
      <c r="M2267" s="230" t="s">
        <v>128</v>
      </c>
      <c r="N2267" s="265">
        <f>SUM(L2263:L2266)</f>
        <v>206325</v>
      </c>
    </row>
    <row r="2268" spans="1:14" ht="12.75" customHeight="1">
      <c r="B2268" s="233"/>
      <c r="C2268" s="233"/>
      <c r="E2268" s="829" t="s">
        <v>155</v>
      </c>
      <c r="F2268" s="234" t="s">
        <v>156</v>
      </c>
    </row>
    <row r="2269" spans="1:14" ht="12.75" customHeight="1">
      <c r="B2269" s="233"/>
      <c r="C2269" s="233"/>
      <c r="D2269" s="263">
        <v>1</v>
      </c>
      <c r="E2269" s="829" t="s">
        <v>387</v>
      </c>
      <c r="F2269" s="234" t="s">
        <v>2144</v>
      </c>
      <c r="G2269" s="235" t="s">
        <v>151</v>
      </c>
      <c r="H2269" s="248">
        <f>Bahan!$C$844</f>
        <v>5750000</v>
      </c>
      <c r="I2269" s="248"/>
      <c r="J2269" s="248"/>
      <c r="K2269" s="248" t="s">
        <v>128</v>
      </c>
      <c r="L2269" s="230">
        <f>D2269*H2269</f>
        <v>5750000</v>
      </c>
    </row>
    <row r="2270" spans="1:14" ht="12.75" customHeight="1">
      <c r="B2270" s="233"/>
      <c r="C2270" s="233"/>
      <c r="D2270" s="263">
        <f>0.0025*2</f>
        <v>5.0000000000000001E-3</v>
      </c>
      <c r="E2270" s="829" t="s">
        <v>163</v>
      </c>
      <c r="F2270" s="234" t="s">
        <v>2309</v>
      </c>
      <c r="G2270" s="235" t="s">
        <v>151</v>
      </c>
      <c r="H2270" s="248">
        <f>Bahan!$C$31</f>
        <v>1250</v>
      </c>
      <c r="I2270" s="248"/>
      <c r="J2270" s="248"/>
      <c r="K2270" s="248" t="s">
        <v>128</v>
      </c>
      <c r="L2270" s="230">
        <f>D2270*H2270</f>
        <v>6.25</v>
      </c>
    </row>
    <row r="2271" spans="1:14" ht="12.75" customHeight="1">
      <c r="B2271" s="233"/>
      <c r="C2271" s="233"/>
      <c r="M2271" s="230" t="s">
        <v>128</v>
      </c>
      <c r="N2271" s="265">
        <f>SUM(L2269:L2270)</f>
        <v>5750006.25</v>
      </c>
    </row>
    <row r="2272" spans="1:14" ht="12.75" customHeight="1">
      <c r="B2272" s="233"/>
      <c r="C2272" s="233"/>
      <c r="D2272" s="246"/>
      <c r="E2272" s="829"/>
      <c r="F2272" s="247"/>
      <c r="H2272" s="829"/>
      <c r="I2272" s="829"/>
      <c r="J2272" s="829"/>
      <c r="K2272" s="248"/>
      <c r="M2272" s="267" t="s">
        <v>169</v>
      </c>
      <c r="N2272" s="268" t="s">
        <v>169</v>
      </c>
    </row>
    <row r="2273" spans="1:14" ht="12.75" customHeight="1">
      <c r="B2273" s="233"/>
      <c r="C2273" s="233"/>
      <c r="H2273" s="233" t="s">
        <v>170</v>
      </c>
      <c r="M2273" s="230" t="s">
        <v>128</v>
      </c>
      <c r="N2273" s="230">
        <f>SUM(N2267:N2271)</f>
        <v>5956331.25</v>
      </c>
    </row>
    <row r="2274" spans="1:14" ht="12.75" customHeight="1">
      <c r="B2274" s="233"/>
      <c r="C2274" s="233"/>
      <c r="H2274" s="269" t="s">
        <v>3123</v>
      </c>
      <c r="K2274" s="270"/>
      <c r="M2274" s="230" t="s">
        <v>128</v>
      </c>
      <c r="N2274" s="265">
        <f>N2273*$Q$4</f>
        <v>595633.125</v>
      </c>
    </row>
    <row r="2275" spans="1:14" ht="12.75" customHeight="1">
      <c r="H2275" s="233" t="s">
        <v>171</v>
      </c>
      <c r="M2275" s="230" t="s">
        <v>128</v>
      </c>
      <c r="N2275" s="262">
        <f>ROUNDDOWN((N2273+N2274),0)</f>
        <v>6551964</v>
      </c>
    </row>
    <row r="2277" spans="1:14" ht="12.75" customHeight="1">
      <c r="A2277" s="258">
        <f>A2261+1</f>
        <v>126</v>
      </c>
      <c r="B2277" s="1250" t="s">
        <v>2286</v>
      </c>
      <c r="C2277" s="1250"/>
      <c r="D2277" s="259" t="s">
        <v>2311</v>
      </c>
      <c r="E2277" s="245"/>
      <c r="F2277" s="260"/>
      <c r="G2277" s="261"/>
      <c r="H2277" s="245"/>
      <c r="I2277" s="245"/>
      <c r="J2277" s="245"/>
      <c r="K2277" s="245"/>
      <c r="L2277" s="245"/>
      <c r="M2277" s="262"/>
      <c r="N2277" s="245"/>
    </row>
    <row r="2278" spans="1:14" ht="12.75" customHeight="1">
      <c r="B2278" s="233"/>
      <c r="C2278" s="233"/>
      <c r="E2278" s="829" t="s">
        <v>551</v>
      </c>
      <c r="F2278" s="234" t="s">
        <v>552</v>
      </c>
    </row>
    <row r="2279" spans="1:14" ht="12.75" customHeight="1">
      <c r="B2279" s="233"/>
      <c r="C2279" s="233"/>
      <c r="D2279" s="834">
        <v>0.01</v>
      </c>
      <c r="E2279" s="829" t="s">
        <v>149</v>
      </c>
      <c r="F2279" s="264" t="s">
        <v>150</v>
      </c>
      <c r="G2279" s="235" t="s">
        <v>151</v>
      </c>
      <c r="H2279" s="248">
        <f>Bahan!$C$10</f>
        <v>125000</v>
      </c>
      <c r="I2279" s="248"/>
      <c r="J2279" s="248"/>
      <c r="K2279" s="248" t="s">
        <v>128</v>
      </c>
      <c r="L2279" s="230">
        <f>D2279*H2279</f>
        <v>1250</v>
      </c>
    </row>
    <row r="2280" spans="1:14" ht="12.75" customHeight="1">
      <c r="B2280" s="233"/>
      <c r="C2280" s="233"/>
      <c r="D2280" s="834">
        <v>0.4</v>
      </c>
      <c r="E2280" s="829" t="s">
        <v>149</v>
      </c>
      <c r="F2280" s="264" t="s">
        <v>310</v>
      </c>
      <c r="G2280" s="235" t="s">
        <v>151</v>
      </c>
      <c r="H2280" s="248">
        <f>Bahan!$C$12</f>
        <v>135000</v>
      </c>
      <c r="I2280" s="248"/>
      <c r="J2280" s="248"/>
      <c r="K2280" s="248" t="s">
        <v>128</v>
      </c>
      <c r="L2280" s="230">
        <f>D2280*H2280</f>
        <v>54000</v>
      </c>
    </row>
    <row r="2281" spans="1:14" ht="12.75" customHeight="1">
      <c r="B2281" s="233"/>
      <c r="C2281" s="233"/>
      <c r="D2281" s="834">
        <v>0.04</v>
      </c>
      <c r="E2281" s="829" t="s">
        <v>149</v>
      </c>
      <c r="F2281" s="234" t="s">
        <v>153</v>
      </c>
      <c r="G2281" s="235" t="s">
        <v>151</v>
      </c>
      <c r="H2281" s="248">
        <f>Bahan!$C$21</f>
        <v>145000</v>
      </c>
      <c r="I2281" s="248"/>
      <c r="J2281" s="248"/>
      <c r="K2281" s="248" t="s">
        <v>128</v>
      </c>
      <c r="L2281" s="230">
        <f>D2281*H2281</f>
        <v>5800</v>
      </c>
    </row>
    <row r="2282" spans="1:14" ht="12.75" customHeight="1">
      <c r="B2282" s="233"/>
      <c r="C2282" s="233"/>
      <c r="D2282" s="834">
        <v>5.0000000000000001E-3</v>
      </c>
      <c r="E2282" s="829" t="s">
        <v>149</v>
      </c>
      <c r="F2282" s="234" t="s">
        <v>154</v>
      </c>
      <c r="G2282" s="235" t="s">
        <v>151</v>
      </c>
      <c r="H2282" s="248">
        <f>Bahan!$C$22</f>
        <v>150000</v>
      </c>
      <c r="I2282" s="248"/>
      <c r="J2282" s="248"/>
      <c r="K2282" s="248" t="s">
        <v>128</v>
      </c>
      <c r="L2282" s="230">
        <f>D2282*H2282</f>
        <v>750</v>
      </c>
    </row>
    <row r="2283" spans="1:14" ht="12.75" customHeight="1">
      <c r="B2283" s="233"/>
      <c r="C2283" s="233"/>
      <c r="M2283" s="230" t="s">
        <v>128</v>
      </c>
      <c r="N2283" s="265">
        <f>SUM(L2279:L2282)</f>
        <v>61800</v>
      </c>
    </row>
    <row r="2284" spans="1:14" ht="12.75" customHeight="1">
      <c r="B2284" s="233"/>
      <c r="C2284" s="233"/>
      <c r="E2284" s="829" t="s">
        <v>155</v>
      </c>
      <c r="F2284" s="234" t="s">
        <v>156</v>
      </c>
    </row>
    <row r="2285" spans="1:14" ht="12.75" customHeight="1">
      <c r="B2285" s="233"/>
      <c r="C2285" s="233"/>
      <c r="D2285" s="263">
        <v>1</v>
      </c>
      <c r="E2285" s="829" t="s">
        <v>387</v>
      </c>
      <c r="F2285" s="234" t="s">
        <v>2310</v>
      </c>
      <c r="G2285" s="235" t="s">
        <v>151</v>
      </c>
      <c r="H2285" s="248">
        <f>Bahan!$C$846</f>
        <v>485000</v>
      </c>
      <c r="I2285" s="248"/>
      <c r="J2285" s="248"/>
      <c r="K2285" s="248" t="s">
        <v>128</v>
      </c>
      <c r="L2285" s="230">
        <f>D2285*H2285</f>
        <v>485000</v>
      </c>
    </row>
    <row r="2286" spans="1:14" ht="12.75" customHeight="1">
      <c r="B2286" s="233"/>
      <c r="C2286" s="233"/>
      <c r="M2286" s="230" t="s">
        <v>128</v>
      </c>
      <c r="N2286" s="265">
        <f>SUM(L2285:L2285)</f>
        <v>485000</v>
      </c>
    </row>
    <row r="2287" spans="1:14" ht="12.75" customHeight="1">
      <c r="B2287" s="233"/>
      <c r="C2287" s="233"/>
      <c r="D2287" s="246"/>
      <c r="E2287" s="829"/>
      <c r="F2287" s="247"/>
      <c r="H2287" s="829"/>
      <c r="I2287" s="829"/>
      <c r="J2287" s="829"/>
      <c r="K2287" s="248"/>
      <c r="M2287" s="267" t="s">
        <v>169</v>
      </c>
      <c r="N2287" s="268" t="s">
        <v>169</v>
      </c>
    </row>
    <row r="2288" spans="1:14" ht="12.75" customHeight="1">
      <c r="B2288" s="233"/>
      <c r="C2288" s="233"/>
      <c r="H2288" s="233" t="s">
        <v>170</v>
      </c>
      <c r="M2288" s="230" t="s">
        <v>128</v>
      </c>
      <c r="N2288" s="230">
        <f>SUM(N2283:N2286)</f>
        <v>546800</v>
      </c>
    </row>
    <row r="2289" spans="1:14" ht="12.75" customHeight="1">
      <c r="B2289" s="233"/>
      <c r="C2289" s="233"/>
      <c r="H2289" s="269" t="s">
        <v>3123</v>
      </c>
      <c r="K2289" s="270"/>
      <c r="M2289" s="230" t="s">
        <v>128</v>
      </c>
      <c r="N2289" s="265">
        <f>N2288*$Q$4</f>
        <v>54680</v>
      </c>
    </row>
    <row r="2290" spans="1:14" ht="12.75" customHeight="1">
      <c r="H2290" s="233" t="s">
        <v>171</v>
      </c>
      <c r="M2290" s="230" t="s">
        <v>128</v>
      </c>
      <c r="N2290" s="262">
        <f>ROUNDDOWN((N2288+N2289),0)</f>
        <v>601480</v>
      </c>
    </row>
    <row r="2292" spans="1:14" ht="12.75" customHeight="1">
      <c r="A2292" s="258">
        <f>A2277+1</f>
        <v>127</v>
      </c>
      <c r="B2292" s="1250" t="s">
        <v>2313</v>
      </c>
      <c r="C2292" s="1250"/>
      <c r="D2292" s="259" t="s">
        <v>2312</v>
      </c>
      <c r="E2292" s="245"/>
      <c r="F2292" s="260"/>
      <c r="G2292" s="261"/>
      <c r="H2292" s="245"/>
      <c r="I2292" s="245"/>
      <c r="J2292" s="245"/>
      <c r="K2292" s="245"/>
      <c r="L2292" s="245"/>
      <c r="M2292" s="262"/>
      <c r="N2292" s="245"/>
    </row>
    <row r="2293" spans="1:14" ht="12.75" customHeight="1">
      <c r="B2293" s="233"/>
      <c r="C2293" s="233"/>
      <c r="E2293" s="829" t="s">
        <v>551</v>
      </c>
      <c r="F2293" s="234" t="s">
        <v>552</v>
      </c>
    </row>
    <row r="2294" spans="1:14" ht="12.75" customHeight="1">
      <c r="B2294" s="233"/>
      <c r="C2294" s="233"/>
      <c r="D2294" s="830">
        <v>1.4999999999999999E-2</v>
      </c>
      <c r="E2294" s="829" t="s">
        <v>149</v>
      </c>
      <c r="F2294" s="264" t="s">
        <v>150</v>
      </c>
      <c r="G2294" s="235" t="s">
        <v>151</v>
      </c>
      <c r="H2294" s="248">
        <f>Bahan!$C$10</f>
        <v>125000</v>
      </c>
      <c r="I2294" s="248"/>
      <c r="J2294" s="248"/>
      <c r="K2294" s="248" t="s">
        <v>128</v>
      </c>
      <c r="L2294" s="230">
        <f>D2294*H2294</f>
        <v>1875</v>
      </c>
    </row>
    <row r="2295" spans="1:14" ht="12.75" customHeight="1">
      <c r="B2295" s="233"/>
      <c r="C2295" s="233"/>
      <c r="D2295" s="830">
        <v>0.15</v>
      </c>
      <c r="E2295" s="829" t="s">
        <v>149</v>
      </c>
      <c r="F2295" s="264" t="s">
        <v>310</v>
      </c>
      <c r="G2295" s="235" t="s">
        <v>151</v>
      </c>
      <c r="H2295" s="248">
        <f>Bahan!$C$12</f>
        <v>135000</v>
      </c>
      <c r="I2295" s="248"/>
      <c r="J2295" s="248"/>
      <c r="K2295" s="248" t="s">
        <v>128</v>
      </c>
      <c r="L2295" s="230">
        <f>D2295*H2295</f>
        <v>20250</v>
      </c>
    </row>
    <row r="2296" spans="1:14" ht="12.75" customHeight="1">
      <c r="B2296" s="233"/>
      <c r="C2296" s="233"/>
      <c r="D2296" s="830">
        <v>1.4999999999999999E-2</v>
      </c>
      <c r="E2296" s="829" t="s">
        <v>149</v>
      </c>
      <c r="F2296" s="234" t="s">
        <v>153</v>
      </c>
      <c r="G2296" s="235" t="s">
        <v>151</v>
      </c>
      <c r="H2296" s="248">
        <f>Bahan!$C$21</f>
        <v>145000</v>
      </c>
      <c r="I2296" s="248"/>
      <c r="J2296" s="248"/>
      <c r="K2296" s="248" t="s">
        <v>128</v>
      </c>
      <c r="L2296" s="230">
        <f>D2296*H2296</f>
        <v>2175</v>
      </c>
    </row>
    <row r="2297" spans="1:14" ht="12.75" customHeight="1">
      <c r="B2297" s="233"/>
      <c r="C2297" s="233"/>
      <c r="D2297" s="830">
        <v>7.5000000000000002E-4</v>
      </c>
      <c r="E2297" s="829" t="s">
        <v>149</v>
      </c>
      <c r="F2297" s="234" t="s">
        <v>154</v>
      </c>
      <c r="G2297" s="235" t="s">
        <v>151</v>
      </c>
      <c r="H2297" s="248">
        <f>Bahan!$C$22</f>
        <v>150000</v>
      </c>
      <c r="I2297" s="248"/>
      <c r="J2297" s="248"/>
      <c r="K2297" s="248" t="s">
        <v>128</v>
      </c>
      <c r="L2297" s="230">
        <f>D2297*H2297</f>
        <v>112.5</v>
      </c>
    </row>
    <row r="2298" spans="1:14" ht="12.75" customHeight="1">
      <c r="B2298" s="233"/>
      <c r="C2298" s="233"/>
      <c r="M2298" s="230" t="s">
        <v>128</v>
      </c>
      <c r="N2298" s="265">
        <f>SUM(L2294:L2297)</f>
        <v>24412.5</v>
      </c>
    </row>
    <row r="2299" spans="1:14" ht="12.75" customHeight="1">
      <c r="B2299" s="233"/>
      <c r="C2299" s="233"/>
      <c r="E2299" s="829" t="s">
        <v>155</v>
      </c>
      <c r="F2299" s="234" t="s">
        <v>156</v>
      </c>
    </row>
    <row r="2300" spans="1:14" ht="12.75" customHeight="1">
      <c r="B2300" s="233"/>
      <c r="C2300" s="233"/>
      <c r="D2300" s="263">
        <v>1.1000000000000001</v>
      </c>
      <c r="E2300" s="829" t="s">
        <v>387</v>
      </c>
      <c r="F2300" s="234" t="s">
        <v>1967</v>
      </c>
      <c r="G2300" s="235" t="s">
        <v>151</v>
      </c>
      <c r="H2300" s="248">
        <f>Bahan!$C$166</f>
        <v>575000</v>
      </c>
      <c r="I2300" s="248"/>
      <c r="J2300" s="248"/>
      <c r="K2300" s="248" t="s">
        <v>128</v>
      </c>
      <c r="L2300" s="230">
        <f>D2300*H2300</f>
        <v>632500</v>
      </c>
    </row>
    <row r="2301" spans="1:14" ht="12.75" customHeight="1">
      <c r="B2301" s="233"/>
      <c r="C2301" s="233"/>
      <c r="M2301" s="230" t="s">
        <v>128</v>
      </c>
      <c r="N2301" s="265">
        <f>SUM(L2300:L2300)</f>
        <v>632500</v>
      </c>
    </row>
    <row r="2302" spans="1:14" ht="12.75" customHeight="1">
      <c r="B2302" s="233"/>
      <c r="C2302" s="233"/>
      <c r="D2302" s="246"/>
      <c r="E2302" s="829"/>
      <c r="F2302" s="247"/>
      <c r="H2302" s="829"/>
      <c r="I2302" s="829"/>
      <c r="J2302" s="829"/>
      <c r="K2302" s="248"/>
      <c r="M2302" s="267" t="s">
        <v>169</v>
      </c>
      <c r="N2302" s="268" t="s">
        <v>169</v>
      </c>
    </row>
    <row r="2303" spans="1:14" ht="12.75" customHeight="1">
      <c r="B2303" s="233"/>
      <c r="C2303" s="233"/>
      <c r="H2303" s="233" t="s">
        <v>170</v>
      </c>
      <c r="M2303" s="230" t="s">
        <v>128</v>
      </c>
      <c r="N2303" s="230">
        <f>SUM(N2298:N2301)</f>
        <v>656912.5</v>
      </c>
    </row>
    <row r="2304" spans="1:14" ht="12.75" customHeight="1">
      <c r="B2304" s="233"/>
      <c r="C2304" s="233"/>
      <c r="H2304" s="269" t="s">
        <v>3123</v>
      </c>
      <c r="K2304" s="270"/>
      <c r="M2304" s="230" t="s">
        <v>128</v>
      </c>
      <c r="N2304" s="265">
        <f>N2303*$Q$4</f>
        <v>65691.25</v>
      </c>
    </row>
    <row r="2305" spans="1:14" ht="12.75" customHeight="1">
      <c r="H2305" s="233" t="s">
        <v>171</v>
      </c>
      <c r="M2305" s="230" t="s">
        <v>128</v>
      </c>
      <c r="N2305" s="262">
        <f>ROUNDDOWN((N2303+N2304),0)</f>
        <v>722603</v>
      </c>
    </row>
    <row r="2307" spans="1:14" ht="12.75" customHeight="1">
      <c r="A2307" s="258">
        <f>A2292+1</f>
        <v>128</v>
      </c>
      <c r="B2307" s="1250" t="s">
        <v>2315</v>
      </c>
      <c r="C2307" s="1250"/>
      <c r="D2307" s="259" t="s">
        <v>2314</v>
      </c>
      <c r="E2307" s="245"/>
      <c r="F2307" s="260"/>
      <c r="G2307" s="261"/>
      <c r="H2307" s="245"/>
      <c r="I2307" s="245"/>
      <c r="J2307" s="245"/>
      <c r="K2307" s="245"/>
      <c r="L2307" s="245"/>
      <c r="M2307" s="262"/>
      <c r="N2307" s="245"/>
    </row>
    <row r="2308" spans="1:14" ht="12.75" customHeight="1">
      <c r="B2308" s="233"/>
      <c r="C2308" s="233"/>
      <c r="E2308" s="829" t="s">
        <v>551</v>
      </c>
      <c r="F2308" s="234" t="s">
        <v>552</v>
      </c>
    </row>
    <row r="2309" spans="1:14" ht="12.75" customHeight="1">
      <c r="B2309" s="233"/>
      <c r="C2309" s="233"/>
      <c r="D2309" s="830">
        <v>0.01</v>
      </c>
      <c r="E2309" s="829" t="s">
        <v>149</v>
      </c>
      <c r="F2309" s="264" t="s">
        <v>150</v>
      </c>
      <c r="G2309" s="235" t="s">
        <v>151</v>
      </c>
      <c r="H2309" s="248">
        <f>Bahan!$C$10</f>
        <v>125000</v>
      </c>
      <c r="I2309" s="248"/>
      <c r="J2309" s="248"/>
      <c r="K2309" s="248" t="s">
        <v>128</v>
      </c>
      <c r="L2309" s="230">
        <f>D2309*H2309</f>
        <v>1250</v>
      </c>
    </row>
    <row r="2310" spans="1:14" ht="12.75" customHeight="1">
      <c r="B2310" s="233"/>
      <c r="C2310" s="233"/>
      <c r="D2310" s="830">
        <v>0.4</v>
      </c>
      <c r="E2310" s="829" t="s">
        <v>149</v>
      </c>
      <c r="F2310" s="264" t="s">
        <v>310</v>
      </c>
      <c r="G2310" s="235" t="s">
        <v>151</v>
      </c>
      <c r="H2310" s="248">
        <f>Bahan!$C$12</f>
        <v>135000</v>
      </c>
      <c r="I2310" s="248"/>
      <c r="J2310" s="248"/>
      <c r="K2310" s="248" t="s">
        <v>128</v>
      </c>
      <c r="L2310" s="230">
        <f>D2310*H2310</f>
        <v>54000</v>
      </c>
    </row>
    <row r="2311" spans="1:14" ht="12.75" customHeight="1">
      <c r="B2311" s="233"/>
      <c r="C2311" s="233"/>
      <c r="D2311" s="830">
        <v>0.04</v>
      </c>
      <c r="E2311" s="829" t="s">
        <v>149</v>
      </c>
      <c r="F2311" s="234" t="s">
        <v>153</v>
      </c>
      <c r="G2311" s="235" t="s">
        <v>151</v>
      </c>
      <c r="H2311" s="248">
        <f>Bahan!$C$21</f>
        <v>145000</v>
      </c>
      <c r="I2311" s="248"/>
      <c r="J2311" s="248"/>
      <c r="K2311" s="248" t="s">
        <v>128</v>
      </c>
      <c r="L2311" s="230">
        <f>D2311*H2311</f>
        <v>5800</v>
      </c>
    </row>
    <row r="2312" spans="1:14" ht="12.75" customHeight="1">
      <c r="B2312" s="233"/>
      <c r="C2312" s="233"/>
      <c r="D2312" s="830">
        <v>5.0000000000000001E-3</v>
      </c>
      <c r="E2312" s="829" t="s">
        <v>149</v>
      </c>
      <c r="F2312" s="234" t="s">
        <v>154</v>
      </c>
      <c r="G2312" s="235" t="s">
        <v>151</v>
      </c>
      <c r="H2312" s="248">
        <f>Bahan!$C$22</f>
        <v>150000</v>
      </c>
      <c r="I2312" s="248"/>
      <c r="J2312" s="248"/>
      <c r="K2312" s="248" t="s">
        <v>128</v>
      </c>
      <c r="L2312" s="230">
        <f>D2312*H2312</f>
        <v>750</v>
      </c>
    </row>
    <row r="2313" spans="1:14" ht="12.75" customHeight="1">
      <c r="B2313" s="233"/>
      <c r="C2313" s="233"/>
      <c r="M2313" s="230" t="s">
        <v>128</v>
      </c>
      <c r="N2313" s="265">
        <f>SUM(L2309:L2312)</f>
        <v>61800</v>
      </c>
    </row>
    <row r="2314" spans="1:14" ht="12.75" customHeight="1">
      <c r="B2314" s="233"/>
      <c r="C2314" s="233"/>
      <c r="E2314" s="829" t="s">
        <v>155</v>
      </c>
      <c r="F2314" s="234" t="s">
        <v>156</v>
      </c>
    </row>
    <row r="2315" spans="1:14" ht="12.75" customHeight="1">
      <c r="B2315" s="233"/>
      <c r="C2315" s="233"/>
      <c r="D2315" s="263">
        <v>1</v>
      </c>
      <c r="E2315" s="829" t="s">
        <v>387</v>
      </c>
      <c r="F2315" s="234" t="s">
        <v>2316</v>
      </c>
      <c r="G2315" s="235" t="s">
        <v>151</v>
      </c>
      <c r="H2315" s="248">
        <f>Bahan!$C$187</f>
        <v>525000</v>
      </c>
      <c r="I2315" s="248"/>
      <c r="J2315" s="248"/>
      <c r="K2315" s="248" t="s">
        <v>128</v>
      </c>
      <c r="L2315" s="230">
        <f>D2315*H2315</f>
        <v>525000</v>
      </c>
    </row>
    <row r="2316" spans="1:14" ht="12.75" customHeight="1">
      <c r="B2316" s="233"/>
      <c r="C2316" s="233"/>
      <c r="D2316" s="263">
        <v>2.5000000000000001E-3</v>
      </c>
      <c r="E2316" s="829" t="s">
        <v>387</v>
      </c>
      <c r="F2316" s="234" t="s">
        <v>2309</v>
      </c>
      <c r="G2316" s="235" t="s">
        <v>151</v>
      </c>
      <c r="H2316" s="248">
        <f>Bahan!$C$188</f>
        <v>5000</v>
      </c>
      <c r="I2316" s="248"/>
      <c r="J2316" s="248"/>
      <c r="K2316" s="248" t="s">
        <v>128</v>
      </c>
      <c r="L2316" s="230">
        <f>D2316*H2316</f>
        <v>12.5</v>
      </c>
    </row>
    <row r="2317" spans="1:14" ht="12.75" customHeight="1">
      <c r="B2317" s="233"/>
      <c r="C2317" s="233"/>
      <c r="M2317" s="230" t="s">
        <v>128</v>
      </c>
      <c r="N2317" s="265">
        <f>SUM(L2315:L2316)</f>
        <v>525012.5</v>
      </c>
    </row>
    <row r="2318" spans="1:14" ht="12.75" customHeight="1">
      <c r="B2318" s="233"/>
      <c r="C2318" s="233"/>
      <c r="D2318" s="246"/>
      <c r="E2318" s="829"/>
      <c r="F2318" s="247"/>
      <c r="H2318" s="829"/>
      <c r="I2318" s="829"/>
      <c r="J2318" s="829"/>
      <c r="K2318" s="248"/>
      <c r="M2318" s="267" t="s">
        <v>169</v>
      </c>
      <c r="N2318" s="268" t="s">
        <v>169</v>
      </c>
    </row>
    <row r="2319" spans="1:14" ht="12.75" customHeight="1">
      <c r="B2319" s="233"/>
      <c r="C2319" s="233"/>
      <c r="H2319" s="233" t="s">
        <v>170</v>
      </c>
      <c r="M2319" s="230" t="s">
        <v>128</v>
      </c>
      <c r="N2319" s="230">
        <f>SUM(N2313:N2317)</f>
        <v>586812.5</v>
      </c>
    </row>
    <row r="2320" spans="1:14" ht="12.75" customHeight="1">
      <c r="B2320" s="233"/>
      <c r="C2320" s="233"/>
      <c r="H2320" s="269" t="s">
        <v>3123</v>
      </c>
      <c r="K2320" s="270"/>
      <c r="M2320" s="230" t="s">
        <v>128</v>
      </c>
      <c r="N2320" s="265">
        <f>N2319*$Q$4</f>
        <v>58681.25</v>
      </c>
    </row>
    <row r="2321" spans="1:14" ht="12.75" customHeight="1">
      <c r="H2321" s="233" t="s">
        <v>171</v>
      </c>
      <c r="M2321" s="230" t="s">
        <v>128</v>
      </c>
      <c r="N2321" s="262">
        <f>ROUNDDOWN((N2319+N2320),0)</f>
        <v>645493</v>
      </c>
    </row>
    <row r="2323" spans="1:14" ht="12.75" customHeight="1">
      <c r="A2323" s="258">
        <f>A2307+1</f>
        <v>129</v>
      </c>
      <c r="B2323" s="1250" t="s">
        <v>2319</v>
      </c>
      <c r="C2323" s="1250"/>
      <c r="D2323" s="259" t="s">
        <v>2317</v>
      </c>
      <c r="E2323" s="245"/>
      <c r="F2323" s="260"/>
      <c r="G2323" s="261"/>
      <c r="H2323" s="245"/>
      <c r="I2323" s="245"/>
      <c r="J2323" s="245"/>
      <c r="K2323" s="245"/>
      <c r="L2323" s="245"/>
      <c r="M2323" s="262"/>
      <c r="N2323" s="245"/>
    </row>
    <row r="2324" spans="1:14" ht="12.75" customHeight="1">
      <c r="B2324" s="233"/>
      <c r="C2324" s="233"/>
      <c r="E2324" s="829" t="s">
        <v>551</v>
      </c>
      <c r="F2324" s="234" t="s">
        <v>552</v>
      </c>
    </row>
    <row r="2325" spans="1:14" ht="12.75" customHeight="1">
      <c r="B2325" s="233"/>
      <c r="C2325" s="233"/>
      <c r="D2325" s="830">
        <v>0.01</v>
      </c>
      <c r="E2325" s="829" t="s">
        <v>149</v>
      </c>
      <c r="F2325" s="264" t="s">
        <v>150</v>
      </c>
      <c r="G2325" s="235" t="s">
        <v>151</v>
      </c>
      <c r="H2325" s="248">
        <f>Bahan!$C$10</f>
        <v>125000</v>
      </c>
      <c r="I2325" s="248"/>
      <c r="J2325" s="248"/>
      <c r="K2325" s="248" t="s">
        <v>128</v>
      </c>
      <c r="L2325" s="230">
        <f>D2325*H2325</f>
        <v>1250</v>
      </c>
    </row>
    <row r="2326" spans="1:14" ht="12.75" customHeight="1">
      <c r="B2326" s="233"/>
      <c r="C2326" s="233"/>
      <c r="D2326" s="830">
        <v>0.2</v>
      </c>
      <c r="E2326" s="829" t="s">
        <v>149</v>
      </c>
      <c r="F2326" s="264" t="s">
        <v>310</v>
      </c>
      <c r="G2326" s="235" t="s">
        <v>151</v>
      </c>
      <c r="H2326" s="248">
        <f>Bahan!$C$12</f>
        <v>135000</v>
      </c>
      <c r="I2326" s="248"/>
      <c r="J2326" s="248"/>
      <c r="K2326" s="248" t="s">
        <v>128</v>
      </c>
      <c r="L2326" s="230">
        <f>D2326*H2326</f>
        <v>27000</v>
      </c>
    </row>
    <row r="2327" spans="1:14" ht="12.75" customHeight="1">
      <c r="B2327" s="233"/>
      <c r="C2327" s="233"/>
      <c r="D2327" s="830">
        <v>0.04</v>
      </c>
      <c r="E2327" s="829" t="s">
        <v>149</v>
      </c>
      <c r="F2327" s="234" t="s">
        <v>153</v>
      </c>
      <c r="G2327" s="235" t="s">
        <v>151</v>
      </c>
      <c r="H2327" s="248">
        <f>Bahan!$C$21</f>
        <v>145000</v>
      </c>
      <c r="I2327" s="248"/>
      <c r="J2327" s="248"/>
      <c r="K2327" s="248" t="s">
        <v>128</v>
      </c>
      <c r="L2327" s="230">
        <f>D2327*H2327</f>
        <v>5800</v>
      </c>
    </row>
    <row r="2328" spans="1:14" ht="12.75" customHeight="1">
      <c r="B2328" s="233"/>
      <c r="C2328" s="233"/>
      <c r="D2328" s="830">
        <v>5.0000000000000001E-3</v>
      </c>
      <c r="E2328" s="829" t="s">
        <v>149</v>
      </c>
      <c r="F2328" s="234" t="s">
        <v>154</v>
      </c>
      <c r="G2328" s="235" t="s">
        <v>151</v>
      </c>
      <c r="H2328" s="248">
        <f>Bahan!$C$22</f>
        <v>150000</v>
      </c>
      <c r="I2328" s="248"/>
      <c r="J2328" s="248"/>
      <c r="K2328" s="248" t="s">
        <v>128</v>
      </c>
      <c r="L2328" s="230">
        <f>D2328*H2328</f>
        <v>750</v>
      </c>
    </row>
    <row r="2329" spans="1:14" ht="12.75" customHeight="1">
      <c r="B2329" s="233"/>
      <c r="C2329" s="233"/>
      <c r="M2329" s="230" t="s">
        <v>128</v>
      </c>
      <c r="N2329" s="265">
        <f>SUM(L2325:L2328)</f>
        <v>34800</v>
      </c>
    </row>
    <row r="2330" spans="1:14" ht="12.75" customHeight="1">
      <c r="B2330" s="233"/>
      <c r="C2330" s="233"/>
      <c r="E2330" s="829" t="s">
        <v>155</v>
      </c>
      <c r="F2330" s="234" t="s">
        <v>156</v>
      </c>
    </row>
    <row r="2331" spans="1:14" ht="12.75" customHeight="1">
      <c r="B2331" s="233"/>
      <c r="C2331" s="233"/>
      <c r="D2331" s="263">
        <v>1</v>
      </c>
      <c r="E2331" s="829" t="s">
        <v>387</v>
      </c>
      <c r="F2331" s="234" t="s">
        <v>2318</v>
      </c>
      <c r="G2331" s="235" t="s">
        <v>151</v>
      </c>
      <c r="H2331" s="248">
        <f>Bahan!$C$193</f>
        <v>225000</v>
      </c>
      <c r="I2331" s="248"/>
      <c r="J2331" s="248"/>
      <c r="K2331" s="248" t="s">
        <v>128</v>
      </c>
      <c r="L2331" s="230">
        <f>D2331*H2331</f>
        <v>225000</v>
      </c>
    </row>
    <row r="2332" spans="1:14" ht="12.75" customHeight="1">
      <c r="B2332" s="233"/>
      <c r="C2332" s="233"/>
      <c r="M2332" s="230" t="s">
        <v>128</v>
      </c>
      <c r="N2332" s="265">
        <f>SUM(L2331:L2331)</f>
        <v>225000</v>
      </c>
    </row>
    <row r="2333" spans="1:14" ht="12.75" customHeight="1">
      <c r="B2333" s="233"/>
      <c r="C2333" s="233"/>
      <c r="D2333" s="246"/>
      <c r="E2333" s="829"/>
      <c r="F2333" s="247"/>
      <c r="H2333" s="829"/>
      <c r="I2333" s="829"/>
      <c r="J2333" s="829"/>
      <c r="K2333" s="248"/>
      <c r="M2333" s="267" t="s">
        <v>169</v>
      </c>
      <c r="N2333" s="268" t="s">
        <v>169</v>
      </c>
    </row>
    <row r="2334" spans="1:14" ht="12.75" customHeight="1">
      <c r="B2334" s="233"/>
      <c r="C2334" s="233"/>
      <c r="H2334" s="233" t="s">
        <v>170</v>
      </c>
      <c r="M2334" s="230" t="s">
        <v>128</v>
      </c>
      <c r="N2334" s="230">
        <f>SUM(N2329:N2332)</f>
        <v>259800</v>
      </c>
    </row>
    <row r="2335" spans="1:14" ht="12.75" customHeight="1">
      <c r="B2335" s="233"/>
      <c r="C2335" s="233"/>
      <c r="H2335" s="269" t="s">
        <v>3123</v>
      </c>
      <c r="K2335" s="270"/>
      <c r="M2335" s="230" t="s">
        <v>128</v>
      </c>
      <c r="N2335" s="265">
        <f>N2334*$Q$4</f>
        <v>25980</v>
      </c>
    </row>
    <row r="2336" spans="1:14" ht="12.75" customHeight="1">
      <c r="H2336" s="233" t="s">
        <v>171</v>
      </c>
      <c r="M2336" s="230" t="s">
        <v>128</v>
      </c>
      <c r="N2336" s="262">
        <f>ROUNDDOWN((N2334+N2335),0)</f>
        <v>285780</v>
      </c>
    </row>
    <row r="2338" spans="1:14" ht="12.75" customHeight="1">
      <c r="A2338" s="258">
        <f>A2323+1</f>
        <v>130</v>
      </c>
      <c r="B2338" s="1250" t="s">
        <v>2286</v>
      </c>
      <c r="C2338" s="1250"/>
      <c r="D2338" s="259" t="s">
        <v>2328</v>
      </c>
      <c r="E2338" s="245"/>
      <c r="F2338" s="260"/>
      <c r="G2338" s="261"/>
      <c r="H2338" s="245"/>
      <c r="I2338" s="245"/>
      <c r="J2338" s="245"/>
      <c r="K2338" s="245"/>
      <c r="L2338" s="245"/>
      <c r="M2338" s="262"/>
      <c r="N2338" s="245"/>
    </row>
    <row r="2339" spans="1:14" ht="12.75" customHeight="1">
      <c r="B2339" s="233"/>
      <c r="C2339" s="233"/>
      <c r="E2339" s="829" t="s">
        <v>551</v>
      </c>
      <c r="F2339" s="234" t="s">
        <v>552</v>
      </c>
    </row>
    <row r="2340" spans="1:14" ht="12.75" customHeight="1">
      <c r="B2340" s="233"/>
      <c r="C2340" s="233"/>
      <c r="D2340" s="830">
        <v>0.01</v>
      </c>
      <c r="E2340" s="829" t="s">
        <v>149</v>
      </c>
      <c r="F2340" s="264" t="s">
        <v>150</v>
      </c>
      <c r="G2340" s="235" t="s">
        <v>151</v>
      </c>
      <c r="H2340" s="248">
        <f>Bahan!$C$10</f>
        <v>125000</v>
      </c>
      <c r="I2340" s="248"/>
      <c r="J2340" s="248"/>
      <c r="K2340" s="248" t="s">
        <v>128</v>
      </c>
      <c r="L2340" s="230">
        <f>D2340*H2340</f>
        <v>1250</v>
      </c>
    </row>
    <row r="2341" spans="1:14" ht="12.75" customHeight="1">
      <c r="B2341" s="233"/>
      <c r="C2341" s="233"/>
      <c r="D2341" s="830">
        <v>0.4</v>
      </c>
      <c r="E2341" s="829" t="s">
        <v>149</v>
      </c>
      <c r="F2341" s="264" t="s">
        <v>310</v>
      </c>
      <c r="G2341" s="235" t="s">
        <v>151</v>
      </c>
      <c r="H2341" s="248">
        <f>Bahan!$C$12</f>
        <v>135000</v>
      </c>
      <c r="I2341" s="248"/>
      <c r="J2341" s="248"/>
      <c r="K2341" s="248" t="s">
        <v>128</v>
      </c>
      <c r="L2341" s="230">
        <f>D2341*H2341</f>
        <v>54000</v>
      </c>
    </row>
    <row r="2342" spans="1:14" ht="12.75" customHeight="1">
      <c r="B2342" s="233"/>
      <c r="C2342" s="233"/>
      <c r="D2342" s="830">
        <v>0.04</v>
      </c>
      <c r="E2342" s="829" t="s">
        <v>149</v>
      </c>
      <c r="F2342" s="234" t="s">
        <v>153</v>
      </c>
      <c r="G2342" s="235" t="s">
        <v>151</v>
      </c>
      <c r="H2342" s="248">
        <f>Bahan!$C$21</f>
        <v>145000</v>
      </c>
      <c r="I2342" s="248"/>
      <c r="J2342" s="248"/>
      <c r="K2342" s="248" t="s">
        <v>128</v>
      </c>
      <c r="L2342" s="230">
        <f>D2342*H2342</f>
        <v>5800</v>
      </c>
    </row>
    <row r="2343" spans="1:14" ht="12.75" customHeight="1">
      <c r="B2343" s="233"/>
      <c r="C2343" s="233"/>
      <c r="D2343" s="830">
        <v>5.0000000000000001E-3</v>
      </c>
      <c r="E2343" s="829" t="s">
        <v>149</v>
      </c>
      <c r="F2343" s="234" t="s">
        <v>154</v>
      </c>
      <c r="G2343" s="235" t="s">
        <v>151</v>
      </c>
      <c r="H2343" s="248">
        <f>Bahan!$C$22</f>
        <v>150000</v>
      </c>
      <c r="I2343" s="248"/>
      <c r="J2343" s="248"/>
      <c r="K2343" s="248" t="s">
        <v>128</v>
      </c>
      <c r="L2343" s="230">
        <f>D2343*H2343</f>
        <v>750</v>
      </c>
    </row>
    <row r="2344" spans="1:14" ht="12.75" customHeight="1">
      <c r="B2344" s="233"/>
      <c r="C2344" s="233"/>
      <c r="M2344" s="230" t="s">
        <v>128</v>
      </c>
      <c r="N2344" s="265">
        <f>SUM(L2340:L2343)</f>
        <v>61800</v>
      </c>
    </row>
    <row r="2345" spans="1:14" ht="12.75" customHeight="1">
      <c r="B2345" s="233"/>
      <c r="C2345" s="233"/>
      <c r="E2345" s="829" t="s">
        <v>155</v>
      </c>
      <c r="F2345" s="234" t="s">
        <v>156</v>
      </c>
    </row>
    <row r="2346" spans="1:14" ht="12.75" customHeight="1">
      <c r="B2346" s="233"/>
      <c r="C2346" s="233"/>
      <c r="D2346" s="263">
        <v>1</v>
      </c>
      <c r="E2346" s="829" t="s">
        <v>387</v>
      </c>
      <c r="F2346" s="234" t="s">
        <v>2329</v>
      </c>
      <c r="G2346" s="235" t="s">
        <v>151</v>
      </c>
      <c r="H2346" s="248">
        <f>Bahan!$C$189</f>
        <v>750000</v>
      </c>
      <c r="I2346" s="248"/>
      <c r="J2346" s="248"/>
      <c r="K2346" s="248" t="s">
        <v>128</v>
      </c>
      <c r="L2346" s="230">
        <f>D2346*H2346</f>
        <v>750000</v>
      </c>
    </row>
    <row r="2347" spans="1:14" ht="12.75" customHeight="1">
      <c r="B2347" s="233"/>
      <c r="C2347" s="233"/>
      <c r="M2347" s="230" t="s">
        <v>128</v>
      </c>
      <c r="N2347" s="265">
        <f>SUM(L2346:L2346)</f>
        <v>750000</v>
      </c>
    </row>
    <row r="2348" spans="1:14" ht="12.75" customHeight="1">
      <c r="B2348" s="233"/>
      <c r="C2348" s="233"/>
      <c r="D2348" s="246"/>
      <c r="E2348" s="829"/>
      <c r="F2348" s="247"/>
      <c r="H2348" s="829"/>
      <c r="I2348" s="829"/>
      <c r="J2348" s="829"/>
      <c r="K2348" s="248"/>
      <c r="M2348" s="267" t="s">
        <v>169</v>
      </c>
      <c r="N2348" s="268" t="s">
        <v>169</v>
      </c>
    </row>
    <row r="2349" spans="1:14" ht="12.75" customHeight="1">
      <c r="B2349" s="233"/>
      <c r="C2349" s="233"/>
      <c r="H2349" s="233" t="s">
        <v>170</v>
      </c>
      <c r="M2349" s="230" t="s">
        <v>128</v>
      </c>
      <c r="N2349" s="230">
        <f>SUM(N2344:N2347)</f>
        <v>811800</v>
      </c>
    </row>
    <row r="2350" spans="1:14" ht="12.75" customHeight="1">
      <c r="B2350" s="233"/>
      <c r="C2350" s="233"/>
      <c r="H2350" s="269" t="s">
        <v>3123</v>
      </c>
      <c r="K2350" s="270"/>
      <c r="M2350" s="230" t="s">
        <v>128</v>
      </c>
      <c r="N2350" s="265">
        <f>N2349*$Q$4</f>
        <v>81180</v>
      </c>
    </row>
    <row r="2351" spans="1:14" ht="12.75" customHeight="1">
      <c r="H2351" s="233" t="s">
        <v>171</v>
      </c>
      <c r="M2351" s="230" t="s">
        <v>128</v>
      </c>
      <c r="N2351" s="262">
        <f>ROUNDDOWN((N2349+N2350),0)</f>
        <v>892980</v>
      </c>
    </row>
    <row r="2353" spans="1:14" ht="12.75" customHeight="1">
      <c r="A2353" s="258">
        <f>A2338+1</f>
        <v>131</v>
      </c>
      <c r="B2353" s="1250" t="s">
        <v>2332</v>
      </c>
      <c r="C2353" s="1250"/>
      <c r="D2353" s="259" t="s">
        <v>2330</v>
      </c>
      <c r="E2353" s="245"/>
      <c r="F2353" s="260"/>
      <c r="G2353" s="261"/>
      <c r="H2353" s="245"/>
      <c r="I2353" s="245"/>
      <c r="J2353" s="245"/>
      <c r="K2353" s="245"/>
      <c r="L2353" s="245"/>
      <c r="M2353" s="262"/>
      <c r="N2353" s="245"/>
    </row>
    <row r="2354" spans="1:14" ht="12.75" customHeight="1">
      <c r="B2354" s="233"/>
      <c r="C2354" s="233"/>
      <c r="E2354" s="829" t="s">
        <v>551</v>
      </c>
      <c r="F2354" s="234" t="s">
        <v>552</v>
      </c>
    </row>
    <row r="2355" spans="1:14" ht="12.75" customHeight="1">
      <c r="B2355" s="233"/>
      <c r="C2355" s="233"/>
      <c r="D2355" s="830">
        <v>0.01</v>
      </c>
      <c r="E2355" s="829" t="s">
        <v>149</v>
      </c>
      <c r="F2355" s="264" t="s">
        <v>150</v>
      </c>
      <c r="G2355" s="235" t="s">
        <v>151</v>
      </c>
      <c r="H2355" s="248">
        <f>Bahan!$C$10</f>
        <v>125000</v>
      </c>
      <c r="I2355" s="248"/>
      <c r="J2355" s="248"/>
      <c r="K2355" s="248" t="s">
        <v>128</v>
      </c>
      <c r="L2355" s="230">
        <f>D2355*H2355</f>
        <v>1250</v>
      </c>
    </row>
    <row r="2356" spans="1:14" ht="12.75" customHeight="1">
      <c r="B2356" s="233"/>
      <c r="C2356" s="233"/>
      <c r="D2356" s="830">
        <v>0.4</v>
      </c>
      <c r="E2356" s="829" t="s">
        <v>149</v>
      </c>
      <c r="F2356" s="264" t="s">
        <v>310</v>
      </c>
      <c r="G2356" s="235" t="s">
        <v>151</v>
      </c>
      <c r="H2356" s="248">
        <f>Bahan!$C$12</f>
        <v>135000</v>
      </c>
      <c r="I2356" s="248"/>
      <c r="J2356" s="248"/>
      <c r="K2356" s="248" t="s">
        <v>128</v>
      </c>
      <c r="L2356" s="230">
        <f>D2356*H2356</f>
        <v>54000</v>
      </c>
    </row>
    <row r="2357" spans="1:14" ht="12.75" customHeight="1">
      <c r="B2357" s="233"/>
      <c r="C2357" s="233"/>
      <c r="D2357" s="830">
        <v>0.04</v>
      </c>
      <c r="E2357" s="829" t="s">
        <v>149</v>
      </c>
      <c r="F2357" s="234" t="s">
        <v>153</v>
      </c>
      <c r="G2357" s="235" t="s">
        <v>151</v>
      </c>
      <c r="H2357" s="248">
        <f>Bahan!$C$21</f>
        <v>145000</v>
      </c>
      <c r="I2357" s="248"/>
      <c r="J2357" s="248"/>
      <c r="K2357" s="248" t="s">
        <v>128</v>
      </c>
      <c r="L2357" s="230">
        <f>D2357*H2357</f>
        <v>5800</v>
      </c>
    </row>
    <row r="2358" spans="1:14" ht="12.75" customHeight="1">
      <c r="B2358" s="233"/>
      <c r="C2358" s="233"/>
      <c r="D2358" s="830">
        <v>5.0000000000000001E-3</v>
      </c>
      <c r="E2358" s="829" t="s">
        <v>149</v>
      </c>
      <c r="F2358" s="234" t="s">
        <v>154</v>
      </c>
      <c r="G2358" s="235" t="s">
        <v>151</v>
      </c>
      <c r="H2358" s="248">
        <f>Bahan!$C$22</f>
        <v>150000</v>
      </c>
      <c r="I2358" s="248"/>
      <c r="J2358" s="248"/>
      <c r="K2358" s="248" t="s">
        <v>128</v>
      </c>
      <c r="L2358" s="230">
        <f>D2358*H2358</f>
        <v>750</v>
      </c>
    </row>
    <row r="2359" spans="1:14" ht="12.75" customHeight="1">
      <c r="B2359" s="233"/>
      <c r="C2359" s="233"/>
      <c r="M2359" s="230" t="s">
        <v>128</v>
      </c>
      <c r="N2359" s="265">
        <f>SUM(L2355:L2358)</f>
        <v>61800</v>
      </c>
    </row>
    <row r="2360" spans="1:14" ht="12.75" customHeight="1">
      <c r="B2360" s="233"/>
      <c r="C2360" s="233"/>
      <c r="E2360" s="829" t="s">
        <v>155</v>
      </c>
      <c r="F2360" s="234" t="s">
        <v>156</v>
      </c>
    </row>
    <row r="2361" spans="1:14" ht="12.75" customHeight="1">
      <c r="B2361" s="233"/>
      <c r="C2361" s="233"/>
      <c r="D2361" s="263">
        <v>1</v>
      </c>
      <c r="E2361" s="829" t="s">
        <v>387</v>
      </c>
      <c r="F2361" s="234" t="s">
        <v>2331</v>
      </c>
      <c r="G2361" s="235" t="s">
        <v>151</v>
      </c>
      <c r="H2361" s="248">
        <f>Bahan!$C$194</f>
        <v>2680000</v>
      </c>
      <c r="I2361" s="248"/>
      <c r="J2361" s="248"/>
      <c r="K2361" s="248" t="s">
        <v>128</v>
      </c>
      <c r="L2361" s="230">
        <f>D2361*H2361</f>
        <v>2680000</v>
      </c>
    </row>
    <row r="2362" spans="1:14" ht="12.75" customHeight="1">
      <c r="B2362" s="233"/>
      <c r="C2362" s="233"/>
      <c r="D2362" s="263">
        <v>2.5000000000000001E-3</v>
      </c>
      <c r="E2362" s="829" t="s">
        <v>387</v>
      </c>
      <c r="F2362" s="234" t="s">
        <v>2309</v>
      </c>
      <c r="G2362" s="235" t="s">
        <v>151</v>
      </c>
      <c r="H2362" s="248">
        <f>Bahan!$C$188</f>
        <v>5000</v>
      </c>
      <c r="I2362" s="248"/>
      <c r="J2362" s="248"/>
      <c r="K2362" s="248" t="s">
        <v>128</v>
      </c>
      <c r="L2362" s="230">
        <f>D2362*H2362</f>
        <v>12.5</v>
      </c>
    </row>
    <row r="2363" spans="1:14" ht="12.75" customHeight="1">
      <c r="B2363" s="233"/>
      <c r="C2363" s="233"/>
      <c r="M2363" s="230" t="s">
        <v>128</v>
      </c>
      <c r="N2363" s="265">
        <f>SUM(L2361:L2362)</f>
        <v>2680012.5</v>
      </c>
    </row>
    <row r="2364" spans="1:14" ht="12.75" customHeight="1">
      <c r="B2364" s="233"/>
      <c r="C2364" s="233"/>
      <c r="D2364" s="246"/>
      <c r="E2364" s="829"/>
      <c r="F2364" s="247"/>
      <c r="H2364" s="829"/>
      <c r="I2364" s="829"/>
      <c r="J2364" s="829"/>
      <c r="K2364" s="248"/>
      <c r="M2364" s="267" t="s">
        <v>169</v>
      </c>
      <c r="N2364" s="268" t="s">
        <v>169</v>
      </c>
    </row>
    <row r="2365" spans="1:14" ht="12.75" customHeight="1">
      <c r="B2365" s="233"/>
      <c r="C2365" s="233"/>
      <c r="H2365" s="233" t="s">
        <v>170</v>
      </c>
      <c r="M2365" s="230" t="s">
        <v>128</v>
      </c>
      <c r="N2365" s="230">
        <f>SUM(N2359:N2363)</f>
        <v>2741812.5</v>
      </c>
    </row>
    <row r="2366" spans="1:14" ht="12.75" customHeight="1">
      <c r="B2366" s="233"/>
      <c r="C2366" s="233"/>
      <c r="H2366" s="269" t="s">
        <v>3123</v>
      </c>
      <c r="K2366" s="270"/>
      <c r="M2366" s="230" t="s">
        <v>128</v>
      </c>
      <c r="N2366" s="265">
        <f>N2365*$Q$4</f>
        <v>274181.25</v>
      </c>
    </row>
    <row r="2367" spans="1:14" ht="12.75" customHeight="1">
      <c r="H2367" s="233" t="s">
        <v>171</v>
      </c>
      <c r="M2367" s="230" t="s">
        <v>128</v>
      </c>
      <c r="N2367" s="262">
        <f>ROUNDDOWN((N2365+N2366),0)</f>
        <v>3015993</v>
      </c>
    </row>
    <row r="2369" spans="1:14" ht="12.75" customHeight="1">
      <c r="A2369" s="258">
        <f>A2353+1</f>
        <v>132</v>
      </c>
      <c r="B2369" s="1250" t="s">
        <v>2337</v>
      </c>
      <c r="C2369" s="1250"/>
      <c r="D2369" s="259" t="s">
        <v>2335</v>
      </c>
      <c r="E2369" s="245"/>
      <c r="F2369" s="260"/>
      <c r="G2369" s="261"/>
      <c r="H2369" s="245"/>
      <c r="I2369" s="245"/>
      <c r="J2369" s="245"/>
      <c r="K2369" s="245"/>
      <c r="L2369" s="245"/>
      <c r="M2369" s="262"/>
      <c r="N2369" s="245"/>
    </row>
    <row r="2370" spans="1:14" ht="12.75" customHeight="1">
      <c r="B2370" s="233"/>
      <c r="C2370" s="233"/>
      <c r="E2370" s="829" t="s">
        <v>551</v>
      </c>
      <c r="F2370" s="234" t="s">
        <v>552</v>
      </c>
    </row>
    <row r="2371" spans="1:14" ht="12.75" customHeight="1">
      <c r="B2371" s="233"/>
      <c r="C2371" s="233"/>
      <c r="D2371" s="830">
        <v>0.5</v>
      </c>
      <c r="E2371" s="829" t="s">
        <v>149</v>
      </c>
      <c r="F2371" s="264" t="s">
        <v>150</v>
      </c>
      <c r="G2371" s="235" t="s">
        <v>151</v>
      </c>
      <c r="H2371" s="248">
        <f>Bahan!$C$10</f>
        <v>125000</v>
      </c>
      <c r="I2371" s="248"/>
      <c r="J2371" s="248"/>
      <c r="K2371" s="248" t="s">
        <v>128</v>
      </c>
      <c r="L2371" s="230">
        <f>D2371*H2371</f>
        <v>62500</v>
      </c>
    </row>
    <row r="2372" spans="1:14" ht="12.75" customHeight="1">
      <c r="B2372" s="233"/>
      <c r="C2372" s="233"/>
      <c r="D2372" s="830">
        <v>0.25</v>
      </c>
      <c r="E2372" s="829" t="s">
        <v>149</v>
      </c>
      <c r="F2372" s="264" t="s">
        <v>310</v>
      </c>
      <c r="G2372" s="235" t="s">
        <v>151</v>
      </c>
      <c r="H2372" s="248">
        <f>Bahan!$C$12</f>
        <v>135000</v>
      </c>
      <c r="I2372" s="248"/>
      <c r="J2372" s="248"/>
      <c r="K2372" s="248" t="s">
        <v>128</v>
      </c>
      <c r="L2372" s="230">
        <f>D2372*H2372</f>
        <v>33750</v>
      </c>
    </row>
    <row r="2373" spans="1:14" ht="12.75" customHeight="1">
      <c r="B2373" s="233"/>
      <c r="C2373" s="233"/>
      <c r="D2373" s="830">
        <v>0.1</v>
      </c>
      <c r="E2373" s="829" t="s">
        <v>149</v>
      </c>
      <c r="F2373" s="234" t="s">
        <v>153</v>
      </c>
      <c r="G2373" s="235" t="s">
        <v>151</v>
      </c>
      <c r="H2373" s="248">
        <f>Bahan!$C$21</f>
        <v>145000</v>
      </c>
      <c r="I2373" s="248"/>
      <c r="J2373" s="248"/>
      <c r="K2373" s="248" t="s">
        <v>128</v>
      </c>
      <c r="L2373" s="230">
        <f>D2373*H2373</f>
        <v>14500</v>
      </c>
    </row>
    <row r="2374" spans="1:14" ht="12.75" customHeight="1">
      <c r="B2374" s="233"/>
      <c r="C2374" s="233"/>
      <c r="D2374" s="830">
        <v>0.1</v>
      </c>
      <c r="E2374" s="829" t="s">
        <v>149</v>
      </c>
      <c r="F2374" s="234" t="s">
        <v>154</v>
      </c>
      <c r="G2374" s="235" t="s">
        <v>151</v>
      </c>
      <c r="H2374" s="248">
        <f>Bahan!$C$22</f>
        <v>150000</v>
      </c>
      <c r="I2374" s="248"/>
      <c r="J2374" s="248"/>
      <c r="K2374" s="248" t="s">
        <v>128</v>
      </c>
      <c r="L2374" s="230">
        <f>D2374*H2374</f>
        <v>15000</v>
      </c>
    </row>
    <row r="2375" spans="1:14" ht="12.75" customHeight="1">
      <c r="B2375" s="233"/>
      <c r="C2375" s="233"/>
      <c r="M2375" s="230" t="s">
        <v>128</v>
      </c>
      <c r="N2375" s="265">
        <f>SUM(L2371:L2374)</f>
        <v>125750</v>
      </c>
    </row>
    <row r="2376" spans="1:14" ht="12.75" customHeight="1">
      <c r="B2376" s="233"/>
      <c r="C2376" s="233"/>
      <c r="E2376" s="829" t="s">
        <v>155</v>
      </c>
      <c r="F2376" s="234" t="s">
        <v>156</v>
      </c>
    </row>
    <row r="2377" spans="1:14" ht="12.75" customHeight="1">
      <c r="B2377" s="233"/>
      <c r="C2377" s="233"/>
      <c r="D2377" s="263">
        <v>1</v>
      </c>
      <c r="E2377" s="829" t="s">
        <v>387</v>
      </c>
      <c r="F2377" s="234" t="s">
        <v>2336</v>
      </c>
      <c r="G2377" s="235" t="s">
        <v>151</v>
      </c>
      <c r="H2377" s="248">
        <f>Bahan!$C$195</f>
        <v>1200000</v>
      </c>
      <c r="I2377" s="248"/>
      <c r="J2377" s="248"/>
      <c r="K2377" s="248" t="s">
        <v>128</v>
      </c>
      <c r="L2377" s="230">
        <f>D2377*H2377</f>
        <v>1200000</v>
      </c>
    </row>
    <row r="2378" spans="1:14" ht="12.75" customHeight="1">
      <c r="B2378" s="233"/>
      <c r="C2378" s="233"/>
      <c r="M2378" s="230" t="s">
        <v>128</v>
      </c>
      <c r="N2378" s="265">
        <f>SUM(L2377:L2377)</f>
        <v>1200000</v>
      </c>
    </row>
    <row r="2379" spans="1:14" ht="12.75" customHeight="1">
      <c r="B2379" s="233"/>
      <c r="C2379" s="233"/>
      <c r="D2379" s="246"/>
      <c r="E2379" s="829"/>
      <c r="F2379" s="247"/>
      <c r="H2379" s="829"/>
      <c r="I2379" s="829"/>
      <c r="J2379" s="829"/>
      <c r="K2379" s="248"/>
      <c r="M2379" s="267" t="s">
        <v>169</v>
      </c>
      <c r="N2379" s="268" t="s">
        <v>169</v>
      </c>
    </row>
    <row r="2380" spans="1:14" ht="12.75" customHeight="1">
      <c r="B2380" s="233"/>
      <c r="C2380" s="233"/>
      <c r="H2380" s="233" t="s">
        <v>170</v>
      </c>
      <c r="M2380" s="230" t="s">
        <v>128</v>
      </c>
      <c r="N2380" s="230">
        <f>SUM(N2375:N2378)</f>
        <v>1325750</v>
      </c>
    </row>
    <row r="2381" spans="1:14" ht="12.75" customHeight="1">
      <c r="B2381" s="233"/>
      <c r="C2381" s="233"/>
      <c r="H2381" s="269" t="s">
        <v>3123</v>
      </c>
      <c r="K2381" s="270"/>
      <c r="M2381" s="230" t="s">
        <v>128</v>
      </c>
      <c r="N2381" s="265">
        <f>N2380*$Q$4</f>
        <v>132575</v>
      </c>
    </row>
    <row r="2382" spans="1:14" ht="12.75" customHeight="1">
      <c r="H2382" s="233" t="s">
        <v>171</v>
      </c>
      <c r="M2382" s="230" t="s">
        <v>128</v>
      </c>
      <c r="N2382" s="262">
        <f>ROUNDDOWN((N2380+N2381),0)</f>
        <v>1458325</v>
      </c>
    </row>
    <row r="2388" spans="1:14" s="245" customFormat="1" ht="12.75" customHeight="1">
      <c r="A2388" s="258">
        <f>A2369+1</f>
        <v>133</v>
      </c>
      <c r="B2388" s="1250" t="s">
        <v>635</v>
      </c>
      <c r="C2388" s="1250"/>
      <c r="D2388" s="259" t="s">
        <v>636</v>
      </c>
      <c r="F2388" s="260"/>
      <c r="G2388" s="261"/>
      <c r="M2388" s="262"/>
    </row>
    <row r="2389" spans="1:14" ht="12.75" customHeight="1">
      <c r="E2389" s="829" t="s">
        <v>551</v>
      </c>
      <c r="F2389" s="234" t="s">
        <v>552</v>
      </c>
    </row>
    <row r="2390" spans="1:14" ht="12.75" customHeight="1">
      <c r="D2390" s="263">
        <v>0.01</v>
      </c>
      <c r="E2390" s="829" t="s">
        <v>149</v>
      </c>
      <c r="F2390" s="264" t="s">
        <v>150</v>
      </c>
      <c r="G2390" s="235" t="s">
        <v>151</v>
      </c>
      <c r="H2390" s="248">
        <f>Bahan!$C$10</f>
        <v>125000</v>
      </c>
      <c r="I2390" s="248"/>
      <c r="J2390" s="248"/>
      <c r="K2390" s="248" t="s">
        <v>128</v>
      </c>
      <c r="L2390" s="230">
        <f>D2390*H2390</f>
        <v>1250</v>
      </c>
    </row>
    <row r="2391" spans="1:14" ht="12.75" customHeight="1">
      <c r="D2391" s="263">
        <v>0.1</v>
      </c>
      <c r="E2391" s="829" t="s">
        <v>149</v>
      </c>
      <c r="F2391" s="264" t="s">
        <v>310</v>
      </c>
      <c r="G2391" s="235" t="s">
        <v>151</v>
      </c>
      <c r="H2391" s="248">
        <f>Bahan!$C$12</f>
        <v>135000</v>
      </c>
      <c r="I2391" s="248"/>
      <c r="J2391" s="248"/>
      <c r="K2391" s="248" t="s">
        <v>128</v>
      </c>
      <c r="L2391" s="230">
        <f>D2391*H2391</f>
        <v>13500</v>
      </c>
    </row>
    <row r="2392" spans="1:14" ht="12.75" customHeight="1">
      <c r="D2392" s="263">
        <v>0.01</v>
      </c>
      <c r="E2392" s="829" t="s">
        <v>149</v>
      </c>
      <c r="F2392" s="234" t="s">
        <v>153</v>
      </c>
      <c r="G2392" s="235" t="s">
        <v>151</v>
      </c>
      <c r="H2392" s="248">
        <f>Bahan!$C$21</f>
        <v>145000</v>
      </c>
      <c r="I2392" s="248"/>
      <c r="J2392" s="248"/>
      <c r="K2392" s="248" t="s">
        <v>128</v>
      </c>
      <c r="L2392" s="230">
        <f>D2392*H2392</f>
        <v>1450</v>
      </c>
    </row>
    <row r="2393" spans="1:14" ht="12.75" customHeight="1">
      <c r="D2393" s="263">
        <v>5.0000000000000001E-3</v>
      </c>
      <c r="E2393" s="829" t="s">
        <v>149</v>
      </c>
      <c r="F2393" s="234" t="s">
        <v>154</v>
      </c>
      <c r="G2393" s="235" t="s">
        <v>151</v>
      </c>
      <c r="H2393" s="248">
        <f>Bahan!$C$22</f>
        <v>150000</v>
      </c>
      <c r="I2393" s="248"/>
      <c r="J2393" s="248"/>
      <c r="K2393" s="248" t="s">
        <v>128</v>
      </c>
      <c r="L2393" s="230">
        <f>D2393*H2393</f>
        <v>750</v>
      </c>
    </row>
    <row r="2394" spans="1:14" ht="12.75" customHeight="1">
      <c r="M2394" s="230" t="s">
        <v>128</v>
      </c>
      <c r="N2394" s="265">
        <f>SUM(L2390:L2393)</f>
        <v>16950</v>
      </c>
    </row>
    <row r="2395" spans="1:14" ht="12.75" customHeight="1">
      <c r="E2395" s="829" t="s">
        <v>155</v>
      </c>
      <c r="F2395" s="234" t="s">
        <v>156</v>
      </c>
    </row>
    <row r="2396" spans="1:14" ht="12.75" customHeight="1">
      <c r="D2396" s="263">
        <v>1</v>
      </c>
      <c r="E2396" s="829" t="s">
        <v>387</v>
      </c>
      <c r="F2396" s="234" t="s">
        <v>637</v>
      </c>
      <c r="G2396" s="235" t="s">
        <v>151</v>
      </c>
      <c r="H2396" s="248">
        <f>Bahan!C190</f>
        <v>390000</v>
      </c>
      <c r="I2396" s="248"/>
      <c r="J2396" s="248"/>
      <c r="K2396" s="248" t="s">
        <v>128</v>
      </c>
      <c r="L2396" s="230">
        <f>D2396*H2396</f>
        <v>390000</v>
      </c>
    </row>
    <row r="2397" spans="1:14" ht="12.75" customHeight="1">
      <c r="M2397" s="230" t="s">
        <v>128</v>
      </c>
      <c r="N2397" s="265">
        <f>SUM(L2396)</f>
        <v>390000</v>
      </c>
    </row>
    <row r="2398" spans="1:14" ht="12.75" customHeight="1">
      <c r="D2398" s="246"/>
      <c r="E2398" s="829"/>
      <c r="F2398" s="247"/>
      <c r="H2398" s="829"/>
      <c r="I2398" s="829"/>
      <c r="J2398" s="829"/>
      <c r="K2398" s="248"/>
      <c r="M2398" s="267" t="s">
        <v>169</v>
      </c>
      <c r="N2398" s="268" t="s">
        <v>169</v>
      </c>
    </row>
    <row r="2399" spans="1:14" ht="12.75" customHeight="1">
      <c r="H2399" s="233" t="s">
        <v>170</v>
      </c>
      <c r="M2399" s="230" t="s">
        <v>128</v>
      </c>
      <c r="N2399" s="230">
        <f>SUM(N2393:N2397)</f>
        <v>406950</v>
      </c>
    </row>
    <row r="2400" spans="1:14" ht="12.75" customHeight="1">
      <c r="H2400" s="269" t="s">
        <v>3123</v>
      </c>
      <c r="K2400" s="270"/>
      <c r="M2400" s="230" t="s">
        <v>128</v>
      </c>
      <c r="N2400" s="265">
        <f>N2399*$Q$4</f>
        <v>40695</v>
      </c>
    </row>
    <row r="2401" spans="1:14" ht="12.75" customHeight="1">
      <c r="H2401" s="233" t="s">
        <v>171</v>
      </c>
      <c r="M2401" s="230" t="s">
        <v>128</v>
      </c>
      <c r="N2401" s="262">
        <f>ROUNDDOWN((N2399+N2400),0)</f>
        <v>447645</v>
      </c>
    </row>
    <row r="2403" spans="1:14" ht="12.75" customHeight="1">
      <c r="D2403" s="1367"/>
      <c r="G2403" s="829"/>
      <c r="N2403" s="262"/>
    </row>
    <row r="2404" spans="1:14" s="245" customFormat="1" ht="13.5" customHeight="1">
      <c r="A2404" s="258">
        <f>A2388+1</f>
        <v>134</v>
      </c>
      <c r="B2404" s="1250" t="s">
        <v>638</v>
      </c>
      <c r="C2404" s="1250"/>
      <c r="D2404" s="259" t="s">
        <v>639</v>
      </c>
      <c r="F2404" s="260"/>
      <c r="G2404" s="261"/>
      <c r="M2404" s="262"/>
    </row>
    <row r="2405" spans="1:14" ht="12.75" customHeight="1">
      <c r="E2405" s="829" t="s">
        <v>551</v>
      </c>
      <c r="F2405" s="234" t="s">
        <v>552</v>
      </c>
    </row>
    <row r="2406" spans="1:14" ht="12.75" customHeight="1">
      <c r="D2406" s="263">
        <v>0.01</v>
      </c>
      <c r="E2406" s="829" t="s">
        <v>149</v>
      </c>
      <c r="F2406" s="264" t="s">
        <v>150</v>
      </c>
      <c r="G2406" s="235" t="s">
        <v>151</v>
      </c>
      <c r="H2406" s="248">
        <f>Bahan!$C$10</f>
        <v>125000</v>
      </c>
      <c r="I2406" s="248"/>
      <c r="J2406" s="248"/>
      <c r="K2406" s="248" t="s">
        <v>128</v>
      </c>
      <c r="L2406" s="230">
        <f>D2406*H2406</f>
        <v>1250</v>
      </c>
    </row>
    <row r="2407" spans="1:14" ht="12.75" customHeight="1">
      <c r="D2407" s="263">
        <v>0.4</v>
      </c>
      <c r="E2407" s="829" t="s">
        <v>149</v>
      </c>
      <c r="F2407" s="264" t="s">
        <v>310</v>
      </c>
      <c r="G2407" s="235" t="s">
        <v>151</v>
      </c>
      <c r="H2407" s="248">
        <f>Bahan!$C$12</f>
        <v>135000</v>
      </c>
      <c r="I2407" s="248"/>
      <c r="J2407" s="248"/>
      <c r="K2407" s="248" t="s">
        <v>128</v>
      </c>
      <c r="L2407" s="230">
        <f>D2407*H2407</f>
        <v>54000</v>
      </c>
    </row>
    <row r="2408" spans="1:14" ht="12.75" customHeight="1">
      <c r="D2408" s="263">
        <v>0.04</v>
      </c>
      <c r="E2408" s="829" t="s">
        <v>149</v>
      </c>
      <c r="F2408" s="234" t="s">
        <v>153</v>
      </c>
      <c r="G2408" s="235" t="s">
        <v>151</v>
      </c>
      <c r="H2408" s="248">
        <f>Bahan!$C$21</f>
        <v>145000</v>
      </c>
      <c r="I2408" s="248"/>
      <c r="J2408" s="248"/>
      <c r="K2408" s="248" t="s">
        <v>128</v>
      </c>
      <c r="L2408" s="230">
        <f>D2408*H2408</f>
        <v>5800</v>
      </c>
    </row>
    <row r="2409" spans="1:14" ht="12.75" customHeight="1">
      <c r="D2409" s="263">
        <v>5.0000000000000001E-3</v>
      </c>
      <c r="E2409" s="829" t="s">
        <v>149</v>
      </c>
      <c r="F2409" s="234" t="s">
        <v>154</v>
      </c>
      <c r="G2409" s="235" t="s">
        <v>151</v>
      </c>
      <c r="H2409" s="248">
        <f>Bahan!$C$22</f>
        <v>150000</v>
      </c>
      <c r="I2409" s="248"/>
      <c r="J2409" s="248"/>
      <c r="K2409" s="248" t="s">
        <v>128</v>
      </c>
      <c r="L2409" s="230">
        <f>D2409*H2409</f>
        <v>750</v>
      </c>
    </row>
    <row r="2410" spans="1:14" ht="12.75" customHeight="1">
      <c r="M2410" s="230" t="s">
        <v>128</v>
      </c>
      <c r="N2410" s="265">
        <f>SUM(L2406:L2409)</f>
        <v>61800</v>
      </c>
    </row>
    <row r="2411" spans="1:14" ht="12.75" customHeight="1">
      <c r="E2411" s="829" t="s">
        <v>155</v>
      </c>
      <c r="F2411" s="234" t="s">
        <v>156</v>
      </c>
    </row>
    <row r="2412" spans="1:14" ht="12.75" customHeight="1">
      <c r="D2412" s="263">
        <v>1</v>
      </c>
      <c r="E2412" s="829" t="s">
        <v>387</v>
      </c>
      <c r="F2412" s="234" t="s">
        <v>633</v>
      </c>
      <c r="G2412" s="235" t="s">
        <v>151</v>
      </c>
      <c r="H2412" s="248">
        <f>Bahan!C192</f>
        <v>320000</v>
      </c>
      <c r="I2412" s="248"/>
      <c r="J2412" s="248"/>
      <c r="K2412" s="248" t="s">
        <v>128</v>
      </c>
      <c r="L2412" s="230">
        <f>D2412*H2412</f>
        <v>320000</v>
      </c>
    </row>
    <row r="2413" spans="1:14" ht="12.75" customHeight="1">
      <c r="D2413" s="263">
        <v>2.5000000000000001E-3</v>
      </c>
      <c r="E2413" s="829" t="s">
        <v>387</v>
      </c>
      <c r="F2413" s="234" t="s">
        <v>640</v>
      </c>
      <c r="G2413" s="235" t="s">
        <v>151</v>
      </c>
      <c r="H2413" s="248">
        <f>Bahan!$C$193</f>
        <v>225000</v>
      </c>
      <c r="I2413" s="248"/>
      <c r="J2413" s="248"/>
      <c r="K2413" s="248" t="s">
        <v>128</v>
      </c>
      <c r="L2413" s="230">
        <f>D2413*H2413</f>
        <v>562.5</v>
      </c>
    </row>
    <row r="2414" spans="1:14" ht="12.75" customHeight="1">
      <c r="M2414" s="230" t="s">
        <v>128</v>
      </c>
      <c r="N2414" s="265">
        <f>SUM(L2412:L2413)</f>
        <v>320562.5</v>
      </c>
    </row>
    <row r="2415" spans="1:14" ht="12.75" customHeight="1">
      <c r="D2415" s="246"/>
      <c r="E2415" s="829"/>
      <c r="F2415" s="247"/>
      <c r="H2415" s="829"/>
      <c r="I2415" s="829"/>
      <c r="J2415" s="829"/>
      <c r="K2415" s="248"/>
      <c r="M2415" s="267" t="s">
        <v>169</v>
      </c>
      <c r="N2415" s="268" t="s">
        <v>169</v>
      </c>
    </row>
    <row r="2416" spans="1:14" ht="12.75" customHeight="1">
      <c r="H2416" s="233" t="s">
        <v>170</v>
      </c>
      <c r="M2416" s="230" t="s">
        <v>128</v>
      </c>
      <c r="N2416" s="230">
        <f>SUM(N2410:N2414)</f>
        <v>382362.5</v>
      </c>
    </row>
    <row r="2417" spans="1:14" ht="12.75" customHeight="1">
      <c r="H2417" s="269" t="s">
        <v>3123</v>
      </c>
      <c r="K2417" s="270"/>
      <c r="M2417" s="230" t="s">
        <v>128</v>
      </c>
      <c r="N2417" s="265">
        <f>N2416*$Q$4</f>
        <v>38236.25</v>
      </c>
    </row>
    <row r="2418" spans="1:14" ht="12.75" customHeight="1">
      <c r="H2418" s="233" t="s">
        <v>171</v>
      </c>
      <c r="M2418" s="230" t="s">
        <v>128</v>
      </c>
      <c r="N2418" s="262">
        <f>ROUNDDOWN((N2416+N2417),0)</f>
        <v>420598</v>
      </c>
    </row>
    <row r="2420" spans="1:14" s="245" customFormat="1" ht="12.75" customHeight="1">
      <c r="A2420" s="258" t="s">
        <v>641</v>
      </c>
      <c r="B2420" s="1250" t="s">
        <v>642</v>
      </c>
      <c r="C2420" s="1250"/>
      <c r="D2420" s="259" t="s">
        <v>32</v>
      </c>
      <c r="F2420" s="260"/>
      <c r="G2420" s="261"/>
      <c r="M2420" s="262"/>
    </row>
    <row r="2421" spans="1:14" ht="12.75" customHeight="1">
      <c r="N2421" s="262"/>
    </row>
    <row r="2422" spans="1:14" s="245" customFormat="1" ht="12.75" customHeight="1">
      <c r="A2422" s="258">
        <f>A2404+1</f>
        <v>135</v>
      </c>
      <c r="B2422" s="1250" t="s">
        <v>643</v>
      </c>
      <c r="C2422" s="1250"/>
      <c r="D2422" s="311" t="s">
        <v>644</v>
      </c>
      <c r="F2422" s="260"/>
      <c r="G2422" s="1250"/>
      <c r="M2422" s="262"/>
    </row>
    <row r="2423" spans="1:14" ht="12.75" customHeight="1">
      <c r="D2423" s="1368"/>
      <c r="E2423" s="293" t="s">
        <v>140</v>
      </c>
      <c r="F2423" s="385" t="s">
        <v>645</v>
      </c>
      <c r="G2423" s="293"/>
      <c r="H2423" s="386"/>
      <c r="I2423" s="386"/>
      <c r="J2423" s="386"/>
      <c r="K2423" s="386"/>
      <c r="L2423" s="386"/>
    </row>
    <row r="2424" spans="1:14" ht="12.75" customHeight="1">
      <c r="A2424" s="387"/>
      <c r="B2424" s="293"/>
      <c r="C2424" s="293"/>
      <c r="D2424" s="1369">
        <v>1</v>
      </c>
      <c r="E2424" s="829" t="s">
        <v>387</v>
      </c>
      <c r="F2424" s="264" t="s">
        <v>646</v>
      </c>
      <c r="G2424" s="370" t="s">
        <v>151</v>
      </c>
      <c r="H2424" s="248">
        <f>Bahan!$C$196</f>
        <v>332000</v>
      </c>
      <c r="I2424" s="248"/>
      <c r="J2424" s="248"/>
      <c r="K2424" s="248" t="s">
        <v>128</v>
      </c>
      <c r="L2424" s="230">
        <f>D2424*H2424</f>
        <v>332000</v>
      </c>
    </row>
    <row r="2425" spans="1:14" ht="12.75" customHeight="1">
      <c r="D2425" s="1367"/>
      <c r="G2425" s="829"/>
      <c r="M2425" s="230" t="s">
        <v>128</v>
      </c>
      <c r="N2425" s="265">
        <f>SUM(L2424)</f>
        <v>332000</v>
      </c>
    </row>
    <row r="2426" spans="1:14" ht="12.75" customHeight="1">
      <c r="D2426" s="1368"/>
      <c r="E2426" s="293" t="s">
        <v>236</v>
      </c>
      <c r="F2426" s="385" t="s">
        <v>647</v>
      </c>
      <c r="G2426" s="370"/>
      <c r="H2426" s="386"/>
      <c r="I2426" s="386"/>
      <c r="J2426" s="386"/>
      <c r="K2426" s="248"/>
      <c r="L2426" s="386"/>
    </row>
    <row r="2427" spans="1:14" ht="12.75" customHeight="1">
      <c r="A2427" s="387"/>
      <c r="B2427" s="293"/>
      <c r="C2427" s="293"/>
      <c r="D2427" s="388">
        <v>45</v>
      </c>
      <c r="E2427" s="829" t="s">
        <v>403</v>
      </c>
      <c r="F2427" s="264" t="s">
        <v>648</v>
      </c>
      <c r="G2427" s="370" t="s">
        <v>151</v>
      </c>
      <c r="H2427" s="248">
        <f>Bahan!$C$57</f>
        <v>500</v>
      </c>
      <c r="I2427" s="248"/>
      <c r="J2427" s="248"/>
      <c r="K2427" s="248" t="s">
        <v>128</v>
      </c>
      <c r="L2427" s="230">
        <f>D2427*H2427</f>
        <v>22500</v>
      </c>
    </row>
    <row r="2428" spans="1:14" ht="12.75" customHeight="1">
      <c r="A2428" s="387"/>
      <c r="B2428" s="293"/>
      <c r="C2428" s="293"/>
      <c r="D2428" s="388">
        <v>1.6E-2</v>
      </c>
      <c r="E2428" s="829" t="s">
        <v>649</v>
      </c>
      <c r="F2428" s="264" t="s">
        <v>650</v>
      </c>
      <c r="G2428" s="370" t="s">
        <v>151</v>
      </c>
      <c r="H2428" s="248">
        <f>Bahan!$C$58</f>
        <v>17338</v>
      </c>
      <c r="I2428" s="248"/>
      <c r="J2428" s="248"/>
      <c r="K2428" s="248" t="s">
        <v>128</v>
      </c>
      <c r="L2428" s="230">
        <f>D2428*H2428</f>
        <v>277.40800000000002</v>
      </c>
    </row>
    <row r="2429" spans="1:14" ht="12.75" customHeight="1">
      <c r="A2429" s="387"/>
      <c r="B2429" s="293"/>
      <c r="C2429" s="293"/>
      <c r="D2429" s="388">
        <v>2.5000000000000001E-2</v>
      </c>
      <c r="E2429" s="829" t="s">
        <v>651</v>
      </c>
      <c r="F2429" s="264" t="s">
        <v>652</v>
      </c>
      <c r="G2429" s="370" t="s">
        <v>151</v>
      </c>
      <c r="H2429" s="248">
        <f>'Hrg Sat'!$G$22</f>
        <v>293700</v>
      </c>
      <c r="I2429" s="248"/>
      <c r="J2429" s="248"/>
      <c r="K2429" s="248" t="s">
        <v>128</v>
      </c>
      <c r="L2429" s="230">
        <f>D2429*H2429</f>
        <v>7342.5</v>
      </c>
    </row>
    <row r="2430" spans="1:14" ht="12.75" customHeight="1">
      <c r="A2430" s="387"/>
      <c r="B2430" s="293"/>
      <c r="C2430" s="293"/>
      <c r="D2430" s="388">
        <v>0.13</v>
      </c>
      <c r="E2430" s="829" t="s">
        <v>651</v>
      </c>
      <c r="F2430" s="264" t="s">
        <v>653</v>
      </c>
      <c r="G2430" s="370" t="s">
        <v>151</v>
      </c>
      <c r="H2430" s="248">
        <f>'Hrg Sat'!$G$18</f>
        <v>53625</v>
      </c>
      <c r="I2430" s="248"/>
      <c r="J2430" s="248"/>
      <c r="K2430" s="248" t="s">
        <v>128</v>
      </c>
      <c r="L2430" s="230">
        <f>D2430*H2430</f>
        <v>6971.25</v>
      </c>
    </row>
    <row r="2431" spans="1:14" ht="12.75" customHeight="1">
      <c r="D2431" s="1367"/>
      <c r="G2431" s="829"/>
      <c r="M2431" s="230" t="s">
        <v>128</v>
      </c>
      <c r="N2431" s="265">
        <f>SUM(L2427:L2431)</f>
        <v>37091.157999999996</v>
      </c>
    </row>
    <row r="2432" spans="1:14" ht="12.75" customHeight="1">
      <c r="D2432" s="1370"/>
      <c r="E2432" s="829"/>
      <c r="F2432" s="247"/>
      <c r="G2432" s="370"/>
      <c r="H2432" s="829"/>
      <c r="I2432" s="829"/>
      <c r="J2432" s="829"/>
      <c r="K2432" s="248"/>
      <c r="M2432" s="267" t="s">
        <v>169</v>
      </c>
      <c r="N2432" s="268" t="s">
        <v>169</v>
      </c>
    </row>
    <row r="2433" spans="1:14" ht="12.75" customHeight="1">
      <c r="D2433" s="1367"/>
      <c r="G2433" s="829"/>
      <c r="H2433" s="233" t="s">
        <v>170</v>
      </c>
      <c r="M2433" s="230" t="s">
        <v>128</v>
      </c>
      <c r="N2433" s="230">
        <f>SUM(N2425:N2431)</f>
        <v>369091.158</v>
      </c>
    </row>
    <row r="2434" spans="1:14" ht="12.75" customHeight="1">
      <c r="D2434" s="1367"/>
      <c r="G2434" s="829"/>
      <c r="H2434" s="233" t="s">
        <v>171</v>
      </c>
      <c r="M2434" s="230" t="s">
        <v>128</v>
      </c>
      <c r="N2434" s="262">
        <f>ROUNDDOWN((N2433),0)</f>
        <v>369091</v>
      </c>
    </row>
    <row r="2435" spans="1:14" ht="12.75" customHeight="1">
      <c r="A2435" s="387"/>
      <c r="B2435" s="293"/>
      <c r="C2435" s="293"/>
      <c r="D2435" s="1369"/>
      <c r="E2435" s="829"/>
      <c r="F2435" s="264"/>
      <c r="G2435" s="370"/>
      <c r="H2435" s="248"/>
      <c r="I2435" s="248"/>
      <c r="J2435" s="248"/>
      <c r="K2435" s="248"/>
      <c r="L2435" s="230"/>
    </row>
    <row r="2436" spans="1:14" s="245" customFormat="1" ht="12.75" customHeight="1">
      <c r="A2436" s="258">
        <f>A2422+1</f>
        <v>136</v>
      </c>
      <c r="B2436" s="1250" t="s">
        <v>654</v>
      </c>
      <c r="C2436" s="1250"/>
      <c r="D2436" s="311" t="s">
        <v>655</v>
      </c>
      <c r="F2436" s="260"/>
      <c r="G2436" s="1250"/>
      <c r="M2436" s="262"/>
    </row>
    <row r="2437" spans="1:14" ht="12.75" customHeight="1">
      <c r="D2437" s="1368"/>
      <c r="E2437" s="293" t="s">
        <v>140</v>
      </c>
      <c r="F2437" s="385" t="s">
        <v>645</v>
      </c>
      <c r="G2437" s="293"/>
      <c r="H2437" s="386"/>
      <c r="I2437" s="386"/>
      <c r="J2437" s="386"/>
      <c r="K2437" s="386"/>
      <c r="L2437" s="386"/>
    </row>
    <row r="2438" spans="1:14" ht="12.75" customHeight="1">
      <c r="A2438" s="387"/>
      <c r="B2438" s="293"/>
      <c r="C2438" s="293"/>
      <c r="D2438" s="1369">
        <v>1</v>
      </c>
      <c r="E2438" s="829" t="s">
        <v>387</v>
      </c>
      <c r="F2438" s="264" t="s">
        <v>646</v>
      </c>
      <c r="G2438" s="370" t="s">
        <v>151</v>
      </c>
      <c r="H2438" s="248">
        <f>Bahan!$C$196</f>
        <v>332000</v>
      </c>
      <c r="I2438" s="248"/>
      <c r="J2438" s="248"/>
      <c r="K2438" s="248" t="s">
        <v>128</v>
      </c>
      <c r="L2438" s="230">
        <f>D2438*H2438</f>
        <v>332000</v>
      </c>
    </row>
    <row r="2439" spans="1:14" ht="12.75" customHeight="1">
      <c r="D2439" s="1367"/>
      <c r="G2439" s="829"/>
      <c r="M2439" s="230" t="s">
        <v>128</v>
      </c>
      <c r="N2439" s="265">
        <f>SUM(L2438)</f>
        <v>332000</v>
      </c>
    </row>
    <row r="2440" spans="1:14" ht="12.75" customHeight="1">
      <c r="D2440" s="1368"/>
      <c r="E2440" s="293" t="s">
        <v>236</v>
      </c>
      <c r="F2440" s="385" t="s">
        <v>647</v>
      </c>
      <c r="G2440" s="370"/>
      <c r="H2440" s="386"/>
      <c r="I2440" s="386"/>
      <c r="J2440" s="386"/>
      <c r="K2440" s="248"/>
      <c r="L2440" s="386"/>
    </row>
    <row r="2441" spans="1:14" ht="12.75" customHeight="1">
      <c r="A2441" s="387"/>
      <c r="B2441" s="293"/>
      <c r="C2441" s="293"/>
      <c r="D2441" s="388">
        <v>45</v>
      </c>
      <c r="E2441" s="829" t="s">
        <v>403</v>
      </c>
      <c r="F2441" s="264" t="s">
        <v>648</v>
      </c>
      <c r="G2441" s="370" t="s">
        <v>151</v>
      </c>
      <c r="H2441" s="248">
        <f>Bahan!$C$57</f>
        <v>500</v>
      </c>
      <c r="I2441" s="248"/>
      <c r="J2441" s="248"/>
      <c r="K2441" s="248" t="s">
        <v>128</v>
      </c>
      <c r="L2441" s="230">
        <f>D2441*H2441</f>
        <v>22500</v>
      </c>
    </row>
    <row r="2442" spans="1:14" ht="12.75" customHeight="1">
      <c r="A2442" s="387"/>
      <c r="B2442" s="293"/>
      <c r="C2442" s="293"/>
      <c r="D2442" s="388">
        <v>1.6E-2</v>
      </c>
      <c r="E2442" s="829" t="s">
        <v>649</v>
      </c>
      <c r="F2442" s="264" t="s">
        <v>650</v>
      </c>
      <c r="G2442" s="370" t="s">
        <v>151</v>
      </c>
      <c r="H2442" s="248">
        <f>Bahan!$C$58</f>
        <v>17338</v>
      </c>
      <c r="I2442" s="248"/>
      <c r="J2442" s="248"/>
      <c r="K2442" s="248" t="s">
        <v>128</v>
      </c>
      <c r="L2442" s="230">
        <f>D2442*H2442</f>
        <v>277.40800000000002</v>
      </c>
    </row>
    <row r="2443" spans="1:14" ht="12.75" customHeight="1">
      <c r="A2443" s="387"/>
      <c r="B2443" s="293"/>
      <c r="C2443" s="293"/>
      <c r="D2443" s="388">
        <v>2.5000000000000001E-2</v>
      </c>
      <c r="E2443" s="829" t="s">
        <v>651</v>
      </c>
      <c r="F2443" s="264" t="s">
        <v>652</v>
      </c>
      <c r="G2443" s="370" t="s">
        <v>151</v>
      </c>
      <c r="H2443" s="248">
        <f>'Hrg Sat'!$G$22</f>
        <v>293700</v>
      </c>
      <c r="I2443" s="248"/>
      <c r="J2443" s="248"/>
      <c r="K2443" s="248" t="s">
        <v>128</v>
      </c>
      <c r="L2443" s="230">
        <f>D2443*H2443</f>
        <v>7342.5</v>
      </c>
    </row>
    <row r="2444" spans="1:14" ht="12.75" customHeight="1">
      <c r="A2444" s="387"/>
      <c r="B2444" s="293"/>
      <c r="C2444" s="293"/>
      <c r="D2444" s="388">
        <v>0.13</v>
      </c>
      <c r="E2444" s="829" t="s">
        <v>651</v>
      </c>
      <c r="F2444" s="264" t="s">
        <v>653</v>
      </c>
      <c r="G2444" s="370" t="s">
        <v>151</v>
      </c>
      <c r="H2444" s="248">
        <f>'Hrg Sat'!$G$18</f>
        <v>53625</v>
      </c>
      <c r="I2444" s="248"/>
      <c r="J2444" s="248"/>
      <c r="K2444" s="248" t="s">
        <v>128</v>
      </c>
      <c r="L2444" s="230">
        <f>D2444*H2444</f>
        <v>6971.25</v>
      </c>
    </row>
    <row r="2445" spans="1:14" ht="12.75" customHeight="1">
      <c r="A2445" s="387"/>
      <c r="B2445" s="293"/>
      <c r="C2445" s="293"/>
      <c r="D2445" s="388">
        <v>0.06</v>
      </c>
      <c r="E2445" s="829" t="s">
        <v>651</v>
      </c>
      <c r="F2445" s="264" t="s">
        <v>656</v>
      </c>
      <c r="G2445" s="370" t="s">
        <v>151</v>
      </c>
      <c r="H2445" s="248">
        <f>'Hrg Sat'!$G$67</f>
        <v>3649714</v>
      </c>
      <c r="I2445" s="248"/>
      <c r="J2445" s="248"/>
      <c r="K2445" s="248" t="s">
        <v>128</v>
      </c>
      <c r="L2445" s="230">
        <f>D2445*H2445</f>
        <v>218982.84</v>
      </c>
    </row>
    <row r="2446" spans="1:14" ht="12.75" customHeight="1">
      <c r="D2446" s="1367"/>
      <c r="G2446" s="829"/>
      <c r="M2446" s="230" t="s">
        <v>128</v>
      </c>
      <c r="N2446" s="265">
        <f>SUM(L2441:L2446)</f>
        <v>256073.99799999999</v>
      </c>
    </row>
    <row r="2447" spans="1:14" ht="12.75" customHeight="1">
      <c r="D2447" s="1370"/>
      <c r="E2447" s="829"/>
      <c r="F2447" s="247"/>
      <c r="G2447" s="370"/>
      <c r="H2447" s="829"/>
      <c r="I2447" s="829"/>
      <c r="J2447" s="829"/>
      <c r="K2447" s="248"/>
      <c r="M2447" s="267" t="s">
        <v>169</v>
      </c>
      <c r="N2447" s="268" t="s">
        <v>169</v>
      </c>
    </row>
    <row r="2448" spans="1:14" ht="12.75" customHeight="1">
      <c r="D2448" s="1367"/>
      <c r="G2448" s="829"/>
      <c r="H2448" s="233" t="s">
        <v>170</v>
      </c>
      <c r="M2448" s="230" t="s">
        <v>128</v>
      </c>
      <c r="N2448" s="230">
        <f>SUM(N2439:N2446)</f>
        <v>588073.99800000002</v>
      </c>
    </row>
    <row r="2449" spans="1:14" ht="12.75" customHeight="1">
      <c r="D2449" s="1367"/>
      <c r="G2449" s="829"/>
      <c r="H2449" s="233" t="s">
        <v>171</v>
      </c>
      <c r="M2449" s="230" t="s">
        <v>128</v>
      </c>
      <c r="N2449" s="262">
        <f>ROUNDDOWN((N2448),0)</f>
        <v>588073</v>
      </c>
    </row>
    <row r="2450" spans="1:14" ht="12.75" customHeight="1">
      <c r="A2450" s="387"/>
      <c r="B2450" s="293"/>
      <c r="C2450" s="293"/>
      <c r="D2450" s="1369"/>
      <c r="E2450" s="829"/>
      <c r="F2450" s="264"/>
      <c r="G2450" s="370"/>
      <c r="H2450" s="248"/>
      <c r="I2450" s="248"/>
      <c r="J2450" s="248"/>
      <c r="K2450" s="248"/>
      <c r="L2450" s="230"/>
    </row>
    <row r="2451" spans="1:14" s="245" customFormat="1" ht="12.75" customHeight="1">
      <c r="A2451" s="258">
        <f>A2436+1</f>
        <v>137</v>
      </c>
      <c r="B2451" s="1250" t="s">
        <v>657</v>
      </c>
      <c r="C2451" s="1250"/>
      <c r="D2451" s="311" t="s">
        <v>658</v>
      </c>
      <c r="F2451" s="260"/>
      <c r="G2451" s="1250"/>
      <c r="M2451" s="262"/>
    </row>
    <row r="2452" spans="1:14" ht="12.75" customHeight="1">
      <c r="D2452" s="1368"/>
      <c r="E2452" s="293" t="s">
        <v>140</v>
      </c>
      <c r="F2452" s="385" t="s">
        <v>645</v>
      </c>
      <c r="G2452" s="293"/>
      <c r="H2452" s="386"/>
      <c r="I2452" s="386"/>
      <c r="J2452" s="386"/>
      <c r="K2452" s="386"/>
      <c r="L2452" s="386"/>
    </row>
    <row r="2453" spans="1:14" ht="12.75" customHeight="1">
      <c r="A2453" s="387"/>
      <c r="B2453" s="293"/>
      <c r="C2453" s="293"/>
      <c r="D2453" s="1369">
        <v>1</v>
      </c>
      <c r="E2453" s="829" t="s">
        <v>387</v>
      </c>
      <c r="F2453" s="264" t="s">
        <v>646</v>
      </c>
      <c r="G2453" s="370" t="s">
        <v>151</v>
      </c>
      <c r="H2453" s="248">
        <f>Bahan!$C$196</f>
        <v>332000</v>
      </c>
      <c r="I2453" s="248"/>
      <c r="J2453" s="248"/>
      <c r="K2453" s="248" t="s">
        <v>128</v>
      </c>
      <c r="L2453" s="230">
        <f>D2453*H2453</f>
        <v>332000</v>
      </c>
    </row>
    <row r="2454" spans="1:14" ht="12.75" customHeight="1">
      <c r="D2454" s="1367"/>
      <c r="G2454" s="829"/>
      <c r="M2454" s="230" t="s">
        <v>128</v>
      </c>
      <c r="N2454" s="265">
        <f>SUM(L2453)</f>
        <v>332000</v>
      </c>
    </row>
    <row r="2455" spans="1:14" ht="12.75" customHeight="1">
      <c r="D2455" s="1368"/>
      <c r="E2455" s="293" t="s">
        <v>236</v>
      </c>
      <c r="F2455" s="385" t="s">
        <v>647</v>
      </c>
      <c r="G2455" s="370"/>
      <c r="H2455" s="386"/>
      <c r="I2455" s="386"/>
      <c r="J2455" s="386"/>
      <c r="K2455" s="248"/>
      <c r="L2455" s="386"/>
    </row>
    <row r="2456" spans="1:14" ht="12.75" customHeight="1">
      <c r="A2456" s="387"/>
      <c r="B2456" s="293"/>
      <c r="C2456" s="293"/>
      <c r="D2456" s="388">
        <v>45</v>
      </c>
      <c r="E2456" s="829" t="s">
        <v>403</v>
      </c>
      <c r="F2456" s="264" t="s">
        <v>648</v>
      </c>
      <c r="G2456" s="370" t="s">
        <v>151</v>
      </c>
      <c r="H2456" s="248">
        <f>Bahan!$C$57</f>
        <v>500</v>
      </c>
      <c r="I2456" s="248"/>
      <c r="J2456" s="248"/>
      <c r="K2456" s="248" t="s">
        <v>128</v>
      </c>
      <c r="L2456" s="230">
        <f>D2456*H2456</f>
        <v>22500</v>
      </c>
    </row>
    <row r="2457" spans="1:14" ht="12.75" customHeight="1">
      <c r="A2457" s="387"/>
      <c r="B2457" s="293"/>
      <c r="C2457" s="293"/>
      <c r="D2457" s="388">
        <v>1.6E-2</v>
      </c>
      <c r="E2457" s="829" t="s">
        <v>649</v>
      </c>
      <c r="F2457" s="264" t="s">
        <v>650</v>
      </c>
      <c r="G2457" s="370" t="s">
        <v>151</v>
      </c>
      <c r="H2457" s="248">
        <f>Bahan!$C$58</f>
        <v>17338</v>
      </c>
      <c r="I2457" s="248"/>
      <c r="J2457" s="248"/>
      <c r="K2457" s="248" t="s">
        <v>128</v>
      </c>
      <c r="L2457" s="230">
        <f>D2457*H2457</f>
        <v>277.40800000000002</v>
      </c>
    </row>
    <row r="2458" spans="1:14" ht="12.75" customHeight="1">
      <c r="A2458" s="387"/>
      <c r="B2458" s="293"/>
      <c r="C2458" s="293"/>
      <c r="D2458" s="388">
        <v>2.5000000000000001E-2</v>
      </c>
      <c r="E2458" s="829" t="s">
        <v>651</v>
      </c>
      <c r="F2458" s="264" t="s">
        <v>652</v>
      </c>
      <c r="G2458" s="370" t="s">
        <v>151</v>
      </c>
      <c r="H2458" s="248">
        <f>'Hrg Sat'!$G$22</f>
        <v>293700</v>
      </c>
      <c r="I2458" s="248"/>
      <c r="J2458" s="248"/>
      <c r="K2458" s="248" t="s">
        <v>128</v>
      </c>
      <c r="L2458" s="230">
        <f>D2458*H2458</f>
        <v>7342.5</v>
      </c>
    </row>
    <row r="2459" spans="1:14" ht="12.75" customHeight="1">
      <c r="A2459" s="387"/>
      <c r="B2459" s="293"/>
      <c r="C2459" s="293"/>
      <c r="D2459" s="388">
        <v>0.13</v>
      </c>
      <c r="E2459" s="829" t="s">
        <v>651</v>
      </c>
      <c r="F2459" s="264" t="s">
        <v>653</v>
      </c>
      <c r="G2459" s="370" t="s">
        <v>151</v>
      </c>
      <c r="H2459" s="248">
        <f>'Hrg Sat'!$G$18</f>
        <v>53625</v>
      </c>
      <c r="I2459" s="248"/>
      <c r="J2459" s="248"/>
      <c r="K2459" s="248" t="s">
        <v>128</v>
      </c>
      <c r="L2459" s="230">
        <f>D2459*H2459</f>
        <v>6971.25</v>
      </c>
    </row>
    <row r="2460" spans="1:14" ht="12.75" customHeight="1">
      <c r="A2460" s="387"/>
      <c r="B2460" s="293"/>
      <c r="C2460" s="293"/>
      <c r="D2460" s="388">
        <v>1</v>
      </c>
      <c r="E2460" s="829" t="s">
        <v>659</v>
      </c>
      <c r="F2460" s="264" t="s">
        <v>660</v>
      </c>
      <c r="G2460" s="370" t="s">
        <v>151</v>
      </c>
      <c r="H2460" s="248">
        <f>Bahan!$C$897</f>
        <v>250000</v>
      </c>
      <c r="I2460" s="248"/>
      <c r="J2460" s="248"/>
      <c r="K2460" s="248" t="s">
        <v>128</v>
      </c>
      <c r="L2460" s="230">
        <f>D2460*H2460</f>
        <v>250000</v>
      </c>
    </row>
    <row r="2461" spans="1:14" ht="12.75" customHeight="1">
      <c r="D2461" s="1367"/>
      <c r="G2461" s="829"/>
      <c r="M2461" s="230" t="s">
        <v>128</v>
      </c>
      <c r="N2461" s="265">
        <f>SUM(L2456:L2461)</f>
        <v>287091.158</v>
      </c>
    </row>
    <row r="2462" spans="1:14" ht="12.75" customHeight="1">
      <c r="D2462" s="1370"/>
      <c r="E2462" s="829"/>
      <c r="F2462" s="247"/>
      <c r="G2462" s="370"/>
      <c r="H2462" s="829"/>
      <c r="I2462" s="829"/>
      <c r="J2462" s="829"/>
      <c r="K2462" s="248"/>
      <c r="M2462" s="267" t="s">
        <v>169</v>
      </c>
      <c r="N2462" s="268" t="s">
        <v>169</v>
      </c>
    </row>
    <row r="2463" spans="1:14" ht="12.75" customHeight="1">
      <c r="D2463" s="1367"/>
      <c r="G2463" s="829"/>
      <c r="H2463" s="233" t="s">
        <v>170</v>
      </c>
      <c r="M2463" s="230" t="s">
        <v>128</v>
      </c>
      <c r="N2463" s="230">
        <f>SUM(N2454:N2461)</f>
        <v>619091.15800000005</v>
      </c>
    </row>
    <row r="2464" spans="1:14" ht="12.75" customHeight="1">
      <c r="D2464" s="1367"/>
      <c r="G2464" s="829"/>
      <c r="H2464" s="233" t="s">
        <v>171</v>
      </c>
      <c r="M2464" s="230" t="s">
        <v>128</v>
      </c>
      <c r="N2464" s="262">
        <f>ROUNDDOWN((N2463),0)</f>
        <v>619091</v>
      </c>
    </row>
    <row r="2465" spans="1:14" ht="12.75" customHeight="1">
      <c r="A2465" s="387"/>
      <c r="B2465" s="293"/>
      <c r="C2465" s="293"/>
      <c r="D2465" s="1369"/>
      <c r="E2465" s="829"/>
      <c r="F2465" s="264"/>
      <c r="G2465" s="370"/>
      <c r="H2465" s="248"/>
      <c r="I2465" s="248"/>
      <c r="J2465" s="248"/>
      <c r="K2465" s="248"/>
      <c r="L2465" s="230"/>
    </row>
    <row r="2466" spans="1:14" s="245" customFormat="1" ht="12.75" customHeight="1">
      <c r="A2466" s="258">
        <f>A2451+1</f>
        <v>138</v>
      </c>
      <c r="B2466" s="1250" t="s">
        <v>661</v>
      </c>
      <c r="C2466" s="1250"/>
      <c r="D2466" s="311" t="s">
        <v>3102</v>
      </c>
      <c r="F2466" s="260"/>
      <c r="G2466" s="1250"/>
      <c r="M2466" s="262"/>
    </row>
    <row r="2467" spans="1:14" ht="12.75" customHeight="1">
      <c r="D2467" s="1368"/>
      <c r="E2467" s="293" t="s">
        <v>140</v>
      </c>
      <c r="F2467" s="385" t="s">
        <v>645</v>
      </c>
      <c r="G2467" s="293"/>
      <c r="H2467" s="386"/>
      <c r="I2467" s="386"/>
      <c r="J2467" s="386"/>
      <c r="K2467" s="386"/>
      <c r="L2467" s="386"/>
    </row>
    <row r="2468" spans="1:14" ht="12.75" customHeight="1">
      <c r="A2468" s="387"/>
      <c r="B2468" s="293"/>
      <c r="C2468" s="293"/>
      <c r="D2468" s="1369">
        <v>1</v>
      </c>
      <c r="E2468" s="829" t="s">
        <v>387</v>
      </c>
      <c r="F2468" s="264" t="s">
        <v>3103</v>
      </c>
      <c r="G2468" s="370" t="s">
        <v>151</v>
      </c>
      <c r="H2468" s="248">
        <v>350000</v>
      </c>
      <c r="I2468" s="248"/>
      <c r="J2468" s="248"/>
      <c r="K2468" s="248" t="s">
        <v>128</v>
      </c>
      <c r="L2468" s="230">
        <f>D2468*H2468</f>
        <v>350000</v>
      </c>
    </row>
    <row r="2469" spans="1:14" ht="12.75" customHeight="1">
      <c r="D2469" s="1367"/>
      <c r="G2469" s="829"/>
      <c r="M2469" s="230" t="s">
        <v>128</v>
      </c>
      <c r="N2469" s="265">
        <f>SUM(L2468)</f>
        <v>350000</v>
      </c>
    </row>
    <row r="2470" spans="1:14" ht="12.75" customHeight="1">
      <c r="D2470" s="1368"/>
      <c r="E2470" s="293" t="s">
        <v>236</v>
      </c>
      <c r="F2470" s="385" t="s">
        <v>647</v>
      </c>
      <c r="G2470" s="370"/>
      <c r="H2470" s="386"/>
      <c r="I2470" s="386"/>
      <c r="J2470" s="386"/>
      <c r="K2470" s="248"/>
      <c r="L2470" s="386"/>
    </row>
    <row r="2471" spans="1:14" ht="12.75" customHeight="1">
      <c r="A2471" s="387"/>
      <c r="B2471" s="293"/>
      <c r="C2471" s="293"/>
      <c r="D2471" s="388">
        <v>98</v>
      </c>
      <c r="E2471" s="829" t="s">
        <v>403</v>
      </c>
      <c r="F2471" s="264" t="s">
        <v>648</v>
      </c>
      <c r="G2471" s="370" t="s">
        <v>151</v>
      </c>
      <c r="H2471" s="248">
        <f>Bahan!$C$57</f>
        <v>500</v>
      </c>
      <c r="I2471" s="248"/>
      <c r="J2471" s="248"/>
      <c r="K2471" s="248" t="s">
        <v>128</v>
      </c>
      <c r="L2471" s="230">
        <f>D2471*H2471</f>
        <v>49000</v>
      </c>
    </row>
    <row r="2472" spans="1:14" ht="12.75" customHeight="1">
      <c r="A2472" s="387"/>
      <c r="B2472" s="293"/>
      <c r="C2472" s="293"/>
      <c r="D2472" s="388">
        <v>0.123</v>
      </c>
      <c r="E2472" s="829" t="s">
        <v>649</v>
      </c>
      <c r="F2472" s="264" t="s">
        <v>650</v>
      </c>
      <c r="G2472" s="370" t="s">
        <v>151</v>
      </c>
      <c r="H2472" s="248">
        <f>Bahan!C58</f>
        <v>17338</v>
      </c>
      <c r="I2472" s="248"/>
      <c r="J2472" s="248"/>
      <c r="K2472" s="248" t="s">
        <v>128</v>
      </c>
      <c r="L2472" s="230">
        <f>D2472*H2472</f>
        <v>2132.5740000000001</v>
      </c>
    </row>
    <row r="2473" spans="1:14" ht="12.75" customHeight="1">
      <c r="A2473" s="387"/>
      <c r="B2473" s="293"/>
      <c r="C2473" s="293"/>
      <c r="D2473" s="388">
        <v>0.16</v>
      </c>
      <c r="E2473" s="829" t="s">
        <v>651</v>
      </c>
      <c r="F2473" s="264" t="s">
        <v>652</v>
      </c>
      <c r="G2473" s="370" t="s">
        <v>151</v>
      </c>
      <c r="H2473" s="248">
        <f>'Hrg Sat'!$G$22</f>
        <v>293700</v>
      </c>
      <c r="I2473" s="248"/>
      <c r="J2473" s="248"/>
      <c r="K2473" s="248" t="s">
        <v>128</v>
      </c>
      <c r="L2473" s="230">
        <f>D2473*H2473</f>
        <v>46992</v>
      </c>
    </row>
    <row r="2474" spans="1:14" ht="12.75" customHeight="1">
      <c r="A2474" s="387"/>
      <c r="B2474" s="293"/>
      <c r="C2474" s="293"/>
      <c r="D2474" s="388">
        <v>0.65</v>
      </c>
      <c r="E2474" s="829" t="s">
        <v>651</v>
      </c>
      <c r="F2474" s="264" t="s">
        <v>653</v>
      </c>
      <c r="G2474" s="370" t="s">
        <v>151</v>
      </c>
      <c r="H2474" s="248">
        <f>'Hrg Sat'!$G$18</f>
        <v>53625</v>
      </c>
      <c r="I2474" s="248"/>
      <c r="J2474" s="248"/>
      <c r="K2474" s="248" t="s">
        <v>128</v>
      </c>
      <c r="L2474" s="230">
        <f>D2474*H2474</f>
        <v>34856.25</v>
      </c>
    </row>
    <row r="2475" spans="1:14" ht="12.75" customHeight="1">
      <c r="D2475" s="1367"/>
      <c r="G2475" s="829"/>
      <c r="M2475" s="230" t="s">
        <v>128</v>
      </c>
      <c r="N2475" s="265">
        <f>SUM(L2471:L2474)</f>
        <v>132980.82399999999</v>
      </c>
    </row>
    <row r="2476" spans="1:14" ht="12.75" customHeight="1">
      <c r="D2476" s="1370"/>
      <c r="E2476" s="829"/>
      <c r="F2476" s="247"/>
      <c r="G2476" s="370"/>
      <c r="H2476" s="829"/>
      <c r="I2476" s="829"/>
      <c r="J2476" s="829"/>
      <c r="K2476" s="248"/>
      <c r="M2476" s="267" t="s">
        <v>169</v>
      </c>
      <c r="N2476" s="268" t="s">
        <v>169</v>
      </c>
    </row>
    <row r="2477" spans="1:14" ht="12.75" customHeight="1">
      <c r="D2477" s="1370"/>
      <c r="G2477" s="829"/>
      <c r="H2477" s="233" t="s">
        <v>170</v>
      </c>
      <c r="M2477" s="230" t="s">
        <v>128</v>
      </c>
      <c r="N2477" s="230">
        <f>SUM(N2469:N2475)</f>
        <v>482980.82400000002</v>
      </c>
    </row>
    <row r="2478" spans="1:14" ht="12.75" customHeight="1">
      <c r="D2478" s="1367"/>
      <c r="G2478" s="829"/>
      <c r="H2478" s="233" t="s">
        <v>171</v>
      </c>
      <c r="M2478" s="230" t="s">
        <v>128</v>
      </c>
      <c r="N2478" s="262">
        <f>ROUNDDOWN((N2477),0)</f>
        <v>482980</v>
      </c>
    </row>
    <row r="2479" spans="1:14" ht="12.75" customHeight="1">
      <c r="D2479" s="1367"/>
      <c r="G2479" s="829"/>
      <c r="N2479" s="262"/>
    </row>
    <row r="2480" spans="1:14" s="245" customFormat="1" ht="12.75" customHeight="1">
      <c r="A2480" s="258">
        <f>A2466+1</f>
        <v>139</v>
      </c>
      <c r="B2480" s="1250" t="s">
        <v>662</v>
      </c>
      <c r="C2480" s="1250"/>
      <c r="D2480" s="311" t="s">
        <v>663</v>
      </c>
      <c r="F2480" s="260"/>
      <c r="G2480" s="1250"/>
      <c r="M2480" s="262"/>
    </row>
    <row r="2481" spans="1:14" ht="12.75" customHeight="1">
      <c r="D2481" s="1368"/>
      <c r="E2481" s="293" t="s">
        <v>140</v>
      </c>
      <c r="F2481" s="385" t="s">
        <v>645</v>
      </c>
      <c r="G2481" s="293"/>
      <c r="H2481" s="386"/>
      <c r="I2481" s="386"/>
      <c r="J2481" s="386"/>
      <c r="K2481" s="386"/>
      <c r="L2481" s="386"/>
    </row>
    <row r="2482" spans="1:14" ht="12.75" customHeight="1">
      <c r="A2482" s="387"/>
      <c r="B2482" s="293"/>
      <c r="C2482" s="293"/>
      <c r="D2482" s="1369">
        <v>1</v>
      </c>
      <c r="E2482" s="829" t="s">
        <v>387</v>
      </c>
      <c r="F2482" s="264" t="s">
        <v>664</v>
      </c>
      <c r="G2482" s="370" t="s">
        <v>151</v>
      </c>
      <c r="H2482" s="248">
        <f>Bahan!C197</f>
        <v>408000</v>
      </c>
      <c r="I2482" s="248"/>
      <c r="J2482" s="248"/>
      <c r="K2482" s="248" t="s">
        <v>128</v>
      </c>
      <c r="L2482" s="230">
        <f>D2482*H2482</f>
        <v>408000</v>
      </c>
    </row>
    <row r="2483" spans="1:14" ht="12.75" customHeight="1">
      <c r="D2483" s="1367"/>
      <c r="G2483" s="829"/>
      <c r="M2483" s="230" t="s">
        <v>128</v>
      </c>
      <c r="N2483" s="265">
        <f>SUM(L2482)</f>
        <v>408000</v>
      </c>
    </row>
    <row r="2484" spans="1:14" ht="12.75" customHeight="1">
      <c r="D2484" s="1368"/>
      <c r="E2484" s="293" t="s">
        <v>236</v>
      </c>
      <c r="F2484" s="385" t="s">
        <v>647</v>
      </c>
      <c r="G2484" s="370"/>
      <c r="H2484" s="386"/>
      <c r="I2484" s="386"/>
      <c r="J2484" s="386"/>
      <c r="K2484" s="248"/>
      <c r="L2484" s="386"/>
    </row>
    <row r="2485" spans="1:14" ht="12.75" customHeight="1">
      <c r="A2485" s="387"/>
      <c r="B2485" s="293"/>
      <c r="C2485" s="293"/>
      <c r="D2485" s="388">
        <v>45</v>
      </c>
      <c r="E2485" s="829" t="s">
        <v>403</v>
      </c>
      <c r="F2485" s="264" t="s">
        <v>648</v>
      </c>
      <c r="G2485" s="370" t="s">
        <v>151</v>
      </c>
      <c r="H2485" s="248">
        <f>Bahan!$C$57</f>
        <v>500</v>
      </c>
      <c r="I2485" s="248"/>
      <c r="J2485" s="248"/>
      <c r="K2485" s="248" t="s">
        <v>128</v>
      </c>
      <c r="L2485" s="230">
        <f>D2485*H2485</f>
        <v>22500</v>
      </c>
    </row>
    <row r="2486" spans="1:14" ht="12.75" customHeight="1">
      <c r="A2486" s="387"/>
      <c r="B2486" s="293"/>
      <c r="C2486" s="293"/>
      <c r="D2486" s="388">
        <v>1.6E-2</v>
      </c>
      <c r="E2486" s="829" t="s">
        <v>649</v>
      </c>
      <c r="F2486" s="264" t="s">
        <v>650</v>
      </c>
      <c r="G2486" s="370" t="s">
        <v>151</v>
      </c>
      <c r="H2486" s="248">
        <f>Bahan!$C$58</f>
        <v>17338</v>
      </c>
      <c r="I2486" s="248"/>
      <c r="J2486" s="248"/>
      <c r="K2486" s="248" t="s">
        <v>128</v>
      </c>
      <c r="L2486" s="230">
        <f>D2486*H2486</f>
        <v>277.40800000000002</v>
      </c>
    </row>
    <row r="2487" spans="1:14" ht="12.75" customHeight="1">
      <c r="A2487" s="387"/>
      <c r="B2487" s="293"/>
      <c r="C2487" s="293"/>
      <c r="D2487" s="388">
        <v>2.5000000000000001E-2</v>
      </c>
      <c r="E2487" s="829" t="s">
        <v>651</v>
      </c>
      <c r="F2487" s="264" t="s">
        <v>652</v>
      </c>
      <c r="G2487" s="370" t="s">
        <v>151</v>
      </c>
      <c r="H2487" s="248">
        <f>'Hrg Sat'!$G$22</f>
        <v>293700</v>
      </c>
      <c r="I2487" s="248"/>
      <c r="J2487" s="248"/>
      <c r="K2487" s="248" t="s">
        <v>128</v>
      </c>
      <c r="L2487" s="230">
        <f>D2487*H2487</f>
        <v>7342.5</v>
      </c>
    </row>
    <row r="2488" spans="1:14" ht="12.75" customHeight="1">
      <c r="A2488" s="387"/>
      <c r="B2488" s="293"/>
      <c r="C2488" s="293"/>
      <c r="D2488" s="388">
        <v>0.13</v>
      </c>
      <c r="E2488" s="829" t="s">
        <v>651</v>
      </c>
      <c r="F2488" s="264" t="s">
        <v>653</v>
      </c>
      <c r="G2488" s="370" t="s">
        <v>151</v>
      </c>
      <c r="H2488" s="248">
        <f>'Hrg Sat'!$G$18</f>
        <v>53625</v>
      </c>
      <c r="I2488" s="248"/>
      <c r="J2488" s="248"/>
      <c r="K2488" s="248" t="s">
        <v>128</v>
      </c>
      <c r="L2488" s="230">
        <f>D2488*H2488</f>
        <v>6971.25</v>
      </c>
    </row>
    <row r="2489" spans="1:14" ht="12.75" customHeight="1">
      <c r="A2489" s="387"/>
      <c r="B2489" s="293"/>
      <c r="C2489" s="293"/>
      <c r="D2489" s="388">
        <v>7.4999999999999997E-2</v>
      </c>
      <c r="E2489" s="829" t="s">
        <v>651</v>
      </c>
      <c r="F2489" s="264" t="s">
        <v>656</v>
      </c>
      <c r="G2489" s="370" t="s">
        <v>151</v>
      </c>
      <c r="H2489" s="248">
        <f>'Hrg Sat'!$G$67</f>
        <v>3649714</v>
      </c>
      <c r="I2489" s="248"/>
      <c r="J2489" s="248"/>
      <c r="K2489" s="248" t="s">
        <v>128</v>
      </c>
      <c r="L2489" s="230">
        <f>D2489*H2489</f>
        <v>273728.55</v>
      </c>
    </row>
    <row r="2490" spans="1:14" ht="12.75" customHeight="1">
      <c r="D2490" s="1367"/>
      <c r="G2490" s="829"/>
      <c r="M2490" s="230" t="s">
        <v>128</v>
      </c>
      <c r="N2490" s="265">
        <f>SUM(L2485:L2490)</f>
        <v>310819.70799999998</v>
      </c>
    </row>
    <row r="2491" spans="1:14" ht="12.75" customHeight="1">
      <c r="D2491" s="1370"/>
      <c r="E2491" s="829"/>
      <c r="F2491" s="247"/>
      <c r="G2491" s="370"/>
      <c r="H2491" s="829"/>
      <c r="I2491" s="829"/>
      <c r="J2491" s="829"/>
      <c r="K2491" s="248"/>
      <c r="M2491" s="267" t="s">
        <v>169</v>
      </c>
      <c r="N2491" s="268" t="s">
        <v>169</v>
      </c>
    </row>
    <row r="2492" spans="1:14" ht="12.75" customHeight="1">
      <c r="D2492" s="1367"/>
      <c r="G2492" s="829"/>
      <c r="H2492" s="233" t="s">
        <v>170</v>
      </c>
      <c r="M2492" s="230" t="s">
        <v>128</v>
      </c>
      <c r="N2492" s="230">
        <f>SUM(N2483:N2490)</f>
        <v>718819.70799999998</v>
      </c>
    </row>
    <row r="2493" spans="1:14" ht="12.75" customHeight="1">
      <c r="D2493" s="1367"/>
      <c r="G2493" s="829"/>
      <c r="H2493" s="233" t="s">
        <v>171</v>
      </c>
      <c r="M2493" s="230" t="s">
        <v>128</v>
      </c>
      <c r="N2493" s="262">
        <f>ROUNDDOWN((N2492),0)</f>
        <v>718819</v>
      </c>
    </row>
    <row r="2494" spans="1:14" ht="12.75" customHeight="1">
      <c r="A2494" s="387"/>
      <c r="B2494" s="293"/>
      <c r="C2494" s="293"/>
      <c r="D2494" s="1369"/>
      <c r="E2494" s="829"/>
      <c r="F2494" s="264"/>
      <c r="G2494" s="370"/>
      <c r="H2494" s="248"/>
      <c r="I2494" s="248"/>
      <c r="J2494" s="248"/>
      <c r="K2494" s="248"/>
      <c r="L2494" s="230"/>
    </row>
    <row r="2495" spans="1:14" s="245" customFormat="1" ht="12.75" customHeight="1">
      <c r="A2495" s="258">
        <f>A2480+1</f>
        <v>140</v>
      </c>
      <c r="B2495" s="1250" t="s">
        <v>665</v>
      </c>
      <c r="C2495" s="1250"/>
      <c r="D2495" s="311" t="s">
        <v>666</v>
      </c>
      <c r="F2495" s="260"/>
      <c r="G2495" s="1250"/>
      <c r="M2495" s="262"/>
    </row>
    <row r="2496" spans="1:14" ht="12.75" customHeight="1">
      <c r="D2496" s="1368"/>
      <c r="E2496" s="293" t="s">
        <v>140</v>
      </c>
      <c r="F2496" s="385" t="s">
        <v>645</v>
      </c>
      <c r="G2496" s="293"/>
      <c r="H2496" s="386"/>
      <c r="I2496" s="386"/>
      <c r="J2496" s="386"/>
      <c r="K2496" s="386"/>
      <c r="L2496" s="386"/>
    </row>
    <row r="2497" spans="1:14" ht="12.75" customHeight="1">
      <c r="A2497" s="387"/>
      <c r="B2497" s="293"/>
      <c r="C2497" s="293"/>
      <c r="D2497" s="1369">
        <v>1</v>
      </c>
      <c r="E2497" s="829" t="s">
        <v>387</v>
      </c>
      <c r="F2497" s="264" t="s">
        <v>664</v>
      </c>
      <c r="G2497" s="370" t="s">
        <v>151</v>
      </c>
      <c r="H2497" s="248">
        <f>$H$2482</f>
        <v>408000</v>
      </c>
      <c r="I2497" s="248"/>
      <c r="J2497" s="248"/>
      <c r="K2497" s="248" t="s">
        <v>128</v>
      </c>
      <c r="L2497" s="230">
        <f>D2497*H2497</f>
        <v>408000</v>
      </c>
    </row>
    <row r="2498" spans="1:14" ht="12.75" customHeight="1">
      <c r="D2498" s="1367"/>
      <c r="G2498" s="829"/>
      <c r="M2498" s="230" t="s">
        <v>128</v>
      </c>
      <c r="N2498" s="265">
        <f>SUM(L2497)</f>
        <v>408000</v>
      </c>
    </row>
    <row r="2499" spans="1:14" ht="12.75" customHeight="1">
      <c r="D2499" s="1368"/>
      <c r="E2499" s="293" t="s">
        <v>236</v>
      </c>
      <c r="F2499" s="385" t="s">
        <v>647</v>
      </c>
      <c r="G2499" s="370"/>
      <c r="H2499" s="386"/>
      <c r="I2499" s="386"/>
      <c r="J2499" s="386"/>
      <c r="K2499" s="248"/>
      <c r="L2499" s="386"/>
    </row>
    <row r="2500" spans="1:14" ht="12.75" customHeight="1">
      <c r="A2500" s="387"/>
      <c r="B2500" s="293"/>
      <c r="C2500" s="293"/>
      <c r="D2500" s="388">
        <v>45</v>
      </c>
      <c r="E2500" s="829" t="s">
        <v>403</v>
      </c>
      <c r="F2500" s="264" t="s">
        <v>648</v>
      </c>
      <c r="G2500" s="370" t="s">
        <v>151</v>
      </c>
      <c r="H2500" s="248">
        <f>Bahan!$C$57</f>
        <v>500</v>
      </c>
      <c r="I2500" s="248"/>
      <c r="J2500" s="248"/>
      <c r="K2500" s="248" t="s">
        <v>128</v>
      </c>
      <c r="L2500" s="230">
        <f>D2500*H2500</f>
        <v>22500</v>
      </c>
    </row>
    <row r="2501" spans="1:14" ht="12.75" customHeight="1">
      <c r="A2501" s="387"/>
      <c r="B2501" s="293"/>
      <c r="C2501" s="293"/>
      <c r="D2501" s="388">
        <v>1.6E-2</v>
      </c>
      <c r="E2501" s="829" t="s">
        <v>649</v>
      </c>
      <c r="F2501" s="264" t="s">
        <v>650</v>
      </c>
      <c r="G2501" s="370" t="s">
        <v>151</v>
      </c>
      <c r="H2501" s="248">
        <f>Bahan!$C$58</f>
        <v>17338</v>
      </c>
      <c r="I2501" s="248"/>
      <c r="J2501" s="248"/>
      <c r="K2501" s="248" t="s">
        <v>128</v>
      </c>
      <c r="L2501" s="230">
        <f>D2501*H2501</f>
        <v>277.40800000000002</v>
      </c>
    </row>
    <row r="2502" spans="1:14" ht="12.75" customHeight="1">
      <c r="A2502" s="387"/>
      <c r="B2502" s="293"/>
      <c r="C2502" s="293"/>
      <c r="D2502" s="388">
        <v>2.5000000000000001E-2</v>
      </c>
      <c r="E2502" s="829" t="s">
        <v>651</v>
      </c>
      <c r="F2502" s="264" t="s">
        <v>652</v>
      </c>
      <c r="G2502" s="370" t="s">
        <v>151</v>
      </c>
      <c r="H2502" s="248">
        <f>'Hrg Sat'!$G$22</f>
        <v>293700</v>
      </c>
      <c r="I2502" s="248"/>
      <c r="J2502" s="248"/>
      <c r="K2502" s="248" t="s">
        <v>128</v>
      </c>
      <c r="L2502" s="230">
        <f>D2502*H2502</f>
        <v>7342.5</v>
      </c>
    </row>
    <row r="2503" spans="1:14" ht="12.75" customHeight="1">
      <c r="A2503" s="387"/>
      <c r="B2503" s="293"/>
      <c r="C2503" s="293"/>
      <c r="D2503" s="388">
        <v>0.13</v>
      </c>
      <c r="E2503" s="829" t="s">
        <v>651</v>
      </c>
      <c r="F2503" s="264" t="s">
        <v>653</v>
      </c>
      <c r="G2503" s="370" t="s">
        <v>151</v>
      </c>
      <c r="H2503" s="248">
        <f>'Hrg Sat'!$G$18</f>
        <v>53625</v>
      </c>
      <c r="I2503" s="248"/>
      <c r="J2503" s="248"/>
      <c r="K2503" s="248" t="s">
        <v>128</v>
      </c>
      <c r="L2503" s="230">
        <f>D2503*H2503</f>
        <v>6971.25</v>
      </c>
    </row>
    <row r="2504" spans="1:14" ht="12.75" customHeight="1">
      <c r="A2504" s="387"/>
      <c r="B2504" s="293"/>
      <c r="C2504" s="293"/>
      <c r="D2504" s="388">
        <v>1</v>
      </c>
      <c r="E2504" s="829" t="s">
        <v>659</v>
      </c>
      <c r="F2504" s="264" t="s">
        <v>660</v>
      </c>
      <c r="G2504" s="370" t="s">
        <v>151</v>
      </c>
      <c r="H2504" s="248">
        <f>Bahan!$C$898</f>
        <v>300000</v>
      </c>
      <c r="I2504" s="248"/>
      <c r="J2504" s="248"/>
      <c r="K2504" s="248" t="s">
        <v>128</v>
      </c>
      <c r="L2504" s="230">
        <f>D2504*H2504</f>
        <v>300000</v>
      </c>
    </row>
    <row r="2505" spans="1:14" ht="12.75" customHeight="1">
      <c r="D2505" s="1367"/>
      <c r="G2505" s="829"/>
      <c r="M2505" s="230" t="s">
        <v>128</v>
      </c>
      <c r="N2505" s="265">
        <f>SUM(L2500:L2505)</f>
        <v>337091.158</v>
      </c>
    </row>
    <row r="2506" spans="1:14" ht="12.75" customHeight="1">
      <c r="D2506" s="1370"/>
      <c r="E2506" s="829"/>
      <c r="F2506" s="247"/>
      <c r="G2506" s="370"/>
      <c r="H2506" s="829"/>
      <c r="I2506" s="829"/>
      <c r="J2506" s="829"/>
      <c r="K2506" s="248"/>
      <c r="M2506" s="267" t="s">
        <v>169</v>
      </c>
      <c r="N2506" s="268" t="s">
        <v>169</v>
      </c>
    </row>
    <row r="2507" spans="1:14" ht="12.75" customHeight="1">
      <c r="D2507" s="1367"/>
      <c r="G2507" s="829"/>
      <c r="H2507" s="233" t="s">
        <v>170</v>
      </c>
      <c r="M2507" s="230" t="s">
        <v>128</v>
      </c>
      <c r="N2507" s="230">
        <f>SUM(N2498:N2505)</f>
        <v>745091.15800000005</v>
      </c>
    </row>
    <row r="2508" spans="1:14" ht="12.75" customHeight="1">
      <c r="D2508" s="1367"/>
      <c r="G2508" s="829"/>
      <c r="H2508" s="233" t="s">
        <v>171</v>
      </c>
      <c r="M2508" s="230" t="s">
        <v>128</v>
      </c>
      <c r="N2508" s="262">
        <f>ROUNDDOWN((N2507),0)</f>
        <v>745091</v>
      </c>
    </row>
    <row r="2509" spans="1:14" ht="12.75" customHeight="1">
      <c r="A2509" s="387"/>
      <c r="B2509" s="293"/>
      <c r="C2509" s="293"/>
      <c r="D2509" s="1369"/>
      <c r="E2509" s="829"/>
      <c r="F2509" s="264"/>
      <c r="G2509" s="370"/>
      <c r="H2509" s="248"/>
      <c r="I2509" s="248"/>
      <c r="J2509" s="248"/>
      <c r="K2509" s="248"/>
      <c r="L2509" s="230"/>
    </row>
    <row r="2510" spans="1:14" ht="12.75" customHeight="1">
      <c r="A2510" s="258">
        <f>A2495+1</f>
        <v>141</v>
      </c>
      <c r="B2510" s="1250" t="s">
        <v>665</v>
      </c>
      <c r="C2510" s="1250"/>
      <c r="D2510" s="311" t="s">
        <v>4544</v>
      </c>
      <c r="E2510" s="245"/>
      <c r="F2510" s="260"/>
      <c r="G2510" s="1250"/>
      <c r="H2510" s="245"/>
      <c r="I2510" s="245"/>
      <c r="J2510" s="245"/>
      <c r="K2510" s="245"/>
      <c r="L2510" s="245"/>
      <c r="M2510" s="262"/>
      <c r="N2510" s="245"/>
    </row>
    <row r="2511" spans="1:14" ht="12.75" customHeight="1">
      <c r="D2511" s="1368"/>
      <c r="E2511" s="293" t="s">
        <v>140</v>
      </c>
      <c r="F2511" s="385" t="s">
        <v>645</v>
      </c>
      <c r="G2511" s="293"/>
      <c r="H2511" s="386"/>
      <c r="I2511" s="386"/>
      <c r="J2511" s="386"/>
      <c r="K2511" s="386"/>
      <c r="L2511" s="386"/>
    </row>
    <row r="2512" spans="1:14" ht="12.75" customHeight="1">
      <c r="A2512" s="387"/>
      <c r="B2512" s="293"/>
      <c r="C2512" s="293"/>
      <c r="D2512" s="1369">
        <v>1</v>
      </c>
      <c r="E2512" s="829" t="s">
        <v>387</v>
      </c>
      <c r="F2512" s="264" t="s">
        <v>4538</v>
      </c>
      <c r="G2512" s="370" t="s">
        <v>151</v>
      </c>
      <c r="H2512" s="248">
        <f>Bahan!$C$200</f>
        <v>580000</v>
      </c>
      <c r="I2512" s="248"/>
      <c r="J2512" s="248"/>
      <c r="K2512" s="248" t="s">
        <v>128</v>
      </c>
      <c r="L2512" s="230">
        <f>D2512*H2512</f>
        <v>580000</v>
      </c>
    </row>
    <row r="2513" spans="1:14" ht="12.75" customHeight="1">
      <c r="A2513" s="387"/>
      <c r="B2513" s="293"/>
      <c r="C2513" s="293"/>
      <c r="D2513" s="1369">
        <v>1</v>
      </c>
      <c r="E2513" s="829" t="s">
        <v>4545</v>
      </c>
      <c r="F2513" s="264" t="s">
        <v>3432</v>
      </c>
      <c r="G2513" s="370" t="s">
        <v>151</v>
      </c>
      <c r="H2513" s="248">
        <f>SUM(L2512)*0.15</f>
        <v>87000</v>
      </c>
      <c r="I2513" s="248"/>
      <c r="J2513" s="248"/>
      <c r="K2513" s="248" t="s">
        <v>128</v>
      </c>
      <c r="L2513" s="230">
        <f>D2513*H2513</f>
        <v>87000</v>
      </c>
    </row>
    <row r="2514" spans="1:14" ht="12.75" customHeight="1">
      <c r="D2514" s="1367"/>
      <c r="G2514" s="829"/>
      <c r="M2514" s="230" t="s">
        <v>128</v>
      </c>
      <c r="N2514" s="265">
        <f>SUM(L2512:L2513)</f>
        <v>667000</v>
      </c>
    </row>
    <row r="2515" spans="1:14" ht="12.75" customHeight="1">
      <c r="D2515" s="1368"/>
      <c r="E2515" s="293" t="s">
        <v>236</v>
      </c>
      <c r="F2515" s="385" t="s">
        <v>3303</v>
      </c>
      <c r="G2515" s="370"/>
      <c r="H2515" s="386"/>
      <c r="I2515" s="386"/>
      <c r="J2515" s="386"/>
      <c r="K2515" s="248"/>
      <c r="L2515" s="386"/>
    </row>
    <row r="2516" spans="1:14" ht="12.75" customHeight="1">
      <c r="A2516" s="387"/>
      <c r="B2516" s="293"/>
      <c r="C2516" s="293"/>
      <c r="D2516" s="388">
        <v>1</v>
      </c>
      <c r="E2516" s="829" t="s">
        <v>8</v>
      </c>
      <c r="F2516" s="264" t="s">
        <v>2110</v>
      </c>
      <c r="G2516" s="370" t="s">
        <v>151</v>
      </c>
      <c r="H2516" s="248">
        <f>SUM(N2514)*0.15</f>
        <v>100050</v>
      </c>
      <c r="I2516" s="248"/>
      <c r="J2516" s="248"/>
      <c r="K2516" s="248" t="s">
        <v>128</v>
      </c>
      <c r="L2516" s="230">
        <f>D2516*H2516</f>
        <v>100050</v>
      </c>
    </row>
    <row r="2517" spans="1:14" ht="12.75" customHeight="1">
      <c r="D2517" s="1367"/>
      <c r="G2517" s="829"/>
      <c r="M2517" s="230" t="s">
        <v>128</v>
      </c>
      <c r="N2517" s="265">
        <f>SUM(L2516:L2517)</f>
        <v>100050</v>
      </c>
    </row>
    <row r="2518" spans="1:14" ht="12.75" customHeight="1">
      <c r="D2518" s="1370"/>
      <c r="E2518" s="829"/>
      <c r="F2518" s="247"/>
      <c r="G2518" s="370"/>
      <c r="H2518" s="829"/>
      <c r="I2518" s="829"/>
      <c r="J2518" s="829"/>
      <c r="K2518" s="248"/>
      <c r="M2518" s="267" t="s">
        <v>169</v>
      </c>
      <c r="N2518" s="268" t="s">
        <v>169</v>
      </c>
    </row>
    <row r="2519" spans="1:14" ht="12.75" customHeight="1">
      <c r="D2519" s="1367"/>
      <c r="G2519" s="829"/>
      <c r="H2519" s="233" t="s">
        <v>170</v>
      </c>
      <c r="M2519" s="230" t="s">
        <v>128</v>
      </c>
      <c r="N2519" s="230">
        <f>SUM(N2514:N2517)</f>
        <v>767050</v>
      </c>
    </row>
    <row r="2520" spans="1:14" ht="12.75" customHeight="1">
      <c r="D2520" s="1367"/>
      <c r="G2520" s="829"/>
      <c r="H2520" s="233" t="s">
        <v>171</v>
      </c>
      <c r="M2520" s="230" t="s">
        <v>128</v>
      </c>
      <c r="N2520" s="262">
        <f>ROUNDDOWN((N2519),0)</f>
        <v>767050</v>
      </c>
    </row>
    <row r="2521" spans="1:14" ht="12.75" customHeight="1">
      <c r="A2521" s="387"/>
      <c r="B2521" s="293"/>
      <c r="C2521" s="293"/>
      <c r="D2521" s="1369"/>
      <c r="E2521" s="829"/>
      <c r="F2521" s="264"/>
      <c r="G2521" s="370"/>
      <c r="H2521" s="248"/>
      <c r="I2521" s="248"/>
      <c r="J2521" s="248"/>
      <c r="K2521" s="248"/>
      <c r="L2521" s="230"/>
    </row>
    <row r="2522" spans="1:14" ht="12.75" customHeight="1">
      <c r="A2522" s="258">
        <f>A2510+1</f>
        <v>142</v>
      </c>
      <c r="B2522" s="1250" t="s">
        <v>642</v>
      </c>
      <c r="C2522" s="1250"/>
      <c r="D2522" s="259" t="s">
        <v>4549</v>
      </c>
      <c r="E2522" s="245"/>
      <c r="F2522" s="260"/>
      <c r="G2522" s="261"/>
      <c r="H2522" s="245"/>
      <c r="I2522" s="245"/>
      <c r="J2522" s="245"/>
      <c r="K2522" s="245"/>
      <c r="L2522" s="245"/>
      <c r="M2522" s="262"/>
      <c r="N2522" s="245"/>
    </row>
    <row r="2523" spans="1:14" ht="12.75" customHeight="1">
      <c r="E2523" s="829" t="s">
        <v>551</v>
      </c>
      <c r="F2523" s="234" t="s">
        <v>552</v>
      </c>
    </row>
    <row r="2524" spans="1:14" ht="12.75" customHeight="1">
      <c r="D2524" s="263">
        <v>0.05</v>
      </c>
      <c r="E2524" s="829" t="s">
        <v>149</v>
      </c>
      <c r="F2524" s="264" t="s">
        <v>150</v>
      </c>
      <c r="G2524" s="235" t="s">
        <v>151</v>
      </c>
      <c r="H2524" s="248">
        <f>Bahan!$C$10</f>
        <v>125000</v>
      </c>
      <c r="I2524" s="248"/>
      <c r="J2524" s="248"/>
      <c r="K2524" s="248" t="s">
        <v>128</v>
      </c>
      <c r="L2524" s="230">
        <f>D2524*H2524</f>
        <v>6250</v>
      </c>
    </row>
    <row r="2525" spans="1:14" ht="12.75" customHeight="1">
      <c r="D2525" s="263">
        <v>2.5000000000000001E-2</v>
      </c>
      <c r="E2525" s="829" t="s">
        <v>149</v>
      </c>
      <c r="F2525" s="264" t="s">
        <v>310</v>
      </c>
      <c r="G2525" s="235" t="s">
        <v>151</v>
      </c>
      <c r="H2525" s="248">
        <f>Bahan!$C$12</f>
        <v>135000</v>
      </c>
      <c r="I2525" s="248"/>
      <c r="J2525" s="248"/>
      <c r="K2525" s="248" t="s">
        <v>128</v>
      </c>
      <c r="L2525" s="230">
        <f>D2525*H2525</f>
        <v>3375</v>
      </c>
    </row>
    <row r="2526" spans="1:14" ht="12.75" customHeight="1">
      <c r="D2526" s="263">
        <v>0.01</v>
      </c>
      <c r="E2526" s="829" t="s">
        <v>149</v>
      </c>
      <c r="F2526" s="234" t="s">
        <v>153</v>
      </c>
      <c r="G2526" s="235" t="s">
        <v>151</v>
      </c>
      <c r="H2526" s="248">
        <f>Bahan!$C$21</f>
        <v>145000</v>
      </c>
      <c r="I2526" s="248"/>
      <c r="J2526" s="248"/>
      <c r="K2526" s="248" t="s">
        <v>128</v>
      </c>
      <c r="L2526" s="230">
        <f>D2526*H2526</f>
        <v>1450</v>
      </c>
    </row>
    <row r="2527" spans="1:14" ht="12.75" customHeight="1">
      <c r="D2527" s="263">
        <v>5.0000000000000001E-3</v>
      </c>
      <c r="E2527" s="829" t="s">
        <v>149</v>
      </c>
      <c r="F2527" s="234" t="s">
        <v>154</v>
      </c>
      <c r="G2527" s="235" t="s">
        <v>151</v>
      </c>
      <c r="H2527" s="248">
        <f>Bahan!$C$22</f>
        <v>150000</v>
      </c>
      <c r="I2527" s="248"/>
      <c r="J2527" s="248"/>
      <c r="K2527" s="248" t="s">
        <v>128</v>
      </c>
      <c r="L2527" s="230">
        <f>D2527*H2527</f>
        <v>750</v>
      </c>
    </row>
    <row r="2528" spans="1:14" ht="12.75" customHeight="1">
      <c r="M2528" s="230" t="s">
        <v>128</v>
      </c>
      <c r="N2528" s="265">
        <f>SUM(L2524:L2527)</f>
        <v>11825</v>
      </c>
    </row>
    <row r="2529" spans="1:14" ht="12.75" customHeight="1">
      <c r="E2529" s="829" t="s">
        <v>155</v>
      </c>
      <c r="F2529" s="234" t="s">
        <v>156</v>
      </c>
    </row>
    <row r="2530" spans="1:14" ht="12.75" customHeight="1">
      <c r="D2530" s="263">
        <v>1.1000000000000001</v>
      </c>
      <c r="E2530" s="829" t="s">
        <v>190</v>
      </c>
      <c r="F2530" s="234" t="s">
        <v>4550</v>
      </c>
      <c r="G2530" s="235" t="s">
        <v>151</v>
      </c>
      <c r="H2530" s="248">
        <f>Bahan!C829</f>
        <v>115000</v>
      </c>
      <c r="I2530" s="248"/>
      <c r="J2530" s="248"/>
      <c r="K2530" s="248" t="s">
        <v>128</v>
      </c>
      <c r="L2530" s="230">
        <f>D2530*H2530</f>
        <v>126500.00000000001</v>
      </c>
    </row>
    <row r="2531" spans="1:14" ht="12.75" customHeight="1">
      <c r="E2531" s="829"/>
      <c r="H2531" s="248"/>
      <c r="I2531" s="248"/>
      <c r="J2531" s="248"/>
      <c r="K2531" s="248"/>
      <c r="L2531" s="230"/>
    </row>
    <row r="2532" spans="1:14" ht="12.75" customHeight="1">
      <c r="M2532" s="230" t="s">
        <v>128</v>
      </c>
      <c r="N2532" s="265">
        <f>SUM(L2530:L2531)</f>
        <v>126500.00000000001</v>
      </c>
    </row>
    <row r="2533" spans="1:14" ht="12.75" customHeight="1">
      <c r="D2533" s="246"/>
      <c r="E2533" s="829"/>
      <c r="F2533" s="247"/>
      <c r="H2533" s="829"/>
      <c r="I2533" s="829"/>
      <c r="J2533" s="829"/>
      <c r="K2533" s="248"/>
      <c r="M2533" s="267" t="s">
        <v>169</v>
      </c>
      <c r="N2533" s="268" t="s">
        <v>169</v>
      </c>
    </row>
    <row r="2534" spans="1:14" ht="12.75" customHeight="1">
      <c r="H2534" s="233" t="s">
        <v>170</v>
      </c>
      <c r="M2534" s="230" t="s">
        <v>128</v>
      </c>
      <c r="N2534" s="230">
        <f>SUM(N2528:N2532)</f>
        <v>138325</v>
      </c>
    </row>
    <row r="2535" spans="1:14" ht="12.75" customHeight="1">
      <c r="H2535" s="269" t="s">
        <v>3123</v>
      </c>
      <c r="K2535" s="270"/>
      <c r="M2535" s="230" t="s">
        <v>128</v>
      </c>
      <c r="N2535" s="265">
        <f>N2534*$Q$4</f>
        <v>13832.5</v>
      </c>
    </row>
    <row r="2536" spans="1:14" ht="12.75" customHeight="1">
      <c r="H2536" s="233" t="s">
        <v>171</v>
      </c>
      <c r="M2536" s="230" t="s">
        <v>128</v>
      </c>
      <c r="N2536" s="262">
        <f>ROUNDDOWN((N2534+N2535),0)</f>
        <v>152157</v>
      </c>
    </row>
    <row r="2537" spans="1:14" ht="12.75" customHeight="1">
      <c r="A2537" s="387"/>
      <c r="B2537" s="293"/>
      <c r="C2537" s="293"/>
      <c r="D2537" s="1369"/>
      <c r="E2537" s="829"/>
      <c r="F2537" s="264"/>
      <c r="G2537" s="370"/>
      <c r="H2537" s="248"/>
      <c r="I2537" s="248"/>
      <c r="J2537" s="248"/>
      <c r="K2537" s="248"/>
      <c r="L2537" s="230"/>
    </row>
    <row r="2538" spans="1:14" ht="12.75" customHeight="1">
      <c r="A2538" s="258">
        <f>A2501+1</f>
        <v>1</v>
      </c>
      <c r="B2538" s="1250" t="s">
        <v>642</v>
      </c>
      <c r="C2538" s="1250"/>
      <c r="D2538" s="259" t="s">
        <v>4566</v>
      </c>
      <c r="E2538" s="245"/>
      <c r="F2538" s="260"/>
      <c r="G2538" s="261"/>
      <c r="H2538" s="245"/>
      <c r="I2538" s="245"/>
      <c r="J2538" s="245"/>
      <c r="K2538" s="245"/>
      <c r="L2538" s="245"/>
      <c r="M2538" s="262"/>
      <c r="N2538" s="245"/>
    </row>
    <row r="2539" spans="1:14" ht="12.75" customHeight="1">
      <c r="E2539" s="829" t="s">
        <v>551</v>
      </c>
      <c r="F2539" s="234" t="s">
        <v>552</v>
      </c>
    </row>
    <row r="2540" spans="1:14" ht="12.75" customHeight="1">
      <c r="D2540" s="263">
        <f>0.521/2</f>
        <v>0.26050000000000001</v>
      </c>
      <c r="E2540" s="829" t="s">
        <v>149</v>
      </c>
      <c r="F2540" s="264" t="s">
        <v>150</v>
      </c>
      <c r="G2540" s="235" t="s">
        <v>151</v>
      </c>
      <c r="H2540" s="248">
        <f>Bahan!$C$10</f>
        <v>125000</v>
      </c>
      <c r="I2540" s="248"/>
      <c r="J2540" s="248"/>
      <c r="K2540" s="248" t="s">
        <v>128</v>
      </c>
      <c r="L2540" s="230">
        <f>D2540*H2540</f>
        <v>32562.5</v>
      </c>
    </row>
    <row r="2541" spans="1:14" ht="12.75" customHeight="1">
      <c r="D2541" s="263">
        <f>0.05/2</f>
        <v>2.5000000000000001E-2</v>
      </c>
      <c r="E2541" s="829" t="s">
        <v>149</v>
      </c>
      <c r="F2541" s="264" t="s">
        <v>310</v>
      </c>
      <c r="G2541" s="235" t="s">
        <v>151</v>
      </c>
      <c r="H2541" s="248">
        <f>Bahan!$C$12</f>
        <v>135000</v>
      </c>
      <c r="I2541" s="248"/>
      <c r="J2541" s="248"/>
      <c r="K2541" s="248" t="s">
        <v>128</v>
      </c>
      <c r="L2541" s="230">
        <f>D2541*H2541</f>
        <v>3375</v>
      </c>
    </row>
    <row r="2542" spans="1:14" ht="12.75" customHeight="1">
      <c r="D2542" s="263">
        <f>0.521/2</f>
        <v>0.26050000000000001</v>
      </c>
      <c r="E2542" s="829" t="s">
        <v>149</v>
      </c>
      <c r="F2542" s="234" t="s">
        <v>154</v>
      </c>
      <c r="G2542" s="235" t="s">
        <v>151</v>
      </c>
      <c r="H2542" s="248">
        <f>Bahan!$C$22</f>
        <v>150000</v>
      </c>
      <c r="I2542" s="248"/>
      <c r="J2542" s="248"/>
      <c r="K2542" s="248" t="s">
        <v>128</v>
      </c>
      <c r="L2542" s="230">
        <f>D2542*H2542</f>
        <v>39075</v>
      </c>
    </row>
    <row r="2543" spans="1:14" ht="12.75" customHeight="1">
      <c r="M2543" s="230" t="s">
        <v>128</v>
      </c>
      <c r="N2543" s="265">
        <f>SUM(L2540:L2542)</f>
        <v>75012.5</v>
      </c>
    </row>
    <row r="2544" spans="1:14" ht="12.75" customHeight="1">
      <c r="E2544" s="829" t="s">
        <v>155</v>
      </c>
      <c r="F2544" s="234" t="s">
        <v>156</v>
      </c>
    </row>
    <row r="2545" spans="1:14" ht="12.75" customHeight="1">
      <c r="D2545" s="263">
        <v>1.1000000000000001</v>
      </c>
      <c r="E2545" s="829" t="s">
        <v>190</v>
      </c>
      <c r="F2545" s="234" t="s">
        <v>4539</v>
      </c>
      <c r="G2545" s="235" t="s">
        <v>151</v>
      </c>
      <c r="H2545" s="248">
        <f>Bahan!$C$184</f>
        <v>125000</v>
      </c>
      <c r="I2545" s="248"/>
      <c r="J2545" s="248"/>
      <c r="K2545" s="248" t="s">
        <v>128</v>
      </c>
      <c r="L2545" s="230">
        <f>D2545*H2545</f>
        <v>137500</v>
      </c>
    </row>
    <row r="2546" spans="1:14" ht="12.75" customHeight="1">
      <c r="D2546" s="391">
        <v>7.1999999999999995E-2</v>
      </c>
      <c r="E2546" s="829" t="s">
        <v>161</v>
      </c>
      <c r="F2546" s="264" t="s">
        <v>312</v>
      </c>
      <c r="G2546" s="235" t="s">
        <v>151</v>
      </c>
      <c r="H2546" s="248">
        <f>Bahan!$C$42</f>
        <v>215000</v>
      </c>
      <c r="I2546" s="248"/>
      <c r="J2546" s="248"/>
      <c r="K2546" s="248" t="s">
        <v>128</v>
      </c>
      <c r="L2546" s="230">
        <f>D2546*H2546</f>
        <v>15479.999999999998</v>
      </c>
    </row>
    <row r="2547" spans="1:14" ht="12.75" customHeight="1">
      <c r="D2547" s="391">
        <v>1</v>
      </c>
      <c r="E2547" s="829" t="s">
        <v>186</v>
      </c>
      <c r="F2547" s="264" t="s">
        <v>289</v>
      </c>
      <c r="G2547" s="235" t="s">
        <v>151</v>
      </c>
      <c r="H2547" s="248">
        <f>SUM(L2545:L2546)*0.1</f>
        <v>15298</v>
      </c>
      <c r="I2547" s="248"/>
      <c r="J2547" s="248"/>
      <c r="K2547" s="248" t="s">
        <v>128</v>
      </c>
      <c r="L2547" s="230">
        <f>D2547*H2547</f>
        <v>15298</v>
      </c>
    </row>
    <row r="2548" spans="1:14" ht="12.75" customHeight="1">
      <c r="M2548" s="230" t="s">
        <v>128</v>
      </c>
      <c r="N2548" s="265">
        <f>SUM(L2545:L2547)</f>
        <v>168278</v>
      </c>
    </row>
    <row r="2549" spans="1:14" ht="12.75" customHeight="1">
      <c r="D2549" s="246"/>
      <c r="E2549" s="829"/>
      <c r="F2549" s="247"/>
      <c r="H2549" s="829"/>
      <c r="I2549" s="829"/>
      <c r="J2549" s="829"/>
      <c r="K2549" s="248"/>
      <c r="M2549" s="267" t="s">
        <v>169</v>
      </c>
      <c r="N2549" s="268" t="s">
        <v>169</v>
      </c>
    </row>
    <row r="2550" spans="1:14" ht="12.75" customHeight="1">
      <c r="H2550" s="233" t="s">
        <v>170</v>
      </c>
      <c r="M2550" s="230" t="s">
        <v>128</v>
      </c>
      <c r="N2550" s="230">
        <f>SUM(N2543:N2548)</f>
        <v>243290.5</v>
      </c>
    </row>
    <row r="2551" spans="1:14" ht="12.75" customHeight="1">
      <c r="H2551" s="269" t="s">
        <v>3123</v>
      </c>
      <c r="K2551" s="270"/>
      <c r="M2551" s="230" t="s">
        <v>128</v>
      </c>
      <c r="N2551" s="265">
        <f>N2550*$Q$4</f>
        <v>24329.050000000003</v>
      </c>
    </row>
    <row r="2552" spans="1:14" ht="12.75" customHeight="1">
      <c r="H2552" s="233" t="s">
        <v>171</v>
      </c>
      <c r="M2552" s="230" t="s">
        <v>128</v>
      </c>
      <c r="N2552" s="262">
        <f>ROUNDDOWN((N2550+N2551),0)</f>
        <v>267619</v>
      </c>
    </row>
    <row r="2553" spans="1:14" ht="12.75" customHeight="1">
      <c r="A2553" s="387"/>
      <c r="B2553" s="293"/>
      <c r="C2553" s="293"/>
      <c r="D2553" s="1369"/>
      <c r="E2553" s="829"/>
      <c r="F2553" s="264"/>
      <c r="G2553" s="370"/>
      <c r="H2553" s="248"/>
      <c r="I2553" s="248"/>
      <c r="J2553" s="248"/>
      <c r="K2553" s="248"/>
      <c r="L2553" s="230"/>
    </row>
    <row r="2554" spans="1:14" ht="12.75" customHeight="1">
      <c r="A2554" s="387"/>
      <c r="B2554" s="293"/>
      <c r="C2554" s="293"/>
      <c r="D2554" s="1369"/>
      <c r="E2554" s="829"/>
      <c r="F2554" s="264"/>
      <c r="G2554" s="370"/>
      <c r="H2554" s="248"/>
      <c r="I2554" s="248"/>
      <c r="J2554" s="248"/>
      <c r="K2554" s="248"/>
      <c r="L2554" s="230"/>
    </row>
    <row r="2555" spans="1:14" ht="12.75" customHeight="1">
      <c r="A2555" s="258">
        <f>A2522+1</f>
        <v>143</v>
      </c>
      <c r="B2555" s="1250" t="s">
        <v>642</v>
      </c>
      <c r="C2555" s="1250"/>
      <c r="D2555" s="259" t="s">
        <v>4549</v>
      </c>
      <c r="E2555" s="245"/>
      <c r="F2555" s="260"/>
      <c r="G2555" s="261"/>
      <c r="H2555" s="245"/>
      <c r="I2555" s="245"/>
      <c r="J2555" s="245"/>
      <c r="K2555" s="245"/>
      <c r="L2555" s="245"/>
      <c r="M2555" s="262"/>
      <c r="N2555" s="245"/>
    </row>
    <row r="2556" spans="1:14" ht="12.75" customHeight="1">
      <c r="E2556" s="829" t="s">
        <v>551</v>
      </c>
      <c r="F2556" s="234" t="s">
        <v>552</v>
      </c>
    </row>
    <row r="2557" spans="1:14" ht="12.75" customHeight="1">
      <c r="D2557" s="263">
        <v>2</v>
      </c>
      <c r="E2557" s="829" t="s">
        <v>149</v>
      </c>
      <c r="F2557" s="264" t="s">
        <v>150</v>
      </c>
      <c r="G2557" s="235" t="s">
        <v>151</v>
      </c>
      <c r="H2557" s="248">
        <f>Bahan!$C$10</f>
        <v>125000</v>
      </c>
      <c r="I2557" s="248"/>
      <c r="J2557" s="248"/>
      <c r="K2557" s="248" t="s">
        <v>128</v>
      </c>
      <c r="L2557" s="230">
        <f>D2557*H2557</f>
        <v>250000</v>
      </c>
    </row>
    <row r="2558" spans="1:14" ht="12.75" customHeight="1">
      <c r="D2558" s="263">
        <v>0.5</v>
      </c>
      <c r="E2558" s="829" t="s">
        <v>149</v>
      </c>
      <c r="F2558" s="264" t="s">
        <v>310</v>
      </c>
      <c r="G2558" s="235" t="s">
        <v>151</v>
      </c>
      <c r="H2558" s="248">
        <f>Bahan!$C$12</f>
        <v>135000</v>
      </c>
      <c r="I2558" s="248"/>
      <c r="J2558" s="248"/>
      <c r="K2558" s="248" t="s">
        <v>128</v>
      </c>
      <c r="L2558" s="230">
        <f>D2558*H2558</f>
        <v>67500</v>
      </c>
    </row>
    <row r="2559" spans="1:14" ht="12.75" customHeight="1">
      <c r="D2559" s="263">
        <v>0.05</v>
      </c>
      <c r="E2559" s="829" t="s">
        <v>149</v>
      </c>
      <c r="F2559" s="234" t="s">
        <v>153</v>
      </c>
      <c r="G2559" s="235" t="s">
        <v>151</v>
      </c>
      <c r="H2559" s="248">
        <f>Bahan!$C$21</f>
        <v>145000</v>
      </c>
      <c r="I2559" s="248"/>
      <c r="J2559" s="248"/>
      <c r="K2559" s="248" t="s">
        <v>128</v>
      </c>
      <c r="L2559" s="230">
        <f>D2559*H2559</f>
        <v>7250</v>
      </c>
    </row>
    <row r="2560" spans="1:14" ht="12.75" customHeight="1">
      <c r="D2560" s="263">
        <v>0.05</v>
      </c>
      <c r="E2560" s="829" t="s">
        <v>149</v>
      </c>
      <c r="F2560" s="234" t="s">
        <v>154</v>
      </c>
      <c r="G2560" s="235" t="s">
        <v>151</v>
      </c>
      <c r="H2560" s="248">
        <f>Bahan!$C$22</f>
        <v>150000</v>
      </c>
      <c r="I2560" s="248"/>
      <c r="J2560" s="248"/>
      <c r="K2560" s="248" t="s">
        <v>128</v>
      </c>
      <c r="L2560" s="230">
        <f>D2560*H2560</f>
        <v>7500</v>
      </c>
    </row>
    <row r="2561" spans="1:14" ht="12.75" customHeight="1">
      <c r="M2561" s="230" t="s">
        <v>128</v>
      </c>
      <c r="N2561" s="265">
        <f>SUM(L2557:L2560)</f>
        <v>332250</v>
      </c>
    </row>
    <row r="2562" spans="1:14" ht="12.75" customHeight="1">
      <c r="E2562" s="829" t="s">
        <v>155</v>
      </c>
      <c r="F2562" s="234" t="s">
        <v>156</v>
      </c>
    </row>
    <row r="2563" spans="1:14" ht="12.75" customHeight="1">
      <c r="D2563" s="263">
        <v>0.78</v>
      </c>
      <c r="E2563" s="829" t="s">
        <v>161</v>
      </c>
      <c r="F2563" s="234" t="s">
        <v>4552</v>
      </c>
      <c r="G2563" s="235" t="s">
        <v>151</v>
      </c>
      <c r="H2563" s="248">
        <f>'Hrg Sat'!$G$20</f>
        <v>419430</v>
      </c>
      <c r="I2563" s="248"/>
      <c r="J2563" s="248"/>
      <c r="K2563" s="248" t="s">
        <v>128</v>
      </c>
      <c r="L2563" s="230">
        <f>D2563*H2563</f>
        <v>327155.40000000002</v>
      </c>
    </row>
    <row r="2564" spans="1:14" ht="12.75" customHeight="1">
      <c r="D2564" s="263">
        <v>4</v>
      </c>
      <c r="E2564" s="829" t="s">
        <v>441</v>
      </c>
      <c r="F2564" s="234" t="s">
        <v>4553</v>
      </c>
      <c r="G2564" s="235" t="s">
        <v>151</v>
      </c>
      <c r="H2564" s="248">
        <f>Bahan!$C$798</f>
        <v>572000</v>
      </c>
      <c r="I2564" s="248"/>
      <c r="J2564" s="248"/>
      <c r="K2564" s="248" t="s">
        <v>128</v>
      </c>
      <c r="L2564" s="230">
        <f t="shared" ref="L2564:L2568" si="18">D2564*H2564</f>
        <v>2288000</v>
      </c>
    </row>
    <row r="2565" spans="1:14" ht="12.75" customHeight="1">
      <c r="D2565" s="263">
        <v>0.23</v>
      </c>
      <c r="E2565" s="829" t="s">
        <v>161</v>
      </c>
      <c r="F2565" s="234" t="s">
        <v>4554</v>
      </c>
      <c r="G2565" s="235" t="s">
        <v>151</v>
      </c>
      <c r="H2565" s="248">
        <f>Bahan!$C$47</f>
        <v>280000</v>
      </c>
      <c r="I2565" s="248"/>
      <c r="J2565" s="248"/>
      <c r="K2565" s="248" t="s">
        <v>128</v>
      </c>
      <c r="L2565" s="230">
        <f t="shared" si="18"/>
        <v>64400</v>
      </c>
    </row>
    <row r="2566" spans="1:14" ht="12.75" customHeight="1">
      <c r="D2566" s="263">
        <v>0.23</v>
      </c>
      <c r="E2566" s="829" t="s">
        <v>161</v>
      </c>
      <c r="F2566" s="234" t="s">
        <v>4555</v>
      </c>
      <c r="G2566" s="235" t="s">
        <v>151</v>
      </c>
      <c r="H2566" s="248">
        <f>(Bahan!$C$32/(0.1*0.05*0.225))/3</f>
        <v>399999.99999999983</v>
      </c>
      <c r="I2566" s="248"/>
      <c r="J2566" s="248"/>
      <c r="K2566" s="248" t="s">
        <v>128</v>
      </c>
      <c r="L2566" s="230">
        <f t="shared" si="18"/>
        <v>91999.999999999971</v>
      </c>
    </row>
    <row r="2567" spans="1:14" ht="12.75" customHeight="1">
      <c r="D2567" s="263">
        <v>0.16</v>
      </c>
      <c r="E2567" s="829" t="s">
        <v>161</v>
      </c>
      <c r="F2567" s="234" t="s">
        <v>4556</v>
      </c>
      <c r="G2567" s="235" t="s">
        <v>151</v>
      </c>
      <c r="H2567" s="248">
        <f>Bahan!$C$50</f>
        <v>15000</v>
      </c>
      <c r="I2567" s="248"/>
      <c r="J2567" s="248"/>
      <c r="K2567" s="248" t="s">
        <v>128</v>
      </c>
      <c r="L2567" s="230">
        <f t="shared" si="18"/>
        <v>2400</v>
      </c>
    </row>
    <row r="2568" spans="1:14" ht="12.75" customHeight="1">
      <c r="D2568" s="263">
        <v>0.16</v>
      </c>
      <c r="E2568" s="829" t="s">
        <v>161</v>
      </c>
      <c r="F2568" s="234" t="s">
        <v>4557</v>
      </c>
      <c r="G2568" s="235" t="s">
        <v>151</v>
      </c>
      <c r="H2568" s="248">
        <f>Bahan!$C$49</f>
        <v>225000</v>
      </c>
      <c r="I2568" s="248"/>
      <c r="J2568" s="248"/>
      <c r="K2568" s="248" t="s">
        <v>128</v>
      </c>
      <c r="L2568" s="230">
        <f t="shared" si="18"/>
        <v>36000</v>
      </c>
    </row>
    <row r="2569" spans="1:14" ht="12.75" customHeight="1">
      <c r="M2569" s="230" t="s">
        <v>128</v>
      </c>
      <c r="N2569" s="265">
        <f>SUM(L2563:L2568)</f>
        <v>2809955.4</v>
      </c>
    </row>
    <row r="2570" spans="1:14" ht="12.75" customHeight="1">
      <c r="D2570" s="246"/>
      <c r="E2570" s="829"/>
      <c r="F2570" s="247"/>
      <c r="H2570" s="829"/>
      <c r="I2570" s="829"/>
      <c r="J2570" s="829"/>
      <c r="K2570" s="248"/>
      <c r="M2570" s="267" t="s">
        <v>169</v>
      </c>
      <c r="N2570" s="268" t="s">
        <v>169</v>
      </c>
    </row>
    <row r="2571" spans="1:14" ht="12.75" customHeight="1">
      <c r="H2571" s="233" t="s">
        <v>170</v>
      </c>
      <c r="M2571" s="230" t="s">
        <v>128</v>
      </c>
      <c r="N2571" s="230">
        <f>SUM(N2561:N2569)</f>
        <v>3142205.4</v>
      </c>
    </row>
    <row r="2572" spans="1:14" ht="12.75" customHeight="1">
      <c r="H2572" s="269" t="s">
        <v>3123</v>
      </c>
      <c r="K2572" s="270"/>
      <c r="M2572" s="230" t="s">
        <v>128</v>
      </c>
      <c r="N2572" s="265">
        <f>N2571*$Q$4</f>
        <v>314220.53999999998</v>
      </c>
    </row>
    <row r="2573" spans="1:14" ht="12.75" customHeight="1">
      <c r="H2573" s="233" t="s">
        <v>171</v>
      </c>
      <c r="M2573" s="230" t="s">
        <v>128</v>
      </c>
      <c r="N2573" s="262">
        <f>ROUNDDOWN((N2571+N2572),0)</f>
        <v>3456425</v>
      </c>
    </row>
    <row r="2574" spans="1:14" ht="12.75" customHeight="1">
      <c r="A2574" s="387"/>
      <c r="B2574" s="293"/>
      <c r="C2574" s="293"/>
      <c r="D2574" s="1369"/>
      <c r="E2574" s="829"/>
      <c r="F2574" s="264"/>
      <c r="G2574" s="370"/>
      <c r="H2574" s="248"/>
      <c r="I2574" s="248"/>
      <c r="J2574" s="248"/>
      <c r="K2574" s="248"/>
      <c r="L2574" s="230"/>
    </row>
    <row r="2575" spans="1:14" ht="12.75" customHeight="1">
      <c r="A2575" s="387"/>
      <c r="B2575" s="293"/>
      <c r="C2575" s="293"/>
      <c r="D2575" s="1369"/>
      <c r="E2575" s="829"/>
      <c r="F2575" s="264"/>
      <c r="G2575" s="370"/>
      <c r="H2575" s="248"/>
      <c r="I2575" s="248"/>
      <c r="J2575" s="248"/>
      <c r="K2575" s="248"/>
      <c r="L2575" s="230"/>
    </row>
    <row r="2576" spans="1:14" ht="12.75" customHeight="1">
      <c r="A2576" s="387"/>
      <c r="B2576" s="293"/>
      <c r="C2576" s="293"/>
      <c r="D2576" s="1369"/>
      <c r="E2576" s="829"/>
      <c r="F2576" s="264"/>
      <c r="G2576" s="370"/>
      <c r="H2576" s="248"/>
      <c r="I2576" s="248"/>
      <c r="J2576" s="248"/>
      <c r="K2576" s="248"/>
      <c r="L2576" s="230"/>
    </row>
    <row r="2577" spans="1:14" ht="12.75" customHeight="1">
      <c r="A2577" s="387"/>
      <c r="B2577" s="293"/>
      <c r="C2577" s="293"/>
      <c r="D2577" s="1369"/>
      <c r="E2577" s="829"/>
      <c r="F2577" s="264"/>
      <c r="G2577" s="370"/>
      <c r="H2577" s="248"/>
      <c r="I2577" s="248"/>
      <c r="J2577" s="248"/>
      <c r="K2577" s="248"/>
      <c r="L2577" s="230"/>
    </row>
    <row r="2578" spans="1:14" ht="12.75" customHeight="1">
      <c r="A2578" s="387"/>
      <c r="B2578" s="293"/>
      <c r="C2578" s="293"/>
      <c r="D2578" s="1369"/>
      <c r="E2578" s="829"/>
      <c r="F2578" s="264"/>
      <c r="G2578" s="370"/>
      <c r="H2578" s="248"/>
      <c r="I2578" s="248"/>
      <c r="J2578" s="248"/>
      <c r="K2578" s="248"/>
      <c r="L2578" s="230"/>
    </row>
    <row r="2579" spans="1:14" ht="12.75" customHeight="1">
      <c r="A2579" s="387"/>
      <c r="B2579" s="293"/>
      <c r="C2579" s="293"/>
      <c r="D2579" s="1369"/>
      <c r="E2579" s="829"/>
      <c r="F2579" s="264"/>
      <c r="G2579" s="370"/>
      <c r="H2579" s="248"/>
      <c r="I2579" s="248"/>
      <c r="J2579" s="248"/>
      <c r="K2579" s="248"/>
      <c r="L2579" s="230"/>
    </row>
    <row r="2580" spans="1:14" ht="12.75" customHeight="1">
      <c r="A2580" s="387"/>
      <c r="B2580" s="293"/>
      <c r="C2580" s="293"/>
      <c r="D2580" s="1369"/>
      <c r="E2580" s="829"/>
      <c r="F2580" s="264"/>
      <c r="G2580" s="370"/>
      <c r="H2580" s="248"/>
      <c r="I2580" s="248"/>
      <c r="J2580" s="248"/>
      <c r="K2580" s="248"/>
      <c r="L2580" s="230"/>
    </row>
    <row r="2581" spans="1:14" ht="12.75" customHeight="1">
      <c r="A2581" s="387"/>
      <c r="B2581" s="293"/>
      <c r="C2581" s="293"/>
      <c r="D2581" s="1369"/>
      <c r="E2581" s="829"/>
      <c r="F2581" s="264"/>
      <c r="G2581" s="370"/>
      <c r="H2581" s="248"/>
      <c r="I2581" s="248"/>
      <c r="J2581" s="248"/>
      <c r="K2581" s="248"/>
      <c r="L2581" s="230"/>
    </row>
    <row r="2582" spans="1:14" s="245" customFormat="1" ht="12.75" customHeight="1">
      <c r="A2582" s="258">
        <f>A2522+1</f>
        <v>143</v>
      </c>
      <c r="B2582" s="1250" t="s">
        <v>667</v>
      </c>
      <c r="C2582" s="1250"/>
      <c r="D2582" s="311" t="s">
        <v>668</v>
      </c>
      <c r="F2582" s="260"/>
      <c r="G2582" s="1250"/>
      <c r="M2582" s="262"/>
    </row>
    <row r="2583" spans="1:14" ht="12.75" customHeight="1">
      <c r="D2583" s="1368"/>
      <c r="E2583" s="293" t="s">
        <v>140</v>
      </c>
      <c r="F2583" s="385" t="s">
        <v>645</v>
      </c>
      <c r="G2583" s="293"/>
      <c r="H2583" s="386"/>
      <c r="I2583" s="386"/>
      <c r="J2583" s="386"/>
      <c r="K2583" s="386"/>
      <c r="L2583" s="386"/>
    </row>
    <row r="2584" spans="1:14" ht="12.75" customHeight="1">
      <c r="A2584" s="387"/>
      <c r="B2584" s="293"/>
      <c r="C2584" s="293"/>
      <c r="D2584" s="1369">
        <v>1</v>
      </c>
      <c r="E2584" s="829" t="s">
        <v>387</v>
      </c>
      <c r="F2584" s="264" t="s">
        <v>664</v>
      </c>
      <c r="G2584" s="370" t="s">
        <v>151</v>
      </c>
      <c r="H2584" s="248">
        <f>Bahan!C199</f>
        <v>127500</v>
      </c>
      <c r="I2584" s="248"/>
      <c r="J2584" s="248"/>
      <c r="K2584" s="248" t="s">
        <v>128</v>
      </c>
      <c r="L2584" s="230">
        <f>D2584*H2584</f>
        <v>127500</v>
      </c>
    </row>
    <row r="2585" spans="1:14" ht="12.75" customHeight="1">
      <c r="D2585" s="1367"/>
      <c r="G2585" s="829"/>
      <c r="M2585" s="230" t="s">
        <v>128</v>
      </c>
      <c r="N2585" s="265">
        <f>SUM(L2584)</f>
        <v>127500</v>
      </c>
    </row>
    <row r="2586" spans="1:14" ht="12.75" customHeight="1">
      <c r="D2586" s="1368"/>
      <c r="E2586" s="293" t="s">
        <v>236</v>
      </c>
      <c r="F2586" s="385" t="s">
        <v>647</v>
      </c>
      <c r="G2586" s="370"/>
      <c r="H2586" s="386"/>
      <c r="I2586" s="386"/>
      <c r="J2586" s="386"/>
      <c r="K2586" s="248"/>
      <c r="L2586" s="386"/>
    </row>
    <row r="2587" spans="1:14" ht="12.75" customHeight="1">
      <c r="A2587" s="387"/>
      <c r="B2587" s="293"/>
      <c r="C2587" s="293"/>
      <c r="D2587" s="388">
        <v>98</v>
      </c>
      <c r="E2587" s="829" t="s">
        <v>403</v>
      </c>
      <c r="F2587" s="264" t="s">
        <v>648</v>
      </c>
      <c r="G2587" s="370" t="s">
        <v>151</v>
      </c>
      <c r="H2587" s="248">
        <f>Bahan!$C$57</f>
        <v>500</v>
      </c>
      <c r="I2587" s="248"/>
      <c r="J2587" s="248"/>
      <c r="K2587" s="248" t="s">
        <v>128</v>
      </c>
      <c r="L2587" s="230">
        <f>D2587*H2587</f>
        <v>49000</v>
      </c>
    </row>
    <row r="2588" spans="1:14" ht="12.75" customHeight="1">
      <c r="A2588" s="387"/>
      <c r="B2588" s="293"/>
      <c r="C2588" s="293"/>
      <c r="D2588" s="388">
        <v>0.123</v>
      </c>
      <c r="E2588" s="829" t="s">
        <v>649</v>
      </c>
      <c r="F2588" s="264" t="s">
        <v>650</v>
      </c>
      <c r="G2588" s="370" t="s">
        <v>151</v>
      </c>
      <c r="H2588" s="248">
        <f>Bahan!C126</f>
        <v>75500</v>
      </c>
      <c r="I2588" s="248"/>
      <c r="J2588" s="248"/>
      <c r="K2588" s="248" t="s">
        <v>128</v>
      </c>
      <c r="L2588" s="230">
        <f>D2588*H2588</f>
        <v>9286.5</v>
      </c>
    </row>
    <row r="2589" spans="1:14" ht="12.75" customHeight="1">
      <c r="A2589" s="387"/>
      <c r="B2589" s="293"/>
      <c r="C2589" s="293"/>
      <c r="D2589" s="388">
        <v>0.16</v>
      </c>
      <c r="E2589" s="829" t="s">
        <v>651</v>
      </c>
      <c r="F2589" s="264" t="s">
        <v>652</v>
      </c>
      <c r="G2589" s="370" t="s">
        <v>151</v>
      </c>
      <c r="H2589" s="248">
        <f>'Hrg Sat'!$G$22</f>
        <v>293700</v>
      </c>
      <c r="I2589" s="248"/>
      <c r="J2589" s="248"/>
      <c r="K2589" s="248" t="s">
        <v>128</v>
      </c>
      <c r="L2589" s="230">
        <f>D2589*H2589</f>
        <v>46992</v>
      </c>
    </row>
    <row r="2590" spans="1:14" ht="12.75" customHeight="1">
      <c r="A2590" s="387"/>
      <c r="B2590" s="293"/>
      <c r="C2590" s="293"/>
      <c r="D2590" s="388">
        <v>0.65</v>
      </c>
      <c r="E2590" s="829" t="s">
        <v>651</v>
      </c>
      <c r="F2590" s="264" t="s">
        <v>653</v>
      </c>
      <c r="G2590" s="370" t="s">
        <v>151</v>
      </c>
      <c r="H2590" s="248">
        <f>'Hrg Sat'!$G$18</f>
        <v>53625</v>
      </c>
      <c r="I2590" s="248"/>
      <c r="J2590" s="248"/>
      <c r="K2590" s="248" t="s">
        <v>128</v>
      </c>
      <c r="L2590" s="230">
        <f>D2590*H2590</f>
        <v>34856.25</v>
      </c>
    </row>
    <row r="2591" spans="1:14" ht="12.75" customHeight="1">
      <c r="D2591" s="1367"/>
      <c r="G2591" s="829"/>
      <c r="M2591" s="230" t="s">
        <v>128</v>
      </c>
      <c r="N2591" s="265">
        <f>SUM(L2587:L2590)</f>
        <v>140134.75</v>
      </c>
    </row>
    <row r="2592" spans="1:14" ht="12.75" customHeight="1">
      <c r="D2592" s="1370"/>
      <c r="E2592" s="829"/>
      <c r="F2592" s="247"/>
      <c r="G2592" s="370"/>
      <c r="H2592" s="829"/>
      <c r="I2592" s="829"/>
      <c r="J2592" s="829"/>
      <c r="K2592" s="248"/>
      <c r="M2592" s="267" t="s">
        <v>169</v>
      </c>
      <c r="N2592" s="268" t="s">
        <v>169</v>
      </c>
    </row>
    <row r="2593" spans="1:14" ht="12.75" customHeight="1">
      <c r="D2593" s="1370"/>
      <c r="G2593" s="829"/>
      <c r="H2593" s="233" t="s">
        <v>170</v>
      </c>
      <c r="M2593" s="230" t="s">
        <v>128</v>
      </c>
      <c r="N2593" s="230">
        <f>SUM(N2585:N2591)</f>
        <v>267634.75</v>
      </c>
    </row>
    <row r="2594" spans="1:14" ht="12.75" customHeight="1">
      <c r="D2594" s="1367"/>
      <c r="G2594" s="829"/>
      <c r="H2594" s="233" t="s">
        <v>171</v>
      </c>
      <c r="M2594" s="230" t="s">
        <v>128</v>
      </c>
      <c r="N2594" s="262">
        <f>ROUNDDOWN((N2593),0)</f>
        <v>267634</v>
      </c>
    </row>
    <row r="2595" spans="1:14" ht="12.75" customHeight="1">
      <c r="D2595" s="1367"/>
      <c r="G2595" s="829"/>
      <c r="N2595" s="262"/>
    </row>
    <row r="2596" spans="1:14" s="245" customFormat="1" ht="12.75" customHeight="1">
      <c r="A2596" s="258">
        <f>A2582+1</f>
        <v>144</v>
      </c>
      <c r="B2596" s="1250" t="s">
        <v>669</v>
      </c>
      <c r="C2596" s="1250"/>
      <c r="D2596" s="259" t="s">
        <v>670</v>
      </c>
      <c r="F2596" s="260"/>
      <c r="G2596" s="261"/>
      <c r="M2596" s="262"/>
    </row>
    <row r="2597" spans="1:14" ht="12.75" customHeight="1">
      <c r="D2597" s="389"/>
      <c r="E2597" s="293" t="s">
        <v>236</v>
      </c>
      <c r="F2597" s="385" t="s">
        <v>645</v>
      </c>
      <c r="G2597" s="390"/>
      <c r="H2597" s="386"/>
      <c r="I2597" s="386"/>
      <c r="J2597" s="386"/>
      <c r="K2597" s="386"/>
      <c r="L2597" s="386"/>
    </row>
    <row r="2598" spans="1:14" ht="12.75" customHeight="1">
      <c r="A2598" s="387"/>
      <c r="B2598" s="293"/>
      <c r="C2598" s="293"/>
      <c r="D2598" s="391">
        <v>1</v>
      </c>
      <c r="E2598" s="829" t="s">
        <v>190</v>
      </c>
      <c r="F2598" s="264" t="s">
        <v>671</v>
      </c>
      <c r="G2598" s="235" t="s">
        <v>151</v>
      </c>
      <c r="H2598" s="248">
        <f>Bahan!$C$181</f>
        <v>125000</v>
      </c>
      <c r="I2598" s="248"/>
      <c r="J2598" s="248"/>
      <c r="K2598" s="248" t="s">
        <v>128</v>
      </c>
      <c r="L2598" s="230">
        <f>D2598*H2598</f>
        <v>125000</v>
      </c>
    </row>
    <row r="2599" spans="1:14" ht="12.75" customHeight="1">
      <c r="A2599" s="387"/>
      <c r="B2599" s="293"/>
      <c r="C2599" s="293"/>
      <c r="D2599" s="391">
        <v>7.1999999999999995E-2</v>
      </c>
      <c r="E2599" s="829" t="s">
        <v>161</v>
      </c>
      <c r="F2599" s="264" t="s">
        <v>312</v>
      </c>
      <c r="G2599" s="235" t="s">
        <v>151</v>
      </c>
      <c r="H2599" s="248">
        <f>Bahan!$C$42</f>
        <v>215000</v>
      </c>
      <c r="I2599" s="248"/>
      <c r="J2599" s="248"/>
      <c r="K2599" s="248" t="s">
        <v>128</v>
      </c>
      <c r="L2599" s="230">
        <f>D2599*H2599</f>
        <v>15479.999999999998</v>
      </c>
    </row>
    <row r="2600" spans="1:14" ht="12.75" customHeight="1">
      <c r="A2600" s="387"/>
      <c r="B2600" s="293"/>
      <c r="C2600" s="293"/>
      <c r="D2600" s="391">
        <v>1</v>
      </c>
      <c r="E2600" s="829" t="s">
        <v>186</v>
      </c>
      <c r="F2600" s="264" t="s">
        <v>289</v>
      </c>
      <c r="G2600" s="235" t="s">
        <v>151</v>
      </c>
      <c r="H2600" s="248">
        <f>Bahan!$C$827</f>
        <v>0</v>
      </c>
      <c r="I2600" s="248"/>
      <c r="J2600" s="248"/>
      <c r="K2600" s="248" t="s">
        <v>128</v>
      </c>
      <c r="L2600" s="230">
        <f>D2600*H2600</f>
        <v>0</v>
      </c>
    </row>
    <row r="2601" spans="1:14" ht="12.75" customHeight="1">
      <c r="M2601" s="230" t="s">
        <v>128</v>
      </c>
      <c r="N2601" s="265">
        <f>SUM(L2598:L2600)</f>
        <v>140480</v>
      </c>
    </row>
    <row r="2602" spans="1:14" ht="12.75" customHeight="1">
      <c r="D2602" s="389"/>
      <c r="E2602" s="293" t="s">
        <v>260</v>
      </c>
      <c r="F2602" s="385" t="s">
        <v>647</v>
      </c>
      <c r="H2602" s="386"/>
      <c r="I2602" s="386"/>
      <c r="J2602" s="386"/>
      <c r="K2602" s="248"/>
      <c r="L2602" s="386"/>
    </row>
    <row r="2603" spans="1:14" ht="12.75" customHeight="1">
      <c r="A2603" s="387"/>
      <c r="B2603" s="293"/>
      <c r="C2603" s="293"/>
      <c r="D2603" s="391">
        <v>0.52100000000000002</v>
      </c>
      <c r="E2603" s="829" t="s">
        <v>672</v>
      </c>
      <c r="F2603" s="264" t="s">
        <v>150</v>
      </c>
      <c r="G2603" s="235" t="s">
        <v>151</v>
      </c>
      <c r="H2603" s="248">
        <f>Bahan!$C$10</f>
        <v>125000</v>
      </c>
      <c r="I2603" s="248"/>
      <c r="J2603" s="248"/>
      <c r="K2603" s="248" t="s">
        <v>128</v>
      </c>
      <c r="L2603" s="230">
        <f>D2603*H2603</f>
        <v>65125</v>
      </c>
    </row>
    <row r="2604" spans="1:14" ht="12.75" customHeight="1">
      <c r="A2604" s="387"/>
      <c r="B2604" s="293"/>
      <c r="C2604" s="293"/>
      <c r="D2604" s="391">
        <v>0.05</v>
      </c>
      <c r="E2604" s="829" t="s">
        <v>672</v>
      </c>
      <c r="F2604" s="264" t="s">
        <v>310</v>
      </c>
      <c r="G2604" s="235" t="s">
        <v>151</v>
      </c>
      <c r="H2604" s="248">
        <f>Bahan!$C$12</f>
        <v>135000</v>
      </c>
      <c r="I2604" s="248"/>
      <c r="J2604" s="248"/>
      <c r="K2604" s="248" t="s">
        <v>128</v>
      </c>
      <c r="L2604" s="230">
        <f>D2604*H2604</f>
        <v>6750</v>
      </c>
    </row>
    <row r="2605" spans="1:14" ht="12.75" customHeight="1">
      <c r="A2605" s="387"/>
      <c r="B2605" s="293"/>
      <c r="C2605" s="293"/>
      <c r="D2605" s="391">
        <v>0.52100000000000002</v>
      </c>
      <c r="E2605" s="829" t="s">
        <v>672</v>
      </c>
      <c r="F2605" s="234" t="s">
        <v>154</v>
      </c>
      <c r="G2605" s="235" t="s">
        <v>151</v>
      </c>
      <c r="H2605" s="248">
        <f>Bahan!$C$22</f>
        <v>150000</v>
      </c>
      <c r="I2605" s="248"/>
      <c r="J2605" s="248"/>
      <c r="K2605" s="248" t="s">
        <v>128</v>
      </c>
      <c r="L2605" s="230">
        <f>D2605*H2605</f>
        <v>78150</v>
      </c>
    </row>
    <row r="2606" spans="1:14" ht="12.75" customHeight="1">
      <c r="M2606" s="230" t="s">
        <v>128</v>
      </c>
      <c r="N2606" s="265">
        <f>SUM(L2603:L2605)/3</f>
        <v>50008.333333333336</v>
      </c>
    </row>
    <row r="2607" spans="1:14" ht="12.75" customHeight="1">
      <c r="D2607" s="246"/>
      <c r="E2607" s="829"/>
      <c r="F2607" s="247"/>
      <c r="H2607" s="829"/>
      <c r="I2607" s="829"/>
      <c r="J2607" s="829"/>
      <c r="K2607" s="248"/>
      <c r="M2607" s="267" t="s">
        <v>169</v>
      </c>
      <c r="N2607" s="268" t="s">
        <v>169</v>
      </c>
    </row>
    <row r="2608" spans="1:14" ht="12.75" customHeight="1">
      <c r="H2608" s="233" t="s">
        <v>170</v>
      </c>
      <c r="M2608" s="230" t="s">
        <v>128</v>
      </c>
      <c r="N2608" s="230">
        <f>SUM(N2601:N2606)</f>
        <v>190488.33333333334</v>
      </c>
    </row>
    <row r="2609" spans="1:14" ht="12.75" customHeight="1">
      <c r="H2609" s="269" t="s">
        <v>3123</v>
      </c>
      <c r="K2609" s="270"/>
      <c r="M2609" s="230" t="s">
        <v>128</v>
      </c>
      <c r="N2609" s="265">
        <f>N2608*$Q$4</f>
        <v>19048.833333333336</v>
      </c>
    </row>
    <row r="2610" spans="1:14" ht="12.75" customHeight="1">
      <c r="H2610" s="233" t="s">
        <v>171</v>
      </c>
      <c r="M2610" s="230" t="s">
        <v>128</v>
      </c>
      <c r="N2610" s="262">
        <f>ROUNDDOWN((N2608+N2609),0)</f>
        <v>209537</v>
      </c>
    </row>
    <row r="2611" spans="1:14" ht="12.75" customHeight="1">
      <c r="N2611" s="262"/>
    </row>
    <row r="2612" spans="1:14" ht="12.75" customHeight="1">
      <c r="A2612" s="258">
        <f>A2596+1</f>
        <v>145</v>
      </c>
      <c r="B2612" s="1250" t="s">
        <v>676</v>
      </c>
      <c r="C2612" s="1250"/>
      <c r="D2612" s="259" t="s">
        <v>3304</v>
      </c>
      <c r="E2612" s="245"/>
      <c r="F2612" s="260"/>
      <c r="G2612" s="261"/>
      <c r="H2612" s="245"/>
      <c r="I2612" s="245"/>
      <c r="J2612" s="245"/>
      <c r="K2612" s="245"/>
      <c r="L2612" s="245"/>
      <c r="M2612" s="262"/>
      <c r="N2612" s="245"/>
    </row>
    <row r="2613" spans="1:14" ht="12.75" customHeight="1">
      <c r="D2613" s="389"/>
      <c r="E2613" s="293" t="s">
        <v>140</v>
      </c>
      <c r="F2613" s="385" t="s">
        <v>3303</v>
      </c>
      <c r="G2613" s="390"/>
      <c r="H2613" s="386"/>
      <c r="I2613" s="386"/>
      <c r="J2613" s="386"/>
      <c r="K2613" s="386"/>
      <c r="L2613" s="386"/>
    </row>
    <row r="2614" spans="1:14" ht="12.75" customHeight="1">
      <c r="A2614" s="387"/>
      <c r="B2614" s="293"/>
      <c r="C2614" s="293"/>
      <c r="D2614" s="391">
        <v>4.9399999999999999E-2</v>
      </c>
      <c r="E2614" s="829" t="s">
        <v>262</v>
      </c>
      <c r="F2614" s="264" t="s">
        <v>284</v>
      </c>
      <c r="G2614" s="235" t="s">
        <v>151</v>
      </c>
      <c r="H2614" s="248">
        <f>Bahan!$C$10/7</f>
        <v>17857.142857142859</v>
      </c>
      <c r="I2614" s="248"/>
      <c r="J2614" s="248"/>
      <c r="K2614" s="248" t="s">
        <v>128</v>
      </c>
      <c r="L2614" s="230">
        <f>D2614*H2614</f>
        <v>882.14285714285722</v>
      </c>
    </row>
    <row r="2615" spans="1:14" ht="12.75" customHeight="1">
      <c r="A2615" s="387"/>
      <c r="B2615" s="293"/>
      <c r="C2615" s="293"/>
      <c r="D2615" s="391">
        <v>7.1000000000000004E-3</v>
      </c>
      <c r="E2615" s="829" t="s">
        <v>262</v>
      </c>
      <c r="F2615" s="264" t="s">
        <v>285</v>
      </c>
      <c r="G2615" s="235" t="s">
        <v>151</v>
      </c>
      <c r="H2615" s="248">
        <f>Bahan!$C$22/7</f>
        <v>21428.571428571428</v>
      </c>
      <c r="I2615" s="248"/>
      <c r="J2615" s="248"/>
      <c r="K2615" s="248" t="s">
        <v>128</v>
      </c>
      <c r="L2615" s="230">
        <f>D2615*H2615</f>
        <v>152.14285714285714</v>
      </c>
    </row>
    <row r="2616" spans="1:14" ht="12.75" customHeight="1">
      <c r="A2616" s="387"/>
      <c r="B2616" s="293"/>
      <c r="C2616" s="293"/>
      <c r="D2616" s="391"/>
      <c r="E2616" s="829"/>
      <c r="F2616" s="264"/>
      <c r="H2616" s="248"/>
      <c r="I2616" s="248"/>
      <c r="J2616" s="248"/>
      <c r="K2616" s="248"/>
      <c r="L2616" s="230"/>
    </row>
    <row r="2617" spans="1:14" ht="12.75" customHeight="1">
      <c r="M2617" s="230" t="s">
        <v>128</v>
      </c>
      <c r="N2617" s="265">
        <f>SUM(L2614:L2616)</f>
        <v>1034.2857142857144</v>
      </c>
    </row>
    <row r="2618" spans="1:14" ht="12.75" customHeight="1">
      <c r="D2618" s="389"/>
      <c r="E2618" s="293" t="s">
        <v>236</v>
      </c>
      <c r="F2618" s="385" t="s">
        <v>645</v>
      </c>
      <c r="H2618" s="386"/>
      <c r="I2618" s="386"/>
      <c r="J2618" s="386"/>
      <c r="K2618" s="248"/>
      <c r="L2618" s="386"/>
    </row>
    <row r="2619" spans="1:14" ht="12.75" customHeight="1">
      <c r="A2619" s="387"/>
      <c r="B2619" s="293"/>
      <c r="C2619" s="293"/>
      <c r="D2619" s="391">
        <v>1.2607999999999999</v>
      </c>
      <c r="E2619" s="829" t="s">
        <v>161</v>
      </c>
      <c r="F2619" s="264" t="s">
        <v>3305</v>
      </c>
      <c r="G2619" s="235" t="s">
        <v>151</v>
      </c>
      <c r="H2619" s="248">
        <f>Bahan!$C$51</f>
        <v>355000</v>
      </c>
      <c r="I2619" s="248"/>
      <c r="J2619" s="248"/>
      <c r="K2619" s="248" t="s">
        <v>128</v>
      </c>
      <c r="L2619" s="230">
        <f>D2619*H2619</f>
        <v>447584</v>
      </c>
    </row>
    <row r="2620" spans="1:14" ht="12.75" customHeight="1">
      <c r="M2620" s="230" t="s">
        <v>128</v>
      </c>
      <c r="N2620" s="265">
        <f>SUM(L2619:L2619)</f>
        <v>447584</v>
      </c>
    </row>
    <row r="2621" spans="1:14" ht="12.75" customHeight="1">
      <c r="E2621" s="829" t="s">
        <v>260</v>
      </c>
      <c r="F2621" s="234" t="s">
        <v>3254</v>
      </c>
      <c r="N2621" s="265"/>
    </row>
    <row r="2622" spans="1:14" ht="12.75" customHeight="1">
      <c r="D2622" s="263">
        <v>7.1000000000000004E-3</v>
      </c>
      <c r="E2622" s="829" t="s">
        <v>262</v>
      </c>
      <c r="F2622" s="234" t="s">
        <v>3306</v>
      </c>
      <c r="G2622" s="235" t="s">
        <v>151</v>
      </c>
      <c r="H2622" s="248">
        <f>Bahan!$C$216</f>
        <v>451000</v>
      </c>
      <c r="I2622" s="248"/>
      <c r="J2622" s="248"/>
      <c r="K2622" s="248" t="s">
        <v>128</v>
      </c>
      <c r="L2622" s="230">
        <f t="shared" ref="L2622:L2625" si="19">D2622*H2622</f>
        <v>3202.1000000000004</v>
      </c>
      <c r="N2622" s="265"/>
    </row>
    <row r="2623" spans="1:14" ht="12.75" customHeight="1">
      <c r="D2623" s="263">
        <v>0.1893</v>
      </c>
      <c r="E2623" s="829" t="s">
        <v>262</v>
      </c>
      <c r="F2623" s="234" t="s">
        <v>3307</v>
      </c>
      <c r="G2623" s="235" t="s">
        <v>151</v>
      </c>
      <c r="H2623" s="248">
        <f>Bahan!$C$221</f>
        <v>402000</v>
      </c>
      <c r="I2623" s="248"/>
      <c r="J2623" s="248"/>
      <c r="K2623" s="248" t="s">
        <v>128</v>
      </c>
      <c r="L2623" s="230">
        <f t="shared" si="19"/>
        <v>76098.599999999991</v>
      </c>
      <c r="N2623" s="265"/>
    </row>
    <row r="2624" spans="1:14" ht="12.75" customHeight="1">
      <c r="D2624" s="263">
        <v>1.06E-2</v>
      </c>
      <c r="E2624" s="829" t="s">
        <v>262</v>
      </c>
      <c r="F2624" s="234" t="s">
        <v>3308</v>
      </c>
      <c r="G2624" s="235" t="s">
        <v>151</v>
      </c>
      <c r="H2624" s="248">
        <f>Bahan!$C$223</f>
        <v>427000</v>
      </c>
      <c r="I2624" s="248"/>
      <c r="J2624" s="248"/>
      <c r="K2624" s="248" t="s">
        <v>128</v>
      </c>
      <c r="L2624" s="230">
        <f t="shared" si="19"/>
        <v>4526.2</v>
      </c>
      <c r="N2624" s="265"/>
    </row>
    <row r="2625" spans="1:14" ht="12.75" customHeight="1">
      <c r="D2625" s="263">
        <v>1.3599999999999999E-2</v>
      </c>
      <c r="E2625" s="829" t="s">
        <v>262</v>
      </c>
      <c r="F2625" s="234" t="s">
        <v>3309</v>
      </c>
      <c r="G2625" s="235" t="s">
        <v>151</v>
      </c>
      <c r="H2625" s="248">
        <f>Bahan!$C$218</f>
        <v>277000</v>
      </c>
      <c r="I2625" s="248"/>
      <c r="J2625" s="248"/>
      <c r="K2625" s="248" t="s">
        <v>128</v>
      </c>
      <c r="L2625" s="230">
        <f t="shared" si="19"/>
        <v>3767.2</v>
      </c>
      <c r="N2625" s="265"/>
    </row>
    <row r="2626" spans="1:14" ht="12.75" customHeight="1">
      <c r="M2626" s="230" t="s">
        <v>128</v>
      </c>
      <c r="N2626" s="265">
        <f>SUM(L2622:L2625)</f>
        <v>87594.099999999991</v>
      </c>
    </row>
    <row r="2627" spans="1:14" ht="12.75" customHeight="1">
      <c r="N2627" s="265"/>
    </row>
    <row r="2628" spans="1:14" ht="12.75" customHeight="1">
      <c r="N2628" s="265"/>
    </row>
    <row r="2629" spans="1:14" ht="12.75" customHeight="1">
      <c r="D2629" s="246"/>
      <c r="E2629" s="829"/>
      <c r="F2629" s="247"/>
      <c r="H2629" s="829"/>
      <c r="I2629" s="829"/>
      <c r="J2629" s="829"/>
      <c r="K2629" s="248"/>
      <c r="M2629" s="267" t="s">
        <v>169</v>
      </c>
      <c r="N2629" s="268" t="s">
        <v>169</v>
      </c>
    </row>
    <row r="2630" spans="1:14" ht="12.75" customHeight="1">
      <c r="H2630" s="233" t="s">
        <v>170</v>
      </c>
      <c r="M2630" s="230" t="s">
        <v>128</v>
      </c>
      <c r="N2630" s="230">
        <f>SUM(N2617,N2620,N2626)</f>
        <v>536212.38571428577</v>
      </c>
    </row>
    <row r="2631" spans="1:14" ht="12.75" customHeight="1">
      <c r="H2631" s="269" t="s">
        <v>3123</v>
      </c>
      <c r="K2631" s="270"/>
      <c r="M2631" s="230" t="s">
        <v>128</v>
      </c>
      <c r="N2631" s="265">
        <f>N2630*$Q$4</f>
        <v>53621.238571428577</v>
      </c>
    </row>
    <row r="2632" spans="1:14" ht="12.75" customHeight="1">
      <c r="H2632" s="233" t="s">
        <v>171</v>
      </c>
      <c r="M2632" s="230" t="s">
        <v>128</v>
      </c>
      <c r="N2632" s="262">
        <f>ROUNDDOWN((N2630+N2631),0)</f>
        <v>589833</v>
      </c>
    </row>
    <row r="2633" spans="1:14" ht="12.75" customHeight="1">
      <c r="N2633" s="262"/>
    </row>
    <row r="2634" spans="1:14" ht="12.75" customHeight="1">
      <c r="N2634" s="262"/>
    </row>
    <row r="2635" spans="1:14" ht="12.75" customHeight="1">
      <c r="A2635" s="258">
        <f>A2623+1</f>
        <v>1</v>
      </c>
      <c r="B2635" s="1250" t="s">
        <v>642</v>
      </c>
      <c r="C2635" s="1250"/>
      <c r="D2635" s="259" t="s">
        <v>4562</v>
      </c>
      <c r="E2635" s="245"/>
      <c r="F2635" s="260"/>
      <c r="G2635" s="261"/>
      <c r="H2635" s="245"/>
      <c r="I2635" s="245"/>
      <c r="J2635" s="245"/>
      <c r="K2635" s="245"/>
      <c r="L2635" s="245"/>
      <c r="M2635" s="262"/>
      <c r="N2635" s="245"/>
    </row>
    <row r="2636" spans="1:14" ht="12.75" customHeight="1">
      <c r="E2636" s="829" t="s">
        <v>551</v>
      </c>
      <c r="F2636" s="234" t="s">
        <v>552</v>
      </c>
    </row>
    <row r="2637" spans="1:14" ht="12.75" customHeight="1">
      <c r="D2637" s="263">
        <v>0.1</v>
      </c>
      <c r="E2637" s="829" t="s">
        <v>149</v>
      </c>
      <c r="F2637" s="264" t="s">
        <v>150</v>
      </c>
      <c r="G2637" s="235" t="s">
        <v>151</v>
      </c>
      <c r="H2637" s="248">
        <f>Bahan!$C$10</f>
        <v>125000</v>
      </c>
      <c r="I2637" s="248"/>
      <c r="J2637" s="248"/>
      <c r="K2637" s="248" t="s">
        <v>128</v>
      </c>
      <c r="L2637" s="230">
        <f>D2637*H2637</f>
        <v>12500</v>
      </c>
    </row>
    <row r="2638" spans="1:14" ht="12.75" customHeight="1">
      <c r="D2638" s="263">
        <v>0.05</v>
      </c>
      <c r="E2638" s="829" t="s">
        <v>149</v>
      </c>
      <c r="F2638" s="264" t="s">
        <v>310</v>
      </c>
      <c r="G2638" s="235" t="s">
        <v>151</v>
      </c>
      <c r="H2638" s="248">
        <f>Bahan!$C$12</f>
        <v>135000</v>
      </c>
      <c r="I2638" s="248"/>
      <c r="J2638" s="248"/>
      <c r="K2638" s="248" t="s">
        <v>128</v>
      </c>
      <c r="L2638" s="230">
        <f>D2638*H2638</f>
        <v>6750</v>
      </c>
    </row>
    <row r="2639" spans="1:14" ht="12.75" customHeight="1">
      <c r="D2639" s="263">
        <v>5.0000000000000001E-3</v>
      </c>
      <c r="E2639" s="829" t="s">
        <v>149</v>
      </c>
      <c r="F2639" s="234" t="s">
        <v>153</v>
      </c>
      <c r="G2639" s="235" t="s">
        <v>151</v>
      </c>
      <c r="H2639" s="248">
        <f>Bahan!$C$21</f>
        <v>145000</v>
      </c>
      <c r="I2639" s="248"/>
      <c r="J2639" s="248"/>
      <c r="K2639" s="248" t="s">
        <v>128</v>
      </c>
      <c r="L2639" s="230">
        <f>D2639*H2639</f>
        <v>725</v>
      </c>
    </row>
    <row r="2640" spans="1:14" ht="12.75" customHeight="1">
      <c r="D2640" s="263">
        <v>5.0000000000000001E-3</v>
      </c>
      <c r="E2640" s="829" t="s">
        <v>149</v>
      </c>
      <c r="F2640" s="234" t="s">
        <v>154</v>
      </c>
      <c r="G2640" s="235" t="s">
        <v>151</v>
      </c>
      <c r="H2640" s="248">
        <f>Bahan!$C$22</f>
        <v>150000</v>
      </c>
      <c r="I2640" s="248"/>
      <c r="J2640" s="248"/>
      <c r="K2640" s="248" t="s">
        <v>128</v>
      </c>
      <c r="L2640" s="230">
        <f>D2640*H2640</f>
        <v>750</v>
      </c>
    </row>
    <row r="2641" spans="1:14" ht="12.75" customHeight="1">
      <c r="M2641" s="230" t="s">
        <v>128</v>
      </c>
      <c r="N2641" s="265">
        <f>SUM(L2637:L2640)</f>
        <v>20725</v>
      </c>
    </row>
    <row r="2642" spans="1:14" ht="12.75" customHeight="1">
      <c r="E2642" s="829" t="s">
        <v>155</v>
      </c>
      <c r="F2642" s="234" t="s">
        <v>156</v>
      </c>
    </row>
    <row r="2643" spans="1:14" ht="12.75" customHeight="1">
      <c r="D2643" s="263">
        <v>1.1000000000000001</v>
      </c>
      <c r="E2643" s="829" t="s">
        <v>190</v>
      </c>
      <c r="F2643" s="234" t="s">
        <v>4563</v>
      </c>
      <c r="G2643" s="235" t="s">
        <v>151</v>
      </c>
      <c r="H2643" s="248">
        <f>Bahan!$C$902</f>
        <v>500000</v>
      </c>
      <c r="I2643" s="248"/>
      <c r="J2643" s="248"/>
      <c r="K2643" s="248" t="s">
        <v>128</v>
      </c>
      <c r="L2643" s="230">
        <f>D2643*H2643</f>
        <v>550000</v>
      </c>
    </row>
    <row r="2644" spans="1:14" ht="12.75" customHeight="1">
      <c r="D2644" s="263">
        <v>0.11</v>
      </c>
      <c r="E2644" s="829" t="s">
        <v>163</v>
      </c>
      <c r="F2644" s="234" t="s">
        <v>4564</v>
      </c>
      <c r="G2644" s="235" t="s">
        <v>151</v>
      </c>
      <c r="H2644" s="248">
        <f>Bahan!$C$90</f>
        <v>19000</v>
      </c>
      <c r="I2644" s="248"/>
      <c r="J2644" s="248"/>
      <c r="K2644" s="248" t="s">
        <v>128</v>
      </c>
      <c r="L2644" s="230">
        <f>D2644*H2644</f>
        <v>2090</v>
      </c>
    </row>
    <row r="2645" spans="1:14" ht="12.75" customHeight="1">
      <c r="M2645" s="230" t="s">
        <v>128</v>
      </c>
      <c r="N2645" s="265">
        <f>SUM(L2643:L2644)</f>
        <v>552090</v>
      </c>
    </row>
    <row r="2646" spans="1:14" ht="12.75" customHeight="1">
      <c r="D2646" s="246"/>
      <c r="E2646" s="829"/>
      <c r="F2646" s="247"/>
      <c r="H2646" s="829"/>
      <c r="I2646" s="829"/>
      <c r="J2646" s="829"/>
      <c r="K2646" s="248"/>
      <c r="M2646" s="267" t="s">
        <v>169</v>
      </c>
      <c r="N2646" s="268" t="s">
        <v>169</v>
      </c>
    </row>
    <row r="2647" spans="1:14" ht="12.75" customHeight="1">
      <c r="H2647" s="233" t="s">
        <v>170</v>
      </c>
      <c r="M2647" s="230" t="s">
        <v>128</v>
      </c>
      <c r="N2647" s="230">
        <f>SUM(N2641:N2645)</f>
        <v>572815</v>
      </c>
    </row>
    <row r="2648" spans="1:14" ht="12.75" customHeight="1">
      <c r="H2648" s="269" t="s">
        <v>3123</v>
      </c>
      <c r="K2648" s="270"/>
      <c r="M2648" s="230" t="s">
        <v>128</v>
      </c>
      <c r="N2648" s="265">
        <f>N2647*$Q$4</f>
        <v>57281.5</v>
      </c>
    </row>
    <row r="2649" spans="1:14" ht="12.75" customHeight="1">
      <c r="H2649" s="233" t="s">
        <v>171</v>
      </c>
      <c r="M2649" s="230" t="s">
        <v>128</v>
      </c>
      <c r="N2649" s="262">
        <f>ROUNDDOWN((N2647+N2648),0)</f>
        <v>630096</v>
      </c>
    </row>
    <row r="2650" spans="1:14" ht="12.75" customHeight="1">
      <c r="N2650" s="262"/>
    </row>
    <row r="2651" spans="1:14" ht="12.75" customHeight="1">
      <c r="N2651" s="262"/>
    </row>
    <row r="2652" spans="1:14" s="245" customFormat="1" ht="12.75" customHeight="1">
      <c r="A2652" s="258" t="s">
        <v>673</v>
      </c>
      <c r="B2652" s="1250" t="s">
        <v>674</v>
      </c>
      <c r="C2652" s="1250"/>
      <c r="D2652" s="259" t="s">
        <v>675</v>
      </c>
      <c r="F2652" s="260"/>
      <c r="G2652" s="261"/>
      <c r="M2652" s="262"/>
    </row>
    <row r="2653" spans="1:14" ht="12.75" customHeight="1">
      <c r="N2653" s="262"/>
    </row>
    <row r="2654" spans="1:14" s="392" customFormat="1" ht="12.75" customHeight="1">
      <c r="A2654" s="371">
        <f>A2612+1</f>
        <v>146</v>
      </c>
      <c r="B2654" s="1250" t="s">
        <v>676</v>
      </c>
      <c r="D2654" s="393" t="s">
        <v>677</v>
      </c>
      <c r="F2654" s="394"/>
      <c r="G2654" s="1341"/>
    </row>
    <row r="2655" spans="1:14" ht="13">
      <c r="C2655" s="233"/>
      <c r="D2655" s="395">
        <v>1.05</v>
      </c>
      <c r="E2655" s="829" t="s">
        <v>190</v>
      </c>
      <c r="F2655" s="320" t="s">
        <v>678</v>
      </c>
      <c r="G2655" s="370" t="s">
        <v>151</v>
      </c>
      <c r="H2655" s="248">
        <f>Bahan!C67</f>
        <v>750000</v>
      </c>
      <c r="I2655" s="248"/>
      <c r="K2655" s="248" t="s">
        <v>128</v>
      </c>
      <c r="L2655" s="230">
        <f>D2655*H2655</f>
        <v>787500</v>
      </c>
      <c r="M2655" s="233"/>
    </row>
    <row r="2656" spans="1:14" s="334" customFormat="1" ht="12.75" customHeight="1">
      <c r="A2656" s="333"/>
      <c r="B2656" s="396"/>
      <c r="D2656" s="335">
        <v>0.25</v>
      </c>
      <c r="E2656" s="396" t="s">
        <v>8</v>
      </c>
      <c r="F2656" s="336" t="s">
        <v>679</v>
      </c>
      <c r="G2656" s="370" t="s">
        <v>151</v>
      </c>
      <c r="H2656" s="397">
        <f>SUM(H2655:H2655)</f>
        <v>750000</v>
      </c>
      <c r="I2656" s="397"/>
      <c r="K2656" s="397" t="s">
        <v>128</v>
      </c>
      <c r="L2656" s="227">
        <f>D2656*H2656</f>
        <v>187500</v>
      </c>
    </row>
    <row r="2657" spans="1:14" s="334" customFormat="1" ht="12.75" customHeight="1">
      <c r="A2657" s="333"/>
      <c r="B2657" s="396"/>
      <c r="D2657" s="335"/>
      <c r="F2657" s="336"/>
      <c r="G2657" s="396"/>
      <c r="M2657" s="334" t="s">
        <v>128</v>
      </c>
      <c r="N2657" s="398">
        <f>SUM(L2655:L2656)</f>
        <v>975000</v>
      </c>
    </row>
    <row r="2658" spans="1:14" s="334" customFormat="1" ht="12.75" customHeight="1">
      <c r="A2658" s="333"/>
      <c r="B2658" s="396"/>
      <c r="D2658" s="399"/>
      <c r="E2658" s="396"/>
      <c r="F2658" s="400"/>
      <c r="G2658" s="370"/>
      <c r="H2658" s="396"/>
      <c r="I2658" s="396"/>
      <c r="K2658" s="397"/>
      <c r="M2658" s="380" t="s">
        <v>169</v>
      </c>
      <c r="N2658" s="380" t="s">
        <v>169</v>
      </c>
    </row>
    <row r="2659" spans="1:14" s="334" customFormat="1" ht="12.75" customHeight="1">
      <c r="A2659" s="333"/>
      <c r="B2659" s="396"/>
      <c r="D2659" s="335"/>
      <c r="F2659" s="336"/>
      <c r="G2659" s="396"/>
      <c r="H2659" s="334" t="s">
        <v>170</v>
      </c>
      <c r="M2659" s="334" t="s">
        <v>128</v>
      </c>
      <c r="N2659" s="227">
        <f>SUM(N2657:N2657)</f>
        <v>975000</v>
      </c>
    </row>
    <row r="2660" spans="1:14" s="334" customFormat="1" ht="12.75" customHeight="1">
      <c r="A2660" s="333"/>
      <c r="B2660" s="396"/>
      <c r="D2660" s="335"/>
      <c r="F2660" s="336"/>
      <c r="G2660" s="396"/>
      <c r="H2660" s="401" t="s">
        <v>3123</v>
      </c>
      <c r="M2660" s="334" t="s">
        <v>128</v>
      </c>
      <c r="N2660" s="265">
        <f>N2659*$Q$4</f>
        <v>97500</v>
      </c>
    </row>
    <row r="2661" spans="1:14" s="334" customFormat="1" ht="12.75" customHeight="1">
      <c r="A2661" s="333"/>
      <c r="B2661" s="396"/>
      <c r="D2661" s="335"/>
      <c r="F2661" s="336"/>
      <c r="G2661" s="396"/>
      <c r="H2661" s="334" t="s">
        <v>171</v>
      </c>
      <c r="M2661" s="334" t="s">
        <v>128</v>
      </c>
      <c r="N2661" s="228">
        <f>ROUNDDOWN((N2659+N2660),0)</f>
        <v>1072500</v>
      </c>
    </row>
    <row r="2662" spans="1:14" s="334" customFormat="1" ht="12.75" customHeight="1">
      <c r="A2662" s="333"/>
      <c r="B2662" s="396"/>
      <c r="C2662" s="402"/>
      <c r="D2662" s="335"/>
      <c r="F2662" s="336"/>
      <c r="G2662" s="396"/>
    </row>
    <row r="2663" spans="1:14" s="392" customFormat="1" ht="12.75" customHeight="1">
      <c r="A2663" s="371">
        <f>A2654+1</f>
        <v>147</v>
      </c>
      <c r="B2663" s="1250" t="s">
        <v>680</v>
      </c>
      <c r="D2663" s="273" t="s">
        <v>681</v>
      </c>
      <c r="F2663" s="394"/>
      <c r="G2663" s="1341"/>
    </row>
    <row r="2664" spans="1:14" ht="13">
      <c r="C2664" s="233"/>
      <c r="D2664" s="395">
        <v>1</v>
      </c>
      <c r="E2664" s="829" t="s">
        <v>682</v>
      </c>
      <c r="F2664" s="320" t="s">
        <v>683</v>
      </c>
      <c r="G2664" s="370" t="s">
        <v>151</v>
      </c>
      <c r="H2664" s="248">
        <f>Bahan!C166</f>
        <v>575000</v>
      </c>
      <c r="I2664" s="248"/>
      <c r="K2664" s="248" t="s">
        <v>128</v>
      </c>
      <c r="L2664" s="230">
        <f>D2664*H2664</f>
        <v>575000</v>
      </c>
      <c r="M2664" s="233"/>
    </row>
    <row r="2665" spans="1:14" s="334" customFormat="1" ht="12.75" customHeight="1">
      <c r="A2665" s="333"/>
      <c r="B2665" s="396"/>
      <c r="D2665" s="335">
        <v>0.25</v>
      </c>
      <c r="E2665" s="396" t="s">
        <v>8</v>
      </c>
      <c r="F2665" s="336" t="s">
        <v>679</v>
      </c>
      <c r="G2665" s="370" t="s">
        <v>151</v>
      </c>
      <c r="H2665" s="397">
        <f>SUM(H2664:H2664)</f>
        <v>575000</v>
      </c>
      <c r="I2665" s="397"/>
      <c r="K2665" s="397" t="s">
        <v>128</v>
      </c>
      <c r="L2665" s="227">
        <f>D2665*H2665</f>
        <v>143750</v>
      </c>
    </row>
    <row r="2666" spans="1:14" s="334" customFormat="1" ht="12.75" customHeight="1">
      <c r="A2666" s="333"/>
      <c r="B2666" s="396"/>
      <c r="D2666" s="335"/>
      <c r="F2666" s="336"/>
      <c r="G2666" s="396"/>
      <c r="M2666" s="334" t="s">
        <v>128</v>
      </c>
      <c r="N2666" s="398">
        <f>SUM(L2664:L2665)</f>
        <v>718750</v>
      </c>
    </row>
    <row r="2667" spans="1:14" s="334" customFormat="1" ht="12.75" customHeight="1">
      <c r="A2667" s="333"/>
      <c r="B2667" s="396"/>
      <c r="D2667" s="399"/>
      <c r="E2667" s="396"/>
      <c r="F2667" s="400"/>
      <c r="G2667" s="370"/>
      <c r="H2667" s="396"/>
      <c r="I2667" s="396"/>
      <c r="K2667" s="397"/>
      <c r="M2667" s="380" t="s">
        <v>169</v>
      </c>
      <c r="N2667" s="380" t="s">
        <v>169</v>
      </c>
    </row>
    <row r="2668" spans="1:14" s="334" customFormat="1" ht="12.75" customHeight="1">
      <c r="A2668" s="333"/>
      <c r="B2668" s="396"/>
      <c r="D2668" s="335"/>
      <c r="F2668" s="336"/>
      <c r="G2668" s="396"/>
      <c r="H2668" s="334" t="s">
        <v>170</v>
      </c>
      <c r="M2668" s="334" t="s">
        <v>128</v>
      </c>
      <c r="N2668" s="227">
        <f>SUM(N2666:N2666)</f>
        <v>718750</v>
      </c>
    </row>
    <row r="2669" spans="1:14" s="334" customFormat="1" ht="12.75" customHeight="1">
      <c r="A2669" s="333"/>
      <c r="B2669" s="396"/>
      <c r="D2669" s="335"/>
      <c r="F2669" s="336"/>
      <c r="G2669" s="396"/>
      <c r="H2669" s="334" t="s">
        <v>171</v>
      </c>
      <c r="M2669" s="334" t="s">
        <v>128</v>
      </c>
      <c r="N2669" s="228">
        <f>SUM(N2668)</f>
        <v>718750</v>
      </c>
    </row>
    <row r="2670" spans="1:14" s="334" customFormat="1" ht="12.75" customHeight="1">
      <c r="A2670" s="333"/>
      <c r="B2670" s="396"/>
      <c r="C2670" s="402"/>
      <c r="D2670" s="335"/>
      <c r="F2670" s="336"/>
      <c r="G2670" s="396"/>
    </row>
    <row r="2671" spans="1:14" s="334" customFormat="1" ht="12.75" customHeight="1">
      <c r="A2671" s="333"/>
      <c r="B2671" s="396"/>
      <c r="C2671" s="402"/>
      <c r="D2671" s="335"/>
      <c r="F2671" s="336"/>
      <c r="G2671" s="396"/>
    </row>
    <row r="2672" spans="1:14" s="392" customFormat="1" ht="12.75" customHeight="1">
      <c r="A2672" s="371">
        <f>A2663+1</f>
        <v>148</v>
      </c>
      <c r="B2672" s="1250" t="s">
        <v>684</v>
      </c>
      <c r="D2672" s="273" t="s">
        <v>685</v>
      </c>
      <c r="F2672" s="394"/>
      <c r="G2672" s="1341"/>
    </row>
    <row r="2673" spans="1:14" ht="13">
      <c r="C2673" s="233"/>
      <c r="D2673" s="395">
        <v>1</v>
      </c>
      <c r="E2673" s="829" t="s">
        <v>190</v>
      </c>
      <c r="F2673" s="320" t="s">
        <v>686</v>
      </c>
      <c r="G2673" s="370" t="s">
        <v>151</v>
      </c>
      <c r="H2673" s="248">
        <f>Bahan!C167</f>
        <v>2150000</v>
      </c>
      <c r="I2673" s="248"/>
      <c r="K2673" s="248" t="s">
        <v>128</v>
      </c>
      <c r="L2673" s="230">
        <f>D2673*H2673</f>
        <v>2150000</v>
      </c>
      <c r="M2673" s="233"/>
    </row>
    <row r="2674" spans="1:14" s="334" customFormat="1" ht="12.75" customHeight="1">
      <c r="A2674" s="333"/>
      <c r="B2674" s="396"/>
      <c r="D2674" s="335">
        <v>0.1</v>
      </c>
      <c r="E2674" s="396" t="s">
        <v>8</v>
      </c>
      <c r="F2674" s="336" t="s">
        <v>679</v>
      </c>
      <c r="G2674" s="370" t="s">
        <v>151</v>
      </c>
      <c r="H2674" s="397">
        <f>SUM(H2673:H2673)</f>
        <v>2150000</v>
      </c>
      <c r="I2674" s="397"/>
      <c r="K2674" s="397" t="s">
        <v>128</v>
      </c>
      <c r="L2674" s="227">
        <f>D2674*H2674</f>
        <v>215000</v>
      </c>
    </row>
    <row r="2675" spans="1:14" s="334" customFormat="1" ht="12.75" customHeight="1">
      <c r="A2675" s="333"/>
      <c r="B2675" s="396"/>
      <c r="D2675" s="335"/>
      <c r="F2675" s="336"/>
      <c r="G2675" s="396"/>
      <c r="M2675" s="334" t="s">
        <v>128</v>
      </c>
      <c r="N2675" s="398">
        <f>SUM(L2673:L2674)</f>
        <v>2365000</v>
      </c>
    </row>
    <row r="2676" spans="1:14" s="334" customFormat="1" ht="12.75" customHeight="1">
      <c r="A2676" s="333"/>
      <c r="B2676" s="396"/>
      <c r="D2676" s="399"/>
      <c r="E2676" s="396"/>
      <c r="F2676" s="400"/>
      <c r="G2676" s="370"/>
      <c r="H2676" s="396"/>
      <c r="I2676" s="396"/>
      <c r="K2676" s="397"/>
      <c r="M2676" s="380" t="s">
        <v>169</v>
      </c>
      <c r="N2676" s="380" t="s">
        <v>169</v>
      </c>
    </row>
    <row r="2677" spans="1:14" s="334" customFormat="1" ht="12.75" customHeight="1">
      <c r="A2677" s="333"/>
      <c r="B2677" s="396"/>
      <c r="D2677" s="335"/>
      <c r="F2677" s="336"/>
      <c r="G2677" s="396"/>
      <c r="H2677" s="334" t="s">
        <v>170</v>
      </c>
      <c r="M2677" s="334" t="s">
        <v>128</v>
      </c>
      <c r="N2677" s="227">
        <f>SUM(N2675:N2675)</f>
        <v>2365000</v>
      </c>
    </row>
    <row r="2678" spans="1:14" s="334" customFormat="1" ht="12.75" customHeight="1">
      <c r="A2678" s="333"/>
      <c r="B2678" s="396"/>
      <c r="D2678" s="335"/>
      <c r="F2678" s="336"/>
      <c r="G2678" s="396"/>
      <c r="H2678" s="334" t="s">
        <v>171</v>
      </c>
      <c r="M2678" s="334" t="s">
        <v>128</v>
      </c>
      <c r="N2678" s="228">
        <f>SUM(N2677)</f>
        <v>2365000</v>
      </c>
    </row>
    <row r="2679" spans="1:14" s="334" customFormat="1" ht="12.75" customHeight="1">
      <c r="A2679" s="333"/>
      <c r="B2679" s="396"/>
      <c r="C2679" s="402"/>
      <c r="D2679" s="335"/>
      <c r="F2679" s="336"/>
      <c r="G2679" s="396"/>
    </row>
    <row r="2680" spans="1:14" s="392" customFormat="1" ht="12.75" customHeight="1">
      <c r="A2680" s="371">
        <f>A2672+1</f>
        <v>149</v>
      </c>
      <c r="B2680" s="1250" t="s">
        <v>687</v>
      </c>
      <c r="D2680" s="273" t="s">
        <v>688</v>
      </c>
      <c r="F2680" s="394"/>
      <c r="G2680" s="1341"/>
    </row>
    <row r="2681" spans="1:14" ht="13">
      <c r="C2681" s="233"/>
      <c r="D2681" s="395">
        <v>1</v>
      </c>
      <c r="E2681" s="829" t="s">
        <v>441</v>
      </c>
      <c r="F2681" s="320" t="s">
        <v>689</v>
      </c>
      <c r="G2681" s="370" t="s">
        <v>151</v>
      </c>
      <c r="H2681" s="248">
        <f>Bahan!C102</f>
        <v>925000</v>
      </c>
      <c r="I2681" s="248"/>
      <c r="K2681" s="248" t="s">
        <v>128</v>
      </c>
      <c r="L2681" s="230">
        <f>D2681*H2681</f>
        <v>925000</v>
      </c>
      <c r="M2681" s="233"/>
    </row>
    <row r="2682" spans="1:14" s="334" customFormat="1" ht="12.75" customHeight="1">
      <c r="A2682" s="333"/>
      <c r="B2682" s="396"/>
      <c r="D2682" s="335">
        <v>0.25</v>
      </c>
      <c r="E2682" s="396" t="s">
        <v>8</v>
      </c>
      <c r="F2682" s="336" t="s">
        <v>679</v>
      </c>
      <c r="G2682" s="370" t="s">
        <v>151</v>
      </c>
      <c r="H2682" s="397">
        <f>SUM(H2681:H2681)</f>
        <v>925000</v>
      </c>
      <c r="I2682" s="397"/>
      <c r="K2682" s="397" t="s">
        <v>128</v>
      </c>
      <c r="L2682" s="227">
        <f>D2682*H2682</f>
        <v>231250</v>
      </c>
    </row>
    <row r="2683" spans="1:14" s="334" customFormat="1" ht="12.75" customHeight="1">
      <c r="A2683" s="333"/>
      <c r="B2683" s="396"/>
      <c r="D2683" s="335"/>
      <c r="F2683" s="336"/>
      <c r="G2683" s="396"/>
      <c r="M2683" s="334" t="s">
        <v>128</v>
      </c>
      <c r="N2683" s="398">
        <f>SUM(L2681:L2682)</f>
        <v>1156250</v>
      </c>
    </row>
    <row r="2684" spans="1:14" s="334" customFormat="1" ht="12.75" customHeight="1">
      <c r="A2684" s="333"/>
      <c r="B2684" s="396"/>
      <c r="D2684" s="399"/>
      <c r="E2684" s="396"/>
      <c r="F2684" s="400"/>
      <c r="G2684" s="370"/>
      <c r="H2684" s="396"/>
      <c r="I2684" s="396"/>
      <c r="K2684" s="397"/>
      <c r="M2684" s="380" t="s">
        <v>169</v>
      </c>
      <c r="N2684" s="380" t="s">
        <v>169</v>
      </c>
    </row>
    <row r="2685" spans="1:14" s="334" customFormat="1" ht="12.75" customHeight="1">
      <c r="A2685" s="333"/>
      <c r="B2685" s="396"/>
      <c r="D2685" s="335"/>
      <c r="F2685" s="336"/>
      <c r="G2685" s="396"/>
      <c r="H2685" s="334" t="s">
        <v>170</v>
      </c>
      <c r="M2685" s="334" t="s">
        <v>128</v>
      </c>
      <c r="N2685" s="227">
        <f>SUM(N2683:N2683)</f>
        <v>1156250</v>
      </c>
    </row>
    <row r="2686" spans="1:14" s="334" customFormat="1" ht="12.75" customHeight="1">
      <c r="A2686" s="333"/>
      <c r="B2686" s="396"/>
      <c r="D2686" s="335"/>
      <c r="F2686" s="336"/>
      <c r="G2686" s="396"/>
      <c r="H2686" s="334" t="s">
        <v>171</v>
      </c>
      <c r="M2686" s="334" t="s">
        <v>128</v>
      </c>
      <c r="N2686" s="228">
        <f>SUM(N2685)</f>
        <v>1156250</v>
      </c>
    </row>
    <row r="2687" spans="1:14" s="334" customFormat="1" ht="12.75" customHeight="1">
      <c r="A2687" s="333"/>
      <c r="B2687" s="396"/>
      <c r="C2687" s="402"/>
      <c r="D2687" s="335"/>
      <c r="F2687" s="336"/>
      <c r="G2687" s="396"/>
    </row>
    <row r="2688" spans="1:14" s="392" customFormat="1" ht="12.75" customHeight="1">
      <c r="A2688" s="371">
        <f>A2680+1</f>
        <v>150</v>
      </c>
      <c r="B2688" s="1250" t="s">
        <v>690</v>
      </c>
      <c r="D2688" s="273" t="s">
        <v>691</v>
      </c>
      <c r="F2688" s="394"/>
      <c r="G2688" s="1341"/>
    </row>
    <row r="2689" spans="1:14" ht="13">
      <c r="C2689" s="233"/>
      <c r="D2689" s="395">
        <v>1</v>
      </c>
      <c r="E2689" s="829" t="s">
        <v>441</v>
      </c>
      <c r="F2689" s="320" t="s">
        <v>692</v>
      </c>
      <c r="G2689" s="370" t="s">
        <v>151</v>
      </c>
      <c r="H2689" s="248">
        <f>Bahan!C104</f>
        <v>675000</v>
      </c>
      <c r="I2689" s="248"/>
      <c r="K2689" s="248" t="s">
        <v>128</v>
      </c>
      <c r="L2689" s="230">
        <f>D2689*H2689</f>
        <v>675000</v>
      </c>
      <c r="M2689" s="233"/>
    </row>
    <row r="2690" spans="1:14" s="334" customFormat="1" ht="12.75" customHeight="1">
      <c r="A2690" s="333"/>
      <c r="B2690" s="396"/>
      <c r="D2690" s="335">
        <v>0.25</v>
      </c>
      <c r="E2690" s="396" t="s">
        <v>8</v>
      </c>
      <c r="F2690" s="336" t="s">
        <v>679</v>
      </c>
      <c r="G2690" s="370" t="s">
        <v>151</v>
      </c>
      <c r="H2690" s="397">
        <f>SUM(H2689:H2689)</f>
        <v>675000</v>
      </c>
      <c r="I2690" s="397"/>
      <c r="K2690" s="397" t="s">
        <v>128</v>
      </c>
      <c r="L2690" s="227">
        <f>D2690*H2690</f>
        <v>168750</v>
      </c>
    </row>
    <row r="2691" spans="1:14" s="334" customFormat="1" ht="12.75" customHeight="1">
      <c r="A2691" s="333"/>
      <c r="B2691" s="396"/>
      <c r="D2691" s="335"/>
      <c r="F2691" s="336"/>
      <c r="G2691" s="396"/>
      <c r="M2691" s="334" t="s">
        <v>128</v>
      </c>
      <c r="N2691" s="398">
        <f>SUM(L2689:L2690)</f>
        <v>843750</v>
      </c>
    </row>
    <row r="2692" spans="1:14" s="334" customFormat="1" ht="12.75" customHeight="1">
      <c r="A2692" s="333"/>
      <c r="B2692" s="396"/>
      <c r="D2692" s="399"/>
      <c r="E2692" s="396"/>
      <c r="F2692" s="400"/>
      <c r="G2692" s="370"/>
      <c r="H2692" s="396"/>
      <c r="I2692" s="396"/>
      <c r="K2692" s="397"/>
      <c r="M2692" s="380" t="s">
        <v>169</v>
      </c>
      <c r="N2692" s="380" t="s">
        <v>169</v>
      </c>
    </row>
    <row r="2693" spans="1:14" s="334" customFormat="1" ht="12.75" customHeight="1">
      <c r="A2693" s="333"/>
      <c r="B2693" s="396"/>
      <c r="D2693" s="335"/>
      <c r="F2693" s="336"/>
      <c r="G2693" s="396"/>
      <c r="H2693" s="334" t="s">
        <v>170</v>
      </c>
      <c r="M2693" s="334" t="s">
        <v>128</v>
      </c>
      <c r="N2693" s="227">
        <f>SUM(N2691:N2691)</f>
        <v>843750</v>
      </c>
    </row>
    <row r="2694" spans="1:14" s="334" customFormat="1" ht="12.75" customHeight="1">
      <c r="A2694" s="333"/>
      <c r="B2694" s="396"/>
      <c r="D2694" s="335"/>
      <c r="F2694" s="336"/>
      <c r="G2694" s="396"/>
      <c r="H2694" s="334" t="s">
        <v>171</v>
      </c>
      <c r="M2694" s="334" t="s">
        <v>128</v>
      </c>
      <c r="N2694" s="228">
        <f>SUM(N2693)</f>
        <v>843750</v>
      </c>
    </row>
    <row r="2695" spans="1:14" s="334" customFormat="1" ht="12.75" customHeight="1">
      <c r="A2695" s="333"/>
      <c r="B2695" s="396"/>
      <c r="C2695" s="402"/>
      <c r="D2695" s="335"/>
      <c r="F2695" s="336"/>
      <c r="G2695" s="396"/>
    </row>
    <row r="2696" spans="1:14" s="392" customFormat="1" ht="12.75" customHeight="1">
      <c r="A2696" s="371">
        <f>A2688+1</f>
        <v>151</v>
      </c>
      <c r="B2696" s="1250" t="s">
        <v>693</v>
      </c>
      <c r="D2696" s="273" t="s">
        <v>3352</v>
      </c>
      <c r="F2696" s="394"/>
      <c r="G2696" s="1341"/>
    </row>
    <row r="2697" spans="1:14" ht="13">
      <c r="C2697" s="233"/>
      <c r="D2697" s="395">
        <v>1</v>
      </c>
      <c r="E2697" s="829" t="s">
        <v>441</v>
      </c>
      <c r="F2697" s="320" t="s">
        <v>3354</v>
      </c>
      <c r="G2697" s="370" t="s">
        <v>151</v>
      </c>
      <c r="H2697" s="248">
        <f>Bahan!C105</f>
        <v>725000</v>
      </c>
      <c r="I2697" s="248"/>
      <c r="K2697" s="248" t="s">
        <v>128</v>
      </c>
      <c r="L2697" s="230">
        <f>D2697*H2697</f>
        <v>725000</v>
      </c>
      <c r="M2697" s="233"/>
    </row>
    <row r="2698" spans="1:14" s="334" customFormat="1" ht="12.75" customHeight="1">
      <c r="A2698" s="333"/>
      <c r="B2698" s="396"/>
      <c r="D2698" s="335">
        <v>0.25</v>
      </c>
      <c r="E2698" s="396" t="s">
        <v>8</v>
      </c>
      <c r="F2698" s="336" t="s">
        <v>679</v>
      </c>
      <c r="G2698" s="370" t="s">
        <v>151</v>
      </c>
      <c r="H2698" s="397">
        <f>SUM(H2697:H2697)</f>
        <v>725000</v>
      </c>
      <c r="I2698" s="397"/>
      <c r="K2698" s="397" t="s">
        <v>128</v>
      </c>
      <c r="L2698" s="227">
        <f>D2698*H2698</f>
        <v>181250</v>
      </c>
    </row>
    <row r="2699" spans="1:14" s="334" customFormat="1" ht="12.75" customHeight="1">
      <c r="A2699" s="333"/>
      <c r="B2699" s="396"/>
      <c r="D2699" s="335"/>
      <c r="F2699" s="336"/>
      <c r="G2699" s="396"/>
      <c r="M2699" s="334" t="s">
        <v>128</v>
      </c>
      <c r="N2699" s="398">
        <f>SUM(L2697:L2698)</f>
        <v>906250</v>
      </c>
    </row>
    <row r="2700" spans="1:14" s="334" customFormat="1" ht="12.75" customHeight="1">
      <c r="A2700" s="333"/>
      <c r="B2700" s="396"/>
      <c r="D2700" s="399"/>
      <c r="E2700" s="396"/>
      <c r="F2700" s="400"/>
      <c r="G2700" s="370"/>
      <c r="H2700" s="396"/>
      <c r="I2700" s="396"/>
      <c r="K2700" s="397"/>
      <c r="M2700" s="380" t="s">
        <v>169</v>
      </c>
      <c r="N2700" s="380" t="s">
        <v>169</v>
      </c>
    </row>
    <row r="2701" spans="1:14" s="334" customFormat="1" ht="12.75" customHeight="1">
      <c r="A2701" s="333"/>
      <c r="B2701" s="396"/>
      <c r="D2701" s="335"/>
      <c r="F2701" s="336"/>
      <c r="G2701" s="396"/>
      <c r="H2701" s="334" t="s">
        <v>170</v>
      </c>
      <c r="M2701" s="334" t="s">
        <v>128</v>
      </c>
      <c r="N2701" s="227">
        <f>SUM(N2699:N2699)</f>
        <v>906250</v>
      </c>
    </row>
    <row r="2702" spans="1:14" s="334" customFormat="1" ht="12.75" customHeight="1">
      <c r="A2702" s="333"/>
      <c r="B2702" s="396"/>
      <c r="D2702" s="335"/>
      <c r="F2702" s="336"/>
      <c r="G2702" s="396"/>
      <c r="H2702" s="334" t="s">
        <v>171</v>
      </c>
      <c r="M2702" s="334" t="s">
        <v>128</v>
      </c>
      <c r="N2702" s="228">
        <f>SUM(N2701)</f>
        <v>906250</v>
      </c>
    </row>
    <row r="2703" spans="1:14" s="334" customFormat="1" ht="12.75" customHeight="1">
      <c r="A2703" s="333"/>
      <c r="B2703" s="396"/>
      <c r="C2703" s="402"/>
      <c r="D2703" s="335"/>
      <c r="F2703" s="336"/>
      <c r="G2703" s="396"/>
    </row>
    <row r="2704" spans="1:14" s="334" customFormat="1" ht="12.75" customHeight="1">
      <c r="A2704" s="371">
        <f>A2696+1</f>
        <v>152</v>
      </c>
      <c r="B2704" s="1250" t="s">
        <v>642</v>
      </c>
      <c r="C2704" s="392"/>
      <c r="D2704" s="273" t="s">
        <v>3353</v>
      </c>
      <c r="E2704" s="392"/>
      <c r="F2704" s="394"/>
      <c r="G2704" s="1341"/>
      <c r="H2704" s="392"/>
      <c r="I2704" s="392"/>
      <c r="J2704" s="392"/>
      <c r="K2704" s="392"/>
      <c r="L2704" s="392"/>
      <c r="M2704" s="392"/>
      <c r="N2704" s="392"/>
    </row>
    <row r="2705" spans="1:14" s="334" customFormat="1" ht="12.75" customHeight="1">
      <c r="A2705" s="231"/>
      <c r="B2705" s="829"/>
      <c r="C2705" s="233"/>
      <c r="D2705" s="395">
        <v>1</v>
      </c>
      <c r="E2705" s="829" t="s">
        <v>441</v>
      </c>
      <c r="F2705" s="320" t="s">
        <v>3355</v>
      </c>
      <c r="G2705" s="370" t="s">
        <v>151</v>
      </c>
      <c r="H2705" s="248">
        <f>Bahan!C106</f>
        <v>906250</v>
      </c>
      <c r="I2705" s="248"/>
      <c r="J2705" s="233"/>
      <c r="K2705" s="248" t="s">
        <v>128</v>
      </c>
      <c r="L2705" s="230">
        <f>D2705*H2705</f>
        <v>906250</v>
      </c>
      <c r="M2705" s="233"/>
      <c r="N2705" s="233"/>
    </row>
    <row r="2706" spans="1:14" s="334" customFormat="1" ht="12.75" customHeight="1">
      <c r="A2706" s="333"/>
      <c r="B2706" s="396"/>
      <c r="D2706" s="335">
        <v>0.25</v>
      </c>
      <c r="E2706" s="396" t="s">
        <v>8</v>
      </c>
      <c r="F2706" s="336" t="s">
        <v>679</v>
      </c>
      <c r="G2706" s="370" t="s">
        <v>151</v>
      </c>
      <c r="H2706" s="397">
        <f>SUM(H2705:H2705)</f>
        <v>906250</v>
      </c>
      <c r="I2706" s="397"/>
      <c r="K2706" s="397" t="s">
        <v>128</v>
      </c>
      <c r="L2706" s="227">
        <f>D2706*H2706</f>
        <v>226562.5</v>
      </c>
    </row>
    <row r="2707" spans="1:14" s="334" customFormat="1" ht="12.75" customHeight="1">
      <c r="A2707" s="333"/>
      <c r="B2707" s="396"/>
      <c r="D2707" s="335"/>
      <c r="F2707" s="336"/>
      <c r="G2707" s="396"/>
      <c r="M2707" s="334" t="s">
        <v>128</v>
      </c>
      <c r="N2707" s="398">
        <f>SUM(L2705:L2706)</f>
        <v>1132812.5</v>
      </c>
    </row>
    <row r="2708" spans="1:14" s="334" customFormat="1" ht="12.75" customHeight="1">
      <c r="A2708" s="333"/>
      <c r="B2708" s="396"/>
      <c r="D2708" s="399"/>
      <c r="E2708" s="396"/>
      <c r="F2708" s="400"/>
      <c r="G2708" s="370"/>
      <c r="H2708" s="396"/>
      <c r="I2708" s="396"/>
      <c r="K2708" s="397"/>
      <c r="M2708" s="380" t="s">
        <v>169</v>
      </c>
      <c r="N2708" s="380" t="s">
        <v>169</v>
      </c>
    </row>
    <row r="2709" spans="1:14" s="334" customFormat="1" ht="12.75" customHeight="1">
      <c r="A2709" s="333"/>
      <c r="B2709" s="396"/>
      <c r="D2709" s="335"/>
      <c r="F2709" s="336"/>
      <c r="G2709" s="396"/>
      <c r="H2709" s="334" t="s">
        <v>170</v>
      </c>
      <c r="M2709" s="334" t="s">
        <v>128</v>
      </c>
      <c r="N2709" s="227">
        <f>SUM(N2707:N2707)</f>
        <v>1132812.5</v>
      </c>
    </row>
    <row r="2710" spans="1:14" s="334" customFormat="1" ht="12.75" customHeight="1">
      <c r="A2710" s="333"/>
      <c r="B2710" s="396"/>
      <c r="D2710" s="335"/>
      <c r="F2710" s="336"/>
      <c r="G2710" s="396"/>
      <c r="H2710" s="334" t="s">
        <v>171</v>
      </c>
      <c r="M2710" s="334" t="s">
        <v>128</v>
      </c>
      <c r="N2710" s="228">
        <f>SUM(N2709)</f>
        <v>1132812.5</v>
      </c>
    </row>
    <row r="2711" spans="1:14" s="334" customFormat="1" ht="12.75" customHeight="1">
      <c r="A2711" s="333"/>
      <c r="B2711" s="396"/>
      <c r="C2711" s="402"/>
      <c r="D2711" s="335"/>
      <c r="F2711" s="336"/>
      <c r="G2711" s="396"/>
    </row>
    <row r="2712" spans="1:14" s="334" customFormat="1" ht="12.75" customHeight="1">
      <c r="A2712" s="371">
        <f>A2704+1</f>
        <v>153</v>
      </c>
      <c r="B2712" s="1250" t="s">
        <v>642</v>
      </c>
      <c r="C2712" s="392"/>
      <c r="D2712" s="273" t="s">
        <v>3390</v>
      </c>
      <c r="E2712" s="392"/>
      <c r="F2712" s="394"/>
      <c r="G2712" s="1341"/>
      <c r="H2712" s="392"/>
      <c r="I2712" s="392"/>
      <c r="J2712" s="392"/>
      <c r="K2712" s="392"/>
      <c r="L2712" s="392"/>
      <c r="M2712" s="392"/>
      <c r="N2712" s="392"/>
    </row>
    <row r="2713" spans="1:14" s="334" customFormat="1" ht="12.75" customHeight="1">
      <c r="A2713" s="231"/>
      <c r="B2713" s="829"/>
      <c r="C2713" s="233"/>
      <c r="D2713" s="395">
        <v>1</v>
      </c>
      <c r="E2713" s="829" t="s">
        <v>190</v>
      </c>
      <c r="F2713" s="320" t="s">
        <v>3389</v>
      </c>
      <c r="G2713" s="370" t="s">
        <v>151</v>
      </c>
      <c r="H2713" s="248">
        <f>Bahan!$C$86</f>
        <v>650000</v>
      </c>
      <c r="I2713" s="248"/>
      <c r="J2713" s="233"/>
      <c r="K2713" s="248" t="s">
        <v>128</v>
      </c>
      <c r="L2713" s="230">
        <f>D2713*H2713</f>
        <v>650000</v>
      </c>
      <c r="M2713" s="233"/>
      <c r="N2713" s="233"/>
    </row>
    <row r="2714" spans="1:14" s="334" customFormat="1" ht="12.75" customHeight="1">
      <c r="A2714" s="333"/>
      <c r="B2714" s="396"/>
      <c r="D2714" s="335">
        <v>0.25</v>
      </c>
      <c r="E2714" s="396" t="s">
        <v>8</v>
      </c>
      <c r="F2714" s="336" t="s">
        <v>679</v>
      </c>
      <c r="G2714" s="370" t="s">
        <v>151</v>
      </c>
      <c r="H2714" s="397">
        <f>SUM(H2713:H2713)</f>
        <v>650000</v>
      </c>
      <c r="I2714" s="397"/>
      <c r="K2714" s="397" t="s">
        <v>128</v>
      </c>
      <c r="L2714" s="227">
        <f>D2714*H2714</f>
        <v>162500</v>
      </c>
    </row>
    <row r="2715" spans="1:14" s="334" customFormat="1" ht="12.75" customHeight="1">
      <c r="A2715" s="333"/>
      <c r="B2715" s="396"/>
      <c r="D2715" s="335"/>
      <c r="F2715" s="336"/>
      <c r="G2715" s="396"/>
      <c r="M2715" s="334" t="s">
        <v>128</v>
      </c>
      <c r="N2715" s="398">
        <f>SUM(L2713:L2714)</f>
        <v>812500</v>
      </c>
    </row>
    <row r="2716" spans="1:14" s="334" customFormat="1" ht="12.75" customHeight="1">
      <c r="A2716" s="333"/>
      <c r="B2716" s="396"/>
      <c r="D2716" s="399"/>
      <c r="E2716" s="396"/>
      <c r="F2716" s="400"/>
      <c r="G2716" s="370"/>
      <c r="H2716" s="396"/>
      <c r="I2716" s="396"/>
      <c r="K2716" s="397"/>
      <c r="M2716" s="380" t="s">
        <v>169</v>
      </c>
      <c r="N2716" s="380" t="s">
        <v>169</v>
      </c>
    </row>
    <row r="2717" spans="1:14" s="334" customFormat="1" ht="12.75" customHeight="1">
      <c r="A2717" s="333"/>
      <c r="B2717" s="396"/>
      <c r="D2717" s="335"/>
      <c r="F2717" s="336"/>
      <c r="G2717" s="396"/>
      <c r="H2717" s="334" t="s">
        <v>170</v>
      </c>
      <c r="M2717" s="334" t="s">
        <v>128</v>
      </c>
      <c r="N2717" s="227">
        <f>SUM(N2715:N2715)</f>
        <v>812500</v>
      </c>
    </row>
    <row r="2718" spans="1:14" s="334" customFormat="1" ht="12.75" customHeight="1">
      <c r="A2718" s="333"/>
      <c r="B2718" s="396"/>
      <c r="D2718" s="335"/>
      <c r="F2718" s="336"/>
      <c r="G2718" s="396"/>
      <c r="H2718" s="334" t="s">
        <v>171</v>
      </c>
      <c r="M2718" s="334" t="s">
        <v>128</v>
      </c>
      <c r="N2718" s="228">
        <f>SUM(N2717)</f>
        <v>812500</v>
      </c>
    </row>
    <row r="2719" spans="1:14" s="334" customFormat="1" ht="12.75" customHeight="1">
      <c r="A2719" s="333"/>
      <c r="B2719" s="396"/>
      <c r="C2719" s="402"/>
      <c r="D2719" s="335"/>
      <c r="F2719" s="336"/>
      <c r="G2719" s="396"/>
    </row>
    <row r="2720" spans="1:14" s="334" customFormat="1" ht="12.75" customHeight="1">
      <c r="A2720" s="371">
        <f>A2712+1</f>
        <v>154</v>
      </c>
      <c r="B2720" s="1250" t="s">
        <v>642</v>
      </c>
      <c r="C2720" s="392"/>
      <c r="D2720" s="273" t="s">
        <v>3392</v>
      </c>
      <c r="E2720" s="392"/>
      <c r="F2720" s="394"/>
      <c r="G2720" s="1341"/>
      <c r="H2720" s="392"/>
      <c r="I2720" s="392"/>
      <c r="J2720" s="392"/>
      <c r="K2720" s="392"/>
      <c r="L2720" s="392"/>
      <c r="M2720" s="392"/>
      <c r="N2720" s="392"/>
    </row>
    <row r="2721" spans="1:14" s="334" customFormat="1" ht="12.75" customHeight="1">
      <c r="A2721" s="231"/>
      <c r="B2721" s="829"/>
      <c r="C2721" s="233"/>
      <c r="D2721" s="395">
        <v>1</v>
      </c>
      <c r="E2721" s="829" t="s">
        <v>190</v>
      </c>
      <c r="F2721" s="320" t="s">
        <v>3391</v>
      </c>
      <c r="G2721" s="370" t="s">
        <v>151</v>
      </c>
      <c r="H2721" s="248">
        <f>Bahan!$C$87</f>
        <v>510000</v>
      </c>
      <c r="I2721" s="248"/>
      <c r="J2721" s="233"/>
      <c r="K2721" s="248" t="s">
        <v>128</v>
      </c>
      <c r="L2721" s="230">
        <f>D2721*H2721</f>
        <v>510000</v>
      </c>
      <c r="M2721" s="233"/>
      <c r="N2721" s="233"/>
    </row>
    <row r="2722" spans="1:14" s="334" customFormat="1" ht="12.75" customHeight="1">
      <c r="A2722" s="333"/>
      <c r="B2722" s="396"/>
      <c r="D2722" s="335">
        <v>0.25</v>
      </c>
      <c r="E2722" s="396" t="s">
        <v>8</v>
      </c>
      <c r="F2722" s="336" t="s">
        <v>679</v>
      </c>
      <c r="G2722" s="370" t="s">
        <v>151</v>
      </c>
      <c r="H2722" s="397">
        <f>SUM(H2721:H2721)</f>
        <v>510000</v>
      </c>
      <c r="I2722" s="397"/>
      <c r="K2722" s="397" t="s">
        <v>128</v>
      </c>
      <c r="L2722" s="227">
        <f>D2722*H2722</f>
        <v>127500</v>
      </c>
    </row>
    <row r="2723" spans="1:14" s="334" customFormat="1" ht="12.75" customHeight="1">
      <c r="A2723" s="333"/>
      <c r="B2723" s="396"/>
      <c r="D2723" s="335"/>
      <c r="F2723" s="336"/>
      <c r="G2723" s="396"/>
      <c r="M2723" s="334" t="s">
        <v>128</v>
      </c>
      <c r="N2723" s="398">
        <f>SUM(L2721:L2722)</f>
        <v>637500</v>
      </c>
    </row>
    <row r="2724" spans="1:14" s="334" customFormat="1" ht="12.75" customHeight="1">
      <c r="A2724" s="333"/>
      <c r="B2724" s="396"/>
      <c r="D2724" s="399"/>
      <c r="E2724" s="396"/>
      <c r="F2724" s="400"/>
      <c r="G2724" s="370"/>
      <c r="H2724" s="396"/>
      <c r="I2724" s="396"/>
      <c r="K2724" s="397"/>
      <c r="M2724" s="380" t="s">
        <v>169</v>
      </c>
      <c r="N2724" s="380" t="s">
        <v>169</v>
      </c>
    </row>
    <row r="2725" spans="1:14" s="334" customFormat="1" ht="12.75" customHeight="1">
      <c r="A2725" s="333"/>
      <c r="B2725" s="396"/>
      <c r="D2725" s="335"/>
      <c r="F2725" s="336"/>
      <c r="G2725" s="396"/>
      <c r="H2725" s="334" t="s">
        <v>170</v>
      </c>
      <c r="M2725" s="334" t="s">
        <v>128</v>
      </c>
      <c r="N2725" s="227">
        <f>SUM(N2723:N2723)</f>
        <v>637500</v>
      </c>
    </row>
    <row r="2726" spans="1:14" s="334" customFormat="1" ht="12.75" customHeight="1">
      <c r="A2726" s="333"/>
      <c r="B2726" s="396"/>
      <c r="D2726" s="335"/>
      <c r="F2726" s="336"/>
      <c r="G2726" s="396"/>
      <c r="H2726" s="334" t="s">
        <v>171</v>
      </c>
      <c r="M2726" s="334" t="s">
        <v>128</v>
      </c>
      <c r="N2726" s="228">
        <f>SUM(N2725)</f>
        <v>637500</v>
      </c>
    </row>
    <row r="2727" spans="1:14" s="334" customFormat="1" ht="12.75" customHeight="1">
      <c r="A2727" s="333"/>
      <c r="B2727" s="396"/>
      <c r="C2727" s="402"/>
      <c r="D2727" s="335"/>
      <c r="F2727" s="336"/>
      <c r="G2727" s="396"/>
    </row>
    <row r="2728" spans="1:14" s="334" customFormat="1" ht="12.75" customHeight="1">
      <c r="A2728" s="333"/>
      <c r="B2728" s="396"/>
      <c r="C2728" s="402"/>
      <c r="D2728" s="335"/>
      <c r="F2728" s="336"/>
      <c r="G2728" s="396"/>
    </row>
    <row r="2729" spans="1:14" s="334" customFormat="1" ht="12.75" customHeight="1">
      <c r="A2729" s="333"/>
      <c r="B2729" s="396"/>
      <c r="C2729" s="402"/>
      <c r="D2729" s="335"/>
      <c r="F2729" s="336"/>
      <c r="G2729" s="396"/>
    </row>
    <row r="2730" spans="1:14" s="334" customFormat="1" ht="12.75" customHeight="1">
      <c r="A2730" s="333"/>
      <c r="B2730" s="396"/>
      <c r="C2730" s="402"/>
      <c r="D2730" s="335"/>
      <c r="F2730" s="336"/>
      <c r="G2730" s="396"/>
    </row>
    <row r="2731" spans="1:14" s="334" customFormat="1" ht="12.75" customHeight="1">
      <c r="A2731" s="333"/>
      <c r="B2731" s="396"/>
      <c r="C2731" s="402"/>
      <c r="D2731" s="335"/>
      <c r="F2731" s="336"/>
      <c r="G2731" s="396"/>
    </row>
    <row r="2732" spans="1:14" s="334" customFormat="1" ht="12.75" customHeight="1">
      <c r="A2732" s="333"/>
      <c r="B2732" s="396"/>
      <c r="C2732" s="402"/>
      <c r="D2732" s="335"/>
      <c r="F2732" s="336"/>
      <c r="G2732" s="396"/>
    </row>
    <row r="2733" spans="1:14" s="334" customFormat="1" ht="12.75" customHeight="1">
      <c r="A2733" s="333"/>
      <c r="B2733" s="396"/>
      <c r="C2733" s="402"/>
      <c r="D2733" s="335"/>
      <c r="F2733" s="336"/>
      <c r="G2733" s="396"/>
    </row>
    <row r="2734" spans="1:14" s="245" customFormat="1" ht="13.5" customHeight="1">
      <c r="A2734" s="258">
        <f>A2704+1</f>
        <v>153</v>
      </c>
      <c r="B2734" s="1250" t="s">
        <v>694</v>
      </c>
      <c r="C2734" s="1250"/>
      <c r="D2734" s="273" t="s">
        <v>695</v>
      </c>
      <c r="F2734" s="260"/>
      <c r="G2734" s="1250"/>
      <c r="M2734" s="262"/>
    </row>
    <row r="2735" spans="1:14" ht="12.75" customHeight="1">
      <c r="D2735" s="274"/>
      <c r="E2735" s="829" t="s">
        <v>551</v>
      </c>
      <c r="F2735" s="234" t="s">
        <v>552</v>
      </c>
      <c r="G2735" s="829"/>
    </row>
    <row r="2736" spans="1:14" ht="12.75" customHeight="1">
      <c r="D2736" s="274">
        <v>0.01</v>
      </c>
      <c r="E2736" s="829" t="s">
        <v>149</v>
      </c>
      <c r="F2736" s="264" t="s">
        <v>150</v>
      </c>
      <c r="G2736" s="370" t="s">
        <v>151</v>
      </c>
      <c r="H2736" s="248">
        <f>Bahan!$C$10</f>
        <v>125000</v>
      </c>
      <c r="I2736" s="248"/>
      <c r="J2736" s="248"/>
      <c r="K2736" s="248" t="s">
        <v>128</v>
      </c>
      <c r="L2736" s="230">
        <f>D2736*H2736</f>
        <v>1250</v>
      </c>
    </row>
    <row r="2737" spans="1:14" ht="12.75" customHeight="1">
      <c r="D2737" s="274">
        <v>0.2</v>
      </c>
      <c r="E2737" s="829" t="s">
        <v>149</v>
      </c>
      <c r="F2737" s="264" t="s">
        <v>696</v>
      </c>
      <c r="G2737" s="370" t="s">
        <v>151</v>
      </c>
      <c r="H2737" s="248">
        <f>Bahan!$C$11</f>
        <v>135000</v>
      </c>
      <c r="I2737" s="248"/>
      <c r="J2737" s="248"/>
      <c r="K2737" s="248" t="s">
        <v>128</v>
      </c>
      <c r="L2737" s="230">
        <f>D2737*H2737</f>
        <v>27000</v>
      </c>
    </row>
    <row r="2738" spans="1:14" ht="12.75" customHeight="1">
      <c r="D2738" s="274">
        <v>0.02</v>
      </c>
      <c r="E2738" s="829" t="s">
        <v>149</v>
      </c>
      <c r="F2738" s="234" t="s">
        <v>153</v>
      </c>
      <c r="G2738" s="370" t="s">
        <v>151</v>
      </c>
      <c r="H2738" s="248">
        <f>Bahan!$C$21</f>
        <v>145000</v>
      </c>
      <c r="I2738" s="248"/>
      <c r="J2738" s="248"/>
      <c r="K2738" s="248" t="s">
        <v>128</v>
      </c>
      <c r="L2738" s="230">
        <f>D2738*H2738</f>
        <v>2900</v>
      </c>
    </row>
    <row r="2739" spans="1:14" ht="12.75" customHeight="1">
      <c r="D2739" s="274">
        <v>5.0000000000000001E-3</v>
      </c>
      <c r="E2739" s="829" t="s">
        <v>149</v>
      </c>
      <c r="F2739" s="234" t="s">
        <v>154</v>
      </c>
      <c r="G2739" s="370" t="s">
        <v>151</v>
      </c>
      <c r="H2739" s="248">
        <f>Bahan!$C$22</f>
        <v>150000</v>
      </c>
      <c r="I2739" s="248"/>
      <c r="J2739" s="248"/>
      <c r="K2739" s="248" t="s">
        <v>128</v>
      </c>
      <c r="L2739" s="230">
        <f>D2739*H2739</f>
        <v>750</v>
      </c>
    </row>
    <row r="2740" spans="1:14" ht="12.75" customHeight="1">
      <c r="D2740" s="274"/>
      <c r="G2740" s="829"/>
      <c r="M2740" s="230" t="s">
        <v>128</v>
      </c>
      <c r="N2740" s="265">
        <f>SUM(L2736:L2739)</f>
        <v>31900</v>
      </c>
    </row>
    <row r="2741" spans="1:14" ht="12.75" customHeight="1">
      <c r="D2741" s="274"/>
      <c r="E2741" s="829" t="s">
        <v>155</v>
      </c>
      <c r="F2741" s="234" t="s">
        <v>156</v>
      </c>
      <c r="G2741" s="829"/>
    </row>
    <row r="2742" spans="1:14" ht="12.75" customHeight="1">
      <c r="D2742" s="274">
        <v>2</v>
      </c>
      <c r="E2742" s="829" t="s">
        <v>441</v>
      </c>
      <c r="F2742" s="234" t="s">
        <v>697</v>
      </c>
      <c r="G2742" s="370" t="s">
        <v>151</v>
      </c>
      <c r="H2742" s="248">
        <f>Bahan!C137</f>
        <v>21666.666666666668</v>
      </c>
      <c r="I2742" s="248"/>
      <c r="J2742" s="248"/>
      <c r="K2742" s="248" t="s">
        <v>128</v>
      </c>
      <c r="L2742" s="230">
        <f>D2742*H2742</f>
        <v>43333.333333333336</v>
      </c>
    </row>
    <row r="2743" spans="1:14" ht="13">
      <c r="B2743" s="286"/>
      <c r="C2743" s="286"/>
      <c r="D2743" s="358">
        <v>1</v>
      </c>
      <c r="E2743" s="286" t="s">
        <v>219</v>
      </c>
      <c r="F2743" s="279" t="s">
        <v>698</v>
      </c>
      <c r="G2743" s="361" t="s">
        <v>151</v>
      </c>
      <c r="H2743" s="248">
        <f>L2742*25%</f>
        <v>10833.333333333334</v>
      </c>
      <c r="I2743" s="289"/>
      <c r="J2743" s="248"/>
      <c r="K2743" s="290" t="s">
        <v>128</v>
      </c>
      <c r="L2743" s="291">
        <f>D2743*H2743</f>
        <v>10833.333333333334</v>
      </c>
      <c r="M2743" s="290"/>
      <c r="N2743" s="285"/>
    </row>
    <row r="2744" spans="1:14" ht="12.75" customHeight="1">
      <c r="D2744" s="274"/>
      <c r="G2744" s="829"/>
      <c r="M2744" s="230" t="s">
        <v>128</v>
      </c>
      <c r="N2744" s="265">
        <f>SUM(L2742:L2743)</f>
        <v>54166.666666666672</v>
      </c>
    </row>
    <row r="2745" spans="1:14" ht="12.75" customHeight="1">
      <c r="D2745" s="310"/>
      <c r="E2745" s="829"/>
      <c r="F2745" s="247"/>
      <c r="G2745" s="370"/>
      <c r="H2745" s="829"/>
      <c r="I2745" s="829"/>
      <c r="J2745" s="829"/>
      <c r="K2745" s="248"/>
      <c r="M2745" s="267" t="s">
        <v>169</v>
      </c>
      <c r="N2745" s="268" t="s">
        <v>169</v>
      </c>
    </row>
    <row r="2746" spans="1:14" ht="12.75" customHeight="1">
      <c r="D2746" s="274"/>
      <c r="G2746" s="829"/>
      <c r="H2746" s="233" t="s">
        <v>170</v>
      </c>
      <c r="M2746" s="230" t="s">
        <v>128</v>
      </c>
      <c r="N2746" s="230">
        <f>SUM(N2740:N2744)</f>
        <v>86066.666666666672</v>
      </c>
    </row>
    <row r="2747" spans="1:14" ht="12.75" customHeight="1">
      <c r="D2747" s="274"/>
      <c r="G2747" s="829"/>
      <c r="H2747" s="269" t="s">
        <v>3123</v>
      </c>
      <c r="K2747" s="270"/>
      <c r="M2747" s="230" t="s">
        <v>128</v>
      </c>
      <c r="N2747" s="265">
        <f>N2746*$Q$4</f>
        <v>8606.6666666666679</v>
      </c>
    </row>
    <row r="2748" spans="1:14" ht="12.75" customHeight="1">
      <c r="D2748" s="274"/>
      <c r="G2748" s="829"/>
      <c r="H2748" s="233" t="s">
        <v>171</v>
      </c>
      <c r="M2748" s="230" t="s">
        <v>128</v>
      </c>
      <c r="N2748" s="262">
        <f>ROUNDDOWN((N2746+N2747),0)</f>
        <v>94673</v>
      </c>
    </row>
    <row r="2749" spans="1:14" ht="12.75" customHeight="1">
      <c r="D2749" s="274"/>
      <c r="G2749" s="829"/>
    </row>
    <row r="2750" spans="1:14" s="245" customFormat="1" ht="12.75" customHeight="1">
      <c r="A2750" s="258">
        <f>A2734+1</f>
        <v>154</v>
      </c>
      <c r="B2750" s="1250" t="s">
        <v>699</v>
      </c>
      <c r="C2750" s="1250"/>
      <c r="D2750" s="341" t="s">
        <v>700</v>
      </c>
      <c r="E2750" s="392"/>
      <c r="F2750" s="394"/>
      <c r="G2750" s="1341"/>
      <c r="H2750" s="392"/>
      <c r="I2750" s="392"/>
      <c r="J2750" s="392"/>
      <c r="K2750" s="392"/>
      <c r="L2750" s="392"/>
      <c r="M2750" s="392"/>
      <c r="N2750" s="392"/>
    </row>
    <row r="2751" spans="1:14" s="405" customFormat="1" ht="12.75" customHeight="1">
      <c r="A2751" s="403"/>
      <c r="B2751" s="404"/>
      <c r="C2751" s="404"/>
      <c r="D2751" s="335">
        <v>2</v>
      </c>
      <c r="E2751" s="829" t="s">
        <v>190</v>
      </c>
      <c r="F2751" s="264" t="s">
        <v>701</v>
      </c>
      <c r="G2751" s="370" t="s">
        <v>151</v>
      </c>
      <c r="H2751" s="376">
        <f>Bahan!$C$829</f>
        <v>115000</v>
      </c>
      <c r="I2751" s="376"/>
      <c r="J2751" s="376"/>
      <c r="K2751" s="376" t="s">
        <v>128</v>
      </c>
      <c r="L2751" s="377">
        <f>D2751*H2751</f>
        <v>230000</v>
      </c>
      <c r="M2751" s="230"/>
      <c r="N2751" s="334"/>
    </row>
    <row r="2752" spans="1:14" s="405" customFormat="1" ht="12.75" customHeight="1">
      <c r="A2752" s="403"/>
      <c r="B2752" s="404"/>
      <c r="C2752" s="404"/>
      <c r="D2752" s="335">
        <v>1</v>
      </c>
      <c r="E2752" s="829" t="s">
        <v>702</v>
      </c>
      <c r="F2752" s="264" t="s">
        <v>703</v>
      </c>
      <c r="G2752" s="370" t="s">
        <v>151</v>
      </c>
      <c r="H2752" s="376">
        <f>Bahan!$C$830</f>
        <v>15000</v>
      </c>
      <c r="I2752" s="376"/>
      <c r="J2752" s="376"/>
      <c r="K2752" s="376" t="s">
        <v>128</v>
      </c>
      <c r="L2752" s="377">
        <f>D2752*H2752</f>
        <v>15000</v>
      </c>
      <c r="M2752" s="230"/>
      <c r="N2752" s="334"/>
    </row>
    <row r="2753" spans="1:14" ht="12.75" customHeight="1">
      <c r="D2753" s="274">
        <v>0.25</v>
      </c>
      <c r="E2753" s="829" t="s">
        <v>219</v>
      </c>
      <c r="F2753" s="1358" t="s">
        <v>704</v>
      </c>
      <c r="G2753" s="248" t="s">
        <v>151</v>
      </c>
      <c r="H2753" s="376">
        <v>15000</v>
      </c>
      <c r="I2753" s="248"/>
      <c r="J2753" s="248"/>
      <c r="K2753" s="248" t="s">
        <v>128</v>
      </c>
      <c r="L2753" s="230">
        <f>D2753*H2753</f>
        <v>3750</v>
      </c>
    </row>
    <row r="2754" spans="1:14" s="405" customFormat="1" ht="12.75" customHeight="1">
      <c r="A2754" s="403"/>
      <c r="B2754" s="404"/>
      <c r="C2754" s="404"/>
      <c r="D2754" s="335"/>
      <c r="E2754" s="396"/>
      <c r="F2754" s="336"/>
      <c r="G2754" s="370"/>
      <c r="H2754" s="376"/>
      <c r="I2754" s="376"/>
      <c r="J2754" s="376"/>
      <c r="K2754" s="376"/>
      <c r="L2754" s="377"/>
      <c r="M2754" s="230"/>
      <c r="N2754" s="334"/>
    </row>
    <row r="2755" spans="1:14" s="405" customFormat="1" ht="12.75" customHeight="1">
      <c r="A2755" s="403"/>
      <c r="B2755" s="404"/>
      <c r="C2755" s="404"/>
      <c r="D2755" s="335"/>
      <c r="E2755" s="334"/>
      <c r="F2755" s="336"/>
      <c r="G2755" s="396"/>
      <c r="H2755" s="334"/>
      <c r="I2755" s="334"/>
      <c r="J2755" s="334"/>
      <c r="K2755" s="334"/>
      <c r="L2755" s="334"/>
      <c r="M2755" s="230" t="s">
        <v>128</v>
      </c>
      <c r="N2755" s="398">
        <f>SUM(L2751:L2753)</f>
        <v>248750</v>
      </c>
    </row>
    <row r="2756" spans="1:14" s="405" customFormat="1" ht="12.75" customHeight="1">
      <c r="A2756" s="403"/>
      <c r="B2756" s="404"/>
      <c r="C2756" s="404"/>
      <c r="D2756" s="399"/>
      <c r="E2756" s="396"/>
      <c r="F2756" s="400"/>
      <c r="G2756" s="370"/>
      <c r="H2756" s="396"/>
      <c r="I2756" s="396"/>
      <c r="J2756" s="396"/>
      <c r="K2756" s="376"/>
      <c r="L2756" s="334"/>
      <c r="M2756" s="380" t="s">
        <v>169</v>
      </c>
      <c r="N2756" s="380" t="s">
        <v>169</v>
      </c>
    </row>
    <row r="2757" spans="1:14" s="405" customFormat="1" ht="12.75" customHeight="1">
      <c r="A2757" s="403"/>
      <c r="B2757" s="404"/>
      <c r="C2757" s="404"/>
      <c r="D2757" s="335"/>
      <c r="E2757" s="334"/>
      <c r="F2757" s="336"/>
      <c r="G2757" s="396"/>
      <c r="H2757" s="334" t="s">
        <v>170</v>
      </c>
      <c r="I2757" s="334"/>
      <c r="J2757" s="334"/>
      <c r="K2757" s="334"/>
      <c r="L2757" s="334"/>
      <c r="M2757" s="376" t="s">
        <v>128</v>
      </c>
      <c r="N2757" s="377">
        <f>SUM(N2751:N2755)</f>
        <v>248750</v>
      </c>
    </row>
    <row r="2758" spans="1:14" s="405" customFormat="1" ht="12.75" customHeight="1">
      <c r="A2758" s="403"/>
      <c r="B2758" s="404"/>
      <c r="C2758" s="404"/>
      <c r="D2758" s="335"/>
      <c r="E2758" s="334"/>
      <c r="F2758" s="336"/>
      <c r="G2758" s="396"/>
      <c r="H2758" s="401" t="s">
        <v>3123</v>
      </c>
      <c r="I2758" s="334"/>
      <c r="J2758" s="334"/>
      <c r="K2758" s="406"/>
      <c r="L2758" s="334"/>
      <c r="M2758" s="376" t="s">
        <v>128</v>
      </c>
      <c r="N2758" s="398">
        <f>N2757*$Q$4</f>
        <v>24875</v>
      </c>
    </row>
    <row r="2759" spans="1:14" s="405" customFormat="1" ht="12.75" customHeight="1">
      <c r="A2759" s="403"/>
      <c r="B2759" s="404"/>
      <c r="C2759" s="404"/>
      <c r="D2759" s="335"/>
      <c r="E2759" s="334"/>
      <c r="F2759" s="336"/>
      <c r="G2759" s="396"/>
      <c r="H2759" s="334" t="s">
        <v>171</v>
      </c>
      <c r="I2759" s="334"/>
      <c r="J2759" s="334"/>
      <c r="K2759" s="334"/>
      <c r="L2759" s="334"/>
      <c r="M2759" s="376" t="s">
        <v>128</v>
      </c>
      <c r="N2759" s="383">
        <f>ROUNDDOWN((N2757+N2758),0)</f>
        <v>273625</v>
      </c>
    </row>
    <row r="2761" spans="1:14" s="245" customFormat="1" ht="12.75" customHeight="1">
      <c r="A2761" s="258">
        <f>A2750+1</f>
        <v>155</v>
      </c>
      <c r="B2761" s="1250" t="s">
        <v>705</v>
      </c>
      <c r="C2761" s="1250"/>
      <c r="D2761" s="273" t="s">
        <v>3250</v>
      </c>
      <c r="F2761" s="260"/>
      <c r="G2761" s="1250"/>
      <c r="M2761" s="262"/>
    </row>
    <row r="2762" spans="1:14" ht="12.75" customHeight="1">
      <c r="D2762" s="274"/>
      <c r="E2762" s="829" t="s">
        <v>155</v>
      </c>
      <c r="F2762" s="234" t="s">
        <v>156</v>
      </c>
      <c r="G2762" s="829"/>
    </row>
    <row r="2763" spans="1:14" ht="13">
      <c r="D2763" s="274">
        <v>1</v>
      </c>
      <c r="E2763" s="829" t="s">
        <v>190</v>
      </c>
      <c r="F2763" s="266" t="s">
        <v>3251</v>
      </c>
      <c r="G2763" s="370" t="s">
        <v>151</v>
      </c>
      <c r="H2763" s="248">
        <f>Bahan!$C$169</f>
        <v>560000</v>
      </c>
      <c r="I2763" s="248"/>
      <c r="J2763" s="248"/>
      <c r="K2763" s="248" t="s">
        <v>128</v>
      </c>
      <c r="L2763" s="230">
        <f>D2763*H2763</f>
        <v>560000</v>
      </c>
    </row>
    <row r="2764" spans="1:14" ht="12.75" customHeight="1">
      <c r="D2764" s="274">
        <v>0.35</v>
      </c>
      <c r="E2764" s="829" t="s">
        <v>219</v>
      </c>
      <c r="F2764" s="1358" t="s">
        <v>704</v>
      </c>
      <c r="G2764" s="248" t="s">
        <v>151</v>
      </c>
      <c r="H2764" s="1371">
        <f>SUM(H2763)</f>
        <v>560000</v>
      </c>
      <c r="I2764" s="248"/>
      <c r="J2764" s="248"/>
      <c r="K2764" s="248" t="s">
        <v>128</v>
      </c>
      <c r="L2764" s="230">
        <f>D2764*H2764</f>
        <v>196000</v>
      </c>
    </row>
    <row r="2765" spans="1:14" ht="12.75" customHeight="1">
      <c r="D2765" s="274"/>
      <c r="G2765" s="829"/>
      <c r="M2765" s="230" t="s">
        <v>128</v>
      </c>
      <c r="N2765" s="265">
        <f>SUM(L2763:L2764)</f>
        <v>756000</v>
      </c>
    </row>
    <row r="2766" spans="1:14" ht="12.75" customHeight="1">
      <c r="D2766" s="310"/>
      <c r="E2766" s="829"/>
      <c r="F2766" s="247"/>
      <c r="G2766" s="829"/>
      <c r="H2766" s="829"/>
      <c r="I2766" s="829"/>
      <c r="J2766" s="829"/>
      <c r="K2766" s="829"/>
      <c r="M2766" s="267" t="s">
        <v>169</v>
      </c>
      <c r="N2766" s="268" t="s">
        <v>169</v>
      </c>
    </row>
    <row r="2767" spans="1:14" ht="12.75" customHeight="1">
      <c r="D2767" s="274"/>
      <c r="G2767" s="829"/>
      <c r="H2767" s="233" t="s">
        <v>170</v>
      </c>
      <c r="M2767" s="230" t="s">
        <v>128</v>
      </c>
      <c r="N2767" s="230">
        <f>SUM(N2765)</f>
        <v>756000</v>
      </c>
    </row>
    <row r="2768" spans="1:14" ht="12.75" customHeight="1">
      <c r="D2768" s="274"/>
      <c r="G2768" s="829"/>
      <c r="H2768" s="401" t="s">
        <v>3123</v>
      </c>
      <c r="I2768" s="334"/>
      <c r="J2768" s="334"/>
      <c r="K2768" s="406"/>
      <c r="L2768" s="334"/>
      <c r="M2768" s="230" t="s">
        <v>128</v>
      </c>
      <c r="N2768" s="398">
        <f>N2767*$Q$4</f>
        <v>75600</v>
      </c>
    </row>
    <row r="2769" spans="1:14" ht="12.75" customHeight="1">
      <c r="D2769" s="274"/>
      <c r="G2769" s="829"/>
      <c r="H2769" s="233" t="s">
        <v>171</v>
      </c>
      <c r="M2769" s="230" t="s">
        <v>128</v>
      </c>
      <c r="N2769" s="262">
        <f>ROUNDDOWN((N2767+N2768),0)</f>
        <v>831600</v>
      </c>
    </row>
    <row r="2770" spans="1:14" ht="12.75" customHeight="1">
      <c r="D2770" s="274"/>
      <c r="G2770" s="829"/>
      <c r="N2770" s="262"/>
    </row>
    <row r="2771" spans="1:14" ht="12.75" customHeight="1">
      <c r="D2771" s="274"/>
      <c r="G2771" s="829"/>
      <c r="N2771" s="262"/>
    </row>
    <row r="2772" spans="1:14" s="245" customFormat="1" ht="12.75" customHeight="1">
      <c r="A2772" s="258">
        <f>A2761+1</f>
        <v>156</v>
      </c>
      <c r="B2772" s="1250" t="s">
        <v>706</v>
      </c>
      <c r="C2772" s="1250"/>
      <c r="D2772" s="273" t="s">
        <v>707</v>
      </c>
      <c r="F2772" s="260"/>
      <c r="G2772" s="1250"/>
      <c r="M2772" s="262"/>
    </row>
    <row r="2773" spans="1:14" ht="12.75" customHeight="1">
      <c r="D2773" s="274"/>
      <c r="E2773" s="829" t="s">
        <v>155</v>
      </c>
      <c r="F2773" s="234" t="s">
        <v>156</v>
      </c>
      <c r="G2773" s="829"/>
    </row>
    <row r="2774" spans="1:14" ht="12.75" customHeight="1">
      <c r="D2774" s="274">
        <v>1</v>
      </c>
      <c r="E2774" s="829" t="s">
        <v>190</v>
      </c>
      <c r="F2774" s="234" t="s">
        <v>708</v>
      </c>
      <c r="G2774" s="370" t="s">
        <v>151</v>
      </c>
      <c r="H2774" s="248">
        <f>'Hrg Sat'!G115</f>
        <v>54842</v>
      </c>
      <c r="I2774" s="248"/>
      <c r="J2774" s="248"/>
      <c r="K2774" s="248" t="s">
        <v>128</v>
      </c>
      <c r="L2774" s="230">
        <f>D2774*H2774</f>
        <v>54842</v>
      </c>
    </row>
    <row r="2775" spans="1:14" ht="12.75" customHeight="1">
      <c r="D2775" s="274">
        <v>1</v>
      </c>
      <c r="E2775" s="829" t="s">
        <v>190</v>
      </c>
      <c r="F2775" s="234" t="s">
        <v>709</v>
      </c>
      <c r="G2775" s="248" t="s">
        <v>151</v>
      </c>
      <c r="H2775" s="1371">
        <f>'Hrg Sat'!$G$78</f>
        <v>133237</v>
      </c>
      <c r="I2775" s="248"/>
      <c r="J2775" s="248"/>
      <c r="K2775" s="248" t="s">
        <v>128</v>
      </c>
      <c r="L2775" s="230">
        <f>D2775*H2775</f>
        <v>133237</v>
      </c>
    </row>
    <row r="2776" spans="1:14" ht="12.75" customHeight="1">
      <c r="D2776" s="274"/>
      <c r="G2776" s="829"/>
      <c r="M2776" s="230" t="s">
        <v>128</v>
      </c>
      <c r="N2776" s="265">
        <f>SUM(L2774:L2775)</f>
        <v>188079</v>
      </c>
    </row>
    <row r="2777" spans="1:14" ht="12.75" customHeight="1">
      <c r="D2777" s="310"/>
      <c r="E2777" s="829"/>
      <c r="F2777" s="247"/>
      <c r="G2777" s="829"/>
      <c r="H2777" s="829"/>
      <c r="I2777" s="829"/>
      <c r="J2777" s="829"/>
      <c r="K2777" s="829"/>
      <c r="M2777" s="267" t="s">
        <v>169</v>
      </c>
      <c r="N2777" s="268" t="s">
        <v>169</v>
      </c>
    </row>
    <row r="2778" spans="1:14" ht="12.75" customHeight="1">
      <c r="D2778" s="274"/>
      <c r="G2778" s="829"/>
      <c r="H2778" s="233" t="s">
        <v>171</v>
      </c>
      <c r="M2778" s="230" t="s">
        <v>128</v>
      </c>
      <c r="N2778" s="262">
        <f>SUM(N2776)</f>
        <v>188079</v>
      </c>
    </row>
    <row r="2779" spans="1:14" ht="12.75" customHeight="1">
      <c r="D2779" s="274"/>
      <c r="G2779" s="829"/>
      <c r="N2779" s="262"/>
    </row>
    <row r="2780" spans="1:14" s="245" customFormat="1" ht="12.75" customHeight="1">
      <c r="A2780" s="258">
        <f>A2772+1</f>
        <v>157</v>
      </c>
      <c r="B2780" s="1250" t="s">
        <v>710</v>
      </c>
      <c r="C2780" s="1250"/>
      <c r="D2780" s="273" t="s">
        <v>711</v>
      </c>
      <c r="F2780" s="260"/>
      <c r="G2780" s="1250"/>
      <c r="M2780" s="262"/>
    </row>
    <row r="2781" spans="1:14" ht="12.75" customHeight="1">
      <c r="D2781" s="274"/>
      <c r="E2781" s="829" t="s">
        <v>155</v>
      </c>
      <c r="F2781" s="234" t="s">
        <v>156</v>
      </c>
      <c r="G2781" s="829"/>
    </row>
    <row r="2782" spans="1:14" ht="12.75" customHeight="1">
      <c r="D2782" s="274">
        <v>1</v>
      </c>
      <c r="E2782" s="829" t="s">
        <v>190</v>
      </c>
      <c r="F2782" s="234" t="s">
        <v>712</v>
      </c>
      <c r="G2782" s="370" t="s">
        <v>151</v>
      </c>
      <c r="H2782" s="248">
        <f>'Hrg Sat'!$G$116</f>
        <v>95892</v>
      </c>
      <c r="I2782" s="248"/>
      <c r="J2782" s="248"/>
      <c r="K2782" s="248" t="s">
        <v>128</v>
      </c>
      <c r="L2782" s="230">
        <f>D2782*H2782</f>
        <v>95892</v>
      </c>
    </row>
    <row r="2783" spans="1:14" ht="12.75" customHeight="1">
      <c r="D2783" s="274">
        <v>1</v>
      </c>
      <c r="E2783" s="829" t="s">
        <v>190</v>
      </c>
      <c r="F2783" s="234" t="s">
        <v>709</v>
      </c>
      <c r="G2783" s="248" t="s">
        <v>151</v>
      </c>
      <c r="H2783" s="1371">
        <f>'Hrg Sat'!$G$78</f>
        <v>133237</v>
      </c>
      <c r="I2783" s="248"/>
      <c r="J2783" s="248"/>
      <c r="K2783" s="248" t="s">
        <v>128</v>
      </c>
      <c r="L2783" s="230">
        <f>D2783*H2783</f>
        <v>133237</v>
      </c>
    </row>
    <row r="2784" spans="1:14" ht="12.75" customHeight="1">
      <c r="D2784" s="274"/>
      <c r="G2784" s="829"/>
      <c r="M2784" s="230" t="s">
        <v>128</v>
      </c>
      <c r="N2784" s="265">
        <f>SUM(L2782:L2783)</f>
        <v>229129</v>
      </c>
    </row>
    <row r="2785" spans="1:14" ht="12.75" customHeight="1">
      <c r="D2785" s="310"/>
      <c r="E2785" s="829"/>
      <c r="F2785" s="247"/>
      <c r="G2785" s="829"/>
      <c r="H2785" s="829"/>
      <c r="I2785" s="829"/>
      <c r="J2785" s="829"/>
      <c r="K2785" s="829"/>
      <c r="M2785" s="267" t="s">
        <v>169</v>
      </c>
      <c r="N2785" s="268" t="s">
        <v>169</v>
      </c>
    </row>
    <row r="2786" spans="1:14" ht="12.75" customHeight="1">
      <c r="D2786" s="274"/>
      <c r="G2786" s="829"/>
      <c r="H2786" s="233" t="s">
        <v>171</v>
      </c>
      <c r="M2786" s="230" t="s">
        <v>128</v>
      </c>
      <c r="N2786" s="262">
        <f>SUM(N2784)</f>
        <v>229129</v>
      </c>
    </row>
    <row r="2787" spans="1:14" ht="12.75" customHeight="1">
      <c r="D2787" s="274"/>
      <c r="G2787" s="829"/>
      <c r="N2787" s="262"/>
    </row>
    <row r="2788" spans="1:14" s="245" customFormat="1" ht="12.75" customHeight="1">
      <c r="A2788" s="258">
        <f>A2780+1</f>
        <v>158</v>
      </c>
      <c r="B2788" s="1250" t="s">
        <v>713</v>
      </c>
      <c r="C2788" s="1250"/>
      <c r="D2788" s="273" t="s">
        <v>714</v>
      </c>
      <c r="F2788" s="260"/>
      <c r="G2788" s="1250"/>
      <c r="M2788" s="262"/>
    </row>
    <row r="2789" spans="1:14" ht="12.75" customHeight="1">
      <c r="D2789" s="274"/>
      <c r="E2789" s="829" t="s">
        <v>155</v>
      </c>
      <c r="F2789" s="234" t="s">
        <v>156</v>
      </c>
      <c r="G2789" s="829"/>
    </row>
    <row r="2790" spans="1:14" ht="12.75" customHeight="1">
      <c r="D2790" s="274">
        <v>1</v>
      </c>
      <c r="E2790" s="829" t="s">
        <v>190</v>
      </c>
      <c r="F2790" s="234" t="s">
        <v>709</v>
      </c>
      <c r="G2790" s="248" t="s">
        <v>151</v>
      </c>
      <c r="H2790" s="1371">
        <f>'Hrg Sat'!$G$78</f>
        <v>133237</v>
      </c>
      <c r="I2790" s="248"/>
      <c r="J2790" s="248"/>
      <c r="K2790" s="248" t="s">
        <v>128</v>
      </c>
      <c r="L2790" s="230">
        <f>D2790*H2790</f>
        <v>133237</v>
      </c>
    </row>
    <row r="2791" spans="1:14" ht="12.75" customHeight="1">
      <c r="D2791" s="274">
        <v>1</v>
      </c>
      <c r="E2791" s="829" t="s">
        <v>190</v>
      </c>
      <c r="F2791" s="234" t="s">
        <v>4519</v>
      </c>
      <c r="G2791" s="370" t="s">
        <v>151</v>
      </c>
      <c r="H2791" s="248">
        <f>$N$1685</f>
        <v>326122</v>
      </c>
      <c r="I2791" s="248"/>
      <c r="J2791" s="248"/>
      <c r="K2791" s="248" t="s">
        <v>128</v>
      </c>
      <c r="L2791" s="230">
        <f>D2791*H2791</f>
        <v>326122</v>
      </c>
    </row>
    <row r="2792" spans="1:14" ht="12.75" customHeight="1">
      <c r="D2792" s="274">
        <v>1</v>
      </c>
      <c r="E2792" s="829" t="s">
        <v>190</v>
      </c>
      <c r="F2792" s="234" t="s">
        <v>715</v>
      </c>
      <c r="G2792" s="248" t="s">
        <v>151</v>
      </c>
      <c r="H2792" s="1371">
        <f>Bahan!C203</f>
        <v>142500</v>
      </c>
      <c r="I2792" s="248"/>
      <c r="J2792" s="248"/>
      <c r="K2792" s="248" t="s">
        <v>128</v>
      </c>
      <c r="L2792" s="230">
        <f>D2792*H2792</f>
        <v>142500</v>
      </c>
    </row>
    <row r="2793" spans="1:14" ht="12.75" customHeight="1">
      <c r="D2793" s="274"/>
      <c r="G2793" s="829"/>
      <c r="M2793" s="230" t="s">
        <v>128</v>
      </c>
      <c r="N2793" s="265">
        <f>SUM(L2790:L2792)</f>
        <v>601859</v>
      </c>
    </row>
    <row r="2794" spans="1:14" ht="12.75" customHeight="1">
      <c r="D2794" s="310"/>
      <c r="E2794" s="829"/>
      <c r="F2794" s="247"/>
      <c r="G2794" s="829"/>
      <c r="H2794" s="829"/>
      <c r="I2794" s="829"/>
      <c r="J2794" s="829"/>
      <c r="K2794" s="829"/>
      <c r="M2794" s="267" t="s">
        <v>169</v>
      </c>
      <c r="N2794" s="268" t="s">
        <v>169</v>
      </c>
    </row>
    <row r="2795" spans="1:14" ht="12.75" customHeight="1">
      <c r="D2795" s="274"/>
      <c r="G2795" s="829"/>
      <c r="H2795" s="233" t="s">
        <v>171</v>
      </c>
      <c r="M2795" s="230" t="s">
        <v>128</v>
      </c>
      <c r="N2795" s="262">
        <f>SUM(N2793)</f>
        <v>601859</v>
      </c>
    </row>
    <row r="2796" spans="1:14" ht="12.75" customHeight="1">
      <c r="D2796" s="274"/>
      <c r="G2796" s="829"/>
      <c r="N2796" s="262"/>
    </row>
    <row r="2797" spans="1:14" s="245" customFormat="1" ht="12.75" customHeight="1">
      <c r="A2797" s="258">
        <f>A2788+1</f>
        <v>159</v>
      </c>
      <c r="B2797" s="1250" t="s">
        <v>716</v>
      </c>
      <c r="C2797" s="1250"/>
      <c r="D2797" s="273" t="s">
        <v>717</v>
      </c>
      <c r="F2797" s="260"/>
      <c r="G2797" s="1250"/>
      <c r="M2797" s="262"/>
    </row>
    <row r="2798" spans="1:14" ht="12.75" customHeight="1">
      <c r="D2798" s="274"/>
      <c r="E2798" s="829" t="s">
        <v>155</v>
      </c>
      <c r="F2798" s="234" t="s">
        <v>156</v>
      </c>
      <c r="G2798" s="829"/>
    </row>
    <row r="2799" spans="1:14" ht="12.75" customHeight="1">
      <c r="D2799" s="274">
        <v>1</v>
      </c>
      <c r="E2799" s="829" t="s">
        <v>190</v>
      </c>
      <c r="F2799" s="234" t="s">
        <v>709</v>
      </c>
      <c r="G2799" s="248" t="s">
        <v>151</v>
      </c>
      <c r="H2799" s="1371">
        <f>'Hrg Sat'!$G$78</f>
        <v>133237</v>
      </c>
      <c r="I2799" s="248"/>
      <c r="J2799" s="248"/>
      <c r="K2799" s="248" t="s">
        <v>128</v>
      </c>
      <c r="L2799" s="230">
        <f>D2799*H2799</f>
        <v>133237</v>
      </c>
    </row>
    <row r="2800" spans="1:14" ht="12.75" customHeight="1">
      <c r="D2800" s="274">
        <v>1</v>
      </c>
      <c r="E2800" s="829" t="s">
        <v>190</v>
      </c>
      <c r="F2800" s="234" t="s">
        <v>718</v>
      </c>
      <c r="G2800" s="248" t="s">
        <v>151</v>
      </c>
      <c r="H2800" s="1371">
        <f>Bahan!$C$852</f>
        <v>23000</v>
      </c>
      <c r="I2800" s="248"/>
      <c r="J2800" s="248"/>
      <c r="K2800" s="248" t="s">
        <v>128</v>
      </c>
      <c r="L2800" s="230">
        <f>D2800*H2800</f>
        <v>23000</v>
      </c>
    </row>
    <row r="2801" spans="1:14" ht="12.75" customHeight="1">
      <c r="D2801" s="274"/>
      <c r="G2801" s="829"/>
      <c r="M2801" s="230" t="s">
        <v>128</v>
      </c>
      <c r="N2801" s="265">
        <f>SUM(L2799:L2800)</f>
        <v>156237</v>
      </c>
    </row>
    <row r="2802" spans="1:14" ht="12.75" customHeight="1">
      <c r="D2802" s="310"/>
      <c r="E2802" s="829"/>
      <c r="F2802" s="247"/>
      <c r="G2802" s="829"/>
      <c r="H2802" s="829"/>
      <c r="I2802" s="829"/>
      <c r="J2802" s="829"/>
      <c r="K2802" s="829"/>
      <c r="M2802" s="267" t="s">
        <v>169</v>
      </c>
      <c r="N2802" s="268" t="s">
        <v>169</v>
      </c>
    </row>
    <row r="2803" spans="1:14" ht="12.75" customHeight="1">
      <c r="D2803" s="274"/>
      <c r="G2803" s="829"/>
      <c r="H2803" s="233" t="s">
        <v>171</v>
      </c>
      <c r="M2803" s="230" t="s">
        <v>128</v>
      </c>
      <c r="N2803" s="262">
        <f>SUM(N2801)</f>
        <v>156237</v>
      </c>
    </row>
    <row r="2804" spans="1:14" ht="12.75" customHeight="1">
      <c r="D2804" s="274"/>
      <c r="G2804" s="829"/>
      <c r="N2804" s="262"/>
    </row>
    <row r="2805" spans="1:14" ht="12.75" customHeight="1">
      <c r="A2805" s="258">
        <f>A2797+1</f>
        <v>160</v>
      </c>
      <c r="B2805" s="1250" t="s">
        <v>642</v>
      </c>
      <c r="C2805" s="1250"/>
      <c r="D2805" s="273" t="s">
        <v>3359</v>
      </c>
      <c r="E2805" s="245"/>
      <c r="F2805" s="260"/>
      <c r="G2805" s="1250"/>
      <c r="H2805" s="245"/>
      <c r="I2805" s="245"/>
      <c r="J2805" s="245"/>
      <c r="K2805" s="245"/>
      <c r="L2805" s="245"/>
      <c r="M2805" s="262"/>
      <c r="N2805" s="245"/>
    </row>
    <row r="2806" spans="1:14" ht="12.75" customHeight="1">
      <c r="D2806" s="274"/>
      <c r="E2806" s="829" t="s">
        <v>140</v>
      </c>
      <c r="F2806" s="234" t="s">
        <v>156</v>
      </c>
      <c r="G2806" s="829"/>
    </row>
    <row r="2807" spans="1:14" ht="12.75" customHeight="1">
      <c r="D2807" s="274">
        <v>1</v>
      </c>
      <c r="E2807" s="829" t="s">
        <v>190</v>
      </c>
      <c r="F2807" s="234" t="s">
        <v>709</v>
      </c>
      <c r="G2807" s="248" t="s">
        <v>151</v>
      </c>
      <c r="H2807" s="1371">
        <f>'Hrg Sat'!$G$78</f>
        <v>133237</v>
      </c>
      <c r="I2807" s="248"/>
      <c r="J2807" s="248"/>
      <c r="K2807" s="248" t="s">
        <v>128</v>
      </c>
      <c r="L2807" s="230">
        <f>D2807*H2807</f>
        <v>133237</v>
      </c>
    </row>
    <row r="2808" spans="1:14" ht="12.75" customHeight="1">
      <c r="D2808" s="1239">
        <v>1.05</v>
      </c>
      <c r="E2808" s="829" t="s">
        <v>190</v>
      </c>
      <c r="F2808" s="234" t="s">
        <v>3360</v>
      </c>
      <c r="G2808" s="248" t="s">
        <v>151</v>
      </c>
      <c r="H2808" s="1371">
        <f>Bahan!$C$75</f>
        <v>20000</v>
      </c>
      <c r="I2808" s="248"/>
      <c r="J2808" s="248"/>
      <c r="K2808" s="248" t="s">
        <v>128</v>
      </c>
      <c r="L2808" s="230">
        <f t="shared" ref="L2808:L2810" si="20">D2808*H2808</f>
        <v>21000</v>
      </c>
    </row>
    <row r="2809" spans="1:14" ht="12.75" customHeight="1">
      <c r="D2809" s="1239">
        <v>1.05</v>
      </c>
      <c r="E2809" s="829" t="s">
        <v>190</v>
      </c>
      <c r="F2809" s="234" t="s">
        <v>3361</v>
      </c>
      <c r="G2809" s="248" t="s">
        <v>151</v>
      </c>
      <c r="H2809" s="1371">
        <f>Bahan!$C$73</f>
        <v>650000</v>
      </c>
      <c r="I2809" s="248"/>
      <c r="J2809" s="248"/>
      <c r="K2809" s="248" t="s">
        <v>128</v>
      </c>
      <c r="L2809" s="230">
        <f t="shared" si="20"/>
        <v>682500</v>
      </c>
    </row>
    <row r="2810" spans="1:14" ht="12.75" customHeight="1">
      <c r="D2810" s="1239">
        <v>1.05</v>
      </c>
      <c r="E2810" s="829" t="s">
        <v>190</v>
      </c>
      <c r="F2810" s="234" t="s">
        <v>3362</v>
      </c>
      <c r="G2810" s="248" t="s">
        <v>151</v>
      </c>
      <c r="H2810" s="1371">
        <f>Bahan!$C$74</f>
        <v>15000</v>
      </c>
      <c r="I2810" s="248"/>
      <c r="J2810" s="248"/>
      <c r="K2810" s="248" t="s">
        <v>128</v>
      </c>
      <c r="L2810" s="230">
        <f t="shared" si="20"/>
        <v>15750</v>
      </c>
    </row>
    <row r="2811" spans="1:14" ht="12.75" customHeight="1">
      <c r="D2811" s="274">
        <v>2.1000000000000001E-2</v>
      </c>
      <c r="E2811" s="829" t="s">
        <v>3364</v>
      </c>
      <c r="F2811" s="234" t="s">
        <v>3363</v>
      </c>
      <c r="G2811" s="248" t="s">
        <v>151</v>
      </c>
      <c r="H2811" s="1371">
        <f>Bahan!$C$91</f>
        <v>25000</v>
      </c>
      <c r="I2811" s="248"/>
      <c r="J2811" s="248"/>
      <c r="K2811" s="248" t="s">
        <v>128</v>
      </c>
      <c r="L2811" s="230">
        <f>D2811*H2811</f>
        <v>525</v>
      </c>
    </row>
    <row r="2812" spans="1:14" ht="12.75" customHeight="1">
      <c r="D2812" s="274"/>
      <c r="E2812" s="829"/>
      <c r="G2812" s="248"/>
      <c r="H2812" s="1371"/>
      <c r="I2812" s="248"/>
      <c r="J2812" s="248"/>
      <c r="K2812" s="248"/>
      <c r="L2812" s="230"/>
      <c r="M2812" s="230" t="s">
        <v>128</v>
      </c>
      <c r="N2812" s="265">
        <f>SUM(L2807:L2811)</f>
        <v>853012</v>
      </c>
    </row>
    <row r="2813" spans="1:14" ht="12.75" customHeight="1">
      <c r="D2813" s="274"/>
      <c r="E2813" s="829" t="s">
        <v>3131</v>
      </c>
      <c r="F2813" s="234" t="s">
        <v>3365</v>
      </c>
      <c r="G2813" s="248"/>
      <c r="H2813" s="1371"/>
      <c r="I2813" s="248"/>
      <c r="J2813" s="248"/>
      <c r="K2813" s="248"/>
      <c r="L2813" s="230"/>
    </row>
    <row r="2814" spans="1:14" ht="12.75" customHeight="1">
      <c r="D2814" s="274">
        <v>0.3</v>
      </c>
      <c r="E2814" s="829" t="s">
        <v>283</v>
      </c>
      <c r="F2814" s="234" t="s">
        <v>284</v>
      </c>
      <c r="G2814" s="248" t="s">
        <v>151</v>
      </c>
      <c r="H2814" s="1371">
        <f>Bahan!C10</f>
        <v>125000</v>
      </c>
      <c r="I2814" s="248"/>
      <c r="J2814" s="248"/>
      <c r="K2814" s="248" t="s">
        <v>128</v>
      </c>
      <c r="L2814" s="230">
        <f t="shared" ref="L2814:L2817" si="21">D2814*H2814</f>
        <v>37500</v>
      </c>
    </row>
    <row r="2815" spans="1:14" ht="12.75" customHeight="1">
      <c r="D2815" s="274">
        <v>0.1</v>
      </c>
      <c r="E2815" s="829" t="s">
        <v>283</v>
      </c>
      <c r="F2815" s="234" t="s">
        <v>152</v>
      </c>
      <c r="G2815" s="248" t="s">
        <v>151</v>
      </c>
      <c r="H2815" s="1371">
        <f>Bahan!C11</f>
        <v>135000</v>
      </c>
      <c r="I2815" s="248"/>
      <c r="J2815" s="248"/>
      <c r="K2815" s="248" t="s">
        <v>128</v>
      </c>
      <c r="L2815" s="230">
        <f t="shared" si="21"/>
        <v>13500</v>
      </c>
    </row>
    <row r="2816" spans="1:14" ht="12.75" customHeight="1">
      <c r="D2816" s="274">
        <v>0.01</v>
      </c>
      <c r="E2816" s="829" t="s">
        <v>283</v>
      </c>
      <c r="F2816" s="234" t="s">
        <v>402</v>
      </c>
      <c r="G2816" s="248" t="s">
        <v>151</v>
      </c>
      <c r="H2816" s="1371">
        <f>Bahan!C21</f>
        <v>145000</v>
      </c>
      <c r="I2816" s="248"/>
      <c r="J2816" s="248"/>
      <c r="K2816" s="248" t="s">
        <v>128</v>
      </c>
      <c r="L2816" s="230">
        <f t="shared" si="21"/>
        <v>1450</v>
      </c>
    </row>
    <row r="2817" spans="1:14" ht="12.75" customHeight="1">
      <c r="D2817" s="274">
        <v>2E-3</v>
      </c>
      <c r="E2817" s="829" t="s">
        <v>283</v>
      </c>
      <c r="F2817" s="234" t="s">
        <v>285</v>
      </c>
      <c r="G2817" s="248" t="s">
        <v>151</v>
      </c>
      <c r="H2817" s="1371">
        <f>Bahan!C22</f>
        <v>150000</v>
      </c>
      <c r="I2817" s="248"/>
      <c r="J2817" s="248"/>
      <c r="K2817" s="248" t="s">
        <v>128</v>
      </c>
      <c r="L2817" s="230">
        <f t="shared" si="21"/>
        <v>300</v>
      </c>
    </row>
    <row r="2818" spans="1:14" ht="12.75" customHeight="1">
      <c r="D2818" s="274"/>
      <c r="E2818" s="829"/>
      <c r="G2818" s="248"/>
      <c r="H2818" s="1371"/>
      <c r="I2818" s="248"/>
      <c r="J2818" s="248"/>
      <c r="K2818" s="248"/>
      <c r="L2818" s="230"/>
      <c r="M2818" s="230" t="s">
        <v>128</v>
      </c>
      <c r="N2818" s="265">
        <f>SUM(L2814:L2817)</f>
        <v>52750</v>
      </c>
    </row>
    <row r="2819" spans="1:14" ht="12.75" customHeight="1">
      <c r="D2819" s="274"/>
      <c r="G2819" s="829"/>
      <c r="M2819" s="230" t="s">
        <v>128</v>
      </c>
      <c r="N2819" s="265">
        <f>SUM(N2812,N2818)</f>
        <v>905762</v>
      </c>
    </row>
    <row r="2820" spans="1:14" ht="12.75" customHeight="1">
      <c r="D2820" s="310"/>
      <c r="E2820" s="829"/>
      <c r="F2820" s="247"/>
      <c r="G2820" s="829"/>
      <c r="H2820" s="829"/>
      <c r="I2820" s="829"/>
      <c r="J2820" s="829"/>
      <c r="K2820" s="829"/>
      <c r="M2820" s="267" t="s">
        <v>169</v>
      </c>
      <c r="N2820" s="268" t="s">
        <v>169</v>
      </c>
    </row>
    <row r="2821" spans="1:14" ht="12.75" customHeight="1">
      <c r="D2821" s="274"/>
      <c r="G2821" s="829"/>
      <c r="H2821" s="233" t="s">
        <v>170</v>
      </c>
      <c r="M2821" s="230" t="s">
        <v>128</v>
      </c>
      <c r="N2821" s="262">
        <f>SUM(N2819)</f>
        <v>905762</v>
      </c>
    </row>
    <row r="2822" spans="1:14" ht="12.75" customHeight="1">
      <c r="D2822" s="274"/>
      <c r="G2822" s="829"/>
      <c r="H2822" s="401" t="s">
        <v>3123</v>
      </c>
      <c r="M2822" s="412" t="s">
        <v>128</v>
      </c>
      <c r="N2822" s="398">
        <f>N2821*$Q$4</f>
        <v>90576.200000000012</v>
      </c>
    </row>
    <row r="2823" spans="1:14" ht="12.75" customHeight="1">
      <c r="D2823" s="274"/>
      <c r="G2823" s="829"/>
      <c r="H2823" s="233" t="s">
        <v>171</v>
      </c>
      <c r="M2823" s="412" t="s">
        <v>128</v>
      </c>
      <c r="N2823" s="262">
        <f>ROUNDDOWN((N2821+N2822),0)</f>
        <v>996338</v>
      </c>
    </row>
    <row r="2824" spans="1:14" ht="12.75" customHeight="1">
      <c r="D2824" s="274"/>
      <c r="G2824" s="829"/>
      <c r="N2824" s="262"/>
    </row>
    <row r="2825" spans="1:14" ht="12.75" customHeight="1">
      <c r="D2825" s="274"/>
      <c r="G2825" s="829"/>
      <c r="N2825" s="262"/>
    </row>
    <row r="2826" spans="1:14" ht="12.75" customHeight="1">
      <c r="D2826" s="274"/>
      <c r="G2826" s="829"/>
      <c r="N2826" s="262"/>
    </row>
    <row r="2827" spans="1:14" s="392" customFormat="1" ht="12.75" customHeight="1">
      <c r="A2827" s="371">
        <f>A2805+1</f>
        <v>161</v>
      </c>
      <c r="B2827" s="1250" t="s">
        <v>719</v>
      </c>
      <c r="D2827" s="273" t="s">
        <v>3164</v>
      </c>
      <c r="F2827" s="394"/>
      <c r="G2827" s="1341"/>
    </row>
    <row r="2828" spans="1:14" ht="13">
      <c r="C2828" s="233"/>
      <c r="D2828" s="395">
        <v>1</v>
      </c>
      <c r="E2828" s="829" t="s">
        <v>190</v>
      </c>
      <c r="F2828" s="320" t="s">
        <v>3165</v>
      </c>
      <c r="G2828" s="370" t="s">
        <v>151</v>
      </c>
      <c r="H2828" s="248">
        <f>Bahan!C204</f>
        <v>279629.62962962961</v>
      </c>
      <c r="I2828" s="248"/>
      <c r="K2828" s="248" t="s">
        <v>128</v>
      </c>
      <c r="L2828" s="230">
        <f>D2828*H2828</f>
        <v>279629.62962962961</v>
      </c>
      <c r="M2828" s="233"/>
    </row>
    <row r="2829" spans="1:14" s="334" customFormat="1" ht="12.75" customHeight="1">
      <c r="A2829" s="333"/>
      <c r="B2829" s="396"/>
      <c r="D2829" s="335">
        <v>0.1</v>
      </c>
      <c r="E2829" s="396"/>
      <c r="F2829" s="336" t="s">
        <v>679</v>
      </c>
      <c r="G2829" s="370" t="s">
        <v>151</v>
      </c>
      <c r="H2829" s="397">
        <f>SUM(H2828:H2828)</f>
        <v>279629.62962962961</v>
      </c>
      <c r="I2829" s="397"/>
      <c r="K2829" s="397" t="s">
        <v>128</v>
      </c>
      <c r="L2829" s="227">
        <f>D2829*H2829</f>
        <v>27962.962962962964</v>
      </c>
    </row>
    <row r="2830" spans="1:14" s="334" customFormat="1" ht="12.75" customHeight="1">
      <c r="A2830" s="333"/>
      <c r="B2830" s="396"/>
      <c r="D2830" s="335"/>
      <c r="F2830" s="336"/>
      <c r="G2830" s="396"/>
      <c r="M2830" s="334" t="s">
        <v>128</v>
      </c>
      <c r="N2830" s="398">
        <f>SUM(L2828:L2829)</f>
        <v>307592.59259259258</v>
      </c>
    </row>
    <row r="2831" spans="1:14" s="334" customFormat="1" ht="12.75" customHeight="1">
      <c r="A2831" s="333"/>
      <c r="B2831" s="396"/>
      <c r="D2831" s="399"/>
      <c r="E2831" s="396"/>
      <c r="F2831" s="400"/>
      <c r="G2831" s="370"/>
      <c r="H2831" s="396"/>
      <c r="I2831" s="396"/>
      <c r="K2831" s="397"/>
      <c r="M2831" s="380" t="s">
        <v>169</v>
      </c>
      <c r="N2831" s="380" t="s">
        <v>169</v>
      </c>
    </row>
    <row r="2832" spans="1:14" s="334" customFormat="1" ht="12.75" customHeight="1">
      <c r="A2832" s="333"/>
      <c r="B2832" s="396"/>
      <c r="D2832" s="335"/>
      <c r="F2832" s="336"/>
      <c r="G2832" s="396"/>
      <c r="H2832" s="334" t="s">
        <v>170</v>
      </c>
      <c r="M2832" s="334" t="s">
        <v>128</v>
      </c>
      <c r="N2832" s="227">
        <f>SUM(N2830:N2830)</f>
        <v>307592.59259259258</v>
      </c>
    </row>
    <row r="2833" spans="1:14" s="334" customFormat="1" ht="12.75" customHeight="1">
      <c r="A2833" s="333"/>
      <c r="B2833" s="396"/>
      <c r="D2833" s="335"/>
      <c r="F2833" s="336"/>
      <c r="G2833" s="396"/>
      <c r="H2833" s="334" t="s">
        <v>171</v>
      </c>
      <c r="M2833" s="334" t="s">
        <v>128</v>
      </c>
      <c r="N2833" s="228">
        <f>ROUNDDOWN(SUM(N2832),0)</f>
        <v>307592</v>
      </c>
    </row>
    <row r="2834" spans="1:14" s="334" customFormat="1" ht="12.75" customHeight="1">
      <c r="A2834" s="333"/>
      <c r="B2834" s="396"/>
      <c r="D2834" s="1146" t="s">
        <v>3167</v>
      </c>
      <c r="E2834" s="334">
        <f>(ROUND(1/0.15,0))*2*0.888</f>
        <v>12.432</v>
      </c>
      <c r="F2834" s="336" t="s">
        <v>163</v>
      </c>
      <c r="G2834" s="396" t="s">
        <v>3168</v>
      </c>
      <c r="H2834" s="334" t="s">
        <v>3169</v>
      </c>
      <c r="M2834" s="334" t="s">
        <v>128</v>
      </c>
      <c r="N2834" s="228">
        <f>N2833/E2834</f>
        <v>24741.956241956243</v>
      </c>
    </row>
    <row r="2835" spans="1:14" s="334" customFormat="1" ht="12.75" customHeight="1">
      <c r="A2835" s="333"/>
      <c r="B2835" s="396"/>
      <c r="D2835" s="335"/>
      <c r="F2835" s="336"/>
      <c r="G2835" s="396"/>
      <c r="N2835" s="228"/>
    </row>
    <row r="2836" spans="1:14" s="334" customFormat="1" ht="12.75" customHeight="1">
      <c r="A2836" s="333"/>
      <c r="B2836" s="396"/>
      <c r="C2836" s="402"/>
      <c r="D2836" s="335"/>
      <c r="F2836" s="336"/>
      <c r="G2836" s="396"/>
    </row>
    <row r="2837" spans="1:14" s="392" customFormat="1" ht="12.75" customHeight="1">
      <c r="A2837" s="371">
        <f>A2827+1</f>
        <v>162</v>
      </c>
      <c r="B2837" s="1250" t="s">
        <v>720</v>
      </c>
      <c r="D2837" s="273" t="s">
        <v>721</v>
      </c>
      <c r="F2837" s="394"/>
      <c r="G2837" s="1341"/>
    </row>
    <row r="2838" spans="1:14" ht="13">
      <c r="C2838" s="233"/>
      <c r="D2838" s="395">
        <v>1</v>
      </c>
      <c r="E2838" s="829" t="s">
        <v>190</v>
      </c>
      <c r="F2838" s="320" t="s">
        <v>722</v>
      </c>
      <c r="G2838" s="370" t="s">
        <v>151</v>
      </c>
      <c r="H2838" s="248">
        <f>Bahan!C205</f>
        <v>141093.47442680775</v>
      </c>
      <c r="I2838" s="248"/>
      <c r="K2838" s="248" t="s">
        <v>128</v>
      </c>
      <c r="L2838" s="230">
        <f>D2838*H2838</f>
        <v>141093.47442680775</v>
      </c>
      <c r="M2838" s="233"/>
    </row>
    <row r="2839" spans="1:14" s="334" customFormat="1" ht="12.75" customHeight="1">
      <c r="A2839" s="333"/>
      <c r="B2839" s="396"/>
      <c r="D2839" s="335">
        <v>0.1</v>
      </c>
      <c r="E2839" s="396"/>
      <c r="F2839" s="336" t="s">
        <v>679</v>
      </c>
      <c r="G2839" s="370" t="s">
        <v>151</v>
      </c>
      <c r="H2839" s="397">
        <f>SUM(H2838:H2838)</f>
        <v>141093.47442680775</v>
      </c>
      <c r="I2839" s="397"/>
      <c r="K2839" s="397" t="s">
        <v>128</v>
      </c>
      <c r="L2839" s="227">
        <f>D2839*H2839</f>
        <v>14109.347442680775</v>
      </c>
    </row>
    <row r="2840" spans="1:14" s="334" customFormat="1" ht="12.75" customHeight="1">
      <c r="A2840" s="333"/>
      <c r="B2840" s="396"/>
      <c r="D2840" s="335"/>
      <c r="F2840" s="336"/>
      <c r="G2840" s="396"/>
      <c r="M2840" s="334" t="s">
        <v>128</v>
      </c>
      <c r="N2840" s="398">
        <f>SUM(L2838:L2839)</f>
        <v>155202.82186948851</v>
      </c>
    </row>
    <row r="2841" spans="1:14" s="334" customFormat="1" ht="12.75" customHeight="1">
      <c r="A2841" s="333"/>
      <c r="B2841" s="396"/>
      <c r="D2841" s="399"/>
      <c r="E2841" s="396"/>
      <c r="F2841" s="400"/>
      <c r="G2841" s="370"/>
      <c r="H2841" s="396"/>
      <c r="I2841" s="396"/>
      <c r="K2841" s="397"/>
      <c r="M2841" s="380" t="s">
        <v>169</v>
      </c>
      <c r="N2841" s="380" t="s">
        <v>169</v>
      </c>
    </row>
    <row r="2842" spans="1:14" s="334" customFormat="1" ht="12.75" customHeight="1">
      <c r="A2842" s="333"/>
      <c r="B2842" s="396"/>
      <c r="D2842" s="335"/>
      <c r="F2842" s="336"/>
      <c r="G2842" s="396"/>
      <c r="H2842" s="334" t="s">
        <v>170</v>
      </c>
      <c r="M2842" s="334" t="s">
        <v>128</v>
      </c>
      <c r="N2842" s="227">
        <f>SUM(N2840:N2840)</f>
        <v>155202.82186948851</v>
      </c>
    </row>
    <row r="2843" spans="1:14" s="334" customFormat="1" ht="12.75" customHeight="1">
      <c r="A2843" s="333"/>
      <c r="B2843" s="396"/>
      <c r="D2843" s="335"/>
      <c r="F2843" s="336"/>
      <c r="G2843" s="396"/>
      <c r="H2843" s="334" t="s">
        <v>171</v>
      </c>
      <c r="M2843" s="334" t="s">
        <v>128</v>
      </c>
      <c r="N2843" s="228">
        <f>ROUNDDOWN(SUM(N2842),0)</f>
        <v>155202</v>
      </c>
    </row>
    <row r="2844" spans="1:14" s="334" customFormat="1" ht="12.75" customHeight="1">
      <c r="A2844" s="333"/>
      <c r="B2844" s="396"/>
      <c r="D2844" s="1146" t="s">
        <v>3167</v>
      </c>
      <c r="E2844" s="334">
        <f>(ROUND(1/0.15,0))*2*0.617</f>
        <v>8.6379999999999999</v>
      </c>
      <c r="F2844" s="336" t="s">
        <v>163</v>
      </c>
      <c r="G2844" s="396" t="s">
        <v>3168</v>
      </c>
      <c r="H2844" s="334" t="s">
        <v>3170</v>
      </c>
      <c r="M2844" s="334" t="s">
        <v>128</v>
      </c>
      <c r="N2844" s="228">
        <f>N2843/E2844</f>
        <v>17967.35355406344</v>
      </c>
    </row>
    <row r="2845" spans="1:14" s="334" customFormat="1" ht="12.75" customHeight="1">
      <c r="A2845" s="333"/>
      <c r="B2845" s="396"/>
      <c r="D2845" s="335"/>
      <c r="F2845" s="336"/>
      <c r="G2845" s="396"/>
      <c r="N2845" s="228"/>
    </row>
    <row r="2846" spans="1:14" s="334" customFormat="1" ht="12.75" customHeight="1">
      <c r="A2846" s="333"/>
      <c r="B2846" s="396"/>
      <c r="C2846" s="402"/>
      <c r="D2846" s="335"/>
      <c r="F2846" s="336"/>
      <c r="G2846" s="396"/>
    </row>
    <row r="2847" spans="1:14" s="245" customFormat="1" ht="12.75" customHeight="1">
      <c r="A2847" s="258">
        <f>A2837+1</f>
        <v>163</v>
      </c>
      <c r="B2847" s="1250" t="s">
        <v>723</v>
      </c>
      <c r="C2847" s="1250"/>
      <c r="D2847" s="273" t="s">
        <v>3375</v>
      </c>
      <c r="F2847" s="260"/>
      <c r="G2847" s="355"/>
      <c r="M2847" s="408"/>
    </row>
    <row r="2848" spans="1:14" ht="12.75" customHeight="1">
      <c r="D2848" s="409">
        <v>2</v>
      </c>
      <c r="E2848" s="410" t="s">
        <v>724</v>
      </c>
      <c r="F2848" s="234" t="s">
        <v>709</v>
      </c>
      <c r="G2848" s="356" t="s">
        <v>151</v>
      </c>
      <c r="H2848" s="411">
        <f>('Hrg Sat'!$G$77)*2</f>
        <v>455564</v>
      </c>
      <c r="I2848" s="248"/>
      <c r="J2848" s="248"/>
      <c r="K2848" s="248" t="s">
        <v>128</v>
      </c>
      <c r="L2848" s="230">
        <f>D2848*H2848</f>
        <v>911128</v>
      </c>
      <c r="M2848" s="412"/>
    </row>
    <row r="2849" spans="1:14" ht="12.75" customHeight="1">
      <c r="D2849" s="409">
        <v>2</v>
      </c>
      <c r="E2849" s="410" t="s">
        <v>724</v>
      </c>
      <c r="F2849" s="234" t="s">
        <v>3376</v>
      </c>
      <c r="G2849" s="356" t="s">
        <v>151</v>
      </c>
      <c r="H2849" s="411">
        <f>Bahan!$C$158</f>
        <v>675000</v>
      </c>
      <c r="I2849" s="248"/>
      <c r="J2849" s="248"/>
      <c r="K2849" s="248" t="s">
        <v>128</v>
      </c>
      <c r="L2849" s="230">
        <f>D2849*H2849</f>
        <v>1350000</v>
      </c>
      <c r="M2849" s="412"/>
    </row>
    <row r="2850" spans="1:14" ht="12.75" customHeight="1">
      <c r="D2850" s="409">
        <v>1</v>
      </c>
      <c r="E2850" s="410" t="s">
        <v>219</v>
      </c>
      <c r="F2850" s="234" t="s">
        <v>728</v>
      </c>
      <c r="G2850" s="356" t="s">
        <v>151</v>
      </c>
      <c r="H2850" s="411">
        <f>SUM(L2848:L2849)*0.15</f>
        <v>339169.2</v>
      </c>
      <c r="I2850" s="248"/>
      <c r="J2850" s="248"/>
      <c r="K2850" s="248" t="s">
        <v>128</v>
      </c>
      <c r="L2850" s="230">
        <f>D2850*H2850</f>
        <v>339169.2</v>
      </c>
      <c r="M2850" s="412"/>
    </row>
    <row r="2851" spans="1:14" ht="12.75" customHeight="1">
      <c r="D2851" s="274"/>
      <c r="G2851" s="356"/>
      <c r="M2851" s="412" t="s">
        <v>128</v>
      </c>
      <c r="N2851" s="265">
        <f>SUM(L2848:L2850)</f>
        <v>2600297.2000000002</v>
      </c>
    </row>
    <row r="2852" spans="1:14" ht="12.75" customHeight="1">
      <c r="D2852" s="310"/>
      <c r="E2852" s="829"/>
      <c r="F2852" s="247"/>
      <c r="G2852" s="356"/>
      <c r="H2852" s="829"/>
      <c r="I2852" s="829"/>
      <c r="J2852" s="829"/>
      <c r="K2852" s="829"/>
      <c r="M2852" s="413" t="s">
        <v>169</v>
      </c>
      <c r="N2852" s="268" t="s">
        <v>169</v>
      </c>
    </row>
    <row r="2853" spans="1:14" ht="12.75" customHeight="1">
      <c r="D2853" s="274"/>
      <c r="G2853" s="356"/>
      <c r="H2853" s="233" t="s">
        <v>170</v>
      </c>
      <c r="M2853" s="412" t="s">
        <v>128</v>
      </c>
      <c r="N2853" s="230">
        <f>SUM(N2849:N2851)</f>
        <v>2600297.2000000002</v>
      </c>
    </row>
    <row r="2854" spans="1:14" ht="12.75" customHeight="1">
      <c r="D2854" s="274"/>
      <c r="G2854" s="356"/>
      <c r="H2854" s="401" t="s">
        <v>3123</v>
      </c>
      <c r="I2854" s="334"/>
      <c r="J2854" s="334"/>
      <c r="K2854" s="406"/>
      <c r="L2854" s="334"/>
      <c r="M2854" s="412" t="s">
        <v>128</v>
      </c>
      <c r="N2854" s="398">
        <f>N2853*$Q$4</f>
        <v>260029.72000000003</v>
      </c>
    </row>
    <row r="2855" spans="1:14" ht="12.75" customHeight="1">
      <c r="D2855" s="274"/>
      <c r="G2855" s="356"/>
      <c r="H2855" s="233" t="s">
        <v>171</v>
      </c>
      <c r="M2855" s="412" t="s">
        <v>128</v>
      </c>
      <c r="N2855" s="262">
        <f>ROUNDDOWN((N2853+N2854),0)</f>
        <v>2860326</v>
      </c>
    </row>
    <row r="2856" spans="1:14" ht="12.75" customHeight="1">
      <c r="D2856" s="274"/>
      <c r="G2856" s="356"/>
      <c r="M2856" s="412"/>
    </row>
    <row r="2857" spans="1:14" s="245" customFormat="1" ht="12.75" customHeight="1">
      <c r="A2857" s="258">
        <f>A2847+1</f>
        <v>164</v>
      </c>
      <c r="B2857" s="1250" t="s">
        <v>729</v>
      </c>
      <c r="C2857" s="1250"/>
      <c r="D2857" s="273" t="s">
        <v>730</v>
      </c>
      <c r="F2857" s="260"/>
      <c r="G2857" s="355"/>
      <c r="M2857" s="408"/>
    </row>
    <row r="2858" spans="1:14" ht="12.75" customHeight="1">
      <c r="D2858" s="409">
        <v>1</v>
      </c>
      <c r="E2858" s="410" t="s">
        <v>724</v>
      </c>
      <c r="F2858" s="234" t="s">
        <v>725</v>
      </c>
      <c r="G2858" s="356" t="s">
        <v>151</v>
      </c>
      <c r="H2858" s="411">
        <f>('Hrg Sat'!$G$77)/2+'Hrg Sat'!$G$113</f>
        <v>246794</v>
      </c>
      <c r="I2858" s="248"/>
      <c r="J2858" s="248"/>
      <c r="K2858" s="248" t="s">
        <v>128</v>
      </c>
      <c r="L2858" s="230">
        <f>D2858*H2858</f>
        <v>246794</v>
      </c>
      <c r="M2858" s="412"/>
    </row>
    <row r="2859" spans="1:14" ht="12.75" customHeight="1">
      <c r="D2859" s="409">
        <v>1</v>
      </c>
      <c r="E2859" s="410" t="s">
        <v>724</v>
      </c>
      <c r="F2859" s="234" t="s">
        <v>726</v>
      </c>
      <c r="G2859" s="356" t="s">
        <v>151</v>
      </c>
      <c r="H2859" s="411">
        <f>Bahan!$C$138</f>
        <v>230000</v>
      </c>
      <c r="I2859" s="248"/>
      <c r="J2859" s="248"/>
      <c r="K2859" s="248" t="s">
        <v>128</v>
      </c>
      <c r="L2859" s="230">
        <f>D2859*H2859</f>
        <v>230000</v>
      </c>
      <c r="M2859" s="412"/>
    </row>
    <row r="2860" spans="1:14" ht="12.75" customHeight="1">
      <c r="D2860" s="409">
        <v>1</v>
      </c>
      <c r="E2860" s="410" t="s">
        <v>219</v>
      </c>
      <c r="F2860" s="234" t="s">
        <v>728</v>
      </c>
      <c r="G2860" s="356" t="s">
        <v>151</v>
      </c>
      <c r="H2860" s="411">
        <f>Bahan!$C$857</f>
        <v>15000</v>
      </c>
      <c r="I2860" s="248"/>
      <c r="J2860" s="248"/>
      <c r="K2860" s="248" t="s">
        <v>128</v>
      </c>
      <c r="L2860" s="230">
        <f>D2860*H2860</f>
        <v>15000</v>
      </c>
      <c r="M2860" s="412"/>
    </row>
    <row r="2861" spans="1:14" ht="12.75" customHeight="1">
      <c r="D2861" s="274"/>
      <c r="G2861" s="356"/>
      <c r="M2861" s="412" t="s">
        <v>128</v>
      </c>
      <c r="N2861" s="265">
        <f>SUM(L2858:L2860)</f>
        <v>491794</v>
      </c>
    </row>
    <row r="2862" spans="1:14" ht="12.75" customHeight="1">
      <c r="D2862" s="310"/>
      <c r="E2862" s="829"/>
      <c r="F2862" s="247"/>
      <c r="G2862" s="356"/>
      <c r="H2862" s="829"/>
      <c r="I2862" s="829"/>
      <c r="J2862" s="829"/>
      <c r="K2862" s="829"/>
      <c r="M2862" s="413" t="s">
        <v>169</v>
      </c>
      <c r="N2862" s="268" t="s">
        <v>169</v>
      </c>
    </row>
    <row r="2863" spans="1:14" ht="12.75" customHeight="1">
      <c r="D2863" s="274"/>
      <c r="G2863" s="356"/>
      <c r="H2863" s="233" t="s">
        <v>170</v>
      </c>
      <c r="M2863" s="412" t="s">
        <v>128</v>
      </c>
      <c r="N2863" s="230">
        <f>SUM(N2859:N2861)</f>
        <v>491794</v>
      </c>
    </row>
    <row r="2864" spans="1:14" ht="12.75" customHeight="1">
      <c r="D2864" s="274"/>
      <c r="G2864" s="356"/>
      <c r="H2864" s="401" t="s">
        <v>3123</v>
      </c>
      <c r="I2864" s="334"/>
      <c r="J2864" s="334"/>
      <c r="K2864" s="406"/>
      <c r="L2864" s="334"/>
      <c r="M2864" s="412" t="s">
        <v>128</v>
      </c>
      <c r="N2864" s="398">
        <f>N2863*$Q$4</f>
        <v>49179.4</v>
      </c>
    </row>
    <row r="2865" spans="1:14" ht="12.75" customHeight="1">
      <c r="D2865" s="274"/>
      <c r="G2865" s="356"/>
      <c r="H2865" s="233" t="s">
        <v>171</v>
      </c>
      <c r="M2865" s="412" t="s">
        <v>128</v>
      </c>
      <c r="N2865" s="262">
        <f>ROUNDDOWN((N2863+N2864),0)</f>
        <v>540973</v>
      </c>
    </row>
    <row r="2866" spans="1:14" ht="12.75" customHeight="1">
      <c r="D2866" s="274"/>
      <c r="G2866" s="356"/>
      <c r="M2866" s="412"/>
    </row>
    <row r="2867" spans="1:14" s="245" customFormat="1" ht="12.75" customHeight="1">
      <c r="A2867" s="258">
        <f>A2857+1</f>
        <v>165</v>
      </c>
      <c r="B2867" s="1250" t="s">
        <v>731</v>
      </c>
      <c r="C2867" s="1250"/>
      <c r="D2867" s="273" t="s">
        <v>732</v>
      </c>
      <c r="F2867" s="260"/>
      <c r="G2867" s="355"/>
      <c r="M2867" s="408"/>
    </row>
    <row r="2868" spans="1:14" ht="12.75" customHeight="1">
      <c r="D2868" s="409">
        <v>1</v>
      </c>
      <c r="E2868" s="410" t="s">
        <v>724</v>
      </c>
      <c r="F2868" s="234" t="s">
        <v>725</v>
      </c>
      <c r="G2868" s="356" t="s">
        <v>151</v>
      </c>
      <c r="H2868" s="411">
        <f>'Hrg Sat'!$G$77+'Hrg Sat'!$G$113</f>
        <v>360685</v>
      </c>
      <c r="I2868" s="248"/>
      <c r="J2868" s="248"/>
      <c r="K2868" s="248" t="s">
        <v>128</v>
      </c>
      <c r="L2868" s="230">
        <f>D2868*H2868</f>
        <v>360685</v>
      </c>
      <c r="M2868" s="412"/>
    </row>
    <row r="2869" spans="1:14" ht="12.75" customHeight="1">
      <c r="D2869" s="409">
        <v>1</v>
      </c>
      <c r="E2869" s="410" t="s">
        <v>724</v>
      </c>
      <c r="F2869" s="234" t="s">
        <v>733</v>
      </c>
      <c r="G2869" s="356" t="s">
        <v>151</v>
      </c>
      <c r="H2869" s="411">
        <f>Bahan!C206</f>
        <v>1200000</v>
      </c>
      <c r="I2869" s="248"/>
      <c r="J2869" s="248"/>
      <c r="K2869" s="248" t="s">
        <v>128</v>
      </c>
      <c r="L2869" s="230">
        <f>D2869*H2869</f>
        <v>1200000</v>
      </c>
      <c r="M2869" s="412"/>
    </row>
    <row r="2870" spans="1:14" ht="12.75" customHeight="1">
      <c r="D2870" s="409">
        <v>1</v>
      </c>
      <c r="E2870" s="410" t="s">
        <v>724</v>
      </c>
      <c r="F2870" s="234" t="s">
        <v>726</v>
      </c>
      <c r="G2870" s="356" t="s">
        <v>151</v>
      </c>
      <c r="H2870" s="411">
        <f>Bahan!$C$138</f>
        <v>230000</v>
      </c>
      <c r="I2870" s="248"/>
      <c r="J2870" s="248"/>
      <c r="K2870" s="248" t="s">
        <v>128</v>
      </c>
      <c r="L2870" s="230">
        <f>D2870*H2870</f>
        <v>230000</v>
      </c>
      <c r="M2870" s="412"/>
    </row>
    <row r="2871" spans="1:14" ht="12.75" customHeight="1">
      <c r="D2871" s="409">
        <v>1</v>
      </c>
      <c r="E2871" s="410" t="s">
        <v>219</v>
      </c>
      <c r="F2871" s="234" t="s">
        <v>728</v>
      </c>
      <c r="G2871" s="356" t="s">
        <v>151</v>
      </c>
      <c r="H2871" s="411">
        <f>Bahan!$C$857</f>
        <v>15000</v>
      </c>
      <c r="I2871" s="248"/>
      <c r="J2871" s="248"/>
      <c r="K2871" s="248" t="s">
        <v>128</v>
      </c>
      <c r="L2871" s="230">
        <f>D2871*H2871</f>
        <v>15000</v>
      </c>
      <c r="M2871" s="412"/>
    </row>
    <row r="2872" spans="1:14" ht="12.75" customHeight="1">
      <c r="D2872" s="274"/>
      <c r="G2872" s="356"/>
      <c r="M2872" s="412" t="s">
        <v>128</v>
      </c>
      <c r="N2872" s="265">
        <f>SUM(L2868:L2871)</f>
        <v>1805685</v>
      </c>
    </row>
    <row r="2873" spans="1:14" ht="12.75" customHeight="1">
      <c r="D2873" s="310"/>
      <c r="E2873" s="829"/>
      <c r="F2873" s="247"/>
      <c r="G2873" s="356"/>
      <c r="H2873" s="829"/>
      <c r="I2873" s="829"/>
      <c r="J2873" s="829"/>
      <c r="K2873" s="829"/>
      <c r="M2873" s="413" t="s">
        <v>169</v>
      </c>
      <c r="N2873" s="268" t="s">
        <v>169</v>
      </c>
    </row>
    <row r="2874" spans="1:14" ht="12.75" customHeight="1">
      <c r="D2874" s="274"/>
      <c r="G2874" s="356"/>
      <c r="H2874" s="233" t="s">
        <v>170</v>
      </c>
      <c r="M2874" s="412" t="s">
        <v>128</v>
      </c>
      <c r="N2874" s="230">
        <f>SUM(N2870:N2872)</f>
        <v>1805685</v>
      </c>
    </row>
    <row r="2875" spans="1:14" ht="12.75" customHeight="1">
      <c r="D2875" s="274"/>
      <c r="G2875" s="356"/>
      <c r="H2875" s="401" t="s">
        <v>3123</v>
      </c>
      <c r="I2875" s="334"/>
      <c r="J2875" s="334"/>
      <c r="K2875" s="406"/>
      <c r="L2875" s="334"/>
      <c r="M2875" s="412" t="s">
        <v>128</v>
      </c>
      <c r="N2875" s="398">
        <f>N2874*$Q$4</f>
        <v>180568.5</v>
      </c>
    </row>
    <row r="2876" spans="1:14" ht="12.75" customHeight="1">
      <c r="D2876" s="274"/>
      <c r="G2876" s="356"/>
      <c r="H2876" s="233" t="s">
        <v>171</v>
      </c>
      <c r="M2876" s="412" t="s">
        <v>128</v>
      </c>
      <c r="N2876" s="262">
        <f>ROUNDDOWN((N2874+N2875),0)</f>
        <v>1986253</v>
      </c>
    </row>
    <row r="2877" spans="1:14" ht="12.75" customHeight="1">
      <c r="D2877" s="274"/>
      <c r="G2877" s="356"/>
      <c r="M2877" s="412"/>
    </row>
    <row r="2878" spans="1:14" s="245" customFormat="1" ht="12.75" customHeight="1">
      <c r="A2878" s="258">
        <f>A2867+1</f>
        <v>166</v>
      </c>
      <c r="B2878" s="1250" t="s">
        <v>734</v>
      </c>
      <c r="C2878" s="1250"/>
      <c r="D2878" s="273" t="s">
        <v>735</v>
      </c>
      <c r="F2878" s="260"/>
      <c r="G2878" s="355"/>
      <c r="M2878" s="408"/>
    </row>
    <row r="2879" spans="1:14" ht="12.75" customHeight="1">
      <c r="D2879" s="409">
        <v>1</v>
      </c>
      <c r="E2879" s="410" t="s">
        <v>724</v>
      </c>
      <c r="F2879" s="234" t="s">
        <v>725</v>
      </c>
      <c r="G2879" s="356" t="s">
        <v>151</v>
      </c>
      <c r="H2879" s="411">
        <f>'Hrg Sat'!$G$77+'Hrg Sat'!$G$113</f>
        <v>360685</v>
      </c>
      <c r="I2879" s="248"/>
      <c r="J2879" s="248"/>
      <c r="K2879" s="248" t="s">
        <v>128</v>
      </c>
      <c r="L2879" s="230">
        <f>D2879*H2879</f>
        <v>360685</v>
      </c>
      <c r="M2879" s="412"/>
    </row>
    <row r="2880" spans="1:14" ht="12.75" customHeight="1">
      <c r="D2880" s="409">
        <v>0.5</v>
      </c>
      <c r="E2880" s="410" t="s">
        <v>724</v>
      </c>
      <c r="F2880" s="234" t="s">
        <v>726</v>
      </c>
      <c r="G2880" s="356" t="s">
        <v>151</v>
      </c>
      <c r="H2880" s="411">
        <f>Bahan!$C$138</f>
        <v>230000</v>
      </c>
      <c r="I2880" s="248"/>
      <c r="J2880" s="248"/>
      <c r="K2880" s="248" t="s">
        <v>128</v>
      </c>
      <c r="L2880" s="230">
        <f>D2880*H2880</f>
        <v>115000</v>
      </c>
      <c r="M2880" s="412"/>
    </row>
    <row r="2881" spans="1:14" ht="12.75" customHeight="1">
      <c r="D2881" s="409">
        <v>0.8</v>
      </c>
      <c r="E2881" s="410" t="s">
        <v>724</v>
      </c>
      <c r="F2881" s="234" t="s">
        <v>736</v>
      </c>
      <c r="G2881" s="356" t="s">
        <v>151</v>
      </c>
      <c r="H2881" s="411">
        <f>Bahan!C207</f>
        <v>142500</v>
      </c>
      <c r="I2881" s="248"/>
      <c r="J2881" s="248"/>
      <c r="K2881" s="248" t="s">
        <v>128</v>
      </c>
      <c r="L2881" s="230">
        <f>D2881*H2881</f>
        <v>114000</v>
      </c>
      <c r="M2881" s="412"/>
    </row>
    <row r="2882" spans="1:14" ht="12.75" customHeight="1">
      <c r="D2882" s="409">
        <v>1</v>
      </c>
      <c r="E2882" s="410" t="s">
        <v>219</v>
      </c>
      <c r="F2882" s="234" t="s">
        <v>728</v>
      </c>
      <c r="G2882" s="356" t="s">
        <v>151</v>
      </c>
      <c r="H2882" s="411">
        <f>Bahan!C231</f>
        <v>35714.285714285717</v>
      </c>
      <c r="I2882" s="248"/>
      <c r="J2882" s="248"/>
      <c r="K2882" s="248" t="s">
        <v>128</v>
      </c>
      <c r="L2882" s="230">
        <f>D2882*H2882</f>
        <v>35714.285714285717</v>
      </c>
      <c r="M2882" s="412"/>
    </row>
    <row r="2883" spans="1:14" ht="12.75" customHeight="1">
      <c r="D2883" s="274"/>
      <c r="G2883" s="356"/>
      <c r="M2883" s="412" t="s">
        <v>128</v>
      </c>
      <c r="N2883" s="265">
        <f>SUM(L2879:L2882)</f>
        <v>625399.28571428568</v>
      </c>
    </row>
    <row r="2884" spans="1:14" ht="12.75" customHeight="1">
      <c r="D2884" s="310"/>
      <c r="E2884" s="829"/>
      <c r="F2884" s="247"/>
      <c r="G2884" s="356"/>
      <c r="H2884" s="829"/>
      <c r="I2884" s="829"/>
      <c r="J2884" s="829"/>
      <c r="K2884" s="829"/>
      <c r="M2884" s="413" t="s">
        <v>169</v>
      </c>
      <c r="N2884" s="268" t="s">
        <v>169</v>
      </c>
    </row>
    <row r="2885" spans="1:14" ht="12.75" customHeight="1">
      <c r="D2885" s="274"/>
      <c r="G2885" s="356"/>
      <c r="H2885" s="233" t="s">
        <v>170</v>
      </c>
      <c r="M2885" s="412" t="s">
        <v>128</v>
      </c>
      <c r="N2885" s="230">
        <f>SUM(N2881:N2883)</f>
        <v>625399.28571428568</v>
      </c>
    </row>
    <row r="2886" spans="1:14" ht="12.75" customHeight="1">
      <c r="D2886" s="274"/>
      <c r="G2886" s="356"/>
      <c r="H2886" s="401" t="s">
        <v>3123</v>
      </c>
      <c r="I2886" s="334"/>
      <c r="J2886" s="334"/>
      <c r="K2886" s="406"/>
      <c r="L2886" s="334"/>
      <c r="M2886" s="412" t="s">
        <v>128</v>
      </c>
      <c r="N2886" s="398">
        <f>N2885*$Q$4</f>
        <v>62539.928571428572</v>
      </c>
    </row>
    <row r="2887" spans="1:14" ht="12.75" customHeight="1">
      <c r="D2887" s="274"/>
      <c r="G2887" s="356"/>
      <c r="H2887" s="233" t="s">
        <v>171</v>
      </c>
      <c r="M2887" s="412" t="s">
        <v>128</v>
      </c>
      <c r="N2887" s="262">
        <f>ROUNDDOWN((N2885+N2886),0)</f>
        <v>687939</v>
      </c>
    </row>
    <row r="2888" spans="1:14" ht="12.75" customHeight="1">
      <c r="D2888" s="274"/>
      <c r="G2888" s="356"/>
      <c r="M2888" s="412"/>
    </row>
    <row r="2889" spans="1:14" s="245" customFormat="1" ht="12.75" customHeight="1">
      <c r="A2889" s="258">
        <f>A2878+1</f>
        <v>167</v>
      </c>
      <c r="B2889" s="1250" t="s">
        <v>737</v>
      </c>
      <c r="C2889" s="1250"/>
      <c r="D2889" s="273" t="s">
        <v>738</v>
      </c>
      <c r="F2889" s="260"/>
      <c r="G2889" s="355"/>
      <c r="M2889" s="408"/>
    </row>
    <row r="2890" spans="1:14" ht="12.75" customHeight="1">
      <c r="D2890" s="409">
        <v>1</v>
      </c>
      <c r="E2890" s="410" t="s">
        <v>724</v>
      </c>
      <c r="F2890" s="234" t="s">
        <v>725</v>
      </c>
      <c r="G2890" s="356" t="s">
        <v>151</v>
      </c>
      <c r="H2890" s="411">
        <f>'Hrg Sat'!$G$77+'Hrg Sat'!$G$113</f>
        <v>360685</v>
      </c>
      <c r="I2890" s="248"/>
      <c r="J2890" s="248"/>
      <c r="K2890" s="248" t="s">
        <v>128</v>
      </c>
      <c r="L2890" s="230">
        <f>D2890*H2890</f>
        <v>360685</v>
      </c>
      <c r="M2890" s="412"/>
    </row>
    <row r="2891" spans="1:14" ht="12.75" customHeight="1">
      <c r="D2891" s="409">
        <v>0.5</v>
      </c>
      <c r="E2891" s="410" t="s">
        <v>724</v>
      </c>
      <c r="F2891" s="234" t="s">
        <v>726</v>
      </c>
      <c r="G2891" s="356" t="s">
        <v>151</v>
      </c>
      <c r="H2891" s="411">
        <f>Bahan!$C$138</f>
        <v>230000</v>
      </c>
      <c r="I2891" s="248"/>
      <c r="J2891" s="248"/>
      <c r="K2891" s="248" t="s">
        <v>128</v>
      </c>
      <c r="L2891" s="230">
        <f>D2891*H2891</f>
        <v>115000</v>
      </c>
      <c r="M2891" s="412"/>
    </row>
    <row r="2892" spans="1:14" ht="12.75" customHeight="1">
      <c r="D2892" s="409">
        <v>0.6</v>
      </c>
      <c r="E2892" s="410" t="s">
        <v>724</v>
      </c>
      <c r="F2892" s="234" t="s">
        <v>736</v>
      </c>
      <c r="G2892" s="356" t="s">
        <v>151</v>
      </c>
      <c r="H2892" s="411">
        <f>Bahan!C207</f>
        <v>142500</v>
      </c>
      <c r="I2892" s="248"/>
      <c r="J2892" s="248"/>
      <c r="K2892" s="248" t="s">
        <v>128</v>
      </c>
      <c r="L2892" s="230">
        <f>D2892*H2892</f>
        <v>85500</v>
      </c>
      <c r="M2892" s="412"/>
    </row>
    <row r="2893" spans="1:14" ht="12.75" customHeight="1">
      <c r="D2893" s="409">
        <v>0.78</v>
      </c>
      <c r="E2893" s="410" t="s">
        <v>724</v>
      </c>
      <c r="F2893" s="234" t="s">
        <v>739</v>
      </c>
      <c r="G2893" s="356" t="s">
        <v>151</v>
      </c>
      <c r="H2893" s="411">
        <f>Bahan!C208</f>
        <v>600000</v>
      </c>
      <c r="I2893" s="248"/>
      <c r="J2893" s="248"/>
      <c r="K2893" s="248" t="s">
        <v>128</v>
      </c>
      <c r="L2893" s="230">
        <f>D2893*H2893</f>
        <v>468000</v>
      </c>
      <c r="M2893" s="412"/>
    </row>
    <row r="2894" spans="1:14" ht="12.75" customHeight="1">
      <c r="D2894" s="409">
        <v>1</v>
      </c>
      <c r="E2894" s="410" t="s">
        <v>219</v>
      </c>
      <c r="F2894" s="234" t="s">
        <v>728</v>
      </c>
      <c r="G2894" s="356" t="s">
        <v>151</v>
      </c>
      <c r="H2894" s="411">
        <f>Bahan!C231</f>
        <v>35714.285714285717</v>
      </c>
      <c r="I2894" s="248"/>
      <c r="J2894" s="248"/>
      <c r="K2894" s="248" t="s">
        <v>128</v>
      </c>
      <c r="L2894" s="230">
        <f>D2894*H2894</f>
        <v>35714.285714285717</v>
      </c>
      <c r="M2894" s="412"/>
    </row>
    <row r="2895" spans="1:14" ht="12.75" customHeight="1">
      <c r="D2895" s="274"/>
      <c r="G2895" s="356"/>
      <c r="M2895" s="412" t="s">
        <v>128</v>
      </c>
      <c r="N2895" s="265">
        <f>SUM(L2890:L2894)</f>
        <v>1064899.2857142857</v>
      </c>
    </row>
    <row r="2896" spans="1:14" ht="12.75" customHeight="1">
      <c r="D2896" s="310"/>
      <c r="E2896" s="829"/>
      <c r="F2896" s="247"/>
      <c r="G2896" s="356"/>
      <c r="H2896" s="829"/>
      <c r="I2896" s="829"/>
      <c r="J2896" s="829"/>
      <c r="K2896" s="829"/>
      <c r="M2896" s="413" t="s">
        <v>169</v>
      </c>
      <c r="N2896" s="268" t="s">
        <v>169</v>
      </c>
    </row>
    <row r="2897" spans="1:14" ht="12.75" customHeight="1">
      <c r="D2897" s="274"/>
      <c r="G2897" s="356"/>
      <c r="H2897" s="233" t="s">
        <v>170</v>
      </c>
      <c r="M2897" s="412" t="s">
        <v>128</v>
      </c>
      <c r="N2897" s="230">
        <f>SUM(N2892:N2895)</f>
        <v>1064899.2857142857</v>
      </c>
    </row>
    <row r="2898" spans="1:14" ht="12.75" customHeight="1">
      <c r="D2898" s="274"/>
      <c r="G2898" s="356"/>
      <c r="H2898" s="401" t="s">
        <v>3123</v>
      </c>
      <c r="I2898" s="334"/>
      <c r="J2898" s="334"/>
      <c r="K2898" s="406"/>
      <c r="L2898" s="334"/>
      <c r="M2898" s="412" t="s">
        <v>128</v>
      </c>
      <c r="N2898" s="398">
        <f>N2897*$Q$4</f>
        <v>106489.92857142858</v>
      </c>
    </row>
    <row r="2899" spans="1:14" ht="12.75" customHeight="1">
      <c r="D2899" s="274"/>
      <c r="G2899" s="356"/>
      <c r="H2899" s="233" t="s">
        <v>171</v>
      </c>
      <c r="M2899" s="412" t="s">
        <v>128</v>
      </c>
      <c r="N2899" s="262">
        <f>ROUNDDOWN((N2897+N2898),0)</f>
        <v>1171389</v>
      </c>
    </row>
    <row r="2900" spans="1:14" ht="12.75" customHeight="1">
      <c r="D2900" s="274"/>
      <c r="G2900" s="356"/>
      <c r="M2900" s="412"/>
    </row>
    <row r="2901" spans="1:14" s="245" customFormat="1" ht="12.75" customHeight="1">
      <c r="A2901" s="258">
        <f>A2889+1</f>
        <v>168</v>
      </c>
      <c r="B2901" s="1250" t="s">
        <v>740</v>
      </c>
      <c r="C2901" s="1250"/>
      <c r="D2901" s="273" t="s">
        <v>741</v>
      </c>
      <c r="F2901" s="260"/>
      <c r="G2901" s="355"/>
      <c r="M2901" s="408"/>
    </row>
    <row r="2902" spans="1:14" ht="12.75" customHeight="1">
      <c r="D2902" s="409">
        <v>1</v>
      </c>
      <c r="E2902" s="410" t="s">
        <v>724</v>
      </c>
      <c r="F2902" s="234" t="s">
        <v>742</v>
      </c>
      <c r="G2902" s="356" t="s">
        <v>151</v>
      </c>
      <c r="H2902" s="411">
        <f>Bahan!$C$859</f>
        <v>349576.27118644066</v>
      </c>
      <c r="I2902" s="248"/>
      <c r="J2902" s="248"/>
      <c r="K2902" s="248" t="s">
        <v>128</v>
      </c>
      <c r="L2902" s="230">
        <f>D2902*H2902</f>
        <v>349576.27118644066</v>
      </c>
      <c r="M2902" s="412"/>
    </row>
    <row r="2903" spans="1:14" ht="12.75" customHeight="1">
      <c r="D2903" s="409">
        <v>1</v>
      </c>
      <c r="E2903" s="410" t="s">
        <v>219</v>
      </c>
      <c r="F2903" s="234" t="s">
        <v>728</v>
      </c>
      <c r="G2903" s="356" t="s">
        <v>151</v>
      </c>
      <c r="H2903" s="411">
        <f>Bahan!$C$860</f>
        <v>52436.4406779661</v>
      </c>
      <c r="I2903" s="248"/>
      <c r="J2903" s="248"/>
      <c r="K2903" s="248" t="s">
        <v>128</v>
      </c>
      <c r="L2903" s="230">
        <f>D2903*H2903</f>
        <v>52436.4406779661</v>
      </c>
      <c r="M2903" s="412"/>
    </row>
    <row r="2904" spans="1:14" ht="12.75" customHeight="1">
      <c r="D2904" s="274"/>
      <c r="G2904" s="356"/>
      <c r="M2904" s="412" t="s">
        <v>128</v>
      </c>
      <c r="N2904" s="265">
        <f>SUM(L2902:L2903)</f>
        <v>402012.71186440677</v>
      </c>
    </row>
    <row r="2905" spans="1:14" ht="12.75" customHeight="1">
      <c r="D2905" s="310"/>
      <c r="E2905" s="829"/>
      <c r="F2905" s="247"/>
      <c r="G2905" s="356"/>
      <c r="H2905" s="829"/>
      <c r="I2905" s="829"/>
      <c r="J2905" s="829"/>
      <c r="K2905" s="829"/>
      <c r="M2905" s="413" t="s">
        <v>169</v>
      </c>
      <c r="N2905" s="268" t="s">
        <v>169</v>
      </c>
    </row>
    <row r="2906" spans="1:14" ht="12.75" customHeight="1">
      <c r="D2906" s="274"/>
      <c r="G2906" s="356"/>
      <c r="H2906" s="233" t="s">
        <v>170</v>
      </c>
      <c r="M2906" s="412" t="s">
        <v>128</v>
      </c>
      <c r="N2906" s="230">
        <f>SUM(N2902:N2904)</f>
        <v>402012.71186440677</v>
      </c>
    </row>
    <row r="2907" spans="1:14" ht="12.75" customHeight="1">
      <c r="D2907" s="274"/>
      <c r="G2907" s="356"/>
      <c r="H2907" s="401" t="s">
        <v>3123</v>
      </c>
      <c r="I2907" s="334"/>
      <c r="J2907" s="334"/>
      <c r="K2907" s="406"/>
      <c r="L2907" s="334"/>
      <c r="M2907" s="412" t="s">
        <v>128</v>
      </c>
      <c r="N2907" s="398">
        <f>N2906*$Q$4</f>
        <v>40201.271186440681</v>
      </c>
    </row>
    <row r="2908" spans="1:14" ht="12.75" customHeight="1">
      <c r="D2908" s="274"/>
      <c r="G2908" s="356"/>
      <c r="H2908" s="233" t="s">
        <v>171</v>
      </c>
      <c r="M2908" s="412" t="s">
        <v>128</v>
      </c>
      <c r="N2908" s="262">
        <f>ROUNDDOWN((N2906+N2907),0)</f>
        <v>442213</v>
      </c>
    </row>
    <row r="2909" spans="1:14" ht="12.75" customHeight="1">
      <c r="D2909" s="274"/>
      <c r="G2909" s="356"/>
      <c r="M2909" s="412"/>
    </row>
    <row r="2910" spans="1:14" ht="12.75" customHeight="1">
      <c r="A2910" s="258">
        <f>A2901+1</f>
        <v>169</v>
      </c>
      <c r="B2910" s="1250" t="s">
        <v>642</v>
      </c>
      <c r="C2910" s="1250"/>
      <c r="D2910" s="273" t="s">
        <v>3372</v>
      </c>
      <c r="E2910" s="245"/>
      <c r="F2910" s="260"/>
      <c r="G2910" s="355"/>
      <c r="H2910" s="245"/>
      <c r="I2910" s="245"/>
      <c r="J2910" s="245"/>
      <c r="K2910" s="245"/>
      <c r="L2910" s="245"/>
      <c r="M2910" s="408"/>
      <c r="N2910" s="245"/>
    </row>
    <row r="2911" spans="1:14" ht="12.75" customHeight="1">
      <c r="D2911" s="409">
        <v>1</v>
      </c>
      <c r="E2911" s="410" t="s">
        <v>190</v>
      </c>
      <c r="F2911" s="234" t="s">
        <v>3370</v>
      </c>
      <c r="G2911" s="356" t="s">
        <v>151</v>
      </c>
      <c r="H2911" s="411">
        <v>725000</v>
      </c>
      <c r="I2911" s="248"/>
      <c r="J2911" s="248"/>
      <c r="K2911" s="248" t="s">
        <v>128</v>
      </c>
      <c r="L2911" s="230">
        <f>D2911*H2911</f>
        <v>725000</v>
      </c>
      <c r="M2911" s="412"/>
    </row>
    <row r="2912" spans="1:14" ht="12.75" customHeight="1">
      <c r="D2912" s="409">
        <v>1</v>
      </c>
      <c r="E2912" s="410" t="s">
        <v>190</v>
      </c>
      <c r="F2912" s="234" t="s">
        <v>3371</v>
      </c>
      <c r="G2912" s="356" t="s">
        <v>151</v>
      </c>
      <c r="H2912" s="411">
        <v>1000000</v>
      </c>
      <c r="I2912" s="248"/>
      <c r="J2912" s="248"/>
      <c r="K2912" s="248" t="s">
        <v>128</v>
      </c>
      <c r="L2912" s="230">
        <f>D2912*H2912</f>
        <v>1000000</v>
      </c>
      <c r="M2912" s="412"/>
    </row>
    <row r="2913" spans="1:14" ht="12.75" customHeight="1">
      <c r="D2913" s="274"/>
      <c r="G2913" s="356"/>
      <c r="M2913" s="412" t="s">
        <v>128</v>
      </c>
      <c r="N2913" s="265">
        <f>SUM(L2911:L2912)</f>
        <v>1725000</v>
      </c>
    </row>
    <row r="2914" spans="1:14" ht="12.75" customHeight="1">
      <c r="D2914" s="310"/>
      <c r="E2914" s="829"/>
      <c r="F2914" s="247"/>
      <c r="G2914" s="356"/>
      <c r="H2914" s="829"/>
      <c r="I2914" s="829"/>
      <c r="J2914" s="829"/>
      <c r="K2914" s="829"/>
      <c r="M2914" s="413" t="s">
        <v>169</v>
      </c>
      <c r="N2914" s="268" t="s">
        <v>169</v>
      </c>
    </row>
    <row r="2915" spans="1:14" ht="12.75" customHeight="1">
      <c r="D2915" s="274"/>
      <c r="G2915" s="356"/>
      <c r="H2915" s="233" t="s">
        <v>170</v>
      </c>
      <c r="M2915" s="412" t="s">
        <v>128</v>
      </c>
      <c r="N2915" s="230">
        <f>SUM(N2911:N2913)</f>
        <v>1725000</v>
      </c>
    </row>
    <row r="2916" spans="1:14" ht="12.75" customHeight="1">
      <c r="D2916" s="274"/>
      <c r="G2916" s="356"/>
      <c r="H2916" s="401" t="s">
        <v>3123</v>
      </c>
      <c r="I2916" s="334"/>
      <c r="J2916" s="334"/>
      <c r="K2916" s="406"/>
      <c r="L2916" s="334"/>
      <c r="M2916" s="412" t="s">
        <v>128</v>
      </c>
      <c r="N2916" s="398">
        <f>N2915*$Q$4</f>
        <v>172500</v>
      </c>
    </row>
    <row r="2917" spans="1:14" ht="12.75" customHeight="1">
      <c r="D2917" s="274"/>
      <c r="G2917" s="356"/>
      <c r="H2917" s="233" t="s">
        <v>171</v>
      </c>
      <c r="M2917" s="412" t="s">
        <v>128</v>
      </c>
      <c r="N2917" s="262">
        <f>ROUNDDOWN((N2915+N2916),0)</f>
        <v>1897500</v>
      </c>
    </row>
    <row r="2918" spans="1:14" ht="12.75" customHeight="1">
      <c r="D2918" s="274"/>
      <c r="G2918" s="356"/>
      <c r="M2918" s="412"/>
    </row>
    <row r="2919" spans="1:14" ht="12.75" customHeight="1">
      <c r="D2919" s="274"/>
      <c r="G2919" s="356"/>
      <c r="M2919" s="412"/>
    </row>
    <row r="2920" spans="1:14" s="245" customFormat="1" ht="12.75" customHeight="1">
      <c r="A2920" s="258" t="s">
        <v>743</v>
      </c>
      <c r="B2920" s="1250" t="s">
        <v>674</v>
      </c>
      <c r="C2920" s="1250"/>
      <c r="D2920" s="259" t="s">
        <v>744</v>
      </c>
      <c r="F2920" s="260"/>
      <c r="G2920" s="261"/>
      <c r="M2920" s="262"/>
    </row>
    <row r="2921" spans="1:14" ht="12.75" customHeight="1">
      <c r="N2921" s="262"/>
    </row>
    <row r="2922" spans="1:14" s="245" customFormat="1" ht="12.75" customHeight="1">
      <c r="A2922" s="258">
        <f>A2910+1</f>
        <v>170</v>
      </c>
      <c r="B2922" s="1250" t="s">
        <v>745</v>
      </c>
      <c r="C2922" s="1250"/>
      <c r="D2922" s="259" t="s">
        <v>746</v>
      </c>
      <c r="F2922" s="260"/>
      <c r="G2922" s="261"/>
      <c r="M2922" s="262"/>
    </row>
    <row r="2923" spans="1:14" ht="12.75" customHeight="1">
      <c r="D2923" s="389"/>
      <c r="E2923" s="293" t="s">
        <v>236</v>
      </c>
      <c r="F2923" s="385" t="s">
        <v>645</v>
      </c>
      <c r="G2923" s="390"/>
      <c r="H2923" s="386"/>
      <c r="I2923" s="386"/>
      <c r="J2923" s="386"/>
      <c r="K2923" s="386"/>
      <c r="L2923" s="386"/>
    </row>
    <row r="2924" spans="1:14" ht="12.75" customHeight="1">
      <c r="A2924" s="387"/>
      <c r="B2924" s="293"/>
      <c r="C2924" s="293"/>
      <c r="D2924" s="391">
        <v>5.5555555555555554</v>
      </c>
      <c r="E2924" s="829" t="s">
        <v>682</v>
      </c>
      <c r="F2924" s="264" t="s">
        <v>747</v>
      </c>
      <c r="G2924" s="235" t="s">
        <v>151</v>
      </c>
      <c r="H2924" s="248">
        <f>Bahan!C35</f>
        <v>8690.4761904761908</v>
      </c>
      <c r="I2924" s="248"/>
      <c r="J2924" s="248"/>
      <c r="K2924" s="248" t="s">
        <v>128</v>
      </c>
      <c r="L2924" s="230">
        <f>D2924*H2924</f>
        <v>48280.423280423282</v>
      </c>
    </row>
    <row r="2925" spans="1:14" ht="12.75" customHeight="1">
      <c r="A2925" s="387"/>
      <c r="B2925" s="293"/>
      <c r="C2925" s="293"/>
      <c r="D2925" s="391">
        <v>7.1428571428571425E-2</v>
      </c>
      <c r="E2925" s="829" t="s">
        <v>748</v>
      </c>
      <c r="F2925" s="264" t="s">
        <v>749</v>
      </c>
      <c r="G2925" s="235" t="s">
        <v>151</v>
      </c>
      <c r="H2925" s="248">
        <f>Bahan!C36</f>
        <v>2231.25</v>
      </c>
      <c r="I2925" s="248"/>
      <c r="J2925" s="248"/>
      <c r="K2925" s="248" t="s">
        <v>128</v>
      </c>
      <c r="L2925" s="230">
        <f>D2925*H2925</f>
        <v>159.375</v>
      </c>
    </row>
    <row r="2926" spans="1:14" ht="12.75" customHeight="1">
      <c r="A2926" s="387"/>
      <c r="B2926" s="293"/>
      <c r="C2926" s="293"/>
      <c r="D2926" s="391">
        <v>0.51300000000000001</v>
      </c>
      <c r="E2926" s="829" t="s">
        <v>355</v>
      </c>
      <c r="F2926" s="264" t="s">
        <v>750</v>
      </c>
      <c r="G2926" s="235" t="s">
        <v>151</v>
      </c>
      <c r="H2926" s="248">
        <f>Bahan!$C$62</f>
        <v>50</v>
      </c>
      <c r="I2926" s="248"/>
      <c r="J2926" s="248"/>
      <c r="K2926" s="248" t="s">
        <v>128</v>
      </c>
      <c r="L2926" s="230">
        <f>D2926*H2926</f>
        <v>25.650000000000002</v>
      </c>
    </row>
    <row r="2927" spans="1:14" ht="12.75" customHeight="1">
      <c r="M2927" s="230" t="s">
        <v>128</v>
      </c>
      <c r="N2927" s="265">
        <f>SUM(L2924:L2926)</f>
        <v>48465.448280423283</v>
      </c>
    </row>
    <row r="2928" spans="1:14" ht="12.75" customHeight="1">
      <c r="D2928" s="389"/>
      <c r="E2928" s="293" t="s">
        <v>260</v>
      </c>
      <c r="F2928" s="385" t="s">
        <v>647</v>
      </c>
      <c r="H2928" s="386"/>
      <c r="I2928" s="386"/>
      <c r="J2928" s="386"/>
      <c r="K2928" s="248"/>
      <c r="L2928" s="386"/>
    </row>
    <row r="2929" spans="1:14" ht="12.75" customHeight="1">
      <c r="A2929" s="387"/>
      <c r="B2929" s="293"/>
      <c r="C2929" s="293"/>
      <c r="D2929" s="391">
        <v>0.5</v>
      </c>
      <c r="E2929" s="829" t="s">
        <v>149</v>
      </c>
      <c r="F2929" s="264" t="s">
        <v>150</v>
      </c>
      <c r="G2929" s="235" t="s">
        <v>151</v>
      </c>
      <c r="H2929" s="248">
        <f>Bahan!$C$10</f>
        <v>125000</v>
      </c>
      <c r="I2929" s="248"/>
      <c r="J2929" s="248"/>
      <c r="K2929" s="248" t="s">
        <v>128</v>
      </c>
      <c r="L2929" s="230">
        <f>D2929*H2929</f>
        <v>62500</v>
      </c>
    </row>
    <row r="2930" spans="1:14" ht="12.75" customHeight="1">
      <c r="A2930" s="387"/>
      <c r="B2930" s="293"/>
      <c r="C2930" s="293"/>
      <c r="D2930" s="391">
        <v>0.16700000000000001</v>
      </c>
      <c r="E2930" s="829" t="s">
        <v>149</v>
      </c>
      <c r="F2930" s="264" t="s">
        <v>310</v>
      </c>
      <c r="G2930" s="235" t="s">
        <v>151</v>
      </c>
      <c r="H2930" s="248">
        <f>Bahan!$C$12</f>
        <v>135000</v>
      </c>
      <c r="I2930" s="248"/>
      <c r="J2930" s="248"/>
      <c r="K2930" s="248" t="s">
        <v>128</v>
      </c>
      <c r="L2930" s="230">
        <f>D2930*H2930</f>
        <v>22545</v>
      </c>
    </row>
    <row r="2931" spans="1:14" ht="12.75" customHeight="1">
      <c r="A2931" s="387"/>
      <c r="B2931" s="293"/>
      <c r="C2931" s="293"/>
      <c r="D2931" s="391">
        <v>3.3000000000000002E-2</v>
      </c>
      <c r="E2931" s="829" t="s">
        <v>149</v>
      </c>
      <c r="F2931" s="234" t="s">
        <v>153</v>
      </c>
      <c r="G2931" s="235" t="s">
        <v>151</v>
      </c>
      <c r="H2931" s="248">
        <f>Bahan!$C$21</f>
        <v>145000</v>
      </c>
      <c r="I2931" s="248"/>
      <c r="J2931" s="248"/>
      <c r="K2931" s="248" t="s">
        <v>128</v>
      </c>
      <c r="L2931" s="230">
        <f>D2931*H2931</f>
        <v>4785</v>
      </c>
    </row>
    <row r="2932" spans="1:14" ht="12.75" customHeight="1">
      <c r="A2932" s="387"/>
      <c r="B2932" s="293"/>
      <c r="C2932" s="293"/>
      <c r="D2932" s="391">
        <v>1.7000000000000001E-2</v>
      </c>
      <c r="E2932" s="829" t="s">
        <v>149</v>
      </c>
      <c r="F2932" s="234" t="s">
        <v>154</v>
      </c>
      <c r="G2932" s="235" t="s">
        <v>151</v>
      </c>
      <c r="H2932" s="248">
        <f>Bahan!$C$22</f>
        <v>150000</v>
      </c>
      <c r="I2932" s="248"/>
      <c r="J2932" s="248"/>
      <c r="K2932" s="248" t="s">
        <v>128</v>
      </c>
      <c r="L2932" s="230">
        <f>D2932*H2932</f>
        <v>2550</v>
      </c>
    </row>
    <row r="2933" spans="1:14" ht="12.75" customHeight="1">
      <c r="M2933" s="230" t="s">
        <v>128</v>
      </c>
      <c r="N2933" s="265">
        <f>SUM(L2929:L2932)</f>
        <v>92380</v>
      </c>
    </row>
    <row r="2934" spans="1:14" ht="12.75" customHeight="1">
      <c r="D2934" s="246"/>
      <c r="E2934" s="829"/>
      <c r="F2934" s="247"/>
      <c r="H2934" s="829"/>
      <c r="I2934" s="829"/>
      <c r="J2934" s="829"/>
      <c r="K2934" s="248"/>
      <c r="M2934" s="267" t="s">
        <v>169</v>
      </c>
      <c r="N2934" s="268" t="s">
        <v>169</v>
      </c>
    </row>
    <row r="2935" spans="1:14" ht="12.75" customHeight="1">
      <c r="H2935" s="233" t="s">
        <v>170</v>
      </c>
      <c r="M2935" s="230" t="s">
        <v>128</v>
      </c>
      <c r="N2935" s="230">
        <f>SUM(N2927:N2933)</f>
        <v>140845.4482804233</v>
      </c>
    </row>
    <row r="2936" spans="1:14" ht="12.75" customHeight="1">
      <c r="H2936" s="269" t="s">
        <v>3123</v>
      </c>
      <c r="K2936" s="270"/>
      <c r="M2936" s="230" t="s">
        <v>128</v>
      </c>
      <c r="N2936" s="265">
        <f>N2935*$Q$4</f>
        <v>14084.54482804233</v>
      </c>
    </row>
    <row r="2937" spans="1:14" ht="12.75" customHeight="1">
      <c r="H2937" s="233" t="s">
        <v>171</v>
      </c>
      <c r="M2937" s="230" t="s">
        <v>128</v>
      </c>
      <c r="N2937" s="262">
        <f>ROUNDDOWN((N2935+N2936),0)</f>
        <v>154929</v>
      </c>
    </row>
    <row r="2938" spans="1:14" ht="12.75" customHeight="1">
      <c r="H2938" s="269"/>
      <c r="K2938" s="270"/>
      <c r="N2938" s="265"/>
    </row>
    <row r="2939" spans="1:14" s="245" customFormat="1" ht="12.75" customHeight="1">
      <c r="A2939" s="258">
        <f>A2922+1</f>
        <v>171</v>
      </c>
      <c r="B2939" s="1250" t="s">
        <v>751</v>
      </c>
      <c r="C2939" s="1250"/>
      <c r="D2939" s="259" t="s">
        <v>752</v>
      </c>
      <c r="F2939" s="260"/>
      <c r="G2939" s="261"/>
      <c r="M2939" s="262"/>
    </row>
    <row r="2940" spans="1:14" ht="12.75" customHeight="1">
      <c r="D2940" s="389"/>
      <c r="E2940" s="293" t="s">
        <v>236</v>
      </c>
      <c r="F2940" s="385" t="s">
        <v>645</v>
      </c>
      <c r="G2940" s="390"/>
      <c r="H2940" s="386"/>
      <c r="I2940" s="386"/>
      <c r="J2940" s="386"/>
      <c r="K2940" s="386"/>
      <c r="L2940" s="386"/>
    </row>
    <row r="2941" spans="1:14" ht="12.75" customHeight="1">
      <c r="A2941" s="387"/>
      <c r="B2941" s="293"/>
      <c r="C2941" s="293"/>
      <c r="D2941" s="391">
        <v>0.4</v>
      </c>
      <c r="E2941" s="829" t="s">
        <v>748</v>
      </c>
      <c r="F2941" s="264" t="s">
        <v>753</v>
      </c>
      <c r="G2941" s="235" t="s">
        <v>151</v>
      </c>
      <c r="H2941" s="248">
        <f>Bahan!$C$37</f>
        <v>130000</v>
      </c>
      <c r="I2941" s="248"/>
      <c r="J2941" s="248"/>
      <c r="K2941" s="248" t="s">
        <v>128</v>
      </c>
      <c r="L2941" s="230">
        <f>D2941*H2941</f>
        <v>52000</v>
      </c>
    </row>
    <row r="2942" spans="1:14" ht="12.75" customHeight="1">
      <c r="A2942" s="387"/>
      <c r="B2942" s="293"/>
      <c r="C2942" s="293"/>
      <c r="D2942" s="391">
        <v>2.72</v>
      </c>
      <c r="E2942" s="829" t="s">
        <v>355</v>
      </c>
      <c r="F2942" s="264" t="s">
        <v>750</v>
      </c>
      <c r="G2942" s="235" t="s">
        <v>151</v>
      </c>
      <c r="H2942" s="248">
        <f>Bahan!$C$62</f>
        <v>50</v>
      </c>
      <c r="I2942" s="248"/>
      <c r="J2942" s="248"/>
      <c r="K2942" s="248" t="s">
        <v>128</v>
      </c>
      <c r="L2942" s="230">
        <f>D2942*H2942</f>
        <v>136</v>
      </c>
    </row>
    <row r="2943" spans="1:14" ht="12.75" customHeight="1">
      <c r="M2943" s="230" t="s">
        <v>128</v>
      </c>
      <c r="N2943" s="265">
        <f>SUM(L2941:L2942)</f>
        <v>52136</v>
      </c>
    </row>
    <row r="2944" spans="1:14" ht="12.75" customHeight="1">
      <c r="D2944" s="389"/>
      <c r="E2944" s="293" t="s">
        <v>260</v>
      </c>
      <c r="F2944" s="385" t="s">
        <v>647</v>
      </c>
      <c r="H2944" s="386"/>
      <c r="I2944" s="386"/>
      <c r="J2944" s="386"/>
      <c r="K2944" s="248"/>
      <c r="L2944" s="386"/>
    </row>
    <row r="2945" spans="1:14" ht="12.75" customHeight="1">
      <c r="A2945" s="387"/>
      <c r="B2945" s="293"/>
      <c r="C2945" s="293"/>
      <c r="D2945" s="391">
        <v>1.2999999999999999E-2</v>
      </c>
      <c r="E2945" s="829" t="s">
        <v>149</v>
      </c>
      <c r="F2945" s="264" t="s">
        <v>285</v>
      </c>
      <c r="G2945" s="235" t="s">
        <v>151</v>
      </c>
      <c r="H2945" s="248">
        <f>Bahan!$C$22</f>
        <v>150000</v>
      </c>
      <c r="I2945" s="248"/>
      <c r="J2945" s="248"/>
      <c r="K2945" s="248" t="s">
        <v>128</v>
      </c>
      <c r="L2945" s="230">
        <f>D2945*H2945</f>
        <v>1950</v>
      </c>
    </row>
    <row r="2946" spans="1:14" ht="12.75" customHeight="1">
      <c r="A2946" s="387"/>
      <c r="B2946" s="293"/>
      <c r="C2946" s="293"/>
      <c r="D2946" s="391">
        <v>0.02</v>
      </c>
      <c r="E2946" s="829" t="s">
        <v>149</v>
      </c>
      <c r="F2946" s="264" t="s">
        <v>754</v>
      </c>
      <c r="G2946" s="235" t="s">
        <v>151</v>
      </c>
      <c r="H2946" s="248">
        <f>Bahan!$C$21</f>
        <v>145000</v>
      </c>
      <c r="I2946" s="248"/>
      <c r="J2946" s="248"/>
      <c r="K2946" s="248" t="s">
        <v>128</v>
      </c>
      <c r="L2946" s="230">
        <f>D2946*H2946</f>
        <v>2900</v>
      </c>
    </row>
    <row r="2947" spans="1:14" ht="12.75" customHeight="1">
      <c r="A2947" s="387"/>
      <c r="B2947" s="293"/>
      <c r="C2947" s="293"/>
      <c r="D2947" s="391">
        <v>0.2</v>
      </c>
      <c r="E2947" s="829" t="s">
        <v>149</v>
      </c>
      <c r="F2947" s="234" t="s">
        <v>755</v>
      </c>
      <c r="G2947" s="235" t="s">
        <v>151</v>
      </c>
      <c r="H2947" s="248">
        <f>Bahan!$C$12</f>
        <v>135000</v>
      </c>
      <c r="I2947" s="248"/>
      <c r="J2947" s="248"/>
      <c r="K2947" s="248" t="s">
        <v>128</v>
      </c>
      <c r="L2947" s="230">
        <f>D2947*H2947*0.75</f>
        <v>20250</v>
      </c>
    </row>
    <row r="2948" spans="1:14" ht="12.75" customHeight="1">
      <c r="A2948" s="387"/>
      <c r="B2948" s="293"/>
      <c r="C2948" s="293"/>
      <c r="D2948" s="391">
        <v>0.26</v>
      </c>
      <c r="E2948" s="829" t="s">
        <v>149</v>
      </c>
      <c r="F2948" s="234" t="s">
        <v>284</v>
      </c>
      <c r="G2948" s="235" t="s">
        <v>151</v>
      </c>
      <c r="H2948" s="248">
        <f>Bahan!$C$10</f>
        <v>125000</v>
      </c>
      <c r="I2948" s="248"/>
      <c r="J2948" s="248"/>
      <c r="K2948" s="248" t="s">
        <v>128</v>
      </c>
      <c r="L2948" s="230">
        <f>D2948*H2948*0.5</f>
        <v>16250</v>
      </c>
    </row>
    <row r="2949" spans="1:14" ht="12.75" customHeight="1">
      <c r="M2949" s="230" t="s">
        <v>128</v>
      </c>
      <c r="N2949" s="265">
        <f>SUM(L2945:L2948)</f>
        <v>41350</v>
      </c>
    </row>
    <row r="2950" spans="1:14" ht="12.75" customHeight="1">
      <c r="D2950" s="246"/>
      <c r="E2950" s="829"/>
      <c r="F2950" s="247"/>
      <c r="H2950" s="829"/>
      <c r="I2950" s="829"/>
      <c r="J2950" s="829"/>
      <c r="K2950" s="248"/>
      <c r="M2950" s="267" t="s">
        <v>169</v>
      </c>
      <c r="N2950" s="268" t="s">
        <v>169</v>
      </c>
    </row>
    <row r="2951" spans="1:14" ht="12.75" customHeight="1">
      <c r="H2951" s="233" t="s">
        <v>170</v>
      </c>
      <c r="M2951" s="230" t="s">
        <v>128</v>
      </c>
      <c r="N2951" s="230">
        <f>SUM(N2943:N2949)</f>
        <v>93486</v>
      </c>
    </row>
    <row r="2952" spans="1:14" ht="12.75" customHeight="1">
      <c r="H2952" s="269" t="s">
        <v>3123</v>
      </c>
      <c r="K2952" s="270"/>
      <c r="M2952" s="230" t="s">
        <v>128</v>
      </c>
      <c r="N2952" s="265">
        <f>N2951*$Q$4</f>
        <v>9348.6</v>
      </c>
    </row>
    <row r="2953" spans="1:14" ht="12.75" customHeight="1">
      <c r="H2953" s="233" t="s">
        <v>171</v>
      </c>
      <c r="M2953" s="230" t="s">
        <v>128</v>
      </c>
      <c r="N2953" s="262">
        <f>ROUNDDOWN((N2951+N2952),0)</f>
        <v>102834</v>
      </c>
    </row>
    <row r="2954" spans="1:14" ht="12.75" customHeight="1">
      <c r="N2954" s="262"/>
    </row>
    <row r="2955" spans="1:14" s="245" customFormat="1" ht="12.75" customHeight="1">
      <c r="A2955" s="258">
        <f>A2939+1</f>
        <v>172</v>
      </c>
      <c r="B2955" s="1250" t="s">
        <v>756</v>
      </c>
      <c r="C2955" s="1250"/>
      <c r="D2955" s="259" t="s">
        <v>757</v>
      </c>
      <c r="F2955" s="260"/>
      <c r="G2955" s="261"/>
      <c r="M2955" s="262"/>
    </row>
    <row r="2956" spans="1:14" ht="12.75" customHeight="1">
      <c r="D2956" s="389"/>
      <c r="E2956" s="293" t="s">
        <v>236</v>
      </c>
      <c r="F2956" s="385" t="s">
        <v>645</v>
      </c>
      <c r="G2956" s="390"/>
      <c r="H2956" s="386"/>
      <c r="I2956" s="386"/>
      <c r="J2956" s="386"/>
      <c r="K2956" s="386"/>
      <c r="L2956" s="386"/>
    </row>
    <row r="2957" spans="1:14" ht="12.75" customHeight="1">
      <c r="A2957" s="387"/>
      <c r="B2957" s="293"/>
      <c r="C2957" s="293"/>
      <c r="D2957" s="391">
        <f>0.0833333333333333*3.25</f>
        <v>0.2708333333333332</v>
      </c>
      <c r="E2957" s="829" t="s">
        <v>748</v>
      </c>
      <c r="F2957" s="264" t="s">
        <v>758</v>
      </c>
      <c r="G2957" s="235" t="s">
        <v>151</v>
      </c>
      <c r="H2957" s="248">
        <f>Bahan!$C$38</f>
        <v>72500</v>
      </c>
      <c r="I2957" s="248"/>
      <c r="J2957" s="248"/>
      <c r="K2957" s="248" t="s">
        <v>128</v>
      </c>
      <c r="L2957" s="230">
        <f>D2957*H2957</f>
        <v>19635.416666666657</v>
      </c>
    </row>
    <row r="2958" spans="1:14" ht="12.75" customHeight="1">
      <c r="A2958" s="387"/>
      <c r="B2958" s="293"/>
      <c r="C2958" s="293"/>
      <c r="D2958" s="391">
        <v>0.625</v>
      </c>
      <c r="E2958" s="829" t="s">
        <v>355</v>
      </c>
      <c r="F2958" s="264" t="s">
        <v>750</v>
      </c>
      <c r="G2958" s="235" t="s">
        <v>151</v>
      </c>
      <c r="H2958" s="248">
        <f>Bahan!$C$62</f>
        <v>50</v>
      </c>
      <c r="I2958" s="248"/>
      <c r="J2958" s="248"/>
      <c r="K2958" s="248" t="s">
        <v>128</v>
      </c>
      <c r="L2958" s="230">
        <f>D2958*H2958</f>
        <v>31.25</v>
      </c>
    </row>
    <row r="2959" spans="1:14" ht="12.75" customHeight="1">
      <c r="M2959" s="230" t="s">
        <v>128</v>
      </c>
      <c r="N2959" s="265">
        <f>SUM(L2957:L2958)</f>
        <v>19666.666666666657</v>
      </c>
    </row>
    <row r="2960" spans="1:14" ht="12.75" customHeight="1">
      <c r="D2960" s="389"/>
      <c r="E2960" s="293" t="s">
        <v>260</v>
      </c>
      <c r="F2960" s="385" t="s">
        <v>647</v>
      </c>
      <c r="H2960" s="386"/>
      <c r="I2960" s="386"/>
      <c r="J2960" s="386"/>
      <c r="K2960" s="248"/>
      <c r="L2960" s="386"/>
    </row>
    <row r="2961" spans="1:14" ht="12.75" customHeight="1">
      <c r="A2961" s="387"/>
      <c r="B2961" s="293"/>
      <c r="C2961" s="293"/>
      <c r="D2961" s="391">
        <v>1.7000000000000001E-2</v>
      </c>
      <c r="E2961" s="829" t="s">
        <v>149</v>
      </c>
      <c r="F2961" s="264" t="s">
        <v>285</v>
      </c>
      <c r="G2961" s="235" t="s">
        <v>151</v>
      </c>
      <c r="H2961" s="248">
        <f>Bahan!$C$22</f>
        <v>150000</v>
      </c>
      <c r="I2961" s="248"/>
      <c r="J2961" s="248"/>
      <c r="K2961" s="248" t="s">
        <v>128</v>
      </c>
      <c r="L2961" s="230">
        <f>D2961*H2961</f>
        <v>2550</v>
      </c>
    </row>
    <row r="2962" spans="1:14" ht="12.75" customHeight="1">
      <c r="A2962" s="387"/>
      <c r="B2962" s="293"/>
      <c r="C2962" s="293"/>
      <c r="D2962" s="391">
        <v>3.3000000000000002E-2</v>
      </c>
      <c r="E2962" s="829" t="s">
        <v>149</v>
      </c>
      <c r="F2962" s="264" t="s">
        <v>754</v>
      </c>
      <c r="G2962" s="235" t="s">
        <v>151</v>
      </c>
      <c r="H2962" s="248">
        <f>Bahan!$C$21</f>
        <v>145000</v>
      </c>
      <c r="I2962" s="248"/>
      <c r="J2962" s="248"/>
      <c r="K2962" s="248" t="s">
        <v>128</v>
      </c>
      <c r="L2962" s="230">
        <f>D2962*H2962</f>
        <v>4785</v>
      </c>
    </row>
    <row r="2963" spans="1:14" ht="12.75" customHeight="1">
      <c r="A2963" s="387"/>
      <c r="B2963" s="293"/>
      <c r="C2963" s="293"/>
      <c r="D2963" s="391">
        <v>0.16700000000000001</v>
      </c>
      <c r="E2963" s="829" t="s">
        <v>149</v>
      </c>
      <c r="F2963" s="234" t="s">
        <v>755</v>
      </c>
      <c r="G2963" s="235" t="s">
        <v>151</v>
      </c>
      <c r="H2963" s="248">
        <f>Bahan!$C$12</f>
        <v>135000</v>
      </c>
      <c r="I2963" s="248"/>
      <c r="J2963" s="248"/>
      <c r="K2963" s="248" t="s">
        <v>128</v>
      </c>
      <c r="L2963" s="230">
        <f>D2963*H2963*0.25</f>
        <v>5636.25</v>
      </c>
    </row>
    <row r="2964" spans="1:14" ht="12.75" customHeight="1">
      <c r="A2964" s="387"/>
      <c r="B2964" s="293"/>
      <c r="C2964" s="293"/>
      <c r="D2964" s="391">
        <v>0.5</v>
      </c>
      <c r="E2964" s="829" t="s">
        <v>149</v>
      </c>
      <c r="F2964" s="234" t="s">
        <v>284</v>
      </c>
      <c r="G2964" s="235" t="s">
        <v>151</v>
      </c>
      <c r="H2964" s="248">
        <f>Bahan!$C$10</f>
        <v>125000</v>
      </c>
      <c r="I2964" s="248"/>
      <c r="J2964" s="248"/>
      <c r="K2964" s="248" t="s">
        <v>128</v>
      </c>
      <c r="L2964" s="230">
        <f>D2964*H2964*0.2</f>
        <v>12500</v>
      </c>
    </row>
    <row r="2965" spans="1:14" ht="12.75" customHeight="1">
      <c r="M2965" s="230" t="s">
        <v>128</v>
      </c>
      <c r="N2965" s="306">
        <f>SUM(L2961:L2964)/2</f>
        <v>12735.625</v>
      </c>
    </row>
    <row r="2966" spans="1:14" ht="12.75" customHeight="1">
      <c r="D2966" s="246"/>
      <c r="E2966" s="829"/>
      <c r="F2966" s="247"/>
      <c r="H2966" s="829"/>
      <c r="I2966" s="829"/>
      <c r="J2966" s="829"/>
      <c r="K2966" s="248"/>
      <c r="M2966" s="267" t="s">
        <v>169</v>
      </c>
      <c r="N2966" s="268" t="s">
        <v>169</v>
      </c>
    </row>
    <row r="2967" spans="1:14" ht="12.75" customHeight="1">
      <c r="H2967" s="233" t="s">
        <v>170</v>
      </c>
      <c r="M2967" s="230" t="s">
        <v>128</v>
      </c>
      <c r="N2967" s="230">
        <f>SUM(N2959:N2965)</f>
        <v>32402.291666666657</v>
      </c>
    </row>
    <row r="2968" spans="1:14" ht="12.75" customHeight="1">
      <c r="H2968" s="269" t="s">
        <v>3123</v>
      </c>
      <c r="K2968" s="270"/>
      <c r="M2968" s="230" t="s">
        <v>128</v>
      </c>
      <c r="N2968" s="265">
        <f>N2967*$Q$4</f>
        <v>3240.2291666666661</v>
      </c>
    </row>
    <row r="2969" spans="1:14" ht="12.75" customHeight="1">
      <c r="H2969" s="233" t="s">
        <v>171</v>
      </c>
      <c r="M2969" s="230" t="s">
        <v>128</v>
      </c>
      <c r="N2969" s="262">
        <f>ROUNDDOWN((N2967+N2968),0)</f>
        <v>35642</v>
      </c>
    </row>
    <row r="2970" spans="1:14" ht="12.75" customHeight="1">
      <c r="N2970" s="262"/>
    </row>
    <row r="2971" spans="1:14" s="245" customFormat="1" ht="12.75" customHeight="1">
      <c r="A2971" s="258">
        <f>A2955+1</f>
        <v>173</v>
      </c>
      <c r="B2971" s="1250" t="s">
        <v>759</v>
      </c>
      <c r="C2971" s="1250"/>
      <c r="D2971" s="259" t="s">
        <v>760</v>
      </c>
      <c r="F2971" s="260"/>
      <c r="G2971" s="261"/>
      <c r="M2971" s="262"/>
    </row>
    <row r="2972" spans="1:14" ht="12.75" customHeight="1">
      <c r="D2972" s="389"/>
      <c r="E2972" s="293" t="s">
        <v>236</v>
      </c>
      <c r="F2972" s="385" t="s">
        <v>645</v>
      </c>
      <c r="G2972" s="390"/>
      <c r="H2972" s="386"/>
      <c r="I2972" s="386"/>
      <c r="J2972" s="386"/>
      <c r="K2972" s="386"/>
      <c r="L2972" s="386"/>
    </row>
    <row r="2973" spans="1:14" ht="12.75" customHeight="1">
      <c r="A2973" s="387"/>
      <c r="B2973" s="293"/>
      <c r="C2973" s="293"/>
      <c r="D2973" s="391">
        <v>0.04</v>
      </c>
      <c r="E2973" s="829" t="s">
        <v>748</v>
      </c>
      <c r="F2973" s="264" t="s">
        <v>758</v>
      </c>
      <c r="G2973" s="235" t="s">
        <v>151</v>
      </c>
      <c r="H2973" s="248">
        <f>Bahan!$C$39</f>
        <v>150000</v>
      </c>
      <c r="I2973" s="248"/>
      <c r="J2973" s="248"/>
      <c r="K2973" s="248" t="s">
        <v>128</v>
      </c>
      <c r="L2973" s="230">
        <f>D2973*H2973</f>
        <v>6000</v>
      </c>
    </row>
    <row r="2974" spans="1:14" ht="12.75" customHeight="1">
      <c r="A2974" s="387"/>
      <c r="B2974" s="293"/>
      <c r="C2974" s="293"/>
      <c r="D2974" s="391">
        <v>0.625</v>
      </c>
      <c r="E2974" s="829" t="s">
        <v>355</v>
      </c>
      <c r="F2974" s="264" t="s">
        <v>750</v>
      </c>
      <c r="G2974" s="235" t="s">
        <v>151</v>
      </c>
      <c r="H2974" s="248">
        <f>Bahan!$C$62</f>
        <v>50</v>
      </c>
      <c r="I2974" s="248"/>
      <c r="J2974" s="248"/>
      <c r="K2974" s="248" t="s">
        <v>128</v>
      </c>
      <c r="L2974" s="230">
        <f>D2974*H2974</f>
        <v>31.25</v>
      </c>
    </row>
    <row r="2975" spans="1:14" ht="12.75" customHeight="1">
      <c r="M2975" s="230" t="s">
        <v>128</v>
      </c>
      <c r="N2975" s="265">
        <f>SUM(L2973:L2974)</f>
        <v>6031.25</v>
      </c>
    </row>
    <row r="2976" spans="1:14" ht="12.75" customHeight="1">
      <c r="D2976" s="389"/>
      <c r="E2976" s="293" t="s">
        <v>260</v>
      </c>
      <c r="F2976" s="385" t="s">
        <v>647</v>
      </c>
      <c r="H2976" s="386"/>
      <c r="I2976" s="386"/>
      <c r="J2976" s="386"/>
      <c r="K2976" s="248"/>
      <c r="L2976" s="386"/>
    </row>
    <row r="2977" spans="1:14" ht="12.75" customHeight="1">
      <c r="A2977" s="387"/>
      <c r="B2977" s="293"/>
      <c r="C2977" s="293"/>
      <c r="D2977" s="391">
        <v>1.7000000000000001E-2</v>
      </c>
      <c r="E2977" s="829" t="s">
        <v>149</v>
      </c>
      <c r="F2977" s="264" t="s">
        <v>285</v>
      </c>
      <c r="G2977" s="235" t="s">
        <v>151</v>
      </c>
      <c r="H2977" s="248">
        <f>Bahan!$C$22</f>
        <v>150000</v>
      </c>
      <c r="I2977" s="248"/>
      <c r="J2977" s="248"/>
      <c r="K2977" s="248" t="s">
        <v>128</v>
      </c>
      <c r="L2977" s="230">
        <f>D2977*H2977</f>
        <v>2550</v>
      </c>
    </row>
    <row r="2978" spans="1:14" ht="12.75" customHeight="1">
      <c r="A2978" s="387"/>
      <c r="B2978" s="293"/>
      <c r="C2978" s="293"/>
      <c r="D2978" s="391">
        <v>3.3000000000000002E-2</v>
      </c>
      <c r="E2978" s="829" t="s">
        <v>149</v>
      </c>
      <c r="F2978" s="264" t="s">
        <v>754</v>
      </c>
      <c r="G2978" s="235" t="s">
        <v>151</v>
      </c>
      <c r="H2978" s="248">
        <f>Bahan!$C$21</f>
        <v>145000</v>
      </c>
      <c r="I2978" s="248"/>
      <c r="J2978" s="248"/>
      <c r="K2978" s="248" t="s">
        <v>128</v>
      </c>
      <c r="L2978" s="230">
        <f>D2978*H2978</f>
        <v>4785</v>
      </c>
    </row>
    <row r="2979" spans="1:14" ht="12.75" customHeight="1">
      <c r="A2979" s="387"/>
      <c r="B2979" s="293"/>
      <c r="C2979" s="293"/>
      <c r="D2979" s="391">
        <v>0.16700000000000001</v>
      </c>
      <c r="E2979" s="829" t="s">
        <v>149</v>
      </c>
      <c r="F2979" s="234" t="s">
        <v>755</v>
      </c>
      <c r="G2979" s="235" t="s">
        <v>151</v>
      </c>
      <c r="H2979" s="248">
        <f>Bahan!$C$12</f>
        <v>135000</v>
      </c>
      <c r="I2979" s="248"/>
      <c r="J2979" s="248"/>
      <c r="K2979" s="248" t="s">
        <v>128</v>
      </c>
      <c r="L2979" s="230">
        <f>D2979*H2979</f>
        <v>22545</v>
      </c>
    </row>
    <row r="2980" spans="1:14" ht="12.75" customHeight="1">
      <c r="A2980" s="387"/>
      <c r="B2980" s="293"/>
      <c r="C2980" s="293"/>
      <c r="D2980" s="391">
        <v>0.5</v>
      </c>
      <c r="E2980" s="829" t="s">
        <v>149</v>
      </c>
      <c r="F2980" s="234" t="s">
        <v>284</v>
      </c>
      <c r="G2980" s="235" t="s">
        <v>151</v>
      </c>
      <c r="H2980" s="248">
        <f>Bahan!$C$10</f>
        <v>125000</v>
      </c>
      <c r="I2980" s="248"/>
      <c r="J2980" s="248"/>
      <c r="K2980" s="248" t="s">
        <v>128</v>
      </c>
      <c r="L2980" s="230">
        <f>D2980*H2980*0.75</f>
        <v>46875</v>
      </c>
    </row>
    <row r="2981" spans="1:14" ht="12.75" customHeight="1">
      <c r="M2981" s="230" t="s">
        <v>128</v>
      </c>
      <c r="N2981" s="265">
        <f>SUM(L2977:L2980)</f>
        <v>76755</v>
      </c>
    </row>
    <row r="2982" spans="1:14" ht="12.75" customHeight="1">
      <c r="D2982" s="246"/>
      <c r="E2982" s="829"/>
      <c r="F2982" s="247"/>
      <c r="H2982" s="829"/>
      <c r="I2982" s="829"/>
      <c r="J2982" s="829"/>
      <c r="K2982" s="248"/>
      <c r="M2982" s="267" t="s">
        <v>169</v>
      </c>
      <c r="N2982" s="268" t="s">
        <v>169</v>
      </c>
    </row>
    <row r="2983" spans="1:14" ht="12.75" customHeight="1">
      <c r="H2983" s="233" t="s">
        <v>170</v>
      </c>
      <c r="M2983" s="230" t="s">
        <v>128</v>
      </c>
      <c r="N2983" s="230">
        <f>SUM(N2975:N2981)</f>
        <v>82786.25</v>
      </c>
    </row>
    <row r="2984" spans="1:14" ht="12.75" customHeight="1">
      <c r="H2984" s="269" t="s">
        <v>3123</v>
      </c>
      <c r="K2984" s="270"/>
      <c r="M2984" s="230" t="s">
        <v>128</v>
      </c>
      <c r="N2984" s="265">
        <f>N2983*$Q$4</f>
        <v>8278.625</v>
      </c>
    </row>
    <row r="2985" spans="1:14" ht="12.75" customHeight="1">
      <c r="H2985" s="233" t="s">
        <v>171</v>
      </c>
      <c r="M2985" s="230" t="s">
        <v>128</v>
      </c>
      <c r="N2985" s="262">
        <f>ROUNDDOWN((N2983+N2984),0)</f>
        <v>91064</v>
      </c>
    </row>
    <row r="2986" spans="1:14" ht="12.75" customHeight="1">
      <c r="F2986" s="234" t="s">
        <v>2344</v>
      </c>
      <c r="N2986" s="262"/>
    </row>
    <row r="2987" spans="1:14" s="245" customFormat="1" ht="12.75" customHeight="1">
      <c r="A2987" s="258" t="s">
        <v>761</v>
      </c>
      <c r="B2987" s="1250" t="s">
        <v>762</v>
      </c>
      <c r="C2987" s="1250"/>
      <c r="D2987" s="273" t="s">
        <v>763</v>
      </c>
      <c r="F2987" s="260"/>
      <c r="G2987" s="1250"/>
      <c r="M2987" s="262"/>
    </row>
    <row r="2988" spans="1:14" s="245" customFormat="1" ht="12.75" customHeight="1">
      <c r="A2988" s="258"/>
      <c r="B2988" s="1250"/>
      <c r="C2988" s="1250"/>
      <c r="D2988" s="273"/>
      <c r="F2988" s="260"/>
      <c r="G2988" s="1250"/>
      <c r="M2988" s="262"/>
    </row>
    <row r="2989" spans="1:14" s="245" customFormat="1" ht="12.75" customHeight="1">
      <c r="A2989" s="371">
        <v>1</v>
      </c>
      <c r="B2989" s="1250" t="s">
        <v>642</v>
      </c>
      <c r="C2989" s="1250"/>
      <c r="D2989" s="273" t="s">
        <v>3321</v>
      </c>
      <c r="F2989" s="260"/>
      <c r="G2989" s="1250"/>
      <c r="M2989" s="262"/>
    </row>
    <row r="2990" spans="1:14" s="245" customFormat="1" ht="12.75" customHeight="1">
      <c r="A2990" s="231"/>
      <c r="B2990" s="414"/>
      <c r="C2990" s="1357"/>
      <c r="D2990" s="274">
        <f>(2.65*4)+(2*2)</f>
        <v>14.6</v>
      </c>
      <c r="E2990" s="829" t="s">
        <v>441</v>
      </c>
      <c r="F2990" s="1358" t="s">
        <v>2351</v>
      </c>
      <c r="G2990" s="248" t="s">
        <v>151</v>
      </c>
      <c r="H2990" s="248">
        <f>Bahan!$C$80</f>
        <v>145000</v>
      </c>
      <c r="I2990" s="366"/>
      <c r="J2990" s="366"/>
      <c r="K2990" s="230" t="s">
        <v>128</v>
      </c>
      <c r="L2990" s="230">
        <f t="shared" ref="L2990:L2992" si="22">D2990*H2990</f>
        <v>2117000</v>
      </c>
      <c r="M2990" s="230"/>
      <c r="N2990" s="1364">
        <v>190000</v>
      </c>
    </row>
    <row r="2991" spans="1:14" s="245" customFormat="1" ht="12.75" customHeight="1">
      <c r="A2991" s="231"/>
      <c r="B2991" s="414"/>
      <c r="C2991" s="1357"/>
      <c r="D2991" s="274">
        <f>1.92*2.57</f>
        <v>4.9343999999999992</v>
      </c>
      <c r="E2991" s="829" t="s">
        <v>190</v>
      </c>
      <c r="F2991" s="1358" t="s">
        <v>3322</v>
      </c>
      <c r="G2991" s="248" t="s">
        <v>151</v>
      </c>
      <c r="H2991" s="230">
        <f>Bahan!$C$140</f>
        <v>390000</v>
      </c>
      <c r="I2991" s="366"/>
      <c r="J2991" s="366"/>
      <c r="K2991" s="230" t="s">
        <v>128</v>
      </c>
      <c r="L2991" s="230">
        <f t="shared" si="22"/>
        <v>1924415.9999999998</v>
      </c>
      <c r="M2991" s="230"/>
      <c r="N2991" s="1364"/>
    </row>
    <row r="2992" spans="1:14" s="245" customFormat="1" ht="12.75" customHeight="1">
      <c r="A2992" s="231"/>
      <c r="B2992" s="414"/>
      <c r="C2992" s="1357"/>
      <c r="D2992" s="274">
        <v>1</v>
      </c>
      <c r="E2992" s="829" t="s">
        <v>8</v>
      </c>
      <c r="F2992" s="1358" t="s">
        <v>3323</v>
      </c>
      <c r="G2992" s="248" t="s">
        <v>151</v>
      </c>
      <c r="H2992" s="1371">
        <f>SUM(L2990:L2991)*0.1</f>
        <v>404141.60000000003</v>
      </c>
      <c r="I2992" s="366"/>
      <c r="J2992" s="366"/>
      <c r="K2992" s="230" t="s">
        <v>128</v>
      </c>
      <c r="L2992" s="230">
        <f t="shared" si="22"/>
        <v>404141.60000000003</v>
      </c>
      <c r="M2992" s="230"/>
      <c r="N2992" s="1364"/>
    </row>
    <row r="2993" spans="1:14" s="245" customFormat="1" ht="12.75" customHeight="1">
      <c r="A2993" s="231"/>
      <c r="B2993" s="414"/>
      <c r="C2993" s="1357"/>
      <c r="D2993" s="1372"/>
      <c r="E2993" s="416"/>
      <c r="F2993" s="417"/>
      <c r="G2993" s="248"/>
      <c r="H2993" s="1371"/>
      <c r="I2993" s="366"/>
      <c r="J2993" s="366"/>
      <c r="K2993" s="230"/>
      <c r="L2993" s="230"/>
      <c r="M2993" s="1373" t="s">
        <v>169</v>
      </c>
      <c r="N2993" s="1365" t="s">
        <v>169</v>
      </c>
    </row>
    <row r="2994" spans="1:14" s="245" customFormat="1" ht="12.75" customHeight="1">
      <c r="A2994" s="231"/>
      <c r="B2994" s="414"/>
      <c r="C2994" s="1357"/>
      <c r="D2994" s="1372"/>
      <c r="E2994" s="416"/>
      <c r="F2994" s="1358"/>
      <c r="G2994" s="248"/>
      <c r="H2994" s="230" t="s">
        <v>770</v>
      </c>
      <c r="I2994" s="366"/>
      <c r="J2994" s="366"/>
      <c r="K2994" s="366"/>
      <c r="L2994" s="230"/>
      <c r="M2994" s="230" t="s">
        <v>128</v>
      </c>
      <c r="N2994" s="1364">
        <f>SUM(L2990:L2994)</f>
        <v>4445557.5999999996</v>
      </c>
    </row>
    <row r="2995" spans="1:14" s="245" customFormat="1" ht="12.75" customHeight="1">
      <c r="A2995" s="231"/>
      <c r="B2995" s="414"/>
      <c r="C2995" s="1357"/>
      <c r="D2995" s="1372"/>
      <c r="E2995" s="416"/>
      <c r="F2995" s="417"/>
      <c r="G2995" s="248"/>
      <c r="H2995" s="1371"/>
      <c r="I2995" s="366"/>
      <c r="J2995" s="366"/>
      <c r="K2995" s="230"/>
      <c r="L2995" s="230"/>
      <c r="M2995" s="1373" t="s">
        <v>169</v>
      </c>
      <c r="N2995" s="1365" t="s">
        <v>169</v>
      </c>
    </row>
    <row r="2996" spans="1:14" s="245" customFormat="1" ht="12.75" customHeight="1">
      <c r="A2996" s="258"/>
      <c r="B2996" s="1250"/>
      <c r="C2996" s="1250"/>
      <c r="D2996" s="273"/>
      <c r="F2996" s="260"/>
      <c r="G2996" s="1250"/>
      <c r="M2996" s="262"/>
    </row>
    <row r="2997" spans="1:14" s="245" customFormat="1" ht="12.75" customHeight="1">
      <c r="A2997" s="371">
        <f>A2989+1</f>
        <v>2</v>
      </c>
      <c r="B2997" s="1250" t="s">
        <v>642</v>
      </c>
      <c r="C2997" s="1250"/>
      <c r="D2997" s="273" t="s">
        <v>3324</v>
      </c>
      <c r="F2997" s="260"/>
      <c r="G2997" s="1250"/>
      <c r="M2997" s="262"/>
    </row>
    <row r="2998" spans="1:14" s="245" customFormat="1" ht="12.75" customHeight="1">
      <c r="A2998" s="231"/>
      <c r="B2998" s="414"/>
      <c r="C2998" s="1357"/>
      <c r="D2998" s="274">
        <f>(2.65*2)+(1*2)</f>
        <v>7.3</v>
      </c>
      <c r="E2998" s="829" t="s">
        <v>441</v>
      </c>
      <c r="F2998" s="1358" t="s">
        <v>2351</v>
      </c>
      <c r="G2998" s="248" t="s">
        <v>151</v>
      </c>
      <c r="H2998" s="248">
        <f>Bahan!$C$80</f>
        <v>145000</v>
      </c>
      <c r="I2998" s="366"/>
      <c r="J2998" s="366"/>
      <c r="K2998" s="230" t="s">
        <v>128</v>
      </c>
      <c r="L2998" s="230">
        <v>1152596.3</v>
      </c>
      <c r="M2998" s="230"/>
      <c r="N2998" s="1364">
        <v>190000</v>
      </c>
    </row>
    <row r="2999" spans="1:14" s="245" customFormat="1" ht="12.75" customHeight="1">
      <c r="A2999" s="231"/>
      <c r="B2999" s="414"/>
      <c r="C2999" s="1357"/>
      <c r="D2999" s="274">
        <f>0.92*2.57</f>
        <v>2.3643999999999998</v>
      </c>
      <c r="E2999" s="829" t="s">
        <v>190</v>
      </c>
      <c r="F2999" s="1358" t="s">
        <v>3322</v>
      </c>
      <c r="G2999" s="248" t="s">
        <v>151</v>
      </c>
      <c r="H2999" s="230">
        <f>Bahan!$C$140</f>
        <v>390000</v>
      </c>
      <c r="I2999" s="366"/>
      <c r="J2999" s="366"/>
      <c r="K2999" s="230" t="s">
        <v>128</v>
      </c>
      <c r="L2999" s="230">
        <f>(H2999*D2999)</f>
        <v>922115.99999999988</v>
      </c>
      <c r="M2999" s="230"/>
      <c r="N2999" s="1364"/>
    </row>
    <row r="3000" spans="1:14" s="245" customFormat="1" ht="12.75" customHeight="1">
      <c r="A3000" s="231"/>
      <c r="B3000" s="414"/>
      <c r="C3000" s="1357"/>
      <c r="D3000" s="274">
        <v>1</v>
      </c>
      <c r="E3000" s="829" t="s">
        <v>8</v>
      </c>
      <c r="F3000" s="1358" t="s">
        <v>3323</v>
      </c>
      <c r="G3000" s="248" t="s">
        <v>151</v>
      </c>
      <c r="H3000" s="1371">
        <f>SUM(L2998:L2999)*0.15</f>
        <v>311206.84499999997</v>
      </c>
      <c r="I3000" s="366"/>
      <c r="J3000" s="366"/>
      <c r="K3000" s="230" t="s">
        <v>128</v>
      </c>
      <c r="L3000" s="230">
        <f>(H3000*D3000)</f>
        <v>311206.84499999997</v>
      </c>
      <c r="M3000" s="230"/>
      <c r="N3000" s="1364"/>
    </row>
    <row r="3001" spans="1:14" s="245" customFormat="1" ht="12.75" customHeight="1">
      <c r="A3001" s="231"/>
      <c r="B3001" s="414"/>
      <c r="C3001" s="1357"/>
      <c r="D3001" s="1372"/>
      <c r="E3001" s="416"/>
      <c r="F3001" s="417"/>
      <c r="G3001" s="248"/>
      <c r="H3001" s="1371"/>
      <c r="I3001" s="366"/>
      <c r="J3001" s="366"/>
      <c r="K3001" s="230"/>
      <c r="L3001" s="230"/>
      <c r="M3001" s="1373" t="s">
        <v>169</v>
      </c>
      <c r="N3001" s="1365" t="s">
        <v>169</v>
      </c>
    </row>
    <row r="3002" spans="1:14" s="245" customFormat="1" ht="12.75" customHeight="1">
      <c r="A3002" s="231"/>
      <c r="B3002" s="414"/>
      <c r="C3002" s="1357"/>
      <c r="D3002" s="1372"/>
      <c r="E3002" s="416"/>
      <c r="F3002" s="1358"/>
      <c r="G3002" s="248"/>
      <c r="H3002" s="230" t="s">
        <v>770</v>
      </c>
      <c r="I3002" s="366"/>
      <c r="J3002" s="366"/>
      <c r="K3002" s="366"/>
      <c r="L3002" s="230"/>
      <c r="M3002" s="230" t="s">
        <v>128</v>
      </c>
      <c r="N3002" s="1364">
        <f>SUM(L2998:L3002)</f>
        <v>2385919.1449999996</v>
      </c>
    </row>
    <row r="3003" spans="1:14" s="245" customFormat="1" ht="12.75" customHeight="1">
      <c r="A3003" s="231"/>
      <c r="B3003" s="414"/>
      <c r="C3003" s="1357"/>
      <c r="D3003" s="1372"/>
      <c r="E3003" s="416"/>
      <c r="F3003" s="417"/>
      <c r="G3003" s="248"/>
      <c r="H3003" s="1371"/>
      <c r="I3003" s="366"/>
      <c r="J3003" s="366"/>
      <c r="K3003" s="230"/>
      <c r="L3003" s="230"/>
      <c r="M3003" s="1373" t="s">
        <v>169</v>
      </c>
      <c r="N3003" s="1365" t="s">
        <v>169</v>
      </c>
    </row>
    <row r="3004" spans="1:14" s="245" customFormat="1" ht="12.75" customHeight="1">
      <c r="A3004" s="258"/>
      <c r="B3004" s="1250"/>
      <c r="C3004" s="1250"/>
      <c r="D3004" s="273"/>
      <c r="F3004" s="260"/>
      <c r="G3004" s="1250"/>
      <c r="M3004" s="262"/>
    </row>
    <row r="3005" spans="1:14" s="245" customFormat="1" ht="12.75" customHeight="1">
      <c r="A3005" s="258"/>
      <c r="B3005" s="1250"/>
      <c r="C3005" s="1250"/>
      <c r="D3005" s="273"/>
      <c r="F3005" s="260"/>
      <c r="G3005" s="1250"/>
      <c r="M3005" s="262"/>
    </row>
    <row r="3006" spans="1:14" s="245" customFormat="1" ht="12.75" customHeight="1">
      <c r="A3006" s="258"/>
      <c r="B3006" s="1250"/>
      <c r="C3006" s="1250"/>
      <c r="D3006" s="273"/>
      <c r="F3006" s="260"/>
      <c r="G3006" s="1250"/>
      <c r="M3006" s="262"/>
    </row>
    <row r="3007" spans="1:14" s="245" customFormat="1" ht="12.75" customHeight="1">
      <c r="A3007" s="371">
        <f>A2997+1</f>
        <v>3</v>
      </c>
      <c r="B3007" s="1250" t="s">
        <v>642</v>
      </c>
      <c r="C3007" s="1250"/>
      <c r="D3007" s="273" t="s">
        <v>3393</v>
      </c>
      <c r="F3007" s="260"/>
      <c r="G3007" s="1250"/>
      <c r="M3007" s="262"/>
    </row>
    <row r="3008" spans="1:14" s="366" customFormat="1" ht="13">
      <c r="A3008" s="231"/>
      <c r="B3008" s="414"/>
      <c r="C3008" s="1357"/>
      <c r="D3008" s="274">
        <f>2*3</f>
        <v>6</v>
      </c>
      <c r="E3008" s="829" t="s">
        <v>190</v>
      </c>
      <c r="F3008" s="1358" t="s">
        <v>3394</v>
      </c>
      <c r="G3008" s="248" t="s">
        <v>151</v>
      </c>
      <c r="H3008" s="230">
        <v>7250000</v>
      </c>
      <c r="K3008" s="230" t="s">
        <v>128</v>
      </c>
      <c r="L3008" s="230">
        <f>D3008*H3008</f>
        <v>43500000</v>
      </c>
      <c r="M3008" s="230"/>
      <c r="N3008" s="1364">
        <v>190000</v>
      </c>
    </row>
    <row r="3009" spans="1:14" s="366" customFormat="1" ht="13">
      <c r="A3009" s="231"/>
      <c r="B3009" s="414"/>
      <c r="C3009" s="1357"/>
      <c r="D3009" s="274">
        <v>1</v>
      </c>
      <c r="E3009" s="829" t="s">
        <v>8</v>
      </c>
      <c r="F3009" s="1358" t="s">
        <v>3323</v>
      </c>
      <c r="G3009" s="248" t="s">
        <v>151</v>
      </c>
      <c r="H3009" s="1371">
        <f>SUM(L3007:L3008)*0.15</f>
        <v>6525000</v>
      </c>
      <c r="K3009" s="230" t="s">
        <v>128</v>
      </c>
      <c r="L3009" s="230">
        <f>(H3009*D3009)</f>
        <v>6525000</v>
      </c>
      <c r="M3009" s="230"/>
      <c r="N3009" s="1364"/>
    </row>
    <row r="3010" spans="1:14" s="366" customFormat="1" ht="13">
      <c r="A3010" s="231"/>
      <c r="B3010" s="414"/>
      <c r="C3010" s="1357"/>
      <c r="D3010" s="1372"/>
      <c r="E3010" s="416"/>
      <c r="F3010" s="417"/>
      <c r="G3010" s="248"/>
      <c r="H3010" s="1371"/>
      <c r="K3010" s="230"/>
      <c r="L3010" s="230"/>
      <c r="M3010" s="1373" t="s">
        <v>169</v>
      </c>
      <c r="N3010" s="1365" t="s">
        <v>169</v>
      </c>
    </row>
    <row r="3011" spans="1:14" s="366" customFormat="1" ht="13">
      <c r="A3011" s="231"/>
      <c r="B3011" s="414"/>
      <c r="C3011" s="1357"/>
      <c r="D3011" s="1372"/>
      <c r="E3011" s="416"/>
      <c r="F3011" s="1358"/>
      <c r="G3011" s="248"/>
      <c r="H3011" s="230" t="s">
        <v>770</v>
      </c>
      <c r="L3011" s="230"/>
      <c r="M3011" s="230" t="s">
        <v>128</v>
      </c>
      <c r="N3011" s="1364">
        <f>SUM(L3008:L3011)</f>
        <v>50025000</v>
      </c>
    </row>
    <row r="3012" spans="1:14" s="366" customFormat="1" ht="13">
      <c r="A3012" s="231"/>
      <c r="B3012" s="414"/>
      <c r="C3012" s="1357"/>
      <c r="D3012" s="1372"/>
      <c r="E3012" s="416"/>
      <c r="F3012" s="417"/>
      <c r="G3012" s="248"/>
      <c r="H3012" s="1371"/>
      <c r="K3012" s="230"/>
      <c r="L3012" s="230"/>
      <c r="M3012" s="1373" t="s">
        <v>169</v>
      </c>
      <c r="N3012" s="1365" t="s">
        <v>169</v>
      </c>
    </row>
    <row r="3013" spans="1:14" ht="12.75" customHeight="1">
      <c r="D3013" s="274"/>
      <c r="F3013" s="418"/>
      <c r="G3013" s="829"/>
      <c r="H3013" s="1371"/>
    </row>
    <row r="3014" spans="1:14" ht="12.75" customHeight="1">
      <c r="D3014" s="274"/>
      <c r="F3014" s="418"/>
      <c r="G3014" s="829"/>
      <c r="H3014" s="1371"/>
    </row>
    <row r="3015" spans="1:14" s="245" customFormat="1" ht="12.75" customHeight="1">
      <c r="A3015" s="371">
        <f>A3007+1</f>
        <v>4</v>
      </c>
      <c r="B3015" s="1250" t="s">
        <v>642</v>
      </c>
      <c r="C3015" s="1250"/>
      <c r="D3015" s="273" t="s">
        <v>3395</v>
      </c>
      <c r="F3015" s="260"/>
      <c r="G3015" s="1250"/>
      <c r="M3015" s="262"/>
    </row>
    <row r="3016" spans="1:14" s="366" customFormat="1" ht="13">
      <c r="A3016" s="231"/>
      <c r="B3016" s="414"/>
      <c r="C3016" s="1357"/>
      <c r="D3016" s="274">
        <f>1.4*3</f>
        <v>4.1999999999999993</v>
      </c>
      <c r="E3016" s="829" t="s">
        <v>190</v>
      </c>
      <c r="F3016" s="1358" t="s">
        <v>2341</v>
      </c>
      <c r="G3016" s="248" t="s">
        <v>151</v>
      </c>
      <c r="H3016" s="230">
        <f>$H$3008</f>
        <v>7250000</v>
      </c>
      <c r="K3016" s="230" t="s">
        <v>128</v>
      </c>
      <c r="L3016" s="230">
        <f>D3016*H3016</f>
        <v>30449999.999999996</v>
      </c>
      <c r="M3016" s="230"/>
      <c r="N3016" s="1364"/>
    </row>
    <row r="3017" spans="1:14" s="366" customFormat="1" ht="13">
      <c r="A3017" s="231"/>
      <c r="B3017" s="414"/>
      <c r="C3017" s="1357"/>
      <c r="D3017" s="274">
        <v>1</v>
      </c>
      <c r="E3017" s="829" t="s">
        <v>8</v>
      </c>
      <c r="F3017" s="1358" t="s">
        <v>3323</v>
      </c>
      <c r="G3017" s="248" t="s">
        <v>151</v>
      </c>
      <c r="H3017" s="1371">
        <f>SUM(L3015:L3016)*0.15</f>
        <v>4567499.9999999991</v>
      </c>
      <c r="K3017" s="230" t="s">
        <v>128</v>
      </c>
      <c r="L3017" s="230">
        <f>(H3017*D3017)</f>
        <v>4567499.9999999991</v>
      </c>
      <c r="M3017" s="230"/>
      <c r="N3017" s="1364"/>
    </row>
    <row r="3018" spans="1:14" s="366" customFormat="1" ht="13">
      <c r="A3018" s="231"/>
      <c r="B3018" s="414"/>
      <c r="C3018" s="1357"/>
      <c r="D3018" s="1372"/>
      <c r="E3018" s="416"/>
      <c r="F3018" s="417"/>
      <c r="G3018" s="248"/>
      <c r="H3018" s="1371"/>
      <c r="K3018" s="230"/>
      <c r="L3018" s="230"/>
      <c r="M3018" s="1373" t="s">
        <v>169</v>
      </c>
      <c r="N3018" s="1365" t="s">
        <v>169</v>
      </c>
    </row>
    <row r="3019" spans="1:14" s="366" customFormat="1" ht="13">
      <c r="A3019" s="231"/>
      <c r="B3019" s="414"/>
      <c r="C3019" s="1357"/>
      <c r="D3019" s="1372"/>
      <c r="E3019" s="416"/>
      <c r="F3019" s="1358"/>
      <c r="G3019" s="248"/>
      <c r="H3019" s="230" t="s">
        <v>770</v>
      </c>
      <c r="L3019" s="230"/>
      <c r="M3019" s="230" t="s">
        <v>128</v>
      </c>
      <c r="N3019" s="1364">
        <f>SUM(L3016:L3019)</f>
        <v>35017499.999999993</v>
      </c>
    </row>
    <row r="3020" spans="1:14" s="366" customFormat="1" ht="13">
      <c r="A3020" s="231"/>
      <c r="B3020" s="414"/>
      <c r="C3020" s="1357"/>
      <c r="D3020" s="1372"/>
      <c r="E3020" s="416"/>
      <c r="F3020" s="417"/>
      <c r="G3020" s="248"/>
      <c r="H3020" s="1371"/>
      <c r="K3020" s="230"/>
      <c r="L3020" s="230"/>
      <c r="M3020" s="1373" t="s">
        <v>169</v>
      </c>
      <c r="N3020" s="1365" t="s">
        <v>169</v>
      </c>
    </row>
    <row r="3021" spans="1:14" ht="12.75" customHeight="1">
      <c r="D3021" s="274"/>
      <c r="F3021" s="418"/>
      <c r="G3021" s="829"/>
      <c r="H3021" s="1371"/>
    </row>
    <row r="3022" spans="1:14" ht="12.75" customHeight="1">
      <c r="D3022" s="274"/>
      <c r="F3022" s="418"/>
      <c r="G3022" s="829"/>
      <c r="H3022" s="1371"/>
    </row>
    <row r="3023" spans="1:14" s="245" customFormat="1" ht="12.75" customHeight="1">
      <c r="A3023" s="371">
        <f>A3015+1</f>
        <v>5</v>
      </c>
      <c r="B3023" s="1250" t="s">
        <v>642</v>
      </c>
      <c r="C3023" s="1250"/>
      <c r="D3023" s="273" t="s">
        <v>3396</v>
      </c>
      <c r="F3023" s="260"/>
      <c r="G3023" s="1250"/>
      <c r="M3023" s="262"/>
    </row>
    <row r="3024" spans="1:14" s="366" customFormat="1" ht="13">
      <c r="A3024" s="231"/>
      <c r="B3024" s="414"/>
      <c r="C3024" s="1357"/>
      <c r="D3024" s="274">
        <f>(2*2)+(3.2*2)+((1.2/0.886)*2*2)+(1.2*3*2*2)</f>
        <v>30.217607223476296</v>
      </c>
      <c r="E3024" s="829" t="s">
        <v>441</v>
      </c>
      <c r="F3024" s="1358" t="s">
        <v>3398</v>
      </c>
      <c r="G3024" s="248" t="s">
        <v>151</v>
      </c>
      <c r="H3024" s="230">
        <v>400000</v>
      </c>
      <c r="K3024" s="230" t="s">
        <v>128</v>
      </c>
      <c r="L3024" s="230">
        <f>(H3024*D3024)</f>
        <v>12087042.889390519</v>
      </c>
      <c r="M3024" s="230"/>
      <c r="N3024" s="1364"/>
    </row>
    <row r="3025" spans="1:14" s="366" customFormat="1" ht="13">
      <c r="A3025" s="231"/>
      <c r="B3025" s="414"/>
      <c r="C3025" s="1357"/>
      <c r="D3025" s="274">
        <f>((1.12/2)*0.6*2)+(1.12*0.96*2)</f>
        <v>2.8224000000000005</v>
      </c>
      <c r="E3025" s="829" t="s">
        <v>190</v>
      </c>
      <c r="F3025" s="1358" t="s">
        <v>3397</v>
      </c>
      <c r="G3025" s="248" t="s">
        <v>151</v>
      </c>
      <c r="H3025" s="1371">
        <v>1250000</v>
      </c>
      <c r="K3025" s="230" t="s">
        <v>128</v>
      </c>
      <c r="L3025" s="230">
        <f t="shared" ref="L3025:L3027" si="23">(H3025*D3025)</f>
        <v>3528000.0000000005</v>
      </c>
      <c r="M3025" s="230"/>
      <c r="N3025" s="1364"/>
    </row>
    <row r="3026" spans="1:14" s="366" customFormat="1" ht="13">
      <c r="A3026" s="231"/>
      <c r="B3026" s="414"/>
      <c r="C3026" s="1357"/>
      <c r="D3026" s="274">
        <v>1</v>
      </c>
      <c r="E3026" s="829" t="s">
        <v>8</v>
      </c>
      <c r="F3026" s="1358" t="s">
        <v>3323</v>
      </c>
      <c r="G3026" s="248" t="s">
        <v>151</v>
      </c>
      <c r="H3026" s="1371">
        <f>SUM(L3024:L3025)*0.45</f>
        <v>7026769.3002257338</v>
      </c>
      <c r="K3026" s="230" t="s">
        <v>128</v>
      </c>
      <c r="L3026" s="230">
        <f t="shared" si="23"/>
        <v>7026769.3002257338</v>
      </c>
      <c r="M3026" s="230"/>
      <c r="N3026" s="1364"/>
    </row>
    <row r="3027" spans="1:14" s="366" customFormat="1" ht="13">
      <c r="A3027" s="231"/>
      <c r="B3027" s="414"/>
      <c r="C3027" s="1357"/>
      <c r="D3027" s="274">
        <v>1</v>
      </c>
      <c r="E3027" s="829" t="s">
        <v>8</v>
      </c>
      <c r="F3027" s="1358" t="s">
        <v>679</v>
      </c>
      <c r="G3027" s="248" t="s">
        <v>151</v>
      </c>
      <c r="H3027" s="1371">
        <f>SUM(L3024:L3025)*0.15</f>
        <v>2342256.4334085779</v>
      </c>
      <c r="K3027" s="230" t="s">
        <v>128</v>
      </c>
      <c r="L3027" s="230">
        <f t="shared" si="23"/>
        <v>2342256.4334085779</v>
      </c>
      <c r="M3027" s="230"/>
      <c r="N3027" s="1364"/>
    </row>
    <row r="3028" spans="1:14" s="366" customFormat="1" ht="13">
      <c r="A3028" s="231"/>
      <c r="B3028" s="414"/>
      <c r="C3028" s="1357"/>
      <c r="D3028" s="1372"/>
      <c r="E3028" s="416"/>
      <c r="F3028" s="417"/>
      <c r="G3028" s="248"/>
      <c r="H3028" s="1371"/>
      <c r="K3028" s="230"/>
      <c r="L3028" s="230"/>
      <c r="M3028" s="1373" t="s">
        <v>169</v>
      </c>
      <c r="N3028" s="1365" t="s">
        <v>169</v>
      </c>
    </row>
    <row r="3029" spans="1:14" s="366" customFormat="1" ht="13">
      <c r="A3029" s="231"/>
      <c r="B3029" s="414"/>
      <c r="C3029" s="1357"/>
      <c r="D3029" s="1372"/>
      <c r="E3029" s="416"/>
      <c r="F3029" s="1358"/>
      <c r="G3029" s="248"/>
      <c r="H3029" s="230" t="s">
        <v>770</v>
      </c>
      <c r="L3029" s="230"/>
      <c r="M3029" s="230" t="s">
        <v>128</v>
      </c>
      <c r="N3029" s="1364">
        <f>SUM(L3024:L3029)</f>
        <v>24984068.623024829</v>
      </c>
    </row>
    <row r="3030" spans="1:14" s="366" customFormat="1" ht="13">
      <c r="A3030" s="231"/>
      <c r="B3030" s="414"/>
      <c r="C3030" s="1357"/>
      <c r="D3030" s="1372"/>
      <c r="E3030" s="416"/>
      <c r="F3030" s="1358"/>
      <c r="G3030" s="248"/>
      <c r="H3030" s="230"/>
      <c r="L3030" s="230"/>
      <c r="M3030" s="1373" t="s">
        <v>169</v>
      </c>
      <c r="N3030" s="1365" t="s">
        <v>169</v>
      </c>
    </row>
    <row r="3031" spans="1:14" s="366" customFormat="1" ht="13">
      <c r="A3031" s="231"/>
      <c r="B3031" s="414"/>
      <c r="C3031" s="1357"/>
      <c r="D3031" s="1374" t="s">
        <v>3399</v>
      </c>
      <c r="E3031" s="416"/>
      <c r="F3031" s="417"/>
      <c r="G3031" s="248"/>
      <c r="H3031" s="1371"/>
      <c r="K3031" s="230"/>
      <c r="L3031" s="230"/>
      <c r="M3031" s="1373" t="s">
        <v>128</v>
      </c>
      <c r="N3031" s="1365">
        <f>N3029/D3025</f>
        <v>8852065.130039975</v>
      </c>
    </row>
    <row r="3032" spans="1:14" ht="12.75" customHeight="1">
      <c r="D3032" s="274"/>
      <c r="F3032" s="418"/>
      <c r="G3032" s="829"/>
      <c r="H3032" s="1371"/>
    </row>
    <row r="3033" spans="1:14" s="245" customFormat="1" ht="12.75" customHeight="1">
      <c r="A3033" s="371">
        <f>A3023+1</f>
        <v>6</v>
      </c>
      <c r="B3033" s="1250" t="s">
        <v>773</v>
      </c>
      <c r="C3033" s="1250"/>
      <c r="D3033" s="273" t="s">
        <v>3608</v>
      </c>
      <c r="F3033" s="260"/>
      <c r="G3033" s="1250"/>
      <c r="M3033" s="262"/>
    </row>
    <row r="3034" spans="1:14" s="366" customFormat="1" ht="13">
      <c r="A3034" s="231"/>
      <c r="B3034" s="414"/>
      <c r="C3034" s="1357"/>
      <c r="D3034" s="274">
        <v>1</v>
      </c>
      <c r="E3034" s="829" t="s">
        <v>8</v>
      </c>
      <c r="F3034" s="1358" t="s">
        <v>3607</v>
      </c>
      <c r="G3034" s="248" t="s">
        <v>151</v>
      </c>
      <c r="H3034" s="1371">
        <v>8000000</v>
      </c>
      <c r="K3034" s="230" t="s">
        <v>128</v>
      </c>
      <c r="L3034" s="230">
        <f t="shared" ref="L3034:L3035" si="24">(H3034*D3034)</f>
        <v>8000000</v>
      </c>
      <c r="M3034" s="230"/>
      <c r="N3034" s="1364"/>
    </row>
    <row r="3035" spans="1:14" s="366" customFormat="1" ht="13">
      <c r="A3035" s="231"/>
      <c r="B3035" s="414"/>
      <c r="C3035" s="1357"/>
      <c r="D3035" s="274">
        <v>1</v>
      </c>
      <c r="E3035" s="829" t="s">
        <v>8</v>
      </c>
      <c r="F3035" s="1358" t="s">
        <v>679</v>
      </c>
      <c r="G3035" s="248" t="s">
        <v>151</v>
      </c>
      <c r="H3035" s="1371">
        <f>L3034*0.1</f>
        <v>800000</v>
      </c>
      <c r="K3035" s="230" t="s">
        <v>128</v>
      </c>
      <c r="L3035" s="230">
        <f t="shared" si="24"/>
        <v>800000</v>
      </c>
      <c r="M3035" s="230"/>
      <c r="N3035" s="1364">
        <v>350000</v>
      </c>
    </row>
    <row r="3036" spans="1:14" s="366" customFormat="1" ht="13">
      <c r="A3036" s="231"/>
      <c r="B3036" s="414"/>
      <c r="C3036" s="1357"/>
      <c r="D3036" s="1372"/>
      <c r="E3036" s="416"/>
      <c r="F3036" s="417"/>
      <c r="G3036" s="248"/>
      <c r="H3036" s="1371"/>
      <c r="K3036" s="230"/>
      <c r="L3036" s="230"/>
      <c r="M3036" s="1373" t="s">
        <v>169</v>
      </c>
      <c r="N3036" s="1365" t="s">
        <v>169</v>
      </c>
    </row>
    <row r="3037" spans="1:14" s="366" customFormat="1" ht="13">
      <c r="A3037" s="231"/>
      <c r="B3037" s="414"/>
      <c r="C3037" s="1357"/>
      <c r="D3037" s="1372"/>
      <c r="E3037" s="416"/>
      <c r="F3037" s="1358"/>
      <c r="G3037" s="248"/>
      <c r="H3037" s="230" t="s">
        <v>770</v>
      </c>
      <c r="L3037" s="230"/>
      <c r="M3037" s="230" t="s">
        <v>128</v>
      </c>
      <c r="N3037" s="1364">
        <f>SUM(L3034:L3037)</f>
        <v>8800000</v>
      </c>
    </row>
    <row r="3038" spans="1:14" s="366" customFormat="1" ht="13">
      <c r="A3038" s="231"/>
      <c r="B3038" s="414"/>
      <c r="C3038" s="1357"/>
      <c r="D3038" s="1372"/>
      <c r="E3038" s="416"/>
      <c r="F3038" s="417"/>
      <c r="G3038" s="248"/>
      <c r="H3038" s="1371"/>
      <c r="K3038" s="230"/>
      <c r="L3038" s="230"/>
      <c r="M3038" s="1373" t="s">
        <v>169</v>
      </c>
      <c r="N3038" s="1365" t="s">
        <v>169</v>
      </c>
    </row>
    <row r="3039" spans="1:14" ht="12.75" customHeight="1">
      <c r="D3039" s="274"/>
      <c r="F3039" s="418"/>
      <c r="G3039" s="829"/>
      <c r="H3039" s="1371"/>
    </row>
    <row r="3040" spans="1:14" s="245" customFormat="1" ht="12.75" customHeight="1">
      <c r="A3040" s="371">
        <f>A3033+1</f>
        <v>7</v>
      </c>
      <c r="B3040" s="1250" t="s">
        <v>775</v>
      </c>
      <c r="C3040" s="1250"/>
      <c r="D3040" s="273" t="s">
        <v>3617</v>
      </c>
      <c r="F3040" s="260"/>
      <c r="G3040" s="1250"/>
      <c r="M3040" s="262"/>
    </row>
    <row r="3041" spans="1:14" s="366" customFormat="1" ht="13">
      <c r="A3041" s="231"/>
      <c r="B3041" s="414"/>
      <c r="C3041" s="1357"/>
      <c r="D3041" s="274">
        <v>1</v>
      </c>
      <c r="E3041" s="829" t="s">
        <v>8</v>
      </c>
      <c r="F3041" s="1358" t="s">
        <v>3616</v>
      </c>
      <c r="G3041" s="248" t="s">
        <v>151</v>
      </c>
      <c r="H3041" s="1371">
        <v>8500000</v>
      </c>
      <c r="K3041" s="230" t="s">
        <v>128</v>
      </c>
      <c r="L3041" s="230">
        <f t="shared" ref="L3041" si="25">(H3041*D3041)</f>
        <v>8500000</v>
      </c>
      <c r="M3041" s="230"/>
      <c r="N3041" s="1364"/>
    </row>
    <row r="3042" spans="1:14" s="366" customFormat="1" ht="13">
      <c r="A3042" s="231"/>
      <c r="B3042" s="414"/>
      <c r="C3042" s="1357"/>
      <c r="D3042" s="274">
        <v>1</v>
      </c>
      <c r="E3042" s="829" t="s">
        <v>8</v>
      </c>
      <c r="F3042" s="1358" t="s">
        <v>679</v>
      </c>
      <c r="G3042" s="248" t="s">
        <v>151</v>
      </c>
      <c r="H3042" s="1371">
        <f>SUM(L3041:L3041)*0.1</f>
        <v>850000</v>
      </c>
      <c r="K3042" s="230" t="s">
        <v>128</v>
      </c>
      <c r="L3042" s="230">
        <f t="shared" ref="L3042" si="26">(H3042*D3042)</f>
        <v>850000</v>
      </c>
      <c r="M3042" s="230"/>
      <c r="N3042" s="1364"/>
    </row>
    <row r="3043" spans="1:14" s="366" customFormat="1" ht="13">
      <c r="A3043" s="231"/>
      <c r="B3043" s="414"/>
      <c r="C3043" s="1357"/>
      <c r="D3043" s="1372"/>
      <c r="E3043" s="416"/>
      <c r="F3043" s="417"/>
      <c r="G3043" s="248"/>
      <c r="H3043" s="1371"/>
      <c r="K3043" s="230"/>
      <c r="L3043" s="230"/>
      <c r="M3043" s="1373" t="s">
        <v>169</v>
      </c>
      <c r="N3043" s="1365" t="s">
        <v>169</v>
      </c>
    </row>
    <row r="3044" spans="1:14" s="366" customFormat="1" ht="13">
      <c r="A3044" s="231"/>
      <c r="B3044" s="414"/>
      <c r="C3044" s="1357"/>
      <c r="D3044" s="1372"/>
      <c r="E3044" s="416"/>
      <c r="F3044" s="1358"/>
      <c r="G3044" s="248"/>
      <c r="H3044" s="230" t="s">
        <v>770</v>
      </c>
      <c r="L3044" s="230"/>
      <c r="M3044" s="230" t="s">
        <v>128</v>
      </c>
      <c r="N3044" s="1364">
        <f>SUM(L3041:L3044)</f>
        <v>9350000</v>
      </c>
    </row>
    <row r="3045" spans="1:14" s="366" customFormat="1" ht="13">
      <c r="A3045" s="231"/>
      <c r="B3045" s="414"/>
      <c r="C3045" s="1357"/>
      <c r="D3045" s="1372"/>
      <c r="E3045" s="416"/>
      <c r="F3045" s="417"/>
      <c r="G3045" s="248"/>
      <c r="H3045" s="1371"/>
      <c r="K3045" s="230"/>
      <c r="L3045" s="230"/>
      <c r="M3045" s="1373" t="s">
        <v>169</v>
      </c>
      <c r="N3045" s="1365" t="s">
        <v>169</v>
      </c>
    </row>
    <row r="3046" spans="1:14" ht="12.75" customHeight="1">
      <c r="D3046" s="274"/>
      <c r="F3046" s="418"/>
      <c r="G3046" s="829"/>
      <c r="H3046" s="1371"/>
    </row>
    <row r="3047" spans="1:14" s="245" customFormat="1" ht="12.75" customHeight="1">
      <c r="A3047" s="371">
        <f>A3040+1</f>
        <v>8</v>
      </c>
      <c r="B3047" s="1250" t="s">
        <v>776</v>
      </c>
      <c r="C3047" s="1250"/>
      <c r="D3047" s="273" t="s">
        <v>3619</v>
      </c>
      <c r="F3047" s="260"/>
      <c r="G3047" s="1250"/>
      <c r="M3047" s="262"/>
    </row>
    <row r="3048" spans="1:14" s="366" customFormat="1" ht="13">
      <c r="A3048" s="231"/>
      <c r="B3048" s="414"/>
      <c r="C3048" s="1357"/>
      <c r="D3048" s="274">
        <v>1</v>
      </c>
      <c r="E3048" s="829" t="s">
        <v>682</v>
      </c>
      <c r="F3048" s="1358" t="s">
        <v>3618</v>
      </c>
      <c r="G3048" s="248" t="s">
        <v>151</v>
      </c>
      <c r="H3048" s="1371">
        <v>4200000</v>
      </c>
      <c r="K3048" s="230" t="s">
        <v>128</v>
      </c>
      <c r="L3048" s="230">
        <f t="shared" ref="L3048:L3049" si="27">(H3048*D3048)</f>
        <v>4200000</v>
      </c>
      <c r="M3048" s="230"/>
      <c r="N3048" s="1364"/>
    </row>
    <row r="3049" spans="1:14" s="366" customFormat="1" ht="13">
      <c r="A3049" s="231"/>
      <c r="B3049" s="414"/>
      <c r="C3049" s="1357"/>
      <c r="D3049" s="274">
        <v>1</v>
      </c>
      <c r="E3049" s="829" t="s">
        <v>8</v>
      </c>
      <c r="F3049" s="1358" t="s">
        <v>679</v>
      </c>
      <c r="G3049" s="248" t="s">
        <v>151</v>
      </c>
      <c r="H3049" s="1371">
        <f>L3048*0.1</f>
        <v>420000</v>
      </c>
      <c r="K3049" s="230" t="s">
        <v>128</v>
      </c>
      <c r="L3049" s="230">
        <f t="shared" si="27"/>
        <v>420000</v>
      </c>
      <c r="M3049" s="230"/>
      <c r="N3049" s="1364"/>
    </row>
    <row r="3050" spans="1:14" s="366" customFormat="1" ht="13">
      <c r="A3050" s="231"/>
      <c r="B3050" s="414"/>
      <c r="C3050" s="1357"/>
      <c r="D3050" s="1372"/>
      <c r="E3050" s="416"/>
      <c r="F3050" s="417"/>
      <c r="G3050" s="248"/>
      <c r="H3050" s="1371"/>
      <c r="K3050" s="230"/>
      <c r="L3050" s="230"/>
      <c r="M3050" s="1373" t="s">
        <v>169</v>
      </c>
      <c r="N3050" s="1365" t="s">
        <v>169</v>
      </c>
    </row>
    <row r="3051" spans="1:14" s="366" customFormat="1" ht="13">
      <c r="A3051" s="231"/>
      <c r="B3051" s="414"/>
      <c r="C3051" s="1357"/>
      <c r="D3051" s="1372"/>
      <c r="E3051" s="416"/>
      <c r="F3051" s="1358"/>
      <c r="G3051" s="248"/>
      <c r="H3051" s="230" t="s">
        <v>770</v>
      </c>
      <c r="L3051" s="230"/>
      <c r="M3051" s="230" t="s">
        <v>128</v>
      </c>
      <c r="N3051" s="1364">
        <f>SUM(L3048:L3051)</f>
        <v>4620000</v>
      </c>
    </row>
    <row r="3052" spans="1:14" s="366" customFormat="1" ht="13">
      <c r="A3052" s="231"/>
      <c r="B3052" s="414"/>
      <c r="C3052" s="1357"/>
      <c r="D3052" s="1372"/>
      <c r="E3052" s="416"/>
      <c r="F3052" s="417"/>
      <c r="G3052" s="248"/>
      <c r="H3052" s="1371"/>
      <c r="K3052" s="230"/>
      <c r="L3052" s="230"/>
      <c r="M3052" s="1373" t="s">
        <v>169</v>
      </c>
      <c r="N3052" s="1365" t="s">
        <v>169</v>
      </c>
    </row>
    <row r="3053" spans="1:14" ht="12.75" customHeight="1">
      <c r="D3053" s="274"/>
      <c r="F3053" s="418"/>
      <c r="G3053" s="829"/>
      <c r="H3053" s="1371"/>
    </row>
    <row r="3054" spans="1:14" s="245" customFormat="1" ht="12.75" customHeight="1">
      <c r="A3054" s="371">
        <f>A3047+1</f>
        <v>9</v>
      </c>
      <c r="B3054" s="1250" t="s">
        <v>777</v>
      </c>
      <c r="C3054" s="1250"/>
      <c r="D3054" s="273" t="s">
        <v>3622</v>
      </c>
      <c r="F3054" s="260"/>
      <c r="G3054" s="1250"/>
      <c r="M3054" s="262"/>
    </row>
    <row r="3055" spans="1:14" s="366" customFormat="1" ht="13">
      <c r="A3055" s="231"/>
      <c r="B3055" s="414"/>
      <c r="C3055" s="1357"/>
      <c r="D3055" s="274">
        <v>1</v>
      </c>
      <c r="E3055" s="829" t="s">
        <v>682</v>
      </c>
      <c r="F3055" s="1358" t="s">
        <v>3623</v>
      </c>
      <c r="G3055" s="248" t="s">
        <v>151</v>
      </c>
      <c r="H3055" s="230">
        <v>1650000</v>
      </c>
      <c r="K3055" s="230" t="s">
        <v>128</v>
      </c>
      <c r="L3055" s="230">
        <f>(H3055*D3055)</f>
        <v>1650000</v>
      </c>
      <c r="M3055" s="230"/>
      <c r="N3055" s="1364"/>
    </row>
    <row r="3056" spans="1:14" s="366" customFormat="1" ht="13">
      <c r="A3056" s="231"/>
      <c r="B3056" s="414"/>
      <c r="C3056" s="1357"/>
      <c r="D3056" s="1372"/>
      <c r="E3056" s="416"/>
      <c r="F3056" s="417"/>
      <c r="G3056" s="248"/>
      <c r="H3056" s="1371"/>
      <c r="K3056" s="230"/>
      <c r="L3056" s="230"/>
      <c r="M3056" s="1373" t="s">
        <v>169</v>
      </c>
      <c r="N3056" s="1365" t="s">
        <v>169</v>
      </c>
    </row>
    <row r="3057" spans="1:14" s="366" customFormat="1" ht="13">
      <c r="A3057" s="231"/>
      <c r="B3057" s="414"/>
      <c r="C3057" s="1357"/>
      <c r="D3057" s="1372"/>
      <c r="E3057" s="416"/>
      <c r="F3057" s="1358"/>
      <c r="G3057" s="248"/>
      <c r="H3057" s="230" t="s">
        <v>770</v>
      </c>
      <c r="L3057" s="230"/>
      <c r="M3057" s="230" t="s">
        <v>128</v>
      </c>
      <c r="N3057" s="1364">
        <f>SUM(L3055:L3057)</f>
        <v>1650000</v>
      </c>
    </row>
    <row r="3058" spans="1:14" s="366" customFormat="1" ht="13">
      <c r="A3058" s="231"/>
      <c r="B3058" s="414"/>
      <c r="C3058" s="1357"/>
      <c r="D3058" s="1372"/>
      <c r="E3058" s="416"/>
      <c r="F3058" s="417"/>
      <c r="G3058" s="248"/>
      <c r="H3058" s="1371"/>
      <c r="K3058" s="230"/>
      <c r="L3058" s="230"/>
      <c r="M3058" s="1373" t="s">
        <v>169</v>
      </c>
      <c r="N3058" s="1365" t="s">
        <v>169</v>
      </c>
    </row>
    <row r="3059" spans="1:14" ht="12.75" customHeight="1">
      <c r="D3059" s="274"/>
      <c r="F3059" s="418"/>
      <c r="G3059" s="829"/>
      <c r="H3059" s="1371"/>
    </row>
    <row r="3060" spans="1:14" s="245" customFormat="1" ht="12.75" customHeight="1">
      <c r="A3060" s="371">
        <f>A3054+1</f>
        <v>10</v>
      </c>
      <c r="B3060" s="1250" t="s">
        <v>779</v>
      </c>
      <c r="C3060" s="1250"/>
      <c r="D3060" s="273" t="s">
        <v>3625</v>
      </c>
      <c r="F3060" s="260"/>
      <c r="G3060" s="1250"/>
      <c r="M3060" s="262"/>
    </row>
    <row r="3061" spans="1:14" s="366" customFormat="1" ht="13">
      <c r="A3061" s="231"/>
      <c r="B3061" s="414"/>
      <c r="C3061" s="1357"/>
      <c r="D3061" s="274">
        <v>1</v>
      </c>
      <c r="E3061" s="829" t="s">
        <v>682</v>
      </c>
      <c r="F3061" s="1358" t="s">
        <v>3624</v>
      </c>
      <c r="G3061" s="248" t="s">
        <v>151</v>
      </c>
      <c r="H3061" s="1371">
        <v>4250000</v>
      </c>
      <c r="K3061" s="230" t="s">
        <v>128</v>
      </c>
      <c r="L3061" s="230">
        <f t="shared" ref="L3061:L3062" si="28">(H3061*D3061)</f>
        <v>4250000</v>
      </c>
      <c r="M3061" s="230"/>
      <c r="N3061" s="1364"/>
    </row>
    <row r="3062" spans="1:14" s="366" customFormat="1" ht="13">
      <c r="A3062" s="231"/>
      <c r="B3062" s="414"/>
      <c r="C3062" s="1357"/>
      <c r="D3062" s="274">
        <v>1</v>
      </c>
      <c r="E3062" s="829" t="s">
        <v>8</v>
      </c>
      <c r="F3062" s="1358" t="s">
        <v>679</v>
      </c>
      <c r="G3062" s="248" t="s">
        <v>151</v>
      </c>
      <c r="H3062" s="1371">
        <f>SUM(L3059:L3061)*0.1</f>
        <v>425000</v>
      </c>
      <c r="K3062" s="230" t="s">
        <v>128</v>
      </c>
      <c r="L3062" s="230">
        <f t="shared" si="28"/>
        <v>425000</v>
      </c>
      <c r="M3062" s="230"/>
      <c r="N3062" s="1364"/>
    </row>
    <row r="3063" spans="1:14" s="366" customFormat="1" ht="13">
      <c r="A3063" s="231"/>
      <c r="B3063" s="414"/>
      <c r="C3063" s="1357"/>
      <c r="D3063" s="1372"/>
      <c r="E3063" s="416"/>
      <c r="F3063" s="417"/>
      <c r="G3063" s="248"/>
      <c r="H3063" s="1371"/>
      <c r="K3063" s="230"/>
      <c r="L3063" s="230"/>
      <c r="M3063" s="1373" t="s">
        <v>169</v>
      </c>
      <c r="N3063" s="1365" t="s">
        <v>169</v>
      </c>
    </row>
    <row r="3064" spans="1:14" s="366" customFormat="1" ht="13">
      <c r="A3064" s="231"/>
      <c r="B3064" s="414"/>
      <c r="C3064" s="1357"/>
      <c r="D3064" s="1372"/>
      <c r="E3064" s="416"/>
      <c r="F3064" s="1358"/>
      <c r="G3064" s="248"/>
      <c r="H3064" s="230" t="s">
        <v>770</v>
      </c>
      <c r="L3064" s="230"/>
      <c r="M3064" s="230" t="s">
        <v>128</v>
      </c>
      <c r="N3064" s="1364">
        <f>SUM(L3061:L3064)</f>
        <v>4675000</v>
      </c>
    </row>
    <row r="3065" spans="1:14" s="366" customFormat="1" ht="13">
      <c r="A3065" s="231"/>
      <c r="B3065" s="414"/>
      <c r="C3065" s="1357"/>
      <c r="D3065" s="1372"/>
      <c r="E3065" s="416"/>
      <c r="F3065" s="417"/>
      <c r="G3065" s="248"/>
      <c r="H3065" s="1371"/>
      <c r="K3065" s="230"/>
      <c r="L3065" s="230"/>
      <c r="M3065" s="1373" t="s">
        <v>169</v>
      </c>
      <c r="N3065" s="1365" t="s">
        <v>169</v>
      </c>
    </row>
    <row r="3066" spans="1:14" ht="12.75" customHeight="1">
      <c r="D3066" s="274"/>
      <c r="F3066" s="418"/>
      <c r="G3066" s="829"/>
      <c r="H3066" s="1371"/>
    </row>
    <row r="3067" spans="1:14" s="245" customFormat="1" ht="12.75" customHeight="1">
      <c r="A3067" s="371">
        <f>A3060+1</f>
        <v>11</v>
      </c>
      <c r="B3067" s="1250" t="s">
        <v>780</v>
      </c>
      <c r="C3067" s="1250"/>
      <c r="D3067" s="273" t="s">
        <v>3629</v>
      </c>
      <c r="F3067" s="260"/>
      <c r="G3067" s="1250"/>
      <c r="M3067" s="262"/>
    </row>
    <row r="3068" spans="1:14" s="366" customFormat="1" ht="13">
      <c r="A3068" s="231"/>
      <c r="B3068" s="414"/>
      <c r="C3068" s="1357"/>
      <c r="D3068" s="274">
        <v>1</v>
      </c>
      <c r="E3068" s="829" t="s">
        <v>682</v>
      </c>
      <c r="F3068" s="1358" t="s">
        <v>3628</v>
      </c>
      <c r="G3068" s="248" t="s">
        <v>151</v>
      </c>
      <c r="H3068" s="1371">
        <v>4500000</v>
      </c>
      <c r="K3068" s="230" t="s">
        <v>128</v>
      </c>
      <c r="L3068" s="230">
        <f t="shared" ref="L3068" si="29">(H3068*D3068)</f>
        <v>4500000</v>
      </c>
      <c r="M3068" s="230"/>
      <c r="N3068" s="1364"/>
    </row>
    <row r="3069" spans="1:14" s="366" customFormat="1" ht="13">
      <c r="A3069" s="231"/>
      <c r="B3069" s="414"/>
      <c r="C3069" s="1357"/>
      <c r="D3069" s="274">
        <v>1</v>
      </c>
      <c r="E3069" s="829" t="s">
        <v>8</v>
      </c>
      <c r="F3069" s="1358" t="s">
        <v>679</v>
      </c>
      <c r="G3069" s="248" t="s">
        <v>151</v>
      </c>
      <c r="H3069" s="1371">
        <f>SUM(L3067:L3068)*0.1</f>
        <v>450000</v>
      </c>
      <c r="K3069" s="230" t="s">
        <v>128</v>
      </c>
      <c r="L3069" s="230">
        <f t="shared" ref="L3069" si="30">(H3069*D3069)</f>
        <v>450000</v>
      </c>
      <c r="M3069" s="230"/>
      <c r="N3069" s="1364"/>
    </row>
    <row r="3070" spans="1:14" s="366" customFormat="1" ht="13">
      <c r="A3070" s="231"/>
      <c r="B3070" s="414"/>
      <c r="C3070" s="1357"/>
      <c r="D3070" s="1372"/>
      <c r="E3070" s="416"/>
      <c r="F3070" s="417"/>
      <c r="G3070" s="248"/>
      <c r="H3070" s="1371"/>
      <c r="K3070" s="230"/>
      <c r="L3070" s="230"/>
      <c r="M3070" s="1373" t="s">
        <v>169</v>
      </c>
      <c r="N3070" s="1365" t="s">
        <v>169</v>
      </c>
    </row>
    <row r="3071" spans="1:14" s="366" customFormat="1" ht="13">
      <c r="A3071" s="231"/>
      <c r="B3071" s="414"/>
      <c r="C3071" s="1357"/>
      <c r="D3071" s="1372"/>
      <c r="E3071" s="416"/>
      <c r="F3071" s="1358"/>
      <c r="G3071" s="248"/>
      <c r="H3071" s="230" t="s">
        <v>770</v>
      </c>
      <c r="L3071" s="230"/>
      <c r="M3071" s="230" t="s">
        <v>128</v>
      </c>
      <c r="N3071" s="1364">
        <f>SUM(L3068:L3071)</f>
        <v>4950000</v>
      </c>
    </row>
    <row r="3072" spans="1:14" s="366" customFormat="1" ht="13">
      <c r="A3072" s="231"/>
      <c r="B3072" s="414"/>
      <c r="C3072" s="1357"/>
      <c r="D3072" s="1372"/>
      <c r="E3072" s="416"/>
      <c r="F3072" s="417"/>
      <c r="G3072" s="248"/>
      <c r="H3072" s="1371"/>
      <c r="K3072" s="230"/>
      <c r="L3072" s="230"/>
      <c r="M3072" s="1373" t="s">
        <v>169</v>
      </c>
      <c r="N3072" s="1365" t="s">
        <v>169</v>
      </c>
    </row>
    <row r="3073" spans="1:14" ht="12.75" customHeight="1">
      <c r="D3073" s="274"/>
      <c r="F3073" s="418"/>
      <c r="G3073" s="829"/>
      <c r="H3073" s="1371"/>
    </row>
    <row r="3074" spans="1:14" s="245" customFormat="1" ht="12.75" customHeight="1">
      <c r="A3074" s="371">
        <f>A3067+1</f>
        <v>12</v>
      </c>
      <c r="B3074" s="1250" t="s">
        <v>781</v>
      </c>
      <c r="C3074" s="1250"/>
      <c r="D3074" s="273" t="s">
        <v>3634</v>
      </c>
      <c r="F3074" s="260"/>
      <c r="G3074" s="1250"/>
      <c r="M3074" s="262"/>
    </row>
    <row r="3075" spans="1:14" s="366" customFormat="1" ht="13">
      <c r="A3075" s="231"/>
      <c r="B3075" s="414"/>
      <c r="C3075" s="1357"/>
      <c r="D3075" s="274">
        <v>1</v>
      </c>
      <c r="E3075" s="829" t="s">
        <v>682</v>
      </c>
      <c r="F3075" s="1358" t="s">
        <v>3633</v>
      </c>
      <c r="G3075" s="248" t="s">
        <v>151</v>
      </c>
      <c r="H3075" s="1371">
        <v>4250000</v>
      </c>
      <c r="K3075" s="230" t="s">
        <v>128</v>
      </c>
      <c r="L3075" s="230">
        <f t="shared" ref="L3075" si="31">(H3075*D3075)</f>
        <v>4250000</v>
      </c>
      <c r="M3075" s="230"/>
      <c r="N3075" s="1364"/>
    </row>
    <row r="3076" spans="1:14" s="366" customFormat="1" ht="13">
      <c r="A3076" s="231"/>
      <c r="B3076" s="414"/>
      <c r="C3076" s="1357"/>
      <c r="D3076" s="274">
        <v>1</v>
      </c>
      <c r="E3076" s="829" t="s">
        <v>8</v>
      </c>
      <c r="F3076" s="1358" t="s">
        <v>679</v>
      </c>
      <c r="G3076" s="248" t="s">
        <v>151</v>
      </c>
      <c r="H3076" s="1371">
        <f>L3075*0.1</f>
        <v>425000</v>
      </c>
      <c r="K3076" s="230" t="s">
        <v>128</v>
      </c>
      <c r="L3076" s="230">
        <f t="shared" ref="L3076" si="32">(H3076*D3076)</f>
        <v>425000</v>
      </c>
      <c r="M3076" s="230"/>
      <c r="N3076" s="1364"/>
    </row>
    <row r="3077" spans="1:14" s="366" customFormat="1" ht="13">
      <c r="A3077" s="231"/>
      <c r="B3077" s="414"/>
      <c r="C3077" s="1357"/>
      <c r="D3077" s="274"/>
      <c r="E3077" s="829"/>
      <c r="F3077" s="1375"/>
      <c r="G3077" s="248"/>
      <c r="H3077" s="230"/>
      <c r="K3077" s="230"/>
      <c r="L3077" s="230"/>
      <c r="M3077" s="230"/>
      <c r="N3077" s="1364"/>
    </row>
    <row r="3078" spans="1:14" s="366" customFormat="1" ht="13">
      <c r="A3078" s="231"/>
      <c r="B3078" s="414"/>
      <c r="C3078" s="1357"/>
      <c r="D3078" s="1372"/>
      <c r="E3078" s="416"/>
      <c r="F3078" s="417"/>
      <c r="G3078" s="248"/>
      <c r="H3078" s="1371"/>
      <c r="K3078" s="230"/>
      <c r="L3078" s="230"/>
      <c r="M3078" s="1373" t="s">
        <v>169</v>
      </c>
      <c r="N3078" s="1365" t="s">
        <v>169</v>
      </c>
    </row>
    <row r="3079" spans="1:14" s="366" customFormat="1" ht="13">
      <c r="A3079" s="231"/>
      <c r="B3079" s="414"/>
      <c r="C3079" s="1357"/>
      <c r="D3079" s="1372"/>
      <c r="E3079" s="416"/>
      <c r="F3079" s="1358"/>
      <c r="G3079" s="248"/>
      <c r="H3079" s="230" t="s">
        <v>770</v>
      </c>
      <c r="L3079" s="230"/>
      <c r="M3079" s="230" t="s">
        <v>128</v>
      </c>
      <c r="N3079" s="1364">
        <f>SUM(L3075:L3079)</f>
        <v>4675000</v>
      </c>
    </row>
    <row r="3080" spans="1:14" s="366" customFormat="1" ht="13">
      <c r="A3080" s="231"/>
      <c r="B3080" s="414"/>
      <c r="C3080" s="1357"/>
      <c r="D3080" s="1372"/>
      <c r="E3080" s="416"/>
      <c r="F3080" s="417"/>
      <c r="G3080" s="248"/>
      <c r="H3080" s="1371"/>
      <c r="K3080" s="230"/>
      <c r="L3080" s="230"/>
      <c r="M3080" s="1373" t="s">
        <v>169</v>
      </c>
      <c r="N3080" s="1365" t="s">
        <v>169</v>
      </c>
    </row>
    <row r="3081" spans="1:14" ht="12.75" customHeight="1">
      <c r="D3081" s="274"/>
      <c r="F3081" s="418"/>
      <c r="G3081" s="829"/>
      <c r="H3081" s="1371"/>
    </row>
    <row r="3082" spans="1:14" s="245" customFormat="1" ht="12.75" customHeight="1">
      <c r="A3082" s="371">
        <f>A3074+1</f>
        <v>13</v>
      </c>
      <c r="B3082" s="1250" t="s">
        <v>784</v>
      </c>
      <c r="C3082" s="1250"/>
      <c r="D3082" s="273" t="s">
        <v>3639</v>
      </c>
      <c r="F3082" s="260"/>
      <c r="G3082" s="1250"/>
      <c r="M3082" s="262"/>
    </row>
    <row r="3083" spans="1:14" s="366" customFormat="1" ht="13">
      <c r="A3083" s="231"/>
      <c r="B3083" s="414"/>
      <c r="C3083" s="1357"/>
      <c r="D3083" s="274">
        <v>1</v>
      </c>
      <c r="E3083" s="829" t="s">
        <v>682</v>
      </c>
      <c r="F3083" s="1358" t="s">
        <v>3638</v>
      </c>
      <c r="G3083" s="248" t="s">
        <v>151</v>
      </c>
      <c r="H3083" s="230">
        <v>3500000</v>
      </c>
      <c r="K3083" s="230" t="s">
        <v>128</v>
      </c>
      <c r="L3083" s="230">
        <f t="shared" ref="L3083:L3084" si="33">(H3083*D3083)</f>
        <v>3500000</v>
      </c>
      <c r="M3083" s="230"/>
      <c r="N3083" s="1364"/>
    </row>
    <row r="3084" spans="1:14" s="366" customFormat="1" ht="13">
      <c r="A3084" s="231"/>
      <c r="B3084" s="414"/>
      <c r="C3084" s="1357"/>
      <c r="D3084" s="274">
        <v>1</v>
      </c>
      <c r="E3084" s="829" t="s">
        <v>8</v>
      </c>
      <c r="F3084" s="1358" t="s">
        <v>679</v>
      </c>
      <c r="G3084" s="248" t="s">
        <v>151</v>
      </c>
      <c r="H3084" s="1371">
        <f>SUM(L3082:L3083)*0.1</f>
        <v>350000</v>
      </c>
      <c r="K3084" s="230" t="s">
        <v>128</v>
      </c>
      <c r="L3084" s="230">
        <f t="shared" si="33"/>
        <v>350000</v>
      </c>
      <c r="M3084" s="230"/>
      <c r="N3084" s="1364"/>
    </row>
    <row r="3085" spans="1:14" s="366" customFormat="1" ht="13">
      <c r="A3085" s="231"/>
      <c r="B3085" s="414"/>
      <c r="C3085" s="1357"/>
      <c r="D3085" s="1372"/>
      <c r="E3085" s="416"/>
      <c r="F3085" s="417"/>
      <c r="G3085" s="248"/>
      <c r="H3085" s="1371"/>
      <c r="K3085" s="230"/>
      <c r="L3085" s="230"/>
      <c r="M3085" s="1373" t="s">
        <v>169</v>
      </c>
      <c r="N3085" s="1365" t="s">
        <v>169</v>
      </c>
    </row>
    <row r="3086" spans="1:14" s="366" customFormat="1" ht="13">
      <c r="A3086" s="231"/>
      <c r="B3086" s="414"/>
      <c r="C3086" s="1357"/>
      <c r="D3086" s="1372"/>
      <c r="E3086" s="416"/>
      <c r="F3086" s="1358"/>
      <c r="G3086" s="248"/>
      <c r="H3086" s="230" t="s">
        <v>770</v>
      </c>
      <c r="L3086" s="230"/>
      <c r="M3086" s="230" t="s">
        <v>128</v>
      </c>
      <c r="N3086" s="1364">
        <f>SUM(L3083:L3086)</f>
        <v>3850000</v>
      </c>
    </row>
    <row r="3087" spans="1:14" s="366" customFormat="1" ht="13">
      <c r="A3087" s="231"/>
      <c r="B3087" s="414"/>
      <c r="C3087" s="1357"/>
      <c r="D3087" s="1372"/>
      <c r="E3087" s="416"/>
      <c r="F3087" s="417"/>
      <c r="G3087" s="248"/>
      <c r="H3087" s="1371"/>
      <c r="K3087" s="230"/>
      <c r="L3087" s="230"/>
      <c r="M3087" s="1373" t="s">
        <v>169</v>
      </c>
      <c r="N3087" s="1365" t="s">
        <v>169</v>
      </c>
    </row>
    <row r="3088" spans="1:14" ht="12.75" customHeight="1">
      <c r="D3088" s="274"/>
      <c r="F3088" s="418"/>
      <c r="G3088" s="829"/>
      <c r="H3088" s="1371"/>
    </row>
    <row r="3089" spans="1:15" s="245" customFormat="1" ht="12.75" customHeight="1">
      <c r="A3089" s="371">
        <f>A3082+1</f>
        <v>14</v>
      </c>
      <c r="B3089" s="1250" t="s">
        <v>786</v>
      </c>
      <c r="C3089" s="1250"/>
      <c r="D3089" s="273" t="s">
        <v>3641</v>
      </c>
      <c r="F3089" s="260"/>
      <c r="G3089" s="1250"/>
      <c r="M3089" s="262"/>
    </row>
    <row r="3090" spans="1:15" s="366" customFormat="1" ht="13">
      <c r="A3090" s="231"/>
      <c r="B3090" s="414"/>
      <c r="C3090" s="1357"/>
      <c r="D3090" s="274">
        <v>1</v>
      </c>
      <c r="E3090" s="829" t="s">
        <v>682</v>
      </c>
      <c r="F3090" s="1358" t="s">
        <v>3640</v>
      </c>
      <c r="G3090" s="248" t="s">
        <v>151</v>
      </c>
      <c r="H3090" s="230">
        <v>1400000</v>
      </c>
      <c r="K3090" s="230" t="s">
        <v>128</v>
      </c>
      <c r="L3090" s="230">
        <f t="shared" ref="L3090" si="34">(H3090*D3090)</f>
        <v>1400000</v>
      </c>
      <c r="M3090" s="230"/>
      <c r="N3090" s="1364"/>
      <c r="O3090" s="366" t="s">
        <v>764</v>
      </c>
    </row>
    <row r="3091" spans="1:15" s="334" customFormat="1" ht="12.75" customHeight="1">
      <c r="A3091" s="333"/>
      <c r="B3091" s="396"/>
      <c r="D3091" s="274">
        <v>1</v>
      </c>
      <c r="E3091" s="829" t="s">
        <v>8</v>
      </c>
      <c r="F3091" s="1358" t="s">
        <v>679</v>
      </c>
      <c r="G3091" s="248" t="s">
        <v>151</v>
      </c>
      <c r="H3091" s="1371">
        <f>SUM(L3089:L3090)*0.1</f>
        <v>140000</v>
      </c>
      <c r="I3091" s="366"/>
      <c r="J3091" s="366"/>
      <c r="K3091" s="230" t="s">
        <v>128</v>
      </c>
      <c r="L3091" s="230">
        <f t="shared" ref="L3091" si="35">(H3091*D3091)</f>
        <v>140000</v>
      </c>
      <c r="M3091" s="415"/>
      <c r="O3091" s="334" t="s">
        <v>768</v>
      </c>
    </row>
    <row r="3092" spans="1:15" s="366" customFormat="1" ht="13">
      <c r="A3092" s="231"/>
      <c r="B3092" s="414"/>
      <c r="C3092" s="1357"/>
      <c r="D3092" s="1372"/>
      <c r="E3092" s="416"/>
      <c r="F3092" s="417"/>
      <c r="G3092" s="248"/>
      <c r="H3092" s="1371"/>
      <c r="K3092" s="230"/>
      <c r="L3092" s="230"/>
      <c r="M3092" s="1373" t="s">
        <v>169</v>
      </c>
      <c r="N3092" s="1365" t="s">
        <v>169</v>
      </c>
      <c r="O3092" s="366" t="s">
        <v>769</v>
      </c>
    </row>
    <row r="3093" spans="1:15" s="366" customFormat="1" ht="13">
      <c r="A3093" s="231"/>
      <c r="B3093" s="414"/>
      <c r="C3093" s="1357"/>
      <c r="D3093" s="1372"/>
      <c r="E3093" s="416"/>
      <c r="F3093" s="1358"/>
      <c r="G3093" s="248"/>
      <c r="H3093" s="230" t="s">
        <v>770</v>
      </c>
      <c r="L3093" s="230"/>
      <c r="M3093" s="230" t="s">
        <v>128</v>
      </c>
      <c r="N3093" s="1364">
        <f>SUM(L3090:L3093)</f>
        <v>1540000</v>
      </c>
    </row>
    <row r="3094" spans="1:15" s="366" customFormat="1" ht="13">
      <c r="A3094" s="231"/>
      <c r="B3094" s="414"/>
      <c r="C3094" s="1357"/>
      <c r="D3094" s="1372"/>
      <c r="E3094" s="416"/>
      <c r="F3094" s="417"/>
      <c r="G3094" s="248"/>
      <c r="H3094" s="1371"/>
      <c r="K3094" s="230"/>
      <c r="L3094" s="230"/>
      <c r="M3094" s="1373" t="s">
        <v>169</v>
      </c>
      <c r="N3094" s="1365" t="s">
        <v>169</v>
      </c>
    </row>
    <row r="3095" spans="1:15" ht="12.75" customHeight="1">
      <c r="D3095" s="274"/>
      <c r="F3095" s="418"/>
      <c r="G3095" s="829"/>
      <c r="H3095" s="1371"/>
    </row>
    <row r="3096" spans="1:15" s="245" customFormat="1" ht="12.75" customHeight="1">
      <c r="A3096" s="371">
        <f>A3089+1</f>
        <v>15</v>
      </c>
      <c r="B3096" s="1250" t="s">
        <v>787</v>
      </c>
      <c r="C3096" s="1250"/>
      <c r="D3096" s="273" t="s">
        <v>3643</v>
      </c>
      <c r="F3096" s="260"/>
      <c r="G3096" s="1250"/>
      <c r="M3096" s="262"/>
    </row>
    <row r="3097" spans="1:15" s="366" customFormat="1" ht="13">
      <c r="A3097" s="231"/>
      <c r="B3097" s="414"/>
      <c r="C3097" s="1357"/>
      <c r="D3097" s="274">
        <v>1</v>
      </c>
      <c r="E3097" s="829" t="s">
        <v>682</v>
      </c>
      <c r="F3097" s="1358" t="s">
        <v>3640</v>
      </c>
      <c r="G3097" s="248" t="s">
        <v>151</v>
      </c>
      <c r="H3097" s="230">
        <v>25500000</v>
      </c>
      <c r="K3097" s="230" t="s">
        <v>128</v>
      </c>
      <c r="L3097" s="230">
        <f t="shared" ref="L3097" si="36">(H3097*D3097)</f>
        <v>25500000</v>
      </c>
      <c r="M3097" s="230"/>
      <c r="N3097" s="1364"/>
    </row>
    <row r="3098" spans="1:15" s="366" customFormat="1" ht="13">
      <c r="A3098" s="231"/>
      <c r="B3098" s="414"/>
      <c r="C3098" s="1357"/>
      <c r="D3098" s="274">
        <v>1</v>
      </c>
      <c r="E3098" s="829" t="s">
        <v>8</v>
      </c>
      <c r="F3098" s="1358" t="s">
        <v>679</v>
      </c>
      <c r="G3098" s="248" t="s">
        <v>151</v>
      </c>
      <c r="H3098" s="1371">
        <f>SUM(L3096:L3097)*0.1</f>
        <v>2550000</v>
      </c>
      <c r="K3098" s="230" t="s">
        <v>128</v>
      </c>
      <c r="L3098" s="230">
        <f t="shared" ref="L3098" si="37">(H3098*D3098)</f>
        <v>2550000</v>
      </c>
      <c r="M3098" s="230"/>
      <c r="N3098" s="1364"/>
    </row>
    <row r="3099" spans="1:15" s="366" customFormat="1" ht="13">
      <c r="A3099" s="231"/>
      <c r="B3099" s="414"/>
      <c r="C3099" s="1357"/>
      <c r="D3099" s="274"/>
      <c r="E3099" s="829"/>
      <c r="F3099" s="1358"/>
      <c r="G3099" s="248"/>
      <c r="H3099" s="1371"/>
      <c r="K3099" s="230"/>
      <c r="L3099" s="230"/>
      <c r="M3099" s="230"/>
      <c r="N3099" s="1364"/>
    </row>
    <row r="3100" spans="1:15" s="366" customFormat="1" ht="13">
      <c r="A3100" s="231"/>
      <c r="B3100" s="414"/>
      <c r="C3100" s="1357"/>
      <c r="D3100" s="1372"/>
      <c r="E3100" s="416"/>
      <c r="F3100" s="417"/>
      <c r="G3100" s="248"/>
      <c r="H3100" s="1371"/>
      <c r="K3100" s="230"/>
      <c r="L3100" s="230"/>
      <c r="M3100" s="1373" t="s">
        <v>169</v>
      </c>
      <c r="N3100" s="1365" t="s">
        <v>169</v>
      </c>
    </row>
    <row r="3101" spans="1:15" s="366" customFormat="1" ht="13">
      <c r="A3101" s="231"/>
      <c r="B3101" s="414"/>
      <c r="C3101" s="1357"/>
      <c r="D3101" s="1372"/>
      <c r="E3101" s="416"/>
      <c r="F3101" s="1358"/>
      <c r="G3101" s="248"/>
      <c r="H3101" s="230" t="s">
        <v>770</v>
      </c>
      <c r="L3101" s="230"/>
      <c r="M3101" s="230" t="s">
        <v>128</v>
      </c>
      <c r="N3101" s="1364">
        <f>SUM(L3097:L3101)</f>
        <v>28050000</v>
      </c>
    </row>
    <row r="3102" spans="1:15" s="366" customFormat="1" ht="13">
      <c r="A3102" s="231"/>
      <c r="B3102" s="414"/>
      <c r="C3102" s="1357"/>
      <c r="D3102" s="1372"/>
      <c r="E3102" s="416"/>
      <c r="F3102" s="417"/>
      <c r="G3102" s="248"/>
      <c r="H3102" s="1371"/>
      <c r="K3102" s="230"/>
      <c r="L3102" s="230"/>
      <c r="M3102" s="1373" t="s">
        <v>169</v>
      </c>
      <c r="N3102" s="1365" t="s">
        <v>169</v>
      </c>
    </row>
    <row r="3103" spans="1:15" ht="12.75" customHeight="1">
      <c r="D3103" s="274"/>
      <c r="F3103" s="418"/>
      <c r="G3103" s="829"/>
      <c r="H3103" s="1371"/>
    </row>
    <row r="3104" spans="1:15" s="245" customFormat="1" ht="12.75" customHeight="1">
      <c r="A3104" s="371">
        <f>A3096+1</f>
        <v>16</v>
      </c>
      <c r="B3104" s="1250" t="s">
        <v>788</v>
      </c>
      <c r="C3104" s="1250"/>
      <c r="D3104" s="273" t="s">
        <v>3645</v>
      </c>
      <c r="F3104" s="260"/>
      <c r="G3104" s="1250"/>
      <c r="M3104" s="262"/>
    </row>
    <row r="3105" spans="1:14" s="366" customFormat="1" ht="13">
      <c r="A3105" s="231"/>
      <c r="B3105" s="414"/>
      <c r="C3105" s="1357"/>
      <c r="D3105" s="274">
        <v>1</v>
      </c>
      <c r="E3105" s="829" t="s">
        <v>682</v>
      </c>
      <c r="F3105" s="1358" t="s">
        <v>3644</v>
      </c>
      <c r="G3105" s="248" t="s">
        <v>151</v>
      </c>
      <c r="H3105" s="230">
        <v>6000000</v>
      </c>
      <c r="K3105" s="230" t="s">
        <v>128</v>
      </c>
      <c r="L3105" s="230">
        <f t="shared" ref="L3105" si="38">(H3105*D3105)</f>
        <v>6000000</v>
      </c>
      <c r="M3105" s="230"/>
      <c r="N3105" s="1364"/>
    </row>
    <row r="3106" spans="1:14" s="366" customFormat="1" ht="13">
      <c r="A3106" s="231"/>
      <c r="B3106" s="414"/>
      <c r="C3106" s="1357"/>
      <c r="D3106" s="274">
        <v>1</v>
      </c>
      <c r="E3106" s="829" t="s">
        <v>8</v>
      </c>
      <c r="F3106" s="1358" t="s">
        <v>679</v>
      </c>
      <c r="G3106" s="248" t="s">
        <v>151</v>
      </c>
      <c r="H3106" s="1371">
        <f>SUM(L3104:L3105)*0.1</f>
        <v>600000</v>
      </c>
      <c r="K3106" s="230" t="s">
        <v>128</v>
      </c>
      <c r="L3106" s="230">
        <f t="shared" ref="L3106" si="39">(H3106*D3106)</f>
        <v>600000</v>
      </c>
      <c r="M3106" s="230"/>
      <c r="N3106" s="1364"/>
    </row>
    <row r="3107" spans="1:14" s="366" customFormat="1" ht="13">
      <c r="A3107" s="231"/>
      <c r="B3107" s="414"/>
      <c r="C3107" s="1357"/>
      <c r="D3107" s="1372"/>
      <c r="E3107" s="416"/>
      <c r="F3107" s="417"/>
      <c r="G3107" s="248"/>
      <c r="H3107" s="1371"/>
      <c r="K3107" s="230"/>
      <c r="L3107" s="230"/>
      <c r="M3107" s="1373" t="s">
        <v>169</v>
      </c>
      <c r="N3107" s="1365" t="s">
        <v>169</v>
      </c>
    </row>
    <row r="3108" spans="1:14" s="366" customFormat="1" ht="13">
      <c r="A3108" s="231"/>
      <c r="B3108" s="414"/>
      <c r="C3108" s="1357"/>
      <c r="D3108" s="1372"/>
      <c r="E3108" s="416"/>
      <c r="F3108" s="1358"/>
      <c r="G3108" s="248"/>
      <c r="H3108" s="230" t="s">
        <v>770</v>
      </c>
      <c r="L3108" s="230"/>
      <c r="M3108" s="230" t="s">
        <v>128</v>
      </c>
      <c r="N3108" s="1364">
        <f>SUM(L3105:L3108)</f>
        <v>6600000</v>
      </c>
    </row>
    <row r="3109" spans="1:14" s="366" customFormat="1" ht="13">
      <c r="A3109" s="231"/>
      <c r="B3109" s="414"/>
      <c r="C3109" s="1357"/>
      <c r="D3109" s="1372"/>
      <c r="E3109" s="416"/>
      <c r="F3109" s="417"/>
      <c r="G3109" s="248"/>
      <c r="H3109" s="1371"/>
      <c r="K3109" s="230"/>
      <c r="L3109" s="230"/>
      <c r="M3109" s="1373" t="s">
        <v>169</v>
      </c>
      <c r="N3109" s="1365" t="s">
        <v>169</v>
      </c>
    </row>
    <row r="3110" spans="1:14" ht="12.75" customHeight="1">
      <c r="D3110" s="274"/>
      <c r="F3110" s="418"/>
      <c r="G3110" s="829"/>
      <c r="H3110" s="1371"/>
    </row>
    <row r="3111" spans="1:14" s="245" customFormat="1" ht="12.75" customHeight="1">
      <c r="A3111" s="371">
        <f>A3104+1</f>
        <v>17</v>
      </c>
      <c r="B3111" s="1250" t="s">
        <v>790</v>
      </c>
      <c r="C3111" s="1250"/>
      <c r="D3111" s="273" t="s">
        <v>3647</v>
      </c>
      <c r="F3111" s="260"/>
      <c r="G3111" s="1250"/>
      <c r="M3111" s="262"/>
    </row>
    <row r="3112" spans="1:14" s="366" customFormat="1" ht="13">
      <c r="A3112" s="231"/>
      <c r="B3112" s="414"/>
      <c r="C3112" s="1357"/>
      <c r="D3112" s="274">
        <v>1</v>
      </c>
      <c r="E3112" s="829" t="s">
        <v>682</v>
      </c>
      <c r="F3112" s="1358" t="s">
        <v>3646</v>
      </c>
      <c r="G3112" s="248" t="s">
        <v>151</v>
      </c>
      <c r="H3112" s="230">
        <v>11000000</v>
      </c>
      <c r="K3112" s="230" t="s">
        <v>128</v>
      </c>
      <c r="L3112" s="230">
        <f t="shared" ref="L3112" si="40">(H3112*D3112)</f>
        <v>11000000</v>
      </c>
      <c r="M3112" s="230"/>
      <c r="N3112" s="1364"/>
    </row>
    <row r="3113" spans="1:14" s="366" customFormat="1" ht="13">
      <c r="A3113" s="231"/>
      <c r="B3113" s="414"/>
      <c r="C3113" s="1357"/>
      <c r="D3113" s="274">
        <v>1</v>
      </c>
      <c r="E3113" s="829" t="s">
        <v>8</v>
      </c>
      <c r="F3113" s="1358" t="s">
        <v>679</v>
      </c>
      <c r="G3113" s="248" t="s">
        <v>151</v>
      </c>
      <c r="H3113" s="1371">
        <f>SUM(L3111:L3112)*0.1</f>
        <v>1100000</v>
      </c>
      <c r="K3113" s="230" t="s">
        <v>128</v>
      </c>
      <c r="L3113" s="230">
        <f t="shared" ref="L3113" si="41">(H3113*D3113)</f>
        <v>1100000</v>
      </c>
      <c r="M3113" s="230"/>
      <c r="N3113" s="1364"/>
    </row>
    <row r="3114" spans="1:14" s="366" customFormat="1" ht="13">
      <c r="A3114" s="231"/>
      <c r="B3114" s="414"/>
      <c r="C3114" s="1357"/>
      <c r="D3114" s="1372"/>
      <c r="E3114" s="416"/>
      <c r="F3114" s="417"/>
      <c r="G3114" s="248"/>
      <c r="H3114" s="1371"/>
      <c r="K3114" s="230"/>
      <c r="L3114" s="230"/>
      <c r="M3114" s="1373" t="s">
        <v>169</v>
      </c>
      <c r="N3114" s="1365" t="s">
        <v>169</v>
      </c>
    </row>
    <row r="3115" spans="1:14" s="366" customFormat="1" ht="13">
      <c r="A3115" s="231"/>
      <c r="B3115" s="414"/>
      <c r="C3115" s="1357"/>
      <c r="D3115" s="1372"/>
      <c r="E3115" s="416"/>
      <c r="F3115" s="1358"/>
      <c r="G3115" s="248"/>
      <c r="H3115" s="230" t="s">
        <v>770</v>
      </c>
      <c r="L3115" s="230"/>
      <c r="M3115" s="230" t="s">
        <v>128</v>
      </c>
      <c r="N3115" s="1364">
        <f>SUM(L3112:L3115)</f>
        <v>12100000</v>
      </c>
    </row>
    <row r="3116" spans="1:14" s="366" customFormat="1" ht="13">
      <c r="A3116" s="231"/>
      <c r="B3116" s="414"/>
      <c r="C3116" s="1357"/>
      <c r="D3116" s="1372"/>
      <c r="E3116" s="416"/>
      <c r="F3116" s="417"/>
      <c r="G3116" s="248"/>
      <c r="H3116" s="1371"/>
      <c r="K3116" s="230"/>
      <c r="L3116" s="230"/>
      <c r="M3116" s="1373" t="s">
        <v>169</v>
      </c>
      <c r="N3116" s="1365" t="s">
        <v>169</v>
      </c>
    </row>
    <row r="3117" spans="1:14" ht="12.75" customHeight="1">
      <c r="D3117" s="274"/>
      <c r="F3117" s="418"/>
      <c r="G3117" s="829"/>
      <c r="H3117" s="1371"/>
    </row>
    <row r="3118" spans="1:14" s="245" customFormat="1" ht="12.75" customHeight="1">
      <c r="A3118" s="371">
        <f>A3111+1</f>
        <v>18</v>
      </c>
      <c r="B3118" s="1250" t="s">
        <v>791</v>
      </c>
      <c r="C3118" s="1250"/>
      <c r="D3118" s="273" t="s">
        <v>3648</v>
      </c>
      <c r="F3118" s="260"/>
      <c r="G3118" s="1250"/>
      <c r="M3118" s="262"/>
    </row>
    <row r="3119" spans="1:14" s="366" customFormat="1" ht="13">
      <c r="A3119" s="231"/>
      <c r="B3119" s="414"/>
      <c r="C3119" s="1357"/>
      <c r="D3119" s="274">
        <v>1</v>
      </c>
      <c r="E3119" s="829" t="s">
        <v>682</v>
      </c>
      <c r="F3119" s="1358" t="s">
        <v>5495</v>
      </c>
      <c r="G3119" s="248" t="s">
        <v>151</v>
      </c>
      <c r="H3119" s="230">
        <v>11000000</v>
      </c>
      <c r="K3119" s="230" t="s">
        <v>128</v>
      </c>
      <c r="L3119" s="230">
        <f t="shared" ref="L3119" si="42">(H3119*D3119)</f>
        <v>11000000</v>
      </c>
      <c r="M3119" s="230"/>
      <c r="N3119" s="1364"/>
    </row>
    <row r="3120" spans="1:14" s="366" customFormat="1" ht="13">
      <c r="A3120" s="231"/>
      <c r="B3120" s="414"/>
      <c r="C3120" s="1357"/>
      <c r="D3120" s="274">
        <v>1</v>
      </c>
      <c r="E3120" s="829" t="s">
        <v>8</v>
      </c>
      <c r="F3120" s="1358" t="s">
        <v>679</v>
      </c>
      <c r="G3120" s="248" t="s">
        <v>151</v>
      </c>
      <c r="H3120" s="1371">
        <f>SUM(L3118:L3119)*0.1</f>
        <v>1100000</v>
      </c>
      <c r="K3120" s="230" t="s">
        <v>128</v>
      </c>
      <c r="L3120" s="230">
        <f t="shared" ref="L3120" si="43">(H3120*D3120)</f>
        <v>1100000</v>
      </c>
      <c r="M3120" s="230"/>
      <c r="N3120" s="1364"/>
    </row>
    <row r="3121" spans="1:15" s="366" customFormat="1" ht="13">
      <c r="A3121" s="231"/>
      <c r="B3121" s="414"/>
      <c r="C3121" s="1357"/>
      <c r="D3121" s="1372"/>
      <c r="E3121" s="416"/>
      <c r="F3121" s="417"/>
      <c r="G3121" s="248"/>
      <c r="H3121" s="1371"/>
      <c r="K3121" s="230"/>
      <c r="L3121" s="230"/>
      <c r="M3121" s="1373" t="s">
        <v>169</v>
      </c>
      <c r="N3121" s="1365" t="s">
        <v>169</v>
      </c>
    </row>
    <row r="3122" spans="1:15" s="366" customFormat="1" ht="13">
      <c r="A3122" s="231"/>
      <c r="B3122" s="414"/>
      <c r="C3122" s="1357"/>
      <c r="D3122" s="1372"/>
      <c r="E3122" s="1285"/>
      <c r="F3122" s="1358"/>
      <c r="G3122" s="248"/>
      <c r="H3122" s="230" t="s">
        <v>770</v>
      </c>
      <c r="L3122" s="230"/>
      <c r="M3122" s="230" t="s">
        <v>128</v>
      </c>
      <c r="N3122" s="1364">
        <f>SUM(L3119:L3122)</f>
        <v>12100000</v>
      </c>
    </row>
    <row r="3123" spans="1:15" s="366" customFormat="1" ht="13">
      <c r="A3123" s="231"/>
      <c r="B3123" s="414"/>
      <c r="C3123" s="1357"/>
      <c r="D3123" s="1372"/>
      <c r="E3123" s="416"/>
      <c r="F3123" s="417"/>
      <c r="G3123" s="248"/>
      <c r="H3123" s="1371"/>
      <c r="K3123" s="230"/>
      <c r="L3123" s="230"/>
      <c r="M3123" s="1373" t="s">
        <v>169</v>
      </c>
      <c r="N3123" s="1365" t="s">
        <v>169</v>
      </c>
    </row>
    <row r="3124" spans="1:15" ht="12.75" customHeight="1">
      <c r="D3124" s="274"/>
      <c r="F3124" s="418"/>
      <c r="G3124" s="829"/>
      <c r="H3124" s="1371"/>
    </row>
    <row r="3125" spans="1:15" s="245" customFormat="1" ht="12.75" customHeight="1">
      <c r="A3125" s="371">
        <f>A3118+1</f>
        <v>19</v>
      </c>
      <c r="B3125" s="1250" t="s">
        <v>792</v>
      </c>
      <c r="C3125" s="1250"/>
      <c r="D3125" s="273" t="s">
        <v>3650</v>
      </c>
      <c r="F3125" s="260"/>
      <c r="G3125" s="1250"/>
      <c r="M3125" s="262"/>
    </row>
    <row r="3126" spans="1:15" s="366" customFormat="1" ht="13">
      <c r="A3126" s="231"/>
      <c r="B3126" s="414"/>
      <c r="C3126" s="1357"/>
      <c r="D3126" s="274">
        <v>1</v>
      </c>
      <c r="E3126" s="829" t="s">
        <v>682</v>
      </c>
      <c r="F3126" s="1358" t="s">
        <v>3649</v>
      </c>
      <c r="G3126" s="248" t="s">
        <v>151</v>
      </c>
      <c r="H3126" s="230">
        <v>13000000</v>
      </c>
      <c r="K3126" s="230" t="s">
        <v>128</v>
      </c>
      <c r="L3126" s="230">
        <f t="shared" ref="L3126" si="44">(H3126*D3126)</f>
        <v>13000000</v>
      </c>
      <c r="M3126" s="230"/>
      <c r="N3126" s="1364"/>
    </row>
    <row r="3127" spans="1:15" s="366" customFormat="1" ht="13">
      <c r="A3127" s="231"/>
      <c r="B3127" s="414"/>
      <c r="C3127" s="1357"/>
      <c r="D3127" s="274">
        <v>1</v>
      </c>
      <c r="E3127" s="829" t="s">
        <v>8</v>
      </c>
      <c r="F3127" s="1358" t="s">
        <v>679</v>
      </c>
      <c r="G3127" s="248" t="s">
        <v>151</v>
      </c>
      <c r="H3127" s="1371">
        <f>SUM(L3125:L3126)*0.1</f>
        <v>1300000</v>
      </c>
      <c r="K3127" s="230" t="s">
        <v>128</v>
      </c>
      <c r="L3127" s="230">
        <f t="shared" ref="L3127" si="45">(H3127*D3127)</f>
        <v>1300000</v>
      </c>
      <c r="M3127" s="1373" t="s">
        <v>169</v>
      </c>
      <c r="N3127" s="1365" t="s">
        <v>169</v>
      </c>
    </row>
    <row r="3128" spans="1:15" s="366" customFormat="1" ht="13">
      <c r="A3128" s="231"/>
      <c r="B3128" s="414"/>
      <c r="C3128" s="1357"/>
      <c r="D3128" s="1372"/>
      <c r="E3128" s="416"/>
      <c r="F3128" s="1358"/>
      <c r="G3128" s="248"/>
      <c r="H3128" s="230" t="s">
        <v>770</v>
      </c>
      <c r="L3128" s="230"/>
      <c r="M3128" s="230" t="s">
        <v>128</v>
      </c>
      <c r="N3128" s="1364">
        <f>SUM(L3126:L3128)</f>
        <v>14300000</v>
      </c>
    </row>
    <row r="3129" spans="1:15" s="366" customFormat="1" ht="13">
      <c r="A3129" s="231"/>
      <c r="B3129" s="414"/>
      <c r="C3129" s="1357"/>
      <c r="D3129" s="1372"/>
      <c r="E3129" s="416"/>
      <c r="F3129" s="417"/>
      <c r="G3129" s="248"/>
      <c r="H3129" s="1371"/>
      <c r="K3129" s="230"/>
      <c r="L3129" s="230"/>
      <c r="M3129" s="1373" t="s">
        <v>169</v>
      </c>
      <c r="N3129" s="1365" t="s">
        <v>169</v>
      </c>
    </row>
    <row r="3130" spans="1:15" ht="12.75" customHeight="1">
      <c r="D3130" s="274"/>
      <c r="F3130" s="418"/>
      <c r="G3130" s="829"/>
      <c r="H3130" s="1371"/>
    </row>
    <row r="3131" spans="1:15" s="245" customFormat="1" ht="12.75" customHeight="1">
      <c r="A3131" s="371">
        <f>A3125+1</f>
        <v>20</v>
      </c>
      <c r="B3131" s="1250" t="s">
        <v>793</v>
      </c>
      <c r="C3131" s="1250"/>
      <c r="D3131" s="273" t="s">
        <v>3656</v>
      </c>
      <c r="F3131" s="260"/>
      <c r="G3131" s="1250"/>
      <c r="M3131" s="262"/>
    </row>
    <row r="3132" spans="1:15" s="366" customFormat="1" ht="13">
      <c r="A3132" s="231"/>
      <c r="B3132" s="414"/>
      <c r="C3132" s="1357"/>
      <c r="D3132" s="274">
        <f>(4.8*0.6*5)+(1.6*0.5*11)</f>
        <v>23.2</v>
      </c>
      <c r="E3132" s="829" t="s">
        <v>190</v>
      </c>
      <c r="F3132" s="1358" t="s">
        <v>3651</v>
      </c>
      <c r="G3132" s="248" t="s">
        <v>151</v>
      </c>
      <c r="H3132" s="1371">
        <f>Bahan!$C$146+Bahan!$C$139</f>
        <v>364021.76834184362</v>
      </c>
      <c r="K3132" s="230" t="s">
        <v>128</v>
      </c>
      <c r="L3132" s="230">
        <f>(H3132*D3132)</f>
        <v>8445305.0255307723</v>
      </c>
      <c r="M3132" s="230"/>
      <c r="N3132" s="1364"/>
      <c r="O3132" s="366">
        <v>190000</v>
      </c>
    </row>
    <row r="3133" spans="1:15" s="366" customFormat="1" ht="13">
      <c r="A3133" s="231"/>
      <c r="B3133" s="414"/>
      <c r="C3133" s="1357"/>
      <c r="D3133" s="274">
        <f>(3.8*0.37*2)</f>
        <v>2.8119999999999998</v>
      </c>
      <c r="E3133" s="829" t="s">
        <v>190</v>
      </c>
      <c r="F3133" s="1358" t="s">
        <v>3657</v>
      </c>
      <c r="G3133" s="248" t="s">
        <v>151</v>
      </c>
      <c r="H3133" s="1371">
        <f>Bahan!$C$144+Bahan!$C$139</f>
        <v>340506.58425154525</v>
      </c>
      <c r="K3133" s="230" t="s">
        <v>128</v>
      </c>
      <c r="L3133" s="230">
        <f t="shared" ref="L3133:L3137" si="46">(H3133*D3133)</f>
        <v>957504.51491534524</v>
      </c>
      <c r="M3133" s="230"/>
      <c r="N3133" s="1364"/>
      <c r="O3133" s="366">
        <v>240000</v>
      </c>
    </row>
    <row r="3134" spans="1:15" s="366" customFormat="1" ht="13">
      <c r="A3134" s="231"/>
      <c r="B3134" s="414"/>
      <c r="C3134" s="1357"/>
      <c r="D3134" s="274">
        <f>(0.5*0.37*16)</f>
        <v>2.96</v>
      </c>
      <c r="E3134" s="829" t="s">
        <v>190</v>
      </c>
      <c r="F3134" s="1358" t="s">
        <v>3652</v>
      </c>
      <c r="G3134" s="248" t="s">
        <v>151</v>
      </c>
      <c r="H3134" s="1371">
        <f>Bahan!$C$144+Bahan!$C$139</f>
        <v>340506.58425154525</v>
      </c>
      <c r="K3134" s="230" t="s">
        <v>128</v>
      </c>
      <c r="L3134" s="230">
        <f t="shared" si="46"/>
        <v>1007899.4893845739</v>
      </c>
      <c r="M3134" s="230"/>
      <c r="N3134" s="1364"/>
    </row>
    <row r="3135" spans="1:15" s="366" customFormat="1" ht="13">
      <c r="A3135" s="231"/>
      <c r="B3135" s="414"/>
      <c r="C3135" s="1357"/>
      <c r="D3135" s="274">
        <f>SUM(D3132:D3134)</f>
        <v>28.972000000000001</v>
      </c>
      <c r="E3135" s="829" t="s">
        <v>190</v>
      </c>
      <c r="F3135" s="1358" t="s">
        <v>3653</v>
      </c>
      <c r="G3135" s="248" t="s">
        <v>151</v>
      </c>
      <c r="H3135" s="1371">
        <f>Bahan!$C$139</f>
        <v>275000</v>
      </c>
      <c r="K3135" s="230" t="s">
        <v>128</v>
      </c>
      <c r="L3135" s="230">
        <f t="shared" si="46"/>
        <v>7967300</v>
      </c>
      <c r="M3135" s="230"/>
      <c r="N3135" s="1364"/>
    </row>
    <row r="3136" spans="1:15" s="366" customFormat="1" ht="13">
      <c r="A3136" s="231"/>
      <c r="B3136" s="414"/>
      <c r="C3136" s="1357"/>
      <c r="D3136" s="274">
        <v>1</v>
      </c>
      <c r="E3136" s="829" t="s">
        <v>8</v>
      </c>
      <c r="F3136" s="1358" t="s">
        <v>3323</v>
      </c>
      <c r="G3136" s="248" t="s">
        <v>151</v>
      </c>
      <c r="H3136" s="1371">
        <f>SUM(L3131:L3134)*0.15</f>
        <v>1561606.3544746034</v>
      </c>
      <c r="K3136" s="230" t="s">
        <v>128</v>
      </c>
      <c r="L3136" s="230">
        <f t="shared" si="46"/>
        <v>1561606.3544746034</v>
      </c>
      <c r="M3136" s="230"/>
      <c r="N3136" s="1364"/>
    </row>
    <row r="3137" spans="1:15" s="366" customFormat="1" ht="13">
      <c r="A3137" s="231"/>
      <c r="B3137" s="414"/>
      <c r="C3137" s="1357"/>
      <c r="D3137" s="274">
        <v>1</v>
      </c>
      <c r="E3137" s="829" t="s">
        <v>8</v>
      </c>
      <c r="F3137" s="1358" t="s">
        <v>679</v>
      </c>
      <c r="G3137" s="248" t="s">
        <v>151</v>
      </c>
      <c r="H3137" s="1371">
        <f>SUM(L3131:L3134)*0.1</f>
        <v>1041070.9029830691</v>
      </c>
      <c r="K3137" s="230" t="s">
        <v>128</v>
      </c>
      <c r="L3137" s="230">
        <f t="shared" si="46"/>
        <v>1041070.9029830691</v>
      </c>
      <c r="M3137" s="1373"/>
      <c r="N3137" s="1365"/>
      <c r="O3137" s="366">
        <v>468000</v>
      </c>
    </row>
    <row r="3138" spans="1:15" s="366" customFormat="1" ht="13">
      <c r="A3138" s="231"/>
      <c r="B3138" s="414"/>
      <c r="C3138" s="1357"/>
      <c r="D3138" s="274"/>
      <c r="E3138" s="829"/>
      <c r="F3138" s="1358"/>
      <c r="G3138" s="248"/>
      <c r="H3138" s="230"/>
      <c r="K3138" s="230"/>
      <c r="L3138" s="230"/>
      <c r="M3138" s="1373"/>
      <c r="N3138" s="1365"/>
    </row>
    <row r="3139" spans="1:15" s="366" customFormat="1" ht="13">
      <c r="A3139" s="231"/>
      <c r="B3139" s="414"/>
      <c r="C3139" s="1357"/>
      <c r="D3139" s="1372"/>
      <c r="E3139" s="416"/>
      <c r="F3139" s="1358"/>
      <c r="G3139" s="248"/>
      <c r="H3139" s="230" t="s">
        <v>770</v>
      </c>
      <c r="L3139" s="230"/>
      <c r="M3139" s="230" t="s">
        <v>128</v>
      </c>
      <c r="N3139" s="1364">
        <f>SUM(L3132:L3139)</f>
        <v>20980686.287288364</v>
      </c>
      <c r="O3139" s="366">
        <v>80000</v>
      </c>
    </row>
    <row r="3140" spans="1:15" s="366" customFormat="1" ht="13">
      <c r="A3140" s="231"/>
      <c r="B3140" s="414"/>
      <c r="C3140" s="1357"/>
      <c r="D3140" s="1372"/>
      <c r="E3140" s="416"/>
      <c r="F3140" s="417"/>
      <c r="G3140" s="248"/>
      <c r="H3140" s="1371"/>
      <c r="K3140" s="230"/>
      <c r="L3140" s="230"/>
      <c r="M3140" s="1373"/>
      <c r="N3140" s="1365"/>
      <c r="O3140" s="366">
        <v>80000</v>
      </c>
    </row>
    <row r="3141" spans="1:15" ht="12.75" customHeight="1">
      <c r="D3141" s="274"/>
      <c r="F3141" s="418"/>
      <c r="G3141" s="829"/>
      <c r="H3141" s="1371"/>
    </row>
    <row r="3142" spans="1:15" s="245" customFormat="1" ht="12.75" customHeight="1">
      <c r="A3142" s="371">
        <f>A3131+1</f>
        <v>21</v>
      </c>
      <c r="B3142" s="1250" t="s">
        <v>794</v>
      </c>
      <c r="C3142" s="1250"/>
      <c r="D3142" s="273" t="s">
        <v>3659</v>
      </c>
      <c r="F3142" s="260"/>
      <c r="G3142" s="1250"/>
      <c r="M3142" s="262"/>
    </row>
    <row r="3143" spans="1:15" s="366" customFormat="1" ht="13">
      <c r="A3143" s="231"/>
      <c r="B3143" s="414"/>
      <c r="C3143" s="1357"/>
      <c r="D3143" s="274">
        <v>1</v>
      </c>
      <c r="E3143" s="829" t="s">
        <v>682</v>
      </c>
      <c r="F3143" s="1358" t="s">
        <v>3658</v>
      </c>
      <c r="G3143" s="248" t="s">
        <v>151</v>
      </c>
      <c r="H3143" s="230">
        <v>7500000</v>
      </c>
      <c r="K3143" s="230" t="s">
        <v>128</v>
      </c>
      <c r="L3143" s="230">
        <f t="shared" ref="L3143" si="47">(H3143*D3143)</f>
        <v>7500000</v>
      </c>
      <c r="M3143" s="230"/>
      <c r="N3143" s="1364"/>
    </row>
    <row r="3144" spans="1:15" s="366" customFormat="1" ht="13">
      <c r="A3144" s="231"/>
      <c r="B3144" s="414"/>
      <c r="C3144" s="1357"/>
      <c r="D3144" s="274">
        <v>1</v>
      </c>
      <c r="E3144" s="829" t="s">
        <v>8</v>
      </c>
      <c r="F3144" s="1358" t="s">
        <v>679</v>
      </c>
      <c r="G3144" s="248" t="s">
        <v>151</v>
      </c>
      <c r="H3144" s="1371">
        <f>SUM(L3142:L3143)*0.1</f>
        <v>750000</v>
      </c>
      <c r="K3144" s="230" t="s">
        <v>128</v>
      </c>
      <c r="L3144" s="230">
        <f t="shared" ref="L3144" si="48">(H3144*D3144)</f>
        <v>750000</v>
      </c>
      <c r="M3144" s="230"/>
      <c r="N3144" s="1364"/>
    </row>
    <row r="3145" spans="1:15" s="366" customFormat="1" ht="13">
      <c r="A3145" s="231"/>
      <c r="B3145" s="414"/>
      <c r="C3145" s="1357"/>
      <c r="D3145" s="1376"/>
      <c r="E3145" s="486"/>
      <c r="F3145" s="417"/>
      <c r="G3145" s="248"/>
      <c r="H3145" s="1371"/>
      <c r="K3145" s="230"/>
      <c r="L3145" s="230"/>
      <c r="M3145" s="1373" t="s">
        <v>169</v>
      </c>
      <c r="N3145" s="1365" t="s">
        <v>169</v>
      </c>
    </row>
    <row r="3146" spans="1:15" s="366" customFormat="1" ht="13">
      <c r="A3146" s="231"/>
      <c r="B3146" s="414"/>
      <c r="C3146" s="1357"/>
      <c r="D3146" s="1372"/>
      <c r="E3146" s="416"/>
      <c r="F3146" s="1358"/>
      <c r="G3146" s="248"/>
      <c r="H3146" s="230" t="s">
        <v>770</v>
      </c>
      <c r="L3146" s="230"/>
      <c r="M3146" s="230" t="s">
        <v>128</v>
      </c>
      <c r="N3146" s="1364">
        <f>SUM(L3143:L3146)</f>
        <v>8250000</v>
      </c>
    </row>
    <row r="3147" spans="1:15" s="366" customFormat="1" ht="13">
      <c r="A3147" s="231"/>
      <c r="B3147" s="414"/>
      <c r="C3147" s="1357"/>
      <c r="D3147" s="1372"/>
      <c r="E3147" s="416"/>
      <c r="F3147" s="417"/>
      <c r="G3147" s="248"/>
      <c r="H3147" s="1371"/>
      <c r="K3147" s="230"/>
      <c r="L3147" s="230"/>
      <c r="M3147" s="1373" t="s">
        <v>169</v>
      </c>
      <c r="N3147" s="1365" t="s">
        <v>169</v>
      </c>
    </row>
    <row r="3148" spans="1:15" ht="12.75" customHeight="1">
      <c r="D3148" s="274"/>
      <c r="F3148" s="418"/>
      <c r="G3148" s="829"/>
      <c r="H3148" s="1371"/>
    </row>
    <row r="3149" spans="1:15" s="245" customFormat="1" ht="12.75" customHeight="1">
      <c r="A3149" s="371">
        <f>A3142+1</f>
        <v>22</v>
      </c>
      <c r="B3149" s="1250" t="s">
        <v>795</v>
      </c>
      <c r="C3149" s="1250"/>
      <c r="D3149" s="273" t="s">
        <v>3661</v>
      </c>
      <c r="F3149" s="260"/>
      <c r="G3149" s="1250"/>
      <c r="M3149" s="262"/>
    </row>
    <row r="3150" spans="1:15" s="366" customFormat="1" ht="13">
      <c r="A3150" s="231"/>
      <c r="B3150" s="414"/>
      <c r="C3150" s="1357"/>
      <c r="D3150" s="274">
        <f>(4*0.6*5)+(1.6*0.5*10)</f>
        <v>20</v>
      </c>
      <c r="E3150" s="829" t="s">
        <v>190</v>
      </c>
      <c r="F3150" s="1358" t="s">
        <v>3651</v>
      </c>
      <c r="G3150" s="248" t="s">
        <v>151</v>
      </c>
      <c r="H3150" s="1371">
        <f>Bahan!$C$146+Bahan!$C$139</f>
        <v>364021.76834184362</v>
      </c>
      <c r="K3150" s="230" t="s">
        <v>128</v>
      </c>
      <c r="L3150" s="230">
        <f>(H3150*D3150)</f>
        <v>7280435.366836872</v>
      </c>
      <c r="M3150" s="230"/>
      <c r="N3150" s="1364"/>
    </row>
    <row r="3151" spans="1:15" s="366" customFormat="1" ht="13">
      <c r="A3151" s="231"/>
      <c r="B3151" s="414"/>
      <c r="C3151" s="1357"/>
      <c r="D3151" s="274">
        <f>(3.2*0.37*2)</f>
        <v>2.3679999999999999</v>
      </c>
      <c r="E3151" s="829" t="s">
        <v>190</v>
      </c>
      <c r="F3151" s="1358" t="s">
        <v>3657</v>
      </c>
      <c r="G3151" s="248" t="s">
        <v>151</v>
      </c>
      <c r="H3151" s="1371">
        <f>Bahan!$C$144+Bahan!$C$139</f>
        <v>340506.58425154525</v>
      </c>
      <c r="K3151" s="230" t="s">
        <v>128</v>
      </c>
      <c r="L3151" s="230">
        <f t="shared" ref="L3151:L3155" si="49">(H3151*D3151)</f>
        <v>806319.59150765918</v>
      </c>
      <c r="M3151" s="230"/>
      <c r="N3151" s="1364"/>
    </row>
    <row r="3152" spans="1:15" s="366" customFormat="1" ht="13">
      <c r="A3152" s="231"/>
      <c r="B3152" s="414"/>
      <c r="C3152" s="1357"/>
      <c r="D3152" s="274">
        <f>(0.5*0.37*14)</f>
        <v>2.59</v>
      </c>
      <c r="E3152" s="829" t="s">
        <v>190</v>
      </c>
      <c r="F3152" s="1358" t="s">
        <v>3652</v>
      </c>
      <c r="G3152" s="248" t="s">
        <v>151</v>
      </c>
      <c r="H3152" s="1371">
        <f>Bahan!$C$144+Bahan!$C$139</f>
        <v>340506.58425154525</v>
      </c>
      <c r="K3152" s="230" t="s">
        <v>128</v>
      </c>
      <c r="L3152" s="230">
        <f t="shared" si="49"/>
        <v>881912.05321150215</v>
      </c>
      <c r="M3152" s="230"/>
      <c r="N3152" s="1364"/>
    </row>
    <row r="3153" spans="1:14" s="366" customFormat="1" ht="13">
      <c r="A3153" s="231"/>
      <c r="B3153" s="414"/>
      <c r="C3153" s="1357"/>
      <c r="D3153" s="274">
        <f>SUM(D3150:D3152)</f>
        <v>24.957999999999998</v>
      </c>
      <c r="E3153" s="829" t="s">
        <v>190</v>
      </c>
      <c r="F3153" s="1358" t="s">
        <v>3653</v>
      </c>
      <c r="G3153" s="248" t="s">
        <v>151</v>
      </c>
      <c r="H3153" s="1371">
        <f>Bahan!$C$139</f>
        <v>275000</v>
      </c>
      <c r="K3153" s="230" t="s">
        <v>128</v>
      </c>
      <c r="L3153" s="230">
        <f t="shared" si="49"/>
        <v>6863450</v>
      </c>
      <c r="M3153" s="230"/>
      <c r="N3153" s="1364"/>
    </row>
    <row r="3154" spans="1:14" s="366" customFormat="1" ht="13">
      <c r="A3154" s="231"/>
      <c r="B3154" s="414"/>
      <c r="C3154" s="1357"/>
      <c r="D3154" s="274">
        <v>1</v>
      </c>
      <c r="E3154" s="829" t="s">
        <v>8</v>
      </c>
      <c r="F3154" s="1358" t="s">
        <v>3323</v>
      </c>
      <c r="G3154" s="248" t="s">
        <v>151</v>
      </c>
      <c r="H3154" s="1371">
        <f>SUM(L3149:L3152)*0.15</f>
        <v>1345300.0517334049</v>
      </c>
      <c r="K3154" s="230" t="s">
        <v>128</v>
      </c>
      <c r="L3154" s="230">
        <f t="shared" si="49"/>
        <v>1345300.0517334049</v>
      </c>
      <c r="M3154" s="230"/>
      <c r="N3154" s="1364"/>
    </row>
    <row r="3155" spans="1:14" s="366" customFormat="1" ht="13">
      <c r="A3155" s="231"/>
      <c r="B3155" s="414"/>
      <c r="C3155" s="1357"/>
      <c r="D3155" s="274">
        <v>1</v>
      </c>
      <c r="E3155" s="829" t="s">
        <v>8</v>
      </c>
      <c r="F3155" s="1358" t="s">
        <v>679</v>
      </c>
      <c r="G3155" s="248" t="s">
        <v>151</v>
      </c>
      <c r="H3155" s="1371">
        <f>SUM(L3149:L3152)*0.1</f>
        <v>896866.7011556034</v>
      </c>
      <c r="K3155" s="230" t="s">
        <v>128</v>
      </c>
      <c r="L3155" s="230">
        <f t="shared" si="49"/>
        <v>896866.7011556034</v>
      </c>
      <c r="M3155" s="230"/>
      <c r="N3155" s="1364"/>
    </row>
    <row r="3156" spans="1:14" s="366" customFormat="1" ht="13">
      <c r="A3156" s="231"/>
      <c r="B3156" s="414"/>
      <c r="C3156" s="1357"/>
      <c r="D3156" s="1376"/>
      <c r="E3156" s="486"/>
      <c r="F3156" s="417"/>
      <c r="G3156" s="248"/>
      <c r="H3156" s="1371"/>
      <c r="K3156" s="230"/>
      <c r="L3156" s="230"/>
      <c r="M3156" s="230"/>
      <c r="N3156" s="1364"/>
    </row>
    <row r="3157" spans="1:14" s="366" customFormat="1" ht="13">
      <c r="A3157" s="231"/>
      <c r="B3157" s="414"/>
      <c r="C3157" s="1357"/>
      <c r="D3157" s="1372"/>
      <c r="E3157" s="416"/>
      <c r="F3157" s="417"/>
      <c r="G3157" s="248"/>
      <c r="H3157" s="1371"/>
      <c r="K3157" s="230"/>
      <c r="L3157" s="230"/>
      <c r="M3157" s="1373" t="s">
        <v>169</v>
      </c>
      <c r="N3157" s="1365" t="s">
        <v>169</v>
      </c>
    </row>
    <row r="3158" spans="1:14" s="366" customFormat="1" ht="13">
      <c r="A3158" s="231"/>
      <c r="B3158" s="414"/>
      <c r="C3158" s="1357"/>
      <c r="D3158" s="1372"/>
      <c r="E3158" s="416"/>
      <c r="F3158" s="1358"/>
      <c r="G3158" s="248"/>
      <c r="H3158" s="230" t="s">
        <v>770</v>
      </c>
      <c r="L3158" s="230"/>
      <c r="M3158" s="230" t="s">
        <v>128</v>
      </c>
      <c r="N3158" s="1364">
        <f>SUM(L3150:L3158)</f>
        <v>18074283.76444504</v>
      </c>
    </row>
    <row r="3159" spans="1:14" s="366" customFormat="1" ht="13">
      <c r="A3159" s="231"/>
      <c r="B3159" s="414"/>
      <c r="C3159" s="1357"/>
      <c r="D3159" s="1372"/>
      <c r="E3159" s="416"/>
      <c r="F3159" s="417"/>
      <c r="G3159" s="248"/>
      <c r="H3159" s="1371"/>
      <c r="K3159" s="230"/>
      <c r="L3159" s="230"/>
      <c r="M3159" s="1373" t="s">
        <v>169</v>
      </c>
      <c r="N3159" s="1365" t="s">
        <v>169</v>
      </c>
    </row>
    <row r="3160" spans="1:14" ht="12.75" customHeight="1">
      <c r="D3160" s="274"/>
      <c r="F3160" s="418"/>
      <c r="G3160" s="829"/>
      <c r="H3160" s="1371"/>
    </row>
    <row r="3161" spans="1:14" s="245" customFormat="1" ht="12.75" customHeight="1">
      <c r="A3161" s="371">
        <f>A3149+1</f>
        <v>23</v>
      </c>
      <c r="B3161" s="1250" t="s">
        <v>796</v>
      </c>
      <c r="C3161" s="1250"/>
      <c r="D3161" s="273" t="s">
        <v>3663</v>
      </c>
      <c r="F3161" s="260"/>
      <c r="G3161" s="1250"/>
      <c r="M3161" s="262"/>
    </row>
    <row r="3162" spans="1:14" s="366" customFormat="1" ht="13">
      <c r="A3162" s="231"/>
      <c r="B3162" s="414"/>
      <c r="C3162" s="1357"/>
      <c r="D3162" s="274">
        <v>1</v>
      </c>
      <c r="E3162" s="829" t="s">
        <v>190</v>
      </c>
      <c r="F3162" s="1358" t="s">
        <v>4530</v>
      </c>
      <c r="G3162" s="248" t="s">
        <v>151</v>
      </c>
      <c r="H3162" s="1371">
        <v>25000000</v>
      </c>
      <c r="K3162" s="230" t="s">
        <v>128</v>
      </c>
      <c r="L3162" s="230">
        <f t="shared" ref="L3162:L3163" si="50">(H3162*D3162)</f>
        <v>25000000</v>
      </c>
      <c r="M3162" s="230"/>
      <c r="N3162" s="1364"/>
    </row>
    <row r="3163" spans="1:14" s="366" customFormat="1" ht="13">
      <c r="A3163" s="231"/>
      <c r="B3163" s="414"/>
      <c r="C3163" s="1357"/>
      <c r="D3163" s="274">
        <v>1</v>
      </c>
      <c r="E3163" s="829" t="s">
        <v>8</v>
      </c>
      <c r="F3163" s="1358" t="s">
        <v>679</v>
      </c>
      <c r="G3163" s="248" t="s">
        <v>151</v>
      </c>
      <c r="H3163" s="1371">
        <f>L3162*0.1</f>
        <v>2500000</v>
      </c>
      <c r="K3163" s="230" t="s">
        <v>128</v>
      </c>
      <c r="L3163" s="230">
        <f t="shared" si="50"/>
        <v>2500000</v>
      </c>
      <c r="M3163" s="230"/>
      <c r="N3163" s="1364"/>
    </row>
    <row r="3164" spans="1:14" s="366" customFormat="1" ht="13">
      <c r="A3164" s="231"/>
      <c r="B3164" s="414"/>
      <c r="C3164" s="1357"/>
      <c r="D3164" s="1376"/>
      <c r="E3164" s="486"/>
      <c r="F3164" s="417"/>
      <c r="G3164" s="248"/>
      <c r="H3164" s="1371"/>
      <c r="K3164" s="230"/>
      <c r="L3164" s="230"/>
      <c r="M3164" s="230"/>
      <c r="N3164" s="1364"/>
    </row>
    <row r="3165" spans="1:14" s="366" customFormat="1" ht="13">
      <c r="A3165" s="231"/>
      <c r="B3165" s="414"/>
      <c r="C3165" s="1357"/>
      <c r="D3165" s="1372"/>
      <c r="E3165" s="416"/>
      <c r="F3165" s="417"/>
      <c r="G3165" s="248"/>
      <c r="H3165" s="1371"/>
      <c r="K3165" s="230"/>
      <c r="L3165" s="230"/>
      <c r="M3165" s="1373" t="s">
        <v>169</v>
      </c>
      <c r="N3165" s="1365" t="s">
        <v>169</v>
      </c>
    </row>
    <row r="3166" spans="1:14" s="366" customFormat="1" ht="13">
      <c r="A3166" s="231"/>
      <c r="B3166" s="414"/>
      <c r="C3166" s="1357"/>
      <c r="D3166" s="1372"/>
      <c r="E3166" s="416"/>
      <c r="F3166" s="1358"/>
      <c r="G3166" s="248"/>
      <c r="H3166" s="230" t="s">
        <v>770</v>
      </c>
      <c r="L3166" s="230"/>
      <c r="M3166" s="230" t="s">
        <v>128</v>
      </c>
      <c r="N3166" s="1364">
        <f>SUM(L3162:L3166)</f>
        <v>27500000</v>
      </c>
    </row>
    <row r="3167" spans="1:14" s="366" customFormat="1" ht="13">
      <c r="A3167" s="231"/>
      <c r="B3167" s="414"/>
      <c r="C3167" s="1357"/>
      <c r="D3167" s="1372"/>
      <c r="E3167" s="416"/>
      <c r="F3167" s="417"/>
      <c r="G3167" s="248"/>
      <c r="H3167" s="1371"/>
      <c r="K3167" s="230"/>
      <c r="L3167" s="230"/>
      <c r="M3167" s="1373" t="s">
        <v>169</v>
      </c>
      <c r="N3167" s="1365" t="s">
        <v>169</v>
      </c>
    </row>
    <row r="3168" spans="1:14" ht="12.75" customHeight="1">
      <c r="D3168" s="274"/>
      <c r="F3168" s="418"/>
      <c r="G3168" s="829"/>
      <c r="H3168" s="1371"/>
    </row>
    <row r="3169" spans="1:14" s="245" customFormat="1" ht="12.75" customHeight="1">
      <c r="A3169" s="371">
        <f>A3161+1</f>
        <v>24</v>
      </c>
      <c r="B3169" s="1250" t="s">
        <v>797</v>
      </c>
      <c r="C3169" s="1250"/>
      <c r="D3169" s="273" t="s">
        <v>3665</v>
      </c>
      <c r="F3169" s="260"/>
      <c r="G3169" s="1250"/>
      <c r="M3169" s="262"/>
    </row>
    <row r="3170" spans="1:14" s="366" customFormat="1" ht="13">
      <c r="A3170" s="231"/>
      <c r="B3170" s="414"/>
      <c r="C3170" s="1357"/>
      <c r="D3170" s="274">
        <v>1</v>
      </c>
      <c r="E3170" s="829" t="s">
        <v>682</v>
      </c>
      <c r="F3170" s="1358" t="s">
        <v>3664</v>
      </c>
      <c r="G3170" s="248" t="s">
        <v>151</v>
      </c>
      <c r="H3170" s="1371">
        <v>15500000</v>
      </c>
      <c r="K3170" s="230" t="s">
        <v>128</v>
      </c>
      <c r="L3170" s="230">
        <f t="shared" ref="L3170:L3171" si="51">(H3170*D3170)</f>
        <v>15500000</v>
      </c>
      <c r="M3170" s="230"/>
      <c r="N3170" s="1364"/>
    </row>
    <row r="3171" spans="1:14" s="366" customFormat="1" ht="13">
      <c r="A3171" s="231"/>
      <c r="B3171" s="414"/>
      <c r="C3171" s="1357"/>
      <c r="D3171" s="274">
        <v>1</v>
      </c>
      <c r="E3171" s="829" t="s">
        <v>8</v>
      </c>
      <c r="F3171" s="1358" t="s">
        <v>679</v>
      </c>
      <c r="G3171" s="248" t="s">
        <v>151</v>
      </c>
      <c r="H3171" s="1371">
        <f>SUM(L3170:L3170)*0.1</f>
        <v>1550000</v>
      </c>
      <c r="K3171" s="230" t="s">
        <v>128</v>
      </c>
      <c r="L3171" s="230">
        <f t="shared" si="51"/>
        <v>1550000</v>
      </c>
      <c r="M3171" s="230"/>
      <c r="N3171" s="1364"/>
    </row>
    <row r="3172" spans="1:14" s="366" customFormat="1" ht="13">
      <c r="A3172" s="231"/>
      <c r="B3172" s="414"/>
      <c r="C3172" s="1357"/>
      <c r="D3172" s="1372"/>
      <c r="E3172" s="416"/>
      <c r="F3172" s="417"/>
      <c r="G3172" s="248"/>
      <c r="H3172" s="1371"/>
      <c r="K3172" s="230"/>
      <c r="L3172" s="230"/>
      <c r="M3172" s="1373" t="s">
        <v>169</v>
      </c>
      <c r="N3172" s="1365" t="s">
        <v>169</v>
      </c>
    </row>
    <row r="3173" spans="1:14" s="366" customFormat="1" ht="13">
      <c r="A3173" s="231"/>
      <c r="B3173" s="414"/>
      <c r="C3173" s="1357"/>
      <c r="D3173" s="1372"/>
      <c r="E3173" s="416"/>
      <c r="F3173" s="1358"/>
      <c r="G3173" s="248"/>
      <c r="H3173" s="230" t="s">
        <v>770</v>
      </c>
      <c r="L3173" s="230"/>
      <c r="M3173" s="230" t="s">
        <v>128</v>
      </c>
      <c r="N3173" s="1364">
        <f>SUM(L3170:L3173)</f>
        <v>17050000</v>
      </c>
    </row>
    <row r="3174" spans="1:14" s="366" customFormat="1" ht="13">
      <c r="A3174" s="231"/>
      <c r="B3174" s="414"/>
      <c r="C3174" s="1357"/>
      <c r="D3174" s="1372"/>
      <c r="E3174" s="416"/>
      <c r="F3174" s="417"/>
      <c r="G3174" s="248"/>
      <c r="H3174" s="1371"/>
      <c r="K3174" s="230"/>
      <c r="L3174" s="230"/>
      <c r="M3174" s="1373" t="s">
        <v>169</v>
      </c>
      <c r="N3174" s="1365" t="s">
        <v>169</v>
      </c>
    </row>
    <row r="3175" spans="1:14" ht="12.75" customHeight="1">
      <c r="D3175" s="274"/>
      <c r="F3175" s="418"/>
      <c r="G3175" s="829"/>
      <c r="H3175" s="1371"/>
    </row>
    <row r="3176" spans="1:14" s="245" customFormat="1" ht="12.75" customHeight="1">
      <c r="A3176" s="371">
        <f>A3169+1</f>
        <v>25</v>
      </c>
      <c r="B3176" s="1250" t="s">
        <v>798</v>
      </c>
      <c r="C3176" s="1250"/>
      <c r="D3176" s="273" t="s">
        <v>3667</v>
      </c>
      <c r="F3176" s="260"/>
      <c r="G3176" s="1250"/>
      <c r="M3176" s="262"/>
    </row>
    <row r="3177" spans="1:14" s="366" customFormat="1" ht="13">
      <c r="A3177" s="231"/>
      <c r="B3177" s="414"/>
      <c r="C3177" s="1357"/>
      <c r="D3177" s="274">
        <v>1</v>
      </c>
      <c r="E3177" s="829" t="s">
        <v>682</v>
      </c>
      <c r="F3177" s="1358" t="s">
        <v>3666</v>
      </c>
      <c r="G3177" s="248" t="s">
        <v>151</v>
      </c>
      <c r="H3177" s="1371">
        <v>13000000</v>
      </c>
      <c r="K3177" s="230" t="s">
        <v>128</v>
      </c>
      <c r="L3177" s="230">
        <f t="shared" ref="L3177:L3178" si="52">(H3177*D3177)</f>
        <v>13000000</v>
      </c>
      <c r="M3177" s="230"/>
      <c r="N3177" s="1364"/>
    </row>
    <row r="3178" spans="1:14" s="366" customFormat="1" ht="13">
      <c r="A3178" s="231"/>
      <c r="B3178" s="414"/>
      <c r="C3178" s="1357"/>
      <c r="D3178" s="274">
        <v>1</v>
      </c>
      <c r="E3178" s="829" t="s">
        <v>8</v>
      </c>
      <c r="F3178" s="1358" t="s">
        <v>679</v>
      </c>
      <c r="G3178" s="248" t="s">
        <v>151</v>
      </c>
      <c r="H3178" s="1371">
        <f>SUM(L3177:L3177)*0.1</f>
        <v>1300000</v>
      </c>
      <c r="K3178" s="230" t="s">
        <v>128</v>
      </c>
      <c r="L3178" s="230">
        <f t="shared" si="52"/>
        <v>1300000</v>
      </c>
      <c r="M3178" s="230"/>
      <c r="N3178" s="1364"/>
    </row>
    <row r="3179" spans="1:14" s="366" customFormat="1" ht="13">
      <c r="A3179" s="231"/>
      <c r="B3179" s="414"/>
      <c r="C3179" s="1357"/>
      <c r="D3179" s="1372"/>
      <c r="E3179" s="416"/>
      <c r="F3179" s="417"/>
      <c r="G3179" s="248"/>
      <c r="H3179" s="1371"/>
      <c r="K3179" s="230"/>
      <c r="L3179" s="230"/>
      <c r="M3179" s="1373"/>
      <c r="N3179" s="1365"/>
    </row>
    <row r="3180" spans="1:14" s="366" customFormat="1" ht="13">
      <c r="A3180" s="231"/>
      <c r="B3180" s="414"/>
      <c r="C3180" s="1357"/>
      <c r="D3180" s="1372"/>
      <c r="E3180" s="416"/>
      <c r="F3180" s="1358"/>
      <c r="G3180" s="248"/>
      <c r="H3180" s="230" t="s">
        <v>770</v>
      </c>
      <c r="L3180" s="230"/>
      <c r="M3180" s="230" t="s">
        <v>128</v>
      </c>
      <c r="N3180" s="1364">
        <f>SUM(L3177:L3180)</f>
        <v>14300000</v>
      </c>
    </row>
    <row r="3181" spans="1:14" s="366" customFormat="1" ht="13">
      <c r="A3181" s="231"/>
      <c r="B3181" s="414"/>
      <c r="C3181" s="1357"/>
      <c r="D3181" s="1372"/>
      <c r="E3181" s="416"/>
      <c r="F3181" s="417"/>
      <c r="G3181" s="248"/>
      <c r="H3181" s="1371"/>
      <c r="K3181" s="230"/>
      <c r="L3181" s="230"/>
      <c r="M3181" s="1373"/>
      <c r="N3181" s="1365"/>
    </row>
    <row r="3182" spans="1:14" s="366" customFormat="1" ht="13">
      <c r="A3182" s="371">
        <f>A3176+1</f>
        <v>26</v>
      </c>
      <c r="B3182" s="1250" t="s">
        <v>642</v>
      </c>
      <c r="C3182" s="1250"/>
      <c r="D3182" s="273" t="s">
        <v>3669</v>
      </c>
      <c r="E3182" s="245"/>
      <c r="F3182" s="260"/>
      <c r="G3182" s="1250"/>
      <c r="H3182" s="245"/>
      <c r="I3182" s="245"/>
      <c r="J3182" s="245"/>
      <c r="K3182" s="245"/>
      <c r="L3182" s="245"/>
      <c r="M3182" s="262"/>
      <c r="N3182" s="245"/>
    </row>
    <row r="3183" spans="1:14" s="366" customFormat="1" ht="13">
      <c r="A3183" s="231"/>
      <c r="B3183" s="414"/>
      <c r="C3183" s="1357"/>
      <c r="D3183" s="274">
        <v>1</v>
      </c>
      <c r="E3183" s="829" t="s">
        <v>682</v>
      </c>
      <c r="F3183" s="1358" t="s">
        <v>3668</v>
      </c>
      <c r="G3183" s="248" t="s">
        <v>151</v>
      </c>
      <c r="H3183" s="1371">
        <v>14000000</v>
      </c>
      <c r="K3183" s="230" t="s">
        <v>128</v>
      </c>
      <c r="L3183" s="230">
        <f t="shared" ref="L3183:L3184" si="53">(H3183*D3183)</f>
        <v>14000000</v>
      </c>
      <c r="M3183" s="230"/>
      <c r="N3183" s="1364"/>
    </row>
    <row r="3184" spans="1:14" s="366" customFormat="1" ht="13">
      <c r="A3184" s="231"/>
      <c r="B3184" s="414"/>
      <c r="C3184" s="1357"/>
      <c r="D3184" s="274">
        <v>1</v>
      </c>
      <c r="E3184" s="829" t="s">
        <v>8</v>
      </c>
      <c r="F3184" s="1358" t="s">
        <v>679</v>
      </c>
      <c r="G3184" s="248" t="s">
        <v>151</v>
      </c>
      <c r="H3184" s="1371">
        <f>SUM(L3183:L3183)*0.1</f>
        <v>1400000</v>
      </c>
      <c r="K3184" s="230" t="s">
        <v>128</v>
      </c>
      <c r="L3184" s="230">
        <f t="shared" si="53"/>
        <v>1400000</v>
      </c>
      <c r="M3184" s="230"/>
      <c r="N3184" s="1364"/>
    </row>
    <row r="3185" spans="1:14" s="366" customFormat="1" ht="13">
      <c r="A3185" s="231"/>
      <c r="B3185" s="414"/>
      <c r="C3185" s="1357"/>
      <c r="D3185" s="1372"/>
      <c r="E3185" s="416"/>
      <c r="F3185" s="417"/>
      <c r="G3185" s="248"/>
      <c r="H3185" s="1371"/>
      <c r="K3185" s="230"/>
      <c r="L3185" s="230"/>
      <c r="M3185" s="1373"/>
      <c r="N3185" s="1365"/>
    </row>
    <row r="3186" spans="1:14" s="366" customFormat="1" ht="13">
      <c r="A3186" s="231"/>
      <c r="B3186" s="414"/>
      <c r="C3186" s="1357"/>
      <c r="D3186" s="1372"/>
      <c r="E3186" s="416"/>
      <c r="F3186" s="1358"/>
      <c r="G3186" s="248"/>
      <c r="H3186" s="230" t="s">
        <v>770</v>
      </c>
      <c r="L3186" s="230"/>
      <c r="M3186" s="230" t="s">
        <v>128</v>
      </c>
      <c r="N3186" s="1364">
        <f>SUM(L3183:L3186)</f>
        <v>15400000</v>
      </c>
    </row>
    <row r="3187" spans="1:14" s="366" customFormat="1" ht="13">
      <c r="A3187" s="231"/>
      <c r="B3187" s="414"/>
      <c r="C3187" s="1357"/>
      <c r="D3187" s="1372"/>
      <c r="E3187" s="416"/>
      <c r="F3187" s="417"/>
      <c r="G3187" s="248"/>
      <c r="H3187" s="1371"/>
      <c r="K3187" s="230"/>
      <c r="L3187" s="230"/>
      <c r="M3187" s="1373"/>
      <c r="N3187" s="1365"/>
    </row>
    <row r="3188" spans="1:14" s="366" customFormat="1" ht="13">
      <c r="A3188" s="371">
        <f>A3182+1</f>
        <v>27</v>
      </c>
      <c r="B3188" s="1250" t="s">
        <v>642</v>
      </c>
      <c r="C3188" s="1250"/>
      <c r="D3188" s="273" t="s">
        <v>3671</v>
      </c>
      <c r="E3188" s="245"/>
      <c r="F3188" s="260"/>
      <c r="G3188" s="1250"/>
      <c r="H3188" s="245"/>
      <c r="I3188" s="245"/>
      <c r="J3188" s="245"/>
      <c r="K3188" s="245"/>
      <c r="L3188" s="245"/>
      <c r="M3188" s="262"/>
      <c r="N3188" s="245"/>
    </row>
    <row r="3189" spans="1:14" s="366" customFormat="1" ht="13">
      <c r="A3189" s="231"/>
      <c r="B3189" s="414"/>
      <c r="C3189" s="1357"/>
      <c r="D3189" s="274">
        <v>1</v>
      </c>
      <c r="E3189" s="829" t="s">
        <v>8</v>
      </c>
      <c r="F3189" s="1358" t="s">
        <v>3670</v>
      </c>
      <c r="G3189" s="248" t="s">
        <v>151</v>
      </c>
      <c r="H3189" s="1371">
        <v>8000000</v>
      </c>
      <c r="K3189" s="230" t="s">
        <v>128</v>
      </c>
      <c r="L3189" s="230">
        <f t="shared" ref="L3189:L3190" si="54">(H3189*D3189)</f>
        <v>8000000</v>
      </c>
      <c r="M3189" s="230"/>
      <c r="N3189" s="1364"/>
    </row>
    <row r="3190" spans="1:14" s="366" customFormat="1" ht="13">
      <c r="A3190" s="231"/>
      <c r="B3190" s="414"/>
      <c r="C3190" s="1357"/>
      <c r="D3190" s="274">
        <v>1</v>
      </c>
      <c r="E3190" s="829" t="s">
        <v>8</v>
      </c>
      <c r="F3190" s="1358" t="s">
        <v>679</v>
      </c>
      <c r="G3190" s="248" t="s">
        <v>151</v>
      </c>
      <c r="H3190" s="1371">
        <f>SUM(L3189:L3189)*0.1</f>
        <v>800000</v>
      </c>
      <c r="K3190" s="230" t="s">
        <v>128</v>
      </c>
      <c r="L3190" s="230">
        <f t="shared" si="54"/>
        <v>800000</v>
      </c>
      <c r="M3190" s="230"/>
      <c r="N3190" s="1364"/>
    </row>
    <row r="3191" spans="1:14" s="366" customFormat="1" ht="13">
      <c r="A3191" s="231"/>
      <c r="B3191" s="414"/>
      <c r="C3191" s="1357"/>
      <c r="D3191" s="1372"/>
      <c r="E3191" s="416"/>
      <c r="F3191" s="417"/>
      <c r="G3191" s="248"/>
      <c r="H3191" s="1371"/>
      <c r="K3191" s="230"/>
      <c r="L3191" s="230"/>
      <c r="M3191" s="1373"/>
      <c r="N3191" s="1365"/>
    </row>
    <row r="3192" spans="1:14" s="366" customFormat="1" ht="13">
      <c r="A3192" s="231"/>
      <c r="B3192" s="414"/>
      <c r="C3192" s="1357"/>
      <c r="D3192" s="1372"/>
      <c r="E3192" s="416"/>
      <c r="F3192" s="1358"/>
      <c r="G3192" s="248"/>
      <c r="H3192" s="230" t="s">
        <v>770</v>
      </c>
      <c r="L3192" s="230"/>
      <c r="M3192" s="230" t="s">
        <v>128</v>
      </c>
      <c r="N3192" s="1364">
        <f>SUM(L3189:L3192)</f>
        <v>8800000</v>
      </c>
    </row>
    <row r="3193" spans="1:14" s="366" customFormat="1" ht="13">
      <c r="A3193" s="231"/>
      <c r="B3193" s="414"/>
      <c r="C3193" s="1357"/>
      <c r="D3193" s="1372"/>
      <c r="E3193" s="416"/>
      <c r="F3193" s="1358"/>
      <c r="G3193" s="248"/>
      <c r="H3193" s="230"/>
      <c r="L3193" s="230"/>
      <c r="M3193" s="230"/>
      <c r="N3193" s="1364"/>
    </row>
    <row r="3194" spans="1:14" s="366" customFormat="1" ht="13">
      <c r="A3194" s="371">
        <f>A3188+1</f>
        <v>28</v>
      </c>
      <c r="B3194" s="1250" t="s">
        <v>642</v>
      </c>
      <c r="C3194" s="1250"/>
      <c r="D3194" s="273" t="s">
        <v>3673</v>
      </c>
      <c r="E3194" s="245"/>
      <c r="F3194" s="1358"/>
      <c r="G3194" s="248"/>
      <c r="H3194" s="230"/>
      <c r="L3194" s="230"/>
      <c r="M3194" s="230"/>
      <c r="N3194" s="1364"/>
    </row>
    <row r="3195" spans="1:14" ht="12.75" customHeight="1">
      <c r="A3195" s="274"/>
      <c r="C3195" s="1358"/>
      <c r="D3195" s="274">
        <v>1</v>
      </c>
      <c r="E3195" s="829" t="s">
        <v>682</v>
      </c>
      <c r="F3195" s="1358" t="s">
        <v>3672</v>
      </c>
      <c r="G3195" s="248" t="s">
        <v>151</v>
      </c>
      <c r="H3195" s="1371">
        <v>4500000</v>
      </c>
      <c r="I3195" s="366"/>
      <c r="J3195" s="366"/>
      <c r="K3195" s="230" t="s">
        <v>128</v>
      </c>
      <c r="L3195" s="230">
        <f t="shared" ref="L3195:L3196" si="55">(H3195*D3195)</f>
        <v>4500000</v>
      </c>
      <c r="N3195" s="1364"/>
    </row>
    <row r="3196" spans="1:14" ht="12.75" customHeight="1">
      <c r="A3196" s="274"/>
      <c r="C3196" s="1358"/>
      <c r="D3196" s="274">
        <v>1</v>
      </c>
      <c r="E3196" s="829" t="s">
        <v>8</v>
      </c>
      <c r="F3196" s="1358" t="s">
        <v>679</v>
      </c>
      <c r="G3196" s="248" t="s">
        <v>151</v>
      </c>
      <c r="H3196" s="1371">
        <f>SUM(L3192:L3195)*0.1</f>
        <v>450000</v>
      </c>
      <c r="I3196" s="366"/>
      <c r="J3196" s="366"/>
      <c r="K3196" s="230" t="s">
        <v>128</v>
      </c>
      <c r="L3196" s="230">
        <f t="shared" si="55"/>
        <v>450000</v>
      </c>
      <c r="N3196" s="1364"/>
    </row>
    <row r="3197" spans="1:14" ht="12.75" customHeight="1">
      <c r="A3197" s="1372"/>
      <c r="B3197" s="416"/>
      <c r="C3197" s="417"/>
      <c r="D3197" s="1372"/>
      <c r="E3197" s="416"/>
      <c r="F3197" s="417"/>
      <c r="G3197" s="248"/>
      <c r="H3197" s="1371"/>
      <c r="I3197" s="366"/>
      <c r="J3197" s="366"/>
      <c r="K3197" s="230"/>
      <c r="L3197" s="230"/>
      <c r="M3197" s="1373" t="s">
        <v>169</v>
      </c>
      <c r="N3197" s="1365" t="s">
        <v>169</v>
      </c>
    </row>
    <row r="3198" spans="1:14" ht="12.75" customHeight="1">
      <c r="A3198" s="1372"/>
      <c r="B3198" s="416"/>
      <c r="C3198" s="1358"/>
      <c r="D3198" s="1372"/>
      <c r="E3198" s="416"/>
      <c r="F3198" s="1358"/>
      <c r="G3198" s="248"/>
      <c r="H3198" s="230" t="s">
        <v>770</v>
      </c>
      <c r="I3198" s="366"/>
      <c r="J3198" s="366"/>
      <c r="K3198" s="366"/>
      <c r="L3198" s="230"/>
      <c r="M3198" s="230" t="s">
        <v>128</v>
      </c>
      <c r="N3198" s="1364">
        <f>SUM(L3195:L3198)</f>
        <v>4950000</v>
      </c>
    </row>
    <row r="3199" spans="1:14" ht="12.75" customHeight="1">
      <c r="B3199" s="414"/>
      <c r="C3199" s="1357"/>
      <c r="D3199" s="1372"/>
      <c r="E3199" s="416"/>
      <c r="F3199" s="1358"/>
      <c r="G3199" s="248"/>
      <c r="H3199" s="230"/>
      <c r="I3199" s="366"/>
      <c r="J3199" s="366"/>
      <c r="K3199" s="366"/>
      <c r="L3199" s="230"/>
      <c r="N3199" s="1364"/>
    </row>
    <row r="3200" spans="1:14" ht="12.75" customHeight="1">
      <c r="A3200" s="371">
        <f>A3194+1</f>
        <v>29</v>
      </c>
      <c r="B3200" s="1250" t="s">
        <v>642</v>
      </c>
      <c r="C3200" s="1250"/>
      <c r="D3200" s="273" t="s">
        <v>3639</v>
      </c>
      <c r="E3200" s="245"/>
      <c r="F3200" s="260"/>
      <c r="G3200" s="1250"/>
      <c r="H3200" s="245"/>
      <c r="I3200" s="245"/>
      <c r="J3200" s="245"/>
      <c r="K3200" s="245"/>
      <c r="L3200" s="245"/>
      <c r="M3200" s="262"/>
      <c r="N3200" s="245"/>
    </row>
    <row r="3201" spans="1:14" ht="12.75" customHeight="1">
      <c r="B3201" s="414"/>
      <c r="C3201" s="1357"/>
      <c r="D3201" s="274">
        <f>((3.14*1*1)+(3.14*2*0.1))*2</f>
        <v>7.5360000000000005</v>
      </c>
      <c r="E3201" s="829" t="s">
        <v>190</v>
      </c>
      <c r="F3201" s="1358" t="s">
        <v>3635</v>
      </c>
      <c r="G3201" s="248" t="s">
        <v>151</v>
      </c>
      <c r="H3201" s="1371">
        <f>Bahan!$C$146+Bahan!$C$138</f>
        <v>319021.76834184362</v>
      </c>
      <c r="I3201" s="366"/>
      <c r="J3201" s="366"/>
      <c r="K3201" s="230" t="s">
        <v>128</v>
      </c>
      <c r="L3201" s="230">
        <f>(H3201*D3201)</f>
        <v>2404148.0462241336</v>
      </c>
      <c r="N3201" s="1364"/>
    </row>
    <row r="3202" spans="1:14" ht="12.75" customHeight="1">
      <c r="B3202" s="414"/>
      <c r="C3202" s="1357"/>
      <c r="D3202" s="274">
        <f>3.14*1*1*0.0005*7850</f>
        <v>12.3245</v>
      </c>
      <c r="E3202" s="829" t="s">
        <v>163</v>
      </c>
      <c r="F3202" s="1358" t="s">
        <v>3626</v>
      </c>
      <c r="G3202" s="248" t="s">
        <v>151</v>
      </c>
      <c r="H3202" s="230">
        <f>'Hrg Sat'!$G$52</f>
        <v>29031</v>
      </c>
      <c r="I3202" s="366"/>
      <c r="J3202" s="366"/>
      <c r="K3202" s="230" t="s">
        <v>128</v>
      </c>
      <c r="L3202" s="230">
        <f t="shared" ref="L3202:L3204" si="56">(H3202*D3202)</f>
        <v>357792.55950000003</v>
      </c>
      <c r="N3202" s="1364"/>
    </row>
    <row r="3203" spans="1:14" ht="12.75" customHeight="1">
      <c r="B3203" s="414"/>
      <c r="C3203" s="1357"/>
      <c r="D3203" s="274">
        <v>1</v>
      </c>
      <c r="E3203" s="829" t="s">
        <v>8</v>
      </c>
      <c r="F3203" s="1358" t="s">
        <v>3323</v>
      </c>
      <c r="G3203" s="248" t="s">
        <v>151</v>
      </c>
      <c r="H3203" s="1371">
        <f>SUM(L3200:L3202)*0.15</f>
        <v>414291.09085862001</v>
      </c>
      <c r="I3203" s="366"/>
      <c r="J3203" s="366"/>
      <c r="K3203" s="230" t="s">
        <v>128</v>
      </c>
      <c r="L3203" s="230">
        <f t="shared" si="56"/>
        <v>414291.09085862001</v>
      </c>
      <c r="N3203" s="1364"/>
    </row>
    <row r="3204" spans="1:14" ht="12.75" customHeight="1">
      <c r="B3204" s="414"/>
      <c r="C3204" s="1357"/>
      <c r="D3204" s="274">
        <v>1</v>
      </c>
      <c r="E3204" s="829" t="s">
        <v>8</v>
      </c>
      <c r="F3204" s="1358" t="s">
        <v>679</v>
      </c>
      <c r="G3204" s="248" t="s">
        <v>151</v>
      </c>
      <c r="H3204" s="1371">
        <f>SUM(L3200:L3202)*0.1</f>
        <v>276194.06057241338</v>
      </c>
      <c r="I3204" s="366"/>
      <c r="J3204" s="366"/>
      <c r="K3204" s="230" t="s">
        <v>128</v>
      </c>
      <c r="L3204" s="230">
        <f t="shared" si="56"/>
        <v>276194.06057241338</v>
      </c>
      <c r="N3204" s="1364"/>
    </row>
    <row r="3205" spans="1:14" ht="12.75" customHeight="1">
      <c r="B3205" s="414"/>
      <c r="C3205" s="1357"/>
      <c r="D3205" s="1372"/>
      <c r="E3205" s="416"/>
      <c r="F3205" s="417"/>
      <c r="G3205" s="248"/>
      <c r="H3205" s="1371"/>
      <c r="I3205" s="366"/>
      <c r="J3205" s="366"/>
      <c r="K3205" s="230"/>
      <c r="L3205" s="230"/>
      <c r="M3205" s="1373" t="s">
        <v>169</v>
      </c>
      <c r="N3205" s="1365" t="s">
        <v>169</v>
      </c>
    </row>
    <row r="3206" spans="1:14" ht="12.75" customHeight="1">
      <c r="B3206" s="414"/>
      <c r="C3206" s="1357"/>
      <c r="D3206" s="1372"/>
      <c r="E3206" s="416"/>
      <c r="F3206" s="1358"/>
      <c r="G3206" s="248"/>
      <c r="H3206" s="230" t="s">
        <v>770</v>
      </c>
      <c r="I3206" s="366"/>
      <c r="J3206" s="366"/>
      <c r="K3206" s="366"/>
      <c r="L3206" s="230"/>
      <c r="M3206" s="230" t="s">
        <v>128</v>
      </c>
      <c r="N3206" s="1364">
        <f>SUM(L3201:L3206)</f>
        <v>3452425.7571551669</v>
      </c>
    </row>
    <row r="3207" spans="1:14" ht="12.75" customHeight="1">
      <c r="B3207" s="414"/>
      <c r="C3207" s="1357"/>
      <c r="D3207" s="1372"/>
      <c r="E3207" s="416"/>
      <c r="F3207" s="417"/>
      <c r="G3207" s="248"/>
      <c r="H3207" s="1371"/>
      <c r="I3207" s="366"/>
      <c r="J3207" s="366"/>
      <c r="K3207" s="230"/>
      <c r="L3207" s="230"/>
      <c r="M3207" s="1373" t="s">
        <v>169</v>
      </c>
      <c r="N3207" s="1365" t="s">
        <v>169</v>
      </c>
    </row>
    <row r="3208" spans="1:14" ht="12.75" customHeight="1">
      <c r="B3208" s="414"/>
      <c r="C3208" s="1357"/>
      <c r="D3208" s="1372"/>
      <c r="E3208" s="416"/>
      <c r="F3208" s="417"/>
      <c r="G3208" s="248"/>
      <c r="H3208" s="1371"/>
      <c r="I3208" s="366"/>
      <c r="J3208" s="366"/>
      <c r="K3208" s="230"/>
      <c r="L3208" s="230"/>
      <c r="M3208" s="1373"/>
      <c r="N3208" s="1365"/>
    </row>
    <row r="3209" spans="1:14" ht="12.75" customHeight="1">
      <c r="A3209" s="371">
        <f>A3200+1</f>
        <v>30</v>
      </c>
      <c r="B3209" s="1250" t="s">
        <v>642</v>
      </c>
      <c r="C3209" s="1250"/>
      <c r="D3209" s="273" t="s">
        <v>3675</v>
      </c>
      <c r="E3209" s="245"/>
      <c r="F3209" s="1358"/>
      <c r="G3209" s="248"/>
      <c r="H3209" s="230"/>
      <c r="I3209" s="366"/>
      <c r="J3209" s="366"/>
      <c r="K3209" s="366"/>
      <c r="L3209" s="230"/>
      <c r="N3209" s="1364"/>
    </row>
    <row r="3210" spans="1:14" ht="12.75" customHeight="1">
      <c r="A3210" s="274"/>
      <c r="C3210" s="1358"/>
      <c r="D3210" s="274">
        <v>1</v>
      </c>
      <c r="E3210" s="829" t="s">
        <v>682</v>
      </c>
      <c r="F3210" s="1358" t="s">
        <v>3674</v>
      </c>
      <c r="G3210" s="248" t="s">
        <v>151</v>
      </c>
      <c r="H3210" s="1371">
        <v>3200000</v>
      </c>
      <c r="I3210" s="366"/>
      <c r="J3210" s="366"/>
      <c r="K3210" s="230" t="s">
        <v>128</v>
      </c>
      <c r="L3210" s="230">
        <f t="shared" ref="L3210:L3211" si="57">(H3210*D3210)</f>
        <v>3200000</v>
      </c>
      <c r="N3210" s="1364"/>
    </row>
    <row r="3211" spans="1:14" ht="12.75" customHeight="1">
      <c r="A3211" s="274"/>
      <c r="C3211" s="1358"/>
      <c r="D3211" s="274">
        <v>1</v>
      </c>
      <c r="E3211" s="829" t="s">
        <v>8</v>
      </c>
      <c r="F3211" s="1358" t="s">
        <v>679</v>
      </c>
      <c r="G3211" s="248" t="s">
        <v>151</v>
      </c>
      <c r="H3211" s="1371">
        <f>SUM(L3207:L3210)*0.1</f>
        <v>320000</v>
      </c>
      <c r="I3211" s="366"/>
      <c r="J3211" s="366"/>
      <c r="K3211" s="230" t="s">
        <v>128</v>
      </c>
      <c r="L3211" s="230">
        <f t="shared" si="57"/>
        <v>320000</v>
      </c>
      <c r="N3211" s="1364"/>
    </row>
    <row r="3212" spans="1:14" ht="12.75" customHeight="1">
      <c r="A3212" s="1372"/>
      <c r="B3212" s="416"/>
      <c r="C3212" s="417"/>
      <c r="D3212" s="1372"/>
      <c r="E3212" s="416"/>
      <c r="F3212" s="417"/>
      <c r="G3212" s="248"/>
      <c r="H3212" s="1371"/>
      <c r="I3212" s="366"/>
      <c r="J3212" s="366"/>
      <c r="K3212" s="230"/>
      <c r="L3212" s="230"/>
      <c r="M3212" s="1373" t="s">
        <v>169</v>
      </c>
      <c r="N3212" s="1365" t="s">
        <v>169</v>
      </c>
    </row>
    <row r="3213" spans="1:14" ht="12.75" customHeight="1">
      <c r="A3213" s="1372"/>
      <c r="B3213" s="416"/>
      <c r="C3213" s="1358"/>
      <c r="D3213" s="1372"/>
      <c r="E3213" s="416"/>
      <c r="F3213" s="1358"/>
      <c r="G3213" s="248"/>
      <c r="H3213" s="230" t="s">
        <v>770</v>
      </c>
      <c r="I3213" s="366"/>
      <c r="J3213" s="366"/>
      <c r="K3213" s="366"/>
      <c r="L3213" s="230"/>
      <c r="M3213" s="230" t="s">
        <v>128</v>
      </c>
      <c r="N3213" s="1364">
        <f>SUM(L3210:L3213)</f>
        <v>3520000</v>
      </c>
    </row>
    <row r="3214" spans="1:14" ht="12.75" customHeight="1">
      <c r="D3214" s="274"/>
      <c r="F3214" s="418"/>
      <c r="G3214" s="829"/>
      <c r="H3214" s="1371"/>
    </row>
    <row r="3215" spans="1:14" ht="12.75" customHeight="1">
      <c r="A3215" s="371">
        <f>A3209+1</f>
        <v>31</v>
      </c>
      <c r="B3215" s="1250" t="s">
        <v>642</v>
      </c>
      <c r="C3215" s="1250"/>
      <c r="D3215" s="273" t="s">
        <v>3677</v>
      </c>
      <c r="E3215" s="245"/>
      <c r="F3215" s="1358"/>
      <c r="G3215" s="248"/>
      <c r="H3215" s="230"/>
      <c r="I3215" s="366"/>
      <c r="J3215" s="366"/>
      <c r="K3215" s="366"/>
      <c r="L3215" s="230"/>
      <c r="N3215" s="1364"/>
    </row>
    <row r="3216" spans="1:14" ht="12.75" customHeight="1">
      <c r="A3216" s="274"/>
      <c r="C3216" s="1358"/>
      <c r="D3216" s="274">
        <f>3.14*1*1*2</f>
        <v>6.28</v>
      </c>
      <c r="E3216" s="829" t="s">
        <v>190</v>
      </c>
      <c r="F3216" s="1358" t="s">
        <v>3679</v>
      </c>
      <c r="G3216" s="248" t="s">
        <v>151</v>
      </c>
      <c r="H3216" s="1371">
        <f>Bahan!$C$146+Bahan!$C$138</f>
        <v>319021.76834184362</v>
      </c>
      <c r="I3216" s="366"/>
      <c r="J3216" s="366"/>
      <c r="K3216" s="230" t="s">
        <v>128</v>
      </c>
      <c r="L3216" s="230">
        <f>(H3216*D3216)</f>
        <v>2003456.705186778</v>
      </c>
      <c r="N3216" s="1364"/>
    </row>
    <row r="3217" spans="1:14" ht="12.75" customHeight="1">
      <c r="A3217" s="274"/>
      <c r="C3217" s="1358"/>
      <c r="D3217" s="274">
        <f>3.14*1.2*0.68</f>
        <v>2.5622400000000001</v>
      </c>
      <c r="E3217" s="829" t="s">
        <v>190</v>
      </c>
      <c r="F3217" s="1358" t="s">
        <v>3678</v>
      </c>
      <c r="G3217" s="248" t="s">
        <v>151</v>
      </c>
      <c r="H3217" s="1371">
        <f>Bahan!$C$146+Bahan!$C$138</f>
        <v>319021.76834184362</v>
      </c>
      <c r="I3217" s="366"/>
      <c r="J3217" s="366"/>
      <c r="K3217" s="230" t="s">
        <v>128</v>
      </c>
      <c r="L3217" s="230">
        <f t="shared" ref="L3217:L3220" si="58">(H3217*D3217)</f>
        <v>817410.33571620542</v>
      </c>
      <c r="N3217" s="1364"/>
    </row>
    <row r="3218" spans="1:14" ht="12.75" customHeight="1">
      <c r="A3218" s="274"/>
      <c r="C3218" s="1358"/>
      <c r="D3218" s="274">
        <v>1</v>
      </c>
      <c r="E3218" s="829" t="s">
        <v>4</v>
      </c>
      <c r="F3218" s="1358" t="s">
        <v>3760</v>
      </c>
      <c r="G3218" s="248" t="s">
        <v>151</v>
      </c>
      <c r="H3218" s="1371">
        <v>450000</v>
      </c>
      <c r="I3218" s="366"/>
      <c r="J3218" s="366"/>
      <c r="K3218" s="230" t="s">
        <v>128</v>
      </c>
      <c r="L3218" s="230">
        <f t="shared" ref="L3218" si="59">(H3218*D3218)</f>
        <v>450000</v>
      </c>
      <c r="N3218" s="1364"/>
    </row>
    <row r="3219" spans="1:14" ht="12.75" customHeight="1">
      <c r="A3219" s="274"/>
      <c r="C3219" s="1358"/>
      <c r="D3219" s="274">
        <v>1</v>
      </c>
      <c r="E3219" s="829" t="s">
        <v>8</v>
      </c>
      <c r="F3219" s="1358" t="s">
        <v>3323</v>
      </c>
      <c r="G3219" s="248" t="s">
        <v>151</v>
      </c>
      <c r="H3219" s="1371">
        <f>SUM(L3213:L3217)*0.15</f>
        <v>423130.05613544752</v>
      </c>
      <c r="I3219" s="366"/>
      <c r="J3219" s="366"/>
      <c r="K3219" s="230" t="s">
        <v>128</v>
      </c>
      <c r="L3219" s="230">
        <f t="shared" si="58"/>
        <v>423130.05613544752</v>
      </c>
      <c r="N3219" s="1364"/>
    </row>
    <row r="3220" spans="1:14" ht="12.75" customHeight="1">
      <c r="A3220" s="274"/>
      <c r="C3220" s="1358"/>
      <c r="D3220" s="274">
        <v>1</v>
      </c>
      <c r="E3220" s="829" t="s">
        <v>8</v>
      </c>
      <c r="F3220" s="1358" t="s">
        <v>679</v>
      </c>
      <c r="G3220" s="248" t="s">
        <v>151</v>
      </c>
      <c r="H3220" s="1371">
        <f>SUM(L3213:L3217)*0.1</f>
        <v>282086.70409029833</v>
      </c>
      <c r="I3220" s="366"/>
      <c r="J3220" s="366"/>
      <c r="K3220" s="230" t="s">
        <v>128</v>
      </c>
      <c r="L3220" s="230">
        <f t="shared" si="58"/>
        <v>282086.70409029833</v>
      </c>
      <c r="N3220" s="1364"/>
    </row>
    <row r="3221" spans="1:14" ht="12.75" customHeight="1">
      <c r="A3221" s="1372"/>
      <c r="B3221" s="416"/>
      <c r="C3221" s="417"/>
      <c r="D3221" s="1372"/>
      <c r="E3221" s="416"/>
      <c r="F3221" s="417"/>
      <c r="G3221" s="248"/>
      <c r="H3221" s="1371"/>
      <c r="I3221" s="366"/>
      <c r="J3221" s="366"/>
      <c r="K3221" s="230"/>
      <c r="L3221" s="230"/>
      <c r="M3221" s="1373" t="s">
        <v>169</v>
      </c>
      <c r="N3221" s="1365" t="s">
        <v>169</v>
      </c>
    </row>
    <row r="3222" spans="1:14" ht="12.75" customHeight="1">
      <c r="A3222" s="1372"/>
      <c r="B3222" s="416"/>
      <c r="C3222" s="1358"/>
      <c r="D3222" s="1372"/>
      <c r="E3222" s="416"/>
      <c r="F3222" s="1358"/>
      <c r="G3222" s="248"/>
      <c r="H3222" s="230" t="s">
        <v>770</v>
      </c>
      <c r="I3222" s="366"/>
      <c r="J3222" s="366"/>
      <c r="K3222" s="366"/>
      <c r="L3222" s="230"/>
      <c r="M3222" s="230" t="s">
        <v>128</v>
      </c>
      <c r="N3222" s="1364">
        <f>SUM(L3216:L3222)</f>
        <v>3976083.8011287292</v>
      </c>
    </row>
    <row r="3223" spans="1:14" ht="12.75" customHeight="1">
      <c r="A3223" s="1372"/>
      <c r="B3223" s="416"/>
      <c r="C3223" s="1358"/>
      <c r="D3223" s="1372"/>
      <c r="E3223" s="416"/>
      <c r="F3223" s="1358"/>
      <c r="G3223" s="248"/>
      <c r="H3223" s="230"/>
      <c r="I3223" s="366"/>
      <c r="J3223" s="366"/>
      <c r="K3223" s="366"/>
      <c r="L3223" s="230"/>
      <c r="N3223" s="1364"/>
    </row>
    <row r="3224" spans="1:14" ht="12.75" customHeight="1">
      <c r="A3224" s="371">
        <f>A3215+1</f>
        <v>32</v>
      </c>
      <c r="B3224" s="1250" t="s">
        <v>642</v>
      </c>
      <c r="C3224" s="1250"/>
      <c r="D3224" s="273" t="s">
        <v>3681</v>
      </c>
      <c r="E3224" s="245"/>
      <c r="F3224" s="1358"/>
      <c r="G3224" s="248"/>
      <c r="H3224" s="230"/>
      <c r="I3224" s="366"/>
      <c r="J3224" s="366"/>
      <c r="K3224" s="366"/>
      <c r="L3224" s="230"/>
      <c r="N3224" s="1364"/>
    </row>
    <row r="3225" spans="1:14" ht="12.75" customHeight="1">
      <c r="A3225" s="274"/>
      <c r="C3225" s="1358"/>
      <c r="D3225" s="274">
        <v>1</v>
      </c>
      <c r="E3225" s="829" t="s">
        <v>682</v>
      </c>
      <c r="F3225" s="1358" t="s">
        <v>3680</v>
      </c>
      <c r="G3225" s="248" t="s">
        <v>151</v>
      </c>
      <c r="H3225" s="1371">
        <v>3000000</v>
      </c>
      <c r="I3225" s="366"/>
      <c r="J3225" s="366"/>
      <c r="K3225" s="230" t="s">
        <v>128</v>
      </c>
      <c r="L3225" s="230">
        <f t="shared" ref="L3225:L3226" si="60">(H3225*D3225)</f>
        <v>3000000</v>
      </c>
      <c r="N3225" s="1364"/>
    </row>
    <row r="3226" spans="1:14" ht="12.75" customHeight="1">
      <c r="A3226" s="274"/>
      <c r="C3226" s="1358"/>
      <c r="D3226" s="274">
        <v>1</v>
      </c>
      <c r="E3226" s="829" t="s">
        <v>8</v>
      </c>
      <c r="F3226" s="1358" t="s">
        <v>679</v>
      </c>
      <c r="G3226" s="248" t="s">
        <v>151</v>
      </c>
      <c r="H3226" s="1371">
        <f>SUM(L3222:L3225)*0.1</f>
        <v>300000</v>
      </c>
      <c r="I3226" s="366"/>
      <c r="J3226" s="366"/>
      <c r="K3226" s="230" t="s">
        <v>128</v>
      </c>
      <c r="L3226" s="230">
        <f t="shared" si="60"/>
        <v>300000</v>
      </c>
      <c r="N3226" s="1364"/>
    </row>
    <row r="3227" spans="1:14" ht="12.75" customHeight="1">
      <c r="A3227" s="1372"/>
      <c r="B3227" s="416"/>
      <c r="C3227" s="417"/>
      <c r="D3227" s="1372"/>
      <c r="E3227" s="416"/>
      <c r="F3227" s="417"/>
      <c r="G3227" s="248"/>
      <c r="H3227" s="1371"/>
      <c r="I3227" s="366"/>
      <c r="J3227" s="366"/>
      <c r="K3227" s="230"/>
      <c r="L3227" s="230"/>
      <c r="M3227" s="1373" t="s">
        <v>169</v>
      </c>
      <c r="N3227" s="1365" t="s">
        <v>169</v>
      </c>
    </row>
    <row r="3228" spans="1:14" ht="12.75" customHeight="1">
      <c r="A3228" s="1372"/>
      <c r="B3228" s="416"/>
      <c r="C3228" s="1358"/>
      <c r="D3228" s="1372"/>
      <c r="E3228" s="416"/>
      <c r="F3228" s="1358"/>
      <c r="G3228" s="248"/>
      <c r="H3228" s="230" t="s">
        <v>770</v>
      </c>
      <c r="I3228" s="366"/>
      <c r="J3228" s="366"/>
      <c r="K3228" s="366"/>
      <c r="L3228" s="230"/>
      <c r="M3228" s="230" t="s">
        <v>128</v>
      </c>
      <c r="N3228" s="1364">
        <f>SUM(L3225:L3228)</f>
        <v>3300000</v>
      </c>
    </row>
    <row r="3229" spans="1:14" ht="12.75" customHeight="1">
      <c r="D3229" s="274"/>
      <c r="F3229" s="418"/>
      <c r="G3229" s="829"/>
      <c r="H3229" s="1371"/>
    </row>
    <row r="3230" spans="1:14" ht="12.75" customHeight="1">
      <c r="A3230" s="371">
        <f>A3224+1</f>
        <v>33</v>
      </c>
      <c r="B3230" s="1250" t="s">
        <v>642</v>
      </c>
      <c r="C3230" s="1250"/>
      <c r="D3230" s="273" t="s">
        <v>3683</v>
      </c>
      <c r="E3230" s="245"/>
      <c r="F3230" s="260"/>
      <c r="G3230" s="1250"/>
      <c r="H3230" s="245"/>
      <c r="I3230" s="245"/>
      <c r="J3230" s="245"/>
      <c r="K3230" s="245"/>
      <c r="L3230" s="245"/>
      <c r="M3230" s="262"/>
      <c r="N3230" s="245"/>
    </row>
    <row r="3231" spans="1:14" ht="12.75" customHeight="1">
      <c r="B3231" s="414"/>
      <c r="C3231" s="1357"/>
      <c r="D3231" s="274">
        <v>1</v>
      </c>
      <c r="E3231" s="829" t="s">
        <v>682</v>
      </c>
      <c r="F3231" s="1358" t="s">
        <v>3682</v>
      </c>
      <c r="G3231" s="248" t="s">
        <v>151</v>
      </c>
      <c r="H3231" s="1371">
        <v>5200000</v>
      </c>
      <c r="I3231" s="366"/>
      <c r="J3231" s="366"/>
      <c r="K3231" s="230" t="s">
        <v>128</v>
      </c>
      <c r="L3231" s="230">
        <f t="shared" ref="L3231" si="61">(H3231*D3231)</f>
        <v>5200000</v>
      </c>
      <c r="N3231" s="1364"/>
    </row>
    <row r="3232" spans="1:14" ht="12.75" customHeight="1">
      <c r="B3232" s="414"/>
      <c r="C3232" s="1357"/>
      <c r="D3232" s="274">
        <v>1</v>
      </c>
      <c r="E3232" s="829" t="s">
        <v>8</v>
      </c>
      <c r="F3232" s="1358" t="s">
        <v>679</v>
      </c>
      <c r="G3232" s="248" t="s">
        <v>151</v>
      </c>
      <c r="H3232" s="1371">
        <f>SUM(L3231:L3231)*0.1</f>
        <v>520000</v>
      </c>
      <c r="I3232" s="366"/>
      <c r="J3232" s="366"/>
      <c r="K3232" s="230" t="s">
        <v>128</v>
      </c>
      <c r="L3232" s="230">
        <f t="shared" ref="L3232" si="62">(H3232*D3232)</f>
        <v>520000</v>
      </c>
      <c r="N3232" s="1364"/>
    </row>
    <row r="3233" spans="1:14" ht="12.75" customHeight="1">
      <c r="B3233" s="414"/>
      <c r="C3233" s="1357"/>
      <c r="D3233" s="1372"/>
      <c r="E3233" s="416"/>
      <c r="F3233" s="417"/>
      <c r="G3233" s="248"/>
      <c r="H3233" s="1371"/>
      <c r="I3233" s="366"/>
      <c r="J3233" s="366"/>
      <c r="K3233" s="230"/>
      <c r="L3233" s="230"/>
      <c r="M3233" s="1373"/>
      <c r="N3233" s="1365"/>
    </row>
    <row r="3234" spans="1:14" ht="12.75" customHeight="1">
      <c r="B3234" s="414"/>
      <c r="C3234" s="1357"/>
      <c r="D3234" s="1372"/>
      <c r="E3234" s="416"/>
      <c r="F3234" s="1358"/>
      <c r="G3234" s="248"/>
      <c r="H3234" s="230" t="s">
        <v>770</v>
      </c>
      <c r="I3234" s="366"/>
      <c r="J3234" s="366"/>
      <c r="K3234" s="366"/>
      <c r="L3234" s="230"/>
      <c r="M3234" s="230" t="s">
        <v>128</v>
      </c>
      <c r="N3234" s="1364">
        <f>SUM(L3231:L3234)</f>
        <v>5720000</v>
      </c>
    </row>
    <row r="3235" spans="1:14" ht="12.75" customHeight="1">
      <c r="D3235" s="274"/>
      <c r="F3235" s="418"/>
      <c r="G3235" s="829"/>
      <c r="H3235" s="1371"/>
    </row>
    <row r="3236" spans="1:14" ht="12.75" customHeight="1">
      <c r="A3236" s="371">
        <f>A3230+1</f>
        <v>34</v>
      </c>
      <c r="B3236" s="1250" t="s">
        <v>642</v>
      </c>
      <c r="C3236" s="1250"/>
      <c r="D3236" s="273" t="s">
        <v>3728</v>
      </c>
      <c r="E3236" s="245"/>
      <c r="F3236" s="260"/>
      <c r="G3236" s="1250"/>
      <c r="H3236" s="245"/>
      <c r="I3236" s="245"/>
      <c r="J3236" s="245"/>
      <c r="K3236" s="245"/>
      <c r="L3236" s="245"/>
      <c r="M3236" s="262"/>
      <c r="N3236" s="245"/>
    </row>
    <row r="3237" spans="1:14" ht="12.75" customHeight="1">
      <c r="B3237" s="414"/>
      <c r="C3237" s="1357"/>
      <c r="D3237" s="274">
        <v>1</v>
      </c>
      <c r="E3237" s="829" t="s">
        <v>682</v>
      </c>
      <c r="F3237" s="1358" t="s">
        <v>3682</v>
      </c>
      <c r="G3237" s="248" t="s">
        <v>151</v>
      </c>
      <c r="H3237" s="1371">
        <v>5000000</v>
      </c>
      <c r="I3237" s="366"/>
      <c r="J3237" s="366"/>
      <c r="K3237" s="230" t="s">
        <v>128</v>
      </c>
      <c r="L3237" s="230">
        <f t="shared" ref="L3237:L3238" si="63">(H3237*D3237)</f>
        <v>5000000</v>
      </c>
      <c r="N3237" s="1364"/>
    </row>
    <row r="3238" spans="1:14" ht="12.75" customHeight="1">
      <c r="B3238" s="414"/>
      <c r="C3238" s="1357"/>
      <c r="D3238" s="274">
        <v>1</v>
      </c>
      <c r="E3238" s="829" t="s">
        <v>8</v>
      </c>
      <c r="F3238" s="1358" t="s">
        <v>679</v>
      </c>
      <c r="G3238" s="248" t="s">
        <v>151</v>
      </c>
      <c r="H3238" s="1371">
        <f>SUM(L3237:L3237)*0.1</f>
        <v>500000</v>
      </c>
      <c r="I3238" s="366"/>
      <c r="J3238" s="366"/>
      <c r="K3238" s="230" t="s">
        <v>128</v>
      </c>
      <c r="L3238" s="230">
        <f t="shared" si="63"/>
        <v>500000</v>
      </c>
      <c r="N3238" s="1364"/>
    </row>
    <row r="3239" spans="1:14" ht="12.75" customHeight="1">
      <c r="B3239" s="414"/>
      <c r="C3239" s="1357"/>
      <c r="D3239" s="1372"/>
      <c r="E3239" s="416"/>
      <c r="F3239" s="417"/>
      <c r="G3239" s="248"/>
      <c r="H3239" s="1371"/>
      <c r="I3239" s="366"/>
      <c r="J3239" s="366"/>
      <c r="K3239" s="230"/>
      <c r="L3239" s="230"/>
      <c r="M3239" s="1373"/>
      <c r="N3239" s="1365"/>
    </row>
    <row r="3240" spans="1:14" ht="12.75" customHeight="1">
      <c r="B3240" s="414"/>
      <c r="C3240" s="1357"/>
      <c r="D3240" s="1372"/>
      <c r="E3240" s="416"/>
      <c r="F3240" s="1358"/>
      <c r="G3240" s="248"/>
      <c r="H3240" s="230" t="s">
        <v>770</v>
      </c>
      <c r="I3240" s="366"/>
      <c r="J3240" s="366"/>
      <c r="K3240" s="366"/>
      <c r="L3240" s="230"/>
      <c r="M3240" s="230" t="s">
        <v>128</v>
      </c>
      <c r="N3240" s="1364">
        <f>SUM(L3237:L3240)</f>
        <v>5500000</v>
      </c>
    </row>
    <row r="3241" spans="1:14" ht="12.75" customHeight="1">
      <c r="D3241" s="274"/>
      <c r="F3241" s="418"/>
      <c r="G3241" s="829"/>
      <c r="H3241" s="1371"/>
    </row>
    <row r="3242" spans="1:14" ht="12.75" customHeight="1">
      <c r="A3242" s="371">
        <f>A3236+1</f>
        <v>35</v>
      </c>
      <c r="B3242" s="1250" t="s">
        <v>642</v>
      </c>
      <c r="C3242" s="1250"/>
      <c r="D3242" s="273" t="s">
        <v>3737</v>
      </c>
      <c r="E3242" s="245"/>
      <c r="F3242" s="260"/>
      <c r="G3242" s="1250"/>
      <c r="H3242" s="245"/>
      <c r="I3242" s="245"/>
      <c r="J3242" s="245"/>
      <c r="K3242" s="245"/>
      <c r="L3242" s="245"/>
      <c r="M3242" s="262"/>
      <c r="N3242" s="245"/>
    </row>
    <row r="3243" spans="1:14" ht="12.75" customHeight="1">
      <c r="B3243" s="414"/>
      <c r="C3243" s="1357"/>
      <c r="D3243" s="274">
        <v>1</v>
      </c>
      <c r="E3243" s="829" t="s">
        <v>682</v>
      </c>
      <c r="F3243" s="1358" t="s">
        <v>3736</v>
      </c>
      <c r="G3243" s="248" t="s">
        <v>151</v>
      </c>
      <c r="H3243" s="1371">
        <v>9000000</v>
      </c>
      <c r="I3243" s="366"/>
      <c r="J3243" s="366"/>
      <c r="K3243" s="230" t="s">
        <v>128</v>
      </c>
      <c r="L3243" s="230">
        <f t="shared" ref="L3243" si="64">(H3243*D3243)</f>
        <v>9000000</v>
      </c>
      <c r="N3243" s="1364"/>
    </row>
    <row r="3244" spans="1:14" ht="12.75" customHeight="1">
      <c r="B3244" s="414"/>
      <c r="C3244" s="1357"/>
      <c r="D3244" s="274">
        <v>1</v>
      </c>
      <c r="E3244" s="829" t="s">
        <v>8</v>
      </c>
      <c r="F3244" s="1358" t="s">
        <v>679</v>
      </c>
      <c r="G3244" s="248" t="s">
        <v>151</v>
      </c>
      <c r="H3244" s="1371">
        <f>SUM(L3242:L3243)*0.1</f>
        <v>900000</v>
      </c>
      <c r="I3244" s="366"/>
      <c r="J3244" s="366"/>
      <c r="K3244" s="230" t="s">
        <v>128</v>
      </c>
      <c r="L3244" s="230">
        <f t="shared" ref="L3244" si="65">(H3244*D3244)</f>
        <v>900000</v>
      </c>
      <c r="N3244" s="1364"/>
    </row>
    <row r="3245" spans="1:14" ht="12.75" customHeight="1">
      <c r="B3245" s="414"/>
      <c r="C3245" s="1357"/>
      <c r="D3245" s="1376"/>
      <c r="E3245" s="486"/>
      <c r="F3245" s="417"/>
      <c r="G3245" s="248"/>
      <c r="H3245" s="1371"/>
      <c r="I3245" s="366"/>
      <c r="J3245" s="366"/>
      <c r="K3245" s="230"/>
      <c r="L3245" s="230"/>
      <c r="N3245" s="1364"/>
    </row>
    <row r="3246" spans="1:14" ht="12.75" customHeight="1">
      <c r="B3246" s="414"/>
      <c r="C3246" s="1357"/>
      <c r="D3246" s="1372"/>
      <c r="E3246" s="416"/>
      <c r="F3246" s="417"/>
      <c r="G3246" s="248"/>
      <c r="H3246" s="1371"/>
      <c r="I3246" s="366"/>
      <c r="J3246" s="366"/>
      <c r="K3246" s="230"/>
      <c r="L3246" s="230"/>
      <c r="M3246" s="1373" t="s">
        <v>169</v>
      </c>
      <c r="N3246" s="1365" t="s">
        <v>169</v>
      </c>
    </row>
    <row r="3247" spans="1:14" ht="12.75" customHeight="1">
      <c r="B3247" s="414"/>
      <c r="C3247" s="1357"/>
      <c r="D3247" s="1372"/>
      <c r="E3247" s="416"/>
      <c r="F3247" s="1358"/>
      <c r="G3247" s="248"/>
      <c r="H3247" s="230" t="s">
        <v>770</v>
      </c>
      <c r="I3247" s="366"/>
      <c r="J3247" s="366"/>
      <c r="K3247" s="366"/>
      <c r="L3247" s="230"/>
      <c r="M3247" s="230" t="s">
        <v>128</v>
      </c>
      <c r="N3247" s="1364">
        <f>SUM(L3243:L3247)</f>
        <v>9900000</v>
      </c>
    </row>
    <row r="3248" spans="1:14" ht="12.75" customHeight="1">
      <c r="D3248" s="274"/>
      <c r="F3248" s="418"/>
      <c r="G3248" s="829"/>
      <c r="H3248" s="1371"/>
    </row>
    <row r="3249" spans="1:14" ht="12.75" customHeight="1">
      <c r="A3249" s="371">
        <f>A3242+1</f>
        <v>36</v>
      </c>
      <c r="B3249" s="1250" t="s">
        <v>642</v>
      </c>
      <c r="C3249" s="1250"/>
      <c r="D3249" s="273" t="s">
        <v>3740</v>
      </c>
      <c r="E3249" s="245"/>
      <c r="F3249" s="1358"/>
      <c r="G3249" s="248"/>
      <c r="H3249" s="230"/>
      <c r="I3249" s="366"/>
      <c r="J3249" s="366"/>
      <c r="K3249" s="366"/>
      <c r="L3249" s="230"/>
      <c r="N3249" s="1364"/>
    </row>
    <row r="3250" spans="1:14" ht="12.75" customHeight="1">
      <c r="A3250" s="274"/>
      <c r="C3250" s="1358"/>
      <c r="D3250" s="274">
        <v>1</v>
      </c>
      <c r="E3250" s="829" t="s">
        <v>682</v>
      </c>
      <c r="F3250" s="1358" t="s">
        <v>3739</v>
      </c>
      <c r="G3250" s="248" t="s">
        <v>151</v>
      </c>
      <c r="H3250" s="1371">
        <v>4500000</v>
      </c>
      <c r="I3250" s="366"/>
      <c r="J3250" s="366"/>
      <c r="K3250" s="230" t="s">
        <v>128</v>
      </c>
      <c r="L3250" s="230">
        <f t="shared" ref="L3250:L3251" si="66">(H3250*D3250)</f>
        <v>4500000</v>
      </c>
      <c r="N3250" s="1364"/>
    </row>
    <row r="3251" spans="1:14" ht="12.75" customHeight="1">
      <c r="A3251" s="274"/>
      <c r="C3251" s="1358"/>
      <c r="D3251" s="274">
        <v>1</v>
      </c>
      <c r="E3251" s="829" t="s">
        <v>8</v>
      </c>
      <c r="F3251" s="1358" t="s">
        <v>679</v>
      </c>
      <c r="G3251" s="248" t="s">
        <v>151</v>
      </c>
      <c r="H3251" s="1371">
        <f>L3250*0.1</f>
        <v>450000</v>
      </c>
      <c r="I3251" s="366"/>
      <c r="J3251" s="366"/>
      <c r="K3251" s="230" t="s">
        <v>128</v>
      </c>
      <c r="L3251" s="230">
        <f t="shared" si="66"/>
        <v>450000</v>
      </c>
      <c r="N3251" s="1364"/>
    </row>
    <row r="3252" spans="1:14" ht="12.75" customHeight="1">
      <c r="A3252" s="1372"/>
      <c r="B3252" s="416"/>
      <c r="C3252" s="417"/>
      <c r="D3252" s="1372"/>
      <c r="E3252" s="416"/>
      <c r="F3252" s="417"/>
      <c r="G3252" s="248"/>
      <c r="H3252" s="1371"/>
      <c r="I3252" s="366"/>
      <c r="J3252" s="366"/>
      <c r="K3252" s="230"/>
      <c r="L3252" s="230"/>
      <c r="M3252" s="1373" t="s">
        <v>169</v>
      </c>
      <c r="N3252" s="1365" t="s">
        <v>169</v>
      </c>
    </row>
    <row r="3253" spans="1:14" ht="12.75" customHeight="1">
      <c r="A3253" s="1372"/>
      <c r="B3253" s="416"/>
      <c r="C3253" s="1358"/>
      <c r="D3253" s="1372"/>
      <c r="E3253" s="416"/>
      <c r="F3253" s="1358"/>
      <c r="G3253" s="248"/>
      <c r="H3253" s="230" t="s">
        <v>770</v>
      </c>
      <c r="I3253" s="366"/>
      <c r="J3253" s="366"/>
      <c r="K3253" s="366"/>
      <c r="L3253" s="230"/>
      <c r="M3253" s="230" t="s">
        <v>128</v>
      </c>
      <c r="N3253" s="1364">
        <f>SUM(L3250:L3253)</f>
        <v>4950000</v>
      </c>
    </row>
    <row r="3254" spans="1:14" ht="12.75" customHeight="1">
      <c r="A3254" s="1372"/>
      <c r="B3254" s="416"/>
      <c r="C3254" s="1358"/>
      <c r="D3254" s="1372"/>
      <c r="E3254" s="416"/>
      <c r="F3254" s="1358"/>
      <c r="G3254" s="248"/>
      <c r="H3254" s="230"/>
      <c r="I3254" s="366"/>
      <c r="J3254" s="366"/>
      <c r="K3254" s="366"/>
      <c r="L3254" s="230"/>
      <c r="N3254" s="1364"/>
    </row>
    <row r="3255" spans="1:14" ht="12.75" customHeight="1">
      <c r="A3255" s="371">
        <f>A3249+1</f>
        <v>37</v>
      </c>
      <c r="B3255" s="1250" t="s">
        <v>642</v>
      </c>
      <c r="C3255" s="1250"/>
      <c r="D3255" s="273" t="s">
        <v>3742</v>
      </c>
      <c r="E3255" s="245"/>
      <c r="F3255" s="260"/>
      <c r="G3255" s="1250"/>
      <c r="H3255" s="245"/>
      <c r="I3255" s="245"/>
      <c r="J3255" s="245"/>
      <c r="K3255" s="245"/>
      <c r="L3255" s="245"/>
      <c r="M3255" s="262"/>
      <c r="N3255" s="245"/>
    </row>
    <row r="3256" spans="1:14" ht="12.75" customHeight="1">
      <c r="B3256" s="414"/>
      <c r="C3256" s="1357"/>
      <c r="D3256" s="274">
        <v>1</v>
      </c>
      <c r="E3256" s="829" t="s">
        <v>682</v>
      </c>
      <c r="F3256" s="1358" t="s">
        <v>3741</v>
      </c>
      <c r="G3256" s="248" t="s">
        <v>151</v>
      </c>
      <c r="H3256" s="1371">
        <v>12000000</v>
      </c>
      <c r="I3256" s="366"/>
      <c r="J3256" s="366"/>
      <c r="K3256" s="230" t="s">
        <v>128</v>
      </c>
      <c r="L3256" s="230">
        <f t="shared" ref="L3256:L3257" si="67">(H3256*D3256)</f>
        <v>12000000</v>
      </c>
      <c r="N3256" s="1364"/>
    </row>
    <row r="3257" spans="1:14" ht="12.75" customHeight="1">
      <c r="B3257" s="414"/>
      <c r="C3257" s="1357"/>
      <c r="D3257" s="274">
        <v>1</v>
      </c>
      <c r="E3257" s="829" t="s">
        <v>8</v>
      </c>
      <c r="F3257" s="1358" t="s">
        <v>679</v>
      </c>
      <c r="G3257" s="248" t="s">
        <v>151</v>
      </c>
      <c r="H3257" s="1371">
        <f>L3256*0.1</f>
        <v>1200000</v>
      </c>
      <c r="I3257" s="366"/>
      <c r="J3257" s="366"/>
      <c r="K3257" s="230" t="s">
        <v>128</v>
      </c>
      <c r="L3257" s="230">
        <f t="shared" si="67"/>
        <v>1200000</v>
      </c>
      <c r="N3257" s="1364"/>
    </row>
    <row r="3258" spans="1:14" ht="12.75" customHeight="1">
      <c r="B3258" s="414"/>
      <c r="C3258" s="1357"/>
      <c r="D3258" s="1376"/>
      <c r="E3258" s="486"/>
      <c r="F3258" s="417"/>
      <c r="G3258" s="248"/>
      <c r="H3258" s="1371"/>
      <c r="I3258" s="366"/>
      <c r="J3258" s="366"/>
      <c r="K3258" s="230"/>
      <c r="L3258" s="230"/>
      <c r="N3258" s="1364"/>
    </row>
    <row r="3259" spans="1:14" ht="12.75" customHeight="1">
      <c r="B3259" s="414"/>
      <c r="C3259" s="1357"/>
      <c r="D3259" s="1372"/>
      <c r="E3259" s="416"/>
      <c r="F3259" s="1358"/>
      <c r="G3259" s="248"/>
      <c r="H3259" s="230" t="s">
        <v>770</v>
      </c>
      <c r="I3259" s="366"/>
      <c r="J3259" s="366"/>
      <c r="K3259" s="366"/>
      <c r="L3259" s="230"/>
      <c r="M3259" s="230" t="s">
        <v>128</v>
      </c>
      <c r="N3259" s="1364">
        <f>SUM(L3256:L3259)</f>
        <v>13200000</v>
      </c>
    </row>
    <row r="3260" spans="1:14" ht="12.75" customHeight="1">
      <c r="D3260" s="274"/>
      <c r="F3260" s="418"/>
      <c r="G3260" s="829"/>
      <c r="H3260" s="1371"/>
    </row>
    <row r="3261" spans="1:14" ht="12.75" customHeight="1">
      <c r="A3261" s="371">
        <f>A3255+1</f>
        <v>38</v>
      </c>
      <c r="B3261" s="1250" t="s">
        <v>642</v>
      </c>
      <c r="C3261" s="1250"/>
      <c r="D3261" s="273" t="s">
        <v>3745</v>
      </c>
      <c r="E3261" s="245"/>
      <c r="F3261" s="260"/>
      <c r="G3261" s="1250"/>
      <c r="H3261" s="245"/>
      <c r="I3261" s="245"/>
      <c r="J3261" s="245"/>
      <c r="K3261" s="245"/>
      <c r="L3261" s="245"/>
      <c r="M3261" s="262"/>
      <c r="N3261" s="245"/>
    </row>
    <row r="3262" spans="1:14" ht="12.75" customHeight="1">
      <c r="B3262" s="414"/>
      <c r="C3262" s="1357"/>
      <c r="D3262" s="274">
        <v>1</v>
      </c>
      <c r="E3262" s="829" t="s">
        <v>682</v>
      </c>
      <c r="F3262" s="1358" t="s">
        <v>3744</v>
      </c>
      <c r="G3262" s="248" t="s">
        <v>151</v>
      </c>
      <c r="H3262" s="1371">
        <v>7500000</v>
      </c>
      <c r="I3262" s="366"/>
      <c r="J3262" s="366"/>
      <c r="K3262" s="230" t="s">
        <v>128</v>
      </c>
      <c r="L3262" s="230">
        <f t="shared" ref="L3262" si="68">(H3262*D3262)</f>
        <v>7500000</v>
      </c>
      <c r="N3262" s="1364"/>
    </row>
    <row r="3263" spans="1:14" ht="12.75" customHeight="1">
      <c r="B3263" s="414"/>
      <c r="C3263" s="1357"/>
      <c r="D3263" s="274">
        <v>1</v>
      </c>
      <c r="E3263" s="829" t="s">
        <v>8</v>
      </c>
      <c r="F3263" s="1358" t="s">
        <v>679</v>
      </c>
      <c r="G3263" s="248" t="s">
        <v>151</v>
      </c>
      <c r="H3263" s="1371">
        <f>SUM(L3261:L3262)*0.1</f>
        <v>750000</v>
      </c>
      <c r="I3263" s="366"/>
      <c r="J3263" s="366"/>
      <c r="K3263" s="230" t="s">
        <v>128</v>
      </c>
      <c r="L3263" s="230">
        <f t="shared" ref="L3263" si="69">(H3263*D3263)</f>
        <v>750000</v>
      </c>
      <c r="N3263" s="1364"/>
    </row>
    <row r="3264" spans="1:14" ht="12.75" customHeight="1">
      <c r="B3264" s="414"/>
      <c r="C3264" s="1357"/>
      <c r="D3264" s="1376"/>
      <c r="E3264" s="486"/>
      <c r="F3264" s="417"/>
      <c r="G3264" s="248"/>
      <c r="H3264" s="1371"/>
      <c r="I3264" s="366"/>
      <c r="J3264" s="366"/>
      <c r="K3264" s="230"/>
      <c r="L3264" s="230"/>
      <c r="N3264" s="1364"/>
    </row>
    <row r="3265" spans="1:14" ht="12.75" customHeight="1">
      <c r="B3265" s="414"/>
      <c r="C3265" s="1357"/>
      <c r="D3265" s="1372"/>
      <c r="E3265" s="416"/>
      <c r="F3265" s="1358"/>
      <c r="G3265" s="248"/>
      <c r="H3265" s="230" t="s">
        <v>770</v>
      </c>
      <c r="I3265" s="366"/>
      <c r="J3265" s="366"/>
      <c r="K3265" s="366"/>
      <c r="L3265" s="230"/>
      <c r="M3265" s="230" t="s">
        <v>128</v>
      </c>
      <c r="N3265" s="1364">
        <f>SUM(L3262:L3265)</f>
        <v>8250000</v>
      </c>
    </row>
    <row r="3266" spans="1:14" ht="12.75" customHeight="1">
      <c r="D3266" s="274"/>
      <c r="F3266" s="418"/>
      <c r="G3266" s="829"/>
      <c r="H3266" s="1371"/>
    </row>
    <row r="3267" spans="1:14" ht="12.75" customHeight="1">
      <c r="A3267" s="371">
        <f>A3261+1</f>
        <v>39</v>
      </c>
      <c r="B3267" s="1250" t="s">
        <v>642</v>
      </c>
      <c r="C3267" s="1250"/>
      <c r="D3267" s="273" t="s">
        <v>3747</v>
      </c>
      <c r="E3267" s="245"/>
      <c r="F3267" s="260"/>
      <c r="G3267" s="1250"/>
      <c r="H3267" s="245"/>
      <c r="I3267" s="245"/>
      <c r="J3267" s="245"/>
      <c r="K3267" s="245"/>
      <c r="L3267" s="245"/>
      <c r="M3267" s="262"/>
      <c r="N3267" s="245"/>
    </row>
    <row r="3268" spans="1:14" ht="12.75" customHeight="1">
      <c r="B3268" s="414"/>
      <c r="C3268" s="1357"/>
      <c r="D3268" s="274">
        <v>1</v>
      </c>
      <c r="E3268" s="829" t="s">
        <v>682</v>
      </c>
      <c r="F3268" s="1358" t="s">
        <v>3746</v>
      </c>
      <c r="G3268" s="248" t="s">
        <v>151</v>
      </c>
      <c r="H3268" s="1371">
        <v>7500000</v>
      </c>
      <c r="I3268" s="366"/>
      <c r="J3268" s="366"/>
      <c r="K3268" s="230" t="s">
        <v>128</v>
      </c>
      <c r="L3268" s="230">
        <f t="shared" ref="L3268" si="70">(H3268*D3268)</f>
        <v>7500000</v>
      </c>
      <c r="N3268" s="1364"/>
    </row>
    <row r="3269" spans="1:14" ht="12.75" customHeight="1">
      <c r="B3269" s="414"/>
      <c r="C3269" s="1357"/>
      <c r="D3269" s="274">
        <v>1</v>
      </c>
      <c r="E3269" s="829" t="s">
        <v>8</v>
      </c>
      <c r="F3269" s="1358" t="s">
        <v>679</v>
      </c>
      <c r="G3269" s="248" t="s">
        <v>151</v>
      </c>
      <c r="H3269" s="1371">
        <f>SUM(L3267:L3268)*0.1</f>
        <v>750000</v>
      </c>
      <c r="I3269" s="366"/>
      <c r="J3269" s="366"/>
      <c r="K3269" s="230" t="s">
        <v>128</v>
      </c>
      <c r="L3269" s="230">
        <f t="shared" ref="L3269" si="71">(H3269*D3269)</f>
        <v>750000</v>
      </c>
      <c r="N3269" s="1364"/>
    </row>
    <row r="3270" spans="1:14" ht="12.75" customHeight="1">
      <c r="B3270" s="414"/>
      <c r="C3270" s="1357"/>
      <c r="D3270" s="1372"/>
      <c r="E3270" s="416"/>
      <c r="F3270" s="417"/>
      <c r="G3270" s="248"/>
      <c r="H3270" s="1371"/>
      <c r="I3270" s="366"/>
      <c r="J3270" s="366"/>
      <c r="K3270" s="230"/>
      <c r="L3270" s="230"/>
      <c r="M3270" s="1373"/>
      <c r="N3270" s="1365"/>
    </row>
    <row r="3271" spans="1:14" ht="12.75" customHeight="1">
      <c r="B3271" s="414"/>
      <c r="C3271" s="1357"/>
      <c r="D3271" s="1372"/>
      <c r="E3271" s="416"/>
      <c r="F3271" s="1358"/>
      <c r="G3271" s="248"/>
      <c r="H3271" s="230" t="s">
        <v>770</v>
      </c>
      <c r="I3271" s="366"/>
      <c r="J3271" s="366"/>
      <c r="K3271" s="366"/>
      <c r="L3271" s="230"/>
      <c r="M3271" s="230" t="s">
        <v>128</v>
      </c>
      <c r="N3271" s="1364">
        <f>SUM(L3268:L3271)</f>
        <v>8250000</v>
      </c>
    </row>
    <row r="3272" spans="1:14" ht="12.75" customHeight="1">
      <c r="D3272" s="274"/>
      <c r="F3272" s="418"/>
      <c r="G3272" s="829"/>
      <c r="H3272" s="1371"/>
    </row>
    <row r="3273" spans="1:14" ht="12.75" customHeight="1">
      <c r="A3273" s="371">
        <f>A3267+1</f>
        <v>40</v>
      </c>
      <c r="B3273" s="1250" t="s">
        <v>642</v>
      </c>
      <c r="C3273" s="1250"/>
      <c r="D3273" s="273" t="s">
        <v>3749</v>
      </c>
      <c r="E3273" s="245"/>
      <c r="F3273" s="260"/>
      <c r="G3273" s="1250"/>
      <c r="H3273" s="245"/>
      <c r="I3273" s="245"/>
      <c r="J3273" s="245"/>
      <c r="K3273" s="245"/>
      <c r="L3273" s="245"/>
      <c r="M3273" s="262"/>
      <c r="N3273" s="245"/>
    </row>
    <row r="3274" spans="1:14" ht="12.75" customHeight="1">
      <c r="B3274" s="414"/>
      <c r="C3274" s="1357"/>
      <c r="D3274" s="274">
        <v>1</v>
      </c>
      <c r="E3274" s="829" t="s">
        <v>682</v>
      </c>
      <c r="F3274" s="1358" t="s">
        <v>3748</v>
      </c>
      <c r="G3274" s="248" t="s">
        <v>151</v>
      </c>
      <c r="H3274" s="1371">
        <v>7500000</v>
      </c>
      <c r="I3274" s="366"/>
      <c r="J3274" s="366"/>
      <c r="K3274" s="230" t="s">
        <v>128</v>
      </c>
      <c r="L3274" s="230">
        <f t="shared" ref="L3274" si="72">(H3274*D3274)</f>
        <v>7500000</v>
      </c>
      <c r="N3274" s="1364"/>
    </row>
    <row r="3275" spans="1:14" ht="12.75" customHeight="1">
      <c r="B3275" s="414"/>
      <c r="C3275" s="1357"/>
      <c r="D3275" s="274">
        <v>1</v>
      </c>
      <c r="E3275" s="829" t="s">
        <v>8</v>
      </c>
      <c r="F3275" s="1358" t="s">
        <v>679</v>
      </c>
      <c r="G3275" s="248" t="s">
        <v>151</v>
      </c>
      <c r="H3275" s="1371">
        <f>SUM(L3273:L3274)*0.1</f>
        <v>750000</v>
      </c>
      <c r="I3275" s="366"/>
      <c r="J3275" s="366"/>
      <c r="K3275" s="230" t="s">
        <v>128</v>
      </c>
      <c r="L3275" s="230">
        <f t="shared" ref="L3275" si="73">(H3275*D3275)</f>
        <v>750000</v>
      </c>
      <c r="N3275" s="1364"/>
    </row>
    <row r="3276" spans="1:14" ht="12.75" customHeight="1">
      <c r="B3276" s="414"/>
      <c r="C3276" s="1357"/>
      <c r="D3276" s="1372"/>
      <c r="E3276" s="416"/>
      <c r="F3276" s="417"/>
      <c r="G3276" s="248"/>
      <c r="H3276" s="1371"/>
      <c r="I3276" s="366"/>
      <c r="J3276" s="366"/>
      <c r="K3276" s="230"/>
      <c r="L3276" s="230"/>
      <c r="M3276" s="1373"/>
      <c r="N3276" s="1365"/>
    </row>
    <row r="3277" spans="1:14" ht="12.75" customHeight="1">
      <c r="B3277" s="414"/>
      <c r="C3277" s="1357"/>
      <c r="D3277" s="1372"/>
      <c r="E3277" s="416"/>
      <c r="F3277" s="1358"/>
      <c r="G3277" s="248"/>
      <c r="H3277" s="230" t="s">
        <v>770</v>
      </c>
      <c r="I3277" s="366"/>
      <c r="J3277" s="366"/>
      <c r="K3277" s="366"/>
      <c r="L3277" s="230"/>
      <c r="M3277" s="230" t="s">
        <v>128</v>
      </c>
      <c r="N3277" s="1364">
        <f>SUM(L3274:L3277)</f>
        <v>8250000</v>
      </c>
    </row>
    <row r="3278" spans="1:14" ht="12.75" customHeight="1">
      <c r="D3278" s="274"/>
      <c r="F3278" s="418"/>
      <c r="G3278" s="829"/>
      <c r="H3278" s="1371"/>
    </row>
    <row r="3279" spans="1:14" ht="12.75" customHeight="1">
      <c r="A3279" s="371">
        <f>A3273+1</f>
        <v>41</v>
      </c>
      <c r="B3279" s="1250" t="s">
        <v>642</v>
      </c>
      <c r="C3279" s="1250"/>
      <c r="D3279" s="273" t="s">
        <v>3751</v>
      </c>
      <c r="E3279" s="245"/>
      <c r="F3279" s="260"/>
      <c r="G3279" s="1250"/>
      <c r="H3279" s="245"/>
      <c r="I3279" s="245"/>
      <c r="J3279" s="245"/>
      <c r="K3279" s="245"/>
      <c r="L3279" s="245"/>
      <c r="M3279" s="262"/>
      <c r="N3279" s="245"/>
    </row>
    <row r="3280" spans="1:14" ht="12.75" customHeight="1">
      <c r="B3280" s="414"/>
      <c r="C3280" s="1357"/>
      <c r="D3280" s="274">
        <v>1</v>
      </c>
      <c r="E3280" s="829" t="s">
        <v>682</v>
      </c>
      <c r="F3280" s="1358" t="s">
        <v>3750</v>
      </c>
      <c r="G3280" s="248" t="s">
        <v>151</v>
      </c>
      <c r="H3280" s="1371">
        <v>58500000</v>
      </c>
      <c r="I3280" s="366"/>
      <c r="J3280" s="366"/>
      <c r="K3280" s="230" t="s">
        <v>128</v>
      </c>
      <c r="L3280" s="230">
        <f t="shared" ref="L3280" si="74">(H3280*D3280)</f>
        <v>58500000</v>
      </c>
      <c r="N3280" s="1364"/>
    </row>
    <row r="3281" spans="1:14" ht="12.75" customHeight="1">
      <c r="B3281" s="414"/>
      <c r="C3281" s="1357"/>
      <c r="D3281" s="1180">
        <v>1</v>
      </c>
      <c r="E3281" s="829" t="s">
        <v>8</v>
      </c>
      <c r="F3281" s="1358" t="s">
        <v>679</v>
      </c>
      <c r="G3281" s="248" t="s">
        <v>151</v>
      </c>
      <c r="H3281" s="1371">
        <f>SUM(L3279:L3280)*0.1</f>
        <v>5850000</v>
      </c>
      <c r="I3281" s="366"/>
      <c r="J3281" s="366"/>
      <c r="K3281" s="230" t="s">
        <v>128</v>
      </c>
      <c r="L3281" s="230">
        <f t="shared" ref="L3281" si="75">(H3281*D3281)</f>
        <v>5850000</v>
      </c>
      <c r="N3281" s="1364"/>
    </row>
    <row r="3282" spans="1:14" ht="12.75" customHeight="1">
      <c r="B3282" s="414"/>
      <c r="C3282" s="1357"/>
      <c r="D3282" s="1372"/>
      <c r="E3282" s="416"/>
      <c r="F3282" s="417"/>
      <c r="G3282" s="248"/>
      <c r="H3282" s="1371"/>
      <c r="I3282" s="366"/>
      <c r="J3282" s="366"/>
      <c r="K3282" s="230"/>
      <c r="L3282" s="230"/>
      <c r="M3282" s="1373"/>
      <c r="N3282" s="1365"/>
    </row>
    <row r="3283" spans="1:14" ht="12.75" customHeight="1">
      <c r="B3283" s="414"/>
      <c r="C3283" s="1357"/>
      <c r="D3283" s="1372"/>
      <c r="E3283" s="416"/>
      <c r="F3283" s="1358"/>
      <c r="G3283" s="248"/>
      <c r="H3283" s="230" t="s">
        <v>770</v>
      </c>
      <c r="I3283" s="366"/>
      <c r="J3283" s="366"/>
      <c r="K3283" s="366"/>
      <c r="L3283" s="230"/>
      <c r="M3283" s="230" t="s">
        <v>128</v>
      </c>
      <c r="N3283" s="1364">
        <f>SUM(L3280:L3283)</f>
        <v>64350000</v>
      </c>
    </row>
    <row r="3284" spans="1:14" ht="12.75" customHeight="1">
      <c r="D3284" s="274"/>
      <c r="F3284" s="418"/>
      <c r="G3284" s="829"/>
      <c r="H3284" s="1371"/>
    </row>
    <row r="3285" spans="1:14" ht="12.75" customHeight="1">
      <c r="A3285" s="371">
        <f>A3279+1</f>
        <v>42</v>
      </c>
      <c r="B3285" s="1250" t="s">
        <v>642</v>
      </c>
      <c r="C3285" s="1250"/>
      <c r="D3285" s="273" t="s">
        <v>3754</v>
      </c>
      <c r="E3285" s="245"/>
      <c r="F3285" s="260"/>
      <c r="G3285" s="1250"/>
      <c r="H3285" s="245"/>
      <c r="I3285" s="245"/>
      <c r="J3285" s="245"/>
      <c r="K3285" s="245"/>
      <c r="L3285" s="245"/>
      <c r="M3285" s="262"/>
      <c r="N3285" s="245"/>
    </row>
    <row r="3286" spans="1:14" ht="12.75" customHeight="1">
      <c r="B3286" s="414"/>
      <c r="C3286" s="1357"/>
      <c r="D3286" s="274">
        <v>1</v>
      </c>
      <c r="E3286" s="829" t="s">
        <v>682</v>
      </c>
      <c r="F3286" s="1358" t="s">
        <v>3753</v>
      </c>
      <c r="G3286" s="248" t="s">
        <v>151</v>
      </c>
      <c r="H3286" s="1371">
        <v>22500000</v>
      </c>
      <c r="I3286" s="366"/>
      <c r="J3286" s="366"/>
      <c r="K3286" s="230" t="s">
        <v>128</v>
      </c>
      <c r="L3286" s="230">
        <f t="shared" ref="L3286" si="76">(H3286*D3286)</f>
        <v>22500000</v>
      </c>
      <c r="N3286" s="1364"/>
    </row>
    <row r="3287" spans="1:14" ht="12.75" customHeight="1">
      <c r="B3287" s="414"/>
      <c r="C3287" s="1357"/>
      <c r="D3287" s="274">
        <v>1</v>
      </c>
      <c r="E3287" s="829" t="s">
        <v>8</v>
      </c>
      <c r="F3287" s="1358" t="s">
        <v>679</v>
      </c>
      <c r="G3287" s="248" t="s">
        <v>151</v>
      </c>
      <c r="H3287" s="1371">
        <f>SUM(L3285:L3286)*0.1</f>
        <v>2250000</v>
      </c>
      <c r="I3287" s="366"/>
      <c r="J3287" s="366"/>
      <c r="K3287" s="230" t="s">
        <v>128</v>
      </c>
      <c r="L3287" s="230">
        <f t="shared" ref="L3287" si="77">(H3287*D3287)</f>
        <v>2250000</v>
      </c>
      <c r="N3287" s="1364"/>
    </row>
    <row r="3288" spans="1:14" ht="12.75" customHeight="1">
      <c r="B3288" s="414"/>
      <c r="C3288" s="1357"/>
      <c r="D3288" s="1372"/>
      <c r="E3288" s="416"/>
      <c r="F3288" s="417"/>
      <c r="G3288" s="248"/>
      <c r="H3288" s="1371"/>
      <c r="I3288" s="366"/>
      <c r="J3288" s="366"/>
      <c r="K3288" s="230"/>
      <c r="L3288" s="230"/>
      <c r="M3288" s="1373"/>
      <c r="N3288" s="1365"/>
    </row>
    <row r="3289" spans="1:14" ht="12.75" customHeight="1">
      <c r="B3289" s="414"/>
      <c r="C3289" s="1357"/>
      <c r="D3289" s="1372"/>
      <c r="E3289" s="416"/>
      <c r="F3289" s="1358"/>
      <c r="G3289" s="248"/>
      <c r="H3289" s="230" t="s">
        <v>770</v>
      </c>
      <c r="I3289" s="366"/>
      <c r="J3289" s="366"/>
      <c r="K3289" s="366"/>
      <c r="L3289" s="230"/>
      <c r="M3289" s="230" t="s">
        <v>128</v>
      </c>
      <c r="N3289" s="1364">
        <f>SUM(L3286:L3289)</f>
        <v>24750000</v>
      </c>
    </row>
    <row r="3290" spans="1:14" ht="12.75" customHeight="1">
      <c r="B3290" s="414"/>
      <c r="C3290" s="1357"/>
      <c r="D3290" s="1372"/>
      <c r="E3290" s="416"/>
      <c r="F3290" s="1358"/>
      <c r="G3290" s="248"/>
      <c r="H3290" s="230"/>
      <c r="I3290" s="366"/>
      <c r="J3290" s="366"/>
      <c r="K3290" s="366"/>
      <c r="L3290" s="230"/>
      <c r="N3290" s="1364"/>
    </row>
    <row r="3291" spans="1:14" ht="12.75" customHeight="1">
      <c r="A3291" s="371">
        <f>A3285+1</f>
        <v>43</v>
      </c>
      <c r="B3291" s="1250" t="s">
        <v>642</v>
      </c>
      <c r="C3291" s="1250"/>
      <c r="D3291" s="273" t="s">
        <v>3756</v>
      </c>
      <c r="E3291" s="245"/>
      <c r="F3291" s="260"/>
      <c r="G3291" s="1250"/>
      <c r="H3291" s="245"/>
      <c r="I3291" s="245"/>
      <c r="J3291" s="245"/>
      <c r="K3291" s="245"/>
      <c r="L3291" s="245"/>
      <c r="M3291" s="262"/>
      <c r="N3291" s="245"/>
    </row>
    <row r="3292" spans="1:14" ht="12.75" customHeight="1">
      <c r="B3292" s="414"/>
      <c r="C3292" s="1357"/>
      <c r="D3292" s="274">
        <v>1</v>
      </c>
      <c r="E3292" s="829" t="s">
        <v>682</v>
      </c>
      <c r="F3292" s="1358" t="s">
        <v>3755</v>
      </c>
      <c r="G3292" s="248" t="s">
        <v>151</v>
      </c>
      <c r="H3292" s="1371">
        <v>18500000</v>
      </c>
      <c r="I3292" s="366"/>
      <c r="J3292" s="366"/>
      <c r="K3292" s="230" t="s">
        <v>128</v>
      </c>
      <c r="L3292" s="230">
        <f t="shared" ref="L3292" si="78">(H3292*D3292)</f>
        <v>18500000</v>
      </c>
      <c r="N3292" s="1364"/>
    </row>
    <row r="3293" spans="1:14" ht="12.75" customHeight="1">
      <c r="B3293" s="414"/>
      <c r="C3293" s="1357"/>
      <c r="D3293" s="274">
        <v>1</v>
      </c>
      <c r="E3293" s="829" t="s">
        <v>8</v>
      </c>
      <c r="F3293" s="1358" t="s">
        <v>679</v>
      </c>
      <c r="G3293" s="248" t="s">
        <v>151</v>
      </c>
      <c r="H3293" s="1371">
        <f>SUM(L3291:L3292)*0.1</f>
        <v>1850000</v>
      </c>
      <c r="I3293" s="366"/>
      <c r="J3293" s="366"/>
      <c r="K3293" s="230" t="s">
        <v>128</v>
      </c>
      <c r="L3293" s="230">
        <f t="shared" ref="L3293" si="79">(H3293*D3293)</f>
        <v>1850000</v>
      </c>
      <c r="N3293" s="1364"/>
    </row>
    <row r="3294" spans="1:14" ht="12.75" customHeight="1">
      <c r="B3294" s="414"/>
      <c r="C3294" s="1357"/>
      <c r="D3294" s="1372"/>
      <c r="E3294" s="416"/>
      <c r="F3294" s="417"/>
      <c r="G3294" s="248"/>
      <c r="H3294" s="1371"/>
      <c r="I3294" s="366"/>
      <c r="J3294" s="366"/>
      <c r="K3294" s="230"/>
      <c r="L3294" s="230"/>
      <c r="M3294" s="1373"/>
      <c r="N3294" s="1365"/>
    </row>
    <row r="3295" spans="1:14" ht="12.75" customHeight="1">
      <c r="B3295" s="414"/>
      <c r="C3295" s="1357"/>
      <c r="D3295" s="1372"/>
      <c r="E3295" s="416"/>
      <c r="F3295" s="1358"/>
      <c r="G3295" s="248"/>
      <c r="H3295" s="230" t="s">
        <v>770</v>
      </c>
      <c r="I3295" s="366"/>
      <c r="J3295" s="366"/>
      <c r="K3295" s="366"/>
      <c r="L3295" s="230"/>
      <c r="M3295" s="230" t="s">
        <v>128</v>
      </c>
      <c r="N3295" s="1364">
        <f>SUM(L3292:L3295)</f>
        <v>20350000</v>
      </c>
    </row>
    <row r="3296" spans="1:14" ht="12.75" customHeight="1">
      <c r="B3296" s="414"/>
      <c r="C3296" s="1357"/>
      <c r="D3296" s="1372"/>
      <c r="E3296" s="416"/>
      <c r="F3296" s="1358"/>
      <c r="G3296" s="248"/>
      <c r="H3296" s="230"/>
      <c r="I3296" s="366"/>
      <c r="J3296" s="366"/>
      <c r="K3296" s="366"/>
      <c r="L3296" s="230"/>
      <c r="N3296" s="1364"/>
    </row>
    <row r="3297" spans="1:14" ht="12.75" customHeight="1">
      <c r="A3297" s="371">
        <f>A3291+1</f>
        <v>44</v>
      </c>
      <c r="B3297" s="1250" t="s">
        <v>642</v>
      </c>
      <c r="C3297" s="1250"/>
      <c r="D3297" s="273" t="s">
        <v>3758</v>
      </c>
      <c r="E3297" s="245"/>
      <c r="F3297" s="260"/>
      <c r="G3297" s="1250"/>
      <c r="H3297" s="245"/>
      <c r="I3297" s="245"/>
      <c r="J3297" s="245"/>
      <c r="K3297" s="245"/>
      <c r="L3297" s="245"/>
      <c r="M3297" s="262"/>
      <c r="N3297" s="245"/>
    </row>
    <row r="3298" spans="1:14" ht="12.75" customHeight="1">
      <c r="B3298" s="414"/>
      <c r="C3298" s="1357"/>
      <c r="D3298" s="274">
        <f>(4.8*1.2*2)+(2.8*1.2*2)+(4.8*0.36*4)+(1.6*0.36*4)</f>
        <v>27.455999999999996</v>
      </c>
      <c r="E3298" s="829" t="s">
        <v>190</v>
      </c>
      <c r="F3298" s="1358" t="s">
        <v>3651</v>
      </c>
      <c r="G3298" s="248" t="s">
        <v>151</v>
      </c>
      <c r="H3298" s="1371">
        <f>Bahan!$C$146+Bahan!$C$139</f>
        <v>364021.76834184362</v>
      </c>
      <c r="I3298" s="366"/>
      <c r="J3298" s="366"/>
      <c r="K3298" s="230" t="s">
        <v>128</v>
      </c>
      <c r="L3298" s="230">
        <f>(H3298*D3298)</f>
        <v>9994581.6715936568</v>
      </c>
      <c r="N3298" s="1364"/>
    </row>
    <row r="3299" spans="1:14" ht="12.75" customHeight="1">
      <c r="B3299" s="414"/>
      <c r="C3299" s="1357"/>
      <c r="D3299" s="829">
        <f>(4.8*4*2)+(2.8*4*2)</f>
        <v>60.8</v>
      </c>
      <c r="E3299" s="829" t="s">
        <v>441</v>
      </c>
      <c r="F3299" s="1358" t="s">
        <v>3631</v>
      </c>
      <c r="G3299" s="248" t="s">
        <v>151</v>
      </c>
      <c r="H3299" s="1371">
        <f>Bahan!$C$98</f>
        <v>24000</v>
      </c>
      <c r="I3299" s="366"/>
      <c r="J3299" s="366"/>
      <c r="K3299" s="230" t="s">
        <v>128</v>
      </c>
      <c r="L3299" s="230">
        <f t="shared" ref="L3299:L3303" si="80">(H3299*D3299)</f>
        <v>1459200</v>
      </c>
      <c r="N3299" s="1364"/>
    </row>
    <row r="3300" spans="1:14" ht="12.75" customHeight="1">
      <c r="B3300" s="414"/>
      <c r="C3300" s="1357"/>
      <c r="D3300" s="274">
        <f>(4.8*0.36*2)+(1.6*0.36*2)</f>
        <v>4.6079999999999997</v>
      </c>
      <c r="E3300" s="829" t="s">
        <v>190</v>
      </c>
      <c r="F3300" s="1358" t="s">
        <v>3752</v>
      </c>
      <c r="G3300" s="248" t="s">
        <v>151</v>
      </c>
      <c r="H3300" s="1371">
        <f>'Hrg Sat'!$G$153</f>
        <v>31165</v>
      </c>
      <c r="I3300" s="366"/>
      <c r="J3300" s="366"/>
      <c r="K3300" s="230" t="s">
        <v>128</v>
      </c>
      <c r="L3300" s="230">
        <f t="shared" si="80"/>
        <v>143608.31999999998</v>
      </c>
      <c r="N3300" s="1364"/>
    </row>
    <row r="3301" spans="1:14" ht="12.75" customHeight="1">
      <c r="B3301" s="414"/>
      <c r="C3301" s="1357"/>
      <c r="D3301" s="274">
        <f>D3298-D3300</f>
        <v>22.847999999999995</v>
      </c>
      <c r="E3301" s="829" t="s">
        <v>190</v>
      </c>
      <c r="F3301" s="1358" t="s">
        <v>3653</v>
      </c>
      <c r="G3301" s="248" t="s">
        <v>151</v>
      </c>
      <c r="H3301" s="1371">
        <f>Bahan!$C$139</f>
        <v>275000</v>
      </c>
      <c r="I3301" s="366"/>
      <c r="J3301" s="366"/>
      <c r="K3301" s="230" t="s">
        <v>128</v>
      </c>
      <c r="L3301" s="230">
        <f t="shared" si="80"/>
        <v>6283199.9999999991</v>
      </c>
      <c r="N3301" s="1364"/>
    </row>
    <row r="3302" spans="1:14" ht="12.75" customHeight="1">
      <c r="B3302" s="414"/>
      <c r="C3302" s="1357"/>
      <c r="D3302" s="274">
        <v>1</v>
      </c>
      <c r="E3302" s="829" t="s">
        <v>8</v>
      </c>
      <c r="F3302" s="1358" t="s">
        <v>3323</v>
      </c>
      <c r="G3302" s="248" t="s">
        <v>151</v>
      </c>
      <c r="H3302" s="1371">
        <f>SUM(L3297:L3298)*0.15</f>
        <v>1499187.2507390485</v>
      </c>
      <c r="I3302" s="366"/>
      <c r="J3302" s="366"/>
      <c r="K3302" s="230" t="s">
        <v>128</v>
      </c>
      <c r="L3302" s="230">
        <f t="shared" si="80"/>
        <v>1499187.2507390485</v>
      </c>
      <c r="N3302" s="1364"/>
    </row>
    <row r="3303" spans="1:14" ht="12.75" customHeight="1">
      <c r="B3303" s="414"/>
      <c r="C3303" s="1357"/>
      <c r="D3303" s="274">
        <v>1</v>
      </c>
      <c r="E3303" s="829" t="s">
        <v>8</v>
      </c>
      <c r="F3303" s="1358" t="s">
        <v>679</v>
      </c>
      <c r="G3303" s="248" t="s">
        <v>151</v>
      </c>
      <c r="H3303" s="1371">
        <f>SUM(L3297:L3298)*0.1</f>
        <v>999458.16715936572</v>
      </c>
      <c r="I3303" s="366"/>
      <c r="J3303" s="366"/>
      <c r="K3303" s="230" t="s">
        <v>128</v>
      </c>
      <c r="L3303" s="230">
        <f t="shared" si="80"/>
        <v>999458.16715936572</v>
      </c>
      <c r="N3303" s="1364"/>
    </row>
    <row r="3304" spans="1:14" ht="12.75" customHeight="1">
      <c r="B3304" s="414"/>
      <c r="C3304" s="1357"/>
      <c r="D3304" s="1372"/>
      <c r="E3304" s="416"/>
      <c r="F3304" s="417"/>
      <c r="G3304" s="248"/>
      <c r="H3304" s="1371"/>
      <c r="I3304" s="366"/>
      <c r="J3304" s="366"/>
      <c r="K3304" s="230"/>
      <c r="L3304" s="230"/>
      <c r="M3304" s="1373"/>
      <c r="N3304" s="1365"/>
    </row>
    <row r="3305" spans="1:14" ht="12.75" customHeight="1">
      <c r="B3305" s="414"/>
      <c r="C3305" s="1357"/>
      <c r="D3305" s="1372"/>
      <c r="E3305" s="416"/>
      <c r="F3305" s="1358"/>
      <c r="G3305" s="248"/>
      <c r="H3305" s="230" t="s">
        <v>770</v>
      </c>
      <c r="I3305" s="366"/>
      <c r="J3305" s="366"/>
      <c r="K3305" s="366"/>
      <c r="L3305" s="230"/>
      <c r="M3305" s="230" t="s">
        <v>128</v>
      </c>
      <c r="N3305" s="1364">
        <f>SUM(L3298:L3305)</f>
        <v>20379235.409492072</v>
      </c>
    </row>
    <row r="3306" spans="1:14" ht="12.75" customHeight="1">
      <c r="B3306" s="414"/>
      <c r="C3306" s="1357"/>
      <c r="D3306" s="1372"/>
      <c r="E3306" s="416"/>
      <c r="F3306" s="1358"/>
      <c r="G3306" s="248"/>
      <c r="H3306" s="230"/>
      <c r="I3306" s="366"/>
      <c r="J3306" s="366"/>
      <c r="K3306" s="366"/>
      <c r="L3306" s="230"/>
      <c r="N3306" s="1364"/>
    </row>
    <row r="3307" spans="1:14" ht="12.75" customHeight="1">
      <c r="A3307" s="371">
        <f>A3297+1</f>
        <v>45</v>
      </c>
      <c r="B3307" s="1250" t="s">
        <v>642</v>
      </c>
      <c r="C3307" s="1250"/>
      <c r="D3307" s="273" t="s">
        <v>3763</v>
      </c>
      <c r="E3307" s="245"/>
      <c r="F3307" s="260"/>
      <c r="G3307" s="1250"/>
      <c r="H3307" s="245"/>
      <c r="I3307" s="245"/>
      <c r="J3307" s="245"/>
      <c r="K3307" s="245"/>
      <c r="L3307" s="245"/>
      <c r="M3307" s="262"/>
      <c r="N3307" s="245"/>
    </row>
    <row r="3308" spans="1:14" ht="12.75" customHeight="1">
      <c r="B3308" s="414"/>
      <c r="C3308" s="1357"/>
      <c r="D3308" s="274">
        <v>1</v>
      </c>
      <c r="E3308" s="829" t="s">
        <v>682</v>
      </c>
      <c r="F3308" s="1358" t="s">
        <v>3762</v>
      </c>
      <c r="G3308" s="248" t="s">
        <v>151</v>
      </c>
      <c r="H3308" s="1371">
        <v>3000000</v>
      </c>
      <c r="I3308" s="366"/>
      <c r="J3308" s="366"/>
      <c r="K3308" s="230" t="s">
        <v>128</v>
      </c>
      <c r="L3308" s="230">
        <f t="shared" ref="L3308:L3309" si="81">(H3308*D3308)</f>
        <v>3000000</v>
      </c>
      <c r="N3308" s="1364"/>
    </row>
    <row r="3309" spans="1:14" ht="12.75" customHeight="1">
      <c r="B3309" s="414"/>
      <c r="C3309" s="1357"/>
      <c r="D3309" s="274">
        <v>1</v>
      </c>
      <c r="E3309" s="829" t="s">
        <v>8</v>
      </c>
      <c r="F3309" s="1358" t="s">
        <v>679</v>
      </c>
      <c r="G3309" s="248" t="s">
        <v>151</v>
      </c>
      <c r="H3309" s="1371">
        <f>L3308*0.1</f>
        <v>300000</v>
      </c>
      <c r="I3309" s="366"/>
      <c r="J3309" s="366"/>
      <c r="K3309" s="230" t="s">
        <v>128</v>
      </c>
      <c r="L3309" s="230">
        <f t="shared" si="81"/>
        <v>300000</v>
      </c>
      <c r="N3309" s="1364"/>
    </row>
    <row r="3310" spans="1:14" ht="12.75" customHeight="1">
      <c r="B3310" s="414"/>
      <c r="C3310" s="1357"/>
      <c r="D3310" s="1372"/>
      <c r="E3310" s="416"/>
      <c r="F3310" s="417"/>
      <c r="G3310" s="248"/>
      <c r="H3310" s="1371"/>
      <c r="I3310" s="366"/>
      <c r="J3310" s="366"/>
      <c r="K3310" s="230"/>
      <c r="L3310" s="230"/>
      <c r="M3310" s="1373"/>
      <c r="N3310" s="1365"/>
    </row>
    <row r="3311" spans="1:14" ht="12.75" customHeight="1">
      <c r="B3311" s="414"/>
      <c r="C3311" s="1357"/>
      <c r="D3311" s="1372"/>
      <c r="E3311" s="416"/>
      <c r="F3311" s="1358"/>
      <c r="G3311" s="248"/>
      <c r="H3311" s="230" t="s">
        <v>770</v>
      </c>
      <c r="I3311" s="366"/>
      <c r="J3311" s="366"/>
      <c r="K3311" s="366"/>
      <c r="L3311" s="230"/>
      <c r="M3311" s="230" t="s">
        <v>128</v>
      </c>
      <c r="N3311" s="1364">
        <f>SUM(L3308:L3311)</f>
        <v>3300000</v>
      </c>
    </row>
    <row r="3312" spans="1:14" ht="12.75" customHeight="1">
      <c r="D3312" s="274"/>
      <c r="F3312" s="418"/>
      <c r="G3312" s="829"/>
      <c r="H3312" s="1371"/>
    </row>
    <row r="3313" spans="1:14" ht="12.75" customHeight="1">
      <c r="A3313" s="371">
        <f>A3307+1</f>
        <v>46</v>
      </c>
      <c r="B3313" s="1250" t="s">
        <v>642</v>
      </c>
      <c r="C3313" s="1250"/>
      <c r="D3313" s="273" t="s">
        <v>3765</v>
      </c>
      <c r="E3313" s="245"/>
      <c r="F3313" s="260"/>
      <c r="G3313" s="1250"/>
      <c r="H3313" s="245"/>
      <c r="I3313" s="245"/>
      <c r="J3313" s="245"/>
      <c r="K3313" s="245"/>
      <c r="L3313" s="245"/>
      <c r="M3313" s="262"/>
      <c r="N3313" s="245"/>
    </row>
    <row r="3314" spans="1:14" ht="12.75" customHeight="1">
      <c r="B3314" s="414"/>
      <c r="C3314" s="1357"/>
      <c r="D3314" s="274">
        <v>1</v>
      </c>
      <c r="E3314" s="829" t="s">
        <v>682</v>
      </c>
      <c r="F3314" s="1358" t="s">
        <v>3764</v>
      </c>
      <c r="G3314" s="248" t="s">
        <v>151</v>
      </c>
      <c r="H3314" s="1371">
        <v>4250000</v>
      </c>
      <c r="I3314" s="366"/>
      <c r="J3314" s="366"/>
      <c r="K3314" s="230" t="s">
        <v>128</v>
      </c>
      <c r="L3314" s="230">
        <f t="shared" ref="L3314" si="82">(H3314*D3314)</f>
        <v>4250000</v>
      </c>
      <c r="N3314" s="1364"/>
    </row>
    <row r="3315" spans="1:14" ht="12.75" customHeight="1">
      <c r="B3315" s="414"/>
      <c r="C3315" s="1357"/>
      <c r="D3315" s="274">
        <v>1</v>
      </c>
      <c r="E3315" s="829" t="s">
        <v>8</v>
      </c>
      <c r="F3315" s="1358" t="s">
        <v>679</v>
      </c>
      <c r="G3315" s="248" t="s">
        <v>151</v>
      </c>
      <c r="H3315" s="1371">
        <f>SUM(L3313:L3314)*0.1</f>
        <v>425000</v>
      </c>
      <c r="I3315" s="366"/>
      <c r="J3315" s="366"/>
      <c r="K3315" s="230" t="s">
        <v>128</v>
      </c>
      <c r="L3315" s="230">
        <f t="shared" ref="L3315" si="83">(H3315*D3315)</f>
        <v>425000</v>
      </c>
      <c r="N3315" s="1364"/>
    </row>
    <row r="3316" spans="1:14" ht="12.75" customHeight="1">
      <c r="B3316" s="414"/>
      <c r="C3316" s="1357"/>
      <c r="D3316" s="1372"/>
      <c r="E3316" s="416"/>
      <c r="F3316" s="417"/>
      <c r="G3316" s="248"/>
      <c r="H3316" s="1371"/>
      <c r="I3316" s="366"/>
      <c r="J3316" s="366"/>
      <c r="K3316" s="230"/>
      <c r="L3316" s="230"/>
      <c r="M3316" s="1373"/>
      <c r="N3316" s="1365"/>
    </row>
    <row r="3317" spans="1:14" ht="12.75" customHeight="1">
      <c r="B3317" s="414"/>
      <c r="C3317" s="1357"/>
      <c r="D3317" s="1372"/>
      <c r="E3317" s="416"/>
      <c r="F3317" s="1358"/>
      <c r="G3317" s="248"/>
      <c r="H3317" s="230" t="s">
        <v>770</v>
      </c>
      <c r="I3317" s="366"/>
      <c r="J3317" s="366"/>
      <c r="K3317" s="366"/>
      <c r="L3317" s="230"/>
      <c r="M3317" s="230" t="s">
        <v>128</v>
      </c>
      <c r="N3317" s="1364">
        <f>SUM(L3314:L3317)</f>
        <v>4675000</v>
      </c>
    </row>
    <row r="3318" spans="1:14" ht="12.75" customHeight="1">
      <c r="D3318" s="274"/>
      <c r="F3318" s="418"/>
      <c r="G3318" s="829"/>
      <c r="H3318" s="1371"/>
    </row>
    <row r="3319" spans="1:14" ht="12.75" customHeight="1">
      <c r="A3319" s="371">
        <f>A3313+1</f>
        <v>47</v>
      </c>
      <c r="B3319" s="1250" t="s">
        <v>642</v>
      </c>
      <c r="C3319" s="1250"/>
      <c r="D3319" s="273" t="s">
        <v>3767</v>
      </c>
      <c r="E3319" s="245"/>
      <c r="F3319" s="1358"/>
      <c r="G3319" s="248"/>
      <c r="H3319" s="230"/>
      <c r="I3319" s="366"/>
      <c r="J3319" s="366"/>
      <c r="K3319" s="366"/>
      <c r="L3319" s="230"/>
      <c r="N3319" s="1364"/>
    </row>
    <row r="3320" spans="1:14" ht="12.75" customHeight="1">
      <c r="A3320" s="274"/>
      <c r="C3320" s="1358"/>
      <c r="D3320" s="274">
        <v>1</v>
      </c>
      <c r="E3320" s="829" t="s">
        <v>682</v>
      </c>
      <c r="F3320" s="1358" t="s">
        <v>3766</v>
      </c>
      <c r="G3320" s="248" t="s">
        <v>151</v>
      </c>
      <c r="H3320" s="1371">
        <v>3250000</v>
      </c>
      <c r="I3320" s="366"/>
      <c r="J3320" s="366"/>
      <c r="K3320" s="230" t="s">
        <v>128</v>
      </c>
      <c r="L3320" s="230">
        <f t="shared" ref="L3320:L3321" si="84">(H3320*D3320)</f>
        <v>3250000</v>
      </c>
      <c r="N3320" s="1364"/>
    </row>
    <row r="3321" spans="1:14" ht="12.75" customHeight="1">
      <c r="A3321" s="274"/>
      <c r="C3321" s="1358"/>
      <c r="D3321" s="274">
        <v>1</v>
      </c>
      <c r="E3321" s="829" t="s">
        <v>8</v>
      </c>
      <c r="F3321" s="1358" t="s">
        <v>679</v>
      </c>
      <c r="G3321" s="248" t="s">
        <v>151</v>
      </c>
      <c r="H3321" s="1371">
        <f>L3320*0.1</f>
        <v>325000</v>
      </c>
      <c r="I3321" s="366"/>
      <c r="J3321" s="366"/>
      <c r="K3321" s="230" t="s">
        <v>128</v>
      </c>
      <c r="L3321" s="230">
        <f t="shared" si="84"/>
        <v>325000</v>
      </c>
      <c r="N3321" s="1364"/>
    </row>
    <row r="3322" spans="1:14" ht="12.75" customHeight="1">
      <c r="A3322" s="1372"/>
      <c r="B3322" s="416"/>
      <c r="C3322" s="417"/>
      <c r="D3322" s="1372"/>
      <c r="E3322" s="416"/>
      <c r="F3322" s="417"/>
      <c r="G3322" s="248"/>
      <c r="H3322" s="1371"/>
      <c r="I3322" s="366"/>
      <c r="J3322" s="366"/>
      <c r="K3322" s="230"/>
      <c r="L3322" s="230"/>
      <c r="M3322" s="1373"/>
      <c r="N3322" s="1365"/>
    </row>
    <row r="3323" spans="1:14" ht="12.75" customHeight="1">
      <c r="A3323" s="1372"/>
      <c r="B3323" s="416"/>
      <c r="C3323" s="1358"/>
      <c r="D3323" s="1372"/>
      <c r="E3323" s="416"/>
      <c r="F3323" s="1358"/>
      <c r="G3323" s="248"/>
      <c r="H3323" s="230" t="s">
        <v>770</v>
      </c>
      <c r="I3323" s="366"/>
      <c r="J3323" s="366"/>
      <c r="K3323" s="366"/>
      <c r="L3323" s="230"/>
      <c r="M3323" s="230" t="s">
        <v>128</v>
      </c>
      <c r="N3323" s="1364">
        <f>SUM(L3320:L3323)</f>
        <v>3575000</v>
      </c>
    </row>
    <row r="3324" spans="1:14" ht="12.75" customHeight="1">
      <c r="D3324" s="274"/>
      <c r="F3324" s="418"/>
      <c r="G3324" s="829"/>
      <c r="H3324" s="1371"/>
    </row>
    <row r="3325" spans="1:14" ht="12.75" customHeight="1">
      <c r="A3325" s="371">
        <f>A3319+1</f>
        <v>48</v>
      </c>
      <c r="B3325" s="1250" t="s">
        <v>642</v>
      </c>
      <c r="C3325" s="1250"/>
      <c r="D3325" s="273" t="s">
        <v>3773</v>
      </c>
      <c r="E3325" s="245"/>
      <c r="F3325" s="260"/>
      <c r="G3325" s="1250"/>
      <c r="H3325" s="245"/>
      <c r="I3325" s="245"/>
      <c r="J3325" s="245"/>
      <c r="K3325" s="245"/>
      <c r="L3325" s="245"/>
      <c r="M3325" s="262"/>
      <c r="N3325" s="245"/>
    </row>
    <row r="3326" spans="1:14" ht="12.75" customHeight="1">
      <c r="B3326" s="414"/>
      <c r="C3326" s="1357"/>
      <c r="D3326" s="274">
        <v>1</v>
      </c>
      <c r="E3326" s="829" t="s">
        <v>682</v>
      </c>
      <c r="F3326" s="1358" t="s">
        <v>3772</v>
      </c>
      <c r="G3326" s="248" t="s">
        <v>151</v>
      </c>
      <c r="H3326" s="1371">
        <v>9250000</v>
      </c>
      <c r="I3326" s="366"/>
      <c r="J3326" s="366"/>
      <c r="K3326" s="230" t="s">
        <v>128</v>
      </c>
      <c r="L3326" s="230">
        <f>(H3326*D3326)</f>
        <v>9250000</v>
      </c>
      <c r="N3326" s="1364"/>
    </row>
    <row r="3327" spans="1:14" ht="12.75" customHeight="1">
      <c r="B3327" s="414"/>
      <c r="C3327" s="1357"/>
      <c r="D3327" s="274">
        <v>1</v>
      </c>
      <c r="E3327" s="829" t="s">
        <v>8</v>
      </c>
      <c r="F3327" s="1358" t="s">
        <v>679</v>
      </c>
      <c r="G3327" s="248" t="s">
        <v>151</v>
      </c>
      <c r="H3327" s="1371">
        <f>SUM(L3325:L3326)*0.1</f>
        <v>925000</v>
      </c>
      <c r="I3327" s="366"/>
      <c r="J3327" s="366"/>
      <c r="K3327" s="230" t="s">
        <v>128</v>
      </c>
      <c r="L3327" s="230">
        <f t="shared" ref="L3327" si="85">(H3327*D3327)</f>
        <v>925000</v>
      </c>
      <c r="N3327" s="1364"/>
    </row>
    <row r="3328" spans="1:14" ht="12.75" customHeight="1">
      <c r="B3328" s="414"/>
      <c r="C3328" s="1357"/>
      <c r="D3328" s="1372"/>
      <c r="E3328" s="416"/>
      <c r="F3328" s="417"/>
      <c r="G3328" s="248"/>
      <c r="H3328" s="1371"/>
      <c r="I3328" s="366"/>
      <c r="J3328" s="366"/>
      <c r="K3328" s="230"/>
      <c r="L3328" s="230"/>
      <c r="M3328" s="1373"/>
      <c r="N3328" s="1365"/>
    </row>
    <row r="3329" spans="1:14" ht="12.75" customHeight="1">
      <c r="B3329" s="414"/>
      <c r="C3329" s="1357"/>
      <c r="D3329" s="1372"/>
      <c r="E3329" s="416"/>
      <c r="F3329" s="1358"/>
      <c r="G3329" s="248"/>
      <c r="H3329" s="230" t="s">
        <v>770</v>
      </c>
      <c r="I3329" s="366"/>
      <c r="J3329" s="366"/>
      <c r="K3329" s="366"/>
      <c r="L3329" s="230"/>
      <c r="M3329" s="230" t="s">
        <v>128</v>
      </c>
      <c r="N3329" s="1364">
        <f>SUM(L3326:L3329)</f>
        <v>10175000</v>
      </c>
    </row>
    <row r="3330" spans="1:14" ht="12.75" customHeight="1">
      <c r="B3330" s="414"/>
      <c r="C3330" s="1357"/>
      <c r="D3330" s="1372"/>
      <c r="E3330" s="416"/>
      <c r="F3330" s="1358"/>
      <c r="G3330" s="248"/>
      <c r="H3330" s="230"/>
      <c r="I3330" s="366"/>
      <c r="J3330" s="366"/>
      <c r="K3330" s="366"/>
      <c r="L3330" s="230"/>
      <c r="N3330" s="1364"/>
    </row>
    <row r="3331" spans="1:14" ht="12.75" customHeight="1">
      <c r="A3331" s="371">
        <f>A3325+1</f>
        <v>49</v>
      </c>
      <c r="B3331" s="1250" t="s">
        <v>642</v>
      </c>
      <c r="C3331" s="1250"/>
      <c r="D3331" s="273" t="s">
        <v>3775</v>
      </c>
      <c r="E3331" s="245"/>
      <c r="F3331" s="260"/>
      <c r="G3331" s="1250"/>
      <c r="H3331" s="245"/>
      <c r="I3331" s="245"/>
      <c r="J3331" s="245"/>
      <c r="K3331" s="245"/>
      <c r="L3331" s="245"/>
      <c r="M3331" s="262"/>
      <c r="N3331" s="245"/>
    </row>
    <row r="3332" spans="1:14" ht="12.75" customHeight="1">
      <c r="B3332" s="414"/>
      <c r="C3332" s="1357"/>
      <c r="D3332" s="274">
        <v>1</v>
      </c>
      <c r="E3332" s="829" t="s">
        <v>682</v>
      </c>
      <c r="F3332" s="1358" t="s">
        <v>3774</v>
      </c>
      <c r="G3332" s="248" t="s">
        <v>151</v>
      </c>
      <c r="H3332" s="1371">
        <v>11250000</v>
      </c>
      <c r="I3332" s="366"/>
      <c r="J3332" s="366"/>
      <c r="K3332" s="230" t="s">
        <v>128</v>
      </c>
      <c r="L3332" s="230">
        <f>(H3332*D3332)</f>
        <v>11250000</v>
      </c>
      <c r="N3332" s="1364"/>
    </row>
    <row r="3333" spans="1:14" ht="12.75" customHeight="1">
      <c r="B3333" s="414"/>
      <c r="C3333" s="1357"/>
      <c r="D3333" s="274">
        <v>1</v>
      </c>
      <c r="E3333" s="829" t="s">
        <v>8</v>
      </c>
      <c r="F3333" s="1358" t="s">
        <v>679</v>
      </c>
      <c r="G3333" s="248" t="s">
        <v>151</v>
      </c>
      <c r="H3333" s="1371">
        <f>SUM(L3331:L3332)*0.1</f>
        <v>1125000</v>
      </c>
      <c r="I3333" s="366"/>
      <c r="J3333" s="366"/>
      <c r="K3333" s="230" t="s">
        <v>128</v>
      </c>
      <c r="L3333" s="230">
        <f t="shared" ref="L3333" si="86">(H3333*D3333)</f>
        <v>1125000</v>
      </c>
      <c r="N3333" s="1364"/>
    </row>
    <row r="3334" spans="1:14" ht="12.75" customHeight="1">
      <c r="B3334" s="414"/>
      <c r="C3334" s="1357"/>
      <c r="D3334" s="1372"/>
      <c r="E3334" s="416"/>
      <c r="F3334" s="417"/>
      <c r="G3334" s="248"/>
      <c r="H3334" s="1371"/>
      <c r="I3334" s="366"/>
      <c r="J3334" s="366"/>
      <c r="K3334" s="230"/>
      <c r="L3334" s="230"/>
      <c r="M3334" s="1373"/>
      <c r="N3334" s="1365"/>
    </row>
    <row r="3335" spans="1:14" ht="12.75" customHeight="1">
      <c r="B3335" s="414"/>
      <c r="C3335" s="1357"/>
      <c r="D3335" s="1372"/>
      <c r="E3335" s="416"/>
      <c r="F3335" s="1358"/>
      <c r="G3335" s="248"/>
      <c r="H3335" s="230" t="s">
        <v>770</v>
      </c>
      <c r="I3335" s="366"/>
      <c r="J3335" s="366"/>
      <c r="K3335" s="366"/>
      <c r="L3335" s="230"/>
      <c r="M3335" s="230" t="s">
        <v>128</v>
      </c>
      <c r="N3335" s="1364">
        <f>SUM(L3332:L3335)</f>
        <v>12375000</v>
      </c>
    </row>
    <row r="3336" spans="1:14" ht="12.75" customHeight="1">
      <c r="B3336" s="414"/>
      <c r="C3336" s="1357"/>
      <c r="D3336" s="1372"/>
      <c r="E3336" s="416"/>
      <c r="F3336" s="1358"/>
      <c r="G3336" s="248"/>
      <c r="H3336" s="230"/>
      <c r="I3336" s="366"/>
      <c r="J3336" s="366"/>
      <c r="K3336" s="366"/>
      <c r="L3336" s="230"/>
      <c r="N3336" s="1364"/>
    </row>
    <row r="3337" spans="1:14" ht="12.75" customHeight="1">
      <c r="A3337" s="371">
        <f>A3331+1</f>
        <v>50</v>
      </c>
      <c r="B3337" s="1250" t="s">
        <v>642</v>
      </c>
      <c r="C3337" s="1250"/>
      <c r="D3337" s="273" t="s">
        <v>3777</v>
      </c>
      <c r="E3337" s="245"/>
      <c r="F3337" s="260"/>
      <c r="G3337" s="1250"/>
      <c r="H3337" s="245"/>
      <c r="I3337" s="245"/>
      <c r="J3337" s="245"/>
      <c r="K3337" s="245"/>
      <c r="L3337" s="245"/>
      <c r="M3337" s="262"/>
      <c r="N3337" s="245"/>
    </row>
    <row r="3338" spans="1:14" ht="12.75" customHeight="1">
      <c r="B3338" s="414"/>
      <c r="C3338" s="1357"/>
      <c r="D3338" s="274">
        <f>5.82*2.5</f>
        <v>14.55</v>
      </c>
      <c r="E3338" s="829" t="s">
        <v>190</v>
      </c>
      <c r="F3338" s="1358" t="s">
        <v>3635</v>
      </c>
      <c r="G3338" s="248" t="s">
        <v>151</v>
      </c>
      <c r="H3338" s="1371">
        <f>Bahan!$C$146+Bahan!$C$138</f>
        <v>319021.76834184362</v>
      </c>
      <c r="I3338" s="366"/>
      <c r="J3338" s="366"/>
      <c r="K3338" s="230" t="s">
        <v>128</v>
      </c>
      <c r="L3338" s="230">
        <f>(H3338*D3338)</f>
        <v>4641766.7293738248</v>
      </c>
      <c r="N3338" s="1364"/>
    </row>
    <row r="3339" spans="1:14" ht="12.75" customHeight="1">
      <c r="B3339" s="414"/>
      <c r="C3339" s="1357"/>
      <c r="D3339" s="274">
        <f>D3338</f>
        <v>14.55</v>
      </c>
      <c r="E3339" s="829" t="s">
        <v>190</v>
      </c>
      <c r="F3339" s="1358" t="s">
        <v>1957</v>
      </c>
      <c r="G3339" s="248" t="s">
        <v>151</v>
      </c>
      <c r="H3339" s="1371">
        <f>Bahan!$C$138</f>
        <v>230000</v>
      </c>
      <c r="I3339" s="366"/>
      <c r="J3339" s="366"/>
      <c r="K3339" s="230" t="s">
        <v>128</v>
      </c>
      <c r="L3339" s="230">
        <f t="shared" ref="L3339:L3342" si="87">(H3339*D3339)</f>
        <v>3346500</v>
      </c>
      <c r="N3339" s="1364"/>
    </row>
    <row r="3340" spans="1:14" ht="12.75" customHeight="1">
      <c r="B3340" s="414"/>
      <c r="C3340" s="1357"/>
      <c r="D3340" s="274">
        <f>(5.82*12)+(2.5*5*2)</f>
        <v>94.84</v>
      </c>
      <c r="E3340" s="829" t="s">
        <v>441</v>
      </c>
      <c r="F3340" s="1358" t="s">
        <v>3627</v>
      </c>
      <c r="G3340" s="248" t="s">
        <v>151</v>
      </c>
      <c r="H3340" s="230">
        <f>Bahan!$C$99</f>
        <v>16000</v>
      </c>
      <c r="I3340" s="366"/>
      <c r="J3340" s="366"/>
      <c r="K3340" s="230" t="s">
        <v>128</v>
      </c>
      <c r="L3340" s="230">
        <f t="shared" si="87"/>
        <v>1517440</v>
      </c>
      <c r="N3340" s="1364"/>
    </row>
    <row r="3341" spans="1:14" ht="12.75" customHeight="1">
      <c r="B3341" s="414"/>
      <c r="C3341" s="1357"/>
      <c r="D3341" s="274">
        <v>1</v>
      </c>
      <c r="E3341" s="829" t="s">
        <v>8</v>
      </c>
      <c r="F3341" s="1358" t="s">
        <v>3323</v>
      </c>
      <c r="G3341" s="248" t="s">
        <v>151</v>
      </c>
      <c r="H3341" s="1371">
        <f>SUM(L3337:L3338)*0.15</f>
        <v>696265.00940607372</v>
      </c>
      <c r="I3341" s="366"/>
      <c r="J3341" s="366"/>
      <c r="K3341" s="230" t="s">
        <v>128</v>
      </c>
      <c r="L3341" s="230">
        <f t="shared" si="87"/>
        <v>696265.00940607372</v>
      </c>
      <c r="N3341" s="1364"/>
    </row>
    <row r="3342" spans="1:14" ht="12.75" customHeight="1">
      <c r="B3342" s="414"/>
      <c r="C3342" s="1357"/>
      <c r="D3342" s="274">
        <v>1</v>
      </c>
      <c r="E3342" s="829" t="s">
        <v>8</v>
      </c>
      <c r="F3342" s="1358" t="s">
        <v>679</v>
      </c>
      <c r="G3342" s="248" t="s">
        <v>151</v>
      </c>
      <c r="H3342" s="1371">
        <f>SUM(L3337:L3338)*0.1</f>
        <v>464176.67293738248</v>
      </c>
      <c r="I3342" s="366"/>
      <c r="J3342" s="366"/>
      <c r="K3342" s="230" t="s">
        <v>128</v>
      </c>
      <c r="L3342" s="230">
        <f t="shared" si="87"/>
        <v>464176.67293738248</v>
      </c>
      <c r="N3342" s="1364"/>
    </row>
    <row r="3343" spans="1:14" ht="12.75" customHeight="1">
      <c r="B3343" s="414"/>
      <c r="C3343" s="1357"/>
      <c r="D3343" s="1372"/>
      <c r="E3343" s="416"/>
      <c r="F3343" s="417"/>
      <c r="G3343" s="248"/>
      <c r="H3343" s="1371"/>
      <c r="I3343" s="366"/>
      <c r="J3343" s="366"/>
      <c r="K3343" s="230"/>
      <c r="L3343" s="230"/>
      <c r="M3343" s="1373"/>
      <c r="N3343" s="1365"/>
    </row>
    <row r="3344" spans="1:14" ht="12.75" customHeight="1">
      <c r="B3344" s="414"/>
      <c r="C3344" s="1357"/>
      <c r="D3344" s="1372"/>
      <c r="E3344" s="416"/>
      <c r="F3344" s="1358"/>
      <c r="G3344" s="248"/>
      <c r="H3344" s="230" t="s">
        <v>770</v>
      </c>
      <c r="I3344" s="366"/>
      <c r="J3344" s="366"/>
      <c r="K3344" s="366"/>
      <c r="L3344" s="230"/>
      <c r="M3344" s="230" t="s">
        <v>128</v>
      </c>
      <c r="N3344" s="1364">
        <f>SUM(L3338:L3344)</f>
        <v>10666148.411717279</v>
      </c>
    </row>
    <row r="3345" spans="1:14" ht="12.75" customHeight="1">
      <c r="A3345" s="371">
        <f>A3337+1</f>
        <v>51</v>
      </c>
      <c r="B3345" s="1250" t="s">
        <v>642</v>
      </c>
      <c r="C3345" s="1250"/>
      <c r="D3345" s="273" t="s">
        <v>3779</v>
      </c>
      <c r="E3345" s="245"/>
      <c r="F3345" s="260"/>
      <c r="G3345" s="1250"/>
      <c r="H3345" s="245"/>
      <c r="I3345" s="245"/>
      <c r="J3345" s="245"/>
      <c r="K3345" s="245"/>
      <c r="L3345" s="245"/>
      <c r="M3345" s="262"/>
      <c r="N3345" s="245"/>
    </row>
    <row r="3346" spans="1:14" ht="12.75" customHeight="1">
      <c r="B3346" s="414"/>
      <c r="C3346" s="1357"/>
      <c r="D3346" s="274">
        <v>1</v>
      </c>
      <c r="E3346" s="829" t="s">
        <v>682</v>
      </c>
      <c r="F3346" s="1358" t="s">
        <v>3778</v>
      </c>
      <c r="G3346" s="248" t="s">
        <v>151</v>
      </c>
      <c r="H3346" s="1371">
        <v>11000000</v>
      </c>
      <c r="I3346" s="366"/>
      <c r="J3346" s="366"/>
      <c r="K3346" s="230" t="s">
        <v>128</v>
      </c>
      <c r="L3346" s="230">
        <f>(H3346*D3346)</f>
        <v>11000000</v>
      </c>
      <c r="N3346" s="1364"/>
    </row>
    <row r="3347" spans="1:14" ht="12.75" customHeight="1">
      <c r="B3347" s="414"/>
      <c r="C3347" s="1357"/>
      <c r="D3347" s="274">
        <v>1</v>
      </c>
      <c r="E3347" s="829" t="s">
        <v>8</v>
      </c>
      <c r="F3347" s="1358" t="s">
        <v>679</v>
      </c>
      <c r="G3347" s="248" t="s">
        <v>151</v>
      </c>
      <c r="H3347" s="1371">
        <f>SUM(L3345:L3346)*0.1</f>
        <v>1100000</v>
      </c>
      <c r="I3347" s="366"/>
      <c r="J3347" s="366"/>
      <c r="K3347" s="230" t="s">
        <v>128</v>
      </c>
      <c r="L3347" s="230">
        <f t="shared" ref="L3347" si="88">(H3347*D3347)</f>
        <v>1100000</v>
      </c>
      <c r="N3347" s="1364"/>
    </row>
    <row r="3348" spans="1:14" ht="12.75" customHeight="1">
      <c r="B3348" s="414"/>
      <c r="C3348" s="1357"/>
      <c r="D3348" s="1372"/>
      <c r="E3348" s="416"/>
      <c r="F3348" s="417"/>
      <c r="G3348" s="248"/>
      <c r="H3348" s="1371"/>
      <c r="I3348" s="366"/>
      <c r="J3348" s="366"/>
      <c r="K3348" s="230"/>
      <c r="L3348" s="230"/>
      <c r="M3348" s="1373"/>
      <c r="N3348" s="1365"/>
    </row>
    <row r="3349" spans="1:14" ht="12.75" customHeight="1">
      <c r="B3349" s="414"/>
      <c r="C3349" s="1357"/>
      <c r="D3349" s="1372"/>
      <c r="E3349" s="416"/>
      <c r="F3349" s="1358"/>
      <c r="G3349" s="248"/>
      <c r="H3349" s="230" t="s">
        <v>770</v>
      </c>
      <c r="I3349" s="366"/>
      <c r="J3349" s="366"/>
      <c r="K3349" s="366"/>
      <c r="L3349" s="230"/>
      <c r="M3349" s="230" t="s">
        <v>128</v>
      </c>
      <c r="N3349" s="1364">
        <f>SUM(L3346:L3349)</f>
        <v>12100000</v>
      </c>
    </row>
    <row r="3350" spans="1:14" ht="12.75" customHeight="1">
      <c r="B3350" s="414"/>
      <c r="C3350" s="1357"/>
      <c r="D3350" s="1372"/>
      <c r="E3350" s="416"/>
      <c r="F3350" s="1358"/>
      <c r="G3350" s="248"/>
      <c r="H3350" s="230"/>
      <c r="I3350" s="366"/>
      <c r="J3350" s="366"/>
      <c r="K3350" s="366"/>
      <c r="L3350" s="230"/>
      <c r="N3350" s="1364"/>
    </row>
    <row r="3351" spans="1:14" ht="12.75" customHeight="1">
      <c r="B3351" s="414"/>
      <c r="C3351" s="1357"/>
      <c r="D3351" s="1372"/>
      <c r="E3351" s="416"/>
      <c r="F3351" s="1358"/>
      <c r="G3351" s="248"/>
      <c r="H3351" s="230"/>
      <c r="I3351" s="366"/>
      <c r="J3351" s="366"/>
      <c r="K3351" s="366"/>
      <c r="L3351" s="230"/>
      <c r="N3351" s="1364"/>
    </row>
    <row r="3352" spans="1:14" ht="12.75" customHeight="1">
      <c r="B3352" s="414"/>
      <c r="C3352" s="1357"/>
      <c r="D3352" s="1372"/>
      <c r="E3352" s="416"/>
      <c r="F3352" s="1358"/>
      <c r="G3352" s="248"/>
      <c r="H3352" s="230"/>
      <c r="I3352" s="366"/>
      <c r="J3352" s="366"/>
      <c r="K3352" s="366"/>
      <c r="L3352" s="230"/>
      <c r="N3352" s="1364"/>
    </row>
    <row r="3353" spans="1:14" ht="12.75" customHeight="1">
      <c r="B3353" s="414"/>
      <c r="C3353" s="1357"/>
      <c r="D3353" s="1372"/>
      <c r="E3353" s="416"/>
      <c r="F3353" s="1358"/>
      <c r="G3353" s="248"/>
      <c r="H3353" s="230"/>
      <c r="I3353" s="366"/>
      <c r="J3353" s="366"/>
      <c r="K3353" s="366"/>
      <c r="L3353" s="230"/>
      <c r="N3353" s="1364"/>
    </row>
    <row r="3354" spans="1:14" ht="12.75" customHeight="1">
      <c r="B3354" s="414"/>
      <c r="C3354" s="1357"/>
      <c r="D3354" s="1372"/>
      <c r="E3354" s="416"/>
      <c r="F3354" s="1358"/>
      <c r="G3354" s="248"/>
      <c r="H3354" s="230"/>
      <c r="I3354" s="366"/>
      <c r="J3354" s="366"/>
      <c r="K3354" s="366"/>
      <c r="L3354" s="230"/>
      <c r="N3354" s="1364"/>
    </row>
    <row r="3355" spans="1:14" ht="12.75" customHeight="1">
      <c r="B3355" s="414"/>
      <c r="C3355" s="1357"/>
      <c r="D3355" s="1372"/>
      <c r="E3355" s="416"/>
      <c r="F3355" s="1358"/>
      <c r="G3355" s="248"/>
      <c r="H3355" s="230"/>
      <c r="I3355" s="366"/>
      <c r="J3355" s="366"/>
      <c r="K3355" s="366"/>
      <c r="L3355" s="230"/>
      <c r="N3355" s="1364"/>
    </row>
    <row r="3356" spans="1:14" ht="12.75" customHeight="1">
      <c r="B3356" s="414"/>
      <c r="C3356" s="1357"/>
      <c r="D3356" s="1372"/>
      <c r="E3356" s="416"/>
      <c r="F3356" s="1358"/>
      <c r="G3356" s="248"/>
      <c r="H3356" s="230"/>
      <c r="I3356" s="366"/>
      <c r="J3356" s="366"/>
      <c r="K3356" s="366"/>
      <c r="L3356" s="230"/>
      <c r="N3356" s="1364"/>
    </row>
    <row r="3357" spans="1:14" ht="12.75" customHeight="1">
      <c r="B3357" s="414"/>
      <c r="C3357" s="1357"/>
      <c r="D3357" s="1372"/>
      <c r="E3357" s="416"/>
      <c r="F3357" s="1358"/>
      <c r="G3357" s="248"/>
      <c r="H3357" s="230"/>
      <c r="I3357" s="366"/>
      <c r="J3357" s="366"/>
      <c r="K3357" s="366"/>
      <c r="L3357" s="230"/>
      <c r="N3357" s="1364"/>
    </row>
    <row r="3358" spans="1:14" ht="12.75" customHeight="1">
      <c r="B3358" s="414"/>
      <c r="C3358" s="1357"/>
      <c r="D3358" s="1372"/>
      <c r="E3358" s="416"/>
      <c r="F3358" s="1358"/>
      <c r="G3358" s="248"/>
      <c r="H3358" s="230"/>
      <c r="I3358" s="366"/>
      <c r="J3358" s="366"/>
      <c r="K3358" s="366"/>
      <c r="L3358" s="230"/>
      <c r="N3358" s="1364"/>
    </row>
    <row r="3359" spans="1:14" ht="12.75" customHeight="1">
      <c r="B3359" s="414"/>
      <c r="C3359" s="1357"/>
      <c r="D3359" s="1372"/>
      <c r="E3359" s="416"/>
      <c r="F3359" s="1358"/>
      <c r="G3359" s="248"/>
      <c r="H3359" s="230"/>
      <c r="I3359" s="366"/>
      <c r="J3359" s="366"/>
      <c r="K3359" s="366"/>
      <c r="L3359" s="230"/>
      <c r="N3359" s="1364"/>
    </row>
    <row r="3360" spans="1:14" ht="12.75" customHeight="1">
      <c r="B3360" s="414"/>
      <c r="C3360" s="1357"/>
      <c r="D3360" s="1372"/>
      <c r="E3360" s="416"/>
      <c r="F3360" s="1358"/>
      <c r="G3360" s="248"/>
      <c r="H3360" s="230"/>
      <c r="I3360" s="366"/>
      <c r="J3360" s="366"/>
      <c r="K3360" s="366"/>
      <c r="L3360" s="230"/>
      <c r="N3360" s="1364"/>
    </row>
    <row r="3361" spans="1:14" ht="12.75" customHeight="1">
      <c r="B3361" s="414"/>
      <c r="C3361" s="1357"/>
      <c r="D3361" s="1372"/>
      <c r="E3361" s="416"/>
      <c r="F3361" s="1358"/>
      <c r="G3361" s="248"/>
      <c r="H3361" s="230"/>
      <c r="I3361" s="366"/>
      <c r="J3361" s="366"/>
      <c r="K3361" s="366"/>
      <c r="L3361" s="230"/>
      <c r="N3361" s="1364"/>
    </row>
    <row r="3362" spans="1:14" ht="12.75" customHeight="1">
      <c r="B3362" s="414"/>
      <c r="C3362" s="1357"/>
      <c r="D3362" s="1372"/>
      <c r="E3362" s="416"/>
      <c r="F3362" s="1358"/>
      <c r="G3362" s="248"/>
      <c r="H3362" s="230"/>
      <c r="I3362" s="366"/>
      <c r="J3362" s="366"/>
      <c r="K3362" s="366"/>
      <c r="L3362" s="230"/>
      <c r="N3362" s="1364"/>
    </row>
    <row r="3363" spans="1:14" ht="12.75" customHeight="1">
      <c r="D3363" s="274"/>
      <c r="F3363" s="418"/>
      <c r="G3363" s="829"/>
      <c r="H3363" s="1371"/>
    </row>
    <row r="3364" spans="1:14" ht="12.75" customHeight="1">
      <c r="D3364" s="274"/>
      <c r="F3364" s="418"/>
      <c r="G3364" s="829"/>
      <c r="H3364" s="1371"/>
    </row>
    <row r="3365" spans="1:14" ht="12.75" customHeight="1">
      <c r="D3365" s="274"/>
      <c r="F3365" s="418"/>
      <c r="G3365" s="829"/>
      <c r="H3365" s="1371"/>
    </row>
    <row r="3366" spans="1:14" ht="12.75" customHeight="1">
      <c r="D3366" s="274"/>
      <c r="F3366" s="418"/>
      <c r="G3366" s="829"/>
      <c r="H3366" s="1371"/>
    </row>
    <row r="3367" spans="1:14" ht="12.75" customHeight="1">
      <c r="D3367" s="274"/>
      <c r="F3367" s="418"/>
      <c r="G3367" s="829"/>
      <c r="H3367" s="1371"/>
    </row>
    <row r="3368" spans="1:14" ht="12.75" customHeight="1">
      <c r="D3368" s="274"/>
      <c r="F3368" s="418"/>
      <c r="G3368" s="829"/>
      <c r="H3368" s="1371"/>
    </row>
    <row r="3369" spans="1:14" ht="12.75" customHeight="1">
      <c r="D3369" s="274"/>
      <c r="F3369" s="418"/>
      <c r="G3369" s="829"/>
      <c r="H3369" s="1371"/>
    </row>
    <row r="3370" spans="1:14" ht="12" customHeight="1">
      <c r="D3370" s="274"/>
      <c r="F3370" s="418"/>
      <c r="G3370" s="829"/>
      <c r="H3370" s="1371"/>
    </row>
    <row r="3371" spans="1:14" s="245" customFormat="1" ht="13">
      <c r="A3371" s="258" t="s">
        <v>801</v>
      </c>
      <c r="B3371" s="1250" t="s">
        <v>802</v>
      </c>
      <c r="C3371" s="1250"/>
      <c r="D3371" s="419" t="s">
        <v>803</v>
      </c>
      <c r="E3371" s="1250"/>
      <c r="F3371" s="260"/>
      <c r="G3371" s="1250"/>
      <c r="M3371" s="262"/>
    </row>
    <row r="3372" spans="1:14" s="245" customFormat="1" ht="13">
      <c r="A3372" s="258"/>
      <c r="B3372" s="1250"/>
      <c r="C3372" s="1250"/>
      <c r="D3372" s="419"/>
      <c r="E3372" s="1250"/>
      <c r="F3372" s="260"/>
      <c r="G3372" s="1250"/>
      <c r="M3372" s="262"/>
    </row>
    <row r="3373" spans="1:14" ht="13">
      <c r="A3373" s="258" t="s">
        <v>140</v>
      </c>
      <c r="B3373" s="1250" t="s">
        <v>804</v>
      </c>
      <c r="D3373" s="420" t="s">
        <v>805</v>
      </c>
      <c r="E3373" s="1250"/>
      <c r="F3373" s="260"/>
      <c r="G3373" s="1250"/>
      <c r="H3373" s="245"/>
      <c r="I3373" s="245"/>
      <c r="J3373" s="245"/>
      <c r="K3373" s="262"/>
      <c r="L3373" s="245"/>
    </row>
    <row r="3374" spans="1:14" ht="13">
      <c r="A3374" s="231" t="s">
        <v>143</v>
      </c>
      <c r="B3374" s="1250"/>
      <c r="C3374" s="1250"/>
      <c r="D3374" s="421"/>
      <c r="E3374" s="829"/>
      <c r="G3374" s="829"/>
      <c r="K3374" s="230"/>
    </row>
    <row r="3375" spans="1:14" s="245" customFormat="1" ht="13">
      <c r="A3375" s="258">
        <v>1</v>
      </c>
      <c r="B3375" s="1250" t="s">
        <v>806</v>
      </c>
      <c r="C3375" s="1250"/>
      <c r="D3375" s="341" t="s">
        <v>807</v>
      </c>
      <c r="E3375" s="1250"/>
      <c r="F3375" s="260"/>
      <c r="G3375" s="422"/>
      <c r="M3375" s="423"/>
    </row>
    <row r="3376" spans="1:14" ht="13">
      <c r="D3376" s="424"/>
      <c r="E3376" s="293" t="s">
        <v>236</v>
      </c>
      <c r="F3376" s="385" t="s">
        <v>645</v>
      </c>
      <c r="G3376" s="425"/>
      <c r="H3376" s="386"/>
      <c r="I3376" s="386"/>
      <c r="J3376" s="386"/>
      <c r="K3376" s="279"/>
      <c r="L3376" s="386"/>
      <c r="M3376" s="426"/>
    </row>
    <row r="3377" spans="1:15" ht="13">
      <c r="A3377" s="387"/>
      <c r="B3377" s="293"/>
      <c r="C3377" s="293"/>
      <c r="D3377" s="427">
        <v>1</v>
      </c>
      <c r="E3377" s="829" t="s">
        <v>808</v>
      </c>
      <c r="F3377" s="1377" t="s">
        <v>809</v>
      </c>
      <c r="G3377" s="356" t="s">
        <v>151</v>
      </c>
      <c r="H3377" s="428">
        <f>Bahan!$C$237</f>
        <v>775</v>
      </c>
      <c r="I3377" s="428"/>
      <c r="J3377" s="428"/>
      <c r="K3377" s="426" t="s">
        <v>128</v>
      </c>
      <c r="L3377" s="426">
        <f>D3377*H3377</f>
        <v>775</v>
      </c>
      <c r="M3377" s="426"/>
      <c r="O3377" s="345"/>
    </row>
    <row r="3378" spans="1:15" ht="13">
      <c r="D3378" s="307"/>
      <c r="E3378" s="829"/>
      <c r="G3378" s="429"/>
      <c r="M3378" s="426" t="s">
        <v>128</v>
      </c>
      <c r="N3378" s="265">
        <f>SUM(L3377:L3377)</f>
        <v>775</v>
      </c>
    </row>
    <row r="3379" spans="1:15" ht="13">
      <c r="D3379" s="430"/>
      <c r="E3379" s="829"/>
      <c r="F3379" s="247"/>
      <c r="G3379" s="429"/>
      <c r="H3379" s="829"/>
      <c r="I3379" s="829"/>
      <c r="J3379" s="829"/>
      <c r="K3379" s="426"/>
      <c r="M3379" s="431" t="s">
        <v>169</v>
      </c>
      <c r="N3379" s="268" t="s">
        <v>169</v>
      </c>
    </row>
    <row r="3380" spans="1:15" ht="13">
      <c r="D3380" s="307"/>
      <c r="E3380" s="829"/>
      <c r="G3380" s="829"/>
      <c r="H3380" s="233" t="s">
        <v>170</v>
      </c>
      <c r="M3380" s="426" t="s">
        <v>128</v>
      </c>
      <c r="N3380" s="426">
        <f>SUM(N3378:N3378)</f>
        <v>775</v>
      </c>
    </row>
    <row r="3381" spans="1:15" ht="13">
      <c r="D3381" s="421"/>
      <c r="E3381" s="829"/>
      <c r="G3381" s="829"/>
      <c r="H3381" s="233" t="s">
        <v>171</v>
      </c>
      <c r="M3381" s="230" t="s">
        <v>128</v>
      </c>
      <c r="N3381" s="262">
        <f>SUM(N3380)</f>
        <v>775</v>
      </c>
    </row>
    <row r="3382" spans="1:15" ht="13">
      <c r="D3382" s="421"/>
      <c r="E3382" s="829"/>
      <c r="G3382" s="829"/>
      <c r="M3382" s="423"/>
      <c r="N3382" s="271"/>
    </row>
    <row r="3383" spans="1:15" s="245" customFormat="1" ht="13">
      <c r="A3383" s="258">
        <f>1+A3375</f>
        <v>2</v>
      </c>
      <c r="B3383" s="1250" t="s">
        <v>810</v>
      </c>
      <c r="C3383" s="1250"/>
      <c r="D3383" s="341" t="s">
        <v>811</v>
      </c>
      <c r="E3383" s="1250"/>
      <c r="F3383" s="260"/>
      <c r="G3383" s="422"/>
      <c r="M3383" s="423"/>
    </row>
    <row r="3384" spans="1:15" ht="13">
      <c r="D3384" s="424"/>
      <c r="E3384" s="293" t="s">
        <v>236</v>
      </c>
      <c r="F3384" s="385" t="s">
        <v>645</v>
      </c>
      <c r="G3384" s="425"/>
      <c r="H3384" s="386"/>
      <c r="I3384" s="386"/>
      <c r="J3384" s="386"/>
      <c r="K3384" s="279"/>
      <c r="L3384" s="386"/>
      <c r="M3384" s="426"/>
    </row>
    <row r="3385" spans="1:15" ht="13">
      <c r="A3385" s="387"/>
      <c r="B3385" s="293"/>
      <c r="C3385" s="293"/>
      <c r="D3385" s="427">
        <v>1</v>
      </c>
      <c r="E3385" s="829" t="s">
        <v>808</v>
      </c>
      <c r="F3385" s="1377" t="s">
        <v>812</v>
      </c>
      <c r="G3385" s="356" t="s">
        <v>151</v>
      </c>
      <c r="H3385" s="428">
        <f>Bahan!$C$238</f>
        <v>172</v>
      </c>
      <c r="I3385" s="428"/>
      <c r="J3385" s="428"/>
      <c r="K3385" s="426" t="s">
        <v>128</v>
      </c>
      <c r="L3385" s="426">
        <f>D3385*H3385</f>
        <v>172</v>
      </c>
      <c r="M3385" s="426"/>
      <c r="O3385" s="345"/>
    </row>
    <row r="3386" spans="1:15" ht="13">
      <c r="D3386" s="307"/>
      <c r="E3386" s="829"/>
      <c r="G3386" s="429"/>
      <c r="M3386" s="426" t="s">
        <v>128</v>
      </c>
      <c r="N3386" s="265">
        <f>SUM(L3385:L3385)</f>
        <v>172</v>
      </c>
    </row>
    <row r="3387" spans="1:15" ht="13">
      <c r="D3387" s="430"/>
      <c r="E3387" s="829"/>
      <c r="F3387" s="247"/>
      <c r="G3387" s="429"/>
      <c r="H3387" s="829"/>
      <c r="I3387" s="829"/>
      <c r="J3387" s="829"/>
      <c r="K3387" s="426"/>
      <c r="M3387" s="431" t="s">
        <v>169</v>
      </c>
      <c r="N3387" s="268" t="s">
        <v>169</v>
      </c>
    </row>
    <row r="3388" spans="1:15" ht="13">
      <c r="D3388" s="307"/>
      <c r="E3388" s="829"/>
      <c r="G3388" s="829"/>
      <c r="H3388" s="233" t="s">
        <v>170</v>
      </c>
      <c r="M3388" s="426" t="s">
        <v>128</v>
      </c>
      <c r="N3388" s="426">
        <f>SUM(N3386:N3386)</f>
        <v>172</v>
      </c>
    </row>
    <row r="3389" spans="1:15" ht="13">
      <c r="D3389" s="421"/>
      <c r="E3389" s="829"/>
      <c r="G3389" s="829"/>
      <c r="H3389" s="233" t="s">
        <v>171</v>
      </c>
      <c r="M3389" s="230" t="s">
        <v>128</v>
      </c>
      <c r="N3389" s="262">
        <f>SUM(N3388)</f>
        <v>172</v>
      </c>
    </row>
    <row r="3390" spans="1:15" ht="13">
      <c r="D3390" s="421"/>
      <c r="E3390" s="829"/>
      <c r="G3390" s="829"/>
      <c r="M3390" s="423"/>
      <c r="N3390" s="271"/>
    </row>
    <row r="3391" spans="1:15" s="245" customFormat="1" ht="13">
      <c r="A3391" s="258">
        <f>1+A3383</f>
        <v>3</v>
      </c>
      <c r="B3391" s="1250" t="s">
        <v>813</v>
      </c>
      <c r="C3391" s="1250"/>
      <c r="D3391" s="341" t="s">
        <v>814</v>
      </c>
      <c r="E3391" s="1250"/>
      <c r="F3391" s="260"/>
      <c r="G3391" s="422"/>
      <c r="M3391" s="423"/>
    </row>
    <row r="3392" spans="1:15" ht="13">
      <c r="D3392" s="424"/>
      <c r="E3392" s="293" t="s">
        <v>236</v>
      </c>
      <c r="F3392" s="385" t="s">
        <v>645</v>
      </c>
      <c r="G3392" s="425"/>
      <c r="H3392" s="386"/>
      <c r="I3392" s="386"/>
      <c r="J3392" s="386"/>
      <c r="K3392" s="279"/>
      <c r="L3392" s="386"/>
      <c r="M3392" s="426"/>
    </row>
    <row r="3393" spans="1:15" ht="13">
      <c r="A3393" s="387"/>
      <c r="B3393" s="293"/>
      <c r="C3393" s="293"/>
      <c r="D3393" s="427">
        <v>1</v>
      </c>
      <c r="E3393" s="829" t="s">
        <v>808</v>
      </c>
      <c r="F3393" s="1377" t="s">
        <v>815</v>
      </c>
      <c r="G3393" s="356" t="s">
        <v>151</v>
      </c>
      <c r="H3393" s="428">
        <f>Bahan!$C$239</f>
        <v>120</v>
      </c>
      <c r="I3393" s="428"/>
      <c r="J3393" s="428"/>
      <c r="K3393" s="426" t="s">
        <v>128</v>
      </c>
      <c r="L3393" s="426">
        <f>D3393*H3393</f>
        <v>120</v>
      </c>
      <c r="M3393" s="426"/>
      <c r="O3393" s="345"/>
    </row>
    <row r="3394" spans="1:15" ht="13">
      <c r="D3394" s="307"/>
      <c r="E3394" s="829"/>
      <c r="G3394" s="429"/>
      <c r="M3394" s="426" t="s">
        <v>128</v>
      </c>
      <c r="N3394" s="265">
        <f>SUM(L3393:L3393)</f>
        <v>120</v>
      </c>
    </row>
    <row r="3395" spans="1:15" ht="13">
      <c r="D3395" s="430"/>
      <c r="E3395" s="829"/>
      <c r="F3395" s="247"/>
      <c r="G3395" s="429"/>
      <c r="H3395" s="829"/>
      <c r="I3395" s="829"/>
      <c r="J3395" s="829"/>
      <c r="K3395" s="426"/>
      <c r="M3395" s="431" t="s">
        <v>169</v>
      </c>
      <c r="N3395" s="268" t="s">
        <v>169</v>
      </c>
    </row>
    <row r="3396" spans="1:15" ht="13">
      <c r="D3396" s="307"/>
      <c r="E3396" s="829"/>
      <c r="G3396" s="829"/>
      <c r="H3396" s="233" t="s">
        <v>170</v>
      </c>
      <c r="M3396" s="426" t="s">
        <v>128</v>
      </c>
      <c r="N3396" s="426">
        <f>SUM(N3394:N3394)</f>
        <v>120</v>
      </c>
    </row>
    <row r="3397" spans="1:15" ht="13">
      <c r="D3397" s="421"/>
      <c r="E3397" s="829"/>
      <c r="G3397" s="829"/>
      <c r="H3397" s="233" t="s">
        <v>171</v>
      </c>
      <c r="M3397" s="230" t="s">
        <v>128</v>
      </c>
      <c r="N3397" s="262">
        <f>SUM(N3396)</f>
        <v>120</v>
      </c>
    </row>
    <row r="3398" spans="1:15" ht="13">
      <c r="D3398" s="421"/>
      <c r="E3398" s="829"/>
      <c r="G3398" s="829"/>
      <c r="N3398" s="262"/>
    </row>
    <row r="3399" spans="1:15" s="245" customFormat="1" ht="13">
      <c r="A3399" s="258">
        <f>1+A3391</f>
        <v>4</v>
      </c>
      <c r="B3399" s="1250" t="s">
        <v>816</v>
      </c>
      <c r="C3399" s="1250"/>
      <c r="D3399" s="341" t="s">
        <v>817</v>
      </c>
      <c r="E3399" s="1250"/>
      <c r="F3399" s="260"/>
      <c r="G3399" s="422"/>
      <c r="M3399" s="423"/>
    </row>
    <row r="3400" spans="1:15" ht="13">
      <c r="D3400" s="424"/>
      <c r="E3400" s="293" t="s">
        <v>236</v>
      </c>
      <c r="F3400" s="385" t="s">
        <v>645</v>
      </c>
      <c r="G3400" s="425"/>
      <c r="H3400" s="386"/>
      <c r="I3400" s="386"/>
      <c r="J3400" s="386"/>
      <c r="K3400" s="279"/>
      <c r="L3400" s="386"/>
      <c r="M3400" s="426"/>
    </row>
    <row r="3401" spans="1:15" ht="13">
      <c r="A3401" s="387"/>
      <c r="B3401" s="293"/>
      <c r="C3401" s="293"/>
      <c r="D3401" s="427">
        <v>1</v>
      </c>
      <c r="E3401" s="829" t="s">
        <v>808</v>
      </c>
      <c r="F3401" s="1377" t="s">
        <v>818</v>
      </c>
      <c r="G3401" s="356" t="s">
        <v>151</v>
      </c>
      <c r="H3401" s="428">
        <f>Bahan!$C$240</f>
        <v>75500000</v>
      </c>
      <c r="I3401" s="428"/>
      <c r="J3401" s="428"/>
      <c r="K3401" s="426" t="s">
        <v>128</v>
      </c>
      <c r="L3401" s="426">
        <f>D3401*H3401</f>
        <v>75500000</v>
      </c>
      <c r="M3401" s="426"/>
      <c r="O3401" s="345"/>
    </row>
    <row r="3402" spans="1:15" ht="13">
      <c r="D3402" s="307"/>
      <c r="E3402" s="829"/>
      <c r="G3402" s="429"/>
      <c r="M3402" s="426" t="s">
        <v>128</v>
      </c>
      <c r="N3402" s="265">
        <f>SUM(L3401:L3401)</f>
        <v>75500000</v>
      </c>
    </row>
    <row r="3403" spans="1:15" ht="13">
      <c r="D3403" s="430"/>
      <c r="E3403" s="829"/>
      <c r="F3403" s="247"/>
      <c r="G3403" s="429"/>
      <c r="H3403" s="829"/>
      <c r="I3403" s="829"/>
      <c r="J3403" s="829"/>
      <c r="K3403" s="426"/>
      <c r="M3403" s="431" t="s">
        <v>169</v>
      </c>
      <c r="N3403" s="268" t="s">
        <v>169</v>
      </c>
    </row>
    <row r="3404" spans="1:15" ht="13">
      <c r="D3404" s="307"/>
      <c r="E3404" s="829"/>
      <c r="G3404" s="829"/>
      <c r="H3404" s="233" t="s">
        <v>170</v>
      </c>
      <c r="M3404" s="426" t="s">
        <v>128</v>
      </c>
      <c r="N3404" s="426">
        <f>SUM(N3402:N3402)</f>
        <v>75500000</v>
      </c>
    </row>
    <row r="3405" spans="1:15" ht="13">
      <c r="D3405" s="421"/>
      <c r="E3405" s="829"/>
      <c r="G3405" s="829"/>
      <c r="H3405" s="233" t="s">
        <v>171</v>
      </c>
      <c r="M3405" s="230" t="s">
        <v>128</v>
      </c>
      <c r="N3405" s="262">
        <f>SUM(N3404)</f>
        <v>75500000</v>
      </c>
    </row>
    <row r="3406" spans="1:15" ht="13">
      <c r="D3406" s="421"/>
      <c r="E3406" s="829"/>
      <c r="G3406" s="829"/>
      <c r="M3406" s="423"/>
      <c r="N3406" s="271"/>
    </row>
    <row r="3407" spans="1:15" ht="13">
      <c r="A3407" s="258" t="s">
        <v>236</v>
      </c>
      <c r="B3407" s="1250" t="s">
        <v>819</v>
      </c>
      <c r="D3407" s="420" t="s">
        <v>820</v>
      </c>
      <c r="E3407" s="1250"/>
      <c r="F3407" s="260"/>
      <c r="G3407" s="1250"/>
      <c r="H3407" s="245"/>
      <c r="I3407" s="245"/>
      <c r="J3407" s="245"/>
      <c r="K3407" s="262"/>
      <c r="L3407" s="245"/>
    </row>
    <row r="3408" spans="1:15" ht="13">
      <c r="A3408" s="231" t="s">
        <v>143</v>
      </c>
      <c r="B3408" s="1250"/>
      <c r="C3408" s="1250"/>
      <c r="D3408" s="421"/>
      <c r="E3408" s="829"/>
      <c r="G3408" s="829"/>
      <c r="K3408" s="230"/>
    </row>
    <row r="3409" spans="1:14" s="245" customFormat="1" ht="13">
      <c r="A3409" s="258">
        <v>1</v>
      </c>
      <c r="B3409" s="1250" t="s">
        <v>821</v>
      </c>
      <c r="C3409" s="1250"/>
      <c r="D3409" s="341" t="s">
        <v>822</v>
      </c>
      <c r="E3409" s="1250"/>
      <c r="F3409" s="260"/>
      <c r="G3409" s="422"/>
      <c r="M3409" s="423"/>
    </row>
    <row r="3410" spans="1:14" ht="13">
      <c r="D3410" s="424"/>
      <c r="E3410" s="293" t="s">
        <v>236</v>
      </c>
      <c r="F3410" s="385" t="s">
        <v>645</v>
      </c>
      <c r="G3410" s="425"/>
      <c r="H3410" s="386"/>
      <c r="I3410" s="386"/>
      <c r="J3410" s="386"/>
      <c r="K3410" s="279"/>
      <c r="L3410" s="386"/>
      <c r="M3410" s="426"/>
    </row>
    <row r="3411" spans="1:14" ht="26">
      <c r="A3411" s="387"/>
      <c r="B3411" s="293"/>
      <c r="C3411" s="293"/>
      <c r="D3411" s="427">
        <v>1</v>
      </c>
      <c r="E3411" s="829" t="s">
        <v>4</v>
      </c>
      <c r="F3411" s="1377" t="s">
        <v>823</v>
      </c>
      <c r="G3411" s="356" t="s">
        <v>151</v>
      </c>
      <c r="H3411" s="428" t="e">
        <f>Bahan!$C$242</f>
        <v>#REF!</v>
      </c>
      <c r="I3411" s="428"/>
      <c r="J3411" s="428"/>
      <c r="K3411" s="426" t="s">
        <v>128</v>
      </c>
      <c r="L3411" s="426" t="e">
        <f>D3411*H3411</f>
        <v>#REF!</v>
      </c>
      <c r="M3411" s="426"/>
    </row>
    <row r="3412" spans="1:14" ht="13">
      <c r="D3412" s="307"/>
      <c r="E3412" s="829"/>
      <c r="G3412" s="429"/>
      <c r="M3412" s="426" t="s">
        <v>128</v>
      </c>
      <c r="N3412" s="265" t="e">
        <f>SUM(L3411:L3411)</f>
        <v>#REF!</v>
      </c>
    </row>
    <row r="3413" spans="1:14" ht="13">
      <c r="D3413" s="430"/>
      <c r="E3413" s="829"/>
      <c r="F3413" s="247"/>
      <c r="G3413" s="429"/>
      <c r="H3413" s="829"/>
      <c r="I3413" s="829"/>
      <c r="J3413" s="829"/>
      <c r="K3413" s="426"/>
      <c r="M3413" s="431" t="s">
        <v>169</v>
      </c>
      <c r="N3413" s="268" t="s">
        <v>169</v>
      </c>
    </row>
    <row r="3414" spans="1:14" ht="13">
      <c r="D3414" s="307"/>
      <c r="E3414" s="829"/>
      <c r="G3414" s="829"/>
      <c r="H3414" s="233" t="s">
        <v>170</v>
      </c>
      <c r="M3414" s="426" t="s">
        <v>128</v>
      </c>
      <c r="N3414" s="426" t="e">
        <f>SUM(N3412:N3412)</f>
        <v>#REF!</v>
      </c>
    </row>
    <row r="3415" spans="1:14" ht="13">
      <c r="D3415" s="307"/>
      <c r="E3415" s="829"/>
      <c r="G3415" s="829"/>
      <c r="H3415" s="269" t="s">
        <v>3123</v>
      </c>
      <c r="K3415" s="270"/>
      <c r="M3415" s="230" t="s">
        <v>128</v>
      </c>
      <c r="N3415" s="265" t="e">
        <f>N3414*$Q$4</f>
        <v>#REF!</v>
      </c>
    </row>
    <row r="3416" spans="1:14" ht="13">
      <c r="D3416" s="421"/>
      <c r="E3416" s="829"/>
      <c r="G3416" s="829"/>
      <c r="H3416" s="233" t="s">
        <v>171</v>
      </c>
      <c r="M3416" s="230" t="s">
        <v>128</v>
      </c>
      <c r="N3416" s="262" t="e">
        <f>ROUNDDOWN((N3414+N3415),0)</f>
        <v>#REF!</v>
      </c>
    </row>
    <row r="3417" spans="1:14" ht="13">
      <c r="D3417" s="421"/>
      <c r="E3417" s="829"/>
      <c r="G3417" s="829"/>
      <c r="M3417" s="423"/>
      <c r="N3417" s="271"/>
    </row>
    <row r="3418" spans="1:14" s="245" customFormat="1" ht="13">
      <c r="A3418" s="258">
        <f>1+A3409</f>
        <v>2</v>
      </c>
      <c r="B3418" s="1250" t="s">
        <v>824</v>
      </c>
      <c r="C3418" s="1250"/>
      <c r="D3418" s="341" t="s">
        <v>825</v>
      </c>
      <c r="E3418" s="1250"/>
      <c r="F3418" s="260"/>
      <c r="G3418" s="422"/>
      <c r="M3418" s="423"/>
    </row>
    <row r="3419" spans="1:14" ht="13">
      <c r="D3419" s="424"/>
      <c r="E3419" s="293" t="s">
        <v>236</v>
      </c>
      <c r="F3419" s="385" t="s">
        <v>645</v>
      </c>
      <c r="G3419" s="425"/>
      <c r="H3419" s="386"/>
      <c r="I3419" s="386"/>
      <c r="J3419" s="386"/>
      <c r="K3419" s="279"/>
      <c r="L3419" s="386"/>
      <c r="M3419" s="426"/>
    </row>
    <row r="3420" spans="1:14" ht="26">
      <c r="A3420" s="387"/>
      <c r="B3420" s="293"/>
      <c r="C3420" s="293"/>
      <c r="D3420" s="427">
        <v>1</v>
      </c>
      <c r="E3420" s="829" t="s">
        <v>4</v>
      </c>
      <c r="F3420" s="1377" t="s">
        <v>826</v>
      </c>
      <c r="G3420" s="356" t="s">
        <v>151</v>
      </c>
      <c r="H3420" s="428">
        <f>Bahan!$C$243</f>
        <v>155000000</v>
      </c>
      <c r="I3420" s="428"/>
      <c r="J3420" s="428"/>
      <c r="K3420" s="426" t="s">
        <v>128</v>
      </c>
      <c r="L3420" s="426">
        <f>D3420*H3420</f>
        <v>155000000</v>
      </c>
      <c r="M3420" s="426"/>
    </row>
    <row r="3421" spans="1:14" ht="13">
      <c r="D3421" s="307"/>
      <c r="E3421" s="829"/>
      <c r="G3421" s="429"/>
      <c r="M3421" s="426" t="s">
        <v>128</v>
      </c>
      <c r="N3421" s="265">
        <f>SUM(L3420:L3420)</f>
        <v>155000000</v>
      </c>
    </row>
    <row r="3422" spans="1:14" ht="13">
      <c r="D3422" s="430"/>
      <c r="E3422" s="829"/>
      <c r="F3422" s="247"/>
      <c r="G3422" s="429"/>
      <c r="H3422" s="829"/>
      <c r="I3422" s="829"/>
      <c r="J3422" s="829"/>
      <c r="K3422" s="426"/>
      <c r="M3422" s="431" t="s">
        <v>169</v>
      </c>
      <c r="N3422" s="268" t="s">
        <v>169</v>
      </c>
    </row>
    <row r="3423" spans="1:14" ht="13">
      <c r="D3423" s="307"/>
      <c r="E3423" s="829"/>
      <c r="G3423" s="829"/>
      <c r="H3423" s="233" t="s">
        <v>170</v>
      </c>
      <c r="M3423" s="426" t="s">
        <v>128</v>
      </c>
      <c r="N3423" s="426">
        <f>SUM(N3421:N3421)</f>
        <v>155000000</v>
      </c>
    </row>
    <row r="3424" spans="1:14" ht="13">
      <c r="D3424" s="307"/>
      <c r="E3424" s="829"/>
      <c r="G3424" s="829"/>
      <c r="H3424" s="269" t="s">
        <v>3123</v>
      </c>
      <c r="K3424" s="270"/>
      <c r="M3424" s="230" t="s">
        <v>128</v>
      </c>
      <c r="N3424" s="265">
        <f>N3423*$Q$4</f>
        <v>15500000</v>
      </c>
    </row>
    <row r="3425" spans="1:14" ht="13">
      <c r="D3425" s="421"/>
      <c r="E3425" s="829"/>
      <c r="G3425" s="829"/>
      <c r="H3425" s="233" t="s">
        <v>171</v>
      </c>
      <c r="M3425" s="230" t="s">
        <v>128</v>
      </c>
      <c r="N3425" s="262">
        <f>ROUNDDOWN((N3423+N3424),0)</f>
        <v>170500000</v>
      </c>
    </row>
    <row r="3426" spans="1:14" ht="13">
      <c r="D3426" s="421"/>
      <c r="E3426" s="829"/>
      <c r="G3426" s="829"/>
      <c r="M3426" s="423"/>
      <c r="N3426" s="271"/>
    </row>
    <row r="3427" spans="1:14" s="245" customFormat="1" ht="13">
      <c r="A3427" s="258">
        <f>1+A3418</f>
        <v>3</v>
      </c>
      <c r="B3427" s="1250" t="s">
        <v>827</v>
      </c>
      <c r="C3427" s="1250"/>
      <c r="D3427" s="341" t="s">
        <v>828</v>
      </c>
      <c r="E3427" s="1250"/>
      <c r="F3427" s="260"/>
      <c r="G3427" s="422"/>
      <c r="M3427" s="423"/>
    </row>
    <row r="3428" spans="1:14" ht="13">
      <c r="D3428" s="424"/>
      <c r="E3428" s="293" t="s">
        <v>236</v>
      </c>
      <c r="F3428" s="385" t="s">
        <v>645</v>
      </c>
      <c r="G3428" s="425"/>
      <c r="H3428" s="386"/>
      <c r="I3428" s="386"/>
      <c r="J3428" s="386"/>
      <c r="K3428" s="279"/>
      <c r="L3428" s="386"/>
      <c r="M3428" s="426"/>
    </row>
    <row r="3429" spans="1:14" ht="26">
      <c r="A3429" s="387"/>
      <c r="B3429" s="293"/>
      <c r="C3429" s="293"/>
      <c r="D3429" s="427">
        <v>1</v>
      </c>
      <c r="E3429" s="829" t="s">
        <v>4</v>
      </c>
      <c r="F3429" s="1377" t="s">
        <v>829</v>
      </c>
      <c r="G3429" s="356" t="s">
        <v>151</v>
      </c>
      <c r="H3429" s="428" t="e">
        <f>Bahan!$C$244</f>
        <v>#REF!</v>
      </c>
      <c r="I3429" s="428"/>
      <c r="J3429" s="428"/>
      <c r="K3429" s="426" t="s">
        <v>128</v>
      </c>
      <c r="L3429" s="426" t="e">
        <f>D3429*H3429</f>
        <v>#REF!</v>
      </c>
      <c r="M3429" s="426"/>
    </row>
    <row r="3430" spans="1:14" ht="13">
      <c r="D3430" s="307"/>
      <c r="E3430" s="829"/>
      <c r="G3430" s="429"/>
      <c r="M3430" s="426" t="s">
        <v>128</v>
      </c>
      <c r="N3430" s="265" t="e">
        <f>SUM(L3429:L3429)</f>
        <v>#REF!</v>
      </c>
    </row>
    <row r="3431" spans="1:14" ht="13">
      <c r="D3431" s="430"/>
      <c r="E3431" s="829"/>
      <c r="F3431" s="247"/>
      <c r="G3431" s="429"/>
      <c r="H3431" s="829"/>
      <c r="I3431" s="829"/>
      <c r="J3431" s="829"/>
      <c r="K3431" s="426"/>
      <c r="M3431" s="431" t="s">
        <v>169</v>
      </c>
      <c r="N3431" s="268" t="s">
        <v>169</v>
      </c>
    </row>
    <row r="3432" spans="1:14" ht="13">
      <c r="D3432" s="307"/>
      <c r="E3432" s="829"/>
      <c r="G3432" s="829"/>
      <c r="H3432" s="233" t="s">
        <v>170</v>
      </c>
      <c r="M3432" s="426" t="s">
        <v>128</v>
      </c>
      <c r="N3432" s="426" t="e">
        <f>SUM(N3430:N3430)</f>
        <v>#REF!</v>
      </c>
    </row>
    <row r="3433" spans="1:14" ht="13">
      <c r="D3433" s="307"/>
      <c r="E3433" s="829"/>
      <c r="G3433" s="829"/>
      <c r="H3433" s="269" t="s">
        <v>3123</v>
      </c>
      <c r="K3433" s="270"/>
      <c r="M3433" s="230" t="s">
        <v>128</v>
      </c>
      <c r="N3433" s="265" t="e">
        <f>N3432*$Q$4</f>
        <v>#REF!</v>
      </c>
    </row>
    <row r="3434" spans="1:14" ht="13">
      <c r="D3434" s="421"/>
      <c r="E3434" s="829"/>
      <c r="G3434" s="829"/>
      <c r="H3434" s="233" t="s">
        <v>171</v>
      </c>
      <c r="M3434" s="230" t="s">
        <v>128</v>
      </c>
      <c r="N3434" s="262" t="e">
        <f>ROUNDDOWN((N3432+N3433),0)</f>
        <v>#REF!</v>
      </c>
    </row>
    <row r="3435" spans="1:14" ht="13">
      <c r="D3435" s="421"/>
      <c r="E3435" s="829"/>
      <c r="G3435" s="829"/>
      <c r="M3435" s="423"/>
      <c r="N3435" s="271"/>
    </row>
    <row r="3436" spans="1:14" s="245" customFormat="1" ht="13">
      <c r="A3436" s="258">
        <f>1+A3427</f>
        <v>4</v>
      </c>
      <c r="B3436" s="1250" t="s">
        <v>830</v>
      </c>
      <c r="C3436" s="1250"/>
      <c r="D3436" s="341" t="s">
        <v>831</v>
      </c>
      <c r="E3436" s="1250"/>
      <c r="F3436" s="260"/>
      <c r="G3436" s="422"/>
      <c r="M3436" s="423"/>
    </row>
    <row r="3437" spans="1:14" ht="13">
      <c r="D3437" s="424"/>
      <c r="E3437" s="293" t="s">
        <v>236</v>
      </c>
      <c r="F3437" s="385" t="s">
        <v>645</v>
      </c>
      <c r="G3437" s="425"/>
      <c r="H3437" s="386"/>
      <c r="I3437" s="386"/>
      <c r="J3437" s="386"/>
      <c r="K3437" s="279"/>
      <c r="L3437" s="386"/>
      <c r="M3437" s="426"/>
    </row>
    <row r="3438" spans="1:14" ht="24.75" customHeight="1">
      <c r="A3438" s="387"/>
      <c r="B3438" s="293"/>
      <c r="C3438" s="293"/>
      <c r="D3438" s="427">
        <v>1</v>
      </c>
      <c r="E3438" s="829" t="s">
        <v>4</v>
      </c>
      <c r="F3438" s="1377" t="s">
        <v>832</v>
      </c>
      <c r="G3438" s="356" t="s">
        <v>151</v>
      </c>
      <c r="H3438" s="428" t="e">
        <f>Bahan!$C$245</f>
        <v>#REF!</v>
      </c>
      <c r="I3438" s="428"/>
      <c r="J3438" s="428"/>
      <c r="K3438" s="426" t="s">
        <v>128</v>
      </c>
      <c r="L3438" s="426" t="e">
        <f>D3438*H3438</f>
        <v>#REF!</v>
      </c>
      <c r="M3438" s="426"/>
    </row>
    <row r="3439" spans="1:14" ht="13">
      <c r="D3439" s="307"/>
      <c r="E3439" s="829"/>
      <c r="G3439" s="429"/>
      <c r="M3439" s="426" t="s">
        <v>128</v>
      </c>
      <c r="N3439" s="265" t="e">
        <f>SUM(L3438:L3438)</f>
        <v>#REF!</v>
      </c>
    </row>
    <row r="3440" spans="1:14" ht="13">
      <c r="D3440" s="430"/>
      <c r="E3440" s="829"/>
      <c r="F3440" s="247"/>
      <c r="G3440" s="429"/>
      <c r="H3440" s="829"/>
      <c r="I3440" s="829"/>
      <c r="J3440" s="829"/>
      <c r="K3440" s="426"/>
      <c r="M3440" s="431" t="s">
        <v>169</v>
      </c>
      <c r="N3440" s="268" t="s">
        <v>169</v>
      </c>
    </row>
    <row r="3441" spans="1:14" ht="13">
      <c r="D3441" s="307"/>
      <c r="E3441" s="829"/>
      <c r="G3441" s="829"/>
      <c r="H3441" s="233" t="s">
        <v>170</v>
      </c>
      <c r="M3441" s="426" t="s">
        <v>128</v>
      </c>
      <c r="N3441" s="426" t="e">
        <f>SUM(N3439:N3439)</f>
        <v>#REF!</v>
      </c>
    </row>
    <row r="3442" spans="1:14" ht="13">
      <c r="D3442" s="307"/>
      <c r="E3442" s="829"/>
      <c r="G3442" s="829"/>
      <c r="H3442" s="269" t="s">
        <v>3123</v>
      </c>
      <c r="K3442" s="270"/>
      <c r="M3442" s="230" t="s">
        <v>128</v>
      </c>
      <c r="N3442" s="265" t="e">
        <f>N3441*$Q$4</f>
        <v>#REF!</v>
      </c>
    </row>
    <row r="3443" spans="1:14" ht="13">
      <c r="D3443" s="421"/>
      <c r="E3443" s="829"/>
      <c r="G3443" s="829"/>
      <c r="H3443" s="233" t="s">
        <v>171</v>
      </c>
      <c r="M3443" s="230" t="s">
        <v>128</v>
      </c>
      <c r="N3443" s="262" t="e">
        <f>ROUNDDOWN((N3441+N3442),0)</f>
        <v>#REF!</v>
      </c>
    </row>
    <row r="3444" spans="1:14" ht="13">
      <c r="D3444" s="421"/>
      <c r="E3444" s="829"/>
      <c r="G3444" s="829"/>
      <c r="M3444" s="423"/>
      <c r="N3444" s="271"/>
    </row>
    <row r="3445" spans="1:14" s="245" customFormat="1" ht="13">
      <c r="A3445" s="258">
        <f>1+A3436</f>
        <v>5</v>
      </c>
      <c r="B3445" s="1250" t="s">
        <v>833</v>
      </c>
      <c r="C3445" s="1250"/>
      <c r="D3445" s="341" t="s">
        <v>834</v>
      </c>
      <c r="E3445" s="1250"/>
      <c r="F3445" s="260"/>
      <c r="G3445" s="422"/>
      <c r="M3445" s="423"/>
    </row>
    <row r="3446" spans="1:14" ht="13">
      <c r="D3446" s="424"/>
      <c r="E3446" s="293" t="s">
        <v>236</v>
      </c>
      <c r="F3446" s="385" t="s">
        <v>645</v>
      </c>
      <c r="G3446" s="425"/>
      <c r="H3446" s="386"/>
      <c r="I3446" s="386"/>
      <c r="J3446" s="386"/>
      <c r="K3446" s="279"/>
      <c r="L3446" s="386"/>
      <c r="M3446" s="426"/>
    </row>
    <row r="3447" spans="1:14" ht="26">
      <c r="A3447" s="387"/>
      <c r="B3447" s="293"/>
      <c r="C3447" s="293"/>
      <c r="D3447" s="427">
        <v>1</v>
      </c>
      <c r="E3447" s="829" t="s">
        <v>4</v>
      </c>
      <c r="F3447" s="1377" t="s">
        <v>835</v>
      </c>
      <c r="G3447" s="356" t="s">
        <v>151</v>
      </c>
      <c r="H3447" s="428">
        <f>Bahan!$C$246</f>
        <v>12750000</v>
      </c>
      <c r="I3447" s="428"/>
      <c r="J3447" s="428"/>
      <c r="K3447" s="426" t="s">
        <v>128</v>
      </c>
      <c r="L3447" s="426">
        <f>D3447*H3447</f>
        <v>12750000</v>
      </c>
      <c r="M3447" s="426"/>
    </row>
    <row r="3448" spans="1:14" ht="13">
      <c r="D3448" s="307"/>
      <c r="E3448" s="829"/>
      <c r="G3448" s="429"/>
      <c r="M3448" s="426" t="s">
        <v>128</v>
      </c>
      <c r="N3448" s="265">
        <f>SUM(L3447:L3447)</f>
        <v>12750000</v>
      </c>
    </row>
    <row r="3449" spans="1:14" ht="13">
      <c r="D3449" s="430"/>
      <c r="E3449" s="829"/>
      <c r="F3449" s="247"/>
      <c r="G3449" s="429"/>
      <c r="H3449" s="829"/>
      <c r="I3449" s="829"/>
      <c r="J3449" s="829"/>
      <c r="K3449" s="426"/>
      <c r="M3449" s="431" t="s">
        <v>169</v>
      </c>
      <c r="N3449" s="268" t="s">
        <v>169</v>
      </c>
    </row>
    <row r="3450" spans="1:14" ht="13">
      <c r="D3450" s="307"/>
      <c r="E3450" s="829"/>
      <c r="G3450" s="829"/>
      <c r="H3450" s="233" t="s">
        <v>170</v>
      </c>
      <c r="M3450" s="426" t="s">
        <v>128</v>
      </c>
      <c r="N3450" s="426">
        <f>SUM(N3448:N3448)</f>
        <v>12750000</v>
      </c>
    </row>
    <row r="3451" spans="1:14" ht="13">
      <c r="D3451" s="307"/>
      <c r="E3451" s="829"/>
      <c r="G3451" s="829"/>
      <c r="H3451" s="269" t="s">
        <v>3123</v>
      </c>
      <c r="K3451" s="270"/>
      <c r="M3451" s="230" t="s">
        <v>128</v>
      </c>
      <c r="N3451" s="265">
        <f>N3450*$Q$4</f>
        <v>1275000</v>
      </c>
    </row>
    <row r="3452" spans="1:14" ht="13">
      <c r="D3452" s="421"/>
      <c r="E3452" s="829"/>
      <c r="G3452" s="829"/>
      <c r="H3452" s="233" t="s">
        <v>171</v>
      </c>
      <c r="M3452" s="230" t="s">
        <v>128</v>
      </c>
      <c r="N3452" s="262">
        <f>ROUNDDOWN((N3450+N3451),0)</f>
        <v>14025000</v>
      </c>
    </row>
    <row r="3453" spans="1:14" ht="13">
      <c r="D3453" s="421"/>
      <c r="E3453" s="829"/>
      <c r="G3453" s="829"/>
      <c r="M3453" s="423"/>
      <c r="N3453" s="271"/>
    </row>
    <row r="3454" spans="1:14" s="245" customFormat="1" ht="13">
      <c r="A3454" s="258">
        <f>1+A3445</f>
        <v>6</v>
      </c>
      <c r="B3454" s="1250" t="s">
        <v>836</v>
      </c>
      <c r="C3454" s="1250"/>
      <c r="D3454" s="341" t="s">
        <v>837</v>
      </c>
      <c r="E3454" s="1250"/>
      <c r="F3454" s="260"/>
      <c r="G3454" s="422"/>
      <c r="M3454" s="423"/>
    </row>
    <row r="3455" spans="1:14" ht="13">
      <c r="D3455" s="424"/>
      <c r="E3455" s="293" t="s">
        <v>236</v>
      </c>
      <c r="F3455" s="385" t="s">
        <v>645</v>
      </c>
      <c r="G3455" s="425"/>
      <c r="H3455" s="386"/>
      <c r="I3455" s="386"/>
      <c r="J3455" s="386"/>
      <c r="K3455" s="279"/>
      <c r="L3455" s="386"/>
      <c r="M3455" s="426"/>
    </row>
    <row r="3456" spans="1:14" ht="26">
      <c r="A3456" s="387"/>
      <c r="B3456" s="293"/>
      <c r="C3456" s="293"/>
      <c r="D3456" s="427">
        <v>1</v>
      </c>
      <c r="E3456" s="829" t="s">
        <v>4</v>
      </c>
      <c r="F3456" s="1377" t="s">
        <v>838</v>
      </c>
      <c r="G3456" s="356" t="s">
        <v>151</v>
      </c>
      <c r="H3456" s="428">
        <f>Bahan!$C$247</f>
        <v>12700000</v>
      </c>
      <c r="I3456" s="428"/>
      <c r="J3456" s="428"/>
      <c r="K3456" s="426" t="s">
        <v>128</v>
      </c>
      <c r="L3456" s="426">
        <f>D3456*H3456</f>
        <v>12700000</v>
      </c>
      <c r="M3456" s="426"/>
    </row>
    <row r="3457" spans="1:14" ht="13">
      <c r="D3457" s="307"/>
      <c r="E3457" s="829"/>
      <c r="G3457" s="429"/>
      <c r="M3457" s="426" t="s">
        <v>128</v>
      </c>
      <c r="N3457" s="265">
        <f>SUM(L3456:L3456)</f>
        <v>12700000</v>
      </c>
    </row>
    <row r="3458" spans="1:14" ht="13">
      <c r="D3458" s="430"/>
      <c r="E3458" s="829"/>
      <c r="F3458" s="247"/>
      <c r="G3458" s="429"/>
      <c r="H3458" s="829"/>
      <c r="I3458" s="829"/>
      <c r="J3458" s="829"/>
      <c r="K3458" s="426"/>
      <c r="M3458" s="431" t="s">
        <v>169</v>
      </c>
      <c r="N3458" s="268" t="s">
        <v>169</v>
      </c>
    </row>
    <row r="3459" spans="1:14" ht="13">
      <c r="D3459" s="307"/>
      <c r="E3459" s="829"/>
      <c r="G3459" s="829"/>
      <c r="H3459" s="233" t="s">
        <v>170</v>
      </c>
      <c r="M3459" s="426" t="s">
        <v>128</v>
      </c>
      <c r="N3459" s="426">
        <f>SUM(N3457:N3457)</f>
        <v>12700000</v>
      </c>
    </row>
    <row r="3460" spans="1:14" ht="13">
      <c r="D3460" s="307"/>
      <c r="E3460" s="829"/>
      <c r="G3460" s="829"/>
      <c r="H3460" s="269" t="s">
        <v>3123</v>
      </c>
      <c r="K3460" s="270"/>
      <c r="M3460" s="230" t="s">
        <v>128</v>
      </c>
      <c r="N3460" s="265">
        <f>N3459*$Q$4</f>
        <v>1270000</v>
      </c>
    </row>
    <row r="3461" spans="1:14" ht="13">
      <c r="D3461" s="421"/>
      <c r="E3461" s="829"/>
      <c r="G3461" s="829"/>
      <c r="H3461" s="233" t="s">
        <v>171</v>
      </c>
      <c r="M3461" s="230" t="s">
        <v>128</v>
      </c>
      <c r="N3461" s="262">
        <f>ROUNDDOWN((N3459+N3460),0)</f>
        <v>13970000</v>
      </c>
    </row>
    <row r="3462" spans="1:14" ht="13">
      <c r="D3462" s="421"/>
      <c r="E3462" s="829"/>
      <c r="G3462" s="829"/>
      <c r="M3462" s="423"/>
      <c r="N3462" s="271"/>
    </row>
    <row r="3463" spans="1:14" s="245" customFormat="1" ht="13">
      <c r="A3463" s="258">
        <f>1+A3454</f>
        <v>7</v>
      </c>
      <c r="B3463" s="1250" t="s">
        <v>839</v>
      </c>
      <c r="C3463" s="1250"/>
      <c r="D3463" s="341" t="s">
        <v>840</v>
      </c>
      <c r="E3463" s="1250"/>
      <c r="F3463" s="260"/>
      <c r="G3463" s="422"/>
      <c r="M3463" s="423"/>
    </row>
    <row r="3464" spans="1:14" ht="13">
      <c r="D3464" s="424"/>
      <c r="E3464" s="293" t="s">
        <v>236</v>
      </c>
      <c r="F3464" s="385" t="s">
        <v>645</v>
      </c>
      <c r="G3464" s="425"/>
      <c r="H3464" s="386"/>
      <c r="I3464" s="386"/>
      <c r="J3464" s="386"/>
      <c r="K3464" s="279"/>
      <c r="L3464" s="386"/>
      <c r="M3464" s="426"/>
    </row>
    <row r="3465" spans="1:14" ht="26">
      <c r="A3465" s="387"/>
      <c r="B3465" s="293"/>
      <c r="C3465" s="293"/>
      <c r="D3465" s="427">
        <v>1</v>
      </c>
      <c r="E3465" s="829" t="s">
        <v>4</v>
      </c>
      <c r="F3465" s="1377" t="s">
        <v>841</v>
      </c>
      <c r="G3465" s="356" t="s">
        <v>151</v>
      </c>
      <c r="H3465" s="428">
        <f>Bahan!$C$248</f>
        <v>12700000</v>
      </c>
      <c r="I3465" s="428"/>
      <c r="J3465" s="428"/>
      <c r="K3465" s="426" t="s">
        <v>128</v>
      </c>
      <c r="L3465" s="426">
        <f>D3465*H3465</f>
        <v>12700000</v>
      </c>
      <c r="M3465" s="426"/>
    </row>
    <row r="3466" spans="1:14" ht="13">
      <c r="D3466" s="307"/>
      <c r="E3466" s="829"/>
      <c r="G3466" s="429"/>
      <c r="M3466" s="426" t="s">
        <v>128</v>
      </c>
      <c r="N3466" s="265">
        <f>SUM(L3465:L3465)</f>
        <v>12700000</v>
      </c>
    </row>
    <row r="3467" spans="1:14" ht="13">
      <c r="D3467" s="430"/>
      <c r="E3467" s="829"/>
      <c r="F3467" s="247"/>
      <c r="G3467" s="429"/>
      <c r="H3467" s="829"/>
      <c r="I3467" s="829"/>
      <c r="J3467" s="829"/>
      <c r="K3467" s="426"/>
      <c r="M3467" s="431" t="s">
        <v>169</v>
      </c>
      <c r="N3467" s="268" t="s">
        <v>169</v>
      </c>
    </row>
    <row r="3468" spans="1:14" ht="13">
      <c r="D3468" s="307"/>
      <c r="E3468" s="829"/>
      <c r="G3468" s="829"/>
      <c r="H3468" s="233" t="s">
        <v>170</v>
      </c>
      <c r="M3468" s="426" t="s">
        <v>128</v>
      </c>
      <c r="N3468" s="426">
        <f>SUM(N3466:N3466)</f>
        <v>12700000</v>
      </c>
    </row>
    <row r="3469" spans="1:14" ht="13">
      <c r="D3469" s="307"/>
      <c r="E3469" s="829"/>
      <c r="G3469" s="829"/>
      <c r="H3469" s="269" t="s">
        <v>3123</v>
      </c>
      <c r="K3469" s="270"/>
      <c r="M3469" s="230" t="s">
        <v>128</v>
      </c>
      <c r="N3469" s="265">
        <f>N3468*$Q$4</f>
        <v>1270000</v>
      </c>
    </row>
    <row r="3470" spans="1:14" ht="13">
      <c r="D3470" s="421"/>
      <c r="E3470" s="829"/>
      <c r="G3470" s="829"/>
      <c r="H3470" s="233" t="s">
        <v>171</v>
      </c>
      <c r="M3470" s="230" t="s">
        <v>128</v>
      </c>
      <c r="N3470" s="262">
        <f>ROUNDDOWN((N3468+N3469),0)</f>
        <v>13970000</v>
      </c>
    </row>
    <row r="3471" spans="1:14" ht="13">
      <c r="D3471" s="421"/>
      <c r="E3471" s="829"/>
      <c r="G3471" s="829"/>
      <c r="M3471" s="423"/>
      <c r="N3471" s="271"/>
    </row>
    <row r="3472" spans="1:14" s="245" customFormat="1" ht="13">
      <c r="A3472" s="258">
        <f>1+A3463</f>
        <v>8</v>
      </c>
      <c r="B3472" s="1250" t="s">
        <v>842</v>
      </c>
      <c r="C3472" s="1250"/>
      <c r="D3472" s="341" t="s">
        <v>843</v>
      </c>
      <c r="E3472" s="1250"/>
      <c r="F3472" s="260"/>
      <c r="G3472" s="422"/>
      <c r="M3472" s="423"/>
    </row>
    <row r="3473" spans="1:14" ht="13">
      <c r="D3473" s="424"/>
      <c r="E3473" s="293" t="s">
        <v>236</v>
      </c>
      <c r="F3473" s="385" t="s">
        <v>645</v>
      </c>
      <c r="G3473" s="425"/>
      <c r="H3473" s="386"/>
      <c r="I3473" s="386"/>
      <c r="J3473" s="386"/>
      <c r="K3473" s="279"/>
      <c r="L3473" s="386"/>
      <c r="M3473" s="426"/>
    </row>
    <row r="3474" spans="1:14" ht="26">
      <c r="A3474" s="387"/>
      <c r="B3474" s="293"/>
      <c r="C3474" s="293"/>
      <c r="D3474" s="427">
        <v>1</v>
      </c>
      <c r="E3474" s="829" t="s">
        <v>4</v>
      </c>
      <c r="F3474" s="1377" t="s">
        <v>844</v>
      </c>
      <c r="G3474" s="356" t="s">
        <v>151</v>
      </c>
      <c r="H3474" s="428">
        <f>Bahan!$C$249</f>
        <v>12700000</v>
      </c>
      <c r="I3474" s="428"/>
      <c r="J3474" s="428"/>
      <c r="K3474" s="426" t="s">
        <v>128</v>
      </c>
      <c r="L3474" s="426">
        <f>D3474*H3474</f>
        <v>12700000</v>
      </c>
      <c r="M3474" s="426"/>
    </row>
    <row r="3475" spans="1:14" ht="13">
      <c r="D3475" s="307"/>
      <c r="E3475" s="829"/>
      <c r="G3475" s="429"/>
      <c r="M3475" s="426" t="s">
        <v>128</v>
      </c>
      <c r="N3475" s="265">
        <f>SUM(L3474:L3474)</f>
        <v>12700000</v>
      </c>
    </row>
    <row r="3476" spans="1:14" ht="13">
      <c r="D3476" s="430"/>
      <c r="E3476" s="829"/>
      <c r="F3476" s="247"/>
      <c r="G3476" s="429"/>
      <c r="H3476" s="829"/>
      <c r="I3476" s="829"/>
      <c r="J3476" s="829"/>
      <c r="K3476" s="426"/>
      <c r="M3476" s="431" t="s">
        <v>169</v>
      </c>
      <c r="N3476" s="268" t="s">
        <v>169</v>
      </c>
    </row>
    <row r="3477" spans="1:14" ht="13">
      <c r="D3477" s="307"/>
      <c r="E3477" s="829"/>
      <c r="G3477" s="829"/>
      <c r="H3477" s="233" t="s">
        <v>170</v>
      </c>
      <c r="M3477" s="426" t="s">
        <v>128</v>
      </c>
      <c r="N3477" s="426">
        <f>SUM(N3475:N3475)</f>
        <v>12700000</v>
      </c>
    </row>
    <row r="3478" spans="1:14" ht="13">
      <c r="D3478" s="307"/>
      <c r="E3478" s="829"/>
      <c r="G3478" s="829"/>
      <c r="H3478" s="269" t="s">
        <v>3123</v>
      </c>
      <c r="K3478" s="270"/>
      <c r="M3478" s="230" t="s">
        <v>128</v>
      </c>
      <c r="N3478" s="265">
        <f>N3477*$Q$4</f>
        <v>1270000</v>
      </c>
    </row>
    <row r="3479" spans="1:14" ht="13">
      <c r="D3479" s="421"/>
      <c r="E3479" s="829"/>
      <c r="G3479" s="829"/>
      <c r="H3479" s="233" t="s">
        <v>171</v>
      </c>
      <c r="M3479" s="230" t="s">
        <v>128</v>
      </c>
      <c r="N3479" s="262">
        <f>ROUNDDOWN((N3477+N3478),0)</f>
        <v>13970000</v>
      </c>
    </row>
    <row r="3480" spans="1:14" ht="13">
      <c r="D3480" s="421"/>
      <c r="E3480" s="829"/>
      <c r="G3480" s="829"/>
      <c r="M3480" s="423"/>
      <c r="N3480" s="271"/>
    </row>
    <row r="3481" spans="1:14" s="245" customFormat="1" ht="13">
      <c r="A3481" s="258">
        <f>1+A3472</f>
        <v>9</v>
      </c>
      <c r="B3481" s="1250" t="s">
        <v>845</v>
      </c>
      <c r="C3481" s="1250"/>
      <c r="D3481" s="341" t="s">
        <v>846</v>
      </c>
      <c r="E3481" s="1250"/>
      <c r="F3481" s="260"/>
      <c r="G3481" s="422"/>
      <c r="M3481" s="423"/>
    </row>
    <row r="3482" spans="1:14" ht="13">
      <c r="D3482" s="424"/>
      <c r="E3482" s="293" t="s">
        <v>236</v>
      </c>
      <c r="F3482" s="385" t="s">
        <v>645</v>
      </c>
      <c r="G3482" s="425"/>
      <c r="H3482" s="386"/>
      <c r="I3482" s="386"/>
      <c r="J3482" s="386"/>
      <c r="K3482" s="279"/>
      <c r="L3482" s="386"/>
      <c r="M3482" s="426"/>
    </row>
    <row r="3483" spans="1:14" ht="26">
      <c r="A3483" s="387"/>
      <c r="B3483" s="293"/>
      <c r="C3483" s="293"/>
      <c r="D3483" s="427">
        <v>1</v>
      </c>
      <c r="E3483" s="829" t="s">
        <v>4</v>
      </c>
      <c r="F3483" s="1377" t="s">
        <v>847</v>
      </c>
      <c r="G3483" s="356" t="s">
        <v>151</v>
      </c>
      <c r="H3483" s="428">
        <f>Bahan!$C$250</f>
        <v>12700000</v>
      </c>
      <c r="I3483" s="428"/>
      <c r="J3483" s="428"/>
      <c r="K3483" s="426" t="s">
        <v>128</v>
      </c>
      <c r="L3483" s="426">
        <f>D3483*H3483</f>
        <v>12700000</v>
      </c>
      <c r="M3483" s="426"/>
    </row>
    <row r="3484" spans="1:14" ht="13">
      <c r="D3484" s="307"/>
      <c r="E3484" s="829"/>
      <c r="G3484" s="429"/>
      <c r="M3484" s="426" t="s">
        <v>128</v>
      </c>
      <c r="N3484" s="265">
        <f>SUM(L3483:L3483)</f>
        <v>12700000</v>
      </c>
    </row>
    <row r="3485" spans="1:14" ht="13">
      <c r="D3485" s="430"/>
      <c r="E3485" s="829"/>
      <c r="F3485" s="247"/>
      <c r="G3485" s="429"/>
      <c r="H3485" s="829"/>
      <c r="I3485" s="829"/>
      <c r="J3485" s="829"/>
      <c r="K3485" s="426"/>
      <c r="M3485" s="431" t="s">
        <v>169</v>
      </c>
      <c r="N3485" s="268" t="s">
        <v>169</v>
      </c>
    </row>
    <row r="3486" spans="1:14" ht="13">
      <c r="D3486" s="307"/>
      <c r="E3486" s="829"/>
      <c r="G3486" s="829"/>
      <c r="H3486" s="233" t="s">
        <v>170</v>
      </c>
      <c r="M3486" s="426" t="s">
        <v>128</v>
      </c>
      <c r="N3486" s="426">
        <f>SUM(N3484:N3484)</f>
        <v>12700000</v>
      </c>
    </row>
    <row r="3487" spans="1:14" ht="13">
      <c r="D3487" s="307"/>
      <c r="E3487" s="829"/>
      <c r="G3487" s="829"/>
      <c r="H3487" s="269" t="s">
        <v>3123</v>
      </c>
      <c r="K3487" s="270"/>
      <c r="M3487" s="230" t="s">
        <v>128</v>
      </c>
      <c r="N3487" s="265">
        <f>N3486*$Q$4</f>
        <v>1270000</v>
      </c>
    </row>
    <row r="3488" spans="1:14" ht="13">
      <c r="D3488" s="421"/>
      <c r="E3488" s="829"/>
      <c r="G3488" s="829"/>
      <c r="H3488" s="233" t="s">
        <v>171</v>
      </c>
      <c r="M3488" s="230" t="s">
        <v>128</v>
      </c>
      <c r="N3488" s="262">
        <f>ROUNDDOWN((N3486+N3487),0)</f>
        <v>13970000</v>
      </c>
    </row>
    <row r="3489" spans="1:14" s="245" customFormat="1" ht="13">
      <c r="A3489" s="258">
        <f>1+A3481</f>
        <v>10</v>
      </c>
      <c r="B3489" s="1250" t="s">
        <v>848</v>
      </c>
      <c r="C3489" s="1250"/>
      <c r="D3489" s="341" t="s">
        <v>849</v>
      </c>
      <c r="E3489" s="1250"/>
      <c r="F3489" s="260"/>
      <c r="G3489" s="422"/>
      <c r="M3489" s="423"/>
    </row>
    <row r="3490" spans="1:14" ht="13">
      <c r="D3490" s="424"/>
      <c r="E3490" s="293" t="s">
        <v>236</v>
      </c>
      <c r="F3490" s="385" t="s">
        <v>645</v>
      </c>
      <c r="G3490" s="425"/>
      <c r="H3490" s="386"/>
      <c r="I3490" s="386"/>
      <c r="J3490" s="386"/>
      <c r="K3490" s="279"/>
      <c r="L3490" s="386"/>
      <c r="M3490" s="426"/>
    </row>
    <row r="3491" spans="1:14" ht="26">
      <c r="A3491" s="387"/>
      <c r="B3491" s="293"/>
      <c r="C3491" s="293"/>
      <c r="D3491" s="427">
        <v>1</v>
      </c>
      <c r="E3491" s="829" t="s">
        <v>4</v>
      </c>
      <c r="F3491" s="1377" t="s">
        <v>850</v>
      </c>
      <c r="G3491" s="356" t="s">
        <v>151</v>
      </c>
      <c r="H3491" s="428">
        <f>Bahan!$C$251</f>
        <v>12700000</v>
      </c>
      <c r="I3491" s="428"/>
      <c r="J3491" s="428"/>
      <c r="K3491" s="426" t="s">
        <v>128</v>
      </c>
      <c r="L3491" s="426">
        <f>D3491*H3491</f>
        <v>12700000</v>
      </c>
      <c r="M3491" s="426"/>
    </row>
    <row r="3492" spans="1:14" ht="13">
      <c r="D3492" s="307"/>
      <c r="E3492" s="829"/>
      <c r="G3492" s="429"/>
      <c r="M3492" s="426" t="s">
        <v>128</v>
      </c>
      <c r="N3492" s="265">
        <f>SUM(L3491:L3491)</f>
        <v>12700000</v>
      </c>
    </row>
    <row r="3493" spans="1:14" ht="13">
      <c r="D3493" s="430"/>
      <c r="E3493" s="829"/>
      <c r="F3493" s="247"/>
      <c r="G3493" s="429"/>
      <c r="H3493" s="829"/>
      <c r="I3493" s="829"/>
      <c r="J3493" s="829"/>
      <c r="K3493" s="426"/>
      <c r="M3493" s="431" t="s">
        <v>169</v>
      </c>
      <c r="N3493" s="268" t="s">
        <v>169</v>
      </c>
    </row>
    <row r="3494" spans="1:14" ht="13">
      <c r="D3494" s="307"/>
      <c r="E3494" s="829"/>
      <c r="G3494" s="829"/>
      <c r="H3494" s="233" t="s">
        <v>170</v>
      </c>
      <c r="M3494" s="426" t="s">
        <v>128</v>
      </c>
      <c r="N3494" s="426">
        <f>SUM(N3492:N3492)</f>
        <v>12700000</v>
      </c>
    </row>
    <row r="3495" spans="1:14" ht="13">
      <c r="D3495" s="307"/>
      <c r="E3495" s="829"/>
      <c r="G3495" s="829"/>
      <c r="H3495" s="269" t="s">
        <v>3123</v>
      </c>
      <c r="K3495" s="270"/>
      <c r="M3495" s="230" t="s">
        <v>128</v>
      </c>
      <c r="N3495" s="265">
        <f>N3494*$Q$4</f>
        <v>1270000</v>
      </c>
    </row>
    <row r="3496" spans="1:14" ht="13">
      <c r="D3496" s="421"/>
      <c r="E3496" s="829"/>
      <c r="G3496" s="829"/>
      <c r="H3496" s="233" t="s">
        <v>171</v>
      </c>
      <c r="M3496" s="230" t="s">
        <v>128</v>
      </c>
      <c r="N3496" s="262">
        <f>ROUNDDOWN((N3494+N3495),0)</f>
        <v>13970000</v>
      </c>
    </row>
    <row r="3497" spans="1:14" ht="13">
      <c r="D3497" s="421"/>
      <c r="E3497" s="829"/>
      <c r="G3497" s="829"/>
      <c r="M3497" s="423"/>
      <c r="N3497" s="271"/>
    </row>
    <row r="3498" spans="1:14" s="245" customFormat="1" ht="13">
      <c r="A3498" s="258">
        <f>1+A3489</f>
        <v>11</v>
      </c>
      <c r="B3498" s="1250" t="s">
        <v>851</v>
      </c>
      <c r="C3498" s="1250"/>
      <c r="D3498" s="341" t="s">
        <v>852</v>
      </c>
      <c r="E3498" s="1250"/>
      <c r="F3498" s="260"/>
      <c r="G3498" s="422"/>
      <c r="M3498" s="423"/>
    </row>
    <row r="3499" spans="1:14" ht="13">
      <c r="D3499" s="424"/>
      <c r="E3499" s="293" t="s">
        <v>236</v>
      </c>
      <c r="F3499" s="385" t="s">
        <v>645</v>
      </c>
      <c r="G3499" s="425"/>
      <c r="H3499" s="386"/>
      <c r="I3499" s="386"/>
      <c r="J3499" s="386"/>
      <c r="K3499" s="279"/>
      <c r="L3499" s="386"/>
      <c r="M3499" s="426"/>
    </row>
    <row r="3500" spans="1:14" ht="26">
      <c r="A3500" s="387"/>
      <c r="B3500" s="293"/>
      <c r="C3500" s="293"/>
      <c r="D3500" s="427">
        <v>1</v>
      </c>
      <c r="E3500" s="829" t="s">
        <v>4</v>
      </c>
      <c r="F3500" s="1377" t="s">
        <v>853</v>
      </c>
      <c r="G3500" s="356" t="s">
        <v>151</v>
      </c>
      <c r="H3500" s="428">
        <f>Bahan!$C$252</f>
        <v>12700000</v>
      </c>
      <c r="I3500" s="428"/>
      <c r="J3500" s="428"/>
      <c r="K3500" s="426" t="s">
        <v>128</v>
      </c>
      <c r="L3500" s="426">
        <f>D3500*H3500</f>
        <v>12700000</v>
      </c>
      <c r="M3500" s="426"/>
    </row>
    <row r="3501" spans="1:14" ht="13">
      <c r="D3501" s="307"/>
      <c r="E3501" s="829"/>
      <c r="G3501" s="429"/>
      <c r="M3501" s="426" t="s">
        <v>128</v>
      </c>
      <c r="N3501" s="265">
        <f>SUM(L3500:L3500)</f>
        <v>12700000</v>
      </c>
    </row>
    <row r="3502" spans="1:14" ht="13">
      <c r="D3502" s="430"/>
      <c r="E3502" s="829"/>
      <c r="F3502" s="247"/>
      <c r="G3502" s="429"/>
      <c r="H3502" s="829"/>
      <c r="I3502" s="829"/>
      <c r="J3502" s="829"/>
      <c r="K3502" s="426"/>
      <c r="M3502" s="431" t="s">
        <v>169</v>
      </c>
      <c r="N3502" s="268" t="s">
        <v>169</v>
      </c>
    </row>
    <row r="3503" spans="1:14" ht="13">
      <c r="D3503" s="307"/>
      <c r="E3503" s="829"/>
      <c r="G3503" s="829"/>
      <c r="H3503" s="233" t="s">
        <v>170</v>
      </c>
      <c r="M3503" s="426" t="s">
        <v>128</v>
      </c>
      <c r="N3503" s="426">
        <f>SUM(N3501:N3501)</f>
        <v>12700000</v>
      </c>
    </row>
    <row r="3504" spans="1:14" ht="13">
      <c r="D3504" s="307"/>
      <c r="E3504" s="829"/>
      <c r="G3504" s="829"/>
      <c r="H3504" s="269" t="s">
        <v>3123</v>
      </c>
      <c r="K3504" s="270"/>
      <c r="M3504" s="230" t="s">
        <v>128</v>
      </c>
      <c r="N3504" s="265">
        <f>N3503*$Q$4</f>
        <v>1270000</v>
      </c>
    </row>
    <row r="3505" spans="1:14" ht="13">
      <c r="D3505" s="421"/>
      <c r="E3505" s="829"/>
      <c r="G3505" s="829"/>
      <c r="H3505" s="233" t="s">
        <v>171</v>
      </c>
      <c r="M3505" s="230" t="s">
        <v>128</v>
      </c>
      <c r="N3505" s="262">
        <f>ROUNDDOWN((N3503+N3504),0)</f>
        <v>13970000</v>
      </c>
    </row>
    <row r="3506" spans="1:14" ht="13">
      <c r="D3506" s="421"/>
      <c r="E3506" s="829"/>
      <c r="G3506" s="829"/>
      <c r="M3506" s="423"/>
      <c r="N3506" s="271"/>
    </row>
    <row r="3507" spans="1:14" s="245" customFormat="1" ht="13">
      <c r="A3507" s="258">
        <f>1+A3498</f>
        <v>12</v>
      </c>
      <c r="B3507" s="1250" t="s">
        <v>854</v>
      </c>
      <c r="C3507" s="1250"/>
      <c r="D3507" s="341" t="s">
        <v>855</v>
      </c>
      <c r="E3507" s="1250"/>
      <c r="F3507" s="260"/>
      <c r="G3507" s="422"/>
      <c r="M3507" s="423"/>
    </row>
    <row r="3508" spans="1:14" ht="13">
      <c r="D3508" s="424"/>
      <c r="E3508" s="293" t="s">
        <v>236</v>
      </c>
      <c r="F3508" s="385" t="s">
        <v>645</v>
      </c>
      <c r="G3508" s="425"/>
      <c r="H3508" s="386"/>
      <c r="I3508" s="386"/>
      <c r="J3508" s="386"/>
      <c r="K3508" s="279"/>
      <c r="L3508" s="386"/>
      <c r="M3508" s="426"/>
    </row>
    <row r="3509" spans="1:14" ht="26">
      <c r="A3509" s="387"/>
      <c r="B3509" s="293"/>
      <c r="C3509" s="293"/>
      <c r="D3509" s="427">
        <v>1</v>
      </c>
      <c r="E3509" s="829" t="s">
        <v>4</v>
      </c>
      <c r="F3509" s="1377" t="s">
        <v>856</v>
      </c>
      <c r="G3509" s="356" t="s">
        <v>151</v>
      </c>
      <c r="H3509" s="428" t="e">
        <f>Bahan!$C$253</f>
        <v>#REF!</v>
      </c>
      <c r="I3509" s="428"/>
      <c r="J3509" s="428"/>
      <c r="K3509" s="426" t="s">
        <v>128</v>
      </c>
      <c r="L3509" s="426" t="e">
        <f>D3509*H3509</f>
        <v>#REF!</v>
      </c>
      <c r="M3509" s="426"/>
    </row>
    <row r="3510" spans="1:14" ht="13">
      <c r="D3510" s="307"/>
      <c r="E3510" s="829"/>
      <c r="G3510" s="429"/>
      <c r="M3510" s="426" t="s">
        <v>128</v>
      </c>
      <c r="N3510" s="265" t="e">
        <f>SUM(L3509:L3509)</f>
        <v>#REF!</v>
      </c>
    </row>
    <row r="3511" spans="1:14" ht="13">
      <c r="D3511" s="430"/>
      <c r="E3511" s="829"/>
      <c r="F3511" s="247"/>
      <c r="G3511" s="429"/>
      <c r="H3511" s="829"/>
      <c r="I3511" s="829"/>
      <c r="J3511" s="829"/>
      <c r="K3511" s="426"/>
      <c r="M3511" s="431" t="s">
        <v>169</v>
      </c>
      <c r="N3511" s="268" t="s">
        <v>169</v>
      </c>
    </row>
    <row r="3512" spans="1:14" ht="13">
      <c r="D3512" s="307"/>
      <c r="E3512" s="829"/>
      <c r="G3512" s="829"/>
      <c r="H3512" s="233" t="s">
        <v>170</v>
      </c>
      <c r="M3512" s="426" t="s">
        <v>128</v>
      </c>
      <c r="N3512" s="426" t="e">
        <f>SUM(N3510:N3510)</f>
        <v>#REF!</v>
      </c>
    </row>
    <row r="3513" spans="1:14" ht="13">
      <c r="D3513" s="307"/>
      <c r="E3513" s="829"/>
      <c r="G3513" s="829"/>
      <c r="H3513" s="269" t="s">
        <v>3123</v>
      </c>
      <c r="K3513" s="270"/>
      <c r="M3513" s="230" t="s">
        <v>128</v>
      </c>
      <c r="N3513" s="265" t="e">
        <f>N3512*$Q$4</f>
        <v>#REF!</v>
      </c>
    </row>
    <row r="3514" spans="1:14" ht="13">
      <c r="D3514" s="421"/>
      <c r="E3514" s="829"/>
      <c r="G3514" s="829"/>
      <c r="H3514" s="233" t="s">
        <v>171</v>
      </c>
      <c r="M3514" s="230" t="s">
        <v>128</v>
      </c>
      <c r="N3514" s="262" t="e">
        <f>ROUNDDOWN((N3512+N3513),0)</f>
        <v>#REF!</v>
      </c>
    </row>
    <row r="3515" spans="1:14" ht="13">
      <c r="D3515" s="421"/>
      <c r="E3515" s="829"/>
      <c r="G3515" s="829"/>
      <c r="M3515" s="423"/>
      <c r="N3515" s="271"/>
    </row>
    <row r="3516" spans="1:14" s="245" customFormat="1" ht="13">
      <c r="A3516" s="258">
        <f>1+A3507</f>
        <v>13</v>
      </c>
      <c r="B3516" s="1250" t="s">
        <v>857</v>
      </c>
      <c r="C3516" s="1250"/>
      <c r="D3516" s="341" t="s">
        <v>858</v>
      </c>
      <c r="E3516" s="1250"/>
      <c r="F3516" s="260"/>
      <c r="G3516" s="422"/>
      <c r="M3516" s="423"/>
    </row>
    <row r="3517" spans="1:14" ht="13">
      <c r="D3517" s="424"/>
      <c r="E3517" s="293" t="s">
        <v>236</v>
      </c>
      <c r="F3517" s="385" t="s">
        <v>645</v>
      </c>
      <c r="G3517" s="425"/>
      <c r="H3517" s="386"/>
      <c r="I3517" s="386"/>
      <c r="J3517" s="386"/>
      <c r="K3517" s="279"/>
      <c r="L3517" s="386"/>
      <c r="M3517" s="426"/>
    </row>
    <row r="3518" spans="1:14" ht="26">
      <c r="A3518" s="387"/>
      <c r="B3518" s="293"/>
      <c r="C3518" s="293"/>
      <c r="D3518" s="427">
        <v>1</v>
      </c>
      <c r="E3518" s="829" t="s">
        <v>4</v>
      </c>
      <c r="F3518" s="1377" t="s">
        <v>859</v>
      </c>
      <c r="G3518" s="356" t="s">
        <v>151</v>
      </c>
      <c r="H3518" s="428">
        <f>Bahan!$C$254</f>
        <v>12250000</v>
      </c>
      <c r="I3518" s="428"/>
      <c r="J3518" s="428"/>
      <c r="K3518" s="426" t="s">
        <v>128</v>
      </c>
      <c r="L3518" s="426">
        <f>D3518*H3518</f>
        <v>12250000</v>
      </c>
      <c r="M3518" s="426"/>
    </row>
    <row r="3519" spans="1:14" ht="13">
      <c r="D3519" s="307"/>
      <c r="E3519" s="829"/>
      <c r="G3519" s="429"/>
      <c r="M3519" s="426" t="s">
        <v>128</v>
      </c>
      <c r="N3519" s="265">
        <f>SUM(L3518:L3518)</f>
        <v>12250000</v>
      </c>
    </row>
    <row r="3520" spans="1:14" ht="13">
      <c r="D3520" s="430"/>
      <c r="E3520" s="829"/>
      <c r="F3520" s="247"/>
      <c r="G3520" s="429"/>
      <c r="H3520" s="829"/>
      <c r="I3520" s="829"/>
      <c r="J3520" s="829"/>
      <c r="K3520" s="426"/>
      <c r="M3520" s="431" t="s">
        <v>169</v>
      </c>
      <c r="N3520" s="268" t="s">
        <v>169</v>
      </c>
    </row>
    <row r="3521" spans="1:14" ht="13">
      <c r="D3521" s="307"/>
      <c r="E3521" s="829"/>
      <c r="G3521" s="829"/>
      <c r="H3521" s="233" t="s">
        <v>170</v>
      </c>
      <c r="M3521" s="426" t="s">
        <v>128</v>
      </c>
      <c r="N3521" s="426">
        <f>SUM(N3519:N3519)</f>
        <v>12250000</v>
      </c>
    </row>
    <row r="3522" spans="1:14" ht="13">
      <c r="D3522" s="307"/>
      <c r="E3522" s="829"/>
      <c r="G3522" s="829"/>
      <c r="H3522" s="269" t="s">
        <v>3123</v>
      </c>
      <c r="K3522" s="270"/>
      <c r="M3522" s="230" t="s">
        <v>128</v>
      </c>
      <c r="N3522" s="265">
        <f>N3521*$Q$4</f>
        <v>1225000</v>
      </c>
    </row>
    <row r="3523" spans="1:14" ht="13">
      <c r="D3523" s="421"/>
      <c r="E3523" s="829"/>
      <c r="G3523" s="829"/>
      <c r="H3523" s="233" t="s">
        <v>171</v>
      </c>
      <c r="M3523" s="230" t="s">
        <v>128</v>
      </c>
      <c r="N3523" s="262">
        <f>ROUNDDOWN((N3521+N3522),0)</f>
        <v>13475000</v>
      </c>
    </row>
    <row r="3524" spans="1:14" ht="13">
      <c r="D3524" s="421"/>
      <c r="E3524" s="829"/>
      <c r="G3524" s="829"/>
      <c r="M3524" s="423"/>
      <c r="N3524" s="271"/>
    </row>
    <row r="3525" spans="1:14" s="245" customFormat="1" ht="13">
      <c r="A3525" s="258">
        <f>1+A3516</f>
        <v>14</v>
      </c>
      <c r="B3525" s="1250" t="s">
        <v>860</v>
      </c>
      <c r="C3525" s="1250"/>
      <c r="D3525" s="341" t="s">
        <v>861</v>
      </c>
      <c r="E3525" s="1250"/>
      <c r="F3525" s="260"/>
      <c r="G3525" s="422"/>
      <c r="M3525" s="423"/>
    </row>
    <row r="3526" spans="1:14" ht="13">
      <c r="D3526" s="424"/>
      <c r="E3526" s="293" t="s">
        <v>236</v>
      </c>
      <c r="F3526" s="385" t="s">
        <v>645</v>
      </c>
      <c r="G3526" s="425"/>
      <c r="H3526" s="386"/>
      <c r="I3526" s="386"/>
      <c r="J3526" s="386"/>
      <c r="K3526" s="279"/>
      <c r="L3526" s="386"/>
      <c r="M3526" s="426"/>
    </row>
    <row r="3527" spans="1:14" ht="26">
      <c r="A3527" s="387"/>
      <c r="B3527" s="293"/>
      <c r="C3527" s="293"/>
      <c r="D3527" s="427">
        <v>1</v>
      </c>
      <c r="E3527" s="829" t="s">
        <v>4</v>
      </c>
      <c r="F3527" s="1377" t="s">
        <v>862</v>
      </c>
      <c r="G3527" s="356" t="s">
        <v>151</v>
      </c>
      <c r="H3527" s="428">
        <f>Bahan!$C$255</f>
        <v>12700000</v>
      </c>
      <c r="I3527" s="428"/>
      <c r="J3527" s="428"/>
      <c r="K3527" s="426" t="s">
        <v>128</v>
      </c>
      <c r="L3527" s="426">
        <f>D3527*H3527</f>
        <v>12700000</v>
      </c>
      <c r="M3527" s="426"/>
    </row>
    <row r="3528" spans="1:14" ht="13">
      <c r="D3528" s="307"/>
      <c r="E3528" s="829"/>
      <c r="G3528" s="429"/>
      <c r="M3528" s="426" t="s">
        <v>128</v>
      </c>
      <c r="N3528" s="265">
        <f>SUM(L3527:L3527)</f>
        <v>12700000</v>
      </c>
    </row>
    <row r="3529" spans="1:14" ht="13">
      <c r="D3529" s="430"/>
      <c r="E3529" s="829"/>
      <c r="F3529" s="247"/>
      <c r="G3529" s="429"/>
      <c r="H3529" s="829"/>
      <c r="I3529" s="829"/>
      <c r="J3529" s="829"/>
      <c r="K3529" s="426"/>
      <c r="M3529" s="431" t="s">
        <v>169</v>
      </c>
      <c r="N3529" s="268" t="s">
        <v>169</v>
      </c>
    </row>
    <row r="3530" spans="1:14" ht="13">
      <c r="D3530" s="307"/>
      <c r="E3530" s="829"/>
      <c r="G3530" s="829"/>
      <c r="H3530" s="233" t="s">
        <v>170</v>
      </c>
      <c r="M3530" s="426" t="s">
        <v>128</v>
      </c>
      <c r="N3530" s="426">
        <f>SUM(N3528:N3528)</f>
        <v>12700000</v>
      </c>
    </row>
    <row r="3531" spans="1:14" ht="13">
      <c r="D3531" s="307"/>
      <c r="E3531" s="829"/>
      <c r="G3531" s="829"/>
      <c r="H3531" s="269" t="s">
        <v>3123</v>
      </c>
      <c r="K3531" s="270"/>
      <c r="M3531" s="230" t="s">
        <v>128</v>
      </c>
      <c r="N3531" s="265">
        <f>N3530*$Q$4</f>
        <v>1270000</v>
      </c>
    </row>
    <row r="3532" spans="1:14" ht="13">
      <c r="D3532" s="421"/>
      <c r="E3532" s="829"/>
      <c r="G3532" s="829"/>
      <c r="H3532" s="233" t="s">
        <v>171</v>
      </c>
      <c r="M3532" s="230" t="s">
        <v>128</v>
      </c>
      <c r="N3532" s="262">
        <f>ROUNDDOWN((N3530+N3531),0)</f>
        <v>13970000</v>
      </c>
    </row>
    <row r="3533" spans="1:14" ht="13">
      <c r="D3533" s="421"/>
      <c r="E3533" s="829"/>
      <c r="G3533" s="829"/>
      <c r="M3533" s="423"/>
      <c r="N3533" s="271"/>
    </row>
    <row r="3534" spans="1:14" s="245" customFormat="1" ht="13">
      <c r="A3534" s="258">
        <f>1+A3525</f>
        <v>15</v>
      </c>
      <c r="B3534" s="1250" t="s">
        <v>863</v>
      </c>
      <c r="C3534" s="1250"/>
      <c r="D3534" s="341" t="s">
        <v>864</v>
      </c>
      <c r="E3534" s="1250"/>
      <c r="F3534" s="260"/>
      <c r="G3534" s="422"/>
      <c r="M3534" s="423"/>
    </row>
    <row r="3535" spans="1:14" ht="13">
      <c r="D3535" s="424"/>
      <c r="E3535" s="293" t="s">
        <v>236</v>
      </c>
      <c r="F3535" s="385" t="s">
        <v>645</v>
      </c>
      <c r="G3535" s="425"/>
      <c r="H3535" s="386"/>
      <c r="I3535" s="386"/>
      <c r="J3535" s="386"/>
      <c r="K3535" s="279"/>
      <c r="L3535" s="386"/>
      <c r="M3535" s="426"/>
    </row>
    <row r="3536" spans="1:14" ht="26">
      <c r="A3536" s="387"/>
      <c r="B3536" s="293"/>
      <c r="C3536" s="293"/>
      <c r="D3536" s="427">
        <v>1</v>
      </c>
      <c r="E3536" s="829" t="s">
        <v>4</v>
      </c>
      <c r="F3536" s="1377" t="s">
        <v>865</v>
      </c>
      <c r="G3536" s="356" t="s">
        <v>151</v>
      </c>
      <c r="H3536" s="428">
        <f>Bahan!$C$256</f>
        <v>12700000</v>
      </c>
      <c r="I3536" s="428"/>
      <c r="J3536" s="428"/>
      <c r="K3536" s="426" t="s">
        <v>128</v>
      </c>
      <c r="L3536" s="426">
        <f>D3536*H3536</f>
        <v>12700000</v>
      </c>
      <c r="M3536" s="426"/>
    </row>
    <row r="3537" spans="1:14" ht="13">
      <c r="D3537" s="307"/>
      <c r="E3537" s="829"/>
      <c r="G3537" s="429"/>
      <c r="M3537" s="426" t="s">
        <v>128</v>
      </c>
      <c r="N3537" s="265">
        <f>SUM(L3536:L3536)</f>
        <v>12700000</v>
      </c>
    </row>
    <row r="3538" spans="1:14" ht="13">
      <c r="D3538" s="430"/>
      <c r="E3538" s="829"/>
      <c r="F3538" s="247"/>
      <c r="G3538" s="429"/>
      <c r="H3538" s="829"/>
      <c r="I3538" s="829"/>
      <c r="J3538" s="829"/>
      <c r="K3538" s="426"/>
      <c r="M3538" s="431" t="s">
        <v>169</v>
      </c>
      <c r="N3538" s="268" t="s">
        <v>169</v>
      </c>
    </row>
    <row r="3539" spans="1:14" ht="13">
      <c r="D3539" s="307"/>
      <c r="E3539" s="829"/>
      <c r="G3539" s="829"/>
      <c r="H3539" s="233" t="s">
        <v>170</v>
      </c>
      <c r="M3539" s="426" t="s">
        <v>128</v>
      </c>
      <c r="N3539" s="426">
        <f>SUM(N3537:N3537)</f>
        <v>12700000</v>
      </c>
    </row>
    <row r="3540" spans="1:14" ht="13">
      <c r="D3540" s="307"/>
      <c r="E3540" s="829"/>
      <c r="G3540" s="829"/>
      <c r="H3540" s="269" t="s">
        <v>3123</v>
      </c>
      <c r="K3540" s="270"/>
      <c r="M3540" s="230" t="s">
        <v>128</v>
      </c>
      <c r="N3540" s="265">
        <f>N3539*$Q$4</f>
        <v>1270000</v>
      </c>
    </row>
    <row r="3541" spans="1:14" ht="13">
      <c r="D3541" s="421"/>
      <c r="E3541" s="829"/>
      <c r="G3541" s="829"/>
      <c r="H3541" s="233" t="s">
        <v>171</v>
      </c>
      <c r="M3541" s="230" t="s">
        <v>128</v>
      </c>
      <c r="N3541" s="262">
        <f>ROUNDDOWN((N3539+N3540),0)</f>
        <v>13970000</v>
      </c>
    </row>
    <row r="3542" spans="1:14" ht="13">
      <c r="D3542" s="421"/>
      <c r="E3542" s="829"/>
      <c r="G3542" s="829"/>
      <c r="M3542" s="423"/>
      <c r="N3542" s="271"/>
    </row>
    <row r="3543" spans="1:14" s="245" customFormat="1" ht="13">
      <c r="A3543" s="258">
        <f>1+A3534</f>
        <v>16</v>
      </c>
      <c r="B3543" s="1250" t="s">
        <v>866</v>
      </c>
      <c r="C3543" s="1250"/>
      <c r="D3543" s="341" t="s">
        <v>867</v>
      </c>
      <c r="E3543" s="1250"/>
      <c r="F3543" s="260"/>
      <c r="G3543" s="422"/>
      <c r="M3543" s="423"/>
    </row>
    <row r="3544" spans="1:14" ht="13">
      <c r="D3544" s="424"/>
      <c r="E3544" s="293" t="s">
        <v>236</v>
      </c>
      <c r="F3544" s="385" t="s">
        <v>645</v>
      </c>
      <c r="G3544" s="425"/>
      <c r="H3544" s="386"/>
      <c r="I3544" s="386"/>
      <c r="J3544" s="386"/>
      <c r="K3544" s="279"/>
      <c r="L3544" s="386"/>
      <c r="M3544" s="426"/>
    </row>
    <row r="3545" spans="1:14" ht="26">
      <c r="A3545" s="387"/>
      <c r="B3545" s="293"/>
      <c r="C3545" s="293"/>
      <c r="D3545" s="427">
        <v>1</v>
      </c>
      <c r="E3545" s="829" t="s">
        <v>4</v>
      </c>
      <c r="F3545" s="1377" t="s">
        <v>868</v>
      </c>
      <c r="G3545" s="356" t="s">
        <v>151</v>
      </c>
      <c r="H3545" s="428">
        <f>Bahan!$C$257</f>
        <v>12700000</v>
      </c>
      <c r="I3545" s="428"/>
      <c r="J3545" s="428"/>
      <c r="K3545" s="426" t="s">
        <v>128</v>
      </c>
      <c r="L3545" s="426">
        <f>D3545*H3545</f>
        <v>12700000</v>
      </c>
      <c r="M3545" s="426"/>
    </row>
    <row r="3546" spans="1:14" ht="13">
      <c r="D3546" s="307"/>
      <c r="E3546" s="829"/>
      <c r="G3546" s="429"/>
      <c r="M3546" s="426" t="s">
        <v>128</v>
      </c>
      <c r="N3546" s="265">
        <f>SUM(L3545:L3545)</f>
        <v>12700000</v>
      </c>
    </row>
    <row r="3547" spans="1:14" ht="13">
      <c r="D3547" s="430"/>
      <c r="E3547" s="829"/>
      <c r="F3547" s="247"/>
      <c r="G3547" s="429"/>
      <c r="H3547" s="829"/>
      <c r="I3547" s="829"/>
      <c r="J3547" s="829"/>
      <c r="K3547" s="426"/>
      <c r="M3547" s="431" t="s">
        <v>169</v>
      </c>
      <c r="N3547" s="268" t="s">
        <v>169</v>
      </c>
    </row>
    <row r="3548" spans="1:14" ht="13">
      <c r="D3548" s="307"/>
      <c r="E3548" s="829"/>
      <c r="G3548" s="829"/>
      <c r="H3548" s="233" t="s">
        <v>170</v>
      </c>
      <c r="M3548" s="426" t="s">
        <v>128</v>
      </c>
      <c r="N3548" s="426">
        <f>SUM(N3546:N3546)</f>
        <v>12700000</v>
      </c>
    </row>
    <row r="3549" spans="1:14" ht="13">
      <c r="D3549" s="307"/>
      <c r="E3549" s="829"/>
      <c r="G3549" s="829"/>
      <c r="H3549" s="269" t="s">
        <v>3123</v>
      </c>
      <c r="K3549" s="270"/>
      <c r="M3549" s="230" t="s">
        <v>128</v>
      </c>
      <c r="N3549" s="265">
        <f>N3548*$Q$4</f>
        <v>1270000</v>
      </c>
    </row>
    <row r="3550" spans="1:14" ht="13">
      <c r="D3550" s="421"/>
      <c r="E3550" s="829"/>
      <c r="G3550" s="829"/>
      <c r="H3550" s="233" t="s">
        <v>171</v>
      </c>
      <c r="M3550" s="230" t="s">
        <v>128</v>
      </c>
      <c r="N3550" s="262">
        <f>ROUNDDOWN((N3548+N3549),0)</f>
        <v>13970000</v>
      </c>
    </row>
    <row r="3551" spans="1:14" ht="13">
      <c r="D3551" s="421"/>
      <c r="E3551" s="829"/>
      <c r="G3551" s="829"/>
      <c r="M3551" s="423"/>
      <c r="N3551" s="271"/>
    </row>
    <row r="3552" spans="1:14" s="245" customFormat="1" ht="13">
      <c r="A3552" s="258">
        <f>1+A3543</f>
        <v>17</v>
      </c>
      <c r="B3552" s="1250" t="s">
        <v>869</v>
      </c>
      <c r="C3552" s="1250"/>
      <c r="D3552" s="341" t="s">
        <v>870</v>
      </c>
      <c r="E3552" s="1250"/>
      <c r="F3552" s="260"/>
      <c r="G3552" s="422"/>
      <c r="M3552" s="423"/>
    </row>
    <row r="3553" spans="1:14" ht="13">
      <c r="D3553" s="424"/>
      <c r="E3553" s="293" t="s">
        <v>236</v>
      </c>
      <c r="F3553" s="385" t="s">
        <v>645</v>
      </c>
      <c r="G3553" s="425"/>
      <c r="H3553" s="386"/>
      <c r="I3553" s="386"/>
      <c r="J3553" s="386"/>
      <c r="K3553" s="279"/>
      <c r="L3553" s="386"/>
      <c r="M3553" s="426"/>
    </row>
    <row r="3554" spans="1:14" ht="26">
      <c r="A3554" s="387"/>
      <c r="B3554" s="293"/>
      <c r="C3554" s="293"/>
      <c r="D3554" s="427">
        <v>1</v>
      </c>
      <c r="E3554" s="829" t="s">
        <v>4</v>
      </c>
      <c r="F3554" s="1377" t="s">
        <v>871</v>
      </c>
      <c r="G3554" s="356" t="s">
        <v>151</v>
      </c>
      <c r="H3554" s="428">
        <f>Bahan!$C$258</f>
        <v>12700000</v>
      </c>
      <c r="I3554" s="428"/>
      <c r="J3554" s="428"/>
      <c r="K3554" s="426" t="s">
        <v>128</v>
      </c>
      <c r="L3554" s="426">
        <f>D3554*H3554</f>
        <v>12700000</v>
      </c>
      <c r="M3554" s="426"/>
    </row>
    <row r="3555" spans="1:14" ht="13">
      <c r="D3555" s="307"/>
      <c r="E3555" s="829"/>
      <c r="G3555" s="429"/>
      <c r="M3555" s="426" t="s">
        <v>128</v>
      </c>
      <c r="N3555" s="265">
        <f>SUM(L3554:L3554)</f>
        <v>12700000</v>
      </c>
    </row>
    <row r="3556" spans="1:14" ht="13">
      <c r="D3556" s="430"/>
      <c r="E3556" s="829"/>
      <c r="F3556" s="247"/>
      <c r="G3556" s="429"/>
      <c r="H3556" s="829"/>
      <c r="I3556" s="829"/>
      <c r="J3556" s="829"/>
      <c r="K3556" s="426"/>
      <c r="M3556" s="431" t="s">
        <v>169</v>
      </c>
      <c r="N3556" s="268" t="s">
        <v>169</v>
      </c>
    </row>
    <row r="3557" spans="1:14" ht="13">
      <c r="D3557" s="307"/>
      <c r="E3557" s="829"/>
      <c r="G3557" s="829"/>
      <c r="H3557" s="233" t="s">
        <v>170</v>
      </c>
      <c r="M3557" s="426" t="s">
        <v>128</v>
      </c>
      <c r="N3557" s="426">
        <f>SUM(N3555:N3555)</f>
        <v>12700000</v>
      </c>
    </row>
    <row r="3558" spans="1:14" ht="13">
      <c r="D3558" s="307"/>
      <c r="E3558" s="829"/>
      <c r="G3558" s="829"/>
      <c r="H3558" s="269" t="s">
        <v>3123</v>
      </c>
      <c r="K3558" s="270"/>
      <c r="M3558" s="230" t="s">
        <v>128</v>
      </c>
      <c r="N3558" s="265">
        <f>N3557*$Q$4</f>
        <v>1270000</v>
      </c>
    </row>
    <row r="3559" spans="1:14" ht="13">
      <c r="D3559" s="421"/>
      <c r="E3559" s="829"/>
      <c r="G3559" s="829"/>
      <c r="H3559" s="233" t="s">
        <v>171</v>
      </c>
      <c r="M3559" s="230" t="s">
        <v>128</v>
      </c>
      <c r="N3559" s="262">
        <f>ROUNDDOWN((N3557+N3558),0)</f>
        <v>13970000</v>
      </c>
    </row>
    <row r="3560" spans="1:14" ht="13">
      <c r="D3560" s="421"/>
      <c r="E3560" s="829"/>
      <c r="G3560" s="829"/>
      <c r="M3560" s="423"/>
      <c r="N3560" s="271"/>
    </row>
    <row r="3561" spans="1:14" s="245" customFormat="1" ht="13">
      <c r="A3561" s="258">
        <f>1+A3552</f>
        <v>18</v>
      </c>
      <c r="B3561" s="1250" t="s">
        <v>872</v>
      </c>
      <c r="C3561" s="1250"/>
      <c r="D3561" s="341" t="s">
        <v>873</v>
      </c>
      <c r="E3561" s="1250"/>
      <c r="F3561" s="260"/>
      <c r="G3561" s="422"/>
      <c r="M3561" s="423"/>
    </row>
    <row r="3562" spans="1:14" ht="13">
      <c r="D3562" s="424"/>
      <c r="E3562" s="293" t="s">
        <v>236</v>
      </c>
      <c r="F3562" s="385" t="s">
        <v>645</v>
      </c>
      <c r="G3562" s="425"/>
      <c r="H3562" s="386"/>
      <c r="I3562" s="386"/>
      <c r="J3562" s="386"/>
      <c r="K3562" s="279"/>
      <c r="L3562" s="386"/>
      <c r="M3562" s="426"/>
    </row>
    <row r="3563" spans="1:14" ht="26">
      <c r="A3563" s="387"/>
      <c r="B3563" s="293"/>
      <c r="C3563" s="293"/>
      <c r="D3563" s="427">
        <v>1</v>
      </c>
      <c r="E3563" s="829" t="s">
        <v>4</v>
      </c>
      <c r="F3563" s="1377" t="s">
        <v>874</v>
      </c>
      <c r="G3563" s="356" t="s">
        <v>151</v>
      </c>
      <c r="H3563" s="428">
        <f>Bahan!$C$259</f>
        <v>12700000</v>
      </c>
      <c r="I3563" s="428"/>
      <c r="J3563" s="428"/>
      <c r="K3563" s="426" t="s">
        <v>128</v>
      </c>
      <c r="L3563" s="426">
        <f>D3563*H3563</f>
        <v>12700000</v>
      </c>
      <c r="M3563" s="426"/>
    </row>
    <row r="3564" spans="1:14" ht="13">
      <c r="D3564" s="307"/>
      <c r="E3564" s="829"/>
      <c r="G3564" s="429"/>
      <c r="M3564" s="426" t="s">
        <v>128</v>
      </c>
      <c r="N3564" s="265">
        <f>SUM(L3563:L3563)</f>
        <v>12700000</v>
      </c>
    </row>
    <row r="3565" spans="1:14" ht="13">
      <c r="D3565" s="430"/>
      <c r="E3565" s="829"/>
      <c r="F3565" s="247"/>
      <c r="G3565" s="429"/>
      <c r="H3565" s="829"/>
      <c r="I3565" s="829"/>
      <c r="J3565" s="829"/>
      <c r="K3565" s="426"/>
      <c r="M3565" s="431" t="s">
        <v>169</v>
      </c>
      <c r="N3565" s="268" t="s">
        <v>169</v>
      </c>
    </row>
    <row r="3566" spans="1:14" ht="13">
      <c r="D3566" s="307"/>
      <c r="E3566" s="829"/>
      <c r="G3566" s="829"/>
      <c r="H3566" s="233" t="s">
        <v>170</v>
      </c>
      <c r="M3566" s="426" t="s">
        <v>128</v>
      </c>
      <c r="N3566" s="426">
        <f>SUM(N3564:N3564)</f>
        <v>12700000</v>
      </c>
    </row>
    <row r="3567" spans="1:14" ht="13">
      <c r="D3567" s="307"/>
      <c r="E3567" s="829"/>
      <c r="G3567" s="829"/>
      <c r="H3567" s="269" t="s">
        <v>3123</v>
      </c>
      <c r="K3567" s="270"/>
      <c r="M3567" s="230" t="s">
        <v>128</v>
      </c>
      <c r="N3567" s="265">
        <f>N3566*$Q$4</f>
        <v>1270000</v>
      </c>
    </row>
    <row r="3568" spans="1:14" ht="13">
      <c r="D3568" s="421"/>
      <c r="E3568" s="829"/>
      <c r="G3568" s="829"/>
      <c r="H3568" s="233" t="s">
        <v>171</v>
      </c>
      <c r="M3568" s="230" t="s">
        <v>128</v>
      </c>
      <c r="N3568" s="262">
        <f>ROUNDDOWN((N3566+N3567),0)</f>
        <v>13970000</v>
      </c>
    </row>
    <row r="3569" spans="1:14" ht="13">
      <c r="D3569" s="421"/>
      <c r="E3569" s="829"/>
      <c r="G3569" s="829"/>
      <c r="M3569" s="423"/>
      <c r="N3569" s="271"/>
    </row>
    <row r="3570" spans="1:14" s="245" customFormat="1" ht="13">
      <c r="A3570" s="258">
        <f>1+A3561</f>
        <v>19</v>
      </c>
      <c r="B3570" s="1250" t="s">
        <v>875</v>
      </c>
      <c r="C3570" s="1250"/>
      <c r="D3570" s="341" t="s">
        <v>876</v>
      </c>
      <c r="E3570" s="1250"/>
      <c r="F3570" s="260"/>
      <c r="G3570" s="422"/>
      <c r="M3570" s="423"/>
    </row>
    <row r="3571" spans="1:14" ht="13">
      <c r="D3571" s="424"/>
      <c r="E3571" s="293" t="s">
        <v>236</v>
      </c>
      <c r="F3571" s="385" t="s">
        <v>645</v>
      </c>
      <c r="G3571" s="425"/>
      <c r="H3571" s="386"/>
      <c r="I3571" s="386"/>
      <c r="J3571" s="386"/>
      <c r="K3571" s="279"/>
      <c r="L3571" s="386"/>
      <c r="M3571" s="426"/>
    </row>
    <row r="3572" spans="1:14" ht="26">
      <c r="A3572" s="387"/>
      <c r="B3572" s="293"/>
      <c r="C3572" s="293"/>
      <c r="D3572" s="427">
        <v>1</v>
      </c>
      <c r="E3572" s="829" t="s">
        <v>4</v>
      </c>
      <c r="F3572" s="1377" t="s">
        <v>877</v>
      </c>
      <c r="G3572" s="356" t="s">
        <v>151</v>
      </c>
      <c r="H3572" s="428">
        <f>Bahan!$C$260</f>
        <v>18000000</v>
      </c>
      <c r="I3572" s="428"/>
      <c r="J3572" s="428"/>
      <c r="K3572" s="426" t="s">
        <v>128</v>
      </c>
      <c r="L3572" s="426">
        <f>D3572*H3572</f>
        <v>18000000</v>
      </c>
      <c r="M3572" s="426"/>
    </row>
    <row r="3573" spans="1:14" ht="13">
      <c r="D3573" s="307"/>
      <c r="E3573" s="829"/>
      <c r="G3573" s="429"/>
      <c r="M3573" s="426" t="s">
        <v>128</v>
      </c>
      <c r="N3573" s="265">
        <f>SUM(L3572:L3572)</f>
        <v>18000000</v>
      </c>
    </row>
    <row r="3574" spans="1:14" ht="13">
      <c r="D3574" s="430"/>
      <c r="E3574" s="829"/>
      <c r="F3574" s="247"/>
      <c r="G3574" s="429"/>
      <c r="H3574" s="829"/>
      <c r="I3574" s="829"/>
      <c r="J3574" s="829"/>
      <c r="K3574" s="426"/>
      <c r="M3574" s="431" t="s">
        <v>169</v>
      </c>
      <c r="N3574" s="268" t="s">
        <v>169</v>
      </c>
    </row>
    <row r="3575" spans="1:14" ht="13">
      <c r="D3575" s="307"/>
      <c r="E3575" s="829"/>
      <c r="G3575" s="829"/>
      <c r="H3575" s="233" t="s">
        <v>170</v>
      </c>
      <c r="M3575" s="426" t="s">
        <v>128</v>
      </c>
      <c r="N3575" s="426">
        <f>SUM(N3573:N3573)</f>
        <v>18000000</v>
      </c>
    </row>
    <row r="3576" spans="1:14" ht="13">
      <c r="D3576" s="307"/>
      <c r="E3576" s="829"/>
      <c r="G3576" s="829"/>
      <c r="H3576" s="269" t="s">
        <v>3123</v>
      </c>
      <c r="K3576" s="270"/>
      <c r="M3576" s="230" t="s">
        <v>128</v>
      </c>
      <c r="N3576" s="265">
        <f>N3575*$Q$4</f>
        <v>1800000</v>
      </c>
    </row>
    <row r="3577" spans="1:14" ht="13">
      <c r="D3577" s="421"/>
      <c r="E3577" s="829"/>
      <c r="G3577" s="829"/>
      <c r="H3577" s="233" t="s">
        <v>171</v>
      </c>
      <c r="M3577" s="230" t="s">
        <v>128</v>
      </c>
      <c r="N3577" s="262">
        <f>ROUNDDOWN((N3575+N3576),0)</f>
        <v>19800000</v>
      </c>
    </row>
    <row r="3578" spans="1:14" ht="13">
      <c r="D3578" s="421"/>
      <c r="E3578" s="829"/>
      <c r="G3578" s="829"/>
      <c r="M3578" s="423"/>
      <c r="N3578" s="271"/>
    </row>
    <row r="3579" spans="1:14" s="245" customFormat="1" ht="13">
      <c r="A3579" s="258">
        <f>1+A3570</f>
        <v>20</v>
      </c>
      <c r="B3579" s="1250" t="s">
        <v>878</v>
      </c>
      <c r="C3579" s="1250"/>
      <c r="D3579" s="341" t="s">
        <v>879</v>
      </c>
      <c r="E3579" s="1250"/>
      <c r="F3579" s="260"/>
      <c r="G3579" s="422"/>
      <c r="M3579" s="423"/>
    </row>
    <row r="3580" spans="1:14" ht="13">
      <c r="D3580" s="424"/>
      <c r="E3580" s="293" t="s">
        <v>236</v>
      </c>
      <c r="F3580" s="385" t="s">
        <v>645</v>
      </c>
      <c r="G3580" s="425"/>
      <c r="H3580" s="386"/>
      <c r="I3580" s="386"/>
      <c r="J3580" s="386"/>
      <c r="K3580" s="279"/>
      <c r="L3580" s="386"/>
      <c r="M3580" s="426"/>
    </row>
    <row r="3581" spans="1:14" ht="26">
      <c r="A3581" s="387"/>
      <c r="B3581" s="293"/>
      <c r="C3581" s="293"/>
      <c r="D3581" s="427">
        <v>1</v>
      </c>
      <c r="E3581" s="829" t="s">
        <v>4</v>
      </c>
      <c r="F3581" s="1377" t="s">
        <v>880</v>
      </c>
      <c r="G3581" s="356" t="s">
        <v>151</v>
      </c>
      <c r="H3581" s="428">
        <v>15000000</v>
      </c>
      <c r="I3581" s="428"/>
      <c r="J3581" s="428"/>
      <c r="K3581" s="426" t="s">
        <v>128</v>
      </c>
      <c r="L3581" s="426">
        <f>D3581*H3581</f>
        <v>15000000</v>
      </c>
      <c r="M3581" s="426"/>
    </row>
    <row r="3582" spans="1:14" ht="13">
      <c r="D3582" s="307"/>
      <c r="E3582" s="829"/>
      <c r="G3582" s="429"/>
      <c r="M3582" s="426" t="s">
        <v>128</v>
      </c>
      <c r="N3582" s="265">
        <f>SUM(L3581:L3581)</f>
        <v>15000000</v>
      </c>
    </row>
    <row r="3583" spans="1:14" ht="13">
      <c r="D3583" s="430"/>
      <c r="E3583" s="829"/>
      <c r="F3583" s="247"/>
      <c r="G3583" s="429"/>
      <c r="H3583" s="829"/>
      <c r="I3583" s="829"/>
      <c r="J3583" s="829"/>
      <c r="K3583" s="426"/>
      <c r="M3583" s="431" t="s">
        <v>169</v>
      </c>
      <c r="N3583" s="268" t="s">
        <v>169</v>
      </c>
    </row>
    <row r="3584" spans="1:14" ht="13">
      <c r="D3584" s="307"/>
      <c r="E3584" s="829"/>
      <c r="G3584" s="829"/>
      <c r="H3584" s="233" t="s">
        <v>170</v>
      </c>
      <c r="M3584" s="426" t="s">
        <v>128</v>
      </c>
      <c r="N3584" s="426">
        <f>SUM(N3582:N3582)</f>
        <v>15000000</v>
      </c>
    </row>
    <row r="3585" spans="1:14" ht="13">
      <c r="D3585" s="307"/>
      <c r="E3585" s="829"/>
      <c r="G3585" s="829"/>
      <c r="H3585" s="269" t="s">
        <v>3123</v>
      </c>
      <c r="K3585" s="270"/>
      <c r="M3585" s="230" t="s">
        <v>128</v>
      </c>
      <c r="N3585" s="265">
        <f>N3584*$Q$4</f>
        <v>1500000</v>
      </c>
    </row>
    <row r="3586" spans="1:14" ht="13">
      <c r="D3586" s="421"/>
      <c r="E3586" s="829"/>
      <c r="G3586" s="829"/>
      <c r="H3586" s="233" t="s">
        <v>171</v>
      </c>
      <c r="M3586" s="230" t="s">
        <v>128</v>
      </c>
      <c r="N3586" s="262">
        <f>ROUNDDOWN((N3584+N3585),0)</f>
        <v>16500000</v>
      </c>
    </row>
    <row r="3587" spans="1:14" ht="13">
      <c r="D3587" s="421"/>
      <c r="E3587" s="829"/>
      <c r="G3587" s="829"/>
      <c r="M3587" s="423"/>
      <c r="N3587" s="271"/>
    </row>
    <row r="3588" spans="1:14" s="245" customFormat="1" ht="13">
      <c r="A3588" s="258">
        <f>1+A3579</f>
        <v>21</v>
      </c>
      <c r="B3588" s="1250" t="s">
        <v>881</v>
      </c>
      <c r="C3588" s="1250"/>
      <c r="D3588" s="341" t="s">
        <v>882</v>
      </c>
      <c r="E3588" s="1250"/>
      <c r="F3588" s="260"/>
      <c r="G3588" s="422"/>
      <c r="M3588" s="423"/>
    </row>
    <row r="3589" spans="1:14" ht="13">
      <c r="D3589" s="424"/>
      <c r="E3589" s="293" t="s">
        <v>236</v>
      </c>
      <c r="F3589" s="385" t="s">
        <v>645</v>
      </c>
      <c r="G3589" s="425"/>
      <c r="H3589" s="386"/>
      <c r="I3589" s="386"/>
      <c r="J3589" s="386"/>
      <c r="K3589" s="279"/>
      <c r="L3589" s="386"/>
      <c r="M3589" s="426"/>
    </row>
    <row r="3590" spans="1:14" ht="26">
      <c r="A3590" s="387"/>
      <c r="B3590" s="293"/>
      <c r="C3590" s="293"/>
      <c r="D3590" s="427">
        <v>1</v>
      </c>
      <c r="E3590" s="829" t="s">
        <v>4</v>
      </c>
      <c r="F3590" s="1377" t="s">
        <v>883</v>
      </c>
      <c r="G3590" s="356" t="s">
        <v>151</v>
      </c>
      <c r="H3590" s="428">
        <f>Bahan!$C$262</f>
        <v>15000000</v>
      </c>
      <c r="I3590" s="428"/>
      <c r="J3590" s="428"/>
      <c r="K3590" s="426" t="s">
        <v>128</v>
      </c>
      <c r="L3590" s="426">
        <f>D3590*H3590</f>
        <v>15000000</v>
      </c>
      <c r="M3590" s="426"/>
    </row>
    <row r="3591" spans="1:14" ht="13">
      <c r="D3591" s="307"/>
      <c r="E3591" s="829"/>
      <c r="G3591" s="429"/>
      <c r="M3591" s="426" t="s">
        <v>128</v>
      </c>
      <c r="N3591" s="265">
        <f>SUM(L3590:L3590)</f>
        <v>15000000</v>
      </c>
    </row>
    <row r="3592" spans="1:14" ht="13">
      <c r="D3592" s="430"/>
      <c r="E3592" s="829"/>
      <c r="F3592" s="247"/>
      <c r="G3592" s="429"/>
      <c r="H3592" s="829"/>
      <c r="I3592" s="829"/>
      <c r="J3592" s="829"/>
      <c r="K3592" s="426"/>
      <c r="M3592" s="431" t="s">
        <v>169</v>
      </c>
      <c r="N3592" s="268" t="s">
        <v>169</v>
      </c>
    </row>
    <row r="3593" spans="1:14" ht="13">
      <c r="D3593" s="307"/>
      <c r="E3593" s="829"/>
      <c r="G3593" s="829"/>
      <c r="H3593" s="233" t="s">
        <v>170</v>
      </c>
      <c r="M3593" s="426" t="s">
        <v>128</v>
      </c>
      <c r="N3593" s="426">
        <f>SUM(N3591:N3591)</f>
        <v>15000000</v>
      </c>
    </row>
    <row r="3594" spans="1:14" ht="13">
      <c r="D3594" s="307"/>
      <c r="E3594" s="829"/>
      <c r="G3594" s="829"/>
      <c r="H3594" s="269" t="s">
        <v>3123</v>
      </c>
      <c r="K3594" s="270"/>
      <c r="M3594" s="230" t="s">
        <v>128</v>
      </c>
      <c r="N3594" s="265">
        <f>N3593*$Q$4</f>
        <v>1500000</v>
      </c>
    </row>
    <row r="3595" spans="1:14" ht="13">
      <c r="D3595" s="421"/>
      <c r="E3595" s="829"/>
      <c r="G3595" s="829"/>
      <c r="H3595" s="233" t="s">
        <v>171</v>
      </c>
      <c r="M3595" s="230" t="s">
        <v>128</v>
      </c>
      <c r="N3595" s="262">
        <f>ROUNDDOWN((N3593+N3594),0)</f>
        <v>16500000</v>
      </c>
    </row>
    <row r="3596" spans="1:14" ht="13">
      <c r="D3596" s="421"/>
      <c r="E3596" s="829"/>
      <c r="G3596" s="829"/>
      <c r="N3596" s="262"/>
    </row>
    <row r="3597" spans="1:14" s="245" customFormat="1" ht="13">
      <c r="A3597" s="258">
        <f>1+A3588</f>
        <v>22</v>
      </c>
      <c r="B3597" s="1250" t="s">
        <v>884</v>
      </c>
      <c r="C3597" s="1250"/>
      <c r="D3597" s="341" t="s">
        <v>885</v>
      </c>
      <c r="E3597" s="1250"/>
      <c r="F3597" s="260"/>
      <c r="G3597" s="422"/>
      <c r="M3597" s="423"/>
    </row>
    <row r="3598" spans="1:14" ht="13">
      <c r="D3598" s="424"/>
      <c r="E3598" s="293" t="s">
        <v>236</v>
      </c>
      <c r="F3598" s="385" t="s">
        <v>645</v>
      </c>
      <c r="G3598" s="425"/>
      <c r="H3598" s="386"/>
      <c r="I3598" s="386"/>
      <c r="J3598" s="386"/>
      <c r="K3598" s="279"/>
      <c r="L3598" s="386"/>
      <c r="M3598" s="426"/>
    </row>
    <row r="3599" spans="1:14" ht="26">
      <c r="A3599" s="387"/>
      <c r="B3599" s="293"/>
      <c r="C3599" s="293"/>
      <c r="D3599" s="427">
        <v>1</v>
      </c>
      <c r="E3599" s="829" t="s">
        <v>4</v>
      </c>
      <c r="F3599" s="1377" t="s">
        <v>886</v>
      </c>
      <c r="G3599" s="356" t="s">
        <v>151</v>
      </c>
      <c r="H3599" s="428">
        <f>Bahan!$C$263</f>
        <v>15000000</v>
      </c>
      <c r="I3599" s="428"/>
      <c r="J3599" s="428"/>
      <c r="K3599" s="426" t="s">
        <v>128</v>
      </c>
      <c r="L3599" s="426">
        <f>D3599*H3599</f>
        <v>15000000</v>
      </c>
      <c r="M3599" s="426"/>
    </row>
    <row r="3600" spans="1:14" ht="13">
      <c r="D3600" s="307"/>
      <c r="E3600" s="829"/>
      <c r="G3600" s="429"/>
      <c r="M3600" s="426" t="s">
        <v>128</v>
      </c>
      <c r="N3600" s="265">
        <f>SUM(L3599:L3599)</f>
        <v>15000000</v>
      </c>
    </row>
    <row r="3601" spans="1:14" ht="13">
      <c r="D3601" s="430"/>
      <c r="E3601" s="829"/>
      <c r="F3601" s="247"/>
      <c r="G3601" s="429"/>
      <c r="H3601" s="829"/>
      <c r="I3601" s="829"/>
      <c r="J3601" s="829"/>
      <c r="K3601" s="426"/>
      <c r="M3601" s="431" t="s">
        <v>169</v>
      </c>
      <c r="N3601" s="268" t="s">
        <v>169</v>
      </c>
    </row>
    <row r="3602" spans="1:14" ht="13">
      <c r="D3602" s="307"/>
      <c r="E3602" s="829"/>
      <c r="G3602" s="829"/>
      <c r="H3602" s="233" t="s">
        <v>170</v>
      </c>
      <c r="M3602" s="426" t="s">
        <v>128</v>
      </c>
      <c r="N3602" s="426">
        <f>SUM(N3600:N3600)</f>
        <v>15000000</v>
      </c>
    </row>
    <row r="3603" spans="1:14" ht="13">
      <c r="D3603" s="307"/>
      <c r="E3603" s="829"/>
      <c r="G3603" s="829"/>
      <c r="H3603" s="269" t="s">
        <v>3123</v>
      </c>
      <c r="K3603" s="270"/>
      <c r="M3603" s="230" t="s">
        <v>128</v>
      </c>
      <c r="N3603" s="265">
        <f>N3602*$Q$4</f>
        <v>1500000</v>
      </c>
    </row>
    <row r="3604" spans="1:14" ht="13">
      <c r="D3604" s="421"/>
      <c r="E3604" s="829"/>
      <c r="G3604" s="829"/>
      <c r="H3604" s="233" t="s">
        <v>171</v>
      </c>
      <c r="M3604" s="230" t="s">
        <v>128</v>
      </c>
      <c r="N3604" s="262">
        <f>ROUNDDOWN((N3602+N3603),0)</f>
        <v>16500000</v>
      </c>
    </row>
    <row r="3605" spans="1:14" ht="13">
      <c r="D3605" s="421"/>
      <c r="E3605" s="829"/>
      <c r="G3605" s="829"/>
      <c r="N3605" s="262"/>
    </row>
    <row r="3606" spans="1:14" s="245" customFormat="1" ht="13">
      <c r="A3606" s="258">
        <f>1+A3597</f>
        <v>23</v>
      </c>
      <c r="B3606" s="1250" t="s">
        <v>887</v>
      </c>
      <c r="C3606" s="1250"/>
      <c r="D3606" s="341" t="s">
        <v>888</v>
      </c>
      <c r="E3606" s="1250"/>
      <c r="F3606" s="260"/>
      <c r="G3606" s="422"/>
      <c r="M3606" s="423"/>
    </row>
    <row r="3607" spans="1:14" ht="13">
      <c r="D3607" s="424"/>
      <c r="E3607" s="293" t="s">
        <v>236</v>
      </c>
      <c r="F3607" s="385" t="s">
        <v>645</v>
      </c>
      <c r="G3607" s="425"/>
      <c r="H3607" s="386"/>
      <c r="I3607" s="386"/>
      <c r="J3607" s="386"/>
      <c r="K3607" s="279"/>
      <c r="L3607" s="386"/>
      <c r="M3607" s="426"/>
    </row>
    <row r="3608" spans="1:14" ht="26">
      <c r="A3608" s="387"/>
      <c r="B3608" s="293"/>
      <c r="C3608" s="293"/>
      <c r="D3608" s="427">
        <v>1</v>
      </c>
      <c r="E3608" s="829" t="s">
        <v>4</v>
      </c>
      <c r="F3608" s="1377" t="s">
        <v>889</v>
      </c>
      <c r="G3608" s="356" t="s">
        <v>151</v>
      </c>
      <c r="H3608" s="428">
        <f>Bahan!$C$264</f>
        <v>12250000</v>
      </c>
      <c r="I3608" s="428"/>
      <c r="J3608" s="428"/>
      <c r="K3608" s="426" t="s">
        <v>128</v>
      </c>
      <c r="L3608" s="426">
        <f>D3608*H3608</f>
        <v>12250000</v>
      </c>
      <c r="M3608" s="426"/>
    </row>
    <row r="3609" spans="1:14" ht="13">
      <c r="D3609" s="307"/>
      <c r="E3609" s="829"/>
      <c r="G3609" s="429"/>
      <c r="M3609" s="426" t="s">
        <v>128</v>
      </c>
      <c r="N3609" s="265">
        <f>SUM(L3608:L3608)</f>
        <v>12250000</v>
      </c>
    </row>
    <row r="3610" spans="1:14" ht="13">
      <c r="D3610" s="430"/>
      <c r="E3610" s="829"/>
      <c r="F3610" s="247"/>
      <c r="G3610" s="429"/>
      <c r="H3610" s="829"/>
      <c r="I3610" s="829"/>
      <c r="J3610" s="829"/>
      <c r="K3610" s="426"/>
      <c r="M3610" s="431" t="s">
        <v>169</v>
      </c>
      <c r="N3610" s="268" t="s">
        <v>169</v>
      </c>
    </row>
    <row r="3611" spans="1:14" ht="13">
      <c r="D3611" s="307"/>
      <c r="E3611" s="829"/>
      <c r="G3611" s="829"/>
      <c r="H3611" s="233" t="s">
        <v>170</v>
      </c>
      <c r="M3611" s="426" t="s">
        <v>128</v>
      </c>
      <c r="N3611" s="426">
        <f>SUM(N3609:N3609)</f>
        <v>12250000</v>
      </c>
    </row>
    <row r="3612" spans="1:14" ht="13">
      <c r="D3612" s="307"/>
      <c r="E3612" s="829"/>
      <c r="G3612" s="829"/>
      <c r="H3612" s="269" t="s">
        <v>3123</v>
      </c>
      <c r="K3612" s="270"/>
      <c r="M3612" s="230" t="s">
        <v>128</v>
      </c>
      <c r="N3612" s="265">
        <f>N3611*$Q$4</f>
        <v>1225000</v>
      </c>
    </row>
    <row r="3613" spans="1:14" ht="13">
      <c r="D3613" s="421"/>
      <c r="E3613" s="829"/>
      <c r="G3613" s="829"/>
      <c r="H3613" s="233" t="s">
        <v>171</v>
      </c>
      <c r="M3613" s="230" t="s">
        <v>128</v>
      </c>
      <c r="N3613" s="262">
        <f>ROUNDDOWN((N3611+N3612),0)</f>
        <v>13475000</v>
      </c>
    </row>
    <row r="3614" spans="1:14" ht="13">
      <c r="D3614" s="421"/>
      <c r="E3614" s="829"/>
      <c r="G3614" s="829"/>
      <c r="N3614" s="262"/>
    </row>
    <row r="3615" spans="1:14" s="245" customFormat="1" ht="13">
      <c r="A3615" s="258">
        <f>1+A3606</f>
        <v>24</v>
      </c>
      <c r="B3615" s="1250" t="s">
        <v>890</v>
      </c>
      <c r="C3615" s="1250"/>
      <c r="D3615" s="341" t="s">
        <v>891</v>
      </c>
      <c r="E3615" s="1250"/>
      <c r="F3615" s="260"/>
      <c r="G3615" s="422"/>
      <c r="M3615" s="423"/>
    </row>
    <row r="3616" spans="1:14" ht="13">
      <c r="D3616" s="424"/>
      <c r="E3616" s="293" t="s">
        <v>236</v>
      </c>
      <c r="F3616" s="385" t="s">
        <v>645</v>
      </c>
      <c r="G3616" s="425"/>
      <c r="H3616" s="386"/>
      <c r="I3616" s="386"/>
      <c r="J3616" s="386"/>
      <c r="K3616" s="279"/>
      <c r="L3616" s="386"/>
      <c r="M3616" s="426"/>
    </row>
    <row r="3617" spans="1:14" ht="26">
      <c r="A3617" s="387"/>
      <c r="B3617" s="293"/>
      <c r="C3617" s="293"/>
      <c r="D3617" s="427">
        <v>1</v>
      </c>
      <c r="E3617" s="829" t="s">
        <v>4</v>
      </c>
      <c r="F3617" s="1377" t="s">
        <v>892</v>
      </c>
      <c r="G3617" s="356" t="s">
        <v>151</v>
      </c>
      <c r="H3617" s="428">
        <f>Bahan!$C$265</f>
        <v>12250000</v>
      </c>
      <c r="I3617" s="428"/>
      <c r="J3617" s="428"/>
      <c r="K3617" s="426" t="s">
        <v>128</v>
      </c>
      <c r="L3617" s="426">
        <f>D3617*H3617</f>
        <v>12250000</v>
      </c>
      <c r="M3617" s="426"/>
    </row>
    <row r="3618" spans="1:14" ht="13">
      <c r="D3618" s="307"/>
      <c r="E3618" s="829"/>
      <c r="G3618" s="429"/>
      <c r="M3618" s="426" t="s">
        <v>128</v>
      </c>
      <c r="N3618" s="265">
        <f>SUM(L3617:L3617)</f>
        <v>12250000</v>
      </c>
    </row>
    <row r="3619" spans="1:14" ht="13">
      <c r="D3619" s="430"/>
      <c r="E3619" s="829"/>
      <c r="F3619" s="247"/>
      <c r="G3619" s="429"/>
      <c r="H3619" s="829"/>
      <c r="I3619" s="829"/>
      <c r="J3619" s="829"/>
      <c r="K3619" s="426"/>
      <c r="M3619" s="431" t="s">
        <v>169</v>
      </c>
      <c r="N3619" s="268" t="s">
        <v>169</v>
      </c>
    </row>
    <row r="3620" spans="1:14" ht="13">
      <c r="D3620" s="307"/>
      <c r="E3620" s="829"/>
      <c r="G3620" s="829"/>
      <c r="H3620" s="233" t="s">
        <v>170</v>
      </c>
      <c r="M3620" s="426" t="s">
        <v>128</v>
      </c>
      <c r="N3620" s="426">
        <f>SUM(N3618:N3618)</f>
        <v>12250000</v>
      </c>
    </row>
    <row r="3621" spans="1:14" ht="13">
      <c r="D3621" s="307"/>
      <c r="E3621" s="829"/>
      <c r="G3621" s="829"/>
      <c r="H3621" s="269" t="s">
        <v>3123</v>
      </c>
      <c r="K3621" s="270"/>
      <c r="M3621" s="230" t="s">
        <v>128</v>
      </c>
      <c r="N3621" s="265">
        <f>N3620*$Q$4</f>
        <v>1225000</v>
      </c>
    </row>
    <row r="3622" spans="1:14" ht="13">
      <c r="D3622" s="421"/>
      <c r="E3622" s="829"/>
      <c r="G3622" s="829"/>
      <c r="H3622" s="233" t="s">
        <v>171</v>
      </c>
      <c r="M3622" s="230" t="s">
        <v>128</v>
      </c>
      <c r="N3622" s="262">
        <f>ROUNDDOWN((N3620+N3621),0)</f>
        <v>13475000</v>
      </c>
    </row>
    <row r="3623" spans="1:14" ht="13">
      <c r="D3623" s="421"/>
      <c r="E3623" s="829"/>
      <c r="G3623" s="829"/>
      <c r="N3623" s="262"/>
    </row>
    <row r="3624" spans="1:14" s="245" customFormat="1" ht="13">
      <c r="A3624" s="258">
        <f>1+A3615</f>
        <v>25</v>
      </c>
      <c r="B3624" s="1250" t="s">
        <v>893</v>
      </c>
      <c r="C3624" s="1250"/>
      <c r="D3624" s="341" t="s">
        <v>894</v>
      </c>
      <c r="E3624" s="1250"/>
      <c r="F3624" s="260"/>
      <c r="G3624" s="422"/>
      <c r="M3624" s="423"/>
    </row>
    <row r="3625" spans="1:14" ht="13">
      <c r="D3625" s="424"/>
      <c r="E3625" s="293" t="s">
        <v>236</v>
      </c>
      <c r="F3625" s="385" t="s">
        <v>645</v>
      </c>
      <c r="G3625" s="425"/>
      <c r="H3625" s="386"/>
      <c r="I3625" s="386"/>
      <c r="J3625" s="386"/>
      <c r="K3625" s="279"/>
      <c r="L3625" s="386"/>
      <c r="M3625" s="426"/>
    </row>
    <row r="3626" spans="1:14" ht="26">
      <c r="A3626" s="387"/>
      <c r="B3626" s="293"/>
      <c r="C3626" s="293"/>
      <c r="D3626" s="427">
        <v>1</v>
      </c>
      <c r="E3626" s="829" t="s">
        <v>4</v>
      </c>
      <c r="F3626" s="1377" t="s">
        <v>895</v>
      </c>
      <c r="G3626" s="356" t="s">
        <v>151</v>
      </c>
      <c r="H3626" s="428">
        <f>Bahan!$C$266</f>
        <v>22000000</v>
      </c>
      <c r="I3626" s="428"/>
      <c r="J3626" s="428"/>
      <c r="K3626" s="426" t="s">
        <v>128</v>
      </c>
      <c r="L3626" s="426">
        <f>D3626*H3626</f>
        <v>22000000</v>
      </c>
      <c r="M3626" s="426"/>
    </row>
    <row r="3627" spans="1:14" ht="13">
      <c r="D3627" s="307"/>
      <c r="E3627" s="829"/>
      <c r="G3627" s="429"/>
      <c r="M3627" s="426" t="s">
        <v>128</v>
      </c>
      <c r="N3627" s="265">
        <f>SUM(L3626:L3626)</f>
        <v>22000000</v>
      </c>
    </row>
    <row r="3628" spans="1:14" ht="13">
      <c r="D3628" s="430"/>
      <c r="E3628" s="829"/>
      <c r="F3628" s="247"/>
      <c r="G3628" s="429"/>
      <c r="H3628" s="829"/>
      <c r="I3628" s="829"/>
      <c r="J3628" s="829"/>
      <c r="K3628" s="426"/>
      <c r="M3628" s="431" t="s">
        <v>169</v>
      </c>
      <c r="N3628" s="268" t="s">
        <v>169</v>
      </c>
    </row>
    <row r="3629" spans="1:14" ht="13">
      <c r="D3629" s="307"/>
      <c r="E3629" s="829"/>
      <c r="G3629" s="829"/>
      <c r="H3629" s="233" t="s">
        <v>170</v>
      </c>
      <c r="M3629" s="426" t="s">
        <v>128</v>
      </c>
      <c r="N3629" s="426">
        <f>SUM(N3627:N3627)</f>
        <v>22000000</v>
      </c>
    </row>
    <row r="3630" spans="1:14" ht="13">
      <c r="D3630" s="307"/>
      <c r="E3630" s="829"/>
      <c r="G3630" s="829"/>
      <c r="H3630" s="269" t="s">
        <v>3123</v>
      </c>
      <c r="K3630" s="270"/>
      <c r="M3630" s="230" t="s">
        <v>128</v>
      </c>
      <c r="N3630" s="265">
        <f>N3629*$Q$4</f>
        <v>2200000</v>
      </c>
    </row>
    <row r="3631" spans="1:14" ht="13">
      <c r="D3631" s="421"/>
      <c r="E3631" s="829"/>
      <c r="G3631" s="829"/>
      <c r="H3631" s="233" t="s">
        <v>171</v>
      </c>
      <c r="M3631" s="230" t="s">
        <v>128</v>
      </c>
      <c r="N3631" s="262">
        <f>ROUNDDOWN((N3629+N3630),0)</f>
        <v>24200000</v>
      </c>
    </row>
    <row r="3632" spans="1:14" ht="13">
      <c r="D3632" s="421"/>
      <c r="E3632" s="829"/>
      <c r="G3632" s="829"/>
      <c r="N3632" s="262"/>
    </row>
    <row r="3633" spans="1:14" s="245" customFormat="1" ht="13">
      <c r="A3633" s="258">
        <f>1+A3624</f>
        <v>26</v>
      </c>
      <c r="B3633" s="1250" t="s">
        <v>896</v>
      </c>
      <c r="C3633" s="1250"/>
      <c r="D3633" s="341" t="s">
        <v>897</v>
      </c>
      <c r="E3633" s="1250"/>
      <c r="F3633" s="260"/>
      <c r="G3633" s="422"/>
      <c r="M3633" s="423"/>
    </row>
    <row r="3634" spans="1:14" ht="13">
      <c r="D3634" s="424"/>
      <c r="E3634" s="293" t="s">
        <v>236</v>
      </c>
      <c r="F3634" s="385" t="s">
        <v>645</v>
      </c>
      <c r="G3634" s="425"/>
      <c r="H3634" s="386"/>
      <c r="I3634" s="386"/>
      <c r="J3634" s="386"/>
      <c r="K3634" s="279"/>
      <c r="L3634" s="386"/>
      <c r="M3634" s="426"/>
    </row>
    <row r="3635" spans="1:14" ht="26">
      <c r="A3635" s="387"/>
      <c r="B3635" s="293"/>
      <c r="C3635" s="293"/>
      <c r="D3635" s="427">
        <v>1</v>
      </c>
      <c r="E3635" s="829" t="s">
        <v>4</v>
      </c>
      <c r="F3635" s="1377" t="s">
        <v>898</v>
      </c>
      <c r="G3635" s="356" t="s">
        <v>151</v>
      </c>
      <c r="H3635" s="428">
        <f>Bahan!$C$267</f>
        <v>12250000</v>
      </c>
      <c r="I3635" s="428"/>
      <c r="J3635" s="428"/>
      <c r="K3635" s="426" t="s">
        <v>128</v>
      </c>
      <c r="L3635" s="426">
        <f>D3635*H3635</f>
        <v>12250000</v>
      </c>
      <c r="M3635" s="426"/>
    </row>
    <row r="3636" spans="1:14" ht="13">
      <c r="D3636" s="307"/>
      <c r="E3636" s="829"/>
      <c r="G3636" s="429"/>
      <c r="M3636" s="426" t="s">
        <v>128</v>
      </c>
      <c r="N3636" s="265">
        <f>SUM(L3635:L3635)</f>
        <v>12250000</v>
      </c>
    </row>
    <row r="3637" spans="1:14" ht="13">
      <c r="D3637" s="430"/>
      <c r="E3637" s="829"/>
      <c r="F3637" s="247"/>
      <c r="G3637" s="429"/>
      <c r="H3637" s="829"/>
      <c r="I3637" s="829"/>
      <c r="J3637" s="829"/>
      <c r="K3637" s="426"/>
      <c r="M3637" s="431" t="s">
        <v>169</v>
      </c>
      <c r="N3637" s="268" t="s">
        <v>169</v>
      </c>
    </row>
    <row r="3638" spans="1:14" ht="13">
      <c r="D3638" s="307"/>
      <c r="E3638" s="829"/>
      <c r="G3638" s="829"/>
      <c r="H3638" s="233" t="s">
        <v>170</v>
      </c>
      <c r="M3638" s="426" t="s">
        <v>128</v>
      </c>
      <c r="N3638" s="426">
        <f>SUM(N3636:N3636)</f>
        <v>12250000</v>
      </c>
    </row>
    <row r="3639" spans="1:14" ht="13">
      <c r="D3639" s="307"/>
      <c r="E3639" s="829"/>
      <c r="G3639" s="829"/>
      <c r="H3639" s="269" t="s">
        <v>3123</v>
      </c>
      <c r="K3639" s="270"/>
      <c r="M3639" s="230" t="s">
        <v>128</v>
      </c>
      <c r="N3639" s="265">
        <f>N3638*$Q$4</f>
        <v>1225000</v>
      </c>
    </row>
    <row r="3640" spans="1:14" ht="13">
      <c r="D3640" s="421"/>
      <c r="E3640" s="829"/>
      <c r="G3640" s="829"/>
      <c r="H3640" s="233" t="s">
        <v>171</v>
      </c>
      <c r="M3640" s="230" t="s">
        <v>128</v>
      </c>
      <c r="N3640" s="262">
        <f>ROUNDDOWN((N3638+N3639),0)</f>
        <v>13475000</v>
      </c>
    </row>
    <row r="3641" spans="1:14" ht="13">
      <c r="D3641" s="421"/>
      <c r="E3641" s="829"/>
      <c r="G3641" s="829"/>
      <c r="M3641" s="423"/>
      <c r="N3641" s="271"/>
    </row>
    <row r="3642" spans="1:14" s="245" customFormat="1" ht="13">
      <c r="A3642" s="258">
        <f>1+A3633</f>
        <v>27</v>
      </c>
      <c r="B3642" s="1250" t="s">
        <v>899</v>
      </c>
      <c r="C3642" s="1250"/>
      <c r="D3642" s="341" t="s">
        <v>900</v>
      </c>
      <c r="E3642" s="1250"/>
      <c r="F3642" s="260"/>
      <c r="G3642" s="422"/>
      <c r="M3642" s="423"/>
    </row>
    <row r="3643" spans="1:14" ht="13">
      <c r="D3643" s="424"/>
      <c r="E3643" s="293" t="s">
        <v>236</v>
      </c>
      <c r="F3643" s="385" t="s">
        <v>645</v>
      </c>
      <c r="G3643" s="425"/>
      <c r="H3643" s="386"/>
      <c r="I3643" s="386"/>
      <c r="J3643" s="386"/>
      <c r="K3643" s="279"/>
      <c r="L3643" s="386"/>
      <c r="M3643" s="426"/>
    </row>
    <row r="3644" spans="1:14" ht="26">
      <c r="A3644" s="387"/>
      <c r="B3644" s="293"/>
      <c r="C3644" s="293"/>
      <c r="D3644" s="427">
        <v>1</v>
      </c>
      <c r="E3644" s="829" t="s">
        <v>4</v>
      </c>
      <c r="F3644" s="1377" t="s">
        <v>901</v>
      </c>
      <c r="G3644" s="356" t="s">
        <v>151</v>
      </c>
      <c r="H3644" s="428">
        <f>Bahan!$C$268</f>
        <v>12250000</v>
      </c>
      <c r="I3644" s="428"/>
      <c r="J3644" s="428"/>
      <c r="K3644" s="426" t="s">
        <v>128</v>
      </c>
      <c r="L3644" s="426">
        <f>D3644*H3644</f>
        <v>12250000</v>
      </c>
      <c r="M3644" s="426"/>
    </row>
    <row r="3645" spans="1:14" ht="13">
      <c r="D3645" s="307"/>
      <c r="E3645" s="829"/>
      <c r="G3645" s="429"/>
      <c r="M3645" s="426" t="s">
        <v>128</v>
      </c>
      <c r="N3645" s="265">
        <f>SUM(L3644:L3644)</f>
        <v>12250000</v>
      </c>
    </row>
    <row r="3646" spans="1:14" ht="13">
      <c r="D3646" s="430"/>
      <c r="E3646" s="829"/>
      <c r="F3646" s="247"/>
      <c r="G3646" s="429"/>
      <c r="H3646" s="829"/>
      <c r="I3646" s="829"/>
      <c r="J3646" s="829"/>
      <c r="K3646" s="426"/>
      <c r="M3646" s="431" t="s">
        <v>169</v>
      </c>
      <c r="N3646" s="268" t="s">
        <v>169</v>
      </c>
    </row>
    <row r="3647" spans="1:14" ht="13">
      <c r="D3647" s="307"/>
      <c r="E3647" s="829"/>
      <c r="G3647" s="829"/>
      <c r="H3647" s="233" t="s">
        <v>170</v>
      </c>
      <c r="M3647" s="426" t="s">
        <v>128</v>
      </c>
      <c r="N3647" s="426">
        <f>SUM(N3645:N3645)</f>
        <v>12250000</v>
      </c>
    </row>
    <row r="3648" spans="1:14" ht="13">
      <c r="D3648" s="307"/>
      <c r="E3648" s="829"/>
      <c r="G3648" s="829"/>
      <c r="H3648" s="269" t="s">
        <v>3123</v>
      </c>
      <c r="K3648" s="270"/>
      <c r="M3648" s="230" t="s">
        <v>128</v>
      </c>
      <c r="N3648" s="265">
        <f>N3647*$Q$4</f>
        <v>1225000</v>
      </c>
    </row>
    <row r="3649" spans="1:14" ht="13">
      <c r="D3649" s="421"/>
      <c r="E3649" s="829"/>
      <c r="G3649" s="829"/>
      <c r="H3649" s="233" t="s">
        <v>171</v>
      </c>
      <c r="M3649" s="230" t="s">
        <v>128</v>
      </c>
      <c r="N3649" s="262">
        <f>ROUNDDOWN((N3647+N3648),0)</f>
        <v>13475000</v>
      </c>
    </row>
    <row r="3650" spans="1:14" ht="13">
      <c r="D3650" s="421"/>
      <c r="E3650" s="829"/>
      <c r="G3650" s="829"/>
      <c r="M3650" s="423"/>
      <c r="N3650" s="271"/>
    </row>
    <row r="3651" spans="1:14" s="245" customFormat="1" ht="13">
      <c r="A3651" s="258">
        <f>1+A3642</f>
        <v>28</v>
      </c>
      <c r="B3651" s="1250" t="s">
        <v>902</v>
      </c>
      <c r="C3651" s="1250"/>
      <c r="D3651" s="341" t="s">
        <v>903</v>
      </c>
      <c r="E3651" s="1250"/>
      <c r="F3651" s="260"/>
      <c r="G3651" s="422"/>
      <c r="M3651" s="423"/>
    </row>
    <row r="3652" spans="1:14" ht="13">
      <c r="D3652" s="424"/>
      <c r="E3652" s="293" t="s">
        <v>236</v>
      </c>
      <c r="F3652" s="385" t="s">
        <v>645</v>
      </c>
      <c r="G3652" s="425"/>
      <c r="H3652" s="386"/>
      <c r="I3652" s="386"/>
      <c r="J3652" s="386"/>
      <c r="K3652" s="279"/>
      <c r="L3652" s="386"/>
      <c r="M3652" s="426"/>
    </row>
    <row r="3653" spans="1:14" ht="26">
      <c r="A3653" s="387"/>
      <c r="B3653" s="293"/>
      <c r="C3653" s="293"/>
      <c r="D3653" s="427">
        <v>1</v>
      </c>
      <c r="E3653" s="829" t="s">
        <v>4</v>
      </c>
      <c r="F3653" s="1377" t="s">
        <v>904</v>
      </c>
      <c r="G3653" s="356" t="s">
        <v>151</v>
      </c>
      <c r="H3653" s="428">
        <f>Bahan!$C$269</f>
        <v>12250000</v>
      </c>
      <c r="I3653" s="428"/>
      <c r="J3653" s="428"/>
      <c r="K3653" s="426" t="s">
        <v>128</v>
      </c>
      <c r="L3653" s="426">
        <f>D3653*H3653</f>
        <v>12250000</v>
      </c>
      <c r="M3653" s="426"/>
    </row>
    <row r="3654" spans="1:14" ht="13">
      <c r="D3654" s="307"/>
      <c r="E3654" s="829"/>
      <c r="G3654" s="429"/>
      <c r="M3654" s="426" t="s">
        <v>128</v>
      </c>
      <c r="N3654" s="265">
        <f>SUM(L3653:L3653)</f>
        <v>12250000</v>
      </c>
    </row>
    <row r="3655" spans="1:14" ht="13">
      <c r="D3655" s="430"/>
      <c r="E3655" s="829"/>
      <c r="F3655" s="247"/>
      <c r="G3655" s="429"/>
      <c r="H3655" s="829"/>
      <c r="I3655" s="829"/>
      <c r="J3655" s="829"/>
      <c r="K3655" s="426"/>
      <c r="M3655" s="431" t="s">
        <v>169</v>
      </c>
      <c r="N3655" s="268" t="s">
        <v>169</v>
      </c>
    </row>
    <row r="3656" spans="1:14" ht="13">
      <c r="D3656" s="307"/>
      <c r="E3656" s="829"/>
      <c r="G3656" s="829"/>
      <c r="H3656" s="233" t="s">
        <v>170</v>
      </c>
      <c r="M3656" s="426" t="s">
        <v>128</v>
      </c>
      <c r="N3656" s="426">
        <f>SUM(N3654:N3654)</f>
        <v>12250000</v>
      </c>
    </row>
    <row r="3657" spans="1:14" ht="13">
      <c r="D3657" s="307"/>
      <c r="E3657" s="829"/>
      <c r="G3657" s="829"/>
      <c r="H3657" s="269" t="s">
        <v>3123</v>
      </c>
      <c r="K3657" s="270"/>
      <c r="M3657" s="230" t="s">
        <v>128</v>
      </c>
      <c r="N3657" s="265">
        <f>N3656*$Q$4</f>
        <v>1225000</v>
      </c>
    </row>
    <row r="3658" spans="1:14" ht="13">
      <c r="D3658" s="421"/>
      <c r="E3658" s="829"/>
      <c r="G3658" s="829"/>
      <c r="H3658" s="233" t="s">
        <v>171</v>
      </c>
      <c r="M3658" s="230" t="s">
        <v>128</v>
      </c>
      <c r="N3658" s="262">
        <f>ROUNDDOWN((N3656+N3657),0)</f>
        <v>13475000</v>
      </c>
    </row>
    <row r="3659" spans="1:14" ht="13">
      <c r="D3659" s="421"/>
      <c r="E3659" s="829"/>
      <c r="G3659" s="829"/>
      <c r="M3659" s="423"/>
      <c r="N3659" s="271"/>
    </row>
    <row r="3660" spans="1:14" s="245" customFormat="1" ht="13">
      <c r="A3660" s="258">
        <f>1+A3651</f>
        <v>29</v>
      </c>
      <c r="B3660" s="1250" t="s">
        <v>905</v>
      </c>
      <c r="C3660" s="1250"/>
      <c r="D3660" s="341" t="s">
        <v>906</v>
      </c>
      <c r="E3660" s="1250"/>
      <c r="F3660" s="260"/>
      <c r="G3660" s="422"/>
      <c r="M3660" s="423"/>
    </row>
    <row r="3661" spans="1:14" ht="13">
      <c r="D3661" s="424"/>
      <c r="E3661" s="293" t="s">
        <v>236</v>
      </c>
      <c r="F3661" s="385" t="s">
        <v>645</v>
      </c>
      <c r="G3661" s="425"/>
      <c r="H3661" s="386"/>
      <c r="I3661" s="386"/>
      <c r="J3661" s="386"/>
      <c r="K3661" s="279"/>
      <c r="L3661" s="386"/>
      <c r="M3661" s="426"/>
    </row>
    <row r="3662" spans="1:14" ht="26">
      <c r="A3662" s="387"/>
      <c r="B3662" s="293"/>
      <c r="C3662" s="293"/>
      <c r="D3662" s="427">
        <v>1</v>
      </c>
      <c r="E3662" s="829" t="s">
        <v>4</v>
      </c>
      <c r="F3662" s="1377" t="s">
        <v>907</v>
      </c>
      <c r="G3662" s="356" t="s">
        <v>151</v>
      </c>
      <c r="H3662" s="428">
        <f>Bahan!$C$270</f>
        <v>12250000</v>
      </c>
      <c r="I3662" s="428"/>
      <c r="J3662" s="428"/>
      <c r="K3662" s="426" t="s">
        <v>128</v>
      </c>
      <c r="L3662" s="426">
        <f>D3662*H3662</f>
        <v>12250000</v>
      </c>
      <c r="M3662" s="426"/>
    </row>
    <row r="3663" spans="1:14" ht="13">
      <c r="D3663" s="307"/>
      <c r="E3663" s="829"/>
      <c r="G3663" s="429"/>
      <c r="M3663" s="426" t="s">
        <v>128</v>
      </c>
      <c r="N3663" s="265">
        <f>SUM(L3662:L3662)</f>
        <v>12250000</v>
      </c>
    </row>
    <row r="3664" spans="1:14" ht="13">
      <c r="D3664" s="430"/>
      <c r="E3664" s="829"/>
      <c r="F3664" s="247"/>
      <c r="G3664" s="429"/>
      <c r="H3664" s="829"/>
      <c r="I3664" s="829"/>
      <c r="J3664" s="829"/>
      <c r="K3664" s="426"/>
      <c r="M3664" s="431" t="s">
        <v>169</v>
      </c>
      <c r="N3664" s="268" t="s">
        <v>169</v>
      </c>
    </row>
    <row r="3665" spans="1:14" ht="13">
      <c r="D3665" s="307"/>
      <c r="E3665" s="829"/>
      <c r="G3665" s="829"/>
      <c r="H3665" s="233" t="s">
        <v>170</v>
      </c>
      <c r="M3665" s="426" t="s">
        <v>128</v>
      </c>
      <c r="N3665" s="426">
        <f>SUM(N3663:N3663)</f>
        <v>12250000</v>
      </c>
    </row>
    <row r="3666" spans="1:14" ht="13">
      <c r="D3666" s="307"/>
      <c r="E3666" s="829"/>
      <c r="G3666" s="829"/>
      <c r="H3666" s="269" t="s">
        <v>3123</v>
      </c>
      <c r="K3666" s="270"/>
      <c r="M3666" s="230" t="s">
        <v>128</v>
      </c>
      <c r="N3666" s="265">
        <f>N3665*$Q$4</f>
        <v>1225000</v>
      </c>
    </row>
    <row r="3667" spans="1:14" ht="13">
      <c r="D3667" s="421"/>
      <c r="E3667" s="829"/>
      <c r="G3667" s="829"/>
      <c r="H3667" s="233" t="s">
        <v>171</v>
      </c>
      <c r="M3667" s="230" t="s">
        <v>128</v>
      </c>
      <c r="N3667" s="262">
        <f>ROUNDDOWN((N3665+N3666),0)</f>
        <v>13475000</v>
      </c>
    </row>
    <row r="3668" spans="1:14" ht="13">
      <c r="D3668" s="421"/>
      <c r="E3668" s="829"/>
      <c r="G3668" s="829"/>
      <c r="M3668" s="423"/>
      <c r="N3668" s="271"/>
    </row>
    <row r="3669" spans="1:14" s="245" customFormat="1" ht="13">
      <c r="A3669" s="258">
        <f>1+A3660</f>
        <v>30</v>
      </c>
      <c r="B3669" s="1250" t="s">
        <v>908</v>
      </c>
      <c r="C3669" s="1250"/>
      <c r="D3669" s="341" t="s">
        <v>909</v>
      </c>
      <c r="E3669" s="1250"/>
      <c r="F3669" s="260"/>
      <c r="G3669" s="422"/>
      <c r="M3669" s="423"/>
    </row>
    <row r="3670" spans="1:14" ht="13">
      <c r="D3670" s="424"/>
      <c r="E3670" s="293" t="s">
        <v>236</v>
      </c>
      <c r="F3670" s="385" t="s">
        <v>645</v>
      </c>
      <c r="G3670" s="425"/>
      <c r="H3670" s="386"/>
      <c r="I3670" s="386"/>
      <c r="J3670" s="386"/>
      <c r="K3670" s="279"/>
      <c r="L3670" s="386"/>
      <c r="M3670" s="426"/>
    </row>
    <row r="3671" spans="1:14" ht="26">
      <c r="A3671" s="387"/>
      <c r="B3671" s="293"/>
      <c r="C3671" s="293"/>
      <c r="D3671" s="427">
        <v>1</v>
      </c>
      <c r="E3671" s="829" t="s">
        <v>4</v>
      </c>
      <c r="F3671" s="1377" t="s">
        <v>910</v>
      </c>
      <c r="G3671" s="356" t="s">
        <v>151</v>
      </c>
      <c r="H3671" s="428">
        <f>Bahan!$C$271</f>
        <v>12250000</v>
      </c>
      <c r="I3671" s="428"/>
      <c r="J3671" s="428"/>
      <c r="K3671" s="426" t="s">
        <v>128</v>
      </c>
      <c r="L3671" s="426">
        <f>D3671*H3671</f>
        <v>12250000</v>
      </c>
      <c r="M3671" s="426"/>
    </row>
    <row r="3672" spans="1:14" ht="13">
      <c r="D3672" s="307"/>
      <c r="E3672" s="829"/>
      <c r="G3672" s="429"/>
      <c r="M3672" s="426" t="s">
        <v>128</v>
      </c>
      <c r="N3672" s="265">
        <f>SUM(L3671:L3671)</f>
        <v>12250000</v>
      </c>
    </row>
    <row r="3673" spans="1:14" ht="13">
      <c r="D3673" s="430"/>
      <c r="E3673" s="829"/>
      <c r="F3673" s="247"/>
      <c r="G3673" s="429"/>
      <c r="H3673" s="829"/>
      <c r="I3673" s="829"/>
      <c r="J3673" s="829"/>
      <c r="K3673" s="426"/>
      <c r="M3673" s="431" t="s">
        <v>169</v>
      </c>
      <c r="N3673" s="268" t="s">
        <v>169</v>
      </c>
    </row>
    <row r="3674" spans="1:14" ht="13">
      <c r="D3674" s="307"/>
      <c r="E3674" s="829"/>
      <c r="G3674" s="829"/>
      <c r="H3674" s="233" t="s">
        <v>170</v>
      </c>
      <c r="M3674" s="426" t="s">
        <v>128</v>
      </c>
      <c r="N3674" s="426">
        <f>SUM(N3672:N3672)</f>
        <v>12250000</v>
      </c>
    </row>
    <row r="3675" spans="1:14" ht="13">
      <c r="D3675" s="307"/>
      <c r="E3675" s="829"/>
      <c r="G3675" s="829"/>
      <c r="H3675" s="269" t="s">
        <v>3123</v>
      </c>
      <c r="K3675" s="270"/>
      <c r="M3675" s="230" t="s">
        <v>128</v>
      </c>
      <c r="N3675" s="265">
        <f>N3674*$Q$4</f>
        <v>1225000</v>
      </c>
    </row>
    <row r="3676" spans="1:14" ht="13">
      <c r="D3676" s="421"/>
      <c r="E3676" s="829"/>
      <c r="G3676" s="829"/>
      <c r="H3676" s="233" t="s">
        <v>171</v>
      </c>
      <c r="M3676" s="230" t="s">
        <v>128</v>
      </c>
      <c r="N3676" s="262">
        <f>ROUNDDOWN((N3674+N3675),0)</f>
        <v>13475000</v>
      </c>
    </row>
    <row r="3677" spans="1:14" ht="13">
      <c r="D3677" s="421"/>
      <c r="E3677" s="829"/>
      <c r="G3677" s="829"/>
      <c r="M3677" s="423"/>
      <c r="N3677" s="271"/>
    </row>
    <row r="3678" spans="1:14" s="245" customFormat="1" ht="13">
      <c r="A3678" s="258">
        <f>1+A3669</f>
        <v>31</v>
      </c>
      <c r="B3678" s="1250" t="s">
        <v>911</v>
      </c>
      <c r="C3678" s="1250"/>
      <c r="D3678" s="341" t="s">
        <v>912</v>
      </c>
      <c r="E3678" s="1250"/>
      <c r="F3678" s="260"/>
      <c r="G3678" s="422"/>
      <c r="M3678" s="423"/>
    </row>
    <row r="3679" spans="1:14" ht="13">
      <c r="D3679" s="424"/>
      <c r="E3679" s="293" t="s">
        <v>236</v>
      </c>
      <c r="F3679" s="385" t="s">
        <v>645</v>
      </c>
      <c r="G3679" s="425"/>
      <c r="H3679" s="386"/>
      <c r="I3679" s="386"/>
      <c r="J3679" s="386"/>
      <c r="K3679" s="279"/>
      <c r="L3679" s="386"/>
      <c r="M3679" s="426"/>
    </row>
    <row r="3680" spans="1:14" ht="26">
      <c r="A3680" s="387"/>
      <c r="B3680" s="293"/>
      <c r="C3680" s="293"/>
      <c r="D3680" s="427">
        <v>1</v>
      </c>
      <c r="E3680" s="829" t="s">
        <v>4</v>
      </c>
      <c r="F3680" s="1377" t="s">
        <v>913</v>
      </c>
      <c r="G3680" s="356" t="s">
        <v>151</v>
      </c>
      <c r="H3680" s="428">
        <f>Bahan!$C$272</f>
        <v>12250000</v>
      </c>
      <c r="I3680" s="428"/>
      <c r="J3680" s="428"/>
      <c r="K3680" s="426" t="s">
        <v>128</v>
      </c>
      <c r="L3680" s="426">
        <f>D3680*H3680</f>
        <v>12250000</v>
      </c>
      <c r="M3680" s="426"/>
    </row>
    <row r="3681" spans="1:14" ht="13">
      <c r="D3681" s="307"/>
      <c r="E3681" s="829"/>
      <c r="G3681" s="429"/>
      <c r="M3681" s="426" t="s">
        <v>128</v>
      </c>
      <c r="N3681" s="265">
        <f>SUM(L3680:L3680)</f>
        <v>12250000</v>
      </c>
    </row>
    <row r="3682" spans="1:14" ht="13">
      <c r="D3682" s="430"/>
      <c r="E3682" s="829"/>
      <c r="F3682" s="247"/>
      <c r="G3682" s="429"/>
      <c r="H3682" s="829"/>
      <c r="I3682" s="829"/>
      <c r="J3682" s="829"/>
      <c r="K3682" s="426"/>
      <c r="M3682" s="431" t="s">
        <v>169</v>
      </c>
      <c r="N3682" s="268" t="s">
        <v>169</v>
      </c>
    </row>
    <row r="3683" spans="1:14" ht="13">
      <c r="D3683" s="307"/>
      <c r="E3683" s="829"/>
      <c r="G3683" s="829"/>
      <c r="H3683" s="233" t="s">
        <v>170</v>
      </c>
      <c r="M3683" s="426" t="s">
        <v>128</v>
      </c>
      <c r="N3683" s="426">
        <f>SUM(N3681:N3681)</f>
        <v>12250000</v>
      </c>
    </row>
    <row r="3684" spans="1:14" ht="13">
      <c r="D3684" s="307"/>
      <c r="E3684" s="829"/>
      <c r="G3684" s="829"/>
      <c r="H3684" s="269" t="s">
        <v>3123</v>
      </c>
      <c r="K3684" s="270"/>
      <c r="M3684" s="230" t="s">
        <v>128</v>
      </c>
      <c r="N3684" s="265">
        <f>N3683*$Q$4</f>
        <v>1225000</v>
      </c>
    </row>
    <row r="3685" spans="1:14" ht="13">
      <c r="D3685" s="421"/>
      <c r="E3685" s="829"/>
      <c r="G3685" s="829"/>
      <c r="H3685" s="233" t="s">
        <v>171</v>
      </c>
      <c r="M3685" s="230" t="s">
        <v>128</v>
      </c>
      <c r="N3685" s="262">
        <f>ROUNDDOWN((N3683+N3684),0)</f>
        <v>13475000</v>
      </c>
    </row>
    <row r="3686" spans="1:14" ht="13">
      <c r="D3686" s="421"/>
      <c r="E3686" s="829"/>
      <c r="G3686" s="829"/>
      <c r="M3686" s="423"/>
      <c r="N3686" s="271"/>
    </row>
    <row r="3687" spans="1:14" s="245" customFormat="1" ht="13">
      <c r="A3687" s="258">
        <f>1+A3678</f>
        <v>32</v>
      </c>
      <c r="B3687" s="1250" t="s">
        <v>914</v>
      </c>
      <c r="C3687" s="1250"/>
      <c r="D3687" s="341" t="s">
        <v>915</v>
      </c>
      <c r="E3687" s="1250"/>
      <c r="F3687" s="260"/>
      <c r="G3687" s="422"/>
      <c r="M3687" s="423"/>
    </row>
    <row r="3688" spans="1:14" ht="13">
      <c r="D3688" s="424"/>
      <c r="E3688" s="293" t="s">
        <v>236</v>
      </c>
      <c r="F3688" s="385" t="s">
        <v>645</v>
      </c>
      <c r="G3688" s="425"/>
      <c r="H3688" s="386"/>
      <c r="I3688" s="386"/>
      <c r="J3688" s="386"/>
      <c r="K3688" s="279"/>
      <c r="L3688" s="386"/>
      <c r="M3688" s="426"/>
    </row>
    <row r="3689" spans="1:14" ht="26">
      <c r="A3689" s="387"/>
      <c r="B3689" s="293"/>
      <c r="C3689" s="293"/>
      <c r="D3689" s="427">
        <v>1</v>
      </c>
      <c r="E3689" s="829" t="s">
        <v>4</v>
      </c>
      <c r="F3689" s="1377" t="s">
        <v>916</v>
      </c>
      <c r="G3689" s="356" t="s">
        <v>151</v>
      </c>
      <c r="H3689" s="428">
        <f>Bahan!$C$273</f>
        <v>12250000</v>
      </c>
      <c r="I3689" s="428"/>
      <c r="J3689" s="428"/>
      <c r="K3689" s="426" t="s">
        <v>128</v>
      </c>
      <c r="L3689" s="426">
        <f>D3689*H3689</f>
        <v>12250000</v>
      </c>
      <c r="M3689" s="426"/>
    </row>
    <row r="3690" spans="1:14" ht="13">
      <c r="D3690" s="307"/>
      <c r="E3690" s="829"/>
      <c r="G3690" s="429"/>
      <c r="M3690" s="426" t="s">
        <v>128</v>
      </c>
      <c r="N3690" s="265">
        <f>SUM(L3689:L3689)</f>
        <v>12250000</v>
      </c>
    </row>
    <row r="3691" spans="1:14" ht="13">
      <c r="D3691" s="430"/>
      <c r="E3691" s="829"/>
      <c r="F3691" s="247"/>
      <c r="G3691" s="429"/>
      <c r="H3691" s="829"/>
      <c r="I3691" s="829"/>
      <c r="J3691" s="829"/>
      <c r="K3691" s="426"/>
      <c r="M3691" s="431" t="s">
        <v>169</v>
      </c>
      <c r="N3691" s="268" t="s">
        <v>169</v>
      </c>
    </row>
    <row r="3692" spans="1:14" ht="13">
      <c r="D3692" s="307"/>
      <c r="E3692" s="829"/>
      <c r="G3692" s="829"/>
      <c r="H3692" s="233" t="s">
        <v>170</v>
      </c>
      <c r="M3692" s="426" t="s">
        <v>128</v>
      </c>
      <c r="N3692" s="426">
        <f>SUM(N3690:N3690)</f>
        <v>12250000</v>
      </c>
    </row>
    <row r="3693" spans="1:14" ht="13">
      <c r="D3693" s="307"/>
      <c r="E3693" s="829"/>
      <c r="G3693" s="829"/>
      <c r="H3693" s="269" t="s">
        <v>3123</v>
      </c>
      <c r="K3693" s="270"/>
      <c r="M3693" s="230" t="s">
        <v>128</v>
      </c>
      <c r="N3693" s="265">
        <f>N3692*$Q$4</f>
        <v>1225000</v>
      </c>
    </row>
    <row r="3694" spans="1:14" ht="13">
      <c r="D3694" s="421"/>
      <c r="E3694" s="829"/>
      <c r="G3694" s="829"/>
      <c r="H3694" s="233" t="s">
        <v>171</v>
      </c>
      <c r="M3694" s="230" t="s">
        <v>128</v>
      </c>
      <c r="N3694" s="262">
        <f>ROUNDDOWN((N3692+N3693),0)</f>
        <v>13475000</v>
      </c>
    </row>
    <row r="3695" spans="1:14" ht="13">
      <c r="D3695" s="421"/>
      <c r="E3695" s="829"/>
      <c r="G3695" s="829"/>
      <c r="M3695" s="423"/>
      <c r="N3695" s="271"/>
    </row>
    <row r="3696" spans="1:14" s="245" customFormat="1" ht="13">
      <c r="A3696" s="258">
        <f>1+A3687</f>
        <v>33</v>
      </c>
      <c r="B3696" s="1250" t="s">
        <v>917</v>
      </c>
      <c r="C3696" s="1250"/>
      <c r="D3696" s="341" t="s">
        <v>918</v>
      </c>
      <c r="E3696" s="1250"/>
      <c r="F3696" s="260"/>
      <c r="G3696" s="422"/>
      <c r="M3696" s="423"/>
    </row>
    <row r="3697" spans="1:14" ht="13">
      <c r="D3697" s="424"/>
      <c r="E3697" s="293" t="s">
        <v>236</v>
      </c>
      <c r="F3697" s="385" t="s">
        <v>645</v>
      </c>
      <c r="G3697" s="425"/>
      <c r="H3697" s="386"/>
      <c r="I3697" s="386"/>
      <c r="J3697" s="386"/>
      <c r="K3697" s="279"/>
      <c r="L3697" s="386"/>
      <c r="M3697" s="426"/>
    </row>
    <row r="3698" spans="1:14" ht="26">
      <c r="A3698" s="387"/>
      <c r="B3698" s="293"/>
      <c r="C3698" s="293"/>
      <c r="D3698" s="427">
        <v>1</v>
      </c>
      <c r="E3698" s="829" t="s">
        <v>4</v>
      </c>
      <c r="F3698" s="1377" t="s">
        <v>919</v>
      </c>
      <c r="G3698" s="356" t="s">
        <v>151</v>
      </c>
      <c r="H3698" s="428">
        <f>Bahan!$C$274</f>
        <v>12250000</v>
      </c>
      <c r="I3698" s="428"/>
      <c r="J3698" s="428"/>
      <c r="K3698" s="426" t="s">
        <v>128</v>
      </c>
      <c r="L3698" s="426">
        <f>D3698*H3698</f>
        <v>12250000</v>
      </c>
      <c r="M3698" s="426"/>
    </row>
    <row r="3699" spans="1:14" ht="13">
      <c r="D3699" s="307"/>
      <c r="E3699" s="829"/>
      <c r="G3699" s="429"/>
      <c r="M3699" s="426" t="s">
        <v>128</v>
      </c>
      <c r="N3699" s="265">
        <f>SUM(L3698:L3698)</f>
        <v>12250000</v>
      </c>
    </row>
    <row r="3700" spans="1:14" ht="13">
      <c r="D3700" s="430"/>
      <c r="E3700" s="829"/>
      <c r="F3700" s="247"/>
      <c r="G3700" s="429"/>
      <c r="H3700" s="829"/>
      <c r="I3700" s="829"/>
      <c r="J3700" s="829"/>
      <c r="K3700" s="426"/>
      <c r="M3700" s="431" t="s">
        <v>169</v>
      </c>
      <c r="N3700" s="268" t="s">
        <v>169</v>
      </c>
    </row>
    <row r="3701" spans="1:14" ht="13">
      <c r="D3701" s="307"/>
      <c r="E3701" s="829"/>
      <c r="G3701" s="829"/>
      <c r="H3701" s="233" t="s">
        <v>170</v>
      </c>
      <c r="M3701" s="426" t="s">
        <v>128</v>
      </c>
      <c r="N3701" s="426">
        <f>SUM(N3699:N3699)</f>
        <v>12250000</v>
      </c>
    </row>
    <row r="3702" spans="1:14" ht="13">
      <c r="D3702" s="307"/>
      <c r="E3702" s="829"/>
      <c r="G3702" s="829"/>
      <c r="H3702" s="269" t="s">
        <v>3123</v>
      </c>
      <c r="K3702" s="270"/>
      <c r="M3702" s="230" t="s">
        <v>128</v>
      </c>
      <c r="N3702" s="265">
        <f>N3701*$Q$4</f>
        <v>1225000</v>
      </c>
    </row>
    <row r="3703" spans="1:14" ht="13">
      <c r="D3703" s="421"/>
      <c r="E3703" s="829"/>
      <c r="G3703" s="829"/>
      <c r="H3703" s="233" t="s">
        <v>171</v>
      </c>
      <c r="M3703" s="230" t="s">
        <v>128</v>
      </c>
      <c r="N3703" s="262">
        <f>ROUNDDOWN((N3701+N3702),0)</f>
        <v>13475000</v>
      </c>
    </row>
    <row r="3704" spans="1:14" ht="13">
      <c r="D3704" s="421"/>
      <c r="E3704" s="829"/>
      <c r="G3704" s="829"/>
      <c r="M3704" s="423"/>
      <c r="N3704" s="271"/>
    </row>
    <row r="3705" spans="1:14" s="245" customFormat="1" ht="13">
      <c r="A3705" s="258">
        <f>1+A3696</f>
        <v>34</v>
      </c>
      <c r="B3705" s="1250" t="s">
        <v>920</v>
      </c>
      <c r="C3705" s="1250"/>
      <c r="D3705" s="341" t="s">
        <v>921</v>
      </c>
      <c r="E3705" s="1250"/>
      <c r="F3705" s="260"/>
      <c r="G3705" s="422"/>
      <c r="M3705" s="423"/>
    </row>
    <row r="3706" spans="1:14" ht="13">
      <c r="D3706" s="424"/>
      <c r="E3706" s="293" t="s">
        <v>236</v>
      </c>
      <c r="F3706" s="385" t="s">
        <v>645</v>
      </c>
      <c r="G3706" s="425"/>
      <c r="H3706" s="386"/>
      <c r="I3706" s="386"/>
      <c r="J3706" s="386"/>
      <c r="K3706" s="279"/>
      <c r="L3706" s="386"/>
      <c r="M3706" s="426"/>
    </row>
    <row r="3707" spans="1:14" ht="26">
      <c r="A3707" s="387"/>
      <c r="B3707" s="293"/>
      <c r="C3707" s="293"/>
      <c r="D3707" s="427">
        <v>1</v>
      </c>
      <c r="E3707" s="829" t="s">
        <v>4</v>
      </c>
      <c r="F3707" s="1377" t="s">
        <v>922</v>
      </c>
      <c r="G3707" s="356" t="s">
        <v>151</v>
      </c>
      <c r="H3707" s="428" t="e">
        <f>Bahan!$C$275</f>
        <v>#REF!</v>
      </c>
      <c r="I3707" s="428"/>
      <c r="J3707" s="428"/>
      <c r="K3707" s="426" t="s">
        <v>128</v>
      </c>
      <c r="L3707" s="426" t="e">
        <f>D3707*H3707</f>
        <v>#REF!</v>
      </c>
      <c r="M3707" s="426"/>
    </row>
    <row r="3708" spans="1:14" ht="13">
      <c r="D3708" s="307"/>
      <c r="E3708" s="829"/>
      <c r="G3708" s="429"/>
      <c r="M3708" s="426" t="s">
        <v>128</v>
      </c>
      <c r="N3708" s="265" t="e">
        <f>SUM(L3707:L3707)</f>
        <v>#REF!</v>
      </c>
    </row>
    <row r="3709" spans="1:14" ht="13">
      <c r="D3709" s="430"/>
      <c r="E3709" s="829"/>
      <c r="F3709" s="247"/>
      <c r="G3709" s="429"/>
      <c r="H3709" s="829"/>
      <c r="I3709" s="829"/>
      <c r="J3709" s="829"/>
      <c r="K3709" s="426"/>
      <c r="M3709" s="431" t="s">
        <v>169</v>
      </c>
      <c r="N3709" s="268" t="s">
        <v>169</v>
      </c>
    </row>
    <row r="3710" spans="1:14" ht="13">
      <c r="D3710" s="307"/>
      <c r="E3710" s="829"/>
      <c r="G3710" s="829"/>
      <c r="H3710" s="233" t="s">
        <v>170</v>
      </c>
      <c r="M3710" s="426" t="s">
        <v>128</v>
      </c>
      <c r="N3710" s="426" t="e">
        <f>SUM(N3708:N3708)</f>
        <v>#REF!</v>
      </c>
    </row>
    <row r="3711" spans="1:14" ht="13">
      <c r="D3711" s="307"/>
      <c r="E3711" s="829"/>
      <c r="G3711" s="829"/>
      <c r="H3711" s="269" t="s">
        <v>3123</v>
      </c>
      <c r="K3711" s="270"/>
      <c r="M3711" s="230" t="s">
        <v>128</v>
      </c>
      <c r="N3711" s="265" t="e">
        <f>N3710*$Q$4</f>
        <v>#REF!</v>
      </c>
    </row>
    <row r="3712" spans="1:14" ht="13">
      <c r="D3712" s="421"/>
      <c r="E3712" s="829"/>
      <c r="G3712" s="829"/>
      <c r="H3712" s="233" t="s">
        <v>171</v>
      </c>
      <c r="M3712" s="230" t="s">
        <v>128</v>
      </c>
      <c r="N3712" s="262" t="e">
        <f>ROUNDDOWN((N3710+N3711),0)</f>
        <v>#REF!</v>
      </c>
    </row>
    <row r="3713" spans="1:14" ht="13">
      <c r="D3713" s="421"/>
      <c r="E3713" s="829"/>
      <c r="G3713" s="829"/>
      <c r="M3713" s="423"/>
      <c r="N3713" s="271"/>
    </row>
    <row r="3714" spans="1:14" s="245" customFormat="1" ht="13">
      <c r="A3714" s="258">
        <f>1+A3705</f>
        <v>35</v>
      </c>
      <c r="B3714" s="1250" t="s">
        <v>923</v>
      </c>
      <c r="C3714" s="1250"/>
      <c r="D3714" s="341" t="s">
        <v>924</v>
      </c>
      <c r="E3714" s="1250"/>
      <c r="F3714" s="260"/>
      <c r="G3714" s="422"/>
      <c r="M3714" s="423"/>
    </row>
    <row r="3715" spans="1:14" ht="13">
      <c r="D3715" s="424"/>
      <c r="E3715" s="293" t="s">
        <v>236</v>
      </c>
      <c r="F3715" s="385" t="s">
        <v>645</v>
      </c>
      <c r="G3715" s="425"/>
      <c r="H3715" s="386"/>
      <c r="I3715" s="386"/>
      <c r="J3715" s="386"/>
      <c r="K3715" s="279"/>
      <c r="L3715" s="386"/>
      <c r="M3715" s="426"/>
    </row>
    <row r="3716" spans="1:14" ht="26">
      <c r="A3716" s="387"/>
      <c r="B3716" s="293"/>
      <c r="C3716" s="293"/>
      <c r="D3716" s="427">
        <v>1</v>
      </c>
      <c r="E3716" s="829" t="s">
        <v>4</v>
      </c>
      <c r="F3716" s="1377" t="s">
        <v>925</v>
      </c>
      <c r="G3716" s="356" t="s">
        <v>151</v>
      </c>
      <c r="H3716" s="428" t="e">
        <f>Bahan!$C$276</f>
        <v>#REF!</v>
      </c>
      <c r="I3716" s="428"/>
      <c r="J3716" s="428"/>
      <c r="K3716" s="426" t="s">
        <v>128</v>
      </c>
      <c r="L3716" s="426" t="e">
        <f>D3716*H3716</f>
        <v>#REF!</v>
      </c>
      <c r="M3716" s="426"/>
    </row>
    <row r="3717" spans="1:14" ht="13">
      <c r="D3717" s="307"/>
      <c r="E3717" s="829"/>
      <c r="G3717" s="429"/>
      <c r="M3717" s="426" t="s">
        <v>128</v>
      </c>
      <c r="N3717" s="265" t="e">
        <f>SUM(L3716:L3716)</f>
        <v>#REF!</v>
      </c>
    </row>
    <row r="3718" spans="1:14" ht="13">
      <c r="D3718" s="430"/>
      <c r="E3718" s="829"/>
      <c r="F3718" s="247"/>
      <c r="G3718" s="429"/>
      <c r="H3718" s="829"/>
      <c r="I3718" s="829"/>
      <c r="J3718" s="829"/>
      <c r="K3718" s="426"/>
      <c r="M3718" s="431" t="s">
        <v>169</v>
      </c>
      <c r="N3718" s="268" t="s">
        <v>169</v>
      </c>
    </row>
    <row r="3719" spans="1:14" ht="13">
      <c r="D3719" s="307"/>
      <c r="E3719" s="829"/>
      <c r="G3719" s="829"/>
      <c r="H3719" s="233" t="s">
        <v>170</v>
      </c>
      <c r="M3719" s="426" t="s">
        <v>128</v>
      </c>
      <c r="N3719" s="426" t="e">
        <f>SUM(N3717:N3717)</f>
        <v>#REF!</v>
      </c>
    </row>
    <row r="3720" spans="1:14" ht="13">
      <c r="D3720" s="307"/>
      <c r="E3720" s="829"/>
      <c r="G3720" s="829"/>
      <c r="H3720" s="269" t="s">
        <v>3123</v>
      </c>
      <c r="K3720" s="270"/>
      <c r="M3720" s="230" t="s">
        <v>128</v>
      </c>
      <c r="N3720" s="265" t="e">
        <f>N3719*$Q$4</f>
        <v>#REF!</v>
      </c>
    </row>
    <row r="3721" spans="1:14" ht="13">
      <c r="D3721" s="421"/>
      <c r="E3721" s="829"/>
      <c r="G3721" s="829"/>
      <c r="H3721" s="233" t="s">
        <v>171</v>
      </c>
      <c r="M3721" s="230" t="s">
        <v>128</v>
      </c>
      <c r="N3721" s="262" t="e">
        <f>ROUNDDOWN((N3719+N3720),0)</f>
        <v>#REF!</v>
      </c>
    </row>
    <row r="3722" spans="1:14" ht="13">
      <c r="D3722" s="421"/>
      <c r="E3722" s="829"/>
      <c r="G3722" s="829"/>
      <c r="M3722" s="423"/>
      <c r="N3722" s="271"/>
    </row>
    <row r="3723" spans="1:14" s="245" customFormat="1" ht="13">
      <c r="A3723" s="258">
        <f>1+A3714</f>
        <v>36</v>
      </c>
      <c r="B3723" s="1250" t="s">
        <v>926</v>
      </c>
      <c r="C3723" s="1250"/>
      <c r="D3723" s="341" t="s">
        <v>927</v>
      </c>
      <c r="E3723" s="1250"/>
      <c r="F3723" s="260"/>
      <c r="G3723" s="422"/>
      <c r="M3723" s="423"/>
    </row>
    <row r="3724" spans="1:14" ht="13">
      <c r="D3724" s="424"/>
      <c r="E3724" s="293" t="s">
        <v>236</v>
      </c>
      <c r="F3724" s="385" t="s">
        <v>645</v>
      </c>
      <c r="G3724" s="425"/>
      <c r="H3724" s="386"/>
      <c r="I3724" s="386"/>
      <c r="J3724" s="386"/>
      <c r="K3724" s="279"/>
      <c r="L3724" s="386"/>
      <c r="M3724" s="426"/>
    </row>
    <row r="3725" spans="1:14" ht="26">
      <c r="A3725" s="387"/>
      <c r="B3725" s="293"/>
      <c r="C3725" s="293"/>
      <c r="D3725" s="427">
        <v>1</v>
      </c>
      <c r="E3725" s="829" t="s">
        <v>4</v>
      </c>
      <c r="F3725" s="1377" t="s">
        <v>928</v>
      </c>
      <c r="G3725" s="356" t="s">
        <v>151</v>
      </c>
      <c r="H3725" s="428">
        <f>Bahan!$C$277</f>
        <v>9000000</v>
      </c>
      <c r="I3725" s="428"/>
      <c r="J3725" s="428"/>
      <c r="K3725" s="426" t="s">
        <v>128</v>
      </c>
      <c r="L3725" s="426">
        <f>D3725*H3725</f>
        <v>9000000</v>
      </c>
      <c r="M3725" s="426"/>
    </row>
    <row r="3726" spans="1:14" ht="13">
      <c r="D3726" s="307"/>
      <c r="E3726" s="829"/>
      <c r="G3726" s="429"/>
      <c r="M3726" s="426" t="s">
        <v>128</v>
      </c>
      <c r="N3726" s="265">
        <f>SUM(L3725:L3725)</f>
        <v>9000000</v>
      </c>
    </row>
    <row r="3727" spans="1:14" ht="13">
      <c r="D3727" s="430"/>
      <c r="E3727" s="829"/>
      <c r="F3727" s="247"/>
      <c r="G3727" s="429"/>
      <c r="H3727" s="829"/>
      <c r="I3727" s="829"/>
      <c r="J3727" s="829"/>
      <c r="K3727" s="426"/>
      <c r="M3727" s="431" t="s">
        <v>169</v>
      </c>
      <c r="N3727" s="268" t="s">
        <v>169</v>
      </c>
    </row>
    <row r="3728" spans="1:14" ht="13">
      <c r="D3728" s="307"/>
      <c r="E3728" s="829"/>
      <c r="G3728" s="829"/>
      <c r="H3728" s="233" t="s">
        <v>170</v>
      </c>
      <c r="M3728" s="426" t="s">
        <v>128</v>
      </c>
      <c r="N3728" s="426">
        <f>SUM(N3726:N3726)</f>
        <v>9000000</v>
      </c>
    </row>
    <row r="3729" spans="1:15" ht="13">
      <c r="D3729" s="307"/>
      <c r="E3729" s="829"/>
      <c r="G3729" s="829"/>
      <c r="H3729" s="269" t="s">
        <v>3123</v>
      </c>
      <c r="K3729" s="270"/>
      <c r="M3729" s="230" t="s">
        <v>128</v>
      </c>
      <c r="N3729" s="265">
        <f>N3728*$Q$4</f>
        <v>900000</v>
      </c>
    </row>
    <row r="3730" spans="1:15" ht="13">
      <c r="D3730" s="421"/>
      <c r="E3730" s="829"/>
      <c r="G3730" s="829"/>
      <c r="H3730" s="233" t="s">
        <v>171</v>
      </c>
      <c r="M3730" s="230" t="s">
        <v>128</v>
      </c>
      <c r="N3730" s="262">
        <f>ROUNDDOWN((N3728+N3729),0)</f>
        <v>9900000</v>
      </c>
    </row>
    <row r="3731" spans="1:15" ht="13">
      <c r="D3731" s="421"/>
      <c r="E3731" s="829"/>
      <c r="G3731" s="829"/>
      <c r="M3731" s="423"/>
      <c r="N3731" s="271"/>
    </row>
    <row r="3732" spans="1:15" s="245" customFormat="1" ht="13">
      <c r="A3732" s="258">
        <f>1+A3723</f>
        <v>37</v>
      </c>
      <c r="B3732" s="1250" t="s">
        <v>929</v>
      </c>
      <c r="C3732" s="1250"/>
      <c r="D3732" s="341" t="s">
        <v>930</v>
      </c>
      <c r="E3732" s="1250"/>
      <c r="F3732" s="260"/>
      <c r="G3732" s="422"/>
      <c r="M3732" s="423"/>
    </row>
    <row r="3733" spans="1:15" ht="13">
      <c r="D3733" s="424"/>
      <c r="E3733" s="293" t="s">
        <v>236</v>
      </c>
      <c r="F3733" s="385" t="s">
        <v>645</v>
      </c>
      <c r="G3733" s="425"/>
      <c r="H3733" s="386"/>
      <c r="I3733" s="386"/>
      <c r="J3733" s="386"/>
      <c r="K3733" s="279"/>
      <c r="L3733" s="386"/>
      <c r="M3733" s="426"/>
    </row>
    <row r="3734" spans="1:15" ht="26">
      <c r="A3734" s="387"/>
      <c r="B3734" s="293"/>
      <c r="C3734" s="293"/>
      <c r="D3734" s="427">
        <v>1</v>
      </c>
      <c r="E3734" s="829" t="s">
        <v>4</v>
      </c>
      <c r="F3734" s="1377" t="s">
        <v>931</v>
      </c>
      <c r="G3734" s="356" t="s">
        <v>151</v>
      </c>
      <c r="H3734" s="428">
        <f>Bahan!$C$278</f>
        <v>22000000</v>
      </c>
      <c r="I3734" s="428"/>
      <c r="J3734" s="428"/>
      <c r="K3734" s="426" t="s">
        <v>128</v>
      </c>
      <c r="L3734" s="426">
        <f>D3734*H3734</f>
        <v>22000000</v>
      </c>
      <c r="M3734" s="426"/>
    </row>
    <row r="3735" spans="1:15" ht="13">
      <c r="D3735" s="307"/>
      <c r="E3735" s="829"/>
      <c r="G3735" s="429"/>
      <c r="M3735" s="426" t="s">
        <v>128</v>
      </c>
      <c r="N3735" s="265">
        <f>SUM(L3734:L3734)</f>
        <v>22000000</v>
      </c>
    </row>
    <row r="3736" spans="1:15" ht="13">
      <c r="D3736" s="430"/>
      <c r="E3736" s="829"/>
      <c r="F3736" s="247"/>
      <c r="G3736" s="429"/>
      <c r="H3736" s="829"/>
      <c r="I3736" s="829"/>
      <c r="J3736" s="829"/>
      <c r="K3736" s="426"/>
      <c r="M3736" s="431" t="s">
        <v>169</v>
      </c>
      <c r="N3736" s="268" t="s">
        <v>169</v>
      </c>
    </row>
    <row r="3737" spans="1:15" ht="13">
      <c r="D3737" s="307"/>
      <c r="E3737" s="829"/>
      <c r="G3737" s="829"/>
      <c r="H3737" s="233" t="s">
        <v>170</v>
      </c>
      <c r="M3737" s="426" t="s">
        <v>128</v>
      </c>
      <c r="N3737" s="426">
        <f>SUM(N3735:N3735)</f>
        <v>22000000</v>
      </c>
    </row>
    <row r="3738" spans="1:15" ht="13">
      <c r="D3738" s="307"/>
      <c r="E3738" s="829"/>
      <c r="G3738" s="829"/>
      <c r="H3738" s="269" t="s">
        <v>3123</v>
      </c>
      <c r="K3738" s="270"/>
      <c r="M3738" s="230" t="s">
        <v>128</v>
      </c>
      <c r="N3738" s="265">
        <f>N3737*$Q$4</f>
        <v>2200000</v>
      </c>
    </row>
    <row r="3739" spans="1:15" ht="13">
      <c r="D3739" s="421"/>
      <c r="E3739" s="829"/>
      <c r="G3739" s="829"/>
      <c r="H3739" s="233" t="s">
        <v>171</v>
      </c>
      <c r="M3739" s="230" t="s">
        <v>128</v>
      </c>
      <c r="N3739" s="262">
        <f>ROUNDDOWN((N3737+N3738),0)</f>
        <v>24200000</v>
      </c>
    </row>
    <row r="3740" spans="1:15" ht="13">
      <c r="D3740" s="421"/>
      <c r="E3740" s="829"/>
      <c r="G3740" s="829"/>
      <c r="M3740" s="423"/>
      <c r="N3740" s="271"/>
    </row>
    <row r="3741" spans="1:15" s="245" customFormat="1" ht="13">
      <c r="A3741" s="258">
        <f>A3732+1</f>
        <v>38</v>
      </c>
      <c r="B3741" s="1250" t="s">
        <v>932</v>
      </c>
      <c r="C3741" s="1250"/>
      <c r="D3741" s="341" t="s">
        <v>933</v>
      </c>
      <c r="E3741" s="1250"/>
      <c r="F3741" s="260"/>
      <c r="G3741" s="422"/>
      <c r="M3741" s="423"/>
    </row>
    <row r="3742" spans="1:15" ht="13">
      <c r="D3742" s="424"/>
      <c r="E3742" s="293" t="s">
        <v>236</v>
      </c>
      <c r="F3742" s="385" t="s">
        <v>645</v>
      </c>
      <c r="G3742" s="425"/>
      <c r="H3742" s="386"/>
      <c r="I3742" s="386"/>
      <c r="J3742" s="386"/>
      <c r="K3742" s="279"/>
      <c r="L3742" s="386"/>
      <c r="M3742" s="426"/>
    </row>
    <row r="3743" spans="1:15" ht="13">
      <c r="A3743" s="387"/>
      <c r="B3743" s="293"/>
      <c r="C3743" s="293"/>
      <c r="D3743" s="427">
        <v>1</v>
      </c>
      <c r="E3743" s="829" t="s">
        <v>4</v>
      </c>
      <c r="F3743" s="1377" t="s">
        <v>934</v>
      </c>
      <c r="G3743" s="356" t="s">
        <v>151</v>
      </c>
      <c r="H3743" s="428">
        <f>Bahan!$C$234</f>
        <v>350000000</v>
      </c>
      <c r="I3743" s="428"/>
      <c r="J3743" s="428"/>
      <c r="K3743" s="426" t="s">
        <v>128</v>
      </c>
      <c r="L3743" s="426">
        <f>D3743*H3743</f>
        <v>350000000</v>
      </c>
      <c r="M3743" s="426"/>
      <c r="O3743" s="345"/>
    </row>
    <row r="3744" spans="1:15" ht="13">
      <c r="D3744" s="307"/>
      <c r="E3744" s="829"/>
      <c r="G3744" s="429"/>
      <c r="M3744" s="426" t="s">
        <v>128</v>
      </c>
      <c r="N3744" s="265">
        <f>SUM(L3743:L3743)</f>
        <v>350000000</v>
      </c>
    </row>
    <row r="3745" spans="1:15" ht="13">
      <c r="D3745" s="430"/>
      <c r="E3745" s="829"/>
      <c r="F3745" s="247"/>
      <c r="G3745" s="429"/>
      <c r="H3745" s="829"/>
      <c r="I3745" s="829"/>
      <c r="J3745" s="829"/>
      <c r="K3745" s="426"/>
      <c r="M3745" s="431" t="s">
        <v>169</v>
      </c>
      <c r="N3745" s="268" t="s">
        <v>169</v>
      </c>
    </row>
    <row r="3746" spans="1:15" ht="13">
      <c r="D3746" s="307"/>
      <c r="E3746" s="829"/>
      <c r="G3746" s="829"/>
      <c r="H3746" s="233" t="s">
        <v>170</v>
      </c>
      <c r="M3746" s="426" t="s">
        <v>128</v>
      </c>
      <c r="N3746" s="426">
        <f>SUM(N3744:N3744)</f>
        <v>350000000</v>
      </c>
    </row>
    <row r="3747" spans="1:15" ht="13">
      <c r="D3747" s="421"/>
      <c r="E3747" s="829"/>
      <c r="G3747" s="829"/>
      <c r="H3747" s="233" t="s">
        <v>171</v>
      </c>
      <c r="M3747" s="230" t="s">
        <v>128</v>
      </c>
      <c r="N3747" s="262">
        <f>SUM(N3746)</f>
        <v>350000000</v>
      </c>
    </row>
    <row r="3748" spans="1:15" ht="13">
      <c r="D3748" s="421"/>
      <c r="E3748" s="829"/>
      <c r="G3748" s="829"/>
      <c r="M3748" s="423"/>
      <c r="N3748" s="271"/>
    </row>
    <row r="3749" spans="1:15" s="245" customFormat="1" ht="13">
      <c r="A3749" s="258">
        <f>1+A3741</f>
        <v>39</v>
      </c>
      <c r="B3749" s="1250" t="s">
        <v>935</v>
      </c>
      <c r="C3749" s="1250"/>
      <c r="D3749" s="341" t="s">
        <v>936</v>
      </c>
      <c r="E3749" s="1250"/>
      <c r="F3749" s="260"/>
      <c r="G3749" s="422"/>
      <c r="M3749" s="423"/>
    </row>
    <row r="3750" spans="1:15" ht="13">
      <c r="D3750" s="424"/>
      <c r="E3750" s="293" t="s">
        <v>236</v>
      </c>
      <c r="F3750" s="385" t="s">
        <v>645</v>
      </c>
      <c r="G3750" s="425"/>
      <c r="H3750" s="386"/>
      <c r="I3750" s="386"/>
      <c r="J3750" s="386"/>
      <c r="K3750" s="279"/>
      <c r="L3750" s="386"/>
      <c r="M3750" s="426"/>
    </row>
    <row r="3751" spans="1:15" ht="13">
      <c r="A3751" s="387"/>
      <c r="B3751" s="293"/>
      <c r="C3751" s="293"/>
      <c r="D3751" s="427">
        <v>1</v>
      </c>
      <c r="E3751" s="829" t="s">
        <v>4</v>
      </c>
      <c r="F3751" s="1377" t="s">
        <v>937</v>
      </c>
      <c r="G3751" s="356" t="s">
        <v>151</v>
      </c>
      <c r="H3751" s="428">
        <f>Bahan!$C$236</f>
        <v>363000000</v>
      </c>
      <c r="I3751" s="428"/>
      <c r="J3751" s="428"/>
      <c r="K3751" s="426" t="s">
        <v>128</v>
      </c>
      <c r="L3751" s="426">
        <f>D3751*H3751</f>
        <v>363000000</v>
      </c>
      <c r="M3751" s="426"/>
      <c r="O3751" s="345"/>
    </row>
    <row r="3752" spans="1:15" ht="13">
      <c r="D3752" s="307"/>
      <c r="E3752" s="829"/>
      <c r="G3752" s="429"/>
      <c r="M3752" s="426" t="s">
        <v>128</v>
      </c>
      <c r="N3752" s="265">
        <f>SUM(L3751:L3751)</f>
        <v>363000000</v>
      </c>
    </row>
    <row r="3753" spans="1:15" ht="13">
      <c r="D3753" s="430"/>
      <c r="E3753" s="829"/>
      <c r="F3753" s="247"/>
      <c r="G3753" s="429"/>
      <c r="H3753" s="829"/>
      <c r="I3753" s="829"/>
      <c r="J3753" s="829"/>
      <c r="K3753" s="426"/>
      <c r="M3753" s="431" t="s">
        <v>169</v>
      </c>
      <c r="N3753" s="268" t="s">
        <v>169</v>
      </c>
    </row>
    <row r="3754" spans="1:15" ht="13">
      <c r="D3754" s="307"/>
      <c r="E3754" s="829"/>
      <c r="G3754" s="829"/>
      <c r="H3754" s="233" t="s">
        <v>170</v>
      </c>
      <c r="M3754" s="426" t="s">
        <v>128</v>
      </c>
      <c r="N3754" s="426">
        <f>SUM(N3752:N3752)</f>
        <v>363000000</v>
      </c>
    </row>
    <row r="3755" spans="1:15" ht="13">
      <c r="D3755" s="421"/>
      <c r="E3755" s="829"/>
      <c r="G3755" s="829"/>
      <c r="H3755" s="233" t="s">
        <v>171</v>
      </c>
      <c r="M3755" s="230" t="s">
        <v>128</v>
      </c>
      <c r="N3755" s="262">
        <f>SUM(N3754)</f>
        <v>363000000</v>
      </c>
    </row>
    <row r="3756" spans="1:15" ht="13">
      <c r="D3756" s="421"/>
      <c r="E3756" s="829"/>
      <c r="G3756" s="829"/>
      <c r="M3756" s="423"/>
      <c r="N3756" s="271"/>
    </row>
    <row r="3757" spans="1:15" s="245" customFormat="1" ht="13">
      <c r="A3757" s="258">
        <f>1+A3749</f>
        <v>40</v>
      </c>
      <c r="B3757" s="1250" t="s">
        <v>938</v>
      </c>
      <c r="C3757" s="1250"/>
      <c r="D3757" s="341" t="s">
        <v>939</v>
      </c>
      <c r="E3757" s="1250"/>
      <c r="F3757" s="260"/>
      <c r="G3757" s="422"/>
      <c r="M3757" s="423"/>
    </row>
    <row r="3758" spans="1:15" ht="13">
      <c r="D3758" s="424"/>
      <c r="E3758" s="293" t="s">
        <v>236</v>
      </c>
      <c r="F3758" s="385" t="s">
        <v>645</v>
      </c>
      <c r="G3758" s="425"/>
      <c r="H3758" s="386"/>
      <c r="I3758" s="386"/>
      <c r="J3758" s="386"/>
      <c r="K3758" s="279"/>
      <c r="L3758" s="386"/>
      <c r="M3758" s="426"/>
    </row>
    <row r="3759" spans="1:15" ht="26">
      <c r="A3759" s="387"/>
      <c r="B3759" s="293"/>
      <c r="C3759" s="293"/>
      <c r="D3759" s="427">
        <v>1</v>
      </c>
      <c r="E3759" s="829" t="s">
        <v>4</v>
      </c>
      <c r="F3759" s="1377" t="s">
        <v>940</v>
      </c>
      <c r="G3759" s="356" t="s">
        <v>151</v>
      </c>
      <c r="H3759" s="428" t="e">
        <f>Bahan!$C$279</f>
        <v>#REF!</v>
      </c>
      <c r="I3759" s="428"/>
      <c r="J3759" s="428"/>
      <c r="K3759" s="426" t="s">
        <v>128</v>
      </c>
      <c r="L3759" s="426" t="e">
        <f>D3759*H3759</f>
        <v>#REF!</v>
      </c>
      <c r="M3759" s="426"/>
    </row>
    <row r="3760" spans="1:15" ht="13">
      <c r="D3760" s="307"/>
      <c r="E3760" s="829"/>
      <c r="G3760" s="429"/>
      <c r="M3760" s="426" t="s">
        <v>128</v>
      </c>
      <c r="N3760" s="265" t="e">
        <f>SUM(L3759:L3759)</f>
        <v>#REF!</v>
      </c>
    </row>
    <row r="3761" spans="1:14" ht="13">
      <c r="D3761" s="430"/>
      <c r="E3761" s="829"/>
      <c r="F3761" s="247"/>
      <c r="G3761" s="429"/>
      <c r="H3761" s="829"/>
      <c r="I3761" s="829"/>
      <c r="J3761" s="829"/>
      <c r="K3761" s="426"/>
      <c r="M3761" s="431" t="s">
        <v>169</v>
      </c>
      <c r="N3761" s="268" t="s">
        <v>169</v>
      </c>
    </row>
    <row r="3762" spans="1:14" ht="13">
      <c r="D3762" s="307"/>
      <c r="E3762" s="829"/>
      <c r="G3762" s="829"/>
      <c r="H3762" s="233" t="s">
        <v>170</v>
      </c>
      <c r="M3762" s="426" t="s">
        <v>128</v>
      </c>
      <c r="N3762" s="426" t="e">
        <f>SUM(N3760:N3760)</f>
        <v>#REF!</v>
      </c>
    </row>
    <row r="3763" spans="1:14" ht="13">
      <c r="D3763" s="307"/>
      <c r="E3763" s="829"/>
      <c r="G3763" s="829"/>
      <c r="H3763" s="269" t="s">
        <v>3123</v>
      </c>
      <c r="K3763" s="270"/>
      <c r="M3763" s="230" t="s">
        <v>128</v>
      </c>
      <c r="N3763" s="265" t="e">
        <f>N3762*$Q$4</f>
        <v>#REF!</v>
      </c>
    </row>
    <row r="3764" spans="1:14" ht="13">
      <c r="D3764" s="421"/>
      <c r="E3764" s="829"/>
      <c r="G3764" s="829"/>
      <c r="H3764" s="233" t="s">
        <v>171</v>
      </c>
      <c r="M3764" s="230" t="s">
        <v>128</v>
      </c>
      <c r="N3764" s="262" t="e">
        <f>ROUNDDOWN((N3762+N3763),0)</f>
        <v>#REF!</v>
      </c>
    </row>
    <row r="3765" spans="1:14" ht="13">
      <c r="D3765" s="421"/>
      <c r="E3765" s="829"/>
      <c r="G3765" s="829"/>
      <c r="M3765" s="423"/>
      <c r="N3765" s="271"/>
    </row>
    <row r="3766" spans="1:14" ht="13">
      <c r="A3766" s="258" t="s">
        <v>260</v>
      </c>
      <c r="B3766" s="1250" t="s">
        <v>941</v>
      </c>
      <c r="D3766" s="420" t="s">
        <v>942</v>
      </c>
      <c r="E3766" s="1250"/>
      <c r="F3766" s="260"/>
      <c r="G3766" s="1250"/>
      <c r="H3766" s="245"/>
      <c r="I3766" s="245"/>
      <c r="J3766" s="245"/>
      <c r="K3766" s="262"/>
      <c r="L3766" s="245"/>
    </row>
    <row r="3767" spans="1:14" ht="13">
      <c r="A3767" s="231" t="s">
        <v>143</v>
      </c>
      <c r="B3767" s="1250"/>
      <c r="C3767" s="1250"/>
      <c r="D3767" s="421"/>
      <c r="E3767" s="829"/>
      <c r="G3767" s="829"/>
      <c r="K3767" s="230"/>
    </row>
    <row r="3768" spans="1:14" ht="13">
      <c r="A3768" s="258">
        <f>1+A3757</f>
        <v>41</v>
      </c>
      <c r="B3768" s="1250" t="s">
        <v>943</v>
      </c>
      <c r="D3768" s="432" t="s">
        <v>944</v>
      </c>
      <c r="E3768" s="1250"/>
      <c r="F3768" s="260"/>
      <c r="G3768" s="1250"/>
      <c r="H3768" s="245"/>
      <c r="K3768" s="245"/>
      <c r="L3768" s="245"/>
      <c r="M3768" s="262"/>
      <c r="N3768" s="245"/>
    </row>
    <row r="3769" spans="1:14" ht="13">
      <c r="A3769" s="403"/>
      <c r="D3769" s="421"/>
      <c r="E3769" s="829" t="s">
        <v>147</v>
      </c>
      <c r="F3769" s="234" t="s">
        <v>148</v>
      </c>
      <c r="G3769" s="829"/>
    </row>
    <row r="3770" spans="1:14" ht="13">
      <c r="A3770" s="403"/>
      <c r="D3770" s="274">
        <v>0.2</v>
      </c>
      <c r="E3770" s="829" t="s">
        <v>149</v>
      </c>
      <c r="F3770" s="264" t="s">
        <v>150</v>
      </c>
      <c r="G3770" s="370" t="s">
        <v>151</v>
      </c>
      <c r="H3770" s="248">
        <f>Bahan!$C$10</f>
        <v>125000</v>
      </c>
      <c r="K3770" s="248" t="s">
        <v>128</v>
      </c>
      <c r="L3770" s="230">
        <f>D3770*H3770</f>
        <v>25000</v>
      </c>
    </row>
    <row r="3771" spans="1:14" ht="13">
      <c r="A3771" s="403"/>
      <c r="D3771" s="274">
        <v>0.2</v>
      </c>
      <c r="E3771" s="829" t="s">
        <v>149</v>
      </c>
      <c r="F3771" s="264" t="s">
        <v>945</v>
      </c>
      <c r="G3771" s="370" t="s">
        <v>151</v>
      </c>
      <c r="H3771" s="248">
        <f>Bahan!$C$20</f>
        <v>135000</v>
      </c>
      <c r="K3771" s="248" t="s">
        <v>128</v>
      </c>
      <c r="L3771" s="230">
        <f>D3771*H3771</f>
        <v>27000</v>
      </c>
    </row>
    <row r="3772" spans="1:14" ht="13">
      <c r="A3772" s="403"/>
      <c r="D3772" s="274">
        <v>0.03</v>
      </c>
      <c r="E3772" s="829" t="s">
        <v>149</v>
      </c>
      <c r="F3772" s="234" t="s">
        <v>153</v>
      </c>
      <c r="G3772" s="370" t="s">
        <v>151</v>
      </c>
      <c r="H3772" s="248">
        <f>Bahan!$C$21</f>
        <v>145000</v>
      </c>
      <c r="K3772" s="248" t="s">
        <v>128</v>
      </c>
      <c r="L3772" s="230">
        <f>D3772*H3772</f>
        <v>4350</v>
      </c>
    </row>
    <row r="3773" spans="1:14" ht="13">
      <c r="A3773" s="403"/>
      <c r="D3773" s="274">
        <v>3.0000000000000001E-3</v>
      </c>
      <c r="E3773" s="829" t="s">
        <v>149</v>
      </c>
      <c r="F3773" s="234" t="s">
        <v>154</v>
      </c>
      <c r="G3773" s="370" t="s">
        <v>151</v>
      </c>
      <c r="H3773" s="248">
        <f>Bahan!$C$22</f>
        <v>150000</v>
      </c>
      <c r="K3773" s="248" t="s">
        <v>128</v>
      </c>
      <c r="L3773" s="230">
        <f>D3773*H3773</f>
        <v>450</v>
      </c>
    </row>
    <row r="3774" spans="1:14" ht="13">
      <c r="A3774" s="403"/>
      <c r="D3774" s="421"/>
      <c r="E3774" s="829"/>
      <c r="G3774" s="829"/>
      <c r="M3774" s="230" t="s">
        <v>128</v>
      </c>
      <c r="N3774" s="265">
        <f>SUM(L3770:L3773)</f>
        <v>56800</v>
      </c>
    </row>
    <row r="3775" spans="1:14" ht="13">
      <c r="A3775" s="403"/>
      <c r="B3775" s="1250"/>
      <c r="C3775" s="1250"/>
      <c r="D3775" s="421"/>
      <c r="E3775" s="829" t="s">
        <v>155</v>
      </c>
      <c r="F3775" s="234" t="s">
        <v>156</v>
      </c>
      <c r="G3775" s="829"/>
    </row>
    <row r="3776" spans="1:14" ht="13">
      <c r="A3776" s="403"/>
      <c r="D3776" s="274">
        <v>1</v>
      </c>
      <c r="E3776" s="829" t="s">
        <v>441</v>
      </c>
      <c r="F3776" s="234" t="s">
        <v>946</v>
      </c>
      <c r="G3776" s="370" t="s">
        <v>151</v>
      </c>
      <c r="H3776" s="426">
        <f>Bahan!$C$280</f>
        <v>7876962</v>
      </c>
      <c r="K3776" s="248" t="s">
        <v>128</v>
      </c>
      <c r="L3776" s="230">
        <f>D3776*H3776</f>
        <v>7876962</v>
      </c>
    </row>
    <row r="3777" spans="1:14" ht="13">
      <c r="D3777" s="421"/>
      <c r="E3777" s="829"/>
      <c r="G3777" s="370"/>
      <c r="H3777" s="248"/>
      <c r="L3777" s="230"/>
      <c r="M3777" s="230" t="s">
        <v>128</v>
      </c>
      <c r="N3777" s="265">
        <f>SUM(L3776:L3776)</f>
        <v>7876962</v>
      </c>
    </row>
    <row r="3778" spans="1:14" ht="13">
      <c r="D3778" s="421"/>
      <c r="E3778" s="829"/>
      <c r="G3778" s="829"/>
      <c r="H3778" s="829"/>
      <c r="K3778" s="829"/>
      <c r="M3778" s="267" t="s">
        <v>169</v>
      </c>
      <c r="N3778" s="268" t="s">
        <v>169</v>
      </c>
    </row>
    <row r="3779" spans="1:14" ht="13">
      <c r="D3779" s="421"/>
      <c r="E3779" s="829"/>
      <c r="G3779" s="829"/>
      <c r="H3779" s="233" t="s">
        <v>170</v>
      </c>
      <c r="M3779" s="230" t="s">
        <v>128</v>
      </c>
      <c r="N3779" s="230">
        <f>SUM(N3774:N3777)</f>
        <v>7933762</v>
      </c>
    </row>
    <row r="3780" spans="1:14" ht="13">
      <c r="D3780" s="421"/>
      <c r="E3780" s="829"/>
      <c r="G3780" s="829"/>
      <c r="H3780" s="269" t="s">
        <v>3123</v>
      </c>
      <c r="K3780" s="270"/>
      <c r="M3780" s="230" t="s">
        <v>128</v>
      </c>
      <c r="N3780" s="265">
        <f>N3779*$Q$4</f>
        <v>793376.20000000007</v>
      </c>
    </row>
    <row r="3781" spans="1:14" ht="13">
      <c r="D3781" s="421"/>
      <c r="E3781" s="829"/>
      <c r="G3781" s="829"/>
      <c r="H3781" s="233" t="s">
        <v>171</v>
      </c>
      <c r="M3781" s="230" t="s">
        <v>128</v>
      </c>
      <c r="N3781" s="262">
        <f>ROUNDDOWN((N3779+N3780),0)</f>
        <v>8727138</v>
      </c>
    </row>
    <row r="3782" spans="1:14" ht="13">
      <c r="D3782" s="421"/>
      <c r="E3782" s="829"/>
      <c r="G3782" s="829"/>
    </row>
    <row r="3783" spans="1:14" ht="13">
      <c r="A3783" s="258">
        <f>1+A3768</f>
        <v>42</v>
      </c>
      <c r="B3783" s="1250" t="s">
        <v>947</v>
      </c>
      <c r="D3783" s="432" t="s">
        <v>948</v>
      </c>
      <c r="E3783" s="1250"/>
      <c r="F3783" s="260"/>
      <c r="G3783" s="1250"/>
      <c r="H3783" s="245"/>
      <c r="K3783" s="245"/>
      <c r="L3783" s="245"/>
      <c r="M3783" s="262"/>
      <c r="N3783" s="245"/>
    </row>
    <row r="3784" spans="1:14" ht="13">
      <c r="A3784" s="403"/>
      <c r="D3784" s="421"/>
      <c r="E3784" s="829" t="s">
        <v>147</v>
      </c>
      <c r="F3784" s="234" t="s">
        <v>148</v>
      </c>
      <c r="G3784" s="829"/>
    </row>
    <row r="3785" spans="1:14" ht="13">
      <c r="A3785" s="403"/>
      <c r="D3785" s="274">
        <v>0.2</v>
      </c>
      <c r="E3785" s="829" t="s">
        <v>149</v>
      </c>
      <c r="F3785" s="264" t="s">
        <v>150</v>
      </c>
      <c r="G3785" s="370" t="s">
        <v>151</v>
      </c>
      <c r="H3785" s="248">
        <f>Bahan!$C$10</f>
        <v>125000</v>
      </c>
      <c r="K3785" s="248" t="s">
        <v>128</v>
      </c>
      <c r="L3785" s="230">
        <f>D3785*H3785</f>
        <v>25000</v>
      </c>
    </row>
    <row r="3786" spans="1:14" ht="13">
      <c r="A3786" s="403"/>
      <c r="D3786" s="274">
        <v>0.2</v>
      </c>
      <c r="E3786" s="829" t="s">
        <v>149</v>
      </c>
      <c r="F3786" s="264" t="s">
        <v>945</v>
      </c>
      <c r="G3786" s="370" t="s">
        <v>151</v>
      </c>
      <c r="H3786" s="248">
        <f>Bahan!$C$20</f>
        <v>135000</v>
      </c>
      <c r="K3786" s="248" t="s">
        <v>128</v>
      </c>
      <c r="L3786" s="230">
        <f>D3786*H3786</f>
        <v>27000</v>
      </c>
    </row>
    <row r="3787" spans="1:14" ht="13">
      <c r="A3787" s="403"/>
      <c r="D3787" s="274">
        <v>0.03</v>
      </c>
      <c r="E3787" s="829" t="s">
        <v>149</v>
      </c>
      <c r="F3787" s="234" t="s">
        <v>153</v>
      </c>
      <c r="G3787" s="370" t="s">
        <v>151</v>
      </c>
      <c r="H3787" s="248">
        <f>Bahan!$C$21</f>
        <v>145000</v>
      </c>
      <c r="K3787" s="248" t="s">
        <v>128</v>
      </c>
      <c r="L3787" s="230">
        <f>D3787*H3787</f>
        <v>4350</v>
      </c>
    </row>
    <row r="3788" spans="1:14" ht="13">
      <c r="A3788" s="403"/>
      <c r="D3788" s="274">
        <v>3.0000000000000001E-3</v>
      </c>
      <c r="E3788" s="829" t="s">
        <v>149</v>
      </c>
      <c r="F3788" s="234" t="s">
        <v>154</v>
      </c>
      <c r="G3788" s="370" t="s">
        <v>151</v>
      </c>
      <c r="H3788" s="248">
        <f>Bahan!$C$22</f>
        <v>150000</v>
      </c>
      <c r="K3788" s="248" t="s">
        <v>128</v>
      </c>
      <c r="L3788" s="230">
        <f>D3788*H3788</f>
        <v>450</v>
      </c>
    </row>
    <row r="3789" spans="1:14" ht="13">
      <c r="A3789" s="403"/>
      <c r="D3789" s="421"/>
      <c r="E3789" s="829"/>
      <c r="G3789" s="829"/>
      <c r="M3789" s="230" t="s">
        <v>128</v>
      </c>
      <c r="N3789" s="265">
        <f>SUM(L3785:L3788)</f>
        <v>56800</v>
      </c>
    </row>
    <row r="3790" spans="1:14" ht="13">
      <c r="A3790" s="403"/>
      <c r="B3790" s="1250"/>
      <c r="C3790" s="1250"/>
      <c r="D3790" s="421"/>
      <c r="E3790" s="829" t="s">
        <v>155</v>
      </c>
      <c r="F3790" s="234" t="s">
        <v>156</v>
      </c>
      <c r="G3790" s="829"/>
    </row>
    <row r="3791" spans="1:14" ht="13">
      <c r="A3791" s="403"/>
      <c r="D3791" s="274">
        <v>1</v>
      </c>
      <c r="E3791" s="829" t="s">
        <v>441</v>
      </c>
      <c r="F3791" s="234" t="s">
        <v>946</v>
      </c>
      <c r="G3791" s="370" t="s">
        <v>151</v>
      </c>
      <c r="H3791" s="426">
        <f>Bahan!$C$280</f>
        <v>7876962</v>
      </c>
      <c r="K3791" s="248" t="s">
        <v>128</v>
      </c>
      <c r="L3791" s="230">
        <f>D3791*H3791</f>
        <v>7876962</v>
      </c>
    </row>
    <row r="3792" spans="1:14" ht="13">
      <c r="A3792" s="403"/>
      <c r="D3792" s="274">
        <v>1</v>
      </c>
      <c r="E3792" s="829" t="s">
        <v>441</v>
      </c>
      <c r="F3792" s="234" t="s">
        <v>949</v>
      </c>
      <c r="G3792" s="370" t="s">
        <v>151</v>
      </c>
      <c r="H3792" s="426">
        <f>Bahan!$C$352</f>
        <v>649900</v>
      </c>
      <c r="K3792" s="248" t="s">
        <v>128</v>
      </c>
      <c r="L3792" s="230">
        <f>D3792*H3792</f>
        <v>649900</v>
      </c>
    </row>
    <row r="3793" spans="1:14" ht="13">
      <c r="A3793" s="403"/>
      <c r="D3793" s="274">
        <v>1</v>
      </c>
      <c r="E3793" s="829" t="s">
        <v>441</v>
      </c>
      <c r="F3793" s="234" t="s">
        <v>950</v>
      </c>
      <c r="G3793" s="370" t="s">
        <v>151</v>
      </c>
      <c r="H3793" s="426">
        <f>Bahan!$C$325</f>
        <v>1299800</v>
      </c>
      <c r="K3793" s="248" t="s">
        <v>128</v>
      </c>
      <c r="L3793" s="230">
        <f>D3793*H3793</f>
        <v>1299800</v>
      </c>
    </row>
    <row r="3794" spans="1:14" ht="13">
      <c r="D3794" s="421"/>
      <c r="E3794" s="829"/>
      <c r="G3794" s="370"/>
      <c r="H3794" s="248"/>
      <c r="L3794" s="230"/>
      <c r="M3794" s="230" t="s">
        <v>128</v>
      </c>
      <c r="N3794" s="265">
        <f>SUM(L3791:L3793)</f>
        <v>9826662</v>
      </c>
    </row>
    <row r="3795" spans="1:14" ht="13">
      <c r="D3795" s="421"/>
      <c r="E3795" s="829"/>
      <c r="G3795" s="829"/>
      <c r="H3795" s="829"/>
      <c r="K3795" s="829"/>
      <c r="M3795" s="267" t="s">
        <v>169</v>
      </c>
      <c r="N3795" s="268" t="s">
        <v>169</v>
      </c>
    </row>
    <row r="3796" spans="1:14" ht="13">
      <c r="D3796" s="421"/>
      <c r="E3796" s="829"/>
      <c r="G3796" s="829"/>
      <c r="H3796" s="233" t="s">
        <v>170</v>
      </c>
      <c r="M3796" s="230" t="s">
        <v>128</v>
      </c>
      <c r="N3796" s="230">
        <f>SUM(N3789:N3794)</f>
        <v>9883462</v>
      </c>
    </row>
    <row r="3797" spans="1:14" ht="13">
      <c r="D3797" s="421"/>
      <c r="E3797" s="829"/>
      <c r="G3797" s="829"/>
      <c r="H3797" s="269" t="s">
        <v>3123</v>
      </c>
      <c r="K3797" s="270"/>
      <c r="M3797" s="230" t="s">
        <v>128</v>
      </c>
      <c r="N3797" s="265">
        <f>N3796*$Q$4</f>
        <v>988346.20000000007</v>
      </c>
    </row>
    <row r="3798" spans="1:14" ht="13">
      <c r="D3798" s="421"/>
      <c r="E3798" s="829"/>
      <c r="G3798" s="829"/>
      <c r="H3798" s="233" t="s">
        <v>171</v>
      </c>
      <c r="M3798" s="230" t="s">
        <v>128</v>
      </c>
      <c r="N3798" s="262">
        <f>ROUNDDOWN((N3796+N3797),0)</f>
        <v>10871808</v>
      </c>
    </row>
    <row r="3799" spans="1:14" ht="13">
      <c r="D3799" s="421"/>
      <c r="E3799" s="829"/>
      <c r="G3799" s="829"/>
    </row>
    <row r="3800" spans="1:14" ht="13">
      <c r="A3800" s="258">
        <f>1+A3783</f>
        <v>43</v>
      </c>
      <c r="B3800" s="1250" t="s">
        <v>951</v>
      </c>
      <c r="D3800" s="432" t="s">
        <v>952</v>
      </c>
      <c r="E3800" s="1250"/>
      <c r="F3800" s="260"/>
      <c r="G3800" s="1250"/>
      <c r="H3800" s="245"/>
      <c r="K3800" s="245"/>
      <c r="L3800" s="245"/>
      <c r="M3800" s="262"/>
      <c r="N3800" s="245"/>
    </row>
    <row r="3801" spans="1:14" ht="13">
      <c r="A3801" s="403"/>
      <c r="D3801" s="421"/>
      <c r="E3801" s="829" t="s">
        <v>147</v>
      </c>
      <c r="F3801" s="234" t="s">
        <v>148</v>
      </c>
      <c r="G3801" s="829"/>
    </row>
    <row r="3802" spans="1:14" ht="13">
      <c r="A3802" s="403"/>
      <c r="D3802" s="274">
        <v>0.1</v>
      </c>
      <c r="E3802" s="829" t="s">
        <v>149</v>
      </c>
      <c r="F3802" s="264" t="s">
        <v>150</v>
      </c>
      <c r="G3802" s="370" t="s">
        <v>151</v>
      </c>
      <c r="H3802" s="248">
        <f>Bahan!$C$10</f>
        <v>125000</v>
      </c>
      <c r="K3802" s="248" t="s">
        <v>128</v>
      </c>
      <c r="L3802" s="230">
        <f>D3802*H3802</f>
        <v>12500</v>
      </c>
    </row>
    <row r="3803" spans="1:14" ht="13">
      <c r="A3803" s="403"/>
      <c r="D3803" s="274">
        <v>0.1</v>
      </c>
      <c r="E3803" s="829" t="s">
        <v>149</v>
      </c>
      <c r="F3803" s="264" t="s">
        <v>945</v>
      </c>
      <c r="G3803" s="370" t="s">
        <v>151</v>
      </c>
      <c r="H3803" s="248">
        <f>Bahan!$C$20</f>
        <v>135000</v>
      </c>
      <c r="K3803" s="248" t="s">
        <v>128</v>
      </c>
      <c r="L3803" s="230">
        <f>D3803*H3803</f>
        <v>13500</v>
      </c>
    </row>
    <row r="3804" spans="1:14" ht="13">
      <c r="A3804" s="403"/>
      <c r="D3804" s="274">
        <v>0.01</v>
      </c>
      <c r="E3804" s="829" t="s">
        <v>149</v>
      </c>
      <c r="F3804" s="234" t="s">
        <v>153</v>
      </c>
      <c r="G3804" s="370" t="s">
        <v>151</v>
      </c>
      <c r="H3804" s="248">
        <f>Bahan!$C$21</f>
        <v>145000</v>
      </c>
      <c r="K3804" s="248" t="s">
        <v>128</v>
      </c>
      <c r="L3804" s="230">
        <f>D3804*H3804</f>
        <v>1450</v>
      </c>
    </row>
    <row r="3805" spans="1:14" ht="13">
      <c r="A3805" s="403"/>
      <c r="D3805" s="274">
        <v>1E-3</v>
      </c>
      <c r="E3805" s="829" t="s">
        <v>149</v>
      </c>
      <c r="F3805" s="234" t="s">
        <v>154</v>
      </c>
      <c r="G3805" s="370" t="s">
        <v>151</v>
      </c>
      <c r="H3805" s="248">
        <f>Bahan!$C$22</f>
        <v>150000</v>
      </c>
      <c r="K3805" s="248" t="s">
        <v>128</v>
      </c>
      <c r="L3805" s="230">
        <f>D3805*H3805</f>
        <v>150</v>
      </c>
    </row>
    <row r="3806" spans="1:14" ht="13">
      <c r="A3806" s="403"/>
      <c r="D3806" s="421"/>
      <c r="E3806" s="829"/>
      <c r="G3806" s="829"/>
      <c r="M3806" s="230" t="s">
        <v>128</v>
      </c>
      <c r="N3806" s="265">
        <f>SUM(L3802:L3805)</f>
        <v>27600</v>
      </c>
    </row>
    <row r="3807" spans="1:14" ht="13">
      <c r="A3807" s="403"/>
      <c r="B3807" s="1250"/>
      <c r="C3807" s="1250"/>
      <c r="D3807" s="421"/>
      <c r="E3807" s="829" t="s">
        <v>155</v>
      </c>
      <c r="F3807" s="234" t="s">
        <v>156</v>
      </c>
      <c r="G3807" s="829"/>
    </row>
    <row r="3808" spans="1:14" ht="13">
      <c r="A3808" s="403"/>
      <c r="D3808" s="274">
        <v>1</v>
      </c>
      <c r="E3808" s="829" t="s">
        <v>441</v>
      </c>
      <c r="F3808" s="234" t="s">
        <v>953</v>
      </c>
      <c r="G3808" s="370" t="s">
        <v>151</v>
      </c>
      <c r="H3808" s="426">
        <f>Bahan!$C$299</f>
        <v>2520000</v>
      </c>
      <c r="K3808" s="248" t="s">
        <v>128</v>
      </c>
      <c r="L3808" s="230">
        <f>D3808*H3808</f>
        <v>2520000</v>
      </c>
    </row>
    <row r="3809" spans="1:14" ht="13">
      <c r="D3809" s="421"/>
      <c r="E3809" s="829"/>
      <c r="G3809" s="370"/>
      <c r="H3809" s="248"/>
      <c r="L3809" s="230"/>
      <c r="M3809" s="230" t="s">
        <v>128</v>
      </c>
      <c r="N3809" s="265">
        <f>SUM(L3808:L3808)</f>
        <v>2520000</v>
      </c>
    </row>
    <row r="3810" spans="1:14" ht="13">
      <c r="D3810" s="421"/>
      <c r="E3810" s="829"/>
      <c r="G3810" s="829"/>
      <c r="H3810" s="829"/>
      <c r="K3810" s="829"/>
      <c r="M3810" s="267" t="s">
        <v>169</v>
      </c>
      <c r="N3810" s="268" t="s">
        <v>169</v>
      </c>
    </row>
    <row r="3811" spans="1:14" ht="13">
      <c r="D3811" s="421"/>
      <c r="E3811" s="829"/>
      <c r="G3811" s="829"/>
      <c r="H3811" s="233" t="s">
        <v>170</v>
      </c>
      <c r="M3811" s="230" t="s">
        <v>128</v>
      </c>
      <c r="N3811" s="230">
        <f>SUM(N3806:N3809)</f>
        <v>2547600</v>
      </c>
    </row>
    <row r="3812" spans="1:14" ht="13">
      <c r="D3812" s="421"/>
      <c r="E3812" s="829"/>
      <c r="G3812" s="829"/>
      <c r="H3812" s="269" t="s">
        <v>3123</v>
      </c>
      <c r="K3812" s="270"/>
      <c r="M3812" s="230" t="s">
        <v>128</v>
      </c>
      <c r="N3812" s="265">
        <f>N3811*$Q$4</f>
        <v>254760</v>
      </c>
    </row>
    <row r="3813" spans="1:14" ht="13">
      <c r="D3813" s="421"/>
      <c r="E3813" s="829"/>
      <c r="G3813" s="829"/>
      <c r="H3813" s="233" t="s">
        <v>171</v>
      </c>
      <c r="M3813" s="230" t="s">
        <v>128</v>
      </c>
      <c r="N3813" s="262">
        <f>ROUNDDOWN((N3811+N3812),0)</f>
        <v>2802360</v>
      </c>
    </row>
    <row r="3814" spans="1:14" ht="13">
      <c r="D3814" s="421"/>
      <c r="E3814" s="829"/>
      <c r="G3814" s="829"/>
    </row>
    <row r="3815" spans="1:14" ht="13">
      <c r="A3815" s="258">
        <f>1+A3800</f>
        <v>44</v>
      </c>
      <c r="B3815" s="1250" t="s">
        <v>954</v>
      </c>
      <c r="D3815" s="432" t="s">
        <v>955</v>
      </c>
      <c r="E3815" s="1250"/>
      <c r="F3815" s="260"/>
      <c r="G3815" s="1250"/>
      <c r="H3815" s="245"/>
      <c r="K3815" s="245"/>
      <c r="L3815" s="245"/>
      <c r="M3815" s="262"/>
      <c r="N3815" s="245"/>
    </row>
    <row r="3816" spans="1:14" ht="13">
      <c r="A3816" s="403"/>
      <c r="D3816" s="421"/>
      <c r="E3816" s="829" t="s">
        <v>147</v>
      </c>
      <c r="F3816" s="234" t="s">
        <v>148</v>
      </c>
      <c r="G3816" s="829"/>
    </row>
    <row r="3817" spans="1:14" ht="13">
      <c r="A3817" s="403"/>
      <c r="D3817" s="274">
        <v>0.1</v>
      </c>
      <c r="E3817" s="829" t="s">
        <v>149</v>
      </c>
      <c r="F3817" s="264" t="s">
        <v>150</v>
      </c>
      <c r="G3817" s="370" t="s">
        <v>151</v>
      </c>
      <c r="H3817" s="248">
        <f>Bahan!$C$10</f>
        <v>125000</v>
      </c>
      <c r="K3817" s="248" t="s">
        <v>128</v>
      </c>
      <c r="L3817" s="230">
        <f>D3817*H3817</f>
        <v>12500</v>
      </c>
    </row>
    <row r="3818" spans="1:14" ht="13">
      <c r="A3818" s="403"/>
      <c r="D3818" s="274">
        <v>0.1</v>
      </c>
      <c r="E3818" s="829" t="s">
        <v>149</v>
      </c>
      <c r="F3818" s="264" t="s">
        <v>945</v>
      </c>
      <c r="G3818" s="370" t="s">
        <v>151</v>
      </c>
      <c r="H3818" s="248">
        <f>Bahan!$C$20</f>
        <v>135000</v>
      </c>
      <c r="K3818" s="248" t="s">
        <v>128</v>
      </c>
      <c r="L3818" s="230">
        <f>D3818*H3818</f>
        <v>13500</v>
      </c>
    </row>
    <row r="3819" spans="1:14" ht="13">
      <c r="A3819" s="403"/>
      <c r="D3819" s="274">
        <v>0.01</v>
      </c>
      <c r="E3819" s="829" t="s">
        <v>149</v>
      </c>
      <c r="F3819" s="234" t="s">
        <v>153</v>
      </c>
      <c r="G3819" s="370" t="s">
        <v>151</v>
      </c>
      <c r="H3819" s="248">
        <f>Bahan!$C$21</f>
        <v>145000</v>
      </c>
      <c r="K3819" s="248" t="s">
        <v>128</v>
      </c>
      <c r="L3819" s="230">
        <f>D3819*H3819</f>
        <v>1450</v>
      </c>
    </row>
    <row r="3820" spans="1:14" ht="13">
      <c r="A3820" s="403"/>
      <c r="D3820" s="274">
        <v>1E-3</v>
      </c>
      <c r="E3820" s="829" t="s">
        <v>149</v>
      </c>
      <c r="F3820" s="234" t="s">
        <v>154</v>
      </c>
      <c r="G3820" s="370" t="s">
        <v>151</v>
      </c>
      <c r="H3820" s="248">
        <f>Bahan!$C$22</f>
        <v>150000</v>
      </c>
      <c r="K3820" s="248" t="s">
        <v>128</v>
      </c>
      <c r="L3820" s="230">
        <f>D3820*H3820</f>
        <v>150</v>
      </c>
    </row>
    <row r="3821" spans="1:14" ht="13">
      <c r="A3821" s="403"/>
      <c r="D3821" s="421"/>
      <c r="E3821" s="829"/>
      <c r="G3821" s="829"/>
      <c r="M3821" s="230" t="s">
        <v>128</v>
      </c>
      <c r="N3821" s="265">
        <f>SUM(L3817:L3820)</f>
        <v>27600</v>
      </c>
    </row>
    <row r="3822" spans="1:14" ht="13">
      <c r="A3822" s="403"/>
      <c r="B3822" s="1250"/>
      <c r="C3822" s="1250"/>
      <c r="D3822" s="421"/>
      <c r="E3822" s="829" t="s">
        <v>155</v>
      </c>
      <c r="F3822" s="234" t="s">
        <v>156</v>
      </c>
      <c r="G3822" s="829"/>
    </row>
    <row r="3823" spans="1:14" ht="13">
      <c r="A3823" s="403"/>
      <c r="D3823" s="274">
        <v>1</v>
      </c>
      <c r="E3823" s="829" t="s">
        <v>441</v>
      </c>
      <c r="F3823" s="234" t="s">
        <v>956</v>
      </c>
      <c r="G3823" s="370" t="s">
        <v>151</v>
      </c>
      <c r="H3823" s="426">
        <f>Bahan!C332</f>
        <v>5160000</v>
      </c>
      <c r="K3823" s="248" t="s">
        <v>128</v>
      </c>
      <c r="L3823" s="230">
        <f>D3823*H3823</f>
        <v>5160000</v>
      </c>
    </row>
    <row r="3824" spans="1:14" ht="13">
      <c r="D3824" s="421"/>
      <c r="E3824" s="829"/>
      <c r="G3824" s="370"/>
      <c r="H3824" s="248"/>
      <c r="L3824" s="230"/>
      <c r="M3824" s="230" t="s">
        <v>128</v>
      </c>
      <c r="N3824" s="265">
        <f>SUM(L3823:L3823)</f>
        <v>5160000</v>
      </c>
    </row>
    <row r="3825" spans="1:14" ht="13">
      <c r="D3825" s="421"/>
      <c r="E3825" s="829"/>
      <c r="G3825" s="829"/>
      <c r="H3825" s="829"/>
      <c r="K3825" s="829"/>
      <c r="M3825" s="267" t="s">
        <v>169</v>
      </c>
      <c r="N3825" s="268" t="s">
        <v>169</v>
      </c>
    </row>
    <row r="3826" spans="1:14" ht="13">
      <c r="D3826" s="421"/>
      <c r="E3826" s="829"/>
      <c r="G3826" s="829"/>
      <c r="H3826" s="233" t="s">
        <v>170</v>
      </c>
      <c r="M3826" s="230" t="s">
        <v>128</v>
      </c>
      <c r="N3826" s="230">
        <f>SUM(N3821:N3824)</f>
        <v>5187600</v>
      </c>
    </row>
    <row r="3827" spans="1:14" ht="13">
      <c r="D3827" s="421"/>
      <c r="E3827" s="829"/>
      <c r="G3827" s="829"/>
      <c r="H3827" s="269" t="s">
        <v>3123</v>
      </c>
      <c r="K3827" s="270"/>
      <c r="M3827" s="230" t="s">
        <v>128</v>
      </c>
      <c r="N3827" s="265">
        <f>N3826*$Q$4</f>
        <v>518760</v>
      </c>
    </row>
    <row r="3828" spans="1:14" ht="13">
      <c r="D3828" s="421"/>
      <c r="E3828" s="829"/>
      <c r="G3828" s="829"/>
      <c r="H3828" s="233" t="s">
        <v>171</v>
      </c>
      <c r="M3828" s="230" t="s">
        <v>128</v>
      </c>
      <c r="N3828" s="262">
        <f>ROUNDDOWN((N3826+N3827),0)</f>
        <v>5706360</v>
      </c>
    </row>
    <row r="3829" spans="1:14" ht="13">
      <c r="D3829" s="421"/>
      <c r="E3829" s="829"/>
      <c r="G3829" s="829"/>
      <c r="N3829" s="262"/>
    </row>
    <row r="3830" spans="1:14" ht="13">
      <c r="A3830" s="258">
        <f>1+A3815</f>
        <v>45</v>
      </c>
      <c r="B3830" s="1250" t="s">
        <v>957</v>
      </c>
      <c r="D3830" s="432" t="s">
        <v>2940</v>
      </c>
      <c r="E3830" s="1250"/>
      <c r="F3830" s="260"/>
      <c r="G3830" s="1250"/>
      <c r="H3830" s="245"/>
      <c r="K3830" s="245"/>
      <c r="L3830" s="245"/>
      <c r="M3830" s="262"/>
      <c r="N3830" s="245"/>
    </row>
    <row r="3831" spans="1:14" ht="13">
      <c r="A3831" s="403"/>
      <c r="D3831" s="421"/>
      <c r="E3831" s="829" t="s">
        <v>147</v>
      </c>
      <c r="F3831" s="234" t="s">
        <v>148</v>
      </c>
      <c r="G3831" s="829"/>
    </row>
    <row r="3832" spans="1:14" ht="13">
      <c r="A3832" s="403"/>
      <c r="D3832" s="274">
        <v>0.1</v>
      </c>
      <c r="E3832" s="829" t="s">
        <v>149</v>
      </c>
      <c r="F3832" s="264" t="s">
        <v>150</v>
      </c>
      <c r="G3832" s="370" t="s">
        <v>151</v>
      </c>
      <c r="H3832" s="248">
        <f>Bahan!$C$10</f>
        <v>125000</v>
      </c>
      <c r="K3832" s="248" t="s">
        <v>128</v>
      </c>
      <c r="L3832" s="230">
        <f>D3832*H3832</f>
        <v>12500</v>
      </c>
    </row>
    <row r="3833" spans="1:14" ht="13">
      <c r="A3833" s="403"/>
      <c r="D3833" s="274">
        <v>0.1</v>
      </c>
      <c r="E3833" s="829" t="s">
        <v>149</v>
      </c>
      <c r="F3833" s="264" t="s">
        <v>945</v>
      </c>
      <c r="G3833" s="370" t="s">
        <v>151</v>
      </c>
      <c r="H3833" s="248">
        <f>Bahan!$C$20</f>
        <v>135000</v>
      </c>
      <c r="K3833" s="248" t="s">
        <v>128</v>
      </c>
      <c r="L3833" s="230">
        <f>D3833*H3833</f>
        <v>13500</v>
      </c>
    </row>
    <row r="3834" spans="1:14" ht="13">
      <c r="A3834" s="403"/>
      <c r="D3834" s="274">
        <v>0.01</v>
      </c>
      <c r="E3834" s="829" t="s">
        <v>149</v>
      </c>
      <c r="F3834" s="234" t="s">
        <v>153</v>
      </c>
      <c r="G3834" s="370" t="s">
        <v>151</v>
      </c>
      <c r="H3834" s="248">
        <f>Bahan!$C$21</f>
        <v>145000</v>
      </c>
      <c r="K3834" s="248" t="s">
        <v>128</v>
      </c>
      <c r="L3834" s="230">
        <f>D3834*H3834</f>
        <v>1450</v>
      </c>
    </row>
    <row r="3835" spans="1:14" ht="13">
      <c r="A3835" s="403"/>
      <c r="D3835" s="274">
        <v>1E-3</v>
      </c>
      <c r="E3835" s="829" t="s">
        <v>149</v>
      </c>
      <c r="F3835" s="234" t="s">
        <v>154</v>
      </c>
      <c r="G3835" s="370" t="s">
        <v>151</v>
      </c>
      <c r="H3835" s="248">
        <f>Bahan!$C$22</f>
        <v>150000</v>
      </c>
      <c r="K3835" s="248" t="s">
        <v>128</v>
      </c>
      <c r="L3835" s="230">
        <f>D3835*H3835</f>
        <v>150</v>
      </c>
    </row>
    <row r="3836" spans="1:14" ht="13">
      <c r="A3836" s="403"/>
      <c r="D3836" s="421"/>
      <c r="E3836" s="829"/>
      <c r="G3836" s="829"/>
      <c r="M3836" s="230" t="s">
        <v>128</v>
      </c>
      <c r="N3836" s="265">
        <f>SUM(L3832:L3835)</f>
        <v>27600</v>
      </c>
    </row>
    <row r="3837" spans="1:14" ht="13">
      <c r="A3837" s="403"/>
      <c r="B3837" s="1250"/>
      <c r="C3837" s="1250"/>
      <c r="D3837" s="421"/>
      <c r="E3837" s="829" t="s">
        <v>155</v>
      </c>
      <c r="F3837" s="234" t="s">
        <v>156</v>
      </c>
      <c r="G3837" s="829"/>
    </row>
    <row r="3838" spans="1:14" ht="13">
      <c r="A3838" s="403"/>
      <c r="D3838" s="274">
        <v>1</v>
      </c>
      <c r="E3838" s="829" t="s">
        <v>441</v>
      </c>
      <c r="F3838" s="234" t="s">
        <v>2941</v>
      </c>
      <c r="G3838" s="370" t="s">
        <v>151</v>
      </c>
      <c r="H3838" s="426">
        <f>Bahan!$C$331</f>
        <v>8130000</v>
      </c>
      <c r="K3838" s="248" t="s">
        <v>128</v>
      </c>
      <c r="L3838" s="230">
        <f>D3838*H3838</f>
        <v>8130000</v>
      </c>
    </row>
    <row r="3839" spans="1:14" ht="13">
      <c r="D3839" s="421"/>
      <c r="E3839" s="829"/>
      <c r="G3839" s="370"/>
      <c r="H3839" s="248"/>
      <c r="L3839" s="230"/>
      <c r="M3839" s="230" t="s">
        <v>128</v>
      </c>
      <c r="N3839" s="265">
        <f>SUM(L3838:L3838)</f>
        <v>8130000</v>
      </c>
    </row>
    <row r="3840" spans="1:14" ht="13">
      <c r="D3840" s="421"/>
      <c r="E3840" s="829"/>
      <c r="G3840" s="829"/>
      <c r="H3840" s="829"/>
      <c r="K3840" s="829"/>
      <c r="M3840" s="267" t="s">
        <v>169</v>
      </c>
      <c r="N3840" s="268" t="s">
        <v>169</v>
      </c>
    </row>
    <row r="3841" spans="1:14" ht="13">
      <c r="D3841" s="421"/>
      <c r="E3841" s="829"/>
      <c r="G3841" s="829"/>
      <c r="H3841" s="233" t="s">
        <v>170</v>
      </c>
      <c r="M3841" s="230" t="s">
        <v>128</v>
      </c>
      <c r="N3841" s="230">
        <f>SUM(N3836:N3839)</f>
        <v>8157600</v>
      </c>
    </row>
    <row r="3842" spans="1:14" ht="13">
      <c r="D3842" s="421"/>
      <c r="E3842" s="829"/>
      <c r="G3842" s="829"/>
      <c r="H3842" s="269" t="s">
        <v>3123</v>
      </c>
      <c r="K3842" s="270"/>
      <c r="M3842" s="230" t="s">
        <v>128</v>
      </c>
      <c r="N3842" s="265">
        <f>N3841*$Q$4</f>
        <v>815760</v>
      </c>
    </row>
    <row r="3843" spans="1:14" ht="13">
      <c r="D3843" s="421"/>
      <c r="E3843" s="829"/>
      <c r="G3843" s="829"/>
      <c r="H3843" s="233" t="s">
        <v>171</v>
      </c>
      <c r="M3843" s="230" t="s">
        <v>128</v>
      </c>
      <c r="N3843" s="262">
        <f>ROUNDDOWN((N3841+N3842),0)</f>
        <v>8973360</v>
      </c>
    </row>
    <row r="3844" spans="1:14" ht="13">
      <c r="D3844" s="421"/>
      <c r="E3844" s="829"/>
      <c r="G3844" s="829"/>
      <c r="N3844" s="262"/>
    </row>
    <row r="3845" spans="1:14" ht="13">
      <c r="A3845" s="258">
        <f>1+A3830</f>
        <v>46</v>
      </c>
      <c r="B3845" s="1250" t="s">
        <v>642</v>
      </c>
      <c r="D3845" s="432" t="s">
        <v>3055</v>
      </c>
      <c r="E3845" s="1250"/>
      <c r="F3845" s="260"/>
      <c r="G3845" s="1250"/>
      <c r="H3845" s="245"/>
      <c r="K3845" s="245"/>
      <c r="L3845" s="245"/>
      <c r="M3845" s="262"/>
      <c r="N3845" s="245"/>
    </row>
    <row r="3846" spans="1:14" ht="13">
      <c r="A3846" s="403"/>
      <c r="D3846" s="421"/>
      <c r="E3846" s="829" t="s">
        <v>147</v>
      </c>
      <c r="F3846" s="234" t="s">
        <v>148</v>
      </c>
      <c r="G3846" s="829"/>
    </row>
    <row r="3847" spans="1:14" ht="13">
      <c r="A3847" s="403"/>
      <c r="D3847" s="274">
        <v>0.1</v>
      </c>
      <c r="E3847" s="829" t="s">
        <v>149</v>
      </c>
      <c r="F3847" s="264" t="s">
        <v>150</v>
      </c>
      <c r="G3847" s="370" t="s">
        <v>151</v>
      </c>
      <c r="H3847" s="248">
        <f>Bahan!$C$10</f>
        <v>125000</v>
      </c>
      <c r="K3847" s="248" t="s">
        <v>128</v>
      </c>
      <c r="L3847" s="230">
        <f>D3847*H3847</f>
        <v>12500</v>
      </c>
    </row>
    <row r="3848" spans="1:14" ht="13">
      <c r="A3848" s="403"/>
      <c r="D3848" s="274">
        <v>0.1</v>
      </c>
      <c r="E3848" s="829" t="s">
        <v>149</v>
      </c>
      <c r="F3848" s="264" t="s">
        <v>945</v>
      </c>
      <c r="G3848" s="370" t="s">
        <v>151</v>
      </c>
      <c r="H3848" s="248">
        <f>Bahan!$C$20</f>
        <v>135000</v>
      </c>
      <c r="K3848" s="248" t="s">
        <v>128</v>
      </c>
      <c r="L3848" s="230">
        <f>D3848*H3848</f>
        <v>13500</v>
      </c>
    </row>
    <row r="3849" spans="1:14" ht="13">
      <c r="A3849" s="403"/>
      <c r="D3849" s="274">
        <v>0.01</v>
      </c>
      <c r="E3849" s="829" t="s">
        <v>149</v>
      </c>
      <c r="F3849" s="234" t="s">
        <v>153</v>
      </c>
      <c r="G3849" s="370" t="s">
        <v>151</v>
      </c>
      <c r="H3849" s="248">
        <f>Bahan!$C$21</f>
        <v>145000</v>
      </c>
      <c r="K3849" s="248" t="s">
        <v>128</v>
      </c>
      <c r="L3849" s="230">
        <f>D3849*H3849</f>
        <v>1450</v>
      </c>
    </row>
    <row r="3850" spans="1:14" ht="13">
      <c r="A3850" s="403"/>
      <c r="D3850" s="274">
        <v>1E-3</v>
      </c>
      <c r="E3850" s="829" t="s">
        <v>149</v>
      </c>
      <c r="F3850" s="234" t="s">
        <v>154</v>
      </c>
      <c r="G3850" s="370" t="s">
        <v>151</v>
      </c>
      <c r="H3850" s="248">
        <f>Bahan!$C$22</f>
        <v>150000</v>
      </c>
      <c r="K3850" s="248" t="s">
        <v>128</v>
      </c>
      <c r="L3850" s="230">
        <f>D3850*H3850</f>
        <v>150</v>
      </c>
    </row>
    <row r="3851" spans="1:14" ht="13">
      <c r="A3851" s="403"/>
      <c r="D3851" s="421"/>
      <c r="E3851" s="829"/>
      <c r="G3851" s="829"/>
      <c r="M3851" s="230" t="s">
        <v>128</v>
      </c>
      <c r="N3851" s="265">
        <f>SUM(L3847:L3850)</f>
        <v>27600</v>
      </c>
    </row>
    <row r="3852" spans="1:14" ht="13">
      <c r="A3852" s="403"/>
      <c r="B3852" s="1250"/>
      <c r="C3852" s="1250"/>
      <c r="D3852" s="421"/>
      <c r="E3852" s="829" t="s">
        <v>155</v>
      </c>
      <c r="F3852" s="234" t="s">
        <v>156</v>
      </c>
      <c r="G3852" s="829"/>
    </row>
    <row r="3853" spans="1:14" ht="13">
      <c r="A3853" s="403"/>
      <c r="D3853" s="274">
        <v>1</v>
      </c>
      <c r="E3853" s="829" t="s">
        <v>441</v>
      </c>
      <c r="F3853" s="234" t="s">
        <v>3056</v>
      </c>
      <c r="G3853" s="370" t="s">
        <v>151</v>
      </c>
      <c r="H3853" s="426">
        <f>Bahan!$C$323</f>
        <v>1650000</v>
      </c>
      <c r="K3853" s="248" t="s">
        <v>128</v>
      </c>
      <c r="L3853" s="230">
        <f>D3853*H3853</f>
        <v>1650000</v>
      </c>
    </row>
    <row r="3854" spans="1:14" ht="13">
      <c r="A3854" s="403"/>
      <c r="D3854" s="274">
        <v>1</v>
      </c>
      <c r="E3854" s="829" t="s">
        <v>441</v>
      </c>
      <c r="F3854" s="234" t="s">
        <v>1025</v>
      </c>
      <c r="G3854" s="370" t="s">
        <v>151</v>
      </c>
      <c r="H3854" s="426">
        <f>Bahan!$C$348</f>
        <v>215000</v>
      </c>
      <c r="K3854" s="248" t="s">
        <v>128</v>
      </c>
      <c r="L3854" s="230">
        <f>D3854*H3854</f>
        <v>215000</v>
      </c>
    </row>
    <row r="3855" spans="1:14" ht="13">
      <c r="D3855" s="421"/>
      <c r="E3855" s="829"/>
      <c r="G3855" s="370"/>
      <c r="H3855" s="248"/>
      <c r="L3855" s="230"/>
      <c r="M3855" s="230" t="s">
        <v>128</v>
      </c>
      <c r="N3855" s="265">
        <f>SUM(L3853:L3854)</f>
        <v>1865000</v>
      </c>
    </row>
    <row r="3856" spans="1:14" ht="13">
      <c r="D3856" s="421"/>
      <c r="E3856" s="829"/>
      <c r="G3856" s="829"/>
      <c r="H3856" s="829"/>
      <c r="K3856" s="829"/>
      <c r="M3856" s="267" t="s">
        <v>169</v>
      </c>
      <c r="N3856" s="268" t="s">
        <v>169</v>
      </c>
    </row>
    <row r="3857" spans="1:14" ht="13">
      <c r="D3857" s="421"/>
      <c r="E3857" s="829"/>
      <c r="G3857" s="829"/>
      <c r="H3857" s="233" t="s">
        <v>170</v>
      </c>
      <c r="M3857" s="230" t="s">
        <v>128</v>
      </c>
      <c r="N3857" s="230">
        <f>SUM(N3851:N3855)</f>
        <v>1892600</v>
      </c>
    </row>
    <row r="3858" spans="1:14" ht="13">
      <c r="D3858" s="421"/>
      <c r="E3858" s="829"/>
      <c r="G3858" s="829"/>
      <c r="H3858" s="269" t="s">
        <v>3123</v>
      </c>
      <c r="K3858" s="270"/>
      <c r="M3858" s="230" t="s">
        <v>128</v>
      </c>
      <c r="N3858" s="265">
        <f>N3857*$Q$4</f>
        <v>189260</v>
      </c>
    </row>
    <row r="3859" spans="1:14" ht="13">
      <c r="D3859" s="421"/>
      <c r="E3859" s="829"/>
      <c r="G3859" s="829"/>
      <c r="H3859" s="233" t="s">
        <v>171</v>
      </c>
      <c r="M3859" s="230" t="s">
        <v>128</v>
      </c>
      <c r="N3859" s="262">
        <f>ROUNDDOWN((N3857+N3858),0)</f>
        <v>2081860</v>
      </c>
    </row>
    <row r="3860" spans="1:14" ht="13">
      <c r="D3860" s="421"/>
      <c r="E3860" s="829"/>
      <c r="G3860" s="829"/>
      <c r="N3860" s="262"/>
    </row>
    <row r="3861" spans="1:14" ht="13">
      <c r="A3861" s="258">
        <f>1+A3845</f>
        <v>47</v>
      </c>
      <c r="B3861" s="1250" t="s">
        <v>2354</v>
      </c>
      <c r="D3861" s="432" t="s">
        <v>3441</v>
      </c>
      <c r="E3861" s="1250"/>
      <c r="F3861" s="260"/>
      <c r="G3861" s="1250"/>
      <c r="H3861" s="245"/>
      <c r="K3861" s="245"/>
      <c r="L3861" s="245"/>
      <c r="M3861" s="262"/>
      <c r="N3861" s="245"/>
    </row>
    <row r="3862" spans="1:14" ht="13">
      <c r="A3862" s="403"/>
      <c r="D3862" s="421"/>
      <c r="E3862" s="829" t="s">
        <v>147</v>
      </c>
      <c r="F3862" s="234" t="s">
        <v>148</v>
      </c>
      <c r="G3862" s="829"/>
    </row>
    <row r="3863" spans="1:14" ht="13">
      <c r="A3863" s="403"/>
      <c r="D3863" s="274">
        <v>0.1</v>
      </c>
      <c r="E3863" s="829" t="s">
        <v>149</v>
      </c>
      <c r="F3863" s="264" t="s">
        <v>150</v>
      </c>
      <c r="G3863" s="370" t="s">
        <v>151</v>
      </c>
      <c r="H3863" s="248">
        <f>Bahan!$C$10</f>
        <v>125000</v>
      </c>
      <c r="K3863" s="248" t="s">
        <v>128</v>
      </c>
      <c r="L3863" s="230">
        <f>D3863*H3863</f>
        <v>12500</v>
      </c>
    </row>
    <row r="3864" spans="1:14" ht="13">
      <c r="A3864" s="403"/>
      <c r="D3864" s="274">
        <v>0.1</v>
      </c>
      <c r="E3864" s="829" t="s">
        <v>149</v>
      </c>
      <c r="F3864" s="264" t="s">
        <v>945</v>
      </c>
      <c r="G3864" s="370" t="s">
        <v>151</v>
      </c>
      <c r="H3864" s="248">
        <f>Bahan!$C$20</f>
        <v>135000</v>
      </c>
      <c r="K3864" s="248" t="s">
        <v>128</v>
      </c>
      <c r="L3864" s="230">
        <f>D3864*H3864</f>
        <v>13500</v>
      </c>
    </row>
    <row r="3865" spans="1:14" ht="13">
      <c r="A3865" s="403"/>
      <c r="D3865" s="274">
        <v>0.01</v>
      </c>
      <c r="E3865" s="829" t="s">
        <v>149</v>
      </c>
      <c r="F3865" s="234" t="s">
        <v>153</v>
      </c>
      <c r="G3865" s="370" t="s">
        <v>151</v>
      </c>
      <c r="H3865" s="248">
        <f>Bahan!$C$21</f>
        <v>145000</v>
      </c>
      <c r="K3865" s="248" t="s">
        <v>128</v>
      </c>
      <c r="L3865" s="230">
        <f>D3865*H3865</f>
        <v>1450</v>
      </c>
    </row>
    <row r="3866" spans="1:14" ht="13">
      <c r="A3866" s="403"/>
      <c r="D3866" s="274">
        <v>1E-3</v>
      </c>
      <c r="E3866" s="829" t="s">
        <v>149</v>
      </c>
      <c r="F3866" s="234" t="s">
        <v>154</v>
      </c>
      <c r="G3866" s="370" t="s">
        <v>151</v>
      </c>
      <c r="H3866" s="248">
        <f>Bahan!$C$22</f>
        <v>150000</v>
      </c>
      <c r="K3866" s="248" t="s">
        <v>128</v>
      </c>
      <c r="L3866" s="230">
        <f>D3866*H3866</f>
        <v>150</v>
      </c>
    </row>
    <row r="3867" spans="1:14" ht="13">
      <c r="A3867" s="403"/>
      <c r="D3867" s="421"/>
      <c r="E3867" s="829"/>
      <c r="G3867" s="829"/>
      <c r="M3867" s="230" t="s">
        <v>128</v>
      </c>
      <c r="N3867" s="265">
        <f>SUM(L3863:L3866)</f>
        <v>27600</v>
      </c>
    </row>
    <row r="3868" spans="1:14" ht="13">
      <c r="A3868" s="403"/>
      <c r="B3868" s="1250"/>
      <c r="C3868" s="1250"/>
      <c r="D3868" s="421"/>
      <c r="E3868" s="829" t="s">
        <v>155</v>
      </c>
      <c r="F3868" s="234" t="s">
        <v>156</v>
      </c>
      <c r="G3868" s="829"/>
    </row>
    <row r="3869" spans="1:14" ht="13">
      <c r="A3869" s="403"/>
      <c r="D3869" s="274">
        <v>1</v>
      </c>
      <c r="E3869" s="829" t="s">
        <v>441</v>
      </c>
      <c r="F3869" s="234" t="s">
        <v>3056</v>
      </c>
      <c r="G3869" s="370" t="s">
        <v>151</v>
      </c>
      <c r="H3869" s="426">
        <f>Bahan!$C$323</f>
        <v>1650000</v>
      </c>
      <c r="K3869" s="248" t="s">
        <v>128</v>
      </c>
      <c r="L3869" s="230">
        <f>D3869*H3869</f>
        <v>1650000</v>
      </c>
    </row>
    <row r="3870" spans="1:14" ht="13">
      <c r="A3870" s="403"/>
      <c r="D3870" s="274">
        <v>1</v>
      </c>
      <c r="E3870" s="829" t="s">
        <v>441</v>
      </c>
      <c r="F3870" s="234" t="s">
        <v>3442</v>
      </c>
      <c r="G3870" s="370" t="s">
        <v>151</v>
      </c>
      <c r="H3870" s="426">
        <f>Bahan!$C$362</f>
        <v>225000</v>
      </c>
      <c r="K3870" s="248" t="s">
        <v>128</v>
      </c>
      <c r="L3870" s="230">
        <f>D3870*H3870</f>
        <v>225000</v>
      </c>
    </row>
    <row r="3871" spans="1:14" ht="13">
      <c r="A3871" s="403"/>
      <c r="D3871" s="274">
        <v>1</v>
      </c>
      <c r="E3871" s="829" t="s">
        <v>8</v>
      </c>
      <c r="F3871" s="234" t="s">
        <v>3432</v>
      </c>
      <c r="G3871" s="370" t="s">
        <v>151</v>
      </c>
      <c r="H3871" s="426">
        <f>SUM(L3869:L3870)*0.05</f>
        <v>93750</v>
      </c>
      <c r="K3871" s="248" t="s">
        <v>128</v>
      </c>
      <c r="L3871" s="230">
        <f>D3871*H3871</f>
        <v>93750</v>
      </c>
    </row>
    <row r="3872" spans="1:14" ht="13">
      <c r="D3872" s="421"/>
      <c r="E3872" s="829"/>
      <c r="G3872" s="370"/>
      <c r="H3872" s="248"/>
      <c r="L3872" s="230"/>
      <c r="M3872" s="230" t="s">
        <v>128</v>
      </c>
      <c r="N3872" s="265">
        <f>SUM(L3869:L3871)</f>
        <v>1968750</v>
      </c>
    </row>
    <row r="3873" spans="1:14" ht="13">
      <c r="D3873" s="421"/>
      <c r="E3873" s="829"/>
      <c r="G3873" s="829"/>
      <c r="H3873" s="829"/>
      <c r="K3873" s="829"/>
      <c r="M3873" s="267" t="s">
        <v>169</v>
      </c>
      <c r="N3873" s="268" t="s">
        <v>169</v>
      </c>
    </row>
    <row r="3874" spans="1:14" ht="13">
      <c r="D3874" s="421"/>
      <c r="E3874" s="829"/>
      <c r="G3874" s="829"/>
      <c r="H3874" s="233" t="s">
        <v>170</v>
      </c>
      <c r="M3874" s="230" t="s">
        <v>128</v>
      </c>
      <c r="N3874" s="230">
        <f>SUM(N3867:N3872)</f>
        <v>1996350</v>
      </c>
    </row>
    <row r="3875" spans="1:14" ht="13">
      <c r="D3875" s="421"/>
      <c r="E3875" s="829"/>
      <c r="G3875" s="829"/>
      <c r="H3875" s="269" t="s">
        <v>3123</v>
      </c>
      <c r="K3875" s="270"/>
      <c r="M3875" s="230" t="s">
        <v>128</v>
      </c>
      <c r="N3875" s="265">
        <f>N3874*$Q$4</f>
        <v>199635</v>
      </c>
    </row>
    <row r="3876" spans="1:14" ht="13">
      <c r="D3876" s="421"/>
      <c r="E3876" s="829"/>
      <c r="G3876" s="829"/>
      <c r="H3876" s="233" t="s">
        <v>171</v>
      </c>
      <c r="M3876" s="230" t="s">
        <v>128</v>
      </c>
      <c r="N3876" s="262">
        <f>ROUNDDOWN((N3874+N3875),0)</f>
        <v>2195985</v>
      </c>
    </row>
    <row r="3877" spans="1:14" ht="13">
      <c r="D3877" s="421"/>
      <c r="E3877" s="829"/>
      <c r="G3877" s="829"/>
      <c r="N3877" s="262"/>
    </row>
    <row r="3878" spans="1:14" ht="13">
      <c r="A3878" s="258">
        <f>1+A3861</f>
        <v>48</v>
      </c>
      <c r="B3878" s="1250" t="s">
        <v>2354</v>
      </c>
      <c r="D3878" s="432" t="s">
        <v>3444</v>
      </c>
      <c r="E3878" s="1250"/>
      <c r="F3878" s="260"/>
      <c r="G3878" s="1250"/>
      <c r="H3878" s="245"/>
      <c r="K3878" s="245"/>
      <c r="L3878" s="245"/>
      <c r="M3878" s="262"/>
      <c r="N3878" s="245"/>
    </row>
    <row r="3879" spans="1:14" ht="13">
      <c r="A3879" s="403"/>
      <c r="D3879" s="421"/>
      <c r="E3879" s="829" t="s">
        <v>147</v>
      </c>
      <c r="F3879" s="234" t="s">
        <v>148</v>
      </c>
      <c r="G3879" s="829"/>
    </row>
    <row r="3880" spans="1:14" ht="13">
      <c r="A3880" s="403"/>
      <c r="D3880" s="274">
        <v>0.1</v>
      </c>
      <c r="E3880" s="829" t="s">
        <v>149</v>
      </c>
      <c r="F3880" s="264" t="s">
        <v>150</v>
      </c>
      <c r="G3880" s="370" t="s">
        <v>151</v>
      </c>
      <c r="H3880" s="248">
        <f>Bahan!$C$10</f>
        <v>125000</v>
      </c>
      <c r="K3880" s="248" t="s">
        <v>128</v>
      </c>
      <c r="L3880" s="230">
        <f>D3880*H3880</f>
        <v>12500</v>
      </c>
    </row>
    <row r="3881" spans="1:14" ht="13">
      <c r="A3881" s="403"/>
      <c r="D3881" s="274">
        <v>0.1</v>
      </c>
      <c r="E3881" s="829" t="s">
        <v>149</v>
      </c>
      <c r="F3881" s="264" t="s">
        <v>945</v>
      </c>
      <c r="G3881" s="370" t="s">
        <v>151</v>
      </c>
      <c r="H3881" s="248">
        <f>Bahan!$C$20</f>
        <v>135000</v>
      </c>
      <c r="K3881" s="248" t="s">
        <v>128</v>
      </c>
      <c r="L3881" s="230">
        <f>D3881*H3881</f>
        <v>13500</v>
      </c>
    </row>
    <row r="3882" spans="1:14" ht="13">
      <c r="A3882" s="403"/>
      <c r="D3882" s="274">
        <v>0.01</v>
      </c>
      <c r="E3882" s="829" t="s">
        <v>149</v>
      </c>
      <c r="F3882" s="234" t="s">
        <v>153</v>
      </c>
      <c r="G3882" s="370" t="s">
        <v>151</v>
      </c>
      <c r="H3882" s="248">
        <f>Bahan!$C$21</f>
        <v>145000</v>
      </c>
      <c r="K3882" s="248" t="s">
        <v>128</v>
      </c>
      <c r="L3882" s="230">
        <f>D3882*H3882</f>
        <v>1450</v>
      </c>
    </row>
    <row r="3883" spans="1:14" ht="13">
      <c r="A3883" s="403"/>
      <c r="D3883" s="274">
        <v>1E-3</v>
      </c>
      <c r="E3883" s="829" t="s">
        <v>149</v>
      </c>
      <c r="F3883" s="234" t="s">
        <v>154</v>
      </c>
      <c r="G3883" s="370" t="s">
        <v>151</v>
      </c>
      <c r="H3883" s="248">
        <f>Bahan!$C$22</f>
        <v>150000</v>
      </c>
      <c r="K3883" s="248" t="s">
        <v>128</v>
      </c>
      <c r="L3883" s="230">
        <f>D3883*H3883</f>
        <v>150</v>
      </c>
    </row>
    <row r="3884" spans="1:14" ht="13">
      <c r="A3884" s="403"/>
      <c r="D3884" s="421"/>
      <c r="E3884" s="829"/>
      <c r="G3884" s="829"/>
      <c r="M3884" s="230" t="s">
        <v>128</v>
      </c>
      <c r="N3884" s="265">
        <f>SUM(L3880:L3883)</f>
        <v>27600</v>
      </c>
    </row>
    <row r="3885" spans="1:14" ht="13">
      <c r="A3885" s="403"/>
      <c r="B3885" s="1250"/>
      <c r="C3885" s="1250"/>
      <c r="D3885" s="421"/>
      <c r="E3885" s="829" t="s">
        <v>155</v>
      </c>
      <c r="F3885" s="234" t="s">
        <v>156</v>
      </c>
      <c r="G3885" s="829"/>
    </row>
    <row r="3886" spans="1:14" ht="13">
      <c r="A3886" s="403"/>
      <c r="D3886" s="274">
        <v>1</v>
      </c>
      <c r="E3886" s="829" t="s">
        <v>441</v>
      </c>
      <c r="F3886" s="234" t="s">
        <v>3445</v>
      </c>
      <c r="G3886" s="370" t="s">
        <v>151</v>
      </c>
      <c r="H3886" s="426">
        <f>Bahan!$C$329</f>
        <v>6720000</v>
      </c>
      <c r="K3886" s="248" t="s">
        <v>128</v>
      </c>
      <c r="L3886" s="230">
        <f>D3886*H3886</f>
        <v>6720000</v>
      </c>
    </row>
    <row r="3887" spans="1:14" ht="13">
      <c r="A3887" s="403"/>
      <c r="D3887" s="274">
        <v>1</v>
      </c>
      <c r="E3887" s="829" t="s">
        <v>441</v>
      </c>
      <c r="F3887" s="234" t="s">
        <v>3446</v>
      </c>
      <c r="G3887" s="370" t="s">
        <v>151</v>
      </c>
      <c r="H3887" s="426">
        <f>Bahan!$C$364*2</f>
        <v>744000</v>
      </c>
      <c r="K3887" s="248" t="s">
        <v>128</v>
      </c>
      <c r="L3887" s="230">
        <f>D3887*H3887</f>
        <v>744000</v>
      </c>
    </row>
    <row r="3888" spans="1:14" ht="13">
      <c r="A3888" s="403"/>
      <c r="D3888" s="274">
        <v>1</v>
      </c>
      <c r="E3888" s="829" t="s">
        <v>8</v>
      </c>
      <c r="F3888" s="234" t="s">
        <v>3432</v>
      </c>
      <c r="G3888" s="370" t="s">
        <v>151</v>
      </c>
      <c r="H3888" s="426">
        <f>SUM(L3886:L3887)*0.05</f>
        <v>373200</v>
      </c>
      <c r="K3888" s="248" t="s">
        <v>128</v>
      </c>
      <c r="L3888" s="230">
        <f>D3888*H3888</f>
        <v>373200</v>
      </c>
    </row>
    <row r="3889" spans="1:14" ht="13">
      <c r="D3889" s="421"/>
      <c r="E3889" s="829"/>
      <c r="G3889" s="370"/>
      <c r="H3889" s="248"/>
      <c r="L3889" s="230"/>
      <c r="M3889" s="230" t="s">
        <v>128</v>
      </c>
      <c r="N3889" s="265">
        <f>SUM(L3886:L3888)</f>
        <v>7837200</v>
      </c>
    </row>
    <row r="3890" spans="1:14" ht="13">
      <c r="D3890" s="421"/>
      <c r="E3890" s="829"/>
      <c r="G3890" s="829"/>
      <c r="H3890" s="829"/>
      <c r="K3890" s="829"/>
      <c r="M3890" s="267" t="s">
        <v>169</v>
      </c>
      <c r="N3890" s="268" t="s">
        <v>169</v>
      </c>
    </row>
    <row r="3891" spans="1:14" ht="13">
      <c r="D3891" s="421"/>
      <c r="E3891" s="829"/>
      <c r="G3891" s="829"/>
      <c r="H3891" s="233" t="s">
        <v>170</v>
      </c>
      <c r="M3891" s="230" t="s">
        <v>128</v>
      </c>
      <c r="N3891" s="230">
        <f>SUM(N3884:N3889)</f>
        <v>7864800</v>
      </c>
    </row>
    <row r="3892" spans="1:14" ht="13">
      <c r="D3892" s="421"/>
      <c r="E3892" s="829"/>
      <c r="G3892" s="829"/>
      <c r="H3892" s="269" t="s">
        <v>3123</v>
      </c>
      <c r="K3892" s="270"/>
      <c r="M3892" s="230" t="s">
        <v>128</v>
      </c>
      <c r="N3892" s="265">
        <f>N3891*$Q$4</f>
        <v>786480</v>
      </c>
    </row>
    <row r="3893" spans="1:14" ht="13">
      <c r="D3893" s="421"/>
      <c r="E3893" s="829"/>
      <c r="G3893" s="829"/>
      <c r="H3893" s="233" t="s">
        <v>171</v>
      </c>
      <c r="M3893" s="230" t="s">
        <v>128</v>
      </c>
      <c r="N3893" s="262">
        <f>ROUNDDOWN((N3891+N3892),0)</f>
        <v>8651280</v>
      </c>
    </row>
    <row r="3894" spans="1:14" ht="13">
      <c r="D3894" s="421"/>
      <c r="E3894" s="829"/>
      <c r="G3894" s="829"/>
      <c r="N3894" s="262"/>
    </row>
    <row r="3895" spans="1:14" ht="13">
      <c r="A3895" s="258">
        <f>1+A3878</f>
        <v>49</v>
      </c>
      <c r="B3895" s="1250" t="s">
        <v>2354</v>
      </c>
      <c r="D3895" s="432" t="s">
        <v>3480</v>
      </c>
      <c r="E3895" s="1250"/>
      <c r="F3895" s="260"/>
      <c r="G3895" s="1250"/>
      <c r="H3895" s="245"/>
      <c r="K3895" s="245"/>
      <c r="L3895" s="245"/>
      <c r="M3895" s="262"/>
      <c r="N3895" s="245"/>
    </row>
    <row r="3896" spans="1:14" ht="13">
      <c r="A3896" s="403"/>
      <c r="D3896" s="421"/>
      <c r="E3896" s="829" t="s">
        <v>147</v>
      </c>
      <c r="F3896" s="234" t="s">
        <v>148</v>
      </c>
      <c r="G3896" s="829"/>
    </row>
    <row r="3897" spans="1:14" ht="13">
      <c r="A3897" s="403"/>
      <c r="D3897" s="274">
        <v>0.5</v>
      </c>
      <c r="E3897" s="829" t="s">
        <v>149</v>
      </c>
      <c r="F3897" s="264" t="s">
        <v>150</v>
      </c>
      <c r="G3897" s="370" t="s">
        <v>151</v>
      </c>
      <c r="H3897" s="248">
        <f>Bahan!$C$10</f>
        <v>125000</v>
      </c>
      <c r="K3897" s="248" t="s">
        <v>128</v>
      </c>
      <c r="L3897" s="230">
        <f>D3897*H3897</f>
        <v>62500</v>
      </c>
    </row>
    <row r="3898" spans="1:14" ht="13">
      <c r="A3898" s="403"/>
      <c r="D3898" s="274">
        <v>0.5</v>
      </c>
      <c r="E3898" s="829" t="s">
        <v>149</v>
      </c>
      <c r="F3898" s="264" t="s">
        <v>945</v>
      </c>
      <c r="G3898" s="370" t="s">
        <v>151</v>
      </c>
      <c r="H3898" s="248">
        <f>Bahan!$C$20</f>
        <v>135000</v>
      </c>
      <c r="K3898" s="248" t="s">
        <v>128</v>
      </c>
      <c r="L3898" s="230">
        <f>D3898*H3898</f>
        <v>67500</v>
      </c>
    </row>
    <row r="3899" spans="1:14" ht="13">
      <c r="A3899" s="403"/>
      <c r="D3899" s="274">
        <v>0.05</v>
      </c>
      <c r="E3899" s="829" t="s">
        <v>149</v>
      </c>
      <c r="F3899" s="234" t="s">
        <v>153</v>
      </c>
      <c r="G3899" s="370" t="s">
        <v>151</v>
      </c>
      <c r="H3899" s="248">
        <f>Bahan!$C$21</f>
        <v>145000</v>
      </c>
      <c r="K3899" s="248" t="s">
        <v>128</v>
      </c>
      <c r="L3899" s="230">
        <f>D3899*H3899</f>
        <v>7250</v>
      </c>
    </row>
    <row r="3900" spans="1:14" ht="13">
      <c r="A3900" s="403"/>
      <c r="D3900" s="274">
        <v>5.0000000000000001E-3</v>
      </c>
      <c r="E3900" s="829" t="s">
        <v>149</v>
      </c>
      <c r="F3900" s="234" t="s">
        <v>154</v>
      </c>
      <c r="G3900" s="370" t="s">
        <v>151</v>
      </c>
      <c r="H3900" s="248">
        <f>Bahan!$C$22</f>
        <v>150000</v>
      </c>
      <c r="K3900" s="248" t="s">
        <v>128</v>
      </c>
      <c r="L3900" s="230">
        <f>D3900*H3900</f>
        <v>750</v>
      </c>
    </row>
    <row r="3901" spans="1:14" ht="13">
      <c r="A3901" s="403"/>
      <c r="D3901" s="421"/>
      <c r="E3901" s="829"/>
      <c r="G3901" s="829"/>
      <c r="M3901" s="230" t="s">
        <v>128</v>
      </c>
      <c r="N3901" s="265">
        <f>SUM(L3897:L3900)</f>
        <v>138000</v>
      </c>
    </row>
    <row r="3902" spans="1:14" ht="13">
      <c r="A3902" s="403"/>
      <c r="B3902" s="1250"/>
      <c r="C3902" s="1250"/>
      <c r="D3902" s="421"/>
      <c r="E3902" s="829" t="s">
        <v>155</v>
      </c>
      <c r="F3902" s="234" t="s">
        <v>156</v>
      </c>
      <c r="G3902" s="829"/>
    </row>
    <row r="3903" spans="1:14" ht="13">
      <c r="A3903" s="403"/>
      <c r="D3903" s="274">
        <v>1</v>
      </c>
      <c r="E3903" s="829" t="s">
        <v>441</v>
      </c>
      <c r="F3903" s="234" t="s">
        <v>3481</v>
      </c>
      <c r="G3903" s="370" t="s">
        <v>151</v>
      </c>
      <c r="H3903" s="426">
        <f>4*2*1*Bahan!$C$327</f>
        <v>3360000</v>
      </c>
      <c r="K3903" s="248" t="s">
        <v>128</v>
      </c>
      <c r="L3903" s="230">
        <f>D3903*H3903</f>
        <v>3360000</v>
      </c>
    </row>
    <row r="3904" spans="1:14" ht="13">
      <c r="A3904" s="403"/>
      <c r="D3904" s="274">
        <v>1</v>
      </c>
      <c r="E3904" s="829" t="s">
        <v>441</v>
      </c>
      <c r="F3904" s="234" t="s">
        <v>3482</v>
      </c>
      <c r="G3904" s="370" t="s">
        <v>151</v>
      </c>
      <c r="H3904" s="426">
        <f>Bahan!$C$327</f>
        <v>420000</v>
      </c>
      <c r="K3904" s="248" t="s">
        <v>128</v>
      </c>
      <c r="L3904" s="230">
        <f>D3904*H3904</f>
        <v>420000</v>
      </c>
    </row>
    <row r="3905" spans="1:14" ht="13">
      <c r="A3905" s="403"/>
      <c r="D3905" s="274">
        <v>1</v>
      </c>
      <c r="E3905" s="829" t="s">
        <v>441</v>
      </c>
      <c r="F3905" s="234" t="s">
        <v>3483</v>
      </c>
      <c r="G3905" s="370" t="s">
        <v>151</v>
      </c>
      <c r="H3905" s="426">
        <f>Bahan!$C$348*2</f>
        <v>430000</v>
      </c>
      <c r="K3905" s="248" t="s">
        <v>128</v>
      </c>
      <c r="L3905" s="230">
        <f>D3905*H3905</f>
        <v>430000</v>
      </c>
    </row>
    <row r="3906" spans="1:14" ht="13">
      <c r="A3906" s="403"/>
      <c r="D3906" s="274">
        <v>1</v>
      </c>
      <c r="E3906" s="829" t="s">
        <v>8</v>
      </c>
      <c r="F3906" s="234" t="s">
        <v>3432</v>
      </c>
      <c r="G3906" s="370" t="s">
        <v>151</v>
      </c>
      <c r="H3906" s="426">
        <f>SUM(L3903:L3905)*0.05</f>
        <v>210500</v>
      </c>
      <c r="K3906" s="248" t="s">
        <v>128</v>
      </c>
      <c r="L3906" s="230">
        <f>D3906*H3906</f>
        <v>210500</v>
      </c>
    </row>
    <row r="3907" spans="1:14" ht="13">
      <c r="D3907" s="421"/>
      <c r="E3907" s="829"/>
      <c r="G3907" s="370"/>
      <c r="H3907" s="248"/>
      <c r="L3907" s="230"/>
      <c r="M3907" s="230" t="s">
        <v>128</v>
      </c>
      <c r="N3907" s="265">
        <f>SUM(L3903:L3906)</f>
        <v>4420500</v>
      </c>
    </row>
    <row r="3908" spans="1:14" ht="13">
      <c r="D3908" s="421"/>
      <c r="E3908" s="829"/>
      <c r="G3908" s="829"/>
      <c r="H3908" s="829"/>
      <c r="K3908" s="829"/>
      <c r="M3908" s="267" t="s">
        <v>169</v>
      </c>
      <c r="N3908" s="268" t="s">
        <v>169</v>
      </c>
    </row>
    <row r="3909" spans="1:14" ht="13">
      <c r="D3909" s="421"/>
      <c r="E3909" s="829"/>
      <c r="G3909" s="829"/>
      <c r="H3909" s="233" t="s">
        <v>170</v>
      </c>
      <c r="M3909" s="230" t="s">
        <v>128</v>
      </c>
      <c r="N3909" s="230">
        <f>SUM(N3901:N3907)</f>
        <v>4558500</v>
      </c>
    </row>
    <row r="3910" spans="1:14" ht="13">
      <c r="D3910" s="421"/>
      <c r="E3910" s="829"/>
      <c r="G3910" s="829"/>
      <c r="H3910" s="269" t="s">
        <v>3123</v>
      </c>
      <c r="K3910" s="270"/>
      <c r="M3910" s="230" t="s">
        <v>128</v>
      </c>
      <c r="N3910" s="265">
        <f>N3909*$Q$4</f>
        <v>455850</v>
      </c>
    </row>
    <row r="3911" spans="1:14" ht="13">
      <c r="D3911" s="421"/>
      <c r="E3911" s="829"/>
      <c r="G3911" s="829"/>
      <c r="H3911" s="233" t="s">
        <v>171</v>
      </c>
      <c r="M3911" s="230" t="s">
        <v>128</v>
      </c>
      <c r="N3911" s="262">
        <f>ROUNDDOWN((N3909+N3910),0)</f>
        <v>5014350</v>
      </c>
    </row>
    <row r="3912" spans="1:14" ht="13">
      <c r="D3912" s="421"/>
      <c r="E3912" s="829"/>
      <c r="G3912" s="829"/>
      <c r="N3912" s="262"/>
    </row>
    <row r="3913" spans="1:14" ht="13">
      <c r="A3913" s="258">
        <f>1+A3895</f>
        <v>50</v>
      </c>
      <c r="B3913" s="1250" t="s">
        <v>2354</v>
      </c>
      <c r="D3913" s="432" t="s">
        <v>3488</v>
      </c>
      <c r="E3913" s="1250"/>
      <c r="F3913" s="260"/>
      <c r="G3913" s="1250"/>
      <c r="H3913" s="245"/>
      <c r="K3913" s="245"/>
      <c r="L3913" s="245"/>
      <c r="M3913" s="262"/>
      <c r="N3913" s="245"/>
    </row>
    <row r="3914" spans="1:14" ht="13">
      <c r="A3914" s="403"/>
      <c r="D3914" s="421"/>
      <c r="E3914" s="829" t="s">
        <v>147</v>
      </c>
      <c r="F3914" s="234" t="s">
        <v>148</v>
      </c>
      <c r="G3914" s="829"/>
    </row>
    <row r="3915" spans="1:14" ht="13">
      <c r="A3915" s="403"/>
      <c r="D3915" s="274">
        <v>1</v>
      </c>
      <c r="E3915" s="829" t="s">
        <v>149</v>
      </c>
      <c r="F3915" s="264" t="s">
        <v>150</v>
      </c>
      <c r="G3915" s="370" t="s">
        <v>151</v>
      </c>
      <c r="H3915" s="248">
        <f>Bahan!$C$10</f>
        <v>125000</v>
      </c>
      <c r="K3915" s="248" t="s">
        <v>128</v>
      </c>
      <c r="L3915" s="230">
        <f>D3915*H3915</f>
        <v>125000</v>
      </c>
    </row>
    <row r="3916" spans="1:14" ht="13">
      <c r="A3916" s="403"/>
      <c r="D3916" s="274">
        <v>1</v>
      </c>
      <c r="E3916" s="829" t="s">
        <v>149</v>
      </c>
      <c r="F3916" s="264" t="s">
        <v>945</v>
      </c>
      <c r="G3916" s="370" t="s">
        <v>151</v>
      </c>
      <c r="H3916" s="248">
        <f>Bahan!$C$20</f>
        <v>135000</v>
      </c>
      <c r="K3916" s="248" t="s">
        <v>128</v>
      </c>
      <c r="L3916" s="230">
        <f>D3916*H3916</f>
        <v>135000</v>
      </c>
    </row>
    <row r="3917" spans="1:14" ht="13">
      <c r="A3917" s="403"/>
      <c r="D3917" s="274">
        <v>0.1</v>
      </c>
      <c r="E3917" s="829" t="s">
        <v>149</v>
      </c>
      <c r="F3917" s="234" t="s">
        <v>153</v>
      </c>
      <c r="G3917" s="370" t="s">
        <v>151</v>
      </c>
      <c r="H3917" s="248">
        <f>Bahan!$C$21</f>
        <v>145000</v>
      </c>
      <c r="K3917" s="248" t="s">
        <v>128</v>
      </c>
      <c r="L3917" s="230">
        <f>D3917*H3917</f>
        <v>14500</v>
      </c>
    </row>
    <row r="3918" spans="1:14" ht="13">
      <c r="A3918" s="403"/>
      <c r="D3918" s="274">
        <v>0.01</v>
      </c>
      <c r="E3918" s="829" t="s">
        <v>149</v>
      </c>
      <c r="F3918" s="234" t="s">
        <v>154</v>
      </c>
      <c r="G3918" s="370" t="s">
        <v>151</v>
      </c>
      <c r="H3918" s="248">
        <f>Bahan!$C$22</f>
        <v>150000</v>
      </c>
      <c r="K3918" s="248" t="s">
        <v>128</v>
      </c>
      <c r="L3918" s="230">
        <f>D3918*H3918</f>
        <v>1500</v>
      </c>
    </row>
    <row r="3919" spans="1:14" ht="13">
      <c r="A3919" s="403"/>
      <c r="D3919" s="421"/>
      <c r="E3919" s="829"/>
      <c r="G3919" s="829"/>
      <c r="M3919" s="230" t="s">
        <v>128</v>
      </c>
      <c r="N3919" s="265">
        <f>SUM(L3915:L3918)</f>
        <v>276000</v>
      </c>
    </row>
    <row r="3920" spans="1:14" ht="13">
      <c r="A3920" s="403"/>
      <c r="B3920" s="1250"/>
      <c r="C3920" s="1250"/>
      <c r="D3920" s="421"/>
      <c r="E3920" s="829" t="s">
        <v>155</v>
      </c>
      <c r="F3920" s="234" t="s">
        <v>156</v>
      </c>
      <c r="G3920" s="829"/>
    </row>
    <row r="3921" spans="1:14" ht="13">
      <c r="A3921" s="403"/>
      <c r="D3921" s="274">
        <v>1</v>
      </c>
      <c r="E3921" s="829" t="s">
        <v>441</v>
      </c>
      <c r="F3921" s="234" t="s">
        <v>3489</v>
      </c>
      <c r="G3921" s="370" t="s">
        <v>151</v>
      </c>
      <c r="H3921" s="426">
        <f>5*4*Bahan!$C$328</f>
        <v>13550000</v>
      </c>
      <c r="K3921" s="248" t="s">
        <v>128</v>
      </c>
      <c r="L3921" s="230">
        <f>D3921*H3921</f>
        <v>13550000</v>
      </c>
    </row>
    <row r="3922" spans="1:14" ht="13">
      <c r="A3922" s="403"/>
      <c r="D3922" s="274">
        <v>1</v>
      </c>
      <c r="E3922" s="829" t="s">
        <v>441</v>
      </c>
      <c r="F3922" s="234" t="s">
        <v>3490</v>
      </c>
      <c r="G3922" s="370" t="s">
        <v>151</v>
      </c>
      <c r="H3922" s="426">
        <f>2*Bahan!$C$365</f>
        <v>1430000</v>
      </c>
      <c r="K3922" s="248" t="s">
        <v>128</v>
      </c>
      <c r="L3922" s="230">
        <f>D3922*H3922</f>
        <v>1430000</v>
      </c>
    </row>
    <row r="3923" spans="1:14" ht="13">
      <c r="A3923" s="403"/>
      <c r="D3923" s="274">
        <v>1</v>
      </c>
      <c r="E3923" s="829" t="s">
        <v>8</v>
      </c>
      <c r="F3923" s="234" t="s">
        <v>3432</v>
      </c>
      <c r="G3923" s="370" t="s">
        <v>151</v>
      </c>
      <c r="H3923" s="426">
        <f>SUM(L3921:L3922)*0.05</f>
        <v>749000</v>
      </c>
      <c r="K3923" s="248" t="s">
        <v>128</v>
      </c>
      <c r="L3923" s="230">
        <f>D3923*H3923</f>
        <v>749000</v>
      </c>
    </row>
    <row r="3924" spans="1:14" ht="13">
      <c r="D3924" s="421"/>
      <c r="E3924" s="829"/>
      <c r="G3924" s="370"/>
      <c r="H3924" s="248"/>
      <c r="L3924" s="230"/>
      <c r="M3924" s="230" t="s">
        <v>128</v>
      </c>
      <c r="N3924" s="265">
        <f>SUM(L3921:L3923)</f>
        <v>15729000</v>
      </c>
    </row>
    <row r="3925" spans="1:14" ht="13">
      <c r="D3925" s="421"/>
      <c r="E3925" s="829"/>
      <c r="G3925" s="829"/>
      <c r="H3925" s="829"/>
      <c r="K3925" s="829"/>
      <c r="M3925" s="267" t="s">
        <v>169</v>
      </c>
      <c r="N3925" s="268" t="s">
        <v>169</v>
      </c>
    </row>
    <row r="3926" spans="1:14" ht="13">
      <c r="D3926" s="421"/>
      <c r="E3926" s="829"/>
      <c r="G3926" s="829"/>
      <c r="H3926" s="233" t="s">
        <v>170</v>
      </c>
      <c r="M3926" s="230" t="s">
        <v>128</v>
      </c>
      <c r="N3926" s="230">
        <f>SUM(N3919:N3924)</f>
        <v>16005000</v>
      </c>
    </row>
    <row r="3927" spans="1:14" ht="13">
      <c r="D3927" s="421"/>
      <c r="E3927" s="829"/>
      <c r="G3927" s="829"/>
      <c r="H3927" s="269" t="s">
        <v>3123</v>
      </c>
      <c r="K3927" s="270"/>
      <c r="M3927" s="230" t="s">
        <v>128</v>
      </c>
      <c r="N3927" s="265">
        <f>N3926*$Q$4</f>
        <v>1600500</v>
      </c>
    </row>
    <row r="3928" spans="1:14" ht="13">
      <c r="D3928" s="421"/>
      <c r="E3928" s="829"/>
      <c r="G3928" s="829"/>
      <c r="H3928" s="233" t="s">
        <v>171</v>
      </c>
      <c r="M3928" s="230" t="s">
        <v>128</v>
      </c>
      <c r="N3928" s="262">
        <f>ROUNDDOWN((N3926+N3927),0)</f>
        <v>17605500</v>
      </c>
    </row>
    <row r="3929" spans="1:14" ht="13">
      <c r="D3929" s="421"/>
      <c r="E3929" s="829"/>
      <c r="G3929" s="829"/>
      <c r="N3929" s="262"/>
    </row>
    <row r="3930" spans="1:14" ht="13">
      <c r="A3930" s="258">
        <f>1+A3913</f>
        <v>51</v>
      </c>
      <c r="B3930" s="1250" t="s">
        <v>2354</v>
      </c>
      <c r="D3930" s="432" t="s">
        <v>3542</v>
      </c>
      <c r="E3930" s="1250"/>
      <c r="F3930" s="260"/>
      <c r="G3930" s="1250"/>
      <c r="H3930" s="245"/>
      <c r="K3930" s="245"/>
      <c r="L3930" s="245"/>
      <c r="M3930" s="262"/>
      <c r="N3930" s="245"/>
    </row>
    <row r="3931" spans="1:14" ht="13">
      <c r="A3931" s="403"/>
      <c r="D3931" s="421"/>
      <c r="E3931" s="829" t="s">
        <v>147</v>
      </c>
      <c r="F3931" s="234" t="s">
        <v>148</v>
      </c>
      <c r="G3931" s="829"/>
    </row>
    <row r="3932" spans="1:14" ht="13">
      <c r="A3932" s="403"/>
      <c r="D3932" s="274">
        <v>1</v>
      </c>
      <c r="E3932" s="829" t="s">
        <v>149</v>
      </c>
      <c r="F3932" s="264" t="s">
        <v>150</v>
      </c>
      <c r="G3932" s="370" t="s">
        <v>151</v>
      </c>
      <c r="H3932" s="248">
        <f>Bahan!$C$10</f>
        <v>125000</v>
      </c>
      <c r="K3932" s="248" t="s">
        <v>128</v>
      </c>
      <c r="L3932" s="230">
        <f>D3932*H3932</f>
        <v>125000</v>
      </c>
    </row>
    <row r="3933" spans="1:14" ht="13">
      <c r="A3933" s="403"/>
      <c r="D3933" s="274">
        <v>1</v>
      </c>
      <c r="E3933" s="829" t="s">
        <v>149</v>
      </c>
      <c r="F3933" s="264" t="s">
        <v>945</v>
      </c>
      <c r="G3933" s="370" t="s">
        <v>151</v>
      </c>
      <c r="H3933" s="248">
        <f>Bahan!$C$20</f>
        <v>135000</v>
      </c>
      <c r="K3933" s="248" t="s">
        <v>128</v>
      </c>
      <c r="L3933" s="230">
        <f>D3933*H3933</f>
        <v>135000</v>
      </c>
    </row>
    <row r="3934" spans="1:14" ht="13">
      <c r="A3934" s="403"/>
      <c r="D3934" s="274">
        <v>0.1</v>
      </c>
      <c r="E3934" s="829" t="s">
        <v>149</v>
      </c>
      <c r="F3934" s="234" t="s">
        <v>153</v>
      </c>
      <c r="G3934" s="370" t="s">
        <v>151</v>
      </c>
      <c r="H3934" s="248">
        <f>Bahan!$C$21</f>
        <v>145000</v>
      </c>
      <c r="K3934" s="248" t="s">
        <v>128</v>
      </c>
      <c r="L3934" s="230">
        <f>D3934*H3934</f>
        <v>14500</v>
      </c>
    </row>
    <row r="3935" spans="1:14" ht="13">
      <c r="A3935" s="403"/>
      <c r="D3935" s="274">
        <v>0.01</v>
      </c>
      <c r="E3935" s="829" t="s">
        <v>149</v>
      </c>
      <c r="F3935" s="234" t="s">
        <v>154</v>
      </c>
      <c r="G3935" s="370" t="s">
        <v>151</v>
      </c>
      <c r="H3935" s="248">
        <f>Bahan!$C$22</f>
        <v>150000</v>
      </c>
      <c r="K3935" s="248" t="s">
        <v>128</v>
      </c>
      <c r="L3935" s="230">
        <f>D3935*H3935</f>
        <v>1500</v>
      </c>
    </row>
    <row r="3936" spans="1:14" ht="13">
      <c r="A3936" s="403"/>
      <c r="D3936" s="421"/>
      <c r="E3936" s="829"/>
      <c r="G3936" s="829"/>
      <c r="M3936" s="230" t="s">
        <v>128</v>
      </c>
      <c r="N3936" s="265">
        <f>SUM(L3932:L3935)</f>
        <v>276000</v>
      </c>
    </row>
    <row r="3937" spans="1:14" ht="13">
      <c r="A3937" s="403"/>
      <c r="B3937" s="1250"/>
      <c r="C3937" s="1250"/>
      <c r="D3937" s="421"/>
      <c r="E3937" s="829" t="s">
        <v>155</v>
      </c>
      <c r="F3937" s="234" t="s">
        <v>156</v>
      </c>
      <c r="G3937" s="829"/>
    </row>
    <row r="3938" spans="1:14" ht="13">
      <c r="A3938" s="403"/>
      <c r="D3938" s="274">
        <v>1</v>
      </c>
      <c r="E3938" s="829" t="s">
        <v>441</v>
      </c>
      <c r="F3938" s="234" t="s">
        <v>3544</v>
      </c>
      <c r="G3938" s="370" t="s">
        <v>151</v>
      </c>
      <c r="H3938" s="426">
        <f>4*Bahan!$C$328</f>
        <v>2710000</v>
      </c>
      <c r="K3938" s="248" t="s">
        <v>128</v>
      </c>
      <c r="L3938" s="230">
        <f>D3938*H3938</f>
        <v>2710000</v>
      </c>
    </row>
    <row r="3939" spans="1:14" ht="13">
      <c r="A3939" s="403"/>
      <c r="D3939" s="274">
        <v>1</v>
      </c>
      <c r="E3939" s="829" t="s">
        <v>441</v>
      </c>
      <c r="F3939" s="234" t="s">
        <v>3543</v>
      </c>
      <c r="G3939" s="370" t="s">
        <v>151</v>
      </c>
      <c r="H3939" s="426">
        <f>Bahan!$C$326</f>
        <v>349900</v>
      </c>
      <c r="K3939" s="248" t="s">
        <v>128</v>
      </c>
      <c r="L3939" s="230">
        <f>D3939*H3939</f>
        <v>349900</v>
      </c>
    </row>
    <row r="3940" spans="1:14" ht="13">
      <c r="A3940" s="403"/>
      <c r="D3940" s="274">
        <v>1</v>
      </c>
      <c r="E3940" s="829" t="s">
        <v>8</v>
      </c>
      <c r="F3940" s="234" t="s">
        <v>3432</v>
      </c>
      <c r="G3940" s="370" t="s">
        <v>151</v>
      </c>
      <c r="H3940" s="426">
        <f>SUM(L3938:L3939)*0.05</f>
        <v>152995</v>
      </c>
      <c r="K3940" s="248" t="s">
        <v>128</v>
      </c>
      <c r="L3940" s="230">
        <f>D3940*H3940</f>
        <v>152995</v>
      </c>
    </row>
    <row r="3941" spans="1:14" ht="13">
      <c r="D3941" s="421"/>
      <c r="E3941" s="829"/>
      <c r="G3941" s="370"/>
      <c r="H3941" s="248"/>
      <c r="L3941" s="230"/>
      <c r="M3941" s="230" t="s">
        <v>128</v>
      </c>
      <c r="N3941" s="265">
        <f>SUM(L3938:L3940)</f>
        <v>3212895</v>
      </c>
    </row>
    <row r="3942" spans="1:14" ht="13">
      <c r="D3942" s="421"/>
      <c r="E3942" s="829"/>
      <c r="G3942" s="829"/>
      <c r="H3942" s="829"/>
      <c r="K3942" s="829"/>
      <c r="M3942" s="267" t="s">
        <v>169</v>
      </c>
      <c r="N3942" s="268" t="s">
        <v>169</v>
      </c>
    </row>
    <row r="3943" spans="1:14" ht="13">
      <c r="D3943" s="421"/>
      <c r="E3943" s="829"/>
      <c r="G3943" s="829"/>
      <c r="H3943" s="233" t="s">
        <v>170</v>
      </c>
      <c r="M3943" s="230" t="s">
        <v>128</v>
      </c>
      <c r="N3943" s="230">
        <f>SUM(N3936:N3941)</f>
        <v>3488895</v>
      </c>
    </row>
    <row r="3944" spans="1:14" ht="13">
      <c r="D3944" s="421"/>
      <c r="E3944" s="829"/>
      <c r="G3944" s="829"/>
      <c r="H3944" s="269" t="s">
        <v>3123</v>
      </c>
      <c r="K3944" s="270"/>
      <c r="M3944" s="230" t="s">
        <v>128</v>
      </c>
      <c r="N3944" s="265">
        <f>N3943*$Q$4</f>
        <v>348889.5</v>
      </c>
    </row>
    <row r="3945" spans="1:14" ht="13">
      <c r="D3945" s="421"/>
      <c r="E3945" s="829"/>
      <c r="G3945" s="829"/>
      <c r="H3945" s="233" t="s">
        <v>171</v>
      </c>
      <c r="M3945" s="230" t="s">
        <v>128</v>
      </c>
      <c r="N3945" s="262">
        <f>ROUNDDOWN((N3943+N3944),0)</f>
        <v>3837784</v>
      </c>
    </row>
    <row r="3946" spans="1:14" ht="13">
      <c r="D3946" s="421"/>
      <c r="E3946" s="829"/>
      <c r="G3946" s="829"/>
      <c r="N3946" s="262"/>
    </row>
    <row r="3947" spans="1:14" ht="13">
      <c r="D3947" s="421"/>
      <c r="E3947" s="829"/>
      <c r="G3947" s="829"/>
      <c r="N3947" s="262"/>
    </row>
    <row r="3948" spans="1:14" ht="13">
      <c r="D3948" s="421"/>
      <c r="E3948" s="829"/>
      <c r="G3948" s="829"/>
      <c r="N3948" s="262"/>
    </row>
    <row r="3949" spans="1:14" ht="13">
      <c r="D3949" s="421"/>
      <c r="E3949" s="829"/>
      <c r="G3949" s="829"/>
      <c r="N3949" s="262"/>
    </row>
    <row r="3950" spans="1:14" ht="13">
      <c r="D3950" s="421"/>
      <c r="E3950" s="829"/>
      <c r="G3950" s="829"/>
      <c r="N3950" s="262"/>
    </row>
    <row r="3951" spans="1:14" ht="13">
      <c r="A3951" s="258">
        <f>1+A3930</f>
        <v>52</v>
      </c>
      <c r="B3951" s="1250" t="s">
        <v>2354</v>
      </c>
      <c r="D3951" s="432" t="s">
        <v>3065</v>
      </c>
      <c r="E3951" s="1250"/>
      <c r="F3951" s="260"/>
      <c r="G3951" s="1250"/>
      <c r="H3951" s="245"/>
      <c r="K3951" s="245"/>
      <c r="L3951" s="245"/>
      <c r="M3951" s="262"/>
      <c r="N3951" s="245"/>
    </row>
    <row r="3952" spans="1:14" ht="13">
      <c r="A3952" s="403"/>
      <c r="D3952" s="421"/>
      <c r="E3952" s="829" t="s">
        <v>147</v>
      </c>
      <c r="F3952" s="234" t="s">
        <v>148</v>
      </c>
      <c r="G3952" s="829"/>
    </row>
    <row r="3953" spans="1:14" ht="13">
      <c r="A3953" s="403"/>
      <c r="D3953" s="274">
        <v>0.1</v>
      </c>
      <c r="E3953" s="829" t="s">
        <v>149</v>
      </c>
      <c r="F3953" s="264" t="s">
        <v>150</v>
      </c>
      <c r="G3953" s="370" t="s">
        <v>151</v>
      </c>
      <c r="H3953" s="248">
        <f>Bahan!$C$10</f>
        <v>125000</v>
      </c>
      <c r="K3953" s="248" t="s">
        <v>128</v>
      </c>
      <c r="L3953" s="230">
        <f>D3953*H3953</f>
        <v>12500</v>
      </c>
    </row>
    <row r="3954" spans="1:14" ht="13">
      <c r="A3954" s="403"/>
      <c r="D3954" s="274">
        <v>0.1</v>
      </c>
      <c r="E3954" s="829" t="s">
        <v>149</v>
      </c>
      <c r="F3954" s="264" t="s">
        <v>945</v>
      </c>
      <c r="G3954" s="370" t="s">
        <v>151</v>
      </c>
      <c r="H3954" s="248">
        <f>Bahan!$C$20</f>
        <v>135000</v>
      </c>
      <c r="K3954" s="248" t="s">
        <v>128</v>
      </c>
      <c r="L3954" s="230">
        <f>D3954*H3954</f>
        <v>13500</v>
      </c>
    </row>
    <row r="3955" spans="1:14" ht="13">
      <c r="A3955" s="403"/>
      <c r="D3955" s="274">
        <v>0.01</v>
      </c>
      <c r="E3955" s="829" t="s">
        <v>149</v>
      </c>
      <c r="F3955" s="234" t="s">
        <v>153</v>
      </c>
      <c r="G3955" s="370" t="s">
        <v>151</v>
      </c>
      <c r="H3955" s="248">
        <f>Bahan!$C$21</f>
        <v>145000</v>
      </c>
      <c r="K3955" s="248" t="s">
        <v>128</v>
      </c>
      <c r="L3955" s="230">
        <f>D3955*H3955</f>
        <v>1450</v>
      </c>
    </row>
    <row r="3956" spans="1:14" ht="13">
      <c r="A3956" s="403"/>
      <c r="D3956" s="274">
        <v>1E-3</v>
      </c>
      <c r="E3956" s="829" t="s">
        <v>149</v>
      </c>
      <c r="F3956" s="234" t="s">
        <v>154</v>
      </c>
      <c r="G3956" s="370" t="s">
        <v>151</v>
      </c>
      <c r="H3956" s="248">
        <f>Bahan!$C$22</f>
        <v>150000</v>
      </c>
      <c r="K3956" s="248" t="s">
        <v>128</v>
      </c>
      <c r="L3956" s="230">
        <f>D3956*H3956</f>
        <v>150</v>
      </c>
    </row>
    <row r="3957" spans="1:14" ht="13">
      <c r="A3957" s="403"/>
      <c r="D3957" s="421"/>
      <c r="E3957" s="829"/>
      <c r="G3957" s="829"/>
      <c r="M3957" s="230" t="s">
        <v>128</v>
      </c>
      <c r="N3957" s="265">
        <f>SUM(L3953:L3956)</f>
        <v>27600</v>
      </c>
    </row>
    <row r="3958" spans="1:14" ht="13">
      <c r="A3958" s="403"/>
      <c r="B3958" s="1250"/>
      <c r="C3958" s="1250"/>
      <c r="D3958" s="421"/>
      <c r="E3958" s="829" t="s">
        <v>155</v>
      </c>
      <c r="F3958" s="234" t="s">
        <v>156</v>
      </c>
      <c r="G3958" s="829"/>
    </row>
    <row r="3959" spans="1:14" ht="13">
      <c r="A3959" s="403"/>
      <c r="D3959" s="274">
        <v>2</v>
      </c>
      <c r="E3959" s="829" t="s">
        <v>441</v>
      </c>
      <c r="F3959" s="234" t="s">
        <v>3066</v>
      </c>
      <c r="G3959" s="370" t="s">
        <v>151</v>
      </c>
      <c r="H3959" s="426">
        <f>Bahan!$C$322</f>
        <v>1550000</v>
      </c>
      <c r="K3959" s="248" t="s">
        <v>128</v>
      </c>
      <c r="L3959" s="230">
        <f>D3959*H3959</f>
        <v>3100000</v>
      </c>
    </row>
    <row r="3960" spans="1:14" ht="13">
      <c r="A3960" s="403"/>
      <c r="D3960" s="274">
        <v>1</v>
      </c>
      <c r="E3960" s="829" t="s">
        <v>441</v>
      </c>
      <c r="F3960" s="234" t="s">
        <v>1021</v>
      </c>
      <c r="G3960" s="370" t="s">
        <v>151</v>
      </c>
      <c r="H3960" s="426">
        <f>Bahan!$C$348</f>
        <v>215000</v>
      </c>
      <c r="K3960" s="248" t="s">
        <v>128</v>
      </c>
      <c r="L3960" s="230">
        <f>D3960*H3960</f>
        <v>215000</v>
      </c>
    </row>
    <row r="3961" spans="1:14" ht="13">
      <c r="D3961" s="421"/>
      <c r="E3961" s="829"/>
      <c r="G3961" s="370"/>
      <c r="H3961" s="248"/>
      <c r="L3961" s="230"/>
      <c r="M3961" s="230" t="s">
        <v>128</v>
      </c>
      <c r="N3961" s="265">
        <f>SUM(L3959:L3960)</f>
        <v>3315000</v>
      </c>
    </row>
    <row r="3962" spans="1:14" ht="13">
      <c r="D3962" s="421"/>
      <c r="E3962" s="829"/>
      <c r="G3962" s="829"/>
      <c r="H3962" s="829"/>
      <c r="K3962" s="829"/>
      <c r="M3962" s="267" t="s">
        <v>169</v>
      </c>
      <c r="N3962" s="268" t="s">
        <v>169</v>
      </c>
    </row>
    <row r="3963" spans="1:14" ht="13">
      <c r="D3963" s="421"/>
      <c r="E3963" s="829"/>
      <c r="G3963" s="829"/>
      <c r="H3963" s="233" t="s">
        <v>170</v>
      </c>
      <c r="M3963" s="230" t="s">
        <v>128</v>
      </c>
      <c r="N3963" s="230">
        <f>SUM(N3957:N3961)</f>
        <v>3342600</v>
      </c>
    </row>
    <row r="3964" spans="1:14" ht="13">
      <c r="D3964" s="421"/>
      <c r="E3964" s="829"/>
      <c r="G3964" s="829"/>
      <c r="H3964" s="269" t="s">
        <v>3123</v>
      </c>
      <c r="K3964" s="270"/>
      <c r="M3964" s="230" t="s">
        <v>128</v>
      </c>
      <c r="N3964" s="265">
        <f>N3963*$Q$4</f>
        <v>334260</v>
      </c>
    </row>
    <row r="3965" spans="1:14" ht="13">
      <c r="D3965" s="421"/>
      <c r="E3965" s="829"/>
      <c r="G3965" s="829"/>
      <c r="H3965" s="233" t="s">
        <v>171</v>
      </c>
      <c r="M3965" s="230" t="s">
        <v>128</v>
      </c>
      <c r="N3965" s="262">
        <f>ROUNDDOWN((N3963+N3964),0)</f>
        <v>3676860</v>
      </c>
    </row>
    <row r="3966" spans="1:14" ht="13">
      <c r="D3966" s="421"/>
      <c r="E3966" s="829"/>
      <c r="G3966" s="829"/>
      <c r="N3966" s="262"/>
    </row>
    <row r="3967" spans="1:14" ht="13">
      <c r="D3967" s="421"/>
      <c r="E3967" s="829"/>
      <c r="G3967" s="829"/>
      <c r="N3967" s="262"/>
    </row>
    <row r="3968" spans="1:14" ht="13">
      <c r="A3968" s="258">
        <f>1+A3951</f>
        <v>53</v>
      </c>
      <c r="B3968" s="1250" t="s">
        <v>2354</v>
      </c>
      <c r="D3968" s="432" t="s">
        <v>3062</v>
      </c>
      <c r="E3968" s="1250"/>
      <c r="F3968" s="260"/>
      <c r="G3968" s="1250"/>
      <c r="H3968" s="245"/>
      <c r="K3968" s="245"/>
      <c r="L3968" s="245"/>
      <c r="M3968" s="262"/>
      <c r="N3968" s="245"/>
    </row>
    <row r="3969" spans="1:14" ht="13">
      <c r="A3969" s="403"/>
      <c r="D3969" s="421"/>
      <c r="E3969" s="829" t="s">
        <v>147</v>
      </c>
      <c r="F3969" s="234" t="s">
        <v>148</v>
      </c>
      <c r="G3969" s="829"/>
    </row>
    <row r="3970" spans="1:14" ht="13">
      <c r="A3970" s="403"/>
      <c r="D3970" s="274">
        <v>0.1</v>
      </c>
      <c r="E3970" s="829" t="s">
        <v>149</v>
      </c>
      <c r="F3970" s="264" t="s">
        <v>150</v>
      </c>
      <c r="G3970" s="370" t="s">
        <v>151</v>
      </c>
      <c r="H3970" s="248">
        <f>Bahan!$C$10</f>
        <v>125000</v>
      </c>
      <c r="K3970" s="248" t="s">
        <v>128</v>
      </c>
      <c r="L3970" s="230">
        <f>D3970*H3970</f>
        <v>12500</v>
      </c>
    </row>
    <row r="3971" spans="1:14" ht="13">
      <c r="A3971" s="403"/>
      <c r="D3971" s="274">
        <v>0.1</v>
      </c>
      <c r="E3971" s="829" t="s">
        <v>149</v>
      </c>
      <c r="F3971" s="264" t="s">
        <v>945</v>
      </c>
      <c r="G3971" s="370" t="s">
        <v>151</v>
      </c>
      <c r="H3971" s="248">
        <f>Bahan!$C$20</f>
        <v>135000</v>
      </c>
      <c r="K3971" s="248" t="s">
        <v>128</v>
      </c>
      <c r="L3971" s="230">
        <f>D3971*H3971</f>
        <v>13500</v>
      </c>
    </row>
    <row r="3972" spans="1:14" ht="13">
      <c r="A3972" s="403"/>
      <c r="D3972" s="274">
        <v>0.01</v>
      </c>
      <c r="E3972" s="829" t="s">
        <v>149</v>
      </c>
      <c r="F3972" s="234" t="s">
        <v>153</v>
      </c>
      <c r="G3972" s="370" t="s">
        <v>151</v>
      </c>
      <c r="H3972" s="248">
        <f>Bahan!$C$21</f>
        <v>145000</v>
      </c>
      <c r="K3972" s="248" t="s">
        <v>128</v>
      </c>
      <c r="L3972" s="230">
        <f>D3972*H3972</f>
        <v>1450</v>
      </c>
    </row>
    <row r="3973" spans="1:14" ht="13">
      <c r="A3973" s="403"/>
      <c r="D3973" s="274">
        <v>1E-3</v>
      </c>
      <c r="E3973" s="829" t="s">
        <v>149</v>
      </c>
      <c r="F3973" s="234" t="s">
        <v>154</v>
      </c>
      <c r="G3973" s="370" t="s">
        <v>151</v>
      </c>
      <c r="H3973" s="248">
        <f>Bahan!$C$22</f>
        <v>150000</v>
      </c>
      <c r="K3973" s="248" t="s">
        <v>128</v>
      </c>
      <c r="L3973" s="230">
        <f>D3973*H3973</f>
        <v>150</v>
      </c>
    </row>
    <row r="3974" spans="1:14" ht="13">
      <c r="A3974" s="403"/>
      <c r="D3974" s="421"/>
      <c r="E3974" s="829"/>
      <c r="G3974" s="829"/>
      <c r="M3974" s="230" t="s">
        <v>128</v>
      </c>
      <c r="N3974" s="265">
        <f>SUM(L3970:L3973)</f>
        <v>27600</v>
      </c>
    </row>
    <row r="3975" spans="1:14" ht="13">
      <c r="A3975" s="403"/>
      <c r="B3975" s="1250"/>
      <c r="C3975" s="1250"/>
      <c r="D3975" s="421"/>
      <c r="E3975" s="829" t="s">
        <v>155</v>
      </c>
      <c r="F3975" s="234" t="s">
        <v>156</v>
      </c>
      <c r="G3975" s="829"/>
    </row>
    <row r="3976" spans="1:14" ht="13">
      <c r="A3976" s="403"/>
      <c r="D3976" s="274">
        <v>1</v>
      </c>
      <c r="E3976" s="829" t="s">
        <v>441</v>
      </c>
      <c r="F3976" s="234" t="s">
        <v>3063</v>
      </c>
      <c r="G3976" s="370" t="s">
        <v>151</v>
      </c>
      <c r="H3976" s="426">
        <f>Bahan!$C$324</f>
        <v>2816000</v>
      </c>
      <c r="K3976" s="248" t="s">
        <v>128</v>
      </c>
      <c r="L3976" s="230">
        <f>D3976*H3976</f>
        <v>2816000</v>
      </c>
    </row>
    <row r="3977" spans="1:14" ht="13">
      <c r="A3977" s="403"/>
      <c r="D3977" s="274">
        <v>1</v>
      </c>
      <c r="E3977" s="829" t="s">
        <v>441</v>
      </c>
      <c r="F3977" s="234" t="s">
        <v>3060</v>
      </c>
      <c r="G3977" s="370" t="s">
        <v>151</v>
      </c>
      <c r="H3977" s="426">
        <f>Bahan!$C$349</f>
        <v>298700</v>
      </c>
      <c r="K3977" s="248" t="s">
        <v>128</v>
      </c>
      <c r="L3977" s="230">
        <f>D3977*H3977</f>
        <v>298700</v>
      </c>
    </row>
    <row r="3978" spans="1:14" ht="13">
      <c r="D3978" s="421"/>
      <c r="E3978" s="829"/>
      <c r="G3978" s="370"/>
      <c r="H3978" s="248"/>
      <c r="L3978" s="230"/>
      <c r="M3978" s="230" t="s">
        <v>128</v>
      </c>
      <c r="N3978" s="265">
        <f>SUM(L3976:L3977)</f>
        <v>3114700</v>
      </c>
    </row>
    <row r="3979" spans="1:14" ht="13">
      <c r="D3979" s="421"/>
      <c r="E3979" s="829"/>
      <c r="G3979" s="829"/>
      <c r="H3979" s="829"/>
      <c r="K3979" s="829"/>
      <c r="M3979" s="267" t="s">
        <v>169</v>
      </c>
      <c r="N3979" s="268" t="s">
        <v>169</v>
      </c>
    </row>
    <row r="3980" spans="1:14" ht="13">
      <c r="D3980" s="421"/>
      <c r="E3980" s="829"/>
      <c r="G3980" s="829"/>
      <c r="H3980" s="233" t="s">
        <v>170</v>
      </c>
      <c r="M3980" s="230" t="s">
        <v>128</v>
      </c>
      <c r="N3980" s="230">
        <f>SUM(N3974:N3978)</f>
        <v>3142300</v>
      </c>
    </row>
    <row r="3981" spans="1:14" ht="13">
      <c r="D3981" s="421"/>
      <c r="E3981" s="829"/>
      <c r="G3981" s="829"/>
      <c r="H3981" s="269" t="s">
        <v>3123</v>
      </c>
      <c r="K3981" s="270"/>
      <c r="M3981" s="230" t="s">
        <v>128</v>
      </c>
      <c r="N3981" s="265">
        <f>N3980*$Q$4</f>
        <v>314230</v>
      </c>
    </row>
    <row r="3982" spans="1:14" ht="13">
      <c r="D3982" s="421"/>
      <c r="E3982" s="829"/>
      <c r="G3982" s="829"/>
      <c r="H3982" s="233" t="s">
        <v>171</v>
      </c>
      <c r="M3982" s="230" t="s">
        <v>128</v>
      </c>
      <c r="N3982" s="262">
        <f>ROUNDDOWN((N3980+N3981),0)</f>
        <v>3456530</v>
      </c>
    </row>
    <row r="3983" spans="1:14" ht="13">
      <c r="D3983" s="421"/>
      <c r="E3983" s="829"/>
      <c r="G3983" s="829"/>
      <c r="N3983" s="262"/>
    </row>
    <row r="3984" spans="1:14" ht="13">
      <c r="A3984" s="258">
        <f>1+A3968</f>
        <v>54</v>
      </c>
      <c r="B3984" s="1250" t="s">
        <v>958</v>
      </c>
      <c r="D3984" s="432" t="s">
        <v>959</v>
      </c>
      <c r="E3984" s="1250"/>
      <c r="F3984" s="260"/>
      <c r="G3984" s="1250"/>
      <c r="H3984" s="245"/>
      <c r="K3984" s="245"/>
      <c r="L3984" s="245"/>
      <c r="M3984" s="262"/>
      <c r="N3984" s="245"/>
    </row>
    <row r="3985" spans="1:14" ht="13">
      <c r="A3985" s="403"/>
      <c r="D3985" s="421"/>
      <c r="E3985" s="829" t="s">
        <v>147</v>
      </c>
      <c r="F3985" s="234" t="s">
        <v>148</v>
      </c>
      <c r="G3985" s="829"/>
    </row>
    <row r="3986" spans="1:14" ht="13">
      <c r="A3986" s="403"/>
      <c r="D3986" s="274">
        <v>0.1</v>
      </c>
      <c r="E3986" s="829" t="s">
        <v>149</v>
      </c>
      <c r="F3986" s="264" t="s">
        <v>150</v>
      </c>
      <c r="G3986" s="370" t="s">
        <v>151</v>
      </c>
      <c r="H3986" s="248">
        <f>Bahan!$C$10</f>
        <v>125000</v>
      </c>
      <c r="K3986" s="248" t="s">
        <v>128</v>
      </c>
      <c r="L3986" s="230">
        <f>D3986*H3986</f>
        <v>12500</v>
      </c>
    </row>
    <row r="3987" spans="1:14" ht="13">
      <c r="A3987" s="403"/>
      <c r="D3987" s="274">
        <v>0.1</v>
      </c>
      <c r="E3987" s="829" t="s">
        <v>149</v>
      </c>
      <c r="F3987" s="264" t="s">
        <v>945</v>
      </c>
      <c r="G3987" s="370" t="s">
        <v>151</v>
      </c>
      <c r="H3987" s="248">
        <f>Bahan!$C$20</f>
        <v>135000</v>
      </c>
      <c r="K3987" s="248" t="s">
        <v>128</v>
      </c>
      <c r="L3987" s="230">
        <f>D3987*H3987</f>
        <v>13500</v>
      </c>
    </row>
    <row r="3988" spans="1:14" ht="13">
      <c r="A3988" s="403"/>
      <c r="D3988" s="274">
        <v>0.01</v>
      </c>
      <c r="E3988" s="829" t="s">
        <v>149</v>
      </c>
      <c r="F3988" s="234" t="s">
        <v>153</v>
      </c>
      <c r="G3988" s="370" t="s">
        <v>151</v>
      </c>
      <c r="H3988" s="248">
        <f>Bahan!$C$21</f>
        <v>145000</v>
      </c>
      <c r="K3988" s="248" t="s">
        <v>128</v>
      </c>
      <c r="L3988" s="230">
        <f>D3988*H3988</f>
        <v>1450</v>
      </c>
    </row>
    <row r="3989" spans="1:14" ht="13">
      <c r="A3989" s="403"/>
      <c r="D3989" s="274">
        <v>1E-3</v>
      </c>
      <c r="E3989" s="829" t="s">
        <v>149</v>
      </c>
      <c r="F3989" s="234" t="s">
        <v>154</v>
      </c>
      <c r="G3989" s="370" t="s">
        <v>151</v>
      </c>
      <c r="H3989" s="248">
        <f>Bahan!$C$22</f>
        <v>150000</v>
      </c>
      <c r="K3989" s="248" t="s">
        <v>128</v>
      </c>
      <c r="L3989" s="230">
        <f>D3989*H3989</f>
        <v>150</v>
      </c>
    </row>
    <row r="3990" spans="1:14" ht="13">
      <c r="A3990" s="403"/>
      <c r="D3990" s="421"/>
      <c r="E3990" s="829"/>
      <c r="G3990" s="829"/>
      <c r="M3990" s="230" t="s">
        <v>128</v>
      </c>
      <c r="N3990" s="265">
        <f>SUM(L3986:L3989)</f>
        <v>27600</v>
      </c>
    </row>
    <row r="3991" spans="1:14" ht="13">
      <c r="A3991" s="403"/>
      <c r="B3991" s="1250"/>
      <c r="C3991" s="1250"/>
      <c r="D3991" s="421"/>
      <c r="E3991" s="829" t="s">
        <v>155</v>
      </c>
      <c r="F3991" s="234" t="s">
        <v>156</v>
      </c>
      <c r="G3991" s="829"/>
    </row>
    <row r="3992" spans="1:14" ht="13">
      <c r="A3992" s="403"/>
      <c r="D3992" s="274">
        <v>1</v>
      </c>
      <c r="E3992" s="829" t="s">
        <v>441</v>
      </c>
      <c r="F3992" s="234" t="s">
        <v>960</v>
      </c>
      <c r="G3992" s="370" t="s">
        <v>151</v>
      </c>
      <c r="H3992" s="426">
        <f>Bahan!C299</f>
        <v>2520000</v>
      </c>
      <c r="K3992" s="248" t="s">
        <v>128</v>
      </c>
      <c r="L3992" s="230">
        <f>D3992*H3992</f>
        <v>2520000</v>
      </c>
    </row>
    <row r="3993" spans="1:14" ht="13">
      <c r="A3993" s="403"/>
      <c r="D3993" s="274">
        <v>1</v>
      </c>
      <c r="E3993" s="829" t="s">
        <v>441</v>
      </c>
      <c r="F3993" s="234" t="s">
        <v>961</v>
      </c>
      <c r="G3993" s="370" t="s">
        <v>151</v>
      </c>
      <c r="H3993" s="426">
        <f>Bahan!C350</f>
        <v>317900</v>
      </c>
      <c r="K3993" s="248" t="s">
        <v>128</v>
      </c>
      <c r="L3993" s="230">
        <f>D3993*H3993</f>
        <v>317900</v>
      </c>
    </row>
    <row r="3994" spans="1:14" ht="13">
      <c r="D3994" s="421"/>
      <c r="E3994" s="829"/>
      <c r="G3994" s="370"/>
      <c r="H3994" s="248"/>
      <c r="L3994" s="230"/>
      <c r="M3994" s="230" t="s">
        <v>128</v>
      </c>
      <c r="N3994" s="265">
        <f>SUM(L3992:L3993)</f>
        <v>2837900</v>
      </c>
    </row>
    <row r="3995" spans="1:14" ht="13">
      <c r="D3995" s="421"/>
      <c r="E3995" s="829"/>
      <c r="G3995" s="829"/>
      <c r="H3995" s="829"/>
      <c r="K3995" s="829"/>
      <c r="M3995" s="267" t="s">
        <v>169</v>
      </c>
      <c r="N3995" s="268" t="s">
        <v>169</v>
      </c>
    </row>
    <row r="3996" spans="1:14" ht="13">
      <c r="D3996" s="421"/>
      <c r="E3996" s="829"/>
      <c r="G3996" s="829"/>
      <c r="H3996" s="233" t="s">
        <v>170</v>
      </c>
      <c r="M3996" s="230" t="s">
        <v>128</v>
      </c>
      <c r="N3996" s="230">
        <f>SUM(N3990:N3994)</f>
        <v>2865500</v>
      </c>
    </row>
    <row r="3997" spans="1:14" ht="13">
      <c r="D3997" s="421"/>
      <c r="E3997" s="829"/>
      <c r="G3997" s="829"/>
      <c r="H3997" s="269" t="s">
        <v>3123</v>
      </c>
      <c r="K3997" s="270"/>
      <c r="M3997" s="230" t="s">
        <v>128</v>
      </c>
      <c r="N3997" s="265">
        <f>N3996*$Q$4</f>
        <v>286550</v>
      </c>
    </row>
    <row r="3998" spans="1:14" ht="13">
      <c r="D3998" s="421"/>
      <c r="E3998" s="829"/>
      <c r="G3998" s="829"/>
      <c r="H3998" s="233" t="s">
        <v>171</v>
      </c>
      <c r="M3998" s="230" t="s">
        <v>128</v>
      </c>
      <c r="N3998" s="262">
        <f>ROUNDDOWN((N3996+N3997),0)</f>
        <v>3152050</v>
      </c>
    </row>
    <row r="3999" spans="1:14" ht="13">
      <c r="D3999" s="421"/>
      <c r="E3999" s="829"/>
      <c r="G3999" s="829"/>
      <c r="N3999" s="262"/>
    </row>
    <row r="4000" spans="1:14" ht="13">
      <c r="A4000" s="258">
        <f>1+A3984</f>
        <v>55</v>
      </c>
      <c r="B4000" s="1250" t="s">
        <v>962</v>
      </c>
      <c r="D4000" s="432" t="s">
        <v>963</v>
      </c>
      <c r="E4000" s="1250"/>
      <c r="F4000" s="260"/>
      <c r="G4000" s="1250"/>
      <c r="H4000" s="245"/>
      <c r="K4000" s="245"/>
      <c r="L4000" s="245"/>
      <c r="M4000" s="262"/>
      <c r="N4000" s="245"/>
    </row>
    <row r="4001" spans="1:14" ht="13">
      <c r="A4001" s="403"/>
      <c r="D4001" s="421"/>
      <c r="E4001" s="829" t="s">
        <v>147</v>
      </c>
      <c r="F4001" s="234" t="s">
        <v>148</v>
      </c>
      <c r="G4001" s="829"/>
    </row>
    <row r="4002" spans="1:14" ht="13">
      <c r="A4002" s="403"/>
      <c r="D4002" s="274">
        <v>0.1</v>
      </c>
      <c r="E4002" s="829" t="s">
        <v>149</v>
      </c>
      <c r="F4002" s="264" t="s">
        <v>150</v>
      </c>
      <c r="G4002" s="370" t="s">
        <v>151</v>
      </c>
      <c r="H4002" s="248">
        <f>Bahan!$C$10</f>
        <v>125000</v>
      </c>
      <c r="K4002" s="248" t="s">
        <v>128</v>
      </c>
      <c r="L4002" s="230">
        <f>D4002*H4002</f>
        <v>12500</v>
      </c>
    </row>
    <row r="4003" spans="1:14" ht="13">
      <c r="A4003" s="403"/>
      <c r="D4003" s="274">
        <v>0.1</v>
      </c>
      <c r="E4003" s="829" t="s">
        <v>149</v>
      </c>
      <c r="F4003" s="264" t="s">
        <v>945</v>
      </c>
      <c r="G4003" s="370" t="s">
        <v>151</v>
      </c>
      <c r="H4003" s="248">
        <f>Bahan!$C$20</f>
        <v>135000</v>
      </c>
      <c r="K4003" s="248" t="s">
        <v>128</v>
      </c>
      <c r="L4003" s="230">
        <f>D4003*H4003</f>
        <v>13500</v>
      </c>
    </row>
    <row r="4004" spans="1:14" ht="13">
      <c r="A4004" s="403"/>
      <c r="D4004" s="274">
        <v>0.01</v>
      </c>
      <c r="E4004" s="829" t="s">
        <v>149</v>
      </c>
      <c r="F4004" s="234" t="s">
        <v>153</v>
      </c>
      <c r="G4004" s="370" t="s">
        <v>151</v>
      </c>
      <c r="H4004" s="248">
        <f>Bahan!$C$21</f>
        <v>145000</v>
      </c>
      <c r="K4004" s="248" t="s">
        <v>128</v>
      </c>
      <c r="L4004" s="230">
        <f>D4004*H4004</f>
        <v>1450</v>
      </c>
    </row>
    <row r="4005" spans="1:14" ht="13">
      <c r="A4005" s="403"/>
      <c r="D4005" s="274">
        <v>1E-3</v>
      </c>
      <c r="E4005" s="829" t="s">
        <v>149</v>
      </c>
      <c r="F4005" s="234" t="s">
        <v>154</v>
      </c>
      <c r="G4005" s="370" t="s">
        <v>151</v>
      </c>
      <c r="H4005" s="248">
        <f>Bahan!$C$22</f>
        <v>150000</v>
      </c>
      <c r="K4005" s="248" t="s">
        <v>128</v>
      </c>
      <c r="L4005" s="230">
        <f>D4005*H4005</f>
        <v>150</v>
      </c>
    </row>
    <row r="4006" spans="1:14" ht="13">
      <c r="A4006" s="403"/>
      <c r="D4006" s="421"/>
      <c r="E4006" s="829"/>
      <c r="G4006" s="829"/>
      <c r="M4006" s="230" t="s">
        <v>128</v>
      </c>
      <c r="N4006" s="265">
        <f>SUM(L4002:L4005)</f>
        <v>27600</v>
      </c>
    </row>
    <row r="4007" spans="1:14" ht="13">
      <c r="A4007" s="403"/>
      <c r="B4007" s="1250"/>
      <c r="C4007" s="1250"/>
      <c r="D4007" s="421"/>
      <c r="E4007" s="829" t="s">
        <v>155</v>
      </c>
      <c r="F4007" s="234" t="s">
        <v>156</v>
      </c>
      <c r="G4007" s="829"/>
    </row>
    <row r="4008" spans="1:14" ht="13">
      <c r="A4008" s="403"/>
      <c r="D4008" s="274">
        <v>1</v>
      </c>
      <c r="E4008" s="829" t="s">
        <v>441</v>
      </c>
      <c r="F4008" s="234" t="s">
        <v>964</v>
      </c>
      <c r="G4008" s="370" t="s">
        <v>151</v>
      </c>
      <c r="H4008" s="426">
        <f>Bahan!$C$330</f>
        <v>7200000</v>
      </c>
      <c r="K4008" s="248" t="s">
        <v>128</v>
      </c>
      <c r="L4008" s="230">
        <f>D4008*H4008</f>
        <v>7200000</v>
      </c>
    </row>
    <row r="4009" spans="1:14" ht="13">
      <c r="A4009" s="403"/>
      <c r="D4009" s="274">
        <v>1</v>
      </c>
      <c r="E4009" s="829" t="s">
        <v>441</v>
      </c>
      <c r="F4009" s="234" t="s">
        <v>965</v>
      </c>
      <c r="G4009" s="370" t="s">
        <v>151</v>
      </c>
      <c r="H4009" s="426">
        <f>Bahan!$C$352</f>
        <v>649900</v>
      </c>
      <c r="K4009" s="248" t="s">
        <v>128</v>
      </c>
      <c r="L4009" s="230">
        <f>D4009*H4009</f>
        <v>649900</v>
      </c>
    </row>
    <row r="4010" spans="1:14" ht="13">
      <c r="D4010" s="421"/>
      <c r="E4010" s="829"/>
      <c r="G4010" s="370"/>
      <c r="H4010" s="248"/>
      <c r="L4010" s="230"/>
      <c r="M4010" s="230" t="s">
        <v>128</v>
      </c>
      <c r="N4010" s="265">
        <f>SUM(L4008:L4009)</f>
        <v>7849900</v>
      </c>
    </row>
    <row r="4011" spans="1:14" ht="13">
      <c r="D4011" s="421"/>
      <c r="E4011" s="829"/>
      <c r="G4011" s="829"/>
      <c r="H4011" s="829"/>
      <c r="K4011" s="829"/>
      <c r="M4011" s="267" t="s">
        <v>169</v>
      </c>
      <c r="N4011" s="268" t="s">
        <v>169</v>
      </c>
    </row>
    <row r="4012" spans="1:14" ht="13">
      <c r="D4012" s="421"/>
      <c r="E4012" s="829"/>
      <c r="G4012" s="829"/>
      <c r="H4012" s="233" t="s">
        <v>170</v>
      </c>
      <c r="M4012" s="230" t="s">
        <v>128</v>
      </c>
      <c r="N4012" s="230">
        <f>SUM(N4006:N4010)</f>
        <v>7877500</v>
      </c>
    </row>
    <row r="4013" spans="1:14" ht="13">
      <c r="D4013" s="421"/>
      <c r="E4013" s="829"/>
      <c r="G4013" s="829"/>
      <c r="H4013" s="269" t="s">
        <v>3123</v>
      </c>
      <c r="K4013" s="270"/>
      <c r="M4013" s="230" t="s">
        <v>128</v>
      </c>
      <c r="N4013" s="265">
        <f>N4012*$Q$4</f>
        <v>787750</v>
      </c>
    </row>
    <row r="4014" spans="1:14" ht="13">
      <c r="D4014" s="421"/>
      <c r="E4014" s="829"/>
      <c r="G4014" s="829"/>
      <c r="H4014" s="233" t="s">
        <v>171</v>
      </c>
      <c r="M4014" s="230" t="s">
        <v>128</v>
      </c>
      <c r="N4014" s="262">
        <f>ROUNDDOWN((N4012+N4013),0)</f>
        <v>8665250</v>
      </c>
    </row>
    <row r="4015" spans="1:14" ht="13">
      <c r="D4015" s="421"/>
      <c r="E4015" s="829"/>
      <c r="G4015" s="829"/>
      <c r="N4015" s="262"/>
    </row>
    <row r="4016" spans="1:14" ht="13">
      <c r="A4016" s="258">
        <f>1+A4000</f>
        <v>56</v>
      </c>
      <c r="B4016" s="1250" t="s">
        <v>966</v>
      </c>
      <c r="D4016" s="432" t="s">
        <v>967</v>
      </c>
      <c r="E4016" s="1250"/>
      <c r="F4016" s="260"/>
      <c r="G4016" s="1250"/>
      <c r="H4016" s="245"/>
      <c r="K4016" s="245"/>
      <c r="L4016" s="245"/>
      <c r="M4016" s="262"/>
      <c r="N4016" s="245"/>
    </row>
    <row r="4017" spans="1:14" ht="13">
      <c r="A4017" s="403"/>
      <c r="D4017" s="421"/>
      <c r="E4017" s="829" t="s">
        <v>147</v>
      </c>
      <c r="F4017" s="234" t="s">
        <v>148</v>
      </c>
      <c r="G4017" s="829"/>
    </row>
    <row r="4018" spans="1:14" ht="13">
      <c r="A4018" s="403"/>
      <c r="B4018" s="1250"/>
      <c r="C4018" s="1250"/>
      <c r="D4018" s="274">
        <v>0.03</v>
      </c>
      <c r="E4018" s="829" t="s">
        <v>149</v>
      </c>
      <c r="F4018" s="264" t="s">
        <v>150</v>
      </c>
      <c r="G4018" s="370" t="s">
        <v>151</v>
      </c>
      <c r="H4018" s="248">
        <f>Bahan!$C$10</f>
        <v>125000</v>
      </c>
      <c r="K4018" s="248" t="s">
        <v>128</v>
      </c>
      <c r="L4018" s="230">
        <f>D4018*H4018</f>
        <v>3750</v>
      </c>
    </row>
    <row r="4019" spans="1:14" ht="13">
      <c r="A4019" s="403"/>
      <c r="D4019" s="274">
        <v>0.03</v>
      </c>
      <c r="E4019" s="829" t="s">
        <v>149</v>
      </c>
      <c r="F4019" s="264" t="s">
        <v>945</v>
      </c>
      <c r="G4019" s="370" t="s">
        <v>151</v>
      </c>
      <c r="H4019" s="248">
        <f>Bahan!$C$20</f>
        <v>135000</v>
      </c>
      <c r="K4019" s="248" t="s">
        <v>128</v>
      </c>
      <c r="L4019" s="230">
        <f>D4019*H4019</f>
        <v>4050</v>
      </c>
    </row>
    <row r="4020" spans="1:14" ht="13">
      <c r="A4020" s="403"/>
      <c r="D4020" s="274">
        <v>3.0000000000000001E-3</v>
      </c>
      <c r="E4020" s="829" t="s">
        <v>149</v>
      </c>
      <c r="F4020" s="234" t="s">
        <v>153</v>
      </c>
      <c r="G4020" s="370" t="s">
        <v>151</v>
      </c>
      <c r="H4020" s="248">
        <f>Bahan!$C$21</f>
        <v>145000</v>
      </c>
      <c r="K4020" s="248" t="s">
        <v>128</v>
      </c>
      <c r="L4020" s="230">
        <f>D4020*H4020</f>
        <v>435</v>
      </c>
    </row>
    <row r="4021" spans="1:14" ht="13">
      <c r="A4021" s="403"/>
      <c r="D4021" s="274">
        <v>3.0000000000000003E-4</v>
      </c>
      <c r="E4021" s="829" t="s">
        <v>149</v>
      </c>
      <c r="F4021" s="234" t="s">
        <v>154</v>
      </c>
      <c r="G4021" s="370" t="s">
        <v>151</v>
      </c>
      <c r="H4021" s="248">
        <f>Bahan!$C$22</f>
        <v>150000</v>
      </c>
      <c r="K4021" s="248" t="s">
        <v>128</v>
      </c>
      <c r="L4021" s="230">
        <f>D4021*H4021</f>
        <v>45.000000000000007</v>
      </c>
    </row>
    <row r="4022" spans="1:14" ht="13">
      <c r="A4022" s="403"/>
      <c r="D4022" s="421"/>
      <c r="E4022" s="829"/>
      <c r="G4022" s="829"/>
      <c r="M4022" s="230" t="s">
        <v>128</v>
      </c>
      <c r="N4022" s="265">
        <f>SUM(L4018:L4021)</f>
        <v>8280</v>
      </c>
    </row>
    <row r="4023" spans="1:14" ht="13">
      <c r="A4023" s="403"/>
      <c r="D4023" s="421"/>
      <c r="E4023" s="829" t="s">
        <v>155</v>
      </c>
      <c r="F4023" s="234" t="s">
        <v>156</v>
      </c>
      <c r="G4023" s="829"/>
    </row>
    <row r="4024" spans="1:14" ht="13">
      <c r="A4024" s="403"/>
      <c r="D4024" s="274">
        <v>1</v>
      </c>
      <c r="E4024" s="829" t="s">
        <v>441</v>
      </c>
      <c r="F4024" s="234" t="s">
        <v>968</v>
      </c>
      <c r="G4024" s="370" t="s">
        <v>151</v>
      </c>
      <c r="H4024" s="426">
        <f>Bahan!$C$313</f>
        <v>199280</v>
      </c>
      <c r="K4024" s="248" t="s">
        <v>128</v>
      </c>
      <c r="L4024" s="230">
        <f>D4024*H4024</f>
        <v>199280</v>
      </c>
    </row>
    <row r="4025" spans="1:14" ht="13">
      <c r="A4025" s="403"/>
      <c r="D4025" s="274">
        <v>1</v>
      </c>
      <c r="E4025" s="829" t="s">
        <v>441</v>
      </c>
      <c r="F4025" s="234" t="s">
        <v>969</v>
      </c>
      <c r="G4025" s="370" t="s">
        <v>151</v>
      </c>
      <c r="H4025" s="426">
        <f>Bahan!$C$342</f>
        <v>42000</v>
      </c>
      <c r="K4025" s="248" t="s">
        <v>128</v>
      </c>
      <c r="L4025" s="230">
        <f>D4025*H4025</f>
        <v>42000</v>
      </c>
    </row>
    <row r="4026" spans="1:14" ht="13">
      <c r="D4026" s="421"/>
      <c r="E4026" s="829"/>
      <c r="G4026" s="370"/>
      <c r="H4026" s="248"/>
      <c r="L4026" s="230"/>
      <c r="M4026" s="230" t="s">
        <v>128</v>
      </c>
      <c r="N4026" s="265">
        <f>SUM(L4024:L4025)</f>
        <v>241280</v>
      </c>
    </row>
    <row r="4027" spans="1:14" ht="13">
      <c r="D4027" s="421"/>
      <c r="E4027" s="829"/>
      <c r="G4027" s="829"/>
      <c r="H4027" s="829"/>
      <c r="K4027" s="829"/>
      <c r="M4027" s="267" t="s">
        <v>169</v>
      </c>
      <c r="N4027" s="268" t="s">
        <v>169</v>
      </c>
    </row>
    <row r="4028" spans="1:14" ht="13">
      <c r="D4028" s="421"/>
      <c r="E4028" s="829"/>
      <c r="G4028" s="829"/>
      <c r="H4028" s="233" t="s">
        <v>170</v>
      </c>
      <c r="M4028" s="230" t="s">
        <v>128</v>
      </c>
      <c r="N4028" s="230">
        <f>SUM(N4022:N4026)</f>
        <v>249560</v>
      </c>
    </row>
    <row r="4029" spans="1:14" ht="13">
      <c r="B4029" s="1250"/>
      <c r="C4029" s="1250"/>
      <c r="D4029" s="421"/>
      <c r="E4029" s="829"/>
      <c r="G4029" s="829"/>
      <c r="H4029" s="269" t="s">
        <v>3123</v>
      </c>
      <c r="K4029" s="270"/>
      <c r="M4029" s="230" t="s">
        <v>128</v>
      </c>
      <c r="N4029" s="265">
        <f>N4028*$Q$4</f>
        <v>24956</v>
      </c>
    </row>
    <row r="4030" spans="1:14" ht="13">
      <c r="D4030" s="421"/>
      <c r="E4030" s="829"/>
      <c r="G4030" s="829"/>
      <c r="H4030" s="233" t="s">
        <v>171</v>
      </c>
      <c r="M4030" s="230" t="s">
        <v>128</v>
      </c>
      <c r="N4030" s="262">
        <f>ROUNDDOWN((N4028+N4029),0)</f>
        <v>274516</v>
      </c>
    </row>
    <row r="4031" spans="1:14" ht="13">
      <c r="D4031" s="421"/>
      <c r="E4031" s="829"/>
      <c r="G4031" s="829"/>
    </row>
    <row r="4032" spans="1:14" ht="13">
      <c r="A4032" s="258">
        <f>1+A4016</f>
        <v>57</v>
      </c>
      <c r="B4032" s="1250" t="s">
        <v>642</v>
      </c>
      <c r="D4032" s="432" t="s">
        <v>3548</v>
      </c>
      <c r="E4032" s="1250"/>
      <c r="F4032" s="260"/>
      <c r="G4032" s="1250"/>
      <c r="H4032" s="245"/>
      <c r="K4032" s="245"/>
      <c r="L4032" s="245"/>
      <c r="M4032" s="262"/>
      <c r="N4032" s="245"/>
    </row>
    <row r="4033" spans="1:14" ht="13">
      <c r="A4033" s="403"/>
      <c r="D4033" s="421"/>
      <c r="E4033" s="829" t="s">
        <v>147</v>
      </c>
      <c r="F4033" s="234" t="s">
        <v>148</v>
      </c>
      <c r="G4033" s="829"/>
    </row>
    <row r="4034" spans="1:14" ht="13">
      <c r="A4034" s="403"/>
      <c r="B4034" s="1250"/>
      <c r="C4034" s="1250"/>
      <c r="D4034" s="274">
        <v>0.03</v>
      </c>
      <c r="E4034" s="829" t="s">
        <v>149</v>
      </c>
      <c r="F4034" s="264" t="s">
        <v>150</v>
      </c>
      <c r="G4034" s="370" t="s">
        <v>151</v>
      </c>
      <c r="H4034" s="248">
        <f>Bahan!$C$10</f>
        <v>125000</v>
      </c>
      <c r="K4034" s="248" t="s">
        <v>128</v>
      </c>
      <c r="L4034" s="230">
        <f>D4034*H4034</f>
        <v>3750</v>
      </c>
    </row>
    <row r="4035" spans="1:14" ht="13">
      <c r="A4035" s="403"/>
      <c r="D4035" s="274">
        <v>0.03</v>
      </c>
      <c r="E4035" s="829" t="s">
        <v>149</v>
      </c>
      <c r="F4035" s="264" t="s">
        <v>945</v>
      </c>
      <c r="G4035" s="370" t="s">
        <v>151</v>
      </c>
      <c r="H4035" s="248">
        <f>Bahan!$C$20</f>
        <v>135000</v>
      </c>
      <c r="K4035" s="248" t="s">
        <v>128</v>
      </c>
      <c r="L4035" s="230">
        <f>D4035*H4035</f>
        <v>4050</v>
      </c>
    </row>
    <row r="4036" spans="1:14" ht="13">
      <c r="A4036" s="403"/>
      <c r="D4036" s="274">
        <v>3.0000000000000001E-3</v>
      </c>
      <c r="E4036" s="829" t="s">
        <v>149</v>
      </c>
      <c r="F4036" s="234" t="s">
        <v>153</v>
      </c>
      <c r="G4036" s="370" t="s">
        <v>151</v>
      </c>
      <c r="H4036" s="248">
        <f>Bahan!$C$21</f>
        <v>145000</v>
      </c>
      <c r="K4036" s="248" t="s">
        <v>128</v>
      </c>
      <c r="L4036" s="230">
        <f>D4036*H4036</f>
        <v>435</v>
      </c>
    </row>
    <row r="4037" spans="1:14" ht="13">
      <c r="A4037" s="403"/>
      <c r="D4037" s="274">
        <v>3.0000000000000003E-4</v>
      </c>
      <c r="E4037" s="829" t="s">
        <v>149</v>
      </c>
      <c r="F4037" s="234" t="s">
        <v>154</v>
      </c>
      <c r="G4037" s="370" t="s">
        <v>151</v>
      </c>
      <c r="H4037" s="248">
        <f>Bahan!$C$22</f>
        <v>150000</v>
      </c>
      <c r="K4037" s="248" t="s">
        <v>128</v>
      </c>
      <c r="L4037" s="230">
        <f>D4037*H4037</f>
        <v>45.000000000000007</v>
      </c>
    </row>
    <row r="4038" spans="1:14" ht="13">
      <c r="A4038" s="403"/>
      <c r="D4038" s="421"/>
      <c r="E4038" s="829"/>
      <c r="G4038" s="829"/>
      <c r="M4038" s="230" t="s">
        <v>128</v>
      </c>
      <c r="N4038" s="265">
        <f>SUM(L4034:L4037)</f>
        <v>8280</v>
      </c>
    </row>
    <row r="4039" spans="1:14" ht="13">
      <c r="A4039" s="403"/>
      <c r="D4039" s="421"/>
      <c r="E4039" s="829" t="s">
        <v>155</v>
      </c>
      <c r="F4039" s="234" t="s">
        <v>156</v>
      </c>
      <c r="G4039" s="829"/>
    </row>
    <row r="4040" spans="1:14" ht="13">
      <c r="A4040" s="403"/>
      <c r="D4040" s="274">
        <v>1</v>
      </c>
      <c r="E4040" s="829" t="s">
        <v>441</v>
      </c>
      <c r="F4040" s="234" t="s">
        <v>968</v>
      </c>
      <c r="G4040" s="370" t="s">
        <v>151</v>
      </c>
      <c r="H4040" s="426">
        <f>Bahan!$C$313</f>
        <v>199280</v>
      </c>
      <c r="K4040" s="248" t="s">
        <v>128</v>
      </c>
      <c r="L4040" s="230">
        <f>D4040*H4040</f>
        <v>199280</v>
      </c>
    </row>
    <row r="4041" spans="1:14" ht="13">
      <c r="D4041" s="421"/>
      <c r="E4041" s="829"/>
      <c r="G4041" s="370"/>
      <c r="H4041" s="248"/>
      <c r="L4041" s="230"/>
      <c r="M4041" s="230" t="s">
        <v>128</v>
      </c>
      <c r="N4041" s="265">
        <f>SUM(L4040:L4040)</f>
        <v>199280</v>
      </c>
    </row>
    <row r="4042" spans="1:14" ht="13">
      <c r="D4042" s="421"/>
      <c r="E4042" s="829"/>
      <c r="G4042" s="829"/>
      <c r="H4042" s="829"/>
      <c r="K4042" s="829"/>
      <c r="M4042" s="267" t="s">
        <v>169</v>
      </c>
      <c r="N4042" s="268" t="s">
        <v>169</v>
      </c>
    </row>
    <row r="4043" spans="1:14" ht="13">
      <c r="D4043" s="421"/>
      <c r="E4043" s="829"/>
      <c r="G4043" s="829"/>
      <c r="H4043" s="233" t="s">
        <v>170</v>
      </c>
      <c r="M4043" s="230" t="s">
        <v>128</v>
      </c>
      <c r="N4043" s="230">
        <f>SUM(N4038:N4041)</f>
        <v>207560</v>
      </c>
    </row>
    <row r="4044" spans="1:14" ht="13">
      <c r="B4044" s="1250"/>
      <c r="C4044" s="1250"/>
      <c r="D4044" s="421"/>
      <c r="E4044" s="829"/>
      <c r="G4044" s="829"/>
      <c r="H4044" s="269" t="s">
        <v>3123</v>
      </c>
      <c r="K4044" s="270"/>
      <c r="M4044" s="230" t="s">
        <v>128</v>
      </c>
      <c r="N4044" s="265">
        <f>N4043*$Q$4</f>
        <v>20756</v>
      </c>
    </row>
    <row r="4045" spans="1:14" ht="13">
      <c r="D4045" s="421"/>
      <c r="E4045" s="829"/>
      <c r="G4045" s="829"/>
      <c r="H4045" s="233" t="s">
        <v>171</v>
      </c>
      <c r="M4045" s="230" t="s">
        <v>128</v>
      </c>
      <c r="N4045" s="262">
        <f>ROUNDDOWN((N4043+N4044),0)</f>
        <v>228316</v>
      </c>
    </row>
    <row r="4046" spans="1:14" ht="13">
      <c r="D4046" s="421"/>
      <c r="E4046" s="829"/>
      <c r="G4046" s="829"/>
    </row>
    <row r="4047" spans="1:14" ht="13">
      <c r="A4047" s="258">
        <f>1+A4032</f>
        <v>58</v>
      </c>
      <c r="B4047" s="1250" t="s">
        <v>642</v>
      </c>
      <c r="D4047" s="432" t="s">
        <v>3725</v>
      </c>
      <c r="E4047" s="1250"/>
      <c r="F4047" s="260"/>
      <c r="G4047" s="1250"/>
      <c r="H4047" s="245"/>
      <c r="K4047" s="245"/>
      <c r="L4047" s="245"/>
      <c r="M4047" s="262"/>
      <c r="N4047" s="245"/>
    </row>
    <row r="4048" spans="1:14" ht="13">
      <c r="A4048" s="403"/>
      <c r="D4048" s="421"/>
      <c r="E4048" s="829" t="s">
        <v>147</v>
      </c>
      <c r="F4048" s="234" t="s">
        <v>148</v>
      </c>
      <c r="G4048" s="829"/>
    </row>
    <row r="4049" spans="1:14" ht="13">
      <c r="A4049" s="403"/>
      <c r="B4049" s="1250"/>
      <c r="C4049" s="1250"/>
      <c r="D4049" s="274">
        <v>0.03</v>
      </c>
      <c r="E4049" s="829" t="s">
        <v>149</v>
      </c>
      <c r="F4049" s="264" t="s">
        <v>150</v>
      </c>
      <c r="G4049" s="370" t="s">
        <v>151</v>
      </c>
      <c r="H4049" s="248">
        <f>Bahan!$C$10</f>
        <v>125000</v>
      </c>
      <c r="K4049" s="248" t="s">
        <v>128</v>
      </c>
      <c r="L4049" s="230">
        <f>D4049*H4049</f>
        <v>3750</v>
      </c>
    </row>
    <row r="4050" spans="1:14" ht="13">
      <c r="A4050" s="403"/>
      <c r="D4050" s="274">
        <v>0.03</v>
      </c>
      <c r="E4050" s="829" t="s">
        <v>149</v>
      </c>
      <c r="F4050" s="264" t="s">
        <v>945</v>
      </c>
      <c r="G4050" s="370" t="s">
        <v>151</v>
      </c>
      <c r="H4050" s="248">
        <f>Bahan!$C$20</f>
        <v>135000</v>
      </c>
      <c r="K4050" s="248" t="s">
        <v>128</v>
      </c>
      <c r="L4050" s="230">
        <f>D4050*H4050</f>
        <v>4050</v>
      </c>
    </row>
    <row r="4051" spans="1:14" ht="13">
      <c r="A4051" s="403"/>
      <c r="D4051" s="274">
        <v>3.0000000000000001E-3</v>
      </c>
      <c r="E4051" s="829" t="s">
        <v>149</v>
      </c>
      <c r="F4051" s="234" t="s">
        <v>153</v>
      </c>
      <c r="G4051" s="370" t="s">
        <v>151</v>
      </c>
      <c r="H4051" s="248">
        <f>Bahan!$C$21</f>
        <v>145000</v>
      </c>
      <c r="K4051" s="248" t="s">
        <v>128</v>
      </c>
      <c r="L4051" s="230">
        <f>D4051*H4051</f>
        <v>435</v>
      </c>
    </row>
    <row r="4052" spans="1:14" ht="13">
      <c r="A4052" s="403"/>
      <c r="D4052" s="274">
        <v>3.0000000000000003E-4</v>
      </c>
      <c r="E4052" s="829" t="s">
        <v>149</v>
      </c>
      <c r="F4052" s="234" t="s">
        <v>154</v>
      </c>
      <c r="G4052" s="370" t="s">
        <v>151</v>
      </c>
      <c r="H4052" s="248">
        <f>Bahan!$C$22</f>
        <v>150000</v>
      </c>
      <c r="K4052" s="248" t="s">
        <v>128</v>
      </c>
      <c r="L4052" s="230">
        <f>D4052*H4052</f>
        <v>45.000000000000007</v>
      </c>
    </row>
    <row r="4053" spans="1:14" ht="13">
      <c r="A4053" s="403"/>
      <c r="D4053" s="421"/>
      <c r="E4053" s="829"/>
      <c r="G4053" s="829"/>
      <c r="M4053" s="230" t="s">
        <v>128</v>
      </c>
      <c r="N4053" s="265">
        <f>SUM(L4049:L4052)</f>
        <v>8280</v>
      </c>
    </row>
    <row r="4054" spans="1:14" ht="13">
      <c r="A4054" s="403"/>
      <c r="D4054" s="421"/>
      <c r="E4054" s="829" t="s">
        <v>155</v>
      </c>
      <c r="F4054" s="234" t="s">
        <v>156</v>
      </c>
      <c r="G4054" s="829"/>
    </row>
    <row r="4055" spans="1:14" ht="13">
      <c r="A4055" s="403"/>
      <c r="D4055" s="274">
        <v>1</v>
      </c>
      <c r="E4055" s="829" t="s">
        <v>441</v>
      </c>
      <c r="F4055" s="234" t="s">
        <v>3724</v>
      </c>
      <c r="G4055" s="370" t="s">
        <v>151</v>
      </c>
      <c r="H4055" s="426">
        <f>Bahan!$C$312</f>
        <v>172280</v>
      </c>
      <c r="K4055" s="248" t="s">
        <v>128</v>
      </c>
      <c r="L4055" s="230">
        <f>D4055*H4055</f>
        <v>172280</v>
      </c>
    </row>
    <row r="4056" spans="1:14" ht="13">
      <c r="D4056" s="421"/>
      <c r="E4056" s="829"/>
      <c r="G4056" s="370"/>
      <c r="H4056" s="248"/>
      <c r="L4056" s="230"/>
      <c r="M4056" s="230" t="s">
        <v>128</v>
      </c>
      <c r="N4056" s="265">
        <f>SUM(L4055:L4055)</f>
        <v>172280</v>
      </c>
    </row>
    <row r="4057" spans="1:14" ht="13">
      <c r="D4057" s="421"/>
      <c r="E4057" s="829"/>
      <c r="G4057" s="829"/>
      <c r="H4057" s="829"/>
      <c r="K4057" s="829"/>
      <c r="M4057" s="267" t="s">
        <v>169</v>
      </c>
      <c r="N4057" s="268" t="s">
        <v>169</v>
      </c>
    </row>
    <row r="4058" spans="1:14" ht="13">
      <c r="D4058" s="421"/>
      <c r="E4058" s="829"/>
      <c r="G4058" s="829"/>
      <c r="H4058" s="233" t="s">
        <v>170</v>
      </c>
      <c r="M4058" s="230" t="s">
        <v>128</v>
      </c>
      <c r="N4058" s="230">
        <f>SUM(N4053:N4056)</f>
        <v>180560</v>
      </c>
    </row>
    <row r="4059" spans="1:14" ht="13">
      <c r="B4059" s="1250"/>
      <c r="C4059" s="1250"/>
      <c r="D4059" s="421"/>
      <c r="E4059" s="829"/>
      <c r="G4059" s="829"/>
      <c r="H4059" s="269" t="s">
        <v>3123</v>
      </c>
      <c r="K4059" s="270"/>
      <c r="M4059" s="230" t="s">
        <v>128</v>
      </c>
      <c r="N4059" s="265">
        <f>N4058*$Q$4</f>
        <v>18056</v>
      </c>
    </row>
    <row r="4060" spans="1:14" ht="13">
      <c r="D4060" s="421"/>
      <c r="E4060" s="829"/>
      <c r="G4060" s="829"/>
      <c r="H4060" s="233" t="s">
        <v>171</v>
      </c>
      <c r="M4060" s="230" t="s">
        <v>128</v>
      </c>
      <c r="N4060" s="262">
        <f>ROUNDDOWN((N4058+N4059),0)</f>
        <v>198616</v>
      </c>
    </row>
    <row r="4061" spans="1:14" ht="13">
      <c r="D4061" s="421"/>
      <c r="E4061" s="829"/>
      <c r="G4061" s="829"/>
    </row>
    <row r="4062" spans="1:14" ht="13">
      <c r="D4062" s="421"/>
      <c r="E4062" s="829"/>
      <c r="G4062" s="829"/>
    </row>
    <row r="4063" spans="1:14" ht="13">
      <c r="A4063" s="258">
        <f>1+A4047</f>
        <v>59</v>
      </c>
      <c r="B4063" s="1250" t="s">
        <v>970</v>
      </c>
      <c r="D4063" s="432" t="s">
        <v>971</v>
      </c>
      <c r="E4063" s="1250"/>
      <c r="F4063" s="260"/>
      <c r="G4063" s="1250"/>
      <c r="H4063" s="245"/>
      <c r="K4063" s="245"/>
      <c r="L4063" s="245"/>
      <c r="M4063" s="262"/>
      <c r="N4063" s="245"/>
    </row>
    <row r="4064" spans="1:14" ht="13">
      <c r="A4064" s="403"/>
      <c r="D4064" s="421"/>
      <c r="E4064" s="829" t="s">
        <v>147</v>
      </c>
      <c r="F4064" s="234" t="s">
        <v>148</v>
      </c>
      <c r="G4064" s="829"/>
    </row>
    <row r="4065" spans="1:14" ht="13">
      <c r="A4065" s="403"/>
      <c r="B4065" s="1250"/>
      <c r="C4065" s="1250"/>
      <c r="D4065" s="274">
        <v>2.5000000000000001E-2</v>
      </c>
      <c r="E4065" s="829" t="s">
        <v>149</v>
      </c>
      <c r="F4065" s="264" t="s">
        <v>150</v>
      </c>
      <c r="G4065" s="370" t="s">
        <v>151</v>
      </c>
      <c r="H4065" s="248">
        <f>Bahan!$C$10</f>
        <v>125000</v>
      </c>
      <c r="K4065" s="248" t="s">
        <v>128</v>
      </c>
      <c r="L4065" s="230">
        <f>D4065*H4065</f>
        <v>3125</v>
      </c>
    </row>
    <row r="4066" spans="1:14" ht="13">
      <c r="A4066" s="403"/>
      <c r="D4066" s="274">
        <v>2.5000000000000001E-2</v>
      </c>
      <c r="E4066" s="829" t="s">
        <v>149</v>
      </c>
      <c r="F4066" s="264" t="s">
        <v>945</v>
      </c>
      <c r="G4066" s="370" t="s">
        <v>151</v>
      </c>
      <c r="H4066" s="248">
        <f>Bahan!$C$20</f>
        <v>135000</v>
      </c>
      <c r="K4066" s="248" t="s">
        <v>128</v>
      </c>
      <c r="L4066" s="230">
        <f>D4066*H4066</f>
        <v>3375</v>
      </c>
    </row>
    <row r="4067" spans="1:14" ht="13">
      <c r="A4067" s="403"/>
      <c r="D4067" s="274">
        <v>2.5000000000000001E-3</v>
      </c>
      <c r="E4067" s="829" t="s">
        <v>149</v>
      </c>
      <c r="F4067" s="234" t="s">
        <v>153</v>
      </c>
      <c r="G4067" s="370" t="s">
        <v>151</v>
      </c>
      <c r="H4067" s="248">
        <f>Bahan!$C$21</f>
        <v>145000</v>
      </c>
      <c r="K4067" s="248" t="s">
        <v>128</v>
      </c>
      <c r="L4067" s="230">
        <f>D4067*H4067</f>
        <v>362.5</v>
      </c>
    </row>
    <row r="4068" spans="1:14" ht="13">
      <c r="A4068" s="403"/>
      <c r="D4068" s="274">
        <v>2.5000000000000001E-4</v>
      </c>
      <c r="E4068" s="829" t="s">
        <v>149</v>
      </c>
      <c r="F4068" s="234" t="s">
        <v>154</v>
      </c>
      <c r="G4068" s="370" t="s">
        <v>151</v>
      </c>
      <c r="H4068" s="248">
        <f>Bahan!$C$22</f>
        <v>150000</v>
      </c>
      <c r="K4068" s="248" t="s">
        <v>128</v>
      </c>
      <c r="L4068" s="230">
        <f>D4068*H4068</f>
        <v>37.5</v>
      </c>
    </row>
    <row r="4069" spans="1:14" ht="13">
      <c r="A4069" s="403"/>
      <c r="D4069" s="421"/>
      <c r="E4069" s="829"/>
      <c r="G4069" s="829"/>
      <c r="M4069" s="230" t="s">
        <v>128</v>
      </c>
      <c r="N4069" s="265">
        <f>SUM(L4065:L4068)</f>
        <v>6900</v>
      </c>
    </row>
    <row r="4070" spans="1:14" ht="13">
      <c r="A4070" s="403"/>
      <c r="D4070" s="421"/>
      <c r="E4070" s="829" t="s">
        <v>155</v>
      </c>
      <c r="F4070" s="234" t="s">
        <v>156</v>
      </c>
      <c r="G4070" s="829"/>
    </row>
    <row r="4071" spans="1:14" ht="13">
      <c r="A4071" s="403"/>
      <c r="D4071" s="274">
        <v>1</v>
      </c>
      <c r="E4071" s="829" t="s">
        <v>441</v>
      </c>
      <c r="F4071" s="234" t="s">
        <v>972</v>
      </c>
      <c r="G4071" s="370" t="s">
        <v>151</v>
      </c>
      <c r="H4071" s="426">
        <f>Bahan!$C$310</f>
        <v>105000</v>
      </c>
      <c r="K4071" s="248" t="s">
        <v>128</v>
      </c>
      <c r="L4071" s="230">
        <f>D4071*H4071</f>
        <v>105000</v>
      </c>
    </row>
    <row r="4072" spans="1:14" ht="13">
      <c r="A4072" s="403"/>
      <c r="D4072" s="274">
        <v>1</v>
      </c>
      <c r="E4072" s="829" t="s">
        <v>441</v>
      </c>
      <c r="F4072" s="234" t="s">
        <v>973</v>
      </c>
      <c r="G4072" s="370" t="s">
        <v>151</v>
      </c>
      <c r="H4072" s="426">
        <f>Bahan!$C$341</f>
        <v>28700</v>
      </c>
      <c r="K4072" s="248" t="s">
        <v>128</v>
      </c>
      <c r="L4072" s="230">
        <f>D4072*H4072</f>
        <v>28700</v>
      </c>
    </row>
    <row r="4073" spans="1:14" ht="13">
      <c r="D4073" s="421"/>
      <c r="E4073" s="829"/>
      <c r="G4073" s="370"/>
      <c r="H4073" s="248"/>
      <c r="L4073" s="230"/>
      <c r="M4073" s="230" t="s">
        <v>128</v>
      </c>
      <c r="N4073" s="265">
        <f>SUM(L4071:L4072)</f>
        <v>133700</v>
      </c>
    </row>
    <row r="4074" spans="1:14" ht="13">
      <c r="D4074" s="421"/>
      <c r="E4074" s="829"/>
      <c r="G4074" s="829"/>
      <c r="H4074" s="829"/>
      <c r="K4074" s="829"/>
      <c r="M4074" s="267" t="s">
        <v>169</v>
      </c>
      <c r="N4074" s="268" t="s">
        <v>169</v>
      </c>
    </row>
    <row r="4075" spans="1:14" ht="13">
      <c r="D4075" s="421"/>
      <c r="E4075" s="829"/>
      <c r="G4075" s="829"/>
      <c r="H4075" s="233" t="s">
        <v>170</v>
      </c>
      <c r="M4075" s="230" t="s">
        <v>128</v>
      </c>
      <c r="N4075" s="230">
        <f>SUM(N4069:N4073)</f>
        <v>140600</v>
      </c>
    </row>
    <row r="4076" spans="1:14" ht="13">
      <c r="B4076" s="1250"/>
      <c r="C4076" s="1250"/>
      <c r="D4076" s="421"/>
      <c r="E4076" s="829"/>
      <c r="G4076" s="829"/>
      <c r="H4076" s="269" t="s">
        <v>3123</v>
      </c>
      <c r="K4076" s="270"/>
      <c r="M4076" s="230" t="s">
        <v>128</v>
      </c>
      <c r="N4076" s="265">
        <f>N4075*$Q$4</f>
        <v>14060</v>
      </c>
    </row>
    <row r="4077" spans="1:14" ht="13">
      <c r="D4077" s="421"/>
      <c r="E4077" s="829"/>
      <c r="G4077" s="829"/>
      <c r="H4077" s="233" t="s">
        <v>171</v>
      </c>
      <c r="M4077" s="230" t="s">
        <v>128</v>
      </c>
      <c r="N4077" s="262">
        <f>ROUNDDOWN((N4075+N4076),0)</f>
        <v>154660</v>
      </c>
    </row>
    <row r="4078" spans="1:14" ht="13">
      <c r="D4078" s="421"/>
      <c r="E4078" s="829"/>
      <c r="G4078" s="829"/>
    </row>
    <row r="4079" spans="1:14" ht="13">
      <c r="A4079" s="258">
        <f>1+A4063</f>
        <v>60</v>
      </c>
      <c r="B4079" s="1250" t="s">
        <v>3195</v>
      </c>
      <c r="D4079" s="432" t="s">
        <v>3197</v>
      </c>
      <c r="E4079" s="1250"/>
      <c r="F4079" s="260"/>
      <c r="G4079" s="1250"/>
      <c r="H4079" s="245"/>
      <c r="K4079" s="245"/>
      <c r="L4079" s="245"/>
      <c r="M4079" s="262"/>
      <c r="N4079" s="245"/>
    </row>
    <row r="4080" spans="1:14" ht="13">
      <c r="A4080" s="403"/>
      <c r="D4080" s="421"/>
      <c r="E4080" s="829" t="s">
        <v>147</v>
      </c>
      <c r="F4080" s="234" t="s">
        <v>148</v>
      </c>
      <c r="G4080" s="829"/>
    </row>
    <row r="4081" spans="1:14" ht="13">
      <c r="A4081" s="403"/>
      <c r="B4081" s="1250"/>
      <c r="C4081" s="1250"/>
      <c r="D4081" s="274">
        <v>2.5000000000000001E-2</v>
      </c>
      <c r="E4081" s="829" t="s">
        <v>149</v>
      </c>
      <c r="F4081" s="264" t="s">
        <v>150</v>
      </c>
      <c r="G4081" s="370" t="s">
        <v>151</v>
      </c>
      <c r="H4081" s="248">
        <f>Bahan!$C$10</f>
        <v>125000</v>
      </c>
      <c r="K4081" s="248" t="s">
        <v>128</v>
      </c>
      <c r="L4081" s="230">
        <f>D4081*H4081</f>
        <v>3125</v>
      </c>
    </row>
    <row r="4082" spans="1:14" ht="13">
      <c r="A4082" s="403"/>
      <c r="D4082" s="274">
        <v>2.5000000000000001E-2</v>
      </c>
      <c r="E4082" s="829" t="s">
        <v>149</v>
      </c>
      <c r="F4082" s="264" t="s">
        <v>945</v>
      </c>
      <c r="G4082" s="370" t="s">
        <v>151</v>
      </c>
      <c r="H4082" s="248">
        <f>Bahan!$C$20</f>
        <v>135000</v>
      </c>
      <c r="K4082" s="248" t="s">
        <v>128</v>
      </c>
      <c r="L4082" s="230">
        <f>D4082*H4082</f>
        <v>3375</v>
      </c>
    </row>
    <row r="4083" spans="1:14" ht="13">
      <c r="A4083" s="403"/>
      <c r="D4083" s="274">
        <v>2.5000000000000001E-3</v>
      </c>
      <c r="E4083" s="829" t="s">
        <v>149</v>
      </c>
      <c r="F4083" s="234" t="s">
        <v>153</v>
      </c>
      <c r="G4083" s="370" t="s">
        <v>151</v>
      </c>
      <c r="H4083" s="248">
        <f>Bahan!$C$21</f>
        <v>145000</v>
      </c>
      <c r="K4083" s="248" t="s">
        <v>128</v>
      </c>
      <c r="L4083" s="230">
        <f>D4083*H4083</f>
        <v>362.5</v>
      </c>
    </row>
    <row r="4084" spans="1:14" ht="13">
      <c r="A4084" s="403"/>
      <c r="D4084" s="274">
        <v>2.5000000000000001E-4</v>
      </c>
      <c r="E4084" s="829" t="s">
        <v>149</v>
      </c>
      <c r="F4084" s="234" t="s">
        <v>154</v>
      </c>
      <c r="G4084" s="370" t="s">
        <v>151</v>
      </c>
      <c r="H4084" s="248">
        <f>Bahan!$C$22</f>
        <v>150000</v>
      </c>
      <c r="K4084" s="248" t="s">
        <v>128</v>
      </c>
      <c r="L4084" s="230">
        <f>D4084*H4084</f>
        <v>37.5</v>
      </c>
    </row>
    <row r="4085" spans="1:14" ht="13">
      <c r="A4085" s="403"/>
      <c r="D4085" s="421"/>
      <c r="E4085" s="829"/>
      <c r="G4085" s="829"/>
      <c r="M4085" s="230" t="s">
        <v>128</v>
      </c>
      <c r="N4085" s="265">
        <f>SUM(L4081:L4084)</f>
        <v>6900</v>
      </c>
    </row>
    <row r="4086" spans="1:14" ht="13">
      <c r="A4086" s="403"/>
      <c r="D4086" s="421"/>
      <c r="E4086" s="829" t="s">
        <v>155</v>
      </c>
      <c r="F4086" s="234" t="s">
        <v>156</v>
      </c>
      <c r="G4086" s="829"/>
    </row>
    <row r="4087" spans="1:14" ht="13">
      <c r="A4087" s="403"/>
      <c r="D4087" s="274">
        <v>1</v>
      </c>
      <c r="E4087" s="829" t="s">
        <v>441</v>
      </c>
      <c r="F4087" s="234" t="s">
        <v>972</v>
      </c>
      <c r="G4087" s="370" t="s">
        <v>151</v>
      </c>
      <c r="H4087" s="426">
        <f>Bahan!$C$310</f>
        <v>105000</v>
      </c>
      <c r="K4087" s="248" t="s">
        <v>128</v>
      </c>
      <c r="L4087" s="230">
        <f>D4087*H4087</f>
        <v>105000</v>
      </c>
    </row>
    <row r="4088" spans="1:14" ht="13">
      <c r="A4088" s="403"/>
      <c r="D4088" s="274">
        <v>1</v>
      </c>
      <c r="E4088" s="829" t="s">
        <v>441</v>
      </c>
      <c r="F4088" s="234" t="s">
        <v>3198</v>
      </c>
      <c r="G4088" s="370" t="s">
        <v>151</v>
      </c>
      <c r="H4088" s="426">
        <f>Bahan!$C$354</f>
        <v>75875</v>
      </c>
      <c r="K4088" s="248" t="s">
        <v>128</v>
      </c>
      <c r="L4088" s="230">
        <f>D4088*H4088</f>
        <v>75875</v>
      </c>
    </row>
    <row r="4089" spans="1:14" ht="13">
      <c r="D4089" s="421"/>
      <c r="E4089" s="829"/>
      <c r="G4089" s="370"/>
      <c r="H4089" s="248"/>
      <c r="L4089" s="230"/>
      <c r="M4089" s="230" t="s">
        <v>128</v>
      </c>
      <c r="N4089" s="265">
        <f>SUM(L4087:L4088)</f>
        <v>180875</v>
      </c>
    </row>
    <row r="4090" spans="1:14" ht="13">
      <c r="D4090" s="421"/>
      <c r="E4090" s="829"/>
      <c r="G4090" s="829"/>
      <c r="H4090" s="829"/>
      <c r="K4090" s="829"/>
      <c r="M4090" s="267" t="s">
        <v>169</v>
      </c>
      <c r="N4090" s="268" t="s">
        <v>169</v>
      </c>
    </row>
    <row r="4091" spans="1:14" ht="13">
      <c r="D4091" s="421"/>
      <c r="E4091" s="829"/>
      <c r="G4091" s="829"/>
      <c r="H4091" s="233" t="s">
        <v>170</v>
      </c>
      <c r="M4091" s="230" t="s">
        <v>128</v>
      </c>
      <c r="N4091" s="230">
        <f>SUM(N4085:N4089)</f>
        <v>187775</v>
      </c>
    </row>
    <row r="4092" spans="1:14" ht="13">
      <c r="B4092" s="1250"/>
      <c r="C4092" s="1250"/>
      <c r="D4092" s="421"/>
      <c r="E4092" s="829"/>
      <c r="G4092" s="829"/>
      <c r="H4092" s="269" t="s">
        <v>3123</v>
      </c>
      <c r="K4092" s="270"/>
      <c r="M4092" s="230" t="s">
        <v>128</v>
      </c>
      <c r="N4092" s="265">
        <f>N4091*$Q$4</f>
        <v>18777.5</v>
      </c>
    </row>
    <row r="4093" spans="1:14" ht="13">
      <c r="D4093" s="421"/>
      <c r="E4093" s="829"/>
      <c r="G4093" s="829"/>
      <c r="H4093" s="233" t="s">
        <v>171</v>
      </c>
      <c r="M4093" s="230" t="s">
        <v>128</v>
      </c>
      <c r="N4093" s="262">
        <f>ROUNDDOWN((N4091+N4092),0)</f>
        <v>206552</v>
      </c>
    </row>
    <row r="4094" spans="1:14" ht="13">
      <c r="D4094" s="421"/>
      <c r="E4094" s="829"/>
      <c r="G4094" s="829"/>
      <c r="N4094" s="262"/>
    </row>
    <row r="4095" spans="1:14" ht="13">
      <c r="A4095" s="258">
        <f>1+A4079</f>
        <v>61</v>
      </c>
      <c r="B4095" s="1250" t="s">
        <v>642</v>
      </c>
      <c r="D4095" s="432" t="s">
        <v>3433</v>
      </c>
      <c r="E4095" s="1250"/>
      <c r="F4095" s="260"/>
      <c r="G4095" s="1250"/>
      <c r="H4095" s="245"/>
      <c r="K4095" s="245"/>
      <c r="L4095" s="245"/>
      <c r="M4095" s="262"/>
      <c r="N4095" s="245"/>
    </row>
    <row r="4096" spans="1:14" ht="13">
      <c r="A4096" s="403"/>
      <c r="D4096" s="421"/>
      <c r="E4096" s="829" t="s">
        <v>147</v>
      </c>
      <c r="F4096" s="234" t="s">
        <v>148</v>
      </c>
      <c r="G4096" s="829"/>
    </row>
    <row r="4097" spans="1:14" ht="13">
      <c r="A4097" s="403"/>
      <c r="B4097" s="1250"/>
      <c r="C4097" s="1250"/>
      <c r="D4097" s="274">
        <v>2.5000000000000001E-2</v>
      </c>
      <c r="E4097" s="829" t="s">
        <v>149</v>
      </c>
      <c r="F4097" s="264" t="s">
        <v>150</v>
      </c>
      <c r="G4097" s="370" t="s">
        <v>151</v>
      </c>
      <c r="H4097" s="248">
        <f>Bahan!$C$10</f>
        <v>125000</v>
      </c>
      <c r="K4097" s="248" t="s">
        <v>128</v>
      </c>
      <c r="L4097" s="230">
        <f>D4097*H4097</f>
        <v>3125</v>
      </c>
    </row>
    <row r="4098" spans="1:14" ht="13">
      <c r="A4098" s="403"/>
      <c r="D4098" s="274">
        <v>2.5000000000000001E-2</v>
      </c>
      <c r="E4098" s="829" t="s">
        <v>149</v>
      </c>
      <c r="F4098" s="264" t="s">
        <v>945</v>
      </c>
      <c r="G4098" s="370" t="s">
        <v>151</v>
      </c>
      <c r="H4098" s="248">
        <f>Bahan!$C$20</f>
        <v>135000</v>
      </c>
      <c r="K4098" s="248" t="s">
        <v>128</v>
      </c>
      <c r="L4098" s="230">
        <f>D4098*H4098</f>
        <v>3375</v>
      </c>
    </row>
    <row r="4099" spans="1:14" ht="13">
      <c r="A4099" s="403"/>
      <c r="D4099" s="274">
        <v>2.5000000000000001E-3</v>
      </c>
      <c r="E4099" s="829" t="s">
        <v>149</v>
      </c>
      <c r="F4099" s="234" t="s">
        <v>153</v>
      </c>
      <c r="G4099" s="370" t="s">
        <v>151</v>
      </c>
      <c r="H4099" s="248">
        <f>Bahan!$C$21</f>
        <v>145000</v>
      </c>
      <c r="K4099" s="248" t="s">
        <v>128</v>
      </c>
      <c r="L4099" s="230">
        <f>D4099*H4099</f>
        <v>362.5</v>
      </c>
    </row>
    <row r="4100" spans="1:14" ht="13">
      <c r="A4100" s="403"/>
      <c r="D4100" s="274">
        <v>2.5000000000000001E-4</v>
      </c>
      <c r="E4100" s="829" t="s">
        <v>149</v>
      </c>
      <c r="F4100" s="234" t="s">
        <v>154</v>
      </c>
      <c r="G4100" s="370" t="s">
        <v>151</v>
      </c>
      <c r="H4100" s="248">
        <f>Bahan!$C$22</f>
        <v>150000</v>
      </c>
      <c r="K4100" s="248" t="s">
        <v>128</v>
      </c>
      <c r="L4100" s="230">
        <f>D4100*H4100</f>
        <v>37.5</v>
      </c>
    </row>
    <row r="4101" spans="1:14" ht="13">
      <c r="A4101" s="403"/>
      <c r="D4101" s="421"/>
      <c r="E4101" s="829"/>
      <c r="G4101" s="829"/>
      <c r="M4101" s="230" t="s">
        <v>128</v>
      </c>
      <c r="N4101" s="265">
        <f>SUM(L4097:L4100)</f>
        <v>6900</v>
      </c>
    </row>
    <row r="4102" spans="1:14" ht="13">
      <c r="A4102" s="403"/>
      <c r="D4102" s="421"/>
      <c r="E4102" s="829" t="s">
        <v>155</v>
      </c>
      <c r="F4102" s="234" t="s">
        <v>156</v>
      </c>
      <c r="G4102" s="829"/>
    </row>
    <row r="4103" spans="1:14" ht="13">
      <c r="A4103" s="403"/>
      <c r="D4103" s="274">
        <v>1</v>
      </c>
      <c r="E4103" s="829" t="s">
        <v>441</v>
      </c>
      <c r="F4103" s="234" t="s">
        <v>972</v>
      </c>
      <c r="G4103" s="370" t="s">
        <v>151</v>
      </c>
      <c r="H4103" s="426">
        <f>Bahan!$C$310</f>
        <v>105000</v>
      </c>
      <c r="K4103" s="248" t="s">
        <v>128</v>
      </c>
      <c r="L4103" s="230">
        <f>D4103*H4103</f>
        <v>105000</v>
      </c>
    </row>
    <row r="4104" spans="1:14" ht="13">
      <c r="A4104" s="403"/>
      <c r="D4104" s="274">
        <v>1</v>
      </c>
      <c r="E4104" s="829" t="s">
        <v>441</v>
      </c>
      <c r="F4104" s="234" t="s">
        <v>3434</v>
      </c>
      <c r="G4104" s="370" t="s">
        <v>151</v>
      </c>
      <c r="H4104" s="426">
        <f>Bahan!$C$353</f>
        <v>56875</v>
      </c>
      <c r="K4104" s="248" t="s">
        <v>128</v>
      </c>
      <c r="L4104" s="230">
        <f>D4104*H4104</f>
        <v>56875</v>
      </c>
    </row>
    <row r="4105" spans="1:14" ht="13">
      <c r="A4105" s="403"/>
      <c r="D4105" s="274">
        <v>1</v>
      </c>
      <c r="E4105" s="829" t="s">
        <v>8</v>
      </c>
      <c r="F4105" s="234" t="s">
        <v>3432</v>
      </c>
      <c r="G4105" s="370" t="s">
        <v>151</v>
      </c>
      <c r="H4105" s="426">
        <f>SUM(L4103:L4104)*0.05</f>
        <v>8093.75</v>
      </c>
      <c r="K4105" s="248" t="s">
        <v>128</v>
      </c>
      <c r="L4105" s="230">
        <f>D4105*H4105</f>
        <v>8093.75</v>
      </c>
    </row>
    <row r="4106" spans="1:14" ht="13">
      <c r="D4106" s="421"/>
      <c r="E4106" s="829"/>
      <c r="G4106" s="370"/>
      <c r="H4106" s="248"/>
      <c r="L4106" s="230"/>
      <c r="M4106" s="230" t="s">
        <v>128</v>
      </c>
      <c r="N4106" s="265">
        <f>SUM(L4103:L4105)</f>
        <v>169968.75</v>
      </c>
    </row>
    <row r="4107" spans="1:14" ht="13">
      <c r="D4107" s="421"/>
      <c r="E4107" s="829"/>
      <c r="G4107" s="829"/>
      <c r="H4107" s="829"/>
      <c r="K4107" s="829"/>
      <c r="M4107" s="267" t="s">
        <v>169</v>
      </c>
      <c r="N4107" s="268" t="s">
        <v>169</v>
      </c>
    </row>
    <row r="4108" spans="1:14" ht="13">
      <c r="D4108" s="421"/>
      <c r="E4108" s="829"/>
      <c r="G4108" s="829"/>
      <c r="H4108" s="233" t="s">
        <v>170</v>
      </c>
      <c r="M4108" s="230" t="s">
        <v>128</v>
      </c>
      <c r="N4108" s="230">
        <f>SUM(N4101:N4106)</f>
        <v>176868.75</v>
      </c>
    </row>
    <row r="4109" spans="1:14" ht="13">
      <c r="B4109" s="1250"/>
      <c r="C4109" s="1250"/>
      <c r="D4109" s="421"/>
      <c r="E4109" s="829"/>
      <c r="G4109" s="829"/>
      <c r="H4109" s="269" t="s">
        <v>3123</v>
      </c>
      <c r="K4109" s="270"/>
      <c r="M4109" s="230" t="s">
        <v>128</v>
      </c>
      <c r="N4109" s="265">
        <f>N4108*$Q$4</f>
        <v>17686.875</v>
      </c>
    </row>
    <row r="4110" spans="1:14" ht="13">
      <c r="D4110" s="421"/>
      <c r="E4110" s="829"/>
      <c r="G4110" s="829"/>
      <c r="H4110" s="233" t="s">
        <v>171</v>
      </c>
      <c r="M4110" s="230" t="s">
        <v>128</v>
      </c>
      <c r="N4110" s="262">
        <f>ROUNDDOWN((N4108+N4109),0)</f>
        <v>194555</v>
      </c>
    </row>
    <row r="4111" spans="1:14" ht="13">
      <c r="D4111" s="421"/>
      <c r="E4111" s="829"/>
      <c r="G4111" s="829"/>
      <c r="N4111" s="262"/>
    </row>
    <row r="4112" spans="1:14" ht="13">
      <c r="A4112" s="258">
        <f>1+A4095</f>
        <v>62</v>
      </c>
      <c r="B4112" s="1250" t="s">
        <v>642</v>
      </c>
      <c r="D4112" s="432" t="s">
        <v>3539</v>
      </c>
      <c r="E4112" s="1250"/>
      <c r="F4112" s="260"/>
      <c r="G4112" s="1250"/>
      <c r="H4112" s="245"/>
      <c r="K4112" s="245"/>
      <c r="L4112" s="245"/>
      <c r="M4112" s="262"/>
      <c r="N4112" s="245"/>
    </row>
    <row r="4113" spans="1:14" ht="13">
      <c r="A4113" s="403"/>
      <c r="D4113" s="421"/>
      <c r="E4113" s="829" t="s">
        <v>147</v>
      </c>
      <c r="F4113" s="234" t="s">
        <v>148</v>
      </c>
      <c r="G4113" s="829"/>
    </row>
    <row r="4114" spans="1:14" ht="13">
      <c r="A4114" s="403"/>
      <c r="B4114" s="1250"/>
      <c r="C4114" s="1250"/>
      <c r="D4114" s="274">
        <v>0.1</v>
      </c>
      <c r="E4114" s="829" t="s">
        <v>149</v>
      </c>
      <c r="F4114" s="264" t="s">
        <v>150</v>
      </c>
      <c r="G4114" s="370" t="s">
        <v>151</v>
      </c>
      <c r="H4114" s="248">
        <f>Bahan!$C$10</f>
        <v>125000</v>
      </c>
      <c r="K4114" s="248" t="s">
        <v>128</v>
      </c>
      <c r="L4114" s="230">
        <f>D4114*H4114</f>
        <v>12500</v>
      </c>
    </row>
    <row r="4115" spans="1:14" ht="13">
      <c r="A4115" s="403"/>
      <c r="D4115" s="274">
        <v>0.1</v>
      </c>
      <c r="E4115" s="829" t="s">
        <v>149</v>
      </c>
      <c r="F4115" s="264" t="s">
        <v>945</v>
      </c>
      <c r="G4115" s="370" t="s">
        <v>151</v>
      </c>
      <c r="H4115" s="248">
        <f>Bahan!$C$20</f>
        <v>135000</v>
      </c>
      <c r="K4115" s="248" t="s">
        <v>128</v>
      </c>
      <c r="L4115" s="230">
        <f>D4115*H4115</f>
        <v>13500</v>
      </c>
    </row>
    <row r="4116" spans="1:14" ht="13">
      <c r="A4116" s="403"/>
      <c r="D4116" s="274">
        <v>0.01</v>
      </c>
      <c r="E4116" s="829" t="s">
        <v>149</v>
      </c>
      <c r="F4116" s="234" t="s">
        <v>153</v>
      </c>
      <c r="G4116" s="370" t="s">
        <v>151</v>
      </c>
      <c r="H4116" s="248">
        <f>Bahan!$C$21</f>
        <v>145000</v>
      </c>
      <c r="K4116" s="248" t="s">
        <v>128</v>
      </c>
      <c r="L4116" s="230">
        <f>D4116*H4116</f>
        <v>1450</v>
      </c>
    </row>
    <row r="4117" spans="1:14" ht="13">
      <c r="A4117" s="403"/>
      <c r="D4117" s="274">
        <v>1E-3</v>
      </c>
      <c r="E4117" s="829" t="s">
        <v>149</v>
      </c>
      <c r="F4117" s="234" t="s">
        <v>154</v>
      </c>
      <c r="G4117" s="370" t="s">
        <v>151</v>
      </c>
      <c r="H4117" s="248">
        <f>Bahan!$C$22</f>
        <v>150000</v>
      </c>
      <c r="K4117" s="248" t="s">
        <v>128</v>
      </c>
      <c r="L4117" s="230">
        <f>D4117*H4117</f>
        <v>150</v>
      </c>
    </row>
    <row r="4118" spans="1:14" ht="13">
      <c r="A4118" s="403"/>
      <c r="D4118" s="421"/>
      <c r="E4118" s="829"/>
      <c r="G4118" s="829"/>
      <c r="M4118" s="230" t="s">
        <v>128</v>
      </c>
      <c r="N4118" s="265">
        <f>SUM(L4114:L4117)</f>
        <v>27600</v>
      </c>
    </row>
    <row r="4119" spans="1:14" ht="13">
      <c r="A4119" s="403"/>
      <c r="D4119" s="421"/>
      <c r="E4119" s="829" t="s">
        <v>155</v>
      </c>
      <c r="F4119" s="234" t="s">
        <v>156</v>
      </c>
      <c r="G4119" s="829"/>
    </row>
    <row r="4120" spans="1:14" ht="13">
      <c r="A4120" s="403"/>
      <c r="D4120" s="274">
        <v>1</v>
      </c>
      <c r="E4120" s="829" t="s">
        <v>441</v>
      </c>
      <c r="F4120" s="234" t="s">
        <v>3540</v>
      </c>
      <c r="G4120" s="370" t="s">
        <v>151</v>
      </c>
      <c r="H4120" s="426">
        <f>Bahan!$C$309</f>
        <v>98000</v>
      </c>
      <c r="K4120" s="248" t="s">
        <v>128</v>
      </c>
      <c r="L4120" s="230">
        <f>D4120*H4120</f>
        <v>98000</v>
      </c>
    </row>
    <row r="4121" spans="1:14" ht="13">
      <c r="A4121" s="403"/>
      <c r="D4121" s="274">
        <v>1</v>
      </c>
      <c r="E4121" s="829" t="s">
        <v>8</v>
      </c>
      <c r="F4121" s="234" t="s">
        <v>3432</v>
      </c>
      <c r="G4121" s="370" t="s">
        <v>151</v>
      </c>
      <c r="H4121" s="426">
        <f>SUM(L4120:L4120)*0.05</f>
        <v>4900</v>
      </c>
      <c r="K4121" s="248" t="s">
        <v>128</v>
      </c>
      <c r="L4121" s="230">
        <f>D4121*H4121</f>
        <v>4900</v>
      </c>
    </row>
    <row r="4122" spans="1:14" ht="13">
      <c r="D4122" s="421"/>
      <c r="E4122" s="829"/>
      <c r="G4122" s="370"/>
      <c r="H4122" s="248"/>
      <c r="L4122" s="230"/>
      <c r="M4122" s="230" t="s">
        <v>128</v>
      </c>
      <c r="N4122" s="265">
        <f>SUM(L4120:L4121)</f>
        <v>102900</v>
      </c>
    </row>
    <row r="4123" spans="1:14" ht="13">
      <c r="D4123" s="421"/>
      <c r="E4123" s="829"/>
      <c r="G4123" s="829"/>
      <c r="H4123" s="829"/>
      <c r="K4123" s="829"/>
      <c r="M4123" s="267" t="s">
        <v>169</v>
      </c>
      <c r="N4123" s="268" t="s">
        <v>169</v>
      </c>
    </row>
    <row r="4124" spans="1:14" ht="13">
      <c r="D4124" s="421"/>
      <c r="E4124" s="829"/>
      <c r="G4124" s="829"/>
      <c r="H4124" s="233" t="s">
        <v>170</v>
      </c>
      <c r="M4124" s="230" t="s">
        <v>128</v>
      </c>
      <c r="N4124" s="230">
        <f>SUM(N4118:N4122)</f>
        <v>130500</v>
      </c>
    </row>
    <row r="4125" spans="1:14" ht="13">
      <c r="B4125" s="1250"/>
      <c r="C4125" s="1250"/>
      <c r="D4125" s="421"/>
      <c r="E4125" s="829"/>
      <c r="G4125" s="829"/>
      <c r="H4125" s="269" t="s">
        <v>3123</v>
      </c>
      <c r="K4125" s="270"/>
      <c r="M4125" s="230" t="s">
        <v>128</v>
      </c>
      <c r="N4125" s="265">
        <f>N4124*$Q$4</f>
        <v>13050</v>
      </c>
    </row>
    <row r="4126" spans="1:14" ht="13">
      <c r="D4126" s="421"/>
      <c r="E4126" s="829"/>
      <c r="G4126" s="829"/>
      <c r="H4126" s="233" t="s">
        <v>171</v>
      </c>
      <c r="M4126" s="230" t="s">
        <v>128</v>
      </c>
      <c r="N4126" s="262">
        <f>ROUNDDOWN((N4124+N4125),0)</f>
        <v>143550</v>
      </c>
    </row>
    <row r="4127" spans="1:14" ht="13">
      <c r="D4127" s="421"/>
      <c r="E4127" s="829"/>
      <c r="G4127" s="829"/>
      <c r="N4127" s="262"/>
    </row>
    <row r="4128" spans="1:14" ht="13">
      <c r="D4128" s="421"/>
      <c r="E4128" s="829"/>
      <c r="G4128" s="829"/>
      <c r="N4128" s="262"/>
    </row>
    <row r="4129" spans="1:14" ht="13">
      <c r="A4129" s="258">
        <f>1+A4112</f>
        <v>63</v>
      </c>
      <c r="B4129" s="1250" t="s">
        <v>642</v>
      </c>
      <c r="D4129" s="432" t="s">
        <v>3453</v>
      </c>
      <c r="E4129" s="1250"/>
      <c r="F4129" s="260"/>
      <c r="G4129" s="1250"/>
      <c r="H4129" s="245"/>
      <c r="K4129" s="245"/>
      <c r="L4129" s="245"/>
      <c r="M4129" s="262"/>
      <c r="N4129" s="245"/>
    </row>
    <row r="4130" spans="1:14" ht="13">
      <c r="A4130" s="403"/>
      <c r="D4130" s="421"/>
      <c r="E4130" s="829" t="s">
        <v>147</v>
      </c>
      <c r="F4130" s="234" t="s">
        <v>148</v>
      </c>
      <c r="G4130" s="829"/>
    </row>
    <row r="4131" spans="1:14" ht="13">
      <c r="A4131" s="403"/>
      <c r="B4131" s="1250"/>
      <c r="C4131" s="1250"/>
      <c r="D4131" s="274">
        <v>2.5000000000000001E-2</v>
      </c>
      <c r="E4131" s="829" t="s">
        <v>149</v>
      </c>
      <c r="F4131" s="264" t="s">
        <v>150</v>
      </c>
      <c r="G4131" s="370" t="s">
        <v>151</v>
      </c>
      <c r="H4131" s="248">
        <f>Bahan!$C$10</f>
        <v>125000</v>
      </c>
      <c r="K4131" s="248" t="s">
        <v>128</v>
      </c>
      <c r="L4131" s="230">
        <f>D4131*H4131</f>
        <v>3125</v>
      </c>
    </row>
    <row r="4132" spans="1:14" ht="13">
      <c r="A4132" s="403"/>
      <c r="D4132" s="274">
        <v>2.5000000000000001E-2</v>
      </c>
      <c r="E4132" s="829" t="s">
        <v>149</v>
      </c>
      <c r="F4132" s="264" t="s">
        <v>945</v>
      </c>
      <c r="G4132" s="370" t="s">
        <v>151</v>
      </c>
      <c r="H4132" s="248">
        <f>Bahan!$C$20</f>
        <v>135000</v>
      </c>
      <c r="K4132" s="248" t="s">
        <v>128</v>
      </c>
      <c r="L4132" s="230">
        <f>D4132*H4132</f>
        <v>3375</v>
      </c>
    </row>
    <row r="4133" spans="1:14" ht="13">
      <c r="A4133" s="403"/>
      <c r="D4133" s="274">
        <v>2.5000000000000001E-3</v>
      </c>
      <c r="E4133" s="829" t="s">
        <v>149</v>
      </c>
      <c r="F4133" s="234" t="s">
        <v>153</v>
      </c>
      <c r="G4133" s="370" t="s">
        <v>151</v>
      </c>
      <c r="H4133" s="248">
        <f>Bahan!$C$21</f>
        <v>145000</v>
      </c>
      <c r="K4133" s="248" t="s">
        <v>128</v>
      </c>
      <c r="L4133" s="230">
        <f>D4133*H4133</f>
        <v>362.5</v>
      </c>
    </row>
    <row r="4134" spans="1:14" ht="13">
      <c r="A4134" s="403"/>
      <c r="D4134" s="274">
        <v>2.5000000000000001E-4</v>
      </c>
      <c r="E4134" s="829" t="s">
        <v>149</v>
      </c>
      <c r="F4134" s="234" t="s">
        <v>154</v>
      </c>
      <c r="G4134" s="370" t="s">
        <v>151</v>
      </c>
      <c r="H4134" s="248">
        <f>Bahan!$C$22</f>
        <v>150000</v>
      </c>
      <c r="K4134" s="248" t="s">
        <v>128</v>
      </c>
      <c r="L4134" s="230">
        <f>D4134*H4134</f>
        <v>37.5</v>
      </c>
    </row>
    <row r="4135" spans="1:14" ht="13">
      <c r="A4135" s="403"/>
      <c r="D4135" s="421"/>
      <c r="E4135" s="829"/>
      <c r="G4135" s="829"/>
      <c r="M4135" s="230" t="s">
        <v>128</v>
      </c>
      <c r="N4135" s="265">
        <f>SUM(L4131:L4134)</f>
        <v>6900</v>
      </c>
    </row>
    <row r="4136" spans="1:14" ht="13">
      <c r="A4136" s="403"/>
      <c r="D4136" s="421"/>
      <c r="E4136" s="829" t="s">
        <v>155</v>
      </c>
      <c r="F4136" s="234" t="s">
        <v>156</v>
      </c>
      <c r="G4136" s="829"/>
    </row>
    <row r="4137" spans="1:14" ht="13">
      <c r="A4137" s="403"/>
      <c r="D4137" s="274">
        <v>1</v>
      </c>
      <c r="E4137" s="829" t="s">
        <v>441</v>
      </c>
      <c r="F4137" s="234" t="s">
        <v>972</v>
      </c>
      <c r="G4137" s="370" t="s">
        <v>151</v>
      </c>
      <c r="H4137" s="426">
        <f>Bahan!$C$310</f>
        <v>105000</v>
      </c>
      <c r="K4137" s="248" t="s">
        <v>128</v>
      </c>
      <c r="L4137" s="230">
        <f>D4137*H4137</f>
        <v>105000</v>
      </c>
    </row>
    <row r="4138" spans="1:14" ht="13">
      <c r="A4138" s="403"/>
      <c r="D4138" s="274">
        <v>1</v>
      </c>
      <c r="E4138" s="829" t="s">
        <v>441</v>
      </c>
      <c r="F4138" s="234" t="s">
        <v>3454</v>
      </c>
      <c r="G4138" s="370" t="s">
        <v>151</v>
      </c>
      <c r="H4138" s="426">
        <f>Bahan!$C$305</f>
        <v>13700</v>
      </c>
      <c r="K4138" s="248" t="s">
        <v>128</v>
      </c>
      <c r="L4138" s="230">
        <f>D4138*H4138</f>
        <v>13700</v>
      </c>
    </row>
    <row r="4139" spans="1:14" ht="13">
      <c r="A4139" s="403"/>
      <c r="D4139" s="274">
        <v>1</v>
      </c>
      <c r="E4139" s="829" t="s">
        <v>441</v>
      </c>
      <c r="F4139" s="234" t="s">
        <v>3198</v>
      </c>
      <c r="G4139" s="370" t="s">
        <v>151</v>
      </c>
      <c r="H4139" s="426">
        <f>Bahan!$C$354</f>
        <v>75875</v>
      </c>
      <c r="K4139" s="248" t="s">
        <v>128</v>
      </c>
      <c r="L4139" s="230">
        <f>D4139*H4139</f>
        <v>75875</v>
      </c>
    </row>
    <row r="4140" spans="1:14" ht="13">
      <c r="A4140" s="403"/>
      <c r="D4140" s="274">
        <v>1</v>
      </c>
      <c r="E4140" s="829" t="s">
        <v>8</v>
      </c>
      <c r="F4140" s="234" t="s">
        <v>3432</v>
      </c>
      <c r="G4140" s="370" t="s">
        <v>151</v>
      </c>
      <c r="H4140" s="426">
        <f>SUM(L4137:L4138)*0.05</f>
        <v>5935</v>
      </c>
      <c r="K4140" s="248" t="s">
        <v>128</v>
      </c>
      <c r="L4140" s="230">
        <f>D4140*H4140</f>
        <v>5935</v>
      </c>
    </row>
    <row r="4141" spans="1:14" ht="13">
      <c r="D4141" s="421"/>
      <c r="E4141" s="829"/>
      <c r="G4141" s="370"/>
      <c r="H4141" s="248"/>
      <c r="L4141" s="230"/>
      <c r="M4141" s="230" t="s">
        <v>128</v>
      </c>
      <c r="N4141" s="265">
        <f>SUM(L4137:L4140)</f>
        <v>200510</v>
      </c>
    </row>
    <row r="4142" spans="1:14" ht="13">
      <c r="D4142" s="421"/>
      <c r="E4142" s="829"/>
      <c r="G4142" s="829"/>
      <c r="H4142" s="829"/>
      <c r="K4142" s="829"/>
      <c r="M4142" s="267" t="s">
        <v>169</v>
      </c>
      <c r="N4142" s="268" t="s">
        <v>169</v>
      </c>
    </row>
    <row r="4143" spans="1:14" ht="13">
      <c r="D4143" s="421"/>
      <c r="E4143" s="829"/>
      <c r="G4143" s="829"/>
      <c r="H4143" s="233" t="s">
        <v>170</v>
      </c>
      <c r="M4143" s="230" t="s">
        <v>128</v>
      </c>
      <c r="N4143" s="230">
        <f>SUM(N4135:N4141)</f>
        <v>207410</v>
      </c>
    </row>
    <row r="4144" spans="1:14" ht="13">
      <c r="B4144" s="1250"/>
      <c r="C4144" s="1250"/>
      <c r="D4144" s="421"/>
      <c r="E4144" s="829"/>
      <c r="G4144" s="829"/>
      <c r="H4144" s="269" t="s">
        <v>3123</v>
      </c>
      <c r="K4144" s="270"/>
      <c r="M4144" s="230" t="s">
        <v>128</v>
      </c>
      <c r="N4144" s="265">
        <f>N4143*$Q$4</f>
        <v>20741</v>
      </c>
    </row>
    <row r="4145" spans="1:14" ht="13">
      <c r="D4145" s="421"/>
      <c r="E4145" s="829"/>
      <c r="G4145" s="829"/>
      <c r="H4145" s="233" t="s">
        <v>171</v>
      </c>
      <c r="M4145" s="230" t="s">
        <v>128</v>
      </c>
      <c r="N4145" s="262">
        <f>ROUNDDOWN((N4143+N4144),0)</f>
        <v>228151</v>
      </c>
    </row>
    <row r="4146" spans="1:14" ht="13">
      <c r="D4146" s="421"/>
      <c r="E4146" s="829"/>
      <c r="G4146" s="829"/>
      <c r="N4146" s="262"/>
    </row>
    <row r="4147" spans="1:14" ht="13">
      <c r="A4147" s="258">
        <f>1+A4129</f>
        <v>64</v>
      </c>
      <c r="B4147" s="1250" t="s">
        <v>642</v>
      </c>
      <c r="D4147" s="432" t="s">
        <v>3456</v>
      </c>
      <c r="E4147" s="1250"/>
      <c r="F4147" s="260"/>
      <c r="G4147" s="1250"/>
      <c r="H4147" s="245"/>
      <c r="K4147" s="245"/>
      <c r="L4147" s="245"/>
      <c r="M4147" s="262"/>
      <c r="N4147" s="245"/>
    </row>
    <row r="4148" spans="1:14" ht="13">
      <c r="A4148" s="403"/>
      <c r="D4148" s="421"/>
      <c r="E4148" s="829" t="s">
        <v>147</v>
      </c>
      <c r="F4148" s="234" t="s">
        <v>148</v>
      </c>
      <c r="G4148" s="829"/>
    </row>
    <row r="4149" spans="1:14" ht="13">
      <c r="A4149" s="403"/>
      <c r="B4149" s="1250"/>
      <c r="C4149" s="1250"/>
      <c r="D4149" s="274">
        <v>2.5000000000000001E-2</v>
      </c>
      <c r="E4149" s="829" t="s">
        <v>149</v>
      </c>
      <c r="F4149" s="264" t="s">
        <v>150</v>
      </c>
      <c r="G4149" s="370" t="s">
        <v>151</v>
      </c>
      <c r="H4149" s="248">
        <f>Bahan!$C$10</f>
        <v>125000</v>
      </c>
      <c r="K4149" s="248" t="s">
        <v>128</v>
      </c>
      <c r="L4149" s="230">
        <f>D4149*H4149</f>
        <v>3125</v>
      </c>
    </row>
    <row r="4150" spans="1:14" ht="13">
      <c r="A4150" s="403"/>
      <c r="D4150" s="274">
        <v>2.5000000000000001E-2</v>
      </c>
      <c r="E4150" s="829" t="s">
        <v>149</v>
      </c>
      <c r="F4150" s="264" t="s">
        <v>945</v>
      </c>
      <c r="G4150" s="370" t="s">
        <v>151</v>
      </c>
      <c r="H4150" s="248">
        <f>Bahan!$C$20</f>
        <v>135000</v>
      </c>
      <c r="K4150" s="248" t="s">
        <v>128</v>
      </c>
      <c r="L4150" s="230">
        <f>D4150*H4150</f>
        <v>3375</v>
      </c>
    </row>
    <row r="4151" spans="1:14" ht="13">
      <c r="A4151" s="403"/>
      <c r="D4151" s="274">
        <v>2.5000000000000001E-3</v>
      </c>
      <c r="E4151" s="829" t="s">
        <v>149</v>
      </c>
      <c r="F4151" s="234" t="s">
        <v>153</v>
      </c>
      <c r="G4151" s="370" t="s">
        <v>151</v>
      </c>
      <c r="H4151" s="248">
        <f>Bahan!$C$21</f>
        <v>145000</v>
      </c>
      <c r="K4151" s="248" t="s">
        <v>128</v>
      </c>
      <c r="L4151" s="230">
        <f>D4151*H4151</f>
        <v>362.5</v>
      </c>
    </row>
    <row r="4152" spans="1:14" ht="13">
      <c r="A4152" s="403"/>
      <c r="D4152" s="274">
        <v>2.5000000000000001E-4</v>
      </c>
      <c r="E4152" s="829" t="s">
        <v>149</v>
      </c>
      <c r="F4152" s="234" t="s">
        <v>154</v>
      </c>
      <c r="G4152" s="370" t="s">
        <v>151</v>
      </c>
      <c r="H4152" s="248">
        <f>Bahan!$C$22</f>
        <v>150000</v>
      </c>
      <c r="K4152" s="248" t="s">
        <v>128</v>
      </c>
      <c r="L4152" s="230">
        <f>D4152*H4152</f>
        <v>37.5</v>
      </c>
    </row>
    <row r="4153" spans="1:14" ht="13">
      <c r="A4153" s="403"/>
      <c r="D4153" s="421"/>
      <c r="E4153" s="829"/>
      <c r="G4153" s="829"/>
      <c r="M4153" s="230" t="s">
        <v>128</v>
      </c>
      <c r="N4153" s="265">
        <f>SUM(L4149:L4152)</f>
        <v>6900</v>
      </c>
    </row>
    <row r="4154" spans="1:14" ht="13">
      <c r="A4154" s="403"/>
      <c r="D4154" s="421"/>
      <c r="E4154" s="829" t="s">
        <v>155</v>
      </c>
      <c r="F4154" s="234" t="s">
        <v>156</v>
      </c>
      <c r="G4154" s="829"/>
    </row>
    <row r="4155" spans="1:14" ht="13">
      <c r="A4155" s="403"/>
      <c r="D4155" s="274">
        <v>1</v>
      </c>
      <c r="E4155" s="829" t="s">
        <v>441</v>
      </c>
      <c r="F4155" s="234" t="s">
        <v>968</v>
      </c>
      <c r="G4155" s="370" t="s">
        <v>151</v>
      </c>
      <c r="H4155" s="426">
        <f>Bahan!$C$313</f>
        <v>199280</v>
      </c>
      <c r="K4155" s="248" t="s">
        <v>128</v>
      </c>
      <c r="L4155" s="230">
        <f>D4155*H4155</f>
        <v>199280</v>
      </c>
    </row>
    <row r="4156" spans="1:14" ht="13">
      <c r="A4156" s="403"/>
      <c r="D4156" s="274">
        <v>1</v>
      </c>
      <c r="E4156" s="829" t="s">
        <v>441</v>
      </c>
      <c r="F4156" s="234" t="s">
        <v>3454</v>
      </c>
      <c r="G4156" s="370" t="s">
        <v>151</v>
      </c>
      <c r="H4156" s="426">
        <f>Bahan!$C$305</f>
        <v>13700</v>
      </c>
      <c r="K4156" s="248" t="s">
        <v>128</v>
      </c>
      <c r="L4156" s="230">
        <f>D4156*H4156</f>
        <v>13700</v>
      </c>
    </row>
    <row r="4157" spans="1:14" ht="13">
      <c r="A4157" s="403"/>
      <c r="D4157" s="274">
        <v>1</v>
      </c>
      <c r="E4157" s="829" t="s">
        <v>441</v>
      </c>
      <c r="F4157" s="234" t="s">
        <v>3198</v>
      </c>
      <c r="G4157" s="370" t="s">
        <v>151</v>
      </c>
      <c r="H4157" s="426">
        <f>Bahan!$C$354</f>
        <v>75875</v>
      </c>
      <c r="K4157" s="248" t="s">
        <v>128</v>
      </c>
      <c r="L4157" s="230">
        <f>D4157*H4157</f>
        <v>75875</v>
      </c>
    </row>
    <row r="4158" spans="1:14" ht="13">
      <c r="A4158" s="403"/>
      <c r="D4158" s="274">
        <v>1</v>
      </c>
      <c r="E4158" s="829" t="s">
        <v>8</v>
      </c>
      <c r="F4158" s="234" t="s">
        <v>3432</v>
      </c>
      <c r="G4158" s="370" t="s">
        <v>151</v>
      </c>
      <c r="H4158" s="426">
        <f>SUM(L4155:L4156)*0.05</f>
        <v>10649</v>
      </c>
      <c r="K4158" s="248" t="s">
        <v>128</v>
      </c>
      <c r="L4158" s="230">
        <f>D4158*H4158</f>
        <v>10649</v>
      </c>
    </row>
    <row r="4159" spans="1:14" ht="13">
      <c r="D4159" s="421"/>
      <c r="E4159" s="829"/>
      <c r="G4159" s="370"/>
      <c r="H4159" s="248"/>
      <c r="L4159" s="230"/>
      <c r="M4159" s="230" t="s">
        <v>128</v>
      </c>
      <c r="N4159" s="265">
        <f>SUM(L4155:L4158)</f>
        <v>299504</v>
      </c>
    </row>
    <row r="4160" spans="1:14" ht="13">
      <c r="D4160" s="421"/>
      <c r="E4160" s="829"/>
      <c r="G4160" s="829"/>
      <c r="H4160" s="829"/>
      <c r="K4160" s="829"/>
      <c r="M4160" s="267" t="s">
        <v>169</v>
      </c>
      <c r="N4160" s="268" t="s">
        <v>169</v>
      </c>
    </row>
    <row r="4161" spans="1:14" ht="13">
      <c r="D4161" s="421"/>
      <c r="E4161" s="829"/>
      <c r="G4161" s="829"/>
      <c r="H4161" s="233" t="s">
        <v>170</v>
      </c>
      <c r="M4161" s="230" t="s">
        <v>128</v>
      </c>
      <c r="N4161" s="230">
        <f>SUM(N4153:N4159)</f>
        <v>306404</v>
      </c>
    </row>
    <row r="4162" spans="1:14" ht="13">
      <c r="B4162" s="1250"/>
      <c r="C4162" s="1250"/>
      <c r="D4162" s="421"/>
      <c r="E4162" s="829"/>
      <c r="G4162" s="829"/>
      <c r="H4162" s="269" t="s">
        <v>3123</v>
      </c>
      <c r="K4162" s="270"/>
      <c r="M4162" s="230" t="s">
        <v>128</v>
      </c>
      <c r="N4162" s="265">
        <f>N4161*$Q$4</f>
        <v>30640.400000000001</v>
      </c>
    </row>
    <row r="4163" spans="1:14" ht="13">
      <c r="D4163" s="421"/>
      <c r="E4163" s="829"/>
      <c r="G4163" s="829"/>
      <c r="H4163" s="233" t="s">
        <v>171</v>
      </c>
      <c r="M4163" s="230" t="s">
        <v>128</v>
      </c>
      <c r="N4163" s="262">
        <f>ROUNDDOWN((N4161+N4162),0)</f>
        <v>337044</v>
      </c>
    </row>
    <row r="4164" spans="1:14" ht="13">
      <c r="D4164" s="421"/>
      <c r="E4164" s="829"/>
      <c r="G4164" s="829"/>
      <c r="N4164" s="262"/>
    </row>
    <row r="4165" spans="1:14" ht="13">
      <c r="D4165" s="421"/>
      <c r="E4165" s="829"/>
      <c r="G4165" s="829"/>
      <c r="N4165" s="262"/>
    </row>
    <row r="4166" spans="1:14" ht="13">
      <c r="D4166" s="421"/>
      <c r="E4166" s="829"/>
      <c r="G4166" s="829"/>
      <c r="N4166" s="262"/>
    </row>
    <row r="4167" spans="1:14" ht="13">
      <c r="A4167" s="258">
        <f>1+A4147</f>
        <v>65</v>
      </c>
      <c r="B4167" s="1250" t="s">
        <v>974</v>
      </c>
      <c r="D4167" s="432" t="s">
        <v>975</v>
      </c>
      <c r="E4167" s="1250"/>
      <c r="F4167" s="260"/>
      <c r="G4167" s="1250"/>
      <c r="H4167" s="245"/>
      <c r="K4167" s="245"/>
      <c r="L4167" s="245"/>
      <c r="M4167" s="262"/>
      <c r="N4167" s="245"/>
    </row>
    <row r="4168" spans="1:14" ht="13">
      <c r="A4168" s="403"/>
      <c r="D4168" s="421"/>
      <c r="E4168" s="829" t="s">
        <v>147</v>
      </c>
      <c r="F4168" s="234" t="s">
        <v>148</v>
      </c>
      <c r="G4168" s="829"/>
    </row>
    <row r="4169" spans="1:14" ht="13">
      <c r="A4169" s="403"/>
      <c r="B4169" s="1250"/>
      <c r="C4169" s="1250"/>
      <c r="D4169" s="274">
        <v>0.1</v>
      </c>
      <c r="E4169" s="829" t="s">
        <v>149</v>
      </c>
      <c r="F4169" s="264" t="s">
        <v>150</v>
      </c>
      <c r="G4169" s="370" t="s">
        <v>151</v>
      </c>
      <c r="H4169" s="248">
        <f>Bahan!$C$10</f>
        <v>125000</v>
      </c>
      <c r="K4169" s="248" t="s">
        <v>128</v>
      </c>
      <c r="L4169" s="230">
        <f>D4169*H4169</f>
        <v>12500</v>
      </c>
    </row>
    <row r="4170" spans="1:14" ht="13">
      <c r="A4170" s="403"/>
      <c r="D4170" s="274">
        <v>0.1</v>
      </c>
      <c r="E4170" s="829" t="s">
        <v>149</v>
      </c>
      <c r="F4170" s="264" t="s">
        <v>945</v>
      </c>
      <c r="G4170" s="370" t="s">
        <v>151</v>
      </c>
      <c r="H4170" s="248">
        <f>Bahan!$C$20</f>
        <v>135000</v>
      </c>
      <c r="K4170" s="248" t="s">
        <v>128</v>
      </c>
      <c r="L4170" s="230">
        <f>D4170*H4170</f>
        <v>13500</v>
      </c>
    </row>
    <row r="4171" spans="1:14" ht="13">
      <c r="A4171" s="403"/>
      <c r="D4171" s="274">
        <v>0.01</v>
      </c>
      <c r="E4171" s="829" t="s">
        <v>149</v>
      </c>
      <c r="F4171" s="234" t="s">
        <v>153</v>
      </c>
      <c r="G4171" s="370" t="s">
        <v>151</v>
      </c>
      <c r="H4171" s="248">
        <f>Bahan!$C$21</f>
        <v>145000</v>
      </c>
      <c r="K4171" s="248" t="s">
        <v>128</v>
      </c>
      <c r="L4171" s="230">
        <f>D4171*H4171</f>
        <v>1450</v>
      </c>
    </row>
    <row r="4172" spans="1:14" ht="13">
      <c r="A4172" s="403"/>
      <c r="D4172" s="274">
        <v>1E-3</v>
      </c>
      <c r="E4172" s="829" t="s">
        <v>149</v>
      </c>
      <c r="F4172" s="234" t="s">
        <v>154</v>
      </c>
      <c r="G4172" s="370" t="s">
        <v>151</v>
      </c>
      <c r="H4172" s="248">
        <f>Bahan!$C$22</f>
        <v>150000</v>
      </c>
      <c r="K4172" s="248" t="s">
        <v>128</v>
      </c>
      <c r="L4172" s="230">
        <f>D4172*H4172</f>
        <v>150</v>
      </c>
    </row>
    <row r="4173" spans="1:14" ht="13">
      <c r="A4173" s="403"/>
      <c r="D4173" s="421"/>
      <c r="E4173" s="829"/>
      <c r="G4173" s="829"/>
      <c r="M4173" s="230" t="s">
        <v>128</v>
      </c>
      <c r="N4173" s="265">
        <f>SUM(L4169:L4172)</f>
        <v>27600</v>
      </c>
    </row>
    <row r="4174" spans="1:14" ht="13">
      <c r="A4174" s="403"/>
      <c r="D4174" s="421"/>
      <c r="E4174" s="829" t="s">
        <v>155</v>
      </c>
      <c r="F4174" s="234" t="s">
        <v>156</v>
      </c>
      <c r="G4174" s="829"/>
    </row>
    <row r="4175" spans="1:14" ht="13">
      <c r="A4175" s="403"/>
      <c r="D4175" s="274">
        <v>1</v>
      </c>
      <c r="E4175" s="829" t="s">
        <v>441</v>
      </c>
      <c r="F4175" s="234" t="s">
        <v>976</v>
      </c>
      <c r="G4175" s="370" t="s">
        <v>151</v>
      </c>
      <c r="H4175" s="426">
        <f>Bahan!$C$314</f>
        <v>255700</v>
      </c>
      <c r="K4175" s="248" t="s">
        <v>128</v>
      </c>
      <c r="L4175" s="230">
        <f>D4175*H4175</f>
        <v>255700</v>
      </c>
    </row>
    <row r="4176" spans="1:14" ht="13">
      <c r="A4176" s="403"/>
      <c r="D4176" s="274">
        <v>1</v>
      </c>
      <c r="E4176" s="829" t="s">
        <v>441</v>
      </c>
      <c r="F4176" s="234" t="s">
        <v>977</v>
      </c>
      <c r="G4176" s="370" t="s">
        <v>151</v>
      </c>
      <c r="H4176" s="426">
        <f>Bahan!$C$343</f>
        <v>69000</v>
      </c>
      <c r="K4176" s="248" t="s">
        <v>128</v>
      </c>
      <c r="L4176" s="230">
        <f>D4176*H4176</f>
        <v>69000</v>
      </c>
    </row>
    <row r="4177" spans="1:14" ht="13">
      <c r="D4177" s="421"/>
      <c r="E4177" s="829"/>
      <c r="G4177" s="370"/>
      <c r="H4177" s="248"/>
      <c r="L4177" s="230"/>
      <c r="M4177" s="230" t="s">
        <v>128</v>
      </c>
      <c r="N4177" s="265">
        <f>SUM(L4175:L4176)</f>
        <v>324700</v>
      </c>
    </row>
    <row r="4178" spans="1:14" ht="13">
      <c r="D4178" s="421"/>
      <c r="E4178" s="829"/>
      <c r="G4178" s="829"/>
      <c r="H4178" s="829"/>
      <c r="K4178" s="829"/>
      <c r="M4178" s="267" t="s">
        <v>169</v>
      </c>
      <c r="N4178" s="268" t="s">
        <v>169</v>
      </c>
    </row>
    <row r="4179" spans="1:14" ht="13">
      <c r="D4179" s="421"/>
      <c r="E4179" s="829"/>
      <c r="G4179" s="829"/>
      <c r="H4179" s="233" t="s">
        <v>170</v>
      </c>
      <c r="M4179" s="230" t="s">
        <v>128</v>
      </c>
      <c r="N4179" s="230">
        <f>SUM(N4173:N4177)</f>
        <v>352300</v>
      </c>
    </row>
    <row r="4180" spans="1:14" ht="13">
      <c r="B4180" s="1250"/>
      <c r="C4180" s="1250"/>
      <c r="D4180" s="421"/>
      <c r="E4180" s="829"/>
      <c r="G4180" s="829"/>
      <c r="H4180" s="269" t="s">
        <v>3123</v>
      </c>
      <c r="K4180" s="270"/>
      <c r="M4180" s="230" t="s">
        <v>128</v>
      </c>
      <c r="N4180" s="265">
        <f>N4179*$Q$4</f>
        <v>35230</v>
      </c>
    </row>
    <row r="4181" spans="1:14" ht="13">
      <c r="D4181" s="421"/>
      <c r="E4181" s="829"/>
      <c r="G4181" s="829"/>
      <c r="H4181" s="233" t="s">
        <v>171</v>
      </c>
      <c r="M4181" s="230" t="s">
        <v>128</v>
      </c>
      <c r="N4181" s="262">
        <f>ROUNDDOWN((N4179+N4180),0)</f>
        <v>387530</v>
      </c>
    </row>
    <row r="4182" spans="1:14" ht="13">
      <c r="D4182" s="421"/>
      <c r="E4182" s="829"/>
      <c r="G4182" s="829"/>
    </row>
    <row r="4183" spans="1:14" ht="13">
      <c r="A4183" s="258">
        <f>1+A4167</f>
        <v>66</v>
      </c>
      <c r="B4183" s="1250" t="s">
        <v>2354</v>
      </c>
      <c r="D4183" s="432" t="s">
        <v>3462</v>
      </c>
      <c r="E4183" s="1250"/>
      <c r="F4183" s="260"/>
      <c r="G4183" s="1250"/>
      <c r="H4183" s="245"/>
      <c r="K4183" s="245"/>
      <c r="L4183" s="245"/>
      <c r="M4183" s="262"/>
      <c r="N4183" s="245"/>
    </row>
    <row r="4184" spans="1:14" ht="13">
      <c r="A4184" s="403"/>
      <c r="D4184" s="421"/>
      <c r="E4184" s="829" t="s">
        <v>147</v>
      </c>
      <c r="F4184" s="234" t="s">
        <v>148</v>
      </c>
      <c r="G4184" s="829"/>
    </row>
    <row r="4185" spans="1:14" ht="13">
      <c r="A4185" s="403"/>
      <c r="B4185" s="1250"/>
      <c r="C4185" s="1250"/>
      <c r="D4185" s="274">
        <v>0.1</v>
      </c>
      <c r="E4185" s="829" t="s">
        <v>149</v>
      </c>
      <c r="F4185" s="264" t="s">
        <v>150</v>
      </c>
      <c r="G4185" s="370" t="s">
        <v>151</v>
      </c>
      <c r="H4185" s="248">
        <f>Bahan!$C$10</f>
        <v>125000</v>
      </c>
      <c r="K4185" s="248" t="s">
        <v>128</v>
      </c>
      <c r="L4185" s="230">
        <f>D4185*H4185</f>
        <v>12500</v>
      </c>
    </row>
    <row r="4186" spans="1:14" ht="13">
      <c r="A4186" s="403"/>
      <c r="D4186" s="274">
        <v>0.1</v>
      </c>
      <c r="E4186" s="829" t="s">
        <v>149</v>
      </c>
      <c r="F4186" s="264" t="s">
        <v>945</v>
      </c>
      <c r="G4186" s="370" t="s">
        <v>151</v>
      </c>
      <c r="H4186" s="248">
        <f>Bahan!$C$20</f>
        <v>135000</v>
      </c>
      <c r="K4186" s="248" t="s">
        <v>128</v>
      </c>
      <c r="L4186" s="230">
        <f>D4186*H4186</f>
        <v>13500</v>
      </c>
    </row>
    <row r="4187" spans="1:14" ht="13">
      <c r="A4187" s="403"/>
      <c r="D4187" s="274">
        <v>0.01</v>
      </c>
      <c r="E4187" s="829" t="s">
        <v>149</v>
      </c>
      <c r="F4187" s="234" t="s">
        <v>153</v>
      </c>
      <c r="G4187" s="370" t="s">
        <v>151</v>
      </c>
      <c r="H4187" s="248">
        <f>Bahan!$C$21</f>
        <v>145000</v>
      </c>
      <c r="K4187" s="248" t="s">
        <v>128</v>
      </c>
      <c r="L4187" s="230">
        <f>D4187*H4187</f>
        <v>1450</v>
      </c>
    </row>
    <row r="4188" spans="1:14" ht="13">
      <c r="A4188" s="403"/>
      <c r="D4188" s="274">
        <v>1E-3</v>
      </c>
      <c r="E4188" s="829" t="s">
        <v>149</v>
      </c>
      <c r="F4188" s="234" t="s">
        <v>154</v>
      </c>
      <c r="G4188" s="370" t="s">
        <v>151</v>
      </c>
      <c r="H4188" s="248">
        <f>Bahan!$C$22</f>
        <v>150000</v>
      </c>
      <c r="K4188" s="248" t="s">
        <v>128</v>
      </c>
      <c r="L4188" s="230">
        <f>D4188*H4188</f>
        <v>150</v>
      </c>
    </row>
    <row r="4189" spans="1:14" ht="13">
      <c r="A4189" s="403"/>
      <c r="D4189" s="421"/>
      <c r="E4189" s="829"/>
      <c r="G4189" s="829"/>
      <c r="M4189" s="230" t="s">
        <v>128</v>
      </c>
      <c r="N4189" s="265">
        <f>SUM(L4185:L4188)</f>
        <v>27600</v>
      </c>
    </row>
    <row r="4190" spans="1:14" ht="13">
      <c r="A4190" s="403"/>
      <c r="D4190" s="421"/>
      <c r="E4190" s="829" t="s">
        <v>155</v>
      </c>
      <c r="F4190" s="234" t="s">
        <v>156</v>
      </c>
      <c r="G4190" s="829"/>
    </row>
    <row r="4191" spans="1:14" ht="13">
      <c r="A4191" s="403"/>
      <c r="D4191" s="274">
        <v>1</v>
      </c>
      <c r="E4191" s="829" t="s">
        <v>441</v>
      </c>
      <c r="F4191" s="234" t="s">
        <v>976</v>
      </c>
      <c r="G4191" s="370" t="s">
        <v>151</v>
      </c>
      <c r="H4191" s="426">
        <f>Bahan!$C$314</f>
        <v>255700</v>
      </c>
      <c r="K4191" s="248" t="s">
        <v>128</v>
      </c>
      <c r="L4191" s="230">
        <f>D4191*H4191</f>
        <v>255700</v>
      </c>
    </row>
    <row r="4192" spans="1:14" ht="13">
      <c r="A4192" s="403"/>
      <c r="D4192" s="274">
        <v>1</v>
      </c>
      <c r="E4192" s="829" t="s">
        <v>441</v>
      </c>
      <c r="F4192" s="234" t="s">
        <v>3463</v>
      </c>
      <c r="G4192" s="370" t="s">
        <v>151</v>
      </c>
      <c r="H4192" s="426">
        <f>Bahan!$C$355</f>
        <v>82000</v>
      </c>
      <c r="K4192" s="248" t="s">
        <v>128</v>
      </c>
      <c r="L4192" s="230">
        <f>D4192*H4192</f>
        <v>82000</v>
      </c>
    </row>
    <row r="4193" spans="1:14" ht="13">
      <c r="A4193" s="403"/>
      <c r="D4193" s="274">
        <v>1</v>
      </c>
      <c r="E4193" s="829" t="s">
        <v>441</v>
      </c>
      <c r="F4193" s="234" t="s">
        <v>3439</v>
      </c>
      <c r="G4193" s="370" t="s">
        <v>151</v>
      </c>
      <c r="H4193" s="426">
        <f>Bahan!$C$343</f>
        <v>69000</v>
      </c>
      <c r="K4193" s="248" t="s">
        <v>128</v>
      </c>
      <c r="L4193" s="230">
        <f>D4193*H4193</f>
        <v>69000</v>
      </c>
    </row>
    <row r="4194" spans="1:14" ht="13">
      <c r="A4194" s="403"/>
      <c r="D4194" s="274">
        <v>1</v>
      </c>
      <c r="E4194" s="829" t="s">
        <v>8</v>
      </c>
      <c r="F4194" s="234" t="s">
        <v>3432</v>
      </c>
      <c r="G4194" s="370" t="s">
        <v>151</v>
      </c>
      <c r="H4194" s="426">
        <f>SUM(L4191:L4193)*0.05</f>
        <v>20335</v>
      </c>
      <c r="K4194" s="248" t="s">
        <v>128</v>
      </c>
      <c r="L4194" s="230">
        <f>D4194*H4194</f>
        <v>20335</v>
      </c>
    </row>
    <row r="4195" spans="1:14" ht="13">
      <c r="D4195" s="421"/>
      <c r="E4195" s="829"/>
      <c r="G4195" s="370"/>
      <c r="H4195" s="248"/>
      <c r="L4195" s="230"/>
      <c r="M4195" s="230" t="s">
        <v>128</v>
      </c>
      <c r="N4195" s="265">
        <f>SUM(L4191:L4193)</f>
        <v>406700</v>
      </c>
    </row>
    <row r="4196" spans="1:14" ht="13">
      <c r="D4196" s="421"/>
      <c r="E4196" s="829"/>
      <c r="G4196" s="829"/>
      <c r="H4196" s="829"/>
      <c r="K4196" s="829"/>
      <c r="M4196" s="267" t="s">
        <v>169</v>
      </c>
      <c r="N4196" s="268" t="s">
        <v>169</v>
      </c>
    </row>
    <row r="4197" spans="1:14" ht="13">
      <c r="D4197" s="421"/>
      <c r="E4197" s="829"/>
      <c r="G4197" s="829"/>
      <c r="H4197" s="233" t="s">
        <v>170</v>
      </c>
      <c r="M4197" s="230" t="s">
        <v>128</v>
      </c>
      <c r="N4197" s="230">
        <f>SUM(N4189:N4195)</f>
        <v>434300</v>
      </c>
    </row>
    <row r="4198" spans="1:14" ht="13">
      <c r="B4198" s="1250"/>
      <c r="C4198" s="1250"/>
      <c r="D4198" s="421"/>
      <c r="E4198" s="829"/>
      <c r="G4198" s="829"/>
      <c r="H4198" s="269" t="s">
        <v>3123</v>
      </c>
      <c r="K4198" s="270"/>
      <c r="M4198" s="230" t="s">
        <v>128</v>
      </c>
      <c r="N4198" s="265">
        <f>N4197*$Q$4</f>
        <v>43430</v>
      </c>
    </row>
    <row r="4199" spans="1:14" ht="13">
      <c r="D4199" s="421"/>
      <c r="E4199" s="829"/>
      <c r="G4199" s="829"/>
      <c r="H4199" s="233" t="s">
        <v>171</v>
      </c>
      <c r="M4199" s="230" t="s">
        <v>128</v>
      </c>
      <c r="N4199" s="262">
        <f>ROUNDDOWN((N4197+N4198),0)</f>
        <v>477730</v>
      </c>
    </row>
    <row r="4200" spans="1:14" ht="13">
      <c r="D4200" s="421"/>
      <c r="E4200" s="829"/>
      <c r="G4200" s="829"/>
      <c r="N4200" s="262"/>
    </row>
    <row r="4201" spans="1:14" ht="13">
      <c r="A4201" s="258">
        <f>1+A4183</f>
        <v>67</v>
      </c>
      <c r="B4201" s="1250" t="s">
        <v>2354</v>
      </c>
      <c r="D4201" s="432" t="s">
        <v>3478</v>
      </c>
      <c r="E4201" s="1250"/>
      <c r="F4201" s="260"/>
      <c r="G4201" s="1250"/>
      <c r="H4201" s="245"/>
      <c r="K4201" s="245"/>
      <c r="L4201" s="245"/>
      <c r="M4201" s="262"/>
      <c r="N4201" s="245"/>
    </row>
    <row r="4202" spans="1:14" ht="13">
      <c r="A4202" s="403"/>
      <c r="D4202" s="421"/>
      <c r="E4202" s="829" t="s">
        <v>147</v>
      </c>
      <c r="F4202" s="234" t="s">
        <v>148</v>
      </c>
      <c r="G4202" s="829"/>
    </row>
    <row r="4203" spans="1:14" ht="13">
      <c r="A4203" s="403"/>
      <c r="B4203" s="1250"/>
      <c r="C4203" s="1250"/>
      <c r="D4203" s="274">
        <v>0.1</v>
      </c>
      <c r="E4203" s="829" t="s">
        <v>149</v>
      </c>
      <c r="F4203" s="264" t="s">
        <v>150</v>
      </c>
      <c r="G4203" s="370" t="s">
        <v>151</v>
      </c>
      <c r="H4203" s="248">
        <f>Bahan!$C$10</f>
        <v>125000</v>
      </c>
      <c r="K4203" s="248" t="s">
        <v>128</v>
      </c>
      <c r="L4203" s="230">
        <f>D4203*H4203</f>
        <v>12500</v>
      </c>
    </row>
    <row r="4204" spans="1:14" ht="13">
      <c r="A4204" s="403"/>
      <c r="D4204" s="274">
        <v>0.1</v>
      </c>
      <c r="E4204" s="829" t="s">
        <v>149</v>
      </c>
      <c r="F4204" s="264" t="s">
        <v>945</v>
      </c>
      <c r="G4204" s="370" t="s">
        <v>151</v>
      </c>
      <c r="H4204" s="248">
        <f>Bahan!$C$20</f>
        <v>135000</v>
      </c>
      <c r="K4204" s="248" t="s">
        <v>128</v>
      </c>
      <c r="L4204" s="230">
        <f>D4204*H4204</f>
        <v>13500</v>
      </c>
    </row>
    <row r="4205" spans="1:14" ht="13">
      <c r="A4205" s="403"/>
      <c r="D4205" s="274">
        <v>0.01</v>
      </c>
      <c r="E4205" s="829" t="s">
        <v>149</v>
      </c>
      <c r="F4205" s="234" t="s">
        <v>153</v>
      </c>
      <c r="G4205" s="370" t="s">
        <v>151</v>
      </c>
      <c r="H4205" s="248">
        <f>Bahan!$C$21</f>
        <v>145000</v>
      </c>
      <c r="K4205" s="248" t="s">
        <v>128</v>
      </c>
      <c r="L4205" s="230">
        <f>D4205*H4205</f>
        <v>1450</v>
      </c>
    </row>
    <row r="4206" spans="1:14" ht="13">
      <c r="A4206" s="403"/>
      <c r="D4206" s="274">
        <v>1E-3</v>
      </c>
      <c r="E4206" s="829" t="s">
        <v>149</v>
      </c>
      <c r="F4206" s="234" t="s">
        <v>154</v>
      </c>
      <c r="G4206" s="370" t="s">
        <v>151</v>
      </c>
      <c r="H4206" s="248">
        <f>Bahan!$C$22</f>
        <v>150000</v>
      </c>
      <c r="K4206" s="248" t="s">
        <v>128</v>
      </c>
      <c r="L4206" s="230">
        <f>D4206*H4206</f>
        <v>150</v>
      </c>
    </row>
    <row r="4207" spans="1:14" ht="13">
      <c r="A4207" s="403"/>
      <c r="D4207" s="421"/>
      <c r="E4207" s="829"/>
      <c r="G4207" s="829"/>
      <c r="M4207" s="230" t="s">
        <v>128</v>
      </c>
      <c r="N4207" s="265">
        <f>SUM(L4203:L4206)</f>
        <v>27600</v>
      </c>
    </row>
    <row r="4208" spans="1:14" ht="13">
      <c r="A4208" s="403"/>
      <c r="D4208" s="421"/>
      <c r="E4208" s="829" t="s">
        <v>155</v>
      </c>
      <c r="F4208" s="234" t="s">
        <v>156</v>
      </c>
      <c r="G4208" s="829"/>
    </row>
    <row r="4209" spans="1:14" ht="13">
      <c r="A4209" s="403"/>
      <c r="D4209" s="274">
        <v>1</v>
      </c>
      <c r="E4209" s="829" t="s">
        <v>441</v>
      </c>
      <c r="F4209" s="234" t="s">
        <v>976</v>
      </c>
      <c r="G4209" s="370" t="s">
        <v>151</v>
      </c>
      <c r="H4209" s="426">
        <f>Bahan!$C$314</f>
        <v>255700</v>
      </c>
      <c r="K4209" s="248" t="s">
        <v>128</v>
      </c>
      <c r="L4209" s="230">
        <f>D4209*H4209</f>
        <v>255700</v>
      </c>
    </row>
    <row r="4210" spans="1:14" ht="13">
      <c r="A4210" s="403"/>
      <c r="D4210" s="274">
        <v>1</v>
      </c>
      <c r="E4210" s="829" t="s">
        <v>441</v>
      </c>
      <c r="F4210" s="234" t="s">
        <v>3479</v>
      </c>
      <c r="G4210" s="370" t="s">
        <v>151</v>
      </c>
      <c r="H4210" s="426">
        <f>Bahan!$C$304</f>
        <v>42350</v>
      </c>
      <c r="K4210" s="248" t="s">
        <v>128</v>
      </c>
      <c r="L4210" s="230">
        <f>D4210*H4210</f>
        <v>42350</v>
      </c>
    </row>
    <row r="4211" spans="1:14" ht="13">
      <c r="A4211" s="403"/>
      <c r="D4211" s="274">
        <v>1</v>
      </c>
      <c r="E4211" s="829" t="s">
        <v>441</v>
      </c>
      <c r="F4211" s="234" t="s">
        <v>977</v>
      </c>
      <c r="G4211" s="370" t="s">
        <v>151</v>
      </c>
      <c r="H4211" s="426">
        <f>Bahan!$C$343</f>
        <v>69000</v>
      </c>
      <c r="K4211" s="248" t="s">
        <v>128</v>
      </c>
      <c r="L4211" s="230">
        <f>D4211*H4211</f>
        <v>69000</v>
      </c>
    </row>
    <row r="4212" spans="1:14" ht="13">
      <c r="A4212" s="403"/>
      <c r="D4212" s="274">
        <v>1</v>
      </c>
      <c r="E4212" s="829" t="s">
        <v>8</v>
      </c>
      <c r="F4212" s="234" t="s">
        <v>3432</v>
      </c>
      <c r="G4212" s="370" t="s">
        <v>151</v>
      </c>
      <c r="H4212" s="426">
        <f>SUM(L4209:L4211)*0.05</f>
        <v>18352.5</v>
      </c>
      <c r="K4212" s="248" t="s">
        <v>128</v>
      </c>
      <c r="L4212" s="230">
        <f>D4212*H4212</f>
        <v>18352.5</v>
      </c>
    </row>
    <row r="4213" spans="1:14" ht="13">
      <c r="D4213" s="421"/>
      <c r="E4213" s="829"/>
      <c r="G4213" s="370"/>
      <c r="H4213" s="248"/>
      <c r="L4213" s="230"/>
      <c r="M4213" s="230" t="s">
        <v>128</v>
      </c>
      <c r="N4213" s="265">
        <f>SUM(L4209:L4211)</f>
        <v>367050</v>
      </c>
    </row>
    <row r="4214" spans="1:14" ht="13">
      <c r="D4214" s="421"/>
      <c r="E4214" s="829"/>
      <c r="G4214" s="829"/>
      <c r="H4214" s="829"/>
      <c r="K4214" s="829"/>
      <c r="M4214" s="267" t="s">
        <v>169</v>
      </c>
      <c r="N4214" s="268" t="s">
        <v>169</v>
      </c>
    </row>
    <row r="4215" spans="1:14" ht="13">
      <c r="D4215" s="421"/>
      <c r="E4215" s="829"/>
      <c r="G4215" s="829"/>
      <c r="H4215" s="233" t="s">
        <v>170</v>
      </c>
      <c r="M4215" s="230" t="s">
        <v>128</v>
      </c>
      <c r="N4215" s="230">
        <f>SUM(N4207:N4213)</f>
        <v>394650</v>
      </c>
    </row>
    <row r="4216" spans="1:14" ht="13">
      <c r="B4216" s="1250"/>
      <c r="C4216" s="1250"/>
      <c r="D4216" s="421"/>
      <c r="E4216" s="829"/>
      <c r="G4216" s="829"/>
      <c r="H4216" s="269" t="s">
        <v>3123</v>
      </c>
      <c r="K4216" s="270"/>
      <c r="M4216" s="230" t="s">
        <v>128</v>
      </c>
      <c r="N4216" s="265">
        <f>N4215*$Q$4</f>
        <v>39465</v>
      </c>
    </row>
    <row r="4217" spans="1:14" ht="13">
      <c r="D4217" s="421"/>
      <c r="E4217" s="829"/>
      <c r="G4217" s="829"/>
      <c r="H4217" s="233" t="s">
        <v>171</v>
      </c>
      <c r="M4217" s="230" t="s">
        <v>128</v>
      </c>
      <c r="N4217" s="262">
        <f>ROUNDDOWN((N4215+N4216),0)</f>
        <v>434115</v>
      </c>
    </row>
    <row r="4218" spans="1:14" ht="13">
      <c r="D4218" s="421"/>
      <c r="E4218" s="829"/>
      <c r="G4218" s="829"/>
    </row>
    <row r="4219" spans="1:14" ht="13">
      <c r="A4219" s="258">
        <f>1+A4201</f>
        <v>68</v>
      </c>
      <c r="B4219" s="1250" t="s">
        <v>978</v>
      </c>
      <c r="D4219" s="432" t="s">
        <v>979</v>
      </c>
      <c r="E4219" s="1250"/>
      <c r="F4219" s="260"/>
      <c r="G4219" s="1250"/>
      <c r="H4219" s="245"/>
      <c r="K4219" s="245"/>
      <c r="L4219" s="245"/>
      <c r="M4219" s="262"/>
      <c r="N4219" s="245"/>
    </row>
    <row r="4220" spans="1:14" ht="13">
      <c r="A4220" s="403"/>
      <c r="D4220" s="421"/>
      <c r="E4220" s="829" t="s">
        <v>147</v>
      </c>
      <c r="F4220" s="234" t="s">
        <v>148</v>
      </c>
      <c r="G4220" s="829"/>
    </row>
    <row r="4221" spans="1:14" ht="13">
      <c r="A4221" s="403"/>
      <c r="B4221" s="1250"/>
      <c r="C4221" s="1250"/>
      <c r="D4221" s="274">
        <v>0.1</v>
      </c>
      <c r="E4221" s="829" t="s">
        <v>149</v>
      </c>
      <c r="F4221" s="264" t="s">
        <v>150</v>
      </c>
      <c r="G4221" s="370" t="s">
        <v>151</v>
      </c>
      <c r="H4221" s="248">
        <f>Bahan!$C$10</f>
        <v>125000</v>
      </c>
      <c r="K4221" s="248" t="s">
        <v>128</v>
      </c>
      <c r="L4221" s="230">
        <f>D4221*H4221</f>
        <v>12500</v>
      </c>
    </row>
    <row r="4222" spans="1:14" ht="13">
      <c r="A4222" s="403"/>
      <c r="D4222" s="274">
        <v>0.1</v>
      </c>
      <c r="E4222" s="829" t="s">
        <v>149</v>
      </c>
      <c r="F4222" s="264" t="s">
        <v>945</v>
      </c>
      <c r="G4222" s="370" t="s">
        <v>151</v>
      </c>
      <c r="H4222" s="248">
        <f>Bahan!$C$20</f>
        <v>135000</v>
      </c>
      <c r="K4222" s="248" t="s">
        <v>128</v>
      </c>
      <c r="L4222" s="230">
        <f>D4222*H4222</f>
        <v>13500</v>
      </c>
    </row>
    <row r="4223" spans="1:14" ht="13">
      <c r="A4223" s="403"/>
      <c r="D4223" s="274">
        <v>0.01</v>
      </c>
      <c r="E4223" s="829" t="s">
        <v>149</v>
      </c>
      <c r="F4223" s="234" t="s">
        <v>153</v>
      </c>
      <c r="G4223" s="370" t="s">
        <v>151</v>
      </c>
      <c r="H4223" s="248">
        <f>Bahan!$C$21</f>
        <v>145000</v>
      </c>
      <c r="K4223" s="248" t="s">
        <v>128</v>
      </c>
      <c r="L4223" s="230">
        <f>D4223*H4223</f>
        <v>1450</v>
      </c>
    </row>
    <row r="4224" spans="1:14" ht="13">
      <c r="A4224" s="403"/>
      <c r="D4224" s="274">
        <v>1E-3</v>
      </c>
      <c r="E4224" s="829" t="s">
        <v>149</v>
      </c>
      <c r="F4224" s="234" t="s">
        <v>154</v>
      </c>
      <c r="G4224" s="370" t="s">
        <v>151</v>
      </c>
      <c r="H4224" s="248">
        <f>Bahan!$C$22</f>
        <v>150000</v>
      </c>
      <c r="K4224" s="248" t="s">
        <v>128</v>
      </c>
      <c r="L4224" s="230">
        <f>D4224*H4224</f>
        <v>150</v>
      </c>
    </row>
    <row r="4225" spans="1:14" ht="13">
      <c r="A4225" s="403"/>
      <c r="D4225" s="421"/>
      <c r="E4225" s="829"/>
      <c r="G4225" s="829"/>
      <c r="M4225" s="230" t="s">
        <v>128</v>
      </c>
      <c r="N4225" s="265">
        <f>SUM(L4221:L4224)</f>
        <v>27600</v>
      </c>
    </row>
    <row r="4226" spans="1:14" ht="13">
      <c r="A4226" s="403"/>
      <c r="D4226" s="421"/>
      <c r="E4226" s="829" t="s">
        <v>155</v>
      </c>
      <c r="F4226" s="234" t="s">
        <v>156</v>
      </c>
      <c r="G4226" s="829"/>
    </row>
    <row r="4227" spans="1:14" ht="13">
      <c r="A4227" s="403"/>
      <c r="D4227" s="274">
        <v>1</v>
      </c>
      <c r="E4227" s="829" t="s">
        <v>441</v>
      </c>
      <c r="F4227" s="234" t="s">
        <v>980</v>
      </c>
      <c r="G4227" s="370" t="s">
        <v>151</v>
      </c>
      <c r="H4227" s="426">
        <f>Bahan!$C$315</f>
        <v>289400</v>
      </c>
      <c r="K4227" s="248" t="s">
        <v>128</v>
      </c>
      <c r="L4227" s="230">
        <f>D4227*H4227</f>
        <v>289400</v>
      </c>
    </row>
    <row r="4228" spans="1:14" ht="13">
      <c r="A4228" s="403"/>
      <c r="D4228" s="274">
        <v>1</v>
      </c>
      <c r="E4228" s="829" t="s">
        <v>441</v>
      </c>
      <c r="F4228" s="234" t="s">
        <v>981</v>
      </c>
      <c r="G4228" s="370" t="s">
        <v>151</v>
      </c>
      <c r="H4228" s="426">
        <f>Bahan!$C$343</f>
        <v>69000</v>
      </c>
      <c r="K4228" s="248" t="s">
        <v>128</v>
      </c>
      <c r="L4228" s="230">
        <f>D4228*H4228</f>
        <v>69000</v>
      </c>
    </row>
    <row r="4229" spans="1:14" ht="13">
      <c r="D4229" s="421"/>
      <c r="E4229" s="829"/>
      <c r="G4229" s="370"/>
      <c r="H4229" s="248"/>
      <c r="L4229" s="230"/>
      <c r="M4229" s="230" t="s">
        <v>128</v>
      </c>
      <c r="N4229" s="265">
        <f>SUM(L4227:L4228)</f>
        <v>358400</v>
      </c>
    </row>
    <row r="4230" spans="1:14" ht="13">
      <c r="D4230" s="421"/>
      <c r="E4230" s="829"/>
      <c r="G4230" s="829"/>
      <c r="H4230" s="829"/>
      <c r="K4230" s="829"/>
      <c r="M4230" s="267" t="s">
        <v>169</v>
      </c>
      <c r="N4230" s="268" t="s">
        <v>169</v>
      </c>
    </row>
    <row r="4231" spans="1:14" ht="13">
      <c r="D4231" s="421"/>
      <c r="E4231" s="829"/>
      <c r="G4231" s="829"/>
      <c r="H4231" s="233" t="s">
        <v>170</v>
      </c>
      <c r="M4231" s="230" t="s">
        <v>128</v>
      </c>
      <c r="N4231" s="230">
        <f>SUM(N4225:N4229)</f>
        <v>386000</v>
      </c>
    </row>
    <row r="4232" spans="1:14" ht="13">
      <c r="B4232" s="1250"/>
      <c r="C4232" s="1250"/>
      <c r="D4232" s="421"/>
      <c r="E4232" s="829"/>
      <c r="G4232" s="829"/>
      <c r="H4232" s="269" t="s">
        <v>3123</v>
      </c>
      <c r="K4232" s="270"/>
      <c r="M4232" s="230" t="s">
        <v>128</v>
      </c>
      <c r="N4232" s="265">
        <f>N4231*$Q$4</f>
        <v>38600</v>
      </c>
    </row>
    <row r="4233" spans="1:14" ht="13">
      <c r="D4233" s="421"/>
      <c r="E4233" s="829"/>
      <c r="G4233" s="829"/>
      <c r="H4233" s="233" t="s">
        <v>171</v>
      </c>
      <c r="M4233" s="230" t="s">
        <v>128</v>
      </c>
      <c r="N4233" s="262">
        <f>ROUNDDOWN((N4231+N4232),0)</f>
        <v>424600</v>
      </c>
    </row>
    <row r="4234" spans="1:14" ht="13">
      <c r="D4234" s="421"/>
      <c r="E4234" s="829"/>
      <c r="G4234" s="829"/>
      <c r="N4234" s="262"/>
    </row>
    <row r="4235" spans="1:14" ht="13">
      <c r="A4235" s="258">
        <f>1+A4219</f>
        <v>69</v>
      </c>
      <c r="B4235" s="1250" t="s">
        <v>642</v>
      </c>
      <c r="D4235" s="432" t="s">
        <v>3435</v>
      </c>
      <c r="E4235" s="1250"/>
      <c r="F4235" s="260"/>
      <c r="G4235" s="1250"/>
      <c r="H4235" s="245"/>
      <c r="K4235" s="245"/>
      <c r="L4235" s="245"/>
      <c r="M4235" s="262"/>
      <c r="N4235" s="245"/>
    </row>
    <row r="4236" spans="1:14" ht="13">
      <c r="A4236" s="403"/>
      <c r="D4236" s="421"/>
      <c r="E4236" s="829" t="s">
        <v>147</v>
      </c>
      <c r="F4236" s="234" t="s">
        <v>148</v>
      </c>
      <c r="G4236" s="829"/>
    </row>
    <row r="4237" spans="1:14" ht="13">
      <c r="A4237" s="403"/>
      <c r="B4237" s="1250"/>
      <c r="C4237" s="1250"/>
      <c r="D4237" s="274">
        <v>0.1</v>
      </c>
      <c r="E4237" s="829" t="s">
        <v>149</v>
      </c>
      <c r="F4237" s="264" t="s">
        <v>150</v>
      </c>
      <c r="G4237" s="370" t="s">
        <v>151</v>
      </c>
      <c r="H4237" s="248">
        <f>Bahan!$C$10</f>
        <v>125000</v>
      </c>
      <c r="K4237" s="248" t="s">
        <v>128</v>
      </c>
      <c r="L4237" s="230">
        <f>D4237*H4237</f>
        <v>12500</v>
      </c>
    </row>
    <row r="4238" spans="1:14" ht="13">
      <c r="A4238" s="403"/>
      <c r="D4238" s="274">
        <v>0.1</v>
      </c>
      <c r="E4238" s="829" t="s">
        <v>149</v>
      </c>
      <c r="F4238" s="264" t="s">
        <v>945</v>
      </c>
      <c r="G4238" s="370" t="s">
        <v>151</v>
      </c>
      <c r="H4238" s="248">
        <f>Bahan!$C$20</f>
        <v>135000</v>
      </c>
      <c r="K4238" s="248" t="s">
        <v>128</v>
      </c>
      <c r="L4238" s="230">
        <f>D4238*H4238</f>
        <v>13500</v>
      </c>
    </row>
    <row r="4239" spans="1:14" ht="13">
      <c r="A4239" s="403"/>
      <c r="D4239" s="274">
        <v>0.01</v>
      </c>
      <c r="E4239" s="829" t="s">
        <v>149</v>
      </c>
      <c r="F4239" s="234" t="s">
        <v>153</v>
      </c>
      <c r="G4239" s="370" t="s">
        <v>151</v>
      </c>
      <c r="H4239" s="248">
        <f>Bahan!$C$21</f>
        <v>145000</v>
      </c>
      <c r="K4239" s="248" t="s">
        <v>128</v>
      </c>
      <c r="L4239" s="230">
        <f>D4239*H4239</f>
        <v>1450</v>
      </c>
    </row>
    <row r="4240" spans="1:14" ht="13">
      <c r="A4240" s="403"/>
      <c r="D4240" s="274">
        <v>1E-3</v>
      </c>
      <c r="E4240" s="829" t="s">
        <v>149</v>
      </c>
      <c r="F4240" s="234" t="s">
        <v>154</v>
      </c>
      <c r="G4240" s="370" t="s">
        <v>151</v>
      </c>
      <c r="H4240" s="248">
        <f>Bahan!$C$22</f>
        <v>150000</v>
      </c>
      <c r="K4240" s="248" t="s">
        <v>128</v>
      </c>
      <c r="L4240" s="230">
        <f>D4240*H4240</f>
        <v>150</v>
      </c>
    </row>
    <row r="4241" spans="1:14" ht="13">
      <c r="A4241" s="403"/>
      <c r="D4241" s="421"/>
      <c r="E4241" s="829"/>
      <c r="G4241" s="829"/>
      <c r="M4241" s="230" t="s">
        <v>128</v>
      </c>
      <c r="N4241" s="265">
        <f>SUM(L4237:L4240)</f>
        <v>27600</v>
      </c>
    </row>
    <row r="4242" spans="1:14" ht="13">
      <c r="A4242" s="403"/>
      <c r="D4242" s="421"/>
      <c r="E4242" s="829" t="s">
        <v>155</v>
      </c>
      <c r="F4242" s="234" t="s">
        <v>156</v>
      </c>
      <c r="G4242" s="829"/>
    </row>
    <row r="4243" spans="1:14" ht="13">
      <c r="A4243" s="403"/>
      <c r="D4243" s="274">
        <v>1</v>
      </c>
      <c r="E4243" s="829" t="s">
        <v>441</v>
      </c>
      <c r="F4243" s="234" t="s">
        <v>980</v>
      </c>
      <c r="G4243" s="370" t="s">
        <v>151</v>
      </c>
      <c r="H4243" s="426">
        <f>Bahan!$C$315</f>
        <v>289400</v>
      </c>
      <c r="K4243" s="248" t="s">
        <v>128</v>
      </c>
      <c r="L4243" s="230">
        <f>D4243*H4243</f>
        <v>289400</v>
      </c>
    </row>
    <row r="4244" spans="1:14" ht="13">
      <c r="A4244" s="403"/>
      <c r="D4244" s="274">
        <v>1</v>
      </c>
      <c r="E4244" s="829" t="s">
        <v>441</v>
      </c>
      <c r="F4244" s="234" t="s">
        <v>3436</v>
      </c>
      <c r="G4244" s="370" t="s">
        <v>151</v>
      </c>
      <c r="H4244" s="426">
        <f>Bahan!$C$356</f>
        <v>87000</v>
      </c>
      <c r="K4244" s="248" t="s">
        <v>128</v>
      </c>
      <c r="L4244" s="230">
        <f>D4244*H4244</f>
        <v>87000</v>
      </c>
    </row>
    <row r="4245" spans="1:14" ht="13">
      <c r="A4245" s="403"/>
      <c r="D4245" s="274">
        <v>1</v>
      </c>
      <c r="E4245" s="829" t="s">
        <v>441</v>
      </c>
      <c r="F4245" s="234" t="s">
        <v>3437</v>
      </c>
      <c r="G4245" s="370" t="s">
        <v>151</v>
      </c>
      <c r="H4245" s="426">
        <f>Bahan!$C$343</f>
        <v>69000</v>
      </c>
      <c r="K4245" s="248" t="s">
        <v>128</v>
      </c>
      <c r="L4245" s="230">
        <f>D4245*H4245</f>
        <v>69000</v>
      </c>
    </row>
    <row r="4246" spans="1:14" ht="13">
      <c r="A4246" s="403"/>
      <c r="D4246" s="274">
        <v>1</v>
      </c>
      <c r="E4246" s="829" t="s">
        <v>8</v>
      </c>
      <c r="F4246" s="234" t="s">
        <v>3432</v>
      </c>
      <c r="G4246" s="370" t="s">
        <v>151</v>
      </c>
      <c r="H4246" s="426">
        <f>SUM(L4243:L4245)*0.05</f>
        <v>22270</v>
      </c>
      <c r="K4246" s="248" t="s">
        <v>128</v>
      </c>
      <c r="L4246" s="230">
        <f>D4246*H4246</f>
        <v>22270</v>
      </c>
    </row>
    <row r="4247" spans="1:14" ht="13">
      <c r="D4247" s="421"/>
      <c r="E4247" s="829"/>
      <c r="G4247" s="370"/>
      <c r="H4247" s="248"/>
      <c r="L4247" s="230"/>
      <c r="M4247" s="230" t="s">
        <v>128</v>
      </c>
      <c r="N4247" s="265">
        <f>SUM(L4243:L4246)</f>
        <v>467670</v>
      </c>
    </row>
    <row r="4248" spans="1:14" ht="13">
      <c r="D4248" s="421"/>
      <c r="E4248" s="829"/>
      <c r="G4248" s="829"/>
      <c r="H4248" s="829"/>
      <c r="K4248" s="829"/>
      <c r="M4248" s="267" t="s">
        <v>169</v>
      </c>
      <c r="N4248" s="268" t="s">
        <v>169</v>
      </c>
    </row>
    <row r="4249" spans="1:14" ht="13">
      <c r="D4249" s="421"/>
      <c r="E4249" s="829"/>
      <c r="G4249" s="829"/>
      <c r="H4249" s="233" t="s">
        <v>170</v>
      </c>
      <c r="M4249" s="230" t="s">
        <v>128</v>
      </c>
      <c r="N4249" s="230">
        <f>SUM(N4241:N4247)</f>
        <v>495270</v>
      </c>
    </row>
    <row r="4250" spans="1:14" ht="13">
      <c r="B4250" s="1250"/>
      <c r="C4250" s="1250"/>
      <c r="D4250" s="421"/>
      <c r="E4250" s="829"/>
      <c r="G4250" s="829"/>
      <c r="H4250" s="269" t="s">
        <v>3123</v>
      </c>
      <c r="K4250" s="270"/>
      <c r="M4250" s="230" t="s">
        <v>128</v>
      </c>
      <c r="N4250" s="265">
        <f>N4249*$Q$4</f>
        <v>49527</v>
      </c>
    </row>
    <row r="4251" spans="1:14" ht="13">
      <c r="D4251" s="421"/>
      <c r="E4251" s="829"/>
      <c r="G4251" s="829"/>
      <c r="H4251" s="233" t="s">
        <v>171</v>
      </c>
      <c r="M4251" s="230" t="s">
        <v>128</v>
      </c>
      <c r="N4251" s="262">
        <f>ROUNDDOWN((N4249+N4250),0)</f>
        <v>544797</v>
      </c>
    </row>
    <row r="4252" spans="1:14" ht="13">
      <c r="D4252" s="421"/>
      <c r="E4252" s="829"/>
      <c r="G4252" s="829"/>
      <c r="N4252" s="262"/>
    </row>
    <row r="4253" spans="1:14" ht="13">
      <c r="A4253" s="258">
        <f>1+A4235</f>
        <v>70</v>
      </c>
      <c r="B4253" s="1250" t="s">
        <v>642</v>
      </c>
      <c r="D4253" s="432" t="s">
        <v>3549</v>
      </c>
      <c r="E4253" s="1250"/>
      <c r="F4253" s="260"/>
      <c r="G4253" s="1250"/>
      <c r="H4253" s="245"/>
      <c r="K4253" s="245"/>
      <c r="L4253" s="245"/>
      <c r="M4253" s="262"/>
      <c r="N4253" s="245"/>
    </row>
    <row r="4254" spans="1:14" ht="13">
      <c r="A4254" s="403"/>
      <c r="D4254" s="421"/>
      <c r="E4254" s="829" t="s">
        <v>147</v>
      </c>
      <c r="F4254" s="234" t="s">
        <v>148</v>
      </c>
      <c r="G4254" s="829"/>
    </row>
    <row r="4255" spans="1:14" ht="13">
      <c r="A4255" s="403"/>
      <c r="B4255" s="1250"/>
      <c r="C4255" s="1250"/>
      <c r="D4255" s="274">
        <v>0.1</v>
      </c>
      <c r="E4255" s="829" t="s">
        <v>149</v>
      </c>
      <c r="F4255" s="264" t="s">
        <v>150</v>
      </c>
      <c r="G4255" s="370" t="s">
        <v>151</v>
      </c>
      <c r="H4255" s="248">
        <f>Bahan!$C$10</f>
        <v>125000</v>
      </c>
      <c r="K4255" s="248" t="s">
        <v>128</v>
      </c>
      <c r="L4255" s="230">
        <f>D4255*H4255</f>
        <v>12500</v>
      </c>
    </row>
    <row r="4256" spans="1:14" ht="13">
      <c r="A4256" s="403"/>
      <c r="D4256" s="274">
        <v>0.1</v>
      </c>
      <c r="E4256" s="829" t="s">
        <v>149</v>
      </c>
      <c r="F4256" s="264" t="s">
        <v>945</v>
      </c>
      <c r="G4256" s="370" t="s">
        <v>151</v>
      </c>
      <c r="H4256" s="248">
        <f>Bahan!$C$20</f>
        <v>135000</v>
      </c>
      <c r="K4256" s="248" t="s">
        <v>128</v>
      </c>
      <c r="L4256" s="230">
        <f>D4256*H4256</f>
        <v>13500</v>
      </c>
    </row>
    <row r="4257" spans="1:14" ht="13">
      <c r="A4257" s="403"/>
      <c r="D4257" s="274">
        <v>0.01</v>
      </c>
      <c r="E4257" s="829" t="s">
        <v>149</v>
      </c>
      <c r="F4257" s="234" t="s">
        <v>153</v>
      </c>
      <c r="G4257" s="370" t="s">
        <v>151</v>
      </c>
      <c r="H4257" s="248">
        <f>Bahan!$C$21</f>
        <v>145000</v>
      </c>
      <c r="K4257" s="248" t="s">
        <v>128</v>
      </c>
      <c r="L4257" s="230">
        <f>D4257*H4257</f>
        <v>1450</v>
      </c>
    </row>
    <row r="4258" spans="1:14" ht="13">
      <c r="A4258" s="403"/>
      <c r="D4258" s="274">
        <v>1E-3</v>
      </c>
      <c r="E4258" s="829" t="s">
        <v>149</v>
      </c>
      <c r="F4258" s="234" t="s">
        <v>154</v>
      </c>
      <c r="G4258" s="370" t="s">
        <v>151</v>
      </c>
      <c r="H4258" s="248">
        <f>Bahan!$C$22</f>
        <v>150000</v>
      </c>
      <c r="K4258" s="248" t="s">
        <v>128</v>
      </c>
      <c r="L4258" s="230">
        <f>D4258*H4258</f>
        <v>150</v>
      </c>
    </row>
    <row r="4259" spans="1:14" ht="13">
      <c r="A4259" s="403"/>
      <c r="D4259" s="421"/>
      <c r="E4259" s="829"/>
      <c r="G4259" s="829"/>
      <c r="M4259" s="230" t="s">
        <v>128</v>
      </c>
      <c r="N4259" s="265">
        <f>SUM(L4255:L4258)</f>
        <v>27600</v>
      </c>
    </row>
    <row r="4260" spans="1:14" ht="13">
      <c r="A4260" s="403"/>
      <c r="D4260" s="421"/>
      <c r="E4260" s="829" t="s">
        <v>155</v>
      </c>
      <c r="F4260" s="234" t="s">
        <v>156</v>
      </c>
      <c r="G4260" s="829"/>
    </row>
    <row r="4261" spans="1:14" ht="13">
      <c r="A4261" s="403"/>
      <c r="D4261" s="274">
        <v>1</v>
      </c>
      <c r="E4261" s="829" t="s">
        <v>441</v>
      </c>
      <c r="F4261" s="234" t="s">
        <v>3550</v>
      </c>
      <c r="G4261" s="370" t="s">
        <v>151</v>
      </c>
      <c r="H4261" s="426">
        <f>Bahan!$C$316</f>
        <v>225000</v>
      </c>
      <c r="K4261" s="248" t="s">
        <v>128</v>
      </c>
      <c r="L4261" s="230">
        <f>D4261*H4261</f>
        <v>225000</v>
      </c>
    </row>
    <row r="4262" spans="1:14" ht="13">
      <c r="A4262" s="403"/>
      <c r="D4262" s="274">
        <v>1</v>
      </c>
      <c r="E4262" s="829" t="s">
        <v>8</v>
      </c>
      <c r="F4262" s="234" t="s">
        <v>3432</v>
      </c>
      <c r="G4262" s="370" t="s">
        <v>151</v>
      </c>
      <c r="H4262" s="426">
        <f>SUM(L4261:L4261)*0.05</f>
        <v>11250</v>
      </c>
      <c r="K4262" s="248" t="s">
        <v>128</v>
      </c>
      <c r="L4262" s="230">
        <f>D4262*H4262</f>
        <v>11250</v>
      </c>
    </row>
    <row r="4263" spans="1:14" ht="13">
      <c r="D4263" s="421"/>
      <c r="E4263" s="829"/>
      <c r="G4263" s="370"/>
      <c r="H4263" s="248"/>
      <c r="L4263" s="230"/>
      <c r="M4263" s="230" t="s">
        <v>128</v>
      </c>
      <c r="N4263" s="265">
        <f>SUM(L4261:L4262)</f>
        <v>236250</v>
      </c>
    </row>
    <row r="4264" spans="1:14" ht="13">
      <c r="D4264" s="421"/>
      <c r="E4264" s="829"/>
      <c r="G4264" s="829"/>
      <c r="H4264" s="829"/>
      <c r="K4264" s="829"/>
      <c r="M4264" s="267" t="s">
        <v>169</v>
      </c>
      <c r="N4264" s="268" t="s">
        <v>169</v>
      </c>
    </row>
    <row r="4265" spans="1:14" ht="13">
      <c r="D4265" s="421"/>
      <c r="E4265" s="829"/>
      <c r="G4265" s="829"/>
      <c r="H4265" s="233" t="s">
        <v>170</v>
      </c>
      <c r="M4265" s="230" t="s">
        <v>128</v>
      </c>
      <c r="N4265" s="230">
        <f>SUM(N4259:N4263)</f>
        <v>263850</v>
      </c>
    </row>
    <row r="4266" spans="1:14" ht="13">
      <c r="B4266" s="1250"/>
      <c r="C4266" s="1250"/>
      <c r="D4266" s="421"/>
      <c r="E4266" s="829"/>
      <c r="G4266" s="829"/>
      <c r="H4266" s="269" t="s">
        <v>3123</v>
      </c>
      <c r="K4266" s="270"/>
      <c r="M4266" s="230" t="s">
        <v>128</v>
      </c>
      <c r="N4266" s="265">
        <f>N4265*$Q$4</f>
        <v>26385</v>
      </c>
    </row>
    <row r="4267" spans="1:14" ht="13">
      <c r="D4267" s="421"/>
      <c r="E4267" s="829"/>
      <c r="G4267" s="829"/>
      <c r="H4267" s="233" t="s">
        <v>171</v>
      </c>
      <c r="M4267" s="230" t="s">
        <v>128</v>
      </c>
      <c r="N4267" s="262">
        <f>ROUNDDOWN((N4265+N4266),0)</f>
        <v>290235</v>
      </c>
    </row>
    <row r="4268" spans="1:14" ht="13">
      <c r="D4268" s="421"/>
      <c r="E4268" s="829"/>
      <c r="G4268" s="829"/>
      <c r="N4268" s="262"/>
    </row>
    <row r="4269" spans="1:14" ht="13">
      <c r="D4269" s="421"/>
      <c r="E4269" s="829"/>
      <c r="G4269" s="829"/>
      <c r="N4269" s="262"/>
    </row>
    <row r="4270" spans="1:14" ht="13">
      <c r="A4270" s="258">
        <f>1+A4253</f>
        <v>71</v>
      </c>
      <c r="B4270" s="1250" t="s">
        <v>2354</v>
      </c>
      <c r="D4270" s="432" t="s">
        <v>3429</v>
      </c>
      <c r="E4270" s="1250"/>
      <c r="F4270" s="260"/>
      <c r="G4270" s="1250"/>
      <c r="H4270" s="245"/>
      <c r="K4270" s="245"/>
      <c r="L4270" s="245"/>
      <c r="M4270" s="262"/>
      <c r="N4270" s="245"/>
    </row>
    <row r="4271" spans="1:14" ht="13">
      <c r="A4271" s="403"/>
      <c r="D4271" s="421"/>
      <c r="E4271" s="829" t="s">
        <v>147</v>
      </c>
      <c r="F4271" s="234" t="s">
        <v>148</v>
      </c>
      <c r="G4271" s="829"/>
    </row>
    <row r="4272" spans="1:14" ht="13">
      <c r="A4272" s="403"/>
      <c r="B4272" s="1250"/>
      <c r="C4272" s="1250"/>
      <c r="D4272" s="274">
        <v>0.1</v>
      </c>
      <c r="E4272" s="829" t="s">
        <v>149</v>
      </c>
      <c r="F4272" s="264" t="s">
        <v>150</v>
      </c>
      <c r="G4272" s="370" t="s">
        <v>151</v>
      </c>
      <c r="H4272" s="248">
        <f>Bahan!$C$10</f>
        <v>125000</v>
      </c>
      <c r="K4272" s="248" t="s">
        <v>128</v>
      </c>
      <c r="L4272" s="230">
        <f>D4272*H4272</f>
        <v>12500</v>
      </c>
    </row>
    <row r="4273" spans="1:14" ht="13">
      <c r="A4273" s="403"/>
      <c r="D4273" s="274">
        <v>0.1</v>
      </c>
      <c r="E4273" s="829" t="s">
        <v>149</v>
      </c>
      <c r="F4273" s="264" t="s">
        <v>945</v>
      </c>
      <c r="G4273" s="370" t="s">
        <v>151</v>
      </c>
      <c r="H4273" s="248">
        <f>Bahan!$C$20</f>
        <v>135000</v>
      </c>
      <c r="K4273" s="248" t="s">
        <v>128</v>
      </c>
      <c r="L4273" s="230">
        <f>D4273*H4273</f>
        <v>13500</v>
      </c>
    </row>
    <row r="4274" spans="1:14" ht="13">
      <c r="A4274" s="403"/>
      <c r="D4274" s="274">
        <v>0.01</v>
      </c>
      <c r="E4274" s="829" t="s">
        <v>149</v>
      </c>
      <c r="F4274" s="234" t="s">
        <v>153</v>
      </c>
      <c r="G4274" s="370" t="s">
        <v>151</v>
      </c>
      <c r="H4274" s="248">
        <f>Bahan!$C$21</f>
        <v>145000</v>
      </c>
      <c r="K4274" s="248" t="s">
        <v>128</v>
      </c>
      <c r="L4274" s="230">
        <f>D4274*H4274</f>
        <v>1450</v>
      </c>
    </row>
    <row r="4275" spans="1:14" ht="13">
      <c r="A4275" s="403"/>
      <c r="D4275" s="274">
        <v>1E-3</v>
      </c>
      <c r="E4275" s="829" t="s">
        <v>149</v>
      </c>
      <c r="F4275" s="234" t="s">
        <v>154</v>
      </c>
      <c r="G4275" s="370" t="s">
        <v>151</v>
      </c>
      <c r="H4275" s="248">
        <f>Bahan!$C$22</f>
        <v>150000</v>
      </c>
      <c r="K4275" s="248" t="s">
        <v>128</v>
      </c>
      <c r="L4275" s="230">
        <f>D4275*H4275</f>
        <v>150</v>
      </c>
    </row>
    <row r="4276" spans="1:14" ht="13">
      <c r="A4276" s="403"/>
      <c r="D4276" s="421"/>
      <c r="E4276" s="829"/>
      <c r="G4276" s="829"/>
      <c r="M4276" s="230" t="s">
        <v>128</v>
      </c>
      <c r="N4276" s="265">
        <f>SUM(L4272:L4275)</f>
        <v>27600</v>
      </c>
    </row>
    <row r="4277" spans="1:14" ht="13">
      <c r="A4277" s="403"/>
      <c r="D4277" s="421"/>
      <c r="E4277" s="829" t="s">
        <v>155</v>
      </c>
      <c r="F4277" s="234" t="s">
        <v>156</v>
      </c>
      <c r="G4277" s="829"/>
    </row>
    <row r="4278" spans="1:14" ht="13">
      <c r="A4278" s="403"/>
      <c r="D4278" s="274">
        <v>1</v>
      </c>
      <c r="E4278" s="829" t="s">
        <v>441</v>
      </c>
      <c r="F4278" s="234" t="s">
        <v>980</v>
      </c>
      <c r="G4278" s="370" t="s">
        <v>151</v>
      </c>
      <c r="H4278" s="426">
        <f>Bahan!$C$315</f>
        <v>289400</v>
      </c>
      <c r="K4278" s="248" t="s">
        <v>128</v>
      </c>
      <c r="L4278" s="230">
        <f>D4278*H4278</f>
        <v>289400</v>
      </c>
    </row>
    <row r="4279" spans="1:14" ht="13">
      <c r="A4279" s="403"/>
      <c r="D4279" s="274">
        <v>1</v>
      </c>
      <c r="E4279" s="829" t="s">
        <v>441</v>
      </c>
      <c r="F4279" s="234" t="s">
        <v>3430</v>
      </c>
      <c r="G4279" s="370" t="s">
        <v>151</v>
      </c>
      <c r="H4279" s="426">
        <f>Bahan!$C$304</f>
        <v>42350</v>
      </c>
      <c r="K4279" s="248" t="s">
        <v>128</v>
      </c>
      <c r="L4279" s="230">
        <f>D4279*H4279</f>
        <v>42350</v>
      </c>
    </row>
    <row r="4280" spans="1:14" ht="13">
      <c r="A4280" s="403"/>
      <c r="D4280" s="274">
        <v>1</v>
      </c>
      <c r="E4280" s="829" t="s">
        <v>8</v>
      </c>
      <c r="F4280" s="234" t="s">
        <v>3432</v>
      </c>
      <c r="G4280" s="370" t="s">
        <v>151</v>
      </c>
      <c r="H4280" s="426">
        <f>SUM(L4278:L4279)*0.05</f>
        <v>16587.5</v>
      </c>
      <c r="K4280" s="248" t="s">
        <v>128</v>
      </c>
      <c r="L4280" s="230">
        <f>D4280*H4280</f>
        <v>16587.5</v>
      </c>
    </row>
    <row r="4281" spans="1:14" ht="13">
      <c r="D4281" s="421"/>
      <c r="E4281" s="829"/>
      <c r="G4281" s="370"/>
      <c r="H4281" s="248"/>
      <c r="L4281" s="230"/>
      <c r="M4281" s="230" t="s">
        <v>128</v>
      </c>
      <c r="N4281" s="265">
        <f>SUM(L4278:L4280)</f>
        <v>348337.5</v>
      </c>
    </row>
    <row r="4282" spans="1:14" ht="13">
      <c r="D4282" s="421"/>
      <c r="E4282" s="829"/>
      <c r="G4282" s="829"/>
      <c r="H4282" s="829"/>
      <c r="K4282" s="829"/>
      <c r="M4282" s="267" t="s">
        <v>169</v>
      </c>
      <c r="N4282" s="268" t="s">
        <v>169</v>
      </c>
    </row>
    <row r="4283" spans="1:14" ht="13">
      <c r="D4283" s="421"/>
      <c r="E4283" s="829"/>
      <c r="G4283" s="829"/>
      <c r="H4283" s="233" t="s">
        <v>170</v>
      </c>
      <c r="M4283" s="230" t="s">
        <v>128</v>
      </c>
      <c r="N4283" s="230">
        <f>SUM(N4276:N4281)</f>
        <v>375937.5</v>
      </c>
    </row>
    <row r="4284" spans="1:14" ht="13">
      <c r="B4284" s="1250"/>
      <c r="C4284" s="1250"/>
      <c r="D4284" s="421"/>
      <c r="E4284" s="829"/>
      <c r="G4284" s="829"/>
      <c r="H4284" s="269" t="s">
        <v>3123</v>
      </c>
      <c r="K4284" s="270"/>
      <c r="M4284" s="230" t="s">
        <v>128</v>
      </c>
      <c r="N4284" s="265">
        <f>N4283*$Q$4</f>
        <v>37593.75</v>
      </c>
    </row>
    <row r="4285" spans="1:14" ht="13">
      <c r="D4285" s="421"/>
      <c r="E4285" s="829"/>
      <c r="G4285" s="829"/>
      <c r="H4285" s="233" t="s">
        <v>171</v>
      </c>
      <c r="M4285" s="230" t="s">
        <v>128</v>
      </c>
      <c r="N4285" s="262">
        <f>ROUNDDOWN((N4283+N4284),0)</f>
        <v>413531</v>
      </c>
    </row>
    <row r="4286" spans="1:14" ht="13">
      <c r="D4286" s="421"/>
      <c r="E4286" s="829"/>
      <c r="G4286" s="829"/>
    </row>
    <row r="4287" spans="1:14" ht="13">
      <c r="D4287" s="421"/>
      <c r="E4287" s="829"/>
      <c r="G4287" s="829"/>
    </row>
    <row r="4288" spans="1:14" ht="13">
      <c r="A4288" s="258">
        <f>1+A4270</f>
        <v>72</v>
      </c>
      <c r="B4288" s="1250" t="s">
        <v>2354</v>
      </c>
      <c r="D4288" s="432" t="s">
        <v>3547</v>
      </c>
      <c r="E4288" s="1250"/>
      <c r="F4288" s="260"/>
      <c r="G4288" s="1250"/>
      <c r="H4288" s="245"/>
      <c r="K4288" s="245"/>
      <c r="L4288" s="245"/>
      <c r="M4288" s="262"/>
      <c r="N4288" s="245"/>
    </row>
    <row r="4289" spans="1:14" ht="13">
      <c r="A4289" s="403"/>
      <c r="D4289" s="421"/>
      <c r="E4289" s="829" t="s">
        <v>147</v>
      </c>
      <c r="F4289" s="234" t="s">
        <v>148</v>
      </c>
      <c r="G4289" s="829"/>
    </row>
    <row r="4290" spans="1:14" ht="13">
      <c r="A4290" s="403"/>
      <c r="B4290" s="1250"/>
      <c r="C4290" s="1250"/>
      <c r="D4290" s="274">
        <v>0.1</v>
      </c>
      <c r="E4290" s="829" t="s">
        <v>149</v>
      </c>
      <c r="F4290" s="264" t="s">
        <v>150</v>
      </c>
      <c r="G4290" s="370" t="s">
        <v>151</v>
      </c>
      <c r="H4290" s="248">
        <f>Bahan!$C$10</f>
        <v>125000</v>
      </c>
      <c r="K4290" s="248" t="s">
        <v>128</v>
      </c>
      <c r="L4290" s="230">
        <f>D4290*H4290</f>
        <v>12500</v>
      </c>
    </row>
    <row r="4291" spans="1:14" ht="13">
      <c r="A4291" s="403"/>
      <c r="D4291" s="274">
        <v>0.1</v>
      </c>
      <c r="E4291" s="829" t="s">
        <v>149</v>
      </c>
      <c r="F4291" s="264" t="s">
        <v>945</v>
      </c>
      <c r="G4291" s="370" t="s">
        <v>151</v>
      </c>
      <c r="H4291" s="248">
        <f>Bahan!$C$20</f>
        <v>135000</v>
      </c>
      <c r="K4291" s="248" t="s">
        <v>128</v>
      </c>
      <c r="L4291" s="230">
        <f>D4291*H4291</f>
        <v>13500</v>
      </c>
    </row>
    <row r="4292" spans="1:14" ht="13">
      <c r="A4292" s="403"/>
      <c r="D4292" s="274">
        <v>0.01</v>
      </c>
      <c r="E4292" s="829" t="s">
        <v>149</v>
      </c>
      <c r="F4292" s="234" t="s">
        <v>153</v>
      </c>
      <c r="G4292" s="370" t="s">
        <v>151</v>
      </c>
      <c r="H4292" s="248">
        <f>Bahan!$C$21</f>
        <v>145000</v>
      </c>
      <c r="K4292" s="248" t="s">
        <v>128</v>
      </c>
      <c r="L4292" s="230">
        <f>D4292*H4292</f>
        <v>1450</v>
      </c>
    </row>
    <row r="4293" spans="1:14" ht="13">
      <c r="A4293" s="403"/>
      <c r="D4293" s="274">
        <v>1E-3</v>
      </c>
      <c r="E4293" s="829" t="s">
        <v>149</v>
      </c>
      <c r="F4293" s="234" t="s">
        <v>154</v>
      </c>
      <c r="G4293" s="370" t="s">
        <v>151</v>
      </c>
      <c r="H4293" s="248">
        <f>Bahan!$C$22</f>
        <v>150000</v>
      </c>
      <c r="K4293" s="248" t="s">
        <v>128</v>
      </c>
      <c r="L4293" s="230">
        <f>D4293*H4293</f>
        <v>150</v>
      </c>
    </row>
    <row r="4294" spans="1:14" ht="13">
      <c r="A4294" s="403"/>
      <c r="D4294" s="421"/>
      <c r="E4294" s="829"/>
      <c r="G4294" s="829"/>
      <c r="M4294" s="230" t="s">
        <v>128</v>
      </c>
      <c r="N4294" s="265">
        <f>SUM(L4290:L4293)</f>
        <v>27600</v>
      </c>
    </row>
    <row r="4295" spans="1:14" ht="13">
      <c r="A4295" s="403"/>
      <c r="D4295" s="421"/>
      <c r="E4295" s="829" t="s">
        <v>155</v>
      </c>
      <c r="F4295" s="234" t="s">
        <v>156</v>
      </c>
      <c r="G4295" s="829"/>
    </row>
    <row r="4296" spans="1:14" ht="13">
      <c r="A4296" s="403"/>
      <c r="D4296" s="274">
        <v>1</v>
      </c>
      <c r="E4296" s="829" t="s">
        <v>441</v>
      </c>
      <c r="F4296" s="234" t="s">
        <v>3046</v>
      </c>
      <c r="G4296" s="370" t="s">
        <v>151</v>
      </c>
      <c r="H4296" s="426">
        <f>Bahan!$C$317</f>
        <v>419400</v>
      </c>
      <c r="K4296" s="248" t="s">
        <v>128</v>
      </c>
      <c r="L4296" s="230">
        <f>D4296*H4296</f>
        <v>419400</v>
      </c>
    </row>
    <row r="4297" spans="1:14" ht="13">
      <c r="A4297" s="403"/>
      <c r="D4297" s="274">
        <v>1</v>
      </c>
      <c r="E4297" s="829" t="s">
        <v>441</v>
      </c>
      <c r="F4297" s="234" t="s">
        <v>3546</v>
      </c>
      <c r="G4297" s="370" t="s">
        <v>151</v>
      </c>
      <c r="H4297" s="426">
        <f>Bahan!$C$304</f>
        <v>42350</v>
      </c>
      <c r="K4297" s="248" t="s">
        <v>128</v>
      </c>
      <c r="L4297" s="230">
        <f>D4297*H4297</f>
        <v>42350</v>
      </c>
    </row>
    <row r="4298" spans="1:14" ht="13">
      <c r="D4298" s="421"/>
      <c r="E4298" s="829"/>
      <c r="G4298" s="370"/>
      <c r="H4298" s="248"/>
      <c r="L4298" s="230"/>
      <c r="M4298" s="230" t="s">
        <v>128</v>
      </c>
      <c r="N4298" s="265">
        <f>SUM(L4296:L4297)</f>
        <v>461750</v>
      </c>
    </row>
    <row r="4299" spans="1:14" ht="13">
      <c r="D4299" s="421"/>
      <c r="E4299" s="829"/>
      <c r="G4299" s="829"/>
      <c r="H4299" s="829"/>
      <c r="K4299" s="829"/>
      <c r="M4299" s="267" t="s">
        <v>169</v>
      </c>
      <c r="N4299" s="268" t="s">
        <v>169</v>
      </c>
    </row>
    <row r="4300" spans="1:14" ht="13">
      <c r="D4300" s="421"/>
      <c r="E4300" s="829"/>
      <c r="G4300" s="829"/>
      <c r="H4300" s="233" t="s">
        <v>170</v>
      </c>
      <c r="M4300" s="230" t="s">
        <v>128</v>
      </c>
      <c r="N4300" s="230">
        <f>SUM(N4294:N4298)</f>
        <v>489350</v>
      </c>
    </row>
    <row r="4301" spans="1:14" ht="13">
      <c r="B4301" s="1250"/>
      <c r="C4301" s="1250"/>
      <c r="D4301" s="421"/>
      <c r="E4301" s="829"/>
      <c r="G4301" s="829"/>
      <c r="H4301" s="269" t="s">
        <v>3123</v>
      </c>
      <c r="K4301" s="270"/>
      <c r="M4301" s="230" t="s">
        <v>128</v>
      </c>
      <c r="N4301" s="265">
        <f>N4300*$Q$4</f>
        <v>48935</v>
      </c>
    </row>
    <row r="4302" spans="1:14" ht="13">
      <c r="D4302" s="421"/>
      <c r="E4302" s="829"/>
      <c r="G4302" s="829"/>
      <c r="H4302" s="233" t="s">
        <v>171</v>
      </c>
      <c r="M4302" s="230" t="s">
        <v>128</v>
      </c>
      <c r="N4302" s="262">
        <f>ROUNDDOWN((N4300+N4301),0)</f>
        <v>538285</v>
      </c>
    </row>
    <row r="4303" spans="1:14" ht="13">
      <c r="D4303" s="421"/>
      <c r="E4303" s="829"/>
      <c r="G4303" s="829"/>
    </row>
    <row r="4304" spans="1:14" ht="13">
      <c r="A4304" s="258">
        <f>1+A4288</f>
        <v>73</v>
      </c>
      <c r="B4304" s="1250" t="s">
        <v>2354</v>
      </c>
      <c r="D4304" s="432" t="s">
        <v>3438</v>
      </c>
      <c r="E4304" s="1250"/>
      <c r="F4304" s="260"/>
      <c r="G4304" s="1250"/>
      <c r="H4304" s="245"/>
      <c r="K4304" s="245"/>
      <c r="L4304" s="245"/>
      <c r="M4304" s="262"/>
      <c r="N4304" s="245"/>
    </row>
    <row r="4305" spans="1:14" ht="13">
      <c r="A4305" s="403"/>
      <c r="D4305" s="421"/>
      <c r="E4305" s="829" t="s">
        <v>147</v>
      </c>
      <c r="F4305" s="234" t="s">
        <v>148</v>
      </c>
      <c r="G4305" s="829"/>
    </row>
    <row r="4306" spans="1:14" ht="13">
      <c r="A4306" s="403"/>
      <c r="B4306" s="1250"/>
      <c r="C4306" s="1250"/>
      <c r="D4306" s="274">
        <v>0.1</v>
      </c>
      <c r="E4306" s="829" t="s">
        <v>149</v>
      </c>
      <c r="F4306" s="264" t="s">
        <v>150</v>
      </c>
      <c r="G4306" s="370" t="s">
        <v>151</v>
      </c>
      <c r="H4306" s="248">
        <f>Bahan!$C$10</f>
        <v>125000</v>
      </c>
      <c r="K4306" s="248" t="s">
        <v>128</v>
      </c>
      <c r="L4306" s="230">
        <f>D4306*H4306</f>
        <v>12500</v>
      </c>
    </row>
    <row r="4307" spans="1:14" ht="13">
      <c r="A4307" s="403"/>
      <c r="D4307" s="274">
        <v>0.1</v>
      </c>
      <c r="E4307" s="829" t="s">
        <v>149</v>
      </c>
      <c r="F4307" s="264" t="s">
        <v>945</v>
      </c>
      <c r="G4307" s="370" t="s">
        <v>151</v>
      </c>
      <c r="H4307" s="248">
        <f>Bahan!$C$20</f>
        <v>135000</v>
      </c>
      <c r="K4307" s="248" t="s">
        <v>128</v>
      </c>
      <c r="L4307" s="230">
        <f>D4307*H4307</f>
        <v>13500</v>
      </c>
    </row>
    <row r="4308" spans="1:14" ht="13">
      <c r="A4308" s="403"/>
      <c r="D4308" s="274">
        <v>0.01</v>
      </c>
      <c r="E4308" s="829" t="s">
        <v>149</v>
      </c>
      <c r="F4308" s="234" t="s">
        <v>153</v>
      </c>
      <c r="G4308" s="370" t="s">
        <v>151</v>
      </c>
      <c r="H4308" s="248">
        <f>Bahan!$C$21</f>
        <v>145000</v>
      </c>
      <c r="K4308" s="248" t="s">
        <v>128</v>
      </c>
      <c r="L4308" s="230">
        <f>D4308*H4308</f>
        <v>1450</v>
      </c>
    </row>
    <row r="4309" spans="1:14" ht="13">
      <c r="A4309" s="403"/>
      <c r="D4309" s="274">
        <v>1E-3</v>
      </c>
      <c r="E4309" s="829" t="s">
        <v>149</v>
      </c>
      <c r="F4309" s="234" t="s">
        <v>154</v>
      </c>
      <c r="G4309" s="370" t="s">
        <v>151</v>
      </c>
      <c r="H4309" s="248">
        <f>Bahan!$C$22</f>
        <v>150000</v>
      </c>
      <c r="K4309" s="248" t="s">
        <v>128</v>
      </c>
      <c r="L4309" s="230">
        <f>D4309*H4309</f>
        <v>150</v>
      </c>
    </row>
    <row r="4310" spans="1:14" ht="13">
      <c r="A4310" s="403"/>
      <c r="D4310" s="421"/>
      <c r="E4310" s="829"/>
      <c r="G4310" s="829"/>
      <c r="M4310" s="230" t="s">
        <v>128</v>
      </c>
      <c r="N4310" s="265">
        <f>SUM(L4306:L4309)</f>
        <v>27600</v>
      </c>
    </row>
    <row r="4311" spans="1:14" ht="13">
      <c r="A4311" s="403"/>
      <c r="D4311" s="421"/>
      <c r="E4311" s="829" t="s">
        <v>155</v>
      </c>
      <c r="F4311" s="234" t="s">
        <v>156</v>
      </c>
      <c r="G4311" s="829"/>
    </row>
    <row r="4312" spans="1:14" ht="13">
      <c r="A4312" s="403"/>
      <c r="D4312" s="274">
        <v>1</v>
      </c>
      <c r="E4312" s="829" t="s">
        <v>441</v>
      </c>
      <c r="F4312" s="234" t="s">
        <v>3046</v>
      </c>
      <c r="G4312" s="370" t="s">
        <v>151</v>
      </c>
      <c r="H4312" s="426">
        <f>Bahan!$C$317</f>
        <v>419400</v>
      </c>
      <c r="K4312" s="248" t="s">
        <v>128</v>
      </c>
      <c r="L4312" s="230">
        <f>D4312*H4312</f>
        <v>419400</v>
      </c>
    </row>
    <row r="4313" spans="1:14" ht="13">
      <c r="A4313" s="403"/>
      <c r="D4313" s="274">
        <v>1</v>
      </c>
      <c r="E4313" s="829" t="s">
        <v>441</v>
      </c>
      <c r="F4313" s="234" t="s">
        <v>3440</v>
      </c>
      <c r="G4313" s="370" t="s">
        <v>151</v>
      </c>
      <c r="H4313" s="426">
        <f>Bahan!$C$356</f>
        <v>87000</v>
      </c>
      <c r="K4313" s="248" t="s">
        <v>128</v>
      </c>
      <c r="L4313" s="230">
        <f>D4313*H4313</f>
        <v>87000</v>
      </c>
    </row>
    <row r="4314" spans="1:14" ht="13">
      <c r="A4314" s="403"/>
      <c r="D4314" s="274">
        <v>1</v>
      </c>
      <c r="E4314" s="829" t="s">
        <v>441</v>
      </c>
      <c r="F4314" s="234" t="s">
        <v>3439</v>
      </c>
      <c r="G4314" s="370" t="s">
        <v>151</v>
      </c>
      <c r="H4314" s="426">
        <f>Bahan!$C$343</f>
        <v>69000</v>
      </c>
      <c r="K4314" s="248" t="s">
        <v>128</v>
      </c>
      <c r="L4314" s="230">
        <f>D4314*H4314</f>
        <v>69000</v>
      </c>
    </row>
    <row r="4315" spans="1:14" ht="13">
      <c r="A4315" s="403"/>
      <c r="D4315" s="274">
        <v>1</v>
      </c>
      <c r="E4315" s="829" t="s">
        <v>8</v>
      </c>
      <c r="F4315" s="234" t="s">
        <v>3432</v>
      </c>
      <c r="G4315" s="370" t="s">
        <v>151</v>
      </c>
      <c r="H4315" s="426">
        <f>SUM(L4313:L4314)*0.05</f>
        <v>7800</v>
      </c>
      <c r="K4315" s="248" t="s">
        <v>128</v>
      </c>
      <c r="L4315" s="230">
        <f>D4315*H4315</f>
        <v>7800</v>
      </c>
    </row>
    <row r="4316" spans="1:14" ht="13">
      <c r="D4316" s="421"/>
      <c r="E4316" s="829"/>
      <c r="G4316" s="370"/>
      <c r="H4316" s="248"/>
      <c r="L4316" s="230"/>
      <c r="M4316" s="230" t="s">
        <v>128</v>
      </c>
      <c r="N4316" s="265">
        <f>SUM(L4312:L4315)</f>
        <v>583200</v>
      </c>
    </row>
    <row r="4317" spans="1:14" ht="13">
      <c r="D4317" s="421"/>
      <c r="E4317" s="829"/>
      <c r="G4317" s="829"/>
      <c r="H4317" s="829"/>
      <c r="K4317" s="829"/>
      <c r="M4317" s="267" t="s">
        <v>169</v>
      </c>
      <c r="N4317" s="268" t="s">
        <v>169</v>
      </c>
    </row>
    <row r="4318" spans="1:14" ht="13">
      <c r="D4318" s="421"/>
      <c r="E4318" s="829"/>
      <c r="G4318" s="829"/>
      <c r="H4318" s="233" t="s">
        <v>170</v>
      </c>
      <c r="M4318" s="230" t="s">
        <v>128</v>
      </c>
      <c r="N4318" s="230">
        <f>SUM(N4310:N4316)</f>
        <v>610800</v>
      </c>
    </row>
    <row r="4319" spans="1:14" ht="13">
      <c r="B4319" s="1250"/>
      <c r="C4319" s="1250"/>
      <c r="D4319" s="421"/>
      <c r="E4319" s="829"/>
      <c r="G4319" s="829"/>
      <c r="H4319" s="269" t="s">
        <v>3123</v>
      </c>
      <c r="K4319" s="270"/>
      <c r="M4319" s="230" t="s">
        <v>128</v>
      </c>
      <c r="N4319" s="265">
        <f>N4318*$Q$4</f>
        <v>61080</v>
      </c>
    </row>
    <row r="4320" spans="1:14" ht="13">
      <c r="D4320" s="421"/>
      <c r="E4320" s="829"/>
      <c r="G4320" s="829"/>
      <c r="H4320" s="233" t="s">
        <v>171</v>
      </c>
      <c r="M4320" s="230" t="s">
        <v>128</v>
      </c>
      <c r="N4320" s="262">
        <f>ROUNDDOWN((N4318+N4319),0)</f>
        <v>671880</v>
      </c>
    </row>
    <row r="4321" spans="1:14" ht="13">
      <c r="D4321" s="421"/>
      <c r="E4321" s="829"/>
      <c r="G4321" s="829"/>
    </row>
    <row r="4322" spans="1:14" ht="13">
      <c r="D4322" s="421"/>
      <c r="E4322" s="829"/>
      <c r="G4322" s="829"/>
    </row>
    <row r="4323" spans="1:14" ht="13">
      <c r="D4323" s="421"/>
      <c r="E4323" s="829"/>
      <c r="G4323" s="829"/>
    </row>
    <row r="4324" spans="1:14" ht="13">
      <c r="A4324" s="258">
        <f>1+A4304</f>
        <v>74</v>
      </c>
      <c r="B4324" s="1250" t="s">
        <v>2354</v>
      </c>
      <c r="D4324" s="432" t="s">
        <v>2957</v>
      </c>
      <c r="E4324" s="1250"/>
      <c r="F4324" s="260"/>
      <c r="G4324" s="1250"/>
      <c r="H4324" s="245"/>
      <c r="K4324" s="245"/>
      <c r="L4324" s="245"/>
      <c r="M4324" s="262"/>
      <c r="N4324" s="245"/>
    </row>
    <row r="4325" spans="1:14" ht="13">
      <c r="A4325" s="403"/>
      <c r="D4325" s="421"/>
      <c r="E4325" s="829" t="s">
        <v>147</v>
      </c>
      <c r="F4325" s="234" t="s">
        <v>148</v>
      </c>
      <c r="G4325" s="829"/>
    </row>
    <row r="4326" spans="1:14" ht="13">
      <c r="A4326" s="403"/>
      <c r="B4326" s="1250"/>
      <c r="C4326" s="1250"/>
      <c r="D4326" s="274">
        <v>0.1</v>
      </c>
      <c r="E4326" s="829" t="s">
        <v>149</v>
      </c>
      <c r="F4326" s="264" t="s">
        <v>150</v>
      </c>
      <c r="G4326" s="370" t="s">
        <v>151</v>
      </c>
      <c r="H4326" s="248">
        <f>Bahan!$C$10</f>
        <v>125000</v>
      </c>
      <c r="K4326" s="248" t="s">
        <v>128</v>
      </c>
      <c r="L4326" s="230">
        <f>D4326*H4326</f>
        <v>12500</v>
      </c>
    </row>
    <row r="4327" spans="1:14" ht="13">
      <c r="A4327" s="403"/>
      <c r="D4327" s="274">
        <v>0.1</v>
      </c>
      <c r="E4327" s="829" t="s">
        <v>149</v>
      </c>
      <c r="F4327" s="264" t="s">
        <v>945</v>
      </c>
      <c r="G4327" s="370" t="s">
        <v>151</v>
      </c>
      <c r="H4327" s="248">
        <f>Bahan!$C$20</f>
        <v>135000</v>
      </c>
      <c r="K4327" s="248" t="s">
        <v>128</v>
      </c>
      <c r="L4327" s="230">
        <f>D4327*H4327</f>
        <v>13500</v>
      </c>
    </row>
    <row r="4328" spans="1:14" ht="13">
      <c r="A4328" s="403"/>
      <c r="D4328" s="274">
        <v>0.01</v>
      </c>
      <c r="E4328" s="829" t="s">
        <v>149</v>
      </c>
      <c r="F4328" s="234" t="s">
        <v>153</v>
      </c>
      <c r="G4328" s="370" t="s">
        <v>151</v>
      </c>
      <c r="H4328" s="248">
        <f>Bahan!$C$21</f>
        <v>145000</v>
      </c>
      <c r="K4328" s="248" t="s">
        <v>128</v>
      </c>
      <c r="L4328" s="230">
        <f>D4328*H4328</f>
        <v>1450</v>
      </c>
    </row>
    <row r="4329" spans="1:14" ht="13">
      <c r="A4329" s="403"/>
      <c r="D4329" s="274">
        <v>1E-3</v>
      </c>
      <c r="E4329" s="829" t="s">
        <v>149</v>
      </c>
      <c r="F4329" s="234" t="s">
        <v>154</v>
      </c>
      <c r="G4329" s="370" t="s">
        <v>151</v>
      </c>
      <c r="H4329" s="248">
        <f>Bahan!$C$22</f>
        <v>150000</v>
      </c>
      <c r="K4329" s="248" t="s">
        <v>128</v>
      </c>
      <c r="L4329" s="230">
        <f>D4329*H4329</f>
        <v>150</v>
      </c>
    </row>
    <row r="4330" spans="1:14" ht="13">
      <c r="A4330" s="403"/>
      <c r="D4330" s="421"/>
      <c r="E4330" s="829"/>
      <c r="G4330" s="829"/>
      <c r="M4330" s="230" t="s">
        <v>128</v>
      </c>
      <c r="N4330" s="265">
        <f>SUM(L4326:L4329)</f>
        <v>27600</v>
      </c>
    </row>
    <row r="4331" spans="1:14" ht="13">
      <c r="A4331" s="403"/>
      <c r="D4331" s="421"/>
      <c r="E4331" s="829" t="s">
        <v>155</v>
      </c>
      <c r="F4331" s="234" t="s">
        <v>156</v>
      </c>
      <c r="G4331" s="829"/>
    </row>
    <row r="4332" spans="1:14" ht="13">
      <c r="A4332" s="403"/>
      <c r="D4332" s="274">
        <v>1</v>
      </c>
      <c r="E4332" s="829" t="s">
        <v>441</v>
      </c>
      <c r="F4332" s="234" t="s">
        <v>2958</v>
      </c>
      <c r="G4332" s="370" t="s">
        <v>151</v>
      </c>
      <c r="H4332" s="426">
        <f>Bahan!$C$318</f>
        <v>450900</v>
      </c>
      <c r="K4332" s="248" t="s">
        <v>128</v>
      </c>
      <c r="L4332" s="230">
        <f>D4332*H4332</f>
        <v>450900</v>
      </c>
    </row>
    <row r="4333" spans="1:14" ht="13">
      <c r="A4333" s="403"/>
      <c r="D4333" s="274">
        <v>1</v>
      </c>
      <c r="E4333" s="829" t="s">
        <v>441</v>
      </c>
      <c r="F4333" s="234" t="s">
        <v>988</v>
      </c>
      <c r="G4333" s="370" t="s">
        <v>151</v>
      </c>
      <c r="H4333" s="426">
        <f>Bahan!$C$345</f>
        <v>85000</v>
      </c>
      <c r="K4333" s="248" t="s">
        <v>128</v>
      </c>
      <c r="L4333" s="230">
        <f>D4333*H4333</f>
        <v>85000</v>
      </c>
    </row>
    <row r="4334" spans="1:14" ht="13">
      <c r="D4334" s="421"/>
      <c r="E4334" s="829"/>
      <c r="G4334" s="370"/>
      <c r="H4334" s="248"/>
      <c r="L4334" s="230"/>
      <c r="M4334" s="230" t="s">
        <v>128</v>
      </c>
      <c r="N4334" s="265">
        <f>SUM(L4332:L4333)</f>
        <v>535900</v>
      </c>
    </row>
    <row r="4335" spans="1:14" ht="13">
      <c r="D4335" s="421"/>
      <c r="E4335" s="829"/>
      <c r="G4335" s="829"/>
      <c r="H4335" s="829"/>
      <c r="K4335" s="829"/>
      <c r="M4335" s="267" t="s">
        <v>169</v>
      </c>
      <c r="N4335" s="268" t="s">
        <v>169</v>
      </c>
    </row>
    <row r="4336" spans="1:14" ht="13">
      <c r="D4336" s="421"/>
      <c r="E4336" s="829"/>
      <c r="G4336" s="829"/>
      <c r="H4336" s="233" t="s">
        <v>170</v>
      </c>
      <c r="M4336" s="230" t="s">
        <v>128</v>
      </c>
      <c r="N4336" s="230">
        <f>SUM(N4330:N4334)</f>
        <v>563500</v>
      </c>
    </row>
    <row r="4337" spans="1:14" ht="13">
      <c r="B4337" s="1250"/>
      <c r="C4337" s="1250"/>
      <c r="D4337" s="421"/>
      <c r="E4337" s="829"/>
      <c r="G4337" s="829"/>
      <c r="H4337" s="269" t="s">
        <v>3123</v>
      </c>
      <c r="K4337" s="270"/>
      <c r="M4337" s="230" t="s">
        <v>128</v>
      </c>
      <c r="N4337" s="265">
        <f>N4336*$Q$4</f>
        <v>56350</v>
      </c>
    </row>
    <row r="4338" spans="1:14" ht="13">
      <c r="D4338" s="421"/>
      <c r="E4338" s="829"/>
      <c r="G4338" s="829"/>
      <c r="H4338" s="233" t="s">
        <v>171</v>
      </c>
      <c r="M4338" s="230" t="s">
        <v>128</v>
      </c>
      <c r="N4338" s="262">
        <f>ROUNDDOWN((N4336+N4337),0)</f>
        <v>619850</v>
      </c>
    </row>
    <row r="4339" spans="1:14" ht="13">
      <c r="D4339" s="421"/>
      <c r="E4339" s="829"/>
      <c r="G4339" s="829"/>
    </row>
    <row r="4340" spans="1:14" ht="13">
      <c r="D4340" s="421"/>
      <c r="E4340" s="829"/>
      <c r="G4340" s="829"/>
    </row>
    <row r="4341" spans="1:14" ht="13">
      <c r="A4341" s="258">
        <f>1+A4324</f>
        <v>75</v>
      </c>
      <c r="B4341" s="1250" t="s">
        <v>982</v>
      </c>
      <c r="D4341" s="432" t="s">
        <v>983</v>
      </c>
      <c r="E4341" s="1250"/>
      <c r="F4341" s="260"/>
      <c r="G4341" s="1250"/>
      <c r="H4341" s="245"/>
      <c r="K4341" s="245"/>
      <c r="L4341" s="245"/>
      <c r="M4341" s="262"/>
      <c r="N4341" s="245"/>
    </row>
    <row r="4342" spans="1:14" ht="13">
      <c r="A4342" s="403"/>
      <c r="D4342" s="421"/>
      <c r="E4342" s="829" t="s">
        <v>147</v>
      </c>
      <c r="F4342" s="234" t="s">
        <v>148</v>
      </c>
      <c r="G4342" s="829"/>
    </row>
    <row r="4343" spans="1:14" ht="13">
      <c r="A4343" s="403"/>
      <c r="B4343" s="1250"/>
      <c r="C4343" s="1250"/>
      <c r="D4343" s="274">
        <v>0.1</v>
      </c>
      <c r="E4343" s="829" t="s">
        <v>149</v>
      </c>
      <c r="F4343" s="264" t="s">
        <v>150</v>
      </c>
      <c r="G4343" s="370" t="s">
        <v>151</v>
      </c>
      <c r="H4343" s="248">
        <f>Bahan!$C$10</f>
        <v>125000</v>
      </c>
      <c r="K4343" s="248" t="s">
        <v>128</v>
      </c>
      <c r="L4343" s="230">
        <f>D4343*H4343</f>
        <v>12500</v>
      </c>
    </row>
    <row r="4344" spans="1:14" ht="13">
      <c r="A4344" s="403"/>
      <c r="D4344" s="274">
        <v>0.1</v>
      </c>
      <c r="E4344" s="829" t="s">
        <v>149</v>
      </c>
      <c r="F4344" s="264" t="s">
        <v>945</v>
      </c>
      <c r="G4344" s="370" t="s">
        <v>151</v>
      </c>
      <c r="H4344" s="248">
        <f>Bahan!$C$20</f>
        <v>135000</v>
      </c>
      <c r="K4344" s="248" t="s">
        <v>128</v>
      </c>
      <c r="L4344" s="230">
        <f>D4344*H4344</f>
        <v>13500</v>
      </c>
    </row>
    <row r="4345" spans="1:14" ht="13">
      <c r="A4345" s="403"/>
      <c r="D4345" s="274">
        <v>0.01</v>
      </c>
      <c r="E4345" s="829" t="s">
        <v>149</v>
      </c>
      <c r="F4345" s="234" t="s">
        <v>153</v>
      </c>
      <c r="G4345" s="370" t="s">
        <v>151</v>
      </c>
      <c r="H4345" s="248">
        <f>Bahan!$C$21</f>
        <v>145000</v>
      </c>
      <c r="K4345" s="248" t="s">
        <v>128</v>
      </c>
      <c r="L4345" s="230">
        <f>D4345*H4345</f>
        <v>1450</v>
      </c>
    </row>
    <row r="4346" spans="1:14" ht="13">
      <c r="A4346" s="403"/>
      <c r="D4346" s="274">
        <v>1E-3</v>
      </c>
      <c r="E4346" s="829" t="s">
        <v>149</v>
      </c>
      <c r="F4346" s="234" t="s">
        <v>154</v>
      </c>
      <c r="G4346" s="370" t="s">
        <v>151</v>
      </c>
      <c r="H4346" s="248">
        <f>Bahan!$C$22</f>
        <v>150000</v>
      </c>
      <c r="K4346" s="248" t="s">
        <v>128</v>
      </c>
      <c r="L4346" s="230">
        <f>D4346*H4346</f>
        <v>150</v>
      </c>
    </row>
    <row r="4347" spans="1:14" ht="13">
      <c r="A4347" s="403"/>
      <c r="D4347" s="421"/>
      <c r="E4347" s="829"/>
      <c r="G4347" s="829"/>
      <c r="M4347" s="230" t="s">
        <v>128</v>
      </c>
      <c r="N4347" s="265">
        <f>SUM(L4343:L4346)</f>
        <v>27600</v>
      </c>
    </row>
    <row r="4348" spans="1:14" ht="13">
      <c r="A4348" s="403"/>
      <c r="D4348" s="421"/>
      <c r="E4348" s="829" t="s">
        <v>155</v>
      </c>
      <c r="F4348" s="234" t="s">
        <v>156</v>
      </c>
      <c r="G4348" s="829"/>
    </row>
    <row r="4349" spans="1:14" ht="13">
      <c r="A4349" s="403"/>
      <c r="D4349" s="274">
        <v>1</v>
      </c>
      <c r="E4349" s="829" t="s">
        <v>441</v>
      </c>
      <c r="F4349" s="234" t="s">
        <v>984</v>
      </c>
      <c r="G4349" s="370" t="s">
        <v>151</v>
      </c>
      <c r="H4349" s="426">
        <f>Bahan!$C$333</f>
        <v>250000</v>
      </c>
      <c r="K4349" s="248" t="s">
        <v>128</v>
      </c>
      <c r="L4349" s="230">
        <f>D4349*H4349</f>
        <v>250000</v>
      </c>
    </row>
    <row r="4350" spans="1:14" ht="13">
      <c r="A4350" s="403"/>
      <c r="D4350" s="274">
        <v>1</v>
      </c>
      <c r="E4350" s="829" t="s">
        <v>441</v>
      </c>
      <c r="F4350" s="234" t="s">
        <v>981</v>
      </c>
      <c r="G4350" s="370" t="s">
        <v>151</v>
      </c>
      <c r="H4350" s="426">
        <f>Bahan!$C$344</f>
        <v>74500</v>
      </c>
      <c r="K4350" s="248" t="s">
        <v>128</v>
      </c>
      <c r="L4350" s="230">
        <f>D4350*H4350</f>
        <v>74500</v>
      </c>
    </row>
    <row r="4351" spans="1:14" ht="13">
      <c r="D4351" s="421"/>
      <c r="E4351" s="829"/>
      <c r="G4351" s="370"/>
      <c r="H4351" s="248"/>
      <c r="L4351" s="230"/>
      <c r="M4351" s="230" t="s">
        <v>128</v>
      </c>
      <c r="N4351" s="265">
        <f>SUM(L4349:L4350)</f>
        <v>324500</v>
      </c>
    </row>
    <row r="4352" spans="1:14" ht="13">
      <c r="D4352" s="421"/>
      <c r="E4352" s="829"/>
      <c r="G4352" s="829"/>
      <c r="H4352" s="829"/>
      <c r="K4352" s="829"/>
      <c r="M4352" s="267" t="s">
        <v>169</v>
      </c>
      <c r="N4352" s="268" t="s">
        <v>169</v>
      </c>
    </row>
    <row r="4353" spans="1:14" ht="13">
      <c r="D4353" s="421"/>
      <c r="E4353" s="829"/>
      <c r="G4353" s="829"/>
      <c r="H4353" s="233" t="s">
        <v>170</v>
      </c>
      <c r="M4353" s="230" t="s">
        <v>128</v>
      </c>
      <c r="N4353" s="230">
        <f>SUM(N4347:N4351)</f>
        <v>352100</v>
      </c>
    </row>
    <row r="4354" spans="1:14" ht="13">
      <c r="B4354" s="1250"/>
      <c r="C4354" s="1250"/>
      <c r="D4354" s="421"/>
      <c r="E4354" s="829"/>
      <c r="G4354" s="829"/>
      <c r="H4354" s="269" t="s">
        <v>3123</v>
      </c>
      <c r="K4354" s="270"/>
      <c r="M4354" s="230" t="s">
        <v>128</v>
      </c>
      <c r="N4354" s="265">
        <f>N4353*$Q$4</f>
        <v>35210</v>
      </c>
    </row>
    <row r="4355" spans="1:14" ht="13">
      <c r="D4355" s="421"/>
      <c r="E4355" s="829"/>
      <c r="G4355" s="829"/>
      <c r="H4355" s="233" t="s">
        <v>171</v>
      </c>
      <c r="M4355" s="230" t="s">
        <v>128</v>
      </c>
      <c r="N4355" s="262">
        <f>ROUNDDOWN((N4353+N4354),0)</f>
        <v>387310</v>
      </c>
    </row>
    <row r="4356" spans="1:14" ht="13">
      <c r="D4356" s="421"/>
      <c r="E4356" s="829"/>
      <c r="G4356" s="829"/>
    </row>
    <row r="4357" spans="1:14" ht="13">
      <c r="A4357" s="258">
        <f>1+A4341</f>
        <v>76</v>
      </c>
      <c r="B4357" s="1250" t="s">
        <v>985</v>
      </c>
      <c r="D4357" s="432" t="s">
        <v>986</v>
      </c>
      <c r="E4357" s="1250"/>
      <c r="F4357" s="260"/>
      <c r="G4357" s="1250"/>
      <c r="H4357" s="245"/>
      <c r="K4357" s="245"/>
      <c r="L4357" s="245"/>
      <c r="M4357" s="262"/>
      <c r="N4357" s="245"/>
    </row>
    <row r="4358" spans="1:14" ht="13">
      <c r="A4358" s="403"/>
      <c r="D4358" s="421"/>
      <c r="E4358" s="829" t="s">
        <v>147</v>
      </c>
      <c r="F4358" s="234" t="s">
        <v>148</v>
      </c>
      <c r="G4358" s="829"/>
    </row>
    <row r="4359" spans="1:14" ht="13">
      <c r="A4359" s="403"/>
      <c r="D4359" s="274">
        <v>0.1</v>
      </c>
      <c r="E4359" s="829" t="s">
        <v>149</v>
      </c>
      <c r="F4359" s="264" t="s">
        <v>150</v>
      </c>
      <c r="G4359" s="370" t="s">
        <v>151</v>
      </c>
      <c r="H4359" s="248">
        <f>Bahan!$C$10</f>
        <v>125000</v>
      </c>
      <c r="K4359" s="248" t="s">
        <v>128</v>
      </c>
      <c r="L4359" s="230">
        <f>D4359*H4359</f>
        <v>12500</v>
      </c>
    </row>
    <row r="4360" spans="1:14" ht="13">
      <c r="A4360" s="403"/>
      <c r="D4360" s="274">
        <v>0.1</v>
      </c>
      <c r="E4360" s="829" t="s">
        <v>149</v>
      </c>
      <c r="F4360" s="264" t="s">
        <v>945</v>
      </c>
      <c r="G4360" s="370" t="s">
        <v>151</v>
      </c>
      <c r="H4360" s="248">
        <f>Bahan!$C$20</f>
        <v>135000</v>
      </c>
      <c r="K4360" s="248" t="s">
        <v>128</v>
      </c>
      <c r="L4360" s="230">
        <f>D4360*H4360</f>
        <v>13500</v>
      </c>
    </row>
    <row r="4361" spans="1:14" ht="13">
      <c r="A4361" s="403"/>
      <c r="D4361" s="274">
        <v>0.01</v>
      </c>
      <c r="E4361" s="829" t="s">
        <v>149</v>
      </c>
      <c r="F4361" s="234" t="s">
        <v>153</v>
      </c>
      <c r="G4361" s="370" t="s">
        <v>151</v>
      </c>
      <c r="H4361" s="248">
        <f>Bahan!$C$21</f>
        <v>145000</v>
      </c>
      <c r="K4361" s="248" t="s">
        <v>128</v>
      </c>
      <c r="L4361" s="230">
        <f>D4361*H4361</f>
        <v>1450</v>
      </c>
    </row>
    <row r="4362" spans="1:14" ht="13">
      <c r="A4362" s="403"/>
      <c r="D4362" s="274">
        <v>1E-3</v>
      </c>
      <c r="E4362" s="829" t="s">
        <v>149</v>
      </c>
      <c r="F4362" s="234" t="s">
        <v>154</v>
      </c>
      <c r="G4362" s="370" t="s">
        <v>151</v>
      </c>
      <c r="H4362" s="248">
        <f>Bahan!$C$22</f>
        <v>150000</v>
      </c>
      <c r="K4362" s="248" t="s">
        <v>128</v>
      </c>
      <c r="L4362" s="230">
        <f>D4362*H4362</f>
        <v>150</v>
      </c>
    </row>
    <row r="4363" spans="1:14" ht="13">
      <c r="A4363" s="403"/>
      <c r="B4363" s="1250"/>
      <c r="C4363" s="1250"/>
      <c r="D4363" s="421"/>
      <c r="E4363" s="829"/>
      <c r="G4363" s="829"/>
      <c r="M4363" s="230" t="s">
        <v>128</v>
      </c>
      <c r="N4363" s="265">
        <f>SUM(L4359:L4362)</f>
        <v>27600</v>
      </c>
    </row>
    <row r="4364" spans="1:14" ht="13">
      <c r="A4364" s="403"/>
      <c r="D4364" s="421"/>
      <c r="E4364" s="829" t="s">
        <v>155</v>
      </c>
      <c r="F4364" s="234" t="s">
        <v>156</v>
      </c>
      <c r="G4364" s="829"/>
    </row>
    <row r="4365" spans="1:14" ht="13">
      <c r="A4365" s="403"/>
      <c r="D4365" s="274">
        <v>1</v>
      </c>
      <c r="E4365" s="829" t="s">
        <v>441</v>
      </c>
      <c r="F4365" s="234" t="s">
        <v>987</v>
      </c>
      <c r="G4365" s="370" t="s">
        <v>151</v>
      </c>
      <c r="H4365" s="426">
        <f>Bahan!$C$319</f>
        <v>540900</v>
      </c>
      <c r="K4365" s="248" t="s">
        <v>128</v>
      </c>
      <c r="L4365" s="230">
        <f>D4365*H4365</f>
        <v>540900</v>
      </c>
    </row>
    <row r="4366" spans="1:14" ht="13">
      <c r="A4366" s="403"/>
      <c r="D4366" s="274">
        <v>1</v>
      </c>
      <c r="E4366" s="829" t="s">
        <v>441</v>
      </c>
      <c r="F4366" s="234" t="s">
        <v>988</v>
      </c>
      <c r="G4366" s="370" t="s">
        <v>151</v>
      </c>
      <c r="H4366" s="426">
        <f>Bahan!$C$345</f>
        <v>85000</v>
      </c>
      <c r="K4366" s="248" t="s">
        <v>128</v>
      </c>
      <c r="L4366" s="230">
        <f>D4366*H4366</f>
        <v>85000</v>
      </c>
    </row>
    <row r="4367" spans="1:14" ht="13">
      <c r="D4367" s="421"/>
      <c r="E4367" s="829"/>
      <c r="G4367" s="370"/>
      <c r="H4367" s="248"/>
      <c r="L4367" s="230"/>
      <c r="M4367" s="230" t="s">
        <v>128</v>
      </c>
      <c r="N4367" s="265">
        <f>SUM(L4365:L4366)</f>
        <v>625900</v>
      </c>
    </row>
    <row r="4368" spans="1:14" ht="13">
      <c r="D4368" s="421"/>
      <c r="E4368" s="829"/>
      <c r="G4368" s="829"/>
      <c r="H4368" s="829"/>
      <c r="K4368" s="829"/>
      <c r="M4368" s="267" t="s">
        <v>169</v>
      </c>
      <c r="N4368" s="268" t="s">
        <v>169</v>
      </c>
    </row>
    <row r="4369" spans="1:14" ht="13">
      <c r="D4369" s="421"/>
      <c r="E4369" s="829"/>
      <c r="G4369" s="829"/>
      <c r="H4369" s="233" t="s">
        <v>170</v>
      </c>
      <c r="M4369" s="230" t="s">
        <v>128</v>
      </c>
      <c r="N4369" s="230">
        <f>SUM(N4363:N4367)</f>
        <v>653500</v>
      </c>
    </row>
    <row r="4370" spans="1:14" ht="13">
      <c r="D4370" s="421"/>
      <c r="E4370" s="829"/>
      <c r="G4370" s="829"/>
      <c r="H4370" s="269" t="s">
        <v>3123</v>
      </c>
      <c r="K4370" s="270"/>
      <c r="M4370" s="230" t="s">
        <v>128</v>
      </c>
      <c r="N4370" s="265">
        <f>N4369*$Q$4</f>
        <v>65350</v>
      </c>
    </row>
    <row r="4371" spans="1:14" ht="13">
      <c r="D4371" s="421"/>
      <c r="E4371" s="829"/>
      <c r="G4371" s="829"/>
      <c r="H4371" s="233" t="s">
        <v>171</v>
      </c>
      <c r="M4371" s="230" t="s">
        <v>128</v>
      </c>
      <c r="N4371" s="262">
        <f>ROUNDDOWN((N4369+N4370),0)</f>
        <v>718850</v>
      </c>
    </row>
    <row r="4372" spans="1:14" ht="13">
      <c r="D4372" s="421"/>
      <c r="E4372" s="829"/>
      <c r="G4372" s="829"/>
    </row>
    <row r="4373" spans="1:14" ht="13">
      <c r="A4373" s="258">
        <f>1+A4357</f>
        <v>77</v>
      </c>
      <c r="B4373" s="1250" t="s">
        <v>642</v>
      </c>
      <c r="D4373" s="432" t="s">
        <v>3551</v>
      </c>
      <c r="E4373" s="1250"/>
      <c r="F4373" s="260"/>
      <c r="G4373" s="1250"/>
      <c r="H4373" s="245"/>
      <c r="K4373" s="245"/>
      <c r="L4373" s="245"/>
      <c r="M4373" s="262"/>
      <c r="N4373" s="245"/>
    </row>
    <row r="4374" spans="1:14" ht="13">
      <c r="A4374" s="403"/>
      <c r="D4374" s="421"/>
      <c r="E4374" s="829" t="s">
        <v>147</v>
      </c>
      <c r="F4374" s="234" t="s">
        <v>148</v>
      </c>
      <c r="G4374" s="829"/>
    </row>
    <row r="4375" spans="1:14" ht="13">
      <c r="A4375" s="403"/>
      <c r="D4375" s="274">
        <v>0.1</v>
      </c>
      <c r="E4375" s="829" t="s">
        <v>149</v>
      </c>
      <c r="F4375" s="264" t="s">
        <v>150</v>
      </c>
      <c r="G4375" s="370" t="s">
        <v>151</v>
      </c>
      <c r="H4375" s="248">
        <f>Bahan!$C$10</f>
        <v>125000</v>
      </c>
      <c r="K4375" s="248" t="s">
        <v>128</v>
      </c>
      <c r="L4375" s="230">
        <f>D4375*H4375</f>
        <v>12500</v>
      </c>
    </row>
    <row r="4376" spans="1:14" ht="13">
      <c r="A4376" s="403"/>
      <c r="D4376" s="274">
        <v>0.1</v>
      </c>
      <c r="E4376" s="829" t="s">
        <v>149</v>
      </c>
      <c r="F4376" s="264" t="s">
        <v>945</v>
      </c>
      <c r="G4376" s="370" t="s">
        <v>151</v>
      </c>
      <c r="H4376" s="248">
        <f>Bahan!$C$20</f>
        <v>135000</v>
      </c>
      <c r="K4376" s="248" t="s">
        <v>128</v>
      </c>
      <c r="L4376" s="230">
        <f>D4376*H4376</f>
        <v>13500</v>
      </c>
    </row>
    <row r="4377" spans="1:14" ht="13">
      <c r="A4377" s="403"/>
      <c r="D4377" s="274">
        <v>0.01</v>
      </c>
      <c r="E4377" s="829" t="s">
        <v>149</v>
      </c>
      <c r="F4377" s="234" t="s">
        <v>153</v>
      </c>
      <c r="G4377" s="370" t="s">
        <v>151</v>
      </c>
      <c r="H4377" s="248">
        <f>Bahan!$C$21</f>
        <v>145000</v>
      </c>
      <c r="K4377" s="248" t="s">
        <v>128</v>
      </c>
      <c r="L4377" s="230">
        <f>D4377*H4377</f>
        <v>1450</v>
      </c>
    </row>
    <row r="4378" spans="1:14" ht="13">
      <c r="A4378" s="403"/>
      <c r="D4378" s="274">
        <v>1E-3</v>
      </c>
      <c r="E4378" s="829" t="s">
        <v>149</v>
      </c>
      <c r="F4378" s="234" t="s">
        <v>154</v>
      </c>
      <c r="G4378" s="370" t="s">
        <v>151</v>
      </c>
      <c r="H4378" s="248">
        <f>Bahan!$C$22</f>
        <v>150000</v>
      </c>
      <c r="K4378" s="248" t="s">
        <v>128</v>
      </c>
      <c r="L4378" s="230">
        <f>D4378*H4378</f>
        <v>150</v>
      </c>
    </row>
    <row r="4379" spans="1:14" ht="13">
      <c r="A4379" s="403"/>
      <c r="B4379" s="1250"/>
      <c r="C4379" s="1250"/>
      <c r="D4379" s="421"/>
      <c r="E4379" s="829"/>
      <c r="G4379" s="829"/>
      <c r="M4379" s="230" t="s">
        <v>128</v>
      </c>
      <c r="N4379" s="265">
        <f>SUM(L4375:L4378)</f>
        <v>27600</v>
      </c>
    </row>
    <row r="4380" spans="1:14" ht="13">
      <c r="A4380" s="403"/>
      <c r="D4380" s="421"/>
      <c r="E4380" s="829" t="s">
        <v>155</v>
      </c>
      <c r="F4380" s="234" t="s">
        <v>156</v>
      </c>
      <c r="G4380" s="829"/>
    </row>
    <row r="4381" spans="1:14" ht="13">
      <c r="A4381" s="403"/>
      <c r="D4381" s="274">
        <v>1</v>
      </c>
      <c r="E4381" s="829" t="s">
        <v>441</v>
      </c>
      <c r="F4381" s="234" t="s">
        <v>987</v>
      </c>
      <c r="G4381" s="370" t="s">
        <v>151</v>
      </c>
      <c r="H4381" s="426">
        <f>Bahan!$C$319</f>
        <v>540900</v>
      </c>
      <c r="K4381" s="248" t="s">
        <v>128</v>
      </c>
      <c r="L4381" s="230">
        <f>D4381*H4381</f>
        <v>540900</v>
      </c>
    </row>
    <row r="4382" spans="1:14" ht="13">
      <c r="A4382" s="403"/>
      <c r="D4382" s="274">
        <v>1</v>
      </c>
      <c r="E4382" s="829" t="s">
        <v>441</v>
      </c>
      <c r="F4382" s="234" t="s">
        <v>3552</v>
      </c>
      <c r="G4382" s="370" t="s">
        <v>151</v>
      </c>
      <c r="H4382" s="426">
        <f>Bahan!$C$302</f>
        <v>115000</v>
      </c>
      <c r="K4382" s="248" t="s">
        <v>128</v>
      </c>
      <c r="L4382" s="230">
        <f>D4382*H4382</f>
        <v>115000</v>
      </c>
    </row>
    <row r="4383" spans="1:14" ht="13">
      <c r="D4383" s="421"/>
      <c r="E4383" s="829"/>
      <c r="G4383" s="370"/>
      <c r="H4383" s="248"/>
      <c r="L4383" s="230"/>
      <c r="M4383" s="230" t="s">
        <v>128</v>
      </c>
      <c r="N4383" s="265">
        <f>SUM(L4381:L4382)</f>
        <v>655900</v>
      </c>
    </row>
    <row r="4384" spans="1:14" ht="13">
      <c r="D4384" s="421"/>
      <c r="E4384" s="829"/>
      <c r="G4384" s="829"/>
      <c r="H4384" s="829"/>
      <c r="K4384" s="829"/>
      <c r="M4384" s="267" t="s">
        <v>169</v>
      </c>
      <c r="N4384" s="268" t="s">
        <v>169</v>
      </c>
    </row>
    <row r="4385" spans="1:14" ht="13">
      <c r="D4385" s="421"/>
      <c r="E4385" s="829"/>
      <c r="G4385" s="829"/>
      <c r="H4385" s="233" t="s">
        <v>170</v>
      </c>
      <c r="M4385" s="230" t="s">
        <v>128</v>
      </c>
      <c r="N4385" s="230">
        <f>SUM(N4379:N4383)</f>
        <v>683500</v>
      </c>
    </row>
    <row r="4386" spans="1:14" ht="13">
      <c r="D4386" s="421"/>
      <c r="E4386" s="829"/>
      <c r="G4386" s="829"/>
      <c r="H4386" s="269" t="s">
        <v>3123</v>
      </c>
      <c r="K4386" s="270"/>
      <c r="M4386" s="230" t="s">
        <v>128</v>
      </c>
      <c r="N4386" s="265">
        <f>N4385*$Q$4</f>
        <v>68350</v>
      </c>
    </row>
    <row r="4387" spans="1:14" ht="13">
      <c r="D4387" s="421"/>
      <c r="E4387" s="829"/>
      <c r="G4387" s="829"/>
      <c r="H4387" s="233" t="s">
        <v>171</v>
      </c>
      <c r="M4387" s="230" t="s">
        <v>128</v>
      </c>
      <c r="N4387" s="262">
        <f>ROUNDDOWN((N4385+N4386),0)</f>
        <v>751850</v>
      </c>
    </row>
    <row r="4388" spans="1:14" ht="13">
      <c r="D4388" s="421"/>
      <c r="E4388" s="829"/>
      <c r="G4388" s="829"/>
    </row>
    <row r="4389" spans="1:14" ht="13">
      <c r="D4389" s="421"/>
      <c r="E4389" s="829"/>
      <c r="G4389" s="829"/>
    </row>
    <row r="4390" spans="1:14" ht="13">
      <c r="D4390" s="421"/>
      <c r="E4390" s="829"/>
      <c r="G4390" s="829"/>
    </row>
    <row r="4391" spans="1:14" ht="13">
      <c r="A4391" s="258">
        <f>1+A4373</f>
        <v>78</v>
      </c>
      <c r="B4391" s="1250" t="s">
        <v>642</v>
      </c>
      <c r="D4391" s="432" t="s">
        <v>3449</v>
      </c>
      <c r="E4391" s="1250"/>
      <c r="F4391" s="260"/>
      <c r="G4391" s="1250"/>
      <c r="H4391" s="245"/>
      <c r="K4391" s="245"/>
      <c r="L4391" s="245"/>
      <c r="M4391" s="262"/>
      <c r="N4391" s="245"/>
    </row>
    <row r="4392" spans="1:14" ht="13">
      <c r="A4392" s="403"/>
      <c r="D4392" s="421"/>
      <c r="E4392" s="829" t="s">
        <v>147</v>
      </c>
      <c r="F4392" s="234" t="s">
        <v>148</v>
      </c>
      <c r="G4392" s="829"/>
    </row>
    <row r="4393" spans="1:14" ht="13">
      <c r="A4393" s="403"/>
      <c r="D4393" s="274">
        <v>0.1</v>
      </c>
      <c r="E4393" s="829" t="s">
        <v>149</v>
      </c>
      <c r="F4393" s="264" t="s">
        <v>150</v>
      </c>
      <c r="G4393" s="370" t="s">
        <v>151</v>
      </c>
      <c r="H4393" s="248">
        <f>Bahan!$C$10</f>
        <v>125000</v>
      </c>
      <c r="K4393" s="248" t="s">
        <v>128</v>
      </c>
      <c r="L4393" s="230">
        <f>D4393*H4393</f>
        <v>12500</v>
      </c>
    </row>
    <row r="4394" spans="1:14" ht="13">
      <c r="A4394" s="403"/>
      <c r="D4394" s="274">
        <v>0.1</v>
      </c>
      <c r="E4394" s="829" t="s">
        <v>149</v>
      </c>
      <c r="F4394" s="264" t="s">
        <v>945</v>
      </c>
      <c r="G4394" s="370" t="s">
        <v>151</v>
      </c>
      <c r="H4394" s="248">
        <f>Bahan!$C$20</f>
        <v>135000</v>
      </c>
      <c r="K4394" s="248" t="s">
        <v>128</v>
      </c>
      <c r="L4394" s="230">
        <f>D4394*H4394</f>
        <v>13500</v>
      </c>
    </row>
    <row r="4395" spans="1:14" ht="13">
      <c r="A4395" s="403"/>
      <c r="D4395" s="274">
        <v>0.01</v>
      </c>
      <c r="E4395" s="829" t="s">
        <v>149</v>
      </c>
      <c r="F4395" s="234" t="s">
        <v>153</v>
      </c>
      <c r="G4395" s="370" t="s">
        <v>151</v>
      </c>
      <c r="H4395" s="248">
        <f>Bahan!$C$21</f>
        <v>145000</v>
      </c>
      <c r="K4395" s="248" t="s">
        <v>128</v>
      </c>
      <c r="L4395" s="230">
        <f>D4395*H4395</f>
        <v>1450</v>
      </c>
    </row>
    <row r="4396" spans="1:14" ht="13">
      <c r="A4396" s="403"/>
      <c r="D4396" s="274">
        <v>1E-3</v>
      </c>
      <c r="E4396" s="829" t="s">
        <v>149</v>
      </c>
      <c r="F4396" s="234" t="s">
        <v>154</v>
      </c>
      <c r="G4396" s="370" t="s">
        <v>151</v>
      </c>
      <c r="H4396" s="248">
        <f>Bahan!$C$22</f>
        <v>150000</v>
      </c>
      <c r="K4396" s="248" t="s">
        <v>128</v>
      </c>
      <c r="L4396" s="230">
        <f>D4396*H4396</f>
        <v>150</v>
      </c>
    </row>
    <row r="4397" spans="1:14" ht="13">
      <c r="A4397" s="403"/>
      <c r="B4397" s="1250"/>
      <c r="C4397" s="1250"/>
      <c r="D4397" s="421"/>
      <c r="E4397" s="829"/>
      <c r="G4397" s="829"/>
      <c r="M4397" s="230" t="s">
        <v>128</v>
      </c>
      <c r="N4397" s="265">
        <f>SUM(L4393:L4396)</f>
        <v>27600</v>
      </c>
    </row>
    <row r="4398" spans="1:14" ht="13">
      <c r="A4398" s="403"/>
      <c r="D4398" s="421"/>
      <c r="E4398" s="829" t="s">
        <v>155</v>
      </c>
      <c r="F4398" s="234" t="s">
        <v>156</v>
      </c>
      <c r="G4398" s="829"/>
    </row>
    <row r="4399" spans="1:14" ht="13">
      <c r="A4399" s="403"/>
      <c r="D4399" s="274">
        <v>1</v>
      </c>
      <c r="E4399" s="829" t="s">
        <v>441</v>
      </c>
      <c r="F4399" s="234" t="s">
        <v>987</v>
      </c>
      <c r="G4399" s="370" t="s">
        <v>151</v>
      </c>
      <c r="H4399" s="426">
        <f>Bahan!$C$319</f>
        <v>540900</v>
      </c>
      <c r="K4399" s="248" t="s">
        <v>128</v>
      </c>
      <c r="L4399" s="230">
        <f>D4399*H4399</f>
        <v>540900</v>
      </c>
    </row>
    <row r="4400" spans="1:14" ht="13">
      <c r="A4400" s="403"/>
      <c r="D4400" s="274">
        <v>1</v>
      </c>
      <c r="E4400" s="829" t="s">
        <v>441</v>
      </c>
      <c r="F4400" s="234" t="s">
        <v>3451</v>
      </c>
      <c r="G4400" s="370" t="s">
        <v>151</v>
      </c>
      <c r="H4400" s="426">
        <f>Bahan!$C$358</f>
        <v>115000</v>
      </c>
      <c r="K4400" s="248" t="s">
        <v>128</v>
      </c>
      <c r="L4400" s="230">
        <f>D4400*H4400</f>
        <v>115000</v>
      </c>
    </row>
    <row r="4401" spans="1:14" ht="13">
      <c r="A4401" s="403"/>
      <c r="D4401" s="274">
        <v>1</v>
      </c>
      <c r="E4401" s="829" t="s">
        <v>441</v>
      </c>
      <c r="F4401" s="234" t="s">
        <v>3450</v>
      </c>
      <c r="G4401" s="370" t="s">
        <v>151</v>
      </c>
      <c r="H4401" s="426">
        <f>Bahan!$C$345</f>
        <v>85000</v>
      </c>
      <c r="K4401" s="248" t="s">
        <v>128</v>
      </c>
      <c r="L4401" s="230">
        <f>D4401*H4401</f>
        <v>85000</v>
      </c>
    </row>
    <row r="4402" spans="1:14" ht="13">
      <c r="A4402" s="403"/>
      <c r="D4402" s="274">
        <v>1</v>
      </c>
      <c r="E4402" s="829" t="s">
        <v>8</v>
      </c>
      <c r="F4402" s="234" t="s">
        <v>3432</v>
      </c>
      <c r="G4402" s="370" t="s">
        <v>151</v>
      </c>
      <c r="H4402" s="426">
        <f>SUM(L4399:L4401)*0.05</f>
        <v>37045</v>
      </c>
      <c r="K4402" s="248" t="s">
        <v>128</v>
      </c>
      <c r="L4402" s="230">
        <f>D4402*H4402</f>
        <v>37045</v>
      </c>
    </row>
    <row r="4403" spans="1:14" ht="13">
      <c r="D4403" s="421"/>
      <c r="E4403" s="829"/>
      <c r="G4403" s="370"/>
      <c r="H4403" s="248"/>
      <c r="L4403" s="230"/>
      <c r="M4403" s="230" t="s">
        <v>128</v>
      </c>
      <c r="N4403" s="265">
        <f>SUM(L4399:L4402)</f>
        <v>777945</v>
      </c>
    </row>
    <row r="4404" spans="1:14" ht="13">
      <c r="D4404" s="421"/>
      <c r="E4404" s="829"/>
      <c r="G4404" s="829"/>
      <c r="H4404" s="829"/>
      <c r="K4404" s="829"/>
      <c r="M4404" s="267" t="s">
        <v>169</v>
      </c>
      <c r="N4404" s="268" t="s">
        <v>169</v>
      </c>
    </row>
    <row r="4405" spans="1:14" ht="13">
      <c r="D4405" s="421"/>
      <c r="E4405" s="829"/>
      <c r="G4405" s="829"/>
      <c r="H4405" s="233" t="s">
        <v>170</v>
      </c>
      <c r="M4405" s="230" t="s">
        <v>128</v>
      </c>
      <c r="N4405" s="230">
        <f>SUM(N4397:N4403)</f>
        <v>805545</v>
      </c>
    </row>
    <row r="4406" spans="1:14" ht="13">
      <c r="D4406" s="421"/>
      <c r="E4406" s="829"/>
      <c r="G4406" s="829"/>
      <c r="H4406" s="269" t="s">
        <v>3123</v>
      </c>
      <c r="K4406" s="270"/>
      <c r="M4406" s="230" t="s">
        <v>128</v>
      </c>
      <c r="N4406" s="265">
        <f>N4405*$Q$4</f>
        <v>80554.5</v>
      </c>
    </row>
    <row r="4407" spans="1:14" ht="13">
      <c r="D4407" s="421"/>
      <c r="E4407" s="829"/>
      <c r="G4407" s="829"/>
      <c r="H4407" s="233" t="s">
        <v>171</v>
      </c>
      <c r="M4407" s="230" t="s">
        <v>128</v>
      </c>
      <c r="N4407" s="262">
        <f>ROUNDDOWN((N4405+N4406),0)</f>
        <v>886099</v>
      </c>
    </row>
    <row r="4408" spans="1:14" ht="13">
      <c r="D4408" s="421"/>
      <c r="E4408" s="829"/>
      <c r="G4408" s="829"/>
      <c r="N4408" s="262"/>
    </row>
    <row r="4409" spans="1:14" ht="13">
      <c r="A4409" s="258">
        <f>1+A4391</f>
        <v>79</v>
      </c>
      <c r="B4409" s="1250" t="s">
        <v>642</v>
      </c>
      <c r="D4409" s="432" t="s">
        <v>3473</v>
      </c>
      <c r="E4409" s="1250"/>
      <c r="F4409" s="260"/>
      <c r="G4409" s="1250"/>
      <c r="H4409" s="245"/>
      <c r="K4409" s="245"/>
      <c r="L4409" s="245"/>
      <c r="M4409" s="262"/>
      <c r="N4409" s="245"/>
    </row>
    <row r="4410" spans="1:14" ht="13">
      <c r="A4410" s="403"/>
      <c r="D4410" s="421"/>
      <c r="E4410" s="829" t="s">
        <v>147</v>
      </c>
      <c r="F4410" s="234" t="s">
        <v>148</v>
      </c>
      <c r="G4410" s="829"/>
    </row>
    <row r="4411" spans="1:14" ht="13">
      <c r="A4411" s="403"/>
      <c r="D4411" s="274">
        <v>0.4</v>
      </c>
      <c r="E4411" s="829" t="s">
        <v>149</v>
      </c>
      <c r="F4411" s="264" t="s">
        <v>150</v>
      </c>
      <c r="G4411" s="370" t="s">
        <v>151</v>
      </c>
      <c r="H4411" s="248">
        <f>Bahan!$C$10</f>
        <v>125000</v>
      </c>
      <c r="K4411" s="248" t="s">
        <v>128</v>
      </c>
      <c r="L4411" s="230">
        <f>D4411*H4411</f>
        <v>50000</v>
      </c>
    </row>
    <row r="4412" spans="1:14" ht="13">
      <c r="A4412" s="403"/>
      <c r="D4412" s="274">
        <v>0.4</v>
      </c>
      <c r="E4412" s="829" t="s">
        <v>149</v>
      </c>
      <c r="F4412" s="264" t="s">
        <v>945</v>
      </c>
      <c r="G4412" s="370" t="s">
        <v>151</v>
      </c>
      <c r="H4412" s="248">
        <f>Bahan!$C$20</f>
        <v>135000</v>
      </c>
      <c r="K4412" s="248" t="s">
        <v>128</v>
      </c>
      <c r="L4412" s="230">
        <f>D4412*H4412</f>
        <v>54000</v>
      </c>
    </row>
    <row r="4413" spans="1:14" ht="13">
      <c r="A4413" s="403"/>
      <c r="D4413" s="274">
        <v>0.04</v>
      </c>
      <c r="E4413" s="829" t="s">
        <v>149</v>
      </c>
      <c r="F4413" s="234" t="s">
        <v>153</v>
      </c>
      <c r="G4413" s="370" t="s">
        <v>151</v>
      </c>
      <c r="H4413" s="248">
        <f>Bahan!$C$21</f>
        <v>145000</v>
      </c>
      <c r="K4413" s="248" t="s">
        <v>128</v>
      </c>
      <c r="L4413" s="230">
        <f>D4413*H4413</f>
        <v>5800</v>
      </c>
    </row>
    <row r="4414" spans="1:14" ht="13">
      <c r="A4414" s="403"/>
      <c r="D4414" s="274">
        <v>4.0000000000000001E-3</v>
      </c>
      <c r="E4414" s="829" t="s">
        <v>149</v>
      </c>
      <c r="F4414" s="234" t="s">
        <v>154</v>
      </c>
      <c r="G4414" s="370" t="s">
        <v>151</v>
      </c>
      <c r="H4414" s="248">
        <f>Bahan!$C$22</f>
        <v>150000</v>
      </c>
      <c r="K4414" s="248" t="s">
        <v>128</v>
      </c>
      <c r="L4414" s="230">
        <f>D4414*H4414</f>
        <v>600</v>
      </c>
    </row>
    <row r="4415" spans="1:14" ht="13">
      <c r="A4415" s="403"/>
      <c r="B4415" s="1250"/>
      <c r="C4415" s="1250"/>
      <c r="D4415" s="421"/>
      <c r="E4415" s="829"/>
      <c r="G4415" s="829"/>
      <c r="M4415" s="230" t="s">
        <v>128</v>
      </c>
      <c r="N4415" s="265">
        <f>SUM(L4411:L4414)</f>
        <v>110400</v>
      </c>
    </row>
    <row r="4416" spans="1:14" ht="13">
      <c r="A4416" s="403"/>
      <c r="D4416" s="421"/>
      <c r="E4416" s="829" t="s">
        <v>155</v>
      </c>
      <c r="F4416" s="234" t="s">
        <v>156</v>
      </c>
      <c r="G4416" s="829"/>
    </row>
    <row r="4417" spans="1:14" ht="13">
      <c r="A4417" s="403"/>
      <c r="D4417" s="274">
        <v>1</v>
      </c>
      <c r="E4417" s="829" t="s">
        <v>441</v>
      </c>
      <c r="F4417" s="234" t="s">
        <v>3471</v>
      </c>
      <c r="G4417" s="370" t="s">
        <v>151</v>
      </c>
      <c r="H4417" s="426">
        <f>Bahan!$C$321</f>
        <v>1325000</v>
      </c>
      <c r="K4417" s="248" t="s">
        <v>128</v>
      </c>
      <c r="L4417" s="230">
        <f>D4417*H4417</f>
        <v>1325000</v>
      </c>
    </row>
    <row r="4418" spans="1:14" ht="13">
      <c r="A4418" s="403"/>
      <c r="D4418" s="274">
        <v>1</v>
      </c>
      <c r="E4418" s="829" t="s">
        <v>441</v>
      </c>
      <c r="F4418" s="234" t="s">
        <v>3474</v>
      </c>
      <c r="G4418" s="370" t="s">
        <v>151</v>
      </c>
      <c r="H4418" s="426">
        <f>Bahan!$C$301</f>
        <v>125000</v>
      </c>
      <c r="K4418" s="248" t="s">
        <v>128</v>
      </c>
      <c r="L4418" s="230">
        <f>D4418*H4418</f>
        <v>125000</v>
      </c>
    </row>
    <row r="4419" spans="1:14" ht="13">
      <c r="A4419" s="403"/>
      <c r="D4419" s="274">
        <v>1</v>
      </c>
      <c r="E4419" s="829" t="s">
        <v>441</v>
      </c>
      <c r="F4419" s="234" t="s">
        <v>3486</v>
      </c>
      <c r="G4419" s="370" t="s">
        <v>151</v>
      </c>
      <c r="H4419" s="426">
        <f>Bahan!$C$347</f>
        <v>179500</v>
      </c>
      <c r="K4419" s="248" t="s">
        <v>128</v>
      </c>
      <c r="L4419" s="230">
        <f>D4419*H4419</f>
        <v>179500</v>
      </c>
    </row>
    <row r="4420" spans="1:14" ht="13">
      <c r="A4420" s="403"/>
      <c r="D4420" s="274">
        <v>1</v>
      </c>
      <c r="E4420" s="829" t="s">
        <v>8</v>
      </c>
      <c r="F4420" s="234" t="s">
        <v>3432</v>
      </c>
      <c r="G4420" s="370" t="s">
        <v>151</v>
      </c>
      <c r="H4420" s="426">
        <f>SUM(L4417:L4419)*0.05</f>
        <v>81475</v>
      </c>
      <c r="K4420" s="248" t="s">
        <v>128</v>
      </c>
      <c r="L4420" s="230">
        <f>D4420*H4420</f>
        <v>81475</v>
      </c>
    </row>
    <row r="4421" spans="1:14" ht="13">
      <c r="D4421" s="421"/>
      <c r="E4421" s="829"/>
      <c r="G4421" s="370"/>
      <c r="H4421" s="248"/>
      <c r="L4421" s="230"/>
      <c r="M4421" s="230" t="s">
        <v>128</v>
      </c>
      <c r="N4421" s="265">
        <f>SUM(L4417:L4420)</f>
        <v>1710975</v>
      </c>
    </row>
    <row r="4422" spans="1:14" ht="13">
      <c r="D4422" s="421"/>
      <c r="E4422" s="829"/>
      <c r="G4422" s="829"/>
      <c r="H4422" s="829"/>
      <c r="K4422" s="829"/>
      <c r="M4422" s="267" t="s">
        <v>169</v>
      </c>
      <c r="N4422" s="268" t="s">
        <v>169</v>
      </c>
    </row>
    <row r="4423" spans="1:14" ht="13">
      <c r="D4423" s="421"/>
      <c r="E4423" s="829"/>
      <c r="G4423" s="829"/>
      <c r="H4423" s="233" t="s">
        <v>170</v>
      </c>
      <c r="M4423" s="230" t="s">
        <v>128</v>
      </c>
      <c r="N4423" s="230">
        <f>SUM(N4415:N4421)</f>
        <v>1821375</v>
      </c>
    </row>
    <row r="4424" spans="1:14" ht="13">
      <c r="D4424" s="421"/>
      <c r="E4424" s="829"/>
      <c r="G4424" s="829"/>
      <c r="H4424" s="269" t="s">
        <v>3123</v>
      </c>
      <c r="K4424" s="270"/>
      <c r="M4424" s="230" t="s">
        <v>128</v>
      </c>
      <c r="N4424" s="265">
        <f>N4423*$Q$4</f>
        <v>182137.5</v>
      </c>
    </row>
    <row r="4425" spans="1:14" ht="13">
      <c r="D4425" s="421"/>
      <c r="E4425" s="829"/>
      <c r="G4425" s="829"/>
      <c r="H4425" s="233" t="s">
        <v>171</v>
      </c>
      <c r="M4425" s="230" t="s">
        <v>128</v>
      </c>
      <c r="N4425" s="262">
        <f>ROUNDDOWN((N4423+N4424),0)</f>
        <v>2003512</v>
      </c>
    </row>
    <row r="4426" spans="1:14" ht="13">
      <c r="D4426" s="421"/>
      <c r="E4426" s="829"/>
      <c r="G4426" s="829"/>
      <c r="N4426" s="262"/>
    </row>
    <row r="4427" spans="1:14" ht="13">
      <c r="A4427" s="258">
        <f>1+A4409</f>
        <v>80</v>
      </c>
      <c r="B4427" s="1250" t="s">
        <v>642</v>
      </c>
      <c r="D4427" s="432" t="s">
        <v>3458</v>
      </c>
      <c r="E4427" s="1250"/>
      <c r="F4427" s="260"/>
      <c r="G4427" s="1250"/>
      <c r="H4427" s="245"/>
      <c r="K4427" s="245"/>
      <c r="L4427" s="245"/>
      <c r="M4427" s="262"/>
      <c r="N4427" s="245"/>
    </row>
    <row r="4428" spans="1:14" ht="13">
      <c r="A4428" s="403"/>
      <c r="D4428" s="421"/>
      <c r="E4428" s="829" t="s">
        <v>147</v>
      </c>
      <c r="F4428" s="234" t="s">
        <v>148</v>
      </c>
      <c r="G4428" s="829"/>
    </row>
    <row r="4429" spans="1:14" ht="13">
      <c r="A4429" s="403"/>
      <c r="D4429" s="274">
        <v>0.1</v>
      </c>
      <c r="E4429" s="829" t="s">
        <v>149</v>
      </c>
      <c r="F4429" s="264" t="s">
        <v>150</v>
      </c>
      <c r="G4429" s="370" t="s">
        <v>151</v>
      </c>
      <c r="H4429" s="248">
        <f>Bahan!$C$10</f>
        <v>125000</v>
      </c>
      <c r="K4429" s="248" t="s">
        <v>128</v>
      </c>
      <c r="L4429" s="230">
        <f>D4429*H4429</f>
        <v>12500</v>
      </c>
    </row>
    <row r="4430" spans="1:14" ht="13">
      <c r="A4430" s="403"/>
      <c r="D4430" s="274">
        <v>0.1</v>
      </c>
      <c r="E4430" s="829" t="s">
        <v>149</v>
      </c>
      <c r="F4430" s="264" t="s">
        <v>945</v>
      </c>
      <c r="G4430" s="370" t="s">
        <v>151</v>
      </c>
      <c r="H4430" s="248">
        <f>Bahan!$C$20</f>
        <v>135000</v>
      </c>
      <c r="K4430" s="248" t="s">
        <v>128</v>
      </c>
      <c r="L4430" s="230">
        <f>D4430*H4430</f>
        <v>13500</v>
      </c>
    </row>
    <row r="4431" spans="1:14" ht="13">
      <c r="A4431" s="403"/>
      <c r="D4431" s="274">
        <v>0.01</v>
      </c>
      <c r="E4431" s="829" t="s">
        <v>149</v>
      </c>
      <c r="F4431" s="234" t="s">
        <v>153</v>
      </c>
      <c r="G4431" s="370" t="s">
        <v>151</v>
      </c>
      <c r="H4431" s="248">
        <f>Bahan!$C$21</f>
        <v>145000</v>
      </c>
      <c r="K4431" s="248" t="s">
        <v>128</v>
      </c>
      <c r="L4431" s="230">
        <f>D4431*H4431</f>
        <v>1450</v>
      </c>
    </row>
    <row r="4432" spans="1:14" ht="13">
      <c r="A4432" s="403"/>
      <c r="D4432" s="274">
        <v>1E-3</v>
      </c>
      <c r="E4432" s="829" t="s">
        <v>149</v>
      </c>
      <c r="F4432" s="234" t="s">
        <v>154</v>
      </c>
      <c r="G4432" s="370" t="s">
        <v>151</v>
      </c>
      <c r="H4432" s="248">
        <f>Bahan!$C$22</f>
        <v>150000</v>
      </c>
      <c r="K4432" s="248" t="s">
        <v>128</v>
      </c>
      <c r="L4432" s="230">
        <f>D4432*H4432</f>
        <v>150</v>
      </c>
    </row>
    <row r="4433" spans="1:14" ht="13">
      <c r="A4433" s="403"/>
      <c r="B4433" s="1250"/>
      <c r="C4433" s="1250"/>
      <c r="D4433" s="421"/>
      <c r="E4433" s="829"/>
      <c r="G4433" s="829"/>
      <c r="M4433" s="230" t="s">
        <v>128</v>
      </c>
      <c r="N4433" s="265">
        <f>SUM(L4429:L4432)</f>
        <v>27600</v>
      </c>
    </row>
    <row r="4434" spans="1:14" ht="13">
      <c r="A4434" s="403"/>
      <c r="D4434" s="421"/>
      <c r="E4434" s="829" t="s">
        <v>155</v>
      </c>
      <c r="F4434" s="234" t="s">
        <v>156</v>
      </c>
      <c r="G4434" s="829"/>
    </row>
    <row r="4435" spans="1:14" ht="13">
      <c r="A4435" s="403"/>
      <c r="D4435" s="274">
        <v>1</v>
      </c>
      <c r="E4435" s="829" t="s">
        <v>441</v>
      </c>
      <c r="F4435" s="234" t="s">
        <v>3459</v>
      </c>
      <c r="G4435" s="370" t="s">
        <v>151</v>
      </c>
      <c r="H4435" s="426">
        <f>Bahan!$C$320</f>
        <v>993500</v>
      </c>
      <c r="K4435" s="248" t="s">
        <v>128</v>
      </c>
      <c r="L4435" s="230">
        <f>D4435*H4435</f>
        <v>993500</v>
      </c>
    </row>
    <row r="4436" spans="1:14" ht="13">
      <c r="A4436" s="403"/>
      <c r="D4436" s="274">
        <v>1</v>
      </c>
      <c r="E4436" s="829" t="s">
        <v>441</v>
      </c>
      <c r="F4436" s="234" t="s">
        <v>3460</v>
      </c>
      <c r="G4436" s="370" t="s">
        <v>151</v>
      </c>
      <c r="H4436" s="426">
        <f>Bahan!$C$359</f>
        <v>121250</v>
      </c>
      <c r="K4436" s="248" t="s">
        <v>128</v>
      </c>
      <c r="L4436" s="230">
        <f>D4436*H4436</f>
        <v>121250</v>
      </c>
    </row>
    <row r="4437" spans="1:14" ht="13">
      <c r="A4437" s="403"/>
      <c r="D4437" s="274">
        <v>1</v>
      </c>
      <c r="E4437" s="829" t="s">
        <v>441</v>
      </c>
      <c r="F4437" s="234" t="s">
        <v>3461</v>
      </c>
      <c r="G4437" s="370" t="s">
        <v>151</v>
      </c>
      <c r="H4437" s="426">
        <f>Bahan!$C$346</f>
        <v>135000</v>
      </c>
      <c r="K4437" s="248" t="s">
        <v>128</v>
      </c>
      <c r="L4437" s="230">
        <f>D4437*H4437</f>
        <v>135000</v>
      </c>
    </row>
    <row r="4438" spans="1:14" ht="13">
      <c r="A4438" s="403"/>
      <c r="D4438" s="274">
        <v>1</v>
      </c>
      <c r="E4438" s="829" t="s">
        <v>8</v>
      </c>
      <c r="F4438" s="234" t="s">
        <v>3432</v>
      </c>
      <c r="G4438" s="370" t="s">
        <v>151</v>
      </c>
      <c r="H4438" s="426">
        <f>SUM(L4435:L4437)*0.05</f>
        <v>62487.5</v>
      </c>
      <c r="K4438" s="248" t="s">
        <v>128</v>
      </c>
      <c r="L4438" s="230">
        <f>D4438*H4438</f>
        <v>62487.5</v>
      </c>
    </row>
    <row r="4439" spans="1:14" ht="13">
      <c r="D4439" s="421"/>
      <c r="E4439" s="829"/>
      <c r="G4439" s="370"/>
      <c r="H4439" s="248"/>
      <c r="L4439" s="230"/>
      <c r="M4439" s="230" t="s">
        <v>128</v>
      </c>
      <c r="N4439" s="265">
        <f>SUM(L4435:L4438)</f>
        <v>1312237.5</v>
      </c>
    </row>
    <row r="4440" spans="1:14" ht="13">
      <c r="D4440" s="421"/>
      <c r="E4440" s="829"/>
      <c r="G4440" s="829"/>
      <c r="H4440" s="829"/>
      <c r="K4440" s="829"/>
      <c r="M4440" s="267" t="s">
        <v>169</v>
      </c>
      <c r="N4440" s="268" t="s">
        <v>169</v>
      </c>
    </row>
    <row r="4441" spans="1:14" ht="13">
      <c r="D4441" s="421"/>
      <c r="E4441" s="829"/>
      <c r="G4441" s="829"/>
      <c r="H4441" s="233" t="s">
        <v>170</v>
      </c>
      <c r="M4441" s="230" t="s">
        <v>128</v>
      </c>
      <c r="N4441" s="230">
        <f>SUM(N4433:N4439)</f>
        <v>1339837.5</v>
      </c>
    </row>
    <row r="4442" spans="1:14" ht="13">
      <c r="D4442" s="421"/>
      <c r="E4442" s="829"/>
      <c r="G4442" s="829"/>
      <c r="H4442" s="269" t="s">
        <v>3123</v>
      </c>
      <c r="K4442" s="270"/>
      <c r="M4442" s="230" t="s">
        <v>128</v>
      </c>
      <c r="N4442" s="265">
        <f>N4441*$Q$4</f>
        <v>133983.75</v>
      </c>
    </row>
    <row r="4443" spans="1:14" ht="13">
      <c r="D4443" s="421"/>
      <c r="E4443" s="829"/>
      <c r="G4443" s="829"/>
      <c r="H4443" s="233" t="s">
        <v>171</v>
      </c>
      <c r="M4443" s="230" t="s">
        <v>128</v>
      </c>
      <c r="N4443" s="262">
        <f>ROUNDDOWN((N4441+N4442),0)</f>
        <v>1473821</v>
      </c>
    </row>
    <row r="4444" spans="1:14" ht="13">
      <c r="D4444" s="421"/>
      <c r="E4444" s="829"/>
      <c r="G4444" s="829"/>
    </row>
    <row r="4445" spans="1:14" ht="13">
      <c r="A4445" s="258">
        <f>1+A4427</f>
        <v>81</v>
      </c>
      <c r="B4445" s="1250" t="s">
        <v>642</v>
      </c>
      <c r="D4445" s="432" t="s">
        <v>3473</v>
      </c>
      <c r="E4445" s="1250"/>
      <c r="F4445" s="260"/>
      <c r="G4445" s="1250"/>
      <c r="H4445" s="245"/>
      <c r="K4445" s="245"/>
      <c r="L4445" s="245"/>
      <c r="M4445" s="262"/>
      <c r="N4445" s="245"/>
    </row>
    <row r="4446" spans="1:14" ht="13">
      <c r="A4446" s="403"/>
      <c r="D4446" s="421"/>
      <c r="E4446" s="829" t="s">
        <v>147</v>
      </c>
      <c r="F4446" s="234" t="s">
        <v>148</v>
      </c>
      <c r="G4446" s="829"/>
    </row>
    <row r="4447" spans="1:14" ht="13">
      <c r="A4447" s="403"/>
      <c r="D4447" s="274">
        <v>0.4</v>
      </c>
      <c r="E4447" s="829" t="s">
        <v>149</v>
      </c>
      <c r="F4447" s="264" t="s">
        <v>150</v>
      </c>
      <c r="G4447" s="370" t="s">
        <v>151</v>
      </c>
      <c r="H4447" s="248">
        <f>Bahan!$C$10</f>
        <v>125000</v>
      </c>
      <c r="K4447" s="248" t="s">
        <v>128</v>
      </c>
      <c r="L4447" s="230">
        <f>D4447*H4447</f>
        <v>50000</v>
      </c>
    </row>
    <row r="4448" spans="1:14" ht="13">
      <c r="A4448" s="403"/>
      <c r="D4448" s="274">
        <v>0.4</v>
      </c>
      <c r="E4448" s="829" t="s">
        <v>149</v>
      </c>
      <c r="F4448" s="264" t="s">
        <v>945</v>
      </c>
      <c r="G4448" s="370" t="s">
        <v>151</v>
      </c>
      <c r="H4448" s="248">
        <f>Bahan!$C$20</f>
        <v>135000</v>
      </c>
      <c r="K4448" s="248" t="s">
        <v>128</v>
      </c>
      <c r="L4448" s="230">
        <f>D4448*H4448</f>
        <v>54000</v>
      </c>
    </row>
    <row r="4449" spans="1:14" ht="13">
      <c r="A4449" s="403"/>
      <c r="D4449" s="274">
        <v>0.04</v>
      </c>
      <c r="E4449" s="829" t="s">
        <v>149</v>
      </c>
      <c r="F4449" s="234" t="s">
        <v>153</v>
      </c>
      <c r="G4449" s="370" t="s">
        <v>151</v>
      </c>
      <c r="H4449" s="248">
        <f>Bahan!$C$21</f>
        <v>145000</v>
      </c>
      <c r="K4449" s="248" t="s">
        <v>128</v>
      </c>
      <c r="L4449" s="230">
        <f>D4449*H4449</f>
        <v>5800</v>
      </c>
    </row>
    <row r="4450" spans="1:14" ht="13">
      <c r="A4450" s="403"/>
      <c r="D4450" s="274">
        <v>4.0000000000000001E-3</v>
      </c>
      <c r="E4450" s="829" t="s">
        <v>149</v>
      </c>
      <c r="F4450" s="234" t="s">
        <v>154</v>
      </c>
      <c r="G4450" s="370" t="s">
        <v>151</v>
      </c>
      <c r="H4450" s="248">
        <f>Bahan!$C$22</f>
        <v>150000</v>
      </c>
      <c r="K4450" s="248" t="s">
        <v>128</v>
      </c>
      <c r="L4450" s="230">
        <f>D4450*H4450</f>
        <v>600</v>
      </c>
    </row>
    <row r="4451" spans="1:14" ht="13">
      <c r="A4451" s="403"/>
      <c r="B4451" s="1250"/>
      <c r="C4451" s="1250"/>
      <c r="D4451" s="421"/>
      <c r="E4451" s="829"/>
      <c r="G4451" s="829"/>
      <c r="M4451" s="230" t="s">
        <v>128</v>
      </c>
      <c r="N4451" s="265">
        <f>SUM(L4447:L4450)</f>
        <v>110400</v>
      </c>
    </row>
    <row r="4452" spans="1:14" ht="13">
      <c r="A4452" s="403"/>
      <c r="D4452" s="421"/>
      <c r="E4452" s="829" t="s">
        <v>155</v>
      </c>
      <c r="F4452" s="234" t="s">
        <v>156</v>
      </c>
      <c r="G4452" s="829"/>
    </row>
    <row r="4453" spans="1:14" ht="13">
      <c r="A4453" s="403"/>
      <c r="D4453" s="274">
        <v>1</v>
      </c>
      <c r="E4453" s="829" t="s">
        <v>441</v>
      </c>
      <c r="F4453" s="234" t="s">
        <v>3471</v>
      </c>
      <c r="G4453" s="370" t="s">
        <v>151</v>
      </c>
      <c r="H4453" s="426">
        <f>Bahan!$C$321</f>
        <v>1325000</v>
      </c>
      <c r="K4453" s="248" t="s">
        <v>128</v>
      </c>
      <c r="L4453" s="230">
        <f>D4453*H4453</f>
        <v>1325000</v>
      </c>
    </row>
    <row r="4454" spans="1:14" ht="13">
      <c r="A4454" s="403"/>
      <c r="D4454" s="274">
        <v>1</v>
      </c>
      <c r="E4454" s="829" t="s">
        <v>441</v>
      </c>
      <c r="F4454" s="234" t="s">
        <v>3474</v>
      </c>
      <c r="G4454" s="370" t="s">
        <v>151</v>
      </c>
      <c r="H4454" s="426">
        <f>Bahan!$C$301</f>
        <v>125000</v>
      </c>
      <c r="K4454" s="248" t="s">
        <v>128</v>
      </c>
      <c r="L4454" s="230">
        <f>D4454*H4454</f>
        <v>125000</v>
      </c>
    </row>
    <row r="4455" spans="1:14" ht="13">
      <c r="A4455" s="403"/>
      <c r="D4455" s="274">
        <v>1</v>
      </c>
      <c r="E4455" s="829" t="s">
        <v>441</v>
      </c>
      <c r="F4455" s="234" t="s">
        <v>2023</v>
      </c>
      <c r="G4455" s="370" t="s">
        <v>151</v>
      </c>
      <c r="H4455" s="426">
        <f>Bahan!$C$347</f>
        <v>179500</v>
      </c>
      <c r="K4455" s="248" t="s">
        <v>128</v>
      </c>
      <c r="L4455" s="230">
        <f>D4455*H4455</f>
        <v>179500</v>
      </c>
    </row>
    <row r="4456" spans="1:14" ht="13">
      <c r="A4456" s="403"/>
      <c r="D4456" s="274">
        <v>1</v>
      </c>
      <c r="E4456" s="829" t="s">
        <v>8</v>
      </c>
      <c r="F4456" s="234" t="s">
        <v>3432</v>
      </c>
      <c r="G4456" s="370" t="s">
        <v>151</v>
      </c>
      <c r="H4456" s="426">
        <f>SUM(L4453:L4455)*0.05</f>
        <v>81475</v>
      </c>
      <c r="K4456" s="248" t="s">
        <v>128</v>
      </c>
      <c r="L4456" s="230">
        <f>D4456*H4456</f>
        <v>81475</v>
      </c>
    </row>
    <row r="4457" spans="1:14" ht="13">
      <c r="D4457" s="421"/>
      <c r="E4457" s="829"/>
      <c r="G4457" s="370"/>
      <c r="H4457" s="248"/>
      <c r="L4457" s="230"/>
      <c r="M4457" s="230" t="s">
        <v>128</v>
      </c>
      <c r="N4457" s="265">
        <f>SUM(L4453:L4456)</f>
        <v>1710975</v>
      </c>
    </row>
    <row r="4458" spans="1:14" ht="13">
      <c r="D4458" s="421"/>
      <c r="E4458" s="829"/>
      <c r="G4458" s="829"/>
      <c r="H4458" s="829"/>
      <c r="K4458" s="829"/>
      <c r="M4458" s="267" t="s">
        <v>169</v>
      </c>
      <c r="N4458" s="268" t="s">
        <v>169</v>
      </c>
    </row>
    <row r="4459" spans="1:14" ht="13">
      <c r="D4459" s="421"/>
      <c r="E4459" s="829"/>
      <c r="G4459" s="829"/>
      <c r="H4459" s="233" t="s">
        <v>170</v>
      </c>
      <c r="M4459" s="230" t="s">
        <v>128</v>
      </c>
      <c r="N4459" s="230">
        <f>SUM(N4451:N4457)</f>
        <v>1821375</v>
      </c>
    </row>
    <row r="4460" spans="1:14" ht="13">
      <c r="D4460" s="421"/>
      <c r="E4460" s="829"/>
      <c r="G4460" s="829"/>
      <c r="H4460" s="269" t="s">
        <v>3123</v>
      </c>
      <c r="K4460" s="270"/>
      <c r="M4460" s="230" t="s">
        <v>128</v>
      </c>
      <c r="N4460" s="265">
        <f>N4459*$Q$4</f>
        <v>182137.5</v>
      </c>
    </row>
    <row r="4461" spans="1:14" ht="13">
      <c r="D4461" s="421"/>
      <c r="E4461" s="829"/>
      <c r="G4461" s="829"/>
      <c r="H4461" s="233" t="s">
        <v>171</v>
      </c>
      <c r="M4461" s="230" t="s">
        <v>128</v>
      </c>
      <c r="N4461" s="262">
        <f>ROUNDDOWN((N4459+N4460),0)</f>
        <v>2003512</v>
      </c>
    </row>
    <row r="4462" spans="1:14" ht="13">
      <c r="D4462" s="421"/>
      <c r="E4462" s="829"/>
      <c r="G4462" s="829"/>
    </row>
    <row r="4463" spans="1:14" ht="13">
      <c r="A4463" s="258">
        <f>1+A4445</f>
        <v>82</v>
      </c>
      <c r="B4463" s="1250" t="s">
        <v>989</v>
      </c>
      <c r="D4463" s="432" t="s">
        <v>990</v>
      </c>
      <c r="E4463" s="1250"/>
      <c r="F4463" s="260"/>
      <c r="G4463" s="1250"/>
      <c r="H4463" s="245"/>
      <c r="K4463" s="245"/>
      <c r="L4463" s="245"/>
      <c r="M4463" s="262"/>
      <c r="N4463" s="245"/>
    </row>
    <row r="4464" spans="1:14" ht="13">
      <c r="A4464" s="403"/>
      <c r="D4464" s="421"/>
      <c r="E4464" s="829" t="s">
        <v>147</v>
      </c>
      <c r="F4464" s="234" t="s">
        <v>148</v>
      </c>
      <c r="G4464" s="829"/>
    </row>
    <row r="4465" spans="1:14" ht="13">
      <c r="A4465" s="403"/>
      <c r="D4465" s="274">
        <v>0.1</v>
      </c>
      <c r="E4465" s="829" t="s">
        <v>149</v>
      </c>
      <c r="F4465" s="264" t="s">
        <v>150</v>
      </c>
      <c r="G4465" s="370" t="s">
        <v>151</v>
      </c>
      <c r="H4465" s="248">
        <f>Bahan!$C$10</f>
        <v>125000</v>
      </c>
      <c r="K4465" s="248" t="s">
        <v>128</v>
      </c>
      <c r="L4465" s="230">
        <f>D4465*H4465</f>
        <v>12500</v>
      </c>
    </row>
    <row r="4466" spans="1:14" ht="13">
      <c r="A4466" s="403"/>
      <c r="D4466" s="274">
        <v>0.1</v>
      </c>
      <c r="E4466" s="829" t="s">
        <v>149</v>
      </c>
      <c r="F4466" s="264" t="s">
        <v>945</v>
      </c>
      <c r="G4466" s="370" t="s">
        <v>151</v>
      </c>
      <c r="H4466" s="248">
        <f>Bahan!$C$20</f>
        <v>135000</v>
      </c>
      <c r="K4466" s="248" t="s">
        <v>128</v>
      </c>
      <c r="L4466" s="230">
        <f>D4466*H4466</f>
        <v>13500</v>
      </c>
    </row>
    <row r="4467" spans="1:14" ht="13">
      <c r="A4467" s="403"/>
      <c r="D4467" s="274">
        <v>0.01</v>
      </c>
      <c r="E4467" s="829" t="s">
        <v>149</v>
      </c>
      <c r="F4467" s="234" t="s">
        <v>153</v>
      </c>
      <c r="G4467" s="370" t="s">
        <v>151</v>
      </c>
      <c r="H4467" s="248">
        <f>Bahan!$C$21</f>
        <v>145000</v>
      </c>
      <c r="K4467" s="248" t="s">
        <v>128</v>
      </c>
      <c r="L4467" s="230">
        <f>D4467*H4467</f>
        <v>1450</v>
      </c>
    </row>
    <row r="4468" spans="1:14" ht="13">
      <c r="A4468" s="403"/>
      <c r="D4468" s="274">
        <v>1E-3</v>
      </c>
      <c r="E4468" s="829" t="s">
        <v>149</v>
      </c>
      <c r="F4468" s="234" t="s">
        <v>154</v>
      </c>
      <c r="G4468" s="370" t="s">
        <v>151</v>
      </c>
      <c r="H4468" s="248">
        <f>Bahan!$C$22</f>
        <v>150000</v>
      </c>
      <c r="K4468" s="248" t="s">
        <v>128</v>
      </c>
      <c r="L4468" s="230">
        <f>D4468*H4468</f>
        <v>150</v>
      </c>
    </row>
    <row r="4469" spans="1:14" ht="13">
      <c r="A4469" s="403"/>
      <c r="B4469" s="1250"/>
      <c r="C4469" s="1250"/>
      <c r="D4469" s="421"/>
      <c r="E4469" s="829"/>
      <c r="G4469" s="829"/>
      <c r="M4469" s="230" t="s">
        <v>128</v>
      </c>
      <c r="N4469" s="265">
        <f>SUM(L4465:L4468)</f>
        <v>27600</v>
      </c>
    </row>
    <row r="4470" spans="1:14" ht="13">
      <c r="A4470" s="403"/>
      <c r="D4470" s="421"/>
      <c r="E4470" s="829" t="s">
        <v>155</v>
      </c>
      <c r="F4470" s="234" t="s">
        <v>156</v>
      </c>
      <c r="G4470" s="829"/>
    </row>
    <row r="4471" spans="1:14" ht="13">
      <c r="A4471" s="403"/>
      <c r="D4471" s="274">
        <v>1</v>
      </c>
      <c r="E4471" s="829" t="s">
        <v>441</v>
      </c>
      <c r="F4471" s="234" t="s">
        <v>991</v>
      </c>
      <c r="G4471" s="370" t="s">
        <v>151</v>
      </c>
      <c r="H4471" s="426">
        <f>Bahan!$C$300</f>
        <v>540000</v>
      </c>
      <c r="K4471" s="248" t="s">
        <v>128</v>
      </c>
      <c r="L4471" s="230">
        <f>D4471*H4471</f>
        <v>540000</v>
      </c>
    </row>
    <row r="4472" spans="1:14" ht="13">
      <c r="A4472" s="403"/>
      <c r="D4472" s="274">
        <v>1</v>
      </c>
      <c r="E4472" s="829" t="s">
        <v>441</v>
      </c>
      <c r="F4472" s="234" t="s">
        <v>992</v>
      </c>
      <c r="G4472" s="370" t="s">
        <v>151</v>
      </c>
      <c r="H4472" s="426">
        <f>Bahan!$C$344</f>
        <v>74500</v>
      </c>
      <c r="K4472" s="248" t="s">
        <v>128</v>
      </c>
      <c r="L4472" s="230">
        <f>D4472*H4472</f>
        <v>74500</v>
      </c>
    </row>
    <row r="4473" spans="1:14" ht="13">
      <c r="D4473" s="421"/>
      <c r="E4473" s="829"/>
      <c r="G4473" s="370"/>
      <c r="H4473" s="248"/>
      <c r="L4473" s="230"/>
      <c r="M4473" s="230" t="s">
        <v>128</v>
      </c>
      <c r="N4473" s="265">
        <f>SUM(L4471:L4472)</f>
        <v>614500</v>
      </c>
    </row>
    <row r="4474" spans="1:14" ht="13">
      <c r="D4474" s="421"/>
      <c r="E4474" s="829"/>
      <c r="G4474" s="829"/>
      <c r="H4474" s="829"/>
      <c r="K4474" s="829"/>
      <c r="M4474" s="267" t="s">
        <v>169</v>
      </c>
      <c r="N4474" s="268" t="s">
        <v>169</v>
      </c>
    </row>
    <row r="4475" spans="1:14" ht="13">
      <c r="D4475" s="421"/>
      <c r="E4475" s="829"/>
      <c r="G4475" s="829"/>
      <c r="H4475" s="233" t="s">
        <v>170</v>
      </c>
      <c r="M4475" s="230" t="s">
        <v>128</v>
      </c>
      <c r="N4475" s="230">
        <f>SUM(N4469:N4473)</f>
        <v>642100</v>
      </c>
    </row>
    <row r="4476" spans="1:14" ht="13">
      <c r="D4476" s="421"/>
      <c r="E4476" s="829"/>
      <c r="G4476" s="829"/>
      <c r="H4476" s="269" t="s">
        <v>3123</v>
      </c>
      <c r="K4476" s="270"/>
      <c r="M4476" s="230" t="s">
        <v>128</v>
      </c>
      <c r="N4476" s="265">
        <f>N4475*$Q$4</f>
        <v>64210</v>
      </c>
    </row>
    <row r="4477" spans="1:14" ht="13">
      <c r="D4477" s="421"/>
      <c r="E4477" s="829"/>
      <c r="G4477" s="829"/>
      <c r="H4477" s="233" t="s">
        <v>171</v>
      </c>
      <c r="M4477" s="230" t="s">
        <v>128</v>
      </c>
      <c r="N4477" s="262">
        <f>ROUNDDOWN((N4475+N4476),0)</f>
        <v>706310</v>
      </c>
    </row>
    <row r="4478" spans="1:14" ht="13">
      <c r="D4478" s="421"/>
      <c r="E4478" s="829"/>
      <c r="G4478" s="829"/>
      <c r="N4478" s="262"/>
    </row>
    <row r="4479" spans="1:14" ht="13">
      <c r="A4479" s="258">
        <f>1+A4463</f>
        <v>83</v>
      </c>
      <c r="B4479" s="1250" t="s">
        <v>993</v>
      </c>
      <c r="D4479" s="432" t="s">
        <v>994</v>
      </c>
      <c r="E4479" s="1250"/>
      <c r="F4479" s="260"/>
      <c r="G4479" s="1250"/>
      <c r="H4479" s="245"/>
      <c r="K4479" s="245"/>
      <c r="L4479" s="245"/>
      <c r="M4479" s="262"/>
      <c r="N4479" s="245"/>
    </row>
    <row r="4480" spans="1:14" ht="13">
      <c r="A4480" s="403"/>
      <c r="D4480" s="421"/>
      <c r="E4480" s="829" t="s">
        <v>147</v>
      </c>
      <c r="F4480" s="234" t="s">
        <v>148</v>
      </c>
      <c r="G4480" s="829"/>
    </row>
    <row r="4481" spans="1:14" ht="13">
      <c r="A4481" s="403"/>
      <c r="D4481" s="274">
        <v>0.1</v>
      </c>
      <c r="E4481" s="829" t="s">
        <v>149</v>
      </c>
      <c r="F4481" s="264" t="s">
        <v>150</v>
      </c>
      <c r="G4481" s="370" t="s">
        <v>151</v>
      </c>
      <c r="H4481" s="248">
        <f>Bahan!$C$10</f>
        <v>125000</v>
      </c>
      <c r="K4481" s="248" t="s">
        <v>128</v>
      </c>
      <c r="L4481" s="230">
        <f>D4481*H4481</f>
        <v>12500</v>
      </c>
    </row>
    <row r="4482" spans="1:14" ht="13">
      <c r="A4482" s="403"/>
      <c r="D4482" s="274">
        <v>0.1</v>
      </c>
      <c r="E4482" s="829" t="s">
        <v>149</v>
      </c>
      <c r="F4482" s="264" t="s">
        <v>945</v>
      </c>
      <c r="G4482" s="370" t="s">
        <v>151</v>
      </c>
      <c r="H4482" s="248">
        <f>Bahan!$C$20</f>
        <v>135000</v>
      </c>
      <c r="K4482" s="248" t="s">
        <v>128</v>
      </c>
      <c r="L4482" s="230">
        <f>D4482*H4482</f>
        <v>13500</v>
      </c>
    </row>
    <row r="4483" spans="1:14" ht="13">
      <c r="A4483" s="403"/>
      <c r="D4483" s="274">
        <v>0.01</v>
      </c>
      <c r="E4483" s="829" t="s">
        <v>149</v>
      </c>
      <c r="F4483" s="234" t="s">
        <v>153</v>
      </c>
      <c r="G4483" s="370" t="s">
        <v>151</v>
      </c>
      <c r="H4483" s="248">
        <f>Bahan!$C$21</f>
        <v>145000</v>
      </c>
      <c r="K4483" s="248" t="s">
        <v>128</v>
      </c>
      <c r="L4483" s="230">
        <f>D4483*H4483</f>
        <v>1450</v>
      </c>
    </row>
    <row r="4484" spans="1:14" ht="13">
      <c r="A4484" s="403"/>
      <c r="D4484" s="274">
        <v>1E-3</v>
      </c>
      <c r="E4484" s="829" t="s">
        <v>149</v>
      </c>
      <c r="F4484" s="234" t="s">
        <v>154</v>
      </c>
      <c r="G4484" s="370" t="s">
        <v>151</v>
      </c>
      <c r="H4484" s="248">
        <f>Bahan!$C$22</f>
        <v>150000</v>
      </c>
      <c r="K4484" s="248" t="s">
        <v>128</v>
      </c>
      <c r="L4484" s="230">
        <f>D4484*H4484</f>
        <v>150</v>
      </c>
    </row>
    <row r="4485" spans="1:14" ht="13">
      <c r="A4485" s="403"/>
      <c r="B4485" s="1250"/>
      <c r="C4485" s="1250"/>
      <c r="D4485" s="421"/>
      <c r="E4485" s="829"/>
      <c r="G4485" s="829"/>
      <c r="M4485" s="230" t="s">
        <v>128</v>
      </c>
      <c r="N4485" s="265">
        <f>SUM(L4481:L4484)</f>
        <v>27600</v>
      </c>
    </row>
    <row r="4486" spans="1:14" ht="13">
      <c r="A4486" s="403"/>
      <c r="D4486" s="421"/>
      <c r="E4486" s="829" t="s">
        <v>155</v>
      </c>
      <c r="F4486" s="234" t="s">
        <v>156</v>
      </c>
      <c r="G4486" s="829"/>
    </row>
    <row r="4487" spans="1:14" ht="13">
      <c r="A4487" s="403"/>
      <c r="D4487" s="274">
        <v>1</v>
      </c>
      <c r="E4487" s="829" t="s">
        <v>441</v>
      </c>
      <c r="F4487" s="234" t="s">
        <v>995</v>
      </c>
      <c r="G4487" s="370" t="s">
        <v>151</v>
      </c>
      <c r="H4487" s="426">
        <f>Bahan!$C$334</f>
        <v>1000000</v>
      </c>
      <c r="K4487" s="248" t="s">
        <v>128</v>
      </c>
      <c r="L4487" s="230">
        <f>D4487*H4487</f>
        <v>1000000</v>
      </c>
    </row>
    <row r="4488" spans="1:14" ht="13">
      <c r="A4488" s="403"/>
      <c r="D4488" s="274">
        <v>1</v>
      </c>
      <c r="E4488" s="829" t="s">
        <v>441</v>
      </c>
      <c r="F4488" s="234" t="s">
        <v>996</v>
      </c>
      <c r="G4488" s="370" t="s">
        <v>151</v>
      </c>
      <c r="H4488" s="426">
        <f>Bahan!$C$346</f>
        <v>135000</v>
      </c>
      <c r="K4488" s="248" t="s">
        <v>128</v>
      </c>
      <c r="L4488" s="230">
        <f>D4488*H4488</f>
        <v>135000</v>
      </c>
    </row>
    <row r="4489" spans="1:14" ht="13">
      <c r="D4489" s="421"/>
      <c r="E4489" s="829"/>
      <c r="G4489" s="370"/>
      <c r="H4489" s="248"/>
      <c r="L4489" s="230"/>
      <c r="M4489" s="230" t="s">
        <v>128</v>
      </c>
      <c r="N4489" s="265">
        <f>SUM(L4487:L4488)</f>
        <v>1135000</v>
      </c>
    </row>
    <row r="4490" spans="1:14" ht="13">
      <c r="D4490" s="421"/>
      <c r="E4490" s="829"/>
      <c r="G4490" s="829"/>
      <c r="H4490" s="829"/>
      <c r="K4490" s="829"/>
      <c r="M4490" s="267" t="s">
        <v>169</v>
      </c>
      <c r="N4490" s="268" t="s">
        <v>169</v>
      </c>
    </row>
    <row r="4491" spans="1:14" ht="13">
      <c r="D4491" s="421"/>
      <c r="E4491" s="829"/>
      <c r="G4491" s="829"/>
      <c r="H4491" s="233" t="s">
        <v>170</v>
      </c>
      <c r="M4491" s="230" t="s">
        <v>128</v>
      </c>
      <c r="N4491" s="230">
        <f>SUM(N4485:N4489)</f>
        <v>1162600</v>
      </c>
    </row>
    <row r="4492" spans="1:14" ht="13">
      <c r="D4492" s="421"/>
      <c r="E4492" s="829"/>
      <c r="G4492" s="829"/>
      <c r="H4492" s="269" t="s">
        <v>3123</v>
      </c>
      <c r="K4492" s="270"/>
      <c r="M4492" s="230" t="s">
        <v>128</v>
      </c>
      <c r="N4492" s="265">
        <f>N4491*$Q$4</f>
        <v>116260</v>
      </c>
    </row>
    <row r="4493" spans="1:14" ht="13">
      <c r="D4493" s="421"/>
      <c r="E4493" s="829"/>
      <c r="G4493" s="829"/>
      <c r="H4493" s="233" t="s">
        <v>171</v>
      </c>
      <c r="M4493" s="230" t="s">
        <v>128</v>
      </c>
      <c r="N4493" s="262">
        <f>ROUNDDOWN((N4491+N4492),0)</f>
        <v>1278860</v>
      </c>
    </row>
    <row r="4494" spans="1:14" ht="13">
      <c r="D4494" s="421"/>
      <c r="E4494" s="829"/>
      <c r="G4494" s="829"/>
      <c r="N4494" s="262"/>
    </row>
    <row r="4495" spans="1:14" ht="13">
      <c r="A4495" s="258">
        <f>1+A4479</f>
        <v>84</v>
      </c>
      <c r="B4495" s="1250" t="s">
        <v>993</v>
      </c>
      <c r="D4495" s="432" t="s">
        <v>3247</v>
      </c>
      <c r="E4495" s="1250"/>
      <c r="F4495" s="260"/>
      <c r="G4495" s="1250"/>
      <c r="H4495" s="245"/>
      <c r="K4495" s="245"/>
      <c r="L4495" s="245"/>
      <c r="M4495" s="262"/>
      <c r="N4495" s="245"/>
    </row>
    <row r="4496" spans="1:14" ht="13">
      <c r="A4496" s="403"/>
      <c r="D4496" s="421"/>
      <c r="E4496" s="829" t="s">
        <v>147</v>
      </c>
      <c r="F4496" s="234" t="s">
        <v>148</v>
      </c>
      <c r="G4496" s="829"/>
    </row>
    <row r="4497" spans="1:14" ht="13">
      <c r="A4497" s="403"/>
      <c r="D4497" s="274">
        <v>0.1</v>
      </c>
      <c r="E4497" s="829" t="s">
        <v>149</v>
      </c>
      <c r="F4497" s="264" t="s">
        <v>150</v>
      </c>
      <c r="G4497" s="370" t="s">
        <v>151</v>
      </c>
      <c r="H4497" s="248">
        <f>Bahan!$C$10</f>
        <v>125000</v>
      </c>
      <c r="K4497" s="248" t="s">
        <v>128</v>
      </c>
      <c r="L4497" s="230">
        <f>D4497*H4497</f>
        <v>12500</v>
      </c>
    </row>
    <row r="4498" spans="1:14" ht="13">
      <c r="A4498" s="403"/>
      <c r="D4498" s="274">
        <v>0.1</v>
      </c>
      <c r="E4498" s="829" t="s">
        <v>149</v>
      </c>
      <c r="F4498" s="264" t="s">
        <v>945</v>
      </c>
      <c r="G4498" s="370" t="s">
        <v>151</v>
      </c>
      <c r="H4498" s="248">
        <f>Bahan!$C$20</f>
        <v>135000</v>
      </c>
      <c r="K4498" s="248" t="s">
        <v>128</v>
      </c>
      <c r="L4498" s="230">
        <f>D4498*H4498</f>
        <v>13500</v>
      </c>
    </row>
    <row r="4499" spans="1:14" ht="13">
      <c r="A4499" s="403"/>
      <c r="D4499" s="274">
        <v>0.01</v>
      </c>
      <c r="E4499" s="829" t="s">
        <v>149</v>
      </c>
      <c r="F4499" s="234" t="s">
        <v>153</v>
      </c>
      <c r="G4499" s="370" t="s">
        <v>151</v>
      </c>
      <c r="H4499" s="248">
        <f>Bahan!$C$21</f>
        <v>145000</v>
      </c>
      <c r="K4499" s="248" t="s">
        <v>128</v>
      </c>
      <c r="L4499" s="230">
        <f>D4499*H4499</f>
        <v>1450</v>
      </c>
    </row>
    <row r="4500" spans="1:14" ht="13">
      <c r="A4500" s="403"/>
      <c r="D4500" s="274">
        <v>1E-3</v>
      </c>
      <c r="E4500" s="829" t="s">
        <v>149</v>
      </c>
      <c r="F4500" s="234" t="s">
        <v>154</v>
      </c>
      <c r="G4500" s="370" t="s">
        <v>151</v>
      </c>
      <c r="H4500" s="248">
        <f>Bahan!$C$22</f>
        <v>150000</v>
      </c>
      <c r="K4500" s="248" t="s">
        <v>128</v>
      </c>
      <c r="L4500" s="230">
        <f>D4500*H4500</f>
        <v>150</v>
      </c>
    </row>
    <row r="4501" spans="1:14" ht="13">
      <c r="A4501" s="403"/>
      <c r="B4501" s="1250"/>
      <c r="C4501" s="1250"/>
      <c r="D4501" s="421"/>
      <c r="E4501" s="829"/>
      <c r="G4501" s="829"/>
      <c r="M4501" s="230" t="s">
        <v>128</v>
      </c>
      <c r="N4501" s="265">
        <f>SUM(L4497:L4500)</f>
        <v>27600</v>
      </c>
    </row>
    <row r="4502" spans="1:14" ht="13">
      <c r="A4502" s="403"/>
      <c r="D4502" s="421"/>
      <c r="E4502" s="829" t="s">
        <v>155</v>
      </c>
      <c r="F4502" s="234" t="s">
        <v>156</v>
      </c>
      <c r="G4502" s="829"/>
    </row>
    <row r="4503" spans="1:14" ht="13">
      <c r="A4503" s="403"/>
      <c r="D4503" s="274">
        <v>1</v>
      </c>
      <c r="E4503" s="829" t="s">
        <v>441</v>
      </c>
      <c r="F4503" s="234" t="s">
        <v>3246</v>
      </c>
      <c r="G4503" s="370" t="s">
        <v>151</v>
      </c>
      <c r="H4503" s="426">
        <f>Bahan!$C$306</f>
        <v>76000</v>
      </c>
      <c r="K4503" s="248" t="s">
        <v>128</v>
      </c>
      <c r="L4503" s="230">
        <f>D4503*H4503</f>
        <v>76000</v>
      </c>
    </row>
    <row r="4504" spans="1:14" ht="13">
      <c r="D4504" s="421"/>
      <c r="E4504" s="829"/>
      <c r="G4504" s="370"/>
      <c r="H4504" s="248"/>
      <c r="L4504" s="230"/>
      <c r="M4504" s="230" t="s">
        <v>128</v>
      </c>
      <c r="N4504" s="265">
        <f>SUM(L4503:L4503)</f>
        <v>76000</v>
      </c>
    </row>
    <row r="4505" spans="1:14" ht="13">
      <c r="D4505" s="421"/>
      <c r="E4505" s="829"/>
      <c r="G4505" s="829"/>
      <c r="H4505" s="829"/>
      <c r="K4505" s="829"/>
      <c r="M4505" s="267" t="s">
        <v>169</v>
      </c>
      <c r="N4505" s="268" t="s">
        <v>169</v>
      </c>
    </row>
    <row r="4506" spans="1:14" ht="13">
      <c r="D4506" s="421"/>
      <c r="E4506" s="829"/>
      <c r="G4506" s="829"/>
      <c r="H4506" s="233" t="s">
        <v>170</v>
      </c>
      <c r="M4506" s="230" t="s">
        <v>128</v>
      </c>
      <c r="N4506" s="230">
        <f>SUM(N4501:N4504)</f>
        <v>103600</v>
      </c>
    </row>
    <row r="4507" spans="1:14" ht="13">
      <c r="D4507" s="421"/>
      <c r="E4507" s="829"/>
      <c r="G4507" s="829"/>
      <c r="H4507" s="269" t="s">
        <v>3123</v>
      </c>
      <c r="K4507" s="270"/>
      <c r="M4507" s="230" t="s">
        <v>128</v>
      </c>
      <c r="N4507" s="265">
        <f>N4506*$Q$4</f>
        <v>10360</v>
      </c>
    </row>
    <row r="4508" spans="1:14" ht="13">
      <c r="D4508" s="421"/>
      <c r="E4508" s="829"/>
      <c r="G4508" s="829"/>
      <c r="H4508" s="233" t="s">
        <v>171</v>
      </c>
      <c r="M4508" s="230" t="s">
        <v>128</v>
      </c>
      <c r="N4508" s="262">
        <f>ROUNDDOWN((N4506+N4507),0)</f>
        <v>113960</v>
      </c>
    </row>
    <row r="4509" spans="1:14" ht="13">
      <c r="D4509" s="421"/>
      <c r="E4509" s="829"/>
      <c r="G4509" s="829"/>
      <c r="N4509" s="262"/>
    </row>
    <row r="4510" spans="1:14" ht="13">
      <c r="A4510" s="258">
        <f>1+A4495</f>
        <v>85</v>
      </c>
      <c r="B4510" s="1250" t="s">
        <v>993</v>
      </c>
      <c r="D4510" s="432" t="s">
        <v>3088</v>
      </c>
      <c r="E4510" s="1250"/>
      <c r="F4510" s="260"/>
      <c r="G4510" s="1250"/>
      <c r="H4510" s="245"/>
      <c r="K4510" s="245"/>
      <c r="L4510" s="245"/>
      <c r="M4510" s="262"/>
      <c r="N4510" s="245"/>
    </row>
    <row r="4511" spans="1:14" ht="13">
      <c r="A4511" s="403"/>
      <c r="D4511" s="421"/>
      <c r="E4511" s="829" t="s">
        <v>147</v>
      </c>
      <c r="F4511" s="234" t="s">
        <v>148</v>
      </c>
      <c r="G4511" s="829"/>
    </row>
    <row r="4512" spans="1:14" ht="13">
      <c r="A4512" s="403"/>
      <c r="D4512" s="274">
        <v>0.1</v>
      </c>
      <c r="E4512" s="829" t="s">
        <v>149</v>
      </c>
      <c r="F4512" s="264" t="s">
        <v>150</v>
      </c>
      <c r="G4512" s="370" t="s">
        <v>151</v>
      </c>
      <c r="H4512" s="248">
        <f>Bahan!$C$10</f>
        <v>125000</v>
      </c>
      <c r="K4512" s="248" t="s">
        <v>128</v>
      </c>
      <c r="L4512" s="230">
        <f>D4512*H4512</f>
        <v>12500</v>
      </c>
    </row>
    <row r="4513" spans="1:14" ht="13">
      <c r="A4513" s="403"/>
      <c r="D4513" s="274">
        <v>0.1</v>
      </c>
      <c r="E4513" s="829" t="s">
        <v>149</v>
      </c>
      <c r="F4513" s="264" t="s">
        <v>945</v>
      </c>
      <c r="G4513" s="370" t="s">
        <v>151</v>
      </c>
      <c r="H4513" s="248">
        <f>Bahan!$C$20</f>
        <v>135000</v>
      </c>
      <c r="K4513" s="248" t="s">
        <v>128</v>
      </c>
      <c r="L4513" s="230">
        <f>D4513*H4513</f>
        <v>13500</v>
      </c>
    </row>
    <row r="4514" spans="1:14" ht="13">
      <c r="A4514" s="403"/>
      <c r="D4514" s="274">
        <v>0.01</v>
      </c>
      <c r="E4514" s="829" t="s">
        <v>149</v>
      </c>
      <c r="F4514" s="234" t="s">
        <v>153</v>
      </c>
      <c r="G4514" s="370" t="s">
        <v>151</v>
      </c>
      <c r="H4514" s="248">
        <f>Bahan!$C$21</f>
        <v>145000</v>
      </c>
      <c r="K4514" s="248" t="s">
        <v>128</v>
      </c>
      <c r="L4514" s="230">
        <f>D4514*H4514</f>
        <v>1450</v>
      </c>
    </row>
    <row r="4515" spans="1:14" ht="13">
      <c r="A4515" s="403"/>
      <c r="D4515" s="274">
        <v>1E-3</v>
      </c>
      <c r="E4515" s="829" t="s">
        <v>149</v>
      </c>
      <c r="F4515" s="234" t="s">
        <v>154</v>
      </c>
      <c r="G4515" s="370" t="s">
        <v>151</v>
      </c>
      <c r="H4515" s="248">
        <f>Bahan!$C$22</f>
        <v>150000</v>
      </c>
      <c r="K4515" s="248" t="s">
        <v>128</v>
      </c>
      <c r="L4515" s="230">
        <f>D4515*H4515</f>
        <v>150</v>
      </c>
    </row>
    <row r="4516" spans="1:14" ht="13">
      <c r="A4516" s="403"/>
      <c r="B4516" s="1250"/>
      <c r="C4516" s="1250"/>
      <c r="D4516" s="421"/>
      <c r="E4516" s="829"/>
      <c r="G4516" s="829"/>
      <c r="M4516" s="230" t="s">
        <v>128</v>
      </c>
      <c r="N4516" s="265">
        <f>SUM(L4512:L4515)</f>
        <v>27600</v>
      </c>
    </row>
    <row r="4517" spans="1:14" ht="13">
      <c r="A4517" s="403"/>
      <c r="D4517" s="421"/>
      <c r="E4517" s="829" t="s">
        <v>155</v>
      </c>
      <c r="F4517" s="234" t="s">
        <v>156</v>
      </c>
      <c r="G4517" s="829"/>
    </row>
    <row r="4518" spans="1:14" ht="13">
      <c r="A4518" s="403"/>
      <c r="D4518" s="274">
        <v>1</v>
      </c>
      <c r="E4518" s="829" t="s">
        <v>441</v>
      </c>
      <c r="F4518" s="234" t="s">
        <v>3089</v>
      </c>
      <c r="G4518" s="370" t="s">
        <v>151</v>
      </c>
      <c r="H4518" s="426">
        <f>Bahan!$C$335</f>
        <v>85000</v>
      </c>
      <c r="K4518" s="248" t="s">
        <v>128</v>
      </c>
      <c r="L4518" s="230">
        <f>D4518*H4518</f>
        <v>85000</v>
      </c>
    </row>
    <row r="4519" spans="1:14" ht="13">
      <c r="A4519" s="403"/>
      <c r="D4519" s="274">
        <v>1</v>
      </c>
      <c r="E4519" s="829" t="s">
        <v>441</v>
      </c>
      <c r="F4519" s="234" t="s">
        <v>3090</v>
      </c>
      <c r="G4519" s="370" t="s">
        <v>151</v>
      </c>
      <c r="H4519" s="426">
        <f>Bahan!$C$340</f>
        <v>22500</v>
      </c>
      <c r="K4519" s="248" t="s">
        <v>128</v>
      </c>
      <c r="L4519" s="230">
        <f>D4519*H4519</f>
        <v>22500</v>
      </c>
    </row>
    <row r="4520" spans="1:14" ht="13">
      <c r="D4520" s="421"/>
      <c r="E4520" s="829"/>
      <c r="G4520" s="370"/>
      <c r="H4520" s="248"/>
      <c r="L4520" s="230"/>
      <c r="M4520" s="230" t="s">
        <v>128</v>
      </c>
      <c r="N4520" s="265">
        <f>SUM(L4518:L4519)</f>
        <v>107500</v>
      </c>
    </row>
    <row r="4521" spans="1:14" ht="13">
      <c r="D4521" s="421"/>
      <c r="E4521" s="829"/>
      <c r="G4521" s="829"/>
      <c r="H4521" s="829"/>
      <c r="K4521" s="829"/>
      <c r="M4521" s="267" t="s">
        <v>169</v>
      </c>
      <c r="N4521" s="268" t="s">
        <v>169</v>
      </c>
    </row>
    <row r="4522" spans="1:14" ht="13">
      <c r="D4522" s="421"/>
      <c r="E4522" s="829"/>
      <c r="G4522" s="829"/>
      <c r="H4522" s="233" t="s">
        <v>170</v>
      </c>
      <c r="M4522" s="230" t="s">
        <v>128</v>
      </c>
      <c r="N4522" s="230">
        <f>SUM(N4516:N4520)</f>
        <v>135100</v>
      </c>
    </row>
    <row r="4523" spans="1:14" ht="13">
      <c r="D4523" s="421"/>
      <c r="E4523" s="829"/>
      <c r="G4523" s="829"/>
      <c r="H4523" s="269" t="s">
        <v>3123</v>
      </c>
      <c r="K4523" s="270"/>
      <c r="M4523" s="230" t="s">
        <v>128</v>
      </c>
      <c r="N4523" s="265">
        <f>N4522*$Q$4</f>
        <v>13510</v>
      </c>
    </row>
    <row r="4524" spans="1:14" ht="13">
      <c r="D4524" s="421"/>
      <c r="E4524" s="829"/>
      <c r="G4524" s="829"/>
      <c r="H4524" s="233" t="s">
        <v>171</v>
      </c>
      <c r="M4524" s="230" t="s">
        <v>128</v>
      </c>
      <c r="N4524" s="262">
        <f>ROUNDDOWN((N4522+N4523),0)</f>
        <v>148610</v>
      </c>
    </row>
    <row r="4525" spans="1:14" ht="13">
      <c r="D4525" s="421"/>
      <c r="E4525" s="829"/>
      <c r="G4525" s="829"/>
      <c r="N4525" s="262"/>
    </row>
    <row r="4526" spans="1:14" ht="13">
      <c r="A4526" s="258">
        <f>1+A4510</f>
        <v>86</v>
      </c>
      <c r="B4526" s="1250" t="s">
        <v>993</v>
      </c>
      <c r="D4526" s="432" t="s">
        <v>3051</v>
      </c>
      <c r="E4526" s="1250"/>
      <c r="F4526" s="260"/>
      <c r="G4526" s="1250"/>
      <c r="H4526" s="245"/>
      <c r="K4526" s="245"/>
      <c r="L4526" s="245"/>
      <c r="M4526" s="262"/>
      <c r="N4526" s="245"/>
    </row>
    <row r="4527" spans="1:14" ht="13">
      <c r="A4527" s="403"/>
      <c r="D4527" s="421"/>
      <c r="E4527" s="829" t="s">
        <v>147</v>
      </c>
      <c r="F4527" s="234" t="s">
        <v>148</v>
      </c>
      <c r="G4527" s="829"/>
    </row>
    <row r="4528" spans="1:14" ht="13">
      <c r="A4528" s="403"/>
      <c r="D4528" s="274">
        <v>0.1</v>
      </c>
      <c r="E4528" s="829" t="s">
        <v>149</v>
      </c>
      <c r="F4528" s="264" t="s">
        <v>150</v>
      </c>
      <c r="G4528" s="370" t="s">
        <v>151</v>
      </c>
      <c r="H4528" s="248">
        <f>Bahan!$C$10</f>
        <v>125000</v>
      </c>
      <c r="K4528" s="248" t="s">
        <v>128</v>
      </c>
      <c r="L4528" s="230">
        <f>D4528*H4528</f>
        <v>12500</v>
      </c>
    </row>
    <row r="4529" spans="1:14" ht="13">
      <c r="A4529" s="403"/>
      <c r="D4529" s="274">
        <v>0.1</v>
      </c>
      <c r="E4529" s="829" t="s">
        <v>149</v>
      </c>
      <c r="F4529" s="264" t="s">
        <v>945</v>
      </c>
      <c r="G4529" s="370" t="s">
        <v>151</v>
      </c>
      <c r="H4529" s="248">
        <f>Bahan!$C$20</f>
        <v>135000</v>
      </c>
      <c r="K4529" s="248" t="s">
        <v>128</v>
      </c>
      <c r="L4529" s="230">
        <f>D4529*H4529</f>
        <v>13500</v>
      </c>
    </row>
    <row r="4530" spans="1:14" ht="13">
      <c r="A4530" s="403"/>
      <c r="D4530" s="274">
        <v>0.01</v>
      </c>
      <c r="E4530" s="829" t="s">
        <v>149</v>
      </c>
      <c r="F4530" s="234" t="s">
        <v>153</v>
      </c>
      <c r="G4530" s="370" t="s">
        <v>151</v>
      </c>
      <c r="H4530" s="248">
        <f>Bahan!$C$21</f>
        <v>145000</v>
      </c>
      <c r="K4530" s="248" t="s">
        <v>128</v>
      </c>
      <c r="L4530" s="230">
        <f>D4530*H4530</f>
        <v>1450</v>
      </c>
    </row>
    <row r="4531" spans="1:14" ht="13">
      <c r="A4531" s="403"/>
      <c r="D4531" s="274">
        <v>1E-3</v>
      </c>
      <c r="E4531" s="829" t="s">
        <v>149</v>
      </c>
      <c r="F4531" s="234" t="s">
        <v>154</v>
      </c>
      <c r="G4531" s="370" t="s">
        <v>151</v>
      </c>
      <c r="H4531" s="248">
        <f>Bahan!$C$22</f>
        <v>150000</v>
      </c>
      <c r="K4531" s="248" t="s">
        <v>128</v>
      </c>
      <c r="L4531" s="230">
        <f>D4531*H4531</f>
        <v>150</v>
      </c>
    </row>
    <row r="4532" spans="1:14" ht="13">
      <c r="A4532" s="403"/>
      <c r="B4532" s="1250"/>
      <c r="C4532" s="1250"/>
      <c r="D4532" s="421"/>
      <c r="E4532" s="829"/>
      <c r="G4532" s="829"/>
      <c r="M4532" s="230" t="s">
        <v>128</v>
      </c>
      <c r="N4532" s="265">
        <f>SUM(L4528:L4531)</f>
        <v>27600</v>
      </c>
    </row>
    <row r="4533" spans="1:14" ht="13">
      <c r="A4533" s="403"/>
      <c r="D4533" s="421"/>
      <c r="E4533" s="829" t="s">
        <v>155</v>
      </c>
      <c r="F4533" s="234" t="s">
        <v>156</v>
      </c>
      <c r="G4533" s="829"/>
    </row>
    <row r="4534" spans="1:14" ht="13">
      <c r="A4534" s="403"/>
      <c r="D4534" s="274">
        <v>1</v>
      </c>
      <c r="E4534" s="829" t="s">
        <v>441</v>
      </c>
      <c r="F4534" s="234" t="s">
        <v>3052</v>
      </c>
      <c r="G4534" s="370" t="s">
        <v>151</v>
      </c>
      <c r="H4534" s="426">
        <f>Bahan!$C$336</f>
        <v>95000</v>
      </c>
      <c r="K4534" s="248" t="s">
        <v>128</v>
      </c>
      <c r="L4534" s="230">
        <f>D4534*H4534</f>
        <v>95000</v>
      </c>
    </row>
    <row r="4535" spans="1:14" ht="13">
      <c r="A4535" s="403"/>
      <c r="D4535" s="274">
        <v>1</v>
      </c>
      <c r="E4535" s="829" t="s">
        <v>441</v>
      </c>
      <c r="F4535" s="234" t="s">
        <v>3053</v>
      </c>
      <c r="G4535" s="370" t="s">
        <v>151</v>
      </c>
      <c r="H4535" s="426">
        <f>Bahan!$C$341</f>
        <v>28700</v>
      </c>
      <c r="K4535" s="248" t="s">
        <v>128</v>
      </c>
      <c r="L4535" s="230">
        <f>D4535*H4535</f>
        <v>28700</v>
      </c>
    </row>
    <row r="4536" spans="1:14" ht="13">
      <c r="D4536" s="421"/>
      <c r="E4536" s="829"/>
      <c r="G4536" s="370"/>
      <c r="H4536" s="248"/>
      <c r="L4536" s="230"/>
      <c r="M4536" s="230" t="s">
        <v>128</v>
      </c>
      <c r="N4536" s="265">
        <f>SUM(L4534:L4535)</f>
        <v>123700</v>
      </c>
    </row>
    <row r="4537" spans="1:14" ht="13">
      <c r="D4537" s="421"/>
      <c r="E4537" s="829"/>
      <c r="G4537" s="829"/>
      <c r="H4537" s="829"/>
      <c r="K4537" s="829"/>
      <c r="M4537" s="267" t="s">
        <v>169</v>
      </c>
      <c r="N4537" s="268" t="s">
        <v>169</v>
      </c>
    </row>
    <row r="4538" spans="1:14" ht="13">
      <c r="D4538" s="421"/>
      <c r="E4538" s="829"/>
      <c r="G4538" s="829"/>
      <c r="H4538" s="233" t="s">
        <v>170</v>
      </c>
      <c r="M4538" s="230" t="s">
        <v>128</v>
      </c>
      <c r="N4538" s="230">
        <f>SUM(N4532:N4536)</f>
        <v>151300</v>
      </c>
    </row>
    <row r="4539" spans="1:14" ht="13">
      <c r="D4539" s="421"/>
      <c r="E4539" s="829"/>
      <c r="G4539" s="829"/>
      <c r="H4539" s="269" t="s">
        <v>3123</v>
      </c>
      <c r="K4539" s="270"/>
      <c r="M4539" s="230" t="s">
        <v>128</v>
      </c>
      <c r="N4539" s="265">
        <f>N4538*$Q$4</f>
        <v>15130</v>
      </c>
    </row>
    <row r="4540" spans="1:14" ht="13">
      <c r="D4540" s="421"/>
      <c r="E4540" s="829"/>
      <c r="G4540" s="829"/>
      <c r="H4540" s="233" t="s">
        <v>171</v>
      </c>
      <c r="M4540" s="230" t="s">
        <v>128</v>
      </c>
      <c r="N4540" s="262">
        <f>ROUNDDOWN((N4538+N4539),0)</f>
        <v>166430</v>
      </c>
    </row>
    <row r="4541" spans="1:14" ht="13">
      <c r="D4541" s="421"/>
      <c r="E4541" s="829"/>
      <c r="G4541" s="829"/>
      <c r="N4541" s="262"/>
    </row>
    <row r="4542" spans="1:14" ht="13">
      <c r="D4542" s="421"/>
      <c r="E4542" s="829"/>
      <c r="G4542" s="829"/>
      <c r="N4542" s="262"/>
    </row>
    <row r="4543" spans="1:14" ht="13">
      <c r="A4543" s="258">
        <f>1+A4526</f>
        <v>87</v>
      </c>
      <c r="B4543" s="1250" t="s">
        <v>993</v>
      </c>
      <c r="D4543" s="432" t="s">
        <v>3047</v>
      </c>
      <c r="E4543" s="1250"/>
      <c r="F4543" s="260"/>
      <c r="G4543" s="1250"/>
      <c r="H4543" s="245"/>
      <c r="K4543" s="245"/>
      <c r="L4543" s="245"/>
      <c r="M4543" s="262"/>
      <c r="N4543" s="245"/>
    </row>
    <row r="4544" spans="1:14" ht="13">
      <c r="A4544" s="403"/>
      <c r="D4544" s="421"/>
      <c r="E4544" s="829" t="s">
        <v>147</v>
      </c>
      <c r="F4544" s="234" t="s">
        <v>148</v>
      </c>
      <c r="G4544" s="829"/>
    </row>
    <row r="4545" spans="1:14" ht="13">
      <c r="A4545" s="403"/>
      <c r="D4545" s="274">
        <v>0.1</v>
      </c>
      <c r="E4545" s="829" t="s">
        <v>149</v>
      </c>
      <c r="F4545" s="264" t="s">
        <v>150</v>
      </c>
      <c r="G4545" s="370" t="s">
        <v>151</v>
      </c>
      <c r="H4545" s="248">
        <f>Bahan!$C$10</f>
        <v>125000</v>
      </c>
      <c r="K4545" s="248" t="s">
        <v>128</v>
      </c>
      <c r="L4545" s="230">
        <f>D4545*H4545</f>
        <v>12500</v>
      </c>
    </row>
    <row r="4546" spans="1:14" ht="13">
      <c r="A4546" s="403"/>
      <c r="D4546" s="274">
        <v>0.1</v>
      </c>
      <c r="E4546" s="829" t="s">
        <v>149</v>
      </c>
      <c r="F4546" s="264" t="s">
        <v>945</v>
      </c>
      <c r="G4546" s="370" t="s">
        <v>151</v>
      </c>
      <c r="H4546" s="248">
        <f>Bahan!$C$20</f>
        <v>135000</v>
      </c>
      <c r="K4546" s="248" t="s">
        <v>128</v>
      </c>
      <c r="L4546" s="230">
        <f>D4546*H4546</f>
        <v>13500</v>
      </c>
    </row>
    <row r="4547" spans="1:14" ht="13">
      <c r="A4547" s="403"/>
      <c r="D4547" s="274">
        <v>0.01</v>
      </c>
      <c r="E4547" s="829" t="s">
        <v>149</v>
      </c>
      <c r="F4547" s="234" t="s">
        <v>153</v>
      </c>
      <c r="G4547" s="370" t="s">
        <v>151</v>
      </c>
      <c r="H4547" s="248">
        <f>Bahan!$C$21</f>
        <v>145000</v>
      </c>
      <c r="K4547" s="248" t="s">
        <v>128</v>
      </c>
      <c r="L4547" s="230">
        <f>D4547*H4547</f>
        <v>1450</v>
      </c>
    </row>
    <row r="4548" spans="1:14" ht="13">
      <c r="A4548" s="403"/>
      <c r="D4548" s="274">
        <v>1E-3</v>
      </c>
      <c r="E4548" s="829" t="s">
        <v>149</v>
      </c>
      <c r="F4548" s="234" t="s">
        <v>154</v>
      </c>
      <c r="G4548" s="370" t="s">
        <v>151</v>
      </c>
      <c r="H4548" s="248">
        <f>Bahan!$C$22</f>
        <v>150000</v>
      </c>
      <c r="K4548" s="248" t="s">
        <v>128</v>
      </c>
      <c r="L4548" s="230">
        <f>D4548*H4548</f>
        <v>150</v>
      </c>
    </row>
    <row r="4549" spans="1:14" ht="13">
      <c r="A4549" s="403"/>
      <c r="B4549" s="1250"/>
      <c r="C4549" s="1250"/>
      <c r="D4549" s="421"/>
      <c r="E4549" s="829"/>
      <c r="G4549" s="829"/>
      <c r="M4549" s="230" t="s">
        <v>128</v>
      </c>
      <c r="N4549" s="265">
        <f>SUM(L4545:L4548)</f>
        <v>27600</v>
      </c>
    </row>
    <row r="4550" spans="1:14" ht="13">
      <c r="A4550" s="403"/>
      <c r="D4550" s="421"/>
      <c r="E4550" s="829" t="s">
        <v>155</v>
      </c>
      <c r="F4550" s="234" t="s">
        <v>156</v>
      </c>
      <c r="G4550" s="829"/>
    </row>
    <row r="4551" spans="1:14" ht="13">
      <c r="A4551" s="403"/>
      <c r="D4551" s="274">
        <v>1</v>
      </c>
      <c r="E4551" s="829" t="s">
        <v>441</v>
      </c>
      <c r="F4551" s="234" t="s">
        <v>3048</v>
      </c>
      <c r="G4551" s="370" t="s">
        <v>151</v>
      </c>
      <c r="H4551" s="426">
        <f>Bahan!$C$337</f>
        <v>450000</v>
      </c>
      <c r="K4551" s="248" t="s">
        <v>128</v>
      </c>
      <c r="L4551" s="230">
        <f>D4551*H4551</f>
        <v>450000</v>
      </c>
    </row>
    <row r="4552" spans="1:14" ht="13">
      <c r="A4552" s="403"/>
      <c r="D4552" s="274">
        <v>1</v>
      </c>
      <c r="E4552" s="829" t="s">
        <v>441</v>
      </c>
      <c r="F4552" s="234" t="s">
        <v>3049</v>
      </c>
      <c r="G4552" s="370" t="s">
        <v>151</v>
      </c>
      <c r="H4552" s="426">
        <f>Bahan!$C$343</f>
        <v>69000</v>
      </c>
      <c r="K4552" s="248" t="s">
        <v>128</v>
      </c>
      <c r="L4552" s="230">
        <f>D4552*H4552</f>
        <v>69000</v>
      </c>
    </row>
    <row r="4553" spans="1:14" ht="13">
      <c r="D4553" s="421"/>
      <c r="E4553" s="829"/>
      <c r="G4553" s="370"/>
      <c r="H4553" s="248"/>
      <c r="L4553" s="230"/>
      <c r="M4553" s="230" t="s">
        <v>128</v>
      </c>
      <c r="N4553" s="265">
        <f>SUM(L4551:L4552)</f>
        <v>519000</v>
      </c>
    </row>
    <row r="4554" spans="1:14" ht="13">
      <c r="D4554" s="421"/>
      <c r="E4554" s="829"/>
      <c r="G4554" s="829"/>
      <c r="H4554" s="829"/>
      <c r="K4554" s="829"/>
      <c r="M4554" s="267" t="s">
        <v>169</v>
      </c>
      <c r="N4554" s="268" t="s">
        <v>169</v>
      </c>
    </row>
    <row r="4555" spans="1:14" ht="13">
      <c r="D4555" s="421"/>
      <c r="E4555" s="829"/>
      <c r="G4555" s="829"/>
      <c r="H4555" s="233" t="s">
        <v>170</v>
      </c>
      <c r="M4555" s="230" t="s">
        <v>128</v>
      </c>
      <c r="N4555" s="230">
        <f>SUM(N4549:N4553)</f>
        <v>546600</v>
      </c>
    </row>
    <row r="4556" spans="1:14" ht="13">
      <c r="D4556" s="421"/>
      <c r="E4556" s="829"/>
      <c r="G4556" s="829"/>
      <c r="H4556" s="269" t="s">
        <v>3123</v>
      </c>
      <c r="K4556" s="270"/>
      <c r="M4556" s="230" t="s">
        <v>128</v>
      </c>
      <c r="N4556" s="265">
        <f>N4555*$Q$4</f>
        <v>54660</v>
      </c>
    </row>
    <row r="4557" spans="1:14" ht="13">
      <c r="D4557" s="421"/>
      <c r="E4557" s="829"/>
      <c r="G4557" s="829"/>
      <c r="H4557" s="233" t="s">
        <v>171</v>
      </c>
      <c r="M4557" s="230" t="s">
        <v>128</v>
      </c>
      <c r="N4557" s="262">
        <f>ROUNDDOWN((N4555+N4556),0)</f>
        <v>601260</v>
      </c>
    </row>
    <row r="4558" spans="1:14" ht="13">
      <c r="D4558" s="421"/>
      <c r="E4558" s="829"/>
      <c r="G4558" s="829"/>
      <c r="N4558" s="262"/>
    </row>
    <row r="4559" spans="1:14" ht="13">
      <c r="A4559" s="258">
        <f>1+A4543</f>
        <v>88</v>
      </c>
      <c r="B4559" s="1250"/>
      <c r="D4559" s="432" t="s">
        <v>3081</v>
      </c>
      <c r="E4559" s="1250"/>
      <c r="F4559" s="260"/>
      <c r="G4559" s="1250"/>
      <c r="H4559" s="245"/>
      <c r="K4559" s="245"/>
      <c r="L4559" s="245"/>
      <c r="M4559" s="262"/>
      <c r="N4559" s="245"/>
    </row>
    <row r="4560" spans="1:14" ht="13">
      <c r="A4560" s="403"/>
      <c r="D4560" s="421"/>
      <c r="E4560" s="829" t="s">
        <v>147</v>
      </c>
      <c r="F4560" s="234" t="s">
        <v>148</v>
      </c>
      <c r="G4560" s="829"/>
    </row>
    <row r="4561" spans="1:14" ht="13">
      <c r="A4561" s="403"/>
      <c r="D4561" s="274">
        <v>0.1</v>
      </c>
      <c r="E4561" s="829" t="s">
        <v>149</v>
      </c>
      <c r="F4561" s="264" t="s">
        <v>150</v>
      </c>
      <c r="G4561" s="370" t="s">
        <v>151</v>
      </c>
      <c r="H4561" s="248">
        <f>Bahan!$C$10</f>
        <v>125000</v>
      </c>
      <c r="K4561" s="248" t="s">
        <v>128</v>
      </c>
      <c r="L4561" s="230">
        <f>D4561*H4561</f>
        <v>12500</v>
      </c>
    </row>
    <row r="4562" spans="1:14" ht="13">
      <c r="A4562" s="403"/>
      <c r="D4562" s="274">
        <v>0.1</v>
      </c>
      <c r="E4562" s="829" t="s">
        <v>149</v>
      </c>
      <c r="F4562" s="264" t="s">
        <v>945</v>
      </c>
      <c r="G4562" s="370" t="s">
        <v>151</v>
      </c>
      <c r="H4562" s="248">
        <f>Bahan!$C$20</f>
        <v>135000</v>
      </c>
      <c r="K4562" s="248" t="s">
        <v>128</v>
      </c>
      <c r="L4562" s="230">
        <f>D4562*H4562</f>
        <v>13500</v>
      </c>
    </row>
    <row r="4563" spans="1:14" ht="13">
      <c r="A4563" s="403"/>
      <c r="D4563" s="274">
        <v>0.01</v>
      </c>
      <c r="E4563" s="829" t="s">
        <v>149</v>
      </c>
      <c r="F4563" s="234" t="s">
        <v>153</v>
      </c>
      <c r="G4563" s="370" t="s">
        <v>151</v>
      </c>
      <c r="H4563" s="248">
        <f>Bahan!$C$21</f>
        <v>145000</v>
      </c>
      <c r="K4563" s="248" t="s">
        <v>128</v>
      </c>
      <c r="L4563" s="230">
        <f>D4563*H4563</f>
        <v>1450</v>
      </c>
    </row>
    <row r="4564" spans="1:14" ht="13">
      <c r="A4564" s="403"/>
      <c r="D4564" s="274">
        <v>1E-3</v>
      </c>
      <c r="E4564" s="829" t="s">
        <v>149</v>
      </c>
      <c r="F4564" s="234" t="s">
        <v>154</v>
      </c>
      <c r="G4564" s="370" t="s">
        <v>151</v>
      </c>
      <c r="H4564" s="248">
        <f>Bahan!$C$22</f>
        <v>150000</v>
      </c>
      <c r="K4564" s="248" t="s">
        <v>128</v>
      </c>
      <c r="L4564" s="230">
        <f>D4564*H4564</f>
        <v>150</v>
      </c>
    </row>
    <row r="4565" spans="1:14" ht="13">
      <c r="A4565" s="403"/>
      <c r="B4565" s="1250"/>
      <c r="C4565" s="1250"/>
      <c r="D4565" s="421"/>
      <c r="E4565" s="829"/>
      <c r="G4565" s="829"/>
      <c r="M4565" s="230" t="s">
        <v>128</v>
      </c>
      <c r="N4565" s="265">
        <f>SUM(L4561:L4564)</f>
        <v>27600</v>
      </c>
    </row>
    <row r="4566" spans="1:14" ht="13">
      <c r="A4566" s="403"/>
      <c r="D4566" s="421"/>
      <c r="E4566" s="829" t="s">
        <v>155</v>
      </c>
      <c r="F4566" s="234" t="s">
        <v>156</v>
      </c>
      <c r="G4566" s="829"/>
    </row>
    <row r="4567" spans="1:14" ht="13">
      <c r="A4567" s="403"/>
      <c r="D4567" s="274">
        <v>1</v>
      </c>
      <c r="E4567" s="829" t="s">
        <v>441</v>
      </c>
      <c r="F4567" s="234" t="s">
        <v>3083</v>
      </c>
      <c r="G4567" s="370" t="s">
        <v>151</v>
      </c>
      <c r="H4567" s="426">
        <f>Bahan!$C$338</f>
        <v>186000</v>
      </c>
      <c r="K4567" s="248" t="s">
        <v>128</v>
      </c>
      <c r="L4567" s="230">
        <f>D4567*H4567</f>
        <v>186000</v>
      </c>
    </row>
    <row r="4568" spans="1:14" ht="13">
      <c r="A4568" s="403"/>
      <c r="D4568" s="274">
        <v>1</v>
      </c>
      <c r="E4568" s="829" t="s">
        <v>441</v>
      </c>
      <c r="F4568" s="234" t="s">
        <v>3082</v>
      </c>
      <c r="G4568" s="370" t="s">
        <v>151</v>
      </c>
      <c r="H4568" s="426">
        <f>Bahan!$C$339</f>
        <v>17500</v>
      </c>
      <c r="K4568" s="248" t="s">
        <v>128</v>
      </c>
      <c r="L4568" s="230">
        <f>D4568*H4568</f>
        <v>17500</v>
      </c>
    </row>
    <row r="4569" spans="1:14" ht="13">
      <c r="D4569" s="421"/>
      <c r="E4569" s="829"/>
      <c r="G4569" s="370"/>
      <c r="H4569" s="248"/>
      <c r="L4569" s="230"/>
      <c r="M4569" s="230" t="s">
        <v>128</v>
      </c>
      <c r="N4569" s="265">
        <f>SUM(L4567:L4568)</f>
        <v>203500</v>
      </c>
    </row>
    <row r="4570" spans="1:14" ht="13">
      <c r="D4570" s="421"/>
      <c r="E4570" s="829"/>
      <c r="G4570" s="829"/>
      <c r="H4570" s="829"/>
      <c r="K4570" s="829"/>
      <c r="M4570" s="267" t="s">
        <v>169</v>
      </c>
      <c r="N4570" s="268" t="s">
        <v>169</v>
      </c>
    </row>
    <row r="4571" spans="1:14" ht="13">
      <c r="D4571" s="421"/>
      <c r="E4571" s="829"/>
      <c r="G4571" s="829"/>
      <c r="H4571" s="233" t="s">
        <v>170</v>
      </c>
      <c r="M4571" s="230" t="s">
        <v>128</v>
      </c>
      <c r="N4571" s="230">
        <f>SUM(N4565:N4569)</f>
        <v>231100</v>
      </c>
    </row>
    <row r="4572" spans="1:14" ht="13">
      <c r="D4572" s="421"/>
      <c r="E4572" s="829"/>
      <c r="G4572" s="829"/>
      <c r="H4572" s="269" t="s">
        <v>3123</v>
      </c>
      <c r="K4572" s="270"/>
      <c r="M4572" s="230" t="s">
        <v>128</v>
      </c>
      <c r="N4572" s="265">
        <f>N4571*$Q$4</f>
        <v>23110</v>
      </c>
    </row>
    <row r="4573" spans="1:14" ht="13">
      <c r="D4573" s="421"/>
      <c r="E4573" s="829"/>
      <c r="G4573" s="829"/>
      <c r="H4573" s="233" t="s">
        <v>171</v>
      </c>
      <c r="M4573" s="230" t="s">
        <v>128</v>
      </c>
      <c r="N4573" s="262">
        <f>ROUNDDOWN((N4571+N4572),0)</f>
        <v>254210</v>
      </c>
    </row>
    <row r="4574" spans="1:14" ht="13">
      <c r="D4574" s="421"/>
      <c r="E4574" s="829"/>
      <c r="G4574" s="829"/>
      <c r="N4574" s="262"/>
    </row>
    <row r="4575" spans="1:14" ht="13">
      <c r="A4575" s="258">
        <f>1+A4559</f>
        <v>89</v>
      </c>
      <c r="B4575" s="1250" t="s">
        <v>997</v>
      </c>
      <c r="D4575" s="432" t="s">
        <v>998</v>
      </c>
      <c r="E4575" s="1250"/>
      <c r="F4575" s="260"/>
      <c r="G4575" s="1250"/>
      <c r="H4575" s="245"/>
      <c r="K4575" s="245"/>
      <c r="L4575" s="245"/>
      <c r="M4575" s="262"/>
      <c r="N4575" s="245"/>
    </row>
    <row r="4576" spans="1:14" ht="13">
      <c r="A4576" s="403"/>
      <c r="D4576" s="421"/>
      <c r="E4576" s="829" t="s">
        <v>147</v>
      </c>
      <c r="F4576" s="234" t="s">
        <v>148</v>
      </c>
      <c r="G4576" s="829"/>
    </row>
    <row r="4577" spans="1:14" ht="13">
      <c r="A4577" s="403"/>
      <c r="D4577" s="274">
        <v>2.5000000000000001E-2</v>
      </c>
      <c r="E4577" s="829" t="s">
        <v>149</v>
      </c>
      <c r="F4577" s="264" t="s">
        <v>150</v>
      </c>
      <c r="G4577" s="370" t="s">
        <v>151</v>
      </c>
      <c r="H4577" s="248">
        <f>Bahan!$C$10</f>
        <v>125000</v>
      </c>
      <c r="K4577" s="248" t="s">
        <v>128</v>
      </c>
      <c r="L4577" s="230">
        <f>D4577*H4577</f>
        <v>3125</v>
      </c>
    </row>
    <row r="4578" spans="1:14" ht="13">
      <c r="A4578" s="403"/>
      <c r="D4578" s="274">
        <v>2.5000000000000001E-2</v>
      </c>
      <c r="E4578" s="829" t="s">
        <v>149</v>
      </c>
      <c r="F4578" s="264" t="s">
        <v>945</v>
      </c>
      <c r="G4578" s="370" t="s">
        <v>151</v>
      </c>
      <c r="H4578" s="248">
        <f>Bahan!$C$20</f>
        <v>135000</v>
      </c>
      <c r="K4578" s="248" t="s">
        <v>128</v>
      </c>
      <c r="L4578" s="230">
        <f>D4578*H4578</f>
        <v>3375</v>
      </c>
    </row>
    <row r="4579" spans="1:14" ht="13">
      <c r="A4579" s="403"/>
      <c r="D4579" s="274">
        <v>2.5000000000000001E-3</v>
      </c>
      <c r="E4579" s="829" t="s">
        <v>149</v>
      </c>
      <c r="F4579" s="234" t="s">
        <v>153</v>
      </c>
      <c r="G4579" s="370" t="s">
        <v>151</v>
      </c>
      <c r="H4579" s="248">
        <f>Bahan!$C$21</f>
        <v>145000</v>
      </c>
      <c r="K4579" s="248" t="s">
        <v>128</v>
      </c>
      <c r="L4579" s="230">
        <f>D4579*H4579</f>
        <v>362.5</v>
      </c>
    </row>
    <row r="4580" spans="1:14" ht="13">
      <c r="A4580" s="403"/>
      <c r="D4580" s="274">
        <v>2.5000000000000001E-4</v>
      </c>
      <c r="E4580" s="829" t="s">
        <v>149</v>
      </c>
      <c r="F4580" s="234" t="s">
        <v>154</v>
      </c>
      <c r="G4580" s="370" t="s">
        <v>151</v>
      </c>
      <c r="H4580" s="248">
        <f>Bahan!$C$22</f>
        <v>150000</v>
      </c>
      <c r="K4580" s="248" t="s">
        <v>128</v>
      </c>
      <c r="L4580" s="230">
        <f>D4580*H4580</f>
        <v>37.5</v>
      </c>
    </row>
    <row r="4581" spans="1:14" ht="13">
      <c r="A4581" s="403"/>
      <c r="B4581" s="1250"/>
      <c r="C4581" s="1250"/>
      <c r="D4581" s="421"/>
      <c r="E4581" s="829"/>
      <c r="G4581" s="829"/>
      <c r="M4581" s="230" t="s">
        <v>128</v>
      </c>
      <c r="N4581" s="265">
        <f>SUM(L4577:L4580)</f>
        <v>6900</v>
      </c>
    </row>
    <row r="4582" spans="1:14" ht="13">
      <c r="A4582" s="403"/>
      <c r="D4582" s="421"/>
      <c r="E4582" s="829" t="s">
        <v>155</v>
      </c>
      <c r="F4582" s="234" t="s">
        <v>156</v>
      </c>
      <c r="G4582" s="829"/>
    </row>
    <row r="4583" spans="1:14" ht="13">
      <c r="A4583" s="403"/>
      <c r="D4583" s="274">
        <v>1</v>
      </c>
      <c r="E4583" s="829" t="s">
        <v>441</v>
      </c>
      <c r="F4583" s="234" t="s">
        <v>999</v>
      </c>
      <c r="G4583" s="370" t="s">
        <v>151</v>
      </c>
      <c r="H4583" s="426">
        <f>Bahan!$C$281</f>
        <v>117164</v>
      </c>
      <c r="K4583" s="248" t="s">
        <v>128</v>
      </c>
      <c r="L4583" s="230">
        <f>D4583*H4583</f>
        <v>117164</v>
      </c>
    </row>
    <row r="4584" spans="1:14" ht="13">
      <c r="A4584" s="403"/>
      <c r="D4584" s="274">
        <v>1</v>
      </c>
      <c r="E4584" s="829" t="s">
        <v>441</v>
      </c>
      <c r="F4584" s="234" t="s">
        <v>1000</v>
      </c>
      <c r="G4584" s="370" t="s">
        <v>151</v>
      </c>
      <c r="H4584" s="426">
        <f>Bahan!$C$341</f>
        <v>28700</v>
      </c>
      <c r="K4584" s="248" t="s">
        <v>128</v>
      </c>
      <c r="L4584" s="230">
        <f>D4584*H4584</f>
        <v>28700</v>
      </c>
    </row>
    <row r="4585" spans="1:14" ht="13">
      <c r="D4585" s="421"/>
      <c r="E4585" s="829"/>
      <c r="G4585" s="370"/>
      <c r="H4585" s="248"/>
      <c r="L4585" s="230"/>
      <c r="M4585" s="230" t="s">
        <v>128</v>
      </c>
      <c r="N4585" s="265">
        <f>SUM(L4583:L4584)</f>
        <v>145864</v>
      </c>
    </row>
    <row r="4586" spans="1:14" ht="13">
      <c r="D4586" s="421"/>
      <c r="E4586" s="829"/>
      <c r="G4586" s="829"/>
      <c r="H4586" s="829"/>
      <c r="K4586" s="829"/>
      <c r="M4586" s="267" t="s">
        <v>169</v>
      </c>
      <c r="N4586" s="268" t="s">
        <v>169</v>
      </c>
    </row>
    <row r="4587" spans="1:14" ht="13">
      <c r="D4587" s="421"/>
      <c r="E4587" s="829"/>
      <c r="G4587" s="829"/>
      <c r="H4587" s="233" t="s">
        <v>170</v>
      </c>
      <c r="M4587" s="230" t="s">
        <v>128</v>
      </c>
      <c r="N4587" s="230">
        <f>SUM(N4581:N4585)</f>
        <v>152764</v>
      </c>
    </row>
    <row r="4588" spans="1:14" ht="13">
      <c r="D4588" s="421"/>
      <c r="E4588" s="829"/>
      <c r="G4588" s="829"/>
      <c r="H4588" s="269" t="s">
        <v>3123</v>
      </c>
      <c r="K4588" s="270"/>
      <c r="M4588" s="230" t="s">
        <v>128</v>
      </c>
      <c r="N4588" s="265">
        <f>N4587*$Q$4</f>
        <v>15276.400000000001</v>
      </c>
    </row>
    <row r="4589" spans="1:14" ht="13">
      <c r="D4589" s="421"/>
      <c r="E4589" s="829"/>
      <c r="G4589" s="829"/>
      <c r="H4589" s="233" t="s">
        <v>171</v>
      </c>
      <c r="M4589" s="230" t="s">
        <v>128</v>
      </c>
      <c r="N4589" s="262">
        <f>ROUNDDOWN((N4587+N4588),0)</f>
        <v>168040</v>
      </c>
    </row>
    <row r="4590" spans="1:14" ht="13">
      <c r="D4590" s="421"/>
      <c r="E4590" s="829"/>
      <c r="G4590" s="829"/>
    </row>
    <row r="4591" spans="1:14" ht="13">
      <c r="A4591" s="258">
        <f>1+A4575</f>
        <v>90</v>
      </c>
      <c r="B4591" s="1250" t="s">
        <v>1001</v>
      </c>
      <c r="D4591" s="432" t="s">
        <v>1002</v>
      </c>
      <c r="E4591" s="1250"/>
      <c r="F4591" s="260"/>
      <c r="G4591" s="1250"/>
      <c r="H4591" s="245"/>
      <c r="K4591" s="245"/>
      <c r="L4591" s="245"/>
      <c r="M4591" s="262"/>
      <c r="N4591" s="245"/>
    </row>
    <row r="4592" spans="1:14" ht="13">
      <c r="A4592" s="403"/>
      <c r="D4592" s="421"/>
      <c r="E4592" s="829" t="s">
        <v>147</v>
      </c>
      <c r="F4592" s="234" t="s">
        <v>148</v>
      </c>
      <c r="G4592" s="829"/>
    </row>
    <row r="4593" spans="1:14" ht="13">
      <c r="A4593" s="403"/>
      <c r="D4593" s="274">
        <v>2.5000000000000001E-2</v>
      </c>
      <c r="E4593" s="829" t="s">
        <v>149</v>
      </c>
      <c r="F4593" s="264" t="s">
        <v>150</v>
      </c>
      <c r="G4593" s="370" t="s">
        <v>151</v>
      </c>
      <c r="H4593" s="248">
        <f>Bahan!$C$10</f>
        <v>125000</v>
      </c>
      <c r="K4593" s="248" t="s">
        <v>128</v>
      </c>
      <c r="L4593" s="230">
        <f>D4593*H4593</f>
        <v>3125</v>
      </c>
    </row>
    <row r="4594" spans="1:14" ht="13">
      <c r="A4594" s="403"/>
      <c r="D4594" s="274">
        <v>2.5000000000000001E-2</v>
      </c>
      <c r="E4594" s="829" t="s">
        <v>149</v>
      </c>
      <c r="F4594" s="264" t="s">
        <v>945</v>
      </c>
      <c r="G4594" s="370" t="s">
        <v>151</v>
      </c>
      <c r="H4594" s="248">
        <f>Bahan!$C$20</f>
        <v>135000</v>
      </c>
      <c r="K4594" s="248" t="s">
        <v>128</v>
      </c>
      <c r="L4594" s="230">
        <f>D4594*H4594</f>
        <v>3375</v>
      </c>
    </row>
    <row r="4595" spans="1:14" ht="13">
      <c r="A4595" s="403"/>
      <c r="D4595" s="274">
        <v>2.5000000000000001E-3</v>
      </c>
      <c r="E4595" s="829" t="s">
        <v>149</v>
      </c>
      <c r="F4595" s="234" t="s">
        <v>153</v>
      </c>
      <c r="G4595" s="370" t="s">
        <v>151</v>
      </c>
      <c r="H4595" s="248">
        <f>Bahan!$C$21</f>
        <v>145000</v>
      </c>
      <c r="K4595" s="248" t="s">
        <v>128</v>
      </c>
      <c r="L4595" s="230">
        <f>D4595*H4595</f>
        <v>362.5</v>
      </c>
    </row>
    <row r="4596" spans="1:14" ht="13">
      <c r="A4596" s="403"/>
      <c r="D4596" s="274">
        <v>2.5000000000000001E-4</v>
      </c>
      <c r="E4596" s="829" t="s">
        <v>149</v>
      </c>
      <c r="F4596" s="234" t="s">
        <v>154</v>
      </c>
      <c r="G4596" s="370" t="s">
        <v>151</v>
      </c>
      <c r="H4596" s="248">
        <f>Bahan!$C$22</f>
        <v>150000</v>
      </c>
      <c r="K4596" s="248" t="s">
        <v>128</v>
      </c>
      <c r="L4596" s="230">
        <f>D4596*H4596</f>
        <v>37.5</v>
      </c>
    </row>
    <row r="4597" spans="1:14" ht="13">
      <c r="A4597" s="403"/>
      <c r="B4597" s="1250"/>
      <c r="C4597" s="1250"/>
      <c r="D4597" s="421"/>
      <c r="E4597" s="829"/>
      <c r="G4597" s="829"/>
      <c r="M4597" s="230" t="s">
        <v>128</v>
      </c>
      <c r="N4597" s="265">
        <f>SUM(L4593:L4596)</f>
        <v>6900</v>
      </c>
    </row>
    <row r="4598" spans="1:14" ht="13">
      <c r="A4598" s="403"/>
      <c r="D4598" s="421"/>
      <c r="E4598" s="829" t="s">
        <v>155</v>
      </c>
      <c r="F4598" s="234" t="s">
        <v>156</v>
      </c>
      <c r="G4598" s="829"/>
    </row>
    <row r="4599" spans="1:14" ht="13">
      <c r="A4599" s="403"/>
      <c r="D4599" s="274">
        <v>1</v>
      </c>
      <c r="E4599" s="829" t="s">
        <v>441</v>
      </c>
      <c r="F4599" s="234" t="s">
        <v>1003</v>
      </c>
      <c r="G4599" s="370" t="s">
        <v>151</v>
      </c>
      <c r="H4599" s="426">
        <f>Bahan!$C$282</f>
        <v>129708</v>
      </c>
      <c r="K4599" s="248" t="s">
        <v>128</v>
      </c>
      <c r="L4599" s="230">
        <f>D4599*H4599</f>
        <v>129708</v>
      </c>
    </row>
    <row r="4600" spans="1:14" ht="13">
      <c r="A4600" s="403"/>
      <c r="D4600" s="274">
        <v>1</v>
      </c>
      <c r="E4600" s="829" t="s">
        <v>441</v>
      </c>
      <c r="F4600" s="234" t="s">
        <v>969</v>
      </c>
      <c r="G4600" s="370" t="s">
        <v>151</v>
      </c>
      <c r="H4600" s="426">
        <f>Bahan!$C$342</f>
        <v>42000</v>
      </c>
      <c r="K4600" s="248" t="s">
        <v>128</v>
      </c>
      <c r="L4600" s="230">
        <f>D4600*H4600</f>
        <v>42000</v>
      </c>
    </row>
    <row r="4601" spans="1:14" ht="13">
      <c r="D4601" s="421"/>
      <c r="E4601" s="829"/>
      <c r="G4601" s="370"/>
      <c r="H4601" s="248"/>
      <c r="L4601" s="230"/>
      <c r="M4601" s="230" t="s">
        <v>128</v>
      </c>
      <c r="N4601" s="265">
        <f>SUM(L4599:L4600)</f>
        <v>171708</v>
      </c>
    </row>
    <row r="4602" spans="1:14" ht="13">
      <c r="D4602" s="421"/>
      <c r="E4602" s="829"/>
      <c r="G4602" s="829"/>
      <c r="H4602" s="829"/>
      <c r="K4602" s="829"/>
      <c r="M4602" s="267" t="s">
        <v>169</v>
      </c>
      <c r="N4602" s="268" t="s">
        <v>169</v>
      </c>
    </row>
    <row r="4603" spans="1:14" ht="13">
      <c r="D4603" s="421"/>
      <c r="E4603" s="829"/>
      <c r="G4603" s="829"/>
      <c r="H4603" s="233" t="s">
        <v>170</v>
      </c>
      <c r="M4603" s="230" t="s">
        <v>128</v>
      </c>
      <c r="N4603" s="230">
        <f>SUM(N4597:N4601)</f>
        <v>178608</v>
      </c>
    </row>
    <row r="4604" spans="1:14" ht="13">
      <c r="D4604" s="421"/>
      <c r="E4604" s="829"/>
      <c r="G4604" s="829"/>
      <c r="H4604" s="269" t="s">
        <v>3123</v>
      </c>
      <c r="K4604" s="270"/>
      <c r="M4604" s="230" t="s">
        <v>128</v>
      </c>
      <c r="N4604" s="265">
        <f>N4603*$Q$4</f>
        <v>17860.8</v>
      </c>
    </row>
    <row r="4605" spans="1:14" ht="13">
      <c r="D4605" s="421"/>
      <c r="E4605" s="829"/>
      <c r="G4605" s="829"/>
      <c r="H4605" s="233" t="s">
        <v>171</v>
      </c>
      <c r="M4605" s="230" t="s">
        <v>128</v>
      </c>
      <c r="N4605" s="262">
        <f>ROUNDDOWN((N4603+N4604),0)</f>
        <v>196468</v>
      </c>
    </row>
    <row r="4606" spans="1:14" ht="13">
      <c r="D4606" s="421"/>
      <c r="E4606" s="829"/>
      <c r="G4606" s="829"/>
    </row>
    <row r="4607" spans="1:14" ht="13">
      <c r="D4607" s="421"/>
      <c r="E4607" s="829"/>
      <c r="G4607" s="829"/>
    </row>
    <row r="4608" spans="1:14" ht="13">
      <c r="A4608" s="258">
        <f>1+A4591</f>
        <v>91</v>
      </c>
      <c r="B4608" s="1250" t="s">
        <v>1004</v>
      </c>
      <c r="C4608" s="1250"/>
      <c r="D4608" s="432" t="s">
        <v>1005</v>
      </c>
      <c r="E4608" s="1250"/>
      <c r="F4608" s="260"/>
      <c r="G4608" s="1250"/>
      <c r="H4608" s="245"/>
      <c r="K4608" s="245"/>
      <c r="L4608" s="245"/>
      <c r="M4608" s="262"/>
      <c r="N4608" s="245"/>
    </row>
    <row r="4609" spans="1:14" ht="13">
      <c r="A4609" s="403"/>
      <c r="D4609" s="421"/>
      <c r="E4609" s="829" t="s">
        <v>147</v>
      </c>
      <c r="F4609" s="234" t="s">
        <v>148</v>
      </c>
      <c r="G4609" s="829"/>
    </row>
    <row r="4610" spans="1:14" ht="13">
      <c r="A4610" s="403"/>
      <c r="D4610" s="274">
        <v>0.06</v>
      </c>
      <c r="E4610" s="829" t="s">
        <v>149</v>
      </c>
      <c r="F4610" s="264" t="s">
        <v>150</v>
      </c>
      <c r="G4610" s="370" t="s">
        <v>151</v>
      </c>
      <c r="H4610" s="248">
        <f>Bahan!$C$10</f>
        <v>125000</v>
      </c>
      <c r="K4610" s="248" t="s">
        <v>128</v>
      </c>
      <c r="L4610" s="230">
        <f>D4610*H4610</f>
        <v>7500</v>
      </c>
    </row>
    <row r="4611" spans="1:14" ht="13">
      <c r="A4611" s="403"/>
      <c r="D4611" s="274">
        <v>0.06</v>
      </c>
      <c r="E4611" s="829" t="s">
        <v>149</v>
      </c>
      <c r="F4611" s="264" t="s">
        <v>945</v>
      </c>
      <c r="G4611" s="370" t="s">
        <v>151</v>
      </c>
      <c r="H4611" s="248">
        <f>Bahan!$C$20</f>
        <v>135000</v>
      </c>
      <c r="K4611" s="248" t="s">
        <v>128</v>
      </c>
      <c r="L4611" s="230">
        <f>D4611*H4611</f>
        <v>8100</v>
      </c>
    </row>
    <row r="4612" spans="1:14" ht="13">
      <c r="A4612" s="403"/>
      <c r="D4612" s="274">
        <v>6.0000000000000001E-3</v>
      </c>
      <c r="E4612" s="829" t="s">
        <v>149</v>
      </c>
      <c r="F4612" s="234" t="s">
        <v>153</v>
      </c>
      <c r="G4612" s="370" t="s">
        <v>151</v>
      </c>
      <c r="H4612" s="248">
        <f>Bahan!$C$21</f>
        <v>145000</v>
      </c>
      <c r="K4612" s="248" t="s">
        <v>128</v>
      </c>
      <c r="L4612" s="230">
        <f>D4612*H4612</f>
        <v>870</v>
      </c>
    </row>
    <row r="4613" spans="1:14" ht="13">
      <c r="A4613" s="403"/>
      <c r="D4613" s="274">
        <v>6.0000000000000001E-3</v>
      </c>
      <c r="E4613" s="829" t="s">
        <v>149</v>
      </c>
      <c r="F4613" s="234" t="s">
        <v>154</v>
      </c>
      <c r="G4613" s="370" t="s">
        <v>151</v>
      </c>
      <c r="H4613" s="248">
        <f>Bahan!$C$22</f>
        <v>150000</v>
      </c>
      <c r="K4613" s="248" t="s">
        <v>128</v>
      </c>
      <c r="L4613" s="230">
        <f>D4613*H4613</f>
        <v>900</v>
      </c>
    </row>
    <row r="4614" spans="1:14" ht="13">
      <c r="A4614" s="403"/>
      <c r="D4614" s="421"/>
      <c r="E4614" s="829"/>
      <c r="F4614" s="423"/>
      <c r="G4614" s="829"/>
      <c r="M4614" s="230" t="s">
        <v>128</v>
      </c>
      <c r="N4614" s="265">
        <f>SUM(L4610:L4613)</f>
        <v>17370</v>
      </c>
    </row>
    <row r="4615" spans="1:14" ht="13">
      <c r="A4615" s="403"/>
      <c r="D4615" s="421"/>
      <c r="E4615" s="829" t="s">
        <v>155</v>
      </c>
      <c r="F4615" s="234" t="s">
        <v>156</v>
      </c>
      <c r="G4615" s="829"/>
    </row>
    <row r="4616" spans="1:14" ht="13">
      <c r="A4616" s="403"/>
      <c r="D4616" s="274">
        <v>1</v>
      </c>
      <c r="E4616" s="829" t="s">
        <v>441</v>
      </c>
      <c r="F4616" s="234" t="s">
        <v>1006</v>
      </c>
      <c r="G4616" s="370" t="s">
        <v>151</v>
      </c>
      <c r="H4616" s="426">
        <f>Bahan!$C$288</f>
        <v>38418</v>
      </c>
      <c r="K4616" s="248" t="s">
        <v>128</v>
      </c>
      <c r="L4616" s="230">
        <f>D4616*H4616</f>
        <v>38418</v>
      </c>
    </row>
    <row r="4617" spans="1:14" ht="13">
      <c r="A4617" s="403"/>
      <c r="D4617" s="274">
        <v>1</v>
      </c>
      <c r="E4617" s="829" t="s">
        <v>441</v>
      </c>
      <c r="F4617" s="234" t="s">
        <v>1007</v>
      </c>
      <c r="G4617" s="370" t="s">
        <v>151</v>
      </c>
      <c r="H4617" s="426">
        <f>Bahan!$C$403</f>
        <v>6000</v>
      </c>
      <c r="K4617" s="248" t="s">
        <v>128</v>
      </c>
      <c r="L4617" s="230">
        <f>D4617*H4617</f>
        <v>6000</v>
      </c>
    </row>
    <row r="4618" spans="1:14" ht="13">
      <c r="D4618" s="421"/>
      <c r="E4618" s="829"/>
      <c r="G4618" s="370"/>
      <c r="H4618" s="248"/>
      <c r="L4618" s="230"/>
      <c r="M4618" s="230" t="s">
        <v>128</v>
      </c>
      <c r="N4618" s="265">
        <f>SUM(L4616:L4617)</f>
        <v>44418</v>
      </c>
    </row>
    <row r="4619" spans="1:14" ht="13">
      <c r="D4619" s="421"/>
      <c r="E4619" s="829"/>
      <c r="G4619" s="829"/>
      <c r="H4619" s="829"/>
      <c r="K4619" s="829"/>
      <c r="M4619" s="267" t="s">
        <v>169</v>
      </c>
      <c r="N4619" s="268" t="s">
        <v>169</v>
      </c>
    </row>
    <row r="4620" spans="1:14" ht="13">
      <c r="B4620" s="1250"/>
      <c r="C4620" s="1250"/>
      <c r="D4620" s="421"/>
      <c r="E4620" s="829"/>
      <c r="G4620" s="829"/>
      <c r="H4620" s="233" t="s">
        <v>170</v>
      </c>
      <c r="M4620" s="230" t="s">
        <v>128</v>
      </c>
      <c r="N4620" s="230">
        <f>SUM(N4614:N4618)</f>
        <v>61788</v>
      </c>
    </row>
    <row r="4621" spans="1:14" ht="13">
      <c r="D4621" s="421"/>
      <c r="E4621" s="829"/>
      <c r="G4621" s="829"/>
      <c r="H4621" s="269" t="s">
        <v>3123</v>
      </c>
      <c r="K4621" s="270"/>
      <c r="M4621" s="230" t="s">
        <v>128</v>
      </c>
      <c r="N4621" s="265">
        <f>N4620*$Q$4</f>
        <v>6178.8</v>
      </c>
    </row>
    <row r="4622" spans="1:14" ht="13">
      <c r="D4622" s="421"/>
      <c r="E4622" s="829"/>
      <c r="G4622" s="829"/>
      <c r="H4622" s="233" t="s">
        <v>171</v>
      </c>
      <c r="M4622" s="230" t="s">
        <v>128</v>
      </c>
      <c r="N4622" s="262">
        <f>ROUNDDOWN((N4620+N4621),0)</f>
        <v>67966</v>
      </c>
    </row>
    <row r="4623" spans="1:14" ht="13">
      <c r="D4623" s="421"/>
      <c r="E4623" s="829"/>
      <c r="G4623" s="829"/>
      <c r="N4623" s="262"/>
    </row>
    <row r="4624" spans="1:14" ht="13">
      <c r="A4624" s="258">
        <f>1+A4608</f>
        <v>92</v>
      </c>
      <c r="B4624" s="1250" t="s">
        <v>5491</v>
      </c>
      <c r="C4624" s="1250"/>
      <c r="D4624" s="432" t="s">
        <v>2931</v>
      </c>
      <c r="E4624" s="1250"/>
      <c r="F4624" s="260"/>
      <c r="G4624" s="1250"/>
      <c r="H4624" s="245"/>
      <c r="K4624" s="245"/>
      <c r="L4624" s="245"/>
      <c r="M4624" s="262"/>
      <c r="N4624" s="245"/>
    </row>
    <row r="4625" spans="1:14" ht="13">
      <c r="A4625" s="403"/>
      <c r="D4625" s="421"/>
      <c r="E4625" s="829" t="s">
        <v>147</v>
      </c>
      <c r="F4625" s="234" t="s">
        <v>148</v>
      </c>
      <c r="G4625" s="829"/>
    </row>
    <row r="4626" spans="1:14" ht="13">
      <c r="A4626" s="403"/>
      <c r="D4626" s="274">
        <v>0.06</v>
      </c>
      <c r="E4626" s="829" t="s">
        <v>149</v>
      </c>
      <c r="F4626" s="264" t="s">
        <v>150</v>
      </c>
      <c r="G4626" s="370" t="s">
        <v>151</v>
      </c>
      <c r="H4626" s="248">
        <f>Bahan!$C$10</f>
        <v>125000</v>
      </c>
      <c r="K4626" s="248" t="s">
        <v>128</v>
      </c>
      <c r="L4626" s="230">
        <f>D4626*H4626</f>
        <v>7500</v>
      </c>
    </row>
    <row r="4627" spans="1:14" ht="13">
      <c r="A4627" s="403"/>
      <c r="D4627" s="274">
        <v>0.06</v>
      </c>
      <c r="E4627" s="829" t="s">
        <v>149</v>
      </c>
      <c r="F4627" s="264" t="s">
        <v>945</v>
      </c>
      <c r="G4627" s="370" t="s">
        <v>151</v>
      </c>
      <c r="H4627" s="248">
        <f>Bahan!$C$20</f>
        <v>135000</v>
      </c>
      <c r="K4627" s="248" t="s">
        <v>128</v>
      </c>
      <c r="L4627" s="230">
        <f>D4627*H4627</f>
        <v>8100</v>
      </c>
    </row>
    <row r="4628" spans="1:14" ht="13">
      <c r="A4628" s="403"/>
      <c r="D4628" s="274">
        <v>6.0000000000000001E-3</v>
      </c>
      <c r="E4628" s="829" t="s">
        <v>149</v>
      </c>
      <c r="F4628" s="234" t="s">
        <v>153</v>
      </c>
      <c r="G4628" s="370" t="s">
        <v>151</v>
      </c>
      <c r="H4628" s="248">
        <f>Bahan!$C$21</f>
        <v>145000</v>
      </c>
      <c r="K4628" s="248" t="s">
        <v>128</v>
      </c>
      <c r="L4628" s="230">
        <f>D4628*H4628</f>
        <v>870</v>
      </c>
    </row>
    <row r="4629" spans="1:14" ht="13">
      <c r="A4629" s="403"/>
      <c r="D4629" s="274">
        <v>6.0000000000000001E-3</v>
      </c>
      <c r="E4629" s="829" t="s">
        <v>149</v>
      </c>
      <c r="F4629" s="234" t="s">
        <v>154</v>
      </c>
      <c r="G4629" s="370" t="s">
        <v>151</v>
      </c>
      <c r="H4629" s="248">
        <f>Bahan!$C$22</f>
        <v>150000</v>
      </c>
      <c r="K4629" s="248" t="s">
        <v>128</v>
      </c>
      <c r="L4629" s="230">
        <f>D4629*H4629</f>
        <v>900</v>
      </c>
    </row>
    <row r="4630" spans="1:14" ht="13">
      <c r="A4630" s="403"/>
      <c r="D4630" s="421"/>
      <c r="E4630" s="829"/>
      <c r="F4630" s="423"/>
      <c r="G4630" s="829"/>
      <c r="M4630" s="230" t="s">
        <v>128</v>
      </c>
      <c r="N4630" s="265">
        <f>SUM(L4626:L4629)</f>
        <v>17370</v>
      </c>
    </row>
    <row r="4631" spans="1:14" ht="13">
      <c r="A4631" s="403"/>
      <c r="D4631" s="421"/>
      <c r="E4631" s="829" t="s">
        <v>155</v>
      </c>
      <c r="F4631" s="234" t="s">
        <v>156</v>
      </c>
      <c r="G4631" s="829"/>
    </row>
    <row r="4632" spans="1:14" ht="13">
      <c r="A4632" s="403"/>
      <c r="D4632" s="274">
        <v>1</v>
      </c>
      <c r="E4632" s="829" t="s">
        <v>441</v>
      </c>
      <c r="F4632" s="234" t="s">
        <v>2932</v>
      </c>
      <c r="G4632" s="370" t="s">
        <v>151</v>
      </c>
      <c r="H4632" s="426">
        <f>Bahan!$C$287</f>
        <v>62000</v>
      </c>
      <c r="K4632" s="248" t="s">
        <v>128</v>
      </c>
      <c r="L4632" s="230">
        <f>D4632*H4632</f>
        <v>62000</v>
      </c>
    </row>
    <row r="4633" spans="1:14" ht="13">
      <c r="A4633" s="403"/>
      <c r="D4633" s="274">
        <v>1</v>
      </c>
      <c r="E4633" s="829" t="s">
        <v>441</v>
      </c>
      <c r="F4633" s="234" t="s">
        <v>1007</v>
      </c>
      <c r="G4633" s="370" t="s">
        <v>151</v>
      </c>
      <c r="H4633" s="426">
        <f>Bahan!$C$403</f>
        <v>6000</v>
      </c>
      <c r="K4633" s="248" t="s">
        <v>128</v>
      </c>
      <c r="L4633" s="230">
        <f>D4633*H4633</f>
        <v>6000</v>
      </c>
    </row>
    <row r="4634" spans="1:14" ht="13">
      <c r="D4634" s="421"/>
      <c r="E4634" s="829"/>
      <c r="G4634" s="370"/>
      <c r="H4634" s="248"/>
      <c r="L4634" s="230"/>
      <c r="M4634" s="230" t="s">
        <v>128</v>
      </c>
      <c r="N4634" s="265">
        <f>SUM(L4632:L4633)</f>
        <v>68000</v>
      </c>
    </row>
    <row r="4635" spans="1:14" ht="13">
      <c r="D4635" s="421"/>
      <c r="E4635" s="829"/>
      <c r="G4635" s="829"/>
      <c r="H4635" s="829"/>
      <c r="K4635" s="829"/>
      <c r="M4635" s="267" t="s">
        <v>169</v>
      </c>
      <c r="N4635" s="268" t="s">
        <v>169</v>
      </c>
    </row>
    <row r="4636" spans="1:14" ht="13">
      <c r="B4636" s="1250"/>
      <c r="C4636" s="1250"/>
      <c r="D4636" s="421"/>
      <c r="E4636" s="829"/>
      <c r="G4636" s="829"/>
      <c r="H4636" s="233" t="s">
        <v>170</v>
      </c>
      <c r="M4636" s="230" t="s">
        <v>128</v>
      </c>
      <c r="N4636" s="230">
        <f>SUM(N4630:N4634)</f>
        <v>85370</v>
      </c>
    </row>
    <row r="4637" spans="1:14" ht="13">
      <c r="D4637" s="421"/>
      <c r="E4637" s="829"/>
      <c r="G4637" s="829"/>
      <c r="H4637" s="269" t="s">
        <v>3123</v>
      </c>
      <c r="K4637" s="270"/>
      <c r="M4637" s="230" t="s">
        <v>128</v>
      </c>
      <c r="N4637" s="265">
        <f>N4636*$Q$4</f>
        <v>8537</v>
      </c>
    </row>
    <row r="4638" spans="1:14" ht="13">
      <c r="D4638" s="421"/>
      <c r="E4638" s="829"/>
      <c r="G4638" s="829"/>
      <c r="H4638" s="233" t="s">
        <v>171</v>
      </c>
      <c r="M4638" s="230" t="s">
        <v>128</v>
      </c>
      <c r="N4638" s="262">
        <f>ROUNDDOWN((N4636+N4637),0)</f>
        <v>93907</v>
      </c>
    </row>
    <row r="4639" spans="1:14" ht="13">
      <c r="D4639" s="421"/>
      <c r="E4639" s="829"/>
      <c r="G4639" s="829"/>
      <c r="N4639" s="262"/>
    </row>
    <row r="4640" spans="1:14" ht="13">
      <c r="A4640" s="258">
        <f>1+A4624</f>
        <v>93</v>
      </c>
      <c r="B4640" s="1250" t="s">
        <v>5492</v>
      </c>
      <c r="C4640" s="1250"/>
      <c r="D4640" s="432" t="str">
        <f>'Hrg Sat'!E376</f>
        <v>1 meter Kabel  ITC 2x2x0,6 mm + conduit 5/8"</v>
      </c>
      <c r="E4640" s="1250"/>
      <c r="F4640" s="260"/>
      <c r="G4640" s="1250"/>
      <c r="H4640" s="245"/>
      <c r="K4640" s="245"/>
      <c r="L4640" s="245"/>
      <c r="M4640" s="262"/>
      <c r="N4640" s="245"/>
    </row>
    <row r="4641" spans="1:14" ht="13">
      <c r="A4641" s="403"/>
      <c r="D4641" s="421"/>
      <c r="E4641" s="829" t="s">
        <v>147</v>
      </c>
      <c r="F4641" s="234" t="s">
        <v>148</v>
      </c>
      <c r="G4641" s="829"/>
    </row>
    <row r="4642" spans="1:14" ht="13">
      <c r="A4642" s="403"/>
      <c r="D4642" s="274">
        <v>0.06</v>
      </c>
      <c r="E4642" s="829" t="s">
        <v>149</v>
      </c>
      <c r="F4642" s="264" t="s">
        <v>150</v>
      </c>
      <c r="G4642" s="370" t="s">
        <v>151</v>
      </c>
      <c r="H4642" s="248">
        <f>Bahan!$C$10</f>
        <v>125000</v>
      </c>
      <c r="K4642" s="248" t="s">
        <v>128</v>
      </c>
      <c r="L4642" s="230">
        <f>D4642*H4642</f>
        <v>7500</v>
      </c>
    </row>
    <row r="4643" spans="1:14" ht="13">
      <c r="A4643" s="403"/>
      <c r="D4643" s="274">
        <v>0.06</v>
      </c>
      <c r="E4643" s="829" t="s">
        <v>149</v>
      </c>
      <c r="F4643" s="264" t="s">
        <v>945</v>
      </c>
      <c r="G4643" s="370" t="s">
        <v>151</v>
      </c>
      <c r="H4643" s="248">
        <f>Bahan!$C$20</f>
        <v>135000</v>
      </c>
      <c r="K4643" s="248" t="s">
        <v>128</v>
      </c>
      <c r="L4643" s="230">
        <f>D4643*H4643</f>
        <v>8100</v>
      </c>
    </row>
    <row r="4644" spans="1:14" ht="13">
      <c r="A4644" s="403"/>
      <c r="D4644" s="274">
        <v>6.0000000000000001E-3</v>
      </c>
      <c r="E4644" s="829" t="s">
        <v>149</v>
      </c>
      <c r="F4644" s="234" t="s">
        <v>153</v>
      </c>
      <c r="G4644" s="370" t="s">
        <v>151</v>
      </c>
      <c r="H4644" s="248">
        <f>Bahan!$C$21</f>
        <v>145000</v>
      </c>
      <c r="K4644" s="248" t="s">
        <v>128</v>
      </c>
      <c r="L4644" s="230">
        <f>D4644*H4644</f>
        <v>870</v>
      </c>
    </row>
    <row r="4645" spans="1:14" ht="13">
      <c r="A4645" s="403"/>
      <c r="D4645" s="274">
        <v>6.0000000000000001E-3</v>
      </c>
      <c r="E4645" s="829" t="s">
        <v>149</v>
      </c>
      <c r="F4645" s="234" t="s">
        <v>154</v>
      </c>
      <c r="G4645" s="370" t="s">
        <v>151</v>
      </c>
      <c r="H4645" s="248">
        <f>Bahan!$C$22</f>
        <v>150000</v>
      </c>
      <c r="K4645" s="248" t="s">
        <v>128</v>
      </c>
      <c r="L4645" s="230">
        <f>D4645*H4645</f>
        <v>900</v>
      </c>
    </row>
    <row r="4646" spans="1:14" ht="13">
      <c r="A4646" s="403"/>
      <c r="D4646" s="421"/>
      <c r="E4646" s="829"/>
      <c r="F4646" s="423"/>
      <c r="G4646" s="829"/>
      <c r="M4646" s="230" t="s">
        <v>128</v>
      </c>
      <c r="N4646" s="265">
        <f>SUM(L4642:L4645)</f>
        <v>17370</v>
      </c>
    </row>
    <row r="4647" spans="1:14" ht="13">
      <c r="A4647" s="403"/>
      <c r="D4647" s="421"/>
      <c r="E4647" s="829" t="s">
        <v>155</v>
      </c>
      <c r="F4647" s="234" t="s">
        <v>156</v>
      </c>
      <c r="G4647" s="829"/>
    </row>
    <row r="4648" spans="1:14" ht="13">
      <c r="A4648" s="403"/>
      <c r="D4648" s="274">
        <v>1.05</v>
      </c>
      <c r="E4648" s="829" t="s">
        <v>441</v>
      </c>
      <c r="F4648" s="234" t="s">
        <v>5494</v>
      </c>
      <c r="G4648" s="370" t="s">
        <v>151</v>
      </c>
      <c r="H4648" s="426">
        <f>Bahan!$C$369</f>
        <v>55000</v>
      </c>
      <c r="K4648" s="248" t="s">
        <v>128</v>
      </c>
      <c r="L4648" s="230">
        <f>D4648*H4648</f>
        <v>57750</v>
      </c>
    </row>
    <row r="4649" spans="1:14" ht="13">
      <c r="A4649" s="403"/>
      <c r="D4649" s="274">
        <v>1.05</v>
      </c>
      <c r="E4649" s="829" t="s">
        <v>441</v>
      </c>
      <c r="F4649" s="234" t="s">
        <v>1007</v>
      </c>
      <c r="G4649" s="370" t="s">
        <v>151</v>
      </c>
      <c r="H4649" s="426">
        <f>Bahan!$C$403</f>
        <v>6000</v>
      </c>
      <c r="K4649" s="248" t="s">
        <v>128</v>
      </c>
      <c r="L4649" s="230">
        <f>D4649*H4649</f>
        <v>6300</v>
      </c>
    </row>
    <row r="4650" spans="1:14" ht="13">
      <c r="D4650" s="421"/>
      <c r="E4650" s="829"/>
      <c r="G4650" s="370"/>
      <c r="H4650" s="248"/>
      <c r="L4650" s="230"/>
      <c r="M4650" s="230" t="s">
        <v>128</v>
      </c>
      <c r="N4650" s="265">
        <f>SUM(L4648:L4649)</f>
        <v>64050</v>
      </c>
    </row>
    <row r="4651" spans="1:14" ht="13">
      <c r="D4651" s="421"/>
      <c r="E4651" s="829"/>
      <c r="G4651" s="829"/>
      <c r="H4651" s="829"/>
      <c r="K4651" s="829"/>
      <c r="M4651" s="267" t="s">
        <v>169</v>
      </c>
      <c r="N4651" s="268" t="s">
        <v>169</v>
      </c>
    </row>
    <row r="4652" spans="1:14" ht="13">
      <c r="B4652" s="1250"/>
      <c r="C4652" s="1250"/>
      <c r="D4652" s="421"/>
      <c r="E4652" s="829"/>
      <c r="G4652" s="829"/>
      <c r="H4652" s="233" t="s">
        <v>170</v>
      </c>
      <c r="M4652" s="230" t="s">
        <v>128</v>
      </c>
      <c r="N4652" s="230">
        <f>SUM(N4646:N4650)</f>
        <v>81420</v>
      </c>
    </row>
    <row r="4653" spans="1:14" ht="13">
      <c r="D4653" s="421"/>
      <c r="E4653" s="829"/>
      <c r="G4653" s="829"/>
      <c r="H4653" s="269" t="s">
        <v>3123</v>
      </c>
      <c r="K4653" s="270"/>
      <c r="M4653" s="230" t="s">
        <v>128</v>
      </c>
      <c r="N4653" s="265">
        <f>N4652*$Q$4</f>
        <v>8142</v>
      </c>
    </row>
    <row r="4654" spans="1:14" ht="13">
      <c r="D4654" s="421"/>
      <c r="E4654" s="829"/>
      <c r="G4654" s="829"/>
      <c r="H4654" s="233" t="s">
        <v>171</v>
      </c>
      <c r="M4654" s="230" t="s">
        <v>128</v>
      </c>
      <c r="N4654" s="262">
        <f>ROUNDDOWN((N4652+N4653),0)</f>
        <v>89562</v>
      </c>
    </row>
    <row r="4655" spans="1:14" ht="13">
      <c r="D4655" s="421"/>
      <c r="E4655" s="829"/>
      <c r="G4655" s="829"/>
      <c r="N4655" s="262"/>
    </row>
    <row r="4656" spans="1:14" ht="13">
      <c r="A4656" s="258">
        <f>1+A4640</f>
        <v>94</v>
      </c>
      <c r="B4656" s="1250" t="s">
        <v>5493</v>
      </c>
      <c r="C4656" s="1250"/>
      <c r="D4656" s="432" t="s">
        <v>2894</v>
      </c>
      <c r="E4656" s="1250"/>
      <c r="F4656" s="260"/>
      <c r="G4656" s="1250"/>
      <c r="H4656" s="245"/>
      <c r="K4656" s="245"/>
      <c r="L4656" s="245"/>
      <c r="M4656" s="262"/>
      <c r="N4656" s="245"/>
    </row>
    <row r="4657" spans="1:14" ht="13">
      <c r="A4657" s="403"/>
      <c r="D4657" s="421"/>
      <c r="E4657" s="829" t="s">
        <v>147</v>
      </c>
      <c r="F4657" s="234" t="s">
        <v>148</v>
      </c>
      <c r="G4657" s="829"/>
    </row>
    <row r="4658" spans="1:14" ht="13">
      <c r="A4658" s="403"/>
      <c r="D4658" s="274">
        <v>0.06</v>
      </c>
      <c r="E4658" s="829" t="s">
        <v>149</v>
      </c>
      <c r="F4658" s="264" t="s">
        <v>150</v>
      </c>
      <c r="G4658" s="370" t="s">
        <v>151</v>
      </c>
      <c r="H4658" s="248">
        <f>Bahan!$C$10</f>
        <v>125000</v>
      </c>
      <c r="K4658" s="248" t="s">
        <v>128</v>
      </c>
      <c r="L4658" s="230">
        <f>D4658*H4658</f>
        <v>7500</v>
      </c>
    </row>
    <row r="4659" spans="1:14" ht="13">
      <c r="A4659" s="403"/>
      <c r="D4659" s="274">
        <v>0.06</v>
      </c>
      <c r="E4659" s="829" t="s">
        <v>149</v>
      </c>
      <c r="F4659" s="264" t="s">
        <v>945</v>
      </c>
      <c r="G4659" s="370" t="s">
        <v>151</v>
      </c>
      <c r="H4659" s="248">
        <f>Bahan!$C$20</f>
        <v>135000</v>
      </c>
      <c r="K4659" s="248" t="s">
        <v>128</v>
      </c>
      <c r="L4659" s="230">
        <f>D4659*H4659</f>
        <v>8100</v>
      </c>
    </row>
    <row r="4660" spans="1:14" ht="13">
      <c r="A4660" s="403"/>
      <c r="D4660" s="274">
        <v>6.0000000000000001E-3</v>
      </c>
      <c r="E4660" s="829" t="s">
        <v>149</v>
      </c>
      <c r="F4660" s="234" t="s">
        <v>153</v>
      </c>
      <c r="G4660" s="370" t="s">
        <v>151</v>
      </c>
      <c r="H4660" s="248">
        <f>Bahan!$C$21</f>
        <v>145000</v>
      </c>
      <c r="K4660" s="248" t="s">
        <v>128</v>
      </c>
      <c r="L4660" s="230">
        <f>D4660*H4660</f>
        <v>870</v>
      </c>
    </row>
    <row r="4661" spans="1:14" ht="13">
      <c r="A4661" s="403"/>
      <c r="D4661" s="274">
        <v>6.0000000000000001E-3</v>
      </c>
      <c r="E4661" s="829" t="s">
        <v>149</v>
      </c>
      <c r="F4661" s="234" t="s">
        <v>154</v>
      </c>
      <c r="G4661" s="370" t="s">
        <v>151</v>
      </c>
      <c r="H4661" s="248">
        <f>Bahan!$C$22</f>
        <v>150000</v>
      </c>
      <c r="K4661" s="248" t="s">
        <v>128</v>
      </c>
      <c r="L4661" s="230">
        <f>D4661*H4661</f>
        <v>900</v>
      </c>
    </row>
    <row r="4662" spans="1:14" ht="13">
      <c r="A4662" s="403"/>
      <c r="D4662" s="421"/>
      <c r="E4662" s="829"/>
      <c r="F4662" s="423"/>
      <c r="G4662" s="829"/>
      <c r="M4662" s="230" t="s">
        <v>128</v>
      </c>
      <c r="N4662" s="265">
        <f>SUM(L4658:L4661)</f>
        <v>17370</v>
      </c>
    </row>
    <row r="4663" spans="1:14" ht="13">
      <c r="A4663" s="403"/>
      <c r="D4663" s="421"/>
      <c r="E4663" s="829" t="s">
        <v>155</v>
      </c>
      <c r="F4663" s="234" t="s">
        <v>156</v>
      </c>
      <c r="G4663" s="829"/>
    </row>
    <row r="4664" spans="1:14" ht="13">
      <c r="A4664" s="403"/>
      <c r="D4664" s="274">
        <v>1</v>
      </c>
      <c r="E4664" s="829" t="s">
        <v>441</v>
      </c>
      <c r="F4664" s="234" t="s">
        <v>2895</v>
      </c>
      <c r="G4664" s="370" t="s">
        <v>151</v>
      </c>
      <c r="H4664" s="426">
        <f>Bahan!$C$286</f>
        <v>22500</v>
      </c>
      <c r="K4664" s="248" t="s">
        <v>128</v>
      </c>
      <c r="L4664" s="230">
        <f>D4664*H4664</f>
        <v>22500</v>
      </c>
    </row>
    <row r="4665" spans="1:14" ht="13">
      <c r="A4665" s="403"/>
      <c r="D4665" s="274">
        <v>1</v>
      </c>
      <c r="E4665" s="829" t="s">
        <v>441</v>
      </c>
      <c r="F4665" s="234" t="s">
        <v>1007</v>
      </c>
      <c r="G4665" s="370" t="s">
        <v>151</v>
      </c>
      <c r="H4665" s="426">
        <f>Bahan!$C$403</f>
        <v>6000</v>
      </c>
      <c r="K4665" s="248" t="s">
        <v>128</v>
      </c>
      <c r="L4665" s="230">
        <f>D4665*H4665</f>
        <v>6000</v>
      </c>
    </row>
    <row r="4666" spans="1:14" ht="13">
      <c r="D4666" s="421"/>
      <c r="E4666" s="829"/>
      <c r="G4666" s="370"/>
      <c r="H4666" s="248"/>
      <c r="L4666" s="230"/>
      <c r="M4666" s="230" t="s">
        <v>128</v>
      </c>
      <c r="N4666" s="265">
        <f>SUM(L4664:L4665)</f>
        <v>28500</v>
      </c>
    </row>
    <row r="4667" spans="1:14" ht="13">
      <c r="D4667" s="421"/>
      <c r="E4667" s="829"/>
      <c r="G4667" s="829"/>
      <c r="H4667" s="829"/>
      <c r="K4667" s="829"/>
      <c r="M4667" s="267" t="s">
        <v>169</v>
      </c>
      <c r="N4667" s="268" t="s">
        <v>169</v>
      </c>
    </row>
    <row r="4668" spans="1:14" ht="13">
      <c r="B4668" s="1250"/>
      <c r="C4668" s="1250"/>
      <c r="D4668" s="421"/>
      <c r="E4668" s="829"/>
      <c r="G4668" s="829"/>
      <c r="H4668" s="233" t="s">
        <v>170</v>
      </c>
      <c r="M4668" s="230" t="s">
        <v>128</v>
      </c>
      <c r="N4668" s="230">
        <f>SUM(N4662:N4666)</f>
        <v>45870</v>
      </c>
    </row>
    <row r="4669" spans="1:14" ht="13">
      <c r="D4669" s="421"/>
      <c r="E4669" s="829"/>
      <c r="G4669" s="829"/>
      <c r="H4669" s="269" t="s">
        <v>3123</v>
      </c>
      <c r="K4669" s="270"/>
      <c r="M4669" s="230" t="s">
        <v>128</v>
      </c>
      <c r="N4669" s="265">
        <f>N4668*$Q$4</f>
        <v>4587</v>
      </c>
    </row>
    <row r="4670" spans="1:14" ht="13">
      <c r="D4670" s="421"/>
      <c r="E4670" s="829"/>
      <c r="G4670" s="829"/>
      <c r="H4670" s="233" t="s">
        <v>171</v>
      </c>
      <c r="M4670" s="230" t="s">
        <v>128</v>
      </c>
      <c r="N4670" s="262">
        <f>ROUNDDOWN((N4668+N4669),0)</f>
        <v>50457</v>
      </c>
    </row>
    <row r="4671" spans="1:14" ht="13">
      <c r="A4671" s="258">
        <f>1+A4656</f>
        <v>95</v>
      </c>
      <c r="B4671" s="1250" t="s">
        <v>1008</v>
      </c>
      <c r="C4671" s="1250"/>
      <c r="D4671" s="432" t="s">
        <v>3068</v>
      </c>
      <c r="E4671" s="1250"/>
      <c r="F4671" s="260"/>
      <c r="G4671" s="1250"/>
      <c r="H4671" s="245"/>
      <c r="K4671" s="245"/>
      <c r="L4671" s="245"/>
      <c r="M4671" s="262"/>
      <c r="N4671" s="245"/>
    </row>
    <row r="4672" spans="1:14" ht="13">
      <c r="A4672" s="403"/>
      <c r="D4672" s="421"/>
      <c r="E4672" s="829" t="s">
        <v>147</v>
      </c>
      <c r="F4672" s="234" t="s">
        <v>148</v>
      </c>
      <c r="G4672" s="829"/>
    </row>
    <row r="4673" spans="1:14" ht="13">
      <c r="A4673" s="403"/>
      <c r="D4673" s="274">
        <v>0.06</v>
      </c>
      <c r="E4673" s="829" t="s">
        <v>149</v>
      </c>
      <c r="F4673" s="264" t="s">
        <v>150</v>
      </c>
      <c r="G4673" s="370" t="s">
        <v>151</v>
      </c>
      <c r="H4673" s="248">
        <f>Bahan!$C$10</f>
        <v>125000</v>
      </c>
      <c r="K4673" s="248" t="s">
        <v>128</v>
      </c>
      <c r="L4673" s="230">
        <f>D4673*H4673</f>
        <v>7500</v>
      </c>
    </row>
    <row r="4674" spans="1:14" ht="13">
      <c r="A4674" s="403"/>
      <c r="D4674" s="274">
        <v>0.06</v>
      </c>
      <c r="E4674" s="829" t="s">
        <v>149</v>
      </c>
      <c r="F4674" s="264" t="s">
        <v>945</v>
      </c>
      <c r="G4674" s="370" t="s">
        <v>151</v>
      </c>
      <c r="H4674" s="248">
        <f>Bahan!$C$20</f>
        <v>135000</v>
      </c>
      <c r="K4674" s="248" t="s">
        <v>128</v>
      </c>
      <c r="L4674" s="230">
        <f>D4674*H4674</f>
        <v>8100</v>
      </c>
    </row>
    <row r="4675" spans="1:14" ht="13">
      <c r="A4675" s="403"/>
      <c r="D4675" s="274">
        <v>6.0000000000000001E-3</v>
      </c>
      <c r="E4675" s="829" t="s">
        <v>149</v>
      </c>
      <c r="F4675" s="234" t="s">
        <v>153</v>
      </c>
      <c r="G4675" s="370" t="s">
        <v>151</v>
      </c>
      <c r="H4675" s="248">
        <f>Bahan!$C$21</f>
        <v>145000</v>
      </c>
      <c r="K4675" s="248" t="s">
        <v>128</v>
      </c>
      <c r="L4675" s="230">
        <f>D4675*H4675</f>
        <v>870</v>
      </c>
    </row>
    <row r="4676" spans="1:14" ht="13">
      <c r="A4676" s="403"/>
      <c r="D4676" s="274">
        <v>6.0000000000000001E-3</v>
      </c>
      <c r="E4676" s="829" t="s">
        <v>149</v>
      </c>
      <c r="F4676" s="234" t="s">
        <v>154</v>
      </c>
      <c r="G4676" s="370" t="s">
        <v>151</v>
      </c>
      <c r="H4676" s="248">
        <f>Bahan!$C$22</f>
        <v>150000</v>
      </c>
      <c r="K4676" s="248" t="s">
        <v>128</v>
      </c>
      <c r="L4676" s="230">
        <f>D4676*H4676</f>
        <v>900</v>
      </c>
    </row>
    <row r="4677" spans="1:14" ht="13">
      <c r="A4677" s="403"/>
      <c r="D4677" s="421"/>
      <c r="E4677" s="829"/>
      <c r="G4677" s="829"/>
      <c r="M4677" s="230" t="s">
        <v>128</v>
      </c>
      <c r="N4677" s="265">
        <f>SUM(L4673:L4676)</f>
        <v>17370</v>
      </c>
    </row>
    <row r="4678" spans="1:14" ht="13">
      <c r="A4678" s="403"/>
      <c r="D4678" s="421"/>
      <c r="E4678" s="829" t="s">
        <v>155</v>
      </c>
      <c r="F4678" s="234" t="s">
        <v>156</v>
      </c>
      <c r="G4678" s="829"/>
    </row>
    <row r="4679" spans="1:14" ht="13">
      <c r="A4679" s="403"/>
      <c r="D4679" s="274">
        <v>1</v>
      </c>
      <c r="E4679" s="829" t="s">
        <v>441</v>
      </c>
      <c r="F4679" s="234" t="s">
        <v>1009</v>
      </c>
      <c r="G4679" s="370" t="s">
        <v>151</v>
      </c>
      <c r="H4679" s="426">
        <f>Bahan!$C$291</f>
        <v>65591</v>
      </c>
      <c r="K4679" s="248" t="s">
        <v>128</v>
      </c>
      <c r="L4679" s="230">
        <f>D4679*H4679</f>
        <v>65591</v>
      </c>
    </row>
    <row r="4680" spans="1:14" ht="13">
      <c r="A4680" s="403"/>
      <c r="D4680" s="274">
        <v>1</v>
      </c>
      <c r="E4680" s="829" t="s">
        <v>441</v>
      </c>
      <c r="F4680" s="234" t="s">
        <v>3069</v>
      </c>
      <c r="G4680" s="370" t="s">
        <v>151</v>
      </c>
      <c r="H4680" s="426">
        <f>Bahan!$C$340</f>
        <v>22500</v>
      </c>
      <c r="K4680" s="248" t="s">
        <v>128</v>
      </c>
      <c r="L4680" s="230">
        <f>D4680*H4680</f>
        <v>22500</v>
      </c>
    </row>
    <row r="4681" spans="1:14" ht="13">
      <c r="D4681" s="421"/>
      <c r="E4681" s="829"/>
      <c r="G4681" s="370"/>
      <c r="H4681" s="248"/>
      <c r="L4681" s="230"/>
      <c r="M4681" s="230" t="s">
        <v>128</v>
      </c>
      <c r="N4681" s="265">
        <f>SUM(L4679:L4680)</f>
        <v>88091</v>
      </c>
    </row>
    <row r="4682" spans="1:14" ht="13">
      <c r="D4682" s="421"/>
      <c r="E4682" s="829"/>
      <c r="G4682" s="829"/>
      <c r="H4682" s="829"/>
      <c r="K4682" s="829"/>
      <c r="M4682" s="267" t="s">
        <v>169</v>
      </c>
      <c r="N4682" s="268" t="s">
        <v>169</v>
      </c>
    </row>
    <row r="4683" spans="1:14" ht="13">
      <c r="B4683" s="1250"/>
      <c r="C4683" s="1250"/>
      <c r="D4683" s="421"/>
      <c r="E4683" s="829"/>
      <c r="G4683" s="829"/>
      <c r="H4683" s="233" t="s">
        <v>170</v>
      </c>
      <c r="M4683" s="230" t="s">
        <v>128</v>
      </c>
      <c r="N4683" s="230">
        <f>SUM(N4677:N4681)</f>
        <v>105461</v>
      </c>
    </row>
    <row r="4684" spans="1:14" ht="13">
      <c r="D4684" s="421"/>
      <c r="E4684" s="829"/>
      <c r="G4684" s="829"/>
      <c r="H4684" s="269" t="s">
        <v>3123</v>
      </c>
      <c r="K4684" s="270"/>
      <c r="M4684" s="230" t="s">
        <v>128</v>
      </c>
      <c r="N4684" s="265">
        <f>N4683*$Q$4</f>
        <v>10546.1</v>
      </c>
    </row>
    <row r="4685" spans="1:14" ht="13">
      <c r="D4685" s="421"/>
      <c r="E4685" s="829"/>
      <c r="G4685" s="829"/>
      <c r="H4685" s="233" t="s">
        <v>171</v>
      </c>
      <c r="M4685" s="230" t="s">
        <v>128</v>
      </c>
      <c r="N4685" s="262">
        <f>ROUNDDOWN((N4683+N4684),0)</f>
        <v>116007</v>
      </c>
    </row>
    <row r="4686" spans="1:14" ht="13">
      <c r="D4686" s="421"/>
      <c r="E4686" s="829"/>
      <c r="G4686" s="829"/>
      <c r="N4686" s="262"/>
    </row>
    <row r="4687" spans="1:14" ht="13">
      <c r="A4687" s="258">
        <f>1+A4671</f>
        <v>96</v>
      </c>
      <c r="B4687" s="1250" t="s">
        <v>1010</v>
      </c>
      <c r="C4687" s="1250"/>
      <c r="D4687" s="432" t="s">
        <v>1011</v>
      </c>
      <c r="E4687" s="1250"/>
      <c r="F4687" s="260"/>
      <c r="G4687" s="1250"/>
      <c r="H4687" s="245"/>
      <c r="K4687" s="245"/>
      <c r="L4687" s="245"/>
      <c r="M4687" s="262"/>
      <c r="N4687" s="245"/>
    </row>
    <row r="4688" spans="1:14" ht="13">
      <c r="A4688" s="403"/>
      <c r="D4688" s="421"/>
      <c r="E4688" s="829" t="s">
        <v>147</v>
      </c>
      <c r="F4688" s="234" t="s">
        <v>148</v>
      </c>
      <c r="G4688" s="829"/>
    </row>
    <row r="4689" spans="1:14" ht="13">
      <c r="A4689" s="403"/>
      <c r="D4689" s="274">
        <v>0.06</v>
      </c>
      <c r="E4689" s="829" t="s">
        <v>149</v>
      </c>
      <c r="F4689" s="264" t="s">
        <v>150</v>
      </c>
      <c r="G4689" s="370" t="s">
        <v>151</v>
      </c>
      <c r="H4689" s="248">
        <f>Bahan!$C$10</f>
        <v>125000</v>
      </c>
      <c r="K4689" s="248" t="s">
        <v>128</v>
      </c>
      <c r="L4689" s="230">
        <f>D4689*H4689</f>
        <v>7500</v>
      </c>
    </row>
    <row r="4690" spans="1:14" ht="13">
      <c r="A4690" s="403"/>
      <c r="D4690" s="274">
        <v>0.06</v>
      </c>
      <c r="E4690" s="829" t="s">
        <v>149</v>
      </c>
      <c r="F4690" s="264" t="s">
        <v>945</v>
      </c>
      <c r="G4690" s="370" t="s">
        <v>151</v>
      </c>
      <c r="H4690" s="248">
        <f>Bahan!$C$20</f>
        <v>135000</v>
      </c>
      <c r="K4690" s="248" t="s">
        <v>128</v>
      </c>
      <c r="L4690" s="230">
        <f>D4690*H4690</f>
        <v>8100</v>
      </c>
    </row>
    <row r="4691" spans="1:14" ht="13">
      <c r="A4691" s="403"/>
      <c r="D4691" s="274">
        <v>6.0000000000000001E-3</v>
      </c>
      <c r="E4691" s="829" t="s">
        <v>149</v>
      </c>
      <c r="F4691" s="234" t="s">
        <v>153</v>
      </c>
      <c r="G4691" s="370" t="s">
        <v>151</v>
      </c>
      <c r="H4691" s="248">
        <f>Bahan!$C$21</f>
        <v>145000</v>
      </c>
      <c r="K4691" s="248" t="s">
        <v>128</v>
      </c>
      <c r="L4691" s="230">
        <f>D4691*H4691</f>
        <v>870</v>
      </c>
    </row>
    <row r="4692" spans="1:14" ht="13">
      <c r="A4692" s="403"/>
      <c r="D4692" s="274">
        <v>6.0000000000000001E-3</v>
      </c>
      <c r="E4692" s="829" t="s">
        <v>149</v>
      </c>
      <c r="F4692" s="234" t="s">
        <v>154</v>
      </c>
      <c r="G4692" s="370" t="s">
        <v>151</v>
      </c>
      <c r="H4692" s="248">
        <f>Bahan!$C$22</f>
        <v>150000</v>
      </c>
      <c r="K4692" s="248" t="s">
        <v>128</v>
      </c>
      <c r="L4692" s="230">
        <f>D4692*H4692</f>
        <v>900</v>
      </c>
    </row>
    <row r="4693" spans="1:14" ht="13">
      <c r="A4693" s="403"/>
      <c r="D4693" s="421"/>
      <c r="E4693" s="829"/>
      <c r="G4693" s="829"/>
      <c r="M4693" s="230" t="s">
        <v>128</v>
      </c>
      <c r="N4693" s="265">
        <f>SUM(L4689:L4692)</f>
        <v>17370</v>
      </c>
    </row>
    <row r="4694" spans="1:14" ht="13">
      <c r="A4694" s="403"/>
      <c r="D4694" s="421"/>
      <c r="E4694" s="829" t="s">
        <v>155</v>
      </c>
      <c r="F4694" s="234" t="s">
        <v>156</v>
      </c>
      <c r="G4694" s="829"/>
    </row>
    <row r="4695" spans="1:14" ht="13">
      <c r="A4695" s="403"/>
      <c r="D4695" s="274">
        <v>1</v>
      </c>
      <c r="E4695" s="829" t="s">
        <v>441</v>
      </c>
      <c r="F4695" s="234" t="s">
        <v>1012</v>
      </c>
      <c r="G4695" s="370" t="s">
        <v>151</v>
      </c>
      <c r="H4695" s="426">
        <f>Bahan!$C$295</f>
        <v>85000</v>
      </c>
      <c r="K4695" s="248" t="s">
        <v>128</v>
      </c>
      <c r="L4695" s="230">
        <f>D4695*H4695</f>
        <v>85000</v>
      </c>
    </row>
    <row r="4696" spans="1:14" ht="13">
      <c r="A4696" s="403"/>
      <c r="D4696" s="274">
        <v>1</v>
      </c>
      <c r="E4696" s="829" t="s">
        <v>441</v>
      </c>
      <c r="F4696" s="234" t="s">
        <v>1013</v>
      </c>
      <c r="G4696" s="370" t="s">
        <v>151</v>
      </c>
      <c r="H4696" s="426">
        <f>Bahan!$C$341</f>
        <v>28700</v>
      </c>
      <c r="K4696" s="248" t="s">
        <v>128</v>
      </c>
      <c r="L4696" s="230">
        <f>D4696*H4696</f>
        <v>28700</v>
      </c>
    </row>
    <row r="4697" spans="1:14" ht="13">
      <c r="D4697" s="421"/>
      <c r="E4697" s="829"/>
      <c r="G4697" s="370"/>
      <c r="H4697" s="248"/>
      <c r="L4697" s="230"/>
      <c r="M4697" s="230" t="s">
        <v>128</v>
      </c>
      <c r="N4697" s="265">
        <f>SUM(L4695:L4696)</f>
        <v>113700</v>
      </c>
    </row>
    <row r="4698" spans="1:14" ht="13">
      <c r="D4698" s="421"/>
      <c r="E4698" s="829"/>
      <c r="G4698" s="829"/>
      <c r="H4698" s="829"/>
      <c r="K4698" s="829"/>
      <c r="M4698" s="267" t="s">
        <v>169</v>
      </c>
      <c r="N4698" s="268" t="s">
        <v>169</v>
      </c>
    </row>
    <row r="4699" spans="1:14" ht="13">
      <c r="B4699" s="1250"/>
      <c r="C4699" s="1250"/>
      <c r="D4699" s="421"/>
      <c r="E4699" s="829"/>
      <c r="G4699" s="829"/>
      <c r="H4699" s="233" t="s">
        <v>170</v>
      </c>
      <c r="M4699" s="230" t="s">
        <v>128</v>
      </c>
      <c r="N4699" s="230">
        <f>SUM(N4693:N4697)</f>
        <v>131070</v>
      </c>
    </row>
    <row r="4700" spans="1:14" ht="13">
      <c r="D4700" s="421"/>
      <c r="E4700" s="829"/>
      <c r="G4700" s="829"/>
      <c r="H4700" s="269" t="s">
        <v>3123</v>
      </c>
      <c r="K4700" s="270"/>
      <c r="M4700" s="230" t="s">
        <v>128</v>
      </c>
      <c r="N4700" s="265">
        <f>N4699*$Q$4</f>
        <v>13107</v>
      </c>
    </row>
    <row r="4701" spans="1:14" ht="13">
      <c r="D4701" s="421"/>
      <c r="E4701" s="829"/>
      <c r="G4701" s="829"/>
      <c r="H4701" s="233" t="s">
        <v>171</v>
      </c>
      <c r="M4701" s="230" t="s">
        <v>128</v>
      </c>
      <c r="N4701" s="262">
        <f>ROUNDDOWN((N4699+N4700),0)</f>
        <v>144177</v>
      </c>
    </row>
    <row r="4702" spans="1:14" ht="13">
      <c r="D4702" s="421"/>
      <c r="E4702" s="829"/>
      <c r="G4702" s="829"/>
      <c r="N4702" s="262"/>
    </row>
    <row r="4703" spans="1:14" ht="13">
      <c r="A4703" s="258">
        <f>1+A4687</f>
        <v>97</v>
      </c>
      <c r="B4703" s="1250" t="s">
        <v>1010</v>
      </c>
      <c r="C4703" s="1250"/>
      <c r="D4703" s="432" t="s">
        <v>3071</v>
      </c>
      <c r="E4703" s="1250"/>
      <c r="F4703" s="260"/>
      <c r="G4703" s="1250"/>
      <c r="H4703" s="245"/>
      <c r="K4703" s="245"/>
      <c r="L4703" s="245"/>
      <c r="M4703" s="262"/>
      <c r="N4703" s="245"/>
    </row>
    <row r="4704" spans="1:14" ht="13">
      <c r="A4704" s="403"/>
      <c r="D4704" s="421"/>
      <c r="E4704" s="829" t="s">
        <v>147</v>
      </c>
      <c r="F4704" s="234" t="s">
        <v>148</v>
      </c>
      <c r="G4704" s="829"/>
    </row>
    <row r="4705" spans="1:14" ht="13">
      <c r="A4705" s="403"/>
      <c r="D4705" s="274">
        <v>0.06</v>
      </c>
      <c r="E4705" s="829" t="s">
        <v>149</v>
      </c>
      <c r="F4705" s="264" t="s">
        <v>150</v>
      </c>
      <c r="G4705" s="370" t="s">
        <v>151</v>
      </c>
      <c r="H4705" s="248">
        <f>Bahan!$C$10</f>
        <v>125000</v>
      </c>
      <c r="K4705" s="248" t="s">
        <v>128</v>
      </c>
      <c r="L4705" s="230">
        <f>D4705*H4705</f>
        <v>7500</v>
      </c>
    </row>
    <row r="4706" spans="1:14" ht="13">
      <c r="A4706" s="403"/>
      <c r="D4706" s="274">
        <v>0.06</v>
      </c>
      <c r="E4706" s="829" t="s">
        <v>149</v>
      </c>
      <c r="F4706" s="264" t="s">
        <v>945</v>
      </c>
      <c r="G4706" s="370" t="s">
        <v>151</v>
      </c>
      <c r="H4706" s="248">
        <f>Bahan!$C$20</f>
        <v>135000</v>
      </c>
      <c r="K4706" s="248" t="s">
        <v>128</v>
      </c>
      <c r="L4706" s="230">
        <f>D4706*H4706</f>
        <v>8100</v>
      </c>
    </row>
    <row r="4707" spans="1:14" ht="13">
      <c r="A4707" s="403"/>
      <c r="D4707" s="274">
        <v>6.0000000000000001E-3</v>
      </c>
      <c r="E4707" s="829" t="s">
        <v>149</v>
      </c>
      <c r="F4707" s="234" t="s">
        <v>153</v>
      </c>
      <c r="G4707" s="370" t="s">
        <v>151</v>
      </c>
      <c r="H4707" s="248">
        <f>Bahan!$C$21</f>
        <v>145000</v>
      </c>
      <c r="K4707" s="248" t="s">
        <v>128</v>
      </c>
      <c r="L4707" s="230">
        <f>D4707*H4707</f>
        <v>870</v>
      </c>
    </row>
    <row r="4708" spans="1:14" ht="13">
      <c r="A4708" s="403"/>
      <c r="D4708" s="274">
        <v>6.0000000000000001E-3</v>
      </c>
      <c r="E4708" s="829" t="s">
        <v>149</v>
      </c>
      <c r="F4708" s="234" t="s">
        <v>154</v>
      </c>
      <c r="G4708" s="370" t="s">
        <v>151</v>
      </c>
      <c r="H4708" s="248">
        <f>Bahan!$C$22</f>
        <v>150000</v>
      </c>
      <c r="K4708" s="248" t="s">
        <v>128</v>
      </c>
      <c r="L4708" s="230">
        <f>D4708*H4708</f>
        <v>900</v>
      </c>
    </row>
    <row r="4709" spans="1:14" ht="13">
      <c r="A4709" s="403"/>
      <c r="D4709" s="421"/>
      <c r="E4709" s="829"/>
      <c r="G4709" s="829"/>
      <c r="M4709" s="230" t="s">
        <v>128</v>
      </c>
      <c r="N4709" s="265">
        <f>SUM(L4705:L4708)</f>
        <v>17370</v>
      </c>
    </row>
    <row r="4710" spans="1:14" ht="13">
      <c r="A4710" s="403"/>
      <c r="D4710" s="421"/>
      <c r="E4710" s="829" t="s">
        <v>155</v>
      </c>
      <c r="F4710" s="234" t="s">
        <v>156</v>
      </c>
      <c r="G4710" s="829"/>
    </row>
    <row r="4711" spans="1:14" ht="13">
      <c r="A4711" s="403"/>
      <c r="D4711" s="274">
        <v>1</v>
      </c>
      <c r="E4711" s="829" t="s">
        <v>441</v>
      </c>
      <c r="F4711" s="234" t="s">
        <v>3072</v>
      </c>
      <c r="G4711" s="370" t="s">
        <v>151</v>
      </c>
      <c r="H4711" s="426">
        <f>Bahan!$C$296</f>
        <v>231000</v>
      </c>
      <c r="K4711" s="248" t="s">
        <v>128</v>
      </c>
      <c r="L4711" s="230">
        <f>D4711*H4711</f>
        <v>231000</v>
      </c>
    </row>
    <row r="4712" spans="1:14" ht="13">
      <c r="A4712" s="403"/>
      <c r="D4712" s="274">
        <v>1</v>
      </c>
      <c r="E4712" s="829" t="s">
        <v>441</v>
      </c>
      <c r="F4712" s="234" t="s">
        <v>3073</v>
      </c>
      <c r="G4712" s="370" t="s">
        <v>151</v>
      </c>
      <c r="H4712" s="426">
        <f>Bahan!$C$343</f>
        <v>69000</v>
      </c>
      <c r="K4712" s="248" t="s">
        <v>128</v>
      </c>
      <c r="L4712" s="230">
        <f>D4712*H4712</f>
        <v>69000</v>
      </c>
    </row>
    <row r="4713" spans="1:14" ht="13">
      <c r="D4713" s="421"/>
      <c r="E4713" s="829"/>
      <c r="G4713" s="370"/>
      <c r="H4713" s="248"/>
      <c r="L4713" s="230"/>
      <c r="M4713" s="230" t="s">
        <v>128</v>
      </c>
      <c r="N4713" s="265">
        <f>SUM(L4711:L4712)</f>
        <v>300000</v>
      </c>
    </row>
    <row r="4714" spans="1:14" ht="13">
      <c r="D4714" s="421"/>
      <c r="E4714" s="829"/>
      <c r="G4714" s="829"/>
      <c r="H4714" s="829"/>
      <c r="K4714" s="829"/>
      <c r="M4714" s="267" t="s">
        <v>169</v>
      </c>
      <c r="N4714" s="268" t="s">
        <v>169</v>
      </c>
    </row>
    <row r="4715" spans="1:14" ht="13">
      <c r="B4715" s="1250"/>
      <c r="C4715" s="1250"/>
      <c r="D4715" s="421"/>
      <c r="E4715" s="829"/>
      <c r="G4715" s="829"/>
      <c r="H4715" s="233" t="s">
        <v>170</v>
      </c>
      <c r="M4715" s="230" t="s">
        <v>128</v>
      </c>
      <c r="N4715" s="230">
        <f>SUM(N4709:N4713)</f>
        <v>317370</v>
      </c>
    </row>
    <row r="4716" spans="1:14" ht="13">
      <c r="D4716" s="421"/>
      <c r="E4716" s="829"/>
      <c r="G4716" s="829"/>
      <c r="H4716" s="269" t="s">
        <v>3123</v>
      </c>
      <c r="K4716" s="270"/>
      <c r="M4716" s="230" t="s">
        <v>128</v>
      </c>
      <c r="N4716" s="265">
        <f>N4715*$Q$4</f>
        <v>31737</v>
      </c>
    </row>
    <row r="4717" spans="1:14" ht="13">
      <c r="D4717" s="421"/>
      <c r="E4717" s="829"/>
      <c r="G4717" s="829"/>
      <c r="H4717" s="233" t="s">
        <v>171</v>
      </c>
      <c r="M4717" s="230" t="s">
        <v>128</v>
      </c>
      <c r="N4717" s="262">
        <f>ROUNDDOWN((N4715+N4716),0)</f>
        <v>349107</v>
      </c>
    </row>
    <row r="4718" spans="1:14" ht="13">
      <c r="D4718" s="421"/>
      <c r="E4718" s="829"/>
      <c r="G4718" s="829"/>
      <c r="N4718" s="262"/>
    </row>
    <row r="4719" spans="1:14" ht="13">
      <c r="A4719" s="258">
        <f>1+A4703</f>
        <v>98</v>
      </c>
      <c r="B4719" s="1250" t="s">
        <v>642</v>
      </c>
      <c r="C4719" s="1250"/>
      <c r="D4719" s="432" t="s">
        <v>3531</v>
      </c>
      <c r="E4719" s="1250"/>
      <c r="F4719" s="260"/>
      <c r="G4719" s="1250"/>
      <c r="H4719" s="245"/>
      <c r="K4719" s="245"/>
      <c r="L4719" s="245"/>
      <c r="M4719" s="262"/>
      <c r="N4719" s="245"/>
    </row>
    <row r="4720" spans="1:14" ht="13">
      <c r="A4720" s="403"/>
      <c r="D4720" s="421"/>
      <c r="E4720" s="829" t="s">
        <v>147</v>
      </c>
      <c r="F4720" s="234" t="s">
        <v>148</v>
      </c>
      <c r="G4720" s="829"/>
    </row>
    <row r="4721" spans="1:14" ht="13">
      <c r="A4721" s="403"/>
      <c r="D4721" s="274">
        <v>0.06</v>
      </c>
      <c r="E4721" s="829" t="s">
        <v>149</v>
      </c>
      <c r="F4721" s="264" t="s">
        <v>150</v>
      </c>
      <c r="G4721" s="370" t="s">
        <v>151</v>
      </c>
      <c r="H4721" s="248">
        <f>Bahan!$C$10</f>
        <v>125000</v>
      </c>
      <c r="K4721" s="248" t="s">
        <v>128</v>
      </c>
      <c r="L4721" s="230">
        <f>D4721*H4721</f>
        <v>7500</v>
      </c>
    </row>
    <row r="4722" spans="1:14" ht="13">
      <c r="A4722" s="403"/>
      <c r="D4722" s="274">
        <v>0.06</v>
      </c>
      <c r="E4722" s="829" t="s">
        <v>149</v>
      </c>
      <c r="F4722" s="264" t="s">
        <v>945</v>
      </c>
      <c r="G4722" s="370" t="s">
        <v>151</v>
      </c>
      <c r="H4722" s="248">
        <f>Bahan!$C$20</f>
        <v>135000</v>
      </c>
      <c r="K4722" s="248" t="s">
        <v>128</v>
      </c>
      <c r="L4722" s="230">
        <f>D4722*H4722</f>
        <v>8100</v>
      </c>
    </row>
    <row r="4723" spans="1:14" ht="13">
      <c r="A4723" s="403"/>
      <c r="D4723" s="274">
        <v>6.0000000000000001E-3</v>
      </c>
      <c r="E4723" s="829" t="s">
        <v>149</v>
      </c>
      <c r="F4723" s="234" t="s">
        <v>153</v>
      </c>
      <c r="G4723" s="370" t="s">
        <v>151</v>
      </c>
      <c r="H4723" s="248">
        <f>Bahan!$C$21</f>
        <v>145000</v>
      </c>
      <c r="K4723" s="248" t="s">
        <v>128</v>
      </c>
      <c r="L4723" s="230">
        <f>D4723*H4723</f>
        <v>870</v>
      </c>
    </row>
    <row r="4724" spans="1:14" ht="13">
      <c r="A4724" s="403"/>
      <c r="D4724" s="274">
        <v>6.0000000000000001E-3</v>
      </c>
      <c r="E4724" s="829" t="s">
        <v>149</v>
      </c>
      <c r="F4724" s="234" t="s">
        <v>154</v>
      </c>
      <c r="G4724" s="370" t="s">
        <v>151</v>
      </c>
      <c r="H4724" s="248">
        <f>Bahan!$C$22</f>
        <v>150000</v>
      </c>
      <c r="K4724" s="248" t="s">
        <v>128</v>
      </c>
      <c r="L4724" s="230">
        <f>D4724*H4724</f>
        <v>900</v>
      </c>
    </row>
    <row r="4725" spans="1:14" ht="13">
      <c r="A4725" s="403"/>
      <c r="D4725" s="421"/>
      <c r="E4725" s="829"/>
      <c r="G4725" s="829"/>
      <c r="M4725" s="230" t="s">
        <v>128</v>
      </c>
      <c r="N4725" s="265">
        <f>SUM(L4721:L4724)</f>
        <v>17370</v>
      </c>
    </row>
    <row r="4726" spans="1:14" ht="13">
      <c r="A4726" s="403"/>
      <c r="D4726" s="421"/>
      <c r="E4726" s="829" t="s">
        <v>155</v>
      </c>
      <c r="F4726" s="234" t="s">
        <v>156</v>
      </c>
      <c r="G4726" s="829"/>
    </row>
    <row r="4727" spans="1:14" ht="13">
      <c r="A4727" s="403"/>
      <c r="D4727" s="274">
        <v>1</v>
      </c>
      <c r="E4727" s="829" t="s">
        <v>441</v>
      </c>
      <c r="F4727" s="234" t="s">
        <v>3532</v>
      </c>
      <c r="G4727" s="370" t="s">
        <v>151</v>
      </c>
      <c r="H4727" s="426">
        <f>Bahan!C284</f>
        <v>72500</v>
      </c>
      <c r="K4727" s="248" t="s">
        <v>128</v>
      </c>
      <c r="L4727" s="230">
        <f>D4727*H4727</f>
        <v>72500</v>
      </c>
    </row>
    <row r="4728" spans="1:14" ht="13">
      <c r="A4728" s="403"/>
      <c r="D4728" s="274">
        <v>1</v>
      </c>
      <c r="E4728" s="829" t="s">
        <v>8</v>
      </c>
      <c r="F4728" s="234" t="s">
        <v>3432</v>
      </c>
      <c r="G4728" s="370" t="s">
        <v>151</v>
      </c>
      <c r="H4728" s="426">
        <f>SUM(L4726:L4727)*0.05</f>
        <v>3625</v>
      </c>
      <c r="K4728" s="248" t="s">
        <v>128</v>
      </c>
      <c r="L4728" s="230">
        <f>D4728*H4728</f>
        <v>3625</v>
      </c>
    </row>
    <row r="4729" spans="1:14" ht="13">
      <c r="D4729" s="421"/>
      <c r="E4729" s="829"/>
      <c r="G4729" s="370"/>
      <c r="H4729" s="248"/>
      <c r="L4729" s="230"/>
      <c r="M4729" s="230" t="s">
        <v>128</v>
      </c>
      <c r="N4729" s="265">
        <f>SUM(L4727:L4728)</f>
        <v>76125</v>
      </c>
    </row>
    <row r="4730" spans="1:14" ht="13">
      <c r="D4730" s="421"/>
      <c r="E4730" s="829"/>
      <c r="G4730" s="829"/>
      <c r="H4730" s="829"/>
      <c r="K4730" s="829"/>
      <c r="M4730" s="267" t="s">
        <v>169</v>
      </c>
      <c r="N4730" s="268" t="s">
        <v>169</v>
      </c>
    </row>
    <row r="4731" spans="1:14" ht="13">
      <c r="B4731" s="1250"/>
      <c r="C4731" s="1250"/>
      <c r="D4731" s="421"/>
      <c r="E4731" s="829"/>
      <c r="G4731" s="829"/>
      <c r="H4731" s="233" t="s">
        <v>170</v>
      </c>
      <c r="M4731" s="230" t="s">
        <v>128</v>
      </c>
      <c r="N4731" s="230">
        <f>SUM(N4725:N4729)</f>
        <v>93495</v>
      </c>
    </row>
    <row r="4732" spans="1:14" ht="13">
      <c r="D4732" s="421"/>
      <c r="E4732" s="829"/>
      <c r="G4732" s="829"/>
      <c r="H4732" s="269" t="s">
        <v>3123</v>
      </c>
      <c r="K4732" s="270"/>
      <c r="M4732" s="230" t="s">
        <v>128</v>
      </c>
      <c r="N4732" s="265">
        <f>N4731*$Q$4</f>
        <v>9349.5</v>
      </c>
    </row>
    <row r="4733" spans="1:14" ht="13">
      <c r="D4733" s="421"/>
      <c r="E4733" s="829"/>
      <c r="G4733" s="829"/>
      <c r="H4733" s="233" t="s">
        <v>171</v>
      </c>
      <c r="M4733" s="230" t="s">
        <v>128</v>
      </c>
      <c r="N4733" s="262">
        <f>ROUNDDOWN((N4731+N4732),0)</f>
        <v>102844</v>
      </c>
    </row>
    <row r="4734" spans="1:14" ht="13">
      <c r="D4734" s="421"/>
      <c r="E4734" s="829"/>
      <c r="G4734" s="829"/>
      <c r="N4734" s="262"/>
    </row>
    <row r="4735" spans="1:14" ht="13">
      <c r="A4735" s="258">
        <f>1+A4719</f>
        <v>99</v>
      </c>
      <c r="B4735" s="1250" t="s">
        <v>642</v>
      </c>
      <c r="C4735" s="1250"/>
      <c r="D4735" s="432" t="s">
        <v>3534</v>
      </c>
      <c r="E4735" s="1250"/>
      <c r="F4735" s="260"/>
      <c r="G4735" s="1250"/>
      <c r="H4735" s="245"/>
      <c r="K4735" s="245"/>
      <c r="L4735" s="245"/>
      <c r="M4735" s="262"/>
      <c r="N4735" s="245"/>
    </row>
    <row r="4736" spans="1:14" ht="13">
      <c r="A4736" s="403"/>
      <c r="D4736" s="421"/>
      <c r="E4736" s="829" t="s">
        <v>147</v>
      </c>
      <c r="F4736" s="234" t="s">
        <v>148</v>
      </c>
      <c r="G4736" s="829"/>
    </row>
    <row r="4737" spans="1:14" ht="13">
      <c r="A4737" s="403"/>
      <c r="D4737" s="274">
        <v>0.06</v>
      </c>
      <c r="E4737" s="829" t="s">
        <v>149</v>
      </c>
      <c r="F4737" s="264" t="s">
        <v>150</v>
      </c>
      <c r="G4737" s="370" t="s">
        <v>151</v>
      </c>
      <c r="H4737" s="248">
        <f>Bahan!$C$10</f>
        <v>125000</v>
      </c>
      <c r="K4737" s="248" t="s">
        <v>128</v>
      </c>
      <c r="L4737" s="230">
        <f>D4737*H4737</f>
        <v>7500</v>
      </c>
    </row>
    <row r="4738" spans="1:14" ht="13">
      <c r="A4738" s="403"/>
      <c r="D4738" s="274">
        <v>0.06</v>
      </c>
      <c r="E4738" s="829" t="s">
        <v>149</v>
      </c>
      <c r="F4738" s="264" t="s">
        <v>945</v>
      </c>
      <c r="G4738" s="370" t="s">
        <v>151</v>
      </c>
      <c r="H4738" s="248">
        <f>Bahan!$C$20</f>
        <v>135000</v>
      </c>
      <c r="K4738" s="248" t="s">
        <v>128</v>
      </c>
      <c r="L4738" s="230">
        <f>D4738*H4738</f>
        <v>8100</v>
      </c>
    </row>
    <row r="4739" spans="1:14" ht="13">
      <c r="A4739" s="403"/>
      <c r="D4739" s="274">
        <v>6.0000000000000001E-3</v>
      </c>
      <c r="E4739" s="829" t="s">
        <v>149</v>
      </c>
      <c r="F4739" s="234" t="s">
        <v>153</v>
      </c>
      <c r="G4739" s="370" t="s">
        <v>151</v>
      </c>
      <c r="H4739" s="248">
        <f>Bahan!$C$21</f>
        <v>145000</v>
      </c>
      <c r="K4739" s="248" t="s">
        <v>128</v>
      </c>
      <c r="L4739" s="230">
        <f>D4739*H4739</f>
        <v>870</v>
      </c>
    </row>
    <row r="4740" spans="1:14" ht="13">
      <c r="A4740" s="403"/>
      <c r="D4740" s="274">
        <v>6.0000000000000001E-3</v>
      </c>
      <c r="E4740" s="829" t="s">
        <v>149</v>
      </c>
      <c r="F4740" s="234" t="s">
        <v>154</v>
      </c>
      <c r="G4740" s="370" t="s">
        <v>151</v>
      </c>
      <c r="H4740" s="248">
        <f>Bahan!$C$22</f>
        <v>150000</v>
      </c>
      <c r="K4740" s="248" t="s">
        <v>128</v>
      </c>
      <c r="L4740" s="230">
        <f>D4740*H4740</f>
        <v>900</v>
      </c>
    </row>
    <row r="4741" spans="1:14" ht="13">
      <c r="A4741" s="403"/>
      <c r="D4741" s="421"/>
      <c r="E4741" s="829"/>
      <c r="G4741" s="829"/>
      <c r="M4741" s="230" t="s">
        <v>128</v>
      </c>
      <c r="N4741" s="265">
        <f>SUM(L4737:L4740)</f>
        <v>17370</v>
      </c>
    </row>
    <row r="4742" spans="1:14" ht="13">
      <c r="A4742" s="403"/>
      <c r="D4742" s="421"/>
      <c r="E4742" s="829" t="s">
        <v>155</v>
      </c>
      <c r="F4742" s="234" t="s">
        <v>156</v>
      </c>
      <c r="G4742" s="829"/>
    </row>
    <row r="4743" spans="1:14" ht="13">
      <c r="A4743" s="403"/>
      <c r="D4743" s="274">
        <v>1</v>
      </c>
      <c r="E4743" s="829" t="s">
        <v>441</v>
      </c>
      <c r="F4743" s="234" t="s">
        <v>3535</v>
      </c>
      <c r="G4743" s="370" t="s">
        <v>151</v>
      </c>
      <c r="H4743" s="426">
        <f>Bahan!$C$356</f>
        <v>87000</v>
      </c>
      <c r="K4743" s="248" t="s">
        <v>128</v>
      </c>
      <c r="L4743" s="230">
        <f>D4743*H4743</f>
        <v>87000</v>
      </c>
    </row>
    <row r="4744" spans="1:14" ht="13">
      <c r="A4744" s="403"/>
      <c r="D4744" s="274">
        <v>1</v>
      </c>
      <c r="E4744" s="829" t="s">
        <v>8</v>
      </c>
      <c r="F4744" s="234" t="s">
        <v>3432</v>
      </c>
      <c r="G4744" s="370" t="s">
        <v>151</v>
      </c>
      <c r="H4744" s="426">
        <f>SUM(L4742:L4743)*0.05</f>
        <v>4350</v>
      </c>
      <c r="K4744" s="248" t="s">
        <v>128</v>
      </c>
      <c r="L4744" s="230">
        <f>D4744*H4744</f>
        <v>4350</v>
      </c>
    </row>
    <row r="4745" spans="1:14" ht="13">
      <c r="D4745" s="421"/>
      <c r="E4745" s="829"/>
      <c r="G4745" s="370"/>
      <c r="H4745" s="248"/>
      <c r="L4745" s="230"/>
      <c r="M4745" s="230" t="s">
        <v>128</v>
      </c>
      <c r="N4745" s="265">
        <f>SUM(L4743:L4744)</f>
        <v>91350</v>
      </c>
    </row>
    <row r="4746" spans="1:14" ht="13">
      <c r="D4746" s="421"/>
      <c r="E4746" s="829"/>
      <c r="G4746" s="829"/>
      <c r="H4746" s="829"/>
      <c r="K4746" s="829"/>
      <c r="M4746" s="267" t="s">
        <v>169</v>
      </c>
      <c r="N4746" s="268" t="s">
        <v>169</v>
      </c>
    </row>
    <row r="4747" spans="1:14" ht="13">
      <c r="B4747" s="1250"/>
      <c r="C4747" s="1250"/>
      <c r="D4747" s="421"/>
      <c r="E4747" s="829"/>
      <c r="G4747" s="829"/>
      <c r="H4747" s="233" t="s">
        <v>170</v>
      </c>
      <c r="M4747" s="230" t="s">
        <v>128</v>
      </c>
      <c r="N4747" s="230">
        <f>SUM(N4741:N4745)</f>
        <v>108720</v>
      </c>
    </row>
    <row r="4748" spans="1:14" ht="13">
      <c r="D4748" s="421"/>
      <c r="E4748" s="829"/>
      <c r="G4748" s="829"/>
      <c r="H4748" s="269" t="s">
        <v>3123</v>
      </c>
      <c r="K4748" s="270"/>
      <c r="M4748" s="230" t="s">
        <v>128</v>
      </c>
      <c r="N4748" s="265">
        <f>N4747*$Q$4</f>
        <v>10872</v>
      </c>
    </row>
    <row r="4749" spans="1:14" ht="13">
      <c r="D4749" s="421"/>
      <c r="E4749" s="829"/>
      <c r="G4749" s="829"/>
      <c r="H4749" s="233" t="s">
        <v>171</v>
      </c>
      <c r="M4749" s="230" t="s">
        <v>128</v>
      </c>
      <c r="N4749" s="262">
        <f>ROUNDDOWN((N4747+N4748),0)</f>
        <v>119592</v>
      </c>
    </row>
    <row r="4750" spans="1:14" ht="13">
      <c r="D4750" s="421"/>
      <c r="E4750" s="829"/>
      <c r="G4750" s="829"/>
      <c r="N4750" s="262"/>
    </row>
    <row r="4751" spans="1:14" ht="13">
      <c r="D4751" s="421"/>
      <c r="E4751" s="829"/>
      <c r="G4751" s="829"/>
      <c r="N4751" s="262"/>
    </row>
    <row r="4752" spans="1:14" ht="13">
      <c r="D4752" s="421"/>
      <c r="E4752" s="829"/>
      <c r="G4752" s="829"/>
      <c r="N4752" s="262"/>
    </row>
    <row r="4753" spans="1:14" ht="13">
      <c r="D4753" s="421"/>
      <c r="E4753" s="829"/>
      <c r="G4753" s="829"/>
      <c r="N4753" s="262"/>
    </row>
    <row r="4754" spans="1:14" ht="13">
      <c r="A4754" s="258">
        <f>1+A4735</f>
        <v>100</v>
      </c>
      <c r="B4754" s="1250" t="s">
        <v>642</v>
      </c>
      <c r="C4754" s="1250"/>
      <c r="D4754" s="432" t="s">
        <v>3465</v>
      </c>
      <c r="E4754" s="1250"/>
      <c r="F4754" s="260"/>
      <c r="G4754" s="1250"/>
      <c r="H4754" s="245"/>
      <c r="K4754" s="245"/>
      <c r="L4754" s="245"/>
      <c r="M4754" s="262"/>
      <c r="N4754" s="245"/>
    </row>
    <row r="4755" spans="1:14" ht="13">
      <c r="A4755" s="403"/>
      <c r="D4755" s="421"/>
      <c r="E4755" s="829" t="s">
        <v>147</v>
      </c>
      <c r="F4755" s="234" t="s">
        <v>148</v>
      </c>
      <c r="G4755" s="829"/>
    </row>
    <row r="4756" spans="1:14" ht="13">
      <c r="A4756" s="403"/>
      <c r="D4756" s="274">
        <v>0.06</v>
      </c>
      <c r="E4756" s="829" t="s">
        <v>149</v>
      </c>
      <c r="F4756" s="264" t="s">
        <v>150</v>
      </c>
      <c r="G4756" s="370" t="s">
        <v>151</v>
      </c>
      <c r="H4756" s="248">
        <f>Bahan!$C$10</f>
        <v>125000</v>
      </c>
      <c r="K4756" s="248" t="s">
        <v>128</v>
      </c>
      <c r="L4756" s="230">
        <f>D4756*H4756</f>
        <v>7500</v>
      </c>
    </row>
    <row r="4757" spans="1:14" ht="13">
      <c r="A4757" s="403"/>
      <c r="D4757" s="274">
        <v>0.06</v>
      </c>
      <c r="E4757" s="829" t="s">
        <v>149</v>
      </c>
      <c r="F4757" s="264" t="s">
        <v>945</v>
      </c>
      <c r="G4757" s="370" t="s">
        <v>151</v>
      </c>
      <c r="H4757" s="248">
        <f>Bahan!$C$20</f>
        <v>135000</v>
      </c>
      <c r="K4757" s="248" t="s">
        <v>128</v>
      </c>
      <c r="L4757" s="230">
        <f>D4757*H4757</f>
        <v>8100</v>
      </c>
    </row>
    <row r="4758" spans="1:14" ht="13">
      <c r="A4758" s="403"/>
      <c r="D4758" s="274">
        <v>6.0000000000000001E-3</v>
      </c>
      <c r="E4758" s="829" t="s">
        <v>149</v>
      </c>
      <c r="F4758" s="234" t="s">
        <v>153</v>
      </c>
      <c r="G4758" s="370" t="s">
        <v>151</v>
      </c>
      <c r="H4758" s="248">
        <f>Bahan!$C$21</f>
        <v>145000</v>
      </c>
      <c r="K4758" s="248" t="s">
        <v>128</v>
      </c>
      <c r="L4758" s="230">
        <f>D4758*H4758</f>
        <v>870</v>
      </c>
    </row>
    <row r="4759" spans="1:14" ht="13">
      <c r="A4759" s="403"/>
      <c r="D4759" s="274">
        <v>6.0000000000000001E-3</v>
      </c>
      <c r="E4759" s="829" t="s">
        <v>149</v>
      </c>
      <c r="F4759" s="234" t="s">
        <v>154</v>
      </c>
      <c r="G4759" s="370" t="s">
        <v>151</v>
      </c>
      <c r="H4759" s="248">
        <f>Bahan!$C$22</f>
        <v>150000</v>
      </c>
      <c r="K4759" s="248" t="s">
        <v>128</v>
      </c>
      <c r="L4759" s="230">
        <f>D4759*H4759</f>
        <v>900</v>
      </c>
    </row>
    <row r="4760" spans="1:14" ht="13">
      <c r="A4760" s="403"/>
      <c r="D4760" s="421"/>
      <c r="E4760" s="829"/>
      <c r="G4760" s="829"/>
      <c r="M4760" s="230" t="s">
        <v>128</v>
      </c>
      <c r="N4760" s="265">
        <f>SUM(L4756:L4759)</f>
        <v>17370</v>
      </c>
    </row>
    <row r="4761" spans="1:14" ht="13">
      <c r="A4761" s="403"/>
      <c r="D4761" s="421"/>
      <c r="E4761" s="829" t="s">
        <v>155</v>
      </c>
      <c r="F4761" s="234" t="s">
        <v>156</v>
      </c>
      <c r="G4761" s="829"/>
    </row>
    <row r="4762" spans="1:14" ht="13">
      <c r="A4762" s="403"/>
      <c r="D4762" s="274">
        <v>1</v>
      </c>
      <c r="E4762" s="829" t="s">
        <v>441</v>
      </c>
      <c r="F4762" s="234" t="s">
        <v>3466</v>
      </c>
      <c r="G4762" s="370" t="s">
        <v>151</v>
      </c>
      <c r="H4762" s="426">
        <f>Bahan!$C$283</f>
        <v>254100.00000000003</v>
      </c>
      <c r="K4762" s="248" t="s">
        <v>128</v>
      </c>
      <c r="L4762" s="230">
        <f>D4762*H4762</f>
        <v>254100.00000000003</v>
      </c>
    </row>
    <row r="4763" spans="1:14" ht="13">
      <c r="A4763" s="403"/>
      <c r="D4763" s="274">
        <v>1</v>
      </c>
      <c r="E4763" s="829" t="s">
        <v>441</v>
      </c>
      <c r="F4763" s="234" t="s">
        <v>3467</v>
      </c>
      <c r="G4763" s="370" t="s">
        <v>151</v>
      </c>
      <c r="H4763" s="426">
        <f>Bahan!$C$303</f>
        <v>37350</v>
      </c>
      <c r="K4763" s="248" t="s">
        <v>128</v>
      </c>
      <c r="L4763" s="230">
        <f>D4763*H4763</f>
        <v>37350</v>
      </c>
    </row>
    <row r="4764" spans="1:14" ht="13">
      <c r="A4764" s="403"/>
      <c r="D4764" s="274">
        <v>1</v>
      </c>
      <c r="E4764" s="829" t="s">
        <v>441</v>
      </c>
      <c r="F4764" s="234" t="s">
        <v>3437</v>
      </c>
      <c r="G4764" s="370" t="s">
        <v>151</v>
      </c>
      <c r="H4764" s="426">
        <f>Bahan!$C$343</f>
        <v>69000</v>
      </c>
      <c r="K4764" s="248" t="s">
        <v>128</v>
      </c>
      <c r="L4764" s="230">
        <f>D4764*H4764</f>
        <v>69000</v>
      </c>
    </row>
    <row r="4765" spans="1:14" ht="13">
      <c r="A4765" s="403"/>
      <c r="D4765" s="274">
        <v>1</v>
      </c>
      <c r="E4765" s="829" t="s">
        <v>8</v>
      </c>
      <c r="F4765" s="234" t="s">
        <v>3432</v>
      </c>
      <c r="G4765" s="370" t="s">
        <v>151</v>
      </c>
      <c r="H4765" s="426">
        <f>SUM(L4762:L4764)*0.05</f>
        <v>18022.5</v>
      </c>
      <c r="K4765" s="248" t="s">
        <v>128</v>
      </c>
      <c r="L4765" s="230">
        <f>D4765*H4765</f>
        <v>18022.5</v>
      </c>
    </row>
    <row r="4766" spans="1:14" ht="13">
      <c r="D4766" s="421"/>
      <c r="E4766" s="829"/>
      <c r="G4766" s="370"/>
      <c r="H4766" s="248"/>
      <c r="L4766" s="230"/>
      <c r="M4766" s="230" t="s">
        <v>128</v>
      </c>
      <c r="N4766" s="265">
        <f>SUM(L4762:L4765)</f>
        <v>378472.5</v>
      </c>
    </row>
    <row r="4767" spans="1:14" ht="13">
      <c r="D4767" s="421"/>
      <c r="E4767" s="829"/>
      <c r="G4767" s="829"/>
      <c r="H4767" s="829"/>
      <c r="K4767" s="829"/>
      <c r="M4767" s="267" t="s">
        <v>169</v>
      </c>
      <c r="N4767" s="268" t="s">
        <v>169</v>
      </c>
    </row>
    <row r="4768" spans="1:14" ht="13">
      <c r="B4768" s="1250"/>
      <c r="C4768" s="1250"/>
      <c r="D4768" s="421"/>
      <c r="E4768" s="829"/>
      <c r="G4768" s="829"/>
      <c r="H4768" s="233" t="s">
        <v>170</v>
      </c>
      <c r="M4768" s="230" t="s">
        <v>128</v>
      </c>
      <c r="N4768" s="230">
        <f>SUM(N4760:N4766)</f>
        <v>395842.5</v>
      </c>
    </row>
    <row r="4769" spans="1:14" ht="13">
      <c r="D4769" s="421"/>
      <c r="E4769" s="829"/>
      <c r="G4769" s="829"/>
      <c r="H4769" s="269" t="s">
        <v>3123</v>
      </c>
      <c r="K4769" s="270"/>
      <c r="M4769" s="230" t="s">
        <v>128</v>
      </c>
      <c r="N4769" s="265">
        <f>N4768*$Q$4</f>
        <v>39584.25</v>
      </c>
    </row>
    <row r="4770" spans="1:14" ht="13">
      <c r="D4770" s="421"/>
      <c r="E4770" s="829"/>
      <c r="G4770" s="829"/>
      <c r="H4770" s="233" t="s">
        <v>171</v>
      </c>
      <c r="M4770" s="230" t="s">
        <v>128</v>
      </c>
      <c r="N4770" s="262">
        <f>ROUNDDOWN((N4768+N4769),0)</f>
        <v>435426</v>
      </c>
    </row>
    <row r="4771" spans="1:14" ht="13">
      <c r="D4771" s="421"/>
      <c r="E4771" s="829"/>
      <c r="G4771" s="829"/>
      <c r="N4771" s="262"/>
    </row>
    <row r="4772" spans="1:14" ht="13">
      <c r="A4772" s="258">
        <f>1+A4754</f>
        <v>101</v>
      </c>
      <c r="B4772" s="1250" t="s">
        <v>1010</v>
      </c>
      <c r="C4772" s="1250"/>
      <c r="D4772" s="432" t="s">
        <v>3075</v>
      </c>
      <c r="E4772" s="1250"/>
      <c r="F4772" s="260"/>
      <c r="G4772" s="1250"/>
      <c r="H4772" s="245"/>
      <c r="K4772" s="245"/>
      <c r="L4772" s="245"/>
      <c r="M4772" s="262"/>
      <c r="N4772" s="245"/>
    </row>
    <row r="4773" spans="1:14" ht="13">
      <c r="A4773" s="403"/>
      <c r="D4773" s="421"/>
      <c r="E4773" s="829" t="s">
        <v>147</v>
      </c>
      <c r="F4773" s="234" t="s">
        <v>148</v>
      </c>
      <c r="G4773" s="829"/>
    </row>
    <row r="4774" spans="1:14" ht="13">
      <c r="A4774" s="403"/>
      <c r="D4774" s="274">
        <v>0.06</v>
      </c>
      <c r="E4774" s="829" t="s">
        <v>149</v>
      </c>
      <c r="F4774" s="264" t="s">
        <v>150</v>
      </c>
      <c r="G4774" s="370" t="s">
        <v>151</v>
      </c>
      <c r="H4774" s="248">
        <f>Bahan!$C$10</f>
        <v>125000</v>
      </c>
      <c r="K4774" s="248" t="s">
        <v>128</v>
      </c>
      <c r="L4774" s="230">
        <f>D4774*H4774</f>
        <v>7500</v>
      </c>
    </row>
    <row r="4775" spans="1:14" ht="13">
      <c r="A4775" s="403"/>
      <c r="D4775" s="274">
        <v>0.06</v>
      </c>
      <c r="E4775" s="829" t="s">
        <v>149</v>
      </c>
      <c r="F4775" s="264" t="s">
        <v>945</v>
      </c>
      <c r="G4775" s="370" t="s">
        <v>151</v>
      </c>
      <c r="H4775" s="248">
        <f>Bahan!$C$20</f>
        <v>135000</v>
      </c>
      <c r="K4775" s="248" t="s">
        <v>128</v>
      </c>
      <c r="L4775" s="230">
        <f>D4775*H4775</f>
        <v>8100</v>
      </c>
    </row>
    <row r="4776" spans="1:14" ht="13">
      <c r="A4776" s="403"/>
      <c r="D4776" s="274">
        <v>6.0000000000000001E-3</v>
      </c>
      <c r="E4776" s="829" t="s">
        <v>149</v>
      </c>
      <c r="F4776" s="234" t="s">
        <v>153</v>
      </c>
      <c r="G4776" s="370" t="s">
        <v>151</v>
      </c>
      <c r="H4776" s="248">
        <f>Bahan!$C$21</f>
        <v>145000</v>
      </c>
      <c r="K4776" s="248" t="s">
        <v>128</v>
      </c>
      <c r="L4776" s="230">
        <f>D4776*H4776</f>
        <v>870</v>
      </c>
    </row>
    <row r="4777" spans="1:14" ht="13">
      <c r="A4777" s="403"/>
      <c r="D4777" s="274">
        <v>6.0000000000000001E-3</v>
      </c>
      <c r="E4777" s="829" t="s">
        <v>149</v>
      </c>
      <c r="F4777" s="234" t="s">
        <v>154</v>
      </c>
      <c r="G4777" s="370" t="s">
        <v>151</v>
      </c>
      <c r="H4777" s="248">
        <f>Bahan!$C$22</f>
        <v>150000</v>
      </c>
      <c r="K4777" s="248" t="s">
        <v>128</v>
      </c>
      <c r="L4777" s="230">
        <f>D4777*H4777</f>
        <v>900</v>
      </c>
    </row>
    <row r="4778" spans="1:14" ht="13">
      <c r="A4778" s="403"/>
      <c r="D4778" s="421"/>
      <c r="E4778" s="829"/>
      <c r="G4778" s="829"/>
      <c r="M4778" s="230" t="s">
        <v>128</v>
      </c>
      <c r="N4778" s="265">
        <f>SUM(L4774:L4777)</f>
        <v>17370</v>
      </c>
    </row>
    <row r="4779" spans="1:14" ht="13">
      <c r="A4779" s="403"/>
      <c r="D4779" s="421"/>
      <c r="E4779" s="829" t="s">
        <v>155</v>
      </c>
      <c r="F4779" s="234" t="s">
        <v>156</v>
      </c>
      <c r="G4779" s="829"/>
    </row>
    <row r="4780" spans="1:14" ht="13">
      <c r="A4780" s="403"/>
      <c r="D4780" s="274">
        <v>1</v>
      </c>
      <c r="E4780" s="829" t="s">
        <v>441</v>
      </c>
      <c r="F4780" s="234" t="s">
        <v>3076</v>
      </c>
      <c r="G4780" s="370" t="s">
        <v>151</v>
      </c>
      <c r="H4780" s="426">
        <f>Bahan!$C$297</f>
        <v>903000</v>
      </c>
      <c r="K4780" s="248" t="s">
        <v>128</v>
      </c>
      <c r="L4780" s="230">
        <f>D4780*H4780</f>
        <v>903000</v>
      </c>
    </row>
    <row r="4781" spans="1:14" ht="13">
      <c r="A4781" s="403"/>
      <c r="D4781" s="274">
        <v>1</v>
      </c>
      <c r="E4781" s="829" t="s">
        <v>441</v>
      </c>
      <c r="F4781" s="234" t="s">
        <v>3073</v>
      </c>
      <c r="G4781" s="370" t="s">
        <v>151</v>
      </c>
      <c r="H4781" s="426">
        <f>Bahan!$C$343</f>
        <v>69000</v>
      </c>
      <c r="K4781" s="248" t="s">
        <v>128</v>
      </c>
      <c r="L4781" s="230">
        <f>D4781*H4781</f>
        <v>69000</v>
      </c>
    </row>
    <row r="4782" spans="1:14" ht="13">
      <c r="D4782" s="421"/>
      <c r="E4782" s="829"/>
      <c r="G4782" s="370"/>
      <c r="H4782" s="248"/>
      <c r="L4782" s="230"/>
      <c r="M4782" s="230" t="s">
        <v>128</v>
      </c>
      <c r="N4782" s="265">
        <f>SUM(L4780:L4781)</f>
        <v>972000</v>
      </c>
    </row>
    <row r="4783" spans="1:14" ht="13">
      <c r="D4783" s="421"/>
      <c r="E4783" s="829"/>
      <c r="G4783" s="829"/>
      <c r="H4783" s="829"/>
      <c r="K4783" s="829"/>
      <c r="M4783" s="267" t="s">
        <v>169</v>
      </c>
      <c r="N4783" s="268" t="s">
        <v>169</v>
      </c>
    </row>
    <row r="4784" spans="1:14" ht="13">
      <c r="B4784" s="1250"/>
      <c r="C4784" s="1250"/>
      <c r="D4784" s="421"/>
      <c r="E4784" s="829"/>
      <c r="G4784" s="829"/>
      <c r="H4784" s="233" t="s">
        <v>170</v>
      </c>
      <c r="M4784" s="230" t="s">
        <v>128</v>
      </c>
      <c r="N4784" s="230">
        <f>SUM(N4778:N4782)</f>
        <v>989370</v>
      </c>
    </row>
    <row r="4785" spans="1:14" ht="13">
      <c r="D4785" s="421"/>
      <c r="E4785" s="829"/>
      <c r="G4785" s="829"/>
      <c r="H4785" s="269" t="s">
        <v>3123</v>
      </c>
      <c r="K4785" s="270"/>
      <c r="M4785" s="230" t="s">
        <v>128</v>
      </c>
      <c r="N4785" s="265">
        <f>N4784*$Q$4</f>
        <v>98937</v>
      </c>
    </row>
    <row r="4786" spans="1:14" ht="13">
      <c r="D4786" s="421"/>
      <c r="E4786" s="829"/>
      <c r="G4786" s="829"/>
      <c r="H4786" s="233" t="s">
        <v>171</v>
      </c>
      <c r="M4786" s="230" t="s">
        <v>128</v>
      </c>
      <c r="N4786" s="262">
        <f>ROUNDDOWN((N4784+N4785),0)</f>
        <v>1088307</v>
      </c>
    </row>
    <row r="4787" spans="1:14" ht="13">
      <c r="D4787" s="421"/>
      <c r="E4787" s="829"/>
      <c r="G4787" s="829"/>
      <c r="N4787" s="262"/>
    </row>
    <row r="4788" spans="1:14" ht="13">
      <c r="A4788" s="258">
        <f>1+A4772</f>
        <v>102</v>
      </c>
      <c r="B4788" s="1250" t="s">
        <v>1014</v>
      </c>
      <c r="C4788" s="1250"/>
      <c r="D4788" s="432" t="s">
        <v>1015</v>
      </c>
      <c r="E4788" s="1250"/>
      <c r="F4788" s="260"/>
      <c r="G4788" s="1250"/>
      <c r="H4788" s="245"/>
      <c r="K4788" s="245"/>
      <c r="L4788" s="245"/>
      <c r="M4788" s="262"/>
      <c r="N4788" s="245"/>
    </row>
    <row r="4789" spans="1:14" ht="13">
      <c r="A4789" s="403"/>
      <c r="D4789" s="421"/>
      <c r="E4789" s="829" t="s">
        <v>147</v>
      </c>
      <c r="F4789" s="234" t="s">
        <v>148</v>
      </c>
      <c r="G4789" s="829"/>
    </row>
    <row r="4790" spans="1:14" ht="13">
      <c r="A4790" s="403"/>
      <c r="D4790" s="274">
        <v>0.06</v>
      </c>
      <c r="E4790" s="829" t="s">
        <v>149</v>
      </c>
      <c r="F4790" s="264" t="s">
        <v>150</v>
      </c>
      <c r="G4790" s="370" t="s">
        <v>151</v>
      </c>
      <c r="H4790" s="248">
        <f>Bahan!$C$10</f>
        <v>125000</v>
      </c>
      <c r="K4790" s="248" t="s">
        <v>128</v>
      </c>
      <c r="L4790" s="230">
        <f>D4790*H4790</f>
        <v>7500</v>
      </c>
    </row>
    <row r="4791" spans="1:14" ht="13">
      <c r="A4791" s="403"/>
      <c r="D4791" s="274">
        <v>0.06</v>
      </c>
      <c r="E4791" s="829" t="s">
        <v>149</v>
      </c>
      <c r="F4791" s="264" t="s">
        <v>945</v>
      </c>
      <c r="G4791" s="370" t="s">
        <v>151</v>
      </c>
      <c r="H4791" s="248">
        <f>Bahan!$C$20</f>
        <v>135000</v>
      </c>
      <c r="K4791" s="248" t="s">
        <v>128</v>
      </c>
      <c r="L4791" s="230">
        <f>D4791*H4791</f>
        <v>8100</v>
      </c>
    </row>
    <row r="4792" spans="1:14" ht="13">
      <c r="A4792" s="403"/>
      <c r="D4792" s="274">
        <v>6.0000000000000001E-3</v>
      </c>
      <c r="E4792" s="829" t="s">
        <v>149</v>
      </c>
      <c r="F4792" s="234" t="s">
        <v>153</v>
      </c>
      <c r="G4792" s="370" t="s">
        <v>151</v>
      </c>
      <c r="H4792" s="248">
        <f>Bahan!$C$21</f>
        <v>145000</v>
      </c>
      <c r="K4792" s="248" t="s">
        <v>128</v>
      </c>
      <c r="L4792" s="230">
        <f>D4792*H4792</f>
        <v>870</v>
      </c>
    </row>
    <row r="4793" spans="1:14" ht="13">
      <c r="A4793" s="403"/>
      <c r="D4793" s="274">
        <v>6.0000000000000001E-3</v>
      </c>
      <c r="E4793" s="829" t="s">
        <v>149</v>
      </c>
      <c r="F4793" s="234" t="s">
        <v>154</v>
      </c>
      <c r="G4793" s="370" t="s">
        <v>151</v>
      </c>
      <c r="H4793" s="248">
        <f>Bahan!$C$22</f>
        <v>150000</v>
      </c>
      <c r="K4793" s="248" t="s">
        <v>128</v>
      </c>
      <c r="L4793" s="230">
        <f>D4793*H4793</f>
        <v>900</v>
      </c>
    </row>
    <row r="4794" spans="1:14" ht="13">
      <c r="A4794" s="403"/>
      <c r="D4794" s="421"/>
      <c r="E4794" s="829"/>
      <c r="G4794" s="829"/>
      <c r="M4794" s="230" t="s">
        <v>128</v>
      </c>
      <c r="N4794" s="265">
        <f>SUM(L4790:L4793)</f>
        <v>17370</v>
      </c>
    </row>
    <row r="4795" spans="1:14" ht="13">
      <c r="A4795" s="403"/>
      <c r="D4795" s="421"/>
      <c r="E4795" s="829" t="s">
        <v>155</v>
      </c>
      <c r="F4795" s="234" t="s">
        <v>156</v>
      </c>
      <c r="G4795" s="829"/>
    </row>
    <row r="4796" spans="1:14" ht="13">
      <c r="A4796" s="403"/>
      <c r="D4796" s="274">
        <v>1</v>
      </c>
      <c r="E4796" s="829" t="s">
        <v>441</v>
      </c>
      <c r="F4796" s="234" t="s">
        <v>1016</v>
      </c>
      <c r="G4796" s="370" t="s">
        <v>151</v>
      </c>
      <c r="H4796" s="426">
        <f>Bahan!$C$289</f>
        <v>372556</v>
      </c>
      <c r="K4796" s="248" t="s">
        <v>128</v>
      </c>
      <c r="L4796" s="230">
        <f>D4796*H4796</f>
        <v>372556</v>
      </c>
    </row>
    <row r="4797" spans="1:14" ht="13">
      <c r="A4797" s="403"/>
      <c r="D4797" s="274">
        <v>1</v>
      </c>
      <c r="E4797" s="829" t="s">
        <v>441</v>
      </c>
      <c r="F4797" s="234" t="s">
        <v>1017</v>
      </c>
      <c r="G4797" s="370" t="s">
        <v>151</v>
      </c>
      <c r="H4797" s="426">
        <f>Bahan!$C$344</f>
        <v>74500</v>
      </c>
      <c r="K4797" s="248" t="s">
        <v>128</v>
      </c>
      <c r="L4797" s="230">
        <f>D4797*H4797</f>
        <v>74500</v>
      </c>
    </row>
    <row r="4798" spans="1:14" ht="13">
      <c r="D4798" s="421"/>
      <c r="E4798" s="829"/>
      <c r="G4798" s="370"/>
      <c r="H4798" s="248"/>
      <c r="L4798" s="230"/>
      <c r="M4798" s="230" t="s">
        <v>128</v>
      </c>
      <c r="N4798" s="265">
        <f>SUM(L4796:L4797)</f>
        <v>447056</v>
      </c>
    </row>
    <row r="4799" spans="1:14" ht="13">
      <c r="D4799" s="421"/>
      <c r="E4799" s="829"/>
      <c r="G4799" s="829"/>
      <c r="H4799" s="829"/>
      <c r="K4799" s="829"/>
      <c r="M4799" s="267" t="s">
        <v>169</v>
      </c>
      <c r="N4799" s="268" t="s">
        <v>169</v>
      </c>
    </row>
    <row r="4800" spans="1:14" ht="13">
      <c r="B4800" s="1250"/>
      <c r="C4800" s="1250"/>
      <c r="D4800" s="421"/>
      <c r="E4800" s="829"/>
      <c r="G4800" s="829"/>
      <c r="H4800" s="233" t="s">
        <v>170</v>
      </c>
      <c r="M4800" s="230" t="s">
        <v>128</v>
      </c>
      <c r="N4800" s="230">
        <f>SUM(N4794:N4798)</f>
        <v>464426</v>
      </c>
    </row>
    <row r="4801" spans="1:14" ht="13">
      <c r="D4801" s="421"/>
      <c r="E4801" s="829"/>
      <c r="G4801" s="829"/>
      <c r="H4801" s="269" t="s">
        <v>3123</v>
      </c>
      <c r="K4801" s="270"/>
      <c r="M4801" s="230" t="s">
        <v>128</v>
      </c>
      <c r="N4801" s="265">
        <f>N4800*$Q$4</f>
        <v>46442.600000000006</v>
      </c>
    </row>
    <row r="4802" spans="1:14" ht="13">
      <c r="D4802" s="421"/>
      <c r="E4802" s="829"/>
      <c r="G4802" s="829"/>
      <c r="H4802" s="233" t="s">
        <v>171</v>
      </c>
      <c r="M4802" s="230" t="s">
        <v>128</v>
      </c>
      <c r="N4802" s="262">
        <f>ROUNDDOWN((N4800+N4801),0)</f>
        <v>510868</v>
      </c>
    </row>
    <row r="4803" spans="1:14" ht="13">
      <c r="D4803" s="421"/>
      <c r="E4803" s="829"/>
      <c r="G4803" s="829"/>
      <c r="N4803" s="262"/>
    </row>
    <row r="4804" spans="1:14" ht="13">
      <c r="A4804" s="258">
        <f>1+A4788</f>
        <v>103</v>
      </c>
      <c r="B4804" s="1250" t="s">
        <v>1018</v>
      </c>
      <c r="C4804" s="1250"/>
      <c r="D4804" s="432" t="s">
        <v>1019</v>
      </c>
      <c r="E4804" s="1250"/>
      <c r="F4804" s="260"/>
      <c r="G4804" s="1250"/>
      <c r="H4804" s="245"/>
      <c r="K4804" s="245"/>
      <c r="L4804" s="245"/>
      <c r="M4804" s="262"/>
      <c r="N4804" s="245"/>
    </row>
    <row r="4805" spans="1:14" ht="13">
      <c r="A4805" s="403"/>
      <c r="D4805" s="421"/>
      <c r="E4805" s="829" t="s">
        <v>147</v>
      </c>
      <c r="F4805" s="234" t="s">
        <v>148</v>
      </c>
      <c r="G4805" s="829"/>
    </row>
    <row r="4806" spans="1:14" ht="13">
      <c r="A4806" s="403"/>
      <c r="D4806" s="274">
        <v>0.06</v>
      </c>
      <c r="E4806" s="829" t="s">
        <v>149</v>
      </c>
      <c r="F4806" s="264" t="s">
        <v>150</v>
      </c>
      <c r="G4806" s="370" t="s">
        <v>151</v>
      </c>
      <c r="H4806" s="248">
        <f>Bahan!$C$10</f>
        <v>125000</v>
      </c>
      <c r="K4806" s="248" t="s">
        <v>128</v>
      </c>
      <c r="L4806" s="230">
        <f>D4806*H4806</f>
        <v>7500</v>
      </c>
    </row>
    <row r="4807" spans="1:14" ht="13">
      <c r="A4807" s="403"/>
      <c r="D4807" s="274">
        <v>0.06</v>
      </c>
      <c r="E4807" s="829" t="s">
        <v>149</v>
      </c>
      <c r="F4807" s="264" t="s">
        <v>945</v>
      </c>
      <c r="G4807" s="370" t="s">
        <v>151</v>
      </c>
      <c r="H4807" s="248">
        <f>Bahan!$C$20</f>
        <v>135000</v>
      </c>
      <c r="K4807" s="248" t="s">
        <v>128</v>
      </c>
      <c r="L4807" s="230">
        <f>D4807*H4807</f>
        <v>8100</v>
      </c>
    </row>
    <row r="4808" spans="1:14" ht="13">
      <c r="A4808" s="403"/>
      <c r="D4808" s="274">
        <v>6.0000000000000001E-3</v>
      </c>
      <c r="E4808" s="829" t="s">
        <v>149</v>
      </c>
      <c r="F4808" s="234" t="s">
        <v>153</v>
      </c>
      <c r="G4808" s="370" t="s">
        <v>151</v>
      </c>
      <c r="H4808" s="248">
        <f>Bahan!$C$21</f>
        <v>145000</v>
      </c>
      <c r="K4808" s="248" t="s">
        <v>128</v>
      </c>
      <c r="L4808" s="230">
        <f>D4808*H4808</f>
        <v>870</v>
      </c>
    </row>
    <row r="4809" spans="1:14" ht="13">
      <c r="A4809" s="403"/>
      <c r="D4809" s="274">
        <v>6.0000000000000001E-3</v>
      </c>
      <c r="E4809" s="829" t="s">
        <v>149</v>
      </c>
      <c r="F4809" s="234" t="s">
        <v>154</v>
      </c>
      <c r="G4809" s="370" t="s">
        <v>151</v>
      </c>
      <c r="H4809" s="248">
        <f>Bahan!$C$22</f>
        <v>150000</v>
      </c>
      <c r="K4809" s="248" t="s">
        <v>128</v>
      </c>
      <c r="L4809" s="230">
        <f>D4809*H4809</f>
        <v>900</v>
      </c>
    </row>
    <row r="4810" spans="1:14" ht="13">
      <c r="A4810" s="403"/>
      <c r="D4810" s="421"/>
      <c r="E4810" s="829"/>
      <c r="G4810" s="829"/>
      <c r="M4810" s="230" t="s">
        <v>128</v>
      </c>
      <c r="N4810" s="265">
        <f>SUM(L4806:L4809)</f>
        <v>17370</v>
      </c>
    </row>
    <row r="4811" spans="1:14" ht="13">
      <c r="A4811" s="403"/>
      <c r="D4811" s="421"/>
      <c r="E4811" s="829" t="s">
        <v>155</v>
      </c>
      <c r="F4811" s="234" t="s">
        <v>156</v>
      </c>
      <c r="G4811" s="829"/>
    </row>
    <row r="4812" spans="1:14" ht="13">
      <c r="A4812" s="403"/>
      <c r="D4812" s="274">
        <v>1</v>
      </c>
      <c r="E4812" s="829" t="s">
        <v>441</v>
      </c>
      <c r="F4812" s="234" t="s">
        <v>1020</v>
      </c>
      <c r="G4812" s="370" t="s">
        <v>151</v>
      </c>
      <c r="H4812" s="426">
        <f>Bahan!$C$294</f>
        <v>1220000</v>
      </c>
      <c r="K4812" s="248" t="s">
        <v>128</v>
      </c>
      <c r="L4812" s="230">
        <f>D4812*H4812</f>
        <v>1220000</v>
      </c>
    </row>
    <row r="4813" spans="1:14" ht="13">
      <c r="A4813" s="403"/>
      <c r="D4813" s="274">
        <v>1</v>
      </c>
      <c r="E4813" s="829" t="s">
        <v>441</v>
      </c>
      <c r="F4813" s="234" t="s">
        <v>1021</v>
      </c>
      <c r="G4813" s="370" t="s">
        <v>151</v>
      </c>
      <c r="H4813" s="426">
        <f>Bahan!$C$347</f>
        <v>179500</v>
      </c>
      <c r="K4813" s="248" t="s">
        <v>128</v>
      </c>
      <c r="L4813" s="230">
        <f>D4813*H4813</f>
        <v>179500</v>
      </c>
    </row>
    <row r="4814" spans="1:14" ht="13">
      <c r="D4814" s="421"/>
      <c r="E4814" s="829"/>
      <c r="G4814" s="370"/>
      <c r="H4814" s="248"/>
      <c r="L4814" s="230"/>
      <c r="M4814" s="230" t="s">
        <v>128</v>
      </c>
      <c r="N4814" s="265">
        <f>SUM(L4812:L4813)</f>
        <v>1399500</v>
      </c>
    </row>
    <row r="4815" spans="1:14" ht="13">
      <c r="D4815" s="421"/>
      <c r="E4815" s="829"/>
      <c r="G4815" s="829"/>
      <c r="H4815" s="829"/>
      <c r="K4815" s="829"/>
      <c r="M4815" s="267" t="s">
        <v>169</v>
      </c>
      <c r="N4815" s="268" t="s">
        <v>169</v>
      </c>
    </row>
    <row r="4816" spans="1:14" ht="13">
      <c r="B4816" s="1250"/>
      <c r="C4816" s="1250"/>
      <c r="D4816" s="421"/>
      <c r="E4816" s="829"/>
      <c r="G4816" s="829"/>
      <c r="H4816" s="233" t="s">
        <v>170</v>
      </c>
      <c r="M4816" s="230" t="s">
        <v>128</v>
      </c>
      <c r="N4816" s="230">
        <f>SUM(N4810:N4814)</f>
        <v>1416870</v>
      </c>
    </row>
    <row r="4817" spans="1:14" ht="13">
      <c r="D4817" s="421"/>
      <c r="E4817" s="829"/>
      <c r="G4817" s="829"/>
      <c r="H4817" s="269" t="s">
        <v>3123</v>
      </c>
      <c r="K4817" s="270"/>
      <c r="M4817" s="230" t="s">
        <v>128</v>
      </c>
      <c r="N4817" s="265">
        <f>N4816*$Q$4</f>
        <v>141687</v>
      </c>
    </row>
    <row r="4818" spans="1:14" ht="13">
      <c r="D4818" s="421"/>
      <c r="E4818" s="829"/>
      <c r="G4818" s="829"/>
      <c r="H4818" s="233" t="s">
        <v>171</v>
      </c>
      <c r="M4818" s="230" t="s">
        <v>128</v>
      </c>
      <c r="N4818" s="262">
        <f>ROUNDDOWN((N4816+N4817),0)</f>
        <v>1558557</v>
      </c>
    </row>
    <row r="4819" spans="1:14" ht="13">
      <c r="D4819" s="421"/>
      <c r="E4819" s="829"/>
      <c r="G4819" s="829"/>
      <c r="N4819" s="262"/>
    </row>
    <row r="4820" spans="1:14" ht="13">
      <c r="A4820" s="258">
        <f>1+A4804</f>
        <v>104</v>
      </c>
      <c r="B4820" s="1250" t="s">
        <v>1022</v>
      </c>
      <c r="C4820" s="1250"/>
      <c r="D4820" s="432" t="s">
        <v>1023</v>
      </c>
      <c r="E4820" s="1250"/>
      <c r="F4820" s="260"/>
      <c r="G4820" s="1250"/>
      <c r="H4820" s="245"/>
      <c r="K4820" s="245"/>
      <c r="L4820" s="245"/>
      <c r="M4820" s="262"/>
      <c r="N4820" s="245"/>
    </row>
    <row r="4821" spans="1:14" ht="13">
      <c r="A4821" s="403"/>
      <c r="D4821" s="421"/>
      <c r="E4821" s="829" t="s">
        <v>147</v>
      </c>
      <c r="F4821" s="234" t="s">
        <v>148</v>
      </c>
      <c r="G4821" s="829"/>
    </row>
    <row r="4822" spans="1:14" ht="13">
      <c r="A4822" s="403"/>
      <c r="D4822" s="274">
        <v>0.06</v>
      </c>
      <c r="E4822" s="829" t="s">
        <v>149</v>
      </c>
      <c r="F4822" s="264" t="s">
        <v>150</v>
      </c>
      <c r="G4822" s="370" t="s">
        <v>151</v>
      </c>
      <c r="H4822" s="248">
        <f>Bahan!$C$10</f>
        <v>125000</v>
      </c>
      <c r="K4822" s="248" t="s">
        <v>128</v>
      </c>
      <c r="L4822" s="230">
        <f>D4822*H4822</f>
        <v>7500</v>
      </c>
    </row>
    <row r="4823" spans="1:14" ht="13">
      <c r="A4823" s="403"/>
      <c r="D4823" s="274">
        <v>0.06</v>
      </c>
      <c r="E4823" s="829" t="s">
        <v>149</v>
      </c>
      <c r="F4823" s="264" t="s">
        <v>945</v>
      </c>
      <c r="G4823" s="370" t="s">
        <v>151</v>
      </c>
      <c r="H4823" s="248">
        <f>Bahan!$C$20</f>
        <v>135000</v>
      </c>
      <c r="K4823" s="248" t="s">
        <v>128</v>
      </c>
      <c r="L4823" s="230">
        <f>D4823*H4823</f>
        <v>8100</v>
      </c>
    </row>
    <row r="4824" spans="1:14" ht="13">
      <c r="A4824" s="403"/>
      <c r="D4824" s="274">
        <v>6.0000000000000001E-3</v>
      </c>
      <c r="E4824" s="829" t="s">
        <v>149</v>
      </c>
      <c r="F4824" s="234" t="s">
        <v>153</v>
      </c>
      <c r="G4824" s="370" t="s">
        <v>151</v>
      </c>
      <c r="H4824" s="248">
        <f>Bahan!$C$21</f>
        <v>145000</v>
      </c>
      <c r="K4824" s="248" t="s">
        <v>128</v>
      </c>
      <c r="L4824" s="230">
        <f>D4824*H4824</f>
        <v>870</v>
      </c>
    </row>
    <row r="4825" spans="1:14" ht="13">
      <c r="A4825" s="403"/>
      <c r="D4825" s="274">
        <v>6.0000000000000001E-3</v>
      </c>
      <c r="E4825" s="829" t="s">
        <v>149</v>
      </c>
      <c r="F4825" s="234" t="s">
        <v>154</v>
      </c>
      <c r="G4825" s="370" t="s">
        <v>151</v>
      </c>
      <c r="H4825" s="248">
        <f>Bahan!$C$22</f>
        <v>150000</v>
      </c>
      <c r="K4825" s="248" t="s">
        <v>128</v>
      </c>
      <c r="L4825" s="230">
        <f>D4825*H4825</f>
        <v>900</v>
      </c>
    </row>
    <row r="4826" spans="1:14" ht="13">
      <c r="A4826" s="403"/>
      <c r="D4826" s="421"/>
      <c r="E4826" s="829"/>
      <c r="G4826" s="829"/>
      <c r="M4826" s="230" t="s">
        <v>128</v>
      </c>
      <c r="N4826" s="265">
        <f>SUM(L4822:L4825)</f>
        <v>17370</v>
      </c>
    </row>
    <row r="4827" spans="1:14" ht="13">
      <c r="A4827" s="403"/>
      <c r="D4827" s="421"/>
      <c r="E4827" s="829" t="s">
        <v>155</v>
      </c>
      <c r="F4827" s="234" t="s">
        <v>156</v>
      </c>
      <c r="G4827" s="829"/>
    </row>
    <row r="4828" spans="1:14" ht="13">
      <c r="A4828" s="403"/>
      <c r="D4828" s="274">
        <v>1</v>
      </c>
      <c r="E4828" s="829" t="s">
        <v>441</v>
      </c>
      <c r="F4828" s="234" t="s">
        <v>1024</v>
      </c>
      <c r="G4828" s="370" t="s">
        <v>151</v>
      </c>
      <c r="H4828" s="426">
        <f>Bahan!$C$290</f>
        <v>1700000</v>
      </c>
      <c r="K4828" s="248" t="s">
        <v>128</v>
      </c>
      <c r="L4828" s="230">
        <f>D4828*H4828</f>
        <v>1700000</v>
      </c>
    </row>
    <row r="4829" spans="1:14" ht="13">
      <c r="A4829" s="403"/>
      <c r="D4829" s="274">
        <v>1</v>
      </c>
      <c r="E4829" s="829" t="s">
        <v>441</v>
      </c>
      <c r="F4829" s="234" t="s">
        <v>1025</v>
      </c>
      <c r="G4829" s="370" t="s">
        <v>151</v>
      </c>
      <c r="H4829" s="426">
        <f>Bahan!$C$348</f>
        <v>215000</v>
      </c>
      <c r="K4829" s="248" t="s">
        <v>128</v>
      </c>
      <c r="L4829" s="230">
        <f>D4829*H4829</f>
        <v>215000</v>
      </c>
    </row>
    <row r="4830" spans="1:14" ht="13">
      <c r="D4830" s="421"/>
      <c r="E4830" s="829"/>
      <c r="G4830" s="370"/>
      <c r="H4830" s="248"/>
      <c r="L4830" s="230"/>
      <c r="M4830" s="230" t="s">
        <v>128</v>
      </c>
      <c r="N4830" s="265">
        <f>SUM(L4828:L4829)</f>
        <v>1915000</v>
      </c>
    </row>
    <row r="4831" spans="1:14" ht="13">
      <c r="D4831" s="421"/>
      <c r="E4831" s="829"/>
      <c r="G4831" s="829"/>
      <c r="H4831" s="829"/>
      <c r="K4831" s="829"/>
      <c r="M4831" s="267" t="s">
        <v>169</v>
      </c>
      <c r="N4831" s="268" t="s">
        <v>169</v>
      </c>
    </row>
    <row r="4832" spans="1:14" ht="13">
      <c r="B4832" s="1250"/>
      <c r="C4832" s="1250"/>
      <c r="D4832" s="421"/>
      <c r="E4832" s="829"/>
      <c r="G4832" s="829"/>
      <c r="H4832" s="233" t="s">
        <v>170</v>
      </c>
      <c r="M4832" s="230" t="s">
        <v>128</v>
      </c>
      <c r="N4832" s="230">
        <f>SUM(N4826:N4830)</f>
        <v>1932370</v>
      </c>
    </row>
    <row r="4833" spans="1:14" ht="13">
      <c r="D4833" s="421"/>
      <c r="E4833" s="829"/>
      <c r="G4833" s="829"/>
      <c r="H4833" s="269" t="s">
        <v>3123</v>
      </c>
      <c r="K4833" s="270"/>
      <c r="M4833" s="230" t="s">
        <v>128</v>
      </c>
      <c r="N4833" s="265">
        <f>N4832*$Q$4</f>
        <v>193237</v>
      </c>
    </row>
    <row r="4834" spans="1:14" ht="13">
      <c r="D4834" s="421"/>
      <c r="E4834" s="829"/>
      <c r="G4834" s="829"/>
      <c r="H4834" s="233" t="s">
        <v>171</v>
      </c>
      <c r="M4834" s="230" t="s">
        <v>128</v>
      </c>
      <c r="N4834" s="262">
        <f>ROUNDDOWN((N4832+N4833),0)</f>
        <v>2125607</v>
      </c>
    </row>
    <row r="4835" spans="1:14" ht="13">
      <c r="D4835" s="421"/>
      <c r="E4835" s="829"/>
      <c r="G4835" s="829"/>
      <c r="N4835" s="262"/>
    </row>
    <row r="4836" spans="1:14" ht="13">
      <c r="A4836" s="258">
        <f>1+A4820</f>
        <v>105</v>
      </c>
      <c r="B4836" s="1250" t="s">
        <v>1022</v>
      </c>
      <c r="C4836" s="1250"/>
      <c r="D4836" s="432" t="s">
        <v>3058</v>
      </c>
      <c r="E4836" s="1250"/>
      <c r="F4836" s="260"/>
      <c r="G4836" s="1250"/>
      <c r="H4836" s="245"/>
      <c r="K4836" s="245"/>
      <c r="L4836" s="245"/>
      <c r="M4836" s="262"/>
      <c r="N4836" s="245"/>
    </row>
    <row r="4837" spans="1:14" ht="13">
      <c r="A4837" s="403"/>
      <c r="D4837" s="421"/>
      <c r="E4837" s="829" t="s">
        <v>147</v>
      </c>
      <c r="F4837" s="234" t="s">
        <v>148</v>
      </c>
      <c r="G4837" s="829"/>
    </row>
    <row r="4838" spans="1:14" ht="13">
      <c r="A4838" s="403"/>
      <c r="D4838" s="274">
        <v>0.06</v>
      </c>
      <c r="E4838" s="829" t="s">
        <v>149</v>
      </c>
      <c r="F4838" s="264" t="s">
        <v>150</v>
      </c>
      <c r="G4838" s="370" t="s">
        <v>151</v>
      </c>
      <c r="H4838" s="248">
        <f>Bahan!$C$10</f>
        <v>125000</v>
      </c>
      <c r="K4838" s="248" t="s">
        <v>128</v>
      </c>
      <c r="L4838" s="230">
        <f>D4838*H4838</f>
        <v>7500</v>
      </c>
    </row>
    <row r="4839" spans="1:14" ht="13">
      <c r="A4839" s="403"/>
      <c r="D4839" s="274">
        <v>0.06</v>
      </c>
      <c r="E4839" s="829" t="s">
        <v>149</v>
      </c>
      <c r="F4839" s="264" t="s">
        <v>945</v>
      </c>
      <c r="G4839" s="370" t="s">
        <v>151</v>
      </c>
      <c r="H4839" s="248">
        <f>Bahan!$C$20</f>
        <v>135000</v>
      </c>
      <c r="K4839" s="248" t="s">
        <v>128</v>
      </c>
      <c r="L4839" s="230">
        <f>D4839*H4839</f>
        <v>8100</v>
      </c>
    </row>
    <row r="4840" spans="1:14" ht="13">
      <c r="A4840" s="403"/>
      <c r="D4840" s="274">
        <v>6.0000000000000001E-3</v>
      </c>
      <c r="E4840" s="829" t="s">
        <v>149</v>
      </c>
      <c r="F4840" s="234" t="s">
        <v>153</v>
      </c>
      <c r="G4840" s="370" t="s">
        <v>151</v>
      </c>
      <c r="H4840" s="248">
        <f>Bahan!$C$21</f>
        <v>145000</v>
      </c>
      <c r="K4840" s="248" t="s">
        <v>128</v>
      </c>
      <c r="L4840" s="230">
        <f>D4840*H4840</f>
        <v>870</v>
      </c>
    </row>
    <row r="4841" spans="1:14" ht="13">
      <c r="A4841" s="403"/>
      <c r="D4841" s="274">
        <v>6.0000000000000001E-3</v>
      </c>
      <c r="E4841" s="829" t="s">
        <v>149</v>
      </c>
      <c r="F4841" s="234" t="s">
        <v>154</v>
      </c>
      <c r="G4841" s="370" t="s">
        <v>151</v>
      </c>
      <c r="H4841" s="248">
        <f>Bahan!$C$22</f>
        <v>150000</v>
      </c>
      <c r="K4841" s="248" t="s">
        <v>128</v>
      </c>
      <c r="L4841" s="230">
        <f>D4841*H4841</f>
        <v>900</v>
      </c>
    </row>
    <row r="4842" spans="1:14" ht="13">
      <c r="A4842" s="403"/>
      <c r="D4842" s="421"/>
      <c r="E4842" s="829"/>
      <c r="G4842" s="829"/>
      <c r="M4842" s="230" t="s">
        <v>128</v>
      </c>
      <c r="N4842" s="265">
        <f>SUM(L4838:L4841)</f>
        <v>17370</v>
      </c>
    </row>
    <row r="4843" spans="1:14" ht="13">
      <c r="A4843" s="403"/>
      <c r="D4843" s="421"/>
      <c r="E4843" s="829" t="s">
        <v>155</v>
      </c>
      <c r="F4843" s="234" t="s">
        <v>156</v>
      </c>
      <c r="G4843" s="829"/>
    </row>
    <row r="4844" spans="1:14" ht="13">
      <c r="A4844" s="403"/>
      <c r="D4844" s="274">
        <v>2</v>
      </c>
      <c r="E4844" s="829" t="s">
        <v>441</v>
      </c>
      <c r="F4844" s="234" t="s">
        <v>3059</v>
      </c>
      <c r="G4844" s="370" t="s">
        <v>151</v>
      </c>
      <c r="H4844" s="426">
        <f>Bahan!$C$292</f>
        <v>3544000</v>
      </c>
      <c r="K4844" s="248" t="s">
        <v>128</v>
      </c>
      <c r="L4844" s="230">
        <f>D4844*H4844</f>
        <v>7088000</v>
      </c>
    </row>
    <row r="4845" spans="1:14" ht="13">
      <c r="A4845" s="403"/>
      <c r="D4845" s="274">
        <v>1</v>
      </c>
      <c r="E4845" s="829" t="s">
        <v>441</v>
      </c>
      <c r="F4845" s="234" t="s">
        <v>3060</v>
      </c>
      <c r="G4845" s="370" t="s">
        <v>151</v>
      </c>
      <c r="H4845" s="426">
        <f>Bahan!$C$349</f>
        <v>298700</v>
      </c>
      <c r="K4845" s="248" t="s">
        <v>128</v>
      </c>
      <c r="L4845" s="230">
        <f>D4845*H4845</f>
        <v>298700</v>
      </c>
    </row>
    <row r="4846" spans="1:14" ht="13">
      <c r="D4846" s="421"/>
      <c r="E4846" s="829"/>
      <c r="G4846" s="370"/>
      <c r="H4846" s="248"/>
      <c r="L4846" s="230"/>
      <c r="M4846" s="230" t="s">
        <v>128</v>
      </c>
      <c r="N4846" s="265">
        <f>SUM(L4844:L4845)</f>
        <v>7386700</v>
      </c>
    </row>
    <row r="4847" spans="1:14" ht="13">
      <c r="D4847" s="421"/>
      <c r="E4847" s="829"/>
      <c r="G4847" s="829"/>
      <c r="H4847" s="829"/>
      <c r="K4847" s="829"/>
      <c r="M4847" s="267" t="s">
        <v>169</v>
      </c>
      <c r="N4847" s="268" t="s">
        <v>169</v>
      </c>
    </row>
    <row r="4848" spans="1:14" ht="13">
      <c r="B4848" s="1250"/>
      <c r="C4848" s="1250"/>
      <c r="D4848" s="421"/>
      <c r="E4848" s="829"/>
      <c r="G4848" s="829"/>
      <c r="H4848" s="233" t="s">
        <v>170</v>
      </c>
      <c r="M4848" s="230" t="s">
        <v>128</v>
      </c>
      <c r="N4848" s="230">
        <f>SUM(N4842:N4846)</f>
        <v>7404070</v>
      </c>
    </row>
    <row r="4849" spans="1:14" ht="13">
      <c r="D4849" s="421"/>
      <c r="E4849" s="829"/>
      <c r="G4849" s="829"/>
      <c r="H4849" s="269" t="s">
        <v>3123</v>
      </c>
      <c r="K4849" s="270"/>
      <c r="M4849" s="230" t="s">
        <v>128</v>
      </c>
      <c r="N4849" s="265">
        <f>N4848*$Q$4</f>
        <v>740407</v>
      </c>
    </row>
    <row r="4850" spans="1:14" ht="13">
      <c r="D4850" s="421"/>
      <c r="E4850" s="829"/>
      <c r="G4850" s="829"/>
      <c r="H4850" s="233" t="s">
        <v>171</v>
      </c>
      <c r="M4850" s="230" t="s">
        <v>128</v>
      </c>
      <c r="N4850" s="262">
        <f>ROUNDDOWN((N4848+N4849),0)</f>
        <v>8144477</v>
      </c>
    </row>
    <row r="4851" spans="1:14" ht="13">
      <c r="D4851" s="421"/>
      <c r="E4851" s="829"/>
      <c r="G4851" s="829"/>
      <c r="N4851" s="262"/>
    </row>
    <row r="4852" spans="1:14" ht="13">
      <c r="A4852" s="258">
        <f>1+A4836</f>
        <v>106</v>
      </c>
      <c r="B4852" s="1250" t="s">
        <v>1022</v>
      </c>
      <c r="C4852" s="1250"/>
      <c r="D4852" s="432" t="s">
        <v>3078</v>
      </c>
      <c r="E4852" s="1250"/>
      <c r="F4852" s="260"/>
      <c r="G4852" s="1250"/>
      <c r="H4852" s="245"/>
      <c r="K4852" s="245"/>
      <c r="L4852" s="245"/>
      <c r="M4852" s="262"/>
      <c r="N4852" s="245"/>
    </row>
    <row r="4853" spans="1:14" ht="13">
      <c r="A4853" s="403"/>
      <c r="D4853" s="421"/>
      <c r="E4853" s="829" t="s">
        <v>147</v>
      </c>
      <c r="F4853" s="234" t="s">
        <v>148</v>
      </c>
      <c r="G4853" s="829"/>
    </row>
    <row r="4854" spans="1:14" ht="13">
      <c r="A4854" s="403"/>
      <c r="D4854" s="274">
        <v>0.06</v>
      </c>
      <c r="E4854" s="829" t="s">
        <v>149</v>
      </c>
      <c r="F4854" s="264" t="s">
        <v>150</v>
      </c>
      <c r="G4854" s="370" t="s">
        <v>151</v>
      </c>
      <c r="H4854" s="248">
        <f>Bahan!$C$10</f>
        <v>125000</v>
      </c>
      <c r="K4854" s="248" t="s">
        <v>128</v>
      </c>
      <c r="L4854" s="230">
        <f>D4854*H4854</f>
        <v>7500</v>
      </c>
    </row>
    <row r="4855" spans="1:14" ht="13">
      <c r="A4855" s="403"/>
      <c r="D4855" s="274">
        <v>0.06</v>
      </c>
      <c r="E4855" s="829" t="s">
        <v>149</v>
      </c>
      <c r="F4855" s="264" t="s">
        <v>945</v>
      </c>
      <c r="G4855" s="370" t="s">
        <v>151</v>
      </c>
      <c r="H4855" s="248">
        <f>Bahan!$C$20</f>
        <v>135000</v>
      </c>
      <c r="K4855" s="248" t="s">
        <v>128</v>
      </c>
      <c r="L4855" s="230">
        <f>D4855*H4855</f>
        <v>8100</v>
      </c>
    </row>
    <row r="4856" spans="1:14" ht="13">
      <c r="A4856" s="403"/>
      <c r="D4856" s="274">
        <v>6.0000000000000001E-3</v>
      </c>
      <c r="E4856" s="829" t="s">
        <v>149</v>
      </c>
      <c r="F4856" s="234" t="s">
        <v>153</v>
      </c>
      <c r="G4856" s="370" t="s">
        <v>151</v>
      </c>
      <c r="H4856" s="248">
        <f>Bahan!$C$21</f>
        <v>145000</v>
      </c>
      <c r="K4856" s="248" t="s">
        <v>128</v>
      </c>
      <c r="L4856" s="230">
        <f>D4856*H4856</f>
        <v>870</v>
      </c>
    </row>
    <row r="4857" spans="1:14" ht="13">
      <c r="A4857" s="403"/>
      <c r="D4857" s="274">
        <v>6.0000000000000001E-3</v>
      </c>
      <c r="E4857" s="829" t="s">
        <v>149</v>
      </c>
      <c r="F4857" s="234" t="s">
        <v>154</v>
      </c>
      <c r="G4857" s="370" t="s">
        <v>151</v>
      </c>
      <c r="H4857" s="248">
        <f>Bahan!$C$22</f>
        <v>150000</v>
      </c>
      <c r="K4857" s="248" t="s">
        <v>128</v>
      </c>
      <c r="L4857" s="230">
        <f>D4857*H4857</f>
        <v>900</v>
      </c>
    </row>
    <row r="4858" spans="1:14" ht="13">
      <c r="A4858" s="403"/>
      <c r="D4858" s="421"/>
      <c r="E4858" s="829"/>
      <c r="G4858" s="829"/>
      <c r="M4858" s="230" t="s">
        <v>128</v>
      </c>
      <c r="N4858" s="265">
        <f>SUM(L4854:L4857)</f>
        <v>17370</v>
      </c>
    </row>
    <row r="4859" spans="1:14" ht="13">
      <c r="A4859" s="403"/>
      <c r="D4859" s="421"/>
      <c r="E4859" s="829" t="s">
        <v>155</v>
      </c>
      <c r="F4859" s="234" t="s">
        <v>156</v>
      </c>
      <c r="G4859" s="829"/>
    </row>
    <row r="4860" spans="1:14" ht="13">
      <c r="A4860" s="403"/>
      <c r="D4860" s="274">
        <v>2</v>
      </c>
      <c r="E4860" s="829" t="s">
        <v>441</v>
      </c>
      <c r="F4860" s="234" t="s">
        <v>3079</v>
      </c>
      <c r="G4860" s="370" t="s">
        <v>151</v>
      </c>
      <c r="H4860" s="426">
        <f>Bahan!$C$293</f>
        <v>1199000</v>
      </c>
      <c r="K4860" s="248" t="s">
        <v>128</v>
      </c>
      <c r="L4860" s="230">
        <f>D4860*H4860</f>
        <v>2398000</v>
      </c>
    </row>
    <row r="4861" spans="1:14" ht="13">
      <c r="A4861" s="403"/>
      <c r="D4861" s="274">
        <v>1</v>
      </c>
      <c r="E4861" s="829" t="s">
        <v>441</v>
      </c>
      <c r="F4861" s="234" t="s">
        <v>1021</v>
      </c>
      <c r="G4861" s="370" t="s">
        <v>151</v>
      </c>
      <c r="H4861" s="426">
        <f>Bahan!$C$347</f>
        <v>179500</v>
      </c>
      <c r="K4861" s="248" t="s">
        <v>128</v>
      </c>
      <c r="L4861" s="230">
        <f>D4861*H4861</f>
        <v>179500</v>
      </c>
    </row>
    <row r="4862" spans="1:14" ht="13">
      <c r="D4862" s="421"/>
      <c r="E4862" s="829"/>
      <c r="G4862" s="370"/>
      <c r="H4862" s="248"/>
      <c r="L4862" s="230"/>
      <c r="M4862" s="230" t="s">
        <v>128</v>
      </c>
      <c r="N4862" s="265">
        <f>SUM(L4860:L4861)</f>
        <v>2577500</v>
      </c>
    </row>
    <row r="4863" spans="1:14" ht="13">
      <c r="D4863" s="421"/>
      <c r="E4863" s="829"/>
      <c r="G4863" s="829"/>
      <c r="H4863" s="829"/>
      <c r="K4863" s="829"/>
      <c r="M4863" s="267" t="s">
        <v>169</v>
      </c>
      <c r="N4863" s="268" t="s">
        <v>169</v>
      </c>
    </row>
    <row r="4864" spans="1:14" ht="13">
      <c r="B4864" s="1250"/>
      <c r="C4864" s="1250"/>
      <c r="D4864" s="421"/>
      <c r="E4864" s="829"/>
      <c r="G4864" s="829"/>
      <c r="H4864" s="233" t="s">
        <v>170</v>
      </c>
      <c r="M4864" s="230" t="s">
        <v>128</v>
      </c>
      <c r="N4864" s="230">
        <f>SUM(N4858:N4862)</f>
        <v>2594870</v>
      </c>
    </row>
    <row r="4865" spans="1:14" ht="13">
      <c r="D4865" s="421"/>
      <c r="E4865" s="829"/>
      <c r="G4865" s="829"/>
      <c r="H4865" s="269" t="s">
        <v>3123</v>
      </c>
      <c r="K4865" s="270"/>
      <c r="M4865" s="230" t="s">
        <v>128</v>
      </c>
      <c r="N4865" s="265">
        <f>N4864*$Q$4</f>
        <v>259487</v>
      </c>
    </row>
    <row r="4866" spans="1:14" ht="13">
      <c r="D4866" s="421"/>
      <c r="E4866" s="829"/>
      <c r="G4866" s="829"/>
      <c r="H4866" s="233" t="s">
        <v>171</v>
      </c>
      <c r="M4866" s="230" t="s">
        <v>128</v>
      </c>
      <c r="N4866" s="262">
        <f>ROUNDDOWN((N4864+N4865),0)</f>
        <v>2854357</v>
      </c>
    </row>
    <row r="4867" spans="1:14" ht="13">
      <c r="A4867" s="258">
        <f>1+A4852</f>
        <v>107</v>
      </c>
      <c r="B4867" s="1250" t="s">
        <v>1026</v>
      </c>
      <c r="C4867" s="1250"/>
      <c r="D4867" s="432" t="s">
        <v>1027</v>
      </c>
      <c r="E4867" s="1250"/>
      <c r="F4867" s="260"/>
      <c r="G4867" s="1250"/>
      <c r="H4867" s="245"/>
      <c r="K4867" s="245"/>
      <c r="L4867" s="245"/>
      <c r="M4867" s="262"/>
      <c r="N4867" s="245"/>
    </row>
    <row r="4868" spans="1:14" ht="13">
      <c r="A4868" s="403"/>
      <c r="D4868" s="421"/>
      <c r="E4868" s="829" t="s">
        <v>147</v>
      </c>
      <c r="F4868" s="234" t="s">
        <v>148</v>
      </c>
      <c r="G4868" s="829"/>
    </row>
    <row r="4869" spans="1:14" ht="13">
      <c r="A4869" s="403"/>
      <c r="D4869" s="274">
        <v>0.06</v>
      </c>
      <c r="E4869" s="829" t="s">
        <v>149</v>
      </c>
      <c r="F4869" s="264" t="s">
        <v>150</v>
      </c>
      <c r="G4869" s="370" t="s">
        <v>151</v>
      </c>
      <c r="H4869" s="248">
        <f>Bahan!$C$10</f>
        <v>125000</v>
      </c>
      <c r="K4869" s="248" t="s">
        <v>128</v>
      </c>
      <c r="L4869" s="230">
        <f>D4869*H4869</f>
        <v>7500</v>
      </c>
    </row>
    <row r="4870" spans="1:14" ht="13">
      <c r="A4870" s="403"/>
      <c r="D4870" s="274">
        <v>0.06</v>
      </c>
      <c r="E4870" s="829" t="s">
        <v>149</v>
      </c>
      <c r="F4870" s="264" t="s">
        <v>945</v>
      </c>
      <c r="G4870" s="370" t="s">
        <v>151</v>
      </c>
      <c r="H4870" s="248">
        <f>Bahan!$C$20</f>
        <v>135000</v>
      </c>
      <c r="K4870" s="248" t="s">
        <v>128</v>
      </c>
      <c r="L4870" s="230">
        <f>D4870*H4870</f>
        <v>8100</v>
      </c>
    </row>
    <row r="4871" spans="1:14" ht="13">
      <c r="A4871" s="403"/>
      <c r="D4871" s="274">
        <v>6.0000000000000001E-3</v>
      </c>
      <c r="E4871" s="829" t="s">
        <v>149</v>
      </c>
      <c r="F4871" s="234" t="s">
        <v>153</v>
      </c>
      <c r="G4871" s="370" t="s">
        <v>151</v>
      </c>
      <c r="H4871" s="248">
        <f>Bahan!$C$21</f>
        <v>145000</v>
      </c>
      <c r="K4871" s="248" t="s">
        <v>128</v>
      </c>
      <c r="L4871" s="230">
        <f>D4871*H4871</f>
        <v>870</v>
      </c>
    </row>
    <row r="4872" spans="1:14" ht="13">
      <c r="A4872" s="403"/>
      <c r="D4872" s="274">
        <v>6.0000000000000001E-3</v>
      </c>
      <c r="E4872" s="829" t="s">
        <v>149</v>
      </c>
      <c r="F4872" s="234" t="s">
        <v>154</v>
      </c>
      <c r="G4872" s="370" t="s">
        <v>151</v>
      </c>
      <c r="H4872" s="248">
        <f>Bahan!$C$22</f>
        <v>150000</v>
      </c>
      <c r="K4872" s="248" t="s">
        <v>128</v>
      </c>
      <c r="L4872" s="230">
        <f>D4872*H4872</f>
        <v>900</v>
      </c>
    </row>
    <row r="4873" spans="1:14" ht="13">
      <c r="A4873" s="403"/>
      <c r="D4873" s="421"/>
      <c r="E4873" s="829"/>
      <c r="G4873" s="829"/>
      <c r="M4873" s="230" t="s">
        <v>128</v>
      </c>
      <c r="N4873" s="265">
        <f>SUM(L4869:L4872)</f>
        <v>17370</v>
      </c>
    </row>
    <row r="4874" spans="1:14" ht="13">
      <c r="A4874" s="403"/>
      <c r="D4874" s="421"/>
      <c r="E4874" s="829" t="s">
        <v>155</v>
      </c>
      <c r="F4874" s="234" t="s">
        <v>156</v>
      </c>
      <c r="G4874" s="829"/>
    </row>
    <row r="4875" spans="1:14" ht="13">
      <c r="A4875" s="403"/>
      <c r="D4875" s="274">
        <v>1</v>
      </c>
      <c r="E4875" s="829" t="s">
        <v>441</v>
      </c>
      <c r="F4875" s="234" t="s">
        <v>1028</v>
      </c>
      <c r="G4875" s="370" t="s">
        <v>151</v>
      </c>
      <c r="H4875" s="426">
        <f>Bahan!$C$298</f>
        <v>17900</v>
      </c>
      <c r="K4875" s="248" t="s">
        <v>128</v>
      </c>
      <c r="L4875" s="230">
        <f>D4875*H4875</f>
        <v>17900</v>
      </c>
    </row>
    <row r="4876" spans="1:14" ht="13">
      <c r="A4876" s="403"/>
      <c r="D4876" s="274">
        <v>1</v>
      </c>
      <c r="E4876" s="829" t="s">
        <v>441</v>
      </c>
      <c r="F4876" s="234" t="s">
        <v>1007</v>
      </c>
      <c r="G4876" s="370" t="s">
        <v>151</v>
      </c>
      <c r="H4876" s="426">
        <f>Bahan!$C$403</f>
        <v>6000</v>
      </c>
      <c r="K4876" s="248" t="s">
        <v>128</v>
      </c>
      <c r="L4876" s="230">
        <f>D4876*H4876</f>
        <v>6000</v>
      </c>
    </row>
    <row r="4877" spans="1:14" ht="13">
      <c r="D4877" s="421"/>
      <c r="E4877" s="829"/>
      <c r="G4877" s="370"/>
      <c r="H4877" s="248"/>
      <c r="L4877" s="230"/>
      <c r="M4877" s="230" t="s">
        <v>128</v>
      </c>
      <c r="N4877" s="265">
        <f>SUM(L4875:L4876)</f>
        <v>23900</v>
      </c>
    </row>
    <row r="4878" spans="1:14" ht="13">
      <c r="D4878" s="421"/>
      <c r="E4878" s="829"/>
      <c r="G4878" s="829"/>
      <c r="H4878" s="829"/>
      <c r="K4878" s="829"/>
      <c r="M4878" s="267" t="s">
        <v>169</v>
      </c>
      <c r="N4878" s="268" t="s">
        <v>169</v>
      </c>
    </row>
    <row r="4879" spans="1:14" ht="13">
      <c r="B4879" s="1250"/>
      <c r="C4879" s="1250"/>
      <c r="D4879" s="421"/>
      <c r="E4879" s="829"/>
      <c r="G4879" s="829"/>
      <c r="H4879" s="233" t="s">
        <v>170</v>
      </c>
      <c r="M4879" s="230" t="s">
        <v>128</v>
      </c>
      <c r="N4879" s="230">
        <f>SUM(N4873:N4877)</f>
        <v>41270</v>
      </c>
    </row>
    <row r="4880" spans="1:14" ht="13">
      <c r="D4880" s="421"/>
      <c r="E4880" s="829"/>
      <c r="G4880" s="829"/>
      <c r="H4880" s="269" t="s">
        <v>3123</v>
      </c>
      <c r="K4880" s="270"/>
      <c r="M4880" s="230" t="s">
        <v>128</v>
      </c>
      <c r="N4880" s="265">
        <f>N4879*$Q$4</f>
        <v>4127</v>
      </c>
    </row>
    <row r="4881" spans="1:14" ht="13">
      <c r="D4881" s="421"/>
      <c r="E4881" s="829"/>
      <c r="G4881" s="829"/>
      <c r="H4881" s="233" t="s">
        <v>171</v>
      </c>
      <c r="M4881" s="230" t="s">
        <v>128</v>
      </c>
      <c r="N4881" s="262">
        <f>ROUNDDOWN((N4879+N4880),0)</f>
        <v>45397</v>
      </c>
    </row>
    <row r="4882" spans="1:14" ht="13">
      <c r="D4882" s="421"/>
      <c r="E4882" s="829"/>
      <c r="G4882" s="829"/>
      <c r="N4882" s="262"/>
    </row>
    <row r="4883" spans="1:14" ht="13">
      <c r="A4883" s="258">
        <f>1+A4867</f>
        <v>108</v>
      </c>
      <c r="B4883" s="1250" t="s">
        <v>1029</v>
      </c>
      <c r="C4883" s="1250"/>
      <c r="D4883" s="432" t="s">
        <v>1030</v>
      </c>
      <c r="E4883" s="1250"/>
      <c r="F4883" s="260"/>
      <c r="G4883" s="1250"/>
      <c r="H4883" s="245"/>
      <c r="K4883" s="245"/>
      <c r="L4883" s="245"/>
      <c r="M4883" s="262"/>
      <c r="N4883" s="245"/>
    </row>
    <row r="4884" spans="1:14" ht="13">
      <c r="A4884" s="403"/>
      <c r="D4884" s="421"/>
      <c r="E4884" s="829" t="s">
        <v>147</v>
      </c>
      <c r="F4884" s="234" t="s">
        <v>148</v>
      </c>
      <c r="G4884" s="829"/>
    </row>
    <row r="4885" spans="1:14" ht="13">
      <c r="A4885" s="403"/>
      <c r="D4885" s="274">
        <v>0.06</v>
      </c>
      <c r="E4885" s="829" t="s">
        <v>149</v>
      </c>
      <c r="F4885" s="264" t="s">
        <v>150</v>
      </c>
      <c r="G4885" s="370" t="s">
        <v>151</v>
      </c>
      <c r="H4885" s="248">
        <f>Bahan!$C$10</f>
        <v>125000</v>
      </c>
      <c r="K4885" s="248" t="s">
        <v>128</v>
      </c>
      <c r="L4885" s="230">
        <f>D4885*H4885</f>
        <v>7500</v>
      </c>
    </row>
    <row r="4886" spans="1:14" ht="13">
      <c r="A4886" s="403"/>
      <c r="D4886" s="274">
        <v>0.06</v>
      </c>
      <c r="E4886" s="829" t="s">
        <v>149</v>
      </c>
      <c r="F4886" s="264" t="s">
        <v>945</v>
      </c>
      <c r="G4886" s="370" t="s">
        <v>151</v>
      </c>
      <c r="H4886" s="248">
        <f>Bahan!$C$20</f>
        <v>135000</v>
      </c>
      <c r="K4886" s="248" t="s">
        <v>128</v>
      </c>
      <c r="L4886" s="230">
        <f>D4886*H4886</f>
        <v>8100</v>
      </c>
    </row>
    <row r="4887" spans="1:14" ht="13">
      <c r="A4887" s="403"/>
      <c r="D4887" s="274">
        <v>6.0000000000000001E-3</v>
      </c>
      <c r="E4887" s="829" t="s">
        <v>149</v>
      </c>
      <c r="F4887" s="234" t="s">
        <v>153</v>
      </c>
      <c r="G4887" s="370" t="s">
        <v>151</v>
      </c>
      <c r="H4887" s="248">
        <f>Bahan!$C$21</f>
        <v>145000</v>
      </c>
      <c r="K4887" s="248" t="s">
        <v>128</v>
      </c>
      <c r="L4887" s="230">
        <f>D4887*H4887</f>
        <v>870</v>
      </c>
    </row>
    <row r="4888" spans="1:14" ht="13">
      <c r="A4888" s="403"/>
      <c r="D4888" s="274">
        <v>6.0000000000000001E-3</v>
      </c>
      <c r="E4888" s="829" t="s">
        <v>149</v>
      </c>
      <c r="F4888" s="234" t="s">
        <v>154</v>
      </c>
      <c r="G4888" s="370" t="s">
        <v>151</v>
      </c>
      <c r="H4888" s="248">
        <f>Bahan!$C$22</f>
        <v>150000</v>
      </c>
      <c r="K4888" s="248" t="s">
        <v>128</v>
      </c>
      <c r="L4888" s="230">
        <f>D4888*H4888</f>
        <v>900</v>
      </c>
    </row>
    <row r="4889" spans="1:14" ht="13">
      <c r="A4889" s="403"/>
      <c r="D4889" s="421"/>
      <c r="E4889" s="829"/>
      <c r="G4889" s="829"/>
      <c r="M4889" s="230" t="s">
        <v>128</v>
      </c>
      <c r="N4889" s="265">
        <f>SUM(L4885:L4888)</f>
        <v>17370</v>
      </c>
    </row>
    <row r="4890" spans="1:14" ht="13">
      <c r="A4890" s="403"/>
      <c r="D4890" s="421"/>
      <c r="E4890" s="829" t="s">
        <v>155</v>
      </c>
      <c r="F4890" s="234" t="s">
        <v>156</v>
      </c>
      <c r="G4890" s="829"/>
    </row>
    <row r="4891" spans="1:14" ht="13">
      <c r="A4891" s="403"/>
      <c r="D4891" s="274">
        <v>1</v>
      </c>
      <c r="E4891" s="829" t="s">
        <v>441</v>
      </c>
      <c r="F4891" s="234" t="s">
        <v>1031</v>
      </c>
      <c r="G4891" s="370" t="s">
        <v>151</v>
      </c>
      <c r="H4891" s="426">
        <f>Bahan!$C$311</f>
        <v>70000</v>
      </c>
      <c r="K4891" s="248" t="s">
        <v>128</v>
      </c>
      <c r="L4891" s="230">
        <f>D4891*H4891</f>
        <v>70000</v>
      </c>
    </row>
    <row r="4892" spans="1:14" ht="13">
      <c r="D4892" s="421"/>
      <c r="E4892" s="829"/>
      <c r="G4892" s="370"/>
      <c r="H4892" s="248"/>
      <c r="L4892" s="230"/>
      <c r="M4892" s="230" t="s">
        <v>128</v>
      </c>
      <c r="N4892" s="265">
        <f>SUM(L4891:L4891)</f>
        <v>70000</v>
      </c>
    </row>
    <row r="4893" spans="1:14" ht="13">
      <c r="D4893" s="421"/>
      <c r="E4893" s="829"/>
      <c r="G4893" s="829"/>
      <c r="H4893" s="829"/>
      <c r="K4893" s="829"/>
      <c r="M4893" s="267" t="s">
        <v>169</v>
      </c>
      <c r="N4893" s="268" t="s">
        <v>169</v>
      </c>
    </row>
    <row r="4894" spans="1:14" ht="13">
      <c r="B4894" s="1250"/>
      <c r="C4894" s="1250"/>
      <c r="D4894" s="421"/>
      <c r="E4894" s="829"/>
      <c r="G4894" s="829"/>
      <c r="H4894" s="233" t="s">
        <v>170</v>
      </c>
      <c r="M4894" s="230" t="s">
        <v>128</v>
      </c>
      <c r="N4894" s="230">
        <f>SUM(N4889:N4892)</f>
        <v>87370</v>
      </c>
    </row>
    <row r="4895" spans="1:14" ht="13">
      <c r="D4895" s="421"/>
      <c r="E4895" s="829"/>
      <c r="G4895" s="829"/>
      <c r="H4895" s="269" t="s">
        <v>3123</v>
      </c>
      <c r="K4895" s="270"/>
      <c r="M4895" s="230" t="s">
        <v>128</v>
      </c>
      <c r="N4895" s="265">
        <f>N4894*$Q$4</f>
        <v>8737</v>
      </c>
    </row>
    <row r="4896" spans="1:14" ht="13">
      <c r="D4896" s="421"/>
      <c r="E4896" s="829"/>
      <c r="G4896" s="829"/>
      <c r="H4896" s="233" t="s">
        <v>171</v>
      </c>
      <c r="M4896" s="230" t="s">
        <v>128</v>
      </c>
      <c r="N4896" s="262">
        <f>ROUNDDOWN((N4894+N4895),0)</f>
        <v>96107</v>
      </c>
    </row>
    <row r="4897" spans="1:14" ht="13">
      <c r="D4897" s="421"/>
      <c r="E4897" s="829"/>
      <c r="G4897" s="829"/>
    </row>
    <row r="4898" spans="1:14" ht="13">
      <c r="A4898" s="258">
        <f>1+A4883</f>
        <v>109</v>
      </c>
      <c r="B4898" s="1250" t="s">
        <v>1032</v>
      </c>
      <c r="C4898" s="1250"/>
      <c r="D4898" s="432" t="s">
        <v>1033</v>
      </c>
      <c r="E4898" s="1250"/>
      <c r="F4898" s="260"/>
      <c r="G4898" s="1250"/>
      <c r="H4898" s="245"/>
      <c r="K4898" s="245"/>
      <c r="L4898" s="245"/>
      <c r="M4898" s="262"/>
      <c r="N4898" s="245"/>
    </row>
    <row r="4899" spans="1:14" ht="13">
      <c r="A4899" s="403"/>
      <c r="D4899" s="421"/>
      <c r="E4899" s="829" t="s">
        <v>147</v>
      </c>
      <c r="F4899" s="234" t="s">
        <v>148</v>
      </c>
      <c r="G4899" s="829"/>
    </row>
    <row r="4900" spans="1:14" ht="13">
      <c r="A4900" s="403"/>
      <c r="D4900" s="274">
        <v>0.06</v>
      </c>
      <c r="E4900" s="829" t="s">
        <v>149</v>
      </c>
      <c r="F4900" s="264" t="s">
        <v>150</v>
      </c>
      <c r="G4900" s="370" t="s">
        <v>151</v>
      </c>
      <c r="H4900" s="248">
        <f>Bahan!$C$10</f>
        <v>125000</v>
      </c>
      <c r="K4900" s="248" t="s">
        <v>128</v>
      </c>
      <c r="L4900" s="230">
        <f>D4900*H4900</f>
        <v>7500</v>
      </c>
    </row>
    <row r="4901" spans="1:14" ht="13">
      <c r="A4901" s="403"/>
      <c r="D4901" s="274">
        <v>0.06</v>
      </c>
      <c r="E4901" s="829" t="s">
        <v>149</v>
      </c>
      <c r="F4901" s="264" t="s">
        <v>945</v>
      </c>
      <c r="G4901" s="370" t="s">
        <v>151</v>
      </c>
      <c r="H4901" s="248">
        <f>Bahan!$C$20</f>
        <v>135000</v>
      </c>
      <c r="K4901" s="248" t="s">
        <v>128</v>
      </c>
      <c r="L4901" s="230">
        <f>D4901*H4901</f>
        <v>8100</v>
      </c>
    </row>
    <row r="4902" spans="1:14" ht="13">
      <c r="A4902" s="403"/>
      <c r="D4902" s="274">
        <v>6.0000000000000001E-3</v>
      </c>
      <c r="E4902" s="829" t="s">
        <v>149</v>
      </c>
      <c r="F4902" s="234" t="s">
        <v>153</v>
      </c>
      <c r="G4902" s="370" t="s">
        <v>151</v>
      </c>
      <c r="H4902" s="248">
        <f>Bahan!$C$21</f>
        <v>145000</v>
      </c>
      <c r="K4902" s="248" t="s">
        <v>128</v>
      </c>
      <c r="L4902" s="230">
        <f>D4902*H4902</f>
        <v>870</v>
      </c>
    </row>
    <row r="4903" spans="1:14" ht="13">
      <c r="A4903" s="403"/>
      <c r="D4903" s="274">
        <v>6.0000000000000001E-3</v>
      </c>
      <c r="E4903" s="829" t="s">
        <v>149</v>
      </c>
      <c r="F4903" s="234" t="s">
        <v>154</v>
      </c>
      <c r="G4903" s="370" t="s">
        <v>151</v>
      </c>
      <c r="H4903" s="248">
        <f>Bahan!$C$22</f>
        <v>150000</v>
      </c>
      <c r="K4903" s="248" t="s">
        <v>128</v>
      </c>
      <c r="L4903" s="230">
        <f>D4903*H4903</f>
        <v>900</v>
      </c>
    </row>
    <row r="4904" spans="1:14" ht="13">
      <c r="A4904" s="403"/>
      <c r="D4904" s="421"/>
      <c r="E4904" s="829"/>
      <c r="G4904" s="829"/>
      <c r="M4904" s="230" t="s">
        <v>128</v>
      </c>
      <c r="N4904" s="265">
        <f>SUM(L4900:L4903)</f>
        <v>17370</v>
      </c>
    </row>
    <row r="4905" spans="1:14" ht="13">
      <c r="A4905" s="403"/>
      <c r="D4905" s="421"/>
      <c r="E4905" s="829" t="s">
        <v>155</v>
      </c>
      <c r="F4905" s="234" t="s">
        <v>156</v>
      </c>
      <c r="G4905" s="829"/>
    </row>
    <row r="4906" spans="1:14" ht="13">
      <c r="A4906" s="403"/>
      <c r="D4906" s="274">
        <v>1</v>
      </c>
      <c r="E4906" s="829" t="s">
        <v>441</v>
      </c>
      <c r="F4906" s="234" t="s">
        <v>1034</v>
      </c>
      <c r="G4906" s="370" t="s">
        <v>151</v>
      </c>
      <c r="H4906" s="426">
        <f>Bahan!$C$307</f>
        <v>90000</v>
      </c>
      <c r="K4906" s="248" t="s">
        <v>128</v>
      </c>
      <c r="L4906" s="230">
        <f>D4906*H4906</f>
        <v>90000</v>
      </c>
    </row>
    <row r="4907" spans="1:14" ht="13">
      <c r="D4907" s="421"/>
      <c r="E4907" s="829"/>
      <c r="G4907" s="370"/>
      <c r="H4907" s="248"/>
      <c r="L4907" s="230"/>
      <c r="M4907" s="230" t="s">
        <v>128</v>
      </c>
      <c r="N4907" s="265">
        <f>SUM(L4906:L4906)</f>
        <v>90000</v>
      </c>
    </row>
    <row r="4908" spans="1:14" ht="13">
      <c r="D4908" s="421"/>
      <c r="E4908" s="829"/>
      <c r="G4908" s="829"/>
      <c r="H4908" s="829"/>
      <c r="K4908" s="829"/>
      <c r="M4908" s="267" t="s">
        <v>169</v>
      </c>
      <c r="N4908" s="268" t="s">
        <v>169</v>
      </c>
    </row>
    <row r="4909" spans="1:14" ht="13">
      <c r="B4909" s="1250"/>
      <c r="C4909" s="1250"/>
      <c r="D4909" s="421"/>
      <c r="E4909" s="829"/>
      <c r="G4909" s="829"/>
      <c r="H4909" s="233" t="s">
        <v>170</v>
      </c>
      <c r="M4909" s="230" t="s">
        <v>128</v>
      </c>
      <c r="N4909" s="230">
        <f>SUM(N4904:N4907)</f>
        <v>107370</v>
      </c>
    </row>
    <row r="4910" spans="1:14" ht="13">
      <c r="D4910" s="421"/>
      <c r="E4910" s="829"/>
      <c r="G4910" s="829"/>
      <c r="H4910" s="269" t="s">
        <v>3123</v>
      </c>
      <c r="K4910" s="270"/>
      <c r="M4910" s="230" t="s">
        <v>128</v>
      </c>
      <c r="N4910" s="265">
        <f>N4909*$Q$4</f>
        <v>10737</v>
      </c>
    </row>
    <row r="4911" spans="1:14" ht="13">
      <c r="D4911" s="421"/>
      <c r="E4911" s="829"/>
      <c r="G4911" s="829"/>
      <c r="H4911" s="233" t="s">
        <v>171</v>
      </c>
      <c r="M4911" s="230" t="s">
        <v>128</v>
      </c>
      <c r="N4911" s="262">
        <f>ROUNDDOWN((N4909+N4910),0)</f>
        <v>118107</v>
      </c>
    </row>
    <row r="4912" spans="1:14" ht="13">
      <c r="D4912" s="421"/>
      <c r="E4912" s="829"/>
      <c r="G4912" s="829"/>
    </row>
    <row r="4913" spans="1:14" ht="13">
      <c r="A4913" s="258" t="s">
        <v>315</v>
      </c>
      <c r="B4913" s="1250" t="s">
        <v>1035</v>
      </c>
      <c r="D4913" s="420" t="s">
        <v>1036</v>
      </c>
      <c r="E4913" s="245"/>
      <c r="F4913" s="260"/>
      <c r="G4913" s="1250"/>
      <c r="H4913" s="245"/>
      <c r="K4913" s="245"/>
      <c r="L4913" s="245"/>
      <c r="M4913" s="262"/>
      <c r="N4913" s="245"/>
    </row>
    <row r="4914" spans="1:14" ht="13">
      <c r="A4914" s="231" t="s">
        <v>143</v>
      </c>
      <c r="D4914" s="421"/>
      <c r="G4914" s="829"/>
    </row>
    <row r="4915" spans="1:14" ht="13">
      <c r="A4915" s="258">
        <f>1+A4898</f>
        <v>110</v>
      </c>
      <c r="B4915" s="1250" t="s">
        <v>1037</v>
      </c>
      <c r="D4915" s="432" t="s">
        <v>3561</v>
      </c>
      <c r="E4915" s="245"/>
      <c r="F4915" s="260"/>
      <c r="G4915" s="1250"/>
      <c r="H4915" s="245"/>
      <c r="K4915" s="245"/>
      <c r="L4915" s="245"/>
      <c r="M4915" s="262"/>
      <c r="N4915" s="245"/>
    </row>
    <row r="4916" spans="1:14" ht="13">
      <c r="A4916" s="403"/>
      <c r="D4916" s="421"/>
      <c r="E4916" s="829" t="s">
        <v>147</v>
      </c>
      <c r="F4916" s="234" t="s">
        <v>148</v>
      </c>
      <c r="G4916" s="829"/>
    </row>
    <row r="4917" spans="1:14" ht="13">
      <c r="A4917" s="403"/>
      <c r="D4917" s="274">
        <v>0.08</v>
      </c>
      <c r="E4917" s="829" t="s">
        <v>149</v>
      </c>
      <c r="F4917" s="264" t="s">
        <v>150</v>
      </c>
      <c r="G4917" s="370" t="s">
        <v>151</v>
      </c>
      <c r="H4917" s="248">
        <f>Bahan!$C$10</f>
        <v>125000</v>
      </c>
      <c r="K4917" s="248" t="s">
        <v>128</v>
      </c>
      <c r="L4917" s="230">
        <f>D4917*H4917</f>
        <v>10000</v>
      </c>
    </row>
    <row r="4918" spans="1:14" ht="13">
      <c r="A4918" s="403"/>
      <c r="D4918" s="274">
        <v>0.08</v>
      </c>
      <c r="E4918" s="829" t="s">
        <v>149</v>
      </c>
      <c r="F4918" s="264" t="s">
        <v>945</v>
      </c>
      <c r="G4918" s="370" t="s">
        <v>151</v>
      </c>
      <c r="H4918" s="248">
        <f>Bahan!$C$20</f>
        <v>135000</v>
      </c>
      <c r="K4918" s="248" t="s">
        <v>128</v>
      </c>
      <c r="L4918" s="230">
        <f>D4918*H4918</f>
        <v>10800</v>
      </c>
    </row>
    <row r="4919" spans="1:14" ht="13">
      <c r="A4919" s="403"/>
      <c r="D4919" s="274">
        <v>8.0000000000000002E-3</v>
      </c>
      <c r="E4919" s="829" t="s">
        <v>149</v>
      </c>
      <c r="F4919" s="234" t="s">
        <v>153</v>
      </c>
      <c r="G4919" s="370" t="s">
        <v>151</v>
      </c>
      <c r="H4919" s="248">
        <f>Bahan!$C$21</f>
        <v>145000</v>
      </c>
      <c r="K4919" s="248" t="s">
        <v>128</v>
      </c>
      <c r="L4919" s="230">
        <f>D4919*H4919</f>
        <v>1160</v>
      </c>
    </row>
    <row r="4920" spans="1:14" ht="13">
      <c r="A4920" s="403"/>
      <c r="C4920" s="233"/>
      <c r="D4920" s="274">
        <v>8.0000000000000002E-3</v>
      </c>
      <c r="E4920" s="829" t="s">
        <v>149</v>
      </c>
      <c r="F4920" s="234" t="s">
        <v>154</v>
      </c>
      <c r="G4920" s="370" t="s">
        <v>151</v>
      </c>
      <c r="H4920" s="248">
        <f>Bahan!$C$22</f>
        <v>150000</v>
      </c>
      <c r="K4920" s="248" t="s">
        <v>128</v>
      </c>
      <c r="L4920" s="230">
        <f>D4920*H4920</f>
        <v>1200</v>
      </c>
    </row>
    <row r="4921" spans="1:14" ht="13">
      <c r="A4921" s="403"/>
      <c r="D4921" s="421"/>
      <c r="G4921" s="829"/>
      <c r="M4921" s="230" t="s">
        <v>128</v>
      </c>
      <c r="N4921" s="265">
        <f>SUM(L4917:L4920)</f>
        <v>23160</v>
      </c>
    </row>
    <row r="4922" spans="1:14" ht="13">
      <c r="A4922" s="403"/>
      <c r="D4922" s="421"/>
      <c r="E4922" s="829" t="s">
        <v>155</v>
      </c>
      <c r="F4922" s="234" t="s">
        <v>156</v>
      </c>
      <c r="G4922" s="829"/>
    </row>
    <row r="4923" spans="1:14" ht="13">
      <c r="A4923" s="403"/>
      <c r="D4923" s="274">
        <v>1</v>
      </c>
      <c r="E4923" s="829" t="s">
        <v>682</v>
      </c>
      <c r="F4923" s="234" t="s">
        <v>1038</v>
      </c>
      <c r="G4923" s="370" t="s">
        <v>151</v>
      </c>
      <c r="H4923" s="426">
        <f>Bahan!$C$372</f>
        <v>455000</v>
      </c>
      <c r="K4923" s="248" t="s">
        <v>128</v>
      </c>
      <c r="L4923" s="230">
        <f>D4923*H4923</f>
        <v>455000</v>
      </c>
    </row>
    <row r="4924" spans="1:14" ht="13">
      <c r="D4924" s="421"/>
      <c r="E4924" s="829"/>
      <c r="G4924" s="370"/>
      <c r="H4924" s="248"/>
      <c r="L4924" s="230"/>
      <c r="M4924" s="230" t="s">
        <v>128</v>
      </c>
      <c r="N4924" s="265">
        <f>SUM(L4923:L4923)</f>
        <v>455000</v>
      </c>
    </row>
    <row r="4925" spans="1:14" ht="13">
      <c r="D4925" s="421"/>
      <c r="G4925" s="829"/>
      <c r="H4925" s="829"/>
      <c r="K4925" s="829"/>
      <c r="M4925" s="267" t="s">
        <v>169</v>
      </c>
      <c r="N4925" s="268" t="s">
        <v>169</v>
      </c>
    </row>
    <row r="4926" spans="1:14" ht="13">
      <c r="D4926" s="421"/>
      <c r="G4926" s="829"/>
      <c r="H4926" s="233" t="s">
        <v>170</v>
      </c>
      <c r="M4926" s="230" t="s">
        <v>128</v>
      </c>
      <c r="N4926" s="230">
        <f>SUM(N4921:N4924)</f>
        <v>478160</v>
      </c>
    </row>
    <row r="4927" spans="1:14" ht="13">
      <c r="D4927" s="421"/>
      <c r="G4927" s="829"/>
      <c r="H4927" s="269" t="s">
        <v>3123</v>
      </c>
      <c r="K4927" s="270"/>
      <c r="M4927" s="230" t="s">
        <v>128</v>
      </c>
      <c r="N4927" s="265">
        <f>N4926*$Q$4</f>
        <v>47816</v>
      </c>
    </row>
    <row r="4928" spans="1:14" ht="13">
      <c r="D4928" s="421"/>
      <c r="G4928" s="829"/>
      <c r="H4928" s="233" t="s">
        <v>171</v>
      </c>
      <c r="M4928" s="230" t="s">
        <v>128</v>
      </c>
      <c r="N4928" s="262">
        <f>ROUNDDOWN((N4926+N4927),0)</f>
        <v>525976</v>
      </c>
    </row>
    <row r="4929" spans="1:14" ht="13">
      <c r="A4929" s="231" t="s">
        <v>143</v>
      </c>
      <c r="D4929" s="421"/>
      <c r="G4929" s="829"/>
    </row>
    <row r="4930" spans="1:14" ht="13">
      <c r="A4930" s="258">
        <f>1+A4915</f>
        <v>111</v>
      </c>
      <c r="B4930" s="1250" t="s">
        <v>1039</v>
      </c>
      <c r="D4930" s="432" t="s">
        <v>3565</v>
      </c>
      <c r="E4930" s="245"/>
      <c r="F4930" s="260"/>
      <c r="G4930" s="1250"/>
      <c r="H4930" s="245"/>
      <c r="K4930" s="245"/>
      <c r="L4930" s="245"/>
      <c r="M4930" s="262"/>
      <c r="N4930" s="245"/>
    </row>
    <row r="4931" spans="1:14" ht="13">
      <c r="A4931" s="403"/>
      <c r="D4931" s="421"/>
      <c r="E4931" s="829" t="s">
        <v>147</v>
      </c>
      <c r="F4931" s="234" t="s">
        <v>148</v>
      </c>
      <c r="G4931" s="829"/>
    </row>
    <row r="4932" spans="1:14" ht="13">
      <c r="A4932" s="403"/>
      <c r="D4932" s="274">
        <v>0.2</v>
      </c>
      <c r="E4932" s="829" t="s">
        <v>149</v>
      </c>
      <c r="F4932" s="264" t="s">
        <v>150</v>
      </c>
      <c r="G4932" s="370" t="s">
        <v>151</v>
      </c>
      <c r="H4932" s="248">
        <f>Bahan!$C$10</f>
        <v>125000</v>
      </c>
      <c r="K4932" s="248" t="s">
        <v>128</v>
      </c>
      <c r="L4932" s="230">
        <f>D4932*H4932</f>
        <v>25000</v>
      </c>
    </row>
    <row r="4933" spans="1:14" ht="13">
      <c r="A4933" s="403"/>
      <c r="D4933" s="274">
        <v>0.1</v>
      </c>
      <c r="E4933" s="829" t="s">
        <v>149</v>
      </c>
      <c r="F4933" s="264" t="s">
        <v>945</v>
      </c>
      <c r="G4933" s="370" t="s">
        <v>151</v>
      </c>
      <c r="H4933" s="248">
        <f>Bahan!$C$20</f>
        <v>135000</v>
      </c>
      <c r="K4933" s="248" t="s">
        <v>128</v>
      </c>
      <c r="L4933" s="230">
        <f>D4933*H4933</f>
        <v>13500</v>
      </c>
    </row>
    <row r="4934" spans="1:14" ht="13">
      <c r="A4934" s="403"/>
      <c r="D4934" s="274">
        <v>1.4999999999999999E-2</v>
      </c>
      <c r="E4934" s="829" t="s">
        <v>149</v>
      </c>
      <c r="F4934" s="234" t="s">
        <v>153</v>
      </c>
      <c r="G4934" s="370" t="s">
        <v>151</v>
      </c>
      <c r="H4934" s="248">
        <f>Bahan!$C$21</f>
        <v>145000</v>
      </c>
      <c r="K4934" s="248" t="s">
        <v>128</v>
      </c>
      <c r="L4934" s="230">
        <f>D4934*H4934</f>
        <v>2175</v>
      </c>
    </row>
    <row r="4935" spans="1:14" ht="13">
      <c r="A4935" s="403"/>
      <c r="C4935" s="233"/>
      <c r="D4935" s="274">
        <v>1.4999999999999999E-2</v>
      </c>
      <c r="E4935" s="829" t="s">
        <v>149</v>
      </c>
      <c r="F4935" s="234" t="s">
        <v>154</v>
      </c>
      <c r="G4935" s="370" t="s">
        <v>151</v>
      </c>
      <c r="H4935" s="248">
        <f>Bahan!$C$22</f>
        <v>150000</v>
      </c>
      <c r="K4935" s="248" t="s">
        <v>128</v>
      </c>
      <c r="L4935" s="230">
        <f>D4935*H4935</f>
        <v>2250</v>
      </c>
    </row>
    <row r="4936" spans="1:14" ht="13">
      <c r="A4936" s="403"/>
      <c r="D4936" s="421"/>
      <c r="G4936" s="829"/>
      <c r="M4936" s="230" t="s">
        <v>128</v>
      </c>
      <c r="N4936" s="265">
        <f>SUM(L4932:L4935)</f>
        <v>42925</v>
      </c>
    </row>
    <row r="4937" spans="1:14" ht="13">
      <c r="A4937" s="403"/>
      <c r="D4937" s="421"/>
      <c r="E4937" s="829" t="s">
        <v>155</v>
      </c>
      <c r="F4937" s="234" t="s">
        <v>156</v>
      </c>
      <c r="G4937" s="829"/>
    </row>
    <row r="4938" spans="1:14" ht="13">
      <c r="A4938" s="403"/>
      <c r="D4938" s="274">
        <v>1</v>
      </c>
      <c r="E4938" s="829" t="s">
        <v>682</v>
      </c>
      <c r="F4938" s="234" t="s">
        <v>3564</v>
      </c>
      <c r="G4938" s="370" t="s">
        <v>151</v>
      </c>
      <c r="H4938" s="426">
        <f>Bahan!$C$373</f>
        <v>675000</v>
      </c>
      <c r="K4938" s="248" t="s">
        <v>128</v>
      </c>
      <c r="L4938" s="230">
        <f>D4938*H4938</f>
        <v>675000</v>
      </c>
    </row>
    <row r="4939" spans="1:14" ht="13">
      <c r="D4939" s="421"/>
      <c r="E4939" s="829"/>
      <c r="G4939" s="370"/>
      <c r="H4939" s="248"/>
      <c r="L4939" s="230"/>
      <c r="M4939" s="230" t="s">
        <v>128</v>
      </c>
      <c r="N4939" s="265">
        <f>SUM(L4938:L4938)</f>
        <v>675000</v>
      </c>
    </row>
    <row r="4940" spans="1:14" ht="13">
      <c r="D4940" s="421"/>
      <c r="G4940" s="829"/>
      <c r="H4940" s="829"/>
      <c r="K4940" s="829"/>
      <c r="M4940" s="267" t="s">
        <v>169</v>
      </c>
      <c r="N4940" s="268" t="s">
        <v>169</v>
      </c>
    </row>
    <row r="4941" spans="1:14" ht="13">
      <c r="D4941" s="421"/>
      <c r="G4941" s="829"/>
      <c r="H4941" s="233" t="s">
        <v>170</v>
      </c>
      <c r="M4941" s="230" t="s">
        <v>128</v>
      </c>
      <c r="N4941" s="230">
        <f>SUM(N4936:N4939)</f>
        <v>717925</v>
      </c>
    </row>
    <row r="4942" spans="1:14" ht="13">
      <c r="D4942" s="421"/>
      <c r="G4942" s="829"/>
      <c r="H4942" s="269" t="s">
        <v>3123</v>
      </c>
      <c r="K4942" s="270"/>
      <c r="M4942" s="230" t="s">
        <v>128</v>
      </c>
      <c r="N4942" s="265">
        <f>N4941*$Q$4</f>
        <v>71792.5</v>
      </c>
    </row>
    <row r="4943" spans="1:14" ht="13">
      <c r="D4943" s="421"/>
      <c r="G4943" s="829"/>
      <c r="H4943" s="233" t="s">
        <v>171</v>
      </c>
      <c r="M4943" s="230" t="s">
        <v>128</v>
      </c>
      <c r="N4943" s="262">
        <f>ROUNDDOWN((N4941+N4942),0)</f>
        <v>789717</v>
      </c>
    </row>
    <row r="4944" spans="1:14" ht="13">
      <c r="A4944" s="231" t="s">
        <v>143</v>
      </c>
      <c r="D4944" s="421"/>
      <c r="G4944" s="829"/>
    </row>
    <row r="4945" spans="1:14" ht="13">
      <c r="A4945" s="258">
        <f>1+A4930</f>
        <v>112</v>
      </c>
      <c r="B4945" s="1250" t="s">
        <v>1040</v>
      </c>
      <c r="D4945" s="432" t="s">
        <v>3557</v>
      </c>
      <c r="E4945" s="245"/>
      <c r="F4945" s="260"/>
      <c r="G4945" s="1250"/>
      <c r="H4945" s="245"/>
      <c r="K4945" s="245"/>
      <c r="L4945" s="245"/>
      <c r="M4945" s="262"/>
      <c r="N4945" s="245"/>
    </row>
    <row r="4946" spans="1:14" ht="13">
      <c r="A4946" s="403"/>
      <c r="D4946" s="421"/>
      <c r="E4946" s="829" t="s">
        <v>147</v>
      </c>
      <c r="F4946" s="234" t="s">
        <v>148</v>
      </c>
      <c r="G4946" s="829"/>
    </row>
    <row r="4947" spans="1:14" ht="13">
      <c r="A4947" s="403"/>
      <c r="D4947" s="274">
        <v>0.1</v>
      </c>
      <c r="E4947" s="829" t="s">
        <v>149</v>
      </c>
      <c r="F4947" s="264" t="s">
        <v>150</v>
      </c>
      <c r="G4947" s="370" t="s">
        <v>151</v>
      </c>
      <c r="H4947" s="248">
        <f>Bahan!$C$10</f>
        <v>125000</v>
      </c>
      <c r="K4947" s="248" t="s">
        <v>128</v>
      </c>
      <c r="L4947" s="230">
        <f>D4947*H4947</f>
        <v>12500</v>
      </c>
    </row>
    <row r="4948" spans="1:14" ht="13">
      <c r="A4948" s="403"/>
      <c r="D4948" s="274">
        <v>0.1</v>
      </c>
      <c r="E4948" s="829" t="s">
        <v>149</v>
      </c>
      <c r="F4948" s="264" t="s">
        <v>945</v>
      </c>
      <c r="G4948" s="370" t="s">
        <v>151</v>
      </c>
      <c r="H4948" s="248">
        <f>Bahan!$C$20</f>
        <v>135000</v>
      </c>
      <c r="K4948" s="248" t="s">
        <v>128</v>
      </c>
      <c r="L4948" s="230">
        <f>D4948*H4948</f>
        <v>13500</v>
      </c>
    </row>
    <row r="4949" spans="1:14" ht="13">
      <c r="A4949" s="403"/>
      <c r="D4949" s="274">
        <v>0.01</v>
      </c>
      <c r="E4949" s="829" t="s">
        <v>149</v>
      </c>
      <c r="F4949" s="234" t="s">
        <v>153</v>
      </c>
      <c r="G4949" s="370" t="s">
        <v>151</v>
      </c>
      <c r="H4949" s="248">
        <f>Bahan!$C$21</f>
        <v>145000</v>
      </c>
      <c r="K4949" s="248" t="s">
        <v>128</v>
      </c>
      <c r="L4949" s="230">
        <f>D4949*H4949</f>
        <v>1450</v>
      </c>
    </row>
    <row r="4950" spans="1:14" ht="13">
      <c r="A4950" s="403"/>
      <c r="C4950" s="233"/>
      <c r="D4950" s="274">
        <v>0.01</v>
      </c>
      <c r="E4950" s="829" t="s">
        <v>149</v>
      </c>
      <c r="F4950" s="234" t="s">
        <v>154</v>
      </c>
      <c r="G4950" s="370" t="s">
        <v>151</v>
      </c>
      <c r="H4950" s="248">
        <f>Bahan!$C$22</f>
        <v>150000</v>
      </c>
      <c r="K4950" s="248" t="s">
        <v>128</v>
      </c>
      <c r="L4950" s="230">
        <f>D4950*H4950</f>
        <v>1500</v>
      </c>
    </row>
    <row r="4951" spans="1:14" ht="13">
      <c r="A4951" s="403"/>
      <c r="D4951" s="421"/>
      <c r="G4951" s="829"/>
      <c r="M4951" s="230" t="s">
        <v>128</v>
      </c>
      <c r="N4951" s="265">
        <f>SUM(L4947:L4950)</f>
        <v>28950</v>
      </c>
    </row>
    <row r="4952" spans="1:14" ht="13">
      <c r="A4952" s="403"/>
      <c r="D4952" s="421"/>
      <c r="E4952" s="829" t="s">
        <v>155</v>
      </c>
      <c r="F4952" s="234" t="s">
        <v>156</v>
      </c>
      <c r="G4952" s="829"/>
    </row>
    <row r="4953" spans="1:14" ht="13">
      <c r="A4953" s="403"/>
      <c r="D4953" s="274">
        <v>1</v>
      </c>
      <c r="E4953" s="829" t="s">
        <v>682</v>
      </c>
      <c r="F4953" s="234" t="s">
        <v>3556</v>
      </c>
      <c r="G4953" s="370" t="s">
        <v>151</v>
      </c>
      <c r="H4953" s="426">
        <f>Bahan!$C$374</f>
        <v>300000</v>
      </c>
      <c r="K4953" s="248" t="s">
        <v>128</v>
      </c>
      <c r="L4953" s="230">
        <f>D4953*H4953</f>
        <v>300000</v>
      </c>
    </row>
    <row r="4954" spans="1:14" ht="13">
      <c r="D4954" s="421"/>
      <c r="E4954" s="829"/>
      <c r="G4954" s="370"/>
      <c r="H4954" s="248"/>
      <c r="L4954" s="230"/>
      <c r="M4954" s="230" t="s">
        <v>128</v>
      </c>
      <c r="N4954" s="265">
        <f>SUM(L4953:L4953)</f>
        <v>300000</v>
      </c>
    </row>
    <row r="4955" spans="1:14" ht="13">
      <c r="D4955" s="421"/>
      <c r="G4955" s="829"/>
      <c r="H4955" s="829"/>
      <c r="K4955" s="829"/>
      <c r="M4955" s="267" t="s">
        <v>169</v>
      </c>
      <c r="N4955" s="268" t="s">
        <v>169</v>
      </c>
    </row>
    <row r="4956" spans="1:14" ht="13">
      <c r="D4956" s="421"/>
      <c r="G4956" s="829"/>
      <c r="H4956" s="233" t="s">
        <v>170</v>
      </c>
      <c r="M4956" s="230" t="s">
        <v>128</v>
      </c>
      <c r="N4956" s="230">
        <f>SUM(N4951:N4954)</f>
        <v>328950</v>
      </c>
    </row>
    <row r="4957" spans="1:14" ht="13">
      <c r="D4957" s="421"/>
      <c r="G4957" s="829"/>
      <c r="H4957" s="269" t="s">
        <v>3123</v>
      </c>
      <c r="K4957" s="270"/>
      <c r="M4957" s="230" t="s">
        <v>128</v>
      </c>
      <c r="N4957" s="265">
        <f>N4956*$Q$4</f>
        <v>32895</v>
      </c>
    </row>
    <row r="4958" spans="1:14" ht="13">
      <c r="D4958" s="421"/>
      <c r="G4958" s="829"/>
      <c r="H4958" s="233" t="s">
        <v>171</v>
      </c>
      <c r="M4958" s="230" t="s">
        <v>128</v>
      </c>
      <c r="N4958" s="262">
        <f>ROUNDDOWN((N4956+N4957),0)</f>
        <v>361845</v>
      </c>
    </row>
    <row r="4959" spans="1:14" ht="13">
      <c r="A4959" s="231" t="s">
        <v>143</v>
      </c>
      <c r="D4959" s="421"/>
      <c r="G4959" s="829"/>
    </row>
    <row r="4960" spans="1:14" ht="13">
      <c r="A4960" s="258">
        <f>1+A4945</f>
        <v>113</v>
      </c>
      <c r="B4960" s="1250" t="s">
        <v>1041</v>
      </c>
      <c r="D4960" s="432" t="s">
        <v>3554</v>
      </c>
      <c r="E4960" s="245"/>
      <c r="F4960" s="260"/>
      <c r="G4960" s="1250"/>
      <c r="H4960" s="245"/>
      <c r="K4960" s="245"/>
      <c r="L4960" s="245"/>
      <c r="M4960" s="262"/>
      <c r="N4960" s="245"/>
    </row>
    <row r="4961" spans="1:14" ht="13">
      <c r="A4961" s="403"/>
      <c r="D4961" s="421"/>
      <c r="E4961" s="829" t="s">
        <v>147</v>
      </c>
      <c r="F4961" s="234" t="s">
        <v>148</v>
      </c>
      <c r="G4961" s="829"/>
    </row>
    <row r="4962" spans="1:14" ht="13">
      <c r="A4962" s="403"/>
      <c r="D4962" s="274">
        <v>0.1</v>
      </c>
      <c r="E4962" s="829" t="s">
        <v>149</v>
      </c>
      <c r="F4962" s="264" t="s">
        <v>150</v>
      </c>
      <c r="G4962" s="370" t="s">
        <v>151</v>
      </c>
      <c r="H4962" s="248">
        <f>Bahan!$C$10</f>
        <v>125000</v>
      </c>
      <c r="K4962" s="248" t="s">
        <v>128</v>
      </c>
      <c r="L4962" s="230">
        <f>D4962*H4962</f>
        <v>12500</v>
      </c>
    </row>
    <row r="4963" spans="1:14" ht="13">
      <c r="A4963" s="403"/>
      <c r="D4963" s="274">
        <v>0.1</v>
      </c>
      <c r="E4963" s="829" t="s">
        <v>149</v>
      </c>
      <c r="F4963" s="264" t="s">
        <v>945</v>
      </c>
      <c r="G4963" s="370" t="s">
        <v>151</v>
      </c>
      <c r="H4963" s="248">
        <f>Bahan!$C$20</f>
        <v>135000</v>
      </c>
      <c r="K4963" s="248" t="s">
        <v>128</v>
      </c>
      <c r="L4963" s="230">
        <f>D4963*H4963</f>
        <v>13500</v>
      </c>
    </row>
    <row r="4964" spans="1:14" ht="13">
      <c r="A4964" s="403"/>
      <c r="D4964" s="274">
        <v>0.01</v>
      </c>
      <c r="E4964" s="829" t="s">
        <v>149</v>
      </c>
      <c r="F4964" s="234" t="s">
        <v>153</v>
      </c>
      <c r="G4964" s="370" t="s">
        <v>151</v>
      </c>
      <c r="H4964" s="248">
        <f>Bahan!$C$21</f>
        <v>145000</v>
      </c>
      <c r="K4964" s="248" t="s">
        <v>128</v>
      </c>
      <c r="L4964" s="230">
        <f>D4964*H4964</f>
        <v>1450</v>
      </c>
    </row>
    <row r="4965" spans="1:14" ht="13">
      <c r="A4965" s="403"/>
      <c r="C4965" s="233"/>
      <c r="D4965" s="274">
        <v>0.01</v>
      </c>
      <c r="E4965" s="829" t="s">
        <v>149</v>
      </c>
      <c r="F4965" s="234" t="s">
        <v>154</v>
      </c>
      <c r="G4965" s="370" t="s">
        <v>151</v>
      </c>
      <c r="H4965" s="248">
        <f>Bahan!$C$22</f>
        <v>150000</v>
      </c>
      <c r="K4965" s="248" t="s">
        <v>128</v>
      </c>
      <c r="L4965" s="230">
        <f>D4965*H4965</f>
        <v>1500</v>
      </c>
    </row>
    <row r="4966" spans="1:14" ht="13">
      <c r="A4966" s="403"/>
      <c r="D4966" s="421"/>
      <c r="G4966" s="829"/>
      <c r="M4966" s="230" t="s">
        <v>128</v>
      </c>
      <c r="N4966" s="265">
        <f>SUM(L4962:L4965)</f>
        <v>28950</v>
      </c>
    </row>
    <row r="4967" spans="1:14" ht="13">
      <c r="A4967" s="403"/>
      <c r="D4967" s="421"/>
      <c r="E4967" s="829" t="s">
        <v>155</v>
      </c>
      <c r="F4967" s="234" t="s">
        <v>156</v>
      </c>
      <c r="G4967" s="829"/>
    </row>
    <row r="4968" spans="1:14" ht="13">
      <c r="A4968" s="403"/>
      <c r="D4968" s="274">
        <v>1</v>
      </c>
      <c r="E4968" s="829" t="s">
        <v>682</v>
      </c>
      <c r="F4968" s="234" t="s">
        <v>3553</v>
      </c>
      <c r="G4968" s="370" t="s">
        <v>151</v>
      </c>
      <c r="H4968" s="426">
        <f>Bahan!$C$375</f>
        <v>350000</v>
      </c>
      <c r="K4968" s="248" t="s">
        <v>128</v>
      </c>
      <c r="L4968" s="230">
        <f>D4968*H4968</f>
        <v>350000</v>
      </c>
    </row>
    <row r="4969" spans="1:14" ht="13">
      <c r="D4969" s="421"/>
      <c r="E4969" s="829"/>
      <c r="G4969" s="370"/>
      <c r="H4969" s="248"/>
      <c r="L4969" s="230"/>
      <c r="M4969" s="230" t="s">
        <v>128</v>
      </c>
      <c r="N4969" s="265">
        <f>SUM(L4968:L4968)</f>
        <v>350000</v>
      </c>
    </row>
    <row r="4970" spans="1:14" ht="13">
      <c r="D4970" s="421"/>
      <c r="G4970" s="829"/>
      <c r="H4970" s="829"/>
      <c r="K4970" s="829"/>
      <c r="M4970" s="267" t="s">
        <v>169</v>
      </c>
      <c r="N4970" s="268" t="s">
        <v>169</v>
      </c>
    </row>
    <row r="4971" spans="1:14" ht="13">
      <c r="D4971" s="421"/>
      <c r="G4971" s="829"/>
      <c r="H4971" s="233" t="s">
        <v>170</v>
      </c>
      <c r="M4971" s="230" t="s">
        <v>128</v>
      </c>
      <c r="N4971" s="230">
        <f>SUM(N4966:N4969)</f>
        <v>378950</v>
      </c>
    </row>
    <row r="4972" spans="1:14" ht="13">
      <c r="D4972" s="421"/>
      <c r="G4972" s="829"/>
      <c r="H4972" s="269" t="s">
        <v>3123</v>
      </c>
      <c r="K4972" s="270"/>
      <c r="M4972" s="230" t="s">
        <v>128</v>
      </c>
      <c r="N4972" s="265">
        <f>N4971*$Q$4</f>
        <v>37895</v>
      </c>
    </row>
    <row r="4973" spans="1:14" ht="13">
      <c r="D4973" s="421"/>
      <c r="G4973" s="829"/>
      <c r="H4973" s="233" t="s">
        <v>171</v>
      </c>
      <c r="M4973" s="230" t="s">
        <v>128</v>
      </c>
      <c r="N4973" s="262">
        <f>ROUNDDOWN((N4971+N4972),0)</f>
        <v>416845</v>
      </c>
    </row>
    <row r="4974" spans="1:14" ht="13">
      <c r="A4974" s="231" t="s">
        <v>143</v>
      </c>
      <c r="D4974" s="421"/>
      <c r="G4974" s="829"/>
    </row>
    <row r="4975" spans="1:14" ht="13">
      <c r="A4975" s="258">
        <f>1+A4960</f>
        <v>114</v>
      </c>
      <c r="B4975" s="1250" t="s">
        <v>1042</v>
      </c>
      <c r="D4975" s="432" t="s">
        <v>1043</v>
      </c>
      <c r="E4975" s="245"/>
      <c r="F4975" s="260"/>
      <c r="G4975" s="1250"/>
      <c r="H4975" s="245"/>
      <c r="K4975" s="245"/>
      <c r="L4975" s="245"/>
      <c r="M4975" s="262"/>
      <c r="N4975" s="245"/>
    </row>
    <row r="4976" spans="1:14" ht="13">
      <c r="A4976" s="403"/>
      <c r="D4976" s="421"/>
      <c r="E4976" s="829" t="s">
        <v>147</v>
      </c>
      <c r="F4976" s="234" t="s">
        <v>148</v>
      </c>
      <c r="G4976" s="829"/>
    </row>
    <row r="4977" spans="1:14" ht="13">
      <c r="A4977" s="403"/>
      <c r="D4977" s="274">
        <v>0.1</v>
      </c>
      <c r="E4977" s="829" t="s">
        <v>149</v>
      </c>
      <c r="F4977" s="264" t="s">
        <v>150</v>
      </c>
      <c r="G4977" s="370" t="s">
        <v>151</v>
      </c>
      <c r="H4977" s="248">
        <f>Bahan!$C$10</f>
        <v>125000</v>
      </c>
      <c r="K4977" s="248" t="s">
        <v>128</v>
      </c>
      <c r="L4977" s="230">
        <f>D4977*H4977</f>
        <v>12500</v>
      </c>
    </row>
    <row r="4978" spans="1:14" ht="13">
      <c r="A4978" s="403"/>
      <c r="D4978" s="274">
        <v>6.25E-2</v>
      </c>
      <c r="E4978" s="829" t="s">
        <v>149</v>
      </c>
      <c r="F4978" s="264" t="s">
        <v>945</v>
      </c>
      <c r="G4978" s="370" t="s">
        <v>151</v>
      </c>
      <c r="H4978" s="248">
        <f>Bahan!$C$20</f>
        <v>135000</v>
      </c>
      <c r="K4978" s="248" t="s">
        <v>128</v>
      </c>
      <c r="L4978" s="230">
        <f>D4978*H4978</f>
        <v>8437.5</v>
      </c>
    </row>
    <row r="4979" spans="1:14" ht="13">
      <c r="A4979" s="403"/>
      <c r="D4979" s="274">
        <v>6.2500000000000003E-3</v>
      </c>
      <c r="E4979" s="829" t="s">
        <v>149</v>
      </c>
      <c r="F4979" s="234" t="s">
        <v>153</v>
      </c>
      <c r="G4979" s="370" t="s">
        <v>151</v>
      </c>
      <c r="H4979" s="248">
        <f>Bahan!$C$21</f>
        <v>145000</v>
      </c>
      <c r="K4979" s="248" t="s">
        <v>128</v>
      </c>
      <c r="L4979" s="230">
        <f>D4979*H4979</f>
        <v>906.25</v>
      </c>
    </row>
    <row r="4980" spans="1:14" ht="13">
      <c r="A4980" s="403"/>
      <c r="C4980" s="233"/>
      <c r="D4980" s="274">
        <v>6.2500000000000001E-4</v>
      </c>
      <c r="E4980" s="829" t="s">
        <v>149</v>
      </c>
      <c r="F4980" s="234" t="s">
        <v>154</v>
      </c>
      <c r="G4980" s="370" t="s">
        <v>151</v>
      </c>
      <c r="H4980" s="248">
        <f>Bahan!$C$22</f>
        <v>150000</v>
      </c>
      <c r="K4980" s="248" t="s">
        <v>128</v>
      </c>
      <c r="L4980" s="230">
        <f>D4980*H4980</f>
        <v>93.75</v>
      </c>
    </row>
    <row r="4981" spans="1:14" ht="13">
      <c r="A4981" s="403"/>
      <c r="D4981" s="421"/>
      <c r="G4981" s="829"/>
      <c r="M4981" s="230" t="s">
        <v>128</v>
      </c>
      <c r="N4981" s="265">
        <f>SUM(L4977:L4980)</f>
        <v>21937.5</v>
      </c>
    </row>
    <row r="4982" spans="1:14" ht="13">
      <c r="A4982" s="403"/>
      <c r="D4982" s="421"/>
      <c r="E4982" s="829" t="s">
        <v>155</v>
      </c>
      <c r="F4982" s="234" t="s">
        <v>156</v>
      </c>
      <c r="G4982" s="829"/>
    </row>
    <row r="4983" spans="1:14" ht="13">
      <c r="A4983" s="403"/>
      <c r="D4983" s="274">
        <v>1</v>
      </c>
      <c r="E4983" s="829" t="s">
        <v>682</v>
      </c>
      <c r="F4983" s="266" t="s">
        <v>1044</v>
      </c>
      <c r="G4983" s="370" t="s">
        <v>151</v>
      </c>
      <c r="H4983" s="426">
        <f>Bahan!$C$376</f>
        <v>1200000</v>
      </c>
      <c r="K4983" s="248" t="s">
        <v>128</v>
      </c>
      <c r="L4983" s="230">
        <f>D4983*H4983</f>
        <v>1200000</v>
      </c>
    </row>
    <row r="4984" spans="1:14" ht="13">
      <c r="D4984" s="421"/>
      <c r="E4984" s="829"/>
      <c r="G4984" s="370"/>
      <c r="H4984" s="248"/>
      <c r="L4984" s="230"/>
      <c r="M4984" s="230" t="s">
        <v>128</v>
      </c>
      <c r="N4984" s="265">
        <f>SUM(L4983:L4983)</f>
        <v>1200000</v>
      </c>
    </row>
    <row r="4985" spans="1:14" ht="13">
      <c r="D4985" s="421"/>
      <c r="G4985" s="829"/>
      <c r="H4985" s="829"/>
      <c r="K4985" s="829"/>
      <c r="M4985" s="267" t="s">
        <v>169</v>
      </c>
      <c r="N4985" s="268" t="s">
        <v>169</v>
      </c>
    </row>
    <row r="4986" spans="1:14" ht="13">
      <c r="D4986" s="421"/>
      <c r="G4986" s="829"/>
      <c r="H4986" s="233" t="s">
        <v>170</v>
      </c>
      <c r="M4986" s="230" t="s">
        <v>128</v>
      </c>
      <c r="N4986" s="230">
        <f>SUM(N4981:N4984)</f>
        <v>1221937.5</v>
      </c>
    </row>
    <row r="4987" spans="1:14" ht="13">
      <c r="D4987" s="421"/>
      <c r="G4987" s="829"/>
      <c r="H4987" s="269" t="s">
        <v>3123</v>
      </c>
      <c r="K4987" s="270"/>
      <c r="M4987" s="230" t="s">
        <v>128</v>
      </c>
      <c r="N4987" s="265">
        <f>N4986*$Q$4</f>
        <v>122193.75</v>
      </c>
    </row>
    <row r="4988" spans="1:14" ht="13">
      <c r="D4988" s="421"/>
      <c r="G4988" s="829"/>
      <c r="H4988" s="233" t="s">
        <v>171</v>
      </c>
      <c r="M4988" s="230" t="s">
        <v>128</v>
      </c>
      <c r="N4988" s="262">
        <f>ROUNDDOWN((N4986+N4987),0)</f>
        <v>1344131</v>
      </c>
    </row>
    <row r="4989" spans="1:14" ht="13">
      <c r="A4989" s="231" t="s">
        <v>143</v>
      </c>
      <c r="D4989" s="421"/>
      <c r="G4989" s="829"/>
    </row>
    <row r="4990" spans="1:14" ht="13">
      <c r="A4990" s="258">
        <f>1+A4975</f>
        <v>115</v>
      </c>
      <c r="B4990" s="1250" t="s">
        <v>1045</v>
      </c>
      <c r="D4990" s="432" t="s">
        <v>1046</v>
      </c>
      <c r="E4990" s="245"/>
      <c r="F4990" s="260"/>
      <c r="G4990" s="1250"/>
      <c r="H4990" s="245"/>
      <c r="K4990" s="245"/>
      <c r="L4990" s="245"/>
      <c r="M4990" s="262"/>
      <c r="N4990" s="245"/>
    </row>
    <row r="4991" spans="1:14" ht="13">
      <c r="A4991" s="403"/>
      <c r="D4991" s="421"/>
      <c r="E4991" s="829" t="s">
        <v>147</v>
      </c>
      <c r="F4991" s="234" t="s">
        <v>148</v>
      </c>
      <c r="G4991" s="829"/>
    </row>
    <row r="4992" spans="1:14" ht="13">
      <c r="A4992" s="403"/>
      <c r="D4992" s="274">
        <v>0.1</v>
      </c>
      <c r="E4992" s="829" t="s">
        <v>149</v>
      </c>
      <c r="F4992" s="264" t="s">
        <v>150</v>
      </c>
      <c r="G4992" s="370" t="s">
        <v>151</v>
      </c>
      <c r="H4992" s="248">
        <f>Bahan!$C$10</f>
        <v>125000</v>
      </c>
      <c r="K4992" s="248" t="s">
        <v>128</v>
      </c>
      <c r="L4992" s="230">
        <f>D4992*H4992</f>
        <v>12500</v>
      </c>
    </row>
    <row r="4993" spans="1:14" ht="13">
      <c r="A4993" s="403"/>
      <c r="D4993" s="274">
        <v>0.1</v>
      </c>
      <c r="E4993" s="829" t="s">
        <v>149</v>
      </c>
      <c r="F4993" s="264" t="s">
        <v>945</v>
      </c>
      <c r="G4993" s="370" t="s">
        <v>151</v>
      </c>
      <c r="H4993" s="248">
        <f>Bahan!$C$20</f>
        <v>135000</v>
      </c>
      <c r="K4993" s="248" t="s">
        <v>128</v>
      </c>
      <c r="L4993" s="230">
        <f>D4993*H4993</f>
        <v>13500</v>
      </c>
    </row>
    <row r="4994" spans="1:14" ht="13">
      <c r="A4994" s="403"/>
      <c r="D4994" s="274">
        <v>0.01</v>
      </c>
      <c r="E4994" s="829" t="s">
        <v>149</v>
      </c>
      <c r="F4994" s="234" t="s">
        <v>153</v>
      </c>
      <c r="G4994" s="370" t="s">
        <v>151</v>
      </c>
      <c r="H4994" s="248">
        <f>Bahan!$C$21</f>
        <v>145000</v>
      </c>
      <c r="K4994" s="248" t="s">
        <v>128</v>
      </c>
      <c r="L4994" s="230">
        <f>D4994*H4994</f>
        <v>1450</v>
      </c>
    </row>
    <row r="4995" spans="1:14" ht="13">
      <c r="A4995" s="403"/>
      <c r="C4995" s="233"/>
      <c r="D4995" s="274">
        <v>0.01</v>
      </c>
      <c r="E4995" s="829" t="s">
        <v>149</v>
      </c>
      <c r="F4995" s="234" t="s">
        <v>154</v>
      </c>
      <c r="G4995" s="370" t="s">
        <v>151</v>
      </c>
      <c r="H4995" s="248">
        <f>Bahan!$C$22</f>
        <v>150000</v>
      </c>
      <c r="K4995" s="248" t="s">
        <v>128</v>
      </c>
      <c r="L4995" s="230">
        <f>D4995*H4995</f>
        <v>1500</v>
      </c>
    </row>
    <row r="4996" spans="1:14" ht="13">
      <c r="A4996" s="403"/>
      <c r="D4996" s="421"/>
      <c r="G4996" s="829"/>
      <c r="M4996" s="230" t="s">
        <v>128</v>
      </c>
      <c r="N4996" s="265">
        <f>SUM(L4992:L4995)</f>
        <v>28950</v>
      </c>
    </row>
    <row r="4997" spans="1:14" ht="13">
      <c r="A4997" s="403"/>
      <c r="D4997" s="421"/>
      <c r="E4997" s="829" t="s">
        <v>155</v>
      </c>
      <c r="F4997" s="234" t="s">
        <v>156</v>
      </c>
      <c r="G4997" s="829"/>
    </row>
    <row r="4998" spans="1:14" ht="13">
      <c r="A4998" s="403"/>
      <c r="D4998" s="274">
        <v>1</v>
      </c>
      <c r="E4998" s="829" t="s">
        <v>682</v>
      </c>
      <c r="F4998" s="266" t="s">
        <v>1047</v>
      </c>
      <c r="G4998" s="370" t="s">
        <v>151</v>
      </c>
      <c r="H4998" s="426">
        <f>Bahan!$C$377</f>
        <v>550000</v>
      </c>
      <c r="K4998" s="248" t="s">
        <v>128</v>
      </c>
      <c r="L4998" s="230">
        <f>D4998*H4998</f>
        <v>550000</v>
      </c>
    </row>
    <row r="4999" spans="1:14" ht="13">
      <c r="D4999" s="421"/>
      <c r="E4999" s="829"/>
      <c r="G4999" s="370"/>
      <c r="H4999" s="248"/>
      <c r="L4999" s="230"/>
      <c r="M4999" s="230" t="s">
        <v>128</v>
      </c>
      <c r="N4999" s="265">
        <f>SUM(L4998:L4998)</f>
        <v>550000</v>
      </c>
    </row>
    <row r="5000" spans="1:14" ht="13">
      <c r="D5000" s="421"/>
      <c r="G5000" s="829"/>
      <c r="H5000" s="829"/>
      <c r="K5000" s="829"/>
      <c r="M5000" s="267" t="s">
        <v>169</v>
      </c>
      <c r="N5000" s="268" t="s">
        <v>169</v>
      </c>
    </row>
    <row r="5001" spans="1:14" ht="13">
      <c r="D5001" s="421"/>
      <c r="G5001" s="829"/>
      <c r="H5001" s="233" t="s">
        <v>170</v>
      </c>
      <c r="M5001" s="230" t="s">
        <v>128</v>
      </c>
      <c r="N5001" s="230">
        <f>SUM(N4996:N4999)</f>
        <v>578950</v>
      </c>
    </row>
    <row r="5002" spans="1:14" ht="13">
      <c r="D5002" s="421"/>
      <c r="G5002" s="829"/>
      <c r="H5002" s="269" t="s">
        <v>3123</v>
      </c>
      <c r="K5002" s="270"/>
      <c r="M5002" s="230" t="s">
        <v>128</v>
      </c>
      <c r="N5002" s="265">
        <f>N5001*$Q$4</f>
        <v>57895</v>
      </c>
    </row>
    <row r="5003" spans="1:14" ht="13">
      <c r="D5003" s="421"/>
      <c r="G5003" s="829"/>
      <c r="H5003" s="233" t="s">
        <v>171</v>
      </c>
      <c r="M5003" s="230" t="s">
        <v>128</v>
      </c>
      <c r="N5003" s="262">
        <f>ROUNDDOWN((N5001+N5002),0)</f>
        <v>636845</v>
      </c>
    </row>
    <row r="5004" spans="1:14" ht="13">
      <c r="A5004" s="231" t="s">
        <v>143</v>
      </c>
      <c r="D5004" s="421"/>
      <c r="G5004" s="829"/>
    </row>
    <row r="5005" spans="1:14" ht="13">
      <c r="A5005" s="258">
        <f>1+A4990</f>
        <v>116</v>
      </c>
      <c r="B5005" s="1250" t="s">
        <v>1048</v>
      </c>
      <c r="D5005" s="432" t="s">
        <v>1049</v>
      </c>
      <c r="E5005" s="245"/>
      <c r="F5005" s="260"/>
      <c r="G5005" s="1250"/>
      <c r="H5005" s="245"/>
      <c r="K5005" s="245"/>
      <c r="L5005" s="245"/>
      <c r="M5005" s="262"/>
      <c r="N5005" s="245"/>
    </row>
    <row r="5006" spans="1:14" ht="13">
      <c r="A5006" s="403"/>
      <c r="D5006" s="421"/>
      <c r="E5006" s="829" t="s">
        <v>147</v>
      </c>
      <c r="F5006" s="234" t="s">
        <v>148</v>
      </c>
      <c r="G5006" s="829"/>
    </row>
    <row r="5007" spans="1:14" ht="13">
      <c r="A5007" s="403"/>
      <c r="D5007" s="274">
        <v>0.1</v>
      </c>
      <c r="E5007" s="829" t="s">
        <v>149</v>
      </c>
      <c r="F5007" s="264" t="s">
        <v>150</v>
      </c>
      <c r="G5007" s="370" t="s">
        <v>151</v>
      </c>
      <c r="H5007" s="248">
        <f>Bahan!$C$10</f>
        <v>125000</v>
      </c>
      <c r="K5007" s="248" t="s">
        <v>128</v>
      </c>
      <c r="L5007" s="230">
        <f>D5007*H5007</f>
        <v>12500</v>
      </c>
    </row>
    <row r="5008" spans="1:14" ht="13">
      <c r="A5008" s="403"/>
      <c r="D5008" s="274">
        <v>0.1</v>
      </c>
      <c r="E5008" s="829" t="s">
        <v>149</v>
      </c>
      <c r="F5008" s="264" t="s">
        <v>945</v>
      </c>
      <c r="G5008" s="370" t="s">
        <v>151</v>
      </c>
      <c r="H5008" s="248">
        <f>Bahan!$C$20</f>
        <v>135000</v>
      </c>
      <c r="K5008" s="248" t="s">
        <v>128</v>
      </c>
      <c r="L5008" s="230">
        <f>D5008*H5008</f>
        <v>13500</v>
      </c>
    </row>
    <row r="5009" spans="1:14" ht="13">
      <c r="A5009" s="403"/>
      <c r="D5009" s="274">
        <v>0.01</v>
      </c>
      <c r="E5009" s="829" t="s">
        <v>149</v>
      </c>
      <c r="F5009" s="234" t="s">
        <v>153</v>
      </c>
      <c r="G5009" s="370" t="s">
        <v>151</v>
      </c>
      <c r="H5009" s="248">
        <f>Bahan!$C$21</f>
        <v>145000</v>
      </c>
      <c r="K5009" s="248" t="s">
        <v>128</v>
      </c>
      <c r="L5009" s="230">
        <f>D5009*H5009</f>
        <v>1450</v>
      </c>
    </row>
    <row r="5010" spans="1:14" ht="13">
      <c r="A5010" s="403"/>
      <c r="C5010" s="233"/>
      <c r="D5010" s="274">
        <v>0.01</v>
      </c>
      <c r="E5010" s="829" t="s">
        <v>149</v>
      </c>
      <c r="F5010" s="234" t="s">
        <v>154</v>
      </c>
      <c r="G5010" s="370" t="s">
        <v>151</v>
      </c>
      <c r="H5010" s="248">
        <f>Bahan!$C$22</f>
        <v>150000</v>
      </c>
      <c r="K5010" s="248" t="s">
        <v>128</v>
      </c>
      <c r="L5010" s="230">
        <f>D5010*H5010</f>
        <v>1500</v>
      </c>
    </row>
    <row r="5011" spans="1:14" ht="13">
      <c r="A5011" s="403"/>
      <c r="D5011" s="421"/>
      <c r="G5011" s="829"/>
      <c r="M5011" s="230" t="s">
        <v>128</v>
      </c>
      <c r="N5011" s="265">
        <f>SUM(L5007:L5010)</f>
        <v>28950</v>
      </c>
    </row>
    <row r="5012" spans="1:14" ht="13">
      <c r="A5012" s="403"/>
      <c r="D5012" s="421"/>
      <c r="E5012" s="829" t="s">
        <v>155</v>
      </c>
      <c r="F5012" s="234" t="s">
        <v>156</v>
      </c>
      <c r="G5012" s="829"/>
    </row>
    <row r="5013" spans="1:14" ht="13">
      <c r="A5013" s="403"/>
      <c r="D5013" s="274">
        <v>1</v>
      </c>
      <c r="E5013" s="829" t="s">
        <v>682</v>
      </c>
      <c r="F5013" s="266" t="s">
        <v>1050</v>
      </c>
      <c r="G5013" s="370" t="s">
        <v>151</v>
      </c>
      <c r="H5013" s="426">
        <f>Bahan!$C$378</f>
        <v>2250000</v>
      </c>
      <c r="K5013" s="248" t="s">
        <v>128</v>
      </c>
      <c r="L5013" s="230">
        <f>D5013*H5013</f>
        <v>2250000</v>
      </c>
    </row>
    <row r="5014" spans="1:14" ht="13">
      <c r="D5014" s="421"/>
      <c r="E5014" s="829"/>
      <c r="G5014" s="370"/>
      <c r="H5014" s="248"/>
      <c r="L5014" s="230"/>
      <c r="M5014" s="230" t="s">
        <v>128</v>
      </c>
      <c r="N5014" s="265">
        <f>SUM(L5013:L5013)</f>
        <v>2250000</v>
      </c>
    </row>
    <row r="5015" spans="1:14" ht="13">
      <c r="D5015" s="421"/>
      <c r="G5015" s="829"/>
      <c r="H5015" s="829"/>
      <c r="K5015" s="829"/>
      <c r="M5015" s="267" t="s">
        <v>169</v>
      </c>
      <c r="N5015" s="268" t="s">
        <v>169</v>
      </c>
    </row>
    <row r="5016" spans="1:14" ht="13">
      <c r="D5016" s="421"/>
      <c r="G5016" s="829"/>
      <c r="H5016" s="233" t="s">
        <v>170</v>
      </c>
      <c r="M5016" s="230" t="s">
        <v>128</v>
      </c>
      <c r="N5016" s="230">
        <f>SUM(N5011:N5014)</f>
        <v>2278950</v>
      </c>
    </row>
    <row r="5017" spans="1:14" ht="13">
      <c r="D5017" s="421"/>
      <c r="G5017" s="829"/>
      <c r="H5017" s="269" t="s">
        <v>3123</v>
      </c>
      <c r="K5017" s="270"/>
      <c r="M5017" s="230" t="s">
        <v>128</v>
      </c>
      <c r="N5017" s="265">
        <f>N5016*$Q$4</f>
        <v>227895</v>
      </c>
    </row>
    <row r="5018" spans="1:14" ht="13">
      <c r="D5018" s="421"/>
      <c r="G5018" s="829"/>
      <c r="H5018" s="233" t="s">
        <v>171</v>
      </c>
      <c r="M5018" s="230" t="s">
        <v>128</v>
      </c>
      <c r="N5018" s="262">
        <f>ROUNDDOWN((N5016+N5017),0)</f>
        <v>2506845</v>
      </c>
    </row>
    <row r="5019" spans="1:14" ht="13">
      <c r="A5019" s="231" t="s">
        <v>143</v>
      </c>
      <c r="D5019" s="421"/>
      <c r="G5019" s="829"/>
    </row>
    <row r="5020" spans="1:14" ht="13">
      <c r="A5020" s="231" t="s">
        <v>143</v>
      </c>
      <c r="D5020" s="421"/>
      <c r="G5020" s="829"/>
      <c r="N5020" s="345"/>
    </row>
    <row r="5021" spans="1:14" ht="13">
      <c r="A5021" s="258">
        <f>1+A5005</f>
        <v>117</v>
      </c>
      <c r="B5021" s="1250" t="s">
        <v>1051</v>
      </c>
      <c r="D5021" s="432" t="s">
        <v>1052</v>
      </c>
      <c r="E5021" s="245"/>
      <c r="F5021" s="260"/>
      <c r="G5021" s="1250"/>
      <c r="H5021" s="245"/>
      <c r="K5021" s="245"/>
      <c r="L5021" s="245"/>
      <c r="M5021" s="262"/>
      <c r="N5021" s="245"/>
    </row>
    <row r="5022" spans="1:14" ht="13">
      <c r="A5022" s="403"/>
      <c r="D5022" s="421"/>
      <c r="E5022" s="829" t="s">
        <v>147</v>
      </c>
      <c r="F5022" s="234" t="s">
        <v>148</v>
      </c>
      <c r="G5022" s="829"/>
    </row>
    <row r="5023" spans="1:14" ht="13">
      <c r="A5023" s="403"/>
      <c r="D5023" s="274">
        <v>0.08</v>
      </c>
      <c r="E5023" s="829" t="s">
        <v>149</v>
      </c>
      <c r="F5023" s="264" t="s">
        <v>150</v>
      </c>
      <c r="G5023" s="370" t="s">
        <v>151</v>
      </c>
      <c r="H5023" s="248">
        <f>Bahan!$C$10</f>
        <v>125000</v>
      </c>
      <c r="K5023" s="248" t="s">
        <v>128</v>
      </c>
      <c r="L5023" s="230">
        <f>D5023*H5023</f>
        <v>10000</v>
      </c>
    </row>
    <row r="5024" spans="1:14" ht="13">
      <c r="A5024" s="403"/>
      <c r="D5024" s="274">
        <v>0.08</v>
      </c>
      <c r="E5024" s="829" t="s">
        <v>149</v>
      </c>
      <c r="F5024" s="264" t="s">
        <v>945</v>
      </c>
      <c r="G5024" s="370" t="s">
        <v>151</v>
      </c>
      <c r="H5024" s="248">
        <f>Bahan!$C$20</f>
        <v>135000</v>
      </c>
      <c r="K5024" s="248" t="s">
        <v>128</v>
      </c>
      <c r="L5024" s="230">
        <f>D5024*H5024</f>
        <v>10800</v>
      </c>
    </row>
    <row r="5025" spans="1:14" ht="13">
      <c r="A5025" s="403"/>
      <c r="D5025" s="274">
        <v>8.0000000000000002E-3</v>
      </c>
      <c r="E5025" s="829" t="s">
        <v>149</v>
      </c>
      <c r="F5025" s="234" t="s">
        <v>153</v>
      </c>
      <c r="G5025" s="370" t="s">
        <v>151</v>
      </c>
      <c r="H5025" s="248">
        <f>Bahan!$C$21</f>
        <v>145000</v>
      </c>
      <c r="K5025" s="248" t="s">
        <v>128</v>
      </c>
      <c r="L5025" s="230">
        <f>D5025*H5025</f>
        <v>1160</v>
      </c>
    </row>
    <row r="5026" spans="1:14" ht="13">
      <c r="A5026" s="403"/>
      <c r="C5026" s="233"/>
      <c r="D5026" s="274">
        <v>8.0000000000000002E-3</v>
      </c>
      <c r="E5026" s="829" t="s">
        <v>149</v>
      </c>
      <c r="F5026" s="234" t="s">
        <v>154</v>
      </c>
      <c r="G5026" s="370" t="s">
        <v>151</v>
      </c>
      <c r="H5026" s="248">
        <f>Bahan!$C$22</f>
        <v>150000</v>
      </c>
      <c r="K5026" s="248" t="s">
        <v>128</v>
      </c>
      <c r="L5026" s="230">
        <f>D5026*H5026</f>
        <v>1200</v>
      </c>
    </row>
    <row r="5027" spans="1:14" ht="13">
      <c r="A5027" s="403"/>
      <c r="D5027" s="421"/>
      <c r="G5027" s="829"/>
      <c r="M5027" s="230" t="s">
        <v>128</v>
      </c>
      <c r="N5027" s="265">
        <f>SUM(L5023:L5026)</f>
        <v>23160</v>
      </c>
    </row>
    <row r="5028" spans="1:14" ht="13">
      <c r="A5028" s="403"/>
      <c r="D5028" s="421"/>
      <c r="E5028" s="829" t="s">
        <v>155</v>
      </c>
      <c r="F5028" s="234" t="s">
        <v>156</v>
      </c>
      <c r="G5028" s="829"/>
    </row>
    <row r="5029" spans="1:14" ht="13">
      <c r="A5029" s="403"/>
      <c r="D5029" s="274">
        <v>1</v>
      </c>
      <c r="E5029" s="829" t="s">
        <v>682</v>
      </c>
      <c r="F5029" s="266" t="s">
        <v>1053</v>
      </c>
      <c r="G5029" s="370" t="s">
        <v>151</v>
      </c>
      <c r="H5029" s="426">
        <f>Bahan!$C$379</f>
        <v>32500</v>
      </c>
      <c r="K5029" s="248" t="s">
        <v>128</v>
      </c>
      <c r="L5029" s="230">
        <f>D5029*H5029</f>
        <v>32500</v>
      </c>
    </row>
    <row r="5030" spans="1:14" ht="13">
      <c r="D5030" s="421"/>
      <c r="E5030" s="829"/>
      <c r="G5030" s="370"/>
      <c r="H5030" s="248"/>
      <c r="L5030" s="230"/>
      <c r="M5030" s="230" t="s">
        <v>128</v>
      </c>
      <c r="N5030" s="265">
        <f>SUM(L5029:L5029)</f>
        <v>32500</v>
      </c>
    </row>
    <row r="5031" spans="1:14" ht="13">
      <c r="D5031" s="421"/>
      <c r="G5031" s="829"/>
      <c r="H5031" s="829"/>
      <c r="K5031" s="829"/>
      <c r="M5031" s="267" t="s">
        <v>169</v>
      </c>
      <c r="N5031" s="268" t="s">
        <v>169</v>
      </c>
    </row>
    <row r="5032" spans="1:14" ht="13">
      <c r="D5032" s="421"/>
      <c r="G5032" s="829"/>
      <c r="H5032" s="233" t="s">
        <v>170</v>
      </c>
      <c r="M5032" s="230" t="s">
        <v>128</v>
      </c>
      <c r="N5032" s="230">
        <f>SUM(N5027:N5030)</f>
        <v>55660</v>
      </c>
    </row>
    <row r="5033" spans="1:14" ht="13">
      <c r="D5033" s="421"/>
      <c r="G5033" s="829"/>
      <c r="H5033" s="269" t="s">
        <v>3123</v>
      </c>
      <c r="K5033" s="270"/>
      <c r="M5033" s="230" t="s">
        <v>128</v>
      </c>
      <c r="N5033" s="265">
        <f>N5032*$Q$4</f>
        <v>5566</v>
      </c>
    </row>
    <row r="5034" spans="1:14" ht="13">
      <c r="D5034" s="421"/>
      <c r="G5034" s="829"/>
      <c r="H5034" s="233" t="s">
        <v>171</v>
      </c>
      <c r="M5034" s="230" t="s">
        <v>128</v>
      </c>
      <c r="N5034" s="262">
        <f>ROUNDDOWN((N5032+N5033),0)</f>
        <v>61226</v>
      </c>
    </row>
    <row r="5035" spans="1:14" ht="13">
      <c r="A5035" s="231" t="s">
        <v>143</v>
      </c>
      <c r="D5035" s="421"/>
      <c r="G5035" s="829"/>
    </row>
    <row r="5036" spans="1:14" ht="13">
      <c r="A5036" s="258">
        <f>1+A5021</f>
        <v>118</v>
      </c>
      <c r="B5036" s="1250" t="s">
        <v>1054</v>
      </c>
      <c r="D5036" s="432" t="s">
        <v>1055</v>
      </c>
      <c r="E5036" s="245"/>
      <c r="F5036" s="260"/>
      <c r="G5036" s="1250"/>
      <c r="H5036" s="245"/>
      <c r="K5036" s="245"/>
      <c r="L5036" s="245"/>
      <c r="M5036" s="262"/>
      <c r="N5036" s="245"/>
    </row>
    <row r="5037" spans="1:14" ht="13">
      <c r="A5037" s="403"/>
      <c r="D5037" s="421"/>
      <c r="E5037" s="829" t="s">
        <v>147</v>
      </c>
      <c r="F5037" s="234" t="s">
        <v>148</v>
      </c>
      <c r="G5037" s="829"/>
    </row>
    <row r="5038" spans="1:14" ht="13">
      <c r="A5038" s="403"/>
      <c r="D5038" s="274">
        <v>0.08</v>
      </c>
      <c r="E5038" s="829" t="s">
        <v>149</v>
      </c>
      <c r="F5038" s="264" t="s">
        <v>150</v>
      </c>
      <c r="G5038" s="370" t="s">
        <v>151</v>
      </c>
      <c r="H5038" s="248">
        <f>Bahan!$C$10</f>
        <v>125000</v>
      </c>
      <c r="K5038" s="248" t="s">
        <v>128</v>
      </c>
      <c r="L5038" s="230">
        <f>D5038*H5038</f>
        <v>10000</v>
      </c>
    </row>
    <row r="5039" spans="1:14" ht="13">
      <c r="A5039" s="403"/>
      <c r="D5039" s="274">
        <v>0.08</v>
      </c>
      <c r="E5039" s="829" t="s">
        <v>149</v>
      </c>
      <c r="F5039" s="264" t="s">
        <v>945</v>
      </c>
      <c r="G5039" s="370" t="s">
        <v>151</v>
      </c>
      <c r="H5039" s="248">
        <f>Bahan!$C$20</f>
        <v>135000</v>
      </c>
      <c r="K5039" s="248" t="s">
        <v>128</v>
      </c>
      <c r="L5039" s="230">
        <f>D5039*H5039</f>
        <v>10800</v>
      </c>
    </row>
    <row r="5040" spans="1:14" ht="13">
      <c r="A5040" s="403"/>
      <c r="D5040" s="274">
        <v>8.0000000000000002E-3</v>
      </c>
      <c r="E5040" s="829" t="s">
        <v>149</v>
      </c>
      <c r="F5040" s="234" t="s">
        <v>153</v>
      </c>
      <c r="G5040" s="370" t="s">
        <v>151</v>
      </c>
      <c r="H5040" s="248">
        <f>Bahan!$C$21</f>
        <v>145000</v>
      </c>
      <c r="K5040" s="248" t="s">
        <v>128</v>
      </c>
      <c r="L5040" s="230">
        <f>D5040*H5040</f>
        <v>1160</v>
      </c>
    </row>
    <row r="5041" spans="1:14" ht="13">
      <c r="A5041" s="403"/>
      <c r="C5041" s="233"/>
      <c r="D5041" s="274">
        <v>8.0000000000000002E-3</v>
      </c>
      <c r="E5041" s="829" t="s">
        <v>149</v>
      </c>
      <c r="F5041" s="234" t="s">
        <v>154</v>
      </c>
      <c r="G5041" s="370" t="s">
        <v>151</v>
      </c>
      <c r="H5041" s="248">
        <f>Bahan!$C$22</f>
        <v>150000</v>
      </c>
      <c r="K5041" s="248" t="s">
        <v>128</v>
      </c>
      <c r="L5041" s="230">
        <f>D5041*H5041</f>
        <v>1200</v>
      </c>
    </row>
    <row r="5042" spans="1:14" ht="13">
      <c r="A5042" s="403"/>
      <c r="D5042" s="421"/>
      <c r="G5042" s="829"/>
      <c r="M5042" s="230" t="s">
        <v>128</v>
      </c>
      <c r="N5042" s="265">
        <f>SUM(L5038:L5041)</f>
        <v>23160</v>
      </c>
    </row>
    <row r="5043" spans="1:14" ht="13">
      <c r="A5043" s="403"/>
      <c r="D5043" s="421"/>
      <c r="E5043" s="829" t="s">
        <v>155</v>
      </c>
      <c r="F5043" s="234" t="s">
        <v>156</v>
      </c>
      <c r="G5043" s="829"/>
    </row>
    <row r="5044" spans="1:14" ht="13">
      <c r="A5044" s="403"/>
      <c r="D5044" s="274">
        <v>1</v>
      </c>
      <c r="E5044" s="829" t="s">
        <v>682</v>
      </c>
      <c r="F5044" s="266" t="s">
        <v>1056</v>
      </c>
      <c r="G5044" s="370" t="s">
        <v>151</v>
      </c>
      <c r="H5044" s="426">
        <f>Bahan!$C$380</f>
        <v>23700</v>
      </c>
      <c r="K5044" s="248" t="s">
        <v>128</v>
      </c>
      <c r="L5044" s="230">
        <f>D5044*H5044</f>
        <v>23700</v>
      </c>
    </row>
    <row r="5045" spans="1:14" ht="13">
      <c r="D5045" s="421"/>
      <c r="E5045" s="829"/>
      <c r="G5045" s="370"/>
      <c r="H5045" s="248"/>
      <c r="L5045" s="230"/>
      <c r="M5045" s="230" t="s">
        <v>128</v>
      </c>
      <c r="N5045" s="265">
        <f>SUM(L5044:L5044)</f>
        <v>23700</v>
      </c>
    </row>
    <row r="5046" spans="1:14" ht="13">
      <c r="D5046" s="421"/>
      <c r="G5046" s="829"/>
      <c r="H5046" s="829"/>
      <c r="K5046" s="829"/>
      <c r="M5046" s="267" t="s">
        <v>169</v>
      </c>
      <c r="N5046" s="268" t="s">
        <v>169</v>
      </c>
    </row>
    <row r="5047" spans="1:14" ht="13">
      <c r="D5047" s="421"/>
      <c r="G5047" s="829"/>
      <c r="H5047" s="233" t="s">
        <v>170</v>
      </c>
      <c r="M5047" s="230" t="s">
        <v>128</v>
      </c>
      <c r="N5047" s="230">
        <f>SUM(N5042:N5045)</f>
        <v>46860</v>
      </c>
    </row>
    <row r="5048" spans="1:14" ht="13">
      <c r="D5048" s="421"/>
      <c r="G5048" s="829"/>
      <c r="H5048" s="269" t="s">
        <v>3123</v>
      </c>
      <c r="K5048" s="270"/>
      <c r="M5048" s="230" t="s">
        <v>128</v>
      </c>
      <c r="N5048" s="265">
        <f>N5047*$Q$4</f>
        <v>4686</v>
      </c>
    </row>
    <row r="5049" spans="1:14" ht="13">
      <c r="D5049" s="421"/>
      <c r="G5049" s="829"/>
      <c r="H5049" s="233" t="s">
        <v>171</v>
      </c>
      <c r="M5049" s="230" t="s">
        <v>128</v>
      </c>
      <c r="N5049" s="262">
        <f>ROUNDDOWN((N5047+N5048),0)</f>
        <v>51546</v>
      </c>
    </row>
    <row r="5050" spans="1:14" ht="13">
      <c r="A5050" s="231" t="s">
        <v>143</v>
      </c>
      <c r="D5050" s="421"/>
      <c r="G5050" s="829"/>
    </row>
    <row r="5051" spans="1:14" ht="13">
      <c r="A5051" s="258">
        <f>1+A5036</f>
        <v>119</v>
      </c>
      <c r="B5051" s="1250" t="s">
        <v>1057</v>
      </c>
      <c r="D5051" s="432" t="s">
        <v>1058</v>
      </c>
      <c r="E5051" s="245"/>
      <c r="F5051" s="260"/>
      <c r="G5051" s="1250"/>
      <c r="H5051" s="245"/>
      <c r="K5051" s="245"/>
      <c r="L5051" s="245"/>
      <c r="M5051" s="262"/>
      <c r="N5051" s="245"/>
    </row>
    <row r="5052" spans="1:14" ht="13">
      <c r="A5052" s="403"/>
      <c r="D5052" s="421"/>
      <c r="E5052" s="829" t="s">
        <v>147</v>
      </c>
      <c r="F5052" s="234" t="s">
        <v>148</v>
      </c>
      <c r="G5052" s="829"/>
    </row>
    <row r="5053" spans="1:14" ht="13">
      <c r="A5053" s="403"/>
      <c r="D5053" s="274">
        <v>0.08</v>
      </c>
      <c r="E5053" s="829" t="s">
        <v>149</v>
      </c>
      <c r="F5053" s="264" t="s">
        <v>150</v>
      </c>
      <c r="G5053" s="370" t="s">
        <v>151</v>
      </c>
      <c r="H5053" s="248">
        <f>Bahan!$C$10</f>
        <v>125000</v>
      </c>
      <c r="K5053" s="248" t="s">
        <v>128</v>
      </c>
      <c r="L5053" s="230">
        <f>D5053*H5053</f>
        <v>10000</v>
      </c>
    </row>
    <row r="5054" spans="1:14" ht="13">
      <c r="A5054" s="403"/>
      <c r="D5054" s="274">
        <v>0.08</v>
      </c>
      <c r="E5054" s="829" t="s">
        <v>149</v>
      </c>
      <c r="F5054" s="264" t="s">
        <v>945</v>
      </c>
      <c r="G5054" s="370" t="s">
        <v>151</v>
      </c>
      <c r="H5054" s="248">
        <f>Bahan!$C$20</f>
        <v>135000</v>
      </c>
      <c r="K5054" s="248" t="s">
        <v>128</v>
      </c>
      <c r="L5054" s="230">
        <f>D5054*H5054</f>
        <v>10800</v>
      </c>
    </row>
    <row r="5055" spans="1:14" ht="13">
      <c r="A5055" s="403"/>
      <c r="D5055" s="274">
        <v>8.0000000000000002E-3</v>
      </c>
      <c r="E5055" s="829" t="s">
        <v>149</v>
      </c>
      <c r="F5055" s="234" t="s">
        <v>153</v>
      </c>
      <c r="G5055" s="370" t="s">
        <v>151</v>
      </c>
      <c r="H5055" s="248">
        <f>Bahan!$C$21</f>
        <v>145000</v>
      </c>
      <c r="K5055" s="248" t="s">
        <v>128</v>
      </c>
      <c r="L5055" s="230">
        <f>D5055*H5055</f>
        <v>1160</v>
      </c>
    </row>
    <row r="5056" spans="1:14" ht="13">
      <c r="A5056" s="403"/>
      <c r="C5056" s="233"/>
      <c r="D5056" s="274">
        <v>8.0000000000000002E-3</v>
      </c>
      <c r="E5056" s="829" t="s">
        <v>149</v>
      </c>
      <c r="F5056" s="234" t="s">
        <v>154</v>
      </c>
      <c r="G5056" s="370" t="s">
        <v>151</v>
      </c>
      <c r="H5056" s="248">
        <f>Bahan!$C$22</f>
        <v>150000</v>
      </c>
      <c r="K5056" s="248" t="s">
        <v>128</v>
      </c>
      <c r="L5056" s="230">
        <f>D5056*H5056</f>
        <v>1200</v>
      </c>
    </row>
    <row r="5057" spans="1:14" ht="13">
      <c r="A5057" s="403"/>
      <c r="D5057" s="421"/>
      <c r="G5057" s="829"/>
      <c r="M5057" s="230" t="s">
        <v>128</v>
      </c>
      <c r="N5057" s="265">
        <f>SUM(L5053:L5056)</f>
        <v>23160</v>
      </c>
    </row>
    <row r="5058" spans="1:14" ht="13">
      <c r="A5058" s="403"/>
      <c r="D5058" s="421"/>
      <c r="E5058" s="829" t="s">
        <v>155</v>
      </c>
      <c r="F5058" s="234" t="s">
        <v>156</v>
      </c>
      <c r="G5058" s="829"/>
    </row>
    <row r="5059" spans="1:14" ht="13">
      <c r="A5059" s="403"/>
      <c r="D5059" s="274">
        <v>1</v>
      </c>
      <c r="E5059" s="829" t="s">
        <v>682</v>
      </c>
      <c r="F5059" s="266" t="s">
        <v>1059</v>
      </c>
      <c r="G5059" s="370" t="s">
        <v>151</v>
      </c>
      <c r="H5059" s="426">
        <f>Bahan!C381</f>
        <v>75800</v>
      </c>
      <c r="K5059" s="248" t="s">
        <v>128</v>
      </c>
      <c r="L5059" s="230">
        <f>D5059*H5059</f>
        <v>75800</v>
      </c>
    </row>
    <row r="5060" spans="1:14" ht="13">
      <c r="D5060" s="421"/>
      <c r="E5060" s="829"/>
      <c r="G5060" s="370"/>
      <c r="H5060" s="248"/>
      <c r="L5060" s="230"/>
      <c r="M5060" s="230" t="s">
        <v>128</v>
      </c>
      <c r="N5060" s="265">
        <f>SUM(L5059:L5059)</f>
        <v>75800</v>
      </c>
    </row>
    <row r="5061" spans="1:14" ht="13">
      <c r="D5061" s="421"/>
      <c r="G5061" s="829"/>
      <c r="H5061" s="829"/>
      <c r="K5061" s="829"/>
      <c r="M5061" s="267" t="s">
        <v>169</v>
      </c>
      <c r="N5061" s="268" t="s">
        <v>169</v>
      </c>
    </row>
    <row r="5062" spans="1:14" ht="13">
      <c r="D5062" s="421"/>
      <c r="G5062" s="829"/>
      <c r="H5062" s="233" t="s">
        <v>170</v>
      </c>
      <c r="M5062" s="230" t="s">
        <v>128</v>
      </c>
      <c r="N5062" s="230">
        <f>SUM(N5057:N5060)</f>
        <v>98960</v>
      </c>
    </row>
    <row r="5063" spans="1:14" ht="13">
      <c r="D5063" s="421"/>
      <c r="G5063" s="829"/>
      <c r="H5063" s="269" t="s">
        <v>3123</v>
      </c>
      <c r="K5063" s="270"/>
      <c r="M5063" s="230" t="s">
        <v>128</v>
      </c>
      <c r="N5063" s="265">
        <f>N5062*$Q$4</f>
        <v>9896</v>
      </c>
    </row>
    <row r="5064" spans="1:14" ht="13">
      <c r="D5064" s="421"/>
      <c r="G5064" s="829"/>
      <c r="H5064" s="233" t="s">
        <v>171</v>
      </c>
      <c r="M5064" s="230" t="s">
        <v>128</v>
      </c>
      <c r="N5064" s="262">
        <f>ROUNDDOWN((N5062+N5063),0)</f>
        <v>108856</v>
      </c>
    </row>
    <row r="5065" spans="1:14" ht="13">
      <c r="D5065" s="421"/>
      <c r="G5065" s="829"/>
      <c r="N5065" s="262"/>
    </row>
    <row r="5066" spans="1:14" ht="13">
      <c r="A5066" s="258">
        <f>1+A5051</f>
        <v>120</v>
      </c>
      <c r="B5066" s="1250" t="s">
        <v>1060</v>
      </c>
      <c r="D5066" s="273" t="s">
        <v>1061</v>
      </c>
      <c r="E5066" s="245"/>
      <c r="F5066" s="260"/>
      <c r="G5066" s="1250"/>
      <c r="H5066" s="245"/>
      <c r="K5066" s="245"/>
      <c r="L5066" s="245"/>
      <c r="M5066" s="262"/>
      <c r="N5066" s="245"/>
    </row>
    <row r="5067" spans="1:14" ht="13">
      <c r="A5067" s="403"/>
      <c r="D5067" s="421"/>
      <c r="E5067" s="829" t="s">
        <v>147</v>
      </c>
      <c r="F5067" s="234" t="s">
        <v>148</v>
      </c>
      <c r="G5067" s="829"/>
    </row>
    <row r="5068" spans="1:14" ht="13">
      <c r="A5068" s="403"/>
      <c r="D5068" s="274">
        <v>0.2</v>
      </c>
      <c r="E5068" s="829" t="s">
        <v>149</v>
      </c>
      <c r="F5068" s="264" t="s">
        <v>150</v>
      </c>
      <c r="G5068" s="370" t="s">
        <v>151</v>
      </c>
      <c r="H5068" s="248">
        <f>Bahan!$C$10</f>
        <v>125000</v>
      </c>
      <c r="K5068" s="248" t="s">
        <v>128</v>
      </c>
      <c r="L5068" s="230">
        <f>D5068*H5068</f>
        <v>25000</v>
      </c>
    </row>
    <row r="5069" spans="1:14" ht="13">
      <c r="A5069" s="403"/>
      <c r="D5069" s="274">
        <v>0.2</v>
      </c>
      <c r="E5069" s="829" t="s">
        <v>149</v>
      </c>
      <c r="F5069" s="264" t="s">
        <v>945</v>
      </c>
      <c r="G5069" s="370" t="s">
        <v>151</v>
      </c>
      <c r="H5069" s="248">
        <f>Bahan!$C$20</f>
        <v>135000</v>
      </c>
      <c r="K5069" s="248" t="s">
        <v>128</v>
      </c>
      <c r="L5069" s="230">
        <f>D5069*H5069</f>
        <v>27000</v>
      </c>
    </row>
    <row r="5070" spans="1:14" ht="13">
      <c r="A5070" s="403"/>
      <c r="D5070" s="274">
        <v>0.02</v>
      </c>
      <c r="E5070" s="829" t="s">
        <v>149</v>
      </c>
      <c r="F5070" s="234" t="s">
        <v>153</v>
      </c>
      <c r="G5070" s="370" t="s">
        <v>151</v>
      </c>
      <c r="H5070" s="248">
        <f>Bahan!$C$21</f>
        <v>145000</v>
      </c>
      <c r="K5070" s="248" t="s">
        <v>128</v>
      </c>
      <c r="L5070" s="230">
        <f>D5070*H5070</f>
        <v>2900</v>
      </c>
    </row>
    <row r="5071" spans="1:14" ht="13">
      <c r="A5071" s="403"/>
      <c r="D5071" s="274">
        <v>0.02</v>
      </c>
      <c r="E5071" s="829" t="s">
        <v>149</v>
      </c>
      <c r="F5071" s="234" t="s">
        <v>154</v>
      </c>
      <c r="G5071" s="370" t="s">
        <v>151</v>
      </c>
      <c r="H5071" s="248">
        <f>Bahan!$C$22</f>
        <v>150000</v>
      </c>
      <c r="K5071" s="248" t="s">
        <v>128</v>
      </c>
      <c r="L5071" s="230">
        <f>D5071*H5071</f>
        <v>3000</v>
      </c>
    </row>
    <row r="5072" spans="1:14" ht="13">
      <c r="A5072" s="403"/>
      <c r="B5072" s="1250"/>
      <c r="C5072" s="1250"/>
      <c r="D5072" s="421"/>
      <c r="G5072" s="829"/>
      <c r="M5072" s="230" t="s">
        <v>128</v>
      </c>
      <c r="N5072" s="265">
        <f>SUM(L5068:L5071)</f>
        <v>57900</v>
      </c>
    </row>
    <row r="5073" spans="1:14" ht="13">
      <c r="A5073" s="403"/>
      <c r="D5073" s="421"/>
      <c r="E5073" s="829" t="s">
        <v>155</v>
      </c>
      <c r="F5073" s="234" t="s">
        <v>156</v>
      </c>
      <c r="G5073" s="829"/>
    </row>
    <row r="5074" spans="1:14" ht="13">
      <c r="A5074" s="403"/>
      <c r="D5074" s="274">
        <v>10</v>
      </c>
      <c r="E5074" s="829" t="s">
        <v>441</v>
      </c>
      <c r="F5074" s="234" t="s">
        <v>1062</v>
      </c>
      <c r="G5074" s="370" t="s">
        <v>151</v>
      </c>
      <c r="H5074" s="248">
        <f>Bahan!$C$399</f>
        <v>17900</v>
      </c>
      <c r="K5074" s="248" t="s">
        <v>128</v>
      </c>
      <c r="L5074" s="230">
        <f t="shared" ref="L5074:L5081" si="89">D5074*H5074</f>
        <v>179000</v>
      </c>
      <c r="N5074" s="265"/>
    </row>
    <row r="5075" spans="1:14" ht="13">
      <c r="A5075" s="403"/>
      <c r="D5075" s="274">
        <v>10</v>
      </c>
      <c r="E5075" s="829" t="s">
        <v>441</v>
      </c>
      <c r="F5075" s="234" t="s">
        <v>1063</v>
      </c>
      <c r="G5075" s="370" t="s">
        <v>151</v>
      </c>
      <c r="H5075" s="248">
        <f>Bahan!$C$403</f>
        <v>6000</v>
      </c>
      <c r="K5075" s="248" t="s">
        <v>128</v>
      </c>
      <c r="L5075" s="230">
        <f t="shared" si="89"/>
        <v>60000</v>
      </c>
    </row>
    <row r="5076" spans="1:14" ht="13">
      <c r="A5076" s="403"/>
      <c r="D5076" s="421">
        <v>2</v>
      </c>
      <c r="E5076" s="829" t="s">
        <v>682</v>
      </c>
      <c r="F5076" s="234" t="s">
        <v>1064</v>
      </c>
      <c r="G5076" s="370" t="s">
        <v>151</v>
      </c>
      <c r="H5076" s="248">
        <f>Bahan!$C$404</f>
        <v>2500</v>
      </c>
      <c r="K5076" s="248" t="s">
        <v>128</v>
      </c>
      <c r="L5076" s="230">
        <f t="shared" si="89"/>
        <v>5000</v>
      </c>
    </row>
    <row r="5077" spans="1:14" ht="13">
      <c r="A5077" s="403"/>
      <c r="D5077" s="433">
        <v>1</v>
      </c>
      <c r="E5077" s="829" t="s">
        <v>682</v>
      </c>
      <c r="F5077" s="434" t="s">
        <v>1065</v>
      </c>
      <c r="G5077" s="370" t="s">
        <v>151</v>
      </c>
      <c r="H5077" s="248">
        <f>Bahan!$C$405</f>
        <v>4000</v>
      </c>
      <c r="K5077" s="248" t="s">
        <v>128</v>
      </c>
      <c r="L5077" s="230">
        <f t="shared" si="89"/>
        <v>4000</v>
      </c>
    </row>
    <row r="5078" spans="1:14" ht="13">
      <c r="A5078" s="403"/>
      <c r="D5078" s="421">
        <v>6</v>
      </c>
      <c r="E5078" s="829" t="s">
        <v>682</v>
      </c>
      <c r="F5078" s="234" t="s">
        <v>1066</v>
      </c>
      <c r="G5078" s="370" t="s">
        <v>151</v>
      </c>
      <c r="H5078" s="248">
        <f>Bahan!$C$406</f>
        <v>750</v>
      </c>
      <c r="K5078" s="248" t="s">
        <v>128</v>
      </c>
      <c r="L5078" s="230">
        <f t="shared" si="89"/>
        <v>4500</v>
      </c>
    </row>
    <row r="5079" spans="1:14" ht="13">
      <c r="A5079" s="403"/>
      <c r="D5079" s="421">
        <v>12</v>
      </c>
      <c r="E5079" s="829" t="s">
        <v>682</v>
      </c>
      <c r="F5079" s="234" t="s">
        <v>1067</v>
      </c>
      <c r="G5079" s="370" t="s">
        <v>151</v>
      </c>
      <c r="H5079" s="248">
        <f>Bahan!$C$407</f>
        <v>1000</v>
      </c>
      <c r="K5079" s="248" t="s">
        <v>128</v>
      </c>
      <c r="L5079" s="230">
        <f t="shared" si="89"/>
        <v>12000</v>
      </c>
    </row>
    <row r="5080" spans="1:14" ht="13">
      <c r="A5080" s="403"/>
      <c r="D5080" s="421">
        <v>4</v>
      </c>
      <c r="E5080" s="829" t="s">
        <v>682</v>
      </c>
      <c r="F5080" s="234" t="s">
        <v>1068</v>
      </c>
      <c r="G5080" s="370" t="s">
        <v>151</v>
      </c>
      <c r="H5080" s="248">
        <f>Bahan!$C$408</f>
        <v>2500</v>
      </c>
      <c r="K5080" s="248" t="s">
        <v>128</v>
      </c>
      <c r="L5080" s="230">
        <f t="shared" si="89"/>
        <v>10000</v>
      </c>
    </row>
    <row r="5081" spans="1:14" ht="13">
      <c r="D5081" s="421">
        <v>0.25</v>
      </c>
      <c r="E5081" s="829" t="s">
        <v>682</v>
      </c>
      <c r="F5081" s="234" t="s">
        <v>1069</v>
      </c>
      <c r="G5081" s="370" t="s">
        <v>151</v>
      </c>
      <c r="H5081" s="248">
        <f>Bahan!$C$409</f>
        <v>12500</v>
      </c>
      <c r="K5081" s="248" t="s">
        <v>128</v>
      </c>
      <c r="L5081" s="230">
        <f t="shared" si="89"/>
        <v>3125</v>
      </c>
    </row>
    <row r="5082" spans="1:14" ht="13">
      <c r="D5082" s="421"/>
      <c r="E5082" s="829"/>
      <c r="G5082" s="370"/>
      <c r="H5082" s="248"/>
      <c r="L5082" s="230"/>
      <c r="M5082" s="230" t="s">
        <v>128</v>
      </c>
      <c r="N5082" s="265">
        <f>SUM(L5074:L5081)</f>
        <v>277625</v>
      </c>
    </row>
    <row r="5083" spans="1:14" ht="13">
      <c r="D5083" s="421"/>
      <c r="G5083" s="829"/>
      <c r="H5083" s="829"/>
      <c r="K5083" s="829"/>
      <c r="M5083" s="267" t="s">
        <v>169</v>
      </c>
      <c r="N5083" s="268" t="s">
        <v>169</v>
      </c>
    </row>
    <row r="5084" spans="1:14" ht="13">
      <c r="D5084" s="421"/>
      <c r="G5084" s="829"/>
      <c r="H5084" s="233" t="s">
        <v>170</v>
      </c>
      <c r="M5084" s="230" t="s">
        <v>128</v>
      </c>
      <c r="N5084" s="230">
        <f>SUM(N5072:N5082)</f>
        <v>335525</v>
      </c>
    </row>
    <row r="5085" spans="1:14" ht="13">
      <c r="D5085" s="421"/>
      <c r="G5085" s="829"/>
      <c r="H5085" s="269" t="s">
        <v>3123</v>
      </c>
      <c r="K5085" s="270"/>
      <c r="M5085" s="230" t="s">
        <v>128</v>
      </c>
      <c r="N5085" s="265">
        <f>N5084*$Q$4</f>
        <v>33552.5</v>
      </c>
    </row>
    <row r="5086" spans="1:14" ht="13">
      <c r="D5086" s="421"/>
      <c r="G5086" s="829"/>
      <c r="H5086" s="233" t="s">
        <v>171</v>
      </c>
      <c r="M5086" s="230" t="s">
        <v>128</v>
      </c>
      <c r="N5086" s="262">
        <f>ROUNDDOWN((N5084+N5085),0)</f>
        <v>369077</v>
      </c>
    </row>
    <row r="5087" spans="1:14" ht="13">
      <c r="D5087" s="433"/>
      <c r="E5087" s="829"/>
      <c r="F5087" s="247"/>
      <c r="G5087" s="829"/>
      <c r="H5087" s="829"/>
      <c r="K5087" s="829"/>
      <c r="L5087" s="829"/>
    </row>
    <row r="5088" spans="1:14" ht="13">
      <c r="A5088" s="258">
        <f>1+A5066</f>
        <v>121</v>
      </c>
      <c r="B5088" s="1250" t="s">
        <v>1070</v>
      </c>
      <c r="D5088" s="273" t="s">
        <v>1071</v>
      </c>
      <c r="E5088" s="245"/>
      <c r="F5088" s="260"/>
      <c r="G5088" s="1250"/>
      <c r="H5088" s="245"/>
      <c r="K5088" s="245"/>
      <c r="L5088" s="245"/>
      <c r="M5088" s="262"/>
      <c r="N5088" s="245"/>
    </row>
    <row r="5089" spans="1:14" ht="13">
      <c r="A5089" s="403"/>
      <c r="D5089" s="421"/>
      <c r="E5089" s="829" t="s">
        <v>147</v>
      </c>
      <c r="F5089" s="234" t="s">
        <v>148</v>
      </c>
      <c r="G5089" s="829"/>
    </row>
    <row r="5090" spans="1:14" ht="13">
      <c r="A5090" s="403"/>
      <c r="D5090" s="274">
        <v>0.1</v>
      </c>
      <c r="E5090" s="829" t="s">
        <v>149</v>
      </c>
      <c r="F5090" s="264" t="s">
        <v>150</v>
      </c>
      <c r="G5090" s="370" t="s">
        <v>151</v>
      </c>
      <c r="H5090" s="248">
        <f>Bahan!$C$10</f>
        <v>125000</v>
      </c>
      <c r="K5090" s="248" t="s">
        <v>128</v>
      </c>
      <c r="L5090" s="230">
        <f>D5090*H5090</f>
        <v>12500</v>
      </c>
    </row>
    <row r="5091" spans="1:14" ht="13">
      <c r="A5091" s="403"/>
      <c r="D5091" s="274">
        <v>0.1</v>
      </c>
      <c r="E5091" s="829" t="s">
        <v>149</v>
      </c>
      <c r="F5091" s="264" t="s">
        <v>945</v>
      </c>
      <c r="G5091" s="370" t="s">
        <v>151</v>
      </c>
      <c r="H5091" s="248">
        <f>Bahan!$C$20</f>
        <v>135000</v>
      </c>
      <c r="K5091" s="248" t="s">
        <v>128</v>
      </c>
      <c r="L5091" s="230">
        <f>D5091*H5091</f>
        <v>13500</v>
      </c>
    </row>
    <row r="5092" spans="1:14" ht="13">
      <c r="A5092" s="403"/>
      <c r="D5092" s="274">
        <v>0.01</v>
      </c>
      <c r="E5092" s="829" t="s">
        <v>149</v>
      </c>
      <c r="F5092" s="234" t="s">
        <v>153</v>
      </c>
      <c r="G5092" s="370" t="s">
        <v>151</v>
      </c>
      <c r="H5092" s="248">
        <f>Bahan!$C$21</f>
        <v>145000</v>
      </c>
      <c r="K5092" s="248" t="s">
        <v>128</v>
      </c>
      <c r="L5092" s="230">
        <f>D5092*H5092</f>
        <v>1450</v>
      </c>
    </row>
    <row r="5093" spans="1:14" ht="13">
      <c r="A5093" s="403"/>
      <c r="D5093" s="274">
        <v>0.01</v>
      </c>
      <c r="E5093" s="829" t="s">
        <v>149</v>
      </c>
      <c r="F5093" s="234" t="s">
        <v>154</v>
      </c>
      <c r="G5093" s="370" t="s">
        <v>151</v>
      </c>
      <c r="H5093" s="248">
        <f>Bahan!$C$22</f>
        <v>150000</v>
      </c>
      <c r="K5093" s="248" t="s">
        <v>128</v>
      </c>
      <c r="L5093" s="230">
        <f>D5093*H5093</f>
        <v>1500</v>
      </c>
    </row>
    <row r="5094" spans="1:14" ht="13">
      <c r="A5094" s="403"/>
      <c r="B5094" s="1250"/>
      <c r="C5094" s="1250"/>
      <c r="D5094" s="421"/>
      <c r="G5094" s="829"/>
      <c r="M5094" s="230" t="s">
        <v>128</v>
      </c>
      <c r="N5094" s="265">
        <f>SUM(L5090:L5093)</f>
        <v>28950</v>
      </c>
    </row>
    <row r="5095" spans="1:14" ht="13">
      <c r="A5095" s="403"/>
      <c r="D5095" s="421"/>
      <c r="E5095" s="829" t="s">
        <v>155</v>
      </c>
      <c r="F5095" s="234" t="s">
        <v>156</v>
      </c>
      <c r="G5095" s="829"/>
    </row>
    <row r="5096" spans="1:14" ht="13">
      <c r="A5096" s="403"/>
      <c r="D5096" s="274">
        <v>10</v>
      </c>
      <c r="E5096" s="829" t="s">
        <v>441</v>
      </c>
      <c r="F5096" s="234" t="s">
        <v>1072</v>
      </c>
      <c r="G5096" s="370" t="s">
        <v>151</v>
      </c>
      <c r="H5096" s="248">
        <f>Bahan!$C$400</f>
        <v>25000</v>
      </c>
      <c r="K5096" s="248" t="s">
        <v>128</v>
      </c>
      <c r="L5096" s="230">
        <f t="shared" ref="L5096:L5103" si="90">D5096*H5096</f>
        <v>250000</v>
      </c>
    </row>
    <row r="5097" spans="1:14" ht="13">
      <c r="A5097" s="403"/>
      <c r="D5097" s="274">
        <v>10</v>
      </c>
      <c r="E5097" s="829" t="s">
        <v>441</v>
      </c>
      <c r="F5097" s="234" t="s">
        <v>1063</v>
      </c>
      <c r="G5097" s="370" t="s">
        <v>151</v>
      </c>
      <c r="H5097" s="248">
        <f>Bahan!$C$403</f>
        <v>6000</v>
      </c>
      <c r="K5097" s="248" t="s">
        <v>128</v>
      </c>
      <c r="L5097" s="230">
        <f t="shared" si="90"/>
        <v>60000</v>
      </c>
    </row>
    <row r="5098" spans="1:14" ht="13">
      <c r="A5098" s="403"/>
      <c r="D5098" s="421">
        <v>2</v>
      </c>
      <c r="E5098" s="829" t="s">
        <v>682</v>
      </c>
      <c r="F5098" s="234" t="s">
        <v>1064</v>
      </c>
      <c r="G5098" s="370" t="s">
        <v>151</v>
      </c>
      <c r="H5098" s="248">
        <f>Bahan!$C$404</f>
        <v>2500</v>
      </c>
      <c r="K5098" s="248" t="s">
        <v>128</v>
      </c>
      <c r="L5098" s="230">
        <f t="shared" si="90"/>
        <v>5000</v>
      </c>
    </row>
    <row r="5099" spans="1:14" ht="13">
      <c r="A5099" s="403"/>
      <c r="D5099" s="433">
        <v>1</v>
      </c>
      <c r="E5099" s="829" t="s">
        <v>682</v>
      </c>
      <c r="F5099" s="434" t="s">
        <v>1065</v>
      </c>
      <c r="G5099" s="370" t="s">
        <v>151</v>
      </c>
      <c r="H5099" s="248">
        <f>Bahan!$C$405</f>
        <v>4000</v>
      </c>
      <c r="K5099" s="248" t="s">
        <v>128</v>
      </c>
      <c r="L5099" s="230">
        <f t="shared" si="90"/>
        <v>4000</v>
      </c>
    </row>
    <row r="5100" spans="1:14" ht="13">
      <c r="A5100" s="403"/>
      <c r="D5100" s="421">
        <v>6</v>
      </c>
      <c r="E5100" s="829" t="s">
        <v>682</v>
      </c>
      <c r="F5100" s="234" t="s">
        <v>1066</v>
      </c>
      <c r="G5100" s="370" t="s">
        <v>151</v>
      </c>
      <c r="H5100" s="248">
        <f>Bahan!$C$406</f>
        <v>750</v>
      </c>
      <c r="K5100" s="248" t="s">
        <v>128</v>
      </c>
      <c r="L5100" s="230">
        <f t="shared" si="90"/>
        <v>4500</v>
      </c>
    </row>
    <row r="5101" spans="1:14" ht="13">
      <c r="A5101" s="403"/>
      <c r="D5101" s="421">
        <v>12</v>
      </c>
      <c r="E5101" s="829" t="s">
        <v>682</v>
      </c>
      <c r="F5101" s="234" t="s">
        <v>1067</v>
      </c>
      <c r="G5101" s="370" t="s">
        <v>151</v>
      </c>
      <c r="H5101" s="248">
        <f>Bahan!$C$407</f>
        <v>1000</v>
      </c>
      <c r="K5101" s="248" t="s">
        <v>128</v>
      </c>
      <c r="L5101" s="230">
        <f t="shared" si="90"/>
        <v>12000</v>
      </c>
    </row>
    <row r="5102" spans="1:14" ht="13">
      <c r="A5102" s="403"/>
      <c r="D5102" s="421">
        <v>4</v>
      </c>
      <c r="E5102" s="829" t="s">
        <v>682</v>
      </c>
      <c r="F5102" s="234" t="s">
        <v>1068</v>
      </c>
      <c r="G5102" s="370" t="s">
        <v>151</v>
      </c>
      <c r="H5102" s="248">
        <f>Bahan!$C$408</f>
        <v>2500</v>
      </c>
      <c r="K5102" s="248" t="s">
        <v>128</v>
      </c>
      <c r="L5102" s="230">
        <f t="shared" si="90"/>
        <v>10000</v>
      </c>
    </row>
    <row r="5103" spans="1:14" ht="13">
      <c r="D5103" s="421">
        <v>0.25</v>
      </c>
      <c r="E5103" s="829" t="s">
        <v>682</v>
      </c>
      <c r="F5103" s="234" t="s">
        <v>1069</v>
      </c>
      <c r="G5103" s="370" t="s">
        <v>151</v>
      </c>
      <c r="H5103" s="248">
        <f>Bahan!$C$409</f>
        <v>12500</v>
      </c>
      <c r="K5103" s="248" t="s">
        <v>128</v>
      </c>
      <c r="L5103" s="230">
        <f t="shared" si="90"/>
        <v>3125</v>
      </c>
    </row>
    <row r="5104" spans="1:14" ht="13">
      <c r="D5104" s="421"/>
      <c r="E5104" s="829"/>
      <c r="G5104" s="370"/>
      <c r="H5104" s="248"/>
      <c r="L5104" s="230"/>
      <c r="M5104" s="230" t="s">
        <v>128</v>
      </c>
      <c r="N5104" s="265">
        <f>SUM(L5096:L5103)</f>
        <v>348625</v>
      </c>
    </row>
    <row r="5105" spans="1:14" ht="13">
      <c r="D5105" s="421"/>
      <c r="G5105" s="829"/>
      <c r="H5105" s="829"/>
      <c r="K5105" s="829"/>
      <c r="M5105" s="267" t="s">
        <v>169</v>
      </c>
      <c r="N5105" s="268" t="s">
        <v>169</v>
      </c>
    </row>
    <row r="5106" spans="1:14" ht="13">
      <c r="D5106" s="421"/>
      <c r="G5106" s="829"/>
      <c r="H5106" s="233" t="s">
        <v>170</v>
      </c>
      <c r="M5106" s="230" t="s">
        <v>128</v>
      </c>
      <c r="N5106" s="230">
        <f>SUM(N5094:N5104)</f>
        <v>377575</v>
      </c>
    </row>
    <row r="5107" spans="1:14" ht="13">
      <c r="D5107" s="421"/>
      <c r="G5107" s="829"/>
      <c r="H5107" s="269" t="s">
        <v>3123</v>
      </c>
      <c r="K5107" s="270"/>
      <c r="M5107" s="230" t="s">
        <v>128</v>
      </c>
      <c r="N5107" s="265">
        <f>N5106*$Q$4</f>
        <v>37757.5</v>
      </c>
    </row>
    <row r="5108" spans="1:14" ht="13">
      <c r="D5108" s="421"/>
      <c r="G5108" s="829"/>
      <c r="H5108" s="233" t="s">
        <v>171</v>
      </c>
      <c r="M5108" s="230" t="s">
        <v>128</v>
      </c>
      <c r="N5108" s="262">
        <f>ROUNDDOWN((N5106+N5107),0)</f>
        <v>415332</v>
      </c>
    </row>
    <row r="5109" spans="1:14" ht="13">
      <c r="D5109" s="433"/>
      <c r="E5109" s="829"/>
      <c r="F5109" s="247"/>
      <c r="G5109" s="829"/>
      <c r="H5109" s="829"/>
      <c r="K5109" s="829"/>
      <c r="L5109" s="829"/>
    </row>
    <row r="5110" spans="1:14" ht="13">
      <c r="A5110" s="258">
        <f>1+A5088</f>
        <v>122</v>
      </c>
      <c r="B5110" s="1250" t="s">
        <v>1073</v>
      </c>
      <c r="D5110" s="432" t="s">
        <v>1074</v>
      </c>
      <c r="E5110" s="245"/>
      <c r="F5110" s="316"/>
      <c r="G5110" s="1250"/>
      <c r="H5110" s="245"/>
      <c r="K5110" s="245"/>
      <c r="L5110" s="245"/>
      <c r="M5110" s="262"/>
      <c r="N5110" s="245"/>
    </row>
    <row r="5111" spans="1:14" ht="13">
      <c r="A5111" s="403"/>
      <c r="D5111" s="421"/>
      <c r="E5111" s="829" t="s">
        <v>147</v>
      </c>
      <c r="F5111" s="266" t="s">
        <v>148</v>
      </c>
      <c r="G5111" s="829"/>
    </row>
    <row r="5112" spans="1:14" ht="13">
      <c r="A5112" s="403"/>
      <c r="D5112" s="274">
        <v>0.1</v>
      </c>
      <c r="E5112" s="829" t="s">
        <v>149</v>
      </c>
      <c r="F5112" s="320" t="s">
        <v>150</v>
      </c>
      <c r="G5112" s="370" t="s">
        <v>151</v>
      </c>
      <c r="H5112" s="248">
        <f>Bahan!$C$10</f>
        <v>125000</v>
      </c>
      <c r="K5112" s="248" t="s">
        <v>128</v>
      </c>
      <c r="L5112" s="230">
        <f>D5112*H5112</f>
        <v>12500</v>
      </c>
    </row>
    <row r="5113" spans="1:14" ht="13">
      <c r="A5113" s="403"/>
      <c r="D5113" s="274">
        <v>0.1</v>
      </c>
      <c r="E5113" s="829" t="s">
        <v>149</v>
      </c>
      <c r="F5113" s="320" t="s">
        <v>945</v>
      </c>
      <c r="G5113" s="370" t="s">
        <v>151</v>
      </c>
      <c r="H5113" s="248">
        <f>Bahan!$C$20</f>
        <v>135000</v>
      </c>
      <c r="K5113" s="248" t="s">
        <v>128</v>
      </c>
      <c r="L5113" s="230">
        <f>D5113*H5113</f>
        <v>13500</v>
      </c>
    </row>
    <row r="5114" spans="1:14" ht="13">
      <c r="A5114" s="403"/>
      <c r="D5114" s="274">
        <v>0.01</v>
      </c>
      <c r="E5114" s="829" t="s">
        <v>149</v>
      </c>
      <c r="F5114" s="266" t="s">
        <v>153</v>
      </c>
      <c r="G5114" s="370" t="s">
        <v>151</v>
      </c>
      <c r="H5114" s="248">
        <f>Bahan!$C$21</f>
        <v>145000</v>
      </c>
      <c r="K5114" s="248" t="s">
        <v>128</v>
      </c>
      <c r="L5114" s="230">
        <f>D5114*H5114</f>
        <v>1450</v>
      </c>
    </row>
    <row r="5115" spans="1:14" ht="13">
      <c r="A5115" s="403"/>
      <c r="C5115" s="233"/>
      <c r="D5115" s="274">
        <v>0.01</v>
      </c>
      <c r="E5115" s="829" t="s">
        <v>149</v>
      </c>
      <c r="F5115" s="266" t="s">
        <v>154</v>
      </c>
      <c r="G5115" s="370" t="s">
        <v>151</v>
      </c>
      <c r="H5115" s="248">
        <f>Bahan!$C$22</f>
        <v>150000</v>
      </c>
      <c r="K5115" s="248" t="s">
        <v>128</v>
      </c>
      <c r="L5115" s="230">
        <f>D5115*H5115</f>
        <v>1500</v>
      </c>
    </row>
    <row r="5116" spans="1:14" ht="13">
      <c r="A5116" s="403"/>
      <c r="D5116" s="421"/>
      <c r="F5116" s="266"/>
      <c r="G5116" s="829"/>
      <c r="M5116" s="230" t="s">
        <v>128</v>
      </c>
      <c r="N5116" s="265">
        <f>SUM(L5112:L5115)</f>
        <v>28950</v>
      </c>
    </row>
    <row r="5117" spans="1:14" ht="13">
      <c r="A5117" s="403"/>
      <c r="D5117" s="421"/>
      <c r="E5117" s="829" t="s">
        <v>155</v>
      </c>
      <c r="F5117" s="266" t="s">
        <v>156</v>
      </c>
      <c r="G5117" s="829"/>
    </row>
    <row r="5118" spans="1:14" ht="13">
      <c r="A5118" s="403"/>
      <c r="D5118" s="274">
        <v>1</v>
      </c>
      <c r="E5118" s="829" t="s">
        <v>682</v>
      </c>
      <c r="F5118" s="266" t="s">
        <v>1075</v>
      </c>
      <c r="G5118" s="370" t="s">
        <v>151</v>
      </c>
      <c r="H5118" s="426">
        <f>Bahan!$C$382</f>
        <v>4000000</v>
      </c>
      <c r="K5118" s="248" t="s">
        <v>128</v>
      </c>
      <c r="L5118" s="230">
        <f>D5118*H5118</f>
        <v>4000000</v>
      </c>
    </row>
    <row r="5119" spans="1:14" ht="13">
      <c r="A5119" s="403"/>
      <c r="D5119" s="274">
        <v>1</v>
      </c>
      <c r="E5119" s="829" t="s">
        <v>682</v>
      </c>
      <c r="F5119" s="266" t="s">
        <v>1076</v>
      </c>
      <c r="G5119" s="370" t="s">
        <v>151</v>
      </c>
      <c r="H5119" s="426">
        <f>Bahan!$C$383</f>
        <v>3400000</v>
      </c>
      <c r="K5119" s="248" t="s">
        <v>128</v>
      </c>
      <c r="L5119" s="230">
        <f>D5119*H5119</f>
        <v>3400000</v>
      </c>
    </row>
    <row r="5120" spans="1:14" ht="13">
      <c r="A5120" s="403"/>
      <c r="D5120" s="274">
        <v>1</v>
      </c>
      <c r="E5120" s="829" t="s">
        <v>1077</v>
      </c>
      <c r="F5120" s="266" t="s">
        <v>1078</v>
      </c>
      <c r="G5120" s="370" t="s">
        <v>151</v>
      </c>
      <c r="H5120" s="426">
        <f>Bahan!$C$392</f>
        <v>750000</v>
      </c>
      <c r="K5120" s="248" t="s">
        <v>128</v>
      </c>
      <c r="L5120" s="230">
        <f>D5120*H5120</f>
        <v>750000</v>
      </c>
    </row>
    <row r="5121" spans="1:14" ht="13">
      <c r="D5121" s="421"/>
      <c r="E5121" s="829"/>
      <c r="F5121" s="266"/>
      <c r="G5121" s="370"/>
      <c r="H5121" s="248"/>
      <c r="L5121" s="230"/>
      <c r="M5121" s="230" t="s">
        <v>128</v>
      </c>
      <c r="N5121" s="265">
        <f>SUM(L5118:L5120)</f>
        <v>8150000</v>
      </c>
    </row>
    <row r="5122" spans="1:14" ht="13">
      <c r="D5122" s="421"/>
      <c r="F5122" s="266"/>
      <c r="G5122" s="829"/>
      <c r="H5122" s="829"/>
      <c r="K5122" s="829"/>
      <c r="M5122" s="267" t="s">
        <v>169</v>
      </c>
      <c r="N5122" s="268" t="s">
        <v>169</v>
      </c>
    </row>
    <row r="5123" spans="1:14" ht="13">
      <c r="D5123" s="421"/>
      <c r="F5123" s="266"/>
      <c r="G5123" s="829"/>
      <c r="H5123" s="233" t="s">
        <v>170</v>
      </c>
      <c r="M5123" s="230" t="s">
        <v>128</v>
      </c>
      <c r="N5123" s="230">
        <f>SUM(N5116:N5121)</f>
        <v>8178950</v>
      </c>
    </row>
    <row r="5124" spans="1:14" ht="13">
      <c r="D5124" s="421"/>
      <c r="F5124" s="266"/>
      <c r="G5124" s="829"/>
      <c r="H5124" s="269" t="s">
        <v>3123</v>
      </c>
      <c r="K5124" s="270"/>
      <c r="M5124" s="230" t="s">
        <v>128</v>
      </c>
      <c r="N5124" s="265">
        <f>N5123*$Q$4</f>
        <v>817895</v>
      </c>
    </row>
    <row r="5125" spans="1:14" ht="13">
      <c r="D5125" s="421"/>
      <c r="F5125" s="266"/>
      <c r="G5125" s="829"/>
      <c r="H5125" s="233" t="s">
        <v>171</v>
      </c>
      <c r="M5125" s="230" t="s">
        <v>128</v>
      </c>
      <c r="N5125" s="262">
        <f>ROUNDDOWN((N5123+N5124),0)</f>
        <v>8996845</v>
      </c>
    </row>
    <row r="5126" spans="1:14" ht="13">
      <c r="A5126" s="231" t="s">
        <v>143</v>
      </c>
      <c r="D5126" s="421"/>
      <c r="F5126" s="266"/>
      <c r="G5126" s="829"/>
    </row>
    <row r="5127" spans="1:14" ht="13">
      <c r="A5127" s="258">
        <f>1+A5110</f>
        <v>123</v>
      </c>
      <c r="B5127" s="1250" t="s">
        <v>1079</v>
      </c>
      <c r="D5127" s="432" t="s">
        <v>1080</v>
      </c>
      <c r="E5127" s="245"/>
      <c r="F5127" s="316"/>
      <c r="G5127" s="1250"/>
      <c r="H5127" s="245"/>
      <c r="K5127" s="245"/>
      <c r="L5127" s="245"/>
      <c r="M5127" s="262"/>
      <c r="N5127" s="245"/>
    </row>
    <row r="5128" spans="1:14" ht="13">
      <c r="A5128" s="403"/>
      <c r="D5128" s="421"/>
      <c r="E5128" s="829" t="s">
        <v>147</v>
      </c>
      <c r="F5128" s="266" t="s">
        <v>148</v>
      </c>
      <c r="G5128" s="829"/>
    </row>
    <row r="5129" spans="1:14" ht="13">
      <c r="A5129" s="403"/>
      <c r="D5129" s="274">
        <v>0.1</v>
      </c>
      <c r="E5129" s="829" t="s">
        <v>149</v>
      </c>
      <c r="F5129" s="320" t="s">
        <v>150</v>
      </c>
      <c r="G5129" s="370" t="s">
        <v>151</v>
      </c>
      <c r="H5129" s="248">
        <f>Bahan!$C$10</f>
        <v>125000</v>
      </c>
      <c r="K5129" s="248" t="s">
        <v>128</v>
      </c>
      <c r="L5129" s="230">
        <f>D5129*H5129</f>
        <v>12500</v>
      </c>
    </row>
    <row r="5130" spans="1:14" ht="13">
      <c r="A5130" s="403"/>
      <c r="D5130" s="274">
        <v>0.1</v>
      </c>
      <c r="E5130" s="829" t="s">
        <v>149</v>
      </c>
      <c r="F5130" s="320" t="s">
        <v>945</v>
      </c>
      <c r="G5130" s="370" t="s">
        <v>151</v>
      </c>
      <c r="H5130" s="248">
        <f>Bahan!$C$20</f>
        <v>135000</v>
      </c>
      <c r="K5130" s="248" t="s">
        <v>128</v>
      </c>
      <c r="L5130" s="230">
        <f>D5130*H5130</f>
        <v>13500</v>
      </c>
    </row>
    <row r="5131" spans="1:14" ht="13">
      <c r="A5131" s="403"/>
      <c r="D5131" s="274">
        <v>0.01</v>
      </c>
      <c r="E5131" s="829" t="s">
        <v>149</v>
      </c>
      <c r="F5131" s="266" t="s">
        <v>153</v>
      </c>
      <c r="G5131" s="370" t="s">
        <v>151</v>
      </c>
      <c r="H5131" s="248">
        <f>Bahan!$C$21</f>
        <v>145000</v>
      </c>
      <c r="K5131" s="248" t="s">
        <v>128</v>
      </c>
      <c r="L5131" s="230">
        <f>D5131*H5131</f>
        <v>1450</v>
      </c>
    </row>
    <row r="5132" spans="1:14" ht="13">
      <c r="A5132" s="403"/>
      <c r="C5132" s="233"/>
      <c r="D5132" s="274">
        <v>0.01</v>
      </c>
      <c r="E5132" s="829" t="s">
        <v>149</v>
      </c>
      <c r="F5132" s="266" t="s">
        <v>154</v>
      </c>
      <c r="G5132" s="370" t="s">
        <v>151</v>
      </c>
      <c r="H5132" s="248">
        <f>Bahan!$C$22</f>
        <v>150000</v>
      </c>
      <c r="K5132" s="248" t="s">
        <v>128</v>
      </c>
      <c r="L5132" s="230">
        <f>D5132*H5132</f>
        <v>1500</v>
      </c>
    </row>
    <row r="5133" spans="1:14" ht="13">
      <c r="A5133" s="403"/>
      <c r="D5133" s="421"/>
      <c r="F5133" s="266"/>
      <c r="G5133" s="829"/>
      <c r="M5133" s="230" t="s">
        <v>128</v>
      </c>
      <c r="N5133" s="265">
        <f>SUM(L5129:L5132)</f>
        <v>28950</v>
      </c>
    </row>
    <row r="5134" spans="1:14" ht="13">
      <c r="A5134" s="403"/>
      <c r="D5134" s="421"/>
      <c r="E5134" s="829" t="s">
        <v>155</v>
      </c>
      <c r="F5134" s="266" t="s">
        <v>156</v>
      </c>
      <c r="G5134" s="829"/>
    </row>
    <row r="5135" spans="1:14" ht="13">
      <c r="A5135" s="403"/>
      <c r="D5135" s="274">
        <v>1</v>
      </c>
      <c r="E5135" s="829" t="s">
        <v>682</v>
      </c>
      <c r="F5135" s="266" t="s">
        <v>1081</v>
      </c>
      <c r="G5135" s="370" t="s">
        <v>151</v>
      </c>
      <c r="H5135" s="426">
        <f>Bahan!$C$382/2</f>
        <v>2000000</v>
      </c>
      <c r="K5135" s="248" t="s">
        <v>128</v>
      </c>
      <c r="L5135" s="230">
        <f>D5135*H5135</f>
        <v>2000000</v>
      </c>
    </row>
    <row r="5136" spans="1:14" ht="13">
      <c r="A5136" s="403"/>
      <c r="D5136" s="274">
        <v>1</v>
      </c>
      <c r="E5136" s="829" t="s">
        <v>682</v>
      </c>
      <c r="F5136" s="266" t="s">
        <v>1076</v>
      </c>
      <c r="G5136" s="370" t="s">
        <v>151</v>
      </c>
      <c r="H5136" s="426">
        <f>Bahan!$C$383</f>
        <v>3400000</v>
      </c>
      <c r="K5136" s="248" t="s">
        <v>128</v>
      </c>
      <c r="L5136" s="230">
        <f t="shared" ref="L5136:L5137" si="91">D5136*H5136</f>
        <v>3400000</v>
      </c>
    </row>
    <row r="5137" spans="1:14" ht="13">
      <c r="A5137" s="403"/>
      <c r="D5137" s="274">
        <v>1</v>
      </c>
      <c r="E5137" s="829" t="s">
        <v>1077</v>
      </c>
      <c r="F5137" s="266" t="s">
        <v>1078</v>
      </c>
      <c r="G5137" s="370" t="s">
        <v>151</v>
      </c>
      <c r="H5137" s="426">
        <f>Bahan!$C$392</f>
        <v>750000</v>
      </c>
      <c r="K5137" s="248" t="s">
        <v>128</v>
      </c>
      <c r="L5137" s="230">
        <f t="shared" si="91"/>
        <v>750000</v>
      </c>
    </row>
    <row r="5138" spans="1:14" ht="13">
      <c r="D5138" s="421"/>
      <c r="E5138" s="829"/>
      <c r="F5138" s="266"/>
      <c r="G5138" s="370"/>
      <c r="H5138" s="248"/>
      <c r="L5138" s="230"/>
      <c r="M5138" s="230" t="s">
        <v>128</v>
      </c>
      <c r="N5138" s="265">
        <f>SUM(L5135:L5137)</f>
        <v>6150000</v>
      </c>
    </row>
    <row r="5139" spans="1:14" ht="13">
      <c r="D5139" s="421"/>
      <c r="F5139" s="266"/>
      <c r="G5139" s="829"/>
      <c r="H5139" s="829"/>
      <c r="K5139" s="829"/>
      <c r="M5139" s="267" t="s">
        <v>169</v>
      </c>
      <c r="N5139" s="268" t="s">
        <v>169</v>
      </c>
    </row>
    <row r="5140" spans="1:14" ht="13">
      <c r="D5140" s="421"/>
      <c r="F5140" s="266"/>
      <c r="G5140" s="829"/>
      <c r="H5140" s="233" t="s">
        <v>170</v>
      </c>
      <c r="M5140" s="230" t="s">
        <v>128</v>
      </c>
      <c r="N5140" s="230">
        <f>SUM(N5133:N5138)</f>
        <v>6178950</v>
      </c>
    </row>
    <row r="5141" spans="1:14" ht="13">
      <c r="D5141" s="421"/>
      <c r="F5141" s="266"/>
      <c r="G5141" s="829"/>
      <c r="H5141" s="269" t="s">
        <v>3123</v>
      </c>
      <c r="K5141" s="270"/>
      <c r="M5141" s="230" t="s">
        <v>128</v>
      </c>
      <c r="N5141" s="265">
        <f>N5140*$Q$4</f>
        <v>617895</v>
      </c>
    </row>
    <row r="5142" spans="1:14" ht="13">
      <c r="D5142" s="421"/>
      <c r="F5142" s="266"/>
      <c r="G5142" s="829"/>
      <c r="H5142" s="233" t="s">
        <v>171</v>
      </c>
      <c r="M5142" s="230" t="s">
        <v>128</v>
      </c>
      <c r="N5142" s="262">
        <f>ROUNDDOWN((N5140+N5141),0)</f>
        <v>6796845</v>
      </c>
    </row>
    <row r="5143" spans="1:14" ht="13">
      <c r="D5143" s="421"/>
      <c r="F5143" s="266"/>
      <c r="G5143" s="829"/>
      <c r="N5143" s="262"/>
    </row>
    <row r="5144" spans="1:14" ht="13">
      <c r="A5144" s="258">
        <f>A5127+1</f>
        <v>124</v>
      </c>
      <c r="B5144" s="1250" t="s">
        <v>1082</v>
      </c>
      <c r="D5144" s="432" t="s">
        <v>1083</v>
      </c>
      <c r="E5144" s="245"/>
      <c r="F5144" s="260"/>
      <c r="G5144" s="1250"/>
      <c r="H5144" s="245"/>
      <c r="K5144" s="245"/>
      <c r="L5144" s="245"/>
      <c r="M5144" s="262"/>
      <c r="N5144" s="245"/>
    </row>
    <row r="5145" spans="1:14" ht="13">
      <c r="A5145" s="403"/>
      <c r="D5145" s="421"/>
      <c r="E5145" s="829" t="s">
        <v>147</v>
      </c>
      <c r="F5145" s="234" t="s">
        <v>148</v>
      </c>
      <c r="G5145" s="829"/>
    </row>
    <row r="5146" spans="1:14" ht="13">
      <c r="A5146" s="403"/>
      <c r="D5146" s="274">
        <v>0.08</v>
      </c>
      <c r="E5146" s="829" t="s">
        <v>149</v>
      </c>
      <c r="F5146" s="264" t="s">
        <v>150</v>
      </c>
      <c r="G5146" s="370" t="s">
        <v>151</v>
      </c>
      <c r="H5146" s="248">
        <f>Bahan!$C$10</f>
        <v>125000</v>
      </c>
      <c r="K5146" s="248" t="s">
        <v>128</v>
      </c>
      <c r="L5146" s="230">
        <f>D5146*H5146</f>
        <v>10000</v>
      </c>
    </row>
    <row r="5147" spans="1:14" ht="13">
      <c r="A5147" s="403"/>
      <c r="D5147" s="274">
        <v>0.08</v>
      </c>
      <c r="E5147" s="829" t="s">
        <v>149</v>
      </c>
      <c r="F5147" s="264" t="s">
        <v>945</v>
      </c>
      <c r="G5147" s="370" t="s">
        <v>151</v>
      </c>
      <c r="H5147" s="248">
        <f>Bahan!$C$20</f>
        <v>135000</v>
      </c>
      <c r="K5147" s="248" t="s">
        <v>128</v>
      </c>
      <c r="L5147" s="230">
        <f>D5147*H5147</f>
        <v>10800</v>
      </c>
    </row>
    <row r="5148" spans="1:14" ht="13">
      <c r="A5148" s="403"/>
      <c r="D5148" s="274">
        <v>8.0000000000000002E-3</v>
      </c>
      <c r="E5148" s="829" t="s">
        <v>149</v>
      </c>
      <c r="F5148" s="234" t="s">
        <v>153</v>
      </c>
      <c r="G5148" s="370" t="s">
        <v>151</v>
      </c>
      <c r="H5148" s="248">
        <f>Bahan!$C$21</f>
        <v>145000</v>
      </c>
      <c r="K5148" s="248" t="s">
        <v>128</v>
      </c>
      <c r="L5148" s="230">
        <f>D5148*H5148</f>
        <v>1160</v>
      </c>
    </row>
    <row r="5149" spans="1:14" ht="13">
      <c r="A5149" s="403"/>
      <c r="C5149" s="233"/>
      <c r="D5149" s="274">
        <v>8.0000000000000002E-3</v>
      </c>
      <c r="E5149" s="829" t="s">
        <v>149</v>
      </c>
      <c r="F5149" s="234" t="s">
        <v>154</v>
      </c>
      <c r="G5149" s="370" t="s">
        <v>151</v>
      </c>
      <c r="H5149" s="248">
        <f>Bahan!$C$22</f>
        <v>150000</v>
      </c>
      <c r="K5149" s="248" t="s">
        <v>128</v>
      </c>
      <c r="L5149" s="230">
        <f>D5149*H5149</f>
        <v>1200</v>
      </c>
    </row>
    <row r="5150" spans="1:14" ht="13">
      <c r="A5150" s="403"/>
      <c r="D5150" s="421"/>
      <c r="G5150" s="829"/>
      <c r="M5150" s="230" t="s">
        <v>128</v>
      </c>
      <c r="N5150" s="265">
        <f>SUM(L5146:L5149)</f>
        <v>23160</v>
      </c>
    </row>
    <row r="5151" spans="1:14" ht="13">
      <c r="A5151" s="403"/>
      <c r="D5151" s="421"/>
      <c r="E5151" s="829" t="s">
        <v>155</v>
      </c>
      <c r="F5151" s="234" t="s">
        <v>156</v>
      </c>
      <c r="G5151" s="829"/>
    </row>
    <row r="5152" spans="1:14" ht="13">
      <c r="A5152" s="403"/>
      <c r="D5152" s="274">
        <v>1</v>
      </c>
      <c r="E5152" s="829" t="s">
        <v>682</v>
      </c>
      <c r="F5152" s="234" t="str">
        <f>Bahan!B384</f>
        <v xml:space="preserve">Sensor gerak type celling </v>
      </c>
      <c r="G5152" s="370" t="s">
        <v>151</v>
      </c>
      <c r="H5152" s="426">
        <f>Bahan!C384</f>
        <v>430000</v>
      </c>
      <c r="K5152" s="248" t="s">
        <v>128</v>
      </c>
      <c r="L5152" s="230">
        <f>D5152*H5152</f>
        <v>430000</v>
      </c>
    </row>
    <row r="5153" spans="1:14" ht="13">
      <c r="D5153" s="421"/>
      <c r="E5153" s="829"/>
      <c r="G5153" s="370"/>
      <c r="H5153" s="248"/>
      <c r="L5153" s="230"/>
      <c r="M5153" s="230" t="s">
        <v>128</v>
      </c>
      <c r="N5153" s="265">
        <f>SUM(L5152:L5152)</f>
        <v>430000</v>
      </c>
    </row>
    <row r="5154" spans="1:14" ht="13">
      <c r="D5154" s="421"/>
      <c r="G5154" s="829"/>
      <c r="H5154" s="829"/>
      <c r="K5154" s="829"/>
      <c r="M5154" s="267" t="s">
        <v>169</v>
      </c>
      <c r="N5154" s="268" t="s">
        <v>169</v>
      </c>
    </row>
    <row r="5155" spans="1:14" ht="13">
      <c r="D5155" s="421"/>
      <c r="G5155" s="829"/>
      <c r="H5155" s="233" t="s">
        <v>170</v>
      </c>
      <c r="M5155" s="230" t="s">
        <v>128</v>
      </c>
      <c r="N5155" s="230">
        <f>SUM(N5150:N5153)</f>
        <v>453160</v>
      </c>
    </row>
    <row r="5156" spans="1:14" ht="13">
      <c r="D5156" s="421"/>
      <c r="G5156" s="829"/>
      <c r="H5156" s="269" t="s">
        <v>3123</v>
      </c>
      <c r="K5156" s="270"/>
      <c r="M5156" s="230" t="s">
        <v>128</v>
      </c>
      <c r="N5156" s="265">
        <f>N5155*$Q$4</f>
        <v>45316</v>
      </c>
    </row>
    <row r="5157" spans="1:14" ht="13">
      <c r="D5157" s="421"/>
      <c r="G5157" s="829"/>
      <c r="H5157" s="233" t="s">
        <v>171</v>
      </c>
      <c r="M5157" s="230" t="s">
        <v>128</v>
      </c>
      <c r="N5157" s="262">
        <f>ROUNDDOWN((N5155+N5156),0)</f>
        <v>498476</v>
      </c>
    </row>
    <row r="5158" spans="1:14" ht="13">
      <c r="A5158" s="258">
        <f>A5144+1</f>
        <v>125</v>
      </c>
      <c r="B5158" s="1250" t="s">
        <v>1084</v>
      </c>
      <c r="D5158" s="432" t="s">
        <v>3560</v>
      </c>
      <c r="E5158" s="245"/>
      <c r="F5158" s="260"/>
      <c r="G5158" s="1250"/>
      <c r="H5158" s="245"/>
      <c r="K5158" s="245"/>
      <c r="L5158" s="245"/>
      <c r="M5158" s="262"/>
      <c r="N5158" s="245"/>
    </row>
    <row r="5159" spans="1:14" ht="13">
      <c r="A5159" s="403"/>
      <c r="D5159" s="421"/>
      <c r="E5159" s="829" t="s">
        <v>147</v>
      </c>
      <c r="F5159" s="234" t="s">
        <v>148</v>
      </c>
      <c r="G5159" s="829"/>
    </row>
    <row r="5160" spans="1:14" ht="13">
      <c r="A5160" s="403"/>
      <c r="D5160" s="274">
        <v>0.08</v>
      </c>
      <c r="E5160" s="829" t="s">
        <v>149</v>
      </c>
      <c r="F5160" s="264" t="s">
        <v>150</v>
      </c>
      <c r="G5160" s="370" t="s">
        <v>151</v>
      </c>
      <c r="H5160" s="248">
        <f>Bahan!$C$10</f>
        <v>125000</v>
      </c>
      <c r="K5160" s="248" t="s">
        <v>128</v>
      </c>
      <c r="L5160" s="230">
        <f>D5160*H5160</f>
        <v>10000</v>
      </c>
    </row>
    <row r="5161" spans="1:14" ht="13">
      <c r="A5161" s="403"/>
      <c r="D5161" s="274">
        <v>0.08</v>
      </c>
      <c r="E5161" s="829" t="s">
        <v>149</v>
      </c>
      <c r="F5161" s="264" t="s">
        <v>945</v>
      </c>
      <c r="G5161" s="370" t="s">
        <v>151</v>
      </c>
      <c r="H5161" s="248">
        <f>Bahan!$C$20</f>
        <v>135000</v>
      </c>
      <c r="K5161" s="248" t="s">
        <v>128</v>
      </c>
      <c r="L5161" s="230">
        <f>D5161*H5161</f>
        <v>10800</v>
      </c>
    </row>
    <row r="5162" spans="1:14" ht="13">
      <c r="A5162" s="403"/>
      <c r="D5162" s="274">
        <v>8.0000000000000002E-3</v>
      </c>
      <c r="E5162" s="829" t="s">
        <v>149</v>
      </c>
      <c r="F5162" s="234" t="s">
        <v>153</v>
      </c>
      <c r="G5162" s="370" t="s">
        <v>151</v>
      </c>
      <c r="H5162" s="248">
        <f>Bahan!$C$21</f>
        <v>145000</v>
      </c>
      <c r="K5162" s="248" t="s">
        <v>128</v>
      </c>
      <c r="L5162" s="230">
        <f>D5162*H5162</f>
        <v>1160</v>
      </c>
    </row>
    <row r="5163" spans="1:14" ht="13">
      <c r="A5163" s="403"/>
      <c r="C5163" s="233"/>
      <c r="D5163" s="274">
        <v>8.0000000000000002E-3</v>
      </c>
      <c r="E5163" s="829" t="s">
        <v>149</v>
      </c>
      <c r="F5163" s="234" t="s">
        <v>154</v>
      </c>
      <c r="G5163" s="370" t="s">
        <v>151</v>
      </c>
      <c r="H5163" s="248">
        <f>Bahan!$C$22</f>
        <v>150000</v>
      </c>
      <c r="K5163" s="248" t="s">
        <v>128</v>
      </c>
      <c r="L5163" s="230">
        <f>D5163*H5163</f>
        <v>1200</v>
      </c>
    </row>
    <row r="5164" spans="1:14" ht="13">
      <c r="A5164" s="403"/>
      <c r="D5164" s="421"/>
      <c r="G5164" s="829"/>
      <c r="M5164" s="230" t="s">
        <v>128</v>
      </c>
      <c r="N5164" s="265">
        <f>SUM(L5160:L5163)</f>
        <v>23160</v>
      </c>
    </row>
    <row r="5165" spans="1:14" ht="13">
      <c r="A5165" s="403"/>
      <c r="D5165" s="421"/>
      <c r="E5165" s="829" t="s">
        <v>155</v>
      </c>
      <c r="F5165" s="234" t="s">
        <v>156</v>
      </c>
      <c r="G5165" s="829"/>
    </row>
    <row r="5166" spans="1:14" ht="13">
      <c r="A5166" s="403"/>
      <c r="D5166" s="274">
        <v>1</v>
      </c>
      <c r="E5166" s="829" t="s">
        <v>682</v>
      </c>
      <c r="F5166" s="234" t="s">
        <v>3558</v>
      </c>
      <c r="G5166" s="370" t="s">
        <v>151</v>
      </c>
      <c r="H5166" s="426">
        <f>Bahan!$C$386</f>
        <v>450000</v>
      </c>
      <c r="K5166" s="248" t="s">
        <v>128</v>
      </c>
      <c r="L5166" s="230">
        <f>D5166*H5166</f>
        <v>450000</v>
      </c>
    </row>
    <row r="5167" spans="1:14" ht="13">
      <c r="D5167" s="421"/>
      <c r="E5167" s="829"/>
      <c r="G5167" s="370"/>
      <c r="H5167" s="248"/>
      <c r="L5167" s="230"/>
      <c r="M5167" s="230" t="s">
        <v>128</v>
      </c>
      <c r="N5167" s="265">
        <f>SUM(L5166:L5166)</f>
        <v>450000</v>
      </c>
    </row>
    <row r="5168" spans="1:14" ht="13">
      <c r="D5168" s="421"/>
      <c r="G5168" s="829"/>
      <c r="H5168" s="829"/>
      <c r="K5168" s="829"/>
      <c r="M5168" s="267" t="s">
        <v>169</v>
      </c>
      <c r="N5168" s="268" t="s">
        <v>169</v>
      </c>
    </row>
    <row r="5169" spans="1:14" ht="13">
      <c r="D5169" s="421"/>
      <c r="G5169" s="829"/>
      <c r="H5169" s="233" t="s">
        <v>170</v>
      </c>
      <c r="M5169" s="230" t="s">
        <v>128</v>
      </c>
      <c r="N5169" s="230">
        <f>SUM(N5164:N5167)</f>
        <v>473160</v>
      </c>
    </row>
    <row r="5170" spans="1:14" ht="13">
      <c r="D5170" s="421"/>
      <c r="G5170" s="829"/>
      <c r="H5170" s="269" t="s">
        <v>3123</v>
      </c>
      <c r="K5170" s="270"/>
      <c r="M5170" s="230" t="s">
        <v>128</v>
      </c>
      <c r="N5170" s="265">
        <f>N5169*$Q$4</f>
        <v>47316</v>
      </c>
    </row>
    <row r="5171" spans="1:14" ht="13">
      <c r="D5171" s="421"/>
      <c r="G5171" s="829"/>
      <c r="H5171" s="233" t="s">
        <v>171</v>
      </c>
      <c r="M5171" s="230" t="s">
        <v>128</v>
      </c>
      <c r="N5171" s="262">
        <f>ROUNDDOWN((N5169+N5170),0)</f>
        <v>520476</v>
      </c>
    </row>
    <row r="5172" spans="1:14" ht="13">
      <c r="A5172" s="258">
        <f>A5158+1</f>
        <v>126</v>
      </c>
      <c r="B5172" s="1250" t="s">
        <v>1085</v>
      </c>
      <c r="D5172" s="432" t="s">
        <v>1086</v>
      </c>
      <c r="E5172" s="245"/>
      <c r="F5172" s="260"/>
      <c r="G5172" s="1250"/>
      <c r="H5172" s="245"/>
      <c r="K5172" s="245"/>
      <c r="L5172" s="245"/>
      <c r="M5172" s="262"/>
      <c r="N5172" s="245"/>
    </row>
    <row r="5173" spans="1:14" ht="13">
      <c r="A5173" s="403"/>
      <c r="D5173" s="421"/>
      <c r="E5173" s="829" t="s">
        <v>147</v>
      </c>
      <c r="F5173" s="234" t="s">
        <v>148</v>
      </c>
      <c r="G5173" s="829"/>
    </row>
    <row r="5174" spans="1:14" ht="13">
      <c r="A5174" s="403"/>
      <c r="D5174" s="274">
        <v>0.08</v>
      </c>
      <c r="E5174" s="829" t="s">
        <v>149</v>
      </c>
      <c r="F5174" s="264" t="s">
        <v>150</v>
      </c>
      <c r="G5174" s="370" t="s">
        <v>151</v>
      </c>
      <c r="H5174" s="248">
        <f>Bahan!$C$10</f>
        <v>125000</v>
      </c>
      <c r="K5174" s="248" t="s">
        <v>128</v>
      </c>
      <c r="L5174" s="230">
        <f>D5174*H5174</f>
        <v>10000</v>
      </c>
    </row>
    <row r="5175" spans="1:14" ht="13">
      <c r="A5175" s="403"/>
      <c r="D5175" s="274">
        <v>0.08</v>
      </c>
      <c r="E5175" s="829" t="s">
        <v>149</v>
      </c>
      <c r="F5175" s="264" t="s">
        <v>945</v>
      </c>
      <c r="G5175" s="370" t="s">
        <v>151</v>
      </c>
      <c r="H5175" s="248">
        <f>Bahan!$C$20</f>
        <v>135000</v>
      </c>
      <c r="K5175" s="248" t="s">
        <v>128</v>
      </c>
      <c r="L5175" s="230">
        <f>D5175*H5175</f>
        <v>10800</v>
      </c>
    </row>
    <row r="5176" spans="1:14" ht="13">
      <c r="A5176" s="403"/>
      <c r="D5176" s="274">
        <v>8.0000000000000002E-3</v>
      </c>
      <c r="E5176" s="829" t="s">
        <v>149</v>
      </c>
      <c r="F5176" s="234" t="s">
        <v>153</v>
      </c>
      <c r="G5176" s="370" t="s">
        <v>151</v>
      </c>
      <c r="H5176" s="248">
        <f>Bahan!$C$21</f>
        <v>145000</v>
      </c>
      <c r="K5176" s="248" t="s">
        <v>128</v>
      </c>
      <c r="L5176" s="230">
        <f>D5176*H5176</f>
        <v>1160</v>
      </c>
    </row>
    <row r="5177" spans="1:14" ht="13">
      <c r="A5177" s="403"/>
      <c r="C5177" s="233"/>
      <c r="D5177" s="274">
        <v>8.0000000000000002E-3</v>
      </c>
      <c r="E5177" s="829" t="s">
        <v>149</v>
      </c>
      <c r="F5177" s="234" t="s">
        <v>154</v>
      </c>
      <c r="G5177" s="370" t="s">
        <v>151</v>
      </c>
      <c r="H5177" s="248">
        <f>Bahan!$C$22</f>
        <v>150000</v>
      </c>
      <c r="K5177" s="248" t="s">
        <v>128</v>
      </c>
      <c r="L5177" s="230">
        <f>D5177*H5177</f>
        <v>1200</v>
      </c>
    </row>
    <row r="5178" spans="1:14" ht="13">
      <c r="A5178" s="403"/>
      <c r="D5178" s="421"/>
      <c r="G5178" s="829"/>
      <c r="M5178" s="230" t="s">
        <v>128</v>
      </c>
      <c r="N5178" s="265">
        <f>SUM(L5174:L5177)</f>
        <v>23160</v>
      </c>
    </row>
    <row r="5179" spans="1:14" ht="13">
      <c r="A5179" s="403"/>
      <c r="D5179" s="421"/>
      <c r="E5179" s="829" t="s">
        <v>155</v>
      </c>
      <c r="F5179" s="234" t="s">
        <v>156</v>
      </c>
      <c r="G5179" s="829"/>
    </row>
    <row r="5180" spans="1:14" ht="13">
      <c r="A5180" s="403"/>
      <c r="D5180" s="274">
        <v>1</v>
      </c>
      <c r="E5180" s="829" t="s">
        <v>682</v>
      </c>
      <c r="F5180" s="234" t="s">
        <v>1087</v>
      </c>
      <c r="G5180" s="370" t="s">
        <v>151</v>
      </c>
      <c r="H5180" s="426">
        <f>Bahan!$C$387</f>
        <v>623000</v>
      </c>
      <c r="K5180" s="248" t="s">
        <v>128</v>
      </c>
      <c r="L5180" s="230">
        <f>D5180*H5180</f>
        <v>623000</v>
      </c>
    </row>
    <row r="5181" spans="1:14" ht="13">
      <c r="D5181" s="421"/>
      <c r="E5181" s="829"/>
      <c r="G5181" s="370"/>
      <c r="H5181" s="248"/>
      <c r="L5181" s="230"/>
      <c r="M5181" s="230" t="s">
        <v>128</v>
      </c>
      <c r="N5181" s="265">
        <f>SUM(L5180:L5180)</f>
        <v>623000</v>
      </c>
    </row>
    <row r="5182" spans="1:14" ht="13">
      <c r="D5182" s="421"/>
      <c r="G5182" s="829"/>
      <c r="H5182" s="829"/>
      <c r="K5182" s="829"/>
      <c r="M5182" s="267" t="s">
        <v>169</v>
      </c>
      <c r="N5182" s="268" t="s">
        <v>169</v>
      </c>
    </row>
    <row r="5183" spans="1:14" ht="13">
      <c r="D5183" s="421"/>
      <c r="G5183" s="829"/>
      <c r="H5183" s="233" t="s">
        <v>170</v>
      </c>
      <c r="M5183" s="230" t="s">
        <v>128</v>
      </c>
      <c r="N5183" s="230">
        <f>SUM(N5178:N5181)</f>
        <v>646160</v>
      </c>
    </row>
    <row r="5184" spans="1:14" ht="13">
      <c r="D5184" s="421"/>
      <c r="G5184" s="829"/>
      <c r="H5184" s="269" t="s">
        <v>3123</v>
      </c>
      <c r="K5184" s="270"/>
      <c r="M5184" s="230" t="s">
        <v>128</v>
      </c>
      <c r="N5184" s="265">
        <f>N5183*$Q$4</f>
        <v>64616</v>
      </c>
    </row>
    <row r="5185" spans="1:14" ht="13">
      <c r="D5185" s="421"/>
      <c r="G5185" s="829"/>
      <c r="H5185" s="233" t="s">
        <v>171</v>
      </c>
      <c r="M5185" s="230" t="s">
        <v>128</v>
      </c>
      <c r="N5185" s="262">
        <f>ROUNDDOWN((N5183+N5184),0)</f>
        <v>710776</v>
      </c>
    </row>
    <row r="5186" spans="1:14" ht="13">
      <c r="D5186" s="421"/>
      <c r="G5186" s="829"/>
      <c r="N5186" s="262"/>
    </row>
    <row r="5187" spans="1:14" ht="13">
      <c r="A5187" s="258">
        <f>A5172+1</f>
        <v>127</v>
      </c>
      <c r="B5187" s="1250" t="s">
        <v>1088</v>
      </c>
      <c r="D5187" s="432" t="s">
        <v>3562</v>
      </c>
      <c r="E5187" s="245"/>
      <c r="F5187" s="260"/>
      <c r="G5187" s="1250"/>
      <c r="H5187" s="245"/>
      <c r="K5187" s="245"/>
      <c r="L5187" s="245"/>
      <c r="M5187" s="262"/>
      <c r="N5187" s="245"/>
    </row>
    <row r="5188" spans="1:14" ht="13">
      <c r="A5188" s="403"/>
      <c r="D5188" s="421"/>
      <c r="E5188" s="829" t="s">
        <v>147</v>
      </c>
      <c r="F5188" s="234" t="s">
        <v>148</v>
      </c>
      <c r="G5188" s="829"/>
    </row>
    <row r="5189" spans="1:14" ht="13">
      <c r="A5189" s="403"/>
      <c r="D5189" s="274">
        <v>0.08</v>
      </c>
      <c r="E5189" s="829" t="s">
        <v>149</v>
      </c>
      <c r="F5189" s="264" t="s">
        <v>150</v>
      </c>
      <c r="G5189" s="370" t="s">
        <v>151</v>
      </c>
      <c r="H5189" s="248">
        <f>Bahan!$C$10</f>
        <v>125000</v>
      </c>
      <c r="K5189" s="248" t="s">
        <v>128</v>
      </c>
      <c r="L5189" s="230">
        <f>D5189*H5189</f>
        <v>10000</v>
      </c>
    </row>
    <row r="5190" spans="1:14" ht="13">
      <c r="A5190" s="403"/>
      <c r="D5190" s="274">
        <v>0.08</v>
      </c>
      <c r="E5190" s="829" t="s">
        <v>149</v>
      </c>
      <c r="F5190" s="264" t="s">
        <v>945</v>
      </c>
      <c r="G5190" s="370" t="s">
        <v>151</v>
      </c>
      <c r="H5190" s="248">
        <f>Bahan!$C$20</f>
        <v>135000</v>
      </c>
      <c r="K5190" s="248" t="s">
        <v>128</v>
      </c>
      <c r="L5190" s="230">
        <f>D5190*H5190</f>
        <v>10800</v>
      </c>
    </row>
    <row r="5191" spans="1:14" ht="13">
      <c r="A5191" s="403"/>
      <c r="D5191" s="274">
        <v>8.0000000000000002E-3</v>
      </c>
      <c r="E5191" s="829" t="s">
        <v>149</v>
      </c>
      <c r="F5191" s="234" t="s">
        <v>153</v>
      </c>
      <c r="G5191" s="370" t="s">
        <v>151</v>
      </c>
      <c r="H5191" s="248">
        <f>Bahan!$C$21</f>
        <v>145000</v>
      </c>
      <c r="K5191" s="248" t="s">
        <v>128</v>
      </c>
      <c r="L5191" s="230">
        <f>D5191*H5191</f>
        <v>1160</v>
      </c>
    </row>
    <row r="5192" spans="1:14" ht="13">
      <c r="A5192" s="403"/>
      <c r="C5192" s="233"/>
      <c r="D5192" s="274">
        <v>8.0000000000000002E-3</v>
      </c>
      <c r="E5192" s="829" t="s">
        <v>149</v>
      </c>
      <c r="F5192" s="234" t="s">
        <v>154</v>
      </c>
      <c r="G5192" s="370" t="s">
        <v>151</v>
      </c>
      <c r="H5192" s="248">
        <f>Bahan!$C$22</f>
        <v>150000</v>
      </c>
      <c r="K5192" s="248" t="s">
        <v>128</v>
      </c>
      <c r="L5192" s="230">
        <f>D5192*H5192</f>
        <v>1200</v>
      </c>
    </row>
    <row r="5193" spans="1:14" ht="13">
      <c r="A5193" s="403"/>
      <c r="D5193" s="421"/>
      <c r="G5193" s="829"/>
      <c r="M5193" s="230" t="s">
        <v>128</v>
      </c>
      <c r="N5193" s="306">
        <f>SUM(L5189:L5192)/2</f>
        <v>11580</v>
      </c>
    </row>
    <row r="5194" spans="1:14" ht="13">
      <c r="A5194" s="403"/>
      <c r="D5194" s="421"/>
      <c r="E5194" s="829" t="s">
        <v>155</v>
      </c>
      <c r="F5194" s="234" t="s">
        <v>156</v>
      </c>
      <c r="G5194" s="829"/>
    </row>
    <row r="5195" spans="1:14" ht="13">
      <c r="A5195" s="403"/>
      <c r="D5195" s="274">
        <v>1</v>
      </c>
      <c r="E5195" s="829" t="s">
        <v>682</v>
      </c>
      <c r="F5195" s="234" t="s">
        <v>3563</v>
      </c>
      <c r="G5195" s="370" t="s">
        <v>151</v>
      </c>
      <c r="H5195" s="426">
        <f>Bahan!$C$385</f>
        <v>95000</v>
      </c>
      <c r="K5195" s="248" t="s">
        <v>128</v>
      </c>
      <c r="L5195" s="230">
        <f>D5195*H5195</f>
        <v>95000</v>
      </c>
    </row>
    <row r="5196" spans="1:14" ht="13">
      <c r="D5196" s="421"/>
      <c r="E5196" s="829"/>
      <c r="G5196" s="370"/>
      <c r="H5196" s="248"/>
      <c r="L5196" s="230"/>
      <c r="M5196" s="230" t="s">
        <v>128</v>
      </c>
      <c r="N5196" s="265">
        <f>SUM(L5195:L5195)</f>
        <v>95000</v>
      </c>
    </row>
    <row r="5197" spans="1:14" ht="13">
      <c r="D5197" s="421"/>
      <c r="G5197" s="829"/>
      <c r="H5197" s="829"/>
      <c r="K5197" s="829"/>
      <c r="M5197" s="267" t="s">
        <v>169</v>
      </c>
      <c r="N5197" s="268" t="s">
        <v>169</v>
      </c>
    </row>
    <row r="5198" spans="1:14" ht="13">
      <c r="D5198" s="421"/>
      <c r="G5198" s="829"/>
      <c r="H5198" s="233" t="s">
        <v>170</v>
      </c>
      <c r="M5198" s="230" t="s">
        <v>128</v>
      </c>
      <c r="N5198" s="230">
        <f>SUM(N5193:N5196)</f>
        <v>106580</v>
      </c>
    </row>
    <row r="5199" spans="1:14" ht="13">
      <c r="D5199" s="421"/>
      <c r="G5199" s="829"/>
      <c r="H5199" s="269" t="s">
        <v>3123</v>
      </c>
      <c r="K5199" s="270"/>
      <c r="M5199" s="230" t="s">
        <v>128</v>
      </c>
      <c r="N5199" s="265">
        <f>N5198*$Q$4</f>
        <v>10658</v>
      </c>
    </row>
    <row r="5200" spans="1:14" ht="13">
      <c r="D5200" s="421"/>
      <c r="G5200" s="829"/>
      <c r="H5200" s="233" t="s">
        <v>171</v>
      </c>
      <c r="M5200" s="230" t="s">
        <v>128</v>
      </c>
      <c r="N5200" s="262">
        <f>ROUNDDOWN((N5198+N5199),0)</f>
        <v>117238</v>
      </c>
    </row>
    <row r="5201" spans="1:14" ht="13">
      <c r="D5201" s="421"/>
      <c r="G5201" s="829"/>
      <c r="N5201" s="262"/>
    </row>
    <row r="5202" spans="1:14" ht="13">
      <c r="A5202" s="258">
        <f>A5187+1</f>
        <v>128</v>
      </c>
      <c r="B5202" s="1250" t="s">
        <v>642</v>
      </c>
      <c r="D5202" s="432" t="s">
        <v>3570</v>
      </c>
      <c r="E5202" s="245"/>
      <c r="F5202" s="260"/>
      <c r="G5202" s="1250"/>
      <c r="H5202" s="245"/>
      <c r="K5202" s="245"/>
      <c r="L5202" s="245"/>
      <c r="M5202" s="262"/>
      <c r="N5202" s="245"/>
    </row>
    <row r="5203" spans="1:14" ht="13">
      <c r="A5203" s="403"/>
      <c r="D5203" s="421"/>
      <c r="E5203" s="829" t="s">
        <v>147</v>
      </c>
      <c r="F5203" s="234" t="s">
        <v>148</v>
      </c>
      <c r="G5203" s="829"/>
    </row>
    <row r="5204" spans="1:14" ht="13">
      <c r="A5204" s="403"/>
      <c r="D5204" s="274">
        <v>0.08</v>
      </c>
      <c r="E5204" s="829" t="s">
        <v>149</v>
      </c>
      <c r="F5204" s="264" t="s">
        <v>150</v>
      </c>
      <c r="G5204" s="370" t="s">
        <v>151</v>
      </c>
      <c r="H5204" s="248">
        <f>Bahan!$C$10</f>
        <v>125000</v>
      </c>
      <c r="K5204" s="248" t="s">
        <v>128</v>
      </c>
      <c r="L5204" s="230">
        <f>D5204*H5204</f>
        <v>10000</v>
      </c>
    </row>
    <row r="5205" spans="1:14" ht="13">
      <c r="A5205" s="403"/>
      <c r="D5205" s="274">
        <v>0.08</v>
      </c>
      <c r="E5205" s="829" t="s">
        <v>149</v>
      </c>
      <c r="F5205" s="264" t="s">
        <v>945</v>
      </c>
      <c r="G5205" s="370" t="s">
        <v>151</v>
      </c>
      <c r="H5205" s="248">
        <f>Bahan!$C$20</f>
        <v>135000</v>
      </c>
      <c r="K5205" s="248" t="s">
        <v>128</v>
      </c>
      <c r="L5205" s="230">
        <f>D5205*H5205</f>
        <v>10800</v>
      </c>
    </row>
    <row r="5206" spans="1:14" ht="13">
      <c r="A5206" s="403"/>
      <c r="D5206" s="274">
        <v>8.0000000000000002E-3</v>
      </c>
      <c r="E5206" s="829" t="s">
        <v>149</v>
      </c>
      <c r="F5206" s="234" t="s">
        <v>153</v>
      </c>
      <c r="G5206" s="370" t="s">
        <v>151</v>
      </c>
      <c r="H5206" s="248">
        <f>Bahan!$C$21</f>
        <v>145000</v>
      </c>
      <c r="K5206" s="248" t="s">
        <v>128</v>
      </c>
      <c r="L5206" s="230">
        <f>D5206*H5206</f>
        <v>1160</v>
      </c>
    </row>
    <row r="5207" spans="1:14" ht="13">
      <c r="A5207" s="403"/>
      <c r="C5207" s="233"/>
      <c r="D5207" s="274">
        <v>8.0000000000000002E-3</v>
      </c>
      <c r="E5207" s="829" t="s">
        <v>149</v>
      </c>
      <c r="F5207" s="234" t="s">
        <v>154</v>
      </c>
      <c r="G5207" s="370" t="s">
        <v>151</v>
      </c>
      <c r="H5207" s="248">
        <f>Bahan!$C$22</f>
        <v>150000</v>
      </c>
      <c r="K5207" s="248" t="s">
        <v>128</v>
      </c>
      <c r="L5207" s="230">
        <f>D5207*H5207</f>
        <v>1200</v>
      </c>
    </row>
    <row r="5208" spans="1:14" ht="13">
      <c r="A5208" s="403"/>
      <c r="D5208" s="421"/>
      <c r="G5208" s="829"/>
      <c r="M5208" s="230" t="s">
        <v>128</v>
      </c>
      <c r="N5208" s="306">
        <f>SUM(L5204:L5207)/2</f>
        <v>11580</v>
      </c>
    </row>
    <row r="5209" spans="1:14" ht="13">
      <c r="A5209" s="403"/>
      <c r="D5209" s="421"/>
      <c r="E5209" s="829" t="s">
        <v>155</v>
      </c>
      <c r="F5209" s="234" t="s">
        <v>156</v>
      </c>
      <c r="G5209" s="829"/>
    </row>
    <row r="5210" spans="1:14" ht="13">
      <c r="A5210" s="403"/>
      <c r="D5210" s="274">
        <v>1</v>
      </c>
      <c r="E5210" s="829" t="s">
        <v>682</v>
      </c>
      <c r="F5210" s="234" t="s">
        <v>3571</v>
      </c>
      <c r="G5210" s="370" t="s">
        <v>151</v>
      </c>
      <c r="H5210" s="426">
        <f>Bahan!C388</f>
        <v>375000</v>
      </c>
      <c r="K5210" s="248" t="s">
        <v>128</v>
      </c>
      <c r="L5210" s="230">
        <f>D5210*H5210</f>
        <v>375000</v>
      </c>
    </row>
    <row r="5211" spans="1:14" ht="13">
      <c r="D5211" s="421"/>
      <c r="E5211" s="829"/>
      <c r="G5211" s="370"/>
      <c r="H5211" s="248"/>
      <c r="L5211" s="230"/>
      <c r="M5211" s="230" t="s">
        <v>128</v>
      </c>
      <c r="N5211" s="265">
        <f>SUM(L5210:L5210)</f>
        <v>375000</v>
      </c>
    </row>
    <row r="5212" spans="1:14" ht="13">
      <c r="D5212" s="421"/>
      <c r="G5212" s="829"/>
      <c r="H5212" s="829"/>
      <c r="K5212" s="829"/>
      <c r="M5212" s="267" t="s">
        <v>169</v>
      </c>
      <c r="N5212" s="268" t="s">
        <v>169</v>
      </c>
    </row>
    <row r="5213" spans="1:14" ht="13">
      <c r="D5213" s="421"/>
      <c r="G5213" s="829"/>
      <c r="H5213" s="233" t="s">
        <v>170</v>
      </c>
      <c r="M5213" s="230" t="s">
        <v>128</v>
      </c>
      <c r="N5213" s="230">
        <f>SUM(N5208:N5211)</f>
        <v>386580</v>
      </c>
    </row>
    <row r="5214" spans="1:14" ht="13">
      <c r="D5214" s="421"/>
      <c r="G5214" s="829"/>
      <c r="H5214" s="269" t="s">
        <v>3123</v>
      </c>
      <c r="K5214" s="270"/>
      <c r="M5214" s="230" t="s">
        <v>128</v>
      </c>
      <c r="N5214" s="265">
        <f>N5213*$Q$4</f>
        <v>38658</v>
      </c>
    </row>
    <row r="5215" spans="1:14" ht="13">
      <c r="D5215" s="421"/>
      <c r="G5215" s="829"/>
      <c r="H5215" s="233" t="s">
        <v>171</v>
      </c>
      <c r="M5215" s="230" t="s">
        <v>128</v>
      </c>
      <c r="N5215" s="262">
        <f>ROUNDDOWN((N5213+N5214),0)</f>
        <v>425238</v>
      </c>
    </row>
    <row r="5216" spans="1:14" ht="13">
      <c r="D5216" s="421"/>
      <c r="G5216" s="829"/>
      <c r="N5216" s="262"/>
    </row>
    <row r="5217" spans="1:14" ht="13">
      <c r="A5217" s="258">
        <f>A5202+1</f>
        <v>129</v>
      </c>
      <c r="B5217" s="1250" t="s">
        <v>642</v>
      </c>
      <c r="D5217" s="432" t="s">
        <v>3572</v>
      </c>
      <c r="E5217" s="245"/>
      <c r="F5217" s="260"/>
      <c r="G5217" s="1250"/>
      <c r="H5217" s="245"/>
      <c r="K5217" s="245"/>
      <c r="L5217" s="245"/>
      <c r="M5217" s="262"/>
      <c r="N5217" s="245"/>
    </row>
    <row r="5218" spans="1:14" ht="13">
      <c r="A5218" s="403"/>
      <c r="D5218" s="421"/>
      <c r="E5218" s="829" t="s">
        <v>147</v>
      </c>
      <c r="F5218" s="234" t="s">
        <v>148</v>
      </c>
      <c r="G5218" s="829"/>
    </row>
    <row r="5219" spans="1:14" ht="13">
      <c r="A5219" s="403"/>
      <c r="D5219" s="274">
        <v>0.08</v>
      </c>
      <c r="E5219" s="829" t="s">
        <v>149</v>
      </c>
      <c r="F5219" s="264" t="s">
        <v>150</v>
      </c>
      <c r="G5219" s="370" t="s">
        <v>151</v>
      </c>
      <c r="H5219" s="248">
        <f>Bahan!$C$10</f>
        <v>125000</v>
      </c>
      <c r="K5219" s="248" t="s">
        <v>128</v>
      </c>
      <c r="L5219" s="230">
        <f>D5219*H5219</f>
        <v>10000</v>
      </c>
    </row>
    <row r="5220" spans="1:14" ht="13">
      <c r="A5220" s="403"/>
      <c r="D5220" s="274">
        <v>0.08</v>
      </c>
      <c r="E5220" s="829" t="s">
        <v>149</v>
      </c>
      <c r="F5220" s="264" t="s">
        <v>945</v>
      </c>
      <c r="G5220" s="370" t="s">
        <v>151</v>
      </c>
      <c r="H5220" s="248">
        <f>Bahan!$C$20</f>
        <v>135000</v>
      </c>
      <c r="K5220" s="248" t="s">
        <v>128</v>
      </c>
      <c r="L5220" s="230">
        <f>D5220*H5220</f>
        <v>10800</v>
      </c>
    </row>
    <row r="5221" spans="1:14" ht="13">
      <c r="A5221" s="403"/>
      <c r="D5221" s="274">
        <v>8.0000000000000002E-3</v>
      </c>
      <c r="E5221" s="829" t="s">
        <v>149</v>
      </c>
      <c r="F5221" s="234" t="s">
        <v>153</v>
      </c>
      <c r="G5221" s="370" t="s">
        <v>151</v>
      </c>
      <c r="H5221" s="248">
        <f>Bahan!$C$21</f>
        <v>145000</v>
      </c>
      <c r="K5221" s="248" t="s">
        <v>128</v>
      </c>
      <c r="L5221" s="230">
        <f>D5221*H5221</f>
        <v>1160</v>
      </c>
    </row>
    <row r="5222" spans="1:14" ht="13">
      <c r="A5222" s="403"/>
      <c r="C5222" s="233"/>
      <c r="D5222" s="274">
        <v>8.0000000000000002E-3</v>
      </c>
      <c r="E5222" s="829" t="s">
        <v>149</v>
      </c>
      <c r="F5222" s="234" t="s">
        <v>154</v>
      </c>
      <c r="G5222" s="370" t="s">
        <v>151</v>
      </c>
      <c r="H5222" s="248">
        <f>Bahan!$C$22</f>
        <v>150000</v>
      </c>
      <c r="K5222" s="248" t="s">
        <v>128</v>
      </c>
      <c r="L5222" s="230">
        <f>D5222*H5222</f>
        <v>1200</v>
      </c>
    </row>
    <row r="5223" spans="1:14" ht="13">
      <c r="A5223" s="403"/>
      <c r="D5223" s="421"/>
      <c r="G5223" s="829"/>
      <c r="M5223" s="230" t="s">
        <v>128</v>
      </c>
      <c r="N5223" s="306">
        <f>SUM(L5219:L5222)/2</f>
        <v>11580</v>
      </c>
    </row>
    <row r="5224" spans="1:14" ht="13">
      <c r="A5224" s="403"/>
      <c r="D5224" s="421"/>
      <c r="E5224" s="829" t="s">
        <v>155</v>
      </c>
      <c r="F5224" s="234" t="s">
        <v>156</v>
      </c>
      <c r="G5224" s="829"/>
    </row>
    <row r="5225" spans="1:14" ht="13">
      <c r="A5225" s="403"/>
      <c r="D5225" s="274">
        <v>1</v>
      </c>
      <c r="E5225" s="829" t="s">
        <v>682</v>
      </c>
      <c r="F5225" s="234" t="s">
        <v>3573</v>
      </c>
      <c r="G5225" s="370" t="s">
        <v>151</v>
      </c>
      <c r="H5225" s="426">
        <f>Bahan!C389</f>
        <v>280000</v>
      </c>
      <c r="K5225" s="248" t="s">
        <v>128</v>
      </c>
      <c r="L5225" s="230">
        <f>D5225*H5225</f>
        <v>280000</v>
      </c>
    </row>
    <row r="5226" spans="1:14" ht="13">
      <c r="D5226" s="421"/>
      <c r="E5226" s="829"/>
      <c r="G5226" s="370"/>
      <c r="H5226" s="248"/>
      <c r="L5226" s="230"/>
      <c r="M5226" s="230" t="s">
        <v>128</v>
      </c>
      <c r="N5226" s="265">
        <f>SUM(L5225:L5225)</f>
        <v>280000</v>
      </c>
    </row>
    <row r="5227" spans="1:14" ht="13">
      <c r="D5227" s="421"/>
      <c r="G5227" s="829"/>
      <c r="H5227" s="829"/>
      <c r="K5227" s="829"/>
      <c r="M5227" s="267" t="s">
        <v>169</v>
      </c>
      <c r="N5227" s="268" t="s">
        <v>169</v>
      </c>
    </row>
    <row r="5228" spans="1:14" ht="13">
      <c r="D5228" s="421"/>
      <c r="G5228" s="829"/>
      <c r="H5228" s="233" t="s">
        <v>170</v>
      </c>
      <c r="M5228" s="230" t="s">
        <v>128</v>
      </c>
      <c r="N5228" s="230">
        <f>SUM(N5223:N5226)</f>
        <v>291580</v>
      </c>
    </row>
    <row r="5229" spans="1:14" ht="13">
      <c r="D5229" s="421"/>
      <c r="G5229" s="829"/>
      <c r="H5229" s="269" t="s">
        <v>3123</v>
      </c>
      <c r="K5229" s="270"/>
      <c r="M5229" s="230" t="s">
        <v>128</v>
      </c>
      <c r="N5229" s="265">
        <f>N5228*$Q$4</f>
        <v>29158</v>
      </c>
    </row>
    <row r="5230" spans="1:14" ht="13">
      <c r="D5230" s="421"/>
      <c r="G5230" s="829"/>
      <c r="H5230" s="233" t="s">
        <v>171</v>
      </c>
      <c r="M5230" s="230" t="s">
        <v>128</v>
      </c>
      <c r="N5230" s="262">
        <f>ROUNDDOWN((N5228+N5229),0)</f>
        <v>320738</v>
      </c>
    </row>
    <row r="5231" spans="1:14" ht="13">
      <c r="D5231" s="421"/>
      <c r="G5231" s="829"/>
      <c r="N5231" s="262"/>
    </row>
    <row r="5232" spans="1:14" ht="13">
      <c r="A5232" s="258">
        <f>A5217+1</f>
        <v>130</v>
      </c>
      <c r="B5232" s="1250" t="s">
        <v>642</v>
      </c>
      <c r="D5232" s="432" t="s">
        <v>3574</v>
      </c>
      <c r="E5232" s="245"/>
      <c r="F5232" s="260"/>
      <c r="G5232" s="1250"/>
      <c r="H5232" s="245"/>
      <c r="K5232" s="245"/>
      <c r="L5232" s="245"/>
      <c r="M5232" s="262"/>
      <c r="N5232" s="245"/>
    </row>
    <row r="5233" spans="1:14" ht="13">
      <c r="A5233" s="403"/>
      <c r="D5233" s="421"/>
      <c r="E5233" s="829" t="s">
        <v>147</v>
      </c>
      <c r="F5233" s="234" t="s">
        <v>148</v>
      </c>
      <c r="G5233" s="829"/>
    </row>
    <row r="5234" spans="1:14" ht="13">
      <c r="A5234" s="403"/>
      <c r="D5234" s="274">
        <v>0.08</v>
      </c>
      <c r="E5234" s="829" t="s">
        <v>149</v>
      </c>
      <c r="F5234" s="264" t="s">
        <v>150</v>
      </c>
      <c r="G5234" s="370" t="s">
        <v>151</v>
      </c>
      <c r="H5234" s="248">
        <f>Bahan!$C$10</f>
        <v>125000</v>
      </c>
      <c r="K5234" s="248" t="s">
        <v>128</v>
      </c>
      <c r="L5234" s="230">
        <f>D5234*H5234</f>
        <v>10000</v>
      </c>
    </row>
    <row r="5235" spans="1:14" ht="13">
      <c r="A5235" s="403"/>
      <c r="D5235" s="274">
        <v>0.08</v>
      </c>
      <c r="E5235" s="829" t="s">
        <v>149</v>
      </c>
      <c r="F5235" s="264" t="s">
        <v>945</v>
      </c>
      <c r="G5235" s="370" t="s">
        <v>151</v>
      </c>
      <c r="H5235" s="248">
        <f>Bahan!$C$20</f>
        <v>135000</v>
      </c>
      <c r="K5235" s="248" t="s">
        <v>128</v>
      </c>
      <c r="L5235" s="230">
        <f>D5235*H5235</f>
        <v>10800</v>
      </c>
    </row>
    <row r="5236" spans="1:14" ht="13">
      <c r="A5236" s="403"/>
      <c r="D5236" s="274">
        <v>8.0000000000000002E-3</v>
      </c>
      <c r="E5236" s="829" t="s">
        <v>149</v>
      </c>
      <c r="F5236" s="234" t="s">
        <v>153</v>
      </c>
      <c r="G5236" s="370" t="s">
        <v>151</v>
      </c>
      <c r="H5236" s="248">
        <f>Bahan!$C$21</f>
        <v>145000</v>
      </c>
      <c r="K5236" s="248" t="s">
        <v>128</v>
      </c>
      <c r="L5236" s="230">
        <f>D5236*H5236</f>
        <v>1160</v>
      </c>
    </row>
    <row r="5237" spans="1:14" ht="13">
      <c r="A5237" s="403"/>
      <c r="C5237" s="233"/>
      <c r="D5237" s="274">
        <v>8.0000000000000002E-3</v>
      </c>
      <c r="E5237" s="829" t="s">
        <v>149</v>
      </c>
      <c r="F5237" s="234" t="s">
        <v>154</v>
      </c>
      <c r="G5237" s="370" t="s">
        <v>151</v>
      </c>
      <c r="H5237" s="248">
        <f>Bahan!$C$22</f>
        <v>150000</v>
      </c>
      <c r="K5237" s="248" t="s">
        <v>128</v>
      </c>
      <c r="L5237" s="230">
        <f>D5237*H5237</f>
        <v>1200</v>
      </c>
    </row>
    <row r="5238" spans="1:14" ht="13">
      <c r="A5238" s="403"/>
      <c r="D5238" s="421"/>
      <c r="G5238" s="829"/>
      <c r="M5238" s="230" t="s">
        <v>128</v>
      </c>
      <c r="N5238" s="306">
        <f>SUM(L5234:L5237)/2</f>
        <v>11580</v>
      </c>
    </row>
    <row r="5239" spans="1:14" ht="13">
      <c r="A5239" s="403"/>
      <c r="D5239" s="421"/>
      <c r="E5239" s="829" t="s">
        <v>155</v>
      </c>
      <c r="F5239" s="234" t="s">
        <v>156</v>
      </c>
      <c r="G5239" s="829"/>
    </row>
    <row r="5240" spans="1:14" ht="13">
      <c r="A5240" s="403"/>
      <c r="D5240" s="274">
        <v>1</v>
      </c>
      <c r="E5240" s="829" t="s">
        <v>682</v>
      </c>
      <c r="F5240" s="234" t="s">
        <v>3575</v>
      </c>
      <c r="G5240" s="370" t="s">
        <v>151</v>
      </c>
      <c r="H5240" s="426">
        <f>Bahan!C390</f>
        <v>530000</v>
      </c>
      <c r="K5240" s="248" t="s">
        <v>128</v>
      </c>
      <c r="L5240" s="230">
        <f>D5240*H5240</f>
        <v>530000</v>
      </c>
    </row>
    <row r="5241" spans="1:14" ht="13">
      <c r="D5241" s="421"/>
      <c r="E5241" s="829"/>
      <c r="G5241" s="370"/>
      <c r="H5241" s="248"/>
      <c r="L5241" s="230"/>
      <c r="M5241" s="230" t="s">
        <v>128</v>
      </c>
      <c r="N5241" s="265">
        <f>SUM(L5240:L5240)</f>
        <v>530000</v>
      </c>
    </row>
    <row r="5242" spans="1:14" ht="13">
      <c r="D5242" s="421"/>
      <c r="G5242" s="829"/>
      <c r="H5242" s="829"/>
      <c r="K5242" s="829"/>
      <c r="M5242" s="267" t="s">
        <v>169</v>
      </c>
      <c r="N5242" s="268" t="s">
        <v>169</v>
      </c>
    </row>
    <row r="5243" spans="1:14" ht="13">
      <c r="D5243" s="421"/>
      <c r="G5243" s="829"/>
      <c r="H5243" s="233" t="s">
        <v>170</v>
      </c>
      <c r="M5243" s="230" t="s">
        <v>128</v>
      </c>
      <c r="N5243" s="230">
        <f>SUM(N5238:N5241)</f>
        <v>541580</v>
      </c>
    </row>
    <row r="5244" spans="1:14" ht="13">
      <c r="D5244" s="421"/>
      <c r="G5244" s="829"/>
      <c r="H5244" s="269" t="s">
        <v>3123</v>
      </c>
      <c r="K5244" s="270"/>
      <c r="M5244" s="230" t="s">
        <v>128</v>
      </c>
      <c r="N5244" s="265">
        <f>N5243*$Q$4</f>
        <v>54158</v>
      </c>
    </row>
    <row r="5245" spans="1:14" ht="13">
      <c r="D5245" s="421"/>
      <c r="G5245" s="829"/>
      <c r="H5245" s="233" t="s">
        <v>171</v>
      </c>
      <c r="M5245" s="230" t="s">
        <v>128</v>
      </c>
      <c r="N5245" s="262">
        <f>ROUNDDOWN((N5243+N5244),0)</f>
        <v>595738</v>
      </c>
    </row>
    <row r="5246" spans="1:14" ht="13">
      <c r="D5246" s="421"/>
      <c r="G5246" s="829"/>
      <c r="N5246" s="262"/>
    </row>
    <row r="5247" spans="1:14" ht="13">
      <c r="A5247" s="258">
        <f>A5232+1</f>
        <v>131</v>
      </c>
      <c r="B5247" s="1250" t="s">
        <v>642</v>
      </c>
      <c r="D5247" s="432" t="s">
        <v>3576</v>
      </c>
      <c r="E5247" s="245"/>
      <c r="F5247" s="260"/>
      <c r="G5247" s="1250"/>
      <c r="H5247" s="245"/>
      <c r="K5247" s="245"/>
      <c r="L5247" s="245"/>
      <c r="M5247" s="262"/>
      <c r="N5247" s="245"/>
    </row>
    <row r="5248" spans="1:14" ht="13">
      <c r="A5248" s="403"/>
      <c r="D5248" s="421"/>
      <c r="E5248" s="829" t="s">
        <v>147</v>
      </c>
      <c r="F5248" s="234" t="s">
        <v>148</v>
      </c>
      <c r="G5248" s="829"/>
    </row>
    <row r="5249" spans="1:14" ht="13">
      <c r="A5249" s="403"/>
      <c r="D5249" s="274">
        <v>0.08</v>
      </c>
      <c r="E5249" s="829" t="s">
        <v>149</v>
      </c>
      <c r="F5249" s="264" t="s">
        <v>150</v>
      </c>
      <c r="G5249" s="370" t="s">
        <v>151</v>
      </c>
      <c r="H5249" s="248">
        <f>Bahan!$C$10</f>
        <v>125000</v>
      </c>
      <c r="K5249" s="248" t="s">
        <v>128</v>
      </c>
      <c r="L5249" s="230">
        <f>D5249*H5249</f>
        <v>10000</v>
      </c>
    </row>
    <row r="5250" spans="1:14" ht="13">
      <c r="A5250" s="403"/>
      <c r="D5250" s="274">
        <v>0.08</v>
      </c>
      <c r="E5250" s="829" t="s">
        <v>149</v>
      </c>
      <c r="F5250" s="264" t="s">
        <v>945</v>
      </c>
      <c r="G5250" s="370" t="s">
        <v>151</v>
      </c>
      <c r="H5250" s="248">
        <f>Bahan!$C$20</f>
        <v>135000</v>
      </c>
      <c r="K5250" s="248" t="s">
        <v>128</v>
      </c>
      <c r="L5250" s="230">
        <f>D5250*H5250</f>
        <v>10800</v>
      </c>
    </row>
    <row r="5251" spans="1:14" ht="13">
      <c r="A5251" s="403"/>
      <c r="D5251" s="274">
        <v>8.0000000000000002E-3</v>
      </c>
      <c r="E5251" s="829" t="s">
        <v>149</v>
      </c>
      <c r="F5251" s="234" t="s">
        <v>153</v>
      </c>
      <c r="G5251" s="370" t="s">
        <v>151</v>
      </c>
      <c r="H5251" s="248">
        <f>Bahan!$C$21</f>
        <v>145000</v>
      </c>
      <c r="K5251" s="248" t="s">
        <v>128</v>
      </c>
      <c r="L5251" s="230">
        <f>D5251*H5251</f>
        <v>1160</v>
      </c>
    </row>
    <row r="5252" spans="1:14" ht="13">
      <c r="A5252" s="403"/>
      <c r="C5252" s="233"/>
      <c r="D5252" s="274">
        <v>8.0000000000000002E-3</v>
      </c>
      <c r="E5252" s="829" t="s">
        <v>149</v>
      </c>
      <c r="F5252" s="234" t="s">
        <v>154</v>
      </c>
      <c r="G5252" s="370" t="s">
        <v>151</v>
      </c>
      <c r="H5252" s="248">
        <f>Bahan!$C$22</f>
        <v>150000</v>
      </c>
      <c r="K5252" s="248" t="s">
        <v>128</v>
      </c>
      <c r="L5252" s="230">
        <f>D5252*H5252</f>
        <v>1200</v>
      </c>
    </row>
    <row r="5253" spans="1:14" ht="13">
      <c r="A5253" s="403"/>
      <c r="D5253" s="421"/>
      <c r="G5253" s="829"/>
      <c r="M5253" s="230" t="s">
        <v>128</v>
      </c>
      <c r="N5253" s="306">
        <f>SUM(L5249:L5252)/2</f>
        <v>11580</v>
      </c>
    </row>
    <row r="5254" spans="1:14" ht="13">
      <c r="A5254" s="403"/>
      <c r="D5254" s="421"/>
      <c r="E5254" s="829" t="s">
        <v>155</v>
      </c>
      <c r="F5254" s="234" t="s">
        <v>156</v>
      </c>
      <c r="G5254" s="829"/>
    </row>
    <row r="5255" spans="1:14" ht="13">
      <c r="A5255" s="403"/>
      <c r="D5255" s="274">
        <v>1</v>
      </c>
      <c r="E5255" s="829" t="s">
        <v>682</v>
      </c>
      <c r="F5255" s="234" t="s">
        <v>3577</v>
      </c>
      <c r="G5255" s="370" t="s">
        <v>151</v>
      </c>
      <c r="H5255" s="426">
        <f>Bahan!C391</f>
        <v>520000</v>
      </c>
      <c r="K5255" s="248" t="s">
        <v>128</v>
      </c>
      <c r="L5255" s="230">
        <f>D5255*H5255</f>
        <v>520000</v>
      </c>
    </row>
    <row r="5256" spans="1:14" ht="13">
      <c r="D5256" s="421"/>
      <c r="E5256" s="829"/>
      <c r="G5256" s="370"/>
      <c r="H5256" s="248"/>
      <c r="L5256" s="230"/>
      <c r="M5256" s="230" t="s">
        <v>128</v>
      </c>
      <c r="N5256" s="265">
        <f>SUM(L5255:L5255)</f>
        <v>520000</v>
      </c>
    </row>
    <row r="5257" spans="1:14" ht="13">
      <c r="D5257" s="421"/>
      <c r="G5257" s="829"/>
      <c r="H5257" s="829"/>
      <c r="K5257" s="829"/>
      <c r="M5257" s="267" t="s">
        <v>169</v>
      </c>
      <c r="N5257" s="268" t="s">
        <v>169</v>
      </c>
    </row>
    <row r="5258" spans="1:14" ht="13">
      <c r="D5258" s="421"/>
      <c r="G5258" s="829"/>
      <c r="H5258" s="233" t="s">
        <v>170</v>
      </c>
      <c r="M5258" s="230" t="s">
        <v>128</v>
      </c>
      <c r="N5258" s="230">
        <f>SUM(N5253:N5256)</f>
        <v>531580</v>
      </c>
    </row>
    <row r="5259" spans="1:14" ht="13">
      <c r="D5259" s="421"/>
      <c r="G5259" s="829"/>
      <c r="H5259" s="269" t="s">
        <v>3123</v>
      </c>
      <c r="K5259" s="270"/>
      <c r="M5259" s="230" t="s">
        <v>128</v>
      </c>
      <c r="N5259" s="265">
        <f>N5258*$Q$4</f>
        <v>53158</v>
      </c>
    </row>
    <row r="5260" spans="1:14" ht="13">
      <c r="D5260" s="421"/>
      <c r="G5260" s="829"/>
      <c r="H5260" s="233" t="s">
        <v>171</v>
      </c>
      <c r="M5260" s="230" t="s">
        <v>128</v>
      </c>
      <c r="N5260" s="262">
        <f>ROUNDDOWN((N5258+N5259),0)</f>
        <v>584738</v>
      </c>
    </row>
    <row r="5261" spans="1:14" ht="13">
      <c r="D5261" s="421"/>
      <c r="G5261" s="829"/>
      <c r="N5261" s="262"/>
    </row>
    <row r="5262" spans="1:14" ht="13">
      <c r="D5262" s="421"/>
      <c r="G5262" s="829"/>
      <c r="N5262" s="262"/>
    </row>
    <row r="5263" spans="1:14" ht="13">
      <c r="D5263" s="421"/>
      <c r="G5263" s="829"/>
      <c r="N5263" s="262"/>
    </row>
    <row r="5264" spans="1:14" ht="13">
      <c r="D5264" s="421"/>
      <c r="G5264" s="829"/>
      <c r="N5264" s="262"/>
    </row>
    <row r="5265" spans="4:14" ht="13">
      <c r="D5265" s="421"/>
      <c r="G5265" s="829"/>
      <c r="N5265" s="262"/>
    </row>
    <row r="5266" spans="4:14" ht="13">
      <c r="D5266" s="421"/>
      <c r="G5266" s="829"/>
      <c r="N5266" s="262"/>
    </row>
    <row r="5267" spans="4:14" ht="13">
      <c r="D5267" s="421"/>
      <c r="G5267" s="829"/>
      <c r="N5267" s="262"/>
    </row>
    <row r="5268" spans="4:14" ht="13">
      <c r="D5268" s="421"/>
      <c r="G5268" s="829"/>
      <c r="N5268" s="262"/>
    </row>
    <row r="5269" spans="4:14" ht="13">
      <c r="D5269" s="421"/>
      <c r="G5269" s="829"/>
      <c r="N5269" s="262"/>
    </row>
    <row r="5270" spans="4:14" ht="13">
      <c r="D5270" s="421"/>
      <c r="G5270" s="829"/>
      <c r="N5270" s="262"/>
    </row>
    <row r="5271" spans="4:14" ht="13">
      <c r="D5271" s="421"/>
      <c r="G5271" s="829"/>
      <c r="N5271" s="262"/>
    </row>
    <row r="5272" spans="4:14" ht="13">
      <c r="D5272" s="421"/>
      <c r="G5272" s="829"/>
      <c r="N5272" s="262"/>
    </row>
    <row r="5273" spans="4:14" ht="13">
      <c r="D5273" s="421"/>
      <c r="G5273" s="829"/>
      <c r="N5273" s="262"/>
    </row>
    <row r="5274" spans="4:14" ht="13">
      <c r="D5274" s="421"/>
      <c r="G5274" s="829"/>
      <c r="N5274" s="262"/>
    </row>
    <row r="5275" spans="4:14" ht="13">
      <c r="D5275" s="421"/>
      <c r="G5275" s="829"/>
      <c r="N5275" s="262"/>
    </row>
    <row r="5276" spans="4:14" ht="13">
      <c r="D5276" s="421"/>
      <c r="G5276" s="829"/>
      <c r="N5276" s="262"/>
    </row>
    <row r="5277" spans="4:14" ht="13">
      <c r="D5277" s="421"/>
      <c r="G5277" s="829"/>
      <c r="N5277" s="262"/>
    </row>
    <row r="5278" spans="4:14" ht="13">
      <c r="D5278" s="421"/>
      <c r="G5278" s="829"/>
      <c r="N5278" s="262"/>
    </row>
    <row r="5279" spans="4:14" ht="13">
      <c r="D5279" s="421"/>
      <c r="G5279" s="829"/>
      <c r="N5279" s="262"/>
    </row>
    <row r="5280" spans="4:14" ht="13">
      <c r="D5280" s="421"/>
      <c r="G5280" s="829"/>
      <c r="N5280" s="262"/>
    </row>
    <row r="5281" spans="1:15" ht="13">
      <c r="D5281" s="421"/>
      <c r="G5281" s="829"/>
      <c r="N5281" s="262"/>
    </row>
    <row r="5282" spans="1:15" ht="13">
      <c r="D5282" s="421"/>
      <c r="G5282" s="829"/>
      <c r="N5282" s="262"/>
    </row>
    <row r="5283" spans="1:15" ht="13">
      <c r="D5283" s="421"/>
      <c r="G5283" s="829"/>
      <c r="N5283" s="262"/>
    </row>
    <row r="5284" spans="1:15" ht="13">
      <c r="D5284" s="421"/>
      <c r="G5284" s="829"/>
      <c r="N5284" s="262"/>
    </row>
    <row r="5285" spans="1:15" ht="13">
      <c r="A5285" s="231" t="s">
        <v>143</v>
      </c>
      <c r="D5285" s="421"/>
      <c r="G5285" s="829"/>
    </row>
    <row r="5286" spans="1:15" s="1378" customFormat="1" ht="13">
      <c r="A5286" s="258" t="s">
        <v>428</v>
      </c>
      <c r="B5286" s="1250" t="s">
        <v>1089</v>
      </c>
      <c r="C5286" s="1250"/>
      <c r="D5286" s="420" t="s">
        <v>1090</v>
      </c>
      <c r="E5286" s="1250"/>
      <c r="F5286" s="260"/>
      <c r="G5286" s="1250"/>
      <c r="H5286" s="1250"/>
      <c r="K5286" s="245"/>
      <c r="L5286" s="245"/>
      <c r="M5286" s="245"/>
      <c r="N5286" s="245"/>
      <c r="O5286" s="245"/>
    </row>
    <row r="5287" spans="1:15" s="1378" customFormat="1" ht="13">
      <c r="A5287" s="231" t="s">
        <v>143</v>
      </c>
      <c r="B5287" s="829"/>
      <c r="C5287" s="829"/>
      <c r="D5287" s="435"/>
      <c r="E5287" s="436"/>
      <c r="F5287" s="234"/>
      <c r="G5287" s="829"/>
      <c r="H5287" s="829"/>
      <c r="K5287" s="233"/>
      <c r="L5287" s="233"/>
      <c r="M5287" s="233"/>
      <c r="N5287" s="233"/>
      <c r="O5287" s="233"/>
    </row>
    <row r="5288" spans="1:15" s="1378" customFormat="1" ht="13">
      <c r="A5288" s="258">
        <f>A5187+1</f>
        <v>128</v>
      </c>
      <c r="B5288" s="1250" t="s">
        <v>1091</v>
      </c>
      <c r="C5288" s="437"/>
      <c r="D5288" s="438" t="s">
        <v>1092</v>
      </c>
      <c r="E5288" s="1250"/>
      <c r="F5288" s="260"/>
      <c r="G5288" s="1250"/>
      <c r="H5288" s="245"/>
      <c r="K5288" s="245"/>
      <c r="L5288" s="245"/>
      <c r="M5288" s="262"/>
      <c r="N5288" s="245"/>
      <c r="O5288" s="233"/>
    </row>
    <row r="5289" spans="1:15" s="1378" customFormat="1" ht="13">
      <c r="A5289" s="403"/>
      <c r="B5289" s="404"/>
      <c r="C5289" s="404"/>
      <c r="D5289" s="421"/>
      <c r="E5289" s="829" t="s">
        <v>147</v>
      </c>
      <c r="F5289" s="234" t="s">
        <v>148</v>
      </c>
      <c r="G5289" s="829"/>
      <c r="H5289" s="233"/>
      <c r="K5289" s="233"/>
      <c r="L5289" s="233"/>
      <c r="M5289" s="230"/>
      <c r="N5289" s="233"/>
      <c r="O5289" s="233"/>
    </row>
    <row r="5290" spans="1:15" s="1378" customFormat="1" ht="13">
      <c r="A5290" s="403"/>
      <c r="B5290" s="404"/>
      <c r="C5290" s="404"/>
      <c r="D5290" s="274">
        <v>0.5</v>
      </c>
      <c r="E5290" s="829" t="s">
        <v>149</v>
      </c>
      <c r="F5290" s="264" t="s">
        <v>150</v>
      </c>
      <c r="G5290" s="370" t="s">
        <v>151</v>
      </c>
      <c r="H5290" s="248">
        <f>Bahan!$C$10</f>
        <v>125000</v>
      </c>
      <c r="K5290" s="248" t="s">
        <v>128</v>
      </c>
      <c r="L5290" s="230">
        <f>D5290*H5290</f>
        <v>62500</v>
      </c>
      <c r="M5290" s="230"/>
      <c r="N5290" s="233"/>
      <c r="O5290" s="233"/>
    </row>
    <row r="5291" spans="1:15" s="1378" customFormat="1" ht="13">
      <c r="A5291" s="403"/>
      <c r="B5291" s="404"/>
      <c r="C5291" s="404"/>
      <c r="D5291" s="274">
        <v>0.5</v>
      </c>
      <c r="E5291" s="829" t="s">
        <v>149</v>
      </c>
      <c r="F5291" s="264" t="s">
        <v>945</v>
      </c>
      <c r="G5291" s="370" t="s">
        <v>151</v>
      </c>
      <c r="H5291" s="248">
        <f>Bahan!$C$20</f>
        <v>135000</v>
      </c>
      <c r="K5291" s="248" t="s">
        <v>128</v>
      </c>
      <c r="L5291" s="230">
        <f>D5291*H5291</f>
        <v>67500</v>
      </c>
      <c r="M5291" s="230"/>
      <c r="N5291" s="233"/>
      <c r="O5291" s="233"/>
    </row>
    <row r="5292" spans="1:15" s="1378" customFormat="1" ht="13">
      <c r="A5292" s="403"/>
      <c r="B5292" s="404"/>
      <c r="C5292" s="404"/>
      <c r="D5292" s="274">
        <v>0.05</v>
      </c>
      <c r="E5292" s="829" t="s">
        <v>149</v>
      </c>
      <c r="F5292" s="234" t="s">
        <v>153</v>
      </c>
      <c r="G5292" s="370" t="s">
        <v>151</v>
      </c>
      <c r="H5292" s="248">
        <f>Bahan!$C$21</f>
        <v>145000</v>
      </c>
      <c r="K5292" s="248" t="s">
        <v>128</v>
      </c>
      <c r="L5292" s="230">
        <f>D5292*H5292</f>
        <v>7250</v>
      </c>
      <c r="M5292" s="230"/>
      <c r="N5292" s="233"/>
      <c r="O5292" s="233"/>
    </row>
    <row r="5293" spans="1:15" s="1378" customFormat="1" ht="13">
      <c r="A5293" s="403"/>
      <c r="B5293" s="404"/>
      <c r="C5293" s="404"/>
      <c r="D5293" s="274">
        <v>5.0000000000000001E-3</v>
      </c>
      <c r="E5293" s="829" t="s">
        <v>149</v>
      </c>
      <c r="F5293" s="234" t="s">
        <v>154</v>
      </c>
      <c r="G5293" s="370" t="s">
        <v>151</v>
      </c>
      <c r="H5293" s="248">
        <f>Bahan!$C$22</f>
        <v>150000</v>
      </c>
      <c r="K5293" s="248" t="s">
        <v>128</v>
      </c>
      <c r="L5293" s="230">
        <f>D5293*H5293</f>
        <v>750</v>
      </c>
      <c r="M5293" s="230"/>
      <c r="N5293" s="233"/>
      <c r="O5293" s="233"/>
    </row>
    <row r="5294" spans="1:15" s="1378" customFormat="1" ht="13">
      <c r="A5294" s="403"/>
      <c r="B5294" s="404"/>
      <c r="C5294" s="404"/>
      <c r="D5294" s="421"/>
      <c r="E5294" s="829"/>
      <c r="F5294" s="234"/>
      <c r="G5294" s="829"/>
      <c r="H5294" s="233"/>
      <c r="K5294" s="233"/>
      <c r="L5294" s="233"/>
      <c r="M5294" s="230" t="s">
        <v>128</v>
      </c>
      <c r="N5294" s="265">
        <f>SUM(L5290:L5293)</f>
        <v>138000</v>
      </c>
      <c r="O5294" s="233"/>
    </row>
    <row r="5295" spans="1:15" s="1378" customFormat="1" ht="13">
      <c r="A5295" s="403"/>
      <c r="B5295" s="404"/>
      <c r="C5295" s="404"/>
      <c r="D5295" s="421"/>
      <c r="E5295" s="829" t="s">
        <v>155</v>
      </c>
      <c r="F5295" s="234" t="s">
        <v>156</v>
      </c>
      <c r="G5295" s="829"/>
      <c r="H5295" s="233"/>
      <c r="K5295" s="233"/>
      <c r="L5295" s="233"/>
      <c r="M5295" s="230"/>
      <c r="N5295" s="233"/>
      <c r="O5295" s="233"/>
    </row>
    <row r="5296" spans="1:15" s="1378" customFormat="1" ht="13">
      <c r="A5296" s="403"/>
      <c r="B5296" s="404"/>
      <c r="C5296" s="404"/>
      <c r="D5296" s="421">
        <v>1</v>
      </c>
      <c r="E5296" s="829" t="s">
        <v>4</v>
      </c>
      <c r="F5296" s="234" t="s">
        <v>1093</v>
      </c>
      <c r="G5296" s="370" t="s">
        <v>151</v>
      </c>
      <c r="H5296" s="265">
        <f>Bahan!$C$528</f>
        <v>6250000</v>
      </c>
      <c r="K5296" s="248" t="s">
        <v>128</v>
      </c>
      <c r="L5296" s="230">
        <f>D5296*H5296</f>
        <v>6250000</v>
      </c>
      <c r="M5296" s="230"/>
      <c r="N5296" s="233"/>
      <c r="O5296" s="233"/>
    </row>
    <row r="5297" spans="1:15" s="1378" customFormat="1" ht="13">
      <c r="A5297" s="403"/>
      <c r="B5297" s="404"/>
      <c r="C5297" s="404"/>
      <c r="D5297" s="421">
        <v>0.2</v>
      </c>
      <c r="E5297" s="829" t="s">
        <v>1077</v>
      </c>
      <c r="F5297" s="234" t="s">
        <v>1094</v>
      </c>
      <c r="G5297" s="370" t="s">
        <v>151</v>
      </c>
      <c r="H5297" s="265">
        <f>Bahan!$C$610</f>
        <v>250000</v>
      </c>
      <c r="K5297" s="248" t="s">
        <v>128</v>
      </c>
      <c r="L5297" s="230">
        <f>D5297*H5297</f>
        <v>50000</v>
      </c>
      <c r="M5297" s="230"/>
      <c r="N5297" s="233"/>
      <c r="O5297" s="233"/>
    </row>
    <row r="5298" spans="1:15" s="1378" customFormat="1" ht="13">
      <c r="A5298" s="231"/>
      <c r="B5298" s="829"/>
      <c r="C5298" s="829"/>
      <c r="D5298" s="421"/>
      <c r="E5298" s="829"/>
      <c r="F5298" s="234"/>
      <c r="G5298" s="370"/>
      <c r="H5298" s="248"/>
      <c r="K5298" s="233"/>
      <c r="L5298" s="230"/>
      <c r="M5298" s="230" t="s">
        <v>128</v>
      </c>
      <c r="N5298" s="265">
        <f>SUM(L5296:L5297)</f>
        <v>6300000</v>
      </c>
      <c r="O5298" s="233"/>
    </row>
    <row r="5299" spans="1:15" s="1378" customFormat="1" ht="13">
      <c r="A5299" s="231"/>
      <c r="B5299" s="829"/>
      <c r="C5299" s="829"/>
      <c r="D5299" s="421"/>
      <c r="E5299" s="829"/>
      <c r="F5299" s="234"/>
      <c r="G5299" s="829"/>
      <c r="H5299" s="829"/>
      <c r="K5299" s="829"/>
      <c r="L5299" s="233"/>
      <c r="M5299" s="267" t="s">
        <v>169</v>
      </c>
      <c r="N5299" s="268" t="s">
        <v>169</v>
      </c>
      <c r="O5299" s="233"/>
    </row>
    <row r="5300" spans="1:15" s="1378" customFormat="1" ht="13">
      <c r="A5300" s="231"/>
      <c r="B5300" s="829"/>
      <c r="C5300" s="829"/>
      <c r="D5300" s="421"/>
      <c r="E5300" s="829"/>
      <c r="F5300" s="234"/>
      <c r="G5300" s="829"/>
      <c r="H5300" s="233" t="s">
        <v>170</v>
      </c>
      <c r="K5300" s="233"/>
      <c r="L5300" s="233"/>
      <c r="M5300" s="230" t="s">
        <v>128</v>
      </c>
      <c r="N5300" s="230">
        <f>SUM(N5294:N5298)</f>
        <v>6438000</v>
      </c>
      <c r="O5300" s="233"/>
    </row>
    <row r="5301" spans="1:15" s="1378" customFormat="1" ht="13">
      <c r="A5301" s="231"/>
      <c r="B5301" s="829"/>
      <c r="C5301" s="829"/>
      <c r="D5301" s="421"/>
      <c r="E5301" s="829"/>
      <c r="F5301" s="234"/>
      <c r="G5301" s="829"/>
      <c r="H5301" s="269" t="s">
        <v>3123</v>
      </c>
      <c r="I5301" s="233"/>
      <c r="J5301" s="233"/>
      <c r="K5301" s="270"/>
      <c r="L5301" s="233"/>
      <c r="M5301" s="230" t="s">
        <v>128</v>
      </c>
      <c r="N5301" s="265">
        <f>N5300*$Q$4</f>
        <v>643800</v>
      </c>
      <c r="O5301" s="233"/>
    </row>
    <row r="5302" spans="1:15" s="1378" customFormat="1" ht="13">
      <c r="A5302" s="231"/>
      <c r="B5302" s="829"/>
      <c r="C5302" s="829"/>
      <c r="D5302" s="421"/>
      <c r="E5302" s="829"/>
      <c r="F5302" s="234"/>
      <c r="G5302" s="829"/>
      <c r="H5302" s="233" t="s">
        <v>171</v>
      </c>
      <c r="I5302" s="233"/>
      <c r="J5302" s="233"/>
      <c r="K5302" s="233"/>
      <c r="L5302" s="233"/>
      <c r="M5302" s="230" t="s">
        <v>128</v>
      </c>
      <c r="N5302" s="262">
        <f>ROUNDDOWN((N5300+N5301),0)</f>
        <v>7081800</v>
      </c>
      <c r="O5302" s="233"/>
    </row>
    <row r="5303" spans="1:15" s="1378" customFormat="1" ht="13">
      <c r="A5303" s="231"/>
      <c r="B5303" s="829"/>
      <c r="C5303" s="829"/>
      <c r="D5303" s="421"/>
      <c r="E5303" s="829"/>
      <c r="F5303" s="234"/>
      <c r="G5303" s="829"/>
      <c r="H5303" s="233"/>
      <c r="K5303" s="233"/>
      <c r="L5303" s="233"/>
      <c r="M5303" s="230"/>
      <c r="N5303" s="233"/>
      <c r="O5303" s="233"/>
    </row>
    <row r="5304" spans="1:15" s="1378" customFormat="1" ht="13">
      <c r="A5304" s="258">
        <f>1+A5288</f>
        <v>129</v>
      </c>
      <c r="B5304" s="1250" t="s">
        <v>1095</v>
      </c>
      <c r="C5304" s="437"/>
      <c r="D5304" s="438" t="s">
        <v>1096</v>
      </c>
      <c r="E5304" s="1250"/>
      <c r="F5304" s="260"/>
      <c r="G5304" s="1250"/>
      <c r="H5304" s="245"/>
      <c r="K5304" s="245"/>
      <c r="L5304" s="245"/>
      <c r="M5304" s="262"/>
      <c r="N5304" s="245"/>
      <c r="O5304" s="233"/>
    </row>
    <row r="5305" spans="1:15" s="1378" customFormat="1" ht="13">
      <c r="A5305" s="403"/>
      <c r="B5305" s="404"/>
      <c r="C5305" s="404"/>
      <c r="D5305" s="421"/>
      <c r="E5305" s="829" t="s">
        <v>147</v>
      </c>
      <c r="F5305" s="234" t="s">
        <v>148</v>
      </c>
      <c r="G5305" s="829"/>
      <c r="H5305" s="233"/>
      <c r="K5305" s="233"/>
      <c r="L5305" s="233"/>
      <c r="M5305" s="230"/>
      <c r="N5305" s="233"/>
      <c r="O5305" s="233"/>
    </row>
    <row r="5306" spans="1:15" s="1378" customFormat="1" ht="13">
      <c r="A5306" s="403"/>
      <c r="B5306" s="404"/>
      <c r="C5306" s="404"/>
      <c r="D5306" s="274">
        <v>0.5</v>
      </c>
      <c r="E5306" s="829" t="s">
        <v>149</v>
      </c>
      <c r="F5306" s="264" t="s">
        <v>150</v>
      </c>
      <c r="G5306" s="370" t="s">
        <v>151</v>
      </c>
      <c r="H5306" s="248">
        <f>Bahan!$C$10</f>
        <v>125000</v>
      </c>
      <c r="K5306" s="248" t="s">
        <v>128</v>
      </c>
      <c r="L5306" s="230">
        <f>D5306*H5306</f>
        <v>62500</v>
      </c>
      <c r="M5306" s="230"/>
      <c r="N5306" s="233"/>
      <c r="O5306" s="233"/>
    </row>
    <row r="5307" spans="1:15" s="1378" customFormat="1" ht="13">
      <c r="A5307" s="403"/>
      <c r="B5307" s="404"/>
      <c r="C5307" s="404"/>
      <c r="D5307" s="274">
        <v>0.5</v>
      </c>
      <c r="E5307" s="829" t="s">
        <v>149</v>
      </c>
      <c r="F5307" s="264" t="s">
        <v>945</v>
      </c>
      <c r="G5307" s="370" t="s">
        <v>151</v>
      </c>
      <c r="H5307" s="248">
        <f>Bahan!$C$20</f>
        <v>135000</v>
      </c>
      <c r="K5307" s="248" t="s">
        <v>128</v>
      </c>
      <c r="L5307" s="230">
        <f>D5307*H5307</f>
        <v>67500</v>
      </c>
      <c r="M5307" s="230"/>
      <c r="N5307" s="233"/>
      <c r="O5307" s="233"/>
    </row>
    <row r="5308" spans="1:15" s="1378" customFormat="1" ht="13">
      <c r="A5308" s="403"/>
      <c r="B5308" s="404"/>
      <c r="C5308" s="404"/>
      <c r="D5308" s="274">
        <v>0.05</v>
      </c>
      <c r="E5308" s="829" t="s">
        <v>149</v>
      </c>
      <c r="F5308" s="234" t="s">
        <v>153</v>
      </c>
      <c r="G5308" s="370" t="s">
        <v>151</v>
      </c>
      <c r="H5308" s="248">
        <f>Bahan!$C$21</f>
        <v>145000</v>
      </c>
      <c r="K5308" s="248" t="s">
        <v>128</v>
      </c>
      <c r="L5308" s="230">
        <f>D5308*H5308</f>
        <v>7250</v>
      </c>
      <c r="M5308" s="230"/>
      <c r="N5308" s="233"/>
      <c r="O5308" s="233"/>
    </row>
    <row r="5309" spans="1:15" s="1378" customFormat="1" ht="13">
      <c r="A5309" s="403"/>
      <c r="B5309" s="404"/>
      <c r="C5309" s="404"/>
      <c r="D5309" s="274">
        <v>5.0000000000000001E-3</v>
      </c>
      <c r="E5309" s="829" t="s">
        <v>149</v>
      </c>
      <c r="F5309" s="234" t="s">
        <v>154</v>
      </c>
      <c r="G5309" s="370" t="s">
        <v>151</v>
      </c>
      <c r="H5309" s="248">
        <f>Bahan!$C$22</f>
        <v>150000</v>
      </c>
      <c r="K5309" s="248" t="s">
        <v>128</v>
      </c>
      <c r="L5309" s="230">
        <f>D5309*H5309</f>
        <v>750</v>
      </c>
      <c r="M5309" s="230"/>
      <c r="N5309" s="233"/>
      <c r="O5309" s="233"/>
    </row>
    <row r="5310" spans="1:15" s="1378" customFormat="1" ht="13">
      <c r="A5310" s="403"/>
      <c r="B5310" s="404"/>
      <c r="C5310" s="404"/>
      <c r="D5310" s="421"/>
      <c r="E5310" s="829"/>
      <c r="F5310" s="234"/>
      <c r="G5310" s="829"/>
      <c r="H5310" s="233"/>
      <c r="K5310" s="233"/>
      <c r="L5310" s="233"/>
      <c r="M5310" s="230" t="s">
        <v>128</v>
      </c>
      <c r="N5310" s="265">
        <f>SUM(L5306:L5309)</f>
        <v>138000</v>
      </c>
      <c r="O5310" s="233"/>
    </row>
    <row r="5311" spans="1:15" s="1378" customFormat="1" ht="13">
      <c r="A5311" s="403"/>
      <c r="B5311" s="404"/>
      <c r="C5311" s="404"/>
      <c r="D5311" s="421"/>
      <c r="E5311" s="829" t="s">
        <v>155</v>
      </c>
      <c r="F5311" s="234" t="s">
        <v>156</v>
      </c>
      <c r="G5311" s="829"/>
      <c r="H5311" s="233"/>
      <c r="K5311" s="233"/>
      <c r="L5311" s="233"/>
      <c r="M5311" s="230"/>
      <c r="N5311" s="233"/>
      <c r="O5311" s="233"/>
    </row>
    <row r="5312" spans="1:15" s="1378" customFormat="1" ht="13">
      <c r="A5312" s="403"/>
      <c r="B5312" s="404"/>
      <c r="C5312" s="404"/>
      <c r="D5312" s="421">
        <v>1</v>
      </c>
      <c r="E5312" s="829" t="s">
        <v>4</v>
      </c>
      <c r="F5312" s="234" t="s">
        <v>1097</v>
      </c>
      <c r="G5312" s="370" t="s">
        <v>151</v>
      </c>
      <c r="H5312" s="265">
        <f>Bahan!$C$529</f>
        <v>8107000</v>
      </c>
      <c r="K5312" s="248" t="s">
        <v>128</v>
      </c>
      <c r="L5312" s="230">
        <f>D5312*H5312</f>
        <v>8107000</v>
      </c>
      <c r="M5312" s="230"/>
      <c r="N5312" s="233"/>
      <c r="O5312" s="233"/>
    </row>
    <row r="5313" spans="1:15" s="1378" customFormat="1" ht="13">
      <c r="A5313" s="403"/>
      <c r="B5313" s="404"/>
      <c r="C5313" s="404"/>
      <c r="D5313" s="421">
        <v>0.2</v>
      </c>
      <c r="E5313" s="829" t="s">
        <v>1077</v>
      </c>
      <c r="F5313" s="234" t="s">
        <v>1094</v>
      </c>
      <c r="G5313" s="370" t="s">
        <v>151</v>
      </c>
      <c r="H5313" s="265">
        <f>Bahan!$C$610</f>
        <v>250000</v>
      </c>
      <c r="K5313" s="248" t="s">
        <v>128</v>
      </c>
      <c r="L5313" s="230">
        <f>D5313*H5313</f>
        <v>50000</v>
      </c>
      <c r="M5313" s="230"/>
      <c r="N5313" s="233"/>
      <c r="O5313" s="233"/>
    </row>
    <row r="5314" spans="1:15" s="1378" customFormat="1" ht="13">
      <c r="A5314" s="231"/>
      <c r="B5314" s="829"/>
      <c r="C5314" s="829"/>
      <c r="D5314" s="421"/>
      <c r="E5314" s="829"/>
      <c r="F5314" s="234"/>
      <c r="G5314" s="370"/>
      <c r="H5314" s="248"/>
      <c r="K5314" s="233"/>
      <c r="L5314" s="230"/>
      <c r="M5314" s="230" t="s">
        <v>128</v>
      </c>
      <c r="N5314" s="265">
        <f>SUM(L5312:L5313)</f>
        <v>8157000</v>
      </c>
      <c r="O5314" s="233"/>
    </row>
    <row r="5315" spans="1:15" s="1378" customFormat="1" ht="13">
      <c r="A5315" s="231"/>
      <c r="B5315" s="829"/>
      <c r="C5315" s="829"/>
      <c r="D5315" s="421"/>
      <c r="E5315" s="829"/>
      <c r="F5315" s="234"/>
      <c r="G5315" s="829"/>
      <c r="H5315" s="829"/>
      <c r="K5315" s="829"/>
      <c r="L5315" s="233"/>
      <c r="M5315" s="267" t="s">
        <v>169</v>
      </c>
      <c r="N5315" s="268" t="s">
        <v>169</v>
      </c>
      <c r="O5315" s="233"/>
    </row>
    <row r="5316" spans="1:15" s="1378" customFormat="1" ht="13">
      <c r="A5316" s="231"/>
      <c r="B5316" s="829"/>
      <c r="C5316" s="829"/>
      <c r="D5316" s="421"/>
      <c r="E5316" s="829"/>
      <c r="F5316" s="234"/>
      <c r="G5316" s="829"/>
      <c r="H5316" s="233" t="s">
        <v>170</v>
      </c>
      <c r="K5316" s="233"/>
      <c r="L5316" s="233"/>
      <c r="M5316" s="230" t="s">
        <v>128</v>
      </c>
      <c r="N5316" s="230">
        <f>SUM(N5310:N5314)</f>
        <v>8295000</v>
      </c>
      <c r="O5316" s="233"/>
    </row>
    <row r="5317" spans="1:15" s="1378" customFormat="1" ht="13">
      <c r="A5317" s="231"/>
      <c r="B5317" s="829"/>
      <c r="C5317" s="829"/>
      <c r="D5317" s="421"/>
      <c r="E5317" s="829"/>
      <c r="F5317" s="234"/>
      <c r="G5317" s="829"/>
      <c r="H5317" s="269" t="s">
        <v>3123</v>
      </c>
      <c r="I5317" s="233"/>
      <c r="J5317" s="233"/>
      <c r="K5317" s="270"/>
      <c r="L5317" s="233"/>
      <c r="M5317" s="230" t="s">
        <v>128</v>
      </c>
      <c r="N5317" s="265">
        <f>N5316*$Q$4</f>
        <v>829500</v>
      </c>
      <c r="O5317" s="233"/>
    </row>
    <row r="5318" spans="1:15" s="1378" customFormat="1" ht="13">
      <c r="A5318" s="231"/>
      <c r="B5318" s="829"/>
      <c r="C5318" s="829"/>
      <c r="D5318" s="421"/>
      <c r="E5318" s="829"/>
      <c r="F5318" s="234"/>
      <c r="G5318" s="829"/>
      <c r="H5318" s="233" t="s">
        <v>171</v>
      </c>
      <c r="I5318" s="233"/>
      <c r="J5318" s="233"/>
      <c r="K5318" s="233"/>
      <c r="L5318" s="233"/>
      <c r="M5318" s="230" t="s">
        <v>128</v>
      </c>
      <c r="N5318" s="262">
        <f>ROUNDDOWN((N5316+N5317),0)</f>
        <v>9124500</v>
      </c>
      <c r="O5318" s="233"/>
    </row>
    <row r="5319" spans="1:15" s="1378" customFormat="1" ht="13">
      <c r="A5319" s="231"/>
      <c r="B5319" s="829"/>
      <c r="C5319" s="829"/>
      <c r="D5319" s="421"/>
      <c r="E5319" s="829"/>
      <c r="F5319" s="234"/>
      <c r="G5319" s="829"/>
      <c r="H5319" s="233"/>
      <c r="K5319" s="233"/>
      <c r="L5319" s="233"/>
      <c r="M5319" s="230"/>
      <c r="N5319" s="233"/>
      <c r="O5319" s="233"/>
    </row>
    <row r="5320" spans="1:15" s="1378" customFormat="1" ht="13">
      <c r="A5320" s="258">
        <f>1+A5304</f>
        <v>130</v>
      </c>
      <c r="B5320" s="1250" t="s">
        <v>1098</v>
      </c>
      <c r="C5320" s="437"/>
      <c r="D5320" s="438" t="s">
        <v>1099</v>
      </c>
      <c r="E5320" s="1250"/>
      <c r="F5320" s="260"/>
      <c r="G5320" s="1250"/>
      <c r="H5320" s="245"/>
      <c r="K5320" s="245"/>
      <c r="L5320" s="245"/>
      <c r="M5320" s="262"/>
      <c r="N5320" s="245"/>
      <c r="O5320" s="233"/>
    </row>
    <row r="5321" spans="1:15" s="1378" customFormat="1" ht="13">
      <c r="A5321" s="403"/>
      <c r="B5321" s="404"/>
      <c r="C5321" s="404"/>
      <c r="D5321" s="421"/>
      <c r="E5321" s="829" t="s">
        <v>147</v>
      </c>
      <c r="F5321" s="234" t="s">
        <v>148</v>
      </c>
      <c r="G5321" s="829"/>
      <c r="H5321" s="233"/>
      <c r="K5321" s="233"/>
      <c r="L5321" s="233"/>
      <c r="M5321" s="230"/>
      <c r="N5321" s="233"/>
      <c r="O5321" s="233"/>
    </row>
    <row r="5322" spans="1:15" s="1378" customFormat="1" ht="13">
      <c r="A5322" s="403"/>
      <c r="B5322" s="404"/>
      <c r="C5322" s="404"/>
      <c r="D5322" s="274">
        <v>0.5</v>
      </c>
      <c r="E5322" s="829" t="s">
        <v>149</v>
      </c>
      <c r="F5322" s="264" t="s">
        <v>150</v>
      </c>
      <c r="G5322" s="370" t="s">
        <v>151</v>
      </c>
      <c r="H5322" s="248">
        <f>Bahan!$C$10</f>
        <v>125000</v>
      </c>
      <c r="K5322" s="248" t="s">
        <v>128</v>
      </c>
      <c r="L5322" s="230">
        <f>D5322*H5322</f>
        <v>62500</v>
      </c>
      <c r="M5322" s="230"/>
      <c r="N5322" s="233"/>
      <c r="O5322" s="233"/>
    </row>
    <row r="5323" spans="1:15" s="1378" customFormat="1" ht="13">
      <c r="A5323" s="403"/>
      <c r="B5323" s="404"/>
      <c r="C5323" s="404"/>
      <c r="D5323" s="274">
        <v>0.5</v>
      </c>
      <c r="E5323" s="829" t="s">
        <v>149</v>
      </c>
      <c r="F5323" s="264" t="s">
        <v>945</v>
      </c>
      <c r="G5323" s="370" t="s">
        <v>151</v>
      </c>
      <c r="H5323" s="248">
        <f>Bahan!$C$20</f>
        <v>135000</v>
      </c>
      <c r="K5323" s="248" t="s">
        <v>128</v>
      </c>
      <c r="L5323" s="230">
        <f>D5323*H5323</f>
        <v>67500</v>
      </c>
      <c r="M5323" s="230"/>
      <c r="N5323" s="233"/>
      <c r="O5323" s="233"/>
    </row>
    <row r="5324" spans="1:15" s="1378" customFormat="1" ht="13">
      <c r="A5324" s="403"/>
      <c r="B5324" s="404"/>
      <c r="C5324" s="404"/>
      <c r="D5324" s="274">
        <v>0.05</v>
      </c>
      <c r="E5324" s="829" t="s">
        <v>149</v>
      </c>
      <c r="F5324" s="234" t="s">
        <v>153</v>
      </c>
      <c r="G5324" s="370" t="s">
        <v>151</v>
      </c>
      <c r="H5324" s="248">
        <f>Bahan!$C$21</f>
        <v>145000</v>
      </c>
      <c r="K5324" s="248" t="s">
        <v>128</v>
      </c>
      <c r="L5324" s="230">
        <f>D5324*H5324</f>
        <v>7250</v>
      </c>
      <c r="M5324" s="230"/>
      <c r="N5324" s="233"/>
      <c r="O5324" s="233"/>
    </row>
    <row r="5325" spans="1:15" s="1378" customFormat="1" ht="13">
      <c r="A5325" s="403"/>
      <c r="B5325" s="404"/>
      <c r="C5325" s="404"/>
      <c r="D5325" s="274">
        <v>5.0000000000000001E-3</v>
      </c>
      <c r="E5325" s="829" t="s">
        <v>149</v>
      </c>
      <c r="F5325" s="234" t="s">
        <v>154</v>
      </c>
      <c r="G5325" s="370" t="s">
        <v>151</v>
      </c>
      <c r="H5325" s="248">
        <f>Bahan!$C$22</f>
        <v>150000</v>
      </c>
      <c r="K5325" s="248" t="s">
        <v>128</v>
      </c>
      <c r="L5325" s="230">
        <f>D5325*H5325</f>
        <v>750</v>
      </c>
      <c r="M5325" s="230"/>
      <c r="N5325" s="233"/>
      <c r="O5325" s="233"/>
    </row>
    <row r="5326" spans="1:15" s="1378" customFormat="1" ht="13">
      <c r="A5326" s="403"/>
      <c r="B5326" s="404"/>
      <c r="C5326" s="404"/>
      <c r="D5326" s="421"/>
      <c r="E5326" s="829"/>
      <c r="F5326" s="234"/>
      <c r="G5326" s="829"/>
      <c r="H5326" s="233"/>
      <c r="K5326" s="233"/>
      <c r="L5326" s="233"/>
      <c r="M5326" s="230" t="s">
        <v>128</v>
      </c>
      <c r="N5326" s="265">
        <f>SUM(L5322:L5325)</f>
        <v>138000</v>
      </c>
      <c r="O5326" s="233"/>
    </row>
    <row r="5327" spans="1:15" s="1378" customFormat="1" ht="13">
      <c r="A5327" s="403"/>
      <c r="B5327" s="404"/>
      <c r="C5327" s="404"/>
      <c r="D5327" s="421"/>
      <c r="E5327" s="829" t="s">
        <v>155</v>
      </c>
      <c r="F5327" s="234" t="s">
        <v>156</v>
      </c>
      <c r="G5327" s="829"/>
      <c r="H5327" s="233"/>
      <c r="K5327" s="233"/>
      <c r="L5327" s="233"/>
      <c r="M5327" s="230"/>
      <c r="N5327" s="233"/>
      <c r="O5327" s="233"/>
    </row>
    <row r="5328" spans="1:15" s="1378" customFormat="1" ht="13">
      <c r="A5328" s="403"/>
      <c r="B5328" s="404"/>
      <c r="C5328" s="404"/>
      <c r="D5328" s="421">
        <v>1</v>
      </c>
      <c r="E5328" s="829" t="s">
        <v>4</v>
      </c>
      <c r="F5328" s="234" t="s">
        <v>1100</v>
      </c>
      <c r="G5328" s="370" t="s">
        <v>151</v>
      </c>
      <c r="H5328" s="265">
        <f>Bahan!$C$530</f>
        <v>9500000</v>
      </c>
      <c r="K5328" s="248" t="s">
        <v>128</v>
      </c>
      <c r="L5328" s="230">
        <f>D5328*H5328</f>
        <v>9500000</v>
      </c>
      <c r="M5328" s="230"/>
      <c r="N5328" s="233"/>
      <c r="O5328" s="233"/>
    </row>
    <row r="5329" spans="1:15" s="1378" customFormat="1" ht="13">
      <c r="A5329" s="403"/>
      <c r="B5329" s="404"/>
      <c r="C5329" s="404"/>
      <c r="D5329" s="421">
        <v>0.2</v>
      </c>
      <c r="E5329" s="829" t="s">
        <v>1077</v>
      </c>
      <c r="F5329" s="234" t="s">
        <v>1094</v>
      </c>
      <c r="G5329" s="370" t="s">
        <v>151</v>
      </c>
      <c r="H5329" s="265">
        <f>Bahan!$C$610</f>
        <v>250000</v>
      </c>
      <c r="K5329" s="248" t="s">
        <v>128</v>
      </c>
      <c r="L5329" s="230">
        <f>D5329*H5329</f>
        <v>50000</v>
      </c>
      <c r="M5329" s="230"/>
      <c r="N5329" s="233"/>
      <c r="O5329" s="233"/>
    </row>
    <row r="5330" spans="1:15" s="1378" customFormat="1" ht="13">
      <c r="A5330" s="231"/>
      <c r="B5330" s="829"/>
      <c r="C5330" s="829"/>
      <c r="D5330" s="421"/>
      <c r="E5330" s="829"/>
      <c r="F5330" s="234"/>
      <c r="G5330" s="370"/>
      <c r="H5330" s="248"/>
      <c r="K5330" s="233"/>
      <c r="L5330" s="230"/>
      <c r="M5330" s="230" t="s">
        <v>128</v>
      </c>
      <c r="N5330" s="265">
        <f>SUM(L5328:L5329)</f>
        <v>9550000</v>
      </c>
      <c r="O5330" s="233"/>
    </row>
    <row r="5331" spans="1:15" s="1378" customFormat="1" ht="13">
      <c r="A5331" s="231"/>
      <c r="B5331" s="829"/>
      <c r="C5331" s="829"/>
      <c r="D5331" s="421"/>
      <c r="E5331" s="829"/>
      <c r="F5331" s="234"/>
      <c r="G5331" s="829"/>
      <c r="H5331" s="829"/>
      <c r="K5331" s="829"/>
      <c r="L5331" s="233"/>
      <c r="M5331" s="267" t="s">
        <v>169</v>
      </c>
      <c r="N5331" s="268" t="s">
        <v>169</v>
      </c>
      <c r="O5331" s="233"/>
    </row>
    <row r="5332" spans="1:15" s="1378" customFormat="1" ht="13">
      <c r="A5332" s="231"/>
      <c r="B5332" s="829"/>
      <c r="C5332" s="829"/>
      <c r="D5332" s="421"/>
      <c r="E5332" s="829"/>
      <c r="F5332" s="234"/>
      <c r="G5332" s="829"/>
      <c r="H5332" s="233" t="s">
        <v>170</v>
      </c>
      <c r="K5332" s="233"/>
      <c r="L5332" s="233"/>
      <c r="M5332" s="230" t="s">
        <v>128</v>
      </c>
      <c r="N5332" s="230">
        <f>SUM(N5326:N5330)</f>
        <v>9688000</v>
      </c>
      <c r="O5332" s="233"/>
    </row>
    <row r="5333" spans="1:15" s="1378" customFormat="1" ht="13">
      <c r="A5333" s="231"/>
      <c r="B5333" s="829"/>
      <c r="C5333" s="829"/>
      <c r="D5333" s="421"/>
      <c r="E5333" s="829"/>
      <c r="F5333" s="234"/>
      <c r="G5333" s="829"/>
      <c r="H5333" s="269" t="s">
        <v>3123</v>
      </c>
      <c r="I5333" s="233"/>
      <c r="J5333" s="233"/>
      <c r="K5333" s="270"/>
      <c r="L5333" s="233"/>
      <c r="M5333" s="230" t="s">
        <v>128</v>
      </c>
      <c r="N5333" s="265">
        <f>N5332*$Q$4</f>
        <v>968800</v>
      </c>
      <c r="O5333" s="233"/>
    </row>
    <row r="5334" spans="1:15" s="1378" customFormat="1" ht="13">
      <c r="A5334" s="231"/>
      <c r="B5334" s="829"/>
      <c r="C5334" s="829"/>
      <c r="D5334" s="421"/>
      <c r="E5334" s="829"/>
      <c r="F5334" s="234"/>
      <c r="G5334" s="829"/>
      <c r="H5334" s="233" t="s">
        <v>171</v>
      </c>
      <c r="I5334" s="233"/>
      <c r="J5334" s="233"/>
      <c r="K5334" s="233"/>
      <c r="L5334" s="233"/>
      <c r="M5334" s="230" t="s">
        <v>128</v>
      </c>
      <c r="N5334" s="262">
        <f>ROUNDDOWN((N5332+N5333),0)</f>
        <v>10656800</v>
      </c>
      <c r="O5334" s="233"/>
    </row>
    <row r="5335" spans="1:15" s="1378" customFormat="1" ht="13">
      <c r="A5335" s="231"/>
      <c r="B5335" s="829"/>
      <c r="C5335" s="829"/>
      <c r="D5335" s="421"/>
      <c r="E5335" s="829"/>
      <c r="F5335" s="234"/>
      <c r="G5335" s="829"/>
      <c r="H5335" s="233"/>
      <c r="K5335" s="233"/>
      <c r="L5335" s="233"/>
      <c r="M5335" s="230"/>
      <c r="N5335" s="233"/>
      <c r="O5335" s="233"/>
    </row>
    <row r="5336" spans="1:15" s="1378" customFormat="1" ht="13">
      <c r="A5336" s="258">
        <f>1+A5320</f>
        <v>131</v>
      </c>
      <c r="B5336" s="1250" t="s">
        <v>1101</v>
      </c>
      <c r="C5336" s="437"/>
      <c r="D5336" s="438" t="s">
        <v>1102</v>
      </c>
      <c r="E5336" s="1250"/>
      <c r="F5336" s="260"/>
      <c r="G5336" s="1250"/>
      <c r="H5336" s="245"/>
      <c r="K5336" s="245"/>
      <c r="L5336" s="245"/>
      <c r="M5336" s="262"/>
      <c r="N5336" s="245"/>
      <c r="O5336" s="233"/>
    </row>
    <row r="5337" spans="1:15" s="1378" customFormat="1" ht="13">
      <c r="A5337" s="403"/>
      <c r="B5337" s="404"/>
      <c r="C5337" s="404"/>
      <c r="D5337" s="421"/>
      <c r="E5337" s="829" t="s">
        <v>147</v>
      </c>
      <c r="F5337" s="234" t="s">
        <v>148</v>
      </c>
      <c r="G5337" s="829"/>
      <c r="H5337" s="233"/>
      <c r="K5337" s="233"/>
      <c r="L5337" s="233"/>
      <c r="M5337" s="230"/>
      <c r="N5337" s="233"/>
      <c r="O5337" s="233"/>
    </row>
    <row r="5338" spans="1:15" s="1378" customFormat="1" ht="13">
      <c r="A5338" s="403"/>
      <c r="B5338" s="404"/>
      <c r="C5338" s="404"/>
      <c r="D5338" s="274">
        <v>0.5</v>
      </c>
      <c r="E5338" s="829" t="s">
        <v>149</v>
      </c>
      <c r="F5338" s="264" t="s">
        <v>150</v>
      </c>
      <c r="G5338" s="370" t="s">
        <v>151</v>
      </c>
      <c r="H5338" s="248">
        <f>Bahan!$C$10</f>
        <v>125000</v>
      </c>
      <c r="K5338" s="248" t="s">
        <v>128</v>
      </c>
      <c r="L5338" s="230">
        <f>D5338*H5338</f>
        <v>62500</v>
      </c>
      <c r="M5338" s="230"/>
      <c r="N5338" s="233"/>
      <c r="O5338" s="233"/>
    </row>
    <row r="5339" spans="1:15" s="1378" customFormat="1" ht="13">
      <c r="A5339" s="403"/>
      <c r="B5339" s="404"/>
      <c r="C5339" s="404"/>
      <c r="D5339" s="274">
        <v>0.5</v>
      </c>
      <c r="E5339" s="829" t="s">
        <v>149</v>
      </c>
      <c r="F5339" s="264" t="s">
        <v>945</v>
      </c>
      <c r="G5339" s="370" t="s">
        <v>151</v>
      </c>
      <c r="H5339" s="248">
        <f>Bahan!$C$20</f>
        <v>135000</v>
      </c>
      <c r="K5339" s="248" t="s">
        <v>128</v>
      </c>
      <c r="L5339" s="230">
        <f>D5339*H5339</f>
        <v>67500</v>
      </c>
      <c r="M5339" s="230"/>
      <c r="N5339" s="233"/>
      <c r="O5339" s="233"/>
    </row>
    <row r="5340" spans="1:15" s="1378" customFormat="1" ht="13">
      <c r="A5340" s="403"/>
      <c r="B5340" s="404"/>
      <c r="C5340" s="404"/>
      <c r="D5340" s="274">
        <v>0.05</v>
      </c>
      <c r="E5340" s="829" t="s">
        <v>149</v>
      </c>
      <c r="F5340" s="234" t="s">
        <v>153</v>
      </c>
      <c r="G5340" s="370" t="s">
        <v>151</v>
      </c>
      <c r="H5340" s="248">
        <f>Bahan!$C$21</f>
        <v>145000</v>
      </c>
      <c r="K5340" s="248" t="s">
        <v>128</v>
      </c>
      <c r="L5340" s="230">
        <f>D5340*H5340</f>
        <v>7250</v>
      </c>
      <c r="M5340" s="230"/>
      <c r="N5340" s="233"/>
      <c r="O5340" s="233"/>
    </row>
    <row r="5341" spans="1:15" s="1378" customFormat="1" ht="13">
      <c r="A5341" s="403"/>
      <c r="B5341" s="404"/>
      <c r="C5341" s="404"/>
      <c r="D5341" s="274">
        <v>5.0000000000000001E-3</v>
      </c>
      <c r="E5341" s="829" t="s">
        <v>149</v>
      </c>
      <c r="F5341" s="234" t="s">
        <v>154</v>
      </c>
      <c r="G5341" s="370" t="s">
        <v>151</v>
      </c>
      <c r="H5341" s="248">
        <f>Bahan!$C$22</f>
        <v>150000</v>
      </c>
      <c r="K5341" s="248" t="s">
        <v>128</v>
      </c>
      <c r="L5341" s="230">
        <f>D5341*H5341</f>
        <v>750</v>
      </c>
      <c r="M5341" s="230"/>
      <c r="N5341" s="233"/>
      <c r="O5341" s="233"/>
    </row>
    <row r="5342" spans="1:15" s="1378" customFormat="1" ht="13">
      <c r="A5342" s="403"/>
      <c r="B5342" s="404"/>
      <c r="C5342" s="404"/>
      <c r="D5342" s="421"/>
      <c r="E5342" s="829"/>
      <c r="F5342" s="234"/>
      <c r="G5342" s="829"/>
      <c r="H5342" s="233"/>
      <c r="K5342" s="233"/>
      <c r="L5342" s="233"/>
      <c r="M5342" s="230" t="s">
        <v>128</v>
      </c>
      <c r="N5342" s="265">
        <f>SUM(L5338:L5341)</f>
        <v>138000</v>
      </c>
      <c r="O5342" s="233"/>
    </row>
    <row r="5343" spans="1:15" s="1378" customFormat="1" ht="13">
      <c r="A5343" s="403"/>
      <c r="B5343" s="404"/>
      <c r="C5343" s="404"/>
      <c r="D5343" s="421"/>
      <c r="E5343" s="829" t="s">
        <v>155</v>
      </c>
      <c r="F5343" s="234" t="s">
        <v>156</v>
      </c>
      <c r="G5343" s="829"/>
      <c r="H5343" s="233"/>
      <c r="K5343" s="233"/>
      <c r="L5343" s="233"/>
      <c r="M5343" s="230"/>
      <c r="N5343" s="233"/>
      <c r="O5343" s="233"/>
    </row>
    <row r="5344" spans="1:15" s="1378" customFormat="1" ht="13">
      <c r="A5344" s="403"/>
      <c r="B5344" s="404"/>
      <c r="C5344" s="404"/>
      <c r="D5344" s="421">
        <v>1</v>
      </c>
      <c r="E5344" s="829" t="s">
        <v>4</v>
      </c>
      <c r="F5344" s="234" t="s">
        <v>1103</v>
      </c>
      <c r="G5344" s="370" t="s">
        <v>151</v>
      </c>
      <c r="H5344" s="265">
        <f>Bahan!$C$531</f>
        <v>11698000</v>
      </c>
      <c r="K5344" s="248" t="s">
        <v>128</v>
      </c>
      <c r="L5344" s="230">
        <f>D5344*H5344</f>
        <v>11698000</v>
      </c>
      <c r="M5344" s="230"/>
      <c r="N5344" s="233"/>
      <c r="O5344" s="233"/>
    </row>
    <row r="5345" spans="1:15" s="1378" customFormat="1" ht="13">
      <c r="A5345" s="403"/>
      <c r="B5345" s="404"/>
      <c r="C5345" s="404"/>
      <c r="D5345" s="421">
        <v>0.2</v>
      </c>
      <c r="E5345" s="829" t="s">
        <v>1077</v>
      </c>
      <c r="F5345" s="234" t="s">
        <v>1094</v>
      </c>
      <c r="G5345" s="370" t="s">
        <v>151</v>
      </c>
      <c r="H5345" s="265">
        <f>Bahan!$C$610</f>
        <v>250000</v>
      </c>
      <c r="K5345" s="248" t="s">
        <v>128</v>
      </c>
      <c r="L5345" s="230">
        <f>D5345*H5345</f>
        <v>50000</v>
      </c>
      <c r="M5345" s="230"/>
      <c r="N5345" s="233"/>
      <c r="O5345" s="233"/>
    </row>
    <row r="5346" spans="1:15" s="1378" customFormat="1" ht="13">
      <c r="A5346" s="231"/>
      <c r="B5346" s="829"/>
      <c r="C5346" s="829"/>
      <c r="D5346" s="421"/>
      <c r="E5346" s="829"/>
      <c r="F5346" s="234"/>
      <c r="G5346" s="370"/>
      <c r="H5346" s="248"/>
      <c r="K5346" s="233"/>
      <c r="L5346" s="230"/>
      <c r="M5346" s="230" t="s">
        <v>128</v>
      </c>
      <c r="N5346" s="265">
        <f>SUM(L5344:L5345)</f>
        <v>11748000</v>
      </c>
      <c r="O5346" s="233"/>
    </row>
    <row r="5347" spans="1:15" s="1378" customFormat="1" ht="13">
      <c r="A5347" s="231"/>
      <c r="B5347" s="829"/>
      <c r="C5347" s="829"/>
      <c r="D5347" s="421"/>
      <c r="E5347" s="829"/>
      <c r="F5347" s="234"/>
      <c r="G5347" s="829"/>
      <c r="H5347" s="829"/>
      <c r="K5347" s="829"/>
      <c r="L5347" s="233"/>
      <c r="M5347" s="267" t="s">
        <v>169</v>
      </c>
      <c r="N5347" s="268" t="s">
        <v>169</v>
      </c>
      <c r="O5347" s="233"/>
    </row>
    <row r="5348" spans="1:15" s="1378" customFormat="1" ht="13">
      <c r="A5348" s="231"/>
      <c r="B5348" s="829"/>
      <c r="C5348" s="829"/>
      <c r="D5348" s="421"/>
      <c r="E5348" s="829"/>
      <c r="F5348" s="234"/>
      <c r="G5348" s="829"/>
      <c r="H5348" s="233" t="s">
        <v>170</v>
      </c>
      <c r="K5348" s="233"/>
      <c r="L5348" s="233"/>
      <c r="M5348" s="230" t="s">
        <v>128</v>
      </c>
      <c r="N5348" s="230">
        <f>SUM(N5342:N5346)</f>
        <v>11886000</v>
      </c>
      <c r="O5348" s="233"/>
    </row>
    <row r="5349" spans="1:15" s="1378" customFormat="1" ht="13">
      <c r="A5349" s="231"/>
      <c r="B5349" s="829"/>
      <c r="C5349" s="829"/>
      <c r="D5349" s="421"/>
      <c r="E5349" s="829"/>
      <c r="F5349" s="234"/>
      <c r="G5349" s="829"/>
      <c r="H5349" s="269" t="s">
        <v>3123</v>
      </c>
      <c r="I5349" s="233"/>
      <c r="J5349" s="233"/>
      <c r="K5349" s="270"/>
      <c r="L5349" s="233"/>
      <c r="M5349" s="230" t="s">
        <v>128</v>
      </c>
      <c r="N5349" s="265">
        <f>N5348*$Q$4</f>
        <v>1188600</v>
      </c>
      <c r="O5349" s="233"/>
    </row>
    <row r="5350" spans="1:15" s="1378" customFormat="1" ht="13">
      <c r="A5350" s="231"/>
      <c r="B5350" s="829"/>
      <c r="C5350" s="829"/>
      <c r="D5350" s="421"/>
      <c r="E5350" s="829"/>
      <c r="F5350" s="234"/>
      <c r="G5350" s="829"/>
      <c r="H5350" s="233" t="s">
        <v>171</v>
      </c>
      <c r="I5350" s="233"/>
      <c r="J5350" s="233"/>
      <c r="K5350" s="233"/>
      <c r="L5350" s="233"/>
      <c r="M5350" s="230" t="s">
        <v>128</v>
      </c>
      <c r="N5350" s="262">
        <f>ROUNDDOWN((N5348+N5349),0)</f>
        <v>13074600</v>
      </c>
      <c r="O5350" s="233"/>
    </row>
    <row r="5351" spans="1:15" s="1378" customFormat="1" ht="13">
      <c r="A5351" s="231"/>
      <c r="B5351" s="829"/>
      <c r="C5351" s="829"/>
      <c r="D5351" s="421"/>
      <c r="E5351" s="829"/>
      <c r="F5351" s="234"/>
      <c r="G5351" s="829"/>
      <c r="H5351" s="233"/>
      <c r="K5351" s="233"/>
      <c r="L5351" s="233"/>
      <c r="M5351" s="230"/>
      <c r="N5351" s="233"/>
      <c r="O5351" s="233"/>
    </row>
    <row r="5352" spans="1:15" s="1378" customFormat="1" ht="13">
      <c r="A5352" s="258">
        <f>1+A5336</f>
        <v>132</v>
      </c>
      <c r="B5352" s="1250" t="s">
        <v>1104</v>
      </c>
      <c r="C5352" s="437"/>
      <c r="D5352" s="438" t="s">
        <v>1105</v>
      </c>
      <c r="E5352" s="1250"/>
      <c r="F5352" s="260"/>
      <c r="G5352" s="1250"/>
      <c r="H5352" s="245"/>
      <c r="K5352" s="245"/>
      <c r="L5352" s="245"/>
      <c r="M5352" s="262"/>
      <c r="N5352" s="245"/>
      <c r="O5352" s="233"/>
    </row>
    <row r="5353" spans="1:15" s="1378" customFormat="1" ht="13">
      <c r="A5353" s="403"/>
      <c r="B5353" s="404"/>
      <c r="C5353" s="404"/>
      <c r="D5353" s="421"/>
      <c r="E5353" s="829" t="s">
        <v>147</v>
      </c>
      <c r="F5353" s="234" t="s">
        <v>148</v>
      </c>
      <c r="G5353" s="829"/>
      <c r="H5353" s="233"/>
      <c r="K5353" s="233"/>
      <c r="L5353" s="233"/>
      <c r="M5353" s="230"/>
      <c r="N5353" s="233"/>
      <c r="O5353" s="233"/>
    </row>
    <row r="5354" spans="1:15" s="1378" customFormat="1" ht="13">
      <c r="A5354" s="403"/>
      <c r="B5354" s="404"/>
      <c r="C5354" s="404"/>
      <c r="D5354" s="274">
        <v>0.5</v>
      </c>
      <c r="E5354" s="829" t="s">
        <v>149</v>
      </c>
      <c r="F5354" s="264" t="s">
        <v>150</v>
      </c>
      <c r="G5354" s="370" t="s">
        <v>151</v>
      </c>
      <c r="H5354" s="248">
        <f>Bahan!$C$10</f>
        <v>125000</v>
      </c>
      <c r="K5354" s="248" t="s">
        <v>128</v>
      </c>
      <c r="L5354" s="230">
        <f>D5354*H5354</f>
        <v>62500</v>
      </c>
      <c r="M5354" s="230"/>
      <c r="N5354" s="233"/>
      <c r="O5354" s="233"/>
    </row>
    <row r="5355" spans="1:15" s="1378" customFormat="1" ht="13">
      <c r="A5355" s="403"/>
      <c r="B5355" s="404"/>
      <c r="C5355" s="404"/>
      <c r="D5355" s="274">
        <v>0.5</v>
      </c>
      <c r="E5355" s="829" t="s">
        <v>149</v>
      </c>
      <c r="F5355" s="264" t="s">
        <v>945</v>
      </c>
      <c r="G5355" s="370" t="s">
        <v>151</v>
      </c>
      <c r="H5355" s="248">
        <f>Bahan!$C$20</f>
        <v>135000</v>
      </c>
      <c r="K5355" s="248" t="s">
        <v>128</v>
      </c>
      <c r="L5355" s="230">
        <f>D5355*H5355</f>
        <v>67500</v>
      </c>
      <c r="M5355" s="230"/>
      <c r="N5355" s="233"/>
      <c r="O5355" s="233"/>
    </row>
    <row r="5356" spans="1:15" s="1378" customFormat="1" ht="13">
      <c r="A5356" s="403"/>
      <c r="B5356" s="404"/>
      <c r="C5356" s="404"/>
      <c r="D5356" s="274">
        <v>0.05</v>
      </c>
      <c r="E5356" s="829" t="s">
        <v>149</v>
      </c>
      <c r="F5356" s="234" t="s">
        <v>153</v>
      </c>
      <c r="G5356" s="370" t="s">
        <v>151</v>
      </c>
      <c r="H5356" s="248">
        <f>Bahan!$C$21</f>
        <v>145000</v>
      </c>
      <c r="K5356" s="248" t="s">
        <v>128</v>
      </c>
      <c r="L5356" s="230">
        <f>D5356*H5356</f>
        <v>7250</v>
      </c>
      <c r="M5356" s="230"/>
      <c r="N5356" s="233"/>
      <c r="O5356" s="233"/>
    </row>
    <row r="5357" spans="1:15" s="1378" customFormat="1" ht="13">
      <c r="A5357" s="403"/>
      <c r="B5357" s="404"/>
      <c r="C5357" s="404"/>
      <c r="D5357" s="274">
        <v>5.0000000000000001E-3</v>
      </c>
      <c r="E5357" s="829" t="s">
        <v>149</v>
      </c>
      <c r="F5357" s="234" t="s">
        <v>154</v>
      </c>
      <c r="G5357" s="370" t="s">
        <v>151</v>
      </c>
      <c r="H5357" s="248">
        <f>Bahan!$C$22</f>
        <v>150000</v>
      </c>
      <c r="K5357" s="248" t="s">
        <v>128</v>
      </c>
      <c r="L5357" s="230">
        <f>D5357*H5357</f>
        <v>750</v>
      </c>
      <c r="M5357" s="230"/>
      <c r="N5357" s="233"/>
      <c r="O5357" s="233"/>
    </row>
    <row r="5358" spans="1:15" s="1378" customFormat="1" ht="13">
      <c r="A5358" s="403"/>
      <c r="B5358" s="404"/>
      <c r="C5358" s="404"/>
      <c r="D5358" s="421"/>
      <c r="E5358" s="829"/>
      <c r="F5358" s="234"/>
      <c r="G5358" s="829"/>
      <c r="H5358" s="233"/>
      <c r="K5358" s="233"/>
      <c r="L5358" s="233"/>
      <c r="M5358" s="230" t="s">
        <v>128</v>
      </c>
      <c r="N5358" s="265">
        <f>SUM(L5354:L5357)</f>
        <v>138000</v>
      </c>
      <c r="O5358" s="233"/>
    </row>
    <row r="5359" spans="1:15" s="1378" customFormat="1" ht="13">
      <c r="A5359" s="403"/>
      <c r="B5359" s="404"/>
      <c r="C5359" s="404"/>
      <c r="D5359" s="421"/>
      <c r="E5359" s="829" t="s">
        <v>155</v>
      </c>
      <c r="F5359" s="234" t="s">
        <v>156</v>
      </c>
      <c r="G5359" s="829"/>
      <c r="H5359" s="233"/>
      <c r="K5359" s="233"/>
      <c r="L5359" s="233"/>
      <c r="M5359" s="230"/>
      <c r="N5359" s="233"/>
      <c r="O5359" s="233"/>
    </row>
    <row r="5360" spans="1:15" s="1378" customFormat="1" ht="13">
      <c r="A5360" s="403"/>
      <c r="B5360" s="404"/>
      <c r="C5360" s="404"/>
      <c r="D5360" s="421">
        <v>1</v>
      </c>
      <c r="E5360" s="829" t="s">
        <v>4</v>
      </c>
      <c r="F5360" s="234" t="s">
        <v>1106</v>
      </c>
      <c r="G5360" s="370" t="s">
        <v>151</v>
      </c>
      <c r="H5360" s="265">
        <f>Bahan!$C$533</f>
        <v>5809000</v>
      </c>
      <c r="K5360" s="248" t="s">
        <v>128</v>
      </c>
      <c r="L5360" s="230">
        <f>D5360*H5360</f>
        <v>5809000</v>
      </c>
      <c r="M5360" s="230"/>
      <c r="N5360" s="233"/>
      <c r="O5360" s="233"/>
    </row>
    <row r="5361" spans="1:15" s="1378" customFormat="1" ht="13">
      <c r="A5361" s="403"/>
      <c r="B5361" s="404"/>
      <c r="C5361" s="404"/>
      <c r="D5361" s="421">
        <v>0.2</v>
      </c>
      <c r="E5361" s="829" t="s">
        <v>1077</v>
      </c>
      <c r="F5361" s="234" t="s">
        <v>1094</v>
      </c>
      <c r="G5361" s="370" t="s">
        <v>151</v>
      </c>
      <c r="H5361" s="265">
        <f>Bahan!$C$610</f>
        <v>250000</v>
      </c>
      <c r="K5361" s="248" t="s">
        <v>128</v>
      </c>
      <c r="L5361" s="230">
        <f>D5361*H5361</f>
        <v>50000</v>
      </c>
      <c r="M5361" s="230"/>
      <c r="N5361" s="233"/>
      <c r="O5361" s="233"/>
    </row>
    <row r="5362" spans="1:15" s="1378" customFormat="1" ht="13">
      <c r="A5362" s="231"/>
      <c r="B5362" s="829"/>
      <c r="C5362" s="829"/>
      <c r="D5362" s="421"/>
      <c r="E5362" s="829"/>
      <c r="F5362" s="234"/>
      <c r="G5362" s="370"/>
      <c r="H5362" s="248"/>
      <c r="K5362" s="233"/>
      <c r="L5362" s="230"/>
      <c r="M5362" s="230" t="s">
        <v>128</v>
      </c>
      <c r="N5362" s="265">
        <f>SUM(L5360:L5361)</f>
        <v>5859000</v>
      </c>
      <c r="O5362" s="233"/>
    </row>
    <row r="5363" spans="1:15" s="1378" customFormat="1" ht="13">
      <c r="A5363" s="231"/>
      <c r="B5363" s="829"/>
      <c r="C5363" s="829"/>
      <c r="D5363" s="421"/>
      <c r="E5363" s="829"/>
      <c r="F5363" s="234"/>
      <c r="G5363" s="829"/>
      <c r="H5363" s="829"/>
      <c r="K5363" s="829"/>
      <c r="L5363" s="233"/>
      <c r="M5363" s="267" t="s">
        <v>169</v>
      </c>
      <c r="N5363" s="268" t="s">
        <v>169</v>
      </c>
      <c r="O5363" s="233"/>
    </row>
    <row r="5364" spans="1:15" s="1378" customFormat="1" ht="13">
      <c r="A5364" s="231"/>
      <c r="B5364" s="829"/>
      <c r="C5364" s="829"/>
      <c r="D5364" s="421"/>
      <c r="E5364" s="829"/>
      <c r="F5364" s="234"/>
      <c r="G5364" s="829"/>
      <c r="H5364" s="233" t="s">
        <v>170</v>
      </c>
      <c r="K5364" s="233"/>
      <c r="L5364" s="233"/>
      <c r="M5364" s="230" t="s">
        <v>128</v>
      </c>
      <c r="N5364" s="230">
        <f>SUM(N5358:N5362)</f>
        <v>5997000</v>
      </c>
      <c r="O5364" s="233"/>
    </row>
    <row r="5365" spans="1:15" s="1378" customFormat="1" ht="13">
      <c r="A5365" s="231"/>
      <c r="B5365" s="829"/>
      <c r="C5365" s="829"/>
      <c r="D5365" s="421"/>
      <c r="E5365" s="829"/>
      <c r="F5365" s="234"/>
      <c r="G5365" s="829"/>
      <c r="H5365" s="269" t="s">
        <v>3123</v>
      </c>
      <c r="I5365" s="233"/>
      <c r="J5365" s="233"/>
      <c r="K5365" s="270"/>
      <c r="L5365" s="233"/>
      <c r="M5365" s="230" t="s">
        <v>128</v>
      </c>
      <c r="N5365" s="265">
        <f>N5364*$Q$4</f>
        <v>599700</v>
      </c>
      <c r="O5365" s="233"/>
    </row>
    <row r="5366" spans="1:15" s="1378" customFormat="1" ht="13">
      <c r="A5366" s="231"/>
      <c r="B5366" s="829"/>
      <c r="C5366" s="829"/>
      <c r="D5366" s="421"/>
      <c r="E5366" s="829"/>
      <c r="F5366" s="234"/>
      <c r="G5366" s="829"/>
      <c r="H5366" s="233" t="s">
        <v>171</v>
      </c>
      <c r="I5366" s="233"/>
      <c r="J5366" s="233"/>
      <c r="K5366" s="233"/>
      <c r="L5366" s="233"/>
      <c r="M5366" s="230" t="s">
        <v>128</v>
      </c>
      <c r="N5366" s="262">
        <f>ROUNDDOWN((N5364+N5365),0)</f>
        <v>6596700</v>
      </c>
      <c r="O5366" s="233"/>
    </row>
    <row r="5367" spans="1:15" s="1378" customFormat="1" ht="13">
      <c r="A5367" s="231"/>
      <c r="B5367" s="829"/>
      <c r="C5367" s="829"/>
      <c r="D5367" s="421"/>
      <c r="E5367" s="829"/>
      <c r="F5367" s="234"/>
      <c r="G5367" s="829"/>
      <c r="H5367" s="233"/>
      <c r="K5367" s="233"/>
      <c r="L5367" s="233"/>
      <c r="M5367" s="230"/>
      <c r="N5367" s="233"/>
      <c r="O5367" s="233"/>
    </row>
    <row r="5368" spans="1:15" s="1378" customFormat="1" ht="13">
      <c r="A5368" s="231"/>
      <c r="B5368" s="829"/>
      <c r="C5368" s="829"/>
      <c r="D5368" s="421"/>
      <c r="E5368" s="829"/>
      <c r="F5368" s="234"/>
      <c r="G5368" s="829"/>
      <c r="H5368" s="233"/>
      <c r="K5368" s="233"/>
      <c r="L5368" s="233"/>
      <c r="M5368" s="230"/>
      <c r="N5368" s="233"/>
      <c r="O5368" s="233"/>
    </row>
    <row r="5369" spans="1:15" s="1378" customFormat="1" ht="13">
      <c r="A5369" s="258">
        <f>1+A5352</f>
        <v>133</v>
      </c>
      <c r="B5369" s="1250" t="s">
        <v>1107</v>
      </c>
      <c r="C5369" s="437"/>
      <c r="D5369" s="438" t="s">
        <v>1108</v>
      </c>
      <c r="E5369" s="1250"/>
      <c r="F5369" s="260"/>
      <c r="G5369" s="1250"/>
      <c r="H5369" s="245"/>
      <c r="K5369" s="245"/>
      <c r="L5369" s="245"/>
      <c r="M5369" s="262"/>
      <c r="N5369" s="245"/>
      <c r="O5369" s="233"/>
    </row>
    <row r="5370" spans="1:15" s="1378" customFormat="1" ht="13">
      <c r="A5370" s="403"/>
      <c r="B5370" s="404"/>
      <c r="C5370" s="404"/>
      <c r="D5370" s="421"/>
      <c r="E5370" s="829" t="s">
        <v>147</v>
      </c>
      <c r="F5370" s="234" t="s">
        <v>148</v>
      </c>
      <c r="G5370" s="829"/>
      <c r="H5370" s="233"/>
      <c r="K5370" s="233"/>
      <c r="L5370" s="233"/>
      <c r="M5370" s="230"/>
      <c r="N5370" s="233"/>
      <c r="O5370" s="233"/>
    </row>
    <row r="5371" spans="1:15" s="1378" customFormat="1" ht="13">
      <c r="A5371" s="403"/>
      <c r="B5371" s="404"/>
      <c r="C5371" s="404"/>
      <c r="D5371" s="274">
        <v>0.5</v>
      </c>
      <c r="E5371" s="829" t="s">
        <v>149</v>
      </c>
      <c r="F5371" s="264" t="s">
        <v>150</v>
      </c>
      <c r="G5371" s="370" t="s">
        <v>151</v>
      </c>
      <c r="H5371" s="248">
        <f>Bahan!$C$10</f>
        <v>125000</v>
      </c>
      <c r="K5371" s="248" t="s">
        <v>128</v>
      </c>
      <c r="L5371" s="230">
        <f>D5371*H5371</f>
        <v>62500</v>
      </c>
      <c r="M5371" s="230"/>
      <c r="N5371" s="233"/>
      <c r="O5371" s="233"/>
    </row>
    <row r="5372" spans="1:15" s="1378" customFormat="1" ht="13">
      <c r="A5372" s="403"/>
      <c r="B5372" s="404"/>
      <c r="C5372" s="404"/>
      <c r="D5372" s="274">
        <v>0.5</v>
      </c>
      <c r="E5372" s="829" t="s">
        <v>149</v>
      </c>
      <c r="F5372" s="264" t="s">
        <v>945</v>
      </c>
      <c r="G5372" s="370" t="s">
        <v>151</v>
      </c>
      <c r="H5372" s="248">
        <f>Bahan!$C$20</f>
        <v>135000</v>
      </c>
      <c r="K5372" s="248" t="s">
        <v>128</v>
      </c>
      <c r="L5372" s="230">
        <f>D5372*H5372</f>
        <v>67500</v>
      </c>
      <c r="M5372" s="230"/>
      <c r="N5372" s="233"/>
      <c r="O5372" s="233"/>
    </row>
    <row r="5373" spans="1:15" s="1378" customFormat="1" ht="13">
      <c r="A5373" s="403"/>
      <c r="B5373" s="404"/>
      <c r="C5373" s="404"/>
      <c r="D5373" s="274">
        <v>0.05</v>
      </c>
      <c r="E5373" s="829" t="s">
        <v>149</v>
      </c>
      <c r="F5373" s="234" t="s">
        <v>153</v>
      </c>
      <c r="G5373" s="370" t="s">
        <v>151</v>
      </c>
      <c r="H5373" s="248">
        <f>Bahan!$C$21</f>
        <v>145000</v>
      </c>
      <c r="K5373" s="248" t="s">
        <v>128</v>
      </c>
      <c r="L5373" s="230">
        <f>D5373*H5373</f>
        <v>7250</v>
      </c>
      <c r="M5373" s="230"/>
      <c r="N5373" s="233"/>
      <c r="O5373" s="233"/>
    </row>
    <row r="5374" spans="1:15" s="1378" customFormat="1" ht="13">
      <c r="A5374" s="403"/>
      <c r="B5374" s="404"/>
      <c r="C5374" s="404"/>
      <c r="D5374" s="274">
        <v>5.0000000000000001E-3</v>
      </c>
      <c r="E5374" s="829" t="s">
        <v>149</v>
      </c>
      <c r="F5374" s="234" t="s">
        <v>154</v>
      </c>
      <c r="G5374" s="370" t="s">
        <v>151</v>
      </c>
      <c r="H5374" s="248">
        <f>Bahan!$C$22</f>
        <v>150000</v>
      </c>
      <c r="K5374" s="248" t="s">
        <v>128</v>
      </c>
      <c r="L5374" s="230">
        <f>D5374*H5374</f>
        <v>750</v>
      </c>
      <c r="M5374" s="230"/>
      <c r="N5374" s="233"/>
      <c r="O5374" s="233"/>
    </row>
    <row r="5375" spans="1:15" s="1378" customFormat="1" ht="13">
      <c r="A5375" s="403"/>
      <c r="B5375" s="404"/>
      <c r="C5375" s="404"/>
      <c r="D5375" s="421"/>
      <c r="E5375" s="829"/>
      <c r="F5375" s="234"/>
      <c r="G5375" s="829"/>
      <c r="H5375" s="233"/>
      <c r="K5375" s="233"/>
      <c r="L5375" s="233"/>
      <c r="M5375" s="230" t="s">
        <v>128</v>
      </c>
      <c r="N5375" s="265">
        <f>SUM(L5371:L5374)</f>
        <v>138000</v>
      </c>
      <c r="O5375" s="233"/>
    </row>
    <row r="5376" spans="1:15" s="1378" customFormat="1" ht="13">
      <c r="A5376" s="403"/>
      <c r="B5376" s="404"/>
      <c r="C5376" s="404"/>
      <c r="D5376" s="421"/>
      <c r="E5376" s="829" t="s">
        <v>155</v>
      </c>
      <c r="F5376" s="234" t="s">
        <v>156</v>
      </c>
      <c r="G5376" s="829"/>
      <c r="H5376" s="233"/>
      <c r="K5376" s="233"/>
      <c r="L5376" s="233"/>
      <c r="M5376" s="230"/>
      <c r="N5376" s="233"/>
      <c r="O5376" s="233"/>
    </row>
    <row r="5377" spans="1:15" s="1378" customFormat="1" ht="13">
      <c r="A5377" s="403"/>
      <c r="B5377" s="404"/>
      <c r="C5377" s="404"/>
      <c r="D5377" s="421">
        <v>1</v>
      </c>
      <c r="E5377" s="829" t="s">
        <v>4</v>
      </c>
      <c r="F5377" s="234" t="s">
        <v>1109</v>
      </c>
      <c r="G5377" s="370" t="s">
        <v>151</v>
      </c>
      <c r="H5377" s="265">
        <f>Bahan!$C$536</f>
        <v>12750000</v>
      </c>
      <c r="K5377" s="248" t="s">
        <v>128</v>
      </c>
      <c r="L5377" s="230">
        <f>D5377*H5377</f>
        <v>12750000</v>
      </c>
      <c r="M5377" s="230"/>
      <c r="N5377" s="233"/>
      <c r="O5377" s="233"/>
    </row>
    <row r="5378" spans="1:15" s="1378" customFormat="1" ht="13">
      <c r="A5378" s="403"/>
      <c r="B5378" s="404"/>
      <c r="C5378" s="404"/>
      <c r="D5378" s="421">
        <v>0.2</v>
      </c>
      <c r="E5378" s="829" t="s">
        <v>1077</v>
      </c>
      <c r="F5378" s="234" t="s">
        <v>1094</v>
      </c>
      <c r="G5378" s="370" t="s">
        <v>151</v>
      </c>
      <c r="H5378" s="265">
        <f>Bahan!$C$610</f>
        <v>250000</v>
      </c>
      <c r="K5378" s="248" t="s">
        <v>128</v>
      </c>
      <c r="L5378" s="230">
        <f>D5378*H5378</f>
        <v>50000</v>
      </c>
      <c r="M5378" s="230"/>
      <c r="N5378" s="233"/>
      <c r="O5378" s="233"/>
    </row>
    <row r="5379" spans="1:15" s="1378" customFormat="1" ht="13">
      <c r="A5379" s="231"/>
      <c r="B5379" s="829"/>
      <c r="C5379" s="829"/>
      <c r="D5379" s="421"/>
      <c r="E5379" s="829"/>
      <c r="F5379" s="234"/>
      <c r="G5379" s="370"/>
      <c r="H5379" s="248"/>
      <c r="K5379" s="233"/>
      <c r="L5379" s="230"/>
      <c r="M5379" s="230" t="s">
        <v>128</v>
      </c>
      <c r="N5379" s="265">
        <f>SUM(L5377:L5378)</f>
        <v>12800000</v>
      </c>
      <c r="O5379" s="233"/>
    </row>
    <row r="5380" spans="1:15" s="1378" customFormat="1" ht="13">
      <c r="A5380" s="231"/>
      <c r="B5380" s="829"/>
      <c r="C5380" s="829"/>
      <c r="D5380" s="421"/>
      <c r="E5380" s="829"/>
      <c r="F5380" s="234"/>
      <c r="G5380" s="829"/>
      <c r="H5380" s="829"/>
      <c r="K5380" s="829"/>
      <c r="L5380" s="233"/>
      <c r="M5380" s="267" t="s">
        <v>169</v>
      </c>
      <c r="N5380" s="268" t="s">
        <v>169</v>
      </c>
      <c r="O5380" s="233"/>
    </row>
    <row r="5381" spans="1:15" s="1378" customFormat="1" ht="13">
      <c r="A5381" s="231"/>
      <c r="B5381" s="829"/>
      <c r="C5381" s="829"/>
      <c r="D5381" s="421"/>
      <c r="E5381" s="829"/>
      <c r="F5381" s="234"/>
      <c r="G5381" s="829"/>
      <c r="H5381" s="233" t="s">
        <v>170</v>
      </c>
      <c r="K5381" s="233"/>
      <c r="L5381" s="233"/>
      <c r="M5381" s="230" t="s">
        <v>128</v>
      </c>
      <c r="N5381" s="230">
        <f>SUM(N5375:N5379)</f>
        <v>12938000</v>
      </c>
      <c r="O5381" s="233"/>
    </row>
    <row r="5382" spans="1:15" s="1378" customFormat="1" ht="13">
      <c r="A5382" s="231"/>
      <c r="B5382" s="829"/>
      <c r="C5382" s="829"/>
      <c r="D5382" s="421"/>
      <c r="E5382" s="829"/>
      <c r="F5382" s="234"/>
      <c r="G5382" s="829"/>
      <c r="H5382" s="269" t="s">
        <v>3123</v>
      </c>
      <c r="I5382" s="233"/>
      <c r="J5382" s="233"/>
      <c r="K5382" s="270"/>
      <c r="L5382" s="233"/>
      <c r="M5382" s="230" t="s">
        <v>128</v>
      </c>
      <c r="N5382" s="265">
        <f>N5381*$Q$4</f>
        <v>1293800</v>
      </c>
      <c r="O5382" s="233"/>
    </row>
    <row r="5383" spans="1:15" s="1378" customFormat="1" ht="13">
      <c r="A5383" s="231"/>
      <c r="B5383" s="829"/>
      <c r="C5383" s="829"/>
      <c r="D5383" s="421"/>
      <c r="E5383" s="829"/>
      <c r="F5383" s="234"/>
      <c r="G5383" s="829"/>
      <c r="H5383" s="233" t="s">
        <v>171</v>
      </c>
      <c r="I5383" s="233"/>
      <c r="J5383" s="233"/>
      <c r="K5383" s="233"/>
      <c r="L5383" s="233"/>
      <c r="M5383" s="230" t="s">
        <v>128</v>
      </c>
      <c r="N5383" s="262">
        <f>ROUNDDOWN((N5381+N5382),0)</f>
        <v>14231800</v>
      </c>
      <c r="O5383" s="233"/>
    </row>
    <row r="5384" spans="1:15" s="1378" customFormat="1" ht="13">
      <c r="A5384" s="231"/>
      <c r="B5384" s="829"/>
      <c r="C5384" s="829"/>
      <c r="D5384" s="421"/>
      <c r="E5384" s="829"/>
      <c r="F5384" s="234"/>
      <c r="G5384" s="829"/>
      <c r="H5384" s="233"/>
      <c r="K5384" s="233"/>
      <c r="L5384" s="233"/>
      <c r="M5384" s="230"/>
      <c r="N5384" s="233"/>
      <c r="O5384" s="233"/>
    </row>
    <row r="5385" spans="1:15" s="1378" customFormat="1" ht="13">
      <c r="A5385" s="258">
        <f>1+A5369</f>
        <v>134</v>
      </c>
      <c r="B5385" s="1250" t="s">
        <v>1110</v>
      </c>
      <c r="C5385" s="437"/>
      <c r="D5385" s="438" t="s">
        <v>1111</v>
      </c>
      <c r="E5385" s="1250"/>
      <c r="F5385" s="260"/>
      <c r="G5385" s="1250"/>
      <c r="H5385" s="245"/>
      <c r="K5385" s="245"/>
      <c r="L5385" s="245"/>
      <c r="M5385" s="262"/>
      <c r="N5385" s="245"/>
      <c r="O5385" s="233"/>
    </row>
    <row r="5386" spans="1:15" s="1378" customFormat="1" ht="13">
      <c r="A5386" s="403"/>
      <c r="B5386" s="404"/>
      <c r="C5386" s="404"/>
      <c r="D5386" s="421"/>
      <c r="E5386" s="829" t="s">
        <v>147</v>
      </c>
      <c r="F5386" s="234" t="s">
        <v>148</v>
      </c>
      <c r="G5386" s="829"/>
      <c r="H5386" s="233"/>
      <c r="K5386" s="233"/>
      <c r="L5386" s="233"/>
      <c r="M5386" s="230"/>
      <c r="N5386" s="233"/>
      <c r="O5386" s="233"/>
    </row>
    <row r="5387" spans="1:15" s="1378" customFormat="1" ht="13">
      <c r="A5387" s="403"/>
      <c r="B5387" s="404"/>
      <c r="C5387" s="404"/>
      <c r="D5387" s="274">
        <v>0.5</v>
      </c>
      <c r="E5387" s="829" t="s">
        <v>149</v>
      </c>
      <c r="F5387" s="264" t="s">
        <v>150</v>
      </c>
      <c r="G5387" s="370" t="s">
        <v>151</v>
      </c>
      <c r="H5387" s="248">
        <f>Bahan!$C$10</f>
        <v>125000</v>
      </c>
      <c r="K5387" s="248" t="s">
        <v>128</v>
      </c>
      <c r="L5387" s="230">
        <f>D5387*H5387</f>
        <v>62500</v>
      </c>
      <c r="M5387" s="230"/>
      <c r="N5387" s="233"/>
      <c r="O5387" s="233"/>
    </row>
    <row r="5388" spans="1:15" s="1378" customFormat="1" ht="13">
      <c r="A5388" s="403"/>
      <c r="B5388" s="404"/>
      <c r="C5388" s="404"/>
      <c r="D5388" s="274">
        <v>0.5</v>
      </c>
      <c r="E5388" s="829" t="s">
        <v>149</v>
      </c>
      <c r="F5388" s="264" t="s">
        <v>945</v>
      </c>
      <c r="G5388" s="370" t="s">
        <v>151</v>
      </c>
      <c r="H5388" s="248">
        <f>Bahan!$C$20</f>
        <v>135000</v>
      </c>
      <c r="K5388" s="248" t="s">
        <v>128</v>
      </c>
      <c r="L5388" s="230">
        <f>D5388*H5388</f>
        <v>67500</v>
      </c>
      <c r="M5388" s="230"/>
      <c r="N5388" s="233"/>
      <c r="O5388" s="233"/>
    </row>
    <row r="5389" spans="1:15" s="1378" customFormat="1" ht="13">
      <c r="A5389" s="403"/>
      <c r="B5389" s="404"/>
      <c r="C5389" s="404"/>
      <c r="D5389" s="274">
        <v>0.05</v>
      </c>
      <c r="E5389" s="829" t="s">
        <v>149</v>
      </c>
      <c r="F5389" s="234" t="s">
        <v>153</v>
      </c>
      <c r="G5389" s="370" t="s">
        <v>151</v>
      </c>
      <c r="H5389" s="248">
        <f>Bahan!$C$21</f>
        <v>145000</v>
      </c>
      <c r="K5389" s="248" t="s">
        <v>128</v>
      </c>
      <c r="L5389" s="230">
        <f>D5389*H5389</f>
        <v>7250</v>
      </c>
      <c r="M5389" s="230"/>
      <c r="N5389" s="233"/>
      <c r="O5389" s="233"/>
    </row>
    <row r="5390" spans="1:15" s="1378" customFormat="1" ht="13">
      <c r="A5390" s="403"/>
      <c r="B5390" s="404"/>
      <c r="C5390" s="404"/>
      <c r="D5390" s="274">
        <v>5.0000000000000001E-3</v>
      </c>
      <c r="E5390" s="829" t="s">
        <v>149</v>
      </c>
      <c r="F5390" s="234" t="s">
        <v>154</v>
      </c>
      <c r="G5390" s="370" t="s">
        <v>151</v>
      </c>
      <c r="H5390" s="248">
        <f>Bahan!$C$22</f>
        <v>150000</v>
      </c>
      <c r="K5390" s="248" t="s">
        <v>128</v>
      </c>
      <c r="L5390" s="230">
        <f>D5390*H5390</f>
        <v>750</v>
      </c>
      <c r="M5390" s="230"/>
      <c r="N5390" s="233"/>
      <c r="O5390" s="233"/>
    </row>
    <row r="5391" spans="1:15" s="1378" customFormat="1" ht="13">
      <c r="A5391" s="403"/>
      <c r="B5391" s="404"/>
      <c r="C5391" s="404"/>
      <c r="D5391" s="421"/>
      <c r="E5391" s="829"/>
      <c r="F5391" s="234"/>
      <c r="G5391" s="829"/>
      <c r="H5391" s="233"/>
      <c r="K5391" s="233"/>
      <c r="L5391" s="233"/>
      <c r="M5391" s="230" t="s">
        <v>128</v>
      </c>
      <c r="N5391" s="265">
        <f>SUM(L5387:L5390)</f>
        <v>138000</v>
      </c>
      <c r="O5391" s="233"/>
    </row>
    <row r="5392" spans="1:15" s="1378" customFormat="1" ht="13">
      <c r="A5392" s="403"/>
      <c r="B5392" s="404"/>
      <c r="C5392" s="404"/>
      <c r="D5392" s="421"/>
      <c r="E5392" s="829" t="s">
        <v>155</v>
      </c>
      <c r="F5392" s="234" t="s">
        <v>156</v>
      </c>
      <c r="G5392" s="829"/>
      <c r="H5392" s="233"/>
      <c r="K5392" s="233"/>
      <c r="L5392" s="233"/>
      <c r="M5392" s="230"/>
      <c r="N5392" s="233"/>
      <c r="O5392" s="233"/>
    </row>
    <row r="5393" spans="1:15" s="1378" customFormat="1" ht="13">
      <c r="A5393" s="403"/>
      <c r="B5393" s="404"/>
      <c r="C5393" s="404"/>
      <c r="D5393" s="421">
        <v>1</v>
      </c>
      <c r="E5393" s="829" t="s">
        <v>4</v>
      </c>
      <c r="F5393" s="234" t="s">
        <v>1112</v>
      </c>
      <c r="G5393" s="370" t="s">
        <v>151</v>
      </c>
      <c r="H5393" s="265">
        <f>Bahan!$C$537</f>
        <v>13648000</v>
      </c>
      <c r="K5393" s="248" t="s">
        <v>128</v>
      </c>
      <c r="L5393" s="230">
        <f>D5393*H5393</f>
        <v>13648000</v>
      </c>
      <c r="M5393" s="230"/>
      <c r="N5393" s="233"/>
      <c r="O5393" s="233"/>
    </row>
    <row r="5394" spans="1:15" s="1378" customFormat="1" ht="13">
      <c r="A5394" s="403"/>
      <c r="B5394" s="404"/>
      <c r="C5394" s="404"/>
      <c r="D5394" s="421">
        <v>0.2</v>
      </c>
      <c r="E5394" s="829" t="s">
        <v>1077</v>
      </c>
      <c r="F5394" s="234" t="s">
        <v>1094</v>
      </c>
      <c r="G5394" s="370" t="s">
        <v>151</v>
      </c>
      <c r="H5394" s="265">
        <f>Bahan!$C$610</f>
        <v>250000</v>
      </c>
      <c r="K5394" s="248" t="s">
        <v>128</v>
      </c>
      <c r="L5394" s="230">
        <f>D5394*H5394</f>
        <v>50000</v>
      </c>
      <c r="M5394" s="230"/>
      <c r="N5394" s="233"/>
      <c r="O5394" s="233"/>
    </row>
    <row r="5395" spans="1:15" s="1378" customFormat="1" ht="13">
      <c r="A5395" s="231"/>
      <c r="B5395" s="829"/>
      <c r="C5395" s="829"/>
      <c r="D5395" s="421"/>
      <c r="E5395" s="829"/>
      <c r="F5395" s="234"/>
      <c r="G5395" s="370"/>
      <c r="H5395" s="248"/>
      <c r="K5395" s="233"/>
      <c r="L5395" s="230"/>
      <c r="M5395" s="230" t="s">
        <v>128</v>
      </c>
      <c r="N5395" s="265">
        <f>SUM(L5393:L5394)</f>
        <v>13698000</v>
      </c>
      <c r="O5395" s="233"/>
    </row>
    <row r="5396" spans="1:15" s="1378" customFormat="1" ht="13">
      <c r="A5396" s="231"/>
      <c r="B5396" s="829"/>
      <c r="C5396" s="829"/>
      <c r="D5396" s="421"/>
      <c r="E5396" s="829"/>
      <c r="F5396" s="234"/>
      <c r="G5396" s="829"/>
      <c r="H5396" s="829"/>
      <c r="K5396" s="829"/>
      <c r="L5396" s="233"/>
      <c r="M5396" s="267" t="s">
        <v>169</v>
      </c>
      <c r="N5396" s="268" t="s">
        <v>169</v>
      </c>
      <c r="O5396" s="233"/>
    </row>
    <row r="5397" spans="1:15" s="1378" customFormat="1" ht="13">
      <c r="A5397" s="231"/>
      <c r="B5397" s="829"/>
      <c r="C5397" s="829"/>
      <c r="D5397" s="421"/>
      <c r="E5397" s="829"/>
      <c r="F5397" s="234"/>
      <c r="G5397" s="829"/>
      <c r="H5397" s="233" t="s">
        <v>170</v>
      </c>
      <c r="K5397" s="233"/>
      <c r="L5397" s="233"/>
      <c r="M5397" s="230" t="s">
        <v>128</v>
      </c>
      <c r="N5397" s="230">
        <f>SUM(N5391:N5395)</f>
        <v>13836000</v>
      </c>
      <c r="O5397" s="233"/>
    </row>
    <row r="5398" spans="1:15" s="1378" customFormat="1" ht="13">
      <c r="A5398" s="231"/>
      <c r="B5398" s="829"/>
      <c r="C5398" s="829"/>
      <c r="D5398" s="421"/>
      <c r="E5398" s="829"/>
      <c r="F5398" s="234"/>
      <c r="G5398" s="829"/>
      <c r="H5398" s="269" t="s">
        <v>3123</v>
      </c>
      <c r="I5398" s="233"/>
      <c r="J5398" s="233"/>
      <c r="K5398" s="270"/>
      <c r="L5398" s="233"/>
      <c r="M5398" s="230" t="s">
        <v>128</v>
      </c>
      <c r="N5398" s="265">
        <f>N5397*$Q$4</f>
        <v>1383600</v>
      </c>
      <c r="O5398" s="233"/>
    </row>
    <row r="5399" spans="1:15" s="1378" customFormat="1" ht="13">
      <c r="A5399" s="231"/>
      <c r="B5399" s="829"/>
      <c r="C5399" s="829"/>
      <c r="D5399" s="421"/>
      <c r="E5399" s="829"/>
      <c r="F5399" s="234"/>
      <c r="G5399" s="829"/>
      <c r="H5399" s="233" t="s">
        <v>171</v>
      </c>
      <c r="I5399" s="233"/>
      <c r="J5399" s="233"/>
      <c r="K5399" s="233"/>
      <c r="L5399" s="233"/>
      <c r="M5399" s="230" t="s">
        <v>128</v>
      </c>
      <c r="N5399" s="262">
        <f>ROUNDDOWN((N5397+N5398),0)</f>
        <v>15219600</v>
      </c>
      <c r="O5399" s="233"/>
    </row>
    <row r="5400" spans="1:15" s="1378" customFormat="1" ht="13">
      <c r="A5400" s="231"/>
      <c r="B5400" s="829"/>
      <c r="C5400" s="829"/>
      <c r="D5400" s="421"/>
      <c r="E5400" s="829"/>
      <c r="F5400" s="234"/>
      <c r="G5400" s="829"/>
      <c r="H5400" s="233"/>
      <c r="K5400" s="233"/>
      <c r="L5400" s="233"/>
      <c r="M5400" s="230"/>
      <c r="N5400" s="233"/>
      <c r="O5400" s="233"/>
    </row>
    <row r="5401" spans="1:15" s="1378" customFormat="1" ht="13">
      <c r="A5401" s="258">
        <f>1+A5385</f>
        <v>135</v>
      </c>
      <c r="B5401" s="1250" t="s">
        <v>1113</v>
      </c>
      <c r="C5401" s="437"/>
      <c r="D5401" s="438" t="s">
        <v>1114</v>
      </c>
      <c r="E5401" s="1250"/>
      <c r="F5401" s="260"/>
      <c r="G5401" s="1250"/>
      <c r="H5401" s="245"/>
      <c r="K5401" s="245"/>
      <c r="L5401" s="245"/>
      <c r="M5401" s="262"/>
      <c r="N5401" s="245"/>
      <c r="O5401" s="233"/>
    </row>
    <row r="5402" spans="1:15" s="1378" customFormat="1" ht="13">
      <c r="A5402" s="403"/>
      <c r="B5402" s="404"/>
      <c r="C5402" s="404"/>
      <c r="D5402" s="421"/>
      <c r="E5402" s="829" t="s">
        <v>147</v>
      </c>
      <c r="F5402" s="234" t="s">
        <v>148</v>
      </c>
      <c r="G5402" s="829"/>
      <c r="H5402" s="233"/>
      <c r="K5402" s="233"/>
      <c r="L5402" s="233"/>
      <c r="M5402" s="230"/>
      <c r="N5402" s="233"/>
      <c r="O5402" s="233"/>
    </row>
    <row r="5403" spans="1:15" s="1378" customFormat="1" ht="13">
      <c r="A5403" s="403"/>
      <c r="B5403" s="404"/>
      <c r="C5403" s="404"/>
      <c r="D5403" s="274">
        <v>0.5</v>
      </c>
      <c r="E5403" s="829" t="s">
        <v>149</v>
      </c>
      <c r="F5403" s="264" t="s">
        <v>150</v>
      </c>
      <c r="G5403" s="370" t="s">
        <v>151</v>
      </c>
      <c r="H5403" s="248">
        <f>Bahan!$C$10</f>
        <v>125000</v>
      </c>
      <c r="K5403" s="248" t="s">
        <v>128</v>
      </c>
      <c r="L5403" s="230">
        <f>D5403*H5403</f>
        <v>62500</v>
      </c>
      <c r="M5403" s="230"/>
      <c r="N5403" s="233"/>
      <c r="O5403" s="233"/>
    </row>
    <row r="5404" spans="1:15" s="1378" customFormat="1" ht="13">
      <c r="A5404" s="403"/>
      <c r="B5404" s="404"/>
      <c r="C5404" s="404"/>
      <c r="D5404" s="274">
        <v>0.5</v>
      </c>
      <c r="E5404" s="829" t="s">
        <v>149</v>
      </c>
      <c r="F5404" s="264" t="s">
        <v>945</v>
      </c>
      <c r="G5404" s="370" t="s">
        <v>151</v>
      </c>
      <c r="H5404" s="248">
        <f>Bahan!$C$20</f>
        <v>135000</v>
      </c>
      <c r="K5404" s="248" t="s">
        <v>128</v>
      </c>
      <c r="L5404" s="230">
        <f>D5404*H5404</f>
        <v>67500</v>
      </c>
      <c r="M5404" s="230"/>
      <c r="N5404" s="233"/>
      <c r="O5404" s="233"/>
    </row>
    <row r="5405" spans="1:15" s="1378" customFormat="1" ht="13">
      <c r="A5405" s="403"/>
      <c r="B5405" s="404"/>
      <c r="C5405" s="404"/>
      <c r="D5405" s="274">
        <v>0.05</v>
      </c>
      <c r="E5405" s="829" t="s">
        <v>149</v>
      </c>
      <c r="F5405" s="234" t="s">
        <v>153</v>
      </c>
      <c r="G5405" s="370" t="s">
        <v>151</v>
      </c>
      <c r="H5405" s="248">
        <f>Bahan!$C$21</f>
        <v>145000</v>
      </c>
      <c r="K5405" s="248" t="s">
        <v>128</v>
      </c>
      <c r="L5405" s="230">
        <f>D5405*H5405</f>
        <v>7250</v>
      </c>
      <c r="M5405" s="230"/>
      <c r="N5405" s="233"/>
      <c r="O5405" s="233"/>
    </row>
    <row r="5406" spans="1:15" s="1378" customFormat="1" ht="13">
      <c r="A5406" s="403"/>
      <c r="B5406" s="404"/>
      <c r="C5406" s="404"/>
      <c r="D5406" s="274">
        <v>5.0000000000000001E-3</v>
      </c>
      <c r="E5406" s="829" t="s">
        <v>149</v>
      </c>
      <c r="F5406" s="234" t="s">
        <v>154</v>
      </c>
      <c r="G5406" s="370" t="s">
        <v>151</v>
      </c>
      <c r="H5406" s="248">
        <f>Bahan!$C$22</f>
        <v>150000</v>
      </c>
      <c r="K5406" s="248" t="s">
        <v>128</v>
      </c>
      <c r="L5406" s="230">
        <f>D5406*H5406</f>
        <v>750</v>
      </c>
      <c r="M5406" s="230"/>
      <c r="N5406" s="233"/>
      <c r="O5406" s="233"/>
    </row>
    <row r="5407" spans="1:15" s="1378" customFormat="1" ht="13">
      <c r="A5407" s="403"/>
      <c r="B5407" s="404"/>
      <c r="C5407" s="404"/>
      <c r="D5407" s="421"/>
      <c r="E5407" s="829"/>
      <c r="F5407" s="234"/>
      <c r="G5407" s="829"/>
      <c r="H5407" s="233"/>
      <c r="K5407" s="233"/>
      <c r="L5407" s="233"/>
      <c r="M5407" s="230" t="s">
        <v>128</v>
      </c>
      <c r="N5407" s="265">
        <f>SUM(L5403:L5406)</f>
        <v>138000</v>
      </c>
      <c r="O5407" s="233"/>
    </row>
    <row r="5408" spans="1:15" s="1378" customFormat="1" ht="13">
      <c r="A5408" s="403"/>
      <c r="B5408" s="404"/>
      <c r="C5408" s="404"/>
      <c r="D5408" s="421"/>
      <c r="E5408" s="829" t="s">
        <v>155</v>
      </c>
      <c r="F5408" s="234" t="s">
        <v>156</v>
      </c>
      <c r="G5408" s="829"/>
      <c r="H5408" s="233"/>
      <c r="K5408" s="233"/>
      <c r="L5408" s="233"/>
      <c r="M5408" s="230"/>
      <c r="N5408" s="233"/>
      <c r="O5408" s="233"/>
    </row>
    <row r="5409" spans="1:15" s="1378" customFormat="1" ht="13">
      <c r="A5409" s="403"/>
      <c r="B5409" s="404"/>
      <c r="C5409" s="404"/>
      <c r="D5409" s="421">
        <v>1</v>
      </c>
      <c r="E5409" s="829" t="s">
        <v>4</v>
      </c>
      <c r="F5409" s="234" t="s">
        <v>1115</v>
      </c>
      <c r="G5409" s="370" t="s">
        <v>151</v>
      </c>
      <c r="H5409" s="265">
        <f>Bahan!$C$534</f>
        <v>12294000</v>
      </c>
      <c r="K5409" s="248" t="s">
        <v>128</v>
      </c>
      <c r="L5409" s="230">
        <f>D5409*H5409</f>
        <v>12294000</v>
      </c>
      <c r="M5409" s="230"/>
      <c r="N5409" s="233"/>
      <c r="O5409" s="233"/>
    </row>
    <row r="5410" spans="1:15" s="1378" customFormat="1" ht="13">
      <c r="A5410" s="403"/>
      <c r="B5410" s="404"/>
      <c r="C5410" s="404"/>
      <c r="D5410" s="421">
        <v>0.2</v>
      </c>
      <c r="E5410" s="829" t="s">
        <v>1077</v>
      </c>
      <c r="F5410" s="234" t="s">
        <v>1094</v>
      </c>
      <c r="G5410" s="370" t="s">
        <v>151</v>
      </c>
      <c r="H5410" s="265">
        <f>Bahan!$C$610</f>
        <v>250000</v>
      </c>
      <c r="K5410" s="248" t="s">
        <v>128</v>
      </c>
      <c r="L5410" s="230">
        <f>D5410*H5410</f>
        <v>50000</v>
      </c>
      <c r="M5410" s="230"/>
      <c r="N5410" s="233"/>
      <c r="O5410" s="233"/>
    </row>
    <row r="5411" spans="1:15" s="1378" customFormat="1" ht="13">
      <c r="A5411" s="231"/>
      <c r="B5411" s="829"/>
      <c r="C5411" s="829"/>
      <c r="D5411" s="421"/>
      <c r="E5411" s="829"/>
      <c r="F5411" s="234"/>
      <c r="G5411" s="370"/>
      <c r="H5411" s="248"/>
      <c r="K5411" s="233"/>
      <c r="L5411" s="230"/>
      <c r="M5411" s="230" t="s">
        <v>128</v>
      </c>
      <c r="N5411" s="265">
        <f>SUM(L5409:L5410)</f>
        <v>12344000</v>
      </c>
      <c r="O5411" s="233"/>
    </row>
    <row r="5412" spans="1:15" s="1378" customFormat="1" ht="13">
      <c r="A5412" s="231"/>
      <c r="B5412" s="829"/>
      <c r="C5412" s="829"/>
      <c r="D5412" s="421"/>
      <c r="E5412" s="829"/>
      <c r="F5412" s="234"/>
      <c r="G5412" s="829"/>
      <c r="H5412" s="829"/>
      <c r="K5412" s="829"/>
      <c r="L5412" s="233"/>
      <c r="M5412" s="267" t="s">
        <v>169</v>
      </c>
      <c r="N5412" s="268" t="s">
        <v>169</v>
      </c>
      <c r="O5412" s="233"/>
    </row>
    <row r="5413" spans="1:15" s="1378" customFormat="1" ht="13">
      <c r="A5413" s="231"/>
      <c r="B5413" s="829"/>
      <c r="C5413" s="829"/>
      <c r="D5413" s="421"/>
      <c r="E5413" s="829"/>
      <c r="F5413" s="234"/>
      <c r="G5413" s="829"/>
      <c r="H5413" s="233" t="s">
        <v>170</v>
      </c>
      <c r="K5413" s="233"/>
      <c r="L5413" s="233"/>
      <c r="M5413" s="230" t="s">
        <v>128</v>
      </c>
      <c r="N5413" s="230">
        <f>SUM(N5407:N5411)</f>
        <v>12482000</v>
      </c>
      <c r="O5413" s="233"/>
    </row>
    <row r="5414" spans="1:15" s="1378" customFormat="1" ht="13">
      <c r="A5414" s="231"/>
      <c r="B5414" s="829"/>
      <c r="C5414" s="829"/>
      <c r="D5414" s="421"/>
      <c r="E5414" s="829"/>
      <c r="F5414" s="234"/>
      <c r="G5414" s="829"/>
      <c r="H5414" s="269" t="s">
        <v>3123</v>
      </c>
      <c r="I5414" s="233"/>
      <c r="J5414" s="233"/>
      <c r="K5414" s="270"/>
      <c r="L5414" s="233"/>
      <c r="M5414" s="230" t="s">
        <v>128</v>
      </c>
      <c r="N5414" s="265">
        <f>N5413*$Q$4</f>
        <v>1248200</v>
      </c>
      <c r="O5414" s="233"/>
    </row>
    <row r="5415" spans="1:15" s="1378" customFormat="1" ht="13">
      <c r="A5415" s="231"/>
      <c r="B5415" s="829"/>
      <c r="C5415" s="829"/>
      <c r="D5415" s="421"/>
      <c r="E5415" s="829"/>
      <c r="F5415" s="234"/>
      <c r="G5415" s="829"/>
      <c r="H5415" s="233" t="s">
        <v>171</v>
      </c>
      <c r="I5415" s="233"/>
      <c r="J5415" s="233"/>
      <c r="K5415" s="233"/>
      <c r="L5415" s="233"/>
      <c r="M5415" s="230" t="s">
        <v>128</v>
      </c>
      <c r="N5415" s="262">
        <f>ROUNDDOWN((N5413+N5414),0)</f>
        <v>13730200</v>
      </c>
      <c r="O5415" s="233"/>
    </row>
    <row r="5416" spans="1:15" s="1378" customFormat="1" ht="13">
      <c r="A5416" s="231"/>
      <c r="B5416" s="829"/>
      <c r="C5416" s="829"/>
      <c r="D5416" s="421"/>
      <c r="E5416" s="829"/>
      <c r="F5416" s="234"/>
      <c r="G5416" s="829"/>
      <c r="H5416" s="233"/>
      <c r="K5416" s="233"/>
      <c r="L5416" s="233"/>
      <c r="M5416" s="230"/>
      <c r="N5416" s="233"/>
      <c r="O5416" s="233"/>
    </row>
    <row r="5417" spans="1:15" s="1378" customFormat="1" ht="13">
      <c r="A5417" s="258">
        <f>1+A5401</f>
        <v>136</v>
      </c>
      <c r="B5417" s="1250" t="s">
        <v>1116</v>
      </c>
      <c r="C5417" s="437"/>
      <c r="D5417" s="438" t="s">
        <v>1117</v>
      </c>
      <c r="E5417" s="1250"/>
      <c r="F5417" s="260"/>
      <c r="G5417" s="1250"/>
      <c r="H5417" s="245"/>
      <c r="K5417" s="245"/>
      <c r="L5417" s="245"/>
      <c r="M5417" s="262"/>
      <c r="N5417" s="245"/>
      <c r="O5417" s="233"/>
    </row>
    <row r="5418" spans="1:15" s="1378" customFormat="1" ht="13">
      <c r="A5418" s="403"/>
      <c r="B5418" s="404"/>
      <c r="C5418" s="404"/>
      <c r="D5418" s="421"/>
      <c r="E5418" s="829" t="s">
        <v>147</v>
      </c>
      <c r="F5418" s="234" t="s">
        <v>148</v>
      </c>
      <c r="G5418" s="829"/>
      <c r="H5418" s="233"/>
      <c r="K5418" s="233"/>
      <c r="L5418" s="233"/>
      <c r="M5418" s="230"/>
      <c r="N5418" s="233"/>
      <c r="O5418" s="233"/>
    </row>
    <row r="5419" spans="1:15" s="1378" customFormat="1" ht="13">
      <c r="A5419" s="403"/>
      <c r="B5419" s="404"/>
      <c r="C5419" s="404"/>
      <c r="D5419" s="274">
        <v>0.5</v>
      </c>
      <c r="E5419" s="829" t="s">
        <v>149</v>
      </c>
      <c r="F5419" s="264" t="s">
        <v>150</v>
      </c>
      <c r="G5419" s="370" t="s">
        <v>151</v>
      </c>
      <c r="H5419" s="248">
        <f>Bahan!$C$10</f>
        <v>125000</v>
      </c>
      <c r="K5419" s="248" t="s">
        <v>128</v>
      </c>
      <c r="L5419" s="230">
        <f>D5419*H5419</f>
        <v>62500</v>
      </c>
      <c r="M5419" s="230"/>
      <c r="N5419" s="233"/>
      <c r="O5419" s="233"/>
    </row>
    <row r="5420" spans="1:15" s="1378" customFormat="1" ht="13">
      <c r="A5420" s="403"/>
      <c r="B5420" s="404"/>
      <c r="C5420" s="404"/>
      <c r="D5420" s="274">
        <v>0.6</v>
      </c>
      <c r="E5420" s="829" t="s">
        <v>149</v>
      </c>
      <c r="F5420" s="264" t="s">
        <v>945</v>
      </c>
      <c r="G5420" s="370" t="s">
        <v>151</v>
      </c>
      <c r="H5420" s="248">
        <f>Bahan!$C$20</f>
        <v>135000</v>
      </c>
      <c r="K5420" s="248" t="s">
        <v>128</v>
      </c>
      <c r="L5420" s="230">
        <f>D5420*H5420</f>
        <v>81000</v>
      </c>
      <c r="M5420" s="230"/>
      <c r="N5420" s="233"/>
      <c r="O5420" s="233"/>
    </row>
    <row r="5421" spans="1:15" s="1378" customFormat="1" ht="13">
      <c r="A5421" s="403"/>
      <c r="B5421" s="404"/>
      <c r="C5421" s="404"/>
      <c r="D5421" s="274">
        <v>0.06</v>
      </c>
      <c r="E5421" s="829" t="s">
        <v>149</v>
      </c>
      <c r="F5421" s="234" t="s">
        <v>153</v>
      </c>
      <c r="G5421" s="370" t="s">
        <v>151</v>
      </c>
      <c r="H5421" s="248">
        <f>Bahan!$C$21</f>
        <v>145000</v>
      </c>
      <c r="K5421" s="248" t="s">
        <v>128</v>
      </c>
      <c r="L5421" s="230">
        <f>D5421*H5421</f>
        <v>8700</v>
      </c>
      <c r="M5421" s="230"/>
      <c r="N5421" s="233"/>
      <c r="O5421" s="233"/>
    </row>
    <row r="5422" spans="1:15" s="1378" customFormat="1" ht="13">
      <c r="A5422" s="403"/>
      <c r="B5422" s="404"/>
      <c r="C5422" s="404"/>
      <c r="D5422" s="274">
        <v>6.0000000000000001E-3</v>
      </c>
      <c r="E5422" s="829" t="s">
        <v>149</v>
      </c>
      <c r="F5422" s="234" t="s">
        <v>154</v>
      </c>
      <c r="G5422" s="370" t="s">
        <v>151</v>
      </c>
      <c r="H5422" s="248">
        <f>Bahan!$C$22</f>
        <v>150000</v>
      </c>
      <c r="K5422" s="248" t="s">
        <v>128</v>
      </c>
      <c r="L5422" s="230">
        <f>D5422*H5422</f>
        <v>900</v>
      </c>
      <c r="M5422" s="230"/>
      <c r="N5422" s="233"/>
      <c r="O5422" s="233"/>
    </row>
    <row r="5423" spans="1:15" s="1378" customFormat="1" ht="13">
      <c r="A5423" s="403"/>
      <c r="B5423" s="404"/>
      <c r="C5423" s="404"/>
      <c r="D5423" s="421"/>
      <c r="E5423" s="829"/>
      <c r="F5423" s="234"/>
      <c r="G5423" s="829"/>
      <c r="H5423" s="233"/>
      <c r="K5423" s="233"/>
      <c r="L5423" s="233"/>
      <c r="M5423" s="230" t="s">
        <v>128</v>
      </c>
      <c r="N5423" s="265">
        <f>SUM(L5419:L5422)</f>
        <v>153100</v>
      </c>
      <c r="O5423" s="233"/>
    </row>
    <row r="5424" spans="1:15" s="1378" customFormat="1" ht="13">
      <c r="A5424" s="403"/>
      <c r="B5424" s="404"/>
      <c r="C5424" s="404"/>
      <c r="D5424" s="421"/>
      <c r="E5424" s="829" t="s">
        <v>155</v>
      </c>
      <c r="F5424" s="234" t="s">
        <v>156</v>
      </c>
      <c r="G5424" s="829"/>
      <c r="H5424" s="233"/>
      <c r="K5424" s="233"/>
      <c r="L5424" s="233"/>
      <c r="M5424" s="230"/>
      <c r="N5424" s="233"/>
      <c r="O5424" s="233"/>
    </row>
    <row r="5425" spans="1:15" s="1378" customFormat="1" ht="13">
      <c r="A5425" s="403"/>
      <c r="B5425" s="404"/>
      <c r="C5425" s="404"/>
      <c r="D5425" s="421">
        <v>1</v>
      </c>
      <c r="E5425" s="829" t="s">
        <v>4</v>
      </c>
      <c r="F5425" s="234" t="s">
        <v>1118</v>
      </c>
      <c r="G5425" s="370" t="s">
        <v>151</v>
      </c>
      <c r="H5425" s="265">
        <f>Bahan!$C$538</f>
        <v>11000000</v>
      </c>
      <c r="K5425" s="248" t="s">
        <v>128</v>
      </c>
      <c r="L5425" s="230">
        <f>D5425*H5425</f>
        <v>11000000</v>
      </c>
      <c r="M5425" s="230"/>
      <c r="N5425" s="233"/>
      <c r="O5425" s="233"/>
    </row>
    <row r="5426" spans="1:15" s="1378" customFormat="1" ht="13">
      <c r="A5426" s="403"/>
      <c r="B5426" s="404"/>
      <c r="C5426" s="404"/>
      <c r="D5426" s="421">
        <v>0.2</v>
      </c>
      <c r="E5426" s="829" t="s">
        <v>1077</v>
      </c>
      <c r="F5426" s="234" t="s">
        <v>1094</v>
      </c>
      <c r="G5426" s="370" t="s">
        <v>151</v>
      </c>
      <c r="H5426" s="265">
        <f>Bahan!$C$611</f>
        <v>500000</v>
      </c>
      <c r="K5426" s="248" t="s">
        <v>128</v>
      </c>
      <c r="L5426" s="230">
        <f>D5426*H5426</f>
        <v>100000</v>
      </c>
      <c r="M5426" s="230"/>
      <c r="N5426" s="233"/>
      <c r="O5426" s="233"/>
    </row>
    <row r="5427" spans="1:15" s="1378" customFormat="1" ht="13">
      <c r="A5427" s="231"/>
      <c r="B5427" s="829"/>
      <c r="C5427" s="829"/>
      <c r="D5427" s="421"/>
      <c r="E5427" s="829"/>
      <c r="F5427" s="234"/>
      <c r="G5427" s="370"/>
      <c r="H5427" s="248"/>
      <c r="K5427" s="233"/>
      <c r="L5427" s="230"/>
      <c r="M5427" s="230" t="s">
        <v>128</v>
      </c>
      <c r="N5427" s="265">
        <f>SUM(L5425:L5426)</f>
        <v>11100000</v>
      </c>
      <c r="O5427" s="233"/>
    </row>
    <row r="5428" spans="1:15" s="1378" customFormat="1" ht="13">
      <c r="A5428" s="231"/>
      <c r="B5428" s="829"/>
      <c r="C5428" s="829"/>
      <c r="D5428" s="421"/>
      <c r="E5428" s="829"/>
      <c r="F5428" s="234"/>
      <c r="G5428" s="829"/>
      <c r="H5428" s="829"/>
      <c r="K5428" s="829"/>
      <c r="L5428" s="233"/>
      <c r="M5428" s="267" t="s">
        <v>169</v>
      </c>
      <c r="N5428" s="268" t="s">
        <v>169</v>
      </c>
      <c r="O5428" s="233"/>
    </row>
    <row r="5429" spans="1:15" s="1378" customFormat="1" ht="13">
      <c r="A5429" s="231"/>
      <c r="B5429" s="829"/>
      <c r="C5429" s="829"/>
      <c r="D5429" s="421"/>
      <c r="E5429" s="829"/>
      <c r="F5429" s="234"/>
      <c r="G5429" s="829"/>
      <c r="H5429" s="233" t="s">
        <v>170</v>
      </c>
      <c r="K5429" s="233"/>
      <c r="L5429" s="233"/>
      <c r="M5429" s="230" t="s">
        <v>128</v>
      </c>
      <c r="N5429" s="230">
        <f>SUM(N5423:N5427)</f>
        <v>11253100</v>
      </c>
      <c r="O5429" s="233"/>
    </row>
    <row r="5430" spans="1:15" s="1378" customFormat="1" ht="13">
      <c r="A5430" s="231"/>
      <c r="B5430" s="829"/>
      <c r="C5430" s="829"/>
      <c r="D5430" s="421"/>
      <c r="E5430" s="829"/>
      <c r="F5430" s="234"/>
      <c r="G5430" s="829"/>
      <c r="H5430" s="269" t="s">
        <v>3123</v>
      </c>
      <c r="I5430" s="233"/>
      <c r="J5430" s="233"/>
      <c r="K5430" s="270"/>
      <c r="L5430" s="233"/>
      <c r="M5430" s="230" t="s">
        <v>128</v>
      </c>
      <c r="N5430" s="265">
        <f>N5429*$Q$4</f>
        <v>1125310</v>
      </c>
      <c r="O5430" s="233"/>
    </row>
    <row r="5431" spans="1:15" s="1378" customFormat="1" ht="13">
      <c r="A5431" s="231"/>
      <c r="B5431" s="829"/>
      <c r="C5431" s="829"/>
      <c r="D5431" s="421"/>
      <c r="E5431" s="829"/>
      <c r="F5431" s="234"/>
      <c r="G5431" s="829"/>
      <c r="H5431" s="233" t="s">
        <v>171</v>
      </c>
      <c r="I5431" s="233"/>
      <c r="J5431" s="233"/>
      <c r="K5431" s="233"/>
      <c r="L5431" s="233"/>
      <c r="M5431" s="230" t="s">
        <v>128</v>
      </c>
      <c r="N5431" s="262">
        <f>ROUNDDOWN((N5429+N5430),0)</f>
        <v>12378410</v>
      </c>
      <c r="O5431" s="233"/>
    </row>
    <row r="5432" spans="1:15" s="1378" customFormat="1" ht="13">
      <c r="A5432" s="231"/>
      <c r="B5432" s="829"/>
      <c r="C5432" s="829"/>
      <c r="D5432" s="421"/>
      <c r="E5432" s="829"/>
      <c r="F5432" s="234"/>
      <c r="G5432" s="829"/>
      <c r="H5432" s="233"/>
      <c r="I5432" s="233"/>
      <c r="J5432" s="233"/>
      <c r="K5432" s="233"/>
      <c r="L5432" s="233"/>
      <c r="M5432" s="230"/>
      <c r="N5432" s="262"/>
      <c r="O5432" s="233"/>
    </row>
    <row r="5433" spans="1:15" s="1378" customFormat="1" ht="13">
      <c r="A5433" s="258">
        <f>1+A5417</f>
        <v>137</v>
      </c>
      <c r="B5433" s="1250" t="s">
        <v>1119</v>
      </c>
      <c r="C5433" s="437"/>
      <c r="D5433" s="438" t="s">
        <v>1120</v>
      </c>
      <c r="E5433" s="1250"/>
      <c r="F5433" s="260"/>
      <c r="G5433" s="1250"/>
      <c r="H5433" s="245"/>
      <c r="K5433" s="245"/>
      <c r="L5433" s="245"/>
      <c r="M5433" s="262"/>
      <c r="N5433" s="245"/>
      <c r="O5433" s="233"/>
    </row>
    <row r="5434" spans="1:15" s="1378" customFormat="1" ht="13">
      <c r="A5434" s="403"/>
      <c r="B5434" s="404"/>
      <c r="C5434" s="404"/>
      <c r="D5434" s="421"/>
      <c r="E5434" s="829" t="s">
        <v>147</v>
      </c>
      <c r="F5434" s="234" t="s">
        <v>148</v>
      </c>
      <c r="G5434" s="829"/>
      <c r="H5434" s="233"/>
      <c r="K5434" s="233"/>
      <c r="L5434" s="233"/>
      <c r="M5434" s="230"/>
      <c r="N5434" s="233"/>
      <c r="O5434" s="233"/>
    </row>
    <row r="5435" spans="1:15" s="1378" customFormat="1" ht="13">
      <c r="A5435" s="403"/>
      <c r="B5435" s="404"/>
      <c r="C5435" s="404"/>
      <c r="D5435" s="274">
        <v>0.5</v>
      </c>
      <c r="E5435" s="829" t="s">
        <v>149</v>
      </c>
      <c r="F5435" s="264" t="s">
        <v>150</v>
      </c>
      <c r="G5435" s="370" t="s">
        <v>151</v>
      </c>
      <c r="H5435" s="248">
        <f>Bahan!$C$10</f>
        <v>125000</v>
      </c>
      <c r="K5435" s="248" t="s">
        <v>128</v>
      </c>
      <c r="L5435" s="230">
        <f>D5435*H5435</f>
        <v>62500</v>
      </c>
      <c r="M5435" s="230"/>
      <c r="N5435" s="233"/>
      <c r="O5435" s="233"/>
    </row>
    <row r="5436" spans="1:15" s="1378" customFormat="1" ht="13">
      <c r="A5436" s="403"/>
      <c r="B5436" s="404"/>
      <c r="C5436" s="404"/>
      <c r="D5436" s="274">
        <v>0.6</v>
      </c>
      <c r="E5436" s="829" t="s">
        <v>149</v>
      </c>
      <c r="F5436" s="264" t="s">
        <v>945</v>
      </c>
      <c r="G5436" s="370" t="s">
        <v>151</v>
      </c>
      <c r="H5436" s="248">
        <f>Bahan!$C$20</f>
        <v>135000</v>
      </c>
      <c r="K5436" s="248" t="s">
        <v>128</v>
      </c>
      <c r="L5436" s="230">
        <f>D5436*H5436</f>
        <v>81000</v>
      </c>
      <c r="M5436" s="230"/>
      <c r="N5436" s="233"/>
      <c r="O5436" s="233"/>
    </row>
    <row r="5437" spans="1:15" s="1378" customFormat="1" ht="13">
      <c r="A5437" s="403"/>
      <c r="B5437" s="404"/>
      <c r="C5437" s="404"/>
      <c r="D5437" s="274">
        <v>0.06</v>
      </c>
      <c r="E5437" s="829" t="s">
        <v>149</v>
      </c>
      <c r="F5437" s="234" t="s">
        <v>153</v>
      </c>
      <c r="G5437" s="370" t="s">
        <v>151</v>
      </c>
      <c r="H5437" s="248">
        <f>Bahan!$C$21</f>
        <v>145000</v>
      </c>
      <c r="K5437" s="248" t="s">
        <v>128</v>
      </c>
      <c r="L5437" s="230">
        <f>D5437*H5437</f>
        <v>8700</v>
      </c>
      <c r="M5437" s="230"/>
      <c r="N5437" s="233"/>
      <c r="O5437" s="233"/>
    </row>
    <row r="5438" spans="1:15" s="1378" customFormat="1" ht="13">
      <c r="A5438" s="403"/>
      <c r="B5438" s="404"/>
      <c r="C5438" s="404"/>
      <c r="D5438" s="274">
        <v>6.0000000000000001E-3</v>
      </c>
      <c r="E5438" s="829" t="s">
        <v>149</v>
      </c>
      <c r="F5438" s="234" t="s">
        <v>154</v>
      </c>
      <c r="G5438" s="370" t="s">
        <v>151</v>
      </c>
      <c r="H5438" s="248">
        <f>Bahan!$C$22</f>
        <v>150000</v>
      </c>
      <c r="K5438" s="248" t="s">
        <v>128</v>
      </c>
      <c r="L5438" s="230">
        <f>D5438*H5438</f>
        <v>900</v>
      </c>
      <c r="M5438" s="230"/>
      <c r="N5438" s="233"/>
      <c r="O5438" s="233"/>
    </row>
    <row r="5439" spans="1:15" s="1378" customFormat="1" ht="13">
      <c r="A5439" s="403"/>
      <c r="B5439" s="404"/>
      <c r="C5439" s="404"/>
      <c r="D5439" s="421"/>
      <c r="E5439" s="829"/>
      <c r="F5439" s="234"/>
      <c r="G5439" s="829"/>
      <c r="H5439" s="233"/>
      <c r="K5439" s="233"/>
      <c r="L5439" s="233"/>
      <c r="M5439" s="230" t="s">
        <v>128</v>
      </c>
      <c r="N5439" s="265">
        <f>SUM(L5435:L5438)</f>
        <v>153100</v>
      </c>
      <c r="O5439" s="233"/>
    </row>
    <row r="5440" spans="1:15" s="1378" customFormat="1" ht="13">
      <c r="A5440" s="403"/>
      <c r="B5440" s="404"/>
      <c r="C5440" s="404"/>
      <c r="D5440" s="421"/>
      <c r="E5440" s="829" t="s">
        <v>155</v>
      </c>
      <c r="F5440" s="234" t="s">
        <v>156</v>
      </c>
      <c r="G5440" s="829"/>
      <c r="H5440" s="233"/>
      <c r="K5440" s="233"/>
      <c r="L5440" s="233"/>
      <c r="M5440" s="230"/>
      <c r="N5440" s="233"/>
      <c r="O5440" s="233"/>
    </row>
    <row r="5441" spans="1:15" s="1378" customFormat="1" ht="13">
      <c r="A5441" s="403"/>
      <c r="B5441" s="404"/>
      <c r="C5441" s="404"/>
      <c r="D5441" s="421">
        <v>1</v>
      </c>
      <c r="E5441" s="829" t="s">
        <v>4</v>
      </c>
      <c r="F5441" s="234" t="s">
        <v>1121</v>
      </c>
      <c r="G5441" s="370" t="s">
        <v>151</v>
      </c>
      <c r="H5441" s="265">
        <f>Bahan!$C$539</f>
        <v>11500000</v>
      </c>
      <c r="K5441" s="248" t="s">
        <v>128</v>
      </c>
      <c r="L5441" s="230">
        <f>D5441*H5441</f>
        <v>11500000</v>
      </c>
      <c r="M5441" s="230"/>
      <c r="N5441" s="233"/>
      <c r="O5441" s="233"/>
    </row>
    <row r="5442" spans="1:15" s="1378" customFormat="1" ht="13">
      <c r="A5442" s="403"/>
      <c r="B5442" s="404"/>
      <c r="C5442" s="404"/>
      <c r="D5442" s="421">
        <v>0.2</v>
      </c>
      <c r="E5442" s="829" t="s">
        <v>1077</v>
      </c>
      <c r="F5442" s="234" t="s">
        <v>1094</v>
      </c>
      <c r="G5442" s="370" t="s">
        <v>151</v>
      </c>
      <c r="H5442" s="265">
        <f>Bahan!$C$611</f>
        <v>500000</v>
      </c>
      <c r="K5442" s="248" t="s">
        <v>128</v>
      </c>
      <c r="L5442" s="230">
        <f>D5442*H5442</f>
        <v>100000</v>
      </c>
      <c r="M5442" s="230"/>
      <c r="N5442" s="233"/>
      <c r="O5442" s="233"/>
    </row>
    <row r="5443" spans="1:15" s="1378" customFormat="1" ht="13">
      <c r="A5443" s="231"/>
      <c r="B5443" s="829"/>
      <c r="C5443" s="829"/>
      <c r="D5443" s="421"/>
      <c r="E5443" s="829"/>
      <c r="F5443" s="234"/>
      <c r="G5443" s="370"/>
      <c r="H5443" s="248"/>
      <c r="K5443" s="233"/>
      <c r="L5443" s="230"/>
      <c r="M5443" s="230" t="s">
        <v>128</v>
      </c>
      <c r="N5443" s="265">
        <f>SUM(L5441:L5442)</f>
        <v>11600000</v>
      </c>
      <c r="O5443" s="233"/>
    </row>
    <row r="5444" spans="1:15" s="1378" customFormat="1" ht="13">
      <c r="A5444" s="231"/>
      <c r="B5444" s="829"/>
      <c r="C5444" s="829"/>
      <c r="D5444" s="421"/>
      <c r="E5444" s="829"/>
      <c r="F5444" s="234"/>
      <c r="G5444" s="829"/>
      <c r="H5444" s="829"/>
      <c r="K5444" s="829"/>
      <c r="L5444" s="233"/>
      <c r="M5444" s="267" t="s">
        <v>169</v>
      </c>
      <c r="N5444" s="268" t="s">
        <v>169</v>
      </c>
      <c r="O5444" s="233"/>
    </row>
    <row r="5445" spans="1:15" s="1378" customFormat="1" ht="13">
      <c r="A5445" s="231"/>
      <c r="B5445" s="829"/>
      <c r="C5445" s="829"/>
      <c r="D5445" s="421"/>
      <c r="E5445" s="829"/>
      <c r="F5445" s="234"/>
      <c r="G5445" s="829"/>
      <c r="H5445" s="233" t="s">
        <v>170</v>
      </c>
      <c r="K5445" s="233"/>
      <c r="L5445" s="233"/>
      <c r="M5445" s="230" t="s">
        <v>128</v>
      </c>
      <c r="N5445" s="230">
        <f>SUM(N5439:N5443)</f>
        <v>11753100</v>
      </c>
      <c r="O5445" s="233"/>
    </row>
    <row r="5446" spans="1:15" s="1378" customFormat="1" ht="13">
      <c r="A5446" s="231"/>
      <c r="B5446" s="829"/>
      <c r="C5446" s="829"/>
      <c r="D5446" s="421"/>
      <c r="E5446" s="829"/>
      <c r="F5446" s="234"/>
      <c r="G5446" s="829"/>
      <c r="H5446" s="269" t="s">
        <v>3123</v>
      </c>
      <c r="I5446" s="233"/>
      <c r="J5446" s="233"/>
      <c r="K5446" s="270"/>
      <c r="L5446" s="233"/>
      <c r="M5446" s="230" t="s">
        <v>128</v>
      </c>
      <c r="N5446" s="265">
        <f>N5445*$Q$4</f>
        <v>1175310</v>
      </c>
      <c r="O5446" s="233"/>
    </row>
    <row r="5447" spans="1:15" s="1378" customFormat="1" ht="13">
      <c r="A5447" s="231"/>
      <c r="B5447" s="829"/>
      <c r="C5447" s="829"/>
      <c r="D5447" s="421"/>
      <c r="E5447" s="829"/>
      <c r="F5447" s="234"/>
      <c r="G5447" s="829"/>
      <c r="H5447" s="233" t="s">
        <v>171</v>
      </c>
      <c r="I5447" s="233"/>
      <c r="J5447" s="233"/>
      <c r="K5447" s="233"/>
      <c r="L5447" s="233"/>
      <c r="M5447" s="230" t="s">
        <v>128</v>
      </c>
      <c r="N5447" s="262">
        <f>ROUNDDOWN((N5445+N5446),0)</f>
        <v>12928410</v>
      </c>
      <c r="O5447" s="233"/>
    </row>
    <row r="5448" spans="1:15" s="1378" customFormat="1" ht="13">
      <c r="A5448" s="231"/>
      <c r="B5448" s="829"/>
      <c r="C5448" s="829"/>
      <c r="D5448" s="421"/>
      <c r="E5448" s="829"/>
      <c r="F5448" s="234"/>
      <c r="G5448" s="829"/>
      <c r="H5448" s="233"/>
      <c r="I5448" s="233"/>
      <c r="J5448" s="233"/>
      <c r="K5448" s="233"/>
      <c r="L5448" s="233"/>
      <c r="M5448" s="230"/>
      <c r="N5448" s="262"/>
      <c r="O5448" s="233"/>
    </row>
    <row r="5449" spans="1:15" s="1378" customFormat="1" ht="13">
      <c r="A5449" s="258">
        <f>1+A5433</f>
        <v>138</v>
      </c>
      <c r="B5449" s="1250" t="s">
        <v>1122</v>
      </c>
      <c r="C5449" s="437"/>
      <c r="D5449" s="438" t="s">
        <v>1123</v>
      </c>
      <c r="E5449" s="1250"/>
      <c r="F5449" s="260"/>
      <c r="G5449" s="1250"/>
      <c r="H5449" s="245"/>
      <c r="K5449" s="245"/>
      <c r="L5449" s="245"/>
      <c r="M5449" s="262"/>
      <c r="N5449" s="245"/>
      <c r="O5449" s="233"/>
    </row>
    <row r="5450" spans="1:15" s="1378" customFormat="1" ht="13">
      <c r="A5450" s="403"/>
      <c r="B5450" s="404"/>
      <c r="C5450" s="404"/>
      <c r="D5450" s="421"/>
      <c r="E5450" s="829" t="s">
        <v>147</v>
      </c>
      <c r="F5450" s="234" t="s">
        <v>148</v>
      </c>
      <c r="G5450" s="829"/>
      <c r="H5450" s="233"/>
      <c r="K5450" s="233"/>
      <c r="L5450" s="233"/>
      <c r="M5450" s="230"/>
      <c r="N5450" s="233"/>
      <c r="O5450" s="233"/>
    </row>
    <row r="5451" spans="1:15" s="1378" customFormat="1" ht="13">
      <c r="A5451" s="403"/>
      <c r="B5451" s="404"/>
      <c r="C5451" s="404"/>
      <c r="D5451" s="274">
        <v>0.5</v>
      </c>
      <c r="E5451" s="829" t="s">
        <v>149</v>
      </c>
      <c r="F5451" s="264" t="s">
        <v>150</v>
      </c>
      <c r="G5451" s="370" t="s">
        <v>151</v>
      </c>
      <c r="H5451" s="248">
        <f>Bahan!$C$10</f>
        <v>125000</v>
      </c>
      <c r="K5451" s="248" t="s">
        <v>128</v>
      </c>
      <c r="L5451" s="230">
        <f>D5451*H5451</f>
        <v>62500</v>
      </c>
      <c r="M5451" s="230"/>
      <c r="N5451" s="233"/>
      <c r="O5451" s="233"/>
    </row>
    <row r="5452" spans="1:15" s="1378" customFormat="1" ht="13">
      <c r="A5452" s="403"/>
      <c r="B5452" s="404"/>
      <c r="C5452" s="404"/>
      <c r="D5452" s="274">
        <v>0.6</v>
      </c>
      <c r="E5452" s="829" t="s">
        <v>149</v>
      </c>
      <c r="F5452" s="264" t="s">
        <v>945</v>
      </c>
      <c r="G5452" s="370" t="s">
        <v>151</v>
      </c>
      <c r="H5452" s="248">
        <f>Bahan!$C$20</f>
        <v>135000</v>
      </c>
      <c r="K5452" s="248" t="s">
        <v>128</v>
      </c>
      <c r="L5452" s="230">
        <f>D5452*H5452</f>
        <v>81000</v>
      </c>
      <c r="M5452" s="230"/>
      <c r="N5452" s="233"/>
      <c r="O5452" s="233"/>
    </row>
    <row r="5453" spans="1:15" s="1378" customFormat="1" ht="13">
      <c r="A5453" s="403"/>
      <c r="B5453" s="404"/>
      <c r="C5453" s="404"/>
      <c r="D5453" s="274">
        <v>0.06</v>
      </c>
      <c r="E5453" s="829" t="s">
        <v>149</v>
      </c>
      <c r="F5453" s="234" t="s">
        <v>153</v>
      </c>
      <c r="G5453" s="370" t="s">
        <v>151</v>
      </c>
      <c r="H5453" s="248">
        <f>Bahan!$C$21</f>
        <v>145000</v>
      </c>
      <c r="K5453" s="248" t="s">
        <v>128</v>
      </c>
      <c r="L5453" s="230">
        <f>D5453*H5453</f>
        <v>8700</v>
      </c>
      <c r="M5453" s="230"/>
      <c r="N5453" s="233"/>
      <c r="O5453" s="233"/>
    </row>
    <row r="5454" spans="1:15" s="1378" customFormat="1" ht="13">
      <c r="A5454" s="403"/>
      <c r="B5454" s="404"/>
      <c r="C5454" s="404"/>
      <c r="D5454" s="274">
        <v>6.0000000000000001E-3</v>
      </c>
      <c r="E5454" s="829" t="s">
        <v>149</v>
      </c>
      <c r="F5454" s="234" t="s">
        <v>154</v>
      </c>
      <c r="G5454" s="370" t="s">
        <v>151</v>
      </c>
      <c r="H5454" s="248">
        <f>Bahan!$C$22</f>
        <v>150000</v>
      </c>
      <c r="K5454" s="248" t="s">
        <v>128</v>
      </c>
      <c r="L5454" s="230">
        <f>D5454*H5454</f>
        <v>900</v>
      </c>
      <c r="M5454" s="230"/>
      <c r="N5454" s="233"/>
      <c r="O5454" s="233"/>
    </row>
    <row r="5455" spans="1:15" s="1378" customFormat="1" ht="13">
      <c r="A5455" s="403"/>
      <c r="B5455" s="404"/>
      <c r="C5455" s="404"/>
      <c r="D5455" s="421"/>
      <c r="E5455" s="829"/>
      <c r="F5455" s="234"/>
      <c r="G5455" s="829"/>
      <c r="H5455" s="233"/>
      <c r="K5455" s="233"/>
      <c r="L5455" s="233"/>
      <c r="M5455" s="230" t="s">
        <v>128</v>
      </c>
      <c r="N5455" s="265">
        <f>SUM(L5451:L5454)</f>
        <v>153100</v>
      </c>
      <c r="O5455" s="233"/>
    </row>
    <row r="5456" spans="1:15" s="1378" customFormat="1" ht="13">
      <c r="A5456" s="403"/>
      <c r="B5456" s="404"/>
      <c r="C5456" s="404"/>
      <c r="D5456" s="421"/>
      <c r="E5456" s="829" t="s">
        <v>155</v>
      </c>
      <c r="F5456" s="234" t="s">
        <v>156</v>
      </c>
      <c r="G5456" s="829"/>
      <c r="H5456" s="233"/>
      <c r="K5456" s="233"/>
      <c r="L5456" s="233"/>
      <c r="M5456" s="230"/>
      <c r="N5456" s="233"/>
      <c r="O5456" s="233"/>
    </row>
    <row r="5457" spans="1:15" s="1378" customFormat="1" ht="13">
      <c r="A5457" s="403"/>
      <c r="B5457" s="404"/>
      <c r="C5457" s="404"/>
      <c r="D5457" s="421">
        <v>1</v>
      </c>
      <c r="E5457" s="829" t="s">
        <v>4</v>
      </c>
      <c r="F5457" s="234" t="s">
        <v>1124</v>
      </c>
      <c r="G5457" s="370" t="s">
        <v>151</v>
      </c>
      <c r="H5457" s="265">
        <f>Bahan!$C$541</f>
        <v>12350000</v>
      </c>
      <c r="K5457" s="248" t="s">
        <v>128</v>
      </c>
      <c r="L5457" s="230">
        <f>D5457*H5457</f>
        <v>12350000</v>
      </c>
      <c r="M5457" s="230"/>
      <c r="N5457" s="233"/>
      <c r="O5457" s="233"/>
    </row>
    <row r="5458" spans="1:15" s="1378" customFormat="1" ht="13">
      <c r="A5458" s="403"/>
      <c r="B5458" s="404"/>
      <c r="C5458" s="404"/>
      <c r="D5458" s="421">
        <v>0.2</v>
      </c>
      <c r="E5458" s="829" t="s">
        <v>1077</v>
      </c>
      <c r="F5458" s="234" t="s">
        <v>1094</v>
      </c>
      <c r="G5458" s="370" t="s">
        <v>151</v>
      </c>
      <c r="H5458" s="265">
        <f>Bahan!$C$611</f>
        <v>500000</v>
      </c>
      <c r="K5458" s="248" t="s">
        <v>128</v>
      </c>
      <c r="L5458" s="230">
        <f>D5458*H5458</f>
        <v>100000</v>
      </c>
      <c r="M5458" s="230"/>
      <c r="N5458" s="233"/>
      <c r="O5458" s="233"/>
    </row>
    <row r="5459" spans="1:15" s="1378" customFormat="1" ht="13">
      <c r="A5459" s="231"/>
      <c r="B5459" s="829"/>
      <c r="C5459" s="829"/>
      <c r="D5459" s="421"/>
      <c r="E5459" s="829"/>
      <c r="F5459" s="234"/>
      <c r="G5459" s="370"/>
      <c r="H5459" s="248"/>
      <c r="K5459" s="233"/>
      <c r="L5459" s="230"/>
      <c r="M5459" s="230" t="s">
        <v>128</v>
      </c>
      <c r="N5459" s="265">
        <f>SUM(L5457:L5458)</f>
        <v>12450000</v>
      </c>
      <c r="O5459" s="233"/>
    </row>
    <row r="5460" spans="1:15" s="1378" customFormat="1" ht="13">
      <c r="A5460" s="231"/>
      <c r="B5460" s="829"/>
      <c r="C5460" s="829"/>
      <c r="D5460" s="421"/>
      <c r="E5460" s="829"/>
      <c r="F5460" s="234"/>
      <c r="G5460" s="829"/>
      <c r="H5460" s="829"/>
      <c r="K5460" s="829"/>
      <c r="L5460" s="233"/>
      <c r="M5460" s="267" t="s">
        <v>169</v>
      </c>
      <c r="N5460" s="268" t="s">
        <v>169</v>
      </c>
      <c r="O5460" s="233"/>
    </row>
    <row r="5461" spans="1:15" s="1378" customFormat="1" ht="13">
      <c r="A5461" s="231"/>
      <c r="B5461" s="829"/>
      <c r="C5461" s="829"/>
      <c r="D5461" s="421"/>
      <c r="E5461" s="829"/>
      <c r="F5461" s="234"/>
      <c r="G5461" s="829"/>
      <c r="H5461" s="233" t="s">
        <v>170</v>
      </c>
      <c r="K5461" s="233"/>
      <c r="L5461" s="233"/>
      <c r="M5461" s="230" t="s">
        <v>128</v>
      </c>
      <c r="N5461" s="230">
        <f>SUM(N5455:N5459)</f>
        <v>12603100</v>
      </c>
      <c r="O5461" s="233"/>
    </row>
    <row r="5462" spans="1:15" s="1378" customFormat="1" ht="13">
      <c r="A5462" s="231"/>
      <c r="B5462" s="829"/>
      <c r="C5462" s="829"/>
      <c r="D5462" s="421"/>
      <c r="E5462" s="829"/>
      <c r="F5462" s="234"/>
      <c r="G5462" s="829"/>
      <c r="H5462" s="269" t="s">
        <v>3123</v>
      </c>
      <c r="I5462" s="233"/>
      <c r="J5462" s="233"/>
      <c r="K5462" s="270"/>
      <c r="L5462" s="233"/>
      <c r="M5462" s="230" t="s">
        <v>128</v>
      </c>
      <c r="N5462" s="265">
        <f>N5461*$Q$4</f>
        <v>1260310</v>
      </c>
      <c r="O5462" s="233"/>
    </row>
    <row r="5463" spans="1:15" s="1378" customFormat="1" ht="13">
      <c r="A5463" s="231"/>
      <c r="B5463" s="829"/>
      <c r="C5463" s="829"/>
      <c r="D5463" s="421"/>
      <c r="E5463" s="829"/>
      <c r="F5463" s="234"/>
      <c r="G5463" s="829"/>
      <c r="H5463" s="233" t="s">
        <v>171</v>
      </c>
      <c r="I5463" s="233"/>
      <c r="J5463" s="233"/>
      <c r="K5463" s="233"/>
      <c r="L5463" s="233"/>
      <c r="M5463" s="230" t="s">
        <v>128</v>
      </c>
      <c r="N5463" s="262">
        <f>ROUNDDOWN((N5461+N5462),0)</f>
        <v>13863410</v>
      </c>
      <c r="O5463" s="233"/>
    </row>
    <row r="5464" spans="1:15" s="1378" customFormat="1" ht="13">
      <c r="A5464" s="231"/>
      <c r="B5464" s="829"/>
      <c r="C5464" s="829"/>
      <c r="D5464" s="421"/>
      <c r="E5464" s="829"/>
      <c r="F5464" s="234"/>
      <c r="G5464" s="829"/>
      <c r="H5464" s="233"/>
      <c r="I5464" s="233"/>
      <c r="J5464" s="233"/>
      <c r="K5464" s="233"/>
      <c r="L5464" s="233"/>
      <c r="M5464" s="230"/>
      <c r="N5464" s="262"/>
      <c r="O5464" s="233"/>
    </row>
    <row r="5465" spans="1:15" s="1378" customFormat="1" ht="13">
      <c r="A5465" s="258">
        <f>1+A5449</f>
        <v>139</v>
      </c>
      <c r="B5465" s="1250" t="s">
        <v>1125</v>
      </c>
      <c r="C5465" s="437"/>
      <c r="D5465" s="438" t="s">
        <v>1126</v>
      </c>
      <c r="E5465" s="1250"/>
      <c r="F5465" s="260"/>
      <c r="G5465" s="1250"/>
      <c r="H5465" s="245"/>
      <c r="K5465" s="245"/>
      <c r="L5465" s="245"/>
      <c r="M5465" s="262"/>
      <c r="N5465" s="245"/>
      <c r="O5465" s="233"/>
    </row>
    <row r="5466" spans="1:15" s="1378" customFormat="1" ht="13">
      <c r="A5466" s="403"/>
      <c r="B5466" s="404"/>
      <c r="C5466" s="404"/>
      <c r="D5466" s="421"/>
      <c r="E5466" s="829" t="s">
        <v>147</v>
      </c>
      <c r="F5466" s="234" t="s">
        <v>148</v>
      </c>
      <c r="G5466" s="829"/>
      <c r="H5466" s="233"/>
      <c r="K5466" s="233"/>
      <c r="L5466" s="233"/>
      <c r="M5466" s="230"/>
      <c r="N5466" s="233"/>
      <c r="O5466" s="233"/>
    </row>
    <row r="5467" spans="1:15" s="1378" customFormat="1" ht="13">
      <c r="A5467" s="403"/>
      <c r="B5467" s="404"/>
      <c r="C5467" s="404"/>
      <c r="D5467" s="274">
        <v>0.5</v>
      </c>
      <c r="E5467" s="829" t="s">
        <v>149</v>
      </c>
      <c r="F5467" s="264" t="s">
        <v>150</v>
      </c>
      <c r="G5467" s="370" t="s">
        <v>151</v>
      </c>
      <c r="H5467" s="248">
        <f>Bahan!$C$10</f>
        <v>125000</v>
      </c>
      <c r="K5467" s="248" t="s">
        <v>128</v>
      </c>
      <c r="L5467" s="230">
        <f>D5467*H5467</f>
        <v>62500</v>
      </c>
      <c r="M5467" s="230"/>
      <c r="N5467" s="233"/>
      <c r="O5467" s="233"/>
    </row>
    <row r="5468" spans="1:15" s="1378" customFormat="1" ht="13">
      <c r="A5468" s="403"/>
      <c r="B5468" s="404"/>
      <c r="C5468" s="404"/>
      <c r="D5468" s="274">
        <v>0.6</v>
      </c>
      <c r="E5468" s="829" t="s">
        <v>149</v>
      </c>
      <c r="F5468" s="264" t="s">
        <v>945</v>
      </c>
      <c r="G5468" s="370" t="s">
        <v>151</v>
      </c>
      <c r="H5468" s="248">
        <f>Bahan!$C$20</f>
        <v>135000</v>
      </c>
      <c r="K5468" s="248" t="s">
        <v>128</v>
      </c>
      <c r="L5468" s="230">
        <f>D5468*H5468</f>
        <v>81000</v>
      </c>
      <c r="M5468" s="230"/>
      <c r="N5468" s="233"/>
      <c r="O5468" s="233"/>
    </row>
    <row r="5469" spans="1:15" s="1378" customFormat="1" ht="13">
      <c r="A5469" s="403"/>
      <c r="B5469" s="404"/>
      <c r="C5469" s="404"/>
      <c r="D5469" s="274">
        <v>0.06</v>
      </c>
      <c r="E5469" s="829" t="s">
        <v>149</v>
      </c>
      <c r="F5469" s="234" t="s">
        <v>153</v>
      </c>
      <c r="G5469" s="370" t="s">
        <v>151</v>
      </c>
      <c r="H5469" s="248">
        <f>Bahan!$C$21</f>
        <v>145000</v>
      </c>
      <c r="K5469" s="248" t="s">
        <v>128</v>
      </c>
      <c r="L5469" s="230">
        <f>D5469*H5469</f>
        <v>8700</v>
      </c>
      <c r="M5469" s="230"/>
      <c r="N5469" s="233"/>
      <c r="O5469" s="233"/>
    </row>
    <row r="5470" spans="1:15" s="1378" customFormat="1" ht="13">
      <c r="A5470" s="403"/>
      <c r="B5470" s="404"/>
      <c r="C5470" s="404"/>
      <c r="D5470" s="274">
        <v>6.0000000000000001E-3</v>
      </c>
      <c r="E5470" s="829" t="s">
        <v>149</v>
      </c>
      <c r="F5470" s="234" t="s">
        <v>154</v>
      </c>
      <c r="G5470" s="370" t="s">
        <v>151</v>
      </c>
      <c r="H5470" s="248">
        <f>Bahan!$C$22</f>
        <v>150000</v>
      </c>
      <c r="K5470" s="248" t="s">
        <v>128</v>
      </c>
      <c r="L5470" s="230">
        <f>D5470*H5470</f>
        <v>900</v>
      </c>
      <c r="M5470" s="230"/>
      <c r="N5470" s="233"/>
      <c r="O5470" s="233"/>
    </row>
    <row r="5471" spans="1:15" s="1378" customFormat="1" ht="13">
      <c r="A5471" s="403"/>
      <c r="B5471" s="404"/>
      <c r="C5471" s="404"/>
      <c r="D5471" s="421"/>
      <c r="E5471" s="829"/>
      <c r="F5471" s="234"/>
      <c r="G5471" s="829"/>
      <c r="H5471" s="233"/>
      <c r="K5471" s="233"/>
      <c r="L5471" s="233"/>
      <c r="M5471" s="230" t="s">
        <v>128</v>
      </c>
      <c r="N5471" s="265">
        <f>SUM(L5467:L5470)</f>
        <v>153100</v>
      </c>
      <c r="O5471" s="233"/>
    </row>
    <row r="5472" spans="1:15" s="1378" customFormat="1" ht="13">
      <c r="A5472" s="403"/>
      <c r="B5472" s="404"/>
      <c r="C5472" s="404"/>
      <c r="D5472" s="421"/>
      <c r="E5472" s="829" t="s">
        <v>155</v>
      </c>
      <c r="F5472" s="234" t="s">
        <v>156</v>
      </c>
      <c r="G5472" s="829"/>
      <c r="H5472" s="233"/>
      <c r="K5472" s="233"/>
      <c r="L5472" s="233"/>
      <c r="M5472" s="230"/>
      <c r="N5472" s="233"/>
      <c r="O5472" s="233"/>
    </row>
    <row r="5473" spans="1:15" s="1378" customFormat="1" ht="13">
      <c r="A5473" s="403"/>
      <c r="B5473" s="404"/>
      <c r="C5473" s="404"/>
      <c r="D5473" s="421">
        <v>1</v>
      </c>
      <c r="E5473" s="829" t="s">
        <v>4</v>
      </c>
      <c r="F5473" s="234" t="s">
        <v>1127</v>
      </c>
      <c r="G5473" s="370" t="s">
        <v>151</v>
      </c>
      <c r="H5473" s="265">
        <f>Bahan!$C$542</f>
        <v>12255000</v>
      </c>
      <c r="K5473" s="248" t="s">
        <v>128</v>
      </c>
      <c r="L5473" s="230">
        <f>D5473*H5473</f>
        <v>12255000</v>
      </c>
      <c r="M5473" s="230"/>
      <c r="N5473" s="233"/>
      <c r="O5473" s="233"/>
    </row>
    <row r="5474" spans="1:15" s="1378" customFormat="1" ht="13">
      <c r="A5474" s="403"/>
      <c r="B5474" s="404"/>
      <c r="C5474" s="404"/>
      <c r="D5474" s="421">
        <v>0.2</v>
      </c>
      <c r="E5474" s="829" t="s">
        <v>1077</v>
      </c>
      <c r="F5474" s="234" t="s">
        <v>1094</v>
      </c>
      <c r="G5474" s="370" t="s">
        <v>151</v>
      </c>
      <c r="H5474" s="265">
        <f>Bahan!$C$611</f>
        <v>500000</v>
      </c>
      <c r="K5474" s="248" t="s">
        <v>128</v>
      </c>
      <c r="L5474" s="230">
        <f>D5474*H5474</f>
        <v>100000</v>
      </c>
      <c r="M5474" s="230"/>
      <c r="N5474" s="233"/>
      <c r="O5474" s="233"/>
    </row>
    <row r="5475" spans="1:15" s="1378" customFormat="1" ht="13">
      <c r="A5475" s="231"/>
      <c r="B5475" s="829"/>
      <c r="C5475" s="829"/>
      <c r="D5475" s="421"/>
      <c r="E5475" s="829"/>
      <c r="F5475" s="234"/>
      <c r="G5475" s="370"/>
      <c r="H5475" s="248"/>
      <c r="K5475" s="233"/>
      <c r="L5475" s="230"/>
      <c r="M5475" s="230" t="s">
        <v>128</v>
      </c>
      <c r="N5475" s="265">
        <f>SUM(L5473:L5474)</f>
        <v>12355000</v>
      </c>
      <c r="O5475" s="233"/>
    </row>
    <row r="5476" spans="1:15" s="1378" customFormat="1" ht="13">
      <c r="A5476" s="231"/>
      <c r="B5476" s="829"/>
      <c r="C5476" s="829"/>
      <c r="D5476" s="421"/>
      <c r="E5476" s="829"/>
      <c r="F5476" s="234"/>
      <c r="G5476" s="829"/>
      <c r="H5476" s="829"/>
      <c r="K5476" s="829"/>
      <c r="L5476" s="233"/>
      <c r="M5476" s="267" t="s">
        <v>169</v>
      </c>
      <c r="N5476" s="268" t="s">
        <v>169</v>
      </c>
      <c r="O5476" s="233"/>
    </row>
    <row r="5477" spans="1:15" s="1378" customFormat="1" ht="13">
      <c r="A5477" s="231"/>
      <c r="B5477" s="829"/>
      <c r="C5477" s="829"/>
      <c r="D5477" s="421"/>
      <c r="E5477" s="829"/>
      <c r="F5477" s="234"/>
      <c r="G5477" s="829"/>
      <c r="H5477" s="233" t="s">
        <v>170</v>
      </c>
      <c r="K5477" s="233"/>
      <c r="L5477" s="233"/>
      <c r="M5477" s="230" t="s">
        <v>128</v>
      </c>
      <c r="N5477" s="230">
        <f>SUM(N5471:N5475)</f>
        <v>12508100</v>
      </c>
      <c r="O5477" s="233"/>
    </row>
    <row r="5478" spans="1:15" s="1378" customFormat="1" ht="13">
      <c r="A5478" s="231"/>
      <c r="B5478" s="829"/>
      <c r="C5478" s="829"/>
      <c r="D5478" s="421"/>
      <c r="E5478" s="829"/>
      <c r="F5478" s="234"/>
      <c r="G5478" s="829"/>
      <c r="H5478" s="269" t="s">
        <v>3123</v>
      </c>
      <c r="I5478" s="233"/>
      <c r="J5478" s="233"/>
      <c r="K5478" s="270"/>
      <c r="L5478" s="233"/>
      <c r="M5478" s="230" t="s">
        <v>128</v>
      </c>
      <c r="N5478" s="265">
        <f>N5477*$Q$4</f>
        <v>1250810</v>
      </c>
      <c r="O5478" s="233"/>
    </row>
    <row r="5479" spans="1:15" s="1378" customFormat="1" ht="13">
      <c r="A5479" s="231"/>
      <c r="B5479" s="829"/>
      <c r="C5479" s="829"/>
      <c r="D5479" s="421"/>
      <c r="E5479" s="829"/>
      <c r="F5479" s="234"/>
      <c r="G5479" s="829"/>
      <c r="H5479" s="233" t="s">
        <v>171</v>
      </c>
      <c r="I5479" s="233"/>
      <c r="J5479" s="233"/>
      <c r="K5479" s="233"/>
      <c r="L5479" s="233"/>
      <c r="M5479" s="230" t="s">
        <v>128</v>
      </c>
      <c r="N5479" s="262">
        <f>ROUNDDOWN((N5477+N5478),0)</f>
        <v>13758910</v>
      </c>
      <c r="O5479" s="233"/>
    </row>
    <row r="5480" spans="1:15" s="1378" customFormat="1" ht="13">
      <c r="A5480" s="231"/>
      <c r="B5480" s="829"/>
      <c r="C5480" s="829"/>
      <c r="D5480" s="421"/>
      <c r="E5480" s="829"/>
      <c r="F5480" s="234"/>
      <c r="G5480" s="829"/>
      <c r="H5480" s="233"/>
      <c r="I5480" s="233"/>
      <c r="J5480" s="233"/>
      <c r="K5480" s="233"/>
      <c r="L5480" s="233"/>
      <c r="M5480" s="230"/>
      <c r="N5480" s="262"/>
      <c r="O5480" s="233"/>
    </row>
    <row r="5481" spans="1:15" s="1378" customFormat="1" ht="13">
      <c r="A5481" s="258">
        <f>1+A5465</f>
        <v>140</v>
      </c>
      <c r="B5481" s="1250" t="s">
        <v>1128</v>
      </c>
      <c r="C5481" s="437"/>
      <c r="D5481" s="438" t="s">
        <v>3714</v>
      </c>
      <c r="E5481" s="1250"/>
      <c r="F5481" s="260"/>
      <c r="G5481" s="1250"/>
      <c r="H5481" s="245"/>
      <c r="K5481" s="245"/>
      <c r="L5481" s="245"/>
      <c r="M5481" s="262"/>
      <c r="N5481" s="245"/>
      <c r="O5481" s="233"/>
    </row>
    <row r="5482" spans="1:15" s="1378" customFormat="1" ht="13">
      <c r="A5482" s="403"/>
      <c r="B5482" s="404"/>
      <c r="C5482" s="404"/>
      <c r="D5482" s="421"/>
      <c r="E5482" s="829" t="s">
        <v>147</v>
      </c>
      <c r="F5482" s="234" t="s">
        <v>148</v>
      </c>
      <c r="G5482" s="829"/>
      <c r="H5482" s="233"/>
      <c r="K5482" s="233"/>
      <c r="L5482" s="233"/>
      <c r="M5482" s="230"/>
      <c r="N5482" s="233"/>
      <c r="O5482" s="233"/>
    </row>
    <row r="5483" spans="1:15" s="1378" customFormat="1" ht="13">
      <c r="A5483" s="403"/>
      <c r="B5483" s="404"/>
      <c r="C5483" s="404"/>
      <c r="D5483" s="274">
        <v>0.5</v>
      </c>
      <c r="E5483" s="829" t="s">
        <v>149</v>
      </c>
      <c r="F5483" s="264" t="s">
        <v>150</v>
      </c>
      <c r="G5483" s="370" t="s">
        <v>151</v>
      </c>
      <c r="H5483" s="248">
        <f>Bahan!$C$10</f>
        <v>125000</v>
      </c>
      <c r="K5483" s="248" t="s">
        <v>128</v>
      </c>
      <c r="L5483" s="230">
        <f>D5483*H5483</f>
        <v>62500</v>
      </c>
      <c r="M5483" s="230"/>
      <c r="N5483" s="233"/>
      <c r="O5483" s="233"/>
    </row>
    <row r="5484" spans="1:15" s="1378" customFormat="1" ht="13">
      <c r="A5484" s="403"/>
      <c r="B5484" s="404"/>
      <c r="C5484" s="404"/>
      <c r="D5484" s="274">
        <v>0.6</v>
      </c>
      <c r="E5484" s="829" t="s">
        <v>149</v>
      </c>
      <c r="F5484" s="264" t="s">
        <v>945</v>
      </c>
      <c r="G5484" s="370" t="s">
        <v>151</v>
      </c>
      <c r="H5484" s="248">
        <f>Bahan!$C$20</f>
        <v>135000</v>
      </c>
      <c r="K5484" s="248" t="s">
        <v>128</v>
      </c>
      <c r="L5484" s="230">
        <f>D5484*H5484</f>
        <v>81000</v>
      </c>
      <c r="M5484" s="230"/>
      <c r="N5484" s="233"/>
      <c r="O5484" s="233"/>
    </row>
    <row r="5485" spans="1:15" s="1378" customFormat="1" ht="13">
      <c r="A5485" s="403"/>
      <c r="B5485" s="404"/>
      <c r="C5485" s="404"/>
      <c r="D5485" s="274">
        <v>0.06</v>
      </c>
      <c r="E5485" s="829" t="s">
        <v>149</v>
      </c>
      <c r="F5485" s="234" t="s">
        <v>153</v>
      </c>
      <c r="G5485" s="370" t="s">
        <v>151</v>
      </c>
      <c r="H5485" s="248">
        <f>Bahan!$C$21</f>
        <v>145000</v>
      </c>
      <c r="K5485" s="248" t="s">
        <v>128</v>
      </c>
      <c r="L5485" s="230">
        <f>D5485*H5485</f>
        <v>8700</v>
      </c>
      <c r="M5485" s="230"/>
      <c r="N5485" s="233"/>
      <c r="O5485" s="233"/>
    </row>
    <row r="5486" spans="1:15" s="1378" customFormat="1" ht="13">
      <c r="A5486" s="403"/>
      <c r="B5486" s="404"/>
      <c r="C5486" s="404"/>
      <c r="D5486" s="274">
        <v>6.0000000000000001E-3</v>
      </c>
      <c r="E5486" s="829" t="s">
        <v>149</v>
      </c>
      <c r="F5486" s="234" t="s">
        <v>154</v>
      </c>
      <c r="G5486" s="370" t="s">
        <v>151</v>
      </c>
      <c r="H5486" s="248">
        <f>Bahan!$C$22</f>
        <v>150000</v>
      </c>
      <c r="K5486" s="248" t="s">
        <v>128</v>
      </c>
      <c r="L5486" s="230">
        <f>D5486*H5486</f>
        <v>900</v>
      </c>
      <c r="M5486" s="230"/>
      <c r="N5486" s="233"/>
      <c r="O5486" s="233"/>
    </row>
    <row r="5487" spans="1:15" s="1378" customFormat="1" ht="13">
      <c r="A5487" s="403"/>
      <c r="B5487" s="404"/>
      <c r="C5487" s="404"/>
      <c r="D5487" s="421"/>
      <c r="E5487" s="829"/>
      <c r="F5487" s="234"/>
      <c r="G5487" s="829"/>
      <c r="H5487" s="233"/>
      <c r="K5487" s="233"/>
      <c r="L5487" s="233"/>
      <c r="M5487" s="230" t="s">
        <v>128</v>
      </c>
      <c r="N5487" s="265">
        <f>SUM(L5483:L5486)</f>
        <v>153100</v>
      </c>
      <c r="O5487" s="233"/>
    </row>
    <row r="5488" spans="1:15" s="1378" customFormat="1" ht="13">
      <c r="A5488" s="403"/>
      <c r="B5488" s="404"/>
      <c r="C5488" s="404"/>
      <c r="D5488" s="421"/>
      <c r="E5488" s="829" t="s">
        <v>155</v>
      </c>
      <c r="F5488" s="234" t="s">
        <v>156</v>
      </c>
      <c r="G5488" s="829"/>
      <c r="H5488" s="233"/>
      <c r="K5488" s="233"/>
      <c r="L5488" s="233"/>
      <c r="M5488" s="230"/>
      <c r="N5488" s="233"/>
      <c r="O5488" s="233"/>
    </row>
    <row r="5489" spans="1:15" s="1378" customFormat="1" ht="13">
      <c r="A5489" s="403"/>
      <c r="B5489" s="404"/>
      <c r="C5489" s="404"/>
      <c r="D5489" s="421">
        <v>1</v>
      </c>
      <c r="E5489" s="829" t="s">
        <v>4</v>
      </c>
      <c r="F5489" s="234" t="s">
        <v>3715</v>
      </c>
      <c r="G5489" s="370" t="s">
        <v>151</v>
      </c>
      <c r="H5489" s="265">
        <f>Bahan!$C$543</f>
        <v>12750000</v>
      </c>
      <c r="K5489" s="248" t="s">
        <v>128</v>
      </c>
      <c r="L5489" s="230">
        <f>D5489*H5489</f>
        <v>12750000</v>
      </c>
      <c r="M5489" s="230"/>
      <c r="N5489" s="233"/>
      <c r="O5489" s="233"/>
    </row>
    <row r="5490" spans="1:15" s="1378" customFormat="1" ht="13">
      <c r="A5490" s="403"/>
      <c r="B5490" s="404"/>
      <c r="C5490" s="404"/>
      <c r="D5490" s="421">
        <v>0.2</v>
      </c>
      <c r="E5490" s="829" t="s">
        <v>1077</v>
      </c>
      <c r="F5490" s="234" t="s">
        <v>1094</v>
      </c>
      <c r="G5490" s="370" t="s">
        <v>151</v>
      </c>
      <c r="H5490" s="265">
        <f>Bahan!$C$611</f>
        <v>500000</v>
      </c>
      <c r="K5490" s="248" t="s">
        <v>128</v>
      </c>
      <c r="L5490" s="230">
        <f>D5490*H5490</f>
        <v>100000</v>
      </c>
      <c r="M5490" s="230"/>
      <c r="N5490" s="233"/>
      <c r="O5490" s="233"/>
    </row>
    <row r="5491" spans="1:15" s="1378" customFormat="1" ht="13">
      <c r="A5491" s="231"/>
      <c r="B5491" s="829"/>
      <c r="C5491" s="829"/>
      <c r="D5491" s="421"/>
      <c r="E5491" s="829"/>
      <c r="F5491" s="234"/>
      <c r="G5491" s="370"/>
      <c r="H5491" s="248"/>
      <c r="K5491" s="233"/>
      <c r="L5491" s="230"/>
      <c r="M5491" s="230" t="s">
        <v>128</v>
      </c>
      <c r="N5491" s="265">
        <f>SUM(L5489:L5490)</f>
        <v>12850000</v>
      </c>
      <c r="O5491" s="233"/>
    </row>
    <row r="5492" spans="1:15" s="1378" customFormat="1" ht="13">
      <c r="A5492" s="231"/>
      <c r="B5492" s="829"/>
      <c r="C5492" s="829"/>
      <c r="D5492" s="421"/>
      <c r="E5492" s="829"/>
      <c r="F5492" s="234"/>
      <c r="G5492" s="829"/>
      <c r="H5492" s="829"/>
      <c r="K5492" s="829"/>
      <c r="L5492" s="233"/>
      <c r="M5492" s="267" t="s">
        <v>169</v>
      </c>
      <c r="N5492" s="268" t="s">
        <v>169</v>
      </c>
      <c r="O5492" s="233"/>
    </row>
    <row r="5493" spans="1:15" s="1378" customFormat="1" ht="13">
      <c r="A5493" s="231"/>
      <c r="B5493" s="829"/>
      <c r="C5493" s="829"/>
      <c r="D5493" s="421"/>
      <c r="E5493" s="829"/>
      <c r="F5493" s="234"/>
      <c r="G5493" s="829"/>
      <c r="H5493" s="233" t="s">
        <v>170</v>
      </c>
      <c r="K5493" s="233"/>
      <c r="L5493" s="233"/>
      <c r="M5493" s="230" t="s">
        <v>128</v>
      </c>
      <c r="N5493" s="230">
        <f>SUM(N5487:N5491)</f>
        <v>13003100</v>
      </c>
      <c r="O5493" s="233"/>
    </row>
    <row r="5494" spans="1:15" s="1378" customFormat="1" ht="13">
      <c r="A5494" s="231"/>
      <c r="B5494" s="829"/>
      <c r="C5494" s="829"/>
      <c r="D5494" s="421"/>
      <c r="E5494" s="829"/>
      <c r="F5494" s="234"/>
      <c r="G5494" s="829"/>
      <c r="H5494" s="269" t="s">
        <v>3123</v>
      </c>
      <c r="I5494" s="233"/>
      <c r="J5494" s="233"/>
      <c r="K5494" s="270"/>
      <c r="L5494" s="233"/>
      <c r="M5494" s="230" t="s">
        <v>128</v>
      </c>
      <c r="N5494" s="265">
        <f>N5493*$Q$4</f>
        <v>1300310</v>
      </c>
      <c r="O5494" s="233"/>
    </row>
    <row r="5495" spans="1:15" s="1378" customFormat="1" ht="13">
      <c r="A5495" s="231"/>
      <c r="B5495" s="829"/>
      <c r="C5495" s="829"/>
      <c r="D5495" s="421"/>
      <c r="E5495" s="829"/>
      <c r="F5495" s="234"/>
      <c r="G5495" s="829"/>
      <c r="H5495" s="233" t="s">
        <v>171</v>
      </c>
      <c r="I5495" s="233"/>
      <c r="J5495" s="233"/>
      <c r="K5495" s="233"/>
      <c r="L5495" s="233"/>
      <c r="M5495" s="230" t="s">
        <v>128</v>
      </c>
      <c r="N5495" s="262">
        <f>ROUNDDOWN((N5493+N5494),0)</f>
        <v>14303410</v>
      </c>
      <c r="O5495" s="233"/>
    </row>
    <row r="5496" spans="1:15" s="1378" customFormat="1" ht="13">
      <c r="A5496" s="231"/>
      <c r="B5496" s="829"/>
      <c r="C5496" s="829"/>
      <c r="D5496" s="421"/>
      <c r="E5496" s="829"/>
      <c r="F5496" s="234"/>
      <c r="G5496" s="829"/>
      <c r="H5496" s="233"/>
      <c r="I5496" s="233"/>
      <c r="J5496" s="233"/>
      <c r="K5496" s="233"/>
      <c r="L5496" s="233"/>
      <c r="M5496" s="230"/>
      <c r="N5496" s="262"/>
      <c r="O5496" s="233"/>
    </row>
    <row r="5497" spans="1:15" s="1378" customFormat="1" ht="13">
      <c r="A5497" s="258">
        <f>1+A5481</f>
        <v>141</v>
      </c>
      <c r="B5497" s="1250" t="s">
        <v>1130</v>
      </c>
      <c r="C5497" s="437"/>
      <c r="D5497" s="438" t="s">
        <v>1131</v>
      </c>
      <c r="E5497" s="1250"/>
      <c r="F5497" s="260"/>
      <c r="G5497" s="1250"/>
      <c r="H5497" s="245"/>
      <c r="K5497" s="245"/>
      <c r="L5497" s="245"/>
      <c r="M5497" s="262"/>
      <c r="N5497" s="245"/>
      <c r="O5497" s="233"/>
    </row>
    <row r="5498" spans="1:15" s="1378" customFormat="1" ht="13">
      <c r="A5498" s="403"/>
      <c r="B5498" s="404"/>
      <c r="C5498" s="404"/>
      <c r="D5498" s="421"/>
      <c r="E5498" s="829" t="s">
        <v>147</v>
      </c>
      <c r="F5498" s="234" t="s">
        <v>148</v>
      </c>
      <c r="G5498" s="829"/>
      <c r="H5498" s="233"/>
      <c r="K5498" s="233"/>
      <c r="L5498" s="233"/>
      <c r="M5498" s="230"/>
      <c r="N5498" s="233"/>
      <c r="O5498" s="233"/>
    </row>
    <row r="5499" spans="1:15" s="1378" customFormat="1" ht="13">
      <c r="A5499" s="403"/>
      <c r="B5499" s="404"/>
      <c r="C5499" s="404"/>
      <c r="D5499" s="274">
        <v>0.5</v>
      </c>
      <c r="E5499" s="829" t="s">
        <v>149</v>
      </c>
      <c r="F5499" s="264" t="s">
        <v>150</v>
      </c>
      <c r="G5499" s="370" t="s">
        <v>151</v>
      </c>
      <c r="H5499" s="248">
        <f>Bahan!$C$10</f>
        <v>125000</v>
      </c>
      <c r="K5499" s="248" t="s">
        <v>128</v>
      </c>
      <c r="L5499" s="230">
        <f>D5499*H5499</f>
        <v>62500</v>
      </c>
      <c r="M5499" s="230"/>
      <c r="N5499" s="233"/>
      <c r="O5499" s="233"/>
    </row>
    <row r="5500" spans="1:15" s="1378" customFormat="1" ht="13">
      <c r="A5500" s="403"/>
      <c r="B5500" s="404"/>
      <c r="C5500" s="404"/>
      <c r="D5500" s="274">
        <v>0.6</v>
      </c>
      <c r="E5500" s="829" t="s">
        <v>149</v>
      </c>
      <c r="F5500" s="264" t="s">
        <v>945</v>
      </c>
      <c r="G5500" s="370" t="s">
        <v>151</v>
      </c>
      <c r="H5500" s="248">
        <f>Bahan!$C$20</f>
        <v>135000</v>
      </c>
      <c r="K5500" s="248" t="s">
        <v>128</v>
      </c>
      <c r="L5500" s="230">
        <f>D5500*H5500</f>
        <v>81000</v>
      </c>
      <c r="M5500" s="230"/>
      <c r="N5500" s="233"/>
      <c r="O5500" s="233"/>
    </row>
    <row r="5501" spans="1:15" s="1378" customFormat="1" ht="13">
      <c r="A5501" s="403"/>
      <c r="B5501" s="404"/>
      <c r="C5501" s="404"/>
      <c r="D5501" s="274">
        <v>0.06</v>
      </c>
      <c r="E5501" s="829" t="s">
        <v>149</v>
      </c>
      <c r="F5501" s="234" t="s">
        <v>153</v>
      </c>
      <c r="G5501" s="370" t="s">
        <v>151</v>
      </c>
      <c r="H5501" s="248">
        <f>Bahan!$C$21</f>
        <v>145000</v>
      </c>
      <c r="K5501" s="248" t="s">
        <v>128</v>
      </c>
      <c r="L5501" s="230">
        <f>D5501*H5501</f>
        <v>8700</v>
      </c>
      <c r="M5501" s="230"/>
      <c r="N5501" s="233"/>
      <c r="O5501" s="233"/>
    </row>
    <row r="5502" spans="1:15" s="1378" customFormat="1" ht="13">
      <c r="A5502" s="403"/>
      <c r="B5502" s="404"/>
      <c r="C5502" s="404"/>
      <c r="D5502" s="274">
        <v>6.0000000000000001E-3</v>
      </c>
      <c r="E5502" s="829" t="s">
        <v>149</v>
      </c>
      <c r="F5502" s="234" t="s">
        <v>154</v>
      </c>
      <c r="G5502" s="370" t="s">
        <v>151</v>
      </c>
      <c r="H5502" s="248">
        <f>Bahan!$C$22</f>
        <v>150000</v>
      </c>
      <c r="K5502" s="248" t="s">
        <v>128</v>
      </c>
      <c r="L5502" s="230">
        <f>D5502*H5502</f>
        <v>900</v>
      </c>
      <c r="M5502" s="230"/>
      <c r="N5502" s="233"/>
      <c r="O5502" s="233"/>
    </row>
    <row r="5503" spans="1:15" s="1378" customFormat="1" ht="13">
      <c r="A5503" s="403"/>
      <c r="B5503" s="404"/>
      <c r="C5503" s="404"/>
      <c r="D5503" s="421"/>
      <c r="E5503" s="829"/>
      <c r="F5503" s="234"/>
      <c r="G5503" s="829"/>
      <c r="H5503" s="233"/>
      <c r="K5503" s="233"/>
      <c r="L5503" s="233"/>
      <c r="M5503" s="230" t="s">
        <v>128</v>
      </c>
      <c r="N5503" s="265">
        <f>SUM(L5499:L5502)</f>
        <v>153100</v>
      </c>
      <c r="O5503" s="233"/>
    </row>
    <row r="5504" spans="1:15" s="1378" customFormat="1" ht="13">
      <c r="A5504" s="403"/>
      <c r="B5504" s="404"/>
      <c r="C5504" s="404"/>
      <c r="D5504" s="421"/>
      <c r="E5504" s="829" t="s">
        <v>155</v>
      </c>
      <c r="F5504" s="234" t="s">
        <v>156</v>
      </c>
      <c r="G5504" s="829"/>
      <c r="H5504" s="233"/>
      <c r="K5504" s="233"/>
      <c r="L5504" s="233"/>
      <c r="M5504" s="230"/>
      <c r="N5504" s="233"/>
      <c r="O5504" s="233"/>
    </row>
    <row r="5505" spans="1:15" s="1378" customFormat="1" ht="13">
      <c r="A5505" s="403"/>
      <c r="B5505" s="404"/>
      <c r="C5505" s="404"/>
      <c r="D5505" s="421">
        <v>1</v>
      </c>
      <c r="E5505" s="829" t="s">
        <v>4</v>
      </c>
      <c r="F5505" s="234" t="s">
        <v>1132</v>
      </c>
      <c r="G5505" s="370" t="s">
        <v>151</v>
      </c>
      <c r="H5505" s="265">
        <f>Bahan!$C$545</f>
        <v>13526000</v>
      </c>
      <c r="K5505" s="248" t="s">
        <v>128</v>
      </c>
      <c r="L5505" s="230">
        <f>D5505*H5505</f>
        <v>13526000</v>
      </c>
      <c r="M5505" s="230"/>
      <c r="N5505" s="233"/>
      <c r="O5505" s="233"/>
    </row>
    <row r="5506" spans="1:15" s="1378" customFormat="1" ht="13">
      <c r="A5506" s="403"/>
      <c r="B5506" s="404"/>
      <c r="C5506" s="404"/>
      <c r="D5506" s="421">
        <v>0.2</v>
      </c>
      <c r="E5506" s="829" t="s">
        <v>1077</v>
      </c>
      <c r="F5506" s="234" t="s">
        <v>1094</v>
      </c>
      <c r="G5506" s="370" t="s">
        <v>151</v>
      </c>
      <c r="H5506" s="265">
        <f>Bahan!$C$611</f>
        <v>500000</v>
      </c>
      <c r="K5506" s="248" t="s">
        <v>128</v>
      </c>
      <c r="L5506" s="230">
        <f>D5506*H5506</f>
        <v>100000</v>
      </c>
      <c r="M5506" s="230"/>
      <c r="N5506" s="233"/>
      <c r="O5506" s="233"/>
    </row>
    <row r="5507" spans="1:15" s="1378" customFormat="1" ht="13">
      <c r="A5507" s="231"/>
      <c r="B5507" s="829"/>
      <c r="C5507" s="829"/>
      <c r="D5507" s="421"/>
      <c r="E5507" s="829"/>
      <c r="F5507" s="234"/>
      <c r="G5507" s="370"/>
      <c r="H5507" s="248"/>
      <c r="K5507" s="233"/>
      <c r="L5507" s="230"/>
      <c r="M5507" s="230" t="s">
        <v>128</v>
      </c>
      <c r="N5507" s="265">
        <f>SUM(L5505:L5506)</f>
        <v>13626000</v>
      </c>
      <c r="O5507" s="233"/>
    </row>
    <row r="5508" spans="1:15" s="1378" customFormat="1" ht="13">
      <c r="A5508" s="231"/>
      <c r="B5508" s="829"/>
      <c r="C5508" s="829"/>
      <c r="D5508" s="421"/>
      <c r="E5508" s="829"/>
      <c r="F5508" s="234"/>
      <c r="G5508" s="829"/>
      <c r="H5508" s="829"/>
      <c r="K5508" s="829"/>
      <c r="L5508" s="233"/>
      <c r="M5508" s="267" t="s">
        <v>169</v>
      </c>
      <c r="N5508" s="268" t="s">
        <v>169</v>
      </c>
      <c r="O5508" s="233"/>
    </row>
    <row r="5509" spans="1:15" s="1378" customFormat="1" ht="13">
      <c r="A5509" s="231"/>
      <c r="B5509" s="829"/>
      <c r="C5509" s="829"/>
      <c r="D5509" s="421"/>
      <c r="E5509" s="829"/>
      <c r="F5509" s="234"/>
      <c r="G5509" s="829"/>
      <c r="H5509" s="233" t="s">
        <v>170</v>
      </c>
      <c r="K5509" s="233"/>
      <c r="L5509" s="233"/>
      <c r="M5509" s="230" t="s">
        <v>128</v>
      </c>
      <c r="N5509" s="230">
        <f>SUM(N5503:N5507)</f>
        <v>13779100</v>
      </c>
      <c r="O5509" s="233"/>
    </row>
    <row r="5510" spans="1:15" s="1378" customFormat="1" ht="13">
      <c r="A5510" s="231"/>
      <c r="B5510" s="829"/>
      <c r="C5510" s="829"/>
      <c r="D5510" s="421"/>
      <c r="E5510" s="829"/>
      <c r="F5510" s="234"/>
      <c r="G5510" s="829"/>
      <c r="H5510" s="269" t="s">
        <v>3123</v>
      </c>
      <c r="I5510" s="233"/>
      <c r="J5510" s="233"/>
      <c r="K5510" s="270"/>
      <c r="L5510" s="233"/>
      <c r="M5510" s="230" t="s">
        <v>128</v>
      </c>
      <c r="N5510" s="265">
        <f>N5509*$Q$4</f>
        <v>1377910</v>
      </c>
      <c r="O5510" s="233"/>
    </row>
    <row r="5511" spans="1:15" s="1378" customFormat="1" ht="13">
      <c r="A5511" s="231"/>
      <c r="B5511" s="829"/>
      <c r="C5511" s="829"/>
      <c r="D5511" s="421"/>
      <c r="E5511" s="829"/>
      <c r="F5511" s="234"/>
      <c r="G5511" s="829"/>
      <c r="H5511" s="233" t="s">
        <v>171</v>
      </c>
      <c r="I5511" s="233"/>
      <c r="J5511" s="233"/>
      <c r="K5511" s="233"/>
      <c r="L5511" s="233"/>
      <c r="M5511" s="230" t="s">
        <v>128</v>
      </c>
      <c r="N5511" s="262">
        <f>ROUNDDOWN((N5509+N5510),0)</f>
        <v>15157010</v>
      </c>
      <c r="O5511" s="233"/>
    </row>
    <row r="5512" spans="1:15" s="1378" customFormat="1" ht="13">
      <c r="A5512" s="231"/>
      <c r="B5512" s="829"/>
      <c r="C5512" s="829"/>
      <c r="D5512" s="421"/>
      <c r="E5512" s="829"/>
      <c r="F5512" s="234"/>
      <c r="G5512" s="829"/>
      <c r="H5512" s="233"/>
      <c r="I5512" s="233"/>
      <c r="J5512" s="233"/>
      <c r="K5512" s="233"/>
      <c r="L5512" s="233"/>
      <c r="M5512" s="230"/>
      <c r="N5512" s="262"/>
      <c r="O5512" s="233"/>
    </row>
    <row r="5513" spans="1:15" s="1378" customFormat="1" ht="13">
      <c r="A5513" s="258">
        <f>1+A5497</f>
        <v>142</v>
      </c>
      <c r="B5513" s="1250" t="s">
        <v>1133</v>
      </c>
      <c r="C5513" s="437"/>
      <c r="D5513" s="438" t="s">
        <v>1134</v>
      </c>
      <c r="E5513" s="1250"/>
      <c r="F5513" s="260"/>
      <c r="G5513" s="1250"/>
      <c r="H5513" s="245"/>
      <c r="K5513" s="245"/>
      <c r="L5513" s="245"/>
      <c r="M5513" s="262"/>
      <c r="N5513" s="245"/>
      <c r="O5513" s="233"/>
    </row>
    <row r="5514" spans="1:15" s="1378" customFormat="1" ht="13">
      <c r="A5514" s="403"/>
      <c r="B5514" s="404"/>
      <c r="C5514" s="404"/>
      <c r="D5514" s="421"/>
      <c r="E5514" s="829" t="s">
        <v>147</v>
      </c>
      <c r="F5514" s="234" t="s">
        <v>148</v>
      </c>
      <c r="G5514" s="829"/>
      <c r="H5514" s="233"/>
      <c r="K5514" s="233"/>
      <c r="L5514" s="233"/>
      <c r="M5514" s="230"/>
      <c r="N5514" s="233"/>
      <c r="O5514" s="233"/>
    </row>
    <row r="5515" spans="1:15" s="1378" customFormat="1" ht="13">
      <c r="A5515" s="403"/>
      <c r="B5515" s="404"/>
      <c r="C5515" s="404"/>
      <c r="D5515" s="274">
        <v>0.5</v>
      </c>
      <c r="E5515" s="829" t="s">
        <v>149</v>
      </c>
      <c r="F5515" s="264" t="s">
        <v>150</v>
      </c>
      <c r="G5515" s="370" t="s">
        <v>151</v>
      </c>
      <c r="H5515" s="248">
        <f>Bahan!$C$10</f>
        <v>125000</v>
      </c>
      <c r="K5515" s="248" t="s">
        <v>128</v>
      </c>
      <c r="L5515" s="230">
        <f>D5515*H5515</f>
        <v>62500</v>
      </c>
      <c r="M5515" s="230"/>
      <c r="N5515" s="233"/>
      <c r="O5515" s="233"/>
    </row>
    <row r="5516" spans="1:15" s="1378" customFormat="1" ht="13">
      <c r="A5516" s="403"/>
      <c r="B5516" s="404"/>
      <c r="C5516" s="404"/>
      <c r="D5516" s="274">
        <v>0.6</v>
      </c>
      <c r="E5516" s="829" t="s">
        <v>149</v>
      </c>
      <c r="F5516" s="264" t="s">
        <v>945</v>
      </c>
      <c r="G5516" s="370" t="s">
        <v>151</v>
      </c>
      <c r="H5516" s="248">
        <f>Bahan!$C$20</f>
        <v>135000</v>
      </c>
      <c r="K5516" s="248" t="s">
        <v>128</v>
      </c>
      <c r="L5516" s="230">
        <f>D5516*H5516</f>
        <v>81000</v>
      </c>
      <c r="M5516" s="230"/>
      <c r="N5516" s="233"/>
      <c r="O5516" s="233"/>
    </row>
    <row r="5517" spans="1:15" s="1378" customFormat="1" ht="13">
      <c r="A5517" s="403"/>
      <c r="B5517" s="404"/>
      <c r="C5517" s="404"/>
      <c r="D5517" s="274">
        <v>0.06</v>
      </c>
      <c r="E5517" s="829" t="s">
        <v>149</v>
      </c>
      <c r="F5517" s="234" t="s">
        <v>153</v>
      </c>
      <c r="G5517" s="370" t="s">
        <v>151</v>
      </c>
      <c r="H5517" s="248">
        <f>Bahan!$C$21</f>
        <v>145000</v>
      </c>
      <c r="K5517" s="248" t="s">
        <v>128</v>
      </c>
      <c r="L5517" s="230">
        <f>D5517*H5517</f>
        <v>8700</v>
      </c>
      <c r="M5517" s="230"/>
      <c r="N5517" s="233"/>
      <c r="O5517" s="233"/>
    </row>
    <row r="5518" spans="1:15" s="1378" customFormat="1" ht="13">
      <c r="A5518" s="403"/>
      <c r="B5518" s="404"/>
      <c r="C5518" s="404"/>
      <c r="D5518" s="274">
        <v>6.0000000000000001E-3</v>
      </c>
      <c r="E5518" s="829" t="s">
        <v>149</v>
      </c>
      <c r="F5518" s="234" t="s">
        <v>154</v>
      </c>
      <c r="G5518" s="370" t="s">
        <v>151</v>
      </c>
      <c r="H5518" s="248">
        <f>Bahan!$C$22</f>
        <v>150000</v>
      </c>
      <c r="K5518" s="248" t="s">
        <v>128</v>
      </c>
      <c r="L5518" s="230">
        <f>D5518*H5518</f>
        <v>900</v>
      </c>
      <c r="M5518" s="230"/>
      <c r="N5518" s="233"/>
      <c r="O5518" s="233"/>
    </row>
    <row r="5519" spans="1:15" s="1378" customFormat="1" ht="13">
      <c r="A5519" s="403"/>
      <c r="B5519" s="404"/>
      <c r="C5519" s="404"/>
      <c r="D5519" s="421"/>
      <c r="E5519" s="829"/>
      <c r="F5519" s="234"/>
      <c r="G5519" s="829"/>
      <c r="H5519" s="233"/>
      <c r="K5519" s="233"/>
      <c r="L5519" s="233"/>
      <c r="M5519" s="230" t="s">
        <v>128</v>
      </c>
      <c r="N5519" s="265">
        <f>SUM(L5515:L5518)</f>
        <v>153100</v>
      </c>
      <c r="O5519" s="233"/>
    </row>
    <row r="5520" spans="1:15" s="1378" customFormat="1" ht="13">
      <c r="A5520" s="403"/>
      <c r="B5520" s="404"/>
      <c r="C5520" s="404"/>
      <c r="D5520" s="421"/>
      <c r="E5520" s="829" t="s">
        <v>155</v>
      </c>
      <c r="F5520" s="234" t="s">
        <v>156</v>
      </c>
      <c r="G5520" s="829"/>
      <c r="H5520" s="233"/>
      <c r="K5520" s="233"/>
      <c r="L5520" s="233"/>
      <c r="M5520" s="230"/>
      <c r="N5520" s="233"/>
      <c r="O5520" s="233"/>
    </row>
    <row r="5521" spans="1:15" s="1378" customFormat="1" ht="13">
      <c r="A5521" s="403"/>
      <c r="B5521" s="404"/>
      <c r="C5521" s="404"/>
      <c r="D5521" s="421">
        <v>1</v>
      </c>
      <c r="E5521" s="829" t="s">
        <v>4</v>
      </c>
      <c r="F5521" s="234" t="s">
        <v>1135</v>
      </c>
      <c r="G5521" s="370" t="s">
        <v>151</v>
      </c>
      <c r="H5521" s="265">
        <f>Bahan!$C$546</f>
        <v>24292000</v>
      </c>
      <c r="K5521" s="248" t="s">
        <v>128</v>
      </c>
      <c r="L5521" s="230">
        <f>D5521*H5521</f>
        <v>24292000</v>
      </c>
      <c r="M5521" s="230"/>
      <c r="N5521" s="233"/>
      <c r="O5521" s="233"/>
    </row>
    <row r="5522" spans="1:15" s="1378" customFormat="1" ht="13">
      <c r="A5522" s="403"/>
      <c r="B5522" s="404"/>
      <c r="C5522" s="404"/>
      <c r="D5522" s="421">
        <v>0.2</v>
      </c>
      <c r="E5522" s="829" t="s">
        <v>1077</v>
      </c>
      <c r="F5522" s="234" t="s">
        <v>1094</v>
      </c>
      <c r="G5522" s="370" t="s">
        <v>151</v>
      </c>
      <c r="H5522" s="265">
        <f>Bahan!$C$611</f>
        <v>500000</v>
      </c>
      <c r="K5522" s="248" t="s">
        <v>128</v>
      </c>
      <c r="L5522" s="230">
        <f>D5522*H5522</f>
        <v>100000</v>
      </c>
      <c r="M5522" s="230"/>
      <c r="N5522" s="233"/>
      <c r="O5522" s="233"/>
    </row>
    <row r="5523" spans="1:15" s="1378" customFormat="1" ht="13">
      <c r="A5523" s="231"/>
      <c r="B5523" s="829"/>
      <c r="C5523" s="829"/>
      <c r="D5523" s="421"/>
      <c r="E5523" s="829"/>
      <c r="F5523" s="234"/>
      <c r="G5523" s="370"/>
      <c r="H5523" s="248"/>
      <c r="K5523" s="233"/>
      <c r="L5523" s="230"/>
      <c r="M5523" s="230" t="s">
        <v>128</v>
      </c>
      <c r="N5523" s="265">
        <f>SUM(L5521:L5522)</f>
        <v>24392000</v>
      </c>
      <c r="O5523" s="233"/>
    </row>
    <row r="5524" spans="1:15" s="1378" customFormat="1" ht="13">
      <c r="A5524" s="231"/>
      <c r="B5524" s="829"/>
      <c r="C5524" s="829"/>
      <c r="D5524" s="421"/>
      <c r="E5524" s="829"/>
      <c r="F5524" s="234"/>
      <c r="G5524" s="829"/>
      <c r="H5524" s="829"/>
      <c r="K5524" s="829"/>
      <c r="L5524" s="233"/>
      <c r="M5524" s="267" t="s">
        <v>169</v>
      </c>
      <c r="N5524" s="268" t="s">
        <v>169</v>
      </c>
      <c r="O5524" s="233"/>
    </row>
    <row r="5525" spans="1:15" s="1378" customFormat="1" ht="13">
      <c r="A5525" s="231"/>
      <c r="B5525" s="829"/>
      <c r="C5525" s="829"/>
      <c r="D5525" s="421"/>
      <c r="E5525" s="829"/>
      <c r="F5525" s="234"/>
      <c r="G5525" s="829"/>
      <c r="H5525" s="233" t="s">
        <v>170</v>
      </c>
      <c r="K5525" s="233"/>
      <c r="L5525" s="233"/>
      <c r="M5525" s="230" t="s">
        <v>128</v>
      </c>
      <c r="N5525" s="230">
        <f>SUM(N5519:N5523)</f>
        <v>24545100</v>
      </c>
      <c r="O5525" s="233"/>
    </row>
    <row r="5526" spans="1:15" s="1378" customFormat="1" ht="13">
      <c r="A5526" s="231"/>
      <c r="B5526" s="829"/>
      <c r="C5526" s="829"/>
      <c r="D5526" s="421"/>
      <c r="E5526" s="829"/>
      <c r="F5526" s="234"/>
      <c r="G5526" s="829"/>
      <c r="H5526" s="269" t="s">
        <v>3123</v>
      </c>
      <c r="I5526" s="233"/>
      <c r="J5526" s="233"/>
      <c r="K5526" s="270"/>
      <c r="L5526" s="233"/>
      <c r="M5526" s="230" t="s">
        <v>128</v>
      </c>
      <c r="N5526" s="265">
        <f>N5525*$Q$4</f>
        <v>2454510</v>
      </c>
      <c r="O5526" s="233"/>
    </row>
    <row r="5527" spans="1:15" s="1378" customFormat="1" ht="13">
      <c r="A5527" s="231"/>
      <c r="B5527" s="829"/>
      <c r="C5527" s="829"/>
      <c r="D5527" s="421"/>
      <c r="E5527" s="829"/>
      <c r="F5527" s="234"/>
      <c r="G5527" s="829"/>
      <c r="H5527" s="233" t="s">
        <v>171</v>
      </c>
      <c r="I5527" s="233"/>
      <c r="J5527" s="233"/>
      <c r="K5527" s="233"/>
      <c r="L5527" s="233"/>
      <c r="M5527" s="230" t="s">
        <v>128</v>
      </c>
      <c r="N5527" s="262">
        <f>ROUNDDOWN((N5525+N5526),0)</f>
        <v>26999610</v>
      </c>
      <c r="O5527" s="233"/>
    </row>
    <row r="5528" spans="1:15" s="1378" customFormat="1" ht="13">
      <c r="A5528" s="231"/>
      <c r="B5528" s="829"/>
      <c r="C5528" s="829"/>
      <c r="D5528" s="421"/>
      <c r="E5528" s="829"/>
      <c r="F5528" s="234"/>
      <c r="G5528" s="829"/>
      <c r="H5528" s="233"/>
      <c r="I5528" s="233"/>
      <c r="J5528" s="233"/>
      <c r="K5528" s="233"/>
      <c r="L5528" s="233"/>
      <c r="M5528" s="230"/>
      <c r="N5528" s="262"/>
      <c r="O5528" s="233"/>
    </row>
    <row r="5529" spans="1:15" s="1378" customFormat="1" ht="13">
      <c r="A5529" s="258">
        <f>1+A5513</f>
        <v>143</v>
      </c>
      <c r="B5529" s="1250" t="s">
        <v>1136</v>
      </c>
      <c r="C5529" s="437"/>
      <c r="D5529" s="438" t="s">
        <v>1137</v>
      </c>
      <c r="E5529" s="1250"/>
      <c r="F5529" s="260"/>
      <c r="G5529" s="1250"/>
      <c r="H5529" s="245"/>
      <c r="K5529" s="245"/>
      <c r="L5529" s="245"/>
      <c r="M5529" s="262"/>
      <c r="N5529" s="245"/>
      <c r="O5529" s="233"/>
    </row>
    <row r="5530" spans="1:15" s="1378" customFormat="1" ht="13">
      <c r="A5530" s="403"/>
      <c r="B5530" s="404"/>
      <c r="C5530" s="404"/>
      <c r="D5530" s="421"/>
      <c r="E5530" s="829" t="s">
        <v>147</v>
      </c>
      <c r="F5530" s="234" t="s">
        <v>148</v>
      </c>
      <c r="G5530" s="829"/>
      <c r="H5530" s="233"/>
      <c r="K5530" s="233"/>
      <c r="L5530" s="233"/>
      <c r="M5530" s="230"/>
      <c r="N5530" s="233"/>
      <c r="O5530" s="233"/>
    </row>
    <row r="5531" spans="1:15" s="1378" customFormat="1" ht="13">
      <c r="A5531" s="403"/>
      <c r="B5531" s="404"/>
      <c r="C5531" s="404"/>
      <c r="D5531" s="274">
        <v>0.5</v>
      </c>
      <c r="E5531" s="829" t="s">
        <v>149</v>
      </c>
      <c r="F5531" s="264" t="s">
        <v>150</v>
      </c>
      <c r="G5531" s="370" t="s">
        <v>151</v>
      </c>
      <c r="H5531" s="248">
        <f>Bahan!$C$10</f>
        <v>125000</v>
      </c>
      <c r="K5531" s="248" t="s">
        <v>128</v>
      </c>
      <c r="L5531" s="230">
        <f>D5531*H5531</f>
        <v>62500</v>
      </c>
      <c r="M5531" s="230"/>
      <c r="N5531" s="233"/>
      <c r="O5531" s="233"/>
    </row>
    <row r="5532" spans="1:15" s="1378" customFormat="1" ht="13">
      <c r="A5532" s="403"/>
      <c r="B5532" s="404"/>
      <c r="C5532" s="404"/>
      <c r="D5532" s="274">
        <v>0.6</v>
      </c>
      <c r="E5532" s="829" t="s">
        <v>149</v>
      </c>
      <c r="F5532" s="264" t="s">
        <v>945</v>
      </c>
      <c r="G5532" s="370" t="s">
        <v>151</v>
      </c>
      <c r="H5532" s="248">
        <f>Bahan!$C$20</f>
        <v>135000</v>
      </c>
      <c r="K5532" s="248" t="s">
        <v>128</v>
      </c>
      <c r="L5532" s="230">
        <f>D5532*H5532</f>
        <v>81000</v>
      </c>
      <c r="M5532" s="230"/>
      <c r="N5532" s="233"/>
      <c r="O5532" s="233"/>
    </row>
    <row r="5533" spans="1:15" s="1378" customFormat="1" ht="13">
      <c r="A5533" s="403"/>
      <c r="B5533" s="404"/>
      <c r="C5533" s="404"/>
      <c r="D5533" s="274">
        <v>0.06</v>
      </c>
      <c r="E5533" s="829" t="s">
        <v>149</v>
      </c>
      <c r="F5533" s="234" t="s">
        <v>153</v>
      </c>
      <c r="G5533" s="370" t="s">
        <v>151</v>
      </c>
      <c r="H5533" s="248">
        <f>Bahan!$C$21</f>
        <v>145000</v>
      </c>
      <c r="K5533" s="248" t="s">
        <v>128</v>
      </c>
      <c r="L5533" s="230">
        <f>D5533*H5533</f>
        <v>8700</v>
      </c>
      <c r="M5533" s="230"/>
      <c r="N5533" s="233"/>
      <c r="O5533" s="233"/>
    </row>
    <row r="5534" spans="1:15" s="1378" customFormat="1" ht="13">
      <c r="A5534" s="403"/>
      <c r="B5534" s="404"/>
      <c r="C5534" s="404"/>
      <c r="D5534" s="274">
        <v>6.0000000000000001E-3</v>
      </c>
      <c r="E5534" s="829" t="s">
        <v>149</v>
      </c>
      <c r="F5534" s="234" t="s">
        <v>154</v>
      </c>
      <c r="G5534" s="370" t="s">
        <v>151</v>
      </c>
      <c r="H5534" s="248">
        <f>Bahan!$C$22</f>
        <v>150000</v>
      </c>
      <c r="K5534" s="248" t="s">
        <v>128</v>
      </c>
      <c r="L5534" s="230">
        <f>D5534*H5534</f>
        <v>900</v>
      </c>
      <c r="M5534" s="230"/>
      <c r="N5534" s="233"/>
      <c r="O5534" s="233"/>
    </row>
    <row r="5535" spans="1:15" s="1378" customFormat="1" ht="13">
      <c r="A5535" s="403"/>
      <c r="B5535" s="404"/>
      <c r="C5535" s="404"/>
      <c r="D5535" s="421"/>
      <c r="E5535" s="829"/>
      <c r="F5535" s="234"/>
      <c r="G5535" s="829"/>
      <c r="H5535" s="233"/>
      <c r="K5535" s="233"/>
      <c r="L5535" s="233"/>
      <c r="M5535" s="230" t="s">
        <v>128</v>
      </c>
      <c r="N5535" s="265">
        <f>SUM(L5531:L5534)</f>
        <v>153100</v>
      </c>
      <c r="O5535" s="233"/>
    </row>
    <row r="5536" spans="1:15" s="1378" customFormat="1" ht="13">
      <c r="A5536" s="403"/>
      <c r="B5536" s="404"/>
      <c r="C5536" s="404"/>
      <c r="D5536" s="421"/>
      <c r="E5536" s="829" t="s">
        <v>155</v>
      </c>
      <c r="F5536" s="234" t="s">
        <v>156</v>
      </c>
      <c r="G5536" s="829"/>
      <c r="H5536" s="233"/>
      <c r="K5536" s="233"/>
      <c r="L5536" s="233"/>
      <c r="M5536" s="230"/>
      <c r="N5536" s="233"/>
      <c r="O5536" s="233"/>
    </row>
    <row r="5537" spans="1:15" s="1378" customFormat="1" ht="13">
      <c r="A5537" s="403"/>
      <c r="B5537" s="404"/>
      <c r="C5537" s="404"/>
      <c r="D5537" s="421">
        <v>1</v>
      </c>
      <c r="E5537" s="829" t="s">
        <v>4</v>
      </c>
      <c r="F5537" s="234" t="s">
        <v>1138</v>
      </c>
      <c r="G5537" s="370" t="s">
        <v>151</v>
      </c>
      <c r="H5537" s="265">
        <f>Bahan!$C$543</f>
        <v>12750000</v>
      </c>
      <c r="K5537" s="248" t="s">
        <v>128</v>
      </c>
      <c r="L5537" s="230">
        <f>D5537*H5537</f>
        <v>12750000</v>
      </c>
      <c r="M5537" s="230"/>
      <c r="N5537" s="233"/>
      <c r="O5537" s="233"/>
    </row>
    <row r="5538" spans="1:15" s="1378" customFormat="1" ht="13">
      <c r="A5538" s="403"/>
      <c r="B5538" s="404"/>
      <c r="C5538" s="404"/>
      <c r="D5538" s="421">
        <v>0.2</v>
      </c>
      <c r="E5538" s="829" t="s">
        <v>1077</v>
      </c>
      <c r="F5538" s="234" t="s">
        <v>1094</v>
      </c>
      <c r="G5538" s="370" t="s">
        <v>151</v>
      </c>
      <c r="H5538" s="265">
        <f>Bahan!$C$611</f>
        <v>500000</v>
      </c>
      <c r="K5538" s="248" t="s">
        <v>128</v>
      </c>
      <c r="L5538" s="230">
        <f>D5538*H5538</f>
        <v>100000</v>
      </c>
      <c r="M5538" s="230"/>
      <c r="N5538" s="233"/>
      <c r="O5538" s="233"/>
    </row>
    <row r="5539" spans="1:15" s="1378" customFormat="1" ht="13">
      <c r="A5539" s="231"/>
      <c r="B5539" s="829"/>
      <c r="C5539" s="829"/>
      <c r="D5539" s="421"/>
      <c r="E5539" s="829"/>
      <c r="F5539" s="234"/>
      <c r="G5539" s="370"/>
      <c r="H5539" s="248"/>
      <c r="K5539" s="233"/>
      <c r="L5539" s="230"/>
      <c r="M5539" s="230" t="s">
        <v>128</v>
      </c>
      <c r="N5539" s="265">
        <f>SUM(L5537:L5538)</f>
        <v>12850000</v>
      </c>
      <c r="O5539" s="233"/>
    </row>
    <row r="5540" spans="1:15" s="1378" customFormat="1" ht="13">
      <c r="A5540" s="231"/>
      <c r="B5540" s="829"/>
      <c r="C5540" s="829"/>
      <c r="D5540" s="421"/>
      <c r="E5540" s="829"/>
      <c r="F5540" s="234"/>
      <c r="G5540" s="829"/>
      <c r="H5540" s="829"/>
      <c r="K5540" s="829"/>
      <c r="L5540" s="233"/>
      <c r="M5540" s="267" t="s">
        <v>169</v>
      </c>
      <c r="N5540" s="268" t="s">
        <v>169</v>
      </c>
      <c r="O5540" s="233"/>
    </row>
    <row r="5541" spans="1:15" s="1378" customFormat="1" ht="13">
      <c r="A5541" s="231"/>
      <c r="B5541" s="829"/>
      <c r="C5541" s="829"/>
      <c r="D5541" s="421"/>
      <c r="E5541" s="829"/>
      <c r="F5541" s="234"/>
      <c r="G5541" s="829"/>
      <c r="H5541" s="233" t="s">
        <v>170</v>
      </c>
      <c r="K5541" s="233"/>
      <c r="L5541" s="233"/>
      <c r="M5541" s="230" t="s">
        <v>128</v>
      </c>
      <c r="N5541" s="230">
        <f>SUM(N5535:N5539)</f>
        <v>13003100</v>
      </c>
      <c r="O5541" s="233"/>
    </row>
    <row r="5542" spans="1:15" s="1378" customFormat="1" ht="13">
      <c r="A5542" s="231"/>
      <c r="B5542" s="829"/>
      <c r="C5542" s="829"/>
      <c r="D5542" s="421"/>
      <c r="E5542" s="829"/>
      <c r="F5542" s="234"/>
      <c r="G5542" s="829"/>
      <c r="H5542" s="269" t="s">
        <v>3123</v>
      </c>
      <c r="I5542" s="233"/>
      <c r="J5542" s="233"/>
      <c r="K5542" s="270"/>
      <c r="L5542" s="233"/>
      <c r="M5542" s="230" t="s">
        <v>128</v>
      </c>
      <c r="N5542" s="265">
        <f>N5541*$Q$4</f>
        <v>1300310</v>
      </c>
      <c r="O5542" s="233"/>
    </row>
    <row r="5543" spans="1:15" s="1378" customFormat="1" ht="13">
      <c r="A5543" s="231"/>
      <c r="B5543" s="829"/>
      <c r="C5543" s="829"/>
      <c r="D5543" s="421"/>
      <c r="E5543" s="829"/>
      <c r="F5543" s="234"/>
      <c r="G5543" s="829"/>
      <c r="H5543" s="233" t="s">
        <v>171</v>
      </c>
      <c r="I5543" s="233"/>
      <c r="J5543" s="233"/>
      <c r="K5543" s="233"/>
      <c r="L5543" s="233"/>
      <c r="M5543" s="230" t="s">
        <v>128</v>
      </c>
      <c r="N5543" s="262">
        <f>ROUNDDOWN((N5541+N5542),0)</f>
        <v>14303410</v>
      </c>
      <c r="O5543" s="233"/>
    </row>
    <row r="5544" spans="1:15" s="1378" customFormat="1" ht="13">
      <c r="A5544" s="231"/>
      <c r="B5544" s="829"/>
      <c r="C5544" s="829"/>
      <c r="D5544" s="421"/>
      <c r="E5544" s="829"/>
      <c r="F5544" s="234"/>
      <c r="G5544" s="829"/>
      <c r="H5544" s="233"/>
      <c r="K5544" s="233"/>
      <c r="L5544" s="233"/>
      <c r="M5544" s="230"/>
      <c r="N5544" s="233"/>
      <c r="O5544" s="233"/>
    </row>
    <row r="5545" spans="1:15" s="1378" customFormat="1" ht="13">
      <c r="A5545" s="258">
        <f>1+A5529</f>
        <v>144</v>
      </c>
      <c r="B5545" s="1250" t="s">
        <v>1139</v>
      </c>
      <c r="C5545" s="437"/>
      <c r="D5545" s="438" t="s">
        <v>1140</v>
      </c>
      <c r="E5545" s="1250"/>
      <c r="F5545" s="260"/>
      <c r="G5545" s="1250"/>
      <c r="H5545" s="245"/>
      <c r="K5545" s="245"/>
      <c r="L5545" s="245"/>
      <c r="M5545" s="262"/>
      <c r="N5545" s="245"/>
      <c r="O5545" s="233"/>
    </row>
    <row r="5546" spans="1:15" s="1378" customFormat="1" ht="13">
      <c r="A5546" s="403"/>
      <c r="B5546" s="404"/>
      <c r="C5546" s="404"/>
      <c r="D5546" s="421"/>
      <c r="E5546" s="829" t="s">
        <v>147</v>
      </c>
      <c r="F5546" s="234" t="s">
        <v>148</v>
      </c>
      <c r="G5546" s="829"/>
      <c r="H5546" s="233"/>
      <c r="K5546" s="233"/>
      <c r="L5546" s="233"/>
      <c r="M5546" s="230"/>
      <c r="N5546" s="233"/>
      <c r="O5546" s="233"/>
    </row>
    <row r="5547" spans="1:15" s="1378" customFormat="1" ht="13">
      <c r="A5547" s="403"/>
      <c r="B5547" s="404"/>
      <c r="C5547" s="404"/>
      <c r="D5547" s="274">
        <v>0.5</v>
      </c>
      <c r="E5547" s="829" t="s">
        <v>149</v>
      </c>
      <c r="F5547" s="264" t="s">
        <v>150</v>
      </c>
      <c r="G5547" s="370" t="s">
        <v>151</v>
      </c>
      <c r="H5547" s="248">
        <f>Bahan!$C$10</f>
        <v>125000</v>
      </c>
      <c r="K5547" s="248" t="s">
        <v>128</v>
      </c>
      <c r="L5547" s="230">
        <f>D5547*H5547</f>
        <v>62500</v>
      </c>
      <c r="M5547" s="230"/>
      <c r="N5547" s="233"/>
      <c r="O5547" s="233"/>
    </row>
    <row r="5548" spans="1:15" s="1378" customFormat="1" ht="13">
      <c r="A5548" s="403"/>
      <c r="B5548" s="404"/>
      <c r="C5548" s="404"/>
      <c r="D5548" s="274">
        <v>0.6</v>
      </c>
      <c r="E5548" s="829" t="s">
        <v>149</v>
      </c>
      <c r="F5548" s="264" t="s">
        <v>945</v>
      </c>
      <c r="G5548" s="370" t="s">
        <v>151</v>
      </c>
      <c r="H5548" s="248">
        <f>Bahan!$C$20</f>
        <v>135000</v>
      </c>
      <c r="K5548" s="248" t="s">
        <v>128</v>
      </c>
      <c r="L5548" s="230">
        <f>D5548*H5548</f>
        <v>81000</v>
      </c>
      <c r="M5548" s="230"/>
      <c r="N5548" s="233"/>
      <c r="O5548" s="233"/>
    </row>
    <row r="5549" spans="1:15" s="1378" customFormat="1" ht="13">
      <c r="A5549" s="403"/>
      <c r="B5549" s="404"/>
      <c r="C5549" s="404"/>
      <c r="D5549" s="274">
        <v>0.06</v>
      </c>
      <c r="E5549" s="829" t="s">
        <v>149</v>
      </c>
      <c r="F5549" s="234" t="s">
        <v>153</v>
      </c>
      <c r="G5549" s="370" t="s">
        <v>151</v>
      </c>
      <c r="H5549" s="248">
        <f>Bahan!$C$21</f>
        <v>145000</v>
      </c>
      <c r="K5549" s="248" t="s">
        <v>128</v>
      </c>
      <c r="L5549" s="230">
        <f>D5549*H5549</f>
        <v>8700</v>
      </c>
      <c r="M5549" s="230"/>
      <c r="N5549" s="233"/>
      <c r="O5549" s="233"/>
    </row>
    <row r="5550" spans="1:15" s="1378" customFormat="1" ht="13">
      <c r="A5550" s="403"/>
      <c r="B5550" s="404"/>
      <c r="C5550" s="404"/>
      <c r="D5550" s="274">
        <v>6.0000000000000001E-3</v>
      </c>
      <c r="E5550" s="829" t="s">
        <v>149</v>
      </c>
      <c r="F5550" s="234" t="s">
        <v>154</v>
      </c>
      <c r="G5550" s="370" t="s">
        <v>151</v>
      </c>
      <c r="H5550" s="248">
        <f>Bahan!$C$22</f>
        <v>150000</v>
      </c>
      <c r="K5550" s="248" t="s">
        <v>128</v>
      </c>
      <c r="L5550" s="230">
        <f>D5550*H5550</f>
        <v>900</v>
      </c>
      <c r="M5550" s="230"/>
      <c r="N5550" s="233"/>
      <c r="O5550" s="233"/>
    </row>
    <row r="5551" spans="1:15" s="1378" customFormat="1" ht="13">
      <c r="A5551" s="403"/>
      <c r="B5551" s="404"/>
      <c r="C5551" s="404"/>
      <c r="D5551" s="421"/>
      <c r="E5551" s="829"/>
      <c r="F5551" s="234"/>
      <c r="G5551" s="829"/>
      <c r="H5551" s="233"/>
      <c r="K5551" s="233"/>
      <c r="L5551" s="233"/>
      <c r="M5551" s="230" t="s">
        <v>128</v>
      </c>
      <c r="N5551" s="265">
        <f>SUM(L5547:L5550)</f>
        <v>153100</v>
      </c>
      <c r="O5551" s="233"/>
    </row>
    <row r="5552" spans="1:15" s="1378" customFormat="1" ht="13">
      <c r="A5552" s="403"/>
      <c r="B5552" s="404"/>
      <c r="C5552" s="404"/>
      <c r="D5552" s="421"/>
      <c r="E5552" s="829" t="s">
        <v>155</v>
      </c>
      <c r="F5552" s="234" t="s">
        <v>156</v>
      </c>
      <c r="G5552" s="829"/>
      <c r="H5552" s="233"/>
      <c r="K5552" s="233"/>
      <c r="L5552" s="233"/>
      <c r="M5552" s="230"/>
      <c r="N5552" s="233"/>
      <c r="O5552" s="233"/>
    </row>
    <row r="5553" spans="1:15" s="1378" customFormat="1" ht="13">
      <c r="A5553" s="403"/>
      <c r="B5553" s="404"/>
      <c r="C5553" s="404"/>
      <c r="D5553" s="421">
        <v>1</v>
      </c>
      <c r="E5553" s="829" t="s">
        <v>4</v>
      </c>
      <c r="F5553" s="234" t="s">
        <v>1141</v>
      </c>
      <c r="G5553" s="370" t="s">
        <v>151</v>
      </c>
      <c r="H5553" s="265">
        <f>Bahan!$C$545</f>
        <v>13526000</v>
      </c>
      <c r="K5553" s="248" t="s">
        <v>128</v>
      </c>
      <c r="L5553" s="230">
        <f>D5553*H5553</f>
        <v>13526000</v>
      </c>
      <c r="M5553" s="230"/>
      <c r="N5553" s="233"/>
      <c r="O5553" s="233"/>
    </row>
    <row r="5554" spans="1:15" s="1378" customFormat="1" ht="13">
      <c r="A5554" s="403"/>
      <c r="B5554" s="404"/>
      <c r="C5554" s="404"/>
      <c r="D5554" s="421">
        <v>0.2</v>
      </c>
      <c r="E5554" s="829" t="s">
        <v>1077</v>
      </c>
      <c r="F5554" s="234" t="s">
        <v>1094</v>
      </c>
      <c r="G5554" s="370" t="s">
        <v>151</v>
      </c>
      <c r="H5554" s="265">
        <f>Bahan!$C$611</f>
        <v>500000</v>
      </c>
      <c r="K5554" s="248" t="s">
        <v>128</v>
      </c>
      <c r="L5554" s="230">
        <f>D5554*H5554</f>
        <v>100000</v>
      </c>
      <c r="M5554" s="230"/>
      <c r="N5554" s="233"/>
      <c r="O5554" s="233"/>
    </row>
    <row r="5555" spans="1:15" s="1378" customFormat="1" ht="13">
      <c r="A5555" s="231"/>
      <c r="B5555" s="829"/>
      <c r="C5555" s="829"/>
      <c r="D5555" s="421"/>
      <c r="E5555" s="829"/>
      <c r="F5555" s="234"/>
      <c r="G5555" s="370"/>
      <c r="H5555" s="248"/>
      <c r="K5555" s="233"/>
      <c r="L5555" s="230"/>
      <c r="M5555" s="230" t="s">
        <v>128</v>
      </c>
      <c r="N5555" s="265">
        <f>SUM(L5553:L5554)</f>
        <v>13626000</v>
      </c>
      <c r="O5555" s="233"/>
    </row>
    <row r="5556" spans="1:15" s="1378" customFormat="1" ht="13">
      <c r="A5556" s="231"/>
      <c r="B5556" s="829"/>
      <c r="C5556" s="829"/>
      <c r="D5556" s="421"/>
      <c r="E5556" s="829"/>
      <c r="F5556" s="234"/>
      <c r="G5556" s="829"/>
      <c r="H5556" s="829"/>
      <c r="K5556" s="829"/>
      <c r="L5556" s="233"/>
      <c r="M5556" s="267" t="s">
        <v>169</v>
      </c>
      <c r="N5556" s="268" t="s">
        <v>169</v>
      </c>
      <c r="O5556" s="233"/>
    </row>
    <row r="5557" spans="1:15" s="1378" customFormat="1" ht="13">
      <c r="A5557" s="231"/>
      <c r="B5557" s="829"/>
      <c r="C5557" s="829"/>
      <c r="D5557" s="421"/>
      <c r="E5557" s="829"/>
      <c r="F5557" s="234"/>
      <c r="G5557" s="829"/>
      <c r="H5557" s="233" t="s">
        <v>170</v>
      </c>
      <c r="K5557" s="233"/>
      <c r="L5557" s="233"/>
      <c r="M5557" s="230" t="s">
        <v>128</v>
      </c>
      <c r="N5557" s="230">
        <f>SUM(N5551:N5555)</f>
        <v>13779100</v>
      </c>
      <c r="O5557" s="233"/>
    </row>
    <row r="5558" spans="1:15" s="1378" customFormat="1" ht="13">
      <c r="A5558" s="231"/>
      <c r="B5558" s="829"/>
      <c r="C5558" s="829"/>
      <c r="D5558" s="421"/>
      <c r="E5558" s="829"/>
      <c r="F5558" s="234"/>
      <c r="G5558" s="829"/>
      <c r="H5558" s="269" t="s">
        <v>3123</v>
      </c>
      <c r="I5558" s="233"/>
      <c r="J5558" s="233"/>
      <c r="K5558" s="270"/>
      <c r="L5558" s="233"/>
      <c r="M5558" s="230" t="s">
        <v>128</v>
      </c>
      <c r="N5558" s="265">
        <f>N5557*$Q$4</f>
        <v>1377910</v>
      </c>
      <c r="O5558" s="233"/>
    </row>
    <row r="5559" spans="1:15" s="1378" customFormat="1" ht="13">
      <c r="A5559" s="231"/>
      <c r="B5559" s="829"/>
      <c r="C5559" s="829"/>
      <c r="D5559" s="421"/>
      <c r="E5559" s="829"/>
      <c r="F5559" s="234"/>
      <c r="G5559" s="829"/>
      <c r="H5559" s="233" t="s">
        <v>171</v>
      </c>
      <c r="I5559" s="233"/>
      <c r="J5559" s="233"/>
      <c r="K5559" s="233"/>
      <c r="L5559" s="233"/>
      <c r="M5559" s="230" t="s">
        <v>128</v>
      </c>
      <c r="N5559" s="262">
        <f>ROUNDDOWN((N5557+N5558),0)</f>
        <v>15157010</v>
      </c>
      <c r="O5559" s="233"/>
    </row>
    <row r="5560" spans="1:15" s="1378" customFormat="1" ht="13">
      <c r="A5560" s="231"/>
      <c r="B5560" s="829"/>
      <c r="C5560" s="829"/>
      <c r="D5560" s="421"/>
      <c r="E5560" s="829"/>
      <c r="F5560" s="234"/>
      <c r="G5560" s="829"/>
      <c r="H5560" s="233"/>
      <c r="K5560" s="233"/>
      <c r="L5560" s="233"/>
      <c r="M5560" s="230"/>
      <c r="N5560" s="233"/>
      <c r="O5560" s="233"/>
    </row>
    <row r="5561" spans="1:15" s="1378" customFormat="1" ht="13">
      <c r="A5561" s="258">
        <f>1+A5545</f>
        <v>145</v>
      </c>
      <c r="B5561" s="1250" t="s">
        <v>1142</v>
      </c>
      <c r="C5561" s="437"/>
      <c r="D5561" s="438" t="s">
        <v>3716</v>
      </c>
      <c r="E5561" s="1250"/>
      <c r="F5561" s="260"/>
      <c r="G5561" s="1250"/>
      <c r="H5561" s="245"/>
      <c r="K5561" s="245"/>
      <c r="L5561" s="245"/>
      <c r="M5561" s="262"/>
      <c r="N5561" s="245"/>
      <c r="O5561" s="233"/>
    </row>
    <row r="5562" spans="1:15" s="1378" customFormat="1" ht="13">
      <c r="A5562" s="403"/>
      <c r="B5562" s="404"/>
      <c r="C5562" s="404"/>
      <c r="D5562" s="421"/>
      <c r="E5562" s="829" t="s">
        <v>147</v>
      </c>
      <c r="F5562" s="234" t="s">
        <v>148</v>
      </c>
      <c r="G5562" s="829"/>
      <c r="H5562" s="233"/>
      <c r="K5562" s="233"/>
      <c r="L5562" s="233"/>
      <c r="M5562" s="230"/>
      <c r="N5562" s="233"/>
      <c r="O5562" s="233"/>
    </row>
    <row r="5563" spans="1:15" s="1378" customFormat="1" ht="13">
      <c r="A5563" s="403"/>
      <c r="B5563" s="404"/>
      <c r="C5563" s="404"/>
      <c r="D5563" s="274">
        <v>0.5</v>
      </c>
      <c r="E5563" s="829" t="s">
        <v>149</v>
      </c>
      <c r="F5563" s="264" t="s">
        <v>150</v>
      </c>
      <c r="G5563" s="370" t="s">
        <v>151</v>
      </c>
      <c r="H5563" s="248">
        <f>Bahan!$C$10</f>
        <v>125000</v>
      </c>
      <c r="K5563" s="248" t="s">
        <v>128</v>
      </c>
      <c r="L5563" s="230">
        <f>D5563*H5563</f>
        <v>62500</v>
      </c>
      <c r="M5563" s="230"/>
      <c r="N5563" s="233"/>
      <c r="O5563" s="233"/>
    </row>
    <row r="5564" spans="1:15" s="1378" customFormat="1" ht="13">
      <c r="A5564" s="403"/>
      <c r="B5564" s="404"/>
      <c r="C5564" s="404"/>
      <c r="D5564" s="274">
        <v>0.5</v>
      </c>
      <c r="E5564" s="829" t="s">
        <v>149</v>
      </c>
      <c r="F5564" s="264" t="s">
        <v>945</v>
      </c>
      <c r="G5564" s="370" t="s">
        <v>151</v>
      </c>
      <c r="H5564" s="248">
        <f>Bahan!$C$20</f>
        <v>135000</v>
      </c>
      <c r="K5564" s="248" t="s">
        <v>128</v>
      </c>
      <c r="L5564" s="230">
        <f>D5564*H5564</f>
        <v>67500</v>
      </c>
      <c r="M5564" s="230"/>
      <c r="N5564" s="233"/>
      <c r="O5564" s="233"/>
    </row>
    <row r="5565" spans="1:15" s="1378" customFormat="1" ht="13">
      <c r="A5565" s="403"/>
      <c r="B5565" s="404"/>
      <c r="C5565" s="404"/>
      <c r="D5565" s="274">
        <v>0.5</v>
      </c>
      <c r="E5565" s="829" t="s">
        <v>149</v>
      </c>
      <c r="F5565" s="234" t="s">
        <v>153</v>
      </c>
      <c r="G5565" s="370" t="s">
        <v>151</v>
      </c>
      <c r="H5565" s="248">
        <f>Bahan!$C$21</f>
        <v>145000</v>
      </c>
      <c r="K5565" s="248" t="s">
        <v>128</v>
      </c>
      <c r="L5565" s="230">
        <f>D5565*H5565</f>
        <v>72500</v>
      </c>
      <c r="M5565" s="230"/>
      <c r="N5565" s="233"/>
      <c r="O5565" s="233"/>
    </row>
    <row r="5566" spans="1:15" s="1378" customFormat="1" ht="13">
      <c r="A5566" s="403"/>
      <c r="B5566" s="404"/>
      <c r="C5566" s="404"/>
      <c r="D5566" s="274">
        <v>0.5</v>
      </c>
      <c r="E5566" s="829" t="s">
        <v>149</v>
      </c>
      <c r="F5566" s="234" t="s">
        <v>154</v>
      </c>
      <c r="G5566" s="370" t="s">
        <v>151</v>
      </c>
      <c r="H5566" s="248">
        <f>Bahan!$C$22</f>
        <v>150000</v>
      </c>
      <c r="K5566" s="248" t="s">
        <v>128</v>
      </c>
      <c r="L5566" s="230">
        <f>D5566*H5566</f>
        <v>75000</v>
      </c>
      <c r="M5566" s="230"/>
      <c r="N5566" s="233"/>
      <c r="O5566" s="233"/>
    </row>
    <row r="5567" spans="1:15" s="1378" customFormat="1" ht="13">
      <c r="A5567" s="403"/>
      <c r="B5567" s="404"/>
      <c r="C5567" s="404"/>
      <c r="D5567" s="421"/>
      <c r="E5567" s="829"/>
      <c r="F5567" s="234"/>
      <c r="G5567" s="829"/>
      <c r="H5567" s="233"/>
      <c r="K5567" s="233"/>
      <c r="L5567" s="233"/>
      <c r="M5567" s="230" t="s">
        <v>128</v>
      </c>
      <c r="N5567" s="265">
        <f>SUM(L5563:L5566)</f>
        <v>277500</v>
      </c>
      <c r="O5567" s="233"/>
    </row>
    <row r="5568" spans="1:15" s="1378" customFormat="1" ht="13">
      <c r="A5568" s="403"/>
      <c r="B5568" s="404"/>
      <c r="C5568" s="404"/>
      <c r="D5568" s="421"/>
      <c r="E5568" s="829" t="s">
        <v>155</v>
      </c>
      <c r="F5568" s="234" t="s">
        <v>156</v>
      </c>
      <c r="G5568" s="829"/>
      <c r="H5568" s="233"/>
      <c r="K5568" s="233"/>
      <c r="L5568" s="233"/>
      <c r="M5568" s="230"/>
      <c r="N5568" s="233"/>
      <c r="O5568" s="233"/>
    </row>
    <row r="5569" spans="1:15" s="1378" customFormat="1" ht="13">
      <c r="A5569" s="403"/>
      <c r="B5569" s="404"/>
      <c r="C5569" s="404"/>
      <c r="D5569" s="421">
        <v>1</v>
      </c>
      <c r="E5569" s="829" t="s">
        <v>4</v>
      </c>
      <c r="F5569" s="234" t="s">
        <v>1143</v>
      </c>
      <c r="G5569" s="370" t="s">
        <v>151</v>
      </c>
      <c r="H5569" s="265">
        <f>Bahan!$C$548</f>
        <v>182694000</v>
      </c>
      <c r="K5569" s="248" t="s">
        <v>128</v>
      </c>
      <c r="L5569" s="230">
        <f>D5569*H5569</f>
        <v>182694000</v>
      </c>
      <c r="M5569" s="230"/>
      <c r="N5569" s="233"/>
      <c r="O5569" s="233"/>
    </row>
    <row r="5570" spans="1:15" s="1378" customFormat="1" ht="13">
      <c r="A5570" s="403"/>
      <c r="B5570" s="404"/>
      <c r="C5570" s="404"/>
      <c r="D5570" s="421">
        <v>0.2</v>
      </c>
      <c r="E5570" s="829" t="s">
        <v>1077</v>
      </c>
      <c r="F5570" s="234" t="s">
        <v>1144</v>
      </c>
      <c r="G5570" s="370" t="s">
        <v>151</v>
      </c>
      <c r="H5570" s="265">
        <f>Bahan!$C$612</f>
        <v>1250000</v>
      </c>
      <c r="K5570" s="248"/>
      <c r="L5570" s="230">
        <f>D5570*H5570</f>
        <v>250000</v>
      </c>
      <c r="M5570" s="230"/>
      <c r="N5570" s="233"/>
      <c r="O5570" s="233"/>
    </row>
    <row r="5571" spans="1:15" s="1378" customFormat="1" ht="13">
      <c r="A5571" s="403"/>
      <c r="B5571" s="404"/>
      <c r="C5571" s="404"/>
      <c r="D5571" s="421">
        <v>0.2</v>
      </c>
      <c r="E5571" s="829" t="s">
        <v>1077</v>
      </c>
      <c r="F5571" s="234" t="s">
        <v>1145</v>
      </c>
      <c r="G5571" s="370" t="s">
        <v>151</v>
      </c>
      <c r="H5571" s="265">
        <f>Bahan!$C$613</f>
        <v>1000000</v>
      </c>
      <c r="K5571" s="248" t="s">
        <v>128</v>
      </c>
      <c r="L5571" s="230">
        <f>D5571*H5571</f>
        <v>200000</v>
      </c>
      <c r="M5571" s="230"/>
      <c r="N5571" s="233"/>
      <c r="O5571" s="233"/>
    </row>
    <row r="5572" spans="1:15" s="1378" customFormat="1" ht="13">
      <c r="A5572" s="231"/>
      <c r="B5572" s="829"/>
      <c r="C5572" s="829"/>
      <c r="D5572" s="421"/>
      <c r="E5572" s="829"/>
      <c r="F5572" s="234"/>
      <c r="G5572" s="370"/>
      <c r="H5572" s="248"/>
      <c r="K5572" s="233"/>
      <c r="L5572" s="230"/>
      <c r="M5572" s="230" t="s">
        <v>128</v>
      </c>
      <c r="N5572" s="265">
        <f>SUM(L5569:L5571)</f>
        <v>183144000</v>
      </c>
      <c r="O5572" s="233"/>
    </row>
    <row r="5573" spans="1:15" s="1378" customFormat="1" ht="13">
      <c r="A5573" s="231"/>
      <c r="B5573" s="829"/>
      <c r="C5573" s="829"/>
      <c r="D5573" s="274"/>
      <c r="E5573" s="829" t="s">
        <v>260</v>
      </c>
      <c r="F5573" s="234" t="s">
        <v>261</v>
      </c>
      <c r="G5573" s="829"/>
      <c r="H5573" s="233"/>
      <c r="I5573" s="233"/>
      <c r="J5573" s="233"/>
      <c r="K5573" s="233"/>
      <c r="L5573" s="233"/>
      <c r="M5573" s="230"/>
      <c r="N5573" s="233"/>
      <c r="O5573" s="233"/>
    </row>
    <row r="5574" spans="1:15" s="1378" customFormat="1" ht="13">
      <c r="A5574" s="231"/>
      <c r="B5574" s="829"/>
      <c r="C5574" s="829"/>
      <c r="D5574" s="274">
        <v>0.2</v>
      </c>
      <c r="E5574" s="829" t="s">
        <v>1146</v>
      </c>
      <c r="F5574" s="234" t="s">
        <v>1147</v>
      </c>
      <c r="G5574" s="309" t="s">
        <v>151</v>
      </c>
      <c r="H5574" s="248">
        <f>Bahan!$C$914</f>
        <v>500000</v>
      </c>
      <c r="I5574" s="248"/>
      <c r="J5574" s="248"/>
      <c r="K5574" s="248" t="s">
        <v>128</v>
      </c>
      <c r="L5574" s="230">
        <f>D5574*H5574</f>
        <v>100000</v>
      </c>
      <c r="M5574" s="230"/>
      <c r="N5574" s="233"/>
      <c r="O5574" s="233"/>
    </row>
    <row r="5575" spans="1:15" s="1378" customFormat="1" ht="13">
      <c r="A5575" s="231"/>
      <c r="B5575" s="829"/>
      <c r="C5575" s="829"/>
      <c r="D5575" s="274"/>
      <c r="E5575" s="829"/>
      <c r="F5575" s="234"/>
      <c r="G5575" s="829"/>
      <c r="H5575" s="233"/>
      <c r="I5575" s="233"/>
      <c r="J5575" s="233"/>
      <c r="K5575" s="233"/>
      <c r="L5575" s="233"/>
      <c r="M5575" s="230" t="s">
        <v>128</v>
      </c>
      <c r="N5575" s="265">
        <f>SUM(L5574)</f>
        <v>100000</v>
      </c>
      <c r="O5575" s="233"/>
    </row>
    <row r="5576" spans="1:15" s="1378" customFormat="1" ht="13">
      <c r="A5576" s="231"/>
      <c r="B5576" s="829"/>
      <c r="C5576" s="829"/>
      <c r="D5576" s="421"/>
      <c r="E5576" s="829"/>
      <c r="F5576" s="234"/>
      <c r="G5576" s="829"/>
      <c r="H5576" s="829"/>
      <c r="K5576" s="829"/>
      <c r="L5576" s="233"/>
      <c r="M5576" s="267" t="s">
        <v>169</v>
      </c>
      <c r="N5576" s="268" t="s">
        <v>169</v>
      </c>
      <c r="O5576" s="233"/>
    </row>
    <row r="5577" spans="1:15" s="1378" customFormat="1" ht="13">
      <c r="A5577" s="231"/>
      <c r="B5577" s="829"/>
      <c r="C5577" s="829"/>
      <c r="D5577" s="421"/>
      <c r="E5577" s="829"/>
      <c r="F5577" s="234"/>
      <c r="G5577" s="829"/>
      <c r="H5577" s="233" t="s">
        <v>170</v>
      </c>
      <c r="K5577" s="233"/>
      <c r="L5577" s="233"/>
      <c r="M5577" s="230" t="s">
        <v>128</v>
      </c>
      <c r="N5577" s="230">
        <f>SUM(N5567:N5575)</f>
        <v>183521500</v>
      </c>
      <c r="O5577" s="233"/>
    </row>
    <row r="5578" spans="1:15" s="1378" customFormat="1" ht="13">
      <c r="A5578" s="231"/>
      <c r="B5578" s="829"/>
      <c r="C5578" s="829"/>
      <c r="D5578" s="421"/>
      <c r="E5578" s="829"/>
      <c r="F5578" s="234"/>
      <c r="G5578" s="829"/>
      <c r="H5578" s="269" t="s">
        <v>3123</v>
      </c>
      <c r="I5578" s="233"/>
      <c r="J5578" s="233"/>
      <c r="K5578" s="270"/>
      <c r="L5578" s="233"/>
      <c r="M5578" s="230" t="s">
        <v>128</v>
      </c>
      <c r="N5578" s="265">
        <f>N5577*$Q$4</f>
        <v>18352150</v>
      </c>
      <c r="O5578" s="233"/>
    </row>
    <row r="5579" spans="1:15" s="1378" customFormat="1" ht="13">
      <c r="A5579" s="231"/>
      <c r="B5579" s="829"/>
      <c r="C5579" s="829"/>
      <c r="D5579" s="421"/>
      <c r="E5579" s="829"/>
      <c r="F5579" s="234"/>
      <c r="G5579" s="829"/>
      <c r="H5579" s="233" t="s">
        <v>171</v>
      </c>
      <c r="I5579" s="233"/>
      <c r="J5579" s="233"/>
      <c r="K5579" s="233"/>
      <c r="L5579" s="233"/>
      <c r="M5579" s="230" t="s">
        <v>128</v>
      </c>
      <c r="N5579" s="262">
        <f>ROUNDDOWN((N5577+N5578),0)</f>
        <v>201873650</v>
      </c>
      <c r="O5579" s="233"/>
    </row>
    <row r="5580" spans="1:15" s="1378" customFormat="1" ht="13">
      <c r="A5580" s="231"/>
      <c r="B5580" s="829"/>
      <c r="C5580" s="829"/>
      <c r="D5580" s="421"/>
      <c r="E5580" s="829"/>
      <c r="F5580" s="234"/>
      <c r="G5580" s="829"/>
      <c r="H5580" s="233"/>
      <c r="K5580" s="233"/>
      <c r="L5580" s="233"/>
      <c r="M5580" s="230"/>
      <c r="N5580" s="233"/>
      <c r="O5580" s="233"/>
    </row>
    <row r="5581" spans="1:15" s="1378" customFormat="1" ht="13">
      <c r="A5581" s="258">
        <f>1+A5561</f>
        <v>146</v>
      </c>
      <c r="B5581" s="1250" t="s">
        <v>642</v>
      </c>
      <c r="C5581" s="437"/>
      <c r="D5581" s="438" t="s">
        <v>3717</v>
      </c>
      <c r="E5581" s="1250"/>
      <c r="F5581" s="260"/>
      <c r="G5581" s="1250"/>
      <c r="H5581" s="245"/>
      <c r="K5581" s="245"/>
      <c r="L5581" s="245"/>
      <c r="M5581" s="262"/>
      <c r="N5581" s="245"/>
      <c r="O5581" s="233"/>
    </row>
    <row r="5582" spans="1:15" s="1378" customFormat="1" ht="13">
      <c r="A5582" s="403"/>
      <c r="B5582" s="404"/>
      <c r="C5582" s="404"/>
      <c r="D5582" s="421"/>
      <c r="E5582" s="829" t="s">
        <v>147</v>
      </c>
      <c r="F5582" s="234" t="s">
        <v>148</v>
      </c>
      <c r="G5582" s="829"/>
      <c r="H5582" s="233"/>
      <c r="K5582" s="233"/>
      <c r="L5582" s="233"/>
      <c r="M5582" s="230"/>
      <c r="N5582" s="233"/>
      <c r="O5582" s="233"/>
    </row>
    <row r="5583" spans="1:15" s="1378" customFormat="1" ht="13">
      <c r="A5583" s="403"/>
      <c r="B5583" s="404"/>
      <c r="C5583" s="404"/>
      <c r="D5583" s="274">
        <v>0.5</v>
      </c>
      <c r="E5583" s="829" t="s">
        <v>149</v>
      </c>
      <c r="F5583" s="264" t="s">
        <v>150</v>
      </c>
      <c r="G5583" s="370" t="s">
        <v>151</v>
      </c>
      <c r="H5583" s="248">
        <f>Bahan!$C$10</f>
        <v>125000</v>
      </c>
      <c r="K5583" s="248" t="s">
        <v>128</v>
      </c>
      <c r="L5583" s="230">
        <f>D5583*H5583</f>
        <v>62500</v>
      </c>
      <c r="M5583" s="230"/>
      <c r="N5583" s="233"/>
      <c r="O5583" s="233"/>
    </row>
    <row r="5584" spans="1:15" s="1378" customFormat="1" ht="13">
      <c r="A5584" s="403"/>
      <c r="B5584" s="404"/>
      <c r="C5584" s="404"/>
      <c r="D5584" s="274">
        <v>0.5</v>
      </c>
      <c r="E5584" s="829" t="s">
        <v>149</v>
      </c>
      <c r="F5584" s="264" t="s">
        <v>945</v>
      </c>
      <c r="G5584" s="370" t="s">
        <v>151</v>
      </c>
      <c r="H5584" s="248">
        <f>Bahan!$C$20</f>
        <v>135000</v>
      </c>
      <c r="K5584" s="248" t="s">
        <v>128</v>
      </c>
      <c r="L5584" s="230">
        <f>D5584*H5584</f>
        <v>67500</v>
      </c>
      <c r="M5584" s="230"/>
      <c r="N5584" s="233"/>
      <c r="O5584" s="233"/>
    </row>
    <row r="5585" spans="1:15" s="1378" customFormat="1" ht="13">
      <c r="A5585" s="403"/>
      <c r="B5585" s="404"/>
      <c r="C5585" s="404"/>
      <c r="D5585" s="274">
        <v>0.5</v>
      </c>
      <c r="E5585" s="829" t="s">
        <v>149</v>
      </c>
      <c r="F5585" s="234" t="s">
        <v>153</v>
      </c>
      <c r="G5585" s="370" t="s">
        <v>151</v>
      </c>
      <c r="H5585" s="248">
        <f>Bahan!$C$21</f>
        <v>145000</v>
      </c>
      <c r="K5585" s="248" t="s">
        <v>128</v>
      </c>
      <c r="L5585" s="230">
        <f>D5585*H5585</f>
        <v>72500</v>
      </c>
      <c r="M5585" s="230"/>
      <c r="N5585" s="233"/>
      <c r="O5585" s="233"/>
    </row>
    <row r="5586" spans="1:15" s="1378" customFormat="1" ht="13">
      <c r="A5586" s="403"/>
      <c r="B5586" s="404"/>
      <c r="C5586" s="404"/>
      <c r="D5586" s="274">
        <v>0.5</v>
      </c>
      <c r="E5586" s="829" t="s">
        <v>149</v>
      </c>
      <c r="F5586" s="234" t="s">
        <v>154</v>
      </c>
      <c r="G5586" s="370" t="s">
        <v>151</v>
      </c>
      <c r="H5586" s="248">
        <f>Bahan!$C$22</f>
        <v>150000</v>
      </c>
      <c r="K5586" s="248" t="s">
        <v>128</v>
      </c>
      <c r="L5586" s="230">
        <f>D5586*H5586</f>
        <v>75000</v>
      </c>
      <c r="M5586" s="230"/>
      <c r="N5586" s="233"/>
      <c r="O5586" s="233"/>
    </row>
    <row r="5587" spans="1:15" s="1378" customFormat="1" ht="13">
      <c r="A5587" s="403"/>
      <c r="B5587" s="404"/>
      <c r="C5587" s="404"/>
      <c r="D5587" s="421"/>
      <c r="E5587" s="829"/>
      <c r="F5587" s="234"/>
      <c r="G5587" s="829"/>
      <c r="H5587" s="233"/>
      <c r="K5587" s="233"/>
      <c r="L5587" s="233"/>
      <c r="M5587" s="230" t="s">
        <v>128</v>
      </c>
      <c r="N5587" s="265">
        <f>SUM(L5583:L5586)</f>
        <v>277500</v>
      </c>
      <c r="O5587" s="233"/>
    </row>
    <row r="5588" spans="1:15" s="1378" customFormat="1" ht="13">
      <c r="A5588" s="403"/>
      <c r="B5588" s="404"/>
      <c r="C5588" s="404"/>
      <c r="D5588" s="421"/>
      <c r="E5588" s="829" t="s">
        <v>155</v>
      </c>
      <c r="F5588" s="234" t="s">
        <v>156</v>
      </c>
      <c r="G5588" s="829"/>
      <c r="H5588" s="233"/>
      <c r="K5588" s="233"/>
      <c r="L5588" s="233"/>
      <c r="M5588" s="230"/>
      <c r="N5588" s="233"/>
      <c r="O5588" s="233"/>
    </row>
    <row r="5589" spans="1:15" s="1378" customFormat="1" ht="13">
      <c r="A5589" s="403"/>
      <c r="B5589" s="404"/>
      <c r="C5589" s="404"/>
      <c r="D5589" s="421">
        <v>1</v>
      </c>
      <c r="E5589" s="829" t="s">
        <v>4</v>
      </c>
      <c r="F5589" s="234" t="s">
        <v>3718</v>
      </c>
      <c r="G5589" s="370" t="s">
        <v>151</v>
      </c>
      <c r="H5589" s="265">
        <f>Bahan!$C$547</f>
        <v>77500000</v>
      </c>
      <c r="K5589" s="248" t="s">
        <v>128</v>
      </c>
      <c r="L5589" s="230">
        <f>D5589*H5589</f>
        <v>77500000</v>
      </c>
      <c r="M5589" s="230"/>
      <c r="N5589" s="233"/>
      <c r="O5589" s="233"/>
    </row>
    <row r="5590" spans="1:15" s="1378" customFormat="1" ht="13">
      <c r="A5590" s="403"/>
      <c r="B5590" s="404"/>
      <c r="C5590" s="404"/>
      <c r="D5590" s="421">
        <v>0.2</v>
      </c>
      <c r="E5590" s="829" t="s">
        <v>1077</v>
      </c>
      <c r="F5590" s="234" t="s">
        <v>1144</v>
      </c>
      <c r="G5590" s="370" t="s">
        <v>151</v>
      </c>
      <c r="H5590" s="265">
        <f>Bahan!$C$612</f>
        <v>1250000</v>
      </c>
      <c r="K5590" s="248"/>
      <c r="L5590" s="230">
        <f>D5590*H5590</f>
        <v>250000</v>
      </c>
      <c r="M5590" s="230"/>
      <c r="N5590" s="233"/>
      <c r="O5590" s="233"/>
    </row>
    <row r="5591" spans="1:15" s="1378" customFormat="1" ht="13">
      <c r="A5591" s="403"/>
      <c r="B5591" s="404"/>
      <c r="C5591" s="404"/>
      <c r="D5591" s="421">
        <v>0.2</v>
      </c>
      <c r="E5591" s="829" t="s">
        <v>1077</v>
      </c>
      <c r="F5591" s="234" t="s">
        <v>1145</v>
      </c>
      <c r="G5591" s="370" t="s">
        <v>151</v>
      </c>
      <c r="H5591" s="265">
        <f>Bahan!$C$613</f>
        <v>1000000</v>
      </c>
      <c r="K5591" s="248" t="s">
        <v>128</v>
      </c>
      <c r="L5591" s="230">
        <f>D5591*H5591</f>
        <v>200000</v>
      </c>
      <c r="M5591" s="230"/>
      <c r="N5591" s="233"/>
      <c r="O5591" s="233"/>
    </row>
    <row r="5592" spans="1:15" s="1378" customFormat="1" ht="13">
      <c r="A5592" s="231"/>
      <c r="B5592" s="829"/>
      <c r="C5592" s="829"/>
      <c r="D5592" s="421"/>
      <c r="E5592" s="829"/>
      <c r="F5592" s="234"/>
      <c r="G5592" s="370"/>
      <c r="H5592" s="248"/>
      <c r="K5592" s="233"/>
      <c r="L5592" s="230"/>
      <c r="M5592" s="230" t="s">
        <v>128</v>
      </c>
      <c r="N5592" s="265">
        <f>SUM(L5589:L5591)</f>
        <v>77950000</v>
      </c>
      <c r="O5592" s="233"/>
    </row>
    <row r="5593" spans="1:15" ht="13">
      <c r="D5593" s="274"/>
      <c r="E5593" s="829" t="s">
        <v>260</v>
      </c>
      <c r="F5593" s="234" t="s">
        <v>261</v>
      </c>
      <c r="G5593" s="829"/>
    </row>
    <row r="5594" spans="1:15" ht="13">
      <c r="D5594" s="274">
        <v>0.2</v>
      </c>
      <c r="E5594" s="829" t="s">
        <v>1146</v>
      </c>
      <c r="F5594" s="234" t="s">
        <v>1147</v>
      </c>
      <c r="G5594" s="309" t="s">
        <v>151</v>
      </c>
      <c r="H5594" s="248">
        <f>Bahan!$C$914</f>
        <v>500000</v>
      </c>
      <c r="I5594" s="248"/>
      <c r="J5594" s="248"/>
      <c r="K5594" s="248" t="s">
        <v>128</v>
      </c>
      <c r="L5594" s="230">
        <f>D5594*H5594</f>
        <v>100000</v>
      </c>
    </row>
    <row r="5595" spans="1:15" ht="13">
      <c r="D5595" s="274"/>
      <c r="E5595" s="829"/>
      <c r="G5595" s="829"/>
      <c r="M5595" s="230" t="s">
        <v>128</v>
      </c>
      <c r="N5595" s="265">
        <f>SUM(L5594)</f>
        <v>100000</v>
      </c>
    </row>
    <row r="5596" spans="1:15" s="1378" customFormat="1" ht="13">
      <c r="A5596" s="231"/>
      <c r="B5596" s="829"/>
      <c r="C5596" s="829"/>
      <c r="D5596" s="421"/>
      <c r="E5596" s="829"/>
      <c r="F5596" s="234"/>
      <c r="G5596" s="829"/>
      <c r="H5596" s="829"/>
      <c r="K5596" s="829"/>
      <c r="L5596" s="233"/>
      <c r="M5596" s="267" t="s">
        <v>169</v>
      </c>
      <c r="N5596" s="268" t="s">
        <v>169</v>
      </c>
      <c r="O5596" s="233"/>
    </row>
    <row r="5597" spans="1:15" s="1378" customFormat="1" ht="13">
      <c r="A5597" s="231"/>
      <c r="B5597" s="829"/>
      <c r="C5597" s="829"/>
      <c r="D5597" s="421"/>
      <c r="E5597" s="829"/>
      <c r="F5597" s="234"/>
      <c r="G5597" s="829"/>
      <c r="H5597" s="233" t="s">
        <v>170</v>
      </c>
      <c r="K5597" s="233"/>
      <c r="L5597" s="233"/>
      <c r="M5597" s="230" t="s">
        <v>128</v>
      </c>
      <c r="N5597" s="230">
        <f>SUM(N5587:N5595)</f>
        <v>78327500</v>
      </c>
      <c r="O5597" s="233"/>
    </row>
    <row r="5598" spans="1:15" s="1378" customFormat="1" ht="13">
      <c r="A5598" s="231"/>
      <c r="B5598" s="829"/>
      <c r="C5598" s="829"/>
      <c r="D5598" s="421"/>
      <c r="E5598" s="829"/>
      <c r="F5598" s="234"/>
      <c r="G5598" s="829"/>
      <c r="H5598" s="269" t="s">
        <v>3123</v>
      </c>
      <c r="I5598" s="233"/>
      <c r="J5598" s="233"/>
      <c r="K5598" s="270"/>
      <c r="L5598" s="233"/>
      <c r="M5598" s="230" t="s">
        <v>128</v>
      </c>
      <c r="N5598" s="265">
        <f>N5597*$Q$4</f>
        <v>7832750</v>
      </c>
      <c r="O5598" s="233"/>
    </row>
    <row r="5599" spans="1:15" s="1378" customFormat="1" ht="13">
      <c r="A5599" s="231"/>
      <c r="B5599" s="829"/>
      <c r="C5599" s="829"/>
      <c r="D5599" s="421"/>
      <c r="E5599" s="829"/>
      <c r="F5599" s="234"/>
      <c r="G5599" s="829"/>
      <c r="H5599" s="233" t="s">
        <v>171</v>
      </c>
      <c r="I5599" s="233"/>
      <c r="J5599" s="233"/>
      <c r="K5599" s="233"/>
      <c r="L5599" s="233"/>
      <c r="M5599" s="230" t="s">
        <v>128</v>
      </c>
      <c r="N5599" s="262">
        <f>ROUNDDOWN((N5597+N5598),0)</f>
        <v>86160250</v>
      </c>
      <c r="O5599" s="233"/>
    </row>
    <row r="5600" spans="1:15" s="1378" customFormat="1" ht="13">
      <c r="A5600" s="231"/>
      <c r="B5600" s="829"/>
      <c r="C5600" s="829"/>
      <c r="D5600" s="421"/>
      <c r="E5600" s="829"/>
      <c r="F5600" s="234"/>
      <c r="G5600" s="829"/>
      <c r="H5600" s="233"/>
      <c r="K5600" s="233"/>
      <c r="L5600" s="233"/>
      <c r="M5600" s="230"/>
      <c r="N5600" s="233"/>
      <c r="O5600" s="233"/>
    </row>
    <row r="5601" spans="1:15" s="1378" customFormat="1" ht="13">
      <c r="A5601" s="258">
        <f>1+A5581</f>
        <v>147</v>
      </c>
      <c r="B5601" s="1250" t="s">
        <v>1148</v>
      </c>
      <c r="C5601" s="437"/>
      <c r="D5601" s="438" t="s">
        <v>1149</v>
      </c>
      <c r="E5601" s="1250"/>
      <c r="F5601" s="260"/>
      <c r="G5601" s="1250"/>
      <c r="H5601" s="245"/>
      <c r="K5601" s="245"/>
      <c r="L5601" s="245"/>
      <c r="M5601" s="262"/>
      <c r="N5601" s="245"/>
      <c r="O5601" s="233"/>
    </row>
    <row r="5602" spans="1:15" s="1378" customFormat="1" ht="13">
      <c r="A5602" s="403"/>
      <c r="B5602" s="404"/>
      <c r="C5602" s="404"/>
      <c r="D5602" s="421"/>
      <c r="E5602" s="829" t="s">
        <v>147</v>
      </c>
      <c r="F5602" s="234" t="s">
        <v>148</v>
      </c>
      <c r="G5602" s="829"/>
      <c r="H5602" s="233"/>
      <c r="K5602" s="233"/>
      <c r="L5602" s="233"/>
      <c r="M5602" s="230"/>
      <c r="N5602" s="233"/>
      <c r="O5602" s="233"/>
    </row>
    <row r="5603" spans="1:15" s="1378" customFormat="1" ht="13">
      <c r="A5603" s="403"/>
      <c r="B5603" s="404"/>
      <c r="C5603" s="404"/>
      <c r="D5603" s="274">
        <v>0.5</v>
      </c>
      <c r="E5603" s="829" t="s">
        <v>149</v>
      </c>
      <c r="F5603" s="264" t="s">
        <v>150</v>
      </c>
      <c r="G5603" s="370" t="s">
        <v>151</v>
      </c>
      <c r="H5603" s="248">
        <f>Bahan!$C$10</f>
        <v>125000</v>
      </c>
      <c r="K5603" s="248" t="s">
        <v>128</v>
      </c>
      <c r="L5603" s="230">
        <f>D5603*H5603</f>
        <v>62500</v>
      </c>
      <c r="M5603" s="230"/>
      <c r="N5603" s="233"/>
      <c r="O5603" s="233"/>
    </row>
    <row r="5604" spans="1:15" s="1378" customFormat="1" ht="13">
      <c r="A5604" s="403"/>
      <c r="B5604" s="404"/>
      <c r="C5604" s="404"/>
      <c r="D5604" s="274">
        <v>0.5</v>
      </c>
      <c r="E5604" s="829" t="s">
        <v>149</v>
      </c>
      <c r="F5604" s="264" t="s">
        <v>945</v>
      </c>
      <c r="G5604" s="370" t="s">
        <v>151</v>
      </c>
      <c r="H5604" s="248">
        <f>Bahan!$C$20</f>
        <v>135000</v>
      </c>
      <c r="K5604" s="248" t="s">
        <v>128</v>
      </c>
      <c r="L5604" s="230">
        <f>D5604*H5604</f>
        <v>67500</v>
      </c>
      <c r="M5604" s="230"/>
      <c r="N5604" s="233"/>
      <c r="O5604" s="233"/>
    </row>
    <row r="5605" spans="1:15" s="1378" customFormat="1" ht="13">
      <c r="A5605" s="403"/>
      <c r="B5605" s="404"/>
      <c r="C5605" s="404"/>
      <c r="D5605" s="274">
        <v>0.5</v>
      </c>
      <c r="E5605" s="829" t="s">
        <v>149</v>
      </c>
      <c r="F5605" s="234" t="s">
        <v>153</v>
      </c>
      <c r="G5605" s="370" t="s">
        <v>151</v>
      </c>
      <c r="H5605" s="248">
        <f>Bahan!$C$21</f>
        <v>145000</v>
      </c>
      <c r="K5605" s="248" t="s">
        <v>128</v>
      </c>
      <c r="L5605" s="230">
        <f>D5605*H5605</f>
        <v>72500</v>
      </c>
      <c r="M5605" s="230"/>
      <c r="N5605" s="233"/>
      <c r="O5605" s="233"/>
    </row>
    <row r="5606" spans="1:15" s="1378" customFormat="1" ht="13">
      <c r="A5606" s="403"/>
      <c r="B5606" s="404"/>
      <c r="C5606" s="404"/>
      <c r="D5606" s="274">
        <v>0.5</v>
      </c>
      <c r="E5606" s="829" t="s">
        <v>149</v>
      </c>
      <c r="F5606" s="234" t="s">
        <v>154</v>
      </c>
      <c r="G5606" s="370" t="s">
        <v>151</v>
      </c>
      <c r="H5606" s="248">
        <f>Bahan!$C$22</f>
        <v>150000</v>
      </c>
      <c r="K5606" s="248" t="s">
        <v>128</v>
      </c>
      <c r="L5606" s="230">
        <f>D5606*H5606</f>
        <v>75000</v>
      </c>
      <c r="M5606" s="230"/>
      <c r="N5606" s="233"/>
      <c r="O5606" s="233"/>
    </row>
    <row r="5607" spans="1:15" s="1378" customFormat="1" ht="13">
      <c r="A5607" s="403"/>
      <c r="B5607" s="404"/>
      <c r="C5607" s="404"/>
      <c r="D5607" s="421"/>
      <c r="E5607" s="829"/>
      <c r="F5607" s="234"/>
      <c r="G5607" s="829"/>
      <c r="H5607" s="233"/>
      <c r="K5607" s="233"/>
      <c r="L5607" s="233"/>
      <c r="M5607" s="230" t="s">
        <v>128</v>
      </c>
      <c r="N5607" s="265">
        <f>SUM(L5603:L5606)</f>
        <v>277500</v>
      </c>
      <c r="O5607" s="233"/>
    </row>
    <row r="5608" spans="1:15" s="1378" customFormat="1" ht="13">
      <c r="A5608" s="403"/>
      <c r="B5608" s="404"/>
      <c r="C5608" s="404"/>
      <c r="D5608" s="421"/>
      <c r="E5608" s="829" t="s">
        <v>155</v>
      </c>
      <c r="F5608" s="234" t="s">
        <v>156</v>
      </c>
      <c r="G5608" s="829"/>
      <c r="H5608" s="233"/>
      <c r="K5608" s="233"/>
      <c r="L5608" s="233"/>
      <c r="M5608" s="230"/>
      <c r="N5608" s="233"/>
      <c r="O5608" s="233"/>
    </row>
    <row r="5609" spans="1:15" s="1378" customFormat="1" ht="13">
      <c r="A5609" s="403"/>
      <c r="B5609" s="404"/>
      <c r="C5609" s="404"/>
      <c r="D5609" s="421">
        <v>1</v>
      </c>
      <c r="E5609" s="829" t="s">
        <v>4</v>
      </c>
      <c r="F5609" s="234" t="s">
        <v>1150</v>
      </c>
      <c r="G5609" s="370" t="s">
        <v>151</v>
      </c>
      <c r="H5609" s="265">
        <f>Bahan!$C$549</f>
        <v>194313000</v>
      </c>
      <c r="K5609" s="248" t="s">
        <v>128</v>
      </c>
      <c r="L5609" s="230">
        <f>D5609*H5609</f>
        <v>194313000</v>
      </c>
      <c r="M5609" s="230"/>
      <c r="N5609" s="233"/>
      <c r="O5609" s="233"/>
    </row>
    <row r="5610" spans="1:15" s="1378" customFormat="1" ht="13">
      <c r="A5610" s="403"/>
      <c r="B5610" s="404"/>
      <c r="C5610" s="404"/>
      <c r="D5610" s="421">
        <v>0.2</v>
      </c>
      <c r="E5610" s="829" t="s">
        <v>1077</v>
      </c>
      <c r="F5610" s="234" t="s">
        <v>1144</v>
      </c>
      <c r="G5610" s="370" t="s">
        <v>151</v>
      </c>
      <c r="H5610" s="265">
        <f>Bahan!$C$612</f>
        <v>1250000</v>
      </c>
      <c r="K5610" s="248"/>
      <c r="L5610" s="230">
        <f>D5610*H5610</f>
        <v>250000</v>
      </c>
      <c r="M5610" s="230"/>
      <c r="N5610" s="233"/>
      <c r="O5610" s="233"/>
    </row>
    <row r="5611" spans="1:15" s="1378" customFormat="1" ht="13">
      <c r="A5611" s="403"/>
      <c r="B5611" s="404"/>
      <c r="C5611" s="404"/>
      <c r="D5611" s="421">
        <v>0.2</v>
      </c>
      <c r="E5611" s="829" t="s">
        <v>1077</v>
      </c>
      <c r="F5611" s="234" t="s">
        <v>1145</v>
      </c>
      <c r="G5611" s="370" t="s">
        <v>151</v>
      </c>
      <c r="H5611" s="265">
        <f>Bahan!$C$613</f>
        <v>1000000</v>
      </c>
      <c r="K5611" s="248" t="s">
        <v>128</v>
      </c>
      <c r="L5611" s="230">
        <f>D5611*H5611</f>
        <v>200000</v>
      </c>
      <c r="M5611" s="230"/>
      <c r="N5611" s="233"/>
      <c r="O5611" s="233"/>
    </row>
    <row r="5612" spans="1:15" s="1378" customFormat="1" ht="13">
      <c r="A5612" s="231"/>
      <c r="B5612" s="829"/>
      <c r="C5612" s="829"/>
      <c r="D5612" s="421"/>
      <c r="E5612" s="829"/>
      <c r="F5612" s="234"/>
      <c r="G5612" s="370"/>
      <c r="H5612" s="248"/>
      <c r="K5612" s="233"/>
      <c r="L5612" s="230"/>
      <c r="M5612" s="230" t="s">
        <v>128</v>
      </c>
      <c r="N5612" s="265">
        <f>SUM(L5609:L5611)</f>
        <v>194763000</v>
      </c>
      <c r="O5612" s="233"/>
    </row>
    <row r="5613" spans="1:15" ht="13">
      <c r="D5613" s="274"/>
      <c r="E5613" s="829" t="s">
        <v>260</v>
      </c>
      <c r="F5613" s="234" t="s">
        <v>261</v>
      </c>
      <c r="G5613" s="829"/>
    </row>
    <row r="5614" spans="1:15" ht="13">
      <c r="D5614" s="274">
        <v>0.2</v>
      </c>
      <c r="E5614" s="829" t="s">
        <v>1146</v>
      </c>
      <c r="F5614" s="234" t="s">
        <v>1147</v>
      </c>
      <c r="G5614" s="309" t="s">
        <v>151</v>
      </c>
      <c r="H5614" s="248">
        <f>Bahan!$C$914</f>
        <v>500000</v>
      </c>
      <c r="I5614" s="248"/>
      <c r="J5614" s="248"/>
      <c r="K5614" s="248" t="s">
        <v>128</v>
      </c>
      <c r="L5614" s="230">
        <f>D5614*H5614</f>
        <v>100000</v>
      </c>
    </row>
    <row r="5615" spans="1:15" ht="13">
      <c r="D5615" s="274"/>
      <c r="E5615" s="829"/>
      <c r="G5615" s="829"/>
      <c r="M5615" s="230" t="s">
        <v>128</v>
      </c>
      <c r="N5615" s="265">
        <f>SUM(L5614)</f>
        <v>100000</v>
      </c>
    </row>
    <row r="5616" spans="1:15" s="1378" customFormat="1" ht="13">
      <c r="A5616" s="231"/>
      <c r="B5616" s="829"/>
      <c r="C5616" s="829"/>
      <c r="D5616" s="421"/>
      <c r="E5616" s="829"/>
      <c r="F5616" s="234"/>
      <c r="G5616" s="829"/>
      <c r="H5616" s="829"/>
      <c r="K5616" s="829"/>
      <c r="L5616" s="233"/>
      <c r="M5616" s="267" t="s">
        <v>169</v>
      </c>
      <c r="N5616" s="268" t="s">
        <v>169</v>
      </c>
      <c r="O5616" s="233"/>
    </row>
    <row r="5617" spans="1:15" s="1378" customFormat="1" ht="13">
      <c r="A5617" s="231"/>
      <c r="B5617" s="829"/>
      <c r="C5617" s="829"/>
      <c r="D5617" s="421"/>
      <c r="E5617" s="829"/>
      <c r="F5617" s="234"/>
      <c r="G5617" s="829"/>
      <c r="H5617" s="233" t="s">
        <v>170</v>
      </c>
      <c r="K5617" s="233"/>
      <c r="L5617" s="233"/>
      <c r="M5617" s="230" t="s">
        <v>128</v>
      </c>
      <c r="N5617" s="230">
        <f>SUM(N5607:N5615)</f>
        <v>195140500</v>
      </c>
      <c r="O5617" s="233"/>
    </row>
    <row r="5618" spans="1:15" s="1378" customFormat="1" ht="13">
      <c r="A5618" s="231"/>
      <c r="B5618" s="829"/>
      <c r="C5618" s="829"/>
      <c r="D5618" s="421"/>
      <c r="E5618" s="829"/>
      <c r="F5618" s="234"/>
      <c r="G5618" s="829"/>
      <c r="H5618" s="269" t="s">
        <v>3123</v>
      </c>
      <c r="I5618" s="233"/>
      <c r="J5618" s="233"/>
      <c r="K5618" s="270"/>
      <c r="L5618" s="233"/>
      <c r="M5618" s="230" t="s">
        <v>128</v>
      </c>
      <c r="N5618" s="265">
        <f>N5617*$Q$4</f>
        <v>19514050</v>
      </c>
      <c r="O5618" s="233"/>
    </row>
    <row r="5619" spans="1:15" s="1378" customFormat="1" ht="13">
      <c r="A5619" s="231"/>
      <c r="B5619" s="829"/>
      <c r="C5619" s="829"/>
      <c r="D5619" s="421"/>
      <c r="E5619" s="829"/>
      <c r="F5619" s="234"/>
      <c r="G5619" s="829"/>
      <c r="H5619" s="233" t="s">
        <v>171</v>
      </c>
      <c r="I5619" s="233"/>
      <c r="J5619" s="233"/>
      <c r="K5619" s="233"/>
      <c r="L5619" s="233"/>
      <c r="M5619" s="230" t="s">
        <v>128</v>
      </c>
      <c r="N5619" s="262">
        <f>ROUNDDOWN((N5617+N5618),0)</f>
        <v>214654550</v>
      </c>
      <c r="O5619" s="233"/>
    </row>
    <row r="5620" spans="1:15" s="1378" customFormat="1" ht="13">
      <c r="A5620" s="231"/>
      <c r="B5620" s="829"/>
      <c r="C5620" s="829"/>
      <c r="D5620" s="421"/>
      <c r="E5620" s="829"/>
      <c r="F5620" s="234"/>
      <c r="G5620" s="829"/>
      <c r="H5620" s="233"/>
      <c r="K5620" s="233"/>
      <c r="L5620" s="233"/>
      <c r="M5620" s="230"/>
      <c r="N5620" s="233"/>
      <c r="O5620" s="233"/>
    </row>
    <row r="5621" spans="1:15" s="1378" customFormat="1" ht="13">
      <c r="A5621" s="258">
        <f>1+A5601</f>
        <v>148</v>
      </c>
      <c r="B5621" s="1250" t="s">
        <v>1151</v>
      </c>
      <c r="C5621" s="437"/>
      <c r="D5621" s="438" t="s">
        <v>1152</v>
      </c>
      <c r="E5621" s="1250"/>
      <c r="F5621" s="260"/>
      <c r="G5621" s="1250"/>
      <c r="H5621" s="245"/>
      <c r="K5621" s="245"/>
      <c r="L5621" s="245"/>
      <c r="M5621" s="262"/>
      <c r="N5621" s="245"/>
      <c r="O5621" s="233"/>
    </row>
    <row r="5622" spans="1:15" s="1378" customFormat="1" ht="13">
      <c r="A5622" s="403"/>
      <c r="B5622" s="404"/>
      <c r="C5622" s="404"/>
      <c r="D5622" s="421"/>
      <c r="E5622" s="829" t="s">
        <v>147</v>
      </c>
      <c r="F5622" s="234" t="s">
        <v>148</v>
      </c>
      <c r="G5622" s="829"/>
      <c r="H5622" s="233"/>
      <c r="K5622" s="233"/>
      <c r="L5622" s="233"/>
      <c r="M5622" s="230"/>
      <c r="N5622" s="233"/>
      <c r="O5622" s="233"/>
    </row>
    <row r="5623" spans="1:15" s="1378" customFormat="1" ht="13">
      <c r="A5623" s="403"/>
      <c r="B5623" s="404"/>
      <c r="C5623" s="404"/>
      <c r="D5623" s="274">
        <v>0.5</v>
      </c>
      <c r="E5623" s="829" t="s">
        <v>149</v>
      </c>
      <c r="F5623" s="264" t="s">
        <v>150</v>
      </c>
      <c r="G5623" s="370" t="s">
        <v>151</v>
      </c>
      <c r="H5623" s="248">
        <f>Bahan!$C$10</f>
        <v>125000</v>
      </c>
      <c r="K5623" s="248" t="s">
        <v>128</v>
      </c>
      <c r="L5623" s="230">
        <f>D5623*H5623</f>
        <v>62500</v>
      </c>
      <c r="M5623" s="230"/>
      <c r="N5623" s="233"/>
      <c r="O5623" s="233"/>
    </row>
    <row r="5624" spans="1:15" s="1378" customFormat="1" ht="13">
      <c r="A5624" s="403"/>
      <c r="B5624" s="404"/>
      <c r="C5624" s="404"/>
      <c r="D5624" s="274">
        <v>0.5</v>
      </c>
      <c r="E5624" s="829" t="s">
        <v>149</v>
      </c>
      <c r="F5624" s="264" t="s">
        <v>945</v>
      </c>
      <c r="G5624" s="370" t="s">
        <v>151</v>
      </c>
      <c r="H5624" s="248">
        <f>Bahan!$C$20</f>
        <v>135000</v>
      </c>
      <c r="K5624" s="248" t="s">
        <v>128</v>
      </c>
      <c r="L5624" s="230">
        <f>D5624*H5624</f>
        <v>67500</v>
      </c>
      <c r="M5624" s="230"/>
      <c r="N5624" s="233"/>
      <c r="O5624" s="233"/>
    </row>
    <row r="5625" spans="1:15" s="1378" customFormat="1" ht="13">
      <c r="A5625" s="403"/>
      <c r="B5625" s="404"/>
      <c r="C5625" s="404"/>
      <c r="D5625" s="274">
        <v>0.5</v>
      </c>
      <c r="E5625" s="829" t="s">
        <v>149</v>
      </c>
      <c r="F5625" s="234" t="s">
        <v>153</v>
      </c>
      <c r="G5625" s="370" t="s">
        <v>151</v>
      </c>
      <c r="H5625" s="248">
        <f>Bahan!$C$21</f>
        <v>145000</v>
      </c>
      <c r="K5625" s="248" t="s">
        <v>128</v>
      </c>
      <c r="L5625" s="230">
        <f>D5625*H5625</f>
        <v>72500</v>
      </c>
      <c r="M5625" s="230"/>
      <c r="N5625" s="233"/>
      <c r="O5625" s="233"/>
    </row>
    <row r="5626" spans="1:15" s="1378" customFormat="1" ht="13">
      <c r="A5626" s="403"/>
      <c r="B5626" s="404"/>
      <c r="C5626" s="404"/>
      <c r="D5626" s="274">
        <v>0.5</v>
      </c>
      <c r="E5626" s="829" t="s">
        <v>149</v>
      </c>
      <c r="F5626" s="234" t="s">
        <v>154</v>
      </c>
      <c r="G5626" s="370" t="s">
        <v>151</v>
      </c>
      <c r="H5626" s="248">
        <f>Bahan!$C$22</f>
        <v>150000</v>
      </c>
      <c r="K5626" s="248" t="s">
        <v>128</v>
      </c>
      <c r="L5626" s="230">
        <f>D5626*H5626</f>
        <v>75000</v>
      </c>
      <c r="M5626" s="230"/>
      <c r="N5626" s="233"/>
      <c r="O5626" s="233"/>
    </row>
    <row r="5627" spans="1:15" s="1378" customFormat="1" ht="13">
      <c r="A5627" s="403"/>
      <c r="B5627" s="404"/>
      <c r="C5627" s="404"/>
      <c r="D5627" s="421"/>
      <c r="E5627" s="829"/>
      <c r="F5627" s="234"/>
      <c r="G5627" s="829"/>
      <c r="H5627" s="233"/>
      <c r="K5627" s="233"/>
      <c r="L5627" s="233"/>
      <c r="M5627" s="230" t="s">
        <v>128</v>
      </c>
      <c r="N5627" s="265">
        <f>SUM(L5623:L5626)</f>
        <v>277500</v>
      </c>
      <c r="O5627" s="233"/>
    </row>
    <row r="5628" spans="1:15" s="1378" customFormat="1" ht="13">
      <c r="A5628" s="403"/>
      <c r="B5628" s="404"/>
      <c r="C5628" s="404"/>
      <c r="D5628" s="421"/>
      <c r="E5628" s="829" t="s">
        <v>155</v>
      </c>
      <c r="F5628" s="234" t="s">
        <v>156</v>
      </c>
      <c r="G5628" s="829"/>
      <c r="H5628" s="233"/>
      <c r="K5628" s="233"/>
      <c r="L5628" s="233"/>
      <c r="M5628" s="230"/>
      <c r="N5628" s="233"/>
      <c r="O5628" s="233"/>
    </row>
    <row r="5629" spans="1:15" s="1378" customFormat="1" ht="13">
      <c r="A5629" s="403"/>
      <c r="B5629" s="404"/>
      <c r="C5629" s="404"/>
      <c r="D5629" s="421">
        <v>1</v>
      </c>
      <c r="E5629" s="829" t="s">
        <v>4</v>
      </c>
      <c r="F5629" s="234" t="s">
        <v>1153</v>
      </c>
      <c r="G5629" s="370" t="s">
        <v>151</v>
      </c>
      <c r="H5629" s="265">
        <f>Bahan!$C$550</f>
        <v>198673000</v>
      </c>
      <c r="K5629" s="248" t="s">
        <v>128</v>
      </c>
      <c r="L5629" s="230">
        <f>D5629*H5629</f>
        <v>198673000</v>
      </c>
      <c r="M5629" s="230"/>
      <c r="N5629" s="233"/>
      <c r="O5629" s="233"/>
    </row>
    <row r="5630" spans="1:15" s="1378" customFormat="1" ht="13">
      <c r="A5630" s="403"/>
      <c r="B5630" s="404"/>
      <c r="C5630" s="404"/>
      <c r="D5630" s="421">
        <v>0.2</v>
      </c>
      <c r="E5630" s="829" t="s">
        <v>1077</v>
      </c>
      <c r="F5630" s="234" t="s">
        <v>1144</v>
      </c>
      <c r="G5630" s="370" t="s">
        <v>151</v>
      </c>
      <c r="H5630" s="265">
        <f>Bahan!$C$612</f>
        <v>1250000</v>
      </c>
      <c r="K5630" s="248"/>
      <c r="L5630" s="230">
        <f>D5630*H5630</f>
        <v>250000</v>
      </c>
      <c r="M5630" s="230"/>
      <c r="N5630" s="233"/>
      <c r="O5630" s="233"/>
    </row>
    <row r="5631" spans="1:15" s="1378" customFormat="1" ht="13">
      <c r="A5631" s="403"/>
      <c r="B5631" s="404"/>
      <c r="C5631" s="404"/>
      <c r="D5631" s="421">
        <v>0.2</v>
      </c>
      <c r="E5631" s="829" t="s">
        <v>1077</v>
      </c>
      <c r="F5631" s="234" t="s">
        <v>1145</v>
      </c>
      <c r="G5631" s="370" t="s">
        <v>151</v>
      </c>
      <c r="H5631" s="265">
        <f>Bahan!$C$613</f>
        <v>1000000</v>
      </c>
      <c r="K5631" s="248" t="s">
        <v>128</v>
      </c>
      <c r="L5631" s="230">
        <f>D5631*H5631</f>
        <v>200000</v>
      </c>
      <c r="M5631" s="230"/>
      <c r="N5631" s="233"/>
      <c r="O5631" s="233"/>
    </row>
    <row r="5632" spans="1:15" s="1378" customFormat="1" ht="13">
      <c r="A5632" s="231"/>
      <c r="B5632" s="829"/>
      <c r="C5632" s="829"/>
      <c r="D5632" s="421"/>
      <c r="E5632" s="829"/>
      <c r="F5632" s="234"/>
      <c r="G5632" s="370"/>
      <c r="H5632" s="248"/>
      <c r="K5632" s="233"/>
      <c r="L5632" s="230"/>
      <c r="M5632" s="230" t="s">
        <v>128</v>
      </c>
      <c r="N5632" s="265">
        <f>SUM(L5629:L5631)</f>
        <v>199123000</v>
      </c>
      <c r="O5632" s="233"/>
    </row>
    <row r="5633" spans="1:15" ht="13">
      <c r="D5633" s="274"/>
      <c r="E5633" s="829" t="s">
        <v>260</v>
      </c>
      <c r="F5633" s="234" t="s">
        <v>261</v>
      </c>
      <c r="G5633" s="829"/>
    </row>
    <row r="5634" spans="1:15" ht="13">
      <c r="D5634" s="274">
        <v>0.2</v>
      </c>
      <c r="E5634" s="829" t="s">
        <v>1146</v>
      </c>
      <c r="F5634" s="234" t="s">
        <v>1147</v>
      </c>
      <c r="G5634" s="309" t="s">
        <v>151</v>
      </c>
      <c r="H5634" s="248">
        <f>Bahan!$C$914</f>
        <v>500000</v>
      </c>
      <c r="I5634" s="248"/>
      <c r="J5634" s="248"/>
      <c r="K5634" s="248" t="s">
        <v>128</v>
      </c>
      <c r="L5634" s="230">
        <f>D5634*H5634</f>
        <v>100000</v>
      </c>
    </row>
    <row r="5635" spans="1:15" ht="13">
      <c r="D5635" s="274"/>
      <c r="E5635" s="829"/>
      <c r="G5635" s="829"/>
      <c r="M5635" s="230" t="s">
        <v>128</v>
      </c>
      <c r="N5635" s="265">
        <f>SUM(L5634)</f>
        <v>100000</v>
      </c>
    </row>
    <row r="5636" spans="1:15" s="1378" customFormat="1" ht="13">
      <c r="A5636" s="231"/>
      <c r="B5636" s="829"/>
      <c r="C5636" s="829"/>
      <c r="D5636" s="421"/>
      <c r="E5636" s="829"/>
      <c r="F5636" s="234"/>
      <c r="G5636" s="829"/>
      <c r="H5636" s="829"/>
      <c r="K5636" s="829"/>
      <c r="L5636" s="233"/>
      <c r="M5636" s="267" t="s">
        <v>169</v>
      </c>
      <c r="N5636" s="268" t="s">
        <v>169</v>
      </c>
      <c r="O5636" s="233"/>
    </row>
    <row r="5637" spans="1:15" s="1378" customFormat="1" ht="13">
      <c r="A5637" s="231"/>
      <c r="B5637" s="829"/>
      <c r="C5637" s="829"/>
      <c r="D5637" s="421"/>
      <c r="E5637" s="829"/>
      <c r="F5637" s="234"/>
      <c r="G5637" s="829"/>
      <c r="H5637" s="233" t="s">
        <v>170</v>
      </c>
      <c r="K5637" s="233"/>
      <c r="L5637" s="233"/>
      <c r="M5637" s="230" t="s">
        <v>128</v>
      </c>
      <c r="N5637" s="230">
        <f>SUM(N5627:N5635)</f>
        <v>199500500</v>
      </c>
      <c r="O5637" s="233"/>
    </row>
    <row r="5638" spans="1:15" s="1378" customFormat="1" ht="13">
      <c r="A5638" s="231"/>
      <c r="B5638" s="829"/>
      <c r="C5638" s="829"/>
      <c r="D5638" s="421"/>
      <c r="E5638" s="829"/>
      <c r="F5638" s="234"/>
      <c r="G5638" s="829"/>
      <c r="H5638" s="269" t="s">
        <v>3123</v>
      </c>
      <c r="I5638" s="233"/>
      <c r="J5638" s="233"/>
      <c r="K5638" s="270"/>
      <c r="L5638" s="233"/>
      <c r="M5638" s="230" t="s">
        <v>128</v>
      </c>
      <c r="N5638" s="265">
        <f>N5637*$Q$4</f>
        <v>19950050</v>
      </c>
      <c r="O5638" s="233"/>
    </row>
    <row r="5639" spans="1:15" s="1378" customFormat="1" ht="13">
      <c r="A5639" s="231"/>
      <c r="B5639" s="829"/>
      <c r="C5639" s="829"/>
      <c r="D5639" s="421"/>
      <c r="E5639" s="829"/>
      <c r="F5639" s="234"/>
      <c r="G5639" s="829"/>
      <c r="H5639" s="233" t="s">
        <v>171</v>
      </c>
      <c r="I5639" s="233"/>
      <c r="J5639" s="233"/>
      <c r="K5639" s="233"/>
      <c r="L5639" s="233"/>
      <c r="M5639" s="230" t="s">
        <v>128</v>
      </c>
      <c r="N5639" s="262">
        <f>ROUNDDOWN((N5637+N5638),0)</f>
        <v>219450550</v>
      </c>
      <c r="O5639" s="233"/>
    </row>
    <row r="5640" spans="1:15" s="1378" customFormat="1" ht="13">
      <c r="A5640" s="231"/>
      <c r="B5640" s="829"/>
      <c r="C5640" s="829"/>
      <c r="D5640" s="421"/>
      <c r="E5640" s="829"/>
      <c r="F5640" s="234"/>
      <c r="G5640" s="829"/>
      <c r="H5640" s="233"/>
      <c r="I5640" s="233"/>
      <c r="J5640" s="233"/>
      <c r="K5640" s="233"/>
      <c r="L5640" s="233"/>
      <c r="M5640" s="230"/>
      <c r="N5640" s="262"/>
      <c r="O5640" s="233"/>
    </row>
    <row r="5641" spans="1:15" s="1378" customFormat="1" ht="13">
      <c r="A5641" s="258">
        <f>1+A5621</f>
        <v>149</v>
      </c>
      <c r="B5641" s="1250" t="s">
        <v>1154</v>
      </c>
      <c r="C5641" s="437"/>
      <c r="D5641" s="438" t="s">
        <v>1155</v>
      </c>
      <c r="E5641" s="1250"/>
      <c r="F5641" s="260"/>
      <c r="G5641" s="1250"/>
      <c r="H5641" s="245"/>
      <c r="K5641" s="245"/>
      <c r="L5641" s="245"/>
      <c r="M5641" s="262"/>
      <c r="N5641" s="245"/>
      <c r="O5641" s="233"/>
    </row>
    <row r="5642" spans="1:15" s="1378" customFormat="1" ht="13">
      <c r="A5642" s="403"/>
      <c r="B5642" s="404"/>
      <c r="C5642" s="404"/>
      <c r="D5642" s="421"/>
      <c r="E5642" s="829" t="s">
        <v>147</v>
      </c>
      <c r="F5642" s="234" t="s">
        <v>148</v>
      </c>
      <c r="G5642" s="829"/>
      <c r="H5642" s="233"/>
      <c r="K5642" s="233"/>
      <c r="L5642" s="233"/>
      <c r="M5642" s="230"/>
      <c r="N5642" s="233"/>
      <c r="O5642" s="233"/>
    </row>
    <row r="5643" spans="1:15" s="1378" customFormat="1" ht="13">
      <c r="A5643" s="403"/>
      <c r="B5643" s="404"/>
      <c r="C5643" s="404"/>
      <c r="D5643" s="274">
        <v>0.5</v>
      </c>
      <c r="E5643" s="829" t="s">
        <v>149</v>
      </c>
      <c r="F5643" s="264" t="s">
        <v>150</v>
      </c>
      <c r="G5643" s="370" t="s">
        <v>151</v>
      </c>
      <c r="H5643" s="248">
        <f>Bahan!$C$10</f>
        <v>125000</v>
      </c>
      <c r="K5643" s="248" t="s">
        <v>128</v>
      </c>
      <c r="L5643" s="230">
        <f>D5643*H5643</f>
        <v>62500</v>
      </c>
      <c r="M5643" s="230"/>
      <c r="N5643" s="233"/>
      <c r="O5643" s="233"/>
    </row>
    <row r="5644" spans="1:15" s="1378" customFormat="1" ht="13">
      <c r="A5644" s="403"/>
      <c r="B5644" s="404"/>
      <c r="C5644" s="404"/>
      <c r="D5644" s="274">
        <v>0.5</v>
      </c>
      <c r="E5644" s="829" t="s">
        <v>149</v>
      </c>
      <c r="F5644" s="264" t="s">
        <v>945</v>
      </c>
      <c r="G5644" s="370" t="s">
        <v>151</v>
      </c>
      <c r="H5644" s="248">
        <f>Bahan!$C$20</f>
        <v>135000</v>
      </c>
      <c r="K5644" s="248" t="s">
        <v>128</v>
      </c>
      <c r="L5644" s="230">
        <f>D5644*H5644</f>
        <v>67500</v>
      </c>
      <c r="M5644" s="230"/>
      <c r="N5644" s="233"/>
      <c r="O5644" s="233"/>
    </row>
    <row r="5645" spans="1:15" s="1378" customFormat="1" ht="13">
      <c r="A5645" s="403"/>
      <c r="B5645" s="404"/>
      <c r="C5645" s="404"/>
      <c r="D5645" s="274">
        <v>0.5</v>
      </c>
      <c r="E5645" s="829" t="s">
        <v>149</v>
      </c>
      <c r="F5645" s="234" t="s">
        <v>153</v>
      </c>
      <c r="G5645" s="370" t="s">
        <v>151</v>
      </c>
      <c r="H5645" s="248">
        <f>Bahan!$C$21</f>
        <v>145000</v>
      </c>
      <c r="K5645" s="248" t="s">
        <v>128</v>
      </c>
      <c r="L5645" s="230">
        <f>D5645*H5645</f>
        <v>72500</v>
      </c>
      <c r="M5645" s="230"/>
      <c r="N5645" s="233"/>
      <c r="O5645" s="233"/>
    </row>
    <row r="5646" spans="1:15" s="1378" customFormat="1" ht="13">
      <c r="A5646" s="403"/>
      <c r="B5646" s="404"/>
      <c r="C5646" s="404"/>
      <c r="D5646" s="274">
        <v>0.5</v>
      </c>
      <c r="E5646" s="829" t="s">
        <v>149</v>
      </c>
      <c r="F5646" s="234" t="s">
        <v>154</v>
      </c>
      <c r="G5646" s="370" t="s">
        <v>151</v>
      </c>
      <c r="H5646" s="248">
        <f>Bahan!$C$22</f>
        <v>150000</v>
      </c>
      <c r="K5646" s="248" t="s">
        <v>128</v>
      </c>
      <c r="L5646" s="230">
        <f>D5646*H5646</f>
        <v>75000</v>
      </c>
      <c r="M5646" s="230"/>
      <c r="N5646" s="233"/>
      <c r="O5646" s="233"/>
    </row>
    <row r="5647" spans="1:15" s="1378" customFormat="1" ht="13">
      <c r="A5647" s="403"/>
      <c r="B5647" s="404"/>
      <c r="C5647" s="404"/>
      <c r="D5647" s="421"/>
      <c r="E5647" s="829"/>
      <c r="F5647" s="234"/>
      <c r="G5647" s="829"/>
      <c r="H5647" s="233"/>
      <c r="K5647" s="233"/>
      <c r="L5647" s="233"/>
      <c r="M5647" s="230" t="s">
        <v>128</v>
      </c>
      <c r="N5647" s="265">
        <f>SUM(L5643:L5646)</f>
        <v>277500</v>
      </c>
      <c r="O5647" s="233"/>
    </row>
    <row r="5648" spans="1:15" s="1378" customFormat="1" ht="13">
      <c r="A5648" s="403"/>
      <c r="B5648" s="404"/>
      <c r="C5648" s="404"/>
      <c r="D5648" s="421"/>
      <c r="E5648" s="829" t="s">
        <v>155</v>
      </c>
      <c r="F5648" s="234" t="s">
        <v>156</v>
      </c>
      <c r="G5648" s="829"/>
      <c r="H5648" s="233"/>
      <c r="K5648" s="233"/>
      <c r="L5648" s="233"/>
      <c r="M5648" s="230"/>
      <c r="N5648" s="233"/>
      <c r="O5648" s="233"/>
    </row>
    <row r="5649" spans="1:15" s="1378" customFormat="1" ht="13">
      <c r="A5649" s="403"/>
      <c r="B5649" s="404"/>
      <c r="C5649" s="404"/>
      <c r="D5649" s="421">
        <v>1</v>
      </c>
      <c r="E5649" s="829" t="s">
        <v>4</v>
      </c>
      <c r="F5649" s="234" t="s">
        <v>1156</v>
      </c>
      <c r="G5649" s="370" t="s">
        <v>151</v>
      </c>
      <c r="H5649" s="265">
        <f>Bahan!$C$551</f>
        <v>208033000</v>
      </c>
      <c r="K5649" s="248" t="s">
        <v>128</v>
      </c>
      <c r="L5649" s="230">
        <f>D5649*H5649</f>
        <v>208033000</v>
      </c>
      <c r="M5649" s="230"/>
      <c r="N5649" s="233"/>
      <c r="O5649" s="233"/>
    </row>
    <row r="5650" spans="1:15" s="1378" customFormat="1" ht="13">
      <c r="A5650" s="403"/>
      <c r="B5650" s="404"/>
      <c r="C5650" s="404"/>
      <c r="D5650" s="421">
        <v>0.2</v>
      </c>
      <c r="E5650" s="829" t="s">
        <v>1077</v>
      </c>
      <c r="F5650" s="234" t="s">
        <v>1144</v>
      </c>
      <c r="G5650" s="370" t="s">
        <v>151</v>
      </c>
      <c r="H5650" s="265">
        <f>Bahan!$C$612</f>
        <v>1250000</v>
      </c>
      <c r="K5650" s="248"/>
      <c r="L5650" s="230">
        <f>D5650*H5650</f>
        <v>250000</v>
      </c>
      <c r="M5650" s="230"/>
      <c r="N5650" s="233"/>
      <c r="O5650" s="233"/>
    </row>
    <row r="5651" spans="1:15" s="1378" customFormat="1" ht="13">
      <c r="A5651" s="403"/>
      <c r="B5651" s="404"/>
      <c r="C5651" s="404"/>
      <c r="D5651" s="421">
        <v>0.2</v>
      </c>
      <c r="E5651" s="829" t="s">
        <v>1077</v>
      </c>
      <c r="F5651" s="234" t="s">
        <v>1145</v>
      </c>
      <c r="G5651" s="370" t="s">
        <v>151</v>
      </c>
      <c r="H5651" s="265">
        <f>Bahan!$C$613</f>
        <v>1000000</v>
      </c>
      <c r="K5651" s="248" t="s">
        <v>128</v>
      </c>
      <c r="L5651" s="230">
        <f>D5651*H5651</f>
        <v>200000</v>
      </c>
      <c r="M5651" s="230"/>
      <c r="N5651" s="233"/>
      <c r="O5651" s="233"/>
    </row>
    <row r="5652" spans="1:15" s="1378" customFormat="1" ht="13">
      <c r="A5652" s="231"/>
      <c r="B5652" s="829"/>
      <c r="C5652" s="829"/>
      <c r="D5652" s="421"/>
      <c r="E5652" s="829"/>
      <c r="F5652" s="234"/>
      <c r="G5652" s="370"/>
      <c r="H5652" s="248"/>
      <c r="K5652" s="233"/>
      <c r="L5652" s="230"/>
      <c r="M5652" s="230" t="s">
        <v>128</v>
      </c>
      <c r="N5652" s="265">
        <f>SUM(L5649:L5651)</f>
        <v>208483000</v>
      </c>
      <c r="O5652" s="233"/>
    </row>
    <row r="5653" spans="1:15" ht="13">
      <c r="D5653" s="274"/>
      <c r="E5653" s="829" t="s">
        <v>260</v>
      </c>
      <c r="F5653" s="234" t="s">
        <v>261</v>
      </c>
      <c r="G5653" s="829"/>
    </row>
    <row r="5654" spans="1:15" ht="13">
      <c r="D5654" s="274">
        <v>0.2</v>
      </c>
      <c r="E5654" s="829" t="s">
        <v>1146</v>
      </c>
      <c r="F5654" s="234" t="s">
        <v>1147</v>
      </c>
      <c r="G5654" s="309" t="s">
        <v>151</v>
      </c>
      <c r="H5654" s="248">
        <f>Bahan!$C$914</f>
        <v>500000</v>
      </c>
      <c r="I5654" s="248"/>
      <c r="J5654" s="248"/>
      <c r="K5654" s="248" t="s">
        <v>128</v>
      </c>
      <c r="L5654" s="230">
        <f>D5654*H5654</f>
        <v>100000</v>
      </c>
    </row>
    <row r="5655" spans="1:15" ht="13">
      <c r="D5655" s="274"/>
      <c r="E5655" s="829"/>
      <c r="G5655" s="829"/>
      <c r="M5655" s="230" t="s">
        <v>128</v>
      </c>
      <c r="N5655" s="265">
        <f>SUM(L5654)</f>
        <v>100000</v>
      </c>
    </row>
    <row r="5656" spans="1:15" s="1378" customFormat="1" ht="13">
      <c r="A5656" s="231"/>
      <c r="B5656" s="829"/>
      <c r="C5656" s="829"/>
      <c r="D5656" s="421"/>
      <c r="E5656" s="829"/>
      <c r="F5656" s="234"/>
      <c r="G5656" s="829"/>
      <c r="H5656" s="829"/>
      <c r="K5656" s="829"/>
      <c r="L5656" s="233"/>
      <c r="M5656" s="267" t="s">
        <v>169</v>
      </c>
      <c r="N5656" s="268" t="s">
        <v>169</v>
      </c>
      <c r="O5656" s="233"/>
    </row>
    <row r="5657" spans="1:15" s="1378" customFormat="1" ht="13">
      <c r="A5657" s="231"/>
      <c r="B5657" s="829"/>
      <c r="C5657" s="829"/>
      <c r="D5657" s="421"/>
      <c r="E5657" s="829"/>
      <c r="F5657" s="234"/>
      <c r="G5657" s="829"/>
      <c r="H5657" s="233" t="s">
        <v>170</v>
      </c>
      <c r="K5657" s="233"/>
      <c r="L5657" s="233"/>
      <c r="M5657" s="230" t="s">
        <v>128</v>
      </c>
      <c r="N5657" s="230">
        <f>SUM(N5647:N5655)</f>
        <v>208860500</v>
      </c>
      <c r="O5657" s="233"/>
    </row>
    <row r="5658" spans="1:15" s="1378" customFormat="1" ht="13">
      <c r="A5658" s="231"/>
      <c r="B5658" s="829"/>
      <c r="C5658" s="829"/>
      <c r="D5658" s="421"/>
      <c r="E5658" s="829"/>
      <c r="F5658" s="234"/>
      <c r="G5658" s="829"/>
      <c r="H5658" s="269" t="s">
        <v>3123</v>
      </c>
      <c r="I5658" s="233"/>
      <c r="J5658" s="233"/>
      <c r="K5658" s="270"/>
      <c r="L5658" s="233"/>
      <c r="M5658" s="230" t="s">
        <v>128</v>
      </c>
      <c r="N5658" s="265">
        <f>N5657*$Q$4</f>
        <v>20886050</v>
      </c>
      <c r="O5658" s="233"/>
    </row>
    <row r="5659" spans="1:15" s="1378" customFormat="1" ht="13">
      <c r="A5659" s="231"/>
      <c r="B5659" s="829"/>
      <c r="C5659" s="829"/>
      <c r="D5659" s="421"/>
      <c r="E5659" s="829"/>
      <c r="F5659" s="234"/>
      <c r="G5659" s="829"/>
      <c r="H5659" s="233" t="s">
        <v>171</v>
      </c>
      <c r="I5659" s="233"/>
      <c r="J5659" s="233"/>
      <c r="K5659" s="233"/>
      <c r="L5659" s="233"/>
      <c r="M5659" s="230" t="s">
        <v>128</v>
      </c>
      <c r="N5659" s="262">
        <f>ROUNDDOWN((N5657+N5658),0)</f>
        <v>229746550</v>
      </c>
      <c r="O5659" s="233"/>
    </row>
    <row r="5660" spans="1:15" s="1378" customFormat="1" ht="13">
      <c r="A5660" s="231"/>
      <c r="B5660" s="829"/>
      <c r="C5660" s="829"/>
      <c r="D5660" s="421"/>
      <c r="E5660" s="829"/>
      <c r="F5660" s="234"/>
      <c r="G5660" s="829"/>
      <c r="H5660" s="233"/>
      <c r="K5660" s="233"/>
      <c r="L5660" s="233"/>
      <c r="M5660" s="230"/>
      <c r="N5660" s="233"/>
      <c r="O5660" s="233"/>
    </row>
    <row r="5661" spans="1:15" s="1378" customFormat="1" ht="13">
      <c r="A5661" s="258">
        <f>1+A5641</f>
        <v>150</v>
      </c>
      <c r="B5661" s="1250" t="s">
        <v>1157</v>
      </c>
      <c r="C5661" s="437"/>
      <c r="D5661" s="438" t="s">
        <v>1158</v>
      </c>
      <c r="E5661" s="1250"/>
      <c r="F5661" s="260"/>
      <c r="G5661" s="1250"/>
      <c r="H5661" s="245"/>
      <c r="K5661" s="245"/>
      <c r="L5661" s="245"/>
      <c r="M5661" s="262"/>
      <c r="N5661" s="245"/>
      <c r="O5661" s="233"/>
    </row>
    <row r="5662" spans="1:15" s="1378" customFormat="1" ht="13">
      <c r="A5662" s="403"/>
      <c r="B5662" s="404"/>
      <c r="C5662" s="404"/>
      <c r="D5662" s="421"/>
      <c r="E5662" s="829" t="s">
        <v>147</v>
      </c>
      <c r="F5662" s="234" t="s">
        <v>148</v>
      </c>
      <c r="G5662" s="829"/>
      <c r="H5662" s="233"/>
      <c r="K5662" s="233"/>
      <c r="L5662" s="233"/>
      <c r="M5662" s="230"/>
      <c r="N5662" s="233"/>
      <c r="O5662" s="233"/>
    </row>
    <row r="5663" spans="1:15" s="1378" customFormat="1" ht="13">
      <c r="A5663" s="403"/>
      <c r="B5663" s="404"/>
      <c r="C5663" s="404"/>
      <c r="D5663" s="274">
        <v>0.5</v>
      </c>
      <c r="E5663" s="829" t="s">
        <v>149</v>
      </c>
      <c r="F5663" s="264" t="s">
        <v>150</v>
      </c>
      <c r="G5663" s="370" t="s">
        <v>151</v>
      </c>
      <c r="H5663" s="248">
        <f>Bahan!$C$10</f>
        <v>125000</v>
      </c>
      <c r="K5663" s="248" t="s">
        <v>128</v>
      </c>
      <c r="L5663" s="230">
        <f>D5663*H5663</f>
        <v>62500</v>
      </c>
      <c r="M5663" s="230"/>
      <c r="N5663" s="233"/>
      <c r="O5663" s="233"/>
    </row>
    <row r="5664" spans="1:15" s="1378" customFormat="1" ht="13">
      <c r="A5664" s="403"/>
      <c r="B5664" s="404"/>
      <c r="C5664" s="404"/>
      <c r="D5664" s="274">
        <v>0.5</v>
      </c>
      <c r="E5664" s="829" t="s">
        <v>149</v>
      </c>
      <c r="F5664" s="264" t="s">
        <v>945</v>
      </c>
      <c r="G5664" s="370" t="s">
        <v>151</v>
      </c>
      <c r="H5664" s="248">
        <f>Bahan!$C$20</f>
        <v>135000</v>
      </c>
      <c r="K5664" s="248" t="s">
        <v>128</v>
      </c>
      <c r="L5664" s="230">
        <f>D5664*H5664</f>
        <v>67500</v>
      </c>
      <c r="M5664" s="230"/>
      <c r="N5664" s="233"/>
      <c r="O5664" s="233"/>
    </row>
    <row r="5665" spans="1:15" s="1378" customFormat="1" ht="13">
      <c r="A5665" s="403"/>
      <c r="B5665" s="404"/>
      <c r="C5665" s="404"/>
      <c r="D5665" s="274">
        <v>0.5</v>
      </c>
      <c r="E5665" s="829" t="s">
        <v>149</v>
      </c>
      <c r="F5665" s="234" t="s">
        <v>153</v>
      </c>
      <c r="G5665" s="370" t="s">
        <v>151</v>
      </c>
      <c r="H5665" s="248">
        <f>Bahan!$C$21</f>
        <v>145000</v>
      </c>
      <c r="K5665" s="248" t="s">
        <v>128</v>
      </c>
      <c r="L5665" s="230">
        <f>D5665*H5665</f>
        <v>72500</v>
      </c>
      <c r="M5665" s="230"/>
      <c r="N5665" s="233"/>
      <c r="O5665" s="233"/>
    </row>
    <row r="5666" spans="1:15" s="1378" customFormat="1" ht="13">
      <c r="A5666" s="403"/>
      <c r="B5666" s="404"/>
      <c r="C5666" s="404"/>
      <c r="D5666" s="274">
        <v>0.5</v>
      </c>
      <c r="E5666" s="829" t="s">
        <v>149</v>
      </c>
      <c r="F5666" s="234" t="s">
        <v>154</v>
      </c>
      <c r="G5666" s="370" t="s">
        <v>151</v>
      </c>
      <c r="H5666" s="248">
        <f>Bahan!$C$22</f>
        <v>150000</v>
      </c>
      <c r="K5666" s="248" t="s">
        <v>128</v>
      </c>
      <c r="L5666" s="230">
        <f>D5666*H5666</f>
        <v>75000</v>
      </c>
      <c r="M5666" s="230"/>
      <c r="N5666" s="233"/>
      <c r="O5666" s="233"/>
    </row>
    <row r="5667" spans="1:15" s="1378" customFormat="1" ht="13">
      <c r="A5667" s="403"/>
      <c r="B5667" s="404"/>
      <c r="C5667" s="404"/>
      <c r="D5667" s="421"/>
      <c r="E5667" s="829"/>
      <c r="F5667" s="234"/>
      <c r="G5667" s="829"/>
      <c r="H5667" s="233"/>
      <c r="K5667" s="233"/>
      <c r="L5667" s="233"/>
      <c r="M5667" s="230" t="s">
        <v>128</v>
      </c>
      <c r="N5667" s="265">
        <f>SUM(L5663:L5666)</f>
        <v>277500</v>
      </c>
      <c r="O5667" s="233"/>
    </row>
    <row r="5668" spans="1:15" s="1378" customFormat="1" ht="13">
      <c r="A5668" s="403"/>
      <c r="B5668" s="404"/>
      <c r="C5668" s="404"/>
      <c r="D5668" s="421"/>
      <c r="E5668" s="829" t="s">
        <v>155</v>
      </c>
      <c r="F5668" s="234" t="s">
        <v>156</v>
      </c>
      <c r="G5668" s="829"/>
      <c r="H5668" s="233"/>
      <c r="K5668" s="233"/>
      <c r="L5668" s="233"/>
      <c r="M5668" s="230"/>
      <c r="N5668" s="233"/>
      <c r="O5668" s="233"/>
    </row>
    <row r="5669" spans="1:15" s="1378" customFormat="1" ht="13">
      <c r="A5669" s="403"/>
      <c r="B5669" s="404"/>
      <c r="C5669" s="404"/>
      <c r="D5669" s="421">
        <v>1</v>
      </c>
      <c r="E5669" s="829" t="s">
        <v>4</v>
      </c>
      <c r="F5669" s="234" t="s">
        <v>1159</v>
      </c>
      <c r="G5669" s="370" t="s">
        <v>151</v>
      </c>
      <c r="H5669" s="265">
        <f>Bahan!$C$552</f>
        <v>217105000</v>
      </c>
      <c r="K5669" s="248" t="s">
        <v>128</v>
      </c>
      <c r="L5669" s="230">
        <f>D5669*H5669</f>
        <v>217105000</v>
      </c>
      <c r="M5669" s="230"/>
      <c r="N5669" s="233"/>
      <c r="O5669" s="233"/>
    </row>
    <row r="5670" spans="1:15" s="1378" customFormat="1" ht="13">
      <c r="A5670" s="403"/>
      <c r="B5670" s="404"/>
      <c r="C5670" s="404"/>
      <c r="D5670" s="421">
        <v>0.2</v>
      </c>
      <c r="E5670" s="829" t="s">
        <v>1077</v>
      </c>
      <c r="F5670" s="234" t="s">
        <v>1144</v>
      </c>
      <c r="G5670" s="370" t="s">
        <v>151</v>
      </c>
      <c r="H5670" s="265">
        <f>Bahan!$C$612</f>
        <v>1250000</v>
      </c>
      <c r="K5670" s="248"/>
      <c r="L5670" s="230">
        <f>D5670*H5670</f>
        <v>250000</v>
      </c>
      <c r="M5670" s="230"/>
      <c r="N5670" s="233"/>
      <c r="O5670" s="233"/>
    </row>
    <row r="5671" spans="1:15" s="1378" customFormat="1" ht="13">
      <c r="A5671" s="403"/>
      <c r="B5671" s="404"/>
      <c r="C5671" s="404"/>
      <c r="D5671" s="421">
        <v>0.2</v>
      </c>
      <c r="E5671" s="829" t="s">
        <v>1077</v>
      </c>
      <c r="F5671" s="234" t="s">
        <v>1145</v>
      </c>
      <c r="G5671" s="370" t="s">
        <v>151</v>
      </c>
      <c r="H5671" s="265">
        <f>Bahan!$C$613</f>
        <v>1000000</v>
      </c>
      <c r="K5671" s="248" t="s">
        <v>128</v>
      </c>
      <c r="L5671" s="230">
        <f>D5671*H5671</f>
        <v>200000</v>
      </c>
      <c r="M5671" s="230"/>
      <c r="N5671" s="233"/>
      <c r="O5671" s="233"/>
    </row>
    <row r="5672" spans="1:15" s="1378" customFormat="1" ht="13">
      <c r="A5672" s="231"/>
      <c r="B5672" s="829"/>
      <c r="C5672" s="829"/>
      <c r="D5672" s="421"/>
      <c r="E5672" s="829"/>
      <c r="F5672" s="234"/>
      <c r="G5672" s="370"/>
      <c r="H5672" s="248"/>
      <c r="K5672" s="233"/>
      <c r="L5672" s="230"/>
      <c r="M5672" s="230" t="s">
        <v>128</v>
      </c>
      <c r="N5672" s="265">
        <f>SUM(L5669:L5671)</f>
        <v>217555000</v>
      </c>
      <c r="O5672" s="233"/>
    </row>
    <row r="5673" spans="1:15" ht="13">
      <c r="D5673" s="274"/>
      <c r="E5673" s="829" t="s">
        <v>260</v>
      </c>
      <c r="F5673" s="234" t="s">
        <v>261</v>
      </c>
      <c r="G5673" s="829"/>
    </row>
    <row r="5674" spans="1:15" ht="13">
      <c r="D5674" s="274">
        <v>0.2</v>
      </c>
      <c r="E5674" s="829" t="s">
        <v>1146</v>
      </c>
      <c r="F5674" s="234" t="s">
        <v>1147</v>
      </c>
      <c r="G5674" s="309" t="s">
        <v>151</v>
      </c>
      <c r="H5674" s="248">
        <f>Bahan!$C$914</f>
        <v>500000</v>
      </c>
      <c r="I5674" s="248"/>
      <c r="J5674" s="248"/>
      <c r="K5674" s="248" t="s">
        <v>128</v>
      </c>
      <c r="L5674" s="230">
        <f>D5674*H5674</f>
        <v>100000</v>
      </c>
    </row>
    <row r="5675" spans="1:15" ht="13">
      <c r="D5675" s="274"/>
      <c r="E5675" s="829"/>
      <c r="G5675" s="829"/>
      <c r="M5675" s="230" t="s">
        <v>128</v>
      </c>
      <c r="N5675" s="265">
        <f>SUM(L5674)</f>
        <v>100000</v>
      </c>
    </row>
    <row r="5676" spans="1:15" s="1378" customFormat="1" ht="13">
      <c r="A5676" s="231"/>
      <c r="B5676" s="829"/>
      <c r="C5676" s="829"/>
      <c r="D5676" s="421"/>
      <c r="E5676" s="829"/>
      <c r="F5676" s="234"/>
      <c r="G5676" s="829"/>
      <c r="H5676" s="829"/>
      <c r="K5676" s="829"/>
      <c r="L5676" s="233"/>
      <c r="M5676" s="267" t="s">
        <v>169</v>
      </c>
      <c r="N5676" s="268" t="s">
        <v>169</v>
      </c>
      <c r="O5676" s="233"/>
    </row>
    <row r="5677" spans="1:15" s="1378" customFormat="1" ht="13">
      <c r="A5677" s="231"/>
      <c r="B5677" s="829"/>
      <c r="C5677" s="829"/>
      <c r="D5677" s="421"/>
      <c r="E5677" s="829"/>
      <c r="F5677" s="234"/>
      <c r="G5677" s="829"/>
      <c r="H5677" s="233" t="s">
        <v>170</v>
      </c>
      <c r="K5677" s="233"/>
      <c r="L5677" s="233"/>
      <c r="M5677" s="230" t="s">
        <v>128</v>
      </c>
      <c r="N5677" s="230">
        <f>SUM(N5667:N5675)</f>
        <v>217932500</v>
      </c>
      <c r="O5677" s="233"/>
    </row>
    <row r="5678" spans="1:15" s="1378" customFormat="1" ht="13">
      <c r="A5678" s="231"/>
      <c r="B5678" s="829"/>
      <c r="C5678" s="829"/>
      <c r="D5678" s="421"/>
      <c r="E5678" s="829"/>
      <c r="F5678" s="234"/>
      <c r="G5678" s="829"/>
      <c r="H5678" s="269" t="s">
        <v>3123</v>
      </c>
      <c r="I5678" s="233"/>
      <c r="J5678" s="233"/>
      <c r="K5678" s="270"/>
      <c r="L5678" s="233"/>
      <c r="M5678" s="230" t="s">
        <v>128</v>
      </c>
      <c r="N5678" s="265">
        <f>N5677*$Q$4</f>
        <v>21793250</v>
      </c>
      <c r="O5678" s="233"/>
    </row>
    <row r="5679" spans="1:15" s="1378" customFormat="1" ht="13">
      <c r="A5679" s="231"/>
      <c r="B5679" s="829"/>
      <c r="C5679" s="829"/>
      <c r="D5679" s="421"/>
      <c r="E5679" s="829"/>
      <c r="F5679" s="234"/>
      <c r="G5679" s="829"/>
      <c r="H5679" s="233" t="s">
        <v>171</v>
      </c>
      <c r="I5679" s="233"/>
      <c r="J5679" s="233"/>
      <c r="K5679" s="233"/>
      <c r="L5679" s="233"/>
      <c r="M5679" s="230" t="s">
        <v>128</v>
      </c>
      <c r="N5679" s="262">
        <f>ROUNDDOWN((N5677+N5678),0)</f>
        <v>239725750</v>
      </c>
      <c r="O5679" s="233"/>
    </row>
    <row r="5680" spans="1:15" s="1378" customFormat="1" ht="13">
      <c r="A5680" s="231"/>
      <c r="B5680" s="829"/>
      <c r="C5680" s="829"/>
      <c r="D5680" s="421"/>
      <c r="E5680" s="829"/>
      <c r="F5680" s="234"/>
      <c r="G5680" s="829"/>
      <c r="H5680" s="233"/>
      <c r="K5680" s="233"/>
      <c r="L5680" s="233"/>
      <c r="M5680" s="230"/>
      <c r="N5680" s="233"/>
      <c r="O5680" s="233"/>
    </row>
    <row r="5681" spans="1:15" s="1378" customFormat="1" ht="13">
      <c r="A5681" s="258">
        <f>1+A5661</f>
        <v>151</v>
      </c>
      <c r="B5681" s="1250" t="s">
        <v>1160</v>
      </c>
      <c r="C5681" s="437"/>
      <c r="D5681" s="438" t="s">
        <v>1161</v>
      </c>
      <c r="E5681" s="1250"/>
      <c r="F5681" s="260"/>
      <c r="G5681" s="1250"/>
      <c r="H5681" s="245"/>
      <c r="K5681" s="245"/>
      <c r="L5681" s="245"/>
      <c r="M5681" s="262"/>
      <c r="N5681" s="245"/>
      <c r="O5681" s="233"/>
    </row>
    <row r="5682" spans="1:15" s="1378" customFormat="1" ht="13">
      <c r="A5682" s="403"/>
      <c r="B5682" s="404"/>
      <c r="C5682" s="404"/>
      <c r="D5682" s="421"/>
      <c r="E5682" s="829" t="s">
        <v>147</v>
      </c>
      <c r="F5682" s="234" t="s">
        <v>148</v>
      </c>
      <c r="G5682" s="829"/>
      <c r="H5682" s="233"/>
      <c r="K5682" s="233"/>
      <c r="L5682" s="233"/>
      <c r="M5682" s="230"/>
      <c r="N5682" s="233"/>
      <c r="O5682" s="233"/>
    </row>
    <row r="5683" spans="1:15" s="1378" customFormat="1" ht="13">
      <c r="A5683" s="403"/>
      <c r="B5683" s="404"/>
      <c r="C5683" s="404"/>
      <c r="D5683" s="274">
        <v>0.5</v>
      </c>
      <c r="E5683" s="829" t="s">
        <v>149</v>
      </c>
      <c r="F5683" s="264" t="s">
        <v>150</v>
      </c>
      <c r="G5683" s="370" t="s">
        <v>151</v>
      </c>
      <c r="H5683" s="248">
        <f>Bahan!$C$10</f>
        <v>125000</v>
      </c>
      <c r="K5683" s="248" t="s">
        <v>128</v>
      </c>
      <c r="L5683" s="230">
        <f>D5683*H5683</f>
        <v>62500</v>
      </c>
      <c r="M5683" s="230"/>
      <c r="N5683" s="233"/>
      <c r="O5683" s="233"/>
    </row>
    <row r="5684" spans="1:15" s="1378" customFormat="1" ht="13">
      <c r="A5684" s="403"/>
      <c r="B5684" s="404"/>
      <c r="C5684" s="404"/>
      <c r="D5684" s="274">
        <v>0.5</v>
      </c>
      <c r="E5684" s="829" t="s">
        <v>149</v>
      </c>
      <c r="F5684" s="264" t="s">
        <v>945</v>
      </c>
      <c r="G5684" s="370" t="s">
        <v>151</v>
      </c>
      <c r="H5684" s="248">
        <f>Bahan!$C$20</f>
        <v>135000</v>
      </c>
      <c r="K5684" s="248" t="s">
        <v>128</v>
      </c>
      <c r="L5684" s="230">
        <f>D5684*H5684</f>
        <v>67500</v>
      </c>
      <c r="M5684" s="230"/>
      <c r="N5684" s="233"/>
      <c r="O5684" s="233"/>
    </row>
    <row r="5685" spans="1:15" s="1378" customFormat="1" ht="13">
      <c r="A5685" s="403"/>
      <c r="B5685" s="404"/>
      <c r="C5685" s="404"/>
      <c r="D5685" s="274">
        <v>0.5</v>
      </c>
      <c r="E5685" s="829" t="s">
        <v>149</v>
      </c>
      <c r="F5685" s="234" t="s">
        <v>153</v>
      </c>
      <c r="G5685" s="370" t="s">
        <v>151</v>
      </c>
      <c r="H5685" s="248">
        <f>Bahan!$C$21</f>
        <v>145000</v>
      </c>
      <c r="K5685" s="248" t="s">
        <v>128</v>
      </c>
      <c r="L5685" s="230">
        <f>D5685*H5685</f>
        <v>72500</v>
      </c>
      <c r="M5685" s="230"/>
      <c r="N5685" s="233"/>
      <c r="O5685" s="233"/>
    </row>
    <row r="5686" spans="1:15" s="1378" customFormat="1" ht="13">
      <c r="A5686" s="403"/>
      <c r="B5686" s="404"/>
      <c r="C5686" s="404"/>
      <c r="D5686" s="274">
        <v>0.5</v>
      </c>
      <c r="E5686" s="829" t="s">
        <v>149</v>
      </c>
      <c r="F5686" s="234" t="s">
        <v>154</v>
      </c>
      <c r="G5686" s="370" t="s">
        <v>151</v>
      </c>
      <c r="H5686" s="248">
        <f>Bahan!$C$22</f>
        <v>150000</v>
      </c>
      <c r="K5686" s="248" t="s">
        <v>128</v>
      </c>
      <c r="L5686" s="230">
        <f>D5686*H5686</f>
        <v>75000</v>
      </c>
      <c r="M5686" s="230"/>
      <c r="N5686" s="233"/>
      <c r="O5686" s="233"/>
    </row>
    <row r="5687" spans="1:15" s="1378" customFormat="1" ht="13">
      <c r="A5687" s="403"/>
      <c r="B5687" s="404"/>
      <c r="C5687" s="404"/>
      <c r="D5687" s="421"/>
      <c r="E5687" s="829"/>
      <c r="F5687" s="234"/>
      <c r="G5687" s="829"/>
      <c r="H5687" s="233"/>
      <c r="K5687" s="233"/>
      <c r="L5687" s="233"/>
      <c r="M5687" s="230" t="s">
        <v>128</v>
      </c>
      <c r="N5687" s="265">
        <f>SUM(L5683:L5686)</f>
        <v>277500</v>
      </c>
      <c r="O5687" s="233"/>
    </row>
    <row r="5688" spans="1:15" s="1378" customFormat="1" ht="13">
      <c r="A5688" s="403"/>
      <c r="B5688" s="404"/>
      <c r="C5688" s="404"/>
      <c r="D5688" s="421"/>
      <c r="E5688" s="829" t="s">
        <v>155</v>
      </c>
      <c r="F5688" s="234" t="s">
        <v>156</v>
      </c>
      <c r="G5688" s="829"/>
      <c r="H5688" s="233"/>
      <c r="K5688" s="233"/>
      <c r="L5688" s="233"/>
      <c r="M5688" s="230"/>
      <c r="N5688" s="233"/>
      <c r="O5688" s="233"/>
    </row>
    <row r="5689" spans="1:15" s="1378" customFormat="1" ht="13">
      <c r="A5689" s="403"/>
      <c r="B5689" s="404"/>
      <c r="C5689" s="404"/>
      <c r="D5689" s="421">
        <v>1</v>
      </c>
      <c r="E5689" s="829" t="s">
        <v>4</v>
      </c>
      <c r="F5689" s="234" t="s">
        <v>1162</v>
      </c>
      <c r="G5689" s="370" t="s">
        <v>151</v>
      </c>
      <c r="H5689" s="265">
        <f>Bahan!$C$553</f>
        <v>225465000</v>
      </c>
      <c r="K5689" s="248" t="s">
        <v>128</v>
      </c>
      <c r="L5689" s="230">
        <f>D5689*H5689</f>
        <v>225465000</v>
      </c>
      <c r="M5689" s="230"/>
      <c r="N5689" s="233"/>
      <c r="O5689" s="233"/>
    </row>
    <row r="5690" spans="1:15" s="1378" customFormat="1" ht="13">
      <c r="A5690" s="403"/>
      <c r="B5690" s="404"/>
      <c r="C5690" s="404"/>
      <c r="D5690" s="421">
        <v>0.2</v>
      </c>
      <c r="E5690" s="829" t="s">
        <v>1077</v>
      </c>
      <c r="F5690" s="234" t="s">
        <v>1144</v>
      </c>
      <c r="G5690" s="370" t="s">
        <v>151</v>
      </c>
      <c r="H5690" s="265">
        <f>Bahan!$C$612</f>
        <v>1250000</v>
      </c>
      <c r="K5690" s="248"/>
      <c r="L5690" s="230">
        <f>D5690*H5690</f>
        <v>250000</v>
      </c>
      <c r="M5690" s="230"/>
      <c r="N5690" s="233"/>
      <c r="O5690" s="233"/>
    </row>
    <row r="5691" spans="1:15" s="1378" customFormat="1" ht="13">
      <c r="A5691" s="403"/>
      <c r="B5691" s="404"/>
      <c r="C5691" s="404"/>
      <c r="D5691" s="421">
        <v>0.2</v>
      </c>
      <c r="E5691" s="829" t="s">
        <v>1077</v>
      </c>
      <c r="F5691" s="234" t="s">
        <v>1145</v>
      </c>
      <c r="G5691" s="370" t="s">
        <v>151</v>
      </c>
      <c r="H5691" s="265">
        <f>Bahan!$C$613</f>
        <v>1000000</v>
      </c>
      <c r="K5691" s="248" t="s">
        <v>128</v>
      </c>
      <c r="L5691" s="230">
        <f>D5691*H5691</f>
        <v>200000</v>
      </c>
      <c r="M5691" s="230"/>
      <c r="N5691" s="233"/>
      <c r="O5691" s="233"/>
    </row>
    <row r="5692" spans="1:15" s="1378" customFormat="1" ht="13">
      <c r="A5692" s="231"/>
      <c r="B5692" s="829"/>
      <c r="C5692" s="829"/>
      <c r="D5692" s="421"/>
      <c r="E5692" s="829"/>
      <c r="F5692" s="234"/>
      <c r="G5692" s="370"/>
      <c r="H5692" s="248"/>
      <c r="K5692" s="233"/>
      <c r="L5692" s="230"/>
      <c r="M5692" s="230" t="s">
        <v>128</v>
      </c>
      <c r="N5692" s="265">
        <f>SUM(L5689:L5691)</f>
        <v>225915000</v>
      </c>
      <c r="O5692" s="233"/>
    </row>
    <row r="5693" spans="1:15" ht="13">
      <c r="D5693" s="274"/>
      <c r="E5693" s="829" t="s">
        <v>260</v>
      </c>
      <c r="F5693" s="234" t="s">
        <v>261</v>
      </c>
      <c r="G5693" s="829"/>
    </row>
    <row r="5694" spans="1:15" ht="13">
      <c r="D5694" s="274">
        <v>0.2</v>
      </c>
      <c r="E5694" s="829" t="s">
        <v>1146</v>
      </c>
      <c r="F5694" s="234" t="s">
        <v>1147</v>
      </c>
      <c r="G5694" s="309" t="s">
        <v>151</v>
      </c>
      <c r="H5694" s="248">
        <f>Bahan!$C$914</f>
        <v>500000</v>
      </c>
      <c r="I5694" s="248"/>
      <c r="J5694" s="248"/>
      <c r="K5694" s="248" t="s">
        <v>128</v>
      </c>
      <c r="L5694" s="230">
        <f>D5694*H5694</f>
        <v>100000</v>
      </c>
    </row>
    <row r="5695" spans="1:15" ht="13">
      <c r="D5695" s="274"/>
      <c r="E5695" s="829"/>
      <c r="G5695" s="829"/>
      <c r="M5695" s="230" t="s">
        <v>128</v>
      </c>
      <c r="N5695" s="265">
        <f>SUM(L5694)</f>
        <v>100000</v>
      </c>
    </row>
    <row r="5696" spans="1:15" s="1378" customFormat="1" ht="13">
      <c r="A5696" s="231"/>
      <c r="B5696" s="829"/>
      <c r="C5696" s="829"/>
      <c r="D5696" s="421"/>
      <c r="E5696" s="829"/>
      <c r="F5696" s="234"/>
      <c r="G5696" s="829"/>
      <c r="H5696" s="829"/>
      <c r="K5696" s="829"/>
      <c r="L5696" s="233"/>
      <c r="M5696" s="267" t="s">
        <v>169</v>
      </c>
      <c r="N5696" s="268" t="s">
        <v>169</v>
      </c>
      <c r="O5696" s="233"/>
    </row>
    <row r="5697" spans="1:15" s="1378" customFormat="1" ht="13">
      <c r="A5697" s="231"/>
      <c r="B5697" s="829"/>
      <c r="C5697" s="829"/>
      <c r="D5697" s="421"/>
      <c r="E5697" s="829"/>
      <c r="F5697" s="234"/>
      <c r="G5697" s="829"/>
      <c r="H5697" s="233" t="s">
        <v>170</v>
      </c>
      <c r="K5697" s="233"/>
      <c r="L5697" s="233"/>
      <c r="M5697" s="230" t="s">
        <v>128</v>
      </c>
      <c r="N5697" s="230">
        <f>SUM(N5687:N5695)</f>
        <v>226292500</v>
      </c>
      <c r="O5697" s="233"/>
    </row>
    <row r="5698" spans="1:15" s="1378" customFormat="1" ht="13">
      <c r="A5698" s="231"/>
      <c r="B5698" s="829"/>
      <c r="C5698" s="829"/>
      <c r="D5698" s="421"/>
      <c r="E5698" s="829"/>
      <c r="F5698" s="234"/>
      <c r="G5698" s="829"/>
      <c r="H5698" s="269" t="s">
        <v>3123</v>
      </c>
      <c r="I5698" s="233"/>
      <c r="J5698" s="233"/>
      <c r="K5698" s="270"/>
      <c r="L5698" s="233"/>
      <c r="M5698" s="230" t="s">
        <v>128</v>
      </c>
      <c r="N5698" s="265">
        <f>N5697*$Q$4</f>
        <v>22629250</v>
      </c>
      <c r="O5698" s="233"/>
    </row>
    <row r="5699" spans="1:15" s="1378" customFormat="1" ht="13">
      <c r="A5699" s="231"/>
      <c r="B5699" s="829"/>
      <c r="C5699" s="829"/>
      <c r="D5699" s="421"/>
      <c r="E5699" s="829"/>
      <c r="F5699" s="234"/>
      <c r="G5699" s="829"/>
      <c r="H5699" s="233" t="s">
        <v>171</v>
      </c>
      <c r="I5699" s="233"/>
      <c r="J5699" s="233"/>
      <c r="K5699" s="233"/>
      <c r="L5699" s="233"/>
      <c r="M5699" s="230" t="s">
        <v>128</v>
      </c>
      <c r="N5699" s="262">
        <f>ROUNDDOWN((N5697+N5698),0)</f>
        <v>248921750</v>
      </c>
      <c r="O5699" s="233"/>
    </row>
    <row r="5700" spans="1:15" s="1378" customFormat="1" ht="13">
      <c r="A5700" s="231"/>
      <c r="B5700" s="829"/>
      <c r="C5700" s="829"/>
      <c r="D5700" s="421"/>
      <c r="E5700" s="829"/>
      <c r="F5700" s="234"/>
      <c r="G5700" s="829"/>
      <c r="H5700" s="233"/>
      <c r="I5700" s="233"/>
      <c r="J5700" s="233"/>
      <c r="K5700" s="233"/>
      <c r="L5700" s="233"/>
      <c r="M5700" s="230"/>
      <c r="N5700" s="262"/>
      <c r="O5700" s="233"/>
    </row>
    <row r="5701" spans="1:15" s="1378" customFormat="1" ht="13">
      <c r="A5701" s="258">
        <f>1+A5681</f>
        <v>152</v>
      </c>
      <c r="B5701" s="1250" t="s">
        <v>1163</v>
      </c>
      <c r="C5701" s="437"/>
      <c r="D5701" s="438" t="s">
        <v>1164</v>
      </c>
      <c r="E5701" s="1250"/>
      <c r="F5701" s="260"/>
      <c r="G5701" s="1250"/>
      <c r="H5701" s="245"/>
      <c r="K5701" s="245"/>
      <c r="L5701" s="245"/>
      <c r="M5701" s="262"/>
      <c r="N5701" s="245"/>
      <c r="O5701" s="233"/>
    </row>
    <row r="5702" spans="1:15" s="1378" customFormat="1" ht="13">
      <c r="A5702" s="403"/>
      <c r="B5702" s="404"/>
      <c r="C5702" s="404"/>
      <c r="D5702" s="421"/>
      <c r="E5702" s="829" t="s">
        <v>147</v>
      </c>
      <c r="F5702" s="234" t="s">
        <v>148</v>
      </c>
      <c r="G5702" s="829"/>
      <c r="H5702" s="233"/>
      <c r="K5702" s="233"/>
      <c r="L5702" s="233"/>
      <c r="M5702" s="230"/>
      <c r="N5702" s="233"/>
      <c r="O5702" s="233"/>
    </row>
    <row r="5703" spans="1:15" s="1378" customFormat="1" ht="13">
      <c r="A5703" s="403"/>
      <c r="B5703" s="404"/>
      <c r="C5703" s="404"/>
      <c r="D5703" s="274">
        <v>0.5</v>
      </c>
      <c r="E5703" s="829" t="s">
        <v>149</v>
      </c>
      <c r="F5703" s="264" t="s">
        <v>150</v>
      </c>
      <c r="G5703" s="370" t="s">
        <v>151</v>
      </c>
      <c r="H5703" s="248">
        <f>Bahan!$C$10</f>
        <v>125000</v>
      </c>
      <c r="K5703" s="248" t="s">
        <v>128</v>
      </c>
      <c r="L5703" s="230">
        <f>D5703*H5703</f>
        <v>62500</v>
      </c>
      <c r="M5703" s="230"/>
      <c r="N5703" s="233"/>
      <c r="O5703" s="233"/>
    </row>
    <row r="5704" spans="1:15" s="1378" customFormat="1" ht="13">
      <c r="A5704" s="403"/>
      <c r="B5704" s="404"/>
      <c r="C5704" s="404"/>
      <c r="D5704" s="274">
        <v>0.5</v>
      </c>
      <c r="E5704" s="829" t="s">
        <v>149</v>
      </c>
      <c r="F5704" s="264" t="s">
        <v>945</v>
      </c>
      <c r="G5704" s="370" t="s">
        <v>151</v>
      </c>
      <c r="H5704" s="248">
        <f>Bahan!$C$20</f>
        <v>135000</v>
      </c>
      <c r="K5704" s="248" t="s">
        <v>128</v>
      </c>
      <c r="L5704" s="230">
        <f>D5704*H5704</f>
        <v>67500</v>
      </c>
      <c r="M5704" s="230"/>
      <c r="N5704" s="233"/>
      <c r="O5704" s="233"/>
    </row>
    <row r="5705" spans="1:15" s="1378" customFormat="1" ht="13">
      <c r="A5705" s="403"/>
      <c r="B5705" s="404"/>
      <c r="C5705" s="404"/>
      <c r="D5705" s="274">
        <v>0.5</v>
      </c>
      <c r="E5705" s="829" t="s">
        <v>149</v>
      </c>
      <c r="F5705" s="234" t="s">
        <v>153</v>
      </c>
      <c r="G5705" s="370" t="s">
        <v>151</v>
      </c>
      <c r="H5705" s="248">
        <f>Bahan!$C$21</f>
        <v>145000</v>
      </c>
      <c r="K5705" s="248" t="s">
        <v>128</v>
      </c>
      <c r="L5705" s="230">
        <f>D5705*H5705</f>
        <v>72500</v>
      </c>
      <c r="M5705" s="230"/>
      <c r="N5705" s="233"/>
      <c r="O5705" s="233"/>
    </row>
    <row r="5706" spans="1:15" s="1378" customFormat="1" ht="13">
      <c r="A5706" s="403"/>
      <c r="B5706" s="404"/>
      <c r="C5706" s="404"/>
      <c r="D5706" s="274">
        <v>0.5</v>
      </c>
      <c r="E5706" s="829" t="s">
        <v>149</v>
      </c>
      <c r="F5706" s="234" t="s">
        <v>154</v>
      </c>
      <c r="G5706" s="370" t="s">
        <v>151</v>
      </c>
      <c r="H5706" s="248">
        <f>Bahan!$C$22</f>
        <v>150000</v>
      </c>
      <c r="K5706" s="248" t="s">
        <v>128</v>
      </c>
      <c r="L5706" s="230">
        <f>D5706*H5706</f>
        <v>75000</v>
      </c>
      <c r="M5706" s="230"/>
      <c r="N5706" s="233"/>
      <c r="O5706" s="233"/>
    </row>
    <row r="5707" spans="1:15" s="1378" customFormat="1" ht="13">
      <c r="A5707" s="403"/>
      <c r="B5707" s="404"/>
      <c r="C5707" s="404"/>
      <c r="D5707" s="421"/>
      <c r="E5707" s="829"/>
      <c r="F5707" s="234"/>
      <c r="G5707" s="829"/>
      <c r="H5707" s="233"/>
      <c r="K5707" s="233"/>
      <c r="L5707" s="233"/>
      <c r="M5707" s="230" t="s">
        <v>128</v>
      </c>
      <c r="N5707" s="265">
        <f>SUM(L5703:L5706)</f>
        <v>277500</v>
      </c>
      <c r="O5707" s="233"/>
    </row>
    <row r="5708" spans="1:15" s="1378" customFormat="1" ht="13">
      <c r="A5708" s="403"/>
      <c r="B5708" s="404"/>
      <c r="C5708" s="404"/>
      <c r="D5708" s="421"/>
      <c r="E5708" s="829" t="s">
        <v>155</v>
      </c>
      <c r="F5708" s="234" t="s">
        <v>156</v>
      </c>
      <c r="G5708" s="829"/>
      <c r="H5708" s="233"/>
      <c r="K5708" s="233"/>
      <c r="L5708" s="233"/>
      <c r="M5708" s="230"/>
      <c r="N5708" s="233"/>
      <c r="O5708" s="233"/>
    </row>
    <row r="5709" spans="1:15" s="1378" customFormat="1" ht="13">
      <c r="A5709" s="403"/>
      <c r="B5709" s="404"/>
      <c r="C5709" s="404"/>
      <c r="D5709" s="421">
        <v>1</v>
      </c>
      <c r="E5709" s="829" t="s">
        <v>4</v>
      </c>
      <c r="F5709" s="234" t="s">
        <v>1165</v>
      </c>
      <c r="G5709" s="370" t="s">
        <v>151</v>
      </c>
      <c r="H5709" s="265">
        <f>Bahan!$C$554</f>
        <v>242413000</v>
      </c>
      <c r="K5709" s="248" t="s">
        <v>128</v>
      </c>
      <c r="L5709" s="230">
        <f>D5709*H5709</f>
        <v>242413000</v>
      </c>
      <c r="M5709" s="230"/>
      <c r="N5709" s="233"/>
      <c r="O5709" s="233"/>
    </row>
    <row r="5710" spans="1:15" s="1378" customFormat="1" ht="13">
      <c r="A5710" s="403"/>
      <c r="B5710" s="404"/>
      <c r="C5710" s="404"/>
      <c r="D5710" s="421">
        <v>0.2</v>
      </c>
      <c r="E5710" s="829" t="s">
        <v>1077</v>
      </c>
      <c r="F5710" s="234" t="s">
        <v>1144</v>
      </c>
      <c r="G5710" s="370" t="s">
        <v>151</v>
      </c>
      <c r="H5710" s="265">
        <f>Bahan!$C$612</f>
        <v>1250000</v>
      </c>
      <c r="K5710" s="248"/>
      <c r="L5710" s="230">
        <f>D5710*H5710</f>
        <v>250000</v>
      </c>
      <c r="M5710" s="230"/>
      <c r="N5710" s="233"/>
      <c r="O5710" s="233"/>
    </row>
    <row r="5711" spans="1:15" s="1378" customFormat="1" ht="13">
      <c r="A5711" s="403"/>
      <c r="B5711" s="404"/>
      <c r="C5711" s="404"/>
      <c r="D5711" s="421">
        <v>0.2</v>
      </c>
      <c r="E5711" s="829" t="s">
        <v>1077</v>
      </c>
      <c r="F5711" s="234" t="s">
        <v>1145</v>
      </c>
      <c r="G5711" s="370" t="s">
        <v>151</v>
      </c>
      <c r="H5711" s="265">
        <f>Bahan!$C$613</f>
        <v>1000000</v>
      </c>
      <c r="K5711" s="248" t="s">
        <v>128</v>
      </c>
      <c r="L5711" s="230">
        <f>D5711*H5711</f>
        <v>200000</v>
      </c>
      <c r="M5711" s="230"/>
      <c r="N5711" s="233"/>
      <c r="O5711" s="233"/>
    </row>
    <row r="5712" spans="1:15" s="1378" customFormat="1" ht="13">
      <c r="A5712" s="231"/>
      <c r="B5712" s="829"/>
      <c r="C5712" s="829"/>
      <c r="D5712" s="421"/>
      <c r="E5712" s="829"/>
      <c r="F5712" s="234"/>
      <c r="G5712" s="370"/>
      <c r="H5712" s="248"/>
      <c r="K5712" s="233"/>
      <c r="L5712" s="230"/>
      <c r="M5712" s="230" t="s">
        <v>128</v>
      </c>
      <c r="N5712" s="265">
        <f>SUM(L5709:L5711)</f>
        <v>242863000</v>
      </c>
      <c r="O5712" s="233"/>
    </row>
    <row r="5713" spans="1:15" ht="13">
      <c r="D5713" s="274"/>
      <c r="E5713" s="829" t="s">
        <v>260</v>
      </c>
      <c r="F5713" s="234" t="s">
        <v>261</v>
      </c>
      <c r="G5713" s="829"/>
    </row>
    <row r="5714" spans="1:15" ht="13">
      <c r="D5714" s="274">
        <v>0.2</v>
      </c>
      <c r="E5714" s="829" t="s">
        <v>1146</v>
      </c>
      <c r="F5714" s="234" t="s">
        <v>1147</v>
      </c>
      <c r="G5714" s="309" t="s">
        <v>151</v>
      </c>
      <c r="H5714" s="248">
        <f>Bahan!$C$914</f>
        <v>500000</v>
      </c>
      <c r="I5714" s="248"/>
      <c r="J5714" s="248"/>
      <c r="K5714" s="248" t="s">
        <v>128</v>
      </c>
      <c r="L5714" s="230">
        <f>D5714*H5714</f>
        <v>100000</v>
      </c>
    </row>
    <row r="5715" spans="1:15" ht="13">
      <c r="D5715" s="274"/>
      <c r="E5715" s="829"/>
      <c r="G5715" s="829"/>
      <c r="M5715" s="230" t="s">
        <v>128</v>
      </c>
      <c r="N5715" s="265">
        <f>SUM(L5714)</f>
        <v>100000</v>
      </c>
    </row>
    <row r="5716" spans="1:15" s="1378" customFormat="1" ht="13">
      <c r="A5716" s="231"/>
      <c r="B5716" s="829"/>
      <c r="C5716" s="829"/>
      <c r="D5716" s="421"/>
      <c r="E5716" s="829"/>
      <c r="F5716" s="234"/>
      <c r="G5716" s="829"/>
      <c r="H5716" s="829"/>
      <c r="K5716" s="829"/>
      <c r="L5716" s="233"/>
      <c r="M5716" s="267" t="s">
        <v>169</v>
      </c>
      <c r="N5716" s="268" t="s">
        <v>169</v>
      </c>
      <c r="O5716" s="233"/>
    </row>
    <row r="5717" spans="1:15" s="1378" customFormat="1" ht="13">
      <c r="A5717" s="231"/>
      <c r="B5717" s="829"/>
      <c r="C5717" s="829"/>
      <c r="D5717" s="421"/>
      <c r="E5717" s="829"/>
      <c r="F5717" s="234"/>
      <c r="G5717" s="829"/>
      <c r="H5717" s="233" t="s">
        <v>170</v>
      </c>
      <c r="K5717" s="233"/>
      <c r="L5717" s="233"/>
      <c r="M5717" s="230" t="s">
        <v>128</v>
      </c>
      <c r="N5717" s="230">
        <f>SUM(N5707:N5715)</f>
        <v>243240500</v>
      </c>
      <c r="O5717" s="233"/>
    </row>
    <row r="5718" spans="1:15" s="1378" customFormat="1" ht="13">
      <c r="A5718" s="231"/>
      <c r="B5718" s="829"/>
      <c r="C5718" s="829"/>
      <c r="D5718" s="421"/>
      <c r="E5718" s="829"/>
      <c r="F5718" s="234"/>
      <c r="G5718" s="829"/>
      <c r="H5718" s="269" t="s">
        <v>3123</v>
      </c>
      <c r="I5718" s="233"/>
      <c r="J5718" s="233"/>
      <c r="K5718" s="270"/>
      <c r="L5718" s="233"/>
      <c r="M5718" s="230" t="s">
        <v>128</v>
      </c>
      <c r="N5718" s="265">
        <f>N5717*$Q$4</f>
        <v>24324050</v>
      </c>
      <c r="O5718" s="233"/>
    </row>
    <row r="5719" spans="1:15" s="1378" customFormat="1" ht="13">
      <c r="A5719" s="231"/>
      <c r="B5719" s="829"/>
      <c r="C5719" s="829"/>
      <c r="D5719" s="421"/>
      <c r="E5719" s="829"/>
      <c r="F5719" s="234"/>
      <c r="G5719" s="829"/>
      <c r="H5719" s="233" t="s">
        <v>171</v>
      </c>
      <c r="I5719" s="233"/>
      <c r="J5719" s="233"/>
      <c r="K5719" s="233"/>
      <c r="L5719" s="233"/>
      <c r="M5719" s="230" t="s">
        <v>128</v>
      </c>
      <c r="N5719" s="262">
        <f>ROUNDDOWN((N5717+N5718),0)</f>
        <v>267564550</v>
      </c>
      <c r="O5719" s="233"/>
    </row>
    <row r="5720" spans="1:15" s="1378" customFormat="1" ht="13">
      <c r="A5720" s="231"/>
      <c r="B5720" s="829"/>
      <c r="C5720" s="829"/>
      <c r="D5720" s="421"/>
      <c r="E5720" s="829"/>
      <c r="F5720" s="234"/>
      <c r="G5720" s="829"/>
      <c r="H5720" s="233"/>
      <c r="I5720" s="233"/>
      <c r="J5720" s="233"/>
      <c r="K5720" s="233"/>
      <c r="L5720" s="233"/>
      <c r="M5720" s="230"/>
      <c r="N5720" s="262"/>
      <c r="O5720" s="233"/>
    </row>
    <row r="5721" spans="1:15" s="1378" customFormat="1" ht="13">
      <c r="A5721" s="258">
        <f>1+A5701</f>
        <v>153</v>
      </c>
      <c r="B5721" s="1250" t="s">
        <v>3189</v>
      </c>
      <c r="C5721" s="437"/>
      <c r="D5721" s="438" t="s">
        <v>3192</v>
      </c>
      <c r="E5721" s="1250"/>
      <c r="F5721" s="260"/>
      <c r="G5721" s="1250"/>
      <c r="H5721" s="245"/>
      <c r="K5721" s="245"/>
      <c r="L5721" s="245"/>
      <c r="M5721" s="262"/>
      <c r="N5721" s="245"/>
      <c r="O5721" s="233"/>
    </row>
    <row r="5722" spans="1:15" s="1378" customFormat="1" ht="13">
      <c r="A5722" s="403"/>
      <c r="B5722" s="404"/>
      <c r="C5722" s="404"/>
      <c r="D5722" s="421"/>
      <c r="E5722" s="829" t="s">
        <v>147</v>
      </c>
      <c r="F5722" s="234" t="s">
        <v>148</v>
      </c>
      <c r="G5722" s="829"/>
      <c r="H5722" s="233"/>
      <c r="K5722" s="233"/>
      <c r="L5722" s="233"/>
      <c r="M5722" s="230"/>
      <c r="N5722" s="233"/>
      <c r="O5722" s="233"/>
    </row>
    <row r="5723" spans="1:15" s="1378" customFormat="1" ht="13">
      <c r="A5723" s="403"/>
      <c r="B5723" s="404"/>
      <c r="C5723" s="404"/>
      <c r="D5723" s="274">
        <v>8.1000000000000003E-2</v>
      </c>
      <c r="E5723" s="829" t="s">
        <v>149</v>
      </c>
      <c r="F5723" s="264" t="s">
        <v>150</v>
      </c>
      <c r="G5723" s="370" t="s">
        <v>151</v>
      </c>
      <c r="H5723" s="248">
        <f>Bahan!$C$10</f>
        <v>125000</v>
      </c>
      <c r="K5723" s="248" t="s">
        <v>128</v>
      </c>
      <c r="L5723" s="230">
        <f>D5723*H5723</f>
        <v>10125</v>
      </c>
      <c r="M5723" s="230"/>
      <c r="N5723" s="233"/>
      <c r="O5723" s="233"/>
    </row>
    <row r="5724" spans="1:15" s="1378" customFormat="1" ht="13">
      <c r="A5724" s="403"/>
      <c r="B5724" s="404"/>
      <c r="C5724" s="404"/>
      <c r="D5724" s="274">
        <v>0.1</v>
      </c>
      <c r="E5724" s="829" t="s">
        <v>149</v>
      </c>
      <c r="F5724" s="264" t="s">
        <v>945</v>
      </c>
      <c r="G5724" s="370" t="s">
        <v>151</v>
      </c>
      <c r="H5724" s="248">
        <f>Bahan!$C$20</f>
        <v>135000</v>
      </c>
      <c r="K5724" s="248" t="s">
        <v>128</v>
      </c>
      <c r="L5724" s="230">
        <f>D5724*H5724</f>
        <v>13500</v>
      </c>
      <c r="M5724" s="230"/>
      <c r="N5724" s="233"/>
      <c r="O5724" s="233"/>
    </row>
    <row r="5725" spans="1:15" s="1378" customFormat="1" ht="13">
      <c r="A5725" s="403"/>
      <c r="B5725" s="404"/>
      <c r="C5725" s="404"/>
      <c r="D5725" s="274">
        <v>1.35E-2</v>
      </c>
      <c r="E5725" s="829" t="s">
        <v>149</v>
      </c>
      <c r="F5725" s="234" t="s">
        <v>153</v>
      </c>
      <c r="G5725" s="370" t="s">
        <v>151</v>
      </c>
      <c r="H5725" s="248">
        <f>Bahan!$C$21</f>
        <v>145000</v>
      </c>
      <c r="K5725" s="248" t="s">
        <v>128</v>
      </c>
      <c r="L5725" s="230">
        <f>D5725*H5725</f>
        <v>1957.5</v>
      </c>
      <c r="M5725" s="230"/>
      <c r="N5725" s="233"/>
      <c r="O5725" s="233"/>
    </row>
    <row r="5726" spans="1:15" s="1378" customFormat="1" ht="13">
      <c r="A5726" s="403"/>
      <c r="B5726" s="404"/>
      <c r="C5726" s="404"/>
      <c r="D5726" s="274">
        <v>4.0000000000000001E-3</v>
      </c>
      <c r="E5726" s="829" t="s">
        <v>149</v>
      </c>
      <c r="F5726" s="234" t="s">
        <v>154</v>
      </c>
      <c r="G5726" s="370" t="s">
        <v>151</v>
      </c>
      <c r="H5726" s="248">
        <f>Bahan!$C$22</f>
        <v>150000</v>
      </c>
      <c r="K5726" s="248" t="s">
        <v>128</v>
      </c>
      <c r="L5726" s="230">
        <f>D5726*H5726</f>
        <v>600</v>
      </c>
      <c r="M5726" s="230"/>
      <c r="N5726" s="233"/>
      <c r="O5726" s="233"/>
    </row>
    <row r="5727" spans="1:15" s="1378" customFormat="1" ht="13">
      <c r="A5727" s="403"/>
      <c r="B5727" s="404"/>
      <c r="C5727" s="404"/>
      <c r="D5727" s="421"/>
      <c r="E5727" s="829"/>
      <c r="F5727" s="234"/>
      <c r="G5727" s="829"/>
      <c r="H5727" s="233"/>
      <c r="K5727" s="233"/>
      <c r="L5727" s="233"/>
      <c r="M5727" s="230" t="s">
        <v>128</v>
      </c>
      <c r="N5727" s="265">
        <f>SUM(L5723:L5726)</f>
        <v>26182.5</v>
      </c>
      <c r="O5727" s="233"/>
    </row>
    <row r="5728" spans="1:15" s="1378" customFormat="1" ht="13">
      <c r="A5728" s="403"/>
      <c r="B5728" s="404"/>
      <c r="C5728" s="404"/>
      <c r="D5728" s="421"/>
      <c r="E5728" s="829" t="s">
        <v>155</v>
      </c>
      <c r="F5728" s="234" t="s">
        <v>156</v>
      </c>
      <c r="G5728" s="829"/>
      <c r="H5728" s="233"/>
      <c r="K5728" s="233"/>
      <c r="L5728" s="233"/>
      <c r="M5728" s="230"/>
      <c r="N5728" s="233"/>
      <c r="O5728" s="233"/>
    </row>
    <row r="5729" spans="1:15" s="1378" customFormat="1" ht="13">
      <c r="A5729" s="403"/>
      <c r="B5729" s="404"/>
      <c r="C5729" s="404"/>
      <c r="D5729" s="274">
        <v>1</v>
      </c>
      <c r="E5729" s="829" t="s">
        <v>441</v>
      </c>
      <c r="F5729" s="439" t="s">
        <v>1622</v>
      </c>
      <c r="G5729" s="370" t="s">
        <v>151</v>
      </c>
      <c r="H5729" s="426">
        <f>Bahan!$C$509</f>
        <v>52500</v>
      </c>
      <c r="K5729" s="248" t="s">
        <v>128</v>
      </c>
      <c r="L5729" s="230">
        <f>D5729*H5729</f>
        <v>52500</v>
      </c>
      <c r="M5729" s="230"/>
      <c r="N5729" s="233"/>
      <c r="O5729" s="233"/>
    </row>
    <row r="5730" spans="1:15" s="1378" customFormat="1" ht="13">
      <c r="A5730" s="403"/>
      <c r="B5730" s="404"/>
      <c r="C5730" s="404"/>
      <c r="D5730" s="440" t="s">
        <v>1169</v>
      </c>
      <c r="E5730" s="829"/>
      <c r="F5730" s="439" t="s">
        <v>1170</v>
      </c>
      <c r="G5730" s="370"/>
      <c r="H5730" s="426"/>
      <c r="K5730" s="248"/>
      <c r="L5730" s="230">
        <f>0.2*L5729</f>
        <v>10500</v>
      </c>
      <c r="M5730" s="230"/>
      <c r="N5730" s="233"/>
      <c r="O5730" s="233"/>
    </row>
    <row r="5731" spans="1:15" s="1378" customFormat="1" ht="13">
      <c r="A5731" s="231"/>
      <c r="B5731" s="829"/>
      <c r="C5731" s="829"/>
      <c r="D5731" s="421"/>
      <c r="E5731" s="829"/>
      <c r="F5731" s="234"/>
      <c r="G5731" s="370"/>
      <c r="H5731" s="248"/>
      <c r="K5731" s="233"/>
      <c r="L5731" s="230"/>
      <c r="M5731" s="230" t="s">
        <v>128</v>
      </c>
      <c r="N5731" s="265">
        <f>SUM(L5729:L5730)</f>
        <v>63000</v>
      </c>
      <c r="O5731" s="233"/>
    </row>
    <row r="5732" spans="1:15" s="1378" customFormat="1" ht="13">
      <c r="A5732" s="231"/>
      <c r="B5732" s="829"/>
      <c r="C5732" s="829"/>
      <c r="D5732" s="421"/>
      <c r="E5732" s="829"/>
      <c r="F5732" s="234"/>
      <c r="G5732" s="829"/>
      <c r="H5732" s="829"/>
      <c r="K5732" s="829"/>
      <c r="L5732" s="233"/>
      <c r="M5732" s="267" t="s">
        <v>169</v>
      </c>
      <c r="N5732" s="268" t="s">
        <v>169</v>
      </c>
      <c r="O5732" s="233"/>
    </row>
    <row r="5733" spans="1:15" s="1378" customFormat="1" ht="13">
      <c r="A5733" s="231"/>
      <c r="B5733" s="829"/>
      <c r="C5733" s="829"/>
      <c r="D5733" s="421"/>
      <c r="E5733" s="829"/>
      <c r="F5733" s="234"/>
      <c r="G5733" s="829"/>
      <c r="H5733" s="233" t="s">
        <v>170</v>
      </c>
      <c r="K5733" s="233"/>
      <c r="L5733" s="233"/>
      <c r="M5733" s="230" t="s">
        <v>128</v>
      </c>
      <c r="N5733" s="230">
        <f>SUM(N5727:N5731)</f>
        <v>89182.5</v>
      </c>
      <c r="O5733" s="233"/>
    </row>
    <row r="5734" spans="1:15" s="1378" customFormat="1" ht="13">
      <c r="A5734" s="231"/>
      <c r="B5734" s="829"/>
      <c r="C5734" s="829"/>
      <c r="D5734" s="421"/>
      <c r="E5734" s="829"/>
      <c r="F5734" s="234"/>
      <c r="G5734" s="829"/>
      <c r="H5734" s="269" t="s">
        <v>3123</v>
      </c>
      <c r="I5734" s="233"/>
      <c r="J5734" s="233"/>
      <c r="K5734" s="270"/>
      <c r="L5734" s="233"/>
      <c r="M5734" s="230" t="s">
        <v>128</v>
      </c>
      <c r="N5734" s="265">
        <f>N5733*$Q$4</f>
        <v>8918.25</v>
      </c>
      <c r="O5734" s="233"/>
    </row>
    <row r="5735" spans="1:15" s="1378" customFormat="1" ht="13">
      <c r="A5735" s="231"/>
      <c r="B5735" s="829"/>
      <c r="C5735" s="829"/>
      <c r="D5735" s="421"/>
      <c r="E5735" s="829"/>
      <c r="F5735" s="234"/>
      <c r="G5735" s="829"/>
      <c r="H5735" s="233" t="s">
        <v>171</v>
      </c>
      <c r="I5735" s="233"/>
      <c r="J5735" s="233"/>
      <c r="K5735" s="233"/>
      <c r="L5735" s="233"/>
      <c r="M5735" s="230" t="s">
        <v>128</v>
      </c>
      <c r="N5735" s="262">
        <f>ROUNDDOWN((N5733+N5734),0)</f>
        <v>98100</v>
      </c>
      <c r="O5735" s="233"/>
    </row>
    <row r="5736" spans="1:15" s="1378" customFormat="1" ht="13">
      <c r="A5736" s="231"/>
      <c r="B5736" s="829"/>
      <c r="C5736" s="829"/>
      <c r="D5736" s="421"/>
      <c r="E5736" s="829"/>
      <c r="F5736" s="234"/>
      <c r="G5736" s="829"/>
      <c r="H5736" s="233"/>
      <c r="I5736" s="233"/>
      <c r="J5736" s="233"/>
      <c r="K5736" s="233"/>
      <c r="L5736" s="233"/>
      <c r="M5736" s="230"/>
      <c r="N5736" s="262"/>
      <c r="O5736" s="233"/>
    </row>
    <row r="5737" spans="1:15" s="1378" customFormat="1" ht="13">
      <c r="A5737" s="258">
        <f>1+A5721</f>
        <v>154</v>
      </c>
      <c r="B5737" s="1250" t="s">
        <v>1166</v>
      </c>
      <c r="C5737" s="437"/>
      <c r="D5737" s="438" t="s">
        <v>1167</v>
      </c>
      <c r="E5737" s="1250"/>
      <c r="F5737" s="260"/>
      <c r="G5737" s="1250"/>
      <c r="H5737" s="245"/>
      <c r="K5737" s="245"/>
      <c r="L5737" s="245"/>
      <c r="M5737" s="262"/>
      <c r="N5737" s="245"/>
      <c r="O5737" s="233"/>
    </row>
    <row r="5738" spans="1:15" s="1378" customFormat="1" ht="13">
      <c r="A5738" s="403"/>
      <c r="B5738" s="404"/>
      <c r="C5738" s="404"/>
      <c r="D5738" s="421"/>
      <c r="E5738" s="829" t="s">
        <v>147</v>
      </c>
      <c r="F5738" s="234" t="s">
        <v>148</v>
      </c>
      <c r="G5738" s="829"/>
      <c r="H5738" s="233"/>
      <c r="K5738" s="233"/>
      <c r="L5738" s="233"/>
      <c r="M5738" s="230"/>
      <c r="N5738" s="233"/>
      <c r="O5738" s="233"/>
    </row>
    <row r="5739" spans="1:15" s="1378" customFormat="1" ht="13">
      <c r="A5739" s="403"/>
      <c r="B5739" s="404"/>
      <c r="C5739" s="404"/>
      <c r="D5739" s="274">
        <v>8.1000000000000003E-2</v>
      </c>
      <c r="E5739" s="829" t="s">
        <v>149</v>
      </c>
      <c r="F5739" s="264" t="s">
        <v>150</v>
      </c>
      <c r="G5739" s="370" t="s">
        <v>151</v>
      </c>
      <c r="H5739" s="248">
        <f>Bahan!$C$10</f>
        <v>125000</v>
      </c>
      <c r="K5739" s="248" t="s">
        <v>128</v>
      </c>
      <c r="L5739" s="230">
        <f>D5739*H5739</f>
        <v>10125</v>
      </c>
      <c r="M5739" s="230"/>
      <c r="N5739" s="233"/>
      <c r="O5739" s="233"/>
    </row>
    <row r="5740" spans="1:15" s="1378" customFormat="1" ht="13">
      <c r="A5740" s="403"/>
      <c r="B5740" s="404"/>
      <c r="C5740" s="404"/>
      <c r="D5740" s="274">
        <v>0.1</v>
      </c>
      <c r="E5740" s="829" t="s">
        <v>149</v>
      </c>
      <c r="F5740" s="264" t="s">
        <v>945</v>
      </c>
      <c r="G5740" s="370" t="s">
        <v>151</v>
      </c>
      <c r="H5740" s="248">
        <f>Bahan!$C$20</f>
        <v>135000</v>
      </c>
      <c r="K5740" s="248" t="s">
        <v>128</v>
      </c>
      <c r="L5740" s="230">
        <f>D5740*H5740</f>
        <v>13500</v>
      </c>
      <c r="M5740" s="230"/>
      <c r="N5740" s="233"/>
      <c r="O5740" s="233"/>
    </row>
    <row r="5741" spans="1:15" s="1378" customFormat="1" ht="13">
      <c r="A5741" s="403"/>
      <c r="B5741" s="404"/>
      <c r="C5741" s="404"/>
      <c r="D5741" s="274">
        <v>1.35E-2</v>
      </c>
      <c r="E5741" s="829" t="s">
        <v>149</v>
      </c>
      <c r="F5741" s="234" t="s">
        <v>153</v>
      </c>
      <c r="G5741" s="370" t="s">
        <v>151</v>
      </c>
      <c r="H5741" s="248">
        <f>Bahan!$C$21</f>
        <v>145000</v>
      </c>
      <c r="K5741" s="248" t="s">
        <v>128</v>
      </c>
      <c r="L5741" s="230">
        <f>D5741*H5741</f>
        <v>1957.5</v>
      </c>
      <c r="M5741" s="230"/>
      <c r="N5741" s="233"/>
      <c r="O5741" s="233"/>
    </row>
    <row r="5742" spans="1:15" s="1378" customFormat="1" ht="13">
      <c r="A5742" s="403"/>
      <c r="B5742" s="404"/>
      <c r="C5742" s="404"/>
      <c r="D5742" s="274">
        <v>4.0000000000000001E-3</v>
      </c>
      <c r="E5742" s="829" t="s">
        <v>149</v>
      </c>
      <c r="F5742" s="234" t="s">
        <v>154</v>
      </c>
      <c r="G5742" s="370" t="s">
        <v>151</v>
      </c>
      <c r="H5742" s="248">
        <f>Bahan!$C$22</f>
        <v>150000</v>
      </c>
      <c r="K5742" s="248" t="s">
        <v>128</v>
      </c>
      <c r="L5742" s="230">
        <f>D5742*H5742</f>
        <v>600</v>
      </c>
      <c r="M5742" s="230"/>
      <c r="N5742" s="233"/>
      <c r="O5742" s="233"/>
    </row>
    <row r="5743" spans="1:15" s="1378" customFormat="1" ht="13">
      <c r="A5743" s="403"/>
      <c r="B5743" s="404"/>
      <c r="C5743" s="404"/>
      <c r="D5743" s="421"/>
      <c r="E5743" s="829"/>
      <c r="F5743" s="234"/>
      <c r="G5743" s="829"/>
      <c r="H5743" s="233"/>
      <c r="K5743" s="233"/>
      <c r="L5743" s="233"/>
      <c r="M5743" s="230" t="s">
        <v>128</v>
      </c>
      <c r="N5743" s="265">
        <f>SUM(L5739:L5742)</f>
        <v>26182.5</v>
      </c>
      <c r="O5743" s="233"/>
    </row>
    <row r="5744" spans="1:15" s="1378" customFormat="1" ht="13">
      <c r="A5744" s="403"/>
      <c r="B5744" s="404"/>
      <c r="C5744" s="404"/>
      <c r="D5744" s="421"/>
      <c r="E5744" s="829" t="s">
        <v>155</v>
      </c>
      <c r="F5744" s="234" t="s">
        <v>156</v>
      </c>
      <c r="G5744" s="829"/>
      <c r="H5744" s="233"/>
      <c r="K5744" s="233"/>
      <c r="L5744" s="233"/>
      <c r="M5744" s="230"/>
      <c r="N5744" s="233"/>
      <c r="O5744" s="233"/>
    </row>
    <row r="5745" spans="1:15" s="1378" customFormat="1" ht="13">
      <c r="A5745" s="403"/>
      <c r="B5745" s="404"/>
      <c r="C5745" s="404"/>
      <c r="D5745" s="274">
        <v>1</v>
      </c>
      <c r="E5745" s="829" t="s">
        <v>441</v>
      </c>
      <c r="F5745" s="439" t="s">
        <v>1168</v>
      </c>
      <c r="G5745" s="370" t="s">
        <v>151</v>
      </c>
      <c r="H5745" s="426">
        <f>Bahan!$C$508</f>
        <v>41000</v>
      </c>
      <c r="K5745" s="248" t="s">
        <v>128</v>
      </c>
      <c r="L5745" s="230">
        <f>D5745*H5745</f>
        <v>41000</v>
      </c>
      <c r="M5745" s="230"/>
      <c r="N5745" s="233"/>
      <c r="O5745" s="233"/>
    </row>
    <row r="5746" spans="1:15" s="1378" customFormat="1" ht="13">
      <c r="A5746" s="403"/>
      <c r="B5746" s="404"/>
      <c r="C5746" s="404"/>
      <c r="D5746" s="440" t="s">
        <v>1169</v>
      </c>
      <c r="E5746" s="829"/>
      <c r="F5746" s="439" t="s">
        <v>1170</v>
      </c>
      <c r="G5746" s="370"/>
      <c r="H5746" s="426"/>
      <c r="K5746" s="248"/>
      <c r="L5746" s="230">
        <f>0.2*L5745</f>
        <v>8200</v>
      </c>
      <c r="M5746" s="230"/>
      <c r="N5746" s="233"/>
      <c r="O5746" s="233"/>
    </row>
    <row r="5747" spans="1:15" s="1378" customFormat="1" ht="13">
      <c r="A5747" s="231"/>
      <c r="B5747" s="829"/>
      <c r="C5747" s="829"/>
      <c r="D5747" s="421"/>
      <c r="E5747" s="829"/>
      <c r="F5747" s="234"/>
      <c r="G5747" s="370"/>
      <c r="H5747" s="248"/>
      <c r="K5747" s="233"/>
      <c r="L5747" s="230"/>
      <c r="M5747" s="230" t="s">
        <v>128</v>
      </c>
      <c r="N5747" s="265">
        <f>SUM(L5745:L5746)</f>
        <v>49200</v>
      </c>
      <c r="O5747" s="233"/>
    </row>
    <row r="5748" spans="1:15" s="1378" customFormat="1" ht="13">
      <c r="A5748" s="231"/>
      <c r="B5748" s="829"/>
      <c r="C5748" s="829"/>
      <c r="D5748" s="421"/>
      <c r="E5748" s="829"/>
      <c r="F5748" s="234"/>
      <c r="G5748" s="829"/>
      <c r="H5748" s="829"/>
      <c r="K5748" s="829"/>
      <c r="L5748" s="233"/>
      <c r="M5748" s="267" t="s">
        <v>169</v>
      </c>
      <c r="N5748" s="268" t="s">
        <v>169</v>
      </c>
      <c r="O5748" s="233"/>
    </row>
    <row r="5749" spans="1:15" s="1378" customFormat="1" ht="13">
      <c r="A5749" s="231"/>
      <c r="B5749" s="829"/>
      <c r="C5749" s="829"/>
      <c r="D5749" s="421"/>
      <c r="E5749" s="829"/>
      <c r="F5749" s="234"/>
      <c r="G5749" s="829"/>
      <c r="H5749" s="233" t="s">
        <v>170</v>
      </c>
      <c r="K5749" s="233"/>
      <c r="L5749" s="233"/>
      <c r="M5749" s="230" t="s">
        <v>128</v>
      </c>
      <c r="N5749" s="230">
        <f>SUM(N5743:N5747)</f>
        <v>75382.5</v>
      </c>
      <c r="O5749" s="233"/>
    </row>
    <row r="5750" spans="1:15" s="1378" customFormat="1" ht="13">
      <c r="A5750" s="231"/>
      <c r="B5750" s="829"/>
      <c r="C5750" s="829"/>
      <c r="D5750" s="421"/>
      <c r="E5750" s="829"/>
      <c r="F5750" s="234"/>
      <c r="G5750" s="829"/>
      <c r="H5750" s="269" t="s">
        <v>3123</v>
      </c>
      <c r="I5750" s="233"/>
      <c r="J5750" s="233"/>
      <c r="K5750" s="270"/>
      <c r="L5750" s="233"/>
      <c r="M5750" s="230" t="s">
        <v>128</v>
      </c>
      <c r="N5750" s="265">
        <f>N5749*$Q$4</f>
        <v>7538.25</v>
      </c>
      <c r="O5750" s="233"/>
    </row>
    <row r="5751" spans="1:15" s="1378" customFormat="1" ht="13">
      <c r="A5751" s="231"/>
      <c r="B5751" s="829"/>
      <c r="C5751" s="829"/>
      <c r="D5751" s="421"/>
      <c r="E5751" s="829"/>
      <c r="F5751" s="234"/>
      <c r="G5751" s="829"/>
      <c r="H5751" s="233" t="s">
        <v>171</v>
      </c>
      <c r="I5751" s="233"/>
      <c r="J5751" s="233"/>
      <c r="K5751" s="233"/>
      <c r="L5751" s="233"/>
      <c r="M5751" s="230" t="s">
        <v>128</v>
      </c>
      <c r="N5751" s="262">
        <f>ROUNDDOWN((N5749+N5750),0)</f>
        <v>82920</v>
      </c>
      <c r="O5751" s="233"/>
    </row>
    <row r="5752" spans="1:15" s="1378" customFormat="1" ht="13">
      <c r="A5752" s="231"/>
      <c r="B5752" s="829"/>
      <c r="C5752" s="829"/>
      <c r="D5752" s="421"/>
      <c r="E5752" s="829"/>
      <c r="F5752" s="234"/>
      <c r="G5752" s="829"/>
      <c r="H5752" s="233"/>
      <c r="I5752" s="233"/>
      <c r="J5752" s="233"/>
      <c r="K5752" s="233"/>
      <c r="L5752" s="233"/>
      <c r="M5752" s="230"/>
      <c r="N5752" s="262"/>
      <c r="O5752" s="233"/>
    </row>
    <row r="5753" spans="1:15" s="1378" customFormat="1" ht="13">
      <c r="A5753" s="258">
        <f>1+A5737</f>
        <v>155</v>
      </c>
      <c r="B5753" s="1250" t="s">
        <v>3189</v>
      </c>
      <c r="C5753" s="437"/>
      <c r="D5753" s="438" t="s">
        <v>3190</v>
      </c>
      <c r="E5753" s="1250"/>
      <c r="F5753" s="260"/>
      <c r="G5753" s="1250"/>
      <c r="H5753" s="245"/>
      <c r="K5753" s="245"/>
      <c r="L5753" s="245"/>
      <c r="M5753" s="262"/>
      <c r="N5753" s="245"/>
      <c r="O5753" s="233"/>
    </row>
    <row r="5754" spans="1:15" s="1378" customFormat="1" ht="13">
      <c r="A5754" s="403"/>
      <c r="B5754" s="404"/>
      <c r="C5754" s="404"/>
      <c r="D5754" s="421"/>
      <c r="E5754" s="829" t="s">
        <v>147</v>
      </c>
      <c r="F5754" s="234" t="s">
        <v>148</v>
      </c>
      <c r="G5754" s="829"/>
      <c r="H5754" s="233"/>
      <c r="K5754" s="233"/>
      <c r="L5754" s="233"/>
      <c r="M5754" s="230"/>
      <c r="N5754" s="233"/>
      <c r="O5754" s="233"/>
    </row>
    <row r="5755" spans="1:15" s="1378" customFormat="1" ht="13">
      <c r="A5755" s="403"/>
      <c r="B5755" s="404"/>
      <c r="C5755" s="404"/>
      <c r="D5755" s="274">
        <v>8.1000000000000003E-2</v>
      </c>
      <c r="E5755" s="829" t="s">
        <v>149</v>
      </c>
      <c r="F5755" s="264" t="s">
        <v>150</v>
      </c>
      <c r="G5755" s="370" t="s">
        <v>151</v>
      </c>
      <c r="H5755" s="248">
        <f>Bahan!$C$10</f>
        <v>125000</v>
      </c>
      <c r="K5755" s="248" t="s">
        <v>128</v>
      </c>
      <c r="L5755" s="230">
        <f>D5755*H5755</f>
        <v>10125</v>
      </c>
      <c r="M5755" s="230"/>
      <c r="N5755" s="233"/>
      <c r="O5755" s="233"/>
    </row>
    <row r="5756" spans="1:15" s="1378" customFormat="1" ht="13">
      <c r="A5756" s="403"/>
      <c r="B5756" s="404"/>
      <c r="C5756" s="404"/>
      <c r="D5756" s="274">
        <v>0.1</v>
      </c>
      <c r="E5756" s="829" t="s">
        <v>149</v>
      </c>
      <c r="F5756" s="264" t="s">
        <v>945</v>
      </c>
      <c r="G5756" s="370" t="s">
        <v>151</v>
      </c>
      <c r="H5756" s="248">
        <f>Bahan!$C$20</f>
        <v>135000</v>
      </c>
      <c r="K5756" s="248" t="s">
        <v>128</v>
      </c>
      <c r="L5756" s="230">
        <f>D5756*H5756</f>
        <v>13500</v>
      </c>
      <c r="M5756" s="230"/>
      <c r="N5756" s="233"/>
      <c r="O5756" s="233"/>
    </row>
    <row r="5757" spans="1:15" s="1378" customFormat="1" ht="13">
      <c r="A5757" s="403"/>
      <c r="B5757" s="404"/>
      <c r="C5757" s="404"/>
      <c r="D5757" s="274">
        <v>1.35E-2</v>
      </c>
      <c r="E5757" s="829" t="s">
        <v>149</v>
      </c>
      <c r="F5757" s="234" t="s">
        <v>153</v>
      </c>
      <c r="G5757" s="370" t="s">
        <v>151</v>
      </c>
      <c r="H5757" s="248">
        <f>Bahan!$C$21</f>
        <v>145000</v>
      </c>
      <c r="K5757" s="248" t="s">
        <v>128</v>
      </c>
      <c r="L5757" s="230">
        <f>D5757*H5757</f>
        <v>1957.5</v>
      </c>
      <c r="M5757" s="230"/>
      <c r="N5757" s="233"/>
      <c r="O5757" s="233"/>
    </row>
    <row r="5758" spans="1:15" s="1378" customFormat="1" ht="13">
      <c r="A5758" s="403"/>
      <c r="B5758" s="404"/>
      <c r="C5758" s="404"/>
      <c r="D5758" s="274">
        <v>4.0000000000000001E-3</v>
      </c>
      <c r="E5758" s="829" t="s">
        <v>149</v>
      </c>
      <c r="F5758" s="234" t="s">
        <v>154</v>
      </c>
      <c r="G5758" s="370" t="s">
        <v>151</v>
      </c>
      <c r="H5758" s="248">
        <f>Bahan!$C$22</f>
        <v>150000</v>
      </c>
      <c r="K5758" s="248" t="s">
        <v>128</v>
      </c>
      <c r="L5758" s="230">
        <f>D5758*H5758</f>
        <v>600</v>
      </c>
      <c r="M5758" s="230"/>
      <c r="N5758" s="233"/>
      <c r="O5758" s="233"/>
    </row>
    <row r="5759" spans="1:15" s="1378" customFormat="1" ht="13">
      <c r="A5759" s="403"/>
      <c r="B5759" s="404"/>
      <c r="C5759" s="404"/>
      <c r="D5759" s="421"/>
      <c r="E5759" s="829"/>
      <c r="F5759" s="234"/>
      <c r="G5759" s="829"/>
      <c r="H5759" s="233"/>
      <c r="K5759" s="233"/>
      <c r="L5759" s="233"/>
      <c r="M5759" s="230" t="s">
        <v>128</v>
      </c>
      <c r="N5759" s="265">
        <f>SUM(L5755:L5758)</f>
        <v>26182.5</v>
      </c>
      <c r="O5759" s="233"/>
    </row>
    <row r="5760" spans="1:15" s="1378" customFormat="1" ht="13">
      <c r="A5760" s="403"/>
      <c r="B5760" s="404"/>
      <c r="C5760" s="404"/>
      <c r="D5760" s="421"/>
      <c r="E5760" s="829" t="s">
        <v>155</v>
      </c>
      <c r="F5760" s="234" t="s">
        <v>156</v>
      </c>
      <c r="G5760" s="829"/>
      <c r="H5760" s="233"/>
      <c r="K5760" s="233"/>
      <c r="L5760" s="233"/>
      <c r="M5760" s="230"/>
      <c r="N5760" s="233"/>
      <c r="O5760" s="233"/>
    </row>
    <row r="5761" spans="1:15" s="1378" customFormat="1" ht="13">
      <c r="A5761" s="403"/>
      <c r="B5761" s="404"/>
      <c r="C5761" s="404"/>
      <c r="D5761" s="274">
        <v>1</v>
      </c>
      <c r="E5761" s="829" t="s">
        <v>441</v>
      </c>
      <c r="F5761" s="439" t="s">
        <v>3191</v>
      </c>
      <c r="G5761" s="370" t="s">
        <v>151</v>
      </c>
      <c r="H5761" s="426">
        <f>Bahan!$C$507</f>
        <v>36500</v>
      </c>
      <c r="K5761" s="248" t="s">
        <v>128</v>
      </c>
      <c r="L5761" s="230">
        <f>D5761*H5761</f>
        <v>36500</v>
      </c>
      <c r="M5761" s="230"/>
      <c r="N5761" s="233"/>
      <c r="O5761" s="233"/>
    </row>
    <row r="5762" spans="1:15" s="1378" customFormat="1" ht="13">
      <c r="A5762" s="403"/>
      <c r="B5762" s="404"/>
      <c r="C5762" s="404"/>
      <c r="D5762" s="440" t="s">
        <v>1169</v>
      </c>
      <c r="E5762" s="829" t="s">
        <v>8</v>
      </c>
      <c r="F5762" s="439" t="s">
        <v>1170</v>
      </c>
      <c r="G5762" s="370" t="s">
        <v>151</v>
      </c>
      <c r="H5762" s="1510">
        <f>SUM(L5761*0.2)</f>
        <v>7300</v>
      </c>
      <c r="K5762" s="248" t="s">
        <v>128</v>
      </c>
      <c r="L5762" s="230">
        <f>0.2*L5761</f>
        <v>7300</v>
      </c>
      <c r="M5762" s="230"/>
      <c r="N5762" s="233"/>
      <c r="O5762" s="233"/>
    </row>
    <row r="5763" spans="1:15" s="1378" customFormat="1" ht="13">
      <c r="A5763" s="231"/>
      <c r="B5763" s="829"/>
      <c r="C5763" s="829"/>
      <c r="D5763" s="421"/>
      <c r="E5763" s="829"/>
      <c r="F5763" s="234"/>
      <c r="G5763" s="370"/>
      <c r="H5763" s="248"/>
      <c r="K5763" s="233"/>
      <c r="L5763" s="230"/>
      <c r="M5763" s="230" t="s">
        <v>128</v>
      </c>
      <c r="N5763" s="265">
        <f>SUM(L5761:L5762)</f>
        <v>43800</v>
      </c>
      <c r="O5763" s="233"/>
    </row>
    <row r="5764" spans="1:15" s="1378" customFormat="1" ht="13">
      <c r="A5764" s="231"/>
      <c r="B5764" s="829"/>
      <c r="C5764" s="829"/>
      <c r="D5764" s="421"/>
      <c r="E5764" s="829"/>
      <c r="F5764" s="234"/>
      <c r="G5764" s="829"/>
      <c r="H5764" s="829"/>
      <c r="K5764" s="829"/>
      <c r="L5764" s="233"/>
      <c r="M5764" s="267" t="s">
        <v>169</v>
      </c>
      <c r="N5764" s="268" t="s">
        <v>169</v>
      </c>
      <c r="O5764" s="233"/>
    </row>
    <row r="5765" spans="1:15" s="1378" customFormat="1" ht="13">
      <c r="A5765" s="231"/>
      <c r="B5765" s="829"/>
      <c r="C5765" s="829"/>
      <c r="D5765" s="421"/>
      <c r="E5765" s="829"/>
      <c r="F5765" s="234"/>
      <c r="G5765" s="829"/>
      <c r="H5765" s="233" t="s">
        <v>170</v>
      </c>
      <c r="K5765" s="233"/>
      <c r="L5765" s="233"/>
      <c r="M5765" s="230" t="s">
        <v>128</v>
      </c>
      <c r="N5765" s="230">
        <f>SUM(N5759:N5763)</f>
        <v>69982.5</v>
      </c>
      <c r="O5765" s="233"/>
    </row>
    <row r="5766" spans="1:15" s="1378" customFormat="1" ht="13">
      <c r="A5766" s="231"/>
      <c r="B5766" s="829"/>
      <c r="C5766" s="829"/>
      <c r="D5766" s="421"/>
      <c r="E5766" s="829"/>
      <c r="F5766" s="234"/>
      <c r="G5766" s="829"/>
      <c r="H5766" s="269" t="s">
        <v>3123</v>
      </c>
      <c r="I5766" s="233"/>
      <c r="J5766" s="233"/>
      <c r="K5766" s="270"/>
      <c r="L5766" s="233"/>
      <c r="M5766" s="230" t="s">
        <v>128</v>
      </c>
      <c r="N5766" s="265">
        <f>N5765*$Q$4</f>
        <v>6998.25</v>
      </c>
      <c r="O5766" s="233"/>
    </row>
    <row r="5767" spans="1:15" s="1378" customFormat="1" ht="13">
      <c r="A5767" s="231"/>
      <c r="B5767" s="829"/>
      <c r="C5767" s="829"/>
      <c r="D5767" s="421"/>
      <c r="E5767" s="829"/>
      <c r="F5767" s="234"/>
      <c r="G5767" s="829"/>
      <c r="H5767" s="233" t="s">
        <v>171</v>
      </c>
      <c r="I5767" s="233"/>
      <c r="J5767" s="233"/>
      <c r="K5767" s="233"/>
      <c r="L5767" s="233"/>
      <c r="M5767" s="230" t="s">
        <v>128</v>
      </c>
      <c r="N5767" s="262">
        <f>ROUNDDOWN((N5765+N5766),0)</f>
        <v>76980</v>
      </c>
      <c r="O5767" s="233"/>
    </row>
    <row r="5768" spans="1:15" s="1378" customFormat="1" ht="13">
      <c r="A5768" s="231"/>
      <c r="B5768" s="829"/>
      <c r="C5768" s="829"/>
      <c r="D5768" s="421"/>
      <c r="E5768" s="829"/>
      <c r="F5768" s="234"/>
      <c r="G5768" s="829"/>
      <c r="H5768" s="233"/>
      <c r="K5768" s="233"/>
      <c r="L5768" s="233"/>
      <c r="M5768" s="230"/>
      <c r="N5768" s="233"/>
      <c r="O5768" s="233"/>
    </row>
    <row r="5769" spans="1:15" s="1378" customFormat="1" ht="13">
      <c r="A5769" s="258">
        <f>1+A5753</f>
        <v>156</v>
      </c>
      <c r="B5769" s="1250" t="s">
        <v>1171</v>
      </c>
      <c r="C5769" s="437"/>
      <c r="D5769" s="438" t="s">
        <v>1172</v>
      </c>
      <c r="E5769" s="1250"/>
      <c r="F5769" s="260"/>
      <c r="G5769" s="1250"/>
      <c r="H5769" s="245"/>
      <c r="K5769" s="245"/>
      <c r="L5769" s="245"/>
      <c r="M5769" s="262"/>
      <c r="N5769" s="245"/>
      <c r="O5769" s="233"/>
    </row>
    <row r="5770" spans="1:15" s="1378" customFormat="1" ht="13">
      <c r="A5770" s="403"/>
      <c r="B5770" s="404"/>
      <c r="C5770" s="404"/>
      <c r="D5770" s="421"/>
      <c r="E5770" s="829" t="s">
        <v>147</v>
      </c>
      <c r="F5770" s="234" t="s">
        <v>148</v>
      </c>
      <c r="G5770" s="829"/>
      <c r="H5770" s="233"/>
      <c r="K5770" s="233"/>
      <c r="L5770" s="233"/>
      <c r="M5770" s="230"/>
      <c r="N5770" s="233"/>
      <c r="O5770" s="233"/>
    </row>
    <row r="5771" spans="1:15" s="1378" customFormat="1" ht="13">
      <c r="A5771" s="403"/>
      <c r="B5771" s="404"/>
      <c r="C5771" s="404"/>
      <c r="D5771" s="274">
        <v>8.1000000000000003E-2</v>
      </c>
      <c r="E5771" s="829" t="s">
        <v>149</v>
      </c>
      <c r="F5771" s="264" t="s">
        <v>150</v>
      </c>
      <c r="G5771" s="370" t="s">
        <v>151</v>
      </c>
      <c r="H5771" s="248">
        <f>Bahan!$C$10</f>
        <v>125000</v>
      </c>
      <c r="K5771" s="248" t="s">
        <v>128</v>
      </c>
      <c r="L5771" s="230">
        <f>D5771*H5771</f>
        <v>10125</v>
      </c>
      <c r="M5771" s="230"/>
      <c r="N5771" s="233"/>
      <c r="O5771" s="233"/>
    </row>
    <row r="5772" spans="1:15" s="1378" customFormat="1" ht="13">
      <c r="A5772" s="403"/>
      <c r="B5772" s="404"/>
      <c r="C5772" s="404"/>
      <c r="D5772" s="274">
        <v>0.13500000000000001</v>
      </c>
      <c r="E5772" s="829" t="s">
        <v>149</v>
      </c>
      <c r="F5772" s="264" t="s">
        <v>945</v>
      </c>
      <c r="G5772" s="370" t="s">
        <v>151</v>
      </c>
      <c r="H5772" s="248">
        <f>Bahan!$C$20</f>
        <v>135000</v>
      </c>
      <c r="K5772" s="248" t="s">
        <v>128</v>
      </c>
      <c r="L5772" s="230">
        <f>D5772*H5772</f>
        <v>18225</v>
      </c>
      <c r="M5772" s="230"/>
      <c r="N5772" s="233"/>
      <c r="O5772" s="233"/>
    </row>
    <row r="5773" spans="1:15" s="1378" customFormat="1" ht="13">
      <c r="A5773" s="403"/>
      <c r="B5773" s="404"/>
      <c r="C5773" s="404"/>
      <c r="D5773" s="274">
        <v>1.35E-2</v>
      </c>
      <c r="E5773" s="829" t="s">
        <v>149</v>
      </c>
      <c r="F5773" s="234" t="s">
        <v>153</v>
      </c>
      <c r="G5773" s="370" t="s">
        <v>151</v>
      </c>
      <c r="H5773" s="248">
        <f>Bahan!$C$21</f>
        <v>145000</v>
      </c>
      <c r="K5773" s="248" t="s">
        <v>128</v>
      </c>
      <c r="L5773" s="230">
        <f>D5773*H5773</f>
        <v>1957.5</v>
      </c>
      <c r="M5773" s="230"/>
      <c r="N5773" s="233"/>
      <c r="O5773" s="233"/>
    </row>
    <row r="5774" spans="1:15" s="1378" customFormat="1" ht="13">
      <c r="A5774" s="403"/>
      <c r="B5774" s="404"/>
      <c r="C5774" s="404"/>
      <c r="D5774" s="274">
        <v>4.0000000000000001E-3</v>
      </c>
      <c r="E5774" s="829" t="s">
        <v>149</v>
      </c>
      <c r="F5774" s="234" t="s">
        <v>154</v>
      </c>
      <c r="G5774" s="370" t="s">
        <v>151</v>
      </c>
      <c r="H5774" s="248">
        <f>Bahan!$C$22</f>
        <v>150000</v>
      </c>
      <c r="K5774" s="248" t="s">
        <v>128</v>
      </c>
      <c r="L5774" s="230">
        <f>D5774*H5774</f>
        <v>600</v>
      </c>
      <c r="M5774" s="230"/>
      <c r="N5774" s="233"/>
      <c r="O5774" s="233"/>
    </row>
    <row r="5775" spans="1:15" s="1378" customFormat="1" ht="13">
      <c r="A5775" s="403"/>
      <c r="B5775" s="404"/>
      <c r="C5775" s="404"/>
      <c r="D5775" s="421"/>
      <c r="E5775" s="829"/>
      <c r="F5775" s="234"/>
      <c r="G5775" s="829"/>
      <c r="H5775" s="233"/>
      <c r="K5775" s="233"/>
      <c r="L5775" s="233"/>
      <c r="M5775" s="230" t="s">
        <v>128</v>
      </c>
      <c r="N5775" s="265">
        <f>SUM(L5771:L5774)</f>
        <v>30907.5</v>
      </c>
      <c r="O5775" s="233"/>
    </row>
    <row r="5776" spans="1:15" s="1378" customFormat="1" ht="13">
      <c r="A5776" s="403"/>
      <c r="B5776" s="404"/>
      <c r="C5776" s="404"/>
      <c r="D5776" s="421"/>
      <c r="E5776" s="829" t="s">
        <v>155</v>
      </c>
      <c r="F5776" s="234" t="s">
        <v>156</v>
      </c>
      <c r="G5776" s="829"/>
      <c r="H5776" s="233"/>
      <c r="K5776" s="233"/>
      <c r="L5776" s="233"/>
      <c r="M5776" s="230"/>
      <c r="N5776" s="233"/>
      <c r="O5776" s="233"/>
    </row>
    <row r="5777" spans="1:15" s="1378" customFormat="1" ht="13">
      <c r="A5777" s="403"/>
      <c r="B5777" s="404"/>
      <c r="C5777" s="404"/>
      <c r="D5777" s="274">
        <v>1</v>
      </c>
      <c r="E5777" s="829" t="s">
        <v>441</v>
      </c>
      <c r="F5777" s="439" t="s">
        <v>1173</v>
      </c>
      <c r="G5777" s="370" t="s">
        <v>151</v>
      </c>
      <c r="H5777" s="426">
        <f>Bahan!$C$505</f>
        <v>18125</v>
      </c>
      <c r="K5777" s="248" t="s">
        <v>128</v>
      </c>
      <c r="L5777" s="230">
        <f>D5777*H5777</f>
        <v>18125</v>
      </c>
      <c r="M5777" s="230"/>
      <c r="N5777" s="233"/>
      <c r="O5777" s="233"/>
    </row>
    <row r="5778" spans="1:15" s="1378" customFormat="1" ht="13">
      <c r="A5778" s="403"/>
      <c r="B5778" s="404"/>
      <c r="C5778" s="404"/>
      <c r="D5778" s="440" t="s">
        <v>1169</v>
      </c>
      <c r="E5778" s="829"/>
      <c r="F5778" s="439" t="s">
        <v>1170</v>
      </c>
      <c r="G5778" s="370"/>
      <c r="H5778" s="426"/>
      <c r="K5778" s="248"/>
      <c r="L5778" s="230">
        <f>0.2*L5777</f>
        <v>3625</v>
      </c>
      <c r="M5778" s="230"/>
      <c r="N5778" s="233"/>
      <c r="O5778" s="233"/>
    </row>
    <row r="5779" spans="1:15" s="1378" customFormat="1" ht="13">
      <c r="A5779" s="231"/>
      <c r="B5779" s="829"/>
      <c r="C5779" s="829"/>
      <c r="D5779" s="421"/>
      <c r="E5779" s="829"/>
      <c r="F5779" s="234"/>
      <c r="G5779" s="370"/>
      <c r="H5779" s="248"/>
      <c r="K5779" s="233"/>
      <c r="L5779" s="230"/>
      <c r="M5779" s="230" t="s">
        <v>128</v>
      </c>
      <c r="N5779" s="265">
        <f>SUM(L5777:L5778)</f>
        <v>21750</v>
      </c>
      <c r="O5779" s="233"/>
    </row>
    <row r="5780" spans="1:15" s="1378" customFormat="1" ht="13">
      <c r="A5780" s="231"/>
      <c r="B5780" s="829"/>
      <c r="C5780" s="829"/>
      <c r="D5780" s="421"/>
      <c r="E5780" s="829"/>
      <c r="F5780" s="234"/>
      <c r="G5780" s="829"/>
      <c r="H5780" s="829"/>
      <c r="K5780" s="829"/>
      <c r="L5780" s="233"/>
      <c r="M5780" s="267" t="s">
        <v>169</v>
      </c>
      <c r="N5780" s="268" t="s">
        <v>169</v>
      </c>
      <c r="O5780" s="233"/>
    </row>
    <row r="5781" spans="1:15" s="1378" customFormat="1" ht="13">
      <c r="A5781" s="231"/>
      <c r="B5781" s="829"/>
      <c r="C5781" s="829"/>
      <c r="D5781" s="421"/>
      <c r="E5781" s="829"/>
      <c r="F5781" s="234"/>
      <c r="G5781" s="829"/>
      <c r="H5781" s="233" t="s">
        <v>170</v>
      </c>
      <c r="K5781" s="233"/>
      <c r="L5781" s="233"/>
      <c r="M5781" s="230" t="s">
        <v>128</v>
      </c>
      <c r="N5781" s="230">
        <f>SUM(N5775:N5779)</f>
        <v>52657.5</v>
      </c>
      <c r="O5781" s="233"/>
    </row>
    <row r="5782" spans="1:15" s="1378" customFormat="1" ht="13">
      <c r="A5782" s="231"/>
      <c r="B5782" s="829"/>
      <c r="C5782" s="829"/>
      <c r="D5782" s="421"/>
      <c r="E5782" s="829"/>
      <c r="F5782" s="234"/>
      <c r="G5782" s="829"/>
      <c r="H5782" s="269" t="s">
        <v>3123</v>
      </c>
      <c r="I5782" s="233"/>
      <c r="J5782" s="233"/>
      <c r="K5782" s="270"/>
      <c r="L5782" s="233"/>
      <c r="M5782" s="230" t="s">
        <v>128</v>
      </c>
      <c r="N5782" s="265">
        <f>N5781*$Q$4</f>
        <v>5265.75</v>
      </c>
      <c r="O5782" s="233"/>
    </row>
    <row r="5783" spans="1:15" s="1378" customFormat="1" ht="13">
      <c r="A5783" s="231"/>
      <c r="B5783" s="829"/>
      <c r="C5783" s="829"/>
      <c r="D5783" s="421"/>
      <c r="E5783" s="829"/>
      <c r="F5783" s="234"/>
      <c r="G5783" s="829"/>
      <c r="H5783" s="233" t="s">
        <v>171</v>
      </c>
      <c r="I5783" s="233"/>
      <c r="J5783" s="233"/>
      <c r="K5783" s="233"/>
      <c r="L5783" s="233"/>
      <c r="M5783" s="230" t="s">
        <v>128</v>
      </c>
      <c r="N5783" s="262">
        <f>ROUNDDOWN((N5781+N5782),0)</f>
        <v>57923</v>
      </c>
      <c r="O5783" s="233"/>
    </row>
    <row r="5784" spans="1:15" s="1378" customFormat="1" ht="13">
      <c r="A5784" s="231"/>
      <c r="B5784" s="829"/>
      <c r="C5784" s="829"/>
      <c r="D5784" s="421"/>
      <c r="E5784" s="829"/>
      <c r="F5784" s="234"/>
      <c r="G5784" s="829"/>
      <c r="H5784" s="233"/>
      <c r="K5784" s="233"/>
      <c r="L5784" s="233"/>
      <c r="M5784" s="230"/>
      <c r="N5784" s="233"/>
      <c r="O5784" s="233"/>
    </row>
    <row r="5785" spans="1:15" s="1378" customFormat="1" ht="13">
      <c r="A5785" s="258">
        <f>1+A5769</f>
        <v>157</v>
      </c>
      <c r="B5785" s="1250" t="s">
        <v>1174</v>
      </c>
      <c r="C5785" s="437"/>
      <c r="D5785" s="438" t="s">
        <v>1175</v>
      </c>
      <c r="E5785" s="1250"/>
      <c r="F5785" s="260"/>
      <c r="G5785" s="1250"/>
      <c r="H5785" s="245"/>
      <c r="K5785" s="245"/>
      <c r="L5785" s="245"/>
      <c r="M5785" s="262"/>
      <c r="N5785" s="245"/>
      <c r="O5785" s="233"/>
    </row>
    <row r="5786" spans="1:15" s="1378" customFormat="1" ht="13">
      <c r="A5786" s="403"/>
      <c r="B5786" s="404"/>
      <c r="C5786" s="404"/>
      <c r="D5786" s="421"/>
      <c r="E5786" s="829" t="s">
        <v>147</v>
      </c>
      <c r="F5786" s="234" t="s">
        <v>148</v>
      </c>
      <c r="G5786" s="829"/>
      <c r="H5786" s="233"/>
      <c r="K5786" s="233"/>
      <c r="L5786" s="233"/>
      <c r="M5786" s="230"/>
      <c r="N5786" s="233"/>
      <c r="O5786" s="233"/>
    </row>
    <row r="5787" spans="1:15" s="1378" customFormat="1" ht="13">
      <c r="A5787" s="403"/>
      <c r="B5787" s="404"/>
      <c r="C5787" s="404"/>
      <c r="D5787" s="274">
        <v>8.1000000000000003E-2</v>
      </c>
      <c r="E5787" s="829" t="s">
        <v>149</v>
      </c>
      <c r="F5787" s="264" t="s">
        <v>150</v>
      </c>
      <c r="G5787" s="370" t="s">
        <v>151</v>
      </c>
      <c r="H5787" s="248">
        <f>Bahan!$C$10</f>
        <v>125000</v>
      </c>
      <c r="K5787" s="248" t="s">
        <v>128</v>
      </c>
      <c r="L5787" s="230">
        <f>D5787*H5787</f>
        <v>10125</v>
      </c>
      <c r="M5787" s="230"/>
      <c r="N5787" s="233"/>
      <c r="O5787" s="233"/>
    </row>
    <row r="5788" spans="1:15" s="1378" customFormat="1" ht="13">
      <c r="A5788" s="403"/>
      <c r="B5788" s="404"/>
      <c r="C5788" s="404"/>
      <c r="D5788" s="274">
        <v>0.13500000000000001</v>
      </c>
      <c r="E5788" s="829" t="s">
        <v>149</v>
      </c>
      <c r="F5788" s="264" t="s">
        <v>945</v>
      </c>
      <c r="G5788" s="370" t="s">
        <v>151</v>
      </c>
      <c r="H5788" s="248">
        <f>Bahan!$C$20</f>
        <v>135000</v>
      </c>
      <c r="K5788" s="248" t="s">
        <v>128</v>
      </c>
      <c r="L5788" s="230">
        <f>D5788*H5788</f>
        <v>18225</v>
      </c>
      <c r="M5788" s="230"/>
      <c r="N5788" s="233"/>
      <c r="O5788" s="233"/>
    </row>
    <row r="5789" spans="1:15" s="1378" customFormat="1" ht="13">
      <c r="A5789" s="403"/>
      <c r="B5789" s="404"/>
      <c r="C5789" s="404"/>
      <c r="D5789" s="274">
        <v>1.35E-2</v>
      </c>
      <c r="E5789" s="829" t="s">
        <v>149</v>
      </c>
      <c r="F5789" s="234" t="s">
        <v>153</v>
      </c>
      <c r="G5789" s="370" t="s">
        <v>151</v>
      </c>
      <c r="H5789" s="248">
        <f>Bahan!$C$21</f>
        <v>145000</v>
      </c>
      <c r="K5789" s="248" t="s">
        <v>128</v>
      </c>
      <c r="L5789" s="230">
        <f>D5789*H5789</f>
        <v>1957.5</v>
      </c>
      <c r="M5789" s="230"/>
      <c r="N5789" s="233"/>
      <c r="O5789" s="233"/>
    </row>
    <row r="5790" spans="1:15" s="1378" customFormat="1" ht="13">
      <c r="A5790" s="403"/>
      <c r="B5790" s="404"/>
      <c r="C5790" s="404"/>
      <c r="D5790" s="274">
        <v>4.0000000000000001E-3</v>
      </c>
      <c r="E5790" s="829" t="s">
        <v>149</v>
      </c>
      <c r="F5790" s="234" t="s">
        <v>154</v>
      </c>
      <c r="G5790" s="370" t="s">
        <v>151</v>
      </c>
      <c r="H5790" s="248">
        <f>Bahan!$C$22</f>
        <v>150000</v>
      </c>
      <c r="K5790" s="248" t="s">
        <v>128</v>
      </c>
      <c r="L5790" s="230">
        <f>D5790*H5790</f>
        <v>600</v>
      </c>
      <c r="M5790" s="230"/>
      <c r="N5790" s="233"/>
      <c r="O5790" s="233"/>
    </row>
    <row r="5791" spans="1:15" s="1378" customFormat="1" ht="13">
      <c r="A5791" s="403"/>
      <c r="B5791" s="404"/>
      <c r="C5791" s="404"/>
      <c r="D5791" s="421"/>
      <c r="E5791" s="829"/>
      <c r="F5791" s="234"/>
      <c r="G5791" s="829"/>
      <c r="H5791" s="233"/>
      <c r="K5791" s="233"/>
      <c r="L5791" s="233"/>
      <c r="M5791" s="230" t="s">
        <v>128</v>
      </c>
      <c r="N5791" s="265">
        <f>SUM(L5787:L5790)</f>
        <v>30907.5</v>
      </c>
      <c r="O5791" s="233"/>
    </row>
    <row r="5792" spans="1:15" s="1378" customFormat="1" ht="13">
      <c r="A5792" s="403"/>
      <c r="B5792" s="404"/>
      <c r="C5792" s="404"/>
      <c r="D5792" s="421"/>
      <c r="E5792" s="829" t="s">
        <v>155</v>
      </c>
      <c r="F5792" s="234" t="s">
        <v>156</v>
      </c>
      <c r="G5792" s="829"/>
      <c r="H5792" s="233"/>
      <c r="K5792" s="233"/>
      <c r="L5792" s="233"/>
      <c r="M5792" s="230"/>
      <c r="N5792" s="233"/>
      <c r="O5792" s="233"/>
    </row>
    <row r="5793" spans="1:15" s="1378" customFormat="1" ht="13">
      <c r="A5793" s="403"/>
      <c r="B5793" s="404"/>
      <c r="C5793" s="404"/>
      <c r="D5793" s="274">
        <v>1</v>
      </c>
      <c r="E5793" s="829" t="s">
        <v>441</v>
      </c>
      <c r="F5793" s="439" t="s">
        <v>1176</v>
      </c>
      <c r="G5793" s="370" t="s">
        <v>151</v>
      </c>
      <c r="H5793" s="426">
        <f>Bahan!$C$506</f>
        <v>26562.5</v>
      </c>
      <c r="K5793" s="248" t="s">
        <v>128</v>
      </c>
      <c r="L5793" s="230">
        <f>D5793*H5793</f>
        <v>26562.5</v>
      </c>
      <c r="M5793" s="230"/>
      <c r="N5793" s="233"/>
      <c r="O5793" s="233"/>
    </row>
    <row r="5794" spans="1:15" s="1378" customFormat="1" ht="13">
      <c r="A5794" s="403"/>
      <c r="B5794" s="404"/>
      <c r="C5794" s="404"/>
      <c r="D5794" s="440" t="s">
        <v>1169</v>
      </c>
      <c r="E5794" s="829"/>
      <c r="F5794" s="439" t="s">
        <v>1170</v>
      </c>
      <c r="G5794" s="370"/>
      <c r="H5794" s="426"/>
      <c r="K5794" s="248"/>
      <c r="L5794" s="230">
        <f>0.2*L5793</f>
        <v>5312.5</v>
      </c>
      <c r="M5794" s="230"/>
      <c r="N5794" s="233"/>
      <c r="O5794" s="233"/>
    </row>
    <row r="5795" spans="1:15" s="1378" customFormat="1" ht="13">
      <c r="A5795" s="231"/>
      <c r="B5795" s="829"/>
      <c r="C5795" s="829"/>
      <c r="D5795" s="421"/>
      <c r="E5795" s="829"/>
      <c r="F5795" s="234"/>
      <c r="G5795" s="370"/>
      <c r="H5795" s="248"/>
      <c r="K5795" s="233"/>
      <c r="L5795" s="230"/>
      <c r="M5795" s="230" t="s">
        <v>128</v>
      </c>
      <c r="N5795" s="265">
        <f>SUM(L5793:L5794)</f>
        <v>31875</v>
      </c>
      <c r="O5795" s="233"/>
    </row>
    <row r="5796" spans="1:15" s="1378" customFormat="1" ht="13">
      <c r="A5796" s="231"/>
      <c r="B5796" s="829"/>
      <c r="C5796" s="829"/>
      <c r="D5796" s="421"/>
      <c r="E5796" s="829"/>
      <c r="F5796" s="234"/>
      <c r="G5796" s="829"/>
      <c r="H5796" s="829"/>
      <c r="K5796" s="829"/>
      <c r="L5796" s="233"/>
      <c r="M5796" s="267" t="s">
        <v>169</v>
      </c>
      <c r="N5796" s="268" t="s">
        <v>169</v>
      </c>
      <c r="O5796" s="233"/>
    </row>
    <row r="5797" spans="1:15" s="1378" customFormat="1" ht="13">
      <c r="A5797" s="231"/>
      <c r="B5797" s="829"/>
      <c r="C5797" s="829"/>
      <c r="D5797" s="421"/>
      <c r="E5797" s="829"/>
      <c r="F5797" s="234"/>
      <c r="G5797" s="829"/>
      <c r="H5797" s="233" t="s">
        <v>170</v>
      </c>
      <c r="K5797" s="233"/>
      <c r="L5797" s="233"/>
      <c r="M5797" s="230" t="s">
        <v>128</v>
      </c>
      <c r="N5797" s="230">
        <f>SUM(N5791:N5795)</f>
        <v>62782.5</v>
      </c>
      <c r="O5797" s="233"/>
    </row>
    <row r="5798" spans="1:15" s="1378" customFormat="1" ht="13">
      <c r="A5798" s="231"/>
      <c r="B5798" s="829"/>
      <c r="C5798" s="829"/>
      <c r="D5798" s="421"/>
      <c r="E5798" s="829"/>
      <c r="F5798" s="234"/>
      <c r="G5798" s="829"/>
      <c r="H5798" s="269" t="s">
        <v>3123</v>
      </c>
      <c r="I5798" s="233"/>
      <c r="J5798" s="233"/>
      <c r="K5798" s="270"/>
      <c r="L5798" s="233"/>
      <c r="M5798" s="230" t="s">
        <v>128</v>
      </c>
      <c r="N5798" s="265">
        <f>N5797*$Q$4</f>
        <v>6278.25</v>
      </c>
      <c r="O5798" s="233"/>
    </row>
    <row r="5799" spans="1:15" s="1378" customFormat="1" ht="13">
      <c r="A5799" s="231"/>
      <c r="B5799" s="829"/>
      <c r="C5799" s="829"/>
      <c r="D5799" s="421"/>
      <c r="E5799" s="829"/>
      <c r="F5799" s="234"/>
      <c r="G5799" s="829"/>
      <c r="H5799" s="233" t="s">
        <v>171</v>
      </c>
      <c r="I5799" s="233"/>
      <c r="J5799" s="233"/>
      <c r="K5799" s="233"/>
      <c r="L5799" s="233"/>
      <c r="M5799" s="230" t="s">
        <v>128</v>
      </c>
      <c r="N5799" s="262">
        <f>ROUNDDOWN((N5797+N5798),0)</f>
        <v>69060</v>
      </c>
      <c r="O5799" s="233"/>
    </row>
    <row r="5800" spans="1:15" s="1378" customFormat="1" ht="13">
      <c r="A5800" s="231"/>
      <c r="B5800" s="829"/>
      <c r="C5800" s="829"/>
      <c r="D5800" s="421"/>
      <c r="E5800" s="829"/>
      <c r="F5800" s="234"/>
      <c r="G5800" s="829"/>
      <c r="H5800" s="233"/>
      <c r="K5800" s="233"/>
      <c r="L5800" s="233"/>
      <c r="M5800" s="230"/>
      <c r="N5800" s="233"/>
      <c r="O5800" s="233"/>
    </row>
    <row r="5801" spans="1:15" s="245" customFormat="1" ht="13">
      <c r="A5801" s="258">
        <f>1+A5785</f>
        <v>158</v>
      </c>
      <c r="B5801" s="1250" t="s">
        <v>1177</v>
      </c>
      <c r="C5801" s="1250"/>
      <c r="D5801" s="341" t="s">
        <v>1178</v>
      </c>
      <c r="E5801" s="1250"/>
      <c r="F5801" s="260"/>
      <c r="G5801" s="422"/>
      <c r="M5801" s="423"/>
    </row>
    <row r="5802" spans="1:15" ht="13">
      <c r="A5802" s="403"/>
      <c r="B5802" s="404"/>
      <c r="C5802" s="404"/>
      <c r="D5802" s="421"/>
      <c r="E5802" s="829" t="s">
        <v>147</v>
      </c>
      <c r="F5802" s="234" t="s">
        <v>148</v>
      </c>
      <c r="G5802" s="829"/>
    </row>
    <row r="5803" spans="1:15" ht="13">
      <c r="A5803" s="403"/>
      <c r="B5803" s="404"/>
      <c r="C5803" s="404"/>
      <c r="D5803" s="274">
        <v>0.08</v>
      </c>
      <c r="E5803" s="829" t="s">
        <v>149</v>
      </c>
      <c r="F5803" s="264" t="s">
        <v>150</v>
      </c>
      <c r="G5803" s="370" t="s">
        <v>151</v>
      </c>
      <c r="H5803" s="248">
        <f>Bahan!$C$10</f>
        <v>125000</v>
      </c>
      <c r="K5803" s="248" t="s">
        <v>128</v>
      </c>
      <c r="L5803" s="230">
        <f>D5803*H5803</f>
        <v>10000</v>
      </c>
    </row>
    <row r="5804" spans="1:15" ht="13">
      <c r="A5804" s="403"/>
      <c r="B5804" s="404"/>
      <c r="C5804" s="404"/>
      <c r="D5804" s="274">
        <v>0.08</v>
      </c>
      <c r="E5804" s="829" t="s">
        <v>149</v>
      </c>
      <c r="F5804" s="264" t="s">
        <v>945</v>
      </c>
      <c r="G5804" s="370" t="s">
        <v>151</v>
      </c>
      <c r="H5804" s="248">
        <f>Bahan!$C$20</f>
        <v>135000</v>
      </c>
      <c r="K5804" s="248" t="s">
        <v>128</v>
      </c>
      <c r="L5804" s="230">
        <f>D5804*H5804</f>
        <v>10800</v>
      </c>
    </row>
    <row r="5805" spans="1:15" ht="13">
      <c r="A5805" s="403"/>
      <c r="B5805" s="404"/>
      <c r="C5805" s="404"/>
      <c r="D5805" s="274">
        <v>8.0000000000000002E-3</v>
      </c>
      <c r="E5805" s="829" t="s">
        <v>149</v>
      </c>
      <c r="F5805" s="234" t="s">
        <v>153</v>
      </c>
      <c r="G5805" s="370" t="s">
        <v>151</v>
      </c>
      <c r="H5805" s="248">
        <f>Bahan!$C$21</f>
        <v>145000</v>
      </c>
      <c r="K5805" s="248" t="s">
        <v>128</v>
      </c>
      <c r="L5805" s="230">
        <f>D5805*H5805</f>
        <v>1160</v>
      </c>
    </row>
    <row r="5806" spans="1:15" ht="13">
      <c r="A5806" s="403"/>
      <c r="B5806" s="404"/>
      <c r="C5806" s="404"/>
      <c r="D5806" s="274">
        <v>8.0000000000000002E-3</v>
      </c>
      <c r="E5806" s="829" t="s">
        <v>149</v>
      </c>
      <c r="F5806" s="234" t="s">
        <v>154</v>
      </c>
      <c r="G5806" s="370" t="s">
        <v>151</v>
      </c>
      <c r="H5806" s="248">
        <f>Bahan!$C$22</f>
        <v>150000</v>
      </c>
      <c r="K5806" s="248" t="s">
        <v>128</v>
      </c>
      <c r="L5806" s="230">
        <f>D5806*H5806</f>
        <v>1200</v>
      </c>
    </row>
    <row r="5807" spans="1:15" ht="13">
      <c r="A5807" s="403"/>
      <c r="B5807" s="404"/>
      <c r="C5807" s="404"/>
      <c r="D5807" s="421"/>
      <c r="E5807" s="829"/>
      <c r="G5807" s="829"/>
      <c r="M5807" s="230" t="s">
        <v>128</v>
      </c>
      <c r="N5807" s="265">
        <f>SUM(L5803:L5806)</f>
        <v>23160</v>
      </c>
    </row>
    <row r="5808" spans="1:15" ht="13">
      <c r="D5808" s="424"/>
      <c r="E5808" s="293" t="s">
        <v>236</v>
      </c>
      <c r="F5808" s="385" t="s">
        <v>645</v>
      </c>
      <c r="G5808" s="425"/>
      <c r="H5808" s="386"/>
      <c r="I5808" s="386"/>
      <c r="J5808" s="386"/>
      <c r="K5808" s="279"/>
      <c r="L5808" s="386"/>
      <c r="M5808" s="426"/>
    </row>
    <row r="5809" spans="1:14" ht="13">
      <c r="A5809" s="387"/>
      <c r="B5809" s="293"/>
      <c r="C5809" s="293"/>
      <c r="D5809" s="427">
        <v>1</v>
      </c>
      <c r="E5809" s="829" t="s">
        <v>4</v>
      </c>
      <c r="F5809" s="1377" t="s">
        <v>1179</v>
      </c>
      <c r="G5809" s="356" t="s">
        <v>151</v>
      </c>
      <c r="H5809" s="428">
        <f>Bahan!$C$607</f>
        <v>1000000</v>
      </c>
      <c r="I5809" s="428"/>
      <c r="J5809" s="428"/>
      <c r="K5809" s="426" t="s">
        <v>128</v>
      </c>
      <c r="L5809" s="426">
        <f>D5809*H5809</f>
        <v>1000000</v>
      </c>
      <c r="M5809" s="426"/>
    </row>
    <row r="5810" spans="1:14" ht="13">
      <c r="D5810" s="307"/>
      <c r="E5810" s="829"/>
      <c r="G5810" s="429"/>
      <c r="M5810" s="426" t="s">
        <v>128</v>
      </c>
      <c r="N5810" s="265">
        <f>SUM(L5809:L5809)</f>
        <v>1000000</v>
      </c>
    </row>
    <row r="5811" spans="1:14" ht="13">
      <c r="D5811" s="430"/>
      <c r="E5811" s="829"/>
      <c r="F5811" s="247"/>
      <c r="G5811" s="429"/>
      <c r="H5811" s="829"/>
      <c r="I5811" s="829"/>
      <c r="J5811" s="829"/>
      <c r="K5811" s="426"/>
      <c r="M5811" s="431" t="s">
        <v>169</v>
      </c>
      <c r="N5811" s="268" t="s">
        <v>169</v>
      </c>
    </row>
    <row r="5812" spans="1:14" ht="13">
      <c r="D5812" s="307"/>
      <c r="E5812" s="829"/>
      <c r="G5812" s="829"/>
      <c r="H5812" s="233" t="s">
        <v>170</v>
      </c>
      <c r="M5812" s="426" t="s">
        <v>128</v>
      </c>
      <c r="N5812" s="426">
        <f>SUM(N5807:N5810)</f>
        <v>1023160</v>
      </c>
    </row>
    <row r="5813" spans="1:14" ht="13">
      <c r="D5813" s="307"/>
      <c r="E5813" s="829"/>
      <c r="G5813" s="829"/>
      <c r="H5813" s="269" t="s">
        <v>3123</v>
      </c>
      <c r="K5813" s="270"/>
      <c r="M5813" s="230" t="s">
        <v>128</v>
      </c>
      <c r="N5813" s="265">
        <f>N5812*$Q$4</f>
        <v>102316</v>
      </c>
    </row>
    <row r="5814" spans="1:14" ht="13">
      <c r="D5814" s="421"/>
      <c r="E5814" s="829"/>
      <c r="G5814" s="829"/>
      <c r="H5814" s="233" t="s">
        <v>171</v>
      </c>
      <c r="M5814" s="230" t="s">
        <v>128</v>
      </c>
      <c r="N5814" s="262">
        <f>ROUNDDOWN((N5812+N5813),0)</f>
        <v>1125476</v>
      </c>
    </row>
    <row r="5815" spans="1:14" ht="13">
      <c r="D5815" s="421"/>
      <c r="E5815" s="829"/>
      <c r="G5815" s="829"/>
      <c r="M5815" s="423"/>
      <c r="N5815" s="271"/>
    </row>
    <row r="5816" spans="1:14" s="245" customFormat="1" ht="13">
      <c r="A5816" s="258">
        <f>1+A5801</f>
        <v>159</v>
      </c>
      <c r="B5816" s="1250" t="s">
        <v>1180</v>
      </c>
      <c r="C5816" s="1250"/>
      <c r="D5816" s="341" t="s">
        <v>1181</v>
      </c>
      <c r="E5816" s="1250"/>
      <c r="F5816" s="260"/>
      <c r="G5816" s="422"/>
      <c r="M5816" s="423"/>
    </row>
    <row r="5817" spans="1:14" ht="13">
      <c r="A5817" s="403"/>
      <c r="B5817" s="404"/>
      <c r="C5817" s="404"/>
      <c r="D5817" s="421"/>
      <c r="E5817" s="829" t="s">
        <v>147</v>
      </c>
      <c r="F5817" s="234" t="s">
        <v>148</v>
      </c>
      <c r="G5817" s="829"/>
    </row>
    <row r="5818" spans="1:14" ht="13">
      <c r="A5818" s="403"/>
      <c r="B5818" s="404"/>
      <c r="C5818" s="404"/>
      <c r="D5818" s="274">
        <v>0.08</v>
      </c>
      <c r="E5818" s="829" t="s">
        <v>149</v>
      </c>
      <c r="F5818" s="264" t="s">
        <v>150</v>
      </c>
      <c r="G5818" s="370" t="s">
        <v>151</v>
      </c>
      <c r="H5818" s="248">
        <f>Bahan!$C$10</f>
        <v>125000</v>
      </c>
      <c r="K5818" s="248" t="s">
        <v>128</v>
      </c>
      <c r="L5818" s="230">
        <f>D5818*H5818</f>
        <v>10000</v>
      </c>
    </row>
    <row r="5819" spans="1:14" ht="13">
      <c r="A5819" s="403"/>
      <c r="B5819" s="404"/>
      <c r="C5819" s="404"/>
      <c r="D5819" s="274">
        <v>0.08</v>
      </c>
      <c r="E5819" s="829" t="s">
        <v>149</v>
      </c>
      <c r="F5819" s="264" t="s">
        <v>945</v>
      </c>
      <c r="G5819" s="370" t="s">
        <v>151</v>
      </c>
      <c r="H5819" s="248">
        <f>Bahan!$C$20</f>
        <v>135000</v>
      </c>
      <c r="K5819" s="248" t="s">
        <v>128</v>
      </c>
      <c r="L5819" s="230">
        <f>D5819*H5819</f>
        <v>10800</v>
      </c>
    </row>
    <row r="5820" spans="1:14" ht="13">
      <c r="A5820" s="403"/>
      <c r="B5820" s="404"/>
      <c r="C5820" s="404"/>
      <c r="D5820" s="274">
        <v>8.0000000000000002E-3</v>
      </c>
      <c r="E5820" s="829" t="s">
        <v>149</v>
      </c>
      <c r="F5820" s="234" t="s">
        <v>153</v>
      </c>
      <c r="G5820" s="370" t="s">
        <v>151</v>
      </c>
      <c r="H5820" s="248">
        <f>Bahan!$C$21</f>
        <v>145000</v>
      </c>
      <c r="K5820" s="248" t="s">
        <v>128</v>
      </c>
      <c r="L5820" s="230">
        <f>D5820*H5820</f>
        <v>1160</v>
      </c>
    </row>
    <row r="5821" spans="1:14" ht="13">
      <c r="A5821" s="403"/>
      <c r="B5821" s="404"/>
      <c r="C5821" s="404"/>
      <c r="D5821" s="274">
        <v>8.0000000000000002E-3</v>
      </c>
      <c r="E5821" s="829" t="s">
        <v>149</v>
      </c>
      <c r="F5821" s="234" t="s">
        <v>154</v>
      </c>
      <c r="G5821" s="370" t="s">
        <v>151</v>
      </c>
      <c r="H5821" s="248">
        <f>Bahan!$C$22</f>
        <v>150000</v>
      </c>
      <c r="K5821" s="248" t="s">
        <v>128</v>
      </c>
      <c r="L5821" s="230">
        <f>D5821*H5821</f>
        <v>1200</v>
      </c>
    </row>
    <row r="5822" spans="1:14" ht="13">
      <c r="A5822" s="403"/>
      <c r="B5822" s="404"/>
      <c r="C5822" s="404"/>
      <c r="D5822" s="421"/>
      <c r="E5822" s="829"/>
      <c r="G5822" s="829"/>
      <c r="M5822" s="230" t="s">
        <v>128</v>
      </c>
      <c r="N5822" s="265">
        <f>SUM(L5818:L5821)</f>
        <v>23160</v>
      </c>
    </row>
    <row r="5823" spans="1:14" ht="13">
      <c r="D5823" s="424"/>
      <c r="E5823" s="293" t="s">
        <v>236</v>
      </c>
      <c r="F5823" s="385" t="s">
        <v>645</v>
      </c>
      <c r="G5823" s="425"/>
      <c r="H5823" s="386"/>
      <c r="I5823" s="386"/>
      <c r="J5823" s="386"/>
      <c r="K5823" s="279"/>
      <c r="L5823" s="386"/>
      <c r="M5823" s="426"/>
    </row>
    <row r="5824" spans="1:14" ht="13">
      <c r="A5824" s="387"/>
      <c r="B5824" s="293"/>
      <c r="C5824" s="293"/>
      <c r="D5824" s="427">
        <v>1</v>
      </c>
      <c r="E5824" s="829" t="s">
        <v>4</v>
      </c>
      <c r="F5824" s="1377" t="s">
        <v>1182</v>
      </c>
      <c r="G5824" s="356" t="s">
        <v>151</v>
      </c>
      <c r="H5824" s="428">
        <f>Bahan!$C$607</f>
        <v>1000000</v>
      </c>
      <c r="I5824" s="428"/>
      <c r="J5824" s="428"/>
      <c r="K5824" s="426" t="s">
        <v>128</v>
      </c>
      <c r="L5824" s="426">
        <f>D5824*H5824</f>
        <v>1000000</v>
      </c>
      <c r="M5824" s="426"/>
    </row>
    <row r="5825" spans="1:14" ht="13">
      <c r="D5825" s="307"/>
      <c r="E5825" s="829"/>
      <c r="G5825" s="429"/>
      <c r="M5825" s="426" t="s">
        <v>128</v>
      </c>
      <c r="N5825" s="265">
        <f>SUM(L5824:L5824)</f>
        <v>1000000</v>
      </c>
    </row>
    <row r="5826" spans="1:14" ht="13">
      <c r="D5826" s="430"/>
      <c r="E5826" s="829"/>
      <c r="F5826" s="247"/>
      <c r="G5826" s="429"/>
      <c r="H5826" s="829"/>
      <c r="I5826" s="829"/>
      <c r="J5826" s="829"/>
      <c r="K5826" s="426"/>
      <c r="M5826" s="431" t="s">
        <v>169</v>
      </c>
      <c r="N5826" s="268" t="s">
        <v>169</v>
      </c>
    </row>
    <row r="5827" spans="1:14" ht="13">
      <c r="D5827" s="307"/>
      <c r="E5827" s="829"/>
      <c r="G5827" s="829"/>
      <c r="H5827" s="233" t="s">
        <v>170</v>
      </c>
      <c r="M5827" s="426" t="s">
        <v>128</v>
      </c>
      <c r="N5827" s="426">
        <f>SUM(N5822:N5825)</f>
        <v>1023160</v>
      </c>
    </row>
    <row r="5828" spans="1:14" ht="13">
      <c r="D5828" s="307"/>
      <c r="E5828" s="829"/>
      <c r="G5828" s="829"/>
      <c r="H5828" s="269" t="s">
        <v>3123</v>
      </c>
      <c r="K5828" s="270"/>
      <c r="M5828" s="230" t="s">
        <v>128</v>
      </c>
      <c r="N5828" s="265">
        <f>N5827*$Q$4</f>
        <v>102316</v>
      </c>
    </row>
    <row r="5829" spans="1:14" ht="13">
      <c r="D5829" s="421"/>
      <c r="E5829" s="829"/>
      <c r="G5829" s="829"/>
      <c r="H5829" s="233" t="s">
        <v>171</v>
      </c>
      <c r="M5829" s="230" t="s">
        <v>128</v>
      </c>
      <c r="N5829" s="262">
        <f>ROUNDDOWN((N5827+N5828),0)</f>
        <v>1125476</v>
      </c>
    </row>
    <row r="5830" spans="1:14" ht="13">
      <c r="D5830" s="421"/>
      <c r="E5830" s="829"/>
      <c r="G5830" s="829"/>
      <c r="M5830" s="423"/>
      <c r="N5830" s="271"/>
    </row>
    <row r="5831" spans="1:14" ht="13">
      <c r="D5831" s="421"/>
      <c r="E5831" s="829"/>
      <c r="G5831" s="829"/>
      <c r="M5831" s="423"/>
      <c r="N5831" s="271"/>
    </row>
    <row r="5832" spans="1:14" s="245" customFormat="1" ht="13">
      <c r="A5832" s="258">
        <f>1+A5816</f>
        <v>160</v>
      </c>
      <c r="B5832" s="1250" t="s">
        <v>1183</v>
      </c>
      <c r="C5832" s="1250"/>
      <c r="D5832" s="341" t="s">
        <v>1184</v>
      </c>
      <c r="E5832" s="1250"/>
      <c r="F5832" s="260"/>
      <c r="G5832" s="422"/>
      <c r="M5832" s="423"/>
    </row>
    <row r="5833" spans="1:14" ht="13">
      <c r="A5833" s="403"/>
      <c r="B5833" s="404"/>
      <c r="C5833" s="404"/>
      <c r="D5833" s="421"/>
      <c r="E5833" s="829" t="s">
        <v>147</v>
      </c>
      <c r="F5833" s="234" t="s">
        <v>148</v>
      </c>
      <c r="G5833" s="829"/>
    </row>
    <row r="5834" spans="1:14" ht="13">
      <c r="A5834" s="403"/>
      <c r="B5834" s="404"/>
      <c r="C5834" s="404"/>
      <c r="D5834" s="274">
        <v>0.08</v>
      </c>
      <c r="E5834" s="829" t="s">
        <v>149</v>
      </c>
      <c r="F5834" s="264" t="s">
        <v>150</v>
      </c>
      <c r="G5834" s="370" t="s">
        <v>151</v>
      </c>
      <c r="H5834" s="248">
        <f>Bahan!$C$10</f>
        <v>125000</v>
      </c>
      <c r="K5834" s="248" t="s">
        <v>128</v>
      </c>
      <c r="L5834" s="230">
        <f>D5834*H5834</f>
        <v>10000</v>
      </c>
    </row>
    <row r="5835" spans="1:14" ht="13">
      <c r="A5835" s="403"/>
      <c r="B5835" s="404"/>
      <c r="C5835" s="404"/>
      <c r="D5835" s="274">
        <v>0.08</v>
      </c>
      <c r="E5835" s="829" t="s">
        <v>149</v>
      </c>
      <c r="F5835" s="264" t="s">
        <v>945</v>
      </c>
      <c r="G5835" s="370" t="s">
        <v>151</v>
      </c>
      <c r="H5835" s="248">
        <f>Bahan!$C$20</f>
        <v>135000</v>
      </c>
      <c r="K5835" s="248" t="s">
        <v>128</v>
      </c>
      <c r="L5835" s="230">
        <f>D5835*H5835</f>
        <v>10800</v>
      </c>
    </row>
    <row r="5836" spans="1:14" ht="13">
      <c r="A5836" s="403"/>
      <c r="B5836" s="404"/>
      <c r="C5836" s="404"/>
      <c r="D5836" s="274">
        <v>8.0000000000000002E-3</v>
      </c>
      <c r="E5836" s="829" t="s">
        <v>149</v>
      </c>
      <c r="F5836" s="234" t="s">
        <v>153</v>
      </c>
      <c r="G5836" s="370" t="s">
        <v>151</v>
      </c>
      <c r="H5836" s="248">
        <f>Bahan!$C$21</f>
        <v>145000</v>
      </c>
      <c r="K5836" s="248" t="s">
        <v>128</v>
      </c>
      <c r="L5836" s="230">
        <f>D5836*H5836</f>
        <v>1160</v>
      </c>
    </row>
    <row r="5837" spans="1:14" ht="13">
      <c r="A5837" s="403"/>
      <c r="B5837" s="404"/>
      <c r="C5837" s="404"/>
      <c r="D5837" s="274">
        <v>8.0000000000000002E-3</v>
      </c>
      <c r="E5837" s="829" t="s">
        <v>149</v>
      </c>
      <c r="F5837" s="234" t="s">
        <v>154</v>
      </c>
      <c r="G5837" s="370" t="s">
        <v>151</v>
      </c>
      <c r="H5837" s="248">
        <f>Bahan!$C$22</f>
        <v>150000</v>
      </c>
      <c r="K5837" s="248" t="s">
        <v>128</v>
      </c>
      <c r="L5837" s="230">
        <f>D5837*H5837</f>
        <v>1200</v>
      </c>
    </row>
    <row r="5838" spans="1:14" ht="13">
      <c r="A5838" s="403"/>
      <c r="B5838" s="404"/>
      <c r="C5838" s="404"/>
      <c r="D5838" s="421"/>
      <c r="E5838" s="829"/>
      <c r="G5838" s="829"/>
      <c r="M5838" s="230" t="s">
        <v>128</v>
      </c>
      <c r="N5838" s="265">
        <f>SUM(L5834:L5837)</f>
        <v>23160</v>
      </c>
    </row>
    <row r="5839" spans="1:14" ht="13">
      <c r="D5839" s="424"/>
      <c r="E5839" s="293" t="s">
        <v>236</v>
      </c>
      <c r="F5839" s="385" t="s">
        <v>645</v>
      </c>
      <c r="G5839" s="425"/>
      <c r="H5839" s="386"/>
      <c r="I5839" s="386"/>
      <c r="J5839" s="386"/>
      <c r="K5839" s="279"/>
      <c r="L5839" s="386"/>
      <c r="M5839" s="426"/>
    </row>
    <row r="5840" spans="1:14" ht="13">
      <c r="A5840" s="387"/>
      <c r="B5840" s="293"/>
      <c r="C5840" s="293"/>
      <c r="D5840" s="427">
        <v>1</v>
      </c>
      <c r="E5840" s="829" t="s">
        <v>4</v>
      </c>
      <c r="F5840" s="1377" t="s">
        <v>1185</v>
      </c>
      <c r="G5840" s="356" t="s">
        <v>151</v>
      </c>
      <c r="H5840" s="428">
        <f>Bahan!$C$608</f>
        <v>932000</v>
      </c>
      <c r="I5840" s="428"/>
      <c r="J5840" s="428"/>
      <c r="K5840" s="426" t="s">
        <v>128</v>
      </c>
      <c r="L5840" s="426">
        <f>D5840*H5840</f>
        <v>932000</v>
      </c>
      <c r="M5840" s="426"/>
    </row>
    <row r="5841" spans="1:14" ht="13">
      <c r="D5841" s="307"/>
      <c r="E5841" s="829"/>
      <c r="G5841" s="429"/>
      <c r="M5841" s="426" t="s">
        <v>128</v>
      </c>
      <c r="N5841" s="265">
        <f>SUM(L5840:L5840)</f>
        <v>932000</v>
      </c>
    </row>
    <row r="5842" spans="1:14" ht="13">
      <c r="D5842" s="430"/>
      <c r="E5842" s="829"/>
      <c r="F5842" s="247"/>
      <c r="G5842" s="429"/>
      <c r="H5842" s="829"/>
      <c r="I5842" s="829"/>
      <c r="J5842" s="829"/>
      <c r="K5842" s="426"/>
      <c r="M5842" s="431" t="s">
        <v>169</v>
      </c>
      <c r="N5842" s="268" t="s">
        <v>169</v>
      </c>
    </row>
    <row r="5843" spans="1:14" ht="13">
      <c r="D5843" s="307"/>
      <c r="E5843" s="829"/>
      <c r="G5843" s="829"/>
      <c r="H5843" s="233" t="s">
        <v>170</v>
      </c>
      <c r="M5843" s="426" t="s">
        <v>128</v>
      </c>
      <c r="N5843" s="426">
        <f>SUM(N5838:N5841)</f>
        <v>955160</v>
      </c>
    </row>
    <row r="5844" spans="1:14" ht="13">
      <c r="D5844" s="307"/>
      <c r="E5844" s="829"/>
      <c r="G5844" s="829"/>
      <c r="H5844" s="269" t="s">
        <v>3123</v>
      </c>
      <c r="K5844" s="270"/>
      <c r="M5844" s="230" t="s">
        <v>128</v>
      </c>
      <c r="N5844" s="265">
        <f>N5843*$Q$4</f>
        <v>95516</v>
      </c>
    </row>
    <row r="5845" spans="1:14" ht="13">
      <c r="D5845" s="421"/>
      <c r="E5845" s="829"/>
      <c r="G5845" s="829"/>
      <c r="H5845" s="233" t="s">
        <v>171</v>
      </c>
      <c r="M5845" s="230" t="s">
        <v>128</v>
      </c>
      <c r="N5845" s="262">
        <f>ROUNDDOWN((N5843+N5844),0)</f>
        <v>1050676</v>
      </c>
    </row>
    <row r="5846" spans="1:14" ht="13">
      <c r="D5846" s="421"/>
      <c r="E5846" s="829"/>
      <c r="G5846" s="829"/>
      <c r="M5846" s="423"/>
      <c r="N5846" s="271"/>
    </row>
    <row r="5847" spans="1:14" s="245" customFormat="1" ht="13">
      <c r="A5847" s="258">
        <f>1+A5832</f>
        <v>161</v>
      </c>
      <c r="B5847" s="1250" t="s">
        <v>1186</v>
      </c>
      <c r="C5847" s="1250"/>
      <c r="D5847" s="341" t="s">
        <v>1187</v>
      </c>
      <c r="E5847" s="1250"/>
      <c r="F5847" s="260"/>
      <c r="G5847" s="422"/>
      <c r="M5847" s="423"/>
    </row>
    <row r="5848" spans="1:14" ht="13">
      <c r="A5848" s="403"/>
      <c r="B5848" s="404"/>
      <c r="C5848" s="404"/>
      <c r="D5848" s="421"/>
      <c r="E5848" s="829" t="s">
        <v>147</v>
      </c>
      <c r="F5848" s="234" t="s">
        <v>148</v>
      </c>
      <c r="G5848" s="829"/>
    </row>
    <row r="5849" spans="1:14" ht="13">
      <c r="A5849" s="403"/>
      <c r="B5849" s="404"/>
      <c r="C5849" s="404"/>
      <c r="D5849" s="274">
        <v>0.08</v>
      </c>
      <c r="E5849" s="829" t="s">
        <v>149</v>
      </c>
      <c r="F5849" s="264" t="s">
        <v>150</v>
      </c>
      <c r="G5849" s="370" t="s">
        <v>151</v>
      </c>
      <c r="H5849" s="248">
        <f>Bahan!$C$10</f>
        <v>125000</v>
      </c>
      <c r="K5849" s="248" t="s">
        <v>128</v>
      </c>
      <c r="L5849" s="230">
        <f>D5849*H5849</f>
        <v>10000</v>
      </c>
    </row>
    <row r="5850" spans="1:14" ht="13">
      <c r="A5850" s="403"/>
      <c r="B5850" s="404"/>
      <c r="C5850" s="404"/>
      <c r="D5850" s="274">
        <v>0.08</v>
      </c>
      <c r="E5850" s="829" t="s">
        <v>149</v>
      </c>
      <c r="F5850" s="264" t="s">
        <v>945</v>
      </c>
      <c r="G5850" s="370" t="s">
        <v>151</v>
      </c>
      <c r="H5850" s="248">
        <f>Bahan!$C$20</f>
        <v>135000</v>
      </c>
      <c r="K5850" s="248" t="s">
        <v>128</v>
      </c>
      <c r="L5850" s="230">
        <f>D5850*H5850</f>
        <v>10800</v>
      </c>
    </row>
    <row r="5851" spans="1:14" ht="13">
      <c r="A5851" s="403"/>
      <c r="B5851" s="404"/>
      <c r="C5851" s="404"/>
      <c r="D5851" s="274">
        <v>8.0000000000000002E-3</v>
      </c>
      <c r="E5851" s="829" t="s">
        <v>149</v>
      </c>
      <c r="F5851" s="234" t="s">
        <v>153</v>
      </c>
      <c r="G5851" s="370" t="s">
        <v>151</v>
      </c>
      <c r="H5851" s="248">
        <f>Bahan!$C$21</f>
        <v>145000</v>
      </c>
      <c r="K5851" s="248" t="s">
        <v>128</v>
      </c>
      <c r="L5851" s="230">
        <f>D5851*H5851</f>
        <v>1160</v>
      </c>
    </row>
    <row r="5852" spans="1:14" ht="13">
      <c r="A5852" s="403"/>
      <c r="B5852" s="404"/>
      <c r="C5852" s="404"/>
      <c r="D5852" s="274">
        <v>8.0000000000000002E-3</v>
      </c>
      <c r="E5852" s="829" t="s">
        <v>149</v>
      </c>
      <c r="F5852" s="234" t="s">
        <v>154</v>
      </c>
      <c r="G5852" s="370" t="s">
        <v>151</v>
      </c>
      <c r="H5852" s="248">
        <f>Bahan!$C$22</f>
        <v>150000</v>
      </c>
      <c r="K5852" s="248" t="s">
        <v>128</v>
      </c>
      <c r="L5852" s="230">
        <f>D5852*H5852</f>
        <v>1200</v>
      </c>
    </row>
    <row r="5853" spans="1:14" ht="13">
      <c r="A5853" s="403"/>
      <c r="B5853" s="404"/>
      <c r="C5853" s="404"/>
      <c r="D5853" s="421"/>
      <c r="E5853" s="829"/>
      <c r="G5853" s="829"/>
      <c r="M5853" s="230" t="s">
        <v>128</v>
      </c>
      <c r="N5853" s="265">
        <f>SUM(L5849:L5852)</f>
        <v>23160</v>
      </c>
    </row>
    <row r="5854" spans="1:14" ht="13">
      <c r="D5854" s="424"/>
      <c r="E5854" s="293" t="s">
        <v>236</v>
      </c>
      <c r="F5854" s="385" t="s">
        <v>645</v>
      </c>
      <c r="G5854" s="425"/>
      <c r="H5854" s="386"/>
      <c r="I5854" s="386"/>
      <c r="J5854" s="386"/>
      <c r="K5854" s="279"/>
      <c r="L5854" s="386"/>
      <c r="M5854" s="426"/>
    </row>
    <row r="5855" spans="1:14" ht="13">
      <c r="A5855" s="387"/>
      <c r="B5855" s="293"/>
      <c r="C5855" s="293"/>
      <c r="D5855" s="427">
        <v>1</v>
      </c>
      <c r="E5855" s="829" t="s">
        <v>4</v>
      </c>
      <c r="F5855" s="1377" t="s">
        <v>1188</v>
      </c>
      <c r="G5855" s="356" t="s">
        <v>151</v>
      </c>
      <c r="H5855" s="428">
        <f>Bahan!$C$609</f>
        <v>705000</v>
      </c>
      <c r="I5855" s="428"/>
      <c r="J5855" s="428"/>
      <c r="K5855" s="426" t="s">
        <v>128</v>
      </c>
      <c r="L5855" s="426">
        <f>D5855*H5855</f>
        <v>705000</v>
      </c>
      <c r="M5855" s="426"/>
    </row>
    <row r="5856" spans="1:14" ht="13">
      <c r="D5856" s="307"/>
      <c r="E5856" s="829"/>
      <c r="G5856" s="429"/>
      <c r="M5856" s="426" t="s">
        <v>128</v>
      </c>
      <c r="N5856" s="265">
        <f>SUM(L5855:L5855)</f>
        <v>705000</v>
      </c>
    </row>
    <row r="5857" spans="1:14" ht="13">
      <c r="D5857" s="430"/>
      <c r="E5857" s="829"/>
      <c r="F5857" s="247"/>
      <c r="G5857" s="429"/>
      <c r="H5857" s="829"/>
      <c r="I5857" s="829"/>
      <c r="J5857" s="829"/>
      <c r="K5857" s="426"/>
      <c r="M5857" s="431" t="s">
        <v>169</v>
      </c>
      <c r="N5857" s="268" t="s">
        <v>169</v>
      </c>
    </row>
    <row r="5858" spans="1:14" ht="13">
      <c r="D5858" s="307"/>
      <c r="E5858" s="829"/>
      <c r="G5858" s="829"/>
      <c r="H5858" s="233" t="s">
        <v>170</v>
      </c>
      <c r="M5858" s="426" t="s">
        <v>128</v>
      </c>
      <c r="N5858" s="426">
        <f>SUM(N5853:N5856)</f>
        <v>728160</v>
      </c>
    </row>
    <row r="5859" spans="1:14" ht="13">
      <c r="D5859" s="307"/>
      <c r="E5859" s="829"/>
      <c r="G5859" s="829"/>
      <c r="H5859" s="269" t="s">
        <v>3123</v>
      </c>
      <c r="K5859" s="270"/>
      <c r="M5859" s="230" t="s">
        <v>128</v>
      </c>
      <c r="N5859" s="265">
        <f>N5858*$Q$4</f>
        <v>72816</v>
      </c>
    </row>
    <row r="5860" spans="1:14" ht="13">
      <c r="D5860" s="421"/>
      <c r="E5860" s="829"/>
      <c r="G5860" s="829"/>
      <c r="H5860" s="233" t="s">
        <v>171</v>
      </c>
      <c r="M5860" s="230" t="s">
        <v>128</v>
      </c>
      <c r="N5860" s="262">
        <f>ROUNDDOWN((N5858+N5859),0)</f>
        <v>800976</v>
      </c>
    </row>
    <row r="5861" spans="1:14" ht="13">
      <c r="D5861" s="421"/>
      <c r="E5861" s="829"/>
      <c r="G5861" s="829"/>
      <c r="M5861" s="423"/>
      <c r="N5861" s="271"/>
    </row>
    <row r="5862" spans="1:14" ht="13">
      <c r="D5862" s="421"/>
      <c r="E5862" s="829"/>
      <c r="G5862" s="829"/>
      <c r="M5862" s="423"/>
      <c r="N5862" s="271"/>
    </row>
    <row r="5863" spans="1:14" ht="13">
      <c r="A5863" s="258">
        <f>1+A5847</f>
        <v>162</v>
      </c>
      <c r="B5863" s="1250" t="s">
        <v>1189</v>
      </c>
      <c r="C5863" s="1250"/>
      <c r="D5863" s="438" t="s">
        <v>1190</v>
      </c>
      <c r="E5863" s="1250"/>
      <c r="F5863" s="260"/>
      <c r="G5863" s="1250"/>
      <c r="H5863" s="245"/>
      <c r="K5863" s="245"/>
      <c r="L5863" s="245"/>
      <c r="M5863" s="262"/>
      <c r="N5863" s="245"/>
    </row>
    <row r="5864" spans="1:14" ht="13">
      <c r="A5864" s="403"/>
      <c r="D5864" s="421"/>
      <c r="E5864" s="829" t="s">
        <v>147</v>
      </c>
      <c r="F5864" s="234" t="s">
        <v>148</v>
      </c>
      <c r="G5864" s="829"/>
    </row>
    <row r="5865" spans="1:14" ht="13">
      <c r="A5865" s="403"/>
      <c r="D5865" s="274">
        <v>0.04</v>
      </c>
      <c r="E5865" s="829" t="s">
        <v>149</v>
      </c>
      <c r="F5865" s="264" t="s">
        <v>150</v>
      </c>
      <c r="G5865" s="370" t="s">
        <v>151</v>
      </c>
      <c r="H5865" s="248">
        <f>Bahan!$C$10</f>
        <v>125000</v>
      </c>
      <c r="K5865" s="248" t="s">
        <v>128</v>
      </c>
      <c r="L5865" s="230">
        <f>D5865*H5865</f>
        <v>5000</v>
      </c>
    </row>
    <row r="5866" spans="1:14" ht="13">
      <c r="A5866" s="403"/>
      <c r="D5866" s="274">
        <v>0.02</v>
      </c>
      <c r="E5866" s="829" t="s">
        <v>149</v>
      </c>
      <c r="F5866" s="264" t="s">
        <v>945</v>
      </c>
      <c r="G5866" s="370" t="s">
        <v>151</v>
      </c>
      <c r="H5866" s="248">
        <f>Bahan!$C$20</f>
        <v>135000</v>
      </c>
      <c r="K5866" s="248" t="s">
        <v>128</v>
      </c>
      <c r="L5866" s="230">
        <f>D5866*H5866</f>
        <v>2700</v>
      </c>
    </row>
    <row r="5867" spans="1:14" ht="13">
      <c r="A5867" s="403"/>
      <c r="D5867" s="274">
        <v>2E-3</v>
      </c>
      <c r="E5867" s="829" t="s">
        <v>149</v>
      </c>
      <c r="F5867" s="234" t="s">
        <v>153</v>
      </c>
      <c r="G5867" s="370" t="s">
        <v>151</v>
      </c>
      <c r="H5867" s="248">
        <f>Bahan!$C$21</f>
        <v>145000</v>
      </c>
      <c r="K5867" s="248" t="s">
        <v>128</v>
      </c>
      <c r="L5867" s="230">
        <f>D5867*H5867</f>
        <v>290</v>
      </c>
    </row>
    <row r="5868" spans="1:14" ht="13">
      <c r="A5868" s="403"/>
      <c r="D5868" s="274">
        <v>2.0000000000000001E-4</v>
      </c>
      <c r="E5868" s="829" t="s">
        <v>149</v>
      </c>
      <c r="F5868" s="234" t="s">
        <v>154</v>
      </c>
      <c r="G5868" s="370" t="s">
        <v>151</v>
      </c>
      <c r="H5868" s="248">
        <f>Bahan!$C$22</f>
        <v>150000</v>
      </c>
      <c r="K5868" s="248" t="s">
        <v>128</v>
      </c>
      <c r="L5868" s="230">
        <f>D5868*H5868</f>
        <v>30</v>
      </c>
    </row>
    <row r="5869" spans="1:14" ht="13">
      <c r="A5869" s="403"/>
      <c r="D5869" s="421"/>
      <c r="E5869" s="829"/>
      <c r="G5869" s="829"/>
      <c r="M5869" s="230" t="s">
        <v>128</v>
      </c>
      <c r="N5869" s="265">
        <f>SUM(L5865:L5868)</f>
        <v>8020</v>
      </c>
    </row>
    <row r="5870" spans="1:14" ht="13">
      <c r="A5870" s="403"/>
      <c r="D5870" s="421"/>
      <c r="E5870" s="829" t="s">
        <v>155</v>
      </c>
      <c r="F5870" s="234" t="s">
        <v>156</v>
      </c>
      <c r="G5870" s="829"/>
    </row>
    <row r="5871" spans="1:14" ht="13">
      <c r="A5871" s="403"/>
      <c r="D5871" s="274">
        <v>1</v>
      </c>
      <c r="E5871" s="829" t="s">
        <v>682</v>
      </c>
      <c r="F5871" s="439" t="s">
        <v>1191</v>
      </c>
      <c r="G5871" s="370" t="s">
        <v>151</v>
      </c>
      <c r="H5871" s="426">
        <f>Bahan!$C$614</f>
        <v>115000</v>
      </c>
      <c r="K5871" s="248" t="s">
        <v>128</v>
      </c>
      <c r="L5871" s="230">
        <f>D5871*H5871</f>
        <v>115000</v>
      </c>
    </row>
    <row r="5872" spans="1:14" ht="13">
      <c r="D5872" s="421"/>
      <c r="E5872" s="829"/>
      <c r="G5872" s="370"/>
      <c r="H5872" s="248"/>
      <c r="L5872" s="230"/>
      <c r="M5872" s="230" t="s">
        <v>128</v>
      </c>
      <c r="N5872" s="265">
        <f>SUM(L5871:L5871)</f>
        <v>115000</v>
      </c>
    </row>
    <row r="5873" spans="1:15" ht="13">
      <c r="D5873" s="421"/>
      <c r="E5873" s="829"/>
      <c r="G5873" s="829"/>
      <c r="H5873" s="829"/>
      <c r="K5873" s="829"/>
      <c r="M5873" s="267" t="s">
        <v>169</v>
      </c>
      <c r="N5873" s="268" t="s">
        <v>169</v>
      </c>
    </row>
    <row r="5874" spans="1:15" ht="13">
      <c r="D5874" s="421"/>
      <c r="E5874" s="829"/>
      <c r="G5874" s="829"/>
      <c r="H5874" s="233" t="s">
        <v>170</v>
      </c>
      <c r="M5874" s="230" t="s">
        <v>128</v>
      </c>
      <c r="N5874" s="230">
        <f>SUM(N5869:N5872)</f>
        <v>123020</v>
      </c>
    </row>
    <row r="5875" spans="1:15" ht="13">
      <c r="D5875" s="421"/>
      <c r="E5875" s="829"/>
      <c r="G5875" s="829"/>
      <c r="H5875" s="269" t="s">
        <v>3123</v>
      </c>
      <c r="K5875" s="270"/>
      <c r="M5875" s="230" t="s">
        <v>128</v>
      </c>
      <c r="N5875" s="265">
        <f>N5874*$Q$4</f>
        <v>12302</v>
      </c>
    </row>
    <row r="5876" spans="1:15" ht="13">
      <c r="D5876" s="421"/>
      <c r="E5876" s="829"/>
      <c r="G5876" s="829"/>
      <c r="H5876" s="233" t="s">
        <v>171</v>
      </c>
      <c r="M5876" s="230" t="s">
        <v>128</v>
      </c>
      <c r="N5876" s="262">
        <f>ROUNDDOWN((N5874+N5875),0)</f>
        <v>135322</v>
      </c>
    </row>
    <row r="5877" spans="1:15" s="1378" customFormat="1" ht="13">
      <c r="A5877" s="231"/>
      <c r="B5877" s="829"/>
      <c r="C5877" s="829"/>
      <c r="D5877" s="421"/>
      <c r="E5877" s="829"/>
      <c r="F5877" s="234"/>
      <c r="G5877" s="829"/>
      <c r="H5877" s="233"/>
      <c r="K5877" s="233"/>
      <c r="L5877" s="233"/>
      <c r="M5877" s="230"/>
      <c r="N5877" s="233"/>
      <c r="O5877" s="233"/>
    </row>
    <row r="5878" spans="1:15" s="1378" customFormat="1" ht="13">
      <c r="A5878" s="258">
        <f>1+A5863</f>
        <v>163</v>
      </c>
      <c r="B5878" s="1250" t="s">
        <v>1192</v>
      </c>
      <c r="C5878" s="437"/>
      <c r="D5878" s="438" t="s">
        <v>1193</v>
      </c>
      <c r="E5878" s="1250"/>
      <c r="F5878" s="260"/>
      <c r="G5878" s="1250"/>
      <c r="H5878" s="245"/>
      <c r="K5878" s="245"/>
      <c r="L5878" s="245"/>
      <c r="M5878" s="262"/>
      <c r="N5878" s="245"/>
      <c r="O5878" s="233"/>
    </row>
    <row r="5879" spans="1:15" s="1378" customFormat="1" ht="13">
      <c r="A5879" s="403"/>
      <c r="B5879" s="404"/>
      <c r="C5879" s="404"/>
      <c r="D5879" s="421"/>
      <c r="E5879" s="829" t="s">
        <v>147</v>
      </c>
      <c r="F5879" s="234" t="s">
        <v>148</v>
      </c>
      <c r="G5879" s="829"/>
      <c r="H5879" s="233"/>
      <c r="K5879" s="233"/>
      <c r="L5879" s="233"/>
      <c r="M5879" s="230"/>
      <c r="N5879" s="233"/>
      <c r="O5879" s="233"/>
    </row>
    <row r="5880" spans="1:15" s="1378" customFormat="1" ht="13">
      <c r="A5880" s="403"/>
      <c r="B5880" s="404"/>
      <c r="C5880" s="404"/>
      <c r="D5880" s="274">
        <v>0.2</v>
      </c>
      <c r="E5880" s="829" t="s">
        <v>149</v>
      </c>
      <c r="F5880" s="264" t="s">
        <v>150</v>
      </c>
      <c r="G5880" s="370" t="s">
        <v>151</v>
      </c>
      <c r="H5880" s="248">
        <f>Bahan!$C$10</f>
        <v>125000</v>
      </c>
      <c r="K5880" s="248" t="s">
        <v>128</v>
      </c>
      <c r="L5880" s="230">
        <f>D5880*H5880</f>
        <v>25000</v>
      </c>
      <c r="M5880" s="230"/>
      <c r="N5880" s="233"/>
      <c r="O5880" s="233"/>
    </row>
    <row r="5881" spans="1:15" s="1378" customFormat="1" ht="13">
      <c r="A5881" s="403"/>
      <c r="B5881" s="404"/>
      <c r="C5881" s="404"/>
      <c r="D5881" s="274">
        <v>0.2</v>
      </c>
      <c r="E5881" s="829" t="s">
        <v>149</v>
      </c>
      <c r="F5881" s="264" t="s">
        <v>945</v>
      </c>
      <c r="G5881" s="370" t="s">
        <v>151</v>
      </c>
      <c r="H5881" s="248">
        <f>Bahan!$C$20</f>
        <v>135000</v>
      </c>
      <c r="K5881" s="248" t="s">
        <v>128</v>
      </c>
      <c r="L5881" s="230">
        <f>D5881*H5881</f>
        <v>27000</v>
      </c>
      <c r="M5881" s="230"/>
      <c r="N5881" s="233"/>
      <c r="O5881" s="233"/>
    </row>
    <row r="5882" spans="1:15" s="1378" customFormat="1" ht="13">
      <c r="A5882" s="403"/>
      <c r="B5882" s="404"/>
      <c r="C5882" s="404"/>
      <c r="D5882" s="274">
        <v>0.05</v>
      </c>
      <c r="E5882" s="829" t="s">
        <v>149</v>
      </c>
      <c r="F5882" s="234" t="s">
        <v>153</v>
      </c>
      <c r="G5882" s="370" t="s">
        <v>151</v>
      </c>
      <c r="H5882" s="248">
        <f>Bahan!$C$21</f>
        <v>145000</v>
      </c>
      <c r="K5882" s="248" t="s">
        <v>128</v>
      </c>
      <c r="L5882" s="230">
        <f>D5882*H5882</f>
        <v>7250</v>
      </c>
      <c r="M5882" s="230"/>
      <c r="N5882" s="233"/>
      <c r="O5882" s="233"/>
    </row>
    <row r="5883" spans="1:15" s="1378" customFormat="1" ht="13">
      <c r="A5883" s="403"/>
      <c r="B5883" s="404"/>
      <c r="C5883" s="404"/>
      <c r="D5883" s="274">
        <v>4.0000000000000001E-3</v>
      </c>
      <c r="E5883" s="829" t="s">
        <v>149</v>
      </c>
      <c r="F5883" s="234" t="s">
        <v>154</v>
      </c>
      <c r="G5883" s="370" t="s">
        <v>151</v>
      </c>
      <c r="H5883" s="248">
        <f>Bahan!$C$22</f>
        <v>150000</v>
      </c>
      <c r="K5883" s="248" t="s">
        <v>128</v>
      </c>
      <c r="L5883" s="230">
        <f>D5883*H5883</f>
        <v>600</v>
      </c>
      <c r="M5883" s="230"/>
      <c r="N5883" s="233"/>
      <c r="O5883" s="233"/>
    </row>
    <row r="5884" spans="1:15" s="1378" customFormat="1" ht="13">
      <c r="A5884" s="403"/>
      <c r="B5884" s="404"/>
      <c r="C5884" s="404"/>
      <c r="D5884" s="421"/>
      <c r="E5884" s="829"/>
      <c r="F5884" s="234"/>
      <c r="G5884" s="829"/>
      <c r="H5884" s="233"/>
      <c r="K5884" s="233"/>
      <c r="L5884" s="233"/>
      <c r="M5884" s="230" t="s">
        <v>128</v>
      </c>
      <c r="N5884" s="265">
        <f>SUM(L5880:L5883)</f>
        <v>59850</v>
      </c>
      <c r="O5884" s="233"/>
    </row>
    <row r="5885" spans="1:15" s="1378" customFormat="1" ht="13">
      <c r="A5885" s="403"/>
      <c r="B5885" s="404"/>
      <c r="C5885" s="404"/>
      <c r="D5885" s="421"/>
      <c r="E5885" s="829" t="s">
        <v>155</v>
      </c>
      <c r="F5885" s="234" t="s">
        <v>156</v>
      </c>
      <c r="G5885" s="829"/>
      <c r="H5885" s="233"/>
      <c r="K5885" s="233"/>
      <c r="L5885" s="233"/>
      <c r="M5885" s="230"/>
      <c r="N5885" s="233"/>
      <c r="O5885" s="233"/>
    </row>
    <row r="5886" spans="1:15" s="1378" customFormat="1" ht="13">
      <c r="A5886" s="403"/>
      <c r="B5886" s="404"/>
      <c r="C5886" s="404"/>
      <c r="D5886" s="421">
        <v>1</v>
      </c>
      <c r="E5886" s="829" t="s">
        <v>441</v>
      </c>
      <c r="F5886" s="234" t="s">
        <v>1194</v>
      </c>
      <c r="G5886" s="370" t="s">
        <v>151</v>
      </c>
      <c r="H5886" s="265">
        <f>Bahan!$C$615</f>
        <v>42000</v>
      </c>
      <c r="K5886" s="248" t="s">
        <v>128</v>
      </c>
      <c r="L5886" s="230">
        <f>D5886*H5886</f>
        <v>42000</v>
      </c>
      <c r="M5886" s="230"/>
      <c r="N5886" s="233"/>
      <c r="O5886" s="233"/>
    </row>
    <row r="5887" spans="1:15" s="1378" customFormat="1" ht="13">
      <c r="A5887" s="231"/>
      <c r="B5887" s="829"/>
      <c r="C5887" s="829"/>
      <c r="D5887" s="421"/>
      <c r="E5887" s="829"/>
      <c r="F5887" s="234"/>
      <c r="G5887" s="370"/>
      <c r="H5887" s="248"/>
      <c r="K5887" s="233"/>
      <c r="L5887" s="230"/>
      <c r="M5887" s="230" t="s">
        <v>128</v>
      </c>
      <c r="N5887" s="265">
        <f>SUM(L5886:L5886)</f>
        <v>42000</v>
      </c>
      <c r="O5887" s="233"/>
    </row>
    <row r="5888" spans="1:15" s="1378" customFormat="1" ht="13">
      <c r="A5888" s="231"/>
      <c r="B5888" s="829"/>
      <c r="C5888" s="829"/>
      <c r="D5888" s="421"/>
      <c r="E5888" s="829"/>
      <c r="F5888" s="234"/>
      <c r="G5888" s="829"/>
      <c r="H5888" s="829"/>
      <c r="K5888" s="829"/>
      <c r="L5888" s="233"/>
      <c r="M5888" s="267" t="s">
        <v>169</v>
      </c>
      <c r="N5888" s="268" t="s">
        <v>169</v>
      </c>
      <c r="O5888" s="233"/>
    </row>
    <row r="5889" spans="1:15" s="1378" customFormat="1" ht="13">
      <c r="A5889" s="231"/>
      <c r="B5889" s="829"/>
      <c r="C5889" s="829"/>
      <c r="D5889" s="421"/>
      <c r="E5889" s="829"/>
      <c r="F5889" s="234"/>
      <c r="G5889" s="829"/>
      <c r="H5889" s="233" t="s">
        <v>170</v>
      </c>
      <c r="K5889" s="233"/>
      <c r="L5889" s="233"/>
      <c r="M5889" s="230" t="s">
        <v>128</v>
      </c>
      <c r="N5889" s="230">
        <f>SUM(N5884:N5887)</f>
        <v>101850</v>
      </c>
      <c r="O5889" s="233"/>
    </row>
    <row r="5890" spans="1:15" s="1378" customFormat="1" ht="13">
      <c r="A5890" s="231"/>
      <c r="B5890" s="829"/>
      <c r="C5890" s="829"/>
      <c r="D5890" s="421"/>
      <c r="E5890" s="829"/>
      <c r="F5890" s="234"/>
      <c r="G5890" s="829"/>
      <c r="H5890" s="269" t="s">
        <v>3123</v>
      </c>
      <c r="I5890" s="233"/>
      <c r="J5890" s="233"/>
      <c r="K5890" s="270"/>
      <c r="L5890" s="233"/>
      <c r="M5890" s="230" t="s">
        <v>128</v>
      </c>
      <c r="N5890" s="265">
        <f>N5889*$Q$4</f>
        <v>10185</v>
      </c>
      <c r="O5890" s="233"/>
    </row>
    <row r="5891" spans="1:15" s="1378" customFormat="1" ht="13">
      <c r="A5891" s="231"/>
      <c r="B5891" s="829"/>
      <c r="C5891" s="829"/>
      <c r="D5891" s="421"/>
      <c r="E5891" s="829"/>
      <c r="F5891" s="234"/>
      <c r="G5891" s="829"/>
      <c r="H5891" s="233" t="s">
        <v>171</v>
      </c>
      <c r="I5891" s="233"/>
      <c r="J5891" s="233"/>
      <c r="K5891" s="233"/>
      <c r="L5891" s="233"/>
      <c r="M5891" s="230" t="s">
        <v>128</v>
      </c>
      <c r="N5891" s="262">
        <f>ROUNDDOWN((N5889+N5890),0)</f>
        <v>112035</v>
      </c>
      <c r="O5891" s="233"/>
    </row>
    <row r="5892" spans="1:15" s="1378" customFormat="1" ht="13">
      <c r="A5892" s="231"/>
      <c r="B5892" s="829"/>
      <c r="C5892" s="829"/>
      <c r="D5892" s="421"/>
      <c r="E5892" s="829"/>
      <c r="F5892" s="234"/>
      <c r="G5892" s="829"/>
      <c r="H5892" s="233"/>
      <c r="K5892" s="233"/>
      <c r="L5892" s="233"/>
      <c r="M5892" s="230"/>
      <c r="N5892" s="233"/>
      <c r="O5892" s="233"/>
    </row>
    <row r="5893" spans="1:15" s="1378" customFormat="1" ht="13">
      <c r="A5893" s="258">
        <f>1+A5878</f>
        <v>164</v>
      </c>
      <c r="B5893" s="1250" t="s">
        <v>1195</v>
      </c>
      <c r="C5893" s="437"/>
      <c r="D5893" s="438" t="s">
        <v>1196</v>
      </c>
      <c r="E5893" s="1250"/>
      <c r="F5893" s="260"/>
      <c r="G5893" s="1250"/>
      <c r="H5893" s="245"/>
      <c r="K5893" s="245"/>
      <c r="L5893" s="245"/>
      <c r="M5893" s="262"/>
      <c r="N5893" s="245"/>
      <c r="O5893" s="233"/>
    </row>
    <row r="5894" spans="1:15" s="1378" customFormat="1" ht="13">
      <c r="A5894" s="403"/>
      <c r="B5894" s="404"/>
      <c r="C5894" s="404"/>
      <c r="D5894" s="421"/>
      <c r="E5894" s="829" t="s">
        <v>147</v>
      </c>
      <c r="F5894" s="234" t="s">
        <v>148</v>
      </c>
      <c r="G5894" s="829"/>
      <c r="H5894" s="233"/>
      <c r="K5894" s="233"/>
      <c r="L5894" s="233"/>
      <c r="M5894" s="230"/>
      <c r="N5894" s="233"/>
      <c r="O5894" s="233"/>
    </row>
    <row r="5895" spans="1:15" s="1378" customFormat="1" ht="13">
      <c r="A5895" s="403"/>
      <c r="B5895" s="404"/>
      <c r="C5895" s="404"/>
      <c r="D5895" s="274">
        <v>0.2</v>
      </c>
      <c r="E5895" s="829" t="s">
        <v>149</v>
      </c>
      <c r="F5895" s="264" t="s">
        <v>150</v>
      </c>
      <c r="G5895" s="370" t="s">
        <v>151</v>
      </c>
      <c r="H5895" s="248">
        <f>Bahan!$C$10</f>
        <v>125000</v>
      </c>
      <c r="K5895" s="248" t="s">
        <v>128</v>
      </c>
      <c r="L5895" s="230">
        <f>D5895*H5895</f>
        <v>25000</v>
      </c>
      <c r="M5895" s="230"/>
      <c r="N5895" s="233"/>
      <c r="O5895" s="233"/>
    </row>
    <row r="5896" spans="1:15" s="1378" customFormat="1" ht="13">
      <c r="A5896" s="403"/>
      <c r="B5896" s="404"/>
      <c r="C5896" s="404"/>
      <c r="D5896" s="274">
        <v>0.2</v>
      </c>
      <c r="E5896" s="829" t="s">
        <v>149</v>
      </c>
      <c r="F5896" s="264" t="s">
        <v>945</v>
      </c>
      <c r="G5896" s="370" t="s">
        <v>151</v>
      </c>
      <c r="H5896" s="248">
        <f>Bahan!$C$20</f>
        <v>135000</v>
      </c>
      <c r="K5896" s="248" t="s">
        <v>128</v>
      </c>
      <c r="L5896" s="230">
        <f>D5896*H5896</f>
        <v>27000</v>
      </c>
      <c r="M5896" s="230"/>
      <c r="N5896" s="233"/>
      <c r="O5896" s="233"/>
    </row>
    <row r="5897" spans="1:15" s="1378" customFormat="1" ht="13">
      <c r="A5897" s="403"/>
      <c r="B5897" s="404"/>
      <c r="C5897" s="404"/>
      <c r="D5897" s="274">
        <v>0.05</v>
      </c>
      <c r="E5897" s="829" t="s">
        <v>149</v>
      </c>
      <c r="F5897" s="234" t="s">
        <v>153</v>
      </c>
      <c r="G5897" s="370" t="s">
        <v>151</v>
      </c>
      <c r="H5897" s="248">
        <f>Bahan!$C$21</f>
        <v>145000</v>
      </c>
      <c r="K5897" s="248" t="s">
        <v>128</v>
      </c>
      <c r="L5897" s="230">
        <f>D5897*H5897</f>
        <v>7250</v>
      </c>
      <c r="M5897" s="230"/>
      <c r="N5897" s="233"/>
      <c r="O5897" s="233"/>
    </row>
    <row r="5898" spans="1:15" s="1378" customFormat="1" ht="13">
      <c r="A5898" s="403"/>
      <c r="B5898" s="404"/>
      <c r="C5898" s="404"/>
      <c r="D5898" s="274">
        <v>4.0000000000000001E-3</v>
      </c>
      <c r="E5898" s="829" t="s">
        <v>149</v>
      </c>
      <c r="F5898" s="234" t="s">
        <v>154</v>
      </c>
      <c r="G5898" s="370" t="s">
        <v>151</v>
      </c>
      <c r="H5898" s="248">
        <f>Bahan!$C$22</f>
        <v>150000</v>
      </c>
      <c r="K5898" s="248" t="s">
        <v>128</v>
      </c>
      <c r="L5898" s="230">
        <f>D5898*H5898</f>
        <v>600</v>
      </c>
      <c r="M5898" s="230"/>
      <c r="N5898" s="233"/>
      <c r="O5898" s="233"/>
    </row>
    <row r="5899" spans="1:15" s="1378" customFormat="1" ht="13">
      <c r="A5899" s="403"/>
      <c r="B5899" s="404"/>
      <c r="C5899" s="404"/>
      <c r="D5899" s="421"/>
      <c r="E5899" s="829"/>
      <c r="F5899" s="234"/>
      <c r="G5899" s="829"/>
      <c r="H5899" s="233"/>
      <c r="K5899" s="233"/>
      <c r="L5899" s="233"/>
      <c r="M5899" s="230" t="s">
        <v>128</v>
      </c>
      <c r="N5899" s="265">
        <f>SUM(L5895:L5898)</f>
        <v>59850</v>
      </c>
      <c r="O5899" s="233"/>
    </row>
    <row r="5900" spans="1:15" s="1378" customFormat="1" ht="13">
      <c r="A5900" s="403"/>
      <c r="B5900" s="404"/>
      <c r="C5900" s="404"/>
      <c r="D5900" s="421"/>
      <c r="E5900" s="829" t="s">
        <v>155</v>
      </c>
      <c r="F5900" s="234" t="s">
        <v>156</v>
      </c>
      <c r="G5900" s="829"/>
      <c r="H5900" s="233"/>
      <c r="K5900" s="233"/>
      <c r="L5900" s="233"/>
      <c r="M5900" s="230"/>
      <c r="N5900" s="233"/>
      <c r="O5900" s="233"/>
    </row>
    <row r="5901" spans="1:15" s="1378" customFormat="1" ht="13">
      <c r="A5901" s="403"/>
      <c r="B5901" s="404"/>
      <c r="C5901" s="404"/>
      <c r="D5901" s="421">
        <v>1</v>
      </c>
      <c r="E5901" s="829" t="s">
        <v>441</v>
      </c>
      <c r="F5901" s="234" t="s">
        <v>1197</v>
      </c>
      <c r="G5901" s="370" t="s">
        <v>151</v>
      </c>
      <c r="H5901" s="265">
        <f>Bahan!$C$616</f>
        <v>61000</v>
      </c>
      <c r="K5901" s="248" t="s">
        <v>128</v>
      </c>
      <c r="L5901" s="230">
        <f>D5901*H5901</f>
        <v>61000</v>
      </c>
      <c r="M5901" s="230"/>
      <c r="N5901" s="233"/>
      <c r="O5901" s="233"/>
    </row>
    <row r="5902" spans="1:15" s="1378" customFormat="1" ht="13">
      <c r="A5902" s="231"/>
      <c r="B5902" s="829"/>
      <c r="C5902" s="829"/>
      <c r="D5902" s="421"/>
      <c r="E5902" s="829"/>
      <c r="F5902" s="234"/>
      <c r="G5902" s="370"/>
      <c r="H5902" s="248"/>
      <c r="K5902" s="233"/>
      <c r="L5902" s="230"/>
      <c r="M5902" s="230" t="s">
        <v>128</v>
      </c>
      <c r="N5902" s="265">
        <f>SUM(L5901:L5901)</f>
        <v>61000</v>
      </c>
      <c r="O5902" s="233"/>
    </row>
    <row r="5903" spans="1:15" s="1378" customFormat="1" ht="13">
      <c r="A5903" s="231"/>
      <c r="B5903" s="829"/>
      <c r="C5903" s="829"/>
      <c r="D5903" s="421"/>
      <c r="E5903" s="829"/>
      <c r="F5903" s="234"/>
      <c r="G5903" s="829"/>
      <c r="H5903" s="829"/>
      <c r="K5903" s="829"/>
      <c r="L5903" s="233"/>
      <c r="M5903" s="267" t="s">
        <v>169</v>
      </c>
      <c r="N5903" s="268" t="s">
        <v>169</v>
      </c>
      <c r="O5903" s="233"/>
    </row>
    <row r="5904" spans="1:15" s="1378" customFormat="1" ht="13">
      <c r="A5904" s="231"/>
      <c r="B5904" s="829"/>
      <c r="C5904" s="829"/>
      <c r="D5904" s="421"/>
      <c r="E5904" s="829"/>
      <c r="F5904" s="234"/>
      <c r="G5904" s="829"/>
      <c r="H5904" s="233" t="s">
        <v>170</v>
      </c>
      <c r="K5904" s="233"/>
      <c r="L5904" s="233"/>
      <c r="M5904" s="230" t="s">
        <v>128</v>
      </c>
      <c r="N5904" s="230">
        <f>SUM(N5899:N5902)</f>
        <v>120850</v>
      </c>
      <c r="O5904" s="233"/>
    </row>
    <row r="5905" spans="1:15" s="1378" customFormat="1" ht="13">
      <c r="A5905" s="231"/>
      <c r="B5905" s="829"/>
      <c r="C5905" s="829"/>
      <c r="D5905" s="421"/>
      <c r="E5905" s="829"/>
      <c r="F5905" s="234"/>
      <c r="G5905" s="829"/>
      <c r="H5905" s="269" t="s">
        <v>3123</v>
      </c>
      <c r="I5905" s="233"/>
      <c r="J5905" s="233"/>
      <c r="K5905" s="270"/>
      <c r="L5905" s="233"/>
      <c r="M5905" s="230" t="s">
        <v>128</v>
      </c>
      <c r="N5905" s="265">
        <f>N5904*$Q$4</f>
        <v>12085</v>
      </c>
      <c r="O5905" s="233"/>
    </row>
    <row r="5906" spans="1:15" s="1378" customFormat="1" ht="13">
      <c r="A5906" s="231"/>
      <c r="B5906" s="829"/>
      <c r="C5906" s="829"/>
      <c r="D5906" s="421"/>
      <c r="E5906" s="829"/>
      <c r="F5906" s="234"/>
      <c r="G5906" s="829"/>
      <c r="H5906" s="233" t="s">
        <v>171</v>
      </c>
      <c r="I5906" s="233"/>
      <c r="J5906" s="233"/>
      <c r="K5906" s="233"/>
      <c r="L5906" s="233"/>
      <c r="M5906" s="230" t="s">
        <v>128</v>
      </c>
      <c r="N5906" s="262">
        <f>ROUNDDOWN((N5904+N5905),0)</f>
        <v>132935</v>
      </c>
      <c r="O5906" s="233"/>
    </row>
    <row r="5907" spans="1:15" s="1378" customFormat="1" ht="13">
      <c r="A5907" s="231"/>
      <c r="B5907" s="829"/>
      <c r="C5907" s="829"/>
      <c r="D5907" s="421"/>
      <c r="E5907" s="829"/>
      <c r="F5907" s="234"/>
      <c r="G5907" s="829"/>
      <c r="H5907" s="233"/>
      <c r="K5907" s="233"/>
      <c r="L5907" s="233"/>
      <c r="M5907" s="230"/>
      <c r="N5907" s="233"/>
      <c r="O5907" s="233"/>
    </row>
    <row r="5908" spans="1:15" s="1378" customFormat="1" ht="13">
      <c r="A5908" s="258">
        <f>1+A5893</f>
        <v>165</v>
      </c>
      <c r="B5908" s="1250" t="s">
        <v>1198</v>
      </c>
      <c r="C5908" s="437"/>
      <c r="D5908" s="438" t="s">
        <v>1199</v>
      </c>
      <c r="E5908" s="1250"/>
      <c r="F5908" s="260"/>
      <c r="G5908" s="1250"/>
      <c r="H5908" s="245"/>
      <c r="K5908" s="245"/>
      <c r="L5908" s="245"/>
      <c r="M5908" s="262"/>
      <c r="N5908" s="245"/>
      <c r="O5908" s="233"/>
    </row>
    <row r="5909" spans="1:15" s="1378" customFormat="1" ht="13">
      <c r="A5909" s="403"/>
      <c r="B5909" s="404"/>
      <c r="C5909" s="404"/>
      <c r="D5909" s="421"/>
      <c r="E5909" s="829" t="s">
        <v>147</v>
      </c>
      <c r="F5909" s="234" t="s">
        <v>148</v>
      </c>
      <c r="G5909" s="829"/>
      <c r="H5909" s="233"/>
      <c r="K5909" s="233"/>
      <c r="L5909" s="233"/>
      <c r="M5909" s="230"/>
      <c r="N5909" s="233"/>
      <c r="O5909" s="233"/>
    </row>
    <row r="5910" spans="1:15" s="1378" customFormat="1" ht="13">
      <c r="A5910" s="403"/>
      <c r="B5910" s="404"/>
      <c r="C5910" s="404"/>
      <c r="D5910" s="274">
        <v>0.2</v>
      </c>
      <c r="E5910" s="829" t="s">
        <v>149</v>
      </c>
      <c r="F5910" s="264" t="s">
        <v>150</v>
      </c>
      <c r="G5910" s="370" t="s">
        <v>151</v>
      </c>
      <c r="H5910" s="248">
        <f>Bahan!$C$10</f>
        <v>125000</v>
      </c>
      <c r="K5910" s="248" t="s">
        <v>128</v>
      </c>
      <c r="L5910" s="230">
        <f>D5910*H5910</f>
        <v>25000</v>
      </c>
      <c r="M5910" s="230"/>
      <c r="N5910" s="233"/>
      <c r="O5910" s="233"/>
    </row>
    <row r="5911" spans="1:15" s="1378" customFormat="1" ht="13">
      <c r="A5911" s="403"/>
      <c r="B5911" s="404"/>
      <c r="C5911" s="404"/>
      <c r="D5911" s="274">
        <v>0.2</v>
      </c>
      <c r="E5911" s="829" t="s">
        <v>149</v>
      </c>
      <c r="F5911" s="264" t="s">
        <v>945</v>
      </c>
      <c r="G5911" s="370" t="s">
        <v>151</v>
      </c>
      <c r="H5911" s="248">
        <f>Bahan!$C$20</f>
        <v>135000</v>
      </c>
      <c r="K5911" s="248" t="s">
        <v>128</v>
      </c>
      <c r="L5911" s="230">
        <f>D5911*H5911</f>
        <v>27000</v>
      </c>
      <c r="M5911" s="230"/>
      <c r="N5911" s="233"/>
      <c r="O5911" s="233"/>
    </row>
    <row r="5912" spans="1:15" s="1378" customFormat="1" ht="13">
      <c r="A5912" s="403"/>
      <c r="B5912" s="404"/>
      <c r="C5912" s="404"/>
      <c r="D5912" s="274">
        <v>0.05</v>
      </c>
      <c r="E5912" s="829" t="s">
        <v>149</v>
      </c>
      <c r="F5912" s="234" t="s">
        <v>153</v>
      </c>
      <c r="G5912" s="370" t="s">
        <v>151</v>
      </c>
      <c r="H5912" s="248">
        <f>Bahan!$C$21</f>
        <v>145000</v>
      </c>
      <c r="K5912" s="248" t="s">
        <v>128</v>
      </c>
      <c r="L5912" s="230">
        <f>D5912*H5912</f>
        <v>7250</v>
      </c>
      <c r="M5912" s="230"/>
      <c r="N5912" s="233"/>
      <c r="O5912" s="233"/>
    </row>
    <row r="5913" spans="1:15" s="1378" customFormat="1" ht="13">
      <c r="A5913" s="403"/>
      <c r="B5913" s="404"/>
      <c r="C5913" s="404"/>
      <c r="D5913" s="274">
        <v>4.0000000000000001E-3</v>
      </c>
      <c r="E5913" s="829" t="s">
        <v>149</v>
      </c>
      <c r="F5913" s="234" t="s">
        <v>154</v>
      </c>
      <c r="G5913" s="370" t="s">
        <v>151</v>
      </c>
      <c r="H5913" s="248">
        <f>Bahan!$C$22</f>
        <v>150000</v>
      </c>
      <c r="K5913" s="248" t="s">
        <v>128</v>
      </c>
      <c r="L5913" s="230">
        <f>D5913*H5913</f>
        <v>600</v>
      </c>
      <c r="M5913" s="230"/>
      <c r="N5913" s="233"/>
      <c r="O5913" s="233"/>
    </row>
    <row r="5914" spans="1:15" s="1378" customFormat="1" ht="13">
      <c r="A5914" s="403"/>
      <c r="B5914" s="404"/>
      <c r="C5914" s="404"/>
      <c r="D5914" s="421"/>
      <c r="E5914" s="829"/>
      <c r="F5914" s="234"/>
      <c r="G5914" s="829"/>
      <c r="H5914" s="233"/>
      <c r="K5914" s="233"/>
      <c r="L5914" s="233"/>
      <c r="M5914" s="230" t="s">
        <v>128</v>
      </c>
      <c r="N5914" s="265">
        <f>SUM(L5910:L5913)</f>
        <v>59850</v>
      </c>
      <c r="O5914" s="233"/>
    </row>
    <row r="5915" spans="1:15" s="1378" customFormat="1" ht="13">
      <c r="A5915" s="403"/>
      <c r="B5915" s="404"/>
      <c r="C5915" s="404"/>
      <c r="D5915" s="421"/>
      <c r="E5915" s="829" t="s">
        <v>155</v>
      </c>
      <c r="F5915" s="234" t="s">
        <v>156</v>
      </c>
      <c r="G5915" s="829"/>
      <c r="H5915" s="233"/>
      <c r="K5915" s="233"/>
      <c r="L5915" s="233"/>
      <c r="M5915" s="230"/>
      <c r="N5915" s="233"/>
      <c r="O5915" s="233"/>
    </row>
    <row r="5916" spans="1:15" s="1378" customFormat="1" ht="13">
      <c r="A5916" s="403"/>
      <c r="B5916" s="404"/>
      <c r="C5916" s="404"/>
      <c r="D5916" s="421">
        <v>1</v>
      </c>
      <c r="E5916" s="829" t="s">
        <v>441</v>
      </c>
      <c r="F5916" s="234" t="s">
        <v>1200</v>
      </c>
      <c r="G5916" s="370" t="s">
        <v>151</v>
      </c>
      <c r="H5916" s="265">
        <f>Bahan!$C$617</f>
        <v>91000</v>
      </c>
      <c r="K5916" s="248" t="s">
        <v>128</v>
      </c>
      <c r="L5916" s="230">
        <f>D5916*H5916</f>
        <v>91000</v>
      </c>
      <c r="M5916" s="230"/>
      <c r="N5916" s="233"/>
      <c r="O5916" s="233"/>
    </row>
    <row r="5917" spans="1:15" s="1378" customFormat="1" ht="13">
      <c r="A5917" s="231"/>
      <c r="B5917" s="829"/>
      <c r="C5917" s="829"/>
      <c r="D5917" s="421"/>
      <c r="E5917" s="829"/>
      <c r="F5917" s="234"/>
      <c r="G5917" s="370"/>
      <c r="H5917" s="248"/>
      <c r="K5917" s="233"/>
      <c r="L5917" s="230"/>
      <c r="M5917" s="230" t="s">
        <v>128</v>
      </c>
      <c r="N5917" s="265">
        <f>SUM(L5916:L5916)</f>
        <v>91000</v>
      </c>
      <c r="O5917" s="233"/>
    </row>
    <row r="5918" spans="1:15" s="1378" customFormat="1" ht="13">
      <c r="A5918" s="231"/>
      <c r="B5918" s="829"/>
      <c r="C5918" s="829"/>
      <c r="D5918" s="421"/>
      <c r="E5918" s="829"/>
      <c r="F5918" s="234"/>
      <c r="G5918" s="829"/>
      <c r="H5918" s="829"/>
      <c r="K5918" s="829"/>
      <c r="L5918" s="233"/>
      <c r="M5918" s="267" t="s">
        <v>169</v>
      </c>
      <c r="N5918" s="268" t="s">
        <v>169</v>
      </c>
      <c r="O5918" s="233"/>
    </row>
    <row r="5919" spans="1:15" s="1378" customFormat="1" ht="13">
      <c r="A5919" s="231"/>
      <c r="B5919" s="829"/>
      <c r="C5919" s="829"/>
      <c r="D5919" s="421"/>
      <c r="E5919" s="829"/>
      <c r="F5919" s="234"/>
      <c r="G5919" s="829"/>
      <c r="H5919" s="233" t="s">
        <v>170</v>
      </c>
      <c r="K5919" s="233"/>
      <c r="L5919" s="233"/>
      <c r="M5919" s="230" t="s">
        <v>128</v>
      </c>
      <c r="N5919" s="230">
        <f>SUM(N5914:N5917)</f>
        <v>150850</v>
      </c>
      <c r="O5919" s="233"/>
    </row>
    <row r="5920" spans="1:15" s="1378" customFormat="1" ht="13">
      <c r="A5920" s="231"/>
      <c r="B5920" s="829"/>
      <c r="C5920" s="829"/>
      <c r="D5920" s="421"/>
      <c r="E5920" s="829"/>
      <c r="F5920" s="234"/>
      <c r="G5920" s="829"/>
      <c r="H5920" s="269" t="s">
        <v>3123</v>
      </c>
      <c r="I5920" s="233"/>
      <c r="J5920" s="233"/>
      <c r="K5920" s="270"/>
      <c r="L5920" s="233"/>
      <c r="M5920" s="230" t="s">
        <v>128</v>
      </c>
      <c r="N5920" s="265">
        <f>N5919*$Q$4</f>
        <v>15085</v>
      </c>
      <c r="O5920" s="233"/>
    </row>
    <row r="5921" spans="1:15" s="1378" customFormat="1" ht="13">
      <c r="A5921" s="231"/>
      <c r="B5921" s="829"/>
      <c r="C5921" s="829"/>
      <c r="D5921" s="421"/>
      <c r="E5921" s="829"/>
      <c r="F5921" s="234"/>
      <c r="G5921" s="829"/>
      <c r="H5921" s="233" t="s">
        <v>171</v>
      </c>
      <c r="I5921" s="233"/>
      <c r="J5921" s="233"/>
      <c r="K5921" s="233"/>
      <c r="L5921" s="233"/>
      <c r="M5921" s="230" t="s">
        <v>128</v>
      </c>
      <c r="N5921" s="262">
        <f>ROUNDDOWN((N5919+N5920),0)</f>
        <v>165935</v>
      </c>
      <c r="O5921" s="233"/>
    </row>
    <row r="5922" spans="1:15" s="1378" customFormat="1" ht="13">
      <c r="A5922" s="231"/>
      <c r="B5922" s="829"/>
      <c r="C5922" s="829"/>
      <c r="D5922" s="421"/>
      <c r="E5922" s="829"/>
      <c r="F5922" s="234"/>
      <c r="G5922" s="829"/>
      <c r="H5922" s="233"/>
      <c r="K5922" s="233"/>
      <c r="L5922" s="233"/>
      <c r="M5922" s="230"/>
      <c r="N5922" s="233"/>
      <c r="O5922" s="233"/>
    </row>
    <row r="5923" spans="1:15" s="1378" customFormat="1" ht="13">
      <c r="A5923" s="258">
        <f>1+A5908</f>
        <v>166</v>
      </c>
      <c r="B5923" s="1250" t="s">
        <v>1201</v>
      </c>
      <c r="C5923" s="437"/>
      <c r="D5923" s="438" t="s">
        <v>1202</v>
      </c>
      <c r="E5923" s="1250"/>
      <c r="F5923" s="260"/>
      <c r="G5923" s="1250"/>
      <c r="H5923" s="245"/>
      <c r="K5923" s="245"/>
      <c r="L5923" s="245"/>
      <c r="M5923" s="262"/>
      <c r="N5923" s="245"/>
      <c r="O5923" s="233"/>
    </row>
    <row r="5924" spans="1:15" s="1378" customFormat="1" ht="13">
      <c r="A5924" s="403"/>
      <c r="B5924" s="404"/>
      <c r="C5924" s="404"/>
      <c r="D5924" s="421"/>
      <c r="E5924" s="829" t="s">
        <v>147</v>
      </c>
      <c r="F5924" s="234" t="s">
        <v>148</v>
      </c>
      <c r="G5924" s="829"/>
      <c r="H5924" s="233"/>
      <c r="K5924" s="233"/>
      <c r="L5924" s="233"/>
      <c r="M5924" s="230"/>
      <c r="N5924" s="233"/>
      <c r="O5924" s="233"/>
    </row>
    <row r="5925" spans="1:15" s="1378" customFormat="1" ht="13">
      <c r="A5925" s="403"/>
      <c r="B5925" s="404"/>
      <c r="C5925" s="404"/>
      <c r="D5925" s="274">
        <v>0.2</v>
      </c>
      <c r="E5925" s="829" t="s">
        <v>149</v>
      </c>
      <c r="F5925" s="264" t="s">
        <v>150</v>
      </c>
      <c r="G5925" s="370" t="s">
        <v>151</v>
      </c>
      <c r="H5925" s="248">
        <f>Bahan!$C$10</f>
        <v>125000</v>
      </c>
      <c r="K5925" s="248" t="s">
        <v>128</v>
      </c>
      <c r="L5925" s="230">
        <f>D5925*H5925</f>
        <v>25000</v>
      </c>
      <c r="M5925" s="230"/>
      <c r="N5925" s="233"/>
      <c r="O5925" s="233"/>
    </row>
    <row r="5926" spans="1:15" s="1378" customFormat="1" ht="13">
      <c r="A5926" s="403"/>
      <c r="B5926" s="404"/>
      <c r="C5926" s="404"/>
      <c r="D5926" s="274">
        <v>0.2</v>
      </c>
      <c r="E5926" s="829" t="s">
        <v>149</v>
      </c>
      <c r="F5926" s="264" t="s">
        <v>945</v>
      </c>
      <c r="G5926" s="370" t="s">
        <v>151</v>
      </c>
      <c r="H5926" s="248">
        <f>Bahan!$C$20</f>
        <v>135000</v>
      </c>
      <c r="K5926" s="248" t="s">
        <v>128</v>
      </c>
      <c r="L5926" s="230">
        <f>D5926*H5926</f>
        <v>27000</v>
      </c>
      <c r="M5926" s="230"/>
      <c r="N5926" s="233"/>
      <c r="O5926" s="233"/>
    </row>
    <row r="5927" spans="1:15" s="1378" customFormat="1" ht="13">
      <c r="A5927" s="403"/>
      <c r="B5927" s="404"/>
      <c r="C5927" s="404"/>
      <c r="D5927" s="274">
        <v>0.05</v>
      </c>
      <c r="E5927" s="829" t="s">
        <v>149</v>
      </c>
      <c r="F5927" s="234" t="s">
        <v>153</v>
      </c>
      <c r="G5927" s="370" t="s">
        <v>151</v>
      </c>
      <c r="H5927" s="248">
        <f>Bahan!$C$21</f>
        <v>145000</v>
      </c>
      <c r="K5927" s="248" t="s">
        <v>128</v>
      </c>
      <c r="L5927" s="230">
        <f>D5927*H5927</f>
        <v>7250</v>
      </c>
      <c r="M5927" s="230"/>
      <c r="N5927" s="233"/>
      <c r="O5927" s="233"/>
    </row>
    <row r="5928" spans="1:15" s="1378" customFormat="1" ht="13">
      <c r="A5928" s="403"/>
      <c r="B5928" s="404"/>
      <c r="C5928" s="404"/>
      <c r="D5928" s="274">
        <v>4.0000000000000001E-3</v>
      </c>
      <c r="E5928" s="829" t="s">
        <v>149</v>
      </c>
      <c r="F5928" s="234" t="s">
        <v>154</v>
      </c>
      <c r="G5928" s="370" t="s">
        <v>151</v>
      </c>
      <c r="H5928" s="248">
        <f>Bahan!$C$22</f>
        <v>150000</v>
      </c>
      <c r="K5928" s="248" t="s">
        <v>128</v>
      </c>
      <c r="L5928" s="230">
        <f>D5928*H5928</f>
        <v>600</v>
      </c>
      <c r="M5928" s="230"/>
      <c r="N5928" s="233"/>
      <c r="O5928" s="233"/>
    </row>
    <row r="5929" spans="1:15" s="1378" customFormat="1" ht="13">
      <c r="A5929" s="403"/>
      <c r="B5929" s="404"/>
      <c r="C5929" s="404"/>
      <c r="D5929" s="421"/>
      <c r="E5929" s="829"/>
      <c r="F5929" s="234"/>
      <c r="G5929" s="829"/>
      <c r="H5929" s="233"/>
      <c r="K5929" s="233"/>
      <c r="L5929" s="233"/>
      <c r="M5929" s="230" t="s">
        <v>128</v>
      </c>
      <c r="N5929" s="265">
        <f>SUM(L5925:L5928)</f>
        <v>59850</v>
      </c>
      <c r="O5929" s="233"/>
    </row>
    <row r="5930" spans="1:15" s="1378" customFormat="1" ht="13">
      <c r="A5930" s="403"/>
      <c r="B5930" s="404"/>
      <c r="C5930" s="404"/>
      <c r="D5930" s="421"/>
      <c r="E5930" s="829" t="s">
        <v>155</v>
      </c>
      <c r="F5930" s="234" t="s">
        <v>156</v>
      </c>
      <c r="G5930" s="829"/>
      <c r="H5930" s="233"/>
      <c r="K5930" s="233"/>
      <c r="L5930" s="233"/>
      <c r="M5930" s="230"/>
      <c r="N5930" s="233"/>
      <c r="O5930" s="233"/>
    </row>
    <row r="5931" spans="1:15" s="1378" customFormat="1" ht="13">
      <c r="A5931" s="403"/>
      <c r="B5931" s="404"/>
      <c r="C5931" s="404"/>
      <c r="D5931" s="421">
        <v>1</v>
      </c>
      <c r="E5931" s="829" t="s">
        <v>441</v>
      </c>
      <c r="F5931" s="234" t="s">
        <v>1203</v>
      </c>
      <c r="G5931" s="370" t="s">
        <v>151</v>
      </c>
      <c r="H5931" s="265">
        <f>Bahan!$C$618</f>
        <v>115666.66666666667</v>
      </c>
      <c r="K5931" s="248" t="s">
        <v>128</v>
      </c>
      <c r="L5931" s="230">
        <f>D5931*H5931</f>
        <v>115666.66666666667</v>
      </c>
      <c r="M5931" s="230"/>
      <c r="N5931" s="233"/>
      <c r="O5931" s="233"/>
    </row>
    <row r="5932" spans="1:15" s="1378" customFormat="1" ht="13">
      <c r="A5932" s="231"/>
      <c r="B5932" s="829"/>
      <c r="C5932" s="829"/>
      <c r="D5932" s="421"/>
      <c r="E5932" s="829"/>
      <c r="F5932" s="234"/>
      <c r="G5932" s="370"/>
      <c r="H5932" s="248"/>
      <c r="K5932" s="233"/>
      <c r="L5932" s="230"/>
      <c r="M5932" s="230" t="s">
        <v>128</v>
      </c>
      <c r="N5932" s="265">
        <f>SUM(L5931:L5931)</f>
        <v>115666.66666666667</v>
      </c>
      <c r="O5932" s="233"/>
    </row>
    <row r="5933" spans="1:15" s="1378" customFormat="1" ht="13">
      <c r="A5933" s="231"/>
      <c r="B5933" s="829"/>
      <c r="C5933" s="829"/>
      <c r="D5933" s="421"/>
      <c r="E5933" s="829"/>
      <c r="F5933" s="234"/>
      <c r="G5933" s="829"/>
      <c r="H5933" s="829"/>
      <c r="K5933" s="829"/>
      <c r="L5933" s="233"/>
      <c r="M5933" s="267" t="s">
        <v>169</v>
      </c>
      <c r="N5933" s="268" t="s">
        <v>169</v>
      </c>
      <c r="O5933" s="233"/>
    </row>
    <row r="5934" spans="1:15" s="1378" customFormat="1" ht="13">
      <c r="A5934" s="231"/>
      <c r="B5934" s="829"/>
      <c r="C5934" s="829"/>
      <c r="D5934" s="421"/>
      <c r="E5934" s="829"/>
      <c r="F5934" s="234"/>
      <c r="G5934" s="829"/>
      <c r="H5934" s="233" t="s">
        <v>170</v>
      </c>
      <c r="K5934" s="233"/>
      <c r="L5934" s="233"/>
      <c r="M5934" s="230" t="s">
        <v>128</v>
      </c>
      <c r="N5934" s="230">
        <f>SUM(N5929:N5932)</f>
        <v>175516.66666666669</v>
      </c>
      <c r="O5934" s="233"/>
    </row>
    <row r="5935" spans="1:15" s="1378" customFormat="1" ht="13">
      <c r="A5935" s="231"/>
      <c r="B5935" s="829"/>
      <c r="C5935" s="829"/>
      <c r="D5935" s="421"/>
      <c r="E5935" s="829"/>
      <c r="F5935" s="234"/>
      <c r="G5935" s="829"/>
      <c r="H5935" s="269" t="s">
        <v>3123</v>
      </c>
      <c r="I5935" s="233"/>
      <c r="J5935" s="233"/>
      <c r="K5935" s="270"/>
      <c r="L5935" s="233"/>
      <c r="M5935" s="230" t="s">
        <v>128</v>
      </c>
      <c r="N5935" s="265">
        <f>N5934*$Q$4</f>
        <v>17551.666666666668</v>
      </c>
      <c r="O5935" s="233"/>
    </row>
    <row r="5936" spans="1:15" s="1378" customFormat="1" ht="13">
      <c r="A5936" s="231"/>
      <c r="B5936" s="829"/>
      <c r="C5936" s="829"/>
      <c r="D5936" s="421"/>
      <c r="E5936" s="829"/>
      <c r="F5936" s="234"/>
      <c r="G5936" s="829"/>
      <c r="H5936" s="233" t="s">
        <v>171</v>
      </c>
      <c r="I5936" s="233"/>
      <c r="J5936" s="233"/>
      <c r="K5936" s="233"/>
      <c r="L5936" s="233"/>
      <c r="M5936" s="230" t="s">
        <v>128</v>
      </c>
      <c r="N5936" s="262">
        <f>ROUNDDOWN((N5934+N5935),0)</f>
        <v>193068</v>
      </c>
      <c r="O5936" s="233"/>
    </row>
    <row r="5937" spans="1:15" s="1378" customFormat="1" ht="13">
      <c r="A5937" s="231"/>
      <c r="B5937" s="829"/>
      <c r="C5937" s="829"/>
      <c r="D5937" s="421"/>
      <c r="E5937" s="829"/>
      <c r="F5937" s="234"/>
      <c r="G5937" s="829"/>
      <c r="H5937" s="233"/>
      <c r="K5937" s="233"/>
      <c r="L5937" s="233"/>
      <c r="M5937" s="230"/>
      <c r="N5937" s="233"/>
      <c r="O5937" s="233"/>
    </row>
    <row r="5938" spans="1:15" s="1378" customFormat="1" ht="13">
      <c r="A5938" s="258">
        <f>1+A5923</f>
        <v>167</v>
      </c>
      <c r="B5938" s="1250" t="s">
        <v>1204</v>
      </c>
      <c r="C5938" s="437"/>
      <c r="D5938" s="438" t="s">
        <v>1205</v>
      </c>
      <c r="E5938" s="1250"/>
      <c r="F5938" s="260"/>
      <c r="G5938" s="1250"/>
      <c r="H5938" s="245"/>
      <c r="K5938" s="245"/>
      <c r="L5938" s="245"/>
      <c r="M5938" s="262"/>
      <c r="N5938" s="245"/>
      <c r="O5938" s="233"/>
    </row>
    <row r="5939" spans="1:15" s="1378" customFormat="1" ht="13">
      <c r="A5939" s="403"/>
      <c r="B5939" s="404"/>
      <c r="C5939" s="404"/>
      <c r="D5939" s="421"/>
      <c r="E5939" s="829" t="s">
        <v>147</v>
      </c>
      <c r="F5939" s="234" t="s">
        <v>148</v>
      </c>
      <c r="G5939" s="829"/>
      <c r="H5939" s="233"/>
      <c r="K5939" s="233"/>
      <c r="L5939" s="233"/>
      <c r="M5939" s="230"/>
      <c r="N5939" s="233"/>
      <c r="O5939" s="233"/>
    </row>
    <row r="5940" spans="1:15" s="1378" customFormat="1" ht="13">
      <c r="A5940" s="403"/>
      <c r="B5940" s="404"/>
      <c r="C5940" s="404"/>
      <c r="D5940" s="274">
        <v>0.2</v>
      </c>
      <c r="E5940" s="829" t="s">
        <v>149</v>
      </c>
      <c r="F5940" s="264" t="s">
        <v>150</v>
      </c>
      <c r="G5940" s="370" t="s">
        <v>151</v>
      </c>
      <c r="H5940" s="248">
        <f>Bahan!$C$10</f>
        <v>125000</v>
      </c>
      <c r="K5940" s="248" t="s">
        <v>128</v>
      </c>
      <c r="L5940" s="230">
        <f>D5940*H5940</f>
        <v>25000</v>
      </c>
      <c r="M5940" s="230"/>
      <c r="N5940" s="233"/>
      <c r="O5940" s="233"/>
    </row>
    <row r="5941" spans="1:15" s="1378" customFormat="1" ht="13">
      <c r="A5941" s="403"/>
      <c r="B5941" s="404"/>
      <c r="C5941" s="404"/>
      <c r="D5941" s="274">
        <v>0.2</v>
      </c>
      <c r="E5941" s="829" t="s">
        <v>149</v>
      </c>
      <c r="F5941" s="264" t="s">
        <v>945</v>
      </c>
      <c r="G5941" s="370" t="s">
        <v>151</v>
      </c>
      <c r="H5941" s="248">
        <f>Bahan!$C$20</f>
        <v>135000</v>
      </c>
      <c r="K5941" s="248" t="s">
        <v>128</v>
      </c>
      <c r="L5941" s="230">
        <f>D5941*H5941</f>
        <v>27000</v>
      </c>
      <c r="M5941" s="230"/>
      <c r="N5941" s="233"/>
      <c r="O5941" s="233"/>
    </row>
    <row r="5942" spans="1:15" s="1378" customFormat="1" ht="13">
      <c r="A5942" s="403"/>
      <c r="B5942" s="404"/>
      <c r="C5942" s="404"/>
      <c r="D5942" s="274">
        <v>0.05</v>
      </c>
      <c r="E5942" s="829" t="s">
        <v>149</v>
      </c>
      <c r="F5942" s="234" t="s">
        <v>153</v>
      </c>
      <c r="G5942" s="370" t="s">
        <v>151</v>
      </c>
      <c r="H5942" s="248">
        <f>Bahan!$C$21</f>
        <v>145000</v>
      </c>
      <c r="K5942" s="248" t="s">
        <v>128</v>
      </c>
      <c r="L5942" s="230">
        <f>D5942*H5942</f>
        <v>7250</v>
      </c>
      <c r="M5942" s="230"/>
      <c r="N5942" s="233"/>
      <c r="O5942" s="233"/>
    </row>
    <row r="5943" spans="1:15" s="1378" customFormat="1" ht="13">
      <c r="A5943" s="403"/>
      <c r="B5943" s="404"/>
      <c r="C5943" s="404"/>
      <c r="D5943" s="274">
        <v>4.0000000000000001E-3</v>
      </c>
      <c r="E5943" s="829" t="s">
        <v>149</v>
      </c>
      <c r="F5943" s="234" t="s">
        <v>154</v>
      </c>
      <c r="G5943" s="370" t="s">
        <v>151</v>
      </c>
      <c r="H5943" s="248">
        <f>Bahan!$C$22</f>
        <v>150000</v>
      </c>
      <c r="K5943" s="248" t="s">
        <v>128</v>
      </c>
      <c r="L5943" s="230">
        <f>D5943*H5943</f>
        <v>600</v>
      </c>
      <c r="M5943" s="230"/>
      <c r="N5943" s="233"/>
      <c r="O5943" s="233"/>
    </row>
    <row r="5944" spans="1:15" s="1378" customFormat="1" ht="13">
      <c r="A5944" s="403"/>
      <c r="B5944" s="404"/>
      <c r="C5944" s="404"/>
      <c r="D5944" s="421"/>
      <c r="E5944" s="829"/>
      <c r="F5944" s="234"/>
      <c r="G5944" s="829"/>
      <c r="H5944" s="233"/>
      <c r="K5944" s="233"/>
      <c r="L5944" s="233"/>
      <c r="M5944" s="230" t="s">
        <v>128</v>
      </c>
      <c r="N5944" s="265">
        <f>SUM(L5940:L5943)</f>
        <v>59850</v>
      </c>
      <c r="O5944" s="233"/>
    </row>
    <row r="5945" spans="1:15" s="1378" customFormat="1" ht="13">
      <c r="A5945" s="403"/>
      <c r="B5945" s="404"/>
      <c r="C5945" s="404"/>
      <c r="D5945" s="421"/>
      <c r="E5945" s="829" t="s">
        <v>155</v>
      </c>
      <c r="F5945" s="234" t="s">
        <v>156</v>
      </c>
      <c r="G5945" s="829"/>
      <c r="H5945" s="233"/>
      <c r="K5945" s="233"/>
      <c r="L5945" s="233"/>
      <c r="M5945" s="230"/>
      <c r="N5945" s="233"/>
      <c r="O5945" s="233"/>
    </row>
    <row r="5946" spans="1:15" s="1378" customFormat="1" ht="13">
      <c r="A5946" s="403"/>
      <c r="B5946" s="404"/>
      <c r="C5946" s="404"/>
      <c r="D5946" s="421">
        <v>1</v>
      </c>
      <c r="E5946" s="829" t="s">
        <v>441</v>
      </c>
      <c r="F5946" s="234" t="s">
        <v>1206</v>
      </c>
      <c r="G5946" s="370" t="s">
        <v>151</v>
      </c>
      <c r="H5946" s="265">
        <f>Bahan!$C$619</f>
        <v>224137.93103448275</v>
      </c>
      <c r="K5946" s="248" t="s">
        <v>128</v>
      </c>
      <c r="L5946" s="230">
        <f>D5946*H5946</f>
        <v>224137.93103448275</v>
      </c>
      <c r="M5946" s="230"/>
      <c r="N5946" s="233"/>
      <c r="O5946" s="233"/>
    </row>
    <row r="5947" spans="1:15" s="1378" customFormat="1" ht="13">
      <c r="A5947" s="231"/>
      <c r="B5947" s="829"/>
      <c r="C5947" s="829"/>
      <c r="D5947" s="421"/>
      <c r="E5947" s="829"/>
      <c r="F5947" s="234"/>
      <c r="G5947" s="370"/>
      <c r="H5947" s="248"/>
      <c r="K5947" s="233"/>
      <c r="L5947" s="230"/>
      <c r="M5947" s="230" t="s">
        <v>128</v>
      </c>
      <c r="N5947" s="265">
        <f>SUM(L5946:L5946)</f>
        <v>224137.93103448275</v>
      </c>
      <c r="O5947" s="233"/>
    </row>
    <row r="5948" spans="1:15" s="1378" customFormat="1" ht="13">
      <c r="A5948" s="231"/>
      <c r="B5948" s="829"/>
      <c r="C5948" s="829"/>
      <c r="D5948" s="421"/>
      <c r="E5948" s="829"/>
      <c r="F5948" s="234"/>
      <c r="G5948" s="829"/>
      <c r="H5948" s="829"/>
      <c r="K5948" s="829"/>
      <c r="L5948" s="233"/>
      <c r="M5948" s="267" t="s">
        <v>169</v>
      </c>
      <c r="N5948" s="268" t="s">
        <v>169</v>
      </c>
      <c r="O5948" s="233"/>
    </row>
    <row r="5949" spans="1:15" s="1378" customFormat="1" ht="13">
      <c r="A5949" s="231"/>
      <c r="B5949" s="829"/>
      <c r="C5949" s="829"/>
      <c r="D5949" s="421"/>
      <c r="E5949" s="829"/>
      <c r="F5949" s="234"/>
      <c r="G5949" s="829"/>
      <c r="H5949" s="233" t="s">
        <v>170</v>
      </c>
      <c r="K5949" s="233"/>
      <c r="L5949" s="233"/>
      <c r="M5949" s="230" t="s">
        <v>128</v>
      </c>
      <c r="N5949" s="230">
        <f>SUM(N5944:N5947)</f>
        <v>283987.93103448278</v>
      </c>
      <c r="O5949" s="233"/>
    </row>
    <row r="5950" spans="1:15" s="1378" customFormat="1" ht="13">
      <c r="A5950" s="231"/>
      <c r="B5950" s="829"/>
      <c r="C5950" s="829"/>
      <c r="D5950" s="421"/>
      <c r="E5950" s="829"/>
      <c r="F5950" s="234"/>
      <c r="G5950" s="829"/>
      <c r="H5950" s="269" t="s">
        <v>3123</v>
      </c>
      <c r="I5950" s="233"/>
      <c r="J5950" s="233"/>
      <c r="K5950" s="270"/>
      <c r="L5950" s="233"/>
      <c r="M5950" s="230" t="s">
        <v>128</v>
      </c>
      <c r="N5950" s="265">
        <f>N5949*$Q$4</f>
        <v>28398.793103448279</v>
      </c>
      <c r="O5950" s="233"/>
    </row>
    <row r="5951" spans="1:15" s="1378" customFormat="1" ht="13">
      <c r="A5951" s="231"/>
      <c r="B5951" s="829"/>
      <c r="C5951" s="829"/>
      <c r="D5951" s="421"/>
      <c r="E5951" s="829"/>
      <c r="F5951" s="234"/>
      <c r="G5951" s="829"/>
      <c r="H5951" s="233" t="s">
        <v>171</v>
      </c>
      <c r="I5951" s="233"/>
      <c r="J5951" s="233"/>
      <c r="K5951" s="233"/>
      <c r="L5951" s="233"/>
      <c r="M5951" s="230" t="s">
        <v>128</v>
      </c>
      <c r="N5951" s="262">
        <f>ROUNDDOWN((N5949+N5950),0)</f>
        <v>312386</v>
      </c>
      <c r="O5951" s="233"/>
    </row>
    <row r="5952" spans="1:15" s="1378" customFormat="1" ht="13">
      <c r="A5952" s="231"/>
      <c r="B5952" s="829"/>
      <c r="C5952" s="829"/>
      <c r="D5952" s="421"/>
      <c r="E5952" s="829"/>
      <c r="F5952" s="234"/>
      <c r="G5952" s="829"/>
      <c r="H5952" s="233"/>
      <c r="K5952" s="233"/>
      <c r="L5952" s="233"/>
      <c r="M5952" s="230"/>
      <c r="N5952" s="233"/>
      <c r="O5952" s="233"/>
    </row>
    <row r="5953" spans="1:15" s="1378" customFormat="1" ht="13">
      <c r="A5953" s="258">
        <f>1+A5938</f>
        <v>168</v>
      </c>
      <c r="B5953" s="1250" t="s">
        <v>1207</v>
      </c>
      <c r="C5953" s="437"/>
      <c r="D5953" s="438" t="s">
        <v>1208</v>
      </c>
      <c r="E5953" s="1250"/>
      <c r="F5953" s="260"/>
      <c r="G5953" s="1250"/>
      <c r="H5953" s="245"/>
      <c r="K5953" s="245"/>
      <c r="L5953" s="245"/>
      <c r="M5953" s="262"/>
      <c r="N5953" s="245"/>
      <c r="O5953" s="233"/>
    </row>
    <row r="5954" spans="1:15" s="1378" customFormat="1" ht="13">
      <c r="A5954" s="403"/>
      <c r="B5954" s="404"/>
      <c r="C5954" s="404"/>
      <c r="D5954" s="421"/>
      <c r="E5954" s="829" t="s">
        <v>147</v>
      </c>
      <c r="F5954" s="234" t="s">
        <v>148</v>
      </c>
      <c r="G5954" s="829"/>
      <c r="H5954" s="233"/>
      <c r="K5954" s="233"/>
      <c r="L5954" s="233"/>
      <c r="M5954" s="230"/>
      <c r="N5954" s="233"/>
      <c r="O5954" s="233"/>
    </row>
    <row r="5955" spans="1:15" s="1378" customFormat="1" ht="13">
      <c r="A5955" s="403"/>
      <c r="B5955" s="404"/>
      <c r="C5955" s="404"/>
      <c r="D5955" s="274">
        <v>0.2</v>
      </c>
      <c r="E5955" s="829" t="s">
        <v>149</v>
      </c>
      <c r="F5955" s="264" t="s">
        <v>150</v>
      </c>
      <c r="G5955" s="370" t="s">
        <v>151</v>
      </c>
      <c r="H5955" s="248">
        <f>Bahan!$C$10</f>
        <v>125000</v>
      </c>
      <c r="K5955" s="248" t="s">
        <v>128</v>
      </c>
      <c r="L5955" s="230">
        <f>D5955*H5955</f>
        <v>25000</v>
      </c>
      <c r="M5955" s="230"/>
      <c r="N5955" s="233"/>
      <c r="O5955" s="233"/>
    </row>
    <row r="5956" spans="1:15" s="1378" customFormat="1" ht="13">
      <c r="A5956" s="403"/>
      <c r="B5956" s="404"/>
      <c r="C5956" s="404"/>
      <c r="D5956" s="274">
        <v>0.2</v>
      </c>
      <c r="E5956" s="829" t="s">
        <v>149</v>
      </c>
      <c r="F5956" s="264" t="s">
        <v>945</v>
      </c>
      <c r="G5956" s="370" t="s">
        <v>151</v>
      </c>
      <c r="H5956" s="248">
        <f>Bahan!$C$20</f>
        <v>135000</v>
      </c>
      <c r="K5956" s="248" t="s">
        <v>128</v>
      </c>
      <c r="L5956" s="230">
        <f>D5956*H5956</f>
        <v>27000</v>
      </c>
      <c r="M5956" s="230"/>
      <c r="N5956" s="233"/>
      <c r="O5956" s="233"/>
    </row>
    <row r="5957" spans="1:15" s="1378" customFormat="1" ht="13">
      <c r="A5957" s="403"/>
      <c r="B5957" s="404"/>
      <c r="C5957" s="404"/>
      <c r="D5957" s="274">
        <v>0.05</v>
      </c>
      <c r="E5957" s="829" t="s">
        <v>149</v>
      </c>
      <c r="F5957" s="234" t="s">
        <v>153</v>
      </c>
      <c r="G5957" s="370" t="s">
        <v>151</v>
      </c>
      <c r="H5957" s="248">
        <f>Bahan!$C$21</f>
        <v>145000</v>
      </c>
      <c r="K5957" s="248" t="s">
        <v>128</v>
      </c>
      <c r="L5957" s="230">
        <f>D5957*H5957</f>
        <v>7250</v>
      </c>
      <c r="M5957" s="230"/>
      <c r="N5957" s="233"/>
      <c r="O5957" s="233"/>
    </row>
    <row r="5958" spans="1:15" s="1378" customFormat="1" ht="13">
      <c r="A5958" s="403"/>
      <c r="B5958" s="404"/>
      <c r="C5958" s="404"/>
      <c r="D5958" s="274">
        <v>4.0000000000000001E-3</v>
      </c>
      <c r="E5958" s="829" t="s">
        <v>149</v>
      </c>
      <c r="F5958" s="234" t="s">
        <v>154</v>
      </c>
      <c r="G5958" s="370" t="s">
        <v>151</v>
      </c>
      <c r="H5958" s="248">
        <f>Bahan!$C$22</f>
        <v>150000</v>
      </c>
      <c r="K5958" s="248" t="s">
        <v>128</v>
      </c>
      <c r="L5958" s="230">
        <f>D5958*H5958</f>
        <v>600</v>
      </c>
      <c r="M5958" s="230"/>
      <c r="N5958" s="233"/>
      <c r="O5958" s="233"/>
    </row>
    <row r="5959" spans="1:15" s="1378" customFormat="1" ht="13">
      <c r="A5959" s="403"/>
      <c r="B5959" s="404"/>
      <c r="C5959" s="404"/>
      <c r="D5959" s="421"/>
      <c r="E5959" s="829"/>
      <c r="F5959" s="234"/>
      <c r="G5959" s="829"/>
      <c r="H5959" s="233"/>
      <c r="K5959" s="233"/>
      <c r="L5959" s="233"/>
      <c r="M5959" s="230" t="s">
        <v>128</v>
      </c>
      <c r="N5959" s="265">
        <f>SUM(L5955:L5958)</f>
        <v>59850</v>
      </c>
      <c r="O5959" s="233"/>
    </row>
    <row r="5960" spans="1:15" s="1378" customFormat="1" ht="13">
      <c r="A5960" s="403"/>
      <c r="B5960" s="404"/>
      <c r="C5960" s="404"/>
      <c r="D5960" s="421"/>
      <c r="E5960" s="829" t="s">
        <v>155</v>
      </c>
      <c r="F5960" s="234" t="s">
        <v>156</v>
      </c>
      <c r="G5960" s="829"/>
      <c r="H5960" s="233"/>
      <c r="K5960" s="233"/>
      <c r="L5960" s="233"/>
      <c r="M5960" s="230"/>
      <c r="N5960" s="233"/>
      <c r="O5960" s="233"/>
    </row>
    <row r="5961" spans="1:15" s="1378" customFormat="1" ht="13">
      <c r="A5961" s="403"/>
      <c r="B5961" s="404"/>
      <c r="C5961" s="404"/>
      <c r="D5961" s="421">
        <v>1</v>
      </c>
      <c r="E5961" s="829" t="s">
        <v>441</v>
      </c>
      <c r="F5961" s="234" t="s">
        <v>1209</v>
      </c>
      <c r="G5961" s="370" t="s">
        <v>151</v>
      </c>
      <c r="H5961" s="265">
        <f>Bahan!$C$620</f>
        <v>277586.20689655171</v>
      </c>
      <c r="K5961" s="248" t="s">
        <v>128</v>
      </c>
      <c r="L5961" s="230">
        <f>D5961*H5961</f>
        <v>277586.20689655171</v>
      </c>
      <c r="M5961" s="230"/>
      <c r="N5961" s="233"/>
      <c r="O5961" s="233"/>
    </row>
    <row r="5962" spans="1:15" s="1378" customFormat="1" ht="13">
      <c r="A5962" s="231"/>
      <c r="B5962" s="829"/>
      <c r="C5962" s="829"/>
      <c r="D5962" s="421"/>
      <c r="E5962" s="829"/>
      <c r="F5962" s="234"/>
      <c r="G5962" s="370"/>
      <c r="H5962" s="248"/>
      <c r="K5962" s="233"/>
      <c r="L5962" s="230"/>
      <c r="M5962" s="230" t="s">
        <v>128</v>
      </c>
      <c r="N5962" s="265">
        <f>SUM(L5961:L5961)</f>
        <v>277586.20689655171</v>
      </c>
      <c r="O5962" s="233"/>
    </row>
    <row r="5963" spans="1:15" s="1378" customFormat="1" ht="13">
      <c r="A5963" s="231"/>
      <c r="B5963" s="829"/>
      <c r="C5963" s="829"/>
      <c r="D5963" s="421"/>
      <c r="E5963" s="829"/>
      <c r="F5963" s="234"/>
      <c r="G5963" s="829"/>
      <c r="H5963" s="829"/>
      <c r="K5963" s="829"/>
      <c r="L5963" s="233"/>
      <c r="M5963" s="267" t="s">
        <v>169</v>
      </c>
      <c r="N5963" s="268" t="s">
        <v>169</v>
      </c>
      <c r="O5963" s="233"/>
    </row>
    <row r="5964" spans="1:15" s="1378" customFormat="1" ht="13">
      <c r="A5964" s="231"/>
      <c r="B5964" s="829"/>
      <c r="C5964" s="829"/>
      <c r="D5964" s="421"/>
      <c r="E5964" s="829"/>
      <c r="F5964" s="234"/>
      <c r="G5964" s="829"/>
      <c r="H5964" s="233" t="s">
        <v>170</v>
      </c>
      <c r="K5964" s="233"/>
      <c r="L5964" s="233"/>
      <c r="M5964" s="230" t="s">
        <v>128</v>
      </c>
      <c r="N5964" s="230">
        <f>SUM(N5959:N5962)</f>
        <v>337436.20689655171</v>
      </c>
      <c r="O5964" s="233"/>
    </row>
    <row r="5965" spans="1:15" s="1378" customFormat="1" ht="13">
      <c r="A5965" s="231"/>
      <c r="B5965" s="829"/>
      <c r="C5965" s="829"/>
      <c r="D5965" s="421"/>
      <c r="E5965" s="829"/>
      <c r="F5965" s="234"/>
      <c r="G5965" s="829"/>
      <c r="H5965" s="269" t="s">
        <v>3123</v>
      </c>
      <c r="I5965" s="233"/>
      <c r="J5965" s="233"/>
      <c r="K5965" s="270"/>
      <c r="L5965" s="233"/>
      <c r="M5965" s="230" t="s">
        <v>128</v>
      </c>
      <c r="N5965" s="265">
        <f>N5964*$Q$4</f>
        <v>33743.620689655174</v>
      </c>
      <c r="O5965" s="233"/>
    </row>
    <row r="5966" spans="1:15" s="1378" customFormat="1" ht="13">
      <c r="A5966" s="231"/>
      <c r="B5966" s="829"/>
      <c r="C5966" s="829"/>
      <c r="D5966" s="421"/>
      <c r="E5966" s="829"/>
      <c r="F5966" s="234"/>
      <c r="G5966" s="829"/>
      <c r="H5966" s="233" t="s">
        <v>171</v>
      </c>
      <c r="I5966" s="233"/>
      <c r="J5966" s="233"/>
      <c r="K5966" s="233"/>
      <c r="L5966" s="233"/>
      <c r="M5966" s="230" t="s">
        <v>128</v>
      </c>
      <c r="N5966" s="262">
        <f>ROUNDDOWN((N5964+N5965),0)</f>
        <v>371179</v>
      </c>
      <c r="O5966" s="233"/>
    </row>
    <row r="5967" spans="1:15" s="1378" customFormat="1" ht="13">
      <c r="A5967" s="231"/>
      <c r="B5967" s="829"/>
      <c r="C5967" s="829"/>
      <c r="D5967" s="421"/>
      <c r="E5967" s="829"/>
      <c r="F5967" s="234"/>
      <c r="G5967" s="829"/>
      <c r="H5967" s="233"/>
      <c r="K5967" s="233"/>
      <c r="L5967" s="233"/>
      <c r="M5967" s="230"/>
      <c r="N5967" s="233"/>
      <c r="O5967" s="233"/>
    </row>
    <row r="5968" spans="1:15" s="1378" customFormat="1" ht="13">
      <c r="A5968" s="258">
        <f>1+A5953</f>
        <v>169</v>
      </c>
      <c r="B5968" s="1250" t="s">
        <v>1210</v>
      </c>
      <c r="C5968" s="437"/>
      <c r="D5968" s="438" t="s">
        <v>1211</v>
      </c>
      <c r="E5968" s="1250"/>
      <c r="F5968" s="260"/>
      <c r="G5968" s="1250"/>
      <c r="H5968" s="245"/>
      <c r="K5968" s="245"/>
      <c r="L5968" s="245"/>
      <c r="M5968" s="262"/>
      <c r="N5968" s="245"/>
      <c r="O5968" s="233"/>
    </row>
    <row r="5969" spans="1:15" s="1378" customFormat="1" ht="13">
      <c r="A5969" s="403"/>
      <c r="B5969" s="404"/>
      <c r="C5969" s="404"/>
      <c r="D5969" s="421"/>
      <c r="E5969" s="829" t="s">
        <v>147</v>
      </c>
      <c r="F5969" s="234" t="s">
        <v>148</v>
      </c>
      <c r="G5969" s="829"/>
      <c r="H5969" s="233"/>
      <c r="K5969" s="233"/>
      <c r="L5969" s="233"/>
      <c r="M5969" s="230"/>
      <c r="N5969" s="233"/>
      <c r="O5969" s="233"/>
    </row>
    <row r="5970" spans="1:15" s="1378" customFormat="1" ht="13">
      <c r="A5970" s="403"/>
      <c r="B5970" s="404"/>
      <c r="C5970" s="404"/>
      <c r="D5970" s="274">
        <v>0.2</v>
      </c>
      <c r="E5970" s="829" t="s">
        <v>149</v>
      </c>
      <c r="F5970" s="264" t="s">
        <v>150</v>
      </c>
      <c r="G5970" s="370" t="s">
        <v>151</v>
      </c>
      <c r="H5970" s="248">
        <f>Bahan!$C$10</f>
        <v>125000</v>
      </c>
      <c r="K5970" s="248" t="s">
        <v>128</v>
      </c>
      <c r="L5970" s="230">
        <f>D5970*H5970</f>
        <v>25000</v>
      </c>
      <c r="M5970" s="230"/>
      <c r="N5970" s="233"/>
      <c r="O5970" s="233"/>
    </row>
    <row r="5971" spans="1:15" s="1378" customFormat="1" ht="13">
      <c r="A5971" s="403"/>
      <c r="B5971" s="404"/>
      <c r="C5971" s="404"/>
      <c r="D5971" s="274">
        <v>0.2</v>
      </c>
      <c r="E5971" s="829" t="s">
        <v>149</v>
      </c>
      <c r="F5971" s="264" t="s">
        <v>945</v>
      </c>
      <c r="G5971" s="370" t="s">
        <v>151</v>
      </c>
      <c r="H5971" s="248">
        <f>Bahan!$C$20</f>
        <v>135000</v>
      </c>
      <c r="K5971" s="248" t="s">
        <v>128</v>
      </c>
      <c r="L5971" s="230">
        <f>D5971*H5971</f>
        <v>27000</v>
      </c>
      <c r="M5971" s="230"/>
      <c r="N5971" s="233"/>
      <c r="O5971" s="233"/>
    </row>
    <row r="5972" spans="1:15" s="1378" customFormat="1" ht="13">
      <c r="A5972" s="403"/>
      <c r="B5972" s="404"/>
      <c r="C5972" s="404"/>
      <c r="D5972" s="274">
        <v>0.05</v>
      </c>
      <c r="E5972" s="829" t="s">
        <v>149</v>
      </c>
      <c r="F5972" s="234" t="s">
        <v>153</v>
      </c>
      <c r="G5972" s="370" t="s">
        <v>151</v>
      </c>
      <c r="H5972" s="248">
        <f>Bahan!$C$21</f>
        <v>145000</v>
      </c>
      <c r="K5972" s="248" t="s">
        <v>128</v>
      </c>
      <c r="L5972" s="230">
        <f>D5972*H5972</f>
        <v>7250</v>
      </c>
      <c r="M5972" s="230"/>
      <c r="N5972" s="233"/>
      <c r="O5972" s="233"/>
    </row>
    <row r="5973" spans="1:15" s="1378" customFormat="1" ht="13">
      <c r="A5973" s="403"/>
      <c r="B5973" s="404"/>
      <c r="C5973" s="404"/>
      <c r="D5973" s="274">
        <v>4.0000000000000001E-3</v>
      </c>
      <c r="E5973" s="829" t="s">
        <v>149</v>
      </c>
      <c r="F5973" s="234" t="s">
        <v>154</v>
      </c>
      <c r="G5973" s="370" t="s">
        <v>151</v>
      </c>
      <c r="H5973" s="248">
        <f>Bahan!$C$22</f>
        <v>150000</v>
      </c>
      <c r="K5973" s="248" t="s">
        <v>128</v>
      </c>
      <c r="L5973" s="230">
        <f>D5973*H5973</f>
        <v>600</v>
      </c>
      <c r="M5973" s="230"/>
      <c r="N5973" s="233"/>
      <c r="O5973" s="233"/>
    </row>
    <row r="5974" spans="1:15" s="1378" customFormat="1" ht="13">
      <c r="A5974" s="403"/>
      <c r="B5974" s="404"/>
      <c r="C5974" s="404"/>
      <c r="D5974" s="421"/>
      <c r="E5974" s="829"/>
      <c r="F5974" s="234"/>
      <c r="G5974" s="829"/>
      <c r="H5974" s="233"/>
      <c r="K5974" s="233"/>
      <c r="L5974" s="233"/>
      <c r="M5974" s="230" t="s">
        <v>128</v>
      </c>
      <c r="N5974" s="265">
        <f>SUM(L5970:L5973)</f>
        <v>59850</v>
      </c>
      <c r="O5974" s="233"/>
    </row>
    <row r="5975" spans="1:15" s="1378" customFormat="1" ht="13">
      <c r="A5975" s="403"/>
      <c r="B5975" s="404"/>
      <c r="C5975" s="404"/>
      <c r="D5975" s="421"/>
      <c r="E5975" s="829" t="s">
        <v>155</v>
      </c>
      <c r="F5975" s="234" t="s">
        <v>156</v>
      </c>
      <c r="G5975" s="829"/>
      <c r="H5975" s="233"/>
      <c r="K5975" s="233"/>
      <c r="L5975" s="233"/>
      <c r="M5975" s="230"/>
      <c r="N5975" s="233"/>
      <c r="O5975" s="233"/>
    </row>
    <row r="5976" spans="1:15" s="1378" customFormat="1" ht="13">
      <c r="A5976" s="403"/>
      <c r="B5976" s="404"/>
      <c r="C5976" s="404"/>
      <c r="D5976" s="421">
        <v>1</v>
      </c>
      <c r="E5976" s="829" t="s">
        <v>441</v>
      </c>
      <c r="F5976" s="234" t="s">
        <v>1212</v>
      </c>
      <c r="G5976" s="370" t="s">
        <v>151</v>
      </c>
      <c r="H5976" s="265">
        <f>Bahan!$C$621</f>
        <v>405172.41379310348</v>
      </c>
      <c r="K5976" s="248" t="s">
        <v>128</v>
      </c>
      <c r="L5976" s="230">
        <f>D5976*H5976</f>
        <v>405172.41379310348</v>
      </c>
      <c r="M5976" s="230"/>
      <c r="N5976" s="233"/>
      <c r="O5976" s="233"/>
    </row>
    <row r="5977" spans="1:15" s="1378" customFormat="1" ht="13">
      <c r="A5977" s="231"/>
      <c r="B5977" s="829"/>
      <c r="C5977" s="829"/>
      <c r="D5977" s="421"/>
      <c r="E5977" s="829"/>
      <c r="F5977" s="234"/>
      <c r="G5977" s="370"/>
      <c r="H5977" s="248"/>
      <c r="K5977" s="233"/>
      <c r="L5977" s="230"/>
      <c r="M5977" s="230" t="s">
        <v>128</v>
      </c>
      <c r="N5977" s="265">
        <f>SUM(L5976:L5976)</f>
        <v>405172.41379310348</v>
      </c>
      <c r="O5977" s="233"/>
    </row>
    <row r="5978" spans="1:15" s="1378" customFormat="1" ht="13">
      <c r="A5978" s="231"/>
      <c r="B5978" s="829"/>
      <c r="C5978" s="829"/>
      <c r="D5978" s="421"/>
      <c r="E5978" s="829"/>
      <c r="F5978" s="234"/>
      <c r="G5978" s="829"/>
      <c r="H5978" s="829"/>
      <c r="K5978" s="829"/>
      <c r="L5978" s="233"/>
      <c r="M5978" s="267" t="s">
        <v>169</v>
      </c>
      <c r="N5978" s="268" t="s">
        <v>169</v>
      </c>
      <c r="O5978" s="233"/>
    </row>
    <row r="5979" spans="1:15" s="1378" customFormat="1" ht="13">
      <c r="A5979" s="231"/>
      <c r="B5979" s="829"/>
      <c r="C5979" s="829"/>
      <c r="D5979" s="421"/>
      <c r="E5979" s="829"/>
      <c r="F5979" s="234"/>
      <c r="G5979" s="829"/>
      <c r="H5979" s="233" t="s">
        <v>170</v>
      </c>
      <c r="K5979" s="233"/>
      <c r="L5979" s="233"/>
      <c r="M5979" s="230" t="s">
        <v>128</v>
      </c>
      <c r="N5979" s="230">
        <f>SUM(N5974:N5977)</f>
        <v>465022.41379310348</v>
      </c>
      <c r="O5979" s="233"/>
    </row>
    <row r="5980" spans="1:15" s="1378" customFormat="1" ht="13">
      <c r="A5980" s="231"/>
      <c r="B5980" s="829"/>
      <c r="C5980" s="829"/>
      <c r="D5980" s="421"/>
      <c r="E5980" s="829"/>
      <c r="F5980" s="234"/>
      <c r="G5980" s="829"/>
      <c r="H5980" s="269" t="s">
        <v>3123</v>
      </c>
      <c r="I5980" s="233"/>
      <c r="J5980" s="233"/>
      <c r="K5980" s="270"/>
      <c r="L5980" s="233"/>
      <c r="M5980" s="230" t="s">
        <v>128</v>
      </c>
      <c r="N5980" s="265">
        <f>N5979*$Q$4</f>
        <v>46502.241379310348</v>
      </c>
      <c r="O5980" s="233"/>
    </row>
    <row r="5981" spans="1:15" s="1378" customFormat="1" ht="13">
      <c r="A5981" s="231"/>
      <c r="B5981" s="829"/>
      <c r="C5981" s="829"/>
      <c r="D5981" s="421"/>
      <c r="E5981" s="829"/>
      <c r="F5981" s="234"/>
      <c r="G5981" s="829"/>
      <c r="H5981" s="233" t="s">
        <v>171</v>
      </c>
      <c r="I5981" s="233"/>
      <c r="J5981" s="233"/>
      <c r="K5981" s="233"/>
      <c r="L5981" s="233"/>
      <c r="M5981" s="230" t="s">
        <v>128</v>
      </c>
      <c r="N5981" s="262">
        <f>ROUNDDOWN((N5979+N5980),0)</f>
        <v>511524</v>
      </c>
      <c r="O5981" s="233"/>
    </row>
    <row r="5982" spans="1:15" s="1378" customFormat="1" ht="13">
      <c r="A5982" s="231"/>
      <c r="B5982" s="829"/>
      <c r="C5982" s="829"/>
      <c r="D5982" s="421"/>
      <c r="E5982" s="829"/>
      <c r="F5982" s="234"/>
      <c r="G5982" s="829"/>
      <c r="H5982" s="233"/>
      <c r="K5982" s="233"/>
      <c r="L5982" s="233"/>
      <c r="M5982" s="230"/>
      <c r="N5982" s="233"/>
      <c r="O5982" s="233"/>
    </row>
    <row r="5983" spans="1:15" s="1378" customFormat="1" ht="13">
      <c r="A5983" s="258">
        <f>1+A5968</f>
        <v>170</v>
      </c>
      <c r="B5983" s="1250" t="s">
        <v>1213</v>
      </c>
      <c r="C5983" s="437"/>
      <c r="D5983" s="438" t="s">
        <v>1214</v>
      </c>
      <c r="E5983" s="1250"/>
      <c r="F5983" s="260"/>
      <c r="G5983" s="1250"/>
      <c r="H5983" s="245"/>
      <c r="K5983" s="245"/>
      <c r="L5983" s="245"/>
      <c r="M5983" s="262"/>
      <c r="N5983" s="245"/>
      <c r="O5983" s="233"/>
    </row>
    <row r="5984" spans="1:15" s="1378" customFormat="1" ht="13">
      <c r="A5984" s="403"/>
      <c r="B5984" s="404"/>
      <c r="C5984" s="404"/>
      <c r="D5984" s="421"/>
      <c r="E5984" s="829" t="s">
        <v>147</v>
      </c>
      <c r="F5984" s="234" t="s">
        <v>148</v>
      </c>
      <c r="G5984" s="829"/>
      <c r="H5984" s="233"/>
      <c r="K5984" s="233"/>
      <c r="L5984" s="233"/>
      <c r="M5984" s="230"/>
      <c r="N5984" s="233"/>
      <c r="O5984" s="233"/>
    </row>
    <row r="5985" spans="1:15" s="1378" customFormat="1" ht="13">
      <c r="A5985" s="403"/>
      <c r="B5985" s="404"/>
      <c r="C5985" s="404"/>
      <c r="D5985" s="274">
        <v>0.2</v>
      </c>
      <c r="E5985" s="829" t="s">
        <v>149</v>
      </c>
      <c r="F5985" s="264" t="s">
        <v>150</v>
      </c>
      <c r="G5985" s="370" t="s">
        <v>151</v>
      </c>
      <c r="H5985" s="248">
        <f>Bahan!$C$10</f>
        <v>125000</v>
      </c>
      <c r="K5985" s="248" t="s">
        <v>128</v>
      </c>
      <c r="L5985" s="230">
        <f>D5985*H5985</f>
        <v>25000</v>
      </c>
      <c r="M5985" s="230"/>
      <c r="N5985" s="233"/>
      <c r="O5985" s="233"/>
    </row>
    <row r="5986" spans="1:15" s="1378" customFormat="1" ht="13">
      <c r="A5986" s="403"/>
      <c r="B5986" s="404"/>
      <c r="C5986" s="404"/>
      <c r="D5986" s="274">
        <v>0.2</v>
      </c>
      <c r="E5986" s="829" t="s">
        <v>149</v>
      </c>
      <c r="F5986" s="264" t="s">
        <v>945</v>
      </c>
      <c r="G5986" s="370" t="s">
        <v>151</v>
      </c>
      <c r="H5986" s="248">
        <f>Bahan!$C$20</f>
        <v>135000</v>
      </c>
      <c r="K5986" s="248" t="s">
        <v>128</v>
      </c>
      <c r="L5986" s="230">
        <f>D5986*H5986</f>
        <v>27000</v>
      </c>
      <c r="M5986" s="230"/>
      <c r="N5986" s="233"/>
      <c r="O5986" s="233"/>
    </row>
    <row r="5987" spans="1:15" s="1378" customFormat="1" ht="13">
      <c r="A5987" s="403"/>
      <c r="B5987" s="404"/>
      <c r="C5987" s="404"/>
      <c r="D5987" s="274">
        <v>0.05</v>
      </c>
      <c r="E5987" s="829" t="s">
        <v>149</v>
      </c>
      <c r="F5987" s="234" t="s">
        <v>153</v>
      </c>
      <c r="G5987" s="370" t="s">
        <v>151</v>
      </c>
      <c r="H5987" s="248">
        <f>Bahan!$C$21</f>
        <v>145000</v>
      </c>
      <c r="K5987" s="248" t="s">
        <v>128</v>
      </c>
      <c r="L5987" s="230">
        <f>D5987*H5987</f>
        <v>7250</v>
      </c>
      <c r="M5987" s="230"/>
      <c r="N5987" s="233"/>
      <c r="O5987" s="233"/>
    </row>
    <row r="5988" spans="1:15" s="1378" customFormat="1" ht="13">
      <c r="A5988" s="403"/>
      <c r="B5988" s="404"/>
      <c r="C5988" s="404"/>
      <c r="D5988" s="274">
        <v>4.0000000000000001E-3</v>
      </c>
      <c r="E5988" s="829" t="s">
        <v>149</v>
      </c>
      <c r="F5988" s="234" t="s">
        <v>154</v>
      </c>
      <c r="G5988" s="370" t="s">
        <v>151</v>
      </c>
      <c r="H5988" s="248">
        <f>Bahan!$C$22</f>
        <v>150000</v>
      </c>
      <c r="K5988" s="248" t="s">
        <v>128</v>
      </c>
      <c r="L5988" s="230">
        <f>D5988*H5988</f>
        <v>600</v>
      </c>
      <c r="M5988" s="230"/>
      <c r="N5988" s="233"/>
      <c r="O5988" s="233"/>
    </row>
    <row r="5989" spans="1:15" s="1378" customFormat="1" ht="13">
      <c r="A5989" s="403"/>
      <c r="B5989" s="404"/>
      <c r="C5989" s="404"/>
      <c r="D5989" s="421"/>
      <c r="E5989" s="829"/>
      <c r="F5989" s="234"/>
      <c r="G5989" s="829"/>
      <c r="H5989" s="233"/>
      <c r="K5989" s="233"/>
      <c r="L5989" s="233"/>
      <c r="M5989" s="230" t="s">
        <v>128</v>
      </c>
      <c r="N5989" s="265">
        <f>SUM(L5985:L5988)</f>
        <v>59850</v>
      </c>
      <c r="O5989" s="233"/>
    </row>
    <row r="5990" spans="1:15" s="1378" customFormat="1" ht="13">
      <c r="A5990" s="403"/>
      <c r="B5990" s="404"/>
      <c r="C5990" s="404"/>
      <c r="D5990" s="421"/>
      <c r="E5990" s="829" t="s">
        <v>155</v>
      </c>
      <c r="F5990" s="234" t="s">
        <v>156</v>
      </c>
      <c r="G5990" s="829"/>
      <c r="H5990" s="233"/>
      <c r="K5990" s="233"/>
      <c r="L5990" s="233"/>
      <c r="M5990" s="230"/>
      <c r="N5990" s="233"/>
      <c r="O5990" s="233"/>
    </row>
    <row r="5991" spans="1:15" s="1378" customFormat="1" ht="13">
      <c r="A5991" s="403"/>
      <c r="B5991" s="404"/>
      <c r="C5991" s="404"/>
      <c r="D5991" s="421">
        <v>1</v>
      </c>
      <c r="E5991" s="829" t="s">
        <v>441</v>
      </c>
      <c r="F5991" s="234" t="s">
        <v>1215</v>
      </c>
      <c r="G5991" s="370" t="s">
        <v>151</v>
      </c>
      <c r="H5991" s="265">
        <f>Bahan!$C$622</f>
        <v>529310.3448275862</v>
      </c>
      <c r="K5991" s="248" t="s">
        <v>128</v>
      </c>
      <c r="L5991" s="230">
        <f>D5991*H5991</f>
        <v>529310.3448275862</v>
      </c>
      <c r="M5991" s="230"/>
      <c r="N5991" s="233"/>
      <c r="O5991" s="233"/>
    </row>
    <row r="5992" spans="1:15" s="1378" customFormat="1" ht="13">
      <c r="A5992" s="231"/>
      <c r="B5992" s="829"/>
      <c r="C5992" s="829"/>
      <c r="D5992" s="421"/>
      <c r="E5992" s="829"/>
      <c r="F5992" s="234"/>
      <c r="G5992" s="370"/>
      <c r="H5992" s="248"/>
      <c r="K5992" s="233"/>
      <c r="L5992" s="230"/>
      <c r="M5992" s="230" t="s">
        <v>128</v>
      </c>
      <c r="N5992" s="265">
        <f>SUM(L5991:L5991)</f>
        <v>529310.3448275862</v>
      </c>
      <c r="O5992" s="233"/>
    </row>
    <row r="5993" spans="1:15" s="1378" customFormat="1" ht="13">
      <c r="A5993" s="231"/>
      <c r="B5993" s="829"/>
      <c r="C5993" s="829"/>
      <c r="D5993" s="421"/>
      <c r="E5993" s="829"/>
      <c r="F5993" s="234"/>
      <c r="G5993" s="829"/>
      <c r="H5993" s="829"/>
      <c r="K5993" s="829"/>
      <c r="L5993" s="233"/>
      <c r="M5993" s="267" t="s">
        <v>169</v>
      </c>
      <c r="N5993" s="268" t="s">
        <v>169</v>
      </c>
      <c r="O5993" s="233"/>
    </row>
    <row r="5994" spans="1:15" s="1378" customFormat="1" ht="13">
      <c r="A5994" s="231"/>
      <c r="B5994" s="829"/>
      <c r="C5994" s="829"/>
      <c r="D5994" s="421"/>
      <c r="E5994" s="829"/>
      <c r="F5994" s="234"/>
      <c r="G5994" s="829"/>
      <c r="H5994" s="233" t="s">
        <v>170</v>
      </c>
      <c r="K5994" s="233"/>
      <c r="L5994" s="233"/>
      <c r="M5994" s="230" t="s">
        <v>128</v>
      </c>
      <c r="N5994" s="230">
        <f>SUM(N5989:N5992)</f>
        <v>589160.3448275862</v>
      </c>
      <c r="O5994" s="233"/>
    </row>
    <row r="5995" spans="1:15" s="1378" customFormat="1" ht="13">
      <c r="A5995" s="231"/>
      <c r="B5995" s="829"/>
      <c r="C5995" s="829"/>
      <c r="D5995" s="421"/>
      <c r="E5995" s="829"/>
      <c r="F5995" s="234"/>
      <c r="G5995" s="829"/>
      <c r="H5995" s="269" t="s">
        <v>3123</v>
      </c>
      <c r="I5995" s="233"/>
      <c r="J5995" s="233"/>
      <c r="K5995" s="270"/>
      <c r="L5995" s="233"/>
      <c r="M5995" s="230" t="s">
        <v>128</v>
      </c>
      <c r="N5995" s="265">
        <f>N5994*$Q$4</f>
        <v>58916.034482758623</v>
      </c>
      <c r="O5995" s="233"/>
    </row>
    <row r="5996" spans="1:15" s="1378" customFormat="1" ht="13">
      <c r="A5996" s="231"/>
      <c r="B5996" s="829"/>
      <c r="C5996" s="829"/>
      <c r="D5996" s="421"/>
      <c r="E5996" s="829"/>
      <c r="F5996" s="234"/>
      <c r="G5996" s="829"/>
      <c r="H5996" s="233" t="s">
        <v>171</v>
      </c>
      <c r="I5996" s="233"/>
      <c r="J5996" s="233"/>
      <c r="K5996" s="233"/>
      <c r="L5996" s="233"/>
      <c r="M5996" s="230" t="s">
        <v>128</v>
      </c>
      <c r="N5996" s="262">
        <f>ROUNDDOWN((N5994+N5995),0)</f>
        <v>648076</v>
      </c>
      <c r="O5996" s="233"/>
    </row>
    <row r="5997" spans="1:15" s="1378" customFormat="1" ht="13">
      <c r="A5997" s="231"/>
      <c r="B5997" s="829"/>
      <c r="C5997" s="829"/>
      <c r="D5997" s="421"/>
      <c r="E5997" s="829"/>
      <c r="F5997" s="234"/>
      <c r="G5997" s="829"/>
      <c r="H5997" s="233"/>
      <c r="K5997" s="233"/>
      <c r="L5997" s="233"/>
      <c r="M5997" s="230"/>
      <c r="N5997" s="233"/>
      <c r="O5997" s="233"/>
    </row>
    <row r="5998" spans="1:15" s="1378" customFormat="1" ht="13">
      <c r="A5998" s="258">
        <f>1+A5983</f>
        <v>171</v>
      </c>
      <c r="B5998" s="1250" t="s">
        <v>1216</v>
      </c>
      <c r="C5998" s="437"/>
      <c r="D5998" s="438" t="s">
        <v>1217</v>
      </c>
      <c r="E5998" s="1250"/>
      <c r="F5998" s="260"/>
      <c r="G5998" s="1250"/>
      <c r="H5998" s="245"/>
      <c r="K5998" s="245"/>
      <c r="L5998" s="245"/>
      <c r="M5998" s="262"/>
      <c r="N5998" s="245"/>
      <c r="O5998" s="233"/>
    </row>
    <row r="5999" spans="1:15" s="1378" customFormat="1" ht="13">
      <c r="A5999" s="403"/>
      <c r="B5999" s="404"/>
      <c r="C5999" s="404"/>
      <c r="D5999" s="421"/>
      <c r="E5999" s="829" t="s">
        <v>147</v>
      </c>
      <c r="F5999" s="234" t="s">
        <v>148</v>
      </c>
      <c r="G5999" s="829"/>
      <c r="H5999" s="233"/>
      <c r="K5999" s="233"/>
      <c r="L5999" s="233"/>
      <c r="M5999" s="230"/>
      <c r="N5999" s="233"/>
      <c r="O5999" s="233"/>
    </row>
    <row r="6000" spans="1:15" s="1378" customFormat="1" ht="13">
      <c r="A6000" s="403"/>
      <c r="B6000" s="404"/>
      <c r="C6000" s="404"/>
      <c r="D6000" s="274">
        <v>0.2</v>
      </c>
      <c r="E6000" s="829" t="s">
        <v>149</v>
      </c>
      <c r="F6000" s="264" t="s">
        <v>150</v>
      </c>
      <c r="G6000" s="370" t="s">
        <v>151</v>
      </c>
      <c r="H6000" s="248">
        <f>Bahan!$C$10</f>
        <v>125000</v>
      </c>
      <c r="K6000" s="248" t="s">
        <v>128</v>
      </c>
      <c r="L6000" s="230">
        <f>D6000*H6000</f>
        <v>25000</v>
      </c>
      <c r="M6000" s="230"/>
      <c r="N6000" s="233"/>
      <c r="O6000" s="233"/>
    </row>
    <row r="6001" spans="1:15" s="1378" customFormat="1" ht="13">
      <c r="A6001" s="403"/>
      <c r="B6001" s="404"/>
      <c r="C6001" s="404"/>
      <c r="D6001" s="274">
        <v>0.2</v>
      </c>
      <c r="E6001" s="829" t="s">
        <v>149</v>
      </c>
      <c r="F6001" s="264" t="s">
        <v>945</v>
      </c>
      <c r="G6001" s="370" t="s">
        <v>151</v>
      </c>
      <c r="H6001" s="248">
        <f>Bahan!$C$20</f>
        <v>135000</v>
      </c>
      <c r="K6001" s="248" t="s">
        <v>128</v>
      </c>
      <c r="L6001" s="230">
        <f>D6001*H6001</f>
        <v>27000</v>
      </c>
      <c r="M6001" s="230"/>
      <c r="N6001" s="233"/>
      <c r="O6001" s="233"/>
    </row>
    <row r="6002" spans="1:15" s="1378" customFormat="1" ht="13">
      <c r="A6002" s="403"/>
      <c r="B6002" s="404"/>
      <c r="C6002" s="404"/>
      <c r="D6002" s="274">
        <v>0.05</v>
      </c>
      <c r="E6002" s="829" t="s">
        <v>149</v>
      </c>
      <c r="F6002" s="234" t="s">
        <v>153</v>
      </c>
      <c r="G6002" s="370" t="s">
        <v>151</v>
      </c>
      <c r="H6002" s="248">
        <f>Bahan!$C$21</f>
        <v>145000</v>
      </c>
      <c r="K6002" s="248" t="s">
        <v>128</v>
      </c>
      <c r="L6002" s="230">
        <f>D6002*H6002</f>
        <v>7250</v>
      </c>
      <c r="M6002" s="230"/>
      <c r="N6002" s="233"/>
      <c r="O6002" s="233"/>
    </row>
    <row r="6003" spans="1:15" s="1378" customFormat="1" ht="13">
      <c r="A6003" s="403"/>
      <c r="B6003" s="404"/>
      <c r="C6003" s="404"/>
      <c r="D6003" s="274">
        <v>4.0000000000000001E-3</v>
      </c>
      <c r="E6003" s="829" t="s">
        <v>149</v>
      </c>
      <c r="F6003" s="234" t="s">
        <v>154</v>
      </c>
      <c r="G6003" s="370" t="s">
        <v>151</v>
      </c>
      <c r="H6003" s="248">
        <f>Bahan!$C$22</f>
        <v>150000</v>
      </c>
      <c r="K6003" s="248" t="s">
        <v>128</v>
      </c>
      <c r="L6003" s="230">
        <f>D6003*H6003</f>
        <v>600</v>
      </c>
      <c r="M6003" s="230"/>
      <c r="N6003" s="233"/>
      <c r="O6003" s="233"/>
    </row>
    <row r="6004" spans="1:15" s="1378" customFormat="1" ht="13">
      <c r="A6004" s="403"/>
      <c r="B6004" s="404"/>
      <c r="C6004" s="404"/>
      <c r="D6004" s="421"/>
      <c r="E6004" s="829"/>
      <c r="F6004" s="234"/>
      <c r="G6004" s="829"/>
      <c r="H6004" s="233"/>
      <c r="K6004" s="233"/>
      <c r="L6004" s="233"/>
      <c r="M6004" s="230" t="s">
        <v>128</v>
      </c>
      <c r="N6004" s="265">
        <f>SUM(L6000:L6003)</f>
        <v>59850</v>
      </c>
      <c r="O6004" s="233"/>
    </row>
    <row r="6005" spans="1:15" s="1378" customFormat="1" ht="13">
      <c r="A6005" s="403"/>
      <c r="B6005" s="404"/>
      <c r="C6005" s="404"/>
      <c r="D6005" s="421"/>
      <c r="E6005" s="829" t="s">
        <v>155</v>
      </c>
      <c r="F6005" s="234" t="s">
        <v>156</v>
      </c>
      <c r="G6005" s="829"/>
      <c r="H6005" s="233"/>
      <c r="K6005" s="233"/>
      <c r="L6005" s="233"/>
      <c r="M6005" s="230"/>
      <c r="N6005" s="233"/>
      <c r="O6005" s="233"/>
    </row>
    <row r="6006" spans="1:15" s="1378" customFormat="1" ht="13">
      <c r="A6006" s="403"/>
      <c r="B6006" s="404"/>
      <c r="C6006" s="404"/>
      <c r="D6006" s="421">
        <v>1</v>
      </c>
      <c r="E6006" s="829" t="s">
        <v>441</v>
      </c>
      <c r="F6006" s="234" t="s">
        <v>1218</v>
      </c>
      <c r="G6006" s="370" t="s">
        <v>151</v>
      </c>
      <c r="H6006" s="265">
        <f>Bahan!$C$623</f>
        <v>686206.89655172417</v>
      </c>
      <c r="K6006" s="248" t="s">
        <v>128</v>
      </c>
      <c r="L6006" s="230">
        <f>D6006*H6006</f>
        <v>686206.89655172417</v>
      </c>
      <c r="M6006" s="230"/>
      <c r="N6006" s="233"/>
      <c r="O6006" s="233"/>
    </row>
    <row r="6007" spans="1:15" s="1378" customFormat="1" ht="13">
      <c r="A6007" s="231"/>
      <c r="B6007" s="829"/>
      <c r="C6007" s="829"/>
      <c r="D6007" s="421"/>
      <c r="E6007" s="829"/>
      <c r="F6007" s="234"/>
      <c r="G6007" s="370"/>
      <c r="H6007" s="248"/>
      <c r="K6007" s="233"/>
      <c r="L6007" s="230"/>
      <c r="M6007" s="230" t="s">
        <v>128</v>
      </c>
      <c r="N6007" s="265">
        <f>SUM(L6006:L6006)</f>
        <v>686206.89655172417</v>
      </c>
      <c r="O6007" s="233"/>
    </row>
    <row r="6008" spans="1:15" s="1378" customFormat="1" ht="13">
      <c r="A6008" s="231"/>
      <c r="B6008" s="829"/>
      <c r="C6008" s="829"/>
      <c r="D6008" s="421"/>
      <c r="E6008" s="829"/>
      <c r="F6008" s="234"/>
      <c r="G6008" s="829"/>
      <c r="H6008" s="829"/>
      <c r="K6008" s="829"/>
      <c r="L6008" s="233"/>
      <c r="M6008" s="267" t="s">
        <v>169</v>
      </c>
      <c r="N6008" s="268" t="s">
        <v>169</v>
      </c>
      <c r="O6008" s="233"/>
    </row>
    <row r="6009" spans="1:15" s="1378" customFormat="1" ht="13">
      <c r="A6009" s="231"/>
      <c r="B6009" s="829"/>
      <c r="C6009" s="829"/>
      <c r="D6009" s="421"/>
      <c r="E6009" s="829"/>
      <c r="F6009" s="234"/>
      <c r="G6009" s="829"/>
      <c r="H6009" s="233" t="s">
        <v>170</v>
      </c>
      <c r="K6009" s="233"/>
      <c r="L6009" s="233"/>
      <c r="M6009" s="230" t="s">
        <v>128</v>
      </c>
      <c r="N6009" s="230">
        <f>SUM(N6004:N6007)</f>
        <v>746056.89655172417</v>
      </c>
      <c r="O6009" s="233"/>
    </row>
    <row r="6010" spans="1:15" s="1378" customFormat="1" ht="13">
      <c r="A6010" s="231"/>
      <c r="B6010" s="829"/>
      <c r="C6010" s="829"/>
      <c r="D6010" s="421"/>
      <c r="E6010" s="829"/>
      <c r="F6010" s="234"/>
      <c r="G6010" s="829"/>
      <c r="H6010" s="269" t="s">
        <v>3123</v>
      </c>
      <c r="I6010" s="233"/>
      <c r="J6010" s="233"/>
      <c r="K6010" s="270"/>
      <c r="L6010" s="233"/>
      <c r="M6010" s="230" t="s">
        <v>128</v>
      </c>
      <c r="N6010" s="265">
        <f>N6009*$Q$4</f>
        <v>74605.68965517242</v>
      </c>
      <c r="O6010" s="233"/>
    </row>
    <row r="6011" spans="1:15" s="1378" customFormat="1" ht="13">
      <c r="A6011" s="231"/>
      <c r="B6011" s="829"/>
      <c r="C6011" s="829"/>
      <c r="D6011" s="421"/>
      <c r="E6011" s="829"/>
      <c r="F6011" s="234"/>
      <c r="G6011" s="829"/>
      <c r="H6011" s="233" t="s">
        <v>171</v>
      </c>
      <c r="I6011" s="233"/>
      <c r="J6011" s="233"/>
      <c r="K6011" s="233"/>
      <c r="L6011" s="233"/>
      <c r="M6011" s="230" t="s">
        <v>128</v>
      </c>
      <c r="N6011" s="262">
        <f>ROUNDDOWN((N6009+N6010),0)</f>
        <v>820662</v>
      </c>
      <c r="O6011" s="233"/>
    </row>
    <row r="6012" spans="1:15" s="1378" customFormat="1" ht="13">
      <c r="A6012" s="231"/>
      <c r="B6012" s="829"/>
      <c r="C6012" s="829"/>
      <c r="D6012" s="421"/>
      <c r="E6012" s="829"/>
      <c r="F6012" s="234"/>
      <c r="G6012" s="829"/>
      <c r="H6012" s="233"/>
      <c r="K6012" s="233"/>
      <c r="L6012" s="233"/>
      <c r="M6012" s="230"/>
      <c r="N6012" s="233"/>
      <c r="O6012" s="233"/>
    </row>
    <row r="6013" spans="1:15" s="1378" customFormat="1" ht="13">
      <c r="A6013" s="258">
        <f>1+A5998</f>
        <v>172</v>
      </c>
      <c r="B6013" s="1250" t="s">
        <v>1219</v>
      </c>
      <c r="C6013" s="437"/>
      <c r="D6013" s="438" t="s">
        <v>1220</v>
      </c>
      <c r="E6013" s="1250"/>
      <c r="F6013" s="260"/>
      <c r="G6013" s="1250"/>
      <c r="H6013" s="245"/>
      <c r="K6013" s="245"/>
      <c r="L6013" s="245"/>
      <c r="M6013" s="262"/>
      <c r="N6013" s="245"/>
      <c r="O6013" s="233"/>
    </row>
    <row r="6014" spans="1:15" s="1378" customFormat="1" ht="13">
      <c r="A6014" s="403"/>
      <c r="B6014" s="404"/>
      <c r="C6014" s="404"/>
      <c r="D6014" s="421"/>
      <c r="E6014" s="829" t="s">
        <v>147</v>
      </c>
      <c r="F6014" s="234" t="s">
        <v>148</v>
      </c>
      <c r="G6014" s="829"/>
      <c r="H6014" s="233"/>
      <c r="K6014" s="233"/>
      <c r="L6014" s="233"/>
      <c r="M6014" s="230"/>
      <c r="N6014" s="233"/>
      <c r="O6014" s="233"/>
    </row>
    <row r="6015" spans="1:15" s="1378" customFormat="1" ht="13">
      <c r="A6015" s="403"/>
      <c r="B6015" s="404"/>
      <c r="C6015" s="404"/>
      <c r="D6015" s="274">
        <v>0.2</v>
      </c>
      <c r="E6015" s="829" t="s">
        <v>149</v>
      </c>
      <c r="F6015" s="264" t="s">
        <v>150</v>
      </c>
      <c r="G6015" s="370" t="s">
        <v>151</v>
      </c>
      <c r="H6015" s="248">
        <f>Bahan!$C$10</f>
        <v>125000</v>
      </c>
      <c r="K6015" s="248" t="s">
        <v>128</v>
      </c>
      <c r="L6015" s="230">
        <f>D6015*H6015</f>
        <v>25000</v>
      </c>
      <c r="M6015" s="230"/>
      <c r="N6015" s="233"/>
      <c r="O6015" s="233"/>
    </row>
    <row r="6016" spans="1:15" s="1378" customFormat="1" ht="13">
      <c r="A6016" s="403"/>
      <c r="B6016" s="404"/>
      <c r="C6016" s="404"/>
      <c r="D6016" s="274">
        <v>0.2</v>
      </c>
      <c r="E6016" s="829" t="s">
        <v>149</v>
      </c>
      <c r="F6016" s="264" t="s">
        <v>945</v>
      </c>
      <c r="G6016" s="370" t="s">
        <v>151</v>
      </c>
      <c r="H6016" s="248">
        <f>Bahan!$C$20</f>
        <v>135000</v>
      </c>
      <c r="K6016" s="248" t="s">
        <v>128</v>
      </c>
      <c r="L6016" s="230">
        <f>D6016*H6016</f>
        <v>27000</v>
      </c>
      <c r="M6016" s="230"/>
      <c r="N6016" s="233"/>
      <c r="O6016" s="233"/>
    </row>
    <row r="6017" spans="1:15" s="1378" customFormat="1" ht="13">
      <c r="A6017" s="403"/>
      <c r="B6017" s="404"/>
      <c r="C6017" s="404"/>
      <c r="D6017" s="274">
        <v>0.05</v>
      </c>
      <c r="E6017" s="829" t="s">
        <v>149</v>
      </c>
      <c r="F6017" s="234" t="s">
        <v>153</v>
      </c>
      <c r="G6017" s="370" t="s">
        <v>151</v>
      </c>
      <c r="H6017" s="248">
        <f>Bahan!$C$21</f>
        <v>145000</v>
      </c>
      <c r="K6017" s="248" t="s">
        <v>128</v>
      </c>
      <c r="L6017" s="230">
        <f>D6017*H6017</f>
        <v>7250</v>
      </c>
      <c r="M6017" s="230"/>
      <c r="N6017" s="233"/>
      <c r="O6017" s="233"/>
    </row>
    <row r="6018" spans="1:15" s="1378" customFormat="1" ht="13">
      <c r="A6018" s="403"/>
      <c r="B6018" s="404"/>
      <c r="C6018" s="404"/>
      <c r="D6018" s="274">
        <v>4.0000000000000001E-3</v>
      </c>
      <c r="E6018" s="829" t="s">
        <v>149</v>
      </c>
      <c r="F6018" s="234" t="s">
        <v>154</v>
      </c>
      <c r="G6018" s="370" t="s">
        <v>151</v>
      </c>
      <c r="H6018" s="248">
        <f>Bahan!$C$22</f>
        <v>150000</v>
      </c>
      <c r="K6018" s="248" t="s">
        <v>128</v>
      </c>
      <c r="L6018" s="230">
        <f>D6018*H6018</f>
        <v>600</v>
      </c>
      <c r="M6018" s="230"/>
      <c r="N6018" s="233"/>
      <c r="O6018" s="233"/>
    </row>
    <row r="6019" spans="1:15" s="1378" customFormat="1" ht="13">
      <c r="A6019" s="403"/>
      <c r="B6019" s="404"/>
      <c r="C6019" s="404"/>
      <c r="D6019" s="421"/>
      <c r="E6019" s="829"/>
      <c r="F6019" s="234"/>
      <c r="G6019" s="829"/>
      <c r="H6019" s="233"/>
      <c r="K6019" s="233"/>
      <c r="L6019" s="233"/>
      <c r="M6019" s="230" t="s">
        <v>128</v>
      </c>
      <c r="N6019" s="265">
        <f>SUM(L6015:L6018)</f>
        <v>59850</v>
      </c>
      <c r="O6019" s="233"/>
    </row>
    <row r="6020" spans="1:15" s="1378" customFormat="1" ht="13">
      <c r="A6020" s="403"/>
      <c r="B6020" s="404"/>
      <c r="C6020" s="404"/>
      <c r="D6020" s="421"/>
      <c r="E6020" s="829" t="s">
        <v>155</v>
      </c>
      <c r="F6020" s="234" t="s">
        <v>156</v>
      </c>
      <c r="G6020" s="829"/>
      <c r="H6020" s="233"/>
      <c r="K6020" s="233"/>
      <c r="L6020" s="233"/>
      <c r="M6020" s="230"/>
      <c r="N6020" s="233"/>
      <c r="O6020" s="233"/>
    </row>
    <row r="6021" spans="1:15" s="1378" customFormat="1" ht="13">
      <c r="A6021" s="403"/>
      <c r="B6021" s="404"/>
      <c r="C6021" s="404"/>
      <c r="D6021" s="421">
        <v>1</v>
      </c>
      <c r="E6021" s="829" t="s">
        <v>441</v>
      </c>
      <c r="F6021" s="234" t="s">
        <v>1221</v>
      </c>
      <c r="G6021" s="370" t="s">
        <v>151</v>
      </c>
      <c r="H6021" s="265">
        <f>Bahan!$C$624</f>
        <v>48900</v>
      </c>
      <c r="K6021" s="248" t="s">
        <v>128</v>
      </c>
      <c r="L6021" s="230">
        <f>D6021*H6021</f>
        <v>48900</v>
      </c>
      <c r="M6021" s="230"/>
      <c r="N6021" s="233"/>
      <c r="O6021" s="233"/>
    </row>
    <row r="6022" spans="1:15" s="1378" customFormat="1" ht="13">
      <c r="A6022" s="231"/>
      <c r="B6022" s="829"/>
      <c r="C6022" s="829"/>
      <c r="D6022" s="421"/>
      <c r="E6022" s="829"/>
      <c r="F6022" s="234"/>
      <c r="G6022" s="370"/>
      <c r="H6022" s="248"/>
      <c r="K6022" s="233"/>
      <c r="L6022" s="230"/>
      <c r="M6022" s="230" t="s">
        <v>128</v>
      </c>
      <c r="N6022" s="265">
        <f>SUM(L6021:L6021)</f>
        <v>48900</v>
      </c>
      <c r="O6022" s="233"/>
    </row>
    <row r="6023" spans="1:15" s="1378" customFormat="1" ht="13">
      <c r="A6023" s="231"/>
      <c r="B6023" s="829"/>
      <c r="C6023" s="829"/>
      <c r="D6023" s="421"/>
      <c r="E6023" s="829"/>
      <c r="F6023" s="234"/>
      <c r="G6023" s="829"/>
      <c r="H6023" s="829"/>
      <c r="K6023" s="829"/>
      <c r="L6023" s="233"/>
      <c r="M6023" s="267" t="s">
        <v>169</v>
      </c>
      <c r="N6023" s="268" t="s">
        <v>169</v>
      </c>
      <c r="O6023" s="233"/>
    </row>
    <row r="6024" spans="1:15" s="1378" customFormat="1" ht="13">
      <c r="A6024" s="231"/>
      <c r="B6024" s="829"/>
      <c r="C6024" s="829"/>
      <c r="D6024" s="421"/>
      <c r="E6024" s="829"/>
      <c r="F6024" s="234"/>
      <c r="G6024" s="829"/>
      <c r="H6024" s="233" t="s">
        <v>170</v>
      </c>
      <c r="K6024" s="233"/>
      <c r="L6024" s="233"/>
      <c r="M6024" s="230" t="s">
        <v>128</v>
      </c>
      <c r="N6024" s="230">
        <f>SUM(N6019:N6022)</f>
        <v>108750</v>
      </c>
      <c r="O6024" s="233"/>
    </row>
    <row r="6025" spans="1:15" s="1378" customFormat="1" ht="13">
      <c r="A6025" s="231"/>
      <c r="B6025" s="829"/>
      <c r="C6025" s="829"/>
      <c r="D6025" s="421"/>
      <c r="E6025" s="829"/>
      <c r="F6025" s="234"/>
      <c r="G6025" s="829"/>
      <c r="H6025" s="269" t="s">
        <v>3123</v>
      </c>
      <c r="I6025" s="233"/>
      <c r="J6025" s="233"/>
      <c r="K6025" s="270"/>
      <c r="L6025" s="233"/>
      <c r="M6025" s="230" t="s">
        <v>128</v>
      </c>
      <c r="N6025" s="265">
        <f>N6024*$Q$4</f>
        <v>10875</v>
      </c>
      <c r="O6025" s="233"/>
    </row>
    <row r="6026" spans="1:15" s="1378" customFormat="1" ht="13">
      <c r="A6026" s="231"/>
      <c r="B6026" s="829"/>
      <c r="C6026" s="829"/>
      <c r="D6026" s="421"/>
      <c r="E6026" s="829"/>
      <c r="F6026" s="234"/>
      <c r="G6026" s="829"/>
      <c r="H6026" s="233" t="s">
        <v>171</v>
      </c>
      <c r="I6026" s="233"/>
      <c r="J6026" s="233"/>
      <c r="K6026" s="233"/>
      <c r="L6026" s="233"/>
      <c r="M6026" s="230" t="s">
        <v>128</v>
      </c>
      <c r="N6026" s="262">
        <f>ROUNDDOWN((N6024+N6025),0)</f>
        <v>119625</v>
      </c>
      <c r="O6026" s="233"/>
    </row>
    <row r="6027" spans="1:15" s="1378" customFormat="1" ht="13">
      <c r="A6027" s="231"/>
      <c r="B6027" s="829"/>
      <c r="C6027" s="829"/>
      <c r="D6027" s="421"/>
      <c r="E6027" s="829"/>
      <c r="F6027" s="234"/>
      <c r="G6027" s="829"/>
      <c r="H6027" s="233"/>
      <c r="K6027" s="233"/>
      <c r="L6027" s="233"/>
      <c r="M6027" s="230"/>
      <c r="N6027" s="233"/>
      <c r="O6027" s="233"/>
    </row>
    <row r="6028" spans="1:15" s="1378" customFormat="1" ht="13">
      <c r="A6028" s="258">
        <f>1+A6013</f>
        <v>173</v>
      </c>
      <c r="B6028" s="1250" t="s">
        <v>1222</v>
      </c>
      <c r="C6028" s="437"/>
      <c r="D6028" s="438" t="s">
        <v>1223</v>
      </c>
      <c r="E6028" s="1250"/>
      <c r="F6028" s="260"/>
      <c r="G6028" s="1250"/>
      <c r="H6028" s="245"/>
      <c r="K6028" s="245"/>
      <c r="L6028" s="245"/>
      <c r="M6028" s="262"/>
      <c r="N6028" s="245"/>
      <c r="O6028" s="233"/>
    </row>
    <row r="6029" spans="1:15" s="1378" customFormat="1" ht="13">
      <c r="A6029" s="403"/>
      <c r="B6029" s="404"/>
      <c r="C6029" s="404"/>
      <c r="D6029" s="421"/>
      <c r="E6029" s="829" t="s">
        <v>147</v>
      </c>
      <c r="F6029" s="234" t="s">
        <v>148</v>
      </c>
      <c r="G6029" s="829"/>
      <c r="H6029" s="233"/>
      <c r="K6029" s="233"/>
      <c r="L6029" s="233"/>
      <c r="M6029" s="230"/>
      <c r="N6029" s="233"/>
      <c r="O6029" s="233"/>
    </row>
    <row r="6030" spans="1:15" s="1378" customFormat="1" ht="13">
      <c r="A6030" s="403"/>
      <c r="B6030" s="404"/>
      <c r="C6030" s="404"/>
      <c r="D6030" s="274">
        <v>0.2</v>
      </c>
      <c r="E6030" s="829" t="s">
        <v>149</v>
      </c>
      <c r="F6030" s="264" t="s">
        <v>150</v>
      </c>
      <c r="G6030" s="370" t="s">
        <v>151</v>
      </c>
      <c r="H6030" s="248">
        <f>Bahan!$C$10</f>
        <v>125000</v>
      </c>
      <c r="K6030" s="248" t="s">
        <v>128</v>
      </c>
      <c r="L6030" s="230">
        <f>D6030*H6030</f>
        <v>25000</v>
      </c>
      <c r="M6030" s="230"/>
      <c r="N6030" s="233"/>
      <c r="O6030" s="233"/>
    </row>
    <row r="6031" spans="1:15" s="1378" customFormat="1" ht="13">
      <c r="A6031" s="403"/>
      <c r="B6031" s="404"/>
      <c r="C6031" s="404"/>
      <c r="D6031" s="274">
        <v>0.2</v>
      </c>
      <c r="E6031" s="829" t="s">
        <v>149</v>
      </c>
      <c r="F6031" s="264" t="s">
        <v>945</v>
      </c>
      <c r="G6031" s="370" t="s">
        <v>151</v>
      </c>
      <c r="H6031" s="248">
        <f>Bahan!$C$20</f>
        <v>135000</v>
      </c>
      <c r="K6031" s="248" t="s">
        <v>128</v>
      </c>
      <c r="L6031" s="230">
        <f>D6031*H6031</f>
        <v>27000</v>
      </c>
      <c r="M6031" s="230"/>
      <c r="N6031" s="233"/>
      <c r="O6031" s="233"/>
    </row>
    <row r="6032" spans="1:15" s="1378" customFormat="1" ht="13">
      <c r="A6032" s="403"/>
      <c r="B6032" s="404"/>
      <c r="C6032" s="404"/>
      <c r="D6032" s="274">
        <v>0.05</v>
      </c>
      <c r="E6032" s="829" t="s">
        <v>149</v>
      </c>
      <c r="F6032" s="234" t="s">
        <v>153</v>
      </c>
      <c r="G6032" s="370" t="s">
        <v>151</v>
      </c>
      <c r="H6032" s="248">
        <f>Bahan!$C$21</f>
        <v>145000</v>
      </c>
      <c r="K6032" s="248" t="s">
        <v>128</v>
      </c>
      <c r="L6032" s="230">
        <f>D6032*H6032</f>
        <v>7250</v>
      </c>
      <c r="M6032" s="230"/>
      <c r="N6032" s="233"/>
      <c r="O6032" s="233"/>
    </row>
    <row r="6033" spans="1:15" s="1378" customFormat="1" ht="13">
      <c r="A6033" s="403"/>
      <c r="B6033" s="404"/>
      <c r="C6033" s="404"/>
      <c r="D6033" s="274">
        <v>4.0000000000000001E-3</v>
      </c>
      <c r="E6033" s="829" t="s">
        <v>149</v>
      </c>
      <c r="F6033" s="234" t="s">
        <v>154</v>
      </c>
      <c r="G6033" s="370" t="s">
        <v>151</v>
      </c>
      <c r="H6033" s="248">
        <f>Bahan!$C$22</f>
        <v>150000</v>
      </c>
      <c r="K6033" s="248" t="s">
        <v>128</v>
      </c>
      <c r="L6033" s="230">
        <f>D6033*H6033</f>
        <v>600</v>
      </c>
      <c r="M6033" s="230"/>
      <c r="N6033" s="233"/>
      <c r="O6033" s="233"/>
    </row>
    <row r="6034" spans="1:15" s="1378" customFormat="1" ht="13">
      <c r="A6034" s="403"/>
      <c r="B6034" s="404"/>
      <c r="C6034" s="404"/>
      <c r="D6034" s="421"/>
      <c r="E6034" s="829"/>
      <c r="F6034" s="234"/>
      <c r="G6034" s="829"/>
      <c r="H6034" s="233"/>
      <c r="K6034" s="233"/>
      <c r="L6034" s="233"/>
      <c r="M6034" s="230" t="s">
        <v>128</v>
      </c>
      <c r="N6034" s="265">
        <f>SUM(L6030:L6033)</f>
        <v>59850</v>
      </c>
      <c r="O6034" s="233"/>
    </row>
    <row r="6035" spans="1:15" s="1378" customFormat="1" ht="13">
      <c r="A6035" s="403"/>
      <c r="B6035" s="404"/>
      <c r="C6035" s="404"/>
      <c r="D6035" s="421"/>
      <c r="E6035" s="829" t="s">
        <v>155</v>
      </c>
      <c r="F6035" s="234" t="s">
        <v>156</v>
      </c>
      <c r="G6035" s="829"/>
      <c r="H6035" s="233"/>
      <c r="K6035" s="233"/>
      <c r="L6035" s="233"/>
      <c r="M6035" s="230"/>
      <c r="N6035" s="233"/>
      <c r="O6035" s="233"/>
    </row>
    <row r="6036" spans="1:15" s="1378" customFormat="1" ht="13">
      <c r="A6036" s="403"/>
      <c r="B6036" s="404"/>
      <c r="C6036" s="404"/>
      <c r="D6036" s="421">
        <v>1</v>
      </c>
      <c r="E6036" s="829" t="s">
        <v>441</v>
      </c>
      <c r="F6036" s="234" t="s">
        <v>1224</v>
      </c>
      <c r="G6036" s="370" t="s">
        <v>151</v>
      </c>
      <c r="H6036" s="265">
        <f>Bahan!$C$625</f>
        <v>53200</v>
      </c>
      <c r="K6036" s="248" t="s">
        <v>128</v>
      </c>
      <c r="L6036" s="230">
        <f>D6036*H6036</f>
        <v>53200</v>
      </c>
      <c r="M6036" s="230"/>
      <c r="N6036" s="233"/>
      <c r="O6036" s="233"/>
    </row>
    <row r="6037" spans="1:15" s="1378" customFormat="1" ht="13">
      <c r="A6037" s="231"/>
      <c r="B6037" s="829"/>
      <c r="C6037" s="829"/>
      <c r="D6037" s="421"/>
      <c r="E6037" s="829"/>
      <c r="F6037" s="234"/>
      <c r="G6037" s="370"/>
      <c r="H6037" s="248"/>
      <c r="K6037" s="233"/>
      <c r="L6037" s="230"/>
      <c r="M6037" s="230" t="s">
        <v>128</v>
      </c>
      <c r="N6037" s="265">
        <f>SUM(L6036:L6036)</f>
        <v>53200</v>
      </c>
      <c r="O6037" s="233"/>
    </row>
    <row r="6038" spans="1:15" s="1378" customFormat="1" ht="13">
      <c r="A6038" s="231"/>
      <c r="B6038" s="829"/>
      <c r="C6038" s="829"/>
      <c r="D6038" s="421"/>
      <c r="E6038" s="829"/>
      <c r="F6038" s="234"/>
      <c r="G6038" s="829"/>
      <c r="H6038" s="829"/>
      <c r="K6038" s="829"/>
      <c r="L6038" s="233"/>
      <c r="M6038" s="267" t="s">
        <v>169</v>
      </c>
      <c r="N6038" s="268" t="s">
        <v>169</v>
      </c>
      <c r="O6038" s="233"/>
    </row>
    <row r="6039" spans="1:15" s="1378" customFormat="1" ht="13">
      <c r="A6039" s="231"/>
      <c r="B6039" s="829"/>
      <c r="C6039" s="829"/>
      <c r="D6039" s="421"/>
      <c r="E6039" s="829"/>
      <c r="F6039" s="234"/>
      <c r="G6039" s="829"/>
      <c r="H6039" s="233" t="s">
        <v>170</v>
      </c>
      <c r="K6039" s="233"/>
      <c r="L6039" s="233"/>
      <c r="M6039" s="230" t="s">
        <v>128</v>
      </c>
      <c r="N6039" s="230">
        <f>SUM(N6034:N6037)</f>
        <v>113050</v>
      </c>
      <c r="O6039" s="233"/>
    </row>
    <row r="6040" spans="1:15" s="1378" customFormat="1" ht="13">
      <c r="A6040" s="231"/>
      <c r="B6040" s="829"/>
      <c r="C6040" s="829"/>
      <c r="D6040" s="421"/>
      <c r="E6040" s="829"/>
      <c r="F6040" s="234"/>
      <c r="G6040" s="829"/>
      <c r="H6040" s="269" t="s">
        <v>3123</v>
      </c>
      <c r="I6040" s="233"/>
      <c r="J6040" s="233"/>
      <c r="K6040" s="270"/>
      <c r="L6040" s="233"/>
      <c r="M6040" s="230" t="s">
        <v>128</v>
      </c>
      <c r="N6040" s="265">
        <f>N6039*$Q$4</f>
        <v>11305</v>
      </c>
      <c r="O6040" s="233"/>
    </row>
    <row r="6041" spans="1:15" s="1378" customFormat="1" ht="13">
      <c r="A6041" s="231"/>
      <c r="B6041" s="829"/>
      <c r="C6041" s="829"/>
      <c r="D6041" s="421"/>
      <c r="E6041" s="829"/>
      <c r="F6041" s="234"/>
      <c r="G6041" s="829"/>
      <c r="H6041" s="233" t="s">
        <v>171</v>
      </c>
      <c r="I6041" s="233"/>
      <c r="J6041" s="233"/>
      <c r="K6041" s="233"/>
      <c r="L6041" s="233"/>
      <c r="M6041" s="230" t="s">
        <v>128</v>
      </c>
      <c r="N6041" s="262">
        <f>ROUNDDOWN((N6039+N6040),0)</f>
        <v>124355</v>
      </c>
      <c r="O6041" s="233"/>
    </row>
    <row r="6042" spans="1:15" s="1378" customFormat="1" ht="13">
      <c r="A6042" s="231"/>
      <c r="B6042" s="829"/>
      <c r="C6042" s="829"/>
      <c r="D6042" s="421"/>
      <c r="E6042" s="829"/>
      <c r="F6042" s="234"/>
      <c r="G6042" s="829"/>
      <c r="H6042" s="233"/>
      <c r="K6042" s="233"/>
      <c r="L6042" s="233"/>
      <c r="M6042" s="230"/>
      <c r="N6042" s="233"/>
      <c r="O6042" s="233"/>
    </row>
    <row r="6043" spans="1:15" s="1378" customFormat="1" ht="13">
      <c r="A6043" s="258">
        <f>1+A6028</f>
        <v>174</v>
      </c>
      <c r="B6043" s="1250" t="s">
        <v>1225</v>
      </c>
      <c r="C6043" s="437"/>
      <c r="D6043" s="438" t="s">
        <v>1226</v>
      </c>
      <c r="E6043" s="1250"/>
      <c r="F6043" s="260"/>
      <c r="G6043" s="1250"/>
      <c r="H6043" s="245"/>
      <c r="K6043" s="245"/>
      <c r="L6043" s="245"/>
      <c r="M6043" s="262"/>
      <c r="N6043" s="245"/>
      <c r="O6043" s="233"/>
    </row>
    <row r="6044" spans="1:15" s="1378" customFormat="1" ht="13">
      <c r="A6044" s="403"/>
      <c r="B6044" s="404"/>
      <c r="C6044" s="404"/>
      <c r="D6044" s="421"/>
      <c r="E6044" s="829" t="s">
        <v>147</v>
      </c>
      <c r="F6044" s="234" t="s">
        <v>148</v>
      </c>
      <c r="G6044" s="829"/>
      <c r="H6044" s="233"/>
      <c r="K6044" s="233"/>
      <c r="L6044" s="233"/>
      <c r="M6044" s="230"/>
      <c r="N6044" s="233"/>
      <c r="O6044" s="233"/>
    </row>
    <row r="6045" spans="1:15" s="1378" customFormat="1" ht="13">
      <c r="A6045" s="403"/>
      <c r="B6045" s="404"/>
      <c r="C6045" s="404"/>
      <c r="D6045" s="274">
        <v>0.2</v>
      </c>
      <c r="E6045" s="829" t="s">
        <v>149</v>
      </c>
      <c r="F6045" s="264" t="s">
        <v>150</v>
      </c>
      <c r="G6045" s="370" t="s">
        <v>151</v>
      </c>
      <c r="H6045" s="248">
        <f>Bahan!$C$10</f>
        <v>125000</v>
      </c>
      <c r="K6045" s="248" t="s">
        <v>128</v>
      </c>
      <c r="L6045" s="230">
        <f>D6045*H6045</f>
        <v>25000</v>
      </c>
      <c r="M6045" s="230"/>
      <c r="N6045" s="233"/>
      <c r="O6045" s="233"/>
    </row>
    <row r="6046" spans="1:15" s="1378" customFormat="1" ht="13">
      <c r="A6046" s="403"/>
      <c r="B6046" s="404"/>
      <c r="C6046" s="404"/>
      <c r="D6046" s="274">
        <v>0.2</v>
      </c>
      <c r="E6046" s="829" t="s">
        <v>149</v>
      </c>
      <c r="F6046" s="264" t="s">
        <v>945</v>
      </c>
      <c r="G6046" s="370" t="s">
        <v>151</v>
      </c>
      <c r="H6046" s="248">
        <f>Bahan!$C$20</f>
        <v>135000</v>
      </c>
      <c r="K6046" s="248" t="s">
        <v>128</v>
      </c>
      <c r="L6046" s="230">
        <f>D6046*H6046</f>
        <v>27000</v>
      </c>
      <c r="M6046" s="230"/>
      <c r="N6046" s="233"/>
      <c r="O6046" s="233"/>
    </row>
    <row r="6047" spans="1:15" s="1378" customFormat="1" ht="13">
      <c r="A6047" s="403"/>
      <c r="B6047" s="404"/>
      <c r="C6047" s="404"/>
      <c r="D6047" s="274">
        <v>0.05</v>
      </c>
      <c r="E6047" s="829" t="s">
        <v>149</v>
      </c>
      <c r="F6047" s="234" t="s">
        <v>153</v>
      </c>
      <c r="G6047" s="370" t="s">
        <v>151</v>
      </c>
      <c r="H6047" s="248">
        <f>Bahan!$C$21</f>
        <v>145000</v>
      </c>
      <c r="K6047" s="248" t="s">
        <v>128</v>
      </c>
      <c r="L6047" s="230">
        <f>D6047*H6047</f>
        <v>7250</v>
      </c>
      <c r="M6047" s="230"/>
      <c r="N6047" s="233"/>
      <c r="O6047" s="233"/>
    </row>
    <row r="6048" spans="1:15" s="1378" customFormat="1" ht="13">
      <c r="A6048" s="403"/>
      <c r="B6048" s="404"/>
      <c r="C6048" s="404"/>
      <c r="D6048" s="274">
        <v>4.0000000000000001E-3</v>
      </c>
      <c r="E6048" s="829" t="s">
        <v>149</v>
      </c>
      <c r="F6048" s="234" t="s">
        <v>154</v>
      </c>
      <c r="G6048" s="370" t="s">
        <v>151</v>
      </c>
      <c r="H6048" s="248">
        <f>Bahan!$C$22</f>
        <v>150000</v>
      </c>
      <c r="K6048" s="248" t="s">
        <v>128</v>
      </c>
      <c r="L6048" s="230">
        <f>D6048*H6048</f>
        <v>600</v>
      </c>
      <c r="M6048" s="230"/>
      <c r="N6048" s="233"/>
      <c r="O6048" s="233"/>
    </row>
    <row r="6049" spans="1:15" s="1378" customFormat="1" ht="13">
      <c r="A6049" s="403"/>
      <c r="B6049" s="404"/>
      <c r="C6049" s="404"/>
      <c r="D6049" s="421"/>
      <c r="E6049" s="829"/>
      <c r="F6049" s="234"/>
      <c r="G6049" s="829"/>
      <c r="H6049" s="233"/>
      <c r="K6049" s="233"/>
      <c r="L6049" s="233"/>
      <c r="M6049" s="230" t="s">
        <v>128</v>
      </c>
      <c r="N6049" s="265">
        <f>SUM(L6045:L6048)</f>
        <v>59850</v>
      </c>
      <c r="O6049" s="233"/>
    </row>
    <row r="6050" spans="1:15" s="1378" customFormat="1" ht="13">
      <c r="A6050" s="403"/>
      <c r="B6050" s="404"/>
      <c r="C6050" s="404"/>
      <c r="D6050" s="421"/>
      <c r="E6050" s="829" t="s">
        <v>155</v>
      </c>
      <c r="F6050" s="234" t="s">
        <v>156</v>
      </c>
      <c r="G6050" s="829"/>
      <c r="H6050" s="233"/>
      <c r="K6050" s="233"/>
      <c r="L6050" s="233"/>
      <c r="M6050" s="230"/>
      <c r="N6050" s="233"/>
      <c r="O6050" s="233"/>
    </row>
    <row r="6051" spans="1:15" s="1378" customFormat="1" ht="13">
      <c r="A6051" s="403"/>
      <c r="B6051" s="404"/>
      <c r="C6051" s="404"/>
      <c r="D6051" s="421">
        <v>1</v>
      </c>
      <c r="E6051" s="829" t="s">
        <v>441</v>
      </c>
      <c r="F6051" s="234" t="s">
        <v>1227</v>
      </c>
      <c r="G6051" s="370" t="s">
        <v>151</v>
      </c>
      <c r="H6051" s="265">
        <f>Bahan!$C$626</f>
        <v>60500</v>
      </c>
      <c r="K6051" s="248" t="s">
        <v>128</v>
      </c>
      <c r="L6051" s="230">
        <f>D6051*H6051</f>
        <v>60500</v>
      </c>
      <c r="M6051" s="230"/>
      <c r="N6051" s="233"/>
      <c r="O6051" s="233"/>
    </row>
    <row r="6052" spans="1:15" s="1378" customFormat="1" ht="13">
      <c r="A6052" s="231"/>
      <c r="B6052" s="829"/>
      <c r="C6052" s="829"/>
      <c r="D6052" s="421"/>
      <c r="E6052" s="829"/>
      <c r="F6052" s="234"/>
      <c r="G6052" s="370"/>
      <c r="H6052" s="248"/>
      <c r="K6052" s="233"/>
      <c r="L6052" s="230"/>
      <c r="M6052" s="230" t="s">
        <v>128</v>
      </c>
      <c r="N6052" s="265">
        <f>SUM(L6051:L6051)</f>
        <v>60500</v>
      </c>
      <c r="O6052" s="233"/>
    </row>
    <row r="6053" spans="1:15" s="1378" customFormat="1" ht="13">
      <c r="A6053" s="231"/>
      <c r="B6053" s="829"/>
      <c r="C6053" s="829"/>
      <c r="D6053" s="421"/>
      <c r="E6053" s="829"/>
      <c r="F6053" s="234"/>
      <c r="G6053" s="829"/>
      <c r="H6053" s="829"/>
      <c r="K6053" s="829"/>
      <c r="L6053" s="233"/>
      <c r="M6053" s="267" t="s">
        <v>169</v>
      </c>
      <c r="N6053" s="268" t="s">
        <v>169</v>
      </c>
      <c r="O6053" s="233"/>
    </row>
    <row r="6054" spans="1:15" s="1378" customFormat="1" ht="13">
      <c r="A6054" s="231"/>
      <c r="B6054" s="829"/>
      <c r="C6054" s="829"/>
      <c r="D6054" s="421"/>
      <c r="E6054" s="829"/>
      <c r="F6054" s="234"/>
      <c r="G6054" s="829"/>
      <c r="H6054" s="233" t="s">
        <v>170</v>
      </c>
      <c r="K6054" s="233"/>
      <c r="L6054" s="233"/>
      <c r="M6054" s="230" t="s">
        <v>128</v>
      </c>
      <c r="N6054" s="230">
        <f>SUM(N6049:N6052)</f>
        <v>120350</v>
      </c>
      <c r="O6054" s="233"/>
    </row>
    <row r="6055" spans="1:15" s="1378" customFormat="1" ht="13">
      <c r="A6055" s="231"/>
      <c r="B6055" s="829"/>
      <c r="C6055" s="829"/>
      <c r="D6055" s="421"/>
      <c r="E6055" s="829"/>
      <c r="F6055" s="234"/>
      <c r="G6055" s="829"/>
      <c r="H6055" s="269" t="s">
        <v>3123</v>
      </c>
      <c r="I6055" s="233"/>
      <c r="J6055" s="233"/>
      <c r="K6055" s="270"/>
      <c r="L6055" s="233"/>
      <c r="M6055" s="230" t="s">
        <v>128</v>
      </c>
      <c r="N6055" s="265">
        <f>N6054*$Q$4</f>
        <v>12035</v>
      </c>
      <c r="O6055" s="233"/>
    </row>
    <row r="6056" spans="1:15" s="1378" customFormat="1" ht="13">
      <c r="A6056" s="231"/>
      <c r="B6056" s="829"/>
      <c r="C6056" s="829"/>
      <c r="D6056" s="421"/>
      <c r="E6056" s="829"/>
      <c r="F6056" s="234"/>
      <c r="G6056" s="829"/>
      <c r="H6056" s="233" t="s">
        <v>171</v>
      </c>
      <c r="I6056" s="233"/>
      <c r="J6056" s="233"/>
      <c r="K6056" s="233"/>
      <c r="L6056" s="233"/>
      <c r="M6056" s="230" t="s">
        <v>128</v>
      </c>
      <c r="N6056" s="262">
        <f>ROUNDDOWN((N6054+N6055),0)</f>
        <v>132385</v>
      </c>
      <c r="O6056" s="233"/>
    </row>
    <row r="6057" spans="1:15" s="1378" customFormat="1" ht="13">
      <c r="A6057" s="231"/>
      <c r="B6057" s="829"/>
      <c r="C6057" s="829"/>
      <c r="D6057" s="421"/>
      <c r="E6057" s="829"/>
      <c r="F6057" s="234"/>
      <c r="G6057" s="829"/>
      <c r="H6057" s="233"/>
      <c r="K6057" s="233"/>
      <c r="L6057" s="233"/>
      <c r="M6057" s="230"/>
      <c r="N6057" s="233"/>
      <c r="O6057" s="233"/>
    </row>
    <row r="6058" spans="1:15" s="1378" customFormat="1" ht="13">
      <c r="A6058" s="258">
        <f>1+A6043</f>
        <v>175</v>
      </c>
      <c r="B6058" s="1250" t="s">
        <v>1228</v>
      </c>
      <c r="C6058" s="437"/>
      <c r="D6058" s="438" t="s">
        <v>1229</v>
      </c>
      <c r="E6058" s="1250"/>
      <c r="F6058" s="260"/>
      <c r="G6058" s="1250"/>
      <c r="H6058" s="245"/>
      <c r="K6058" s="245"/>
      <c r="L6058" s="245"/>
      <c r="M6058" s="262"/>
      <c r="N6058" s="245"/>
      <c r="O6058" s="233"/>
    </row>
    <row r="6059" spans="1:15" s="1378" customFormat="1" ht="13">
      <c r="A6059" s="403"/>
      <c r="B6059" s="404"/>
      <c r="C6059" s="404"/>
      <c r="D6059" s="421"/>
      <c r="E6059" s="829" t="s">
        <v>147</v>
      </c>
      <c r="F6059" s="234" t="s">
        <v>148</v>
      </c>
      <c r="G6059" s="829"/>
      <c r="H6059" s="233"/>
      <c r="K6059" s="233"/>
      <c r="L6059" s="233"/>
      <c r="M6059" s="230"/>
      <c r="N6059" s="233"/>
      <c r="O6059" s="233"/>
    </row>
    <row r="6060" spans="1:15" s="1378" customFormat="1" ht="13">
      <c r="A6060" s="403"/>
      <c r="B6060" s="404"/>
      <c r="C6060" s="404"/>
      <c r="D6060" s="274">
        <v>0.2</v>
      </c>
      <c r="E6060" s="829" t="s">
        <v>149</v>
      </c>
      <c r="F6060" s="264" t="s">
        <v>150</v>
      </c>
      <c r="G6060" s="370" t="s">
        <v>151</v>
      </c>
      <c r="H6060" s="248">
        <f>Bahan!$C$10</f>
        <v>125000</v>
      </c>
      <c r="K6060" s="248" t="s">
        <v>128</v>
      </c>
      <c r="L6060" s="230">
        <f>D6060*H6060</f>
        <v>25000</v>
      </c>
      <c r="M6060" s="230"/>
      <c r="N6060" s="233"/>
      <c r="O6060" s="233"/>
    </row>
    <row r="6061" spans="1:15" s="1378" customFormat="1" ht="13">
      <c r="A6061" s="403"/>
      <c r="B6061" s="404"/>
      <c r="C6061" s="404"/>
      <c r="D6061" s="274">
        <v>0.2</v>
      </c>
      <c r="E6061" s="829" t="s">
        <v>149</v>
      </c>
      <c r="F6061" s="264" t="s">
        <v>945</v>
      </c>
      <c r="G6061" s="370" t="s">
        <v>151</v>
      </c>
      <c r="H6061" s="248">
        <f>Bahan!$C$20</f>
        <v>135000</v>
      </c>
      <c r="K6061" s="248" t="s">
        <v>128</v>
      </c>
      <c r="L6061" s="230">
        <f>D6061*H6061</f>
        <v>27000</v>
      </c>
      <c r="M6061" s="230"/>
      <c r="N6061" s="233"/>
      <c r="O6061" s="233"/>
    </row>
    <row r="6062" spans="1:15" s="1378" customFormat="1" ht="13">
      <c r="A6062" s="403"/>
      <c r="B6062" s="404"/>
      <c r="C6062" s="404"/>
      <c r="D6062" s="274">
        <v>0.05</v>
      </c>
      <c r="E6062" s="829" t="s">
        <v>149</v>
      </c>
      <c r="F6062" s="234" t="s">
        <v>153</v>
      </c>
      <c r="G6062" s="370" t="s">
        <v>151</v>
      </c>
      <c r="H6062" s="248">
        <f>Bahan!$C$21</f>
        <v>145000</v>
      </c>
      <c r="K6062" s="248" t="s">
        <v>128</v>
      </c>
      <c r="L6062" s="230">
        <f>D6062*H6062</f>
        <v>7250</v>
      </c>
      <c r="M6062" s="230"/>
      <c r="N6062" s="233"/>
      <c r="O6062" s="233"/>
    </row>
    <row r="6063" spans="1:15" s="1378" customFormat="1" ht="13">
      <c r="A6063" s="403"/>
      <c r="B6063" s="404"/>
      <c r="C6063" s="404"/>
      <c r="D6063" s="274">
        <v>4.0000000000000001E-3</v>
      </c>
      <c r="E6063" s="829" t="s">
        <v>149</v>
      </c>
      <c r="F6063" s="234" t="s">
        <v>154</v>
      </c>
      <c r="G6063" s="370" t="s">
        <v>151</v>
      </c>
      <c r="H6063" s="248">
        <f>Bahan!$C$22</f>
        <v>150000</v>
      </c>
      <c r="K6063" s="248" t="s">
        <v>128</v>
      </c>
      <c r="L6063" s="230">
        <f>D6063*H6063</f>
        <v>600</v>
      </c>
      <c r="M6063" s="230"/>
      <c r="N6063" s="233"/>
      <c r="O6063" s="233"/>
    </row>
    <row r="6064" spans="1:15" s="1378" customFormat="1" ht="13">
      <c r="A6064" s="403"/>
      <c r="B6064" s="404"/>
      <c r="C6064" s="404"/>
      <c r="D6064" s="421"/>
      <c r="E6064" s="829"/>
      <c r="F6064" s="234"/>
      <c r="G6064" s="829"/>
      <c r="H6064" s="233"/>
      <c r="K6064" s="233"/>
      <c r="L6064" s="233"/>
      <c r="M6064" s="230" t="s">
        <v>128</v>
      </c>
      <c r="N6064" s="265">
        <f>SUM(L6060:L6063)</f>
        <v>59850</v>
      </c>
      <c r="O6064" s="233"/>
    </row>
    <row r="6065" spans="1:15" s="1378" customFormat="1" ht="13">
      <c r="A6065" s="403"/>
      <c r="B6065" s="404"/>
      <c r="C6065" s="404"/>
      <c r="D6065" s="421"/>
      <c r="E6065" s="829" t="s">
        <v>155</v>
      </c>
      <c r="F6065" s="234" t="s">
        <v>156</v>
      </c>
      <c r="G6065" s="829"/>
      <c r="H6065" s="233"/>
      <c r="K6065" s="233"/>
      <c r="L6065" s="233"/>
      <c r="M6065" s="230"/>
      <c r="N6065" s="233"/>
      <c r="O6065" s="233"/>
    </row>
    <row r="6066" spans="1:15" s="1378" customFormat="1" ht="13">
      <c r="A6066" s="403"/>
      <c r="B6066" s="404"/>
      <c r="C6066" s="404"/>
      <c r="D6066" s="421">
        <v>1</v>
      </c>
      <c r="E6066" s="829" t="s">
        <v>441</v>
      </c>
      <c r="F6066" s="234" t="s">
        <v>1230</v>
      </c>
      <c r="G6066" s="370" t="s">
        <v>151</v>
      </c>
      <c r="H6066" s="265">
        <f>Bahan!$C$627</f>
        <v>66600</v>
      </c>
      <c r="K6066" s="248" t="s">
        <v>128</v>
      </c>
      <c r="L6066" s="230">
        <f>D6066*H6066</f>
        <v>66600</v>
      </c>
      <c r="M6066" s="230"/>
      <c r="N6066" s="233"/>
      <c r="O6066" s="233"/>
    </row>
    <row r="6067" spans="1:15" s="1378" customFormat="1" ht="13">
      <c r="A6067" s="231"/>
      <c r="B6067" s="829"/>
      <c r="C6067" s="829"/>
      <c r="D6067" s="421"/>
      <c r="E6067" s="829"/>
      <c r="F6067" s="234"/>
      <c r="G6067" s="370"/>
      <c r="H6067" s="248"/>
      <c r="K6067" s="233"/>
      <c r="L6067" s="230"/>
      <c r="M6067" s="230" t="s">
        <v>128</v>
      </c>
      <c r="N6067" s="265">
        <f>SUM(L6066:L6066)</f>
        <v>66600</v>
      </c>
      <c r="O6067" s="233"/>
    </row>
    <row r="6068" spans="1:15" s="1378" customFormat="1" ht="13">
      <c r="A6068" s="231"/>
      <c r="B6068" s="829"/>
      <c r="C6068" s="829"/>
      <c r="D6068" s="421"/>
      <c r="E6068" s="829"/>
      <c r="F6068" s="234"/>
      <c r="G6068" s="829"/>
      <c r="H6068" s="829"/>
      <c r="K6068" s="829"/>
      <c r="L6068" s="233"/>
      <c r="M6068" s="267" t="s">
        <v>169</v>
      </c>
      <c r="N6068" s="268" t="s">
        <v>169</v>
      </c>
      <c r="O6068" s="233"/>
    </row>
    <row r="6069" spans="1:15" s="1378" customFormat="1" ht="13">
      <c r="A6069" s="231"/>
      <c r="B6069" s="829"/>
      <c r="C6069" s="829"/>
      <c r="D6069" s="421"/>
      <c r="E6069" s="829"/>
      <c r="F6069" s="234"/>
      <c r="G6069" s="829"/>
      <c r="H6069" s="233" t="s">
        <v>170</v>
      </c>
      <c r="K6069" s="233"/>
      <c r="L6069" s="233"/>
      <c r="M6069" s="230" t="s">
        <v>128</v>
      </c>
      <c r="N6069" s="230">
        <f>SUM(N6064:N6067)</f>
        <v>126450</v>
      </c>
      <c r="O6069" s="233"/>
    </row>
    <row r="6070" spans="1:15" s="1378" customFormat="1" ht="13">
      <c r="A6070" s="231"/>
      <c r="B6070" s="829"/>
      <c r="C6070" s="829"/>
      <c r="D6070" s="421"/>
      <c r="E6070" s="829"/>
      <c r="F6070" s="234"/>
      <c r="G6070" s="829"/>
      <c r="H6070" s="269" t="s">
        <v>3123</v>
      </c>
      <c r="I6070" s="233"/>
      <c r="J6070" s="233"/>
      <c r="K6070" s="270"/>
      <c r="L6070" s="233"/>
      <c r="M6070" s="230" t="s">
        <v>128</v>
      </c>
      <c r="N6070" s="265">
        <f>N6069*$Q$4</f>
        <v>12645</v>
      </c>
      <c r="O6070" s="233"/>
    </row>
    <row r="6071" spans="1:15" s="1378" customFormat="1" ht="13">
      <c r="A6071" s="231"/>
      <c r="B6071" s="829"/>
      <c r="C6071" s="829"/>
      <c r="D6071" s="421"/>
      <c r="E6071" s="829"/>
      <c r="F6071" s="234"/>
      <c r="G6071" s="829"/>
      <c r="H6071" s="233" t="s">
        <v>171</v>
      </c>
      <c r="I6071" s="233"/>
      <c r="J6071" s="233"/>
      <c r="K6071" s="233"/>
      <c r="L6071" s="233"/>
      <c r="M6071" s="230" t="s">
        <v>128</v>
      </c>
      <c r="N6071" s="262">
        <f>ROUNDDOWN((N6069+N6070),0)</f>
        <v>139095</v>
      </c>
      <c r="O6071" s="233"/>
    </row>
    <row r="6072" spans="1:15" s="1378" customFormat="1" ht="13">
      <c r="A6072" s="231"/>
      <c r="B6072" s="829"/>
      <c r="C6072" s="829"/>
      <c r="D6072" s="421"/>
      <c r="E6072" s="829"/>
      <c r="F6072" s="234"/>
      <c r="G6072" s="829"/>
      <c r="H6072" s="233"/>
      <c r="K6072" s="233"/>
      <c r="L6072" s="233"/>
      <c r="M6072" s="230"/>
      <c r="N6072" s="233"/>
      <c r="O6072" s="233"/>
    </row>
    <row r="6073" spans="1:15" s="1378" customFormat="1" ht="13">
      <c r="A6073" s="258">
        <f>1+A6058</f>
        <v>176</v>
      </c>
      <c r="B6073" s="1250" t="s">
        <v>1231</v>
      </c>
      <c r="C6073" s="437"/>
      <c r="D6073" s="438" t="s">
        <v>1232</v>
      </c>
      <c r="E6073" s="1250"/>
      <c r="F6073" s="260"/>
      <c r="G6073" s="1250"/>
      <c r="H6073" s="245"/>
      <c r="K6073" s="245"/>
      <c r="L6073" s="245"/>
      <c r="M6073" s="262"/>
      <c r="N6073" s="245"/>
      <c r="O6073" s="233"/>
    </row>
    <row r="6074" spans="1:15" s="1378" customFormat="1" ht="13">
      <c r="A6074" s="403"/>
      <c r="B6074" s="404"/>
      <c r="C6074" s="404"/>
      <c r="D6074" s="421"/>
      <c r="E6074" s="829" t="s">
        <v>147</v>
      </c>
      <c r="F6074" s="234" t="s">
        <v>148</v>
      </c>
      <c r="G6074" s="829"/>
      <c r="H6074" s="233"/>
      <c r="K6074" s="233"/>
      <c r="L6074" s="233"/>
      <c r="M6074" s="230"/>
      <c r="N6074" s="233"/>
      <c r="O6074" s="233"/>
    </row>
    <row r="6075" spans="1:15" s="1378" customFormat="1" ht="13">
      <c r="A6075" s="403"/>
      <c r="B6075" s="404"/>
      <c r="C6075" s="404"/>
      <c r="D6075" s="274">
        <v>0.2</v>
      </c>
      <c r="E6075" s="829" t="s">
        <v>149</v>
      </c>
      <c r="F6075" s="264" t="s">
        <v>150</v>
      </c>
      <c r="G6075" s="370" t="s">
        <v>151</v>
      </c>
      <c r="H6075" s="248">
        <f>Bahan!$C$10</f>
        <v>125000</v>
      </c>
      <c r="K6075" s="248" t="s">
        <v>128</v>
      </c>
      <c r="L6075" s="230">
        <f>D6075*H6075</f>
        <v>25000</v>
      </c>
      <c r="M6075" s="230"/>
      <c r="N6075" s="233"/>
      <c r="O6075" s="233"/>
    </row>
    <row r="6076" spans="1:15" s="1378" customFormat="1" ht="13">
      <c r="A6076" s="403"/>
      <c r="B6076" s="404"/>
      <c r="C6076" s="404"/>
      <c r="D6076" s="274">
        <v>0.2</v>
      </c>
      <c r="E6076" s="829" t="s">
        <v>149</v>
      </c>
      <c r="F6076" s="264" t="s">
        <v>945</v>
      </c>
      <c r="G6076" s="370" t="s">
        <v>151</v>
      </c>
      <c r="H6076" s="248">
        <f>Bahan!$C$20</f>
        <v>135000</v>
      </c>
      <c r="K6076" s="248" t="s">
        <v>128</v>
      </c>
      <c r="L6076" s="230">
        <f>D6076*H6076</f>
        <v>27000</v>
      </c>
      <c r="M6076" s="230"/>
      <c r="N6076" s="233"/>
      <c r="O6076" s="233"/>
    </row>
    <row r="6077" spans="1:15" s="1378" customFormat="1" ht="13">
      <c r="A6077" s="403"/>
      <c r="B6077" s="404"/>
      <c r="C6077" s="404"/>
      <c r="D6077" s="274">
        <v>0.05</v>
      </c>
      <c r="E6077" s="829" t="s">
        <v>149</v>
      </c>
      <c r="F6077" s="234" t="s">
        <v>153</v>
      </c>
      <c r="G6077" s="370" t="s">
        <v>151</v>
      </c>
      <c r="H6077" s="248">
        <f>Bahan!$C$21</f>
        <v>145000</v>
      </c>
      <c r="K6077" s="248" t="s">
        <v>128</v>
      </c>
      <c r="L6077" s="230">
        <f>D6077*H6077</f>
        <v>7250</v>
      </c>
      <c r="M6077" s="230"/>
      <c r="N6077" s="233"/>
      <c r="O6077" s="233"/>
    </row>
    <row r="6078" spans="1:15" s="1378" customFormat="1" ht="13">
      <c r="A6078" s="403"/>
      <c r="B6078" s="404"/>
      <c r="C6078" s="404"/>
      <c r="D6078" s="274">
        <v>4.0000000000000001E-3</v>
      </c>
      <c r="E6078" s="829" t="s">
        <v>149</v>
      </c>
      <c r="F6078" s="234" t="s">
        <v>154</v>
      </c>
      <c r="G6078" s="370" t="s">
        <v>151</v>
      </c>
      <c r="H6078" s="248">
        <f>Bahan!$C$22</f>
        <v>150000</v>
      </c>
      <c r="K6078" s="248" t="s">
        <v>128</v>
      </c>
      <c r="L6078" s="230">
        <f>D6078*H6078</f>
        <v>600</v>
      </c>
      <c r="M6078" s="230"/>
      <c r="N6078" s="233"/>
      <c r="O6078" s="233"/>
    </row>
    <row r="6079" spans="1:15" s="1378" customFormat="1" ht="13">
      <c r="A6079" s="403"/>
      <c r="B6079" s="404"/>
      <c r="C6079" s="404"/>
      <c r="D6079" s="421"/>
      <c r="E6079" s="829"/>
      <c r="F6079" s="234"/>
      <c r="G6079" s="829"/>
      <c r="H6079" s="233"/>
      <c r="K6079" s="233"/>
      <c r="L6079" s="233"/>
      <c r="M6079" s="230" t="s">
        <v>128</v>
      </c>
      <c r="N6079" s="265">
        <f>SUM(L6075:L6078)</f>
        <v>59850</v>
      </c>
      <c r="O6079" s="233"/>
    </row>
    <row r="6080" spans="1:15" s="1378" customFormat="1" ht="13">
      <c r="A6080" s="403"/>
      <c r="B6080" s="404"/>
      <c r="C6080" s="404"/>
      <c r="D6080" s="421"/>
      <c r="E6080" s="829" t="s">
        <v>155</v>
      </c>
      <c r="F6080" s="234" t="s">
        <v>156</v>
      </c>
      <c r="G6080" s="829"/>
      <c r="H6080" s="233"/>
      <c r="K6080" s="233"/>
      <c r="L6080" s="233"/>
      <c r="M6080" s="230"/>
      <c r="N6080" s="233"/>
      <c r="O6080" s="233"/>
    </row>
    <row r="6081" spans="1:15" s="1378" customFormat="1" ht="13">
      <c r="A6081" s="403"/>
      <c r="B6081" s="404"/>
      <c r="C6081" s="404"/>
      <c r="D6081" s="421">
        <v>1</v>
      </c>
      <c r="E6081" s="829" t="s">
        <v>441</v>
      </c>
      <c r="F6081" s="234" t="s">
        <v>1233</v>
      </c>
      <c r="G6081" s="370" t="s">
        <v>151</v>
      </c>
      <c r="H6081" s="265">
        <f>Bahan!$C$628</f>
        <v>71200</v>
      </c>
      <c r="K6081" s="248" t="s">
        <v>128</v>
      </c>
      <c r="L6081" s="230">
        <f>D6081*H6081</f>
        <v>71200</v>
      </c>
      <c r="M6081" s="230"/>
      <c r="N6081" s="233"/>
      <c r="O6081" s="233"/>
    </row>
    <row r="6082" spans="1:15" s="1378" customFormat="1" ht="13">
      <c r="A6082" s="231"/>
      <c r="B6082" s="829"/>
      <c r="C6082" s="829"/>
      <c r="D6082" s="421"/>
      <c r="E6082" s="829"/>
      <c r="F6082" s="234"/>
      <c r="G6082" s="370"/>
      <c r="H6082" s="248"/>
      <c r="K6082" s="233"/>
      <c r="L6082" s="230"/>
      <c r="M6082" s="230" t="s">
        <v>128</v>
      </c>
      <c r="N6082" s="265">
        <f>SUM(L6081:L6081)</f>
        <v>71200</v>
      </c>
      <c r="O6082" s="233"/>
    </row>
    <row r="6083" spans="1:15" s="1378" customFormat="1" ht="13">
      <c r="A6083" s="231"/>
      <c r="B6083" s="829"/>
      <c r="C6083" s="829"/>
      <c r="D6083" s="421"/>
      <c r="E6083" s="829"/>
      <c r="F6083" s="234"/>
      <c r="G6083" s="829"/>
      <c r="H6083" s="829"/>
      <c r="K6083" s="829"/>
      <c r="L6083" s="233"/>
      <c r="M6083" s="267" t="s">
        <v>169</v>
      </c>
      <c r="N6083" s="268" t="s">
        <v>169</v>
      </c>
      <c r="O6083" s="233"/>
    </row>
    <row r="6084" spans="1:15" s="1378" customFormat="1" ht="13">
      <c r="A6084" s="231"/>
      <c r="B6084" s="829"/>
      <c r="C6084" s="829"/>
      <c r="D6084" s="421"/>
      <c r="E6084" s="829"/>
      <c r="F6084" s="234"/>
      <c r="G6084" s="829"/>
      <c r="H6084" s="233" t="s">
        <v>170</v>
      </c>
      <c r="K6084" s="233"/>
      <c r="L6084" s="233"/>
      <c r="M6084" s="230" t="s">
        <v>128</v>
      </c>
      <c r="N6084" s="230">
        <f>SUM(N6079:N6082)</f>
        <v>131050</v>
      </c>
      <c r="O6084" s="233"/>
    </row>
    <row r="6085" spans="1:15" s="1378" customFormat="1" ht="13">
      <c r="A6085" s="231"/>
      <c r="B6085" s="829"/>
      <c r="C6085" s="829"/>
      <c r="D6085" s="421"/>
      <c r="E6085" s="829"/>
      <c r="F6085" s="234"/>
      <c r="G6085" s="829"/>
      <c r="H6085" s="269" t="s">
        <v>3123</v>
      </c>
      <c r="I6085" s="233"/>
      <c r="J6085" s="233"/>
      <c r="K6085" s="270"/>
      <c r="L6085" s="233"/>
      <c r="M6085" s="230" t="s">
        <v>128</v>
      </c>
      <c r="N6085" s="265">
        <f>N6084*$Q$4</f>
        <v>13105</v>
      </c>
      <c r="O6085" s="233"/>
    </row>
    <row r="6086" spans="1:15" s="1378" customFormat="1" ht="13">
      <c r="A6086" s="231"/>
      <c r="B6086" s="829"/>
      <c r="C6086" s="829"/>
      <c r="D6086" s="421"/>
      <c r="E6086" s="829"/>
      <c r="F6086" s="234"/>
      <c r="G6086" s="829"/>
      <c r="H6086" s="233" t="s">
        <v>171</v>
      </c>
      <c r="I6086" s="233"/>
      <c r="J6086" s="233"/>
      <c r="K6086" s="233"/>
      <c r="L6086" s="233"/>
      <c r="M6086" s="230" t="s">
        <v>128</v>
      </c>
      <c r="N6086" s="262">
        <f>ROUNDDOWN((N6084+N6085),0)</f>
        <v>144155</v>
      </c>
      <c r="O6086" s="233"/>
    </row>
    <row r="6087" spans="1:15" s="1378" customFormat="1" ht="13">
      <c r="A6087" s="231"/>
      <c r="B6087" s="829"/>
      <c r="C6087" s="829"/>
      <c r="D6087" s="421"/>
      <c r="E6087" s="829"/>
      <c r="F6087" s="234"/>
      <c r="G6087" s="829"/>
      <c r="H6087" s="233"/>
      <c r="K6087" s="233"/>
      <c r="L6087" s="233"/>
      <c r="M6087" s="230"/>
      <c r="N6087" s="233"/>
      <c r="O6087" s="233"/>
    </row>
    <row r="6088" spans="1:15" s="1378" customFormat="1" ht="13">
      <c r="A6088" s="258">
        <f>1+A6073</f>
        <v>177</v>
      </c>
      <c r="B6088" s="1250" t="s">
        <v>1234</v>
      </c>
      <c r="C6088" s="437"/>
      <c r="D6088" s="438" t="s">
        <v>1235</v>
      </c>
      <c r="E6088" s="1250"/>
      <c r="F6088" s="260"/>
      <c r="G6088" s="1250"/>
      <c r="H6088" s="245"/>
      <c r="K6088" s="245"/>
      <c r="L6088" s="245"/>
      <c r="M6088" s="262"/>
      <c r="N6088" s="245"/>
      <c r="O6088" s="233"/>
    </row>
    <row r="6089" spans="1:15" s="1378" customFormat="1" ht="13">
      <c r="A6089" s="403"/>
      <c r="B6089" s="404"/>
      <c r="C6089" s="404"/>
      <c r="D6089" s="421"/>
      <c r="E6089" s="829" t="s">
        <v>147</v>
      </c>
      <c r="F6089" s="234" t="s">
        <v>148</v>
      </c>
      <c r="G6089" s="829"/>
      <c r="H6089" s="233"/>
      <c r="K6089" s="233"/>
      <c r="L6089" s="233"/>
      <c r="M6089" s="230"/>
      <c r="N6089" s="233"/>
      <c r="O6089" s="233"/>
    </row>
    <row r="6090" spans="1:15" s="1378" customFormat="1" ht="13">
      <c r="A6090" s="403"/>
      <c r="B6090" s="404"/>
      <c r="C6090" s="404"/>
      <c r="D6090" s="274">
        <v>0.2</v>
      </c>
      <c r="E6090" s="829" t="s">
        <v>149</v>
      </c>
      <c r="F6090" s="264" t="s">
        <v>150</v>
      </c>
      <c r="G6090" s="370" t="s">
        <v>151</v>
      </c>
      <c r="H6090" s="248">
        <f>Bahan!$C$10</f>
        <v>125000</v>
      </c>
      <c r="K6090" s="248" t="s">
        <v>128</v>
      </c>
      <c r="L6090" s="230">
        <f>D6090*H6090</f>
        <v>25000</v>
      </c>
      <c r="M6090" s="230"/>
      <c r="N6090" s="233"/>
      <c r="O6090" s="233"/>
    </row>
    <row r="6091" spans="1:15" s="1378" customFormat="1" ht="13">
      <c r="A6091" s="403"/>
      <c r="B6091" s="404"/>
      <c r="C6091" s="404"/>
      <c r="D6091" s="274">
        <v>0.2</v>
      </c>
      <c r="E6091" s="829" t="s">
        <v>149</v>
      </c>
      <c r="F6091" s="264" t="s">
        <v>945</v>
      </c>
      <c r="G6091" s="370" t="s">
        <v>151</v>
      </c>
      <c r="H6091" s="248">
        <f>Bahan!$C$20</f>
        <v>135000</v>
      </c>
      <c r="K6091" s="248" t="s">
        <v>128</v>
      </c>
      <c r="L6091" s="230">
        <f>D6091*H6091</f>
        <v>27000</v>
      </c>
      <c r="M6091" s="230"/>
      <c r="N6091" s="233"/>
      <c r="O6091" s="233"/>
    </row>
    <row r="6092" spans="1:15" s="1378" customFormat="1" ht="13">
      <c r="A6092" s="403"/>
      <c r="B6092" s="404"/>
      <c r="C6092" s="404"/>
      <c r="D6092" s="274">
        <v>0.05</v>
      </c>
      <c r="E6092" s="829" t="s">
        <v>149</v>
      </c>
      <c r="F6092" s="234" t="s">
        <v>153</v>
      </c>
      <c r="G6092" s="370" t="s">
        <v>151</v>
      </c>
      <c r="H6092" s="248">
        <f>Bahan!$C$21</f>
        <v>145000</v>
      </c>
      <c r="K6092" s="248" t="s">
        <v>128</v>
      </c>
      <c r="L6092" s="230">
        <f>D6092*H6092</f>
        <v>7250</v>
      </c>
      <c r="M6092" s="230"/>
      <c r="N6092" s="233"/>
      <c r="O6092" s="233"/>
    </row>
    <row r="6093" spans="1:15" s="1378" customFormat="1" ht="13">
      <c r="A6093" s="403"/>
      <c r="B6093" s="404"/>
      <c r="C6093" s="404"/>
      <c r="D6093" s="274">
        <v>4.0000000000000001E-3</v>
      </c>
      <c r="E6093" s="829" t="s">
        <v>149</v>
      </c>
      <c r="F6093" s="234" t="s">
        <v>154</v>
      </c>
      <c r="G6093" s="370" t="s">
        <v>151</v>
      </c>
      <c r="H6093" s="248">
        <f>Bahan!$C$22</f>
        <v>150000</v>
      </c>
      <c r="K6093" s="248" t="s">
        <v>128</v>
      </c>
      <c r="L6093" s="230">
        <f>D6093*H6093</f>
        <v>600</v>
      </c>
      <c r="M6093" s="230"/>
      <c r="N6093" s="233"/>
      <c r="O6093" s="233"/>
    </row>
    <row r="6094" spans="1:15" s="1378" customFormat="1" ht="13">
      <c r="A6094" s="403"/>
      <c r="B6094" s="404"/>
      <c r="C6094" s="404"/>
      <c r="D6094" s="421"/>
      <c r="E6094" s="829"/>
      <c r="F6094" s="234"/>
      <c r="G6094" s="829"/>
      <c r="H6094" s="233"/>
      <c r="K6094" s="233"/>
      <c r="L6094" s="233"/>
      <c r="M6094" s="230" t="s">
        <v>128</v>
      </c>
      <c r="N6094" s="265">
        <f>SUM(L6090:L6093)</f>
        <v>59850</v>
      </c>
      <c r="O6094" s="233"/>
    </row>
    <row r="6095" spans="1:15" s="1378" customFormat="1" ht="13">
      <c r="A6095" s="403"/>
      <c r="B6095" s="404"/>
      <c r="C6095" s="404"/>
      <c r="D6095" s="421"/>
      <c r="E6095" s="829" t="s">
        <v>155</v>
      </c>
      <c r="F6095" s="234" t="s">
        <v>156</v>
      </c>
      <c r="G6095" s="829"/>
      <c r="H6095" s="233"/>
      <c r="K6095" s="233"/>
      <c r="L6095" s="233"/>
      <c r="M6095" s="230"/>
      <c r="N6095" s="233"/>
      <c r="O6095" s="233"/>
    </row>
    <row r="6096" spans="1:15" s="1378" customFormat="1" ht="13">
      <c r="A6096" s="403"/>
      <c r="B6096" s="404"/>
      <c r="C6096" s="404"/>
      <c r="D6096" s="421">
        <v>1</v>
      </c>
      <c r="E6096" s="829" t="s">
        <v>441</v>
      </c>
      <c r="F6096" s="234" t="s">
        <v>1236</v>
      </c>
      <c r="G6096" s="370" t="s">
        <v>151</v>
      </c>
      <c r="H6096" s="265">
        <f>Bahan!$C$629</f>
        <v>79200</v>
      </c>
      <c r="K6096" s="248" t="s">
        <v>128</v>
      </c>
      <c r="L6096" s="230">
        <f>D6096*H6096</f>
        <v>79200</v>
      </c>
      <c r="M6096" s="230"/>
      <c r="N6096" s="233"/>
      <c r="O6096" s="233"/>
    </row>
    <row r="6097" spans="1:15" s="1378" customFormat="1" ht="13">
      <c r="A6097" s="231"/>
      <c r="B6097" s="829"/>
      <c r="C6097" s="829"/>
      <c r="D6097" s="421"/>
      <c r="E6097" s="829"/>
      <c r="F6097" s="234"/>
      <c r="G6097" s="370"/>
      <c r="H6097" s="248"/>
      <c r="K6097" s="233"/>
      <c r="L6097" s="230"/>
      <c r="M6097" s="230" t="s">
        <v>128</v>
      </c>
      <c r="N6097" s="265">
        <f>SUM(L6096:L6096)</f>
        <v>79200</v>
      </c>
      <c r="O6097" s="233"/>
    </row>
    <row r="6098" spans="1:15" s="1378" customFormat="1" ht="13">
      <c r="A6098" s="231"/>
      <c r="B6098" s="829"/>
      <c r="C6098" s="829"/>
      <c r="D6098" s="421"/>
      <c r="E6098" s="829"/>
      <c r="F6098" s="234"/>
      <c r="G6098" s="829"/>
      <c r="H6098" s="829"/>
      <c r="K6098" s="829"/>
      <c r="L6098" s="233"/>
      <c r="M6098" s="267" t="s">
        <v>169</v>
      </c>
      <c r="N6098" s="268" t="s">
        <v>169</v>
      </c>
      <c r="O6098" s="233"/>
    </row>
    <row r="6099" spans="1:15" s="1378" customFormat="1" ht="13">
      <c r="A6099" s="231"/>
      <c r="B6099" s="829"/>
      <c r="C6099" s="829"/>
      <c r="D6099" s="421"/>
      <c r="E6099" s="829"/>
      <c r="F6099" s="234"/>
      <c r="G6099" s="829"/>
      <c r="H6099" s="233" t="s">
        <v>170</v>
      </c>
      <c r="K6099" s="233"/>
      <c r="L6099" s="233"/>
      <c r="M6099" s="230" t="s">
        <v>128</v>
      </c>
      <c r="N6099" s="230">
        <f>SUM(N6094:N6097)</f>
        <v>139050</v>
      </c>
      <c r="O6099" s="233"/>
    </row>
    <row r="6100" spans="1:15" s="1378" customFormat="1" ht="13">
      <c r="A6100" s="231"/>
      <c r="B6100" s="829"/>
      <c r="C6100" s="829"/>
      <c r="D6100" s="421"/>
      <c r="E6100" s="829"/>
      <c r="F6100" s="234"/>
      <c r="G6100" s="829"/>
      <c r="H6100" s="269" t="s">
        <v>3123</v>
      </c>
      <c r="I6100" s="233"/>
      <c r="J6100" s="233"/>
      <c r="K6100" s="270"/>
      <c r="L6100" s="233"/>
      <c r="M6100" s="230" t="s">
        <v>128</v>
      </c>
      <c r="N6100" s="265">
        <f>N6099*$Q$4</f>
        <v>13905</v>
      </c>
      <c r="O6100" s="233"/>
    </row>
    <row r="6101" spans="1:15" s="1378" customFormat="1" ht="13">
      <c r="A6101" s="231"/>
      <c r="B6101" s="829"/>
      <c r="C6101" s="829"/>
      <c r="D6101" s="421"/>
      <c r="E6101" s="829"/>
      <c r="F6101" s="234"/>
      <c r="G6101" s="829"/>
      <c r="H6101" s="233" t="s">
        <v>171</v>
      </c>
      <c r="I6101" s="233"/>
      <c r="J6101" s="233"/>
      <c r="K6101" s="233"/>
      <c r="L6101" s="233"/>
      <c r="M6101" s="230" t="s">
        <v>128</v>
      </c>
      <c r="N6101" s="262">
        <f>ROUNDDOWN((N6099+N6100),0)</f>
        <v>152955</v>
      </c>
      <c r="O6101" s="233"/>
    </row>
    <row r="6102" spans="1:15" s="1378" customFormat="1" ht="13">
      <c r="A6102" s="231"/>
      <c r="B6102" s="829"/>
      <c r="C6102" s="829"/>
      <c r="D6102" s="421"/>
      <c r="E6102" s="829"/>
      <c r="F6102" s="234"/>
      <c r="G6102" s="829"/>
      <c r="H6102" s="233"/>
      <c r="K6102" s="233"/>
      <c r="L6102" s="233"/>
      <c r="M6102" s="230"/>
      <c r="N6102" s="233"/>
      <c r="O6102" s="233"/>
    </row>
    <row r="6103" spans="1:15" s="1378" customFormat="1" ht="13">
      <c r="A6103" s="258">
        <f>1+A6088</f>
        <v>178</v>
      </c>
      <c r="B6103" s="1250" t="s">
        <v>1237</v>
      </c>
      <c r="C6103" s="437"/>
      <c r="D6103" s="438" t="s">
        <v>1238</v>
      </c>
      <c r="E6103" s="1250"/>
      <c r="F6103" s="260"/>
      <c r="G6103" s="1250"/>
      <c r="H6103" s="245"/>
      <c r="K6103" s="245"/>
      <c r="L6103" s="245"/>
      <c r="M6103" s="262"/>
      <c r="N6103" s="245"/>
      <c r="O6103" s="233"/>
    </row>
    <row r="6104" spans="1:15" s="1378" customFormat="1" ht="13">
      <c r="A6104" s="403"/>
      <c r="B6104" s="404"/>
      <c r="C6104" s="404"/>
      <c r="D6104" s="421"/>
      <c r="E6104" s="829" t="s">
        <v>147</v>
      </c>
      <c r="F6104" s="234" t="s">
        <v>148</v>
      </c>
      <c r="G6104" s="829"/>
      <c r="H6104" s="233"/>
      <c r="K6104" s="233"/>
      <c r="L6104" s="233"/>
      <c r="M6104" s="230"/>
      <c r="N6104" s="233"/>
      <c r="O6104" s="233"/>
    </row>
    <row r="6105" spans="1:15" s="1378" customFormat="1" ht="13">
      <c r="A6105" s="403"/>
      <c r="B6105" s="404"/>
      <c r="C6105" s="404"/>
      <c r="D6105" s="274">
        <v>0.2</v>
      </c>
      <c r="E6105" s="829" t="s">
        <v>149</v>
      </c>
      <c r="F6105" s="264" t="s">
        <v>150</v>
      </c>
      <c r="G6105" s="370" t="s">
        <v>151</v>
      </c>
      <c r="H6105" s="248">
        <f>Bahan!$C$10</f>
        <v>125000</v>
      </c>
      <c r="K6105" s="248" t="s">
        <v>128</v>
      </c>
      <c r="L6105" s="230">
        <f>D6105*H6105</f>
        <v>25000</v>
      </c>
      <c r="M6105" s="230"/>
      <c r="N6105" s="233"/>
      <c r="O6105" s="233"/>
    </row>
    <row r="6106" spans="1:15" s="1378" customFormat="1" ht="13">
      <c r="A6106" s="403"/>
      <c r="B6106" s="404"/>
      <c r="C6106" s="404"/>
      <c r="D6106" s="274">
        <v>0.2</v>
      </c>
      <c r="E6106" s="829" t="s">
        <v>149</v>
      </c>
      <c r="F6106" s="264" t="s">
        <v>945</v>
      </c>
      <c r="G6106" s="370" t="s">
        <v>151</v>
      </c>
      <c r="H6106" s="248">
        <f>Bahan!$C$20</f>
        <v>135000</v>
      </c>
      <c r="K6106" s="248" t="s">
        <v>128</v>
      </c>
      <c r="L6106" s="230">
        <f>D6106*H6106</f>
        <v>27000</v>
      </c>
      <c r="M6106" s="230"/>
      <c r="N6106" s="233"/>
      <c r="O6106" s="233"/>
    </row>
    <row r="6107" spans="1:15" s="1378" customFormat="1" ht="13">
      <c r="A6107" s="403"/>
      <c r="B6107" s="404"/>
      <c r="C6107" s="404"/>
      <c r="D6107" s="274">
        <v>0.05</v>
      </c>
      <c r="E6107" s="829" t="s">
        <v>149</v>
      </c>
      <c r="F6107" s="234" t="s">
        <v>153</v>
      </c>
      <c r="G6107" s="370" t="s">
        <v>151</v>
      </c>
      <c r="H6107" s="248">
        <f>Bahan!$C$21</f>
        <v>145000</v>
      </c>
      <c r="K6107" s="248" t="s">
        <v>128</v>
      </c>
      <c r="L6107" s="230">
        <f>D6107*H6107</f>
        <v>7250</v>
      </c>
      <c r="M6107" s="230"/>
      <c r="N6107" s="233"/>
      <c r="O6107" s="233"/>
    </row>
    <row r="6108" spans="1:15" s="1378" customFormat="1" ht="13">
      <c r="A6108" s="403"/>
      <c r="B6108" s="404"/>
      <c r="C6108" s="404"/>
      <c r="D6108" s="274">
        <v>4.0000000000000001E-3</v>
      </c>
      <c r="E6108" s="829" t="s">
        <v>149</v>
      </c>
      <c r="F6108" s="234" t="s">
        <v>154</v>
      </c>
      <c r="G6108" s="370" t="s">
        <v>151</v>
      </c>
      <c r="H6108" s="248">
        <f>Bahan!$C$22</f>
        <v>150000</v>
      </c>
      <c r="K6108" s="248" t="s">
        <v>128</v>
      </c>
      <c r="L6108" s="230">
        <f>D6108*H6108</f>
        <v>600</v>
      </c>
      <c r="M6108" s="230"/>
      <c r="N6108" s="233"/>
      <c r="O6108" s="233"/>
    </row>
    <row r="6109" spans="1:15" s="1378" customFormat="1" ht="13">
      <c r="A6109" s="403"/>
      <c r="B6109" s="404"/>
      <c r="C6109" s="404"/>
      <c r="D6109" s="421"/>
      <c r="E6109" s="829"/>
      <c r="F6109" s="234"/>
      <c r="G6109" s="829"/>
      <c r="H6109" s="233"/>
      <c r="K6109" s="233"/>
      <c r="L6109" s="233"/>
      <c r="M6109" s="230" t="s">
        <v>128</v>
      </c>
      <c r="N6109" s="265">
        <f>SUM(L6105:L6108)</f>
        <v>59850</v>
      </c>
      <c r="O6109" s="233"/>
    </row>
    <row r="6110" spans="1:15" s="1378" customFormat="1" ht="13">
      <c r="A6110" s="403"/>
      <c r="B6110" s="404"/>
      <c r="C6110" s="404"/>
      <c r="D6110" s="421"/>
      <c r="E6110" s="829" t="s">
        <v>155</v>
      </c>
      <c r="F6110" s="234" t="s">
        <v>156</v>
      </c>
      <c r="G6110" s="829"/>
      <c r="H6110" s="233"/>
      <c r="K6110" s="233"/>
      <c r="L6110" s="233"/>
      <c r="M6110" s="230"/>
      <c r="N6110" s="233"/>
      <c r="O6110" s="233"/>
    </row>
    <row r="6111" spans="1:15" s="1378" customFormat="1" ht="13">
      <c r="A6111" s="403"/>
      <c r="B6111" s="404"/>
      <c r="C6111" s="404"/>
      <c r="D6111" s="421">
        <v>1</v>
      </c>
      <c r="E6111" s="829" t="s">
        <v>441</v>
      </c>
      <c r="F6111" s="234" t="s">
        <v>1239</v>
      </c>
      <c r="G6111" s="370" t="s">
        <v>151</v>
      </c>
      <c r="H6111" s="265">
        <f>Bahan!$C$630</f>
        <v>87200</v>
      </c>
      <c r="K6111" s="248" t="s">
        <v>128</v>
      </c>
      <c r="L6111" s="230">
        <f>D6111*H6111</f>
        <v>87200</v>
      </c>
      <c r="M6111" s="230"/>
      <c r="N6111" s="233"/>
      <c r="O6111" s="233"/>
    </row>
    <row r="6112" spans="1:15" s="1378" customFormat="1" ht="13">
      <c r="A6112" s="231"/>
      <c r="B6112" s="829"/>
      <c r="C6112" s="829"/>
      <c r="D6112" s="421"/>
      <c r="E6112" s="829"/>
      <c r="F6112" s="234"/>
      <c r="G6112" s="370"/>
      <c r="H6112" s="248"/>
      <c r="K6112" s="233"/>
      <c r="L6112" s="230"/>
      <c r="M6112" s="230" t="s">
        <v>128</v>
      </c>
      <c r="N6112" s="265">
        <f>SUM(L6111:L6111)</f>
        <v>87200</v>
      </c>
      <c r="O6112" s="233"/>
    </row>
    <row r="6113" spans="1:15" s="1378" customFormat="1" ht="13">
      <c r="A6113" s="231"/>
      <c r="B6113" s="829"/>
      <c r="C6113" s="829"/>
      <c r="D6113" s="421"/>
      <c r="E6113" s="829"/>
      <c r="F6113" s="234"/>
      <c r="G6113" s="829"/>
      <c r="H6113" s="829"/>
      <c r="K6113" s="829"/>
      <c r="L6113" s="233"/>
      <c r="M6113" s="267" t="s">
        <v>169</v>
      </c>
      <c r="N6113" s="268" t="s">
        <v>169</v>
      </c>
      <c r="O6113" s="233"/>
    </row>
    <row r="6114" spans="1:15" s="1378" customFormat="1" ht="13">
      <c r="A6114" s="231"/>
      <c r="B6114" s="829"/>
      <c r="C6114" s="829"/>
      <c r="D6114" s="421"/>
      <c r="E6114" s="829"/>
      <c r="F6114" s="234"/>
      <c r="G6114" s="829"/>
      <c r="H6114" s="233" t="s">
        <v>170</v>
      </c>
      <c r="K6114" s="233"/>
      <c r="L6114" s="233"/>
      <c r="M6114" s="230" t="s">
        <v>128</v>
      </c>
      <c r="N6114" s="230">
        <f>SUM(N6109:N6112)</f>
        <v>147050</v>
      </c>
      <c r="O6114" s="233"/>
    </row>
    <row r="6115" spans="1:15" s="1378" customFormat="1" ht="13">
      <c r="A6115" s="231"/>
      <c r="B6115" s="829"/>
      <c r="C6115" s="829"/>
      <c r="D6115" s="421"/>
      <c r="E6115" s="829"/>
      <c r="F6115" s="234"/>
      <c r="G6115" s="829"/>
      <c r="H6115" s="269" t="s">
        <v>3123</v>
      </c>
      <c r="I6115" s="233"/>
      <c r="J6115" s="233"/>
      <c r="K6115" s="270"/>
      <c r="L6115" s="233"/>
      <c r="M6115" s="230" t="s">
        <v>128</v>
      </c>
      <c r="N6115" s="265">
        <f>N6114*$Q$4</f>
        <v>14705</v>
      </c>
      <c r="O6115" s="233"/>
    </row>
    <row r="6116" spans="1:15" s="1378" customFormat="1" ht="13">
      <c r="A6116" s="231"/>
      <c r="B6116" s="829"/>
      <c r="C6116" s="829"/>
      <c r="D6116" s="421"/>
      <c r="E6116" s="829"/>
      <c r="F6116" s="234"/>
      <c r="G6116" s="829"/>
      <c r="H6116" s="233" t="s">
        <v>171</v>
      </c>
      <c r="I6116" s="233"/>
      <c r="J6116" s="233"/>
      <c r="K6116" s="233"/>
      <c r="L6116" s="233"/>
      <c r="M6116" s="230" t="s">
        <v>128</v>
      </c>
      <c r="N6116" s="262">
        <f>ROUNDDOWN((N6114+N6115),0)</f>
        <v>161755</v>
      </c>
      <c r="O6116" s="233"/>
    </row>
    <row r="6117" spans="1:15" s="1378" customFormat="1" ht="13">
      <c r="A6117" s="231"/>
      <c r="B6117" s="829"/>
      <c r="C6117" s="829"/>
      <c r="D6117" s="421"/>
      <c r="E6117" s="829"/>
      <c r="F6117" s="234"/>
      <c r="G6117" s="829"/>
      <c r="H6117" s="233"/>
      <c r="K6117" s="233"/>
      <c r="L6117" s="233"/>
      <c r="M6117" s="230"/>
      <c r="N6117" s="233"/>
      <c r="O6117" s="233"/>
    </row>
    <row r="6118" spans="1:15" s="1378" customFormat="1" ht="13">
      <c r="A6118" s="258">
        <f>1+A6103</f>
        <v>179</v>
      </c>
      <c r="B6118" s="1250" t="s">
        <v>1240</v>
      </c>
      <c r="C6118" s="437"/>
      <c r="D6118" s="438" t="s">
        <v>1241</v>
      </c>
      <c r="E6118" s="1250"/>
      <c r="F6118" s="260"/>
      <c r="G6118" s="1250"/>
      <c r="H6118" s="245"/>
      <c r="K6118" s="245"/>
      <c r="L6118" s="245"/>
      <c r="M6118" s="262"/>
      <c r="N6118" s="245"/>
      <c r="O6118" s="233"/>
    </row>
    <row r="6119" spans="1:15" s="1378" customFormat="1" ht="13">
      <c r="A6119" s="403"/>
      <c r="B6119" s="404"/>
      <c r="C6119" s="404"/>
      <c r="D6119" s="421"/>
      <c r="E6119" s="829" t="s">
        <v>147</v>
      </c>
      <c r="F6119" s="234" t="s">
        <v>148</v>
      </c>
      <c r="G6119" s="829"/>
      <c r="H6119" s="233"/>
      <c r="K6119" s="233"/>
      <c r="L6119" s="233"/>
      <c r="M6119" s="230"/>
      <c r="N6119" s="233"/>
      <c r="O6119" s="233"/>
    </row>
    <row r="6120" spans="1:15" s="1378" customFormat="1" ht="13">
      <c r="A6120" s="403"/>
      <c r="B6120" s="404"/>
      <c r="C6120" s="404"/>
      <c r="D6120" s="274">
        <v>0.2</v>
      </c>
      <c r="E6120" s="829" t="s">
        <v>149</v>
      </c>
      <c r="F6120" s="264" t="s">
        <v>150</v>
      </c>
      <c r="G6120" s="370" t="s">
        <v>151</v>
      </c>
      <c r="H6120" s="248">
        <f>Bahan!$C$10</f>
        <v>125000</v>
      </c>
      <c r="K6120" s="248" t="s">
        <v>128</v>
      </c>
      <c r="L6120" s="230">
        <f>D6120*H6120</f>
        <v>25000</v>
      </c>
      <c r="M6120" s="230"/>
      <c r="N6120" s="233"/>
      <c r="O6120" s="233"/>
    </row>
    <row r="6121" spans="1:15" s="1378" customFormat="1" ht="13">
      <c r="A6121" s="403"/>
      <c r="B6121" s="404"/>
      <c r="C6121" s="404"/>
      <c r="D6121" s="274">
        <v>0.2</v>
      </c>
      <c r="E6121" s="829" t="s">
        <v>149</v>
      </c>
      <c r="F6121" s="264" t="s">
        <v>945</v>
      </c>
      <c r="G6121" s="370" t="s">
        <v>151</v>
      </c>
      <c r="H6121" s="248">
        <f>Bahan!$C$20</f>
        <v>135000</v>
      </c>
      <c r="K6121" s="248" t="s">
        <v>128</v>
      </c>
      <c r="L6121" s="230">
        <f>D6121*H6121</f>
        <v>27000</v>
      </c>
      <c r="M6121" s="230"/>
      <c r="N6121" s="233"/>
      <c r="O6121" s="233"/>
    </row>
    <row r="6122" spans="1:15" s="1378" customFormat="1" ht="13">
      <c r="A6122" s="403"/>
      <c r="B6122" s="404"/>
      <c r="C6122" s="404"/>
      <c r="D6122" s="274">
        <v>0.05</v>
      </c>
      <c r="E6122" s="829" t="s">
        <v>149</v>
      </c>
      <c r="F6122" s="234" t="s">
        <v>153</v>
      </c>
      <c r="G6122" s="370" t="s">
        <v>151</v>
      </c>
      <c r="H6122" s="248">
        <f>Bahan!$C$21</f>
        <v>145000</v>
      </c>
      <c r="K6122" s="248" t="s">
        <v>128</v>
      </c>
      <c r="L6122" s="230">
        <f>D6122*H6122</f>
        <v>7250</v>
      </c>
      <c r="M6122" s="230"/>
      <c r="N6122" s="233"/>
      <c r="O6122" s="233"/>
    </row>
    <row r="6123" spans="1:15" s="1378" customFormat="1" ht="13">
      <c r="A6123" s="403"/>
      <c r="B6123" s="404"/>
      <c r="C6123" s="404"/>
      <c r="D6123" s="274">
        <v>4.0000000000000001E-3</v>
      </c>
      <c r="E6123" s="829" t="s">
        <v>149</v>
      </c>
      <c r="F6123" s="234" t="s">
        <v>154</v>
      </c>
      <c r="G6123" s="370" t="s">
        <v>151</v>
      </c>
      <c r="H6123" s="248">
        <f>Bahan!$C$22</f>
        <v>150000</v>
      </c>
      <c r="K6123" s="248" t="s">
        <v>128</v>
      </c>
      <c r="L6123" s="230">
        <f>D6123*H6123</f>
        <v>600</v>
      </c>
      <c r="M6123" s="230"/>
      <c r="N6123" s="233"/>
      <c r="O6123" s="233"/>
    </row>
    <row r="6124" spans="1:15" s="1378" customFormat="1" ht="13">
      <c r="A6124" s="403"/>
      <c r="B6124" s="404"/>
      <c r="C6124" s="404"/>
      <c r="D6124" s="421"/>
      <c r="E6124" s="829"/>
      <c r="F6124" s="234"/>
      <c r="G6124" s="829"/>
      <c r="H6124" s="233"/>
      <c r="K6124" s="233"/>
      <c r="L6124" s="233"/>
      <c r="M6124" s="230" t="s">
        <v>128</v>
      </c>
      <c r="N6124" s="265">
        <f>SUM(L6120:L6123)</f>
        <v>59850</v>
      </c>
      <c r="O6124" s="233"/>
    </row>
    <row r="6125" spans="1:15" s="1378" customFormat="1" ht="13">
      <c r="A6125" s="403"/>
      <c r="B6125" s="404"/>
      <c r="C6125" s="404"/>
      <c r="D6125" s="421"/>
      <c r="E6125" s="829" t="s">
        <v>155</v>
      </c>
      <c r="F6125" s="234" t="s">
        <v>156</v>
      </c>
      <c r="G6125" s="829"/>
      <c r="H6125" s="233"/>
      <c r="K6125" s="233"/>
      <c r="L6125" s="233"/>
      <c r="M6125" s="230"/>
      <c r="N6125" s="233"/>
      <c r="O6125" s="233"/>
    </row>
    <row r="6126" spans="1:15" s="1378" customFormat="1" ht="13">
      <c r="A6126" s="403"/>
      <c r="B6126" s="404"/>
      <c r="C6126" s="404"/>
      <c r="D6126" s="421">
        <v>1</v>
      </c>
      <c r="E6126" s="829" t="s">
        <v>441</v>
      </c>
      <c r="F6126" s="234" t="s">
        <v>1242</v>
      </c>
      <c r="G6126" s="370" t="s">
        <v>151</v>
      </c>
      <c r="H6126" s="265">
        <f>Bahan!$C$631</f>
        <v>94700</v>
      </c>
      <c r="K6126" s="248" t="s">
        <v>128</v>
      </c>
      <c r="L6126" s="230">
        <f>D6126*H6126</f>
        <v>94700</v>
      </c>
      <c r="M6126" s="230"/>
      <c r="N6126" s="233"/>
      <c r="O6126" s="233"/>
    </row>
    <row r="6127" spans="1:15" s="1378" customFormat="1" ht="13">
      <c r="A6127" s="231"/>
      <c r="B6127" s="829"/>
      <c r="C6127" s="829"/>
      <c r="D6127" s="421"/>
      <c r="E6127" s="829"/>
      <c r="F6127" s="234"/>
      <c r="G6127" s="370"/>
      <c r="H6127" s="248"/>
      <c r="K6127" s="233"/>
      <c r="L6127" s="230"/>
      <c r="M6127" s="230" t="s">
        <v>128</v>
      </c>
      <c r="N6127" s="265">
        <f>SUM(L6126:L6126)</f>
        <v>94700</v>
      </c>
      <c r="O6127" s="233"/>
    </row>
    <row r="6128" spans="1:15" s="1378" customFormat="1" ht="13">
      <c r="A6128" s="231"/>
      <c r="B6128" s="829"/>
      <c r="C6128" s="829"/>
      <c r="D6128" s="421"/>
      <c r="E6128" s="829"/>
      <c r="F6128" s="234"/>
      <c r="G6128" s="829"/>
      <c r="H6128" s="829"/>
      <c r="K6128" s="829"/>
      <c r="L6128" s="233"/>
      <c r="M6128" s="267" t="s">
        <v>169</v>
      </c>
      <c r="N6128" s="268" t="s">
        <v>169</v>
      </c>
      <c r="O6128" s="233"/>
    </row>
    <row r="6129" spans="1:15" s="1378" customFormat="1" ht="13">
      <c r="A6129" s="231"/>
      <c r="B6129" s="829"/>
      <c r="C6129" s="829"/>
      <c r="D6129" s="421"/>
      <c r="E6129" s="829"/>
      <c r="F6129" s="234"/>
      <c r="G6129" s="829"/>
      <c r="H6129" s="233" t="s">
        <v>170</v>
      </c>
      <c r="K6129" s="233"/>
      <c r="L6129" s="233"/>
      <c r="M6129" s="230" t="s">
        <v>128</v>
      </c>
      <c r="N6129" s="230">
        <f>SUM(N6124:N6127)</f>
        <v>154550</v>
      </c>
      <c r="O6129" s="233"/>
    </row>
    <row r="6130" spans="1:15" s="1378" customFormat="1" ht="13">
      <c r="A6130" s="231"/>
      <c r="B6130" s="829"/>
      <c r="C6130" s="829"/>
      <c r="D6130" s="421"/>
      <c r="E6130" s="829"/>
      <c r="F6130" s="234"/>
      <c r="G6130" s="829"/>
      <c r="H6130" s="269" t="s">
        <v>3123</v>
      </c>
      <c r="I6130" s="233"/>
      <c r="J6130" s="233"/>
      <c r="K6130" s="270"/>
      <c r="L6130" s="233"/>
      <c r="M6130" s="230" t="s">
        <v>128</v>
      </c>
      <c r="N6130" s="265">
        <f>N6129*$Q$4</f>
        <v>15455</v>
      </c>
      <c r="O6130" s="233"/>
    </row>
    <row r="6131" spans="1:15" s="1378" customFormat="1" ht="13">
      <c r="A6131" s="231"/>
      <c r="B6131" s="829"/>
      <c r="C6131" s="829"/>
      <c r="D6131" s="421"/>
      <c r="E6131" s="829"/>
      <c r="F6131" s="234"/>
      <c r="G6131" s="829"/>
      <c r="H6131" s="233" t="s">
        <v>171</v>
      </c>
      <c r="I6131" s="233"/>
      <c r="J6131" s="233"/>
      <c r="K6131" s="233"/>
      <c r="L6131" s="233"/>
      <c r="M6131" s="230" t="s">
        <v>128</v>
      </c>
      <c r="N6131" s="262">
        <f>ROUNDDOWN((N6129+N6130),0)</f>
        <v>170005</v>
      </c>
      <c r="O6131" s="233"/>
    </row>
    <row r="6132" spans="1:15" s="1378" customFormat="1" ht="13">
      <c r="A6132" s="231"/>
      <c r="B6132" s="829"/>
      <c r="C6132" s="829"/>
      <c r="D6132" s="421"/>
      <c r="E6132" s="829"/>
      <c r="F6132" s="234"/>
      <c r="G6132" s="829"/>
      <c r="H6132" s="233"/>
      <c r="K6132" s="233"/>
      <c r="L6132" s="233"/>
      <c r="M6132" s="230"/>
      <c r="N6132" s="233"/>
      <c r="O6132" s="233"/>
    </row>
    <row r="6133" spans="1:15" s="1378" customFormat="1" ht="13">
      <c r="A6133" s="258">
        <f>1+A6118</f>
        <v>180</v>
      </c>
      <c r="B6133" s="1250" t="s">
        <v>1243</v>
      </c>
      <c r="C6133" s="437"/>
      <c r="D6133" s="438" t="s">
        <v>1244</v>
      </c>
      <c r="E6133" s="1250"/>
      <c r="F6133" s="260"/>
      <c r="G6133" s="1250"/>
      <c r="H6133" s="245"/>
      <c r="K6133" s="245"/>
      <c r="L6133" s="245"/>
      <c r="M6133" s="262"/>
      <c r="N6133" s="245"/>
      <c r="O6133" s="233"/>
    </row>
    <row r="6134" spans="1:15" s="1378" customFormat="1" ht="13">
      <c r="A6134" s="403"/>
      <c r="B6134" s="404"/>
      <c r="C6134" s="404"/>
      <c r="D6134" s="421"/>
      <c r="E6134" s="829" t="s">
        <v>147</v>
      </c>
      <c r="F6134" s="234" t="s">
        <v>148</v>
      </c>
      <c r="G6134" s="829"/>
      <c r="H6134" s="233"/>
      <c r="K6134" s="233"/>
      <c r="L6134" s="233"/>
      <c r="M6134" s="230"/>
      <c r="N6134" s="233"/>
      <c r="O6134" s="233"/>
    </row>
    <row r="6135" spans="1:15" s="1378" customFormat="1" ht="13">
      <c r="A6135" s="403"/>
      <c r="B6135" s="404"/>
      <c r="C6135" s="404"/>
      <c r="D6135" s="274">
        <v>0.2</v>
      </c>
      <c r="E6135" s="829" t="s">
        <v>149</v>
      </c>
      <c r="F6135" s="264" t="s">
        <v>150</v>
      </c>
      <c r="G6135" s="370" t="s">
        <v>151</v>
      </c>
      <c r="H6135" s="248">
        <f>Bahan!$C$10</f>
        <v>125000</v>
      </c>
      <c r="K6135" s="248" t="s">
        <v>128</v>
      </c>
      <c r="L6135" s="230">
        <f>D6135*H6135</f>
        <v>25000</v>
      </c>
      <c r="M6135" s="230"/>
      <c r="N6135" s="233"/>
      <c r="O6135" s="233"/>
    </row>
    <row r="6136" spans="1:15" s="1378" customFormat="1" ht="13">
      <c r="A6136" s="403"/>
      <c r="B6136" s="404"/>
      <c r="C6136" s="404"/>
      <c r="D6136" s="274">
        <v>0.2</v>
      </c>
      <c r="E6136" s="829" t="s">
        <v>149</v>
      </c>
      <c r="F6136" s="264" t="s">
        <v>945</v>
      </c>
      <c r="G6136" s="370" t="s">
        <v>151</v>
      </c>
      <c r="H6136" s="248">
        <f>Bahan!$C$20</f>
        <v>135000</v>
      </c>
      <c r="K6136" s="248" t="s">
        <v>128</v>
      </c>
      <c r="L6136" s="230">
        <f>D6136*H6136</f>
        <v>27000</v>
      </c>
      <c r="M6136" s="230"/>
      <c r="N6136" s="233"/>
      <c r="O6136" s="233"/>
    </row>
    <row r="6137" spans="1:15" s="1378" customFormat="1" ht="13">
      <c r="A6137" s="403"/>
      <c r="B6137" s="404"/>
      <c r="C6137" s="404"/>
      <c r="D6137" s="274">
        <v>0.05</v>
      </c>
      <c r="E6137" s="829" t="s">
        <v>149</v>
      </c>
      <c r="F6137" s="234" t="s">
        <v>153</v>
      </c>
      <c r="G6137" s="370" t="s">
        <v>151</v>
      </c>
      <c r="H6137" s="248">
        <f>Bahan!$C$21</f>
        <v>145000</v>
      </c>
      <c r="K6137" s="248" t="s">
        <v>128</v>
      </c>
      <c r="L6137" s="230">
        <f>D6137*H6137</f>
        <v>7250</v>
      </c>
      <c r="M6137" s="230"/>
      <c r="N6137" s="233"/>
      <c r="O6137" s="233"/>
    </row>
    <row r="6138" spans="1:15" s="1378" customFormat="1" ht="13">
      <c r="A6138" s="403"/>
      <c r="B6138" s="404"/>
      <c r="C6138" s="404"/>
      <c r="D6138" s="274">
        <v>4.0000000000000001E-3</v>
      </c>
      <c r="E6138" s="829" t="s">
        <v>149</v>
      </c>
      <c r="F6138" s="234" t="s">
        <v>154</v>
      </c>
      <c r="G6138" s="370" t="s">
        <v>151</v>
      </c>
      <c r="H6138" s="248">
        <f>Bahan!$C$22</f>
        <v>150000</v>
      </c>
      <c r="K6138" s="248" t="s">
        <v>128</v>
      </c>
      <c r="L6138" s="230">
        <f>D6138*H6138</f>
        <v>600</v>
      </c>
      <c r="M6138" s="230"/>
      <c r="N6138" s="233"/>
      <c r="O6138" s="233"/>
    </row>
    <row r="6139" spans="1:15" s="1378" customFormat="1" ht="13">
      <c r="A6139" s="403"/>
      <c r="B6139" s="404"/>
      <c r="C6139" s="404"/>
      <c r="D6139" s="421"/>
      <c r="E6139" s="829"/>
      <c r="F6139" s="234"/>
      <c r="G6139" s="829"/>
      <c r="H6139" s="233"/>
      <c r="K6139" s="233"/>
      <c r="L6139" s="233"/>
      <c r="M6139" s="230" t="s">
        <v>128</v>
      </c>
      <c r="N6139" s="265">
        <f>SUM(L6135:L6138)</f>
        <v>59850</v>
      </c>
      <c r="O6139" s="233"/>
    </row>
    <row r="6140" spans="1:15" s="1378" customFormat="1" ht="13">
      <c r="A6140" s="403"/>
      <c r="B6140" s="404"/>
      <c r="C6140" s="404"/>
      <c r="D6140" s="421"/>
      <c r="E6140" s="829" t="s">
        <v>155</v>
      </c>
      <c r="F6140" s="234" t="s">
        <v>156</v>
      </c>
      <c r="G6140" s="829"/>
      <c r="H6140" s="233"/>
      <c r="K6140" s="233"/>
      <c r="L6140" s="233"/>
      <c r="M6140" s="230"/>
      <c r="N6140" s="233"/>
      <c r="O6140" s="233"/>
    </row>
    <row r="6141" spans="1:15" s="1378" customFormat="1" ht="13">
      <c r="A6141" s="403"/>
      <c r="B6141" s="404"/>
      <c r="C6141" s="404"/>
      <c r="D6141" s="421">
        <v>1</v>
      </c>
      <c r="E6141" s="829" t="s">
        <v>441</v>
      </c>
      <c r="F6141" s="234" t="s">
        <v>1245</v>
      </c>
      <c r="G6141" s="370" t="s">
        <v>151</v>
      </c>
      <c r="H6141" s="265">
        <f>Bahan!$C$632</f>
        <v>106800</v>
      </c>
      <c r="K6141" s="248" t="s">
        <v>128</v>
      </c>
      <c r="L6141" s="230">
        <f>D6141*H6141</f>
        <v>106800</v>
      </c>
      <c r="M6141" s="230"/>
      <c r="N6141" s="233"/>
      <c r="O6141" s="233"/>
    </row>
    <row r="6142" spans="1:15" s="1378" customFormat="1" ht="13">
      <c r="A6142" s="231"/>
      <c r="B6142" s="829"/>
      <c r="C6142" s="829"/>
      <c r="D6142" s="421"/>
      <c r="E6142" s="829"/>
      <c r="F6142" s="234"/>
      <c r="G6142" s="370"/>
      <c r="H6142" s="248"/>
      <c r="K6142" s="233"/>
      <c r="L6142" s="230"/>
      <c r="M6142" s="230" t="s">
        <v>128</v>
      </c>
      <c r="N6142" s="265">
        <f>SUM(L6141:L6141)</f>
        <v>106800</v>
      </c>
      <c r="O6142" s="233"/>
    </row>
    <row r="6143" spans="1:15" s="1378" customFormat="1" ht="13">
      <c r="A6143" s="231"/>
      <c r="B6143" s="829"/>
      <c r="C6143" s="829"/>
      <c r="D6143" s="421"/>
      <c r="E6143" s="829"/>
      <c r="F6143" s="234"/>
      <c r="G6143" s="829"/>
      <c r="H6143" s="829"/>
      <c r="K6143" s="829"/>
      <c r="L6143" s="233"/>
      <c r="M6143" s="267" t="s">
        <v>169</v>
      </c>
      <c r="N6143" s="268" t="s">
        <v>169</v>
      </c>
      <c r="O6143" s="233"/>
    </row>
    <row r="6144" spans="1:15" s="1378" customFormat="1" ht="13">
      <c r="A6144" s="231"/>
      <c r="B6144" s="829"/>
      <c r="C6144" s="829"/>
      <c r="D6144" s="421"/>
      <c r="E6144" s="829"/>
      <c r="F6144" s="234"/>
      <c r="G6144" s="829"/>
      <c r="H6144" s="233" t="s">
        <v>170</v>
      </c>
      <c r="K6144" s="233"/>
      <c r="L6144" s="233"/>
      <c r="M6144" s="230" t="s">
        <v>128</v>
      </c>
      <c r="N6144" s="230">
        <f>SUM(N6139:N6142)</f>
        <v>166650</v>
      </c>
      <c r="O6144" s="233"/>
    </row>
    <row r="6145" spans="1:15" s="1378" customFormat="1" ht="13">
      <c r="A6145" s="231"/>
      <c r="B6145" s="829"/>
      <c r="C6145" s="829"/>
      <c r="D6145" s="421"/>
      <c r="E6145" s="829"/>
      <c r="F6145" s="234"/>
      <c r="G6145" s="829"/>
      <c r="H6145" s="269" t="s">
        <v>3123</v>
      </c>
      <c r="I6145" s="233"/>
      <c r="J6145" s="233"/>
      <c r="K6145" s="270"/>
      <c r="L6145" s="233"/>
      <c r="M6145" s="230" t="s">
        <v>128</v>
      </c>
      <c r="N6145" s="265">
        <f>N6144*$Q$4</f>
        <v>16665</v>
      </c>
      <c r="O6145" s="233"/>
    </row>
    <row r="6146" spans="1:15" s="1378" customFormat="1" ht="13">
      <c r="A6146" s="231"/>
      <c r="B6146" s="829"/>
      <c r="C6146" s="829"/>
      <c r="D6146" s="421"/>
      <c r="E6146" s="829"/>
      <c r="F6146" s="234"/>
      <c r="G6146" s="829"/>
      <c r="H6146" s="233" t="s">
        <v>171</v>
      </c>
      <c r="I6146" s="233"/>
      <c r="J6146" s="233"/>
      <c r="K6146" s="233"/>
      <c r="L6146" s="233"/>
      <c r="M6146" s="230" t="s">
        <v>128</v>
      </c>
      <c r="N6146" s="262">
        <f>ROUNDDOWN((N6144+N6145),0)</f>
        <v>183315</v>
      </c>
      <c r="O6146" s="233"/>
    </row>
    <row r="6147" spans="1:15" s="1378" customFormat="1" ht="13">
      <c r="A6147" s="231"/>
      <c r="B6147" s="829"/>
      <c r="C6147" s="829"/>
      <c r="D6147" s="421"/>
      <c r="E6147" s="829"/>
      <c r="F6147" s="234"/>
      <c r="G6147" s="829"/>
      <c r="H6147" s="233"/>
      <c r="K6147" s="233"/>
      <c r="L6147" s="233"/>
      <c r="M6147" s="230"/>
      <c r="N6147" s="233"/>
      <c r="O6147" s="233"/>
    </row>
    <row r="6148" spans="1:15" s="245" customFormat="1" ht="13">
      <c r="A6148" s="258">
        <f>1+A6133</f>
        <v>181</v>
      </c>
      <c r="B6148" s="1250" t="s">
        <v>1246</v>
      </c>
      <c r="C6148" s="1250"/>
      <c r="D6148" s="341" t="s">
        <v>1247</v>
      </c>
      <c r="E6148" s="1250"/>
      <c r="F6148" s="260"/>
      <c r="G6148" s="422"/>
      <c r="M6148" s="423"/>
    </row>
    <row r="6149" spans="1:15" ht="13">
      <c r="D6149" s="424"/>
      <c r="E6149" s="293" t="s">
        <v>236</v>
      </c>
      <c r="F6149" s="385" t="s">
        <v>645</v>
      </c>
      <c r="G6149" s="425"/>
      <c r="H6149" s="386"/>
      <c r="I6149" s="386"/>
      <c r="J6149" s="386"/>
      <c r="K6149" s="279"/>
      <c r="L6149" s="386"/>
      <c r="M6149" s="426"/>
    </row>
    <row r="6150" spans="1:15" ht="13">
      <c r="A6150" s="387"/>
      <c r="B6150" s="293"/>
      <c r="C6150" s="293"/>
      <c r="D6150" s="427">
        <v>1</v>
      </c>
      <c r="E6150" s="829" t="s">
        <v>441</v>
      </c>
      <c r="F6150" s="1377" t="s">
        <v>1194</v>
      </c>
      <c r="G6150" s="356" t="s">
        <v>151</v>
      </c>
      <c r="H6150" s="1379">
        <f>'Hrg Sat'!$G$452</f>
        <v>112035</v>
      </c>
      <c r="I6150" s="428"/>
      <c r="J6150" s="428"/>
      <c r="K6150" s="426" t="s">
        <v>128</v>
      </c>
      <c r="L6150" s="426">
        <f>D6150*H6150</f>
        <v>112035</v>
      </c>
      <c r="M6150" s="426"/>
    </row>
    <row r="6151" spans="1:15" ht="13">
      <c r="A6151" s="387"/>
      <c r="B6151" s="293"/>
      <c r="C6151" s="293"/>
      <c r="D6151" s="427">
        <v>1</v>
      </c>
      <c r="E6151" s="829" t="s">
        <v>441</v>
      </c>
      <c r="F6151" s="1377" t="s">
        <v>1248</v>
      </c>
      <c r="G6151" s="356" t="s">
        <v>151</v>
      </c>
      <c r="H6151" s="1379">
        <f>'Hrg Sat'!$G$454</f>
        <v>165935</v>
      </c>
      <c r="I6151" s="428"/>
      <c r="J6151" s="428"/>
      <c r="K6151" s="426" t="s">
        <v>128</v>
      </c>
      <c r="L6151" s="426">
        <f>D6151*H6151</f>
        <v>165935</v>
      </c>
      <c r="M6151" s="426"/>
    </row>
    <row r="6152" spans="1:15" ht="13">
      <c r="A6152" s="387"/>
      <c r="B6152" s="293"/>
      <c r="C6152" s="293"/>
      <c r="D6152" s="427">
        <v>1</v>
      </c>
      <c r="E6152" s="829" t="s">
        <v>441</v>
      </c>
      <c r="F6152" s="1377" t="s">
        <v>1227</v>
      </c>
      <c r="G6152" s="356" t="s">
        <v>151</v>
      </c>
      <c r="H6152" s="1379">
        <f>'Hrg Sat'!$G$463</f>
        <v>132385</v>
      </c>
      <c r="I6152" s="428"/>
      <c r="J6152" s="428"/>
      <c r="K6152" s="426" t="s">
        <v>128</v>
      </c>
      <c r="L6152" s="426">
        <f>D6152*H6152</f>
        <v>132385</v>
      </c>
      <c r="M6152" s="426"/>
    </row>
    <row r="6153" spans="1:15" ht="13">
      <c r="D6153" s="307"/>
      <c r="E6153" s="829"/>
      <c r="F6153" s="234" t="s">
        <v>143</v>
      </c>
      <c r="G6153" s="429"/>
      <c r="M6153" s="426" t="s">
        <v>128</v>
      </c>
      <c r="N6153" s="265">
        <f>SUM(L6150:L6152)</f>
        <v>410355</v>
      </c>
    </row>
    <row r="6154" spans="1:15" ht="13">
      <c r="D6154" s="430"/>
      <c r="E6154" s="829"/>
      <c r="F6154" s="247"/>
      <c r="G6154" s="429"/>
      <c r="H6154" s="829"/>
      <c r="I6154" s="829"/>
      <c r="J6154" s="829"/>
      <c r="K6154" s="426"/>
      <c r="M6154" s="431" t="s">
        <v>169</v>
      </c>
      <c r="N6154" s="268" t="s">
        <v>169</v>
      </c>
    </row>
    <row r="6155" spans="1:15" ht="13">
      <c r="D6155" s="307"/>
      <c r="E6155" s="829"/>
      <c r="G6155" s="829"/>
      <c r="H6155" s="233" t="s">
        <v>170</v>
      </c>
      <c r="M6155" s="426" t="s">
        <v>128</v>
      </c>
      <c r="N6155" s="426">
        <f>SUM(N6153:N6153)</f>
        <v>410355</v>
      </c>
    </row>
    <row r="6156" spans="1:15" ht="13">
      <c r="D6156" s="421"/>
      <c r="E6156" s="829"/>
      <c r="G6156" s="829"/>
      <c r="H6156" s="233" t="s">
        <v>171</v>
      </c>
      <c r="M6156" s="423" t="s">
        <v>128</v>
      </c>
      <c r="N6156" s="271">
        <f>SUM(N6155)</f>
        <v>410355</v>
      </c>
    </row>
    <row r="6157" spans="1:15" ht="13">
      <c r="D6157" s="421"/>
      <c r="E6157" s="829"/>
      <c r="G6157" s="829"/>
      <c r="M6157" s="423"/>
      <c r="N6157" s="271"/>
    </row>
    <row r="6158" spans="1:15" s="245" customFormat="1" ht="13">
      <c r="A6158" s="258">
        <f>1+A6148</f>
        <v>182</v>
      </c>
      <c r="B6158" s="1250" t="s">
        <v>1249</v>
      </c>
      <c r="C6158" s="1250"/>
      <c r="D6158" s="341" t="s">
        <v>1250</v>
      </c>
      <c r="E6158" s="1250"/>
      <c r="F6158" s="260"/>
      <c r="G6158" s="422"/>
      <c r="M6158" s="423"/>
    </row>
    <row r="6159" spans="1:15" ht="13">
      <c r="D6159" s="424"/>
      <c r="E6159" s="293" t="s">
        <v>236</v>
      </c>
      <c r="F6159" s="385" t="s">
        <v>645</v>
      </c>
      <c r="G6159" s="425"/>
      <c r="H6159" s="386"/>
      <c r="I6159" s="386"/>
      <c r="J6159" s="386"/>
      <c r="K6159" s="279"/>
      <c r="L6159" s="386"/>
      <c r="M6159" s="426"/>
    </row>
    <row r="6160" spans="1:15" ht="13">
      <c r="A6160" s="387"/>
      <c r="B6160" s="293"/>
      <c r="C6160" s="293"/>
      <c r="D6160" s="427">
        <v>1</v>
      </c>
      <c r="E6160" s="829" t="s">
        <v>441</v>
      </c>
      <c r="F6160" s="1377" t="s">
        <v>1251</v>
      </c>
      <c r="G6160" s="356" t="s">
        <v>151</v>
      </c>
      <c r="H6160" s="1379">
        <f>'Hrg Sat'!$G$453</f>
        <v>132935</v>
      </c>
      <c r="I6160" s="428"/>
      <c r="J6160" s="428"/>
      <c r="K6160" s="426" t="s">
        <v>128</v>
      </c>
      <c r="L6160" s="426">
        <f>D6160*H6160</f>
        <v>132935</v>
      </c>
      <c r="M6160" s="426"/>
    </row>
    <row r="6161" spans="1:14" ht="13">
      <c r="A6161" s="387"/>
      <c r="B6161" s="293"/>
      <c r="C6161" s="293"/>
      <c r="D6161" s="427">
        <v>1</v>
      </c>
      <c r="E6161" s="829" t="s">
        <v>441</v>
      </c>
      <c r="F6161" s="1377" t="s">
        <v>1252</v>
      </c>
      <c r="G6161" s="356" t="s">
        <v>151</v>
      </c>
      <c r="H6161" s="1379">
        <f>'Hrg Sat'!$G$455</f>
        <v>193068</v>
      </c>
      <c r="I6161" s="428"/>
      <c r="J6161" s="428"/>
      <c r="K6161" s="426" t="s">
        <v>128</v>
      </c>
      <c r="L6161" s="426">
        <f>D6161*H6161</f>
        <v>193068</v>
      </c>
      <c r="M6161" s="426"/>
    </row>
    <row r="6162" spans="1:14" ht="13">
      <c r="A6162" s="387"/>
      <c r="B6162" s="293"/>
      <c r="C6162" s="293"/>
      <c r="D6162" s="427">
        <v>1</v>
      </c>
      <c r="E6162" s="829" t="s">
        <v>441</v>
      </c>
      <c r="F6162" s="1377" t="s">
        <v>1253</v>
      </c>
      <c r="G6162" s="356" t="s">
        <v>151</v>
      </c>
      <c r="H6162" s="1379">
        <f>'Hrg Sat'!$G$464</f>
        <v>139095</v>
      </c>
      <c r="I6162" s="428"/>
      <c r="J6162" s="428"/>
      <c r="K6162" s="426" t="s">
        <v>128</v>
      </c>
      <c r="L6162" s="426">
        <f>D6162*H6162</f>
        <v>139095</v>
      </c>
      <c r="M6162" s="426"/>
    </row>
    <row r="6163" spans="1:14" ht="13">
      <c r="D6163" s="307"/>
      <c r="E6163" s="829"/>
      <c r="G6163" s="429"/>
      <c r="M6163" s="426" t="s">
        <v>128</v>
      </c>
      <c r="N6163" s="265">
        <f>SUM(L6160:L6162)</f>
        <v>465098</v>
      </c>
    </row>
    <row r="6164" spans="1:14" ht="13">
      <c r="D6164" s="430"/>
      <c r="E6164" s="829"/>
      <c r="F6164" s="247"/>
      <c r="G6164" s="429"/>
      <c r="H6164" s="829"/>
      <c r="I6164" s="829"/>
      <c r="J6164" s="829"/>
      <c r="K6164" s="426"/>
      <c r="M6164" s="431" t="s">
        <v>169</v>
      </c>
      <c r="N6164" s="268" t="s">
        <v>169</v>
      </c>
    </row>
    <row r="6165" spans="1:14" ht="13">
      <c r="D6165" s="307"/>
      <c r="E6165" s="829"/>
      <c r="G6165" s="829"/>
      <c r="H6165" s="233" t="s">
        <v>170</v>
      </c>
      <c r="M6165" s="426" t="s">
        <v>128</v>
      </c>
      <c r="N6165" s="426">
        <f>SUM(N6163:N6163)</f>
        <v>465098</v>
      </c>
    </row>
    <row r="6166" spans="1:14" ht="13">
      <c r="D6166" s="421"/>
      <c r="E6166" s="829"/>
      <c r="G6166" s="829"/>
      <c r="H6166" s="233" t="s">
        <v>171</v>
      </c>
      <c r="M6166" s="423" t="s">
        <v>128</v>
      </c>
      <c r="N6166" s="271">
        <f>SUM(N6165)</f>
        <v>465098</v>
      </c>
    </row>
    <row r="6167" spans="1:14" ht="13">
      <c r="D6167" s="421"/>
      <c r="E6167" s="829"/>
      <c r="G6167" s="829"/>
      <c r="M6167" s="423"/>
      <c r="N6167" s="271"/>
    </row>
    <row r="6168" spans="1:14" s="245" customFormat="1" ht="13">
      <c r="A6168" s="258">
        <f>1+A6158</f>
        <v>183</v>
      </c>
      <c r="B6168" s="1250" t="s">
        <v>1254</v>
      </c>
      <c r="C6168" s="1250"/>
      <c r="D6168" s="341" t="s">
        <v>1255</v>
      </c>
      <c r="E6168" s="1250"/>
      <c r="F6168" s="260"/>
      <c r="G6168" s="422"/>
      <c r="M6168" s="423"/>
    </row>
    <row r="6169" spans="1:14" ht="13">
      <c r="D6169" s="424"/>
      <c r="E6169" s="293" t="s">
        <v>236</v>
      </c>
      <c r="F6169" s="385" t="s">
        <v>645</v>
      </c>
      <c r="G6169" s="425"/>
      <c r="H6169" s="386"/>
      <c r="I6169" s="386"/>
      <c r="J6169" s="386"/>
      <c r="K6169" s="279"/>
      <c r="L6169" s="386"/>
      <c r="M6169" s="426"/>
    </row>
    <row r="6170" spans="1:14" ht="13">
      <c r="A6170" s="387"/>
      <c r="B6170" s="293"/>
      <c r="C6170" s="293"/>
      <c r="D6170" s="427">
        <v>1</v>
      </c>
      <c r="E6170" s="829" t="s">
        <v>441</v>
      </c>
      <c r="F6170" s="1377" t="s">
        <v>1197</v>
      </c>
      <c r="G6170" s="356" t="s">
        <v>151</v>
      </c>
      <c r="H6170" s="1379">
        <f>'Hrg Sat'!$G$453</f>
        <v>132935</v>
      </c>
      <c r="I6170" s="428"/>
      <c r="J6170" s="428"/>
      <c r="K6170" s="426" t="s">
        <v>128</v>
      </c>
      <c r="L6170" s="426">
        <f>D6170*H6170</f>
        <v>132935</v>
      </c>
      <c r="M6170" s="426"/>
    </row>
    <row r="6171" spans="1:14" ht="13">
      <c r="A6171" s="387"/>
      <c r="B6171" s="293"/>
      <c r="C6171" s="293"/>
      <c r="D6171" s="427">
        <v>1</v>
      </c>
      <c r="E6171" s="829" t="s">
        <v>441</v>
      </c>
      <c r="F6171" s="1377" t="s">
        <v>1206</v>
      </c>
      <c r="G6171" s="356" t="s">
        <v>151</v>
      </c>
      <c r="H6171" s="1379">
        <f>'Hrg Sat'!$G$456</f>
        <v>312386</v>
      </c>
      <c r="I6171" s="428"/>
      <c r="J6171" s="428"/>
      <c r="K6171" s="426" t="s">
        <v>128</v>
      </c>
      <c r="L6171" s="426">
        <f>D6171*H6171</f>
        <v>312386</v>
      </c>
      <c r="M6171" s="426"/>
    </row>
    <row r="6172" spans="1:14" ht="13">
      <c r="A6172" s="387"/>
      <c r="B6172" s="293"/>
      <c r="C6172" s="293"/>
      <c r="D6172" s="427">
        <v>1</v>
      </c>
      <c r="E6172" s="829" t="s">
        <v>441</v>
      </c>
      <c r="F6172" s="1377" t="s">
        <v>1233</v>
      </c>
      <c r="G6172" s="356" t="s">
        <v>151</v>
      </c>
      <c r="H6172" s="1379">
        <f>'Hrg Sat'!$G$465</f>
        <v>144155</v>
      </c>
      <c r="I6172" s="428"/>
      <c r="J6172" s="428"/>
      <c r="K6172" s="426" t="s">
        <v>128</v>
      </c>
      <c r="L6172" s="426">
        <f>D6172*H6172</f>
        <v>144155</v>
      </c>
      <c r="M6172" s="426"/>
    </row>
    <row r="6173" spans="1:14" ht="13">
      <c r="D6173" s="307"/>
      <c r="E6173" s="829"/>
      <c r="G6173" s="429"/>
      <c r="M6173" s="426" t="s">
        <v>128</v>
      </c>
      <c r="N6173" s="265">
        <f>SUM(L6170:L6172)</f>
        <v>589476</v>
      </c>
    </row>
    <row r="6174" spans="1:14" ht="13">
      <c r="D6174" s="430"/>
      <c r="E6174" s="829"/>
      <c r="F6174" s="247"/>
      <c r="G6174" s="429"/>
      <c r="H6174" s="829"/>
      <c r="I6174" s="829"/>
      <c r="J6174" s="829"/>
      <c r="K6174" s="426"/>
      <c r="M6174" s="431" t="s">
        <v>169</v>
      </c>
      <c r="N6174" s="268" t="s">
        <v>169</v>
      </c>
    </row>
    <row r="6175" spans="1:14" ht="13">
      <c r="D6175" s="307"/>
      <c r="E6175" s="829"/>
      <c r="G6175" s="829"/>
      <c r="H6175" s="233" t="s">
        <v>170</v>
      </c>
      <c r="M6175" s="426" t="s">
        <v>128</v>
      </c>
      <c r="N6175" s="426">
        <f>SUM(N6173:N6173)</f>
        <v>589476</v>
      </c>
    </row>
    <row r="6176" spans="1:14" ht="13">
      <c r="D6176" s="421"/>
      <c r="E6176" s="829"/>
      <c r="G6176" s="829"/>
      <c r="H6176" s="233" t="s">
        <v>171</v>
      </c>
      <c r="M6176" s="423" t="s">
        <v>128</v>
      </c>
      <c r="N6176" s="271">
        <f>SUM(N6175)</f>
        <v>589476</v>
      </c>
    </row>
    <row r="6177" spans="1:14" ht="13">
      <c r="D6177" s="421"/>
      <c r="E6177" s="829"/>
      <c r="G6177" s="829"/>
      <c r="M6177" s="423"/>
      <c r="N6177" s="271"/>
    </row>
    <row r="6178" spans="1:14" s="245" customFormat="1" ht="13">
      <c r="A6178" s="258">
        <f>1+A6168</f>
        <v>184</v>
      </c>
      <c r="B6178" s="1250" t="s">
        <v>1256</v>
      </c>
      <c r="C6178" s="1250"/>
      <c r="D6178" s="341" t="s">
        <v>1257</v>
      </c>
      <c r="E6178" s="1250"/>
      <c r="F6178" s="260"/>
      <c r="G6178" s="422"/>
      <c r="M6178" s="423"/>
    </row>
    <row r="6179" spans="1:14" ht="13">
      <c r="D6179" s="424"/>
      <c r="E6179" s="293" t="s">
        <v>236</v>
      </c>
      <c r="F6179" s="385" t="s">
        <v>645</v>
      </c>
      <c r="G6179" s="425"/>
      <c r="H6179" s="386"/>
      <c r="I6179" s="386"/>
      <c r="J6179" s="386"/>
      <c r="K6179" s="279"/>
      <c r="L6179" s="386"/>
      <c r="M6179" s="426"/>
    </row>
    <row r="6180" spans="1:14" ht="13">
      <c r="A6180" s="387"/>
      <c r="B6180" s="293"/>
      <c r="C6180" s="293"/>
      <c r="D6180" s="427">
        <v>1</v>
      </c>
      <c r="E6180" s="829" t="s">
        <v>441</v>
      </c>
      <c r="F6180" s="1377" t="s">
        <v>1197</v>
      </c>
      <c r="G6180" s="356" t="s">
        <v>151</v>
      </c>
      <c r="H6180" s="1379">
        <f>'Hrg Sat'!$G$453</f>
        <v>132935</v>
      </c>
      <c r="I6180" s="428"/>
      <c r="J6180" s="428"/>
      <c r="K6180" s="426" t="s">
        <v>128</v>
      </c>
      <c r="L6180" s="426">
        <f>D6180*H6180</f>
        <v>132935</v>
      </c>
      <c r="M6180" s="426"/>
    </row>
    <row r="6181" spans="1:14" ht="13">
      <c r="A6181" s="387"/>
      <c r="B6181" s="293"/>
      <c r="C6181" s="293"/>
      <c r="D6181" s="427">
        <v>1</v>
      </c>
      <c r="E6181" s="829" t="s">
        <v>441</v>
      </c>
      <c r="F6181" s="1377" t="s">
        <v>1209</v>
      </c>
      <c r="G6181" s="356" t="s">
        <v>151</v>
      </c>
      <c r="H6181" s="1379">
        <f>'Hrg Sat'!$G$457</f>
        <v>371179</v>
      </c>
      <c r="I6181" s="428"/>
      <c r="J6181" s="428"/>
      <c r="K6181" s="426" t="s">
        <v>128</v>
      </c>
      <c r="L6181" s="426">
        <f>D6181*H6181</f>
        <v>371179</v>
      </c>
      <c r="M6181" s="426"/>
    </row>
    <row r="6182" spans="1:14" ht="13">
      <c r="A6182" s="387"/>
      <c r="B6182" s="293"/>
      <c r="C6182" s="293"/>
      <c r="D6182" s="427">
        <v>1</v>
      </c>
      <c r="E6182" s="829" t="s">
        <v>441</v>
      </c>
      <c r="F6182" s="1377" t="s">
        <v>1236</v>
      </c>
      <c r="G6182" s="356" t="s">
        <v>151</v>
      </c>
      <c r="H6182" s="1379">
        <f>'Hrg Sat'!$G$466</f>
        <v>152955</v>
      </c>
      <c r="I6182" s="428"/>
      <c r="J6182" s="428"/>
      <c r="K6182" s="426" t="s">
        <v>128</v>
      </c>
      <c r="L6182" s="426">
        <f>D6182*H6182</f>
        <v>152955</v>
      </c>
      <c r="M6182" s="426"/>
    </row>
    <row r="6183" spans="1:14" ht="13">
      <c r="D6183" s="307"/>
      <c r="E6183" s="829"/>
      <c r="G6183" s="429"/>
      <c r="M6183" s="426" t="s">
        <v>128</v>
      </c>
      <c r="N6183" s="265">
        <f>SUM(L6180:L6182)</f>
        <v>657069</v>
      </c>
    </row>
    <row r="6184" spans="1:14" ht="13">
      <c r="D6184" s="430"/>
      <c r="E6184" s="829"/>
      <c r="F6184" s="247"/>
      <c r="G6184" s="429"/>
      <c r="H6184" s="829"/>
      <c r="I6184" s="829"/>
      <c r="J6184" s="829"/>
      <c r="K6184" s="426"/>
      <c r="M6184" s="431" t="s">
        <v>169</v>
      </c>
      <c r="N6184" s="268" t="s">
        <v>169</v>
      </c>
    </row>
    <row r="6185" spans="1:14" ht="13">
      <c r="D6185" s="307"/>
      <c r="E6185" s="829"/>
      <c r="G6185" s="829"/>
      <c r="H6185" s="233" t="s">
        <v>170</v>
      </c>
      <c r="M6185" s="426" t="s">
        <v>128</v>
      </c>
      <c r="N6185" s="426">
        <f>SUM(N6183:N6183)</f>
        <v>657069</v>
      </c>
    </row>
    <row r="6186" spans="1:14" ht="13">
      <c r="D6186" s="421"/>
      <c r="E6186" s="829"/>
      <c r="G6186" s="829"/>
      <c r="H6186" s="233" t="s">
        <v>171</v>
      </c>
      <c r="M6186" s="423" t="s">
        <v>128</v>
      </c>
      <c r="N6186" s="271">
        <f>SUM(N6185)</f>
        <v>657069</v>
      </c>
    </row>
    <row r="6187" spans="1:14" ht="13">
      <c r="D6187" s="421"/>
      <c r="E6187" s="829"/>
      <c r="G6187" s="829"/>
      <c r="M6187" s="423"/>
      <c r="N6187" s="271"/>
    </row>
    <row r="6188" spans="1:14" s="245" customFormat="1" ht="13">
      <c r="A6188" s="258">
        <f>1+A6178</f>
        <v>185</v>
      </c>
      <c r="B6188" s="1250" t="s">
        <v>1258</v>
      </c>
      <c r="C6188" s="1250"/>
      <c r="D6188" s="341" t="s">
        <v>1259</v>
      </c>
      <c r="E6188" s="1250"/>
      <c r="F6188" s="260"/>
      <c r="G6188" s="422"/>
      <c r="M6188" s="423"/>
    </row>
    <row r="6189" spans="1:14" ht="13">
      <c r="D6189" s="424"/>
      <c r="E6189" s="293" t="s">
        <v>236</v>
      </c>
      <c r="F6189" s="385" t="s">
        <v>645</v>
      </c>
      <c r="G6189" s="425"/>
      <c r="H6189" s="386"/>
      <c r="I6189" s="386"/>
      <c r="J6189" s="386"/>
      <c r="K6189" s="279"/>
      <c r="L6189" s="386"/>
      <c r="M6189" s="426"/>
    </row>
    <row r="6190" spans="1:14" ht="13">
      <c r="A6190" s="387"/>
      <c r="B6190" s="293"/>
      <c r="C6190" s="293"/>
      <c r="D6190" s="427">
        <v>1</v>
      </c>
      <c r="E6190" s="829" t="s">
        <v>441</v>
      </c>
      <c r="F6190" s="1377" t="s">
        <v>1200</v>
      </c>
      <c r="G6190" s="356" t="s">
        <v>151</v>
      </c>
      <c r="H6190" s="1379">
        <f>'Hrg Sat'!$G$454</f>
        <v>165935</v>
      </c>
      <c r="I6190" s="428"/>
      <c r="J6190" s="428"/>
      <c r="K6190" s="426" t="s">
        <v>128</v>
      </c>
      <c r="L6190" s="426">
        <f>D6190*H6190</f>
        <v>165935</v>
      </c>
      <c r="M6190" s="426"/>
    </row>
    <row r="6191" spans="1:14" ht="13">
      <c r="A6191" s="387"/>
      <c r="B6191" s="293"/>
      <c r="C6191" s="293"/>
      <c r="D6191" s="427">
        <v>1</v>
      </c>
      <c r="E6191" s="829" t="s">
        <v>441</v>
      </c>
      <c r="F6191" s="1377" t="s">
        <v>1212</v>
      </c>
      <c r="G6191" s="356" t="s">
        <v>151</v>
      </c>
      <c r="H6191" s="1379">
        <f>'Hrg Sat'!$G$458</f>
        <v>511524</v>
      </c>
      <c r="I6191" s="428"/>
      <c r="J6191" s="428"/>
      <c r="K6191" s="426" t="s">
        <v>128</v>
      </c>
      <c r="L6191" s="426">
        <f>D6191*H6191</f>
        <v>511524</v>
      </c>
      <c r="M6191" s="426"/>
    </row>
    <row r="6192" spans="1:14" ht="13">
      <c r="A6192" s="387"/>
      <c r="B6192" s="293"/>
      <c r="C6192" s="293"/>
      <c r="D6192" s="427">
        <v>1</v>
      </c>
      <c r="E6192" s="829" t="s">
        <v>441</v>
      </c>
      <c r="F6192" s="1377" t="s">
        <v>1239</v>
      </c>
      <c r="G6192" s="356" t="s">
        <v>151</v>
      </c>
      <c r="H6192" s="1379">
        <f>'Hrg Sat'!$G$467</f>
        <v>161755</v>
      </c>
      <c r="I6192" s="428"/>
      <c r="J6192" s="428"/>
      <c r="K6192" s="426" t="s">
        <v>128</v>
      </c>
      <c r="L6192" s="426">
        <f>D6192*H6192</f>
        <v>161755</v>
      </c>
      <c r="M6192" s="426"/>
    </row>
    <row r="6193" spans="1:14" ht="13">
      <c r="D6193" s="307"/>
      <c r="E6193" s="829"/>
      <c r="G6193" s="429"/>
      <c r="M6193" s="426" t="s">
        <v>128</v>
      </c>
      <c r="N6193" s="265">
        <f>SUM(L6190:L6192)</f>
        <v>839214</v>
      </c>
    </row>
    <row r="6194" spans="1:14" ht="13">
      <c r="D6194" s="430"/>
      <c r="E6194" s="829"/>
      <c r="F6194" s="247"/>
      <c r="G6194" s="429"/>
      <c r="H6194" s="829"/>
      <c r="I6194" s="829"/>
      <c r="J6194" s="829"/>
      <c r="K6194" s="426"/>
      <c r="M6194" s="431" t="s">
        <v>169</v>
      </c>
      <c r="N6194" s="268" t="s">
        <v>169</v>
      </c>
    </row>
    <row r="6195" spans="1:14" ht="13">
      <c r="D6195" s="307"/>
      <c r="E6195" s="829"/>
      <c r="G6195" s="829"/>
      <c r="H6195" s="233" t="s">
        <v>170</v>
      </c>
      <c r="M6195" s="426" t="s">
        <v>128</v>
      </c>
      <c r="N6195" s="426">
        <f>SUM(N6193:N6193)</f>
        <v>839214</v>
      </c>
    </row>
    <row r="6196" spans="1:14" ht="13">
      <c r="D6196" s="421"/>
      <c r="E6196" s="829"/>
      <c r="G6196" s="829"/>
      <c r="H6196" s="233" t="s">
        <v>171</v>
      </c>
      <c r="M6196" s="423" t="s">
        <v>128</v>
      </c>
      <c r="N6196" s="271">
        <f>SUM(N6195)</f>
        <v>839214</v>
      </c>
    </row>
    <row r="6197" spans="1:14" ht="13">
      <c r="D6197" s="421"/>
      <c r="E6197" s="829"/>
      <c r="G6197" s="829"/>
      <c r="M6197" s="423"/>
      <c r="N6197" s="271"/>
    </row>
    <row r="6198" spans="1:14" s="245" customFormat="1" ht="13">
      <c r="A6198" s="258">
        <f>1+A6188</f>
        <v>186</v>
      </c>
      <c r="B6198" s="1250" t="s">
        <v>1260</v>
      </c>
      <c r="C6198" s="1250"/>
      <c r="D6198" s="341" t="s">
        <v>1261</v>
      </c>
      <c r="E6198" s="1250"/>
      <c r="F6198" s="260"/>
      <c r="G6198" s="422"/>
      <c r="M6198" s="423"/>
    </row>
    <row r="6199" spans="1:14" ht="13">
      <c r="D6199" s="424"/>
      <c r="E6199" s="293" t="s">
        <v>236</v>
      </c>
      <c r="F6199" s="385" t="s">
        <v>645</v>
      </c>
      <c r="G6199" s="425"/>
      <c r="H6199" s="386"/>
      <c r="I6199" s="386"/>
      <c r="J6199" s="386"/>
      <c r="K6199" s="279"/>
      <c r="L6199" s="386"/>
      <c r="M6199" s="426"/>
    </row>
    <row r="6200" spans="1:14" ht="13">
      <c r="A6200" s="387"/>
      <c r="B6200" s="293"/>
      <c r="C6200" s="293"/>
      <c r="D6200" s="427">
        <v>1</v>
      </c>
      <c r="E6200" s="829" t="s">
        <v>441</v>
      </c>
      <c r="F6200" s="1377" t="s">
        <v>1203</v>
      </c>
      <c r="G6200" s="356" t="s">
        <v>151</v>
      </c>
      <c r="H6200" s="1379">
        <f>'Hrg Sat'!$G$455</f>
        <v>193068</v>
      </c>
      <c r="I6200" s="428"/>
      <c r="J6200" s="428"/>
      <c r="K6200" s="426" t="s">
        <v>128</v>
      </c>
      <c r="L6200" s="426">
        <f>D6200*H6200</f>
        <v>193068</v>
      </c>
      <c r="M6200" s="426"/>
    </row>
    <row r="6201" spans="1:14" ht="13">
      <c r="A6201" s="387"/>
      <c r="B6201" s="293"/>
      <c r="C6201" s="293"/>
      <c r="D6201" s="427">
        <v>1</v>
      </c>
      <c r="E6201" s="829" t="s">
        <v>441</v>
      </c>
      <c r="F6201" s="1377" t="s">
        <v>1212</v>
      </c>
      <c r="G6201" s="356" t="s">
        <v>151</v>
      </c>
      <c r="H6201" s="1379">
        <f>'Hrg Sat'!$G$458</f>
        <v>511524</v>
      </c>
      <c r="I6201" s="428"/>
      <c r="J6201" s="428"/>
      <c r="K6201" s="426" t="s">
        <v>128</v>
      </c>
      <c r="L6201" s="426">
        <f>D6201*H6201</f>
        <v>511524</v>
      </c>
      <c r="M6201" s="426"/>
    </row>
    <row r="6202" spans="1:14" ht="13">
      <c r="A6202" s="387"/>
      <c r="B6202" s="293"/>
      <c r="C6202" s="293"/>
      <c r="D6202" s="427">
        <v>1</v>
      </c>
      <c r="E6202" s="829" t="s">
        <v>441</v>
      </c>
      <c r="F6202" s="1377" t="s">
        <v>1239</v>
      </c>
      <c r="G6202" s="356" t="s">
        <v>151</v>
      </c>
      <c r="H6202" s="1379">
        <f>'Hrg Sat'!$G$467</f>
        <v>161755</v>
      </c>
      <c r="I6202" s="428"/>
      <c r="J6202" s="428"/>
      <c r="K6202" s="426" t="s">
        <v>128</v>
      </c>
      <c r="L6202" s="426">
        <f>D6202*H6202</f>
        <v>161755</v>
      </c>
      <c r="M6202" s="426"/>
    </row>
    <row r="6203" spans="1:14" ht="13">
      <c r="D6203" s="307"/>
      <c r="E6203" s="829"/>
      <c r="G6203" s="429"/>
      <c r="M6203" s="426" t="s">
        <v>128</v>
      </c>
      <c r="N6203" s="265">
        <f>SUM(L6200:L6202)</f>
        <v>866347</v>
      </c>
    </row>
    <row r="6204" spans="1:14" ht="13">
      <c r="D6204" s="430"/>
      <c r="E6204" s="829"/>
      <c r="F6204" s="247"/>
      <c r="G6204" s="429"/>
      <c r="H6204" s="829"/>
      <c r="I6204" s="829"/>
      <c r="J6204" s="829"/>
      <c r="K6204" s="426"/>
      <c r="M6204" s="431" t="s">
        <v>169</v>
      </c>
      <c r="N6204" s="268" t="s">
        <v>169</v>
      </c>
    </row>
    <row r="6205" spans="1:14" ht="13">
      <c r="D6205" s="307"/>
      <c r="E6205" s="829"/>
      <c r="G6205" s="829"/>
      <c r="H6205" s="233" t="s">
        <v>170</v>
      </c>
      <c r="M6205" s="426" t="s">
        <v>128</v>
      </c>
      <c r="N6205" s="426">
        <f>SUM(N6203:N6203)</f>
        <v>866347</v>
      </c>
    </row>
    <row r="6206" spans="1:14" ht="13">
      <c r="D6206" s="421"/>
      <c r="E6206" s="829"/>
      <c r="G6206" s="829"/>
      <c r="H6206" s="233" t="s">
        <v>171</v>
      </c>
      <c r="M6206" s="423" t="s">
        <v>128</v>
      </c>
      <c r="N6206" s="271">
        <f>SUM(N6205)</f>
        <v>866347</v>
      </c>
    </row>
    <row r="6207" spans="1:14" ht="13">
      <c r="D6207" s="421"/>
      <c r="E6207" s="829"/>
      <c r="G6207" s="829"/>
      <c r="M6207" s="423"/>
      <c r="N6207" s="271"/>
    </row>
    <row r="6208" spans="1:14" s="245" customFormat="1" ht="13">
      <c r="A6208" s="258">
        <f>1+A6198</f>
        <v>187</v>
      </c>
      <c r="B6208" s="1250" t="s">
        <v>1262</v>
      </c>
      <c r="C6208" s="1250"/>
      <c r="D6208" s="341" t="s">
        <v>1263</v>
      </c>
      <c r="E6208" s="1250"/>
      <c r="F6208" s="260"/>
      <c r="G6208" s="422"/>
      <c r="M6208" s="423"/>
    </row>
    <row r="6209" spans="1:14" ht="13">
      <c r="D6209" s="424"/>
      <c r="E6209" s="293" t="s">
        <v>236</v>
      </c>
      <c r="F6209" s="385" t="s">
        <v>645</v>
      </c>
      <c r="G6209" s="425"/>
      <c r="H6209" s="386"/>
      <c r="I6209" s="386"/>
      <c r="J6209" s="386"/>
      <c r="K6209" s="279"/>
      <c r="L6209" s="386"/>
      <c r="M6209" s="426"/>
    </row>
    <row r="6210" spans="1:14" ht="13">
      <c r="A6210" s="387"/>
      <c r="B6210" s="293"/>
      <c r="C6210" s="293"/>
      <c r="D6210" s="427">
        <v>1</v>
      </c>
      <c r="E6210" s="829" t="s">
        <v>441</v>
      </c>
      <c r="F6210" s="1377" t="s">
        <v>1203</v>
      </c>
      <c r="G6210" s="356" t="s">
        <v>151</v>
      </c>
      <c r="H6210" s="1379">
        <f>'Hrg Sat'!$G$455</f>
        <v>193068</v>
      </c>
      <c r="I6210" s="428"/>
      <c r="J6210" s="428"/>
      <c r="K6210" s="426" t="s">
        <v>128</v>
      </c>
      <c r="L6210" s="426">
        <f>D6210*H6210</f>
        <v>193068</v>
      </c>
      <c r="M6210" s="426"/>
    </row>
    <row r="6211" spans="1:14" ht="13">
      <c r="A6211" s="387"/>
      <c r="B6211" s="293"/>
      <c r="C6211" s="293"/>
      <c r="D6211" s="427">
        <v>1</v>
      </c>
      <c r="E6211" s="829" t="s">
        <v>441</v>
      </c>
      <c r="F6211" s="1377" t="s">
        <v>1215</v>
      </c>
      <c r="G6211" s="356" t="s">
        <v>151</v>
      </c>
      <c r="H6211" s="1379">
        <f>Bahan!$C$631</f>
        <v>94700</v>
      </c>
      <c r="I6211" s="428"/>
      <c r="J6211" s="428"/>
      <c r="K6211" s="426" t="s">
        <v>128</v>
      </c>
      <c r="L6211" s="426">
        <f>D6211*H6211</f>
        <v>94700</v>
      </c>
      <c r="M6211" s="426"/>
    </row>
    <row r="6212" spans="1:14" ht="13">
      <c r="A6212" s="387"/>
      <c r="B6212" s="293"/>
      <c r="C6212" s="293"/>
      <c r="D6212" s="427">
        <v>1</v>
      </c>
      <c r="E6212" s="829" t="s">
        <v>441</v>
      </c>
      <c r="F6212" s="1377" t="s">
        <v>1242</v>
      </c>
      <c r="G6212" s="356" t="s">
        <v>151</v>
      </c>
      <c r="H6212" s="1379">
        <f>'Hrg Sat'!$G$468</f>
        <v>170005</v>
      </c>
      <c r="I6212" s="428"/>
      <c r="J6212" s="428"/>
      <c r="K6212" s="426" t="s">
        <v>128</v>
      </c>
      <c r="L6212" s="426">
        <f>D6212*H6212</f>
        <v>170005</v>
      </c>
      <c r="M6212" s="426"/>
    </row>
    <row r="6213" spans="1:14" ht="13">
      <c r="D6213" s="307"/>
      <c r="E6213" s="829"/>
      <c r="G6213" s="429"/>
      <c r="M6213" s="426" t="s">
        <v>128</v>
      </c>
      <c r="N6213" s="265">
        <f>SUM(L6210:L6212)</f>
        <v>457773</v>
      </c>
    </row>
    <row r="6214" spans="1:14" ht="13">
      <c r="D6214" s="430"/>
      <c r="E6214" s="829"/>
      <c r="F6214" s="247"/>
      <c r="G6214" s="429"/>
      <c r="H6214" s="829"/>
      <c r="I6214" s="829"/>
      <c r="J6214" s="829"/>
      <c r="K6214" s="426"/>
      <c r="M6214" s="431" t="s">
        <v>169</v>
      </c>
      <c r="N6214" s="268" t="s">
        <v>169</v>
      </c>
    </row>
    <row r="6215" spans="1:14" ht="13">
      <c r="D6215" s="307"/>
      <c r="E6215" s="829"/>
      <c r="G6215" s="829"/>
      <c r="H6215" s="233" t="s">
        <v>170</v>
      </c>
      <c r="M6215" s="426" t="s">
        <v>128</v>
      </c>
      <c r="N6215" s="426">
        <f>SUM(N6213:N6213)</f>
        <v>457773</v>
      </c>
    </row>
    <row r="6216" spans="1:14" ht="13">
      <c r="D6216" s="421"/>
      <c r="E6216" s="829"/>
      <c r="G6216" s="829"/>
      <c r="H6216" s="233" t="s">
        <v>171</v>
      </c>
      <c r="M6216" s="423" t="s">
        <v>128</v>
      </c>
      <c r="N6216" s="271">
        <f>SUM(N6215)</f>
        <v>457773</v>
      </c>
    </row>
    <row r="6217" spans="1:14" ht="13">
      <c r="D6217" s="421"/>
      <c r="E6217" s="829"/>
      <c r="G6217" s="829"/>
      <c r="M6217" s="423"/>
      <c r="N6217" s="271"/>
    </row>
    <row r="6218" spans="1:14" s="245" customFormat="1" ht="13">
      <c r="A6218" s="258">
        <f>1+A6208</f>
        <v>188</v>
      </c>
      <c r="B6218" s="1250" t="s">
        <v>1264</v>
      </c>
      <c r="C6218" s="1250"/>
      <c r="D6218" s="341" t="s">
        <v>1265</v>
      </c>
      <c r="E6218" s="1250"/>
      <c r="F6218" s="260"/>
      <c r="G6218" s="422"/>
      <c r="M6218" s="423"/>
    </row>
    <row r="6219" spans="1:14" ht="13">
      <c r="D6219" s="424"/>
      <c r="E6219" s="293" t="s">
        <v>236</v>
      </c>
      <c r="F6219" s="385" t="s">
        <v>645</v>
      </c>
      <c r="G6219" s="425"/>
      <c r="H6219" s="386"/>
      <c r="I6219" s="386"/>
      <c r="J6219" s="386"/>
      <c r="K6219" s="279"/>
      <c r="L6219" s="386"/>
      <c r="M6219" s="426"/>
    </row>
    <row r="6220" spans="1:14" ht="13">
      <c r="A6220" s="387"/>
      <c r="B6220" s="293"/>
      <c r="C6220" s="293"/>
      <c r="D6220" s="427">
        <v>1</v>
      </c>
      <c r="E6220" s="829" t="s">
        <v>441</v>
      </c>
      <c r="F6220" s="1377" t="s">
        <v>1206</v>
      </c>
      <c r="G6220" s="356" t="s">
        <v>151</v>
      </c>
      <c r="H6220" s="1379">
        <f>'Hrg Sat'!$G$456</f>
        <v>312386</v>
      </c>
      <c r="I6220" s="428"/>
      <c r="J6220" s="428"/>
      <c r="K6220" s="426" t="s">
        <v>128</v>
      </c>
      <c r="L6220" s="426">
        <f>D6220*H6220</f>
        <v>312386</v>
      </c>
      <c r="M6220" s="426"/>
    </row>
    <row r="6221" spans="1:14" ht="13">
      <c r="A6221" s="387"/>
      <c r="B6221" s="293"/>
      <c r="C6221" s="293"/>
      <c r="D6221" s="427">
        <v>1</v>
      </c>
      <c r="E6221" s="829" t="s">
        <v>441</v>
      </c>
      <c r="F6221" s="1377" t="s">
        <v>1215</v>
      </c>
      <c r="G6221" s="356" t="s">
        <v>151</v>
      </c>
      <c r="H6221" s="1379">
        <f>'Hrg Sat'!$G$459</f>
        <v>648076</v>
      </c>
      <c r="I6221" s="428"/>
      <c r="J6221" s="428"/>
      <c r="K6221" s="426" t="s">
        <v>128</v>
      </c>
      <c r="L6221" s="426">
        <f>D6221*H6221</f>
        <v>648076</v>
      </c>
      <c r="M6221" s="426"/>
    </row>
    <row r="6222" spans="1:14" ht="13">
      <c r="A6222" s="387"/>
      <c r="B6222" s="293"/>
      <c r="C6222" s="293"/>
      <c r="D6222" s="427">
        <v>1</v>
      </c>
      <c r="E6222" s="829" t="s">
        <v>441</v>
      </c>
      <c r="F6222" s="1377" t="s">
        <v>1242</v>
      </c>
      <c r="G6222" s="356" t="s">
        <v>151</v>
      </c>
      <c r="H6222" s="1379">
        <f>'Hrg Sat'!$G$468</f>
        <v>170005</v>
      </c>
      <c r="I6222" s="428"/>
      <c r="J6222" s="428"/>
      <c r="K6222" s="426" t="s">
        <v>128</v>
      </c>
      <c r="L6222" s="426">
        <f>D6222*H6222</f>
        <v>170005</v>
      </c>
      <c r="M6222" s="426"/>
    </row>
    <row r="6223" spans="1:14" ht="13">
      <c r="D6223" s="307"/>
      <c r="E6223" s="829"/>
      <c r="G6223" s="429"/>
      <c r="M6223" s="426" t="s">
        <v>128</v>
      </c>
      <c r="N6223" s="265">
        <f>SUM(L6220:L6222)</f>
        <v>1130467</v>
      </c>
    </row>
    <row r="6224" spans="1:14" ht="13">
      <c r="D6224" s="430"/>
      <c r="E6224" s="829"/>
      <c r="F6224" s="247"/>
      <c r="G6224" s="429"/>
      <c r="H6224" s="829"/>
      <c r="I6224" s="829"/>
      <c r="J6224" s="829"/>
      <c r="K6224" s="426"/>
      <c r="M6224" s="431" t="s">
        <v>169</v>
      </c>
      <c r="N6224" s="268" t="s">
        <v>169</v>
      </c>
    </row>
    <row r="6225" spans="1:14" ht="13">
      <c r="D6225" s="307"/>
      <c r="E6225" s="829"/>
      <c r="G6225" s="829"/>
      <c r="H6225" s="233" t="s">
        <v>170</v>
      </c>
      <c r="M6225" s="426" t="s">
        <v>128</v>
      </c>
      <c r="N6225" s="426">
        <f>SUM(N6223:N6223)</f>
        <v>1130467</v>
      </c>
    </row>
    <row r="6226" spans="1:14" ht="13">
      <c r="D6226" s="421"/>
      <c r="E6226" s="829"/>
      <c r="G6226" s="829"/>
      <c r="H6226" s="233" t="s">
        <v>171</v>
      </c>
      <c r="M6226" s="423" t="s">
        <v>128</v>
      </c>
      <c r="N6226" s="271">
        <f>SUM(N6225)</f>
        <v>1130467</v>
      </c>
    </row>
    <row r="6227" spans="1:14" ht="13">
      <c r="D6227" s="421"/>
      <c r="E6227" s="829"/>
      <c r="G6227" s="829"/>
      <c r="M6227" s="423"/>
      <c r="N6227" s="271"/>
    </row>
    <row r="6228" spans="1:14" s="245" customFormat="1" ht="13">
      <c r="A6228" s="258">
        <f>1+A6218</f>
        <v>189</v>
      </c>
      <c r="B6228" s="1250" t="s">
        <v>1266</v>
      </c>
      <c r="C6228" s="1250"/>
      <c r="D6228" s="341" t="s">
        <v>1267</v>
      </c>
      <c r="E6228" s="1250"/>
      <c r="F6228" s="260"/>
      <c r="G6228" s="422"/>
      <c r="M6228" s="423"/>
    </row>
    <row r="6229" spans="1:14" ht="13">
      <c r="D6229" s="424"/>
      <c r="E6229" s="293" t="s">
        <v>236</v>
      </c>
      <c r="F6229" s="385" t="s">
        <v>645</v>
      </c>
      <c r="G6229" s="425"/>
      <c r="H6229" s="386"/>
      <c r="I6229" s="386"/>
      <c r="J6229" s="386"/>
      <c r="K6229" s="279"/>
      <c r="L6229" s="386"/>
      <c r="M6229" s="426"/>
    </row>
    <row r="6230" spans="1:14" ht="13">
      <c r="A6230" s="387"/>
      <c r="B6230" s="293"/>
      <c r="C6230" s="293"/>
      <c r="D6230" s="427">
        <v>1</v>
      </c>
      <c r="E6230" s="829" t="s">
        <v>441</v>
      </c>
      <c r="F6230" s="1377" t="s">
        <v>1206</v>
      </c>
      <c r="G6230" s="356" t="s">
        <v>151</v>
      </c>
      <c r="H6230" s="1379">
        <f>'Hrg Sat'!$G$456</f>
        <v>312386</v>
      </c>
      <c r="I6230" s="428"/>
      <c r="J6230" s="428"/>
      <c r="K6230" s="426" t="s">
        <v>128</v>
      </c>
      <c r="L6230" s="426">
        <f>D6230*H6230</f>
        <v>312386</v>
      </c>
      <c r="M6230" s="426"/>
    </row>
    <row r="6231" spans="1:14" ht="13">
      <c r="A6231" s="387"/>
      <c r="B6231" s="293"/>
      <c r="C6231" s="293"/>
      <c r="D6231" s="427">
        <v>1</v>
      </c>
      <c r="E6231" s="829" t="s">
        <v>441</v>
      </c>
      <c r="F6231" s="1377" t="s">
        <v>1218</v>
      </c>
      <c r="G6231" s="356" t="s">
        <v>151</v>
      </c>
      <c r="H6231" s="1379">
        <f>'Hrg Sat'!$G$460</f>
        <v>820662</v>
      </c>
      <c r="I6231" s="428"/>
      <c r="J6231" s="428"/>
      <c r="K6231" s="426" t="s">
        <v>128</v>
      </c>
      <c r="L6231" s="426">
        <f>D6231*H6231</f>
        <v>820662</v>
      </c>
      <c r="M6231" s="426"/>
    </row>
    <row r="6232" spans="1:14" ht="13">
      <c r="A6232" s="387"/>
      <c r="B6232" s="293"/>
      <c r="C6232" s="293"/>
      <c r="D6232" s="427">
        <v>1</v>
      </c>
      <c r="E6232" s="829" t="s">
        <v>441</v>
      </c>
      <c r="F6232" s="1377" t="s">
        <v>1245</v>
      </c>
      <c r="G6232" s="356" t="s">
        <v>151</v>
      </c>
      <c r="H6232" s="1379">
        <f>'Hrg Sat'!$G$469</f>
        <v>183315</v>
      </c>
      <c r="I6232" s="428"/>
      <c r="J6232" s="428"/>
      <c r="K6232" s="426" t="s">
        <v>128</v>
      </c>
      <c r="L6232" s="426">
        <f>D6232*H6232</f>
        <v>183315</v>
      </c>
      <c r="M6232" s="426"/>
    </row>
    <row r="6233" spans="1:14" ht="13">
      <c r="D6233" s="307"/>
      <c r="E6233" s="829"/>
      <c r="G6233" s="429"/>
      <c r="M6233" s="426" t="s">
        <v>128</v>
      </c>
      <c r="N6233" s="265">
        <f>SUM(L6230:L6232)</f>
        <v>1316363</v>
      </c>
    </row>
    <row r="6234" spans="1:14" ht="13">
      <c r="D6234" s="430"/>
      <c r="E6234" s="829"/>
      <c r="F6234" s="247"/>
      <c r="G6234" s="429"/>
      <c r="H6234" s="829"/>
      <c r="I6234" s="829"/>
      <c r="J6234" s="829"/>
      <c r="K6234" s="426"/>
      <c r="M6234" s="431" t="s">
        <v>169</v>
      </c>
      <c r="N6234" s="268" t="s">
        <v>169</v>
      </c>
    </row>
    <row r="6235" spans="1:14" ht="13">
      <c r="D6235" s="307"/>
      <c r="E6235" s="829"/>
      <c r="G6235" s="829"/>
      <c r="H6235" s="233" t="s">
        <v>170</v>
      </c>
      <c r="M6235" s="426" t="s">
        <v>128</v>
      </c>
      <c r="N6235" s="426">
        <f>SUM(N6233:N6233)</f>
        <v>1316363</v>
      </c>
    </row>
    <row r="6236" spans="1:14" ht="13">
      <c r="D6236" s="421"/>
      <c r="E6236" s="829"/>
      <c r="G6236" s="829"/>
      <c r="H6236" s="233" t="s">
        <v>171</v>
      </c>
      <c r="M6236" s="423" t="s">
        <v>128</v>
      </c>
      <c r="N6236" s="271">
        <f>SUM(N6235)</f>
        <v>1316363</v>
      </c>
    </row>
    <row r="6237" spans="1:14" ht="13">
      <c r="D6237" s="421"/>
      <c r="E6237" s="829"/>
      <c r="G6237" s="829"/>
      <c r="M6237" s="423"/>
      <c r="N6237" s="271"/>
    </row>
    <row r="6238" spans="1:14" s="245" customFormat="1" ht="13">
      <c r="A6238" s="258">
        <f>1+A6228</f>
        <v>190</v>
      </c>
      <c r="B6238" s="1250" t="s">
        <v>1268</v>
      </c>
      <c r="C6238" s="1250"/>
      <c r="D6238" s="341" t="s">
        <v>1269</v>
      </c>
      <c r="E6238" s="1250"/>
      <c r="F6238" s="260"/>
      <c r="G6238" s="422"/>
      <c r="M6238" s="423"/>
    </row>
    <row r="6239" spans="1:14" ht="13">
      <c r="D6239" s="424"/>
      <c r="E6239" s="293" t="s">
        <v>236</v>
      </c>
      <c r="F6239" s="385" t="s">
        <v>645</v>
      </c>
      <c r="G6239" s="425"/>
      <c r="H6239" s="386"/>
      <c r="I6239" s="386"/>
      <c r="J6239" s="386"/>
      <c r="K6239" s="279"/>
      <c r="L6239" s="386"/>
      <c r="M6239" s="426"/>
    </row>
    <row r="6240" spans="1:14" ht="13">
      <c r="A6240" s="387"/>
      <c r="B6240" s="293"/>
      <c r="C6240" s="293"/>
      <c r="D6240" s="427">
        <v>1</v>
      </c>
      <c r="E6240" s="829" t="s">
        <v>441</v>
      </c>
      <c r="F6240" s="1377" t="s">
        <v>1270</v>
      </c>
      <c r="G6240" s="356" t="s">
        <v>151</v>
      </c>
      <c r="H6240" s="1379">
        <f>'Hrg Sat'!$G$457</f>
        <v>371179</v>
      </c>
      <c r="I6240" s="428"/>
      <c r="J6240" s="428"/>
      <c r="K6240" s="426" t="s">
        <v>128</v>
      </c>
      <c r="L6240" s="426">
        <f>D6240*H6240</f>
        <v>371179</v>
      </c>
      <c r="M6240" s="426"/>
    </row>
    <row r="6241" spans="1:14" ht="13">
      <c r="A6241" s="387"/>
      <c r="B6241" s="293"/>
      <c r="C6241" s="293"/>
      <c r="D6241" s="427">
        <v>1</v>
      </c>
      <c r="E6241" s="829" t="s">
        <v>441</v>
      </c>
      <c r="F6241" s="1377" t="s">
        <v>1197</v>
      </c>
      <c r="G6241" s="356" t="s">
        <v>151</v>
      </c>
      <c r="H6241" s="1379">
        <f>'Hrg Sat'!$G$453</f>
        <v>132935</v>
      </c>
      <c r="I6241" s="428"/>
      <c r="J6241" s="428"/>
      <c r="K6241" s="426" t="s">
        <v>128</v>
      </c>
      <c r="L6241" s="426">
        <f>D6241*H6241</f>
        <v>132935</v>
      </c>
      <c r="M6241" s="426"/>
    </row>
    <row r="6242" spans="1:14" ht="13">
      <c r="A6242" s="387"/>
      <c r="B6242" s="293"/>
      <c r="C6242" s="293"/>
      <c r="D6242" s="427">
        <v>1</v>
      </c>
      <c r="E6242" s="829" t="s">
        <v>441</v>
      </c>
      <c r="F6242" s="1377" t="s">
        <v>1236</v>
      </c>
      <c r="G6242" s="356" t="s">
        <v>151</v>
      </c>
      <c r="H6242" s="1379">
        <f>'Hrg Sat'!$G$466</f>
        <v>152955</v>
      </c>
      <c r="I6242" s="428"/>
      <c r="J6242" s="428"/>
      <c r="K6242" s="426" t="s">
        <v>128</v>
      </c>
      <c r="L6242" s="426">
        <f>D6242*H6242</f>
        <v>152955</v>
      </c>
      <c r="M6242" s="426"/>
    </row>
    <row r="6243" spans="1:14" ht="13">
      <c r="D6243" s="307"/>
      <c r="E6243" s="829"/>
      <c r="G6243" s="429"/>
      <c r="M6243" s="426" t="s">
        <v>128</v>
      </c>
      <c r="N6243" s="265">
        <f>SUM(L6240:L6242)</f>
        <v>657069</v>
      </c>
    </row>
    <row r="6244" spans="1:14" ht="13">
      <c r="D6244" s="430"/>
      <c r="E6244" s="829"/>
      <c r="F6244" s="247"/>
      <c r="G6244" s="429"/>
      <c r="H6244" s="829"/>
      <c r="I6244" s="829"/>
      <c r="J6244" s="829"/>
      <c r="K6244" s="426"/>
      <c r="M6244" s="431" t="s">
        <v>169</v>
      </c>
      <c r="N6244" s="268" t="s">
        <v>169</v>
      </c>
    </row>
    <row r="6245" spans="1:14" ht="13">
      <c r="D6245" s="307"/>
      <c r="E6245" s="829"/>
      <c r="G6245" s="829"/>
      <c r="H6245" s="233" t="s">
        <v>170</v>
      </c>
      <c r="M6245" s="426" t="s">
        <v>128</v>
      </c>
      <c r="N6245" s="426">
        <f>SUM(N6243:N6243)</f>
        <v>657069</v>
      </c>
    </row>
    <row r="6246" spans="1:14" ht="13">
      <c r="D6246" s="421"/>
      <c r="E6246" s="829"/>
      <c r="G6246" s="829"/>
      <c r="H6246" s="233" t="s">
        <v>171</v>
      </c>
      <c r="M6246" s="423" t="s">
        <v>128</v>
      </c>
      <c r="N6246" s="271">
        <f>SUM(N6245)</f>
        <v>657069</v>
      </c>
    </row>
    <row r="6247" spans="1:14" ht="13">
      <c r="D6247" s="421"/>
      <c r="E6247" s="829"/>
      <c r="G6247" s="829"/>
      <c r="M6247" s="423"/>
      <c r="N6247" s="271"/>
    </row>
    <row r="6248" spans="1:14" s="245" customFormat="1" ht="13">
      <c r="A6248" s="258">
        <f>1+A6238</f>
        <v>191</v>
      </c>
      <c r="B6248" s="1250" t="s">
        <v>1271</v>
      </c>
      <c r="C6248" s="1250"/>
      <c r="D6248" s="341" t="s">
        <v>1272</v>
      </c>
      <c r="E6248" s="1250"/>
      <c r="F6248" s="260"/>
      <c r="G6248" s="422"/>
      <c r="M6248" s="423"/>
    </row>
    <row r="6249" spans="1:14" ht="13">
      <c r="D6249" s="424"/>
      <c r="E6249" s="293" t="s">
        <v>236</v>
      </c>
      <c r="F6249" s="385" t="s">
        <v>645</v>
      </c>
      <c r="G6249" s="425"/>
      <c r="H6249" s="386"/>
      <c r="I6249" s="386"/>
      <c r="J6249" s="386"/>
      <c r="K6249" s="279"/>
      <c r="L6249" s="386"/>
      <c r="M6249" s="426"/>
    </row>
    <row r="6250" spans="1:14" ht="13">
      <c r="A6250" s="387"/>
      <c r="B6250" s="293"/>
      <c r="C6250" s="293"/>
      <c r="D6250" s="427">
        <v>1</v>
      </c>
      <c r="E6250" s="829" t="s">
        <v>441</v>
      </c>
      <c r="F6250" s="1377" t="s">
        <v>1273</v>
      </c>
      <c r="G6250" s="356" t="s">
        <v>151</v>
      </c>
      <c r="H6250" s="1379">
        <f>'Hrg Sat'!$G$458</f>
        <v>511524</v>
      </c>
      <c r="I6250" s="428"/>
      <c r="J6250" s="428"/>
      <c r="K6250" s="426" t="s">
        <v>128</v>
      </c>
      <c r="L6250" s="426">
        <f>D6250*H6250</f>
        <v>511524</v>
      </c>
      <c r="M6250" s="426"/>
    </row>
    <row r="6251" spans="1:14" ht="13">
      <c r="A6251" s="387"/>
      <c r="B6251" s="293"/>
      <c r="C6251" s="293"/>
      <c r="D6251" s="427">
        <v>1</v>
      </c>
      <c r="E6251" s="829" t="s">
        <v>441</v>
      </c>
      <c r="F6251" s="1377" t="s">
        <v>1200</v>
      </c>
      <c r="G6251" s="356" t="s">
        <v>151</v>
      </c>
      <c r="H6251" s="1379">
        <f>'Hrg Sat'!$G$454</f>
        <v>165935</v>
      </c>
      <c r="I6251" s="428"/>
      <c r="J6251" s="428"/>
      <c r="K6251" s="426" t="s">
        <v>128</v>
      </c>
      <c r="L6251" s="426">
        <f>D6251*H6251</f>
        <v>165935</v>
      </c>
      <c r="M6251" s="426"/>
    </row>
    <row r="6252" spans="1:14" ht="13">
      <c r="A6252" s="387"/>
      <c r="B6252" s="293"/>
      <c r="C6252" s="293"/>
      <c r="D6252" s="427">
        <v>1</v>
      </c>
      <c r="E6252" s="829" t="s">
        <v>441</v>
      </c>
      <c r="F6252" s="1377" t="s">
        <v>1242</v>
      </c>
      <c r="G6252" s="356" t="s">
        <v>151</v>
      </c>
      <c r="H6252" s="1379">
        <f>'Hrg Sat'!$G$468</f>
        <v>170005</v>
      </c>
      <c r="I6252" s="428"/>
      <c r="J6252" s="428"/>
      <c r="K6252" s="426" t="s">
        <v>128</v>
      </c>
      <c r="L6252" s="426">
        <f>D6252*H6252</f>
        <v>170005</v>
      </c>
      <c r="M6252" s="426"/>
    </row>
    <row r="6253" spans="1:14" ht="13">
      <c r="D6253" s="307"/>
      <c r="E6253" s="829"/>
      <c r="G6253" s="429"/>
      <c r="M6253" s="426" t="s">
        <v>128</v>
      </c>
      <c r="N6253" s="265">
        <f>SUM(L6250:L6252)</f>
        <v>847464</v>
      </c>
    </row>
    <row r="6254" spans="1:14" ht="13">
      <c r="D6254" s="430"/>
      <c r="E6254" s="829"/>
      <c r="F6254" s="247"/>
      <c r="G6254" s="429"/>
      <c r="H6254" s="829"/>
      <c r="I6254" s="829"/>
      <c r="J6254" s="829"/>
      <c r="K6254" s="426"/>
      <c r="M6254" s="431" t="s">
        <v>169</v>
      </c>
      <c r="N6254" s="268" t="s">
        <v>169</v>
      </c>
    </row>
    <row r="6255" spans="1:14" ht="13">
      <c r="D6255" s="307"/>
      <c r="E6255" s="829"/>
      <c r="G6255" s="829"/>
      <c r="H6255" s="233" t="s">
        <v>170</v>
      </c>
      <c r="M6255" s="426" t="s">
        <v>128</v>
      </c>
      <c r="N6255" s="426">
        <f>SUM(N6253:N6253)</f>
        <v>847464</v>
      </c>
    </row>
    <row r="6256" spans="1:14" ht="13">
      <c r="D6256" s="421"/>
      <c r="E6256" s="829"/>
      <c r="G6256" s="829"/>
      <c r="H6256" s="233" t="s">
        <v>171</v>
      </c>
      <c r="M6256" s="423" t="s">
        <v>128</v>
      </c>
      <c r="N6256" s="271">
        <f>SUM(N6255)</f>
        <v>847464</v>
      </c>
    </row>
    <row r="6257" spans="1:14" ht="13">
      <c r="D6257" s="421"/>
      <c r="E6257" s="829"/>
      <c r="G6257" s="829"/>
      <c r="M6257" s="423"/>
      <c r="N6257" s="271"/>
    </row>
    <row r="6258" spans="1:14" s="245" customFormat="1" ht="13">
      <c r="A6258" s="258">
        <f>1+A6248</f>
        <v>192</v>
      </c>
      <c r="B6258" s="1250" t="s">
        <v>1274</v>
      </c>
      <c r="C6258" s="1250"/>
      <c r="D6258" s="341" t="s">
        <v>1275</v>
      </c>
      <c r="E6258" s="1250"/>
      <c r="F6258" s="260"/>
      <c r="G6258" s="422"/>
      <c r="M6258" s="423"/>
    </row>
    <row r="6259" spans="1:14" ht="13">
      <c r="D6259" s="424"/>
      <c r="E6259" s="293" t="s">
        <v>236</v>
      </c>
      <c r="F6259" s="385" t="s">
        <v>645</v>
      </c>
      <c r="G6259" s="425"/>
      <c r="H6259" s="386"/>
      <c r="I6259" s="386"/>
      <c r="J6259" s="386"/>
      <c r="K6259" s="279"/>
      <c r="L6259" s="386"/>
      <c r="M6259" s="426"/>
    </row>
    <row r="6260" spans="1:14" ht="13">
      <c r="A6260" s="387"/>
      <c r="B6260" s="293"/>
      <c r="C6260" s="293"/>
      <c r="D6260" s="427">
        <v>1</v>
      </c>
      <c r="E6260" s="829" t="s">
        <v>441</v>
      </c>
      <c r="F6260" s="1377" t="s">
        <v>1276</v>
      </c>
      <c r="G6260" s="356" t="s">
        <v>151</v>
      </c>
      <c r="H6260" s="1379">
        <f>'Hrg Sat'!$G$459</f>
        <v>648076</v>
      </c>
      <c r="I6260" s="428"/>
      <c r="J6260" s="428"/>
      <c r="K6260" s="426" t="s">
        <v>128</v>
      </c>
      <c r="L6260" s="426">
        <f>D6260*H6260</f>
        <v>648076</v>
      </c>
      <c r="M6260" s="426"/>
    </row>
    <row r="6261" spans="1:14" ht="13">
      <c r="A6261" s="387"/>
      <c r="B6261" s="293"/>
      <c r="C6261" s="293"/>
      <c r="D6261" s="427">
        <v>1</v>
      </c>
      <c r="E6261" s="829" t="s">
        <v>441</v>
      </c>
      <c r="F6261" s="1377" t="s">
        <v>1206</v>
      </c>
      <c r="G6261" s="356" t="s">
        <v>151</v>
      </c>
      <c r="H6261" s="1379">
        <f>'Hrg Sat'!$G$456</f>
        <v>312386</v>
      </c>
      <c r="I6261" s="428"/>
      <c r="J6261" s="428"/>
      <c r="K6261" s="426" t="s">
        <v>128</v>
      </c>
      <c r="L6261" s="426">
        <f>D6261*H6261</f>
        <v>312386</v>
      </c>
      <c r="M6261" s="426"/>
    </row>
    <row r="6262" spans="1:14" ht="13">
      <c r="A6262" s="387"/>
      <c r="B6262" s="293"/>
      <c r="C6262" s="293"/>
      <c r="D6262" s="427">
        <v>1</v>
      </c>
      <c r="E6262" s="829" t="s">
        <v>441</v>
      </c>
      <c r="F6262" s="1377" t="s">
        <v>1245</v>
      </c>
      <c r="G6262" s="356" t="s">
        <v>151</v>
      </c>
      <c r="H6262" s="1379">
        <f>'Hrg Sat'!$G$469</f>
        <v>183315</v>
      </c>
      <c r="I6262" s="428"/>
      <c r="J6262" s="428"/>
      <c r="K6262" s="426" t="s">
        <v>128</v>
      </c>
      <c r="L6262" s="426">
        <f>D6262*H6262</f>
        <v>183315</v>
      </c>
      <c r="M6262" s="426"/>
    </row>
    <row r="6263" spans="1:14" ht="13">
      <c r="D6263" s="307"/>
      <c r="E6263" s="829"/>
      <c r="G6263" s="429"/>
      <c r="M6263" s="426" t="s">
        <v>128</v>
      </c>
      <c r="N6263" s="265">
        <f>SUM(L6260:L6262)</f>
        <v>1143777</v>
      </c>
    </row>
    <row r="6264" spans="1:14" ht="13">
      <c r="D6264" s="430"/>
      <c r="E6264" s="829"/>
      <c r="F6264" s="247"/>
      <c r="G6264" s="429"/>
      <c r="H6264" s="829"/>
      <c r="I6264" s="829"/>
      <c r="J6264" s="829"/>
      <c r="K6264" s="426"/>
      <c r="M6264" s="431" t="s">
        <v>169</v>
      </c>
      <c r="N6264" s="268" t="s">
        <v>169</v>
      </c>
    </row>
    <row r="6265" spans="1:14" ht="13">
      <c r="D6265" s="307"/>
      <c r="E6265" s="829"/>
      <c r="G6265" s="829"/>
      <c r="H6265" s="233" t="s">
        <v>170</v>
      </c>
      <c r="M6265" s="426" t="s">
        <v>128</v>
      </c>
      <c r="N6265" s="426">
        <f>SUM(N6263:N6263)</f>
        <v>1143777</v>
      </c>
    </row>
    <row r="6266" spans="1:14" ht="13">
      <c r="D6266" s="421"/>
      <c r="E6266" s="829"/>
      <c r="G6266" s="829"/>
      <c r="H6266" s="233" t="s">
        <v>171</v>
      </c>
      <c r="M6266" s="423" t="s">
        <v>128</v>
      </c>
      <c r="N6266" s="271">
        <f>SUM(N6265)</f>
        <v>1143777</v>
      </c>
    </row>
    <row r="6267" spans="1:14" ht="13">
      <c r="D6267" s="421"/>
      <c r="E6267" s="829"/>
      <c r="G6267" s="829"/>
      <c r="M6267" s="423"/>
      <c r="N6267" s="271"/>
    </row>
    <row r="6268" spans="1:14" s="245" customFormat="1" ht="13">
      <c r="A6268" s="258">
        <f>1+A6258</f>
        <v>193</v>
      </c>
      <c r="B6268" s="1250" t="s">
        <v>1277</v>
      </c>
      <c r="C6268" s="1250"/>
      <c r="D6268" s="341" t="s">
        <v>1278</v>
      </c>
      <c r="E6268" s="1250"/>
      <c r="F6268" s="260"/>
      <c r="G6268" s="422"/>
      <c r="M6268" s="423"/>
    </row>
    <row r="6269" spans="1:14" ht="13">
      <c r="D6269" s="424"/>
      <c r="E6269" s="293" t="s">
        <v>236</v>
      </c>
      <c r="F6269" s="385" t="s">
        <v>645</v>
      </c>
      <c r="G6269" s="425"/>
      <c r="H6269" s="386"/>
      <c r="I6269" s="386"/>
      <c r="J6269" s="386"/>
      <c r="K6269" s="279"/>
      <c r="L6269" s="386"/>
      <c r="M6269" s="426"/>
    </row>
    <row r="6270" spans="1:14" ht="13">
      <c r="A6270" s="387"/>
      <c r="B6270" s="293"/>
      <c r="C6270" s="293"/>
      <c r="D6270" s="427">
        <v>1</v>
      </c>
      <c r="E6270" s="829" t="s">
        <v>441</v>
      </c>
      <c r="F6270" s="1377" t="s">
        <v>1279</v>
      </c>
      <c r="G6270" s="356" t="s">
        <v>151</v>
      </c>
      <c r="H6270" s="1379">
        <f>'Hrg Sat'!$G$460</f>
        <v>820662</v>
      </c>
      <c r="I6270" s="428"/>
      <c r="J6270" s="428"/>
      <c r="K6270" s="426" t="s">
        <v>128</v>
      </c>
      <c r="L6270" s="426">
        <f>D6270*H6270</f>
        <v>820662</v>
      </c>
      <c r="M6270" s="426"/>
    </row>
    <row r="6271" spans="1:14" ht="13">
      <c r="A6271" s="387"/>
      <c r="B6271" s="293"/>
      <c r="C6271" s="293"/>
      <c r="D6271" s="427">
        <v>1</v>
      </c>
      <c r="E6271" s="829" t="s">
        <v>441</v>
      </c>
      <c r="F6271" s="1377" t="s">
        <v>1206</v>
      </c>
      <c r="G6271" s="356" t="s">
        <v>151</v>
      </c>
      <c r="H6271" s="1379">
        <f>'Hrg Sat'!$G$456</f>
        <v>312386</v>
      </c>
      <c r="I6271" s="428"/>
      <c r="J6271" s="428"/>
      <c r="K6271" s="426" t="s">
        <v>128</v>
      </c>
      <c r="L6271" s="426">
        <f>D6271*H6271</f>
        <v>312386</v>
      </c>
      <c r="M6271" s="426"/>
    </row>
    <row r="6272" spans="1:14" ht="13">
      <c r="A6272" s="387"/>
      <c r="B6272" s="293"/>
      <c r="C6272" s="293"/>
      <c r="D6272" s="427">
        <v>1</v>
      </c>
      <c r="E6272" s="829" t="s">
        <v>441</v>
      </c>
      <c r="F6272" s="1377" t="s">
        <v>1245</v>
      </c>
      <c r="G6272" s="356" t="s">
        <v>151</v>
      </c>
      <c r="H6272" s="1379">
        <f>'Hrg Sat'!$G$469</f>
        <v>183315</v>
      </c>
      <c r="I6272" s="428"/>
      <c r="J6272" s="428"/>
      <c r="K6272" s="426" t="s">
        <v>128</v>
      </c>
      <c r="L6272" s="426">
        <f>D6272*H6272</f>
        <v>183315</v>
      </c>
      <c r="M6272" s="426"/>
    </row>
    <row r="6273" spans="1:14" ht="13">
      <c r="D6273" s="307"/>
      <c r="E6273" s="829"/>
      <c r="G6273" s="429"/>
      <c r="M6273" s="426" t="s">
        <v>128</v>
      </c>
      <c r="N6273" s="265">
        <f>SUM(L6270:L6272)</f>
        <v>1316363</v>
      </c>
    </row>
    <row r="6274" spans="1:14" ht="13">
      <c r="D6274" s="430"/>
      <c r="E6274" s="829"/>
      <c r="F6274" s="247"/>
      <c r="G6274" s="429"/>
      <c r="H6274" s="829"/>
      <c r="I6274" s="829"/>
      <c r="J6274" s="829"/>
      <c r="K6274" s="426"/>
      <c r="M6274" s="431" t="s">
        <v>169</v>
      </c>
      <c r="N6274" s="268" t="s">
        <v>169</v>
      </c>
    </row>
    <row r="6275" spans="1:14" ht="13">
      <c r="D6275" s="307"/>
      <c r="E6275" s="829"/>
      <c r="G6275" s="829"/>
      <c r="H6275" s="233" t="s">
        <v>170</v>
      </c>
      <c r="M6275" s="426" t="s">
        <v>128</v>
      </c>
      <c r="N6275" s="426">
        <f>SUM(N6273:N6273)</f>
        <v>1316363</v>
      </c>
    </row>
    <row r="6276" spans="1:14" ht="13">
      <c r="D6276" s="421"/>
      <c r="E6276" s="829"/>
      <c r="G6276" s="829"/>
      <c r="H6276" s="233" t="s">
        <v>171</v>
      </c>
      <c r="M6276" s="423" t="s">
        <v>128</v>
      </c>
      <c r="N6276" s="271">
        <f>SUM(N6275)</f>
        <v>1316363</v>
      </c>
    </row>
    <row r="6277" spans="1:14" ht="13">
      <c r="D6277" s="421"/>
      <c r="E6277" s="829"/>
      <c r="G6277" s="829"/>
      <c r="M6277" s="423"/>
      <c r="N6277" s="271"/>
    </row>
    <row r="6278" spans="1:14" ht="13">
      <c r="A6278" s="258">
        <f>1+A6268</f>
        <v>194</v>
      </c>
      <c r="B6278" s="1250" t="s">
        <v>1280</v>
      </c>
      <c r="C6278" s="1250"/>
      <c r="D6278" s="432" t="s">
        <v>1281</v>
      </c>
      <c r="E6278" s="1250"/>
      <c r="F6278" s="260"/>
      <c r="G6278" s="1250"/>
      <c r="H6278" s="245"/>
      <c r="K6278" s="245"/>
      <c r="L6278" s="245"/>
      <c r="M6278" s="262"/>
      <c r="N6278" s="245"/>
    </row>
    <row r="6279" spans="1:14" ht="13">
      <c r="A6279" s="403"/>
      <c r="D6279" s="421"/>
      <c r="E6279" s="829" t="s">
        <v>147</v>
      </c>
      <c r="F6279" s="234" t="s">
        <v>148</v>
      </c>
      <c r="G6279" s="829"/>
    </row>
    <row r="6280" spans="1:14" ht="13">
      <c r="A6280" s="403"/>
      <c r="D6280" s="274">
        <v>0.06</v>
      </c>
      <c r="E6280" s="829" t="s">
        <v>149</v>
      </c>
      <c r="F6280" s="264" t="s">
        <v>150</v>
      </c>
      <c r="G6280" s="370" t="s">
        <v>151</v>
      </c>
      <c r="H6280" s="248">
        <f>Bahan!$C$10</f>
        <v>125000</v>
      </c>
      <c r="K6280" s="248" t="s">
        <v>128</v>
      </c>
      <c r="L6280" s="230">
        <f>D6280*H6280</f>
        <v>7500</v>
      </c>
    </row>
    <row r="6281" spans="1:14" ht="13">
      <c r="A6281" s="403"/>
      <c r="D6281" s="274">
        <v>0.06</v>
      </c>
      <c r="E6281" s="829" t="s">
        <v>149</v>
      </c>
      <c r="F6281" s="264" t="s">
        <v>945</v>
      </c>
      <c r="G6281" s="370" t="s">
        <v>151</v>
      </c>
      <c r="H6281" s="248">
        <f>Bahan!$C$20</f>
        <v>135000</v>
      </c>
      <c r="K6281" s="248" t="s">
        <v>128</v>
      </c>
      <c r="L6281" s="230">
        <f>D6281*H6281</f>
        <v>8100</v>
      </c>
    </row>
    <row r="6282" spans="1:14" ht="13">
      <c r="A6282" s="403"/>
      <c r="D6282" s="274">
        <v>6.0000000000000001E-3</v>
      </c>
      <c r="E6282" s="829" t="s">
        <v>149</v>
      </c>
      <c r="F6282" s="234" t="s">
        <v>153</v>
      </c>
      <c r="G6282" s="370" t="s">
        <v>151</v>
      </c>
      <c r="H6282" s="248">
        <f>Bahan!$C$21</f>
        <v>145000</v>
      </c>
      <c r="K6282" s="248" t="s">
        <v>128</v>
      </c>
      <c r="L6282" s="230">
        <f>D6282*H6282</f>
        <v>870</v>
      </c>
    </row>
    <row r="6283" spans="1:14" ht="13">
      <c r="A6283" s="403"/>
      <c r="D6283" s="274">
        <v>6.0000000000000001E-3</v>
      </c>
      <c r="E6283" s="829" t="s">
        <v>149</v>
      </c>
      <c r="F6283" s="234" t="s">
        <v>154</v>
      </c>
      <c r="G6283" s="370" t="s">
        <v>151</v>
      </c>
      <c r="H6283" s="248">
        <f>Bahan!$C$22</f>
        <v>150000</v>
      </c>
      <c r="K6283" s="248" t="s">
        <v>128</v>
      </c>
      <c r="L6283" s="230">
        <f>D6283*H6283</f>
        <v>900</v>
      </c>
    </row>
    <row r="6284" spans="1:14" ht="13">
      <c r="A6284" s="403"/>
      <c r="D6284" s="421"/>
      <c r="E6284" s="829"/>
      <c r="G6284" s="829"/>
      <c r="M6284" s="230" t="s">
        <v>128</v>
      </c>
      <c r="N6284" s="265">
        <f>SUM(L6280:L6283)</f>
        <v>17370</v>
      </c>
    </row>
    <row r="6285" spans="1:14" ht="13">
      <c r="A6285" s="403"/>
      <c r="D6285" s="421"/>
      <c r="E6285" s="829" t="s">
        <v>155</v>
      </c>
      <c r="F6285" s="234" t="s">
        <v>156</v>
      </c>
      <c r="G6285" s="829"/>
    </row>
    <row r="6286" spans="1:14" ht="13">
      <c r="A6286" s="403"/>
      <c r="D6286" s="274">
        <v>25</v>
      </c>
      <c r="E6286" s="829" t="s">
        <v>441</v>
      </c>
      <c r="F6286" s="234" t="s">
        <v>1282</v>
      </c>
      <c r="G6286" s="370" t="s">
        <v>151</v>
      </c>
      <c r="H6286" s="426">
        <f>Bahan!$C$298</f>
        <v>17900</v>
      </c>
      <c r="K6286" s="248" t="s">
        <v>128</v>
      </c>
      <c r="L6286" s="230">
        <f>D6286*H6286</f>
        <v>447500</v>
      </c>
    </row>
    <row r="6287" spans="1:14" ht="13">
      <c r="A6287" s="403"/>
      <c r="D6287" s="274">
        <v>25</v>
      </c>
      <c r="E6287" s="829" t="s">
        <v>441</v>
      </c>
      <c r="F6287" s="234" t="s">
        <v>1283</v>
      </c>
      <c r="G6287" s="370" t="s">
        <v>151</v>
      </c>
      <c r="H6287" s="426">
        <f>Bahan!$C$403</f>
        <v>6000</v>
      </c>
      <c r="K6287" s="248" t="s">
        <v>128</v>
      </c>
      <c r="L6287" s="230">
        <f>D6287*H6287</f>
        <v>150000</v>
      </c>
    </row>
    <row r="6288" spans="1:14" ht="13">
      <c r="D6288" s="421"/>
      <c r="E6288" s="829"/>
      <c r="G6288" s="370"/>
      <c r="H6288" s="248"/>
      <c r="L6288" s="230"/>
      <c r="M6288" s="230" t="s">
        <v>128</v>
      </c>
      <c r="N6288" s="265">
        <f>SUM(L6286:L6287)</f>
        <v>597500</v>
      </c>
    </row>
    <row r="6289" spans="1:14" ht="13">
      <c r="D6289" s="421"/>
      <c r="E6289" s="829"/>
      <c r="G6289" s="829"/>
      <c r="H6289" s="829"/>
      <c r="K6289" s="829"/>
      <c r="M6289" s="267" t="s">
        <v>169</v>
      </c>
      <c r="N6289" s="268" t="s">
        <v>169</v>
      </c>
    </row>
    <row r="6290" spans="1:14" ht="13">
      <c r="B6290" s="1250"/>
      <c r="C6290" s="1250"/>
      <c r="D6290" s="421"/>
      <c r="E6290" s="829"/>
      <c r="G6290" s="829"/>
      <c r="H6290" s="233" t="s">
        <v>170</v>
      </c>
      <c r="M6290" s="230" t="s">
        <v>128</v>
      </c>
      <c r="N6290" s="230">
        <f>SUM(N6284:N6288)</f>
        <v>614870</v>
      </c>
    </row>
    <row r="6291" spans="1:14" ht="13">
      <c r="D6291" s="421"/>
      <c r="E6291" s="829"/>
      <c r="G6291" s="829"/>
      <c r="H6291" s="269" t="s">
        <v>3123</v>
      </c>
      <c r="K6291" s="270"/>
      <c r="M6291" s="230" t="s">
        <v>128</v>
      </c>
      <c r="N6291" s="265">
        <f>N6290*$Q$4</f>
        <v>61487</v>
      </c>
    </row>
    <row r="6292" spans="1:14" ht="13">
      <c r="D6292" s="421"/>
      <c r="E6292" s="829"/>
      <c r="G6292" s="829"/>
      <c r="H6292" s="233" t="s">
        <v>171</v>
      </c>
      <c r="M6292" s="230" t="s">
        <v>128</v>
      </c>
      <c r="N6292" s="262">
        <f>ROUNDDOWN((N6290+N6291),0)</f>
        <v>676357</v>
      </c>
    </row>
    <row r="6293" spans="1:14" ht="13">
      <c r="D6293" s="421"/>
      <c r="E6293" s="829"/>
      <c r="G6293" s="829"/>
    </row>
    <row r="6294" spans="1:14" ht="13">
      <c r="A6294" s="258">
        <f>1+A6278</f>
        <v>195</v>
      </c>
      <c r="B6294" s="1250" t="s">
        <v>1284</v>
      </c>
      <c r="C6294" s="1250"/>
      <c r="D6294" s="432" t="s">
        <v>3697</v>
      </c>
      <c r="E6294" s="1250"/>
      <c r="F6294" s="260"/>
      <c r="G6294" s="1250"/>
      <c r="H6294" s="245"/>
      <c r="K6294" s="245"/>
      <c r="L6294" s="245"/>
      <c r="M6294" s="262"/>
      <c r="N6294" s="245"/>
    </row>
    <row r="6295" spans="1:14" ht="13">
      <c r="A6295" s="403"/>
      <c r="D6295" s="421"/>
      <c r="E6295" s="829" t="s">
        <v>147</v>
      </c>
      <c r="F6295" s="234" t="s">
        <v>148</v>
      </c>
      <c r="G6295" s="829"/>
    </row>
    <row r="6296" spans="1:14" ht="13">
      <c r="A6296" s="403"/>
      <c r="D6296" s="274">
        <v>0.06</v>
      </c>
      <c r="E6296" s="829" t="s">
        <v>149</v>
      </c>
      <c r="F6296" s="264" t="s">
        <v>150</v>
      </c>
      <c r="G6296" s="370" t="s">
        <v>151</v>
      </c>
      <c r="H6296" s="248">
        <f>Bahan!$C$10</f>
        <v>125000</v>
      </c>
      <c r="K6296" s="248" t="s">
        <v>128</v>
      </c>
      <c r="L6296" s="230">
        <f>D6296*H6296</f>
        <v>7500</v>
      </c>
    </row>
    <row r="6297" spans="1:14" ht="13">
      <c r="A6297" s="403"/>
      <c r="D6297" s="274">
        <f>0.06*2</f>
        <v>0.12</v>
      </c>
      <c r="E6297" s="829" t="s">
        <v>149</v>
      </c>
      <c r="F6297" s="264" t="s">
        <v>945</v>
      </c>
      <c r="G6297" s="370" t="s">
        <v>151</v>
      </c>
      <c r="H6297" s="248">
        <f>Bahan!$C$20</f>
        <v>135000</v>
      </c>
      <c r="K6297" s="248" t="s">
        <v>128</v>
      </c>
      <c r="L6297" s="230">
        <f>D6297*H6297</f>
        <v>16200</v>
      </c>
    </row>
    <row r="6298" spans="1:14" ht="13">
      <c r="A6298" s="403"/>
      <c r="D6298" s="274">
        <v>6.0000000000000001E-3</v>
      </c>
      <c r="E6298" s="829" t="s">
        <v>149</v>
      </c>
      <c r="F6298" s="234" t="s">
        <v>153</v>
      </c>
      <c r="G6298" s="370" t="s">
        <v>151</v>
      </c>
      <c r="H6298" s="248">
        <f>Bahan!$C$21</f>
        <v>145000</v>
      </c>
      <c r="K6298" s="248" t="s">
        <v>128</v>
      </c>
      <c r="L6298" s="230">
        <f>D6298*H6298</f>
        <v>870</v>
      </c>
    </row>
    <row r="6299" spans="1:14" ht="13">
      <c r="A6299" s="403"/>
      <c r="D6299" s="274">
        <v>6.0000000000000001E-3</v>
      </c>
      <c r="E6299" s="829" t="s">
        <v>149</v>
      </c>
      <c r="F6299" s="234" t="s">
        <v>154</v>
      </c>
      <c r="G6299" s="370" t="s">
        <v>151</v>
      </c>
      <c r="H6299" s="248">
        <f>Bahan!$C$22</f>
        <v>150000</v>
      </c>
      <c r="K6299" s="248" t="s">
        <v>128</v>
      </c>
      <c r="L6299" s="230">
        <f>D6299*H6299</f>
        <v>900</v>
      </c>
    </row>
    <row r="6300" spans="1:14" ht="13">
      <c r="A6300" s="403"/>
      <c r="D6300" s="421"/>
      <c r="E6300" s="829"/>
      <c r="G6300" s="829"/>
      <c r="M6300" s="230" t="s">
        <v>128</v>
      </c>
      <c r="N6300" s="265">
        <f>SUM(L6296:L6299)</f>
        <v>25470</v>
      </c>
    </row>
    <row r="6301" spans="1:14" ht="13">
      <c r="A6301" s="403"/>
      <c r="D6301" s="421"/>
      <c r="E6301" s="829" t="s">
        <v>155</v>
      </c>
      <c r="F6301" s="234" t="s">
        <v>156</v>
      </c>
      <c r="G6301" s="829"/>
    </row>
    <row r="6302" spans="1:14" ht="13">
      <c r="A6302" s="403"/>
      <c r="D6302" s="274">
        <v>1.05</v>
      </c>
      <c r="E6302" s="829" t="s">
        <v>441</v>
      </c>
      <c r="F6302" s="234" t="s">
        <v>3698</v>
      </c>
      <c r="G6302" s="370" t="s">
        <v>151</v>
      </c>
      <c r="H6302" s="426">
        <f>Bahan!$C$635</f>
        <v>31000</v>
      </c>
      <c r="K6302" s="248" t="s">
        <v>128</v>
      </c>
      <c r="L6302" s="230">
        <f>D6302*H6302</f>
        <v>32550</v>
      </c>
    </row>
    <row r="6303" spans="1:14" ht="13">
      <c r="A6303" s="403"/>
      <c r="D6303" s="274">
        <v>1.05</v>
      </c>
      <c r="E6303" s="829" t="s">
        <v>441</v>
      </c>
      <c r="F6303" s="234" t="s">
        <v>1283</v>
      </c>
      <c r="G6303" s="370" t="s">
        <v>151</v>
      </c>
      <c r="H6303" s="426">
        <f>Bahan!$C$403*1.6</f>
        <v>9600</v>
      </c>
      <c r="K6303" s="248" t="s">
        <v>128</v>
      </c>
      <c r="L6303" s="230">
        <f>D6303*H6303</f>
        <v>10080</v>
      </c>
    </row>
    <row r="6304" spans="1:14" ht="13">
      <c r="D6304" s="421"/>
      <c r="E6304" s="829"/>
      <c r="G6304" s="370"/>
      <c r="H6304" s="248"/>
      <c r="L6304" s="230"/>
      <c r="M6304" s="230" t="s">
        <v>128</v>
      </c>
      <c r="N6304" s="265">
        <f>SUM(L6302:L6303)</f>
        <v>42630</v>
      </c>
    </row>
    <row r="6305" spans="1:15" ht="13">
      <c r="D6305" s="421"/>
      <c r="E6305" s="829"/>
      <c r="G6305" s="829"/>
      <c r="H6305" s="829"/>
      <c r="K6305" s="829"/>
      <c r="M6305" s="267" t="s">
        <v>169</v>
      </c>
      <c r="N6305" s="268" t="s">
        <v>169</v>
      </c>
    </row>
    <row r="6306" spans="1:15" ht="13">
      <c r="B6306" s="1250"/>
      <c r="C6306" s="1250"/>
      <c r="D6306" s="421"/>
      <c r="E6306" s="829"/>
      <c r="G6306" s="829"/>
      <c r="H6306" s="233" t="s">
        <v>170</v>
      </c>
      <c r="M6306" s="230" t="s">
        <v>128</v>
      </c>
      <c r="N6306" s="230">
        <f>SUM(N6300:N6304)</f>
        <v>68100</v>
      </c>
    </row>
    <row r="6307" spans="1:15" ht="13">
      <c r="D6307" s="421"/>
      <c r="E6307" s="829"/>
      <c r="G6307" s="829"/>
      <c r="H6307" s="269" t="s">
        <v>3123</v>
      </c>
      <c r="K6307" s="270"/>
      <c r="M6307" s="230" t="s">
        <v>128</v>
      </c>
      <c r="N6307" s="265">
        <f>N6306*$Q$4</f>
        <v>6810</v>
      </c>
    </row>
    <row r="6308" spans="1:15" ht="13">
      <c r="D6308" s="421"/>
      <c r="E6308" s="829"/>
      <c r="G6308" s="829"/>
      <c r="H6308" s="233" t="s">
        <v>171</v>
      </c>
      <c r="M6308" s="230" t="s">
        <v>128</v>
      </c>
      <c r="N6308" s="262">
        <f>ROUNDDOWN((N6306+N6307),0)</f>
        <v>74910</v>
      </c>
    </row>
    <row r="6309" spans="1:15" ht="13">
      <c r="D6309" s="421"/>
      <c r="E6309" s="829"/>
      <c r="G6309" s="829"/>
    </row>
    <row r="6310" spans="1:15" ht="13">
      <c r="D6310" s="421"/>
      <c r="E6310" s="829"/>
      <c r="G6310" s="829"/>
      <c r="M6310" s="423"/>
      <c r="N6310" s="271"/>
    </row>
    <row r="6311" spans="1:15" s="1378" customFormat="1" ht="13">
      <c r="A6311" s="258">
        <f>1+A6294</f>
        <v>196</v>
      </c>
      <c r="B6311" s="1250" t="s">
        <v>1285</v>
      </c>
      <c r="C6311" s="437"/>
      <c r="D6311" s="438" t="s">
        <v>1286</v>
      </c>
      <c r="E6311" s="1250"/>
      <c r="F6311" s="316"/>
      <c r="G6311" s="1250"/>
      <c r="H6311" s="245"/>
      <c r="K6311" s="245"/>
      <c r="L6311" s="245"/>
      <c r="M6311" s="262"/>
      <c r="N6311" s="245"/>
      <c r="O6311" s="233"/>
    </row>
    <row r="6312" spans="1:15" s="1378" customFormat="1" ht="13">
      <c r="A6312" s="403"/>
      <c r="B6312" s="404"/>
      <c r="C6312" s="404"/>
      <c r="D6312" s="421"/>
      <c r="E6312" s="829" t="s">
        <v>147</v>
      </c>
      <c r="F6312" s="266" t="s">
        <v>148</v>
      </c>
      <c r="G6312" s="829"/>
      <c r="H6312" s="233"/>
      <c r="K6312" s="233"/>
      <c r="L6312" s="233"/>
      <c r="M6312" s="230"/>
      <c r="N6312" s="233"/>
      <c r="O6312" s="233"/>
    </row>
    <row r="6313" spans="1:15" s="1378" customFormat="1" ht="13">
      <c r="A6313" s="403"/>
      <c r="B6313" s="404"/>
      <c r="C6313" s="404"/>
      <c r="D6313" s="274">
        <v>0.4</v>
      </c>
      <c r="E6313" s="829" t="s">
        <v>149</v>
      </c>
      <c r="F6313" s="320" t="s">
        <v>150</v>
      </c>
      <c r="G6313" s="370" t="s">
        <v>151</v>
      </c>
      <c r="H6313" s="248">
        <f>Bahan!$C$10</f>
        <v>125000</v>
      </c>
      <c r="K6313" s="248" t="s">
        <v>128</v>
      </c>
      <c r="L6313" s="230">
        <f>D6313*H6313</f>
        <v>50000</v>
      </c>
      <c r="M6313" s="230"/>
      <c r="N6313" s="233"/>
      <c r="O6313" s="233"/>
    </row>
    <row r="6314" spans="1:15" s="1378" customFormat="1" ht="13">
      <c r="A6314" s="403"/>
      <c r="B6314" s="404"/>
      <c r="C6314" s="404"/>
      <c r="D6314" s="274">
        <v>0.4</v>
      </c>
      <c r="E6314" s="829" t="s">
        <v>149</v>
      </c>
      <c r="F6314" s="320" t="s">
        <v>945</v>
      </c>
      <c r="G6314" s="370" t="s">
        <v>151</v>
      </c>
      <c r="H6314" s="248">
        <f>Bahan!$C$20</f>
        <v>135000</v>
      </c>
      <c r="K6314" s="248" t="s">
        <v>128</v>
      </c>
      <c r="L6314" s="230">
        <f>D6314*H6314</f>
        <v>54000</v>
      </c>
      <c r="M6314" s="230"/>
      <c r="N6314" s="233"/>
      <c r="O6314" s="233"/>
    </row>
    <row r="6315" spans="1:15" s="1378" customFormat="1" ht="13">
      <c r="A6315" s="403"/>
      <c r="B6315" s="404"/>
      <c r="C6315" s="404"/>
      <c r="D6315" s="274">
        <v>0.05</v>
      </c>
      <c r="E6315" s="829" t="s">
        <v>149</v>
      </c>
      <c r="F6315" s="266" t="s">
        <v>153</v>
      </c>
      <c r="G6315" s="370" t="s">
        <v>151</v>
      </c>
      <c r="H6315" s="248">
        <f>Bahan!$C$21</f>
        <v>145000</v>
      </c>
      <c r="K6315" s="248" t="s">
        <v>128</v>
      </c>
      <c r="L6315" s="230">
        <f>D6315*H6315</f>
        <v>7250</v>
      </c>
      <c r="M6315" s="230"/>
      <c r="N6315" s="233"/>
      <c r="O6315" s="233"/>
    </row>
    <row r="6316" spans="1:15" s="1378" customFormat="1" ht="13">
      <c r="A6316" s="403"/>
      <c r="B6316" s="404"/>
      <c r="C6316" s="404"/>
      <c r="D6316" s="274">
        <v>0.05</v>
      </c>
      <c r="E6316" s="829" t="s">
        <v>149</v>
      </c>
      <c r="F6316" s="266" t="s">
        <v>154</v>
      </c>
      <c r="G6316" s="370" t="s">
        <v>151</v>
      </c>
      <c r="H6316" s="248">
        <f>Bahan!$C$22</f>
        <v>150000</v>
      </c>
      <c r="K6316" s="248" t="s">
        <v>128</v>
      </c>
      <c r="L6316" s="230">
        <f>D6316*H6316</f>
        <v>7500</v>
      </c>
      <c r="M6316" s="230"/>
      <c r="N6316" s="233"/>
      <c r="O6316" s="233"/>
    </row>
    <row r="6317" spans="1:15" s="1378" customFormat="1" ht="13">
      <c r="A6317" s="403"/>
      <c r="B6317" s="404"/>
      <c r="C6317" s="404"/>
      <c r="D6317" s="421"/>
      <c r="E6317" s="829"/>
      <c r="F6317" s="266"/>
      <c r="G6317" s="829"/>
      <c r="H6317" s="233"/>
      <c r="K6317" s="233"/>
      <c r="L6317" s="233"/>
      <c r="M6317" s="230" t="s">
        <v>128</v>
      </c>
      <c r="N6317" s="265">
        <f>SUM(L6313:L6316)</f>
        <v>118750</v>
      </c>
      <c r="O6317" s="233"/>
    </row>
    <row r="6318" spans="1:15" s="1378" customFormat="1" ht="13">
      <c r="A6318" s="403"/>
      <c r="B6318" s="404"/>
      <c r="C6318" s="404"/>
      <c r="D6318" s="421"/>
      <c r="E6318" s="829" t="s">
        <v>155</v>
      </c>
      <c r="F6318" s="266" t="s">
        <v>156</v>
      </c>
      <c r="G6318" s="829"/>
      <c r="H6318" s="233"/>
      <c r="K6318" s="233"/>
      <c r="L6318" s="233"/>
      <c r="M6318" s="230"/>
      <c r="N6318" s="233"/>
      <c r="O6318" s="233"/>
    </row>
    <row r="6319" spans="1:15" s="1378" customFormat="1" ht="13">
      <c r="A6319" s="403"/>
      <c r="B6319" s="404"/>
      <c r="C6319" s="404"/>
      <c r="D6319" s="421">
        <v>10</v>
      </c>
      <c r="E6319" s="829" t="s">
        <v>441</v>
      </c>
      <c r="F6319" s="266" t="s">
        <v>1287</v>
      </c>
      <c r="G6319" s="370" t="s">
        <v>151</v>
      </c>
      <c r="H6319" s="265">
        <f>Bahan!$C$633</f>
        <v>95000</v>
      </c>
      <c r="K6319" s="248" t="s">
        <v>128</v>
      </c>
      <c r="L6319" s="230">
        <f>D6319*H6319</f>
        <v>950000</v>
      </c>
      <c r="M6319" s="230"/>
      <c r="N6319" s="233"/>
      <c r="O6319" s="233"/>
    </row>
    <row r="6320" spans="1:15" s="1378" customFormat="1" ht="13">
      <c r="A6320" s="231"/>
      <c r="B6320" s="829"/>
      <c r="C6320" s="829"/>
      <c r="D6320" s="421"/>
      <c r="E6320" s="829"/>
      <c r="F6320" s="266"/>
      <c r="G6320" s="370"/>
      <c r="H6320" s="248"/>
      <c r="K6320" s="233"/>
      <c r="L6320" s="230"/>
      <c r="M6320" s="230" t="s">
        <v>128</v>
      </c>
      <c r="N6320" s="265">
        <f>SUM(L6319:L6319)</f>
        <v>950000</v>
      </c>
      <c r="O6320" s="233"/>
    </row>
    <row r="6321" spans="1:15" s="1378" customFormat="1" ht="13">
      <c r="A6321" s="231"/>
      <c r="B6321" s="829"/>
      <c r="C6321" s="829"/>
      <c r="D6321" s="421"/>
      <c r="E6321" s="829"/>
      <c r="F6321" s="266"/>
      <c r="G6321" s="829"/>
      <c r="H6321" s="829"/>
      <c r="K6321" s="829"/>
      <c r="L6321" s="233"/>
      <c r="M6321" s="267" t="s">
        <v>169</v>
      </c>
      <c r="N6321" s="268" t="s">
        <v>169</v>
      </c>
      <c r="O6321" s="233"/>
    </row>
    <row r="6322" spans="1:15" s="1378" customFormat="1" ht="13">
      <c r="A6322" s="231"/>
      <c r="B6322" s="829"/>
      <c r="C6322" s="829"/>
      <c r="D6322" s="421"/>
      <c r="E6322" s="829"/>
      <c r="F6322" s="266"/>
      <c r="G6322" s="829"/>
      <c r="H6322" s="233" t="s">
        <v>170</v>
      </c>
      <c r="K6322" s="233"/>
      <c r="L6322" s="233"/>
      <c r="M6322" s="230" t="s">
        <v>128</v>
      </c>
      <c r="N6322" s="230">
        <f>SUM(N6317:N6320)</f>
        <v>1068750</v>
      </c>
      <c r="O6322" s="233"/>
    </row>
    <row r="6323" spans="1:15" s="1378" customFormat="1" ht="13">
      <c r="A6323" s="231"/>
      <c r="B6323" s="829"/>
      <c r="C6323" s="829"/>
      <c r="D6323" s="421"/>
      <c r="E6323" s="829"/>
      <c r="F6323" s="266"/>
      <c r="G6323" s="829"/>
      <c r="H6323" s="269" t="s">
        <v>3123</v>
      </c>
      <c r="I6323" s="233"/>
      <c r="J6323" s="233"/>
      <c r="K6323" s="270"/>
      <c r="L6323" s="233"/>
      <c r="M6323" s="230" t="s">
        <v>128</v>
      </c>
      <c r="N6323" s="265">
        <f>N6322*$Q$4</f>
        <v>106875</v>
      </c>
      <c r="O6323" s="233"/>
    </row>
    <row r="6324" spans="1:15" s="1378" customFormat="1" ht="13">
      <c r="A6324" s="231"/>
      <c r="B6324" s="829"/>
      <c r="C6324" s="829"/>
      <c r="D6324" s="421"/>
      <c r="E6324" s="829"/>
      <c r="F6324" s="266"/>
      <c r="G6324" s="829"/>
      <c r="H6324" s="233" t="s">
        <v>171</v>
      </c>
      <c r="I6324" s="233"/>
      <c r="J6324" s="233"/>
      <c r="K6324" s="233"/>
      <c r="L6324" s="233"/>
      <c r="M6324" s="230" t="s">
        <v>128</v>
      </c>
      <c r="N6324" s="262">
        <f>ROUNDDOWN((N6322+N6323),0)</f>
        <v>1175625</v>
      </c>
      <c r="O6324" s="233"/>
    </row>
    <row r="6325" spans="1:15" s="1378" customFormat="1" ht="13">
      <c r="A6325" s="231"/>
      <c r="B6325" s="829"/>
      <c r="C6325" s="829"/>
      <c r="D6325" s="421"/>
      <c r="E6325" s="829"/>
      <c r="F6325" s="266"/>
      <c r="G6325" s="829"/>
      <c r="H6325" s="233"/>
      <c r="K6325" s="233"/>
      <c r="L6325" s="233"/>
      <c r="M6325" s="230"/>
      <c r="N6325" s="233"/>
      <c r="O6325" s="233"/>
    </row>
    <row r="6326" spans="1:15" ht="13">
      <c r="A6326" s="258">
        <f>1+A6311</f>
        <v>197</v>
      </c>
      <c r="B6326" s="1250" t="s">
        <v>1288</v>
      </c>
      <c r="C6326" s="437"/>
      <c r="D6326" s="273" t="s">
        <v>1289</v>
      </c>
      <c r="E6326" s="1250"/>
      <c r="F6326" s="316"/>
      <c r="G6326" s="1250"/>
      <c r="H6326" s="245"/>
      <c r="K6326" s="245"/>
      <c r="L6326" s="245"/>
      <c r="M6326" s="262"/>
      <c r="N6326" s="245"/>
    </row>
    <row r="6327" spans="1:15" ht="13">
      <c r="A6327" s="403"/>
      <c r="B6327" s="404"/>
      <c r="C6327" s="404"/>
      <c r="D6327" s="421"/>
      <c r="E6327" s="829" t="s">
        <v>147</v>
      </c>
      <c r="F6327" s="266" t="s">
        <v>148</v>
      </c>
      <c r="G6327" s="829"/>
    </row>
    <row r="6328" spans="1:15" ht="13">
      <c r="A6328" s="403"/>
      <c r="B6328" s="404"/>
      <c r="C6328" s="404"/>
      <c r="D6328" s="274">
        <v>0.1</v>
      </c>
      <c r="E6328" s="829" t="s">
        <v>149</v>
      </c>
      <c r="F6328" s="320" t="s">
        <v>150</v>
      </c>
      <c r="G6328" s="370" t="s">
        <v>151</v>
      </c>
      <c r="H6328" s="248">
        <f>Bahan!$C$10</f>
        <v>125000</v>
      </c>
      <c r="K6328" s="248" t="s">
        <v>128</v>
      </c>
      <c r="L6328" s="230">
        <f>D6328*H6328</f>
        <v>12500</v>
      </c>
    </row>
    <row r="6329" spans="1:15" ht="13">
      <c r="A6329" s="403"/>
      <c r="B6329" s="404"/>
      <c r="C6329" s="404"/>
      <c r="D6329" s="274">
        <v>0.1</v>
      </c>
      <c r="E6329" s="829" t="s">
        <v>149</v>
      </c>
      <c r="F6329" s="320" t="s">
        <v>945</v>
      </c>
      <c r="G6329" s="370" t="s">
        <v>151</v>
      </c>
      <c r="H6329" s="248">
        <f>Bahan!$C$20</f>
        <v>135000</v>
      </c>
      <c r="K6329" s="248" t="s">
        <v>128</v>
      </c>
      <c r="L6329" s="230">
        <f>D6329*H6329</f>
        <v>13500</v>
      </c>
    </row>
    <row r="6330" spans="1:15" ht="13">
      <c r="A6330" s="403"/>
      <c r="B6330" s="404"/>
      <c r="C6330" s="404"/>
      <c r="D6330" s="274">
        <v>0.01</v>
      </c>
      <c r="E6330" s="829" t="s">
        <v>149</v>
      </c>
      <c r="F6330" s="266" t="s">
        <v>153</v>
      </c>
      <c r="G6330" s="370" t="s">
        <v>151</v>
      </c>
      <c r="H6330" s="248">
        <f>Bahan!$C$21</f>
        <v>145000</v>
      </c>
      <c r="K6330" s="248" t="s">
        <v>128</v>
      </c>
      <c r="L6330" s="230">
        <f>D6330*H6330</f>
        <v>1450</v>
      </c>
    </row>
    <row r="6331" spans="1:15" ht="13">
      <c r="A6331" s="403"/>
      <c r="B6331" s="404"/>
      <c r="C6331" s="404"/>
      <c r="D6331" s="274">
        <v>0.01</v>
      </c>
      <c r="E6331" s="829" t="s">
        <v>149</v>
      </c>
      <c r="F6331" s="266" t="s">
        <v>154</v>
      </c>
      <c r="G6331" s="370" t="s">
        <v>151</v>
      </c>
      <c r="H6331" s="248">
        <f>Bahan!$C$22</f>
        <v>150000</v>
      </c>
      <c r="K6331" s="248" t="s">
        <v>128</v>
      </c>
      <c r="L6331" s="230">
        <f>D6331*H6331</f>
        <v>1500</v>
      </c>
    </row>
    <row r="6332" spans="1:15" ht="13">
      <c r="A6332" s="403"/>
      <c r="B6332" s="404"/>
      <c r="C6332" s="404"/>
      <c r="D6332" s="421"/>
      <c r="E6332" s="829"/>
      <c r="F6332" s="266"/>
      <c r="G6332" s="829"/>
      <c r="M6332" s="230" t="s">
        <v>128</v>
      </c>
      <c r="N6332" s="265">
        <f>SUM(L6328:L6331)</f>
        <v>28950</v>
      </c>
    </row>
    <row r="6333" spans="1:15" ht="13">
      <c r="A6333" s="403"/>
      <c r="B6333" s="404"/>
      <c r="C6333" s="404"/>
      <c r="D6333" s="421"/>
      <c r="E6333" s="829" t="s">
        <v>155</v>
      </c>
      <c r="F6333" s="266" t="s">
        <v>156</v>
      </c>
      <c r="G6333" s="829"/>
    </row>
    <row r="6334" spans="1:15" ht="13">
      <c r="A6334" s="403"/>
      <c r="B6334" s="404"/>
      <c r="C6334" s="404"/>
      <c r="D6334" s="274">
        <v>15</v>
      </c>
      <c r="E6334" s="829" t="s">
        <v>441</v>
      </c>
      <c r="F6334" s="266" t="s">
        <v>1062</v>
      </c>
      <c r="G6334" s="370" t="s">
        <v>151</v>
      </c>
      <c r="H6334" s="248">
        <f>Bahan!$C$399</f>
        <v>17900</v>
      </c>
      <c r="K6334" s="248" t="s">
        <v>128</v>
      </c>
      <c r="L6334" s="230">
        <f t="shared" ref="L6334:L6341" si="92">D6334*H6334</f>
        <v>268500</v>
      </c>
    </row>
    <row r="6335" spans="1:15" ht="13">
      <c r="A6335" s="403"/>
      <c r="B6335" s="404"/>
      <c r="C6335" s="404"/>
      <c r="D6335" s="274">
        <v>15</v>
      </c>
      <c r="E6335" s="829" t="s">
        <v>441</v>
      </c>
      <c r="F6335" s="266" t="s">
        <v>1063</v>
      </c>
      <c r="G6335" s="370" t="s">
        <v>151</v>
      </c>
      <c r="H6335" s="248">
        <f>Bahan!$C$403</f>
        <v>6000</v>
      </c>
      <c r="K6335" s="248" t="s">
        <v>128</v>
      </c>
      <c r="L6335" s="230">
        <f t="shared" si="92"/>
        <v>90000</v>
      </c>
    </row>
    <row r="6336" spans="1:15" ht="13">
      <c r="A6336" s="403"/>
      <c r="B6336" s="404"/>
      <c r="C6336" s="404"/>
      <c r="D6336" s="421">
        <v>4</v>
      </c>
      <c r="E6336" s="829" t="s">
        <v>682</v>
      </c>
      <c r="F6336" s="266" t="s">
        <v>1064</v>
      </c>
      <c r="G6336" s="370" t="s">
        <v>151</v>
      </c>
      <c r="H6336" s="248">
        <f>Bahan!$C$404</f>
        <v>2500</v>
      </c>
      <c r="K6336" s="248" t="s">
        <v>128</v>
      </c>
      <c r="L6336" s="230">
        <f t="shared" si="92"/>
        <v>10000</v>
      </c>
    </row>
    <row r="6337" spans="1:14" ht="13">
      <c r="A6337" s="403"/>
      <c r="B6337" s="404"/>
      <c r="C6337" s="404"/>
      <c r="D6337" s="441">
        <v>1</v>
      </c>
      <c r="E6337" s="829" t="s">
        <v>682</v>
      </c>
      <c r="F6337" s="442" t="s">
        <v>1065</v>
      </c>
      <c r="G6337" s="370" t="s">
        <v>151</v>
      </c>
      <c r="H6337" s="248">
        <f>Bahan!$C$405</f>
        <v>4000</v>
      </c>
      <c r="K6337" s="248" t="s">
        <v>128</v>
      </c>
      <c r="L6337" s="230">
        <f t="shared" si="92"/>
        <v>4000</v>
      </c>
    </row>
    <row r="6338" spans="1:14" ht="13">
      <c r="A6338" s="403"/>
      <c r="B6338" s="404"/>
      <c r="C6338" s="404"/>
      <c r="D6338" s="421">
        <v>6</v>
      </c>
      <c r="E6338" s="829" t="s">
        <v>682</v>
      </c>
      <c r="F6338" s="266" t="s">
        <v>1066</v>
      </c>
      <c r="G6338" s="370" t="s">
        <v>151</v>
      </c>
      <c r="H6338" s="248">
        <f>Bahan!$C$406</f>
        <v>750</v>
      </c>
      <c r="K6338" s="248" t="s">
        <v>128</v>
      </c>
      <c r="L6338" s="230">
        <f t="shared" si="92"/>
        <v>4500</v>
      </c>
    </row>
    <row r="6339" spans="1:14" ht="13">
      <c r="A6339" s="403"/>
      <c r="B6339" s="404"/>
      <c r="C6339" s="404"/>
      <c r="D6339" s="421">
        <v>12</v>
      </c>
      <c r="E6339" s="829" t="s">
        <v>682</v>
      </c>
      <c r="F6339" s="266" t="s">
        <v>1067</v>
      </c>
      <c r="G6339" s="370" t="s">
        <v>151</v>
      </c>
      <c r="H6339" s="248">
        <f>Bahan!$C$407</f>
        <v>1000</v>
      </c>
      <c r="K6339" s="248" t="s">
        <v>128</v>
      </c>
      <c r="L6339" s="230">
        <f t="shared" si="92"/>
        <v>12000</v>
      </c>
    </row>
    <row r="6340" spans="1:14" ht="13">
      <c r="A6340" s="403"/>
      <c r="B6340" s="404"/>
      <c r="C6340" s="404"/>
      <c r="D6340" s="421">
        <v>4</v>
      </c>
      <c r="E6340" s="829" t="s">
        <v>682</v>
      </c>
      <c r="F6340" s="266" t="s">
        <v>1068</v>
      </c>
      <c r="G6340" s="370" t="s">
        <v>151</v>
      </c>
      <c r="H6340" s="248">
        <f>Bahan!$C$408</f>
        <v>2500</v>
      </c>
      <c r="K6340" s="248" t="s">
        <v>128</v>
      </c>
      <c r="L6340" s="230">
        <f t="shared" si="92"/>
        <v>10000</v>
      </c>
    </row>
    <row r="6341" spans="1:14" ht="13">
      <c r="D6341" s="421">
        <v>0.25</v>
      </c>
      <c r="E6341" s="829" t="s">
        <v>682</v>
      </c>
      <c r="F6341" s="266" t="s">
        <v>1069</v>
      </c>
      <c r="G6341" s="370" t="s">
        <v>151</v>
      </c>
      <c r="H6341" s="248">
        <f>Bahan!$C$409</f>
        <v>12500</v>
      </c>
      <c r="K6341" s="248" t="s">
        <v>128</v>
      </c>
      <c r="L6341" s="230">
        <f t="shared" si="92"/>
        <v>3125</v>
      </c>
    </row>
    <row r="6342" spans="1:14" ht="13">
      <c r="D6342" s="421"/>
      <c r="E6342" s="829"/>
      <c r="F6342" s="266"/>
      <c r="G6342" s="370"/>
      <c r="H6342" s="248"/>
      <c r="L6342" s="230"/>
      <c r="M6342" s="230" t="s">
        <v>128</v>
      </c>
      <c r="N6342" s="265">
        <f>SUM(L6334:L6341)</f>
        <v>402125</v>
      </c>
    </row>
    <row r="6343" spans="1:14" ht="13">
      <c r="D6343" s="421"/>
      <c r="E6343" s="829"/>
      <c r="F6343" s="266"/>
      <c r="G6343" s="829"/>
      <c r="H6343" s="829"/>
      <c r="K6343" s="829"/>
      <c r="M6343" s="267" t="s">
        <v>169</v>
      </c>
      <c r="N6343" s="268" t="s">
        <v>169</v>
      </c>
    </row>
    <row r="6344" spans="1:14" ht="13">
      <c r="D6344" s="421"/>
      <c r="E6344" s="829"/>
      <c r="F6344" s="266"/>
      <c r="G6344" s="829"/>
      <c r="H6344" s="233" t="s">
        <v>170</v>
      </c>
      <c r="M6344" s="230" t="s">
        <v>128</v>
      </c>
      <c r="N6344" s="230">
        <f>SUM(N6332:N6342)</f>
        <v>431075</v>
      </c>
    </row>
    <row r="6345" spans="1:14" ht="13">
      <c r="D6345" s="421" t="s">
        <v>2902</v>
      </c>
      <c r="E6345" s="829"/>
      <c r="F6345" s="266"/>
      <c r="G6345" s="829"/>
      <c r="H6345" s="269" t="s">
        <v>3123</v>
      </c>
      <c r="K6345" s="270"/>
      <c r="M6345" s="230" t="s">
        <v>128</v>
      </c>
      <c r="N6345" s="265">
        <f>N6344*$Q$4</f>
        <v>43107.5</v>
      </c>
    </row>
    <row r="6346" spans="1:14" ht="13">
      <c r="D6346" s="421"/>
      <c r="E6346" s="829"/>
      <c r="F6346" s="266"/>
      <c r="G6346" s="829"/>
      <c r="H6346" s="233" t="s">
        <v>171</v>
      </c>
      <c r="M6346" s="230" t="s">
        <v>128</v>
      </c>
      <c r="N6346" s="262">
        <f>ROUNDDOWN((N6344+N6345),0)</f>
        <v>474182</v>
      </c>
    </row>
    <row r="6347" spans="1:14" ht="13">
      <c r="D6347" s="421"/>
      <c r="E6347" s="829"/>
      <c r="F6347" s="266"/>
      <c r="G6347" s="829"/>
      <c r="N6347" s="262"/>
    </row>
    <row r="6348" spans="1:14" ht="13">
      <c r="A6348" s="258">
        <f>1+A6326</f>
        <v>198</v>
      </c>
      <c r="B6348" s="1250" t="s">
        <v>1288</v>
      </c>
      <c r="C6348" s="437"/>
      <c r="D6348" s="273" t="s">
        <v>2918</v>
      </c>
      <c r="E6348" s="1250"/>
      <c r="F6348" s="316"/>
      <c r="G6348" s="1250"/>
      <c r="H6348" s="245"/>
      <c r="K6348" s="245"/>
      <c r="L6348" s="245"/>
      <c r="M6348" s="262"/>
      <c r="N6348" s="245"/>
    </row>
    <row r="6349" spans="1:14" ht="13">
      <c r="A6349" s="403"/>
      <c r="B6349" s="404"/>
      <c r="C6349" s="404"/>
      <c r="D6349" s="421"/>
      <c r="E6349" s="829" t="s">
        <v>147</v>
      </c>
      <c r="F6349" s="266" t="s">
        <v>148</v>
      </c>
      <c r="G6349" s="829"/>
    </row>
    <row r="6350" spans="1:14" ht="13">
      <c r="A6350" s="403"/>
      <c r="B6350" s="404"/>
      <c r="C6350" s="404"/>
      <c r="D6350" s="274">
        <v>0.1</v>
      </c>
      <c r="E6350" s="829" t="s">
        <v>149</v>
      </c>
      <c r="F6350" s="320" t="s">
        <v>150</v>
      </c>
      <c r="G6350" s="370" t="s">
        <v>151</v>
      </c>
      <c r="H6350" s="248">
        <f>Bahan!$C$10</f>
        <v>125000</v>
      </c>
      <c r="K6350" s="248" t="s">
        <v>128</v>
      </c>
      <c r="L6350" s="230">
        <f>D6350*H6350</f>
        <v>12500</v>
      </c>
    </row>
    <row r="6351" spans="1:14" ht="13">
      <c r="A6351" s="403"/>
      <c r="B6351" s="404"/>
      <c r="C6351" s="404"/>
      <c r="D6351" s="274">
        <v>0.1</v>
      </c>
      <c r="E6351" s="829" t="s">
        <v>149</v>
      </c>
      <c r="F6351" s="320" t="s">
        <v>945</v>
      </c>
      <c r="G6351" s="370" t="s">
        <v>151</v>
      </c>
      <c r="H6351" s="248">
        <f>Bahan!$C$20</f>
        <v>135000</v>
      </c>
      <c r="K6351" s="248" t="s">
        <v>128</v>
      </c>
      <c r="L6351" s="230">
        <f>D6351*H6351</f>
        <v>13500</v>
      </c>
    </row>
    <row r="6352" spans="1:14" ht="13">
      <c r="A6352" s="403"/>
      <c r="B6352" s="404"/>
      <c r="C6352" s="404"/>
      <c r="D6352" s="274">
        <v>0.01</v>
      </c>
      <c r="E6352" s="829" t="s">
        <v>149</v>
      </c>
      <c r="F6352" s="266" t="s">
        <v>153</v>
      </c>
      <c r="G6352" s="370" t="s">
        <v>151</v>
      </c>
      <c r="H6352" s="248">
        <f>Bahan!$C$21</f>
        <v>145000</v>
      </c>
      <c r="K6352" s="248" t="s">
        <v>128</v>
      </c>
      <c r="L6352" s="230">
        <f>D6352*H6352</f>
        <v>1450</v>
      </c>
    </row>
    <row r="6353" spans="1:14" ht="13">
      <c r="A6353" s="403"/>
      <c r="B6353" s="404"/>
      <c r="C6353" s="404"/>
      <c r="D6353" s="274">
        <v>0.01</v>
      </c>
      <c r="E6353" s="829" t="s">
        <v>149</v>
      </c>
      <c r="F6353" s="266" t="s">
        <v>154</v>
      </c>
      <c r="G6353" s="370" t="s">
        <v>151</v>
      </c>
      <c r="H6353" s="248">
        <f>Bahan!$C$22</f>
        <v>150000</v>
      </c>
      <c r="K6353" s="248" t="s">
        <v>128</v>
      </c>
      <c r="L6353" s="230">
        <f>D6353*H6353</f>
        <v>1500</v>
      </c>
    </row>
    <row r="6354" spans="1:14" ht="13">
      <c r="A6354" s="403"/>
      <c r="B6354" s="404"/>
      <c r="C6354" s="404"/>
      <c r="D6354" s="421"/>
      <c r="E6354" s="829"/>
      <c r="F6354" s="266"/>
      <c r="G6354" s="829"/>
      <c r="M6354" s="230" t="s">
        <v>128</v>
      </c>
      <c r="N6354" s="265">
        <f>SUM(L6350:L6353)</f>
        <v>28950</v>
      </c>
    </row>
    <row r="6355" spans="1:14" ht="13">
      <c r="A6355" s="403"/>
      <c r="B6355" s="404"/>
      <c r="C6355" s="404"/>
      <c r="D6355" s="421"/>
      <c r="E6355" s="829" t="s">
        <v>155</v>
      </c>
      <c r="F6355" s="266" t="s">
        <v>156</v>
      </c>
      <c r="G6355" s="829"/>
    </row>
    <row r="6356" spans="1:14" ht="13">
      <c r="A6356" s="403"/>
      <c r="B6356" s="404"/>
      <c r="C6356" s="404"/>
      <c r="D6356" s="274">
        <v>15</v>
      </c>
      <c r="E6356" s="829" t="s">
        <v>441</v>
      </c>
      <c r="F6356" s="266" t="s">
        <v>2917</v>
      </c>
      <c r="G6356" s="370" t="s">
        <v>151</v>
      </c>
      <c r="H6356" s="248">
        <f>Bahan!$C$286</f>
        <v>22500</v>
      </c>
      <c r="K6356" s="248" t="s">
        <v>128</v>
      </c>
      <c r="L6356" s="230">
        <f t="shared" ref="L6356:L6363" si="93">D6356*H6356</f>
        <v>337500</v>
      </c>
    </row>
    <row r="6357" spans="1:14" ht="13">
      <c r="A6357" s="403"/>
      <c r="B6357" s="404"/>
      <c r="C6357" s="404"/>
      <c r="D6357" s="274">
        <v>15</v>
      </c>
      <c r="E6357" s="829" t="s">
        <v>441</v>
      </c>
      <c r="F6357" s="266" t="s">
        <v>1063</v>
      </c>
      <c r="G6357" s="370" t="s">
        <v>151</v>
      </c>
      <c r="H6357" s="248">
        <f>Bahan!$C$403</f>
        <v>6000</v>
      </c>
      <c r="K6357" s="248" t="s">
        <v>128</v>
      </c>
      <c r="L6357" s="230">
        <f t="shared" si="93"/>
        <v>90000</v>
      </c>
    </row>
    <row r="6358" spans="1:14" ht="13">
      <c r="A6358" s="403"/>
      <c r="B6358" s="404"/>
      <c r="C6358" s="404"/>
      <c r="D6358" s="421">
        <v>4</v>
      </c>
      <c r="E6358" s="829" t="s">
        <v>682</v>
      </c>
      <c r="F6358" s="266" t="s">
        <v>1064</v>
      </c>
      <c r="G6358" s="370" t="s">
        <v>151</v>
      </c>
      <c r="H6358" s="248">
        <f>Bahan!$C$404</f>
        <v>2500</v>
      </c>
      <c r="K6358" s="248" t="s">
        <v>128</v>
      </c>
      <c r="L6358" s="230">
        <f t="shared" si="93"/>
        <v>10000</v>
      </c>
    </row>
    <row r="6359" spans="1:14" ht="13">
      <c r="A6359" s="403"/>
      <c r="B6359" s="404"/>
      <c r="C6359" s="404"/>
      <c r="D6359" s="441">
        <v>1</v>
      </c>
      <c r="E6359" s="829" t="s">
        <v>682</v>
      </c>
      <c r="F6359" s="442" t="s">
        <v>1065</v>
      </c>
      <c r="G6359" s="370" t="s">
        <v>151</v>
      </c>
      <c r="H6359" s="248">
        <f>Bahan!$C$405</f>
        <v>4000</v>
      </c>
      <c r="K6359" s="248" t="s">
        <v>128</v>
      </c>
      <c r="L6359" s="230">
        <f t="shared" si="93"/>
        <v>4000</v>
      </c>
    </row>
    <row r="6360" spans="1:14" ht="13">
      <c r="A6360" s="403"/>
      <c r="B6360" s="404"/>
      <c r="C6360" s="404"/>
      <c r="D6360" s="421">
        <v>6</v>
      </c>
      <c r="E6360" s="829" t="s">
        <v>682</v>
      </c>
      <c r="F6360" s="266" t="s">
        <v>1066</v>
      </c>
      <c r="G6360" s="370" t="s">
        <v>151</v>
      </c>
      <c r="H6360" s="248">
        <f>Bahan!$C$406</f>
        <v>750</v>
      </c>
      <c r="K6360" s="248" t="s">
        <v>128</v>
      </c>
      <c r="L6360" s="230">
        <f t="shared" si="93"/>
        <v>4500</v>
      </c>
    </row>
    <row r="6361" spans="1:14" ht="13">
      <c r="A6361" s="403"/>
      <c r="B6361" s="404"/>
      <c r="C6361" s="404"/>
      <c r="D6361" s="421">
        <v>12</v>
      </c>
      <c r="E6361" s="829" t="s">
        <v>682</v>
      </c>
      <c r="F6361" s="266" t="s">
        <v>1067</v>
      </c>
      <c r="G6361" s="370" t="s">
        <v>151</v>
      </c>
      <c r="H6361" s="248">
        <f>Bahan!$C$407</f>
        <v>1000</v>
      </c>
      <c r="K6361" s="248" t="s">
        <v>128</v>
      </c>
      <c r="L6361" s="230">
        <f t="shared" si="93"/>
        <v>12000</v>
      </c>
    </row>
    <row r="6362" spans="1:14" ht="13">
      <c r="A6362" s="403"/>
      <c r="B6362" s="404"/>
      <c r="C6362" s="404"/>
      <c r="D6362" s="421">
        <v>4</v>
      </c>
      <c r="E6362" s="829" t="s">
        <v>682</v>
      </c>
      <c r="F6362" s="266" t="s">
        <v>1068</v>
      </c>
      <c r="G6362" s="370" t="s">
        <v>151</v>
      </c>
      <c r="H6362" s="248">
        <f>Bahan!$C$408</f>
        <v>2500</v>
      </c>
      <c r="K6362" s="248" t="s">
        <v>128</v>
      </c>
      <c r="L6362" s="230">
        <f t="shared" si="93"/>
        <v>10000</v>
      </c>
    </row>
    <row r="6363" spans="1:14" ht="13">
      <c r="D6363" s="421">
        <v>0.25</v>
      </c>
      <c r="E6363" s="829" t="s">
        <v>682</v>
      </c>
      <c r="F6363" s="266" t="s">
        <v>1069</v>
      </c>
      <c r="G6363" s="370" t="s">
        <v>151</v>
      </c>
      <c r="H6363" s="248">
        <f>Bahan!$C$409</f>
        <v>12500</v>
      </c>
      <c r="K6363" s="248" t="s">
        <v>128</v>
      </c>
      <c r="L6363" s="230">
        <f t="shared" si="93"/>
        <v>3125</v>
      </c>
    </row>
    <row r="6364" spans="1:14" ht="13">
      <c r="D6364" s="421"/>
      <c r="E6364" s="829"/>
      <c r="F6364" s="266"/>
      <c r="G6364" s="370"/>
      <c r="H6364" s="248"/>
      <c r="L6364" s="230"/>
      <c r="M6364" s="230" t="s">
        <v>128</v>
      </c>
      <c r="N6364" s="265">
        <f>SUM(L6356:L6363)</f>
        <v>471125</v>
      </c>
    </row>
    <row r="6365" spans="1:14" ht="13">
      <c r="D6365" s="421"/>
      <c r="E6365" s="829"/>
      <c r="F6365" s="266"/>
      <c r="G6365" s="829"/>
      <c r="H6365" s="829"/>
      <c r="K6365" s="829"/>
      <c r="M6365" s="267" t="s">
        <v>169</v>
      </c>
      <c r="N6365" s="268" t="s">
        <v>169</v>
      </c>
    </row>
    <row r="6366" spans="1:14" ht="13">
      <c r="D6366" s="421"/>
      <c r="E6366" s="829"/>
      <c r="F6366" s="266"/>
      <c r="G6366" s="829"/>
      <c r="H6366" s="233" t="s">
        <v>170</v>
      </c>
      <c r="M6366" s="230" t="s">
        <v>128</v>
      </c>
      <c r="N6366" s="230">
        <f>SUM(N6354:N6364)</f>
        <v>500075</v>
      </c>
    </row>
    <row r="6367" spans="1:14" ht="13">
      <c r="D6367" s="421" t="s">
        <v>2902</v>
      </c>
      <c r="E6367" s="829"/>
      <c r="F6367" s="266"/>
      <c r="G6367" s="829"/>
      <c r="H6367" s="269" t="s">
        <v>3123</v>
      </c>
      <c r="K6367" s="270"/>
      <c r="M6367" s="230" t="s">
        <v>128</v>
      </c>
      <c r="N6367" s="265">
        <f>N6366*$Q$4</f>
        <v>50007.5</v>
      </c>
    </row>
    <row r="6368" spans="1:14" ht="13">
      <c r="D6368" s="421"/>
      <c r="E6368" s="829"/>
      <c r="F6368" s="266"/>
      <c r="G6368" s="829"/>
      <c r="H6368" s="233" t="s">
        <v>171</v>
      </c>
      <c r="M6368" s="230" t="s">
        <v>128</v>
      </c>
      <c r="N6368" s="262">
        <f>ROUNDDOWN((N6366+N6367),0)</f>
        <v>550082</v>
      </c>
    </row>
    <row r="6369" spans="1:14" ht="13">
      <c r="D6369" s="421"/>
      <c r="E6369" s="829"/>
      <c r="F6369" s="266"/>
      <c r="G6369" s="829"/>
      <c r="N6369" s="262"/>
    </row>
    <row r="6370" spans="1:14" ht="13">
      <c r="A6370" s="258">
        <f>1+A6348</f>
        <v>199</v>
      </c>
      <c r="B6370" s="1250" t="s">
        <v>1288</v>
      </c>
      <c r="C6370" s="437"/>
      <c r="D6370" s="273" t="s">
        <v>2903</v>
      </c>
      <c r="E6370" s="1250"/>
      <c r="F6370" s="316"/>
      <c r="G6370" s="1250"/>
      <c r="H6370" s="245"/>
      <c r="K6370" s="245"/>
      <c r="L6370" s="245"/>
      <c r="M6370" s="262"/>
      <c r="N6370" s="245"/>
    </row>
    <row r="6371" spans="1:14" ht="13">
      <c r="A6371" s="403"/>
      <c r="B6371" s="404"/>
      <c r="C6371" s="404"/>
      <c r="D6371" s="421"/>
      <c r="E6371" s="829" t="s">
        <v>147</v>
      </c>
      <c r="F6371" s="266" t="s">
        <v>148</v>
      </c>
      <c r="G6371" s="829"/>
    </row>
    <row r="6372" spans="1:14" ht="13">
      <c r="A6372" s="403"/>
      <c r="B6372" s="404"/>
      <c r="C6372" s="404"/>
      <c r="D6372" s="274">
        <v>0.1</v>
      </c>
      <c r="E6372" s="829" t="s">
        <v>149</v>
      </c>
      <c r="F6372" s="320" t="s">
        <v>150</v>
      </c>
      <c r="G6372" s="370" t="s">
        <v>151</v>
      </c>
      <c r="H6372" s="248">
        <f>Bahan!$C$10</f>
        <v>125000</v>
      </c>
      <c r="K6372" s="248" t="s">
        <v>128</v>
      </c>
      <c r="L6372" s="230">
        <f>D6372*H6372</f>
        <v>12500</v>
      </c>
    </row>
    <row r="6373" spans="1:14" ht="13">
      <c r="A6373" s="403"/>
      <c r="B6373" s="404"/>
      <c r="C6373" s="404"/>
      <c r="D6373" s="274">
        <v>0.1</v>
      </c>
      <c r="E6373" s="829" t="s">
        <v>149</v>
      </c>
      <c r="F6373" s="320" t="s">
        <v>945</v>
      </c>
      <c r="G6373" s="370" t="s">
        <v>151</v>
      </c>
      <c r="H6373" s="248">
        <f>Bahan!$C$20</f>
        <v>135000</v>
      </c>
      <c r="K6373" s="248" t="s">
        <v>128</v>
      </c>
      <c r="L6373" s="230">
        <f>D6373*H6373</f>
        <v>13500</v>
      </c>
    </row>
    <row r="6374" spans="1:14" ht="13">
      <c r="A6374" s="403"/>
      <c r="B6374" s="404"/>
      <c r="C6374" s="404"/>
      <c r="D6374" s="274">
        <v>0.01</v>
      </c>
      <c r="E6374" s="829" t="s">
        <v>149</v>
      </c>
      <c r="F6374" s="266" t="s">
        <v>153</v>
      </c>
      <c r="G6374" s="370" t="s">
        <v>151</v>
      </c>
      <c r="H6374" s="248">
        <f>Bahan!$C$21</f>
        <v>145000</v>
      </c>
      <c r="K6374" s="248" t="s">
        <v>128</v>
      </c>
      <c r="L6374" s="230">
        <f>D6374*H6374</f>
        <v>1450</v>
      </c>
    </row>
    <row r="6375" spans="1:14" ht="13">
      <c r="A6375" s="403"/>
      <c r="B6375" s="404"/>
      <c r="C6375" s="404"/>
      <c r="D6375" s="274">
        <v>0.01</v>
      </c>
      <c r="E6375" s="829" t="s">
        <v>149</v>
      </c>
      <c r="F6375" s="266" t="s">
        <v>154</v>
      </c>
      <c r="G6375" s="370" t="s">
        <v>151</v>
      </c>
      <c r="H6375" s="248">
        <f>Bahan!$C$22</f>
        <v>150000</v>
      </c>
      <c r="K6375" s="248" t="s">
        <v>128</v>
      </c>
      <c r="L6375" s="230">
        <f>D6375*H6375</f>
        <v>1500</v>
      </c>
    </row>
    <row r="6376" spans="1:14" ht="13">
      <c r="A6376" s="403"/>
      <c r="B6376" s="404"/>
      <c r="C6376" s="404"/>
      <c r="D6376" s="421"/>
      <c r="E6376" s="829"/>
      <c r="F6376" s="266"/>
      <c r="G6376" s="829"/>
      <c r="M6376" s="230" t="s">
        <v>128</v>
      </c>
      <c r="N6376" s="265">
        <f>SUM(L6372:L6375)</f>
        <v>28950</v>
      </c>
    </row>
    <row r="6377" spans="1:14" ht="13">
      <c r="A6377" s="403"/>
      <c r="B6377" s="404"/>
      <c r="C6377" s="404"/>
      <c r="D6377" s="421"/>
      <c r="E6377" s="829" t="s">
        <v>155</v>
      </c>
      <c r="F6377" s="266" t="s">
        <v>156</v>
      </c>
      <c r="G6377" s="829"/>
    </row>
    <row r="6378" spans="1:14" ht="13">
      <c r="A6378" s="403"/>
      <c r="B6378" s="404"/>
      <c r="C6378" s="404"/>
      <c r="D6378" s="274">
        <v>15</v>
      </c>
      <c r="E6378" s="829" t="s">
        <v>441</v>
      </c>
      <c r="F6378" s="266" t="s">
        <v>2904</v>
      </c>
      <c r="G6378" s="370" t="s">
        <v>151</v>
      </c>
      <c r="H6378" s="248">
        <f>Bahan!$C$308</f>
        <v>95500</v>
      </c>
      <c r="K6378" s="248" t="s">
        <v>128</v>
      </c>
      <c r="L6378" s="230">
        <f t="shared" ref="L6378:L6385" si="94">D6378*H6378</f>
        <v>1432500</v>
      </c>
    </row>
    <row r="6379" spans="1:14" ht="13">
      <c r="A6379" s="403"/>
      <c r="B6379" s="404"/>
      <c r="C6379" s="404"/>
      <c r="D6379" s="274">
        <v>15</v>
      </c>
      <c r="E6379" s="829" t="s">
        <v>441</v>
      </c>
      <c r="F6379" s="266" t="s">
        <v>1063</v>
      </c>
      <c r="G6379" s="370" t="s">
        <v>151</v>
      </c>
      <c r="H6379" s="248">
        <f>Bahan!$C$403</f>
        <v>6000</v>
      </c>
      <c r="K6379" s="248" t="s">
        <v>128</v>
      </c>
      <c r="L6379" s="230">
        <f t="shared" si="94"/>
        <v>90000</v>
      </c>
    </row>
    <row r="6380" spans="1:14" ht="13">
      <c r="A6380" s="403"/>
      <c r="B6380" s="404"/>
      <c r="C6380" s="404"/>
      <c r="D6380" s="421">
        <v>4</v>
      </c>
      <c r="E6380" s="829" t="s">
        <v>682</v>
      </c>
      <c r="F6380" s="266" t="s">
        <v>1064</v>
      </c>
      <c r="G6380" s="370" t="s">
        <v>151</v>
      </c>
      <c r="H6380" s="248">
        <f>Bahan!$C$404</f>
        <v>2500</v>
      </c>
      <c r="K6380" s="248" t="s">
        <v>128</v>
      </c>
      <c r="L6380" s="230">
        <f t="shared" si="94"/>
        <v>10000</v>
      </c>
    </row>
    <row r="6381" spans="1:14" ht="13">
      <c r="A6381" s="403"/>
      <c r="B6381" s="404"/>
      <c r="C6381" s="404"/>
      <c r="D6381" s="441">
        <v>1</v>
      </c>
      <c r="E6381" s="829" t="s">
        <v>682</v>
      </c>
      <c r="F6381" s="442" t="s">
        <v>1065</v>
      </c>
      <c r="G6381" s="370" t="s">
        <v>151</v>
      </c>
      <c r="H6381" s="248">
        <f>Bahan!$C$405</f>
        <v>4000</v>
      </c>
      <c r="K6381" s="248" t="s">
        <v>128</v>
      </c>
      <c r="L6381" s="230">
        <f t="shared" si="94"/>
        <v>4000</v>
      </c>
    </row>
    <row r="6382" spans="1:14" ht="13">
      <c r="A6382" s="403"/>
      <c r="B6382" s="404"/>
      <c r="C6382" s="404"/>
      <c r="D6382" s="421">
        <v>6</v>
      </c>
      <c r="E6382" s="829" t="s">
        <v>682</v>
      </c>
      <c r="F6382" s="266" t="s">
        <v>1066</v>
      </c>
      <c r="G6382" s="370" t="s">
        <v>151</v>
      </c>
      <c r="H6382" s="248">
        <f>Bahan!$C$406</f>
        <v>750</v>
      </c>
      <c r="K6382" s="248" t="s">
        <v>128</v>
      </c>
      <c r="L6382" s="230">
        <f t="shared" si="94"/>
        <v>4500</v>
      </c>
    </row>
    <row r="6383" spans="1:14" ht="13">
      <c r="A6383" s="403"/>
      <c r="B6383" s="404"/>
      <c r="C6383" s="404"/>
      <c r="D6383" s="421">
        <v>12</v>
      </c>
      <c r="E6383" s="829" t="s">
        <v>682</v>
      </c>
      <c r="F6383" s="266" t="s">
        <v>1067</v>
      </c>
      <c r="G6383" s="370" t="s">
        <v>151</v>
      </c>
      <c r="H6383" s="248">
        <f>Bahan!$C$407</f>
        <v>1000</v>
      </c>
      <c r="K6383" s="248" t="s">
        <v>128</v>
      </c>
      <c r="L6383" s="230">
        <f t="shared" si="94"/>
        <v>12000</v>
      </c>
    </row>
    <row r="6384" spans="1:14" ht="13">
      <c r="A6384" s="403"/>
      <c r="B6384" s="404"/>
      <c r="C6384" s="404"/>
      <c r="D6384" s="421">
        <v>4</v>
      </c>
      <c r="E6384" s="829" t="s">
        <v>682</v>
      </c>
      <c r="F6384" s="266" t="s">
        <v>1068</v>
      </c>
      <c r="G6384" s="370" t="s">
        <v>151</v>
      </c>
      <c r="H6384" s="248">
        <f>Bahan!$C$408</f>
        <v>2500</v>
      </c>
      <c r="K6384" s="248" t="s">
        <v>128</v>
      </c>
      <c r="L6384" s="230">
        <f t="shared" si="94"/>
        <v>10000</v>
      </c>
    </row>
    <row r="6385" spans="1:14" ht="13">
      <c r="D6385" s="421">
        <v>0.25</v>
      </c>
      <c r="E6385" s="829" t="s">
        <v>682</v>
      </c>
      <c r="F6385" s="266" t="s">
        <v>1069</v>
      </c>
      <c r="G6385" s="370" t="s">
        <v>151</v>
      </c>
      <c r="H6385" s="248">
        <f>Bahan!$C$409</f>
        <v>12500</v>
      </c>
      <c r="K6385" s="248" t="s">
        <v>128</v>
      </c>
      <c r="L6385" s="230">
        <f t="shared" si="94"/>
        <v>3125</v>
      </c>
    </row>
    <row r="6386" spans="1:14" ht="13">
      <c r="D6386" s="421"/>
      <c r="E6386" s="829"/>
      <c r="F6386" s="266"/>
      <c r="G6386" s="370"/>
      <c r="H6386" s="248"/>
      <c r="L6386" s="230"/>
      <c r="M6386" s="230" t="s">
        <v>128</v>
      </c>
      <c r="N6386" s="265">
        <f>SUM(L6378:L6385)</f>
        <v>1566125</v>
      </c>
    </row>
    <row r="6387" spans="1:14" ht="13">
      <c r="D6387" s="421"/>
      <c r="E6387" s="829"/>
      <c r="F6387" s="266"/>
      <c r="G6387" s="829"/>
      <c r="H6387" s="829"/>
      <c r="K6387" s="829"/>
      <c r="M6387" s="267" t="s">
        <v>169</v>
      </c>
      <c r="N6387" s="268" t="s">
        <v>169</v>
      </c>
    </row>
    <row r="6388" spans="1:14" ht="13">
      <c r="D6388" s="421"/>
      <c r="E6388" s="829"/>
      <c r="F6388" s="266"/>
      <c r="G6388" s="829"/>
      <c r="H6388" s="233" t="s">
        <v>170</v>
      </c>
      <c r="M6388" s="230" t="s">
        <v>128</v>
      </c>
      <c r="N6388" s="230">
        <f>SUM(N6376:N6386)</f>
        <v>1595075</v>
      </c>
    </row>
    <row r="6389" spans="1:14" ht="13">
      <c r="D6389" s="421"/>
      <c r="E6389" s="829"/>
      <c r="F6389" s="266"/>
      <c r="G6389" s="829"/>
      <c r="H6389" s="269" t="s">
        <v>3123</v>
      </c>
      <c r="K6389" s="270"/>
      <c r="M6389" s="230" t="s">
        <v>128</v>
      </c>
      <c r="N6389" s="265">
        <f>N6388*$Q$4</f>
        <v>159507.5</v>
      </c>
    </row>
    <row r="6390" spans="1:14" ht="13">
      <c r="D6390" s="421"/>
      <c r="E6390" s="293"/>
      <c r="F6390" s="266"/>
      <c r="G6390" s="829"/>
      <c r="H6390" s="233" t="s">
        <v>171</v>
      </c>
      <c r="M6390" s="230" t="s">
        <v>128</v>
      </c>
      <c r="N6390" s="262">
        <f>ROUNDDOWN((N6388+N6389),0)</f>
        <v>1754582</v>
      </c>
    </row>
    <row r="6391" spans="1:14" ht="13">
      <c r="D6391" s="421"/>
      <c r="E6391" s="829"/>
      <c r="F6391" s="266"/>
      <c r="G6391" s="829"/>
      <c r="N6391" s="262"/>
    </row>
    <row r="6392" spans="1:14" ht="13">
      <c r="A6392" s="258">
        <f>1+A6370</f>
        <v>200</v>
      </c>
      <c r="B6392" s="1250" t="s">
        <v>1288</v>
      </c>
      <c r="C6392" s="437"/>
      <c r="D6392" s="273" t="s">
        <v>2926</v>
      </c>
      <c r="E6392" s="1250"/>
      <c r="F6392" s="316"/>
      <c r="G6392" s="1250"/>
      <c r="H6392" s="245"/>
      <c r="K6392" s="245"/>
      <c r="L6392" s="245"/>
      <c r="M6392" s="262"/>
      <c r="N6392" s="245"/>
    </row>
    <row r="6393" spans="1:14" ht="13">
      <c r="A6393" s="403"/>
      <c r="B6393" s="404"/>
      <c r="C6393" s="404"/>
      <c r="D6393" s="421"/>
      <c r="E6393" s="829" t="s">
        <v>147</v>
      </c>
      <c r="F6393" s="266" t="s">
        <v>148</v>
      </c>
      <c r="G6393" s="829"/>
    </row>
    <row r="6394" spans="1:14" ht="13">
      <c r="A6394" s="403"/>
      <c r="B6394" s="404"/>
      <c r="C6394" s="404"/>
      <c r="D6394" s="274">
        <v>0.1</v>
      </c>
      <c r="E6394" s="829" t="s">
        <v>149</v>
      </c>
      <c r="F6394" s="320" t="s">
        <v>150</v>
      </c>
      <c r="G6394" s="370" t="s">
        <v>151</v>
      </c>
      <c r="H6394" s="248">
        <f>Bahan!$C$10</f>
        <v>125000</v>
      </c>
      <c r="K6394" s="248" t="s">
        <v>128</v>
      </c>
      <c r="L6394" s="230">
        <f>D6394*H6394</f>
        <v>12500</v>
      </c>
    </row>
    <row r="6395" spans="1:14" ht="13">
      <c r="A6395" s="403"/>
      <c r="B6395" s="404"/>
      <c r="C6395" s="404"/>
      <c r="D6395" s="274">
        <v>0.1</v>
      </c>
      <c r="E6395" s="829" t="s">
        <v>149</v>
      </c>
      <c r="F6395" s="320" t="s">
        <v>945</v>
      </c>
      <c r="G6395" s="370" t="s">
        <v>151</v>
      </c>
      <c r="H6395" s="248">
        <f>Bahan!$C$20</f>
        <v>135000</v>
      </c>
      <c r="K6395" s="248" t="s">
        <v>128</v>
      </c>
      <c r="L6395" s="230">
        <f>D6395*H6395</f>
        <v>13500</v>
      </c>
    </row>
    <row r="6396" spans="1:14" ht="13">
      <c r="A6396" s="403"/>
      <c r="B6396" s="404"/>
      <c r="C6396" s="404"/>
      <c r="D6396" s="274">
        <v>0.01</v>
      </c>
      <c r="E6396" s="829" t="s">
        <v>149</v>
      </c>
      <c r="F6396" s="266" t="s">
        <v>153</v>
      </c>
      <c r="G6396" s="370" t="s">
        <v>151</v>
      </c>
      <c r="H6396" s="248">
        <f>Bahan!$C$21</f>
        <v>145000</v>
      </c>
      <c r="K6396" s="248" t="s">
        <v>128</v>
      </c>
      <c r="L6396" s="230">
        <f>D6396*H6396</f>
        <v>1450</v>
      </c>
    </row>
    <row r="6397" spans="1:14" ht="13">
      <c r="A6397" s="403"/>
      <c r="B6397" s="404"/>
      <c r="C6397" s="404"/>
      <c r="D6397" s="274">
        <v>0.01</v>
      </c>
      <c r="E6397" s="829" t="s">
        <v>149</v>
      </c>
      <c r="F6397" s="266" t="s">
        <v>154</v>
      </c>
      <c r="G6397" s="370" t="s">
        <v>151</v>
      </c>
      <c r="H6397" s="248">
        <f>Bahan!$C$22</f>
        <v>150000</v>
      </c>
      <c r="K6397" s="248" t="s">
        <v>128</v>
      </c>
      <c r="L6397" s="230">
        <f>D6397*H6397</f>
        <v>1500</v>
      </c>
    </row>
    <row r="6398" spans="1:14" ht="13">
      <c r="A6398" s="403"/>
      <c r="B6398" s="404"/>
      <c r="C6398" s="404"/>
      <c r="D6398" s="421"/>
      <c r="E6398" s="829"/>
      <c r="F6398" s="266"/>
      <c r="G6398" s="829"/>
      <c r="M6398" s="230" t="s">
        <v>128</v>
      </c>
      <c r="N6398" s="265">
        <f>SUM(L6394:L6397)</f>
        <v>28950</v>
      </c>
    </row>
    <row r="6399" spans="1:14" ht="13">
      <c r="A6399" s="403"/>
      <c r="B6399" s="404"/>
      <c r="C6399" s="404"/>
      <c r="D6399" s="421"/>
      <c r="E6399" s="829" t="s">
        <v>155</v>
      </c>
      <c r="F6399" s="266" t="s">
        <v>156</v>
      </c>
      <c r="G6399" s="829"/>
    </row>
    <row r="6400" spans="1:14" ht="13">
      <c r="A6400" s="403"/>
      <c r="B6400" s="404"/>
      <c r="C6400" s="404"/>
      <c r="D6400" s="274">
        <v>15</v>
      </c>
      <c r="E6400" s="829" t="s">
        <v>441</v>
      </c>
      <c r="F6400" s="266" t="s">
        <v>2927</v>
      </c>
      <c r="G6400" s="370" t="s">
        <v>151</v>
      </c>
      <c r="H6400" s="248">
        <f>Bahan!$C$306</f>
        <v>76000</v>
      </c>
      <c r="K6400" s="248" t="s">
        <v>128</v>
      </c>
      <c r="L6400" s="230">
        <f t="shared" ref="L6400:L6407" si="95">D6400*H6400</f>
        <v>1140000</v>
      </c>
    </row>
    <row r="6401" spans="1:15" ht="13">
      <c r="A6401" s="403"/>
      <c r="B6401" s="404"/>
      <c r="C6401" s="404"/>
      <c r="D6401" s="274">
        <v>15</v>
      </c>
      <c r="E6401" s="829" t="s">
        <v>441</v>
      </c>
      <c r="F6401" s="266" t="s">
        <v>1063</v>
      </c>
      <c r="G6401" s="370" t="s">
        <v>151</v>
      </c>
      <c r="H6401" s="248">
        <f>Bahan!$C$403</f>
        <v>6000</v>
      </c>
      <c r="K6401" s="248" t="s">
        <v>128</v>
      </c>
      <c r="L6401" s="230">
        <f t="shared" si="95"/>
        <v>90000</v>
      </c>
    </row>
    <row r="6402" spans="1:15" ht="13">
      <c r="A6402" s="403"/>
      <c r="B6402" s="404"/>
      <c r="C6402" s="404"/>
      <c r="D6402" s="421">
        <v>4</v>
      </c>
      <c r="E6402" s="829" t="s">
        <v>682</v>
      </c>
      <c r="F6402" s="266" t="s">
        <v>1064</v>
      </c>
      <c r="G6402" s="370" t="s">
        <v>151</v>
      </c>
      <c r="H6402" s="248">
        <f>Bahan!$C$404</f>
        <v>2500</v>
      </c>
      <c r="K6402" s="248" t="s">
        <v>128</v>
      </c>
      <c r="L6402" s="230">
        <f t="shared" si="95"/>
        <v>10000</v>
      </c>
    </row>
    <row r="6403" spans="1:15" ht="13">
      <c r="A6403" s="403"/>
      <c r="B6403" s="404"/>
      <c r="C6403" s="404"/>
      <c r="D6403" s="441">
        <v>1</v>
      </c>
      <c r="E6403" s="829" t="s">
        <v>682</v>
      </c>
      <c r="F6403" s="442" t="s">
        <v>1065</v>
      </c>
      <c r="G6403" s="370" t="s">
        <v>151</v>
      </c>
      <c r="H6403" s="248">
        <f>Bahan!$C$405</f>
        <v>4000</v>
      </c>
      <c r="K6403" s="248" t="s">
        <v>128</v>
      </c>
      <c r="L6403" s="230">
        <f t="shared" si="95"/>
        <v>4000</v>
      </c>
    </row>
    <row r="6404" spans="1:15" ht="13">
      <c r="A6404" s="403"/>
      <c r="B6404" s="404"/>
      <c r="C6404" s="404"/>
      <c r="D6404" s="421">
        <v>6</v>
      </c>
      <c r="E6404" s="829" t="s">
        <v>682</v>
      </c>
      <c r="F6404" s="266" t="s">
        <v>1066</v>
      </c>
      <c r="G6404" s="370" t="s">
        <v>151</v>
      </c>
      <c r="H6404" s="248">
        <f>Bahan!$C$406</f>
        <v>750</v>
      </c>
      <c r="K6404" s="248" t="s">
        <v>128</v>
      </c>
      <c r="L6404" s="230">
        <f t="shared" si="95"/>
        <v>4500</v>
      </c>
    </row>
    <row r="6405" spans="1:15" ht="13">
      <c r="A6405" s="403"/>
      <c r="B6405" s="404"/>
      <c r="C6405" s="404"/>
      <c r="D6405" s="421">
        <v>12</v>
      </c>
      <c r="E6405" s="829" t="s">
        <v>682</v>
      </c>
      <c r="F6405" s="266" t="s">
        <v>1067</v>
      </c>
      <c r="G6405" s="370" t="s">
        <v>151</v>
      </c>
      <c r="H6405" s="248">
        <f>Bahan!$C$407</f>
        <v>1000</v>
      </c>
      <c r="K6405" s="248" t="s">
        <v>128</v>
      </c>
      <c r="L6405" s="230">
        <f t="shared" si="95"/>
        <v>12000</v>
      </c>
    </row>
    <row r="6406" spans="1:15" ht="13">
      <c r="A6406" s="403"/>
      <c r="B6406" s="404"/>
      <c r="C6406" s="404"/>
      <c r="D6406" s="421">
        <v>4</v>
      </c>
      <c r="E6406" s="829" t="s">
        <v>682</v>
      </c>
      <c r="F6406" s="266" t="s">
        <v>1068</v>
      </c>
      <c r="G6406" s="370" t="s">
        <v>151</v>
      </c>
      <c r="H6406" s="248">
        <f>Bahan!$C$408</f>
        <v>2500</v>
      </c>
      <c r="K6406" s="248" t="s">
        <v>128</v>
      </c>
      <c r="L6406" s="230">
        <f t="shared" si="95"/>
        <v>10000</v>
      </c>
    </row>
    <row r="6407" spans="1:15" ht="13">
      <c r="D6407" s="421">
        <v>0.25</v>
      </c>
      <c r="E6407" s="829" t="s">
        <v>682</v>
      </c>
      <c r="F6407" s="266" t="s">
        <v>1069</v>
      </c>
      <c r="G6407" s="370" t="s">
        <v>151</v>
      </c>
      <c r="H6407" s="248">
        <f>Bahan!$C$409</f>
        <v>12500</v>
      </c>
      <c r="K6407" s="248" t="s">
        <v>128</v>
      </c>
      <c r="L6407" s="230">
        <f t="shared" si="95"/>
        <v>3125</v>
      </c>
    </row>
    <row r="6408" spans="1:15" ht="13">
      <c r="D6408" s="421"/>
      <c r="E6408" s="829"/>
      <c r="F6408" s="266"/>
      <c r="G6408" s="370"/>
      <c r="H6408" s="248"/>
      <c r="L6408" s="230"/>
      <c r="M6408" s="230" t="s">
        <v>128</v>
      </c>
      <c r="N6408" s="265">
        <f>SUM(L6400:L6407)</f>
        <v>1273625</v>
      </c>
    </row>
    <row r="6409" spans="1:15" ht="13">
      <c r="D6409" s="421"/>
      <c r="E6409" s="829"/>
      <c r="F6409" s="266"/>
      <c r="G6409" s="829"/>
      <c r="H6409" s="829"/>
      <c r="K6409" s="829"/>
      <c r="M6409" s="267" t="s">
        <v>169</v>
      </c>
      <c r="N6409" s="268" t="s">
        <v>169</v>
      </c>
    </row>
    <row r="6410" spans="1:15" ht="13">
      <c r="D6410" s="421"/>
      <c r="E6410" s="829"/>
      <c r="F6410" s="266"/>
      <c r="G6410" s="829"/>
      <c r="H6410" s="233" t="s">
        <v>170</v>
      </c>
      <c r="M6410" s="230" t="s">
        <v>128</v>
      </c>
      <c r="N6410" s="230">
        <f>SUM(N6398:N6408)</f>
        <v>1302575</v>
      </c>
    </row>
    <row r="6411" spans="1:15" ht="13">
      <c r="D6411" s="421"/>
      <c r="E6411" s="829"/>
      <c r="F6411" s="266"/>
      <c r="G6411" s="829"/>
      <c r="H6411" s="269" t="s">
        <v>3123</v>
      </c>
      <c r="K6411" s="270"/>
      <c r="M6411" s="230" t="s">
        <v>128</v>
      </c>
      <c r="N6411" s="265">
        <f>N6410*$Q$4</f>
        <v>130257.5</v>
      </c>
    </row>
    <row r="6412" spans="1:15" ht="13">
      <c r="D6412" s="421"/>
      <c r="E6412" s="829"/>
      <c r="F6412" s="266"/>
      <c r="G6412" s="829"/>
      <c r="H6412" s="233" t="s">
        <v>171</v>
      </c>
      <c r="M6412" s="230" t="s">
        <v>128</v>
      </c>
      <c r="N6412" s="262">
        <f>ROUNDDOWN((N6410+N6411),0)</f>
        <v>1432832</v>
      </c>
    </row>
    <row r="6413" spans="1:15" ht="13">
      <c r="D6413" s="421"/>
      <c r="E6413" s="829"/>
      <c r="F6413" s="266"/>
      <c r="G6413" s="829"/>
      <c r="N6413" s="262"/>
    </row>
    <row r="6414" spans="1:15" ht="13">
      <c r="D6414" s="421"/>
      <c r="E6414" s="829"/>
      <c r="F6414" s="266"/>
      <c r="G6414" s="829"/>
      <c r="N6414" s="262"/>
    </row>
    <row r="6415" spans="1:15" ht="13">
      <c r="D6415" s="421"/>
      <c r="E6415" s="829"/>
      <c r="F6415" s="266"/>
      <c r="G6415" s="829"/>
      <c r="N6415" s="262"/>
    </row>
    <row r="6416" spans="1:15" s="1378" customFormat="1" ht="13">
      <c r="A6416" s="258">
        <f>1+A6392</f>
        <v>201</v>
      </c>
      <c r="B6416" s="1250" t="s">
        <v>1290</v>
      </c>
      <c r="C6416" s="437"/>
      <c r="D6416" s="438" t="s">
        <v>1291</v>
      </c>
      <c r="E6416" s="1250"/>
      <c r="F6416" s="260"/>
      <c r="G6416" s="1250"/>
      <c r="H6416" s="245"/>
      <c r="K6416" s="245"/>
      <c r="L6416" s="245"/>
      <c r="M6416" s="262"/>
      <c r="N6416" s="245"/>
      <c r="O6416" s="233"/>
    </row>
    <row r="6417" spans="1:15" s="1378" customFormat="1" ht="13">
      <c r="A6417" s="403"/>
      <c r="B6417" s="404"/>
      <c r="C6417" s="404"/>
      <c r="D6417" s="421"/>
      <c r="E6417" s="829" t="s">
        <v>147</v>
      </c>
      <c r="F6417" s="234" t="s">
        <v>148</v>
      </c>
      <c r="G6417" s="829"/>
      <c r="H6417" s="233"/>
      <c r="K6417" s="233"/>
      <c r="L6417" s="233"/>
      <c r="M6417" s="230"/>
      <c r="N6417" s="233"/>
      <c r="O6417" s="233"/>
    </row>
    <row r="6418" spans="1:15" s="1378" customFormat="1" ht="13">
      <c r="A6418" s="403"/>
      <c r="B6418" s="404"/>
      <c r="C6418" s="404"/>
      <c r="D6418" s="274">
        <v>0.1</v>
      </c>
      <c r="E6418" s="829" t="s">
        <v>149</v>
      </c>
      <c r="F6418" s="264" t="s">
        <v>150</v>
      </c>
      <c r="G6418" s="370" t="s">
        <v>151</v>
      </c>
      <c r="H6418" s="248">
        <f>Bahan!$C$10</f>
        <v>125000</v>
      </c>
      <c r="K6418" s="248" t="s">
        <v>128</v>
      </c>
      <c r="L6418" s="230">
        <f>D6418*H6418</f>
        <v>12500</v>
      </c>
      <c r="M6418" s="230"/>
      <c r="N6418" s="233"/>
      <c r="O6418" s="233"/>
    </row>
    <row r="6419" spans="1:15" s="1378" customFormat="1" ht="13">
      <c r="A6419" s="403"/>
      <c r="B6419" s="404"/>
      <c r="C6419" s="404"/>
      <c r="D6419" s="274">
        <v>0.4</v>
      </c>
      <c r="E6419" s="829" t="s">
        <v>149</v>
      </c>
      <c r="F6419" s="264" t="s">
        <v>945</v>
      </c>
      <c r="G6419" s="370" t="s">
        <v>151</v>
      </c>
      <c r="H6419" s="248">
        <f>Bahan!$C$20</f>
        <v>135000</v>
      </c>
      <c r="K6419" s="248" t="s">
        <v>128</v>
      </c>
      <c r="L6419" s="230">
        <f>D6419*H6419</f>
        <v>54000</v>
      </c>
      <c r="M6419" s="230"/>
      <c r="N6419" s="233"/>
      <c r="O6419" s="233"/>
    </row>
    <row r="6420" spans="1:15" s="1378" customFormat="1" ht="13">
      <c r="A6420" s="403"/>
      <c r="B6420" s="404"/>
      <c r="C6420" s="404"/>
      <c r="D6420" s="274">
        <v>0.05</v>
      </c>
      <c r="E6420" s="829" t="s">
        <v>149</v>
      </c>
      <c r="F6420" s="234" t="s">
        <v>153</v>
      </c>
      <c r="G6420" s="370" t="s">
        <v>151</v>
      </c>
      <c r="H6420" s="248">
        <f>Bahan!$C$21</f>
        <v>145000</v>
      </c>
      <c r="K6420" s="248" t="s">
        <v>128</v>
      </c>
      <c r="L6420" s="230">
        <f>D6420*H6420</f>
        <v>7250</v>
      </c>
      <c r="M6420" s="230"/>
      <c r="N6420" s="233"/>
      <c r="O6420" s="233"/>
    </row>
    <row r="6421" spans="1:15" s="1378" customFormat="1" ht="13">
      <c r="A6421" s="403"/>
      <c r="B6421" s="404"/>
      <c r="C6421" s="404"/>
      <c r="D6421" s="274">
        <v>0.05</v>
      </c>
      <c r="E6421" s="829" t="s">
        <v>149</v>
      </c>
      <c r="F6421" s="234" t="s">
        <v>154</v>
      </c>
      <c r="G6421" s="370" t="s">
        <v>151</v>
      </c>
      <c r="H6421" s="248">
        <f>Bahan!$C$22</f>
        <v>150000</v>
      </c>
      <c r="K6421" s="248" t="s">
        <v>128</v>
      </c>
      <c r="L6421" s="230">
        <f>D6421*H6421</f>
        <v>7500</v>
      </c>
      <c r="M6421" s="230"/>
      <c r="N6421" s="233"/>
      <c r="O6421" s="233"/>
    </row>
    <row r="6422" spans="1:15" s="1378" customFormat="1" ht="13">
      <c r="A6422" s="403"/>
      <c r="B6422" s="404"/>
      <c r="C6422" s="404"/>
      <c r="D6422" s="421"/>
      <c r="E6422" s="829"/>
      <c r="F6422" s="234"/>
      <c r="G6422" s="829"/>
      <c r="H6422" s="233"/>
      <c r="K6422" s="233"/>
      <c r="L6422" s="233"/>
      <c r="M6422" s="230" t="s">
        <v>128</v>
      </c>
      <c r="N6422" s="265">
        <f>SUM(L6418:L6421)</f>
        <v>81250</v>
      </c>
      <c r="O6422" s="233"/>
    </row>
    <row r="6423" spans="1:15" s="1378" customFormat="1" ht="13">
      <c r="A6423" s="403"/>
      <c r="B6423" s="404"/>
      <c r="C6423" s="404"/>
      <c r="D6423" s="421"/>
      <c r="E6423" s="829" t="s">
        <v>155</v>
      </c>
      <c r="F6423" s="234" t="s">
        <v>156</v>
      </c>
      <c r="G6423" s="829"/>
      <c r="H6423" s="233"/>
      <c r="K6423" s="233"/>
      <c r="L6423" s="233"/>
      <c r="M6423" s="230"/>
      <c r="N6423" s="233"/>
      <c r="O6423" s="233"/>
    </row>
    <row r="6424" spans="1:15" s="1378" customFormat="1" ht="13">
      <c r="A6424" s="403"/>
      <c r="B6424" s="404"/>
      <c r="C6424" s="404"/>
      <c r="D6424" s="421">
        <v>10</v>
      </c>
      <c r="E6424" s="829" t="s">
        <v>441</v>
      </c>
      <c r="F6424" s="234" t="s">
        <v>1292</v>
      </c>
      <c r="G6424" s="370" t="s">
        <v>151</v>
      </c>
      <c r="H6424" s="265">
        <f>Bahan!$C$399</f>
        <v>17900</v>
      </c>
      <c r="K6424" s="248" t="s">
        <v>128</v>
      </c>
      <c r="L6424" s="230">
        <f>D6424*H6424</f>
        <v>179000</v>
      </c>
      <c r="M6424" s="230"/>
      <c r="N6424" s="233"/>
      <c r="O6424" s="233"/>
    </row>
    <row r="6425" spans="1:15" s="1378" customFormat="1" ht="13">
      <c r="A6425" s="403"/>
      <c r="B6425" s="404"/>
      <c r="C6425" s="404"/>
      <c r="D6425" s="421">
        <v>1</v>
      </c>
      <c r="E6425" s="829" t="s">
        <v>1077</v>
      </c>
      <c r="F6425" s="234" t="s">
        <v>1293</v>
      </c>
      <c r="G6425" s="370" t="s">
        <v>151</v>
      </c>
      <c r="H6425" s="265">
        <f>Bahan!$C$610</f>
        <v>250000</v>
      </c>
      <c r="K6425" s="248" t="s">
        <v>128</v>
      </c>
      <c r="L6425" s="230">
        <f>D6425*H6425</f>
        <v>250000</v>
      </c>
      <c r="M6425" s="230"/>
      <c r="N6425" s="233"/>
      <c r="O6425" s="233"/>
    </row>
    <row r="6426" spans="1:15" s="1378" customFormat="1" ht="13">
      <c r="A6426" s="231"/>
      <c r="B6426" s="829"/>
      <c r="C6426" s="829"/>
      <c r="D6426" s="421"/>
      <c r="E6426" s="829"/>
      <c r="F6426" s="234"/>
      <c r="G6426" s="370"/>
      <c r="H6426" s="248"/>
      <c r="K6426" s="233"/>
      <c r="L6426" s="230"/>
      <c r="M6426" s="230" t="s">
        <v>128</v>
      </c>
      <c r="N6426" s="265">
        <f>SUM(L6424:L6425)</f>
        <v>429000</v>
      </c>
      <c r="O6426" s="233"/>
    </row>
    <row r="6427" spans="1:15" s="1378" customFormat="1" ht="13">
      <c r="A6427" s="231"/>
      <c r="B6427" s="829"/>
      <c r="C6427" s="829"/>
      <c r="D6427" s="421"/>
      <c r="E6427" s="829"/>
      <c r="F6427" s="234"/>
      <c r="G6427" s="829"/>
      <c r="H6427" s="829"/>
      <c r="K6427" s="829"/>
      <c r="L6427" s="233"/>
      <c r="M6427" s="267" t="s">
        <v>169</v>
      </c>
      <c r="N6427" s="268" t="s">
        <v>169</v>
      </c>
      <c r="O6427" s="233"/>
    </row>
    <row r="6428" spans="1:15" s="1378" customFormat="1" ht="13">
      <c r="A6428" s="231"/>
      <c r="B6428" s="829"/>
      <c r="C6428" s="829"/>
      <c r="D6428" s="421"/>
      <c r="E6428" s="829"/>
      <c r="F6428" s="234"/>
      <c r="G6428" s="829"/>
      <c r="H6428" s="233" t="s">
        <v>170</v>
      </c>
      <c r="K6428" s="233"/>
      <c r="L6428" s="233"/>
      <c r="M6428" s="230" t="s">
        <v>128</v>
      </c>
      <c r="N6428" s="230">
        <f>SUM(N6422:N6426)</f>
        <v>510250</v>
      </c>
      <c r="O6428" s="233"/>
    </row>
    <row r="6429" spans="1:15" s="1378" customFormat="1" ht="13">
      <c r="A6429" s="231"/>
      <c r="B6429" s="829"/>
      <c r="C6429" s="829"/>
      <c r="D6429" s="421"/>
      <c r="E6429" s="829"/>
      <c r="F6429" s="234"/>
      <c r="G6429" s="829"/>
      <c r="H6429" s="269" t="s">
        <v>3123</v>
      </c>
      <c r="I6429" s="233"/>
      <c r="J6429" s="233"/>
      <c r="K6429" s="270"/>
      <c r="L6429" s="233"/>
      <c r="M6429" s="230" t="s">
        <v>128</v>
      </c>
      <c r="N6429" s="265">
        <f>N6428*$Q$4</f>
        <v>51025</v>
      </c>
      <c r="O6429" s="233"/>
    </row>
    <row r="6430" spans="1:15" s="1378" customFormat="1" ht="13">
      <c r="A6430" s="231"/>
      <c r="B6430" s="829"/>
      <c r="C6430" s="829"/>
      <c r="D6430" s="421"/>
      <c r="E6430" s="829"/>
      <c r="F6430" s="234"/>
      <c r="G6430" s="829"/>
      <c r="H6430" s="233" t="s">
        <v>171</v>
      </c>
      <c r="I6430" s="233"/>
      <c r="J6430" s="233"/>
      <c r="K6430" s="233"/>
      <c r="L6430" s="233"/>
      <c r="M6430" s="230" t="s">
        <v>128</v>
      </c>
      <c r="N6430" s="262">
        <f>ROUNDDOWN((N6428+N6429),0)</f>
        <v>561275</v>
      </c>
      <c r="O6430" s="233"/>
    </row>
    <row r="6431" spans="1:15" s="1378" customFormat="1" ht="13">
      <c r="A6431" s="231"/>
      <c r="B6431" s="829"/>
      <c r="C6431" s="829"/>
      <c r="D6431" s="421"/>
      <c r="E6431" s="829"/>
      <c r="F6431" s="234"/>
      <c r="G6431" s="829"/>
      <c r="H6431" s="233"/>
      <c r="I6431" s="233"/>
      <c r="J6431" s="233"/>
      <c r="K6431" s="233"/>
      <c r="L6431" s="233"/>
      <c r="M6431" s="230"/>
      <c r="N6431" s="262"/>
      <c r="O6431" s="233"/>
    </row>
    <row r="6432" spans="1:15" s="1378" customFormat="1" ht="13">
      <c r="A6432" s="258">
        <f>1+A6416</f>
        <v>202</v>
      </c>
      <c r="B6432" s="1250" t="s">
        <v>1294</v>
      </c>
      <c r="C6432" s="437"/>
      <c r="D6432" s="438" t="s">
        <v>1295</v>
      </c>
      <c r="E6432" s="1250"/>
      <c r="F6432" s="260"/>
      <c r="G6432" s="1250"/>
      <c r="H6432" s="245"/>
      <c r="K6432" s="245"/>
      <c r="L6432" s="245"/>
      <c r="M6432" s="262"/>
      <c r="N6432" s="245"/>
      <c r="O6432" s="233"/>
    </row>
    <row r="6433" spans="1:15" s="1378" customFormat="1" ht="13">
      <c r="A6433" s="403"/>
      <c r="B6433" s="404"/>
      <c r="C6433" s="404"/>
      <c r="D6433" s="421"/>
      <c r="E6433" s="829" t="s">
        <v>147</v>
      </c>
      <c r="F6433" s="234" t="s">
        <v>148</v>
      </c>
      <c r="G6433" s="829"/>
      <c r="H6433" s="233"/>
      <c r="K6433" s="233"/>
      <c r="L6433" s="233"/>
      <c r="M6433" s="230"/>
      <c r="N6433" s="233"/>
      <c r="O6433" s="233"/>
    </row>
    <row r="6434" spans="1:15" s="1378" customFormat="1" ht="13">
      <c r="A6434" s="403"/>
      <c r="B6434" s="404"/>
      <c r="C6434" s="404"/>
      <c r="D6434" s="274">
        <v>0.1</v>
      </c>
      <c r="E6434" s="829" t="s">
        <v>149</v>
      </c>
      <c r="F6434" s="264" t="s">
        <v>150</v>
      </c>
      <c r="G6434" s="370" t="s">
        <v>151</v>
      </c>
      <c r="H6434" s="248">
        <f>Bahan!$C$10</f>
        <v>125000</v>
      </c>
      <c r="K6434" s="248" t="s">
        <v>128</v>
      </c>
      <c r="L6434" s="230">
        <f>D6434*H6434</f>
        <v>12500</v>
      </c>
      <c r="M6434" s="230"/>
      <c r="N6434" s="233"/>
      <c r="O6434" s="233"/>
    </row>
    <row r="6435" spans="1:15" s="1378" customFormat="1" ht="13">
      <c r="A6435" s="403"/>
      <c r="B6435" s="404"/>
      <c r="C6435" s="404"/>
      <c r="D6435" s="274">
        <v>0.4</v>
      </c>
      <c r="E6435" s="829" t="s">
        <v>149</v>
      </c>
      <c r="F6435" s="264" t="s">
        <v>945</v>
      </c>
      <c r="G6435" s="370" t="s">
        <v>151</v>
      </c>
      <c r="H6435" s="248">
        <f>Bahan!$C$20</f>
        <v>135000</v>
      </c>
      <c r="K6435" s="248" t="s">
        <v>128</v>
      </c>
      <c r="L6435" s="230">
        <f>D6435*H6435</f>
        <v>54000</v>
      </c>
      <c r="M6435" s="230"/>
      <c r="N6435" s="233"/>
      <c r="O6435" s="233"/>
    </row>
    <row r="6436" spans="1:15" s="1378" customFormat="1" ht="13">
      <c r="A6436" s="403"/>
      <c r="B6436" s="404"/>
      <c r="C6436" s="404"/>
      <c r="D6436" s="274">
        <v>0.05</v>
      </c>
      <c r="E6436" s="829" t="s">
        <v>149</v>
      </c>
      <c r="F6436" s="234" t="s">
        <v>153</v>
      </c>
      <c r="G6436" s="370" t="s">
        <v>151</v>
      </c>
      <c r="H6436" s="248">
        <f>Bahan!$C$21</f>
        <v>145000</v>
      </c>
      <c r="K6436" s="248" t="s">
        <v>128</v>
      </c>
      <c r="L6436" s="230">
        <f>D6436*H6436</f>
        <v>7250</v>
      </c>
      <c r="M6436" s="230"/>
      <c r="N6436" s="233"/>
      <c r="O6436" s="233"/>
    </row>
    <row r="6437" spans="1:15" s="1378" customFormat="1" ht="13">
      <c r="A6437" s="403"/>
      <c r="B6437" s="404"/>
      <c r="C6437" s="404"/>
      <c r="D6437" s="274">
        <v>0.05</v>
      </c>
      <c r="E6437" s="829" t="s">
        <v>149</v>
      </c>
      <c r="F6437" s="234" t="s">
        <v>154</v>
      </c>
      <c r="G6437" s="370" t="s">
        <v>151</v>
      </c>
      <c r="H6437" s="248">
        <f>Bahan!$C$22</f>
        <v>150000</v>
      </c>
      <c r="K6437" s="248" t="s">
        <v>128</v>
      </c>
      <c r="L6437" s="230">
        <f>D6437*H6437</f>
        <v>7500</v>
      </c>
      <c r="M6437" s="230"/>
      <c r="N6437" s="233"/>
      <c r="O6437" s="233"/>
    </row>
    <row r="6438" spans="1:15" s="1378" customFormat="1" ht="13">
      <c r="A6438" s="403"/>
      <c r="B6438" s="404"/>
      <c r="C6438" s="404"/>
      <c r="D6438" s="421"/>
      <c r="E6438" s="829"/>
      <c r="F6438" s="234"/>
      <c r="G6438" s="829"/>
      <c r="H6438" s="233"/>
      <c r="K6438" s="233"/>
      <c r="L6438" s="233"/>
      <c r="M6438" s="230" t="s">
        <v>128</v>
      </c>
      <c r="N6438" s="265">
        <f>SUM(L6434:L6437)</f>
        <v>81250</v>
      </c>
      <c r="O6438" s="233"/>
    </row>
    <row r="6439" spans="1:15" s="1378" customFormat="1" ht="13">
      <c r="A6439" s="403"/>
      <c r="B6439" s="404"/>
      <c r="C6439" s="404"/>
      <c r="D6439" s="421"/>
      <c r="E6439" s="829" t="s">
        <v>155</v>
      </c>
      <c r="F6439" s="234" t="s">
        <v>156</v>
      </c>
      <c r="G6439" s="829"/>
      <c r="H6439" s="233"/>
      <c r="K6439" s="233"/>
      <c r="L6439" s="233"/>
      <c r="M6439" s="230"/>
      <c r="N6439" s="233"/>
      <c r="O6439" s="233"/>
    </row>
    <row r="6440" spans="1:15" s="1378" customFormat="1" ht="13">
      <c r="A6440" s="403"/>
      <c r="B6440" s="404"/>
      <c r="C6440" s="404"/>
      <c r="D6440" s="421">
        <v>1</v>
      </c>
      <c r="E6440" s="829" t="s">
        <v>441</v>
      </c>
      <c r="F6440" s="234" t="s">
        <v>1296</v>
      </c>
      <c r="G6440" s="370" t="s">
        <v>151</v>
      </c>
      <c r="H6440" s="265">
        <f>Bahan!$C$634</f>
        <v>450000</v>
      </c>
      <c r="K6440" s="248" t="s">
        <v>128</v>
      </c>
      <c r="L6440" s="230">
        <f>D6440*H6440</f>
        <v>450000</v>
      </c>
      <c r="M6440" s="230"/>
      <c r="N6440" s="233"/>
      <c r="O6440" s="233"/>
    </row>
    <row r="6441" spans="1:15" s="1378" customFormat="1" ht="13">
      <c r="A6441" s="231"/>
      <c r="B6441" s="829"/>
      <c r="C6441" s="829"/>
      <c r="D6441" s="421"/>
      <c r="E6441" s="829"/>
      <c r="F6441" s="234"/>
      <c r="G6441" s="370"/>
      <c r="H6441" s="248"/>
      <c r="K6441" s="233"/>
      <c r="L6441" s="230"/>
      <c r="M6441" s="230" t="s">
        <v>128</v>
      </c>
      <c r="N6441" s="265">
        <f>SUM(L6440:L6440)</f>
        <v>450000</v>
      </c>
      <c r="O6441" s="233"/>
    </row>
    <row r="6442" spans="1:15" s="1378" customFormat="1" ht="13">
      <c r="A6442" s="231"/>
      <c r="B6442" s="829"/>
      <c r="C6442" s="829"/>
      <c r="D6442" s="421"/>
      <c r="E6442" s="829"/>
      <c r="F6442" s="234"/>
      <c r="G6442" s="829"/>
      <c r="H6442" s="829"/>
      <c r="K6442" s="829"/>
      <c r="L6442" s="233"/>
      <c r="M6442" s="267" t="s">
        <v>169</v>
      </c>
      <c r="N6442" s="268" t="s">
        <v>169</v>
      </c>
      <c r="O6442" s="233"/>
    </row>
    <row r="6443" spans="1:15" s="1378" customFormat="1" ht="13">
      <c r="A6443" s="231"/>
      <c r="B6443" s="829"/>
      <c r="C6443" s="829"/>
      <c r="D6443" s="421"/>
      <c r="E6443" s="829"/>
      <c r="F6443" s="234"/>
      <c r="G6443" s="829"/>
      <c r="H6443" s="233" t="s">
        <v>170</v>
      </c>
      <c r="K6443" s="233"/>
      <c r="L6443" s="233"/>
      <c r="M6443" s="230" t="s">
        <v>128</v>
      </c>
      <c r="N6443" s="230">
        <f>SUM(N6438:N6441)</f>
        <v>531250</v>
      </c>
      <c r="O6443" s="233"/>
    </row>
    <row r="6444" spans="1:15" s="1378" customFormat="1" ht="13">
      <c r="A6444" s="231"/>
      <c r="B6444" s="829"/>
      <c r="C6444" s="829"/>
      <c r="D6444" s="421"/>
      <c r="E6444" s="829"/>
      <c r="F6444" s="234"/>
      <c r="G6444" s="829"/>
      <c r="H6444" s="269" t="s">
        <v>3123</v>
      </c>
      <c r="I6444" s="233"/>
      <c r="J6444" s="233"/>
      <c r="K6444" s="270"/>
      <c r="L6444" s="233"/>
      <c r="M6444" s="230" t="s">
        <v>128</v>
      </c>
      <c r="N6444" s="265">
        <f>N6443*$Q$4</f>
        <v>53125</v>
      </c>
      <c r="O6444" s="233"/>
    </row>
    <row r="6445" spans="1:15" s="1378" customFormat="1" ht="13">
      <c r="A6445" s="231"/>
      <c r="B6445" s="829"/>
      <c r="C6445" s="829"/>
      <c r="D6445" s="421"/>
      <c r="E6445" s="829"/>
      <c r="F6445" s="234"/>
      <c r="G6445" s="829"/>
      <c r="H6445" s="233" t="s">
        <v>171</v>
      </c>
      <c r="I6445" s="233"/>
      <c r="J6445" s="233"/>
      <c r="K6445" s="233"/>
      <c r="L6445" s="233"/>
      <c r="M6445" s="230" t="s">
        <v>128</v>
      </c>
      <c r="N6445" s="262">
        <f>ROUNDDOWN((N6443+N6444),0)</f>
        <v>584375</v>
      </c>
      <c r="O6445" s="233"/>
    </row>
    <row r="6446" spans="1:15" s="1378" customFormat="1" ht="13">
      <c r="A6446" s="231"/>
      <c r="B6446" s="829"/>
      <c r="C6446" s="829"/>
      <c r="D6446" s="421"/>
      <c r="E6446" s="829"/>
      <c r="F6446" s="234"/>
      <c r="G6446" s="829"/>
      <c r="H6446" s="233"/>
      <c r="I6446" s="233"/>
      <c r="J6446" s="233"/>
      <c r="K6446" s="233"/>
      <c r="L6446" s="233"/>
      <c r="M6446" s="230"/>
      <c r="N6446" s="262"/>
      <c r="O6446" s="233"/>
    </row>
    <row r="6447" spans="1:15" ht="13">
      <c r="A6447" s="258" t="s">
        <v>454</v>
      </c>
      <c r="B6447" s="1250" t="s">
        <v>1297</v>
      </c>
      <c r="D6447" s="420" t="s">
        <v>1298</v>
      </c>
      <c r="E6447" s="245"/>
      <c r="F6447" s="260"/>
      <c r="G6447" s="1250"/>
      <c r="H6447" s="245"/>
      <c r="K6447" s="245"/>
      <c r="L6447" s="245"/>
      <c r="M6447" s="262"/>
      <c r="N6447" s="245"/>
    </row>
    <row r="6448" spans="1:15" ht="13">
      <c r="A6448" s="231" t="s">
        <v>143</v>
      </c>
      <c r="D6448" s="421"/>
      <c r="G6448" s="829"/>
    </row>
    <row r="6449" spans="1:14" ht="13">
      <c r="A6449" s="258">
        <f>1+A6432</f>
        <v>203</v>
      </c>
      <c r="B6449" s="1250" t="s">
        <v>1299</v>
      </c>
      <c r="C6449" s="1250"/>
      <c r="D6449" s="438" t="s">
        <v>1300</v>
      </c>
      <c r="E6449" s="245"/>
      <c r="F6449" s="260"/>
      <c r="G6449" s="1250"/>
      <c r="H6449" s="245"/>
      <c r="K6449" s="245"/>
      <c r="L6449" s="245"/>
      <c r="M6449" s="262"/>
      <c r="N6449" s="245"/>
    </row>
    <row r="6450" spans="1:14" ht="13">
      <c r="A6450" s="403"/>
      <c r="D6450" s="421"/>
      <c r="E6450" s="829" t="s">
        <v>147</v>
      </c>
      <c r="F6450" s="234" t="s">
        <v>148</v>
      </c>
      <c r="G6450" s="829"/>
    </row>
    <row r="6451" spans="1:14" ht="13">
      <c r="A6451" s="403"/>
      <c r="D6451" s="274">
        <v>0.06</v>
      </c>
      <c r="E6451" s="829" t="s">
        <v>149</v>
      </c>
      <c r="F6451" s="264" t="s">
        <v>150</v>
      </c>
      <c r="G6451" s="370" t="s">
        <v>151</v>
      </c>
      <c r="H6451" s="248">
        <f>Bahan!$C$10</f>
        <v>125000</v>
      </c>
      <c r="K6451" s="248" t="s">
        <v>128</v>
      </c>
      <c r="L6451" s="230">
        <f>D6451*H6451</f>
        <v>7500</v>
      </c>
    </row>
    <row r="6452" spans="1:14" ht="13">
      <c r="A6452" s="403"/>
      <c r="D6452" s="274">
        <v>0.04</v>
      </c>
      <c r="E6452" s="829" t="s">
        <v>149</v>
      </c>
      <c r="F6452" s="264" t="s">
        <v>945</v>
      </c>
      <c r="G6452" s="370" t="s">
        <v>151</v>
      </c>
      <c r="H6452" s="248">
        <f>Bahan!$C$20</f>
        <v>135000</v>
      </c>
      <c r="K6452" s="248" t="s">
        <v>128</v>
      </c>
      <c r="L6452" s="230">
        <f>D6452*H6452</f>
        <v>5400</v>
      </c>
    </row>
    <row r="6453" spans="1:14" ht="13">
      <c r="A6453" s="403"/>
      <c r="D6453" s="274">
        <v>6.0000000000000001E-3</v>
      </c>
      <c r="E6453" s="829" t="s">
        <v>149</v>
      </c>
      <c r="F6453" s="234" t="s">
        <v>153</v>
      </c>
      <c r="G6453" s="370" t="s">
        <v>151</v>
      </c>
      <c r="H6453" s="248">
        <f>Bahan!$C$21</f>
        <v>145000</v>
      </c>
      <c r="K6453" s="248" t="s">
        <v>128</v>
      </c>
      <c r="L6453" s="230">
        <f>D6453*H6453</f>
        <v>870</v>
      </c>
    </row>
    <row r="6454" spans="1:14" ht="13">
      <c r="A6454" s="403"/>
      <c r="D6454" s="274">
        <v>6.0000000000000001E-3</v>
      </c>
      <c r="E6454" s="829" t="s">
        <v>149</v>
      </c>
      <c r="F6454" s="234" t="s">
        <v>154</v>
      </c>
      <c r="G6454" s="370" t="s">
        <v>151</v>
      </c>
      <c r="H6454" s="248">
        <f>Bahan!$C$22</f>
        <v>150000</v>
      </c>
      <c r="K6454" s="248" t="s">
        <v>128</v>
      </c>
      <c r="L6454" s="230">
        <f>D6454*H6454</f>
        <v>900</v>
      </c>
    </row>
    <row r="6455" spans="1:14" ht="13">
      <c r="A6455" s="403"/>
      <c r="D6455" s="421"/>
      <c r="G6455" s="829"/>
      <c r="M6455" s="230" t="s">
        <v>128</v>
      </c>
      <c r="N6455" s="265">
        <f>SUM(L6451:L6454)</f>
        <v>14670</v>
      </c>
    </row>
    <row r="6456" spans="1:14" ht="13">
      <c r="A6456" s="403"/>
      <c r="D6456" s="421"/>
      <c r="E6456" s="829" t="s">
        <v>155</v>
      </c>
      <c r="F6456" s="234" t="s">
        <v>156</v>
      </c>
      <c r="G6456" s="829"/>
    </row>
    <row r="6457" spans="1:14" ht="13">
      <c r="A6457" s="403"/>
      <c r="D6457" s="274">
        <v>1</v>
      </c>
      <c r="E6457" s="829" t="s">
        <v>682</v>
      </c>
      <c r="F6457" s="439" t="s">
        <v>1301</v>
      </c>
      <c r="G6457" s="370" t="s">
        <v>151</v>
      </c>
      <c r="H6457" s="426">
        <f>Bahan!$C$412</f>
        <v>58000</v>
      </c>
      <c r="K6457" s="248" t="s">
        <v>128</v>
      </c>
      <c r="L6457" s="230">
        <f>D6457*H6457</f>
        <v>58000</v>
      </c>
    </row>
    <row r="6458" spans="1:14" ht="13">
      <c r="D6458" s="421"/>
      <c r="E6458" s="829"/>
      <c r="G6458" s="370"/>
      <c r="H6458" s="248"/>
      <c r="L6458" s="230"/>
      <c r="M6458" s="230" t="s">
        <v>128</v>
      </c>
      <c r="N6458" s="265">
        <f>SUM(L6457:L6457)</f>
        <v>58000</v>
      </c>
    </row>
    <row r="6459" spans="1:14" ht="13">
      <c r="D6459" s="421"/>
      <c r="G6459" s="829"/>
      <c r="H6459" s="829"/>
      <c r="K6459" s="829"/>
      <c r="M6459" s="267" t="s">
        <v>169</v>
      </c>
      <c r="N6459" s="268" t="s">
        <v>169</v>
      </c>
    </row>
    <row r="6460" spans="1:14" ht="13">
      <c r="D6460" s="421"/>
      <c r="G6460" s="829"/>
      <c r="H6460" s="233" t="s">
        <v>170</v>
      </c>
      <c r="M6460" s="230" t="s">
        <v>128</v>
      </c>
      <c r="N6460" s="230">
        <f>SUM(N6455:N6458)</f>
        <v>72670</v>
      </c>
    </row>
    <row r="6461" spans="1:14" ht="13">
      <c r="D6461" s="421"/>
      <c r="G6461" s="829"/>
      <c r="H6461" s="269" t="s">
        <v>3123</v>
      </c>
      <c r="K6461" s="270"/>
      <c r="M6461" s="230" t="s">
        <v>128</v>
      </c>
      <c r="N6461" s="265">
        <f>N6460*$Q$4</f>
        <v>7267</v>
      </c>
    </row>
    <row r="6462" spans="1:14" ht="13">
      <c r="D6462" s="421"/>
      <c r="G6462" s="829"/>
      <c r="H6462" s="233" t="s">
        <v>171</v>
      </c>
      <c r="M6462" s="230" t="s">
        <v>128</v>
      </c>
      <c r="N6462" s="262">
        <f>ROUNDDOWN((N6460+N6461),0)</f>
        <v>79937</v>
      </c>
    </row>
    <row r="6463" spans="1:14" ht="13">
      <c r="D6463" s="421"/>
      <c r="G6463" s="829"/>
    </row>
    <row r="6464" spans="1:14" ht="13">
      <c r="A6464" s="258">
        <f>1+A6449</f>
        <v>204</v>
      </c>
      <c r="B6464" s="1250" t="s">
        <v>1302</v>
      </c>
      <c r="C6464" s="1250"/>
      <c r="D6464" s="438" t="s">
        <v>1303</v>
      </c>
      <c r="E6464" s="245"/>
      <c r="F6464" s="260"/>
      <c r="G6464" s="1250"/>
      <c r="H6464" s="245"/>
      <c r="K6464" s="245"/>
      <c r="L6464" s="245"/>
      <c r="M6464" s="262"/>
      <c r="N6464" s="245"/>
    </row>
    <row r="6465" spans="1:14" ht="13">
      <c r="A6465" s="403"/>
      <c r="D6465" s="421"/>
      <c r="E6465" s="829" t="s">
        <v>147</v>
      </c>
      <c r="F6465" s="234" t="s">
        <v>148</v>
      </c>
      <c r="G6465" s="829"/>
    </row>
    <row r="6466" spans="1:14" ht="13">
      <c r="A6466" s="403"/>
      <c r="D6466" s="274">
        <v>0.06</v>
      </c>
      <c r="E6466" s="829" t="s">
        <v>149</v>
      </c>
      <c r="F6466" s="264" t="s">
        <v>150</v>
      </c>
      <c r="G6466" s="370" t="s">
        <v>151</v>
      </c>
      <c r="H6466" s="248">
        <f>Bahan!$C$10</f>
        <v>125000</v>
      </c>
      <c r="K6466" s="248" t="s">
        <v>128</v>
      </c>
      <c r="L6466" s="230">
        <f>D6466*H6466</f>
        <v>7500</v>
      </c>
    </row>
    <row r="6467" spans="1:14" ht="13">
      <c r="A6467" s="403"/>
      <c r="D6467" s="274">
        <v>0.04</v>
      </c>
      <c r="E6467" s="829" t="s">
        <v>149</v>
      </c>
      <c r="F6467" s="264" t="s">
        <v>945</v>
      </c>
      <c r="G6467" s="370" t="s">
        <v>151</v>
      </c>
      <c r="H6467" s="248">
        <f>Bahan!$C$20</f>
        <v>135000</v>
      </c>
      <c r="K6467" s="248" t="s">
        <v>128</v>
      </c>
      <c r="L6467" s="230">
        <f>D6467*H6467</f>
        <v>5400</v>
      </c>
    </row>
    <row r="6468" spans="1:14" ht="13">
      <c r="A6468" s="403"/>
      <c r="D6468" s="274">
        <v>6.0000000000000001E-3</v>
      </c>
      <c r="E6468" s="829" t="s">
        <v>149</v>
      </c>
      <c r="F6468" s="234" t="s">
        <v>153</v>
      </c>
      <c r="G6468" s="370" t="s">
        <v>151</v>
      </c>
      <c r="H6468" s="248">
        <f>Bahan!$C$21</f>
        <v>145000</v>
      </c>
      <c r="K6468" s="248" t="s">
        <v>128</v>
      </c>
      <c r="L6468" s="230">
        <f>D6468*H6468</f>
        <v>870</v>
      </c>
    </row>
    <row r="6469" spans="1:14" ht="13">
      <c r="A6469" s="403"/>
      <c r="D6469" s="274">
        <v>6.0000000000000001E-3</v>
      </c>
      <c r="E6469" s="829" t="s">
        <v>149</v>
      </c>
      <c r="F6469" s="234" t="s">
        <v>154</v>
      </c>
      <c r="G6469" s="370" t="s">
        <v>151</v>
      </c>
      <c r="H6469" s="248">
        <f>Bahan!$C$22</f>
        <v>150000</v>
      </c>
      <c r="K6469" s="248" t="s">
        <v>128</v>
      </c>
      <c r="L6469" s="230">
        <f>D6469*H6469</f>
        <v>900</v>
      </c>
    </row>
    <row r="6470" spans="1:14" ht="13">
      <c r="A6470" s="403"/>
      <c r="D6470" s="421"/>
      <c r="G6470" s="829"/>
      <c r="M6470" s="230" t="s">
        <v>128</v>
      </c>
      <c r="N6470" s="265">
        <f>SUM(L6466:L6469)</f>
        <v>14670</v>
      </c>
    </row>
    <row r="6471" spans="1:14" ht="13">
      <c r="A6471" s="403"/>
      <c r="D6471" s="421"/>
      <c r="E6471" s="829" t="s">
        <v>155</v>
      </c>
      <c r="F6471" s="234" t="s">
        <v>156</v>
      </c>
      <c r="G6471" s="829"/>
    </row>
    <row r="6472" spans="1:14" ht="13">
      <c r="A6472" s="403"/>
      <c r="D6472" s="274">
        <v>1</v>
      </c>
      <c r="E6472" s="829" t="s">
        <v>682</v>
      </c>
      <c r="F6472" s="439" t="s">
        <v>1304</v>
      </c>
      <c r="G6472" s="370" t="s">
        <v>151</v>
      </c>
      <c r="H6472" s="426">
        <f>Bahan!$C$413</f>
        <v>90000</v>
      </c>
      <c r="K6472" s="248" t="s">
        <v>128</v>
      </c>
      <c r="L6472" s="230">
        <f>D6472*H6472</f>
        <v>90000</v>
      </c>
    </row>
    <row r="6473" spans="1:14" ht="13">
      <c r="D6473" s="421"/>
      <c r="E6473" s="829"/>
      <c r="G6473" s="370"/>
      <c r="H6473" s="248"/>
      <c r="L6473" s="230"/>
      <c r="M6473" s="230" t="s">
        <v>128</v>
      </c>
      <c r="N6473" s="265">
        <f>SUM(L6472:L6472)</f>
        <v>90000</v>
      </c>
    </row>
    <row r="6474" spans="1:14" ht="13">
      <c r="D6474" s="421"/>
      <c r="G6474" s="829"/>
      <c r="H6474" s="829"/>
      <c r="K6474" s="829"/>
      <c r="M6474" s="267" t="s">
        <v>169</v>
      </c>
      <c r="N6474" s="268" t="s">
        <v>169</v>
      </c>
    </row>
    <row r="6475" spans="1:14" ht="13">
      <c r="D6475" s="421"/>
      <c r="G6475" s="829"/>
      <c r="H6475" s="233" t="s">
        <v>170</v>
      </c>
      <c r="M6475" s="230" t="s">
        <v>128</v>
      </c>
      <c r="N6475" s="230">
        <f>SUM(N6470:N6473)</f>
        <v>104670</v>
      </c>
    </row>
    <row r="6476" spans="1:14" ht="13">
      <c r="D6476" s="421"/>
      <c r="G6476" s="829"/>
      <c r="H6476" s="269" t="s">
        <v>3123</v>
      </c>
      <c r="K6476" s="270"/>
      <c r="M6476" s="230" t="s">
        <v>128</v>
      </c>
      <c r="N6476" s="265">
        <f>N6475*$Q$4</f>
        <v>10467</v>
      </c>
    </row>
    <row r="6477" spans="1:14" ht="13">
      <c r="D6477" s="421"/>
      <c r="G6477" s="829"/>
      <c r="H6477" s="233" t="s">
        <v>171</v>
      </c>
      <c r="M6477" s="230" t="s">
        <v>128</v>
      </c>
      <c r="N6477" s="262">
        <f>ROUNDDOWN((N6475+N6476),0)</f>
        <v>115137</v>
      </c>
    </row>
    <row r="6478" spans="1:14" ht="13">
      <c r="D6478" s="421"/>
      <c r="G6478" s="829"/>
    </row>
    <row r="6479" spans="1:14" ht="13">
      <c r="A6479" s="258">
        <f>1+A6464</f>
        <v>205</v>
      </c>
      <c r="B6479" s="1250" t="s">
        <v>1305</v>
      </c>
      <c r="C6479" s="1250"/>
      <c r="D6479" s="438" t="s">
        <v>3086</v>
      </c>
      <c r="E6479" s="245"/>
      <c r="F6479" s="260"/>
      <c r="G6479" s="1250"/>
      <c r="H6479" s="245"/>
      <c r="K6479" s="245"/>
      <c r="L6479" s="245"/>
      <c r="M6479" s="262"/>
      <c r="N6479" s="245"/>
    </row>
    <row r="6480" spans="1:14" ht="13">
      <c r="A6480" s="403"/>
      <c r="D6480" s="421"/>
      <c r="E6480" s="829" t="s">
        <v>147</v>
      </c>
      <c r="F6480" s="234" t="s">
        <v>148</v>
      </c>
      <c r="G6480" s="829"/>
    </row>
    <row r="6481" spans="1:14" ht="13">
      <c r="A6481" s="403"/>
      <c r="D6481" s="274">
        <v>0.06</v>
      </c>
      <c r="E6481" s="829" t="s">
        <v>149</v>
      </c>
      <c r="F6481" s="264" t="s">
        <v>150</v>
      </c>
      <c r="G6481" s="370" t="s">
        <v>151</v>
      </c>
      <c r="H6481" s="248">
        <f>Bahan!$C$10</f>
        <v>125000</v>
      </c>
      <c r="K6481" s="248" t="s">
        <v>128</v>
      </c>
      <c r="L6481" s="230">
        <f>D6481*H6481</f>
        <v>7500</v>
      </c>
    </row>
    <row r="6482" spans="1:14" ht="13">
      <c r="A6482" s="403"/>
      <c r="D6482" s="274">
        <v>0.04</v>
      </c>
      <c r="E6482" s="829" t="s">
        <v>149</v>
      </c>
      <c r="F6482" s="264" t="s">
        <v>945</v>
      </c>
      <c r="G6482" s="370" t="s">
        <v>151</v>
      </c>
      <c r="H6482" s="248">
        <f>Bahan!$C$20</f>
        <v>135000</v>
      </c>
      <c r="K6482" s="248" t="s">
        <v>128</v>
      </c>
      <c r="L6482" s="230">
        <f>D6482*H6482</f>
        <v>5400</v>
      </c>
    </row>
    <row r="6483" spans="1:14" ht="13">
      <c r="A6483" s="403"/>
      <c r="D6483" s="274">
        <v>6.0000000000000001E-3</v>
      </c>
      <c r="E6483" s="829" t="s">
        <v>149</v>
      </c>
      <c r="F6483" s="234" t="s">
        <v>153</v>
      </c>
      <c r="G6483" s="370" t="s">
        <v>151</v>
      </c>
      <c r="H6483" s="248">
        <f>Bahan!$C$21</f>
        <v>145000</v>
      </c>
      <c r="K6483" s="248" t="s">
        <v>128</v>
      </c>
      <c r="L6483" s="230">
        <f>D6483*H6483</f>
        <v>870</v>
      </c>
    </row>
    <row r="6484" spans="1:14" ht="13">
      <c r="A6484" s="403"/>
      <c r="D6484" s="274">
        <v>6.0000000000000001E-3</v>
      </c>
      <c r="E6484" s="829" t="s">
        <v>149</v>
      </c>
      <c r="F6484" s="234" t="s">
        <v>154</v>
      </c>
      <c r="G6484" s="370" t="s">
        <v>151</v>
      </c>
      <c r="H6484" s="248">
        <f>Bahan!$C$22</f>
        <v>150000</v>
      </c>
      <c r="K6484" s="248" t="s">
        <v>128</v>
      </c>
      <c r="L6484" s="230">
        <f>D6484*H6484</f>
        <v>900</v>
      </c>
    </row>
    <row r="6485" spans="1:14" ht="13">
      <c r="A6485" s="403"/>
      <c r="D6485" s="421"/>
      <c r="G6485" s="829"/>
      <c r="M6485" s="230" t="s">
        <v>128</v>
      </c>
      <c r="N6485" s="265">
        <f>SUM(L6481:L6484)</f>
        <v>14670</v>
      </c>
    </row>
    <row r="6486" spans="1:14" ht="13">
      <c r="A6486" s="403"/>
      <c r="D6486" s="421"/>
      <c r="E6486" s="829" t="s">
        <v>155</v>
      </c>
      <c r="F6486" s="234" t="s">
        <v>156</v>
      </c>
      <c r="G6486" s="829"/>
    </row>
    <row r="6487" spans="1:14" ht="13">
      <c r="A6487" s="403"/>
      <c r="D6487" s="274">
        <v>1</v>
      </c>
      <c r="E6487" s="829" t="s">
        <v>682</v>
      </c>
      <c r="F6487" s="439" t="s">
        <v>3087</v>
      </c>
      <c r="G6487" s="370" t="s">
        <v>151</v>
      </c>
      <c r="H6487" s="426">
        <f>Bahan!$C$414</f>
        <v>58000</v>
      </c>
      <c r="K6487" s="248" t="s">
        <v>128</v>
      </c>
      <c r="L6487" s="230">
        <f>D6487*H6487</f>
        <v>58000</v>
      </c>
    </row>
    <row r="6488" spans="1:14" ht="13">
      <c r="D6488" s="421"/>
      <c r="E6488" s="829"/>
      <c r="G6488" s="370"/>
      <c r="H6488" s="248"/>
      <c r="L6488" s="230"/>
      <c r="M6488" s="230" t="s">
        <v>128</v>
      </c>
      <c r="N6488" s="265">
        <f>SUM(L6487:L6487)</f>
        <v>58000</v>
      </c>
    </row>
    <row r="6489" spans="1:14" ht="13">
      <c r="D6489" s="421"/>
      <c r="G6489" s="829"/>
      <c r="H6489" s="829"/>
      <c r="K6489" s="829"/>
      <c r="M6489" s="267" t="s">
        <v>169</v>
      </c>
      <c r="N6489" s="268" t="s">
        <v>169</v>
      </c>
    </row>
    <row r="6490" spans="1:14" ht="13">
      <c r="D6490" s="421"/>
      <c r="G6490" s="829"/>
      <c r="H6490" s="233" t="s">
        <v>170</v>
      </c>
      <c r="M6490" s="230" t="s">
        <v>128</v>
      </c>
      <c r="N6490" s="230">
        <f>SUM(N6485:N6488)</f>
        <v>72670</v>
      </c>
    </row>
    <row r="6491" spans="1:14" ht="13">
      <c r="D6491" s="421"/>
      <c r="G6491" s="829"/>
      <c r="H6491" s="269" t="s">
        <v>3123</v>
      </c>
      <c r="K6491" s="270"/>
      <c r="M6491" s="230" t="s">
        <v>128</v>
      </c>
      <c r="N6491" s="265">
        <f>N6490*$Q$4</f>
        <v>7267</v>
      </c>
    </row>
    <row r="6492" spans="1:14" ht="13">
      <c r="D6492" s="421"/>
      <c r="G6492" s="829"/>
      <c r="H6492" s="233" t="s">
        <v>171</v>
      </c>
      <c r="M6492" s="230" t="s">
        <v>128</v>
      </c>
      <c r="N6492" s="262">
        <f>ROUNDDOWN((N6490+N6491),0)</f>
        <v>79937</v>
      </c>
    </row>
    <row r="6493" spans="1:14" ht="13">
      <c r="D6493" s="421"/>
      <c r="G6493" s="829"/>
    </row>
    <row r="6494" spans="1:14" ht="13">
      <c r="A6494" s="258">
        <f>1+A6479</f>
        <v>206</v>
      </c>
      <c r="B6494" s="1250" t="s">
        <v>1307</v>
      </c>
      <c r="C6494" s="1250"/>
      <c r="D6494" s="438" t="s">
        <v>1308</v>
      </c>
      <c r="E6494" s="245"/>
      <c r="F6494" s="260"/>
      <c r="G6494" s="1250"/>
      <c r="H6494" s="245"/>
      <c r="K6494" s="245"/>
      <c r="L6494" s="245"/>
      <c r="M6494" s="262"/>
      <c r="N6494" s="245"/>
    </row>
    <row r="6495" spans="1:14" ht="13">
      <c r="A6495" s="403"/>
      <c r="D6495" s="421"/>
      <c r="E6495" s="829" t="s">
        <v>147</v>
      </c>
      <c r="F6495" s="234" t="s">
        <v>148</v>
      </c>
      <c r="G6495" s="829"/>
    </row>
    <row r="6496" spans="1:14" ht="13">
      <c r="A6496" s="403"/>
      <c r="D6496" s="274">
        <v>0.2</v>
      </c>
      <c r="E6496" s="829" t="s">
        <v>149</v>
      </c>
      <c r="F6496" s="264" t="s">
        <v>150</v>
      </c>
      <c r="G6496" s="370" t="s">
        <v>151</v>
      </c>
      <c r="H6496" s="248">
        <f>Bahan!$C$10</f>
        <v>125000</v>
      </c>
      <c r="K6496" s="248" t="s">
        <v>128</v>
      </c>
      <c r="L6496" s="230">
        <f>D6496*H6496</f>
        <v>25000</v>
      </c>
    </row>
    <row r="6497" spans="1:14" ht="13">
      <c r="A6497" s="403"/>
      <c r="D6497" s="274">
        <v>0.1</v>
      </c>
      <c r="E6497" s="829" t="s">
        <v>149</v>
      </c>
      <c r="F6497" s="264" t="s">
        <v>945</v>
      </c>
      <c r="G6497" s="370" t="s">
        <v>151</v>
      </c>
      <c r="H6497" s="248">
        <f>Bahan!$C$20</f>
        <v>135000</v>
      </c>
      <c r="K6497" s="248" t="s">
        <v>128</v>
      </c>
      <c r="L6497" s="230">
        <f>D6497*H6497</f>
        <v>13500</v>
      </c>
    </row>
    <row r="6498" spans="1:14" ht="13">
      <c r="A6498" s="403"/>
      <c r="D6498" s="274">
        <v>1E-3</v>
      </c>
      <c r="E6498" s="829" t="s">
        <v>149</v>
      </c>
      <c r="F6498" s="234" t="s">
        <v>153</v>
      </c>
      <c r="G6498" s="370" t="s">
        <v>151</v>
      </c>
      <c r="H6498" s="248">
        <f>Bahan!$C$21</f>
        <v>145000</v>
      </c>
      <c r="K6498" s="248" t="s">
        <v>128</v>
      </c>
      <c r="L6498" s="230">
        <f>D6498*H6498</f>
        <v>145</v>
      </c>
    </row>
    <row r="6499" spans="1:14" ht="13">
      <c r="A6499" s="403"/>
      <c r="D6499" s="274">
        <v>1E-3</v>
      </c>
      <c r="E6499" s="829" t="s">
        <v>149</v>
      </c>
      <c r="F6499" s="234" t="s">
        <v>154</v>
      </c>
      <c r="G6499" s="370" t="s">
        <v>151</v>
      </c>
      <c r="H6499" s="248">
        <f>Bahan!$C$22</f>
        <v>150000</v>
      </c>
      <c r="K6499" s="248" t="s">
        <v>128</v>
      </c>
      <c r="L6499" s="230">
        <f>D6499*H6499</f>
        <v>150</v>
      </c>
    </row>
    <row r="6500" spans="1:14" ht="13">
      <c r="A6500" s="403"/>
      <c r="D6500" s="421"/>
      <c r="G6500" s="829"/>
      <c r="M6500" s="230" t="s">
        <v>128</v>
      </c>
      <c r="N6500" s="265">
        <f>SUM(L6496:L6499)</f>
        <v>38795</v>
      </c>
    </row>
    <row r="6501" spans="1:14" ht="13">
      <c r="A6501" s="403"/>
      <c r="D6501" s="421"/>
      <c r="E6501" s="829" t="s">
        <v>155</v>
      </c>
      <c r="F6501" s="234" t="s">
        <v>156</v>
      </c>
      <c r="G6501" s="829"/>
    </row>
    <row r="6502" spans="1:14" ht="13">
      <c r="A6502" s="403"/>
      <c r="D6502" s="274">
        <v>1</v>
      </c>
      <c r="E6502" s="829" t="s">
        <v>682</v>
      </c>
      <c r="F6502" s="439" t="s">
        <v>1309</v>
      </c>
      <c r="G6502" s="370" t="s">
        <v>151</v>
      </c>
      <c r="H6502" s="426">
        <f>Bahan!$C$415</f>
        <v>325000</v>
      </c>
      <c r="K6502" s="248" t="s">
        <v>128</v>
      </c>
      <c r="L6502" s="230">
        <f>D6502*H6502</f>
        <v>325000</v>
      </c>
    </row>
    <row r="6503" spans="1:14" ht="13">
      <c r="D6503" s="421"/>
      <c r="E6503" s="829"/>
      <c r="G6503" s="370"/>
      <c r="H6503" s="248"/>
      <c r="L6503" s="230"/>
      <c r="M6503" s="230" t="s">
        <v>128</v>
      </c>
      <c r="N6503" s="265">
        <f>SUM(L6502:L6502)</f>
        <v>325000</v>
      </c>
    </row>
    <row r="6504" spans="1:14" ht="13">
      <c r="D6504" s="421"/>
      <c r="G6504" s="829"/>
      <c r="H6504" s="829"/>
      <c r="K6504" s="829"/>
      <c r="M6504" s="267" t="s">
        <v>169</v>
      </c>
      <c r="N6504" s="268" t="s">
        <v>169</v>
      </c>
    </row>
    <row r="6505" spans="1:14" ht="13">
      <c r="D6505" s="421"/>
      <c r="G6505" s="829"/>
      <c r="H6505" s="233" t="s">
        <v>170</v>
      </c>
      <c r="M6505" s="230" t="s">
        <v>128</v>
      </c>
      <c r="N6505" s="230">
        <f>SUM(N6500:N6503)</f>
        <v>363795</v>
      </c>
    </row>
    <row r="6506" spans="1:14" ht="13">
      <c r="D6506" s="421"/>
      <c r="G6506" s="829"/>
      <c r="H6506" s="269" t="s">
        <v>3123</v>
      </c>
      <c r="K6506" s="270"/>
      <c r="M6506" s="230" t="s">
        <v>128</v>
      </c>
      <c r="N6506" s="265">
        <f>N6505*$Q$4</f>
        <v>36379.5</v>
      </c>
    </row>
    <row r="6507" spans="1:14" ht="13">
      <c r="D6507" s="421"/>
      <c r="G6507" s="829"/>
      <c r="H6507" s="233" t="s">
        <v>171</v>
      </c>
      <c r="M6507" s="230" t="s">
        <v>128</v>
      </c>
      <c r="N6507" s="262">
        <f>ROUNDDOWN((N6505+N6506),0)</f>
        <v>400174</v>
      </c>
    </row>
    <row r="6508" spans="1:14" ht="13">
      <c r="D6508" s="421"/>
      <c r="G6508" s="829"/>
    </row>
    <row r="6509" spans="1:14" ht="13">
      <c r="A6509" s="258">
        <f>1+A6494</f>
        <v>207</v>
      </c>
      <c r="B6509" s="1250" t="s">
        <v>1310</v>
      </c>
      <c r="C6509" s="1250"/>
      <c r="D6509" s="438" t="s">
        <v>1311</v>
      </c>
      <c r="E6509" s="245"/>
      <c r="F6509" s="260"/>
      <c r="G6509" s="1250"/>
      <c r="H6509" s="245"/>
      <c r="K6509" s="245"/>
      <c r="L6509" s="245"/>
      <c r="M6509" s="262"/>
      <c r="N6509" s="245"/>
    </row>
    <row r="6510" spans="1:14" ht="13">
      <c r="A6510" s="403"/>
      <c r="D6510" s="421"/>
      <c r="E6510" s="829" t="s">
        <v>147</v>
      </c>
      <c r="F6510" s="234" t="s">
        <v>148</v>
      </c>
      <c r="G6510" s="829"/>
    </row>
    <row r="6511" spans="1:14" ht="13">
      <c r="A6511" s="403"/>
      <c r="D6511" s="274">
        <v>0.2</v>
      </c>
      <c r="E6511" s="829" t="s">
        <v>149</v>
      </c>
      <c r="F6511" s="264" t="s">
        <v>150</v>
      </c>
      <c r="G6511" s="370" t="s">
        <v>151</v>
      </c>
      <c r="H6511" s="248">
        <f>Bahan!$C$10</f>
        <v>125000</v>
      </c>
      <c r="K6511" s="248" t="s">
        <v>128</v>
      </c>
      <c r="L6511" s="230">
        <f>D6511*H6511</f>
        <v>25000</v>
      </c>
    </row>
    <row r="6512" spans="1:14" ht="13">
      <c r="A6512" s="403"/>
      <c r="D6512" s="274">
        <v>0.1</v>
      </c>
      <c r="E6512" s="829" t="s">
        <v>149</v>
      </c>
      <c r="F6512" s="264" t="s">
        <v>945</v>
      </c>
      <c r="G6512" s="370" t="s">
        <v>151</v>
      </c>
      <c r="H6512" s="248">
        <f>Bahan!$C$20</f>
        <v>135000</v>
      </c>
      <c r="K6512" s="248" t="s">
        <v>128</v>
      </c>
      <c r="L6512" s="230">
        <f>D6512*H6512</f>
        <v>13500</v>
      </c>
    </row>
    <row r="6513" spans="1:14" ht="13">
      <c r="A6513" s="403"/>
      <c r="D6513" s="274">
        <v>1E-3</v>
      </c>
      <c r="E6513" s="829" t="s">
        <v>149</v>
      </c>
      <c r="F6513" s="234" t="s">
        <v>153</v>
      </c>
      <c r="G6513" s="370" t="s">
        <v>151</v>
      </c>
      <c r="H6513" s="248">
        <f>Bahan!$C$21</f>
        <v>145000</v>
      </c>
      <c r="K6513" s="248" t="s">
        <v>128</v>
      </c>
      <c r="L6513" s="230">
        <f>D6513*H6513</f>
        <v>145</v>
      </c>
    </row>
    <row r="6514" spans="1:14" ht="13">
      <c r="A6514" s="403"/>
      <c r="D6514" s="274">
        <v>1E-3</v>
      </c>
      <c r="E6514" s="829" t="s">
        <v>149</v>
      </c>
      <c r="F6514" s="234" t="s">
        <v>154</v>
      </c>
      <c r="G6514" s="370" t="s">
        <v>151</v>
      </c>
      <c r="H6514" s="248">
        <f>Bahan!$C$22</f>
        <v>150000</v>
      </c>
      <c r="K6514" s="248" t="s">
        <v>128</v>
      </c>
      <c r="L6514" s="230">
        <f>D6514*H6514</f>
        <v>150</v>
      </c>
    </row>
    <row r="6515" spans="1:14" ht="13">
      <c r="A6515" s="403"/>
      <c r="D6515" s="421"/>
      <c r="G6515" s="829"/>
      <c r="M6515" s="230" t="s">
        <v>128</v>
      </c>
      <c r="N6515" s="265">
        <f>SUM(L6511:L6514)</f>
        <v>38795</v>
      </c>
    </row>
    <row r="6516" spans="1:14" ht="13">
      <c r="A6516" s="403"/>
      <c r="D6516" s="421"/>
      <c r="E6516" s="829" t="s">
        <v>155</v>
      </c>
      <c r="F6516" s="234" t="s">
        <v>156</v>
      </c>
      <c r="G6516" s="829"/>
    </row>
    <row r="6517" spans="1:14" ht="26">
      <c r="A6517" s="403"/>
      <c r="D6517" s="274">
        <v>1</v>
      </c>
      <c r="E6517" s="829" t="s">
        <v>682</v>
      </c>
      <c r="F6517" s="443" t="s">
        <v>1312</v>
      </c>
      <c r="G6517" s="370" t="s">
        <v>151</v>
      </c>
      <c r="H6517" s="444">
        <f>Bahan!$C$419</f>
        <v>400000</v>
      </c>
      <c r="K6517" s="248" t="s">
        <v>128</v>
      </c>
      <c r="L6517" s="230">
        <f>D6517*H6517</f>
        <v>400000</v>
      </c>
    </row>
    <row r="6518" spans="1:14" ht="13">
      <c r="D6518" s="421"/>
      <c r="E6518" s="829"/>
      <c r="G6518" s="370"/>
      <c r="H6518" s="248"/>
      <c r="L6518" s="230"/>
      <c r="M6518" s="230" t="s">
        <v>128</v>
      </c>
      <c r="N6518" s="265">
        <f>SUM(L6517:L6517)</f>
        <v>400000</v>
      </c>
    </row>
    <row r="6519" spans="1:14" ht="13">
      <c r="D6519" s="421"/>
      <c r="G6519" s="829"/>
      <c r="H6519" s="829"/>
      <c r="K6519" s="829"/>
      <c r="M6519" s="267" t="s">
        <v>169</v>
      </c>
      <c r="N6519" s="268" t="s">
        <v>169</v>
      </c>
    </row>
    <row r="6520" spans="1:14" ht="13">
      <c r="D6520" s="421"/>
      <c r="G6520" s="829"/>
      <c r="H6520" s="233" t="s">
        <v>170</v>
      </c>
      <c r="M6520" s="230" t="s">
        <v>128</v>
      </c>
      <c r="N6520" s="230">
        <f>SUM(N6515:N6518)</f>
        <v>438795</v>
      </c>
    </row>
    <row r="6521" spans="1:14" ht="13">
      <c r="D6521" s="421"/>
      <c r="G6521" s="829"/>
      <c r="H6521" s="269" t="s">
        <v>3123</v>
      </c>
      <c r="K6521" s="270"/>
      <c r="M6521" s="230" t="s">
        <v>128</v>
      </c>
      <c r="N6521" s="265">
        <f>N6520*$Q$4</f>
        <v>43879.5</v>
      </c>
    </row>
    <row r="6522" spans="1:14" ht="13">
      <c r="D6522" s="421"/>
      <c r="G6522" s="829"/>
      <c r="H6522" s="233" t="s">
        <v>171</v>
      </c>
      <c r="M6522" s="230" t="s">
        <v>128</v>
      </c>
      <c r="N6522" s="262">
        <f>ROUNDDOWN((N6520+N6521),0)</f>
        <v>482674</v>
      </c>
    </row>
    <row r="6523" spans="1:14" ht="13">
      <c r="D6523" s="421"/>
      <c r="G6523" s="829"/>
    </row>
    <row r="6524" spans="1:14" ht="13">
      <c r="A6524" s="258">
        <f>1+A6509</f>
        <v>208</v>
      </c>
      <c r="B6524" s="1250" t="s">
        <v>1313</v>
      </c>
      <c r="C6524" s="1250"/>
      <c r="D6524" s="438" t="s">
        <v>1314</v>
      </c>
      <c r="E6524" s="245"/>
      <c r="F6524" s="260"/>
      <c r="G6524" s="1250"/>
      <c r="H6524" s="245"/>
      <c r="K6524" s="245"/>
      <c r="L6524" s="245"/>
      <c r="M6524" s="262"/>
      <c r="N6524" s="245"/>
    </row>
    <row r="6525" spans="1:14" ht="13">
      <c r="A6525" s="403"/>
      <c r="D6525" s="421"/>
      <c r="E6525" s="829" t="s">
        <v>147</v>
      </c>
      <c r="F6525" s="234" t="s">
        <v>148</v>
      </c>
      <c r="G6525" s="829"/>
    </row>
    <row r="6526" spans="1:14" ht="13">
      <c r="A6526" s="403"/>
      <c r="D6526" s="274">
        <v>0.2</v>
      </c>
      <c r="E6526" s="829" t="s">
        <v>149</v>
      </c>
      <c r="F6526" s="264" t="s">
        <v>150</v>
      </c>
      <c r="G6526" s="370" t="s">
        <v>151</v>
      </c>
      <c r="H6526" s="248">
        <f>Bahan!$C$10</f>
        <v>125000</v>
      </c>
      <c r="K6526" s="248" t="s">
        <v>128</v>
      </c>
      <c r="L6526" s="230">
        <f>D6526*H6526</f>
        <v>25000</v>
      </c>
    </row>
    <row r="6527" spans="1:14" ht="13">
      <c r="A6527" s="403"/>
      <c r="D6527" s="274">
        <v>0.1</v>
      </c>
      <c r="E6527" s="829" t="s">
        <v>149</v>
      </c>
      <c r="F6527" s="264" t="s">
        <v>945</v>
      </c>
      <c r="G6527" s="370" t="s">
        <v>151</v>
      </c>
      <c r="H6527" s="248">
        <f>Bahan!$C$20</f>
        <v>135000</v>
      </c>
      <c r="K6527" s="248" t="s">
        <v>128</v>
      </c>
      <c r="L6527" s="230">
        <f>D6527*H6527</f>
        <v>13500</v>
      </c>
    </row>
    <row r="6528" spans="1:14" ht="13">
      <c r="A6528" s="403"/>
      <c r="D6528" s="274">
        <v>1E-3</v>
      </c>
      <c r="E6528" s="829" t="s">
        <v>149</v>
      </c>
      <c r="F6528" s="234" t="s">
        <v>153</v>
      </c>
      <c r="G6528" s="370" t="s">
        <v>151</v>
      </c>
      <c r="H6528" s="248">
        <f>Bahan!$C$21</f>
        <v>145000</v>
      </c>
      <c r="K6528" s="248" t="s">
        <v>128</v>
      </c>
      <c r="L6528" s="230">
        <f>D6528*H6528</f>
        <v>145</v>
      </c>
    </row>
    <row r="6529" spans="1:14" ht="13">
      <c r="A6529" s="403"/>
      <c r="D6529" s="274">
        <v>1E-3</v>
      </c>
      <c r="E6529" s="829" t="s">
        <v>149</v>
      </c>
      <c r="F6529" s="234" t="s">
        <v>154</v>
      </c>
      <c r="G6529" s="370" t="s">
        <v>151</v>
      </c>
      <c r="H6529" s="248">
        <f>Bahan!$C$22</f>
        <v>150000</v>
      </c>
      <c r="K6529" s="248" t="s">
        <v>128</v>
      </c>
      <c r="L6529" s="230">
        <f>D6529*H6529</f>
        <v>150</v>
      </c>
    </row>
    <row r="6530" spans="1:14" ht="13">
      <c r="A6530" s="403"/>
      <c r="D6530" s="421"/>
      <c r="G6530" s="829"/>
      <c r="M6530" s="230" t="s">
        <v>128</v>
      </c>
      <c r="N6530" s="265">
        <f>SUM(L6526:L6529)</f>
        <v>38795</v>
      </c>
    </row>
    <row r="6531" spans="1:14" ht="13">
      <c r="A6531" s="403"/>
      <c r="D6531" s="421"/>
      <c r="E6531" s="829" t="s">
        <v>155</v>
      </c>
      <c r="F6531" s="234" t="s">
        <v>156</v>
      </c>
      <c r="G6531" s="829"/>
    </row>
    <row r="6532" spans="1:14" s="279" customFormat="1" ht="13">
      <c r="A6532" s="445"/>
      <c r="B6532" s="293"/>
      <c r="C6532" s="293"/>
      <c r="D6532" s="446">
        <v>1</v>
      </c>
      <c r="E6532" s="293" t="s">
        <v>682</v>
      </c>
      <c r="F6532" s="443" t="s">
        <v>1315</v>
      </c>
      <c r="G6532" s="447" t="s">
        <v>151</v>
      </c>
      <c r="H6532" s="444">
        <f>Bahan!$C$424</f>
        <v>51200</v>
      </c>
      <c r="K6532" s="448" t="s">
        <v>128</v>
      </c>
      <c r="L6532" s="229">
        <f>D6532*H6532</f>
        <v>51200</v>
      </c>
      <c r="M6532" s="229"/>
    </row>
    <row r="6533" spans="1:14" ht="13">
      <c r="D6533" s="421"/>
      <c r="E6533" s="829"/>
      <c r="G6533" s="370"/>
      <c r="H6533" s="248"/>
      <c r="L6533" s="230"/>
      <c r="M6533" s="230" t="s">
        <v>128</v>
      </c>
      <c r="N6533" s="265">
        <f>SUM(L6532:L6532)</f>
        <v>51200</v>
      </c>
    </row>
    <row r="6534" spans="1:14" ht="13">
      <c r="D6534" s="421"/>
      <c r="G6534" s="829"/>
      <c r="H6534" s="829"/>
      <c r="K6534" s="829"/>
      <c r="M6534" s="267" t="s">
        <v>169</v>
      </c>
      <c r="N6534" s="268" t="s">
        <v>169</v>
      </c>
    </row>
    <row r="6535" spans="1:14" ht="13">
      <c r="D6535" s="421"/>
      <c r="G6535" s="829"/>
      <c r="H6535" s="233" t="s">
        <v>170</v>
      </c>
      <c r="M6535" s="230" t="s">
        <v>128</v>
      </c>
      <c r="N6535" s="230">
        <f>SUM(N6530:N6533)</f>
        <v>89995</v>
      </c>
    </row>
    <row r="6536" spans="1:14" ht="13">
      <c r="D6536" s="421"/>
      <c r="G6536" s="829"/>
      <c r="H6536" s="269" t="s">
        <v>3123</v>
      </c>
      <c r="K6536" s="270"/>
      <c r="M6536" s="230" t="s">
        <v>128</v>
      </c>
      <c r="N6536" s="265">
        <f>N6535*$Q$4</f>
        <v>8999.5</v>
      </c>
    </row>
    <row r="6537" spans="1:14" ht="13">
      <c r="D6537" s="421"/>
      <c r="G6537" s="829"/>
      <c r="H6537" s="233" t="s">
        <v>171</v>
      </c>
      <c r="M6537" s="230" t="s">
        <v>128</v>
      </c>
      <c r="N6537" s="262">
        <f>ROUNDDOWN((N6535+N6536),0)</f>
        <v>98994</v>
      </c>
    </row>
    <row r="6538" spans="1:14" ht="13">
      <c r="D6538" s="421"/>
      <c r="G6538" s="829"/>
    </row>
    <row r="6539" spans="1:14" ht="13">
      <c r="A6539" s="258">
        <f>1+A6524</f>
        <v>209</v>
      </c>
      <c r="B6539" s="1250" t="s">
        <v>1316</v>
      </c>
      <c r="D6539" s="273" t="s">
        <v>1317</v>
      </c>
      <c r="E6539" s="245"/>
      <c r="F6539" s="260"/>
      <c r="G6539" s="1250"/>
      <c r="H6539" s="245"/>
      <c r="K6539" s="245"/>
      <c r="L6539" s="245"/>
      <c r="M6539" s="262"/>
      <c r="N6539" s="245"/>
    </row>
    <row r="6540" spans="1:14" ht="13">
      <c r="A6540" s="403"/>
      <c r="D6540" s="421"/>
      <c r="E6540" s="829" t="s">
        <v>147</v>
      </c>
      <c r="F6540" s="234" t="s">
        <v>148</v>
      </c>
      <c r="G6540" s="829"/>
    </row>
    <row r="6541" spans="1:14" ht="13">
      <c r="A6541" s="403"/>
      <c r="D6541" s="274">
        <v>0.1</v>
      </c>
      <c r="E6541" s="829" t="s">
        <v>149</v>
      </c>
      <c r="F6541" s="264" t="s">
        <v>150</v>
      </c>
      <c r="G6541" s="370" t="s">
        <v>151</v>
      </c>
      <c r="H6541" s="248">
        <f>Bahan!$C$10</f>
        <v>125000</v>
      </c>
      <c r="K6541" s="248" t="s">
        <v>128</v>
      </c>
      <c r="L6541" s="230">
        <f>D6541*H6541</f>
        <v>12500</v>
      </c>
    </row>
    <row r="6542" spans="1:14" ht="13">
      <c r="A6542" s="403"/>
      <c r="D6542" s="274">
        <v>0.1</v>
      </c>
      <c r="E6542" s="829" t="s">
        <v>149</v>
      </c>
      <c r="F6542" s="264" t="s">
        <v>945</v>
      </c>
      <c r="G6542" s="370" t="s">
        <v>151</v>
      </c>
      <c r="H6542" s="248">
        <f>Bahan!$C$20</f>
        <v>135000</v>
      </c>
      <c r="K6542" s="248" t="s">
        <v>128</v>
      </c>
      <c r="L6542" s="230">
        <f>D6542*H6542</f>
        <v>13500</v>
      </c>
    </row>
    <row r="6543" spans="1:14" ht="13">
      <c r="A6543" s="403"/>
      <c r="D6543" s="274">
        <v>0.01</v>
      </c>
      <c r="E6543" s="829" t="s">
        <v>149</v>
      </c>
      <c r="F6543" s="234" t="s">
        <v>153</v>
      </c>
      <c r="G6543" s="370" t="s">
        <v>151</v>
      </c>
      <c r="H6543" s="248">
        <f>Bahan!$C$21</f>
        <v>145000</v>
      </c>
      <c r="K6543" s="248" t="s">
        <v>128</v>
      </c>
      <c r="L6543" s="230">
        <f>D6543*H6543</f>
        <v>1450</v>
      </c>
    </row>
    <row r="6544" spans="1:14" ht="13">
      <c r="A6544" s="403"/>
      <c r="D6544" s="274">
        <v>0.01</v>
      </c>
      <c r="E6544" s="829" t="s">
        <v>149</v>
      </c>
      <c r="F6544" s="234" t="s">
        <v>154</v>
      </c>
      <c r="G6544" s="370" t="s">
        <v>151</v>
      </c>
      <c r="H6544" s="248">
        <f>Bahan!$C$22</f>
        <v>150000</v>
      </c>
      <c r="K6544" s="248" t="s">
        <v>128</v>
      </c>
      <c r="L6544" s="230">
        <f>D6544*H6544</f>
        <v>1500</v>
      </c>
    </row>
    <row r="6545" spans="1:14" ht="13">
      <c r="A6545" s="403"/>
      <c r="D6545" s="421"/>
      <c r="G6545" s="829"/>
      <c r="M6545" s="230" t="s">
        <v>128</v>
      </c>
      <c r="N6545" s="265">
        <f>SUM(L6541:L6544)</f>
        <v>28950</v>
      </c>
    </row>
    <row r="6546" spans="1:14" ht="13">
      <c r="A6546" s="403"/>
      <c r="D6546" s="421"/>
      <c r="E6546" s="829" t="s">
        <v>155</v>
      </c>
      <c r="F6546" s="234" t="s">
        <v>156</v>
      </c>
      <c r="G6546" s="829"/>
    </row>
    <row r="6547" spans="1:14" ht="13">
      <c r="A6547" s="403"/>
      <c r="D6547" s="274">
        <v>10</v>
      </c>
      <c r="E6547" s="829" t="s">
        <v>441</v>
      </c>
      <c r="F6547" s="234" t="s">
        <v>1072</v>
      </c>
      <c r="G6547" s="370" t="s">
        <v>151</v>
      </c>
      <c r="H6547" s="248">
        <f>Bahan!$C$400</f>
        <v>25000</v>
      </c>
      <c r="K6547" s="248" t="s">
        <v>128</v>
      </c>
      <c r="L6547" s="230">
        <f t="shared" ref="L6547:L6554" si="96">D6547*H6547</f>
        <v>250000</v>
      </c>
    </row>
    <row r="6548" spans="1:14" ht="13">
      <c r="A6548" s="403"/>
      <c r="D6548" s="274">
        <v>10</v>
      </c>
      <c r="E6548" s="829" t="s">
        <v>441</v>
      </c>
      <c r="F6548" s="234" t="s">
        <v>1063</v>
      </c>
      <c r="G6548" s="370" t="s">
        <v>151</v>
      </c>
      <c r="H6548" s="248">
        <f>Bahan!$C$403</f>
        <v>6000</v>
      </c>
      <c r="K6548" s="248" t="s">
        <v>128</v>
      </c>
      <c r="L6548" s="230">
        <f t="shared" si="96"/>
        <v>60000</v>
      </c>
    </row>
    <row r="6549" spans="1:14" ht="13">
      <c r="A6549" s="403"/>
      <c r="D6549" s="421">
        <v>4</v>
      </c>
      <c r="E6549" s="829" t="s">
        <v>682</v>
      </c>
      <c r="F6549" s="234" t="s">
        <v>1064</v>
      </c>
      <c r="G6549" s="370" t="s">
        <v>151</v>
      </c>
      <c r="H6549" s="248">
        <f>Bahan!$C$404</f>
        <v>2500</v>
      </c>
      <c r="K6549" s="248" t="s">
        <v>128</v>
      </c>
      <c r="L6549" s="230">
        <f t="shared" si="96"/>
        <v>10000</v>
      </c>
    </row>
    <row r="6550" spans="1:14" ht="13">
      <c r="A6550" s="403"/>
      <c r="D6550" s="1239">
        <v>1</v>
      </c>
      <c r="E6550" s="829" t="s">
        <v>682</v>
      </c>
      <c r="F6550" s="434" t="s">
        <v>1065</v>
      </c>
      <c r="G6550" s="370" t="s">
        <v>151</v>
      </c>
      <c r="H6550" s="248">
        <f>Bahan!$C$405</f>
        <v>4000</v>
      </c>
      <c r="K6550" s="248" t="s">
        <v>128</v>
      </c>
      <c r="L6550" s="230">
        <f t="shared" si="96"/>
        <v>4000</v>
      </c>
    </row>
    <row r="6551" spans="1:14" ht="13">
      <c r="A6551" s="403"/>
      <c r="D6551" s="421">
        <v>6</v>
      </c>
      <c r="E6551" s="829" t="s">
        <v>682</v>
      </c>
      <c r="F6551" s="234" t="s">
        <v>1066</v>
      </c>
      <c r="G6551" s="370" t="s">
        <v>151</v>
      </c>
      <c r="H6551" s="248">
        <f>Bahan!$C$406</f>
        <v>750</v>
      </c>
      <c r="K6551" s="248" t="s">
        <v>128</v>
      </c>
      <c r="L6551" s="230">
        <f t="shared" si="96"/>
        <v>4500</v>
      </c>
    </row>
    <row r="6552" spans="1:14" ht="13">
      <c r="A6552" s="403"/>
      <c r="D6552" s="421">
        <v>12</v>
      </c>
      <c r="E6552" s="829" t="s">
        <v>682</v>
      </c>
      <c r="F6552" s="234" t="s">
        <v>1067</v>
      </c>
      <c r="G6552" s="370" t="s">
        <v>151</v>
      </c>
      <c r="H6552" s="248">
        <f>Bahan!$C$407</f>
        <v>1000</v>
      </c>
      <c r="K6552" s="248" t="s">
        <v>128</v>
      </c>
      <c r="L6552" s="230">
        <f t="shared" si="96"/>
        <v>12000</v>
      </c>
    </row>
    <row r="6553" spans="1:14" ht="13">
      <c r="A6553" s="403"/>
      <c r="D6553" s="421">
        <v>4</v>
      </c>
      <c r="E6553" s="829" t="s">
        <v>682</v>
      </c>
      <c r="F6553" s="234" t="s">
        <v>1068</v>
      </c>
      <c r="G6553" s="370" t="s">
        <v>151</v>
      </c>
      <c r="H6553" s="248">
        <f>Bahan!$C$408</f>
        <v>2500</v>
      </c>
      <c r="K6553" s="248" t="s">
        <v>128</v>
      </c>
      <c r="L6553" s="230">
        <f t="shared" si="96"/>
        <v>10000</v>
      </c>
    </row>
    <row r="6554" spans="1:14" ht="13">
      <c r="B6554" s="1250"/>
      <c r="C6554" s="1250"/>
      <c r="D6554" s="421">
        <v>0.25</v>
      </c>
      <c r="E6554" s="829" t="s">
        <v>682</v>
      </c>
      <c r="F6554" s="234" t="s">
        <v>1069</v>
      </c>
      <c r="G6554" s="370" t="s">
        <v>151</v>
      </c>
      <c r="H6554" s="248">
        <f>Bahan!$C$409</f>
        <v>12500</v>
      </c>
      <c r="K6554" s="248" t="s">
        <v>128</v>
      </c>
      <c r="L6554" s="230">
        <f t="shared" si="96"/>
        <v>3125</v>
      </c>
    </row>
    <row r="6555" spans="1:14" ht="13">
      <c r="D6555" s="421"/>
      <c r="E6555" s="829"/>
      <c r="G6555" s="370"/>
      <c r="H6555" s="248"/>
      <c r="L6555" s="230"/>
      <c r="M6555" s="230" t="s">
        <v>128</v>
      </c>
      <c r="N6555" s="265">
        <f>SUM(L6547:L6554)</f>
        <v>353625</v>
      </c>
    </row>
    <row r="6556" spans="1:14" ht="13">
      <c r="D6556" s="421"/>
      <c r="G6556" s="829"/>
      <c r="H6556" s="829"/>
      <c r="K6556" s="829"/>
      <c r="M6556" s="267" t="s">
        <v>169</v>
      </c>
      <c r="N6556" s="268" t="s">
        <v>169</v>
      </c>
    </row>
    <row r="6557" spans="1:14" ht="13">
      <c r="D6557" s="421"/>
      <c r="G6557" s="829"/>
      <c r="H6557" s="233" t="s">
        <v>170</v>
      </c>
      <c r="M6557" s="230" t="s">
        <v>128</v>
      </c>
      <c r="N6557" s="230">
        <f>SUM(N6545:N6555)</f>
        <v>382575</v>
      </c>
    </row>
    <row r="6558" spans="1:14" ht="13">
      <c r="D6558" s="421"/>
      <c r="G6558" s="829"/>
      <c r="H6558" s="269" t="s">
        <v>3123</v>
      </c>
      <c r="K6558" s="270"/>
      <c r="M6558" s="230" t="s">
        <v>128</v>
      </c>
      <c r="N6558" s="265">
        <f>N6557*$Q$4</f>
        <v>38257.5</v>
      </c>
    </row>
    <row r="6559" spans="1:14" ht="13">
      <c r="D6559" s="421"/>
      <c r="G6559" s="829"/>
      <c r="H6559" s="233" t="s">
        <v>171</v>
      </c>
      <c r="M6559" s="230" t="s">
        <v>128</v>
      </c>
      <c r="N6559" s="262">
        <f>ROUNDDOWN((N6557+N6558),0)</f>
        <v>420832</v>
      </c>
    </row>
    <row r="6560" spans="1:14" ht="13">
      <c r="D6560" s="433"/>
      <c r="E6560" s="829"/>
      <c r="F6560" s="247"/>
      <c r="G6560" s="829"/>
      <c r="H6560" s="829"/>
      <c r="K6560" s="829"/>
      <c r="L6560" s="829"/>
    </row>
    <row r="6561" spans="1:14" ht="13">
      <c r="A6561" s="258">
        <f>1+A6539</f>
        <v>210</v>
      </c>
      <c r="B6561" s="1250" t="s">
        <v>1318</v>
      </c>
      <c r="D6561" s="273" t="s">
        <v>1319</v>
      </c>
      <c r="E6561" s="245"/>
      <c r="F6561" s="260"/>
      <c r="G6561" s="1250"/>
      <c r="H6561" s="245"/>
      <c r="K6561" s="245"/>
      <c r="L6561" s="245"/>
      <c r="M6561" s="262"/>
      <c r="N6561" s="245"/>
    </row>
    <row r="6562" spans="1:14" ht="13">
      <c r="A6562" s="403"/>
      <c r="D6562" s="421"/>
      <c r="E6562" s="829" t="s">
        <v>147</v>
      </c>
      <c r="F6562" s="234" t="s">
        <v>148</v>
      </c>
      <c r="G6562" s="829"/>
    </row>
    <row r="6563" spans="1:14" ht="13">
      <c r="A6563" s="403"/>
      <c r="D6563" s="274">
        <v>0.1</v>
      </c>
      <c r="E6563" s="829" t="s">
        <v>149</v>
      </c>
      <c r="F6563" s="264" t="s">
        <v>150</v>
      </c>
      <c r="G6563" s="370" t="s">
        <v>151</v>
      </c>
      <c r="H6563" s="248">
        <f>Bahan!$C$10</f>
        <v>125000</v>
      </c>
      <c r="K6563" s="248" t="s">
        <v>128</v>
      </c>
      <c r="L6563" s="230">
        <f>D6563*H6563</f>
        <v>12500</v>
      </c>
    </row>
    <row r="6564" spans="1:14" ht="13">
      <c r="A6564" s="403"/>
      <c r="D6564" s="274">
        <v>0.1</v>
      </c>
      <c r="E6564" s="829" t="s">
        <v>149</v>
      </c>
      <c r="F6564" s="264" t="s">
        <v>945</v>
      </c>
      <c r="G6564" s="370" t="s">
        <v>151</v>
      </c>
      <c r="H6564" s="248">
        <f>Bahan!$C$20</f>
        <v>135000</v>
      </c>
      <c r="K6564" s="248" t="s">
        <v>128</v>
      </c>
      <c r="L6564" s="230">
        <f>D6564*H6564</f>
        <v>13500</v>
      </c>
    </row>
    <row r="6565" spans="1:14" ht="13">
      <c r="A6565" s="403"/>
      <c r="D6565" s="274">
        <v>0.01</v>
      </c>
      <c r="E6565" s="829" t="s">
        <v>149</v>
      </c>
      <c r="F6565" s="234" t="s">
        <v>153</v>
      </c>
      <c r="G6565" s="370" t="s">
        <v>151</v>
      </c>
      <c r="H6565" s="248">
        <f>Bahan!$C$21</f>
        <v>145000</v>
      </c>
      <c r="K6565" s="248" t="s">
        <v>128</v>
      </c>
      <c r="L6565" s="230">
        <f>D6565*H6565</f>
        <v>1450</v>
      </c>
    </row>
    <row r="6566" spans="1:14" ht="13">
      <c r="A6566" s="403"/>
      <c r="D6566" s="274">
        <v>0.01</v>
      </c>
      <c r="E6566" s="829" t="s">
        <v>149</v>
      </c>
      <c r="F6566" s="234" t="s">
        <v>154</v>
      </c>
      <c r="G6566" s="370" t="s">
        <v>151</v>
      </c>
      <c r="H6566" s="248">
        <f>Bahan!$C$22</f>
        <v>150000</v>
      </c>
      <c r="K6566" s="248" t="s">
        <v>128</v>
      </c>
      <c r="L6566" s="230">
        <f>D6566*H6566</f>
        <v>1500</v>
      </c>
    </row>
    <row r="6567" spans="1:14" ht="13">
      <c r="A6567" s="403"/>
      <c r="D6567" s="421"/>
      <c r="G6567" s="829"/>
      <c r="M6567" s="230" t="s">
        <v>128</v>
      </c>
      <c r="N6567" s="265">
        <f>SUM(L6563:L6566)</f>
        <v>28950</v>
      </c>
    </row>
    <row r="6568" spans="1:14" ht="13">
      <c r="A6568" s="403"/>
      <c r="D6568" s="421"/>
      <c r="E6568" s="829" t="s">
        <v>155</v>
      </c>
      <c r="F6568" s="234" t="s">
        <v>156</v>
      </c>
      <c r="G6568" s="829"/>
    </row>
    <row r="6569" spans="1:14" ht="13">
      <c r="A6569" s="403"/>
      <c r="D6569" s="274">
        <v>12</v>
      </c>
      <c r="E6569" s="829" t="s">
        <v>441</v>
      </c>
      <c r="F6569" s="234" t="s">
        <v>1320</v>
      </c>
      <c r="G6569" s="370" t="s">
        <v>151</v>
      </c>
      <c r="H6569" s="248">
        <f>Bahan!$C$401</f>
        <v>35000</v>
      </c>
      <c r="K6569" s="248" t="s">
        <v>128</v>
      </c>
      <c r="L6569" s="230">
        <f t="shared" ref="L6569:L6576" si="97">D6569*H6569</f>
        <v>420000</v>
      </c>
    </row>
    <row r="6570" spans="1:14" ht="13">
      <c r="A6570" s="403"/>
      <c r="D6570" s="274">
        <v>12</v>
      </c>
      <c r="E6570" s="829" t="s">
        <v>441</v>
      </c>
      <c r="F6570" s="234" t="s">
        <v>1063</v>
      </c>
      <c r="G6570" s="370" t="s">
        <v>151</v>
      </c>
      <c r="H6570" s="248">
        <f>Bahan!$C$403</f>
        <v>6000</v>
      </c>
      <c r="K6570" s="248" t="s">
        <v>128</v>
      </c>
      <c r="L6570" s="230">
        <f t="shared" si="97"/>
        <v>72000</v>
      </c>
    </row>
    <row r="6571" spans="1:14" ht="13">
      <c r="A6571" s="403"/>
      <c r="D6571" s="421">
        <v>4</v>
      </c>
      <c r="E6571" s="829" t="s">
        <v>682</v>
      </c>
      <c r="F6571" s="234" t="s">
        <v>1064</v>
      </c>
      <c r="G6571" s="370" t="s">
        <v>151</v>
      </c>
      <c r="H6571" s="248">
        <f>Bahan!$C$404</f>
        <v>2500</v>
      </c>
      <c r="K6571" s="248" t="s">
        <v>128</v>
      </c>
      <c r="L6571" s="230">
        <f t="shared" si="97"/>
        <v>10000</v>
      </c>
    </row>
    <row r="6572" spans="1:14" ht="13">
      <c r="A6572" s="403"/>
      <c r="D6572" s="433">
        <v>1</v>
      </c>
      <c r="E6572" s="829" t="s">
        <v>682</v>
      </c>
      <c r="F6572" s="434" t="s">
        <v>1065</v>
      </c>
      <c r="G6572" s="370" t="s">
        <v>151</v>
      </c>
      <c r="H6572" s="248">
        <f>Bahan!$C$405</f>
        <v>4000</v>
      </c>
      <c r="K6572" s="248" t="s">
        <v>128</v>
      </c>
      <c r="L6572" s="230">
        <f t="shared" si="97"/>
        <v>4000</v>
      </c>
    </row>
    <row r="6573" spans="1:14" ht="13">
      <c r="A6573" s="403"/>
      <c r="D6573" s="421">
        <v>6</v>
      </c>
      <c r="E6573" s="829" t="s">
        <v>682</v>
      </c>
      <c r="F6573" s="234" t="s">
        <v>1066</v>
      </c>
      <c r="G6573" s="370" t="s">
        <v>151</v>
      </c>
      <c r="H6573" s="248">
        <f>Bahan!$C$406</f>
        <v>750</v>
      </c>
      <c r="K6573" s="248" t="s">
        <v>128</v>
      </c>
      <c r="L6573" s="230">
        <f t="shared" si="97"/>
        <v>4500</v>
      </c>
    </row>
    <row r="6574" spans="1:14" ht="13">
      <c r="A6574" s="403"/>
      <c r="D6574" s="421">
        <v>12</v>
      </c>
      <c r="E6574" s="829" t="s">
        <v>682</v>
      </c>
      <c r="F6574" s="234" t="s">
        <v>1067</v>
      </c>
      <c r="G6574" s="370" t="s">
        <v>151</v>
      </c>
      <c r="H6574" s="248">
        <f>Bahan!$C$407</f>
        <v>1000</v>
      </c>
      <c r="K6574" s="248" t="s">
        <v>128</v>
      </c>
      <c r="L6574" s="230">
        <f t="shared" si="97"/>
        <v>12000</v>
      </c>
    </row>
    <row r="6575" spans="1:14" ht="13">
      <c r="A6575" s="403"/>
      <c r="D6575" s="421">
        <v>4</v>
      </c>
      <c r="E6575" s="829" t="s">
        <v>682</v>
      </c>
      <c r="F6575" s="234" t="s">
        <v>1068</v>
      </c>
      <c r="G6575" s="370" t="s">
        <v>151</v>
      </c>
      <c r="H6575" s="248">
        <f>Bahan!$C$408</f>
        <v>2500</v>
      </c>
      <c r="K6575" s="248" t="s">
        <v>128</v>
      </c>
      <c r="L6575" s="230">
        <f t="shared" si="97"/>
        <v>10000</v>
      </c>
    </row>
    <row r="6576" spans="1:14" ht="13">
      <c r="B6576" s="1250"/>
      <c r="C6576" s="1250"/>
      <c r="D6576" s="421">
        <v>0.25</v>
      </c>
      <c r="E6576" s="829" t="s">
        <v>682</v>
      </c>
      <c r="F6576" s="234" t="s">
        <v>1069</v>
      </c>
      <c r="G6576" s="370" t="s">
        <v>151</v>
      </c>
      <c r="H6576" s="248">
        <f>Bahan!$C$409</f>
        <v>12500</v>
      </c>
      <c r="K6576" s="248" t="s">
        <v>128</v>
      </c>
      <c r="L6576" s="230">
        <f t="shared" si="97"/>
        <v>3125</v>
      </c>
    </row>
    <row r="6577" spans="1:14" ht="13">
      <c r="D6577" s="421"/>
      <c r="E6577" s="829"/>
      <c r="G6577" s="370"/>
      <c r="H6577" s="248"/>
      <c r="L6577" s="230"/>
      <c r="M6577" s="230" t="s">
        <v>128</v>
      </c>
      <c r="N6577" s="265">
        <f>SUM(L6569:L6576)</f>
        <v>535625</v>
      </c>
    </row>
    <row r="6578" spans="1:14" ht="13">
      <c r="D6578" s="421"/>
      <c r="G6578" s="829"/>
      <c r="H6578" s="829"/>
      <c r="K6578" s="829"/>
      <c r="M6578" s="267" t="s">
        <v>169</v>
      </c>
      <c r="N6578" s="268" t="s">
        <v>169</v>
      </c>
    </row>
    <row r="6579" spans="1:14" ht="13">
      <c r="D6579" s="421"/>
      <c r="G6579" s="829"/>
      <c r="H6579" s="233" t="s">
        <v>170</v>
      </c>
      <c r="M6579" s="230" t="s">
        <v>128</v>
      </c>
      <c r="N6579" s="230">
        <f>SUM(N6567:N6577)</f>
        <v>564575</v>
      </c>
    </row>
    <row r="6580" spans="1:14" ht="13">
      <c r="D6580" s="421"/>
      <c r="G6580" s="829"/>
      <c r="H6580" s="269" t="s">
        <v>3123</v>
      </c>
      <c r="K6580" s="270"/>
      <c r="M6580" s="230" t="s">
        <v>128</v>
      </c>
      <c r="N6580" s="265">
        <f>N6579*$Q$4</f>
        <v>56457.5</v>
      </c>
    </row>
    <row r="6581" spans="1:14" ht="13">
      <c r="D6581" s="421"/>
      <c r="G6581" s="829"/>
      <c r="H6581" s="233" t="s">
        <v>171</v>
      </c>
      <c r="M6581" s="230" t="s">
        <v>128</v>
      </c>
      <c r="N6581" s="262">
        <f>ROUNDDOWN((N6579+N6580),0)</f>
        <v>621032</v>
      </c>
    </row>
    <row r="6582" spans="1:14" ht="13">
      <c r="D6582" s="433"/>
      <c r="E6582" s="829"/>
      <c r="F6582" s="247"/>
      <c r="G6582" s="829"/>
      <c r="H6582" s="829"/>
      <c r="K6582" s="829"/>
      <c r="L6582" s="829"/>
    </row>
    <row r="6583" spans="1:14" ht="13">
      <c r="A6583" s="258">
        <f>1+A6561</f>
        <v>211</v>
      </c>
      <c r="B6583" s="1250" t="s">
        <v>1321</v>
      </c>
      <c r="C6583" s="1250"/>
      <c r="D6583" s="438" t="s">
        <v>1322</v>
      </c>
      <c r="E6583" s="245"/>
      <c r="F6583" s="260"/>
      <c r="G6583" s="1250"/>
      <c r="H6583" s="245"/>
      <c r="K6583" s="245"/>
      <c r="L6583" s="245"/>
      <c r="M6583" s="262"/>
      <c r="N6583" s="245"/>
    </row>
    <row r="6584" spans="1:14" ht="13">
      <c r="A6584" s="403"/>
      <c r="D6584" s="421"/>
      <c r="E6584" s="829" t="s">
        <v>147</v>
      </c>
      <c r="F6584" s="234" t="s">
        <v>148</v>
      </c>
      <c r="G6584" s="829"/>
    </row>
    <row r="6585" spans="1:14" ht="13">
      <c r="A6585" s="403"/>
      <c r="D6585" s="274">
        <v>0.5</v>
      </c>
      <c r="E6585" s="829" t="s">
        <v>149</v>
      </c>
      <c r="F6585" s="264" t="s">
        <v>150</v>
      </c>
      <c r="G6585" s="370" t="s">
        <v>151</v>
      </c>
      <c r="H6585" s="248">
        <f>Bahan!$C$10</f>
        <v>125000</v>
      </c>
      <c r="K6585" s="248" t="s">
        <v>128</v>
      </c>
      <c r="L6585" s="230">
        <f>D6585*H6585</f>
        <v>62500</v>
      </c>
    </row>
    <row r="6586" spans="1:14" ht="13">
      <c r="A6586" s="403"/>
      <c r="D6586" s="274">
        <v>0.3</v>
      </c>
      <c r="E6586" s="829" t="s">
        <v>149</v>
      </c>
      <c r="F6586" s="264" t="s">
        <v>945</v>
      </c>
      <c r="G6586" s="370" t="s">
        <v>151</v>
      </c>
      <c r="H6586" s="248">
        <f>Bahan!$C$20</f>
        <v>135000</v>
      </c>
      <c r="K6586" s="248" t="s">
        <v>128</v>
      </c>
      <c r="L6586" s="230">
        <f>D6586*H6586</f>
        <v>40500</v>
      </c>
    </row>
    <row r="6587" spans="1:14" ht="13">
      <c r="A6587" s="403"/>
      <c r="D6587" s="274">
        <v>0.03</v>
      </c>
      <c r="E6587" s="829" t="s">
        <v>149</v>
      </c>
      <c r="F6587" s="234" t="s">
        <v>153</v>
      </c>
      <c r="G6587" s="370" t="s">
        <v>151</v>
      </c>
      <c r="H6587" s="248">
        <f>Bahan!$C$21</f>
        <v>145000</v>
      </c>
      <c r="K6587" s="248" t="s">
        <v>128</v>
      </c>
      <c r="L6587" s="230">
        <f>D6587*H6587</f>
        <v>4350</v>
      </c>
    </row>
    <row r="6588" spans="1:14" ht="13">
      <c r="A6588" s="403"/>
      <c r="D6588" s="274">
        <v>8.0000000000000002E-3</v>
      </c>
      <c r="E6588" s="829" t="s">
        <v>149</v>
      </c>
      <c r="F6588" s="234" t="s">
        <v>154</v>
      </c>
      <c r="G6588" s="370" t="s">
        <v>151</v>
      </c>
      <c r="H6588" s="248">
        <f>Bahan!$C$22</f>
        <v>150000</v>
      </c>
      <c r="K6588" s="248" t="s">
        <v>128</v>
      </c>
      <c r="L6588" s="230">
        <f>D6588*H6588</f>
        <v>1200</v>
      </c>
    </row>
    <row r="6589" spans="1:14" ht="13">
      <c r="A6589" s="403"/>
      <c r="D6589" s="421"/>
      <c r="G6589" s="829"/>
      <c r="M6589" s="230" t="s">
        <v>128</v>
      </c>
      <c r="N6589" s="265">
        <f>SUM(L6585:L6588)</f>
        <v>108550</v>
      </c>
    </row>
    <row r="6590" spans="1:14" ht="13">
      <c r="A6590" s="403"/>
      <c r="D6590" s="421"/>
      <c r="E6590" s="829" t="s">
        <v>155</v>
      </c>
      <c r="F6590" s="234" t="s">
        <v>156</v>
      </c>
      <c r="G6590" s="829"/>
    </row>
    <row r="6591" spans="1:14" s="279" customFormat="1" ht="13">
      <c r="A6591" s="445"/>
      <c r="B6591" s="293"/>
      <c r="C6591" s="293"/>
      <c r="D6591" s="446">
        <v>1</v>
      </c>
      <c r="E6591" s="293" t="s">
        <v>4</v>
      </c>
      <c r="F6591" s="443" t="s">
        <v>1323</v>
      </c>
      <c r="G6591" s="447" t="s">
        <v>151</v>
      </c>
      <c r="H6591" s="444">
        <f>Bahan!$C$425</f>
        <v>310000000</v>
      </c>
      <c r="K6591" s="448" t="s">
        <v>128</v>
      </c>
      <c r="L6591" s="229">
        <f>D6591*H6591</f>
        <v>310000000</v>
      </c>
      <c r="M6591" s="229"/>
    </row>
    <row r="6592" spans="1:14" ht="13">
      <c r="D6592" s="421"/>
      <c r="E6592" s="829"/>
      <c r="G6592" s="370"/>
      <c r="H6592" s="248"/>
      <c r="L6592" s="230"/>
      <c r="M6592" s="230" t="s">
        <v>128</v>
      </c>
      <c r="N6592" s="265">
        <f>SUM(L6591:L6591)</f>
        <v>310000000</v>
      </c>
    </row>
    <row r="6593" spans="1:14" ht="13">
      <c r="D6593" s="421"/>
      <c r="G6593" s="829"/>
      <c r="H6593" s="829"/>
      <c r="K6593" s="829"/>
      <c r="M6593" s="267" t="s">
        <v>169</v>
      </c>
      <c r="N6593" s="268" t="s">
        <v>169</v>
      </c>
    </row>
    <row r="6594" spans="1:14" ht="13">
      <c r="D6594" s="421"/>
      <c r="G6594" s="829"/>
      <c r="H6594" s="233" t="s">
        <v>170</v>
      </c>
      <c r="M6594" s="230" t="s">
        <v>128</v>
      </c>
      <c r="N6594" s="230">
        <f>SUM(N6589:N6592)</f>
        <v>310108550</v>
      </c>
    </row>
    <row r="6595" spans="1:14" ht="13">
      <c r="D6595" s="421"/>
      <c r="G6595" s="829"/>
      <c r="H6595" s="269" t="s">
        <v>3123</v>
      </c>
      <c r="K6595" s="270"/>
      <c r="M6595" s="230" t="s">
        <v>128</v>
      </c>
      <c r="N6595" s="265">
        <f>N6594*$Q$4</f>
        <v>31010855</v>
      </c>
    </row>
    <row r="6596" spans="1:14" ht="13">
      <c r="D6596" s="421"/>
      <c r="G6596" s="829"/>
      <c r="H6596" s="233" t="s">
        <v>171</v>
      </c>
      <c r="M6596" s="230" t="s">
        <v>128</v>
      </c>
      <c r="N6596" s="262">
        <f>ROUNDDOWN((N6594+N6595),0)</f>
        <v>341119405</v>
      </c>
    </row>
    <row r="6597" spans="1:14" ht="13">
      <c r="D6597" s="421"/>
      <c r="G6597" s="829"/>
    </row>
    <row r="6598" spans="1:14" s="245" customFormat="1" ht="13">
      <c r="A6598" s="258" t="s">
        <v>470</v>
      </c>
      <c r="B6598" s="1250" t="s">
        <v>1324</v>
      </c>
      <c r="C6598" s="1250"/>
      <c r="D6598" s="420" t="s">
        <v>1325</v>
      </c>
      <c r="F6598" s="260"/>
      <c r="G6598" s="1250"/>
      <c r="H6598" s="1250"/>
    </row>
    <row r="6599" spans="1:14" ht="13">
      <c r="A6599" s="231" t="s">
        <v>143</v>
      </c>
      <c r="D6599" s="435"/>
      <c r="E6599" s="449"/>
      <c r="G6599" s="829"/>
      <c r="H6599" s="829"/>
      <c r="M6599" s="233"/>
    </row>
    <row r="6600" spans="1:14" ht="13">
      <c r="A6600" s="258">
        <f>1+A6583</f>
        <v>212</v>
      </c>
      <c r="B6600" s="1250" t="s">
        <v>1326</v>
      </c>
      <c r="C6600" s="437"/>
      <c r="D6600" s="438" t="s">
        <v>1327</v>
      </c>
      <c r="E6600" s="245"/>
      <c r="F6600" s="260"/>
      <c r="G6600" s="1250"/>
      <c r="H6600" s="245"/>
      <c r="I6600" s="245"/>
      <c r="L6600" s="245"/>
      <c r="M6600" s="262"/>
      <c r="N6600" s="245"/>
    </row>
    <row r="6601" spans="1:14" ht="13">
      <c r="A6601" s="403"/>
      <c r="B6601" s="404"/>
      <c r="C6601" s="404"/>
      <c r="D6601" s="421"/>
      <c r="E6601" s="829" t="s">
        <v>147</v>
      </c>
      <c r="F6601" s="234" t="s">
        <v>148</v>
      </c>
      <c r="G6601" s="829"/>
    </row>
    <row r="6602" spans="1:14" ht="13">
      <c r="A6602" s="403"/>
      <c r="B6602" s="404"/>
      <c r="C6602" s="404"/>
      <c r="D6602" s="274">
        <v>0.1</v>
      </c>
      <c r="E6602" s="829" t="s">
        <v>149</v>
      </c>
      <c r="F6602" s="264" t="s">
        <v>150</v>
      </c>
      <c r="G6602" s="370" t="s">
        <v>151</v>
      </c>
      <c r="H6602" s="248">
        <f>Bahan!$C$10</f>
        <v>125000</v>
      </c>
      <c r="K6602" s="248" t="s">
        <v>128</v>
      </c>
      <c r="L6602" s="230">
        <f>D6602*H6602</f>
        <v>12500</v>
      </c>
    </row>
    <row r="6603" spans="1:14" ht="13">
      <c r="A6603" s="403"/>
      <c r="B6603" s="404"/>
      <c r="C6603" s="404"/>
      <c r="D6603" s="274">
        <v>0.5</v>
      </c>
      <c r="E6603" s="829" t="s">
        <v>149</v>
      </c>
      <c r="F6603" s="264" t="s">
        <v>945</v>
      </c>
      <c r="G6603" s="370" t="s">
        <v>151</v>
      </c>
      <c r="H6603" s="248">
        <f>Bahan!$C$20</f>
        <v>135000</v>
      </c>
      <c r="K6603" s="248" t="s">
        <v>128</v>
      </c>
      <c r="L6603" s="230">
        <f>D6603*H6603</f>
        <v>67500</v>
      </c>
    </row>
    <row r="6604" spans="1:14" ht="13">
      <c r="A6604" s="403"/>
      <c r="B6604" s="404"/>
      <c r="C6604" s="404"/>
      <c r="D6604" s="274">
        <v>0.1</v>
      </c>
      <c r="E6604" s="829" t="s">
        <v>149</v>
      </c>
      <c r="F6604" s="234" t="s">
        <v>153</v>
      </c>
      <c r="G6604" s="370" t="s">
        <v>151</v>
      </c>
      <c r="H6604" s="248">
        <f>Bahan!$C$21</f>
        <v>145000</v>
      </c>
      <c r="K6604" s="248" t="s">
        <v>128</v>
      </c>
      <c r="L6604" s="230">
        <f>D6604*H6604</f>
        <v>14500</v>
      </c>
    </row>
    <row r="6605" spans="1:14" ht="13">
      <c r="A6605" s="403"/>
      <c r="B6605" s="404"/>
      <c r="C6605" s="404"/>
      <c r="D6605" s="274">
        <v>0.01</v>
      </c>
      <c r="E6605" s="829" t="s">
        <v>149</v>
      </c>
      <c r="F6605" s="234" t="s">
        <v>154</v>
      </c>
      <c r="G6605" s="370" t="s">
        <v>151</v>
      </c>
      <c r="H6605" s="248">
        <f>Bahan!$C$22</f>
        <v>150000</v>
      </c>
      <c r="K6605" s="248" t="s">
        <v>128</v>
      </c>
      <c r="L6605" s="230">
        <f>D6605*H6605</f>
        <v>1500</v>
      </c>
    </row>
    <row r="6606" spans="1:14" ht="13">
      <c r="A6606" s="403"/>
      <c r="B6606" s="404"/>
      <c r="C6606" s="404"/>
      <c r="D6606" s="450"/>
      <c r="G6606" s="829"/>
      <c r="M6606" s="230" t="s">
        <v>128</v>
      </c>
      <c r="N6606" s="265">
        <f>SUM(L6602:L6605)</f>
        <v>96000</v>
      </c>
    </row>
    <row r="6607" spans="1:14" ht="13">
      <c r="D6607" s="424"/>
      <c r="E6607" s="293" t="s">
        <v>236</v>
      </c>
      <c r="F6607" s="385" t="s">
        <v>645</v>
      </c>
      <c r="G6607" s="425"/>
      <c r="H6607" s="386"/>
      <c r="I6607" s="386"/>
      <c r="J6607" s="386"/>
      <c r="K6607" s="279"/>
      <c r="L6607" s="386"/>
      <c r="M6607" s="426"/>
    </row>
    <row r="6608" spans="1:14" ht="13">
      <c r="A6608" s="387"/>
      <c r="B6608" s="293"/>
      <c r="C6608" s="293"/>
      <c r="D6608" s="427">
        <v>1</v>
      </c>
      <c r="E6608" s="829" t="s">
        <v>4</v>
      </c>
      <c r="F6608" s="1377" t="s">
        <v>1328</v>
      </c>
      <c r="G6608" s="356" t="s">
        <v>151</v>
      </c>
      <c r="H6608" s="428">
        <f>Bahan!$C$426</f>
        <v>1500000</v>
      </c>
      <c r="I6608" s="428"/>
      <c r="J6608" s="428"/>
      <c r="K6608" s="426" t="s">
        <v>128</v>
      </c>
      <c r="L6608" s="426">
        <f>D6608*H6608</f>
        <v>1500000</v>
      </c>
      <c r="M6608" s="426"/>
    </row>
    <row r="6609" spans="1:14" ht="13">
      <c r="D6609" s="307"/>
      <c r="G6609" s="429"/>
      <c r="M6609" s="426" t="s">
        <v>128</v>
      </c>
      <c r="N6609" s="265">
        <f>SUM(L6608:L6608)</f>
        <v>1500000</v>
      </c>
    </row>
    <row r="6610" spans="1:14" ht="13">
      <c r="D6610" s="430"/>
      <c r="E6610" s="829"/>
      <c r="F6610" s="247"/>
      <c r="G6610" s="429"/>
      <c r="H6610" s="829"/>
      <c r="I6610" s="829"/>
      <c r="J6610" s="829"/>
      <c r="K6610" s="426"/>
      <c r="M6610" s="431" t="s">
        <v>169</v>
      </c>
      <c r="N6610" s="268" t="s">
        <v>169</v>
      </c>
    </row>
    <row r="6611" spans="1:14" ht="13">
      <c r="D6611" s="307"/>
      <c r="G6611" s="829"/>
      <c r="H6611" s="233" t="s">
        <v>170</v>
      </c>
      <c r="M6611" s="426" t="s">
        <v>128</v>
      </c>
      <c r="N6611" s="426">
        <f>SUM(N6606:N6609)</f>
        <v>1596000</v>
      </c>
    </row>
    <row r="6612" spans="1:14" ht="13">
      <c r="D6612" s="307"/>
      <c r="G6612" s="829"/>
      <c r="H6612" s="269" t="s">
        <v>3123</v>
      </c>
      <c r="K6612" s="270"/>
      <c r="M6612" s="230" t="s">
        <v>128</v>
      </c>
      <c r="N6612" s="265">
        <f>N6611*$Q$4</f>
        <v>159600</v>
      </c>
    </row>
    <row r="6613" spans="1:14" ht="13">
      <c r="D6613" s="421"/>
      <c r="G6613" s="829"/>
      <c r="H6613" s="233" t="s">
        <v>171</v>
      </c>
      <c r="M6613" s="230" t="s">
        <v>128</v>
      </c>
      <c r="N6613" s="262">
        <f>ROUNDDOWN((N6611+N6612),0)</f>
        <v>1755600</v>
      </c>
    </row>
    <row r="6614" spans="1:14" ht="13">
      <c r="D6614" s="421"/>
      <c r="G6614" s="829"/>
      <c r="M6614" s="423"/>
      <c r="N6614" s="271"/>
    </row>
    <row r="6615" spans="1:14" ht="13">
      <c r="A6615" s="258">
        <f>1+A6600</f>
        <v>213</v>
      </c>
      <c r="B6615" s="1250" t="s">
        <v>1329</v>
      </c>
      <c r="C6615" s="437"/>
      <c r="D6615" s="438" t="s">
        <v>1330</v>
      </c>
      <c r="E6615" s="245"/>
      <c r="F6615" s="260"/>
      <c r="G6615" s="1250"/>
      <c r="H6615" s="245"/>
      <c r="I6615" s="245"/>
      <c r="L6615" s="245"/>
      <c r="M6615" s="262"/>
      <c r="N6615" s="245"/>
    </row>
    <row r="6616" spans="1:14" ht="13">
      <c r="A6616" s="403"/>
      <c r="B6616" s="404"/>
      <c r="C6616" s="404"/>
      <c r="D6616" s="421"/>
      <c r="E6616" s="829" t="s">
        <v>147</v>
      </c>
      <c r="F6616" s="234" t="s">
        <v>148</v>
      </c>
      <c r="G6616" s="829"/>
    </row>
    <row r="6617" spans="1:14" ht="13">
      <c r="A6617" s="403"/>
      <c r="B6617" s="404"/>
      <c r="C6617" s="404"/>
      <c r="D6617" s="274">
        <v>0.2</v>
      </c>
      <c r="E6617" s="829" t="s">
        <v>149</v>
      </c>
      <c r="F6617" s="264" t="s">
        <v>150</v>
      </c>
      <c r="G6617" s="370" t="s">
        <v>151</v>
      </c>
      <c r="H6617" s="248">
        <f>Bahan!$C$10</f>
        <v>125000</v>
      </c>
      <c r="K6617" s="248" t="s">
        <v>128</v>
      </c>
      <c r="L6617" s="230">
        <f>D6617*H6617</f>
        <v>25000</v>
      </c>
    </row>
    <row r="6618" spans="1:14" ht="13">
      <c r="A6618" s="403"/>
      <c r="B6618" s="404"/>
      <c r="C6618" s="404"/>
      <c r="D6618" s="274">
        <v>0.2</v>
      </c>
      <c r="E6618" s="829" t="s">
        <v>149</v>
      </c>
      <c r="F6618" s="264" t="s">
        <v>945</v>
      </c>
      <c r="G6618" s="370" t="s">
        <v>151</v>
      </c>
      <c r="H6618" s="248">
        <f>Bahan!$C$20</f>
        <v>135000</v>
      </c>
      <c r="K6618" s="248" t="s">
        <v>128</v>
      </c>
      <c r="L6618" s="230">
        <f>D6618*H6618</f>
        <v>27000</v>
      </c>
    </row>
    <row r="6619" spans="1:14" ht="13">
      <c r="A6619" s="403"/>
      <c r="B6619" s="404"/>
      <c r="C6619" s="404"/>
      <c r="D6619" s="274">
        <v>5.0000000000000001E-3</v>
      </c>
      <c r="E6619" s="829" t="s">
        <v>149</v>
      </c>
      <c r="F6619" s="234" t="s">
        <v>153</v>
      </c>
      <c r="G6619" s="370" t="s">
        <v>151</v>
      </c>
      <c r="H6619" s="248">
        <f>Bahan!$C$21</f>
        <v>145000</v>
      </c>
      <c r="K6619" s="248" t="s">
        <v>128</v>
      </c>
      <c r="L6619" s="230">
        <f>D6619*H6619</f>
        <v>725</v>
      </c>
    </row>
    <row r="6620" spans="1:14" ht="13">
      <c r="A6620" s="403"/>
      <c r="B6620" s="404"/>
      <c r="C6620" s="404"/>
      <c r="D6620" s="274">
        <v>5.0000000000000001E-3</v>
      </c>
      <c r="E6620" s="829" t="s">
        <v>149</v>
      </c>
      <c r="F6620" s="234" t="s">
        <v>154</v>
      </c>
      <c r="G6620" s="370" t="s">
        <v>151</v>
      </c>
      <c r="H6620" s="248">
        <f>Bahan!$C$22</f>
        <v>150000</v>
      </c>
      <c r="K6620" s="248" t="s">
        <v>128</v>
      </c>
      <c r="L6620" s="230">
        <f>D6620*H6620</f>
        <v>750</v>
      </c>
    </row>
    <row r="6621" spans="1:14" ht="13">
      <c r="A6621" s="403"/>
      <c r="B6621" s="404"/>
      <c r="C6621" s="404"/>
      <c r="D6621" s="450"/>
      <c r="G6621" s="829"/>
      <c r="M6621" s="230" t="s">
        <v>128</v>
      </c>
      <c r="N6621" s="265">
        <f>SUM(L6617:L6620)</f>
        <v>53475</v>
      </c>
    </row>
    <row r="6622" spans="1:14" ht="13">
      <c r="A6622" s="403"/>
      <c r="B6622" s="404"/>
      <c r="C6622" s="404"/>
      <c r="D6622" s="450"/>
      <c r="E6622" s="829" t="s">
        <v>155</v>
      </c>
      <c r="F6622" s="234" t="s">
        <v>156</v>
      </c>
      <c r="G6622" s="829"/>
    </row>
    <row r="6623" spans="1:14" ht="13">
      <c r="A6623" s="403"/>
      <c r="B6623" s="404"/>
      <c r="C6623" s="404"/>
      <c r="D6623" s="274">
        <v>1</v>
      </c>
      <c r="E6623" s="829" t="s">
        <v>4</v>
      </c>
      <c r="F6623" s="439" t="s">
        <v>1331</v>
      </c>
      <c r="G6623" s="370" t="s">
        <v>151</v>
      </c>
      <c r="H6623" s="426">
        <f>Bahan!$C$427</f>
        <v>31000000</v>
      </c>
      <c r="K6623" s="248" t="s">
        <v>128</v>
      </c>
      <c r="L6623" s="230">
        <f>D6623*H6623</f>
        <v>31000000</v>
      </c>
    </row>
    <row r="6624" spans="1:14" ht="13">
      <c r="D6624" s="421"/>
      <c r="E6624" s="829"/>
      <c r="G6624" s="370"/>
      <c r="H6624" s="248"/>
      <c r="L6624" s="230"/>
      <c r="M6624" s="230" t="s">
        <v>128</v>
      </c>
      <c r="N6624" s="265">
        <f>SUM(L6623:L6623)</f>
        <v>31000000</v>
      </c>
    </row>
    <row r="6625" spans="1:14" ht="13">
      <c r="D6625" s="421"/>
      <c r="G6625" s="829"/>
      <c r="H6625" s="829"/>
      <c r="I6625" s="829"/>
      <c r="M6625" s="267" t="s">
        <v>169</v>
      </c>
      <c r="N6625" s="268" t="s">
        <v>169</v>
      </c>
    </row>
    <row r="6626" spans="1:14" ht="13">
      <c r="D6626" s="421"/>
      <c r="G6626" s="829"/>
      <c r="H6626" s="233" t="s">
        <v>170</v>
      </c>
      <c r="M6626" s="230" t="s">
        <v>128</v>
      </c>
      <c r="N6626" s="230">
        <f>SUM(N6621:N6624)</f>
        <v>31053475</v>
      </c>
    </row>
    <row r="6627" spans="1:14" ht="13">
      <c r="D6627" s="421"/>
      <c r="G6627" s="829"/>
      <c r="H6627" s="269" t="s">
        <v>3123</v>
      </c>
      <c r="K6627" s="270"/>
      <c r="M6627" s="230" t="s">
        <v>128</v>
      </c>
      <c r="N6627" s="265">
        <f>N6626*$Q$4</f>
        <v>3105347.5</v>
      </c>
    </row>
    <row r="6628" spans="1:14" ht="13">
      <c r="D6628" s="421"/>
      <c r="G6628" s="829"/>
      <c r="H6628" s="233" t="s">
        <v>171</v>
      </c>
      <c r="M6628" s="230" t="s">
        <v>128</v>
      </c>
      <c r="N6628" s="262">
        <f>ROUNDDOWN((N6626+N6627),0)</f>
        <v>34158822</v>
      </c>
    </row>
    <row r="6629" spans="1:14" ht="13">
      <c r="D6629" s="421"/>
      <c r="G6629" s="829"/>
    </row>
    <row r="6630" spans="1:14" ht="13">
      <c r="A6630" s="258">
        <f>1+A6615</f>
        <v>214</v>
      </c>
      <c r="B6630" s="1250" t="s">
        <v>1332</v>
      </c>
      <c r="C6630" s="437"/>
      <c r="D6630" s="438" t="s">
        <v>1333</v>
      </c>
      <c r="E6630" s="245"/>
      <c r="F6630" s="260"/>
      <c r="G6630" s="1250"/>
      <c r="H6630" s="245"/>
      <c r="I6630" s="245"/>
      <c r="L6630" s="245"/>
      <c r="M6630" s="262"/>
      <c r="N6630" s="245"/>
    </row>
    <row r="6631" spans="1:14" ht="13">
      <c r="A6631" s="403"/>
      <c r="B6631" s="404"/>
      <c r="C6631" s="404"/>
      <c r="D6631" s="421"/>
      <c r="E6631" s="829" t="s">
        <v>147</v>
      </c>
      <c r="F6631" s="234" t="s">
        <v>148</v>
      </c>
      <c r="G6631" s="829"/>
    </row>
    <row r="6632" spans="1:14" ht="13">
      <c r="A6632" s="403"/>
      <c r="B6632" s="404"/>
      <c r="C6632" s="404"/>
      <c r="D6632" s="274">
        <v>0.02</v>
      </c>
      <c r="E6632" s="829" t="s">
        <v>149</v>
      </c>
      <c r="F6632" s="264" t="s">
        <v>150</v>
      </c>
      <c r="G6632" s="370" t="s">
        <v>151</v>
      </c>
      <c r="H6632" s="248">
        <f>Bahan!$C$10</f>
        <v>125000</v>
      </c>
      <c r="K6632" s="248" t="s">
        <v>128</v>
      </c>
      <c r="L6632" s="230">
        <f>D6632*H6632</f>
        <v>2500</v>
      </c>
    </row>
    <row r="6633" spans="1:14" ht="13">
      <c r="A6633" s="403"/>
      <c r="B6633" s="404"/>
      <c r="C6633" s="404"/>
      <c r="D6633" s="274">
        <v>0.02</v>
      </c>
      <c r="E6633" s="829" t="s">
        <v>149</v>
      </c>
      <c r="F6633" s="264" t="s">
        <v>945</v>
      </c>
      <c r="G6633" s="370" t="s">
        <v>151</v>
      </c>
      <c r="H6633" s="248">
        <f>Bahan!$C$20</f>
        <v>135000</v>
      </c>
      <c r="K6633" s="248" t="s">
        <v>128</v>
      </c>
      <c r="L6633" s="230">
        <f>D6633*H6633</f>
        <v>2700</v>
      </c>
    </row>
    <row r="6634" spans="1:14" ht="13">
      <c r="A6634" s="403"/>
      <c r="B6634" s="404"/>
      <c r="C6634" s="404"/>
      <c r="D6634" s="274">
        <v>2E-3</v>
      </c>
      <c r="E6634" s="829" t="s">
        <v>149</v>
      </c>
      <c r="F6634" s="234" t="s">
        <v>153</v>
      </c>
      <c r="G6634" s="370" t="s">
        <v>151</v>
      </c>
      <c r="H6634" s="248">
        <f>Bahan!$C$21</f>
        <v>145000</v>
      </c>
      <c r="K6634" s="248" t="s">
        <v>128</v>
      </c>
      <c r="L6634" s="230">
        <f>D6634*H6634</f>
        <v>290</v>
      </c>
    </row>
    <row r="6635" spans="1:14" ht="13">
      <c r="A6635" s="403"/>
      <c r="B6635" s="404"/>
      <c r="C6635" s="404"/>
      <c r="D6635" s="274">
        <v>2.0000000000000001E-4</v>
      </c>
      <c r="E6635" s="829" t="s">
        <v>149</v>
      </c>
      <c r="F6635" s="234" t="s">
        <v>154</v>
      </c>
      <c r="G6635" s="370" t="s">
        <v>151</v>
      </c>
      <c r="H6635" s="248">
        <f>Bahan!$C$22</f>
        <v>150000</v>
      </c>
      <c r="K6635" s="248" t="s">
        <v>128</v>
      </c>
      <c r="L6635" s="230">
        <f>D6635*H6635</f>
        <v>30</v>
      </c>
    </row>
    <row r="6636" spans="1:14" ht="13">
      <c r="A6636" s="403"/>
      <c r="B6636" s="404"/>
      <c r="C6636" s="404"/>
      <c r="D6636" s="450"/>
      <c r="G6636" s="829"/>
      <c r="M6636" s="230" t="s">
        <v>128</v>
      </c>
      <c r="N6636" s="265">
        <f>SUM(L6632:L6635)</f>
        <v>5520</v>
      </c>
    </row>
    <row r="6637" spans="1:14" ht="13">
      <c r="A6637" s="403"/>
      <c r="B6637" s="404"/>
      <c r="C6637" s="404"/>
      <c r="D6637" s="450"/>
      <c r="E6637" s="829" t="s">
        <v>155</v>
      </c>
      <c r="F6637" s="234" t="s">
        <v>156</v>
      </c>
      <c r="G6637" s="829"/>
    </row>
    <row r="6638" spans="1:14" ht="13">
      <c r="A6638" s="403"/>
      <c r="B6638" s="404"/>
      <c r="C6638" s="404"/>
      <c r="D6638" s="274">
        <v>1</v>
      </c>
      <c r="E6638" s="829" t="s">
        <v>4</v>
      </c>
      <c r="F6638" s="439" t="s">
        <v>1334</v>
      </c>
      <c r="G6638" s="370" t="s">
        <v>151</v>
      </c>
      <c r="H6638" s="426">
        <f>Bahan!$C$428</f>
        <v>285300</v>
      </c>
      <c r="K6638" s="248" t="s">
        <v>128</v>
      </c>
      <c r="L6638" s="230">
        <f>D6638*H6638</f>
        <v>285300</v>
      </c>
    </row>
    <row r="6639" spans="1:14" ht="13">
      <c r="D6639" s="421"/>
      <c r="E6639" s="829"/>
      <c r="G6639" s="370"/>
      <c r="H6639" s="248"/>
      <c r="L6639" s="230"/>
      <c r="M6639" s="230" t="s">
        <v>128</v>
      </c>
      <c r="N6639" s="265">
        <f>SUM(L6638:L6638)</f>
        <v>285300</v>
      </c>
    </row>
    <row r="6640" spans="1:14" ht="13">
      <c r="D6640" s="421"/>
      <c r="G6640" s="829"/>
      <c r="H6640" s="829"/>
      <c r="I6640" s="829"/>
      <c r="M6640" s="267" t="s">
        <v>169</v>
      </c>
      <c r="N6640" s="268" t="s">
        <v>169</v>
      </c>
    </row>
    <row r="6641" spans="1:14" ht="13">
      <c r="D6641" s="421"/>
      <c r="G6641" s="829"/>
      <c r="H6641" s="233" t="s">
        <v>170</v>
      </c>
      <c r="M6641" s="230" t="s">
        <v>128</v>
      </c>
      <c r="N6641" s="230">
        <f>SUM(N6636:N6639)</f>
        <v>290820</v>
      </c>
    </row>
    <row r="6642" spans="1:14" ht="13">
      <c r="D6642" s="421"/>
      <c r="G6642" s="829"/>
      <c r="H6642" s="269" t="s">
        <v>3123</v>
      </c>
      <c r="K6642" s="270"/>
      <c r="M6642" s="230" t="s">
        <v>128</v>
      </c>
      <c r="N6642" s="265">
        <f>N6641*$Q$4</f>
        <v>29082</v>
      </c>
    </row>
    <row r="6643" spans="1:14" ht="13">
      <c r="D6643" s="421"/>
      <c r="G6643" s="829"/>
      <c r="H6643" s="233" t="s">
        <v>171</v>
      </c>
      <c r="M6643" s="230" t="s">
        <v>128</v>
      </c>
      <c r="N6643" s="262">
        <f>ROUNDDOWN((N6641+N6642),0)</f>
        <v>319902</v>
      </c>
    </row>
    <row r="6644" spans="1:14" ht="13">
      <c r="D6644" s="421"/>
      <c r="G6644" s="829"/>
    </row>
    <row r="6645" spans="1:14" ht="13">
      <c r="D6645" s="421"/>
      <c r="G6645" s="829"/>
    </row>
    <row r="6646" spans="1:14" ht="13">
      <c r="A6646" s="258">
        <f>1+A6630</f>
        <v>215</v>
      </c>
      <c r="B6646" s="1250" t="s">
        <v>1335</v>
      </c>
      <c r="C6646" s="437"/>
      <c r="D6646" s="273" t="s">
        <v>3597</v>
      </c>
      <c r="E6646" s="245"/>
      <c r="F6646" s="260"/>
      <c r="G6646" s="1250"/>
      <c r="H6646" s="245"/>
      <c r="I6646" s="245"/>
      <c r="L6646" s="245"/>
      <c r="M6646" s="262"/>
      <c r="N6646" s="245"/>
    </row>
    <row r="6647" spans="1:14" ht="13">
      <c r="A6647" s="403"/>
      <c r="B6647" s="404"/>
      <c r="C6647" s="404"/>
      <c r="D6647" s="421"/>
      <c r="E6647" s="829" t="s">
        <v>147</v>
      </c>
      <c r="F6647" s="234" t="s">
        <v>148</v>
      </c>
      <c r="G6647" s="829"/>
    </row>
    <row r="6648" spans="1:14" ht="13">
      <c r="A6648" s="403"/>
      <c r="B6648" s="404"/>
      <c r="C6648" s="404"/>
      <c r="D6648" s="274">
        <v>0.1</v>
      </c>
      <c r="E6648" s="829" t="s">
        <v>149</v>
      </c>
      <c r="F6648" s="264" t="s">
        <v>150</v>
      </c>
      <c r="G6648" s="370" t="s">
        <v>151</v>
      </c>
      <c r="H6648" s="248">
        <f>Bahan!$C$10</f>
        <v>125000</v>
      </c>
      <c r="K6648" s="248" t="s">
        <v>128</v>
      </c>
      <c r="L6648" s="230">
        <f>D6648*H6648</f>
        <v>12500</v>
      </c>
    </row>
    <row r="6649" spans="1:14" ht="13">
      <c r="A6649" s="403"/>
      <c r="B6649" s="404"/>
      <c r="C6649" s="404"/>
      <c r="D6649" s="274">
        <v>0.2</v>
      </c>
      <c r="E6649" s="829" t="s">
        <v>149</v>
      </c>
      <c r="F6649" s="264" t="s">
        <v>945</v>
      </c>
      <c r="G6649" s="370" t="s">
        <v>151</v>
      </c>
      <c r="H6649" s="248">
        <f>Bahan!$C$20</f>
        <v>135000</v>
      </c>
      <c r="K6649" s="248" t="s">
        <v>128</v>
      </c>
      <c r="L6649" s="230">
        <f>D6649*H6649</f>
        <v>27000</v>
      </c>
    </row>
    <row r="6650" spans="1:14" ht="13">
      <c r="A6650" s="403"/>
      <c r="B6650" s="404"/>
      <c r="C6650" s="404"/>
      <c r="D6650" s="274">
        <v>0.01</v>
      </c>
      <c r="E6650" s="829" t="s">
        <v>149</v>
      </c>
      <c r="F6650" s="234" t="s">
        <v>153</v>
      </c>
      <c r="G6650" s="370" t="s">
        <v>151</v>
      </c>
      <c r="H6650" s="248">
        <f>Bahan!$C$21</f>
        <v>145000</v>
      </c>
      <c r="K6650" s="248" t="s">
        <v>128</v>
      </c>
      <c r="L6650" s="230">
        <f>D6650*H6650</f>
        <v>1450</v>
      </c>
    </row>
    <row r="6651" spans="1:14" ht="13">
      <c r="A6651" s="403"/>
      <c r="B6651" s="404"/>
      <c r="C6651" s="404"/>
      <c r="D6651" s="274">
        <v>0.01</v>
      </c>
      <c r="E6651" s="829" t="s">
        <v>149</v>
      </c>
      <c r="F6651" s="234" t="s">
        <v>154</v>
      </c>
      <c r="G6651" s="370" t="s">
        <v>151</v>
      </c>
      <c r="H6651" s="248">
        <f>Bahan!$C$22</f>
        <v>150000</v>
      </c>
      <c r="K6651" s="248" t="s">
        <v>128</v>
      </c>
      <c r="L6651" s="230">
        <f>D6651*H6651</f>
        <v>1500</v>
      </c>
    </row>
    <row r="6652" spans="1:14" ht="13">
      <c r="A6652" s="403"/>
      <c r="B6652" s="404"/>
      <c r="C6652" s="404"/>
      <c r="D6652" s="421"/>
      <c r="G6652" s="829"/>
      <c r="M6652" s="230" t="s">
        <v>128</v>
      </c>
      <c r="N6652" s="265">
        <f>SUM(L6648:L6651)</f>
        <v>42450</v>
      </c>
    </row>
    <row r="6653" spans="1:14" ht="13">
      <c r="A6653" s="403"/>
      <c r="B6653" s="404"/>
      <c r="C6653" s="404"/>
      <c r="D6653" s="421"/>
      <c r="E6653" s="829" t="s">
        <v>155</v>
      </c>
      <c r="F6653" s="234" t="s">
        <v>156</v>
      </c>
      <c r="G6653" s="829"/>
    </row>
    <row r="6654" spans="1:14" ht="13">
      <c r="A6654" s="403"/>
      <c r="B6654" s="404"/>
      <c r="C6654" s="404"/>
      <c r="D6654" s="451">
        <v>15</v>
      </c>
      <c r="E6654" s="829" t="s">
        <v>441</v>
      </c>
      <c r="F6654" s="234" t="s">
        <v>1336</v>
      </c>
      <c r="G6654" s="370" t="s">
        <v>151</v>
      </c>
      <c r="H6654" s="248">
        <f>Bahan!$C$395</f>
        <v>27500</v>
      </c>
      <c r="K6654" s="248" t="s">
        <v>128</v>
      </c>
      <c r="L6654" s="230">
        <f t="shared" ref="L6654:L6661" si="98">D6654*H6654</f>
        <v>412500</v>
      </c>
    </row>
    <row r="6655" spans="1:14" ht="13">
      <c r="A6655" s="403"/>
      <c r="B6655" s="404"/>
      <c r="C6655" s="404"/>
      <c r="D6655" s="451">
        <v>15</v>
      </c>
      <c r="E6655" s="829" t="s">
        <v>441</v>
      </c>
      <c r="F6655" s="234" t="s">
        <v>1063</v>
      </c>
      <c r="G6655" s="370" t="s">
        <v>151</v>
      </c>
      <c r="H6655" s="248">
        <f>Bahan!$C$403</f>
        <v>6000</v>
      </c>
      <c r="K6655" s="248" t="s">
        <v>128</v>
      </c>
      <c r="L6655" s="230">
        <f t="shared" si="98"/>
        <v>90000</v>
      </c>
    </row>
    <row r="6656" spans="1:14" ht="13">
      <c r="A6656" s="403"/>
      <c r="B6656" s="404"/>
      <c r="C6656" s="404"/>
      <c r="D6656" s="451">
        <v>6</v>
      </c>
      <c r="E6656" s="829" t="s">
        <v>682</v>
      </c>
      <c r="F6656" s="234" t="s">
        <v>1064</v>
      </c>
      <c r="G6656" s="370" t="s">
        <v>151</v>
      </c>
      <c r="H6656" s="248">
        <f>Bahan!$C$404</f>
        <v>2500</v>
      </c>
      <c r="K6656" s="248" t="s">
        <v>128</v>
      </c>
      <c r="L6656" s="230">
        <f t="shared" si="98"/>
        <v>15000</v>
      </c>
    </row>
    <row r="6657" spans="1:14" ht="13">
      <c r="A6657" s="403"/>
      <c r="B6657" s="404"/>
      <c r="C6657" s="404"/>
      <c r="D6657" s="452">
        <v>1</v>
      </c>
      <c r="E6657" s="829" t="s">
        <v>682</v>
      </c>
      <c r="F6657" s="434" t="s">
        <v>1065</v>
      </c>
      <c r="G6657" s="370" t="s">
        <v>151</v>
      </c>
      <c r="H6657" s="248">
        <f>Bahan!$C$405</f>
        <v>4000</v>
      </c>
      <c r="K6657" s="248" t="s">
        <v>128</v>
      </c>
      <c r="L6657" s="230">
        <f t="shared" si="98"/>
        <v>4000</v>
      </c>
    </row>
    <row r="6658" spans="1:14" ht="13">
      <c r="A6658" s="403"/>
      <c r="B6658" s="404"/>
      <c r="C6658" s="404"/>
      <c r="D6658" s="451">
        <v>9</v>
      </c>
      <c r="E6658" s="829" t="s">
        <v>682</v>
      </c>
      <c r="F6658" s="234" t="s">
        <v>1066</v>
      </c>
      <c r="G6658" s="370" t="s">
        <v>151</v>
      </c>
      <c r="H6658" s="248">
        <f>Bahan!$C$406</f>
        <v>750</v>
      </c>
      <c r="K6658" s="248" t="s">
        <v>128</v>
      </c>
      <c r="L6658" s="230">
        <f t="shared" si="98"/>
        <v>6750</v>
      </c>
    </row>
    <row r="6659" spans="1:14" ht="13">
      <c r="A6659" s="403"/>
      <c r="B6659" s="404"/>
      <c r="C6659" s="404"/>
      <c r="D6659" s="451">
        <v>15</v>
      </c>
      <c r="E6659" s="829" t="s">
        <v>682</v>
      </c>
      <c r="F6659" s="234" t="s">
        <v>1067</v>
      </c>
      <c r="G6659" s="370" t="s">
        <v>151</v>
      </c>
      <c r="H6659" s="248">
        <f>Bahan!$C$407</f>
        <v>1000</v>
      </c>
      <c r="K6659" s="248" t="s">
        <v>128</v>
      </c>
      <c r="L6659" s="230">
        <f t="shared" si="98"/>
        <v>15000</v>
      </c>
    </row>
    <row r="6660" spans="1:14" ht="13">
      <c r="A6660" s="403"/>
      <c r="B6660" s="404"/>
      <c r="C6660" s="404"/>
      <c r="D6660" s="451">
        <v>4</v>
      </c>
      <c r="E6660" s="829" t="s">
        <v>682</v>
      </c>
      <c r="F6660" s="234" t="s">
        <v>1068</v>
      </c>
      <c r="G6660" s="370" t="s">
        <v>151</v>
      </c>
      <c r="H6660" s="248">
        <f>Bahan!$C$408</f>
        <v>2500</v>
      </c>
      <c r="K6660" s="248" t="s">
        <v>128</v>
      </c>
      <c r="L6660" s="230">
        <f t="shared" si="98"/>
        <v>10000</v>
      </c>
    </row>
    <row r="6661" spans="1:14" ht="13">
      <c r="D6661" s="451">
        <v>0.35</v>
      </c>
      <c r="E6661" s="829" t="s">
        <v>682</v>
      </c>
      <c r="F6661" s="234" t="s">
        <v>1069</v>
      </c>
      <c r="G6661" s="370" t="s">
        <v>151</v>
      </c>
      <c r="H6661" s="248">
        <f>Bahan!$C$409</f>
        <v>12500</v>
      </c>
      <c r="K6661" s="248" t="s">
        <v>128</v>
      </c>
      <c r="L6661" s="230">
        <f t="shared" si="98"/>
        <v>4375</v>
      </c>
    </row>
    <row r="6662" spans="1:14" ht="13">
      <c r="D6662" s="421"/>
      <c r="E6662" s="829"/>
      <c r="G6662" s="370"/>
      <c r="H6662" s="248"/>
      <c r="L6662" s="230"/>
      <c r="M6662" s="230" t="s">
        <v>128</v>
      </c>
      <c r="N6662" s="265">
        <f>SUM(L6654:L6661)</f>
        <v>557625</v>
      </c>
    </row>
    <row r="6663" spans="1:14" ht="13">
      <c r="D6663" s="421"/>
      <c r="G6663" s="829"/>
      <c r="H6663" s="829"/>
      <c r="I6663" s="829"/>
      <c r="M6663" s="267" t="s">
        <v>169</v>
      </c>
      <c r="N6663" s="268" t="s">
        <v>169</v>
      </c>
    </row>
    <row r="6664" spans="1:14" ht="13">
      <c r="D6664" s="421"/>
      <c r="G6664" s="829"/>
      <c r="H6664" s="233" t="s">
        <v>170</v>
      </c>
      <c r="M6664" s="230" t="s">
        <v>128</v>
      </c>
      <c r="N6664" s="230">
        <f>SUM(N6652:N6662)</f>
        <v>600075</v>
      </c>
    </row>
    <row r="6665" spans="1:14" ht="13">
      <c r="D6665" s="421"/>
      <c r="G6665" s="829"/>
      <c r="H6665" s="269" t="s">
        <v>3123</v>
      </c>
      <c r="K6665" s="270"/>
      <c r="M6665" s="230" t="s">
        <v>128</v>
      </c>
      <c r="N6665" s="265">
        <f>N6664*$Q$4</f>
        <v>60007.5</v>
      </c>
    </row>
    <row r="6666" spans="1:14" ht="13">
      <c r="D6666" s="421"/>
      <c r="G6666" s="829"/>
      <c r="H6666" s="233" t="s">
        <v>171</v>
      </c>
      <c r="M6666" s="230" t="s">
        <v>128</v>
      </c>
      <c r="N6666" s="262">
        <f>ROUNDDOWN((N6664+N6665),0)</f>
        <v>660082</v>
      </c>
    </row>
    <row r="6667" spans="1:14" ht="13">
      <c r="D6667" s="421"/>
      <c r="G6667" s="829"/>
    </row>
    <row r="6668" spans="1:14" ht="13">
      <c r="A6668" s="258">
        <f>1+A6646</f>
        <v>216</v>
      </c>
      <c r="B6668" s="1250" t="s">
        <v>1337</v>
      </c>
      <c r="C6668" s="437"/>
      <c r="D6668" s="273" t="s">
        <v>1338</v>
      </c>
      <c r="E6668" s="245"/>
      <c r="F6668" s="260"/>
      <c r="G6668" s="1250"/>
      <c r="H6668" s="245"/>
      <c r="I6668" s="245"/>
      <c r="L6668" s="245"/>
      <c r="M6668" s="262"/>
      <c r="N6668" s="245"/>
    </row>
    <row r="6669" spans="1:14" ht="13">
      <c r="A6669" s="403"/>
      <c r="B6669" s="404"/>
      <c r="C6669" s="404"/>
      <c r="D6669" s="421"/>
      <c r="E6669" s="829" t="s">
        <v>147</v>
      </c>
      <c r="F6669" s="234" t="s">
        <v>148</v>
      </c>
      <c r="G6669" s="829"/>
    </row>
    <row r="6670" spans="1:14" ht="13">
      <c r="A6670" s="403"/>
      <c r="B6670" s="404"/>
      <c r="C6670" s="404"/>
      <c r="D6670" s="274">
        <v>0.1</v>
      </c>
      <c r="E6670" s="829" t="s">
        <v>149</v>
      </c>
      <c r="F6670" s="264" t="s">
        <v>150</v>
      </c>
      <c r="G6670" s="370" t="s">
        <v>151</v>
      </c>
      <c r="H6670" s="248">
        <f>Bahan!$C$10</f>
        <v>125000</v>
      </c>
      <c r="K6670" s="248" t="s">
        <v>128</v>
      </c>
      <c r="L6670" s="230">
        <f>D6670*H6670</f>
        <v>12500</v>
      </c>
    </row>
    <row r="6671" spans="1:14" ht="13">
      <c r="A6671" s="403"/>
      <c r="B6671" s="404"/>
      <c r="C6671" s="404"/>
      <c r="D6671" s="274">
        <v>0.1</v>
      </c>
      <c r="E6671" s="829" t="s">
        <v>149</v>
      </c>
      <c r="F6671" s="264" t="s">
        <v>945</v>
      </c>
      <c r="G6671" s="370" t="s">
        <v>151</v>
      </c>
      <c r="H6671" s="248">
        <f>Bahan!$C$20</f>
        <v>135000</v>
      </c>
      <c r="K6671" s="248" t="s">
        <v>128</v>
      </c>
      <c r="L6671" s="230">
        <f>D6671*H6671</f>
        <v>13500</v>
      </c>
    </row>
    <row r="6672" spans="1:14" ht="13">
      <c r="A6672" s="403"/>
      <c r="B6672" s="404"/>
      <c r="C6672" s="404"/>
      <c r="D6672" s="274">
        <v>0.01</v>
      </c>
      <c r="E6672" s="829" t="s">
        <v>149</v>
      </c>
      <c r="F6672" s="234" t="s">
        <v>153</v>
      </c>
      <c r="G6672" s="370" t="s">
        <v>151</v>
      </c>
      <c r="H6672" s="248">
        <f>Bahan!$C$21</f>
        <v>145000</v>
      </c>
      <c r="K6672" s="248" t="s">
        <v>128</v>
      </c>
      <c r="L6672" s="230">
        <f>D6672*H6672</f>
        <v>1450</v>
      </c>
    </row>
    <row r="6673" spans="1:14" ht="13">
      <c r="A6673" s="403"/>
      <c r="B6673" s="404"/>
      <c r="C6673" s="404"/>
      <c r="D6673" s="274">
        <v>0.01</v>
      </c>
      <c r="E6673" s="829" t="s">
        <v>149</v>
      </c>
      <c r="F6673" s="234" t="s">
        <v>154</v>
      </c>
      <c r="G6673" s="370" t="s">
        <v>151</v>
      </c>
      <c r="H6673" s="248">
        <f>Bahan!$C$22</f>
        <v>150000</v>
      </c>
      <c r="K6673" s="248" t="s">
        <v>128</v>
      </c>
      <c r="L6673" s="230">
        <f>D6673*H6673</f>
        <v>1500</v>
      </c>
    </row>
    <row r="6674" spans="1:14" ht="13">
      <c r="A6674" s="403"/>
      <c r="B6674" s="404"/>
      <c r="C6674" s="404"/>
      <c r="D6674" s="421"/>
      <c r="G6674" s="829"/>
      <c r="M6674" s="230" t="s">
        <v>128</v>
      </c>
      <c r="N6674" s="265">
        <f>SUM(L6670:L6673)</f>
        <v>28950</v>
      </c>
    </row>
    <row r="6675" spans="1:14" ht="13">
      <c r="A6675" s="403"/>
      <c r="B6675" s="404"/>
      <c r="C6675" s="404"/>
      <c r="D6675" s="421"/>
      <c r="E6675" s="829" t="s">
        <v>155</v>
      </c>
      <c r="F6675" s="234" t="s">
        <v>156</v>
      </c>
      <c r="G6675" s="829"/>
    </row>
    <row r="6676" spans="1:14" ht="13">
      <c r="A6676" s="403"/>
      <c r="B6676" s="404"/>
      <c r="C6676" s="404"/>
      <c r="D6676" s="274">
        <v>1</v>
      </c>
      <c r="E6676" s="829" t="s">
        <v>441</v>
      </c>
      <c r="F6676" s="234" t="s">
        <v>1339</v>
      </c>
      <c r="G6676" s="370" t="s">
        <v>151</v>
      </c>
      <c r="H6676" s="248">
        <f>Bahan!$C$397</f>
        <v>25000</v>
      </c>
      <c r="K6676" s="248" t="s">
        <v>128</v>
      </c>
      <c r="L6676" s="230">
        <f t="shared" ref="L6676" si="99">D6676*H6676</f>
        <v>25000</v>
      </c>
    </row>
    <row r="6677" spans="1:14" ht="13">
      <c r="D6677" s="421"/>
      <c r="E6677" s="829"/>
      <c r="G6677" s="370"/>
      <c r="H6677" s="248"/>
      <c r="L6677" s="230"/>
      <c r="M6677" s="230" t="s">
        <v>128</v>
      </c>
      <c r="N6677" s="265">
        <f>SUM(L6676:L6676)</f>
        <v>25000</v>
      </c>
    </row>
    <row r="6678" spans="1:14" ht="13">
      <c r="D6678" s="421"/>
      <c r="G6678" s="829"/>
      <c r="H6678" s="829"/>
      <c r="I6678" s="829"/>
      <c r="M6678" s="267" t="s">
        <v>169</v>
      </c>
      <c r="N6678" s="268" t="s">
        <v>169</v>
      </c>
    </row>
    <row r="6679" spans="1:14" ht="13">
      <c r="D6679" s="421"/>
      <c r="G6679" s="829"/>
      <c r="H6679" s="233" t="s">
        <v>170</v>
      </c>
      <c r="M6679" s="230" t="s">
        <v>128</v>
      </c>
      <c r="N6679" s="230">
        <f>SUM(N6674:N6677)</f>
        <v>53950</v>
      </c>
    </row>
    <row r="6680" spans="1:14" ht="13">
      <c r="D6680" s="421"/>
      <c r="G6680" s="829"/>
      <c r="H6680" s="269" t="s">
        <v>3123</v>
      </c>
      <c r="K6680" s="270"/>
      <c r="M6680" s="230" t="s">
        <v>128</v>
      </c>
      <c r="N6680" s="265">
        <f>N6679*$Q$4</f>
        <v>5395</v>
      </c>
    </row>
    <row r="6681" spans="1:14" ht="13">
      <c r="D6681" s="421"/>
      <c r="G6681" s="829"/>
      <c r="H6681" s="233" t="s">
        <v>171</v>
      </c>
      <c r="M6681" s="230" t="s">
        <v>128</v>
      </c>
      <c r="N6681" s="262">
        <f>ROUNDDOWN((N6679+N6680),0)</f>
        <v>59345</v>
      </c>
    </row>
    <row r="6682" spans="1:14" ht="13">
      <c r="D6682" s="421"/>
      <c r="G6682" s="829"/>
    </row>
    <row r="6683" spans="1:14" ht="13">
      <c r="A6683" s="258">
        <f>1+A6668</f>
        <v>217</v>
      </c>
      <c r="B6683" s="1250" t="s">
        <v>1340</v>
      </c>
      <c r="C6683" s="437"/>
      <c r="D6683" s="438" t="s">
        <v>1341</v>
      </c>
      <c r="E6683" s="245"/>
      <c r="F6683" s="260"/>
      <c r="G6683" s="1250"/>
      <c r="H6683" s="245"/>
      <c r="I6683" s="245"/>
      <c r="L6683" s="245"/>
      <c r="M6683" s="262"/>
      <c r="N6683" s="245"/>
    </row>
    <row r="6684" spans="1:14" ht="13">
      <c r="A6684" s="403"/>
      <c r="B6684" s="404"/>
      <c r="C6684" s="404"/>
      <c r="D6684" s="421"/>
      <c r="E6684" s="829" t="s">
        <v>147</v>
      </c>
      <c r="F6684" s="234" t="s">
        <v>148</v>
      </c>
      <c r="G6684" s="829"/>
    </row>
    <row r="6685" spans="1:14" ht="13">
      <c r="A6685" s="403"/>
      <c r="B6685" s="404"/>
      <c r="C6685" s="404"/>
      <c r="D6685" s="274">
        <v>0.5</v>
      </c>
      <c r="E6685" s="829" t="s">
        <v>149</v>
      </c>
      <c r="F6685" s="264" t="s">
        <v>150</v>
      </c>
      <c r="G6685" s="370" t="s">
        <v>151</v>
      </c>
      <c r="H6685" s="248">
        <f>Bahan!$C$10</f>
        <v>125000</v>
      </c>
      <c r="K6685" s="248" t="s">
        <v>128</v>
      </c>
      <c r="L6685" s="230">
        <f>D6685*H6685</f>
        <v>62500</v>
      </c>
    </row>
    <row r="6686" spans="1:14" ht="13">
      <c r="A6686" s="403"/>
      <c r="B6686" s="404"/>
      <c r="C6686" s="404"/>
      <c r="D6686" s="274">
        <v>0.5</v>
      </c>
      <c r="E6686" s="829" t="s">
        <v>149</v>
      </c>
      <c r="F6686" s="264" t="s">
        <v>945</v>
      </c>
      <c r="G6686" s="370" t="s">
        <v>151</v>
      </c>
      <c r="H6686" s="248">
        <f>Bahan!$C$20</f>
        <v>135000</v>
      </c>
      <c r="K6686" s="248" t="s">
        <v>128</v>
      </c>
      <c r="L6686" s="230">
        <f>D6686*H6686</f>
        <v>67500</v>
      </c>
    </row>
    <row r="6687" spans="1:14" ht="13">
      <c r="A6687" s="403"/>
      <c r="B6687" s="404"/>
      <c r="C6687" s="404"/>
      <c r="D6687" s="274">
        <v>5.0000000000000001E-3</v>
      </c>
      <c r="E6687" s="829" t="s">
        <v>149</v>
      </c>
      <c r="F6687" s="234" t="s">
        <v>153</v>
      </c>
      <c r="G6687" s="370" t="s">
        <v>151</v>
      </c>
      <c r="H6687" s="248">
        <f>Bahan!$C$21</f>
        <v>145000</v>
      </c>
      <c r="K6687" s="248" t="s">
        <v>128</v>
      </c>
      <c r="L6687" s="230">
        <f>D6687*H6687</f>
        <v>725</v>
      </c>
    </row>
    <row r="6688" spans="1:14" ht="13">
      <c r="A6688" s="403"/>
      <c r="B6688" s="404"/>
      <c r="C6688" s="404"/>
      <c r="D6688" s="274">
        <v>5.0000000000000001E-3</v>
      </c>
      <c r="E6688" s="829" t="s">
        <v>149</v>
      </c>
      <c r="F6688" s="234" t="s">
        <v>154</v>
      </c>
      <c r="G6688" s="370" t="s">
        <v>151</v>
      </c>
      <c r="H6688" s="248">
        <f>Bahan!$C$22</f>
        <v>150000</v>
      </c>
      <c r="K6688" s="248" t="s">
        <v>128</v>
      </c>
      <c r="L6688" s="230">
        <f>D6688*H6688</f>
        <v>750</v>
      </c>
    </row>
    <row r="6689" spans="1:14" ht="13">
      <c r="A6689" s="403"/>
      <c r="B6689" s="404"/>
      <c r="C6689" s="404"/>
      <c r="D6689" s="450"/>
      <c r="G6689" s="829"/>
      <c r="M6689" s="230" t="s">
        <v>128</v>
      </c>
      <c r="N6689" s="265">
        <f>SUM(L6685:L6688)</f>
        <v>131475</v>
      </c>
    </row>
    <row r="6690" spans="1:14" ht="13">
      <c r="A6690" s="403"/>
      <c r="B6690" s="404"/>
      <c r="C6690" s="404"/>
      <c r="D6690" s="450"/>
      <c r="E6690" s="829" t="s">
        <v>155</v>
      </c>
      <c r="F6690" s="234" t="s">
        <v>156</v>
      </c>
      <c r="G6690" s="829"/>
    </row>
    <row r="6691" spans="1:14" ht="13">
      <c r="A6691" s="403"/>
      <c r="B6691" s="404"/>
      <c r="C6691" s="404"/>
      <c r="D6691" s="274">
        <v>1</v>
      </c>
      <c r="E6691" s="829" t="s">
        <v>4</v>
      </c>
      <c r="F6691" s="439" t="str">
        <f>Bahan!B438</f>
        <v>UPS 2 kva back up 16 menit  type VRLA</v>
      </c>
      <c r="G6691" s="370" t="s">
        <v>151</v>
      </c>
      <c r="H6691" s="426">
        <f>Bahan!C438</f>
        <v>17500000</v>
      </c>
      <c r="K6691" s="248" t="s">
        <v>128</v>
      </c>
      <c r="L6691" s="230">
        <f>D6691*H6691</f>
        <v>17500000</v>
      </c>
    </row>
    <row r="6692" spans="1:14" ht="13">
      <c r="D6692" s="421"/>
      <c r="E6692" s="829"/>
      <c r="G6692" s="370"/>
      <c r="H6692" s="248"/>
      <c r="L6692" s="230"/>
      <c r="M6692" s="230" t="s">
        <v>128</v>
      </c>
      <c r="N6692" s="265">
        <f>SUM(L6691:L6691)</f>
        <v>17500000</v>
      </c>
    </row>
    <row r="6693" spans="1:14" ht="13">
      <c r="D6693" s="421"/>
      <c r="G6693" s="829"/>
      <c r="H6693" s="829"/>
      <c r="I6693" s="829"/>
      <c r="M6693" s="267" t="s">
        <v>169</v>
      </c>
      <c r="N6693" s="268" t="s">
        <v>169</v>
      </c>
    </row>
    <row r="6694" spans="1:14" ht="13">
      <c r="D6694" s="421"/>
      <c r="G6694" s="829"/>
      <c r="H6694" s="233" t="s">
        <v>170</v>
      </c>
      <c r="M6694" s="230" t="s">
        <v>128</v>
      </c>
      <c r="N6694" s="230">
        <f>SUM(N6689:N6692)</f>
        <v>17631475</v>
      </c>
    </row>
    <row r="6695" spans="1:14" ht="13">
      <c r="D6695" s="421"/>
      <c r="G6695" s="829"/>
      <c r="H6695" s="269" t="s">
        <v>3123</v>
      </c>
      <c r="K6695" s="270"/>
      <c r="M6695" s="230" t="s">
        <v>128</v>
      </c>
      <c r="N6695" s="265">
        <f>N6694*$Q$4</f>
        <v>1763147.5</v>
      </c>
    </row>
    <row r="6696" spans="1:14" ht="13">
      <c r="D6696" s="421"/>
      <c r="G6696" s="829"/>
      <c r="H6696" s="233" t="s">
        <v>171</v>
      </c>
      <c r="M6696" s="230" t="s">
        <v>128</v>
      </c>
      <c r="N6696" s="262">
        <f>ROUNDDOWN((N6694+N6695),0)</f>
        <v>19394622</v>
      </c>
    </row>
    <row r="6697" spans="1:14" ht="13">
      <c r="D6697" s="421"/>
      <c r="E6697" s="829"/>
      <c r="G6697" s="829"/>
    </row>
    <row r="6698" spans="1:14" ht="13">
      <c r="A6698" s="258">
        <f>1+A6683</f>
        <v>218</v>
      </c>
      <c r="B6698" s="1250" t="s">
        <v>1342</v>
      </c>
      <c r="C6698" s="437"/>
      <c r="D6698" s="438" t="s">
        <v>1343</v>
      </c>
      <c r="E6698" s="245"/>
      <c r="F6698" s="260"/>
      <c r="G6698" s="1250"/>
      <c r="H6698" s="245"/>
      <c r="I6698" s="245"/>
      <c r="L6698" s="245"/>
      <c r="M6698" s="262"/>
      <c r="N6698" s="245"/>
    </row>
    <row r="6699" spans="1:14" ht="13">
      <c r="A6699" s="403"/>
      <c r="B6699" s="404"/>
      <c r="C6699" s="404"/>
      <c r="D6699" s="421"/>
      <c r="E6699" s="829" t="s">
        <v>147</v>
      </c>
      <c r="F6699" s="234" t="s">
        <v>148</v>
      </c>
      <c r="G6699" s="829"/>
    </row>
    <row r="6700" spans="1:14" ht="13">
      <c r="A6700" s="403"/>
      <c r="B6700" s="404"/>
      <c r="C6700" s="404"/>
      <c r="D6700" s="274">
        <v>0.5</v>
      </c>
      <c r="E6700" s="829" t="s">
        <v>149</v>
      </c>
      <c r="F6700" s="264" t="s">
        <v>150</v>
      </c>
      <c r="G6700" s="370" t="s">
        <v>151</v>
      </c>
      <c r="H6700" s="248">
        <f>Bahan!$C$10</f>
        <v>125000</v>
      </c>
      <c r="K6700" s="248" t="s">
        <v>128</v>
      </c>
      <c r="L6700" s="230">
        <f>D6700*H6700</f>
        <v>62500</v>
      </c>
    </row>
    <row r="6701" spans="1:14" ht="13">
      <c r="A6701" s="403"/>
      <c r="B6701" s="404"/>
      <c r="C6701" s="404"/>
      <c r="D6701" s="274">
        <v>0.5</v>
      </c>
      <c r="E6701" s="829" t="s">
        <v>149</v>
      </c>
      <c r="F6701" s="264" t="s">
        <v>945</v>
      </c>
      <c r="G6701" s="370" t="s">
        <v>151</v>
      </c>
      <c r="H6701" s="248">
        <f>Bahan!$C$20</f>
        <v>135000</v>
      </c>
      <c r="K6701" s="248" t="s">
        <v>128</v>
      </c>
      <c r="L6701" s="230">
        <f>D6701*H6701</f>
        <v>67500</v>
      </c>
    </row>
    <row r="6702" spans="1:14" ht="13">
      <c r="A6702" s="403"/>
      <c r="B6702" s="404"/>
      <c r="C6702" s="404"/>
      <c r="D6702" s="274">
        <v>5.0000000000000001E-3</v>
      </c>
      <c r="E6702" s="829" t="s">
        <v>149</v>
      </c>
      <c r="F6702" s="234" t="s">
        <v>153</v>
      </c>
      <c r="G6702" s="370" t="s">
        <v>151</v>
      </c>
      <c r="H6702" s="248">
        <f>Bahan!$C$21</f>
        <v>145000</v>
      </c>
      <c r="K6702" s="248" t="s">
        <v>128</v>
      </c>
      <c r="L6702" s="230">
        <f>D6702*H6702</f>
        <v>725</v>
      </c>
    </row>
    <row r="6703" spans="1:14" ht="13">
      <c r="A6703" s="403"/>
      <c r="B6703" s="404"/>
      <c r="C6703" s="404"/>
      <c r="D6703" s="274">
        <v>5.0000000000000001E-3</v>
      </c>
      <c r="E6703" s="829" t="s">
        <v>149</v>
      </c>
      <c r="F6703" s="234" t="s">
        <v>154</v>
      </c>
      <c r="G6703" s="370" t="s">
        <v>151</v>
      </c>
      <c r="H6703" s="248">
        <f>Bahan!$C$22</f>
        <v>150000</v>
      </c>
      <c r="K6703" s="248" t="s">
        <v>128</v>
      </c>
      <c r="L6703" s="230">
        <f>D6703*H6703</f>
        <v>750</v>
      </c>
    </row>
    <row r="6704" spans="1:14" ht="13">
      <c r="A6704" s="403"/>
      <c r="B6704" s="404"/>
      <c r="C6704" s="404"/>
      <c r="D6704" s="450"/>
      <c r="G6704" s="829"/>
      <c r="M6704" s="230" t="s">
        <v>128</v>
      </c>
      <c r="N6704" s="265">
        <f>SUM(L6700:L6703)</f>
        <v>131475</v>
      </c>
    </row>
    <row r="6705" spans="1:14" ht="13">
      <c r="A6705" s="403"/>
      <c r="B6705" s="404"/>
      <c r="C6705" s="404"/>
      <c r="D6705" s="450"/>
      <c r="E6705" s="829" t="s">
        <v>155</v>
      </c>
      <c r="F6705" s="234" t="s">
        <v>156</v>
      </c>
      <c r="G6705" s="829"/>
    </row>
    <row r="6706" spans="1:14" ht="13">
      <c r="A6706" s="403"/>
      <c r="B6706" s="404"/>
      <c r="C6706" s="404"/>
      <c r="D6706" s="274">
        <v>1</v>
      </c>
      <c r="E6706" s="829" t="s">
        <v>4</v>
      </c>
      <c r="F6706" s="439" t="s">
        <v>1344</v>
      </c>
      <c r="G6706" s="370" t="s">
        <v>151</v>
      </c>
      <c r="H6706" s="426">
        <f>Bahan!$C$429</f>
        <v>20750000</v>
      </c>
      <c r="K6706" s="248" t="s">
        <v>128</v>
      </c>
      <c r="L6706" s="230">
        <f>D6706*H6706</f>
        <v>20750000</v>
      </c>
    </row>
    <row r="6707" spans="1:14" ht="13">
      <c r="D6707" s="421"/>
      <c r="E6707" s="829"/>
      <c r="G6707" s="370"/>
      <c r="H6707" s="248"/>
      <c r="L6707" s="230"/>
      <c r="M6707" s="230" t="s">
        <v>128</v>
      </c>
      <c r="N6707" s="265">
        <f>SUM(L6706:L6706)</f>
        <v>20750000</v>
      </c>
    </row>
    <row r="6708" spans="1:14" ht="13">
      <c r="D6708" s="421"/>
      <c r="G6708" s="829"/>
      <c r="H6708" s="829"/>
      <c r="I6708" s="829"/>
      <c r="M6708" s="267" t="s">
        <v>169</v>
      </c>
      <c r="N6708" s="268" t="s">
        <v>169</v>
      </c>
    </row>
    <row r="6709" spans="1:14" ht="13">
      <c r="D6709" s="421"/>
      <c r="G6709" s="829"/>
      <c r="H6709" s="233" t="s">
        <v>170</v>
      </c>
      <c r="M6709" s="230" t="s">
        <v>128</v>
      </c>
      <c r="N6709" s="230">
        <f>SUM(N6704:N6707)</f>
        <v>20881475</v>
      </c>
    </row>
    <row r="6710" spans="1:14" ht="13">
      <c r="D6710" s="421"/>
      <c r="G6710" s="829"/>
      <c r="H6710" s="269" t="s">
        <v>3123</v>
      </c>
      <c r="K6710" s="270"/>
      <c r="M6710" s="230" t="s">
        <v>128</v>
      </c>
      <c r="N6710" s="265">
        <f>N6709*$Q$4</f>
        <v>2088147.5</v>
      </c>
    </row>
    <row r="6711" spans="1:14" ht="13">
      <c r="D6711" s="421"/>
      <c r="G6711" s="829"/>
      <c r="H6711" s="233" t="s">
        <v>171</v>
      </c>
      <c r="M6711" s="230" t="s">
        <v>128</v>
      </c>
      <c r="N6711" s="262">
        <f>ROUNDDOWN((N6709+N6710),0)</f>
        <v>22969622</v>
      </c>
    </row>
    <row r="6712" spans="1:14" ht="13">
      <c r="D6712" s="421"/>
      <c r="E6712" s="829"/>
      <c r="G6712" s="829"/>
    </row>
    <row r="6713" spans="1:14" ht="13">
      <c r="A6713" s="258">
        <f>1+A6698</f>
        <v>219</v>
      </c>
      <c r="B6713" s="1250" t="s">
        <v>1345</v>
      </c>
      <c r="C6713" s="437"/>
      <c r="D6713" s="438" t="s">
        <v>3583</v>
      </c>
      <c r="E6713" s="245"/>
      <c r="F6713" s="260"/>
      <c r="G6713" s="1250"/>
      <c r="H6713" s="245"/>
      <c r="I6713" s="245"/>
      <c r="L6713" s="245"/>
      <c r="M6713" s="262"/>
      <c r="N6713" s="245"/>
    </row>
    <row r="6714" spans="1:14" ht="13">
      <c r="A6714" s="403"/>
      <c r="B6714" s="404"/>
      <c r="C6714" s="404"/>
      <c r="D6714" s="421"/>
      <c r="E6714" s="829" t="s">
        <v>147</v>
      </c>
      <c r="F6714" s="234" t="s">
        <v>148</v>
      </c>
      <c r="G6714" s="829"/>
    </row>
    <row r="6715" spans="1:14" ht="13">
      <c r="A6715" s="403"/>
      <c r="B6715" s="404"/>
      <c r="C6715" s="404"/>
      <c r="D6715" s="274">
        <v>0.5</v>
      </c>
      <c r="E6715" s="829" t="s">
        <v>149</v>
      </c>
      <c r="F6715" s="264" t="s">
        <v>150</v>
      </c>
      <c r="G6715" s="370" t="s">
        <v>151</v>
      </c>
      <c r="H6715" s="248">
        <f>Bahan!$C$10</f>
        <v>125000</v>
      </c>
      <c r="K6715" s="248" t="s">
        <v>128</v>
      </c>
      <c r="L6715" s="230">
        <f>D6715*H6715</f>
        <v>62500</v>
      </c>
    </row>
    <row r="6716" spans="1:14" ht="13">
      <c r="A6716" s="403"/>
      <c r="B6716" s="404"/>
      <c r="C6716" s="404"/>
      <c r="D6716" s="274">
        <v>0.5</v>
      </c>
      <c r="E6716" s="829" t="s">
        <v>149</v>
      </c>
      <c r="F6716" s="264" t="s">
        <v>945</v>
      </c>
      <c r="G6716" s="370" t="s">
        <v>151</v>
      </c>
      <c r="H6716" s="248">
        <f>Bahan!$C$20</f>
        <v>135000</v>
      </c>
      <c r="K6716" s="248" t="s">
        <v>128</v>
      </c>
      <c r="L6716" s="230">
        <f>D6716*H6716</f>
        <v>67500</v>
      </c>
    </row>
    <row r="6717" spans="1:14" ht="13">
      <c r="A6717" s="403"/>
      <c r="B6717" s="404"/>
      <c r="C6717" s="404"/>
      <c r="D6717" s="274">
        <v>5.0000000000000001E-3</v>
      </c>
      <c r="E6717" s="829" t="s">
        <v>149</v>
      </c>
      <c r="F6717" s="234" t="s">
        <v>153</v>
      </c>
      <c r="G6717" s="370" t="s">
        <v>151</v>
      </c>
      <c r="H6717" s="248">
        <f>Bahan!$C$21</f>
        <v>145000</v>
      </c>
      <c r="K6717" s="248" t="s">
        <v>128</v>
      </c>
      <c r="L6717" s="230">
        <f>D6717*H6717</f>
        <v>725</v>
      </c>
    </row>
    <row r="6718" spans="1:14" ht="13">
      <c r="A6718" s="403"/>
      <c r="B6718" s="404"/>
      <c r="C6718" s="404"/>
      <c r="D6718" s="274">
        <v>5.0000000000000001E-3</v>
      </c>
      <c r="E6718" s="829" t="s">
        <v>149</v>
      </c>
      <c r="F6718" s="234" t="s">
        <v>154</v>
      </c>
      <c r="G6718" s="370" t="s">
        <v>151</v>
      </c>
      <c r="H6718" s="248">
        <f>Bahan!$C$22</f>
        <v>150000</v>
      </c>
      <c r="K6718" s="248" t="s">
        <v>128</v>
      </c>
      <c r="L6718" s="230">
        <f>D6718*H6718</f>
        <v>750</v>
      </c>
    </row>
    <row r="6719" spans="1:14" ht="13">
      <c r="A6719" s="403"/>
      <c r="B6719" s="404"/>
      <c r="C6719" s="404"/>
      <c r="D6719" s="450"/>
      <c r="G6719" s="829"/>
      <c r="M6719" s="230" t="s">
        <v>128</v>
      </c>
      <c r="N6719" s="265">
        <f>SUM(L6715:L6718)</f>
        <v>131475</v>
      </c>
    </row>
    <row r="6720" spans="1:14" ht="13">
      <c r="A6720" s="403"/>
      <c r="B6720" s="404"/>
      <c r="C6720" s="404"/>
      <c r="D6720" s="450"/>
      <c r="E6720" s="829" t="s">
        <v>155</v>
      </c>
      <c r="F6720" s="234" t="s">
        <v>156</v>
      </c>
      <c r="G6720" s="829"/>
    </row>
    <row r="6721" spans="1:14" ht="13">
      <c r="A6721" s="403"/>
      <c r="B6721" s="404"/>
      <c r="C6721" s="404"/>
      <c r="D6721" s="274">
        <v>1</v>
      </c>
      <c r="E6721" s="829" t="s">
        <v>4</v>
      </c>
      <c r="F6721" s="439" t="s">
        <v>3582</v>
      </c>
      <c r="G6721" s="370" t="s">
        <v>151</v>
      </c>
      <c r="H6721" s="426">
        <f>Bahan!$C$430</f>
        <v>13850000</v>
      </c>
      <c r="K6721" s="248" t="s">
        <v>128</v>
      </c>
      <c r="L6721" s="230">
        <f>D6721*H6721</f>
        <v>13850000</v>
      </c>
    </row>
    <row r="6722" spans="1:14" ht="13">
      <c r="D6722" s="421"/>
      <c r="E6722" s="829"/>
      <c r="G6722" s="370"/>
      <c r="H6722" s="248"/>
      <c r="L6722" s="230"/>
      <c r="M6722" s="230" t="s">
        <v>128</v>
      </c>
      <c r="N6722" s="265">
        <f>SUM(L6721:L6721)</f>
        <v>13850000</v>
      </c>
    </row>
    <row r="6723" spans="1:14" ht="13">
      <c r="D6723" s="421"/>
      <c r="G6723" s="829"/>
      <c r="H6723" s="829"/>
      <c r="I6723" s="829"/>
      <c r="M6723" s="267" t="s">
        <v>169</v>
      </c>
      <c r="N6723" s="268" t="s">
        <v>169</v>
      </c>
    </row>
    <row r="6724" spans="1:14" ht="13">
      <c r="D6724" s="421"/>
      <c r="G6724" s="829"/>
      <c r="H6724" s="233" t="s">
        <v>170</v>
      </c>
      <c r="M6724" s="230" t="s">
        <v>128</v>
      </c>
      <c r="N6724" s="230">
        <f>SUM(N6719:N6722)</f>
        <v>13981475</v>
      </c>
    </row>
    <row r="6725" spans="1:14" ht="13">
      <c r="D6725" s="421"/>
      <c r="G6725" s="829"/>
      <c r="H6725" s="269" t="s">
        <v>3123</v>
      </c>
      <c r="K6725" s="270"/>
      <c r="M6725" s="230" t="s">
        <v>128</v>
      </c>
      <c r="N6725" s="265">
        <f>N6724*$Q$4</f>
        <v>1398147.5</v>
      </c>
    </row>
    <row r="6726" spans="1:14" ht="13">
      <c r="D6726" s="421"/>
      <c r="G6726" s="829"/>
      <c r="H6726" s="233" t="s">
        <v>171</v>
      </c>
      <c r="M6726" s="230" t="s">
        <v>128</v>
      </c>
      <c r="N6726" s="262">
        <f>ROUNDDOWN((N6724+N6725),0)</f>
        <v>15379622</v>
      </c>
    </row>
    <row r="6727" spans="1:14" ht="13">
      <c r="D6727" s="421"/>
      <c r="E6727" s="829"/>
      <c r="G6727" s="829"/>
    </row>
    <row r="6728" spans="1:14" ht="13">
      <c r="A6728" s="258">
        <f>1+A6713</f>
        <v>220</v>
      </c>
      <c r="B6728" s="1250" t="s">
        <v>1346</v>
      </c>
      <c r="C6728" s="437"/>
      <c r="D6728" s="438" t="s">
        <v>1347</v>
      </c>
      <c r="E6728" s="245"/>
      <c r="F6728" s="260"/>
      <c r="G6728" s="1250"/>
      <c r="H6728" s="245"/>
      <c r="I6728" s="245"/>
      <c r="L6728" s="245"/>
      <c r="M6728" s="262"/>
      <c r="N6728" s="245"/>
    </row>
    <row r="6729" spans="1:14" ht="13">
      <c r="A6729" s="403"/>
      <c r="B6729" s="404"/>
      <c r="C6729" s="404"/>
      <c r="D6729" s="421"/>
      <c r="E6729" s="829" t="s">
        <v>147</v>
      </c>
      <c r="F6729" s="234" t="s">
        <v>148</v>
      </c>
      <c r="G6729" s="829"/>
    </row>
    <row r="6730" spans="1:14" ht="13">
      <c r="A6730" s="403"/>
      <c r="B6730" s="404"/>
      <c r="C6730" s="404"/>
      <c r="D6730" s="274">
        <v>0.5</v>
      </c>
      <c r="E6730" s="829" t="s">
        <v>149</v>
      </c>
      <c r="F6730" s="264" t="s">
        <v>150</v>
      </c>
      <c r="G6730" s="370" t="s">
        <v>151</v>
      </c>
      <c r="H6730" s="248">
        <f>Bahan!$C$10</f>
        <v>125000</v>
      </c>
      <c r="K6730" s="248" t="s">
        <v>128</v>
      </c>
      <c r="L6730" s="230">
        <f>D6730*H6730</f>
        <v>62500</v>
      </c>
    </row>
    <row r="6731" spans="1:14" ht="13">
      <c r="A6731" s="403"/>
      <c r="B6731" s="404"/>
      <c r="C6731" s="404"/>
      <c r="D6731" s="274">
        <v>0.5</v>
      </c>
      <c r="E6731" s="829" t="s">
        <v>149</v>
      </c>
      <c r="F6731" s="264" t="s">
        <v>945</v>
      </c>
      <c r="G6731" s="370" t="s">
        <v>151</v>
      </c>
      <c r="H6731" s="248">
        <f>Bahan!$C$20</f>
        <v>135000</v>
      </c>
      <c r="K6731" s="248" t="s">
        <v>128</v>
      </c>
      <c r="L6731" s="230">
        <f>D6731*H6731</f>
        <v>67500</v>
      </c>
    </row>
    <row r="6732" spans="1:14" ht="13">
      <c r="A6732" s="403"/>
      <c r="B6732" s="404"/>
      <c r="C6732" s="404"/>
      <c r="D6732" s="274">
        <v>5.0000000000000001E-3</v>
      </c>
      <c r="E6732" s="829" t="s">
        <v>149</v>
      </c>
      <c r="F6732" s="234" t="s">
        <v>153</v>
      </c>
      <c r="G6732" s="370" t="s">
        <v>151</v>
      </c>
      <c r="H6732" s="248">
        <f>Bahan!$C$21</f>
        <v>145000</v>
      </c>
      <c r="K6732" s="248" t="s">
        <v>128</v>
      </c>
      <c r="L6732" s="230">
        <f>D6732*H6732</f>
        <v>725</v>
      </c>
    </row>
    <row r="6733" spans="1:14" ht="13">
      <c r="A6733" s="403"/>
      <c r="B6733" s="404"/>
      <c r="C6733" s="404"/>
      <c r="D6733" s="274">
        <v>5.0000000000000001E-3</v>
      </c>
      <c r="E6733" s="829" t="s">
        <v>149</v>
      </c>
      <c r="F6733" s="234" t="s">
        <v>154</v>
      </c>
      <c r="G6733" s="370" t="s">
        <v>151</v>
      </c>
      <c r="H6733" s="248">
        <f>Bahan!$C$22</f>
        <v>150000</v>
      </c>
      <c r="K6733" s="248" t="s">
        <v>128</v>
      </c>
      <c r="L6733" s="230">
        <f>D6733*H6733</f>
        <v>750</v>
      </c>
    </row>
    <row r="6734" spans="1:14" ht="13">
      <c r="A6734" s="403"/>
      <c r="B6734" s="404"/>
      <c r="C6734" s="404"/>
      <c r="D6734" s="450"/>
      <c r="G6734" s="829"/>
      <c r="M6734" s="230" t="s">
        <v>128</v>
      </c>
      <c r="N6734" s="265">
        <f>SUM(L6730:L6733)</f>
        <v>131475</v>
      </c>
    </row>
    <row r="6735" spans="1:14" ht="13">
      <c r="A6735" s="403"/>
      <c r="B6735" s="404"/>
      <c r="C6735" s="404"/>
      <c r="D6735" s="450"/>
      <c r="E6735" s="829" t="s">
        <v>155</v>
      </c>
      <c r="F6735" s="234" t="s">
        <v>156</v>
      </c>
      <c r="G6735" s="829"/>
    </row>
    <row r="6736" spans="1:14" ht="13">
      <c r="A6736" s="403"/>
      <c r="B6736" s="404"/>
      <c r="C6736" s="404"/>
      <c r="D6736" s="274">
        <v>1</v>
      </c>
      <c r="E6736" s="829" t="s">
        <v>4</v>
      </c>
      <c r="F6736" s="439" t="s">
        <v>1348</v>
      </c>
      <c r="G6736" s="370" t="s">
        <v>151</v>
      </c>
      <c r="H6736" s="426">
        <f>Bahan!$C$431</f>
        <v>9500000</v>
      </c>
      <c r="K6736" s="248" t="s">
        <v>128</v>
      </c>
      <c r="L6736" s="230">
        <f>D6736*H6736</f>
        <v>9500000</v>
      </c>
    </row>
    <row r="6737" spans="1:14" ht="13">
      <c r="D6737" s="421"/>
      <c r="E6737" s="829"/>
      <c r="G6737" s="370"/>
      <c r="H6737" s="248"/>
      <c r="L6737" s="230"/>
      <c r="M6737" s="230" t="s">
        <v>128</v>
      </c>
      <c r="N6737" s="265">
        <f>SUM(L6736:L6736)</f>
        <v>9500000</v>
      </c>
    </row>
    <row r="6738" spans="1:14" ht="13">
      <c r="D6738" s="421"/>
      <c r="G6738" s="829"/>
      <c r="H6738" s="829"/>
      <c r="I6738" s="829"/>
      <c r="M6738" s="267" t="s">
        <v>169</v>
      </c>
      <c r="N6738" s="268" t="s">
        <v>169</v>
      </c>
    </row>
    <row r="6739" spans="1:14" ht="13">
      <c r="D6739" s="421"/>
      <c r="G6739" s="829"/>
      <c r="H6739" s="233" t="s">
        <v>170</v>
      </c>
      <c r="M6739" s="230" t="s">
        <v>128</v>
      </c>
      <c r="N6739" s="230">
        <f>SUM(N6734:N6737)</f>
        <v>9631475</v>
      </c>
    </row>
    <row r="6740" spans="1:14" ht="13">
      <c r="D6740" s="421"/>
      <c r="G6740" s="829"/>
      <c r="H6740" s="269" t="s">
        <v>3123</v>
      </c>
      <c r="K6740" s="270"/>
      <c r="M6740" s="230" t="s">
        <v>128</v>
      </c>
      <c r="N6740" s="265">
        <f>N6739*$Q$4</f>
        <v>963147.5</v>
      </c>
    </row>
    <row r="6741" spans="1:14" ht="13">
      <c r="D6741" s="421"/>
      <c r="G6741" s="829"/>
      <c r="H6741" s="233" t="s">
        <v>171</v>
      </c>
      <c r="M6741" s="230" t="s">
        <v>128</v>
      </c>
      <c r="N6741" s="262">
        <f>ROUNDDOWN((N6739+N6740),0)</f>
        <v>10594622</v>
      </c>
    </row>
    <row r="6742" spans="1:14" ht="13">
      <c r="D6742" s="421"/>
      <c r="E6742" s="829"/>
      <c r="G6742" s="829"/>
    </row>
    <row r="6743" spans="1:14" ht="13">
      <c r="A6743" s="258">
        <f>1+A6728</f>
        <v>221</v>
      </c>
      <c r="B6743" s="1250" t="s">
        <v>1349</v>
      </c>
      <c r="C6743" s="437"/>
      <c r="D6743" s="438" t="s">
        <v>1350</v>
      </c>
      <c r="E6743" s="245"/>
      <c r="F6743" s="260"/>
      <c r="G6743" s="1250"/>
      <c r="H6743" s="245"/>
      <c r="I6743" s="245"/>
      <c r="L6743" s="245"/>
      <c r="M6743" s="262"/>
      <c r="N6743" s="245"/>
    </row>
    <row r="6744" spans="1:14" ht="13">
      <c r="A6744" s="403"/>
      <c r="B6744" s="404"/>
      <c r="C6744" s="404"/>
      <c r="D6744" s="421"/>
      <c r="E6744" s="829" t="s">
        <v>147</v>
      </c>
      <c r="F6744" s="234" t="s">
        <v>148</v>
      </c>
      <c r="G6744" s="829"/>
    </row>
    <row r="6745" spans="1:14" ht="13">
      <c r="A6745" s="403"/>
      <c r="B6745" s="404"/>
      <c r="C6745" s="404"/>
      <c r="D6745" s="274">
        <v>0.5</v>
      </c>
      <c r="E6745" s="829" t="s">
        <v>149</v>
      </c>
      <c r="F6745" s="264" t="s">
        <v>150</v>
      </c>
      <c r="G6745" s="370" t="s">
        <v>151</v>
      </c>
      <c r="H6745" s="248">
        <f>Bahan!$C$10</f>
        <v>125000</v>
      </c>
      <c r="K6745" s="248" t="s">
        <v>128</v>
      </c>
      <c r="L6745" s="230">
        <f>D6745*H6745</f>
        <v>62500</v>
      </c>
    </row>
    <row r="6746" spans="1:14" ht="13">
      <c r="A6746" s="403"/>
      <c r="B6746" s="404"/>
      <c r="C6746" s="404"/>
      <c r="D6746" s="274">
        <v>0.5</v>
      </c>
      <c r="E6746" s="829" t="s">
        <v>149</v>
      </c>
      <c r="F6746" s="264" t="s">
        <v>945</v>
      </c>
      <c r="G6746" s="370" t="s">
        <v>151</v>
      </c>
      <c r="H6746" s="248">
        <f>Bahan!$C$20</f>
        <v>135000</v>
      </c>
      <c r="K6746" s="248" t="s">
        <v>128</v>
      </c>
      <c r="L6746" s="230">
        <f>D6746*H6746</f>
        <v>67500</v>
      </c>
    </row>
    <row r="6747" spans="1:14" ht="13">
      <c r="A6747" s="403"/>
      <c r="B6747" s="404"/>
      <c r="C6747" s="404"/>
      <c r="D6747" s="274">
        <v>5.0000000000000001E-3</v>
      </c>
      <c r="E6747" s="829" t="s">
        <v>149</v>
      </c>
      <c r="F6747" s="234" t="s">
        <v>153</v>
      </c>
      <c r="G6747" s="370" t="s">
        <v>151</v>
      </c>
      <c r="H6747" s="248">
        <f>Bahan!$C$21</f>
        <v>145000</v>
      </c>
      <c r="K6747" s="248" t="s">
        <v>128</v>
      </c>
      <c r="L6747" s="230">
        <f>D6747*H6747</f>
        <v>725</v>
      </c>
    </row>
    <row r="6748" spans="1:14" ht="13">
      <c r="A6748" s="403"/>
      <c r="B6748" s="404"/>
      <c r="C6748" s="404"/>
      <c r="D6748" s="274">
        <v>5.0000000000000001E-3</v>
      </c>
      <c r="E6748" s="829" t="s">
        <v>149</v>
      </c>
      <c r="F6748" s="234" t="s">
        <v>154</v>
      </c>
      <c r="G6748" s="370" t="s">
        <v>151</v>
      </c>
      <c r="H6748" s="248">
        <f>Bahan!$C$22</f>
        <v>150000</v>
      </c>
      <c r="K6748" s="248" t="s">
        <v>128</v>
      </c>
      <c r="L6748" s="230">
        <f>D6748*H6748</f>
        <v>750</v>
      </c>
    </row>
    <row r="6749" spans="1:14" ht="13">
      <c r="A6749" s="403"/>
      <c r="B6749" s="404"/>
      <c r="C6749" s="404"/>
      <c r="D6749" s="450"/>
      <c r="G6749" s="829"/>
      <c r="M6749" s="230" t="s">
        <v>128</v>
      </c>
      <c r="N6749" s="265">
        <f>SUM(L6745:L6748)</f>
        <v>131475</v>
      </c>
    </row>
    <row r="6750" spans="1:14" ht="13">
      <c r="A6750" s="403"/>
      <c r="B6750" s="404"/>
      <c r="C6750" s="404"/>
      <c r="D6750" s="450"/>
      <c r="E6750" s="829" t="s">
        <v>155</v>
      </c>
      <c r="F6750" s="234" t="s">
        <v>156</v>
      </c>
      <c r="G6750" s="829"/>
    </row>
    <row r="6751" spans="1:14" ht="13">
      <c r="A6751" s="403"/>
      <c r="B6751" s="404"/>
      <c r="C6751" s="404"/>
      <c r="D6751" s="274">
        <v>1</v>
      </c>
      <c r="E6751" s="829" t="s">
        <v>4</v>
      </c>
      <c r="F6751" s="439" t="s">
        <v>1351</v>
      </c>
      <c r="G6751" s="370" t="s">
        <v>151</v>
      </c>
      <c r="H6751" s="426">
        <f>Bahan!$C$432</f>
        <v>3500000</v>
      </c>
      <c r="K6751" s="248" t="s">
        <v>128</v>
      </c>
      <c r="L6751" s="230">
        <f>D6751*H6751</f>
        <v>3500000</v>
      </c>
    </row>
    <row r="6752" spans="1:14" ht="13">
      <c r="D6752" s="421"/>
      <c r="E6752" s="829"/>
      <c r="G6752" s="370"/>
      <c r="H6752" s="248"/>
      <c r="L6752" s="230"/>
      <c r="M6752" s="230" t="s">
        <v>128</v>
      </c>
      <c r="N6752" s="265">
        <f>SUM(L6751:L6751)</f>
        <v>3500000</v>
      </c>
    </row>
    <row r="6753" spans="1:14" ht="13">
      <c r="D6753" s="421"/>
      <c r="G6753" s="829"/>
      <c r="H6753" s="829"/>
      <c r="I6753" s="829"/>
      <c r="M6753" s="267" t="s">
        <v>169</v>
      </c>
      <c r="N6753" s="268" t="s">
        <v>169</v>
      </c>
    </row>
    <row r="6754" spans="1:14" ht="13">
      <c r="D6754" s="421"/>
      <c r="G6754" s="829"/>
      <c r="H6754" s="233" t="s">
        <v>170</v>
      </c>
      <c r="M6754" s="230" t="s">
        <v>128</v>
      </c>
      <c r="N6754" s="230">
        <f>SUM(N6749:N6752)</f>
        <v>3631475</v>
      </c>
    </row>
    <row r="6755" spans="1:14" ht="13">
      <c r="D6755" s="421"/>
      <c r="G6755" s="829"/>
      <c r="H6755" s="269" t="s">
        <v>3123</v>
      </c>
      <c r="K6755" s="270"/>
      <c r="M6755" s="230" t="s">
        <v>128</v>
      </c>
      <c r="N6755" s="265">
        <f>N6754*$Q$4</f>
        <v>363147.5</v>
      </c>
    </row>
    <row r="6756" spans="1:14" ht="13">
      <c r="D6756" s="421"/>
      <c r="G6756" s="829"/>
      <c r="H6756" s="233" t="s">
        <v>171</v>
      </c>
      <c r="M6756" s="230" t="s">
        <v>128</v>
      </c>
      <c r="N6756" s="262">
        <f>ROUNDDOWN((N6754+N6755),0)</f>
        <v>3994622</v>
      </c>
    </row>
    <row r="6757" spans="1:14" ht="13">
      <c r="D6757" s="421"/>
      <c r="E6757" s="829"/>
      <c r="G6757" s="829"/>
    </row>
    <row r="6758" spans="1:14" ht="13">
      <c r="A6758" s="258">
        <f>1+A6743</f>
        <v>222</v>
      </c>
      <c r="B6758" s="1250" t="s">
        <v>1352</v>
      </c>
      <c r="C6758" s="437"/>
      <c r="D6758" s="438" t="s">
        <v>1353</v>
      </c>
      <c r="E6758" s="245"/>
      <c r="F6758" s="260"/>
      <c r="G6758" s="1250"/>
      <c r="H6758" s="245"/>
      <c r="I6758" s="245"/>
      <c r="L6758" s="245"/>
      <c r="M6758" s="262"/>
      <c r="N6758" s="245"/>
    </row>
    <row r="6759" spans="1:14" ht="13">
      <c r="A6759" s="403"/>
      <c r="B6759" s="404"/>
      <c r="C6759" s="404"/>
      <c r="D6759" s="421"/>
      <c r="E6759" s="829" t="s">
        <v>147</v>
      </c>
      <c r="F6759" s="234" t="s">
        <v>148</v>
      </c>
      <c r="G6759" s="829"/>
    </row>
    <row r="6760" spans="1:14" ht="13">
      <c r="A6760" s="403"/>
      <c r="B6760" s="404"/>
      <c r="C6760" s="404"/>
      <c r="D6760" s="274">
        <v>0.5</v>
      </c>
      <c r="E6760" s="829" t="s">
        <v>149</v>
      </c>
      <c r="F6760" s="264" t="s">
        <v>150</v>
      </c>
      <c r="G6760" s="370" t="s">
        <v>151</v>
      </c>
      <c r="H6760" s="248">
        <f>Bahan!$C$10</f>
        <v>125000</v>
      </c>
      <c r="K6760" s="248" t="s">
        <v>128</v>
      </c>
      <c r="L6760" s="230">
        <f>D6760*H6760</f>
        <v>62500</v>
      </c>
    </row>
    <row r="6761" spans="1:14" ht="13">
      <c r="A6761" s="403"/>
      <c r="B6761" s="404"/>
      <c r="C6761" s="404"/>
      <c r="D6761" s="274">
        <v>0.5</v>
      </c>
      <c r="E6761" s="829" t="s">
        <v>149</v>
      </c>
      <c r="F6761" s="264" t="s">
        <v>945</v>
      </c>
      <c r="G6761" s="370" t="s">
        <v>151</v>
      </c>
      <c r="H6761" s="248">
        <f>Bahan!$C$20</f>
        <v>135000</v>
      </c>
      <c r="K6761" s="248" t="s">
        <v>128</v>
      </c>
      <c r="L6761" s="230">
        <f>D6761*H6761</f>
        <v>67500</v>
      </c>
    </row>
    <row r="6762" spans="1:14" ht="13">
      <c r="A6762" s="403"/>
      <c r="B6762" s="404"/>
      <c r="C6762" s="404"/>
      <c r="D6762" s="274">
        <v>5.0000000000000001E-3</v>
      </c>
      <c r="E6762" s="829" t="s">
        <v>149</v>
      </c>
      <c r="F6762" s="234" t="s">
        <v>153</v>
      </c>
      <c r="G6762" s="370" t="s">
        <v>151</v>
      </c>
      <c r="H6762" s="248">
        <f>Bahan!$C$21</f>
        <v>145000</v>
      </c>
      <c r="K6762" s="248" t="s">
        <v>128</v>
      </c>
      <c r="L6762" s="230">
        <f>D6762*H6762</f>
        <v>725</v>
      </c>
    </row>
    <row r="6763" spans="1:14" ht="13">
      <c r="A6763" s="403"/>
      <c r="B6763" s="404"/>
      <c r="C6763" s="404"/>
      <c r="D6763" s="274">
        <v>5.0000000000000001E-3</v>
      </c>
      <c r="E6763" s="829" t="s">
        <v>149</v>
      </c>
      <c r="F6763" s="234" t="s">
        <v>154</v>
      </c>
      <c r="G6763" s="370" t="s">
        <v>151</v>
      </c>
      <c r="H6763" s="248">
        <f>Bahan!$C$22</f>
        <v>150000</v>
      </c>
      <c r="K6763" s="248" t="s">
        <v>128</v>
      </c>
      <c r="L6763" s="230">
        <f>D6763*H6763</f>
        <v>750</v>
      </c>
    </row>
    <row r="6764" spans="1:14" ht="13">
      <c r="A6764" s="403"/>
      <c r="B6764" s="404"/>
      <c r="C6764" s="404"/>
      <c r="D6764" s="450"/>
      <c r="G6764" s="829"/>
      <c r="M6764" s="230" t="s">
        <v>128</v>
      </c>
      <c r="N6764" s="265">
        <f>SUM(L6760:L6763)</f>
        <v>131475</v>
      </c>
    </row>
    <row r="6765" spans="1:14" ht="13">
      <c r="A6765" s="403"/>
      <c r="B6765" s="404"/>
      <c r="C6765" s="404"/>
      <c r="D6765" s="450"/>
      <c r="E6765" s="829" t="s">
        <v>155</v>
      </c>
      <c r="F6765" s="234" t="s">
        <v>156</v>
      </c>
      <c r="G6765" s="829"/>
    </row>
    <row r="6766" spans="1:14" ht="13">
      <c r="A6766" s="403"/>
      <c r="B6766" s="404"/>
      <c r="C6766" s="404"/>
      <c r="D6766" s="274">
        <v>1</v>
      </c>
      <c r="E6766" s="829" t="s">
        <v>4</v>
      </c>
      <c r="F6766" s="439" t="s">
        <v>1354</v>
      </c>
      <c r="G6766" s="370" t="s">
        <v>151</v>
      </c>
      <c r="H6766" s="426">
        <f>Bahan!$C$433</f>
        <v>8500000</v>
      </c>
      <c r="K6766" s="248" t="s">
        <v>128</v>
      </c>
      <c r="L6766" s="230">
        <f>D6766*H6766</f>
        <v>8500000</v>
      </c>
    </row>
    <row r="6767" spans="1:14" ht="13">
      <c r="A6767" s="403"/>
      <c r="B6767" s="404"/>
      <c r="C6767" s="404"/>
      <c r="D6767" s="274">
        <v>7</v>
      </c>
      <c r="E6767" s="829" t="s">
        <v>4</v>
      </c>
      <c r="F6767" s="439" t="s">
        <v>1355</v>
      </c>
      <c r="G6767" s="370" t="s">
        <v>151</v>
      </c>
      <c r="H6767" s="426">
        <f>Bahan!$C$435</f>
        <v>185000</v>
      </c>
      <c r="K6767" s="248" t="s">
        <v>128</v>
      </c>
      <c r="L6767" s="230">
        <f>D6767*H6767</f>
        <v>1295000</v>
      </c>
    </row>
    <row r="6768" spans="1:14" ht="13">
      <c r="D6768" s="421"/>
      <c r="E6768" s="829"/>
      <c r="G6768" s="370"/>
      <c r="H6768" s="248"/>
      <c r="L6768" s="230"/>
      <c r="M6768" s="230" t="s">
        <v>128</v>
      </c>
      <c r="N6768" s="265">
        <f>SUM(L6766:L6767)</f>
        <v>9795000</v>
      </c>
    </row>
    <row r="6769" spans="1:14" ht="13">
      <c r="D6769" s="421"/>
      <c r="G6769" s="829"/>
      <c r="H6769" s="829"/>
      <c r="I6769" s="829"/>
      <c r="M6769" s="267" t="s">
        <v>169</v>
      </c>
      <c r="N6769" s="268" t="s">
        <v>169</v>
      </c>
    </row>
    <row r="6770" spans="1:14" ht="13">
      <c r="D6770" s="421"/>
      <c r="G6770" s="829"/>
      <c r="H6770" s="233" t="s">
        <v>170</v>
      </c>
      <c r="M6770" s="230" t="s">
        <v>128</v>
      </c>
      <c r="N6770" s="230">
        <f>SUM(N6764:N6768)</f>
        <v>9926475</v>
      </c>
    </row>
    <row r="6771" spans="1:14" ht="13">
      <c r="D6771" s="421"/>
      <c r="G6771" s="829"/>
      <c r="H6771" s="269" t="s">
        <v>3123</v>
      </c>
      <c r="K6771" s="270"/>
      <c r="M6771" s="230" t="s">
        <v>128</v>
      </c>
      <c r="N6771" s="265">
        <f>N6770*$Q$4</f>
        <v>992647.5</v>
      </c>
    </row>
    <row r="6772" spans="1:14" ht="13">
      <c r="D6772" s="421"/>
      <c r="G6772" s="829"/>
      <c r="H6772" s="233" t="s">
        <v>171</v>
      </c>
      <c r="M6772" s="230" t="s">
        <v>128</v>
      </c>
      <c r="N6772" s="262">
        <f>ROUNDDOWN((N6770+N6771),0)</f>
        <v>10919122</v>
      </c>
    </row>
    <row r="6773" spans="1:14" ht="13">
      <c r="D6773" s="421"/>
      <c r="E6773" s="829"/>
      <c r="G6773" s="829"/>
    </row>
    <row r="6774" spans="1:14" ht="13">
      <c r="A6774" s="258">
        <f>1+A6758</f>
        <v>223</v>
      </c>
      <c r="B6774" s="1250" t="s">
        <v>1356</v>
      </c>
      <c r="C6774" s="437"/>
      <c r="D6774" s="438" t="s">
        <v>1357</v>
      </c>
      <c r="E6774" s="245"/>
      <c r="F6774" s="260"/>
      <c r="G6774" s="1250"/>
      <c r="H6774" s="245"/>
      <c r="I6774" s="245"/>
      <c r="L6774" s="245"/>
      <c r="M6774" s="262"/>
      <c r="N6774" s="245"/>
    </row>
    <row r="6775" spans="1:14" ht="13">
      <c r="A6775" s="403"/>
      <c r="B6775" s="404"/>
      <c r="C6775" s="404"/>
      <c r="D6775" s="421"/>
      <c r="E6775" s="829" t="s">
        <v>147</v>
      </c>
      <c r="F6775" s="234" t="s">
        <v>148</v>
      </c>
      <c r="G6775" s="829"/>
    </row>
    <row r="6776" spans="1:14" ht="13">
      <c r="A6776" s="403"/>
      <c r="B6776" s="404"/>
      <c r="C6776" s="404"/>
      <c r="D6776" s="274">
        <v>0.5</v>
      </c>
      <c r="E6776" s="829" t="s">
        <v>149</v>
      </c>
      <c r="F6776" s="264" t="s">
        <v>150</v>
      </c>
      <c r="G6776" s="370" t="s">
        <v>151</v>
      </c>
      <c r="H6776" s="248">
        <f>Bahan!$C$10</f>
        <v>125000</v>
      </c>
      <c r="K6776" s="248" t="s">
        <v>128</v>
      </c>
      <c r="L6776" s="230">
        <f>D6776*H6776</f>
        <v>62500</v>
      </c>
    </row>
    <row r="6777" spans="1:14" ht="13">
      <c r="A6777" s="403"/>
      <c r="B6777" s="404"/>
      <c r="C6777" s="404"/>
      <c r="D6777" s="274">
        <v>0.5</v>
      </c>
      <c r="E6777" s="829" t="s">
        <v>149</v>
      </c>
      <c r="F6777" s="264" t="s">
        <v>945</v>
      </c>
      <c r="G6777" s="370" t="s">
        <v>151</v>
      </c>
      <c r="H6777" s="248">
        <f>Bahan!$C$20</f>
        <v>135000</v>
      </c>
      <c r="K6777" s="248" t="s">
        <v>128</v>
      </c>
      <c r="L6777" s="230">
        <f>D6777*H6777</f>
        <v>67500</v>
      </c>
    </row>
    <row r="6778" spans="1:14" ht="13">
      <c r="A6778" s="403"/>
      <c r="B6778" s="404"/>
      <c r="C6778" s="404"/>
      <c r="D6778" s="274">
        <v>5.0000000000000001E-3</v>
      </c>
      <c r="E6778" s="829" t="s">
        <v>149</v>
      </c>
      <c r="F6778" s="234" t="s">
        <v>153</v>
      </c>
      <c r="G6778" s="370" t="s">
        <v>151</v>
      </c>
      <c r="H6778" s="248">
        <f>Bahan!$C$21</f>
        <v>145000</v>
      </c>
      <c r="K6778" s="248" t="s">
        <v>128</v>
      </c>
      <c r="L6778" s="230">
        <f>D6778*H6778</f>
        <v>725</v>
      </c>
    </row>
    <row r="6779" spans="1:14" ht="13">
      <c r="A6779" s="403"/>
      <c r="B6779" s="404"/>
      <c r="C6779" s="404"/>
      <c r="D6779" s="274">
        <v>5.0000000000000001E-3</v>
      </c>
      <c r="E6779" s="829" t="s">
        <v>149</v>
      </c>
      <c r="F6779" s="234" t="s">
        <v>154</v>
      </c>
      <c r="G6779" s="370" t="s">
        <v>151</v>
      </c>
      <c r="H6779" s="248">
        <f>Bahan!$C$22</f>
        <v>150000</v>
      </c>
      <c r="K6779" s="248" t="s">
        <v>128</v>
      </c>
      <c r="L6779" s="230">
        <f>D6779*H6779</f>
        <v>750</v>
      </c>
    </row>
    <row r="6780" spans="1:14" ht="13">
      <c r="A6780" s="403"/>
      <c r="B6780" s="404"/>
      <c r="C6780" s="404"/>
      <c r="D6780" s="450"/>
      <c r="G6780" s="829"/>
      <c r="M6780" s="230" t="s">
        <v>128</v>
      </c>
      <c r="N6780" s="265">
        <f>SUM(L6776:L6779)</f>
        <v>131475</v>
      </c>
    </row>
    <row r="6781" spans="1:14" ht="13">
      <c r="A6781" s="403"/>
      <c r="B6781" s="404"/>
      <c r="C6781" s="404"/>
      <c r="D6781" s="450"/>
      <c r="E6781" s="829" t="s">
        <v>155</v>
      </c>
      <c r="F6781" s="234" t="s">
        <v>156</v>
      </c>
      <c r="G6781" s="829"/>
    </row>
    <row r="6782" spans="1:14" ht="13">
      <c r="A6782" s="403"/>
      <c r="B6782" s="404"/>
      <c r="C6782" s="404"/>
      <c r="D6782" s="274">
        <v>1</v>
      </c>
      <c r="E6782" s="829" t="s">
        <v>4</v>
      </c>
      <c r="F6782" s="439" t="s">
        <v>1358</v>
      </c>
      <c r="G6782" s="370" t="s">
        <v>151</v>
      </c>
      <c r="H6782" s="426">
        <f>Bahan!$C$434</f>
        <v>2650000</v>
      </c>
      <c r="K6782" s="248" t="s">
        <v>128</v>
      </c>
      <c r="L6782" s="230">
        <f>D6782*H6782</f>
        <v>2650000</v>
      </c>
    </row>
    <row r="6783" spans="1:14" ht="13">
      <c r="A6783" s="403"/>
      <c r="B6783" s="404"/>
      <c r="C6783" s="404"/>
      <c r="D6783" s="274">
        <v>3</v>
      </c>
      <c r="E6783" s="829" t="s">
        <v>4</v>
      </c>
      <c r="F6783" s="439" t="s">
        <v>1355</v>
      </c>
      <c r="G6783" s="370" t="s">
        <v>151</v>
      </c>
      <c r="H6783" s="426">
        <f>Bahan!$C$435</f>
        <v>185000</v>
      </c>
      <c r="K6783" s="248" t="s">
        <v>128</v>
      </c>
      <c r="L6783" s="230">
        <f>D6783*H6783</f>
        <v>555000</v>
      </c>
    </row>
    <row r="6784" spans="1:14" ht="13">
      <c r="D6784" s="421"/>
      <c r="E6784" s="829"/>
      <c r="G6784" s="370"/>
      <c r="H6784" s="248"/>
      <c r="L6784" s="230"/>
      <c r="M6784" s="230" t="s">
        <v>128</v>
      </c>
      <c r="N6784" s="265">
        <f>SUM(L6782:L6783)</f>
        <v>3205000</v>
      </c>
    </row>
    <row r="6785" spans="1:14" ht="13">
      <c r="D6785" s="421"/>
      <c r="G6785" s="829"/>
      <c r="H6785" s="829"/>
      <c r="I6785" s="829"/>
      <c r="M6785" s="267" t="s">
        <v>169</v>
      </c>
      <c r="N6785" s="268" t="s">
        <v>169</v>
      </c>
    </row>
    <row r="6786" spans="1:14" ht="13">
      <c r="D6786" s="421"/>
      <c r="G6786" s="829"/>
      <c r="H6786" s="233" t="s">
        <v>170</v>
      </c>
      <c r="M6786" s="230" t="s">
        <v>128</v>
      </c>
      <c r="N6786" s="230">
        <f>SUM(N6780:N6784)</f>
        <v>3336475</v>
      </c>
    </row>
    <row r="6787" spans="1:14" ht="13">
      <c r="D6787" s="421"/>
      <c r="G6787" s="829"/>
      <c r="H6787" s="269" t="s">
        <v>3123</v>
      </c>
      <c r="K6787" s="270"/>
      <c r="M6787" s="230" t="s">
        <v>128</v>
      </c>
      <c r="N6787" s="265">
        <f>N6786*$Q$4</f>
        <v>333647.5</v>
      </c>
    </row>
    <row r="6788" spans="1:14" ht="13">
      <c r="D6788" s="421"/>
      <c r="G6788" s="829"/>
      <c r="H6788" s="233" t="s">
        <v>171</v>
      </c>
      <c r="M6788" s="230" t="s">
        <v>128</v>
      </c>
      <c r="N6788" s="262">
        <f>ROUNDDOWN((N6786+N6787),0)</f>
        <v>3670122</v>
      </c>
    </row>
    <row r="6789" spans="1:14" ht="13">
      <c r="D6789" s="421"/>
      <c r="E6789" s="829"/>
      <c r="G6789" s="829"/>
    </row>
    <row r="6790" spans="1:14" ht="13">
      <c r="A6790" s="258">
        <f>1+A6774</f>
        <v>224</v>
      </c>
      <c r="B6790" s="1250" t="s">
        <v>1359</v>
      </c>
      <c r="C6790" s="437"/>
      <c r="D6790" s="438" t="s">
        <v>1360</v>
      </c>
      <c r="E6790" s="245"/>
      <c r="F6790" s="260"/>
      <c r="G6790" s="1250"/>
      <c r="H6790" s="245"/>
      <c r="I6790" s="245"/>
      <c r="L6790" s="245"/>
      <c r="M6790" s="262"/>
      <c r="N6790" s="245"/>
    </row>
    <row r="6791" spans="1:14" ht="13">
      <c r="A6791" s="403"/>
      <c r="B6791" s="404"/>
      <c r="C6791" s="404"/>
      <c r="D6791" s="421"/>
      <c r="E6791" s="829" t="s">
        <v>147</v>
      </c>
      <c r="F6791" s="234" t="s">
        <v>148</v>
      </c>
      <c r="G6791" s="829"/>
    </row>
    <row r="6792" spans="1:14" ht="13">
      <c r="A6792" s="403"/>
      <c r="B6792" s="404"/>
      <c r="C6792" s="404"/>
      <c r="D6792" s="274">
        <v>0.5</v>
      </c>
      <c r="E6792" s="829" t="s">
        <v>149</v>
      </c>
      <c r="F6792" s="264" t="s">
        <v>150</v>
      </c>
      <c r="G6792" s="370" t="s">
        <v>151</v>
      </c>
      <c r="H6792" s="248">
        <f>Bahan!$C$10</f>
        <v>125000</v>
      </c>
      <c r="K6792" s="248" t="s">
        <v>128</v>
      </c>
      <c r="L6792" s="230">
        <f>D6792*H6792</f>
        <v>62500</v>
      </c>
    </row>
    <row r="6793" spans="1:14" ht="13">
      <c r="A6793" s="403"/>
      <c r="B6793" s="404"/>
      <c r="C6793" s="404"/>
      <c r="D6793" s="274">
        <v>0.5</v>
      </c>
      <c r="E6793" s="829" t="s">
        <v>149</v>
      </c>
      <c r="F6793" s="264" t="s">
        <v>945</v>
      </c>
      <c r="G6793" s="370" t="s">
        <v>151</v>
      </c>
      <c r="H6793" s="248">
        <f>Bahan!$C$20</f>
        <v>135000</v>
      </c>
      <c r="K6793" s="248" t="s">
        <v>128</v>
      </c>
      <c r="L6793" s="230">
        <f>D6793*H6793</f>
        <v>67500</v>
      </c>
    </row>
    <row r="6794" spans="1:14" ht="13">
      <c r="A6794" s="403"/>
      <c r="B6794" s="404"/>
      <c r="C6794" s="404"/>
      <c r="D6794" s="274">
        <v>5.0000000000000001E-3</v>
      </c>
      <c r="E6794" s="829" t="s">
        <v>149</v>
      </c>
      <c r="F6794" s="234" t="s">
        <v>153</v>
      </c>
      <c r="G6794" s="370" t="s">
        <v>151</v>
      </c>
      <c r="H6794" s="248">
        <f>Bahan!$C$21</f>
        <v>145000</v>
      </c>
      <c r="K6794" s="248" t="s">
        <v>128</v>
      </c>
      <c r="L6794" s="230">
        <f>D6794*H6794</f>
        <v>725</v>
      </c>
    </row>
    <row r="6795" spans="1:14" ht="13">
      <c r="A6795" s="403"/>
      <c r="B6795" s="404"/>
      <c r="C6795" s="404"/>
      <c r="D6795" s="274">
        <v>5.0000000000000001E-3</v>
      </c>
      <c r="E6795" s="829" t="s">
        <v>149</v>
      </c>
      <c r="F6795" s="234" t="s">
        <v>154</v>
      </c>
      <c r="G6795" s="370" t="s">
        <v>151</v>
      </c>
      <c r="H6795" s="248">
        <f>Bahan!$C$22</f>
        <v>150000</v>
      </c>
      <c r="K6795" s="248" t="s">
        <v>128</v>
      </c>
      <c r="L6795" s="230">
        <f>D6795*H6795</f>
        <v>750</v>
      </c>
    </row>
    <row r="6796" spans="1:14" ht="13">
      <c r="A6796" s="403"/>
      <c r="B6796" s="404"/>
      <c r="C6796" s="404"/>
      <c r="D6796" s="450"/>
      <c r="G6796" s="829"/>
      <c r="M6796" s="230" t="s">
        <v>128</v>
      </c>
      <c r="N6796" s="265">
        <f>SUM(L6792:L6795)</f>
        <v>131475</v>
      </c>
    </row>
    <row r="6797" spans="1:14" ht="13">
      <c r="A6797" s="403"/>
      <c r="B6797" s="404"/>
      <c r="C6797" s="404"/>
      <c r="D6797" s="450"/>
      <c r="E6797" s="829" t="s">
        <v>155</v>
      </c>
      <c r="F6797" s="234" t="s">
        <v>156</v>
      </c>
      <c r="G6797" s="829"/>
    </row>
    <row r="6798" spans="1:14" ht="13">
      <c r="A6798" s="403"/>
      <c r="B6798" s="404"/>
      <c r="C6798" s="404"/>
      <c r="D6798" s="274">
        <v>1</v>
      </c>
      <c r="E6798" s="829" t="s">
        <v>4</v>
      </c>
      <c r="F6798" s="439" t="s">
        <v>1361</v>
      </c>
      <c r="G6798" s="370" t="s">
        <v>151</v>
      </c>
      <c r="H6798" s="426">
        <f>Bahan!$C$436</f>
        <v>5500000</v>
      </c>
      <c r="K6798" s="248" t="s">
        <v>128</v>
      </c>
      <c r="L6798" s="230">
        <f>D6798*H6798</f>
        <v>5500000</v>
      </c>
    </row>
    <row r="6799" spans="1:14" ht="13">
      <c r="D6799" s="421"/>
      <c r="E6799" s="829"/>
      <c r="G6799" s="370"/>
      <c r="H6799" s="248"/>
      <c r="L6799" s="230"/>
      <c r="M6799" s="230" t="s">
        <v>128</v>
      </c>
      <c r="N6799" s="265">
        <f>SUM(L6798:L6798)</f>
        <v>5500000</v>
      </c>
    </row>
    <row r="6800" spans="1:14" ht="13">
      <c r="D6800" s="421"/>
      <c r="G6800" s="829"/>
      <c r="H6800" s="829"/>
      <c r="I6800" s="829"/>
      <c r="M6800" s="267" t="s">
        <v>169</v>
      </c>
      <c r="N6800" s="268" t="s">
        <v>169</v>
      </c>
    </row>
    <row r="6801" spans="1:14" ht="13">
      <c r="D6801" s="421"/>
      <c r="G6801" s="829"/>
      <c r="H6801" s="233" t="s">
        <v>170</v>
      </c>
      <c r="M6801" s="230" t="s">
        <v>128</v>
      </c>
      <c r="N6801" s="230">
        <f>SUM(N6796:N6799)</f>
        <v>5631475</v>
      </c>
    </row>
    <row r="6802" spans="1:14" ht="13">
      <c r="D6802" s="421"/>
      <c r="G6802" s="829"/>
      <c r="H6802" s="269" t="s">
        <v>3123</v>
      </c>
      <c r="K6802" s="270"/>
      <c r="M6802" s="230" t="s">
        <v>128</v>
      </c>
      <c r="N6802" s="265">
        <f>N6801*$Q$4</f>
        <v>563147.5</v>
      </c>
    </row>
    <row r="6803" spans="1:14" ht="13">
      <c r="D6803" s="421"/>
      <c r="G6803" s="829"/>
      <c r="H6803" s="233" t="s">
        <v>171</v>
      </c>
      <c r="M6803" s="230" t="s">
        <v>128</v>
      </c>
      <c r="N6803" s="262">
        <f>ROUNDDOWN((N6801+N6802),0)</f>
        <v>6194622</v>
      </c>
    </row>
    <row r="6804" spans="1:14" ht="13">
      <c r="D6804" s="421"/>
      <c r="E6804" s="829"/>
      <c r="G6804" s="829"/>
    </row>
    <row r="6805" spans="1:14" ht="13">
      <c r="A6805" s="258">
        <f>1+A6790</f>
        <v>225</v>
      </c>
      <c r="B6805" s="1250" t="s">
        <v>1362</v>
      </c>
      <c r="C6805" s="437"/>
      <c r="D6805" s="438" t="s">
        <v>1363</v>
      </c>
      <c r="E6805" s="245"/>
      <c r="F6805" s="260"/>
      <c r="G6805" s="1250"/>
      <c r="H6805" s="245"/>
      <c r="I6805" s="245"/>
      <c r="L6805" s="245"/>
      <c r="M6805" s="262"/>
      <c r="N6805" s="245"/>
    </row>
    <row r="6806" spans="1:14" ht="13">
      <c r="A6806" s="403"/>
      <c r="B6806" s="404"/>
      <c r="C6806" s="404"/>
      <c r="D6806" s="421"/>
      <c r="E6806" s="829" t="s">
        <v>147</v>
      </c>
      <c r="F6806" s="234" t="s">
        <v>148</v>
      </c>
      <c r="G6806" s="829"/>
    </row>
    <row r="6807" spans="1:14" ht="13">
      <c r="A6807" s="403"/>
      <c r="B6807" s="404"/>
      <c r="C6807" s="404"/>
      <c r="D6807" s="274">
        <v>0.5</v>
      </c>
      <c r="E6807" s="829" t="s">
        <v>149</v>
      </c>
      <c r="F6807" s="264" t="s">
        <v>150</v>
      </c>
      <c r="G6807" s="370" t="s">
        <v>151</v>
      </c>
      <c r="H6807" s="248">
        <f>Bahan!$C$10</f>
        <v>125000</v>
      </c>
      <c r="K6807" s="248" t="s">
        <v>128</v>
      </c>
      <c r="L6807" s="230">
        <f>D6807*H6807</f>
        <v>62500</v>
      </c>
    </row>
    <row r="6808" spans="1:14" ht="13">
      <c r="A6808" s="403"/>
      <c r="B6808" s="404"/>
      <c r="C6808" s="404"/>
      <c r="D6808" s="274">
        <v>0.5</v>
      </c>
      <c r="E6808" s="829" t="s">
        <v>149</v>
      </c>
      <c r="F6808" s="264" t="s">
        <v>945</v>
      </c>
      <c r="G6808" s="370" t="s">
        <v>151</v>
      </c>
      <c r="H6808" s="248">
        <f>Bahan!$C$20</f>
        <v>135000</v>
      </c>
      <c r="K6808" s="248" t="s">
        <v>128</v>
      </c>
      <c r="L6808" s="230">
        <f>D6808*H6808</f>
        <v>67500</v>
      </c>
    </row>
    <row r="6809" spans="1:14" ht="13">
      <c r="A6809" s="403"/>
      <c r="B6809" s="404"/>
      <c r="C6809" s="404"/>
      <c r="D6809" s="274">
        <v>5.0000000000000001E-3</v>
      </c>
      <c r="E6809" s="829" t="s">
        <v>149</v>
      </c>
      <c r="F6809" s="234" t="s">
        <v>153</v>
      </c>
      <c r="G6809" s="370" t="s">
        <v>151</v>
      </c>
      <c r="H6809" s="248">
        <f>Bahan!$C$21</f>
        <v>145000</v>
      </c>
      <c r="K6809" s="248" t="s">
        <v>128</v>
      </c>
      <c r="L6809" s="230">
        <f>D6809*H6809</f>
        <v>725</v>
      </c>
    </row>
    <row r="6810" spans="1:14" ht="13">
      <c r="A6810" s="403"/>
      <c r="B6810" s="404"/>
      <c r="C6810" s="404"/>
      <c r="D6810" s="274">
        <v>5.0000000000000001E-3</v>
      </c>
      <c r="E6810" s="829" t="s">
        <v>149</v>
      </c>
      <c r="F6810" s="234" t="s">
        <v>154</v>
      </c>
      <c r="G6810" s="370" t="s">
        <v>151</v>
      </c>
      <c r="H6810" s="248">
        <f>Bahan!$C$22</f>
        <v>150000</v>
      </c>
      <c r="K6810" s="248" t="s">
        <v>128</v>
      </c>
      <c r="L6810" s="230">
        <f>D6810*H6810</f>
        <v>750</v>
      </c>
    </row>
    <row r="6811" spans="1:14" ht="13">
      <c r="A6811" s="403"/>
      <c r="B6811" s="404"/>
      <c r="C6811" s="404"/>
      <c r="D6811" s="450"/>
      <c r="G6811" s="829"/>
      <c r="M6811" s="230" t="s">
        <v>128</v>
      </c>
      <c r="N6811" s="265">
        <f>SUM(L6807:L6810)</f>
        <v>131475</v>
      </c>
    </row>
    <row r="6812" spans="1:14" ht="13">
      <c r="A6812" s="403"/>
      <c r="B6812" s="404"/>
      <c r="C6812" s="404"/>
      <c r="D6812" s="450"/>
      <c r="E6812" s="829" t="s">
        <v>155</v>
      </c>
      <c r="F6812" s="234" t="s">
        <v>156</v>
      </c>
      <c r="G6812" s="829"/>
    </row>
    <row r="6813" spans="1:14" ht="13">
      <c r="A6813" s="403"/>
      <c r="B6813" s="404"/>
      <c r="C6813" s="404"/>
      <c r="D6813" s="274">
        <v>1</v>
      </c>
      <c r="E6813" s="829" t="s">
        <v>4</v>
      </c>
      <c r="F6813" s="439" t="s">
        <v>1364</v>
      </c>
      <c r="G6813" s="370" t="s">
        <v>151</v>
      </c>
      <c r="H6813" s="426">
        <f>Bahan!$C$437</f>
        <v>8500000</v>
      </c>
      <c r="K6813" s="248" t="s">
        <v>128</v>
      </c>
      <c r="L6813" s="230">
        <f>D6813*H6813</f>
        <v>8500000</v>
      </c>
    </row>
    <row r="6814" spans="1:14" ht="13">
      <c r="D6814" s="421"/>
      <c r="E6814" s="829"/>
      <c r="G6814" s="370"/>
      <c r="H6814" s="248"/>
      <c r="L6814" s="230"/>
      <c r="M6814" s="230" t="s">
        <v>128</v>
      </c>
      <c r="N6814" s="265">
        <f>SUM(L6813:L6813)</f>
        <v>8500000</v>
      </c>
    </row>
    <row r="6815" spans="1:14" ht="13">
      <c r="D6815" s="421"/>
      <c r="G6815" s="829"/>
      <c r="H6815" s="829"/>
      <c r="I6815" s="829"/>
      <c r="M6815" s="267" t="s">
        <v>169</v>
      </c>
      <c r="N6815" s="268" t="s">
        <v>169</v>
      </c>
    </row>
    <row r="6816" spans="1:14" ht="13">
      <c r="D6816" s="421"/>
      <c r="G6816" s="829"/>
      <c r="H6816" s="233" t="s">
        <v>170</v>
      </c>
      <c r="M6816" s="230" t="s">
        <v>128</v>
      </c>
      <c r="N6816" s="230">
        <f>SUM(N6811:N6814)</f>
        <v>8631475</v>
      </c>
    </row>
    <row r="6817" spans="1:14" ht="13">
      <c r="D6817" s="421"/>
      <c r="G6817" s="829"/>
      <c r="H6817" s="269" t="s">
        <v>3123</v>
      </c>
      <c r="K6817" s="270"/>
      <c r="M6817" s="230" t="s">
        <v>128</v>
      </c>
      <c r="N6817" s="265">
        <f>N6816*$Q$4</f>
        <v>863147.5</v>
      </c>
    </row>
    <row r="6818" spans="1:14" ht="13">
      <c r="D6818" s="421"/>
      <c r="G6818" s="829"/>
      <c r="H6818" s="233" t="s">
        <v>171</v>
      </c>
      <c r="M6818" s="230" t="s">
        <v>128</v>
      </c>
      <c r="N6818" s="262">
        <f>ROUNDDOWN((N6816+N6817),0)</f>
        <v>9494622</v>
      </c>
    </row>
    <row r="6819" spans="1:14" ht="13">
      <c r="D6819" s="421"/>
      <c r="E6819" s="829"/>
      <c r="G6819" s="829"/>
    </row>
    <row r="6820" spans="1:14" s="245" customFormat="1" ht="13">
      <c r="A6820" s="258" t="s">
        <v>482</v>
      </c>
      <c r="B6820" s="1250" t="s">
        <v>1365</v>
      </c>
      <c r="C6820" s="1250"/>
      <c r="D6820" s="420" t="s">
        <v>1366</v>
      </c>
      <c r="F6820" s="260"/>
      <c r="G6820" s="1250"/>
      <c r="H6820" s="1250"/>
    </row>
    <row r="6821" spans="1:14" ht="13">
      <c r="A6821" s="231" t="s">
        <v>143</v>
      </c>
      <c r="D6821" s="435"/>
      <c r="E6821" s="449"/>
      <c r="G6821" s="829"/>
      <c r="H6821" s="829"/>
      <c r="M6821" s="233"/>
    </row>
    <row r="6822" spans="1:14" s="245" customFormat="1" ht="13">
      <c r="A6822" s="258">
        <f>1+A6805</f>
        <v>226</v>
      </c>
      <c r="B6822" s="1250" t="s">
        <v>1367</v>
      </c>
      <c r="C6822" s="1250"/>
      <c r="D6822" s="341" t="s">
        <v>1368</v>
      </c>
      <c r="F6822" s="260"/>
      <c r="G6822" s="422"/>
      <c r="M6822" s="423"/>
    </row>
    <row r="6823" spans="1:14" ht="13">
      <c r="A6823" s="403"/>
      <c r="B6823" s="404"/>
      <c r="C6823" s="404"/>
      <c r="D6823" s="421"/>
      <c r="E6823" s="829" t="s">
        <v>147</v>
      </c>
      <c r="F6823" s="234" t="s">
        <v>148</v>
      </c>
      <c r="G6823" s="829"/>
    </row>
    <row r="6824" spans="1:14" ht="13">
      <c r="A6824" s="403"/>
      <c r="B6824" s="404"/>
      <c r="C6824" s="404"/>
      <c r="D6824" s="274">
        <v>0.5</v>
      </c>
      <c r="E6824" s="829" t="s">
        <v>149</v>
      </c>
      <c r="F6824" s="264" t="s">
        <v>150</v>
      </c>
      <c r="G6824" s="370" t="s">
        <v>151</v>
      </c>
      <c r="H6824" s="248">
        <f>Bahan!$C$10</f>
        <v>125000</v>
      </c>
      <c r="I6824" s="248" t="s">
        <v>128</v>
      </c>
      <c r="L6824" s="230">
        <f>D6824*H6824</f>
        <v>62500</v>
      </c>
    </row>
    <row r="6825" spans="1:14" ht="13">
      <c r="A6825" s="403"/>
      <c r="B6825" s="404"/>
      <c r="C6825" s="404"/>
      <c r="D6825" s="274">
        <v>0.5</v>
      </c>
      <c r="E6825" s="829" t="s">
        <v>149</v>
      </c>
      <c r="F6825" s="264" t="s">
        <v>945</v>
      </c>
      <c r="G6825" s="370" t="s">
        <v>151</v>
      </c>
      <c r="H6825" s="248">
        <f>Bahan!$C$20</f>
        <v>135000</v>
      </c>
      <c r="I6825" s="248" t="s">
        <v>128</v>
      </c>
      <c r="L6825" s="230">
        <f>D6825*H6825</f>
        <v>67500</v>
      </c>
    </row>
    <row r="6826" spans="1:14" ht="13">
      <c r="A6826" s="403"/>
      <c r="B6826" s="404"/>
      <c r="C6826" s="404"/>
      <c r="D6826" s="274">
        <v>5.0000000000000001E-3</v>
      </c>
      <c r="E6826" s="829" t="s">
        <v>149</v>
      </c>
      <c r="F6826" s="234" t="s">
        <v>153</v>
      </c>
      <c r="G6826" s="370" t="s">
        <v>151</v>
      </c>
      <c r="H6826" s="248">
        <f>Bahan!$C$21</f>
        <v>145000</v>
      </c>
      <c r="I6826" s="248" t="s">
        <v>128</v>
      </c>
      <c r="L6826" s="230">
        <f>D6826*H6826</f>
        <v>725</v>
      </c>
    </row>
    <row r="6827" spans="1:14" ht="13">
      <c r="A6827" s="403"/>
      <c r="B6827" s="404"/>
      <c r="C6827" s="404"/>
      <c r="D6827" s="274">
        <v>5.0000000000000001E-3</v>
      </c>
      <c r="E6827" s="829" t="s">
        <v>149</v>
      </c>
      <c r="F6827" s="234" t="s">
        <v>154</v>
      </c>
      <c r="G6827" s="370" t="s">
        <v>151</v>
      </c>
      <c r="H6827" s="248">
        <f>Bahan!$C$22</f>
        <v>150000</v>
      </c>
      <c r="I6827" s="248" t="s">
        <v>128</v>
      </c>
      <c r="L6827" s="230">
        <f>D6827*H6827</f>
        <v>750</v>
      </c>
    </row>
    <row r="6828" spans="1:14" ht="13">
      <c r="A6828" s="403"/>
      <c r="B6828" s="404"/>
      <c r="C6828" s="404"/>
      <c r="D6828" s="421"/>
      <c r="E6828" s="829"/>
      <c r="G6828" s="829"/>
      <c r="M6828" s="230" t="s">
        <v>128</v>
      </c>
      <c r="N6828" s="265">
        <f>SUM(L6824:L6827)</f>
        <v>131475</v>
      </c>
    </row>
    <row r="6829" spans="1:14" ht="13">
      <c r="D6829" s="424"/>
      <c r="E6829" s="293" t="s">
        <v>236</v>
      </c>
      <c r="F6829" s="385" t="s">
        <v>645</v>
      </c>
      <c r="G6829" s="425"/>
      <c r="H6829" s="386"/>
      <c r="I6829" s="386"/>
      <c r="J6829" s="386"/>
      <c r="K6829" s="279"/>
      <c r="L6829" s="386"/>
      <c r="M6829" s="426"/>
    </row>
    <row r="6830" spans="1:14" ht="13">
      <c r="A6830" s="387"/>
      <c r="B6830" s="293"/>
      <c r="C6830" s="293"/>
      <c r="D6830" s="427">
        <v>1</v>
      </c>
      <c r="E6830" s="829" t="s">
        <v>4</v>
      </c>
      <c r="F6830" s="1377" t="s">
        <v>1369</v>
      </c>
      <c r="G6830" s="356" t="s">
        <v>151</v>
      </c>
      <c r="H6830" s="428">
        <f>Bahan!$C$439</f>
        <v>22750000</v>
      </c>
      <c r="I6830" s="428"/>
      <c r="J6830" s="428"/>
      <c r="K6830" s="426" t="s">
        <v>128</v>
      </c>
      <c r="L6830" s="426">
        <f>D6830*H6830</f>
        <v>22750000</v>
      </c>
      <c r="M6830" s="426"/>
    </row>
    <row r="6831" spans="1:14" ht="13">
      <c r="D6831" s="307"/>
      <c r="G6831" s="429"/>
      <c r="M6831" s="426" t="s">
        <v>128</v>
      </c>
      <c r="N6831" s="265">
        <f>SUM(L6830:L6830)</f>
        <v>22750000</v>
      </c>
    </row>
    <row r="6832" spans="1:14" ht="13">
      <c r="D6832" s="430"/>
      <c r="E6832" s="829"/>
      <c r="F6832" s="247"/>
      <c r="G6832" s="429"/>
      <c r="H6832" s="829"/>
      <c r="I6832" s="829"/>
      <c r="J6832" s="829"/>
      <c r="K6832" s="426"/>
      <c r="M6832" s="431" t="s">
        <v>169</v>
      </c>
      <c r="N6832" s="268" t="s">
        <v>169</v>
      </c>
    </row>
    <row r="6833" spans="1:14" ht="13">
      <c r="D6833" s="307"/>
      <c r="G6833" s="829"/>
      <c r="H6833" s="233" t="s">
        <v>170</v>
      </c>
      <c r="M6833" s="426" t="s">
        <v>128</v>
      </c>
      <c r="N6833" s="426">
        <f>SUM(N6828:N6831)</f>
        <v>22881475</v>
      </c>
    </row>
    <row r="6834" spans="1:14" ht="13">
      <c r="D6834" s="307"/>
      <c r="G6834" s="829"/>
      <c r="H6834" s="269" t="s">
        <v>3123</v>
      </c>
      <c r="K6834" s="270"/>
      <c r="M6834" s="230" t="s">
        <v>128</v>
      </c>
      <c r="N6834" s="265">
        <f>N6833*$Q$4</f>
        <v>2288147.5</v>
      </c>
    </row>
    <row r="6835" spans="1:14" ht="13">
      <c r="D6835" s="421"/>
      <c r="G6835" s="829"/>
      <c r="H6835" s="233" t="s">
        <v>171</v>
      </c>
      <c r="M6835" s="230" t="s">
        <v>128</v>
      </c>
      <c r="N6835" s="262">
        <f>ROUNDDOWN((N6833+N6834),0)</f>
        <v>25169622</v>
      </c>
    </row>
    <row r="6836" spans="1:14" ht="13">
      <c r="D6836" s="421"/>
      <c r="G6836" s="829"/>
      <c r="M6836" s="423"/>
      <c r="N6836" s="271"/>
    </row>
    <row r="6837" spans="1:14" s="245" customFormat="1" ht="13">
      <c r="A6837" s="258">
        <f>1+A6822</f>
        <v>227</v>
      </c>
      <c r="B6837" s="1250" t="s">
        <v>1370</v>
      </c>
      <c r="C6837" s="1250"/>
      <c r="D6837" s="341" t="s">
        <v>1371</v>
      </c>
      <c r="F6837" s="260"/>
      <c r="G6837" s="422"/>
      <c r="M6837" s="423"/>
    </row>
    <row r="6838" spans="1:14" ht="13">
      <c r="A6838" s="403"/>
      <c r="B6838" s="404"/>
      <c r="C6838" s="404"/>
      <c r="D6838" s="421"/>
      <c r="E6838" s="829" t="s">
        <v>147</v>
      </c>
      <c r="F6838" s="234" t="s">
        <v>148</v>
      </c>
      <c r="G6838" s="829"/>
    </row>
    <row r="6839" spans="1:14" ht="13">
      <c r="A6839" s="403"/>
      <c r="B6839" s="404"/>
      <c r="C6839" s="404"/>
      <c r="D6839" s="274">
        <v>0.5</v>
      </c>
      <c r="E6839" s="829" t="s">
        <v>149</v>
      </c>
      <c r="F6839" s="264" t="s">
        <v>150</v>
      </c>
      <c r="G6839" s="370" t="s">
        <v>151</v>
      </c>
      <c r="H6839" s="248">
        <f>Bahan!$C$10</f>
        <v>125000</v>
      </c>
      <c r="I6839" s="248" t="s">
        <v>128</v>
      </c>
      <c r="L6839" s="230">
        <f>D6839*H6839</f>
        <v>62500</v>
      </c>
    </row>
    <row r="6840" spans="1:14" ht="13">
      <c r="A6840" s="403"/>
      <c r="B6840" s="404"/>
      <c r="C6840" s="404"/>
      <c r="D6840" s="274">
        <v>0.5</v>
      </c>
      <c r="E6840" s="829" t="s">
        <v>149</v>
      </c>
      <c r="F6840" s="264" t="s">
        <v>945</v>
      </c>
      <c r="G6840" s="370" t="s">
        <v>151</v>
      </c>
      <c r="H6840" s="248">
        <f>Bahan!$C$20</f>
        <v>135000</v>
      </c>
      <c r="I6840" s="248" t="s">
        <v>128</v>
      </c>
      <c r="L6840" s="230">
        <f>D6840*H6840</f>
        <v>67500</v>
      </c>
    </row>
    <row r="6841" spans="1:14" ht="13">
      <c r="A6841" s="403"/>
      <c r="B6841" s="404"/>
      <c r="C6841" s="404"/>
      <c r="D6841" s="274">
        <v>5.0000000000000001E-3</v>
      </c>
      <c r="E6841" s="829" t="s">
        <v>149</v>
      </c>
      <c r="F6841" s="234" t="s">
        <v>153</v>
      </c>
      <c r="G6841" s="370" t="s">
        <v>151</v>
      </c>
      <c r="H6841" s="248">
        <f>Bahan!$C$21</f>
        <v>145000</v>
      </c>
      <c r="I6841" s="248" t="s">
        <v>128</v>
      </c>
      <c r="L6841" s="230">
        <f>D6841*H6841</f>
        <v>725</v>
      </c>
    </row>
    <row r="6842" spans="1:14" ht="13">
      <c r="A6842" s="403"/>
      <c r="B6842" s="404"/>
      <c r="C6842" s="404"/>
      <c r="D6842" s="274">
        <v>5.0000000000000001E-3</v>
      </c>
      <c r="E6842" s="829" t="s">
        <v>149</v>
      </c>
      <c r="F6842" s="234" t="s">
        <v>154</v>
      </c>
      <c r="G6842" s="370" t="s">
        <v>151</v>
      </c>
      <c r="H6842" s="248">
        <f>Bahan!$C$22</f>
        <v>150000</v>
      </c>
      <c r="I6842" s="248" t="s">
        <v>128</v>
      </c>
      <c r="L6842" s="230">
        <f>D6842*H6842</f>
        <v>750</v>
      </c>
    </row>
    <row r="6843" spans="1:14" ht="13">
      <c r="A6843" s="403"/>
      <c r="B6843" s="404"/>
      <c r="C6843" s="404"/>
      <c r="D6843" s="421"/>
      <c r="E6843" s="829"/>
      <c r="G6843" s="829"/>
      <c r="M6843" s="230" t="s">
        <v>128</v>
      </c>
      <c r="N6843" s="265">
        <f>SUM(L6839:L6842)</f>
        <v>131475</v>
      </c>
    </row>
    <row r="6844" spans="1:14" ht="13">
      <c r="D6844" s="424"/>
      <c r="E6844" s="293" t="s">
        <v>236</v>
      </c>
      <c r="F6844" s="385" t="s">
        <v>645</v>
      </c>
      <c r="G6844" s="425"/>
      <c r="H6844" s="386"/>
      <c r="I6844" s="386"/>
      <c r="J6844" s="386"/>
      <c r="K6844" s="279"/>
      <c r="L6844" s="386"/>
      <c r="M6844" s="426"/>
    </row>
    <row r="6845" spans="1:14" ht="13">
      <c r="A6845" s="387"/>
      <c r="B6845" s="293"/>
      <c r="C6845" s="293"/>
      <c r="D6845" s="427">
        <v>1</v>
      </c>
      <c r="E6845" s="829" t="s">
        <v>4</v>
      </c>
      <c r="F6845" s="1377" t="s">
        <v>1372</v>
      </c>
      <c r="G6845" s="356" t="s">
        <v>151</v>
      </c>
      <c r="H6845" s="428">
        <f>Bahan!$C$440</f>
        <v>9500000</v>
      </c>
      <c r="I6845" s="428"/>
      <c r="J6845" s="428"/>
      <c r="K6845" s="426" t="s">
        <v>128</v>
      </c>
      <c r="L6845" s="426">
        <f>D6845*H6845</f>
        <v>9500000</v>
      </c>
      <c r="M6845" s="426"/>
    </row>
    <row r="6846" spans="1:14" ht="13">
      <c r="D6846" s="307"/>
      <c r="G6846" s="429"/>
      <c r="M6846" s="426" t="s">
        <v>128</v>
      </c>
      <c r="N6846" s="265">
        <f>SUM(L6845:L6845)</f>
        <v>9500000</v>
      </c>
    </row>
    <row r="6847" spans="1:14" ht="13">
      <c r="D6847" s="430"/>
      <c r="E6847" s="829"/>
      <c r="F6847" s="247"/>
      <c r="G6847" s="429"/>
      <c r="H6847" s="829"/>
      <c r="I6847" s="829"/>
      <c r="J6847" s="829"/>
      <c r="K6847" s="426"/>
      <c r="M6847" s="431" t="s">
        <v>169</v>
      </c>
      <c r="N6847" s="268" t="s">
        <v>169</v>
      </c>
    </row>
    <row r="6848" spans="1:14" ht="13">
      <c r="D6848" s="307"/>
      <c r="G6848" s="829"/>
      <c r="H6848" s="233" t="s">
        <v>170</v>
      </c>
      <c r="M6848" s="426" t="s">
        <v>128</v>
      </c>
      <c r="N6848" s="426">
        <f>SUM(N6843:N6846)</f>
        <v>9631475</v>
      </c>
    </row>
    <row r="6849" spans="1:14" ht="13">
      <c r="D6849" s="307"/>
      <c r="G6849" s="829"/>
      <c r="H6849" s="269" t="s">
        <v>3123</v>
      </c>
      <c r="K6849" s="270"/>
      <c r="M6849" s="230" t="s">
        <v>128</v>
      </c>
      <c r="N6849" s="265">
        <f>N6848*$Q$4</f>
        <v>963147.5</v>
      </c>
    </row>
    <row r="6850" spans="1:14" ht="13">
      <c r="D6850" s="421"/>
      <c r="G6850" s="829"/>
      <c r="H6850" s="233" t="s">
        <v>171</v>
      </c>
      <c r="M6850" s="230" t="s">
        <v>128</v>
      </c>
      <c r="N6850" s="262">
        <f>ROUNDDOWN((N6848+N6849),0)</f>
        <v>10594622</v>
      </c>
    </row>
    <row r="6851" spans="1:14" ht="13">
      <c r="D6851" s="421"/>
      <c r="G6851" s="829"/>
      <c r="M6851" s="423"/>
      <c r="N6851" s="271"/>
    </row>
    <row r="6852" spans="1:14" s="245" customFormat="1" ht="13">
      <c r="A6852" s="258">
        <f>1+A6837</f>
        <v>228</v>
      </c>
      <c r="B6852" s="1250" t="s">
        <v>1373</v>
      </c>
      <c r="C6852" s="1250"/>
      <c r="D6852" s="341" t="s">
        <v>1374</v>
      </c>
      <c r="F6852" s="260"/>
      <c r="G6852" s="422"/>
      <c r="M6852" s="423"/>
    </row>
    <row r="6853" spans="1:14" ht="13">
      <c r="A6853" s="403"/>
      <c r="B6853" s="404"/>
      <c r="C6853" s="404"/>
      <c r="D6853" s="421"/>
      <c r="E6853" s="829" t="s">
        <v>147</v>
      </c>
      <c r="F6853" s="234" t="s">
        <v>148</v>
      </c>
      <c r="G6853" s="829"/>
    </row>
    <row r="6854" spans="1:14" ht="13">
      <c r="A6854" s="403"/>
      <c r="B6854" s="404"/>
      <c r="C6854" s="404"/>
      <c r="D6854" s="274">
        <v>0.5</v>
      </c>
      <c r="E6854" s="829" t="s">
        <v>149</v>
      </c>
      <c r="F6854" s="264" t="s">
        <v>150</v>
      </c>
      <c r="G6854" s="370" t="s">
        <v>151</v>
      </c>
      <c r="H6854" s="248">
        <f>Bahan!$C$10</f>
        <v>125000</v>
      </c>
      <c r="I6854" s="248" t="s">
        <v>128</v>
      </c>
      <c r="L6854" s="230">
        <f>D6854*H6854</f>
        <v>62500</v>
      </c>
    </row>
    <row r="6855" spans="1:14" ht="13">
      <c r="A6855" s="403"/>
      <c r="B6855" s="404"/>
      <c r="C6855" s="404"/>
      <c r="D6855" s="274">
        <v>0.5</v>
      </c>
      <c r="E6855" s="829" t="s">
        <v>149</v>
      </c>
      <c r="F6855" s="264" t="s">
        <v>945</v>
      </c>
      <c r="G6855" s="370" t="s">
        <v>151</v>
      </c>
      <c r="H6855" s="248">
        <f>Bahan!$C$20</f>
        <v>135000</v>
      </c>
      <c r="I6855" s="248" t="s">
        <v>128</v>
      </c>
      <c r="L6855" s="230">
        <f>D6855*H6855</f>
        <v>67500</v>
      </c>
    </row>
    <row r="6856" spans="1:14" ht="13">
      <c r="A6856" s="403"/>
      <c r="B6856" s="404"/>
      <c r="C6856" s="404"/>
      <c r="D6856" s="274">
        <v>0.1</v>
      </c>
      <c r="E6856" s="829" t="s">
        <v>149</v>
      </c>
      <c r="F6856" s="234" t="s">
        <v>153</v>
      </c>
      <c r="G6856" s="370" t="s">
        <v>151</v>
      </c>
      <c r="H6856" s="248">
        <f>Bahan!$C$21</f>
        <v>145000</v>
      </c>
      <c r="I6856" s="248" t="s">
        <v>128</v>
      </c>
      <c r="L6856" s="230">
        <f>D6856*H6856</f>
        <v>14500</v>
      </c>
    </row>
    <row r="6857" spans="1:14" ht="13">
      <c r="A6857" s="403"/>
      <c r="B6857" s="404"/>
      <c r="C6857" s="404"/>
      <c r="D6857" s="274">
        <v>0.01</v>
      </c>
      <c r="E6857" s="829" t="s">
        <v>149</v>
      </c>
      <c r="F6857" s="234" t="s">
        <v>154</v>
      </c>
      <c r="G6857" s="370" t="s">
        <v>151</v>
      </c>
      <c r="H6857" s="248">
        <f>Bahan!$C$22</f>
        <v>150000</v>
      </c>
      <c r="I6857" s="248" t="s">
        <v>128</v>
      </c>
      <c r="L6857" s="230">
        <f>D6857*H6857</f>
        <v>1500</v>
      </c>
    </row>
    <row r="6858" spans="1:14" ht="13">
      <c r="A6858" s="403"/>
      <c r="B6858" s="404"/>
      <c r="C6858" s="404"/>
      <c r="D6858" s="421"/>
      <c r="E6858" s="829"/>
      <c r="G6858" s="829"/>
      <c r="M6858" s="230" t="s">
        <v>128</v>
      </c>
      <c r="N6858" s="265">
        <f>SUM(L6854:L6857)</f>
        <v>146000</v>
      </c>
    </row>
    <row r="6859" spans="1:14" ht="13">
      <c r="D6859" s="424"/>
      <c r="E6859" s="293" t="s">
        <v>236</v>
      </c>
      <c r="F6859" s="385" t="s">
        <v>645</v>
      </c>
      <c r="G6859" s="425"/>
      <c r="H6859" s="386"/>
      <c r="I6859" s="386"/>
      <c r="J6859" s="386"/>
      <c r="K6859" s="279"/>
      <c r="L6859" s="386"/>
      <c r="M6859" s="426"/>
    </row>
    <row r="6860" spans="1:14" ht="13">
      <c r="A6860" s="387"/>
      <c r="B6860" s="293"/>
      <c r="C6860" s="293"/>
      <c r="D6860" s="427">
        <v>1</v>
      </c>
      <c r="E6860" s="829" t="s">
        <v>4</v>
      </c>
      <c r="F6860" s="1377" t="s">
        <v>1375</v>
      </c>
      <c r="G6860" s="356" t="s">
        <v>151</v>
      </c>
      <c r="H6860" s="428">
        <f>Bahan!$C$441</f>
        <v>3000000</v>
      </c>
      <c r="I6860" s="428"/>
      <c r="J6860" s="428"/>
      <c r="K6860" s="426" t="s">
        <v>128</v>
      </c>
      <c r="L6860" s="426">
        <f>D6860*H6860</f>
        <v>3000000</v>
      </c>
      <c r="M6860" s="426"/>
    </row>
    <row r="6861" spans="1:14" ht="13">
      <c r="D6861" s="307"/>
      <c r="G6861" s="429"/>
      <c r="M6861" s="426" t="s">
        <v>128</v>
      </c>
      <c r="N6861" s="265">
        <f>SUM(L6860:L6860)</f>
        <v>3000000</v>
      </c>
    </row>
    <row r="6862" spans="1:14" ht="13">
      <c r="D6862" s="430"/>
      <c r="E6862" s="829"/>
      <c r="F6862" s="247"/>
      <c r="G6862" s="429"/>
      <c r="H6862" s="829"/>
      <c r="I6862" s="829"/>
      <c r="J6862" s="829"/>
      <c r="K6862" s="426"/>
      <c r="M6862" s="431" t="s">
        <v>169</v>
      </c>
      <c r="N6862" s="268" t="s">
        <v>169</v>
      </c>
    </row>
    <row r="6863" spans="1:14" ht="13">
      <c r="D6863" s="307"/>
      <c r="G6863" s="829"/>
      <c r="H6863" s="233" t="s">
        <v>170</v>
      </c>
      <c r="M6863" s="426" t="s">
        <v>128</v>
      </c>
      <c r="N6863" s="426">
        <f>SUM(N6858:N6861)</f>
        <v>3146000</v>
      </c>
    </row>
    <row r="6864" spans="1:14" ht="13">
      <c r="D6864" s="307"/>
      <c r="G6864" s="829"/>
      <c r="H6864" s="269" t="s">
        <v>3123</v>
      </c>
      <c r="K6864" s="270"/>
      <c r="M6864" s="230" t="s">
        <v>128</v>
      </c>
      <c r="N6864" s="265">
        <f>N6863*$Q$4</f>
        <v>314600</v>
      </c>
    </row>
    <row r="6865" spans="1:14" ht="13">
      <c r="D6865" s="421"/>
      <c r="G6865" s="829"/>
      <c r="H6865" s="233" t="s">
        <v>171</v>
      </c>
      <c r="M6865" s="230" t="s">
        <v>128</v>
      </c>
      <c r="N6865" s="262">
        <f>ROUNDDOWN((N6863+N6864),0)</f>
        <v>3460600</v>
      </c>
    </row>
    <row r="6866" spans="1:14" ht="13">
      <c r="D6866" s="421"/>
      <c r="G6866" s="829"/>
      <c r="M6866" s="423"/>
      <c r="N6866" s="271"/>
    </row>
    <row r="6867" spans="1:14" ht="13">
      <c r="A6867" s="258">
        <f>1+A6852</f>
        <v>229</v>
      </c>
      <c r="B6867" s="1250" t="s">
        <v>1376</v>
      </c>
      <c r="C6867" s="1250"/>
      <c r="D6867" s="438" t="s">
        <v>1377</v>
      </c>
      <c r="E6867" s="245"/>
      <c r="F6867" s="260"/>
      <c r="G6867" s="1250"/>
      <c r="H6867" s="245"/>
      <c r="K6867" s="245"/>
      <c r="L6867" s="245"/>
      <c r="M6867" s="262"/>
      <c r="N6867" s="245"/>
    </row>
    <row r="6868" spans="1:14" ht="13">
      <c r="A6868" s="403"/>
      <c r="D6868" s="421"/>
      <c r="E6868" s="829" t="s">
        <v>147</v>
      </c>
      <c r="F6868" s="234" t="s">
        <v>148</v>
      </c>
      <c r="G6868" s="829"/>
    </row>
    <row r="6869" spans="1:14" ht="13">
      <c r="A6869" s="403"/>
      <c r="D6869" s="274">
        <v>0.5</v>
      </c>
      <c r="E6869" s="829" t="s">
        <v>149</v>
      </c>
      <c r="F6869" s="264" t="s">
        <v>150</v>
      </c>
      <c r="G6869" s="370" t="s">
        <v>151</v>
      </c>
      <c r="H6869" s="248">
        <f>Bahan!$C$10</f>
        <v>125000</v>
      </c>
      <c r="K6869" s="248" t="s">
        <v>128</v>
      </c>
      <c r="L6869" s="230">
        <f>D6869*H6869</f>
        <v>62500</v>
      </c>
    </row>
    <row r="6870" spans="1:14" ht="13">
      <c r="A6870" s="403"/>
      <c r="D6870" s="274">
        <v>0.3</v>
      </c>
      <c r="E6870" s="829" t="s">
        <v>149</v>
      </c>
      <c r="F6870" s="264" t="s">
        <v>945</v>
      </c>
      <c r="G6870" s="370" t="s">
        <v>151</v>
      </c>
      <c r="H6870" s="248">
        <f>Bahan!$C$20</f>
        <v>135000</v>
      </c>
      <c r="K6870" s="248" t="s">
        <v>128</v>
      </c>
      <c r="L6870" s="230">
        <f>D6870*H6870</f>
        <v>40500</v>
      </c>
    </row>
    <row r="6871" spans="1:14" ht="13">
      <c r="A6871" s="403"/>
      <c r="D6871" s="274">
        <v>0.03</v>
      </c>
      <c r="E6871" s="829" t="s">
        <v>149</v>
      </c>
      <c r="F6871" s="234" t="s">
        <v>153</v>
      </c>
      <c r="G6871" s="370" t="s">
        <v>151</v>
      </c>
      <c r="H6871" s="248">
        <f>Bahan!$C$21</f>
        <v>145000</v>
      </c>
      <c r="K6871" s="248" t="s">
        <v>128</v>
      </c>
      <c r="L6871" s="230">
        <f>D6871*H6871</f>
        <v>4350</v>
      </c>
    </row>
    <row r="6872" spans="1:14" ht="13">
      <c r="A6872" s="403"/>
      <c r="D6872" s="274">
        <v>8.0000000000000002E-3</v>
      </c>
      <c r="E6872" s="829" t="s">
        <v>149</v>
      </c>
      <c r="F6872" s="234" t="s">
        <v>154</v>
      </c>
      <c r="G6872" s="370" t="s">
        <v>151</v>
      </c>
      <c r="H6872" s="248">
        <f>Bahan!$C$22</f>
        <v>150000</v>
      </c>
      <c r="K6872" s="248" t="s">
        <v>128</v>
      </c>
      <c r="L6872" s="230">
        <f>D6872*H6872</f>
        <v>1200</v>
      </c>
    </row>
    <row r="6873" spans="1:14" ht="13">
      <c r="A6873" s="403"/>
      <c r="D6873" s="421"/>
      <c r="G6873" s="829"/>
      <c r="M6873" s="230" t="s">
        <v>128</v>
      </c>
      <c r="N6873" s="265">
        <f>SUM(L6869:L6872)</f>
        <v>108550</v>
      </c>
    </row>
    <row r="6874" spans="1:14" ht="13">
      <c r="A6874" s="403"/>
      <c r="D6874" s="421"/>
      <c r="E6874" s="829" t="s">
        <v>155</v>
      </c>
      <c r="F6874" s="234" t="s">
        <v>156</v>
      </c>
      <c r="G6874" s="829"/>
    </row>
    <row r="6875" spans="1:14" ht="13">
      <c r="A6875" s="403"/>
      <c r="D6875" s="274">
        <v>1</v>
      </c>
      <c r="E6875" s="829" t="s">
        <v>4</v>
      </c>
      <c r="F6875" s="439" t="s">
        <v>1378</v>
      </c>
      <c r="G6875" s="370" t="s">
        <v>151</v>
      </c>
      <c r="H6875" s="426">
        <f>Bahan!$C$442</f>
        <v>17500000</v>
      </c>
      <c r="K6875" s="248" t="s">
        <v>128</v>
      </c>
      <c r="L6875" s="230">
        <f>D6875*H6875</f>
        <v>17500000</v>
      </c>
    </row>
    <row r="6876" spans="1:14" ht="13">
      <c r="D6876" s="421"/>
      <c r="E6876" s="829"/>
      <c r="G6876" s="370"/>
      <c r="H6876" s="248"/>
      <c r="L6876" s="230"/>
      <c r="M6876" s="230" t="s">
        <v>128</v>
      </c>
      <c r="N6876" s="265">
        <f>SUM(L6875:L6875)</f>
        <v>17500000</v>
      </c>
    </row>
    <row r="6877" spans="1:14" ht="13">
      <c r="D6877" s="421"/>
      <c r="G6877" s="829"/>
      <c r="H6877" s="829"/>
      <c r="K6877" s="829"/>
      <c r="M6877" s="267" t="s">
        <v>169</v>
      </c>
      <c r="N6877" s="268" t="s">
        <v>169</v>
      </c>
    </row>
    <row r="6878" spans="1:14" ht="13">
      <c r="D6878" s="421"/>
      <c r="G6878" s="829"/>
      <c r="H6878" s="233" t="s">
        <v>170</v>
      </c>
      <c r="M6878" s="230" t="s">
        <v>128</v>
      </c>
      <c r="N6878" s="230">
        <f>SUM(N6873:N6876)</f>
        <v>17608550</v>
      </c>
    </row>
    <row r="6879" spans="1:14" ht="13">
      <c r="D6879" s="421"/>
      <c r="G6879" s="829"/>
      <c r="H6879" s="269" t="s">
        <v>3123</v>
      </c>
      <c r="K6879" s="270"/>
      <c r="M6879" s="230" t="s">
        <v>128</v>
      </c>
      <c r="N6879" s="265">
        <f>N6878*$Q$4</f>
        <v>1760855</v>
      </c>
    </row>
    <row r="6880" spans="1:14" ht="13">
      <c r="D6880" s="421"/>
      <c r="G6880" s="829"/>
      <c r="H6880" s="233" t="s">
        <v>171</v>
      </c>
      <c r="M6880" s="230" t="s">
        <v>128</v>
      </c>
      <c r="N6880" s="262">
        <f>ROUNDDOWN((N6878+N6879),0)</f>
        <v>19369405</v>
      </c>
    </row>
    <row r="6881" spans="1:14" ht="13">
      <c r="D6881" s="421"/>
      <c r="G6881" s="829"/>
    </row>
    <row r="6882" spans="1:14" ht="13">
      <c r="A6882" s="258">
        <f>1+A6867</f>
        <v>230</v>
      </c>
      <c r="B6882" s="1250" t="s">
        <v>1379</v>
      </c>
      <c r="C6882" s="437"/>
      <c r="D6882" s="438" t="s">
        <v>1380</v>
      </c>
      <c r="E6882" s="245"/>
      <c r="F6882" s="260"/>
      <c r="G6882" s="1250"/>
      <c r="H6882" s="245"/>
      <c r="I6882" s="245"/>
      <c r="L6882" s="245"/>
      <c r="M6882" s="262"/>
      <c r="N6882" s="245"/>
    </row>
    <row r="6883" spans="1:14" ht="13">
      <c r="A6883" s="403"/>
      <c r="B6883" s="404"/>
      <c r="C6883" s="404"/>
      <c r="D6883" s="421"/>
      <c r="E6883" s="829" t="s">
        <v>147</v>
      </c>
      <c r="F6883" s="234" t="s">
        <v>148</v>
      </c>
      <c r="G6883" s="829"/>
    </row>
    <row r="6884" spans="1:14" ht="13">
      <c r="A6884" s="403"/>
      <c r="B6884" s="404"/>
      <c r="C6884" s="404"/>
      <c r="D6884" s="274">
        <v>0.1</v>
      </c>
      <c r="E6884" s="829" t="s">
        <v>149</v>
      </c>
      <c r="F6884" s="264" t="s">
        <v>150</v>
      </c>
      <c r="G6884" s="370" t="s">
        <v>151</v>
      </c>
      <c r="H6884" s="248">
        <f>Bahan!$C$10</f>
        <v>125000</v>
      </c>
      <c r="K6884" s="248" t="s">
        <v>128</v>
      </c>
      <c r="L6884" s="230">
        <f>D6884*H6884</f>
        <v>12500</v>
      </c>
    </row>
    <row r="6885" spans="1:14" ht="13">
      <c r="A6885" s="403"/>
      <c r="B6885" s="404"/>
      <c r="C6885" s="404"/>
      <c r="D6885" s="274">
        <v>0.05</v>
      </c>
      <c r="E6885" s="829" t="s">
        <v>149</v>
      </c>
      <c r="F6885" s="264" t="s">
        <v>945</v>
      </c>
      <c r="G6885" s="370" t="s">
        <v>151</v>
      </c>
      <c r="H6885" s="248">
        <f>Bahan!$C$20</f>
        <v>135000</v>
      </c>
      <c r="K6885" s="248" t="s">
        <v>128</v>
      </c>
      <c r="L6885" s="230">
        <f>D6885*H6885</f>
        <v>6750</v>
      </c>
    </row>
    <row r="6886" spans="1:14" ht="13">
      <c r="A6886" s="403"/>
      <c r="B6886" s="404"/>
      <c r="C6886" s="404"/>
      <c r="D6886" s="274">
        <v>5.0000000000000001E-3</v>
      </c>
      <c r="E6886" s="829" t="s">
        <v>149</v>
      </c>
      <c r="F6886" s="234" t="s">
        <v>153</v>
      </c>
      <c r="G6886" s="370" t="s">
        <v>151</v>
      </c>
      <c r="H6886" s="248">
        <f>Bahan!$C$21</f>
        <v>145000</v>
      </c>
      <c r="K6886" s="248" t="s">
        <v>128</v>
      </c>
      <c r="L6886" s="230">
        <f>D6886*H6886</f>
        <v>725</v>
      </c>
    </row>
    <row r="6887" spans="1:14" ht="13">
      <c r="A6887" s="403"/>
      <c r="B6887" s="404"/>
      <c r="C6887" s="404"/>
      <c r="D6887" s="274">
        <v>5.0000000000000001E-3</v>
      </c>
      <c r="E6887" s="829" t="s">
        <v>149</v>
      </c>
      <c r="F6887" s="234" t="s">
        <v>154</v>
      </c>
      <c r="G6887" s="370" t="s">
        <v>151</v>
      </c>
      <c r="H6887" s="248">
        <f>Bahan!$C$22</f>
        <v>150000</v>
      </c>
      <c r="K6887" s="248" t="s">
        <v>128</v>
      </c>
      <c r="L6887" s="230">
        <f>D6887*H6887</f>
        <v>750</v>
      </c>
    </row>
    <row r="6888" spans="1:14" ht="13">
      <c r="A6888" s="403"/>
      <c r="B6888" s="404"/>
      <c r="C6888" s="404"/>
      <c r="D6888" s="421"/>
      <c r="G6888" s="829"/>
      <c r="M6888" s="230" t="s">
        <v>128</v>
      </c>
      <c r="N6888" s="265">
        <f>SUM(L6884:L6887)</f>
        <v>20725</v>
      </c>
    </row>
    <row r="6889" spans="1:14" ht="13">
      <c r="A6889" s="403"/>
      <c r="B6889" s="404"/>
      <c r="C6889" s="404"/>
      <c r="D6889" s="421"/>
      <c r="E6889" s="829" t="s">
        <v>155</v>
      </c>
      <c r="F6889" s="234" t="s">
        <v>156</v>
      </c>
      <c r="G6889" s="829"/>
    </row>
    <row r="6890" spans="1:14" ht="13">
      <c r="A6890" s="403"/>
      <c r="B6890" s="404"/>
      <c r="C6890" s="404"/>
      <c r="D6890" s="274">
        <v>1</v>
      </c>
      <c r="E6890" s="829" t="s">
        <v>682</v>
      </c>
      <c r="F6890" s="439" t="s">
        <v>1381</v>
      </c>
      <c r="G6890" s="370" t="s">
        <v>151</v>
      </c>
      <c r="H6890" s="426">
        <f>Bahan!C443</f>
        <v>70600</v>
      </c>
      <c r="K6890" s="248" t="s">
        <v>128</v>
      </c>
      <c r="L6890" s="230">
        <f>D6890*H6890</f>
        <v>70600</v>
      </c>
    </row>
    <row r="6891" spans="1:14" ht="13">
      <c r="D6891" s="421"/>
      <c r="E6891" s="829"/>
      <c r="G6891" s="370"/>
      <c r="H6891" s="248"/>
      <c r="L6891" s="230"/>
      <c r="M6891" s="230" t="s">
        <v>128</v>
      </c>
      <c r="N6891" s="265">
        <f>SUM(L6890:L6890)</f>
        <v>70600</v>
      </c>
    </row>
    <row r="6892" spans="1:14" ht="13">
      <c r="D6892" s="421"/>
      <c r="G6892" s="829"/>
      <c r="H6892" s="829"/>
      <c r="I6892" s="829"/>
      <c r="M6892" s="267" t="s">
        <v>169</v>
      </c>
      <c r="N6892" s="268" t="s">
        <v>169</v>
      </c>
    </row>
    <row r="6893" spans="1:14" ht="13">
      <c r="D6893" s="421"/>
      <c r="G6893" s="829"/>
      <c r="H6893" s="233" t="s">
        <v>170</v>
      </c>
      <c r="M6893" s="230" t="s">
        <v>128</v>
      </c>
      <c r="N6893" s="230">
        <f>SUM(N6888:N6891)</f>
        <v>91325</v>
      </c>
    </row>
    <row r="6894" spans="1:14" ht="13">
      <c r="D6894" s="421"/>
      <c r="G6894" s="829"/>
      <c r="H6894" s="269" t="s">
        <v>3123</v>
      </c>
      <c r="K6894" s="270"/>
      <c r="M6894" s="230" t="s">
        <v>128</v>
      </c>
      <c r="N6894" s="265">
        <f>N6893*$Q$4</f>
        <v>9132.5</v>
      </c>
    </row>
    <row r="6895" spans="1:14" ht="13">
      <c r="D6895" s="421"/>
      <c r="G6895" s="829"/>
      <c r="H6895" s="233" t="s">
        <v>171</v>
      </c>
      <c r="M6895" s="230" t="s">
        <v>128</v>
      </c>
      <c r="N6895" s="262">
        <f>ROUNDDOWN((N6893+N6894),0)</f>
        <v>100457</v>
      </c>
    </row>
    <row r="6896" spans="1:14" ht="13">
      <c r="D6896" s="421"/>
      <c r="G6896" s="829"/>
      <c r="N6896" s="262"/>
    </row>
    <row r="6897" spans="1:14" ht="13">
      <c r="A6897" s="258">
        <f>1+A6882</f>
        <v>231</v>
      </c>
      <c r="B6897" s="1250" t="s">
        <v>1382</v>
      </c>
      <c r="C6897" s="437"/>
      <c r="D6897" s="438" t="s">
        <v>1383</v>
      </c>
      <c r="E6897" s="245"/>
      <c r="F6897" s="260"/>
      <c r="G6897" s="1250"/>
      <c r="H6897" s="245"/>
      <c r="I6897" s="245"/>
      <c r="L6897" s="245"/>
      <c r="M6897" s="262"/>
      <c r="N6897" s="245"/>
    </row>
    <row r="6898" spans="1:14" ht="13">
      <c r="A6898" s="403"/>
      <c r="B6898" s="404"/>
      <c r="C6898" s="404"/>
      <c r="D6898" s="421"/>
      <c r="E6898" s="829" t="s">
        <v>147</v>
      </c>
      <c r="F6898" s="234" t="s">
        <v>148</v>
      </c>
      <c r="G6898" s="829"/>
    </row>
    <row r="6899" spans="1:14" ht="13">
      <c r="A6899" s="403"/>
      <c r="B6899" s="404"/>
      <c r="C6899" s="404"/>
      <c r="D6899" s="274">
        <v>0.05</v>
      </c>
      <c r="E6899" s="829" t="s">
        <v>149</v>
      </c>
      <c r="F6899" s="264" t="s">
        <v>150</v>
      </c>
      <c r="G6899" s="370" t="s">
        <v>151</v>
      </c>
      <c r="H6899" s="248">
        <f>Bahan!$C$10</f>
        <v>125000</v>
      </c>
      <c r="K6899" s="248" t="s">
        <v>128</v>
      </c>
      <c r="L6899" s="230">
        <f>D6899*H6899</f>
        <v>6250</v>
      </c>
    </row>
    <row r="6900" spans="1:14" ht="13">
      <c r="A6900" s="403"/>
      <c r="B6900" s="404"/>
      <c r="C6900" s="404"/>
      <c r="D6900" s="274">
        <v>0.05</v>
      </c>
      <c r="E6900" s="829" t="s">
        <v>149</v>
      </c>
      <c r="F6900" s="264" t="s">
        <v>945</v>
      </c>
      <c r="G6900" s="370" t="s">
        <v>151</v>
      </c>
      <c r="H6900" s="248">
        <f>Bahan!$C$20</f>
        <v>135000</v>
      </c>
      <c r="K6900" s="248" t="s">
        <v>128</v>
      </c>
      <c r="L6900" s="230">
        <f>D6900*H6900</f>
        <v>6750</v>
      </c>
    </row>
    <row r="6901" spans="1:14" ht="13">
      <c r="A6901" s="403"/>
      <c r="B6901" s="404"/>
      <c r="C6901" s="404"/>
      <c r="D6901" s="274">
        <v>5.0000000000000001E-3</v>
      </c>
      <c r="E6901" s="829" t="s">
        <v>149</v>
      </c>
      <c r="F6901" s="234" t="s">
        <v>153</v>
      </c>
      <c r="G6901" s="370" t="s">
        <v>151</v>
      </c>
      <c r="H6901" s="248">
        <f>Bahan!$C$21</f>
        <v>145000</v>
      </c>
      <c r="K6901" s="248" t="s">
        <v>128</v>
      </c>
      <c r="L6901" s="230">
        <f>D6901*H6901</f>
        <v>725</v>
      </c>
    </row>
    <row r="6902" spans="1:14" ht="13">
      <c r="A6902" s="403"/>
      <c r="B6902" s="404"/>
      <c r="C6902" s="404"/>
      <c r="D6902" s="274">
        <v>5.0000000000000001E-3</v>
      </c>
      <c r="E6902" s="829" t="s">
        <v>149</v>
      </c>
      <c r="F6902" s="234" t="s">
        <v>154</v>
      </c>
      <c r="G6902" s="370" t="s">
        <v>151</v>
      </c>
      <c r="H6902" s="248">
        <f>Bahan!$C$22</f>
        <v>150000</v>
      </c>
      <c r="K6902" s="248" t="s">
        <v>128</v>
      </c>
      <c r="L6902" s="230">
        <f>D6902*H6902</f>
        <v>750</v>
      </c>
    </row>
    <row r="6903" spans="1:14" ht="13">
      <c r="A6903" s="403"/>
      <c r="B6903" s="404"/>
      <c r="C6903" s="404"/>
      <c r="D6903" s="421"/>
      <c r="G6903" s="829"/>
      <c r="M6903" s="230" t="s">
        <v>128</v>
      </c>
      <c r="N6903" s="265">
        <f>SUM(L6899:L6902)</f>
        <v>14475</v>
      </c>
    </row>
    <row r="6904" spans="1:14" ht="13">
      <c r="A6904" s="403"/>
      <c r="B6904" s="404"/>
      <c r="C6904" s="404"/>
      <c r="D6904" s="421"/>
      <c r="E6904" s="829" t="s">
        <v>155</v>
      </c>
      <c r="F6904" s="234" t="s">
        <v>156</v>
      </c>
      <c r="G6904" s="829"/>
    </row>
    <row r="6905" spans="1:14" ht="13">
      <c r="A6905" s="403"/>
      <c r="B6905" s="404"/>
      <c r="C6905" s="404"/>
      <c r="D6905" s="274">
        <v>1</v>
      </c>
      <c r="E6905" s="829" t="s">
        <v>682</v>
      </c>
      <c r="F6905" s="439" t="s">
        <v>1384</v>
      </c>
      <c r="G6905" s="370" t="s">
        <v>151</v>
      </c>
      <c r="H6905" s="426">
        <f>Bahan!$C$445</f>
        <v>550000</v>
      </c>
      <c r="K6905" s="248" t="s">
        <v>128</v>
      </c>
      <c r="L6905" s="230">
        <f>D6905*H6905</f>
        <v>550000</v>
      </c>
    </row>
    <row r="6906" spans="1:14" ht="13">
      <c r="D6906" s="421"/>
      <c r="E6906" s="829"/>
      <c r="G6906" s="370"/>
      <c r="H6906" s="248"/>
      <c r="L6906" s="230"/>
      <c r="M6906" s="230" t="s">
        <v>128</v>
      </c>
      <c r="N6906" s="265">
        <f>SUM(L6905:L6905)</f>
        <v>550000</v>
      </c>
    </row>
    <row r="6907" spans="1:14" ht="13">
      <c r="D6907" s="421"/>
      <c r="G6907" s="829"/>
      <c r="H6907" s="829"/>
      <c r="I6907" s="829"/>
      <c r="M6907" s="267" t="s">
        <v>169</v>
      </c>
      <c r="N6907" s="268" t="s">
        <v>169</v>
      </c>
    </row>
    <row r="6908" spans="1:14" ht="13">
      <c r="D6908" s="421"/>
      <c r="G6908" s="829"/>
      <c r="H6908" s="233" t="s">
        <v>170</v>
      </c>
      <c r="M6908" s="230" t="s">
        <v>128</v>
      </c>
      <c r="N6908" s="230">
        <f>SUM(N6903:N6906)</f>
        <v>564475</v>
      </c>
    </row>
    <row r="6909" spans="1:14" ht="13">
      <c r="D6909" s="421"/>
      <c r="G6909" s="829"/>
      <c r="H6909" s="269" t="s">
        <v>3123</v>
      </c>
      <c r="K6909" s="270"/>
      <c r="M6909" s="230" t="s">
        <v>128</v>
      </c>
      <c r="N6909" s="265">
        <f>N6908*$Q$4</f>
        <v>56447.5</v>
      </c>
    </row>
    <row r="6910" spans="1:14" ht="13">
      <c r="D6910" s="421"/>
      <c r="G6910" s="829"/>
      <c r="H6910" s="233" t="s">
        <v>171</v>
      </c>
      <c r="M6910" s="230" t="s">
        <v>128</v>
      </c>
      <c r="N6910" s="262">
        <f>ROUNDDOWN((N6908+N6909),0)</f>
        <v>620922</v>
      </c>
    </row>
    <row r="6911" spans="1:14" ht="13">
      <c r="D6911" s="421"/>
      <c r="G6911" s="829"/>
      <c r="N6911" s="262"/>
    </row>
    <row r="6912" spans="1:14" ht="13">
      <c r="A6912" s="258">
        <f>1+A6897</f>
        <v>232</v>
      </c>
      <c r="B6912" s="1250" t="s">
        <v>1385</v>
      </c>
      <c r="C6912" s="437"/>
      <c r="D6912" s="438" t="s">
        <v>1386</v>
      </c>
      <c r="E6912" s="245"/>
      <c r="F6912" s="260"/>
      <c r="G6912" s="1250"/>
      <c r="H6912" s="245"/>
      <c r="I6912" s="245"/>
      <c r="L6912" s="245"/>
      <c r="M6912" s="262"/>
      <c r="N6912" s="245"/>
    </row>
    <row r="6913" spans="1:14" ht="13">
      <c r="A6913" s="403"/>
      <c r="B6913" s="404"/>
      <c r="C6913" s="404"/>
      <c r="D6913" s="421"/>
      <c r="E6913" s="829" t="s">
        <v>147</v>
      </c>
      <c r="F6913" s="234" t="s">
        <v>148</v>
      </c>
      <c r="G6913" s="829"/>
    </row>
    <row r="6914" spans="1:14" ht="13">
      <c r="A6914" s="403"/>
      <c r="B6914" s="404"/>
      <c r="C6914" s="404"/>
      <c r="D6914" s="274">
        <v>0.05</v>
      </c>
      <c r="E6914" s="829" t="s">
        <v>149</v>
      </c>
      <c r="F6914" s="264" t="s">
        <v>150</v>
      </c>
      <c r="G6914" s="370" t="s">
        <v>151</v>
      </c>
      <c r="H6914" s="248">
        <f>Bahan!$C$10</f>
        <v>125000</v>
      </c>
      <c r="K6914" s="248" t="s">
        <v>128</v>
      </c>
      <c r="L6914" s="230">
        <f>D6914*H6914</f>
        <v>6250</v>
      </c>
    </row>
    <row r="6915" spans="1:14" ht="13">
      <c r="A6915" s="403"/>
      <c r="B6915" s="404"/>
      <c r="C6915" s="404"/>
      <c r="D6915" s="274">
        <v>0.05</v>
      </c>
      <c r="E6915" s="829" t="s">
        <v>149</v>
      </c>
      <c r="F6915" s="264" t="s">
        <v>945</v>
      </c>
      <c r="G6915" s="370" t="s">
        <v>151</v>
      </c>
      <c r="H6915" s="248">
        <f>Bahan!$C$20</f>
        <v>135000</v>
      </c>
      <c r="K6915" s="248" t="s">
        <v>128</v>
      </c>
      <c r="L6915" s="230">
        <f>D6915*H6915</f>
        <v>6750</v>
      </c>
    </row>
    <row r="6916" spans="1:14" ht="13">
      <c r="A6916" s="403"/>
      <c r="B6916" s="404"/>
      <c r="C6916" s="404"/>
      <c r="D6916" s="274">
        <v>5.0000000000000001E-3</v>
      </c>
      <c r="E6916" s="829" t="s">
        <v>149</v>
      </c>
      <c r="F6916" s="234" t="s">
        <v>153</v>
      </c>
      <c r="G6916" s="370" t="s">
        <v>151</v>
      </c>
      <c r="H6916" s="248">
        <f>Bahan!$C$21</f>
        <v>145000</v>
      </c>
      <c r="K6916" s="248" t="s">
        <v>128</v>
      </c>
      <c r="L6916" s="230">
        <f>D6916*H6916</f>
        <v>725</v>
      </c>
    </row>
    <row r="6917" spans="1:14" ht="13">
      <c r="A6917" s="403"/>
      <c r="B6917" s="404"/>
      <c r="C6917" s="404"/>
      <c r="D6917" s="274">
        <v>5.0000000000000001E-3</v>
      </c>
      <c r="E6917" s="829" t="s">
        <v>149</v>
      </c>
      <c r="F6917" s="234" t="s">
        <v>154</v>
      </c>
      <c r="G6917" s="370" t="s">
        <v>151</v>
      </c>
      <c r="H6917" s="248">
        <f>Bahan!$C$22</f>
        <v>150000</v>
      </c>
      <c r="K6917" s="248" t="s">
        <v>128</v>
      </c>
      <c r="L6917" s="230">
        <f>D6917*H6917</f>
        <v>750</v>
      </c>
    </row>
    <row r="6918" spans="1:14" ht="13">
      <c r="A6918" s="403"/>
      <c r="B6918" s="404"/>
      <c r="C6918" s="404"/>
      <c r="D6918" s="421"/>
      <c r="G6918" s="829"/>
      <c r="M6918" s="230" t="s">
        <v>128</v>
      </c>
      <c r="N6918" s="265">
        <f>SUM(L6914:L6917)</f>
        <v>14475</v>
      </c>
    </row>
    <row r="6919" spans="1:14" ht="13">
      <c r="A6919" s="403"/>
      <c r="B6919" s="404"/>
      <c r="C6919" s="404"/>
      <c r="D6919" s="421"/>
      <c r="E6919" s="829" t="s">
        <v>155</v>
      </c>
      <c r="F6919" s="234" t="s">
        <v>156</v>
      </c>
      <c r="G6919" s="829"/>
    </row>
    <row r="6920" spans="1:14" ht="13">
      <c r="A6920" s="403"/>
      <c r="B6920" s="404"/>
      <c r="C6920" s="404"/>
      <c r="D6920" s="274">
        <v>1</v>
      </c>
      <c r="E6920" s="829" t="s">
        <v>682</v>
      </c>
      <c r="F6920" s="439" t="s">
        <v>1384</v>
      </c>
      <c r="G6920" s="370" t="s">
        <v>151</v>
      </c>
      <c r="H6920" s="426">
        <f>Bahan!$C$444</f>
        <v>4260000</v>
      </c>
      <c r="K6920" s="248" t="s">
        <v>128</v>
      </c>
      <c r="L6920" s="230">
        <f>D6920*H6920</f>
        <v>4260000</v>
      </c>
    </row>
    <row r="6921" spans="1:14" ht="13">
      <c r="D6921" s="421"/>
      <c r="E6921" s="829"/>
      <c r="G6921" s="370"/>
      <c r="H6921" s="248"/>
      <c r="L6921" s="230"/>
      <c r="M6921" s="230" t="s">
        <v>128</v>
      </c>
      <c r="N6921" s="265">
        <f>SUM(L6920:L6920)</f>
        <v>4260000</v>
      </c>
    </row>
    <row r="6922" spans="1:14" ht="13">
      <c r="D6922" s="421"/>
      <c r="G6922" s="829"/>
      <c r="H6922" s="829"/>
      <c r="I6922" s="829"/>
      <c r="M6922" s="267" t="s">
        <v>169</v>
      </c>
      <c r="N6922" s="268" t="s">
        <v>169</v>
      </c>
    </row>
    <row r="6923" spans="1:14" ht="13">
      <c r="D6923" s="421"/>
      <c r="G6923" s="829"/>
      <c r="H6923" s="233" t="s">
        <v>170</v>
      </c>
      <c r="M6923" s="230" t="s">
        <v>128</v>
      </c>
      <c r="N6923" s="230">
        <f>SUM(N6918:N6921)</f>
        <v>4274475</v>
      </c>
    </row>
    <row r="6924" spans="1:14" ht="13">
      <c r="D6924" s="421"/>
      <c r="G6924" s="829"/>
      <c r="H6924" s="269" t="s">
        <v>3123</v>
      </c>
      <c r="K6924" s="270"/>
      <c r="M6924" s="230" t="s">
        <v>128</v>
      </c>
      <c r="N6924" s="265">
        <f>N6923*$Q$4</f>
        <v>427447.5</v>
      </c>
    </row>
    <row r="6925" spans="1:14" ht="13">
      <c r="D6925" s="421"/>
      <c r="G6925" s="829"/>
      <c r="H6925" s="233" t="s">
        <v>171</v>
      </c>
      <c r="M6925" s="230" t="s">
        <v>128</v>
      </c>
      <c r="N6925" s="262">
        <f>ROUNDDOWN((N6923+N6924),0)</f>
        <v>4701922</v>
      </c>
    </row>
    <row r="6926" spans="1:14" ht="13">
      <c r="D6926" s="421"/>
      <c r="G6926" s="829"/>
      <c r="N6926" s="262"/>
    </row>
    <row r="6927" spans="1:14" ht="13">
      <c r="A6927" s="258">
        <f>1+A6912</f>
        <v>233</v>
      </c>
      <c r="B6927" s="1250" t="s">
        <v>1387</v>
      </c>
      <c r="C6927" s="437"/>
      <c r="D6927" s="438" t="s">
        <v>1388</v>
      </c>
      <c r="E6927" s="245"/>
      <c r="F6927" s="260"/>
      <c r="G6927" s="1250"/>
      <c r="H6927" s="245"/>
      <c r="I6927" s="245"/>
      <c r="L6927" s="245"/>
      <c r="M6927" s="408"/>
      <c r="N6927" s="245"/>
    </row>
    <row r="6928" spans="1:14" ht="13">
      <c r="A6928" s="403"/>
      <c r="B6928" s="404"/>
      <c r="C6928" s="404"/>
      <c r="D6928" s="421"/>
      <c r="E6928" s="829" t="s">
        <v>147</v>
      </c>
      <c r="F6928" s="234" t="s">
        <v>148</v>
      </c>
      <c r="G6928" s="829"/>
      <c r="M6928" s="412"/>
    </row>
    <row r="6929" spans="1:14" ht="13">
      <c r="A6929" s="403"/>
      <c r="B6929" s="404"/>
      <c r="C6929" s="404"/>
      <c r="D6929" s="274">
        <v>0.1</v>
      </c>
      <c r="E6929" s="829" t="s">
        <v>149</v>
      </c>
      <c r="F6929" s="264" t="s">
        <v>150</v>
      </c>
      <c r="G6929" s="370" t="s">
        <v>151</v>
      </c>
      <c r="H6929" s="248">
        <f>Bahan!$C$10</f>
        <v>125000</v>
      </c>
      <c r="K6929" s="248" t="s">
        <v>128</v>
      </c>
      <c r="L6929" s="230">
        <f>D6929*H6929</f>
        <v>12500</v>
      </c>
      <c r="M6929" s="412"/>
    </row>
    <row r="6930" spans="1:14" ht="13">
      <c r="A6930" s="403"/>
      <c r="B6930" s="404"/>
      <c r="C6930" s="404"/>
      <c r="D6930" s="274">
        <v>0.1</v>
      </c>
      <c r="E6930" s="829" t="s">
        <v>149</v>
      </c>
      <c r="F6930" s="264" t="s">
        <v>945</v>
      </c>
      <c r="G6930" s="370" t="s">
        <v>151</v>
      </c>
      <c r="H6930" s="248">
        <f>Bahan!$C$20</f>
        <v>135000</v>
      </c>
      <c r="K6930" s="248" t="s">
        <v>128</v>
      </c>
      <c r="L6930" s="230">
        <f>D6930*H6930</f>
        <v>13500</v>
      </c>
      <c r="M6930" s="412"/>
    </row>
    <row r="6931" spans="1:14" ht="13">
      <c r="A6931" s="403"/>
      <c r="B6931" s="404"/>
      <c r="C6931" s="404"/>
      <c r="D6931" s="274">
        <v>5.0000000000000001E-3</v>
      </c>
      <c r="E6931" s="829" t="s">
        <v>149</v>
      </c>
      <c r="F6931" s="234" t="s">
        <v>153</v>
      </c>
      <c r="G6931" s="370" t="s">
        <v>151</v>
      </c>
      <c r="H6931" s="248">
        <f>Bahan!$C$21</f>
        <v>145000</v>
      </c>
      <c r="K6931" s="248" t="s">
        <v>128</v>
      </c>
      <c r="L6931" s="230">
        <f>D6931*H6931</f>
        <v>725</v>
      </c>
      <c r="M6931" s="412"/>
    </row>
    <row r="6932" spans="1:14" ht="13">
      <c r="A6932" s="403"/>
      <c r="B6932" s="404"/>
      <c r="C6932" s="404"/>
      <c r="D6932" s="274">
        <v>5.0000000000000001E-3</v>
      </c>
      <c r="E6932" s="829" t="s">
        <v>149</v>
      </c>
      <c r="F6932" s="234" t="s">
        <v>154</v>
      </c>
      <c r="G6932" s="370" t="s">
        <v>151</v>
      </c>
      <c r="H6932" s="248">
        <f>Bahan!$C$22</f>
        <v>150000</v>
      </c>
      <c r="K6932" s="248" t="s">
        <v>128</v>
      </c>
      <c r="L6932" s="230">
        <f>D6932*H6932</f>
        <v>750</v>
      </c>
      <c r="M6932" s="412"/>
    </row>
    <row r="6933" spans="1:14" ht="13">
      <c r="A6933" s="403"/>
      <c r="B6933" s="404"/>
      <c r="C6933" s="404"/>
      <c r="D6933" s="450"/>
      <c r="G6933" s="829"/>
      <c r="M6933" s="412" t="s">
        <v>128</v>
      </c>
      <c r="N6933" s="265">
        <f>SUM(L6929:L6932)</f>
        <v>27475</v>
      </c>
    </row>
    <row r="6934" spans="1:14" ht="13">
      <c r="A6934" s="403"/>
      <c r="B6934" s="404"/>
      <c r="C6934" s="404"/>
      <c r="D6934" s="450"/>
      <c r="E6934" s="829" t="s">
        <v>155</v>
      </c>
      <c r="F6934" s="234" t="s">
        <v>156</v>
      </c>
      <c r="G6934" s="829"/>
      <c r="M6934" s="412"/>
    </row>
    <row r="6935" spans="1:14" ht="13">
      <c r="A6935" s="403"/>
      <c r="B6935" s="404"/>
      <c r="C6935" s="404"/>
      <c r="D6935" s="274">
        <v>30</v>
      </c>
      <c r="E6935" s="829" t="s">
        <v>441</v>
      </c>
      <c r="F6935" s="439" t="s">
        <v>1389</v>
      </c>
      <c r="G6935" s="370" t="s">
        <v>151</v>
      </c>
      <c r="H6935" s="426">
        <f>Bahan!$C$395</f>
        <v>27500</v>
      </c>
      <c r="K6935" s="248" t="s">
        <v>128</v>
      </c>
      <c r="L6935" s="230">
        <f>D6935*H6935</f>
        <v>825000</v>
      </c>
      <c r="M6935" s="412"/>
    </row>
    <row r="6936" spans="1:14" ht="13">
      <c r="A6936" s="403"/>
      <c r="B6936" s="404"/>
      <c r="C6936" s="404"/>
      <c r="D6936" s="274">
        <v>30</v>
      </c>
      <c r="E6936" s="829" t="s">
        <v>441</v>
      </c>
      <c r="F6936" s="439" t="s">
        <v>1063</v>
      </c>
      <c r="G6936" s="370" t="s">
        <v>151</v>
      </c>
      <c r="H6936" s="426">
        <f>Bahan!$C$403</f>
        <v>6000</v>
      </c>
      <c r="K6936" s="248" t="s">
        <v>128</v>
      </c>
      <c r="L6936" s="230">
        <f>D6936*H6936</f>
        <v>180000</v>
      </c>
      <c r="M6936" s="412"/>
    </row>
    <row r="6937" spans="1:14" ht="13">
      <c r="D6937" s="421"/>
      <c r="E6937" s="829"/>
      <c r="G6937" s="370"/>
      <c r="H6937" s="248"/>
      <c r="L6937" s="230"/>
      <c r="M6937" s="412" t="s">
        <v>128</v>
      </c>
      <c r="N6937" s="265">
        <f>SUM(L6935:L6936)</f>
        <v>1005000</v>
      </c>
    </row>
    <row r="6938" spans="1:14" ht="13">
      <c r="D6938" s="421"/>
      <c r="G6938" s="829"/>
      <c r="H6938" s="829"/>
      <c r="I6938" s="829"/>
      <c r="M6938" s="413" t="s">
        <v>169</v>
      </c>
      <c r="N6938" s="268" t="s">
        <v>169</v>
      </c>
    </row>
    <row r="6939" spans="1:14" ht="13">
      <c r="D6939" s="421"/>
      <c r="G6939" s="829"/>
      <c r="H6939" s="233" t="s">
        <v>170</v>
      </c>
      <c r="M6939" s="412" t="s">
        <v>128</v>
      </c>
      <c r="N6939" s="230">
        <f>SUM(N6933:N6937)</f>
        <v>1032475</v>
      </c>
    </row>
    <row r="6940" spans="1:14" ht="13">
      <c r="D6940" s="421"/>
      <c r="G6940" s="829"/>
      <c r="H6940" s="269" t="s">
        <v>3123</v>
      </c>
      <c r="K6940" s="270"/>
      <c r="M6940" s="230" t="s">
        <v>128</v>
      </c>
      <c r="N6940" s="265">
        <f>N6939*$Q$4</f>
        <v>103247.5</v>
      </c>
    </row>
    <row r="6941" spans="1:14" ht="13">
      <c r="D6941" s="421"/>
      <c r="G6941" s="829"/>
      <c r="H6941" s="233" t="s">
        <v>171</v>
      </c>
      <c r="M6941" s="412" t="s">
        <v>128</v>
      </c>
      <c r="N6941" s="262">
        <f>ROUNDDOWN((N6939+N6940),0)</f>
        <v>1135722</v>
      </c>
    </row>
    <row r="6942" spans="1:14" ht="13">
      <c r="D6942" s="421"/>
      <c r="G6942" s="829"/>
      <c r="M6942" s="412"/>
    </row>
    <row r="6943" spans="1:14" ht="13">
      <c r="A6943" s="258">
        <f>1+A6927</f>
        <v>234</v>
      </c>
      <c r="B6943" s="1250" t="s">
        <v>1390</v>
      </c>
      <c r="C6943" s="437"/>
      <c r="D6943" s="438" t="s">
        <v>1391</v>
      </c>
      <c r="E6943" s="245"/>
      <c r="F6943" s="260"/>
      <c r="G6943" s="1250"/>
      <c r="H6943" s="245"/>
      <c r="I6943" s="245"/>
      <c r="L6943" s="245"/>
      <c r="M6943" s="408"/>
      <c r="N6943" s="245"/>
    </row>
    <row r="6944" spans="1:14" ht="13">
      <c r="A6944" s="403"/>
      <c r="B6944" s="404"/>
      <c r="C6944" s="404"/>
      <c r="D6944" s="421"/>
      <c r="E6944" s="829" t="s">
        <v>147</v>
      </c>
      <c r="F6944" s="234" t="s">
        <v>148</v>
      </c>
      <c r="G6944" s="829"/>
      <c r="M6944" s="412"/>
    </row>
    <row r="6945" spans="1:14" ht="13">
      <c r="A6945" s="403"/>
      <c r="B6945" s="404"/>
      <c r="C6945" s="404"/>
      <c r="D6945" s="274">
        <v>0.1</v>
      </c>
      <c r="E6945" s="829" t="s">
        <v>149</v>
      </c>
      <c r="F6945" s="264" t="s">
        <v>150</v>
      </c>
      <c r="G6945" s="370" t="s">
        <v>151</v>
      </c>
      <c r="H6945" s="248">
        <f>Bahan!$C$10</f>
        <v>125000</v>
      </c>
      <c r="K6945" s="248" t="s">
        <v>128</v>
      </c>
      <c r="L6945" s="230">
        <f>D6945*H6945</f>
        <v>12500</v>
      </c>
      <c r="M6945" s="412"/>
    </row>
    <row r="6946" spans="1:14" ht="13">
      <c r="A6946" s="403"/>
      <c r="B6946" s="404"/>
      <c r="C6946" s="404"/>
      <c r="D6946" s="274">
        <v>0.1</v>
      </c>
      <c r="E6946" s="829" t="s">
        <v>149</v>
      </c>
      <c r="F6946" s="264" t="s">
        <v>945</v>
      </c>
      <c r="G6946" s="370" t="s">
        <v>151</v>
      </c>
      <c r="H6946" s="248">
        <f>Bahan!$C$20</f>
        <v>135000</v>
      </c>
      <c r="K6946" s="248" t="s">
        <v>128</v>
      </c>
      <c r="L6946" s="230">
        <f>D6946*H6946</f>
        <v>13500</v>
      </c>
      <c r="M6946" s="412"/>
    </row>
    <row r="6947" spans="1:14" ht="13">
      <c r="A6947" s="403"/>
      <c r="B6947" s="404"/>
      <c r="C6947" s="404"/>
      <c r="D6947" s="274">
        <v>5.0000000000000001E-3</v>
      </c>
      <c r="E6947" s="829" t="s">
        <v>149</v>
      </c>
      <c r="F6947" s="234" t="s">
        <v>153</v>
      </c>
      <c r="G6947" s="370" t="s">
        <v>151</v>
      </c>
      <c r="H6947" s="248">
        <f>Bahan!$C$21</f>
        <v>145000</v>
      </c>
      <c r="K6947" s="248" t="s">
        <v>128</v>
      </c>
      <c r="L6947" s="230">
        <f>D6947*H6947</f>
        <v>725</v>
      </c>
      <c r="M6947" s="412"/>
    </row>
    <row r="6948" spans="1:14" ht="13">
      <c r="A6948" s="403"/>
      <c r="B6948" s="404"/>
      <c r="C6948" s="404"/>
      <c r="D6948" s="274">
        <v>5.0000000000000001E-3</v>
      </c>
      <c r="E6948" s="829" t="s">
        <v>149</v>
      </c>
      <c r="F6948" s="234" t="s">
        <v>154</v>
      </c>
      <c r="G6948" s="370" t="s">
        <v>151</v>
      </c>
      <c r="H6948" s="248">
        <f>Bahan!$C$22</f>
        <v>150000</v>
      </c>
      <c r="K6948" s="248" t="s">
        <v>128</v>
      </c>
      <c r="L6948" s="230">
        <f>D6948*H6948</f>
        <v>750</v>
      </c>
      <c r="M6948" s="412"/>
    </row>
    <row r="6949" spans="1:14" ht="13">
      <c r="A6949" s="403"/>
      <c r="B6949" s="404"/>
      <c r="C6949" s="404"/>
      <c r="D6949" s="450"/>
      <c r="G6949" s="829"/>
      <c r="M6949" s="412" t="s">
        <v>128</v>
      </c>
      <c r="N6949" s="265">
        <f>SUM(L6945:L6948)</f>
        <v>27475</v>
      </c>
    </row>
    <row r="6950" spans="1:14" ht="13">
      <c r="A6950" s="403"/>
      <c r="B6950" s="404"/>
      <c r="C6950" s="404"/>
      <c r="D6950" s="450"/>
      <c r="E6950" s="829" t="s">
        <v>155</v>
      </c>
      <c r="F6950" s="234" t="s">
        <v>156</v>
      </c>
      <c r="G6950" s="829"/>
      <c r="M6950" s="412"/>
    </row>
    <row r="6951" spans="1:14" ht="13">
      <c r="A6951" s="403"/>
      <c r="B6951" s="404"/>
      <c r="C6951" s="404"/>
      <c r="D6951" s="274">
        <v>1</v>
      </c>
      <c r="E6951" s="829" t="s">
        <v>441</v>
      </c>
      <c r="F6951" s="439" t="s">
        <v>1389</v>
      </c>
      <c r="G6951" s="370" t="s">
        <v>151</v>
      </c>
      <c r="H6951" s="426">
        <f>Bahan!$C$395</f>
        <v>27500</v>
      </c>
      <c r="K6951" s="248" t="s">
        <v>128</v>
      </c>
      <c r="L6951" s="230">
        <f>D6951*H6951</f>
        <v>27500</v>
      </c>
      <c r="M6951" s="412"/>
    </row>
    <row r="6952" spans="1:14" ht="13">
      <c r="A6952" s="403"/>
      <c r="B6952" s="404"/>
      <c r="C6952" s="404"/>
      <c r="D6952" s="274">
        <v>1</v>
      </c>
      <c r="E6952" s="829" t="s">
        <v>441</v>
      </c>
      <c r="F6952" s="439" t="s">
        <v>1063</v>
      </c>
      <c r="G6952" s="370" t="s">
        <v>151</v>
      </c>
      <c r="H6952" s="426">
        <f>Bahan!$C$403</f>
        <v>6000</v>
      </c>
      <c r="K6952" s="248" t="s">
        <v>128</v>
      </c>
      <c r="L6952" s="230">
        <f>D6952*H6952</f>
        <v>6000</v>
      </c>
      <c r="M6952" s="412"/>
    </row>
    <row r="6953" spans="1:14" ht="13">
      <c r="D6953" s="421"/>
      <c r="E6953" s="829"/>
      <c r="G6953" s="370"/>
      <c r="H6953" s="248"/>
      <c r="L6953" s="230"/>
      <c r="M6953" s="412" t="s">
        <v>128</v>
      </c>
      <c r="N6953" s="265">
        <f>SUM(L6951:L6952)</f>
        <v>33500</v>
      </c>
    </row>
    <row r="6954" spans="1:14" ht="13">
      <c r="D6954" s="421"/>
      <c r="G6954" s="829"/>
      <c r="H6954" s="829"/>
      <c r="I6954" s="829"/>
      <c r="M6954" s="413" t="s">
        <v>169</v>
      </c>
      <c r="N6954" s="268" t="s">
        <v>169</v>
      </c>
    </row>
    <row r="6955" spans="1:14" ht="13">
      <c r="D6955" s="421"/>
      <c r="G6955" s="829"/>
      <c r="H6955" s="233" t="s">
        <v>170</v>
      </c>
      <c r="M6955" s="412" t="s">
        <v>128</v>
      </c>
      <c r="N6955" s="230">
        <f>SUM(N6949:N6953)</f>
        <v>60975</v>
      </c>
    </row>
    <row r="6956" spans="1:14" ht="13">
      <c r="D6956" s="421"/>
      <c r="E6956" s="233" t="s">
        <v>2934</v>
      </c>
      <c r="G6956" s="829"/>
      <c r="H6956" s="269" t="s">
        <v>3123</v>
      </c>
      <c r="K6956" s="270"/>
      <c r="M6956" s="230" t="s">
        <v>128</v>
      </c>
      <c r="N6956" s="265">
        <f>N6955*$Q$4</f>
        <v>6097.5</v>
      </c>
    </row>
    <row r="6957" spans="1:14" ht="13">
      <c r="D6957" s="421"/>
      <c r="G6957" s="829"/>
      <c r="H6957" s="233" t="s">
        <v>171</v>
      </c>
      <c r="M6957" s="412" t="s">
        <v>128</v>
      </c>
      <c r="N6957" s="262">
        <f>ROUNDDOWN((N6955+N6956),0)</f>
        <v>67072</v>
      </c>
    </row>
    <row r="6958" spans="1:14" ht="13">
      <c r="D6958" s="421"/>
      <c r="G6958" s="829"/>
      <c r="M6958" s="412"/>
    </row>
    <row r="6959" spans="1:14" ht="13">
      <c r="A6959" s="258">
        <f>1+A6943</f>
        <v>235</v>
      </c>
      <c r="B6959" s="1250" t="s">
        <v>1392</v>
      </c>
      <c r="C6959" s="437"/>
      <c r="D6959" s="438" t="s">
        <v>2935</v>
      </c>
      <c r="E6959" s="245"/>
      <c r="F6959" s="260"/>
      <c r="G6959" s="1250"/>
      <c r="H6959" s="245"/>
      <c r="I6959" s="245"/>
      <c r="L6959" s="245"/>
      <c r="M6959" s="408"/>
      <c r="N6959" s="245"/>
    </row>
    <row r="6960" spans="1:14" ht="13">
      <c r="A6960" s="403"/>
      <c r="B6960" s="404"/>
      <c r="C6960" s="404"/>
      <c r="D6960" s="421"/>
      <c r="E6960" s="829" t="s">
        <v>147</v>
      </c>
      <c r="F6960" s="234" t="s">
        <v>148</v>
      </c>
      <c r="G6960" s="829"/>
      <c r="M6960" s="412"/>
    </row>
    <row r="6961" spans="1:14" ht="13">
      <c r="A6961" s="403"/>
      <c r="B6961" s="404"/>
      <c r="C6961" s="404"/>
      <c r="D6961" s="274">
        <v>0.1</v>
      </c>
      <c r="E6961" s="829" t="s">
        <v>149</v>
      </c>
      <c r="F6961" s="264" t="s">
        <v>150</v>
      </c>
      <c r="G6961" s="370" t="s">
        <v>151</v>
      </c>
      <c r="H6961" s="248">
        <f>Bahan!$C$10</f>
        <v>125000</v>
      </c>
      <c r="K6961" s="248" t="s">
        <v>128</v>
      </c>
      <c r="L6961" s="230">
        <f>D6961*H6961</f>
        <v>12500</v>
      </c>
      <c r="M6961" s="412"/>
    </row>
    <row r="6962" spans="1:14" ht="13">
      <c r="A6962" s="403"/>
      <c r="B6962" s="404"/>
      <c r="C6962" s="404"/>
      <c r="D6962" s="274">
        <v>0.1</v>
      </c>
      <c r="E6962" s="829" t="s">
        <v>149</v>
      </c>
      <c r="F6962" s="264" t="s">
        <v>945</v>
      </c>
      <c r="G6962" s="370" t="s">
        <v>151</v>
      </c>
      <c r="H6962" s="248">
        <f>Bahan!$C$20</f>
        <v>135000</v>
      </c>
      <c r="K6962" s="248" t="s">
        <v>128</v>
      </c>
      <c r="L6962" s="230">
        <f>D6962*H6962</f>
        <v>13500</v>
      </c>
      <c r="M6962" s="412"/>
    </row>
    <row r="6963" spans="1:14" ht="13">
      <c r="A6963" s="403"/>
      <c r="B6963" s="404"/>
      <c r="C6963" s="404"/>
      <c r="D6963" s="274">
        <v>5.0000000000000001E-3</v>
      </c>
      <c r="E6963" s="829" t="s">
        <v>149</v>
      </c>
      <c r="F6963" s="234" t="s">
        <v>153</v>
      </c>
      <c r="G6963" s="370" t="s">
        <v>151</v>
      </c>
      <c r="H6963" s="248">
        <f>Bahan!$C$21</f>
        <v>145000</v>
      </c>
      <c r="K6963" s="248" t="s">
        <v>128</v>
      </c>
      <c r="L6963" s="230">
        <f>D6963*H6963</f>
        <v>725</v>
      </c>
      <c r="M6963" s="412"/>
    </row>
    <row r="6964" spans="1:14" ht="13">
      <c r="A6964" s="403"/>
      <c r="B6964" s="404"/>
      <c r="C6964" s="404"/>
      <c r="D6964" s="274">
        <v>5.0000000000000001E-3</v>
      </c>
      <c r="E6964" s="829" t="s">
        <v>149</v>
      </c>
      <c r="F6964" s="234" t="s">
        <v>154</v>
      </c>
      <c r="G6964" s="370" t="s">
        <v>151</v>
      </c>
      <c r="H6964" s="248">
        <f>Bahan!$C$22</f>
        <v>150000</v>
      </c>
      <c r="K6964" s="248" t="s">
        <v>128</v>
      </c>
      <c r="L6964" s="230">
        <f>D6964*H6964</f>
        <v>750</v>
      </c>
      <c r="M6964" s="412"/>
    </row>
    <row r="6965" spans="1:14" ht="13">
      <c r="A6965" s="403"/>
      <c r="B6965" s="404"/>
      <c r="C6965" s="404"/>
      <c r="D6965" s="450"/>
      <c r="G6965" s="829"/>
      <c r="M6965" s="412" t="s">
        <v>128</v>
      </c>
      <c r="N6965" s="265">
        <f>SUM(L6961:L6964)</f>
        <v>27475</v>
      </c>
    </row>
    <row r="6966" spans="1:14" ht="13">
      <c r="A6966" s="403"/>
      <c r="B6966" s="404"/>
      <c r="C6966" s="404"/>
      <c r="D6966" s="450"/>
      <c r="E6966" s="829" t="s">
        <v>155</v>
      </c>
      <c r="F6966" s="234" t="s">
        <v>156</v>
      </c>
      <c r="G6966" s="829"/>
      <c r="M6966" s="412"/>
    </row>
    <row r="6967" spans="1:14" ht="13">
      <c r="A6967" s="403"/>
      <c r="B6967" s="404"/>
      <c r="C6967" s="404"/>
      <c r="D6967" s="274">
        <v>1</v>
      </c>
      <c r="E6967" s="829" t="s">
        <v>441</v>
      </c>
      <c r="F6967" s="439" t="s">
        <v>1393</v>
      </c>
      <c r="G6967" s="370" t="s">
        <v>151</v>
      </c>
      <c r="H6967" s="426">
        <f>Bahan!$C$396</f>
        <v>22500</v>
      </c>
      <c r="K6967" s="248" t="s">
        <v>128</v>
      </c>
      <c r="L6967" s="230">
        <f>D6967*H6967</f>
        <v>22500</v>
      </c>
      <c r="M6967" s="412"/>
    </row>
    <row r="6968" spans="1:14" ht="13">
      <c r="A6968" s="403"/>
      <c r="B6968" s="404"/>
      <c r="C6968" s="404"/>
      <c r="D6968" s="274"/>
      <c r="E6968" s="829" t="s">
        <v>441</v>
      </c>
      <c r="F6968" s="439" t="s">
        <v>1063</v>
      </c>
      <c r="G6968" s="370" t="s">
        <v>151</v>
      </c>
      <c r="H6968" s="426">
        <f>Bahan!$C$403</f>
        <v>6000</v>
      </c>
      <c r="K6968" s="248" t="s">
        <v>128</v>
      </c>
      <c r="L6968" s="230">
        <f>D6968*H6968</f>
        <v>0</v>
      </c>
      <c r="M6968" s="412"/>
    </row>
    <row r="6969" spans="1:14" ht="13">
      <c r="D6969" s="421"/>
      <c r="E6969" s="829"/>
      <c r="G6969" s="370"/>
      <c r="H6969" s="248"/>
      <c r="L6969" s="230"/>
      <c r="M6969" s="412" t="s">
        <v>128</v>
      </c>
      <c r="N6969" s="265">
        <f>SUM(L6967:L6968)</f>
        <v>22500</v>
      </c>
    </row>
    <row r="6970" spans="1:14" ht="13">
      <c r="D6970" s="421"/>
      <c r="G6970" s="829"/>
      <c r="H6970" s="829"/>
      <c r="I6970" s="829"/>
      <c r="M6970" s="413" t="s">
        <v>169</v>
      </c>
      <c r="N6970" s="268" t="s">
        <v>169</v>
      </c>
    </row>
    <row r="6971" spans="1:14" ht="13">
      <c r="D6971" s="421"/>
      <c r="G6971" s="829"/>
      <c r="H6971" s="233" t="s">
        <v>170</v>
      </c>
      <c r="M6971" s="412" t="s">
        <v>128</v>
      </c>
      <c r="N6971" s="230">
        <f>SUM(N6965:N6969)</f>
        <v>49975</v>
      </c>
    </row>
    <row r="6972" spans="1:14" ht="13">
      <c r="D6972" s="421"/>
      <c r="G6972" s="829"/>
      <c r="H6972" s="269" t="s">
        <v>3123</v>
      </c>
      <c r="K6972" s="270"/>
      <c r="M6972" s="230" t="s">
        <v>128</v>
      </c>
      <c r="N6972" s="265">
        <f>N6971*$Q$4</f>
        <v>4997.5</v>
      </c>
    </row>
    <row r="6973" spans="1:14" ht="13">
      <c r="D6973" s="421"/>
      <c r="G6973" s="829"/>
      <c r="H6973" s="233" t="s">
        <v>171</v>
      </c>
      <c r="M6973" s="412" t="s">
        <v>128</v>
      </c>
      <c r="N6973" s="262">
        <f>ROUNDDOWN((N6971+N6972),0)</f>
        <v>54972</v>
      </c>
    </row>
    <row r="6974" spans="1:14" ht="13">
      <c r="D6974" s="421"/>
      <c r="G6974" s="829"/>
      <c r="M6974" s="412"/>
    </row>
    <row r="6975" spans="1:14" s="245" customFormat="1" ht="13">
      <c r="A6975" s="258" t="s">
        <v>512</v>
      </c>
      <c r="B6975" s="1250" t="s">
        <v>1394</v>
      </c>
      <c r="C6975" s="1250"/>
      <c r="D6975" s="420" t="s">
        <v>1395</v>
      </c>
      <c r="E6975" s="1250"/>
      <c r="F6975" s="260"/>
      <c r="G6975" s="1250"/>
      <c r="M6975" s="262"/>
    </row>
    <row r="6976" spans="1:14" ht="13">
      <c r="A6976" s="231" t="s">
        <v>143</v>
      </c>
      <c r="D6976" s="421"/>
      <c r="E6976" s="829"/>
      <c r="G6976" s="829"/>
    </row>
    <row r="6977" spans="1:14" ht="13">
      <c r="D6977" s="421"/>
      <c r="E6977" s="829"/>
      <c r="G6977" s="829"/>
    </row>
    <row r="6978" spans="1:14" ht="13">
      <c r="A6978" s="258">
        <f>1+A6959</f>
        <v>236</v>
      </c>
      <c r="B6978" s="1250" t="s">
        <v>1396</v>
      </c>
      <c r="D6978" s="438" t="s">
        <v>1397</v>
      </c>
      <c r="E6978" s="1250"/>
      <c r="F6978" s="260"/>
      <c r="G6978" s="1250"/>
      <c r="H6978" s="245"/>
      <c r="K6978" s="245"/>
      <c r="L6978" s="245"/>
      <c r="M6978" s="262"/>
      <c r="N6978" s="245"/>
    </row>
    <row r="6979" spans="1:14" ht="13">
      <c r="A6979" s="403"/>
      <c r="D6979" s="421"/>
      <c r="E6979" s="829" t="s">
        <v>147</v>
      </c>
      <c r="F6979" s="234" t="s">
        <v>148</v>
      </c>
      <c r="G6979" s="829"/>
    </row>
    <row r="6980" spans="1:14" ht="13">
      <c r="A6980" s="403"/>
      <c r="D6980" s="274">
        <v>0.1</v>
      </c>
      <c r="E6980" s="829" t="s">
        <v>149</v>
      </c>
      <c r="F6980" s="264" t="s">
        <v>150</v>
      </c>
      <c r="G6980" s="370" t="s">
        <v>151</v>
      </c>
      <c r="H6980" s="248">
        <f>Bahan!$C$10</f>
        <v>125000</v>
      </c>
      <c r="K6980" s="248" t="s">
        <v>128</v>
      </c>
      <c r="L6980" s="230">
        <f>D6980*H6980</f>
        <v>12500</v>
      </c>
    </row>
    <row r="6981" spans="1:14" ht="13">
      <c r="A6981" s="403"/>
      <c r="D6981" s="274">
        <v>0.2</v>
      </c>
      <c r="E6981" s="829" t="s">
        <v>149</v>
      </c>
      <c r="F6981" s="264" t="s">
        <v>945</v>
      </c>
      <c r="G6981" s="370" t="s">
        <v>151</v>
      </c>
      <c r="H6981" s="248">
        <f>Bahan!$C$20</f>
        <v>135000</v>
      </c>
      <c r="K6981" s="248" t="s">
        <v>128</v>
      </c>
      <c r="L6981" s="230">
        <f>D6981*H6981</f>
        <v>27000</v>
      </c>
    </row>
    <row r="6982" spans="1:14" ht="13">
      <c r="A6982" s="403"/>
      <c r="D6982" s="274">
        <v>0.02</v>
      </c>
      <c r="E6982" s="829" t="s">
        <v>149</v>
      </c>
      <c r="F6982" s="234" t="s">
        <v>153</v>
      </c>
      <c r="G6982" s="370" t="s">
        <v>151</v>
      </c>
      <c r="H6982" s="248">
        <f>Bahan!$C$21</f>
        <v>145000</v>
      </c>
      <c r="K6982" s="248" t="s">
        <v>128</v>
      </c>
      <c r="L6982" s="230">
        <f>D6982*H6982</f>
        <v>2900</v>
      </c>
    </row>
    <row r="6983" spans="1:14" ht="13">
      <c r="A6983" s="403"/>
      <c r="D6983" s="274">
        <v>2E-3</v>
      </c>
      <c r="E6983" s="829" t="s">
        <v>149</v>
      </c>
      <c r="F6983" s="234" t="s">
        <v>154</v>
      </c>
      <c r="G6983" s="370" t="s">
        <v>151</v>
      </c>
      <c r="H6983" s="248">
        <f>Bahan!$C$22</f>
        <v>150000</v>
      </c>
      <c r="K6983" s="248" t="s">
        <v>128</v>
      </c>
      <c r="L6983" s="230">
        <f>D6983*H6983</f>
        <v>300</v>
      </c>
    </row>
    <row r="6984" spans="1:14" ht="13">
      <c r="A6984" s="403"/>
      <c r="D6984" s="421"/>
      <c r="E6984" s="829"/>
      <c r="G6984" s="829"/>
      <c r="M6984" s="230" t="s">
        <v>128</v>
      </c>
      <c r="N6984" s="265">
        <f>SUM(L6980:L6983)</f>
        <v>42700</v>
      </c>
    </row>
    <row r="6985" spans="1:14" ht="13">
      <c r="A6985" s="403"/>
      <c r="D6985" s="421"/>
      <c r="E6985" s="829" t="s">
        <v>155</v>
      </c>
      <c r="F6985" s="234" t="s">
        <v>156</v>
      </c>
      <c r="G6985" s="829"/>
    </row>
    <row r="6986" spans="1:14" ht="13">
      <c r="A6986" s="403"/>
      <c r="D6986" s="274">
        <v>1</v>
      </c>
      <c r="E6986" s="829" t="s">
        <v>441</v>
      </c>
      <c r="F6986" s="439" t="s">
        <v>1398</v>
      </c>
      <c r="G6986" s="370" t="s">
        <v>151</v>
      </c>
      <c r="H6986" s="426">
        <f>Bahan!$C$446</f>
        <v>209300</v>
      </c>
      <c r="K6986" s="248" t="s">
        <v>128</v>
      </c>
      <c r="L6986" s="230">
        <f>D6986*H6986</f>
        <v>209300</v>
      </c>
    </row>
    <row r="6987" spans="1:14" ht="13">
      <c r="A6987" s="403"/>
      <c r="B6987" s="1250"/>
      <c r="C6987" s="1250"/>
      <c r="D6987" s="440">
        <v>1</v>
      </c>
      <c r="E6987" s="829" t="s">
        <v>8</v>
      </c>
      <c r="F6987" s="439" t="s">
        <v>1399</v>
      </c>
      <c r="G6987" s="370" t="s">
        <v>151</v>
      </c>
      <c r="H6987" s="426">
        <f>SUM(L6986)*0.2</f>
        <v>41860</v>
      </c>
      <c r="K6987" s="248" t="s">
        <v>128</v>
      </c>
      <c r="L6987" s="230">
        <f>0.35*L6986</f>
        <v>73255</v>
      </c>
    </row>
    <row r="6988" spans="1:14" ht="13">
      <c r="D6988" s="421"/>
      <c r="E6988" s="829"/>
      <c r="G6988" s="370"/>
      <c r="H6988" s="248"/>
      <c r="L6988" s="230"/>
      <c r="M6988" s="230" t="s">
        <v>128</v>
      </c>
      <c r="N6988" s="265">
        <f>SUM(L6986:L6987)</f>
        <v>282555</v>
      </c>
    </row>
    <row r="6989" spans="1:14" ht="13">
      <c r="D6989" s="421"/>
      <c r="E6989" s="829"/>
      <c r="G6989" s="829"/>
      <c r="H6989" s="829"/>
      <c r="K6989" s="829"/>
      <c r="M6989" s="267" t="s">
        <v>169</v>
      </c>
      <c r="N6989" s="268" t="s">
        <v>169</v>
      </c>
    </row>
    <row r="6990" spans="1:14" ht="13">
      <c r="D6990" s="421"/>
      <c r="E6990" s="829"/>
      <c r="G6990" s="829"/>
      <c r="H6990" s="233" t="s">
        <v>170</v>
      </c>
      <c r="M6990" s="230" t="s">
        <v>128</v>
      </c>
      <c r="N6990" s="230">
        <f>SUM(N6984:N6988)</f>
        <v>325255</v>
      </c>
    </row>
    <row r="6991" spans="1:14" ht="13">
      <c r="D6991" s="421"/>
      <c r="E6991" s="829"/>
      <c r="G6991" s="829"/>
      <c r="H6991" s="269" t="s">
        <v>3123</v>
      </c>
      <c r="K6991" s="270"/>
      <c r="M6991" s="230" t="s">
        <v>128</v>
      </c>
      <c r="N6991" s="265">
        <f>N6990*$Q$4</f>
        <v>32525.5</v>
      </c>
    </row>
    <row r="6992" spans="1:14" ht="13">
      <c r="D6992" s="421"/>
      <c r="E6992" s="829"/>
      <c r="G6992" s="829"/>
      <c r="H6992" s="233" t="s">
        <v>171</v>
      </c>
      <c r="M6992" s="230" t="s">
        <v>128</v>
      </c>
      <c r="N6992" s="262">
        <f>ROUNDDOWN((N6990+N6991),0)</f>
        <v>357780</v>
      </c>
    </row>
    <row r="6993" spans="1:14" ht="13">
      <c r="D6993" s="421"/>
      <c r="E6993" s="829"/>
      <c r="G6993" s="829"/>
    </row>
    <row r="6994" spans="1:14" ht="13">
      <c r="D6994" s="421"/>
      <c r="E6994" s="829"/>
      <c r="G6994" s="829"/>
    </row>
    <row r="6995" spans="1:14" ht="13">
      <c r="A6995" s="258">
        <f>1+A6978</f>
        <v>237</v>
      </c>
      <c r="B6995" s="1250" t="s">
        <v>1400</v>
      </c>
      <c r="D6995" s="438" t="s">
        <v>1401</v>
      </c>
      <c r="E6995" s="1250"/>
      <c r="F6995" s="260"/>
      <c r="G6995" s="1250"/>
      <c r="H6995" s="245"/>
      <c r="K6995" s="245"/>
      <c r="L6995" s="245"/>
      <c r="M6995" s="262"/>
      <c r="N6995" s="245"/>
    </row>
    <row r="6996" spans="1:14" ht="13">
      <c r="A6996" s="403"/>
      <c r="D6996" s="421"/>
      <c r="E6996" s="829" t="s">
        <v>147</v>
      </c>
      <c r="F6996" s="234" t="s">
        <v>148</v>
      </c>
      <c r="G6996" s="829"/>
    </row>
    <row r="6997" spans="1:14" ht="13">
      <c r="A6997" s="403"/>
      <c r="D6997" s="274">
        <v>2.5000000000000001E-2</v>
      </c>
      <c r="E6997" s="829" t="s">
        <v>149</v>
      </c>
      <c r="F6997" s="264" t="s">
        <v>150</v>
      </c>
      <c r="G6997" s="370" t="s">
        <v>151</v>
      </c>
      <c r="H6997" s="248">
        <f>Bahan!$C$10</f>
        <v>125000</v>
      </c>
      <c r="K6997" s="248" t="s">
        <v>128</v>
      </c>
      <c r="L6997" s="230">
        <f>D6997*H6997</f>
        <v>3125</v>
      </c>
    </row>
    <row r="6998" spans="1:14" ht="13">
      <c r="A6998" s="403"/>
      <c r="D6998" s="274">
        <v>2.5000000000000001E-2</v>
      </c>
      <c r="E6998" s="829" t="s">
        <v>149</v>
      </c>
      <c r="F6998" s="264" t="s">
        <v>945</v>
      </c>
      <c r="G6998" s="370" t="s">
        <v>151</v>
      </c>
      <c r="H6998" s="248">
        <f>Bahan!$C$20</f>
        <v>135000</v>
      </c>
      <c r="K6998" s="248" t="s">
        <v>128</v>
      </c>
      <c r="L6998" s="230">
        <f>D6998*H6998</f>
        <v>3375</v>
      </c>
    </row>
    <row r="6999" spans="1:14" ht="13">
      <c r="A6999" s="403"/>
      <c r="D6999" s="274">
        <v>2.5000000000000001E-3</v>
      </c>
      <c r="E6999" s="829" t="s">
        <v>149</v>
      </c>
      <c r="F6999" s="234" t="s">
        <v>153</v>
      </c>
      <c r="G6999" s="370" t="s">
        <v>151</v>
      </c>
      <c r="H6999" s="248">
        <f>Bahan!$C$21</f>
        <v>145000</v>
      </c>
      <c r="K6999" s="248" t="s">
        <v>128</v>
      </c>
      <c r="L6999" s="230">
        <f>D6999*H6999</f>
        <v>362.5</v>
      </c>
    </row>
    <row r="7000" spans="1:14" ht="13">
      <c r="A7000" s="403"/>
      <c r="D7000" s="274">
        <v>2.5000000000000001E-4</v>
      </c>
      <c r="E7000" s="829" t="s">
        <v>149</v>
      </c>
      <c r="F7000" s="234" t="s">
        <v>154</v>
      </c>
      <c r="G7000" s="370" t="s">
        <v>151</v>
      </c>
      <c r="H7000" s="248">
        <f>Bahan!$C$22</f>
        <v>150000</v>
      </c>
      <c r="K7000" s="248" t="s">
        <v>128</v>
      </c>
      <c r="L7000" s="230">
        <f>D7000*H7000</f>
        <v>37.5</v>
      </c>
    </row>
    <row r="7001" spans="1:14" ht="13">
      <c r="A7001" s="403"/>
      <c r="D7001" s="421"/>
      <c r="E7001" s="829"/>
      <c r="G7001" s="829"/>
      <c r="M7001" s="230" t="s">
        <v>128</v>
      </c>
      <c r="N7001" s="265">
        <f>SUM(L6997:L7000)</f>
        <v>6900</v>
      </c>
    </row>
    <row r="7002" spans="1:14" ht="13">
      <c r="A7002" s="403"/>
      <c r="D7002" s="421"/>
      <c r="E7002" s="829" t="s">
        <v>155</v>
      </c>
      <c r="F7002" s="234" t="s">
        <v>156</v>
      </c>
      <c r="G7002" s="829"/>
    </row>
    <row r="7003" spans="1:14" ht="13">
      <c r="A7003" s="403"/>
      <c r="D7003" s="274">
        <v>1</v>
      </c>
      <c r="E7003" s="829" t="s">
        <v>441</v>
      </c>
      <c r="F7003" s="439" t="s">
        <v>1402</v>
      </c>
      <c r="G7003" s="370" t="s">
        <v>151</v>
      </c>
      <c r="H7003" s="426">
        <f>Bahan!$C$448</f>
        <v>256000</v>
      </c>
      <c r="K7003" s="248" t="s">
        <v>128</v>
      </c>
      <c r="L7003" s="230">
        <f>D7003*H7003</f>
        <v>256000</v>
      </c>
    </row>
    <row r="7004" spans="1:14" ht="13">
      <c r="A7004" s="403"/>
      <c r="B7004" s="1250"/>
      <c r="C7004" s="1250"/>
      <c r="D7004" s="440">
        <v>1</v>
      </c>
      <c r="E7004" s="829" t="s">
        <v>8</v>
      </c>
      <c r="F7004" s="439" t="s">
        <v>1399</v>
      </c>
      <c r="G7004" s="370" t="s">
        <v>151</v>
      </c>
      <c r="H7004" s="426">
        <f>SUM(L7003)*0.2</f>
        <v>51200</v>
      </c>
      <c r="K7004" s="248" t="s">
        <v>128</v>
      </c>
      <c r="L7004" s="230">
        <f>0.35*L7003</f>
        <v>89600</v>
      </c>
    </row>
    <row r="7005" spans="1:14" ht="13">
      <c r="D7005" s="421"/>
      <c r="E7005" s="829"/>
      <c r="G7005" s="370"/>
      <c r="H7005" s="248"/>
      <c r="L7005" s="230"/>
      <c r="M7005" s="230" t="s">
        <v>128</v>
      </c>
      <c r="N7005" s="265">
        <f>SUM(L7003:L7004)</f>
        <v>345600</v>
      </c>
    </row>
    <row r="7006" spans="1:14" ht="13">
      <c r="D7006" s="421"/>
      <c r="E7006" s="829"/>
      <c r="G7006" s="829"/>
      <c r="H7006" s="829"/>
      <c r="K7006" s="829"/>
      <c r="M7006" s="267" t="s">
        <v>169</v>
      </c>
      <c r="N7006" s="268" t="s">
        <v>169</v>
      </c>
    </row>
    <row r="7007" spans="1:14" ht="13">
      <c r="D7007" s="421"/>
      <c r="E7007" s="829"/>
      <c r="G7007" s="829"/>
      <c r="H7007" s="233" t="s">
        <v>170</v>
      </c>
      <c r="M7007" s="230" t="s">
        <v>128</v>
      </c>
      <c r="N7007" s="230">
        <f>SUM(N7001:N7005)</f>
        <v>352500</v>
      </c>
    </row>
    <row r="7008" spans="1:14" ht="13">
      <c r="D7008" s="421"/>
      <c r="E7008" s="829"/>
      <c r="G7008" s="829"/>
      <c r="H7008" s="269" t="s">
        <v>3123</v>
      </c>
      <c r="K7008" s="270"/>
      <c r="M7008" s="230" t="s">
        <v>128</v>
      </c>
      <c r="N7008" s="265">
        <f>N7007*$Q$4</f>
        <v>35250</v>
      </c>
    </row>
    <row r="7009" spans="1:14" ht="13">
      <c r="D7009" s="421"/>
      <c r="E7009" s="829"/>
      <c r="G7009" s="829"/>
      <c r="H7009" s="233" t="s">
        <v>171</v>
      </c>
      <c r="M7009" s="230" t="s">
        <v>128</v>
      </c>
      <c r="N7009" s="262">
        <f>ROUNDDOWN((N7007+N7008),0)</f>
        <v>387750</v>
      </c>
    </row>
    <row r="7010" spans="1:14" ht="13">
      <c r="D7010" s="421"/>
      <c r="E7010" s="829"/>
      <c r="G7010" s="829"/>
    </row>
    <row r="7011" spans="1:14" ht="13">
      <c r="A7011" s="258">
        <f>1+A6995</f>
        <v>238</v>
      </c>
      <c r="B7011" s="1250" t="s">
        <v>1403</v>
      </c>
      <c r="D7011" s="438" t="s">
        <v>1404</v>
      </c>
      <c r="E7011" s="1250"/>
      <c r="F7011" s="260"/>
      <c r="G7011" s="1250"/>
      <c r="H7011" s="245"/>
      <c r="K7011" s="245"/>
      <c r="L7011" s="245"/>
      <c r="M7011" s="262"/>
      <c r="N7011" s="245"/>
    </row>
    <row r="7012" spans="1:14" ht="13">
      <c r="A7012" s="403"/>
      <c r="D7012" s="421"/>
      <c r="E7012" s="829" t="s">
        <v>147</v>
      </c>
      <c r="F7012" s="234" t="s">
        <v>148</v>
      </c>
      <c r="G7012" s="829"/>
    </row>
    <row r="7013" spans="1:14" ht="13">
      <c r="A7013" s="403"/>
      <c r="D7013" s="274">
        <v>0.2</v>
      </c>
      <c r="E7013" s="829" t="s">
        <v>149</v>
      </c>
      <c r="F7013" s="264" t="s">
        <v>150</v>
      </c>
      <c r="G7013" s="370" t="s">
        <v>151</v>
      </c>
      <c r="H7013" s="248">
        <f>Bahan!$C$10</f>
        <v>125000</v>
      </c>
      <c r="K7013" s="248" t="s">
        <v>128</v>
      </c>
      <c r="L7013" s="230">
        <f>D7013*H7013</f>
        <v>25000</v>
      </c>
    </row>
    <row r="7014" spans="1:14" ht="13">
      <c r="A7014" s="403"/>
      <c r="D7014" s="274">
        <v>0.2</v>
      </c>
      <c r="E7014" s="829" t="s">
        <v>149</v>
      </c>
      <c r="F7014" s="264" t="s">
        <v>945</v>
      </c>
      <c r="G7014" s="370" t="s">
        <v>151</v>
      </c>
      <c r="H7014" s="248">
        <f>Bahan!$C$20</f>
        <v>135000</v>
      </c>
      <c r="K7014" s="248" t="s">
        <v>128</v>
      </c>
      <c r="L7014" s="230">
        <f>D7014*H7014</f>
        <v>27000</v>
      </c>
    </row>
    <row r="7015" spans="1:14" ht="13">
      <c r="A7015" s="403"/>
      <c r="D7015" s="274">
        <v>0.02</v>
      </c>
      <c r="E7015" s="829" t="s">
        <v>149</v>
      </c>
      <c r="F7015" s="234" t="s">
        <v>153</v>
      </c>
      <c r="G7015" s="370" t="s">
        <v>151</v>
      </c>
      <c r="H7015" s="248">
        <f>Bahan!$C$21</f>
        <v>145000</v>
      </c>
      <c r="K7015" s="248" t="s">
        <v>128</v>
      </c>
      <c r="L7015" s="230">
        <f>D7015*H7015</f>
        <v>2900</v>
      </c>
    </row>
    <row r="7016" spans="1:14" ht="13">
      <c r="A7016" s="403"/>
      <c r="D7016" s="274">
        <v>2E-3</v>
      </c>
      <c r="E7016" s="829" t="s">
        <v>149</v>
      </c>
      <c r="F7016" s="234" t="s">
        <v>154</v>
      </c>
      <c r="G7016" s="370" t="s">
        <v>151</v>
      </c>
      <c r="H7016" s="248">
        <f>Bahan!$C$22</f>
        <v>150000</v>
      </c>
      <c r="K7016" s="248" t="s">
        <v>128</v>
      </c>
      <c r="L7016" s="230">
        <f>D7016*H7016</f>
        <v>300</v>
      </c>
    </row>
    <row r="7017" spans="1:14" ht="13">
      <c r="A7017" s="403"/>
      <c r="D7017" s="421"/>
      <c r="E7017" s="829"/>
      <c r="G7017" s="829"/>
      <c r="M7017" s="230" t="s">
        <v>128</v>
      </c>
      <c r="N7017" s="265">
        <f>SUM(L7013:L7016)</f>
        <v>55200</v>
      </c>
    </row>
    <row r="7018" spans="1:14" ht="13">
      <c r="A7018" s="403"/>
      <c r="D7018" s="421"/>
      <c r="E7018" s="829" t="s">
        <v>155</v>
      </c>
      <c r="F7018" s="234" t="s">
        <v>156</v>
      </c>
      <c r="G7018" s="829"/>
    </row>
    <row r="7019" spans="1:14" ht="13">
      <c r="A7019" s="403"/>
      <c r="D7019" s="274">
        <v>1</v>
      </c>
      <c r="E7019" s="829" t="s">
        <v>441</v>
      </c>
      <c r="F7019" s="439" t="s">
        <v>1405</v>
      </c>
      <c r="G7019" s="370" t="s">
        <v>151</v>
      </c>
      <c r="H7019" s="426">
        <f>Bahan!$C$447</f>
        <v>210000</v>
      </c>
      <c r="K7019" s="248" t="s">
        <v>128</v>
      </c>
      <c r="L7019" s="230">
        <f>D7019*H7019</f>
        <v>210000</v>
      </c>
    </row>
    <row r="7020" spans="1:14" ht="13">
      <c r="A7020" s="403"/>
      <c r="B7020" s="1250"/>
      <c r="C7020" s="1250"/>
      <c r="D7020" s="440">
        <v>1</v>
      </c>
      <c r="E7020" s="829" t="s">
        <v>8</v>
      </c>
      <c r="F7020" s="439" t="s">
        <v>1399</v>
      </c>
      <c r="G7020" s="370" t="s">
        <v>151</v>
      </c>
      <c r="H7020" s="426">
        <f>SUM(L7019)*0.2</f>
        <v>42000</v>
      </c>
      <c r="K7020" s="248" t="s">
        <v>128</v>
      </c>
      <c r="L7020" s="230">
        <f>0.35*L7019</f>
        <v>73500</v>
      </c>
    </row>
    <row r="7021" spans="1:14" ht="13">
      <c r="D7021" s="421"/>
      <c r="E7021" s="829"/>
      <c r="G7021" s="370"/>
      <c r="H7021" s="248"/>
      <c r="L7021" s="230"/>
      <c r="M7021" s="230" t="s">
        <v>128</v>
      </c>
      <c r="N7021" s="265">
        <f>SUM(L7019:L7020)</f>
        <v>283500</v>
      </c>
    </row>
    <row r="7022" spans="1:14" ht="13">
      <c r="D7022" s="421"/>
      <c r="E7022" s="829"/>
      <c r="G7022" s="829"/>
      <c r="H7022" s="829"/>
      <c r="K7022" s="829"/>
      <c r="M7022" s="267" t="s">
        <v>169</v>
      </c>
      <c r="N7022" s="268" t="s">
        <v>169</v>
      </c>
    </row>
    <row r="7023" spans="1:14" ht="13">
      <c r="D7023" s="421"/>
      <c r="E7023" s="829"/>
      <c r="G7023" s="829"/>
      <c r="H7023" s="233" t="s">
        <v>170</v>
      </c>
      <c r="M7023" s="230" t="s">
        <v>128</v>
      </c>
      <c r="N7023" s="230">
        <f>SUM(N7017:N7021)</f>
        <v>338700</v>
      </c>
    </row>
    <row r="7024" spans="1:14" ht="13">
      <c r="D7024" s="421"/>
      <c r="E7024" s="829"/>
      <c r="G7024" s="829"/>
      <c r="H7024" s="269" t="s">
        <v>3123</v>
      </c>
      <c r="K7024" s="270"/>
      <c r="M7024" s="230" t="s">
        <v>128</v>
      </c>
      <c r="N7024" s="265">
        <f>N7023*$Q$4</f>
        <v>33870</v>
      </c>
    </row>
    <row r="7025" spans="1:14" ht="13">
      <c r="D7025" s="421"/>
      <c r="E7025" s="829"/>
      <c r="G7025" s="829"/>
      <c r="H7025" s="233" t="s">
        <v>171</v>
      </c>
      <c r="M7025" s="230" t="s">
        <v>128</v>
      </c>
      <c r="N7025" s="262">
        <f>ROUNDDOWN((N7023+N7024),0)</f>
        <v>372570</v>
      </c>
    </row>
    <row r="7026" spans="1:14" ht="13">
      <c r="D7026" s="421"/>
      <c r="E7026" s="829"/>
      <c r="G7026" s="829"/>
      <c r="N7026" s="262"/>
    </row>
    <row r="7027" spans="1:14" ht="13">
      <c r="A7027" s="258">
        <f>1+A7011</f>
        <v>239</v>
      </c>
      <c r="B7027" s="1250" t="s">
        <v>1406</v>
      </c>
      <c r="D7027" s="438" t="s">
        <v>1407</v>
      </c>
      <c r="E7027" s="1250"/>
      <c r="F7027" s="260"/>
      <c r="G7027" s="1250"/>
      <c r="H7027" s="245"/>
      <c r="K7027" s="245"/>
      <c r="L7027" s="245"/>
      <c r="M7027" s="262"/>
      <c r="N7027" s="245"/>
    </row>
    <row r="7028" spans="1:14" ht="13">
      <c r="A7028" s="403"/>
      <c r="D7028" s="421"/>
      <c r="E7028" s="829" t="s">
        <v>147</v>
      </c>
      <c r="F7028" s="234" t="s">
        <v>148</v>
      </c>
      <c r="G7028" s="829"/>
    </row>
    <row r="7029" spans="1:14" ht="13">
      <c r="A7029" s="403"/>
      <c r="D7029" s="274">
        <v>0.2</v>
      </c>
      <c r="E7029" s="829" t="s">
        <v>149</v>
      </c>
      <c r="F7029" s="264" t="s">
        <v>150</v>
      </c>
      <c r="G7029" s="370" t="s">
        <v>151</v>
      </c>
      <c r="H7029" s="248">
        <f>Bahan!$C$10</f>
        <v>125000</v>
      </c>
      <c r="K7029" s="248" t="s">
        <v>128</v>
      </c>
      <c r="L7029" s="230">
        <f>D7029*H7029</f>
        <v>25000</v>
      </c>
    </row>
    <row r="7030" spans="1:14" ht="13">
      <c r="A7030" s="403"/>
      <c r="D7030" s="274">
        <v>0.2</v>
      </c>
      <c r="E7030" s="829" t="s">
        <v>149</v>
      </c>
      <c r="F7030" s="264" t="s">
        <v>945</v>
      </c>
      <c r="G7030" s="370" t="s">
        <v>151</v>
      </c>
      <c r="H7030" s="248">
        <f>Bahan!$C$20</f>
        <v>135000</v>
      </c>
      <c r="K7030" s="248" t="s">
        <v>128</v>
      </c>
      <c r="L7030" s="230">
        <f>D7030*H7030</f>
        <v>27000</v>
      </c>
    </row>
    <row r="7031" spans="1:14" ht="13">
      <c r="A7031" s="403"/>
      <c r="D7031" s="274">
        <v>0.02</v>
      </c>
      <c r="E7031" s="829" t="s">
        <v>149</v>
      </c>
      <c r="F7031" s="234" t="s">
        <v>153</v>
      </c>
      <c r="G7031" s="370" t="s">
        <v>151</v>
      </c>
      <c r="H7031" s="248">
        <f>Bahan!$C$21</f>
        <v>145000</v>
      </c>
      <c r="K7031" s="248" t="s">
        <v>128</v>
      </c>
      <c r="L7031" s="230">
        <f>D7031*H7031</f>
        <v>2900</v>
      </c>
    </row>
    <row r="7032" spans="1:14" ht="13">
      <c r="A7032" s="403"/>
      <c r="D7032" s="274">
        <v>2E-3</v>
      </c>
      <c r="E7032" s="829" t="s">
        <v>149</v>
      </c>
      <c r="F7032" s="234" t="s">
        <v>154</v>
      </c>
      <c r="G7032" s="370" t="s">
        <v>151</v>
      </c>
      <c r="H7032" s="248">
        <f>Bahan!$C$22</f>
        <v>150000</v>
      </c>
      <c r="K7032" s="248" t="s">
        <v>128</v>
      </c>
      <c r="L7032" s="230">
        <f>D7032*H7032</f>
        <v>300</v>
      </c>
    </row>
    <row r="7033" spans="1:14" ht="13">
      <c r="A7033" s="403"/>
      <c r="D7033" s="421"/>
      <c r="E7033" s="829"/>
      <c r="G7033" s="829"/>
      <c r="M7033" s="230" t="s">
        <v>128</v>
      </c>
      <c r="N7033" s="265">
        <f>SUM(L7029:L7032)</f>
        <v>55200</v>
      </c>
    </row>
    <row r="7034" spans="1:14" ht="13">
      <c r="A7034" s="403"/>
      <c r="D7034" s="421"/>
      <c r="E7034" s="829" t="s">
        <v>155</v>
      </c>
      <c r="F7034" s="234" t="s">
        <v>156</v>
      </c>
      <c r="G7034" s="829"/>
    </row>
    <row r="7035" spans="1:14" ht="13">
      <c r="A7035" s="403"/>
      <c r="D7035" s="274">
        <v>1</v>
      </c>
      <c r="E7035" s="829" t="s">
        <v>441</v>
      </c>
      <c r="F7035" s="439" t="s">
        <v>1408</v>
      </c>
      <c r="G7035" s="370" t="s">
        <v>151</v>
      </c>
      <c r="H7035" s="426">
        <f>Bahan!C449</f>
        <v>348000</v>
      </c>
      <c r="K7035" s="248" t="s">
        <v>128</v>
      </c>
      <c r="L7035" s="230">
        <f>D7035*H7035</f>
        <v>348000</v>
      </c>
    </row>
    <row r="7036" spans="1:14" ht="13">
      <c r="A7036" s="403"/>
      <c r="B7036" s="1250"/>
      <c r="C7036" s="1250"/>
      <c r="D7036" s="440">
        <v>1</v>
      </c>
      <c r="E7036" s="829" t="s">
        <v>8</v>
      </c>
      <c r="F7036" s="439" t="s">
        <v>1399</v>
      </c>
      <c r="G7036" s="370" t="s">
        <v>151</v>
      </c>
      <c r="H7036" s="426">
        <f>SUM(L7035)*0.2</f>
        <v>69600</v>
      </c>
      <c r="K7036" s="248" t="s">
        <v>128</v>
      </c>
      <c r="L7036" s="230">
        <f>0.35*L7035</f>
        <v>121799.99999999999</v>
      </c>
    </row>
    <row r="7037" spans="1:14" ht="13">
      <c r="D7037" s="421"/>
      <c r="E7037" s="829"/>
      <c r="G7037" s="370"/>
      <c r="H7037" s="248"/>
      <c r="L7037" s="230"/>
      <c r="M7037" s="230" t="s">
        <v>128</v>
      </c>
      <c r="N7037" s="265">
        <f>SUM(L7035:L7036)</f>
        <v>469800</v>
      </c>
    </row>
    <row r="7038" spans="1:14" ht="13">
      <c r="D7038" s="421"/>
      <c r="E7038" s="829"/>
      <c r="G7038" s="829"/>
      <c r="H7038" s="829"/>
      <c r="K7038" s="829"/>
      <c r="M7038" s="267" t="s">
        <v>169</v>
      </c>
      <c r="N7038" s="268" t="s">
        <v>169</v>
      </c>
    </row>
    <row r="7039" spans="1:14" ht="13">
      <c r="D7039" s="421"/>
      <c r="E7039" s="829"/>
      <c r="G7039" s="829"/>
      <c r="H7039" s="233" t="s">
        <v>170</v>
      </c>
      <c r="M7039" s="230" t="s">
        <v>128</v>
      </c>
      <c r="N7039" s="230">
        <f>SUM(N7033:N7037)</f>
        <v>525000</v>
      </c>
    </row>
    <row r="7040" spans="1:14" ht="13">
      <c r="D7040" s="421"/>
      <c r="E7040" s="829"/>
      <c r="G7040" s="829"/>
      <c r="H7040" s="269" t="s">
        <v>3123</v>
      </c>
      <c r="K7040" s="270"/>
      <c r="M7040" s="230" t="s">
        <v>128</v>
      </c>
      <c r="N7040" s="265">
        <f>N7039*$Q$4</f>
        <v>52500</v>
      </c>
    </row>
    <row r="7041" spans="1:14" ht="13">
      <c r="D7041" s="421"/>
      <c r="E7041" s="829"/>
      <c r="G7041" s="829"/>
      <c r="H7041" s="233" t="s">
        <v>171</v>
      </c>
      <c r="M7041" s="230" t="s">
        <v>128</v>
      </c>
      <c r="N7041" s="262">
        <f>ROUNDDOWN((N7039+N7040),0)</f>
        <v>577500</v>
      </c>
    </row>
    <row r="7042" spans="1:14" ht="13">
      <c r="D7042" s="421"/>
      <c r="E7042" s="829"/>
      <c r="G7042" s="829"/>
      <c r="N7042" s="262"/>
    </row>
    <row r="7043" spans="1:14" ht="13">
      <c r="A7043" s="258">
        <f>1+A7027</f>
        <v>240</v>
      </c>
      <c r="B7043" s="1250" t="s">
        <v>1409</v>
      </c>
      <c r="D7043" s="438" t="s">
        <v>1410</v>
      </c>
      <c r="E7043" s="1250"/>
      <c r="F7043" s="260"/>
      <c r="G7043" s="1250"/>
      <c r="H7043" s="245"/>
      <c r="K7043" s="245"/>
      <c r="L7043" s="245"/>
      <c r="M7043" s="262"/>
      <c r="N7043" s="245"/>
    </row>
    <row r="7044" spans="1:14" ht="13">
      <c r="A7044" s="403"/>
      <c r="D7044" s="421"/>
      <c r="E7044" s="829" t="s">
        <v>147</v>
      </c>
      <c r="F7044" s="234" t="s">
        <v>148</v>
      </c>
      <c r="G7044" s="829"/>
    </row>
    <row r="7045" spans="1:14" ht="13">
      <c r="A7045" s="403"/>
      <c r="D7045" s="274">
        <v>0.1</v>
      </c>
      <c r="E7045" s="829" t="s">
        <v>149</v>
      </c>
      <c r="F7045" s="264" t="s">
        <v>150</v>
      </c>
      <c r="G7045" s="370" t="s">
        <v>151</v>
      </c>
      <c r="H7045" s="248">
        <f>Bahan!$C$10</f>
        <v>125000</v>
      </c>
      <c r="K7045" s="248" t="s">
        <v>128</v>
      </c>
      <c r="L7045" s="230">
        <f>D7045*H7045</f>
        <v>12500</v>
      </c>
    </row>
    <row r="7046" spans="1:14" ht="13">
      <c r="A7046" s="403"/>
      <c r="D7046" s="274">
        <v>0.2</v>
      </c>
      <c r="E7046" s="829" t="s">
        <v>149</v>
      </c>
      <c r="F7046" s="264" t="s">
        <v>945</v>
      </c>
      <c r="G7046" s="370" t="s">
        <v>151</v>
      </c>
      <c r="H7046" s="248">
        <f>Bahan!$C$20</f>
        <v>135000</v>
      </c>
      <c r="K7046" s="248" t="s">
        <v>128</v>
      </c>
      <c r="L7046" s="230">
        <f>D7046*H7046</f>
        <v>27000</v>
      </c>
    </row>
    <row r="7047" spans="1:14" ht="13">
      <c r="A7047" s="403"/>
      <c r="D7047" s="274">
        <v>0.02</v>
      </c>
      <c r="E7047" s="829" t="s">
        <v>149</v>
      </c>
      <c r="F7047" s="234" t="s">
        <v>153</v>
      </c>
      <c r="G7047" s="370" t="s">
        <v>151</v>
      </c>
      <c r="H7047" s="248">
        <f>Bahan!$C$21</f>
        <v>145000</v>
      </c>
      <c r="K7047" s="248" t="s">
        <v>128</v>
      </c>
      <c r="L7047" s="230">
        <f>D7047*H7047</f>
        <v>2900</v>
      </c>
    </row>
    <row r="7048" spans="1:14" ht="13">
      <c r="A7048" s="403"/>
      <c r="D7048" s="274">
        <v>2E-3</v>
      </c>
      <c r="E7048" s="829" t="s">
        <v>149</v>
      </c>
      <c r="F7048" s="234" t="s">
        <v>154</v>
      </c>
      <c r="G7048" s="370" t="s">
        <v>151</v>
      </c>
      <c r="H7048" s="248">
        <f>Bahan!$C$22</f>
        <v>150000</v>
      </c>
      <c r="K7048" s="248" t="s">
        <v>128</v>
      </c>
      <c r="L7048" s="230">
        <f>D7048*H7048</f>
        <v>300</v>
      </c>
    </row>
    <row r="7049" spans="1:14" ht="13">
      <c r="A7049" s="403"/>
      <c r="D7049" s="421"/>
      <c r="E7049" s="829"/>
      <c r="G7049" s="829"/>
      <c r="M7049" s="230" t="s">
        <v>128</v>
      </c>
      <c r="N7049" s="265">
        <f>SUM(L7045:L7048)</f>
        <v>42700</v>
      </c>
    </row>
    <row r="7050" spans="1:14" ht="13">
      <c r="A7050" s="403"/>
      <c r="D7050" s="421"/>
      <c r="E7050" s="829" t="s">
        <v>155</v>
      </c>
      <c r="F7050" s="234" t="s">
        <v>156</v>
      </c>
      <c r="G7050" s="829"/>
    </row>
    <row r="7051" spans="1:14" ht="13">
      <c r="A7051" s="403"/>
      <c r="D7051" s="274">
        <v>1</v>
      </c>
      <c r="E7051" s="829" t="s">
        <v>441</v>
      </c>
      <c r="F7051" s="439" t="s">
        <v>1411</v>
      </c>
      <c r="G7051" s="370" t="s">
        <v>151</v>
      </c>
      <c r="H7051" s="426">
        <f>Bahan!C450</f>
        <v>172000</v>
      </c>
      <c r="K7051" s="248" t="s">
        <v>128</v>
      </c>
      <c r="L7051" s="230">
        <f>D7051*H7051</f>
        <v>172000</v>
      </c>
    </row>
    <row r="7052" spans="1:14" ht="13">
      <c r="A7052" s="403"/>
      <c r="B7052" s="1250"/>
      <c r="C7052" s="1250"/>
      <c r="D7052" s="440">
        <v>1</v>
      </c>
      <c r="E7052" s="829" t="s">
        <v>8</v>
      </c>
      <c r="F7052" s="439" t="s">
        <v>1399</v>
      </c>
      <c r="G7052" s="370" t="s">
        <v>151</v>
      </c>
      <c r="H7052" s="426">
        <f>SUM(L7051)*0.2</f>
        <v>34400</v>
      </c>
      <c r="K7052" s="248" t="s">
        <v>128</v>
      </c>
      <c r="L7052" s="230">
        <f>0.35*L7051</f>
        <v>60199.999999999993</v>
      </c>
    </row>
    <row r="7053" spans="1:14" ht="13">
      <c r="D7053" s="421"/>
      <c r="E7053" s="829"/>
      <c r="G7053" s="370"/>
      <c r="H7053" s="248"/>
      <c r="L7053" s="230"/>
      <c r="M7053" s="230" t="s">
        <v>128</v>
      </c>
      <c r="N7053" s="265">
        <f>SUM(L7051:L7052)</f>
        <v>232200</v>
      </c>
    </row>
    <row r="7054" spans="1:14" ht="13">
      <c r="D7054" s="421"/>
      <c r="E7054" s="829"/>
      <c r="G7054" s="829"/>
      <c r="H7054" s="829"/>
      <c r="K7054" s="829"/>
      <c r="M7054" s="267" t="s">
        <v>169</v>
      </c>
      <c r="N7054" s="268" t="s">
        <v>169</v>
      </c>
    </row>
    <row r="7055" spans="1:14" ht="13">
      <c r="D7055" s="421"/>
      <c r="E7055" s="829"/>
      <c r="G7055" s="829"/>
      <c r="H7055" s="233" t="s">
        <v>170</v>
      </c>
      <c r="M7055" s="230" t="s">
        <v>128</v>
      </c>
      <c r="N7055" s="230">
        <f>SUM(N7049:N7053)</f>
        <v>274900</v>
      </c>
    </row>
    <row r="7056" spans="1:14" ht="13">
      <c r="D7056" s="421"/>
      <c r="E7056" s="829"/>
      <c r="G7056" s="829"/>
      <c r="H7056" s="269" t="s">
        <v>3123</v>
      </c>
      <c r="K7056" s="270"/>
      <c r="M7056" s="230" t="s">
        <v>128</v>
      </c>
      <c r="N7056" s="265">
        <f>N7055*$Q$4</f>
        <v>27490</v>
      </c>
    </row>
    <row r="7057" spans="1:14" ht="13">
      <c r="D7057" s="421"/>
      <c r="E7057" s="829"/>
      <c r="G7057" s="829"/>
      <c r="H7057" s="233" t="s">
        <v>171</v>
      </c>
      <c r="M7057" s="230" t="s">
        <v>128</v>
      </c>
      <c r="N7057" s="262">
        <f>ROUNDDOWN((N7055+N7056),0)</f>
        <v>302390</v>
      </c>
    </row>
    <row r="7058" spans="1:14" ht="13">
      <c r="D7058" s="421"/>
      <c r="E7058" s="829"/>
      <c r="G7058" s="829"/>
    </row>
    <row r="7059" spans="1:14" ht="13">
      <c r="D7059" s="421"/>
      <c r="E7059" s="829"/>
      <c r="G7059" s="829"/>
    </row>
    <row r="7060" spans="1:14" ht="13">
      <c r="A7060" s="258">
        <f>1+A7043</f>
        <v>241</v>
      </c>
      <c r="B7060" s="1250" t="s">
        <v>1412</v>
      </c>
      <c r="D7060" s="438" t="s">
        <v>1413</v>
      </c>
      <c r="E7060" s="1250"/>
      <c r="F7060" s="260"/>
      <c r="G7060" s="1250"/>
      <c r="H7060" s="245"/>
      <c r="K7060" s="245"/>
      <c r="L7060" s="245"/>
      <c r="M7060" s="262"/>
      <c r="N7060" s="245"/>
    </row>
    <row r="7061" spans="1:14" ht="13">
      <c r="A7061" s="403"/>
      <c r="D7061" s="421"/>
      <c r="E7061" s="829" t="s">
        <v>147</v>
      </c>
      <c r="F7061" s="234" t="s">
        <v>148</v>
      </c>
      <c r="G7061" s="829"/>
    </row>
    <row r="7062" spans="1:14" ht="13">
      <c r="A7062" s="403"/>
      <c r="D7062" s="274">
        <v>2.5000000000000001E-2</v>
      </c>
      <c r="E7062" s="829" t="s">
        <v>149</v>
      </c>
      <c r="F7062" s="264" t="s">
        <v>150</v>
      </c>
      <c r="G7062" s="370" t="s">
        <v>151</v>
      </c>
      <c r="H7062" s="248">
        <f>Bahan!$C$10</f>
        <v>125000</v>
      </c>
      <c r="K7062" s="248" t="s">
        <v>128</v>
      </c>
      <c r="L7062" s="230">
        <f>D7062*H7062</f>
        <v>3125</v>
      </c>
    </row>
    <row r="7063" spans="1:14" ht="13">
      <c r="A7063" s="403"/>
      <c r="D7063" s="274">
        <v>2.5000000000000001E-2</v>
      </c>
      <c r="E7063" s="829" t="s">
        <v>149</v>
      </c>
      <c r="F7063" s="264" t="s">
        <v>945</v>
      </c>
      <c r="G7063" s="370" t="s">
        <v>151</v>
      </c>
      <c r="H7063" s="248">
        <f>Bahan!$C$20</f>
        <v>135000</v>
      </c>
      <c r="K7063" s="248" t="s">
        <v>128</v>
      </c>
      <c r="L7063" s="230">
        <f>D7063*H7063</f>
        <v>3375</v>
      </c>
    </row>
    <row r="7064" spans="1:14" ht="13">
      <c r="A7064" s="403"/>
      <c r="D7064" s="274">
        <v>2.5000000000000001E-3</v>
      </c>
      <c r="E7064" s="829" t="s">
        <v>149</v>
      </c>
      <c r="F7064" s="234" t="s">
        <v>153</v>
      </c>
      <c r="G7064" s="370" t="s">
        <v>151</v>
      </c>
      <c r="H7064" s="248">
        <f>Bahan!$C$21</f>
        <v>145000</v>
      </c>
      <c r="K7064" s="248" t="s">
        <v>128</v>
      </c>
      <c r="L7064" s="230">
        <f>D7064*H7064</f>
        <v>362.5</v>
      </c>
    </row>
    <row r="7065" spans="1:14" ht="13">
      <c r="A7065" s="403"/>
      <c r="D7065" s="274">
        <v>2.5000000000000001E-4</v>
      </c>
      <c r="E7065" s="829" t="s">
        <v>149</v>
      </c>
      <c r="F7065" s="234" t="s">
        <v>154</v>
      </c>
      <c r="G7065" s="370" t="s">
        <v>151</v>
      </c>
      <c r="H7065" s="248">
        <f>Bahan!$C$22</f>
        <v>150000</v>
      </c>
      <c r="K7065" s="248" t="s">
        <v>128</v>
      </c>
      <c r="L7065" s="230">
        <f>D7065*H7065</f>
        <v>37.5</v>
      </c>
    </row>
    <row r="7066" spans="1:14" ht="13">
      <c r="A7066" s="403"/>
      <c r="D7066" s="421"/>
      <c r="E7066" s="829"/>
      <c r="G7066" s="829"/>
      <c r="M7066" s="230" t="s">
        <v>128</v>
      </c>
      <c r="N7066" s="265">
        <f>SUM(L7062:L7065)</f>
        <v>6900</v>
      </c>
    </row>
    <row r="7067" spans="1:14" ht="13">
      <c r="A7067" s="403"/>
      <c r="D7067" s="421"/>
      <c r="E7067" s="829" t="s">
        <v>155</v>
      </c>
      <c r="F7067" s="234" t="s">
        <v>156</v>
      </c>
      <c r="G7067" s="829"/>
    </row>
    <row r="7068" spans="1:14" ht="13">
      <c r="A7068" s="403"/>
      <c r="D7068" s="274">
        <v>1</v>
      </c>
      <c r="E7068" s="829" t="s">
        <v>441</v>
      </c>
      <c r="F7068" s="439" t="s">
        <v>1414</v>
      </c>
      <c r="G7068" s="370" t="s">
        <v>151</v>
      </c>
      <c r="H7068" s="426">
        <f>Bahan!C452</f>
        <v>225000</v>
      </c>
      <c r="K7068" s="248" t="s">
        <v>128</v>
      </c>
      <c r="L7068" s="230">
        <f>D7068*H7068</f>
        <v>225000</v>
      </c>
    </row>
    <row r="7069" spans="1:14" ht="13">
      <c r="A7069" s="403"/>
      <c r="B7069" s="1250"/>
      <c r="C7069" s="1250"/>
      <c r="D7069" s="440">
        <v>1</v>
      </c>
      <c r="E7069" s="829" t="s">
        <v>8</v>
      </c>
      <c r="F7069" s="439" t="s">
        <v>1399</v>
      </c>
      <c r="G7069" s="370" t="s">
        <v>151</v>
      </c>
      <c r="H7069" s="426">
        <f>SUM(L7068)*0.2</f>
        <v>45000</v>
      </c>
      <c r="K7069" s="248" t="s">
        <v>128</v>
      </c>
      <c r="L7069" s="230">
        <f>0.35*L7068</f>
        <v>78750</v>
      </c>
    </row>
    <row r="7070" spans="1:14" ht="13">
      <c r="D7070" s="421"/>
      <c r="E7070" s="829"/>
      <c r="G7070" s="370"/>
      <c r="H7070" s="248"/>
      <c r="L7070" s="230"/>
      <c r="M7070" s="230" t="s">
        <v>128</v>
      </c>
      <c r="N7070" s="265">
        <f>SUM(L7068:L7069)</f>
        <v>303750</v>
      </c>
    </row>
    <row r="7071" spans="1:14" ht="13">
      <c r="D7071" s="421"/>
      <c r="E7071" s="829"/>
      <c r="G7071" s="829"/>
      <c r="H7071" s="829"/>
      <c r="K7071" s="829"/>
      <c r="M7071" s="267" t="s">
        <v>169</v>
      </c>
      <c r="N7071" s="268" t="s">
        <v>169</v>
      </c>
    </row>
    <row r="7072" spans="1:14" ht="13">
      <c r="D7072" s="421"/>
      <c r="E7072" s="829"/>
      <c r="G7072" s="829"/>
      <c r="H7072" s="233" t="s">
        <v>170</v>
      </c>
      <c r="M7072" s="230" t="s">
        <v>128</v>
      </c>
      <c r="N7072" s="230">
        <f>SUM(N7066:N7070)</f>
        <v>310650</v>
      </c>
    </row>
    <row r="7073" spans="1:14" ht="13">
      <c r="D7073" s="421"/>
      <c r="E7073" s="829"/>
      <c r="G7073" s="829"/>
      <c r="H7073" s="269" t="s">
        <v>3123</v>
      </c>
      <c r="K7073" s="270"/>
      <c r="M7073" s="230" t="s">
        <v>128</v>
      </c>
      <c r="N7073" s="265">
        <f>N7072*$Q$4</f>
        <v>31065</v>
      </c>
    </row>
    <row r="7074" spans="1:14" ht="13">
      <c r="D7074" s="421"/>
      <c r="E7074" s="829"/>
      <c r="G7074" s="829"/>
      <c r="H7074" s="233" t="s">
        <v>171</v>
      </c>
      <c r="M7074" s="230" t="s">
        <v>128</v>
      </c>
      <c r="N7074" s="262">
        <f>ROUNDDOWN((N7072+N7073),0)</f>
        <v>341715</v>
      </c>
    </row>
    <row r="7075" spans="1:14" ht="13">
      <c r="D7075" s="421"/>
      <c r="E7075" s="829"/>
      <c r="G7075" s="829"/>
    </row>
    <row r="7076" spans="1:14" ht="13">
      <c r="D7076" s="421"/>
      <c r="E7076" s="829"/>
      <c r="G7076" s="829"/>
      <c r="N7076" s="262"/>
    </row>
    <row r="7077" spans="1:14" ht="13">
      <c r="A7077" s="258">
        <f>1+A7060</f>
        <v>242</v>
      </c>
      <c r="B7077" s="1250" t="s">
        <v>1415</v>
      </c>
      <c r="D7077" s="438" t="s">
        <v>3259</v>
      </c>
      <c r="E7077" s="1250"/>
      <c r="F7077" s="260"/>
      <c r="G7077" s="1250"/>
      <c r="H7077" s="245"/>
      <c r="K7077" s="245"/>
      <c r="L7077" s="245"/>
      <c r="M7077" s="262"/>
      <c r="N7077" s="245"/>
    </row>
    <row r="7078" spans="1:14" ht="13">
      <c r="A7078" s="403"/>
      <c r="D7078" s="421"/>
      <c r="E7078" s="829" t="s">
        <v>147</v>
      </c>
      <c r="F7078" s="234" t="s">
        <v>148</v>
      </c>
      <c r="G7078" s="829"/>
    </row>
    <row r="7079" spans="1:14" ht="13">
      <c r="A7079" s="403"/>
      <c r="D7079" s="274">
        <v>0.2</v>
      </c>
      <c r="E7079" s="829" t="s">
        <v>149</v>
      </c>
      <c r="F7079" s="264" t="s">
        <v>150</v>
      </c>
      <c r="G7079" s="370" t="s">
        <v>151</v>
      </c>
      <c r="H7079" s="248">
        <f>Bahan!$C$10</f>
        <v>125000</v>
      </c>
      <c r="K7079" s="248" t="s">
        <v>128</v>
      </c>
      <c r="L7079" s="230">
        <f>D7079*H7079</f>
        <v>25000</v>
      </c>
    </row>
    <row r="7080" spans="1:14" ht="13">
      <c r="A7080" s="403"/>
      <c r="D7080" s="274">
        <v>0.2</v>
      </c>
      <c r="E7080" s="829" t="s">
        <v>149</v>
      </c>
      <c r="F7080" s="264" t="s">
        <v>945</v>
      </c>
      <c r="G7080" s="370" t="s">
        <v>151</v>
      </c>
      <c r="H7080" s="248">
        <f>Bahan!$C$20</f>
        <v>135000</v>
      </c>
      <c r="K7080" s="248" t="s">
        <v>128</v>
      </c>
      <c r="L7080" s="230">
        <f>D7080*H7080</f>
        <v>27000</v>
      </c>
    </row>
    <row r="7081" spans="1:14" ht="13">
      <c r="A7081" s="403"/>
      <c r="D7081" s="274">
        <v>0.02</v>
      </c>
      <c r="E7081" s="829" t="s">
        <v>149</v>
      </c>
      <c r="F7081" s="234" t="s">
        <v>153</v>
      </c>
      <c r="G7081" s="370" t="s">
        <v>151</v>
      </c>
      <c r="H7081" s="248">
        <f>Bahan!$C$21</f>
        <v>145000</v>
      </c>
      <c r="K7081" s="248" t="s">
        <v>128</v>
      </c>
      <c r="L7081" s="230">
        <f>D7081*H7081</f>
        <v>2900</v>
      </c>
    </row>
    <row r="7082" spans="1:14" ht="13">
      <c r="A7082" s="403"/>
      <c r="D7082" s="274">
        <v>2E-3</v>
      </c>
      <c r="E7082" s="829" t="s">
        <v>149</v>
      </c>
      <c r="F7082" s="234" t="s">
        <v>154</v>
      </c>
      <c r="G7082" s="370" t="s">
        <v>151</v>
      </c>
      <c r="H7082" s="248">
        <f>Bahan!$C$22</f>
        <v>150000</v>
      </c>
      <c r="K7082" s="248" t="s">
        <v>128</v>
      </c>
      <c r="L7082" s="230">
        <f>D7082*H7082</f>
        <v>300</v>
      </c>
    </row>
    <row r="7083" spans="1:14" ht="13">
      <c r="A7083" s="403"/>
      <c r="D7083" s="421"/>
      <c r="E7083" s="829"/>
      <c r="G7083" s="829"/>
      <c r="M7083" s="230" t="s">
        <v>128</v>
      </c>
      <c r="N7083" s="265">
        <f>SUM(L7079:L7082)</f>
        <v>55200</v>
      </c>
    </row>
    <row r="7084" spans="1:14" ht="13">
      <c r="A7084" s="403"/>
      <c r="D7084" s="421"/>
      <c r="E7084" s="829" t="s">
        <v>155</v>
      </c>
      <c r="F7084" s="234" t="s">
        <v>156</v>
      </c>
      <c r="G7084" s="829"/>
    </row>
    <row r="7085" spans="1:14" ht="13">
      <c r="A7085" s="403"/>
      <c r="D7085" s="274">
        <v>1</v>
      </c>
      <c r="E7085" s="829" t="s">
        <v>441</v>
      </c>
      <c r="F7085" s="439" t="s">
        <v>3260</v>
      </c>
      <c r="G7085" s="370" t="s">
        <v>151</v>
      </c>
      <c r="H7085" s="426">
        <f>Bahan!C451</f>
        <v>225000</v>
      </c>
      <c r="K7085" s="248" t="s">
        <v>128</v>
      </c>
      <c r="L7085" s="230">
        <f>D7085*H7085</f>
        <v>225000</v>
      </c>
    </row>
    <row r="7086" spans="1:14" ht="13">
      <c r="A7086" s="403"/>
      <c r="B7086" s="1250"/>
      <c r="C7086" s="1250"/>
      <c r="D7086" s="440">
        <v>1</v>
      </c>
      <c r="E7086" s="829" t="s">
        <v>8</v>
      </c>
      <c r="F7086" s="439" t="s">
        <v>1399</v>
      </c>
      <c r="G7086" s="370" t="s">
        <v>151</v>
      </c>
      <c r="H7086" s="426">
        <f>SUM(L7085)*0.2</f>
        <v>45000</v>
      </c>
      <c r="K7086" s="248" t="s">
        <v>128</v>
      </c>
      <c r="L7086" s="230">
        <f>0.35*L7085</f>
        <v>78750</v>
      </c>
    </row>
    <row r="7087" spans="1:14" ht="13">
      <c r="D7087" s="421"/>
      <c r="E7087" s="829"/>
      <c r="G7087" s="370"/>
      <c r="H7087" s="248"/>
      <c r="L7087" s="230"/>
      <c r="M7087" s="230" t="s">
        <v>128</v>
      </c>
      <c r="N7087" s="265">
        <f>SUM(L7085:L7086)</f>
        <v>303750</v>
      </c>
    </row>
    <row r="7088" spans="1:14" ht="13">
      <c r="D7088" s="421"/>
      <c r="E7088" s="829"/>
      <c r="G7088" s="829"/>
      <c r="H7088" s="829"/>
      <c r="K7088" s="829"/>
      <c r="M7088" s="267" t="s">
        <v>169</v>
      </c>
      <c r="N7088" s="268" t="s">
        <v>169</v>
      </c>
    </row>
    <row r="7089" spans="1:14" ht="13">
      <c r="D7089" s="421"/>
      <c r="E7089" s="829"/>
      <c r="G7089" s="829"/>
      <c r="H7089" s="233" t="s">
        <v>170</v>
      </c>
      <c r="M7089" s="230" t="s">
        <v>128</v>
      </c>
      <c r="N7089" s="230">
        <f>SUM(N7083:N7087)</f>
        <v>358950</v>
      </c>
    </row>
    <row r="7090" spans="1:14" ht="13">
      <c r="D7090" s="421"/>
      <c r="E7090" s="829"/>
      <c r="G7090" s="829"/>
      <c r="H7090" s="269" t="s">
        <v>3123</v>
      </c>
      <c r="K7090" s="270"/>
      <c r="M7090" s="230" t="s">
        <v>128</v>
      </c>
      <c r="N7090" s="265">
        <f>N7089*$Q$4</f>
        <v>35895</v>
      </c>
    </row>
    <row r="7091" spans="1:14" ht="13">
      <c r="D7091" s="421"/>
      <c r="E7091" s="829"/>
      <c r="G7091" s="829"/>
      <c r="H7091" s="233" t="s">
        <v>171</v>
      </c>
      <c r="M7091" s="230" t="s">
        <v>128</v>
      </c>
      <c r="N7091" s="262">
        <f>ROUNDDOWN((N7089+N7090),0)</f>
        <v>394845</v>
      </c>
    </row>
    <row r="7092" spans="1:14" ht="13">
      <c r="D7092" s="421"/>
      <c r="E7092" s="829"/>
      <c r="G7092" s="829"/>
      <c r="N7092" s="262"/>
    </row>
    <row r="7093" spans="1:14" ht="13">
      <c r="A7093" s="258">
        <f>1+A7077</f>
        <v>243</v>
      </c>
      <c r="B7093" s="1250" t="s">
        <v>1416</v>
      </c>
      <c r="D7093" s="438" t="s">
        <v>1417</v>
      </c>
      <c r="E7093" s="1250"/>
      <c r="F7093" s="260"/>
      <c r="G7093" s="1250"/>
      <c r="H7093" s="245"/>
      <c r="K7093" s="245"/>
      <c r="L7093" s="245"/>
      <c r="M7093" s="262"/>
      <c r="N7093" s="245"/>
    </row>
    <row r="7094" spans="1:14" ht="13">
      <c r="A7094" s="403"/>
      <c r="D7094" s="421"/>
      <c r="E7094" s="829" t="s">
        <v>147</v>
      </c>
      <c r="F7094" s="234" t="s">
        <v>148</v>
      </c>
      <c r="G7094" s="829"/>
    </row>
    <row r="7095" spans="1:14" ht="13">
      <c r="A7095" s="403"/>
      <c r="D7095" s="274">
        <v>0.2</v>
      </c>
      <c r="E7095" s="829" t="s">
        <v>149</v>
      </c>
      <c r="F7095" s="264" t="s">
        <v>150</v>
      </c>
      <c r="G7095" s="370" t="s">
        <v>151</v>
      </c>
      <c r="H7095" s="248">
        <f>Bahan!$C$10</f>
        <v>125000</v>
      </c>
      <c r="K7095" s="248" t="s">
        <v>128</v>
      </c>
      <c r="L7095" s="230">
        <f>D7095*H7095</f>
        <v>25000</v>
      </c>
    </row>
    <row r="7096" spans="1:14" ht="13">
      <c r="A7096" s="403"/>
      <c r="D7096" s="274">
        <v>0.2</v>
      </c>
      <c r="E7096" s="829" t="s">
        <v>149</v>
      </c>
      <c r="F7096" s="264" t="s">
        <v>945</v>
      </c>
      <c r="G7096" s="370" t="s">
        <v>151</v>
      </c>
      <c r="H7096" s="248">
        <f>Bahan!$C$20</f>
        <v>135000</v>
      </c>
      <c r="K7096" s="248" t="s">
        <v>128</v>
      </c>
      <c r="L7096" s="230">
        <f>D7096*H7096</f>
        <v>27000</v>
      </c>
    </row>
    <row r="7097" spans="1:14" ht="13">
      <c r="A7097" s="403"/>
      <c r="D7097" s="274">
        <v>0.02</v>
      </c>
      <c r="E7097" s="829" t="s">
        <v>149</v>
      </c>
      <c r="F7097" s="234" t="s">
        <v>153</v>
      </c>
      <c r="G7097" s="370" t="s">
        <v>151</v>
      </c>
      <c r="H7097" s="248">
        <f>Bahan!$C$21</f>
        <v>145000</v>
      </c>
      <c r="K7097" s="248" t="s">
        <v>128</v>
      </c>
      <c r="L7097" s="230">
        <f>D7097*H7097</f>
        <v>2900</v>
      </c>
    </row>
    <row r="7098" spans="1:14" ht="13">
      <c r="A7098" s="403"/>
      <c r="D7098" s="274">
        <v>2E-3</v>
      </c>
      <c r="E7098" s="829" t="s">
        <v>149</v>
      </c>
      <c r="F7098" s="234" t="s">
        <v>154</v>
      </c>
      <c r="G7098" s="370" t="s">
        <v>151</v>
      </c>
      <c r="H7098" s="248">
        <f>Bahan!$C$22</f>
        <v>150000</v>
      </c>
      <c r="K7098" s="248" t="s">
        <v>128</v>
      </c>
      <c r="L7098" s="230">
        <f>D7098*H7098</f>
        <v>300</v>
      </c>
    </row>
    <row r="7099" spans="1:14" ht="13">
      <c r="A7099" s="403"/>
      <c r="D7099" s="421"/>
      <c r="E7099" s="829"/>
      <c r="G7099" s="829"/>
      <c r="M7099" s="230" t="s">
        <v>128</v>
      </c>
      <c r="N7099" s="265">
        <f>SUM(L7095:L7098)</f>
        <v>55200</v>
      </c>
    </row>
    <row r="7100" spans="1:14" ht="13">
      <c r="A7100" s="403"/>
      <c r="D7100" s="421"/>
      <c r="E7100" s="829" t="s">
        <v>155</v>
      </c>
      <c r="F7100" s="234" t="s">
        <v>156</v>
      </c>
      <c r="G7100" s="829"/>
    </row>
    <row r="7101" spans="1:14" ht="13">
      <c r="A7101" s="403"/>
      <c r="D7101" s="274">
        <v>1</v>
      </c>
      <c r="E7101" s="829" t="s">
        <v>441</v>
      </c>
      <c r="F7101" s="439" t="s">
        <v>1418</v>
      </c>
      <c r="G7101" s="370" t="s">
        <v>151</v>
      </c>
      <c r="H7101" s="426">
        <f>Bahan!C453</f>
        <v>260000</v>
      </c>
      <c r="K7101" s="248" t="s">
        <v>128</v>
      </c>
      <c r="L7101" s="230">
        <f>D7101*H7101</f>
        <v>260000</v>
      </c>
    </row>
    <row r="7102" spans="1:14" ht="13">
      <c r="A7102" s="403"/>
      <c r="B7102" s="1250"/>
      <c r="C7102" s="1250"/>
      <c r="D7102" s="440">
        <v>1</v>
      </c>
      <c r="E7102" s="829" t="s">
        <v>8</v>
      </c>
      <c r="F7102" s="439" t="s">
        <v>1399</v>
      </c>
      <c r="G7102" s="370" t="s">
        <v>151</v>
      </c>
      <c r="H7102" s="426">
        <f>SUM(L7101)*0.2</f>
        <v>52000</v>
      </c>
      <c r="K7102" s="248" t="s">
        <v>128</v>
      </c>
      <c r="L7102" s="230">
        <f>0.35*L7101</f>
        <v>91000</v>
      </c>
    </row>
    <row r="7103" spans="1:14" ht="13">
      <c r="D7103" s="421"/>
      <c r="E7103" s="829"/>
      <c r="G7103" s="370"/>
      <c r="H7103" s="248"/>
      <c r="L7103" s="230"/>
      <c r="M7103" s="230" t="s">
        <v>128</v>
      </c>
      <c r="N7103" s="265">
        <f>SUM(L7101:L7102)</f>
        <v>351000</v>
      </c>
    </row>
    <row r="7104" spans="1:14" ht="13">
      <c r="D7104" s="421"/>
      <c r="E7104" s="829"/>
      <c r="G7104" s="829"/>
      <c r="H7104" s="829"/>
      <c r="K7104" s="829"/>
      <c r="M7104" s="267" t="s">
        <v>169</v>
      </c>
      <c r="N7104" s="268" t="s">
        <v>169</v>
      </c>
    </row>
    <row r="7105" spans="1:14" ht="13">
      <c r="D7105" s="421"/>
      <c r="E7105" s="829"/>
      <c r="G7105" s="829"/>
      <c r="H7105" s="233" t="s">
        <v>170</v>
      </c>
      <c r="M7105" s="230" t="s">
        <v>128</v>
      </c>
      <c r="N7105" s="230">
        <f>SUM(N7099:N7103)</f>
        <v>406200</v>
      </c>
    </row>
    <row r="7106" spans="1:14" ht="13">
      <c r="D7106" s="421"/>
      <c r="E7106" s="829"/>
      <c r="G7106" s="829"/>
      <c r="H7106" s="269" t="s">
        <v>3123</v>
      </c>
      <c r="K7106" s="270"/>
      <c r="M7106" s="230" t="s">
        <v>128</v>
      </c>
      <c r="N7106" s="265">
        <f>N7105*$Q$4</f>
        <v>40620</v>
      </c>
    </row>
    <row r="7107" spans="1:14" ht="13">
      <c r="D7107" s="421"/>
      <c r="E7107" s="829"/>
      <c r="G7107" s="829"/>
      <c r="H7107" s="233" t="s">
        <v>171</v>
      </c>
      <c r="M7107" s="230" t="s">
        <v>128</v>
      </c>
      <c r="N7107" s="262">
        <f>ROUNDDOWN((N7105+N7106),0)</f>
        <v>446820</v>
      </c>
    </row>
    <row r="7108" spans="1:14" ht="13">
      <c r="D7108" s="421"/>
      <c r="E7108" s="829"/>
      <c r="G7108" s="829"/>
      <c r="N7108" s="262"/>
    </row>
    <row r="7109" spans="1:14" s="245" customFormat="1" ht="13">
      <c r="A7109" s="258" t="s">
        <v>530</v>
      </c>
      <c r="B7109" s="1250" t="s">
        <v>1419</v>
      </c>
      <c r="C7109" s="1250"/>
      <c r="D7109" s="420" t="s">
        <v>1420</v>
      </c>
      <c r="E7109" s="1250"/>
      <c r="F7109" s="260"/>
      <c r="G7109" s="1250"/>
      <c r="H7109" s="1250"/>
    </row>
    <row r="7110" spans="1:14" ht="13">
      <c r="A7110" s="231" t="s">
        <v>143</v>
      </c>
      <c r="D7110" s="435"/>
      <c r="E7110" s="436"/>
      <c r="G7110" s="829"/>
      <c r="H7110" s="829"/>
      <c r="M7110" s="233"/>
    </row>
    <row r="7111" spans="1:14" ht="13">
      <c r="A7111" s="258">
        <f>1+A7093</f>
        <v>244</v>
      </c>
      <c r="B7111" s="1250" t="s">
        <v>1421</v>
      </c>
      <c r="C7111" s="437"/>
      <c r="D7111" s="438" t="s">
        <v>3606</v>
      </c>
      <c r="E7111" s="1250"/>
      <c r="F7111" s="260"/>
      <c r="G7111" s="1250"/>
      <c r="H7111" s="245"/>
      <c r="I7111" s="245"/>
      <c r="L7111" s="245"/>
      <c r="M7111" s="262"/>
      <c r="N7111" s="245"/>
    </row>
    <row r="7112" spans="1:14" ht="13">
      <c r="A7112" s="403"/>
      <c r="B7112" s="404"/>
      <c r="C7112" s="404"/>
      <c r="D7112" s="421"/>
      <c r="E7112" s="829" t="s">
        <v>147</v>
      </c>
      <c r="F7112" s="234" t="s">
        <v>148</v>
      </c>
      <c r="G7112" s="829"/>
    </row>
    <row r="7113" spans="1:14" ht="13">
      <c r="A7113" s="403"/>
      <c r="B7113" s="404"/>
      <c r="C7113" s="404"/>
      <c r="D7113" s="274">
        <v>0.5</v>
      </c>
      <c r="E7113" s="829" t="s">
        <v>149</v>
      </c>
      <c r="F7113" s="264" t="s">
        <v>150</v>
      </c>
      <c r="G7113" s="370" t="s">
        <v>151</v>
      </c>
      <c r="H7113" s="248">
        <f>Bahan!$C$10</f>
        <v>125000</v>
      </c>
      <c r="I7113" s="248"/>
      <c r="K7113" s="248" t="s">
        <v>128</v>
      </c>
      <c r="L7113" s="230">
        <f>D7113*H7113</f>
        <v>62500</v>
      </c>
    </row>
    <row r="7114" spans="1:14" ht="13">
      <c r="A7114" s="403"/>
      <c r="B7114" s="404"/>
      <c r="C7114" s="404"/>
      <c r="D7114" s="274">
        <v>0.2</v>
      </c>
      <c r="E7114" s="829" t="s">
        <v>149</v>
      </c>
      <c r="F7114" s="264" t="s">
        <v>945</v>
      </c>
      <c r="G7114" s="370" t="s">
        <v>151</v>
      </c>
      <c r="H7114" s="248">
        <f>Bahan!$C$20</f>
        <v>135000</v>
      </c>
      <c r="I7114" s="248"/>
      <c r="K7114" s="248" t="s">
        <v>128</v>
      </c>
      <c r="L7114" s="230">
        <f>D7114*H7114</f>
        <v>27000</v>
      </c>
    </row>
    <row r="7115" spans="1:14" ht="13">
      <c r="A7115" s="403"/>
      <c r="B7115" s="404"/>
      <c r="C7115" s="404"/>
      <c r="D7115" s="274">
        <v>0.02</v>
      </c>
      <c r="E7115" s="829" t="s">
        <v>149</v>
      </c>
      <c r="F7115" s="234" t="s">
        <v>153</v>
      </c>
      <c r="G7115" s="370" t="s">
        <v>151</v>
      </c>
      <c r="H7115" s="248">
        <f>Bahan!$C$21</f>
        <v>145000</v>
      </c>
      <c r="I7115" s="248"/>
      <c r="K7115" s="248" t="s">
        <v>128</v>
      </c>
      <c r="L7115" s="230">
        <f>D7115*H7115</f>
        <v>2900</v>
      </c>
    </row>
    <row r="7116" spans="1:14" ht="13">
      <c r="A7116" s="403"/>
      <c r="B7116" s="404"/>
      <c r="C7116" s="404"/>
      <c r="D7116" s="274">
        <v>2E-3</v>
      </c>
      <c r="E7116" s="829" t="s">
        <v>149</v>
      </c>
      <c r="F7116" s="234" t="s">
        <v>154</v>
      </c>
      <c r="G7116" s="370" t="s">
        <v>151</v>
      </c>
      <c r="H7116" s="248">
        <f>Bahan!$C$22</f>
        <v>150000</v>
      </c>
      <c r="I7116" s="248"/>
      <c r="K7116" s="248" t="s">
        <v>128</v>
      </c>
      <c r="L7116" s="230">
        <f>D7116*H7116</f>
        <v>300</v>
      </c>
    </row>
    <row r="7117" spans="1:14" ht="13">
      <c r="A7117" s="403"/>
      <c r="B7117" s="404"/>
      <c r="C7117" s="404"/>
      <c r="D7117" s="450"/>
      <c r="E7117" s="829"/>
      <c r="G7117" s="829"/>
      <c r="M7117" s="230" t="s">
        <v>128</v>
      </c>
      <c r="N7117" s="265">
        <f>SUM(L7113:L7116)</f>
        <v>92700</v>
      </c>
    </row>
    <row r="7118" spans="1:14" ht="13">
      <c r="A7118" s="403"/>
      <c r="B7118" s="404"/>
      <c r="C7118" s="404"/>
      <c r="D7118" s="450"/>
      <c r="E7118" s="829" t="s">
        <v>155</v>
      </c>
      <c r="F7118" s="234" t="s">
        <v>156</v>
      </c>
      <c r="G7118" s="829"/>
    </row>
    <row r="7119" spans="1:14" ht="13">
      <c r="A7119" s="403"/>
      <c r="B7119" s="404"/>
      <c r="C7119" s="404"/>
      <c r="D7119" s="274">
        <v>1</v>
      </c>
      <c r="E7119" s="829" t="s">
        <v>4</v>
      </c>
      <c r="F7119" s="439" t="s">
        <v>3605</v>
      </c>
      <c r="G7119" s="370" t="s">
        <v>151</v>
      </c>
      <c r="H7119" s="426">
        <f>Bahan!$C$636</f>
        <v>25000000</v>
      </c>
      <c r="I7119" s="248"/>
      <c r="K7119" s="248" t="s">
        <v>128</v>
      </c>
      <c r="L7119" s="230">
        <f>D7119*H7119</f>
        <v>25000000</v>
      </c>
    </row>
    <row r="7120" spans="1:14" ht="13">
      <c r="D7120" s="421"/>
      <c r="E7120" s="829"/>
      <c r="G7120" s="370"/>
      <c r="H7120" s="248"/>
      <c r="L7120" s="230"/>
      <c r="M7120" s="230" t="s">
        <v>128</v>
      </c>
      <c r="N7120" s="265">
        <f>SUM(L7119:L7119)</f>
        <v>25000000</v>
      </c>
    </row>
    <row r="7121" spans="1:14" ht="13">
      <c r="D7121" s="421"/>
      <c r="E7121" s="829"/>
      <c r="G7121" s="829"/>
      <c r="H7121" s="829"/>
      <c r="I7121" s="829"/>
      <c r="M7121" s="267" t="s">
        <v>169</v>
      </c>
      <c r="N7121" s="268" t="s">
        <v>169</v>
      </c>
    </row>
    <row r="7122" spans="1:14" ht="13">
      <c r="D7122" s="421"/>
      <c r="E7122" s="829"/>
      <c r="G7122" s="829"/>
      <c r="H7122" s="233" t="s">
        <v>170</v>
      </c>
      <c r="M7122" s="230" t="s">
        <v>128</v>
      </c>
      <c r="N7122" s="230">
        <f>SUM(N7117:N7120)</f>
        <v>25092700</v>
      </c>
    </row>
    <row r="7123" spans="1:14" ht="13">
      <c r="D7123" s="421"/>
      <c r="E7123" s="829"/>
      <c r="G7123" s="829"/>
      <c r="H7123" s="269" t="s">
        <v>3123</v>
      </c>
      <c r="K7123" s="270"/>
      <c r="M7123" s="230" t="s">
        <v>128</v>
      </c>
      <c r="N7123" s="265">
        <f>N7122*$Q$4</f>
        <v>2509270</v>
      </c>
    </row>
    <row r="7124" spans="1:14" ht="13">
      <c r="D7124" s="421"/>
      <c r="E7124" s="829"/>
      <c r="G7124" s="829"/>
      <c r="H7124" s="233" t="s">
        <v>171</v>
      </c>
      <c r="M7124" s="230" t="s">
        <v>128</v>
      </c>
      <c r="N7124" s="262">
        <f>ROUNDDOWN((N7122+N7123),0)</f>
        <v>27601970</v>
      </c>
    </row>
    <row r="7125" spans="1:14" ht="13">
      <c r="D7125" s="421"/>
      <c r="E7125" s="829"/>
      <c r="G7125" s="829"/>
      <c r="N7125" s="262"/>
    </row>
    <row r="7126" spans="1:14" ht="13">
      <c r="A7126" s="258">
        <f>1+A7111</f>
        <v>245</v>
      </c>
      <c r="B7126" s="1250" t="s">
        <v>1422</v>
      </c>
      <c r="C7126" s="437"/>
      <c r="D7126" s="273" t="s">
        <v>1423</v>
      </c>
      <c r="E7126" s="245"/>
      <c r="F7126" s="260"/>
      <c r="G7126" s="1250"/>
      <c r="H7126" s="245"/>
      <c r="I7126" s="245"/>
      <c r="L7126" s="245"/>
      <c r="M7126" s="262"/>
      <c r="N7126" s="245"/>
    </row>
    <row r="7127" spans="1:14" ht="13">
      <c r="A7127" s="403"/>
      <c r="B7127" s="404"/>
      <c r="C7127" s="404"/>
      <c r="D7127" s="421"/>
      <c r="E7127" s="829" t="s">
        <v>147</v>
      </c>
      <c r="F7127" s="234" t="s">
        <v>148</v>
      </c>
      <c r="G7127" s="829"/>
    </row>
    <row r="7128" spans="1:14" ht="13">
      <c r="A7128" s="403"/>
      <c r="B7128" s="404"/>
      <c r="C7128" s="404"/>
      <c r="D7128" s="274">
        <f>0.25/2</f>
        <v>0.125</v>
      </c>
      <c r="E7128" s="829" t="s">
        <v>149</v>
      </c>
      <c r="F7128" s="264" t="s">
        <v>150</v>
      </c>
      <c r="G7128" s="370" t="s">
        <v>151</v>
      </c>
      <c r="H7128" s="248">
        <f>Bahan!$C$10</f>
        <v>125000</v>
      </c>
      <c r="K7128" s="248" t="s">
        <v>128</v>
      </c>
      <c r="L7128" s="230">
        <f>D7128*H7128</f>
        <v>15625</v>
      </c>
    </row>
    <row r="7129" spans="1:14" ht="13">
      <c r="A7129" s="403"/>
      <c r="B7129" s="404"/>
      <c r="C7129" s="404"/>
      <c r="D7129" s="274">
        <f>0.25/2</f>
        <v>0.125</v>
      </c>
      <c r="E7129" s="829" t="s">
        <v>149</v>
      </c>
      <c r="F7129" s="264" t="s">
        <v>945</v>
      </c>
      <c r="G7129" s="370" t="s">
        <v>151</v>
      </c>
      <c r="H7129" s="248">
        <f>Bahan!$C$20</f>
        <v>135000</v>
      </c>
      <c r="K7129" s="248" t="s">
        <v>128</v>
      </c>
      <c r="L7129" s="230">
        <f>D7129*H7129</f>
        <v>16875</v>
      </c>
    </row>
    <row r="7130" spans="1:14" ht="13">
      <c r="A7130" s="403"/>
      <c r="B7130" s="404"/>
      <c r="C7130" s="404"/>
      <c r="D7130" s="274">
        <f>0.025/2</f>
        <v>1.2500000000000001E-2</v>
      </c>
      <c r="E7130" s="829" t="s">
        <v>149</v>
      </c>
      <c r="F7130" s="234" t="s">
        <v>153</v>
      </c>
      <c r="G7130" s="370" t="s">
        <v>151</v>
      </c>
      <c r="H7130" s="248">
        <f>Bahan!$C$21</f>
        <v>145000</v>
      </c>
      <c r="K7130" s="248" t="s">
        <v>128</v>
      </c>
      <c r="L7130" s="230">
        <f>D7130*H7130</f>
        <v>1812.5</v>
      </c>
    </row>
    <row r="7131" spans="1:14" ht="13">
      <c r="A7131" s="403"/>
      <c r="B7131" s="404"/>
      <c r="C7131" s="404"/>
      <c r="D7131" s="274">
        <f>0.0025/2</f>
        <v>1.25E-3</v>
      </c>
      <c r="E7131" s="829" t="s">
        <v>149</v>
      </c>
      <c r="F7131" s="234" t="s">
        <v>154</v>
      </c>
      <c r="G7131" s="370" t="s">
        <v>151</v>
      </c>
      <c r="H7131" s="248">
        <f>Bahan!$C$22</f>
        <v>150000</v>
      </c>
      <c r="K7131" s="248" t="s">
        <v>128</v>
      </c>
      <c r="L7131" s="230">
        <f>D7131*H7131</f>
        <v>187.5</v>
      </c>
    </row>
    <row r="7132" spans="1:14" ht="13">
      <c r="A7132" s="403"/>
      <c r="B7132" s="404"/>
      <c r="C7132" s="404"/>
      <c r="D7132" s="450"/>
      <c r="G7132" s="829"/>
      <c r="M7132" s="230" t="s">
        <v>128</v>
      </c>
      <c r="N7132" s="265">
        <f>SUM(L7128:L7131)</f>
        <v>34500</v>
      </c>
    </row>
    <row r="7133" spans="1:14" ht="13">
      <c r="A7133" s="403"/>
      <c r="B7133" s="404"/>
      <c r="C7133" s="404"/>
      <c r="D7133" s="450"/>
      <c r="E7133" s="829" t="s">
        <v>155</v>
      </c>
      <c r="F7133" s="234" t="s">
        <v>156</v>
      </c>
      <c r="G7133" s="829"/>
    </row>
    <row r="7134" spans="1:14" ht="13">
      <c r="A7134" s="403"/>
      <c r="B7134" s="404"/>
      <c r="C7134" s="404"/>
      <c r="D7134" s="274">
        <v>20</v>
      </c>
      <c r="E7134" s="829" t="s">
        <v>441</v>
      </c>
      <c r="F7134" s="234" t="s">
        <v>1424</v>
      </c>
      <c r="G7134" s="370" t="s">
        <v>151</v>
      </c>
      <c r="H7134" s="248">
        <f>Bahan!$C$395</f>
        <v>27500</v>
      </c>
      <c r="K7134" s="248" t="s">
        <v>128</v>
      </c>
      <c r="L7134" s="230">
        <f t="shared" ref="L7134:L7141" si="100">D7134*H7134</f>
        <v>550000</v>
      </c>
    </row>
    <row r="7135" spans="1:14" ht="13">
      <c r="A7135" s="403"/>
      <c r="B7135" s="404"/>
      <c r="C7135" s="404"/>
      <c r="D7135" s="274">
        <v>20</v>
      </c>
      <c r="E7135" s="829" t="s">
        <v>441</v>
      </c>
      <c r="F7135" s="234" t="s">
        <v>1063</v>
      </c>
      <c r="G7135" s="370" t="s">
        <v>151</v>
      </c>
      <c r="H7135" s="248">
        <f>Bahan!$C$403</f>
        <v>6000</v>
      </c>
      <c r="K7135" s="248" t="s">
        <v>128</v>
      </c>
      <c r="L7135" s="230">
        <f t="shared" si="100"/>
        <v>120000</v>
      </c>
    </row>
    <row r="7136" spans="1:14" ht="13">
      <c r="A7136" s="403"/>
      <c r="B7136" s="404"/>
      <c r="C7136" s="404"/>
      <c r="D7136" s="450">
        <v>12</v>
      </c>
      <c r="E7136" s="829" t="s">
        <v>682</v>
      </c>
      <c r="F7136" s="234" t="s">
        <v>1064</v>
      </c>
      <c r="G7136" s="370" t="s">
        <v>151</v>
      </c>
      <c r="H7136" s="248">
        <f>Bahan!$C$404</f>
        <v>2500</v>
      </c>
      <c r="K7136" s="248" t="s">
        <v>128</v>
      </c>
      <c r="L7136" s="230">
        <f t="shared" si="100"/>
        <v>30000</v>
      </c>
    </row>
    <row r="7137" spans="1:14" ht="13">
      <c r="A7137" s="403"/>
      <c r="B7137" s="404"/>
      <c r="C7137" s="404"/>
      <c r="D7137" s="453">
        <v>3</v>
      </c>
      <c r="E7137" s="829" t="s">
        <v>682</v>
      </c>
      <c r="F7137" s="434" t="s">
        <v>1065</v>
      </c>
      <c r="G7137" s="370" t="s">
        <v>151</v>
      </c>
      <c r="H7137" s="248">
        <f>Bahan!$C$405</f>
        <v>4000</v>
      </c>
      <c r="K7137" s="248" t="s">
        <v>128</v>
      </c>
      <c r="L7137" s="230">
        <f t="shared" si="100"/>
        <v>12000</v>
      </c>
    </row>
    <row r="7138" spans="1:14" ht="13">
      <c r="A7138" s="403"/>
      <c r="B7138" s="404"/>
      <c r="C7138" s="404"/>
      <c r="D7138" s="450">
        <v>80</v>
      </c>
      <c r="E7138" s="829" t="s">
        <v>682</v>
      </c>
      <c r="F7138" s="234" t="s">
        <v>1066</v>
      </c>
      <c r="G7138" s="370" t="s">
        <v>151</v>
      </c>
      <c r="H7138" s="248">
        <f>Bahan!$C$406</f>
        <v>750</v>
      </c>
      <c r="K7138" s="248" t="s">
        <v>128</v>
      </c>
      <c r="L7138" s="230">
        <f t="shared" si="100"/>
        <v>60000</v>
      </c>
    </row>
    <row r="7139" spans="1:14" ht="13">
      <c r="A7139" s="403"/>
      <c r="B7139" s="404"/>
      <c r="C7139" s="404"/>
      <c r="D7139" s="450">
        <v>80</v>
      </c>
      <c r="E7139" s="829" t="s">
        <v>682</v>
      </c>
      <c r="F7139" s="234" t="s">
        <v>1067</v>
      </c>
      <c r="G7139" s="370" t="s">
        <v>151</v>
      </c>
      <c r="H7139" s="248">
        <f>Bahan!$C$407</f>
        <v>1000</v>
      </c>
      <c r="K7139" s="248" t="s">
        <v>128</v>
      </c>
      <c r="L7139" s="230">
        <f t="shared" si="100"/>
        <v>80000</v>
      </c>
    </row>
    <row r="7140" spans="1:14" ht="13">
      <c r="A7140" s="403"/>
      <c r="B7140" s="404"/>
      <c r="C7140" s="404"/>
      <c r="D7140" s="450">
        <v>20</v>
      </c>
      <c r="E7140" s="829" t="s">
        <v>682</v>
      </c>
      <c r="F7140" s="234" t="s">
        <v>1068</v>
      </c>
      <c r="G7140" s="370" t="s">
        <v>151</v>
      </c>
      <c r="H7140" s="248">
        <f>Bahan!$C$408</f>
        <v>2500</v>
      </c>
      <c r="K7140" s="248" t="s">
        <v>128</v>
      </c>
      <c r="L7140" s="230">
        <f t="shared" si="100"/>
        <v>50000</v>
      </c>
    </row>
    <row r="7141" spans="1:14" ht="13">
      <c r="D7141" s="450">
        <v>2</v>
      </c>
      <c r="E7141" s="829" t="s">
        <v>682</v>
      </c>
      <c r="F7141" s="234" t="s">
        <v>1069</v>
      </c>
      <c r="G7141" s="370" t="s">
        <v>151</v>
      </c>
      <c r="H7141" s="248">
        <f>Bahan!$C$409</f>
        <v>12500</v>
      </c>
      <c r="K7141" s="248" t="s">
        <v>128</v>
      </c>
      <c r="L7141" s="230">
        <f t="shared" si="100"/>
        <v>25000</v>
      </c>
    </row>
    <row r="7142" spans="1:14" ht="13">
      <c r="D7142" s="421"/>
      <c r="E7142" s="829"/>
      <c r="G7142" s="370"/>
      <c r="H7142" s="248"/>
      <c r="L7142" s="230"/>
      <c r="M7142" s="230" t="s">
        <v>128</v>
      </c>
      <c r="N7142" s="265">
        <f>SUM(L7134:L7141)</f>
        <v>927000</v>
      </c>
    </row>
    <row r="7143" spans="1:14" ht="13">
      <c r="D7143" s="421"/>
      <c r="G7143" s="829"/>
      <c r="H7143" s="829"/>
      <c r="I7143" s="829"/>
      <c r="M7143" s="267" t="s">
        <v>169</v>
      </c>
      <c r="N7143" s="268" t="s">
        <v>169</v>
      </c>
    </row>
    <row r="7144" spans="1:14" ht="13">
      <c r="D7144" s="421"/>
      <c r="G7144" s="829"/>
      <c r="H7144" s="233" t="s">
        <v>170</v>
      </c>
      <c r="M7144" s="230" t="s">
        <v>128</v>
      </c>
      <c r="N7144" s="230">
        <f>SUM(N7132:N7142)</f>
        <v>961500</v>
      </c>
    </row>
    <row r="7145" spans="1:14" ht="13">
      <c r="D7145" s="421"/>
      <c r="G7145" s="829"/>
      <c r="H7145" s="269" t="s">
        <v>3123</v>
      </c>
      <c r="K7145" s="270"/>
      <c r="M7145" s="230" t="s">
        <v>128</v>
      </c>
      <c r="N7145" s="265">
        <f>N7144*$Q$4</f>
        <v>96150</v>
      </c>
    </row>
    <row r="7146" spans="1:14" ht="13">
      <c r="D7146" s="421"/>
      <c r="G7146" s="829"/>
      <c r="H7146" s="233" t="s">
        <v>171</v>
      </c>
      <c r="M7146" s="230" t="s">
        <v>128</v>
      </c>
      <c r="N7146" s="262">
        <f>ROUNDDOWN((N7144+N7145),0)</f>
        <v>1057650</v>
      </c>
    </row>
    <row r="7147" spans="1:14" ht="13">
      <c r="D7147" s="421"/>
      <c r="G7147" s="829"/>
    </row>
    <row r="7148" spans="1:14" ht="13">
      <c r="A7148" s="258">
        <f>1+A7126</f>
        <v>246</v>
      </c>
      <c r="B7148" s="1250" t="s">
        <v>1425</v>
      </c>
      <c r="C7148" s="437"/>
      <c r="D7148" s="438" t="s">
        <v>1426</v>
      </c>
      <c r="E7148" s="1250"/>
      <c r="F7148" s="260"/>
      <c r="G7148" s="1250"/>
      <c r="H7148" s="245"/>
      <c r="I7148" s="245"/>
      <c r="L7148" s="245"/>
      <c r="M7148" s="262"/>
      <c r="N7148" s="245"/>
    </row>
    <row r="7149" spans="1:14" ht="13">
      <c r="A7149" s="403"/>
      <c r="B7149" s="404"/>
      <c r="C7149" s="404"/>
      <c r="D7149" s="421"/>
      <c r="E7149" s="829" t="s">
        <v>147</v>
      </c>
      <c r="F7149" s="234" t="s">
        <v>148</v>
      </c>
      <c r="G7149" s="829"/>
    </row>
    <row r="7150" spans="1:14" ht="13">
      <c r="A7150" s="403"/>
      <c r="B7150" s="404"/>
      <c r="C7150" s="404"/>
      <c r="D7150" s="274">
        <v>0.5</v>
      </c>
      <c r="E7150" s="829" t="s">
        <v>149</v>
      </c>
      <c r="F7150" s="264" t="s">
        <v>150</v>
      </c>
      <c r="G7150" s="370" t="s">
        <v>151</v>
      </c>
      <c r="H7150" s="248">
        <f>Bahan!$C$10</f>
        <v>125000</v>
      </c>
      <c r="I7150" s="248"/>
      <c r="K7150" s="248" t="s">
        <v>128</v>
      </c>
      <c r="L7150" s="230">
        <f>D7150*H7150</f>
        <v>62500</v>
      </c>
    </row>
    <row r="7151" spans="1:14" ht="13">
      <c r="A7151" s="403"/>
      <c r="B7151" s="404"/>
      <c r="C7151" s="404"/>
      <c r="D7151" s="274">
        <v>0.2</v>
      </c>
      <c r="E7151" s="829" t="s">
        <v>149</v>
      </c>
      <c r="F7151" s="264" t="s">
        <v>945</v>
      </c>
      <c r="G7151" s="370" t="s">
        <v>151</v>
      </c>
      <c r="H7151" s="248">
        <f>Bahan!$C$20</f>
        <v>135000</v>
      </c>
      <c r="I7151" s="248"/>
      <c r="K7151" s="248" t="s">
        <v>128</v>
      </c>
      <c r="L7151" s="230">
        <f>D7151*H7151</f>
        <v>27000</v>
      </c>
    </row>
    <row r="7152" spans="1:14" ht="13">
      <c r="A7152" s="403"/>
      <c r="B7152" s="404"/>
      <c r="C7152" s="404"/>
      <c r="D7152" s="274">
        <v>0.02</v>
      </c>
      <c r="E7152" s="829" t="s">
        <v>149</v>
      </c>
      <c r="F7152" s="234" t="s">
        <v>153</v>
      </c>
      <c r="G7152" s="370" t="s">
        <v>151</v>
      </c>
      <c r="H7152" s="248">
        <f>Bahan!$C$21</f>
        <v>145000</v>
      </c>
      <c r="I7152" s="248"/>
      <c r="K7152" s="248" t="s">
        <v>128</v>
      </c>
      <c r="L7152" s="230">
        <f>D7152*H7152</f>
        <v>2900</v>
      </c>
    </row>
    <row r="7153" spans="1:14" ht="13">
      <c r="A7153" s="403"/>
      <c r="B7153" s="404"/>
      <c r="C7153" s="404"/>
      <c r="D7153" s="274">
        <v>2E-3</v>
      </c>
      <c r="E7153" s="829" t="s">
        <v>149</v>
      </c>
      <c r="F7153" s="234" t="s">
        <v>154</v>
      </c>
      <c r="G7153" s="370" t="s">
        <v>151</v>
      </c>
      <c r="H7153" s="248">
        <f>Bahan!$C$22</f>
        <v>150000</v>
      </c>
      <c r="I7153" s="248"/>
      <c r="K7153" s="248" t="s">
        <v>128</v>
      </c>
      <c r="L7153" s="230">
        <f>D7153*H7153</f>
        <v>300</v>
      </c>
    </row>
    <row r="7154" spans="1:14" ht="13">
      <c r="A7154" s="403"/>
      <c r="B7154" s="404"/>
      <c r="C7154" s="404"/>
      <c r="D7154" s="450"/>
      <c r="E7154" s="829"/>
      <c r="G7154" s="829"/>
      <c r="M7154" s="230" t="s">
        <v>128</v>
      </c>
      <c r="N7154" s="265">
        <f>SUM(L7150:L7153)</f>
        <v>92700</v>
      </c>
    </row>
    <row r="7155" spans="1:14" ht="13">
      <c r="A7155" s="403"/>
      <c r="B7155" s="404"/>
      <c r="C7155" s="404"/>
      <c r="D7155" s="450"/>
      <c r="E7155" s="829" t="s">
        <v>155</v>
      </c>
      <c r="F7155" s="234" t="s">
        <v>156</v>
      </c>
      <c r="G7155" s="829"/>
    </row>
    <row r="7156" spans="1:14" ht="13">
      <c r="A7156" s="403"/>
      <c r="B7156" s="404"/>
      <c r="C7156" s="404"/>
      <c r="D7156" s="274">
        <v>1</v>
      </c>
      <c r="E7156" s="829" t="s">
        <v>4</v>
      </c>
      <c r="F7156" s="439" t="s">
        <v>1427</v>
      </c>
      <c r="G7156" s="370" t="s">
        <v>151</v>
      </c>
      <c r="H7156" s="426">
        <f>Bahan!$C$637</f>
        <v>3240000</v>
      </c>
      <c r="I7156" s="248"/>
      <c r="K7156" s="248" t="s">
        <v>128</v>
      </c>
      <c r="L7156" s="230">
        <f>D7156*H7156</f>
        <v>3240000</v>
      </c>
    </row>
    <row r="7157" spans="1:14" ht="13">
      <c r="D7157" s="421"/>
      <c r="E7157" s="829"/>
      <c r="G7157" s="370"/>
      <c r="H7157" s="248"/>
      <c r="L7157" s="230"/>
      <c r="M7157" s="230" t="s">
        <v>128</v>
      </c>
      <c r="N7157" s="265">
        <f>SUM(L7156:L7156)</f>
        <v>3240000</v>
      </c>
    </row>
    <row r="7158" spans="1:14" ht="13">
      <c r="D7158" s="421"/>
      <c r="E7158" s="829"/>
      <c r="G7158" s="829"/>
      <c r="H7158" s="829"/>
      <c r="I7158" s="829"/>
      <c r="M7158" s="267" t="s">
        <v>169</v>
      </c>
      <c r="N7158" s="268" t="s">
        <v>169</v>
      </c>
    </row>
    <row r="7159" spans="1:14" ht="13">
      <c r="D7159" s="421"/>
      <c r="E7159" s="829"/>
      <c r="G7159" s="829"/>
      <c r="H7159" s="233" t="s">
        <v>170</v>
      </c>
      <c r="M7159" s="230" t="s">
        <v>128</v>
      </c>
      <c r="N7159" s="230">
        <f>SUM(N7154:N7157)</f>
        <v>3332700</v>
      </c>
    </row>
    <row r="7160" spans="1:14" ht="13">
      <c r="D7160" s="421"/>
      <c r="E7160" s="829"/>
      <c r="G7160" s="829"/>
      <c r="H7160" s="269" t="s">
        <v>3123</v>
      </c>
      <c r="K7160" s="270"/>
      <c r="M7160" s="230" t="s">
        <v>128</v>
      </c>
      <c r="N7160" s="265">
        <f>N7159*$Q$4</f>
        <v>333270</v>
      </c>
    </row>
    <row r="7161" spans="1:14" ht="13">
      <c r="D7161" s="421"/>
      <c r="E7161" s="829"/>
      <c r="G7161" s="829"/>
      <c r="H7161" s="233" t="s">
        <v>171</v>
      </c>
      <c r="M7161" s="230" t="s">
        <v>128</v>
      </c>
      <c r="N7161" s="262">
        <f>ROUNDDOWN((N7159+N7160),0)</f>
        <v>3665970</v>
      </c>
    </row>
    <row r="7162" spans="1:14" ht="13">
      <c r="D7162" s="421"/>
      <c r="E7162" s="829"/>
      <c r="G7162" s="829"/>
      <c r="N7162" s="262"/>
    </row>
    <row r="7163" spans="1:14" ht="13">
      <c r="A7163" s="258">
        <f>1+A7148</f>
        <v>247</v>
      </c>
      <c r="B7163" s="1250" t="s">
        <v>1428</v>
      </c>
      <c r="C7163" s="437"/>
      <c r="D7163" s="438" t="s">
        <v>1429</v>
      </c>
      <c r="E7163" s="1250"/>
      <c r="F7163" s="260"/>
      <c r="G7163" s="1250"/>
      <c r="H7163" s="245"/>
      <c r="I7163" s="245"/>
      <c r="L7163" s="245"/>
      <c r="M7163" s="262"/>
      <c r="N7163" s="245"/>
    </row>
    <row r="7164" spans="1:14" ht="13">
      <c r="A7164" s="403"/>
      <c r="B7164" s="404"/>
      <c r="C7164" s="404"/>
      <c r="D7164" s="421"/>
      <c r="E7164" s="829" t="s">
        <v>147</v>
      </c>
      <c r="F7164" s="234" t="s">
        <v>148</v>
      </c>
      <c r="G7164" s="829"/>
    </row>
    <row r="7165" spans="1:14" ht="13">
      <c r="A7165" s="403"/>
      <c r="B7165" s="404"/>
      <c r="C7165" s="404"/>
      <c r="D7165" s="274">
        <v>0.5</v>
      </c>
      <c r="E7165" s="829" t="s">
        <v>149</v>
      </c>
      <c r="F7165" s="264" t="s">
        <v>150</v>
      </c>
      <c r="G7165" s="370" t="s">
        <v>151</v>
      </c>
      <c r="H7165" s="248">
        <f>Bahan!$C$10</f>
        <v>125000</v>
      </c>
      <c r="I7165" s="248"/>
      <c r="K7165" s="248" t="s">
        <v>128</v>
      </c>
      <c r="L7165" s="230">
        <f>D7165*H7165</f>
        <v>62500</v>
      </c>
    </row>
    <row r="7166" spans="1:14" ht="13">
      <c r="A7166" s="403"/>
      <c r="B7166" s="404"/>
      <c r="C7166" s="404"/>
      <c r="D7166" s="274">
        <v>0.3</v>
      </c>
      <c r="E7166" s="829" t="s">
        <v>149</v>
      </c>
      <c r="F7166" s="264" t="s">
        <v>945</v>
      </c>
      <c r="G7166" s="370" t="s">
        <v>151</v>
      </c>
      <c r="H7166" s="248">
        <f>Bahan!$C$20</f>
        <v>135000</v>
      </c>
      <c r="I7166" s="248"/>
      <c r="K7166" s="248" t="s">
        <v>128</v>
      </c>
      <c r="L7166" s="230">
        <f>D7166*H7166</f>
        <v>40500</v>
      </c>
    </row>
    <row r="7167" spans="1:14" ht="13">
      <c r="A7167" s="403"/>
      <c r="B7167" s="404"/>
      <c r="C7167" s="404"/>
      <c r="D7167" s="274">
        <v>0.03</v>
      </c>
      <c r="E7167" s="829" t="s">
        <v>149</v>
      </c>
      <c r="F7167" s="234" t="s">
        <v>153</v>
      </c>
      <c r="G7167" s="370" t="s">
        <v>151</v>
      </c>
      <c r="H7167" s="248">
        <f>Bahan!$C$21</f>
        <v>145000</v>
      </c>
      <c r="I7167" s="248"/>
      <c r="K7167" s="248" t="s">
        <v>128</v>
      </c>
      <c r="L7167" s="230">
        <f>D7167*H7167</f>
        <v>4350</v>
      </c>
    </row>
    <row r="7168" spans="1:14" ht="13">
      <c r="A7168" s="403"/>
      <c r="B7168" s="404"/>
      <c r="C7168" s="404"/>
      <c r="D7168" s="274">
        <v>8.0000000000000002E-3</v>
      </c>
      <c r="E7168" s="829" t="s">
        <v>149</v>
      </c>
      <c r="F7168" s="234" t="s">
        <v>154</v>
      </c>
      <c r="G7168" s="370" t="s">
        <v>151</v>
      </c>
      <c r="H7168" s="248">
        <f>Bahan!$C$22</f>
        <v>150000</v>
      </c>
      <c r="I7168" s="248"/>
      <c r="K7168" s="248" t="s">
        <v>128</v>
      </c>
      <c r="L7168" s="230">
        <f>D7168*H7168</f>
        <v>1200</v>
      </c>
    </row>
    <row r="7169" spans="1:14" ht="13">
      <c r="A7169" s="403"/>
      <c r="B7169" s="404"/>
      <c r="C7169" s="404"/>
      <c r="D7169" s="450"/>
      <c r="E7169" s="829"/>
      <c r="G7169" s="829"/>
      <c r="M7169" s="230" t="s">
        <v>128</v>
      </c>
      <c r="N7169" s="265">
        <f>SUM(L7165:L7168)</f>
        <v>108550</v>
      </c>
    </row>
    <row r="7170" spans="1:14" ht="13">
      <c r="A7170" s="403"/>
      <c r="B7170" s="404"/>
      <c r="C7170" s="404"/>
      <c r="D7170" s="450"/>
      <c r="E7170" s="829" t="s">
        <v>155</v>
      </c>
      <c r="F7170" s="234" t="s">
        <v>156</v>
      </c>
      <c r="G7170" s="829"/>
    </row>
    <row r="7171" spans="1:14" ht="13">
      <c r="A7171" s="403"/>
      <c r="B7171" s="404"/>
      <c r="C7171" s="404"/>
      <c r="D7171" s="274">
        <v>1</v>
      </c>
      <c r="E7171" s="829" t="s">
        <v>4</v>
      </c>
      <c r="F7171" s="439" t="s">
        <v>1430</v>
      </c>
      <c r="G7171" s="370" t="s">
        <v>151</v>
      </c>
      <c r="H7171" s="426">
        <f>Bahan!$C$475</f>
        <v>17500000</v>
      </c>
      <c r="I7171" s="248"/>
      <c r="K7171" s="248" t="s">
        <v>128</v>
      </c>
      <c r="L7171" s="230">
        <f>D7171*H7171</f>
        <v>17500000</v>
      </c>
    </row>
    <row r="7172" spans="1:14" ht="13">
      <c r="D7172" s="421"/>
      <c r="E7172" s="829"/>
      <c r="G7172" s="370"/>
      <c r="H7172" s="248"/>
      <c r="L7172" s="230"/>
      <c r="M7172" s="230" t="s">
        <v>128</v>
      </c>
      <c r="N7172" s="265">
        <f>SUM(L7171:L7171)</f>
        <v>17500000</v>
      </c>
    </row>
    <row r="7173" spans="1:14" ht="13">
      <c r="D7173" s="421"/>
      <c r="E7173" s="829"/>
      <c r="G7173" s="829"/>
      <c r="H7173" s="829"/>
      <c r="I7173" s="829"/>
      <c r="M7173" s="267" t="s">
        <v>169</v>
      </c>
      <c r="N7173" s="268" t="s">
        <v>169</v>
      </c>
    </row>
    <row r="7174" spans="1:14" ht="13">
      <c r="D7174" s="421"/>
      <c r="E7174" s="829"/>
      <c r="G7174" s="829"/>
      <c r="H7174" s="233" t="s">
        <v>170</v>
      </c>
      <c r="M7174" s="230" t="s">
        <v>128</v>
      </c>
      <c r="N7174" s="230">
        <f>SUM(N7169:N7172)</f>
        <v>17608550</v>
      </c>
    </row>
    <row r="7175" spans="1:14" ht="13">
      <c r="D7175" s="421"/>
      <c r="E7175" s="829"/>
      <c r="G7175" s="829"/>
      <c r="H7175" s="269" t="s">
        <v>3123</v>
      </c>
      <c r="K7175" s="270"/>
      <c r="M7175" s="230" t="s">
        <v>128</v>
      </c>
      <c r="N7175" s="265">
        <f>N7174*$Q$4</f>
        <v>1760855</v>
      </c>
    </row>
    <row r="7176" spans="1:14" ht="13">
      <c r="D7176" s="421"/>
      <c r="E7176" s="829"/>
      <c r="G7176" s="829"/>
      <c r="H7176" s="233" t="s">
        <v>171</v>
      </c>
      <c r="M7176" s="230" t="s">
        <v>128</v>
      </c>
      <c r="N7176" s="262">
        <f>ROUNDDOWN((N7174+N7175),0)</f>
        <v>19369405</v>
      </c>
    </row>
    <row r="7177" spans="1:14" ht="13">
      <c r="D7177" s="421"/>
      <c r="E7177" s="829"/>
      <c r="G7177" s="829"/>
      <c r="N7177" s="262"/>
    </row>
    <row r="7178" spans="1:14" s="245" customFormat="1" ht="13">
      <c r="A7178" s="258">
        <f>1+A7163</f>
        <v>248</v>
      </c>
      <c r="B7178" s="1250" t="s">
        <v>1431</v>
      </c>
      <c r="C7178" s="1250"/>
      <c r="D7178" s="341" t="s">
        <v>1374</v>
      </c>
      <c r="E7178" s="1250"/>
      <c r="F7178" s="260"/>
      <c r="G7178" s="422"/>
      <c r="M7178" s="423"/>
    </row>
    <row r="7179" spans="1:14" ht="13">
      <c r="A7179" s="403"/>
      <c r="B7179" s="404"/>
      <c r="C7179" s="404"/>
      <c r="D7179" s="421"/>
      <c r="E7179" s="829" t="s">
        <v>147</v>
      </c>
      <c r="F7179" s="234" t="s">
        <v>148</v>
      </c>
      <c r="G7179" s="829"/>
    </row>
    <row r="7180" spans="1:14" ht="13">
      <c r="A7180" s="403"/>
      <c r="B7180" s="404"/>
      <c r="C7180" s="404"/>
      <c r="D7180" s="274">
        <v>0.5</v>
      </c>
      <c r="E7180" s="829" t="s">
        <v>149</v>
      </c>
      <c r="F7180" s="264" t="s">
        <v>150</v>
      </c>
      <c r="G7180" s="370" t="s">
        <v>151</v>
      </c>
      <c r="H7180" s="248">
        <f>Bahan!$C$10</f>
        <v>125000</v>
      </c>
      <c r="I7180" s="248"/>
      <c r="K7180" s="248" t="s">
        <v>128</v>
      </c>
      <c r="L7180" s="230">
        <f>D7180*H7180</f>
        <v>62500</v>
      </c>
    </row>
    <row r="7181" spans="1:14" ht="13">
      <c r="A7181" s="403"/>
      <c r="B7181" s="404"/>
      <c r="C7181" s="404"/>
      <c r="D7181" s="274">
        <v>0.5</v>
      </c>
      <c r="E7181" s="829" t="s">
        <v>149</v>
      </c>
      <c r="F7181" s="264" t="s">
        <v>945</v>
      </c>
      <c r="G7181" s="370" t="s">
        <v>151</v>
      </c>
      <c r="H7181" s="248">
        <f>Bahan!$C$20</f>
        <v>135000</v>
      </c>
      <c r="I7181" s="248"/>
      <c r="K7181" s="248" t="s">
        <v>128</v>
      </c>
      <c r="L7181" s="230">
        <f>D7181*H7181</f>
        <v>67500</v>
      </c>
    </row>
    <row r="7182" spans="1:14" ht="13">
      <c r="A7182" s="403"/>
      <c r="B7182" s="404"/>
      <c r="C7182" s="404"/>
      <c r="D7182" s="274">
        <v>0.1</v>
      </c>
      <c r="E7182" s="829" t="s">
        <v>149</v>
      </c>
      <c r="F7182" s="234" t="s">
        <v>153</v>
      </c>
      <c r="G7182" s="370" t="s">
        <v>151</v>
      </c>
      <c r="H7182" s="248">
        <f>Bahan!$C$21</f>
        <v>145000</v>
      </c>
      <c r="I7182" s="248"/>
      <c r="K7182" s="248" t="s">
        <v>128</v>
      </c>
      <c r="L7182" s="230">
        <f>D7182*H7182</f>
        <v>14500</v>
      </c>
    </row>
    <row r="7183" spans="1:14" ht="13">
      <c r="A7183" s="403"/>
      <c r="B7183" s="404"/>
      <c r="C7183" s="404"/>
      <c r="D7183" s="274">
        <v>0.01</v>
      </c>
      <c r="E7183" s="829" t="s">
        <v>149</v>
      </c>
      <c r="F7183" s="234" t="s">
        <v>154</v>
      </c>
      <c r="G7183" s="370" t="s">
        <v>151</v>
      </c>
      <c r="H7183" s="248">
        <f>Bahan!$C$22</f>
        <v>150000</v>
      </c>
      <c r="I7183" s="248"/>
      <c r="K7183" s="248" t="s">
        <v>128</v>
      </c>
      <c r="L7183" s="230">
        <f>D7183*H7183</f>
        <v>1500</v>
      </c>
    </row>
    <row r="7184" spans="1:14" ht="13">
      <c r="A7184" s="403"/>
      <c r="B7184" s="404"/>
      <c r="C7184" s="404"/>
      <c r="D7184" s="450"/>
      <c r="E7184" s="829"/>
      <c r="G7184" s="829"/>
      <c r="M7184" s="230" t="s">
        <v>128</v>
      </c>
      <c r="N7184" s="265">
        <f>SUM(L7180:L7183)</f>
        <v>146000</v>
      </c>
    </row>
    <row r="7185" spans="1:14" ht="13">
      <c r="D7185" s="424"/>
      <c r="E7185" s="293" t="s">
        <v>236</v>
      </c>
      <c r="F7185" s="385" t="s">
        <v>645</v>
      </c>
      <c r="G7185" s="425"/>
      <c r="H7185" s="386"/>
      <c r="I7185" s="386"/>
      <c r="J7185" s="386"/>
      <c r="K7185" s="279"/>
      <c r="L7185" s="386"/>
      <c r="M7185" s="426"/>
    </row>
    <row r="7186" spans="1:14" ht="13">
      <c r="A7186" s="387"/>
      <c r="B7186" s="293"/>
      <c r="C7186" s="293"/>
      <c r="D7186" s="427">
        <v>1</v>
      </c>
      <c r="E7186" s="829" t="s">
        <v>4</v>
      </c>
      <c r="F7186" s="1377" t="s">
        <v>1375</v>
      </c>
      <c r="G7186" s="356" t="s">
        <v>151</v>
      </c>
      <c r="H7186" s="428">
        <f>Bahan!$C$500</f>
        <v>1350000</v>
      </c>
      <c r="I7186" s="428"/>
      <c r="J7186" s="428"/>
      <c r="K7186" s="426" t="s">
        <v>128</v>
      </c>
      <c r="L7186" s="426">
        <f>D7186*H7186</f>
        <v>1350000</v>
      </c>
      <c r="M7186" s="426"/>
    </row>
    <row r="7187" spans="1:14" ht="13">
      <c r="D7187" s="307"/>
      <c r="E7187" s="829"/>
      <c r="G7187" s="429"/>
      <c r="M7187" s="426" t="s">
        <v>128</v>
      </c>
      <c r="N7187" s="265">
        <f>SUM(L7186:L7186)</f>
        <v>1350000</v>
      </c>
    </row>
    <row r="7188" spans="1:14" ht="13">
      <c r="D7188" s="430"/>
      <c r="E7188" s="829"/>
      <c r="F7188" s="247"/>
      <c r="G7188" s="429"/>
      <c r="H7188" s="829"/>
      <c r="I7188" s="829"/>
      <c r="J7188" s="829"/>
      <c r="K7188" s="426"/>
      <c r="M7188" s="431" t="s">
        <v>169</v>
      </c>
      <c r="N7188" s="268" t="s">
        <v>169</v>
      </c>
    </row>
    <row r="7189" spans="1:14" ht="13">
      <c r="D7189" s="307"/>
      <c r="E7189" s="829"/>
      <c r="G7189" s="829"/>
      <c r="H7189" s="233" t="s">
        <v>170</v>
      </c>
      <c r="M7189" s="426" t="s">
        <v>128</v>
      </c>
      <c r="N7189" s="426">
        <f>SUM(N7184:N7187)</f>
        <v>1496000</v>
      </c>
    </row>
    <row r="7190" spans="1:14" ht="13">
      <c r="D7190" s="307"/>
      <c r="E7190" s="829"/>
      <c r="G7190" s="829"/>
      <c r="H7190" s="269" t="s">
        <v>3123</v>
      </c>
      <c r="K7190" s="270"/>
      <c r="M7190" s="230" t="s">
        <v>128</v>
      </c>
      <c r="N7190" s="265">
        <f>N7189*$Q$4</f>
        <v>149600</v>
      </c>
    </row>
    <row r="7191" spans="1:14" ht="13">
      <c r="D7191" s="421"/>
      <c r="E7191" s="829"/>
      <c r="G7191" s="829"/>
      <c r="H7191" s="233" t="s">
        <v>171</v>
      </c>
      <c r="M7191" s="230" t="s">
        <v>128</v>
      </c>
      <c r="N7191" s="262">
        <f>ROUNDDOWN((N7189+N7190),0)</f>
        <v>1645600</v>
      </c>
    </row>
    <row r="7192" spans="1:14" ht="13">
      <c r="D7192" s="421"/>
      <c r="E7192" s="829"/>
      <c r="G7192" s="829"/>
      <c r="M7192" s="423"/>
      <c r="N7192" s="271"/>
    </row>
    <row r="7193" spans="1:14" ht="13">
      <c r="A7193" s="258">
        <f>1+A7178</f>
        <v>249</v>
      </c>
      <c r="B7193" s="1250" t="s">
        <v>1432</v>
      </c>
      <c r="C7193" s="437"/>
      <c r="D7193" s="438" t="s">
        <v>1433</v>
      </c>
      <c r="E7193" s="1250"/>
      <c r="F7193" s="260"/>
      <c r="G7193" s="1250"/>
      <c r="H7193" s="245"/>
      <c r="I7193" s="245"/>
      <c r="L7193" s="245"/>
      <c r="M7193" s="262"/>
      <c r="N7193" s="245"/>
    </row>
    <row r="7194" spans="1:14" ht="13">
      <c r="A7194" s="403"/>
      <c r="B7194" s="404"/>
      <c r="C7194" s="404"/>
      <c r="D7194" s="421"/>
      <c r="E7194" s="829" t="s">
        <v>147</v>
      </c>
      <c r="F7194" s="234" t="s">
        <v>148</v>
      </c>
      <c r="G7194" s="829"/>
    </row>
    <row r="7195" spans="1:14" ht="13">
      <c r="A7195" s="403"/>
      <c r="B7195" s="404"/>
      <c r="C7195" s="404"/>
      <c r="D7195" s="274">
        <v>0.5</v>
      </c>
      <c r="E7195" s="829" t="s">
        <v>149</v>
      </c>
      <c r="F7195" s="264" t="s">
        <v>150</v>
      </c>
      <c r="G7195" s="370" t="s">
        <v>151</v>
      </c>
      <c r="H7195" s="248">
        <f>Bahan!$C$10</f>
        <v>125000</v>
      </c>
      <c r="I7195" s="248"/>
      <c r="K7195" s="248" t="s">
        <v>128</v>
      </c>
      <c r="L7195" s="230">
        <f>D7195*H7195</f>
        <v>62500</v>
      </c>
    </row>
    <row r="7196" spans="1:14" ht="13">
      <c r="A7196" s="403"/>
      <c r="B7196" s="404"/>
      <c r="C7196" s="404"/>
      <c r="D7196" s="274">
        <v>0.3</v>
      </c>
      <c r="E7196" s="829" t="s">
        <v>149</v>
      </c>
      <c r="F7196" s="264" t="s">
        <v>945</v>
      </c>
      <c r="G7196" s="370" t="s">
        <v>151</v>
      </c>
      <c r="H7196" s="248">
        <f>Bahan!$C$20</f>
        <v>135000</v>
      </c>
      <c r="I7196" s="248"/>
      <c r="K7196" s="248" t="s">
        <v>128</v>
      </c>
      <c r="L7196" s="230">
        <f>D7196*H7196</f>
        <v>40500</v>
      </c>
    </row>
    <row r="7197" spans="1:14" ht="13">
      <c r="A7197" s="403"/>
      <c r="B7197" s="404"/>
      <c r="C7197" s="404"/>
      <c r="D7197" s="274">
        <v>0.03</v>
      </c>
      <c r="E7197" s="829" t="s">
        <v>149</v>
      </c>
      <c r="F7197" s="234" t="s">
        <v>153</v>
      </c>
      <c r="G7197" s="370" t="s">
        <v>151</v>
      </c>
      <c r="H7197" s="248">
        <f>Bahan!$C$21</f>
        <v>145000</v>
      </c>
      <c r="I7197" s="248"/>
      <c r="K7197" s="248" t="s">
        <v>128</v>
      </c>
      <c r="L7197" s="230">
        <f>D7197*H7197</f>
        <v>4350</v>
      </c>
    </row>
    <row r="7198" spans="1:14" ht="13">
      <c r="A7198" s="403"/>
      <c r="B7198" s="404"/>
      <c r="C7198" s="404"/>
      <c r="D7198" s="274">
        <v>8.0000000000000002E-3</v>
      </c>
      <c r="E7198" s="829" t="s">
        <v>149</v>
      </c>
      <c r="F7198" s="234" t="s">
        <v>154</v>
      </c>
      <c r="G7198" s="370" t="s">
        <v>151</v>
      </c>
      <c r="H7198" s="248">
        <f>Bahan!$C$22</f>
        <v>150000</v>
      </c>
      <c r="I7198" s="248"/>
      <c r="K7198" s="248" t="s">
        <v>128</v>
      </c>
      <c r="L7198" s="230">
        <f>D7198*H7198</f>
        <v>1200</v>
      </c>
    </row>
    <row r="7199" spans="1:14" ht="13">
      <c r="A7199" s="403"/>
      <c r="B7199" s="404"/>
      <c r="C7199" s="404"/>
      <c r="D7199" s="450"/>
      <c r="E7199" s="829"/>
      <c r="G7199" s="829"/>
      <c r="M7199" s="230" t="s">
        <v>128</v>
      </c>
      <c r="N7199" s="265">
        <f>SUM(L7195:L7198)</f>
        <v>108550</v>
      </c>
    </row>
    <row r="7200" spans="1:14" ht="13">
      <c r="A7200" s="403"/>
      <c r="B7200" s="404"/>
      <c r="C7200" s="404"/>
      <c r="D7200" s="450"/>
      <c r="E7200" s="829" t="s">
        <v>155</v>
      </c>
      <c r="F7200" s="234" t="s">
        <v>156</v>
      </c>
      <c r="G7200" s="829"/>
    </row>
    <row r="7201" spans="1:14" ht="13">
      <c r="A7201" s="403"/>
      <c r="B7201" s="404"/>
      <c r="C7201" s="404"/>
      <c r="D7201" s="274">
        <v>1</v>
      </c>
      <c r="E7201" s="829" t="s">
        <v>4</v>
      </c>
      <c r="F7201" s="439" t="s">
        <v>1434</v>
      </c>
      <c r="G7201" s="370" t="s">
        <v>151</v>
      </c>
      <c r="H7201" s="426">
        <f>Bahan!$C$476</f>
        <v>5000000</v>
      </c>
      <c r="I7201" s="248"/>
      <c r="K7201" s="248" t="s">
        <v>128</v>
      </c>
      <c r="L7201" s="230">
        <f>D7201*H7201</f>
        <v>5000000</v>
      </c>
    </row>
    <row r="7202" spans="1:14" ht="13">
      <c r="D7202" s="421"/>
      <c r="E7202" s="829"/>
      <c r="G7202" s="370"/>
      <c r="H7202" s="248"/>
      <c r="L7202" s="230"/>
      <c r="M7202" s="230" t="s">
        <v>128</v>
      </c>
      <c r="N7202" s="265">
        <f>SUM(L7201:L7201)</f>
        <v>5000000</v>
      </c>
    </row>
    <row r="7203" spans="1:14" ht="13">
      <c r="D7203" s="421"/>
      <c r="E7203" s="829"/>
      <c r="G7203" s="829"/>
      <c r="H7203" s="829"/>
      <c r="I7203" s="829"/>
      <c r="M7203" s="267" t="s">
        <v>169</v>
      </c>
      <c r="N7203" s="268" t="s">
        <v>169</v>
      </c>
    </row>
    <row r="7204" spans="1:14" ht="13">
      <c r="D7204" s="421"/>
      <c r="E7204" s="829"/>
      <c r="G7204" s="829"/>
      <c r="H7204" s="233" t="s">
        <v>170</v>
      </c>
      <c r="M7204" s="230" t="s">
        <v>128</v>
      </c>
      <c r="N7204" s="230">
        <f>SUM(N7199:N7202)</f>
        <v>5108550</v>
      </c>
    </row>
    <row r="7205" spans="1:14" ht="13">
      <c r="D7205" s="421"/>
      <c r="E7205" s="829"/>
      <c r="G7205" s="829"/>
      <c r="H7205" s="269" t="s">
        <v>3123</v>
      </c>
      <c r="K7205" s="270"/>
      <c r="M7205" s="230" t="s">
        <v>128</v>
      </c>
      <c r="N7205" s="265">
        <f>N7204*$Q$4</f>
        <v>510855</v>
      </c>
    </row>
    <row r="7206" spans="1:14" ht="13">
      <c r="D7206" s="421"/>
      <c r="E7206" s="829"/>
      <c r="G7206" s="829"/>
      <c r="H7206" s="233" t="s">
        <v>171</v>
      </c>
      <c r="M7206" s="230" t="s">
        <v>128</v>
      </c>
      <c r="N7206" s="262">
        <f>ROUNDDOWN((N7204+N7205),0)</f>
        <v>5619405</v>
      </c>
    </row>
    <row r="7207" spans="1:14" ht="13">
      <c r="D7207" s="421"/>
      <c r="E7207" s="829"/>
      <c r="G7207" s="829"/>
      <c r="N7207" s="262"/>
    </row>
    <row r="7208" spans="1:14" ht="13">
      <c r="A7208" s="258">
        <f>1+A7192</f>
        <v>1</v>
      </c>
      <c r="B7208" s="1250"/>
      <c r="C7208" s="437"/>
      <c r="D7208" s="438" t="s">
        <v>3200</v>
      </c>
      <c r="E7208" s="245"/>
      <c r="F7208" s="260"/>
      <c r="G7208" s="1250"/>
      <c r="H7208" s="245"/>
      <c r="I7208" s="245"/>
      <c r="L7208" s="245"/>
      <c r="M7208" s="408"/>
      <c r="N7208" s="245"/>
    </row>
    <row r="7209" spans="1:14" ht="13">
      <c r="A7209" s="403"/>
      <c r="B7209" s="404"/>
      <c r="C7209" s="404"/>
      <c r="D7209" s="421"/>
      <c r="E7209" s="829" t="s">
        <v>147</v>
      </c>
      <c r="F7209" s="234" t="s">
        <v>148</v>
      </c>
      <c r="G7209" s="829"/>
      <c r="M7209" s="412"/>
    </row>
    <row r="7210" spans="1:14" ht="13">
      <c r="A7210" s="403"/>
      <c r="B7210" s="404"/>
      <c r="C7210" s="404"/>
      <c r="D7210" s="274">
        <v>0.1</v>
      </c>
      <c r="E7210" s="829" t="s">
        <v>149</v>
      </c>
      <c r="F7210" s="264" t="s">
        <v>150</v>
      </c>
      <c r="G7210" s="370" t="s">
        <v>151</v>
      </c>
      <c r="H7210" s="248">
        <f>Bahan!$C$10</f>
        <v>125000</v>
      </c>
      <c r="K7210" s="248" t="s">
        <v>128</v>
      </c>
      <c r="L7210" s="230">
        <f>D7210*H7210</f>
        <v>12500</v>
      </c>
      <c r="M7210" s="412"/>
    </row>
    <row r="7211" spans="1:14" ht="13">
      <c r="A7211" s="403"/>
      <c r="B7211" s="404"/>
      <c r="C7211" s="404"/>
      <c r="D7211" s="274">
        <v>0.1</v>
      </c>
      <c r="E7211" s="829" t="s">
        <v>149</v>
      </c>
      <c r="F7211" s="264" t="s">
        <v>945</v>
      </c>
      <c r="G7211" s="370" t="s">
        <v>151</v>
      </c>
      <c r="H7211" s="248">
        <f>Bahan!$C$20</f>
        <v>135000</v>
      </c>
      <c r="K7211" s="248" t="s">
        <v>128</v>
      </c>
      <c r="L7211" s="230">
        <f>D7211*H7211</f>
        <v>13500</v>
      </c>
      <c r="M7211" s="412"/>
    </row>
    <row r="7212" spans="1:14" ht="13">
      <c r="A7212" s="403"/>
      <c r="B7212" s="404"/>
      <c r="C7212" s="404"/>
      <c r="D7212" s="274">
        <v>5.0000000000000001E-3</v>
      </c>
      <c r="E7212" s="829" t="s">
        <v>149</v>
      </c>
      <c r="F7212" s="234" t="s">
        <v>153</v>
      </c>
      <c r="G7212" s="370" t="s">
        <v>151</v>
      </c>
      <c r="H7212" s="248">
        <f>Bahan!$C$21</f>
        <v>145000</v>
      </c>
      <c r="K7212" s="248" t="s">
        <v>128</v>
      </c>
      <c r="L7212" s="230">
        <f>D7212*H7212</f>
        <v>725</v>
      </c>
      <c r="M7212" s="412"/>
    </row>
    <row r="7213" spans="1:14" ht="13">
      <c r="A7213" s="403"/>
      <c r="B7213" s="404"/>
      <c r="C7213" s="404"/>
      <c r="D7213" s="274">
        <v>5.0000000000000001E-3</v>
      </c>
      <c r="E7213" s="829" t="s">
        <v>149</v>
      </c>
      <c r="F7213" s="234" t="s">
        <v>154</v>
      </c>
      <c r="G7213" s="370" t="s">
        <v>151</v>
      </c>
      <c r="H7213" s="248">
        <f>Bahan!$C$22</f>
        <v>150000</v>
      </c>
      <c r="K7213" s="248" t="s">
        <v>128</v>
      </c>
      <c r="L7213" s="230">
        <f>D7213*H7213</f>
        <v>750</v>
      </c>
      <c r="M7213" s="412"/>
    </row>
    <row r="7214" spans="1:14" ht="13">
      <c r="A7214" s="403"/>
      <c r="B7214" s="404"/>
      <c r="C7214" s="404"/>
      <c r="D7214" s="450"/>
      <c r="G7214" s="829"/>
      <c r="M7214" s="412" t="s">
        <v>128</v>
      </c>
      <c r="N7214" s="265">
        <f>SUM(L7210:L7213)</f>
        <v>27475</v>
      </c>
    </row>
    <row r="7215" spans="1:14" ht="13">
      <c r="A7215" s="403"/>
      <c r="B7215" s="404"/>
      <c r="C7215" s="404"/>
      <c r="D7215" s="450"/>
      <c r="E7215" s="829" t="s">
        <v>155</v>
      </c>
      <c r="F7215" s="234" t="s">
        <v>156</v>
      </c>
      <c r="G7215" s="829"/>
      <c r="M7215" s="412"/>
    </row>
    <row r="7216" spans="1:14" ht="13">
      <c r="A7216" s="403"/>
      <c r="B7216" s="404"/>
      <c r="C7216" s="404"/>
      <c r="D7216" s="274">
        <v>1</v>
      </c>
      <c r="E7216" s="829" t="s">
        <v>441</v>
      </c>
      <c r="F7216" s="439" t="s">
        <v>3199</v>
      </c>
      <c r="G7216" s="370" t="s">
        <v>151</v>
      </c>
      <c r="H7216" s="426">
        <f>Bahan!$C$397</f>
        <v>25000</v>
      </c>
      <c r="K7216" s="248" t="s">
        <v>128</v>
      </c>
      <c r="L7216" s="230">
        <f>D7216*H7216</f>
        <v>25000</v>
      </c>
      <c r="M7216" s="412"/>
    </row>
    <row r="7217" spans="1:14" ht="13">
      <c r="A7217" s="403"/>
      <c r="B7217" s="404"/>
      <c r="C7217" s="404"/>
      <c r="D7217" s="274">
        <v>1</v>
      </c>
      <c r="E7217" s="829" t="s">
        <v>441</v>
      </c>
      <c r="F7217" s="439" t="s">
        <v>1063</v>
      </c>
      <c r="G7217" s="370" t="s">
        <v>151</v>
      </c>
      <c r="H7217" s="426">
        <f>Bahan!$C$403</f>
        <v>6000</v>
      </c>
      <c r="K7217" s="248" t="s">
        <v>128</v>
      </c>
      <c r="L7217" s="230">
        <f>D7217*H7217</f>
        <v>6000</v>
      </c>
      <c r="M7217" s="412"/>
    </row>
    <row r="7218" spans="1:14" ht="13">
      <c r="D7218" s="421"/>
      <c r="E7218" s="829"/>
      <c r="G7218" s="370"/>
      <c r="H7218" s="248"/>
      <c r="L7218" s="230"/>
      <c r="M7218" s="412" t="s">
        <v>128</v>
      </c>
      <c r="N7218" s="265">
        <f>SUM(L7216:L7217)</f>
        <v>31000</v>
      </c>
    </row>
    <row r="7219" spans="1:14" ht="13">
      <c r="D7219" s="421"/>
      <c r="G7219" s="829"/>
      <c r="H7219" s="829"/>
      <c r="I7219" s="829"/>
      <c r="M7219" s="413" t="s">
        <v>169</v>
      </c>
      <c r="N7219" s="268" t="s">
        <v>169</v>
      </c>
    </row>
    <row r="7220" spans="1:14" ht="13">
      <c r="D7220" s="421"/>
      <c r="G7220" s="829"/>
      <c r="H7220" s="233" t="s">
        <v>170</v>
      </c>
      <c r="M7220" s="412" t="s">
        <v>128</v>
      </c>
      <c r="N7220" s="230">
        <f>SUM(N7214:N7218)</f>
        <v>58475</v>
      </c>
    </row>
    <row r="7221" spans="1:14" ht="13">
      <c r="D7221" s="421"/>
      <c r="G7221" s="829"/>
      <c r="H7221" s="269" t="s">
        <v>3123</v>
      </c>
      <c r="K7221" s="270"/>
      <c r="M7221" s="230" t="s">
        <v>128</v>
      </c>
      <c r="N7221" s="265">
        <f>N7220*$Q$4</f>
        <v>5847.5</v>
      </c>
    </row>
    <row r="7222" spans="1:14" ht="13">
      <c r="D7222" s="421"/>
      <c r="G7222" s="829"/>
      <c r="H7222" s="233" t="s">
        <v>171</v>
      </c>
      <c r="M7222" s="412" t="s">
        <v>128</v>
      </c>
      <c r="N7222" s="262">
        <f>ROUNDDOWN((N7220+N7221),0)</f>
        <v>64322</v>
      </c>
    </row>
    <row r="7223" spans="1:14" ht="13">
      <c r="D7223" s="421"/>
      <c r="E7223" s="829"/>
      <c r="G7223" s="829"/>
      <c r="N7223" s="262"/>
    </row>
    <row r="7224" spans="1:14" ht="13">
      <c r="A7224" s="258">
        <f>1+A7208</f>
        <v>2</v>
      </c>
      <c r="B7224" s="1250"/>
      <c r="C7224" s="437"/>
      <c r="D7224" s="438" t="s">
        <v>3203</v>
      </c>
      <c r="E7224" s="245"/>
      <c r="F7224" s="260"/>
      <c r="G7224" s="1250"/>
      <c r="H7224" s="245"/>
      <c r="I7224" s="245"/>
      <c r="L7224" s="245"/>
      <c r="M7224" s="408"/>
      <c r="N7224" s="245"/>
    </row>
    <row r="7225" spans="1:14" ht="13">
      <c r="A7225" s="403"/>
      <c r="B7225" s="404"/>
      <c r="C7225" s="404"/>
      <c r="D7225" s="421"/>
      <c r="E7225" s="829" t="s">
        <v>147</v>
      </c>
      <c r="F7225" s="234" t="s">
        <v>148</v>
      </c>
      <c r="G7225" s="829"/>
      <c r="M7225" s="412"/>
    </row>
    <row r="7226" spans="1:14" ht="13">
      <c r="A7226" s="403"/>
      <c r="B7226" s="404"/>
      <c r="C7226" s="404"/>
      <c r="D7226" s="274">
        <v>0.1</v>
      </c>
      <c r="E7226" s="829" t="s">
        <v>149</v>
      </c>
      <c r="F7226" s="264" t="s">
        <v>150</v>
      </c>
      <c r="G7226" s="370" t="s">
        <v>151</v>
      </c>
      <c r="H7226" s="248">
        <f>Bahan!$C$10</f>
        <v>125000</v>
      </c>
      <c r="K7226" s="248" t="s">
        <v>128</v>
      </c>
      <c r="L7226" s="230">
        <f>D7226*H7226</f>
        <v>12500</v>
      </c>
      <c r="M7226" s="412"/>
    </row>
    <row r="7227" spans="1:14" ht="13">
      <c r="A7227" s="403"/>
      <c r="B7227" s="404"/>
      <c r="C7227" s="404"/>
      <c r="D7227" s="274">
        <v>0.1</v>
      </c>
      <c r="E7227" s="829" t="s">
        <v>149</v>
      </c>
      <c r="F7227" s="264" t="s">
        <v>945</v>
      </c>
      <c r="G7227" s="370" t="s">
        <v>151</v>
      </c>
      <c r="H7227" s="248">
        <f>Bahan!$C$20</f>
        <v>135000</v>
      </c>
      <c r="K7227" s="248" t="s">
        <v>128</v>
      </c>
      <c r="L7227" s="230">
        <f>D7227*H7227</f>
        <v>13500</v>
      </c>
      <c r="M7227" s="412"/>
    </row>
    <row r="7228" spans="1:14" ht="13">
      <c r="A7228" s="403"/>
      <c r="B7228" s="404"/>
      <c r="C7228" s="404"/>
      <c r="D7228" s="274">
        <v>5.0000000000000001E-3</v>
      </c>
      <c r="E7228" s="829" t="s">
        <v>149</v>
      </c>
      <c r="F7228" s="234" t="s">
        <v>153</v>
      </c>
      <c r="G7228" s="370" t="s">
        <v>151</v>
      </c>
      <c r="H7228" s="248">
        <f>Bahan!$C$21</f>
        <v>145000</v>
      </c>
      <c r="K7228" s="248" t="s">
        <v>128</v>
      </c>
      <c r="L7228" s="230">
        <f>D7228*H7228</f>
        <v>725</v>
      </c>
      <c r="M7228" s="412"/>
    </row>
    <row r="7229" spans="1:14" ht="13">
      <c r="A7229" s="403"/>
      <c r="B7229" s="404"/>
      <c r="C7229" s="404"/>
      <c r="D7229" s="274">
        <v>5.0000000000000001E-3</v>
      </c>
      <c r="E7229" s="829" t="s">
        <v>149</v>
      </c>
      <c r="F7229" s="234" t="s">
        <v>154</v>
      </c>
      <c r="G7229" s="370" t="s">
        <v>151</v>
      </c>
      <c r="H7229" s="248">
        <f>Bahan!$C$22</f>
        <v>150000</v>
      </c>
      <c r="K7229" s="248" t="s">
        <v>128</v>
      </c>
      <c r="L7229" s="230">
        <f>D7229*H7229</f>
        <v>750</v>
      </c>
      <c r="M7229" s="412"/>
    </row>
    <row r="7230" spans="1:14" ht="13">
      <c r="A7230" s="403"/>
      <c r="B7230" s="404"/>
      <c r="C7230" s="404"/>
      <c r="D7230" s="450"/>
      <c r="G7230" s="829"/>
      <c r="M7230" s="412" t="s">
        <v>128</v>
      </c>
      <c r="N7230" s="265">
        <f>SUM(L7226:L7229)</f>
        <v>27475</v>
      </c>
    </row>
    <row r="7231" spans="1:14" ht="13">
      <c r="A7231" s="403"/>
      <c r="B7231" s="404"/>
      <c r="C7231" s="404"/>
      <c r="D7231" s="450"/>
      <c r="E7231" s="829" t="s">
        <v>155</v>
      </c>
      <c r="F7231" s="234" t="s">
        <v>156</v>
      </c>
      <c r="G7231" s="829"/>
      <c r="M7231" s="412"/>
    </row>
    <row r="7232" spans="1:14" ht="13">
      <c r="A7232" s="403"/>
      <c r="B7232" s="404"/>
      <c r="C7232" s="404"/>
      <c r="D7232" s="274">
        <v>1</v>
      </c>
      <c r="E7232" s="829" t="s">
        <v>441</v>
      </c>
      <c r="F7232" s="439" t="s">
        <v>3204</v>
      </c>
      <c r="G7232" s="370" t="s">
        <v>151</v>
      </c>
      <c r="H7232" s="426">
        <f>Bahan!$C$398</f>
        <v>24750</v>
      </c>
      <c r="K7232" s="248" t="s">
        <v>128</v>
      </c>
      <c r="L7232" s="230">
        <f>D7232*H7232</f>
        <v>24750</v>
      </c>
      <c r="M7232" s="412"/>
    </row>
    <row r="7233" spans="1:14" ht="13">
      <c r="A7233" s="403"/>
      <c r="B7233" s="404"/>
      <c r="C7233" s="404"/>
      <c r="D7233" s="274">
        <v>1</v>
      </c>
      <c r="E7233" s="829" t="s">
        <v>441</v>
      </c>
      <c r="F7233" s="439" t="s">
        <v>1063</v>
      </c>
      <c r="G7233" s="370" t="s">
        <v>151</v>
      </c>
      <c r="H7233" s="426">
        <f>Bahan!$C$403</f>
        <v>6000</v>
      </c>
      <c r="K7233" s="248" t="s">
        <v>128</v>
      </c>
      <c r="L7233" s="230">
        <f>D7233*H7233</f>
        <v>6000</v>
      </c>
      <c r="M7233" s="412"/>
    </row>
    <row r="7234" spans="1:14" ht="13">
      <c r="D7234" s="421"/>
      <c r="E7234" s="829"/>
      <c r="G7234" s="370"/>
      <c r="H7234" s="248"/>
      <c r="L7234" s="230"/>
      <c r="M7234" s="412" t="s">
        <v>128</v>
      </c>
      <c r="N7234" s="265">
        <f>SUM(L7232:L7233)</f>
        <v>30750</v>
      </c>
    </row>
    <row r="7235" spans="1:14" ht="13">
      <c r="D7235" s="421"/>
      <c r="G7235" s="829"/>
      <c r="H7235" s="829"/>
      <c r="I7235" s="829"/>
      <c r="M7235" s="413" t="s">
        <v>169</v>
      </c>
      <c r="N7235" s="268" t="s">
        <v>169</v>
      </c>
    </row>
    <row r="7236" spans="1:14" ht="13">
      <c r="D7236" s="421"/>
      <c r="G7236" s="829"/>
      <c r="H7236" s="233" t="s">
        <v>170</v>
      </c>
      <c r="M7236" s="412" t="s">
        <v>128</v>
      </c>
      <c r="N7236" s="230">
        <f>SUM(N7230:N7234)</f>
        <v>58225</v>
      </c>
    </row>
    <row r="7237" spans="1:14" ht="13">
      <c r="D7237" s="421"/>
      <c r="G7237" s="829"/>
      <c r="H7237" s="269" t="s">
        <v>3123</v>
      </c>
      <c r="K7237" s="270"/>
      <c r="M7237" s="230" t="s">
        <v>128</v>
      </c>
      <c r="N7237" s="265">
        <f>N7236*$Q$4</f>
        <v>5822.5</v>
      </c>
    </row>
    <row r="7238" spans="1:14" ht="13">
      <c r="D7238" s="421"/>
      <c r="G7238" s="829"/>
      <c r="H7238" s="233" t="s">
        <v>171</v>
      </c>
      <c r="M7238" s="412" t="s">
        <v>128</v>
      </c>
      <c r="N7238" s="262">
        <f>ROUNDDOWN((N7236+N7237),0)</f>
        <v>64047</v>
      </c>
    </row>
    <row r="7239" spans="1:14" s="245" customFormat="1" ht="13">
      <c r="A7239" s="258" t="s">
        <v>546</v>
      </c>
      <c r="B7239" s="1250" t="s">
        <v>1435</v>
      </c>
      <c r="C7239" s="1250"/>
      <c r="D7239" s="420" t="s">
        <v>1436</v>
      </c>
      <c r="E7239" s="1250"/>
      <c r="F7239" s="260"/>
      <c r="G7239" s="1250"/>
      <c r="H7239" s="1250"/>
    </row>
    <row r="7240" spans="1:14" ht="13">
      <c r="A7240" s="231" t="s">
        <v>143</v>
      </c>
      <c r="D7240" s="435"/>
      <c r="E7240" s="436"/>
      <c r="G7240" s="829"/>
      <c r="H7240" s="829"/>
      <c r="M7240" s="233"/>
    </row>
    <row r="7241" spans="1:14" ht="13">
      <c r="A7241" s="258">
        <f>1+A7193</f>
        <v>250</v>
      </c>
      <c r="B7241" s="1250" t="s">
        <v>1437</v>
      </c>
      <c r="C7241" s="437"/>
      <c r="D7241" s="438" t="s">
        <v>1438</v>
      </c>
      <c r="E7241" s="1250"/>
      <c r="F7241" s="260"/>
      <c r="G7241" s="1250"/>
      <c r="H7241" s="245"/>
      <c r="I7241" s="245"/>
      <c r="L7241" s="245"/>
      <c r="M7241" s="262"/>
      <c r="N7241" s="245"/>
    </row>
    <row r="7242" spans="1:14" ht="13">
      <c r="A7242" s="403"/>
      <c r="B7242" s="404"/>
      <c r="C7242" s="404"/>
      <c r="D7242" s="421"/>
      <c r="E7242" s="829" t="s">
        <v>147</v>
      </c>
      <c r="F7242" s="234" t="s">
        <v>148</v>
      </c>
      <c r="G7242" s="829"/>
    </row>
    <row r="7243" spans="1:14" ht="13">
      <c r="A7243" s="403"/>
      <c r="B7243" s="404"/>
      <c r="C7243" s="404"/>
      <c r="D7243" s="274">
        <v>0.5</v>
      </c>
      <c r="E7243" s="829" t="s">
        <v>149</v>
      </c>
      <c r="F7243" s="264" t="s">
        <v>150</v>
      </c>
      <c r="G7243" s="370" t="s">
        <v>151</v>
      </c>
      <c r="H7243" s="248">
        <f>Bahan!$C$10</f>
        <v>125000</v>
      </c>
      <c r="I7243" s="248"/>
      <c r="K7243" s="248" t="s">
        <v>128</v>
      </c>
      <c r="L7243" s="230">
        <f>D7243*H7243</f>
        <v>62500</v>
      </c>
    </row>
    <row r="7244" spans="1:14" ht="13">
      <c r="A7244" s="403"/>
      <c r="B7244" s="404"/>
      <c r="C7244" s="404"/>
      <c r="D7244" s="274">
        <v>0.3</v>
      </c>
      <c r="E7244" s="829" t="s">
        <v>149</v>
      </c>
      <c r="F7244" s="264" t="s">
        <v>945</v>
      </c>
      <c r="G7244" s="370" t="s">
        <v>151</v>
      </c>
      <c r="H7244" s="248">
        <f>Bahan!$C$20</f>
        <v>135000</v>
      </c>
      <c r="I7244" s="248"/>
      <c r="K7244" s="248" t="s">
        <v>128</v>
      </c>
      <c r="L7244" s="230">
        <f>D7244*H7244</f>
        <v>40500</v>
      </c>
    </row>
    <row r="7245" spans="1:14" ht="13">
      <c r="A7245" s="403"/>
      <c r="B7245" s="404"/>
      <c r="C7245" s="404"/>
      <c r="D7245" s="274">
        <v>0.2</v>
      </c>
      <c r="E7245" s="829" t="s">
        <v>149</v>
      </c>
      <c r="F7245" s="234" t="s">
        <v>153</v>
      </c>
      <c r="G7245" s="370" t="s">
        <v>151</v>
      </c>
      <c r="H7245" s="248">
        <f>Bahan!$C$21</f>
        <v>145000</v>
      </c>
      <c r="I7245" s="248"/>
      <c r="K7245" s="248" t="s">
        <v>128</v>
      </c>
      <c r="L7245" s="230">
        <f>D7245*H7245</f>
        <v>29000</v>
      </c>
    </row>
    <row r="7246" spans="1:14" ht="13">
      <c r="A7246" s="403"/>
      <c r="B7246" s="404"/>
      <c r="C7246" s="404"/>
      <c r="D7246" s="274">
        <v>0.02</v>
      </c>
      <c r="E7246" s="829" t="s">
        <v>149</v>
      </c>
      <c r="F7246" s="234" t="s">
        <v>154</v>
      </c>
      <c r="G7246" s="370" t="s">
        <v>151</v>
      </c>
      <c r="H7246" s="248">
        <f>Bahan!$C$22</f>
        <v>150000</v>
      </c>
      <c r="I7246" s="248"/>
      <c r="K7246" s="248" t="s">
        <v>128</v>
      </c>
      <c r="L7246" s="230">
        <f>D7246*H7246</f>
        <v>3000</v>
      </c>
    </row>
    <row r="7247" spans="1:14" ht="13">
      <c r="A7247" s="403"/>
      <c r="B7247" s="404"/>
      <c r="C7247" s="404"/>
      <c r="D7247" s="450"/>
      <c r="E7247" s="829"/>
      <c r="G7247" s="829"/>
      <c r="M7247" s="230" t="s">
        <v>128</v>
      </c>
      <c r="N7247" s="265">
        <f>SUM(L7243:L7246)</f>
        <v>135000</v>
      </c>
    </row>
    <row r="7248" spans="1:14" ht="13">
      <c r="A7248" s="403"/>
      <c r="B7248" s="404"/>
      <c r="C7248" s="404"/>
      <c r="D7248" s="450"/>
      <c r="E7248" s="829" t="s">
        <v>155</v>
      </c>
      <c r="F7248" s="234" t="s">
        <v>156</v>
      </c>
      <c r="G7248" s="829"/>
    </row>
    <row r="7249" spans="1:14" ht="13">
      <c r="A7249" s="403"/>
      <c r="B7249" s="404"/>
      <c r="C7249" s="404"/>
      <c r="D7249" s="274">
        <v>1</v>
      </c>
      <c r="E7249" s="829" t="s">
        <v>682</v>
      </c>
      <c r="F7249" s="439" t="s">
        <v>1439</v>
      </c>
      <c r="G7249" s="370" t="s">
        <v>151</v>
      </c>
      <c r="H7249" s="426">
        <f>Bahan!$C$469</f>
        <v>8200000</v>
      </c>
      <c r="I7249" s="248"/>
      <c r="K7249" s="248" t="s">
        <v>128</v>
      </c>
      <c r="L7249" s="230">
        <f>D7249*H7249</f>
        <v>8200000</v>
      </c>
    </row>
    <row r="7250" spans="1:14" ht="13">
      <c r="D7250" s="421"/>
      <c r="E7250" s="829"/>
      <c r="G7250" s="370"/>
      <c r="H7250" s="248"/>
      <c r="L7250" s="230"/>
      <c r="M7250" s="230" t="s">
        <v>128</v>
      </c>
      <c r="N7250" s="265">
        <f>SUM(L7249:L7249)</f>
        <v>8200000</v>
      </c>
    </row>
    <row r="7251" spans="1:14" ht="13">
      <c r="D7251" s="421"/>
      <c r="E7251" s="829"/>
      <c r="G7251" s="829"/>
      <c r="H7251" s="829"/>
      <c r="I7251" s="829"/>
      <c r="M7251" s="267" t="s">
        <v>169</v>
      </c>
      <c r="N7251" s="268" t="s">
        <v>169</v>
      </c>
    </row>
    <row r="7252" spans="1:14" ht="13">
      <c r="D7252" s="421"/>
      <c r="E7252" s="829"/>
      <c r="G7252" s="829"/>
      <c r="H7252" s="233" t="s">
        <v>170</v>
      </c>
      <c r="M7252" s="230" t="s">
        <v>128</v>
      </c>
      <c r="N7252" s="230">
        <f>SUM(N7247:N7250)</f>
        <v>8335000</v>
      </c>
    </row>
    <row r="7253" spans="1:14" ht="13">
      <c r="D7253" s="421"/>
      <c r="E7253" s="829"/>
      <c r="G7253" s="829"/>
      <c r="H7253" s="269" t="s">
        <v>3123</v>
      </c>
      <c r="K7253" s="270"/>
      <c r="M7253" s="230" t="s">
        <v>128</v>
      </c>
      <c r="N7253" s="265">
        <f>N7252*$Q$4</f>
        <v>833500</v>
      </c>
    </row>
    <row r="7254" spans="1:14" ht="13">
      <c r="D7254" s="421"/>
      <c r="E7254" s="829"/>
      <c r="G7254" s="829"/>
      <c r="H7254" s="233" t="s">
        <v>171</v>
      </c>
      <c r="M7254" s="230" t="s">
        <v>128</v>
      </c>
      <c r="N7254" s="262">
        <f>ROUNDDOWN((N7252+N7253),0)</f>
        <v>9168500</v>
      </c>
    </row>
    <row r="7255" spans="1:14" ht="13">
      <c r="D7255" s="421"/>
      <c r="E7255" s="829"/>
      <c r="G7255" s="829"/>
      <c r="N7255" s="262"/>
    </row>
    <row r="7256" spans="1:14" ht="13">
      <c r="A7256" s="258">
        <f>1+A7241</f>
        <v>251</v>
      </c>
      <c r="B7256" s="1250" t="s">
        <v>1440</v>
      </c>
      <c r="C7256" s="437"/>
      <c r="D7256" s="438" t="s">
        <v>1441</v>
      </c>
      <c r="E7256" s="1250"/>
      <c r="F7256" s="260"/>
      <c r="G7256" s="1250"/>
      <c r="H7256" s="245"/>
      <c r="I7256" s="245"/>
      <c r="L7256" s="245"/>
      <c r="M7256" s="262"/>
      <c r="N7256" s="245"/>
    </row>
    <row r="7257" spans="1:14" ht="13">
      <c r="A7257" s="403"/>
      <c r="B7257" s="404"/>
      <c r="C7257" s="404"/>
      <c r="D7257" s="421"/>
      <c r="E7257" s="829" t="s">
        <v>147</v>
      </c>
      <c r="F7257" s="234" t="s">
        <v>148</v>
      </c>
      <c r="G7257" s="829"/>
    </row>
    <row r="7258" spans="1:14" ht="13">
      <c r="A7258" s="403"/>
      <c r="B7258" s="404"/>
      <c r="C7258" s="404"/>
      <c r="D7258" s="274">
        <v>0.5</v>
      </c>
      <c r="E7258" s="829" t="s">
        <v>149</v>
      </c>
      <c r="F7258" s="264" t="s">
        <v>150</v>
      </c>
      <c r="G7258" s="370" t="s">
        <v>151</v>
      </c>
      <c r="H7258" s="248">
        <f>Bahan!$C$10</f>
        <v>125000</v>
      </c>
      <c r="I7258" s="248"/>
      <c r="K7258" s="248" t="s">
        <v>128</v>
      </c>
      <c r="L7258" s="230">
        <f>D7258*H7258</f>
        <v>62500</v>
      </c>
    </row>
    <row r="7259" spans="1:14" ht="13">
      <c r="A7259" s="403"/>
      <c r="B7259" s="404"/>
      <c r="C7259" s="404"/>
      <c r="D7259" s="274">
        <v>0.3</v>
      </c>
      <c r="E7259" s="829" t="s">
        <v>149</v>
      </c>
      <c r="F7259" s="264" t="s">
        <v>945</v>
      </c>
      <c r="G7259" s="370" t="s">
        <v>151</v>
      </c>
      <c r="H7259" s="248">
        <f>Bahan!$C$20</f>
        <v>135000</v>
      </c>
      <c r="I7259" s="248"/>
      <c r="K7259" s="248" t="s">
        <v>128</v>
      </c>
      <c r="L7259" s="230">
        <f>D7259*H7259</f>
        <v>40500</v>
      </c>
    </row>
    <row r="7260" spans="1:14" ht="13">
      <c r="A7260" s="403"/>
      <c r="B7260" s="404"/>
      <c r="C7260" s="404"/>
      <c r="D7260" s="274">
        <v>0.2</v>
      </c>
      <c r="E7260" s="829" t="s">
        <v>149</v>
      </c>
      <c r="F7260" s="234" t="s">
        <v>153</v>
      </c>
      <c r="G7260" s="370" t="s">
        <v>151</v>
      </c>
      <c r="H7260" s="248">
        <f>Bahan!$C$21</f>
        <v>145000</v>
      </c>
      <c r="I7260" s="248"/>
      <c r="K7260" s="248" t="s">
        <v>128</v>
      </c>
      <c r="L7260" s="230">
        <f>D7260*H7260</f>
        <v>29000</v>
      </c>
    </row>
    <row r="7261" spans="1:14" ht="13">
      <c r="A7261" s="403"/>
      <c r="B7261" s="404"/>
      <c r="C7261" s="404"/>
      <c r="D7261" s="274">
        <v>0.02</v>
      </c>
      <c r="E7261" s="829" t="s">
        <v>149</v>
      </c>
      <c r="F7261" s="234" t="s">
        <v>154</v>
      </c>
      <c r="G7261" s="370" t="s">
        <v>151</v>
      </c>
      <c r="H7261" s="248">
        <f>Bahan!$C$22</f>
        <v>150000</v>
      </c>
      <c r="I7261" s="248"/>
      <c r="K7261" s="248" t="s">
        <v>128</v>
      </c>
      <c r="L7261" s="230">
        <f>D7261*H7261</f>
        <v>3000</v>
      </c>
    </row>
    <row r="7262" spans="1:14" ht="13">
      <c r="A7262" s="403"/>
      <c r="B7262" s="404"/>
      <c r="C7262" s="404"/>
      <c r="D7262" s="450"/>
      <c r="E7262" s="829"/>
      <c r="G7262" s="829"/>
      <c r="M7262" s="230" t="s">
        <v>128</v>
      </c>
      <c r="N7262" s="265">
        <f>SUM(L7258:L7261)</f>
        <v>135000</v>
      </c>
    </row>
    <row r="7263" spans="1:14" ht="13">
      <c r="A7263" s="403"/>
      <c r="B7263" s="404"/>
      <c r="C7263" s="404"/>
      <c r="D7263" s="450"/>
      <c r="E7263" s="829" t="s">
        <v>155</v>
      </c>
      <c r="F7263" s="234" t="s">
        <v>156</v>
      </c>
      <c r="G7263" s="829"/>
    </row>
    <row r="7264" spans="1:14" ht="13">
      <c r="A7264" s="403"/>
      <c r="B7264" s="404"/>
      <c r="C7264" s="404"/>
      <c r="D7264" s="274">
        <v>1</v>
      </c>
      <c r="E7264" s="829" t="s">
        <v>682</v>
      </c>
      <c r="F7264" s="439" t="s">
        <v>1442</v>
      </c>
      <c r="G7264" s="370" t="s">
        <v>151</v>
      </c>
      <c r="H7264" s="426">
        <f>Bahan!$C$470</f>
        <v>12200000</v>
      </c>
      <c r="I7264" s="248"/>
      <c r="K7264" s="248" t="s">
        <v>128</v>
      </c>
      <c r="L7264" s="230">
        <f>D7264*H7264</f>
        <v>12200000</v>
      </c>
    </row>
    <row r="7265" spans="1:14" ht="13">
      <c r="D7265" s="421"/>
      <c r="E7265" s="829"/>
      <c r="G7265" s="370"/>
      <c r="H7265" s="248"/>
      <c r="L7265" s="230"/>
      <c r="M7265" s="230" t="s">
        <v>128</v>
      </c>
      <c r="N7265" s="265">
        <f>SUM(L7264:L7264)</f>
        <v>12200000</v>
      </c>
    </row>
    <row r="7266" spans="1:14" ht="13">
      <c r="D7266" s="421"/>
      <c r="E7266" s="829"/>
      <c r="G7266" s="829"/>
      <c r="H7266" s="829"/>
      <c r="I7266" s="829"/>
      <c r="M7266" s="267" t="s">
        <v>169</v>
      </c>
      <c r="N7266" s="268" t="s">
        <v>169</v>
      </c>
    </row>
    <row r="7267" spans="1:14" ht="13">
      <c r="D7267" s="421"/>
      <c r="E7267" s="829"/>
      <c r="G7267" s="829"/>
      <c r="H7267" s="233" t="s">
        <v>170</v>
      </c>
      <c r="M7267" s="230" t="s">
        <v>128</v>
      </c>
      <c r="N7267" s="230">
        <f>SUM(N7262:N7265)</f>
        <v>12335000</v>
      </c>
    </row>
    <row r="7268" spans="1:14" ht="13">
      <c r="D7268" s="421"/>
      <c r="E7268" s="829"/>
      <c r="G7268" s="829"/>
      <c r="H7268" s="269" t="s">
        <v>3123</v>
      </c>
      <c r="K7268" s="270"/>
      <c r="M7268" s="230" t="s">
        <v>128</v>
      </c>
      <c r="N7268" s="265">
        <f>N7267*$Q$4</f>
        <v>1233500</v>
      </c>
    </row>
    <row r="7269" spans="1:14" ht="13">
      <c r="D7269" s="421"/>
      <c r="E7269" s="829"/>
      <c r="G7269" s="829"/>
      <c r="H7269" s="233" t="s">
        <v>171</v>
      </c>
      <c r="M7269" s="230" t="s">
        <v>128</v>
      </c>
      <c r="N7269" s="262">
        <f>ROUNDDOWN((N7267+N7268),0)</f>
        <v>13568500</v>
      </c>
    </row>
    <row r="7270" spans="1:14" ht="13">
      <c r="D7270" s="421"/>
      <c r="E7270" s="829"/>
      <c r="G7270" s="829"/>
      <c r="N7270" s="262"/>
    </row>
    <row r="7271" spans="1:14" ht="13">
      <c r="A7271" s="258">
        <f>1+A7256</f>
        <v>252</v>
      </c>
      <c r="B7271" s="1250" t="s">
        <v>1443</v>
      </c>
      <c r="C7271" s="437"/>
      <c r="D7271" s="438" t="s">
        <v>1444</v>
      </c>
      <c r="E7271" s="1250"/>
      <c r="F7271" s="260"/>
      <c r="G7271" s="1250"/>
      <c r="H7271" s="245"/>
      <c r="I7271" s="245"/>
      <c r="L7271" s="245"/>
      <c r="M7271" s="262"/>
      <c r="N7271" s="245"/>
    </row>
    <row r="7272" spans="1:14" ht="13">
      <c r="A7272" s="403"/>
      <c r="B7272" s="404"/>
      <c r="C7272" s="404"/>
      <c r="D7272" s="421"/>
      <c r="E7272" s="829" t="s">
        <v>147</v>
      </c>
      <c r="F7272" s="234" t="s">
        <v>148</v>
      </c>
      <c r="G7272" s="829"/>
    </row>
    <row r="7273" spans="1:14" ht="13">
      <c r="A7273" s="403"/>
      <c r="B7273" s="404"/>
      <c r="C7273" s="404"/>
      <c r="D7273" s="274">
        <v>0.2</v>
      </c>
      <c r="E7273" s="829" t="s">
        <v>149</v>
      </c>
      <c r="F7273" s="264" t="s">
        <v>150</v>
      </c>
      <c r="G7273" s="370" t="s">
        <v>151</v>
      </c>
      <c r="H7273" s="248">
        <f>Bahan!$C$10</f>
        <v>125000</v>
      </c>
      <c r="I7273" s="248"/>
      <c r="K7273" s="248" t="s">
        <v>128</v>
      </c>
      <c r="L7273" s="230">
        <f>D7273*H7273</f>
        <v>25000</v>
      </c>
    </row>
    <row r="7274" spans="1:14" ht="13">
      <c r="A7274" s="403"/>
      <c r="B7274" s="404"/>
      <c r="C7274" s="404"/>
      <c r="D7274" s="274">
        <v>0.1</v>
      </c>
      <c r="E7274" s="829" t="s">
        <v>149</v>
      </c>
      <c r="F7274" s="264" t="s">
        <v>945</v>
      </c>
      <c r="G7274" s="370" t="s">
        <v>151</v>
      </c>
      <c r="H7274" s="248">
        <f>Bahan!$C$20</f>
        <v>135000</v>
      </c>
      <c r="I7274" s="248"/>
      <c r="K7274" s="248" t="s">
        <v>128</v>
      </c>
      <c r="L7274" s="230">
        <f>D7274*H7274</f>
        <v>13500</v>
      </c>
    </row>
    <row r="7275" spans="1:14" ht="13">
      <c r="A7275" s="403"/>
      <c r="B7275" s="404"/>
      <c r="C7275" s="404"/>
      <c r="D7275" s="274">
        <v>0.01</v>
      </c>
      <c r="E7275" s="829" t="s">
        <v>149</v>
      </c>
      <c r="F7275" s="234" t="s">
        <v>153</v>
      </c>
      <c r="G7275" s="370" t="s">
        <v>151</v>
      </c>
      <c r="H7275" s="248">
        <f>Bahan!$C$21</f>
        <v>145000</v>
      </c>
      <c r="I7275" s="248"/>
      <c r="K7275" s="248" t="s">
        <v>128</v>
      </c>
      <c r="L7275" s="230">
        <f>D7275*H7275</f>
        <v>1450</v>
      </c>
    </row>
    <row r="7276" spans="1:14" ht="13">
      <c r="A7276" s="403"/>
      <c r="B7276" s="404"/>
      <c r="C7276" s="404"/>
      <c r="D7276" s="274">
        <v>0.01</v>
      </c>
      <c r="E7276" s="829" t="s">
        <v>149</v>
      </c>
      <c r="F7276" s="234" t="s">
        <v>154</v>
      </c>
      <c r="G7276" s="370" t="s">
        <v>151</v>
      </c>
      <c r="H7276" s="248">
        <f>Bahan!$C$22</f>
        <v>150000</v>
      </c>
      <c r="I7276" s="248"/>
      <c r="K7276" s="248" t="s">
        <v>128</v>
      </c>
      <c r="L7276" s="230">
        <f>D7276*H7276</f>
        <v>1500</v>
      </c>
    </row>
    <row r="7277" spans="1:14" ht="13">
      <c r="A7277" s="403"/>
      <c r="B7277" s="404"/>
      <c r="C7277" s="404"/>
      <c r="D7277" s="450"/>
      <c r="E7277" s="829"/>
      <c r="G7277" s="829"/>
      <c r="M7277" s="230" t="s">
        <v>128</v>
      </c>
      <c r="N7277" s="265">
        <f>SUM(L7273:L7276)</f>
        <v>41450</v>
      </c>
    </row>
    <row r="7278" spans="1:14" ht="13">
      <c r="A7278" s="403"/>
      <c r="B7278" s="404"/>
      <c r="C7278" s="404"/>
      <c r="D7278" s="450"/>
      <c r="E7278" s="829" t="s">
        <v>155</v>
      </c>
      <c r="F7278" s="234" t="s">
        <v>156</v>
      </c>
      <c r="G7278" s="829"/>
    </row>
    <row r="7279" spans="1:14" ht="13">
      <c r="A7279" s="403"/>
      <c r="B7279" s="404"/>
      <c r="C7279" s="404"/>
      <c r="D7279" s="274">
        <v>1</v>
      </c>
      <c r="E7279" s="829" t="s">
        <v>682</v>
      </c>
      <c r="F7279" s="439" t="s">
        <v>1445</v>
      </c>
      <c r="G7279" s="370" t="s">
        <v>151</v>
      </c>
      <c r="H7279" s="426">
        <f>Bahan!$C$471</f>
        <v>6500000</v>
      </c>
      <c r="I7279" s="248"/>
      <c r="K7279" s="248" t="s">
        <v>128</v>
      </c>
      <c r="L7279" s="230">
        <f>D7279*H7279</f>
        <v>6500000</v>
      </c>
    </row>
    <row r="7280" spans="1:14" ht="13">
      <c r="D7280" s="421"/>
      <c r="E7280" s="829"/>
      <c r="G7280" s="370"/>
      <c r="H7280" s="248"/>
      <c r="L7280" s="230"/>
      <c r="M7280" s="230" t="s">
        <v>128</v>
      </c>
      <c r="N7280" s="265">
        <f>SUM(L7279:L7279)</f>
        <v>6500000</v>
      </c>
    </row>
    <row r="7281" spans="1:14" ht="13">
      <c r="D7281" s="421"/>
      <c r="E7281" s="829"/>
      <c r="G7281" s="829"/>
      <c r="H7281" s="829"/>
      <c r="I7281" s="829"/>
      <c r="M7281" s="267" t="s">
        <v>169</v>
      </c>
      <c r="N7281" s="268" t="s">
        <v>169</v>
      </c>
    </row>
    <row r="7282" spans="1:14" ht="13">
      <c r="D7282" s="421"/>
      <c r="E7282" s="829"/>
      <c r="G7282" s="829"/>
      <c r="H7282" s="233" t="s">
        <v>170</v>
      </c>
      <c r="M7282" s="230" t="s">
        <v>128</v>
      </c>
      <c r="N7282" s="230">
        <f>SUM(N7277:N7280)</f>
        <v>6541450</v>
      </c>
    </row>
    <row r="7283" spans="1:14" ht="13">
      <c r="D7283" s="421"/>
      <c r="E7283" s="829"/>
      <c r="G7283" s="829"/>
      <c r="H7283" s="269" t="s">
        <v>3123</v>
      </c>
      <c r="K7283" s="270"/>
      <c r="M7283" s="230" t="s">
        <v>128</v>
      </c>
      <c r="N7283" s="265">
        <f>N7282*$Q$4</f>
        <v>654145</v>
      </c>
    </row>
    <row r="7284" spans="1:14" ht="13">
      <c r="D7284" s="421"/>
      <c r="E7284" s="829"/>
      <c r="G7284" s="829"/>
      <c r="H7284" s="233" t="s">
        <v>171</v>
      </c>
      <c r="M7284" s="230" t="s">
        <v>128</v>
      </c>
      <c r="N7284" s="262">
        <f>ROUNDDOWN((N7282+N7283),0)</f>
        <v>7195595</v>
      </c>
    </row>
    <row r="7285" spans="1:14" ht="13">
      <c r="D7285" s="421"/>
      <c r="E7285" s="829"/>
      <c r="G7285" s="829"/>
      <c r="N7285" s="262"/>
    </row>
    <row r="7286" spans="1:14" ht="13">
      <c r="A7286" s="258">
        <f>1+A7271</f>
        <v>253</v>
      </c>
      <c r="B7286" s="1250" t="s">
        <v>1446</v>
      </c>
      <c r="C7286" s="437"/>
      <c r="D7286" s="438" t="s">
        <v>1447</v>
      </c>
      <c r="E7286" s="1250"/>
      <c r="F7286" s="260"/>
      <c r="G7286" s="1250"/>
      <c r="H7286" s="245"/>
      <c r="I7286" s="245"/>
      <c r="L7286" s="245"/>
      <c r="M7286" s="262"/>
      <c r="N7286" s="245"/>
    </row>
    <row r="7287" spans="1:14" ht="13">
      <c r="A7287" s="403"/>
      <c r="B7287" s="404"/>
      <c r="C7287" s="404"/>
      <c r="D7287" s="421"/>
      <c r="E7287" s="829" t="s">
        <v>147</v>
      </c>
      <c r="F7287" s="234" t="s">
        <v>148</v>
      </c>
      <c r="G7287" s="829"/>
    </row>
    <row r="7288" spans="1:14" ht="13">
      <c r="A7288" s="403"/>
      <c r="B7288" s="404"/>
      <c r="C7288" s="404"/>
      <c r="D7288" s="274">
        <v>0.2</v>
      </c>
      <c r="E7288" s="829" t="s">
        <v>149</v>
      </c>
      <c r="F7288" s="264" t="s">
        <v>150</v>
      </c>
      <c r="G7288" s="370" t="s">
        <v>151</v>
      </c>
      <c r="H7288" s="248">
        <f>Bahan!$C$10</f>
        <v>125000</v>
      </c>
      <c r="I7288" s="248"/>
      <c r="K7288" s="248" t="s">
        <v>128</v>
      </c>
      <c r="L7288" s="230">
        <f>D7288*H7288</f>
        <v>25000</v>
      </c>
    </row>
    <row r="7289" spans="1:14" ht="13">
      <c r="A7289" s="403"/>
      <c r="B7289" s="404"/>
      <c r="C7289" s="404"/>
      <c r="D7289" s="274">
        <v>0.1</v>
      </c>
      <c r="E7289" s="829" t="s">
        <v>149</v>
      </c>
      <c r="F7289" s="264" t="s">
        <v>945</v>
      </c>
      <c r="G7289" s="370" t="s">
        <v>151</v>
      </c>
      <c r="H7289" s="248">
        <f>Bahan!$C$20</f>
        <v>135000</v>
      </c>
      <c r="I7289" s="248"/>
      <c r="K7289" s="248" t="s">
        <v>128</v>
      </c>
      <c r="L7289" s="230">
        <f>D7289*H7289</f>
        <v>13500</v>
      </c>
    </row>
    <row r="7290" spans="1:14" ht="13">
      <c r="A7290" s="403"/>
      <c r="B7290" s="404"/>
      <c r="C7290" s="404"/>
      <c r="D7290" s="274">
        <v>0.01</v>
      </c>
      <c r="E7290" s="829" t="s">
        <v>149</v>
      </c>
      <c r="F7290" s="234" t="s">
        <v>153</v>
      </c>
      <c r="G7290" s="370" t="s">
        <v>151</v>
      </c>
      <c r="H7290" s="248">
        <f>Bahan!$C$21</f>
        <v>145000</v>
      </c>
      <c r="I7290" s="248"/>
      <c r="K7290" s="248" t="s">
        <v>128</v>
      </c>
      <c r="L7290" s="230">
        <f>D7290*H7290</f>
        <v>1450</v>
      </c>
    </row>
    <row r="7291" spans="1:14" ht="13">
      <c r="A7291" s="403"/>
      <c r="B7291" s="404"/>
      <c r="C7291" s="404"/>
      <c r="D7291" s="274">
        <v>0.01</v>
      </c>
      <c r="E7291" s="829" t="s">
        <v>149</v>
      </c>
      <c r="F7291" s="234" t="s">
        <v>154</v>
      </c>
      <c r="G7291" s="370" t="s">
        <v>151</v>
      </c>
      <c r="H7291" s="248">
        <f>Bahan!$C$22</f>
        <v>150000</v>
      </c>
      <c r="I7291" s="248"/>
      <c r="K7291" s="248" t="s">
        <v>128</v>
      </c>
      <c r="L7291" s="230">
        <f>D7291*H7291</f>
        <v>1500</v>
      </c>
    </row>
    <row r="7292" spans="1:14" ht="13">
      <c r="A7292" s="403"/>
      <c r="B7292" s="404"/>
      <c r="C7292" s="404"/>
      <c r="D7292" s="450"/>
      <c r="E7292" s="829"/>
      <c r="G7292" s="829"/>
      <c r="M7292" s="230" t="s">
        <v>128</v>
      </c>
      <c r="N7292" s="265">
        <f>SUM(L7288:L7291)</f>
        <v>41450</v>
      </c>
    </row>
    <row r="7293" spans="1:14" ht="13">
      <c r="A7293" s="403"/>
      <c r="B7293" s="404"/>
      <c r="C7293" s="404"/>
      <c r="D7293" s="450"/>
      <c r="E7293" s="829" t="s">
        <v>155</v>
      </c>
      <c r="F7293" s="234" t="s">
        <v>156</v>
      </c>
      <c r="G7293" s="829"/>
    </row>
    <row r="7294" spans="1:14" ht="13">
      <c r="A7294" s="403"/>
      <c r="B7294" s="404"/>
      <c r="C7294" s="404"/>
      <c r="D7294" s="274">
        <v>1</v>
      </c>
      <c r="E7294" s="829" t="s">
        <v>682</v>
      </c>
      <c r="F7294" s="439" t="s">
        <v>1448</v>
      </c>
      <c r="G7294" s="370" t="s">
        <v>151</v>
      </c>
      <c r="H7294" s="426">
        <f>Bahan!$C$472</f>
        <v>6700000</v>
      </c>
      <c r="I7294" s="248"/>
      <c r="K7294" s="248" t="s">
        <v>128</v>
      </c>
      <c r="L7294" s="230">
        <f>D7294*H7294</f>
        <v>6700000</v>
      </c>
    </row>
    <row r="7295" spans="1:14" ht="13">
      <c r="D7295" s="421"/>
      <c r="E7295" s="829"/>
      <c r="G7295" s="370"/>
      <c r="H7295" s="248"/>
      <c r="L7295" s="230"/>
      <c r="M7295" s="230" t="s">
        <v>128</v>
      </c>
      <c r="N7295" s="265">
        <f>SUM(L7294:L7294)</f>
        <v>6700000</v>
      </c>
    </row>
    <row r="7296" spans="1:14" ht="13">
      <c r="D7296" s="421"/>
      <c r="E7296" s="829"/>
      <c r="G7296" s="829"/>
      <c r="H7296" s="829"/>
      <c r="I7296" s="829"/>
      <c r="M7296" s="267" t="s">
        <v>169</v>
      </c>
      <c r="N7296" s="268" t="s">
        <v>169</v>
      </c>
    </row>
    <row r="7297" spans="1:14" ht="13">
      <c r="D7297" s="421"/>
      <c r="E7297" s="829"/>
      <c r="G7297" s="829"/>
      <c r="H7297" s="233" t="s">
        <v>170</v>
      </c>
      <c r="M7297" s="230" t="s">
        <v>128</v>
      </c>
      <c r="N7297" s="230">
        <f>SUM(N7292:N7295)</f>
        <v>6741450</v>
      </c>
    </row>
    <row r="7298" spans="1:14" ht="13">
      <c r="D7298" s="421"/>
      <c r="E7298" s="829"/>
      <c r="G7298" s="829"/>
      <c r="H7298" s="269" t="s">
        <v>3123</v>
      </c>
      <c r="K7298" s="270"/>
      <c r="M7298" s="230" t="s">
        <v>128</v>
      </c>
      <c r="N7298" s="265">
        <f>N7297*$Q$4</f>
        <v>674145</v>
      </c>
    </row>
    <row r="7299" spans="1:14" ht="13">
      <c r="D7299" s="421"/>
      <c r="E7299" s="829"/>
      <c r="G7299" s="829"/>
      <c r="H7299" s="233" t="s">
        <v>171</v>
      </c>
      <c r="M7299" s="230" t="s">
        <v>128</v>
      </c>
      <c r="N7299" s="262">
        <f>ROUNDDOWN((N7297+N7298),0)</f>
        <v>7415595</v>
      </c>
    </row>
    <row r="7300" spans="1:14" ht="13">
      <c r="D7300" s="421"/>
      <c r="E7300" s="829"/>
      <c r="G7300" s="829"/>
      <c r="N7300" s="262"/>
    </row>
    <row r="7301" spans="1:14" ht="13">
      <c r="A7301" s="258">
        <f>1+A7286</f>
        <v>254</v>
      </c>
      <c r="B7301" s="1250" t="s">
        <v>1449</v>
      </c>
      <c r="C7301" s="437"/>
      <c r="D7301" s="438" t="s">
        <v>1450</v>
      </c>
      <c r="E7301" s="1250"/>
      <c r="F7301" s="260"/>
      <c r="G7301" s="1250"/>
      <c r="H7301" s="245"/>
      <c r="I7301" s="245"/>
      <c r="L7301" s="245"/>
      <c r="M7301" s="262"/>
      <c r="N7301" s="245"/>
    </row>
    <row r="7302" spans="1:14" ht="13">
      <c r="A7302" s="403"/>
      <c r="B7302" s="404"/>
      <c r="C7302" s="404"/>
      <c r="D7302" s="421"/>
      <c r="E7302" s="829" t="s">
        <v>147</v>
      </c>
      <c r="F7302" s="234" t="s">
        <v>148</v>
      </c>
      <c r="G7302" s="829"/>
    </row>
    <row r="7303" spans="1:14" ht="13">
      <c r="A7303" s="403"/>
      <c r="B7303" s="404"/>
      <c r="C7303" s="404"/>
      <c r="D7303" s="274">
        <v>0.2</v>
      </c>
      <c r="E7303" s="829" t="s">
        <v>149</v>
      </c>
      <c r="F7303" s="264" t="s">
        <v>150</v>
      </c>
      <c r="G7303" s="370" t="s">
        <v>151</v>
      </c>
      <c r="H7303" s="248">
        <f>Bahan!$C$10</f>
        <v>125000</v>
      </c>
      <c r="I7303" s="248"/>
      <c r="K7303" s="248" t="s">
        <v>128</v>
      </c>
      <c r="L7303" s="230">
        <f>D7303*H7303</f>
        <v>25000</v>
      </c>
    </row>
    <row r="7304" spans="1:14" ht="13">
      <c r="A7304" s="403"/>
      <c r="B7304" s="404"/>
      <c r="C7304" s="404"/>
      <c r="D7304" s="274">
        <v>0.1</v>
      </c>
      <c r="E7304" s="829" t="s">
        <v>149</v>
      </c>
      <c r="F7304" s="264" t="s">
        <v>945</v>
      </c>
      <c r="G7304" s="370" t="s">
        <v>151</v>
      </c>
      <c r="H7304" s="248">
        <f>Bahan!$C$20</f>
        <v>135000</v>
      </c>
      <c r="I7304" s="248"/>
      <c r="K7304" s="248" t="s">
        <v>128</v>
      </c>
      <c r="L7304" s="230">
        <f>D7304*H7304</f>
        <v>13500</v>
      </c>
    </row>
    <row r="7305" spans="1:14" ht="13">
      <c r="A7305" s="403"/>
      <c r="B7305" s="404"/>
      <c r="C7305" s="404"/>
      <c r="D7305" s="274">
        <v>0.01</v>
      </c>
      <c r="E7305" s="829" t="s">
        <v>149</v>
      </c>
      <c r="F7305" s="234" t="s">
        <v>153</v>
      </c>
      <c r="G7305" s="370" t="s">
        <v>151</v>
      </c>
      <c r="H7305" s="248">
        <f>Bahan!$C$21</f>
        <v>145000</v>
      </c>
      <c r="I7305" s="248"/>
      <c r="K7305" s="248" t="s">
        <v>128</v>
      </c>
      <c r="L7305" s="230">
        <f>D7305*H7305</f>
        <v>1450</v>
      </c>
    </row>
    <row r="7306" spans="1:14" ht="13">
      <c r="A7306" s="403"/>
      <c r="B7306" s="404"/>
      <c r="C7306" s="404"/>
      <c r="D7306" s="274">
        <v>0.01</v>
      </c>
      <c r="E7306" s="829" t="s">
        <v>149</v>
      </c>
      <c r="F7306" s="234" t="s">
        <v>154</v>
      </c>
      <c r="G7306" s="370" t="s">
        <v>151</v>
      </c>
      <c r="H7306" s="248">
        <f>Bahan!$C$22</f>
        <v>150000</v>
      </c>
      <c r="I7306" s="248"/>
      <c r="K7306" s="248" t="s">
        <v>128</v>
      </c>
      <c r="L7306" s="230">
        <f>D7306*H7306</f>
        <v>1500</v>
      </c>
    </row>
    <row r="7307" spans="1:14" ht="13">
      <c r="A7307" s="403"/>
      <c r="B7307" s="404"/>
      <c r="C7307" s="404"/>
      <c r="D7307" s="450"/>
      <c r="E7307" s="829"/>
      <c r="G7307" s="829"/>
      <c r="M7307" s="230" t="s">
        <v>128</v>
      </c>
      <c r="N7307" s="265">
        <f>SUM(L7303:L7306)</f>
        <v>41450</v>
      </c>
    </row>
    <row r="7308" spans="1:14" ht="13">
      <c r="A7308" s="403"/>
      <c r="B7308" s="404"/>
      <c r="C7308" s="404"/>
      <c r="D7308" s="450"/>
      <c r="E7308" s="829" t="s">
        <v>155</v>
      </c>
      <c r="F7308" s="234" t="s">
        <v>156</v>
      </c>
      <c r="G7308" s="829"/>
    </row>
    <row r="7309" spans="1:14" ht="13">
      <c r="A7309" s="403"/>
      <c r="B7309" s="404"/>
      <c r="C7309" s="404"/>
      <c r="D7309" s="274">
        <v>1</v>
      </c>
      <c r="E7309" s="829" t="s">
        <v>682</v>
      </c>
      <c r="F7309" s="439" t="s">
        <v>1451</v>
      </c>
      <c r="G7309" s="370" t="s">
        <v>151</v>
      </c>
      <c r="H7309" s="426">
        <f>Bahan!$C$473</f>
        <v>9500000</v>
      </c>
      <c r="I7309" s="248"/>
      <c r="K7309" s="248" t="s">
        <v>128</v>
      </c>
      <c r="L7309" s="230">
        <f>D7309*H7309</f>
        <v>9500000</v>
      </c>
    </row>
    <row r="7310" spans="1:14" ht="13">
      <c r="D7310" s="421"/>
      <c r="E7310" s="829"/>
      <c r="G7310" s="370"/>
      <c r="H7310" s="248"/>
      <c r="L7310" s="230"/>
      <c r="M7310" s="230" t="s">
        <v>128</v>
      </c>
      <c r="N7310" s="265">
        <f>SUM(L7309:L7309)</f>
        <v>9500000</v>
      </c>
    </row>
    <row r="7311" spans="1:14" ht="13">
      <c r="D7311" s="421"/>
      <c r="E7311" s="829"/>
      <c r="G7311" s="829"/>
      <c r="H7311" s="829"/>
      <c r="I7311" s="829"/>
      <c r="M7311" s="267" t="s">
        <v>169</v>
      </c>
      <c r="N7311" s="268" t="s">
        <v>169</v>
      </c>
    </row>
    <row r="7312" spans="1:14" ht="13">
      <c r="D7312" s="421"/>
      <c r="E7312" s="829"/>
      <c r="G7312" s="829"/>
      <c r="H7312" s="233" t="s">
        <v>170</v>
      </c>
      <c r="M7312" s="230" t="s">
        <v>128</v>
      </c>
      <c r="N7312" s="230">
        <f>SUM(N7307:N7310)</f>
        <v>9541450</v>
      </c>
    </row>
    <row r="7313" spans="1:14" ht="13">
      <c r="D7313" s="421"/>
      <c r="E7313" s="829"/>
      <c r="G7313" s="829"/>
      <c r="H7313" s="269" t="s">
        <v>3123</v>
      </c>
      <c r="K7313" s="270"/>
      <c r="M7313" s="230" t="s">
        <v>128</v>
      </c>
      <c r="N7313" s="265">
        <f>N7312*$Q$4</f>
        <v>954145</v>
      </c>
    </row>
    <row r="7314" spans="1:14" ht="13">
      <c r="D7314" s="421"/>
      <c r="E7314" s="829"/>
      <c r="G7314" s="829"/>
      <c r="H7314" s="233" t="s">
        <v>171</v>
      </c>
      <c r="M7314" s="230" t="s">
        <v>128</v>
      </c>
      <c r="N7314" s="262">
        <f>ROUNDDOWN((N7312+N7313),0)</f>
        <v>10495595</v>
      </c>
    </row>
    <row r="7315" spans="1:14" ht="13">
      <c r="D7315" s="421"/>
      <c r="E7315" s="829"/>
      <c r="G7315" s="829"/>
      <c r="N7315" s="262"/>
    </row>
    <row r="7316" spans="1:14" ht="13">
      <c r="A7316" s="258">
        <f>1+A7301</f>
        <v>255</v>
      </c>
      <c r="B7316" s="1250" t="s">
        <v>1452</v>
      </c>
      <c r="C7316" s="437"/>
      <c r="D7316" s="438" t="s">
        <v>1453</v>
      </c>
      <c r="E7316" s="1250"/>
      <c r="F7316" s="260"/>
      <c r="G7316" s="1250"/>
      <c r="H7316" s="245"/>
      <c r="I7316" s="245"/>
      <c r="L7316" s="245"/>
      <c r="M7316" s="262"/>
      <c r="N7316" s="245"/>
    </row>
    <row r="7317" spans="1:14" ht="13">
      <c r="A7317" s="403"/>
      <c r="B7317" s="404"/>
      <c r="C7317" s="404"/>
      <c r="D7317" s="421"/>
      <c r="E7317" s="829" t="s">
        <v>147</v>
      </c>
      <c r="F7317" s="234" t="s">
        <v>148</v>
      </c>
      <c r="G7317" s="829"/>
    </row>
    <row r="7318" spans="1:14" ht="13">
      <c r="A7318" s="403"/>
      <c r="B7318" s="404"/>
      <c r="C7318" s="404"/>
      <c r="D7318" s="274">
        <v>0.2</v>
      </c>
      <c r="E7318" s="829" t="s">
        <v>149</v>
      </c>
      <c r="F7318" s="264" t="s">
        <v>150</v>
      </c>
      <c r="G7318" s="370" t="s">
        <v>151</v>
      </c>
      <c r="H7318" s="248">
        <f>Bahan!$C$10</f>
        <v>125000</v>
      </c>
      <c r="I7318" s="248"/>
      <c r="K7318" s="248" t="s">
        <v>128</v>
      </c>
      <c r="L7318" s="230">
        <f>D7318*H7318</f>
        <v>25000</v>
      </c>
    </row>
    <row r="7319" spans="1:14" ht="13">
      <c r="A7319" s="403"/>
      <c r="B7319" s="404"/>
      <c r="C7319" s="404"/>
      <c r="D7319" s="274">
        <v>0.1</v>
      </c>
      <c r="E7319" s="829" t="s">
        <v>149</v>
      </c>
      <c r="F7319" s="264" t="s">
        <v>945</v>
      </c>
      <c r="G7319" s="370" t="s">
        <v>151</v>
      </c>
      <c r="H7319" s="248">
        <f>Bahan!$C$20</f>
        <v>135000</v>
      </c>
      <c r="I7319" s="248"/>
      <c r="K7319" s="248" t="s">
        <v>128</v>
      </c>
      <c r="L7319" s="230">
        <f>D7319*H7319</f>
        <v>13500</v>
      </c>
    </row>
    <row r="7320" spans="1:14" ht="13">
      <c r="A7320" s="403"/>
      <c r="B7320" s="404"/>
      <c r="C7320" s="404"/>
      <c r="D7320" s="274">
        <v>0.01</v>
      </c>
      <c r="E7320" s="829" t="s">
        <v>149</v>
      </c>
      <c r="F7320" s="234" t="s">
        <v>153</v>
      </c>
      <c r="G7320" s="370" t="s">
        <v>151</v>
      </c>
      <c r="H7320" s="248">
        <f>Bahan!$C$21</f>
        <v>145000</v>
      </c>
      <c r="I7320" s="248"/>
      <c r="K7320" s="248" t="s">
        <v>128</v>
      </c>
      <c r="L7320" s="230">
        <f>D7320*H7320</f>
        <v>1450</v>
      </c>
    </row>
    <row r="7321" spans="1:14" ht="13">
      <c r="A7321" s="403"/>
      <c r="B7321" s="404"/>
      <c r="C7321" s="404"/>
      <c r="D7321" s="274">
        <v>0.01</v>
      </c>
      <c r="E7321" s="829" t="s">
        <v>149</v>
      </c>
      <c r="F7321" s="234" t="s">
        <v>154</v>
      </c>
      <c r="G7321" s="370" t="s">
        <v>151</v>
      </c>
      <c r="H7321" s="248">
        <f>Bahan!$C$22</f>
        <v>150000</v>
      </c>
      <c r="I7321" s="248"/>
      <c r="K7321" s="248" t="s">
        <v>128</v>
      </c>
      <c r="L7321" s="230">
        <f>D7321*H7321</f>
        <v>1500</v>
      </c>
    </row>
    <row r="7322" spans="1:14" ht="13">
      <c r="A7322" s="403"/>
      <c r="B7322" s="404"/>
      <c r="C7322" s="404"/>
      <c r="D7322" s="450"/>
      <c r="E7322" s="829"/>
      <c r="G7322" s="829"/>
      <c r="M7322" s="230" t="s">
        <v>128</v>
      </c>
      <c r="N7322" s="265">
        <f>SUM(L7318:L7321)</f>
        <v>41450</v>
      </c>
    </row>
    <row r="7323" spans="1:14" ht="13">
      <c r="A7323" s="403"/>
      <c r="B7323" s="404"/>
      <c r="C7323" s="404"/>
      <c r="D7323" s="450"/>
      <c r="E7323" s="829" t="s">
        <v>155</v>
      </c>
      <c r="F7323" s="234" t="s">
        <v>156</v>
      </c>
      <c r="G7323" s="829"/>
    </row>
    <row r="7324" spans="1:14" ht="13">
      <c r="A7324" s="403"/>
      <c r="B7324" s="404"/>
      <c r="C7324" s="404"/>
      <c r="D7324" s="274">
        <v>1</v>
      </c>
      <c r="E7324" s="829" t="s">
        <v>682</v>
      </c>
      <c r="F7324" s="439" t="s">
        <v>1454</v>
      </c>
      <c r="G7324" s="370" t="s">
        <v>151</v>
      </c>
      <c r="H7324" s="426">
        <f>Bahan!$C$474</f>
        <v>3000000</v>
      </c>
      <c r="I7324" s="248"/>
      <c r="K7324" s="248" t="s">
        <v>128</v>
      </c>
      <c r="L7324" s="230">
        <f>D7324*H7324</f>
        <v>3000000</v>
      </c>
    </row>
    <row r="7325" spans="1:14" ht="13">
      <c r="D7325" s="421"/>
      <c r="E7325" s="829"/>
      <c r="G7325" s="370"/>
      <c r="H7325" s="248"/>
      <c r="L7325" s="230"/>
      <c r="M7325" s="230" t="s">
        <v>128</v>
      </c>
      <c r="N7325" s="265">
        <f>SUM(L7324:L7324)</f>
        <v>3000000</v>
      </c>
    </row>
    <row r="7326" spans="1:14" ht="13">
      <c r="D7326" s="421"/>
      <c r="E7326" s="829"/>
      <c r="G7326" s="829"/>
      <c r="H7326" s="829"/>
      <c r="I7326" s="829"/>
      <c r="M7326" s="267" t="s">
        <v>169</v>
      </c>
      <c r="N7326" s="268" t="s">
        <v>169</v>
      </c>
    </row>
    <row r="7327" spans="1:14" ht="13">
      <c r="D7327" s="421"/>
      <c r="E7327" s="829"/>
      <c r="G7327" s="829"/>
      <c r="H7327" s="233" t="s">
        <v>170</v>
      </c>
      <c r="M7327" s="230" t="s">
        <v>128</v>
      </c>
      <c r="N7327" s="230">
        <f>SUM(N7322:N7325)</f>
        <v>3041450</v>
      </c>
    </row>
    <row r="7328" spans="1:14" ht="13">
      <c r="D7328" s="421"/>
      <c r="E7328" s="829"/>
      <c r="G7328" s="829"/>
      <c r="H7328" s="269" t="s">
        <v>3123</v>
      </c>
      <c r="K7328" s="270"/>
      <c r="M7328" s="230" t="s">
        <v>128</v>
      </c>
      <c r="N7328" s="265">
        <f>N7327*$Q$4</f>
        <v>304145</v>
      </c>
    </row>
    <row r="7329" spans="1:14" ht="13">
      <c r="D7329" s="421"/>
      <c r="E7329" s="829"/>
      <c r="G7329" s="829"/>
      <c r="H7329" s="233" t="s">
        <v>171</v>
      </c>
      <c r="M7329" s="230" t="s">
        <v>128</v>
      </c>
      <c r="N7329" s="262">
        <f>ROUNDDOWN((N7327+N7328),0)</f>
        <v>3345595</v>
      </c>
    </row>
    <row r="7330" spans="1:14" ht="13">
      <c r="D7330" s="421"/>
      <c r="E7330" s="829"/>
      <c r="G7330" s="829"/>
      <c r="N7330" s="262"/>
    </row>
    <row r="7331" spans="1:14" ht="13">
      <c r="D7331" s="421"/>
      <c r="E7331" s="829"/>
      <c r="G7331" s="829"/>
      <c r="M7331" s="423"/>
      <c r="N7331" s="271"/>
    </row>
    <row r="7332" spans="1:14" ht="13">
      <c r="A7332" s="258">
        <f>1+A7316</f>
        <v>256</v>
      </c>
      <c r="B7332" s="1250" t="s">
        <v>1455</v>
      </c>
      <c r="C7332" s="437"/>
      <c r="D7332" s="438" t="s">
        <v>1456</v>
      </c>
      <c r="E7332" s="1250"/>
      <c r="F7332" s="260"/>
      <c r="G7332" s="1250"/>
      <c r="H7332" s="245"/>
      <c r="I7332" s="245"/>
      <c r="L7332" s="245"/>
      <c r="M7332" s="262"/>
      <c r="N7332" s="245"/>
    </row>
    <row r="7333" spans="1:14" ht="13">
      <c r="A7333" s="403"/>
      <c r="B7333" s="404"/>
      <c r="C7333" s="404"/>
      <c r="D7333" s="421"/>
      <c r="E7333" s="829" t="s">
        <v>147</v>
      </c>
      <c r="F7333" s="234" t="s">
        <v>148</v>
      </c>
      <c r="G7333" s="829"/>
    </row>
    <row r="7334" spans="1:14" ht="13">
      <c r="A7334" s="403"/>
      <c r="B7334" s="404"/>
      <c r="C7334" s="404"/>
      <c r="D7334" s="274">
        <v>0.5</v>
      </c>
      <c r="E7334" s="829" t="s">
        <v>149</v>
      </c>
      <c r="F7334" s="264" t="s">
        <v>150</v>
      </c>
      <c r="G7334" s="370" t="s">
        <v>151</v>
      </c>
      <c r="H7334" s="248">
        <f>Bahan!$C$10</f>
        <v>125000</v>
      </c>
      <c r="I7334" s="248"/>
      <c r="K7334" s="248" t="s">
        <v>128</v>
      </c>
      <c r="L7334" s="230">
        <f>D7334*H7334</f>
        <v>62500</v>
      </c>
    </row>
    <row r="7335" spans="1:14" ht="13">
      <c r="A7335" s="403"/>
      <c r="B7335" s="404"/>
      <c r="C7335" s="404"/>
      <c r="D7335" s="274">
        <v>0.3</v>
      </c>
      <c r="E7335" s="829" t="s">
        <v>149</v>
      </c>
      <c r="F7335" s="264" t="s">
        <v>945</v>
      </c>
      <c r="G7335" s="370" t="s">
        <v>151</v>
      </c>
      <c r="H7335" s="248">
        <f>Bahan!$C$20</f>
        <v>135000</v>
      </c>
      <c r="I7335" s="248"/>
      <c r="K7335" s="248" t="s">
        <v>128</v>
      </c>
      <c r="L7335" s="230">
        <f>D7335*H7335</f>
        <v>40500</v>
      </c>
    </row>
    <row r="7336" spans="1:14" ht="13">
      <c r="A7336" s="403"/>
      <c r="B7336" s="404"/>
      <c r="C7336" s="404"/>
      <c r="D7336" s="274">
        <v>0.2</v>
      </c>
      <c r="E7336" s="829" t="s">
        <v>149</v>
      </c>
      <c r="F7336" s="234" t="s">
        <v>153</v>
      </c>
      <c r="G7336" s="370" t="s">
        <v>151</v>
      </c>
      <c r="H7336" s="248">
        <f>Bahan!$C$21</f>
        <v>145000</v>
      </c>
      <c r="I7336" s="248"/>
      <c r="K7336" s="248" t="s">
        <v>128</v>
      </c>
      <c r="L7336" s="230">
        <f>D7336*H7336</f>
        <v>29000</v>
      </c>
    </row>
    <row r="7337" spans="1:14" ht="13">
      <c r="A7337" s="403"/>
      <c r="B7337" s="404"/>
      <c r="C7337" s="404"/>
      <c r="D7337" s="274">
        <v>0.02</v>
      </c>
      <c r="E7337" s="829" t="s">
        <v>149</v>
      </c>
      <c r="F7337" s="234" t="s">
        <v>154</v>
      </c>
      <c r="G7337" s="370" t="s">
        <v>151</v>
      </c>
      <c r="H7337" s="248">
        <f>Bahan!$C$22</f>
        <v>150000</v>
      </c>
      <c r="I7337" s="248"/>
      <c r="K7337" s="248" t="s">
        <v>128</v>
      </c>
      <c r="L7337" s="230">
        <f>D7337*H7337</f>
        <v>3000</v>
      </c>
    </row>
    <row r="7338" spans="1:14" ht="13">
      <c r="A7338" s="403"/>
      <c r="B7338" s="404"/>
      <c r="C7338" s="404"/>
      <c r="D7338" s="450"/>
      <c r="E7338" s="829"/>
      <c r="G7338" s="829"/>
      <c r="M7338" s="230" t="s">
        <v>128</v>
      </c>
      <c r="N7338" s="265">
        <f>SUM(L7334:L7337)</f>
        <v>135000</v>
      </c>
    </row>
    <row r="7339" spans="1:14" ht="13">
      <c r="A7339" s="403"/>
      <c r="B7339" s="404"/>
      <c r="C7339" s="404"/>
      <c r="D7339" s="450"/>
      <c r="E7339" s="829" t="s">
        <v>155</v>
      </c>
      <c r="F7339" s="234" t="s">
        <v>156</v>
      </c>
      <c r="G7339" s="829"/>
    </row>
    <row r="7340" spans="1:14" ht="13">
      <c r="A7340" s="403"/>
      <c r="B7340" s="404"/>
      <c r="C7340" s="404"/>
      <c r="D7340" s="274">
        <v>1</v>
      </c>
      <c r="E7340" s="829" t="s">
        <v>682</v>
      </c>
      <c r="F7340" s="439" t="s">
        <v>1457</v>
      </c>
      <c r="G7340" s="370" t="s">
        <v>151</v>
      </c>
      <c r="H7340" s="426">
        <f>Bahan!C475</f>
        <v>17500000</v>
      </c>
      <c r="I7340" s="248"/>
      <c r="K7340" s="248" t="s">
        <v>128</v>
      </c>
      <c r="L7340" s="230">
        <f>D7340*H7340</f>
        <v>17500000</v>
      </c>
    </row>
    <row r="7341" spans="1:14" ht="13">
      <c r="D7341" s="421"/>
      <c r="E7341" s="829"/>
      <c r="G7341" s="370"/>
      <c r="H7341" s="248"/>
      <c r="L7341" s="230"/>
      <c r="M7341" s="230" t="s">
        <v>128</v>
      </c>
      <c r="N7341" s="265">
        <f>SUM(L7340:L7340)</f>
        <v>17500000</v>
      </c>
    </row>
    <row r="7342" spans="1:14" ht="13">
      <c r="D7342" s="421"/>
      <c r="E7342" s="829"/>
      <c r="G7342" s="829"/>
      <c r="H7342" s="829"/>
      <c r="I7342" s="829"/>
      <c r="M7342" s="267" t="s">
        <v>169</v>
      </c>
      <c r="N7342" s="268" t="s">
        <v>169</v>
      </c>
    </row>
    <row r="7343" spans="1:14" ht="13">
      <c r="D7343" s="421"/>
      <c r="E7343" s="829"/>
      <c r="G7343" s="829"/>
      <c r="H7343" s="233" t="s">
        <v>170</v>
      </c>
      <c r="M7343" s="230" t="s">
        <v>128</v>
      </c>
      <c r="N7343" s="230">
        <f>SUM(N7338:N7341)</f>
        <v>17635000</v>
      </c>
    </row>
    <row r="7344" spans="1:14" ht="13">
      <c r="D7344" s="421"/>
      <c r="E7344" s="829"/>
      <c r="G7344" s="829"/>
      <c r="H7344" s="269" t="s">
        <v>3123</v>
      </c>
      <c r="K7344" s="270"/>
      <c r="M7344" s="230" t="s">
        <v>128</v>
      </c>
      <c r="N7344" s="265">
        <f>N7343*$Q$4</f>
        <v>1763500</v>
      </c>
    </row>
    <row r="7345" spans="1:14" ht="13">
      <c r="D7345" s="421"/>
      <c r="E7345" s="829"/>
      <c r="G7345" s="829"/>
      <c r="H7345" s="233" t="s">
        <v>171</v>
      </c>
      <c r="M7345" s="230" t="s">
        <v>128</v>
      </c>
      <c r="N7345" s="262">
        <f>ROUNDDOWN((N7343+N7344),0)</f>
        <v>19398500</v>
      </c>
    </row>
    <row r="7346" spans="1:14" ht="13">
      <c r="D7346" s="421"/>
      <c r="E7346" s="829"/>
      <c r="G7346" s="829"/>
      <c r="N7346" s="262"/>
    </row>
    <row r="7347" spans="1:14" ht="13">
      <c r="A7347" s="258">
        <f>1+A7332</f>
        <v>257</v>
      </c>
      <c r="B7347" s="1250" t="s">
        <v>1458</v>
      </c>
      <c r="C7347" s="437"/>
      <c r="D7347" s="438" t="s">
        <v>1459</v>
      </c>
      <c r="E7347" s="1250"/>
      <c r="F7347" s="260"/>
      <c r="G7347" s="1250"/>
      <c r="H7347" s="245"/>
      <c r="I7347" s="245"/>
      <c r="L7347" s="245"/>
      <c r="M7347" s="262"/>
      <c r="N7347" s="245"/>
    </row>
    <row r="7348" spans="1:14" ht="13">
      <c r="A7348" s="403"/>
      <c r="B7348" s="404"/>
      <c r="C7348" s="404"/>
      <c r="D7348" s="421"/>
      <c r="E7348" s="829" t="s">
        <v>147</v>
      </c>
      <c r="F7348" s="234" t="s">
        <v>148</v>
      </c>
      <c r="G7348" s="829"/>
    </row>
    <row r="7349" spans="1:14" ht="13">
      <c r="A7349" s="403"/>
      <c r="B7349" s="404"/>
      <c r="C7349" s="404"/>
      <c r="D7349" s="274">
        <v>0.2</v>
      </c>
      <c r="E7349" s="829" t="s">
        <v>149</v>
      </c>
      <c r="F7349" s="264" t="s">
        <v>150</v>
      </c>
      <c r="G7349" s="370" t="s">
        <v>151</v>
      </c>
      <c r="H7349" s="248">
        <f>Bahan!$C$10</f>
        <v>125000</v>
      </c>
      <c r="I7349" s="248"/>
      <c r="K7349" s="248" t="s">
        <v>128</v>
      </c>
      <c r="L7349" s="230">
        <f>D7349*H7349</f>
        <v>25000</v>
      </c>
    </row>
    <row r="7350" spans="1:14" ht="13">
      <c r="A7350" s="403"/>
      <c r="B7350" s="404"/>
      <c r="C7350" s="404"/>
      <c r="D7350" s="274">
        <v>0.1</v>
      </c>
      <c r="E7350" s="829" t="s">
        <v>149</v>
      </c>
      <c r="F7350" s="264" t="s">
        <v>945</v>
      </c>
      <c r="G7350" s="370" t="s">
        <v>151</v>
      </c>
      <c r="H7350" s="248">
        <f>Bahan!$C$20</f>
        <v>135000</v>
      </c>
      <c r="I7350" s="248"/>
      <c r="K7350" s="248" t="s">
        <v>128</v>
      </c>
      <c r="L7350" s="230">
        <f>D7350*H7350</f>
        <v>13500</v>
      </c>
    </row>
    <row r="7351" spans="1:14" ht="13">
      <c r="A7351" s="403"/>
      <c r="B7351" s="404"/>
      <c r="C7351" s="404"/>
      <c r="D7351" s="274">
        <v>0.01</v>
      </c>
      <c r="E7351" s="829" t="s">
        <v>149</v>
      </c>
      <c r="F7351" s="234" t="s">
        <v>153</v>
      </c>
      <c r="G7351" s="370" t="s">
        <v>151</v>
      </c>
      <c r="H7351" s="248">
        <f>Bahan!$C$21</f>
        <v>145000</v>
      </c>
      <c r="I7351" s="248"/>
      <c r="K7351" s="248" t="s">
        <v>128</v>
      </c>
      <c r="L7351" s="230">
        <f>D7351*H7351</f>
        <v>1450</v>
      </c>
    </row>
    <row r="7352" spans="1:14" ht="13">
      <c r="A7352" s="403"/>
      <c r="B7352" s="404"/>
      <c r="C7352" s="404"/>
      <c r="D7352" s="274">
        <v>0.01</v>
      </c>
      <c r="E7352" s="829" t="s">
        <v>149</v>
      </c>
      <c r="F7352" s="234" t="s">
        <v>154</v>
      </c>
      <c r="G7352" s="370" t="s">
        <v>151</v>
      </c>
      <c r="H7352" s="248">
        <f>Bahan!$C$22</f>
        <v>150000</v>
      </c>
      <c r="I7352" s="248"/>
      <c r="K7352" s="248" t="s">
        <v>128</v>
      </c>
      <c r="L7352" s="230">
        <f>D7352*H7352</f>
        <v>1500</v>
      </c>
    </row>
    <row r="7353" spans="1:14" ht="13">
      <c r="A7353" s="403"/>
      <c r="B7353" s="404"/>
      <c r="C7353" s="404"/>
      <c r="D7353" s="450"/>
      <c r="E7353" s="829"/>
      <c r="G7353" s="829"/>
      <c r="M7353" s="230" t="s">
        <v>128</v>
      </c>
      <c r="N7353" s="265">
        <f>SUM(L7349:L7352)</f>
        <v>41450</v>
      </c>
    </row>
    <row r="7354" spans="1:14" ht="13">
      <c r="A7354" s="403"/>
      <c r="B7354" s="404"/>
      <c r="C7354" s="404"/>
      <c r="D7354" s="450"/>
      <c r="E7354" s="829" t="s">
        <v>155</v>
      </c>
      <c r="F7354" s="234" t="s">
        <v>156</v>
      </c>
      <c r="G7354" s="829"/>
    </row>
    <row r="7355" spans="1:14" ht="13">
      <c r="A7355" s="403"/>
      <c r="B7355" s="404"/>
      <c r="C7355" s="404"/>
      <c r="D7355" s="274">
        <v>1</v>
      </c>
      <c r="E7355" s="829" t="s">
        <v>682</v>
      </c>
      <c r="F7355" s="439" t="s">
        <v>1460</v>
      </c>
      <c r="G7355" s="370" t="s">
        <v>151</v>
      </c>
      <c r="H7355" s="426">
        <f>Bahan!$C$477</f>
        <v>880000</v>
      </c>
      <c r="I7355" s="248"/>
      <c r="K7355" s="248" t="s">
        <v>128</v>
      </c>
      <c r="L7355" s="230">
        <f>D7355*H7355</f>
        <v>880000</v>
      </c>
    </row>
    <row r="7356" spans="1:14" ht="13">
      <c r="D7356" s="421"/>
      <c r="E7356" s="829"/>
      <c r="G7356" s="370"/>
      <c r="H7356" s="248"/>
      <c r="L7356" s="230"/>
      <c r="M7356" s="230" t="s">
        <v>128</v>
      </c>
      <c r="N7356" s="265">
        <f>SUM(L7355:L7355)</f>
        <v>880000</v>
      </c>
    </row>
    <row r="7357" spans="1:14" ht="13">
      <c r="D7357" s="421"/>
      <c r="E7357" s="829"/>
      <c r="G7357" s="829"/>
      <c r="H7357" s="829"/>
      <c r="I7357" s="829"/>
      <c r="M7357" s="267" t="s">
        <v>169</v>
      </c>
      <c r="N7357" s="268" t="s">
        <v>169</v>
      </c>
    </row>
    <row r="7358" spans="1:14" ht="13">
      <c r="D7358" s="421"/>
      <c r="E7358" s="829"/>
      <c r="G7358" s="829"/>
      <c r="H7358" s="233" t="s">
        <v>170</v>
      </c>
      <c r="M7358" s="230" t="s">
        <v>128</v>
      </c>
      <c r="N7358" s="230">
        <f>SUM(N7353:N7356)</f>
        <v>921450</v>
      </c>
    </row>
    <row r="7359" spans="1:14" ht="13">
      <c r="D7359" s="421"/>
      <c r="E7359" s="829"/>
      <c r="G7359" s="829"/>
      <c r="H7359" s="269" t="s">
        <v>3123</v>
      </c>
      <c r="K7359" s="270"/>
      <c r="M7359" s="230" t="s">
        <v>128</v>
      </c>
      <c r="N7359" s="265">
        <f>N7358*$Q$4</f>
        <v>92145</v>
      </c>
    </row>
    <row r="7360" spans="1:14" ht="13">
      <c r="D7360" s="421"/>
      <c r="E7360" s="829"/>
      <c r="G7360" s="829"/>
      <c r="H7360" s="233" t="s">
        <v>171</v>
      </c>
      <c r="M7360" s="230" t="s">
        <v>128</v>
      </c>
      <c r="N7360" s="262">
        <f>ROUNDDOWN((N7358+N7359),0)</f>
        <v>1013595</v>
      </c>
    </row>
    <row r="7361" spans="1:14" ht="13">
      <c r="D7361" s="421"/>
      <c r="E7361" s="829"/>
      <c r="G7361" s="829"/>
      <c r="N7361" s="262"/>
    </row>
    <row r="7362" spans="1:14" ht="13">
      <c r="A7362" s="258">
        <f>1+A7347</f>
        <v>258</v>
      </c>
      <c r="B7362" s="1250" t="s">
        <v>1461</v>
      </c>
      <c r="C7362" s="437"/>
      <c r="D7362" s="438" t="s">
        <v>1462</v>
      </c>
      <c r="E7362" s="1250"/>
      <c r="F7362" s="260"/>
      <c r="G7362" s="1250"/>
      <c r="H7362" s="245"/>
      <c r="I7362" s="245"/>
      <c r="L7362" s="245"/>
      <c r="M7362" s="262"/>
      <c r="N7362" s="245"/>
    </row>
    <row r="7363" spans="1:14" ht="13">
      <c r="A7363" s="403"/>
      <c r="B7363" s="404"/>
      <c r="C7363" s="404"/>
      <c r="D7363" s="421"/>
      <c r="E7363" s="829" t="s">
        <v>147</v>
      </c>
      <c r="F7363" s="234" t="s">
        <v>148</v>
      </c>
      <c r="G7363" s="829"/>
    </row>
    <row r="7364" spans="1:14" ht="13">
      <c r="A7364" s="403"/>
      <c r="B7364" s="404"/>
      <c r="C7364" s="404"/>
      <c r="D7364" s="274">
        <v>0.2</v>
      </c>
      <c r="E7364" s="829" t="s">
        <v>149</v>
      </c>
      <c r="F7364" s="264" t="s">
        <v>150</v>
      </c>
      <c r="G7364" s="370" t="s">
        <v>151</v>
      </c>
      <c r="H7364" s="248">
        <f>Bahan!$C$10</f>
        <v>125000</v>
      </c>
      <c r="I7364" s="248"/>
      <c r="K7364" s="248" t="s">
        <v>128</v>
      </c>
      <c r="L7364" s="230">
        <f>D7364*H7364</f>
        <v>25000</v>
      </c>
    </row>
    <row r="7365" spans="1:14" ht="13">
      <c r="A7365" s="403"/>
      <c r="B7365" s="404"/>
      <c r="C7365" s="404"/>
      <c r="D7365" s="274">
        <v>0.1</v>
      </c>
      <c r="E7365" s="829" t="s">
        <v>149</v>
      </c>
      <c r="F7365" s="264" t="s">
        <v>945</v>
      </c>
      <c r="G7365" s="370" t="s">
        <v>151</v>
      </c>
      <c r="H7365" s="248">
        <f>Bahan!$C$20</f>
        <v>135000</v>
      </c>
      <c r="I7365" s="248"/>
      <c r="K7365" s="248" t="s">
        <v>128</v>
      </c>
      <c r="L7365" s="230">
        <f>D7365*H7365</f>
        <v>13500</v>
      </c>
    </row>
    <row r="7366" spans="1:14" ht="13">
      <c r="A7366" s="403"/>
      <c r="B7366" s="404"/>
      <c r="C7366" s="404"/>
      <c r="D7366" s="274">
        <v>0.01</v>
      </c>
      <c r="E7366" s="829" t="s">
        <v>149</v>
      </c>
      <c r="F7366" s="234" t="s">
        <v>153</v>
      </c>
      <c r="G7366" s="370" t="s">
        <v>151</v>
      </c>
      <c r="H7366" s="248">
        <f>Bahan!$C$21</f>
        <v>145000</v>
      </c>
      <c r="I7366" s="248"/>
      <c r="K7366" s="248" t="s">
        <v>128</v>
      </c>
      <c r="L7366" s="230">
        <f>D7366*H7366</f>
        <v>1450</v>
      </c>
    </row>
    <row r="7367" spans="1:14" ht="13">
      <c r="A7367" s="403"/>
      <c r="B7367" s="404"/>
      <c r="C7367" s="404"/>
      <c r="D7367" s="274">
        <v>0.01</v>
      </c>
      <c r="E7367" s="829" t="s">
        <v>149</v>
      </c>
      <c r="F7367" s="234" t="s">
        <v>154</v>
      </c>
      <c r="G7367" s="370" t="s">
        <v>151</v>
      </c>
      <c r="H7367" s="248">
        <f>Bahan!$C$22</f>
        <v>150000</v>
      </c>
      <c r="I7367" s="248"/>
      <c r="K7367" s="248" t="s">
        <v>128</v>
      </c>
      <c r="L7367" s="230">
        <f>D7367*H7367</f>
        <v>1500</v>
      </c>
    </row>
    <row r="7368" spans="1:14" ht="13">
      <c r="A7368" s="403"/>
      <c r="B7368" s="404"/>
      <c r="C7368" s="404"/>
      <c r="D7368" s="450"/>
      <c r="E7368" s="829"/>
      <c r="G7368" s="829"/>
      <c r="M7368" s="230" t="s">
        <v>128</v>
      </c>
      <c r="N7368" s="265">
        <f>SUM(L7364:L7367)</f>
        <v>41450</v>
      </c>
    </row>
    <row r="7369" spans="1:14" ht="13">
      <c r="A7369" s="403"/>
      <c r="B7369" s="404"/>
      <c r="C7369" s="404"/>
      <c r="D7369" s="450"/>
      <c r="E7369" s="829" t="s">
        <v>155</v>
      </c>
      <c r="F7369" s="234" t="s">
        <v>156</v>
      </c>
      <c r="G7369" s="829"/>
    </row>
    <row r="7370" spans="1:14" ht="13">
      <c r="A7370" s="403"/>
      <c r="B7370" s="404"/>
      <c r="C7370" s="404"/>
      <c r="D7370" s="274">
        <v>1</v>
      </c>
      <c r="E7370" s="829" t="s">
        <v>682</v>
      </c>
      <c r="F7370" s="439" t="s">
        <v>1463</v>
      </c>
      <c r="G7370" s="370" t="s">
        <v>151</v>
      </c>
      <c r="H7370" s="426">
        <f>Bahan!$C$478</f>
        <v>273000</v>
      </c>
      <c r="I7370" s="248"/>
      <c r="K7370" s="248" t="s">
        <v>128</v>
      </c>
      <c r="L7370" s="230">
        <f>D7370*H7370</f>
        <v>273000</v>
      </c>
    </row>
    <row r="7371" spans="1:14" ht="13">
      <c r="D7371" s="421"/>
      <c r="E7371" s="829"/>
      <c r="G7371" s="370"/>
      <c r="H7371" s="248"/>
      <c r="L7371" s="230"/>
      <c r="M7371" s="230" t="s">
        <v>128</v>
      </c>
      <c r="N7371" s="265">
        <f>SUM(L7370:L7370)</f>
        <v>273000</v>
      </c>
    </row>
    <row r="7372" spans="1:14" ht="13">
      <c r="D7372" s="421"/>
      <c r="E7372" s="829"/>
      <c r="G7372" s="829"/>
      <c r="H7372" s="829"/>
      <c r="I7372" s="829"/>
      <c r="M7372" s="267" t="s">
        <v>169</v>
      </c>
      <c r="N7372" s="268" t="s">
        <v>169</v>
      </c>
    </row>
    <row r="7373" spans="1:14" ht="13">
      <c r="D7373" s="421"/>
      <c r="E7373" s="829"/>
      <c r="G7373" s="829"/>
      <c r="H7373" s="233" t="s">
        <v>170</v>
      </c>
      <c r="M7373" s="230" t="s">
        <v>128</v>
      </c>
      <c r="N7373" s="230">
        <f>SUM(N7368:N7371)</f>
        <v>314450</v>
      </c>
    </row>
    <row r="7374" spans="1:14" ht="13">
      <c r="D7374" s="421"/>
      <c r="E7374" s="829"/>
      <c r="G7374" s="829"/>
      <c r="H7374" s="269" t="s">
        <v>3123</v>
      </c>
      <c r="K7374" s="270"/>
      <c r="M7374" s="230" t="s">
        <v>128</v>
      </c>
      <c r="N7374" s="265">
        <f>N7373*$Q$4</f>
        <v>31445</v>
      </c>
    </row>
    <row r="7375" spans="1:14" ht="13">
      <c r="D7375" s="421"/>
      <c r="E7375" s="829"/>
      <c r="G7375" s="829"/>
      <c r="H7375" s="233" t="s">
        <v>171</v>
      </c>
      <c r="M7375" s="230" t="s">
        <v>128</v>
      </c>
      <c r="N7375" s="262">
        <f>ROUNDDOWN((N7373+N7374),0)</f>
        <v>345895</v>
      </c>
    </row>
    <row r="7376" spans="1:14" ht="13">
      <c r="D7376" s="421"/>
      <c r="E7376" s="829"/>
      <c r="G7376" s="829"/>
      <c r="N7376" s="262"/>
    </row>
    <row r="7377" spans="1:14" ht="13">
      <c r="A7377" s="258">
        <f>1+A7362</f>
        <v>259</v>
      </c>
      <c r="B7377" s="1250" t="s">
        <v>1464</v>
      </c>
      <c r="C7377" s="437"/>
      <c r="D7377" s="438" t="s">
        <v>1465</v>
      </c>
      <c r="E7377" s="1250"/>
      <c r="F7377" s="260"/>
      <c r="G7377" s="1250"/>
      <c r="H7377" s="245"/>
      <c r="I7377" s="245"/>
      <c r="L7377" s="245"/>
      <c r="M7377" s="262"/>
      <c r="N7377" s="245"/>
    </row>
    <row r="7378" spans="1:14" ht="13">
      <c r="A7378" s="403"/>
      <c r="B7378" s="404"/>
      <c r="C7378" s="404"/>
      <c r="D7378" s="421"/>
      <c r="E7378" s="829" t="s">
        <v>147</v>
      </c>
      <c r="F7378" s="234" t="s">
        <v>148</v>
      </c>
      <c r="G7378" s="829"/>
    </row>
    <row r="7379" spans="1:14" ht="13">
      <c r="A7379" s="403"/>
      <c r="B7379" s="404"/>
      <c r="C7379" s="404"/>
      <c r="D7379" s="274">
        <v>0.2</v>
      </c>
      <c r="E7379" s="829" t="s">
        <v>149</v>
      </c>
      <c r="F7379" s="264" t="s">
        <v>150</v>
      </c>
      <c r="G7379" s="370" t="s">
        <v>151</v>
      </c>
      <c r="H7379" s="248">
        <f>Bahan!$C$10</f>
        <v>125000</v>
      </c>
      <c r="I7379" s="248"/>
      <c r="K7379" s="248" t="s">
        <v>128</v>
      </c>
      <c r="L7379" s="230">
        <f>D7379*H7379</f>
        <v>25000</v>
      </c>
    </row>
    <row r="7380" spans="1:14" ht="13">
      <c r="A7380" s="403"/>
      <c r="B7380" s="404"/>
      <c r="C7380" s="404"/>
      <c r="D7380" s="274">
        <v>0.1</v>
      </c>
      <c r="E7380" s="829" t="s">
        <v>149</v>
      </c>
      <c r="F7380" s="264" t="s">
        <v>945</v>
      </c>
      <c r="G7380" s="370" t="s">
        <v>151</v>
      </c>
      <c r="H7380" s="248">
        <f>Bahan!$C$20</f>
        <v>135000</v>
      </c>
      <c r="I7380" s="248"/>
      <c r="K7380" s="248" t="s">
        <v>128</v>
      </c>
      <c r="L7380" s="230">
        <f>D7380*H7380</f>
        <v>13500</v>
      </c>
    </row>
    <row r="7381" spans="1:14" ht="13">
      <c r="A7381" s="403"/>
      <c r="B7381" s="404"/>
      <c r="C7381" s="404"/>
      <c r="D7381" s="274">
        <v>0.01</v>
      </c>
      <c r="E7381" s="829" t="s">
        <v>149</v>
      </c>
      <c r="F7381" s="234" t="s">
        <v>153</v>
      </c>
      <c r="G7381" s="370" t="s">
        <v>151</v>
      </c>
      <c r="H7381" s="248">
        <f>Bahan!$C$21</f>
        <v>145000</v>
      </c>
      <c r="I7381" s="248"/>
      <c r="K7381" s="248" t="s">
        <v>128</v>
      </c>
      <c r="L7381" s="230">
        <f>D7381*H7381</f>
        <v>1450</v>
      </c>
    </row>
    <row r="7382" spans="1:14" ht="13">
      <c r="A7382" s="403"/>
      <c r="B7382" s="404"/>
      <c r="C7382" s="404"/>
      <c r="D7382" s="274">
        <v>0.01</v>
      </c>
      <c r="E7382" s="829" t="s">
        <v>149</v>
      </c>
      <c r="F7382" s="234" t="s">
        <v>154</v>
      </c>
      <c r="G7382" s="370" t="s">
        <v>151</v>
      </c>
      <c r="H7382" s="248">
        <f>Bahan!$C$22</f>
        <v>150000</v>
      </c>
      <c r="I7382" s="248"/>
      <c r="K7382" s="248" t="s">
        <v>128</v>
      </c>
      <c r="L7382" s="230">
        <f>D7382*H7382</f>
        <v>1500</v>
      </c>
    </row>
    <row r="7383" spans="1:14" ht="13">
      <c r="A7383" s="403"/>
      <c r="B7383" s="404"/>
      <c r="C7383" s="404"/>
      <c r="D7383" s="450"/>
      <c r="E7383" s="829"/>
      <c r="G7383" s="829"/>
      <c r="M7383" s="230" t="s">
        <v>128</v>
      </c>
      <c r="N7383" s="265">
        <f>SUM(L7379:L7382)</f>
        <v>41450</v>
      </c>
    </row>
    <row r="7384" spans="1:14" ht="13">
      <c r="A7384" s="403"/>
      <c r="B7384" s="404"/>
      <c r="C7384" s="404"/>
      <c r="D7384" s="450"/>
      <c r="E7384" s="829" t="s">
        <v>155</v>
      </c>
      <c r="F7384" s="234" t="s">
        <v>156</v>
      </c>
      <c r="G7384" s="829"/>
    </row>
    <row r="7385" spans="1:14" ht="13">
      <c r="A7385" s="403"/>
      <c r="B7385" s="404"/>
      <c r="C7385" s="404"/>
      <c r="D7385" s="274">
        <v>1</v>
      </c>
      <c r="E7385" s="829" t="s">
        <v>682</v>
      </c>
      <c r="F7385" s="439" t="s">
        <v>1466</v>
      </c>
      <c r="G7385" s="370" t="s">
        <v>151</v>
      </c>
      <c r="H7385" s="426">
        <f>Bahan!$C$479</f>
        <v>270000</v>
      </c>
      <c r="I7385" s="248"/>
      <c r="K7385" s="248" t="s">
        <v>128</v>
      </c>
      <c r="L7385" s="230">
        <f>D7385*H7385</f>
        <v>270000</v>
      </c>
    </row>
    <row r="7386" spans="1:14" ht="13">
      <c r="D7386" s="421"/>
      <c r="E7386" s="829"/>
      <c r="G7386" s="370"/>
      <c r="H7386" s="248"/>
      <c r="L7386" s="230"/>
      <c r="M7386" s="230" t="s">
        <v>128</v>
      </c>
      <c r="N7386" s="265">
        <f>SUM(L7385:L7385)</f>
        <v>270000</v>
      </c>
    </row>
    <row r="7387" spans="1:14" ht="13">
      <c r="D7387" s="421"/>
      <c r="E7387" s="829"/>
      <c r="G7387" s="829"/>
      <c r="H7387" s="829"/>
      <c r="I7387" s="829"/>
      <c r="M7387" s="267" t="s">
        <v>169</v>
      </c>
      <c r="N7387" s="268" t="s">
        <v>169</v>
      </c>
    </row>
    <row r="7388" spans="1:14" ht="13">
      <c r="D7388" s="421"/>
      <c r="E7388" s="829"/>
      <c r="G7388" s="829"/>
      <c r="H7388" s="233" t="s">
        <v>170</v>
      </c>
      <c r="M7388" s="230" t="s">
        <v>128</v>
      </c>
      <c r="N7388" s="230">
        <f>SUM(N7383:N7386)</f>
        <v>311450</v>
      </c>
    </row>
    <row r="7389" spans="1:14" ht="13">
      <c r="D7389" s="421"/>
      <c r="E7389" s="829"/>
      <c r="G7389" s="829"/>
      <c r="H7389" s="269" t="s">
        <v>3123</v>
      </c>
      <c r="K7389" s="270"/>
      <c r="M7389" s="230" t="s">
        <v>128</v>
      </c>
      <c r="N7389" s="265">
        <f>N7388*$Q$4</f>
        <v>31145</v>
      </c>
    </row>
    <row r="7390" spans="1:14" ht="13">
      <c r="D7390" s="421"/>
      <c r="E7390" s="829"/>
      <c r="G7390" s="829"/>
      <c r="H7390" s="233" t="s">
        <v>171</v>
      </c>
      <c r="M7390" s="230" t="s">
        <v>128</v>
      </c>
      <c r="N7390" s="262">
        <f>ROUNDDOWN((N7388+N7389),0)</f>
        <v>342595</v>
      </c>
    </row>
    <row r="7391" spans="1:14" ht="13">
      <c r="D7391" s="421"/>
      <c r="E7391" s="829"/>
      <c r="G7391" s="829"/>
      <c r="N7391" s="262"/>
    </row>
    <row r="7392" spans="1:14" ht="13">
      <c r="A7392" s="258">
        <f>1+A7377</f>
        <v>260</v>
      </c>
      <c r="B7392" s="1250" t="s">
        <v>1467</v>
      </c>
      <c r="C7392" s="437"/>
      <c r="D7392" s="273" t="s">
        <v>1468</v>
      </c>
      <c r="E7392" s="1250"/>
      <c r="F7392" s="260"/>
      <c r="G7392" s="1250"/>
      <c r="H7392" s="245"/>
      <c r="I7392" s="245"/>
      <c r="L7392" s="245"/>
      <c r="M7392" s="262"/>
      <c r="N7392" s="245"/>
    </row>
    <row r="7393" spans="1:14" ht="13">
      <c r="A7393" s="403"/>
      <c r="B7393" s="404"/>
      <c r="C7393" s="404"/>
      <c r="D7393" s="421"/>
      <c r="E7393" s="829" t="s">
        <v>147</v>
      </c>
      <c r="F7393" s="234" t="s">
        <v>148</v>
      </c>
      <c r="G7393" s="829"/>
    </row>
    <row r="7394" spans="1:14" ht="13">
      <c r="A7394" s="403"/>
      <c r="B7394" s="404"/>
      <c r="C7394" s="404"/>
      <c r="D7394" s="274">
        <v>0.2</v>
      </c>
      <c r="E7394" s="829" t="s">
        <v>149</v>
      </c>
      <c r="F7394" s="264" t="s">
        <v>150</v>
      </c>
      <c r="G7394" s="370" t="s">
        <v>151</v>
      </c>
      <c r="H7394" s="248">
        <f>Bahan!$C$10</f>
        <v>125000</v>
      </c>
      <c r="I7394" s="248" t="s">
        <v>128</v>
      </c>
      <c r="L7394" s="230">
        <f>D7394*H7394</f>
        <v>25000</v>
      </c>
    </row>
    <row r="7395" spans="1:14" ht="13">
      <c r="A7395" s="403"/>
      <c r="B7395" s="404"/>
      <c r="C7395" s="404"/>
      <c r="D7395" s="274">
        <v>0.1</v>
      </c>
      <c r="E7395" s="829" t="s">
        <v>149</v>
      </c>
      <c r="F7395" s="264" t="s">
        <v>945</v>
      </c>
      <c r="G7395" s="370" t="s">
        <v>151</v>
      </c>
      <c r="H7395" s="248">
        <f>Bahan!$C$20</f>
        <v>135000</v>
      </c>
      <c r="I7395" s="248" t="s">
        <v>128</v>
      </c>
      <c r="L7395" s="230">
        <f>D7395*H7395</f>
        <v>13500</v>
      </c>
    </row>
    <row r="7396" spans="1:14" ht="13">
      <c r="A7396" s="403"/>
      <c r="B7396" s="404"/>
      <c r="C7396" s="404"/>
      <c r="D7396" s="274">
        <v>0.01</v>
      </c>
      <c r="E7396" s="829" t="s">
        <v>149</v>
      </c>
      <c r="F7396" s="234" t="s">
        <v>153</v>
      </c>
      <c r="G7396" s="370" t="s">
        <v>151</v>
      </c>
      <c r="H7396" s="248">
        <f>Bahan!$C$21</f>
        <v>145000</v>
      </c>
      <c r="I7396" s="248" t="s">
        <v>128</v>
      </c>
      <c r="L7396" s="230">
        <f>D7396*H7396</f>
        <v>1450</v>
      </c>
    </row>
    <row r="7397" spans="1:14" ht="13">
      <c r="A7397" s="403"/>
      <c r="B7397" s="404"/>
      <c r="C7397" s="404"/>
      <c r="D7397" s="274">
        <v>0.01</v>
      </c>
      <c r="E7397" s="829" t="s">
        <v>149</v>
      </c>
      <c r="F7397" s="234" t="s">
        <v>154</v>
      </c>
      <c r="G7397" s="370" t="s">
        <v>151</v>
      </c>
      <c r="H7397" s="248">
        <f>Bahan!$C$22</f>
        <v>150000</v>
      </c>
      <c r="I7397" s="248" t="s">
        <v>128</v>
      </c>
      <c r="L7397" s="230">
        <f>D7397*H7397</f>
        <v>1500</v>
      </c>
    </row>
    <row r="7398" spans="1:14" ht="13">
      <c r="A7398" s="403"/>
      <c r="B7398" s="404"/>
      <c r="C7398" s="404"/>
      <c r="D7398" s="450"/>
      <c r="E7398" s="829"/>
      <c r="G7398" s="829"/>
      <c r="M7398" s="230" t="s">
        <v>128</v>
      </c>
      <c r="N7398" s="265">
        <f>SUM(L7394:L7397)</f>
        <v>41450</v>
      </c>
    </row>
    <row r="7399" spans="1:14" ht="13">
      <c r="A7399" s="403"/>
      <c r="B7399" s="404"/>
      <c r="C7399" s="404"/>
      <c r="D7399" s="450"/>
      <c r="E7399" s="829" t="s">
        <v>155</v>
      </c>
      <c r="F7399" s="234" t="s">
        <v>156</v>
      </c>
      <c r="G7399" s="829"/>
    </row>
    <row r="7400" spans="1:14" ht="13">
      <c r="A7400" s="403"/>
      <c r="B7400" s="404"/>
      <c r="C7400" s="404"/>
      <c r="D7400" s="274">
        <v>12</v>
      </c>
      <c r="E7400" s="829" t="s">
        <v>441</v>
      </c>
      <c r="F7400" s="234" t="s">
        <v>1469</v>
      </c>
      <c r="G7400" s="370" t="s">
        <v>151</v>
      </c>
      <c r="H7400" s="248">
        <f>Bahan!$C$393</f>
        <v>15843</v>
      </c>
      <c r="I7400" s="248" t="s">
        <v>128</v>
      </c>
      <c r="L7400" s="230">
        <f t="shared" ref="L7400:L7407" si="101">D7400*H7400</f>
        <v>190116</v>
      </c>
    </row>
    <row r="7401" spans="1:14" ht="13">
      <c r="A7401" s="403"/>
      <c r="B7401" s="404"/>
      <c r="C7401" s="404"/>
      <c r="D7401" s="274">
        <v>12</v>
      </c>
      <c r="E7401" s="829" t="s">
        <v>441</v>
      </c>
      <c r="F7401" s="234" t="s">
        <v>1063</v>
      </c>
      <c r="G7401" s="370" t="s">
        <v>151</v>
      </c>
      <c r="H7401" s="248">
        <f>Bahan!$C$403</f>
        <v>6000</v>
      </c>
      <c r="I7401" s="248" t="s">
        <v>128</v>
      </c>
      <c r="L7401" s="230">
        <f t="shared" si="101"/>
        <v>72000</v>
      </c>
    </row>
    <row r="7402" spans="1:14" ht="13">
      <c r="A7402" s="403"/>
      <c r="B7402" s="404"/>
      <c r="C7402" s="404"/>
      <c r="D7402" s="450">
        <v>4</v>
      </c>
      <c r="E7402" s="829" t="s">
        <v>682</v>
      </c>
      <c r="F7402" s="234" t="s">
        <v>1064</v>
      </c>
      <c r="G7402" s="370" t="s">
        <v>151</v>
      </c>
      <c r="H7402" s="248">
        <f>Bahan!$C$404</f>
        <v>2500</v>
      </c>
      <c r="I7402" s="248" t="s">
        <v>128</v>
      </c>
      <c r="L7402" s="230">
        <f t="shared" si="101"/>
        <v>10000</v>
      </c>
    </row>
    <row r="7403" spans="1:14" ht="13">
      <c r="A7403" s="403"/>
      <c r="B7403" s="404"/>
      <c r="C7403" s="404"/>
      <c r="D7403" s="453">
        <v>1</v>
      </c>
      <c r="E7403" s="829" t="s">
        <v>682</v>
      </c>
      <c r="F7403" s="434" t="s">
        <v>1065</v>
      </c>
      <c r="G7403" s="370" t="s">
        <v>151</v>
      </c>
      <c r="H7403" s="248">
        <f>Bahan!$C$405</f>
        <v>4000</v>
      </c>
      <c r="I7403" s="248" t="s">
        <v>128</v>
      </c>
      <c r="L7403" s="230">
        <f t="shared" si="101"/>
        <v>4000</v>
      </c>
    </row>
    <row r="7404" spans="1:14" ht="13">
      <c r="A7404" s="403"/>
      <c r="B7404" s="404"/>
      <c r="C7404" s="404"/>
      <c r="D7404" s="450">
        <v>6</v>
      </c>
      <c r="E7404" s="829" t="s">
        <v>682</v>
      </c>
      <c r="F7404" s="234" t="s">
        <v>1066</v>
      </c>
      <c r="G7404" s="370" t="s">
        <v>151</v>
      </c>
      <c r="H7404" s="248">
        <f>Bahan!$C$406</f>
        <v>750</v>
      </c>
      <c r="I7404" s="248" t="s">
        <v>128</v>
      </c>
      <c r="L7404" s="230">
        <f t="shared" si="101"/>
        <v>4500</v>
      </c>
    </row>
    <row r="7405" spans="1:14" ht="13">
      <c r="A7405" s="403"/>
      <c r="B7405" s="404"/>
      <c r="C7405" s="404"/>
      <c r="D7405" s="450">
        <v>12</v>
      </c>
      <c r="E7405" s="829" t="s">
        <v>682</v>
      </c>
      <c r="F7405" s="234" t="s">
        <v>1067</v>
      </c>
      <c r="G7405" s="370" t="s">
        <v>151</v>
      </c>
      <c r="H7405" s="248">
        <f>Bahan!$C$407</f>
        <v>1000</v>
      </c>
      <c r="I7405" s="248" t="s">
        <v>128</v>
      </c>
      <c r="L7405" s="230">
        <f t="shared" si="101"/>
        <v>12000</v>
      </c>
    </row>
    <row r="7406" spans="1:14" ht="13">
      <c r="A7406" s="403"/>
      <c r="B7406" s="404"/>
      <c r="C7406" s="404"/>
      <c r="D7406" s="450">
        <v>4</v>
      </c>
      <c r="E7406" s="829" t="s">
        <v>682</v>
      </c>
      <c r="F7406" s="234" t="s">
        <v>1068</v>
      </c>
      <c r="G7406" s="370" t="s">
        <v>151</v>
      </c>
      <c r="H7406" s="248">
        <f>Bahan!$C$408</f>
        <v>2500</v>
      </c>
      <c r="I7406" s="248" t="s">
        <v>128</v>
      </c>
      <c r="L7406" s="230">
        <f t="shared" si="101"/>
        <v>10000</v>
      </c>
    </row>
    <row r="7407" spans="1:14" ht="13">
      <c r="D7407" s="450">
        <v>0.25</v>
      </c>
      <c r="E7407" s="829" t="s">
        <v>682</v>
      </c>
      <c r="F7407" s="234" t="s">
        <v>1069</v>
      </c>
      <c r="G7407" s="370" t="s">
        <v>151</v>
      </c>
      <c r="H7407" s="248">
        <f>Bahan!$C$409</f>
        <v>12500</v>
      </c>
      <c r="I7407" s="248" t="s">
        <v>128</v>
      </c>
      <c r="L7407" s="230">
        <f t="shared" si="101"/>
        <v>3125</v>
      </c>
    </row>
    <row r="7408" spans="1:14" ht="13">
      <c r="D7408" s="421"/>
      <c r="E7408" s="829"/>
      <c r="G7408" s="370"/>
      <c r="H7408" s="248"/>
      <c r="L7408" s="230"/>
      <c r="M7408" s="230" t="s">
        <v>128</v>
      </c>
      <c r="N7408" s="265">
        <f>SUM(L7400:L7407)</f>
        <v>305741</v>
      </c>
    </row>
    <row r="7409" spans="1:14" ht="13">
      <c r="D7409" s="421"/>
      <c r="E7409" s="829"/>
      <c r="G7409" s="829"/>
      <c r="H7409" s="829"/>
      <c r="I7409" s="829"/>
      <c r="M7409" s="267" t="s">
        <v>169</v>
      </c>
      <c r="N7409" s="268" t="s">
        <v>169</v>
      </c>
    </row>
    <row r="7410" spans="1:14" ht="13">
      <c r="D7410" s="421"/>
      <c r="E7410" s="829"/>
      <c r="G7410" s="829"/>
      <c r="H7410" s="233" t="s">
        <v>170</v>
      </c>
      <c r="M7410" s="230" t="s">
        <v>128</v>
      </c>
      <c r="N7410" s="230">
        <f>SUM(N7398:N7408)</f>
        <v>347191</v>
      </c>
    </row>
    <row r="7411" spans="1:14" ht="13">
      <c r="D7411" s="421"/>
      <c r="E7411" s="829"/>
      <c r="G7411" s="829"/>
      <c r="H7411" s="269" t="s">
        <v>3123</v>
      </c>
      <c r="K7411" s="270"/>
      <c r="M7411" s="230" t="s">
        <v>128</v>
      </c>
      <c r="N7411" s="265">
        <f>N7410*$Q$4</f>
        <v>34719.1</v>
      </c>
    </row>
    <row r="7412" spans="1:14" ht="13">
      <c r="D7412" s="421"/>
      <c r="E7412" s="829"/>
      <c r="G7412" s="829"/>
      <c r="H7412" s="233" t="s">
        <v>171</v>
      </c>
      <c r="M7412" s="230" t="s">
        <v>128</v>
      </c>
      <c r="N7412" s="262">
        <f>ROUNDDOWN((N7410+N7411),0)</f>
        <v>381910</v>
      </c>
    </row>
    <row r="7413" spans="1:14" ht="13">
      <c r="D7413" s="421"/>
      <c r="E7413" s="829"/>
      <c r="G7413" s="829"/>
    </row>
    <row r="7414" spans="1:14" ht="13">
      <c r="A7414" s="258">
        <f>1+A7392</f>
        <v>261</v>
      </c>
      <c r="B7414" s="1250" t="s">
        <v>1470</v>
      </c>
      <c r="C7414" s="437"/>
      <c r="D7414" s="438" t="s">
        <v>1471</v>
      </c>
      <c r="E7414" s="1250"/>
      <c r="F7414" s="260"/>
      <c r="G7414" s="1250"/>
      <c r="H7414" s="245"/>
      <c r="I7414" s="245"/>
      <c r="L7414" s="245"/>
      <c r="M7414" s="262"/>
      <c r="N7414" s="245"/>
    </row>
    <row r="7415" spans="1:14" ht="13">
      <c r="A7415" s="403"/>
      <c r="B7415" s="404"/>
      <c r="C7415" s="404"/>
      <c r="D7415" s="421"/>
      <c r="E7415" s="829" t="s">
        <v>147</v>
      </c>
      <c r="F7415" s="234" t="s">
        <v>148</v>
      </c>
      <c r="G7415" s="829"/>
    </row>
    <row r="7416" spans="1:14" ht="13">
      <c r="A7416" s="403"/>
      <c r="B7416" s="404"/>
      <c r="C7416" s="404"/>
      <c r="D7416" s="274">
        <v>0.2</v>
      </c>
      <c r="E7416" s="829" t="s">
        <v>149</v>
      </c>
      <c r="F7416" s="264" t="s">
        <v>150</v>
      </c>
      <c r="G7416" s="370" t="s">
        <v>151</v>
      </c>
      <c r="H7416" s="248">
        <f>Bahan!$C$10</f>
        <v>125000</v>
      </c>
      <c r="I7416" s="248"/>
      <c r="K7416" s="248" t="s">
        <v>128</v>
      </c>
      <c r="L7416" s="230">
        <f>D7416*H7416</f>
        <v>25000</v>
      </c>
    </row>
    <row r="7417" spans="1:14" ht="13">
      <c r="A7417" s="403"/>
      <c r="B7417" s="404"/>
      <c r="C7417" s="404"/>
      <c r="D7417" s="274">
        <v>0.1</v>
      </c>
      <c r="E7417" s="829" t="s">
        <v>149</v>
      </c>
      <c r="F7417" s="264" t="s">
        <v>945</v>
      </c>
      <c r="G7417" s="370" t="s">
        <v>151</v>
      </c>
      <c r="H7417" s="248">
        <f>Bahan!$C$20</f>
        <v>135000</v>
      </c>
      <c r="I7417" s="248"/>
      <c r="K7417" s="248" t="s">
        <v>128</v>
      </c>
      <c r="L7417" s="230">
        <f>D7417*H7417</f>
        <v>13500</v>
      </c>
    </row>
    <row r="7418" spans="1:14" ht="13">
      <c r="A7418" s="403"/>
      <c r="B7418" s="404"/>
      <c r="C7418" s="404"/>
      <c r="D7418" s="274">
        <v>0.01</v>
      </c>
      <c r="E7418" s="829" t="s">
        <v>149</v>
      </c>
      <c r="F7418" s="234" t="s">
        <v>153</v>
      </c>
      <c r="G7418" s="370" t="s">
        <v>151</v>
      </c>
      <c r="H7418" s="248">
        <f>Bahan!$C$21</f>
        <v>145000</v>
      </c>
      <c r="I7418" s="248"/>
      <c r="K7418" s="248" t="s">
        <v>128</v>
      </c>
      <c r="L7418" s="230">
        <f>D7418*H7418</f>
        <v>1450</v>
      </c>
    </row>
    <row r="7419" spans="1:14" ht="13">
      <c r="A7419" s="403"/>
      <c r="B7419" s="404"/>
      <c r="C7419" s="404"/>
      <c r="D7419" s="274">
        <v>0.01</v>
      </c>
      <c r="E7419" s="829" t="s">
        <v>149</v>
      </c>
      <c r="F7419" s="234" t="s">
        <v>154</v>
      </c>
      <c r="G7419" s="370" t="s">
        <v>151</v>
      </c>
      <c r="H7419" s="248">
        <f>Bahan!$C$22</f>
        <v>150000</v>
      </c>
      <c r="I7419" s="248"/>
      <c r="K7419" s="248" t="s">
        <v>128</v>
      </c>
      <c r="L7419" s="230">
        <f>D7419*H7419</f>
        <v>1500</v>
      </c>
    </row>
    <row r="7420" spans="1:14" ht="13">
      <c r="A7420" s="403"/>
      <c r="B7420" s="404"/>
      <c r="C7420" s="404"/>
      <c r="D7420" s="450"/>
      <c r="E7420" s="829"/>
      <c r="G7420" s="829"/>
      <c r="M7420" s="230" t="s">
        <v>128</v>
      </c>
      <c r="N7420" s="265">
        <f>SUM(L7416:L7419)</f>
        <v>41450</v>
      </c>
    </row>
    <row r="7421" spans="1:14" ht="13">
      <c r="A7421" s="403"/>
      <c r="B7421" s="404"/>
      <c r="C7421" s="404"/>
      <c r="D7421" s="450"/>
      <c r="E7421" s="829" t="s">
        <v>155</v>
      </c>
      <c r="F7421" s="234" t="s">
        <v>156</v>
      </c>
      <c r="G7421" s="829"/>
    </row>
    <row r="7422" spans="1:14" ht="13">
      <c r="A7422" s="403"/>
      <c r="B7422" s="404"/>
      <c r="C7422" s="404"/>
      <c r="D7422" s="274">
        <v>1</v>
      </c>
      <c r="E7422" s="829" t="s">
        <v>4</v>
      </c>
      <c r="F7422" s="439" t="s">
        <v>1472</v>
      </c>
      <c r="G7422" s="370" t="s">
        <v>151</v>
      </c>
      <c r="H7422" s="426">
        <f>Bahan!$C$483</f>
        <v>900000</v>
      </c>
      <c r="I7422" s="248"/>
      <c r="K7422" s="248" t="s">
        <v>128</v>
      </c>
      <c r="L7422" s="230">
        <f>D7422*H7422</f>
        <v>900000</v>
      </c>
    </row>
    <row r="7423" spans="1:14" ht="13">
      <c r="D7423" s="421"/>
      <c r="E7423" s="829"/>
      <c r="G7423" s="370"/>
      <c r="H7423" s="248"/>
      <c r="L7423" s="230"/>
      <c r="M7423" s="230" t="s">
        <v>128</v>
      </c>
      <c r="N7423" s="265">
        <f>SUM(L7422:L7422)</f>
        <v>900000</v>
      </c>
    </row>
    <row r="7424" spans="1:14" ht="13">
      <c r="D7424" s="421"/>
      <c r="E7424" s="829"/>
      <c r="G7424" s="829"/>
      <c r="H7424" s="829"/>
      <c r="I7424" s="829"/>
      <c r="M7424" s="267" t="s">
        <v>169</v>
      </c>
      <c r="N7424" s="268" t="s">
        <v>169</v>
      </c>
    </row>
    <row r="7425" spans="1:14" ht="13">
      <c r="D7425" s="421"/>
      <c r="E7425" s="829"/>
      <c r="G7425" s="829"/>
      <c r="H7425" s="233" t="s">
        <v>170</v>
      </c>
      <c r="M7425" s="230" t="s">
        <v>128</v>
      </c>
      <c r="N7425" s="230">
        <f>SUM(N7420:N7423)</f>
        <v>941450</v>
      </c>
    </row>
    <row r="7426" spans="1:14" ht="13">
      <c r="D7426" s="421"/>
      <c r="E7426" s="829"/>
      <c r="G7426" s="829"/>
      <c r="H7426" s="269" t="s">
        <v>3123</v>
      </c>
      <c r="K7426" s="270"/>
      <c r="M7426" s="230" t="s">
        <v>128</v>
      </c>
      <c r="N7426" s="265">
        <f>N7425*$Q$4</f>
        <v>94145</v>
      </c>
    </row>
    <row r="7427" spans="1:14" ht="13">
      <c r="D7427" s="421"/>
      <c r="E7427" s="829"/>
      <c r="G7427" s="829"/>
      <c r="H7427" s="233" t="s">
        <v>171</v>
      </c>
      <c r="M7427" s="230" t="s">
        <v>128</v>
      </c>
      <c r="N7427" s="262">
        <f>ROUNDDOWN((N7425+N7426),0)</f>
        <v>1035595</v>
      </c>
    </row>
    <row r="7428" spans="1:14" ht="13">
      <c r="D7428" s="421"/>
      <c r="E7428" s="829"/>
      <c r="G7428" s="829"/>
      <c r="N7428" s="262"/>
    </row>
    <row r="7429" spans="1:14" ht="13">
      <c r="A7429" s="258">
        <f>1+A7414</f>
        <v>262</v>
      </c>
      <c r="B7429" s="1250" t="s">
        <v>1473</v>
      </c>
      <c r="C7429" s="437"/>
      <c r="D7429" s="454" t="s">
        <v>1474</v>
      </c>
      <c r="E7429" s="1250"/>
      <c r="F7429" s="245"/>
      <c r="G7429" s="1250"/>
      <c r="H7429" s="245"/>
      <c r="I7429" s="245"/>
      <c r="L7429" s="245"/>
      <c r="M7429" s="262"/>
      <c r="N7429" s="245"/>
    </row>
    <row r="7430" spans="1:14" ht="13">
      <c r="A7430" s="403"/>
      <c r="B7430" s="404"/>
      <c r="C7430" s="404"/>
      <c r="D7430" s="449"/>
      <c r="E7430" s="829" t="s">
        <v>147</v>
      </c>
      <c r="F7430" s="233" t="s">
        <v>148</v>
      </c>
      <c r="G7430" s="829"/>
    </row>
    <row r="7431" spans="1:14" ht="13">
      <c r="A7431" s="403"/>
      <c r="B7431" s="404"/>
      <c r="C7431" s="404"/>
      <c r="D7431" s="416">
        <v>0.5</v>
      </c>
      <c r="E7431" s="829" t="s">
        <v>149</v>
      </c>
      <c r="F7431" s="455" t="s">
        <v>150</v>
      </c>
      <c r="G7431" s="370" t="s">
        <v>151</v>
      </c>
      <c r="H7431" s="248">
        <f>Bahan!$C$10</f>
        <v>125000</v>
      </c>
      <c r="I7431" s="248"/>
      <c r="K7431" s="248" t="s">
        <v>128</v>
      </c>
      <c r="L7431" s="230">
        <f>D7431*H7431</f>
        <v>62500</v>
      </c>
    </row>
    <row r="7432" spans="1:14" ht="13">
      <c r="A7432" s="403"/>
      <c r="B7432" s="404"/>
      <c r="C7432" s="404"/>
      <c r="D7432" s="416">
        <v>0.3</v>
      </c>
      <c r="E7432" s="829" t="s">
        <v>149</v>
      </c>
      <c r="F7432" s="455" t="s">
        <v>945</v>
      </c>
      <c r="G7432" s="370" t="s">
        <v>151</v>
      </c>
      <c r="H7432" s="248">
        <f>Bahan!$C$20</f>
        <v>135000</v>
      </c>
      <c r="I7432" s="248"/>
      <c r="K7432" s="248" t="s">
        <v>128</v>
      </c>
      <c r="L7432" s="230">
        <f>D7432*H7432</f>
        <v>40500</v>
      </c>
    </row>
    <row r="7433" spans="1:14" ht="13">
      <c r="A7433" s="403"/>
      <c r="B7433" s="404"/>
      <c r="C7433" s="404"/>
      <c r="D7433" s="416">
        <v>0.2</v>
      </c>
      <c r="E7433" s="829" t="s">
        <v>149</v>
      </c>
      <c r="F7433" s="233" t="s">
        <v>153</v>
      </c>
      <c r="G7433" s="370" t="s">
        <v>151</v>
      </c>
      <c r="H7433" s="248">
        <f>Bahan!$C$21</f>
        <v>145000</v>
      </c>
      <c r="I7433" s="248"/>
      <c r="K7433" s="248" t="s">
        <v>128</v>
      </c>
      <c r="L7433" s="230">
        <f>D7433*H7433</f>
        <v>29000</v>
      </c>
    </row>
    <row r="7434" spans="1:14" ht="13">
      <c r="A7434" s="403"/>
      <c r="B7434" s="404"/>
      <c r="C7434" s="404"/>
      <c r="D7434" s="416">
        <v>0.02</v>
      </c>
      <c r="E7434" s="829" t="s">
        <v>149</v>
      </c>
      <c r="F7434" s="233" t="s">
        <v>154</v>
      </c>
      <c r="G7434" s="370" t="s">
        <v>151</v>
      </c>
      <c r="H7434" s="248">
        <f>Bahan!$C$22</f>
        <v>150000</v>
      </c>
      <c r="I7434" s="248"/>
      <c r="K7434" s="248" t="s">
        <v>128</v>
      </c>
      <c r="L7434" s="230">
        <f>D7434*H7434</f>
        <v>3000</v>
      </c>
    </row>
    <row r="7435" spans="1:14" ht="13">
      <c r="A7435" s="403"/>
      <c r="B7435" s="404"/>
      <c r="C7435" s="404"/>
      <c r="D7435" s="456"/>
      <c r="E7435" s="829"/>
      <c r="F7435" s="233"/>
      <c r="G7435" s="829"/>
      <c r="M7435" s="230" t="s">
        <v>128</v>
      </c>
      <c r="N7435" s="265">
        <f>SUM(L7431:L7434)</f>
        <v>135000</v>
      </c>
    </row>
    <row r="7436" spans="1:14" ht="13">
      <c r="A7436" s="403"/>
      <c r="B7436" s="404"/>
      <c r="C7436" s="404"/>
      <c r="D7436" s="456"/>
      <c r="E7436" s="829" t="s">
        <v>155</v>
      </c>
      <c r="F7436" s="233" t="s">
        <v>156</v>
      </c>
      <c r="G7436" s="829"/>
    </row>
    <row r="7437" spans="1:14" ht="13">
      <c r="A7437" s="403"/>
      <c r="B7437" s="404"/>
      <c r="C7437" s="404"/>
      <c r="D7437" s="416">
        <v>1</v>
      </c>
      <c r="E7437" s="829" t="s">
        <v>682</v>
      </c>
      <c r="F7437" s="457" t="s">
        <v>1475</v>
      </c>
      <c r="G7437" s="370" t="s">
        <v>151</v>
      </c>
      <c r="H7437" s="426">
        <f>Bahan!$C$484</f>
        <v>18500000</v>
      </c>
      <c r="I7437" s="248"/>
      <c r="K7437" s="248" t="s">
        <v>128</v>
      </c>
      <c r="L7437" s="230">
        <f>D7437*H7437</f>
        <v>18500000</v>
      </c>
    </row>
    <row r="7438" spans="1:14" ht="13">
      <c r="D7438" s="449"/>
      <c r="E7438" s="829"/>
      <c r="F7438" s="233"/>
      <c r="G7438" s="370"/>
      <c r="H7438" s="248"/>
      <c r="L7438" s="230"/>
      <c r="M7438" s="230" t="s">
        <v>128</v>
      </c>
      <c r="N7438" s="265">
        <f>SUM(L7437:L7437)</f>
        <v>18500000</v>
      </c>
    </row>
    <row r="7439" spans="1:14" ht="13">
      <c r="D7439" s="449"/>
      <c r="E7439" s="829"/>
      <c r="F7439" s="233"/>
      <c r="G7439" s="829"/>
      <c r="H7439" s="829"/>
      <c r="I7439" s="829"/>
      <c r="M7439" s="267" t="s">
        <v>169</v>
      </c>
      <c r="N7439" s="268" t="s">
        <v>169</v>
      </c>
    </row>
    <row r="7440" spans="1:14" ht="13">
      <c r="D7440" s="449"/>
      <c r="E7440" s="829"/>
      <c r="F7440" s="233"/>
      <c r="G7440" s="829"/>
      <c r="H7440" s="233" t="s">
        <v>170</v>
      </c>
      <c r="M7440" s="230" t="s">
        <v>128</v>
      </c>
      <c r="N7440" s="230">
        <f>SUM(N7435:N7438)</f>
        <v>18635000</v>
      </c>
    </row>
    <row r="7441" spans="1:14" ht="13">
      <c r="D7441" s="449"/>
      <c r="E7441" s="829"/>
      <c r="F7441" s="233"/>
      <c r="G7441" s="829"/>
      <c r="H7441" s="269" t="s">
        <v>3123</v>
      </c>
      <c r="K7441" s="270"/>
      <c r="M7441" s="230" t="s">
        <v>128</v>
      </c>
      <c r="N7441" s="265">
        <f>N7440*$Q$4</f>
        <v>1863500</v>
      </c>
    </row>
    <row r="7442" spans="1:14" ht="13">
      <c r="D7442" s="449"/>
      <c r="E7442" s="829"/>
      <c r="F7442" s="233"/>
      <c r="G7442" s="829"/>
      <c r="H7442" s="233" t="s">
        <v>171</v>
      </c>
      <c r="M7442" s="230" t="s">
        <v>128</v>
      </c>
      <c r="N7442" s="262">
        <f>ROUNDDOWN((N7440+N7441),0)</f>
        <v>20498500</v>
      </c>
    </row>
    <row r="7443" spans="1:14" ht="13">
      <c r="D7443" s="449"/>
      <c r="E7443" s="829"/>
      <c r="F7443" s="233"/>
      <c r="G7443" s="829"/>
      <c r="N7443" s="262"/>
    </row>
    <row r="7444" spans="1:14" ht="13">
      <c r="A7444" s="258">
        <f>1+A7429</f>
        <v>263</v>
      </c>
      <c r="B7444" s="1250" t="s">
        <v>1476</v>
      </c>
      <c r="C7444" s="437"/>
      <c r="D7444" s="454" t="s">
        <v>1477</v>
      </c>
      <c r="E7444" s="1250"/>
      <c r="F7444" s="245"/>
      <c r="G7444" s="1250"/>
      <c r="H7444" s="245"/>
      <c r="I7444" s="245"/>
      <c r="L7444" s="245"/>
      <c r="M7444" s="262"/>
      <c r="N7444" s="245"/>
    </row>
    <row r="7445" spans="1:14" ht="13">
      <c r="A7445" s="403"/>
      <c r="B7445" s="404"/>
      <c r="C7445" s="404"/>
      <c r="D7445" s="449"/>
      <c r="E7445" s="829" t="s">
        <v>147</v>
      </c>
      <c r="F7445" s="233" t="s">
        <v>148</v>
      </c>
      <c r="G7445" s="829"/>
    </row>
    <row r="7446" spans="1:14" ht="13">
      <c r="A7446" s="403"/>
      <c r="B7446" s="404"/>
      <c r="C7446" s="404"/>
      <c r="D7446" s="416">
        <v>0.2</v>
      </c>
      <c r="E7446" s="829" t="s">
        <v>149</v>
      </c>
      <c r="F7446" s="455" t="s">
        <v>150</v>
      </c>
      <c r="G7446" s="370" t="s">
        <v>151</v>
      </c>
      <c r="H7446" s="248">
        <f>Bahan!$C$10</f>
        <v>125000</v>
      </c>
      <c r="I7446" s="248"/>
      <c r="K7446" s="248" t="s">
        <v>128</v>
      </c>
      <c r="L7446" s="230">
        <f>D7446*H7446</f>
        <v>25000</v>
      </c>
    </row>
    <row r="7447" spans="1:14" ht="13">
      <c r="A7447" s="403"/>
      <c r="B7447" s="404"/>
      <c r="C7447" s="404"/>
      <c r="D7447" s="416">
        <v>0.1</v>
      </c>
      <c r="E7447" s="829" t="s">
        <v>149</v>
      </c>
      <c r="F7447" s="455" t="s">
        <v>945</v>
      </c>
      <c r="G7447" s="370" t="s">
        <v>151</v>
      </c>
      <c r="H7447" s="248">
        <f>Bahan!$C$20</f>
        <v>135000</v>
      </c>
      <c r="I7447" s="248"/>
      <c r="K7447" s="248" t="s">
        <v>128</v>
      </c>
      <c r="L7447" s="230">
        <f>D7447*H7447</f>
        <v>13500</v>
      </c>
    </row>
    <row r="7448" spans="1:14" ht="13">
      <c r="A7448" s="403"/>
      <c r="B7448" s="404"/>
      <c r="C7448" s="404"/>
      <c r="D7448" s="416">
        <v>0.01</v>
      </c>
      <c r="E7448" s="829" t="s">
        <v>149</v>
      </c>
      <c r="F7448" s="233" t="s">
        <v>153</v>
      </c>
      <c r="G7448" s="370" t="s">
        <v>151</v>
      </c>
      <c r="H7448" s="248">
        <f>Bahan!$C$21</f>
        <v>145000</v>
      </c>
      <c r="I7448" s="248"/>
      <c r="K7448" s="248" t="s">
        <v>128</v>
      </c>
      <c r="L7448" s="230">
        <f>D7448*H7448</f>
        <v>1450</v>
      </c>
    </row>
    <row r="7449" spans="1:14" ht="13">
      <c r="A7449" s="403"/>
      <c r="B7449" s="404"/>
      <c r="C7449" s="404"/>
      <c r="D7449" s="416">
        <v>0.01</v>
      </c>
      <c r="E7449" s="829" t="s">
        <v>149</v>
      </c>
      <c r="F7449" s="233" t="s">
        <v>154</v>
      </c>
      <c r="G7449" s="370" t="s">
        <v>151</v>
      </c>
      <c r="H7449" s="248">
        <f>Bahan!$C$22</f>
        <v>150000</v>
      </c>
      <c r="I7449" s="248"/>
      <c r="K7449" s="248" t="s">
        <v>128</v>
      </c>
      <c r="L7449" s="230">
        <f>D7449*H7449</f>
        <v>1500</v>
      </c>
    </row>
    <row r="7450" spans="1:14" ht="13">
      <c r="A7450" s="403"/>
      <c r="B7450" s="404"/>
      <c r="C7450" s="404"/>
      <c r="D7450" s="456"/>
      <c r="E7450" s="829"/>
      <c r="F7450" s="233"/>
      <c r="G7450" s="829"/>
      <c r="M7450" s="230" t="s">
        <v>128</v>
      </c>
      <c r="N7450" s="265">
        <f>SUM(L7446:L7449)</f>
        <v>41450</v>
      </c>
    </row>
    <row r="7451" spans="1:14" ht="13">
      <c r="A7451" s="403"/>
      <c r="B7451" s="404"/>
      <c r="C7451" s="404"/>
      <c r="D7451" s="456"/>
      <c r="E7451" s="829" t="s">
        <v>155</v>
      </c>
      <c r="F7451" s="233" t="s">
        <v>156</v>
      </c>
      <c r="G7451" s="829"/>
    </row>
    <row r="7452" spans="1:14" ht="13">
      <c r="A7452" s="403"/>
      <c r="B7452" s="404"/>
      <c r="C7452" s="404"/>
      <c r="D7452" s="416">
        <v>1</v>
      </c>
      <c r="E7452" s="829" t="s">
        <v>682</v>
      </c>
      <c r="F7452" s="457" t="s">
        <v>1478</v>
      </c>
      <c r="G7452" s="370" t="s">
        <v>151</v>
      </c>
      <c r="H7452" s="426">
        <f>Bahan!$C$485</f>
        <v>35000000</v>
      </c>
      <c r="I7452" s="248"/>
      <c r="K7452" s="248" t="s">
        <v>128</v>
      </c>
      <c r="L7452" s="230">
        <f>D7452*H7452</f>
        <v>35000000</v>
      </c>
    </row>
    <row r="7453" spans="1:14" ht="13">
      <c r="D7453" s="449"/>
      <c r="E7453" s="829"/>
      <c r="F7453" s="233"/>
      <c r="G7453" s="370"/>
      <c r="H7453" s="248"/>
      <c r="L7453" s="230"/>
      <c r="M7453" s="230" t="s">
        <v>128</v>
      </c>
      <c r="N7453" s="265">
        <f>SUM(L7452:L7452)</f>
        <v>35000000</v>
      </c>
    </row>
    <row r="7454" spans="1:14" ht="13">
      <c r="D7454" s="449"/>
      <c r="E7454" s="829"/>
      <c r="F7454" s="233"/>
      <c r="G7454" s="829"/>
      <c r="H7454" s="829"/>
      <c r="I7454" s="829"/>
      <c r="M7454" s="267" t="s">
        <v>169</v>
      </c>
      <c r="N7454" s="268" t="s">
        <v>169</v>
      </c>
    </row>
    <row r="7455" spans="1:14" ht="13">
      <c r="D7455" s="449"/>
      <c r="E7455" s="829"/>
      <c r="F7455" s="233"/>
      <c r="G7455" s="829"/>
      <c r="H7455" s="233" t="s">
        <v>170</v>
      </c>
      <c r="M7455" s="230" t="s">
        <v>128</v>
      </c>
      <c r="N7455" s="230">
        <f>SUM(N7450:N7453)</f>
        <v>35041450</v>
      </c>
    </row>
    <row r="7456" spans="1:14" ht="13">
      <c r="D7456" s="449"/>
      <c r="E7456" s="829"/>
      <c r="F7456" s="233"/>
      <c r="G7456" s="829"/>
      <c r="H7456" s="269" t="s">
        <v>3123</v>
      </c>
      <c r="K7456" s="270"/>
      <c r="M7456" s="230" t="s">
        <v>128</v>
      </c>
      <c r="N7456" s="265">
        <f>N7455*$Q$4</f>
        <v>3504145</v>
      </c>
    </row>
    <row r="7457" spans="1:14" ht="13">
      <c r="D7457" s="449"/>
      <c r="E7457" s="829"/>
      <c r="F7457" s="233"/>
      <c r="G7457" s="829"/>
      <c r="H7457" s="233" t="s">
        <v>171</v>
      </c>
      <c r="M7457" s="230" t="s">
        <v>128</v>
      </c>
      <c r="N7457" s="262">
        <f>ROUNDDOWN((N7455+N7456),0)</f>
        <v>38545595</v>
      </c>
    </row>
    <row r="7458" spans="1:14" ht="13">
      <c r="D7458" s="449"/>
      <c r="E7458" s="829"/>
      <c r="F7458" s="233"/>
      <c r="G7458" s="829"/>
      <c r="N7458" s="262"/>
    </row>
    <row r="7459" spans="1:14" ht="13">
      <c r="A7459" s="258">
        <f>1+A7444</f>
        <v>264</v>
      </c>
      <c r="B7459" s="1250" t="s">
        <v>1479</v>
      </c>
      <c r="C7459" s="437"/>
      <c r="D7459" s="454" t="s">
        <v>1480</v>
      </c>
      <c r="E7459" s="1250"/>
      <c r="F7459" s="245"/>
      <c r="G7459" s="1250"/>
      <c r="H7459" s="245"/>
      <c r="I7459" s="245"/>
      <c r="L7459" s="245"/>
      <c r="M7459" s="262"/>
      <c r="N7459" s="245"/>
    </row>
    <row r="7460" spans="1:14" ht="13">
      <c r="A7460" s="403"/>
      <c r="B7460" s="404"/>
      <c r="C7460" s="404"/>
      <c r="D7460" s="449"/>
      <c r="E7460" s="829" t="s">
        <v>147</v>
      </c>
      <c r="F7460" s="233" t="s">
        <v>148</v>
      </c>
      <c r="G7460" s="829"/>
    </row>
    <row r="7461" spans="1:14" ht="13">
      <c r="A7461" s="403"/>
      <c r="B7461" s="404"/>
      <c r="C7461" s="404"/>
      <c r="D7461" s="416">
        <v>0.5</v>
      </c>
      <c r="E7461" s="829" t="s">
        <v>149</v>
      </c>
      <c r="F7461" s="455" t="s">
        <v>150</v>
      </c>
      <c r="G7461" s="370" t="s">
        <v>151</v>
      </c>
      <c r="H7461" s="248">
        <f>Bahan!$C$10</f>
        <v>125000</v>
      </c>
      <c r="I7461" s="248"/>
      <c r="K7461" s="248" t="s">
        <v>128</v>
      </c>
      <c r="L7461" s="230">
        <f>D7461*H7461</f>
        <v>62500</v>
      </c>
    </row>
    <row r="7462" spans="1:14" ht="13">
      <c r="A7462" s="403"/>
      <c r="B7462" s="404"/>
      <c r="C7462" s="404"/>
      <c r="D7462" s="416">
        <v>0.3</v>
      </c>
      <c r="E7462" s="829" t="s">
        <v>149</v>
      </c>
      <c r="F7462" s="455" t="s">
        <v>945</v>
      </c>
      <c r="G7462" s="370" t="s">
        <v>151</v>
      </c>
      <c r="H7462" s="248">
        <f>Bahan!$C$20</f>
        <v>135000</v>
      </c>
      <c r="I7462" s="248"/>
      <c r="K7462" s="248" t="s">
        <v>128</v>
      </c>
      <c r="L7462" s="230">
        <f>D7462*H7462</f>
        <v>40500</v>
      </c>
    </row>
    <row r="7463" spans="1:14" ht="13">
      <c r="A7463" s="403"/>
      <c r="B7463" s="404"/>
      <c r="C7463" s="404"/>
      <c r="D7463" s="416">
        <v>0.2</v>
      </c>
      <c r="E7463" s="829" t="s">
        <v>149</v>
      </c>
      <c r="F7463" s="233" t="s">
        <v>153</v>
      </c>
      <c r="G7463" s="370" t="s">
        <v>151</v>
      </c>
      <c r="H7463" s="248">
        <f>Bahan!$C$21</f>
        <v>145000</v>
      </c>
      <c r="I7463" s="248"/>
      <c r="K7463" s="248" t="s">
        <v>128</v>
      </c>
      <c r="L7463" s="230">
        <f>D7463*H7463</f>
        <v>29000</v>
      </c>
    </row>
    <row r="7464" spans="1:14" ht="13">
      <c r="A7464" s="403"/>
      <c r="B7464" s="404"/>
      <c r="C7464" s="404"/>
      <c r="D7464" s="416">
        <v>0.02</v>
      </c>
      <c r="E7464" s="829" t="s">
        <v>149</v>
      </c>
      <c r="F7464" s="233" t="s">
        <v>154</v>
      </c>
      <c r="G7464" s="370" t="s">
        <v>151</v>
      </c>
      <c r="H7464" s="248">
        <f>Bahan!$C$22</f>
        <v>150000</v>
      </c>
      <c r="I7464" s="248"/>
      <c r="K7464" s="248" t="s">
        <v>128</v>
      </c>
      <c r="L7464" s="230">
        <f>D7464*H7464</f>
        <v>3000</v>
      </c>
    </row>
    <row r="7465" spans="1:14" ht="13">
      <c r="A7465" s="403"/>
      <c r="B7465" s="404"/>
      <c r="C7465" s="404"/>
      <c r="D7465" s="456"/>
      <c r="E7465" s="829"/>
      <c r="F7465" s="233"/>
      <c r="G7465" s="829"/>
      <c r="M7465" s="230" t="s">
        <v>128</v>
      </c>
      <c r="N7465" s="265">
        <f>SUM(L7461:L7464)</f>
        <v>135000</v>
      </c>
    </row>
    <row r="7466" spans="1:14" ht="13">
      <c r="A7466" s="403"/>
      <c r="B7466" s="404"/>
      <c r="C7466" s="404"/>
      <c r="D7466" s="456"/>
      <c r="E7466" s="829" t="s">
        <v>155</v>
      </c>
      <c r="F7466" s="233" t="s">
        <v>156</v>
      </c>
      <c r="G7466" s="829"/>
    </row>
    <row r="7467" spans="1:14" ht="13">
      <c r="A7467" s="403"/>
      <c r="B7467" s="404"/>
      <c r="C7467" s="404"/>
      <c r="D7467" s="416">
        <v>1</v>
      </c>
      <c r="E7467" s="829" t="s">
        <v>682</v>
      </c>
      <c r="F7467" s="457" t="s">
        <v>1481</v>
      </c>
      <c r="G7467" s="370" t="s">
        <v>151</v>
      </c>
      <c r="H7467" s="426">
        <f>Bahan!$C$486</f>
        <v>3500000</v>
      </c>
      <c r="I7467" s="248"/>
      <c r="K7467" s="248" t="s">
        <v>128</v>
      </c>
      <c r="L7467" s="230">
        <f>D7467*H7467</f>
        <v>3500000</v>
      </c>
    </row>
    <row r="7468" spans="1:14" ht="13">
      <c r="D7468" s="449"/>
      <c r="E7468" s="829"/>
      <c r="F7468" s="233"/>
      <c r="G7468" s="370"/>
      <c r="H7468" s="248"/>
      <c r="L7468" s="230"/>
      <c r="M7468" s="230" t="s">
        <v>128</v>
      </c>
      <c r="N7468" s="265">
        <f>SUM(L7467:L7467)</f>
        <v>3500000</v>
      </c>
    </row>
    <row r="7469" spans="1:14" ht="13">
      <c r="D7469" s="449"/>
      <c r="E7469" s="829"/>
      <c r="F7469" s="233"/>
      <c r="G7469" s="829"/>
      <c r="H7469" s="829"/>
      <c r="I7469" s="829"/>
      <c r="M7469" s="267" t="s">
        <v>169</v>
      </c>
      <c r="N7469" s="268" t="s">
        <v>169</v>
      </c>
    </row>
    <row r="7470" spans="1:14" ht="13">
      <c r="D7470" s="449"/>
      <c r="E7470" s="829"/>
      <c r="F7470" s="233"/>
      <c r="G7470" s="829"/>
      <c r="H7470" s="233" t="s">
        <v>170</v>
      </c>
      <c r="M7470" s="230" t="s">
        <v>128</v>
      </c>
      <c r="N7470" s="230">
        <f>SUM(N7465:N7468)</f>
        <v>3635000</v>
      </c>
    </row>
    <row r="7471" spans="1:14" ht="13">
      <c r="D7471" s="449"/>
      <c r="E7471" s="829"/>
      <c r="F7471" s="233"/>
      <c r="G7471" s="829"/>
      <c r="H7471" s="269" t="s">
        <v>3123</v>
      </c>
      <c r="K7471" s="270"/>
      <c r="M7471" s="230" t="s">
        <v>128</v>
      </c>
      <c r="N7471" s="265">
        <f>N7470*$Q$4</f>
        <v>363500</v>
      </c>
    </row>
    <row r="7472" spans="1:14" ht="13">
      <c r="D7472" s="449"/>
      <c r="E7472" s="829"/>
      <c r="F7472" s="233"/>
      <c r="G7472" s="829"/>
      <c r="H7472" s="233" t="s">
        <v>171</v>
      </c>
      <c r="M7472" s="230" t="s">
        <v>128</v>
      </c>
      <c r="N7472" s="262">
        <f>ROUNDDOWN((N7470+N7471),0)</f>
        <v>3998500</v>
      </c>
    </row>
    <row r="7473" spans="1:14" ht="13">
      <c r="D7473" s="449"/>
      <c r="E7473" s="829"/>
      <c r="F7473" s="233"/>
      <c r="G7473" s="829"/>
      <c r="N7473" s="262"/>
    </row>
    <row r="7474" spans="1:14" ht="13">
      <c r="A7474" s="258">
        <f>1+A7459</f>
        <v>265</v>
      </c>
      <c r="B7474" s="1250" t="s">
        <v>1482</v>
      </c>
      <c r="C7474" s="437"/>
      <c r="D7474" s="454" t="s">
        <v>1483</v>
      </c>
      <c r="E7474" s="1250"/>
      <c r="F7474" s="245"/>
      <c r="G7474" s="1250"/>
      <c r="H7474" s="245"/>
      <c r="I7474" s="245"/>
      <c r="L7474" s="245"/>
      <c r="M7474" s="262"/>
      <c r="N7474" s="245"/>
    </row>
    <row r="7475" spans="1:14" ht="13">
      <c r="A7475" s="403"/>
      <c r="B7475" s="404"/>
      <c r="C7475" s="404"/>
      <c r="D7475" s="449"/>
      <c r="E7475" s="829" t="s">
        <v>147</v>
      </c>
      <c r="F7475" s="233" t="s">
        <v>148</v>
      </c>
      <c r="G7475" s="829"/>
    </row>
    <row r="7476" spans="1:14" ht="13">
      <c r="A7476" s="403"/>
      <c r="B7476" s="404"/>
      <c r="C7476" s="404"/>
      <c r="D7476" s="416">
        <v>0.5</v>
      </c>
      <c r="E7476" s="829" t="s">
        <v>149</v>
      </c>
      <c r="F7476" s="455" t="s">
        <v>150</v>
      </c>
      <c r="G7476" s="370" t="s">
        <v>151</v>
      </c>
      <c r="H7476" s="248">
        <f>Bahan!$C$10</f>
        <v>125000</v>
      </c>
      <c r="I7476" s="248"/>
      <c r="K7476" s="248" t="s">
        <v>128</v>
      </c>
      <c r="L7476" s="230">
        <f>D7476*H7476</f>
        <v>62500</v>
      </c>
    </row>
    <row r="7477" spans="1:14" ht="13">
      <c r="A7477" s="403"/>
      <c r="B7477" s="404"/>
      <c r="C7477" s="404"/>
      <c r="D7477" s="416">
        <v>0.3</v>
      </c>
      <c r="E7477" s="829" t="s">
        <v>149</v>
      </c>
      <c r="F7477" s="455" t="s">
        <v>945</v>
      </c>
      <c r="G7477" s="370" t="s">
        <v>151</v>
      </c>
      <c r="H7477" s="248">
        <f>Bahan!$C$20</f>
        <v>135000</v>
      </c>
      <c r="I7477" s="248"/>
      <c r="K7477" s="248" t="s">
        <v>128</v>
      </c>
      <c r="L7477" s="230">
        <f>D7477*H7477</f>
        <v>40500</v>
      </c>
    </row>
    <row r="7478" spans="1:14" ht="13">
      <c r="A7478" s="403"/>
      <c r="B7478" s="404"/>
      <c r="C7478" s="404"/>
      <c r="D7478" s="416">
        <v>0.2</v>
      </c>
      <c r="E7478" s="829" t="s">
        <v>149</v>
      </c>
      <c r="F7478" s="233" t="s">
        <v>153</v>
      </c>
      <c r="G7478" s="370" t="s">
        <v>151</v>
      </c>
      <c r="H7478" s="248">
        <f>Bahan!$C$21</f>
        <v>145000</v>
      </c>
      <c r="I7478" s="248"/>
      <c r="K7478" s="248" t="s">
        <v>128</v>
      </c>
      <c r="L7478" s="230">
        <f>D7478*H7478</f>
        <v>29000</v>
      </c>
    </row>
    <row r="7479" spans="1:14" ht="13">
      <c r="A7479" s="403"/>
      <c r="B7479" s="404"/>
      <c r="C7479" s="404"/>
      <c r="D7479" s="416">
        <v>0.02</v>
      </c>
      <c r="E7479" s="829" t="s">
        <v>149</v>
      </c>
      <c r="F7479" s="233" t="s">
        <v>154</v>
      </c>
      <c r="G7479" s="370" t="s">
        <v>151</v>
      </c>
      <c r="H7479" s="248">
        <f>Bahan!$C$22</f>
        <v>150000</v>
      </c>
      <c r="I7479" s="248"/>
      <c r="K7479" s="248" t="s">
        <v>128</v>
      </c>
      <c r="L7479" s="230">
        <f>D7479*H7479</f>
        <v>3000</v>
      </c>
    </row>
    <row r="7480" spans="1:14" ht="13">
      <c r="A7480" s="403"/>
      <c r="B7480" s="404"/>
      <c r="C7480" s="404"/>
      <c r="D7480" s="456"/>
      <c r="E7480" s="829"/>
      <c r="F7480" s="233"/>
      <c r="G7480" s="829"/>
      <c r="M7480" s="230" t="s">
        <v>128</v>
      </c>
      <c r="N7480" s="265">
        <f>SUM(L7476:L7479)</f>
        <v>135000</v>
      </c>
    </row>
    <row r="7481" spans="1:14" ht="13">
      <c r="A7481" s="403"/>
      <c r="B7481" s="404"/>
      <c r="C7481" s="404"/>
      <c r="D7481" s="456"/>
      <c r="E7481" s="829" t="s">
        <v>155</v>
      </c>
      <c r="F7481" s="233" t="s">
        <v>156</v>
      </c>
      <c r="G7481" s="829"/>
    </row>
    <row r="7482" spans="1:14" ht="13">
      <c r="A7482" s="403"/>
      <c r="B7482" s="404"/>
      <c r="C7482" s="404"/>
      <c r="D7482" s="416">
        <v>1</v>
      </c>
      <c r="E7482" s="829" t="s">
        <v>682</v>
      </c>
      <c r="F7482" s="457" t="s">
        <v>1484</v>
      </c>
      <c r="G7482" s="370" t="s">
        <v>151</v>
      </c>
      <c r="H7482" s="426">
        <f>Bahan!$C$487</f>
        <v>1400000</v>
      </c>
      <c r="I7482" s="248"/>
      <c r="K7482" s="248" t="s">
        <v>128</v>
      </c>
      <c r="L7482" s="230">
        <f>D7482*H7482</f>
        <v>1400000</v>
      </c>
    </row>
    <row r="7483" spans="1:14" ht="13">
      <c r="D7483" s="449"/>
      <c r="E7483" s="829"/>
      <c r="F7483" s="233"/>
      <c r="G7483" s="370"/>
      <c r="H7483" s="248"/>
      <c r="L7483" s="230"/>
      <c r="M7483" s="230" t="s">
        <v>128</v>
      </c>
      <c r="N7483" s="265">
        <f>SUM(L7482:L7482)</f>
        <v>1400000</v>
      </c>
    </row>
    <row r="7484" spans="1:14" ht="13">
      <c r="D7484" s="449"/>
      <c r="E7484" s="829"/>
      <c r="F7484" s="233"/>
      <c r="G7484" s="829"/>
      <c r="H7484" s="829"/>
      <c r="I7484" s="829"/>
      <c r="M7484" s="267" t="s">
        <v>169</v>
      </c>
      <c r="N7484" s="268" t="s">
        <v>169</v>
      </c>
    </row>
    <row r="7485" spans="1:14" ht="13">
      <c r="D7485" s="449"/>
      <c r="E7485" s="829"/>
      <c r="F7485" s="233"/>
      <c r="G7485" s="829"/>
      <c r="H7485" s="233" t="s">
        <v>170</v>
      </c>
      <c r="M7485" s="230" t="s">
        <v>128</v>
      </c>
      <c r="N7485" s="230">
        <f>SUM(N7480:N7483)</f>
        <v>1535000</v>
      </c>
    </row>
    <row r="7486" spans="1:14" ht="13">
      <c r="D7486" s="449"/>
      <c r="E7486" s="829"/>
      <c r="F7486" s="233"/>
      <c r="G7486" s="829"/>
      <c r="H7486" s="269" t="s">
        <v>3123</v>
      </c>
      <c r="K7486" s="270"/>
      <c r="M7486" s="230" t="s">
        <v>128</v>
      </c>
      <c r="N7486" s="265">
        <f>N7485*$Q$4</f>
        <v>153500</v>
      </c>
    </row>
    <row r="7487" spans="1:14" ht="13">
      <c r="D7487" s="449"/>
      <c r="E7487" s="829"/>
      <c r="F7487" s="233"/>
      <c r="G7487" s="829"/>
      <c r="H7487" s="233" t="s">
        <v>171</v>
      </c>
      <c r="M7487" s="230" t="s">
        <v>128</v>
      </c>
      <c r="N7487" s="262">
        <f>ROUNDDOWN((N7485+N7486),0)</f>
        <v>1688500</v>
      </c>
    </row>
    <row r="7488" spans="1:14" ht="13">
      <c r="D7488" s="449"/>
      <c r="E7488" s="829"/>
      <c r="F7488" s="233"/>
      <c r="G7488" s="829"/>
      <c r="N7488" s="262"/>
    </row>
    <row r="7489" spans="1:14" ht="13">
      <c r="A7489" s="258">
        <f>1+A7474</f>
        <v>266</v>
      </c>
      <c r="B7489" s="1250" t="s">
        <v>1485</v>
      </c>
      <c r="C7489" s="437"/>
      <c r="D7489" s="454" t="s">
        <v>1486</v>
      </c>
      <c r="E7489" s="1250"/>
      <c r="F7489" s="245"/>
      <c r="G7489" s="1250"/>
      <c r="H7489" s="245"/>
      <c r="I7489" s="245"/>
      <c r="L7489" s="245"/>
      <c r="M7489" s="262"/>
      <c r="N7489" s="245"/>
    </row>
    <row r="7490" spans="1:14" ht="13">
      <c r="A7490" s="403"/>
      <c r="B7490" s="404"/>
      <c r="C7490" s="404"/>
      <c r="D7490" s="449"/>
      <c r="E7490" s="829" t="s">
        <v>147</v>
      </c>
      <c r="F7490" s="233" t="s">
        <v>148</v>
      </c>
      <c r="G7490" s="829"/>
    </row>
    <row r="7491" spans="1:14" ht="13">
      <c r="A7491" s="403"/>
      <c r="B7491" s="404"/>
      <c r="C7491" s="404"/>
      <c r="D7491" s="416">
        <v>0.5</v>
      </c>
      <c r="E7491" s="829" t="s">
        <v>149</v>
      </c>
      <c r="F7491" s="455" t="s">
        <v>150</v>
      </c>
      <c r="G7491" s="370" t="s">
        <v>151</v>
      </c>
      <c r="H7491" s="248">
        <f>Bahan!$C$10</f>
        <v>125000</v>
      </c>
      <c r="I7491" s="248"/>
      <c r="K7491" s="248" t="s">
        <v>128</v>
      </c>
      <c r="L7491" s="230">
        <f>D7491*H7491</f>
        <v>62500</v>
      </c>
    </row>
    <row r="7492" spans="1:14" ht="13">
      <c r="A7492" s="403"/>
      <c r="B7492" s="404"/>
      <c r="C7492" s="404"/>
      <c r="D7492" s="416">
        <v>0.3</v>
      </c>
      <c r="E7492" s="829" t="s">
        <v>149</v>
      </c>
      <c r="F7492" s="455" t="s">
        <v>945</v>
      </c>
      <c r="G7492" s="370" t="s">
        <v>151</v>
      </c>
      <c r="H7492" s="248">
        <f>Bahan!$C$20</f>
        <v>135000</v>
      </c>
      <c r="I7492" s="248"/>
      <c r="K7492" s="248" t="s">
        <v>128</v>
      </c>
      <c r="L7492" s="230">
        <f>D7492*H7492</f>
        <v>40500</v>
      </c>
    </row>
    <row r="7493" spans="1:14" ht="13">
      <c r="A7493" s="403"/>
      <c r="B7493" s="404"/>
      <c r="C7493" s="404"/>
      <c r="D7493" s="416">
        <v>0.03</v>
      </c>
      <c r="E7493" s="829" t="s">
        <v>149</v>
      </c>
      <c r="F7493" s="233" t="s">
        <v>153</v>
      </c>
      <c r="G7493" s="370" t="s">
        <v>151</v>
      </c>
      <c r="H7493" s="248">
        <f>Bahan!$C$21</f>
        <v>145000</v>
      </c>
      <c r="I7493" s="248"/>
      <c r="K7493" s="248" t="s">
        <v>128</v>
      </c>
      <c r="L7493" s="230">
        <f>D7493*H7493</f>
        <v>4350</v>
      </c>
    </row>
    <row r="7494" spans="1:14" ht="13">
      <c r="A7494" s="403"/>
      <c r="B7494" s="404"/>
      <c r="C7494" s="404"/>
      <c r="D7494" s="416">
        <v>3.0000000000000001E-3</v>
      </c>
      <c r="E7494" s="829" t="s">
        <v>149</v>
      </c>
      <c r="F7494" s="233" t="s">
        <v>154</v>
      </c>
      <c r="G7494" s="370" t="s">
        <v>151</v>
      </c>
      <c r="H7494" s="248">
        <f>Bahan!$C$22</f>
        <v>150000</v>
      </c>
      <c r="I7494" s="248"/>
      <c r="K7494" s="248" t="s">
        <v>128</v>
      </c>
      <c r="L7494" s="230">
        <f>D7494*H7494</f>
        <v>450</v>
      </c>
    </row>
    <row r="7495" spans="1:14" ht="13">
      <c r="A7495" s="403"/>
      <c r="B7495" s="404"/>
      <c r="C7495" s="404"/>
      <c r="D7495" s="456"/>
      <c r="E7495" s="829"/>
      <c r="F7495" s="233"/>
      <c r="G7495" s="829"/>
      <c r="M7495" s="230" t="s">
        <v>128</v>
      </c>
      <c r="N7495" s="265">
        <f>SUM(L7491:L7494)</f>
        <v>107800</v>
      </c>
    </row>
    <row r="7496" spans="1:14" ht="13">
      <c r="A7496" s="403"/>
      <c r="B7496" s="404"/>
      <c r="C7496" s="404"/>
      <c r="D7496" s="456"/>
      <c r="E7496" s="829" t="s">
        <v>155</v>
      </c>
      <c r="F7496" s="233" t="s">
        <v>156</v>
      </c>
      <c r="G7496" s="829"/>
    </row>
    <row r="7497" spans="1:14" ht="13">
      <c r="A7497" s="403"/>
      <c r="B7497" s="404"/>
      <c r="C7497" s="404"/>
      <c r="D7497" s="416">
        <v>1</v>
      </c>
      <c r="E7497" s="829" t="s">
        <v>682</v>
      </c>
      <c r="F7497" s="457" t="s">
        <v>1487</v>
      </c>
      <c r="G7497" s="370" t="s">
        <v>151</v>
      </c>
      <c r="H7497" s="426">
        <f>Bahan!$C$480</f>
        <v>7500000</v>
      </c>
      <c r="I7497" s="248"/>
      <c r="K7497" s="248" t="s">
        <v>128</v>
      </c>
      <c r="L7497" s="230">
        <f>D7497*H7497</f>
        <v>7500000</v>
      </c>
    </row>
    <row r="7498" spans="1:14" ht="13">
      <c r="D7498" s="449"/>
      <c r="E7498" s="829"/>
      <c r="F7498" s="233"/>
      <c r="G7498" s="370"/>
      <c r="H7498" s="248"/>
      <c r="L7498" s="230"/>
      <c r="M7498" s="230" t="s">
        <v>128</v>
      </c>
      <c r="N7498" s="265">
        <f>SUM(L7497:L7497)</f>
        <v>7500000</v>
      </c>
    </row>
    <row r="7499" spans="1:14" ht="13">
      <c r="D7499" s="449"/>
      <c r="E7499" s="829"/>
      <c r="F7499" s="233"/>
      <c r="G7499" s="829"/>
      <c r="H7499" s="829"/>
      <c r="I7499" s="829"/>
      <c r="M7499" s="267" t="s">
        <v>169</v>
      </c>
      <c r="N7499" s="268" t="s">
        <v>169</v>
      </c>
    </row>
    <row r="7500" spans="1:14" ht="13">
      <c r="D7500" s="449"/>
      <c r="E7500" s="829"/>
      <c r="F7500" s="233"/>
      <c r="G7500" s="829"/>
      <c r="H7500" s="233" t="s">
        <v>170</v>
      </c>
      <c r="M7500" s="230" t="s">
        <v>128</v>
      </c>
      <c r="N7500" s="230">
        <f>SUM(N7495:N7498)</f>
        <v>7607800</v>
      </c>
    </row>
    <row r="7501" spans="1:14" ht="13">
      <c r="D7501" s="449"/>
      <c r="E7501" s="829"/>
      <c r="F7501" s="233"/>
      <c r="G7501" s="829"/>
      <c r="H7501" s="269" t="s">
        <v>3123</v>
      </c>
      <c r="K7501" s="270"/>
      <c r="M7501" s="230" t="s">
        <v>128</v>
      </c>
      <c r="N7501" s="265">
        <f>N7500*$Q$4</f>
        <v>760780</v>
      </c>
    </row>
    <row r="7502" spans="1:14" ht="13">
      <c r="D7502" s="449"/>
      <c r="E7502" s="829"/>
      <c r="F7502" s="233"/>
      <c r="G7502" s="829"/>
      <c r="H7502" s="233" t="s">
        <v>171</v>
      </c>
      <c r="M7502" s="230" t="s">
        <v>128</v>
      </c>
      <c r="N7502" s="262">
        <f>ROUNDDOWN((N7500+N7501),0)</f>
        <v>8368580</v>
      </c>
    </row>
    <row r="7503" spans="1:14" ht="13">
      <c r="D7503" s="449"/>
      <c r="E7503" s="829"/>
      <c r="F7503" s="233"/>
      <c r="G7503" s="829"/>
      <c r="N7503" s="262"/>
    </row>
    <row r="7504" spans="1:14" ht="13">
      <c r="A7504" s="258">
        <f>1+A7489</f>
        <v>267</v>
      </c>
      <c r="B7504" s="1250" t="s">
        <v>1488</v>
      </c>
      <c r="C7504" s="437"/>
      <c r="D7504" s="454" t="s">
        <v>1489</v>
      </c>
      <c r="E7504" s="1250"/>
      <c r="F7504" s="245"/>
      <c r="G7504" s="1250"/>
      <c r="H7504" s="245"/>
      <c r="I7504" s="245"/>
      <c r="L7504" s="245"/>
      <c r="M7504" s="262"/>
      <c r="N7504" s="245"/>
    </row>
    <row r="7505" spans="1:14" ht="13">
      <c r="A7505" s="403"/>
      <c r="B7505" s="404"/>
      <c r="C7505" s="404"/>
      <c r="D7505" s="449"/>
      <c r="E7505" s="829" t="s">
        <v>147</v>
      </c>
      <c r="F7505" s="233" t="s">
        <v>148</v>
      </c>
      <c r="G7505" s="829"/>
    </row>
    <row r="7506" spans="1:14" ht="13">
      <c r="A7506" s="403"/>
      <c r="B7506" s="404"/>
      <c r="C7506" s="404"/>
      <c r="D7506" s="416">
        <v>0.05</v>
      </c>
      <c r="E7506" s="829" t="s">
        <v>149</v>
      </c>
      <c r="F7506" s="455" t="s">
        <v>150</v>
      </c>
      <c r="G7506" s="370" t="s">
        <v>151</v>
      </c>
      <c r="H7506" s="248">
        <f>Bahan!$C$10</f>
        <v>125000</v>
      </c>
      <c r="I7506" s="248"/>
      <c r="K7506" s="248" t="s">
        <v>128</v>
      </c>
      <c r="L7506" s="230">
        <f>D7506*H7506</f>
        <v>6250</v>
      </c>
    </row>
    <row r="7507" spans="1:14" ht="13">
      <c r="A7507" s="403"/>
      <c r="B7507" s="404"/>
      <c r="C7507" s="404"/>
      <c r="D7507" s="416">
        <v>0.05</v>
      </c>
      <c r="E7507" s="829" t="s">
        <v>149</v>
      </c>
      <c r="F7507" s="455" t="s">
        <v>945</v>
      </c>
      <c r="G7507" s="370" t="s">
        <v>151</v>
      </c>
      <c r="H7507" s="248">
        <f>Bahan!$C$20</f>
        <v>135000</v>
      </c>
      <c r="I7507" s="248"/>
      <c r="K7507" s="248" t="s">
        <v>128</v>
      </c>
      <c r="L7507" s="230">
        <f>D7507*H7507</f>
        <v>6750</v>
      </c>
    </row>
    <row r="7508" spans="1:14" ht="13">
      <c r="A7508" s="403"/>
      <c r="B7508" s="404"/>
      <c r="C7508" s="404"/>
      <c r="D7508" s="416">
        <v>5.0000000000000001E-3</v>
      </c>
      <c r="E7508" s="829" t="s">
        <v>149</v>
      </c>
      <c r="F7508" s="233" t="s">
        <v>153</v>
      </c>
      <c r="G7508" s="370" t="s">
        <v>151</v>
      </c>
      <c r="H7508" s="248">
        <f>Bahan!$C$21</f>
        <v>145000</v>
      </c>
      <c r="I7508" s="248"/>
      <c r="K7508" s="248" t="s">
        <v>128</v>
      </c>
      <c r="L7508" s="230">
        <f>D7508*H7508</f>
        <v>725</v>
      </c>
    </row>
    <row r="7509" spans="1:14" ht="13">
      <c r="A7509" s="403"/>
      <c r="B7509" s="404"/>
      <c r="C7509" s="404"/>
      <c r="D7509" s="416">
        <v>5.0000000000000001E-3</v>
      </c>
      <c r="E7509" s="829" t="s">
        <v>149</v>
      </c>
      <c r="F7509" s="233" t="s">
        <v>154</v>
      </c>
      <c r="G7509" s="370" t="s">
        <v>151</v>
      </c>
      <c r="H7509" s="248">
        <f>Bahan!$C$22</f>
        <v>150000</v>
      </c>
      <c r="I7509" s="248"/>
      <c r="K7509" s="248" t="s">
        <v>128</v>
      </c>
      <c r="L7509" s="230">
        <f>D7509*H7509</f>
        <v>750</v>
      </c>
    </row>
    <row r="7510" spans="1:14" ht="13">
      <c r="A7510" s="403"/>
      <c r="B7510" s="404"/>
      <c r="C7510" s="404"/>
      <c r="D7510" s="456"/>
      <c r="E7510" s="829"/>
      <c r="F7510" s="233"/>
      <c r="G7510" s="829"/>
      <c r="M7510" s="230" t="s">
        <v>128</v>
      </c>
      <c r="N7510" s="265">
        <f>SUM(L7506:L7509)</f>
        <v>14475</v>
      </c>
    </row>
    <row r="7511" spans="1:14" ht="13">
      <c r="A7511" s="403"/>
      <c r="B7511" s="404"/>
      <c r="C7511" s="404"/>
      <c r="D7511" s="456"/>
      <c r="E7511" s="829" t="s">
        <v>155</v>
      </c>
      <c r="F7511" s="233" t="s">
        <v>156</v>
      </c>
      <c r="G7511" s="829"/>
    </row>
    <row r="7512" spans="1:14" ht="13">
      <c r="A7512" s="403"/>
      <c r="B7512" s="404"/>
      <c r="C7512" s="404"/>
      <c r="D7512" s="416">
        <v>1</v>
      </c>
      <c r="E7512" s="829" t="s">
        <v>682</v>
      </c>
      <c r="F7512" s="457" t="s">
        <v>1490</v>
      </c>
      <c r="G7512" s="370" t="s">
        <v>151</v>
      </c>
      <c r="H7512" s="426">
        <f>Bahan!$C$481</f>
        <v>1488000</v>
      </c>
      <c r="I7512" s="248"/>
      <c r="K7512" s="248" t="s">
        <v>128</v>
      </c>
      <c r="L7512" s="230">
        <f>D7512*H7512</f>
        <v>1488000</v>
      </c>
    </row>
    <row r="7513" spans="1:14" ht="13">
      <c r="D7513" s="449"/>
      <c r="E7513" s="829"/>
      <c r="F7513" s="233"/>
      <c r="G7513" s="370"/>
      <c r="H7513" s="248"/>
      <c r="L7513" s="230"/>
      <c r="M7513" s="230" t="s">
        <v>128</v>
      </c>
      <c r="N7513" s="265">
        <f>SUM(L7512:L7512)</f>
        <v>1488000</v>
      </c>
    </row>
    <row r="7514" spans="1:14" ht="13">
      <c r="D7514" s="449"/>
      <c r="E7514" s="829"/>
      <c r="F7514" s="233"/>
      <c r="G7514" s="829"/>
      <c r="H7514" s="829"/>
      <c r="I7514" s="829"/>
      <c r="M7514" s="267" t="s">
        <v>169</v>
      </c>
      <c r="N7514" s="268" t="s">
        <v>169</v>
      </c>
    </row>
    <row r="7515" spans="1:14" ht="13">
      <c r="D7515" s="449"/>
      <c r="E7515" s="829"/>
      <c r="F7515" s="233"/>
      <c r="G7515" s="829"/>
      <c r="H7515" s="233" t="s">
        <v>170</v>
      </c>
      <c r="M7515" s="230" t="s">
        <v>128</v>
      </c>
      <c r="N7515" s="230">
        <f>SUM(N7510:N7513)</f>
        <v>1502475</v>
      </c>
    </row>
    <row r="7516" spans="1:14" ht="13">
      <c r="D7516" s="449"/>
      <c r="E7516" s="829"/>
      <c r="F7516" s="233"/>
      <c r="G7516" s="829"/>
      <c r="H7516" s="269" t="s">
        <v>3123</v>
      </c>
      <c r="K7516" s="270"/>
      <c r="M7516" s="230" t="s">
        <v>128</v>
      </c>
      <c r="N7516" s="265">
        <f>N7515*$Q$4</f>
        <v>150247.5</v>
      </c>
    </row>
    <row r="7517" spans="1:14" ht="13">
      <c r="D7517" s="449"/>
      <c r="E7517" s="829"/>
      <c r="F7517" s="233"/>
      <c r="G7517" s="829"/>
      <c r="H7517" s="233" t="s">
        <v>171</v>
      </c>
      <c r="M7517" s="230" t="s">
        <v>128</v>
      </c>
      <c r="N7517" s="262">
        <f>ROUNDDOWN((N7515+N7516),0)</f>
        <v>1652722</v>
      </c>
    </row>
    <row r="7518" spans="1:14" ht="13">
      <c r="D7518" s="449"/>
      <c r="E7518" s="829"/>
      <c r="F7518" s="233"/>
      <c r="G7518" s="829"/>
      <c r="N7518" s="262"/>
    </row>
    <row r="7519" spans="1:14" ht="13">
      <c r="A7519" s="258">
        <f>1+A7504</f>
        <v>268</v>
      </c>
      <c r="B7519" s="1250" t="s">
        <v>1491</v>
      </c>
      <c r="C7519" s="437"/>
      <c r="D7519" s="454" t="s">
        <v>1492</v>
      </c>
      <c r="E7519" s="1250"/>
      <c r="F7519" s="245"/>
      <c r="G7519" s="1250"/>
      <c r="H7519" s="245"/>
      <c r="I7519" s="245"/>
      <c r="L7519" s="245"/>
      <c r="M7519" s="262"/>
      <c r="N7519" s="245"/>
    </row>
    <row r="7520" spans="1:14" ht="13">
      <c r="A7520" s="403"/>
      <c r="B7520" s="404"/>
      <c r="C7520" s="404"/>
      <c r="D7520" s="449"/>
      <c r="E7520" s="829" t="s">
        <v>147</v>
      </c>
      <c r="F7520" s="233" t="s">
        <v>148</v>
      </c>
      <c r="G7520" s="829"/>
    </row>
    <row r="7521" spans="1:14" ht="13">
      <c r="A7521" s="403"/>
      <c r="B7521" s="404"/>
      <c r="C7521" s="404"/>
      <c r="D7521" s="416">
        <v>0.5</v>
      </c>
      <c r="E7521" s="829" t="s">
        <v>149</v>
      </c>
      <c r="F7521" s="455" t="s">
        <v>150</v>
      </c>
      <c r="G7521" s="370" t="s">
        <v>151</v>
      </c>
      <c r="H7521" s="248">
        <f>Bahan!$C$10</f>
        <v>125000</v>
      </c>
      <c r="I7521" s="248"/>
      <c r="K7521" s="248" t="s">
        <v>128</v>
      </c>
      <c r="L7521" s="230">
        <f>D7521*H7521</f>
        <v>62500</v>
      </c>
    </row>
    <row r="7522" spans="1:14" ht="13">
      <c r="A7522" s="403"/>
      <c r="B7522" s="404"/>
      <c r="C7522" s="404"/>
      <c r="D7522" s="416">
        <v>0.5</v>
      </c>
      <c r="E7522" s="829" t="s">
        <v>149</v>
      </c>
      <c r="F7522" s="455" t="s">
        <v>945</v>
      </c>
      <c r="G7522" s="370" t="s">
        <v>151</v>
      </c>
      <c r="H7522" s="248">
        <f>Bahan!$C$20</f>
        <v>135000</v>
      </c>
      <c r="I7522" s="248"/>
      <c r="K7522" s="248" t="s">
        <v>128</v>
      </c>
      <c r="L7522" s="230">
        <f>D7522*H7522</f>
        <v>67500</v>
      </c>
    </row>
    <row r="7523" spans="1:14" ht="13">
      <c r="A7523" s="403"/>
      <c r="B7523" s="404"/>
      <c r="C7523" s="404"/>
      <c r="D7523" s="416">
        <v>0.1</v>
      </c>
      <c r="E7523" s="829" t="s">
        <v>149</v>
      </c>
      <c r="F7523" s="233" t="s">
        <v>153</v>
      </c>
      <c r="G7523" s="370" t="s">
        <v>151</v>
      </c>
      <c r="H7523" s="248">
        <f>Bahan!$C$21</f>
        <v>145000</v>
      </c>
      <c r="I7523" s="248"/>
      <c r="K7523" s="248" t="s">
        <v>128</v>
      </c>
      <c r="L7523" s="230">
        <f>D7523*H7523</f>
        <v>14500</v>
      </c>
    </row>
    <row r="7524" spans="1:14" ht="13">
      <c r="A7524" s="403"/>
      <c r="B7524" s="404"/>
      <c r="C7524" s="404"/>
      <c r="D7524" s="416">
        <v>0.01</v>
      </c>
      <c r="E7524" s="829" t="s">
        <v>149</v>
      </c>
      <c r="F7524" s="233" t="s">
        <v>154</v>
      </c>
      <c r="G7524" s="370" t="s">
        <v>151</v>
      </c>
      <c r="H7524" s="248">
        <f>Bahan!$C$22</f>
        <v>150000</v>
      </c>
      <c r="I7524" s="248"/>
      <c r="K7524" s="248" t="s">
        <v>128</v>
      </c>
      <c r="L7524" s="230">
        <f>D7524*H7524</f>
        <v>1500</v>
      </c>
    </row>
    <row r="7525" spans="1:14" ht="13">
      <c r="A7525" s="403"/>
      <c r="B7525" s="404"/>
      <c r="C7525" s="404"/>
      <c r="D7525" s="456"/>
      <c r="E7525" s="829"/>
      <c r="F7525" s="233"/>
      <c r="G7525" s="829"/>
      <c r="M7525" s="230" t="s">
        <v>128</v>
      </c>
      <c r="N7525" s="265">
        <f>SUM(L7521:L7524)</f>
        <v>146000</v>
      </c>
    </row>
    <row r="7526" spans="1:14" ht="13">
      <c r="A7526" s="403"/>
      <c r="B7526" s="404"/>
      <c r="C7526" s="404"/>
      <c r="D7526" s="456"/>
      <c r="E7526" s="829" t="s">
        <v>155</v>
      </c>
      <c r="F7526" s="233" t="s">
        <v>156</v>
      </c>
      <c r="G7526" s="829"/>
    </row>
    <row r="7527" spans="1:14" ht="13">
      <c r="A7527" s="403"/>
      <c r="B7527" s="404"/>
      <c r="C7527" s="404"/>
      <c r="D7527" s="416">
        <v>1</v>
      </c>
      <c r="E7527" s="829" t="s">
        <v>186</v>
      </c>
      <c r="F7527" s="457" t="s">
        <v>1493</v>
      </c>
      <c r="G7527" s="370" t="s">
        <v>151</v>
      </c>
      <c r="H7527" s="426">
        <f>Bahan!$C$482</f>
        <v>6000000</v>
      </c>
      <c r="I7527" s="248"/>
      <c r="K7527" s="248" t="s">
        <v>128</v>
      </c>
      <c r="L7527" s="230">
        <f>D7527*H7527</f>
        <v>6000000</v>
      </c>
    </row>
    <row r="7528" spans="1:14" ht="13">
      <c r="D7528" s="449"/>
      <c r="E7528" s="829"/>
      <c r="F7528" s="233"/>
      <c r="G7528" s="370"/>
      <c r="H7528" s="248"/>
      <c r="L7528" s="230"/>
      <c r="M7528" s="230" t="s">
        <v>128</v>
      </c>
      <c r="N7528" s="265">
        <f>SUM(L7527:L7527)</f>
        <v>6000000</v>
      </c>
    </row>
    <row r="7529" spans="1:14" ht="13">
      <c r="D7529" s="449"/>
      <c r="E7529" s="829"/>
      <c r="F7529" s="233"/>
      <c r="G7529" s="829"/>
      <c r="H7529" s="829"/>
      <c r="I7529" s="829"/>
      <c r="M7529" s="267" t="s">
        <v>169</v>
      </c>
      <c r="N7529" s="268" t="s">
        <v>169</v>
      </c>
    </row>
    <row r="7530" spans="1:14" ht="13">
      <c r="D7530" s="449"/>
      <c r="E7530" s="829"/>
      <c r="F7530" s="233"/>
      <c r="G7530" s="829"/>
      <c r="H7530" s="233" t="s">
        <v>170</v>
      </c>
      <c r="M7530" s="230" t="s">
        <v>128</v>
      </c>
      <c r="N7530" s="230">
        <f>SUM(N7525:N7528)</f>
        <v>6146000</v>
      </c>
    </row>
    <row r="7531" spans="1:14" ht="13">
      <c r="D7531" s="449"/>
      <c r="E7531" s="829"/>
      <c r="F7531" s="233"/>
      <c r="G7531" s="829"/>
      <c r="H7531" s="269" t="s">
        <v>3123</v>
      </c>
      <c r="K7531" s="270"/>
      <c r="M7531" s="230" t="s">
        <v>128</v>
      </c>
      <c r="N7531" s="265">
        <f>N7530*$Q$4</f>
        <v>614600</v>
      </c>
    </row>
    <row r="7532" spans="1:14" ht="13">
      <c r="D7532" s="449"/>
      <c r="E7532" s="829"/>
      <c r="F7532" s="233"/>
      <c r="G7532" s="829"/>
      <c r="H7532" s="233" t="s">
        <v>171</v>
      </c>
      <c r="M7532" s="230" t="s">
        <v>128</v>
      </c>
      <c r="N7532" s="262">
        <f>ROUNDDOWN((N7530+N7531),0)</f>
        <v>6760600</v>
      </c>
    </row>
    <row r="7533" spans="1:14" ht="13">
      <c r="D7533" s="449"/>
      <c r="E7533" s="829"/>
      <c r="F7533" s="233"/>
      <c r="G7533" s="829"/>
      <c r="N7533" s="262"/>
    </row>
    <row r="7534" spans="1:14" ht="13">
      <c r="D7534" s="449"/>
      <c r="E7534" s="829"/>
      <c r="F7534" s="233"/>
      <c r="G7534" s="829"/>
      <c r="M7534" s="423"/>
      <c r="N7534" s="271"/>
    </row>
    <row r="7535" spans="1:14" ht="13">
      <c r="A7535" s="258">
        <f>1+A7519</f>
        <v>269</v>
      </c>
      <c r="B7535" s="1250" t="s">
        <v>1494</v>
      </c>
      <c r="C7535" s="437"/>
      <c r="D7535" s="454" t="s">
        <v>1495</v>
      </c>
      <c r="E7535" s="1250"/>
      <c r="F7535" s="245"/>
      <c r="G7535" s="1250"/>
      <c r="H7535" s="245"/>
      <c r="I7535" s="245"/>
      <c r="L7535" s="245"/>
      <c r="M7535" s="262"/>
      <c r="N7535" s="245"/>
    </row>
    <row r="7536" spans="1:14" ht="13">
      <c r="A7536" s="403"/>
      <c r="B7536" s="404"/>
      <c r="C7536" s="404"/>
      <c r="D7536" s="449"/>
      <c r="E7536" s="829" t="s">
        <v>147</v>
      </c>
      <c r="F7536" s="233" t="s">
        <v>148</v>
      </c>
      <c r="G7536" s="829"/>
    </row>
    <row r="7537" spans="1:14" ht="13">
      <c r="A7537" s="403"/>
      <c r="B7537" s="404"/>
      <c r="C7537" s="404"/>
      <c r="D7537" s="416">
        <v>0.5</v>
      </c>
      <c r="E7537" s="829" t="s">
        <v>149</v>
      </c>
      <c r="F7537" s="455" t="s">
        <v>150</v>
      </c>
      <c r="G7537" s="370" t="s">
        <v>151</v>
      </c>
      <c r="H7537" s="248">
        <f>Bahan!$C$10</f>
        <v>125000</v>
      </c>
      <c r="I7537" s="248"/>
      <c r="K7537" s="248" t="s">
        <v>128</v>
      </c>
      <c r="L7537" s="230">
        <f>D7537*H7537</f>
        <v>62500</v>
      </c>
    </row>
    <row r="7538" spans="1:14" ht="13">
      <c r="A7538" s="403"/>
      <c r="B7538" s="404"/>
      <c r="C7538" s="404"/>
      <c r="D7538" s="416">
        <v>0.3</v>
      </c>
      <c r="E7538" s="829" t="s">
        <v>149</v>
      </c>
      <c r="F7538" s="455" t="s">
        <v>945</v>
      </c>
      <c r="G7538" s="370" t="s">
        <v>151</v>
      </c>
      <c r="H7538" s="248">
        <f>Bahan!$C$20</f>
        <v>135000</v>
      </c>
      <c r="I7538" s="248"/>
      <c r="K7538" s="248" t="s">
        <v>128</v>
      </c>
      <c r="L7538" s="230">
        <f>D7538*H7538</f>
        <v>40500</v>
      </c>
    </row>
    <row r="7539" spans="1:14" ht="13">
      <c r="A7539" s="403"/>
      <c r="B7539" s="404"/>
      <c r="C7539" s="404"/>
      <c r="D7539" s="416">
        <v>0.03</v>
      </c>
      <c r="E7539" s="829" t="s">
        <v>149</v>
      </c>
      <c r="F7539" s="233" t="s">
        <v>153</v>
      </c>
      <c r="G7539" s="370" t="s">
        <v>151</v>
      </c>
      <c r="H7539" s="248">
        <f>Bahan!$C$21</f>
        <v>145000</v>
      </c>
      <c r="I7539" s="248"/>
      <c r="K7539" s="248" t="s">
        <v>128</v>
      </c>
      <c r="L7539" s="230">
        <f>D7539*H7539</f>
        <v>4350</v>
      </c>
    </row>
    <row r="7540" spans="1:14" ht="13">
      <c r="A7540" s="403"/>
      <c r="B7540" s="404"/>
      <c r="C7540" s="404"/>
      <c r="D7540" s="416">
        <v>8.0000000000000002E-3</v>
      </c>
      <c r="E7540" s="829" t="s">
        <v>149</v>
      </c>
      <c r="F7540" s="233" t="s">
        <v>154</v>
      </c>
      <c r="G7540" s="370" t="s">
        <v>151</v>
      </c>
      <c r="H7540" s="248">
        <f>Bahan!$C$22</f>
        <v>150000</v>
      </c>
      <c r="I7540" s="248"/>
      <c r="K7540" s="248" t="s">
        <v>128</v>
      </c>
      <c r="L7540" s="230">
        <f>D7540*H7540</f>
        <v>1200</v>
      </c>
    </row>
    <row r="7541" spans="1:14" ht="13">
      <c r="A7541" s="403"/>
      <c r="B7541" s="404"/>
      <c r="C7541" s="404"/>
      <c r="D7541" s="456"/>
      <c r="E7541" s="829"/>
      <c r="F7541" s="233"/>
      <c r="G7541" s="829"/>
      <c r="M7541" s="230" t="s">
        <v>128</v>
      </c>
      <c r="N7541" s="265">
        <f>SUM(L7537:L7540)</f>
        <v>108550</v>
      </c>
    </row>
    <row r="7542" spans="1:14" ht="13">
      <c r="A7542" s="403"/>
      <c r="B7542" s="404"/>
      <c r="C7542" s="404"/>
      <c r="D7542" s="456"/>
      <c r="E7542" s="829" t="s">
        <v>155</v>
      </c>
      <c r="F7542" s="233" t="s">
        <v>156</v>
      </c>
      <c r="G7542" s="829"/>
    </row>
    <row r="7543" spans="1:14" ht="13">
      <c r="A7543" s="403"/>
      <c r="B7543" s="404"/>
      <c r="C7543" s="404"/>
      <c r="D7543" s="416">
        <v>1</v>
      </c>
      <c r="E7543" s="829" t="s">
        <v>682</v>
      </c>
      <c r="F7543" s="457" t="s">
        <v>1496</v>
      </c>
      <c r="G7543" s="370" t="s">
        <v>151</v>
      </c>
      <c r="H7543" s="426">
        <f>Bahan!$C$499</f>
        <v>17500000</v>
      </c>
      <c r="I7543" s="248"/>
      <c r="K7543" s="248" t="s">
        <v>128</v>
      </c>
      <c r="L7543" s="230">
        <f>D7543*H7543</f>
        <v>17500000</v>
      </c>
    </row>
    <row r="7544" spans="1:14" ht="13">
      <c r="D7544" s="449"/>
      <c r="E7544" s="829"/>
      <c r="F7544" s="233"/>
      <c r="G7544" s="370"/>
      <c r="H7544" s="248"/>
      <c r="L7544" s="230"/>
      <c r="M7544" s="230" t="s">
        <v>128</v>
      </c>
      <c r="N7544" s="265">
        <f>SUM(L7543:L7543)</f>
        <v>17500000</v>
      </c>
    </row>
    <row r="7545" spans="1:14" ht="13">
      <c r="D7545" s="449"/>
      <c r="E7545" s="829"/>
      <c r="F7545" s="233"/>
      <c r="G7545" s="829"/>
      <c r="H7545" s="829"/>
      <c r="I7545" s="829"/>
      <c r="M7545" s="267" t="s">
        <v>169</v>
      </c>
      <c r="N7545" s="268" t="s">
        <v>169</v>
      </c>
    </row>
    <row r="7546" spans="1:14" ht="13">
      <c r="D7546" s="449"/>
      <c r="E7546" s="829"/>
      <c r="F7546" s="233"/>
      <c r="G7546" s="829"/>
      <c r="H7546" s="233" t="s">
        <v>170</v>
      </c>
      <c r="M7546" s="230" t="s">
        <v>128</v>
      </c>
      <c r="N7546" s="230">
        <f>SUM(N7541:N7544)</f>
        <v>17608550</v>
      </c>
    </row>
    <row r="7547" spans="1:14" ht="13">
      <c r="D7547" s="449"/>
      <c r="E7547" s="829"/>
      <c r="F7547" s="233"/>
      <c r="G7547" s="829"/>
      <c r="H7547" s="269" t="s">
        <v>3123</v>
      </c>
      <c r="K7547" s="270"/>
      <c r="M7547" s="230" t="s">
        <v>128</v>
      </c>
      <c r="N7547" s="265">
        <f>N7546*$Q$4</f>
        <v>1760855</v>
      </c>
    </row>
    <row r="7548" spans="1:14" ht="13">
      <c r="D7548" s="449"/>
      <c r="E7548" s="829"/>
      <c r="F7548" s="233"/>
      <c r="G7548" s="829"/>
      <c r="H7548" s="233" t="s">
        <v>171</v>
      </c>
      <c r="M7548" s="230" t="s">
        <v>128</v>
      </c>
      <c r="N7548" s="262">
        <f>ROUNDDOWN((N7546+N7547),0)</f>
        <v>19369405</v>
      </c>
    </row>
    <row r="7549" spans="1:14" ht="13">
      <c r="D7549" s="449"/>
      <c r="E7549" s="829"/>
      <c r="F7549" s="233"/>
      <c r="G7549" s="829"/>
      <c r="N7549" s="262"/>
    </row>
    <row r="7550" spans="1:14" ht="13">
      <c r="A7550" s="258">
        <f>1+A7535</f>
        <v>270</v>
      </c>
      <c r="B7550" s="1250" t="s">
        <v>1497</v>
      </c>
      <c r="C7550" s="437"/>
      <c r="D7550" s="454" t="s">
        <v>1498</v>
      </c>
      <c r="E7550" s="1250"/>
      <c r="F7550" s="245"/>
      <c r="G7550" s="1250"/>
      <c r="H7550" s="245"/>
      <c r="I7550" s="245"/>
      <c r="L7550" s="245"/>
      <c r="M7550" s="262"/>
      <c r="N7550" s="245"/>
    </row>
    <row r="7551" spans="1:14" ht="13">
      <c r="A7551" s="403"/>
      <c r="B7551" s="404"/>
      <c r="C7551" s="404"/>
      <c r="D7551" s="449"/>
      <c r="E7551" s="829" t="s">
        <v>147</v>
      </c>
      <c r="F7551" s="233" t="s">
        <v>148</v>
      </c>
      <c r="G7551" s="829"/>
    </row>
    <row r="7552" spans="1:14" ht="13">
      <c r="A7552" s="403"/>
      <c r="B7552" s="404"/>
      <c r="C7552" s="404"/>
      <c r="D7552" s="416">
        <v>0.2</v>
      </c>
      <c r="E7552" s="829" t="s">
        <v>149</v>
      </c>
      <c r="F7552" s="455" t="s">
        <v>150</v>
      </c>
      <c r="G7552" s="370" t="s">
        <v>151</v>
      </c>
      <c r="H7552" s="248">
        <f>Bahan!$C$10</f>
        <v>125000</v>
      </c>
      <c r="I7552" s="248"/>
      <c r="K7552" s="248" t="s">
        <v>128</v>
      </c>
      <c r="L7552" s="230">
        <f>D7552*H7552</f>
        <v>25000</v>
      </c>
    </row>
    <row r="7553" spans="1:14" ht="13">
      <c r="A7553" s="403"/>
      <c r="B7553" s="404"/>
      <c r="C7553" s="404"/>
      <c r="D7553" s="416">
        <v>0.1</v>
      </c>
      <c r="E7553" s="829" t="s">
        <v>149</v>
      </c>
      <c r="F7553" s="455" t="s">
        <v>945</v>
      </c>
      <c r="G7553" s="370" t="s">
        <v>151</v>
      </c>
      <c r="H7553" s="248">
        <f>Bahan!$C$20</f>
        <v>135000</v>
      </c>
      <c r="I7553" s="248"/>
      <c r="K7553" s="248" t="s">
        <v>128</v>
      </c>
      <c r="L7553" s="230">
        <f>D7553*H7553</f>
        <v>13500</v>
      </c>
    </row>
    <row r="7554" spans="1:14" ht="13">
      <c r="A7554" s="403"/>
      <c r="B7554" s="404"/>
      <c r="C7554" s="404"/>
      <c r="D7554" s="416">
        <v>0.01</v>
      </c>
      <c r="E7554" s="829" t="s">
        <v>149</v>
      </c>
      <c r="F7554" s="233" t="s">
        <v>153</v>
      </c>
      <c r="G7554" s="370" t="s">
        <v>151</v>
      </c>
      <c r="H7554" s="248">
        <f>Bahan!$C$21</f>
        <v>145000</v>
      </c>
      <c r="I7554" s="248"/>
      <c r="K7554" s="248" t="s">
        <v>128</v>
      </c>
      <c r="L7554" s="230">
        <f>D7554*H7554</f>
        <v>1450</v>
      </c>
    </row>
    <row r="7555" spans="1:14" ht="13">
      <c r="A7555" s="403"/>
      <c r="B7555" s="404"/>
      <c r="C7555" s="404"/>
      <c r="D7555" s="416">
        <v>0.01</v>
      </c>
      <c r="E7555" s="829" t="s">
        <v>149</v>
      </c>
      <c r="F7555" s="233" t="s">
        <v>154</v>
      </c>
      <c r="G7555" s="370" t="s">
        <v>151</v>
      </c>
      <c r="H7555" s="248">
        <f>Bahan!$C$22</f>
        <v>150000</v>
      </c>
      <c r="I7555" s="248"/>
      <c r="K7555" s="248" t="s">
        <v>128</v>
      </c>
      <c r="L7555" s="230">
        <f>D7555*H7555</f>
        <v>1500</v>
      </c>
    </row>
    <row r="7556" spans="1:14" ht="13">
      <c r="A7556" s="403"/>
      <c r="B7556" s="404"/>
      <c r="C7556" s="404"/>
      <c r="D7556" s="456"/>
      <c r="E7556" s="829"/>
      <c r="F7556" s="233"/>
      <c r="G7556" s="829"/>
      <c r="M7556" s="230" t="s">
        <v>128</v>
      </c>
      <c r="N7556" s="265">
        <f>SUM(L7552:L7555)</f>
        <v>41450</v>
      </c>
    </row>
    <row r="7557" spans="1:14" ht="13">
      <c r="A7557" s="403"/>
      <c r="B7557" s="404"/>
      <c r="C7557" s="404"/>
      <c r="D7557" s="456"/>
      <c r="E7557" s="829" t="s">
        <v>155</v>
      </c>
      <c r="F7557" s="233" t="s">
        <v>156</v>
      </c>
      <c r="G7557" s="829"/>
    </row>
    <row r="7558" spans="1:14" ht="13">
      <c r="A7558" s="403"/>
      <c r="B7558" s="404"/>
      <c r="C7558" s="404"/>
      <c r="D7558" s="416">
        <v>1</v>
      </c>
      <c r="E7558" s="829" t="s">
        <v>682</v>
      </c>
      <c r="F7558" s="457" t="s">
        <v>1499</v>
      </c>
      <c r="G7558" s="370" t="s">
        <v>151</v>
      </c>
      <c r="H7558" s="426">
        <f>Bahan!$C$488</f>
        <v>750000</v>
      </c>
      <c r="I7558" s="248"/>
      <c r="K7558" s="248" t="s">
        <v>128</v>
      </c>
      <c r="L7558" s="230">
        <f>D7558*H7558</f>
        <v>750000</v>
      </c>
    </row>
    <row r="7559" spans="1:14" ht="13">
      <c r="D7559" s="449"/>
      <c r="E7559" s="829"/>
      <c r="F7559" s="233"/>
      <c r="G7559" s="370"/>
      <c r="H7559" s="248"/>
      <c r="L7559" s="230"/>
      <c r="M7559" s="230" t="s">
        <v>128</v>
      </c>
      <c r="N7559" s="265">
        <f>SUM(L7558:L7558)</f>
        <v>750000</v>
      </c>
    </row>
    <row r="7560" spans="1:14" ht="13">
      <c r="D7560" s="449"/>
      <c r="E7560" s="829"/>
      <c r="F7560" s="233"/>
      <c r="G7560" s="829"/>
      <c r="H7560" s="829"/>
      <c r="I7560" s="829"/>
      <c r="M7560" s="267" t="s">
        <v>169</v>
      </c>
      <c r="N7560" s="268" t="s">
        <v>169</v>
      </c>
    </row>
    <row r="7561" spans="1:14" ht="13">
      <c r="D7561" s="449"/>
      <c r="E7561" s="829"/>
      <c r="F7561" s="233"/>
      <c r="G7561" s="829"/>
      <c r="H7561" s="233" t="s">
        <v>170</v>
      </c>
      <c r="M7561" s="230" t="s">
        <v>128</v>
      </c>
      <c r="N7561" s="230">
        <f>SUM(N7556:N7559)</f>
        <v>791450</v>
      </c>
    </row>
    <row r="7562" spans="1:14" ht="13">
      <c r="D7562" s="449"/>
      <c r="E7562" s="829"/>
      <c r="F7562" s="233"/>
      <c r="G7562" s="829"/>
      <c r="H7562" s="269" t="s">
        <v>3123</v>
      </c>
      <c r="K7562" s="270"/>
      <c r="M7562" s="230" t="s">
        <v>128</v>
      </c>
      <c r="N7562" s="265">
        <f>N7561*$Q$4</f>
        <v>79145</v>
      </c>
    </row>
    <row r="7563" spans="1:14" ht="13">
      <c r="D7563" s="449"/>
      <c r="E7563" s="829"/>
      <c r="F7563" s="233"/>
      <c r="G7563" s="829"/>
      <c r="H7563" s="233" t="s">
        <v>171</v>
      </c>
      <c r="M7563" s="230" t="s">
        <v>128</v>
      </c>
      <c r="N7563" s="262">
        <f>ROUNDDOWN((N7561+N7562),0)</f>
        <v>870595</v>
      </c>
    </row>
    <row r="7564" spans="1:14" ht="13">
      <c r="D7564" s="449"/>
      <c r="E7564" s="829"/>
      <c r="F7564" s="233"/>
      <c r="G7564" s="829"/>
      <c r="N7564" s="262"/>
    </row>
    <row r="7565" spans="1:14" ht="13">
      <c r="A7565" s="258">
        <f>1+A7550</f>
        <v>271</v>
      </c>
      <c r="B7565" s="1250" t="s">
        <v>1500</v>
      </c>
      <c r="C7565" s="437"/>
      <c r="D7565" s="454" t="s">
        <v>1501</v>
      </c>
      <c r="E7565" s="1250"/>
      <c r="F7565" s="245"/>
      <c r="G7565" s="1250"/>
      <c r="H7565" s="245"/>
      <c r="I7565" s="245"/>
      <c r="L7565" s="245"/>
      <c r="M7565" s="262"/>
      <c r="N7565" s="245"/>
    </row>
    <row r="7566" spans="1:14" ht="13">
      <c r="A7566" s="403"/>
      <c r="B7566" s="404"/>
      <c r="C7566" s="404"/>
      <c r="D7566" s="449"/>
      <c r="E7566" s="829" t="s">
        <v>147</v>
      </c>
      <c r="F7566" s="233" t="s">
        <v>148</v>
      </c>
      <c r="G7566" s="829"/>
    </row>
    <row r="7567" spans="1:14" ht="13">
      <c r="A7567" s="403"/>
      <c r="B7567" s="404"/>
      <c r="C7567" s="404"/>
      <c r="D7567" s="416">
        <v>0.2</v>
      </c>
      <c r="E7567" s="829" t="s">
        <v>149</v>
      </c>
      <c r="F7567" s="455" t="s">
        <v>150</v>
      </c>
      <c r="G7567" s="370" t="s">
        <v>151</v>
      </c>
      <c r="H7567" s="248">
        <f>Bahan!$C$10</f>
        <v>125000</v>
      </c>
      <c r="I7567" s="248"/>
      <c r="K7567" s="248" t="s">
        <v>128</v>
      </c>
      <c r="L7567" s="230">
        <f>D7567*H7567</f>
        <v>25000</v>
      </c>
    </row>
    <row r="7568" spans="1:14" ht="13">
      <c r="A7568" s="403"/>
      <c r="B7568" s="404"/>
      <c r="C7568" s="404"/>
      <c r="D7568" s="416">
        <v>0.1</v>
      </c>
      <c r="E7568" s="829" t="s">
        <v>149</v>
      </c>
      <c r="F7568" s="455" t="s">
        <v>945</v>
      </c>
      <c r="G7568" s="370" t="s">
        <v>151</v>
      </c>
      <c r="H7568" s="248">
        <f>Bahan!$C$20</f>
        <v>135000</v>
      </c>
      <c r="I7568" s="248"/>
      <c r="K7568" s="248" t="s">
        <v>128</v>
      </c>
      <c r="L7568" s="230">
        <f>D7568*H7568</f>
        <v>13500</v>
      </c>
    </row>
    <row r="7569" spans="1:14" ht="13">
      <c r="A7569" s="403"/>
      <c r="B7569" s="404"/>
      <c r="C7569" s="404"/>
      <c r="D7569" s="416">
        <v>0.01</v>
      </c>
      <c r="E7569" s="829" t="s">
        <v>149</v>
      </c>
      <c r="F7569" s="233" t="s">
        <v>153</v>
      </c>
      <c r="G7569" s="370" t="s">
        <v>151</v>
      </c>
      <c r="H7569" s="248">
        <f>Bahan!$C$21</f>
        <v>145000</v>
      </c>
      <c r="I7569" s="248"/>
      <c r="K7569" s="248" t="s">
        <v>128</v>
      </c>
      <c r="L7569" s="230">
        <f>D7569*H7569</f>
        <v>1450</v>
      </c>
    </row>
    <row r="7570" spans="1:14" ht="13">
      <c r="A7570" s="403"/>
      <c r="B7570" s="404"/>
      <c r="C7570" s="404"/>
      <c r="D7570" s="416">
        <v>0.01</v>
      </c>
      <c r="E7570" s="829" t="s">
        <v>149</v>
      </c>
      <c r="F7570" s="233" t="s">
        <v>154</v>
      </c>
      <c r="G7570" s="370" t="s">
        <v>151</v>
      </c>
      <c r="H7570" s="248">
        <f>Bahan!$C$22</f>
        <v>150000</v>
      </c>
      <c r="I7570" s="248"/>
      <c r="K7570" s="248" t="s">
        <v>128</v>
      </c>
      <c r="L7570" s="230">
        <f>D7570*H7570</f>
        <v>1500</v>
      </c>
    </row>
    <row r="7571" spans="1:14" ht="13">
      <c r="A7571" s="403"/>
      <c r="B7571" s="404"/>
      <c r="C7571" s="404"/>
      <c r="D7571" s="456"/>
      <c r="E7571" s="829"/>
      <c r="F7571" s="233"/>
      <c r="G7571" s="829"/>
      <c r="M7571" s="230" t="s">
        <v>128</v>
      </c>
      <c r="N7571" s="265">
        <f>SUM(L7567:L7570)</f>
        <v>41450</v>
      </c>
    </row>
    <row r="7572" spans="1:14" ht="13">
      <c r="A7572" s="403"/>
      <c r="B7572" s="404"/>
      <c r="C7572" s="404"/>
      <c r="D7572" s="456"/>
      <c r="E7572" s="829" t="s">
        <v>155</v>
      </c>
      <c r="F7572" s="233" t="s">
        <v>156</v>
      </c>
      <c r="G7572" s="829"/>
    </row>
    <row r="7573" spans="1:14" ht="13">
      <c r="A7573" s="403"/>
      <c r="B7573" s="404"/>
      <c r="C7573" s="404"/>
      <c r="D7573" s="416">
        <v>1</v>
      </c>
      <c r="E7573" s="829" t="s">
        <v>682</v>
      </c>
      <c r="F7573" s="457" t="s">
        <v>1502</v>
      </c>
      <c r="G7573" s="370" t="s">
        <v>151</v>
      </c>
      <c r="H7573" s="426">
        <f>Bahan!$C$489</f>
        <v>3500000</v>
      </c>
      <c r="I7573" s="248"/>
      <c r="K7573" s="248" t="s">
        <v>128</v>
      </c>
      <c r="L7573" s="230">
        <f>D7573*H7573</f>
        <v>3500000</v>
      </c>
    </row>
    <row r="7574" spans="1:14" ht="13">
      <c r="D7574" s="449"/>
      <c r="E7574" s="829"/>
      <c r="F7574" s="233"/>
      <c r="G7574" s="370"/>
      <c r="H7574" s="248"/>
      <c r="L7574" s="230"/>
      <c r="M7574" s="230" t="s">
        <v>128</v>
      </c>
      <c r="N7574" s="265">
        <f>SUM(L7573:L7573)</f>
        <v>3500000</v>
      </c>
    </row>
    <row r="7575" spans="1:14" ht="13">
      <c r="D7575" s="449"/>
      <c r="E7575" s="829"/>
      <c r="F7575" s="233"/>
      <c r="G7575" s="829"/>
      <c r="H7575" s="829"/>
      <c r="I7575" s="829"/>
      <c r="M7575" s="267" t="s">
        <v>169</v>
      </c>
      <c r="N7575" s="268" t="s">
        <v>169</v>
      </c>
    </row>
    <row r="7576" spans="1:14" ht="13">
      <c r="D7576" s="449"/>
      <c r="E7576" s="829"/>
      <c r="F7576" s="233"/>
      <c r="G7576" s="829"/>
      <c r="H7576" s="233" t="s">
        <v>170</v>
      </c>
      <c r="M7576" s="230" t="s">
        <v>128</v>
      </c>
      <c r="N7576" s="230">
        <f>SUM(N7571:N7574)</f>
        <v>3541450</v>
      </c>
    </row>
    <row r="7577" spans="1:14" ht="13">
      <c r="D7577" s="449"/>
      <c r="E7577" s="829"/>
      <c r="F7577" s="233"/>
      <c r="G7577" s="829"/>
      <c r="H7577" s="269" t="s">
        <v>3123</v>
      </c>
      <c r="K7577" s="270"/>
      <c r="M7577" s="230" t="s">
        <v>128</v>
      </c>
      <c r="N7577" s="265">
        <f>N7576*$Q$4</f>
        <v>354145</v>
      </c>
    </row>
    <row r="7578" spans="1:14" ht="13">
      <c r="D7578" s="449"/>
      <c r="E7578" s="829"/>
      <c r="F7578" s="233"/>
      <c r="G7578" s="829"/>
      <c r="H7578" s="233" t="s">
        <v>171</v>
      </c>
      <c r="M7578" s="230" t="s">
        <v>128</v>
      </c>
      <c r="N7578" s="262">
        <f>ROUNDDOWN((N7576+N7577),0)</f>
        <v>3895595</v>
      </c>
    </row>
    <row r="7579" spans="1:14" ht="13">
      <c r="D7579" s="449"/>
      <c r="E7579" s="829"/>
      <c r="F7579" s="233"/>
      <c r="G7579" s="829"/>
      <c r="N7579" s="262"/>
    </row>
    <row r="7580" spans="1:14" ht="13">
      <c r="A7580" s="258">
        <f>1+A7565</f>
        <v>272</v>
      </c>
      <c r="B7580" s="1250" t="s">
        <v>1503</v>
      </c>
      <c r="C7580" s="437"/>
      <c r="D7580" s="454" t="s">
        <v>1504</v>
      </c>
      <c r="E7580" s="1250"/>
      <c r="F7580" s="245"/>
      <c r="G7580" s="1250"/>
      <c r="H7580" s="245"/>
      <c r="I7580" s="245"/>
      <c r="L7580" s="245"/>
      <c r="M7580" s="262"/>
      <c r="N7580" s="245"/>
    </row>
    <row r="7581" spans="1:14" ht="13">
      <c r="A7581" s="403"/>
      <c r="B7581" s="404"/>
      <c r="C7581" s="404"/>
      <c r="D7581" s="449"/>
      <c r="E7581" s="829" t="s">
        <v>147</v>
      </c>
      <c r="F7581" s="233" t="s">
        <v>148</v>
      </c>
      <c r="G7581" s="829"/>
    </row>
    <row r="7582" spans="1:14" ht="13">
      <c r="A7582" s="403"/>
      <c r="B7582" s="404"/>
      <c r="C7582" s="404"/>
      <c r="D7582" s="416">
        <v>0.2</v>
      </c>
      <c r="E7582" s="829" t="s">
        <v>149</v>
      </c>
      <c r="F7582" s="455" t="s">
        <v>150</v>
      </c>
      <c r="G7582" s="370" t="s">
        <v>151</v>
      </c>
      <c r="H7582" s="248">
        <f>Bahan!$C$10</f>
        <v>125000</v>
      </c>
      <c r="I7582" s="248"/>
      <c r="K7582" s="248" t="s">
        <v>128</v>
      </c>
      <c r="L7582" s="230">
        <f>D7582*H7582</f>
        <v>25000</v>
      </c>
    </row>
    <row r="7583" spans="1:14" ht="13">
      <c r="A7583" s="403"/>
      <c r="B7583" s="404"/>
      <c r="C7583" s="404"/>
      <c r="D7583" s="416">
        <v>0.1</v>
      </c>
      <c r="E7583" s="829" t="s">
        <v>149</v>
      </c>
      <c r="F7583" s="455" t="s">
        <v>945</v>
      </c>
      <c r="G7583" s="370" t="s">
        <v>151</v>
      </c>
      <c r="H7583" s="248">
        <f>Bahan!$C$20</f>
        <v>135000</v>
      </c>
      <c r="I7583" s="248"/>
      <c r="K7583" s="248" t="s">
        <v>128</v>
      </c>
      <c r="L7583" s="230">
        <f>D7583*H7583</f>
        <v>13500</v>
      </c>
    </row>
    <row r="7584" spans="1:14" ht="13">
      <c r="A7584" s="403"/>
      <c r="B7584" s="404"/>
      <c r="C7584" s="404"/>
      <c r="D7584" s="416">
        <v>0.01</v>
      </c>
      <c r="E7584" s="829" t="s">
        <v>149</v>
      </c>
      <c r="F7584" s="233" t="s">
        <v>153</v>
      </c>
      <c r="G7584" s="370" t="s">
        <v>151</v>
      </c>
      <c r="H7584" s="248">
        <f>Bahan!$C$21</f>
        <v>145000</v>
      </c>
      <c r="I7584" s="248"/>
      <c r="K7584" s="248" t="s">
        <v>128</v>
      </c>
      <c r="L7584" s="230">
        <f>D7584*H7584</f>
        <v>1450</v>
      </c>
    </row>
    <row r="7585" spans="1:14" ht="13">
      <c r="A7585" s="403"/>
      <c r="B7585" s="404"/>
      <c r="C7585" s="404"/>
      <c r="D7585" s="416">
        <v>0.01</v>
      </c>
      <c r="E7585" s="829" t="s">
        <v>149</v>
      </c>
      <c r="F7585" s="233" t="s">
        <v>154</v>
      </c>
      <c r="G7585" s="370" t="s">
        <v>151</v>
      </c>
      <c r="H7585" s="248">
        <f>Bahan!$C$22</f>
        <v>150000</v>
      </c>
      <c r="I7585" s="248"/>
      <c r="K7585" s="248" t="s">
        <v>128</v>
      </c>
      <c r="L7585" s="230">
        <f>D7585*H7585</f>
        <v>1500</v>
      </c>
    </row>
    <row r="7586" spans="1:14" ht="13">
      <c r="A7586" s="403"/>
      <c r="B7586" s="404"/>
      <c r="C7586" s="404"/>
      <c r="D7586" s="456"/>
      <c r="E7586" s="829"/>
      <c r="F7586" s="233"/>
      <c r="G7586" s="829"/>
      <c r="M7586" s="230" t="s">
        <v>128</v>
      </c>
      <c r="N7586" s="265">
        <f>SUM(L7582:L7585)</f>
        <v>41450</v>
      </c>
    </row>
    <row r="7587" spans="1:14" ht="13">
      <c r="A7587" s="403"/>
      <c r="B7587" s="404"/>
      <c r="C7587" s="404"/>
      <c r="D7587" s="456"/>
      <c r="E7587" s="829" t="s">
        <v>155</v>
      </c>
      <c r="F7587" s="233" t="s">
        <v>156</v>
      </c>
      <c r="G7587" s="829"/>
    </row>
    <row r="7588" spans="1:14" ht="13">
      <c r="A7588" s="403"/>
      <c r="B7588" s="404"/>
      <c r="C7588" s="404"/>
      <c r="D7588" s="416">
        <v>1</v>
      </c>
      <c r="E7588" s="829" t="s">
        <v>682</v>
      </c>
      <c r="F7588" s="457" t="s">
        <v>1505</v>
      </c>
      <c r="G7588" s="370" t="s">
        <v>151</v>
      </c>
      <c r="H7588" s="426">
        <f>Bahan!$C$490</f>
        <v>700000</v>
      </c>
      <c r="I7588" s="248"/>
      <c r="K7588" s="248" t="s">
        <v>128</v>
      </c>
      <c r="L7588" s="230">
        <f>D7588*H7588</f>
        <v>700000</v>
      </c>
    </row>
    <row r="7589" spans="1:14" ht="13">
      <c r="D7589" s="449"/>
      <c r="E7589" s="829"/>
      <c r="F7589" s="233"/>
      <c r="G7589" s="370"/>
      <c r="H7589" s="248"/>
      <c r="L7589" s="230"/>
      <c r="M7589" s="230" t="s">
        <v>128</v>
      </c>
      <c r="N7589" s="265">
        <f>SUM(L7588:L7588)</f>
        <v>700000</v>
      </c>
    </row>
    <row r="7590" spans="1:14" ht="13">
      <c r="D7590" s="449"/>
      <c r="E7590" s="829"/>
      <c r="F7590" s="233"/>
      <c r="G7590" s="829"/>
      <c r="H7590" s="829"/>
      <c r="I7590" s="829"/>
      <c r="M7590" s="267" t="s">
        <v>169</v>
      </c>
      <c r="N7590" s="268" t="s">
        <v>169</v>
      </c>
    </row>
    <row r="7591" spans="1:14" ht="13">
      <c r="D7591" s="449"/>
      <c r="E7591" s="829"/>
      <c r="F7591" s="233"/>
      <c r="G7591" s="829"/>
      <c r="H7591" s="233" t="s">
        <v>170</v>
      </c>
      <c r="M7591" s="230" t="s">
        <v>128</v>
      </c>
      <c r="N7591" s="230">
        <f>SUM(N7586:N7589)</f>
        <v>741450</v>
      </c>
    </row>
    <row r="7592" spans="1:14" ht="13">
      <c r="D7592" s="449"/>
      <c r="E7592" s="829"/>
      <c r="F7592" s="233"/>
      <c r="G7592" s="829"/>
      <c r="H7592" s="269" t="s">
        <v>3123</v>
      </c>
      <c r="K7592" s="270"/>
      <c r="M7592" s="230" t="s">
        <v>128</v>
      </c>
      <c r="N7592" s="265">
        <f>N7591*$Q$4</f>
        <v>74145</v>
      </c>
    </row>
    <row r="7593" spans="1:14" ht="13">
      <c r="D7593" s="449"/>
      <c r="E7593" s="829"/>
      <c r="F7593" s="233"/>
      <c r="G7593" s="829"/>
      <c r="H7593" s="233" t="s">
        <v>171</v>
      </c>
      <c r="M7593" s="230" t="s">
        <v>128</v>
      </c>
      <c r="N7593" s="262">
        <f>ROUNDDOWN((N7591+N7592),0)</f>
        <v>815595</v>
      </c>
    </row>
    <row r="7594" spans="1:14" ht="13">
      <c r="D7594" s="449"/>
      <c r="E7594" s="829"/>
      <c r="F7594" s="233"/>
      <c r="G7594" s="829"/>
      <c r="N7594" s="262"/>
    </row>
    <row r="7595" spans="1:14" ht="13">
      <c r="A7595" s="258">
        <f>1+A7580</f>
        <v>273</v>
      </c>
      <c r="B7595" s="1250" t="s">
        <v>1506</v>
      </c>
      <c r="C7595" s="437"/>
      <c r="D7595" s="454" t="s">
        <v>1507</v>
      </c>
      <c r="E7595" s="1250"/>
      <c r="F7595" s="245"/>
      <c r="G7595" s="1250"/>
      <c r="H7595" s="245"/>
      <c r="I7595" s="245"/>
      <c r="L7595" s="245"/>
      <c r="M7595" s="262"/>
      <c r="N7595" s="245"/>
    </row>
    <row r="7596" spans="1:14" ht="13">
      <c r="A7596" s="403"/>
      <c r="B7596" s="404"/>
      <c r="C7596" s="404"/>
      <c r="D7596" s="449"/>
      <c r="E7596" s="829" t="s">
        <v>147</v>
      </c>
      <c r="F7596" s="233" t="s">
        <v>148</v>
      </c>
      <c r="G7596" s="829"/>
    </row>
    <row r="7597" spans="1:14" ht="13">
      <c r="A7597" s="403"/>
      <c r="B7597" s="404"/>
      <c r="C7597" s="404"/>
      <c r="D7597" s="416">
        <v>0.2</v>
      </c>
      <c r="E7597" s="829" t="s">
        <v>149</v>
      </c>
      <c r="F7597" s="455" t="s">
        <v>150</v>
      </c>
      <c r="G7597" s="370" t="s">
        <v>151</v>
      </c>
      <c r="H7597" s="248">
        <f>Bahan!$C$10</f>
        <v>125000</v>
      </c>
      <c r="I7597" s="248"/>
      <c r="K7597" s="248" t="s">
        <v>128</v>
      </c>
      <c r="L7597" s="230">
        <f>D7597*H7597</f>
        <v>25000</v>
      </c>
    </row>
    <row r="7598" spans="1:14" ht="13">
      <c r="A7598" s="403"/>
      <c r="B7598" s="404"/>
      <c r="C7598" s="404"/>
      <c r="D7598" s="416">
        <v>0.1</v>
      </c>
      <c r="E7598" s="829" t="s">
        <v>149</v>
      </c>
      <c r="F7598" s="455" t="s">
        <v>945</v>
      </c>
      <c r="G7598" s="370" t="s">
        <v>151</v>
      </c>
      <c r="H7598" s="248">
        <f>Bahan!$C$20</f>
        <v>135000</v>
      </c>
      <c r="I7598" s="248"/>
      <c r="K7598" s="248" t="s">
        <v>128</v>
      </c>
      <c r="L7598" s="230">
        <f>D7598*H7598</f>
        <v>13500</v>
      </c>
    </row>
    <row r="7599" spans="1:14" ht="13">
      <c r="A7599" s="403"/>
      <c r="B7599" s="404"/>
      <c r="C7599" s="404"/>
      <c r="D7599" s="416">
        <v>0.01</v>
      </c>
      <c r="E7599" s="829" t="s">
        <v>149</v>
      </c>
      <c r="F7599" s="233" t="s">
        <v>153</v>
      </c>
      <c r="G7599" s="370" t="s">
        <v>151</v>
      </c>
      <c r="H7599" s="248">
        <f>Bahan!$C$21</f>
        <v>145000</v>
      </c>
      <c r="I7599" s="248"/>
      <c r="K7599" s="248" t="s">
        <v>128</v>
      </c>
      <c r="L7599" s="230">
        <f>D7599*H7599</f>
        <v>1450</v>
      </c>
    </row>
    <row r="7600" spans="1:14" ht="13">
      <c r="A7600" s="403"/>
      <c r="B7600" s="404"/>
      <c r="C7600" s="404"/>
      <c r="D7600" s="416">
        <v>0.01</v>
      </c>
      <c r="E7600" s="829" t="s">
        <v>149</v>
      </c>
      <c r="F7600" s="233" t="s">
        <v>154</v>
      </c>
      <c r="G7600" s="370" t="s">
        <v>151</v>
      </c>
      <c r="H7600" s="248">
        <f>Bahan!$C$22</f>
        <v>150000</v>
      </c>
      <c r="I7600" s="248"/>
      <c r="K7600" s="248" t="s">
        <v>128</v>
      </c>
      <c r="L7600" s="230">
        <f>D7600*H7600</f>
        <v>1500</v>
      </c>
    </row>
    <row r="7601" spans="1:14" ht="13">
      <c r="A7601" s="403"/>
      <c r="B7601" s="404"/>
      <c r="C7601" s="404"/>
      <c r="D7601" s="456"/>
      <c r="E7601" s="829"/>
      <c r="F7601" s="233"/>
      <c r="G7601" s="829"/>
      <c r="M7601" s="230" t="s">
        <v>128</v>
      </c>
      <c r="N7601" s="265">
        <f>SUM(L7597:L7600)</f>
        <v>41450</v>
      </c>
    </row>
    <row r="7602" spans="1:14" ht="13">
      <c r="A7602" s="403"/>
      <c r="B7602" s="404"/>
      <c r="C7602" s="404"/>
      <c r="D7602" s="456"/>
      <c r="E7602" s="829" t="s">
        <v>155</v>
      </c>
      <c r="F7602" s="233" t="s">
        <v>156</v>
      </c>
      <c r="G7602" s="829"/>
    </row>
    <row r="7603" spans="1:14" ht="13">
      <c r="A7603" s="403"/>
      <c r="B7603" s="404"/>
      <c r="C7603" s="404"/>
      <c r="D7603" s="416">
        <v>1</v>
      </c>
      <c r="E7603" s="829" t="s">
        <v>682</v>
      </c>
      <c r="F7603" s="457" t="s">
        <v>1508</v>
      </c>
      <c r="G7603" s="370" t="s">
        <v>151</v>
      </c>
      <c r="H7603" s="426">
        <f>Bahan!$C$491</f>
        <v>1200000</v>
      </c>
      <c r="I7603" s="248"/>
      <c r="K7603" s="248" t="s">
        <v>128</v>
      </c>
      <c r="L7603" s="230">
        <f>D7603*H7603</f>
        <v>1200000</v>
      </c>
    </row>
    <row r="7604" spans="1:14" ht="13">
      <c r="D7604" s="449"/>
      <c r="E7604" s="829"/>
      <c r="F7604" s="233"/>
      <c r="G7604" s="370"/>
      <c r="H7604" s="248"/>
      <c r="L7604" s="230"/>
      <c r="M7604" s="230" t="s">
        <v>128</v>
      </c>
      <c r="N7604" s="265">
        <f>SUM(L7603:L7603)</f>
        <v>1200000</v>
      </c>
    </row>
    <row r="7605" spans="1:14" ht="13">
      <c r="D7605" s="449"/>
      <c r="E7605" s="829"/>
      <c r="F7605" s="233"/>
      <c r="G7605" s="829"/>
      <c r="H7605" s="829"/>
      <c r="I7605" s="829"/>
      <c r="M7605" s="267" t="s">
        <v>169</v>
      </c>
      <c r="N7605" s="268" t="s">
        <v>169</v>
      </c>
    </row>
    <row r="7606" spans="1:14" ht="13">
      <c r="D7606" s="449"/>
      <c r="E7606" s="829"/>
      <c r="F7606" s="233"/>
      <c r="G7606" s="829"/>
      <c r="H7606" s="233" t="s">
        <v>170</v>
      </c>
      <c r="M7606" s="230" t="s">
        <v>128</v>
      </c>
      <c r="N7606" s="230">
        <f>SUM(N7601:N7604)</f>
        <v>1241450</v>
      </c>
    </row>
    <row r="7607" spans="1:14" ht="13">
      <c r="D7607" s="449"/>
      <c r="E7607" s="829"/>
      <c r="F7607" s="233"/>
      <c r="G7607" s="829"/>
      <c r="H7607" s="269" t="s">
        <v>3123</v>
      </c>
      <c r="K7607" s="270"/>
      <c r="M7607" s="230" t="s">
        <v>128</v>
      </c>
      <c r="N7607" s="265">
        <f>N7606*$Q$4</f>
        <v>124145</v>
      </c>
    </row>
    <row r="7608" spans="1:14" ht="13">
      <c r="D7608" s="449"/>
      <c r="E7608" s="829"/>
      <c r="F7608" s="233"/>
      <c r="G7608" s="829"/>
      <c r="H7608" s="233" t="s">
        <v>171</v>
      </c>
      <c r="M7608" s="230" t="s">
        <v>128</v>
      </c>
      <c r="N7608" s="262">
        <f>ROUNDDOWN((N7606+N7607),0)</f>
        <v>1365595</v>
      </c>
    </row>
    <row r="7609" spans="1:14" ht="13">
      <c r="D7609" s="449"/>
      <c r="E7609" s="829"/>
      <c r="F7609" s="233"/>
      <c r="G7609" s="829"/>
      <c r="N7609" s="262"/>
    </row>
    <row r="7610" spans="1:14" ht="13">
      <c r="A7610" s="258">
        <f>1+A7595</f>
        <v>274</v>
      </c>
      <c r="B7610" s="1250" t="s">
        <v>1509</v>
      </c>
      <c r="C7610" s="437"/>
      <c r="D7610" s="454" t="s">
        <v>1510</v>
      </c>
      <c r="E7610" s="1250"/>
      <c r="F7610" s="245"/>
      <c r="G7610" s="1250"/>
      <c r="H7610" s="245"/>
      <c r="I7610" s="245"/>
      <c r="L7610" s="245"/>
      <c r="M7610" s="262"/>
      <c r="N7610" s="245"/>
    </row>
    <row r="7611" spans="1:14" ht="13">
      <c r="A7611" s="403"/>
      <c r="B7611" s="404"/>
      <c r="C7611" s="404"/>
      <c r="D7611" s="449"/>
      <c r="E7611" s="829" t="s">
        <v>147</v>
      </c>
      <c r="F7611" s="233" t="s">
        <v>148</v>
      </c>
      <c r="G7611" s="829"/>
    </row>
    <row r="7612" spans="1:14" ht="13">
      <c r="A7612" s="403"/>
      <c r="B7612" s="404"/>
      <c r="C7612" s="404"/>
      <c r="D7612" s="416">
        <v>0.2</v>
      </c>
      <c r="E7612" s="829" t="s">
        <v>149</v>
      </c>
      <c r="F7612" s="455" t="s">
        <v>150</v>
      </c>
      <c r="G7612" s="370" t="s">
        <v>151</v>
      </c>
      <c r="H7612" s="248">
        <f>Bahan!$C$10</f>
        <v>125000</v>
      </c>
      <c r="I7612" s="248"/>
      <c r="K7612" s="248" t="s">
        <v>128</v>
      </c>
      <c r="L7612" s="230">
        <f>D7612*H7612</f>
        <v>25000</v>
      </c>
    </row>
    <row r="7613" spans="1:14" ht="13">
      <c r="A7613" s="403"/>
      <c r="B7613" s="404"/>
      <c r="C7613" s="404"/>
      <c r="D7613" s="416">
        <v>0.1</v>
      </c>
      <c r="E7613" s="829" t="s">
        <v>149</v>
      </c>
      <c r="F7613" s="455" t="s">
        <v>945</v>
      </c>
      <c r="G7613" s="370" t="s">
        <v>151</v>
      </c>
      <c r="H7613" s="248">
        <f>Bahan!$C$20</f>
        <v>135000</v>
      </c>
      <c r="I7613" s="248"/>
      <c r="K7613" s="248" t="s">
        <v>128</v>
      </c>
      <c r="L7613" s="230">
        <f>D7613*H7613</f>
        <v>13500</v>
      </c>
    </row>
    <row r="7614" spans="1:14" ht="13">
      <c r="A7614" s="403"/>
      <c r="B7614" s="404"/>
      <c r="C7614" s="404"/>
      <c r="D7614" s="416">
        <v>0.01</v>
      </c>
      <c r="E7614" s="829" t="s">
        <v>149</v>
      </c>
      <c r="F7614" s="233" t="s">
        <v>153</v>
      </c>
      <c r="G7614" s="370" t="s">
        <v>151</v>
      </c>
      <c r="H7614" s="248">
        <f>Bahan!$C$21</f>
        <v>145000</v>
      </c>
      <c r="I7614" s="248"/>
      <c r="K7614" s="248" t="s">
        <v>128</v>
      </c>
      <c r="L7614" s="230">
        <f>D7614*H7614</f>
        <v>1450</v>
      </c>
    </row>
    <row r="7615" spans="1:14" ht="13">
      <c r="A7615" s="403"/>
      <c r="B7615" s="404"/>
      <c r="C7615" s="404"/>
      <c r="D7615" s="416">
        <v>0.01</v>
      </c>
      <c r="E7615" s="829" t="s">
        <v>149</v>
      </c>
      <c r="F7615" s="233" t="s">
        <v>154</v>
      </c>
      <c r="G7615" s="370" t="s">
        <v>151</v>
      </c>
      <c r="H7615" s="248">
        <f>Bahan!$C$22</f>
        <v>150000</v>
      </c>
      <c r="I7615" s="248"/>
      <c r="K7615" s="248" t="s">
        <v>128</v>
      </c>
      <c r="L7615" s="230">
        <f>D7615*H7615</f>
        <v>1500</v>
      </c>
    </row>
    <row r="7616" spans="1:14" ht="13">
      <c r="A7616" s="403"/>
      <c r="B7616" s="404"/>
      <c r="C7616" s="404"/>
      <c r="D7616" s="456"/>
      <c r="E7616" s="829"/>
      <c r="F7616" s="233"/>
      <c r="G7616" s="829"/>
      <c r="M7616" s="230" t="s">
        <v>128</v>
      </c>
      <c r="N7616" s="265">
        <f>SUM(L7612:L7615)</f>
        <v>41450</v>
      </c>
    </row>
    <row r="7617" spans="1:14" ht="13">
      <c r="A7617" s="403"/>
      <c r="B7617" s="404"/>
      <c r="C7617" s="404"/>
      <c r="D7617" s="456"/>
      <c r="E7617" s="829" t="s">
        <v>155</v>
      </c>
      <c r="F7617" s="233" t="s">
        <v>156</v>
      </c>
      <c r="G7617" s="829"/>
    </row>
    <row r="7618" spans="1:14" ht="13">
      <c r="A7618" s="403"/>
      <c r="B7618" s="404"/>
      <c r="C7618" s="404"/>
      <c r="D7618" s="416">
        <v>1</v>
      </c>
      <c r="E7618" s="829" t="s">
        <v>682</v>
      </c>
      <c r="F7618" s="457" t="s">
        <v>1511</v>
      </c>
      <c r="G7618" s="370" t="s">
        <v>151</v>
      </c>
      <c r="H7618" s="426">
        <f>Bahan!$C$492</f>
        <v>1200000</v>
      </c>
      <c r="I7618" s="248"/>
      <c r="K7618" s="248" t="s">
        <v>128</v>
      </c>
      <c r="L7618" s="230">
        <f>D7618*H7618</f>
        <v>1200000</v>
      </c>
    </row>
    <row r="7619" spans="1:14" ht="13">
      <c r="D7619" s="449"/>
      <c r="E7619" s="829"/>
      <c r="F7619" s="233"/>
      <c r="G7619" s="370"/>
      <c r="H7619" s="248"/>
      <c r="L7619" s="230"/>
      <c r="M7619" s="230" t="s">
        <v>128</v>
      </c>
      <c r="N7619" s="265">
        <f>SUM(L7618:L7618)</f>
        <v>1200000</v>
      </c>
    </row>
    <row r="7620" spans="1:14" ht="13">
      <c r="D7620" s="449"/>
      <c r="E7620" s="829"/>
      <c r="F7620" s="233"/>
      <c r="G7620" s="829"/>
      <c r="H7620" s="829"/>
      <c r="I7620" s="829"/>
      <c r="M7620" s="267" t="s">
        <v>169</v>
      </c>
      <c r="N7620" s="268" t="s">
        <v>169</v>
      </c>
    </row>
    <row r="7621" spans="1:14" ht="13">
      <c r="D7621" s="449"/>
      <c r="E7621" s="829"/>
      <c r="F7621" s="233"/>
      <c r="G7621" s="829"/>
      <c r="H7621" s="233" t="s">
        <v>170</v>
      </c>
      <c r="M7621" s="230" t="s">
        <v>128</v>
      </c>
      <c r="N7621" s="230">
        <f>SUM(N7616:N7619)</f>
        <v>1241450</v>
      </c>
    </row>
    <row r="7622" spans="1:14" ht="13">
      <c r="D7622" s="449"/>
      <c r="E7622" s="829"/>
      <c r="F7622" s="233"/>
      <c r="G7622" s="829"/>
      <c r="H7622" s="269" t="s">
        <v>3123</v>
      </c>
      <c r="K7622" s="270"/>
      <c r="M7622" s="230" t="s">
        <v>128</v>
      </c>
      <c r="N7622" s="265">
        <f>N7621*$Q$4</f>
        <v>124145</v>
      </c>
    </row>
    <row r="7623" spans="1:14" ht="13">
      <c r="D7623" s="449"/>
      <c r="E7623" s="829"/>
      <c r="F7623" s="233"/>
      <c r="G7623" s="829"/>
      <c r="H7623" s="233" t="s">
        <v>171</v>
      </c>
      <c r="M7623" s="230" t="s">
        <v>128</v>
      </c>
      <c r="N7623" s="262">
        <f>ROUNDDOWN((N7621+N7622),0)</f>
        <v>1365595</v>
      </c>
    </row>
    <row r="7624" spans="1:14" ht="13">
      <c r="D7624" s="449"/>
      <c r="E7624" s="829"/>
      <c r="F7624" s="233"/>
      <c r="G7624" s="829"/>
      <c r="N7624" s="262"/>
    </row>
    <row r="7625" spans="1:14" ht="13">
      <c r="A7625" s="258">
        <f>1+A7610</f>
        <v>275</v>
      </c>
      <c r="B7625" s="1250" t="s">
        <v>1512</v>
      </c>
      <c r="C7625" s="437"/>
      <c r="D7625" s="454" t="s">
        <v>1513</v>
      </c>
      <c r="E7625" s="1250"/>
      <c r="F7625" s="245"/>
      <c r="G7625" s="1250"/>
      <c r="H7625" s="245"/>
      <c r="I7625" s="245"/>
      <c r="L7625" s="245"/>
      <c r="M7625" s="262"/>
      <c r="N7625" s="245"/>
    </row>
    <row r="7626" spans="1:14" ht="13">
      <c r="A7626" s="403"/>
      <c r="B7626" s="404"/>
      <c r="C7626" s="404"/>
      <c r="D7626" s="449"/>
      <c r="E7626" s="829" t="s">
        <v>147</v>
      </c>
      <c r="F7626" s="233" t="s">
        <v>148</v>
      </c>
      <c r="G7626" s="829"/>
    </row>
    <row r="7627" spans="1:14" ht="13">
      <c r="A7627" s="403"/>
      <c r="B7627" s="404"/>
      <c r="C7627" s="404"/>
      <c r="D7627" s="416">
        <v>0.2</v>
      </c>
      <c r="E7627" s="829" t="s">
        <v>149</v>
      </c>
      <c r="F7627" s="455" t="s">
        <v>150</v>
      </c>
      <c r="G7627" s="370" t="s">
        <v>151</v>
      </c>
      <c r="H7627" s="248">
        <f>Bahan!$C$10</f>
        <v>125000</v>
      </c>
      <c r="I7627" s="248"/>
      <c r="K7627" s="248" t="s">
        <v>128</v>
      </c>
      <c r="L7627" s="230">
        <f>D7627*H7627</f>
        <v>25000</v>
      </c>
    </row>
    <row r="7628" spans="1:14" ht="13">
      <c r="A7628" s="403"/>
      <c r="B7628" s="404"/>
      <c r="C7628" s="404"/>
      <c r="D7628" s="416">
        <v>0.1</v>
      </c>
      <c r="E7628" s="829" t="s">
        <v>149</v>
      </c>
      <c r="F7628" s="455" t="s">
        <v>945</v>
      </c>
      <c r="G7628" s="370" t="s">
        <v>151</v>
      </c>
      <c r="H7628" s="248">
        <f>Bahan!$C$20</f>
        <v>135000</v>
      </c>
      <c r="I7628" s="248"/>
      <c r="K7628" s="248" t="s">
        <v>128</v>
      </c>
      <c r="L7628" s="230">
        <f>D7628*H7628</f>
        <v>13500</v>
      </c>
    </row>
    <row r="7629" spans="1:14" ht="13">
      <c r="A7629" s="403"/>
      <c r="B7629" s="404"/>
      <c r="C7629" s="404"/>
      <c r="D7629" s="416">
        <v>0.01</v>
      </c>
      <c r="E7629" s="829" t="s">
        <v>149</v>
      </c>
      <c r="F7629" s="233" t="s">
        <v>153</v>
      </c>
      <c r="G7629" s="370" t="s">
        <v>151</v>
      </c>
      <c r="H7629" s="248">
        <f>Bahan!$C$21</f>
        <v>145000</v>
      </c>
      <c r="I7629" s="248"/>
      <c r="K7629" s="248" t="s">
        <v>128</v>
      </c>
      <c r="L7629" s="230">
        <f>D7629*H7629</f>
        <v>1450</v>
      </c>
    </row>
    <row r="7630" spans="1:14" ht="13">
      <c r="A7630" s="403"/>
      <c r="B7630" s="404"/>
      <c r="C7630" s="404"/>
      <c r="D7630" s="416">
        <v>0.01</v>
      </c>
      <c r="E7630" s="829" t="s">
        <v>149</v>
      </c>
      <c r="F7630" s="233" t="s">
        <v>154</v>
      </c>
      <c r="G7630" s="370" t="s">
        <v>151</v>
      </c>
      <c r="H7630" s="248">
        <f>Bahan!$C$22</f>
        <v>150000</v>
      </c>
      <c r="I7630" s="248"/>
      <c r="K7630" s="248" t="s">
        <v>128</v>
      </c>
      <c r="L7630" s="230">
        <f>D7630*H7630</f>
        <v>1500</v>
      </c>
    </row>
    <row r="7631" spans="1:14" ht="13">
      <c r="A7631" s="403"/>
      <c r="B7631" s="404"/>
      <c r="C7631" s="404"/>
      <c r="D7631" s="456"/>
      <c r="E7631" s="829"/>
      <c r="F7631" s="233"/>
      <c r="G7631" s="829"/>
      <c r="M7631" s="230" t="s">
        <v>128</v>
      </c>
      <c r="N7631" s="265">
        <f>SUM(L7627:L7630)</f>
        <v>41450</v>
      </c>
    </row>
    <row r="7632" spans="1:14" ht="13">
      <c r="A7632" s="403"/>
      <c r="B7632" s="404"/>
      <c r="C7632" s="404"/>
      <c r="D7632" s="456"/>
      <c r="E7632" s="829" t="s">
        <v>155</v>
      </c>
      <c r="F7632" s="233" t="s">
        <v>156</v>
      </c>
      <c r="G7632" s="829"/>
    </row>
    <row r="7633" spans="1:14" ht="13">
      <c r="A7633" s="403"/>
      <c r="B7633" s="404"/>
      <c r="C7633" s="404"/>
      <c r="D7633" s="416">
        <v>1</v>
      </c>
      <c r="E7633" s="829" t="s">
        <v>682</v>
      </c>
      <c r="F7633" s="457" t="s">
        <v>1514</v>
      </c>
      <c r="G7633" s="370" t="s">
        <v>151</v>
      </c>
      <c r="H7633" s="426">
        <f>Bahan!$C$493</f>
        <v>420000</v>
      </c>
      <c r="I7633" s="248"/>
      <c r="K7633" s="248" t="s">
        <v>128</v>
      </c>
      <c r="L7633" s="230">
        <f>D7633*H7633</f>
        <v>420000</v>
      </c>
    </row>
    <row r="7634" spans="1:14" ht="13">
      <c r="D7634" s="449"/>
      <c r="E7634" s="829"/>
      <c r="F7634" s="233"/>
      <c r="G7634" s="370"/>
      <c r="H7634" s="248"/>
      <c r="L7634" s="230"/>
      <c r="M7634" s="230" t="s">
        <v>128</v>
      </c>
      <c r="N7634" s="265">
        <f>SUM(L7633:L7633)</f>
        <v>420000</v>
      </c>
    </row>
    <row r="7635" spans="1:14" ht="13">
      <c r="D7635" s="449"/>
      <c r="E7635" s="829"/>
      <c r="F7635" s="233"/>
      <c r="G7635" s="829"/>
      <c r="H7635" s="829"/>
      <c r="I7635" s="829"/>
      <c r="M7635" s="267" t="s">
        <v>169</v>
      </c>
      <c r="N7635" s="268" t="s">
        <v>169</v>
      </c>
    </row>
    <row r="7636" spans="1:14" ht="13">
      <c r="D7636" s="449"/>
      <c r="E7636" s="829"/>
      <c r="F7636" s="233"/>
      <c r="G7636" s="829"/>
      <c r="H7636" s="233" t="s">
        <v>170</v>
      </c>
      <c r="M7636" s="230" t="s">
        <v>128</v>
      </c>
      <c r="N7636" s="230">
        <f>SUM(N7631:N7634)</f>
        <v>461450</v>
      </c>
    </row>
    <row r="7637" spans="1:14" ht="13">
      <c r="D7637" s="449"/>
      <c r="E7637" s="829"/>
      <c r="F7637" s="233"/>
      <c r="G7637" s="829"/>
      <c r="H7637" s="269" t="s">
        <v>3123</v>
      </c>
      <c r="K7637" s="270"/>
      <c r="M7637" s="230" t="s">
        <v>128</v>
      </c>
      <c r="N7637" s="265">
        <f>N7636*$Q$4</f>
        <v>46145</v>
      </c>
    </row>
    <row r="7638" spans="1:14" ht="13">
      <c r="D7638" s="449"/>
      <c r="E7638" s="829"/>
      <c r="F7638" s="233"/>
      <c r="G7638" s="829"/>
      <c r="H7638" s="233" t="s">
        <v>171</v>
      </c>
      <c r="M7638" s="230" t="s">
        <v>128</v>
      </c>
      <c r="N7638" s="262">
        <f>ROUNDDOWN((N7636+N7637),0)</f>
        <v>507595</v>
      </c>
    </row>
    <row r="7639" spans="1:14" ht="13">
      <c r="D7639" s="449"/>
      <c r="E7639" s="829"/>
      <c r="F7639" s="233"/>
      <c r="G7639" s="829"/>
      <c r="N7639" s="262"/>
    </row>
    <row r="7640" spans="1:14" ht="13">
      <c r="A7640" s="258">
        <f>1+A7625</f>
        <v>276</v>
      </c>
      <c r="B7640" s="1250" t="s">
        <v>1515</v>
      </c>
      <c r="C7640" s="437"/>
      <c r="D7640" s="454" t="s">
        <v>1516</v>
      </c>
      <c r="E7640" s="1250"/>
      <c r="F7640" s="245"/>
      <c r="G7640" s="1250"/>
      <c r="H7640" s="245"/>
      <c r="I7640" s="245"/>
      <c r="L7640" s="245"/>
      <c r="M7640" s="262"/>
      <c r="N7640" s="245"/>
    </row>
    <row r="7641" spans="1:14" ht="13">
      <c r="A7641" s="403"/>
      <c r="B7641" s="404"/>
      <c r="C7641" s="404"/>
      <c r="D7641" s="449"/>
      <c r="E7641" s="829" t="s">
        <v>147</v>
      </c>
      <c r="F7641" s="233" t="s">
        <v>148</v>
      </c>
      <c r="G7641" s="829"/>
    </row>
    <row r="7642" spans="1:14" ht="13">
      <c r="A7642" s="403"/>
      <c r="B7642" s="404"/>
      <c r="C7642" s="404"/>
      <c r="D7642" s="416">
        <v>0.2</v>
      </c>
      <c r="E7642" s="829" t="s">
        <v>149</v>
      </c>
      <c r="F7642" s="455" t="s">
        <v>150</v>
      </c>
      <c r="G7642" s="370" t="s">
        <v>151</v>
      </c>
      <c r="H7642" s="248">
        <f>Bahan!$C$10</f>
        <v>125000</v>
      </c>
      <c r="I7642" s="248"/>
      <c r="K7642" s="248" t="s">
        <v>128</v>
      </c>
      <c r="L7642" s="230">
        <f>D7642*H7642</f>
        <v>25000</v>
      </c>
    </row>
    <row r="7643" spans="1:14" ht="13">
      <c r="A7643" s="403"/>
      <c r="B7643" s="404"/>
      <c r="C7643" s="404"/>
      <c r="D7643" s="416">
        <v>0.1</v>
      </c>
      <c r="E7643" s="829" t="s">
        <v>149</v>
      </c>
      <c r="F7643" s="455" t="s">
        <v>945</v>
      </c>
      <c r="G7643" s="370" t="s">
        <v>151</v>
      </c>
      <c r="H7643" s="248">
        <f>Bahan!$C$20</f>
        <v>135000</v>
      </c>
      <c r="I7643" s="248"/>
      <c r="K7643" s="248" t="s">
        <v>128</v>
      </c>
      <c r="L7643" s="230">
        <f>D7643*H7643</f>
        <v>13500</v>
      </c>
    </row>
    <row r="7644" spans="1:14" ht="13">
      <c r="A7644" s="403"/>
      <c r="B7644" s="404"/>
      <c r="C7644" s="404"/>
      <c r="D7644" s="416">
        <v>0.01</v>
      </c>
      <c r="E7644" s="829" t="s">
        <v>149</v>
      </c>
      <c r="F7644" s="233" t="s">
        <v>153</v>
      </c>
      <c r="G7644" s="370" t="s">
        <v>151</v>
      </c>
      <c r="H7644" s="248">
        <f>Bahan!$C$21</f>
        <v>145000</v>
      </c>
      <c r="I7644" s="248"/>
      <c r="K7644" s="248" t="s">
        <v>128</v>
      </c>
      <c r="L7644" s="230">
        <f>D7644*H7644</f>
        <v>1450</v>
      </c>
    </row>
    <row r="7645" spans="1:14" ht="13">
      <c r="A7645" s="403"/>
      <c r="B7645" s="404"/>
      <c r="C7645" s="404"/>
      <c r="D7645" s="416">
        <v>0.01</v>
      </c>
      <c r="E7645" s="829" t="s">
        <v>149</v>
      </c>
      <c r="F7645" s="233" t="s">
        <v>154</v>
      </c>
      <c r="G7645" s="370" t="s">
        <v>151</v>
      </c>
      <c r="H7645" s="248">
        <f>Bahan!$C$22</f>
        <v>150000</v>
      </c>
      <c r="I7645" s="248"/>
      <c r="K7645" s="248" t="s">
        <v>128</v>
      </c>
      <c r="L7645" s="230">
        <f>D7645*H7645</f>
        <v>1500</v>
      </c>
    </row>
    <row r="7646" spans="1:14" ht="13">
      <c r="A7646" s="403"/>
      <c r="B7646" s="404"/>
      <c r="C7646" s="404"/>
      <c r="D7646" s="456"/>
      <c r="E7646" s="829"/>
      <c r="F7646" s="233"/>
      <c r="G7646" s="829"/>
      <c r="M7646" s="230" t="s">
        <v>128</v>
      </c>
      <c r="N7646" s="265">
        <f>SUM(L7642:L7645)</f>
        <v>41450</v>
      </c>
    </row>
    <row r="7647" spans="1:14" ht="13">
      <c r="A7647" s="403"/>
      <c r="B7647" s="404"/>
      <c r="C7647" s="404"/>
      <c r="D7647" s="456"/>
      <c r="E7647" s="829" t="s">
        <v>155</v>
      </c>
      <c r="F7647" s="233" t="s">
        <v>156</v>
      </c>
      <c r="G7647" s="829"/>
    </row>
    <row r="7648" spans="1:14" ht="13">
      <c r="A7648" s="403"/>
      <c r="B7648" s="404"/>
      <c r="C7648" s="404"/>
      <c r="D7648" s="416">
        <v>1</v>
      </c>
      <c r="E7648" s="829" t="s">
        <v>682</v>
      </c>
      <c r="F7648" s="457" t="s">
        <v>1517</v>
      </c>
      <c r="G7648" s="370" t="s">
        <v>151</v>
      </c>
      <c r="H7648" s="426">
        <f>Bahan!$C$494</f>
        <v>310000</v>
      </c>
      <c r="I7648" s="248"/>
      <c r="K7648" s="248" t="s">
        <v>128</v>
      </c>
      <c r="L7648" s="230">
        <f>D7648*H7648</f>
        <v>310000</v>
      </c>
    </row>
    <row r="7649" spans="1:14" ht="13">
      <c r="D7649" s="449"/>
      <c r="E7649" s="829"/>
      <c r="F7649" s="233"/>
      <c r="G7649" s="370"/>
      <c r="H7649" s="248"/>
      <c r="L7649" s="230"/>
      <c r="M7649" s="230" t="s">
        <v>128</v>
      </c>
      <c r="N7649" s="265">
        <f>SUM(L7648:L7648)</f>
        <v>310000</v>
      </c>
    </row>
    <row r="7650" spans="1:14" ht="13">
      <c r="D7650" s="449"/>
      <c r="E7650" s="829"/>
      <c r="F7650" s="233"/>
      <c r="G7650" s="829"/>
      <c r="H7650" s="829"/>
      <c r="I7650" s="829"/>
      <c r="M7650" s="267" t="s">
        <v>169</v>
      </c>
      <c r="N7650" s="268" t="s">
        <v>169</v>
      </c>
    </row>
    <row r="7651" spans="1:14" ht="13">
      <c r="D7651" s="449"/>
      <c r="E7651" s="829"/>
      <c r="F7651" s="233"/>
      <c r="G7651" s="829"/>
      <c r="H7651" s="233" t="s">
        <v>170</v>
      </c>
      <c r="M7651" s="230" t="s">
        <v>128</v>
      </c>
      <c r="N7651" s="230">
        <f>SUM(N7646:N7649)</f>
        <v>351450</v>
      </c>
    </row>
    <row r="7652" spans="1:14" ht="13">
      <c r="D7652" s="449"/>
      <c r="E7652" s="829"/>
      <c r="F7652" s="233"/>
      <c r="G7652" s="829"/>
      <c r="H7652" s="269" t="s">
        <v>3123</v>
      </c>
      <c r="K7652" s="270"/>
      <c r="M7652" s="230" t="s">
        <v>128</v>
      </c>
      <c r="N7652" s="265">
        <f>N7651*$Q$4</f>
        <v>35145</v>
      </c>
    </row>
    <row r="7653" spans="1:14" ht="13">
      <c r="D7653" s="449"/>
      <c r="E7653" s="829"/>
      <c r="F7653" s="233"/>
      <c r="G7653" s="829"/>
      <c r="H7653" s="233" t="s">
        <v>171</v>
      </c>
      <c r="M7653" s="230" t="s">
        <v>128</v>
      </c>
      <c r="N7653" s="262">
        <f>ROUNDDOWN((N7651+N7652),0)</f>
        <v>386595</v>
      </c>
    </row>
    <row r="7654" spans="1:14" ht="13">
      <c r="D7654" s="449"/>
      <c r="E7654" s="829"/>
      <c r="F7654" s="233"/>
      <c r="G7654" s="829"/>
      <c r="N7654" s="262"/>
    </row>
    <row r="7655" spans="1:14" ht="13">
      <c r="A7655" s="258">
        <f>1+A7640</f>
        <v>277</v>
      </c>
      <c r="B7655" s="1250" t="s">
        <v>1518</v>
      </c>
      <c r="C7655" s="437"/>
      <c r="D7655" s="454" t="s">
        <v>1519</v>
      </c>
      <c r="E7655" s="1250"/>
      <c r="F7655" s="245"/>
      <c r="G7655" s="1250"/>
      <c r="H7655" s="245"/>
      <c r="I7655" s="245"/>
      <c r="L7655" s="245"/>
      <c r="M7655" s="262"/>
      <c r="N7655" s="245"/>
    </row>
    <row r="7656" spans="1:14" ht="13">
      <c r="A7656" s="403"/>
      <c r="B7656" s="404"/>
      <c r="C7656" s="404"/>
      <c r="D7656" s="449"/>
      <c r="E7656" s="829" t="s">
        <v>147</v>
      </c>
      <c r="F7656" s="233" t="s">
        <v>148</v>
      </c>
      <c r="G7656" s="829"/>
    </row>
    <row r="7657" spans="1:14" ht="13">
      <c r="A7657" s="403"/>
      <c r="B7657" s="404"/>
      <c r="C7657" s="404"/>
      <c r="D7657" s="416">
        <v>0.2</v>
      </c>
      <c r="E7657" s="829" t="s">
        <v>149</v>
      </c>
      <c r="F7657" s="455" t="s">
        <v>150</v>
      </c>
      <c r="G7657" s="370" t="s">
        <v>151</v>
      </c>
      <c r="H7657" s="248">
        <f>Bahan!$C$10</f>
        <v>125000</v>
      </c>
      <c r="I7657" s="248"/>
      <c r="K7657" s="248" t="s">
        <v>128</v>
      </c>
      <c r="L7657" s="230">
        <f>D7657*H7657</f>
        <v>25000</v>
      </c>
    </row>
    <row r="7658" spans="1:14" ht="13">
      <c r="A7658" s="403"/>
      <c r="B7658" s="404"/>
      <c r="C7658" s="404"/>
      <c r="D7658" s="416">
        <v>0.1</v>
      </c>
      <c r="E7658" s="829" t="s">
        <v>149</v>
      </c>
      <c r="F7658" s="455" t="s">
        <v>945</v>
      </c>
      <c r="G7658" s="370" t="s">
        <v>151</v>
      </c>
      <c r="H7658" s="248">
        <f>Bahan!$C$20</f>
        <v>135000</v>
      </c>
      <c r="I7658" s="248"/>
      <c r="K7658" s="248" t="s">
        <v>128</v>
      </c>
      <c r="L7658" s="230">
        <f>D7658*H7658</f>
        <v>13500</v>
      </c>
    </row>
    <row r="7659" spans="1:14" ht="13">
      <c r="A7659" s="403"/>
      <c r="B7659" s="404"/>
      <c r="C7659" s="404"/>
      <c r="D7659" s="416">
        <v>0.01</v>
      </c>
      <c r="E7659" s="829" t="s">
        <v>149</v>
      </c>
      <c r="F7659" s="233" t="s">
        <v>153</v>
      </c>
      <c r="G7659" s="370" t="s">
        <v>151</v>
      </c>
      <c r="H7659" s="248">
        <f>Bahan!$C$21</f>
        <v>145000</v>
      </c>
      <c r="I7659" s="248"/>
      <c r="K7659" s="248" t="s">
        <v>128</v>
      </c>
      <c r="L7659" s="230">
        <f>D7659*H7659</f>
        <v>1450</v>
      </c>
    </row>
    <row r="7660" spans="1:14" ht="13">
      <c r="A7660" s="403"/>
      <c r="B7660" s="404"/>
      <c r="C7660" s="404"/>
      <c r="D7660" s="416">
        <v>0.01</v>
      </c>
      <c r="E7660" s="829" t="s">
        <v>149</v>
      </c>
      <c r="F7660" s="233" t="s">
        <v>154</v>
      </c>
      <c r="G7660" s="370" t="s">
        <v>151</v>
      </c>
      <c r="H7660" s="248">
        <f>Bahan!$C$22</f>
        <v>150000</v>
      </c>
      <c r="I7660" s="248"/>
      <c r="K7660" s="248" t="s">
        <v>128</v>
      </c>
      <c r="L7660" s="230">
        <f>D7660*H7660</f>
        <v>1500</v>
      </c>
    </row>
    <row r="7661" spans="1:14" ht="13">
      <c r="A7661" s="403"/>
      <c r="B7661" s="404"/>
      <c r="C7661" s="404"/>
      <c r="D7661" s="456"/>
      <c r="E7661" s="829"/>
      <c r="F7661" s="233"/>
      <c r="G7661" s="829"/>
      <c r="M7661" s="230" t="s">
        <v>128</v>
      </c>
      <c r="N7661" s="265">
        <f>SUM(L7657:L7660)</f>
        <v>41450</v>
      </c>
    </row>
    <row r="7662" spans="1:14" ht="13">
      <c r="A7662" s="403"/>
      <c r="B7662" s="404"/>
      <c r="C7662" s="404"/>
      <c r="D7662" s="456"/>
      <c r="E7662" s="829" t="s">
        <v>155</v>
      </c>
      <c r="F7662" s="233" t="s">
        <v>156</v>
      </c>
      <c r="G7662" s="829"/>
    </row>
    <row r="7663" spans="1:14" ht="13">
      <c r="A7663" s="403"/>
      <c r="B7663" s="404"/>
      <c r="C7663" s="404"/>
      <c r="D7663" s="416">
        <v>1</v>
      </c>
      <c r="E7663" s="829" t="s">
        <v>682</v>
      </c>
      <c r="F7663" s="457" t="s">
        <v>1520</v>
      </c>
      <c r="G7663" s="370" t="s">
        <v>151</v>
      </c>
      <c r="H7663" s="426">
        <f>Bahan!$C$495</f>
        <v>18000000</v>
      </c>
      <c r="I7663" s="248"/>
      <c r="K7663" s="248" t="s">
        <v>128</v>
      </c>
      <c r="L7663" s="230">
        <f>D7663*H7663</f>
        <v>18000000</v>
      </c>
    </row>
    <row r="7664" spans="1:14" ht="13">
      <c r="D7664" s="449"/>
      <c r="E7664" s="829"/>
      <c r="F7664" s="233"/>
      <c r="G7664" s="370"/>
      <c r="H7664" s="248"/>
      <c r="L7664" s="230"/>
      <c r="M7664" s="230" t="s">
        <v>128</v>
      </c>
      <c r="N7664" s="265">
        <f>SUM(L7663:L7663)</f>
        <v>18000000</v>
      </c>
    </row>
    <row r="7665" spans="1:14" ht="13">
      <c r="D7665" s="449"/>
      <c r="E7665" s="829"/>
      <c r="F7665" s="233"/>
      <c r="G7665" s="829"/>
      <c r="H7665" s="829"/>
      <c r="I7665" s="829"/>
      <c r="M7665" s="267" t="s">
        <v>169</v>
      </c>
      <c r="N7665" s="268" t="s">
        <v>169</v>
      </c>
    </row>
    <row r="7666" spans="1:14" ht="13">
      <c r="D7666" s="449"/>
      <c r="E7666" s="829"/>
      <c r="F7666" s="233"/>
      <c r="G7666" s="829"/>
      <c r="H7666" s="233" t="s">
        <v>170</v>
      </c>
      <c r="M7666" s="230" t="s">
        <v>128</v>
      </c>
      <c r="N7666" s="230">
        <f>SUM(N7661:N7664)</f>
        <v>18041450</v>
      </c>
    </row>
    <row r="7667" spans="1:14" ht="13">
      <c r="D7667" s="449"/>
      <c r="E7667" s="829"/>
      <c r="F7667" s="233"/>
      <c r="G7667" s="829"/>
      <c r="H7667" s="269" t="s">
        <v>3123</v>
      </c>
      <c r="K7667" s="270"/>
      <c r="M7667" s="230" t="s">
        <v>128</v>
      </c>
      <c r="N7667" s="265">
        <f>N7666*$Q$4</f>
        <v>1804145</v>
      </c>
    </row>
    <row r="7668" spans="1:14" ht="13">
      <c r="D7668" s="449"/>
      <c r="E7668" s="829"/>
      <c r="F7668" s="233"/>
      <c r="G7668" s="829"/>
      <c r="H7668" s="233" t="s">
        <v>171</v>
      </c>
      <c r="M7668" s="230" t="s">
        <v>128</v>
      </c>
      <c r="N7668" s="262">
        <f>ROUNDDOWN((N7666+N7667),0)</f>
        <v>19845595</v>
      </c>
    </row>
    <row r="7669" spans="1:14" ht="13">
      <c r="D7669" s="449"/>
      <c r="E7669" s="829"/>
      <c r="F7669" s="233"/>
      <c r="G7669" s="829"/>
      <c r="N7669" s="262"/>
    </row>
    <row r="7670" spans="1:14" ht="13">
      <c r="A7670" s="258">
        <f>1+A7655</f>
        <v>278</v>
      </c>
      <c r="B7670" s="1250" t="s">
        <v>1521</v>
      </c>
      <c r="C7670" s="437"/>
      <c r="D7670" s="454" t="s">
        <v>1522</v>
      </c>
      <c r="E7670" s="1250"/>
      <c r="F7670" s="245"/>
      <c r="G7670" s="1250"/>
      <c r="H7670" s="245"/>
      <c r="I7670" s="245"/>
      <c r="L7670" s="245"/>
      <c r="M7670" s="262"/>
      <c r="N7670" s="245"/>
    </row>
    <row r="7671" spans="1:14" ht="13">
      <c r="A7671" s="403"/>
      <c r="B7671" s="404"/>
      <c r="C7671" s="404"/>
      <c r="D7671" s="449"/>
      <c r="E7671" s="829" t="s">
        <v>147</v>
      </c>
      <c r="F7671" s="233" t="s">
        <v>148</v>
      </c>
      <c r="G7671" s="829"/>
    </row>
    <row r="7672" spans="1:14" ht="13">
      <c r="A7672" s="403"/>
      <c r="B7672" s="404"/>
      <c r="C7672" s="404"/>
      <c r="D7672" s="416">
        <v>0.2</v>
      </c>
      <c r="E7672" s="829" t="s">
        <v>149</v>
      </c>
      <c r="F7672" s="455" t="s">
        <v>150</v>
      </c>
      <c r="G7672" s="370" t="s">
        <v>151</v>
      </c>
      <c r="H7672" s="248">
        <f>Bahan!$C$10</f>
        <v>125000</v>
      </c>
      <c r="I7672" s="248"/>
      <c r="K7672" s="248" t="s">
        <v>128</v>
      </c>
      <c r="L7672" s="230">
        <f>D7672*H7672</f>
        <v>25000</v>
      </c>
    </row>
    <row r="7673" spans="1:14" ht="13">
      <c r="A7673" s="403"/>
      <c r="B7673" s="404"/>
      <c r="C7673" s="404"/>
      <c r="D7673" s="416">
        <v>0.1</v>
      </c>
      <c r="E7673" s="829" t="s">
        <v>149</v>
      </c>
      <c r="F7673" s="455" t="s">
        <v>945</v>
      </c>
      <c r="G7673" s="370" t="s">
        <v>151</v>
      </c>
      <c r="H7673" s="248">
        <f>Bahan!$C$20</f>
        <v>135000</v>
      </c>
      <c r="I7673" s="248"/>
      <c r="K7673" s="248" t="s">
        <v>128</v>
      </c>
      <c r="L7673" s="230">
        <f>D7673*H7673</f>
        <v>13500</v>
      </c>
    </row>
    <row r="7674" spans="1:14" ht="13">
      <c r="A7674" s="403"/>
      <c r="B7674" s="404"/>
      <c r="C7674" s="404"/>
      <c r="D7674" s="416">
        <v>0.01</v>
      </c>
      <c r="E7674" s="829" t="s">
        <v>149</v>
      </c>
      <c r="F7674" s="233" t="s">
        <v>153</v>
      </c>
      <c r="G7674" s="370" t="s">
        <v>151</v>
      </c>
      <c r="H7674" s="248">
        <f>Bahan!$C$21</f>
        <v>145000</v>
      </c>
      <c r="I7674" s="248"/>
      <c r="K7674" s="248" t="s">
        <v>128</v>
      </c>
      <c r="L7674" s="230">
        <f>D7674*H7674</f>
        <v>1450</v>
      </c>
    </row>
    <row r="7675" spans="1:14" ht="13">
      <c r="A7675" s="403"/>
      <c r="B7675" s="404"/>
      <c r="C7675" s="404"/>
      <c r="D7675" s="416">
        <v>0.01</v>
      </c>
      <c r="E7675" s="829" t="s">
        <v>149</v>
      </c>
      <c r="F7675" s="233" t="s">
        <v>154</v>
      </c>
      <c r="G7675" s="370" t="s">
        <v>151</v>
      </c>
      <c r="H7675" s="248">
        <f>Bahan!$C$22</f>
        <v>150000</v>
      </c>
      <c r="I7675" s="248"/>
      <c r="K7675" s="248" t="s">
        <v>128</v>
      </c>
      <c r="L7675" s="230">
        <f>D7675*H7675</f>
        <v>1500</v>
      </c>
    </row>
    <row r="7676" spans="1:14" ht="13">
      <c r="A7676" s="403"/>
      <c r="B7676" s="404"/>
      <c r="C7676" s="404"/>
      <c r="D7676" s="456"/>
      <c r="E7676" s="829"/>
      <c r="F7676" s="233"/>
      <c r="G7676" s="829"/>
      <c r="M7676" s="230" t="s">
        <v>128</v>
      </c>
      <c r="N7676" s="265">
        <f>SUM(L7672:L7675)</f>
        <v>41450</v>
      </c>
    </row>
    <row r="7677" spans="1:14" ht="13">
      <c r="A7677" s="403"/>
      <c r="B7677" s="404"/>
      <c r="C7677" s="404"/>
      <c r="D7677" s="456"/>
      <c r="E7677" s="829" t="s">
        <v>155</v>
      </c>
      <c r="F7677" s="233" t="s">
        <v>156</v>
      </c>
      <c r="G7677" s="829"/>
    </row>
    <row r="7678" spans="1:14" ht="13">
      <c r="A7678" s="403"/>
      <c r="B7678" s="404"/>
      <c r="C7678" s="404"/>
      <c r="D7678" s="416">
        <v>1</v>
      </c>
      <c r="E7678" s="829" t="s">
        <v>682</v>
      </c>
      <c r="F7678" s="457" t="s">
        <v>1523</v>
      </c>
      <c r="G7678" s="370" t="s">
        <v>151</v>
      </c>
      <c r="H7678" s="426">
        <f>Bahan!$C$496</f>
        <v>7750000</v>
      </c>
      <c r="I7678" s="248"/>
      <c r="K7678" s="248" t="s">
        <v>128</v>
      </c>
      <c r="L7678" s="230">
        <f>D7678*H7678</f>
        <v>7750000</v>
      </c>
    </row>
    <row r="7679" spans="1:14" ht="13">
      <c r="D7679" s="449"/>
      <c r="E7679" s="829"/>
      <c r="F7679" s="233"/>
      <c r="G7679" s="370"/>
      <c r="H7679" s="248"/>
      <c r="L7679" s="230"/>
      <c r="M7679" s="230" t="s">
        <v>128</v>
      </c>
      <c r="N7679" s="265">
        <f>SUM(L7678:L7678)</f>
        <v>7750000</v>
      </c>
    </row>
    <row r="7680" spans="1:14" ht="13">
      <c r="D7680" s="449"/>
      <c r="E7680" s="829"/>
      <c r="F7680" s="233"/>
      <c r="G7680" s="829"/>
      <c r="H7680" s="829"/>
      <c r="I7680" s="829"/>
      <c r="M7680" s="267" t="s">
        <v>169</v>
      </c>
      <c r="N7680" s="268" t="s">
        <v>169</v>
      </c>
    </row>
    <row r="7681" spans="1:14" ht="13">
      <c r="D7681" s="449"/>
      <c r="E7681" s="829"/>
      <c r="F7681" s="233"/>
      <c r="G7681" s="829"/>
      <c r="H7681" s="233" t="s">
        <v>170</v>
      </c>
      <c r="M7681" s="230" t="s">
        <v>128</v>
      </c>
      <c r="N7681" s="230">
        <f>SUM(N7676:N7679)</f>
        <v>7791450</v>
      </c>
    </row>
    <row r="7682" spans="1:14" ht="13">
      <c r="D7682" s="449"/>
      <c r="E7682" s="829"/>
      <c r="F7682" s="233"/>
      <c r="G7682" s="829"/>
      <c r="H7682" s="269" t="s">
        <v>3123</v>
      </c>
      <c r="K7682" s="270"/>
      <c r="M7682" s="230" t="s">
        <v>128</v>
      </c>
      <c r="N7682" s="265">
        <f>N7681*$Q$4</f>
        <v>779145</v>
      </c>
    </row>
    <row r="7683" spans="1:14" ht="13">
      <c r="D7683" s="449"/>
      <c r="E7683" s="829"/>
      <c r="F7683" s="233"/>
      <c r="G7683" s="829"/>
      <c r="H7683" s="233" t="s">
        <v>171</v>
      </c>
      <c r="M7683" s="230" t="s">
        <v>128</v>
      </c>
      <c r="N7683" s="262">
        <f>ROUNDDOWN((N7681+N7682),0)</f>
        <v>8570595</v>
      </c>
    </row>
    <row r="7684" spans="1:14" ht="13">
      <c r="D7684" s="449"/>
      <c r="E7684" s="829"/>
      <c r="F7684" s="233"/>
      <c r="G7684" s="829"/>
      <c r="N7684" s="262"/>
    </row>
    <row r="7685" spans="1:14" ht="13">
      <c r="A7685" s="258">
        <f>1+A7670</f>
        <v>279</v>
      </c>
      <c r="B7685" s="1250" t="s">
        <v>1524</v>
      </c>
      <c r="C7685" s="437"/>
      <c r="D7685" s="454" t="s">
        <v>1525</v>
      </c>
      <c r="E7685" s="1250"/>
      <c r="F7685" s="245"/>
      <c r="G7685" s="1250"/>
      <c r="H7685" s="245"/>
      <c r="I7685" s="245"/>
      <c r="L7685" s="245"/>
      <c r="M7685" s="262"/>
      <c r="N7685" s="245"/>
    </row>
    <row r="7686" spans="1:14" ht="13">
      <c r="A7686" s="403"/>
      <c r="B7686" s="404"/>
      <c r="C7686" s="404"/>
      <c r="D7686" s="449"/>
      <c r="E7686" s="829" t="s">
        <v>147</v>
      </c>
      <c r="F7686" s="233" t="s">
        <v>148</v>
      </c>
      <c r="G7686" s="829"/>
    </row>
    <row r="7687" spans="1:14" ht="13">
      <c r="A7687" s="403"/>
      <c r="B7687" s="404"/>
      <c r="C7687" s="404"/>
      <c r="D7687" s="416">
        <v>0.2</v>
      </c>
      <c r="E7687" s="829" t="s">
        <v>149</v>
      </c>
      <c r="F7687" s="455" t="s">
        <v>150</v>
      </c>
      <c r="G7687" s="370" t="s">
        <v>151</v>
      </c>
      <c r="H7687" s="248">
        <f>Bahan!$C$10</f>
        <v>125000</v>
      </c>
      <c r="I7687" s="248"/>
      <c r="K7687" s="248" t="s">
        <v>128</v>
      </c>
      <c r="L7687" s="230">
        <f>D7687*H7687</f>
        <v>25000</v>
      </c>
    </row>
    <row r="7688" spans="1:14" ht="13">
      <c r="A7688" s="403"/>
      <c r="B7688" s="404"/>
      <c r="C7688" s="404"/>
      <c r="D7688" s="416">
        <v>0.1</v>
      </c>
      <c r="E7688" s="829" t="s">
        <v>149</v>
      </c>
      <c r="F7688" s="455" t="s">
        <v>945</v>
      </c>
      <c r="G7688" s="370" t="s">
        <v>151</v>
      </c>
      <c r="H7688" s="248">
        <f>Bahan!$C$20</f>
        <v>135000</v>
      </c>
      <c r="I7688" s="248"/>
      <c r="K7688" s="248" t="s">
        <v>128</v>
      </c>
      <c r="L7688" s="230">
        <f>D7688*H7688</f>
        <v>13500</v>
      </c>
    </row>
    <row r="7689" spans="1:14" ht="13">
      <c r="A7689" s="403"/>
      <c r="B7689" s="404"/>
      <c r="C7689" s="404"/>
      <c r="D7689" s="416">
        <v>0.01</v>
      </c>
      <c r="E7689" s="829" t="s">
        <v>149</v>
      </c>
      <c r="F7689" s="233" t="s">
        <v>153</v>
      </c>
      <c r="G7689" s="370" t="s">
        <v>151</v>
      </c>
      <c r="H7689" s="248">
        <f>Bahan!$C$21</f>
        <v>145000</v>
      </c>
      <c r="I7689" s="248"/>
      <c r="K7689" s="248" t="s">
        <v>128</v>
      </c>
      <c r="L7689" s="230">
        <f>D7689*H7689</f>
        <v>1450</v>
      </c>
    </row>
    <row r="7690" spans="1:14" ht="13">
      <c r="A7690" s="403"/>
      <c r="B7690" s="404"/>
      <c r="C7690" s="404"/>
      <c r="D7690" s="416">
        <v>0.01</v>
      </c>
      <c r="E7690" s="829" t="s">
        <v>149</v>
      </c>
      <c r="F7690" s="233" t="s">
        <v>154</v>
      </c>
      <c r="G7690" s="370" t="s">
        <v>151</v>
      </c>
      <c r="H7690" s="248">
        <f>Bahan!$C$22</f>
        <v>150000</v>
      </c>
      <c r="I7690" s="248"/>
      <c r="K7690" s="248" t="s">
        <v>128</v>
      </c>
      <c r="L7690" s="230">
        <f>D7690*H7690</f>
        <v>1500</v>
      </c>
    </row>
    <row r="7691" spans="1:14" ht="13">
      <c r="A7691" s="403"/>
      <c r="B7691" s="404"/>
      <c r="C7691" s="404"/>
      <c r="D7691" s="456"/>
      <c r="E7691" s="829"/>
      <c r="F7691" s="233"/>
      <c r="G7691" s="829"/>
      <c r="M7691" s="230" t="s">
        <v>128</v>
      </c>
      <c r="N7691" s="265">
        <f>SUM(L7687:L7690)</f>
        <v>41450</v>
      </c>
    </row>
    <row r="7692" spans="1:14" ht="13">
      <c r="A7692" s="403"/>
      <c r="B7692" s="404"/>
      <c r="C7692" s="404"/>
      <c r="D7692" s="456"/>
      <c r="E7692" s="829" t="s">
        <v>155</v>
      </c>
      <c r="F7692" s="233" t="s">
        <v>156</v>
      </c>
      <c r="G7692" s="829"/>
    </row>
    <row r="7693" spans="1:14" ht="13">
      <c r="A7693" s="403"/>
      <c r="B7693" s="404"/>
      <c r="C7693" s="404"/>
      <c r="D7693" s="416">
        <v>1</v>
      </c>
      <c r="E7693" s="829" t="s">
        <v>682</v>
      </c>
      <c r="F7693" s="457" t="s">
        <v>1526</v>
      </c>
      <c r="G7693" s="370" t="s">
        <v>151</v>
      </c>
      <c r="H7693" s="426">
        <f>Bahan!$C$498</f>
        <v>16000000</v>
      </c>
      <c r="I7693" s="248"/>
      <c r="K7693" s="248" t="s">
        <v>128</v>
      </c>
      <c r="L7693" s="230">
        <f>D7693*H7693</f>
        <v>16000000</v>
      </c>
    </row>
    <row r="7694" spans="1:14" ht="13">
      <c r="D7694" s="449"/>
      <c r="E7694" s="829"/>
      <c r="F7694" s="233"/>
      <c r="G7694" s="370"/>
      <c r="H7694" s="248"/>
      <c r="L7694" s="230"/>
      <c r="M7694" s="230" t="s">
        <v>128</v>
      </c>
      <c r="N7694" s="265">
        <f>SUM(L7693:L7693)</f>
        <v>16000000</v>
      </c>
    </row>
    <row r="7695" spans="1:14" ht="13">
      <c r="D7695" s="449"/>
      <c r="E7695" s="829"/>
      <c r="F7695" s="233"/>
      <c r="G7695" s="829"/>
      <c r="H7695" s="829"/>
      <c r="I7695" s="829"/>
      <c r="M7695" s="267" t="s">
        <v>169</v>
      </c>
      <c r="N7695" s="268" t="s">
        <v>169</v>
      </c>
    </row>
    <row r="7696" spans="1:14" ht="13">
      <c r="D7696" s="449"/>
      <c r="E7696" s="829"/>
      <c r="F7696" s="233"/>
      <c r="G7696" s="829"/>
      <c r="H7696" s="233" t="s">
        <v>170</v>
      </c>
      <c r="M7696" s="230" t="s">
        <v>128</v>
      </c>
      <c r="N7696" s="230">
        <f>SUM(N7691:N7694)</f>
        <v>16041450</v>
      </c>
    </row>
    <row r="7697" spans="1:14" ht="13">
      <c r="D7697" s="449"/>
      <c r="E7697" s="829"/>
      <c r="F7697" s="233"/>
      <c r="G7697" s="829"/>
      <c r="H7697" s="269" t="s">
        <v>3123</v>
      </c>
      <c r="K7697" s="270"/>
      <c r="M7697" s="230" t="s">
        <v>128</v>
      </c>
      <c r="N7697" s="265">
        <f>N7696*$Q$4</f>
        <v>1604145</v>
      </c>
    </row>
    <row r="7698" spans="1:14" ht="13">
      <c r="D7698" s="449"/>
      <c r="E7698" s="829"/>
      <c r="F7698" s="233"/>
      <c r="G7698" s="829"/>
      <c r="H7698" s="233" t="s">
        <v>171</v>
      </c>
      <c r="M7698" s="230" t="s">
        <v>128</v>
      </c>
      <c r="N7698" s="262">
        <f>ROUNDDOWN((N7696+N7697),0)</f>
        <v>17645595</v>
      </c>
    </row>
    <row r="7699" spans="1:14" ht="13">
      <c r="D7699" s="449"/>
      <c r="E7699" s="829"/>
      <c r="F7699" s="233"/>
      <c r="G7699" s="829"/>
      <c r="N7699" s="262"/>
    </row>
    <row r="7700" spans="1:14" ht="13">
      <c r="A7700" s="258">
        <f>1+A7685</f>
        <v>280</v>
      </c>
      <c r="B7700" s="1250" t="s">
        <v>1527</v>
      </c>
      <c r="C7700" s="437"/>
      <c r="D7700" s="454" t="s">
        <v>1528</v>
      </c>
      <c r="E7700" s="1250"/>
      <c r="F7700" s="245"/>
      <c r="G7700" s="1250"/>
      <c r="H7700" s="245"/>
      <c r="I7700" s="245"/>
      <c r="L7700" s="245"/>
      <c r="M7700" s="262"/>
      <c r="N7700" s="245"/>
    </row>
    <row r="7701" spans="1:14" ht="13">
      <c r="A7701" s="403"/>
      <c r="B7701" s="404"/>
      <c r="C7701" s="404"/>
      <c r="D7701" s="449"/>
      <c r="E7701" s="829" t="s">
        <v>147</v>
      </c>
      <c r="F7701" s="233" t="s">
        <v>148</v>
      </c>
      <c r="G7701" s="829"/>
    </row>
    <row r="7702" spans="1:14" ht="13">
      <c r="A7702" s="403"/>
      <c r="B7702" s="404"/>
      <c r="C7702" s="404"/>
      <c r="D7702" s="416">
        <v>0.2</v>
      </c>
      <c r="E7702" s="829" t="s">
        <v>149</v>
      </c>
      <c r="F7702" s="455" t="s">
        <v>150</v>
      </c>
      <c r="G7702" s="370" t="s">
        <v>151</v>
      </c>
      <c r="H7702" s="248">
        <f>Bahan!$C$10</f>
        <v>125000</v>
      </c>
      <c r="I7702" s="248"/>
      <c r="K7702" s="248" t="s">
        <v>128</v>
      </c>
      <c r="L7702" s="230">
        <f>D7702*H7702</f>
        <v>25000</v>
      </c>
    </row>
    <row r="7703" spans="1:14" ht="13">
      <c r="A7703" s="403"/>
      <c r="B7703" s="404"/>
      <c r="C7703" s="404"/>
      <c r="D7703" s="416">
        <v>0.1</v>
      </c>
      <c r="E7703" s="829" t="s">
        <v>149</v>
      </c>
      <c r="F7703" s="455" t="s">
        <v>945</v>
      </c>
      <c r="G7703" s="370" t="s">
        <v>151</v>
      </c>
      <c r="H7703" s="248">
        <f>Bahan!$C$20</f>
        <v>135000</v>
      </c>
      <c r="I7703" s="248"/>
      <c r="K7703" s="248" t="s">
        <v>128</v>
      </c>
      <c r="L7703" s="230">
        <f>D7703*H7703</f>
        <v>13500</v>
      </c>
    </row>
    <row r="7704" spans="1:14" ht="13">
      <c r="A7704" s="403"/>
      <c r="B7704" s="404"/>
      <c r="C7704" s="404"/>
      <c r="D7704" s="416">
        <v>0.01</v>
      </c>
      <c r="E7704" s="829" t="s">
        <v>149</v>
      </c>
      <c r="F7704" s="233" t="s">
        <v>153</v>
      </c>
      <c r="G7704" s="370" t="s">
        <v>151</v>
      </c>
      <c r="H7704" s="248">
        <f>Bahan!$C$21</f>
        <v>145000</v>
      </c>
      <c r="I7704" s="248"/>
      <c r="K7704" s="248" t="s">
        <v>128</v>
      </c>
      <c r="L7704" s="230">
        <f>D7704*H7704</f>
        <v>1450</v>
      </c>
    </row>
    <row r="7705" spans="1:14" ht="13">
      <c r="A7705" s="403"/>
      <c r="B7705" s="404"/>
      <c r="C7705" s="404"/>
      <c r="D7705" s="416">
        <v>0.01</v>
      </c>
      <c r="E7705" s="829" t="s">
        <v>149</v>
      </c>
      <c r="F7705" s="233" t="s">
        <v>154</v>
      </c>
      <c r="G7705" s="370" t="s">
        <v>151</v>
      </c>
      <c r="H7705" s="248">
        <f>Bahan!$C$22</f>
        <v>150000</v>
      </c>
      <c r="I7705" s="248"/>
      <c r="K7705" s="248" t="s">
        <v>128</v>
      </c>
      <c r="L7705" s="230">
        <f>D7705*H7705</f>
        <v>1500</v>
      </c>
    </row>
    <row r="7706" spans="1:14" ht="13">
      <c r="A7706" s="403"/>
      <c r="B7706" s="404"/>
      <c r="C7706" s="404"/>
      <c r="D7706" s="456"/>
      <c r="E7706" s="829"/>
      <c r="F7706" s="233"/>
      <c r="G7706" s="829"/>
      <c r="M7706" s="230" t="s">
        <v>128</v>
      </c>
      <c r="N7706" s="265">
        <f>SUM(L7702:L7705)</f>
        <v>41450</v>
      </c>
    </row>
    <row r="7707" spans="1:14" ht="13">
      <c r="A7707" s="403"/>
      <c r="B7707" s="404"/>
      <c r="C7707" s="404"/>
      <c r="D7707" s="456"/>
      <c r="E7707" s="829" t="s">
        <v>155</v>
      </c>
      <c r="F7707" s="233" t="s">
        <v>156</v>
      </c>
      <c r="G7707" s="829"/>
    </row>
    <row r="7708" spans="1:14" ht="13">
      <c r="A7708" s="403"/>
      <c r="B7708" s="404"/>
      <c r="C7708" s="404"/>
      <c r="D7708" s="416">
        <v>1</v>
      </c>
      <c r="E7708" s="829" t="s">
        <v>682</v>
      </c>
      <c r="F7708" s="457" t="s">
        <v>1529</v>
      </c>
      <c r="G7708" s="370" t="s">
        <v>151</v>
      </c>
      <c r="H7708" s="426">
        <f>Bahan!$C$497</f>
        <v>4500000</v>
      </c>
      <c r="I7708" s="248"/>
      <c r="K7708" s="248" t="s">
        <v>128</v>
      </c>
      <c r="L7708" s="230">
        <f>D7708*H7708</f>
        <v>4500000</v>
      </c>
    </row>
    <row r="7709" spans="1:14" ht="13">
      <c r="D7709" s="449"/>
      <c r="E7709" s="829"/>
      <c r="F7709" s="233"/>
      <c r="G7709" s="370"/>
      <c r="H7709" s="248"/>
      <c r="L7709" s="230"/>
      <c r="M7709" s="230" t="s">
        <v>128</v>
      </c>
      <c r="N7709" s="265">
        <f>SUM(L7708:L7708)</f>
        <v>4500000</v>
      </c>
    </row>
    <row r="7710" spans="1:14" ht="13">
      <c r="D7710" s="449"/>
      <c r="E7710" s="829"/>
      <c r="F7710" s="233"/>
      <c r="G7710" s="829"/>
      <c r="H7710" s="829"/>
      <c r="I7710" s="829"/>
      <c r="M7710" s="267" t="s">
        <v>169</v>
      </c>
      <c r="N7710" s="268" t="s">
        <v>169</v>
      </c>
    </row>
    <row r="7711" spans="1:14" ht="13">
      <c r="D7711" s="449"/>
      <c r="E7711" s="829"/>
      <c r="F7711" s="233"/>
      <c r="G7711" s="829"/>
      <c r="H7711" s="233" t="s">
        <v>170</v>
      </c>
      <c r="M7711" s="230" t="s">
        <v>128</v>
      </c>
      <c r="N7711" s="230">
        <f>SUM(N7706:N7709)</f>
        <v>4541450</v>
      </c>
    </row>
    <row r="7712" spans="1:14" ht="13">
      <c r="D7712" s="449"/>
      <c r="E7712" s="829"/>
      <c r="F7712" s="233"/>
      <c r="G7712" s="829"/>
      <c r="H7712" s="269" t="s">
        <v>3123</v>
      </c>
      <c r="K7712" s="270"/>
      <c r="M7712" s="230" t="s">
        <v>128</v>
      </c>
      <c r="N7712" s="265">
        <f>N7711*$Q$4</f>
        <v>454145</v>
      </c>
    </row>
    <row r="7713" spans="1:14" ht="13">
      <c r="D7713" s="449"/>
      <c r="E7713" s="829"/>
      <c r="F7713" s="233"/>
      <c r="G7713" s="829"/>
      <c r="H7713" s="233" t="s">
        <v>171</v>
      </c>
      <c r="M7713" s="230" t="s">
        <v>128</v>
      </c>
      <c r="N7713" s="262">
        <f>ROUNDDOWN((N7711+N7712),0)</f>
        <v>4995595</v>
      </c>
    </row>
    <row r="7714" spans="1:14" ht="13">
      <c r="D7714" s="449"/>
      <c r="E7714" s="829"/>
      <c r="F7714" s="233"/>
      <c r="G7714" s="829"/>
      <c r="N7714" s="262"/>
    </row>
    <row r="7715" spans="1:14" ht="13">
      <c r="D7715" s="421"/>
      <c r="E7715" s="829"/>
      <c r="G7715" s="829"/>
      <c r="N7715" s="262"/>
    </row>
    <row r="7716" spans="1:14" s="245" customFormat="1" ht="13">
      <c r="A7716" s="258" t="s">
        <v>590</v>
      </c>
      <c r="B7716" s="1250" t="s">
        <v>1530</v>
      </c>
      <c r="C7716" s="1250"/>
      <c r="D7716" s="420" t="s">
        <v>1531</v>
      </c>
      <c r="E7716" s="1250"/>
      <c r="F7716" s="260"/>
      <c r="G7716" s="1250"/>
      <c r="H7716" s="1250" t="s">
        <v>143</v>
      </c>
    </row>
    <row r="7717" spans="1:14" ht="13">
      <c r="A7717" s="231" t="s">
        <v>143</v>
      </c>
      <c r="D7717" s="435"/>
      <c r="E7717" s="436"/>
      <c r="G7717" s="829"/>
      <c r="H7717" s="829"/>
      <c r="M7717" s="233"/>
    </row>
    <row r="7718" spans="1:14" s="245" customFormat="1" ht="13">
      <c r="A7718" s="258">
        <f>1+A7700</f>
        <v>281</v>
      </c>
      <c r="B7718" s="1250" t="s">
        <v>1532</v>
      </c>
      <c r="C7718" s="1250"/>
      <c r="D7718" s="341" t="s">
        <v>1533</v>
      </c>
      <c r="E7718" s="1250"/>
      <c r="F7718" s="260"/>
      <c r="G7718" s="422"/>
      <c r="M7718" s="423"/>
    </row>
    <row r="7719" spans="1:14" ht="13">
      <c r="A7719" s="403"/>
      <c r="B7719" s="404"/>
      <c r="C7719" s="404"/>
      <c r="D7719" s="421"/>
      <c r="E7719" s="829" t="s">
        <v>147</v>
      </c>
      <c r="F7719" s="234" t="s">
        <v>148</v>
      </c>
      <c r="G7719" s="829"/>
    </row>
    <row r="7720" spans="1:14" ht="13">
      <c r="A7720" s="403"/>
      <c r="B7720" s="404"/>
      <c r="C7720" s="404"/>
      <c r="D7720" s="274">
        <v>0.05</v>
      </c>
      <c r="E7720" s="829" t="s">
        <v>149</v>
      </c>
      <c r="F7720" s="264" t="s">
        <v>150</v>
      </c>
      <c r="G7720" s="370" t="s">
        <v>151</v>
      </c>
      <c r="H7720" s="248">
        <f>Bahan!$C$10</f>
        <v>125000</v>
      </c>
      <c r="I7720" s="248"/>
      <c r="K7720" s="248" t="s">
        <v>128</v>
      </c>
      <c r="L7720" s="230">
        <f>D7720*H7720</f>
        <v>6250</v>
      </c>
    </row>
    <row r="7721" spans="1:14" ht="13">
      <c r="A7721" s="403"/>
      <c r="B7721" s="404"/>
      <c r="C7721" s="404"/>
      <c r="D7721" s="274">
        <v>0.05</v>
      </c>
      <c r="E7721" s="829" t="s">
        <v>149</v>
      </c>
      <c r="F7721" s="264" t="s">
        <v>945</v>
      </c>
      <c r="G7721" s="370" t="s">
        <v>151</v>
      </c>
      <c r="H7721" s="248">
        <f>Bahan!$C$20</f>
        <v>135000</v>
      </c>
      <c r="I7721" s="248"/>
      <c r="K7721" s="248" t="s">
        <v>128</v>
      </c>
      <c r="L7721" s="230">
        <f>D7721*H7721</f>
        <v>6750</v>
      </c>
    </row>
    <row r="7722" spans="1:14" ht="13">
      <c r="A7722" s="403"/>
      <c r="B7722" s="404"/>
      <c r="C7722" s="404"/>
      <c r="D7722" s="274">
        <v>5.0000000000000001E-3</v>
      </c>
      <c r="E7722" s="829" t="s">
        <v>149</v>
      </c>
      <c r="F7722" s="234" t="s">
        <v>153</v>
      </c>
      <c r="G7722" s="370" t="s">
        <v>151</v>
      </c>
      <c r="H7722" s="248">
        <f>Bahan!$C$21</f>
        <v>145000</v>
      </c>
      <c r="I7722" s="248"/>
      <c r="K7722" s="248" t="s">
        <v>128</v>
      </c>
      <c r="L7722" s="230">
        <f>D7722*H7722</f>
        <v>725</v>
      </c>
    </row>
    <row r="7723" spans="1:14" ht="13">
      <c r="A7723" s="403"/>
      <c r="B7723" s="404"/>
      <c r="C7723" s="404"/>
      <c r="D7723" s="274">
        <v>5.0000000000000001E-3</v>
      </c>
      <c r="E7723" s="829" t="s">
        <v>149</v>
      </c>
      <c r="F7723" s="234" t="s">
        <v>154</v>
      </c>
      <c r="G7723" s="370" t="s">
        <v>151</v>
      </c>
      <c r="H7723" s="248">
        <f>Bahan!$C$22</f>
        <v>150000</v>
      </c>
      <c r="I7723" s="248"/>
      <c r="K7723" s="248" t="s">
        <v>128</v>
      </c>
      <c r="L7723" s="230">
        <f>D7723*H7723</f>
        <v>750</v>
      </c>
    </row>
    <row r="7724" spans="1:14" ht="13">
      <c r="A7724" s="403"/>
      <c r="B7724" s="404"/>
      <c r="C7724" s="404"/>
      <c r="D7724" s="450"/>
      <c r="E7724" s="829"/>
      <c r="G7724" s="829"/>
      <c r="M7724" s="230" t="s">
        <v>128</v>
      </c>
      <c r="N7724" s="265">
        <f>SUM(L7720:L7723)</f>
        <v>14475</v>
      </c>
    </row>
    <row r="7725" spans="1:14" ht="13">
      <c r="D7725" s="424"/>
      <c r="E7725" s="293" t="s">
        <v>236</v>
      </c>
      <c r="F7725" s="385" t="s">
        <v>645</v>
      </c>
      <c r="G7725" s="425"/>
      <c r="H7725" s="386"/>
      <c r="I7725" s="386"/>
      <c r="J7725" s="386"/>
      <c r="K7725" s="279"/>
      <c r="L7725" s="386"/>
      <c r="M7725" s="426"/>
    </row>
    <row r="7726" spans="1:14" ht="13">
      <c r="A7726" s="387"/>
      <c r="B7726" s="293"/>
      <c r="C7726" s="293"/>
      <c r="D7726" s="427">
        <v>1</v>
      </c>
      <c r="E7726" s="829" t="s">
        <v>682</v>
      </c>
      <c r="F7726" s="1377" t="s">
        <v>1534</v>
      </c>
      <c r="G7726" s="356" t="s">
        <v>151</v>
      </c>
      <c r="H7726" s="428">
        <f>Bahan!$C$454</f>
        <v>5000000</v>
      </c>
      <c r="I7726" s="428"/>
      <c r="J7726" s="428"/>
      <c r="K7726" s="426" t="s">
        <v>128</v>
      </c>
      <c r="L7726" s="426">
        <f>D7726*H7726</f>
        <v>5000000</v>
      </c>
      <c r="M7726" s="426"/>
    </row>
    <row r="7727" spans="1:14" ht="13">
      <c r="D7727" s="307"/>
      <c r="E7727" s="829"/>
      <c r="G7727" s="429"/>
      <c r="M7727" s="426" t="s">
        <v>128</v>
      </c>
      <c r="N7727" s="265">
        <f>SUM(L7726:L7726)</f>
        <v>5000000</v>
      </c>
    </row>
    <row r="7728" spans="1:14" ht="13">
      <c r="D7728" s="430"/>
      <c r="E7728" s="829"/>
      <c r="F7728" s="247"/>
      <c r="G7728" s="429"/>
      <c r="H7728" s="829"/>
      <c r="I7728" s="829"/>
      <c r="J7728" s="829"/>
      <c r="K7728" s="426"/>
      <c r="M7728" s="431" t="s">
        <v>169</v>
      </c>
      <c r="N7728" s="268" t="s">
        <v>169</v>
      </c>
    </row>
    <row r="7729" spans="1:14" ht="13">
      <c r="D7729" s="307"/>
      <c r="E7729" s="829"/>
      <c r="G7729" s="829"/>
      <c r="H7729" s="233" t="s">
        <v>170</v>
      </c>
      <c r="M7729" s="426" t="s">
        <v>128</v>
      </c>
      <c r="N7729" s="426">
        <f>SUM(N7724:N7727)</f>
        <v>5014475</v>
      </c>
    </row>
    <row r="7730" spans="1:14" ht="13">
      <c r="D7730" s="307"/>
      <c r="E7730" s="829"/>
      <c r="G7730" s="829"/>
      <c r="H7730" s="269" t="s">
        <v>3123</v>
      </c>
      <c r="K7730" s="270"/>
      <c r="M7730" s="230" t="s">
        <v>128</v>
      </c>
      <c r="N7730" s="265">
        <f>N7729*$Q$4</f>
        <v>501447.5</v>
      </c>
    </row>
    <row r="7731" spans="1:14" ht="13">
      <c r="D7731" s="421"/>
      <c r="E7731" s="829"/>
      <c r="G7731" s="829"/>
      <c r="H7731" s="233" t="s">
        <v>171</v>
      </c>
      <c r="M7731" s="230" t="s">
        <v>128</v>
      </c>
      <c r="N7731" s="262">
        <f>ROUNDDOWN((N7729+N7730),0)</f>
        <v>5515922</v>
      </c>
    </row>
    <row r="7732" spans="1:14" ht="13">
      <c r="D7732" s="421"/>
      <c r="E7732" s="829"/>
      <c r="G7732" s="829"/>
      <c r="M7732" s="423"/>
      <c r="N7732" s="271"/>
    </row>
    <row r="7733" spans="1:14" ht="13">
      <c r="A7733" s="258">
        <f>1+A7718</f>
        <v>282</v>
      </c>
      <c r="B7733" s="1250" t="s">
        <v>1535</v>
      </c>
      <c r="C7733" s="437"/>
      <c r="D7733" s="438" t="s">
        <v>1536</v>
      </c>
      <c r="E7733" s="1250"/>
      <c r="F7733" s="260"/>
      <c r="G7733" s="1250"/>
      <c r="H7733" s="245"/>
      <c r="I7733" s="245"/>
      <c r="L7733" s="245"/>
      <c r="M7733" s="262"/>
      <c r="N7733" s="245"/>
    </row>
    <row r="7734" spans="1:14" ht="13">
      <c r="A7734" s="403"/>
      <c r="B7734" s="404"/>
      <c r="C7734" s="404"/>
      <c r="D7734" s="421"/>
      <c r="E7734" s="829" t="s">
        <v>147</v>
      </c>
      <c r="F7734" s="234" t="s">
        <v>148</v>
      </c>
      <c r="G7734" s="829"/>
    </row>
    <row r="7735" spans="1:14" ht="13">
      <c r="A7735" s="403"/>
      <c r="B7735" s="404"/>
      <c r="C7735" s="404"/>
      <c r="D7735" s="274">
        <v>0.5</v>
      </c>
      <c r="E7735" s="829" t="s">
        <v>149</v>
      </c>
      <c r="F7735" s="264" t="s">
        <v>150</v>
      </c>
      <c r="G7735" s="370" t="s">
        <v>151</v>
      </c>
      <c r="H7735" s="248">
        <f>Bahan!$C$10</f>
        <v>125000</v>
      </c>
      <c r="I7735" s="248"/>
      <c r="K7735" s="248" t="s">
        <v>128</v>
      </c>
      <c r="L7735" s="230">
        <f>D7735*H7735</f>
        <v>62500</v>
      </c>
    </row>
    <row r="7736" spans="1:14" ht="13">
      <c r="A7736" s="403"/>
      <c r="B7736" s="404"/>
      <c r="C7736" s="404"/>
      <c r="D7736" s="274">
        <v>0.3</v>
      </c>
      <c r="E7736" s="829" t="s">
        <v>149</v>
      </c>
      <c r="F7736" s="264" t="s">
        <v>945</v>
      </c>
      <c r="G7736" s="370" t="s">
        <v>151</v>
      </c>
      <c r="H7736" s="248">
        <f>Bahan!$C$20</f>
        <v>135000</v>
      </c>
      <c r="I7736" s="248"/>
      <c r="K7736" s="248" t="s">
        <v>128</v>
      </c>
      <c r="L7736" s="230">
        <f>D7736*H7736</f>
        <v>40500</v>
      </c>
    </row>
    <row r="7737" spans="1:14" ht="13">
      <c r="A7737" s="403"/>
      <c r="B7737" s="404"/>
      <c r="C7737" s="404"/>
      <c r="D7737" s="274">
        <v>0.2</v>
      </c>
      <c r="E7737" s="829" t="s">
        <v>149</v>
      </c>
      <c r="F7737" s="234" t="s">
        <v>153</v>
      </c>
      <c r="G7737" s="370" t="s">
        <v>151</v>
      </c>
      <c r="H7737" s="248">
        <f>Bahan!$C$21</f>
        <v>145000</v>
      </c>
      <c r="I7737" s="248"/>
      <c r="K7737" s="248" t="s">
        <v>128</v>
      </c>
      <c r="L7737" s="230">
        <f>D7737*H7737</f>
        <v>29000</v>
      </c>
    </row>
    <row r="7738" spans="1:14" ht="13">
      <c r="A7738" s="403"/>
      <c r="B7738" s="404"/>
      <c r="C7738" s="404"/>
      <c r="D7738" s="274">
        <v>0.02</v>
      </c>
      <c r="E7738" s="829" t="s">
        <v>149</v>
      </c>
      <c r="F7738" s="234" t="s">
        <v>154</v>
      </c>
      <c r="G7738" s="370" t="s">
        <v>151</v>
      </c>
      <c r="H7738" s="248">
        <f>Bahan!$C$22</f>
        <v>150000</v>
      </c>
      <c r="I7738" s="248"/>
      <c r="K7738" s="248" t="s">
        <v>128</v>
      </c>
      <c r="L7738" s="230">
        <f>D7738*H7738</f>
        <v>3000</v>
      </c>
    </row>
    <row r="7739" spans="1:14" ht="13">
      <c r="A7739" s="403"/>
      <c r="B7739" s="404"/>
      <c r="C7739" s="404"/>
      <c r="D7739" s="450"/>
      <c r="E7739" s="829"/>
      <c r="G7739" s="829"/>
      <c r="M7739" s="230" t="s">
        <v>128</v>
      </c>
      <c r="N7739" s="265">
        <f>SUM(L7735:L7738)</f>
        <v>135000</v>
      </c>
    </row>
    <row r="7740" spans="1:14" ht="13">
      <c r="A7740" s="403"/>
      <c r="B7740" s="404"/>
      <c r="C7740" s="404"/>
      <c r="D7740" s="450"/>
      <c r="E7740" s="829" t="s">
        <v>155</v>
      </c>
      <c r="F7740" s="234" t="s">
        <v>156</v>
      </c>
      <c r="G7740" s="829"/>
    </row>
    <row r="7741" spans="1:14" ht="13">
      <c r="A7741" s="403"/>
      <c r="B7741" s="404"/>
      <c r="C7741" s="404"/>
      <c r="D7741" s="274">
        <v>1</v>
      </c>
      <c r="E7741" s="829" t="s">
        <v>4</v>
      </c>
      <c r="F7741" s="439" t="s">
        <v>1537</v>
      </c>
      <c r="G7741" s="370" t="s">
        <v>151</v>
      </c>
      <c r="H7741" s="426">
        <f>Bahan!$C$455</f>
        <v>58850000</v>
      </c>
      <c r="I7741" s="248"/>
      <c r="K7741" s="248" t="s">
        <v>128</v>
      </c>
      <c r="L7741" s="230">
        <f>D7741*H7741</f>
        <v>58850000</v>
      </c>
    </row>
    <row r="7742" spans="1:14" ht="13">
      <c r="D7742" s="421"/>
      <c r="E7742" s="829"/>
      <c r="G7742" s="370"/>
      <c r="H7742" s="248"/>
      <c r="L7742" s="230"/>
      <c r="M7742" s="230" t="s">
        <v>128</v>
      </c>
      <c r="N7742" s="265">
        <f>SUM(L7741:L7741)</f>
        <v>58850000</v>
      </c>
    </row>
    <row r="7743" spans="1:14" ht="13">
      <c r="D7743" s="421"/>
      <c r="E7743" s="829"/>
      <c r="G7743" s="829"/>
      <c r="H7743" s="829"/>
      <c r="I7743" s="829"/>
      <c r="M7743" s="267" t="s">
        <v>169</v>
      </c>
      <c r="N7743" s="268" t="s">
        <v>169</v>
      </c>
    </row>
    <row r="7744" spans="1:14" ht="13">
      <c r="D7744" s="421"/>
      <c r="E7744" s="829"/>
      <c r="G7744" s="829"/>
      <c r="H7744" s="233" t="s">
        <v>170</v>
      </c>
      <c r="M7744" s="230" t="s">
        <v>128</v>
      </c>
      <c r="N7744" s="230">
        <f>SUM(N7739:N7742)</f>
        <v>58985000</v>
      </c>
    </row>
    <row r="7745" spans="1:14" ht="13">
      <c r="D7745" s="421"/>
      <c r="E7745" s="829"/>
      <c r="G7745" s="829"/>
      <c r="H7745" s="269" t="s">
        <v>3123</v>
      </c>
      <c r="K7745" s="270"/>
      <c r="M7745" s="230" t="s">
        <v>128</v>
      </c>
      <c r="N7745" s="265">
        <f>N7744*$Q$4</f>
        <v>5898500</v>
      </c>
    </row>
    <row r="7746" spans="1:14" ht="13">
      <c r="D7746" s="421"/>
      <c r="E7746" s="829"/>
      <c r="G7746" s="829"/>
      <c r="H7746" s="233" t="s">
        <v>171</v>
      </c>
      <c r="M7746" s="230" t="s">
        <v>128</v>
      </c>
      <c r="N7746" s="262">
        <f>ROUNDDOWN((N7744+N7745),0)</f>
        <v>64883500</v>
      </c>
    </row>
    <row r="7747" spans="1:14" ht="13">
      <c r="D7747" s="421"/>
      <c r="E7747" s="829"/>
      <c r="G7747" s="829"/>
      <c r="N7747" s="262"/>
    </row>
    <row r="7748" spans="1:14" ht="13">
      <c r="A7748" s="258">
        <f>1+A7733</f>
        <v>283</v>
      </c>
      <c r="B7748" s="1250" t="s">
        <v>1538</v>
      </c>
      <c r="C7748" s="437"/>
      <c r="D7748" s="438" t="s">
        <v>1539</v>
      </c>
      <c r="E7748" s="1250"/>
      <c r="F7748" s="260"/>
      <c r="G7748" s="1250"/>
      <c r="H7748" s="245"/>
      <c r="I7748" s="245"/>
      <c r="L7748" s="245"/>
      <c r="M7748" s="262"/>
      <c r="N7748" s="245"/>
    </row>
    <row r="7749" spans="1:14" ht="13">
      <c r="A7749" s="403"/>
      <c r="B7749" s="404"/>
      <c r="C7749" s="404"/>
      <c r="D7749" s="421"/>
      <c r="E7749" s="829" t="s">
        <v>147</v>
      </c>
      <c r="F7749" s="234" t="s">
        <v>148</v>
      </c>
      <c r="G7749" s="829"/>
    </row>
    <row r="7750" spans="1:14" ht="13">
      <c r="A7750" s="403"/>
      <c r="B7750" s="404"/>
      <c r="C7750" s="404"/>
      <c r="D7750" s="274">
        <v>0.5</v>
      </c>
      <c r="E7750" s="829" t="s">
        <v>149</v>
      </c>
      <c r="F7750" s="264" t="s">
        <v>150</v>
      </c>
      <c r="G7750" s="370" t="s">
        <v>151</v>
      </c>
      <c r="H7750" s="248">
        <f>Bahan!$C$10</f>
        <v>125000</v>
      </c>
      <c r="I7750" s="248"/>
      <c r="K7750" s="248" t="s">
        <v>128</v>
      </c>
      <c r="L7750" s="230">
        <f>D7750*H7750</f>
        <v>62500</v>
      </c>
    </row>
    <row r="7751" spans="1:14" ht="13">
      <c r="A7751" s="403"/>
      <c r="B7751" s="404"/>
      <c r="C7751" s="404"/>
      <c r="D7751" s="274">
        <v>0.3</v>
      </c>
      <c r="E7751" s="829" t="s">
        <v>149</v>
      </c>
      <c r="F7751" s="264" t="s">
        <v>945</v>
      </c>
      <c r="G7751" s="370" t="s">
        <v>151</v>
      </c>
      <c r="H7751" s="248">
        <f>Bahan!$C$20</f>
        <v>135000</v>
      </c>
      <c r="I7751" s="248"/>
      <c r="K7751" s="248" t="s">
        <v>128</v>
      </c>
      <c r="L7751" s="230">
        <f>D7751*H7751</f>
        <v>40500</v>
      </c>
    </row>
    <row r="7752" spans="1:14" ht="13">
      <c r="A7752" s="403"/>
      <c r="B7752" s="404"/>
      <c r="C7752" s="404"/>
      <c r="D7752" s="274">
        <v>0.2</v>
      </c>
      <c r="E7752" s="829" t="s">
        <v>149</v>
      </c>
      <c r="F7752" s="234" t="s">
        <v>153</v>
      </c>
      <c r="G7752" s="370" t="s">
        <v>151</v>
      </c>
      <c r="H7752" s="248">
        <f>Bahan!$C$21</f>
        <v>145000</v>
      </c>
      <c r="I7752" s="248"/>
      <c r="K7752" s="248" t="s">
        <v>128</v>
      </c>
      <c r="L7752" s="230">
        <f>D7752*H7752</f>
        <v>29000</v>
      </c>
    </row>
    <row r="7753" spans="1:14" ht="13">
      <c r="A7753" s="403"/>
      <c r="B7753" s="404"/>
      <c r="C7753" s="404"/>
      <c r="D7753" s="274">
        <v>0.02</v>
      </c>
      <c r="E7753" s="829" t="s">
        <v>149</v>
      </c>
      <c r="F7753" s="234" t="s">
        <v>154</v>
      </c>
      <c r="G7753" s="370" t="s">
        <v>151</v>
      </c>
      <c r="H7753" s="248">
        <f>Bahan!$C$22</f>
        <v>150000</v>
      </c>
      <c r="I7753" s="248"/>
      <c r="K7753" s="248" t="s">
        <v>128</v>
      </c>
      <c r="L7753" s="230">
        <f>D7753*H7753</f>
        <v>3000</v>
      </c>
    </row>
    <row r="7754" spans="1:14" ht="13">
      <c r="A7754" s="403"/>
      <c r="B7754" s="404"/>
      <c r="C7754" s="404"/>
      <c r="D7754" s="450"/>
      <c r="E7754" s="829"/>
      <c r="G7754" s="829"/>
      <c r="M7754" s="230" t="s">
        <v>128</v>
      </c>
      <c r="N7754" s="265">
        <f>SUM(L7750:L7753)</f>
        <v>135000</v>
      </c>
    </row>
    <row r="7755" spans="1:14" ht="13">
      <c r="A7755" s="403"/>
      <c r="B7755" s="404"/>
      <c r="C7755" s="404"/>
      <c r="D7755" s="450"/>
      <c r="E7755" s="829" t="s">
        <v>155</v>
      </c>
      <c r="F7755" s="234" t="s">
        <v>156</v>
      </c>
      <c r="G7755" s="829"/>
    </row>
    <row r="7756" spans="1:14" ht="13">
      <c r="A7756" s="403"/>
      <c r="B7756" s="404"/>
      <c r="C7756" s="404"/>
      <c r="D7756" s="274">
        <v>1</v>
      </c>
      <c r="E7756" s="829" t="s">
        <v>682</v>
      </c>
      <c r="F7756" s="439" t="s">
        <v>1540</v>
      </c>
      <c r="G7756" s="370" t="s">
        <v>151</v>
      </c>
      <c r="H7756" s="426">
        <f>Bahan!$C$456</f>
        <v>17250000</v>
      </c>
      <c r="I7756" s="248"/>
      <c r="K7756" s="248" t="s">
        <v>128</v>
      </c>
      <c r="L7756" s="230">
        <f>D7756*H7756</f>
        <v>17250000</v>
      </c>
    </row>
    <row r="7757" spans="1:14" ht="13">
      <c r="D7757" s="421"/>
      <c r="E7757" s="829"/>
      <c r="G7757" s="370"/>
      <c r="H7757" s="248"/>
      <c r="L7757" s="230"/>
      <c r="M7757" s="230" t="s">
        <v>128</v>
      </c>
      <c r="N7757" s="265">
        <f>SUM(L7756:L7756)</f>
        <v>17250000</v>
      </c>
    </row>
    <row r="7758" spans="1:14" ht="13">
      <c r="D7758" s="421"/>
      <c r="E7758" s="829"/>
      <c r="G7758" s="829"/>
      <c r="H7758" s="829"/>
      <c r="I7758" s="829"/>
      <c r="M7758" s="267" t="s">
        <v>169</v>
      </c>
      <c r="N7758" s="268" t="s">
        <v>169</v>
      </c>
    </row>
    <row r="7759" spans="1:14" ht="13">
      <c r="D7759" s="421"/>
      <c r="E7759" s="829"/>
      <c r="G7759" s="829"/>
      <c r="H7759" s="233" t="s">
        <v>170</v>
      </c>
      <c r="M7759" s="230" t="s">
        <v>128</v>
      </c>
      <c r="N7759" s="230">
        <f>SUM(N7754:N7757)</f>
        <v>17385000</v>
      </c>
    </row>
    <row r="7760" spans="1:14" ht="13">
      <c r="D7760" s="421"/>
      <c r="E7760" s="829"/>
      <c r="G7760" s="829"/>
      <c r="H7760" s="269" t="s">
        <v>3123</v>
      </c>
      <c r="K7760" s="270"/>
      <c r="M7760" s="230" t="s">
        <v>128</v>
      </c>
      <c r="N7760" s="265">
        <f>N7759*$Q$4</f>
        <v>1738500</v>
      </c>
    </row>
    <row r="7761" spans="1:14" ht="13">
      <c r="D7761" s="421"/>
      <c r="E7761" s="829"/>
      <c r="G7761" s="829"/>
      <c r="H7761" s="233" t="s">
        <v>171</v>
      </c>
      <c r="M7761" s="230" t="s">
        <v>128</v>
      </c>
      <c r="N7761" s="262">
        <f>ROUNDDOWN((N7759+N7760),0)</f>
        <v>19123500</v>
      </c>
    </row>
    <row r="7762" spans="1:14" ht="13">
      <c r="D7762" s="421"/>
      <c r="E7762" s="829"/>
      <c r="G7762" s="829"/>
      <c r="N7762" s="262"/>
    </row>
    <row r="7763" spans="1:14" s="245" customFormat="1" ht="13">
      <c r="A7763" s="258">
        <f>1+A7748</f>
        <v>284</v>
      </c>
      <c r="B7763" s="1250" t="s">
        <v>1541</v>
      </c>
      <c r="C7763" s="1250"/>
      <c r="D7763" s="341" t="s">
        <v>1327</v>
      </c>
      <c r="E7763" s="1250"/>
      <c r="F7763" s="260"/>
      <c r="G7763" s="422"/>
      <c r="M7763" s="423"/>
    </row>
    <row r="7764" spans="1:14" ht="13">
      <c r="A7764" s="403"/>
      <c r="B7764" s="404"/>
      <c r="C7764" s="404"/>
      <c r="D7764" s="421"/>
      <c r="E7764" s="829" t="s">
        <v>147</v>
      </c>
      <c r="F7764" s="234" t="s">
        <v>148</v>
      </c>
      <c r="G7764" s="829"/>
    </row>
    <row r="7765" spans="1:14" ht="13">
      <c r="A7765" s="403"/>
      <c r="B7765" s="404"/>
      <c r="C7765" s="404"/>
      <c r="D7765" s="274">
        <v>0.5</v>
      </c>
      <c r="E7765" s="829" t="s">
        <v>149</v>
      </c>
      <c r="F7765" s="264" t="s">
        <v>150</v>
      </c>
      <c r="G7765" s="370" t="s">
        <v>151</v>
      </c>
      <c r="H7765" s="248">
        <f>Bahan!$C$10</f>
        <v>125000</v>
      </c>
      <c r="I7765" s="248"/>
      <c r="K7765" s="248" t="s">
        <v>128</v>
      </c>
      <c r="L7765" s="230">
        <f>D7765*H7765</f>
        <v>62500</v>
      </c>
    </row>
    <row r="7766" spans="1:14" ht="13">
      <c r="A7766" s="403"/>
      <c r="B7766" s="404"/>
      <c r="C7766" s="404"/>
      <c r="D7766" s="274">
        <v>1</v>
      </c>
      <c r="E7766" s="829" t="s">
        <v>149</v>
      </c>
      <c r="F7766" s="264" t="s">
        <v>945</v>
      </c>
      <c r="G7766" s="370" t="s">
        <v>151</v>
      </c>
      <c r="H7766" s="248">
        <f>Bahan!$C$20</f>
        <v>135000</v>
      </c>
      <c r="I7766" s="248"/>
      <c r="K7766" s="248" t="s">
        <v>128</v>
      </c>
      <c r="L7766" s="230">
        <f>D7766*H7766</f>
        <v>135000</v>
      </c>
    </row>
    <row r="7767" spans="1:14" ht="13">
      <c r="A7767" s="403"/>
      <c r="B7767" s="404"/>
      <c r="C7767" s="404"/>
      <c r="D7767" s="274">
        <v>0.1</v>
      </c>
      <c r="E7767" s="829" t="s">
        <v>149</v>
      </c>
      <c r="F7767" s="234" t="s">
        <v>153</v>
      </c>
      <c r="G7767" s="370" t="s">
        <v>151</v>
      </c>
      <c r="H7767" s="248">
        <f>Bahan!$C$21</f>
        <v>145000</v>
      </c>
      <c r="I7767" s="248"/>
      <c r="K7767" s="248" t="s">
        <v>128</v>
      </c>
      <c r="L7767" s="230">
        <f>D7767*H7767</f>
        <v>14500</v>
      </c>
    </row>
    <row r="7768" spans="1:14" ht="13">
      <c r="A7768" s="403"/>
      <c r="B7768" s="404"/>
      <c r="C7768" s="404"/>
      <c r="D7768" s="274">
        <v>0.01</v>
      </c>
      <c r="E7768" s="829" t="s">
        <v>149</v>
      </c>
      <c r="F7768" s="234" t="s">
        <v>154</v>
      </c>
      <c r="G7768" s="370" t="s">
        <v>151</v>
      </c>
      <c r="H7768" s="248">
        <f>Bahan!$C$22</f>
        <v>150000</v>
      </c>
      <c r="I7768" s="248"/>
      <c r="K7768" s="248" t="s">
        <v>128</v>
      </c>
      <c r="L7768" s="230">
        <f>D7768*H7768</f>
        <v>1500</v>
      </c>
    </row>
    <row r="7769" spans="1:14" ht="13">
      <c r="A7769" s="403"/>
      <c r="B7769" s="404"/>
      <c r="C7769" s="404"/>
      <c r="D7769" s="450"/>
      <c r="E7769" s="829"/>
      <c r="G7769" s="829"/>
      <c r="M7769" s="230" t="s">
        <v>128</v>
      </c>
      <c r="N7769" s="265">
        <f>SUM(L7765:L7768)</f>
        <v>213500</v>
      </c>
    </row>
    <row r="7770" spans="1:14" ht="13">
      <c r="D7770" s="424"/>
      <c r="E7770" s="293" t="s">
        <v>236</v>
      </c>
      <c r="F7770" s="385" t="s">
        <v>645</v>
      </c>
      <c r="G7770" s="425"/>
      <c r="H7770" s="386"/>
      <c r="I7770" s="386"/>
      <c r="J7770" s="386"/>
      <c r="K7770" s="279"/>
      <c r="L7770" s="386"/>
      <c r="M7770" s="426"/>
    </row>
    <row r="7771" spans="1:14" ht="13">
      <c r="A7771" s="387"/>
      <c r="B7771" s="293"/>
      <c r="C7771" s="293"/>
      <c r="D7771" s="427">
        <v>1</v>
      </c>
      <c r="E7771" s="829" t="s">
        <v>4</v>
      </c>
      <c r="F7771" s="1377" t="s">
        <v>1328</v>
      </c>
      <c r="G7771" s="356" t="s">
        <v>151</v>
      </c>
      <c r="H7771" s="428">
        <f>Bahan!$C$426</f>
        <v>1500000</v>
      </c>
      <c r="I7771" s="428"/>
      <c r="J7771" s="428"/>
      <c r="K7771" s="426" t="s">
        <v>128</v>
      </c>
      <c r="L7771" s="426">
        <f>D7771*H7771</f>
        <v>1500000</v>
      </c>
      <c r="M7771" s="426"/>
    </row>
    <row r="7772" spans="1:14" ht="13">
      <c r="D7772" s="307"/>
      <c r="E7772" s="829"/>
      <c r="G7772" s="429"/>
      <c r="M7772" s="426" t="s">
        <v>128</v>
      </c>
      <c r="N7772" s="265">
        <f>SUM(L7771:L7771)</f>
        <v>1500000</v>
      </c>
    </row>
    <row r="7773" spans="1:14" ht="13">
      <c r="D7773" s="430"/>
      <c r="E7773" s="829"/>
      <c r="F7773" s="247"/>
      <c r="G7773" s="429"/>
      <c r="H7773" s="829"/>
      <c r="I7773" s="829"/>
      <c r="J7773" s="829"/>
      <c r="K7773" s="426"/>
      <c r="M7773" s="431" t="s">
        <v>169</v>
      </c>
      <c r="N7773" s="268" t="s">
        <v>169</v>
      </c>
    </row>
    <row r="7774" spans="1:14" ht="13">
      <c r="D7774" s="307"/>
      <c r="E7774" s="829"/>
      <c r="G7774" s="829"/>
      <c r="H7774" s="233" t="s">
        <v>170</v>
      </c>
      <c r="M7774" s="426" t="s">
        <v>128</v>
      </c>
      <c r="N7774" s="426">
        <f>SUM(N7772:N7772)</f>
        <v>1500000</v>
      </c>
    </row>
    <row r="7775" spans="1:14" ht="13">
      <c r="D7775" s="307"/>
      <c r="E7775" s="829"/>
      <c r="G7775" s="829"/>
      <c r="H7775" s="269" t="s">
        <v>3123</v>
      </c>
      <c r="K7775" s="270"/>
      <c r="M7775" s="230" t="s">
        <v>128</v>
      </c>
      <c r="N7775" s="265">
        <f>N7774*$Q$4</f>
        <v>150000</v>
      </c>
    </row>
    <row r="7776" spans="1:14" ht="13">
      <c r="D7776" s="421"/>
      <c r="E7776" s="829"/>
      <c r="G7776" s="829"/>
      <c r="H7776" s="233" t="s">
        <v>171</v>
      </c>
      <c r="M7776" s="230" t="s">
        <v>128</v>
      </c>
      <c r="N7776" s="262">
        <f>ROUNDDOWN((N7774+N7775),0)</f>
        <v>1650000</v>
      </c>
    </row>
    <row r="7777" spans="1:14" ht="13">
      <c r="D7777" s="421"/>
      <c r="E7777" s="829"/>
      <c r="G7777" s="829"/>
      <c r="M7777" s="423"/>
      <c r="N7777" s="271"/>
    </row>
    <row r="7778" spans="1:14" ht="13">
      <c r="A7778" s="258">
        <f>1+A7763</f>
        <v>285</v>
      </c>
      <c r="B7778" s="1250" t="s">
        <v>1542</v>
      </c>
      <c r="C7778" s="437"/>
      <c r="D7778" s="438" t="s">
        <v>1543</v>
      </c>
      <c r="E7778" s="1250"/>
      <c r="F7778" s="260"/>
      <c r="G7778" s="1250"/>
      <c r="H7778" s="245"/>
      <c r="I7778" s="245"/>
      <c r="L7778" s="245"/>
      <c r="M7778" s="262"/>
      <c r="N7778" s="245"/>
    </row>
    <row r="7779" spans="1:14" ht="13">
      <c r="A7779" s="403"/>
      <c r="B7779" s="404"/>
      <c r="C7779" s="404"/>
      <c r="D7779" s="421"/>
      <c r="E7779" s="829" t="s">
        <v>147</v>
      </c>
      <c r="F7779" s="234" t="s">
        <v>148</v>
      </c>
      <c r="G7779" s="829"/>
    </row>
    <row r="7780" spans="1:14" ht="13">
      <c r="A7780" s="403"/>
      <c r="B7780" s="404"/>
      <c r="C7780" s="404"/>
      <c r="D7780" s="274">
        <v>0.5</v>
      </c>
      <c r="E7780" s="829" t="s">
        <v>149</v>
      </c>
      <c r="F7780" s="264" t="s">
        <v>150</v>
      </c>
      <c r="G7780" s="370" t="s">
        <v>151</v>
      </c>
      <c r="H7780" s="248">
        <f>Bahan!$C$10</f>
        <v>125000</v>
      </c>
      <c r="I7780" s="248"/>
      <c r="K7780" s="248" t="s">
        <v>128</v>
      </c>
      <c r="L7780" s="230">
        <f>D7780*H7780</f>
        <v>62500</v>
      </c>
    </row>
    <row r="7781" spans="1:14" ht="13">
      <c r="A7781" s="403"/>
      <c r="B7781" s="404"/>
      <c r="C7781" s="404"/>
      <c r="D7781" s="274">
        <v>0.5</v>
      </c>
      <c r="E7781" s="829" t="s">
        <v>149</v>
      </c>
      <c r="F7781" s="264" t="s">
        <v>945</v>
      </c>
      <c r="G7781" s="370" t="s">
        <v>151</v>
      </c>
      <c r="H7781" s="248">
        <f>Bahan!$C$20</f>
        <v>135000</v>
      </c>
      <c r="I7781" s="248"/>
      <c r="K7781" s="248" t="s">
        <v>128</v>
      </c>
      <c r="L7781" s="230">
        <f>D7781*H7781</f>
        <v>67500</v>
      </c>
    </row>
    <row r="7782" spans="1:14" ht="13">
      <c r="A7782" s="403"/>
      <c r="B7782" s="404"/>
      <c r="C7782" s="404"/>
      <c r="D7782" s="274">
        <v>0.5</v>
      </c>
      <c r="E7782" s="829" t="s">
        <v>149</v>
      </c>
      <c r="F7782" s="234" t="s">
        <v>153</v>
      </c>
      <c r="G7782" s="370" t="s">
        <v>151</v>
      </c>
      <c r="H7782" s="248">
        <f>Bahan!$C$21</f>
        <v>145000</v>
      </c>
      <c r="I7782" s="248"/>
      <c r="K7782" s="248" t="s">
        <v>128</v>
      </c>
      <c r="L7782" s="230">
        <f>D7782*H7782</f>
        <v>72500</v>
      </c>
    </row>
    <row r="7783" spans="1:14" ht="13">
      <c r="A7783" s="403"/>
      <c r="B7783" s="404"/>
      <c r="C7783" s="404"/>
      <c r="D7783" s="274">
        <v>0.05</v>
      </c>
      <c r="E7783" s="829" t="s">
        <v>149</v>
      </c>
      <c r="F7783" s="234" t="s">
        <v>154</v>
      </c>
      <c r="G7783" s="370" t="s">
        <v>151</v>
      </c>
      <c r="H7783" s="248">
        <f>Bahan!$C$22</f>
        <v>150000</v>
      </c>
      <c r="I7783" s="248"/>
      <c r="K7783" s="248" t="s">
        <v>128</v>
      </c>
      <c r="L7783" s="230">
        <f>D7783*H7783</f>
        <v>7500</v>
      </c>
    </row>
    <row r="7784" spans="1:14" ht="13">
      <c r="A7784" s="403"/>
      <c r="B7784" s="404"/>
      <c r="C7784" s="404"/>
      <c r="D7784" s="450"/>
      <c r="E7784" s="829"/>
      <c r="G7784" s="829"/>
      <c r="M7784" s="230" t="s">
        <v>128</v>
      </c>
      <c r="N7784" s="265">
        <f>SUM(L7780:L7783)</f>
        <v>210000</v>
      </c>
    </row>
    <row r="7785" spans="1:14" ht="13">
      <c r="A7785" s="403"/>
      <c r="B7785" s="404"/>
      <c r="C7785" s="404"/>
      <c r="D7785" s="450"/>
      <c r="E7785" s="829" t="s">
        <v>155</v>
      </c>
      <c r="F7785" s="234" t="s">
        <v>156</v>
      </c>
      <c r="G7785" s="829"/>
    </row>
    <row r="7786" spans="1:14" ht="13">
      <c r="A7786" s="403"/>
      <c r="B7786" s="404"/>
      <c r="C7786" s="404"/>
      <c r="D7786" s="274">
        <v>1</v>
      </c>
      <c r="E7786" s="829" t="s">
        <v>682</v>
      </c>
      <c r="F7786" s="439" t="s">
        <v>1430</v>
      </c>
      <c r="G7786" s="370" t="s">
        <v>151</v>
      </c>
      <c r="H7786" s="426">
        <f>Bahan!$C$457</f>
        <v>19000000</v>
      </c>
      <c r="I7786" s="248"/>
      <c r="K7786" s="248" t="s">
        <v>128</v>
      </c>
      <c r="L7786" s="230">
        <f>D7786*H7786</f>
        <v>19000000</v>
      </c>
    </row>
    <row r="7787" spans="1:14" ht="13">
      <c r="D7787" s="421"/>
      <c r="E7787" s="829"/>
      <c r="G7787" s="370"/>
      <c r="H7787" s="248"/>
      <c r="L7787" s="230"/>
      <c r="M7787" s="230" t="s">
        <v>128</v>
      </c>
      <c r="N7787" s="265">
        <f>SUM(L7786:L7786)</f>
        <v>19000000</v>
      </c>
    </row>
    <row r="7788" spans="1:14" ht="13">
      <c r="D7788" s="421"/>
      <c r="E7788" s="829"/>
      <c r="G7788" s="829"/>
      <c r="H7788" s="829"/>
      <c r="I7788" s="829"/>
      <c r="M7788" s="267" t="s">
        <v>169</v>
      </c>
      <c r="N7788" s="268" t="s">
        <v>169</v>
      </c>
    </row>
    <row r="7789" spans="1:14" ht="13">
      <c r="D7789" s="421"/>
      <c r="E7789" s="829"/>
      <c r="G7789" s="829"/>
      <c r="H7789" s="233" t="s">
        <v>170</v>
      </c>
      <c r="M7789" s="230" t="s">
        <v>128</v>
      </c>
      <c r="N7789" s="230">
        <f>SUM(N7784:N7787)</f>
        <v>19210000</v>
      </c>
    </row>
    <row r="7790" spans="1:14" ht="13">
      <c r="D7790" s="421"/>
      <c r="E7790" s="829"/>
      <c r="G7790" s="829"/>
      <c r="H7790" s="269" t="s">
        <v>3123</v>
      </c>
      <c r="K7790" s="270"/>
      <c r="M7790" s="230" t="s">
        <v>128</v>
      </c>
      <c r="N7790" s="265">
        <f>N7789*$Q$4</f>
        <v>1921000</v>
      </c>
    </row>
    <row r="7791" spans="1:14" ht="13">
      <c r="D7791" s="421"/>
      <c r="E7791" s="829"/>
      <c r="G7791" s="829"/>
      <c r="H7791" s="233" t="s">
        <v>171</v>
      </c>
      <c r="M7791" s="230" t="s">
        <v>128</v>
      </c>
      <c r="N7791" s="262">
        <f>ROUNDDOWN((N7789+N7790),0)</f>
        <v>21131000</v>
      </c>
    </row>
    <row r="7792" spans="1:14" ht="13">
      <c r="D7792" s="421"/>
      <c r="E7792" s="829"/>
      <c r="G7792" s="829"/>
      <c r="N7792" s="262"/>
    </row>
    <row r="7793" spans="1:14" ht="13">
      <c r="A7793" s="258">
        <f>1+A7778</f>
        <v>286</v>
      </c>
      <c r="B7793" s="1250" t="s">
        <v>1544</v>
      </c>
      <c r="C7793" s="437"/>
      <c r="D7793" s="438" t="s">
        <v>1545</v>
      </c>
      <c r="E7793" s="1250"/>
      <c r="F7793" s="260"/>
      <c r="G7793" s="1250"/>
      <c r="H7793" s="245"/>
      <c r="I7793" s="245"/>
      <c r="L7793" s="245"/>
      <c r="M7793" s="262"/>
      <c r="N7793" s="245"/>
    </row>
    <row r="7794" spans="1:14" ht="13">
      <c r="A7794" s="403"/>
      <c r="B7794" s="404"/>
      <c r="C7794" s="404"/>
      <c r="D7794" s="421"/>
      <c r="E7794" s="829" t="s">
        <v>147</v>
      </c>
      <c r="F7794" s="234" t="s">
        <v>148</v>
      </c>
      <c r="G7794" s="829"/>
    </row>
    <row r="7795" spans="1:14" ht="13">
      <c r="A7795" s="403"/>
      <c r="B7795" s="404"/>
      <c r="C7795" s="404"/>
      <c r="D7795" s="274">
        <v>0.2</v>
      </c>
      <c r="E7795" s="829" t="s">
        <v>149</v>
      </c>
      <c r="F7795" s="264" t="s">
        <v>150</v>
      </c>
      <c r="G7795" s="370" t="s">
        <v>151</v>
      </c>
      <c r="H7795" s="248">
        <f>Bahan!$C$10</f>
        <v>125000</v>
      </c>
      <c r="I7795" s="248"/>
      <c r="K7795" s="248" t="s">
        <v>128</v>
      </c>
      <c r="L7795" s="230">
        <f>D7795*H7795</f>
        <v>25000</v>
      </c>
    </row>
    <row r="7796" spans="1:14" ht="13">
      <c r="A7796" s="403"/>
      <c r="B7796" s="404"/>
      <c r="C7796" s="404"/>
      <c r="D7796" s="274">
        <v>0.1</v>
      </c>
      <c r="E7796" s="829" t="s">
        <v>149</v>
      </c>
      <c r="F7796" s="264" t="s">
        <v>945</v>
      </c>
      <c r="G7796" s="370" t="s">
        <v>151</v>
      </c>
      <c r="H7796" s="248">
        <f>Bahan!$C$20</f>
        <v>135000</v>
      </c>
      <c r="I7796" s="248"/>
      <c r="K7796" s="248" t="s">
        <v>128</v>
      </c>
      <c r="L7796" s="230">
        <f>D7796*H7796</f>
        <v>13500</v>
      </c>
    </row>
    <row r="7797" spans="1:14" ht="13">
      <c r="A7797" s="403"/>
      <c r="B7797" s="404"/>
      <c r="C7797" s="404"/>
      <c r="D7797" s="274">
        <v>0.01</v>
      </c>
      <c r="E7797" s="829" t="s">
        <v>149</v>
      </c>
      <c r="F7797" s="234" t="s">
        <v>153</v>
      </c>
      <c r="G7797" s="370" t="s">
        <v>151</v>
      </c>
      <c r="H7797" s="248">
        <f>Bahan!$C$21</f>
        <v>145000</v>
      </c>
      <c r="I7797" s="248"/>
      <c r="K7797" s="248" t="s">
        <v>128</v>
      </c>
      <c r="L7797" s="230">
        <f>D7797*H7797</f>
        <v>1450</v>
      </c>
    </row>
    <row r="7798" spans="1:14" ht="13">
      <c r="A7798" s="403"/>
      <c r="B7798" s="404"/>
      <c r="C7798" s="404"/>
      <c r="D7798" s="274">
        <v>0.01</v>
      </c>
      <c r="E7798" s="829" t="s">
        <v>149</v>
      </c>
      <c r="F7798" s="234" t="s">
        <v>154</v>
      </c>
      <c r="G7798" s="370" t="s">
        <v>151</v>
      </c>
      <c r="H7798" s="248">
        <f>Bahan!$C$22</f>
        <v>150000</v>
      </c>
      <c r="I7798" s="248"/>
      <c r="K7798" s="248" t="s">
        <v>128</v>
      </c>
      <c r="L7798" s="230">
        <f>D7798*H7798</f>
        <v>1500</v>
      </c>
    </row>
    <row r="7799" spans="1:14" ht="13">
      <c r="A7799" s="403"/>
      <c r="B7799" s="404"/>
      <c r="C7799" s="404"/>
      <c r="D7799" s="450"/>
      <c r="E7799" s="829"/>
      <c r="G7799" s="829"/>
      <c r="M7799" s="230" t="s">
        <v>128</v>
      </c>
      <c r="N7799" s="265">
        <f>SUM(L7795:L7798)</f>
        <v>41450</v>
      </c>
    </row>
    <row r="7800" spans="1:14" ht="13">
      <c r="A7800" s="403"/>
      <c r="B7800" s="404"/>
      <c r="C7800" s="404"/>
      <c r="D7800" s="450"/>
      <c r="E7800" s="829" t="s">
        <v>155</v>
      </c>
      <c r="F7800" s="234" t="s">
        <v>156</v>
      </c>
      <c r="G7800" s="829"/>
    </row>
    <row r="7801" spans="1:14" ht="13">
      <c r="A7801" s="403"/>
      <c r="B7801" s="404"/>
      <c r="C7801" s="404"/>
      <c r="D7801" s="274">
        <v>1</v>
      </c>
      <c r="E7801" s="829" t="s">
        <v>682</v>
      </c>
      <c r="F7801" s="439" t="s">
        <v>1546</v>
      </c>
      <c r="G7801" s="370" t="s">
        <v>151</v>
      </c>
      <c r="H7801" s="426">
        <f>Bahan!$C$458</f>
        <v>440000</v>
      </c>
      <c r="I7801" s="248"/>
      <c r="K7801" s="248" t="s">
        <v>128</v>
      </c>
      <c r="L7801" s="230">
        <f>D7801*H7801</f>
        <v>440000</v>
      </c>
    </row>
    <row r="7802" spans="1:14" ht="13">
      <c r="D7802" s="421"/>
      <c r="E7802" s="829"/>
      <c r="G7802" s="370"/>
      <c r="H7802" s="248"/>
      <c r="L7802" s="230"/>
      <c r="M7802" s="230" t="s">
        <v>128</v>
      </c>
      <c r="N7802" s="265">
        <f>SUM(L7801:L7801)</f>
        <v>440000</v>
      </c>
    </row>
    <row r="7803" spans="1:14" ht="13">
      <c r="D7803" s="421"/>
      <c r="E7803" s="829"/>
      <c r="G7803" s="829"/>
      <c r="H7803" s="829"/>
      <c r="I7803" s="829"/>
      <c r="M7803" s="267" t="s">
        <v>169</v>
      </c>
      <c r="N7803" s="268" t="s">
        <v>169</v>
      </c>
    </row>
    <row r="7804" spans="1:14" ht="13">
      <c r="D7804" s="421"/>
      <c r="E7804" s="829"/>
      <c r="G7804" s="829"/>
      <c r="H7804" s="233" t="s">
        <v>170</v>
      </c>
      <c r="M7804" s="230" t="s">
        <v>128</v>
      </c>
      <c r="N7804" s="230">
        <f>SUM(N7799:N7802)</f>
        <v>481450</v>
      </c>
    </row>
    <row r="7805" spans="1:14" ht="13">
      <c r="D7805" s="421"/>
      <c r="E7805" s="829"/>
      <c r="G7805" s="829"/>
      <c r="H7805" s="269" t="s">
        <v>3123</v>
      </c>
      <c r="K7805" s="270"/>
      <c r="M7805" s="230" t="s">
        <v>128</v>
      </c>
      <c r="N7805" s="265">
        <f>N7804*$Q$4</f>
        <v>48145</v>
      </c>
    </row>
    <row r="7806" spans="1:14" ht="13">
      <c r="D7806" s="421"/>
      <c r="E7806" s="829"/>
      <c r="G7806" s="829"/>
      <c r="H7806" s="233" t="s">
        <v>171</v>
      </c>
      <c r="M7806" s="230" t="s">
        <v>128</v>
      </c>
      <c r="N7806" s="262">
        <f>ROUNDDOWN((N7804+N7805),0)</f>
        <v>529595</v>
      </c>
    </row>
    <row r="7807" spans="1:14" ht="13">
      <c r="D7807" s="421"/>
      <c r="E7807" s="829"/>
      <c r="G7807" s="829"/>
      <c r="N7807" s="262"/>
    </row>
    <row r="7808" spans="1:14" ht="13">
      <c r="A7808" s="258">
        <f>1+A7793</f>
        <v>287</v>
      </c>
      <c r="B7808" s="1250" t="s">
        <v>1547</v>
      </c>
      <c r="C7808" s="437"/>
      <c r="D7808" s="438" t="s">
        <v>1548</v>
      </c>
      <c r="E7808" s="1250"/>
      <c r="F7808" s="260"/>
      <c r="G7808" s="1250"/>
      <c r="H7808" s="245"/>
      <c r="I7808" s="245"/>
      <c r="L7808" s="245"/>
      <c r="M7808" s="262"/>
      <c r="N7808" s="245"/>
    </row>
    <row r="7809" spans="1:14" ht="13">
      <c r="A7809" s="403"/>
      <c r="B7809" s="404"/>
      <c r="C7809" s="404"/>
      <c r="D7809" s="421"/>
      <c r="E7809" s="829" t="s">
        <v>147</v>
      </c>
      <c r="F7809" s="234" t="s">
        <v>148</v>
      </c>
      <c r="G7809" s="829"/>
    </row>
    <row r="7810" spans="1:14" ht="13">
      <c r="A7810" s="403"/>
      <c r="B7810" s="404"/>
      <c r="C7810" s="404"/>
      <c r="D7810" s="274">
        <v>0.2</v>
      </c>
      <c r="E7810" s="829" t="s">
        <v>149</v>
      </c>
      <c r="F7810" s="264" t="s">
        <v>150</v>
      </c>
      <c r="G7810" s="370" t="s">
        <v>151</v>
      </c>
      <c r="H7810" s="248">
        <f>Bahan!$C$10</f>
        <v>125000</v>
      </c>
      <c r="I7810" s="248"/>
      <c r="K7810" s="248" t="s">
        <v>128</v>
      </c>
      <c r="L7810" s="230">
        <f>D7810*H7810</f>
        <v>25000</v>
      </c>
    </row>
    <row r="7811" spans="1:14" ht="13">
      <c r="A7811" s="403"/>
      <c r="B7811" s="404"/>
      <c r="C7811" s="404"/>
      <c r="D7811" s="274">
        <v>0.1</v>
      </c>
      <c r="E7811" s="829" t="s">
        <v>149</v>
      </c>
      <c r="F7811" s="264" t="s">
        <v>945</v>
      </c>
      <c r="G7811" s="370" t="s">
        <v>151</v>
      </c>
      <c r="H7811" s="248">
        <f>Bahan!$C$20</f>
        <v>135000</v>
      </c>
      <c r="I7811" s="248"/>
      <c r="K7811" s="248" t="s">
        <v>128</v>
      </c>
      <c r="L7811" s="230">
        <f>D7811*H7811</f>
        <v>13500</v>
      </c>
    </row>
    <row r="7812" spans="1:14" ht="13">
      <c r="A7812" s="403"/>
      <c r="B7812" s="404"/>
      <c r="C7812" s="404"/>
      <c r="D7812" s="274">
        <v>0.01</v>
      </c>
      <c r="E7812" s="829" t="s">
        <v>149</v>
      </c>
      <c r="F7812" s="234" t="s">
        <v>153</v>
      </c>
      <c r="G7812" s="370" t="s">
        <v>151</v>
      </c>
      <c r="H7812" s="248">
        <f>Bahan!$C$21</f>
        <v>145000</v>
      </c>
      <c r="I7812" s="248"/>
      <c r="K7812" s="248" t="s">
        <v>128</v>
      </c>
      <c r="L7812" s="230">
        <f>D7812*H7812</f>
        <v>1450</v>
      </c>
    </row>
    <row r="7813" spans="1:14" ht="13">
      <c r="A7813" s="403"/>
      <c r="B7813" s="404"/>
      <c r="C7813" s="404"/>
      <c r="D7813" s="274">
        <v>0.01</v>
      </c>
      <c r="E7813" s="829" t="s">
        <v>149</v>
      </c>
      <c r="F7813" s="234" t="s">
        <v>154</v>
      </c>
      <c r="G7813" s="370" t="s">
        <v>151</v>
      </c>
      <c r="H7813" s="248">
        <f>Bahan!$C$22</f>
        <v>150000</v>
      </c>
      <c r="I7813" s="248"/>
      <c r="K7813" s="248" t="s">
        <v>128</v>
      </c>
      <c r="L7813" s="230">
        <f>D7813*H7813</f>
        <v>1500</v>
      </c>
    </row>
    <row r="7814" spans="1:14" ht="13">
      <c r="A7814" s="403"/>
      <c r="B7814" s="404"/>
      <c r="C7814" s="404"/>
      <c r="D7814" s="450"/>
      <c r="E7814" s="829"/>
      <c r="G7814" s="829"/>
      <c r="M7814" s="230" t="s">
        <v>128</v>
      </c>
      <c r="N7814" s="265">
        <f>SUM(L7810:L7813)</f>
        <v>41450</v>
      </c>
    </row>
    <row r="7815" spans="1:14" ht="13">
      <c r="A7815" s="403"/>
      <c r="B7815" s="404"/>
      <c r="C7815" s="404"/>
      <c r="D7815" s="450"/>
      <c r="E7815" s="829" t="s">
        <v>155</v>
      </c>
      <c r="F7815" s="234" t="s">
        <v>156</v>
      </c>
      <c r="G7815" s="829"/>
    </row>
    <row r="7816" spans="1:14" ht="13">
      <c r="A7816" s="403"/>
      <c r="B7816" s="404"/>
      <c r="C7816" s="404"/>
      <c r="D7816" s="274">
        <v>1</v>
      </c>
      <c r="E7816" s="829" t="s">
        <v>682</v>
      </c>
      <c r="F7816" s="439" t="s">
        <v>1549</v>
      </c>
      <c r="G7816" s="370" t="s">
        <v>151</v>
      </c>
      <c r="H7816" s="426">
        <f>Bahan!$C$459</f>
        <v>400000</v>
      </c>
      <c r="I7816" s="248"/>
      <c r="K7816" s="248" t="s">
        <v>128</v>
      </c>
      <c r="L7816" s="230">
        <f>D7816*H7816</f>
        <v>400000</v>
      </c>
    </row>
    <row r="7817" spans="1:14" ht="13">
      <c r="D7817" s="421"/>
      <c r="E7817" s="829"/>
      <c r="G7817" s="370"/>
      <c r="H7817" s="248"/>
      <c r="L7817" s="230"/>
      <c r="M7817" s="230" t="s">
        <v>128</v>
      </c>
      <c r="N7817" s="265">
        <f>SUM(L7816:L7816)</f>
        <v>400000</v>
      </c>
    </row>
    <row r="7818" spans="1:14" ht="13">
      <c r="D7818" s="421"/>
      <c r="E7818" s="829"/>
      <c r="G7818" s="829"/>
      <c r="H7818" s="829"/>
      <c r="I7818" s="829"/>
      <c r="M7818" s="267" t="s">
        <v>169</v>
      </c>
      <c r="N7818" s="268" t="s">
        <v>169</v>
      </c>
    </row>
    <row r="7819" spans="1:14" ht="13">
      <c r="D7819" s="421"/>
      <c r="E7819" s="829"/>
      <c r="G7819" s="829"/>
      <c r="H7819" s="233" t="s">
        <v>170</v>
      </c>
      <c r="M7819" s="230" t="s">
        <v>128</v>
      </c>
      <c r="N7819" s="230">
        <f>SUM(N7814:N7817)</f>
        <v>441450</v>
      </c>
    </row>
    <row r="7820" spans="1:14" ht="13">
      <c r="D7820" s="421"/>
      <c r="E7820" s="829"/>
      <c r="G7820" s="829"/>
      <c r="H7820" s="269" t="s">
        <v>3123</v>
      </c>
      <c r="K7820" s="270"/>
      <c r="M7820" s="230" t="s">
        <v>128</v>
      </c>
      <c r="N7820" s="265">
        <f>N7819*$Q$4</f>
        <v>44145</v>
      </c>
    </row>
    <row r="7821" spans="1:14" ht="13">
      <c r="D7821" s="421"/>
      <c r="E7821" s="829"/>
      <c r="G7821" s="829"/>
      <c r="H7821" s="233" t="s">
        <v>171</v>
      </c>
      <c r="M7821" s="230" t="s">
        <v>128</v>
      </c>
      <c r="N7821" s="262">
        <f>ROUNDDOWN((N7819+N7820),0)</f>
        <v>485595</v>
      </c>
    </row>
    <row r="7822" spans="1:14" ht="13">
      <c r="D7822" s="421"/>
      <c r="E7822" s="829"/>
      <c r="G7822" s="829"/>
      <c r="N7822" s="262"/>
    </row>
    <row r="7823" spans="1:14" ht="13">
      <c r="A7823" s="258">
        <f>1+A7808</f>
        <v>288</v>
      </c>
      <c r="B7823" s="1250" t="s">
        <v>1550</v>
      </c>
      <c r="C7823" s="437"/>
      <c r="D7823" s="438" t="s">
        <v>1551</v>
      </c>
      <c r="E7823" s="1250"/>
      <c r="F7823" s="260"/>
      <c r="G7823" s="1250"/>
      <c r="H7823" s="245"/>
      <c r="I7823" s="245"/>
      <c r="L7823" s="245"/>
      <c r="M7823" s="262"/>
      <c r="N7823" s="245"/>
    </row>
    <row r="7824" spans="1:14" ht="13">
      <c r="A7824" s="403"/>
      <c r="B7824" s="404"/>
      <c r="C7824" s="404"/>
      <c r="D7824" s="421"/>
      <c r="E7824" s="829" t="s">
        <v>147</v>
      </c>
      <c r="F7824" s="234" t="s">
        <v>148</v>
      </c>
      <c r="G7824" s="829"/>
    </row>
    <row r="7825" spans="1:14" ht="13">
      <c r="A7825" s="403"/>
      <c r="B7825" s="404"/>
      <c r="C7825" s="404"/>
      <c r="D7825" s="274">
        <v>0.2</v>
      </c>
      <c r="E7825" s="829" t="s">
        <v>149</v>
      </c>
      <c r="F7825" s="264" t="s">
        <v>150</v>
      </c>
      <c r="G7825" s="370" t="s">
        <v>151</v>
      </c>
      <c r="H7825" s="248">
        <f>Bahan!$C$10</f>
        <v>125000</v>
      </c>
      <c r="I7825" s="248"/>
      <c r="K7825" s="248" t="s">
        <v>128</v>
      </c>
      <c r="L7825" s="230">
        <f>D7825*H7825</f>
        <v>25000</v>
      </c>
    </row>
    <row r="7826" spans="1:14" ht="13">
      <c r="A7826" s="403"/>
      <c r="B7826" s="404"/>
      <c r="C7826" s="404"/>
      <c r="D7826" s="274">
        <v>0.1</v>
      </c>
      <c r="E7826" s="829" t="s">
        <v>149</v>
      </c>
      <c r="F7826" s="264" t="s">
        <v>945</v>
      </c>
      <c r="G7826" s="370" t="s">
        <v>151</v>
      </c>
      <c r="H7826" s="248">
        <f>Bahan!$C$20</f>
        <v>135000</v>
      </c>
      <c r="I7826" s="248"/>
      <c r="K7826" s="248" t="s">
        <v>128</v>
      </c>
      <c r="L7826" s="230">
        <f>D7826*H7826</f>
        <v>13500</v>
      </c>
    </row>
    <row r="7827" spans="1:14" ht="13">
      <c r="A7827" s="403"/>
      <c r="B7827" s="404"/>
      <c r="C7827" s="404"/>
      <c r="D7827" s="274">
        <v>0.01</v>
      </c>
      <c r="E7827" s="829" t="s">
        <v>149</v>
      </c>
      <c r="F7827" s="234" t="s">
        <v>153</v>
      </c>
      <c r="G7827" s="370" t="s">
        <v>151</v>
      </c>
      <c r="H7827" s="248">
        <f>Bahan!$C$21</f>
        <v>145000</v>
      </c>
      <c r="I7827" s="248"/>
      <c r="K7827" s="248" t="s">
        <v>128</v>
      </c>
      <c r="L7827" s="230">
        <f>D7827*H7827</f>
        <v>1450</v>
      </c>
    </row>
    <row r="7828" spans="1:14" ht="13">
      <c r="A7828" s="403"/>
      <c r="B7828" s="404"/>
      <c r="C7828" s="404"/>
      <c r="D7828" s="274">
        <v>0.01</v>
      </c>
      <c r="E7828" s="829" t="s">
        <v>149</v>
      </c>
      <c r="F7828" s="234" t="s">
        <v>154</v>
      </c>
      <c r="G7828" s="370" t="s">
        <v>151</v>
      </c>
      <c r="H7828" s="248">
        <f>Bahan!$C$22</f>
        <v>150000</v>
      </c>
      <c r="I7828" s="248"/>
      <c r="K7828" s="248" t="s">
        <v>128</v>
      </c>
      <c r="L7828" s="230">
        <f>D7828*H7828</f>
        <v>1500</v>
      </c>
    </row>
    <row r="7829" spans="1:14" ht="13">
      <c r="A7829" s="403"/>
      <c r="B7829" s="404"/>
      <c r="C7829" s="404"/>
      <c r="D7829" s="450"/>
      <c r="E7829" s="829"/>
      <c r="G7829" s="829"/>
      <c r="M7829" s="230" t="s">
        <v>128</v>
      </c>
      <c r="N7829" s="265">
        <f>SUM(L7825:L7828)</f>
        <v>41450</v>
      </c>
    </row>
    <row r="7830" spans="1:14" ht="13">
      <c r="A7830" s="403"/>
      <c r="B7830" s="404"/>
      <c r="C7830" s="404"/>
      <c r="D7830" s="450"/>
      <c r="E7830" s="829" t="s">
        <v>155</v>
      </c>
      <c r="F7830" s="234" t="s">
        <v>156</v>
      </c>
      <c r="G7830" s="829"/>
    </row>
    <row r="7831" spans="1:14" ht="13">
      <c r="A7831" s="403"/>
      <c r="B7831" s="404"/>
      <c r="C7831" s="404"/>
      <c r="D7831" s="274">
        <v>1</v>
      </c>
      <c r="E7831" s="829" t="s">
        <v>682</v>
      </c>
      <c r="F7831" s="439" t="s">
        <v>1552</v>
      </c>
      <c r="G7831" s="370" t="s">
        <v>151</v>
      </c>
      <c r="H7831" s="426">
        <f>Bahan!$C$460</f>
        <v>320000</v>
      </c>
      <c r="I7831" s="248"/>
      <c r="K7831" s="248" t="s">
        <v>128</v>
      </c>
      <c r="L7831" s="230">
        <f>D7831*H7831</f>
        <v>320000</v>
      </c>
    </row>
    <row r="7832" spans="1:14" ht="13">
      <c r="D7832" s="421"/>
      <c r="E7832" s="829"/>
      <c r="G7832" s="370"/>
      <c r="H7832" s="248"/>
      <c r="L7832" s="230"/>
      <c r="M7832" s="230" t="s">
        <v>128</v>
      </c>
      <c r="N7832" s="265">
        <f>SUM(L7831:L7831)</f>
        <v>320000</v>
      </c>
    </row>
    <row r="7833" spans="1:14" ht="13">
      <c r="D7833" s="421"/>
      <c r="E7833" s="829"/>
      <c r="G7833" s="829"/>
      <c r="H7833" s="829"/>
      <c r="I7833" s="829"/>
      <c r="M7833" s="267" t="s">
        <v>169</v>
      </c>
      <c r="N7833" s="268" t="s">
        <v>169</v>
      </c>
    </row>
    <row r="7834" spans="1:14" ht="13">
      <c r="D7834" s="421"/>
      <c r="E7834" s="829"/>
      <c r="G7834" s="829"/>
      <c r="H7834" s="233" t="s">
        <v>170</v>
      </c>
      <c r="M7834" s="230" t="s">
        <v>128</v>
      </c>
      <c r="N7834" s="230">
        <f>SUM(N7829:N7832)</f>
        <v>361450</v>
      </c>
    </row>
    <row r="7835" spans="1:14" ht="13">
      <c r="D7835" s="421"/>
      <c r="E7835" s="829"/>
      <c r="G7835" s="829"/>
      <c r="H7835" s="269" t="s">
        <v>3123</v>
      </c>
      <c r="K7835" s="270"/>
      <c r="M7835" s="230" t="s">
        <v>128</v>
      </c>
      <c r="N7835" s="265">
        <f>N7834*$Q$4</f>
        <v>36145</v>
      </c>
    </row>
    <row r="7836" spans="1:14" ht="13">
      <c r="D7836" s="421"/>
      <c r="E7836" s="829"/>
      <c r="G7836" s="829"/>
      <c r="H7836" s="233" t="s">
        <v>171</v>
      </c>
      <c r="M7836" s="230" t="s">
        <v>128</v>
      </c>
      <c r="N7836" s="262">
        <f>ROUNDDOWN((N7834+N7835),0)</f>
        <v>397595</v>
      </c>
    </row>
    <row r="7837" spans="1:14" ht="13">
      <c r="D7837" s="421"/>
      <c r="E7837" s="829"/>
      <c r="G7837" s="829"/>
      <c r="N7837" s="262"/>
    </row>
    <row r="7838" spans="1:14" ht="13">
      <c r="A7838" s="258">
        <f>1+A7823</f>
        <v>289</v>
      </c>
      <c r="B7838" s="1250" t="s">
        <v>1553</v>
      </c>
      <c r="C7838" s="437"/>
      <c r="D7838" s="438" t="s">
        <v>1554</v>
      </c>
      <c r="E7838" s="1250"/>
      <c r="F7838" s="260"/>
      <c r="G7838" s="1250"/>
      <c r="H7838" s="245"/>
      <c r="I7838" s="245"/>
      <c r="L7838" s="245"/>
      <c r="M7838" s="262"/>
      <c r="N7838" s="245"/>
    </row>
    <row r="7839" spans="1:14" ht="13">
      <c r="A7839" s="403"/>
      <c r="B7839" s="404"/>
      <c r="C7839" s="404"/>
      <c r="D7839" s="421"/>
      <c r="E7839" s="829" t="s">
        <v>147</v>
      </c>
      <c r="F7839" s="234" t="s">
        <v>148</v>
      </c>
      <c r="G7839" s="829"/>
    </row>
    <row r="7840" spans="1:14" ht="13">
      <c r="A7840" s="403"/>
      <c r="B7840" s="404"/>
      <c r="C7840" s="404"/>
      <c r="D7840" s="274">
        <v>0.2</v>
      </c>
      <c r="E7840" s="829" t="s">
        <v>149</v>
      </c>
      <c r="F7840" s="264" t="s">
        <v>150</v>
      </c>
      <c r="G7840" s="370" t="s">
        <v>151</v>
      </c>
      <c r="H7840" s="248">
        <f>Bahan!$C$10</f>
        <v>125000</v>
      </c>
      <c r="I7840" s="248"/>
      <c r="K7840" s="248" t="s">
        <v>128</v>
      </c>
      <c r="L7840" s="230">
        <f>D7840*H7840</f>
        <v>25000</v>
      </c>
    </row>
    <row r="7841" spans="1:14" ht="13">
      <c r="A7841" s="403"/>
      <c r="B7841" s="404"/>
      <c r="C7841" s="404"/>
      <c r="D7841" s="274">
        <v>0.1</v>
      </c>
      <c r="E7841" s="829" t="s">
        <v>149</v>
      </c>
      <c r="F7841" s="264" t="s">
        <v>945</v>
      </c>
      <c r="G7841" s="370" t="s">
        <v>151</v>
      </c>
      <c r="H7841" s="248">
        <f>Bahan!$C$20</f>
        <v>135000</v>
      </c>
      <c r="I7841" s="248"/>
      <c r="K7841" s="248" t="s">
        <v>128</v>
      </c>
      <c r="L7841" s="230">
        <f>D7841*H7841</f>
        <v>13500</v>
      </c>
    </row>
    <row r="7842" spans="1:14" ht="13">
      <c r="A7842" s="403"/>
      <c r="B7842" s="404"/>
      <c r="C7842" s="404"/>
      <c r="D7842" s="274">
        <v>0.01</v>
      </c>
      <c r="E7842" s="829" t="s">
        <v>149</v>
      </c>
      <c r="F7842" s="234" t="s">
        <v>153</v>
      </c>
      <c r="G7842" s="370" t="s">
        <v>151</v>
      </c>
      <c r="H7842" s="248">
        <f>Bahan!$C$21</f>
        <v>145000</v>
      </c>
      <c r="I7842" s="248"/>
      <c r="K7842" s="248" t="s">
        <v>128</v>
      </c>
      <c r="L7842" s="230">
        <f>D7842*H7842</f>
        <v>1450</v>
      </c>
    </row>
    <row r="7843" spans="1:14" ht="13">
      <c r="A7843" s="403"/>
      <c r="B7843" s="404"/>
      <c r="C7843" s="404"/>
      <c r="D7843" s="274">
        <v>0.01</v>
      </c>
      <c r="E7843" s="829" t="s">
        <v>149</v>
      </c>
      <c r="F7843" s="234" t="s">
        <v>154</v>
      </c>
      <c r="G7843" s="370" t="s">
        <v>151</v>
      </c>
      <c r="H7843" s="248">
        <f>Bahan!$C$22</f>
        <v>150000</v>
      </c>
      <c r="I7843" s="248"/>
      <c r="K7843" s="248" t="s">
        <v>128</v>
      </c>
      <c r="L7843" s="230">
        <f>D7843*H7843</f>
        <v>1500</v>
      </c>
    </row>
    <row r="7844" spans="1:14" ht="13">
      <c r="A7844" s="403"/>
      <c r="B7844" s="404"/>
      <c r="C7844" s="404"/>
      <c r="D7844" s="450"/>
      <c r="E7844" s="829"/>
      <c r="G7844" s="829"/>
      <c r="M7844" s="230" t="s">
        <v>128</v>
      </c>
      <c r="N7844" s="265">
        <f>SUM(L7840:L7843)</f>
        <v>41450</v>
      </c>
    </row>
    <row r="7845" spans="1:14" ht="13">
      <c r="A7845" s="403"/>
      <c r="B7845" s="404"/>
      <c r="C7845" s="404"/>
      <c r="D7845" s="450"/>
      <c r="E7845" s="829" t="s">
        <v>155</v>
      </c>
      <c r="F7845" s="234" t="s">
        <v>156</v>
      </c>
      <c r="G7845" s="829"/>
    </row>
    <row r="7846" spans="1:14" ht="13">
      <c r="A7846" s="403"/>
      <c r="B7846" s="404"/>
      <c r="C7846" s="404"/>
      <c r="D7846" s="274">
        <v>1</v>
      </c>
      <c r="E7846" s="829" t="s">
        <v>682</v>
      </c>
      <c r="F7846" s="439" t="s">
        <v>1555</v>
      </c>
      <c r="G7846" s="370" t="s">
        <v>151</v>
      </c>
      <c r="H7846" s="426">
        <f>Bahan!$C$461</f>
        <v>650000</v>
      </c>
      <c r="I7846" s="248"/>
      <c r="K7846" s="248" t="s">
        <v>128</v>
      </c>
      <c r="L7846" s="230">
        <f>D7846*H7846</f>
        <v>650000</v>
      </c>
    </row>
    <row r="7847" spans="1:14" ht="13">
      <c r="D7847" s="421"/>
      <c r="E7847" s="829"/>
      <c r="G7847" s="370"/>
      <c r="H7847" s="248"/>
      <c r="L7847" s="230"/>
      <c r="M7847" s="230" t="s">
        <v>128</v>
      </c>
      <c r="N7847" s="265">
        <f>SUM(L7846:L7846)</f>
        <v>650000</v>
      </c>
    </row>
    <row r="7848" spans="1:14" ht="13">
      <c r="D7848" s="421"/>
      <c r="E7848" s="829"/>
      <c r="G7848" s="829"/>
      <c r="H7848" s="829"/>
      <c r="I7848" s="829"/>
      <c r="M7848" s="267" t="s">
        <v>169</v>
      </c>
      <c r="N7848" s="268" t="s">
        <v>169</v>
      </c>
    </row>
    <row r="7849" spans="1:14" ht="13">
      <c r="D7849" s="421"/>
      <c r="E7849" s="829"/>
      <c r="G7849" s="829"/>
      <c r="H7849" s="233" t="s">
        <v>170</v>
      </c>
      <c r="M7849" s="230" t="s">
        <v>128</v>
      </c>
      <c r="N7849" s="230">
        <f>SUM(N7844:N7847)</f>
        <v>691450</v>
      </c>
    </row>
    <row r="7850" spans="1:14" ht="13">
      <c r="D7850" s="421"/>
      <c r="E7850" s="829"/>
      <c r="G7850" s="829"/>
      <c r="H7850" s="269" t="s">
        <v>3123</v>
      </c>
      <c r="K7850" s="270"/>
      <c r="M7850" s="230" t="s">
        <v>128</v>
      </c>
      <c r="N7850" s="265">
        <f>N7849*$Q$4</f>
        <v>69145</v>
      </c>
    </row>
    <row r="7851" spans="1:14" ht="13">
      <c r="D7851" s="421"/>
      <c r="E7851" s="829"/>
      <c r="G7851" s="829"/>
      <c r="H7851" s="233" t="s">
        <v>171</v>
      </c>
      <c r="M7851" s="230" t="s">
        <v>128</v>
      </c>
      <c r="N7851" s="262">
        <f>ROUNDDOWN((N7849+N7850),0)</f>
        <v>760595</v>
      </c>
    </row>
    <row r="7852" spans="1:14" ht="13">
      <c r="D7852" s="421"/>
      <c r="E7852" s="829"/>
      <c r="G7852" s="829"/>
      <c r="N7852" s="262"/>
    </row>
    <row r="7853" spans="1:14" ht="13">
      <c r="A7853" s="258">
        <f>1+A7838</f>
        <v>290</v>
      </c>
      <c r="B7853" s="1250" t="s">
        <v>1556</v>
      </c>
      <c r="C7853" s="437"/>
      <c r="D7853" s="438" t="s">
        <v>1557</v>
      </c>
      <c r="E7853" s="1250"/>
      <c r="F7853" s="260"/>
      <c r="G7853" s="1250"/>
      <c r="H7853" s="245"/>
      <c r="I7853" s="245"/>
      <c r="L7853" s="245"/>
      <c r="M7853" s="262"/>
      <c r="N7853" s="245"/>
    </row>
    <row r="7854" spans="1:14" ht="13">
      <c r="A7854" s="403"/>
      <c r="B7854" s="404"/>
      <c r="C7854" s="404"/>
      <c r="D7854" s="421"/>
      <c r="E7854" s="829" t="s">
        <v>147</v>
      </c>
      <c r="F7854" s="234" t="s">
        <v>148</v>
      </c>
      <c r="G7854" s="829"/>
    </row>
    <row r="7855" spans="1:14" ht="13">
      <c r="A7855" s="403"/>
      <c r="B7855" s="404"/>
      <c r="C7855" s="404"/>
      <c r="D7855" s="274">
        <v>0.2</v>
      </c>
      <c r="E7855" s="829" t="s">
        <v>149</v>
      </c>
      <c r="F7855" s="264" t="s">
        <v>150</v>
      </c>
      <c r="G7855" s="370" t="s">
        <v>151</v>
      </c>
      <c r="H7855" s="248">
        <f>Bahan!$C$10</f>
        <v>125000</v>
      </c>
      <c r="I7855" s="248"/>
      <c r="K7855" s="248" t="s">
        <v>128</v>
      </c>
      <c r="L7855" s="230">
        <f>D7855*H7855</f>
        <v>25000</v>
      </c>
    </row>
    <row r="7856" spans="1:14" ht="13">
      <c r="A7856" s="403"/>
      <c r="B7856" s="404"/>
      <c r="C7856" s="404"/>
      <c r="D7856" s="274">
        <v>0.1</v>
      </c>
      <c r="E7856" s="829" t="s">
        <v>149</v>
      </c>
      <c r="F7856" s="264" t="s">
        <v>945</v>
      </c>
      <c r="G7856" s="370" t="s">
        <v>151</v>
      </c>
      <c r="H7856" s="248">
        <f>Bahan!$C$20</f>
        <v>135000</v>
      </c>
      <c r="I7856" s="248"/>
      <c r="K7856" s="248" t="s">
        <v>128</v>
      </c>
      <c r="L7856" s="230">
        <f>D7856*H7856</f>
        <v>13500</v>
      </c>
    </row>
    <row r="7857" spans="1:14" ht="13">
      <c r="A7857" s="403"/>
      <c r="B7857" s="404"/>
      <c r="C7857" s="404"/>
      <c r="D7857" s="274">
        <v>0.01</v>
      </c>
      <c r="E7857" s="829" t="s">
        <v>149</v>
      </c>
      <c r="F7857" s="234" t="s">
        <v>153</v>
      </c>
      <c r="G7857" s="370" t="s">
        <v>151</v>
      </c>
      <c r="H7857" s="248">
        <f>Bahan!$C$21</f>
        <v>145000</v>
      </c>
      <c r="I7857" s="248"/>
      <c r="K7857" s="248" t="s">
        <v>128</v>
      </c>
      <c r="L7857" s="230">
        <f>D7857*H7857</f>
        <v>1450</v>
      </c>
    </row>
    <row r="7858" spans="1:14" ht="13">
      <c r="A7858" s="403"/>
      <c r="B7858" s="404"/>
      <c r="C7858" s="404"/>
      <c r="D7858" s="274">
        <v>0.01</v>
      </c>
      <c r="E7858" s="829" t="s">
        <v>149</v>
      </c>
      <c r="F7858" s="234" t="s">
        <v>154</v>
      </c>
      <c r="G7858" s="370" t="s">
        <v>151</v>
      </c>
      <c r="H7858" s="248">
        <f>Bahan!$C$22</f>
        <v>150000</v>
      </c>
      <c r="I7858" s="248"/>
      <c r="K7858" s="248" t="s">
        <v>128</v>
      </c>
      <c r="L7858" s="230">
        <f>D7858*H7858</f>
        <v>1500</v>
      </c>
    </row>
    <row r="7859" spans="1:14" ht="13">
      <c r="A7859" s="403"/>
      <c r="B7859" s="404"/>
      <c r="C7859" s="404"/>
      <c r="D7859" s="450"/>
      <c r="E7859" s="829"/>
      <c r="G7859" s="829"/>
      <c r="M7859" s="230" t="s">
        <v>128</v>
      </c>
      <c r="N7859" s="265">
        <f>SUM(L7855:L7858)</f>
        <v>41450</v>
      </c>
    </row>
    <row r="7860" spans="1:14" ht="13">
      <c r="A7860" s="403"/>
      <c r="B7860" s="404"/>
      <c r="C7860" s="404"/>
      <c r="D7860" s="450"/>
      <c r="E7860" s="829" t="s">
        <v>155</v>
      </c>
      <c r="F7860" s="234" t="s">
        <v>156</v>
      </c>
      <c r="G7860" s="829"/>
    </row>
    <row r="7861" spans="1:14" ht="13">
      <c r="A7861" s="403"/>
      <c r="B7861" s="404"/>
      <c r="C7861" s="404"/>
      <c r="D7861" s="274">
        <v>1</v>
      </c>
      <c r="E7861" s="829" t="s">
        <v>682</v>
      </c>
      <c r="F7861" s="439" t="s">
        <v>1558</v>
      </c>
      <c r="G7861" s="370" t="s">
        <v>151</v>
      </c>
      <c r="H7861" s="426">
        <f>Bahan!$C$462</f>
        <v>1105000</v>
      </c>
      <c r="I7861" s="248"/>
      <c r="K7861" s="248" t="s">
        <v>128</v>
      </c>
      <c r="L7861" s="230">
        <f>D7861*H7861</f>
        <v>1105000</v>
      </c>
    </row>
    <row r="7862" spans="1:14" ht="13">
      <c r="D7862" s="421"/>
      <c r="E7862" s="829"/>
      <c r="G7862" s="370"/>
      <c r="H7862" s="248"/>
      <c r="L7862" s="230"/>
      <c r="M7862" s="230" t="s">
        <v>128</v>
      </c>
      <c r="N7862" s="265">
        <f>SUM(L7861:L7861)</f>
        <v>1105000</v>
      </c>
    </row>
    <row r="7863" spans="1:14" ht="13">
      <c r="D7863" s="421"/>
      <c r="E7863" s="829"/>
      <c r="G7863" s="829"/>
      <c r="H7863" s="829"/>
      <c r="I7863" s="829"/>
      <c r="M7863" s="267" t="s">
        <v>169</v>
      </c>
      <c r="N7863" s="268" t="s">
        <v>169</v>
      </c>
    </row>
    <row r="7864" spans="1:14" ht="13">
      <c r="D7864" s="421"/>
      <c r="E7864" s="829"/>
      <c r="G7864" s="829"/>
      <c r="H7864" s="233" t="s">
        <v>170</v>
      </c>
      <c r="M7864" s="230" t="s">
        <v>128</v>
      </c>
      <c r="N7864" s="230">
        <f>SUM(N7859:N7862)</f>
        <v>1146450</v>
      </c>
    </row>
    <row r="7865" spans="1:14" ht="13">
      <c r="D7865" s="421"/>
      <c r="E7865" s="829"/>
      <c r="G7865" s="829"/>
      <c r="H7865" s="269" t="s">
        <v>3123</v>
      </c>
      <c r="K7865" s="270"/>
      <c r="M7865" s="230" t="s">
        <v>128</v>
      </c>
      <c r="N7865" s="265">
        <f>N7864*$Q$4</f>
        <v>114645</v>
      </c>
    </row>
    <row r="7866" spans="1:14" ht="13">
      <c r="D7866" s="421"/>
      <c r="E7866" s="829"/>
      <c r="G7866" s="829"/>
      <c r="H7866" s="233" t="s">
        <v>171</v>
      </c>
      <c r="M7866" s="230" t="s">
        <v>128</v>
      </c>
      <c r="N7866" s="262">
        <f>ROUNDDOWN((N7864+N7865),0)</f>
        <v>1261095</v>
      </c>
    </row>
    <row r="7867" spans="1:14" ht="13">
      <c r="D7867" s="421"/>
      <c r="E7867" s="829"/>
      <c r="G7867" s="829"/>
      <c r="N7867" s="262"/>
    </row>
    <row r="7868" spans="1:14" ht="13">
      <c r="A7868" s="258">
        <f>1+A7853</f>
        <v>291</v>
      </c>
      <c r="B7868" s="1250" t="s">
        <v>1559</v>
      </c>
      <c r="C7868" s="437"/>
      <c r="D7868" s="438" t="s">
        <v>1560</v>
      </c>
      <c r="E7868" s="1250"/>
      <c r="F7868" s="260"/>
      <c r="G7868" s="1250"/>
      <c r="H7868" s="245"/>
      <c r="I7868" s="245"/>
      <c r="L7868" s="245"/>
      <c r="M7868" s="262"/>
      <c r="N7868" s="245"/>
    </row>
    <row r="7869" spans="1:14" ht="13">
      <c r="A7869" s="403"/>
      <c r="B7869" s="404"/>
      <c r="C7869" s="404"/>
      <c r="D7869" s="421"/>
      <c r="E7869" s="829" t="s">
        <v>147</v>
      </c>
      <c r="F7869" s="234" t="s">
        <v>148</v>
      </c>
      <c r="G7869" s="829"/>
    </row>
    <row r="7870" spans="1:14" ht="13">
      <c r="A7870" s="403"/>
      <c r="B7870" s="404"/>
      <c r="C7870" s="404"/>
      <c r="D7870" s="274">
        <v>0.2</v>
      </c>
      <c r="E7870" s="829" t="s">
        <v>149</v>
      </c>
      <c r="F7870" s="264" t="s">
        <v>150</v>
      </c>
      <c r="G7870" s="370" t="s">
        <v>151</v>
      </c>
      <c r="H7870" s="248">
        <f>Bahan!$C$10</f>
        <v>125000</v>
      </c>
      <c r="I7870" s="248"/>
      <c r="K7870" s="248" t="s">
        <v>128</v>
      </c>
      <c r="L7870" s="230">
        <f>D7870*H7870</f>
        <v>25000</v>
      </c>
    </row>
    <row r="7871" spans="1:14" ht="13">
      <c r="A7871" s="403"/>
      <c r="B7871" s="404"/>
      <c r="C7871" s="404"/>
      <c r="D7871" s="274">
        <v>0.1</v>
      </c>
      <c r="E7871" s="829" t="s">
        <v>149</v>
      </c>
      <c r="F7871" s="264" t="s">
        <v>945</v>
      </c>
      <c r="G7871" s="370" t="s">
        <v>151</v>
      </c>
      <c r="H7871" s="248">
        <f>Bahan!$C$20</f>
        <v>135000</v>
      </c>
      <c r="I7871" s="248"/>
      <c r="K7871" s="248" t="s">
        <v>128</v>
      </c>
      <c r="L7871" s="230">
        <f>D7871*H7871</f>
        <v>13500</v>
      </c>
    </row>
    <row r="7872" spans="1:14" ht="13">
      <c r="A7872" s="403"/>
      <c r="B7872" s="404"/>
      <c r="C7872" s="404"/>
      <c r="D7872" s="274">
        <v>0.01</v>
      </c>
      <c r="E7872" s="829" t="s">
        <v>149</v>
      </c>
      <c r="F7872" s="234" t="s">
        <v>153</v>
      </c>
      <c r="G7872" s="370" t="s">
        <v>151</v>
      </c>
      <c r="H7872" s="248">
        <f>Bahan!$C$21</f>
        <v>145000</v>
      </c>
      <c r="I7872" s="248"/>
      <c r="K7872" s="248" t="s">
        <v>128</v>
      </c>
      <c r="L7872" s="230">
        <f>D7872*H7872</f>
        <v>1450</v>
      </c>
    </row>
    <row r="7873" spans="1:14" ht="13">
      <c r="A7873" s="403"/>
      <c r="B7873" s="404"/>
      <c r="C7873" s="404"/>
      <c r="D7873" s="274">
        <v>0.01</v>
      </c>
      <c r="E7873" s="829" t="s">
        <v>149</v>
      </c>
      <c r="F7873" s="234" t="s">
        <v>154</v>
      </c>
      <c r="G7873" s="370" t="s">
        <v>151</v>
      </c>
      <c r="H7873" s="248">
        <f>Bahan!$C$22</f>
        <v>150000</v>
      </c>
      <c r="I7873" s="248"/>
      <c r="K7873" s="248" t="s">
        <v>128</v>
      </c>
      <c r="L7873" s="230">
        <f>D7873*H7873</f>
        <v>1500</v>
      </c>
    </row>
    <row r="7874" spans="1:14" ht="13">
      <c r="A7874" s="403"/>
      <c r="B7874" s="404"/>
      <c r="C7874" s="404"/>
      <c r="D7874" s="450"/>
      <c r="E7874" s="829"/>
      <c r="G7874" s="829"/>
      <c r="M7874" s="230" t="s">
        <v>128</v>
      </c>
      <c r="N7874" s="265">
        <f>SUM(L7870:L7873)</f>
        <v>41450</v>
      </c>
    </row>
    <row r="7875" spans="1:14" ht="13">
      <c r="A7875" s="403"/>
      <c r="B7875" s="404"/>
      <c r="C7875" s="404"/>
      <c r="D7875" s="450"/>
      <c r="E7875" s="829" t="s">
        <v>155</v>
      </c>
      <c r="F7875" s="234" t="s">
        <v>156</v>
      </c>
      <c r="G7875" s="829"/>
    </row>
    <row r="7876" spans="1:14" ht="13">
      <c r="A7876" s="403"/>
      <c r="B7876" s="404"/>
      <c r="C7876" s="404"/>
      <c r="D7876" s="274">
        <v>1</v>
      </c>
      <c r="E7876" s="829" t="s">
        <v>682</v>
      </c>
      <c r="F7876" s="439" t="s">
        <v>1561</v>
      </c>
      <c r="G7876" s="370" t="s">
        <v>151</v>
      </c>
      <c r="H7876" s="426">
        <f>Bahan!$C$463</f>
        <v>145000</v>
      </c>
      <c r="I7876" s="248"/>
      <c r="K7876" s="248" t="s">
        <v>128</v>
      </c>
      <c r="L7876" s="230">
        <f>D7876*H7876</f>
        <v>145000</v>
      </c>
    </row>
    <row r="7877" spans="1:14" ht="13">
      <c r="D7877" s="421"/>
      <c r="E7877" s="829"/>
      <c r="G7877" s="370"/>
      <c r="H7877" s="248"/>
      <c r="L7877" s="230"/>
      <c r="M7877" s="230" t="s">
        <v>128</v>
      </c>
      <c r="N7877" s="265">
        <f>SUM(L7876:L7876)</f>
        <v>145000</v>
      </c>
    </row>
    <row r="7878" spans="1:14" ht="13">
      <c r="D7878" s="421"/>
      <c r="E7878" s="829"/>
      <c r="G7878" s="829"/>
      <c r="H7878" s="829"/>
      <c r="I7878" s="829"/>
      <c r="M7878" s="267" t="s">
        <v>169</v>
      </c>
      <c r="N7878" s="268" t="s">
        <v>169</v>
      </c>
    </row>
    <row r="7879" spans="1:14" ht="13">
      <c r="D7879" s="421"/>
      <c r="E7879" s="829"/>
      <c r="G7879" s="829"/>
      <c r="H7879" s="233" t="s">
        <v>170</v>
      </c>
      <c r="M7879" s="230" t="s">
        <v>128</v>
      </c>
      <c r="N7879" s="230">
        <f>SUM(N7874:N7877)</f>
        <v>186450</v>
      </c>
    </row>
    <row r="7880" spans="1:14" ht="13">
      <c r="D7880" s="421"/>
      <c r="E7880" s="829"/>
      <c r="G7880" s="829"/>
      <c r="H7880" s="269" t="s">
        <v>3123</v>
      </c>
      <c r="K7880" s="270"/>
      <c r="M7880" s="230" t="s">
        <v>128</v>
      </c>
      <c r="N7880" s="265">
        <f>N7879*$Q$4</f>
        <v>18645</v>
      </c>
    </row>
    <row r="7881" spans="1:14" ht="13">
      <c r="D7881" s="421"/>
      <c r="E7881" s="829"/>
      <c r="G7881" s="829"/>
      <c r="H7881" s="233" t="s">
        <v>171</v>
      </c>
      <c r="M7881" s="230" t="s">
        <v>128</v>
      </c>
      <c r="N7881" s="262">
        <f>ROUNDDOWN((N7879+N7880),0)</f>
        <v>205095</v>
      </c>
    </row>
    <row r="7882" spans="1:14" ht="13">
      <c r="D7882" s="421"/>
      <c r="E7882" s="829"/>
      <c r="G7882" s="829"/>
      <c r="N7882" s="262"/>
    </row>
    <row r="7883" spans="1:14" ht="13">
      <c r="A7883" s="258">
        <f>1+A7868</f>
        <v>292</v>
      </c>
      <c r="B7883" s="1250" t="s">
        <v>1562</v>
      </c>
      <c r="C7883" s="437"/>
      <c r="D7883" s="273" t="s">
        <v>1563</v>
      </c>
      <c r="E7883" s="1250"/>
      <c r="F7883" s="260"/>
      <c r="G7883" s="1250"/>
      <c r="H7883" s="245"/>
      <c r="I7883" s="245"/>
      <c r="L7883" s="245"/>
      <c r="M7883" s="262"/>
      <c r="N7883" s="245"/>
    </row>
    <row r="7884" spans="1:14" ht="13">
      <c r="A7884" s="403"/>
      <c r="B7884" s="404"/>
      <c r="C7884" s="404"/>
      <c r="D7884" s="421"/>
      <c r="E7884" s="829" t="s">
        <v>147</v>
      </c>
      <c r="F7884" s="234" t="s">
        <v>148</v>
      </c>
      <c r="G7884" s="829"/>
    </row>
    <row r="7885" spans="1:14" ht="13">
      <c r="A7885" s="403"/>
      <c r="B7885" s="404"/>
      <c r="C7885" s="404"/>
      <c r="D7885" s="274">
        <v>0.2</v>
      </c>
      <c r="E7885" s="829" t="s">
        <v>149</v>
      </c>
      <c r="F7885" s="264" t="s">
        <v>150</v>
      </c>
      <c r="G7885" s="370" t="s">
        <v>151</v>
      </c>
      <c r="H7885" s="248">
        <f>Bahan!$C$10</f>
        <v>125000</v>
      </c>
      <c r="I7885" s="248" t="s">
        <v>128</v>
      </c>
      <c r="L7885" s="230">
        <f>D7885*H7885</f>
        <v>25000</v>
      </c>
    </row>
    <row r="7886" spans="1:14" ht="13">
      <c r="A7886" s="403"/>
      <c r="B7886" s="404"/>
      <c r="C7886" s="404"/>
      <c r="D7886" s="274">
        <v>0.1</v>
      </c>
      <c r="E7886" s="829" t="s">
        <v>149</v>
      </c>
      <c r="F7886" s="264" t="s">
        <v>945</v>
      </c>
      <c r="G7886" s="370" t="s">
        <v>151</v>
      </c>
      <c r="H7886" s="248">
        <f>Bahan!$C$20</f>
        <v>135000</v>
      </c>
      <c r="I7886" s="248" t="s">
        <v>128</v>
      </c>
      <c r="L7886" s="230">
        <f>D7886*H7886</f>
        <v>13500</v>
      </c>
    </row>
    <row r="7887" spans="1:14" ht="13">
      <c r="A7887" s="403"/>
      <c r="B7887" s="404"/>
      <c r="C7887" s="404"/>
      <c r="D7887" s="274">
        <v>0.01</v>
      </c>
      <c r="E7887" s="829" t="s">
        <v>149</v>
      </c>
      <c r="F7887" s="234" t="s">
        <v>153</v>
      </c>
      <c r="G7887" s="370" t="s">
        <v>151</v>
      </c>
      <c r="H7887" s="248">
        <f>Bahan!$C$21</f>
        <v>145000</v>
      </c>
      <c r="I7887" s="248" t="s">
        <v>128</v>
      </c>
      <c r="L7887" s="230">
        <f>D7887*H7887</f>
        <v>1450</v>
      </c>
    </row>
    <row r="7888" spans="1:14" ht="13">
      <c r="A7888" s="403"/>
      <c r="B7888" s="404"/>
      <c r="C7888" s="404"/>
      <c r="D7888" s="274">
        <v>0.01</v>
      </c>
      <c r="E7888" s="829" t="s">
        <v>149</v>
      </c>
      <c r="F7888" s="234" t="s">
        <v>154</v>
      </c>
      <c r="G7888" s="370" t="s">
        <v>151</v>
      </c>
      <c r="H7888" s="248">
        <f>Bahan!$C$22</f>
        <v>150000</v>
      </c>
      <c r="I7888" s="248" t="s">
        <v>128</v>
      </c>
      <c r="L7888" s="230">
        <f>D7888*H7888</f>
        <v>1500</v>
      </c>
    </row>
    <row r="7889" spans="1:14" ht="13">
      <c r="A7889" s="403"/>
      <c r="B7889" s="404"/>
      <c r="C7889" s="404"/>
      <c r="D7889" s="450"/>
      <c r="E7889" s="829"/>
      <c r="G7889" s="829"/>
      <c r="M7889" s="230" t="s">
        <v>128</v>
      </c>
      <c r="N7889" s="265">
        <f>SUM(L7885:L7888)</f>
        <v>41450</v>
      </c>
    </row>
    <row r="7890" spans="1:14" ht="13">
      <c r="A7890" s="403"/>
      <c r="B7890" s="404"/>
      <c r="C7890" s="404"/>
      <c r="D7890" s="450"/>
      <c r="E7890" s="829" t="s">
        <v>155</v>
      </c>
      <c r="F7890" s="234" t="s">
        <v>156</v>
      </c>
      <c r="G7890" s="829"/>
    </row>
    <row r="7891" spans="1:14" ht="13">
      <c r="A7891" s="403"/>
      <c r="B7891" s="404"/>
      <c r="C7891" s="404"/>
      <c r="D7891" s="274">
        <v>12</v>
      </c>
      <c r="E7891" s="829" t="s">
        <v>441</v>
      </c>
      <c r="F7891" s="234" t="s">
        <v>1564</v>
      </c>
      <c r="G7891" s="370" t="s">
        <v>151</v>
      </c>
      <c r="H7891" s="248">
        <f>Bahan!$C$394</f>
        <v>16500</v>
      </c>
      <c r="I7891" s="248" t="s">
        <v>128</v>
      </c>
      <c r="L7891" s="230">
        <f t="shared" ref="L7891:L7898" si="102">D7891*H7891</f>
        <v>198000</v>
      </c>
    </row>
    <row r="7892" spans="1:14" ht="13">
      <c r="A7892" s="403"/>
      <c r="B7892" s="404"/>
      <c r="C7892" s="404"/>
      <c r="D7892" s="274">
        <v>12</v>
      </c>
      <c r="E7892" s="829" t="s">
        <v>441</v>
      </c>
      <c r="F7892" s="234" t="s">
        <v>1063</v>
      </c>
      <c r="G7892" s="370" t="s">
        <v>151</v>
      </c>
      <c r="H7892" s="248">
        <f>Bahan!$C$403</f>
        <v>6000</v>
      </c>
      <c r="I7892" s="248" t="s">
        <v>128</v>
      </c>
      <c r="L7892" s="230">
        <f t="shared" si="102"/>
        <v>72000</v>
      </c>
    </row>
    <row r="7893" spans="1:14" ht="13">
      <c r="A7893" s="403"/>
      <c r="B7893" s="404"/>
      <c r="C7893" s="404"/>
      <c r="D7893" s="450">
        <v>4</v>
      </c>
      <c r="E7893" s="829" t="s">
        <v>682</v>
      </c>
      <c r="F7893" s="234" t="s">
        <v>1064</v>
      </c>
      <c r="G7893" s="370" t="s">
        <v>151</v>
      </c>
      <c r="H7893" s="248">
        <f>Bahan!$C$404</f>
        <v>2500</v>
      </c>
      <c r="I7893" s="248" t="s">
        <v>128</v>
      </c>
      <c r="L7893" s="230">
        <f t="shared" si="102"/>
        <v>10000</v>
      </c>
    </row>
    <row r="7894" spans="1:14" ht="13">
      <c r="A7894" s="403"/>
      <c r="B7894" s="404"/>
      <c r="C7894" s="404"/>
      <c r="D7894" s="453">
        <v>1</v>
      </c>
      <c r="E7894" s="829" t="s">
        <v>682</v>
      </c>
      <c r="F7894" s="434" t="s">
        <v>1065</v>
      </c>
      <c r="G7894" s="370" t="s">
        <v>151</v>
      </c>
      <c r="H7894" s="248">
        <f>Bahan!$C$405</f>
        <v>4000</v>
      </c>
      <c r="I7894" s="248" t="s">
        <v>128</v>
      </c>
      <c r="L7894" s="230">
        <f t="shared" si="102"/>
        <v>4000</v>
      </c>
    </row>
    <row r="7895" spans="1:14" ht="13">
      <c r="A7895" s="403"/>
      <c r="B7895" s="404"/>
      <c r="C7895" s="404"/>
      <c r="D7895" s="450">
        <v>6</v>
      </c>
      <c r="E7895" s="829" t="s">
        <v>682</v>
      </c>
      <c r="F7895" s="234" t="s">
        <v>1066</v>
      </c>
      <c r="G7895" s="370" t="s">
        <v>151</v>
      </c>
      <c r="H7895" s="248">
        <f>Bahan!$C$406</f>
        <v>750</v>
      </c>
      <c r="I7895" s="248" t="s">
        <v>128</v>
      </c>
      <c r="L7895" s="230">
        <f t="shared" si="102"/>
        <v>4500</v>
      </c>
    </row>
    <row r="7896" spans="1:14" ht="13">
      <c r="A7896" s="403"/>
      <c r="B7896" s="404"/>
      <c r="C7896" s="404"/>
      <c r="D7896" s="450">
        <v>12</v>
      </c>
      <c r="E7896" s="829" t="s">
        <v>682</v>
      </c>
      <c r="F7896" s="234" t="s">
        <v>1067</v>
      </c>
      <c r="G7896" s="370" t="s">
        <v>151</v>
      </c>
      <c r="H7896" s="248">
        <f>Bahan!$C$407</f>
        <v>1000</v>
      </c>
      <c r="I7896" s="248" t="s">
        <v>128</v>
      </c>
      <c r="L7896" s="230">
        <f t="shared" si="102"/>
        <v>12000</v>
      </c>
    </row>
    <row r="7897" spans="1:14" ht="13">
      <c r="A7897" s="403"/>
      <c r="B7897" s="404"/>
      <c r="C7897" s="404"/>
      <c r="D7897" s="450">
        <v>4</v>
      </c>
      <c r="E7897" s="829" t="s">
        <v>682</v>
      </c>
      <c r="F7897" s="234" t="s">
        <v>1068</v>
      </c>
      <c r="G7897" s="370" t="s">
        <v>151</v>
      </c>
      <c r="H7897" s="248">
        <f>Bahan!$C$408</f>
        <v>2500</v>
      </c>
      <c r="I7897" s="248" t="s">
        <v>128</v>
      </c>
      <c r="L7897" s="230">
        <f t="shared" si="102"/>
        <v>10000</v>
      </c>
    </row>
    <row r="7898" spans="1:14" ht="13">
      <c r="D7898" s="450">
        <v>0.25</v>
      </c>
      <c r="E7898" s="829" t="s">
        <v>682</v>
      </c>
      <c r="F7898" s="234" t="s">
        <v>1069</v>
      </c>
      <c r="G7898" s="370" t="s">
        <v>151</v>
      </c>
      <c r="H7898" s="248">
        <f>Bahan!$C$409</f>
        <v>12500</v>
      </c>
      <c r="I7898" s="248" t="s">
        <v>128</v>
      </c>
      <c r="L7898" s="230">
        <f t="shared" si="102"/>
        <v>3125</v>
      </c>
    </row>
    <row r="7899" spans="1:14" ht="13">
      <c r="D7899" s="421"/>
      <c r="E7899" s="829"/>
      <c r="G7899" s="370"/>
      <c r="H7899" s="248"/>
      <c r="L7899" s="230"/>
      <c r="M7899" s="230" t="s">
        <v>128</v>
      </c>
      <c r="N7899" s="265">
        <f>SUM(L7891:L7898)</f>
        <v>313625</v>
      </c>
    </row>
    <row r="7900" spans="1:14" ht="13">
      <c r="D7900" s="421"/>
      <c r="E7900" s="829"/>
      <c r="G7900" s="829"/>
      <c r="H7900" s="829"/>
      <c r="I7900" s="829"/>
      <c r="M7900" s="267" t="s">
        <v>169</v>
      </c>
      <c r="N7900" s="268" t="s">
        <v>169</v>
      </c>
    </row>
    <row r="7901" spans="1:14" ht="13">
      <c r="D7901" s="421"/>
      <c r="E7901" s="829"/>
      <c r="G7901" s="829"/>
      <c r="H7901" s="233" t="s">
        <v>170</v>
      </c>
      <c r="M7901" s="230" t="s">
        <v>128</v>
      </c>
      <c r="N7901" s="230">
        <f>SUM(N7889:N7899)</f>
        <v>355075</v>
      </c>
    </row>
    <row r="7902" spans="1:14" ht="13">
      <c r="D7902" s="421"/>
      <c r="E7902" s="829"/>
      <c r="G7902" s="829"/>
      <c r="H7902" s="269" t="s">
        <v>3123</v>
      </c>
      <c r="K7902" s="270"/>
      <c r="M7902" s="230" t="s">
        <v>128</v>
      </c>
      <c r="N7902" s="265">
        <f>N7901*$Q$4</f>
        <v>35507.5</v>
      </c>
    </row>
    <row r="7903" spans="1:14" ht="13">
      <c r="D7903" s="421"/>
      <c r="E7903" s="829"/>
      <c r="G7903" s="829"/>
      <c r="H7903" s="233" t="s">
        <v>171</v>
      </c>
      <c r="M7903" s="230" t="s">
        <v>128</v>
      </c>
      <c r="N7903" s="262">
        <f>ROUNDDOWN((N7901+N7902),0)</f>
        <v>390582</v>
      </c>
    </row>
    <row r="7904" spans="1:14" ht="13">
      <c r="D7904" s="421"/>
      <c r="E7904" s="829"/>
      <c r="G7904" s="829"/>
    </row>
    <row r="7905" spans="1:14" ht="13">
      <c r="A7905" s="258">
        <f>1+A7883</f>
        <v>293</v>
      </c>
      <c r="B7905" s="1250" t="s">
        <v>1565</v>
      </c>
      <c r="C7905" s="437"/>
      <c r="D7905" s="438" t="s">
        <v>1566</v>
      </c>
      <c r="E7905" s="245"/>
      <c r="F7905" s="260"/>
      <c r="G7905" s="1250"/>
      <c r="H7905" s="245"/>
      <c r="I7905" s="245"/>
      <c r="L7905" s="245"/>
      <c r="M7905" s="262"/>
      <c r="N7905" s="245"/>
    </row>
    <row r="7906" spans="1:14" ht="13">
      <c r="A7906" s="403"/>
      <c r="B7906" s="404"/>
      <c r="C7906" s="404"/>
      <c r="D7906" s="421"/>
      <c r="E7906" s="829" t="s">
        <v>147</v>
      </c>
      <c r="F7906" s="234" t="s">
        <v>148</v>
      </c>
      <c r="G7906" s="829"/>
    </row>
    <row r="7907" spans="1:14" ht="13">
      <c r="A7907" s="403"/>
      <c r="B7907" s="404"/>
      <c r="C7907" s="404"/>
      <c r="D7907" s="274">
        <v>0.5</v>
      </c>
      <c r="E7907" s="829" t="s">
        <v>149</v>
      </c>
      <c r="F7907" s="264" t="s">
        <v>150</v>
      </c>
      <c r="G7907" s="370" t="s">
        <v>151</v>
      </c>
      <c r="H7907" s="248">
        <f>Bahan!$C$10</f>
        <v>125000</v>
      </c>
      <c r="I7907" s="248"/>
      <c r="K7907" s="248" t="s">
        <v>128</v>
      </c>
      <c r="L7907" s="230">
        <f>D7907*H7907</f>
        <v>62500</v>
      </c>
    </row>
    <row r="7908" spans="1:14" ht="13">
      <c r="A7908" s="403"/>
      <c r="B7908" s="404"/>
      <c r="C7908" s="404"/>
      <c r="D7908" s="274">
        <v>0.3</v>
      </c>
      <c r="E7908" s="829" t="s">
        <v>149</v>
      </c>
      <c r="F7908" s="264" t="s">
        <v>945</v>
      </c>
      <c r="G7908" s="370" t="s">
        <v>151</v>
      </c>
      <c r="H7908" s="248">
        <f>Bahan!$C$20</f>
        <v>135000</v>
      </c>
      <c r="I7908" s="248"/>
      <c r="K7908" s="248" t="s">
        <v>128</v>
      </c>
      <c r="L7908" s="230">
        <f>D7908*H7908</f>
        <v>40500</v>
      </c>
    </row>
    <row r="7909" spans="1:14" ht="13">
      <c r="A7909" s="403"/>
      <c r="B7909" s="404"/>
      <c r="C7909" s="404"/>
      <c r="D7909" s="274">
        <v>0.2</v>
      </c>
      <c r="E7909" s="829" t="s">
        <v>149</v>
      </c>
      <c r="F7909" s="234" t="s">
        <v>153</v>
      </c>
      <c r="G7909" s="370" t="s">
        <v>151</v>
      </c>
      <c r="H7909" s="248">
        <f>Bahan!$C$21</f>
        <v>145000</v>
      </c>
      <c r="I7909" s="248"/>
      <c r="K7909" s="248" t="s">
        <v>128</v>
      </c>
      <c r="L7909" s="230">
        <f>D7909*H7909</f>
        <v>29000</v>
      </c>
    </row>
    <row r="7910" spans="1:14" ht="13">
      <c r="A7910" s="403"/>
      <c r="B7910" s="404"/>
      <c r="C7910" s="404"/>
      <c r="D7910" s="274">
        <v>0.02</v>
      </c>
      <c r="E7910" s="829" t="s">
        <v>149</v>
      </c>
      <c r="F7910" s="234" t="s">
        <v>154</v>
      </c>
      <c r="G7910" s="370" t="s">
        <v>151</v>
      </c>
      <c r="H7910" s="248">
        <f>Bahan!$C$22</f>
        <v>150000</v>
      </c>
      <c r="I7910" s="248"/>
      <c r="K7910" s="248" t="s">
        <v>128</v>
      </c>
      <c r="L7910" s="230">
        <f>D7910*H7910</f>
        <v>3000</v>
      </c>
    </row>
    <row r="7911" spans="1:14" ht="13">
      <c r="A7911" s="403"/>
      <c r="B7911" s="404"/>
      <c r="C7911" s="404"/>
      <c r="D7911" s="450"/>
      <c r="G7911" s="829"/>
      <c r="M7911" s="230" t="s">
        <v>128</v>
      </c>
      <c r="N7911" s="265">
        <f>SUM(L7907:L7910)</f>
        <v>135000</v>
      </c>
    </row>
    <row r="7912" spans="1:14" ht="13">
      <c r="A7912" s="403"/>
      <c r="B7912" s="404"/>
      <c r="C7912" s="404"/>
      <c r="D7912" s="450"/>
      <c r="E7912" s="829" t="s">
        <v>155</v>
      </c>
      <c r="F7912" s="234" t="s">
        <v>156</v>
      </c>
      <c r="G7912" s="829"/>
    </row>
    <row r="7913" spans="1:14" ht="13">
      <c r="A7913" s="403"/>
      <c r="B7913" s="404"/>
      <c r="C7913" s="404"/>
      <c r="D7913" s="274">
        <v>1</v>
      </c>
      <c r="E7913" s="829" t="s">
        <v>4</v>
      </c>
      <c r="F7913" s="439" t="s">
        <v>1567</v>
      </c>
      <c r="G7913" s="370" t="s">
        <v>151</v>
      </c>
      <c r="H7913" s="426">
        <f>Bahan!$C$464</f>
        <v>3500000</v>
      </c>
      <c r="I7913" s="248"/>
      <c r="K7913" s="248" t="s">
        <v>128</v>
      </c>
      <c r="L7913" s="230">
        <f>D7913*H7913</f>
        <v>3500000</v>
      </c>
    </row>
    <row r="7914" spans="1:14" ht="13">
      <c r="D7914" s="421"/>
      <c r="E7914" s="829"/>
      <c r="G7914" s="370"/>
      <c r="H7914" s="248"/>
      <c r="L7914" s="230"/>
      <c r="M7914" s="230" t="s">
        <v>128</v>
      </c>
      <c r="N7914" s="265">
        <f>SUM(L7913:L7913)</f>
        <v>3500000</v>
      </c>
    </row>
    <row r="7915" spans="1:14" ht="13">
      <c r="D7915" s="421"/>
      <c r="G7915" s="829"/>
      <c r="H7915" s="829"/>
      <c r="I7915" s="829"/>
      <c r="M7915" s="267" t="s">
        <v>169</v>
      </c>
      <c r="N7915" s="268" t="s">
        <v>169</v>
      </c>
    </row>
    <row r="7916" spans="1:14" ht="13">
      <c r="D7916" s="421"/>
      <c r="G7916" s="829"/>
      <c r="H7916" s="233" t="s">
        <v>170</v>
      </c>
      <c r="M7916" s="230" t="s">
        <v>128</v>
      </c>
      <c r="N7916" s="230">
        <f>SUM(N7911:N7914)</f>
        <v>3635000</v>
      </c>
    </row>
    <row r="7917" spans="1:14" ht="13">
      <c r="D7917" s="421"/>
      <c r="G7917" s="829"/>
      <c r="H7917" s="269" t="s">
        <v>3123</v>
      </c>
      <c r="K7917" s="270"/>
      <c r="M7917" s="230" t="s">
        <v>128</v>
      </c>
      <c r="N7917" s="265">
        <f>N7916*$Q$4</f>
        <v>363500</v>
      </c>
    </row>
    <row r="7918" spans="1:14" ht="13">
      <c r="D7918" s="421"/>
      <c r="G7918" s="829"/>
      <c r="H7918" s="233" t="s">
        <v>171</v>
      </c>
      <c r="M7918" s="230" t="s">
        <v>128</v>
      </c>
      <c r="N7918" s="262">
        <f>ROUNDDOWN((N7916+N7917),0)</f>
        <v>3998500</v>
      </c>
    </row>
    <row r="7919" spans="1:14" ht="13">
      <c r="D7919" s="421"/>
      <c r="G7919" s="829"/>
    </row>
    <row r="7920" spans="1:14" ht="13">
      <c r="A7920" s="258">
        <f>1+A7905</f>
        <v>294</v>
      </c>
      <c r="B7920" s="1250" t="s">
        <v>1568</v>
      </c>
      <c r="C7920" s="437"/>
      <c r="D7920" s="438" t="s">
        <v>1569</v>
      </c>
      <c r="E7920" s="245"/>
      <c r="F7920" s="260"/>
      <c r="G7920" s="1250"/>
      <c r="H7920" s="245"/>
      <c r="I7920" s="245"/>
      <c r="L7920" s="245"/>
      <c r="M7920" s="262"/>
      <c r="N7920" s="245"/>
    </row>
    <row r="7921" spans="1:14" ht="13">
      <c r="A7921" s="403"/>
      <c r="B7921" s="404"/>
      <c r="C7921" s="404"/>
      <c r="D7921" s="421"/>
      <c r="E7921" s="829" t="s">
        <v>147</v>
      </c>
      <c r="F7921" s="234" t="s">
        <v>148</v>
      </c>
      <c r="G7921" s="829"/>
    </row>
    <row r="7922" spans="1:14" ht="13">
      <c r="A7922" s="403"/>
      <c r="B7922" s="404"/>
      <c r="C7922" s="404"/>
      <c r="D7922" s="274">
        <v>0.5</v>
      </c>
      <c r="E7922" s="829" t="s">
        <v>149</v>
      </c>
      <c r="F7922" s="264" t="s">
        <v>150</v>
      </c>
      <c r="G7922" s="370" t="s">
        <v>151</v>
      </c>
      <c r="H7922" s="248">
        <f>Bahan!$C$10</f>
        <v>125000</v>
      </c>
      <c r="I7922" s="248"/>
      <c r="K7922" s="248" t="s">
        <v>128</v>
      </c>
      <c r="L7922" s="230">
        <f>D7922*H7922</f>
        <v>62500</v>
      </c>
    </row>
    <row r="7923" spans="1:14" ht="13">
      <c r="A7923" s="403"/>
      <c r="B7923" s="404"/>
      <c r="C7923" s="404"/>
      <c r="D7923" s="274">
        <v>0.3</v>
      </c>
      <c r="E7923" s="829" t="s">
        <v>149</v>
      </c>
      <c r="F7923" s="264" t="s">
        <v>945</v>
      </c>
      <c r="G7923" s="370" t="s">
        <v>151</v>
      </c>
      <c r="H7923" s="248">
        <f>Bahan!$C$20</f>
        <v>135000</v>
      </c>
      <c r="I7923" s="248"/>
      <c r="K7923" s="248" t="s">
        <v>128</v>
      </c>
      <c r="L7923" s="230">
        <f>D7923*H7923</f>
        <v>40500</v>
      </c>
    </row>
    <row r="7924" spans="1:14" ht="13">
      <c r="A7924" s="403"/>
      <c r="B7924" s="404"/>
      <c r="C7924" s="404"/>
      <c r="D7924" s="274">
        <v>0.2</v>
      </c>
      <c r="E7924" s="829" t="s">
        <v>149</v>
      </c>
      <c r="F7924" s="234" t="s">
        <v>153</v>
      </c>
      <c r="G7924" s="370" t="s">
        <v>151</v>
      </c>
      <c r="H7924" s="248">
        <f>Bahan!$C$21</f>
        <v>145000</v>
      </c>
      <c r="I7924" s="248"/>
      <c r="K7924" s="248" t="s">
        <v>128</v>
      </c>
      <c r="L7924" s="230">
        <f>D7924*H7924</f>
        <v>29000</v>
      </c>
    </row>
    <row r="7925" spans="1:14" ht="13">
      <c r="A7925" s="403"/>
      <c r="B7925" s="404"/>
      <c r="C7925" s="404"/>
      <c r="D7925" s="274">
        <v>0.02</v>
      </c>
      <c r="E7925" s="829" t="s">
        <v>149</v>
      </c>
      <c r="F7925" s="234" t="s">
        <v>154</v>
      </c>
      <c r="G7925" s="370" t="s">
        <v>151</v>
      </c>
      <c r="H7925" s="248">
        <f>Bahan!$C$22</f>
        <v>150000</v>
      </c>
      <c r="I7925" s="248"/>
      <c r="K7925" s="248" t="s">
        <v>128</v>
      </c>
      <c r="L7925" s="230">
        <f>D7925*H7925</f>
        <v>3000</v>
      </c>
    </row>
    <row r="7926" spans="1:14" ht="13">
      <c r="A7926" s="403"/>
      <c r="B7926" s="404"/>
      <c r="C7926" s="404"/>
      <c r="D7926" s="450"/>
      <c r="G7926" s="829"/>
      <c r="M7926" s="230" t="s">
        <v>128</v>
      </c>
      <c r="N7926" s="265">
        <f>SUM(L7922:L7925)</f>
        <v>135000</v>
      </c>
    </row>
    <row r="7927" spans="1:14" ht="13">
      <c r="A7927" s="403"/>
      <c r="B7927" s="404"/>
      <c r="C7927" s="404"/>
      <c r="D7927" s="450"/>
      <c r="E7927" s="829" t="s">
        <v>155</v>
      </c>
      <c r="F7927" s="234" t="s">
        <v>156</v>
      </c>
      <c r="G7927" s="829"/>
    </row>
    <row r="7928" spans="1:14" ht="13">
      <c r="A7928" s="403"/>
      <c r="B7928" s="404"/>
      <c r="C7928" s="404"/>
      <c r="D7928" s="274">
        <v>1</v>
      </c>
      <c r="E7928" s="829" t="s">
        <v>4</v>
      </c>
      <c r="F7928" s="439" t="s">
        <v>1570</v>
      </c>
      <c r="G7928" s="370" t="s">
        <v>151</v>
      </c>
      <c r="H7928" s="426">
        <f>Bahan!$C$465</f>
        <v>2700000</v>
      </c>
      <c r="I7928" s="248"/>
      <c r="K7928" s="248" t="s">
        <v>128</v>
      </c>
      <c r="L7928" s="230">
        <f>D7928*H7928</f>
        <v>2700000</v>
      </c>
    </row>
    <row r="7929" spans="1:14" ht="13">
      <c r="D7929" s="421"/>
      <c r="E7929" s="829"/>
      <c r="G7929" s="370"/>
      <c r="H7929" s="248"/>
      <c r="L7929" s="230"/>
      <c r="M7929" s="230" t="s">
        <v>128</v>
      </c>
      <c r="N7929" s="265">
        <f>SUM(L7928:L7928)</f>
        <v>2700000</v>
      </c>
    </row>
    <row r="7930" spans="1:14" ht="13">
      <c r="D7930" s="421"/>
      <c r="G7930" s="829"/>
      <c r="H7930" s="829"/>
      <c r="I7930" s="829"/>
      <c r="M7930" s="267" t="s">
        <v>169</v>
      </c>
      <c r="N7930" s="268" t="s">
        <v>169</v>
      </c>
    </row>
    <row r="7931" spans="1:14" ht="13">
      <c r="D7931" s="421"/>
      <c r="G7931" s="829"/>
      <c r="H7931" s="233" t="s">
        <v>170</v>
      </c>
      <c r="M7931" s="230" t="s">
        <v>128</v>
      </c>
      <c r="N7931" s="230">
        <f>SUM(N7926:N7929)</f>
        <v>2835000</v>
      </c>
    </row>
    <row r="7932" spans="1:14" ht="13">
      <c r="D7932" s="421"/>
      <c r="G7932" s="829"/>
      <c r="H7932" s="269" t="s">
        <v>3123</v>
      </c>
      <c r="K7932" s="270"/>
      <c r="M7932" s="230" t="s">
        <v>128</v>
      </c>
      <c r="N7932" s="265">
        <f>N7931*$Q$4</f>
        <v>283500</v>
      </c>
    </row>
    <row r="7933" spans="1:14" ht="13">
      <c r="D7933" s="421"/>
      <c r="G7933" s="829"/>
      <c r="H7933" s="233" t="s">
        <v>171</v>
      </c>
      <c r="M7933" s="230" t="s">
        <v>128</v>
      </c>
      <c r="N7933" s="262">
        <f>ROUNDDOWN((N7931+N7932),0)</f>
        <v>3118500</v>
      </c>
    </row>
    <row r="7934" spans="1:14" ht="13">
      <c r="D7934" s="421"/>
      <c r="G7934" s="829"/>
    </row>
    <row r="7935" spans="1:14" ht="13">
      <c r="A7935" s="258">
        <f>1+A7920</f>
        <v>295</v>
      </c>
      <c r="B7935" s="1250" t="s">
        <v>1571</v>
      </c>
      <c r="C7935" s="437"/>
      <c r="D7935" s="438" t="s">
        <v>1572</v>
      </c>
      <c r="E7935" s="245"/>
      <c r="F7935" s="260"/>
      <c r="G7935" s="1250"/>
      <c r="H7935" s="245"/>
      <c r="I7935" s="245"/>
      <c r="L7935" s="245"/>
      <c r="M7935" s="262"/>
      <c r="N7935" s="245"/>
    </row>
    <row r="7936" spans="1:14" ht="13">
      <c r="A7936" s="403"/>
      <c r="B7936" s="404"/>
      <c r="C7936" s="404"/>
      <c r="D7936" s="421"/>
      <c r="E7936" s="829" t="s">
        <v>147</v>
      </c>
      <c r="F7936" s="234" t="s">
        <v>148</v>
      </c>
      <c r="G7936" s="829"/>
    </row>
    <row r="7937" spans="1:14" ht="13">
      <c r="A7937" s="403"/>
      <c r="B7937" s="404"/>
      <c r="C7937" s="404"/>
      <c r="D7937" s="274">
        <v>0.5</v>
      </c>
      <c r="E7937" s="829" t="s">
        <v>149</v>
      </c>
      <c r="F7937" s="264" t="s">
        <v>150</v>
      </c>
      <c r="G7937" s="370" t="s">
        <v>151</v>
      </c>
      <c r="H7937" s="248">
        <f>Bahan!$C$10</f>
        <v>125000</v>
      </c>
      <c r="I7937" s="248"/>
      <c r="K7937" s="248" t="s">
        <v>128</v>
      </c>
      <c r="L7937" s="230">
        <f>D7937*H7937</f>
        <v>62500</v>
      </c>
    </row>
    <row r="7938" spans="1:14" ht="13">
      <c r="A7938" s="403"/>
      <c r="B7938" s="404"/>
      <c r="C7938" s="404"/>
      <c r="D7938" s="274">
        <v>0.3</v>
      </c>
      <c r="E7938" s="829" t="s">
        <v>149</v>
      </c>
      <c r="F7938" s="264" t="s">
        <v>945</v>
      </c>
      <c r="G7938" s="370" t="s">
        <v>151</v>
      </c>
      <c r="H7938" s="248">
        <f>Bahan!$C$20</f>
        <v>135000</v>
      </c>
      <c r="I7938" s="248"/>
      <c r="K7938" s="248" t="s">
        <v>128</v>
      </c>
      <c r="L7938" s="230">
        <f>D7938*H7938</f>
        <v>40500</v>
      </c>
    </row>
    <row r="7939" spans="1:14" ht="13">
      <c r="A7939" s="403"/>
      <c r="B7939" s="404"/>
      <c r="C7939" s="404"/>
      <c r="D7939" s="274">
        <v>0.2</v>
      </c>
      <c r="E7939" s="829" t="s">
        <v>149</v>
      </c>
      <c r="F7939" s="234" t="s">
        <v>153</v>
      </c>
      <c r="G7939" s="370" t="s">
        <v>151</v>
      </c>
      <c r="H7939" s="248">
        <f>Bahan!$C$21</f>
        <v>145000</v>
      </c>
      <c r="I7939" s="248"/>
      <c r="K7939" s="248" t="s">
        <v>128</v>
      </c>
      <c r="L7939" s="230">
        <f>D7939*H7939</f>
        <v>29000</v>
      </c>
    </row>
    <row r="7940" spans="1:14" ht="13">
      <c r="A7940" s="403"/>
      <c r="B7940" s="404"/>
      <c r="C7940" s="404"/>
      <c r="D7940" s="274">
        <v>0.02</v>
      </c>
      <c r="E7940" s="829" t="s">
        <v>149</v>
      </c>
      <c r="F7940" s="234" t="s">
        <v>154</v>
      </c>
      <c r="G7940" s="370" t="s">
        <v>151</v>
      </c>
      <c r="H7940" s="248">
        <f>Bahan!$C$22</f>
        <v>150000</v>
      </c>
      <c r="I7940" s="248"/>
      <c r="K7940" s="248" t="s">
        <v>128</v>
      </c>
      <c r="L7940" s="230">
        <f>D7940*H7940</f>
        <v>3000</v>
      </c>
    </row>
    <row r="7941" spans="1:14" ht="13">
      <c r="A7941" s="403"/>
      <c r="B7941" s="404"/>
      <c r="C7941" s="404"/>
      <c r="D7941" s="450"/>
      <c r="G7941" s="829"/>
      <c r="M7941" s="230" t="s">
        <v>128</v>
      </c>
      <c r="N7941" s="265">
        <f>SUM(L7937:L7940)</f>
        <v>135000</v>
      </c>
    </row>
    <row r="7942" spans="1:14" ht="13">
      <c r="A7942" s="403"/>
      <c r="B7942" s="404"/>
      <c r="C7942" s="404"/>
      <c r="D7942" s="450"/>
      <c r="E7942" s="829" t="s">
        <v>155</v>
      </c>
      <c r="F7942" s="234" t="s">
        <v>156</v>
      </c>
      <c r="G7942" s="829"/>
    </row>
    <row r="7943" spans="1:14" ht="13">
      <c r="A7943" s="403"/>
      <c r="B7943" s="404"/>
      <c r="C7943" s="404"/>
      <c r="D7943" s="274">
        <v>1</v>
      </c>
      <c r="E7943" s="829" t="s">
        <v>4</v>
      </c>
      <c r="F7943" s="439" t="s">
        <v>1573</v>
      </c>
      <c r="G7943" s="370" t="s">
        <v>151</v>
      </c>
      <c r="H7943" s="426">
        <f>Bahan!$C$466</f>
        <v>2700000</v>
      </c>
      <c r="I7943" s="248"/>
      <c r="K7943" s="248" t="s">
        <v>128</v>
      </c>
      <c r="L7943" s="230">
        <f>D7943*H7943</f>
        <v>2700000</v>
      </c>
    </row>
    <row r="7944" spans="1:14" ht="13">
      <c r="D7944" s="421"/>
      <c r="E7944" s="829"/>
      <c r="G7944" s="370"/>
      <c r="H7944" s="248"/>
      <c r="L7944" s="230"/>
      <c r="M7944" s="230" t="s">
        <v>128</v>
      </c>
      <c r="N7944" s="265">
        <f>SUM(L7943:L7943)</f>
        <v>2700000</v>
      </c>
    </row>
    <row r="7945" spans="1:14" ht="13">
      <c r="D7945" s="421"/>
      <c r="G7945" s="829"/>
      <c r="H7945" s="829"/>
      <c r="I7945" s="829"/>
      <c r="M7945" s="267" t="s">
        <v>169</v>
      </c>
      <c r="N7945" s="268" t="s">
        <v>169</v>
      </c>
    </row>
    <row r="7946" spans="1:14" ht="13">
      <c r="D7946" s="421"/>
      <c r="G7946" s="829"/>
      <c r="H7946" s="233" t="s">
        <v>170</v>
      </c>
      <c r="M7946" s="230" t="s">
        <v>128</v>
      </c>
      <c r="N7946" s="230">
        <f>SUM(N7941:N7944)</f>
        <v>2835000</v>
      </c>
    </row>
    <row r="7947" spans="1:14" ht="13">
      <c r="D7947" s="421"/>
      <c r="G7947" s="829"/>
      <c r="H7947" s="269" t="s">
        <v>3123</v>
      </c>
      <c r="K7947" s="270"/>
      <c r="M7947" s="230" t="s">
        <v>128</v>
      </c>
      <c r="N7947" s="265">
        <f>N7946*$Q$4</f>
        <v>283500</v>
      </c>
    </row>
    <row r="7948" spans="1:14" ht="13">
      <c r="D7948" s="421"/>
      <c r="G7948" s="829"/>
      <c r="H7948" s="233" t="s">
        <v>171</v>
      </c>
      <c r="M7948" s="230" t="s">
        <v>128</v>
      </c>
      <c r="N7948" s="262">
        <f>ROUNDDOWN((N7946+N7947),0)</f>
        <v>3118500</v>
      </c>
    </row>
    <row r="7949" spans="1:14" ht="13">
      <c r="D7949" s="421"/>
      <c r="G7949" s="829"/>
    </row>
    <row r="7950" spans="1:14" ht="13">
      <c r="A7950" s="258">
        <f>1+A7935</f>
        <v>296</v>
      </c>
      <c r="B7950" s="1250" t="s">
        <v>1574</v>
      </c>
      <c r="C7950" s="437"/>
      <c r="D7950" s="438" t="s">
        <v>1575</v>
      </c>
      <c r="E7950" s="245"/>
      <c r="F7950" s="260"/>
      <c r="G7950" s="1250"/>
      <c r="H7950" s="245"/>
      <c r="I7950" s="245"/>
      <c r="L7950" s="245"/>
      <c r="M7950" s="262"/>
      <c r="N7950" s="245"/>
    </row>
    <row r="7951" spans="1:14" ht="13">
      <c r="A7951" s="403"/>
      <c r="B7951" s="404"/>
      <c r="C7951" s="404"/>
      <c r="D7951" s="421"/>
      <c r="E7951" s="829" t="s">
        <v>147</v>
      </c>
      <c r="F7951" s="234" t="s">
        <v>148</v>
      </c>
      <c r="G7951" s="829"/>
    </row>
    <row r="7952" spans="1:14" ht="13">
      <c r="A7952" s="403"/>
      <c r="B7952" s="404"/>
      <c r="C7952" s="404"/>
      <c r="D7952" s="274">
        <v>0.5</v>
      </c>
      <c r="E7952" s="829" t="s">
        <v>149</v>
      </c>
      <c r="F7952" s="264" t="s">
        <v>150</v>
      </c>
      <c r="G7952" s="370" t="s">
        <v>151</v>
      </c>
      <c r="H7952" s="248">
        <f>Bahan!$C$10</f>
        <v>125000</v>
      </c>
      <c r="I7952" s="248"/>
      <c r="K7952" s="248" t="s">
        <v>128</v>
      </c>
      <c r="L7952" s="230">
        <f>D7952*H7952</f>
        <v>62500</v>
      </c>
    </row>
    <row r="7953" spans="1:14" ht="13">
      <c r="A7953" s="403"/>
      <c r="B7953" s="404"/>
      <c r="C7953" s="404"/>
      <c r="D7953" s="274">
        <v>0.3</v>
      </c>
      <c r="E7953" s="829" t="s">
        <v>149</v>
      </c>
      <c r="F7953" s="264" t="s">
        <v>945</v>
      </c>
      <c r="G7953" s="370" t="s">
        <v>151</v>
      </c>
      <c r="H7953" s="248">
        <f>Bahan!$C$20</f>
        <v>135000</v>
      </c>
      <c r="I7953" s="248"/>
      <c r="K7953" s="248" t="s">
        <v>128</v>
      </c>
      <c r="L7953" s="230">
        <f>D7953*H7953</f>
        <v>40500</v>
      </c>
    </row>
    <row r="7954" spans="1:14" ht="13">
      <c r="A7954" s="403"/>
      <c r="B7954" s="404"/>
      <c r="C7954" s="404"/>
      <c r="D7954" s="274">
        <v>0.2</v>
      </c>
      <c r="E7954" s="829" t="s">
        <v>149</v>
      </c>
      <c r="F7954" s="234" t="s">
        <v>153</v>
      </c>
      <c r="G7954" s="370" t="s">
        <v>151</v>
      </c>
      <c r="H7954" s="248">
        <f>Bahan!$C$21</f>
        <v>145000</v>
      </c>
      <c r="I7954" s="248"/>
      <c r="K7954" s="248" t="s">
        <v>128</v>
      </c>
      <c r="L7954" s="230">
        <f>D7954*H7954</f>
        <v>29000</v>
      </c>
    </row>
    <row r="7955" spans="1:14" ht="13">
      <c r="A7955" s="403"/>
      <c r="B7955" s="404"/>
      <c r="C7955" s="404"/>
      <c r="D7955" s="274">
        <v>0.02</v>
      </c>
      <c r="E7955" s="829" t="s">
        <v>149</v>
      </c>
      <c r="F7955" s="234" t="s">
        <v>154</v>
      </c>
      <c r="G7955" s="370" t="s">
        <v>151</v>
      </c>
      <c r="H7955" s="248">
        <f>Bahan!$C$22</f>
        <v>150000</v>
      </c>
      <c r="I7955" s="248"/>
      <c r="K7955" s="248" t="s">
        <v>128</v>
      </c>
      <c r="L7955" s="230">
        <f>D7955*H7955</f>
        <v>3000</v>
      </c>
    </row>
    <row r="7956" spans="1:14" ht="13">
      <c r="A7956" s="403"/>
      <c r="B7956" s="404"/>
      <c r="C7956" s="404"/>
      <c r="D7956" s="450"/>
      <c r="G7956" s="829"/>
      <c r="M7956" s="230" t="s">
        <v>128</v>
      </c>
      <c r="N7956" s="265">
        <f>SUM(L7952:L7955)</f>
        <v>135000</v>
      </c>
    </row>
    <row r="7957" spans="1:14" ht="13">
      <c r="A7957" s="403"/>
      <c r="B7957" s="404"/>
      <c r="C7957" s="404"/>
      <c r="D7957" s="450"/>
      <c r="E7957" s="829" t="s">
        <v>155</v>
      </c>
      <c r="F7957" s="234" t="s">
        <v>156</v>
      </c>
      <c r="G7957" s="829"/>
    </row>
    <row r="7958" spans="1:14" ht="13">
      <c r="A7958" s="403"/>
      <c r="B7958" s="404"/>
      <c r="C7958" s="404"/>
      <c r="D7958" s="274">
        <v>1</v>
      </c>
      <c r="E7958" s="829" t="s">
        <v>4</v>
      </c>
      <c r="F7958" s="439" t="s">
        <v>1576</v>
      </c>
      <c r="G7958" s="370" t="s">
        <v>151</v>
      </c>
      <c r="H7958" s="426">
        <f>Bahan!$C$467</f>
        <v>2700000</v>
      </c>
      <c r="I7958" s="248"/>
      <c r="K7958" s="248" t="s">
        <v>128</v>
      </c>
      <c r="L7958" s="230">
        <f>D7958*H7958</f>
        <v>2700000</v>
      </c>
    </row>
    <row r="7959" spans="1:14" ht="13">
      <c r="D7959" s="421"/>
      <c r="E7959" s="829"/>
      <c r="G7959" s="370"/>
      <c r="H7959" s="248"/>
      <c r="L7959" s="230"/>
      <c r="M7959" s="230" t="s">
        <v>128</v>
      </c>
      <c r="N7959" s="265">
        <f>SUM(L7958:L7958)</f>
        <v>2700000</v>
      </c>
    </row>
    <row r="7960" spans="1:14" ht="13">
      <c r="D7960" s="421"/>
      <c r="G7960" s="829"/>
      <c r="H7960" s="829"/>
      <c r="I7960" s="829"/>
      <c r="M7960" s="267" t="s">
        <v>169</v>
      </c>
      <c r="N7960" s="268" t="s">
        <v>169</v>
      </c>
    </row>
    <row r="7961" spans="1:14" ht="13">
      <c r="D7961" s="421"/>
      <c r="G7961" s="829"/>
      <c r="H7961" s="233" t="s">
        <v>170</v>
      </c>
      <c r="M7961" s="230" t="s">
        <v>128</v>
      </c>
      <c r="N7961" s="230">
        <f>SUM(N7956:N7959)</f>
        <v>2835000</v>
      </c>
    </row>
    <row r="7962" spans="1:14" ht="13">
      <c r="D7962" s="421"/>
      <c r="G7962" s="829"/>
      <c r="H7962" s="269" t="s">
        <v>3123</v>
      </c>
      <c r="K7962" s="270"/>
      <c r="M7962" s="230" t="s">
        <v>128</v>
      </c>
      <c r="N7962" s="265">
        <f>N7961*$Q$4</f>
        <v>283500</v>
      </c>
    </row>
    <row r="7963" spans="1:14" ht="13">
      <c r="D7963" s="421"/>
      <c r="G7963" s="829"/>
      <c r="H7963" s="233" t="s">
        <v>171</v>
      </c>
      <c r="M7963" s="230" t="s">
        <v>128</v>
      </c>
      <c r="N7963" s="262">
        <f>ROUNDDOWN((N7961+N7962),0)</f>
        <v>3118500</v>
      </c>
    </row>
    <row r="7964" spans="1:14" ht="13">
      <c r="D7964" s="421"/>
      <c r="G7964" s="829"/>
    </row>
    <row r="7965" spans="1:14" ht="13">
      <c r="A7965" s="258">
        <f>1+A7950</f>
        <v>297</v>
      </c>
      <c r="B7965" s="1250" t="s">
        <v>1577</v>
      </c>
      <c r="C7965" s="437"/>
      <c r="D7965" s="438" t="s">
        <v>1578</v>
      </c>
      <c r="E7965" s="245"/>
      <c r="F7965" s="260"/>
      <c r="G7965" s="1250"/>
      <c r="H7965" s="245"/>
      <c r="I7965" s="245"/>
      <c r="L7965" s="245"/>
      <c r="M7965" s="262"/>
      <c r="N7965" s="245"/>
    </row>
    <row r="7966" spans="1:14" ht="13">
      <c r="A7966" s="403"/>
      <c r="B7966" s="404"/>
      <c r="C7966" s="404"/>
      <c r="D7966" s="421"/>
      <c r="E7966" s="829" t="s">
        <v>147</v>
      </c>
      <c r="F7966" s="234" t="s">
        <v>148</v>
      </c>
      <c r="G7966" s="829"/>
    </row>
    <row r="7967" spans="1:14" ht="13">
      <c r="A7967" s="403"/>
      <c r="B7967" s="404"/>
      <c r="C7967" s="404"/>
      <c r="D7967" s="274">
        <v>0.2</v>
      </c>
      <c r="E7967" s="829" t="s">
        <v>149</v>
      </c>
      <c r="F7967" s="264" t="s">
        <v>150</v>
      </c>
      <c r="G7967" s="370" t="s">
        <v>151</v>
      </c>
      <c r="H7967" s="248">
        <f>Bahan!$C$10</f>
        <v>125000</v>
      </c>
      <c r="I7967" s="248"/>
      <c r="K7967" s="248" t="s">
        <v>128</v>
      </c>
      <c r="L7967" s="230">
        <f>D7967*H7967</f>
        <v>25000</v>
      </c>
    </row>
    <row r="7968" spans="1:14" ht="13">
      <c r="A7968" s="403"/>
      <c r="B7968" s="404"/>
      <c r="C7968" s="404"/>
      <c r="D7968" s="274">
        <v>0.1</v>
      </c>
      <c r="E7968" s="829" t="s">
        <v>149</v>
      </c>
      <c r="F7968" s="264" t="s">
        <v>945</v>
      </c>
      <c r="G7968" s="370" t="s">
        <v>151</v>
      </c>
      <c r="H7968" s="248">
        <f>Bahan!$C$20</f>
        <v>135000</v>
      </c>
      <c r="I7968" s="248"/>
      <c r="K7968" s="248" t="s">
        <v>128</v>
      </c>
      <c r="L7968" s="230">
        <f>D7968*H7968</f>
        <v>13500</v>
      </c>
    </row>
    <row r="7969" spans="1:15" ht="13">
      <c r="A7969" s="403"/>
      <c r="B7969" s="404"/>
      <c r="C7969" s="404"/>
      <c r="D7969" s="274">
        <v>0.01</v>
      </c>
      <c r="E7969" s="829" t="s">
        <v>149</v>
      </c>
      <c r="F7969" s="234" t="s">
        <v>153</v>
      </c>
      <c r="G7969" s="370" t="s">
        <v>151</v>
      </c>
      <c r="H7969" s="248">
        <f>Bahan!$C$21</f>
        <v>145000</v>
      </c>
      <c r="I7969" s="248"/>
      <c r="K7969" s="248" t="s">
        <v>128</v>
      </c>
      <c r="L7969" s="230">
        <f>D7969*H7969</f>
        <v>1450</v>
      </c>
    </row>
    <row r="7970" spans="1:15" ht="13">
      <c r="A7970" s="403"/>
      <c r="B7970" s="404"/>
      <c r="C7970" s="404"/>
      <c r="D7970" s="274">
        <v>0.01</v>
      </c>
      <c r="E7970" s="829" t="s">
        <v>149</v>
      </c>
      <c r="F7970" s="234" t="s">
        <v>154</v>
      </c>
      <c r="G7970" s="370" t="s">
        <v>151</v>
      </c>
      <c r="H7970" s="248">
        <f>Bahan!$C$22</f>
        <v>150000</v>
      </c>
      <c r="I7970" s="248"/>
      <c r="K7970" s="248" t="s">
        <v>128</v>
      </c>
      <c r="L7970" s="230">
        <f>D7970*H7970</f>
        <v>1500</v>
      </c>
    </row>
    <row r="7971" spans="1:15" ht="13">
      <c r="A7971" s="403"/>
      <c r="B7971" s="404"/>
      <c r="C7971" s="404"/>
      <c r="D7971" s="450"/>
      <c r="G7971" s="829"/>
      <c r="M7971" s="230" t="s">
        <v>128</v>
      </c>
      <c r="N7971" s="265">
        <f>SUM(L7967:L7970)</f>
        <v>41450</v>
      </c>
    </row>
    <row r="7972" spans="1:15" ht="13">
      <c r="A7972" s="403"/>
      <c r="B7972" s="404"/>
      <c r="C7972" s="404"/>
      <c r="D7972" s="450"/>
      <c r="E7972" s="829" t="s">
        <v>155</v>
      </c>
      <c r="F7972" s="234" t="s">
        <v>156</v>
      </c>
      <c r="G7972" s="829"/>
    </row>
    <row r="7973" spans="1:15" ht="13">
      <c r="A7973" s="403"/>
      <c r="B7973" s="404"/>
      <c r="C7973" s="404"/>
      <c r="D7973" s="274">
        <v>1</v>
      </c>
      <c r="E7973" s="829" t="s">
        <v>4</v>
      </c>
      <c r="F7973" s="439" t="s">
        <v>1579</v>
      </c>
      <c r="G7973" s="370" t="s">
        <v>151</v>
      </c>
      <c r="H7973" s="426">
        <f>Bahan!$C$468</f>
        <v>1200000</v>
      </c>
      <c r="I7973" s="248"/>
      <c r="K7973" s="248" t="s">
        <v>128</v>
      </c>
      <c r="L7973" s="230">
        <f>D7973*H7973</f>
        <v>1200000</v>
      </c>
    </row>
    <row r="7974" spans="1:15" ht="13">
      <c r="D7974" s="421"/>
      <c r="E7974" s="829"/>
      <c r="G7974" s="370"/>
      <c r="H7974" s="248"/>
      <c r="L7974" s="230"/>
      <c r="M7974" s="230" t="s">
        <v>128</v>
      </c>
      <c r="N7974" s="265">
        <f>SUM(L7973:L7973)</f>
        <v>1200000</v>
      </c>
    </row>
    <row r="7975" spans="1:15" ht="13">
      <c r="D7975" s="421"/>
      <c r="G7975" s="829"/>
      <c r="H7975" s="829"/>
      <c r="I7975" s="829"/>
      <c r="M7975" s="267" t="s">
        <v>169</v>
      </c>
      <c r="N7975" s="268" t="s">
        <v>169</v>
      </c>
    </row>
    <row r="7976" spans="1:15" ht="13">
      <c r="D7976" s="421"/>
      <c r="G7976" s="829"/>
      <c r="H7976" s="233" t="s">
        <v>170</v>
      </c>
      <c r="M7976" s="230" t="s">
        <v>128</v>
      </c>
      <c r="N7976" s="230">
        <f>SUM(N7971:N7974)</f>
        <v>1241450</v>
      </c>
    </row>
    <row r="7977" spans="1:15" ht="13">
      <c r="D7977" s="421"/>
      <c r="G7977" s="829"/>
      <c r="H7977" s="269" t="s">
        <v>3123</v>
      </c>
      <c r="K7977" s="270"/>
      <c r="M7977" s="230" t="s">
        <v>128</v>
      </c>
      <c r="N7977" s="265">
        <f>N7976*$Q$4</f>
        <v>124145</v>
      </c>
    </row>
    <row r="7978" spans="1:15" ht="13">
      <c r="D7978" s="421"/>
      <c r="G7978" s="829"/>
      <c r="H7978" s="233" t="s">
        <v>171</v>
      </c>
      <c r="M7978" s="230" t="s">
        <v>128</v>
      </c>
      <c r="N7978" s="262">
        <f>ROUNDDOWN((N7976+N7977),0)</f>
        <v>1365595</v>
      </c>
    </row>
    <row r="7979" spans="1:15" ht="13">
      <c r="D7979" s="421"/>
      <c r="G7979" s="829"/>
    </row>
    <row r="7980" spans="1:15" s="1378" customFormat="1" ht="13">
      <c r="A7980" s="258" t="s">
        <v>622</v>
      </c>
      <c r="B7980" s="1250" t="s">
        <v>1580</v>
      </c>
      <c r="C7980" s="1250"/>
      <c r="D7980" s="420" t="s">
        <v>1581</v>
      </c>
      <c r="E7980" s="1250"/>
      <c r="F7980" s="260"/>
      <c r="G7980" s="1250"/>
      <c r="H7980" s="1250"/>
      <c r="K7980" s="245"/>
      <c r="L7980" s="245"/>
      <c r="M7980" s="245"/>
      <c r="N7980" s="245"/>
      <c r="O7980" s="245"/>
    </row>
    <row r="7981" spans="1:15" s="1378" customFormat="1" ht="13">
      <c r="A7981" s="231" t="s">
        <v>143</v>
      </c>
      <c r="B7981" s="829"/>
      <c r="C7981" s="829"/>
      <c r="D7981" s="435"/>
      <c r="E7981" s="436"/>
      <c r="F7981" s="234"/>
      <c r="G7981" s="829"/>
      <c r="H7981" s="829"/>
      <c r="K7981" s="233"/>
      <c r="L7981" s="233"/>
      <c r="M7981" s="233"/>
      <c r="N7981" s="233"/>
      <c r="O7981" s="233"/>
    </row>
    <row r="7982" spans="1:15" s="1378" customFormat="1" ht="13">
      <c r="A7982" s="258">
        <f>1+A7965</f>
        <v>298</v>
      </c>
      <c r="B7982" s="1250" t="s">
        <v>1582</v>
      </c>
      <c r="C7982" s="437"/>
      <c r="D7982" s="438" t="s">
        <v>1583</v>
      </c>
      <c r="E7982" s="1250"/>
      <c r="F7982" s="260"/>
      <c r="G7982" s="1250"/>
      <c r="H7982" s="245"/>
      <c r="K7982" s="245"/>
      <c r="L7982" s="245"/>
      <c r="M7982" s="262"/>
      <c r="N7982" s="245"/>
      <c r="O7982" s="233"/>
    </row>
    <row r="7983" spans="1:15" s="1378" customFormat="1" ht="13">
      <c r="A7983" s="403"/>
      <c r="B7983" s="404"/>
      <c r="C7983" s="404"/>
      <c r="D7983" s="421"/>
      <c r="E7983" s="829" t="s">
        <v>147</v>
      </c>
      <c r="F7983" s="234" t="s">
        <v>148</v>
      </c>
      <c r="G7983" s="829"/>
      <c r="H7983" s="233"/>
      <c r="K7983" s="233"/>
      <c r="L7983" s="233"/>
      <c r="M7983" s="230"/>
      <c r="N7983" s="233"/>
      <c r="O7983" s="233"/>
    </row>
    <row r="7984" spans="1:15" s="1378" customFormat="1" ht="13">
      <c r="A7984" s="403"/>
      <c r="B7984" s="404"/>
      <c r="C7984" s="404"/>
      <c r="D7984" s="274">
        <v>0.5</v>
      </c>
      <c r="E7984" s="829" t="s">
        <v>149</v>
      </c>
      <c r="F7984" s="264" t="s">
        <v>150</v>
      </c>
      <c r="G7984" s="370" t="s">
        <v>151</v>
      </c>
      <c r="H7984" s="248">
        <f>Bahan!$C$10</f>
        <v>125000</v>
      </c>
      <c r="K7984" s="248" t="s">
        <v>128</v>
      </c>
      <c r="L7984" s="230">
        <f>D7984*H7984</f>
        <v>62500</v>
      </c>
      <c r="M7984" s="230"/>
      <c r="N7984" s="233"/>
      <c r="O7984" s="233"/>
    </row>
    <row r="7985" spans="1:15" s="1378" customFormat="1" ht="13">
      <c r="A7985" s="403"/>
      <c r="B7985" s="404"/>
      <c r="C7985" s="404"/>
      <c r="D7985" s="274">
        <v>0.5</v>
      </c>
      <c r="E7985" s="829" t="s">
        <v>149</v>
      </c>
      <c r="F7985" s="264" t="s">
        <v>945</v>
      </c>
      <c r="G7985" s="370" t="s">
        <v>151</v>
      </c>
      <c r="H7985" s="248">
        <f>Bahan!$C$20</f>
        <v>135000</v>
      </c>
      <c r="K7985" s="248" t="s">
        <v>128</v>
      </c>
      <c r="L7985" s="230">
        <f>D7985*H7985</f>
        <v>67500</v>
      </c>
      <c r="M7985" s="230"/>
      <c r="N7985" s="233"/>
      <c r="O7985" s="233"/>
    </row>
    <row r="7986" spans="1:15" s="1378" customFormat="1" ht="13">
      <c r="A7986" s="403"/>
      <c r="B7986" s="404"/>
      <c r="C7986" s="404"/>
      <c r="D7986" s="274">
        <v>0.2</v>
      </c>
      <c r="E7986" s="829" t="s">
        <v>149</v>
      </c>
      <c r="F7986" s="234" t="s">
        <v>153</v>
      </c>
      <c r="G7986" s="370" t="s">
        <v>151</v>
      </c>
      <c r="H7986" s="248">
        <f>Bahan!$C$21</f>
        <v>145000</v>
      </c>
      <c r="K7986" s="248" t="s">
        <v>128</v>
      </c>
      <c r="L7986" s="230">
        <f>D7986*H7986</f>
        <v>29000</v>
      </c>
      <c r="M7986" s="230"/>
      <c r="N7986" s="233"/>
      <c r="O7986" s="233"/>
    </row>
    <row r="7987" spans="1:15" s="1378" customFormat="1" ht="13">
      <c r="A7987" s="403"/>
      <c r="B7987" s="404"/>
      <c r="C7987" s="404"/>
      <c r="D7987" s="274">
        <v>0.2</v>
      </c>
      <c r="E7987" s="829" t="s">
        <v>149</v>
      </c>
      <c r="F7987" s="234" t="s">
        <v>154</v>
      </c>
      <c r="G7987" s="370" t="s">
        <v>151</v>
      </c>
      <c r="H7987" s="248">
        <f>Bahan!$C$22</f>
        <v>150000</v>
      </c>
      <c r="K7987" s="248" t="s">
        <v>128</v>
      </c>
      <c r="L7987" s="230">
        <f>D7987*H7987</f>
        <v>30000</v>
      </c>
      <c r="M7987" s="230"/>
      <c r="N7987" s="233"/>
      <c r="O7987" s="233"/>
    </row>
    <row r="7988" spans="1:15" s="1378" customFormat="1" ht="13">
      <c r="A7988" s="403"/>
      <c r="B7988" s="404"/>
      <c r="C7988" s="404"/>
      <c r="D7988" s="421"/>
      <c r="E7988" s="829"/>
      <c r="F7988" s="234"/>
      <c r="G7988" s="829"/>
      <c r="H7988" s="233"/>
      <c r="K7988" s="233"/>
      <c r="L7988" s="233"/>
      <c r="M7988" s="230" t="s">
        <v>128</v>
      </c>
      <c r="N7988" s="265">
        <f>SUM(L7984:L7987)</f>
        <v>189000</v>
      </c>
      <c r="O7988" s="233"/>
    </row>
    <row r="7989" spans="1:15" s="1378" customFormat="1" ht="13">
      <c r="A7989" s="403"/>
      <c r="B7989" s="404"/>
      <c r="C7989" s="404"/>
      <c r="D7989" s="421"/>
      <c r="E7989" s="829" t="s">
        <v>155</v>
      </c>
      <c r="F7989" s="234" t="s">
        <v>156</v>
      </c>
      <c r="G7989" s="829"/>
      <c r="H7989" s="233"/>
      <c r="K7989" s="233"/>
      <c r="L7989" s="233"/>
      <c r="M7989" s="230"/>
      <c r="N7989" s="233"/>
      <c r="O7989" s="233"/>
    </row>
    <row r="7990" spans="1:15" s="1378" customFormat="1" ht="13">
      <c r="A7990" s="403"/>
      <c r="B7990" s="404"/>
      <c r="C7990" s="404"/>
      <c r="D7990" s="274">
        <v>1</v>
      </c>
      <c r="E7990" s="829" t="s">
        <v>186</v>
      </c>
      <c r="F7990" s="439" t="s">
        <v>1584</v>
      </c>
      <c r="G7990" s="370" t="s">
        <v>151</v>
      </c>
      <c r="H7990" s="426">
        <f>Bahan!$C$501</f>
        <v>45000000</v>
      </c>
      <c r="K7990" s="248" t="s">
        <v>128</v>
      </c>
      <c r="L7990" s="230">
        <f>D7990*H7990</f>
        <v>45000000</v>
      </c>
      <c r="M7990" s="230"/>
      <c r="N7990" s="233"/>
      <c r="O7990" s="233"/>
    </row>
    <row r="7991" spans="1:15" s="1378" customFormat="1" ht="13">
      <c r="A7991" s="231"/>
      <c r="B7991" s="829"/>
      <c r="C7991" s="829"/>
      <c r="D7991" s="421"/>
      <c r="E7991" s="829"/>
      <c r="F7991" s="234"/>
      <c r="G7991" s="370"/>
      <c r="H7991" s="248"/>
      <c r="K7991" s="233"/>
      <c r="L7991" s="230"/>
      <c r="M7991" s="230" t="s">
        <v>128</v>
      </c>
      <c r="N7991" s="265">
        <f>SUM(L7990:L7990)</f>
        <v>45000000</v>
      </c>
      <c r="O7991" s="233"/>
    </row>
    <row r="7992" spans="1:15" s="1378" customFormat="1" ht="13">
      <c r="A7992" s="231"/>
      <c r="B7992" s="829"/>
      <c r="C7992" s="829"/>
      <c r="D7992" s="421"/>
      <c r="E7992" s="829"/>
      <c r="F7992" s="234"/>
      <c r="G7992" s="829"/>
      <c r="H7992" s="829"/>
      <c r="K7992" s="829"/>
      <c r="L7992" s="233"/>
      <c r="M7992" s="267" t="s">
        <v>169</v>
      </c>
      <c r="N7992" s="268" t="s">
        <v>169</v>
      </c>
      <c r="O7992" s="233"/>
    </row>
    <row r="7993" spans="1:15" s="1378" customFormat="1" ht="13">
      <c r="A7993" s="231"/>
      <c r="B7993" s="829"/>
      <c r="C7993" s="829"/>
      <c r="D7993" s="421"/>
      <c r="E7993" s="829"/>
      <c r="F7993" s="234"/>
      <c r="G7993" s="829"/>
      <c r="H7993" s="233" t="s">
        <v>170</v>
      </c>
      <c r="K7993" s="233"/>
      <c r="L7993" s="233"/>
      <c r="M7993" s="230" t="s">
        <v>128</v>
      </c>
      <c r="N7993" s="230">
        <f>SUM(N7988:N7991)</f>
        <v>45189000</v>
      </c>
      <c r="O7993" s="233"/>
    </row>
    <row r="7994" spans="1:15" s="1378" customFormat="1" ht="13">
      <c r="A7994" s="231"/>
      <c r="B7994" s="829"/>
      <c r="C7994" s="829"/>
      <c r="D7994" s="421"/>
      <c r="E7994" s="829"/>
      <c r="F7994" s="234"/>
      <c r="G7994" s="829"/>
      <c r="H7994" s="269" t="s">
        <v>3123</v>
      </c>
      <c r="I7994" s="233"/>
      <c r="J7994" s="233"/>
      <c r="K7994" s="270"/>
      <c r="L7994" s="233"/>
      <c r="M7994" s="230" t="s">
        <v>128</v>
      </c>
      <c r="N7994" s="265">
        <f>N7993*$Q$4</f>
        <v>4518900</v>
      </c>
      <c r="O7994" s="233"/>
    </row>
    <row r="7995" spans="1:15" s="1378" customFormat="1" ht="13">
      <c r="A7995" s="231"/>
      <c r="B7995" s="829"/>
      <c r="C7995" s="829"/>
      <c r="D7995" s="421"/>
      <c r="E7995" s="829"/>
      <c r="F7995" s="234"/>
      <c r="G7995" s="829"/>
      <c r="H7995" s="233" t="s">
        <v>171</v>
      </c>
      <c r="I7995" s="233"/>
      <c r="J7995" s="233"/>
      <c r="K7995" s="233"/>
      <c r="L7995" s="233"/>
      <c r="M7995" s="230" t="s">
        <v>128</v>
      </c>
      <c r="N7995" s="262">
        <f>ROUNDDOWN((N7993+N7994),0)</f>
        <v>49707900</v>
      </c>
      <c r="O7995" s="233"/>
    </row>
    <row r="7996" spans="1:15" s="1378" customFormat="1" ht="13">
      <c r="A7996" s="231"/>
      <c r="B7996" s="829"/>
      <c r="C7996" s="829"/>
      <c r="D7996" s="421"/>
      <c r="E7996" s="829"/>
      <c r="F7996" s="234"/>
      <c r="G7996" s="829"/>
      <c r="H7996" s="233"/>
      <c r="K7996" s="233"/>
      <c r="L7996" s="233"/>
      <c r="M7996" s="230"/>
      <c r="N7996" s="233"/>
      <c r="O7996" s="233"/>
    </row>
    <row r="7997" spans="1:15" s="1378" customFormat="1" ht="13">
      <c r="A7997" s="258">
        <f>1+A7982</f>
        <v>299</v>
      </c>
      <c r="B7997" s="1250" t="s">
        <v>1585</v>
      </c>
      <c r="C7997" s="437"/>
      <c r="D7997" s="438" t="s">
        <v>1586</v>
      </c>
      <c r="E7997" s="1250"/>
      <c r="F7997" s="260"/>
      <c r="G7997" s="1250"/>
      <c r="H7997" s="245"/>
      <c r="K7997" s="245"/>
      <c r="L7997" s="245"/>
      <c r="M7997" s="262"/>
      <c r="N7997" s="245"/>
      <c r="O7997" s="233"/>
    </row>
    <row r="7998" spans="1:15" s="1378" customFormat="1" ht="13">
      <c r="A7998" s="403"/>
      <c r="B7998" s="404"/>
      <c r="C7998" s="404"/>
      <c r="D7998" s="421"/>
      <c r="E7998" s="829" t="s">
        <v>147</v>
      </c>
      <c r="F7998" s="234" t="s">
        <v>148</v>
      </c>
      <c r="G7998" s="829"/>
      <c r="H7998" s="233"/>
      <c r="K7998" s="233"/>
      <c r="L7998" s="233"/>
      <c r="M7998" s="230"/>
      <c r="N7998" s="233"/>
      <c r="O7998" s="233"/>
    </row>
    <row r="7999" spans="1:15" s="1378" customFormat="1" ht="13">
      <c r="A7999" s="403"/>
      <c r="B7999" s="404"/>
      <c r="C7999" s="404"/>
      <c r="D7999" s="274">
        <v>0.5</v>
      </c>
      <c r="E7999" s="829" t="s">
        <v>149</v>
      </c>
      <c r="F7999" s="264" t="s">
        <v>150</v>
      </c>
      <c r="G7999" s="370" t="s">
        <v>151</v>
      </c>
      <c r="H7999" s="248">
        <f>Bahan!$C$10</f>
        <v>125000</v>
      </c>
      <c r="K7999" s="248" t="s">
        <v>128</v>
      </c>
      <c r="L7999" s="230">
        <f>D7999*H7999</f>
        <v>62500</v>
      </c>
      <c r="M7999" s="230"/>
      <c r="N7999" s="233"/>
      <c r="O7999" s="233"/>
    </row>
    <row r="8000" spans="1:15" s="1378" customFormat="1" ht="13">
      <c r="A8000" s="403"/>
      <c r="B8000" s="404"/>
      <c r="C8000" s="404"/>
      <c r="D8000" s="274">
        <v>0.5</v>
      </c>
      <c r="E8000" s="829" t="s">
        <v>149</v>
      </c>
      <c r="F8000" s="264" t="s">
        <v>945</v>
      </c>
      <c r="G8000" s="370" t="s">
        <v>151</v>
      </c>
      <c r="H8000" s="248">
        <f>Bahan!$C$20</f>
        <v>135000</v>
      </c>
      <c r="K8000" s="248" t="s">
        <v>128</v>
      </c>
      <c r="L8000" s="230">
        <f>D8000*H8000</f>
        <v>67500</v>
      </c>
      <c r="M8000" s="230"/>
      <c r="N8000" s="233"/>
      <c r="O8000" s="233"/>
    </row>
    <row r="8001" spans="1:15" s="1378" customFormat="1" ht="13">
      <c r="A8001" s="403"/>
      <c r="B8001" s="404"/>
      <c r="C8001" s="404"/>
      <c r="D8001" s="274">
        <v>0.2</v>
      </c>
      <c r="E8001" s="829" t="s">
        <v>149</v>
      </c>
      <c r="F8001" s="234" t="s">
        <v>153</v>
      </c>
      <c r="G8001" s="370" t="s">
        <v>151</v>
      </c>
      <c r="H8001" s="248">
        <f>Bahan!$C$21</f>
        <v>145000</v>
      </c>
      <c r="K8001" s="248" t="s">
        <v>128</v>
      </c>
      <c r="L8001" s="230">
        <f>D8001*H8001</f>
        <v>29000</v>
      </c>
      <c r="M8001" s="230"/>
      <c r="N8001" s="233"/>
      <c r="O8001" s="233"/>
    </row>
    <row r="8002" spans="1:15" s="1378" customFormat="1" ht="13">
      <c r="A8002" s="403"/>
      <c r="B8002" s="404"/>
      <c r="C8002" s="404"/>
      <c r="D8002" s="274">
        <v>0.2</v>
      </c>
      <c r="E8002" s="829" t="s">
        <v>149</v>
      </c>
      <c r="F8002" s="234" t="s">
        <v>154</v>
      </c>
      <c r="G8002" s="370" t="s">
        <v>151</v>
      </c>
      <c r="H8002" s="248">
        <f>Bahan!$C$22</f>
        <v>150000</v>
      </c>
      <c r="K8002" s="248" t="s">
        <v>128</v>
      </c>
      <c r="L8002" s="230">
        <f>D8002*H8002</f>
        <v>30000</v>
      </c>
      <c r="M8002" s="230"/>
      <c r="N8002" s="233"/>
      <c r="O8002" s="233"/>
    </row>
    <row r="8003" spans="1:15" s="1378" customFormat="1" ht="13">
      <c r="A8003" s="403"/>
      <c r="B8003" s="404"/>
      <c r="C8003" s="404"/>
      <c r="D8003" s="421"/>
      <c r="E8003" s="829"/>
      <c r="F8003" s="234"/>
      <c r="G8003" s="829"/>
      <c r="H8003" s="233"/>
      <c r="K8003" s="233"/>
      <c r="L8003" s="233"/>
      <c r="M8003" s="230" t="s">
        <v>128</v>
      </c>
      <c r="N8003" s="265">
        <f>SUM(L7999:L8002)</f>
        <v>189000</v>
      </c>
      <c r="O8003" s="233"/>
    </row>
    <row r="8004" spans="1:15" s="1378" customFormat="1" ht="13">
      <c r="A8004" s="403"/>
      <c r="B8004" s="404"/>
      <c r="C8004" s="404"/>
      <c r="D8004" s="421"/>
      <c r="E8004" s="829" t="s">
        <v>155</v>
      </c>
      <c r="F8004" s="234" t="s">
        <v>156</v>
      </c>
      <c r="G8004" s="829"/>
      <c r="H8004" s="233"/>
      <c r="K8004" s="233"/>
      <c r="L8004" s="233"/>
      <c r="M8004" s="230"/>
      <c r="N8004" s="233"/>
      <c r="O8004" s="233"/>
    </row>
    <row r="8005" spans="1:15" s="1380" customFormat="1" ht="26">
      <c r="A8005" s="445"/>
      <c r="B8005" s="458"/>
      <c r="C8005" s="458"/>
      <c r="D8005" s="446">
        <v>1</v>
      </c>
      <c r="E8005" s="293" t="s">
        <v>186</v>
      </c>
      <c r="F8005" s="443" t="s">
        <v>1587</v>
      </c>
      <c r="G8005" s="447" t="s">
        <v>151</v>
      </c>
      <c r="H8005" s="444">
        <f>Bahan!$C$502</f>
        <v>45000000</v>
      </c>
      <c r="K8005" s="448" t="s">
        <v>128</v>
      </c>
      <c r="L8005" s="229">
        <f>D8005*H8005</f>
        <v>45000000</v>
      </c>
      <c r="M8005" s="229"/>
      <c r="N8005" s="279"/>
      <c r="O8005" s="279"/>
    </row>
    <row r="8006" spans="1:15" s="1378" customFormat="1" ht="13">
      <c r="A8006" s="231"/>
      <c r="B8006" s="829"/>
      <c r="C8006" s="829"/>
      <c r="D8006" s="421"/>
      <c r="E8006" s="829"/>
      <c r="F8006" s="234"/>
      <c r="G8006" s="370"/>
      <c r="H8006" s="248"/>
      <c r="K8006" s="233"/>
      <c r="L8006" s="230"/>
      <c r="M8006" s="230" t="s">
        <v>128</v>
      </c>
      <c r="N8006" s="265">
        <f>SUM(L8005:L8005)</f>
        <v>45000000</v>
      </c>
      <c r="O8006" s="233"/>
    </row>
    <row r="8007" spans="1:15" s="1378" customFormat="1" ht="13">
      <c r="A8007" s="231"/>
      <c r="B8007" s="829"/>
      <c r="C8007" s="829"/>
      <c r="D8007" s="421"/>
      <c r="E8007" s="829"/>
      <c r="F8007" s="234"/>
      <c r="G8007" s="829"/>
      <c r="H8007" s="829"/>
      <c r="K8007" s="829"/>
      <c r="L8007" s="233"/>
      <c r="M8007" s="267" t="s">
        <v>169</v>
      </c>
      <c r="N8007" s="268" t="s">
        <v>169</v>
      </c>
      <c r="O8007" s="233"/>
    </row>
    <row r="8008" spans="1:15" s="1378" customFormat="1" ht="13">
      <c r="A8008" s="231"/>
      <c r="B8008" s="829"/>
      <c r="C8008" s="829"/>
      <c r="D8008" s="421"/>
      <c r="E8008" s="829"/>
      <c r="F8008" s="234"/>
      <c r="G8008" s="829"/>
      <c r="H8008" s="233" t="s">
        <v>170</v>
      </c>
      <c r="K8008" s="233"/>
      <c r="L8008" s="233"/>
      <c r="M8008" s="230" t="s">
        <v>128</v>
      </c>
      <c r="N8008" s="230">
        <f>SUM(N8003:N8006)</f>
        <v>45189000</v>
      </c>
      <c r="O8008" s="233"/>
    </row>
    <row r="8009" spans="1:15" s="1378" customFormat="1" ht="13">
      <c r="A8009" s="231"/>
      <c r="B8009" s="829"/>
      <c r="C8009" s="829"/>
      <c r="D8009" s="421"/>
      <c r="E8009" s="829"/>
      <c r="F8009" s="234"/>
      <c r="G8009" s="829"/>
      <c r="H8009" s="269" t="s">
        <v>3123</v>
      </c>
      <c r="I8009" s="233"/>
      <c r="J8009" s="233"/>
      <c r="K8009" s="270"/>
      <c r="L8009" s="233"/>
      <c r="M8009" s="230" t="s">
        <v>128</v>
      </c>
      <c r="N8009" s="265">
        <f>N8008*$Q$4</f>
        <v>4518900</v>
      </c>
      <c r="O8009" s="233"/>
    </row>
    <row r="8010" spans="1:15" s="1378" customFormat="1" ht="13">
      <c r="A8010" s="231"/>
      <c r="B8010" s="829"/>
      <c r="C8010" s="829"/>
      <c r="D8010" s="421"/>
      <c r="E8010" s="829"/>
      <c r="F8010" s="234"/>
      <c r="G8010" s="829"/>
      <c r="H8010" s="233" t="s">
        <v>171</v>
      </c>
      <c r="I8010" s="233"/>
      <c r="J8010" s="233"/>
      <c r="K8010" s="233"/>
      <c r="L8010" s="233"/>
      <c r="M8010" s="230" t="s">
        <v>128</v>
      </c>
      <c r="N8010" s="262">
        <f>ROUNDDOWN((N8008+N8009),0)</f>
        <v>49707900</v>
      </c>
      <c r="O8010" s="233"/>
    </row>
    <row r="8011" spans="1:15" s="1378" customFormat="1" ht="13">
      <c r="A8011" s="231"/>
      <c r="B8011" s="829"/>
      <c r="C8011" s="829"/>
      <c r="D8011" s="421"/>
      <c r="E8011" s="829"/>
      <c r="F8011" s="234"/>
      <c r="G8011" s="829"/>
      <c r="H8011" s="233"/>
      <c r="K8011" s="233"/>
      <c r="L8011" s="233"/>
      <c r="M8011" s="230"/>
      <c r="N8011" s="233"/>
      <c r="O8011" s="233"/>
    </row>
    <row r="8012" spans="1:15" s="1378" customFormat="1" ht="13">
      <c r="A8012" s="258">
        <f>1+A7997</f>
        <v>300</v>
      </c>
      <c r="B8012" s="1250" t="s">
        <v>1588</v>
      </c>
      <c r="C8012" s="437"/>
      <c r="D8012" s="438" t="s">
        <v>1589</v>
      </c>
      <c r="E8012" s="1250"/>
      <c r="F8012" s="260"/>
      <c r="G8012" s="1250"/>
      <c r="H8012" s="245"/>
      <c r="K8012" s="245"/>
      <c r="L8012" s="245"/>
      <c r="M8012" s="262"/>
      <c r="N8012" s="245"/>
      <c r="O8012" s="233"/>
    </row>
    <row r="8013" spans="1:15" s="1378" customFormat="1" ht="13">
      <c r="A8013" s="403"/>
      <c r="B8013" s="404"/>
      <c r="C8013" s="404"/>
      <c r="D8013" s="421"/>
      <c r="E8013" s="829" t="s">
        <v>147</v>
      </c>
      <c r="F8013" s="234" t="s">
        <v>148</v>
      </c>
      <c r="G8013" s="829"/>
      <c r="H8013" s="233"/>
      <c r="K8013" s="233"/>
      <c r="L8013" s="233"/>
      <c r="M8013" s="230"/>
      <c r="N8013" s="233"/>
      <c r="O8013" s="233"/>
    </row>
    <row r="8014" spans="1:15" s="1378" customFormat="1" ht="13">
      <c r="A8014" s="403"/>
      <c r="B8014" s="404"/>
      <c r="C8014" s="404"/>
      <c r="D8014" s="274">
        <v>0.5</v>
      </c>
      <c r="E8014" s="829" t="s">
        <v>149</v>
      </c>
      <c r="F8014" s="264" t="s">
        <v>150</v>
      </c>
      <c r="G8014" s="370" t="s">
        <v>151</v>
      </c>
      <c r="H8014" s="248">
        <f>Bahan!$C$10</f>
        <v>125000</v>
      </c>
      <c r="K8014" s="248" t="s">
        <v>128</v>
      </c>
      <c r="L8014" s="230">
        <f>D8014*H8014</f>
        <v>62500</v>
      </c>
      <c r="M8014" s="230"/>
      <c r="N8014" s="233"/>
      <c r="O8014" s="233"/>
    </row>
    <row r="8015" spans="1:15" s="1378" customFormat="1" ht="13">
      <c r="A8015" s="403"/>
      <c r="B8015" s="404"/>
      <c r="C8015" s="404"/>
      <c r="D8015" s="274">
        <v>0.5</v>
      </c>
      <c r="E8015" s="829" t="s">
        <v>149</v>
      </c>
      <c r="F8015" s="264" t="s">
        <v>945</v>
      </c>
      <c r="G8015" s="370" t="s">
        <v>151</v>
      </c>
      <c r="H8015" s="248">
        <f>Bahan!$C$20</f>
        <v>135000</v>
      </c>
      <c r="K8015" s="248" t="s">
        <v>128</v>
      </c>
      <c r="L8015" s="230">
        <f>D8015*H8015</f>
        <v>67500</v>
      </c>
      <c r="M8015" s="230"/>
      <c r="N8015" s="233"/>
      <c r="O8015" s="233"/>
    </row>
    <row r="8016" spans="1:15" s="1378" customFormat="1" ht="13">
      <c r="A8016" s="403"/>
      <c r="B8016" s="404"/>
      <c r="C8016" s="404"/>
      <c r="D8016" s="274">
        <v>0.2</v>
      </c>
      <c r="E8016" s="829" t="s">
        <v>149</v>
      </c>
      <c r="F8016" s="234" t="s">
        <v>153</v>
      </c>
      <c r="G8016" s="370" t="s">
        <v>151</v>
      </c>
      <c r="H8016" s="248">
        <f>Bahan!$C$21</f>
        <v>145000</v>
      </c>
      <c r="K8016" s="248" t="s">
        <v>128</v>
      </c>
      <c r="L8016" s="230">
        <f>D8016*H8016</f>
        <v>29000</v>
      </c>
      <c r="M8016" s="230"/>
      <c r="N8016" s="233"/>
      <c r="O8016" s="233"/>
    </row>
    <row r="8017" spans="1:15" s="1378" customFormat="1" ht="13">
      <c r="A8017" s="403"/>
      <c r="B8017" s="404"/>
      <c r="C8017" s="404"/>
      <c r="D8017" s="274">
        <v>0.2</v>
      </c>
      <c r="E8017" s="829" t="s">
        <v>149</v>
      </c>
      <c r="F8017" s="234" t="s">
        <v>154</v>
      </c>
      <c r="G8017" s="370" t="s">
        <v>151</v>
      </c>
      <c r="H8017" s="248">
        <f>Bahan!$C$22</f>
        <v>150000</v>
      </c>
      <c r="K8017" s="248" t="s">
        <v>128</v>
      </c>
      <c r="L8017" s="230">
        <f>D8017*H8017</f>
        <v>30000</v>
      </c>
      <c r="M8017" s="230"/>
      <c r="N8017" s="233"/>
      <c r="O8017" s="233"/>
    </row>
    <row r="8018" spans="1:15" s="1378" customFormat="1" ht="13">
      <c r="A8018" s="403"/>
      <c r="B8018" s="404"/>
      <c r="C8018" s="404"/>
      <c r="D8018" s="421"/>
      <c r="E8018" s="829"/>
      <c r="F8018" s="234"/>
      <c r="G8018" s="829"/>
      <c r="H8018" s="233"/>
      <c r="K8018" s="233"/>
      <c r="L8018" s="233"/>
      <c r="M8018" s="230" t="s">
        <v>128</v>
      </c>
      <c r="N8018" s="265">
        <f>SUM(L8014:L8017)</f>
        <v>189000</v>
      </c>
      <c r="O8018" s="233"/>
    </row>
    <row r="8019" spans="1:15" s="1378" customFormat="1" ht="13">
      <c r="A8019" s="403"/>
      <c r="B8019" s="404"/>
      <c r="C8019" s="404"/>
      <c r="D8019" s="421"/>
      <c r="E8019" s="829" t="s">
        <v>155</v>
      </c>
      <c r="F8019" s="234" t="s">
        <v>156</v>
      </c>
      <c r="G8019" s="829"/>
      <c r="H8019" s="233"/>
      <c r="K8019" s="233"/>
      <c r="L8019" s="233"/>
      <c r="M8019" s="230"/>
      <c r="N8019" s="233"/>
      <c r="O8019" s="233"/>
    </row>
    <row r="8020" spans="1:15" s="1380" customFormat="1" ht="13">
      <c r="A8020" s="445"/>
      <c r="B8020" s="458"/>
      <c r="C8020" s="458"/>
      <c r="D8020" s="446">
        <v>1</v>
      </c>
      <c r="E8020" s="293" t="s">
        <v>186</v>
      </c>
      <c r="F8020" s="443" t="s">
        <v>1590</v>
      </c>
      <c r="G8020" s="447" t="s">
        <v>151</v>
      </c>
      <c r="H8020" s="444">
        <f>Bahan!$C$503</f>
        <v>25000000</v>
      </c>
      <c r="K8020" s="448" t="s">
        <v>128</v>
      </c>
      <c r="L8020" s="229">
        <f>D8020*H8020</f>
        <v>25000000</v>
      </c>
      <c r="M8020" s="229"/>
      <c r="N8020" s="279"/>
      <c r="O8020" s="279"/>
    </row>
    <row r="8021" spans="1:15" s="1378" customFormat="1" ht="13">
      <c r="A8021" s="231"/>
      <c r="B8021" s="829"/>
      <c r="C8021" s="829"/>
      <c r="D8021" s="421"/>
      <c r="E8021" s="829"/>
      <c r="F8021" s="234"/>
      <c r="G8021" s="370"/>
      <c r="H8021" s="248"/>
      <c r="K8021" s="233"/>
      <c r="L8021" s="230"/>
      <c r="M8021" s="230" t="s">
        <v>128</v>
      </c>
      <c r="N8021" s="265">
        <f>SUM(L8020:L8020)</f>
        <v>25000000</v>
      </c>
      <c r="O8021" s="233"/>
    </row>
    <row r="8022" spans="1:15" s="1378" customFormat="1" ht="13">
      <c r="A8022" s="231"/>
      <c r="B8022" s="829"/>
      <c r="C8022" s="829"/>
      <c r="D8022" s="421"/>
      <c r="E8022" s="829"/>
      <c r="F8022" s="234"/>
      <c r="G8022" s="829"/>
      <c r="H8022" s="829"/>
      <c r="K8022" s="829"/>
      <c r="L8022" s="233"/>
      <c r="M8022" s="267" t="s">
        <v>169</v>
      </c>
      <c r="N8022" s="268" t="s">
        <v>169</v>
      </c>
      <c r="O8022" s="233"/>
    </row>
    <row r="8023" spans="1:15" s="1378" customFormat="1" ht="13">
      <c r="A8023" s="231"/>
      <c r="B8023" s="829"/>
      <c r="C8023" s="829"/>
      <c r="D8023" s="421"/>
      <c r="E8023" s="829"/>
      <c r="F8023" s="234"/>
      <c r="G8023" s="829"/>
      <c r="H8023" s="233" t="s">
        <v>170</v>
      </c>
      <c r="K8023" s="233"/>
      <c r="L8023" s="233"/>
      <c r="M8023" s="230" t="s">
        <v>128</v>
      </c>
      <c r="N8023" s="230">
        <f>SUM(N8018:N8021)</f>
        <v>25189000</v>
      </c>
      <c r="O8023" s="233"/>
    </row>
    <row r="8024" spans="1:15" s="1378" customFormat="1" ht="13">
      <c r="A8024" s="231"/>
      <c r="B8024" s="829"/>
      <c r="C8024" s="829"/>
      <c r="D8024" s="421"/>
      <c r="E8024" s="829"/>
      <c r="F8024" s="234"/>
      <c r="G8024" s="829"/>
      <c r="H8024" s="269" t="s">
        <v>3123</v>
      </c>
      <c r="I8024" s="233"/>
      <c r="J8024" s="233"/>
      <c r="K8024" s="270"/>
      <c r="L8024" s="233"/>
      <c r="M8024" s="230" t="s">
        <v>128</v>
      </c>
      <c r="N8024" s="265">
        <f>N8023*$Q$4</f>
        <v>2518900</v>
      </c>
      <c r="O8024" s="233"/>
    </row>
    <row r="8025" spans="1:15" s="1378" customFormat="1" ht="13">
      <c r="A8025" s="231"/>
      <c r="B8025" s="829"/>
      <c r="C8025" s="829"/>
      <c r="D8025" s="421"/>
      <c r="E8025" s="829"/>
      <c r="F8025" s="234"/>
      <c r="G8025" s="829"/>
      <c r="H8025" s="233" t="s">
        <v>171</v>
      </c>
      <c r="I8025" s="233"/>
      <c r="J8025" s="233"/>
      <c r="K8025" s="233"/>
      <c r="L8025" s="233"/>
      <c r="M8025" s="230" t="s">
        <v>128</v>
      </c>
      <c r="N8025" s="262">
        <f>ROUNDDOWN((N8023+N8024),0)</f>
        <v>27707900</v>
      </c>
      <c r="O8025" s="233"/>
    </row>
    <row r="8026" spans="1:15" s="1378" customFormat="1" ht="13">
      <c r="A8026" s="231"/>
      <c r="B8026" s="829"/>
      <c r="C8026" s="829"/>
      <c r="D8026" s="421"/>
      <c r="E8026" s="829"/>
      <c r="F8026" s="234"/>
      <c r="G8026" s="829"/>
      <c r="H8026" s="233"/>
      <c r="K8026" s="233"/>
      <c r="L8026" s="233"/>
      <c r="M8026" s="230"/>
      <c r="N8026" s="233"/>
      <c r="O8026" s="233"/>
    </row>
    <row r="8027" spans="1:15" s="1378" customFormat="1" ht="13">
      <c r="A8027" s="258">
        <f>1+A8012</f>
        <v>301</v>
      </c>
      <c r="B8027" s="1250" t="s">
        <v>1591</v>
      </c>
      <c r="C8027" s="437"/>
      <c r="D8027" s="438" t="s">
        <v>1592</v>
      </c>
      <c r="E8027" s="1250"/>
      <c r="F8027" s="260"/>
      <c r="G8027" s="1250"/>
      <c r="H8027" s="245"/>
      <c r="K8027" s="245"/>
      <c r="L8027" s="245"/>
      <c r="M8027" s="262"/>
      <c r="N8027" s="245"/>
      <c r="O8027" s="233"/>
    </row>
    <row r="8028" spans="1:15" s="1378" customFormat="1" ht="13">
      <c r="A8028" s="403"/>
      <c r="B8028" s="404"/>
      <c r="C8028" s="404"/>
      <c r="D8028" s="421"/>
      <c r="E8028" s="829" t="s">
        <v>147</v>
      </c>
      <c r="F8028" s="234" t="s">
        <v>148</v>
      </c>
      <c r="G8028" s="829"/>
      <c r="H8028" s="233"/>
      <c r="K8028" s="233"/>
      <c r="L8028" s="233"/>
      <c r="M8028" s="230"/>
      <c r="N8028" s="233"/>
      <c r="O8028" s="233"/>
    </row>
    <row r="8029" spans="1:15" s="1378" customFormat="1" ht="13">
      <c r="A8029" s="403"/>
      <c r="B8029" s="404"/>
      <c r="C8029" s="404"/>
      <c r="D8029" s="274">
        <v>0.5</v>
      </c>
      <c r="E8029" s="829" t="s">
        <v>149</v>
      </c>
      <c r="F8029" s="264" t="s">
        <v>150</v>
      </c>
      <c r="G8029" s="370" t="s">
        <v>151</v>
      </c>
      <c r="H8029" s="248">
        <f>Bahan!$C$10</f>
        <v>125000</v>
      </c>
      <c r="K8029" s="248" t="s">
        <v>128</v>
      </c>
      <c r="L8029" s="230">
        <f>D8029*H8029</f>
        <v>62500</v>
      </c>
      <c r="M8029" s="230"/>
      <c r="N8029" s="233"/>
      <c r="O8029" s="233"/>
    </row>
    <row r="8030" spans="1:15" s="1378" customFormat="1" ht="13">
      <c r="A8030" s="403"/>
      <c r="B8030" s="404"/>
      <c r="C8030" s="404"/>
      <c r="D8030" s="274">
        <v>0.5</v>
      </c>
      <c r="E8030" s="829" t="s">
        <v>149</v>
      </c>
      <c r="F8030" s="264" t="s">
        <v>945</v>
      </c>
      <c r="G8030" s="370" t="s">
        <v>151</v>
      </c>
      <c r="H8030" s="248">
        <f>Bahan!$C$20</f>
        <v>135000</v>
      </c>
      <c r="K8030" s="248" t="s">
        <v>128</v>
      </c>
      <c r="L8030" s="230">
        <f>D8030*H8030</f>
        <v>67500</v>
      </c>
      <c r="M8030" s="230"/>
      <c r="N8030" s="233"/>
      <c r="O8030" s="233"/>
    </row>
    <row r="8031" spans="1:15" s="1378" customFormat="1" ht="13">
      <c r="A8031" s="403"/>
      <c r="B8031" s="404"/>
      <c r="C8031" s="404"/>
      <c r="D8031" s="274">
        <v>0.2</v>
      </c>
      <c r="E8031" s="829" t="s">
        <v>149</v>
      </c>
      <c r="F8031" s="234" t="s">
        <v>153</v>
      </c>
      <c r="G8031" s="370" t="s">
        <v>151</v>
      </c>
      <c r="H8031" s="248">
        <f>Bahan!$C$21</f>
        <v>145000</v>
      </c>
      <c r="K8031" s="248" t="s">
        <v>128</v>
      </c>
      <c r="L8031" s="230">
        <f>D8031*H8031</f>
        <v>29000</v>
      </c>
      <c r="M8031" s="230"/>
      <c r="N8031" s="233"/>
      <c r="O8031" s="233"/>
    </row>
    <row r="8032" spans="1:15" s="1378" customFormat="1" ht="13">
      <c r="A8032" s="403"/>
      <c r="B8032" s="404"/>
      <c r="C8032" s="404"/>
      <c r="D8032" s="274">
        <v>0.2</v>
      </c>
      <c r="E8032" s="829" t="s">
        <v>149</v>
      </c>
      <c r="F8032" s="234" t="s">
        <v>154</v>
      </c>
      <c r="G8032" s="370" t="s">
        <v>151</v>
      </c>
      <c r="H8032" s="248">
        <f>Bahan!$C$22</f>
        <v>150000</v>
      </c>
      <c r="K8032" s="248" t="s">
        <v>128</v>
      </c>
      <c r="L8032" s="230">
        <f>D8032*H8032</f>
        <v>30000</v>
      </c>
      <c r="M8032" s="230"/>
      <c r="N8032" s="233"/>
      <c r="O8032" s="233"/>
    </row>
    <row r="8033" spans="1:15" s="1378" customFormat="1" ht="13">
      <c r="A8033" s="403"/>
      <c r="B8033" s="404"/>
      <c r="C8033" s="404"/>
      <c r="D8033" s="421"/>
      <c r="E8033" s="829"/>
      <c r="F8033" s="234"/>
      <c r="G8033" s="829"/>
      <c r="H8033" s="233"/>
      <c r="K8033" s="233"/>
      <c r="L8033" s="233"/>
      <c r="M8033" s="230" t="s">
        <v>128</v>
      </c>
      <c r="N8033" s="265">
        <f>SUM(L8029:L8032)</f>
        <v>189000</v>
      </c>
      <c r="O8033" s="233"/>
    </row>
    <row r="8034" spans="1:15" s="1378" customFormat="1" ht="13">
      <c r="A8034" s="403"/>
      <c r="B8034" s="404"/>
      <c r="C8034" s="404"/>
      <c r="D8034" s="421"/>
      <c r="E8034" s="829" t="s">
        <v>155</v>
      </c>
      <c r="F8034" s="234" t="s">
        <v>156</v>
      </c>
      <c r="G8034" s="829"/>
      <c r="H8034" s="233"/>
      <c r="K8034" s="233"/>
      <c r="L8034" s="233"/>
      <c r="M8034" s="230"/>
      <c r="N8034" s="233"/>
      <c r="O8034" s="233"/>
    </row>
    <row r="8035" spans="1:15" s="1380" customFormat="1" ht="13">
      <c r="A8035" s="445"/>
      <c r="B8035" s="458"/>
      <c r="C8035" s="458"/>
      <c r="D8035" s="446">
        <v>1</v>
      </c>
      <c r="E8035" s="293" t="s">
        <v>186</v>
      </c>
      <c r="F8035" s="443" t="s">
        <v>1593</v>
      </c>
      <c r="G8035" s="447" t="s">
        <v>151</v>
      </c>
      <c r="H8035" s="444">
        <f>Bahan!$C$504</f>
        <v>7500000</v>
      </c>
      <c r="K8035" s="448" t="s">
        <v>128</v>
      </c>
      <c r="L8035" s="229">
        <f>D8035*H8035</f>
        <v>7500000</v>
      </c>
      <c r="M8035" s="229"/>
      <c r="N8035" s="279"/>
      <c r="O8035" s="279"/>
    </row>
    <row r="8036" spans="1:15" s="1378" customFormat="1" ht="13">
      <c r="A8036" s="231"/>
      <c r="B8036" s="829"/>
      <c r="C8036" s="829"/>
      <c r="D8036" s="421"/>
      <c r="E8036" s="829"/>
      <c r="F8036" s="234"/>
      <c r="G8036" s="370"/>
      <c r="H8036" s="248"/>
      <c r="K8036" s="233"/>
      <c r="L8036" s="230"/>
      <c r="M8036" s="230" t="s">
        <v>128</v>
      </c>
      <c r="N8036" s="265">
        <f>SUM(L8035:L8035)</f>
        <v>7500000</v>
      </c>
      <c r="O8036" s="233"/>
    </row>
    <row r="8037" spans="1:15" s="1378" customFormat="1" ht="13">
      <c r="A8037" s="231"/>
      <c r="B8037" s="829"/>
      <c r="C8037" s="829"/>
      <c r="D8037" s="421"/>
      <c r="E8037" s="829"/>
      <c r="F8037" s="234"/>
      <c r="G8037" s="829"/>
      <c r="H8037" s="829"/>
      <c r="K8037" s="829"/>
      <c r="L8037" s="233"/>
      <c r="M8037" s="267" t="s">
        <v>169</v>
      </c>
      <c r="N8037" s="268" t="s">
        <v>169</v>
      </c>
      <c r="O8037" s="233"/>
    </row>
    <row r="8038" spans="1:15" s="1378" customFormat="1" ht="13">
      <c r="A8038" s="231"/>
      <c r="B8038" s="829"/>
      <c r="C8038" s="829"/>
      <c r="D8038" s="421"/>
      <c r="E8038" s="829"/>
      <c r="F8038" s="234"/>
      <c r="G8038" s="829"/>
      <c r="H8038" s="233" t="s">
        <v>170</v>
      </c>
      <c r="K8038" s="233"/>
      <c r="L8038" s="233"/>
      <c r="M8038" s="230" t="s">
        <v>128</v>
      </c>
      <c r="N8038" s="230">
        <f>SUM(N8033:N8036)</f>
        <v>7689000</v>
      </c>
      <c r="O8038" s="233"/>
    </row>
    <row r="8039" spans="1:15" s="1378" customFormat="1" ht="13">
      <c r="A8039" s="231"/>
      <c r="B8039" s="829"/>
      <c r="C8039" s="829"/>
      <c r="D8039" s="421"/>
      <c r="E8039" s="829"/>
      <c r="F8039" s="234"/>
      <c r="G8039" s="829"/>
      <c r="H8039" s="269" t="s">
        <v>3123</v>
      </c>
      <c r="I8039" s="233"/>
      <c r="J8039" s="233"/>
      <c r="K8039" s="270"/>
      <c r="L8039" s="233"/>
      <c r="M8039" s="230" t="s">
        <v>128</v>
      </c>
      <c r="N8039" s="265">
        <f>N8038*$Q$4</f>
        <v>768900</v>
      </c>
      <c r="O8039" s="233"/>
    </row>
    <row r="8040" spans="1:15" s="1378" customFormat="1" ht="13">
      <c r="A8040" s="231"/>
      <c r="B8040" s="829"/>
      <c r="C8040" s="829"/>
      <c r="D8040" s="421"/>
      <c r="E8040" s="829"/>
      <c r="F8040" s="234"/>
      <c r="G8040" s="829"/>
      <c r="H8040" s="233" t="s">
        <v>171</v>
      </c>
      <c r="I8040" s="233"/>
      <c r="J8040" s="233"/>
      <c r="K8040" s="233"/>
      <c r="L8040" s="233"/>
      <c r="M8040" s="230" t="s">
        <v>128</v>
      </c>
      <c r="N8040" s="262">
        <f>ROUNDDOWN((N8038+N8039),0)</f>
        <v>8457900</v>
      </c>
      <c r="O8040" s="233"/>
    </row>
    <row r="8041" spans="1:15" s="1378" customFormat="1" ht="13">
      <c r="A8041" s="231"/>
      <c r="B8041" s="829"/>
      <c r="C8041" s="829"/>
      <c r="D8041" s="421"/>
      <c r="E8041" s="829"/>
      <c r="F8041" s="234"/>
      <c r="G8041" s="829"/>
      <c r="H8041" s="233"/>
      <c r="K8041" s="233"/>
      <c r="L8041" s="233"/>
      <c r="M8041" s="230"/>
      <c r="N8041" s="233"/>
      <c r="O8041" s="233"/>
    </row>
    <row r="8042" spans="1:15" s="1378" customFormat="1" ht="13">
      <c r="A8042" s="258">
        <f>1+A8027</f>
        <v>302</v>
      </c>
      <c r="B8042" s="1250" t="s">
        <v>1594</v>
      </c>
      <c r="C8042" s="437"/>
      <c r="D8042" s="438" t="s">
        <v>1595</v>
      </c>
      <c r="E8042" s="1250"/>
      <c r="F8042" s="260"/>
      <c r="G8042" s="1250"/>
      <c r="H8042" s="245"/>
      <c r="K8042" s="245"/>
      <c r="L8042" s="245"/>
      <c r="M8042" s="262"/>
      <c r="N8042" s="245"/>
      <c r="O8042" s="233"/>
    </row>
    <row r="8043" spans="1:15" s="1378" customFormat="1" ht="13">
      <c r="A8043" s="403"/>
      <c r="B8043" s="404"/>
      <c r="C8043" s="404"/>
      <c r="D8043" s="421"/>
      <c r="E8043" s="829" t="s">
        <v>147</v>
      </c>
      <c r="F8043" s="234" t="s">
        <v>148</v>
      </c>
      <c r="G8043" s="829"/>
      <c r="H8043" s="233"/>
      <c r="K8043" s="233"/>
      <c r="L8043" s="233"/>
      <c r="M8043" s="230"/>
      <c r="N8043" s="233"/>
      <c r="O8043" s="233"/>
    </row>
    <row r="8044" spans="1:15" s="1378" customFormat="1" ht="13">
      <c r="A8044" s="403"/>
      <c r="B8044" s="404"/>
      <c r="C8044" s="404"/>
      <c r="D8044" s="274">
        <v>8.1000000000000003E-2</v>
      </c>
      <c r="E8044" s="829" t="s">
        <v>149</v>
      </c>
      <c r="F8044" s="264" t="s">
        <v>150</v>
      </c>
      <c r="G8044" s="370" t="s">
        <v>151</v>
      </c>
      <c r="H8044" s="248">
        <f>Bahan!$C$10</f>
        <v>125000</v>
      </c>
      <c r="K8044" s="248" t="s">
        <v>128</v>
      </c>
      <c r="L8044" s="230">
        <f>D8044*H8044</f>
        <v>10125</v>
      </c>
      <c r="M8044" s="230"/>
      <c r="N8044" s="233"/>
      <c r="O8044" s="233"/>
    </row>
    <row r="8045" spans="1:15" s="1378" customFormat="1" ht="13">
      <c r="A8045" s="403"/>
      <c r="B8045" s="404"/>
      <c r="C8045" s="404"/>
      <c r="D8045" s="274">
        <v>0.13500000000000001</v>
      </c>
      <c r="E8045" s="829" t="s">
        <v>149</v>
      </c>
      <c r="F8045" s="264" t="s">
        <v>1596</v>
      </c>
      <c r="G8045" s="370" t="s">
        <v>151</v>
      </c>
      <c r="H8045" s="248">
        <f>Bahan!$C$20</f>
        <v>135000</v>
      </c>
      <c r="K8045" s="248" t="s">
        <v>128</v>
      </c>
      <c r="L8045" s="230">
        <f>D8045*H8045</f>
        <v>18225</v>
      </c>
      <c r="M8045" s="230"/>
      <c r="N8045" s="233"/>
      <c r="O8045" s="233"/>
    </row>
    <row r="8046" spans="1:15" s="1378" customFormat="1" ht="13">
      <c r="A8046" s="403"/>
      <c r="B8046" s="404"/>
      <c r="C8046" s="404"/>
      <c r="D8046" s="274">
        <v>1.35E-2</v>
      </c>
      <c r="E8046" s="829" t="s">
        <v>149</v>
      </c>
      <c r="F8046" s="234" t="s">
        <v>153</v>
      </c>
      <c r="G8046" s="370" t="s">
        <v>151</v>
      </c>
      <c r="H8046" s="248">
        <f>Bahan!$C$21</f>
        <v>145000</v>
      </c>
      <c r="K8046" s="248" t="s">
        <v>128</v>
      </c>
      <c r="L8046" s="230">
        <f>D8046*H8046</f>
        <v>1957.5</v>
      </c>
      <c r="M8046" s="230"/>
      <c r="N8046" s="233"/>
      <c r="O8046" s="233"/>
    </row>
    <row r="8047" spans="1:15" s="1378" customFormat="1" ht="13">
      <c r="A8047" s="403"/>
      <c r="B8047" s="404"/>
      <c r="C8047" s="404"/>
      <c r="D8047" s="274">
        <v>4.0000000000000001E-3</v>
      </c>
      <c r="E8047" s="829" t="s">
        <v>149</v>
      </c>
      <c r="F8047" s="234" t="s">
        <v>154</v>
      </c>
      <c r="G8047" s="370" t="s">
        <v>151</v>
      </c>
      <c r="H8047" s="248">
        <f>Bahan!$C$22</f>
        <v>150000</v>
      </c>
      <c r="K8047" s="248" t="s">
        <v>128</v>
      </c>
      <c r="L8047" s="230">
        <f>D8047*H8047</f>
        <v>600</v>
      </c>
      <c r="M8047" s="230"/>
      <c r="N8047" s="233"/>
      <c r="O8047" s="233"/>
    </row>
    <row r="8048" spans="1:15" s="1378" customFormat="1" ht="13">
      <c r="A8048" s="403"/>
      <c r="B8048" s="404"/>
      <c r="C8048" s="404"/>
      <c r="D8048" s="421"/>
      <c r="E8048" s="829"/>
      <c r="F8048" s="234"/>
      <c r="G8048" s="829"/>
      <c r="H8048" s="233"/>
      <c r="K8048" s="233"/>
      <c r="L8048" s="233"/>
      <c r="M8048" s="230" t="s">
        <v>128</v>
      </c>
      <c r="N8048" s="265">
        <f>SUM(L8044:L8047)</f>
        <v>30907.5</v>
      </c>
      <c r="O8048" s="233"/>
    </row>
    <row r="8049" spans="1:15" s="1378" customFormat="1" ht="13">
      <c r="A8049" s="403"/>
      <c r="B8049" s="404"/>
      <c r="C8049" s="404"/>
      <c r="D8049" s="421"/>
      <c r="E8049" s="829" t="s">
        <v>155</v>
      </c>
      <c r="F8049" s="234" t="s">
        <v>156</v>
      </c>
      <c r="G8049" s="829"/>
      <c r="H8049" s="233"/>
      <c r="K8049" s="233"/>
      <c r="L8049" s="233"/>
      <c r="M8049" s="230"/>
      <c r="N8049" s="233"/>
      <c r="O8049" s="233"/>
    </row>
    <row r="8050" spans="1:15" s="1378" customFormat="1" ht="13">
      <c r="A8050" s="403"/>
      <c r="B8050" s="404"/>
      <c r="C8050" s="404"/>
      <c r="D8050" s="274">
        <v>1</v>
      </c>
      <c r="E8050" s="829" t="s">
        <v>682</v>
      </c>
      <c r="F8050" s="439" t="s">
        <v>1597</v>
      </c>
      <c r="G8050" s="370" t="s">
        <v>151</v>
      </c>
      <c r="H8050" s="426">
        <f>Bahan!$C$526</f>
        <v>1150000</v>
      </c>
      <c r="K8050" s="248" t="s">
        <v>128</v>
      </c>
      <c r="L8050" s="230">
        <f>D8050*H8050</f>
        <v>1150000</v>
      </c>
      <c r="M8050" s="230"/>
      <c r="N8050" s="233"/>
      <c r="O8050" s="233"/>
    </row>
    <row r="8051" spans="1:15" s="1378" customFormat="1" ht="13">
      <c r="A8051" s="231"/>
      <c r="B8051" s="829"/>
      <c r="C8051" s="829"/>
      <c r="D8051" s="421"/>
      <c r="E8051" s="829"/>
      <c r="F8051" s="234"/>
      <c r="G8051" s="370"/>
      <c r="H8051" s="248"/>
      <c r="K8051" s="233"/>
      <c r="L8051" s="230"/>
      <c r="M8051" s="230" t="s">
        <v>128</v>
      </c>
      <c r="N8051" s="265">
        <f>SUM(L8050:L8050)</f>
        <v>1150000</v>
      </c>
      <c r="O8051" s="233"/>
    </row>
    <row r="8052" spans="1:15" s="1378" customFormat="1" ht="13">
      <c r="A8052" s="231"/>
      <c r="B8052" s="829"/>
      <c r="C8052" s="829"/>
      <c r="D8052" s="421"/>
      <c r="E8052" s="829"/>
      <c r="F8052" s="234"/>
      <c r="G8052" s="829"/>
      <c r="H8052" s="829"/>
      <c r="K8052" s="829"/>
      <c r="L8052" s="233"/>
      <c r="M8052" s="267" t="s">
        <v>169</v>
      </c>
      <c r="N8052" s="268" t="s">
        <v>169</v>
      </c>
      <c r="O8052" s="233"/>
    </row>
    <row r="8053" spans="1:15" s="1378" customFormat="1" ht="13">
      <c r="A8053" s="231"/>
      <c r="B8053" s="829"/>
      <c r="C8053" s="829"/>
      <c r="D8053" s="421"/>
      <c r="E8053" s="829"/>
      <c r="F8053" s="234"/>
      <c r="G8053" s="829"/>
      <c r="H8053" s="233" t="s">
        <v>170</v>
      </c>
      <c r="K8053" s="233"/>
      <c r="L8053" s="233"/>
      <c r="M8053" s="230" t="s">
        <v>128</v>
      </c>
      <c r="N8053" s="230">
        <f>SUM(N8048:N8051)</f>
        <v>1180907.5</v>
      </c>
      <c r="O8053" s="233"/>
    </row>
    <row r="8054" spans="1:15" s="1378" customFormat="1" ht="13">
      <c r="A8054" s="231"/>
      <c r="B8054" s="829"/>
      <c r="C8054" s="829"/>
      <c r="D8054" s="421"/>
      <c r="E8054" s="829"/>
      <c r="F8054" s="234"/>
      <c r="G8054" s="829"/>
      <c r="H8054" s="269" t="s">
        <v>3123</v>
      </c>
      <c r="I8054" s="233"/>
      <c r="J8054" s="233"/>
      <c r="K8054" s="270"/>
      <c r="L8054" s="233"/>
      <c r="M8054" s="230" t="s">
        <v>128</v>
      </c>
      <c r="N8054" s="265">
        <f>N8053*$Q$4</f>
        <v>118090.75</v>
      </c>
      <c r="O8054" s="233"/>
    </row>
    <row r="8055" spans="1:15" s="1378" customFormat="1" ht="13">
      <c r="A8055" s="231"/>
      <c r="B8055" s="829"/>
      <c r="C8055" s="829"/>
      <c r="D8055" s="421"/>
      <c r="E8055" s="829"/>
      <c r="F8055" s="234"/>
      <c r="G8055" s="829"/>
      <c r="H8055" s="233" t="s">
        <v>171</v>
      </c>
      <c r="I8055" s="233"/>
      <c r="J8055" s="233"/>
      <c r="K8055" s="233"/>
      <c r="L8055" s="233"/>
      <c r="M8055" s="230" t="s">
        <v>128</v>
      </c>
      <c r="N8055" s="262">
        <f>ROUNDDOWN((N8053+N8054),0)</f>
        <v>1298998</v>
      </c>
      <c r="O8055" s="233"/>
    </row>
    <row r="8056" spans="1:15" s="1378" customFormat="1" ht="13">
      <c r="A8056" s="231"/>
      <c r="B8056" s="829"/>
      <c r="C8056" s="829"/>
      <c r="D8056" s="421"/>
      <c r="E8056" s="829"/>
      <c r="F8056" s="234"/>
      <c r="G8056" s="829"/>
      <c r="H8056" s="233"/>
      <c r="K8056" s="233"/>
      <c r="L8056" s="233"/>
      <c r="M8056" s="230"/>
      <c r="N8056" s="233"/>
      <c r="O8056" s="233"/>
    </row>
    <row r="8057" spans="1:15" s="1378" customFormat="1" ht="13">
      <c r="A8057" s="258">
        <f>1+A8042</f>
        <v>303</v>
      </c>
      <c r="B8057" s="1250" t="s">
        <v>1598</v>
      </c>
      <c r="C8057" s="437"/>
      <c r="D8057" s="438" t="s">
        <v>1599</v>
      </c>
      <c r="E8057" s="1250"/>
      <c r="F8057" s="260"/>
      <c r="G8057" s="1250"/>
      <c r="H8057" s="245"/>
      <c r="K8057" s="245"/>
      <c r="L8057" s="245"/>
      <c r="M8057" s="262"/>
      <c r="N8057" s="245"/>
      <c r="O8057" s="233"/>
    </row>
    <row r="8058" spans="1:15" s="1378" customFormat="1" ht="13">
      <c r="A8058" s="403"/>
      <c r="B8058" s="404"/>
      <c r="C8058" s="404"/>
      <c r="D8058" s="421"/>
      <c r="E8058" s="829" t="s">
        <v>147</v>
      </c>
      <c r="F8058" s="234" t="s">
        <v>148</v>
      </c>
      <c r="G8058" s="829"/>
      <c r="H8058" s="233"/>
      <c r="K8058" s="233"/>
      <c r="L8058" s="233"/>
      <c r="M8058" s="230"/>
      <c r="N8058" s="233"/>
      <c r="O8058" s="233"/>
    </row>
    <row r="8059" spans="1:15" s="1378" customFormat="1" ht="13">
      <c r="A8059" s="403"/>
      <c r="B8059" s="404"/>
      <c r="C8059" s="404"/>
      <c r="D8059" s="274">
        <v>8.1000000000000003E-2</v>
      </c>
      <c r="E8059" s="829" t="s">
        <v>149</v>
      </c>
      <c r="F8059" s="264" t="s">
        <v>150</v>
      </c>
      <c r="G8059" s="370" t="s">
        <v>151</v>
      </c>
      <c r="H8059" s="248">
        <f>Bahan!$C$10</f>
        <v>125000</v>
      </c>
      <c r="K8059" s="248" t="s">
        <v>128</v>
      </c>
      <c r="L8059" s="230">
        <f>D8059*H8059</f>
        <v>10125</v>
      </c>
      <c r="M8059" s="230"/>
      <c r="N8059" s="233"/>
      <c r="O8059" s="233"/>
    </row>
    <row r="8060" spans="1:15" s="1378" customFormat="1" ht="13">
      <c r="A8060" s="403"/>
      <c r="B8060" s="404"/>
      <c r="C8060" s="404"/>
      <c r="D8060" s="274">
        <v>0.13500000000000001</v>
      </c>
      <c r="E8060" s="829" t="s">
        <v>149</v>
      </c>
      <c r="F8060" s="264" t="s">
        <v>1596</v>
      </c>
      <c r="G8060" s="370" t="s">
        <v>151</v>
      </c>
      <c r="H8060" s="248">
        <f>Bahan!$C$20</f>
        <v>135000</v>
      </c>
      <c r="K8060" s="248" t="s">
        <v>128</v>
      </c>
      <c r="L8060" s="230">
        <f>D8060*H8060</f>
        <v>18225</v>
      </c>
      <c r="M8060" s="230"/>
      <c r="N8060" s="233"/>
      <c r="O8060" s="233"/>
    </row>
    <row r="8061" spans="1:15" s="1378" customFormat="1" ht="13">
      <c r="A8061" s="403"/>
      <c r="B8061" s="404"/>
      <c r="C8061" s="404"/>
      <c r="D8061" s="274">
        <v>1.35E-2</v>
      </c>
      <c r="E8061" s="829" t="s">
        <v>149</v>
      </c>
      <c r="F8061" s="234" t="s">
        <v>153</v>
      </c>
      <c r="G8061" s="370" t="s">
        <v>151</v>
      </c>
      <c r="H8061" s="248">
        <f>Bahan!$C$21</f>
        <v>145000</v>
      </c>
      <c r="K8061" s="248" t="s">
        <v>128</v>
      </c>
      <c r="L8061" s="230">
        <f>D8061*H8061</f>
        <v>1957.5</v>
      </c>
      <c r="M8061" s="230"/>
      <c r="N8061" s="233"/>
      <c r="O8061" s="233"/>
    </row>
    <row r="8062" spans="1:15" s="1378" customFormat="1" ht="13">
      <c r="A8062" s="403"/>
      <c r="B8062" s="404"/>
      <c r="C8062" s="404"/>
      <c r="D8062" s="274">
        <v>4.0000000000000001E-3</v>
      </c>
      <c r="E8062" s="829" t="s">
        <v>149</v>
      </c>
      <c r="F8062" s="234" t="s">
        <v>154</v>
      </c>
      <c r="G8062" s="370" t="s">
        <v>151</v>
      </c>
      <c r="H8062" s="248">
        <f>Bahan!$C$22</f>
        <v>150000</v>
      </c>
      <c r="K8062" s="248" t="s">
        <v>128</v>
      </c>
      <c r="L8062" s="230">
        <f>D8062*H8062</f>
        <v>600</v>
      </c>
      <c r="M8062" s="230"/>
      <c r="N8062" s="233"/>
      <c r="O8062" s="233"/>
    </row>
    <row r="8063" spans="1:15" s="1378" customFormat="1" ht="13">
      <c r="A8063" s="403"/>
      <c r="B8063" s="404"/>
      <c r="C8063" s="404"/>
      <c r="D8063" s="421"/>
      <c r="E8063" s="829"/>
      <c r="F8063" s="234"/>
      <c r="G8063" s="829"/>
      <c r="H8063" s="233"/>
      <c r="K8063" s="233"/>
      <c r="L8063" s="233"/>
      <c r="M8063" s="230" t="s">
        <v>128</v>
      </c>
      <c r="N8063" s="265">
        <f>SUM(L8059:L8062)</f>
        <v>30907.5</v>
      </c>
      <c r="O8063" s="233"/>
    </row>
    <row r="8064" spans="1:15" s="1378" customFormat="1" ht="13">
      <c r="A8064" s="403"/>
      <c r="B8064" s="404"/>
      <c r="C8064" s="404"/>
      <c r="D8064" s="421"/>
      <c r="E8064" s="829" t="s">
        <v>155</v>
      </c>
      <c r="F8064" s="234" t="s">
        <v>156</v>
      </c>
      <c r="G8064" s="829"/>
      <c r="H8064" s="233"/>
      <c r="K8064" s="233"/>
      <c r="L8064" s="233"/>
      <c r="M8064" s="230"/>
      <c r="N8064" s="233"/>
      <c r="O8064" s="233"/>
    </row>
    <row r="8065" spans="1:15" s="1378" customFormat="1" ht="13">
      <c r="A8065" s="403"/>
      <c r="B8065" s="404"/>
      <c r="C8065" s="404"/>
      <c r="D8065" s="274">
        <v>1</v>
      </c>
      <c r="E8065" s="829" t="s">
        <v>682</v>
      </c>
      <c r="F8065" s="439" t="s">
        <v>1600</v>
      </c>
      <c r="G8065" s="370" t="s">
        <v>151</v>
      </c>
      <c r="H8065" s="426">
        <f>Bahan!$C$527</f>
        <v>1100000</v>
      </c>
      <c r="K8065" s="248" t="s">
        <v>128</v>
      </c>
      <c r="L8065" s="230">
        <f>D8065*H8065</f>
        <v>1100000</v>
      </c>
      <c r="M8065" s="230"/>
      <c r="N8065" s="233"/>
      <c r="O8065" s="233"/>
    </row>
    <row r="8066" spans="1:15" s="1378" customFormat="1" ht="13">
      <c r="A8066" s="231"/>
      <c r="B8066" s="829"/>
      <c r="C8066" s="829"/>
      <c r="D8066" s="421"/>
      <c r="E8066" s="829"/>
      <c r="F8066" s="234"/>
      <c r="G8066" s="370"/>
      <c r="H8066" s="248"/>
      <c r="K8066" s="233"/>
      <c r="L8066" s="230"/>
      <c r="M8066" s="230" t="s">
        <v>128</v>
      </c>
      <c r="N8066" s="265">
        <f>SUM(L8065:L8065)</f>
        <v>1100000</v>
      </c>
      <c r="O8066" s="233"/>
    </row>
    <row r="8067" spans="1:15" s="1378" customFormat="1" ht="13">
      <c r="A8067" s="231"/>
      <c r="B8067" s="829"/>
      <c r="C8067" s="829"/>
      <c r="D8067" s="421"/>
      <c r="E8067" s="829"/>
      <c r="F8067" s="234"/>
      <c r="G8067" s="829"/>
      <c r="H8067" s="829"/>
      <c r="K8067" s="829"/>
      <c r="L8067" s="233"/>
      <c r="M8067" s="267" t="s">
        <v>169</v>
      </c>
      <c r="N8067" s="268" t="s">
        <v>169</v>
      </c>
      <c r="O8067" s="233"/>
    </row>
    <row r="8068" spans="1:15" s="1378" customFormat="1" ht="13">
      <c r="A8068" s="231"/>
      <c r="B8068" s="829"/>
      <c r="C8068" s="829"/>
      <c r="D8068" s="421"/>
      <c r="E8068" s="829"/>
      <c r="F8068" s="234"/>
      <c r="G8068" s="829"/>
      <c r="H8068" s="233" t="s">
        <v>170</v>
      </c>
      <c r="K8068" s="233"/>
      <c r="L8068" s="233"/>
      <c r="M8068" s="230" t="s">
        <v>128</v>
      </c>
      <c r="N8068" s="230">
        <f>SUM(N8063:N8066)</f>
        <v>1130907.5</v>
      </c>
      <c r="O8068" s="233"/>
    </row>
    <row r="8069" spans="1:15" s="1378" customFormat="1" ht="13">
      <c r="A8069" s="231"/>
      <c r="B8069" s="829"/>
      <c r="C8069" s="829"/>
      <c r="D8069" s="421"/>
      <c r="E8069" s="829"/>
      <c r="F8069" s="234"/>
      <c r="G8069" s="829"/>
      <c r="H8069" s="269" t="s">
        <v>3123</v>
      </c>
      <c r="I8069" s="233"/>
      <c r="J8069" s="233"/>
      <c r="K8069" s="270"/>
      <c r="L8069" s="233"/>
      <c r="M8069" s="230" t="s">
        <v>128</v>
      </c>
      <c r="N8069" s="265">
        <f>N8068*$Q$4</f>
        <v>113090.75</v>
      </c>
      <c r="O8069" s="233"/>
    </row>
    <row r="8070" spans="1:15" s="1378" customFormat="1" ht="13">
      <c r="A8070" s="231"/>
      <c r="B8070" s="829"/>
      <c r="C8070" s="829"/>
      <c r="D8070" s="421"/>
      <c r="E8070" s="829"/>
      <c r="F8070" s="234"/>
      <c r="G8070" s="829"/>
      <c r="H8070" s="233" t="s">
        <v>171</v>
      </c>
      <c r="I8070" s="233"/>
      <c r="J8070" s="233"/>
      <c r="K8070" s="233"/>
      <c r="L8070" s="233"/>
      <c r="M8070" s="230" t="s">
        <v>128</v>
      </c>
      <c r="N8070" s="262">
        <f>ROUNDDOWN((N8068+N8069),0)</f>
        <v>1243998</v>
      </c>
      <c r="O8070" s="233"/>
    </row>
    <row r="8071" spans="1:15" s="1378" customFormat="1" ht="13">
      <c r="A8071" s="231"/>
      <c r="B8071" s="829"/>
      <c r="C8071" s="829"/>
      <c r="D8071" s="421"/>
      <c r="E8071" s="829"/>
      <c r="F8071" s="234"/>
      <c r="G8071" s="829"/>
      <c r="H8071" s="233"/>
      <c r="K8071" s="233"/>
      <c r="L8071" s="233"/>
      <c r="M8071" s="230"/>
      <c r="N8071" s="233"/>
      <c r="O8071" s="233"/>
    </row>
    <row r="8072" spans="1:15" s="1378" customFormat="1" ht="13">
      <c r="A8072" s="258">
        <f>1+A8057</f>
        <v>304</v>
      </c>
      <c r="B8072" s="1250" t="s">
        <v>3221</v>
      </c>
      <c r="C8072" s="437"/>
      <c r="D8072" s="438" t="s">
        <v>3222</v>
      </c>
      <c r="E8072" s="1250"/>
      <c r="F8072" s="260"/>
      <c r="G8072" s="1250"/>
      <c r="H8072" s="245"/>
      <c r="K8072" s="245"/>
      <c r="L8072" s="245"/>
      <c r="M8072" s="262"/>
      <c r="N8072" s="245"/>
      <c r="O8072" s="233"/>
    </row>
    <row r="8073" spans="1:15" s="1378" customFormat="1" ht="13">
      <c r="A8073" s="403"/>
      <c r="B8073" s="404"/>
      <c r="C8073" s="404"/>
      <c r="D8073" s="421"/>
      <c r="E8073" s="829" t="s">
        <v>147</v>
      </c>
      <c r="F8073" s="234" t="s">
        <v>148</v>
      </c>
      <c r="G8073" s="829"/>
      <c r="H8073" s="233"/>
      <c r="K8073" s="233"/>
      <c r="L8073" s="233"/>
      <c r="M8073" s="230"/>
      <c r="N8073" s="233"/>
      <c r="O8073" s="233"/>
    </row>
    <row r="8074" spans="1:15" s="1378" customFormat="1" ht="13">
      <c r="A8074" s="403"/>
      <c r="B8074" s="404"/>
      <c r="C8074" s="404"/>
      <c r="D8074" s="274">
        <v>5.3999999999999999E-2</v>
      </c>
      <c r="E8074" s="829" t="s">
        <v>149</v>
      </c>
      <c r="F8074" s="264" t="s">
        <v>150</v>
      </c>
      <c r="G8074" s="370" t="s">
        <v>151</v>
      </c>
      <c r="H8074" s="248">
        <f>Bahan!$C$10</f>
        <v>125000</v>
      </c>
      <c r="K8074" s="248" t="s">
        <v>128</v>
      </c>
      <c r="L8074" s="230">
        <f>D8074*H8074</f>
        <v>6750</v>
      </c>
      <c r="M8074" s="230"/>
      <c r="N8074" s="233"/>
      <c r="O8074" s="233"/>
    </row>
    <row r="8075" spans="1:15" s="1378" customFormat="1" ht="13">
      <c r="A8075" s="403"/>
      <c r="B8075" s="404"/>
      <c r="C8075" s="404"/>
      <c r="D8075" s="274">
        <v>0.09</v>
      </c>
      <c r="E8075" s="829" t="s">
        <v>149</v>
      </c>
      <c r="F8075" s="264" t="s">
        <v>1596</v>
      </c>
      <c r="G8075" s="370" t="s">
        <v>151</v>
      </c>
      <c r="H8075" s="248">
        <f>Bahan!$C$20</f>
        <v>135000</v>
      </c>
      <c r="K8075" s="248" t="s">
        <v>128</v>
      </c>
      <c r="L8075" s="230">
        <f>D8075*H8075</f>
        <v>12150</v>
      </c>
      <c r="M8075" s="230"/>
      <c r="N8075" s="233"/>
      <c r="O8075" s="233"/>
    </row>
    <row r="8076" spans="1:15" s="1378" customFormat="1" ht="13">
      <c r="A8076" s="403"/>
      <c r="B8076" s="404"/>
      <c r="C8076" s="404"/>
      <c r="D8076" s="274">
        <v>8.9999999999999993E-3</v>
      </c>
      <c r="E8076" s="829" t="s">
        <v>149</v>
      </c>
      <c r="F8076" s="234" t="s">
        <v>153</v>
      </c>
      <c r="G8076" s="370" t="s">
        <v>151</v>
      </c>
      <c r="H8076" s="248">
        <f>Bahan!$C$21</f>
        <v>145000</v>
      </c>
      <c r="K8076" s="248" t="s">
        <v>128</v>
      </c>
      <c r="L8076" s="230">
        <f>D8076*H8076</f>
        <v>1305</v>
      </c>
      <c r="M8076" s="230"/>
      <c r="N8076" s="233"/>
      <c r="O8076" s="233"/>
    </row>
    <row r="8077" spans="1:15" s="1378" customFormat="1" ht="13">
      <c r="A8077" s="403"/>
      <c r="B8077" s="404"/>
      <c r="C8077" s="404"/>
      <c r="D8077" s="274">
        <v>2.7E-2</v>
      </c>
      <c r="E8077" s="829" t="s">
        <v>149</v>
      </c>
      <c r="F8077" s="234" t="s">
        <v>154</v>
      </c>
      <c r="G8077" s="370" t="s">
        <v>151</v>
      </c>
      <c r="H8077" s="248">
        <f>Bahan!$C$22</f>
        <v>150000</v>
      </c>
      <c r="K8077" s="248" t="s">
        <v>128</v>
      </c>
      <c r="L8077" s="230">
        <f>D8077*H8077</f>
        <v>4050</v>
      </c>
      <c r="M8077" s="230"/>
      <c r="N8077" s="233"/>
      <c r="O8077" s="233"/>
    </row>
    <row r="8078" spans="1:15" s="1378" customFormat="1" ht="13">
      <c r="A8078" s="403"/>
      <c r="B8078" s="404"/>
      <c r="C8078" s="404"/>
      <c r="D8078" s="421"/>
      <c r="E8078" s="829"/>
      <c r="F8078" s="234"/>
      <c r="G8078" s="829"/>
      <c r="H8078" s="233"/>
      <c r="K8078" s="233"/>
      <c r="L8078" s="233"/>
      <c r="M8078" s="230" t="s">
        <v>128</v>
      </c>
      <c r="N8078" s="265">
        <f>SUM(L8074:L8077)</f>
        <v>24255</v>
      </c>
      <c r="O8078" s="233"/>
    </row>
    <row r="8079" spans="1:15" s="1378" customFormat="1" ht="13">
      <c r="A8079" s="403"/>
      <c r="B8079" s="404"/>
      <c r="C8079" s="404"/>
      <c r="D8079" s="421"/>
      <c r="E8079" s="829" t="s">
        <v>155</v>
      </c>
      <c r="F8079" s="234" t="s">
        <v>156</v>
      </c>
      <c r="G8079" s="829"/>
      <c r="H8079" s="233"/>
      <c r="K8079" s="233"/>
      <c r="L8079" s="233"/>
      <c r="M8079" s="230"/>
      <c r="N8079" s="233"/>
      <c r="O8079" s="233"/>
    </row>
    <row r="8080" spans="1:15" s="1378" customFormat="1" ht="13">
      <c r="A8080" s="403"/>
      <c r="B8080" s="404"/>
      <c r="C8080" s="404"/>
      <c r="D8080" s="274">
        <v>1.2</v>
      </c>
      <c r="E8080" s="829" t="s">
        <v>441</v>
      </c>
      <c r="F8080" s="439" t="s">
        <v>3223</v>
      </c>
      <c r="G8080" s="370" t="s">
        <v>151</v>
      </c>
      <c r="H8080" s="426">
        <f>Bahan!$C$713</f>
        <v>65000</v>
      </c>
      <c r="K8080" s="248" t="s">
        <v>128</v>
      </c>
      <c r="L8080" s="230">
        <f>D8080*H8080</f>
        <v>78000</v>
      </c>
      <c r="M8080" s="230"/>
      <c r="N8080" s="233"/>
      <c r="O8080" s="233"/>
    </row>
    <row r="8081" spans="1:15" s="1378" customFormat="1" ht="13">
      <c r="A8081" s="403"/>
      <c r="B8081" s="404"/>
      <c r="C8081" s="404"/>
      <c r="D8081" s="421">
        <v>0.35</v>
      </c>
      <c r="E8081" s="829" t="s">
        <v>219</v>
      </c>
      <c r="F8081" s="234" t="s">
        <v>3224</v>
      </c>
      <c r="G8081" s="370" t="s">
        <v>151</v>
      </c>
      <c r="H8081" s="426">
        <f>L8080</f>
        <v>78000</v>
      </c>
      <c r="K8081" s="248" t="s">
        <v>128</v>
      </c>
      <c r="L8081" s="230">
        <f>D8081*H8081</f>
        <v>27300</v>
      </c>
      <c r="M8081" s="230"/>
      <c r="N8081" s="233"/>
      <c r="O8081" s="233"/>
    </row>
    <row r="8082" spans="1:15" s="1378" customFormat="1" ht="13">
      <c r="A8082" s="231"/>
      <c r="B8082" s="829"/>
      <c r="C8082" s="829"/>
      <c r="D8082" s="421"/>
      <c r="E8082" s="829"/>
      <c r="F8082" s="234"/>
      <c r="G8082" s="370"/>
      <c r="H8082" s="248"/>
      <c r="K8082" s="233"/>
      <c r="L8082" s="230"/>
      <c r="M8082" s="230" t="s">
        <v>128</v>
      </c>
      <c r="N8082" s="265">
        <f>SUM(L8080:L8081)</f>
        <v>105300</v>
      </c>
      <c r="O8082" s="233"/>
    </row>
    <row r="8083" spans="1:15" s="1378" customFormat="1" ht="13">
      <c r="A8083" s="231"/>
      <c r="B8083" s="829"/>
      <c r="C8083" s="829"/>
      <c r="D8083" s="421"/>
      <c r="E8083" s="829"/>
      <c r="F8083" s="234"/>
      <c r="G8083" s="829"/>
      <c r="H8083" s="829"/>
      <c r="K8083" s="829"/>
      <c r="L8083" s="233"/>
      <c r="M8083" s="267" t="s">
        <v>169</v>
      </c>
      <c r="N8083" s="268" t="s">
        <v>169</v>
      </c>
      <c r="O8083" s="233"/>
    </row>
    <row r="8084" spans="1:15" s="1378" customFormat="1" ht="13">
      <c r="A8084" s="231"/>
      <c r="B8084" s="829"/>
      <c r="C8084" s="829"/>
      <c r="D8084" s="421"/>
      <c r="E8084" s="829"/>
      <c r="F8084" s="234"/>
      <c r="G8084" s="829"/>
      <c r="H8084" s="233" t="s">
        <v>170</v>
      </c>
      <c r="K8084" s="233"/>
      <c r="L8084" s="233"/>
      <c r="M8084" s="230" t="s">
        <v>128</v>
      </c>
      <c r="N8084" s="230">
        <f>SUM(N8078:N8082)</f>
        <v>129555</v>
      </c>
      <c r="O8084" s="233"/>
    </row>
    <row r="8085" spans="1:15" s="1378" customFormat="1" ht="13">
      <c r="A8085" s="231"/>
      <c r="B8085" s="829"/>
      <c r="C8085" s="829"/>
      <c r="D8085" s="421"/>
      <c r="E8085" s="829"/>
      <c r="F8085" s="234"/>
      <c r="G8085" s="829"/>
      <c r="H8085" s="269" t="s">
        <v>3123</v>
      </c>
      <c r="I8085" s="233"/>
      <c r="J8085" s="233"/>
      <c r="K8085" s="270"/>
      <c r="L8085" s="233"/>
      <c r="M8085" s="230" t="s">
        <v>128</v>
      </c>
      <c r="N8085" s="265">
        <f>N8084*$Q$4</f>
        <v>12955.5</v>
      </c>
      <c r="O8085" s="233"/>
    </row>
    <row r="8086" spans="1:15" s="1378" customFormat="1" ht="13">
      <c r="A8086" s="231"/>
      <c r="B8086" s="829"/>
      <c r="C8086" s="829"/>
      <c r="D8086" s="421"/>
      <c r="E8086" s="829"/>
      <c r="F8086" s="234"/>
      <c r="G8086" s="829"/>
      <c r="H8086" s="233" t="s">
        <v>171</v>
      </c>
      <c r="I8086" s="233"/>
      <c r="J8086" s="233"/>
      <c r="K8086" s="233"/>
      <c r="L8086" s="233"/>
      <c r="M8086" s="230" t="s">
        <v>128</v>
      </c>
      <c r="N8086" s="262">
        <f>ROUNDDOWN((N8084+N8085),0)</f>
        <v>142510</v>
      </c>
      <c r="O8086" s="233"/>
    </row>
    <row r="8087" spans="1:15" s="1378" customFormat="1" ht="13">
      <c r="A8087" s="231"/>
      <c r="B8087" s="829"/>
      <c r="C8087" s="829"/>
      <c r="D8087" s="421"/>
      <c r="E8087" s="829"/>
      <c r="F8087" s="234"/>
      <c r="G8087" s="829"/>
      <c r="H8087" s="233"/>
      <c r="K8087" s="233"/>
      <c r="L8087" s="233"/>
      <c r="M8087" s="230"/>
      <c r="N8087" s="233"/>
      <c r="O8087" s="233"/>
    </row>
    <row r="8088" spans="1:15" s="1378" customFormat="1" ht="13">
      <c r="A8088" s="258">
        <f>1+A8072</f>
        <v>305</v>
      </c>
      <c r="B8088" s="1250" t="s">
        <v>3221</v>
      </c>
      <c r="C8088" s="437"/>
      <c r="D8088" s="438" t="s">
        <v>3225</v>
      </c>
      <c r="E8088" s="1250"/>
      <c r="F8088" s="260"/>
      <c r="G8088" s="1250"/>
      <c r="H8088" s="245"/>
      <c r="K8088" s="245"/>
      <c r="L8088" s="245"/>
      <c r="M8088" s="262"/>
      <c r="N8088" s="245"/>
      <c r="O8088" s="233"/>
    </row>
    <row r="8089" spans="1:15" s="1378" customFormat="1" ht="13">
      <c r="A8089" s="403"/>
      <c r="B8089" s="404"/>
      <c r="C8089" s="404"/>
      <c r="D8089" s="421"/>
      <c r="E8089" s="829" t="s">
        <v>147</v>
      </c>
      <c r="F8089" s="234" t="s">
        <v>148</v>
      </c>
      <c r="G8089" s="829"/>
      <c r="H8089" s="233"/>
      <c r="K8089" s="233"/>
      <c r="L8089" s="233"/>
      <c r="M8089" s="230"/>
      <c r="N8089" s="233"/>
      <c r="O8089" s="233"/>
    </row>
    <row r="8090" spans="1:15" s="1378" customFormat="1" ht="13">
      <c r="A8090" s="403"/>
      <c r="B8090" s="404"/>
      <c r="C8090" s="404"/>
      <c r="D8090" s="274">
        <v>5.3999999999999999E-2</v>
      </c>
      <c r="E8090" s="829" t="s">
        <v>149</v>
      </c>
      <c r="F8090" s="264" t="s">
        <v>150</v>
      </c>
      <c r="G8090" s="370" t="s">
        <v>151</v>
      </c>
      <c r="H8090" s="248">
        <f>Bahan!$C$10</f>
        <v>125000</v>
      </c>
      <c r="K8090" s="248" t="s">
        <v>128</v>
      </c>
      <c r="L8090" s="230">
        <f>D8090*H8090</f>
        <v>6750</v>
      </c>
      <c r="M8090" s="230"/>
      <c r="N8090" s="233"/>
      <c r="O8090" s="233"/>
    </row>
    <row r="8091" spans="1:15" s="1378" customFormat="1" ht="13">
      <c r="A8091" s="403"/>
      <c r="B8091" s="404"/>
      <c r="C8091" s="404"/>
      <c r="D8091" s="274">
        <v>0.09</v>
      </c>
      <c r="E8091" s="829" t="s">
        <v>149</v>
      </c>
      <c r="F8091" s="264" t="s">
        <v>1596</v>
      </c>
      <c r="G8091" s="370" t="s">
        <v>151</v>
      </c>
      <c r="H8091" s="248">
        <f>Bahan!$C$20</f>
        <v>135000</v>
      </c>
      <c r="K8091" s="248" t="s">
        <v>128</v>
      </c>
      <c r="L8091" s="230">
        <f>D8091*H8091</f>
        <v>12150</v>
      </c>
      <c r="M8091" s="230"/>
      <c r="N8091" s="233"/>
      <c r="O8091" s="233"/>
    </row>
    <row r="8092" spans="1:15" s="1378" customFormat="1" ht="13">
      <c r="A8092" s="403"/>
      <c r="B8092" s="404"/>
      <c r="C8092" s="404"/>
      <c r="D8092" s="274">
        <v>8.9999999999999993E-3</v>
      </c>
      <c r="E8092" s="829" t="s">
        <v>149</v>
      </c>
      <c r="F8092" s="234" t="s">
        <v>153</v>
      </c>
      <c r="G8092" s="370" t="s">
        <v>151</v>
      </c>
      <c r="H8092" s="248">
        <f>Bahan!$C$21</f>
        <v>145000</v>
      </c>
      <c r="K8092" s="248" t="s">
        <v>128</v>
      </c>
      <c r="L8092" s="230">
        <f>D8092*H8092</f>
        <v>1305</v>
      </c>
      <c r="M8092" s="230"/>
      <c r="N8092" s="233"/>
      <c r="O8092" s="233"/>
    </row>
    <row r="8093" spans="1:15" s="1378" customFormat="1" ht="13">
      <c r="A8093" s="403"/>
      <c r="B8093" s="404"/>
      <c r="C8093" s="404"/>
      <c r="D8093" s="274">
        <v>2.7E-2</v>
      </c>
      <c r="E8093" s="829" t="s">
        <v>149</v>
      </c>
      <c r="F8093" s="234" t="s">
        <v>154</v>
      </c>
      <c r="G8093" s="370" t="s">
        <v>151</v>
      </c>
      <c r="H8093" s="248">
        <f>Bahan!$C$22</f>
        <v>150000</v>
      </c>
      <c r="K8093" s="248" t="s">
        <v>128</v>
      </c>
      <c r="L8093" s="230">
        <f>D8093*H8093</f>
        <v>4050</v>
      </c>
      <c r="M8093" s="230"/>
      <c r="N8093" s="233"/>
      <c r="O8093" s="233"/>
    </row>
    <row r="8094" spans="1:15" s="1378" customFormat="1" ht="13">
      <c r="A8094" s="403"/>
      <c r="B8094" s="404"/>
      <c r="C8094" s="404"/>
      <c r="D8094" s="421"/>
      <c r="E8094" s="829"/>
      <c r="F8094" s="234"/>
      <c r="G8094" s="829"/>
      <c r="H8094" s="233"/>
      <c r="K8094" s="233"/>
      <c r="L8094" s="233"/>
      <c r="M8094" s="230" t="s">
        <v>128</v>
      </c>
      <c r="N8094" s="265">
        <f>SUM(L8090:L8093)</f>
        <v>24255</v>
      </c>
      <c r="O8094" s="233"/>
    </row>
    <row r="8095" spans="1:15" s="1378" customFormat="1" ht="13">
      <c r="A8095" s="403"/>
      <c r="B8095" s="404"/>
      <c r="C8095" s="404"/>
      <c r="D8095" s="421"/>
      <c r="E8095" s="829" t="s">
        <v>155</v>
      </c>
      <c r="F8095" s="234" t="s">
        <v>156</v>
      </c>
      <c r="G8095" s="829"/>
      <c r="H8095" s="233"/>
      <c r="K8095" s="233"/>
      <c r="L8095" s="233"/>
      <c r="M8095" s="230"/>
      <c r="N8095" s="233"/>
      <c r="O8095" s="233"/>
    </row>
    <row r="8096" spans="1:15" s="1378" customFormat="1" ht="13">
      <c r="A8096" s="403"/>
      <c r="B8096" s="404"/>
      <c r="C8096" s="404"/>
      <c r="D8096" s="274">
        <v>1.2</v>
      </c>
      <c r="E8096" s="829" t="s">
        <v>441</v>
      </c>
      <c r="F8096" s="439" t="s">
        <v>3226</v>
      </c>
      <c r="G8096" s="370" t="s">
        <v>151</v>
      </c>
      <c r="H8096" s="426">
        <f>Bahan!$C$714</f>
        <v>98333.333333333328</v>
      </c>
      <c r="K8096" s="248" t="s">
        <v>128</v>
      </c>
      <c r="L8096" s="230">
        <f>D8096*H8096</f>
        <v>117999.99999999999</v>
      </c>
      <c r="M8096" s="230"/>
      <c r="N8096" s="233"/>
      <c r="O8096" s="233"/>
    </row>
    <row r="8097" spans="1:15" s="1378" customFormat="1" ht="13">
      <c r="A8097" s="403"/>
      <c r="B8097" s="404"/>
      <c r="C8097" s="404"/>
      <c r="D8097" s="421">
        <v>0.35</v>
      </c>
      <c r="E8097" s="829" t="s">
        <v>219</v>
      </c>
      <c r="F8097" s="234" t="s">
        <v>3224</v>
      </c>
      <c r="G8097" s="370" t="s">
        <v>151</v>
      </c>
      <c r="H8097" s="426">
        <f>L8096</f>
        <v>117999.99999999999</v>
      </c>
      <c r="K8097" s="248" t="s">
        <v>128</v>
      </c>
      <c r="L8097" s="230">
        <f>D8097*H8097</f>
        <v>41299.999999999993</v>
      </c>
      <c r="M8097" s="230"/>
      <c r="N8097" s="233"/>
      <c r="O8097" s="233"/>
    </row>
    <row r="8098" spans="1:15" s="1378" customFormat="1" ht="13">
      <c r="A8098" s="231"/>
      <c r="B8098" s="829"/>
      <c r="C8098" s="829"/>
      <c r="D8098" s="421"/>
      <c r="E8098" s="829"/>
      <c r="F8098" s="234"/>
      <c r="G8098" s="370"/>
      <c r="H8098" s="248"/>
      <c r="K8098" s="233"/>
      <c r="L8098" s="230"/>
      <c r="M8098" s="230" t="s">
        <v>128</v>
      </c>
      <c r="N8098" s="265">
        <f>SUM(L8096:L8097)</f>
        <v>159299.99999999997</v>
      </c>
      <c r="O8098" s="233"/>
    </row>
    <row r="8099" spans="1:15" s="1378" customFormat="1" ht="13">
      <c r="A8099" s="231"/>
      <c r="B8099" s="829"/>
      <c r="C8099" s="829"/>
      <c r="D8099" s="421"/>
      <c r="E8099" s="829"/>
      <c r="F8099" s="234"/>
      <c r="G8099" s="829"/>
      <c r="H8099" s="829"/>
      <c r="K8099" s="829"/>
      <c r="L8099" s="233"/>
      <c r="M8099" s="267" t="s">
        <v>169</v>
      </c>
      <c r="N8099" s="268" t="s">
        <v>169</v>
      </c>
      <c r="O8099" s="233"/>
    </row>
    <row r="8100" spans="1:15" s="1378" customFormat="1" ht="13">
      <c r="A8100" s="231"/>
      <c r="B8100" s="829"/>
      <c r="C8100" s="829"/>
      <c r="D8100" s="421"/>
      <c r="E8100" s="829"/>
      <c r="F8100" s="234"/>
      <c r="G8100" s="829"/>
      <c r="H8100" s="233" t="s">
        <v>170</v>
      </c>
      <c r="K8100" s="233"/>
      <c r="L8100" s="233"/>
      <c r="M8100" s="230" t="s">
        <v>128</v>
      </c>
      <c r="N8100" s="230">
        <f>SUM(N8094:N8098)</f>
        <v>183554.99999999997</v>
      </c>
      <c r="O8100" s="233"/>
    </row>
    <row r="8101" spans="1:15" s="1378" customFormat="1" ht="13">
      <c r="A8101" s="231"/>
      <c r="B8101" s="829"/>
      <c r="C8101" s="829"/>
      <c r="D8101" s="421"/>
      <c r="E8101" s="829"/>
      <c r="F8101" s="234"/>
      <c r="G8101" s="829"/>
      <c r="H8101" s="269" t="s">
        <v>3123</v>
      </c>
      <c r="I8101" s="233"/>
      <c r="J8101" s="233"/>
      <c r="K8101" s="270"/>
      <c r="L8101" s="233"/>
      <c r="M8101" s="230" t="s">
        <v>128</v>
      </c>
      <c r="N8101" s="265">
        <f>N8100*$Q$4</f>
        <v>18355.499999999996</v>
      </c>
      <c r="O8101" s="233"/>
    </row>
    <row r="8102" spans="1:15" s="1378" customFormat="1" ht="13">
      <c r="A8102" s="231"/>
      <c r="B8102" s="829"/>
      <c r="C8102" s="829"/>
      <c r="D8102" s="421"/>
      <c r="E8102" s="829"/>
      <c r="F8102" s="234"/>
      <c r="G8102" s="829"/>
      <c r="H8102" s="233" t="s">
        <v>171</v>
      </c>
      <c r="I8102" s="233"/>
      <c r="J8102" s="233"/>
      <c r="K8102" s="233"/>
      <c r="L8102" s="233"/>
      <c r="M8102" s="230" t="s">
        <v>128</v>
      </c>
      <c r="N8102" s="262">
        <f>ROUNDDOWN((N8100+N8101),0)</f>
        <v>201910</v>
      </c>
      <c r="O8102" s="233"/>
    </row>
    <row r="8103" spans="1:15" s="1378" customFormat="1" ht="13">
      <c r="A8103" s="231"/>
      <c r="B8103" s="829"/>
      <c r="C8103" s="829"/>
      <c r="D8103" s="421"/>
      <c r="E8103" s="829"/>
      <c r="F8103" s="234"/>
      <c r="G8103" s="829"/>
      <c r="H8103" s="233"/>
      <c r="K8103" s="233"/>
      <c r="L8103" s="233"/>
      <c r="M8103" s="230"/>
      <c r="N8103" s="233"/>
      <c r="O8103" s="233"/>
    </row>
    <row r="8104" spans="1:15" s="1378" customFormat="1" ht="13">
      <c r="A8104" s="258">
        <f>1+A8088</f>
        <v>306</v>
      </c>
      <c r="B8104" s="1250" t="s">
        <v>3221</v>
      </c>
      <c r="C8104" s="437"/>
      <c r="D8104" s="438" t="s">
        <v>3227</v>
      </c>
      <c r="E8104" s="1250"/>
      <c r="F8104" s="260"/>
      <c r="G8104" s="1250"/>
      <c r="H8104" s="245"/>
      <c r="K8104" s="245"/>
      <c r="L8104" s="245"/>
      <c r="M8104" s="262"/>
      <c r="N8104" s="245"/>
      <c r="O8104" s="233"/>
    </row>
    <row r="8105" spans="1:15" s="1378" customFormat="1" ht="13">
      <c r="A8105" s="403"/>
      <c r="B8105" s="404"/>
      <c r="C8105" s="404"/>
      <c r="D8105" s="421"/>
      <c r="E8105" s="829" t="s">
        <v>147</v>
      </c>
      <c r="F8105" s="234" t="s">
        <v>148</v>
      </c>
      <c r="G8105" s="829"/>
      <c r="H8105" s="233"/>
      <c r="K8105" s="233"/>
      <c r="L8105" s="233"/>
      <c r="M8105" s="230"/>
      <c r="N8105" s="233"/>
      <c r="O8105" s="233"/>
    </row>
    <row r="8106" spans="1:15" s="1378" customFormat="1" ht="13">
      <c r="A8106" s="403"/>
      <c r="B8106" s="404"/>
      <c r="C8106" s="404"/>
      <c r="D8106" s="274">
        <v>5.3999999999999999E-2</v>
      </c>
      <c r="E8106" s="829" t="s">
        <v>149</v>
      </c>
      <c r="F8106" s="264" t="s">
        <v>150</v>
      </c>
      <c r="G8106" s="370" t="s">
        <v>151</v>
      </c>
      <c r="H8106" s="248">
        <f>Bahan!$C$10</f>
        <v>125000</v>
      </c>
      <c r="K8106" s="248" t="s">
        <v>128</v>
      </c>
      <c r="L8106" s="230">
        <f>D8106*H8106</f>
        <v>6750</v>
      </c>
      <c r="M8106" s="230"/>
      <c r="N8106" s="233"/>
      <c r="O8106" s="233"/>
    </row>
    <row r="8107" spans="1:15" s="1378" customFormat="1" ht="13">
      <c r="A8107" s="403"/>
      <c r="B8107" s="404"/>
      <c r="C8107" s="404"/>
      <c r="D8107" s="274">
        <v>0.09</v>
      </c>
      <c r="E8107" s="829" t="s">
        <v>149</v>
      </c>
      <c r="F8107" s="264" t="s">
        <v>1596</v>
      </c>
      <c r="G8107" s="370" t="s">
        <v>151</v>
      </c>
      <c r="H8107" s="248">
        <f>Bahan!$C$20</f>
        <v>135000</v>
      </c>
      <c r="K8107" s="248" t="s">
        <v>128</v>
      </c>
      <c r="L8107" s="230">
        <f>D8107*H8107</f>
        <v>12150</v>
      </c>
      <c r="M8107" s="230"/>
      <c r="N8107" s="233"/>
      <c r="O8107" s="233"/>
    </row>
    <row r="8108" spans="1:15" s="1378" customFormat="1" ht="13">
      <c r="A8108" s="403"/>
      <c r="B8108" s="404"/>
      <c r="C8108" s="404"/>
      <c r="D8108" s="274">
        <v>8.9999999999999993E-3</v>
      </c>
      <c r="E8108" s="829" t="s">
        <v>149</v>
      </c>
      <c r="F8108" s="234" t="s">
        <v>153</v>
      </c>
      <c r="G8108" s="370" t="s">
        <v>151</v>
      </c>
      <c r="H8108" s="248">
        <f>Bahan!$C$21</f>
        <v>145000</v>
      </c>
      <c r="K8108" s="248" t="s">
        <v>128</v>
      </c>
      <c r="L8108" s="230">
        <f>D8108*H8108</f>
        <v>1305</v>
      </c>
      <c r="M8108" s="230"/>
      <c r="N8108" s="233"/>
      <c r="O8108" s="233"/>
    </row>
    <row r="8109" spans="1:15" s="1378" customFormat="1" ht="13">
      <c r="A8109" s="403"/>
      <c r="B8109" s="404"/>
      <c r="C8109" s="404"/>
      <c r="D8109" s="274">
        <v>2.7E-2</v>
      </c>
      <c r="E8109" s="829" t="s">
        <v>149</v>
      </c>
      <c r="F8109" s="234" t="s">
        <v>154</v>
      </c>
      <c r="G8109" s="370" t="s">
        <v>151</v>
      </c>
      <c r="H8109" s="248">
        <f>Bahan!$C$22</f>
        <v>150000</v>
      </c>
      <c r="K8109" s="248" t="s">
        <v>128</v>
      </c>
      <c r="L8109" s="230">
        <f>D8109*H8109</f>
        <v>4050</v>
      </c>
      <c r="M8109" s="230"/>
      <c r="N8109" s="233"/>
      <c r="O8109" s="233"/>
    </row>
    <row r="8110" spans="1:15" s="1378" customFormat="1" ht="13">
      <c r="A8110" s="403"/>
      <c r="B8110" s="404"/>
      <c r="C8110" s="404"/>
      <c r="D8110" s="421"/>
      <c r="E8110" s="829"/>
      <c r="F8110" s="234"/>
      <c r="G8110" s="829"/>
      <c r="H8110" s="233"/>
      <c r="K8110" s="233"/>
      <c r="L8110" s="233"/>
      <c r="M8110" s="230" t="s">
        <v>128</v>
      </c>
      <c r="N8110" s="265">
        <f>SUM(L8106:L8109)</f>
        <v>24255</v>
      </c>
      <c r="O8110" s="233"/>
    </row>
    <row r="8111" spans="1:15" s="1378" customFormat="1" ht="13">
      <c r="A8111" s="403"/>
      <c r="B8111" s="404"/>
      <c r="C8111" s="404"/>
      <c r="D8111" s="421"/>
      <c r="E8111" s="829" t="s">
        <v>155</v>
      </c>
      <c r="F8111" s="234" t="s">
        <v>156</v>
      </c>
      <c r="G8111" s="829"/>
      <c r="H8111" s="233"/>
      <c r="K8111" s="233"/>
      <c r="L8111" s="233"/>
      <c r="M8111" s="230"/>
      <c r="N8111" s="233"/>
      <c r="O8111" s="233"/>
    </row>
    <row r="8112" spans="1:15" s="1378" customFormat="1" ht="13">
      <c r="A8112" s="403"/>
      <c r="B8112" s="404"/>
      <c r="C8112" s="404"/>
      <c r="D8112" s="274">
        <v>1.2</v>
      </c>
      <c r="E8112" s="829" t="s">
        <v>441</v>
      </c>
      <c r="F8112" s="439" t="s">
        <v>3228</v>
      </c>
      <c r="G8112" s="370" t="s">
        <v>151</v>
      </c>
      <c r="H8112" s="426">
        <f>Bahan!$C$715</f>
        <v>123333.33333333333</v>
      </c>
      <c r="K8112" s="248" t="s">
        <v>128</v>
      </c>
      <c r="L8112" s="230">
        <f>D8112*H8112</f>
        <v>148000</v>
      </c>
      <c r="M8112" s="230"/>
      <c r="N8112" s="233"/>
      <c r="O8112" s="233"/>
    </row>
    <row r="8113" spans="1:15" s="1378" customFormat="1" ht="13">
      <c r="A8113" s="403"/>
      <c r="B8113" s="404"/>
      <c r="C8113" s="404"/>
      <c r="D8113" s="421">
        <v>0.35</v>
      </c>
      <c r="E8113" s="829" t="s">
        <v>219</v>
      </c>
      <c r="F8113" s="234" t="s">
        <v>3224</v>
      </c>
      <c r="G8113" s="370" t="s">
        <v>151</v>
      </c>
      <c r="H8113" s="426">
        <f>L8112</f>
        <v>148000</v>
      </c>
      <c r="K8113" s="248" t="s">
        <v>128</v>
      </c>
      <c r="L8113" s="230">
        <f>D8113*H8113</f>
        <v>51800</v>
      </c>
      <c r="M8113" s="230"/>
      <c r="N8113" s="233"/>
      <c r="O8113" s="233"/>
    </row>
    <row r="8114" spans="1:15" s="1378" customFormat="1" ht="13">
      <c r="A8114" s="231"/>
      <c r="B8114" s="829"/>
      <c r="C8114" s="829"/>
      <c r="D8114" s="421"/>
      <c r="E8114" s="829"/>
      <c r="F8114" s="234"/>
      <c r="G8114" s="370"/>
      <c r="H8114" s="248"/>
      <c r="K8114" s="233"/>
      <c r="L8114" s="230"/>
      <c r="M8114" s="230" t="s">
        <v>128</v>
      </c>
      <c r="N8114" s="265">
        <f>SUM(L8112:L8113)</f>
        <v>199800</v>
      </c>
      <c r="O8114" s="233"/>
    </row>
    <row r="8115" spans="1:15" s="1378" customFormat="1" ht="13">
      <c r="A8115" s="231"/>
      <c r="B8115" s="829"/>
      <c r="C8115" s="829"/>
      <c r="D8115" s="421"/>
      <c r="E8115" s="829"/>
      <c r="F8115" s="234"/>
      <c r="G8115" s="829"/>
      <c r="H8115" s="829"/>
      <c r="K8115" s="829"/>
      <c r="L8115" s="233"/>
      <c r="M8115" s="267" t="s">
        <v>169</v>
      </c>
      <c r="N8115" s="268" t="s">
        <v>169</v>
      </c>
      <c r="O8115" s="233"/>
    </row>
    <row r="8116" spans="1:15" s="1378" customFormat="1" ht="13">
      <c r="A8116" s="231"/>
      <c r="B8116" s="829"/>
      <c r="C8116" s="829"/>
      <c r="D8116" s="421"/>
      <c r="E8116" s="829"/>
      <c r="F8116" s="234"/>
      <c r="G8116" s="829"/>
      <c r="H8116" s="233" t="s">
        <v>170</v>
      </c>
      <c r="K8116" s="233"/>
      <c r="L8116" s="233"/>
      <c r="M8116" s="230" t="s">
        <v>128</v>
      </c>
      <c r="N8116" s="230">
        <f>SUM(N8110:N8114)</f>
        <v>224055</v>
      </c>
      <c r="O8116" s="233"/>
    </row>
    <row r="8117" spans="1:15" s="1378" customFormat="1" ht="13">
      <c r="A8117" s="231"/>
      <c r="B8117" s="829"/>
      <c r="C8117" s="829"/>
      <c r="D8117" s="421"/>
      <c r="E8117" s="829"/>
      <c r="F8117" s="234"/>
      <c r="G8117" s="829"/>
      <c r="H8117" s="269" t="s">
        <v>3123</v>
      </c>
      <c r="I8117" s="233"/>
      <c r="J8117" s="233"/>
      <c r="K8117" s="270"/>
      <c r="L8117" s="233"/>
      <c r="M8117" s="230" t="s">
        <v>128</v>
      </c>
      <c r="N8117" s="265">
        <f>N8116*$Q$4</f>
        <v>22405.5</v>
      </c>
      <c r="O8117" s="233"/>
    </row>
    <row r="8118" spans="1:15" s="1378" customFormat="1" ht="13">
      <c r="A8118" s="231"/>
      <c r="B8118" s="829"/>
      <c r="C8118" s="829"/>
      <c r="D8118" s="421"/>
      <c r="E8118" s="829"/>
      <c r="F8118" s="234"/>
      <c r="G8118" s="829"/>
      <c r="H8118" s="233" t="s">
        <v>171</v>
      </c>
      <c r="I8118" s="233"/>
      <c r="J8118" s="233"/>
      <c r="K8118" s="233"/>
      <c r="L8118" s="233"/>
      <c r="M8118" s="230" t="s">
        <v>128</v>
      </c>
      <c r="N8118" s="262">
        <f>ROUNDDOWN((N8116+N8117),0)</f>
        <v>246460</v>
      </c>
      <c r="O8118" s="233"/>
    </row>
    <row r="8119" spans="1:15" s="1378" customFormat="1" ht="13">
      <c r="A8119" s="231"/>
      <c r="B8119" s="829"/>
      <c r="C8119" s="829"/>
      <c r="D8119" s="421"/>
      <c r="E8119" s="829"/>
      <c r="F8119" s="234"/>
      <c r="G8119" s="829"/>
      <c r="H8119" s="233"/>
      <c r="K8119" s="233"/>
      <c r="L8119" s="233"/>
      <c r="M8119" s="230"/>
      <c r="N8119" s="233"/>
      <c r="O8119" s="233"/>
    </row>
    <row r="8120" spans="1:15" s="1378" customFormat="1" ht="13">
      <c r="A8120" s="258">
        <f>1+A8104</f>
        <v>307</v>
      </c>
      <c r="B8120" s="1250" t="s">
        <v>3221</v>
      </c>
      <c r="C8120" s="437"/>
      <c r="D8120" s="438" t="s">
        <v>3229</v>
      </c>
      <c r="E8120" s="1250"/>
      <c r="F8120" s="260"/>
      <c r="G8120" s="1250"/>
      <c r="H8120" s="245"/>
      <c r="K8120" s="245"/>
      <c r="L8120" s="245"/>
      <c r="M8120" s="262"/>
      <c r="N8120" s="245"/>
      <c r="O8120" s="233"/>
    </row>
    <row r="8121" spans="1:15" s="1378" customFormat="1" ht="13">
      <c r="A8121" s="403"/>
      <c r="B8121" s="404"/>
      <c r="C8121" s="404"/>
      <c r="D8121" s="421"/>
      <c r="E8121" s="829" t="s">
        <v>147</v>
      </c>
      <c r="F8121" s="234" t="s">
        <v>148</v>
      </c>
      <c r="G8121" s="829"/>
      <c r="H8121" s="233"/>
      <c r="K8121" s="233"/>
      <c r="L8121" s="233"/>
      <c r="M8121" s="230"/>
      <c r="N8121" s="233"/>
      <c r="O8121" s="233"/>
    </row>
    <row r="8122" spans="1:15" s="1378" customFormat="1" ht="13">
      <c r="A8122" s="403"/>
      <c r="B8122" s="404"/>
      <c r="C8122" s="404"/>
      <c r="D8122" s="274">
        <v>5.3999999999999999E-2</v>
      </c>
      <c r="E8122" s="829" t="s">
        <v>149</v>
      </c>
      <c r="F8122" s="264" t="s">
        <v>150</v>
      </c>
      <c r="G8122" s="370" t="s">
        <v>151</v>
      </c>
      <c r="H8122" s="248">
        <f>Bahan!$C$10</f>
        <v>125000</v>
      </c>
      <c r="K8122" s="248" t="s">
        <v>128</v>
      </c>
      <c r="L8122" s="230">
        <f>D8122*H8122</f>
        <v>6750</v>
      </c>
      <c r="M8122" s="230"/>
      <c r="N8122" s="233"/>
      <c r="O8122" s="233"/>
    </row>
    <row r="8123" spans="1:15" s="1378" customFormat="1" ht="13">
      <c r="A8123" s="403"/>
      <c r="B8123" s="404"/>
      <c r="C8123" s="404"/>
      <c r="D8123" s="274">
        <v>0.09</v>
      </c>
      <c r="E8123" s="829" t="s">
        <v>149</v>
      </c>
      <c r="F8123" s="264" t="s">
        <v>1596</v>
      </c>
      <c r="G8123" s="370" t="s">
        <v>151</v>
      </c>
      <c r="H8123" s="248">
        <f>Bahan!$C$20</f>
        <v>135000</v>
      </c>
      <c r="K8123" s="248" t="s">
        <v>128</v>
      </c>
      <c r="L8123" s="230">
        <f>D8123*H8123</f>
        <v>12150</v>
      </c>
      <c r="M8123" s="230"/>
      <c r="N8123" s="233"/>
      <c r="O8123" s="233"/>
    </row>
    <row r="8124" spans="1:15" s="1378" customFormat="1" ht="13">
      <c r="A8124" s="403"/>
      <c r="B8124" s="404"/>
      <c r="C8124" s="404"/>
      <c r="D8124" s="274">
        <v>8.9999999999999993E-3</v>
      </c>
      <c r="E8124" s="829" t="s">
        <v>149</v>
      </c>
      <c r="F8124" s="234" t="s">
        <v>153</v>
      </c>
      <c r="G8124" s="370" t="s">
        <v>151</v>
      </c>
      <c r="H8124" s="248">
        <f>Bahan!$C$21</f>
        <v>145000</v>
      </c>
      <c r="K8124" s="248" t="s">
        <v>128</v>
      </c>
      <c r="L8124" s="230">
        <f>D8124*H8124</f>
        <v>1305</v>
      </c>
      <c r="M8124" s="230"/>
      <c r="N8124" s="233"/>
      <c r="O8124" s="233"/>
    </row>
    <row r="8125" spans="1:15" s="1378" customFormat="1" ht="13">
      <c r="A8125" s="403"/>
      <c r="B8125" s="404"/>
      <c r="C8125" s="404"/>
      <c r="D8125" s="274">
        <v>2.7E-2</v>
      </c>
      <c r="E8125" s="829" t="s">
        <v>149</v>
      </c>
      <c r="F8125" s="234" t="s">
        <v>154</v>
      </c>
      <c r="G8125" s="370" t="s">
        <v>151</v>
      </c>
      <c r="H8125" s="248">
        <f>Bahan!$C$22</f>
        <v>150000</v>
      </c>
      <c r="K8125" s="248" t="s">
        <v>128</v>
      </c>
      <c r="L8125" s="230">
        <f>D8125*H8125</f>
        <v>4050</v>
      </c>
      <c r="M8125" s="230"/>
      <c r="N8125" s="233"/>
      <c r="O8125" s="233"/>
    </row>
    <row r="8126" spans="1:15" s="1378" customFormat="1" ht="13">
      <c r="A8126" s="403"/>
      <c r="B8126" s="404"/>
      <c r="C8126" s="404"/>
      <c r="D8126" s="421"/>
      <c r="E8126" s="829"/>
      <c r="F8126" s="234"/>
      <c r="G8126" s="829"/>
      <c r="H8126" s="233"/>
      <c r="K8126" s="233"/>
      <c r="L8126" s="233"/>
      <c r="M8126" s="230" t="s">
        <v>128</v>
      </c>
      <c r="N8126" s="265">
        <f>SUM(L8122:L8125)</f>
        <v>24255</v>
      </c>
      <c r="O8126" s="233"/>
    </row>
    <row r="8127" spans="1:15" s="1378" customFormat="1" ht="13">
      <c r="A8127" s="403"/>
      <c r="B8127" s="404"/>
      <c r="C8127" s="404"/>
      <c r="D8127" s="421"/>
      <c r="E8127" s="829" t="s">
        <v>155</v>
      </c>
      <c r="F8127" s="234" t="s">
        <v>156</v>
      </c>
      <c r="G8127" s="829"/>
      <c r="H8127" s="233"/>
      <c r="K8127" s="233"/>
      <c r="L8127" s="233"/>
      <c r="M8127" s="230"/>
      <c r="N8127" s="233"/>
      <c r="O8127" s="233"/>
    </row>
    <row r="8128" spans="1:15" s="1378" customFormat="1" ht="13">
      <c r="A8128" s="403"/>
      <c r="B8128" s="404"/>
      <c r="C8128" s="404"/>
      <c r="D8128" s="274">
        <v>1.2</v>
      </c>
      <c r="E8128" s="829" t="s">
        <v>441</v>
      </c>
      <c r="F8128" s="439" t="s">
        <v>3230</v>
      </c>
      <c r="G8128" s="370" t="s">
        <v>151</v>
      </c>
      <c r="H8128" s="426">
        <f>Bahan!$C$716</f>
        <v>161666.66666666666</v>
      </c>
      <c r="K8128" s="248" t="s">
        <v>128</v>
      </c>
      <c r="L8128" s="230">
        <f>D8128*H8128</f>
        <v>193999.99999999997</v>
      </c>
      <c r="M8128" s="230"/>
      <c r="N8128" s="233"/>
      <c r="O8128" s="233"/>
    </row>
    <row r="8129" spans="1:15" s="1378" customFormat="1" ht="13">
      <c r="A8129" s="403"/>
      <c r="B8129" s="404"/>
      <c r="C8129" s="404"/>
      <c r="D8129" s="421">
        <v>0.35</v>
      </c>
      <c r="E8129" s="829" t="s">
        <v>219</v>
      </c>
      <c r="F8129" s="234" t="s">
        <v>3224</v>
      </c>
      <c r="G8129" s="370" t="s">
        <v>151</v>
      </c>
      <c r="H8129" s="426">
        <f>L8128</f>
        <v>193999.99999999997</v>
      </c>
      <c r="K8129" s="248" t="s">
        <v>128</v>
      </c>
      <c r="L8129" s="230">
        <f>D8129*H8129</f>
        <v>67899.999999999985</v>
      </c>
      <c r="M8129" s="230"/>
      <c r="N8129" s="233"/>
      <c r="O8129" s="233"/>
    </row>
    <row r="8130" spans="1:15" s="1378" customFormat="1" ht="13">
      <c r="A8130" s="231"/>
      <c r="B8130" s="829"/>
      <c r="C8130" s="829"/>
      <c r="D8130" s="421"/>
      <c r="E8130" s="829"/>
      <c r="F8130" s="234"/>
      <c r="G8130" s="370"/>
      <c r="H8130" s="248"/>
      <c r="K8130" s="233"/>
      <c r="L8130" s="230"/>
      <c r="M8130" s="230" t="s">
        <v>128</v>
      </c>
      <c r="N8130" s="265">
        <f>SUM(L8128:L8129)</f>
        <v>261899.99999999994</v>
      </c>
      <c r="O8130" s="233"/>
    </row>
    <row r="8131" spans="1:15" s="1378" customFormat="1" ht="13">
      <c r="A8131" s="231"/>
      <c r="B8131" s="829"/>
      <c r="C8131" s="829"/>
      <c r="D8131" s="421"/>
      <c r="E8131" s="829"/>
      <c r="F8131" s="234"/>
      <c r="G8131" s="829"/>
      <c r="H8131" s="829"/>
      <c r="K8131" s="829"/>
      <c r="L8131" s="233"/>
      <c r="M8131" s="267" t="s">
        <v>169</v>
      </c>
      <c r="N8131" s="268" t="s">
        <v>169</v>
      </c>
      <c r="O8131" s="233"/>
    </row>
    <row r="8132" spans="1:15" s="1378" customFormat="1" ht="13">
      <c r="A8132" s="231"/>
      <c r="B8132" s="829"/>
      <c r="C8132" s="829"/>
      <c r="D8132" s="421"/>
      <c r="E8132" s="829"/>
      <c r="F8132" s="234"/>
      <c r="G8132" s="829"/>
      <c r="H8132" s="233" t="s">
        <v>170</v>
      </c>
      <c r="K8132" s="233"/>
      <c r="L8132" s="233"/>
      <c r="M8132" s="230" t="s">
        <v>128</v>
      </c>
      <c r="N8132" s="230">
        <f>SUM(N8126:N8130)</f>
        <v>286154.99999999994</v>
      </c>
      <c r="O8132" s="233"/>
    </row>
    <row r="8133" spans="1:15" s="1378" customFormat="1" ht="13">
      <c r="A8133" s="231"/>
      <c r="B8133" s="829"/>
      <c r="C8133" s="829"/>
      <c r="D8133" s="421"/>
      <c r="E8133" s="829"/>
      <c r="F8133" s="234"/>
      <c r="G8133" s="829"/>
      <c r="H8133" s="269" t="s">
        <v>3123</v>
      </c>
      <c r="I8133" s="233"/>
      <c r="J8133" s="233"/>
      <c r="K8133" s="270"/>
      <c r="L8133" s="233"/>
      <c r="M8133" s="230" t="s">
        <v>128</v>
      </c>
      <c r="N8133" s="265">
        <f>N8132*$Q$4</f>
        <v>28615.499999999996</v>
      </c>
      <c r="O8133" s="233"/>
    </row>
    <row r="8134" spans="1:15" s="1378" customFormat="1" ht="13">
      <c r="A8134" s="231"/>
      <c r="B8134" s="829"/>
      <c r="C8134" s="829"/>
      <c r="D8134" s="421"/>
      <c r="E8134" s="829"/>
      <c r="F8134" s="234"/>
      <c r="G8134" s="829"/>
      <c r="H8134" s="233" t="s">
        <v>171</v>
      </c>
      <c r="I8134" s="233"/>
      <c r="J8134" s="233"/>
      <c r="K8134" s="233"/>
      <c r="L8134" s="233"/>
      <c r="M8134" s="230" t="s">
        <v>128</v>
      </c>
      <c r="N8134" s="262">
        <f>ROUNDDOWN((N8132+N8133),0)</f>
        <v>314770</v>
      </c>
      <c r="O8134" s="233"/>
    </row>
    <row r="8135" spans="1:15" s="1378" customFormat="1" ht="13">
      <c r="A8135" s="231"/>
      <c r="B8135" s="829"/>
      <c r="C8135" s="829"/>
      <c r="D8135" s="421"/>
      <c r="E8135" s="829"/>
      <c r="F8135" s="234"/>
      <c r="G8135" s="829"/>
      <c r="H8135" s="233"/>
      <c r="K8135" s="233"/>
      <c r="L8135" s="233"/>
      <c r="M8135" s="230"/>
      <c r="N8135" s="233"/>
      <c r="O8135" s="233"/>
    </row>
    <row r="8136" spans="1:15" s="1378" customFormat="1" ht="13">
      <c r="A8136" s="258">
        <f>1+A8120</f>
        <v>308</v>
      </c>
      <c r="B8136" s="1250" t="s">
        <v>3221</v>
      </c>
      <c r="C8136" s="437"/>
      <c r="D8136" s="438" t="s">
        <v>3231</v>
      </c>
      <c r="E8136" s="1250"/>
      <c r="F8136" s="260"/>
      <c r="G8136" s="1250"/>
      <c r="H8136" s="245"/>
      <c r="K8136" s="245"/>
      <c r="L8136" s="245"/>
      <c r="M8136" s="262"/>
      <c r="N8136" s="245"/>
      <c r="O8136" s="233"/>
    </row>
    <row r="8137" spans="1:15" s="1378" customFormat="1" ht="13">
      <c r="A8137" s="403"/>
      <c r="B8137" s="404"/>
      <c r="C8137" s="404"/>
      <c r="D8137" s="421"/>
      <c r="E8137" s="829" t="s">
        <v>147</v>
      </c>
      <c r="F8137" s="234" t="s">
        <v>148</v>
      </c>
      <c r="G8137" s="829"/>
      <c r="H8137" s="233"/>
      <c r="K8137" s="233"/>
      <c r="L8137" s="233"/>
      <c r="M8137" s="230"/>
      <c r="N8137" s="233"/>
      <c r="O8137" s="233"/>
    </row>
    <row r="8138" spans="1:15" s="1378" customFormat="1" ht="13">
      <c r="A8138" s="403"/>
      <c r="B8138" s="404"/>
      <c r="C8138" s="404"/>
      <c r="D8138" s="274">
        <v>5.3999999999999999E-2</v>
      </c>
      <c r="E8138" s="829" t="s">
        <v>149</v>
      </c>
      <c r="F8138" s="264" t="s">
        <v>150</v>
      </c>
      <c r="G8138" s="370" t="s">
        <v>151</v>
      </c>
      <c r="H8138" s="248">
        <f>Bahan!$C$10</f>
        <v>125000</v>
      </c>
      <c r="K8138" s="248" t="s">
        <v>128</v>
      </c>
      <c r="L8138" s="230">
        <f>D8138*H8138</f>
        <v>6750</v>
      </c>
      <c r="M8138" s="230"/>
      <c r="N8138" s="233"/>
      <c r="O8138" s="233"/>
    </row>
    <row r="8139" spans="1:15" s="1378" customFormat="1" ht="13">
      <c r="A8139" s="403"/>
      <c r="B8139" s="404"/>
      <c r="C8139" s="404"/>
      <c r="D8139" s="274">
        <v>0.09</v>
      </c>
      <c r="E8139" s="829" t="s">
        <v>149</v>
      </c>
      <c r="F8139" s="264" t="s">
        <v>1596</v>
      </c>
      <c r="G8139" s="370" t="s">
        <v>151</v>
      </c>
      <c r="H8139" s="248">
        <f>Bahan!$C$20</f>
        <v>135000</v>
      </c>
      <c r="K8139" s="248" t="s">
        <v>128</v>
      </c>
      <c r="L8139" s="230">
        <f>D8139*H8139</f>
        <v>12150</v>
      </c>
      <c r="M8139" s="230"/>
      <c r="N8139" s="233"/>
      <c r="O8139" s="233"/>
    </row>
    <row r="8140" spans="1:15" s="1378" customFormat="1" ht="13">
      <c r="A8140" s="403"/>
      <c r="B8140" s="404"/>
      <c r="C8140" s="404"/>
      <c r="D8140" s="274">
        <v>8.9999999999999993E-3</v>
      </c>
      <c r="E8140" s="829" t="s">
        <v>149</v>
      </c>
      <c r="F8140" s="234" t="s">
        <v>153</v>
      </c>
      <c r="G8140" s="370" t="s">
        <v>151</v>
      </c>
      <c r="H8140" s="248">
        <f>Bahan!$C$21</f>
        <v>145000</v>
      </c>
      <c r="K8140" s="248" t="s">
        <v>128</v>
      </c>
      <c r="L8140" s="230">
        <f>D8140*H8140</f>
        <v>1305</v>
      </c>
      <c r="M8140" s="230"/>
      <c r="N8140" s="233"/>
      <c r="O8140" s="233"/>
    </row>
    <row r="8141" spans="1:15" s="1378" customFormat="1" ht="13">
      <c r="A8141" s="403"/>
      <c r="B8141" s="404"/>
      <c r="C8141" s="404"/>
      <c r="D8141" s="274">
        <v>2.7E-2</v>
      </c>
      <c r="E8141" s="829" t="s">
        <v>149</v>
      </c>
      <c r="F8141" s="234" t="s">
        <v>154</v>
      </c>
      <c r="G8141" s="370" t="s">
        <v>151</v>
      </c>
      <c r="H8141" s="248">
        <f>Bahan!$C$22</f>
        <v>150000</v>
      </c>
      <c r="K8141" s="248" t="s">
        <v>128</v>
      </c>
      <c r="L8141" s="230">
        <f>D8141*H8141</f>
        <v>4050</v>
      </c>
      <c r="M8141" s="230"/>
      <c r="N8141" s="233"/>
      <c r="O8141" s="233"/>
    </row>
    <row r="8142" spans="1:15" s="1378" customFormat="1" ht="13">
      <c r="A8142" s="403"/>
      <c r="B8142" s="404"/>
      <c r="C8142" s="404"/>
      <c r="D8142" s="421"/>
      <c r="E8142" s="829"/>
      <c r="F8142" s="234"/>
      <c r="G8142" s="829"/>
      <c r="H8142" s="233"/>
      <c r="K8142" s="233"/>
      <c r="L8142" s="233"/>
      <c r="M8142" s="230" t="s">
        <v>128</v>
      </c>
      <c r="N8142" s="265">
        <f>SUM(L8138:L8141)</f>
        <v>24255</v>
      </c>
      <c r="O8142" s="233"/>
    </row>
    <row r="8143" spans="1:15" s="1378" customFormat="1" ht="13">
      <c r="A8143" s="403"/>
      <c r="B8143" s="404"/>
      <c r="C8143" s="404"/>
      <c r="D8143" s="421"/>
      <c r="E8143" s="829" t="s">
        <v>155</v>
      </c>
      <c r="F8143" s="234" t="s">
        <v>156</v>
      </c>
      <c r="G8143" s="829"/>
      <c r="H8143" s="233"/>
      <c r="K8143" s="233"/>
      <c r="L8143" s="233"/>
      <c r="M8143" s="230"/>
      <c r="N8143" s="233"/>
      <c r="O8143" s="233"/>
    </row>
    <row r="8144" spans="1:15" s="1378" customFormat="1" ht="13">
      <c r="A8144" s="403"/>
      <c r="B8144" s="404"/>
      <c r="C8144" s="404"/>
      <c r="D8144" s="274">
        <v>1.2</v>
      </c>
      <c r="E8144" s="829" t="s">
        <v>441</v>
      </c>
      <c r="F8144" s="439" t="s">
        <v>3232</v>
      </c>
      <c r="G8144" s="370" t="s">
        <v>151</v>
      </c>
      <c r="H8144" s="426">
        <f>Bahan!$C$717</f>
        <v>233333.33333333334</v>
      </c>
      <c r="K8144" s="248" t="s">
        <v>128</v>
      </c>
      <c r="L8144" s="230">
        <f>D8144*H8144</f>
        <v>280000</v>
      </c>
      <c r="M8144" s="230"/>
      <c r="N8144" s="233"/>
      <c r="O8144" s="233"/>
    </row>
    <row r="8145" spans="1:15" s="1378" customFormat="1" ht="13">
      <c r="A8145" s="403"/>
      <c r="B8145" s="404"/>
      <c r="C8145" s="404"/>
      <c r="D8145" s="421">
        <v>0.35</v>
      </c>
      <c r="E8145" s="829" t="s">
        <v>219</v>
      </c>
      <c r="F8145" s="234" t="s">
        <v>3224</v>
      </c>
      <c r="G8145" s="370" t="s">
        <v>151</v>
      </c>
      <c r="H8145" s="426">
        <f>L8144</f>
        <v>280000</v>
      </c>
      <c r="K8145" s="248" t="s">
        <v>128</v>
      </c>
      <c r="L8145" s="230">
        <f>D8145*H8145</f>
        <v>98000</v>
      </c>
      <c r="M8145" s="230"/>
      <c r="N8145" s="233"/>
      <c r="O8145" s="233"/>
    </row>
    <row r="8146" spans="1:15" s="1378" customFormat="1" ht="13">
      <c r="A8146" s="231"/>
      <c r="B8146" s="829"/>
      <c r="C8146" s="829"/>
      <c r="D8146" s="421"/>
      <c r="E8146" s="829"/>
      <c r="F8146" s="234"/>
      <c r="G8146" s="370"/>
      <c r="H8146" s="248"/>
      <c r="K8146" s="233"/>
      <c r="L8146" s="230"/>
      <c r="M8146" s="230" t="s">
        <v>128</v>
      </c>
      <c r="N8146" s="265">
        <f>SUM(L8144:L8145)</f>
        <v>378000</v>
      </c>
      <c r="O8146" s="233"/>
    </row>
    <row r="8147" spans="1:15" s="1378" customFormat="1" ht="13">
      <c r="A8147" s="231"/>
      <c r="B8147" s="829"/>
      <c r="C8147" s="829"/>
      <c r="D8147" s="421"/>
      <c r="E8147" s="829"/>
      <c r="F8147" s="234"/>
      <c r="G8147" s="829"/>
      <c r="H8147" s="829"/>
      <c r="K8147" s="829"/>
      <c r="L8147" s="233"/>
      <c r="M8147" s="267" t="s">
        <v>169</v>
      </c>
      <c r="N8147" s="268" t="s">
        <v>169</v>
      </c>
      <c r="O8147" s="233"/>
    </row>
    <row r="8148" spans="1:15" s="1378" customFormat="1" ht="13">
      <c r="A8148" s="231"/>
      <c r="B8148" s="829"/>
      <c r="C8148" s="829"/>
      <c r="D8148" s="421"/>
      <c r="E8148" s="829"/>
      <c r="F8148" s="234"/>
      <c r="G8148" s="829"/>
      <c r="H8148" s="233" t="s">
        <v>170</v>
      </c>
      <c r="K8148" s="233"/>
      <c r="L8148" s="233"/>
      <c r="M8148" s="230" t="s">
        <v>128</v>
      </c>
      <c r="N8148" s="230">
        <f>SUM(N8142:N8146)</f>
        <v>402255</v>
      </c>
      <c r="O8148" s="233"/>
    </row>
    <row r="8149" spans="1:15" s="1378" customFormat="1" ht="13">
      <c r="A8149" s="231"/>
      <c r="B8149" s="829"/>
      <c r="C8149" s="829"/>
      <c r="D8149" s="421"/>
      <c r="E8149" s="829"/>
      <c r="F8149" s="234"/>
      <c r="G8149" s="829"/>
      <c r="H8149" s="269" t="s">
        <v>3123</v>
      </c>
      <c r="I8149" s="233"/>
      <c r="J8149" s="233"/>
      <c r="K8149" s="270"/>
      <c r="L8149" s="233"/>
      <c r="M8149" s="230" t="s">
        <v>128</v>
      </c>
      <c r="N8149" s="265">
        <f>N8148*$Q$4</f>
        <v>40225.5</v>
      </c>
      <c r="O8149" s="233"/>
    </row>
    <row r="8150" spans="1:15" s="1378" customFormat="1" ht="13">
      <c r="A8150" s="231"/>
      <c r="B8150" s="829"/>
      <c r="C8150" s="829"/>
      <c r="D8150" s="421"/>
      <c r="E8150" s="829"/>
      <c r="F8150" s="234"/>
      <c r="G8150" s="829"/>
      <c r="H8150" s="233" t="s">
        <v>171</v>
      </c>
      <c r="I8150" s="233"/>
      <c r="J8150" s="233"/>
      <c r="K8150" s="233"/>
      <c r="L8150" s="233"/>
      <c r="M8150" s="230" t="s">
        <v>128</v>
      </c>
      <c r="N8150" s="262">
        <f>ROUNDDOWN((N8148+N8149),0)</f>
        <v>442480</v>
      </c>
      <c r="O8150" s="233"/>
    </row>
    <row r="8151" spans="1:15" s="1378" customFormat="1" ht="13">
      <c r="A8151" s="231"/>
      <c r="B8151" s="829"/>
      <c r="C8151" s="829"/>
      <c r="D8151" s="421"/>
      <c r="E8151" s="829"/>
      <c r="F8151" s="234"/>
      <c r="G8151" s="829"/>
      <c r="H8151" s="233"/>
      <c r="K8151" s="233"/>
      <c r="L8151" s="233"/>
      <c r="M8151" s="230"/>
      <c r="N8151" s="233"/>
      <c r="O8151" s="233"/>
    </row>
    <row r="8152" spans="1:15" s="1378" customFormat="1" ht="13">
      <c r="A8152" s="258">
        <f>1+A8136</f>
        <v>309</v>
      </c>
      <c r="B8152" s="1250" t="s">
        <v>3221</v>
      </c>
      <c r="C8152" s="437"/>
      <c r="D8152" s="438" t="s">
        <v>3243</v>
      </c>
      <c r="E8152" s="1250"/>
      <c r="F8152" s="260"/>
      <c r="G8152" s="1250"/>
      <c r="H8152" s="245"/>
      <c r="K8152" s="245"/>
      <c r="L8152" s="245"/>
      <c r="M8152" s="262"/>
      <c r="N8152" s="245"/>
      <c r="O8152" s="233"/>
    </row>
    <row r="8153" spans="1:15" s="1378" customFormat="1" ht="13">
      <c r="A8153" s="403"/>
      <c r="B8153" s="404"/>
      <c r="C8153" s="404"/>
      <c r="D8153" s="421"/>
      <c r="E8153" s="829" t="s">
        <v>147</v>
      </c>
      <c r="F8153" s="234" t="s">
        <v>148</v>
      </c>
      <c r="G8153" s="829"/>
      <c r="H8153" s="233"/>
      <c r="K8153" s="233"/>
      <c r="L8153" s="233"/>
      <c r="M8153" s="230"/>
      <c r="N8153" s="233"/>
      <c r="O8153" s="233"/>
    </row>
    <row r="8154" spans="1:15" s="1378" customFormat="1" ht="13">
      <c r="A8154" s="403"/>
      <c r="B8154" s="404"/>
      <c r="C8154" s="404"/>
      <c r="D8154" s="274">
        <v>5.3999999999999999E-2</v>
      </c>
      <c r="E8154" s="829" t="s">
        <v>149</v>
      </c>
      <c r="F8154" s="264" t="s">
        <v>150</v>
      </c>
      <c r="G8154" s="370" t="s">
        <v>151</v>
      </c>
      <c r="H8154" s="248">
        <f>Bahan!$C$10</f>
        <v>125000</v>
      </c>
      <c r="K8154" s="248" t="s">
        <v>128</v>
      </c>
      <c r="L8154" s="230">
        <f>D8154*H8154</f>
        <v>6750</v>
      </c>
      <c r="M8154" s="230"/>
      <c r="N8154" s="233"/>
      <c r="O8154" s="233"/>
    </row>
    <row r="8155" spans="1:15" s="1378" customFormat="1" ht="13">
      <c r="A8155" s="403"/>
      <c r="B8155" s="404"/>
      <c r="C8155" s="404"/>
      <c r="D8155" s="274">
        <v>0.09</v>
      </c>
      <c r="E8155" s="829" t="s">
        <v>149</v>
      </c>
      <c r="F8155" s="264" t="s">
        <v>1596</v>
      </c>
      <c r="G8155" s="370" t="s">
        <v>151</v>
      </c>
      <c r="H8155" s="248">
        <f>Bahan!$C$20</f>
        <v>135000</v>
      </c>
      <c r="K8155" s="248" t="s">
        <v>128</v>
      </c>
      <c r="L8155" s="230">
        <f>D8155*H8155</f>
        <v>12150</v>
      </c>
      <c r="M8155" s="230"/>
      <c r="N8155" s="233"/>
      <c r="O8155" s="233"/>
    </row>
    <row r="8156" spans="1:15" s="1378" customFormat="1" ht="13">
      <c r="A8156" s="403"/>
      <c r="B8156" s="404"/>
      <c r="C8156" s="404"/>
      <c r="D8156" s="274">
        <v>8.9999999999999993E-3</v>
      </c>
      <c r="E8156" s="829" t="s">
        <v>149</v>
      </c>
      <c r="F8156" s="234" t="s">
        <v>153</v>
      </c>
      <c r="G8156" s="370" t="s">
        <v>151</v>
      </c>
      <c r="H8156" s="248">
        <f>Bahan!$C$21</f>
        <v>145000</v>
      </c>
      <c r="K8156" s="248" t="s">
        <v>128</v>
      </c>
      <c r="L8156" s="230">
        <f>D8156*H8156</f>
        <v>1305</v>
      </c>
      <c r="M8156" s="230"/>
      <c r="N8156" s="233"/>
      <c r="O8156" s="233"/>
    </row>
    <row r="8157" spans="1:15" s="1378" customFormat="1" ht="13">
      <c r="A8157" s="403"/>
      <c r="B8157" s="404"/>
      <c r="C8157" s="404"/>
      <c r="D8157" s="274">
        <v>2.7E-2</v>
      </c>
      <c r="E8157" s="829" t="s">
        <v>149</v>
      </c>
      <c r="F8157" s="234" t="s">
        <v>154</v>
      </c>
      <c r="G8157" s="370" t="s">
        <v>151</v>
      </c>
      <c r="H8157" s="248">
        <f>Bahan!$C$22</f>
        <v>150000</v>
      </c>
      <c r="K8157" s="248" t="s">
        <v>128</v>
      </c>
      <c r="L8157" s="230">
        <f>D8157*H8157</f>
        <v>4050</v>
      </c>
      <c r="M8157" s="230"/>
      <c r="N8157" s="233"/>
      <c r="O8157" s="233"/>
    </row>
    <row r="8158" spans="1:15" s="1378" customFormat="1" ht="13">
      <c r="A8158" s="403"/>
      <c r="B8158" s="404"/>
      <c r="C8158" s="404"/>
      <c r="D8158" s="421"/>
      <c r="E8158" s="829"/>
      <c r="F8158" s="234"/>
      <c r="G8158" s="829"/>
      <c r="H8158" s="233"/>
      <c r="K8158" s="233"/>
      <c r="L8158" s="233"/>
      <c r="M8158" s="230" t="s">
        <v>128</v>
      </c>
      <c r="N8158" s="265">
        <f>SUM(L8154:L8157)</f>
        <v>24255</v>
      </c>
      <c r="O8158" s="233"/>
    </row>
    <row r="8159" spans="1:15" s="1378" customFormat="1" ht="13">
      <c r="A8159" s="403"/>
      <c r="B8159" s="404"/>
      <c r="C8159" s="404"/>
      <c r="D8159" s="421"/>
      <c r="E8159" s="829" t="s">
        <v>155</v>
      </c>
      <c r="F8159" s="234" t="s">
        <v>156</v>
      </c>
      <c r="G8159" s="829"/>
      <c r="H8159" s="233"/>
      <c r="K8159" s="233"/>
      <c r="L8159" s="233"/>
      <c r="M8159" s="230"/>
      <c r="N8159" s="233"/>
      <c r="O8159" s="233"/>
    </row>
    <row r="8160" spans="1:15" s="1378" customFormat="1" ht="13">
      <c r="A8160" s="403"/>
      <c r="B8160" s="404"/>
      <c r="C8160" s="404"/>
      <c r="D8160" s="274">
        <v>1.2</v>
      </c>
      <c r="E8160" s="829" t="s">
        <v>441</v>
      </c>
      <c r="F8160" s="439" t="s">
        <v>3244</v>
      </c>
      <c r="G8160" s="370" t="s">
        <v>151</v>
      </c>
      <c r="H8160" s="426">
        <f>Bahan!$C$718</f>
        <v>260000</v>
      </c>
      <c r="K8160" s="248" t="s">
        <v>128</v>
      </c>
      <c r="L8160" s="230">
        <f>D8160*H8160</f>
        <v>312000</v>
      </c>
      <c r="M8160" s="230"/>
      <c r="N8160" s="233"/>
      <c r="O8160" s="233"/>
    </row>
    <row r="8161" spans="1:15" s="1378" customFormat="1" ht="13">
      <c r="A8161" s="403"/>
      <c r="B8161" s="404"/>
      <c r="C8161" s="404"/>
      <c r="D8161" s="421">
        <v>0.35</v>
      </c>
      <c r="E8161" s="829" t="s">
        <v>219</v>
      </c>
      <c r="F8161" s="234" t="s">
        <v>3224</v>
      </c>
      <c r="G8161" s="370" t="s">
        <v>151</v>
      </c>
      <c r="H8161" s="426">
        <f>L8160</f>
        <v>312000</v>
      </c>
      <c r="K8161" s="248" t="s">
        <v>128</v>
      </c>
      <c r="L8161" s="230">
        <f>D8161*H8161</f>
        <v>109200</v>
      </c>
      <c r="M8161" s="230"/>
      <c r="N8161" s="233"/>
      <c r="O8161" s="233"/>
    </row>
    <row r="8162" spans="1:15" s="1378" customFormat="1" ht="13">
      <c r="A8162" s="231"/>
      <c r="B8162" s="829"/>
      <c r="C8162" s="829"/>
      <c r="D8162" s="421"/>
      <c r="E8162" s="829"/>
      <c r="F8162" s="234"/>
      <c r="G8162" s="370"/>
      <c r="H8162" s="248"/>
      <c r="K8162" s="233"/>
      <c r="L8162" s="230"/>
      <c r="M8162" s="230" t="s">
        <v>128</v>
      </c>
      <c r="N8162" s="265">
        <f>SUM(L8160:L8161)</f>
        <v>421200</v>
      </c>
      <c r="O8162" s="233"/>
    </row>
    <row r="8163" spans="1:15" s="1378" customFormat="1" ht="13">
      <c r="A8163" s="231"/>
      <c r="B8163" s="829"/>
      <c r="C8163" s="829"/>
      <c r="D8163" s="421"/>
      <c r="E8163" s="829"/>
      <c r="F8163" s="234"/>
      <c r="G8163" s="829"/>
      <c r="H8163" s="829"/>
      <c r="K8163" s="829"/>
      <c r="L8163" s="233"/>
      <c r="M8163" s="267" t="s">
        <v>169</v>
      </c>
      <c r="N8163" s="268" t="s">
        <v>169</v>
      </c>
      <c r="O8163" s="233"/>
    </row>
    <row r="8164" spans="1:15" s="1378" customFormat="1" ht="13">
      <c r="A8164" s="231"/>
      <c r="B8164" s="829"/>
      <c r="C8164" s="829"/>
      <c r="D8164" s="421"/>
      <c r="E8164" s="829"/>
      <c r="F8164" s="234"/>
      <c r="G8164" s="829"/>
      <c r="H8164" s="233" t="s">
        <v>170</v>
      </c>
      <c r="K8164" s="233"/>
      <c r="L8164" s="233"/>
      <c r="M8164" s="230" t="s">
        <v>128</v>
      </c>
      <c r="N8164" s="230">
        <f>SUM(N8158:N8162)</f>
        <v>445455</v>
      </c>
      <c r="O8164" s="233"/>
    </row>
    <row r="8165" spans="1:15" s="1378" customFormat="1" ht="13">
      <c r="A8165" s="231"/>
      <c r="B8165" s="829"/>
      <c r="C8165" s="829"/>
      <c r="D8165" s="421"/>
      <c r="E8165" s="829"/>
      <c r="F8165" s="234"/>
      <c r="G8165" s="829"/>
      <c r="H8165" s="269" t="s">
        <v>3123</v>
      </c>
      <c r="I8165" s="233"/>
      <c r="J8165" s="233"/>
      <c r="K8165" s="270"/>
      <c r="L8165" s="233"/>
      <c r="M8165" s="230" t="s">
        <v>128</v>
      </c>
      <c r="N8165" s="265">
        <f>N8164*$Q$4</f>
        <v>44545.5</v>
      </c>
      <c r="O8165" s="233"/>
    </row>
    <row r="8166" spans="1:15" s="1378" customFormat="1" ht="13">
      <c r="A8166" s="231"/>
      <c r="B8166" s="829"/>
      <c r="C8166" s="829"/>
      <c r="D8166" s="421"/>
      <c r="E8166" s="829"/>
      <c r="F8166" s="234"/>
      <c r="G8166" s="829"/>
      <c r="H8166" s="233" t="s">
        <v>171</v>
      </c>
      <c r="I8166" s="233"/>
      <c r="J8166" s="233"/>
      <c r="K8166" s="233"/>
      <c r="L8166" s="233"/>
      <c r="M8166" s="230" t="s">
        <v>128</v>
      </c>
      <c r="N8166" s="262">
        <f>ROUNDDOWN((N8164+N8165),0)</f>
        <v>490000</v>
      </c>
      <c r="O8166" s="233"/>
    </row>
    <row r="8167" spans="1:15" s="1378" customFormat="1" ht="13">
      <c r="A8167" s="231"/>
      <c r="B8167" s="829"/>
      <c r="C8167" s="829"/>
      <c r="D8167" s="421"/>
      <c r="E8167" s="829"/>
      <c r="F8167" s="234"/>
      <c r="G8167" s="829"/>
      <c r="H8167" s="233"/>
      <c r="K8167" s="233"/>
      <c r="L8167" s="233"/>
      <c r="M8167" s="230"/>
      <c r="N8167" s="233"/>
      <c r="O8167" s="233"/>
    </row>
    <row r="8168" spans="1:15" s="1378" customFormat="1" ht="13">
      <c r="A8168" s="258">
        <f>1+A8152</f>
        <v>310</v>
      </c>
      <c r="B8168" s="1250" t="s">
        <v>3221</v>
      </c>
      <c r="C8168" s="437"/>
      <c r="D8168" s="438" t="s">
        <v>3233</v>
      </c>
      <c r="E8168" s="1250"/>
      <c r="F8168" s="260"/>
      <c r="G8168" s="1250"/>
      <c r="H8168" s="245"/>
      <c r="K8168" s="245"/>
      <c r="L8168" s="245"/>
      <c r="M8168" s="262"/>
      <c r="N8168" s="245"/>
      <c r="O8168" s="233"/>
    </row>
    <row r="8169" spans="1:15" s="1378" customFormat="1" ht="13">
      <c r="A8169" s="403"/>
      <c r="B8169" s="404"/>
      <c r="C8169" s="404"/>
      <c r="D8169" s="421"/>
      <c r="E8169" s="829" t="s">
        <v>147</v>
      </c>
      <c r="F8169" s="234" t="s">
        <v>148</v>
      </c>
      <c r="G8169" s="829"/>
      <c r="H8169" s="233"/>
      <c r="K8169" s="233"/>
      <c r="L8169" s="233"/>
      <c r="M8169" s="230"/>
      <c r="N8169" s="233"/>
      <c r="O8169" s="233"/>
    </row>
    <row r="8170" spans="1:15" s="1378" customFormat="1" ht="13">
      <c r="A8170" s="403"/>
      <c r="B8170" s="404"/>
      <c r="C8170" s="404"/>
      <c r="D8170" s="274">
        <v>5.3999999999999999E-2</v>
      </c>
      <c r="E8170" s="829" t="s">
        <v>149</v>
      </c>
      <c r="F8170" s="264" t="s">
        <v>150</v>
      </c>
      <c r="G8170" s="370" t="s">
        <v>151</v>
      </c>
      <c r="H8170" s="248">
        <f>Bahan!$C$10</f>
        <v>125000</v>
      </c>
      <c r="K8170" s="248" t="s">
        <v>128</v>
      </c>
      <c r="L8170" s="230">
        <f>D8170*H8170</f>
        <v>6750</v>
      </c>
      <c r="M8170" s="230"/>
      <c r="N8170" s="233"/>
      <c r="O8170" s="233"/>
    </row>
    <row r="8171" spans="1:15" s="1378" customFormat="1" ht="13">
      <c r="A8171" s="403"/>
      <c r="B8171" s="404"/>
      <c r="C8171" s="404"/>
      <c r="D8171" s="274">
        <v>0.09</v>
      </c>
      <c r="E8171" s="829" t="s">
        <v>149</v>
      </c>
      <c r="F8171" s="264" t="s">
        <v>1596</v>
      </c>
      <c r="G8171" s="370" t="s">
        <v>151</v>
      </c>
      <c r="H8171" s="248">
        <f>Bahan!$C$20</f>
        <v>135000</v>
      </c>
      <c r="K8171" s="248" t="s">
        <v>128</v>
      </c>
      <c r="L8171" s="230">
        <f>D8171*H8171</f>
        <v>12150</v>
      </c>
      <c r="M8171" s="230"/>
      <c r="N8171" s="233"/>
      <c r="O8171" s="233"/>
    </row>
    <row r="8172" spans="1:15" s="1378" customFormat="1" ht="13">
      <c r="A8172" s="403"/>
      <c r="B8172" s="404"/>
      <c r="C8172" s="404"/>
      <c r="D8172" s="274">
        <v>8.9999999999999993E-3</v>
      </c>
      <c r="E8172" s="829" t="s">
        <v>149</v>
      </c>
      <c r="F8172" s="234" t="s">
        <v>153</v>
      </c>
      <c r="G8172" s="370" t="s">
        <v>151</v>
      </c>
      <c r="H8172" s="248">
        <f>Bahan!$C$21</f>
        <v>145000</v>
      </c>
      <c r="K8172" s="248" t="s">
        <v>128</v>
      </c>
      <c r="L8172" s="230">
        <f>D8172*H8172</f>
        <v>1305</v>
      </c>
      <c r="M8172" s="230"/>
      <c r="N8172" s="233"/>
      <c r="O8172" s="233"/>
    </row>
    <row r="8173" spans="1:15" s="1378" customFormat="1" ht="13">
      <c r="A8173" s="403"/>
      <c r="B8173" s="404"/>
      <c r="C8173" s="404"/>
      <c r="D8173" s="274">
        <v>2.7E-2</v>
      </c>
      <c r="E8173" s="829" t="s">
        <v>149</v>
      </c>
      <c r="F8173" s="234" t="s">
        <v>154</v>
      </c>
      <c r="G8173" s="370" t="s">
        <v>151</v>
      </c>
      <c r="H8173" s="248">
        <f>Bahan!$C$22</f>
        <v>150000</v>
      </c>
      <c r="K8173" s="248" t="s">
        <v>128</v>
      </c>
      <c r="L8173" s="230">
        <f>D8173*H8173</f>
        <v>4050</v>
      </c>
      <c r="M8173" s="230"/>
      <c r="N8173" s="233"/>
      <c r="O8173" s="233"/>
    </row>
    <row r="8174" spans="1:15" s="1378" customFormat="1" ht="13">
      <c r="A8174" s="403"/>
      <c r="B8174" s="404"/>
      <c r="C8174" s="404"/>
      <c r="D8174" s="421"/>
      <c r="E8174" s="829"/>
      <c r="F8174" s="234"/>
      <c r="G8174" s="829"/>
      <c r="H8174" s="233"/>
      <c r="K8174" s="233"/>
      <c r="L8174" s="233"/>
      <c r="M8174" s="230" t="s">
        <v>128</v>
      </c>
      <c r="N8174" s="265">
        <f>SUM(L8170:L8173)</f>
        <v>24255</v>
      </c>
      <c r="O8174" s="233"/>
    </row>
    <row r="8175" spans="1:15" s="1378" customFormat="1" ht="13">
      <c r="A8175" s="403"/>
      <c r="B8175" s="404"/>
      <c r="C8175" s="404"/>
      <c r="D8175" s="421"/>
      <c r="E8175" s="829" t="s">
        <v>155</v>
      </c>
      <c r="F8175" s="234" t="s">
        <v>156</v>
      </c>
      <c r="G8175" s="829"/>
      <c r="H8175" s="233"/>
      <c r="K8175" s="233"/>
      <c r="L8175" s="233"/>
      <c r="M8175" s="230"/>
      <c r="N8175" s="233"/>
      <c r="O8175" s="233"/>
    </row>
    <row r="8176" spans="1:15" s="1378" customFormat="1" ht="13">
      <c r="A8176" s="403"/>
      <c r="B8176" s="404"/>
      <c r="C8176" s="404"/>
      <c r="D8176" s="274">
        <v>1.2</v>
      </c>
      <c r="E8176" s="829" t="s">
        <v>441</v>
      </c>
      <c r="F8176" s="439" t="s">
        <v>3234</v>
      </c>
      <c r="G8176" s="370" t="s">
        <v>151</v>
      </c>
      <c r="H8176" s="426">
        <f>Bahan!$C$719</f>
        <v>285000</v>
      </c>
      <c r="K8176" s="248" t="s">
        <v>128</v>
      </c>
      <c r="L8176" s="230">
        <f>D8176*H8176</f>
        <v>342000</v>
      </c>
      <c r="M8176" s="230"/>
      <c r="N8176" s="233"/>
      <c r="O8176" s="233"/>
    </row>
    <row r="8177" spans="1:15" s="1378" customFormat="1" ht="13">
      <c r="A8177" s="403"/>
      <c r="B8177" s="404"/>
      <c r="C8177" s="404"/>
      <c r="D8177" s="421">
        <v>0.35</v>
      </c>
      <c r="E8177" s="829" t="s">
        <v>219</v>
      </c>
      <c r="F8177" s="234" t="s">
        <v>3224</v>
      </c>
      <c r="G8177" s="370" t="s">
        <v>151</v>
      </c>
      <c r="H8177" s="426">
        <f>L8176</f>
        <v>342000</v>
      </c>
      <c r="K8177" s="248" t="s">
        <v>128</v>
      </c>
      <c r="L8177" s="230">
        <f>D8177*H8177</f>
        <v>119699.99999999999</v>
      </c>
      <c r="M8177" s="230"/>
      <c r="N8177" s="233"/>
      <c r="O8177" s="233"/>
    </row>
    <row r="8178" spans="1:15" s="1378" customFormat="1" ht="13">
      <c r="A8178" s="231"/>
      <c r="B8178" s="829"/>
      <c r="C8178" s="829"/>
      <c r="D8178" s="421"/>
      <c r="E8178" s="829"/>
      <c r="F8178" s="234"/>
      <c r="G8178" s="370"/>
      <c r="H8178" s="248"/>
      <c r="K8178" s="233"/>
      <c r="L8178" s="230"/>
      <c r="M8178" s="230" t="s">
        <v>128</v>
      </c>
      <c r="N8178" s="265">
        <f>SUM(L8176:L8177)</f>
        <v>461700</v>
      </c>
      <c r="O8178" s="233"/>
    </row>
    <row r="8179" spans="1:15" s="1378" customFormat="1" ht="13">
      <c r="A8179" s="231"/>
      <c r="B8179" s="829"/>
      <c r="C8179" s="829"/>
      <c r="D8179" s="421"/>
      <c r="E8179" s="829"/>
      <c r="F8179" s="234"/>
      <c r="G8179" s="829"/>
      <c r="H8179" s="829"/>
      <c r="K8179" s="829"/>
      <c r="L8179" s="233"/>
      <c r="M8179" s="267" t="s">
        <v>169</v>
      </c>
      <c r="N8179" s="268" t="s">
        <v>169</v>
      </c>
      <c r="O8179" s="233"/>
    </row>
    <row r="8180" spans="1:15" s="1378" customFormat="1" ht="13">
      <c r="A8180" s="231"/>
      <c r="B8180" s="829"/>
      <c r="C8180" s="829"/>
      <c r="D8180" s="421"/>
      <c r="E8180" s="829"/>
      <c r="F8180" s="234"/>
      <c r="G8180" s="829"/>
      <c r="H8180" s="233" t="s">
        <v>170</v>
      </c>
      <c r="K8180" s="233"/>
      <c r="L8180" s="233"/>
      <c r="M8180" s="230" t="s">
        <v>128</v>
      </c>
      <c r="N8180" s="230">
        <f>SUM(N8174:N8178)</f>
        <v>485955</v>
      </c>
      <c r="O8180" s="233"/>
    </row>
    <row r="8181" spans="1:15" s="1378" customFormat="1" ht="13">
      <c r="A8181" s="231"/>
      <c r="B8181" s="829"/>
      <c r="C8181" s="829"/>
      <c r="D8181" s="421"/>
      <c r="E8181" s="829"/>
      <c r="F8181" s="234"/>
      <c r="G8181" s="829"/>
      <c r="H8181" s="269" t="s">
        <v>3123</v>
      </c>
      <c r="I8181" s="233"/>
      <c r="J8181" s="233"/>
      <c r="K8181" s="270"/>
      <c r="L8181" s="233"/>
      <c r="M8181" s="230" t="s">
        <v>128</v>
      </c>
      <c r="N8181" s="265">
        <f>N8180*$Q$4</f>
        <v>48595.5</v>
      </c>
      <c r="O8181" s="233"/>
    </row>
    <row r="8182" spans="1:15" s="1378" customFormat="1" ht="13">
      <c r="A8182" s="231"/>
      <c r="B8182" s="829"/>
      <c r="C8182" s="829"/>
      <c r="D8182" s="421"/>
      <c r="E8182" s="829"/>
      <c r="F8182" s="234"/>
      <c r="G8182" s="829"/>
      <c r="H8182" s="233" t="s">
        <v>171</v>
      </c>
      <c r="I8182" s="233"/>
      <c r="J8182" s="233"/>
      <c r="K8182" s="233"/>
      <c r="L8182" s="233"/>
      <c r="M8182" s="230" t="s">
        <v>128</v>
      </c>
      <c r="N8182" s="262">
        <f>ROUNDDOWN((N8180+N8181),0)</f>
        <v>534550</v>
      </c>
      <c r="O8182" s="233"/>
    </row>
    <row r="8183" spans="1:15" s="1378" customFormat="1" ht="13">
      <c r="A8183" s="231"/>
      <c r="B8183" s="829"/>
      <c r="C8183" s="829"/>
      <c r="D8183" s="421"/>
      <c r="E8183" s="829"/>
      <c r="F8183" s="234"/>
      <c r="G8183" s="829"/>
      <c r="H8183" s="233"/>
      <c r="I8183" s="233"/>
      <c r="J8183" s="233"/>
      <c r="K8183" s="233"/>
      <c r="L8183" s="233"/>
      <c r="M8183" s="230"/>
      <c r="N8183" s="262"/>
      <c r="O8183" s="233"/>
    </row>
    <row r="8184" spans="1:15" s="1378" customFormat="1" ht="13">
      <c r="A8184" s="258">
        <f>1+A8168</f>
        <v>311</v>
      </c>
      <c r="B8184" s="1250" t="s">
        <v>3221</v>
      </c>
      <c r="C8184" s="437"/>
      <c r="D8184" s="438" t="s">
        <v>3241</v>
      </c>
      <c r="E8184" s="1250"/>
      <c r="F8184" s="260"/>
      <c r="G8184" s="1250"/>
      <c r="H8184" s="245"/>
      <c r="K8184" s="245"/>
      <c r="L8184" s="245"/>
      <c r="M8184" s="262"/>
      <c r="N8184" s="245"/>
      <c r="O8184" s="233"/>
    </row>
    <row r="8185" spans="1:15" s="1378" customFormat="1" ht="13">
      <c r="A8185" s="403"/>
      <c r="B8185" s="404"/>
      <c r="C8185" s="404"/>
      <c r="D8185" s="421"/>
      <c r="E8185" s="829" t="s">
        <v>147</v>
      </c>
      <c r="F8185" s="234" t="s">
        <v>148</v>
      </c>
      <c r="G8185" s="829"/>
      <c r="H8185" s="233"/>
      <c r="K8185" s="233"/>
      <c r="L8185" s="233"/>
      <c r="M8185" s="230"/>
      <c r="N8185" s="233"/>
      <c r="O8185" s="233"/>
    </row>
    <row r="8186" spans="1:15" s="1378" customFormat="1" ht="13">
      <c r="A8186" s="403"/>
      <c r="B8186" s="404"/>
      <c r="C8186" s="404"/>
      <c r="D8186" s="274">
        <v>5.3999999999999999E-2</v>
      </c>
      <c r="E8186" s="829" t="s">
        <v>149</v>
      </c>
      <c r="F8186" s="264" t="s">
        <v>150</v>
      </c>
      <c r="G8186" s="370" t="s">
        <v>151</v>
      </c>
      <c r="H8186" s="248">
        <f>Bahan!$C$10</f>
        <v>125000</v>
      </c>
      <c r="K8186" s="248" t="s">
        <v>128</v>
      </c>
      <c r="L8186" s="230">
        <f>D8186*H8186</f>
        <v>6750</v>
      </c>
      <c r="M8186" s="230"/>
      <c r="N8186" s="233"/>
      <c r="O8186" s="233"/>
    </row>
    <row r="8187" spans="1:15" s="1378" customFormat="1" ht="13">
      <c r="A8187" s="403"/>
      <c r="B8187" s="404"/>
      <c r="C8187" s="404"/>
      <c r="D8187" s="274">
        <v>0.09</v>
      </c>
      <c r="E8187" s="829" t="s">
        <v>149</v>
      </c>
      <c r="F8187" s="264" t="s">
        <v>1596</v>
      </c>
      <c r="G8187" s="370" t="s">
        <v>151</v>
      </c>
      <c r="H8187" s="248">
        <f>Bahan!$C$20</f>
        <v>135000</v>
      </c>
      <c r="K8187" s="248" t="s">
        <v>128</v>
      </c>
      <c r="L8187" s="230">
        <f>D8187*H8187</f>
        <v>12150</v>
      </c>
      <c r="M8187" s="230"/>
      <c r="N8187" s="233"/>
      <c r="O8187" s="233"/>
    </row>
    <row r="8188" spans="1:15" s="1378" customFormat="1" ht="13">
      <c r="A8188" s="403"/>
      <c r="B8188" s="404"/>
      <c r="C8188" s="404"/>
      <c r="D8188" s="274">
        <v>8.9999999999999993E-3</v>
      </c>
      <c r="E8188" s="829" t="s">
        <v>149</v>
      </c>
      <c r="F8188" s="234" t="s">
        <v>153</v>
      </c>
      <c r="G8188" s="370" t="s">
        <v>151</v>
      </c>
      <c r="H8188" s="248">
        <f>Bahan!$C$21</f>
        <v>145000</v>
      </c>
      <c r="K8188" s="248" t="s">
        <v>128</v>
      </c>
      <c r="L8188" s="230">
        <f>D8188*H8188</f>
        <v>1305</v>
      </c>
      <c r="M8188" s="230"/>
      <c r="N8188" s="233"/>
      <c r="O8188" s="233"/>
    </row>
    <row r="8189" spans="1:15" s="1378" customFormat="1" ht="13">
      <c r="A8189" s="403"/>
      <c r="B8189" s="404"/>
      <c r="C8189" s="404"/>
      <c r="D8189" s="274">
        <v>2.7E-2</v>
      </c>
      <c r="E8189" s="829" t="s">
        <v>149</v>
      </c>
      <c r="F8189" s="234" t="s">
        <v>154</v>
      </c>
      <c r="G8189" s="370" t="s">
        <v>151</v>
      </c>
      <c r="H8189" s="248">
        <f>Bahan!$C$22</f>
        <v>150000</v>
      </c>
      <c r="K8189" s="248" t="s">
        <v>128</v>
      </c>
      <c r="L8189" s="230">
        <f>D8189*H8189</f>
        <v>4050</v>
      </c>
      <c r="M8189" s="230"/>
      <c r="N8189" s="233"/>
      <c r="O8189" s="233"/>
    </row>
    <row r="8190" spans="1:15" s="1378" customFormat="1" ht="13">
      <c r="A8190" s="403"/>
      <c r="B8190" s="404"/>
      <c r="C8190" s="404"/>
      <c r="D8190" s="421"/>
      <c r="E8190" s="829"/>
      <c r="F8190" s="234"/>
      <c r="G8190" s="829"/>
      <c r="H8190" s="233"/>
      <c r="K8190" s="233"/>
      <c r="L8190" s="233"/>
      <c r="M8190" s="230" t="s">
        <v>128</v>
      </c>
      <c r="N8190" s="265">
        <f>SUM(L8186:L8189)</f>
        <v>24255</v>
      </c>
      <c r="O8190" s="233"/>
    </row>
    <row r="8191" spans="1:15" s="1378" customFormat="1" ht="13">
      <c r="A8191" s="403"/>
      <c r="B8191" s="404"/>
      <c r="C8191" s="404"/>
      <c r="D8191" s="421"/>
      <c r="E8191" s="829" t="s">
        <v>155</v>
      </c>
      <c r="F8191" s="234" t="s">
        <v>156</v>
      </c>
      <c r="G8191" s="829"/>
      <c r="H8191" s="233"/>
      <c r="K8191" s="233"/>
      <c r="L8191" s="233"/>
      <c r="M8191" s="230"/>
      <c r="N8191" s="233"/>
      <c r="O8191" s="233"/>
    </row>
    <row r="8192" spans="1:15" s="1378" customFormat="1" ht="13">
      <c r="A8192" s="403"/>
      <c r="B8192" s="404"/>
      <c r="C8192" s="404"/>
      <c r="D8192" s="274">
        <v>1.2</v>
      </c>
      <c r="E8192" s="829" t="s">
        <v>441</v>
      </c>
      <c r="F8192" s="439" t="s">
        <v>3242</v>
      </c>
      <c r="G8192" s="370" t="s">
        <v>151</v>
      </c>
      <c r="H8192" s="426">
        <f>Bahan!$C$720</f>
        <v>310000</v>
      </c>
      <c r="K8192" s="248" t="s">
        <v>128</v>
      </c>
      <c r="L8192" s="230">
        <f>D8192*H8192</f>
        <v>372000</v>
      </c>
      <c r="M8192" s="230"/>
      <c r="N8192" s="233"/>
      <c r="O8192" s="233"/>
    </row>
    <row r="8193" spans="1:15" s="1378" customFormat="1" ht="13">
      <c r="A8193" s="403"/>
      <c r="B8193" s="404"/>
      <c r="C8193" s="404"/>
      <c r="D8193" s="421">
        <v>0.35</v>
      </c>
      <c r="E8193" s="829" t="s">
        <v>219</v>
      </c>
      <c r="F8193" s="234" t="s">
        <v>3224</v>
      </c>
      <c r="G8193" s="370" t="s">
        <v>151</v>
      </c>
      <c r="H8193" s="426">
        <f>L8192</f>
        <v>372000</v>
      </c>
      <c r="K8193" s="248" t="s">
        <v>128</v>
      </c>
      <c r="L8193" s="230">
        <f>D8193*H8193</f>
        <v>130199.99999999999</v>
      </c>
      <c r="M8193" s="230"/>
      <c r="N8193" s="233"/>
      <c r="O8193" s="233"/>
    </row>
    <row r="8194" spans="1:15" s="1378" customFormat="1" ht="13">
      <c r="A8194" s="231"/>
      <c r="B8194" s="829"/>
      <c r="C8194" s="829"/>
      <c r="D8194" s="421"/>
      <c r="E8194" s="829"/>
      <c r="F8194" s="234"/>
      <c r="G8194" s="370"/>
      <c r="H8194" s="248"/>
      <c r="K8194" s="233"/>
      <c r="L8194" s="230"/>
      <c r="M8194" s="230" t="s">
        <v>128</v>
      </c>
      <c r="N8194" s="265">
        <f>SUM(L8192:L8193)</f>
        <v>502200</v>
      </c>
      <c r="O8194" s="233"/>
    </row>
    <row r="8195" spans="1:15" s="1378" customFormat="1" ht="13">
      <c r="A8195" s="231"/>
      <c r="B8195" s="829"/>
      <c r="C8195" s="829"/>
      <c r="D8195" s="421"/>
      <c r="E8195" s="829"/>
      <c r="F8195" s="234"/>
      <c r="G8195" s="829"/>
      <c r="H8195" s="829"/>
      <c r="K8195" s="829"/>
      <c r="L8195" s="233"/>
      <c r="M8195" s="267" t="s">
        <v>169</v>
      </c>
      <c r="N8195" s="268" t="s">
        <v>169</v>
      </c>
      <c r="O8195" s="233"/>
    </row>
    <row r="8196" spans="1:15" s="1378" customFormat="1" ht="13">
      <c r="A8196" s="231"/>
      <c r="B8196" s="829"/>
      <c r="C8196" s="829"/>
      <c r="D8196" s="421"/>
      <c r="E8196" s="829"/>
      <c r="F8196" s="234"/>
      <c r="G8196" s="829"/>
      <c r="H8196" s="233" t="s">
        <v>170</v>
      </c>
      <c r="K8196" s="233"/>
      <c r="L8196" s="233"/>
      <c r="M8196" s="230" t="s">
        <v>128</v>
      </c>
      <c r="N8196" s="230">
        <f>SUM(N8190:N8194)</f>
        <v>526455</v>
      </c>
      <c r="O8196" s="233"/>
    </row>
    <row r="8197" spans="1:15" s="1378" customFormat="1" ht="13">
      <c r="A8197" s="231"/>
      <c r="B8197" s="829"/>
      <c r="C8197" s="829"/>
      <c r="D8197" s="421"/>
      <c r="E8197" s="829"/>
      <c r="F8197" s="234"/>
      <c r="G8197" s="829"/>
      <c r="H8197" s="269" t="s">
        <v>3123</v>
      </c>
      <c r="I8197" s="233"/>
      <c r="J8197" s="233"/>
      <c r="K8197" s="270"/>
      <c r="L8197" s="233"/>
      <c r="M8197" s="230" t="s">
        <v>128</v>
      </c>
      <c r="N8197" s="265">
        <f>N8196*$Q$4</f>
        <v>52645.5</v>
      </c>
      <c r="O8197" s="233"/>
    </row>
    <row r="8198" spans="1:15" s="1378" customFormat="1" ht="13">
      <c r="A8198" s="231"/>
      <c r="B8198" s="829"/>
      <c r="C8198" s="829"/>
      <c r="D8198" s="421"/>
      <c r="E8198" s="829"/>
      <c r="F8198" s="234"/>
      <c r="G8198" s="829"/>
      <c r="H8198" s="233" t="s">
        <v>171</v>
      </c>
      <c r="I8198" s="233"/>
      <c r="J8198" s="233"/>
      <c r="K8198" s="233"/>
      <c r="L8198" s="233"/>
      <c r="M8198" s="230" t="s">
        <v>128</v>
      </c>
      <c r="N8198" s="262">
        <f>ROUNDDOWN((N8196+N8197),0)</f>
        <v>579100</v>
      </c>
      <c r="O8198" s="233"/>
    </row>
    <row r="8199" spans="1:15" s="1378" customFormat="1" ht="13">
      <c r="A8199" s="231"/>
      <c r="B8199" s="829"/>
      <c r="C8199" s="829"/>
      <c r="D8199" s="421"/>
      <c r="E8199" s="829"/>
      <c r="F8199" s="234"/>
      <c r="G8199" s="829"/>
      <c r="H8199" s="233"/>
      <c r="I8199" s="233"/>
      <c r="J8199" s="233"/>
      <c r="K8199" s="233"/>
      <c r="L8199" s="233"/>
      <c r="M8199" s="230"/>
      <c r="N8199" s="262"/>
      <c r="O8199" s="233"/>
    </row>
    <row r="8200" spans="1:15" s="1378" customFormat="1" ht="13">
      <c r="A8200" s="258">
        <f>1+A8184</f>
        <v>312</v>
      </c>
      <c r="B8200" s="1250" t="s">
        <v>3221</v>
      </c>
      <c r="C8200" s="437"/>
      <c r="D8200" s="438" t="s">
        <v>3240</v>
      </c>
      <c r="E8200" s="1250"/>
      <c r="F8200" s="260"/>
      <c r="G8200" s="1250"/>
      <c r="H8200" s="245"/>
      <c r="K8200" s="245"/>
      <c r="L8200" s="245"/>
      <c r="M8200" s="262"/>
      <c r="N8200" s="245"/>
      <c r="O8200" s="233"/>
    </row>
    <row r="8201" spans="1:15" s="1378" customFormat="1" ht="13">
      <c r="A8201" s="403"/>
      <c r="B8201" s="404"/>
      <c r="C8201" s="404"/>
      <c r="D8201" s="421"/>
      <c r="E8201" s="829" t="s">
        <v>147</v>
      </c>
      <c r="F8201" s="234" t="s">
        <v>148</v>
      </c>
      <c r="G8201" s="829"/>
      <c r="H8201" s="233"/>
      <c r="K8201" s="233"/>
      <c r="L8201" s="233"/>
      <c r="M8201" s="230"/>
      <c r="N8201" s="233"/>
      <c r="O8201" s="233"/>
    </row>
    <row r="8202" spans="1:15" s="1378" customFormat="1" ht="13">
      <c r="A8202" s="403"/>
      <c r="B8202" s="404"/>
      <c r="C8202" s="404"/>
      <c r="D8202" s="274">
        <v>5.3999999999999999E-2</v>
      </c>
      <c r="E8202" s="829" t="s">
        <v>149</v>
      </c>
      <c r="F8202" s="264" t="s">
        <v>150</v>
      </c>
      <c r="G8202" s="370" t="s">
        <v>151</v>
      </c>
      <c r="H8202" s="248">
        <f>Bahan!$C$10</f>
        <v>125000</v>
      </c>
      <c r="K8202" s="248" t="s">
        <v>128</v>
      </c>
      <c r="L8202" s="230">
        <f>D8202*H8202</f>
        <v>6750</v>
      </c>
      <c r="M8202" s="230"/>
      <c r="N8202" s="233"/>
      <c r="O8202" s="233"/>
    </row>
    <row r="8203" spans="1:15" s="1378" customFormat="1" ht="13">
      <c r="A8203" s="403"/>
      <c r="B8203" s="404"/>
      <c r="C8203" s="404"/>
      <c r="D8203" s="274">
        <v>0.09</v>
      </c>
      <c r="E8203" s="829" t="s">
        <v>149</v>
      </c>
      <c r="F8203" s="264" t="s">
        <v>1596</v>
      </c>
      <c r="G8203" s="370" t="s">
        <v>151</v>
      </c>
      <c r="H8203" s="248">
        <f>Bahan!$C$20</f>
        <v>135000</v>
      </c>
      <c r="K8203" s="248" t="s">
        <v>128</v>
      </c>
      <c r="L8203" s="230">
        <f>D8203*H8203</f>
        <v>12150</v>
      </c>
      <c r="M8203" s="230"/>
      <c r="N8203" s="233"/>
      <c r="O8203" s="233"/>
    </row>
    <row r="8204" spans="1:15" s="1378" customFormat="1" ht="13">
      <c r="A8204" s="403"/>
      <c r="B8204" s="404"/>
      <c r="C8204" s="404"/>
      <c r="D8204" s="274">
        <v>8.9999999999999993E-3</v>
      </c>
      <c r="E8204" s="829" t="s">
        <v>149</v>
      </c>
      <c r="F8204" s="234" t="s">
        <v>153</v>
      </c>
      <c r="G8204" s="370" t="s">
        <v>151</v>
      </c>
      <c r="H8204" s="248">
        <f>Bahan!$C$21</f>
        <v>145000</v>
      </c>
      <c r="K8204" s="248" t="s">
        <v>128</v>
      </c>
      <c r="L8204" s="230">
        <f>D8204*H8204</f>
        <v>1305</v>
      </c>
      <c r="M8204" s="230"/>
      <c r="N8204" s="233"/>
      <c r="O8204" s="233"/>
    </row>
    <row r="8205" spans="1:15" s="1378" customFormat="1" ht="13">
      <c r="A8205" s="403"/>
      <c r="B8205" s="404"/>
      <c r="C8205" s="404"/>
      <c r="D8205" s="274">
        <v>2.7E-2</v>
      </c>
      <c r="E8205" s="829" t="s">
        <v>149</v>
      </c>
      <c r="F8205" s="234" t="s">
        <v>154</v>
      </c>
      <c r="G8205" s="370" t="s">
        <v>151</v>
      </c>
      <c r="H8205" s="248">
        <f>Bahan!$C$22</f>
        <v>150000</v>
      </c>
      <c r="K8205" s="248" t="s">
        <v>128</v>
      </c>
      <c r="L8205" s="230">
        <f>D8205*H8205</f>
        <v>4050</v>
      </c>
      <c r="M8205" s="230"/>
      <c r="N8205" s="233"/>
      <c r="O8205" s="233"/>
    </row>
    <row r="8206" spans="1:15" s="1378" customFormat="1" ht="13">
      <c r="A8206" s="403"/>
      <c r="B8206" s="404"/>
      <c r="C8206" s="404"/>
      <c r="D8206" s="421"/>
      <c r="E8206" s="829"/>
      <c r="F8206" s="234"/>
      <c r="G8206" s="829"/>
      <c r="H8206" s="233"/>
      <c r="K8206" s="233"/>
      <c r="L8206" s="233"/>
      <c r="M8206" s="230" t="s">
        <v>128</v>
      </c>
      <c r="N8206" s="265">
        <f>SUM(L8202:L8205)</f>
        <v>24255</v>
      </c>
      <c r="O8206" s="233"/>
    </row>
    <row r="8207" spans="1:15" s="1378" customFormat="1" ht="13">
      <c r="A8207" s="403"/>
      <c r="B8207" s="404"/>
      <c r="C8207" s="404"/>
      <c r="D8207" s="421"/>
      <c r="E8207" s="829" t="s">
        <v>155</v>
      </c>
      <c r="F8207" s="234" t="s">
        <v>156</v>
      </c>
      <c r="G8207" s="829"/>
      <c r="H8207" s="233"/>
      <c r="K8207" s="233"/>
      <c r="L8207" s="233"/>
      <c r="M8207" s="230"/>
      <c r="N8207" s="233"/>
      <c r="O8207" s="233"/>
    </row>
    <row r="8208" spans="1:15" s="1378" customFormat="1" ht="13">
      <c r="A8208" s="403"/>
      <c r="B8208" s="404"/>
      <c r="C8208" s="404"/>
      <c r="D8208" s="274">
        <v>1.2</v>
      </c>
      <c r="E8208" s="829" t="s">
        <v>441</v>
      </c>
      <c r="F8208" s="439" t="s">
        <v>3239</v>
      </c>
      <c r="G8208" s="370" t="s">
        <v>151</v>
      </c>
      <c r="H8208" s="426">
        <f>Bahan!$C$715</f>
        <v>123333.33333333333</v>
      </c>
      <c r="K8208" s="248" t="s">
        <v>128</v>
      </c>
      <c r="L8208" s="230">
        <f>D8208*H8208</f>
        <v>148000</v>
      </c>
      <c r="M8208" s="230"/>
      <c r="N8208" s="233"/>
      <c r="O8208" s="233"/>
    </row>
    <row r="8209" spans="1:15" s="1378" customFormat="1" ht="13">
      <c r="A8209" s="403"/>
      <c r="B8209" s="404"/>
      <c r="C8209" s="404"/>
      <c r="D8209" s="421">
        <v>0.35</v>
      </c>
      <c r="E8209" s="829" t="s">
        <v>219</v>
      </c>
      <c r="F8209" s="234" t="s">
        <v>3224</v>
      </c>
      <c r="G8209" s="370" t="s">
        <v>151</v>
      </c>
      <c r="H8209" s="426">
        <f>L8208</f>
        <v>148000</v>
      </c>
      <c r="K8209" s="248" t="s">
        <v>128</v>
      </c>
      <c r="L8209" s="230">
        <f>D8209*H8209</f>
        <v>51800</v>
      </c>
      <c r="M8209" s="230"/>
      <c r="N8209" s="233"/>
      <c r="O8209" s="233"/>
    </row>
    <row r="8210" spans="1:15" s="1378" customFormat="1" ht="13">
      <c r="A8210" s="231"/>
      <c r="B8210" s="829"/>
      <c r="C8210" s="829"/>
      <c r="D8210" s="421"/>
      <c r="E8210" s="829"/>
      <c r="F8210" s="234"/>
      <c r="G8210" s="370"/>
      <c r="H8210" s="248"/>
      <c r="K8210" s="233"/>
      <c r="L8210" s="230"/>
      <c r="M8210" s="230" t="s">
        <v>128</v>
      </c>
      <c r="N8210" s="265">
        <f>SUM(L8208:L8209)</f>
        <v>199800</v>
      </c>
      <c r="O8210" s="233"/>
    </row>
    <row r="8211" spans="1:15" s="1378" customFormat="1" ht="13">
      <c r="A8211" s="231"/>
      <c r="B8211" s="829"/>
      <c r="C8211" s="829"/>
      <c r="D8211" s="421"/>
      <c r="E8211" s="829"/>
      <c r="F8211" s="234"/>
      <c r="G8211" s="829"/>
      <c r="H8211" s="829"/>
      <c r="K8211" s="829"/>
      <c r="L8211" s="233"/>
      <c r="M8211" s="267" t="s">
        <v>169</v>
      </c>
      <c r="N8211" s="268" t="s">
        <v>169</v>
      </c>
      <c r="O8211" s="233"/>
    </row>
    <row r="8212" spans="1:15" s="1378" customFormat="1" ht="13">
      <c r="A8212" s="231"/>
      <c r="B8212" s="829"/>
      <c r="C8212" s="829"/>
      <c r="D8212" s="421"/>
      <c r="E8212" s="829"/>
      <c r="F8212" s="234"/>
      <c r="G8212" s="829"/>
      <c r="H8212" s="233" t="s">
        <v>170</v>
      </c>
      <c r="K8212" s="233"/>
      <c r="L8212" s="233"/>
      <c r="M8212" s="230" t="s">
        <v>128</v>
      </c>
      <c r="N8212" s="230">
        <f>SUM(N8206:N8210)</f>
        <v>224055</v>
      </c>
      <c r="O8212" s="233"/>
    </row>
    <row r="8213" spans="1:15" s="1378" customFormat="1" ht="13">
      <c r="A8213" s="231"/>
      <c r="B8213" s="829"/>
      <c r="C8213" s="829"/>
      <c r="D8213" s="421"/>
      <c r="E8213" s="829"/>
      <c r="F8213" s="234"/>
      <c r="G8213" s="829"/>
      <c r="H8213" s="269" t="s">
        <v>3123</v>
      </c>
      <c r="I8213" s="233"/>
      <c r="J8213" s="233"/>
      <c r="K8213" s="270"/>
      <c r="L8213" s="233"/>
      <c r="M8213" s="230" t="s">
        <v>128</v>
      </c>
      <c r="N8213" s="265">
        <f>N8212*$Q$4</f>
        <v>22405.5</v>
      </c>
      <c r="O8213" s="233"/>
    </row>
    <row r="8214" spans="1:15" s="1378" customFormat="1" ht="13">
      <c r="A8214" s="231"/>
      <c r="B8214" s="829"/>
      <c r="C8214" s="829"/>
      <c r="D8214" s="421"/>
      <c r="E8214" s="829"/>
      <c r="F8214" s="234"/>
      <c r="G8214" s="829"/>
      <c r="H8214" s="233" t="s">
        <v>171</v>
      </c>
      <c r="I8214" s="233"/>
      <c r="J8214" s="233"/>
      <c r="K8214" s="233"/>
      <c r="L8214" s="233"/>
      <c r="M8214" s="230" t="s">
        <v>128</v>
      </c>
      <c r="N8214" s="262">
        <f>ROUNDDOWN((N8212+N8213),0)</f>
        <v>246460</v>
      </c>
      <c r="O8214" s="233"/>
    </row>
    <row r="8215" spans="1:15" s="1378" customFormat="1" ht="13">
      <c r="A8215" s="231"/>
      <c r="B8215" s="829"/>
      <c r="C8215" s="829"/>
      <c r="D8215" s="421"/>
      <c r="E8215" s="829"/>
      <c r="F8215" s="234"/>
      <c r="G8215" s="829"/>
      <c r="H8215" s="233"/>
      <c r="I8215" s="233"/>
      <c r="J8215" s="233"/>
      <c r="K8215" s="233"/>
      <c r="L8215" s="233"/>
      <c r="M8215" s="230"/>
      <c r="N8215" s="262"/>
      <c r="O8215" s="233"/>
    </row>
    <row r="8216" spans="1:15" s="1378" customFormat="1" ht="13">
      <c r="A8216" s="258">
        <f>1+A8200</f>
        <v>313</v>
      </c>
      <c r="B8216" s="1250" t="s">
        <v>3221</v>
      </c>
      <c r="C8216" s="437"/>
      <c r="D8216" s="438" t="s">
        <v>3238</v>
      </c>
      <c r="E8216" s="1250"/>
      <c r="F8216" s="260"/>
      <c r="G8216" s="1250"/>
      <c r="H8216" s="245"/>
      <c r="K8216" s="245"/>
      <c r="L8216" s="245"/>
      <c r="M8216" s="262"/>
      <c r="N8216" s="245"/>
      <c r="O8216" s="233"/>
    </row>
    <row r="8217" spans="1:15" s="1378" customFormat="1" ht="13">
      <c r="A8217" s="403"/>
      <c r="B8217" s="404"/>
      <c r="C8217" s="404"/>
      <c r="D8217" s="421"/>
      <c r="E8217" s="829" t="s">
        <v>147</v>
      </c>
      <c r="F8217" s="234" t="s">
        <v>148</v>
      </c>
      <c r="G8217" s="829"/>
      <c r="H8217" s="233"/>
      <c r="K8217" s="233"/>
      <c r="L8217" s="233"/>
      <c r="M8217" s="230"/>
      <c r="N8217" s="233"/>
      <c r="O8217" s="233"/>
    </row>
    <row r="8218" spans="1:15" s="1378" customFormat="1" ht="13">
      <c r="A8218" s="403"/>
      <c r="B8218" s="404"/>
      <c r="C8218" s="404"/>
      <c r="D8218" s="274">
        <v>5.3999999999999999E-2</v>
      </c>
      <c r="E8218" s="829" t="s">
        <v>149</v>
      </c>
      <c r="F8218" s="264" t="s">
        <v>150</v>
      </c>
      <c r="G8218" s="370" t="s">
        <v>151</v>
      </c>
      <c r="H8218" s="248">
        <f>Bahan!$C$10</f>
        <v>125000</v>
      </c>
      <c r="K8218" s="248" t="s">
        <v>128</v>
      </c>
      <c r="L8218" s="230">
        <f>D8218*H8218</f>
        <v>6750</v>
      </c>
      <c r="M8218" s="230"/>
      <c r="N8218" s="233"/>
      <c r="O8218" s="233"/>
    </row>
    <row r="8219" spans="1:15" s="1378" customFormat="1" ht="13">
      <c r="A8219" s="403"/>
      <c r="B8219" s="404"/>
      <c r="C8219" s="404"/>
      <c r="D8219" s="274">
        <v>0.09</v>
      </c>
      <c r="E8219" s="829" t="s">
        <v>149</v>
      </c>
      <c r="F8219" s="264" t="s">
        <v>1596</v>
      </c>
      <c r="G8219" s="370" t="s">
        <v>151</v>
      </c>
      <c r="H8219" s="248">
        <f>Bahan!$C$20</f>
        <v>135000</v>
      </c>
      <c r="K8219" s="248" t="s">
        <v>128</v>
      </c>
      <c r="L8219" s="230">
        <f>D8219*H8219</f>
        <v>12150</v>
      </c>
      <c r="M8219" s="230"/>
      <c r="N8219" s="233"/>
      <c r="O8219" s="233"/>
    </row>
    <row r="8220" spans="1:15" s="1378" customFormat="1" ht="13">
      <c r="A8220" s="403"/>
      <c r="B8220" s="404"/>
      <c r="C8220" s="404"/>
      <c r="D8220" s="274">
        <v>8.9999999999999993E-3</v>
      </c>
      <c r="E8220" s="829" t="s">
        <v>149</v>
      </c>
      <c r="F8220" s="234" t="s">
        <v>153</v>
      </c>
      <c r="G8220" s="370" t="s">
        <v>151</v>
      </c>
      <c r="H8220" s="248">
        <f>Bahan!$C$21</f>
        <v>145000</v>
      </c>
      <c r="K8220" s="248" t="s">
        <v>128</v>
      </c>
      <c r="L8220" s="230">
        <f>D8220*H8220</f>
        <v>1305</v>
      </c>
      <c r="M8220" s="230"/>
      <c r="N8220" s="233"/>
      <c r="O8220" s="233"/>
    </row>
    <row r="8221" spans="1:15" s="1378" customFormat="1" ht="13">
      <c r="A8221" s="403"/>
      <c r="B8221" s="404"/>
      <c r="C8221" s="404"/>
      <c r="D8221" s="274">
        <v>2.7E-2</v>
      </c>
      <c r="E8221" s="829" t="s">
        <v>149</v>
      </c>
      <c r="F8221" s="234" t="s">
        <v>154</v>
      </c>
      <c r="G8221" s="370" t="s">
        <v>151</v>
      </c>
      <c r="H8221" s="248">
        <f>Bahan!$C$22</f>
        <v>150000</v>
      </c>
      <c r="K8221" s="248" t="s">
        <v>128</v>
      </c>
      <c r="L8221" s="230">
        <f>D8221*H8221</f>
        <v>4050</v>
      </c>
      <c r="M8221" s="230"/>
      <c r="N8221" s="233"/>
      <c r="O8221" s="233"/>
    </row>
    <row r="8222" spans="1:15" s="1378" customFormat="1" ht="13">
      <c r="A8222" s="403"/>
      <c r="B8222" s="404"/>
      <c r="C8222" s="404"/>
      <c r="D8222" s="421"/>
      <c r="E8222" s="829"/>
      <c r="F8222" s="234"/>
      <c r="G8222" s="829"/>
      <c r="H8222" s="233"/>
      <c r="K8222" s="233"/>
      <c r="L8222" s="233"/>
      <c r="M8222" s="230" t="s">
        <v>128</v>
      </c>
      <c r="N8222" s="265">
        <f>SUM(L8218:L8221)</f>
        <v>24255</v>
      </c>
      <c r="O8222" s="233"/>
    </row>
    <row r="8223" spans="1:15" s="1378" customFormat="1" ht="13">
      <c r="A8223" s="403"/>
      <c r="B8223" s="404"/>
      <c r="C8223" s="404"/>
      <c r="D8223" s="421"/>
      <c r="E8223" s="829" t="s">
        <v>155</v>
      </c>
      <c r="F8223" s="234" t="s">
        <v>156</v>
      </c>
      <c r="G8223" s="829"/>
      <c r="H8223" s="233"/>
      <c r="K8223" s="233"/>
      <c r="L8223" s="233"/>
      <c r="M8223" s="230"/>
      <c r="N8223" s="233"/>
      <c r="O8223" s="233"/>
    </row>
    <row r="8224" spans="1:15" s="1378" customFormat="1" ht="13">
      <c r="A8224" s="403"/>
      <c r="B8224" s="404"/>
      <c r="C8224" s="404"/>
      <c r="D8224" s="274">
        <v>1.2</v>
      </c>
      <c r="E8224" s="829" t="s">
        <v>441</v>
      </c>
      <c r="F8224" s="439" t="s">
        <v>3237</v>
      </c>
      <c r="G8224" s="370" t="s">
        <v>151</v>
      </c>
      <c r="H8224" s="426">
        <f>Bahan!$C$721</f>
        <v>405000</v>
      </c>
      <c r="K8224" s="248" t="s">
        <v>128</v>
      </c>
      <c r="L8224" s="230">
        <f>D8224*H8224</f>
        <v>486000</v>
      </c>
      <c r="M8224" s="230"/>
      <c r="N8224" s="233"/>
      <c r="O8224" s="233"/>
    </row>
    <row r="8225" spans="1:15" s="1378" customFormat="1" ht="13">
      <c r="A8225" s="403"/>
      <c r="B8225" s="404"/>
      <c r="C8225" s="404"/>
      <c r="D8225" s="421">
        <v>0.35</v>
      </c>
      <c r="E8225" s="829" t="s">
        <v>219</v>
      </c>
      <c r="F8225" s="234" t="s">
        <v>3224</v>
      </c>
      <c r="G8225" s="370" t="s">
        <v>151</v>
      </c>
      <c r="H8225" s="426">
        <f>L8224</f>
        <v>486000</v>
      </c>
      <c r="K8225" s="248" t="s">
        <v>128</v>
      </c>
      <c r="L8225" s="230">
        <f>D8225*H8225</f>
        <v>170100</v>
      </c>
      <c r="M8225" s="230"/>
      <c r="N8225" s="233"/>
      <c r="O8225" s="233"/>
    </row>
    <row r="8226" spans="1:15" s="1378" customFormat="1" ht="13">
      <c r="A8226" s="231"/>
      <c r="B8226" s="829"/>
      <c r="C8226" s="829"/>
      <c r="D8226" s="421"/>
      <c r="E8226" s="829"/>
      <c r="F8226" s="234"/>
      <c r="G8226" s="370"/>
      <c r="H8226" s="248"/>
      <c r="K8226" s="233"/>
      <c r="L8226" s="230"/>
      <c r="M8226" s="230" t="s">
        <v>128</v>
      </c>
      <c r="N8226" s="265">
        <f>SUM(L8224:L8225)</f>
        <v>656100</v>
      </c>
      <c r="O8226" s="233"/>
    </row>
    <row r="8227" spans="1:15" s="1378" customFormat="1" ht="13">
      <c r="A8227" s="231"/>
      <c r="B8227" s="829"/>
      <c r="C8227" s="829"/>
      <c r="D8227" s="421"/>
      <c r="E8227" s="829"/>
      <c r="F8227" s="234"/>
      <c r="G8227" s="829"/>
      <c r="H8227" s="829"/>
      <c r="K8227" s="829"/>
      <c r="L8227" s="233"/>
      <c r="M8227" s="267" t="s">
        <v>169</v>
      </c>
      <c r="N8227" s="268" t="s">
        <v>169</v>
      </c>
      <c r="O8227" s="233"/>
    </row>
    <row r="8228" spans="1:15" s="1378" customFormat="1" ht="13">
      <c r="A8228" s="231"/>
      <c r="B8228" s="829"/>
      <c r="C8228" s="829"/>
      <c r="D8228" s="421"/>
      <c r="E8228" s="829"/>
      <c r="F8228" s="234"/>
      <c r="G8228" s="829"/>
      <c r="H8228" s="233" t="s">
        <v>170</v>
      </c>
      <c r="K8228" s="233"/>
      <c r="L8228" s="233"/>
      <c r="M8228" s="230" t="s">
        <v>128</v>
      </c>
      <c r="N8228" s="230">
        <f>SUM(N8222:N8226)</f>
        <v>680355</v>
      </c>
      <c r="O8228" s="233"/>
    </row>
    <row r="8229" spans="1:15" s="1378" customFormat="1" ht="13">
      <c r="A8229" s="231"/>
      <c r="B8229" s="829"/>
      <c r="C8229" s="829"/>
      <c r="D8229" s="421"/>
      <c r="E8229" s="829"/>
      <c r="F8229" s="234"/>
      <c r="G8229" s="829"/>
      <c r="H8229" s="269" t="s">
        <v>3123</v>
      </c>
      <c r="I8229" s="233"/>
      <c r="J8229" s="233"/>
      <c r="K8229" s="270"/>
      <c r="L8229" s="233"/>
      <c r="M8229" s="230" t="s">
        <v>128</v>
      </c>
      <c r="N8229" s="265">
        <f>N8228*$Q$4</f>
        <v>68035.5</v>
      </c>
      <c r="O8229" s="233"/>
    </row>
    <row r="8230" spans="1:15" s="1378" customFormat="1" ht="13">
      <c r="A8230" s="231"/>
      <c r="B8230" s="829"/>
      <c r="C8230" s="829"/>
      <c r="D8230" s="421"/>
      <c r="E8230" s="829"/>
      <c r="F8230" s="234"/>
      <c r="G8230" s="829"/>
      <c r="H8230" s="233" t="s">
        <v>171</v>
      </c>
      <c r="I8230" s="233"/>
      <c r="J8230" s="233"/>
      <c r="K8230" s="233"/>
      <c r="L8230" s="233"/>
      <c r="M8230" s="230" t="s">
        <v>128</v>
      </c>
      <c r="N8230" s="262">
        <f>ROUNDDOWN((N8228+N8229),0)</f>
        <v>748390</v>
      </c>
      <c r="O8230" s="233"/>
    </row>
    <row r="8231" spans="1:15" s="1378" customFormat="1" ht="13">
      <c r="A8231" s="231"/>
      <c r="B8231" s="829"/>
      <c r="C8231" s="829"/>
      <c r="D8231" s="421"/>
      <c r="E8231" s="829"/>
      <c r="F8231" s="234"/>
      <c r="G8231" s="829"/>
      <c r="H8231" s="233"/>
      <c r="I8231" s="233"/>
      <c r="J8231" s="233"/>
      <c r="K8231" s="233"/>
      <c r="L8231" s="233"/>
      <c r="M8231" s="230"/>
      <c r="N8231" s="262"/>
      <c r="O8231" s="233"/>
    </row>
    <row r="8232" spans="1:15" s="1378" customFormat="1" ht="13">
      <c r="A8232" s="258">
        <f>1+A8216</f>
        <v>314</v>
      </c>
      <c r="B8232" s="1250" t="s">
        <v>3221</v>
      </c>
      <c r="C8232" s="437"/>
      <c r="D8232" s="438" t="s">
        <v>3236</v>
      </c>
      <c r="E8232" s="1250"/>
      <c r="F8232" s="260"/>
      <c r="G8232" s="1250"/>
      <c r="H8232" s="245"/>
      <c r="K8232" s="245"/>
      <c r="L8232" s="245"/>
      <c r="M8232" s="262"/>
      <c r="N8232" s="245"/>
      <c r="O8232" s="233"/>
    </row>
    <row r="8233" spans="1:15" s="1378" customFormat="1" ht="13">
      <c r="A8233" s="403"/>
      <c r="B8233" s="404"/>
      <c r="C8233" s="404"/>
      <c r="D8233" s="421"/>
      <c r="E8233" s="829" t="s">
        <v>147</v>
      </c>
      <c r="F8233" s="234" t="s">
        <v>148</v>
      </c>
      <c r="G8233" s="829"/>
      <c r="H8233" s="233"/>
      <c r="K8233" s="233"/>
      <c r="L8233" s="233"/>
      <c r="M8233" s="230"/>
      <c r="N8233" s="233"/>
      <c r="O8233" s="233"/>
    </row>
    <row r="8234" spans="1:15" s="1378" customFormat="1" ht="13">
      <c r="A8234" s="403"/>
      <c r="B8234" s="404"/>
      <c r="C8234" s="404"/>
      <c r="D8234" s="274">
        <v>5.3999999999999999E-2</v>
      </c>
      <c r="E8234" s="829" t="s">
        <v>149</v>
      </c>
      <c r="F8234" s="264" t="s">
        <v>150</v>
      </c>
      <c r="G8234" s="370" t="s">
        <v>151</v>
      </c>
      <c r="H8234" s="248">
        <f>Bahan!$C$10</f>
        <v>125000</v>
      </c>
      <c r="K8234" s="248" t="s">
        <v>128</v>
      </c>
      <c r="L8234" s="230">
        <f>D8234*H8234</f>
        <v>6750</v>
      </c>
      <c r="M8234" s="230"/>
      <c r="N8234" s="233"/>
      <c r="O8234" s="233"/>
    </row>
    <row r="8235" spans="1:15" s="1378" customFormat="1" ht="13">
      <c r="A8235" s="403"/>
      <c r="B8235" s="404"/>
      <c r="C8235" s="404"/>
      <c r="D8235" s="274">
        <v>0.09</v>
      </c>
      <c r="E8235" s="829" t="s">
        <v>149</v>
      </c>
      <c r="F8235" s="264" t="s">
        <v>1596</v>
      </c>
      <c r="G8235" s="370" t="s">
        <v>151</v>
      </c>
      <c r="H8235" s="248">
        <f>Bahan!$C$20</f>
        <v>135000</v>
      </c>
      <c r="K8235" s="248" t="s">
        <v>128</v>
      </c>
      <c r="L8235" s="230">
        <f>D8235*H8235</f>
        <v>12150</v>
      </c>
      <c r="M8235" s="230"/>
      <c r="N8235" s="233"/>
      <c r="O8235" s="233"/>
    </row>
    <row r="8236" spans="1:15" s="1378" customFormat="1" ht="13">
      <c r="A8236" s="403"/>
      <c r="B8236" s="404"/>
      <c r="C8236" s="404"/>
      <c r="D8236" s="274">
        <v>8.9999999999999993E-3</v>
      </c>
      <c r="E8236" s="829" t="s">
        <v>149</v>
      </c>
      <c r="F8236" s="234" t="s">
        <v>153</v>
      </c>
      <c r="G8236" s="370" t="s">
        <v>151</v>
      </c>
      <c r="H8236" s="248">
        <f>Bahan!$C$21</f>
        <v>145000</v>
      </c>
      <c r="K8236" s="248" t="s">
        <v>128</v>
      </c>
      <c r="L8236" s="230">
        <f>D8236*H8236</f>
        <v>1305</v>
      </c>
      <c r="M8236" s="230"/>
      <c r="N8236" s="233"/>
      <c r="O8236" s="233"/>
    </row>
    <row r="8237" spans="1:15" s="1378" customFormat="1" ht="13">
      <c r="A8237" s="403"/>
      <c r="B8237" s="404"/>
      <c r="C8237" s="404"/>
      <c r="D8237" s="274">
        <v>2.7E-2</v>
      </c>
      <c r="E8237" s="829" t="s">
        <v>149</v>
      </c>
      <c r="F8237" s="234" t="s">
        <v>154</v>
      </c>
      <c r="G8237" s="370" t="s">
        <v>151</v>
      </c>
      <c r="H8237" s="248">
        <f>Bahan!$C$22</f>
        <v>150000</v>
      </c>
      <c r="K8237" s="248" t="s">
        <v>128</v>
      </c>
      <c r="L8237" s="230">
        <f>D8237*H8237</f>
        <v>4050</v>
      </c>
      <c r="M8237" s="230"/>
      <c r="N8237" s="233"/>
      <c r="O8237" s="233"/>
    </row>
    <row r="8238" spans="1:15" s="1378" customFormat="1" ht="13">
      <c r="A8238" s="403"/>
      <c r="B8238" s="404"/>
      <c r="C8238" s="404"/>
      <c r="D8238" s="421"/>
      <c r="E8238" s="829"/>
      <c r="F8238" s="234"/>
      <c r="G8238" s="829"/>
      <c r="H8238" s="233"/>
      <c r="K8238" s="233"/>
      <c r="L8238" s="233"/>
      <c r="M8238" s="230" t="s">
        <v>128</v>
      </c>
      <c r="N8238" s="265">
        <f>SUM(L8234:L8237)</f>
        <v>24255</v>
      </c>
      <c r="O8238" s="233"/>
    </row>
    <row r="8239" spans="1:15" s="1378" customFormat="1" ht="13">
      <c r="A8239" s="403"/>
      <c r="B8239" s="404"/>
      <c r="C8239" s="404"/>
      <c r="D8239" s="421"/>
      <c r="E8239" s="829" t="s">
        <v>155</v>
      </c>
      <c r="F8239" s="234" t="s">
        <v>156</v>
      </c>
      <c r="G8239" s="829"/>
      <c r="H8239" s="233"/>
      <c r="K8239" s="233"/>
      <c r="L8239" s="233"/>
      <c r="M8239" s="230"/>
      <c r="N8239" s="233"/>
      <c r="O8239" s="233"/>
    </row>
    <row r="8240" spans="1:15" s="1378" customFormat="1" ht="13">
      <c r="A8240" s="403"/>
      <c r="B8240" s="404"/>
      <c r="C8240" s="404"/>
      <c r="D8240" s="274">
        <v>1.2</v>
      </c>
      <c r="E8240" s="829" t="s">
        <v>441</v>
      </c>
      <c r="F8240" s="439" t="s">
        <v>3235</v>
      </c>
      <c r="G8240" s="370" t="s">
        <v>151</v>
      </c>
      <c r="H8240" s="426">
        <f>Bahan!$C$722</f>
        <v>485000</v>
      </c>
      <c r="K8240" s="248" t="s">
        <v>128</v>
      </c>
      <c r="L8240" s="230">
        <f>D8240*H8240</f>
        <v>582000</v>
      </c>
      <c r="M8240" s="230"/>
      <c r="N8240" s="233"/>
      <c r="O8240" s="233"/>
    </row>
    <row r="8241" spans="1:15" s="1378" customFormat="1" ht="13">
      <c r="A8241" s="403"/>
      <c r="B8241" s="404"/>
      <c r="C8241" s="404"/>
      <c r="D8241" s="421">
        <v>0.35</v>
      </c>
      <c r="E8241" s="829" t="s">
        <v>219</v>
      </c>
      <c r="F8241" s="234" t="s">
        <v>3224</v>
      </c>
      <c r="G8241" s="370" t="s">
        <v>151</v>
      </c>
      <c r="H8241" s="426">
        <f>L8240</f>
        <v>582000</v>
      </c>
      <c r="K8241" s="248" t="s">
        <v>128</v>
      </c>
      <c r="L8241" s="230">
        <f>D8241*H8241</f>
        <v>203700</v>
      </c>
      <c r="M8241" s="230"/>
      <c r="N8241" s="233"/>
      <c r="O8241" s="233"/>
    </row>
    <row r="8242" spans="1:15" s="1378" customFormat="1" ht="13">
      <c r="A8242" s="231"/>
      <c r="B8242" s="829"/>
      <c r="C8242" s="829"/>
      <c r="D8242" s="421"/>
      <c r="E8242" s="829"/>
      <c r="F8242" s="234"/>
      <c r="G8242" s="370"/>
      <c r="H8242" s="248"/>
      <c r="K8242" s="233"/>
      <c r="L8242" s="230"/>
      <c r="M8242" s="230" t="s">
        <v>128</v>
      </c>
      <c r="N8242" s="265">
        <f>SUM(L8240:L8241)</f>
        <v>785700</v>
      </c>
      <c r="O8242" s="233"/>
    </row>
    <row r="8243" spans="1:15" s="1378" customFormat="1" ht="13">
      <c r="A8243" s="231"/>
      <c r="B8243" s="829"/>
      <c r="C8243" s="829"/>
      <c r="D8243" s="421"/>
      <c r="E8243" s="829"/>
      <c r="F8243" s="234"/>
      <c r="G8243" s="829"/>
      <c r="H8243" s="829"/>
      <c r="K8243" s="829"/>
      <c r="L8243" s="233"/>
      <c r="M8243" s="267" t="s">
        <v>169</v>
      </c>
      <c r="N8243" s="268" t="s">
        <v>169</v>
      </c>
      <c r="O8243" s="233"/>
    </row>
    <row r="8244" spans="1:15" s="1378" customFormat="1" ht="13">
      <c r="A8244" s="231"/>
      <c r="B8244" s="829"/>
      <c r="C8244" s="829"/>
      <c r="D8244" s="421"/>
      <c r="E8244" s="829"/>
      <c r="F8244" s="234"/>
      <c r="G8244" s="829"/>
      <c r="H8244" s="233" t="s">
        <v>170</v>
      </c>
      <c r="K8244" s="233"/>
      <c r="L8244" s="233"/>
      <c r="M8244" s="230" t="s">
        <v>128</v>
      </c>
      <c r="N8244" s="230">
        <f>SUM(N8238:N8242)</f>
        <v>809955</v>
      </c>
      <c r="O8244" s="233"/>
    </row>
    <row r="8245" spans="1:15" s="1378" customFormat="1" ht="13">
      <c r="A8245" s="231"/>
      <c r="B8245" s="829"/>
      <c r="C8245" s="829"/>
      <c r="D8245" s="421"/>
      <c r="E8245" s="829"/>
      <c r="F8245" s="234"/>
      <c r="G8245" s="829"/>
      <c r="H8245" s="269" t="s">
        <v>3123</v>
      </c>
      <c r="I8245" s="233"/>
      <c r="J8245" s="233"/>
      <c r="K8245" s="270"/>
      <c r="L8245" s="233"/>
      <c r="M8245" s="230" t="s">
        <v>128</v>
      </c>
      <c r="N8245" s="265">
        <f>N8244*$Q$4</f>
        <v>80995.5</v>
      </c>
      <c r="O8245" s="233"/>
    </row>
    <row r="8246" spans="1:15" s="1378" customFormat="1" ht="13">
      <c r="A8246" s="231"/>
      <c r="B8246" s="829"/>
      <c r="C8246" s="829"/>
      <c r="D8246" s="421"/>
      <c r="E8246" s="829"/>
      <c r="F8246" s="234"/>
      <c r="G8246" s="829"/>
      <c r="H8246" s="233" t="s">
        <v>171</v>
      </c>
      <c r="I8246" s="233"/>
      <c r="J8246" s="233"/>
      <c r="K8246" s="233"/>
      <c r="L8246" s="233"/>
      <c r="M8246" s="230" t="s">
        <v>128</v>
      </c>
      <c r="N8246" s="262">
        <f>ROUNDDOWN((N8244+N8245),0)</f>
        <v>890950</v>
      </c>
      <c r="O8246" s="233"/>
    </row>
    <row r="8247" spans="1:15" s="1378" customFormat="1" ht="13">
      <c r="A8247" s="231"/>
      <c r="B8247" s="829"/>
      <c r="C8247" s="829"/>
      <c r="D8247" s="421"/>
      <c r="E8247" s="829"/>
      <c r="F8247" s="234"/>
      <c r="G8247" s="829"/>
      <c r="H8247" s="233"/>
      <c r="I8247" s="233"/>
      <c r="J8247" s="233"/>
      <c r="K8247" s="233"/>
      <c r="L8247" s="233"/>
      <c r="M8247" s="230"/>
      <c r="N8247" s="262"/>
      <c r="O8247" s="233"/>
    </row>
    <row r="8248" spans="1:15" s="1378" customFormat="1" ht="13">
      <c r="A8248" s="231"/>
      <c r="B8248" s="829"/>
      <c r="C8248" s="829"/>
      <c r="D8248" s="421"/>
      <c r="E8248" s="829"/>
      <c r="F8248" s="234"/>
      <c r="G8248" s="829"/>
      <c r="H8248" s="233"/>
      <c r="K8248" s="233"/>
      <c r="L8248" s="233"/>
      <c r="M8248" s="230"/>
      <c r="N8248" s="233"/>
      <c r="O8248" s="233"/>
    </row>
    <row r="8249" spans="1:15" s="1378" customFormat="1" ht="13">
      <c r="A8249" s="258">
        <f>1+A8057</f>
        <v>304</v>
      </c>
      <c r="B8249" s="1250" t="s">
        <v>1601</v>
      </c>
      <c r="C8249" s="437"/>
      <c r="D8249" s="438" t="s">
        <v>1602</v>
      </c>
      <c r="E8249" s="1250"/>
      <c r="F8249" s="260"/>
      <c r="G8249" s="1250"/>
      <c r="H8249" s="245"/>
      <c r="K8249" s="245"/>
      <c r="L8249" s="245"/>
      <c r="M8249" s="262"/>
      <c r="N8249" s="245"/>
      <c r="O8249" s="233"/>
    </row>
    <row r="8250" spans="1:15" s="1378" customFormat="1" ht="13">
      <c r="A8250" s="403"/>
      <c r="B8250" s="404"/>
      <c r="C8250" s="404"/>
      <c r="D8250" s="421"/>
      <c r="E8250" s="829" t="s">
        <v>147</v>
      </c>
      <c r="F8250" s="234" t="s">
        <v>148</v>
      </c>
      <c r="G8250" s="829"/>
      <c r="H8250" s="233"/>
      <c r="K8250" s="233"/>
      <c r="L8250" s="233"/>
      <c r="M8250" s="230"/>
      <c r="N8250" s="233"/>
      <c r="O8250" s="233"/>
    </row>
    <row r="8251" spans="1:15" s="1378" customFormat="1" ht="13">
      <c r="A8251" s="403"/>
      <c r="B8251" s="404"/>
      <c r="C8251" s="404"/>
      <c r="D8251" s="274">
        <v>5.3999999999999999E-2</v>
      </c>
      <c r="E8251" s="829" t="s">
        <v>149</v>
      </c>
      <c r="F8251" s="264" t="s">
        <v>150</v>
      </c>
      <c r="G8251" s="370" t="s">
        <v>151</v>
      </c>
      <c r="H8251" s="248">
        <f>Bahan!$C$10</f>
        <v>125000</v>
      </c>
      <c r="K8251" s="248" t="s">
        <v>128</v>
      </c>
      <c r="L8251" s="230">
        <f>D8251*H8251</f>
        <v>6750</v>
      </c>
      <c r="M8251" s="230"/>
      <c r="N8251" s="233"/>
      <c r="O8251" s="233"/>
    </row>
    <row r="8252" spans="1:15" s="1378" customFormat="1" ht="13">
      <c r="A8252" s="403"/>
      <c r="B8252" s="404"/>
      <c r="C8252" s="404"/>
      <c r="D8252" s="274">
        <v>0.09</v>
      </c>
      <c r="E8252" s="829" t="s">
        <v>149</v>
      </c>
      <c r="F8252" s="264" t="s">
        <v>945</v>
      </c>
      <c r="G8252" s="370" t="s">
        <v>151</v>
      </c>
      <c r="H8252" s="248">
        <f>Bahan!$C$20</f>
        <v>135000</v>
      </c>
      <c r="K8252" s="248" t="s">
        <v>128</v>
      </c>
      <c r="L8252" s="230">
        <f>D8252*H8252</f>
        <v>12150</v>
      </c>
      <c r="M8252" s="230"/>
      <c r="N8252" s="233"/>
      <c r="O8252" s="233"/>
    </row>
    <row r="8253" spans="1:15" s="1378" customFormat="1" ht="13">
      <c r="A8253" s="403"/>
      <c r="B8253" s="404"/>
      <c r="C8253" s="404"/>
      <c r="D8253" s="274">
        <v>8.9999999999999993E-3</v>
      </c>
      <c r="E8253" s="829" t="s">
        <v>149</v>
      </c>
      <c r="F8253" s="234" t="s">
        <v>153</v>
      </c>
      <c r="G8253" s="370" t="s">
        <v>151</v>
      </c>
      <c r="H8253" s="248">
        <f>Bahan!$C$21</f>
        <v>145000</v>
      </c>
      <c r="K8253" s="248" t="s">
        <v>128</v>
      </c>
      <c r="L8253" s="230">
        <f>D8253*H8253</f>
        <v>1305</v>
      </c>
      <c r="M8253" s="230"/>
      <c r="N8253" s="233"/>
      <c r="O8253" s="233"/>
    </row>
    <row r="8254" spans="1:15" s="1378" customFormat="1" ht="13">
      <c r="A8254" s="403"/>
      <c r="B8254" s="404"/>
      <c r="C8254" s="404"/>
      <c r="D8254" s="274">
        <v>3.0000000000000001E-3</v>
      </c>
      <c r="E8254" s="829" t="s">
        <v>149</v>
      </c>
      <c r="F8254" s="234" t="s">
        <v>154</v>
      </c>
      <c r="G8254" s="370" t="s">
        <v>151</v>
      </c>
      <c r="H8254" s="248">
        <f>Bahan!$C$22</f>
        <v>150000</v>
      </c>
      <c r="K8254" s="248" t="s">
        <v>128</v>
      </c>
      <c r="L8254" s="230">
        <f>D8254*H8254</f>
        <v>450</v>
      </c>
      <c r="M8254" s="230"/>
      <c r="N8254" s="233"/>
      <c r="O8254" s="233"/>
    </row>
    <row r="8255" spans="1:15" s="1378" customFormat="1" ht="13">
      <c r="A8255" s="403"/>
      <c r="B8255" s="404"/>
      <c r="C8255" s="404"/>
      <c r="D8255" s="450"/>
      <c r="E8255" s="829"/>
      <c r="F8255" s="234"/>
      <c r="G8255" s="829"/>
      <c r="H8255" s="233"/>
      <c r="K8255" s="233"/>
      <c r="L8255" s="233"/>
      <c r="M8255" s="230" t="s">
        <v>128</v>
      </c>
      <c r="N8255" s="265">
        <f>SUM(L8251:L8254)</f>
        <v>20655</v>
      </c>
      <c r="O8255" s="233"/>
    </row>
    <row r="8256" spans="1:15" s="1378" customFormat="1" ht="13">
      <c r="A8256" s="403"/>
      <c r="B8256" s="404"/>
      <c r="C8256" s="404"/>
      <c r="D8256" s="450"/>
      <c r="E8256" s="829" t="s">
        <v>155</v>
      </c>
      <c r="F8256" s="234" t="s">
        <v>156</v>
      </c>
      <c r="G8256" s="829"/>
      <c r="H8256" s="233"/>
      <c r="K8256" s="233"/>
      <c r="L8256" s="233"/>
      <c r="M8256" s="230"/>
      <c r="N8256" s="233"/>
      <c r="O8256" s="233"/>
    </row>
    <row r="8257" spans="1:15" s="1378" customFormat="1" ht="13">
      <c r="A8257" s="403"/>
      <c r="B8257" s="404"/>
      <c r="C8257" s="404"/>
      <c r="D8257" s="274">
        <v>1</v>
      </c>
      <c r="E8257" s="829" t="s">
        <v>441</v>
      </c>
      <c r="F8257" s="439" t="s">
        <v>1603</v>
      </c>
      <c r="G8257" s="370" t="s">
        <v>151</v>
      </c>
      <c r="H8257" s="426">
        <f>Bahan!$C$516</f>
        <v>23000</v>
      </c>
      <c r="K8257" s="248" t="s">
        <v>128</v>
      </c>
      <c r="L8257" s="230">
        <f>D8257*H8257</f>
        <v>23000</v>
      </c>
      <c r="M8257" s="230"/>
      <c r="N8257" s="459"/>
      <c r="O8257" s="233"/>
    </row>
    <row r="8258" spans="1:15" s="1378" customFormat="1" ht="13">
      <c r="A8258" s="403"/>
      <c r="B8258" s="404"/>
      <c r="C8258" s="404"/>
      <c r="D8258" s="440" t="s">
        <v>1169</v>
      </c>
      <c r="E8258" s="829"/>
      <c r="F8258" s="439" t="s">
        <v>1170</v>
      </c>
      <c r="G8258" s="370"/>
      <c r="H8258" s="426"/>
      <c r="K8258" s="248"/>
      <c r="L8258" s="230">
        <f>0.2*L8257</f>
        <v>4600</v>
      </c>
      <c r="M8258" s="230"/>
      <c r="N8258" s="233"/>
      <c r="O8258" s="233"/>
    </row>
    <row r="8259" spans="1:15" s="1378" customFormat="1" ht="13">
      <c r="A8259" s="231"/>
      <c r="B8259" s="829"/>
      <c r="C8259" s="829"/>
      <c r="D8259" s="421"/>
      <c r="E8259" s="829"/>
      <c r="F8259" s="234"/>
      <c r="G8259" s="370"/>
      <c r="H8259" s="248"/>
      <c r="K8259" s="233"/>
      <c r="L8259" s="230"/>
      <c r="M8259" s="230" t="s">
        <v>128</v>
      </c>
      <c r="N8259" s="265">
        <f>SUM(L8257:L8258)</f>
        <v>27600</v>
      </c>
      <c r="O8259" s="233"/>
    </row>
    <row r="8260" spans="1:15" s="1378" customFormat="1" ht="13">
      <c r="A8260" s="231"/>
      <c r="B8260" s="829"/>
      <c r="C8260" s="829"/>
      <c r="D8260" s="421"/>
      <c r="E8260" s="829"/>
      <c r="F8260" s="234"/>
      <c r="G8260" s="829"/>
      <c r="H8260" s="829"/>
      <c r="K8260" s="829"/>
      <c r="L8260" s="233"/>
      <c r="M8260" s="267" t="s">
        <v>169</v>
      </c>
      <c r="N8260" s="268" t="s">
        <v>169</v>
      </c>
      <c r="O8260" s="233"/>
    </row>
    <row r="8261" spans="1:15" s="1378" customFormat="1" ht="13">
      <c r="A8261" s="231"/>
      <c r="B8261" s="829"/>
      <c r="C8261" s="829"/>
      <c r="D8261" s="421"/>
      <c r="E8261" s="829"/>
      <c r="F8261" s="234"/>
      <c r="G8261" s="829"/>
      <c r="H8261" s="233" t="s">
        <v>170</v>
      </c>
      <c r="K8261" s="233"/>
      <c r="L8261" s="233"/>
      <c r="M8261" s="230" t="s">
        <v>128</v>
      </c>
      <c r="N8261" s="230">
        <f>SUM(N8255:N8259)</f>
        <v>48255</v>
      </c>
      <c r="O8261" s="233"/>
    </row>
    <row r="8262" spans="1:15" s="1378" customFormat="1" ht="13">
      <c r="A8262" s="231"/>
      <c r="B8262" s="829"/>
      <c r="C8262" s="829"/>
      <c r="D8262" s="421"/>
      <c r="E8262" s="829"/>
      <c r="F8262" s="234"/>
      <c r="G8262" s="829"/>
      <c r="H8262" s="269" t="s">
        <v>3123</v>
      </c>
      <c r="I8262" s="233"/>
      <c r="J8262" s="233"/>
      <c r="K8262" s="270"/>
      <c r="L8262" s="233"/>
      <c r="M8262" s="230" t="s">
        <v>128</v>
      </c>
      <c r="N8262" s="265">
        <f>N8261*$Q$4</f>
        <v>4825.5</v>
      </c>
      <c r="O8262" s="233"/>
    </row>
    <row r="8263" spans="1:15" s="1378" customFormat="1" ht="13">
      <c r="A8263" s="231"/>
      <c r="B8263" s="829"/>
      <c r="C8263" s="829"/>
      <c r="D8263" s="421"/>
      <c r="E8263" s="829"/>
      <c r="F8263" s="234"/>
      <c r="G8263" s="829"/>
      <c r="H8263" s="233" t="s">
        <v>171</v>
      </c>
      <c r="I8263" s="233"/>
      <c r="J8263" s="233"/>
      <c r="K8263" s="233"/>
      <c r="L8263" s="233"/>
      <c r="M8263" s="230" t="s">
        <v>128</v>
      </c>
      <c r="N8263" s="262">
        <f>ROUNDDOWN((N8261+N8262),0)</f>
        <v>53080</v>
      </c>
      <c r="O8263" s="233"/>
    </row>
    <row r="8264" spans="1:15" s="1378" customFormat="1" ht="13">
      <c r="A8264" s="231"/>
      <c r="B8264" s="829"/>
      <c r="C8264" s="829"/>
      <c r="D8264" s="421"/>
      <c r="E8264" s="829"/>
      <c r="F8264" s="234"/>
      <c r="G8264" s="829"/>
      <c r="H8264" s="233"/>
      <c r="K8264" s="233"/>
      <c r="L8264" s="233"/>
      <c r="M8264" s="230"/>
      <c r="N8264" s="233"/>
      <c r="O8264" s="233"/>
    </row>
    <row r="8265" spans="1:15" s="1378" customFormat="1" ht="13">
      <c r="A8265" s="258">
        <f>1+A8249</f>
        <v>305</v>
      </c>
      <c r="B8265" s="1250" t="s">
        <v>1604</v>
      </c>
      <c r="C8265" s="437"/>
      <c r="D8265" s="438" t="s">
        <v>1605</v>
      </c>
      <c r="E8265" s="1250"/>
      <c r="F8265" s="260"/>
      <c r="G8265" s="1250"/>
      <c r="H8265" s="245"/>
      <c r="K8265" s="245"/>
      <c r="L8265" s="245"/>
      <c r="M8265" s="262"/>
      <c r="N8265" s="245"/>
      <c r="O8265" s="233"/>
    </row>
    <row r="8266" spans="1:15" s="1378" customFormat="1" ht="13">
      <c r="A8266" s="403"/>
      <c r="B8266" s="404"/>
      <c r="C8266" s="404"/>
      <c r="D8266" s="421"/>
      <c r="E8266" s="829" t="s">
        <v>147</v>
      </c>
      <c r="F8266" s="234" t="s">
        <v>148</v>
      </c>
      <c r="G8266" s="829"/>
      <c r="H8266" s="233"/>
      <c r="K8266" s="233"/>
      <c r="L8266" s="233"/>
      <c r="M8266" s="230"/>
      <c r="N8266" s="233"/>
      <c r="O8266" s="233"/>
    </row>
    <row r="8267" spans="1:15" s="1378" customFormat="1" ht="13">
      <c r="A8267" s="403"/>
      <c r="B8267" s="404"/>
      <c r="C8267" s="404"/>
      <c r="D8267" s="274">
        <v>5.3999999999999999E-2</v>
      </c>
      <c r="E8267" s="829" t="s">
        <v>149</v>
      </c>
      <c r="F8267" s="264" t="s">
        <v>150</v>
      </c>
      <c r="G8267" s="370" t="s">
        <v>151</v>
      </c>
      <c r="H8267" s="248">
        <f>Bahan!$C$10</f>
        <v>125000</v>
      </c>
      <c r="K8267" s="248" t="s">
        <v>128</v>
      </c>
      <c r="L8267" s="230">
        <f>D8267*H8267</f>
        <v>6750</v>
      </c>
      <c r="M8267" s="230"/>
      <c r="N8267" s="233"/>
      <c r="O8267" s="233"/>
    </row>
    <row r="8268" spans="1:15" s="1378" customFormat="1" ht="13">
      <c r="A8268" s="403"/>
      <c r="B8268" s="404"/>
      <c r="C8268" s="404"/>
      <c r="D8268" s="274">
        <v>0.09</v>
      </c>
      <c r="E8268" s="829" t="s">
        <v>149</v>
      </c>
      <c r="F8268" s="264" t="s">
        <v>945</v>
      </c>
      <c r="G8268" s="370" t="s">
        <v>151</v>
      </c>
      <c r="H8268" s="248">
        <f>Bahan!$C$20</f>
        <v>135000</v>
      </c>
      <c r="K8268" s="248" t="s">
        <v>128</v>
      </c>
      <c r="L8268" s="230">
        <f>D8268*H8268</f>
        <v>12150</v>
      </c>
      <c r="M8268" s="230"/>
      <c r="N8268" s="233"/>
      <c r="O8268" s="233"/>
    </row>
    <row r="8269" spans="1:15" s="1378" customFormat="1" ht="13">
      <c r="A8269" s="403"/>
      <c r="B8269" s="404"/>
      <c r="C8269" s="404"/>
      <c r="D8269" s="274">
        <v>8.9999999999999993E-3</v>
      </c>
      <c r="E8269" s="829" t="s">
        <v>149</v>
      </c>
      <c r="F8269" s="234" t="s">
        <v>153</v>
      </c>
      <c r="G8269" s="370" t="s">
        <v>151</v>
      </c>
      <c r="H8269" s="248">
        <f>Bahan!$C$21</f>
        <v>145000</v>
      </c>
      <c r="K8269" s="248" t="s">
        <v>128</v>
      </c>
      <c r="L8269" s="230">
        <f>D8269*H8269</f>
        <v>1305</v>
      </c>
      <c r="M8269" s="230"/>
      <c r="N8269" s="233"/>
      <c r="O8269" s="233"/>
    </row>
    <row r="8270" spans="1:15" s="1378" customFormat="1" ht="13">
      <c r="A8270" s="403"/>
      <c r="B8270" s="404"/>
      <c r="C8270" s="404"/>
      <c r="D8270" s="274">
        <v>3.0000000000000001E-3</v>
      </c>
      <c r="E8270" s="829" t="s">
        <v>149</v>
      </c>
      <c r="F8270" s="234" t="s">
        <v>154</v>
      </c>
      <c r="G8270" s="370" t="s">
        <v>151</v>
      </c>
      <c r="H8270" s="248">
        <f>Bahan!$C$22</f>
        <v>150000</v>
      </c>
      <c r="K8270" s="248" t="s">
        <v>128</v>
      </c>
      <c r="L8270" s="230">
        <f>D8270*H8270</f>
        <v>450</v>
      </c>
      <c r="M8270" s="230"/>
      <c r="N8270" s="233"/>
      <c r="O8270" s="233"/>
    </row>
    <row r="8271" spans="1:15" s="1378" customFormat="1" ht="13">
      <c r="A8271" s="403"/>
      <c r="B8271" s="404"/>
      <c r="C8271" s="404"/>
      <c r="D8271" s="450"/>
      <c r="E8271" s="829"/>
      <c r="F8271" s="234"/>
      <c r="G8271" s="829"/>
      <c r="H8271" s="233"/>
      <c r="K8271" s="233"/>
      <c r="L8271" s="233"/>
      <c r="M8271" s="230" t="s">
        <v>128</v>
      </c>
      <c r="N8271" s="265">
        <f>SUM(L8267:L8270)</f>
        <v>20655</v>
      </c>
      <c r="O8271" s="233"/>
    </row>
    <row r="8272" spans="1:15" s="1378" customFormat="1" ht="13">
      <c r="A8272" s="403"/>
      <c r="B8272" s="404"/>
      <c r="C8272" s="404"/>
      <c r="D8272" s="450"/>
      <c r="E8272" s="829" t="s">
        <v>155</v>
      </c>
      <c r="F8272" s="234" t="s">
        <v>156</v>
      </c>
      <c r="G8272" s="829"/>
      <c r="H8272" s="233"/>
      <c r="K8272" s="233"/>
      <c r="L8272" s="233"/>
      <c r="M8272" s="230"/>
      <c r="N8272" s="233"/>
      <c r="O8272" s="233"/>
    </row>
    <row r="8273" spans="1:15" s="1378" customFormat="1" ht="13">
      <c r="A8273" s="403"/>
      <c r="B8273" s="404"/>
      <c r="C8273" s="404"/>
      <c r="D8273" s="274">
        <v>1</v>
      </c>
      <c r="E8273" s="829" t="s">
        <v>441</v>
      </c>
      <c r="F8273" s="439" t="s">
        <v>1606</v>
      </c>
      <c r="G8273" s="370" t="s">
        <v>151</v>
      </c>
      <c r="H8273" s="426">
        <f>Bahan!$C$517</f>
        <v>42000</v>
      </c>
      <c r="K8273" s="248" t="s">
        <v>128</v>
      </c>
      <c r="L8273" s="230">
        <f>D8273*H8273</f>
        <v>42000</v>
      </c>
      <c r="M8273" s="230"/>
      <c r="N8273" s="233"/>
      <c r="O8273" s="459"/>
    </row>
    <row r="8274" spans="1:15" s="1378" customFormat="1" ht="13">
      <c r="A8274" s="403"/>
      <c r="B8274" s="404"/>
      <c r="C8274" s="404"/>
      <c r="D8274" s="440" t="s">
        <v>1169</v>
      </c>
      <c r="E8274" s="829"/>
      <c r="F8274" s="439" t="s">
        <v>1170</v>
      </c>
      <c r="G8274" s="370"/>
      <c r="H8274" s="426"/>
      <c r="K8274" s="248"/>
      <c r="L8274" s="230">
        <f>0.2*L8273</f>
        <v>8400</v>
      </c>
      <c r="M8274" s="230"/>
      <c r="N8274" s="233"/>
      <c r="O8274" s="233"/>
    </row>
    <row r="8275" spans="1:15" s="1378" customFormat="1" ht="13">
      <c r="A8275" s="231"/>
      <c r="B8275" s="829"/>
      <c r="C8275" s="829"/>
      <c r="D8275" s="421"/>
      <c r="E8275" s="829"/>
      <c r="F8275" s="234"/>
      <c r="G8275" s="370"/>
      <c r="H8275" s="248"/>
      <c r="K8275" s="233"/>
      <c r="L8275" s="230"/>
      <c r="M8275" s="230" t="s">
        <v>128</v>
      </c>
      <c r="N8275" s="265">
        <f>SUM(L8273:L8274)</f>
        <v>50400</v>
      </c>
      <c r="O8275" s="233"/>
    </row>
    <row r="8276" spans="1:15" s="1378" customFormat="1" ht="13">
      <c r="A8276" s="231"/>
      <c r="B8276" s="829"/>
      <c r="C8276" s="829"/>
      <c r="D8276" s="421"/>
      <c r="E8276" s="829"/>
      <c r="F8276" s="234"/>
      <c r="G8276" s="829"/>
      <c r="H8276" s="829"/>
      <c r="K8276" s="829"/>
      <c r="L8276" s="233"/>
      <c r="M8276" s="267" t="s">
        <v>169</v>
      </c>
      <c r="N8276" s="268" t="s">
        <v>169</v>
      </c>
      <c r="O8276" s="233"/>
    </row>
    <row r="8277" spans="1:15" s="1378" customFormat="1" ht="13">
      <c r="A8277" s="231"/>
      <c r="B8277" s="829"/>
      <c r="C8277" s="829"/>
      <c r="D8277" s="421"/>
      <c r="E8277" s="829"/>
      <c r="F8277" s="234"/>
      <c r="G8277" s="829"/>
      <c r="H8277" s="233" t="s">
        <v>170</v>
      </c>
      <c r="K8277" s="233"/>
      <c r="L8277" s="233"/>
      <c r="M8277" s="230" t="s">
        <v>128</v>
      </c>
      <c r="N8277" s="230">
        <f>SUM(N8271:N8275)</f>
        <v>71055</v>
      </c>
      <c r="O8277" s="233"/>
    </row>
    <row r="8278" spans="1:15" s="1378" customFormat="1" ht="13">
      <c r="A8278" s="231"/>
      <c r="B8278" s="829"/>
      <c r="C8278" s="829"/>
      <c r="D8278" s="421"/>
      <c r="E8278" s="829"/>
      <c r="F8278" s="234"/>
      <c r="G8278" s="829"/>
      <c r="H8278" s="269" t="s">
        <v>3123</v>
      </c>
      <c r="I8278" s="233"/>
      <c r="J8278" s="233"/>
      <c r="K8278" s="270"/>
      <c r="L8278" s="233"/>
      <c r="M8278" s="230" t="s">
        <v>128</v>
      </c>
      <c r="N8278" s="265">
        <f>N8277*$Q$4</f>
        <v>7105.5</v>
      </c>
      <c r="O8278" s="233"/>
    </row>
    <row r="8279" spans="1:15" s="1378" customFormat="1" ht="13">
      <c r="A8279" s="231"/>
      <c r="B8279" s="829"/>
      <c r="C8279" s="829"/>
      <c r="D8279" s="421"/>
      <c r="E8279" s="829"/>
      <c r="F8279" s="234"/>
      <c r="G8279" s="829"/>
      <c r="H8279" s="233" t="s">
        <v>171</v>
      </c>
      <c r="I8279" s="233"/>
      <c r="J8279" s="233"/>
      <c r="K8279" s="233"/>
      <c r="L8279" s="233"/>
      <c r="M8279" s="230" t="s">
        <v>128</v>
      </c>
      <c r="N8279" s="262">
        <f>ROUNDDOWN((N8277+N8278),0)</f>
        <v>78160</v>
      </c>
      <c r="O8279" s="233"/>
    </row>
    <row r="8280" spans="1:15" s="1378" customFormat="1" ht="13">
      <c r="A8280" s="231"/>
      <c r="B8280" s="829"/>
      <c r="C8280" s="829"/>
      <c r="D8280" s="421"/>
      <c r="E8280" s="829"/>
      <c r="F8280" s="234"/>
      <c r="G8280" s="829"/>
      <c r="H8280" s="233"/>
      <c r="K8280" s="233"/>
      <c r="L8280" s="233"/>
      <c r="M8280" s="230"/>
      <c r="N8280" s="233"/>
      <c r="O8280" s="233"/>
    </row>
    <row r="8281" spans="1:15" s="1378" customFormat="1" ht="13">
      <c r="A8281" s="258">
        <f>1+A8265</f>
        <v>306</v>
      </c>
      <c r="B8281" s="1250" t="s">
        <v>1607</v>
      </c>
      <c r="C8281" s="437"/>
      <c r="D8281" s="438" t="s">
        <v>1608</v>
      </c>
      <c r="E8281" s="1250"/>
      <c r="F8281" s="260"/>
      <c r="G8281" s="1250"/>
      <c r="H8281" s="245"/>
      <c r="K8281" s="245"/>
      <c r="L8281" s="245"/>
      <c r="M8281" s="262"/>
      <c r="N8281" s="245"/>
      <c r="O8281" s="233"/>
    </row>
    <row r="8282" spans="1:15" s="1378" customFormat="1" ht="13">
      <c r="A8282" s="403"/>
      <c r="B8282" s="404"/>
      <c r="C8282" s="404"/>
      <c r="D8282" s="421"/>
      <c r="E8282" s="829" t="s">
        <v>147</v>
      </c>
      <c r="F8282" s="234" t="s">
        <v>148</v>
      </c>
      <c r="G8282" s="829"/>
      <c r="H8282" s="233"/>
      <c r="K8282" s="233"/>
      <c r="L8282" s="233"/>
      <c r="M8282" s="230"/>
      <c r="N8282" s="233"/>
      <c r="O8282" s="233"/>
    </row>
    <row r="8283" spans="1:15" s="1378" customFormat="1" ht="13">
      <c r="A8283" s="403"/>
      <c r="B8283" s="404"/>
      <c r="C8283" s="404"/>
      <c r="D8283" s="274">
        <v>5.3999999999999999E-2</v>
      </c>
      <c r="E8283" s="829" t="s">
        <v>149</v>
      </c>
      <c r="F8283" s="264" t="s">
        <v>150</v>
      </c>
      <c r="G8283" s="370" t="s">
        <v>151</v>
      </c>
      <c r="H8283" s="248">
        <f>Bahan!$C$10</f>
        <v>125000</v>
      </c>
      <c r="K8283" s="248" t="s">
        <v>128</v>
      </c>
      <c r="L8283" s="230">
        <f>D8283*H8283</f>
        <v>6750</v>
      </c>
      <c r="M8283" s="230"/>
      <c r="N8283" s="233"/>
      <c r="O8283" s="233"/>
    </row>
    <row r="8284" spans="1:15" s="1378" customFormat="1" ht="13">
      <c r="A8284" s="403"/>
      <c r="B8284" s="404"/>
      <c r="C8284" s="404"/>
      <c r="D8284" s="274">
        <v>0.09</v>
      </c>
      <c r="E8284" s="829" t="s">
        <v>149</v>
      </c>
      <c r="F8284" s="264" t="s">
        <v>945</v>
      </c>
      <c r="G8284" s="370" t="s">
        <v>151</v>
      </c>
      <c r="H8284" s="248">
        <f>Bahan!$C$20</f>
        <v>135000</v>
      </c>
      <c r="K8284" s="248" t="s">
        <v>128</v>
      </c>
      <c r="L8284" s="230">
        <f>D8284*H8284</f>
        <v>12150</v>
      </c>
      <c r="M8284" s="230"/>
      <c r="N8284" s="233"/>
      <c r="O8284" s="233"/>
    </row>
    <row r="8285" spans="1:15" s="1378" customFormat="1" ht="13">
      <c r="A8285" s="403"/>
      <c r="B8285" s="404"/>
      <c r="C8285" s="404"/>
      <c r="D8285" s="274">
        <v>8.9999999999999993E-3</v>
      </c>
      <c r="E8285" s="829" t="s">
        <v>149</v>
      </c>
      <c r="F8285" s="234" t="s">
        <v>153</v>
      </c>
      <c r="G8285" s="370" t="s">
        <v>151</v>
      </c>
      <c r="H8285" s="248">
        <f>Bahan!$C$21</f>
        <v>145000</v>
      </c>
      <c r="K8285" s="248" t="s">
        <v>128</v>
      </c>
      <c r="L8285" s="230">
        <f>D8285*H8285</f>
        <v>1305</v>
      </c>
      <c r="M8285" s="230"/>
      <c r="N8285" s="233"/>
      <c r="O8285" s="233"/>
    </row>
    <row r="8286" spans="1:15" s="1378" customFormat="1" ht="13">
      <c r="A8286" s="403"/>
      <c r="B8286" s="404"/>
      <c r="C8286" s="404"/>
      <c r="D8286" s="274">
        <v>3.0000000000000001E-3</v>
      </c>
      <c r="E8286" s="829" t="s">
        <v>149</v>
      </c>
      <c r="F8286" s="234" t="s">
        <v>154</v>
      </c>
      <c r="G8286" s="370" t="s">
        <v>151</v>
      </c>
      <c r="H8286" s="248">
        <f>Bahan!$C$22</f>
        <v>150000</v>
      </c>
      <c r="K8286" s="248" t="s">
        <v>128</v>
      </c>
      <c r="L8286" s="230">
        <f>D8286*H8286</f>
        <v>450</v>
      </c>
      <c r="M8286" s="230"/>
      <c r="N8286" s="233"/>
      <c r="O8286" s="233"/>
    </row>
    <row r="8287" spans="1:15" s="1378" customFormat="1" ht="13">
      <c r="A8287" s="403"/>
      <c r="B8287" s="404"/>
      <c r="C8287" s="404"/>
      <c r="D8287" s="450"/>
      <c r="E8287" s="829"/>
      <c r="F8287" s="234"/>
      <c r="G8287" s="829"/>
      <c r="H8287" s="233"/>
      <c r="K8287" s="233"/>
      <c r="L8287" s="233"/>
      <c r="M8287" s="230" t="s">
        <v>128</v>
      </c>
      <c r="N8287" s="265">
        <f>SUM(L8283:L8286)</f>
        <v>20655</v>
      </c>
      <c r="O8287" s="233"/>
    </row>
    <row r="8288" spans="1:15" s="1378" customFormat="1" ht="13">
      <c r="A8288" s="403"/>
      <c r="B8288" s="404"/>
      <c r="C8288" s="404"/>
      <c r="D8288" s="450"/>
      <c r="E8288" s="829" t="s">
        <v>155</v>
      </c>
      <c r="F8288" s="234" t="s">
        <v>156</v>
      </c>
      <c r="G8288" s="829"/>
      <c r="H8288" s="233"/>
      <c r="K8288" s="233"/>
      <c r="L8288" s="233"/>
      <c r="M8288" s="230"/>
      <c r="N8288" s="233"/>
      <c r="O8288" s="233"/>
    </row>
    <row r="8289" spans="1:15" s="1378" customFormat="1" ht="13">
      <c r="A8289" s="403"/>
      <c r="B8289" s="404"/>
      <c r="C8289" s="404"/>
      <c r="D8289" s="274">
        <v>1</v>
      </c>
      <c r="E8289" s="829" t="s">
        <v>441</v>
      </c>
      <c r="F8289" s="439" t="s">
        <v>1609</v>
      </c>
      <c r="G8289" s="370" t="s">
        <v>151</v>
      </c>
      <c r="H8289" s="426">
        <f>Bahan!$C$518</f>
        <v>50000</v>
      </c>
      <c r="K8289" s="248" t="s">
        <v>128</v>
      </c>
      <c r="L8289" s="230">
        <f>D8289*H8289</f>
        <v>50000</v>
      </c>
      <c r="M8289" s="230"/>
      <c r="N8289" s="233"/>
      <c r="O8289" s="459"/>
    </row>
    <row r="8290" spans="1:15" s="1378" customFormat="1" ht="13">
      <c r="A8290" s="403"/>
      <c r="B8290" s="404"/>
      <c r="C8290" s="404"/>
      <c r="D8290" s="440" t="s">
        <v>1169</v>
      </c>
      <c r="E8290" s="829"/>
      <c r="F8290" s="439" t="s">
        <v>1170</v>
      </c>
      <c r="G8290" s="370"/>
      <c r="H8290" s="426"/>
      <c r="K8290" s="248"/>
      <c r="L8290" s="230">
        <f>0.2*L8289</f>
        <v>10000</v>
      </c>
      <c r="M8290" s="230"/>
      <c r="N8290" s="233"/>
      <c r="O8290" s="233"/>
    </row>
    <row r="8291" spans="1:15" s="1378" customFormat="1" ht="13">
      <c r="A8291" s="231"/>
      <c r="B8291" s="829"/>
      <c r="C8291" s="829"/>
      <c r="D8291" s="421"/>
      <c r="E8291" s="829"/>
      <c r="F8291" s="234"/>
      <c r="G8291" s="370"/>
      <c r="H8291" s="248"/>
      <c r="K8291" s="233"/>
      <c r="L8291" s="230"/>
      <c r="M8291" s="230" t="s">
        <v>128</v>
      </c>
      <c r="N8291" s="265">
        <f>SUM(L8289:L8290)</f>
        <v>60000</v>
      </c>
      <c r="O8291" s="233"/>
    </row>
    <row r="8292" spans="1:15" s="1378" customFormat="1" ht="13">
      <c r="A8292" s="231"/>
      <c r="B8292" s="829"/>
      <c r="C8292" s="829"/>
      <c r="D8292" s="421"/>
      <c r="E8292" s="829"/>
      <c r="F8292" s="234"/>
      <c r="G8292" s="829"/>
      <c r="H8292" s="829"/>
      <c r="K8292" s="829"/>
      <c r="L8292" s="233"/>
      <c r="M8292" s="267" t="s">
        <v>169</v>
      </c>
      <c r="N8292" s="268" t="s">
        <v>169</v>
      </c>
      <c r="O8292" s="233"/>
    </row>
    <row r="8293" spans="1:15" s="1378" customFormat="1" ht="13">
      <c r="A8293" s="231"/>
      <c r="B8293" s="829"/>
      <c r="C8293" s="829"/>
      <c r="D8293" s="421"/>
      <c r="E8293" s="829"/>
      <c r="F8293" s="234"/>
      <c r="G8293" s="829"/>
      <c r="H8293" s="233" t="s">
        <v>170</v>
      </c>
      <c r="K8293" s="233"/>
      <c r="L8293" s="233"/>
      <c r="M8293" s="230" t="s">
        <v>128</v>
      </c>
      <c r="N8293" s="230">
        <f>SUM(N8287:N8291)</f>
        <v>80655</v>
      </c>
      <c r="O8293" s="233"/>
    </row>
    <row r="8294" spans="1:15" s="1378" customFormat="1" ht="13">
      <c r="A8294" s="231"/>
      <c r="B8294" s="829"/>
      <c r="C8294" s="829"/>
      <c r="D8294" s="421"/>
      <c r="E8294" s="829"/>
      <c r="F8294" s="234"/>
      <c r="G8294" s="829"/>
      <c r="H8294" s="269" t="s">
        <v>3123</v>
      </c>
      <c r="I8294" s="233"/>
      <c r="J8294" s="233"/>
      <c r="K8294" s="270"/>
      <c r="L8294" s="233"/>
      <c r="M8294" s="230" t="s">
        <v>128</v>
      </c>
      <c r="N8294" s="265">
        <f>N8293*$Q$4</f>
        <v>8065.5</v>
      </c>
      <c r="O8294" s="233"/>
    </row>
    <row r="8295" spans="1:15" s="1378" customFormat="1" ht="13">
      <c r="A8295" s="231"/>
      <c r="B8295" s="829"/>
      <c r="C8295" s="829"/>
      <c r="D8295" s="421"/>
      <c r="E8295" s="829"/>
      <c r="F8295" s="234"/>
      <c r="G8295" s="829"/>
      <c r="H8295" s="233" t="s">
        <v>171</v>
      </c>
      <c r="I8295" s="233"/>
      <c r="J8295" s="233"/>
      <c r="K8295" s="233"/>
      <c r="L8295" s="233"/>
      <c r="M8295" s="230" t="s">
        <v>128</v>
      </c>
      <c r="N8295" s="262">
        <f>ROUNDDOWN((N8293+N8294),0)</f>
        <v>88720</v>
      </c>
      <c r="O8295" s="233"/>
    </row>
    <row r="8296" spans="1:15" s="1378" customFormat="1" ht="13">
      <c r="A8296" s="231"/>
      <c r="B8296" s="829"/>
      <c r="C8296" s="829"/>
      <c r="D8296" s="421"/>
      <c r="E8296" s="829"/>
      <c r="F8296" s="234"/>
      <c r="G8296" s="829"/>
      <c r="H8296" s="233"/>
      <c r="K8296" s="233"/>
      <c r="L8296" s="233"/>
      <c r="M8296" s="230"/>
      <c r="N8296" s="233"/>
      <c r="O8296" s="233"/>
    </row>
    <row r="8297" spans="1:15" s="1378" customFormat="1" ht="13">
      <c r="A8297" s="258">
        <f>1+A8281</f>
        <v>307</v>
      </c>
      <c r="B8297" s="1250" t="s">
        <v>642</v>
      </c>
      <c r="C8297" s="437"/>
      <c r="D8297" s="438" t="s">
        <v>3514</v>
      </c>
      <c r="E8297" s="1250"/>
      <c r="F8297" s="260"/>
      <c r="G8297" s="1250"/>
      <c r="H8297" s="245"/>
      <c r="K8297" s="245"/>
      <c r="L8297" s="245"/>
      <c r="M8297" s="262"/>
      <c r="N8297" s="245"/>
      <c r="O8297" s="233"/>
    </row>
    <row r="8298" spans="1:15" s="1378" customFormat="1" ht="13">
      <c r="A8298" s="403"/>
      <c r="B8298" s="404"/>
      <c r="C8298" s="404"/>
      <c r="D8298" s="421"/>
      <c r="E8298" s="829" t="s">
        <v>147</v>
      </c>
      <c r="F8298" s="234" t="s">
        <v>148</v>
      </c>
      <c r="G8298" s="829"/>
      <c r="H8298" s="233"/>
      <c r="K8298" s="233"/>
      <c r="L8298" s="233"/>
      <c r="M8298" s="230"/>
      <c r="N8298" s="233"/>
      <c r="O8298" s="233"/>
    </row>
    <row r="8299" spans="1:15" s="1378" customFormat="1" ht="13">
      <c r="A8299" s="403"/>
      <c r="B8299" s="404"/>
      <c r="C8299" s="404"/>
      <c r="D8299" s="274">
        <v>5.3999999999999999E-2</v>
      </c>
      <c r="E8299" s="829" t="s">
        <v>149</v>
      </c>
      <c r="F8299" s="264" t="s">
        <v>150</v>
      </c>
      <c r="G8299" s="370" t="s">
        <v>151</v>
      </c>
      <c r="H8299" s="248">
        <f>Bahan!$C$10</f>
        <v>125000</v>
      </c>
      <c r="K8299" s="248" t="s">
        <v>128</v>
      </c>
      <c r="L8299" s="230">
        <f>D8299*H8299</f>
        <v>6750</v>
      </c>
      <c r="M8299" s="230"/>
      <c r="N8299" s="233"/>
      <c r="O8299" s="233"/>
    </row>
    <row r="8300" spans="1:15" s="1378" customFormat="1" ht="13">
      <c r="A8300" s="403"/>
      <c r="B8300" s="404"/>
      <c r="C8300" s="404"/>
      <c r="D8300" s="274">
        <v>0.09</v>
      </c>
      <c r="E8300" s="829" t="s">
        <v>149</v>
      </c>
      <c r="F8300" s="264" t="s">
        <v>945</v>
      </c>
      <c r="G8300" s="370" t="s">
        <v>151</v>
      </c>
      <c r="H8300" s="248">
        <f>Bahan!$C$20</f>
        <v>135000</v>
      </c>
      <c r="K8300" s="248" t="s">
        <v>128</v>
      </c>
      <c r="L8300" s="230">
        <f>D8300*H8300</f>
        <v>12150</v>
      </c>
      <c r="M8300" s="230"/>
      <c r="N8300" s="233"/>
      <c r="O8300" s="233"/>
    </row>
    <row r="8301" spans="1:15" s="1378" customFormat="1" ht="13">
      <c r="A8301" s="403"/>
      <c r="B8301" s="404"/>
      <c r="C8301" s="404"/>
      <c r="D8301" s="274">
        <v>8.9999999999999993E-3</v>
      </c>
      <c r="E8301" s="829" t="s">
        <v>149</v>
      </c>
      <c r="F8301" s="234" t="s">
        <v>153</v>
      </c>
      <c r="G8301" s="370" t="s">
        <v>151</v>
      </c>
      <c r="H8301" s="248">
        <f>Bahan!$C$21</f>
        <v>145000</v>
      </c>
      <c r="K8301" s="248" t="s">
        <v>128</v>
      </c>
      <c r="L8301" s="230">
        <f>D8301*H8301</f>
        <v>1305</v>
      </c>
      <c r="M8301" s="230"/>
      <c r="N8301" s="233"/>
      <c r="O8301" s="233"/>
    </row>
    <row r="8302" spans="1:15" s="1378" customFormat="1" ht="13">
      <c r="A8302" s="403"/>
      <c r="B8302" s="404"/>
      <c r="C8302" s="404"/>
      <c r="D8302" s="274">
        <v>3.0000000000000001E-3</v>
      </c>
      <c r="E8302" s="829" t="s">
        <v>149</v>
      </c>
      <c r="F8302" s="234" t="s">
        <v>154</v>
      </c>
      <c r="G8302" s="370" t="s">
        <v>151</v>
      </c>
      <c r="H8302" s="248">
        <f>Bahan!$C$22</f>
        <v>150000</v>
      </c>
      <c r="K8302" s="248" t="s">
        <v>128</v>
      </c>
      <c r="L8302" s="230">
        <f>D8302*H8302</f>
        <v>450</v>
      </c>
      <c r="M8302" s="230"/>
      <c r="N8302" s="233"/>
      <c r="O8302" s="233"/>
    </row>
    <row r="8303" spans="1:15" s="1378" customFormat="1" ht="13">
      <c r="A8303" s="403"/>
      <c r="B8303" s="404"/>
      <c r="C8303" s="404"/>
      <c r="D8303" s="450"/>
      <c r="E8303" s="829"/>
      <c r="F8303" s="234"/>
      <c r="G8303" s="829"/>
      <c r="H8303" s="233"/>
      <c r="K8303" s="233"/>
      <c r="L8303" s="233"/>
      <c r="M8303" s="230" t="s">
        <v>128</v>
      </c>
      <c r="N8303" s="265">
        <f>SUM(L8299:L8302)</f>
        <v>20655</v>
      </c>
      <c r="O8303" s="233"/>
    </row>
    <row r="8304" spans="1:15" s="1378" customFormat="1" ht="13">
      <c r="A8304" s="403"/>
      <c r="B8304" s="404"/>
      <c r="C8304" s="404"/>
      <c r="D8304" s="450"/>
      <c r="E8304" s="829" t="s">
        <v>155</v>
      </c>
      <c r="F8304" s="234" t="s">
        <v>156</v>
      </c>
      <c r="G8304" s="829"/>
      <c r="H8304" s="233"/>
      <c r="K8304" s="233"/>
      <c r="L8304" s="233"/>
      <c r="M8304" s="230"/>
      <c r="N8304" s="233"/>
      <c r="O8304" s="233"/>
    </row>
    <row r="8305" spans="1:15" s="1378" customFormat="1" ht="13">
      <c r="A8305" s="403"/>
      <c r="B8305" s="404"/>
      <c r="C8305" s="404"/>
      <c r="D8305" s="274">
        <v>1</v>
      </c>
      <c r="E8305" s="829" t="s">
        <v>441</v>
      </c>
      <c r="F8305" s="439" t="s">
        <v>3515</v>
      </c>
      <c r="G8305" s="370" t="s">
        <v>151</v>
      </c>
      <c r="H8305" s="426">
        <f>Bahan!$C$519</f>
        <v>65000</v>
      </c>
      <c r="K8305" s="248" t="s">
        <v>128</v>
      </c>
      <c r="L8305" s="230">
        <f>D8305*H8305</f>
        <v>65000</v>
      </c>
      <c r="M8305" s="230"/>
      <c r="N8305" s="233"/>
      <c r="O8305" s="233"/>
    </row>
    <row r="8306" spans="1:15" s="1378" customFormat="1" ht="13">
      <c r="A8306" s="403"/>
      <c r="B8306" s="404"/>
      <c r="C8306" s="404"/>
      <c r="D8306" s="440" t="s">
        <v>1169</v>
      </c>
      <c r="E8306" s="829"/>
      <c r="F8306" s="439" t="s">
        <v>1170</v>
      </c>
      <c r="G8306" s="370"/>
      <c r="H8306" s="426"/>
      <c r="K8306" s="248"/>
      <c r="L8306" s="230">
        <f>0.2*L8305</f>
        <v>13000</v>
      </c>
      <c r="M8306" s="230"/>
      <c r="N8306" s="233"/>
      <c r="O8306" s="233"/>
    </row>
    <row r="8307" spans="1:15" s="1378" customFormat="1" ht="13">
      <c r="A8307" s="231"/>
      <c r="B8307" s="829"/>
      <c r="C8307" s="829"/>
      <c r="D8307" s="421"/>
      <c r="E8307" s="829"/>
      <c r="F8307" s="234"/>
      <c r="G8307" s="370"/>
      <c r="H8307" s="248"/>
      <c r="K8307" s="233"/>
      <c r="L8307" s="230"/>
      <c r="M8307" s="230" t="s">
        <v>128</v>
      </c>
      <c r="N8307" s="265">
        <f>SUM(L8305:L8306)</f>
        <v>78000</v>
      </c>
      <c r="O8307" s="233"/>
    </row>
    <row r="8308" spans="1:15" s="1378" customFormat="1" ht="13">
      <c r="A8308" s="231"/>
      <c r="B8308" s="829"/>
      <c r="C8308" s="829"/>
      <c r="D8308" s="421"/>
      <c r="E8308" s="829"/>
      <c r="F8308" s="234"/>
      <c r="G8308" s="829"/>
      <c r="H8308" s="829"/>
      <c r="K8308" s="829"/>
      <c r="L8308" s="233"/>
      <c r="M8308" s="267" t="s">
        <v>169</v>
      </c>
      <c r="N8308" s="268" t="s">
        <v>169</v>
      </c>
      <c r="O8308" s="233"/>
    </row>
    <row r="8309" spans="1:15" s="1378" customFormat="1" ht="13">
      <c r="A8309" s="231"/>
      <c r="B8309" s="829"/>
      <c r="C8309" s="829"/>
      <c r="D8309" s="421"/>
      <c r="E8309" s="829"/>
      <c r="F8309" s="234"/>
      <c r="G8309" s="829"/>
      <c r="H8309" s="233" t="s">
        <v>170</v>
      </c>
      <c r="K8309" s="233"/>
      <c r="L8309" s="233"/>
      <c r="M8309" s="230" t="s">
        <v>128</v>
      </c>
      <c r="N8309" s="230">
        <f>SUM(N8303:N8307)</f>
        <v>98655</v>
      </c>
      <c r="O8309" s="233"/>
    </row>
    <row r="8310" spans="1:15" s="1378" customFormat="1" ht="13">
      <c r="A8310" s="231"/>
      <c r="B8310" s="829"/>
      <c r="C8310" s="829"/>
      <c r="D8310" s="421"/>
      <c r="E8310" s="829"/>
      <c r="F8310" s="234"/>
      <c r="G8310" s="829"/>
      <c r="H8310" s="269" t="s">
        <v>3123</v>
      </c>
      <c r="I8310" s="233"/>
      <c r="J8310" s="233"/>
      <c r="K8310" s="270"/>
      <c r="L8310" s="233"/>
      <c r="M8310" s="230" t="s">
        <v>128</v>
      </c>
      <c r="N8310" s="265">
        <f>N8309*$Q$4</f>
        <v>9865.5</v>
      </c>
      <c r="O8310" s="233"/>
    </row>
    <row r="8311" spans="1:15" s="1378" customFormat="1" ht="13">
      <c r="A8311" s="231"/>
      <c r="B8311" s="829"/>
      <c r="C8311" s="829"/>
      <c r="D8311" s="421"/>
      <c r="E8311" s="829"/>
      <c r="F8311" s="234"/>
      <c r="G8311" s="829"/>
      <c r="H8311" s="233" t="s">
        <v>171</v>
      </c>
      <c r="I8311" s="233"/>
      <c r="J8311" s="233"/>
      <c r="K8311" s="233"/>
      <c r="L8311" s="233"/>
      <c r="M8311" s="230" t="s">
        <v>128</v>
      </c>
      <c r="N8311" s="262">
        <f>ROUNDDOWN((N8309+N8310),0)</f>
        <v>108520</v>
      </c>
      <c r="O8311" s="233"/>
    </row>
    <row r="8312" spans="1:15" s="1378" customFormat="1" ht="13">
      <c r="A8312" s="231"/>
      <c r="B8312" s="829"/>
      <c r="C8312" s="829"/>
      <c r="D8312" s="421"/>
      <c r="E8312" s="829"/>
      <c r="F8312" s="234"/>
      <c r="G8312" s="829"/>
      <c r="H8312" s="233"/>
      <c r="K8312" s="233"/>
      <c r="L8312" s="233"/>
      <c r="M8312" s="230"/>
      <c r="N8312" s="233"/>
      <c r="O8312" s="233"/>
    </row>
    <row r="8313" spans="1:15" s="1378" customFormat="1" ht="13">
      <c r="A8313" s="258">
        <f>1+A8297</f>
        <v>308</v>
      </c>
      <c r="B8313" s="1250" t="s">
        <v>1610</v>
      </c>
      <c r="C8313" s="437"/>
      <c r="D8313" s="438" t="s">
        <v>1611</v>
      </c>
      <c r="E8313" s="1250"/>
      <c r="F8313" s="260"/>
      <c r="G8313" s="1250"/>
      <c r="H8313" s="245"/>
      <c r="K8313" s="245"/>
      <c r="L8313" s="245"/>
      <c r="M8313" s="262"/>
      <c r="N8313" s="245"/>
      <c r="O8313" s="233"/>
    </row>
    <row r="8314" spans="1:15" s="1378" customFormat="1" ht="13">
      <c r="A8314" s="403"/>
      <c r="B8314" s="404"/>
      <c r="C8314" s="404"/>
      <c r="D8314" s="421"/>
      <c r="E8314" s="829" t="s">
        <v>147</v>
      </c>
      <c r="F8314" s="234" t="s">
        <v>148</v>
      </c>
      <c r="G8314" s="829"/>
      <c r="H8314" s="233"/>
      <c r="K8314" s="233"/>
      <c r="L8314" s="233"/>
      <c r="M8314" s="230"/>
      <c r="N8314" s="233"/>
      <c r="O8314" s="233"/>
    </row>
    <row r="8315" spans="1:15" s="1378" customFormat="1" ht="13">
      <c r="A8315" s="403"/>
      <c r="B8315" s="404"/>
      <c r="C8315" s="404"/>
      <c r="D8315" s="274">
        <v>5.3999999999999999E-2</v>
      </c>
      <c r="E8315" s="829" t="s">
        <v>149</v>
      </c>
      <c r="F8315" s="264" t="s">
        <v>150</v>
      </c>
      <c r="G8315" s="370" t="s">
        <v>151</v>
      </c>
      <c r="H8315" s="248">
        <f>Bahan!$C$10</f>
        <v>125000</v>
      </c>
      <c r="K8315" s="248" t="s">
        <v>128</v>
      </c>
      <c r="L8315" s="230">
        <f>D8315*H8315</f>
        <v>6750</v>
      </c>
      <c r="M8315" s="230"/>
      <c r="N8315" s="233"/>
      <c r="O8315" s="233"/>
    </row>
    <row r="8316" spans="1:15" s="1378" customFormat="1" ht="13">
      <c r="A8316" s="403"/>
      <c r="B8316" s="404"/>
      <c r="C8316" s="404"/>
      <c r="D8316" s="274">
        <v>0.09</v>
      </c>
      <c r="E8316" s="829" t="s">
        <v>149</v>
      </c>
      <c r="F8316" s="264" t="s">
        <v>945</v>
      </c>
      <c r="G8316" s="370" t="s">
        <v>151</v>
      </c>
      <c r="H8316" s="248">
        <f>Bahan!$C$20</f>
        <v>135000</v>
      </c>
      <c r="K8316" s="248" t="s">
        <v>128</v>
      </c>
      <c r="L8316" s="230">
        <f>D8316*H8316</f>
        <v>12150</v>
      </c>
      <c r="M8316" s="230"/>
      <c r="N8316" s="233"/>
      <c r="O8316" s="233"/>
    </row>
    <row r="8317" spans="1:15" s="1378" customFormat="1" ht="13">
      <c r="A8317" s="403"/>
      <c r="B8317" s="404"/>
      <c r="C8317" s="404"/>
      <c r="D8317" s="274">
        <v>8.9999999999999993E-3</v>
      </c>
      <c r="E8317" s="829" t="s">
        <v>149</v>
      </c>
      <c r="F8317" s="234" t="s">
        <v>153</v>
      </c>
      <c r="G8317" s="370" t="s">
        <v>151</v>
      </c>
      <c r="H8317" s="248">
        <f>Bahan!$C$21</f>
        <v>145000</v>
      </c>
      <c r="K8317" s="248" t="s">
        <v>128</v>
      </c>
      <c r="L8317" s="230">
        <f>D8317*H8317</f>
        <v>1305</v>
      </c>
      <c r="M8317" s="230"/>
      <c r="N8317" s="233"/>
      <c r="O8317" s="233"/>
    </row>
    <row r="8318" spans="1:15" s="1378" customFormat="1" ht="13">
      <c r="A8318" s="403"/>
      <c r="B8318" s="404"/>
      <c r="C8318" s="404"/>
      <c r="D8318" s="274">
        <v>3.0000000000000001E-3</v>
      </c>
      <c r="E8318" s="829" t="s">
        <v>149</v>
      </c>
      <c r="F8318" s="234" t="s">
        <v>154</v>
      </c>
      <c r="G8318" s="370" t="s">
        <v>151</v>
      </c>
      <c r="H8318" s="248">
        <f>Bahan!$C$22</f>
        <v>150000</v>
      </c>
      <c r="K8318" s="248" t="s">
        <v>128</v>
      </c>
      <c r="L8318" s="230">
        <f>D8318*H8318</f>
        <v>450</v>
      </c>
      <c r="M8318" s="230"/>
      <c r="N8318" s="233"/>
      <c r="O8318" s="233"/>
    </row>
    <row r="8319" spans="1:15" s="1378" customFormat="1" ht="13">
      <c r="A8319" s="403"/>
      <c r="B8319" s="404"/>
      <c r="C8319" s="404"/>
      <c r="D8319" s="450"/>
      <c r="E8319" s="829"/>
      <c r="F8319" s="234"/>
      <c r="G8319" s="829"/>
      <c r="H8319" s="233"/>
      <c r="K8319" s="233"/>
      <c r="L8319" s="233"/>
      <c r="M8319" s="230" t="s">
        <v>128</v>
      </c>
      <c r="N8319" s="265">
        <f>SUM(L8315:L8318)</f>
        <v>20655</v>
      </c>
      <c r="O8319" s="233"/>
    </row>
    <row r="8320" spans="1:15" s="1378" customFormat="1" ht="13">
      <c r="A8320" s="403"/>
      <c r="B8320" s="404"/>
      <c r="C8320" s="404"/>
      <c r="D8320" s="450"/>
      <c r="E8320" s="829" t="s">
        <v>155</v>
      </c>
      <c r="F8320" s="234" t="s">
        <v>156</v>
      </c>
      <c r="G8320" s="829"/>
      <c r="H8320" s="233"/>
      <c r="K8320" s="233"/>
      <c r="L8320" s="233"/>
      <c r="M8320" s="230"/>
      <c r="N8320" s="233"/>
      <c r="O8320" s="233"/>
    </row>
    <row r="8321" spans="1:15" s="1378" customFormat="1" ht="13">
      <c r="A8321" s="403"/>
      <c r="B8321" s="404"/>
      <c r="C8321" s="404"/>
      <c r="D8321" s="274">
        <v>1</v>
      </c>
      <c r="E8321" s="829" t="s">
        <v>441</v>
      </c>
      <c r="F8321" s="439" t="s">
        <v>1612</v>
      </c>
      <c r="G8321" s="370" t="s">
        <v>151</v>
      </c>
      <c r="H8321" s="426">
        <f>Bahan!$C$520</f>
        <v>80000</v>
      </c>
      <c r="K8321" s="248" t="s">
        <v>128</v>
      </c>
      <c r="L8321" s="230">
        <f>D8321*H8321</f>
        <v>80000</v>
      </c>
      <c r="M8321" s="230"/>
      <c r="N8321" s="233"/>
      <c r="O8321" s="459"/>
    </row>
    <row r="8322" spans="1:15" s="1378" customFormat="1" ht="13">
      <c r="A8322" s="403"/>
      <c r="B8322" s="404"/>
      <c r="C8322" s="404"/>
      <c r="D8322" s="440" t="s">
        <v>1169</v>
      </c>
      <c r="E8322" s="829"/>
      <c r="F8322" s="439" t="s">
        <v>1170</v>
      </c>
      <c r="G8322" s="370"/>
      <c r="H8322" s="426"/>
      <c r="K8322" s="248"/>
      <c r="L8322" s="230">
        <f>0.2*L8321</f>
        <v>16000</v>
      </c>
      <c r="M8322" s="230"/>
      <c r="N8322" s="233"/>
      <c r="O8322" s="233"/>
    </row>
    <row r="8323" spans="1:15" s="1378" customFormat="1" ht="13">
      <c r="A8323" s="231"/>
      <c r="B8323" s="829"/>
      <c r="C8323" s="829"/>
      <c r="D8323" s="421"/>
      <c r="E8323" s="829"/>
      <c r="F8323" s="234"/>
      <c r="G8323" s="370"/>
      <c r="H8323" s="248"/>
      <c r="K8323" s="233"/>
      <c r="L8323" s="230"/>
      <c r="M8323" s="230" t="s">
        <v>128</v>
      </c>
      <c r="N8323" s="265">
        <f>SUM(L8321:L8322)</f>
        <v>96000</v>
      </c>
      <c r="O8323" s="233"/>
    </row>
    <row r="8324" spans="1:15" s="1378" customFormat="1" ht="13">
      <c r="A8324" s="231"/>
      <c r="B8324" s="829"/>
      <c r="C8324" s="829"/>
      <c r="D8324" s="421"/>
      <c r="E8324" s="829"/>
      <c r="F8324" s="234"/>
      <c r="G8324" s="829"/>
      <c r="H8324" s="829"/>
      <c r="K8324" s="829"/>
      <c r="L8324" s="233"/>
      <c r="M8324" s="267" t="s">
        <v>169</v>
      </c>
      <c r="N8324" s="268" t="s">
        <v>169</v>
      </c>
      <c r="O8324" s="233"/>
    </row>
    <row r="8325" spans="1:15" s="1378" customFormat="1" ht="13">
      <c r="A8325" s="231"/>
      <c r="B8325" s="829"/>
      <c r="C8325" s="829"/>
      <c r="D8325" s="421"/>
      <c r="E8325" s="829"/>
      <c r="F8325" s="234"/>
      <c r="G8325" s="829"/>
      <c r="H8325" s="233" t="s">
        <v>170</v>
      </c>
      <c r="K8325" s="233"/>
      <c r="L8325" s="233"/>
      <c r="M8325" s="230" t="s">
        <v>128</v>
      </c>
      <c r="N8325" s="230">
        <f>SUM(N8319:N8323)</f>
        <v>116655</v>
      </c>
      <c r="O8325" s="233"/>
    </row>
    <row r="8326" spans="1:15" s="1378" customFormat="1" ht="13">
      <c r="A8326" s="231"/>
      <c r="B8326" s="829"/>
      <c r="C8326" s="829"/>
      <c r="D8326" s="421"/>
      <c r="E8326" s="829"/>
      <c r="F8326" s="234"/>
      <c r="G8326" s="829"/>
      <c r="H8326" s="269" t="s">
        <v>3123</v>
      </c>
      <c r="I8326" s="233"/>
      <c r="J8326" s="233"/>
      <c r="K8326" s="270"/>
      <c r="L8326" s="233"/>
      <c r="M8326" s="230" t="s">
        <v>128</v>
      </c>
      <c r="N8326" s="265">
        <f>N8325*$Q$4</f>
        <v>11665.5</v>
      </c>
      <c r="O8326" s="233"/>
    </row>
    <row r="8327" spans="1:15" s="1378" customFormat="1" ht="13">
      <c r="A8327" s="231"/>
      <c r="B8327" s="829"/>
      <c r="C8327" s="829"/>
      <c r="D8327" s="421"/>
      <c r="E8327" s="829"/>
      <c r="F8327" s="234"/>
      <c r="G8327" s="829"/>
      <c r="H8327" s="233" t="s">
        <v>171</v>
      </c>
      <c r="I8327" s="233"/>
      <c r="J8327" s="233"/>
      <c r="K8327" s="233"/>
      <c r="L8327" s="233"/>
      <c r="M8327" s="230" t="s">
        <v>128</v>
      </c>
      <c r="N8327" s="262">
        <f>ROUNDDOWN((N8325+N8326),0)</f>
        <v>128320</v>
      </c>
      <c r="O8327" s="233"/>
    </row>
    <row r="8328" spans="1:15" s="1378" customFormat="1" ht="13">
      <c r="A8328" s="231"/>
      <c r="B8328" s="829"/>
      <c r="C8328" s="829"/>
      <c r="D8328" s="421"/>
      <c r="E8328" s="829"/>
      <c r="F8328" s="234"/>
      <c r="G8328" s="829"/>
      <c r="H8328" s="233"/>
      <c r="K8328" s="233"/>
      <c r="L8328" s="233"/>
      <c r="M8328" s="230"/>
      <c r="N8328" s="233"/>
      <c r="O8328" s="233"/>
    </row>
    <row r="8329" spans="1:15" s="1378" customFormat="1" ht="13">
      <c r="A8329" s="258">
        <f>1+A8313</f>
        <v>309</v>
      </c>
      <c r="B8329" s="1250" t="s">
        <v>3193</v>
      </c>
      <c r="C8329" s="437"/>
      <c r="D8329" s="438" t="s">
        <v>2944</v>
      </c>
      <c r="E8329" s="1250"/>
      <c r="F8329" s="260"/>
      <c r="G8329" s="1250"/>
      <c r="H8329" s="245"/>
      <c r="K8329" s="245"/>
      <c r="L8329" s="245"/>
      <c r="M8329" s="262"/>
      <c r="N8329" s="245"/>
      <c r="O8329" s="233"/>
    </row>
    <row r="8330" spans="1:15" s="1378" customFormat="1" ht="13">
      <c r="A8330" s="403"/>
      <c r="B8330" s="404"/>
      <c r="C8330" s="404"/>
      <c r="D8330" s="421"/>
      <c r="E8330" s="829" t="s">
        <v>147</v>
      </c>
      <c r="F8330" s="234" t="s">
        <v>148</v>
      </c>
      <c r="G8330" s="829"/>
      <c r="H8330" s="233"/>
      <c r="K8330" s="233"/>
      <c r="L8330" s="233"/>
      <c r="M8330" s="230"/>
      <c r="N8330" s="233"/>
      <c r="O8330" s="233"/>
    </row>
    <row r="8331" spans="1:15" s="1378" customFormat="1" ht="13">
      <c r="A8331" s="403"/>
      <c r="B8331" s="404"/>
      <c r="C8331" s="404"/>
      <c r="D8331" s="274">
        <v>5.3999999999999999E-2</v>
      </c>
      <c r="E8331" s="829" t="s">
        <v>149</v>
      </c>
      <c r="F8331" s="264" t="s">
        <v>150</v>
      </c>
      <c r="G8331" s="370" t="s">
        <v>151</v>
      </c>
      <c r="H8331" s="248">
        <f>Bahan!$C$10</f>
        <v>125000</v>
      </c>
      <c r="K8331" s="248" t="s">
        <v>128</v>
      </c>
      <c r="L8331" s="230">
        <f>D8331*H8331</f>
        <v>6750</v>
      </c>
      <c r="M8331" s="230"/>
      <c r="N8331" s="233"/>
      <c r="O8331" s="233"/>
    </row>
    <row r="8332" spans="1:15" s="1378" customFormat="1" ht="13">
      <c r="A8332" s="403"/>
      <c r="B8332" s="404"/>
      <c r="C8332" s="404"/>
      <c r="D8332" s="274">
        <v>0.09</v>
      </c>
      <c r="E8332" s="829" t="s">
        <v>149</v>
      </c>
      <c r="F8332" s="264" t="s">
        <v>945</v>
      </c>
      <c r="G8332" s="370" t="s">
        <v>151</v>
      </c>
      <c r="H8332" s="248">
        <f>Bahan!$C$20</f>
        <v>135000</v>
      </c>
      <c r="K8332" s="248" t="s">
        <v>128</v>
      </c>
      <c r="L8332" s="230">
        <f>D8332*H8332</f>
        <v>12150</v>
      </c>
      <c r="M8332" s="230"/>
      <c r="N8332" s="233"/>
      <c r="O8332" s="233"/>
    </row>
    <row r="8333" spans="1:15" s="1378" customFormat="1" ht="13">
      <c r="A8333" s="403"/>
      <c r="B8333" s="404"/>
      <c r="C8333" s="404"/>
      <c r="D8333" s="274">
        <v>8.9999999999999993E-3</v>
      </c>
      <c r="E8333" s="829" t="s">
        <v>149</v>
      </c>
      <c r="F8333" s="234" t="s">
        <v>153</v>
      </c>
      <c r="G8333" s="370" t="s">
        <v>151</v>
      </c>
      <c r="H8333" s="248">
        <f>Bahan!$C$21</f>
        <v>145000</v>
      </c>
      <c r="K8333" s="248" t="s">
        <v>128</v>
      </c>
      <c r="L8333" s="230">
        <f>D8333*H8333</f>
        <v>1305</v>
      </c>
      <c r="M8333" s="230"/>
      <c r="N8333" s="233"/>
      <c r="O8333" s="233"/>
    </row>
    <row r="8334" spans="1:15" s="1378" customFormat="1" ht="13">
      <c r="A8334" s="403"/>
      <c r="B8334" s="404"/>
      <c r="C8334" s="404"/>
      <c r="D8334" s="274">
        <v>3.0000000000000001E-3</v>
      </c>
      <c r="E8334" s="829" t="s">
        <v>149</v>
      </c>
      <c r="F8334" s="234" t="s">
        <v>154</v>
      </c>
      <c r="G8334" s="370" t="s">
        <v>151</v>
      </c>
      <c r="H8334" s="248">
        <f>Bahan!$C$22</f>
        <v>150000</v>
      </c>
      <c r="K8334" s="248" t="s">
        <v>128</v>
      </c>
      <c r="L8334" s="230">
        <f>D8334*H8334</f>
        <v>450</v>
      </c>
      <c r="M8334" s="230"/>
      <c r="N8334" s="233"/>
      <c r="O8334" s="233"/>
    </row>
    <row r="8335" spans="1:15" s="1378" customFormat="1" ht="13">
      <c r="A8335" s="403"/>
      <c r="B8335" s="404"/>
      <c r="C8335" s="404"/>
      <c r="D8335" s="450"/>
      <c r="E8335" s="829"/>
      <c r="F8335" s="234"/>
      <c r="G8335" s="829"/>
      <c r="H8335" s="233"/>
      <c r="K8335" s="233"/>
      <c r="L8335" s="233"/>
      <c r="M8335" s="230" t="s">
        <v>128</v>
      </c>
      <c r="N8335" s="265">
        <f>SUM(L8331:L8334)</f>
        <v>20655</v>
      </c>
      <c r="O8335" s="233"/>
    </row>
    <row r="8336" spans="1:15" s="1378" customFormat="1" ht="13">
      <c r="A8336" s="403"/>
      <c r="B8336" s="404"/>
      <c r="C8336" s="404"/>
      <c r="D8336" s="450"/>
      <c r="E8336" s="829" t="s">
        <v>155</v>
      </c>
      <c r="F8336" s="234" t="s">
        <v>156</v>
      </c>
      <c r="G8336" s="829"/>
      <c r="H8336" s="233"/>
      <c r="K8336" s="233"/>
      <c r="L8336" s="233"/>
      <c r="M8336" s="230"/>
      <c r="N8336" s="233"/>
      <c r="O8336" s="233"/>
    </row>
    <row r="8337" spans="1:15" s="1378" customFormat="1" ht="13">
      <c r="A8337" s="403"/>
      <c r="B8337" s="404"/>
      <c r="C8337" s="404"/>
      <c r="D8337" s="274">
        <v>1</v>
      </c>
      <c r="E8337" s="829" t="s">
        <v>441</v>
      </c>
      <c r="F8337" s="439" t="s">
        <v>2945</v>
      </c>
      <c r="G8337" s="370" t="s">
        <v>151</v>
      </c>
      <c r="H8337" s="426">
        <f>Bahan!$C$521</f>
        <v>105000</v>
      </c>
      <c r="K8337" s="248" t="s">
        <v>128</v>
      </c>
      <c r="L8337" s="230">
        <f>D8337*H8337</f>
        <v>105000</v>
      </c>
      <c r="M8337" s="230"/>
      <c r="N8337" s="233"/>
      <c r="O8337" s="233"/>
    </row>
    <row r="8338" spans="1:15" s="1378" customFormat="1" ht="13">
      <c r="A8338" s="403"/>
      <c r="B8338" s="404"/>
      <c r="C8338" s="404"/>
      <c r="D8338" s="440" t="s">
        <v>1169</v>
      </c>
      <c r="E8338" s="829"/>
      <c r="F8338" s="439" t="s">
        <v>1170</v>
      </c>
      <c r="G8338" s="370"/>
      <c r="H8338" s="426"/>
      <c r="K8338" s="248"/>
      <c r="L8338" s="230">
        <f>0.2*L8337</f>
        <v>21000</v>
      </c>
      <c r="M8338" s="230"/>
      <c r="N8338" s="233"/>
      <c r="O8338" s="233"/>
    </row>
    <row r="8339" spans="1:15" s="1378" customFormat="1" ht="13">
      <c r="A8339" s="231"/>
      <c r="B8339" s="829"/>
      <c r="C8339" s="829"/>
      <c r="D8339" s="421"/>
      <c r="E8339" s="829"/>
      <c r="F8339" s="234"/>
      <c r="G8339" s="370"/>
      <c r="H8339" s="248"/>
      <c r="K8339" s="233"/>
      <c r="L8339" s="230"/>
      <c r="M8339" s="230" t="s">
        <v>128</v>
      </c>
      <c r="N8339" s="265">
        <f>SUM(L8337:L8338)</f>
        <v>126000</v>
      </c>
      <c r="O8339" s="233"/>
    </row>
    <row r="8340" spans="1:15" s="1378" customFormat="1" ht="13">
      <c r="A8340" s="231"/>
      <c r="B8340" s="829"/>
      <c r="C8340" s="829"/>
      <c r="D8340" s="421"/>
      <c r="E8340" s="829"/>
      <c r="F8340" s="234"/>
      <c r="G8340" s="829"/>
      <c r="H8340" s="829"/>
      <c r="K8340" s="829"/>
      <c r="L8340" s="233"/>
      <c r="M8340" s="267" t="s">
        <v>169</v>
      </c>
      <c r="N8340" s="268" t="s">
        <v>169</v>
      </c>
      <c r="O8340" s="233"/>
    </row>
    <row r="8341" spans="1:15" s="1378" customFormat="1" ht="13">
      <c r="A8341" s="231"/>
      <c r="B8341" s="829"/>
      <c r="C8341" s="829"/>
      <c r="D8341" s="421"/>
      <c r="E8341" s="829"/>
      <c r="F8341" s="234"/>
      <c r="G8341" s="829"/>
      <c r="H8341" s="233" t="s">
        <v>170</v>
      </c>
      <c r="K8341" s="233"/>
      <c r="L8341" s="233"/>
      <c r="M8341" s="230" t="s">
        <v>128</v>
      </c>
      <c r="N8341" s="230">
        <f>SUM(N8335:N8339)</f>
        <v>146655</v>
      </c>
      <c r="O8341" s="233"/>
    </row>
    <row r="8342" spans="1:15" s="1378" customFormat="1" ht="13">
      <c r="A8342" s="231"/>
      <c r="B8342" s="829"/>
      <c r="C8342" s="829"/>
      <c r="D8342" s="421"/>
      <c r="E8342" s="829"/>
      <c r="F8342" s="234"/>
      <c r="G8342" s="829"/>
      <c r="H8342" s="269" t="s">
        <v>3123</v>
      </c>
      <c r="I8342" s="233"/>
      <c r="J8342" s="233"/>
      <c r="K8342" s="270"/>
      <c r="L8342" s="233"/>
      <c r="M8342" s="230" t="s">
        <v>128</v>
      </c>
      <c r="N8342" s="265">
        <f>N8341*$Q$4</f>
        <v>14665.5</v>
      </c>
      <c r="O8342" s="233"/>
    </row>
    <row r="8343" spans="1:15" s="1378" customFormat="1" ht="13">
      <c r="A8343" s="231"/>
      <c r="B8343" s="829"/>
      <c r="C8343" s="829"/>
      <c r="D8343" s="421"/>
      <c r="E8343" s="829"/>
      <c r="F8343" s="234"/>
      <c r="G8343" s="829"/>
      <c r="H8343" s="233" t="s">
        <v>171</v>
      </c>
      <c r="I8343" s="233"/>
      <c r="J8343" s="233"/>
      <c r="K8343" s="233"/>
      <c r="L8343" s="233"/>
      <c r="M8343" s="230" t="s">
        <v>128</v>
      </c>
      <c r="N8343" s="262">
        <f>ROUNDDOWN((N8341+N8342),0)</f>
        <v>161320</v>
      </c>
      <c r="O8343" s="233"/>
    </row>
    <row r="8344" spans="1:15" s="1378" customFormat="1" ht="13">
      <c r="A8344" s="231"/>
      <c r="B8344" s="829"/>
      <c r="C8344" s="829"/>
      <c r="D8344" s="421"/>
      <c r="E8344" s="829"/>
      <c r="F8344" s="234"/>
      <c r="G8344" s="829"/>
      <c r="H8344" s="233"/>
      <c r="K8344" s="233"/>
      <c r="L8344" s="233"/>
      <c r="M8344" s="230"/>
      <c r="N8344" s="233"/>
      <c r="O8344" s="233"/>
    </row>
    <row r="8345" spans="1:15" s="1378" customFormat="1" ht="13">
      <c r="A8345" s="231"/>
      <c r="B8345" s="829"/>
      <c r="C8345" s="829"/>
      <c r="D8345" s="421"/>
      <c r="E8345" s="829"/>
      <c r="F8345" s="234"/>
      <c r="G8345" s="829"/>
      <c r="H8345" s="233"/>
      <c r="K8345" s="233"/>
      <c r="L8345" s="233"/>
      <c r="M8345" s="230"/>
      <c r="N8345" s="233"/>
      <c r="O8345" s="233"/>
    </row>
    <row r="8346" spans="1:15" s="1378" customFormat="1" ht="13">
      <c r="A8346" s="258">
        <f>1+A8329</f>
        <v>310</v>
      </c>
      <c r="B8346" s="1250" t="s">
        <v>1613</v>
      </c>
      <c r="C8346" s="437"/>
      <c r="D8346" s="438" t="s">
        <v>1614</v>
      </c>
      <c r="E8346" s="1250"/>
      <c r="F8346" s="260"/>
      <c r="G8346" s="1250"/>
      <c r="H8346" s="245"/>
      <c r="K8346" s="245"/>
      <c r="L8346" s="245"/>
      <c r="M8346" s="262"/>
      <c r="N8346" s="245"/>
      <c r="O8346" s="233"/>
    </row>
    <row r="8347" spans="1:15" s="1378" customFormat="1" ht="13">
      <c r="A8347" s="403"/>
      <c r="B8347" s="404"/>
      <c r="C8347" s="404"/>
      <c r="D8347" s="421"/>
      <c r="E8347" s="829" t="s">
        <v>147</v>
      </c>
      <c r="F8347" s="234" t="s">
        <v>148</v>
      </c>
      <c r="G8347" s="829"/>
      <c r="H8347" s="233"/>
      <c r="K8347" s="233"/>
      <c r="L8347" s="233"/>
      <c r="M8347" s="230"/>
      <c r="N8347" s="233"/>
      <c r="O8347" s="233"/>
    </row>
    <row r="8348" spans="1:15" s="1378" customFormat="1" ht="13">
      <c r="A8348" s="403"/>
      <c r="B8348" s="404"/>
      <c r="C8348" s="404"/>
      <c r="D8348" s="274">
        <v>5.3999999999999999E-2</v>
      </c>
      <c r="E8348" s="829" t="s">
        <v>149</v>
      </c>
      <c r="F8348" s="264" t="s">
        <v>150</v>
      </c>
      <c r="G8348" s="370" t="s">
        <v>151</v>
      </c>
      <c r="H8348" s="248">
        <f>Bahan!$C$10</f>
        <v>125000</v>
      </c>
      <c r="K8348" s="248" t="s">
        <v>128</v>
      </c>
      <c r="L8348" s="230">
        <f>D8348*H8348</f>
        <v>6750</v>
      </c>
      <c r="M8348" s="230"/>
      <c r="N8348" s="233"/>
      <c r="O8348" s="233"/>
    </row>
    <row r="8349" spans="1:15" s="1378" customFormat="1" ht="13">
      <c r="A8349" s="403"/>
      <c r="B8349" s="404"/>
      <c r="C8349" s="404"/>
      <c r="D8349" s="274">
        <v>0.09</v>
      </c>
      <c r="E8349" s="829" t="s">
        <v>149</v>
      </c>
      <c r="F8349" s="264" t="s">
        <v>945</v>
      </c>
      <c r="G8349" s="370" t="s">
        <v>151</v>
      </c>
      <c r="H8349" s="248">
        <f>Bahan!$C$20</f>
        <v>135000</v>
      </c>
      <c r="K8349" s="248" t="s">
        <v>128</v>
      </c>
      <c r="L8349" s="230">
        <f>D8349*H8349</f>
        <v>12150</v>
      </c>
      <c r="M8349" s="230"/>
      <c r="N8349" s="233"/>
      <c r="O8349" s="233"/>
    </row>
    <row r="8350" spans="1:15" s="1378" customFormat="1" ht="13">
      <c r="A8350" s="403"/>
      <c r="B8350" s="404"/>
      <c r="C8350" s="404"/>
      <c r="D8350" s="274">
        <v>8.9999999999999993E-3</v>
      </c>
      <c r="E8350" s="829" t="s">
        <v>149</v>
      </c>
      <c r="F8350" s="234" t="s">
        <v>153</v>
      </c>
      <c r="G8350" s="370" t="s">
        <v>151</v>
      </c>
      <c r="H8350" s="248">
        <f>Bahan!$C$21</f>
        <v>145000</v>
      </c>
      <c r="K8350" s="248" t="s">
        <v>128</v>
      </c>
      <c r="L8350" s="230">
        <f>D8350*H8350</f>
        <v>1305</v>
      </c>
      <c r="M8350" s="230"/>
      <c r="N8350" s="233"/>
      <c r="O8350" s="233"/>
    </row>
    <row r="8351" spans="1:15" s="1378" customFormat="1" ht="13">
      <c r="A8351" s="403"/>
      <c r="B8351" s="404"/>
      <c r="C8351" s="404"/>
      <c r="D8351" s="274">
        <v>3.0000000000000001E-3</v>
      </c>
      <c r="E8351" s="829" t="s">
        <v>149</v>
      </c>
      <c r="F8351" s="234" t="s">
        <v>154</v>
      </c>
      <c r="G8351" s="370" t="s">
        <v>151</v>
      </c>
      <c r="H8351" s="248">
        <f>Bahan!$C$22</f>
        <v>150000</v>
      </c>
      <c r="K8351" s="248" t="s">
        <v>128</v>
      </c>
      <c r="L8351" s="230">
        <f>D8351*H8351</f>
        <v>450</v>
      </c>
      <c r="M8351" s="230"/>
      <c r="N8351" s="233"/>
      <c r="O8351" s="233"/>
    </row>
    <row r="8352" spans="1:15" s="1378" customFormat="1" ht="13">
      <c r="A8352" s="403"/>
      <c r="B8352" s="404"/>
      <c r="C8352" s="404"/>
      <c r="D8352" s="450"/>
      <c r="E8352" s="829"/>
      <c r="F8352" s="234"/>
      <c r="G8352" s="829"/>
      <c r="H8352" s="233"/>
      <c r="K8352" s="233"/>
      <c r="L8352" s="233"/>
      <c r="M8352" s="230" t="s">
        <v>128</v>
      </c>
      <c r="N8352" s="265">
        <f>SUM(L8348:L8351)</f>
        <v>20655</v>
      </c>
      <c r="O8352" s="233"/>
    </row>
    <row r="8353" spans="1:15" s="1378" customFormat="1" ht="13">
      <c r="A8353" s="403"/>
      <c r="B8353" s="404"/>
      <c r="C8353" s="404"/>
      <c r="D8353" s="450"/>
      <c r="E8353" s="829" t="s">
        <v>155</v>
      </c>
      <c r="F8353" s="234" t="s">
        <v>156</v>
      </c>
      <c r="G8353" s="829"/>
      <c r="H8353" s="233"/>
      <c r="K8353" s="233"/>
      <c r="L8353" s="233"/>
      <c r="M8353" s="230"/>
      <c r="N8353" s="233"/>
      <c r="O8353" s="233"/>
    </row>
    <row r="8354" spans="1:15" s="1378" customFormat="1" ht="13">
      <c r="A8354" s="403"/>
      <c r="B8354" s="404"/>
      <c r="C8354" s="404"/>
      <c r="D8354" s="274">
        <v>1</v>
      </c>
      <c r="E8354" s="829" t="s">
        <v>441</v>
      </c>
      <c r="F8354" s="439" t="s">
        <v>1615</v>
      </c>
      <c r="G8354" s="370" t="s">
        <v>151</v>
      </c>
      <c r="H8354" s="426">
        <f>Bahan!$C$522</f>
        <v>145000</v>
      </c>
      <c r="K8354" s="248" t="s">
        <v>128</v>
      </c>
      <c r="L8354" s="230">
        <f>H8354</f>
        <v>145000</v>
      </c>
      <c r="M8354" s="230"/>
      <c r="N8354" s="233"/>
      <c r="O8354" s="233"/>
    </row>
    <row r="8355" spans="1:15" s="1378" customFormat="1" ht="13">
      <c r="A8355" s="403"/>
      <c r="B8355" s="404"/>
      <c r="C8355" s="404"/>
      <c r="D8355" s="440" t="s">
        <v>1169</v>
      </c>
      <c r="E8355" s="829"/>
      <c r="F8355" s="439" t="s">
        <v>1170</v>
      </c>
      <c r="G8355" s="370"/>
      <c r="H8355" s="426"/>
      <c r="K8355" s="248"/>
      <c r="L8355" s="230">
        <f>0.2*L8354</f>
        <v>29000</v>
      </c>
      <c r="M8355" s="230"/>
      <c r="N8355" s="233"/>
      <c r="O8355" s="233"/>
    </row>
    <row r="8356" spans="1:15" s="1378" customFormat="1" ht="13">
      <c r="A8356" s="231"/>
      <c r="B8356" s="829"/>
      <c r="C8356" s="829"/>
      <c r="D8356" s="421"/>
      <c r="E8356" s="829"/>
      <c r="F8356" s="234"/>
      <c r="G8356" s="370"/>
      <c r="H8356" s="248"/>
      <c r="K8356" s="233"/>
      <c r="L8356" s="230"/>
      <c r="M8356" s="230" t="s">
        <v>128</v>
      </c>
      <c r="N8356" s="265">
        <f>SUM(L8354:L8355)</f>
        <v>174000</v>
      </c>
      <c r="O8356" s="233"/>
    </row>
    <row r="8357" spans="1:15" s="1378" customFormat="1" ht="13">
      <c r="A8357" s="231"/>
      <c r="B8357" s="829"/>
      <c r="C8357" s="829"/>
      <c r="D8357" s="421"/>
      <c r="E8357" s="829"/>
      <c r="F8357" s="234"/>
      <c r="G8357" s="829"/>
      <c r="H8357" s="829"/>
      <c r="K8357" s="829"/>
      <c r="L8357" s="233"/>
      <c r="M8357" s="267" t="s">
        <v>169</v>
      </c>
      <c r="N8357" s="268" t="s">
        <v>169</v>
      </c>
      <c r="O8357" s="233"/>
    </row>
    <row r="8358" spans="1:15" s="1378" customFormat="1" ht="13">
      <c r="A8358" s="231"/>
      <c r="B8358" s="829"/>
      <c r="C8358" s="829"/>
      <c r="D8358" s="421"/>
      <c r="E8358" s="829"/>
      <c r="F8358" s="234"/>
      <c r="G8358" s="829"/>
      <c r="H8358" s="233" t="s">
        <v>170</v>
      </c>
      <c r="K8358" s="233"/>
      <c r="L8358" s="233"/>
      <c r="M8358" s="230" t="s">
        <v>128</v>
      </c>
      <c r="N8358" s="230">
        <f>SUM(N8352:N8356)</f>
        <v>194655</v>
      </c>
      <c r="O8358" s="233"/>
    </row>
    <row r="8359" spans="1:15" s="1378" customFormat="1" ht="13">
      <c r="A8359" s="231"/>
      <c r="B8359" s="829"/>
      <c r="C8359" s="829"/>
      <c r="D8359" s="421"/>
      <c r="E8359" s="829"/>
      <c r="F8359" s="234"/>
      <c r="G8359" s="829"/>
      <c r="H8359" s="269" t="s">
        <v>3123</v>
      </c>
      <c r="I8359" s="233"/>
      <c r="J8359" s="233"/>
      <c r="K8359" s="270"/>
      <c r="L8359" s="233"/>
      <c r="M8359" s="230" t="s">
        <v>128</v>
      </c>
      <c r="N8359" s="265">
        <f>N8358*$Q$4</f>
        <v>19465.5</v>
      </c>
      <c r="O8359" s="233"/>
    </row>
    <row r="8360" spans="1:15" s="1378" customFormat="1" ht="13">
      <c r="A8360" s="231"/>
      <c r="B8360" s="829"/>
      <c r="C8360" s="829"/>
      <c r="D8360" s="421"/>
      <c r="E8360" s="829"/>
      <c r="F8360" s="234"/>
      <c r="G8360" s="829"/>
      <c r="H8360" s="233" t="s">
        <v>171</v>
      </c>
      <c r="I8360" s="233"/>
      <c r="J8360" s="233"/>
      <c r="K8360" s="233"/>
      <c r="L8360" s="233"/>
      <c r="M8360" s="230" t="s">
        <v>128</v>
      </c>
      <c r="N8360" s="262">
        <f>ROUNDDOWN((N8358+N8359),0)</f>
        <v>214120</v>
      </c>
      <c r="O8360" s="233"/>
    </row>
    <row r="8361" spans="1:15" s="1378" customFormat="1" ht="13">
      <c r="A8361" s="231"/>
      <c r="B8361" s="829"/>
      <c r="C8361" s="829"/>
      <c r="D8361" s="421"/>
      <c r="E8361" s="829"/>
      <c r="F8361" s="234"/>
      <c r="G8361" s="829"/>
      <c r="H8361" s="233"/>
      <c r="K8361" s="233"/>
      <c r="L8361" s="233"/>
      <c r="M8361" s="230"/>
      <c r="N8361" s="233"/>
      <c r="O8361" s="233"/>
    </row>
    <row r="8362" spans="1:15" s="1378" customFormat="1" ht="13">
      <c r="A8362" s="231"/>
      <c r="B8362" s="829"/>
      <c r="C8362" s="829"/>
      <c r="D8362" s="421"/>
      <c r="E8362" s="829"/>
      <c r="F8362" s="234"/>
      <c r="G8362" s="829"/>
      <c r="H8362" s="233"/>
      <c r="K8362" s="233"/>
      <c r="L8362" s="233"/>
      <c r="M8362" s="230"/>
      <c r="N8362" s="233"/>
      <c r="O8362" s="233"/>
    </row>
    <row r="8363" spans="1:15" s="1378" customFormat="1" ht="13">
      <c r="A8363" s="258">
        <f>1+A8346</f>
        <v>311</v>
      </c>
      <c r="B8363" s="1250" t="s">
        <v>3193</v>
      </c>
      <c r="C8363" s="437"/>
      <c r="D8363" s="438" t="s">
        <v>1617</v>
      </c>
      <c r="E8363" s="1250"/>
      <c r="F8363" s="260"/>
      <c r="G8363" s="1250"/>
      <c r="H8363" s="245"/>
      <c r="K8363" s="245"/>
      <c r="L8363" s="245"/>
      <c r="M8363" s="262"/>
      <c r="N8363" s="245"/>
      <c r="O8363" s="233"/>
    </row>
    <row r="8364" spans="1:15" s="1378" customFormat="1" ht="13">
      <c r="A8364" s="403"/>
      <c r="B8364" s="404"/>
      <c r="C8364" s="404"/>
      <c r="D8364" s="421"/>
      <c r="E8364" s="829" t="s">
        <v>147</v>
      </c>
      <c r="F8364" s="234" t="s">
        <v>148</v>
      </c>
      <c r="G8364" s="829"/>
      <c r="H8364" s="233"/>
      <c r="K8364" s="233"/>
      <c r="L8364" s="233"/>
      <c r="M8364" s="230"/>
      <c r="N8364" s="233"/>
      <c r="O8364" s="233"/>
    </row>
    <row r="8365" spans="1:15" s="1378" customFormat="1" ht="13">
      <c r="A8365" s="403"/>
      <c r="B8365" s="404"/>
      <c r="C8365" s="404"/>
      <c r="D8365" s="274">
        <v>3.5999999999999997E-2</v>
      </c>
      <c r="E8365" s="829" t="s">
        <v>149</v>
      </c>
      <c r="F8365" s="264" t="s">
        <v>150</v>
      </c>
      <c r="G8365" s="370" t="s">
        <v>151</v>
      </c>
      <c r="H8365" s="248">
        <f>Bahan!$C$10</f>
        <v>125000</v>
      </c>
      <c r="K8365" s="248" t="s">
        <v>128</v>
      </c>
      <c r="L8365" s="230">
        <f>D8365*H8365</f>
        <v>4500</v>
      </c>
      <c r="M8365" s="230"/>
      <c r="N8365" s="233"/>
      <c r="O8365" s="233"/>
    </row>
    <row r="8366" spans="1:15" s="1378" customFormat="1" ht="13">
      <c r="A8366" s="403"/>
      <c r="B8366" s="404"/>
      <c r="C8366" s="404"/>
      <c r="D8366" s="274">
        <v>0.06</v>
      </c>
      <c r="E8366" s="829" t="s">
        <v>149</v>
      </c>
      <c r="F8366" s="264" t="s">
        <v>945</v>
      </c>
      <c r="G8366" s="370" t="s">
        <v>151</v>
      </c>
      <c r="H8366" s="248">
        <f>Bahan!$C$20</f>
        <v>135000</v>
      </c>
      <c r="K8366" s="248" t="s">
        <v>128</v>
      </c>
      <c r="L8366" s="230">
        <f>D8366*H8366</f>
        <v>8100</v>
      </c>
      <c r="M8366" s="230"/>
      <c r="N8366" s="233"/>
      <c r="O8366" s="233"/>
    </row>
    <row r="8367" spans="1:15" s="1378" customFormat="1" ht="13">
      <c r="A8367" s="403"/>
      <c r="B8367" s="404"/>
      <c r="C8367" s="404"/>
      <c r="D8367" s="274">
        <v>6.0000000000000001E-3</v>
      </c>
      <c r="E8367" s="829" t="s">
        <v>149</v>
      </c>
      <c r="F8367" s="234" t="s">
        <v>153</v>
      </c>
      <c r="G8367" s="370" t="s">
        <v>151</v>
      </c>
      <c r="H8367" s="248">
        <f>Bahan!$C$21</f>
        <v>145000</v>
      </c>
      <c r="K8367" s="248" t="s">
        <v>128</v>
      </c>
      <c r="L8367" s="230">
        <f>D8367*H8367</f>
        <v>870</v>
      </c>
      <c r="M8367" s="230"/>
      <c r="N8367" s="233"/>
      <c r="O8367" s="233"/>
    </row>
    <row r="8368" spans="1:15" s="1378" customFormat="1" ht="13">
      <c r="A8368" s="403"/>
      <c r="B8368" s="404"/>
      <c r="C8368" s="404"/>
      <c r="D8368" s="274">
        <v>2E-3</v>
      </c>
      <c r="E8368" s="829" t="s">
        <v>149</v>
      </c>
      <c r="F8368" s="234" t="s">
        <v>154</v>
      </c>
      <c r="G8368" s="370" t="s">
        <v>151</v>
      </c>
      <c r="H8368" s="248">
        <f>Bahan!$C$22</f>
        <v>150000</v>
      </c>
      <c r="K8368" s="248" t="s">
        <v>128</v>
      </c>
      <c r="L8368" s="230">
        <f>D8368*H8368</f>
        <v>300</v>
      </c>
      <c r="M8368" s="230"/>
      <c r="N8368" s="233"/>
      <c r="O8368" s="233"/>
    </row>
    <row r="8369" spans="1:15" s="1378" customFormat="1" ht="13">
      <c r="A8369" s="403"/>
      <c r="B8369" s="404"/>
      <c r="C8369" s="404"/>
      <c r="D8369" s="421"/>
      <c r="E8369" s="829"/>
      <c r="F8369" s="234"/>
      <c r="G8369" s="829"/>
      <c r="H8369" s="233"/>
      <c r="K8369" s="233"/>
      <c r="L8369" s="233"/>
      <c r="M8369" s="230" t="s">
        <v>128</v>
      </c>
      <c r="N8369" s="265">
        <f>SUM(L8365:L8368)</f>
        <v>13770</v>
      </c>
      <c r="O8369" s="233"/>
    </row>
    <row r="8370" spans="1:15" s="1378" customFormat="1" ht="13">
      <c r="A8370" s="403"/>
      <c r="B8370" s="404"/>
      <c r="C8370" s="404"/>
      <c r="D8370" s="421"/>
      <c r="E8370" s="829" t="s">
        <v>155</v>
      </c>
      <c r="F8370" s="234" t="s">
        <v>156</v>
      </c>
      <c r="G8370" s="829"/>
      <c r="H8370" s="233"/>
      <c r="K8370" s="233"/>
      <c r="L8370" s="233"/>
      <c r="M8370" s="230"/>
      <c r="N8370" s="233"/>
      <c r="O8370" s="233"/>
    </row>
    <row r="8371" spans="1:15" s="1378" customFormat="1" ht="13">
      <c r="A8371" s="403"/>
      <c r="B8371" s="404"/>
      <c r="C8371" s="404"/>
      <c r="D8371" s="274">
        <v>1</v>
      </c>
      <c r="E8371" s="829" t="s">
        <v>441</v>
      </c>
      <c r="F8371" s="439" t="s">
        <v>1173</v>
      </c>
      <c r="G8371" s="370" t="s">
        <v>151</v>
      </c>
      <c r="H8371" s="426">
        <f>Bahan!$C$505</f>
        <v>18125</v>
      </c>
      <c r="K8371" s="248" t="s">
        <v>128</v>
      </c>
      <c r="L8371" s="230">
        <f>D8371*H8371</f>
        <v>18125</v>
      </c>
      <c r="M8371" s="230"/>
      <c r="N8371" s="233"/>
      <c r="O8371" s="233"/>
    </row>
    <row r="8372" spans="1:15" s="1378" customFormat="1" ht="13">
      <c r="A8372" s="403"/>
      <c r="B8372" s="404"/>
      <c r="C8372" s="404"/>
      <c r="D8372" s="440" t="s">
        <v>1169</v>
      </c>
      <c r="E8372" s="829"/>
      <c r="F8372" s="439" t="s">
        <v>1170</v>
      </c>
      <c r="G8372" s="370"/>
      <c r="H8372" s="426"/>
      <c r="K8372" s="248"/>
      <c r="L8372" s="230">
        <f>0.2*L8371</f>
        <v>3625</v>
      </c>
      <c r="M8372" s="230"/>
      <c r="N8372" s="233"/>
      <c r="O8372" s="233"/>
    </row>
    <row r="8373" spans="1:15" s="1378" customFormat="1" ht="13">
      <c r="A8373" s="231"/>
      <c r="B8373" s="829"/>
      <c r="C8373" s="829"/>
      <c r="D8373" s="421"/>
      <c r="E8373" s="829"/>
      <c r="F8373" s="234"/>
      <c r="G8373" s="370"/>
      <c r="H8373" s="248"/>
      <c r="K8373" s="233"/>
      <c r="L8373" s="230"/>
      <c r="M8373" s="230" t="s">
        <v>128</v>
      </c>
      <c r="N8373" s="265">
        <f>SUM(L8371:L8372)</f>
        <v>21750</v>
      </c>
      <c r="O8373" s="233"/>
    </row>
    <row r="8374" spans="1:15" s="1378" customFormat="1" ht="13">
      <c r="A8374" s="231"/>
      <c r="B8374" s="829"/>
      <c r="C8374" s="829"/>
      <c r="D8374" s="421"/>
      <c r="E8374" s="829"/>
      <c r="F8374" s="234"/>
      <c r="G8374" s="829"/>
      <c r="H8374" s="829"/>
      <c r="K8374" s="829"/>
      <c r="L8374" s="233"/>
      <c r="M8374" s="267" t="s">
        <v>169</v>
      </c>
      <c r="N8374" s="268" t="s">
        <v>169</v>
      </c>
      <c r="O8374" s="233"/>
    </row>
    <row r="8375" spans="1:15" s="1378" customFormat="1" ht="13">
      <c r="A8375" s="231"/>
      <c r="B8375" s="829"/>
      <c r="C8375" s="829"/>
      <c r="D8375" s="421"/>
      <c r="E8375" s="829"/>
      <c r="F8375" s="234"/>
      <c r="G8375" s="829"/>
      <c r="H8375" s="233" t="s">
        <v>170</v>
      </c>
      <c r="K8375" s="233"/>
      <c r="L8375" s="233"/>
      <c r="M8375" s="230" t="s">
        <v>128</v>
      </c>
      <c r="N8375" s="230">
        <f>SUM(N8369:N8373)</f>
        <v>35520</v>
      </c>
      <c r="O8375" s="233"/>
    </row>
    <row r="8376" spans="1:15" s="1378" customFormat="1" ht="13">
      <c r="A8376" s="231"/>
      <c r="B8376" s="829"/>
      <c r="C8376" s="829"/>
      <c r="D8376" s="421"/>
      <c r="E8376" s="829"/>
      <c r="F8376" s="234"/>
      <c r="G8376" s="829"/>
      <c r="H8376" s="269" t="s">
        <v>3123</v>
      </c>
      <c r="I8376" s="233"/>
      <c r="J8376" s="233"/>
      <c r="K8376" s="270"/>
      <c r="L8376" s="233"/>
      <c r="M8376" s="230" t="s">
        <v>128</v>
      </c>
      <c r="N8376" s="265">
        <f>N8375*$Q$4</f>
        <v>3552</v>
      </c>
      <c r="O8376" s="233"/>
    </row>
    <row r="8377" spans="1:15" s="1378" customFormat="1" ht="13">
      <c r="A8377" s="231"/>
      <c r="B8377" s="829"/>
      <c r="C8377" s="829"/>
      <c r="D8377" s="421"/>
      <c r="E8377" s="829"/>
      <c r="F8377" s="234"/>
      <c r="G8377" s="829"/>
      <c r="H8377" s="233" t="s">
        <v>171</v>
      </c>
      <c r="I8377" s="233"/>
      <c r="J8377" s="233"/>
      <c r="K8377" s="233"/>
      <c r="L8377" s="233"/>
      <c r="M8377" s="230" t="s">
        <v>128</v>
      </c>
      <c r="N8377" s="262">
        <f>ROUNDDOWN((N8375+N8376),0)</f>
        <v>39072</v>
      </c>
      <c r="O8377" s="233"/>
    </row>
    <row r="8378" spans="1:15" s="1378" customFormat="1" ht="13">
      <c r="A8378" s="231"/>
      <c r="B8378" s="829"/>
      <c r="C8378" s="829"/>
      <c r="D8378" s="421"/>
      <c r="E8378" s="829"/>
      <c r="F8378" s="234"/>
      <c r="G8378" s="829"/>
      <c r="H8378" s="233"/>
      <c r="K8378" s="233"/>
      <c r="L8378" s="233"/>
      <c r="M8378" s="230"/>
      <c r="N8378" s="233"/>
      <c r="O8378" s="233"/>
    </row>
    <row r="8379" spans="1:15" s="1378" customFormat="1" ht="13">
      <c r="A8379" s="258">
        <f>1+A8363</f>
        <v>312</v>
      </c>
      <c r="B8379" s="1250" t="s">
        <v>1616</v>
      </c>
      <c r="C8379" s="437"/>
      <c r="D8379" s="438" t="s">
        <v>2947</v>
      </c>
      <c r="E8379" s="1250"/>
      <c r="F8379" s="260"/>
      <c r="G8379" s="1250"/>
      <c r="H8379" s="245"/>
      <c r="K8379" s="245"/>
      <c r="L8379" s="245"/>
      <c r="M8379" s="262"/>
      <c r="N8379" s="245"/>
      <c r="O8379" s="233"/>
    </row>
    <row r="8380" spans="1:15" s="1378" customFormat="1" ht="13">
      <c r="A8380" s="403"/>
      <c r="B8380" s="404"/>
      <c r="C8380" s="404"/>
      <c r="D8380" s="421"/>
      <c r="E8380" s="829" t="s">
        <v>147</v>
      </c>
      <c r="F8380" s="234" t="s">
        <v>148</v>
      </c>
      <c r="G8380" s="829"/>
      <c r="H8380" s="233"/>
      <c r="K8380" s="233"/>
      <c r="L8380" s="233"/>
      <c r="M8380" s="230"/>
      <c r="N8380" s="233"/>
      <c r="O8380" s="233"/>
    </row>
    <row r="8381" spans="1:15" s="1378" customFormat="1" ht="13">
      <c r="A8381" s="403"/>
      <c r="B8381" s="404"/>
      <c r="C8381" s="404"/>
      <c r="D8381" s="274">
        <v>3.5999999999999997E-2</v>
      </c>
      <c r="E8381" s="829" t="s">
        <v>149</v>
      </c>
      <c r="F8381" s="264" t="s">
        <v>150</v>
      </c>
      <c r="G8381" s="370" t="s">
        <v>151</v>
      </c>
      <c r="H8381" s="248">
        <f>Bahan!$C$10</f>
        <v>125000</v>
      </c>
      <c r="K8381" s="248" t="s">
        <v>128</v>
      </c>
      <c r="L8381" s="230">
        <f>D8381*H8381</f>
        <v>4500</v>
      </c>
      <c r="M8381" s="230"/>
      <c r="N8381" s="233"/>
      <c r="O8381" s="233"/>
    </row>
    <row r="8382" spans="1:15" s="1378" customFormat="1" ht="13">
      <c r="A8382" s="403"/>
      <c r="B8382" s="404"/>
      <c r="C8382" s="404"/>
      <c r="D8382" s="274">
        <v>0.06</v>
      </c>
      <c r="E8382" s="829" t="s">
        <v>149</v>
      </c>
      <c r="F8382" s="264" t="s">
        <v>945</v>
      </c>
      <c r="G8382" s="370" t="s">
        <v>151</v>
      </c>
      <c r="H8382" s="248">
        <f>Bahan!$C$20</f>
        <v>135000</v>
      </c>
      <c r="K8382" s="248" t="s">
        <v>128</v>
      </c>
      <c r="L8382" s="230">
        <f>D8382*H8382</f>
        <v>8100</v>
      </c>
      <c r="M8382" s="230"/>
      <c r="N8382" s="233"/>
      <c r="O8382" s="233"/>
    </row>
    <row r="8383" spans="1:15" s="1378" customFormat="1" ht="13">
      <c r="A8383" s="403"/>
      <c r="B8383" s="404"/>
      <c r="C8383" s="404"/>
      <c r="D8383" s="274">
        <v>6.0000000000000001E-3</v>
      </c>
      <c r="E8383" s="829" t="s">
        <v>149</v>
      </c>
      <c r="F8383" s="234" t="s">
        <v>153</v>
      </c>
      <c r="G8383" s="370" t="s">
        <v>151</v>
      </c>
      <c r="H8383" s="248">
        <f>Bahan!$C$21</f>
        <v>145000</v>
      </c>
      <c r="K8383" s="248" t="s">
        <v>128</v>
      </c>
      <c r="L8383" s="230">
        <f>D8383*H8383</f>
        <v>870</v>
      </c>
      <c r="M8383" s="230"/>
      <c r="N8383" s="233"/>
      <c r="O8383" s="233"/>
    </row>
    <row r="8384" spans="1:15" s="1378" customFormat="1" ht="13">
      <c r="A8384" s="403"/>
      <c r="B8384" s="404"/>
      <c r="C8384" s="404"/>
      <c r="D8384" s="274">
        <v>2E-3</v>
      </c>
      <c r="E8384" s="829" t="s">
        <v>149</v>
      </c>
      <c r="F8384" s="234" t="s">
        <v>154</v>
      </c>
      <c r="G8384" s="370" t="s">
        <v>151</v>
      </c>
      <c r="H8384" s="248">
        <f>Bahan!$C$22</f>
        <v>150000</v>
      </c>
      <c r="K8384" s="248" t="s">
        <v>128</v>
      </c>
      <c r="L8384" s="230">
        <f>D8384*H8384</f>
        <v>300</v>
      </c>
      <c r="M8384" s="230"/>
      <c r="N8384" s="233"/>
      <c r="O8384" s="233"/>
    </row>
    <row r="8385" spans="1:15" s="1378" customFormat="1" ht="13">
      <c r="A8385" s="403"/>
      <c r="B8385" s="404"/>
      <c r="C8385" s="404"/>
      <c r="D8385" s="421"/>
      <c r="E8385" s="829"/>
      <c r="F8385" s="234"/>
      <c r="G8385" s="829"/>
      <c r="H8385" s="233"/>
      <c r="K8385" s="233"/>
      <c r="L8385" s="233"/>
      <c r="M8385" s="230" t="s">
        <v>128</v>
      </c>
      <c r="N8385" s="265">
        <f>SUM(L8381:L8384)</f>
        <v>13770</v>
      </c>
      <c r="O8385" s="233"/>
    </row>
    <row r="8386" spans="1:15" s="1378" customFormat="1" ht="13">
      <c r="A8386" s="403"/>
      <c r="B8386" s="404"/>
      <c r="C8386" s="404"/>
      <c r="D8386" s="421"/>
      <c r="E8386" s="829" t="s">
        <v>155</v>
      </c>
      <c r="F8386" s="234" t="s">
        <v>156</v>
      </c>
      <c r="G8386" s="829"/>
      <c r="H8386" s="233"/>
      <c r="K8386" s="233"/>
      <c r="L8386" s="233"/>
      <c r="M8386" s="230"/>
      <c r="N8386" s="233"/>
      <c r="O8386" s="233"/>
    </row>
    <row r="8387" spans="1:15" s="1378" customFormat="1" ht="13">
      <c r="A8387" s="403"/>
      <c r="B8387" s="404"/>
      <c r="C8387" s="404"/>
      <c r="D8387" s="274">
        <v>1</v>
      </c>
      <c r="E8387" s="829" t="s">
        <v>441</v>
      </c>
      <c r="F8387" s="439" t="s">
        <v>1176</v>
      </c>
      <c r="G8387" s="370" t="s">
        <v>151</v>
      </c>
      <c r="H8387" s="426">
        <f>Bahan!$C$506</f>
        <v>26562.5</v>
      </c>
      <c r="K8387" s="248" t="s">
        <v>128</v>
      </c>
      <c r="L8387" s="230">
        <f>D8387*H8387</f>
        <v>26562.5</v>
      </c>
      <c r="M8387" s="230"/>
      <c r="N8387" s="233"/>
      <c r="O8387" s="233"/>
    </row>
    <row r="8388" spans="1:15" s="1378" customFormat="1" ht="13">
      <c r="A8388" s="403"/>
      <c r="B8388" s="404"/>
      <c r="C8388" s="404"/>
      <c r="D8388" s="440" t="s">
        <v>1169</v>
      </c>
      <c r="E8388" s="829"/>
      <c r="F8388" s="439" t="s">
        <v>1170</v>
      </c>
      <c r="G8388" s="370"/>
      <c r="H8388" s="426"/>
      <c r="K8388" s="248"/>
      <c r="L8388" s="230">
        <f>0.2*L8387</f>
        <v>5312.5</v>
      </c>
      <c r="M8388" s="230"/>
      <c r="N8388" s="233"/>
      <c r="O8388" s="233"/>
    </row>
    <row r="8389" spans="1:15" s="1378" customFormat="1" ht="13">
      <c r="A8389" s="231"/>
      <c r="B8389" s="829"/>
      <c r="C8389" s="829"/>
      <c r="D8389" s="421"/>
      <c r="E8389" s="829"/>
      <c r="F8389" s="234"/>
      <c r="G8389" s="370"/>
      <c r="H8389" s="248"/>
      <c r="K8389" s="233"/>
      <c r="L8389" s="230"/>
      <c r="M8389" s="230" t="s">
        <v>128</v>
      </c>
      <c r="N8389" s="265">
        <f>SUM(L8387:L8388)</f>
        <v>31875</v>
      </c>
      <c r="O8389" s="233"/>
    </row>
    <row r="8390" spans="1:15" s="1378" customFormat="1" ht="13">
      <c r="A8390" s="231"/>
      <c r="B8390" s="829"/>
      <c r="C8390" s="829"/>
      <c r="D8390" s="421"/>
      <c r="E8390" s="829"/>
      <c r="F8390" s="234"/>
      <c r="G8390" s="829"/>
      <c r="H8390" s="829"/>
      <c r="K8390" s="829"/>
      <c r="L8390" s="233"/>
      <c r="M8390" s="267" t="s">
        <v>169</v>
      </c>
      <c r="N8390" s="268" t="s">
        <v>169</v>
      </c>
      <c r="O8390" s="233"/>
    </row>
    <row r="8391" spans="1:15" s="1378" customFormat="1" ht="13">
      <c r="A8391" s="231"/>
      <c r="B8391" s="829"/>
      <c r="C8391" s="829"/>
      <c r="D8391" s="421"/>
      <c r="E8391" s="829"/>
      <c r="F8391" s="234"/>
      <c r="G8391" s="829"/>
      <c r="H8391" s="233" t="s">
        <v>170</v>
      </c>
      <c r="K8391" s="233"/>
      <c r="L8391" s="233"/>
      <c r="M8391" s="230" t="s">
        <v>128</v>
      </c>
      <c r="N8391" s="230">
        <f>SUM(N8385:N8389)</f>
        <v>45645</v>
      </c>
      <c r="O8391" s="233"/>
    </row>
    <row r="8392" spans="1:15" s="1378" customFormat="1" ht="13">
      <c r="A8392" s="231"/>
      <c r="B8392" s="829"/>
      <c r="C8392" s="829"/>
      <c r="D8392" s="421"/>
      <c r="E8392" s="829"/>
      <c r="F8392" s="234"/>
      <c r="G8392" s="829"/>
      <c r="H8392" s="269" t="s">
        <v>3123</v>
      </c>
      <c r="I8392" s="233"/>
      <c r="J8392" s="233"/>
      <c r="K8392" s="270"/>
      <c r="L8392" s="233"/>
      <c r="M8392" s="230" t="s">
        <v>128</v>
      </c>
      <c r="N8392" s="265">
        <f>N8391*$Q$4</f>
        <v>4564.5</v>
      </c>
      <c r="O8392" s="233"/>
    </row>
    <row r="8393" spans="1:15" s="1378" customFormat="1" ht="13">
      <c r="A8393" s="231"/>
      <c r="B8393" s="829"/>
      <c r="C8393" s="829"/>
      <c r="D8393" s="421"/>
      <c r="E8393" s="829"/>
      <c r="F8393" s="234"/>
      <c r="G8393" s="829"/>
      <c r="H8393" s="233" t="s">
        <v>171</v>
      </c>
      <c r="I8393" s="233"/>
      <c r="J8393" s="233"/>
      <c r="K8393" s="233"/>
      <c r="L8393" s="233"/>
      <c r="M8393" s="230" t="s">
        <v>128</v>
      </c>
      <c r="N8393" s="262">
        <f>ROUNDDOWN((N8391+N8392),0)</f>
        <v>50209</v>
      </c>
      <c r="O8393" s="233"/>
    </row>
    <row r="8394" spans="1:15" s="1378" customFormat="1" ht="13">
      <c r="A8394" s="231"/>
      <c r="B8394" s="829"/>
      <c r="C8394" s="829"/>
      <c r="D8394" s="421"/>
      <c r="E8394" s="829"/>
      <c r="F8394" s="234"/>
      <c r="G8394" s="829"/>
      <c r="H8394" s="233"/>
      <c r="K8394" s="233"/>
      <c r="L8394" s="233"/>
      <c r="M8394" s="230"/>
      <c r="N8394" s="233"/>
      <c r="O8394" s="233"/>
    </row>
    <row r="8395" spans="1:15" s="1378" customFormat="1" ht="13">
      <c r="A8395" s="258">
        <f>1+A8379</f>
        <v>313</v>
      </c>
      <c r="B8395" s="1250" t="s">
        <v>3193</v>
      </c>
      <c r="C8395" s="437"/>
      <c r="D8395" s="438" t="s">
        <v>3194</v>
      </c>
      <c r="E8395" s="1250"/>
      <c r="F8395" s="260"/>
      <c r="G8395" s="1250"/>
      <c r="H8395" s="245"/>
      <c r="K8395" s="245"/>
      <c r="L8395" s="245"/>
      <c r="M8395" s="262"/>
      <c r="N8395" s="245"/>
      <c r="O8395" s="233"/>
    </row>
    <row r="8396" spans="1:15" s="1378" customFormat="1" ht="13">
      <c r="A8396" s="403"/>
      <c r="B8396" s="404"/>
      <c r="C8396" s="404"/>
      <c r="D8396" s="421"/>
      <c r="E8396" s="829" t="s">
        <v>147</v>
      </c>
      <c r="F8396" s="234" t="s">
        <v>148</v>
      </c>
      <c r="G8396" s="829"/>
      <c r="H8396" s="233"/>
      <c r="K8396" s="233"/>
      <c r="L8396" s="233"/>
      <c r="M8396" s="230"/>
      <c r="N8396" s="233"/>
      <c r="O8396" s="233"/>
    </row>
    <row r="8397" spans="1:15" s="1378" customFormat="1" ht="13">
      <c r="A8397" s="403"/>
      <c r="B8397" s="404"/>
      <c r="C8397" s="404"/>
      <c r="D8397" s="274">
        <v>3.5999999999999997E-2</v>
      </c>
      <c r="E8397" s="829" t="s">
        <v>149</v>
      </c>
      <c r="F8397" s="264" t="s">
        <v>150</v>
      </c>
      <c r="G8397" s="370" t="s">
        <v>151</v>
      </c>
      <c r="H8397" s="248">
        <f>Bahan!$C$10</f>
        <v>125000</v>
      </c>
      <c r="K8397" s="248" t="s">
        <v>128</v>
      </c>
      <c r="L8397" s="230">
        <f>D8397*H8397</f>
        <v>4500</v>
      </c>
      <c r="M8397" s="230"/>
      <c r="N8397" s="233"/>
      <c r="O8397" s="233"/>
    </row>
    <row r="8398" spans="1:15" s="1378" customFormat="1" ht="13">
      <c r="A8398" s="403"/>
      <c r="B8398" s="404"/>
      <c r="C8398" s="404"/>
      <c r="D8398" s="274">
        <v>0.06</v>
      </c>
      <c r="E8398" s="829" t="s">
        <v>149</v>
      </c>
      <c r="F8398" s="264" t="s">
        <v>945</v>
      </c>
      <c r="G8398" s="370" t="s">
        <v>151</v>
      </c>
      <c r="H8398" s="248">
        <f>Bahan!$C$20</f>
        <v>135000</v>
      </c>
      <c r="K8398" s="248" t="s">
        <v>128</v>
      </c>
      <c r="L8398" s="230">
        <f>D8398*H8398</f>
        <v>8100</v>
      </c>
      <c r="M8398" s="230"/>
      <c r="N8398" s="233"/>
      <c r="O8398" s="233"/>
    </row>
    <row r="8399" spans="1:15" s="1378" customFormat="1" ht="13">
      <c r="A8399" s="403"/>
      <c r="B8399" s="404"/>
      <c r="C8399" s="404"/>
      <c r="D8399" s="274">
        <v>6.0000000000000001E-3</v>
      </c>
      <c r="E8399" s="829" t="s">
        <v>149</v>
      </c>
      <c r="F8399" s="234" t="s">
        <v>153</v>
      </c>
      <c r="G8399" s="370" t="s">
        <v>151</v>
      </c>
      <c r="H8399" s="248">
        <f>Bahan!$C$21</f>
        <v>145000</v>
      </c>
      <c r="K8399" s="248" t="s">
        <v>128</v>
      </c>
      <c r="L8399" s="230">
        <f>D8399*H8399</f>
        <v>870</v>
      </c>
      <c r="M8399" s="230"/>
      <c r="N8399" s="233"/>
      <c r="O8399" s="233"/>
    </row>
    <row r="8400" spans="1:15" s="1378" customFormat="1" ht="13">
      <c r="A8400" s="403"/>
      <c r="B8400" s="404"/>
      <c r="C8400" s="404"/>
      <c r="D8400" s="274">
        <v>2E-3</v>
      </c>
      <c r="E8400" s="829" t="s">
        <v>149</v>
      </c>
      <c r="F8400" s="234" t="s">
        <v>154</v>
      </c>
      <c r="G8400" s="370" t="s">
        <v>151</v>
      </c>
      <c r="H8400" s="248">
        <f>Bahan!$C$22</f>
        <v>150000</v>
      </c>
      <c r="K8400" s="248" t="s">
        <v>128</v>
      </c>
      <c r="L8400" s="230">
        <f>D8400*H8400</f>
        <v>300</v>
      </c>
      <c r="M8400" s="230"/>
      <c r="N8400" s="233"/>
      <c r="O8400" s="233"/>
    </row>
    <row r="8401" spans="1:15" s="1378" customFormat="1" ht="13">
      <c r="A8401" s="403"/>
      <c r="B8401" s="404"/>
      <c r="C8401" s="404"/>
      <c r="D8401" s="421"/>
      <c r="E8401" s="829"/>
      <c r="F8401" s="234"/>
      <c r="G8401" s="829"/>
      <c r="H8401" s="233"/>
      <c r="K8401" s="233"/>
      <c r="L8401" s="233"/>
      <c r="M8401" s="230" t="s">
        <v>128</v>
      </c>
      <c r="N8401" s="265">
        <f>SUM(L8397:L8400)*2</f>
        <v>27540</v>
      </c>
      <c r="O8401" s="233"/>
    </row>
    <row r="8402" spans="1:15" s="1378" customFormat="1" ht="13">
      <c r="A8402" s="403"/>
      <c r="B8402" s="404"/>
      <c r="C8402" s="404"/>
      <c r="D8402" s="421"/>
      <c r="E8402" s="829" t="s">
        <v>155</v>
      </c>
      <c r="F8402" s="234" t="s">
        <v>156</v>
      </c>
      <c r="G8402" s="829"/>
      <c r="H8402" s="233"/>
      <c r="K8402" s="233"/>
      <c r="L8402" s="233"/>
      <c r="M8402" s="230"/>
      <c r="N8402" s="233"/>
      <c r="O8402" s="233"/>
    </row>
    <row r="8403" spans="1:15" s="1378" customFormat="1" ht="13">
      <c r="A8403" s="403"/>
      <c r="B8403" s="404"/>
      <c r="C8403" s="404"/>
      <c r="D8403" s="274">
        <v>1</v>
      </c>
      <c r="E8403" s="829" t="s">
        <v>441</v>
      </c>
      <c r="F8403" s="439" t="s">
        <v>3191</v>
      </c>
      <c r="G8403" s="370" t="s">
        <v>151</v>
      </c>
      <c r="H8403" s="426">
        <f>Bahan!$C$507</f>
        <v>36500</v>
      </c>
      <c r="K8403" s="248" t="s">
        <v>128</v>
      </c>
      <c r="L8403" s="230">
        <f>D8403*H8403</f>
        <v>36500</v>
      </c>
      <c r="M8403" s="230"/>
      <c r="N8403" s="233"/>
      <c r="O8403" s="233"/>
    </row>
    <row r="8404" spans="1:15" s="1378" customFormat="1" ht="13">
      <c r="A8404" s="403"/>
      <c r="B8404" s="404"/>
      <c r="C8404" s="404"/>
      <c r="D8404" s="440" t="s">
        <v>1169</v>
      </c>
      <c r="E8404" s="829"/>
      <c r="F8404" s="439" t="s">
        <v>1170</v>
      </c>
      <c r="G8404" s="370"/>
      <c r="H8404" s="426"/>
      <c r="K8404" s="248"/>
      <c r="L8404" s="230">
        <f>0.2*L8403</f>
        <v>7300</v>
      </c>
      <c r="M8404" s="230"/>
      <c r="N8404" s="233"/>
      <c r="O8404" s="233"/>
    </row>
    <row r="8405" spans="1:15" s="1378" customFormat="1" ht="13">
      <c r="A8405" s="231"/>
      <c r="B8405" s="829"/>
      <c r="C8405" s="829"/>
      <c r="D8405" s="421"/>
      <c r="E8405" s="829"/>
      <c r="F8405" s="234"/>
      <c r="G8405" s="370"/>
      <c r="H8405" s="248"/>
      <c r="K8405" s="233"/>
      <c r="L8405" s="230"/>
      <c r="M8405" s="230" t="s">
        <v>128</v>
      </c>
      <c r="N8405" s="265">
        <f>SUM(L8403:L8404)</f>
        <v>43800</v>
      </c>
      <c r="O8405" s="233"/>
    </row>
    <row r="8406" spans="1:15" s="1378" customFormat="1" ht="13">
      <c r="A8406" s="231"/>
      <c r="B8406" s="829"/>
      <c r="C8406" s="829"/>
      <c r="D8406" s="421"/>
      <c r="E8406" s="829"/>
      <c r="F8406" s="234"/>
      <c r="G8406" s="829"/>
      <c r="H8406" s="829"/>
      <c r="K8406" s="829"/>
      <c r="L8406" s="233"/>
      <c r="M8406" s="267" t="s">
        <v>169</v>
      </c>
      <c r="N8406" s="268" t="s">
        <v>169</v>
      </c>
      <c r="O8406" s="233"/>
    </row>
    <row r="8407" spans="1:15" s="1378" customFormat="1" ht="13">
      <c r="A8407" s="231"/>
      <c r="B8407" s="829"/>
      <c r="C8407" s="829"/>
      <c r="D8407" s="421"/>
      <c r="E8407" s="829"/>
      <c r="F8407" s="234"/>
      <c r="G8407" s="829"/>
      <c r="H8407" s="233" t="s">
        <v>170</v>
      </c>
      <c r="K8407" s="233"/>
      <c r="L8407" s="233"/>
      <c r="M8407" s="230" t="s">
        <v>128</v>
      </c>
      <c r="N8407" s="230">
        <f>SUM(N8401:N8405)</f>
        <v>71340</v>
      </c>
      <c r="O8407" s="233"/>
    </row>
    <row r="8408" spans="1:15" s="1378" customFormat="1" ht="13">
      <c r="A8408" s="231"/>
      <c r="B8408" s="829"/>
      <c r="C8408" s="829"/>
      <c r="D8408" s="421"/>
      <c r="E8408" s="829"/>
      <c r="F8408" s="234"/>
      <c r="G8408" s="829"/>
      <c r="H8408" s="269" t="s">
        <v>3123</v>
      </c>
      <c r="I8408" s="233"/>
      <c r="J8408" s="233"/>
      <c r="K8408" s="270"/>
      <c r="L8408" s="233"/>
      <c r="M8408" s="230" t="s">
        <v>128</v>
      </c>
      <c r="N8408" s="265">
        <f>N8407*$Q$4</f>
        <v>7134</v>
      </c>
      <c r="O8408" s="233"/>
    </row>
    <row r="8409" spans="1:15" s="1378" customFormat="1" ht="13">
      <c r="A8409" s="231"/>
      <c r="B8409" s="829"/>
      <c r="C8409" s="829"/>
      <c r="D8409" s="421"/>
      <c r="E8409" s="829"/>
      <c r="F8409" s="234"/>
      <c r="G8409" s="829"/>
      <c r="H8409" s="233" t="s">
        <v>171</v>
      </c>
      <c r="I8409" s="233"/>
      <c r="J8409" s="233"/>
      <c r="K8409" s="233"/>
      <c r="L8409" s="233"/>
      <c r="M8409" s="230" t="s">
        <v>128</v>
      </c>
      <c r="N8409" s="262">
        <f>ROUNDDOWN((N8407+N8408),0)</f>
        <v>78474</v>
      </c>
      <c r="O8409" s="233"/>
    </row>
    <row r="8410" spans="1:15" s="1378" customFormat="1" ht="13">
      <c r="A8410" s="231"/>
      <c r="B8410" s="829"/>
      <c r="C8410" s="829"/>
      <c r="D8410" s="421"/>
      <c r="E8410" s="829"/>
      <c r="F8410" s="234"/>
      <c r="G8410" s="829"/>
      <c r="H8410" s="233"/>
      <c r="K8410" s="233"/>
      <c r="L8410" s="233"/>
      <c r="M8410" s="230"/>
      <c r="N8410" s="233"/>
      <c r="O8410" s="233"/>
    </row>
    <row r="8411" spans="1:15" s="1378" customFormat="1" ht="13">
      <c r="A8411" s="258">
        <f>1+A8395</f>
        <v>314</v>
      </c>
      <c r="B8411" s="1250" t="s">
        <v>1618</v>
      </c>
      <c r="C8411" s="437"/>
      <c r="D8411" s="438" t="s">
        <v>1619</v>
      </c>
      <c r="E8411" s="1250"/>
      <c r="F8411" s="260"/>
      <c r="G8411" s="1250"/>
      <c r="H8411" s="245"/>
      <c r="K8411" s="245"/>
      <c r="L8411" s="245"/>
      <c r="M8411" s="262"/>
      <c r="N8411" s="245"/>
      <c r="O8411" s="233"/>
    </row>
    <row r="8412" spans="1:15" s="1378" customFormat="1" ht="13">
      <c r="A8412" s="403"/>
      <c r="B8412" s="404"/>
      <c r="C8412" s="404"/>
      <c r="D8412" s="421"/>
      <c r="E8412" s="829" t="s">
        <v>147</v>
      </c>
      <c r="F8412" s="234" t="s">
        <v>148</v>
      </c>
      <c r="G8412" s="829"/>
      <c r="H8412" s="233"/>
      <c r="K8412" s="233"/>
      <c r="L8412" s="233"/>
      <c r="M8412" s="230"/>
      <c r="N8412" s="233"/>
      <c r="O8412" s="233"/>
    </row>
    <row r="8413" spans="1:15" s="1378" customFormat="1" ht="13">
      <c r="A8413" s="403"/>
      <c r="B8413" s="404"/>
      <c r="C8413" s="404"/>
      <c r="D8413" s="274">
        <v>3.5999999999999997E-2</v>
      </c>
      <c r="E8413" s="829" t="s">
        <v>149</v>
      </c>
      <c r="F8413" s="264" t="s">
        <v>150</v>
      </c>
      <c r="G8413" s="370" t="s">
        <v>151</v>
      </c>
      <c r="H8413" s="248">
        <f>Bahan!$C$10</f>
        <v>125000</v>
      </c>
      <c r="K8413" s="248" t="s">
        <v>128</v>
      </c>
      <c r="L8413" s="230">
        <f>D8413*H8413</f>
        <v>4500</v>
      </c>
      <c r="M8413" s="230"/>
      <c r="N8413" s="233"/>
      <c r="O8413" s="233"/>
    </row>
    <row r="8414" spans="1:15" s="1378" customFormat="1" ht="13">
      <c r="A8414" s="403"/>
      <c r="B8414" s="404"/>
      <c r="C8414" s="404"/>
      <c r="D8414" s="274">
        <v>0.06</v>
      </c>
      <c r="E8414" s="829" t="s">
        <v>149</v>
      </c>
      <c r="F8414" s="264" t="s">
        <v>945</v>
      </c>
      <c r="G8414" s="370" t="s">
        <v>151</v>
      </c>
      <c r="H8414" s="248">
        <f>Bahan!$C$20</f>
        <v>135000</v>
      </c>
      <c r="K8414" s="248" t="s">
        <v>128</v>
      </c>
      <c r="L8414" s="230">
        <f>D8414*H8414</f>
        <v>8100</v>
      </c>
      <c r="M8414" s="230"/>
      <c r="N8414" s="233"/>
      <c r="O8414" s="233"/>
    </row>
    <row r="8415" spans="1:15" s="1378" customFormat="1" ht="13">
      <c r="A8415" s="403"/>
      <c r="B8415" s="404"/>
      <c r="C8415" s="404"/>
      <c r="D8415" s="274">
        <v>6.0000000000000001E-3</v>
      </c>
      <c r="E8415" s="829" t="s">
        <v>149</v>
      </c>
      <c r="F8415" s="234" t="s">
        <v>153</v>
      </c>
      <c r="G8415" s="370" t="s">
        <v>151</v>
      </c>
      <c r="H8415" s="248">
        <f>Bahan!$C$21</f>
        <v>145000</v>
      </c>
      <c r="K8415" s="248" t="s">
        <v>128</v>
      </c>
      <c r="L8415" s="230">
        <f>D8415*H8415</f>
        <v>870</v>
      </c>
      <c r="M8415" s="230"/>
      <c r="N8415" s="233"/>
      <c r="O8415" s="233"/>
    </row>
    <row r="8416" spans="1:15" s="1378" customFormat="1" ht="13">
      <c r="A8416" s="403"/>
      <c r="B8416" s="404"/>
      <c r="C8416" s="404"/>
      <c r="D8416" s="274">
        <v>2E-3</v>
      </c>
      <c r="E8416" s="829" t="s">
        <v>149</v>
      </c>
      <c r="F8416" s="234" t="s">
        <v>154</v>
      </c>
      <c r="G8416" s="370" t="s">
        <v>151</v>
      </c>
      <c r="H8416" s="248">
        <f>Bahan!$C$22</f>
        <v>150000</v>
      </c>
      <c r="K8416" s="248" t="s">
        <v>128</v>
      </c>
      <c r="L8416" s="230">
        <f>D8416*H8416</f>
        <v>300</v>
      </c>
      <c r="M8416" s="230"/>
      <c r="N8416" s="233"/>
      <c r="O8416" s="233"/>
    </row>
    <row r="8417" spans="1:15" s="1378" customFormat="1" ht="13">
      <c r="A8417" s="403"/>
      <c r="B8417" s="404"/>
      <c r="C8417" s="404"/>
      <c r="D8417" s="421"/>
      <c r="E8417" s="829"/>
      <c r="F8417" s="234"/>
      <c r="G8417" s="829"/>
      <c r="H8417" s="233"/>
      <c r="K8417" s="233"/>
      <c r="L8417" s="233"/>
      <c r="M8417" s="230" t="s">
        <v>128</v>
      </c>
      <c r="N8417" s="265">
        <f>SUM(L8413:L8416)*2</f>
        <v>27540</v>
      </c>
      <c r="O8417" s="233"/>
    </row>
    <row r="8418" spans="1:15" s="1378" customFormat="1" ht="13">
      <c r="A8418" s="403"/>
      <c r="B8418" s="404"/>
      <c r="C8418" s="404"/>
      <c r="D8418" s="421"/>
      <c r="E8418" s="829" t="s">
        <v>155</v>
      </c>
      <c r="F8418" s="234" t="s">
        <v>156</v>
      </c>
      <c r="G8418" s="829"/>
      <c r="H8418" s="233"/>
      <c r="K8418" s="233"/>
      <c r="L8418" s="233"/>
      <c r="M8418" s="230"/>
      <c r="N8418" s="233"/>
      <c r="O8418" s="233"/>
    </row>
    <row r="8419" spans="1:15" s="1378" customFormat="1" ht="13">
      <c r="A8419" s="403"/>
      <c r="B8419" s="404"/>
      <c r="C8419" s="404"/>
      <c r="D8419" s="274">
        <v>1</v>
      </c>
      <c r="E8419" s="829" t="s">
        <v>441</v>
      </c>
      <c r="F8419" s="439" t="s">
        <v>1168</v>
      </c>
      <c r="G8419" s="370" t="s">
        <v>151</v>
      </c>
      <c r="H8419" s="426">
        <f>Bahan!$C$508</f>
        <v>41000</v>
      </c>
      <c r="K8419" s="248" t="s">
        <v>128</v>
      </c>
      <c r="L8419" s="230">
        <f>D8419*H8419</f>
        <v>41000</v>
      </c>
      <c r="M8419" s="230"/>
      <c r="N8419" s="233"/>
      <c r="O8419" s="233"/>
    </row>
    <row r="8420" spans="1:15" s="1378" customFormat="1" ht="13">
      <c r="A8420" s="403"/>
      <c r="B8420" s="404"/>
      <c r="C8420" s="404"/>
      <c r="D8420" s="440" t="s">
        <v>1169</v>
      </c>
      <c r="E8420" s="829"/>
      <c r="F8420" s="439" t="s">
        <v>1170</v>
      </c>
      <c r="G8420" s="370"/>
      <c r="H8420" s="426"/>
      <c r="K8420" s="248"/>
      <c r="L8420" s="230">
        <f>0.2*L8419</f>
        <v>8200</v>
      </c>
      <c r="M8420" s="230"/>
      <c r="N8420" s="233"/>
      <c r="O8420" s="233"/>
    </row>
    <row r="8421" spans="1:15" s="1378" customFormat="1" ht="13">
      <c r="A8421" s="231"/>
      <c r="B8421" s="829"/>
      <c r="C8421" s="829"/>
      <c r="D8421" s="421"/>
      <c r="E8421" s="829"/>
      <c r="F8421" s="234"/>
      <c r="G8421" s="370"/>
      <c r="H8421" s="248"/>
      <c r="K8421" s="233"/>
      <c r="L8421" s="230"/>
      <c r="M8421" s="230" t="s">
        <v>128</v>
      </c>
      <c r="N8421" s="265">
        <f>SUM(L8419:L8420)</f>
        <v>49200</v>
      </c>
      <c r="O8421" s="233"/>
    </row>
    <row r="8422" spans="1:15" s="1378" customFormat="1" ht="13">
      <c r="A8422" s="231"/>
      <c r="B8422" s="829"/>
      <c r="C8422" s="829"/>
      <c r="D8422" s="421"/>
      <c r="E8422" s="829"/>
      <c r="F8422" s="234"/>
      <c r="G8422" s="829"/>
      <c r="H8422" s="829"/>
      <c r="K8422" s="829"/>
      <c r="L8422" s="233"/>
      <c r="M8422" s="267" t="s">
        <v>169</v>
      </c>
      <c r="N8422" s="268" t="s">
        <v>169</v>
      </c>
      <c r="O8422" s="233"/>
    </row>
    <row r="8423" spans="1:15" s="1378" customFormat="1" ht="13">
      <c r="A8423" s="231"/>
      <c r="B8423" s="829"/>
      <c r="C8423" s="829"/>
      <c r="D8423" s="421"/>
      <c r="E8423" s="829"/>
      <c r="F8423" s="234"/>
      <c r="G8423" s="829"/>
      <c r="H8423" s="233" t="s">
        <v>170</v>
      </c>
      <c r="K8423" s="233"/>
      <c r="L8423" s="233"/>
      <c r="M8423" s="230" t="s">
        <v>128</v>
      </c>
      <c r="N8423" s="230">
        <f>SUM(N8417:N8421)</f>
        <v>76740</v>
      </c>
      <c r="O8423" s="233"/>
    </row>
    <row r="8424" spans="1:15" s="1378" customFormat="1" ht="13">
      <c r="A8424" s="231"/>
      <c r="B8424" s="829"/>
      <c r="C8424" s="829"/>
      <c r="D8424" s="421"/>
      <c r="E8424" s="829"/>
      <c r="F8424" s="234"/>
      <c r="G8424" s="829"/>
      <c r="H8424" s="269" t="s">
        <v>3123</v>
      </c>
      <c r="I8424" s="233"/>
      <c r="J8424" s="233"/>
      <c r="K8424" s="270"/>
      <c r="L8424" s="233"/>
      <c r="M8424" s="230" t="s">
        <v>128</v>
      </c>
      <c r="N8424" s="265">
        <f>N8423*$Q$4</f>
        <v>7674</v>
      </c>
      <c r="O8424" s="233"/>
    </row>
    <row r="8425" spans="1:15" s="1378" customFormat="1" ht="13">
      <c r="A8425" s="231"/>
      <c r="B8425" s="829"/>
      <c r="C8425" s="829"/>
      <c r="D8425" s="421"/>
      <c r="E8425" s="829"/>
      <c r="F8425" s="234"/>
      <c r="G8425" s="829"/>
      <c r="H8425" s="233" t="s">
        <v>171</v>
      </c>
      <c r="I8425" s="233"/>
      <c r="J8425" s="233"/>
      <c r="K8425" s="233"/>
      <c r="L8425" s="233"/>
      <c r="M8425" s="230" t="s">
        <v>128</v>
      </c>
      <c r="N8425" s="262">
        <f>ROUNDDOWN((N8423+N8424),0)</f>
        <v>84414</v>
      </c>
      <c r="O8425" s="233"/>
    </row>
    <row r="8426" spans="1:15" s="1378" customFormat="1" ht="13">
      <c r="A8426" s="231"/>
      <c r="B8426" s="829"/>
      <c r="C8426" s="829"/>
      <c r="D8426" s="421"/>
      <c r="E8426" s="829"/>
      <c r="F8426" s="234"/>
      <c r="G8426" s="829"/>
      <c r="H8426" s="233"/>
      <c r="K8426" s="233"/>
      <c r="L8426" s="233"/>
      <c r="M8426" s="230"/>
      <c r="N8426" s="233"/>
      <c r="O8426" s="233"/>
    </row>
    <row r="8427" spans="1:15" s="1378" customFormat="1" ht="13">
      <c r="A8427" s="258">
        <f>1+A8411</f>
        <v>315</v>
      </c>
      <c r="B8427" s="1250" t="s">
        <v>1620</v>
      </c>
      <c r="C8427" s="437"/>
      <c r="D8427" s="438" t="s">
        <v>1621</v>
      </c>
      <c r="E8427" s="1250"/>
      <c r="F8427" s="260"/>
      <c r="G8427" s="1250"/>
      <c r="H8427" s="245"/>
      <c r="K8427" s="245"/>
      <c r="L8427" s="245"/>
      <c r="M8427" s="262"/>
      <c r="N8427" s="245"/>
      <c r="O8427" s="233"/>
    </row>
    <row r="8428" spans="1:15" s="1378" customFormat="1" ht="13">
      <c r="A8428" s="403"/>
      <c r="B8428" s="404"/>
      <c r="C8428" s="404"/>
      <c r="D8428" s="421"/>
      <c r="E8428" s="829" t="s">
        <v>147</v>
      </c>
      <c r="F8428" s="234" t="s">
        <v>148</v>
      </c>
      <c r="G8428" s="829"/>
      <c r="H8428" s="233"/>
      <c r="K8428" s="233"/>
      <c r="L8428" s="233"/>
      <c r="M8428" s="230"/>
      <c r="N8428" s="233"/>
      <c r="O8428" s="233"/>
    </row>
    <row r="8429" spans="1:15" s="1378" customFormat="1" ht="13">
      <c r="A8429" s="403"/>
      <c r="B8429" s="404"/>
      <c r="C8429" s="404"/>
      <c r="D8429" s="274">
        <v>3.5999999999999997E-2</v>
      </c>
      <c r="E8429" s="829" t="s">
        <v>149</v>
      </c>
      <c r="F8429" s="264" t="s">
        <v>150</v>
      </c>
      <c r="G8429" s="370" t="s">
        <v>151</v>
      </c>
      <c r="H8429" s="248">
        <f>Bahan!$C$10</f>
        <v>125000</v>
      </c>
      <c r="K8429" s="248" t="s">
        <v>128</v>
      </c>
      <c r="L8429" s="230">
        <f>D8429*H8429</f>
        <v>4500</v>
      </c>
      <c r="M8429" s="230"/>
      <c r="N8429" s="233"/>
      <c r="O8429" s="233"/>
    </row>
    <row r="8430" spans="1:15" s="1378" customFormat="1" ht="13">
      <c r="A8430" s="403"/>
      <c r="B8430" s="404"/>
      <c r="C8430" s="404"/>
      <c r="D8430" s="274">
        <v>0.06</v>
      </c>
      <c r="E8430" s="829" t="s">
        <v>149</v>
      </c>
      <c r="F8430" s="264" t="s">
        <v>945</v>
      </c>
      <c r="G8430" s="370" t="s">
        <v>151</v>
      </c>
      <c r="H8430" s="248">
        <f>Bahan!$C$20</f>
        <v>135000</v>
      </c>
      <c r="K8430" s="248" t="s">
        <v>128</v>
      </c>
      <c r="L8430" s="230">
        <f>D8430*H8430</f>
        <v>8100</v>
      </c>
      <c r="M8430" s="230"/>
      <c r="N8430" s="233"/>
      <c r="O8430" s="233"/>
    </row>
    <row r="8431" spans="1:15" s="1378" customFormat="1" ht="13">
      <c r="A8431" s="403"/>
      <c r="B8431" s="404"/>
      <c r="C8431" s="404"/>
      <c r="D8431" s="274">
        <v>6.0000000000000001E-3</v>
      </c>
      <c r="E8431" s="829" t="s">
        <v>149</v>
      </c>
      <c r="F8431" s="234" t="s">
        <v>153</v>
      </c>
      <c r="G8431" s="370" t="s">
        <v>151</v>
      </c>
      <c r="H8431" s="248">
        <f>Bahan!$C$21</f>
        <v>145000</v>
      </c>
      <c r="K8431" s="248" t="s">
        <v>128</v>
      </c>
      <c r="L8431" s="230">
        <f>D8431*H8431</f>
        <v>870</v>
      </c>
      <c r="M8431" s="230"/>
      <c r="N8431" s="233"/>
      <c r="O8431" s="233"/>
    </row>
    <row r="8432" spans="1:15" s="1378" customFormat="1" ht="13">
      <c r="A8432" s="403"/>
      <c r="B8432" s="404"/>
      <c r="C8432" s="404"/>
      <c r="D8432" s="274">
        <v>2E-3</v>
      </c>
      <c r="E8432" s="829" t="s">
        <v>149</v>
      </c>
      <c r="F8432" s="234" t="s">
        <v>154</v>
      </c>
      <c r="G8432" s="370" t="s">
        <v>151</v>
      </c>
      <c r="H8432" s="248">
        <f>Bahan!$C$22</f>
        <v>150000</v>
      </c>
      <c r="K8432" s="248" t="s">
        <v>128</v>
      </c>
      <c r="L8432" s="230">
        <f>D8432*H8432</f>
        <v>300</v>
      </c>
      <c r="M8432" s="230"/>
      <c r="N8432" s="233"/>
      <c r="O8432" s="233"/>
    </row>
    <row r="8433" spans="1:15" s="1378" customFormat="1" ht="13">
      <c r="A8433" s="403"/>
      <c r="B8433" s="404"/>
      <c r="C8433" s="404"/>
      <c r="D8433" s="421"/>
      <c r="E8433" s="829"/>
      <c r="F8433" s="234"/>
      <c r="G8433" s="829"/>
      <c r="H8433" s="233"/>
      <c r="K8433" s="233"/>
      <c r="L8433" s="233"/>
      <c r="M8433" s="230" t="s">
        <v>128</v>
      </c>
      <c r="N8433" s="265">
        <f>SUM(L8429:L8432)*2</f>
        <v>27540</v>
      </c>
      <c r="O8433" s="233"/>
    </row>
    <row r="8434" spans="1:15" s="1378" customFormat="1" ht="13">
      <c r="A8434" s="403"/>
      <c r="B8434" s="404"/>
      <c r="C8434" s="404"/>
      <c r="D8434" s="421"/>
      <c r="E8434" s="829" t="s">
        <v>155</v>
      </c>
      <c r="F8434" s="234" t="s">
        <v>156</v>
      </c>
      <c r="G8434" s="829"/>
      <c r="H8434" s="233"/>
      <c r="K8434" s="233"/>
      <c r="L8434" s="233"/>
      <c r="M8434" s="230"/>
      <c r="N8434" s="233"/>
      <c r="O8434" s="233"/>
    </row>
    <row r="8435" spans="1:15" s="1378" customFormat="1" ht="13">
      <c r="A8435" s="403"/>
      <c r="B8435" s="404"/>
      <c r="C8435" s="404"/>
      <c r="D8435" s="274">
        <v>1</v>
      </c>
      <c r="E8435" s="829" t="s">
        <v>441</v>
      </c>
      <c r="F8435" s="439" t="s">
        <v>1622</v>
      </c>
      <c r="G8435" s="370" t="s">
        <v>151</v>
      </c>
      <c r="H8435" s="426">
        <f>Bahan!C509</f>
        <v>52500</v>
      </c>
      <c r="K8435" s="248" t="s">
        <v>128</v>
      </c>
      <c r="L8435" s="230">
        <f>D8435*H8435</f>
        <v>52500</v>
      </c>
      <c r="M8435" s="230"/>
      <c r="N8435" s="233"/>
      <c r="O8435" s="233"/>
    </row>
    <row r="8436" spans="1:15" s="1378" customFormat="1" ht="13">
      <c r="A8436" s="403"/>
      <c r="B8436" s="404"/>
      <c r="C8436" s="404"/>
      <c r="D8436" s="440" t="s">
        <v>1169</v>
      </c>
      <c r="E8436" s="829"/>
      <c r="F8436" s="439" t="s">
        <v>1170</v>
      </c>
      <c r="G8436" s="370"/>
      <c r="H8436" s="426"/>
      <c r="K8436" s="248"/>
      <c r="L8436" s="230">
        <f>0.2*L8435</f>
        <v>10500</v>
      </c>
      <c r="M8436" s="230"/>
      <c r="N8436" s="233"/>
      <c r="O8436" s="233"/>
    </row>
    <row r="8437" spans="1:15" s="1378" customFormat="1" ht="13">
      <c r="A8437" s="231"/>
      <c r="B8437" s="829"/>
      <c r="C8437" s="829"/>
      <c r="D8437" s="421"/>
      <c r="E8437" s="829"/>
      <c r="F8437" s="234"/>
      <c r="G8437" s="370"/>
      <c r="H8437" s="248"/>
      <c r="K8437" s="233"/>
      <c r="L8437" s="230"/>
      <c r="M8437" s="230" t="s">
        <v>128</v>
      </c>
      <c r="N8437" s="265">
        <f>SUM(L8435:L8436)</f>
        <v>63000</v>
      </c>
      <c r="O8437" s="233"/>
    </row>
    <row r="8438" spans="1:15" s="1378" customFormat="1" ht="13">
      <c r="A8438" s="231"/>
      <c r="B8438" s="829"/>
      <c r="C8438" s="829"/>
      <c r="D8438" s="421"/>
      <c r="E8438" s="829"/>
      <c r="F8438" s="234"/>
      <c r="G8438" s="829"/>
      <c r="H8438" s="829"/>
      <c r="K8438" s="829"/>
      <c r="L8438" s="233"/>
      <c r="M8438" s="267" t="s">
        <v>169</v>
      </c>
      <c r="N8438" s="268" t="s">
        <v>169</v>
      </c>
      <c r="O8438" s="233"/>
    </row>
    <row r="8439" spans="1:15" s="1378" customFormat="1" ht="13">
      <c r="A8439" s="231"/>
      <c r="B8439" s="829"/>
      <c r="C8439" s="829"/>
      <c r="D8439" s="421"/>
      <c r="E8439" s="829"/>
      <c r="F8439" s="234"/>
      <c r="G8439" s="829"/>
      <c r="H8439" s="233" t="s">
        <v>170</v>
      </c>
      <c r="K8439" s="233"/>
      <c r="L8439" s="233"/>
      <c r="M8439" s="230" t="s">
        <v>128</v>
      </c>
      <c r="N8439" s="230">
        <f>SUM(N8433:N8437)</f>
        <v>90540</v>
      </c>
      <c r="O8439" s="233"/>
    </row>
    <row r="8440" spans="1:15" s="1378" customFormat="1" ht="13">
      <c r="A8440" s="231"/>
      <c r="B8440" s="829"/>
      <c r="C8440" s="829"/>
      <c r="D8440" s="421"/>
      <c r="E8440" s="829"/>
      <c r="F8440" s="234"/>
      <c r="G8440" s="829"/>
      <c r="H8440" s="269" t="s">
        <v>3123</v>
      </c>
      <c r="I8440" s="233"/>
      <c r="J8440" s="233"/>
      <c r="K8440" s="270"/>
      <c r="L8440" s="233"/>
      <c r="M8440" s="230" t="s">
        <v>128</v>
      </c>
      <c r="N8440" s="265">
        <f>N8439*$Q$4</f>
        <v>9054</v>
      </c>
      <c r="O8440" s="233"/>
    </row>
    <row r="8441" spans="1:15" s="1378" customFormat="1" ht="13">
      <c r="A8441" s="231"/>
      <c r="B8441" s="829"/>
      <c r="C8441" s="829"/>
      <c r="D8441" s="421"/>
      <c r="E8441" s="829"/>
      <c r="F8441" s="234"/>
      <c r="G8441" s="829"/>
      <c r="H8441" s="233" t="s">
        <v>171</v>
      </c>
      <c r="I8441" s="233"/>
      <c r="J8441" s="233"/>
      <c r="K8441" s="233"/>
      <c r="L8441" s="233"/>
      <c r="M8441" s="230" t="s">
        <v>128</v>
      </c>
      <c r="N8441" s="262">
        <f>ROUNDDOWN((N8439+N8440),0)</f>
        <v>99594</v>
      </c>
      <c r="O8441" s="233"/>
    </row>
    <row r="8442" spans="1:15" s="1378" customFormat="1" ht="13">
      <c r="A8442" s="258">
        <f>1+A8427</f>
        <v>316</v>
      </c>
      <c r="B8442" s="1250" t="s">
        <v>1623</v>
      </c>
      <c r="C8442" s="437"/>
      <c r="D8442" s="438" t="s">
        <v>1624</v>
      </c>
      <c r="E8442" s="1250"/>
      <c r="F8442" s="260"/>
      <c r="G8442" s="1250"/>
      <c r="H8442" s="245"/>
      <c r="K8442" s="245"/>
      <c r="L8442" s="245"/>
      <c r="M8442" s="262"/>
      <c r="N8442" s="245"/>
      <c r="O8442" s="233"/>
    </row>
    <row r="8443" spans="1:15" s="1378" customFormat="1" ht="13">
      <c r="A8443" s="403"/>
      <c r="B8443" s="404"/>
      <c r="C8443" s="404"/>
      <c r="D8443" s="421"/>
      <c r="E8443" s="829" t="s">
        <v>147</v>
      </c>
      <c r="F8443" s="234" t="s">
        <v>148</v>
      </c>
      <c r="G8443" s="829"/>
      <c r="H8443" s="233"/>
      <c r="K8443" s="233"/>
      <c r="L8443" s="233"/>
      <c r="M8443" s="230"/>
      <c r="N8443" s="233"/>
      <c r="O8443" s="233"/>
    </row>
    <row r="8444" spans="1:15" s="1378" customFormat="1" ht="13">
      <c r="A8444" s="403"/>
      <c r="B8444" s="404"/>
      <c r="C8444" s="404"/>
      <c r="D8444" s="274">
        <v>3.5999999999999997E-2</v>
      </c>
      <c r="E8444" s="829" t="s">
        <v>149</v>
      </c>
      <c r="F8444" s="264" t="s">
        <v>150</v>
      </c>
      <c r="G8444" s="370" t="s">
        <v>151</v>
      </c>
      <c r="H8444" s="248">
        <f>Bahan!$C$10</f>
        <v>125000</v>
      </c>
      <c r="K8444" s="248" t="s">
        <v>128</v>
      </c>
      <c r="L8444" s="230">
        <f>D8444*H8444</f>
        <v>4500</v>
      </c>
      <c r="M8444" s="230"/>
      <c r="N8444" s="233"/>
      <c r="O8444" s="233"/>
    </row>
    <row r="8445" spans="1:15" s="1378" customFormat="1" ht="13">
      <c r="A8445" s="403"/>
      <c r="B8445" s="404"/>
      <c r="C8445" s="404"/>
      <c r="D8445" s="274">
        <v>0.06</v>
      </c>
      <c r="E8445" s="829" t="s">
        <v>149</v>
      </c>
      <c r="F8445" s="264" t="s">
        <v>945</v>
      </c>
      <c r="G8445" s="370" t="s">
        <v>151</v>
      </c>
      <c r="H8445" s="248">
        <f>Bahan!$C$20</f>
        <v>135000</v>
      </c>
      <c r="K8445" s="248" t="s">
        <v>128</v>
      </c>
      <c r="L8445" s="230">
        <f>D8445*H8445</f>
        <v>8100</v>
      </c>
      <c r="M8445" s="230"/>
      <c r="N8445" s="233"/>
      <c r="O8445" s="233"/>
    </row>
    <row r="8446" spans="1:15" s="1378" customFormat="1" ht="13">
      <c r="A8446" s="403"/>
      <c r="B8446" s="404"/>
      <c r="C8446" s="404"/>
      <c r="D8446" s="274">
        <v>6.0000000000000001E-3</v>
      </c>
      <c r="E8446" s="829" t="s">
        <v>149</v>
      </c>
      <c r="F8446" s="234" t="s">
        <v>153</v>
      </c>
      <c r="G8446" s="370" t="s">
        <v>151</v>
      </c>
      <c r="H8446" s="248">
        <f>Bahan!$C$21</f>
        <v>145000</v>
      </c>
      <c r="K8446" s="248" t="s">
        <v>128</v>
      </c>
      <c r="L8446" s="230">
        <f>D8446*H8446</f>
        <v>870</v>
      </c>
      <c r="M8446" s="230"/>
      <c r="N8446" s="233"/>
      <c r="O8446" s="233"/>
    </row>
    <row r="8447" spans="1:15" s="1378" customFormat="1" ht="13">
      <c r="A8447" s="403"/>
      <c r="B8447" s="404"/>
      <c r="C8447" s="404"/>
      <c r="D8447" s="274">
        <v>2E-3</v>
      </c>
      <c r="E8447" s="829" t="s">
        <v>149</v>
      </c>
      <c r="F8447" s="234" t="s">
        <v>154</v>
      </c>
      <c r="G8447" s="370" t="s">
        <v>151</v>
      </c>
      <c r="H8447" s="248">
        <f>Bahan!$C$22</f>
        <v>150000</v>
      </c>
      <c r="K8447" s="248" t="s">
        <v>128</v>
      </c>
      <c r="L8447" s="230">
        <f>D8447*H8447</f>
        <v>300</v>
      </c>
      <c r="M8447" s="230"/>
      <c r="N8447" s="233"/>
      <c r="O8447" s="233"/>
    </row>
    <row r="8448" spans="1:15" s="1378" customFormat="1" ht="13">
      <c r="A8448" s="403"/>
      <c r="B8448" s="404"/>
      <c r="C8448" s="404"/>
      <c r="D8448" s="421"/>
      <c r="E8448" s="829"/>
      <c r="F8448" s="234"/>
      <c r="G8448" s="829"/>
      <c r="H8448" s="233"/>
      <c r="K8448" s="233"/>
      <c r="L8448" s="233"/>
      <c r="M8448" s="230" t="s">
        <v>128</v>
      </c>
      <c r="N8448" s="265">
        <f>SUM(L8444:L8447)*2</f>
        <v>27540</v>
      </c>
      <c r="O8448" s="233"/>
    </row>
    <row r="8449" spans="1:15" s="1378" customFormat="1" ht="13">
      <c r="A8449" s="403"/>
      <c r="B8449" s="404"/>
      <c r="C8449" s="404"/>
      <c r="D8449" s="421"/>
      <c r="E8449" s="829" t="s">
        <v>155</v>
      </c>
      <c r="F8449" s="234" t="s">
        <v>156</v>
      </c>
      <c r="G8449" s="829"/>
      <c r="H8449" s="233"/>
      <c r="K8449" s="233"/>
      <c r="L8449" s="233"/>
      <c r="M8449" s="230"/>
      <c r="N8449" s="233"/>
      <c r="O8449" s="233"/>
    </row>
    <row r="8450" spans="1:15" s="1378" customFormat="1" ht="13">
      <c r="A8450" s="403"/>
      <c r="B8450" s="404"/>
      <c r="C8450" s="404"/>
      <c r="D8450" s="274">
        <v>1</v>
      </c>
      <c r="E8450" s="829" t="s">
        <v>441</v>
      </c>
      <c r="F8450" s="439" t="s">
        <v>1625</v>
      </c>
      <c r="G8450" s="370" t="s">
        <v>151</v>
      </c>
      <c r="H8450" s="426">
        <f>Bahan!$C$510</f>
        <v>55000</v>
      </c>
      <c r="K8450" s="248" t="s">
        <v>128</v>
      </c>
      <c r="L8450" s="230">
        <f>D8450*H8450</f>
        <v>55000</v>
      </c>
      <c r="M8450" s="230"/>
      <c r="N8450" s="233"/>
      <c r="O8450" s="233"/>
    </row>
    <row r="8451" spans="1:15" s="1378" customFormat="1" ht="13">
      <c r="A8451" s="403"/>
      <c r="B8451" s="404"/>
      <c r="C8451" s="404"/>
      <c r="D8451" s="440" t="s">
        <v>1169</v>
      </c>
      <c r="E8451" s="829"/>
      <c r="F8451" s="439" t="s">
        <v>1170</v>
      </c>
      <c r="G8451" s="370"/>
      <c r="H8451" s="426"/>
      <c r="K8451" s="248"/>
      <c r="L8451" s="230">
        <f>0.2*L8450</f>
        <v>11000</v>
      </c>
      <c r="M8451" s="230"/>
      <c r="N8451" s="233"/>
      <c r="O8451" s="233"/>
    </row>
    <row r="8452" spans="1:15" s="1378" customFormat="1" ht="13">
      <c r="A8452" s="231"/>
      <c r="B8452" s="829"/>
      <c r="C8452" s="829"/>
      <c r="D8452" s="421"/>
      <c r="E8452" s="829"/>
      <c r="F8452" s="234"/>
      <c r="G8452" s="370"/>
      <c r="H8452" s="248"/>
      <c r="K8452" s="233"/>
      <c r="L8452" s="230"/>
      <c r="M8452" s="230" t="s">
        <v>128</v>
      </c>
      <c r="N8452" s="265">
        <f>SUM(L8450:L8451)</f>
        <v>66000</v>
      </c>
      <c r="O8452" s="233"/>
    </row>
    <row r="8453" spans="1:15" s="1378" customFormat="1" ht="13">
      <c r="A8453" s="231"/>
      <c r="B8453" s="829"/>
      <c r="C8453" s="829"/>
      <c r="D8453" s="421"/>
      <c r="E8453" s="829"/>
      <c r="F8453" s="234"/>
      <c r="G8453" s="829"/>
      <c r="H8453" s="829"/>
      <c r="K8453" s="829"/>
      <c r="L8453" s="233"/>
      <c r="M8453" s="267" t="s">
        <v>169</v>
      </c>
      <c r="N8453" s="268" t="s">
        <v>169</v>
      </c>
      <c r="O8453" s="233"/>
    </row>
    <row r="8454" spans="1:15" s="1378" customFormat="1" ht="13">
      <c r="A8454" s="231"/>
      <c r="B8454" s="829"/>
      <c r="C8454" s="829"/>
      <c r="D8454" s="421"/>
      <c r="E8454" s="829"/>
      <c r="F8454" s="234"/>
      <c r="G8454" s="829"/>
      <c r="H8454" s="233" t="s">
        <v>170</v>
      </c>
      <c r="K8454" s="233"/>
      <c r="L8454" s="233"/>
      <c r="M8454" s="230" t="s">
        <v>128</v>
      </c>
      <c r="N8454" s="230">
        <f>SUM(N8448:N8452)</f>
        <v>93540</v>
      </c>
      <c r="O8454" s="233"/>
    </row>
    <row r="8455" spans="1:15" s="1378" customFormat="1" ht="13">
      <c r="A8455" s="231"/>
      <c r="B8455" s="829"/>
      <c r="C8455" s="829"/>
      <c r="D8455" s="421"/>
      <c r="E8455" s="829"/>
      <c r="F8455" s="234"/>
      <c r="G8455" s="829"/>
      <c r="H8455" s="269" t="s">
        <v>3123</v>
      </c>
      <c r="I8455" s="233"/>
      <c r="J8455" s="233"/>
      <c r="K8455" s="270"/>
      <c r="L8455" s="233"/>
      <c r="M8455" s="230" t="s">
        <v>128</v>
      </c>
      <c r="N8455" s="265">
        <f>N8454*$Q$4</f>
        <v>9354</v>
      </c>
      <c r="O8455" s="233"/>
    </row>
    <row r="8456" spans="1:15" s="1378" customFormat="1" ht="13">
      <c r="A8456" s="231"/>
      <c r="B8456" s="829"/>
      <c r="C8456" s="829"/>
      <c r="D8456" s="421"/>
      <c r="E8456" s="829"/>
      <c r="F8456" s="234"/>
      <c r="G8456" s="829"/>
      <c r="H8456" s="233" t="s">
        <v>171</v>
      </c>
      <c r="I8456" s="233"/>
      <c r="J8456" s="233"/>
      <c r="K8456" s="233"/>
      <c r="L8456" s="233"/>
      <c r="M8456" s="230" t="s">
        <v>128</v>
      </c>
      <c r="N8456" s="262">
        <f>ROUNDDOWN((N8454+N8455),0)</f>
        <v>102894</v>
      </c>
      <c r="O8456" s="233"/>
    </row>
    <row r="8457" spans="1:15" s="1378" customFormat="1" ht="13">
      <c r="A8457" s="231"/>
      <c r="B8457" s="829"/>
      <c r="C8457" s="829"/>
      <c r="D8457" s="421"/>
      <c r="E8457" s="829"/>
      <c r="F8457" s="234"/>
      <c r="G8457" s="829"/>
      <c r="H8457" s="233"/>
      <c r="K8457" s="233"/>
      <c r="L8457" s="233"/>
      <c r="M8457" s="230"/>
      <c r="N8457" s="233"/>
      <c r="O8457" s="233"/>
    </row>
    <row r="8458" spans="1:15" s="1378" customFormat="1" ht="13">
      <c r="A8458" s="258">
        <f>1+A8442</f>
        <v>317</v>
      </c>
      <c r="B8458" s="1250" t="s">
        <v>3193</v>
      </c>
      <c r="C8458" s="437"/>
      <c r="D8458" s="438" t="s">
        <v>2948</v>
      </c>
      <c r="E8458" s="1250"/>
      <c r="F8458" s="260"/>
      <c r="G8458" s="1250"/>
      <c r="H8458" s="245"/>
      <c r="K8458" s="245"/>
      <c r="L8458" s="245"/>
      <c r="M8458" s="262"/>
      <c r="N8458" s="245"/>
      <c r="O8458" s="233"/>
    </row>
    <row r="8459" spans="1:15" s="1378" customFormat="1" ht="13">
      <c r="A8459" s="403"/>
      <c r="B8459" s="404"/>
      <c r="C8459" s="404"/>
      <c r="D8459" s="421"/>
      <c r="E8459" s="829" t="s">
        <v>147</v>
      </c>
      <c r="F8459" s="234" t="s">
        <v>148</v>
      </c>
      <c r="G8459" s="829"/>
      <c r="H8459" s="233"/>
      <c r="K8459" s="233"/>
      <c r="L8459" s="233"/>
      <c r="M8459" s="230"/>
      <c r="N8459" s="233"/>
      <c r="O8459" s="233"/>
    </row>
    <row r="8460" spans="1:15" s="1378" customFormat="1" ht="13">
      <c r="A8460" s="403"/>
      <c r="B8460" s="404"/>
      <c r="C8460" s="404"/>
      <c r="D8460" s="274">
        <v>3.5999999999999997E-2</v>
      </c>
      <c r="E8460" s="829" t="s">
        <v>149</v>
      </c>
      <c r="F8460" s="264" t="s">
        <v>150</v>
      </c>
      <c r="G8460" s="370" t="s">
        <v>151</v>
      </c>
      <c r="H8460" s="248">
        <f>Bahan!$C$10</f>
        <v>125000</v>
      </c>
      <c r="K8460" s="248" t="s">
        <v>128</v>
      </c>
      <c r="L8460" s="230">
        <f>D8460*H8460</f>
        <v>4500</v>
      </c>
      <c r="M8460" s="230"/>
      <c r="N8460" s="233"/>
      <c r="O8460" s="233"/>
    </row>
    <row r="8461" spans="1:15" s="1378" customFormat="1" ht="13">
      <c r="A8461" s="403"/>
      <c r="B8461" s="404"/>
      <c r="C8461" s="404"/>
      <c r="D8461" s="274">
        <v>0.06</v>
      </c>
      <c r="E8461" s="829" t="s">
        <v>149</v>
      </c>
      <c r="F8461" s="264" t="s">
        <v>945</v>
      </c>
      <c r="G8461" s="370" t="s">
        <v>151</v>
      </c>
      <c r="H8461" s="248">
        <f>Bahan!$C$20</f>
        <v>135000</v>
      </c>
      <c r="K8461" s="248" t="s">
        <v>128</v>
      </c>
      <c r="L8461" s="230">
        <f>D8461*H8461</f>
        <v>8100</v>
      </c>
      <c r="M8461" s="230"/>
      <c r="N8461" s="233"/>
      <c r="O8461" s="233"/>
    </row>
    <row r="8462" spans="1:15" s="1378" customFormat="1" ht="13">
      <c r="A8462" s="403"/>
      <c r="B8462" s="404"/>
      <c r="C8462" s="404"/>
      <c r="D8462" s="274">
        <v>6.0000000000000001E-3</v>
      </c>
      <c r="E8462" s="829" t="s">
        <v>149</v>
      </c>
      <c r="F8462" s="234" t="s">
        <v>153</v>
      </c>
      <c r="G8462" s="370" t="s">
        <v>151</v>
      </c>
      <c r="H8462" s="248">
        <f>Bahan!$C$21</f>
        <v>145000</v>
      </c>
      <c r="K8462" s="248" t="s">
        <v>128</v>
      </c>
      <c r="L8462" s="230">
        <f>D8462*H8462</f>
        <v>870</v>
      </c>
      <c r="M8462" s="230"/>
      <c r="N8462" s="233"/>
      <c r="O8462" s="233"/>
    </row>
    <row r="8463" spans="1:15" s="1378" customFormat="1" ht="13">
      <c r="A8463" s="403"/>
      <c r="B8463" s="404"/>
      <c r="C8463" s="404"/>
      <c r="D8463" s="274">
        <v>2E-3</v>
      </c>
      <c r="E8463" s="829" t="s">
        <v>149</v>
      </c>
      <c r="F8463" s="234" t="s">
        <v>154</v>
      </c>
      <c r="G8463" s="370" t="s">
        <v>151</v>
      </c>
      <c r="H8463" s="248">
        <f>Bahan!$C$22</f>
        <v>150000</v>
      </c>
      <c r="K8463" s="248" t="s">
        <v>128</v>
      </c>
      <c r="L8463" s="230">
        <f>D8463*H8463</f>
        <v>300</v>
      </c>
      <c r="M8463" s="230"/>
      <c r="N8463" s="233"/>
      <c r="O8463" s="233"/>
    </row>
    <row r="8464" spans="1:15" s="1378" customFormat="1" ht="13">
      <c r="A8464" s="403"/>
      <c r="B8464" s="404"/>
      <c r="C8464" s="404"/>
      <c r="D8464" s="421"/>
      <c r="E8464" s="829"/>
      <c r="F8464" s="234"/>
      <c r="G8464" s="829"/>
      <c r="H8464" s="233"/>
      <c r="K8464" s="233"/>
      <c r="L8464" s="233"/>
      <c r="M8464" s="230" t="s">
        <v>128</v>
      </c>
      <c r="N8464" s="265">
        <f>SUM(L8460:L8463)*2</f>
        <v>27540</v>
      </c>
      <c r="O8464" s="233"/>
    </row>
    <row r="8465" spans="1:15" s="1378" customFormat="1" ht="13">
      <c r="A8465" s="403"/>
      <c r="B8465" s="404"/>
      <c r="C8465" s="404"/>
      <c r="D8465" s="421"/>
      <c r="E8465" s="829" t="s">
        <v>155</v>
      </c>
      <c r="F8465" s="234" t="s">
        <v>156</v>
      </c>
      <c r="G8465" s="829"/>
      <c r="H8465" s="233"/>
      <c r="K8465" s="233"/>
      <c r="L8465" s="233"/>
      <c r="M8465" s="230"/>
      <c r="N8465" s="233"/>
      <c r="O8465" s="233"/>
    </row>
    <row r="8466" spans="1:15" s="1378" customFormat="1" ht="13">
      <c r="A8466" s="403"/>
      <c r="B8466" s="404"/>
      <c r="C8466" s="404"/>
      <c r="D8466" s="274">
        <v>1</v>
      </c>
      <c r="E8466" s="829" t="s">
        <v>441</v>
      </c>
      <c r="F8466" s="439" t="s">
        <v>2949</v>
      </c>
      <c r="G8466" s="370" t="s">
        <v>151</v>
      </c>
      <c r="H8466" s="426">
        <f>Bahan!$C$511</f>
        <v>61000</v>
      </c>
      <c r="K8466" s="248" t="s">
        <v>128</v>
      </c>
      <c r="L8466" s="230">
        <f>D8466*H8466</f>
        <v>61000</v>
      </c>
      <c r="M8466" s="230"/>
      <c r="N8466" s="233"/>
      <c r="O8466" s="233"/>
    </row>
    <row r="8467" spans="1:15" s="1378" customFormat="1" ht="13">
      <c r="A8467" s="403"/>
      <c r="B8467" s="404"/>
      <c r="C8467" s="404"/>
      <c r="D8467" s="440" t="s">
        <v>1169</v>
      </c>
      <c r="E8467" s="829"/>
      <c r="F8467" s="439" t="s">
        <v>1170</v>
      </c>
      <c r="G8467" s="370"/>
      <c r="H8467" s="426"/>
      <c r="K8467" s="248"/>
      <c r="L8467" s="230">
        <f>0.2*L8466</f>
        <v>12200</v>
      </c>
      <c r="M8467" s="230"/>
      <c r="N8467" s="233"/>
      <c r="O8467" s="233"/>
    </row>
    <row r="8468" spans="1:15" s="1378" customFormat="1" ht="13">
      <c r="A8468" s="231"/>
      <c r="B8468" s="829"/>
      <c r="C8468" s="829"/>
      <c r="D8468" s="421"/>
      <c r="E8468" s="829"/>
      <c r="F8468" s="234"/>
      <c r="G8468" s="370"/>
      <c r="H8468" s="248"/>
      <c r="K8468" s="233"/>
      <c r="L8468" s="230"/>
      <c r="M8468" s="230" t="s">
        <v>128</v>
      </c>
      <c r="N8468" s="265">
        <f>SUM(L8466:L8467)</f>
        <v>73200</v>
      </c>
      <c r="O8468" s="233"/>
    </row>
    <row r="8469" spans="1:15" s="1378" customFormat="1" ht="13">
      <c r="A8469" s="231"/>
      <c r="B8469" s="829"/>
      <c r="C8469" s="829"/>
      <c r="D8469" s="421"/>
      <c r="E8469" s="829"/>
      <c r="F8469" s="234"/>
      <c r="G8469" s="829"/>
      <c r="H8469" s="829"/>
      <c r="K8469" s="829"/>
      <c r="L8469" s="233"/>
      <c r="M8469" s="267" t="s">
        <v>169</v>
      </c>
      <c r="N8469" s="268" t="s">
        <v>169</v>
      </c>
      <c r="O8469" s="233"/>
    </row>
    <row r="8470" spans="1:15" s="1378" customFormat="1" ht="13">
      <c r="A8470" s="231"/>
      <c r="B8470" s="829"/>
      <c r="C8470" s="829"/>
      <c r="D8470" s="421"/>
      <c r="E8470" s="829"/>
      <c r="F8470" s="234"/>
      <c r="G8470" s="829"/>
      <c r="H8470" s="233" t="s">
        <v>170</v>
      </c>
      <c r="K8470" s="233"/>
      <c r="L8470" s="233"/>
      <c r="M8470" s="230" t="s">
        <v>128</v>
      </c>
      <c r="N8470" s="230">
        <f>SUM(N8464:N8468)</f>
        <v>100740</v>
      </c>
      <c r="O8470" s="233"/>
    </row>
    <row r="8471" spans="1:15" s="1378" customFormat="1" ht="13">
      <c r="A8471" s="231"/>
      <c r="B8471" s="829"/>
      <c r="C8471" s="829"/>
      <c r="D8471" s="421"/>
      <c r="E8471" s="829"/>
      <c r="F8471" s="234"/>
      <c r="G8471" s="829"/>
      <c r="H8471" s="269" t="s">
        <v>3123</v>
      </c>
      <c r="I8471" s="233"/>
      <c r="J8471" s="233"/>
      <c r="K8471" s="270"/>
      <c r="L8471" s="233"/>
      <c r="M8471" s="230" t="s">
        <v>128</v>
      </c>
      <c r="N8471" s="265">
        <f>N8470*$Q$4</f>
        <v>10074</v>
      </c>
      <c r="O8471" s="233"/>
    </row>
    <row r="8472" spans="1:15" s="1378" customFormat="1" ht="13">
      <c r="A8472" s="231"/>
      <c r="B8472" s="829"/>
      <c r="C8472" s="829"/>
      <c r="D8472" s="421"/>
      <c r="E8472" s="829"/>
      <c r="F8472" s="234"/>
      <c r="G8472" s="829"/>
      <c r="H8472" s="233" t="s">
        <v>171</v>
      </c>
      <c r="I8472" s="233"/>
      <c r="J8472" s="233"/>
      <c r="K8472" s="233"/>
      <c r="L8472" s="233"/>
      <c r="M8472" s="230" t="s">
        <v>128</v>
      </c>
      <c r="N8472" s="262">
        <f>ROUNDDOWN((N8470+N8471),0)</f>
        <v>110814</v>
      </c>
      <c r="O8472" s="233"/>
    </row>
    <row r="8473" spans="1:15" s="1378" customFormat="1" ht="13">
      <c r="A8473" s="231"/>
      <c r="B8473" s="829"/>
      <c r="C8473" s="829"/>
      <c r="D8473" s="421"/>
      <c r="E8473" s="829"/>
      <c r="F8473" s="234"/>
      <c r="G8473" s="829"/>
      <c r="H8473" s="233"/>
      <c r="K8473" s="233"/>
      <c r="L8473" s="233"/>
      <c r="M8473" s="230"/>
      <c r="N8473" s="233"/>
      <c r="O8473" s="233"/>
    </row>
    <row r="8474" spans="1:15" s="1378" customFormat="1" ht="13">
      <c r="A8474" s="258">
        <f>1+A8458</f>
        <v>318</v>
      </c>
      <c r="B8474" s="1250" t="s">
        <v>1626</v>
      </c>
      <c r="C8474" s="437"/>
      <c r="D8474" s="438" t="s">
        <v>1627</v>
      </c>
      <c r="E8474" s="1250"/>
      <c r="F8474" s="260"/>
      <c r="G8474" s="1250"/>
      <c r="H8474" s="245"/>
      <c r="K8474" s="245"/>
      <c r="L8474" s="245"/>
      <c r="M8474" s="262"/>
      <c r="N8474" s="245"/>
      <c r="O8474" s="233"/>
    </row>
    <row r="8475" spans="1:15" s="1378" customFormat="1" ht="13">
      <c r="A8475" s="403"/>
      <c r="B8475" s="404"/>
      <c r="C8475" s="404"/>
      <c r="D8475" s="421"/>
      <c r="E8475" s="829" t="s">
        <v>147</v>
      </c>
      <c r="F8475" s="234" t="s">
        <v>148</v>
      </c>
      <c r="G8475" s="829"/>
      <c r="H8475" s="233"/>
      <c r="K8475" s="233"/>
      <c r="L8475" s="233"/>
      <c r="M8475" s="230"/>
      <c r="N8475" s="233"/>
      <c r="O8475" s="233"/>
    </row>
    <row r="8476" spans="1:15" s="1378" customFormat="1" ht="13">
      <c r="A8476" s="403"/>
      <c r="B8476" s="404"/>
      <c r="C8476" s="404"/>
      <c r="D8476" s="274">
        <v>3.5999999999999997E-2</v>
      </c>
      <c r="E8476" s="829" t="s">
        <v>149</v>
      </c>
      <c r="F8476" s="264" t="s">
        <v>150</v>
      </c>
      <c r="G8476" s="370" t="s">
        <v>151</v>
      </c>
      <c r="H8476" s="248">
        <f>Bahan!$C$10</f>
        <v>125000</v>
      </c>
      <c r="K8476" s="248" t="s">
        <v>128</v>
      </c>
      <c r="L8476" s="230">
        <f>D8476*H8476</f>
        <v>4500</v>
      </c>
      <c r="M8476" s="230"/>
      <c r="N8476" s="233"/>
      <c r="O8476" s="233"/>
    </row>
    <row r="8477" spans="1:15" s="1378" customFormat="1" ht="13">
      <c r="A8477" s="403"/>
      <c r="B8477" s="404"/>
      <c r="C8477" s="404"/>
      <c r="D8477" s="274">
        <v>0.06</v>
      </c>
      <c r="E8477" s="829" t="s">
        <v>149</v>
      </c>
      <c r="F8477" s="264" t="s">
        <v>945</v>
      </c>
      <c r="G8477" s="370" t="s">
        <v>151</v>
      </c>
      <c r="H8477" s="248">
        <f>Bahan!$C$20</f>
        <v>135000</v>
      </c>
      <c r="K8477" s="248" t="s">
        <v>128</v>
      </c>
      <c r="L8477" s="230">
        <f>D8477*H8477</f>
        <v>8100</v>
      </c>
      <c r="M8477" s="230"/>
      <c r="N8477" s="233"/>
      <c r="O8477" s="233"/>
    </row>
    <row r="8478" spans="1:15" s="1378" customFormat="1" ht="13">
      <c r="A8478" s="403"/>
      <c r="B8478" s="404"/>
      <c r="C8478" s="404"/>
      <c r="D8478" s="274">
        <v>6.0000000000000001E-3</v>
      </c>
      <c r="E8478" s="829" t="s">
        <v>149</v>
      </c>
      <c r="F8478" s="234" t="s">
        <v>153</v>
      </c>
      <c r="G8478" s="370" t="s">
        <v>151</v>
      </c>
      <c r="H8478" s="248">
        <f>Bahan!$C$21</f>
        <v>145000</v>
      </c>
      <c r="K8478" s="248" t="s">
        <v>128</v>
      </c>
      <c r="L8478" s="230">
        <f>D8478*H8478</f>
        <v>870</v>
      </c>
      <c r="M8478" s="230"/>
      <c r="N8478" s="233"/>
      <c r="O8478" s="233"/>
    </row>
    <row r="8479" spans="1:15" s="1378" customFormat="1" ht="13">
      <c r="A8479" s="403"/>
      <c r="B8479" s="404"/>
      <c r="C8479" s="404"/>
      <c r="D8479" s="274">
        <v>2E-3</v>
      </c>
      <c r="E8479" s="829" t="s">
        <v>149</v>
      </c>
      <c r="F8479" s="234" t="s">
        <v>154</v>
      </c>
      <c r="G8479" s="370" t="s">
        <v>151</v>
      </c>
      <c r="H8479" s="248">
        <f>Bahan!$C$22</f>
        <v>150000</v>
      </c>
      <c r="K8479" s="248" t="s">
        <v>128</v>
      </c>
      <c r="L8479" s="230">
        <f>D8479*H8479</f>
        <v>300</v>
      </c>
      <c r="M8479" s="230"/>
      <c r="N8479" s="233"/>
      <c r="O8479" s="233"/>
    </row>
    <row r="8480" spans="1:15" s="1378" customFormat="1" ht="13">
      <c r="A8480" s="403"/>
      <c r="B8480" s="404"/>
      <c r="C8480" s="404"/>
      <c r="D8480" s="421"/>
      <c r="E8480" s="829"/>
      <c r="F8480" s="234"/>
      <c r="G8480" s="829"/>
      <c r="H8480" s="233"/>
      <c r="K8480" s="233"/>
      <c r="L8480" s="233"/>
      <c r="M8480" s="230" t="s">
        <v>128</v>
      </c>
      <c r="N8480" s="265">
        <f>SUM(L8476:L8479)</f>
        <v>13770</v>
      </c>
      <c r="O8480" s="233"/>
    </row>
    <row r="8481" spans="1:15" s="1378" customFormat="1" ht="13">
      <c r="A8481" s="403"/>
      <c r="B8481" s="404"/>
      <c r="C8481" s="404"/>
      <c r="D8481" s="421"/>
      <c r="E8481" s="829" t="s">
        <v>155</v>
      </c>
      <c r="F8481" s="234" t="s">
        <v>156</v>
      </c>
      <c r="G8481" s="829"/>
      <c r="H8481" s="233"/>
      <c r="K8481" s="233"/>
      <c r="L8481" s="233"/>
      <c r="M8481" s="230"/>
      <c r="N8481" s="233"/>
      <c r="O8481" s="233"/>
    </row>
    <row r="8482" spans="1:15" s="1378" customFormat="1" ht="13">
      <c r="A8482" s="403"/>
      <c r="B8482" s="404"/>
      <c r="C8482" s="404"/>
      <c r="D8482" s="274">
        <v>1</v>
      </c>
      <c r="E8482" s="829" t="s">
        <v>441</v>
      </c>
      <c r="F8482" s="439" t="s">
        <v>1628</v>
      </c>
      <c r="G8482" s="370" t="s">
        <v>151</v>
      </c>
      <c r="H8482" s="426">
        <f>Bahan!$C$512</f>
        <v>67600</v>
      </c>
      <c r="K8482" s="248" t="s">
        <v>128</v>
      </c>
      <c r="L8482" s="230">
        <f>D8482*H8482</f>
        <v>67600</v>
      </c>
      <c r="M8482" s="230"/>
      <c r="N8482" s="233"/>
      <c r="O8482" s="233"/>
    </row>
    <row r="8483" spans="1:15" s="1378" customFormat="1" ht="13">
      <c r="A8483" s="403"/>
      <c r="B8483" s="404"/>
      <c r="C8483" s="404"/>
      <c r="D8483" s="440" t="s">
        <v>1169</v>
      </c>
      <c r="E8483" s="829"/>
      <c r="F8483" s="439" t="s">
        <v>1170</v>
      </c>
      <c r="G8483" s="370"/>
      <c r="H8483" s="426"/>
      <c r="K8483" s="248"/>
      <c r="L8483" s="230">
        <f>0.2*L8482</f>
        <v>13520</v>
      </c>
      <c r="M8483" s="230"/>
      <c r="N8483" s="233"/>
      <c r="O8483" s="233"/>
    </row>
    <row r="8484" spans="1:15" s="1378" customFormat="1" ht="13">
      <c r="A8484" s="231"/>
      <c r="B8484" s="829"/>
      <c r="C8484" s="829"/>
      <c r="D8484" s="421"/>
      <c r="E8484" s="829"/>
      <c r="F8484" s="234"/>
      <c r="G8484" s="370"/>
      <c r="H8484" s="248"/>
      <c r="K8484" s="233"/>
      <c r="L8484" s="230"/>
      <c r="M8484" s="230" t="s">
        <v>128</v>
      </c>
      <c r="N8484" s="265">
        <f>SUM(L8482:L8483)</f>
        <v>81120</v>
      </c>
      <c r="O8484" s="233"/>
    </row>
    <row r="8485" spans="1:15" s="1378" customFormat="1" ht="13">
      <c r="A8485" s="231"/>
      <c r="B8485" s="829"/>
      <c r="C8485" s="829"/>
      <c r="D8485" s="421"/>
      <c r="E8485" s="829"/>
      <c r="F8485" s="234"/>
      <c r="G8485" s="829"/>
      <c r="H8485" s="829"/>
      <c r="K8485" s="829"/>
      <c r="L8485" s="233"/>
      <c r="M8485" s="267" t="s">
        <v>169</v>
      </c>
      <c r="N8485" s="268" t="s">
        <v>169</v>
      </c>
      <c r="O8485" s="233"/>
    </row>
    <row r="8486" spans="1:15" s="1378" customFormat="1" ht="13">
      <c r="A8486" s="231"/>
      <c r="B8486" s="829"/>
      <c r="C8486" s="829"/>
      <c r="D8486" s="421"/>
      <c r="E8486" s="829"/>
      <c r="F8486" s="234"/>
      <c r="G8486" s="829"/>
      <c r="H8486" s="233" t="s">
        <v>170</v>
      </c>
      <c r="K8486" s="233"/>
      <c r="L8486" s="233"/>
      <c r="M8486" s="230" t="s">
        <v>128</v>
      </c>
      <c r="N8486" s="230">
        <f>SUM(N8480:N8484)</f>
        <v>94890</v>
      </c>
      <c r="O8486" s="233"/>
    </row>
    <row r="8487" spans="1:15" s="1378" customFormat="1" ht="13">
      <c r="A8487" s="231"/>
      <c r="B8487" s="829"/>
      <c r="C8487" s="829"/>
      <c r="D8487" s="421"/>
      <c r="E8487" s="829"/>
      <c r="F8487" s="234"/>
      <c r="G8487" s="829"/>
      <c r="H8487" s="269" t="s">
        <v>3123</v>
      </c>
      <c r="I8487" s="233"/>
      <c r="J8487" s="233"/>
      <c r="K8487" s="270"/>
      <c r="L8487" s="233"/>
      <c r="M8487" s="230" t="s">
        <v>128</v>
      </c>
      <c r="N8487" s="265">
        <f>N8486*$Q$4</f>
        <v>9489</v>
      </c>
      <c r="O8487" s="233"/>
    </row>
    <row r="8488" spans="1:15" s="1378" customFormat="1" ht="13">
      <c r="A8488" s="231"/>
      <c r="B8488" s="829"/>
      <c r="C8488" s="829"/>
      <c r="D8488" s="421"/>
      <c r="E8488" s="829"/>
      <c r="F8488" s="234"/>
      <c r="G8488" s="829"/>
      <c r="H8488" s="233" t="s">
        <v>171</v>
      </c>
      <c r="I8488" s="233"/>
      <c r="J8488" s="233"/>
      <c r="K8488" s="233"/>
      <c r="L8488" s="233"/>
      <c r="M8488" s="230" t="s">
        <v>128</v>
      </c>
      <c r="N8488" s="262">
        <f>ROUNDDOWN((N8486+N8487),0)</f>
        <v>104379</v>
      </c>
      <c r="O8488" s="233"/>
    </row>
    <row r="8489" spans="1:15" s="1378" customFormat="1" ht="13">
      <c r="A8489" s="231"/>
      <c r="B8489" s="829"/>
      <c r="C8489" s="829"/>
      <c r="D8489" s="421"/>
      <c r="E8489" s="829"/>
      <c r="F8489" s="234"/>
      <c r="G8489" s="829"/>
      <c r="H8489" s="233"/>
      <c r="K8489" s="233"/>
      <c r="L8489" s="233"/>
      <c r="M8489" s="230"/>
      <c r="N8489" s="233"/>
      <c r="O8489" s="233"/>
    </row>
    <row r="8490" spans="1:15" s="1378" customFormat="1" ht="13">
      <c r="A8490" s="258">
        <f>1+A8474</f>
        <v>319</v>
      </c>
      <c r="B8490" s="1250" t="s">
        <v>1629</v>
      </c>
      <c r="C8490" s="437"/>
      <c r="D8490" s="438" t="s">
        <v>1630</v>
      </c>
      <c r="E8490" s="1250"/>
      <c r="F8490" s="260"/>
      <c r="G8490" s="1250"/>
      <c r="H8490" s="245"/>
      <c r="K8490" s="245"/>
      <c r="L8490" s="245"/>
      <c r="M8490" s="262"/>
      <c r="N8490" s="245"/>
      <c r="O8490" s="233"/>
    </row>
    <row r="8491" spans="1:15" s="1378" customFormat="1" ht="13">
      <c r="A8491" s="403"/>
      <c r="B8491" s="404"/>
      <c r="C8491" s="404"/>
      <c r="D8491" s="421"/>
      <c r="E8491" s="829" t="s">
        <v>147</v>
      </c>
      <c r="F8491" s="234" t="s">
        <v>148</v>
      </c>
      <c r="G8491" s="829"/>
      <c r="H8491" s="233"/>
      <c r="K8491" s="233"/>
      <c r="L8491" s="233"/>
      <c r="M8491" s="230"/>
      <c r="N8491" s="233"/>
      <c r="O8491" s="233"/>
    </row>
    <row r="8492" spans="1:15" s="1378" customFormat="1" ht="13">
      <c r="A8492" s="403"/>
      <c r="B8492" s="404"/>
      <c r="C8492" s="404"/>
      <c r="D8492" s="274">
        <v>3.5999999999999997E-2</v>
      </c>
      <c r="E8492" s="829" t="s">
        <v>149</v>
      </c>
      <c r="F8492" s="264" t="s">
        <v>150</v>
      </c>
      <c r="G8492" s="370" t="s">
        <v>151</v>
      </c>
      <c r="H8492" s="248">
        <f>Bahan!$C$10</f>
        <v>125000</v>
      </c>
      <c r="K8492" s="248" t="s">
        <v>128</v>
      </c>
      <c r="L8492" s="230">
        <f>D8492*H8492</f>
        <v>4500</v>
      </c>
      <c r="M8492" s="230"/>
      <c r="N8492" s="233"/>
      <c r="O8492" s="233"/>
    </row>
    <row r="8493" spans="1:15" s="1378" customFormat="1" ht="13">
      <c r="A8493" s="403"/>
      <c r="B8493" s="404"/>
      <c r="C8493" s="404"/>
      <c r="D8493" s="274">
        <v>0.06</v>
      </c>
      <c r="E8493" s="829" t="s">
        <v>149</v>
      </c>
      <c r="F8493" s="264" t="s">
        <v>945</v>
      </c>
      <c r="G8493" s="370" t="s">
        <v>151</v>
      </c>
      <c r="H8493" s="248">
        <f>Bahan!$C$20</f>
        <v>135000</v>
      </c>
      <c r="K8493" s="248" t="s">
        <v>128</v>
      </c>
      <c r="L8493" s="230">
        <f>D8493*H8493</f>
        <v>8100</v>
      </c>
      <c r="M8493" s="230"/>
      <c r="N8493" s="233"/>
      <c r="O8493" s="233"/>
    </row>
    <row r="8494" spans="1:15" s="1378" customFormat="1" ht="13">
      <c r="A8494" s="403"/>
      <c r="B8494" s="404"/>
      <c r="C8494" s="404"/>
      <c r="D8494" s="274">
        <v>6.0000000000000001E-3</v>
      </c>
      <c r="E8494" s="829" t="s">
        <v>149</v>
      </c>
      <c r="F8494" s="234" t="s">
        <v>153</v>
      </c>
      <c r="G8494" s="370" t="s">
        <v>151</v>
      </c>
      <c r="H8494" s="248">
        <f>Bahan!$C$21</f>
        <v>145000</v>
      </c>
      <c r="K8494" s="248" t="s">
        <v>128</v>
      </c>
      <c r="L8494" s="230">
        <f>D8494*H8494</f>
        <v>870</v>
      </c>
      <c r="M8494" s="230"/>
      <c r="N8494" s="233"/>
      <c r="O8494" s="233"/>
    </row>
    <row r="8495" spans="1:15" s="1378" customFormat="1" ht="13">
      <c r="A8495" s="403"/>
      <c r="B8495" s="404"/>
      <c r="C8495" s="404"/>
      <c r="D8495" s="274">
        <v>2E-3</v>
      </c>
      <c r="E8495" s="829" t="s">
        <v>149</v>
      </c>
      <c r="F8495" s="234" t="s">
        <v>154</v>
      </c>
      <c r="G8495" s="370" t="s">
        <v>151</v>
      </c>
      <c r="H8495" s="248">
        <f>Bahan!$C$22</f>
        <v>150000</v>
      </c>
      <c r="K8495" s="248" t="s">
        <v>128</v>
      </c>
      <c r="L8495" s="230">
        <f>D8495*H8495</f>
        <v>300</v>
      </c>
      <c r="M8495" s="230"/>
      <c r="N8495" s="233"/>
      <c r="O8495" s="233"/>
    </row>
    <row r="8496" spans="1:15" s="1378" customFormat="1" ht="13">
      <c r="A8496" s="403"/>
      <c r="B8496" s="404"/>
      <c r="C8496" s="404"/>
      <c r="D8496" s="421"/>
      <c r="E8496" s="829"/>
      <c r="F8496" s="234"/>
      <c r="G8496" s="829"/>
      <c r="H8496" s="233"/>
      <c r="K8496" s="233"/>
      <c r="L8496" s="233"/>
      <c r="M8496" s="230" t="s">
        <v>128</v>
      </c>
      <c r="N8496" s="265">
        <f>SUM(L8492:L8495)</f>
        <v>13770</v>
      </c>
      <c r="O8496" s="233"/>
    </row>
    <row r="8497" spans="1:15" s="1378" customFormat="1" ht="13">
      <c r="A8497" s="403"/>
      <c r="B8497" s="404"/>
      <c r="C8497" s="404"/>
      <c r="D8497" s="421"/>
      <c r="E8497" s="829" t="s">
        <v>155</v>
      </c>
      <c r="F8497" s="234" t="s">
        <v>156</v>
      </c>
      <c r="G8497" s="829"/>
      <c r="H8497" s="233"/>
      <c r="K8497" s="233"/>
      <c r="L8497" s="233"/>
      <c r="M8497" s="230"/>
      <c r="N8497" s="233"/>
      <c r="O8497" s="233"/>
    </row>
    <row r="8498" spans="1:15" s="1378" customFormat="1" ht="13">
      <c r="A8498" s="403"/>
      <c r="B8498" s="404"/>
      <c r="C8498" s="404"/>
      <c r="D8498" s="274">
        <v>1</v>
      </c>
      <c r="E8498" s="829" t="s">
        <v>441</v>
      </c>
      <c r="F8498" s="439" t="s">
        <v>1631</v>
      </c>
      <c r="G8498" s="370" t="s">
        <v>151</v>
      </c>
      <c r="H8498" s="426">
        <f>Bahan!$C$513</f>
        <v>93700</v>
      </c>
      <c r="K8498" s="248" t="s">
        <v>128</v>
      </c>
      <c r="L8498" s="230">
        <f>D8498*H8498</f>
        <v>93700</v>
      </c>
      <c r="M8498" s="230"/>
      <c r="N8498" s="233"/>
      <c r="O8498" s="233"/>
    </row>
    <row r="8499" spans="1:15" s="1378" customFormat="1" ht="13">
      <c r="A8499" s="403"/>
      <c r="B8499" s="404"/>
      <c r="C8499" s="404"/>
      <c r="D8499" s="440" t="s">
        <v>1169</v>
      </c>
      <c r="E8499" s="829"/>
      <c r="F8499" s="439" t="s">
        <v>1170</v>
      </c>
      <c r="G8499" s="370"/>
      <c r="H8499" s="426"/>
      <c r="K8499" s="248"/>
      <c r="L8499" s="230">
        <f>0.2*L8498</f>
        <v>18740</v>
      </c>
      <c r="M8499" s="230"/>
      <c r="N8499" s="233"/>
      <c r="O8499" s="233"/>
    </row>
    <row r="8500" spans="1:15" s="1378" customFormat="1" ht="13">
      <c r="A8500" s="231"/>
      <c r="B8500" s="829"/>
      <c r="C8500" s="829"/>
      <c r="D8500" s="421"/>
      <c r="E8500" s="829"/>
      <c r="F8500" s="234"/>
      <c r="G8500" s="370"/>
      <c r="H8500" s="248"/>
      <c r="K8500" s="233"/>
      <c r="L8500" s="230"/>
      <c r="M8500" s="230" t="s">
        <v>128</v>
      </c>
      <c r="N8500" s="265">
        <f>SUM(L8498:L8499)</f>
        <v>112440</v>
      </c>
      <c r="O8500" s="233"/>
    </row>
    <row r="8501" spans="1:15" s="1378" customFormat="1" ht="13">
      <c r="A8501" s="231"/>
      <c r="B8501" s="829"/>
      <c r="C8501" s="829"/>
      <c r="D8501" s="421"/>
      <c r="E8501" s="829"/>
      <c r="F8501" s="234"/>
      <c r="G8501" s="829"/>
      <c r="H8501" s="829"/>
      <c r="K8501" s="829"/>
      <c r="L8501" s="233"/>
      <c r="M8501" s="267" t="s">
        <v>169</v>
      </c>
      <c r="N8501" s="268" t="s">
        <v>169</v>
      </c>
      <c r="O8501" s="233"/>
    </row>
    <row r="8502" spans="1:15" s="1378" customFormat="1" ht="13">
      <c r="A8502" s="231"/>
      <c r="B8502" s="829"/>
      <c r="C8502" s="829"/>
      <c r="D8502" s="421"/>
      <c r="E8502" s="829"/>
      <c r="F8502" s="234"/>
      <c r="G8502" s="829"/>
      <c r="H8502" s="233" t="s">
        <v>170</v>
      </c>
      <c r="K8502" s="233"/>
      <c r="L8502" s="233"/>
      <c r="M8502" s="230" t="s">
        <v>128</v>
      </c>
      <c r="N8502" s="230">
        <f>SUM(N8496:N8500)</f>
        <v>126210</v>
      </c>
      <c r="O8502" s="233"/>
    </row>
    <row r="8503" spans="1:15" s="1378" customFormat="1" ht="13">
      <c r="A8503" s="231"/>
      <c r="B8503" s="829"/>
      <c r="C8503" s="829"/>
      <c r="D8503" s="421"/>
      <c r="E8503" s="829"/>
      <c r="F8503" s="234"/>
      <c r="G8503" s="829"/>
      <c r="H8503" s="269" t="s">
        <v>3123</v>
      </c>
      <c r="I8503" s="233"/>
      <c r="J8503" s="233"/>
      <c r="K8503" s="270"/>
      <c r="L8503" s="233"/>
      <c r="M8503" s="230" t="s">
        <v>128</v>
      </c>
      <c r="N8503" s="265">
        <f>N8502*$Q$4</f>
        <v>12621</v>
      </c>
      <c r="O8503" s="233"/>
    </row>
    <row r="8504" spans="1:15" s="1378" customFormat="1" ht="13">
      <c r="A8504" s="231"/>
      <c r="B8504" s="829"/>
      <c r="C8504" s="829"/>
      <c r="D8504" s="421"/>
      <c r="E8504" s="829"/>
      <c r="F8504" s="234"/>
      <c r="G8504" s="829"/>
      <c r="H8504" s="233" t="s">
        <v>171</v>
      </c>
      <c r="I8504" s="233"/>
      <c r="J8504" s="233"/>
      <c r="K8504" s="233"/>
      <c r="L8504" s="233"/>
      <c r="M8504" s="230" t="s">
        <v>128</v>
      </c>
      <c r="N8504" s="262">
        <f>ROUNDDOWN((N8502+N8503),0)</f>
        <v>138831</v>
      </c>
      <c r="O8504" s="233"/>
    </row>
    <row r="8505" spans="1:15" s="1378" customFormat="1" ht="13">
      <c r="A8505" s="231"/>
      <c r="B8505" s="829"/>
      <c r="C8505" s="829"/>
      <c r="D8505" s="421"/>
      <c r="E8505" s="829"/>
      <c r="F8505" s="234"/>
      <c r="G8505" s="829"/>
      <c r="H8505" s="233"/>
      <c r="K8505" s="233"/>
      <c r="L8505" s="233"/>
      <c r="M8505" s="230"/>
      <c r="N8505" s="233"/>
      <c r="O8505" s="233"/>
    </row>
    <row r="8506" spans="1:15" s="1378" customFormat="1" ht="13">
      <c r="A8506" s="258">
        <f>1+A8490</f>
        <v>320</v>
      </c>
      <c r="B8506" s="1250" t="s">
        <v>1632</v>
      </c>
      <c r="C8506" s="437"/>
      <c r="D8506" s="438" t="s">
        <v>1633</v>
      </c>
      <c r="E8506" s="1250"/>
      <c r="F8506" s="260"/>
      <c r="G8506" s="1250"/>
      <c r="H8506" s="245"/>
      <c r="K8506" s="245"/>
      <c r="L8506" s="245"/>
      <c r="M8506" s="262"/>
      <c r="N8506" s="245"/>
      <c r="O8506" s="233"/>
    </row>
    <row r="8507" spans="1:15" s="1378" customFormat="1" ht="13">
      <c r="A8507" s="403"/>
      <c r="B8507" s="404"/>
      <c r="C8507" s="404"/>
      <c r="D8507" s="421"/>
      <c r="E8507" s="829" t="s">
        <v>147</v>
      </c>
      <c r="F8507" s="234" t="s">
        <v>148</v>
      </c>
      <c r="G8507" s="829"/>
      <c r="H8507" s="233"/>
      <c r="K8507" s="233"/>
      <c r="L8507" s="233"/>
      <c r="M8507" s="230"/>
      <c r="N8507" s="233"/>
      <c r="O8507" s="233"/>
    </row>
    <row r="8508" spans="1:15" s="1378" customFormat="1" ht="13">
      <c r="A8508" s="403"/>
      <c r="B8508" s="404"/>
      <c r="C8508" s="404"/>
      <c r="D8508" s="274">
        <v>3.5999999999999997E-2</v>
      </c>
      <c r="E8508" s="829" t="s">
        <v>149</v>
      </c>
      <c r="F8508" s="264" t="s">
        <v>150</v>
      </c>
      <c r="G8508" s="370" t="s">
        <v>151</v>
      </c>
      <c r="H8508" s="248">
        <f>Bahan!$C$10</f>
        <v>125000</v>
      </c>
      <c r="K8508" s="248" t="s">
        <v>128</v>
      </c>
      <c r="L8508" s="230">
        <f>D8508*H8508</f>
        <v>4500</v>
      </c>
      <c r="M8508" s="230"/>
      <c r="N8508" s="233"/>
      <c r="O8508" s="233"/>
    </row>
    <row r="8509" spans="1:15" s="1378" customFormat="1" ht="13">
      <c r="A8509" s="403"/>
      <c r="B8509" s="404"/>
      <c r="C8509" s="404"/>
      <c r="D8509" s="274">
        <v>0.06</v>
      </c>
      <c r="E8509" s="829" t="s">
        <v>149</v>
      </c>
      <c r="F8509" s="264" t="s">
        <v>945</v>
      </c>
      <c r="G8509" s="370" t="s">
        <v>151</v>
      </c>
      <c r="H8509" s="248">
        <f>Bahan!$C$20</f>
        <v>135000</v>
      </c>
      <c r="K8509" s="248" t="s">
        <v>128</v>
      </c>
      <c r="L8509" s="230">
        <f>D8509*H8509</f>
        <v>8100</v>
      </c>
      <c r="M8509" s="230"/>
      <c r="N8509" s="233"/>
      <c r="O8509" s="233"/>
    </row>
    <row r="8510" spans="1:15" s="1378" customFormat="1" ht="13">
      <c r="A8510" s="403"/>
      <c r="B8510" s="404"/>
      <c r="C8510" s="404"/>
      <c r="D8510" s="274">
        <v>6.0000000000000001E-3</v>
      </c>
      <c r="E8510" s="829" t="s">
        <v>149</v>
      </c>
      <c r="F8510" s="234" t="s">
        <v>153</v>
      </c>
      <c r="G8510" s="370" t="s">
        <v>151</v>
      </c>
      <c r="H8510" s="248">
        <f>Bahan!$C$21</f>
        <v>145000</v>
      </c>
      <c r="K8510" s="248" t="s">
        <v>128</v>
      </c>
      <c r="L8510" s="230">
        <f>D8510*H8510</f>
        <v>870</v>
      </c>
      <c r="M8510" s="230"/>
      <c r="N8510" s="233"/>
      <c r="O8510" s="233"/>
    </row>
    <row r="8511" spans="1:15" s="1378" customFormat="1" ht="13">
      <c r="A8511" s="403"/>
      <c r="B8511" s="404"/>
      <c r="C8511" s="404"/>
      <c r="D8511" s="274">
        <v>2E-3</v>
      </c>
      <c r="E8511" s="829" t="s">
        <v>149</v>
      </c>
      <c r="F8511" s="234" t="s">
        <v>154</v>
      </c>
      <c r="G8511" s="370" t="s">
        <v>151</v>
      </c>
      <c r="H8511" s="248">
        <f>Bahan!$C$22</f>
        <v>150000</v>
      </c>
      <c r="K8511" s="248" t="s">
        <v>128</v>
      </c>
      <c r="L8511" s="230">
        <f>D8511*H8511</f>
        <v>300</v>
      </c>
      <c r="M8511" s="230"/>
      <c r="N8511" s="233"/>
      <c r="O8511" s="233"/>
    </row>
    <row r="8512" spans="1:15" s="1378" customFormat="1" ht="13">
      <c r="A8512" s="403"/>
      <c r="B8512" s="404"/>
      <c r="C8512" s="404"/>
      <c r="D8512" s="421"/>
      <c r="E8512" s="829"/>
      <c r="F8512" s="234"/>
      <c r="G8512" s="829"/>
      <c r="H8512" s="233"/>
      <c r="K8512" s="233"/>
      <c r="L8512" s="233"/>
      <c r="M8512" s="230" t="s">
        <v>128</v>
      </c>
      <c r="N8512" s="265">
        <f>SUM(L8508:L8511)</f>
        <v>13770</v>
      </c>
      <c r="O8512" s="233"/>
    </row>
    <row r="8513" spans="1:15" s="1378" customFormat="1" ht="13">
      <c r="A8513" s="403"/>
      <c r="B8513" s="404"/>
      <c r="C8513" s="404"/>
      <c r="D8513" s="421"/>
      <c r="E8513" s="829" t="s">
        <v>155</v>
      </c>
      <c r="F8513" s="234" t="s">
        <v>156</v>
      </c>
      <c r="G8513" s="829"/>
      <c r="H8513" s="233"/>
      <c r="K8513" s="233"/>
      <c r="L8513" s="233"/>
      <c r="M8513" s="230"/>
      <c r="N8513" s="233"/>
      <c r="O8513" s="233"/>
    </row>
    <row r="8514" spans="1:15" s="1378" customFormat="1" ht="13">
      <c r="A8514" s="403"/>
      <c r="B8514" s="404"/>
      <c r="C8514" s="404"/>
      <c r="D8514" s="274">
        <v>1</v>
      </c>
      <c r="E8514" s="829" t="s">
        <v>441</v>
      </c>
      <c r="F8514" s="439" t="s">
        <v>1634</v>
      </c>
      <c r="G8514" s="370" t="s">
        <v>151</v>
      </c>
      <c r="H8514" s="426">
        <f>Bahan!$C$514</f>
        <v>238900</v>
      </c>
      <c r="K8514" s="248" t="s">
        <v>128</v>
      </c>
      <c r="L8514" s="230">
        <f>D8514*H8514</f>
        <v>238900</v>
      </c>
      <c r="M8514" s="230"/>
      <c r="N8514" s="233"/>
      <c r="O8514" s="233"/>
    </row>
    <row r="8515" spans="1:15" s="1378" customFormat="1" ht="13">
      <c r="A8515" s="403"/>
      <c r="B8515" s="404"/>
      <c r="C8515" s="404"/>
      <c r="D8515" s="440" t="s">
        <v>1169</v>
      </c>
      <c r="E8515" s="829"/>
      <c r="F8515" s="439" t="s">
        <v>1170</v>
      </c>
      <c r="G8515" s="370"/>
      <c r="H8515" s="426"/>
      <c r="K8515" s="248"/>
      <c r="L8515" s="230">
        <f>0.2*L8514</f>
        <v>47780</v>
      </c>
      <c r="M8515" s="230"/>
      <c r="N8515" s="233"/>
      <c r="O8515" s="233"/>
    </row>
    <row r="8516" spans="1:15" s="1378" customFormat="1" ht="13">
      <c r="A8516" s="231"/>
      <c r="B8516" s="829"/>
      <c r="C8516" s="829"/>
      <c r="D8516" s="421"/>
      <c r="E8516" s="829"/>
      <c r="F8516" s="234"/>
      <c r="G8516" s="370"/>
      <c r="H8516" s="248"/>
      <c r="K8516" s="233"/>
      <c r="L8516" s="230"/>
      <c r="M8516" s="230" t="s">
        <v>128</v>
      </c>
      <c r="N8516" s="265">
        <f>SUM(L8514:L8515)</f>
        <v>286680</v>
      </c>
      <c r="O8516" s="233"/>
    </row>
    <row r="8517" spans="1:15" s="1378" customFormat="1" ht="13">
      <c r="A8517" s="231"/>
      <c r="B8517" s="829"/>
      <c r="C8517" s="829"/>
      <c r="D8517" s="421"/>
      <c r="E8517" s="829"/>
      <c r="F8517" s="234"/>
      <c r="G8517" s="829"/>
      <c r="H8517" s="829"/>
      <c r="K8517" s="829"/>
      <c r="L8517" s="233"/>
      <c r="M8517" s="267" t="s">
        <v>169</v>
      </c>
      <c r="N8517" s="268" t="s">
        <v>169</v>
      </c>
      <c r="O8517" s="233"/>
    </row>
    <row r="8518" spans="1:15" s="1378" customFormat="1" ht="13">
      <c r="A8518" s="231"/>
      <c r="B8518" s="829"/>
      <c r="C8518" s="829"/>
      <c r="D8518" s="421"/>
      <c r="E8518" s="829"/>
      <c r="F8518" s="234"/>
      <c r="G8518" s="829"/>
      <c r="H8518" s="233" t="s">
        <v>170</v>
      </c>
      <c r="K8518" s="233"/>
      <c r="L8518" s="233"/>
      <c r="M8518" s="230" t="s">
        <v>128</v>
      </c>
      <c r="N8518" s="230">
        <f>SUM(N8512:N8516)</f>
        <v>300450</v>
      </c>
      <c r="O8518" s="233"/>
    </row>
    <row r="8519" spans="1:15" s="1378" customFormat="1" ht="13">
      <c r="A8519" s="231"/>
      <c r="B8519" s="829"/>
      <c r="C8519" s="829"/>
      <c r="D8519" s="421"/>
      <c r="E8519" s="829"/>
      <c r="F8519" s="234"/>
      <c r="G8519" s="829"/>
      <c r="H8519" s="269" t="s">
        <v>3123</v>
      </c>
      <c r="I8519" s="233"/>
      <c r="J8519" s="233"/>
      <c r="K8519" s="270"/>
      <c r="L8519" s="233"/>
      <c r="M8519" s="230" t="s">
        <v>128</v>
      </c>
      <c r="N8519" s="265">
        <f>N8518*$Q$4</f>
        <v>30045</v>
      </c>
      <c r="O8519" s="233"/>
    </row>
    <row r="8520" spans="1:15" s="1378" customFormat="1" ht="13">
      <c r="A8520" s="231"/>
      <c r="B8520" s="829"/>
      <c r="C8520" s="829"/>
      <c r="D8520" s="421"/>
      <c r="E8520" s="829"/>
      <c r="F8520" s="234"/>
      <c r="G8520" s="829"/>
      <c r="H8520" s="233" t="s">
        <v>171</v>
      </c>
      <c r="I8520" s="233"/>
      <c r="J8520" s="233"/>
      <c r="K8520" s="233"/>
      <c r="L8520" s="233"/>
      <c r="M8520" s="230" t="s">
        <v>128</v>
      </c>
      <c r="N8520" s="262">
        <f>ROUNDDOWN((N8518+N8519),0)</f>
        <v>330495</v>
      </c>
      <c r="O8520" s="233"/>
    </row>
    <row r="8521" spans="1:15" s="1378" customFormat="1" ht="13">
      <c r="A8521" s="231"/>
      <c r="B8521" s="829"/>
      <c r="C8521" s="829"/>
      <c r="D8521" s="421"/>
      <c r="E8521" s="829"/>
      <c r="F8521" s="234"/>
      <c r="G8521" s="829"/>
      <c r="H8521" s="233"/>
      <c r="K8521" s="233"/>
      <c r="L8521" s="233"/>
      <c r="M8521" s="230"/>
      <c r="N8521" s="233"/>
      <c r="O8521" s="233"/>
    </row>
    <row r="8522" spans="1:15" s="1378" customFormat="1" ht="13">
      <c r="A8522" s="258">
        <f>1+A8506</f>
        <v>321</v>
      </c>
      <c r="B8522" s="1250" t="s">
        <v>1632</v>
      </c>
      <c r="C8522" s="437"/>
      <c r="D8522" s="438" t="s">
        <v>2885</v>
      </c>
      <c r="E8522" s="1250"/>
      <c r="F8522" s="260"/>
      <c r="G8522" s="1250"/>
      <c r="H8522" s="245"/>
      <c r="K8522" s="245"/>
      <c r="L8522" s="245"/>
      <c r="M8522" s="262"/>
      <c r="N8522" s="245"/>
      <c r="O8522" s="233"/>
    </row>
    <row r="8523" spans="1:15" s="1378" customFormat="1" ht="13">
      <c r="A8523" s="403"/>
      <c r="B8523" s="404"/>
      <c r="C8523" s="404"/>
      <c r="D8523" s="421"/>
      <c r="E8523" s="829" t="s">
        <v>147</v>
      </c>
      <c r="F8523" s="234" t="s">
        <v>148</v>
      </c>
      <c r="G8523" s="829"/>
      <c r="H8523" s="233"/>
      <c r="K8523" s="233"/>
      <c r="L8523" s="233"/>
      <c r="M8523" s="230"/>
      <c r="N8523" s="233"/>
      <c r="O8523" s="233"/>
    </row>
    <row r="8524" spans="1:15" s="1378" customFormat="1" ht="13">
      <c r="A8524" s="403"/>
      <c r="B8524" s="404"/>
      <c r="C8524" s="404"/>
      <c r="D8524" s="274">
        <v>3.5999999999999997E-2</v>
      </c>
      <c r="E8524" s="829" t="s">
        <v>149</v>
      </c>
      <c r="F8524" s="264" t="s">
        <v>150</v>
      </c>
      <c r="G8524" s="370" t="s">
        <v>151</v>
      </c>
      <c r="H8524" s="248">
        <f>Bahan!$C$10</f>
        <v>125000</v>
      </c>
      <c r="K8524" s="248" t="s">
        <v>128</v>
      </c>
      <c r="L8524" s="230">
        <f>D8524*H8524</f>
        <v>4500</v>
      </c>
      <c r="M8524" s="230"/>
      <c r="N8524" s="233"/>
      <c r="O8524" s="233"/>
    </row>
    <row r="8525" spans="1:15" s="1378" customFormat="1" ht="13">
      <c r="A8525" s="403"/>
      <c r="B8525" s="404"/>
      <c r="C8525" s="404"/>
      <c r="D8525" s="274">
        <v>0.06</v>
      </c>
      <c r="E8525" s="829" t="s">
        <v>149</v>
      </c>
      <c r="F8525" s="264" t="s">
        <v>945</v>
      </c>
      <c r="G8525" s="370" t="s">
        <v>151</v>
      </c>
      <c r="H8525" s="248">
        <f>Bahan!$C$20</f>
        <v>135000</v>
      </c>
      <c r="K8525" s="248" t="s">
        <v>128</v>
      </c>
      <c r="L8525" s="230">
        <f>D8525*H8525</f>
        <v>8100</v>
      </c>
      <c r="M8525" s="230"/>
      <c r="N8525" s="233"/>
      <c r="O8525" s="233"/>
    </row>
    <row r="8526" spans="1:15" s="1378" customFormat="1" ht="13">
      <c r="A8526" s="403"/>
      <c r="B8526" s="404"/>
      <c r="C8526" s="404"/>
      <c r="D8526" s="274">
        <v>6.0000000000000001E-3</v>
      </c>
      <c r="E8526" s="829" t="s">
        <v>149</v>
      </c>
      <c r="F8526" s="234" t="s">
        <v>153</v>
      </c>
      <c r="G8526" s="370" t="s">
        <v>151</v>
      </c>
      <c r="H8526" s="248">
        <f>Bahan!$C$21</f>
        <v>145000</v>
      </c>
      <c r="K8526" s="248" t="s">
        <v>128</v>
      </c>
      <c r="L8526" s="230">
        <f>D8526*H8526</f>
        <v>870</v>
      </c>
      <c r="M8526" s="230"/>
      <c r="N8526" s="233"/>
      <c r="O8526" s="233"/>
    </row>
    <row r="8527" spans="1:15" s="1378" customFormat="1" ht="13">
      <c r="A8527" s="403"/>
      <c r="B8527" s="404"/>
      <c r="C8527" s="404"/>
      <c r="D8527" s="274">
        <v>2E-3</v>
      </c>
      <c r="E8527" s="829" t="s">
        <v>149</v>
      </c>
      <c r="F8527" s="234" t="s">
        <v>154</v>
      </c>
      <c r="G8527" s="370" t="s">
        <v>151</v>
      </c>
      <c r="H8527" s="248">
        <f>Bahan!$C$22</f>
        <v>150000</v>
      </c>
      <c r="K8527" s="248" t="s">
        <v>128</v>
      </c>
      <c r="L8527" s="230">
        <f>D8527*H8527</f>
        <v>300</v>
      </c>
      <c r="M8527" s="230"/>
      <c r="N8527" s="233"/>
      <c r="O8527" s="233"/>
    </row>
    <row r="8528" spans="1:15" s="1378" customFormat="1" ht="13">
      <c r="A8528" s="403"/>
      <c r="B8528" s="404"/>
      <c r="C8528" s="404"/>
      <c r="D8528" s="421"/>
      <c r="E8528" s="829"/>
      <c r="F8528" s="234"/>
      <c r="G8528" s="829"/>
      <c r="H8528" s="233"/>
      <c r="K8528" s="233"/>
      <c r="L8528" s="233"/>
      <c r="M8528" s="230" t="s">
        <v>128</v>
      </c>
      <c r="N8528" s="265">
        <f>SUM(L8524:L8527)</f>
        <v>13770</v>
      </c>
      <c r="O8528" s="233"/>
    </row>
    <row r="8529" spans="1:15" s="1378" customFormat="1" ht="13">
      <c r="A8529" s="403"/>
      <c r="B8529" s="404"/>
      <c r="C8529" s="404"/>
      <c r="D8529" s="421"/>
      <c r="E8529" s="829" t="s">
        <v>155</v>
      </c>
      <c r="F8529" s="234" t="s">
        <v>156</v>
      </c>
      <c r="G8529" s="829"/>
      <c r="H8529" s="233"/>
      <c r="K8529" s="233"/>
      <c r="L8529" s="233"/>
      <c r="M8529" s="230"/>
      <c r="N8529" s="233"/>
      <c r="O8529" s="233"/>
    </row>
    <row r="8530" spans="1:15" s="1378" customFormat="1" ht="13">
      <c r="A8530" s="403"/>
      <c r="B8530" s="404"/>
      <c r="C8530" s="404"/>
      <c r="D8530" s="274">
        <v>1</v>
      </c>
      <c r="E8530" s="829" t="s">
        <v>441</v>
      </c>
      <c r="F8530" s="439" t="s">
        <v>2886</v>
      </c>
      <c r="G8530" s="370" t="s">
        <v>151</v>
      </c>
      <c r="H8530" s="426">
        <f>Bahan!$C$515</f>
        <v>262500</v>
      </c>
      <c r="K8530" s="248" t="s">
        <v>128</v>
      </c>
      <c r="L8530" s="230">
        <f>D8530*H8530</f>
        <v>262500</v>
      </c>
      <c r="M8530" s="230"/>
      <c r="N8530" s="233"/>
      <c r="O8530" s="233"/>
    </row>
    <row r="8531" spans="1:15" s="1378" customFormat="1" ht="13">
      <c r="A8531" s="403"/>
      <c r="B8531" s="404"/>
      <c r="C8531" s="404"/>
      <c r="D8531" s="440" t="s">
        <v>1169</v>
      </c>
      <c r="E8531" s="829"/>
      <c r="F8531" s="439" t="s">
        <v>1170</v>
      </c>
      <c r="G8531" s="370"/>
      <c r="H8531" s="426"/>
      <c r="K8531" s="248"/>
      <c r="L8531" s="230">
        <f>0.2*L8530</f>
        <v>52500</v>
      </c>
      <c r="M8531" s="230"/>
      <c r="N8531" s="233"/>
      <c r="O8531" s="233"/>
    </row>
    <row r="8532" spans="1:15" s="1378" customFormat="1" ht="13">
      <c r="A8532" s="231"/>
      <c r="B8532" s="829"/>
      <c r="C8532" s="829"/>
      <c r="D8532" s="421"/>
      <c r="E8532" s="829"/>
      <c r="F8532" s="234"/>
      <c r="G8532" s="370"/>
      <c r="H8532" s="248"/>
      <c r="K8532" s="233"/>
      <c r="L8532" s="230"/>
      <c r="M8532" s="230" t="s">
        <v>128</v>
      </c>
      <c r="N8532" s="265">
        <f>SUM(L8530:L8531)</f>
        <v>315000</v>
      </c>
      <c r="O8532" s="233"/>
    </row>
    <row r="8533" spans="1:15" s="1378" customFormat="1" ht="13">
      <c r="A8533" s="231"/>
      <c r="B8533" s="829"/>
      <c r="C8533" s="829"/>
      <c r="D8533" s="421"/>
      <c r="E8533" s="829"/>
      <c r="F8533" s="234"/>
      <c r="G8533" s="829"/>
      <c r="H8533" s="829"/>
      <c r="K8533" s="829"/>
      <c r="L8533" s="233"/>
      <c r="M8533" s="267" t="s">
        <v>169</v>
      </c>
      <c r="N8533" s="268" t="s">
        <v>169</v>
      </c>
      <c r="O8533" s="233"/>
    </row>
    <row r="8534" spans="1:15" s="1378" customFormat="1" ht="13">
      <c r="A8534" s="231"/>
      <c r="B8534" s="829"/>
      <c r="C8534" s="829"/>
      <c r="D8534" s="421"/>
      <c r="E8534" s="829"/>
      <c r="F8534" s="234"/>
      <c r="G8534" s="829"/>
      <c r="H8534" s="233" t="s">
        <v>170</v>
      </c>
      <c r="K8534" s="233"/>
      <c r="L8534" s="233"/>
      <c r="M8534" s="230" t="s">
        <v>128</v>
      </c>
      <c r="N8534" s="230">
        <f>SUM(N8528:N8532)</f>
        <v>328770</v>
      </c>
      <c r="O8534" s="233"/>
    </row>
    <row r="8535" spans="1:15" s="1378" customFormat="1" ht="13">
      <c r="A8535" s="231"/>
      <c r="B8535" s="829"/>
      <c r="C8535" s="829"/>
      <c r="D8535" s="421"/>
      <c r="E8535" s="829"/>
      <c r="F8535" s="234"/>
      <c r="G8535" s="829"/>
      <c r="H8535" s="269" t="s">
        <v>3123</v>
      </c>
      <c r="I8535" s="233"/>
      <c r="J8535" s="233"/>
      <c r="K8535" s="270"/>
      <c r="L8535" s="233"/>
      <c r="M8535" s="230" t="s">
        <v>128</v>
      </c>
      <c r="N8535" s="265">
        <f>N8534*$Q$4</f>
        <v>32877</v>
      </c>
      <c r="O8535" s="233"/>
    </row>
    <row r="8536" spans="1:15" s="1378" customFormat="1" ht="13">
      <c r="A8536" s="231"/>
      <c r="B8536" s="829"/>
      <c r="C8536" s="829"/>
      <c r="D8536" s="421"/>
      <c r="E8536" s="829"/>
      <c r="F8536" s="234"/>
      <c r="G8536" s="829"/>
      <c r="H8536" s="233" t="s">
        <v>171</v>
      </c>
      <c r="I8536" s="233"/>
      <c r="J8536" s="233"/>
      <c r="K8536" s="233"/>
      <c r="L8536" s="233"/>
      <c r="M8536" s="230" t="s">
        <v>128</v>
      </c>
      <c r="N8536" s="262">
        <f>ROUNDDOWN((N8534+N8535),0)</f>
        <v>361647</v>
      </c>
      <c r="O8536" s="233"/>
    </row>
    <row r="8537" spans="1:15" s="1378" customFormat="1" ht="13">
      <c r="A8537" s="231"/>
      <c r="B8537" s="829"/>
      <c r="C8537" s="829"/>
      <c r="D8537" s="421"/>
      <c r="E8537" s="829"/>
      <c r="F8537" s="234"/>
      <c r="G8537" s="829"/>
      <c r="H8537" s="233"/>
      <c r="K8537" s="233"/>
      <c r="L8537" s="233"/>
      <c r="M8537" s="230"/>
      <c r="N8537" s="233"/>
      <c r="O8537" s="233"/>
    </row>
    <row r="8538" spans="1:15" s="1378" customFormat="1" ht="13">
      <c r="A8538" s="258">
        <f>1+A8522</f>
        <v>322</v>
      </c>
      <c r="B8538" s="1250" t="s">
        <v>1635</v>
      </c>
      <c r="C8538" s="437"/>
      <c r="D8538" s="438" t="s">
        <v>1636</v>
      </c>
      <c r="E8538" s="1250"/>
      <c r="F8538" s="260"/>
      <c r="G8538" s="1250"/>
      <c r="H8538" s="245"/>
      <c r="K8538" s="245"/>
      <c r="L8538" s="245"/>
      <c r="M8538" s="262"/>
      <c r="N8538" s="245"/>
      <c r="O8538" s="233"/>
    </row>
    <row r="8539" spans="1:15" s="1378" customFormat="1" ht="13">
      <c r="A8539" s="403"/>
      <c r="B8539" s="404"/>
      <c r="C8539" s="404"/>
      <c r="D8539" s="421"/>
      <c r="E8539" s="829" t="s">
        <v>147</v>
      </c>
      <c r="F8539" s="234" t="s">
        <v>148</v>
      </c>
      <c r="G8539" s="829"/>
      <c r="H8539" s="233"/>
      <c r="K8539" s="233"/>
      <c r="L8539" s="233"/>
      <c r="M8539" s="230"/>
      <c r="N8539" s="233"/>
      <c r="O8539" s="233"/>
    </row>
    <row r="8540" spans="1:15" s="1378" customFormat="1" ht="13">
      <c r="A8540" s="403"/>
      <c r="B8540" s="404"/>
      <c r="C8540" s="404"/>
      <c r="D8540" s="274">
        <v>8.1000000000000003E-2</v>
      </c>
      <c r="E8540" s="829" t="s">
        <v>149</v>
      </c>
      <c r="F8540" s="264" t="s">
        <v>150</v>
      </c>
      <c r="G8540" s="370" t="s">
        <v>151</v>
      </c>
      <c r="H8540" s="248">
        <f>Bahan!$C$10</f>
        <v>125000</v>
      </c>
      <c r="K8540" s="248" t="s">
        <v>128</v>
      </c>
      <c r="L8540" s="230">
        <f>D8540*H8540</f>
        <v>10125</v>
      </c>
      <c r="M8540" s="230"/>
      <c r="N8540" s="233"/>
      <c r="O8540" s="233"/>
    </row>
    <row r="8541" spans="1:15" s="1378" customFormat="1" ht="13">
      <c r="A8541" s="403"/>
      <c r="B8541" s="404"/>
      <c r="C8541" s="404"/>
      <c r="D8541" s="274">
        <v>0.13500000000000001</v>
      </c>
      <c r="E8541" s="829" t="s">
        <v>149</v>
      </c>
      <c r="F8541" s="264" t="s">
        <v>945</v>
      </c>
      <c r="G8541" s="370" t="s">
        <v>151</v>
      </c>
      <c r="H8541" s="248">
        <f>Bahan!$C$20</f>
        <v>135000</v>
      </c>
      <c r="K8541" s="248" t="s">
        <v>128</v>
      </c>
      <c r="L8541" s="230">
        <f>D8541*H8541</f>
        <v>18225</v>
      </c>
      <c r="M8541" s="230"/>
      <c r="N8541" s="233"/>
      <c r="O8541" s="233"/>
    </row>
    <row r="8542" spans="1:15" s="1378" customFormat="1" ht="13">
      <c r="A8542" s="403"/>
      <c r="B8542" s="404"/>
      <c r="C8542" s="404"/>
      <c r="D8542" s="274">
        <v>1.35E-2</v>
      </c>
      <c r="E8542" s="829" t="s">
        <v>149</v>
      </c>
      <c r="F8542" s="234" t="s">
        <v>153</v>
      </c>
      <c r="G8542" s="370" t="s">
        <v>151</v>
      </c>
      <c r="H8542" s="248">
        <f>Bahan!$C$21</f>
        <v>145000</v>
      </c>
      <c r="K8542" s="248" t="s">
        <v>128</v>
      </c>
      <c r="L8542" s="230">
        <f>D8542*H8542</f>
        <v>1957.5</v>
      </c>
      <c r="M8542" s="230"/>
      <c r="N8542" s="233"/>
      <c r="O8542" s="233"/>
    </row>
    <row r="8543" spans="1:15" s="1378" customFormat="1" ht="13">
      <c r="A8543" s="403"/>
      <c r="B8543" s="404"/>
      <c r="C8543" s="404"/>
      <c r="D8543" s="274">
        <v>4.0000000000000001E-3</v>
      </c>
      <c r="E8543" s="829" t="s">
        <v>149</v>
      </c>
      <c r="F8543" s="234" t="s">
        <v>154</v>
      </c>
      <c r="G8543" s="370" t="s">
        <v>151</v>
      </c>
      <c r="H8543" s="248">
        <f>Bahan!$C$22</f>
        <v>150000</v>
      </c>
      <c r="K8543" s="248" t="s">
        <v>128</v>
      </c>
      <c r="L8543" s="230">
        <f>D8543*H8543</f>
        <v>600</v>
      </c>
      <c r="M8543" s="230"/>
      <c r="N8543" s="233"/>
      <c r="O8543" s="233"/>
    </row>
    <row r="8544" spans="1:15" s="1378" customFormat="1" ht="13">
      <c r="A8544" s="403"/>
      <c r="B8544" s="404"/>
      <c r="C8544" s="404"/>
      <c r="D8544" s="421"/>
      <c r="E8544" s="829"/>
      <c r="F8544" s="234"/>
      <c r="G8544" s="829"/>
      <c r="H8544" s="233"/>
      <c r="K8544" s="233"/>
      <c r="L8544" s="233"/>
      <c r="M8544" s="230" t="s">
        <v>128</v>
      </c>
      <c r="N8544" s="265">
        <f>SUM(L8540:L8543)</f>
        <v>30907.5</v>
      </c>
      <c r="O8544" s="233"/>
    </row>
    <row r="8545" spans="1:15" s="1378" customFormat="1" ht="13">
      <c r="A8545" s="403"/>
      <c r="B8545" s="404"/>
      <c r="C8545" s="404"/>
      <c r="D8545" s="421"/>
      <c r="E8545" s="829" t="s">
        <v>155</v>
      </c>
      <c r="F8545" s="234" t="s">
        <v>156</v>
      </c>
      <c r="G8545" s="829"/>
      <c r="H8545" s="233"/>
      <c r="K8545" s="233"/>
      <c r="L8545" s="233"/>
      <c r="M8545" s="230"/>
      <c r="N8545" s="233"/>
      <c r="O8545" s="233"/>
    </row>
    <row r="8546" spans="1:15" s="1378" customFormat="1" ht="13">
      <c r="A8546" s="403"/>
      <c r="B8546" s="404"/>
      <c r="C8546" s="404"/>
      <c r="D8546" s="274">
        <v>1</v>
      </c>
      <c r="E8546" s="829" t="s">
        <v>4</v>
      </c>
      <c r="F8546" s="439" t="s">
        <v>1637</v>
      </c>
      <c r="G8546" s="370" t="s">
        <v>151</v>
      </c>
      <c r="H8546" s="426">
        <f>Bahan!$C$523</f>
        <v>265000</v>
      </c>
      <c r="K8546" s="248" t="s">
        <v>128</v>
      </c>
      <c r="L8546" s="230">
        <f>D8546*H8546</f>
        <v>265000</v>
      </c>
      <c r="M8546" s="230"/>
      <c r="N8546" s="233"/>
      <c r="O8546" s="233"/>
    </row>
    <row r="8547" spans="1:15" s="1378" customFormat="1" ht="13">
      <c r="A8547" s="231"/>
      <c r="B8547" s="829"/>
      <c r="C8547" s="829"/>
      <c r="D8547" s="421"/>
      <c r="E8547" s="829"/>
      <c r="F8547" s="234"/>
      <c r="G8547" s="370"/>
      <c r="H8547" s="248"/>
      <c r="K8547" s="233"/>
      <c r="L8547" s="230"/>
      <c r="M8547" s="230" t="s">
        <v>128</v>
      </c>
      <c r="N8547" s="265">
        <f>SUM(L8546:L8546)</f>
        <v>265000</v>
      </c>
      <c r="O8547" s="233"/>
    </row>
    <row r="8548" spans="1:15" s="1378" customFormat="1" ht="13">
      <c r="A8548" s="231"/>
      <c r="B8548" s="829"/>
      <c r="C8548" s="829"/>
      <c r="D8548" s="421"/>
      <c r="E8548" s="829"/>
      <c r="F8548" s="234"/>
      <c r="G8548" s="829"/>
      <c r="H8548" s="829"/>
      <c r="K8548" s="829"/>
      <c r="L8548" s="233"/>
      <c r="M8548" s="267" t="s">
        <v>169</v>
      </c>
      <c r="N8548" s="268" t="s">
        <v>169</v>
      </c>
      <c r="O8548" s="233"/>
    </row>
    <row r="8549" spans="1:15" s="1378" customFormat="1" ht="13">
      <c r="A8549" s="231"/>
      <c r="B8549" s="829"/>
      <c r="C8549" s="829"/>
      <c r="D8549" s="421"/>
      <c r="E8549" s="829"/>
      <c r="F8549" s="234"/>
      <c r="G8549" s="829"/>
      <c r="H8549" s="233" t="s">
        <v>170</v>
      </c>
      <c r="K8549" s="233"/>
      <c r="L8549" s="233"/>
      <c r="M8549" s="230" t="s">
        <v>128</v>
      </c>
      <c r="N8549" s="230">
        <f>SUM(N8544:N8547)</f>
        <v>295907.5</v>
      </c>
      <c r="O8549" s="233"/>
    </row>
    <row r="8550" spans="1:15" s="1378" customFormat="1" ht="13">
      <c r="A8550" s="231"/>
      <c r="B8550" s="829"/>
      <c r="C8550" s="829"/>
      <c r="D8550" s="421"/>
      <c r="E8550" s="829"/>
      <c r="F8550" s="234"/>
      <c r="G8550" s="829"/>
      <c r="H8550" s="269" t="s">
        <v>3123</v>
      </c>
      <c r="I8550" s="233"/>
      <c r="J8550" s="233"/>
      <c r="K8550" s="270"/>
      <c r="L8550" s="233"/>
      <c r="M8550" s="230" t="s">
        <v>128</v>
      </c>
      <c r="N8550" s="265">
        <f>N8549*$Q$4</f>
        <v>29590.75</v>
      </c>
      <c r="O8550" s="233"/>
    </row>
    <row r="8551" spans="1:15" s="1378" customFormat="1" ht="13">
      <c r="A8551" s="231"/>
      <c r="B8551" s="829"/>
      <c r="C8551" s="829"/>
      <c r="D8551" s="421"/>
      <c r="E8551" s="829"/>
      <c r="F8551" s="234"/>
      <c r="G8551" s="829"/>
      <c r="H8551" s="233" t="s">
        <v>171</v>
      </c>
      <c r="I8551" s="233"/>
      <c r="J8551" s="233"/>
      <c r="K8551" s="233"/>
      <c r="L8551" s="233"/>
      <c r="M8551" s="230" t="s">
        <v>128</v>
      </c>
      <c r="N8551" s="262">
        <f>ROUNDDOWN((N8549+N8550),0)</f>
        <v>325498</v>
      </c>
      <c r="O8551" s="233"/>
    </row>
    <row r="8552" spans="1:15" s="1378" customFormat="1" ht="13">
      <c r="A8552" s="231"/>
      <c r="B8552" s="829"/>
      <c r="C8552" s="829"/>
      <c r="D8552" s="421"/>
      <c r="E8552" s="829"/>
      <c r="F8552" s="234"/>
      <c r="G8552" s="829"/>
      <c r="H8552" s="233"/>
      <c r="K8552" s="233"/>
      <c r="L8552" s="233"/>
      <c r="M8552" s="230"/>
      <c r="N8552" s="233"/>
      <c r="O8552" s="233"/>
    </row>
    <row r="8553" spans="1:15" s="1378" customFormat="1" ht="13">
      <c r="A8553" s="258">
        <f>1+A8538</f>
        <v>323</v>
      </c>
      <c r="B8553" s="1250" t="s">
        <v>1638</v>
      </c>
      <c r="C8553" s="437"/>
      <c r="D8553" s="438" t="s">
        <v>1639</v>
      </c>
      <c r="E8553" s="1250"/>
      <c r="F8553" s="260"/>
      <c r="G8553" s="1250"/>
      <c r="H8553" s="245"/>
      <c r="K8553" s="245"/>
      <c r="L8553" s="245"/>
      <c r="M8553" s="262"/>
      <c r="N8553" s="245"/>
      <c r="O8553" s="233"/>
    </row>
    <row r="8554" spans="1:15" s="1378" customFormat="1" ht="13">
      <c r="A8554" s="403"/>
      <c r="B8554" s="404"/>
      <c r="C8554" s="404"/>
      <c r="D8554" s="421"/>
      <c r="E8554" s="829" t="s">
        <v>147</v>
      </c>
      <c r="F8554" s="234" t="s">
        <v>148</v>
      </c>
      <c r="G8554" s="829"/>
      <c r="H8554" s="233"/>
      <c r="K8554" s="233"/>
      <c r="L8554" s="233"/>
      <c r="M8554" s="230"/>
      <c r="N8554" s="233"/>
      <c r="O8554" s="233"/>
    </row>
    <row r="8555" spans="1:15" s="1378" customFormat="1" ht="13">
      <c r="A8555" s="403"/>
      <c r="B8555" s="404"/>
      <c r="C8555" s="404"/>
      <c r="D8555" s="274">
        <v>8.1000000000000003E-2</v>
      </c>
      <c r="E8555" s="829" t="s">
        <v>149</v>
      </c>
      <c r="F8555" s="264" t="s">
        <v>150</v>
      </c>
      <c r="G8555" s="370" t="s">
        <v>151</v>
      </c>
      <c r="H8555" s="248">
        <f>Bahan!$C$10</f>
        <v>125000</v>
      </c>
      <c r="K8555" s="248" t="s">
        <v>128</v>
      </c>
      <c r="L8555" s="230">
        <f>D8555*H8555</f>
        <v>10125</v>
      </c>
      <c r="M8555" s="230"/>
      <c r="N8555" s="233"/>
      <c r="O8555" s="233"/>
    </row>
    <row r="8556" spans="1:15" s="1378" customFormat="1" ht="13">
      <c r="A8556" s="403"/>
      <c r="B8556" s="404"/>
      <c r="C8556" s="404"/>
      <c r="D8556" s="274">
        <v>0.13500000000000001</v>
      </c>
      <c r="E8556" s="829" t="s">
        <v>149</v>
      </c>
      <c r="F8556" s="264" t="s">
        <v>945</v>
      </c>
      <c r="G8556" s="370" t="s">
        <v>151</v>
      </c>
      <c r="H8556" s="248">
        <f>Bahan!$C$20</f>
        <v>135000</v>
      </c>
      <c r="K8556" s="248" t="s">
        <v>128</v>
      </c>
      <c r="L8556" s="230">
        <f>D8556*H8556</f>
        <v>18225</v>
      </c>
      <c r="M8556" s="230"/>
      <c r="N8556" s="233"/>
      <c r="O8556" s="233"/>
    </row>
    <row r="8557" spans="1:15" s="1378" customFormat="1" ht="13">
      <c r="A8557" s="403"/>
      <c r="B8557" s="404"/>
      <c r="C8557" s="404"/>
      <c r="D8557" s="274">
        <v>1.35E-2</v>
      </c>
      <c r="E8557" s="829" t="s">
        <v>149</v>
      </c>
      <c r="F8557" s="234" t="s">
        <v>153</v>
      </c>
      <c r="G8557" s="370" t="s">
        <v>151</v>
      </c>
      <c r="H8557" s="248">
        <f>Bahan!$C$21</f>
        <v>145000</v>
      </c>
      <c r="K8557" s="248" t="s">
        <v>128</v>
      </c>
      <c r="L8557" s="230">
        <f>D8557*H8557</f>
        <v>1957.5</v>
      </c>
      <c r="M8557" s="230"/>
      <c r="N8557" s="233"/>
      <c r="O8557" s="233"/>
    </row>
    <row r="8558" spans="1:15" s="1378" customFormat="1" ht="13">
      <c r="A8558" s="403"/>
      <c r="B8558" s="404"/>
      <c r="C8558" s="404"/>
      <c r="D8558" s="274">
        <v>4.0000000000000001E-3</v>
      </c>
      <c r="E8558" s="829" t="s">
        <v>149</v>
      </c>
      <c r="F8558" s="234" t="s">
        <v>154</v>
      </c>
      <c r="G8558" s="370" t="s">
        <v>151</v>
      </c>
      <c r="H8558" s="248">
        <f>Bahan!$C$22</f>
        <v>150000</v>
      </c>
      <c r="K8558" s="248" t="s">
        <v>128</v>
      </c>
      <c r="L8558" s="230">
        <f>D8558*H8558</f>
        <v>600</v>
      </c>
      <c r="M8558" s="230"/>
      <c r="N8558" s="233"/>
      <c r="O8558" s="233"/>
    </row>
    <row r="8559" spans="1:15" s="1378" customFormat="1" ht="13">
      <c r="A8559" s="403"/>
      <c r="B8559" s="404"/>
      <c r="C8559" s="404"/>
      <c r="D8559" s="421"/>
      <c r="E8559" s="829"/>
      <c r="F8559" s="234"/>
      <c r="G8559" s="829"/>
      <c r="H8559" s="233"/>
      <c r="K8559" s="233"/>
      <c r="L8559" s="233"/>
      <c r="M8559" s="230" t="s">
        <v>128</v>
      </c>
      <c r="N8559" s="265">
        <f>SUM(L8555:L8558)</f>
        <v>30907.5</v>
      </c>
      <c r="O8559" s="233"/>
    </row>
    <row r="8560" spans="1:15" s="1378" customFormat="1" ht="13">
      <c r="A8560" s="403"/>
      <c r="B8560" s="404"/>
      <c r="C8560" s="404"/>
      <c r="D8560" s="421"/>
      <c r="E8560" s="829" t="s">
        <v>155</v>
      </c>
      <c r="F8560" s="234" t="s">
        <v>156</v>
      </c>
      <c r="G8560" s="829"/>
      <c r="H8560" s="233"/>
      <c r="K8560" s="233"/>
      <c r="L8560" s="233"/>
      <c r="M8560" s="230"/>
      <c r="N8560" s="233"/>
      <c r="O8560" s="233"/>
    </row>
    <row r="8561" spans="1:15" s="1378" customFormat="1" ht="13">
      <c r="A8561" s="403"/>
      <c r="B8561" s="404"/>
      <c r="C8561" s="404"/>
      <c r="D8561" s="274">
        <v>1</v>
      </c>
      <c r="E8561" s="829" t="s">
        <v>4</v>
      </c>
      <c r="F8561" s="439" t="s">
        <v>1640</v>
      </c>
      <c r="G8561" s="370" t="s">
        <v>151</v>
      </c>
      <c r="H8561" s="426">
        <f>Bahan!$C$524</f>
        <v>330000</v>
      </c>
      <c r="K8561" s="248" t="s">
        <v>128</v>
      </c>
      <c r="L8561" s="230">
        <f>D8561*H8561</f>
        <v>330000</v>
      </c>
      <c r="M8561" s="230"/>
      <c r="N8561" s="233"/>
      <c r="O8561" s="233"/>
    </row>
    <row r="8562" spans="1:15" s="1378" customFormat="1" ht="13">
      <c r="A8562" s="231"/>
      <c r="B8562" s="829"/>
      <c r="C8562" s="829"/>
      <c r="D8562" s="421"/>
      <c r="E8562" s="829"/>
      <c r="F8562" s="234"/>
      <c r="G8562" s="370"/>
      <c r="H8562" s="248"/>
      <c r="K8562" s="233"/>
      <c r="L8562" s="230"/>
      <c r="M8562" s="230" t="s">
        <v>128</v>
      </c>
      <c r="N8562" s="265">
        <f>SUM(L8561:L8561)</f>
        <v>330000</v>
      </c>
      <c r="O8562" s="233"/>
    </row>
    <row r="8563" spans="1:15" s="1378" customFormat="1" ht="13">
      <c r="A8563" s="231"/>
      <c r="B8563" s="829"/>
      <c r="C8563" s="829"/>
      <c r="D8563" s="421"/>
      <c r="E8563" s="829"/>
      <c r="F8563" s="234"/>
      <c r="G8563" s="829"/>
      <c r="H8563" s="829"/>
      <c r="K8563" s="829"/>
      <c r="L8563" s="233"/>
      <c r="M8563" s="267" t="s">
        <v>169</v>
      </c>
      <c r="N8563" s="268" t="s">
        <v>169</v>
      </c>
      <c r="O8563" s="233"/>
    </row>
    <row r="8564" spans="1:15" s="1378" customFormat="1" ht="13">
      <c r="A8564" s="231"/>
      <c r="B8564" s="829"/>
      <c r="C8564" s="829"/>
      <c r="D8564" s="421"/>
      <c r="E8564" s="829"/>
      <c r="F8564" s="234"/>
      <c r="G8564" s="829"/>
      <c r="H8564" s="233" t="s">
        <v>170</v>
      </c>
      <c r="K8564" s="233"/>
      <c r="L8564" s="233"/>
      <c r="M8564" s="230" t="s">
        <v>128</v>
      </c>
      <c r="N8564" s="230">
        <f>SUM(N8559:N8562)</f>
        <v>360907.5</v>
      </c>
      <c r="O8564" s="233"/>
    </row>
    <row r="8565" spans="1:15" s="1378" customFormat="1" ht="13">
      <c r="A8565" s="231"/>
      <c r="B8565" s="829"/>
      <c r="C8565" s="829"/>
      <c r="D8565" s="421"/>
      <c r="E8565" s="829"/>
      <c r="F8565" s="234"/>
      <c r="G8565" s="829"/>
      <c r="H8565" s="269" t="s">
        <v>3123</v>
      </c>
      <c r="I8565" s="233"/>
      <c r="J8565" s="233"/>
      <c r="K8565" s="270"/>
      <c r="L8565" s="233"/>
      <c r="M8565" s="230" t="s">
        <v>128</v>
      </c>
      <c r="N8565" s="265">
        <f>N8564*$Q$4</f>
        <v>36090.75</v>
      </c>
      <c r="O8565" s="233"/>
    </row>
    <row r="8566" spans="1:15" s="1378" customFormat="1" ht="13">
      <c r="A8566" s="231"/>
      <c r="B8566" s="829"/>
      <c r="C8566" s="829"/>
      <c r="D8566" s="421"/>
      <c r="E8566" s="829"/>
      <c r="F8566" s="234"/>
      <c r="G8566" s="829"/>
      <c r="H8566" s="233" t="s">
        <v>171</v>
      </c>
      <c r="I8566" s="233"/>
      <c r="J8566" s="233"/>
      <c r="K8566" s="233"/>
      <c r="L8566" s="233"/>
      <c r="M8566" s="230" t="s">
        <v>128</v>
      </c>
      <c r="N8566" s="262">
        <f>ROUNDDOWN((N8564+N8565),0)</f>
        <v>396998</v>
      </c>
      <c r="O8566" s="233"/>
    </row>
    <row r="8567" spans="1:15" s="1378" customFormat="1" ht="13">
      <c r="A8567" s="231"/>
      <c r="B8567" s="829"/>
      <c r="C8567" s="829"/>
      <c r="D8567" s="421"/>
      <c r="E8567" s="829"/>
      <c r="F8567" s="234"/>
      <c r="G8567" s="829"/>
      <c r="H8567" s="233"/>
      <c r="I8567" s="233"/>
      <c r="J8567" s="233"/>
      <c r="K8567" s="233"/>
      <c r="L8567" s="233"/>
      <c r="M8567" s="230"/>
      <c r="N8567" s="262"/>
      <c r="O8567" s="233"/>
    </row>
    <row r="8568" spans="1:15" s="1378" customFormat="1" ht="13">
      <c r="A8568" s="258">
        <f>1+A8553</f>
        <v>324</v>
      </c>
      <c r="B8568" s="1250" t="s">
        <v>1641</v>
      </c>
      <c r="C8568" s="437"/>
      <c r="D8568" s="438" t="s">
        <v>1642</v>
      </c>
      <c r="E8568" s="1250"/>
      <c r="F8568" s="260"/>
      <c r="G8568" s="1250"/>
      <c r="H8568" s="245"/>
      <c r="K8568" s="245"/>
      <c r="L8568" s="245"/>
      <c r="M8568" s="262"/>
      <c r="N8568" s="245"/>
      <c r="O8568" s="233"/>
    </row>
    <row r="8569" spans="1:15" s="1378" customFormat="1" ht="13">
      <c r="A8569" s="403"/>
      <c r="B8569" s="404"/>
      <c r="C8569" s="404"/>
      <c r="D8569" s="421"/>
      <c r="E8569" s="829" t="s">
        <v>147</v>
      </c>
      <c r="F8569" s="234" t="s">
        <v>148</v>
      </c>
      <c r="G8569" s="829"/>
      <c r="H8569" s="233"/>
      <c r="K8569" s="233"/>
      <c r="L8569" s="233"/>
      <c r="M8569" s="230"/>
      <c r="N8569" s="233"/>
      <c r="O8569" s="233"/>
    </row>
    <row r="8570" spans="1:15" s="1378" customFormat="1" ht="13">
      <c r="A8570" s="403"/>
      <c r="B8570" s="404"/>
      <c r="C8570" s="404"/>
      <c r="D8570" s="274">
        <v>8.1000000000000003E-2</v>
      </c>
      <c r="E8570" s="829" t="s">
        <v>149</v>
      </c>
      <c r="F8570" s="264" t="s">
        <v>150</v>
      </c>
      <c r="G8570" s="370" t="s">
        <v>151</v>
      </c>
      <c r="H8570" s="248">
        <f>Bahan!$C$10</f>
        <v>125000</v>
      </c>
      <c r="K8570" s="248" t="s">
        <v>128</v>
      </c>
      <c r="L8570" s="230">
        <f>D8570*H8570</f>
        <v>10125</v>
      </c>
      <c r="M8570" s="230"/>
      <c r="N8570" s="233"/>
      <c r="O8570" s="233"/>
    </row>
    <row r="8571" spans="1:15" s="1378" customFormat="1" ht="13">
      <c r="A8571" s="403"/>
      <c r="B8571" s="404"/>
      <c r="C8571" s="404"/>
      <c r="D8571" s="274">
        <v>0.13500000000000001</v>
      </c>
      <c r="E8571" s="829" t="s">
        <v>149</v>
      </c>
      <c r="F8571" s="264" t="s">
        <v>945</v>
      </c>
      <c r="G8571" s="370" t="s">
        <v>151</v>
      </c>
      <c r="H8571" s="248">
        <f>Bahan!$C$20</f>
        <v>135000</v>
      </c>
      <c r="K8571" s="248" t="s">
        <v>128</v>
      </c>
      <c r="L8571" s="230">
        <f>D8571*H8571</f>
        <v>18225</v>
      </c>
      <c r="M8571" s="230"/>
      <c r="N8571" s="233"/>
      <c r="O8571" s="233"/>
    </row>
    <row r="8572" spans="1:15" s="1378" customFormat="1" ht="13">
      <c r="A8572" s="403"/>
      <c r="B8572" s="404"/>
      <c r="C8572" s="404"/>
      <c r="D8572" s="274">
        <v>1.35E-2</v>
      </c>
      <c r="E8572" s="829" t="s">
        <v>149</v>
      </c>
      <c r="F8572" s="234" t="s">
        <v>153</v>
      </c>
      <c r="G8572" s="370" t="s">
        <v>151</v>
      </c>
      <c r="H8572" s="248">
        <f>Bahan!$C$21</f>
        <v>145000</v>
      </c>
      <c r="K8572" s="248" t="s">
        <v>128</v>
      </c>
      <c r="L8572" s="230">
        <f>D8572*H8572</f>
        <v>1957.5</v>
      </c>
      <c r="M8572" s="230"/>
      <c r="N8572" s="233"/>
      <c r="O8572" s="233"/>
    </row>
    <row r="8573" spans="1:15" s="1378" customFormat="1" ht="13">
      <c r="A8573" s="403"/>
      <c r="B8573" s="404"/>
      <c r="C8573" s="404"/>
      <c r="D8573" s="274">
        <v>4.0000000000000001E-3</v>
      </c>
      <c r="E8573" s="829" t="s">
        <v>149</v>
      </c>
      <c r="F8573" s="234" t="s">
        <v>154</v>
      </c>
      <c r="G8573" s="370" t="s">
        <v>151</v>
      </c>
      <c r="H8573" s="248">
        <f>Bahan!$C$22</f>
        <v>150000</v>
      </c>
      <c r="K8573" s="248" t="s">
        <v>128</v>
      </c>
      <c r="L8573" s="230">
        <f>D8573*H8573</f>
        <v>600</v>
      </c>
      <c r="M8573" s="230"/>
      <c r="N8573" s="233"/>
      <c r="O8573" s="233"/>
    </row>
    <row r="8574" spans="1:15" s="1378" customFormat="1" ht="13">
      <c r="A8574" s="403"/>
      <c r="B8574" s="404"/>
      <c r="C8574" s="404"/>
      <c r="D8574" s="421"/>
      <c r="E8574" s="829"/>
      <c r="F8574" s="234"/>
      <c r="G8574" s="829"/>
      <c r="H8574" s="233"/>
      <c r="K8574" s="233"/>
      <c r="L8574" s="233"/>
      <c r="M8574" s="230" t="s">
        <v>128</v>
      </c>
      <c r="N8574" s="265">
        <f>SUM(L8570:L8573)</f>
        <v>30907.5</v>
      </c>
      <c r="O8574" s="233"/>
    </row>
    <row r="8575" spans="1:15" s="1378" customFormat="1" ht="13">
      <c r="A8575" s="403"/>
      <c r="B8575" s="404"/>
      <c r="C8575" s="404"/>
      <c r="D8575" s="421"/>
      <c r="E8575" s="829" t="s">
        <v>155</v>
      </c>
      <c r="F8575" s="234" t="s">
        <v>156</v>
      </c>
      <c r="G8575" s="829"/>
      <c r="H8575" s="233"/>
      <c r="K8575" s="233"/>
      <c r="L8575" s="233"/>
      <c r="M8575" s="230"/>
      <c r="N8575" s="233"/>
      <c r="O8575" s="233"/>
    </row>
    <row r="8576" spans="1:15" s="1378" customFormat="1" ht="13">
      <c r="A8576" s="403"/>
      <c r="B8576" s="404"/>
      <c r="C8576" s="404"/>
      <c r="D8576" s="274">
        <v>1</v>
      </c>
      <c r="E8576" s="829" t="s">
        <v>4</v>
      </c>
      <c r="F8576" s="439" t="s">
        <v>1643</v>
      </c>
      <c r="G8576" s="370" t="s">
        <v>151</v>
      </c>
      <c r="H8576" s="426">
        <f>Bahan!C525</f>
        <v>450000</v>
      </c>
      <c r="K8576" s="248" t="s">
        <v>128</v>
      </c>
      <c r="L8576" s="230">
        <f>D8576*H8576</f>
        <v>450000</v>
      </c>
      <c r="M8576" s="230"/>
      <c r="N8576" s="233"/>
      <c r="O8576" s="233"/>
    </row>
    <row r="8577" spans="1:15" s="1378" customFormat="1" ht="13">
      <c r="A8577" s="231"/>
      <c r="B8577" s="829"/>
      <c r="C8577" s="829"/>
      <c r="D8577" s="421"/>
      <c r="E8577" s="829"/>
      <c r="F8577" s="234"/>
      <c r="G8577" s="370"/>
      <c r="H8577" s="248"/>
      <c r="K8577" s="233"/>
      <c r="L8577" s="230"/>
      <c r="M8577" s="230" t="s">
        <v>128</v>
      </c>
      <c r="N8577" s="265">
        <f>SUM(L8576:L8576)</f>
        <v>450000</v>
      </c>
      <c r="O8577" s="233"/>
    </row>
    <row r="8578" spans="1:15" s="1378" customFormat="1" ht="13">
      <c r="A8578" s="231"/>
      <c r="B8578" s="829"/>
      <c r="C8578" s="829"/>
      <c r="D8578" s="421"/>
      <c r="E8578" s="829"/>
      <c r="F8578" s="234"/>
      <c r="G8578" s="829"/>
      <c r="H8578" s="829"/>
      <c r="K8578" s="829"/>
      <c r="L8578" s="233"/>
      <c r="M8578" s="267" t="s">
        <v>169</v>
      </c>
      <c r="N8578" s="268" t="s">
        <v>169</v>
      </c>
      <c r="O8578" s="233"/>
    </row>
    <row r="8579" spans="1:15" s="1378" customFormat="1" ht="13">
      <c r="A8579" s="231"/>
      <c r="B8579" s="829"/>
      <c r="C8579" s="829"/>
      <c r="D8579" s="421"/>
      <c r="E8579" s="829"/>
      <c r="F8579" s="234"/>
      <c r="G8579" s="829"/>
      <c r="H8579" s="233" t="s">
        <v>170</v>
      </c>
      <c r="K8579" s="233"/>
      <c r="L8579" s="233"/>
      <c r="M8579" s="230" t="s">
        <v>128</v>
      </c>
      <c r="N8579" s="230">
        <f>SUM(N8574:N8577)</f>
        <v>480907.5</v>
      </c>
      <c r="O8579" s="233"/>
    </row>
    <row r="8580" spans="1:15" s="1378" customFormat="1" ht="13">
      <c r="A8580" s="231"/>
      <c r="B8580" s="829"/>
      <c r="C8580" s="829"/>
      <c r="D8580" s="421"/>
      <c r="E8580" s="829"/>
      <c r="F8580" s="234"/>
      <c r="G8580" s="829"/>
      <c r="H8580" s="269" t="s">
        <v>3123</v>
      </c>
      <c r="I8580" s="233"/>
      <c r="J8580" s="233"/>
      <c r="K8580" s="270"/>
      <c r="L8580" s="233"/>
      <c r="M8580" s="230" t="s">
        <v>128</v>
      </c>
      <c r="N8580" s="265">
        <f>N8579*$Q$4</f>
        <v>48090.75</v>
      </c>
      <c r="O8580" s="233"/>
    </row>
    <row r="8581" spans="1:15" s="1378" customFormat="1" ht="13">
      <c r="A8581" s="231"/>
      <c r="B8581" s="829"/>
      <c r="C8581" s="829"/>
      <c r="D8581" s="421"/>
      <c r="E8581" s="829"/>
      <c r="F8581" s="234"/>
      <c r="G8581" s="829"/>
      <c r="H8581" s="233" t="s">
        <v>171</v>
      </c>
      <c r="I8581" s="233"/>
      <c r="J8581" s="233"/>
      <c r="K8581" s="233"/>
      <c r="L8581" s="233"/>
      <c r="M8581" s="230" t="s">
        <v>128</v>
      </c>
      <c r="N8581" s="262">
        <f>ROUNDDOWN((N8579+N8580),0)</f>
        <v>528998</v>
      </c>
      <c r="O8581" s="233"/>
    </row>
    <row r="8582" spans="1:15" s="1378" customFormat="1" ht="13">
      <c r="A8582" s="231"/>
      <c r="B8582" s="829"/>
      <c r="C8582" s="829"/>
      <c r="D8582" s="421"/>
      <c r="E8582" s="829"/>
      <c r="F8582" s="234"/>
      <c r="G8582" s="829"/>
      <c r="H8582" s="233"/>
      <c r="K8582" s="233"/>
      <c r="L8582" s="233"/>
      <c r="M8582" s="230"/>
      <c r="N8582" s="233"/>
      <c r="O8582" s="233"/>
    </row>
    <row r="8583" spans="1:15" s="1378" customFormat="1" ht="13">
      <c r="A8583" s="258">
        <f>1+A8568</f>
        <v>325</v>
      </c>
      <c r="B8583" s="1250" t="s">
        <v>1644</v>
      </c>
      <c r="C8583" s="437"/>
      <c r="D8583" s="438" t="s">
        <v>1645</v>
      </c>
      <c r="E8583" s="1250"/>
      <c r="F8583" s="260"/>
      <c r="G8583" s="1250"/>
      <c r="H8583" s="245"/>
      <c r="K8583" s="245"/>
      <c r="L8583" s="245"/>
      <c r="M8583" s="262"/>
      <c r="N8583" s="245"/>
      <c r="O8583" s="233"/>
    </row>
    <row r="8584" spans="1:15" s="1378" customFormat="1" ht="13">
      <c r="A8584" s="403"/>
      <c r="B8584" s="404" t="s">
        <v>1646</v>
      </c>
      <c r="C8584" s="404"/>
      <c r="D8584" s="421"/>
      <c r="E8584" s="829" t="s">
        <v>147</v>
      </c>
      <c r="F8584" s="234" t="s">
        <v>148</v>
      </c>
      <c r="G8584" s="829"/>
      <c r="H8584" s="233"/>
      <c r="K8584" s="233"/>
      <c r="L8584" s="233"/>
      <c r="M8584" s="230"/>
      <c r="N8584" s="233"/>
      <c r="O8584" s="233"/>
    </row>
    <row r="8585" spans="1:15" s="1378" customFormat="1" ht="13">
      <c r="A8585" s="403"/>
      <c r="B8585" s="404"/>
      <c r="C8585" s="404"/>
      <c r="D8585" s="274">
        <v>0.3</v>
      </c>
      <c r="E8585" s="829" t="s">
        <v>149</v>
      </c>
      <c r="F8585" s="264" t="s">
        <v>150</v>
      </c>
      <c r="G8585" s="370" t="s">
        <v>151</v>
      </c>
      <c r="H8585" s="248">
        <f>Bahan!$C$10</f>
        <v>125000</v>
      </c>
      <c r="K8585" s="248" t="s">
        <v>128</v>
      </c>
      <c r="L8585" s="230">
        <f>D8585*H8585</f>
        <v>37500</v>
      </c>
      <c r="M8585" s="230"/>
      <c r="N8585" s="233"/>
      <c r="O8585" s="233"/>
    </row>
    <row r="8586" spans="1:15" s="1378" customFormat="1" ht="13">
      <c r="A8586" s="403"/>
      <c r="B8586" s="404"/>
      <c r="C8586" s="404"/>
      <c r="D8586" s="274">
        <v>0.45</v>
      </c>
      <c r="E8586" s="829" t="s">
        <v>149</v>
      </c>
      <c r="F8586" s="264" t="s">
        <v>945</v>
      </c>
      <c r="G8586" s="370" t="s">
        <v>151</v>
      </c>
      <c r="H8586" s="248">
        <f>Bahan!$C$20</f>
        <v>135000</v>
      </c>
      <c r="K8586" s="248" t="s">
        <v>128</v>
      </c>
      <c r="L8586" s="230">
        <f>D8586*H8586</f>
        <v>60750</v>
      </c>
      <c r="M8586" s="230"/>
      <c r="N8586" s="233"/>
      <c r="O8586" s="233"/>
    </row>
    <row r="8587" spans="1:15" s="1378" customFormat="1" ht="13">
      <c r="A8587" s="403"/>
      <c r="B8587" s="404"/>
      <c r="C8587" s="404"/>
      <c r="D8587" s="274">
        <v>4.4999999999999998E-2</v>
      </c>
      <c r="E8587" s="829" t="s">
        <v>149</v>
      </c>
      <c r="F8587" s="234" t="s">
        <v>153</v>
      </c>
      <c r="G8587" s="370" t="s">
        <v>151</v>
      </c>
      <c r="H8587" s="248">
        <f>Bahan!$C$21</f>
        <v>145000</v>
      </c>
      <c r="K8587" s="248" t="s">
        <v>128</v>
      </c>
      <c r="L8587" s="230">
        <f>D8587*H8587</f>
        <v>6525</v>
      </c>
      <c r="M8587" s="230"/>
      <c r="N8587" s="233"/>
      <c r="O8587" s="233"/>
    </row>
    <row r="8588" spans="1:15" s="1378" customFormat="1" ht="13">
      <c r="A8588" s="403"/>
      <c r="B8588" s="404"/>
      <c r="C8588" s="404"/>
      <c r="D8588" s="274">
        <v>1.4999999999999999E-2</v>
      </c>
      <c r="E8588" s="829" t="s">
        <v>149</v>
      </c>
      <c r="F8588" s="234" t="s">
        <v>154</v>
      </c>
      <c r="G8588" s="370" t="s">
        <v>151</v>
      </c>
      <c r="H8588" s="248">
        <f>Bahan!$C$22</f>
        <v>150000</v>
      </c>
      <c r="K8588" s="248" t="s">
        <v>128</v>
      </c>
      <c r="L8588" s="230">
        <f>D8588*H8588</f>
        <v>2250</v>
      </c>
      <c r="M8588" s="230"/>
      <c r="N8588" s="233"/>
      <c r="O8588" s="233"/>
    </row>
    <row r="8589" spans="1:15" s="1378" customFormat="1" ht="13">
      <c r="A8589" s="403"/>
      <c r="B8589" s="404"/>
      <c r="C8589" s="404"/>
      <c r="D8589" s="421"/>
      <c r="E8589" s="829"/>
      <c r="F8589" s="234"/>
      <c r="G8589" s="829"/>
      <c r="H8589" s="233"/>
      <c r="K8589" s="233"/>
      <c r="L8589" s="233"/>
      <c r="M8589" s="230" t="s">
        <v>128</v>
      </c>
      <c r="N8589" s="265">
        <f>SUM(L8585:L8588)</f>
        <v>107025</v>
      </c>
      <c r="O8589" s="233"/>
    </row>
    <row r="8590" spans="1:15" s="1378" customFormat="1" ht="13">
      <c r="A8590" s="403"/>
      <c r="B8590" s="404"/>
      <c r="C8590" s="404"/>
      <c r="D8590" s="421"/>
      <c r="E8590" s="829" t="s">
        <v>155</v>
      </c>
      <c r="F8590" s="234" t="s">
        <v>156</v>
      </c>
      <c r="G8590" s="829"/>
      <c r="H8590" s="233"/>
      <c r="K8590" s="233"/>
      <c r="L8590" s="233"/>
      <c r="M8590" s="230"/>
      <c r="N8590" s="233"/>
      <c r="O8590" s="233"/>
    </row>
    <row r="8591" spans="1:15" s="1378" customFormat="1" ht="13">
      <c r="A8591" s="403"/>
      <c r="B8591" s="404"/>
      <c r="C8591" s="404"/>
      <c r="D8591" s="274">
        <v>1</v>
      </c>
      <c r="E8591" s="829" t="s">
        <v>4</v>
      </c>
      <c r="F8591" s="439" t="s">
        <v>1647</v>
      </c>
      <c r="G8591" s="370" t="s">
        <v>151</v>
      </c>
      <c r="H8591" s="426">
        <f>Bahan!$C$642</f>
        <v>14500000</v>
      </c>
      <c r="K8591" s="248" t="s">
        <v>128</v>
      </c>
      <c r="L8591" s="230">
        <f>D8591*H8591</f>
        <v>14500000</v>
      </c>
      <c r="M8591" s="230"/>
      <c r="N8591" s="233"/>
      <c r="O8591" s="233"/>
    </row>
    <row r="8592" spans="1:15" s="1378" customFormat="1" ht="13">
      <c r="A8592" s="403"/>
      <c r="B8592" s="404"/>
      <c r="C8592" s="404"/>
      <c r="D8592" s="274">
        <v>1</v>
      </c>
      <c r="E8592" s="829" t="s">
        <v>1648</v>
      </c>
      <c r="F8592" s="439" t="s">
        <v>1649</v>
      </c>
      <c r="G8592" s="370" t="s">
        <v>151</v>
      </c>
      <c r="H8592" s="426">
        <f>Bahan!$C$643</f>
        <v>12000000</v>
      </c>
      <c r="K8592" s="248" t="s">
        <v>128</v>
      </c>
      <c r="L8592" s="230">
        <f>D8592*H8592</f>
        <v>12000000</v>
      </c>
      <c r="M8592" s="230"/>
      <c r="N8592" s="233"/>
      <c r="O8592" s="233"/>
    </row>
    <row r="8593" spans="1:15" s="1378" customFormat="1" ht="13">
      <c r="A8593" s="403"/>
      <c r="B8593" s="404"/>
      <c r="C8593" s="404"/>
      <c r="D8593" s="274">
        <v>1</v>
      </c>
      <c r="E8593" s="829" t="s">
        <v>1648</v>
      </c>
      <c r="F8593" s="439" t="s">
        <v>1650</v>
      </c>
      <c r="G8593" s="370" t="s">
        <v>151</v>
      </c>
      <c r="H8593" s="426">
        <f>Bahan!$C$644</f>
        <v>5000000</v>
      </c>
      <c r="K8593" s="248" t="s">
        <v>128</v>
      </c>
      <c r="L8593" s="230">
        <f>D8593*H8593</f>
        <v>5000000</v>
      </c>
      <c r="M8593" s="230"/>
      <c r="N8593" s="233"/>
      <c r="O8593" s="233"/>
    </row>
    <row r="8594" spans="1:15" s="1378" customFormat="1" ht="13">
      <c r="A8594" s="231"/>
      <c r="B8594" s="829"/>
      <c r="C8594" s="829"/>
      <c r="D8594" s="421"/>
      <c r="E8594" s="829"/>
      <c r="F8594" s="234"/>
      <c r="G8594" s="370"/>
      <c r="H8594" s="248"/>
      <c r="K8594" s="233"/>
      <c r="L8594" s="230"/>
      <c r="M8594" s="230" t="s">
        <v>128</v>
      </c>
      <c r="N8594" s="265">
        <f>SUM(L8591:L8593)</f>
        <v>31500000</v>
      </c>
      <c r="O8594" s="233"/>
    </row>
    <row r="8595" spans="1:15" s="1378" customFormat="1" ht="13">
      <c r="A8595" s="231"/>
      <c r="B8595" s="829"/>
      <c r="C8595" s="829"/>
      <c r="D8595" s="421"/>
      <c r="E8595" s="829"/>
      <c r="F8595" s="234"/>
      <c r="G8595" s="829"/>
      <c r="H8595" s="829"/>
      <c r="K8595" s="829"/>
      <c r="L8595" s="233"/>
      <c r="M8595" s="267" t="s">
        <v>169</v>
      </c>
      <c r="N8595" s="268" t="s">
        <v>169</v>
      </c>
      <c r="O8595" s="233"/>
    </row>
    <row r="8596" spans="1:15" s="1378" customFormat="1" ht="13">
      <c r="A8596" s="231"/>
      <c r="B8596" s="829"/>
      <c r="C8596" s="829"/>
      <c r="D8596" s="421"/>
      <c r="E8596" s="829"/>
      <c r="F8596" s="234"/>
      <c r="G8596" s="829"/>
      <c r="H8596" s="233" t="s">
        <v>170</v>
      </c>
      <c r="K8596" s="233"/>
      <c r="L8596" s="233"/>
      <c r="M8596" s="230" t="s">
        <v>128</v>
      </c>
      <c r="N8596" s="230">
        <f>SUM(N8589:N8594)</f>
        <v>31607025</v>
      </c>
      <c r="O8596" s="233"/>
    </row>
    <row r="8597" spans="1:15" s="1378" customFormat="1" ht="13">
      <c r="A8597" s="231"/>
      <c r="B8597" s="829"/>
      <c r="C8597" s="829"/>
      <c r="D8597" s="421"/>
      <c r="E8597" s="829"/>
      <c r="F8597" s="234"/>
      <c r="G8597" s="829"/>
      <c r="H8597" s="269" t="s">
        <v>3123</v>
      </c>
      <c r="I8597" s="233"/>
      <c r="J8597" s="233"/>
      <c r="K8597" s="270"/>
      <c r="L8597" s="233"/>
      <c r="M8597" s="230" t="s">
        <v>128</v>
      </c>
      <c r="N8597" s="265">
        <f>N8596*$Q$4</f>
        <v>3160702.5</v>
      </c>
      <c r="O8597" s="233"/>
    </row>
    <row r="8598" spans="1:15" s="1378" customFormat="1" ht="13">
      <c r="A8598" s="231"/>
      <c r="B8598" s="829"/>
      <c r="C8598" s="829"/>
      <c r="D8598" s="421"/>
      <c r="E8598" s="829"/>
      <c r="F8598" s="234"/>
      <c r="G8598" s="829"/>
      <c r="H8598" s="233" t="s">
        <v>171</v>
      </c>
      <c r="I8598" s="233"/>
      <c r="J8598" s="233"/>
      <c r="K8598" s="233"/>
      <c r="L8598" s="233"/>
      <c r="M8598" s="230" t="s">
        <v>128</v>
      </c>
      <c r="N8598" s="262">
        <f>ROUNDDOWN((N8596+N8597),0)</f>
        <v>34767727</v>
      </c>
      <c r="O8598" s="233"/>
    </row>
    <row r="8599" spans="1:15" s="1378" customFormat="1" ht="13">
      <c r="A8599" s="258">
        <f>1+A8583</f>
        <v>326</v>
      </c>
      <c r="B8599" s="1250" t="s">
        <v>1651</v>
      </c>
      <c r="C8599" s="437"/>
      <c r="D8599" s="438" t="s">
        <v>1652</v>
      </c>
      <c r="E8599" s="1250"/>
      <c r="F8599" s="260"/>
      <c r="G8599" s="1250"/>
      <c r="H8599" s="245"/>
      <c r="K8599" s="245"/>
      <c r="L8599" s="245"/>
      <c r="M8599" s="262"/>
      <c r="N8599" s="245"/>
      <c r="O8599" s="233"/>
    </row>
    <row r="8600" spans="1:15" s="1378" customFormat="1" ht="13">
      <c r="A8600" s="403"/>
      <c r="B8600" s="404"/>
      <c r="C8600" s="404"/>
      <c r="D8600" s="421"/>
      <c r="E8600" s="829" t="s">
        <v>147</v>
      </c>
      <c r="F8600" s="234" t="s">
        <v>148</v>
      </c>
      <c r="G8600" s="829"/>
      <c r="H8600" s="233"/>
      <c r="K8600" s="233"/>
      <c r="L8600" s="233"/>
      <c r="M8600" s="230"/>
      <c r="N8600" s="233"/>
      <c r="O8600" s="233"/>
    </row>
    <row r="8601" spans="1:15" s="1378" customFormat="1" ht="13">
      <c r="A8601" s="403"/>
      <c r="B8601" s="404"/>
      <c r="C8601" s="404"/>
      <c r="D8601" s="274">
        <v>0.3</v>
      </c>
      <c r="E8601" s="829" t="s">
        <v>149</v>
      </c>
      <c r="F8601" s="264" t="s">
        <v>150</v>
      </c>
      <c r="G8601" s="370" t="s">
        <v>151</v>
      </c>
      <c r="H8601" s="248">
        <f>Bahan!$C$10</f>
        <v>125000</v>
      </c>
      <c r="K8601" s="248" t="s">
        <v>128</v>
      </c>
      <c r="L8601" s="230">
        <f>D8601*H8601</f>
        <v>37500</v>
      </c>
      <c r="M8601" s="230"/>
      <c r="N8601" s="233"/>
      <c r="O8601" s="233"/>
    </row>
    <row r="8602" spans="1:15" s="1378" customFormat="1" ht="13">
      <c r="A8602" s="403"/>
      <c r="B8602" s="404"/>
      <c r="C8602" s="404"/>
      <c r="D8602" s="274">
        <v>0.45</v>
      </c>
      <c r="E8602" s="829" t="s">
        <v>149</v>
      </c>
      <c r="F8602" s="264" t="s">
        <v>945</v>
      </c>
      <c r="G8602" s="370" t="s">
        <v>151</v>
      </c>
      <c r="H8602" s="248">
        <f>Bahan!$C$20</f>
        <v>135000</v>
      </c>
      <c r="K8602" s="248" t="s">
        <v>128</v>
      </c>
      <c r="L8602" s="230">
        <f>D8602*H8602</f>
        <v>60750</v>
      </c>
      <c r="M8602" s="230"/>
      <c r="N8602" s="233"/>
      <c r="O8602" s="233"/>
    </row>
    <row r="8603" spans="1:15" s="1378" customFormat="1" ht="13">
      <c r="A8603" s="403"/>
      <c r="B8603" s="404"/>
      <c r="C8603" s="404"/>
      <c r="D8603" s="274">
        <v>4.4999999999999998E-2</v>
      </c>
      <c r="E8603" s="829" t="s">
        <v>149</v>
      </c>
      <c r="F8603" s="234" t="s">
        <v>153</v>
      </c>
      <c r="G8603" s="370" t="s">
        <v>151</v>
      </c>
      <c r="H8603" s="248">
        <f>Bahan!$C$21</f>
        <v>145000</v>
      </c>
      <c r="K8603" s="248" t="s">
        <v>128</v>
      </c>
      <c r="L8603" s="230">
        <f>D8603*H8603</f>
        <v>6525</v>
      </c>
      <c r="M8603" s="230"/>
      <c r="N8603" s="233"/>
      <c r="O8603" s="233"/>
    </row>
    <row r="8604" spans="1:15" s="1378" customFormat="1" ht="13">
      <c r="A8604" s="403"/>
      <c r="B8604" s="404"/>
      <c r="C8604" s="404"/>
      <c r="D8604" s="274">
        <v>1.4999999999999999E-2</v>
      </c>
      <c r="E8604" s="829" t="s">
        <v>149</v>
      </c>
      <c r="F8604" s="234" t="s">
        <v>154</v>
      </c>
      <c r="G8604" s="370" t="s">
        <v>151</v>
      </c>
      <c r="H8604" s="248">
        <f>Bahan!$C$22</f>
        <v>150000</v>
      </c>
      <c r="K8604" s="248" t="s">
        <v>128</v>
      </c>
      <c r="L8604" s="230">
        <f>D8604*H8604</f>
        <v>2250</v>
      </c>
      <c r="M8604" s="230"/>
      <c r="N8604" s="233"/>
      <c r="O8604" s="233"/>
    </row>
    <row r="8605" spans="1:15" s="1378" customFormat="1" ht="13">
      <c r="A8605" s="403"/>
      <c r="B8605" s="404"/>
      <c r="C8605" s="404"/>
      <c r="D8605" s="421"/>
      <c r="E8605" s="829"/>
      <c r="F8605" s="234"/>
      <c r="G8605" s="829"/>
      <c r="H8605" s="233"/>
      <c r="K8605" s="233"/>
      <c r="L8605" s="233"/>
      <c r="M8605" s="230" t="s">
        <v>128</v>
      </c>
      <c r="N8605" s="265">
        <f>SUM(L8601:L8604)</f>
        <v>107025</v>
      </c>
      <c r="O8605" s="233"/>
    </row>
    <row r="8606" spans="1:15" s="1378" customFormat="1" ht="13">
      <c r="A8606" s="403"/>
      <c r="B8606" s="404"/>
      <c r="C8606" s="404"/>
      <c r="D8606" s="421"/>
      <c r="E8606" s="829" t="s">
        <v>155</v>
      </c>
      <c r="F8606" s="234" t="s">
        <v>156</v>
      </c>
      <c r="G8606" s="829"/>
      <c r="H8606" s="233"/>
      <c r="K8606" s="233"/>
      <c r="L8606" s="233"/>
      <c r="M8606" s="230"/>
      <c r="N8606" s="233"/>
      <c r="O8606" s="233"/>
    </row>
    <row r="8607" spans="1:15" s="1378" customFormat="1" ht="13">
      <c r="A8607" s="403"/>
      <c r="B8607" s="404"/>
      <c r="C8607" s="404"/>
      <c r="D8607" s="274">
        <v>1</v>
      </c>
      <c r="E8607" s="829" t="s">
        <v>1648</v>
      </c>
      <c r="F8607" s="439" t="s">
        <v>1653</v>
      </c>
      <c r="G8607" s="370" t="s">
        <v>151</v>
      </c>
      <c r="H8607" s="426">
        <f>Bahan!$C$645</f>
        <v>4000000</v>
      </c>
      <c r="K8607" s="248" t="s">
        <v>128</v>
      </c>
      <c r="L8607" s="230">
        <f t="shared" ref="L8607" si="103">D8607*H8607</f>
        <v>4000000</v>
      </c>
      <c r="M8607" s="230"/>
      <c r="N8607" s="233"/>
      <c r="O8607" s="233"/>
    </row>
    <row r="8608" spans="1:15" s="1378" customFormat="1" ht="13">
      <c r="A8608" s="231"/>
      <c r="B8608" s="829"/>
      <c r="C8608" s="829"/>
      <c r="D8608" s="421"/>
      <c r="E8608" s="829"/>
      <c r="F8608" s="234"/>
      <c r="G8608" s="370"/>
      <c r="H8608" s="248"/>
      <c r="K8608" s="233"/>
      <c r="L8608" s="230"/>
      <c r="M8608" s="230" t="s">
        <v>128</v>
      </c>
      <c r="N8608" s="265">
        <f>SUM(L8607:L8607)</f>
        <v>4000000</v>
      </c>
      <c r="O8608" s="233"/>
    </row>
    <row r="8609" spans="1:15" s="1378" customFormat="1" ht="13">
      <c r="A8609" s="231"/>
      <c r="B8609" s="829"/>
      <c r="C8609" s="829"/>
      <c r="D8609" s="421"/>
      <c r="E8609" s="829"/>
      <c r="F8609" s="234"/>
      <c r="G8609" s="829"/>
      <c r="H8609" s="829"/>
      <c r="K8609" s="829"/>
      <c r="L8609" s="233"/>
      <c r="M8609" s="267" t="s">
        <v>169</v>
      </c>
      <c r="N8609" s="268" t="s">
        <v>169</v>
      </c>
      <c r="O8609" s="233"/>
    </row>
    <row r="8610" spans="1:15" s="1378" customFormat="1" ht="13">
      <c r="A8610" s="231"/>
      <c r="B8610" s="829"/>
      <c r="C8610" s="829"/>
      <c r="D8610" s="421"/>
      <c r="E8610" s="829"/>
      <c r="F8610" s="234"/>
      <c r="G8610" s="829"/>
      <c r="H8610" s="233" t="s">
        <v>170</v>
      </c>
      <c r="K8610" s="233"/>
      <c r="L8610" s="233"/>
      <c r="M8610" s="230" t="s">
        <v>128</v>
      </c>
      <c r="N8610" s="230">
        <f>SUM(N8605:N8608)</f>
        <v>4107025</v>
      </c>
      <c r="O8610" s="233"/>
    </row>
    <row r="8611" spans="1:15" s="1378" customFormat="1" ht="13">
      <c r="A8611" s="231"/>
      <c r="B8611" s="829"/>
      <c r="C8611" s="829"/>
      <c r="D8611" s="421"/>
      <c r="E8611" s="829"/>
      <c r="F8611" s="234"/>
      <c r="G8611" s="829"/>
      <c r="H8611" s="269" t="s">
        <v>3123</v>
      </c>
      <c r="I8611" s="233"/>
      <c r="J8611" s="233"/>
      <c r="K8611" s="270"/>
      <c r="L8611" s="233"/>
      <c r="M8611" s="230" t="s">
        <v>128</v>
      </c>
      <c r="N8611" s="265">
        <f>N8610*$Q$4</f>
        <v>410702.5</v>
      </c>
      <c r="O8611" s="233"/>
    </row>
    <row r="8612" spans="1:15" s="1378" customFormat="1" ht="13">
      <c r="A8612" s="231"/>
      <c r="B8612" s="829"/>
      <c r="C8612" s="829"/>
      <c r="D8612" s="421"/>
      <c r="E8612" s="829"/>
      <c r="F8612" s="234"/>
      <c r="G8612" s="829"/>
      <c r="H8612" s="233" t="s">
        <v>171</v>
      </c>
      <c r="I8612" s="233"/>
      <c r="J8612" s="233"/>
      <c r="K8612" s="233"/>
      <c r="L8612" s="233"/>
      <c r="M8612" s="230" t="s">
        <v>128</v>
      </c>
      <c r="N8612" s="262">
        <f>ROUNDDOWN((N8610+N8611),0)</f>
        <v>4517727</v>
      </c>
      <c r="O8612" s="233"/>
    </row>
    <row r="8613" spans="1:15" s="1378" customFormat="1" ht="13">
      <c r="A8613" s="231"/>
      <c r="B8613" s="829"/>
      <c r="C8613" s="829"/>
      <c r="D8613" s="421"/>
      <c r="E8613" s="829"/>
      <c r="F8613" s="234"/>
      <c r="G8613" s="829"/>
      <c r="H8613" s="233"/>
      <c r="K8613" s="233"/>
      <c r="L8613" s="233"/>
      <c r="M8613" s="230"/>
      <c r="N8613" s="262"/>
      <c r="O8613" s="233"/>
    </row>
    <row r="8614" spans="1:15" s="1378" customFormat="1" ht="13">
      <c r="A8614" s="258">
        <f>1+A8599</f>
        <v>327</v>
      </c>
      <c r="B8614" s="1250" t="s">
        <v>1654</v>
      </c>
      <c r="C8614" s="437"/>
      <c r="D8614" s="438" t="s">
        <v>1655</v>
      </c>
      <c r="E8614" s="1250"/>
      <c r="F8614" s="260"/>
      <c r="G8614" s="1250"/>
      <c r="H8614" s="245"/>
      <c r="K8614" s="245"/>
      <c r="L8614" s="245"/>
      <c r="M8614" s="262"/>
      <c r="N8614" s="245"/>
      <c r="O8614" s="233"/>
    </row>
    <row r="8615" spans="1:15" s="1378" customFormat="1" ht="13">
      <c r="A8615" s="403"/>
      <c r="B8615" s="404"/>
      <c r="C8615" s="404"/>
      <c r="D8615" s="421"/>
      <c r="E8615" s="829" t="s">
        <v>147</v>
      </c>
      <c r="F8615" s="234" t="s">
        <v>148</v>
      </c>
      <c r="G8615" s="829"/>
      <c r="H8615" s="233"/>
      <c r="K8615" s="233"/>
      <c r="L8615" s="233"/>
      <c r="M8615" s="230"/>
      <c r="N8615" s="233"/>
      <c r="O8615" s="233"/>
    </row>
    <row r="8616" spans="1:15" s="1378" customFormat="1" ht="13">
      <c r="A8616" s="403"/>
      <c r="B8616" s="404"/>
      <c r="C8616" s="404"/>
      <c r="D8616" s="274">
        <v>0.3</v>
      </c>
      <c r="E8616" s="829" t="s">
        <v>149</v>
      </c>
      <c r="F8616" s="264" t="s">
        <v>150</v>
      </c>
      <c r="G8616" s="370" t="s">
        <v>151</v>
      </c>
      <c r="H8616" s="248">
        <f>Bahan!$C$10</f>
        <v>125000</v>
      </c>
      <c r="K8616" s="248" t="s">
        <v>128</v>
      </c>
      <c r="L8616" s="230">
        <f>D8616*H8616</f>
        <v>37500</v>
      </c>
      <c r="M8616" s="230"/>
      <c r="N8616" s="233"/>
      <c r="O8616" s="233"/>
    </row>
    <row r="8617" spans="1:15" s="1378" customFormat="1" ht="13">
      <c r="A8617" s="403"/>
      <c r="B8617" s="404"/>
      <c r="C8617" s="404"/>
      <c r="D8617" s="274">
        <v>0.45</v>
      </c>
      <c r="E8617" s="829" t="s">
        <v>149</v>
      </c>
      <c r="F8617" s="264" t="s">
        <v>945</v>
      </c>
      <c r="G8617" s="370" t="s">
        <v>151</v>
      </c>
      <c r="H8617" s="248">
        <f>Bahan!$C$20</f>
        <v>135000</v>
      </c>
      <c r="K8617" s="248" t="s">
        <v>128</v>
      </c>
      <c r="L8617" s="230">
        <f>D8617*H8617</f>
        <v>60750</v>
      </c>
      <c r="M8617" s="230"/>
      <c r="N8617" s="233"/>
      <c r="O8617" s="233"/>
    </row>
    <row r="8618" spans="1:15" s="1378" customFormat="1" ht="13">
      <c r="A8618" s="403"/>
      <c r="B8618" s="404"/>
      <c r="C8618" s="404"/>
      <c r="D8618" s="274">
        <v>4.4999999999999998E-2</v>
      </c>
      <c r="E8618" s="829" t="s">
        <v>149</v>
      </c>
      <c r="F8618" s="234" t="s">
        <v>153</v>
      </c>
      <c r="G8618" s="370" t="s">
        <v>151</v>
      </c>
      <c r="H8618" s="248">
        <f>Bahan!$C$21</f>
        <v>145000</v>
      </c>
      <c r="K8618" s="248" t="s">
        <v>128</v>
      </c>
      <c r="L8618" s="230">
        <f>D8618*H8618</f>
        <v>6525</v>
      </c>
      <c r="M8618" s="230"/>
      <c r="N8618" s="233"/>
      <c r="O8618" s="233"/>
    </row>
    <row r="8619" spans="1:15" s="1378" customFormat="1" ht="13">
      <c r="A8619" s="403"/>
      <c r="B8619" s="404"/>
      <c r="C8619" s="404"/>
      <c r="D8619" s="274">
        <v>1.4999999999999999E-2</v>
      </c>
      <c r="E8619" s="829" t="s">
        <v>149</v>
      </c>
      <c r="F8619" s="234" t="s">
        <v>154</v>
      </c>
      <c r="G8619" s="370" t="s">
        <v>151</v>
      </c>
      <c r="H8619" s="248">
        <f>Bahan!$C$22</f>
        <v>150000</v>
      </c>
      <c r="K8619" s="248" t="s">
        <v>128</v>
      </c>
      <c r="L8619" s="230">
        <f>D8619*H8619</f>
        <v>2250</v>
      </c>
      <c r="M8619" s="230"/>
      <c r="N8619" s="233"/>
      <c r="O8619" s="233"/>
    </row>
    <row r="8620" spans="1:15" s="1378" customFormat="1" ht="13">
      <c r="A8620" s="403"/>
      <c r="B8620" s="404"/>
      <c r="C8620" s="404"/>
      <c r="D8620" s="421"/>
      <c r="E8620" s="829"/>
      <c r="F8620" s="234"/>
      <c r="G8620" s="829"/>
      <c r="H8620" s="233"/>
      <c r="K8620" s="233"/>
      <c r="L8620" s="233"/>
      <c r="M8620" s="230" t="s">
        <v>128</v>
      </c>
      <c r="N8620" s="265">
        <f>SUM(L8616:L8619)</f>
        <v>107025</v>
      </c>
      <c r="O8620" s="233"/>
    </row>
    <row r="8621" spans="1:15" s="1378" customFormat="1" ht="13">
      <c r="A8621" s="403"/>
      <c r="B8621" s="404"/>
      <c r="C8621" s="404"/>
      <c r="D8621" s="421"/>
      <c r="E8621" s="829" t="s">
        <v>155</v>
      </c>
      <c r="F8621" s="234" t="s">
        <v>156</v>
      </c>
      <c r="G8621" s="829"/>
      <c r="H8621" s="233"/>
      <c r="K8621" s="233"/>
      <c r="L8621" s="233"/>
      <c r="M8621" s="230"/>
      <c r="N8621" s="233"/>
      <c r="O8621" s="233"/>
    </row>
    <row r="8622" spans="1:15" s="1378" customFormat="1" ht="13">
      <c r="A8622" s="403"/>
      <c r="B8622" s="404"/>
      <c r="C8622" s="404"/>
      <c r="D8622" s="274">
        <v>1</v>
      </c>
      <c r="E8622" s="829" t="s">
        <v>4</v>
      </c>
      <c r="F8622" s="439" t="s">
        <v>1656</v>
      </c>
      <c r="G8622" s="370" t="s">
        <v>151</v>
      </c>
      <c r="H8622" s="426">
        <f>Bahan!C646</f>
        <v>1400000</v>
      </c>
      <c r="K8622" s="248" t="s">
        <v>128</v>
      </c>
      <c r="L8622" s="230">
        <f>D8622*H8622</f>
        <v>1400000</v>
      </c>
      <c r="M8622" s="230"/>
      <c r="N8622" s="233"/>
      <c r="O8622" s="233"/>
    </row>
    <row r="8623" spans="1:15" s="1378" customFormat="1" ht="13">
      <c r="A8623" s="231"/>
      <c r="B8623" s="829"/>
      <c r="C8623" s="829"/>
      <c r="D8623" s="421"/>
      <c r="E8623" s="829"/>
      <c r="F8623" s="234"/>
      <c r="G8623" s="370"/>
      <c r="H8623" s="248"/>
      <c r="K8623" s="233"/>
      <c r="L8623" s="230"/>
      <c r="M8623" s="230" t="s">
        <v>128</v>
      </c>
      <c r="N8623" s="265">
        <f>SUM(L8622:L8622)</f>
        <v>1400000</v>
      </c>
      <c r="O8623" s="233"/>
    </row>
    <row r="8624" spans="1:15" s="1378" customFormat="1" ht="13">
      <c r="A8624" s="231"/>
      <c r="B8624" s="829"/>
      <c r="C8624" s="829"/>
      <c r="D8624" s="421"/>
      <c r="E8624" s="829"/>
      <c r="F8624" s="234"/>
      <c r="G8624" s="829"/>
      <c r="H8624" s="829"/>
      <c r="K8624" s="829"/>
      <c r="L8624" s="233"/>
      <c r="M8624" s="267" t="s">
        <v>169</v>
      </c>
      <c r="N8624" s="268" t="s">
        <v>169</v>
      </c>
      <c r="O8624" s="233"/>
    </row>
    <row r="8625" spans="1:15" s="1378" customFormat="1" ht="13">
      <c r="A8625" s="231"/>
      <c r="B8625" s="829"/>
      <c r="C8625" s="829"/>
      <c r="D8625" s="421"/>
      <c r="E8625" s="829"/>
      <c r="F8625" s="234"/>
      <c r="G8625" s="829"/>
      <c r="H8625" s="233" t="s">
        <v>170</v>
      </c>
      <c r="K8625" s="233"/>
      <c r="L8625" s="233"/>
      <c r="M8625" s="230" t="s">
        <v>128</v>
      </c>
      <c r="N8625" s="230">
        <f>SUM(N8620:N8623)</f>
        <v>1507025</v>
      </c>
      <c r="O8625" s="233"/>
    </row>
    <row r="8626" spans="1:15" s="1378" customFormat="1" ht="13">
      <c r="A8626" s="231"/>
      <c r="B8626" s="829"/>
      <c r="C8626" s="829"/>
      <c r="D8626" s="421"/>
      <c r="E8626" s="829"/>
      <c r="F8626" s="234"/>
      <c r="G8626" s="829"/>
      <c r="H8626" s="269" t="s">
        <v>3123</v>
      </c>
      <c r="I8626" s="233"/>
      <c r="J8626" s="233"/>
      <c r="K8626" s="270"/>
      <c r="L8626" s="233"/>
      <c r="M8626" s="230" t="s">
        <v>128</v>
      </c>
      <c r="N8626" s="265">
        <f>N8625*$Q$4</f>
        <v>150702.5</v>
      </c>
      <c r="O8626" s="233"/>
    </row>
    <row r="8627" spans="1:15" s="1378" customFormat="1" ht="13">
      <c r="A8627" s="231"/>
      <c r="B8627" s="829"/>
      <c r="C8627" s="829"/>
      <c r="D8627" s="421"/>
      <c r="E8627" s="829"/>
      <c r="F8627" s="234"/>
      <c r="G8627" s="829"/>
      <c r="H8627" s="233" t="s">
        <v>171</v>
      </c>
      <c r="I8627" s="233"/>
      <c r="J8627" s="233"/>
      <c r="K8627" s="233"/>
      <c r="L8627" s="233"/>
      <c r="M8627" s="230" t="s">
        <v>128</v>
      </c>
      <c r="N8627" s="262">
        <f>ROUNDDOWN((N8625+N8626),0)</f>
        <v>1657727</v>
      </c>
      <c r="O8627" s="233"/>
    </row>
    <row r="8628" spans="1:15" s="1378" customFormat="1" ht="13">
      <c r="A8628" s="231"/>
      <c r="B8628" s="829"/>
      <c r="C8628" s="829"/>
      <c r="D8628" s="421"/>
      <c r="E8628" s="829"/>
      <c r="F8628" s="234"/>
      <c r="G8628" s="829"/>
      <c r="H8628" s="233"/>
      <c r="I8628" s="233"/>
      <c r="J8628" s="233"/>
      <c r="K8628" s="233"/>
      <c r="L8628" s="233"/>
      <c r="M8628" s="230"/>
      <c r="N8628" s="262"/>
      <c r="O8628" s="233"/>
    </row>
    <row r="8629" spans="1:15" s="245" customFormat="1" ht="13">
      <c r="A8629" s="258" t="s">
        <v>641</v>
      </c>
      <c r="B8629" s="1250" t="s">
        <v>1657</v>
      </c>
      <c r="C8629" s="1250"/>
      <c r="D8629" s="420" t="s">
        <v>1658</v>
      </c>
      <c r="E8629" s="1250"/>
      <c r="F8629" s="260"/>
      <c r="G8629" s="1250"/>
      <c r="M8629" s="262"/>
    </row>
    <row r="8630" spans="1:15" ht="13">
      <c r="A8630" s="231" t="s">
        <v>143</v>
      </c>
      <c r="D8630" s="421"/>
      <c r="E8630" s="829"/>
      <c r="G8630" s="829"/>
    </row>
    <row r="8631" spans="1:15" s="1378" customFormat="1" ht="13">
      <c r="A8631" s="258">
        <f>1+A8614</f>
        <v>328</v>
      </c>
      <c r="B8631" s="1250" t="s">
        <v>1659</v>
      </c>
      <c r="C8631" s="437"/>
      <c r="D8631" s="438" t="s">
        <v>1660</v>
      </c>
      <c r="E8631" s="1250"/>
      <c r="F8631" s="260"/>
      <c r="G8631" s="1250"/>
      <c r="H8631" s="245"/>
      <c r="K8631" s="245"/>
      <c r="L8631" s="245"/>
      <c r="M8631" s="262"/>
      <c r="N8631" s="245"/>
      <c r="O8631" s="233"/>
    </row>
    <row r="8632" spans="1:15" s="1378" customFormat="1" ht="13">
      <c r="A8632" s="403"/>
      <c r="B8632" s="404"/>
      <c r="C8632" s="404"/>
      <c r="D8632" s="421"/>
      <c r="E8632" s="829" t="s">
        <v>147</v>
      </c>
      <c r="F8632" s="234" t="s">
        <v>148</v>
      </c>
      <c r="G8632" s="829"/>
      <c r="H8632" s="233"/>
      <c r="K8632" s="233"/>
      <c r="L8632" s="233"/>
      <c r="M8632" s="230"/>
      <c r="N8632" s="233"/>
      <c r="O8632" s="233"/>
    </row>
    <row r="8633" spans="1:15" s="1378" customFormat="1" ht="13">
      <c r="A8633" s="403"/>
      <c r="B8633" s="404"/>
      <c r="C8633" s="404"/>
      <c r="D8633" s="274">
        <v>0.01</v>
      </c>
      <c r="E8633" s="829" t="s">
        <v>149</v>
      </c>
      <c r="F8633" s="264" t="s">
        <v>150</v>
      </c>
      <c r="G8633" s="370" t="s">
        <v>151</v>
      </c>
      <c r="H8633" s="248">
        <f>Bahan!$C$10</f>
        <v>125000</v>
      </c>
      <c r="K8633" s="248" t="s">
        <v>128</v>
      </c>
      <c r="L8633" s="230">
        <f>D8633*H8633</f>
        <v>1250</v>
      </c>
      <c r="M8633" s="230"/>
      <c r="N8633" s="233"/>
      <c r="O8633" s="233"/>
    </row>
    <row r="8634" spans="1:15" s="1378" customFormat="1" ht="13">
      <c r="A8634" s="403"/>
      <c r="B8634" s="404"/>
      <c r="C8634" s="404"/>
      <c r="D8634" s="274">
        <v>0.1</v>
      </c>
      <c r="E8634" s="829" t="s">
        <v>149</v>
      </c>
      <c r="F8634" s="264" t="s">
        <v>945</v>
      </c>
      <c r="G8634" s="370" t="s">
        <v>151</v>
      </c>
      <c r="H8634" s="248">
        <f>Bahan!$C$20</f>
        <v>135000</v>
      </c>
      <c r="K8634" s="248" t="s">
        <v>128</v>
      </c>
      <c r="L8634" s="230">
        <f>D8634*H8634</f>
        <v>13500</v>
      </c>
      <c r="M8634" s="230"/>
      <c r="N8634" s="233"/>
      <c r="O8634" s="233"/>
    </row>
    <row r="8635" spans="1:15" s="1378" customFormat="1" ht="13">
      <c r="A8635" s="403"/>
      <c r="B8635" s="404"/>
      <c r="C8635" s="404"/>
      <c r="D8635" s="274">
        <v>0.01</v>
      </c>
      <c r="E8635" s="829" t="s">
        <v>149</v>
      </c>
      <c r="F8635" s="234" t="s">
        <v>153</v>
      </c>
      <c r="G8635" s="370" t="s">
        <v>151</v>
      </c>
      <c r="H8635" s="248">
        <f>Bahan!$C$21</f>
        <v>145000</v>
      </c>
      <c r="K8635" s="248" t="s">
        <v>128</v>
      </c>
      <c r="L8635" s="230">
        <f>D8635*H8635</f>
        <v>1450</v>
      </c>
      <c r="M8635" s="230"/>
      <c r="N8635" s="233"/>
      <c r="O8635" s="233"/>
    </row>
    <row r="8636" spans="1:15" s="1378" customFormat="1" ht="13">
      <c r="A8636" s="403"/>
      <c r="B8636" s="404"/>
      <c r="C8636" s="404"/>
      <c r="D8636" s="274">
        <v>5.0000000000000001E-3</v>
      </c>
      <c r="E8636" s="829" t="s">
        <v>149</v>
      </c>
      <c r="F8636" s="234" t="s">
        <v>154</v>
      </c>
      <c r="G8636" s="370" t="s">
        <v>151</v>
      </c>
      <c r="H8636" s="248">
        <f>Bahan!$C$22</f>
        <v>150000</v>
      </c>
      <c r="K8636" s="248" t="s">
        <v>128</v>
      </c>
      <c r="L8636" s="230">
        <f>D8636*H8636</f>
        <v>750</v>
      </c>
      <c r="M8636" s="230"/>
      <c r="N8636" s="233"/>
      <c r="O8636" s="233"/>
    </row>
    <row r="8637" spans="1:15" s="1378" customFormat="1" ht="13">
      <c r="A8637" s="403"/>
      <c r="B8637" s="404"/>
      <c r="C8637" s="404"/>
      <c r="D8637" s="421"/>
      <c r="E8637" s="829"/>
      <c r="F8637" s="234"/>
      <c r="G8637" s="829"/>
      <c r="H8637" s="233"/>
      <c r="K8637" s="233"/>
      <c r="L8637" s="233"/>
      <c r="M8637" s="230" t="s">
        <v>128</v>
      </c>
      <c r="N8637" s="265">
        <f>SUM(L8633:L8636)</f>
        <v>16950</v>
      </c>
      <c r="O8637" s="233"/>
    </row>
    <row r="8638" spans="1:15" s="1378" customFormat="1" ht="13">
      <c r="A8638" s="403"/>
      <c r="B8638" s="404"/>
      <c r="C8638" s="404"/>
      <c r="D8638" s="421"/>
      <c r="E8638" s="829" t="s">
        <v>155</v>
      </c>
      <c r="F8638" s="234" t="s">
        <v>156</v>
      </c>
      <c r="G8638" s="829"/>
      <c r="H8638" s="233"/>
      <c r="K8638" s="233"/>
      <c r="L8638" s="233"/>
      <c r="M8638" s="230"/>
      <c r="N8638" s="233"/>
      <c r="O8638" s="233"/>
    </row>
    <row r="8639" spans="1:15" s="1378" customFormat="1" ht="13">
      <c r="A8639" s="403"/>
      <c r="B8639" s="404"/>
      <c r="C8639" s="404"/>
      <c r="D8639" s="274">
        <v>1</v>
      </c>
      <c r="E8639" s="829" t="s">
        <v>682</v>
      </c>
      <c r="F8639" s="439" t="s">
        <v>1661</v>
      </c>
      <c r="G8639" s="370" t="s">
        <v>151</v>
      </c>
      <c r="H8639" s="426">
        <f>Bahan!$C$641</f>
        <v>335000</v>
      </c>
      <c r="K8639" s="248" t="s">
        <v>128</v>
      </c>
      <c r="L8639" s="230">
        <f>D8639*H8639</f>
        <v>335000</v>
      </c>
      <c r="M8639" s="230"/>
      <c r="N8639" s="233"/>
      <c r="O8639" s="233"/>
    </row>
    <row r="8640" spans="1:15" s="1378" customFormat="1" ht="13">
      <c r="A8640" s="231"/>
      <c r="B8640" s="829"/>
      <c r="C8640" s="829"/>
      <c r="D8640" s="421"/>
      <c r="E8640" s="829"/>
      <c r="F8640" s="234"/>
      <c r="G8640" s="370"/>
      <c r="H8640" s="248"/>
      <c r="K8640" s="233"/>
      <c r="L8640" s="230"/>
      <c r="M8640" s="230" t="s">
        <v>128</v>
      </c>
      <c r="N8640" s="265">
        <f>SUM(L8639:L8639)</f>
        <v>335000</v>
      </c>
      <c r="O8640" s="233"/>
    </row>
    <row r="8641" spans="1:15" s="1378" customFormat="1" ht="13">
      <c r="A8641" s="231"/>
      <c r="B8641" s="829"/>
      <c r="C8641" s="829"/>
      <c r="D8641" s="421"/>
      <c r="E8641" s="829"/>
      <c r="F8641" s="234"/>
      <c r="G8641" s="829"/>
      <c r="H8641" s="829"/>
      <c r="K8641" s="829"/>
      <c r="L8641" s="233"/>
      <c r="M8641" s="267" t="s">
        <v>169</v>
      </c>
      <c r="N8641" s="268" t="s">
        <v>169</v>
      </c>
      <c r="O8641" s="233"/>
    </row>
    <row r="8642" spans="1:15" s="1378" customFormat="1" ht="13">
      <c r="A8642" s="231"/>
      <c r="B8642" s="829"/>
      <c r="C8642" s="829"/>
      <c r="D8642" s="421"/>
      <c r="E8642" s="829"/>
      <c r="F8642" s="234"/>
      <c r="G8642" s="829"/>
      <c r="H8642" s="233" t="s">
        <v>170</v>
      </c>
      <c r="K8642" s="233"/>
      <c r="L8642" s="233"/>
      <c r="M8642" s="230" t="s">
        <v>128</v>
      </c>
      <c r="N8642" s="230">
        <f>SUM(N8637:N8640)</f>
        <v>351950</v>
      </c>
      <c r="O8642" s="233"/>
    </row>
    <row r="8643" spans="1:15" s="1378" customFormat="1" ht="13">
      <c r="A8643" s="231"/>
      <c r="B8643" s="829"/>
      <c r="C8643" s="829"/>
      <c r="D8643" s="421"/>
      <c r="E8643" s="829"/>
      <c r="F8643" s="234"/>
      <c r="G8643" s="829"/>
      <c r="H8643" s="269" t="s">
        <v>3123</v>
      </c>
      <c r="I8643" s="233"/>
      <c r="J8643" s="233"/>
      <c r="K8643" s="270"/>
      <c r="L8643" s="233"/>
      <c r="M8643" s="230" t="s">
        <v>128</v>
      </c>
      <c r="N8643" s="265">
        <f>N8642*$Q$4</f>
        <v>35195</v>
      </c>
      <c r="O8643" s="233"/>
    </row>
    <row r="8644" spans="1:15" s="1378" customFormat="1" ht="13">
      <c r="A8644" s="231"/>
      <c r="B8644" s="829"/>
      <c r="C8644" s="829"/>
      <c r="D8644" s="421"/>
      <c r="E8644" s="829"/>
      <c r="F8644" s="234"/>
      <c r="G8644" s="829"/>
      <c r="H8644" s="233" t="s">
        <v>171</v>
      </c>
      <c r="I8644" s="233"/>
      <c r="J8644" s="233"/>
      <c r="K8644" s="233"/>
      <c r="L8644" s="233"/>
      <c r="M8644" s="230" t="s">
        <v>128</v>
      </c>
      <c r="N8644" s="262">
        <f>ROUNDDOWN((N8642+N8643),0)</f>
        <v>387145</v>
      </c>
      <c r="O8644" s="233"/>
    </row>
    <row r="8646" spans="1:15" s="1378" customFormat="1" ht="13">
      <c r="A8646" s="258">
        <f>1+A8631</f>
        <v>329</v>
      </c>
      <c r="B8646" s="1250" t="s">
        <v>1662</v>
      </c>
      <c r="C8646" s="437"/>
      <c r="D8646" s="438" t="s">
        <v>1624</v>
      </c>
      <c r="E8646" s="1250"/>
      <c r="F8646" s="260"/>
      <c r="G8646" s="1250"/>
      <c r="H8646" s="245"/>
      <c r="K8646" s="245"/>
      <c r="L8646" s="245"/>
      <c r="M8646" s="262"/>
      <c r="N8646" s="245"/>
      <c r="O8646" s="233"/>
    </row>
    <row r="8647" spans="1:15" s="1378" customFormat="1" ht="13">
      <c r="A8647" s="403"/>
      <c r="B8647" s="404"/>
      <c r="C8647" s="404"/>
      <c r="D8647" s="421"/>
      <c r="E8647" s="829" t="s">
        <v>147</v>
      </c>
      <c r="F8647" s="234" t="s">
        <v>148</v>
      </c>
      <c r="G8647" s="829"/>
      <c r="H8647" s="233"/>
      <c r="K8647" s="233"/>
      <c r="L8647" s="233"/>
      <c r="M8647" s="230"/>
      <c r="N8647" s="233"/>
      <c r="O8647" s="233"/>
    </row>
    <row r="8648" spans="1:15" s="1378" customFormat="1" ht="13">
      <c r="A8648" s="403"/>
      <c r="B8648" s="404"/>
      <c r="C8648" s="404"/>
      <c r="D8648" s="274">
        <v>3.5999999999999997E-2</v>
      </c>
      <c r="E8648" s="829" t="s">
        <v>149</v>
      </c>
      <c r="F8648" s="264" t="s">
        <v>150</v>
      </c>
      <c r="G8648" s="370" t="s">
        <v>151</v>
      </c>
      <c r="H8648" s="248">
        <f>Bahan!$C$10</f>
        <v>125000</v>
      </c>
      <c r="K8648" s="248" t="s">
        <v>128</v>
      </c>
      <c r="L8648" s="230">
        <f>D8648*H8648</f>
        <v>4500</v>
      </c>
      <c r="M8648" s="230"/>
      <c r="N8648" s="233"/>
      <c r="O8648" s="233"/>
    </row>
    <row r="8649" spans="1:15" s="1378" customFormat="1" ht="13">
      <c r="A8649" s="403"/>
      <c r="B8649" s="404"/>
      <c r="C8649" s="404"/>
      <c r="D8649" s="274">
        <v>0.06</v>
      </c>
      <c r="E8649" s="829" t="s">
        <v>149</v>
      </c>
      <c r="F8649" s="264" t="s">
        <v>945</v>
      </c>
      <c r="G8649" s="370" t="s">
        <v>151</v>
      </c>
      <c r="H8649" s="248">
        <f>Bahan!$C$20</f>
        <v>135000</v>
      </c>
      <c r="K8649" s="248" t="s">
        <v>128</v>
      </c>
      <c r="L8649" s="230">
        <f>D8649*H8649</f>
        <v>8100</v>
      </c>
      <c r="M8649" s="230"/>
      <c r="N8649" s="233"/>
      <c r="O8649" s="233"/>
    </row>
    <row r="8650" spans="1:15" s="1378" customFormat="1" ht="13">
      <c r="A8650" s="403"/>
      <c r="B8650" s="404"/>
      <c r="C8650" s="404"/>
      <c r="D8650" s="274">
        <v>6.0000000000000001E-3</v>
      </c>
      <c r="E8650" s="829" t="s">
        <v>149</v>
      </c>
      <c r="F8650" s="234" t="s">
        <v>153</v>
      </c>
      <c r="G8650" s="370" t="s">
        <v>151</v>
      </c>
      <c r="H8650" s="248">
        <f>Bahan!$C$21</f>
        <v>145000</v>
      </c>
      <c r="K8650" s="248" t="s">
        <v>128</v>
      </c>
      <c r="L8650" s="230">
        <f>D8650*H8650</f>
        <v>870</v>
      </c>
      <c r="M8650" s="230"/>
      <c r="N8650" s="233"/>
      <c r="O8650" s="233"/>
    </row>
    <row r="8651" spans="1:15" s="1378" customFormat="1" ht="13">
      <c r="A8651" s="403"/>
      <c r="B8651" s="404"/>
      <c r="C8651" s="404"/>
      <c r="D8651" s="274">
        <v>2E-3</v>
      </c>
      <c r="E8651" s="829" t="s">
        <v>149</v>
      </c>
      <c r="F8651" s="234" t="s">
        <v>154</v>
      </c>
      <c r="G8651" s="370" t="s">
        <v>151</v>
      </c>
      <c r="H8651" s="248">
        <f>Bahan!$C$22</f>
        <v>150000</v>
      </c>
      <c r="K8651" s="248" t="s">
        <v>128</v>
      </c>
      <c r="L8651" s="230">
        <f>D8651*H8651</f>
        <v>300</v>
      </c>
      <c r="M8651" s="230"/>
      <c r="N8651" s="233"/>
      <c r="O8651" s="233"/>
    </row>
    <row r="8652" spans="1:15" s="1378" customFormat="1" ht="13">
      <c r="A8652" s="403"/>
      <c r="B8652" s="404"/>
      <c r="C8652" s="404"/>
      <c r="D8652" s="421"/>
      <c r="E8652" s="829"/>
      <c r="F8652" s="234"/>
      <c r="G8652" s="829"/>
      <c r="H8652" s="233"/>
      <c r="K8652" s="233"/>
      <c r="L8652" s="233"/>
      <c r="M8652" s="230" t="s">
        <v>128</v>
      </c>
      <c r="N8652" s="265">
        <f>SUM(L8648:L8651)</f>
        <v>13770</v>
      </c>
      <c r="O8652" s="233"/>
    </row>
    <row r="8653" spans="1:15" s="1378" customFormat="1" ht="13">
      <c r="A8653" s="403"/>
      <c r="B8653" s="404"/>
      <c r="C8653" s="404"/>
      <c r="D8653" s="421"/>
      <c r="E8653" s="829" t="s">
        <v>155</v>
      </c>
      <c r="F8653" s="234" t="s">
        <v>156</v>
      </c>
      <c r="G8653" s="829"/>
      <c r="H8653" s="233"/>
      <c r="K8653" s="233"/>
      <c r="L8653" s="233"/>
      <c r="M8653" s="230"/>
      <c r="N8653" s="233"/>
      <c r="O8653" s="233"/>
    </row>
    <row r="8654" spans="1:15" s="1378" customFormat="1" ht="13">
      <c r="A8654" s="403"/>
      <c r="B8654" s="404"/>
      <c r="C8654" s="404"/>
      <c r="D8654" s="274">
        <v>1</v>
      </c>
      <c r="E8654" s="829" t="s">
        <v>441</v>
      </c>
      <c r="F8654" s="439" t="s">
        <v>1625</v>
      </c>
      <c r="G8654" s="370" t="s">
        <v>151</v>
      </c>
      <c r="H8654" s="426">
        <f>Bahan!$C$510</f>
        <v>55000</v>
      </c>
      <c r="K8654" s="248" t="s">
        <v>128</v>
      </c>
      <c r="L8654" s="230">
        <f>D8654*H8654</f>
        <v>55000</v>
      </c>
      <c r="M8654" s="230"/>
      <c r="N8654" s="233"/>
      <c r="O8654" s="233"/>
    </row>
    <row r="8655" spans="1:15" s="1378" customFormat="1" ht="13">
      <c r="A8655" s="403"/>
      <c r="B8655" s="404"/>
      <c r="C8655" s="404"/>
      <c r="D8655" s="440" t="s">
        <v>1169</v>
      </c>
      <c r="E8655" s="829"/>
      <c r="F8655" s="439" t="s">
        <v>1170</v>
      </c>
      <c r="G8655" s="370"/>
      <c r="H8655" s="426"/>
      <c r="K8655" s="248"/>
      <c r="L8655" s="230">
        <f>0.2*L8654</f>
        <v>11000</v>
      </c>
      <c r="M8655" s="230"/>
      <c r="N8655" s="233"/>
      <c r="O8655" s="233"/>
    </row>
    <row r="8656" spans="1:15" s="1378" customFormat="1" ht="13">
      <c r="A8656" s="231"/>
      <c r="B8656" s="829"/>
      <c r="C8656" s="829"/>
      <c r="D8656" s="421"/>
      <c r="E8656" s="829"/>
      <c r="F8656" s="234"/>
      <c r="G8656" s="370"/>
      <c r="H8656" s="248"/>
      <c r="K8656" s="233"/>
      <c r="L8656" s="230"/>
      <c r="M8656" s="230" t="s">
        <v>128</v>
      </c>
      <c r="N8656" s="265">
        <f>SUM(L8654:L8655)</f>
        <v>66000</v>
      </c>
      <c r="O8656" s="233"/>
    </row>
    <row r="8657" spans="1:15" s="1378" customFormat="1" ht="13">
      <c r="A8657" s="231"/>
      <c r="B8657" s="829"/>
      <c r="C8657" s="829"/>
      <c r="D8657" s="421"/>
      <c r="E8657" s="829"/>
      <c r="F8657" s="234"/>
      <c r="G8657" s="829"/>
      <c r="H8657" s="829"/>
      <c r="K8657" s="829"/>
      <c r="L8657" s="233"/>
      <c r="M8657" s="267" t="s">
        <v>169</v>
      </c>
      <c r="N8657" s="268" t="s">
        <v>169</v>
      </c>
      <c r="O8657" s="233"/>
    </row>
    <row r="8658" spans="1:15" s="1378" customFormat="1" ht="13">
      <c r="A8658" s="231"/>
      <c r="B8658" s="829"/>
      <c r="C8658" s="829"/>
      <c r="D8658" s="421"/>
      <c r="E8658" s="829"/>
      <c r="F8658" s="234"/>
      <c r="G8658" s="829"/>
      <c r="H8658" s="233" t="s">
        <v>170</v>
      </c>
      <c r="K8658" s="233"/>
      <c r="L8658" s="233"/>
      <c r="M8658" s="230" t="s">
        <v>128</v>
      </c>
      <c r="N8658" s="230">
        <f>SUM(N8652:N8656)</f>
        <v>79770</v>
      </c>
      <c r="O8658" s="233"/>
    </row>
    <row r="8659" spans="1:15" s="1378" customFormat="1" ht="13">
      <c r="A8659" s="231"/>
      <c r="B8659" s="829"/>
      <c r="C8659" s="829"/>
      <c r="D8659" s="421"/>
      <c r="E8659" s="829"/>
      <c r="F8659" s="234"/>
      <c r="G8659" s="829"/>
      <c r="H8659" s="269" t="s">
        <v>3123</v>
      </c>
      <c r="I8659" s="233"/>
      <c r="J8659" s="233"/>
      <c r="K8659" s="270"/>
      <c r="L8659" s="233"/>
      <c r="M8659" s="230" t="s">
        <v>128</v>
      </c>
      <c r="N8659" s="265">
        <f>N8658*$Q$4</f>
        <v>7977</v>
      </c>
      <c r="O8659" s="233"/>
    </row>
    <row r="8660" spans="1:15" s="1378" customFormat="1" ht="13">
      <c r="A8660" s="231"/>
      <c r="B8660" s="829"/>
      <c r="C8660" s="829"/>
      <c r="D8660" s="421"/>
      <c r="E8660" s="829"/>
      <c r="F8660" s="234"/>
      <c r="G8660" s="829"/>
      <c r="H8660" s="233" t="s">
        <v>171</v>
      </c>
      <c r="I8660" s="233"/>
      <c r="J8660" s="233"/>
      <c r="K8660" s="233"/>
      <c r="L8660" s="233"/>
      <c r="M8660" s="230" t="s">
        <v>128</v>
      </c>
      <c r="N8660" s="262">
        <f>ROUNDDOWN((N8658+N8659),0)</f>
        <v>87747</v>
      </c>
      <c r="O8660" s="233"/>
    </row>
    <row r="8661" spans="1:15" s="1378" customFormat="1" ht="13">
      <c r="A8661" s="231"/>
      <c r="B8661" s="829"/>
      <c r="C8661" s="829"/>
      <c r="D8661" s="421"/>
      <c r="E8661" s="829"/>
      <c r="F8661" s="234"/>
      <c r="G8661" s="829"/>
      <c r="H8661" s="233"/>
      <c r="K8661" s="233"/>
      <c r="L8661" s="233"/>
      <c r="M8661" s="230"/>
      <c r="N8661" s="233"/>
      <c r="O8661" s="233"/>
    </row>
    <row r="8662" spans="1:15" s="1378" customFormat="1" ht="13">
      <c r="A8662" s="258">
        <f>1+A8646</f>
        <v>330</v>
      </c>
      <c r="B8662" s="1250" t="s">
        <v>1663</v>
      </c>
      <c r="C8662" s="437"/>
      <c r="D8662" s="438" t="s">
        <v>1627</v>
      </c>
      <c r="E8662" s="1250"/>
      <c r="F8662" s="260"/>
      <c r="G8662" s="1250"/>
      <c r="H8662" s="245"/>
      <c r="K8662" s="245"/>
      <c r="L8662" s="245"/>
      <c r="M8662" s="262"/>
      <c r="N8662" s="245"/>
      <c r="O8662" s="233"/>
    </row>
    <row r="8663" spans="1:15" s="1378" customFormat="1" ht="13">
      <c r="A8663" s="403"/>
      <c r="B8663" s="404"/>
      <c r="C8663" s="404"/>
      <c r="D8663" s="421"/>
      <c r="E8663" s="829" t="s">
        <v>147</v>
      </c>
      <c r="F8663" s="234" t="s">
        <v>148</v>
      </c>
      <c r="G8663" s="829"/>
      <c r="H8663" s="233"/>
      <c r="K8663" s="233"/>
      <c r="L8663" s="233"/>
      <c r="M8663" s="230"/>
      <c r="N8663" s="233"/>
      <c r="O8663" s="233"/>
    </row>
    <row r="8664" spans="1:15" s="1378" customFormat="1" ht="13">
      <c r="A8664" s="403"/>
      <c r="B8664" s="404"/>
      <c r="C8664" s="404"/>
      <c r="D8664" s="274">
        <v>3.5999999999999997E-2</v>
      </c>
      <c r="E8664" s="829" t="s">
        <v>149</v>
      </c>
      <c r="F8664" s="264" t="s">
        <v>150</v>
      </c>
      <c r="G8664" s="370" t="s">
        <v>151</v>
      </c>
      <c r="H8664" s="248">
        <f>Bahan!$C$10</f>
        <v>125000</v>
      </c>
      <c r="K8664" s="248" t="s">
        <v>128</v>
      </c>
      <c r="L8664" s="230">
        <f>D8664*H8664</f>
        <v>4500</v>
      </c>
      <c r="M8664" s="230"/>
      <c r="N8664" s="233"/>
      <c r="O8664" s="233"/>
    </row>
    <row r="8665" spans="1:15" s="1378" customFormat="1" ht="13">
      <c r="A8665" s="403"/>
      <c r="B8665" s="404"/>
      <c r="C8665" s="404"/>
      <c r="D8665" s="274">
        <v>0.06</v>
      </c>
      <c r="E8665" s="829" t="s">
        <v>149</v>
      </c>
      <c r="F8665" s="264" t="s">
        <v>945</v>
      </c>
      <c r="G8665" s="370" t="s">
        <v>151</v>
      </c>
      <c r="H8665" s="248">
        <f>Bahan!$C$20</f>
        <v>135000</v>
      </c>
      <c r="K8665" s="248" t="s">
        <v>128</v>
      </c>
      <c r="L8665" s="230">
        <f>D8665*H8665</f>
        <v>8100</v>
      </c>
      <c r="M8665" s="230"/>
      <c r="N8665" s="233"/>
      <c r="O8665" s="233"/>
    </row>
    <row r="8666" spans="1:15" s="1378" customFormat="1" ht="13">
      <c r="A8666" s="403"/>
      <c r="B8666" s="404"/>
      <c r="C8666" s="404"/>
      <c r="D8666" s="274">
        <v>6.0000000000000001E-3</v>
      </c>
      <c r="E8666" s="829" t="s">
        <v>149</v>
      </c>
      <c r="F8666" s="234" t="s">
        <v>153</v>
      </c>
      <c r="G8666" s="370" t="s">
        <v>151</v>
      </c>
      <c r="H8666" s="248">
        <f>Bahan!$C$21</f>
        <v>145000</v>
      </c>
      <c r="K8666" s="248" t="s">
        <v>128</v>
      </c>
      <c r="L8666" s="230">
        <f>D8666*H8666</f>
        <v>870</v>
      </c>
      <c r="M8666" s="230"/>
      <c r="N8666" s="233"/>
      <c r="O8666" s="233"/>
    </row>
    <row r="8667" spans="1:15" s="1378" customFormat="1" ht="13">
      <c r="A8667" s="403"/>
      <c r="B8667" s="404"/>
      <c r="C8667" s="404"/>
      <c r="D8667" s="274">
        <v>2E-3</v>
      </c>
      <c r="E8667" s="829" t="s">
        <v>149</v>
      </c>
      <c r="F8667" s="234" t="s">
        <v>154</v>
      </c>
      <c r="G8667" s="370" t="s">
        <v>151</v>
      </c>
      <c r="H8667" s="248">
        <f>Bahan!$C$22</f>
        <v>150000</v>
      </c>
      <c r="K8667" s="248" t="s">
        <v>128</v>
      </c>
      <c r="L8667" s="230">
        <f>D8667*H8667</f>
        <v>300</v>
      </c>
      <c r="M8667" s="230"/>
      <c r="N8667" s="233"/>
      <c r="O8667" s="233"/>
    </row>
    <row r="8668" spans="1:15" s="1378" customFormat="1" ht="13">
      <c r="A8668" s="403"/>
      <c r="B8668" s="404"/>
      <c r="C8668" s="404"/>
      <c r="D8668" s="421"/>
      <c r="E8668" s="829"/>
      <c r="F8668" s="234"/>
      <c r="G8668" s="829"/>
      <c r="H8668" s="233"/>
      <c r="K8668" s="233"/>
      <c r="L8668" s="233"/>
      <c r="M8668" s="230" t="s">
        <v>128</v>
      </c>
      <c r="N8668" s="265">
        <f>SUM(L8664:L8667)</f>
        <v>13770</v>
      </c>
      <c r="O8668" s="233"/>
    </row>
    <row r="8669" spans="1:15" s="1378" customFormat="1" ht="13">
      <c r="A8669" s="403"/>
      <c r="B8669" s="404"/>
      <c r="C8669" s="404"/>
      <c r="D8669" s="421"/>
      <c r="E8669" s="829" t="s">
        <v>155</v>
      </c>
      <c r="F8669" s="234" t="s">
        <v>156</v>
      </c>
      <c r="G8669" s="829"/>
      <c r="H8669" s="233"/>
      <c r="K8669" s="233"/>
      <c r="L8669" s="233"/>
      <c r="M8669" s="230"/>
      <c r="N8669" s="233"/>
      <c r="O8669" s="233"/>
    </row>
    <row r="8670" spans="1:15" s="1378" customFormat="1" ht="13">
      <c r="A8670" s="403"/>
      <c r="B8670" s="404"/>
      <c r="C8670" s="404"/>
      <c r="D8670" s="274">
        <v>1</v>
      </c>
      <c r="E8670" s="829" t="s">
        <v>441</v>
      </c>
      <c r="F8670" s="439" t="s">
        <v>1628</v>
      </c>
      <c r="G8670" s="370" t="s">
        <v>151</v>
      </c>
      <c r="H8670" s="426">
        <f>Bahan!$C$512</f>
        <v>67600</v>
      </c>
      <c r="K8670" s="248" t="s">
        <v>128</v>
      </c>
      <c r="L8670" s="230">
        <f>D8670*H8670</f>
        <v>67600</v>
      </c>
      <c r="M8670" s="230"/>
      <c r="N8670" s="233"/>
      <c r="O8670" s="233"/>
    </row>
    <row r="8671" spans="1:15" s="1378" customFormat="1" ht="13">
      <c r="A8671" s="403"/>
      <c r="B8671" s="404"/>
      <c r="C8671" s="404"/>
      <c r="D8671" s="440" t="s">
        <v>1169</v>
      </c>
      <c r="E8671" s="829"/>
      <c r="F8671" s="439" t="s">
        <v>1170</v>
      </c>
      <c r="G8671" s="370"/>
      <c r="H8671" s="426"/>
      <c r="K8671" s="248"/>
      <c r="L8671" s="230">
        <f>0.2*L8670</f>
        <v>13520</v>
      </c>
      <c r="M8671" s="230"/>
      <c r="N8671" s="233"/>
      <c r="O8671" s="233"/>
    </row>
    <row r="8672" spans="1:15" s="1378" customFormat="1" ht="13">
      <c r="A8672" s="231"/>
      <c r="B8672" s="829"/>
      <c r="C8672" s="829"/>
      <c r="D8672" s="421"/>
      <c r="E8672" s="829"/>
      <c r="F8672" s="234"/>
      <c r="G8672" s="370"/>
      <c r="H8672" s="248"/>
      <c r="K8672" s="233"/>
      <c r="L8672" s="230"/>
      <c r="M8672" s="230" t="s">
        <v>128</v>
      </c>
      <c r="N8672" s="265">
        <f>SUM(L8670:L8671)</f>
        <v>81120</v>
      </c>
      <c r="O8672" s="233"/>
    </row>
    <row r="8673" spans="1:15" s="1378" customFormat="1" ht="13">
      <c r="A8673" s="231"/>
      <c r="B8673" s="829"/>
      <c r="C8673" s="829"/>
      <c r="D8673" s="421"/>
      <c r="E8673" s="829"/>
      <c r="F8673" s="234"/>
      <c r="G8673" s="829"/>
      <c r="H8673" s="829"/>
      <c r="K8673" s="829"/>
      <c r="L8673" s="233"/>
      <c r="M8673" s="267" t="s">
        <v>169</v>
      </c>
      <c r="N8673" s="268" t="s">
        <v>169</v>
      </c>
      <c r="O8673" s="233"/>
    </row>
    <row r="8674" spans="1:15" s="1378" customFormat="1" ht="13">
      <c r="A8674" s="231"/>
      <c r="B8674" s="829"/>
      <c r="C8674" s="829"/>
      <c r="D8674" s="421"/>
      <c r="E8674" s="829"/>
      <c r="F8674" s="234"/>
      <c r="G8674" s="829"/>
      <c r="H8674" s="233" t="s">
        <v>170</v>
      </c>
      <c r="K8674" s="233"/>
      <c r="L8674" s="233"/>
      <c r="M8674" s="230" t="s">
        <v>128</v>
      </c>
      <c r="N8674" s="230">
        <f>SUM(N8668:N8672)</f>
        <v>94890</v>
      </c>
      <c r="O8674" s="233"/>
    </row>
    <row r="8675" spans="1:15" s="1378" customFormat="1" ht="13">
      <c r="A8675" s="231"/>
      <c r="B8675" s="829"/>
      <c r="C8675" s="829"/>
      <c r="D8675" s="421"/>
      <c r="E8675" s="829"/>
      <c r="F8675" s="234"/>
      <c r="G8675" s="829"/>
      <c r="H8675" s="269" t="s">
        <v>3123</v>
      </c>
      <c r="I8675" s="233"/>
      <c r="J8675" s="233"/>
      <c r="K8675" s="270"/>
      <c r="L8675" s="233"/>
      <c r="M8675" s="230" t="s">
        <v>128</v>
      </c>
      <c r="N8675" s="265">
        <f>N8674*$Q$4</f>
        <v>9489</v>
      </c>
      <c r="O8675" s="233"/>
    </row>
    <row r="8676" spans="1:15" s="1378" customFormat="1" ht="13">
      <c r="A8676" s="231"/>
      <c r="B8676" s="829"/>
      <c r="C8676" s="829"/>
      <c r="D8676" s="421"/>
      <c r="E8676" s="829"/>
      <c r="F8676" s="234"/>
      <c r="G8676" s="829"/>
      <c r="H8676" s="233" t="s">
        <v>171</v>
      </c>
      <c r="I8676" s="233"/>
      <c r="J8676" s="233"/>
      <c r="K8676" s="233"/>
      <c r="L8676" s="233"/>
      <c r="M8676" s="230" t="s">
        <v>128</v>
      </c>
      <c r="N8676" s="262">
        <f>ROUNDDOWN((N8674+N8675),0)</f>
        <v>104379</v>
      </c>
      <c r="O8676" s="233"/>
    </row>
    <row r="8678" spans="1:15" s="1378" customFormat="1" ht="13">
      <c r="A8678" s="258">
        <f>1+A8662</f>
        <v>331</v>
      </c>
      <c r="B8678" s="1250" t="s">
        <v>1664</v>
      </c>
      <c r="C8678" s="437"/>
      <c r="D8678" s="438" t="s">
        <v>1630</v>
      </c>
      <c r="E8678" s="1250"/>
      <c r="F8678" s="260"/>
      <c r="G8678" s="1250"/>
      <c r="H8678" s="245"/>
      <c r="K8678" s="245"/>
      <c r="L8678" s="245"/>
      <c r="M8678" s="262"/>
      <c r="N8678" s="245"/>
      <c r="O8678" s="233"/>
    </row>
    <row r="8679" spans="1:15" s="1378" customFormat="1" ht="13">
      <c r="A8679" s="403"/>
      <c r="B8679" s="404"/>
      <c r="C8679" s="404"/>
      <c r="D8679" s="421"/>
      <c r="E8679" s="829" t="s">
        <v>147</v>
      </c>
      <c r="F8679" s="234" t="s">
        <v>148</v>
      </c>
      <c r="G8679" s="829"/>
      <c r="H8679" s="233"/>
      <c r="K8679" s="233"/>
      <c r="L8679" s="233"/>
      <c r="M8679" s="230"/>
      <c r="N8679" s="233"/>
      <c r="O8679" s="233"/>
    </row>
    <row r="8680" spans="1:15" s="1378" customFormat="1" ht="13">
      <c r="A8680" s="403"/>
      <c r="B8680" s="404"/>
      <c r="C8680" s="404"/>
      <c r="D8680" s="274">
        <v>3.5999999999999997E-2</v>
      </c>
      <c r="E8680" s="829" t="s">
        <v>149</v>
      </c>
      <c r="F8680" s="264" t="s">
        <v>150</v>
      </c>
      <c r="G8680" s="370" t="s">
        <v>151</v>
      </c>
      <c r="H8680" s="248">
        <f>Bahan!$C$10</f>
        <v>125000</v>
      </c>
      <c r="K8680" s="248" t="s">
        <v>128</v>
      </c>
      <c r="L8680" s="230">
        <f>D8680*H8680</f>
        <v>4500</v>
      </c>
      <c r="M8680" s="230"/>
      <c r="N8680" s="233"/>
      <c r="O8680" s="233"/>
    </row>
    <row r="8681" spans="1:15" s="1378" customFormat="1" ht="13">
      <c r="A8681" s="403"/>
      <c r="B8681" s="404"/>
      <c r="C8681" s="404"/>
      <c r="D8681" s="274">
        <v>0.06</v>
      </c>
      <c r="E8681" s="829" t="s">
        <v>149</v>
      </c>
      <c r="F8681" s="264" t="s">
        <v>945</v>
      </c>
      <c r="G8681" s="370" t="s">
        <v>151</v>
      </c>
      <c r="H8681" s="248">
        <f>Bahan!$C$20</f>
        <v>135000</v>
      </c>
      <c r="K8681" s="248" t="s">
        <v>128</v>
      </c>
      <c r="L8681" s="230">
        <f>D8681*H8681</f>
        <v>8100</v>
      </c>
      <c r="M8681" s="230"/>
      <c r="N8681" s="233"/>
      <c r="O8681" s="233"/>
    </row>
    <row r="8682" spans="1:15" s="1378" customFormat="1" ht="13">
      <c r="A8682" s="403"/>
      <c r="B8682" s="404"/>
      <c r="C8682" s="404"/>
      <c r="D8682" s="274">
        <v>6.0000000000000001E-3</v>
      </c>
      <c r="E8682" s="829" t="s">
        <v>149</v>
      </c>
      <c r="F8682" s="234" t="s">
        <v>153</v>
      </c>
      <c r="G8682" s="370" t="s">
        <v>151</v>
      </c>
      <c r="H8682" s="248">
        <f>Bahan!$C$21</f>
        <v>145000</v>
      </c>
      <c r="K8682" s="248" t="s">
        <v>128</v>
      </c>
      <c r="L8682" s="230">
        <f>D8682*H8682</f>
        <v>870</v>
      </c>
      <c r="M8682" s="230"/>
      <c r="N8682" s="233"/>
      <c r="O8682" s="233"/>
    </row>
    <row r="8683" spans="1:15" s="1378" customFormat="1" ht="13">
      <c r="A8683" s="403"/>
      <c r="B8683" s="404"/>
      <c r="C8683" s="404"/>
      <c r="D8683" s="274">
        <v>2E-3</v>
      </c>
      <c r="E8683" s="829" t="s">
        <v>149</v>
      </c>
      <c r="F8683" s="234" t="s">
        <v>154</v>
      </c>
      <c r="G8683" s="370" t="s">
        <v>151</v>
      </c>
      <c r="H8683" s="248">
        <f>Bahan!$C$22</f>
        <v>150000</v>
      </c>
      <c r="K8683" s="248" t="s">
        <v>128</v>
      </c>
      <c r="L8683" s="230">
        <f>D8683*H8683</f>
        <v>300</v>
      </c>
      <c r="M8683" s="230"/>
      <c r="N8683" s="233"/>
      <c r="O8683" s="233"/>
    </row>
    <row r="8684" spans="1:15" s="1378" customFormat="1" ht="13">
      <c r="A8684" s="403"/>
      <c r="B8684" s="404"/>
      <c r="C8684" s="404"/>
      <c r="D8684" s="421"/>
      <c r="E8684" s="829"/>
      <c r="F8684" s="234"/>
      <c r="G8684" s="829"/>
      <c r="H8684" s="233"/>
      <c r="K8684" s="233"/>
      <c r="L8684" s="233"/>
      <c r="M8684" s="230" t="s">
        <v>128</v>
      </c>
      <c r="N8684" s="265">
        <f>SUM(L8680:L8683)</f>
        <v>13770</v>
      </c>
      <c r="O8684" s="233"/>
    </row>
    <row r="8685" spans="1:15" s="1378" customFormat="1" ht="13">
      <c r="A8685" s="403"/>
      <c r="B8685" s="404"/>
      <c r="C8685" s="404"/>
      <c r="D8685" s="421"/>
      <c r="E8685" s="829" t="s">
        <v>155</v>
      </c>
      <c r="F8685" s="234" t="s">
        <v>156</v>
      </c>
      <c r="G8685" s="829"/>
      <c r="H8685" s="233"/>
      <c r="K8685" s="233"/>
      <c r="L8685" s="233"/>
      <c r="M8685" s="230"/>
      <c r="N8685" s="233"/>
      <c r="O8685" s="233"/>
    </row>
    <row r="8686" spans="1:15" s="1378" customFormat="1" ht="13">
      <c r="A8686" s="403"/>
      <c r="B8686" s="404"/>
      <c r="C8686" s="404"/>
      <c r="D8686" s="274">
        <v>1</v>
      </c>
      <c r="E8686" s="829" t="s">
        <v>441</v>
      </c>
      <c r="F8686" s="439" t="s">
        <v>1631</v>
      </c>
      <c r="G8686" s="370" t="s">
        <v>151</v>
      </c>
      <c r="H8686" s="426">
        <f>Bahan!$C$513</f>
        <v>93700</v>
      </c>
      <c r="K8686" s="248" t="s">
        <v>128</v>
      </c>
      <c r="L8686" s="230">
        <f>D8686*H8686</f>
        <v>93700</v>
      </c>
      <c r="M8686" s="230"/>
      <c r="N8686" s="233"/>
      <c r="O8686" s="233"/>
    </row>
    <row r="8687" spans="1:15" s="1378" customFormat="1" ht="13">
      <c r="A8687" s="403"/>
      <c r="B8687" s="404"/>
      <c r="C8687" s="404"/>
      <c r="D8687" s="440" t="s">
        <v>1169</v>
      </c>
      <c r="E8687" s="829"/>
      <c r="F8687" s="439" t="s">
        <v>1170</v>
      </c>
      <c r="G8687" s="370"/>
      <c r="H8687" s="426"/>
      <c r="K8687" s="248"/>
      <c r="L8687" s="230">
        <f>0.2*L8686</f>
        <v>18740</v>
      </c>
      <c r="M8687" s="230"/>
      <c r="N8687" s="233"/>
      <c r="O8687" s="233"/>
    </row>
    <row r="8688" spans="1:15" s="1378" customFormat="1" ht="13">
      <c r="A8688" s="231"/>
      <c r="B8688" s="829"/>
      <c r="C8688" s="829"/>
      <c r="D8688" s="421"/>
      <c r="E8688" s="829"/>
      <c r="F8688" s="234"/>
      <c r="G8688" s="370"/>
      <c r="H8688" s="248"/>
      <c r="K8688" s="233"/>
      <c r="L8688" s="230"/>
      <c r="M8688" s="230" t="s">
        <v>128</v>
      </c>
      <c r="N8688" s="265">
        <f>SUM(L8686:L8687)</f>
        <v>112440</v>
      </c>
      <c r="O8688" s="233"/>
    </row>
    <row r="8689" spans="1:15" s="1378" customFormat="1" ht="13">
      <c r="A8689" s="231"/>
      <c r="B8689" s="829"/>
      <c r="C8689" s="829"/>
      <c r="D8689" s="421"/>
      <c r="E8689" s="829"/>
      <c r="F8689" s="234"/>
      <c r="G8689" s="829"/>
      <c r="H8689" s="829"/>
      <c r="K8689" s="829"/>
      <c r="L8689" s="233"/>
      <c r="M8689" s="267" t="s">
        <v>169</v>
      </c>
      <c r="N8689" s="268" t="s">
        <v>169</v>
      </c>
      <c r="O8689" s="233"/>
    </row>
    <row r="8690" spans="1:15" s="1378" customFormat="1" ht="13">
      <c r="A8690" s="231"/>
      <c r="B8690" s="829"/>
      <c r="C8690" s="829"/>
      <c r="D8690" s="421"/>
      <c r="E8690" s="829"/>
      <c r="F8690" s="234"/>
      <c r="G8690" s="829"/>
      <c r="H8690" s="233" t="s">
        <v>170</v>
      </c>
      <c r="K8690" s="233"/>
      <c r="L8690" s="233"/>
      <c r="M8690" s="230" t="s">
        <v>128</v>
      </c>
      <c r="N8690" s="230">
        <f>SUM(N8684:N8688)</f>
        <v>126210</v>
      </c>
      <c r="O8690" s="233"/>
    </row>
    <row r="8691" spans="1:15" s="1378" customFormat="1" ht="13">
      <c r="A8691" s="231"/>
      <c r="B8691" s="829"/>
      <c r="C8691" s="829"/>
      <c r="D8691" s="421"/>
      <c r="E8691" s="829"/>
      <c r="F8691" s="234"/>
      <c r="G8691" s="829"/>
      <c r="H8691" s="269" t="s">
        <v>3123</v>
      </c>
      <c r="I8691" s="233"/>
      <c r="J8691" s="233"/>
      <c r="K8691" s="270"/>
      <c r="L8691" s="233"/>
      <c r="M8691" s="230" t="s">
        <v>128</v>
      </c>
      <c r="N8691" s="265">
        <f>N8690*$Q$4</f>
        <v>12621</v>
      </c>
      <c r="O8691" s="233"/>
    </row>
    <row r="8692" spans="1:15" s="1378" customFormat="1" ht="13">
      <c r="A8692" s="231"/>
      <c r="B8692" s="829"/>
      <c r="C8692" s="829"/>
      <c r="D8692" s="421"/>
      <c r="E8692" s="829"/>
      <c r="F8692" s="234"/>
      <c r="G8692" s="829"/>
      <c r="H8692" s="233" t="s">
        <v>171</v>
      </c>
      <c r="I8692" s="233"/>
      <c r="J8692" s="233"/>
      <c r="K8692" s="233"/>
      <c r="L8692" s="233"/>
      <c r="M8692" s="230" t="s">
        <v>128</v>
      </c>
      <c r="N8692" s="262">
        <f>ROUNDDOWN((N8690+N8691),0)</f>
        <v>138831</v>
      </c>
      <c r="O8692" s="233"/>
    </row>
    <row r="8693" spans="1:15" s="1378" customFormat="1" ht="13">
      <c r="A8693" s="231"/>
      <c r="B8693" s="829"/>
      <c r="C8693" s="829"/>
      <c r="D8693" s="421"/>
      <c r="E8693" s="829"/>
      <c r="F8693" s="234"/>
      <c r="G8693" s="829"/>
      <c r="H8693" s="233"/>
      <c r="K8693" s="233"/>
      <c r="L8693" s="233"/>
      <c r="M8693" s="230"/>
      <c r="N8693" s="233"/>
      <c r="O8693" s="233"/>
    </row>
    <row r="8694" spans="1:15" s="1378" customFormat="1" ht="13">
      <c r="A8694" s="258">
        <f>1+A8678</f>
        <v>332</v>
      </c>
      <c r="B8694" s="1250" t="s">
        <v>1665</v>
      </c>
      <c r="C8694" s="437"/>
      <c r="D8694" s="438" t="s">
        <v>1633</v>
      </c>
      <c r="E8694" s="1250"/>
      <c r="F8694" s="260"/>
      <c r="G8694" s="1250"/>
      <c r="H8694" s="245"/>
      <c r="K8694" s="245"/>
      <c r="L8694" s="245"/>
      <c r="M8694" s="262"/>
      <c r="N8694" s="245"/>
      <c r="O8694" s="233"/>
    </row>
    <row r="8695" spans="1:15" s="1378" customFormat="1" ht="13">
      <c r="A8695" s="403"/>
      <c r="B8695" s="404"/>
      <c r="C8695" s="404"/>
      <c r="D8695" s="421"/>
      <c r="E8695" s="829" t="s">
        <v>147</v>
      </c>
      <c r="F8695" s="234" t="s">
        <v>148</v>
      </c>
      <c r="G8695" s="829"/>
      <c r="H8695" s="233"/>
      <c r="K8695" s="233"/>
      <c r="L8695" s="233"/>
      <c r="M8695" s="230"/>
      <c r="N8695" s="233"/>
      <c r="O8695" s="233"/>
    </row>
    <row r="8696" spans="1:15" s="1378" customFormat="1" ht="13">
      <c r="A8696" s="403"/>
      <c r="B8696" s="404"/>
      <c r="C8696" s="404"/>
      <c r="D8696" s="274">
        <v>3.5999999999999997E-2</v>
      </c>
      <c r="E8696" s="829" t="s">
        <v>149</v>
      </c>
      <c r="F8696" s="264" t="s">
        <v>150</v>
      </c>
      <c r="G8696" s="370" t="s">
        <v>151</v>
      </c>
      <c r="H8696" s="248">
        <f>Bahan!$C$10</f>
        <v>125000</v>
      </c>
      <c r="K8696" s="248" t="s">
        <v>128</v>
      </c>
      <c r="L8696" s="230">
        <f>D8696*H8696</f>
        <v>4500</v>
      </c>
      <c r="M8696" s="230"/>
      <c r="N8696" s="233"/>
      <c r="O8696" s="233"/>
    </row>
    <row r="8697" spans="1:15" s="1378" customFormat="1" ht="13">
      <c r="A8697" s="403"/>
      <c r="B8697" s="404"/>
      <c r="C8697" s="404"/>
      <c r="D8697" s="274">
        <v>0.06</v>
      </c>
      <c r="E8697" s="829" t="s">
        <v>149</v>
      </c>
      <c r="F8697" s="264" t="s">
        <v>945</v>
      </c>
      <c r="G8697" s="370" t="s">
        <v>151</v>
      </c>
      <c r="H8697" s="248">
        <f>Bahan!$C$20</f>
        <v>135000</v>
      </c>
      <c r="K8697" s="248" t="s">
        <v>128</v>
      </c>
      <c r="L8697" s="230">
        <f>D8697*H8697</f>
        <v>8100</v>
      </c>
      <c r="M8697" s="230"/>
      <c r="N8697" s="233"/>
      <c r="O8697" s="233"/>
    </row>
    <row r="8698" spans="1:15" s="1378" customFormat="1" ht="13">
      <c r="A8698" s="403"/>
      <c r="B8698" s="404"/>
      <c r="C8698" s="404"/>
      <c r="D8698" s="274">
        <v>6.0000000000000001E-3</v>
      </c>
      <c r="E8698" s="829" t="s">
        <v>149</v>
      </c>
      <c r="F8698" s="234" t="s">
        <v>153</v>
      </c>
      <c r="G8698" s="370" t="s">
        <v>151</v>
      </c>
      <c r="H8698" s="248">
        <f>Bahan!$C$21</f>
        <v>145000</v>
      </c>
      <c r="K8698" s="248" t="s">
        <v>128</v>
      </c>
      <c r="L8698" s="230">
        <f>D8698*H8698</f>
        <v>870</v>
      </c>
      <c r="M8698" s="230"/>
      <c r="N8698" s="233"/>
      <c r="O8698" s="233"/>
    </row>
    <row r="8699" spans="1:15" s="1378" customFormat="1" ht="13">
      <c r="A8699" s="403"/>
      <c r="B8699" s="404"/>
      <c r="C8699" s="404"/>
      <c r="D8699" s="274">
        <v>2E-3</v>
      </c>
      <c r="E8699" s="829" t="s">
        <v>149</v>
      </c>
      <c r="F8699" s="234" t="s">
        <v>154</v>
      </c>
      <c r="G8699" s="370" t="s">
        <v>151</v>
      </c>
      <c r="H8699" s="248">
        <f>Bahan!$C$22</f>
        <v>150000</v>
      </c>
      <c r="K8699" s="248" t="s">
        <v>128</v>
      </c>
      <c r="L8699" s="230">
        <f>D8699*H8699</f>
        <v>300</v>
      </c>
      <c r="M8699" s="230"/>
      <c r="N8699" s="233"/>
      <c r="O8699" s="233"/>
    </row>
    <row r="8700" spans="1:15" s="1378" customFormat="1" ht="13">
      <c r="A8700" s="403"/>
      <c r="B8700" s="404"/>
      <c r="C8700" s="404"/>
      <c r="D8700" s="421"/>
      <c r="E8700" s="829"/>
      <c r="F8700" s="234"/>
      <c r="G8700" s="829"/>
      <c r="H8700" s="233"/>
      <c r="K8700" s="233"/>
      <c r="L8700" s="233"/>
      <c r="M8700" s="230" t="s">
        <v>128</v>
      </c>
      <c r="N8700" s="265">
        <f>SUM(L8696:L8699)</f>
        <v>13770</v>
      </c>
      <c r="O8700" s="233"/>
    </row>
    <row r="8701" spans="1:15" s="1378" customFormat="1" ht="13">
      <c r="A8701" s="403"/>
      <c r="B8701" s="404"/>
      <c r="C8701" s="404"/>
      <c r="D8701" s="421"/>
      <c r="E8701" s="829" t="s">
        <v>155</v>
      </c>
      <c r="F8701" s="234" t="s">
        <v>156</v>
      </c>
      <c r="G8701" s="829"/>
      <c r="H8701" s="233"/>
      <c r="K8701" s="233"/>
      <c r="L8701" s="233"/>
      <c r="M8701" s="230"/>
      <c r="N8701" s="233"/>
      <c r="O8701" s="233"/>
    </row>
    <row r="8702" spans="1:15" s="1378" customFormat="1" ht="13">
      <c r="A8702" s="403"/>
      <c r="B8702" s="404"/>
      <c r="C8702" s="404"/>
      <c r="D8702" s="274">
        <v>1</v>
      </c>
      <c r="E8702" s="829" t="s">
        <v>441</v>
      </c>
      <c r="F8702" s="439" t="s">
        <v>1634</v>
      </c>
      <c r="G8702" s="370" t="s">
        <v>151</v>
      </c>
      <c r="H8702" s="426">
        <f>Bahan!$C$514</f>
        <v>238900</v>
      </c>
      <c r="K8702" s="248" t="s">
        <v>128</v>
      </c>
      <c r="L8702" s="230">
        <f>D8702*H8702</f>
        <v>238900</v>
      </c>
      <c r="M8702" s="230"/>
      <c r="N8702" s="233"/>
      <c r="O8702" s="233"/>
    </row>
    <row r="8703" spans="1:15" s="1378" customFormat="1" ht="13">
      <c r="A8703" s="403"/>
      <c r="B8703" s="404"/>
      <c r="C8703" s="404"/>
      <c r="D8703" s="440" t="s">
        <v>1169</v>
      </c>
      <c r="E8703" s="829"/>
      <c r="F8703" s="439" t="s">
        <v>1170</v>
      </c>
      <c r="G8703" s="370"/>
      <c r="H8703" s="426"/>
      <c r="K8703" s="248"/>
      <c r="L8703" s="230">
        <f>0.2*L8702</f>
        <v>47780</v>
      </c>
      <c r="M8703" s="230"/>
      <c r="N8703" s="233"/>
      <c r="O8703" s="233"/>
    </row>
    <row r="8704" spans="1:15" s="1378" customFormat="1" ht="13">
      <c r="A8704" s="231"/>
      <c r="B8704" s="829"/>
      <c r="C8704" s="829"/>
      <c r="D8704" s="421"/>
      <c r="E8704" s="829"/>
      <c r="F8704" s="234"/>
      <c r="G8704" s="370"/>
      <c r="H8704" s="248"/>
      <c r="K8704" s="233"/>
      <c r="L8704" s="230"/>
      <c r="M8704" s="230" t="s">
        <v>128</v>
      </c>
      <c r="N8704" s="265">
        <f>SUM(L8702:L8703)</f>
        <v>286680</v>
      </c>
      <c r="O8704" s="233"/>
    </row>
    <row r="8705" spans="1:15" s="1378" customFormat="1" ht="13">
      <c r="A8705" s="231"/>
      <c r="B8705" s="829"/>
      <c r="C8705" s="829"/>
      <c r="D8705" s="421"/>
      <c r="E8705" s="829"/>
      <c r="F8705" s="234"/>
      <c r="G8705" s="829"/>
      <c r="H8705" s="829"/>
      <c r="K8705" s="829"/>
      <c r="L8705" s="233"/>
      <c r="M8705" s="267" t="s">
        <v>169</v>
      </c>
      <c r="N8705" s="268" t="s">
        <v>169</v>
      </c>
      <c r="O8705" s="233"/>
    </row>
    <row r="8706" spans="1:15" s="1378" customFormat="1" ht="13">
      <c r="A8706" s="231"/>
      <c r="B8706" s="829"/>
      <c r="C8706" s="829"/>
      <c r="D8706" s="421"/>
      <c r="E8706" s="829"/>
      <c r="F8706" s="234"/>
      <c r="G8706" s="829"/>
      <c r="H8706" s="233" t="s">
        <v>170</v>
      </c>
      <c r="K8706" s="233"/>
      <c r="L8706" s="233"/>
      <c r="M8706" s="230" t="s">
        <v>128</v>
      </c>
      <c r="N8706" s="230">
        <f>SUM(N8700:N8704)</f>
        <v>300450</v>
      </c>
      <c r="O8706" s="233"/>
    </row>
    <row r="8707" spans="1:15" s="1378" customFormat="1" ht="13">
      <c r="A8707" s="231"/>
      <c r="B8707" s="829"/>
      <c r="C8707" s="829"/>
      <c r="D8707" s="421"/>
      <c r="E8707" s="829"/>
      <c r="F8707" s="234"/>
      <c r="G8707" s="829"/>
      <c r="H8707" s="269" t="s">
        <v>3123</v>
      </c>
      <c r="I8707" s="233"/>
      <c r="J8707" s="233"/>
      <c r="K8707" s="270"/>
      <c r="L8707" s="233"/>
      <c r="M8707" s="230" t="s">
        <v>128</v>
      </c>
      <c r="N8707" s="265">
        <f>N8706*$Q$4</f>
        <v>30045</v>
      </c>
      <c r="O8707" s="233"/>
    </row>
    <row r="8708" spans="1:15" s="1378" customFormat="1" ht="13">
      <c r="A8708" s="231"/>
      <c r="B8708" s="829"/>
      <c r="C8708" s="829"/>
      <c r="D8708" s="421"/>
      <c r="E8708" s="829"/>
      <c r="F8708" s="234"/>
      <c r="G8708" s="829"/>
      <c r="H8708" s="233" t="s">
        <v>171</v>
      </c>
      <c r="I8708" s="233"/>
      <c r="J8708" s="233"/>
      <c r="K8708" s="233"/>
      <c r="L8708" s="233"/>
      <c r="M8708" s="230" t="s">
        <v>128</v>
      </c>
      <c r="N8708" s="262">
        <f>ROUNDDOWN((N8706+N8707),0)</f>
        <v>330495</v>
      </c>
      <c r="O8708" s="233"/>
    </row>
    <row r="8709" spans="1:15" s="1378" customFormat="1" ht="13">
      <c r="A8709" s="231"/>
      <c r="B8709" s="829"/>
      <c r="C8709" s="829"/>
      <c r="D8709" s="421"/>
      <c r="E8709" s="829"/>
      <c r="F8709" s="234"/>
      <c r="G8709" s="829"/>
      <c r="H8709" s="233"/>
      <c r="K8709" s="233"/>
      <c r="L8709" s="233"/>
      <c r="M8709" s="230"/>
      <c r="N8709" s="233"/>
      <c r="O8709" s="233"/>
    </row>
    <row r="8710" spans="1:15" s="245" customFormat="1" ht="13">
      <c r="A8710" s="258" t="s">
        <v>673</v>
      </c>
      <c r="B8710" s="1250" t="s">
        <v>1666</v>
      </c>
      <c r="C8710" s="1250"/>
      <c r="D8710" s="420" t="s">
        <v>1667</v>
      </c>
      <c r="E8710" s="1250"/>
      <c r="F8710" s="260"/>
      <c r="G8710" s="1250"/>
      <c r="H8710" s="1250"/>
    </row>
    <row r="8711" spans="1:15" ht="13">
      <c r="A8711" s="231" t="s">
        <v>143</v>
      </c>
      <c r="D8711" s="435"/>
      <c r="E8711" s="436"/>
      <c r="G8711" s="829"/>
      <c r="H8711" s="829"/>
      <c r="M8711" s="233"/>
    </row>
    <row r="8712" spans="1:15" ht="13">
      <c r="A8712" s="258">
        <f>1+A8694</f>
        <v>333</v>
      </c>
      <c r="B8712" s="1250" t="s">
        <v>1668</v>
      </c>
      <c r="C8712" s="437"/>
      <c r="D8712" s="273" t="s">
        <v>1669</v>
      </c>
      <c r="E8712" s="1250"/>
      <c r="F8712" s="260"/>
      <c r="G8712" s="1250"/>
      <c r="H8712" s="245"/>
      <c r="I8712" s="245"/>
      <c r="L8712" s="245"/>
      <c r="M8712" s="262"/>
      <c r="N8712" s="245"/>
    </row>
    <row r="8713" spans="1:15" ht="13">
      <c r="A8713" s="403"/>
      <c r="B8713" s="404"/>
      <c r="C8713" s="404"/>
      <c r="D8713" s="421"/>
      <c r="E8713" s="829" t="s">
        <v>147</v>
      </c>
      <c r="F8713" s="234" t="s">
        <v>148</v>
      </c>
      <c r="G8713" s="829"/>
    </row>
    <row r="8714" spans="1:15" ht="13">
      <c r="A8714" s="403"/>
      <c r="B8714" s="404"/>
      <c r="C8714" s="404"/>
      <c r="D8714" s="274">
        <v>0.15</v>
      </c>
      <c r="E8714" s="829" t="s">
        <v>149</v>
      </c>
      <c r="F8714" s="264" t="s">
        <v>150</v>
      </c>
      <c r="G8714" s="370" t="s">
        <v>151</v>
      </c>
      <c r="H8714" s="248">
        <f>Bahan!$C$10</f>
        <v>125000</v>
      </c>
      <c r="I8714" s="248"/>
      <c r="K8714" s="248" t="s">
        <v>128</v>
      </c>
      <c r="L8714" s="230">
        <f>D8714*H8714</f>
        <v>18750</v>
      </c>
    </row>
    <row r="8715" spans="1:15" ht="13">
      <c r="A8715" s="403"/>
      <c r="B8715" s="404"/>
      <c r="C8715" s="404"/>
      <c r="D8715" s="274">
        <v>0.1</v>
      </c>
      <c r="E8715" s="829" t="s">
        <v>149</v>
      </c>
      <c r="F8715" s="264" t="s">
        <v>945</v>
      </c>
      <c r="G8715" s="370" t="s">
        <v>151</v>
      </c>
      <c r="H8715" s="248">
        <f>Bahan!$C$20</f>
        <v>135000</v>
      </c>
      <c r="I8715" s="248"/>
      <c r="K8715" s="248" t="s">
        <v>128</v>
      </c>
      <c r="L8715" s="230">
        <f>D8715*H8715</f>
        <v>13500</v>
      </c>
    </row>
    <row r="8716" spans="1:15" ht="13">
      <c r="A8716" s="403"/>
      <c r="B8716" s="404"/>
      <c r="C8716" s="404"/>
      <c r="D8716" s="274">
        <v>0.01</v>
      </c>
      <c r="E8716" s="829" t="s">
        <v>149</v>
      </c>
      <c r="F8716" s="234" t="s">
        <v>153</v>
      </c>
      <c r="G8716" s="370" t="s">
        <v>151</v>
      </c>
      <c r="H8716" s="248">
        <f>Bahan!$C$21</f>
        <v>145000</v>
      </c>
      <c r="I8716" s="248"/>
      <c r="K8716" s="248" t="s">
        <v>128</v>
      </c>
      <c r="L8716" s="230">
        <f>D8716*H8716</f>
        <v>1450</v>
      </c>
    </row>
    <row r="8717" spans="1:15" ht="13">
      <c r="A8717" s="403"/>
      <c r="B8717" s="404"/>
      <c r="C8717" s="404"/>
      <c r="D8717" s="274">
        <v>0.01</v>
      </c>
      <c r="E8717" s="829" t="s">
        <v>149</v>
      </c>
      <c r="F8717" s="234" t="s">
        <v>154</v>
      </c>
      <c r="G8717" s="370" t="s">
        <v>151</v>
      </c>
      <c r="H8717" s="248">
        <f>Bahan!$C$22</f>
        <v>150000</v>
      </c>
      <c r="I8717" s="248"/>
      <c r="K8717" s="248" t="s">
        <v>128</v>
      </c>
      <c r="L8717" s="230">
        <f>D8717*H8717</f>
        <v>1500</v>
      </c>
    </row>
    <row r="8718" spans="1:15" ht="13">
      <c r="A8718" s="403"/>
      <c r="B8718" s="404"/>
      <c r="C8718" s="404"/>
      <c r="D8718" s="421"/>
      <c r="E8718" s="829"/>
      <c r="G8718" s="829"/>
      <c r="M8718" s="230" t="s">
        <v>128</v>
      </c>
      <c r="N8718" s="265">
        <f>SUM(L8714:L8717)</f>
        <v>35200</v>
      </c>
    </row>
    <row r="8719" spans="1:15" ht="13">
      <c r="A8719" s="403"/>
      <c r="B8719" s="404"/>
      <c r="C8719" s="404"/>
      <c r="D8719" s="421"/>
      <c r="E8719" s="829" t="s">
        <v>155</v>
      </c>
      <c r="F8719" s="234" t="s">
        <v>156</v>
      </c>
      <c r="G8719" s="829"/>
    </row>
    <row r="8720" spans="1:15" ht="13">
      <c r="A8720" s="403"/>
      <c r="B8720" s="404"/>
      <c r="C8720" s="404"/>
      <c r="D8720" s="274">
        <v>12</v>
      </c>
      <c r="E8720" s="829" t="s">
        <v>441</v>
      </c>
      <c r="F8720" s="234" t="s">
        <v>1670</v>
      </c>
      <c r="G8720" s="370" t="s">
        <v>151</v>
      </c>
      <c r="H8720" s="248">
        <f>Bahan!$C$402</f>
        <v>40000</v>
      </c>
      <c r="I8720" s="248"/>
      <c r="K8720" s="248" t="s">
        <v>128</v>
      </c>
      <c r="L8720" s="230">
        <f t="shared" ref="L8720:L8727" si="104">D8720*H8720</f>
        <v>480000</v>
      </c>
    </row>
    <row r="8721" spans="1:14" ht="13">
      <c r="A8721" s="403"/>
      <c r="B8721" s="404"/>
      <c r="C8721" s="404"/>
      <c r="D8721" s="274">
        <v>12</v>
      </c>
      <c r="E8721" s="829" t="s">
        <v>441</v>
      </c>
      <c r="F8721" s="234" t="s">
        <v>1063</v>
      </c>
      <c r="G8721" s="370" t="s">
        <v>151</v>
      </c>
      <c r="H8721" s="248">
        <f>Bahan!$C$403</f>
        <v>6000</v>
      </c>
      <c r="I8721" s="248"/>
      <c r="K8721" s="248" t="s">
        <v>128</v>
      </c>
      <c r="L8721" s="230">
        <f t="shared" si="104"/>
        <v>72000</v>
      </c>
    </row>
    <row r="8722" spans="1:14" ht="13">
      <c r="A8722" s="403"/>
      <c r="B8722" s="404"/>
      <c r="C8722" s="404"/>
      <c r="D8722" s="421">
        <v>4</v>
      </c>
      <c r="E8722" s="829" t="s">
        <v>682</v>
      </c>
      <c r="F8722" s="234" t="s">
        <v>1064</v>
      </c>
      <c r="G8722" s="370" t="s">
        <v>151</v>
      </c>
      <c r="H8722" s="248">
        <f>Bahan!$C$404</f>
        <v>2500</v>
      </c>
      <c r="I8722" s="248"/>
      <c r="K8722" s="248" t="s">
        <v>128</v>
      </c>
      <c r="L8722" s="230">
        <f t="shared" si="104"/>
        <v>10000</v>
      </c>
    </row>
    <row r="8723" spans="1:14" ht="13">
      <c r="A8723" s="403"/>
      <c r="B8723" s="404"/>
      <c r="C8723" s="404"/>
      <c r="D8723" s="433">
        <v>1</v>
      </c>
      <c r="E8723" s="829" t="s">
        <v>682</v>
      </c>
      <c r="F8723" s="434" t="s">
        <v>1065</v>
      </c>
      <c r="G8723" s="370" t="s">
        <v>151</v>
      </c>
      <c r="H8723" s="248">
        <f>Bahan!$C$405</f>
        <v>4000</v>
      </c>
      <c r="I8723" s="248"/>
      <c r="K8723" s="248" t="s">
        <v>128</v>
      </c>
      <c r="L8723" s="230">
        <f t="shared" si="104"/>
        <v>4000</v>
      </c>
    </row>
    <row r="8724" spans="1:14" ht="13">
      <c r="A8724" s="403"/>
      <c r="B8724" s="404"/>
      <c r="C8724" s="404"/>
      <c r="D8724" s="421">
        <v>6</v>
      </c>
      <c r="E8724" s="829" t="s">
        <v>682</v>
      </c>
      <c r="F8724" s="234" t="s">
        <v>1066</v>
      </c>
      <c r="G8724" s="370" t="s">
        <v>151</v>
      </c>
      <c r="H8724" s="248">
        <f>Bahan!$C$406</f>
        <v>750</v>
      </c>
      <c r="I8724" s="248"/>
      <c r="K8724" s="248" t="s">
        <v>128</v>
      </c>
      <c r="L8724" s="230">
        <f t="shared" si="104"/>
        <v>4500</v>
      </c>
    </row>
    <row r="8725" spans="1:14" ht="13">
      <c r="A8725" s="403"/>
      <c r="B8725" s="404"/>
      <c r="C8725" s="404"/>
      <c r="D8725" s="421">
        <v>12</v>
      </c>
      <c r="E8725" s="829" t="s">
        <v>682</v>
      </c>
      <c r="F8725" s="234" t="s">
        <v>1067</v>
      </c>
      <c r="G8725" s="370" t="s">
        <v>151</v>
      </c>
      <c r="H8725" s="248">
        <f>Bahan!$C$407</f>
        <v>1000</v>
      </c>
      <c r="I8725" s="248"/>
      <c r="K8725" s="248" t="s">
        <v>128</v>
      </c>
      <c r="L8725" s="230">
        <f t="shared" si="104"/>
        <v>12000</v>
      </c>
    </row>
    <row r="8726" spans="1:14" ht="13">
      <c r="A8726" s="403"/>
      <c r="B8726" s="404"/>
      <c r="C8726" s="404"/>
      <c r="D8726" s="421">
        <v>4</v>
      </c>
      <c r="E8726" s="829" t="s">
        <v>682</v>
      </c>
      <c r="F8726" s="234" t="s">
        <v>1068</v>
      </c>
      <c r="G8726" s="370" t="s">
        <v>151</v>
      </c>
      <c r="H8726" s="248">
        <f>Bahan!$C$408</f>
        <v>2500</v>
      </c>
      <c r="I8726" s="248"/>
      <c r="K8726" s="248" t="s">
        <v>128</v>
      </c>
      <c r="L8726" s="230">
        <f t="shared" si="104"/>
        <v>10000</v>
      </c>
    </row>
    <row r="8727" spans="1:14" ht="13">
      <c r="D8727" s="421">
        <v>0.25</v>
      </c>
      <c r="E8727" s="829" t="s">
        <v>682</v>
      </c>
      <c r="F8727" s="234" t="s">
        <v>1069</v>
      </c>
      <c r="G8727" s="370" t="s">
        <v>151</v>
      </c>
      <c r="H8727" s="248">
        <f>Bahan!$C$409</f>
        <v>12500</v>
      </c>
      <c r="I8727" s="248"/>
      <c r="K8727" s="248" t="s">
        <v>128</v>
      </c>
      <c r="L8727" s="230">
        <f t="shared" si="104"/>
        <v>3125</v>
      </c>
    </row>
    <row r="8728" spans="1:14" ht="13">
      <c r="D8728" s="421"/>
      <c r="E8728" s="829"/>
      <c r="G8728" s="370"/>
      <c r="H8728" s="248"/>
      <c r="L8728" s="230"/>
      <c r="M8728" s="230" t="s">
        <v>128</v>
      </c>
      <c r="N8728" s="265">
        <f>SUM(L8720:L8727)</f>
        <v>595625</v>
      </c>
    </row>
    <row r="8729" spans="1:14" ht="13">
      <c r="D8729" s="421"/>
      <c r="E8729" s="829"/>
      <c r="G8729" s="829"/>
      <c r="H8729" s="829"/>
      <c r="I8729" s="829"/>
      <c r="M8729" s="267" t="s">
        <v>169</v>
      </c>
      <c r="N8729" s="268" t="s">
        <v>169</v>
      </c>
    </row>
    <row r="8730" spans="1:14" ht="13">
      <c r="D8730" s="421"/>
      <c r="E8730" s="829"/>
      <c r="G8730" s="829"/>
      <c r="H8730" s="233" t="s">
        <v>170</v>
      </c>
      <c r="M8730" s="230" t="s">
        <v>128</v>
      </c>
      <c r="N8730" s="230">
        <f>SUM(N8718:N8728)</f>
        <v>630825</v>
      </c>
    </row>
    <row r="8731" spans="1:14" ht="13">
      <c r="D8731" s="421"/>
      <c r="E8731" s="829"/>
      <c r="G8731" s="829"/>
      <c r="H8731" s="269" t="s">
        <v>3123</v>
      </c>
      <c r="K8731" s="270"/>
      <c r="M8731" s="230" t="s">
        <v>128</v>
      </c>
      <c r="N8731" s="265">
        <f>N8730*$Q$4</f>
        <v>63082.5</v>
      </c>
    </row>
    <row r="8732" spans="1:14" ht="13">
      <c r="D8732" s="421"/>
      <c r="E8732" s="829"/>
      <c r="G8732" s="829"/>
      <c r="H8732" s="233" t="s">
        <v>171</v>
      </c>
      <c r="M8732" s="230" t="s">
        <v>128</v>
      </c>
      <c r="N8732" s="262">
        <f>ROUNDDOWN((N8730+N8731),0)</f>
        <v>693907</v>
      </c>
    </row>
    <row r="8733" spans="1:14" ht="13">
      <c r="D8733" s="421"/>
      <c r="E8733" s="829"/>
      <c r="G8733" s="829"/>
    </row>
    <row r="8735" spans="1:14" s="245" customFormat="1" ht="13">
      <c r="A8735" s="258" t="s">
        <v>743</v>
      </c>
      <c r="B8735" s="1250" t="s">
        <v>1671</v>
      </c>
      <c r="C8735" s="1250"/>
      <c r="D8735" s="420" t="s">
        <v>1672</v>
      </c>
      <c r="E8735" s="1250"/>
      <c r="F8735" s="260"/>
      <c r="G8735" s="1250"/>
      <c r="M8735" s="262"/>
    </row>
    <row r="8736" spans="1:14" ht="13">
      <c r="A8736" s="231" t="s">
        <v>143</v>
      </c>
      <c r="D8736" s="421"/>
      <c r="E8736" s="829"/>
      <c r="G8736" s="829"/>
    </row>
    <row r="8737" spans="1:14" s="245" customFormat="1" ht="13">
      <c r="A8737" s="258">
        <f>1+A8712</f>
        <v>334</v>
      </c>
      <c r="B8737" s="1250" t="s">
        <v>1673</v>
      </c>
      <c r="C8737" s="1250"/>
      <c r="D8737" s="341" t="s">
        <v>1674</v>
      </c>
      <c r="E8737" s="1250"/>
      <c r="F8737" s="260"/>
      <c r="G8737" s="422"/>
      <c r="M8737" s="423"/>
    </row>
    <row r="8738" spans="1:14" ht="13">
      <c r="D8738" s="424"/>
      <c r="E8738" s="293" t="s">
        <v>236</v>
      </c>
      <c r="F8738" s="385" t="s">
        <v>645</v>
      </c>
      <c r="G8738" s="425"/>
      <c r="H8738" s="386"/>
      <c r="I8738" s="386"/>
      <c r="J8738" s="386"/>
      <c r="K8738" s="279"/>
      <c r="L8738" s="386"/>
      <c r="M8738" s="426"/>
    </row>
    <row r="8739" spans="1:14" ht="13">
      <c r="A8739" s="387"/>
      <c r="B8739" s="293"/>
      <c r="C8739" s="293"/>
      <c r="D8739" s="460">
        <v>1</v>
      </c>
      <c r="E8739" s="829" t="s">
        <v>4</v>
      </c>
      <c r="F8739" s="1377" t="s">
        <v>1675</v>
      </c>
      <c r="G8739" s="356" t="s">
        <v>151</v>
      </c>
      <c r="H8739" s="428">
        <f>Bahan!$C$647</f>
        <v>3750000000</v>
      </c>
      <c r="I8739" s="428"/>
      <c r="J8739" s="428"/>
      <c r="K8739" s="426" t="s">
        <v>128</v>
      </c>
      <c r="L8739" s="426">
        <f>D8739*H8739</f>
        <v>3750000000</v>
      </c>
      <c r="M8739" s="426"/>
    </row>
    <row r="8740" spans="1:14" ht="13">
      <c r="D8740" s="307"/>
      <c r="E8740" s="829"/>
      <c r="G8740" s="429"/>
      <c r="M8740" s="426" t="s">
        <v>128</v>
      </c>
      <c r="N8740" s="265">
        <f>SUM(L8739:L8739)</f>
        <v>3750000000</v>
      </c>
    </row>
    <row r="8741" spans="1:14" ht="13">
      <c r="D8741" s="430"/>
      <c r="E8741" s="829"/>
      <c r="F8741" s="247"/>
      <c r="G8741" s="429"/>
      <c r="H8741" s="829"/>
      <c r="I8741" s="829"/>
      <c r="J8741" s="829"/>
      <c r="K8741" s="426"/>
      <c r="M8741" s="431" t="s">
        <v>169</v>
      </c>
      <c r="N8741" s="268" t="s">
        <v>169</v>
      </c>
    </row>
    <row r="8742" spans="1:14" ht="13">
      <c r="D8742" s="307"/>
      <c r="E8742" s="829"/>
      <c r="G8742" s="829"/>
      <c r="H8742" s="233" t="s">
        <v>170</v>
      </c>
      <c r="M8742" s="426" t="s">
        <v>128</v>
      </c>
      <c r="N8742" s="426">
        <f>SUM(N8740:N8740)</f>
        <v>3750000000</v>
      </c>
    </row>
    <row r="8743" spans="1:14" ht="13">
      <c r="D8743" s="307"/>
      <c r="E8743" s="829"/>
      <c r="G8743" s="829"/>
      <c r="H8743" s="269" t="s">
        <v>3123</v>
      </c>
      <c r="K8743" s="270"/>
      <c r="M8743" s="230" t="s">
        <v>128</v>
      </c>
      <c r="N8743" s="265">
        <f>N8742*$Q$4</f>
        <v>375000000</v>
      </c>
    </row>
    <row r="8744" spans="1:14" ht="13">
      <c r="D8744" s="421"/>
      <c r="E8744" s="829"/>
      <c r="G8744" s="829"/>
      <c r="H8744" s="233" t="s">
        <v>171</v>
      </c>
      <c r="M8744" s="230" t="s">
        <v>128</v>
      </c>
      <c r="N8744" s="262">
        <f>ROUNDDOWN((N8742+N8743),0)</f>
        <v>4125000000</v>
      </c>
    </row>
    <row r="8745" spans="1:14" ht="13">
      <c r="D8745" s="421"/>
      <c r="E8745" s="829"/>
      <c r="G8745" s="829"/>
      <c r="M8745" s="423"/>
      <c r="N8745" s="271"/>
    </row>
    <row r="8746" spans="1:14" s="245" customFormat="1" ht="13">
      <c r="A8746" s="258">
        <f>1+A8737</f>
        <v>335</v>
      </c>
      <c r="B8746" s="1250" t="s">
        <v>1676</v>
      </c>
      <c r="C8746" s="1250"/>
      <c r="D8746" s="341" t="s">
        <v>1677</v>
      </c>
      <c r="E8746" s="1250"/>
      <c r="F8746" s="260"/>
      <c r="G8746" s="422"/>
      <c r="M8746" s="423"/>
    </row>
    <row r="8747" spans="1:14" ht="13">
      <c r="D8747" s="424"/>
      <c r="E8747" s="293" t="s">
        <v>236</v>
      </c>
      <c r="F8747" s="385" t="s">
        <v>645</v>
      </c>
      <c r="G8747" s="425"/>
      <c r="H8747" s="386"/>
      <c r="I8747" s="386"/>
      <c r="J8747" s="386"/>
      <c r="K8747" s="279"/>
      <c r="L8747" s="386"/>
      <c r="M8747" s="426"/>
    </row>
    <row r="8748" spans="1:14" ht="13">
      <c r="A8748" s="387"/>
      <c r="B8748" s="293"/>
      <c r="C8748" s="293"/>
      <c r="D8748" s="460">
        <v>0.5</v>
      </c>
      <c r="E8748" s="829" t="s">
        <v>8</v>
      </c>
      <c r="F8748" s="1377" t="s">
        <v>1678</v>
      </c>
      <c r="G8748" s="356" t="s">
        <v>151</v>
      </c>
      <c r="H8748" s="428">
        <f>Bahan!$C$648</f>
        <v>22000000</v>
      </c>
      <c r="I8748" s="428"/>
      <c r="J8748" s="428"/>
      <c r="K8748" s="426" t="s">
        <v>128</v>
      </c>
      <c r="L8748" s="426">
        <f>D8748*H8748</f>
        <v>11000000</v>
      </c>
      <c r="M8748" s="426"/>
    </row>
    <row r="8749" spans="1:14" ht="13">
      <c r="A8749" s="387"/>
      <c r="B8749" s="293"/>
      <c r="C8749" s="293"/>
      <c r="D8749" s="460">
        <v>0.25</v>
      </c>
      <c r="E8749" s="829" t="s">
        <v>8</v>
      </c>
      <c r="F8749" s="1381" t="s">
        <v>704</v>
      </c>
      <c r="G8749" s="356" t="s">
        <v>151</v>
      </c>
      <c r="H8749" s="428">
        <f>H8748</f>
        <v>22000000</v>
      </c>
      <c r="I8749" s="428"/>
      <c r="J8749" s="428"/>
      <c r="K8749" s="426" t="s">
        <v>128</v>
      </c>
      <c r="L8749" s="426">
        <f>D8749*H8749</f>
        <v>5500000</v>
      </c>
      <c r="M8749" s="426"/>
    </row>
    <row r="8750" spans="1:14" ht="13">
      <c r="D8750" s="307"/>
      <c r="E8750" s="829"/>
      <c r="G8750" s="429"/>
      <c r="M8750" s="426" t="s">
        <v>128</v>
      </c>
      <c r="N8750" s="265">
        <f>SUM(L8748:L8749)</f>
        <v>16500000</v>
      </c>
    </row>
    <row r="8751" spans="1:14" ht="13">
      <c r="D8751" s="430"/>
      <c r="E8751" s="829"/>
      <c r="F8751" s="247"/>
      <c r="G8751" s="429"/>
      <c r="H8751" s="829"/>
      <c r="I8751" s="829"/>
      <c r="J8751" s="829"/>
      <c r="K8751" s="426"/>
      <c r="M8751" s="431" t="s">
        <v>169</v>
      </c>
      <c r="N8751" s="268" t="s">
        <v>169</v>
      </c>
    </row>
    <row r="8752" spans="1:14" ht="13">
      <c r="D8752" s="307"/>
      <c r="E8752" s="829"/>
      <c r="G8752" s="829"/>
      <c r="H8752" s="233" t="s">
        <v>170</v>
      </c>
      <c r="M8752" s="426" t="s">
        <v>128</v>
      </c>
      <c r="N8752" s="426">
        <f>SUM(N8750:N8750)</f>
        <v>16500000</v>
      </c>
    </row>
    <row r="8753" spans="1:14" ht="13">
      <c r="D8753" s="307"/>
      <c r="E8753" s="829"/>
      <c r="G8753" s="829"/>
      <c r="H8753" s="269" t="s">
        <v>3123</v>
      </c>
      <c r="K8753" s="270"/>
      <c r="M8753" s="230" t="s">
        <v>128</v>
      </c>
      <c r="N8753" s="265">
        <f>N8752*$Q$4</f>
        <v>1650000</v>
      </c>
    </row>
    <row r="8754" spans="1:14" ht="13">
      <c r="D8754" s="421"/>
      <c r="E8754" s="829"/>
      <c r="G8754" s="829"/>
      <c r="H8754" s="233" t="s">
        <v>171</v>
      </c>
      <c r="M8754" s="230" t="s">
        <v>128</v>
      </c>
      <c r="N8754" s="262">
        <f>ROUNDDOWN((N8752+N8753),0)</f>
        <v>18150000</v>
      </c>
    </row>
    <row r="8755" spans="1:14" ht="13">
      <c r="D8755" s="421"/>
      <c r="E8755" s="829"/>
      <c r="G8755" s="829"/>
      <c r="M8755" s="423"/>
      <c r="N8755" s="271"/>
    </row>
    <row r="8756" spans="1:14" s="245" customFormat="1" ht="13">
      <c r="A8756" s="258">
        <f>1+A8746</f>
        <v>336</v>
      </c>
      <c r="B8756" s="1250" t="s">
        <v>1679</v>
      </c>
      <c r="C8756" s="1250"/>
      <c r="D8756" s="341" t="s">
        <v>1680</v>
      </c>
      <c r="E8756" s="1250"/>
      <c r="F8756" s="260"/>
      <c r="G8756" s="422"/>
      <c r="M8756" s="423"/>
    </row>
    <row r="8757" spans="1:14" ht="13">
      <c r="D8757" s="424"/>
      <c r="E8757" s="293" t="s">
        <v>236</v>
      </c>
      <c r="F8757" s="385" t="s">
        <v>645</v>
      </c>
      <c r="G8757" s="425"/>
      <c r="H8757" s="386"/>
      <c r="I8757" s="386"/>
      <c r="J8757" s="386"/>
      <c r="K8757" s="279"/>
      <c r="L8757" s="386"/>
      <c r="M8757" s="426"/>
    </row>
    <row r="8758" spans="1:14" ht="13">
      <c r="A8758" s="387"/>
      <c r="B8758" s="293"/>
      <c r="C8758" s="293"/>
      <c r="D8758" s="460">
        <v>0.5</v>
      </c>
      <c r="E8758" s="829" t="s">
        <v>8</v>
      </c>
      <c r="F8758" s="1377" t="s">
        <v>1681</v>
      </c>
      <c r="G8758" s="356" t="s">
        <v>151</v>
      </c>
      <c r="H8758" s="428">
        <f>Bahan!$C$649</f>
        <v>12000000</v>
      </c>
      <c r="I8758" s="428"/>
      <c r="J8758" s="428"/>
      <c r="K8758" s="426" t="s">
        <v>128</v>
      </c>
      <c r="L8758" s="426">
        <f>D8758*H8758</f>
        <v>6000000</v>
      </c>
      <c r="M8758" s="426"/>
    </row>
    <row r="8759" spans="1:14" ht="13">
      <c r="A8759" s="387"/>
      <c r="B8759" s="293"/>
      <c r="C8759" s="293"/>
      <c r="D8759" s="460">
        <v>0.05</v>
      </c>
      <c r="E8759" s="829" t="s">
        <v>8</v>
      </c>
      <c r="F8759" s="1381" t="s">
        <v>704</v>
      </c>
      <c r="G8759" s="356" t="s">
        <v>151</v>
      </c>
      <c r="H8759" s="428">
        <f>H8758</f>
        <v>12000000</v>
      </c>
      <c r="I8759" s="428"/>
      <c r="J8759" s="428"/>
      <c r="K8759" s="426" t="s">
        <v>128</v>
      </c>
      <c r="L8759" s="426">
        <f>D8759*H8759</f>
        <v>600000</v>
      </c>
      <c r="M8759" s="426"/>
    </row>
    <row r="8760" spans="1:14" ht="13">
      <c r="D8760" s="307"/>
      <c r="E8760" s="829"/>
      <c r="G8760" s="429"/>
      <c r="M8760" s="426" t="s">
        <v>128</v>
      </c>
      <c r="N8760" s="265">
        <f>SUM(L8758:L8759)</f>
        <v>6600000</v>
      </c>
    </row>
    <row r="8761" spans="1:14" ht="13">
      <c r="D8761" s="430"/>
      <c r="E8761" s="829"/>
      <c r="F8761" s="247"/>
      <c r="G8761" s="429"/>
      <c r="H8761" s="829"/>
      <c r="I8761" s="829"/>
      <c r="J8761" s="829"/>
      <c r="K8761" s="426"/>
      <c r="M8761" s="431" t="s">
        <v>169</v>
      </c>
      <c r="N8761" s="268" t="s">
        <v>169</v>
      </c>
    </row>
    <row r="8762" spans="1:14" ht="13">
      <c r="D8762" s="307"/>
      <c r="E8762" s="829"/>
      <c r="G8762" s="829"/>
      <c r="H8762" s="233" t="s">
        <v>170</v>
      </c>
      <c r="M8762" s="426" t="s">
        <v>128</v>
      </c>
      <c r="N8762" s="426">
        <f>SUM(N8760:N8760)</f>
        <v>6600000</v>
      </c>
    </row>
    <row r="8763" spans="1:14" ht="13">
      <c r="D8763" s="307"/>
      <c r="E8763" s="829"/>
      <c r="G8763" s="829"/>
      <c r="H8763" s="269" t="s">
        <v>3123</v>
      </c>
      <c r="K8763" s="270"/>
      <c r="M8763" s="230" t="s">
        <v>128</v>
      </c>
      <c r="N8763" s="265">
        <f>N8762*$Q$4</f>
        <v>660000</v>
      </c>
    </row>
    <row r="8764" spans="1:14" ht="13">
      <c r="D8764" s="421"/>
      <c r="E8764" s="829"/>
      <c r="G8764" s="829"/>
      <c r="H8764" s="233" t="s">
        <v>171</v>
      </c>
      <c r="M8764" s="230" t="s">
        <v>128</v>
      </c>
      <c r="N8764" s="262">
        <f>ROUNDDOWN((N8762+N8763),0)</f>
        <v>7260000</v>
      </c>
    </row>
    <row r="8765" spans="1:14" ht="13">
      <c r="D8765" s="421"/>
      <c r="E8765" s="829"/>
      <c r="G8765" s="829"/>
      <c r="M8765" s="423"/>
      <c r="N8765" s="271"/>
    </row>
    <row r="8766" spans="1:14" s="245" customFormat="1" ht="13">
      <c r="A8766" s="258">
        <f>1+A8756</f>
        <v>337</v>
      </c>
      <c r="B8766" s="1250" t="s">
        <v>1682</v>
      </c>
      <c r="C8766" s="1250"/>
      <c r="D8766" s="341" t="s">
        <v>1683</v>
      </c>
      <c r="E8766" s="1250"/>
      <c r="F8766" s="260"/>
      <c r="G8766" s="422"/>
      <c r="M8766" s="423"/>
    </row>
    <row r="8767" spans="1:14" ht="13">
      <c r="D8767" s="424"/>
      <c r="E8767" s="293" t="s">
        <v>236</v>
      </c>
      <c r="F8767" s="385" t="s">
        <v>645</v>
      </c>
      <c r="G8767" s="425"/>
      <c r="H8767" s="386"/>
      <c r="I8767" s="386"/>
      <c r="J8767" s="386"/>
      <c r="K8767" s="279"/>
      <c r="L8767" s="386"/>
      <c r="M8767" s="426"/>
    </row>
    <row r="8768" spans="1:14" ht="13">
      <c r="A8768" s="387"/>
      <c r="B8768" s="293"/>
      <c r="C8768" s="293"/>
      <c r="D8768" s="460">
        <v>0.5</v>
      </c>
      <c r="E8768" s="829" t="s">
        <v>8</v>
      </c>
      <c r="F8768" s="1377" t="s">
        <v>1684</v>
      </c>
      <c r="G8768" s="356" t="s">
        <v>151</v>
      </c>
      <c r="H8768" s="428">
        <f>Bahan!$C$650</f>
        <v>60000000</v>
      </c>
      <c r="I8768" s="428"/>
      <c r="J8768" s="428"/>
      <c r="K8768" s="426" t="s">
        <v>128</v>
      </c>
      <c r="L8768" s="426">
        <f>D8768*H8768</f>
        <v>30000000</v>
      </c>
      <c r="M8768" s="426"/>
    </row>
    <row r="8769" spans="1:14" ht="13">
      <c r="A8769" s="387"/>
      <c r="B8769" s="293"/>
      <c r="C8769" s="293"/>
      <c r="D8769" s="460">
        <v>0.05</v>
      </c>
      <c r="E8769" s="829" t="s">
        <v>8</v>
      </c>
      <c r="F8769" s="1381" t="s">
        <v>704</v>
      </c>
      <c r="G8769" s="356" t="s">
        <v>151</v>
      </c>
      <c r="H8769" s="428">
        <f>H8768</f>
        <v>60000000</v>
      </c>
      <c r="I8769" s="428"/>
      <c r="J8769" s="428"/>
      <c r="K8769" s="426" t="s">
        <v>128</v>
      </c>
      <c r="L8769" s="426">
        <f>D8769*H8769</f>
        <v>3000000</v>
      </c>
      <c r="M8769" s="426"/>
    </row>
    <row r="8770" spans="1:14" ht="13">
      <c r="D8770" s="307"/>
      <c r="E8770" s="829"/>
      <c r="G8770" s="429"/>
      <c r="M8770" s="426" t="s">
        <v>128</v>
      </c>
      <c r="N8770" s="265">
        <f>SUM(L8768:L8769)</f>
        <v>33000000</v>
      </c>
    </row>
    <row r="8771" spans="1:14" ht="13">
      <c r="D8771" s="430"/>
      <c r="E8771" s="829"/>
      <c r="F8771" s="247"/>
      <c r="G8771" s="429"/>
      <c r="H8771" s="829"/>
      <c r="I8771" s="829"/>
      <c r="J8771" s="829"/>
      <c r="K8771" s="426"/>
      <c r="M8771" s="431" t="s">
        <v>169</v>
      </c>
      <c r="N8771" s="268" t="s">
        <v>169</v>
      </c>
    </row>
    <row r="8772" spans="1:14" ht="13">
      <c r="D8772" s="307"/>
      <c r="E8772" s="829"/>
      <c r="G8772" s="829"/>
      <c r="H8772" s="233" t="s">
        <v>170</v>
      </c>
      <c r="M8772" s="426" t="s">
        <v>128</v>
      </c>
      <c r="N8772" s="426">
        <f>SUM(N8770:N8770)</f>
        <v>33000000</v>
      </c>
    </row>
    <row r="8773" spans="1:14" ht="13">
      <c r="D8773" s="307"/>
      <c r="E8773" s="829"/>
      <c r="G8773" s="829"/>
      <c r="H8773" s="269" t="s">
        <v>3123</v>
      </c>
      <c r="K8773" s="270"/>
      <c r="M8773" s="230" t="s">
        <v>128</v>
      </c>
      <c r="N8773" s="265">
        <f>N8772*$Q$4</f>
        <v>3300000</v>
      </c>
    </row>
    <row r="8774" spans="1:14" ht="13">
      <c r="D8774" s="421"/>
      <c r="E8774" s="829"/>
      <c r="G8774" s="829"/>
      <c r="H8774" s="233" t="s">
        <v>171</v>
      </c>
      <c r="M8774" s="230" t="s">
        <v>128</v>
      </c>
      <c r="N8774" s="262">
        <f>ROUNDDOWN((N8772+N8773),0)</f>
        <v>36300000</v>
      </c>
    </row>
    <row r="8775" spans="1:14" ht="13">
      <c r="D8775" s="421"/>
      <c r="E8775" s="829"/>
      <c r="G8775" s="829"/>
      <c r="M8775" s="423"/>
      <c r="N8775" s="271"/>
    </row>
    <row r="8776" spans="1:14" s="245" customFormat="1" ht="13">
      <c r="A8776" s="258">
        <f>1+A8766</f>
        <v>338</v>
      </c>
      <c r="B8776" s="1250" t="s">
        <v>1685</v>
      </c>
      <c r="C8776" s="1250"/>
      <c r="D8776" s="341" t="s">
        <v>1686</v>
      </c>
      <c r="E8776" s="1250"/>
      <c r="F8776" s="260"/>
      <c r="G8776" s="422"/>
      <c r="M8776" s="423"/>
    </row>
    <row r="8777" spans="1:14" ht="13">
      <c r="D8777" s="424"/>
      <c r="E8777" s="293" t="s">
        <v>236</v>
      </c>
      <c r="F8777" s="385" t="s">
        <v>645</v>
      </c>
      <c r="G8777" s="425"/>
      <c r="H8777" s="386"/>
      <c r="I8777" s="386"/>
      <c r="J8777" s="386"/>
      <c r="K8777" s="279"/>
      <c r="L8777" s="386"/>
      <c r="M8777" s="426"/>
    </row>
    <row r="8778" spans="1:14" ht="13">
      <c r="A8778" s="387"/>
      <c r="B8778" s="293"/>
      <c r="C8778" s="293"/>
      <c r="D8778" s="460">
        <v>1</v>
      </c>
      <c r="E8778" s="829" t="s">
        <v>4</v>
      </c>
      <c r="F8778" s="1377" t="s">
        <v>1687</v>
      </c>
      <c r="G8778" s="356" t="s">
        <v>151</v>
      </c>
      <c r="H8778" s="428">
        <f>Bahan!$C$651</f>
        <v>45000000</v>
      </c>
      <c r="I8778" s="428"/>
      <c r="J8778" s="428"/>
      <c r="K8778" s="426" t="s">
        <v>128</v>
      </c>
      <c r="L8778" s="426">
        <f>D8778*H8778</f>
        <v>45000000</v>
      </c>
      <c r="M8778" s="426"/>
    </row>
    <row r="8779" spans="1:14" ht="13">
      <c r="A8779" s="387"/>
      <c r="B8779" s="293"/>
      <c r="C8779" s="293"/>
      <c r="D8779" s="460">
        <v>0.05</v>
      </c>
      <c r="E8779" s="829" t="s">
        <v>8</v>
      </c>
      <c r="F8779" s="1381" t="s">
        <v>704</v>
      </c>
      <c r="G8779" s="356" t="s">
        <v>151</v>
      </c>
      <c r="H8779" s="428">
        <f>H8778</f>
        <v>45000000</v>
      </c>
      <c r="I8779" s="428"/>
      <c r="J8779" s="428"/>
      <c r="K8779" s="426" t="s">
        <v>128</v>
      </c>
      <c r="L8779" s="426">
        <f>D8779*H8779</f>
        <v>2250000</v>
      </c>
      <c r="M8779" s="426"/>
    </row>
    <row r="8780" spans="1:14" ht="13">
      <c r="D8780" s="307"/>
      <c r="E8780" s="829"/>
      <c r="G8780" s="429"/>
      <c r="M8780" s="426" t="s">
        <v>128</v>
      </c>
      <c r="N8780" s="265">
        <f>SUM(L8778:L8779)</f>
        <v>47250000</v>
      </c>
    </row>
    <row r="8781" spans="1:14" ht="13">
      <c r="D8781" s="430"/>
      <c r="E8781" s="829"/>
      <c r="F8781" s="247"/>
      <c r="G8781" s="429"/>
      <c r="H8781" s="829"/>
      <c r="I8781" s="829"/>
      <c r="J8781" s="829"/>
      <c r="K8781" s="426"/>
      <c r="M8781" s="431" t="s">
        <v>169</v>
      </c>
      <c r="N8781" s="268" t="s">
        <v>169</v>
      </c>
    </row>
    <row r="8782" spans="1:14" ht="13">
      <c r="D8782" s="307"/>
      <c r="E8782" s="829"/>
      <c r="G8782" s="829"/>
      <c r="H8782" s="233" t="s">
        <v>170</v>
      </c>
      <c r="M8782" s="426" t="s">
        <v>128</v>
      </c>
      <c r="N8782" s="426">
        <f>SUM(N8780:N8780)</f>
        <v>47250000</v>
      </c>
    </row>
    <row r="8783" spans="1:14" ht="13">
      <c r="D8783" s="307"/>
      <c r="E8783" s="829"/>
      <c r="G8783" s="829"/>
      <c r="H8783" s="269" t="s">
        <v>3123</v>
      </c>
      <c r="K8783" s="270"/>
      <c r="M8783" s="230" t="s">
        <v>128</v>
      </c>
      <c r="N8783" s="265">
        <f>N8782*$Q$4</f>
        <v>4725000</v>
      </c>
    </row>
    <row r="8784" spans="1:14" ht="13">
      <c r="D8784" s="421"/>
      <c r="E8784" s="829"/>
      <c r="G8784" s="829"/>
      <c r="H8784" s="233" t="s">
        <v>171</v>
      </c>
      <c r="M8784" s="230" t="s">
        <v>128</v>
      </c>
      <c r="N8784" s="262">
        <f>ROUNDDOWN((N8782+N8783),0)</f>
        <v>51975000</v>
      </c>
    </row>
    <row r="8785" spans="1:14" ht="13">
      <c r="D8785" s="421"/>
      <c r="E8785" s="829"/>
      <c r="G8785" s="829"/>
      <c r="M8785" s="423"/>
      <c r="N8785" s="271"/>
    </row>
    <row r="8786" spans="1:14" s="245" customFormat="1" ht="13">
      <c r="A8786" s="258">
        <f>1+A8776</f>
        <v>339</v>
      </c>
      <c r="B8786" s="1250" t="s">
        <v>1688</v>
      </c>
      <c r="C8786" s="1250"/>
      <c r="D8786" s="341" t="s">
        <v>1689</v>
      </c>
      <c r="E8786" s="1250"/>
      <c r="F8786" s="260"/>
      <c r="G8786" s="422"/>
      <c r="M8786" s="423"/>
    </row>
    <row r="8787" spans="1:14" ht="13">
      <c r="D8787" s="424"/>
      <c r="E8787" s="293" t="s">
        <v>236</v>
      </c>
      <c r="F8787" s="385" t="s">
        <v>645</v>
      </c>
      <c r="G8787" s="425"/>
      <c r="H8787" s="386"/>
      <c r="I8787" s="386"/>
      <c r="J8787" s="386"/>
      <c r="K8787" s="279"/>
      <c r="L8787" s="386"/>
      <c r="M8787" s="426"/>
    </row>
    <row r="8788" spans="1:14" ht="13">
      <c r="A8788" s="387"/>
      <c r="B8788" s="293"/>
      <c r="C8788" s="293"/>
      <c r="D8788" s="460">
        <v>1</v>
      </c>
      <c r="E8788" s="829" t="s">
        <v>8</v>
      </c>
      <c r="F8788" s="1377" t="s">
        <v>1690</v>
      </c>
      <c r="G8788" s="356" t="s">
        <v>151</v>
      </c>
      <c r="H8788" s="428">
        <f>Bahan!$C$652</f>
        <v>15000000</v>
      </c>
      <c r="I8788" s="428"/>
      <c r="J8788" s="428"/>
      <c r="K8788" s="426" t="s">
        <v>128</v>
      </c>
      <c r="L8788" s="426">
        <f>D8788*H8788</f>
        <v>15000000</v>
      </c>
      <c r="M8788" s="426"/>
    </row>
    <row r="8789" spans="1:14" ht="13">
      <c r="A8789" s="387"/>
      <c r="B8789" s="293"/>
      <c r="C8789" s="293"/>
      <c r="D8789" s="460">
        <v>0.05</v>
      </c>
      <c r="E8789" s="829" t="s">
        <v>8</v>
      </c>
      <c r="F8789" s="1381" t="s">
        <v>704</v>
      </c>
      <c r="G8789" s="356" t="s">
        <v>151</v>
      </c>
      <c r="H8789" s="428">
        <f>H8788</f>
        <v>15000000</v>
      </c>
      <c r="I8789" s="428"/>
      <c r="J8789" s="428"/>
      <c r="K8789" s="426" t="s">
        <v>128</v>
      </c>
      <c r="L8789" s="426">
        <f>D8789*H8789</f>
        <v>750000</v>
      </c>
      <c r="M8789" s="426"/>
    </row>
    <row r="8790" spans="1:14" ht="13">
      <c r="D8790" s="307"/>
      <c r="E8790" s="829"/>
      <c r="G8790" s="429"/>
      <c r="M8790" s="426" t="s">
        <v>128</v>
      </c>
      <c r="N8790" s="265">
        <f>SUM(L8788:L8789)</f>
        <v>15750000</v>
      </c>
    </row>
    <row r="8791" spans="1:14" ht="13">
      <c r="D8791" s="430"/>
      <c r="E8791" s="829"/>
      <c r="F8791" s="247"/>
      <c r="G8791" s="429"/>
      <c r="H8791" s="829"/>
      <c r="I8791" s="829"/>
      <c r="J8791" s="829"/>
      <c r="K8791" s="426"/>
      <c r="M8791" s="431" t="s">
        <v>169</v>
      </c>
      <c r="N8791" s="268" t="s">
        <v>169</v>
      </c>
    </row>
    <row r="8792" spans="1:14" ht="13">
      <c r="D8792" s="307"/>
      <c r="E8792" s="829"/>
      <c r="G8792" s="829"/>
      <c r="H8792" s="233" t="s">
        <v>170</v>
      </c>
      <c r="M8792" s="426" t="s">
        <v>128</v>
      </c>
      <c r="N8792" s="426">
        <f>SUM(N8790:N8790)</f>
        <v>15750000</v>
      </c>
    </row>
    <row r="8793" spans="1:14" ht="13">
      <c r="D8793" s="307"/>
      <c r="E8793" s="829"/>
      <c r="G8793" s="829"/>
      <c r="H8793" s="269" t="s">
        <v>3123</v>
      </c>
      <c r="K8793" s="270"/>
      <c r="M8793" s="230" t="s">
        <v>128</v>
      </c>
      <c r="N8793" s="265">
        <f>N8792*$Q$4</f>
        <v>1575000</v>
      </c>
    </row>
    <row r="8794" spans="1:14" ht="13">
      <c r="D8794" s="421"/>
      <c r="E8794" s="829"/>
      <c r="G8794" s="829"/>
      <c r="H8794" s="233" t="s">
        <v>171</v>
      </c>
      <c r="M8794" s="230" t="s">
        <v>128</v>
      </c>
      <c r="N8794" s="262">
        <f>ROUNDDOWN((N8792+N8793),0)</f>
        <v>17325000</v>
      </c>
    </row>
    <row r="8795" spans="1:14" ht="13">
      <c r="D8795" s="421"/>
      <c r="E8795" s="829"/>
      <c r="G8795" s="829"/>
      <c r="M8795" s="423"/>
      <c r="N8795" s="271"/>
    </row>
    <row r="8796" spans="1:14" s="245" customFormat="1" ht="13">
      <c r="A8796" s="258">
        <f>1+A8786</f>
        <v>340</v>
      </c>
      <c r="B8796" s="1250" t="s">
        <v>1691</v>
      </c>
      <c r="C8796" s="1250"/>
      <c r="D8796" s="341" t="s">
        <v>1692</v>
      </c>
      <c r="E8796" s="1250"/>
      <c r="F8796" s="260"/>
      <c r="G8796" s="422"/>
      <c r="M8796" s="423"/>
    </row>
    <row r="8797" spans="1:14" ht="13">
      <c r="D8797" s="424"/>
      <c r="E8797" s="293" t="s">
        <v>236</v>
      </c>
      <c r="F8797" s="385" t="s">
        <v>645</v>
      </c>
      <c r="G8797" s="425"/>
      <c r="H8797" s="386"/>
      <c r="I8797" s="386"/>
      <c r="J8797" s="386"/>
      <c r="K8797" s="279"/>
      <c r="L8797" s="386"/>
      <c r="M8797" s="426"/>
    </row>
    <row r="8798" spans="1:14" ht="13">
      <c r="A8798" s="387"/>
      <c r="B8798" s="293"/>
      <c r="C8798" s="293"/>
      <c r="D8798" s="460">
        <v>1</v>
      </c>
      <c r="E8798" s="829" t="s">
        <v>8</v>
      </c>
      <c r="F8798" s="1377" t="s">
        <v>1693</v>
      </c>
      <c r="G8798" s="356" t="s">
        <v>151</v>
      </c>
      <c r="H8798" s="428">
        <f>Bahan!$C$653</f>
        <v>10000000</v>
      </c>
      <c r="I8798" s="428"/>
      <c r="J8798" s="428"/>
      <c r="K8798" s="426" t="s">
        <v>128</v>
      </c>
      <c r="L8798" s="426">
        <f>D8798*H8798</f>
        <v>10000000</v>
      </c>
      <c r="M8798" s="426"/>
    </row>
    <row r="8799" spans="1:14" ht="13">
      <c r="D8799" s="307"/>
      <c r="E8799" s="829"/>
      <c r="G8799" s="429"/>
      <c r="M8799" s="426" t="s">
        <v>128</v>
      </c>
      <c r="N8799" s="265">
        <f>SUM(L8798:L8798)</f>
        <v>10000000</v>
      </c>
    </row>
    <row r="8800" spans="1:14" ht="13">
      <c r="D8800" s="430"/>
      <c r="E8800" s="829"/>
      <c r="F8800" s="247"/>
      <c r="G8800" s="429"/>
      <c r="H8800" s="829"/>
      <c r="I8800" s="829"/>
      <c r="J8800" s="829"/>
      <c r="K8800" s="426"/>
      <c r="M8800" s="431" t="s">
        <v>169</v>
      </c>
      <c r="N8800" s="268" t="s">
        <v>169</v>
      </c>
    </row>
    <row r="8801" spans="1:14" ht="13">
      <c r="D8801" s="307"/>
      <c r="E8801" s="829"/>
      <c r="G8801" s="829"/>
      <c r="H8801" s="233" t="s">
        <v>170</v>
      </c>
      <c r="M8801" s="426" t="s">
        <v>128</v>
      </c>
      <c r="N8801" s="426">
        <f>SUM(N8799:N8799)</f>
        <v>10000000</v>
      </c>
    </row>
    <row r="8802" spans="1:14" ht="13">
      <c r="D8802" s="307"/>
      <c r="E8802" s="829"/>
      <c r="G8802" s="829"/>
      <c r="H8802" s="269" t="s">
        <v>3123</v>
      </c>
      <c r="K8802" s="270"/>
      <c r="M8802" s="230" t="s">
        <v>128</v>
      </c>
      <c r="N8802" s="265">
        <f>N8801*$Q$4</f>
        <v>1000000</v>
      </c>
    </row>
    <row r="8803" spans="1:14" ht="13">
      <c r="D8803" s="421"/>
      <c r="E8803" s="829"/>
      <c r="G8803" s="829"/>
      <c r="H8803" s="233" t="s">
        <v>171</v>
      </c>
      <c r="M8803" s="230" t="s">
        <v>128</v>
      </c>
      <c r="N8803" s="262">
        <f>ROUNDDOWN((N8801+N8802),0)</f>
        <v>11000000</v>
      </c>
    </row>
    <row r="8804" spans="1:14" ht="13">
      <c r="D8804" s="421"/>
      <c r="E8804" s="829"/>
      <c r="G8804" s="829"/>
      <c r="M8804" s="423"/>
      <c r="N8804" s="271"/>
    </row>
    <row r="8805" spans="1:14" s="245" customFormat="1" ht="13">
      <c r="A8805" s="258">
        <f>1+A8796</f>
        <v>341</v>
      </c>
      <c r="B8805" s="1250" t="s">
        <v>1694</v>
      </c>
      <c r="C8805" s="1250"/>
      <c r="D8805" s="341" t="s">
        <v>1695</v>
      </c>
      <c r="E8805" s="1250"/>
      <c r="F8805" s="260"/>
      <c r="G8805" s="422"/>
      <c r="M8805" s="423"/>
    </row>
    <row r="8806" spans="1:14" ht="13">
      <c r="D8806" s="424"/>
      <c r="E8806" s="293" t="s">
        <v>236</v>
      </c>
      <c r="F8806" s="385" t="s">
        <v>645</v>
      </c>
      <c r="G8806" s="425"/>
      <c r="H8806" s="386"/>
      <c r="I8806" s="386"/>
      <c r="J8806" s="386"/>
      <c r="K8806" s="279"/>
      <c r="L8806" s="386"/>
      <c r="M8806" s="426"/>
    </row>
    <row r="8807" spans="1:14" ht="13">
      <c r="A8807" s="387"/>
      <c r="B8807" s="293"/>
      <c r="C8807" s="293"/>
      <c r="D8807" s="460">
        <v>1</v>
      </c>
      <c r="E8807" s="829" t="s">
        <v>8</v>
      </c>
      <c r="F8807" s="1377" t="s">
        <v>1696</v>
      </c>
      <c r="G8807" s="356" t="s">
        <v>151</v>
      </c>
      <c r="H8807" s="428">
        <f>Bahan!$C$654</f>
        <v>15000000</v>
      </c>
      <c r="I8807" s="428"/>
      <c r="J8807" s="428"/>
      <c r="K8807" s="426" t="s">
        <v>128</v>
      </c>
      <c r="L8807" s="426">
        <f>D8807*H8807</f>
        <v>15000000</v>
      </c>
      <c r="M8807" s="426"/>
    </row>
    <row r="8808" spans="1:14" ht="13">
      <c r="A8808" s="387"/>
      <c r="B8808" s="293"/>
      <c r="C8808" s="293"/>
      <c r="D8808" s="460">
        <v>0.05</v>
      </c>
      <c r="E8808" s="829" t="s">
        <v>8</v>
      </c>
      <c r="F8808" s="1381" t="s">
        <v>704</v>
      </c>
      <c r="G8808" s="356" t="s">
        <v>151</v>
      </c>
      <c r="H8808" s="428">
        <f>H8807</f>
        <v>15000000</v>
      </c>
      <c r="I8808" s="428"/>
      <c r="J8808" s="428"/>
      <c r="K8808" s="426" t="s">
        <v>128</v>
      </c>
      <c r="L8808" s="426">
        <f>D8808*H8808</f>
        <v>750000</v>
      </c>
      <c r="M8808" s="426"/>
    </row>
    <row r="8809" spans="1:14" ht="13">
      <c r="D8809" s="307"/>
      <c r="E8809" s="829"/>
      <c r="G8809" s="429"/>
      <c r="M8809" s="426" t="s">
        <v>128</v>
      </c>
      <c r="N8809" s="265">
        <f>SUM(L8807:L8808)</f>
        <v>15750000</v>
      </c>
    </row>
    <row r="8810" spans="1:14" ht="13">
      <c r="D8810" s="430"/>
      <c r="E8810" s="829"/>
      <c r="F8810" s="247"/>
      <c r="G8810" s="429"/>
      <c r="H8810" s="829"/>
      <c r="I8810" s="829"/>
      <c r="J8810" s="829"/>
      <c r="K8810" s="426"/>
      <c r="M8810" s="431" t="s">
        <v>169</v>
      </c>
      <c r="N8810" s="268" t="s">
        <v>169</v>
      </c>
    </row>
    <row r="8811" spans="1:14" ht="13">
      <c r="D8811" s="307"/>
      <c r="E8811" s="829"/>
      <c r="G8811" s="829"/>
      <c r="H8811" s="233" t="s">
        <v>170</v>
      </c>
      <c r="M8811" s="426" t="s">
        <v>128</v>
      </c>
      <c r="N8811" s="426">
        <f>SUM(N8809:N8809)</f>
        <v>15750000</v>
      </c>
    </row>
    <row r="8812" spans="1:14" ht="13">
      <c r="D8812" s="307"/>
      <c r="E8812" s="829"/>
      <c r="G8812" s="829"/>
      <c r="H8812" s="269" t="s">
        <v>3123</v>
      </c>
      <c r="K8812" s="270"/>
      <c r="M8812" s="230" t="s">
        <v>128</v>
      </c>
      <c r="N8812" s="265">
        <f>N8811*$Q$4</f>
        <v>1575000</v>
      </c>
    </row>
    <row r="8813" spans="1:14" ht="13">
      <c r="D8813" s="421"/>
      <c r="E8813" s="829"/>
      <c r="G8813" s="829"/>
      <c r="H8813" s="233" t="s">
        <v>171</v>
      </c>
      <c r="M8813" s="230" t="s">
        <v>128</v>
      </c>
      <c r="N8813" s="262">
        <f>ROUNDDOWN((N8811+N8812),0)</f>
        <v>17325000</v>
      </c>
    </row>
    <row r="8814" spans="1:14" ht="13">
      <c r="D8814" s="421"/>
      <c r="E8814" s="829"/>
      <c r="G8814" s="829"/>
      <c r="M8814" s="423"/>
      <c r="N8814" s="271"/>
    </row>
    <row r="8815" spans="1:14" s="245" customFormat="1" ht="13">
      <c r="A8815" s="258">
        <f>1+A8805</f>
        <v>342</v>
      </c>
      <c r="B8815" s="1250" t="s">
        <v>1697</v>
      </c>
      <c r="C8815" s="1250"/>
      <c r="D8815" s="341" t="s">
        <v>1698</v>
      </c>
      <c r="E8815" s="1250"/>
      <c r="F8815" s="260"/>
      <c r="G8815" s="422"/>
      <c r="M8815" s="423"/>
    </row>
    <row r="8816" spans="1:14" ht="13">
      <c r="D8816" s="424"/>
      <c r="E8816" s="293" t="s">
        <v>236</v>
      </c>
      <c r="F8816" s="385" t="s">
        <v>645</v>
      </c>
      <c r="G8816" s="425"/>
      <c r="H8816" s="386"/>
      <c r="I8816" s="386"/>
      <c r="J8816" s="386"/>
      <c r="K8816" s="279"/>
      <c r="L8816" s="386"/>
      <c r="M8816" s="426"/>
    </row>
    <row r="8817" spans="1:256" ht="13">
      <c r="A8817" s="387"/>
      <c r="B8817" s="293"/>
      <c r="C8817" s="293"/>
      <c r="D8817" s="460">
        <v>1</v>
      </c>
      <c r="E8817" s="829" t="s">
        <v>322</v>
      </c>
      <c r="F8817" s="1377" t="s">
        <v>1699</v>
      </c>
      <c r="G8817" s="356" t="s">
        <v>151</v>
      </c>
      <c r="H8817" s="428">
        <f>Bahan!$C$655</f>
        <v>5000000</v>
      </c>
      <c r="I8817" s="428"/>
      <c r="J8817" s="428"/>
      <c r="K8817" s="426" t="s">
        <v>128</v>
      </c>
      <c r="L8817" s="426">
        <f>D8817*H8817</f>
        <v>5000000</v>
      </c>
      <c r="M8817" s="426"/>
    </row>
    <row r="8818" spans="1:256" ht="13">
      <c r="A8818" s="387"/>
      <c r="B8818" s="293"/>
      <c r="C8818" s="293"/>
      <c r="D8818" s="460">
        <v>0.05</v>
      </c>
      <c r="E8818" s="829" t="s">
        <v>8</v>
      </c>
      <c r="F8818" s="1381" t="s">
        <v>704</v>
      </c>
      <c r="G8818" s="356" t="s">
        <v>151</v>
      </c>
      <c r="H8818" s="428">
        <f>H8817</f>
        <v>5000000</v>
      </c>
      <c r="I8818" s="428"/>
      <c r="J8818" s="428"/>
      <c r="K8818" s="426" t="s">
        <v>128</v>
      </c>
      <c r="L8818" s="426">
        <f>D8818*H8818</f>
        <v>250000</v>
      </c>
      <c r="M8818" s="426"/>
    </row>
    <row r="8819" spans="1:256" ht="13">
      <c r="D8819" s="307"/>
      <c r="E8819" s="829"/>
      <c r="G8819" s="429"/>
      <c r="M8819" s="426" t="s">
        <v>128</v>
      </c>
      <c r="N8819" s="265">
        <f>SUM(L8817:L8818)</f>
        <v>5250000</v>
      </c>
    </row>
    <row r="8820" spans="1:256" ht="13">
      <c r="D8820" s="430"/>
      <c r="E8820" s="829"/>
      <c r="F8820" s="247"/>
      <c r="G8820" s="429"/>
      <c r="H8820" s="829"/>
      <c r="I8820" s="829"/>
      <c r="J8820" s="829"/>
      <c r="K8820" s="426"/>
      <c r="M8820" s="431" t="s">
        <v>169</v>
      </c>
      <c r="N8820" s="268" t="s">
        <v>169</v>
      </c>
    </row>
    <row r="8821" spans="1:256" ht="13">
      <c r="D8821" s="307"/>
      <c r="E8821" s="829"/>
      <c r="G8821" s="829"/>
      <c r="H8821" s="233" t="s">
        <v>170</v>
      </c>
      <c r="M8821" s="426" t="s">
        <v>128</v>
      </c>
      <c r="N8821" s="426">
        <f>SUM(N8819:N8819)</f>
        <v>5250000</v>
      </c>
    </row>
    <row r="8822" spans="1:256" ht="13">
      <c r="D8822" s="307"/>
      <c r="E8822" s="829"/>
      <c r="G8822" s="829"/>
      <c r="H8822" s="269" t="s">
        <v>3123</v>
      </c>
      <c r="K8822" s="270"/>
      <c r="M8822" s="230" t="s">
        <v>128</v>
      </c>
      <c r="N8822" s="265">
        <f>N8821*$Q$4</f>
        <v>525000</v>
      </c>
    </row>
    <row r="8823" spans="1:256" ht="13">
      <c r="D8823" s="421"/>
      <c r="E8823" s="829"/>
      <c r="G8823" s="829"/>
      <c r="H8823" s="233" t="s">
        <v>171</v>
      </c>
      <c r="M8823" s="230" t="s">
        <v>128</v>
      </c>
      <c r="N8823" s="262">
        <f>ROUNDDOWN((N8821+N8822),0)</f>
        <v>5775000</v>
      </c>
    </row>
    <row r="8824" spans="1:256" ht="13">
      <c r="D8824" s="461"/>
      <c r="E8824" s="829"/>
      <c r="G8824" s="829"/>
    </row>
    <row r="8825" spans="1:256" s="1378" customFormat="1" ht="13">
      <c r="A8825" s="258" t="s">
        <v>761</v>
      </c>
      <c r="B8825" s="1250" t="s">
        <v>1700</v>
      </c>
      <c r="C8825" s="1250"/>
      <c r="D8825" s="462" t="s">
        <v>1701</v>
      </c>
      <c r="E8825" s="245"/>
      <c r="F8825" s="316"/>
      <c r="G8825" s="1250"/>
      <c r="J8825" s="1250"/>
      <c r="K8825" s="245"/>
      <c r="L8825" s="245"/>
      <c r="M8825" s="245"/>
      <c r="N8825" s="245"/>
      <c r="O8825" s="245"/>
    </row>
    <row r="8826" spans="1:256" s="1378" customFormat="1" ht="13">
      <c r="A8826" s="258"/>
      <c r="B8826" s="1250"/>
      <c r="C8826" s="1250"/>
      <c r="D8826" s="462"/>
      <c r="E8826" s="245"/>
      <c r="F8826" s="316"/>
      <c r="G8826" s="1250"/>
      <c r="J8826" s="1250"/>
      <c r="K8826" s="245"/>
      <c r="L8826" s="245"/>
      <c r="M8826" s="245"/>
      <c r="N8826" s="245"/>
      <c r="O8826" s="245"/>
    </row>
    <row r="8827" spans="1:256" ht="12.75" customHeight="1">
      <c r="A8827" s="258">
        <f>1+A8815</f>
        <v>343</v>
      </c>
      <c r="B8827" s="1250" t="s">
        <v>1702</v>
      </c>
      <c r="C8827" s="1250"/>
      <c r="D8827" s="341" t="s">
        <v>1703</v>
      </c>
      <c r="E8827" s="1250"/>
      <c r="F8827" s="316"/>
      <c r="G8827" s="422"/>
      <c r="H8827" s="245"/>
      <c r="I8827" s="245"/>
      <c r="J8827" s="245"/>
      <c r="K8827" s="245"/>
      <c r="L8827" s="245"/>
      <c r="M8827" s="423"/>
      <c r="N8827" s="245"/>
      <c r="O8827" s="245"/>
      <c r="P8827" s="245"/>
      <c r="Q8827" s="245"/>
      <c r="R8827" s="245"/>
      <c r="S8827" s="245"/>
      <c r="T8827" s="245"/>
      <c r="U8827" s="245"/>
      <c r="V8827" s="245"/>
      <c r="W8827" s="245"/>
      <c r="X8827" s="245"/>
      <c r="Y8827" s="245"/>
      <c r="Z8827" s="245"/>
      <c r="AA8827" s="245"/>
      <c r="AB8827" s="245"/>
      <c r="AC8827" s="245"/>
      <c r="AD8827" s="245"/>
      <c r="AE8827" s="245"/>
      <c r="AF8827" s="245"/>
      <c r="AG8827" s="245"/>
      <c r="AH8827" s="245"/>
      <c r="AI8827" s="245"/>
      <c r="AJ8827" s="245"/>
      <c r="AK8827" s="245"/>
      <c r="AL8827" s="245"/>
      <c r="AM8827" s="245"/>
      <c r="AN8827" s="245"/>
      <c r="AO8827" s="245"/>
      <c r="AP8827" s="245"/>
      <c r="AQ8827" s="245"/>
      <c r="AR8827" s="245"/>
      <c r="AS8827" s="245"/>
      <c r="AT8827" s="245"/>
      <c r="AU8827" s="245"/>
      <c r="AV8827" s="245"/>
      <c r="AW8827" s="245"/>
      <c r="AX8827" s="245"/>
      <c r="AY8827" s="245"/>
      <c r="AZ8827" s="245"/>
      <c r="BA8827" s="245"/>
      <c r="BB8827" s="245"/>
      <c r="BC8827" s="245"/>
      <c r="BD8827" s="245"/>
      <c r="BE8827" s="245"/>
      <c r="BF8827" s="245"/>
      <c r="BG8827" s="245"/>
      <c r="BH8827" s="245"/>
      <c r="BI8827" s="245"/>
      <c r="BJ8827" s="245"/>
      <c r="BK8827" s="245"/>
      <c r="BL8827" s="245"/>
      <c r="BM8827" s="245"/>
      <c r="BN8827" s="245"/>
      <c r="BO8827" s="245"/>
      <c r="BP8827" s="245"/>
      <c r="BQ8827" s="245"/>
      <c r="BR8827" s="245"/>
      <c r="BS8827" s="245"/>
      <c r="BT8827" s="245"/>
      <c r="BU8827" s="245"/>
      <c r="BV8827" s="245"/>
      <c r="BW8827" s="245"/>
      <c r="BX8827" s="245"/>
      <c r="BY8827" s="245"/>
      <c r="BZ8827" s="245"/>
      <c r="CA8827" s="245"/>
      <c r="CB8827" s="245"/>
      <c r="CC8827" s="245"/>
      <c r="CD8827" s="245"/>
      <c r="CE8827" s="245"/>
      <c r="CF8827" s="245"/>
      <c r="CG8827" s="245"/>
      <c r="CH8827" s="245"/>
      <c r="CI8827" s="245"/>
      <c r="CJ8827" s="245"/>
      <c r="CK8827" s="245"/>
      <c r="CL8827" s="245"/>
      <c r="CM8827" s="245"/>
      <c r="CN8827" s="245"/>
      <c r="CO8827" s="245"/>
      <c r="CP8827" s="245"/>
      <c r="CQ8827" s="245"/>
      <c r="CR8827" s="245"/>
      <c r="CS8827" s="245"/>
      <c r="CT8827" s="245"/>
      <c r="CU8827" s="245"/>
      <c r="CV8827" s="245"/>
      <c r="CW8827" s="245"/>
      <c r="CX8827" s="245"/>
      <c r="CY8827" s="245"/>
      <c r="CZ8827" s="245"/>
      <c r="DA8827" s="245"/>
      <c r="DB8827" s="245"/>
      <c r="DC8827" s="245"/>
      <c r="DD8827" s="245"/>
      <c r="DE8827" s="245"/>
      <c r="DF8827" s="245"/>
      <c r="DG8827" s="245"/>
      <c r="DH8827" s="245"/>
      <c r="DI8827" s="245"/>
      <c r="DJ8827" s="245"/>
      <c r="DK8827" s="245"/>
      <c r="DL8827" s="245"/>
      <c r="DM8827" s="245"/>
      <c r="DN8827" s="245"/>
      <c r="DO8827" s="245"/>
      <c r="DP8827" s="245"/>
      <c r="DQ8827" s="245"/>
      <c r="DR8827" s="245"/>
      <c r="DS8827" s="245"/>
      <c r="DT8827" s="245"/>
      <c r="DU8827" s="245"/>
      <c r="DV8827" s="245"/>
      <c r="DW8827" s="245"/>
      <c r="DX8827" s="245"/>
      <c r="DY8827" s="245"/>
      <c r="DZ8827" s="245"/>
      <c r="EA8827" s="245"/>
      <c r="EB8827" s="245"/>
      <c r="EC8827" s="245"/>
      <c r="ED8827" s="245"/>
      <c r="EE8827" s="245"/>
      <c r="EF8827" s="245"/>
      <c r="EG8827" s="245"/>
      <c r="EH8827" s="245"/>
      <c r="EI8827" s="245"/>
      <c r="EJ8827" s="245"/>
      <c r="EK8827" s="245"/>
      <c r="EL8827" s="245"/>
      <c r="EM8827" s="245"/>
      <c r="EN8827" s="245"/>
      <c r="EO8827" s="245"/>
      <c r="EP8827" s="245"/>
      <c r="EQ8827" s="245"/>
      <c r="ER8827" s="245"/>
      <c r="ES8827" s="245"/>
      <c r="ET8827" s="245"/>
      <c r="EU8827" s="245"/>
      <c r="EV8827" s="245"/>
      <c r="EW8827" s="245"/>
      <c r="EX8827" s="245"/>
      <c r="EY8827" s="245"/>
      <c r="EZ8827" s="245"/>
      <c r="FA8827" s="245"/>
      <c r="FB8827" s="245"/>
      <c r="FC8827" s="245"/>
      <c r="FD8827" s="245"/>
      <c r="FE8827" s="245"/>
      <c r="FF8827" s="245"/>
      <c r="FG8827" s="245"/>
      <c r="FH8827" s="245"/>
      <c r="FI8827" s="245"/>
      <c r="FJ8827" s="245"/>
      <c r="FK8827" s="245"/>
      <c r="FL8827" s="245"/>
      <c r="FM8827" s="245"/>
      <c r="FN8827" s="245"/>
      <c r="FO8827" s="245"/>
      <c r="FP8827" s="245"/>
      <c r="FQ8827" s="245"/>
      <c r="FR8827" s="245"/>
      <c r="FS8827" s="245"/>
      <c r="FT8827" s="245"/>
      <c r="FU8827" s="245"/>
      <c r="FV8827" s="245"/>
      <c r="FW8827" s="245"/>
      <c r="FX8827" s="245"/>
      <c r="FY8827" s="245"/>
      <c r="FZ8827" s="245"/>
      <c r="GA8827" s="245"/>
      <c r="GB8827" s="245"/>
      <c r="GC8827" s="245"/>
      <c r="GD8827" s="245"/>
      <c r="GE8827" s="245"/>
      <c r="GF8827" s="245"/>
      <c r="GG8827" s="245"/>
      <c r="GH8827" s="245"/>
      <c r="GI8827" s="245"/>
      <c r="GJ8827" s="245"/>
      <c r="GK8827" s="245"/>
      <c r="GL8827" s="245"/>
      <c r="GM8827" s="245"/>
      <c r="GN8827" s="245"/>
      <c r="GO8827" s="245"/>
      <c r="GP8827" s="245"/>
      <c r="GQ8827" s="245"/>
      <c r="GR8827" s="245"/>
      <c r="GS8827" s="245"/>
      <c r="GT8827" s="245"/>
      <c r="GU8827" s="245"/>
      <c r="GV8827" s="245"/>
      <c r="GW8827" s="245"/>
      <c r="GX8827" s="245"/>
      <c r="GY8827" s="245"/>
      <c r="GZ8827" s="245"/>
      <c r="HA8827" s="245"/>
      <c r="HB8827" s="245"/>
      <c r="HC8827" s="245"/>
      <c r="HD8827" s="245"/>
      <c r="HE8827" s="245"/>
      <c r="HF8827" s="245"/>
      <c r="HG8827" s="245"/>
      <c r="HH8827" s="245"/>
      <c r="HI8827" s="245"/>
      <c r="HJ8827" s="245"/>
      <c r="HK8827" s="245"/>
      <c r="HL8827" s="245"/>
      <c r="HM8827" s="245"/>
      <c r="HN8827" s="245"/>
      <c r="HO8827" s="245"/>
      <c r="HP8827" s="245"/>
      <c r="HQ8827" s="245"/>
      <c r="HR8827" s="245"/>
      <c r="HS8827" s="245"/>
      <c r="HT8827" s="245"/>
      <c r="HU8827" s="245"/>
      <c r="HV8827" s="245"/>
      <c r="HW8827" s="245"/>
      <c r="HX8827" s="245"/>
      <c r="HY8827" s="245"/>
      <c r="HZ8827" s="245"/>
      <c r="IA8827" s="245"/>
      <c r="IB8827" s="245"/>
      <c r="IC8827" s="245"/>
      <c r="ID8827" s="245"/>
      <c r="IE8827" s="245"/>
      <c r="IF8827" s="245"/>
      <c r="IG8827" s="245"/>
      <c r="IH8827" s="245"/>
      <c r="II8827" s="245"/>
      <c r="IJ8827" s="245"/>
      <c r="IK8827" s="245"/>
      <c r="IL8827" s="245"/>
      <c r="IM8827" s="245"/>
      <c r="IN8827" s="245"/>
      <c r="IO8827" s="245"/>
      <c r="IP8827" s="245"/>
      <c r="IQ8827" s="245"/>
      <c r="IR8827" s="245"/>
      <c r="IS8827" s="245"/>
      <c r="IT8827" s="245"/>
      <c r="IU8827" s="245"/>
      <c r="IV8827" s="245"/>
    </row>
    <row r="8828" spans="1:256" ht="12.75" customHeight="1">
      <c r="D8828" s="424"/>
      <c r="E8828" s="293" t="s">
        <v>236</v>
      </c>
      <c r="F8828" s="385" t="s">
        <v>645</v>
      </c>
      <c r="G8828" s="425"/>
      <c r="H8828" s="386"/>
      <c r="I8828" s="386"/>
      <c r="J8828" s="386"/>
      <c r="K8828" s="279"/>
      <c r="L8828" s="386"/>
      <c r="M8828" s="426"/>
    </row>
    <row r="8829" spans="1:256" ht="12.75" customHeight="1">
      <c r="A8829" s="387"/>
      <c r="B8829" s="293"/>
      <c r="C8829" s="293"/>
      <c r="D8829" s="460">
        <v>1</v>
      </c>
      <c r="E8829" s="829" t="s">
        <v>4</v>
      </c>
      <c r="F8829" s="1377" t="s">
        <v>1704</v>
      </c>
      <c r="G8829" s="356" t="s">
        <v>151</v>
      </c>
      <c r="H8829" s="428">
        <f>Bahan!$C$663</f>
        <v>39000000</v>
      </c>
      <c r="I8829" s="428"/>
      <c r="J8829" s="428"/>
      <c r="K8829" s="426" t="s">
        <v>128</v>
      </c>
      <c r="L8829" s="426">
        <f>D8829*H8829</f>
        <v>39000000</v>
      </c>
      <c r="M8829" s="426"/>
    </row>
    <row r="8830" spans="1:256" ht="12.75" customHeight="1">
      <c r="A8830" s="387"/>
      <c r="B8830" s="293"/>
      <c r="C8830" s="293"/>
      <c r="D8830" s="460">
        <v>0.03</v>
      </c>
      <c r="E8830" s="829" t="s">
        <v>8</v>
      </c>
      <c r="F8830" s="1377" t="s">
        <v>704</v>
      </c>
      <c r="G8830" s="356" t="s">
        <v>151</v>
      </c>
      <c r="H8830" s="428">
        <f>H8829</f>
        <v>39000000</v>
      </c>
      <c r="I8830" s="428"/>
      <c r="J8830" s="428"/>
      <c r="K8830" s="426" t="s">
        <v>128</v>
      </c>
      <c r="L8830" s="426">
        <f>D8830*H8830</f>
        <v>1170000</v>
      </c>
      <c r="M8830" s="426"/>
    </row>
    <row r="8831" spans="1:256" ht="12.75" customHeight="1">
      <c r="D8831" s="307"/>
      <c r="E8831" s="829"/>
      <c r="F8831" s="266"/>
      <c r="G8831" s="429"/>
      <c r="M8831" s="426" t="s">
        <v>128</v>
      </c>
      <c r="N8831" s="265">
        <f>SUM(L8829:L8830)</f>
        <v>40170000</v>
      </c>
    </row>
    <row r="8832" spans="1:256" ht="13">
      <c r="D8832" s="430"/>
      <c r="E8832" s="829"/>
      <c r="F8832" s="325"/>
      <c r="G8832" s="429"/>
      <c r="H8832" s="829"/>
      <c r="I8832" s="829"/>
      <c r="J8832" s="829"/>
      <c r="K8832" s="426"/>
      <c r="M8832" s="431" t="s">
        <v>169</v>
      </c>
      <c r="N8832" s="268" t="s">
        <v>169</v>
      </c>
    </row>
    <row r="8833" spans="1:256" ht="13">
      <c r="D8833" s="307"/>
      <c r="E8833" s="829"/>
      <c r="F8833" s="266"/>
      <c r="G8833" s="829"/>
      <c r="H8833" s="233" t="s">
        <v>170</v>
      </c>
      <c r="M8833" s="426" t="s">
        <v>128</v>
      </c>
      <c r="N8833" s="426">
        <f>SUM(N8831:N8831)</f>
        <v>40170000</v>
      </c>
    </row>
    <row r="8834" spans="1:256" s="245" customFormat="1" ht="12.75" customHeight="1">
      <c r="A8834" s="231"/>
      <c r="B8834" s="829"/>
      <c r="C8834" s="829"/>
      <c r="D8834" s="307"/>
      <c r="E8834" s="829"/>
      <c r="F8834" s="266"/>
      <c r="G8834" s="829"/>
      <c r="H8834" s="269" t="s">
        <v>3123</v>
      </c>
      <c r="I8834" s="233"/>
      <c r="J8834" s="233"/>
      <c r="K8834" s="270"/>
      <c r="L8834" s="233"/>
      <c r="M8834" s="230" t="s">
        <v>128</v>
      </c>
      <c r="N8834" s="265">
        <f>N8833*$Q$4</f>
        <v>4017000</v>
      </c>
      <c r="O8834" s="233"/>
      <c r="P8834" s="233"/>
      <c r="Q8834" s="233"/>
      <c r="R8834" s="233"/>
      <c r="S8834" s="233"/>
      <c r="T8834" s="233"/>
      <c r="U8834" s="233"/>
      <c r="V8834" s="233"/>
      <c r="W8834" s="233"/>
      <c r="X8834" s="233"/>
      <c r="Y8834" s="233"/>
      <c r="Z8834" s="233"/>
      <c r="AA8834" s="233"/>
      <c r="AB8834" s="233"/>
      <c r="AC8834" s="233"/>
      <c r="AD8834" s="233"/>
      <c r="AE8834" s="233"/>
      <c r="AF8834" s="233"/>
      <c r="AG8834" s="233"/>
      <c r="AH8834" s="233"/>
      <c r="AI8834" s="233"/>
      <c r="AJ8834" s="233"/>
      <c r="AK8834" s="233"/>
      <c r="AL8834" s="233"/>
      <c r="AM8834" s="233"/>
      <c r="AN8834" s="233"/>
      <c r="AO8834" s="233"/>
      <c r="AP8834" s="233"/>
      <c r="AQ8834" s="233"/>
      <c r="AR8834" s="233"/>
      <c r="AS8834" s="233"/>
      <c r="AT8834" s="233"/>
      <c r="AU8834" s="233"/>
      <c r="AV8834" s="233"/>
      <c r="AW8834" s="233"/>
      <c r="AX8834" s="233"/>
      <c r="AY8834" s="233"/>
      <c r="AZ8834" s="233"/>
      <c r="BA8834" s="233"/>
      <c r="BB8834" s="233"/>
      <c r="BC8834" s="233"/>
      <c r="BD8834" s="233"/>
      <c r="BE8834" s="233"/>
      <c r="BF8834" s="233"/>
      <c r="BG8834" s="233"/>
      <c r="BH8834" s="233"/>
      <c r="BI8834" s="233"/>
      <c r="BJ8834" s="233"/>
      <c r="BK8834" s="233"/>
      <c r="BL8834" s="233"/>
      <c r="BM8834" s="233"/>
      <c r="BN8834" s="233"/>
      <c r="BO8834" s="233"/>
      <c r="BP8834" s="233"/>
      <c r="BQ8834" s="233"/>
      <c r="BR8834" s="233"/>
      <c r="BS8834" s="233"/>
      <c r="BT8834" s="233"/>
      <c r="BU8834" s="233"/>
      <c r="BV8834" s="233"/>
      <c r="BW8834" s="233"/>
      <c r="BX8834" s="233"/>
      <c r="BY8834" s="233"/>
      <c r="BZ8834" s="233"/>
      <c r="CA8834" s="233"/>
      <c r="CB8834" s="233"/>
      <c r="CC8834" s="233"/>
      <c r="CD8834" s="233"/>
      <c r="CE8834" s="233"/>
      <c r="CF8834" s="233"/>
      <c r="CG8834" s="233"/>
      <c r="CH8834" s="233"/>
      <c r="CI8834" s="233"/>
      <c r="CJ8834" s="233"/>
      <c r="CK8834" s="233"/>
      <c r="CL8834" s="233"/>
      <c r="CM8834" s="233"/>
      <c r="CN8834" s="233"/>
      <c r="CO8834" s="233"/>
      <c r="CP8834" s="233"/>
      <c r="CQ8834" s="233"/>
      <c r="CR8834" s="233"/>
      <c r="CS8834" s="233"/>
      <c r="CT8834" s="233"/>
      <c r="CU8834" s="233"/>
      <c r="CV8834" s="233"/>
      <c r="CW8834" s="233"/>
      <c r="CX8834" s="233"/>
      <c r="CY8834" s="233"/>
      <c r="CZ8834" s="233"/>
      <c r="DA8834" s="233"/>
      <c r="DB8834" s="233"/>
      <c r="DC8834" s="233"/>
      <c r="DD8834" s="233"/>
      <c r="DE8834" s="233"/>
      <c r="DF8834" s="233"/>
      <c r="DG8834" s="233"/>
      <c r="DH8834" s="233"/>
      <c r="DI8834" s="233"/>
      <c r="DJ8834" s="233"/>
      <c r="DK8834" s="233"/>
      <c r="DL8834" s="233"/>
      <c r="DM8834" s="233"/>
      <c r="DN8834" s="233"/>
      <c r="DO8834" s="233"/>
      <c r="DP8834" s="233"/>
      <c r="DQ8834" s="233"/>
      <c r="DR8834" s="233"/>
      <c r="DS8834" s="233"/>
      <c r="DT8834" s="233"/>
      <c r="DU8834" s="233"/>
      <c r="DV8834" s="233"/>
      <c r="DW8834" s="233"/>
      <c r="DX8834" s="233"/>
      <c r="DY8834" s="233"/>
      <c r="DZ8834" s="233"/>
      <c r="EA8834" s="233"/>
      <c r="EB8834" s="233"/>
      <c r="EC8834" s="233"/>
      <c r="ED8834" s="233"/>
      <c r="EE8834" s="233"/>
      <c r="EF8834" s="233"/>
      <c r="EG8834" s="233"/>
      <c r="EH8834" s="233"/>
      <c r="EI8834" s="233"/>
      <c r="EJ8834" s="233"/>
      <c r="EK8834" s="233"/>
      <c r="EL8834" s="233"/>
      <c r="EM8834" s="233"/>
      <c r="EN8834" s="233"/>
      <c r="EO8834" s="233"/>
      <c r="EP8834" s="233"/>
      <c r="EQ8834" s="233"/>
      <c r="ER8834" s="233"/>
      <c r="ES8834" s="233"/>
      <c r="ET8834" s="233"/>
      <c r="EU8834" s="233"/>
      <c r="EV8834" s="233"/>
      <c r="EW8834" s="233"/>
      <c r="EX8834" s="233"/>
      <c r="EY8834" s="233"/>
      <c r="EZ8834" s="233"/>
      <c r="FA8834" s="233"/>
      <c r="FB8834" s="233"/>
      <c r="FC8834" s="233"/>
      <c r="FD8834" s="233"/>
      <c r="FE8834" s="233"/>
      <c r="FF8834" s="233"/>
      <c r="FG8834" s="233"/>
      <c r="FH8834" s="233"/>
      <c r="FI8834" s="233"/>
      <c r="FJ8834" s="233"/>
      <c r="FK8834" s="233"/>
      <c r="FL8834" s="233"/>
      <c r="FM8834" s="233"/>
      <c r="FN8834" s="233"/>
      <c r="FO8834" s="233"/>
      <c r="FP8834" s="233"/>
      <c r="FQ8834" s="233"/>
      <c r="FR8834" s="233"/>
      <c r="FS8834" s="233"/>
      <c r="FT8834" s="233"/>
      <c r="FU8834" s="233"/>
      <c r="FV8834" s="233"/>
      <c r="FW8834" s="233"/>
      <c r="FX8834" s="233"/>
      <c r="FY8834" s="233"/>
      <c r="FZ8834" s="233"/>
      <c r="GA8834" s="233"/>
      <c r="GB8834" s="233"/>
      <c r="GC8834" s="233"/>
      <c r="GD8834" s="233"/>
      <c r="GE8834" s="233"/>
      <c r="GF8834" s="233"/>
      <c r="GG8834" s="233"/>
      <c r="GH8834" s="233"/>
      <c r="GI8834" s="233"/>
      <c r="GJ8834" s="233"/>
      <c r="GK8834" s="233"/>
      <c r="GL8834" s="233"/>
      <c r="GM8834" s="233"/>
      <c r="GN8834" s="233"/>
      <c r="GO8834" s="233"/>
      <c r="GP8834" s="233"/>
      <c r="GQ8834" s="233"/>
      <c r="GR8834" s="233"/>
      <c r="GS8834" s="233"/>
      <c r="GT8834" s="233"/>
      <c r="GU8834" s="233"/>
      <c r="GV8834" s="233"/>
      <c r="GW8834" s="233"/>
      <c r="GX8834" s="233"/>
      <c r="GY8834" s="233"/>
      <c r="GZ8834" s="233"/>
      <c r="HA8834" s="233"/>
      <c r="HB8834" s="233"/>
      <c r="HC8834" s="233"/>
      <c r="HD8834" s="233"/>
      <c r="HE8834" s="233"/>
      <c r="HF8834" s="233"/>
      <c r="HG8834" s="233"/>
      <c r="HH8834" s="233"/>
      <c r="HI8834" s="233"/>
      <c r="HJ8834" s="233"/>
      <c r="HK8834" s="233"/>
      <c r="HL8834" s="233"/>
      <c r="HM8834" s="233"/>
      <c r="HN8834" s="233"/>
      <c r="HO8834" s="233"/>
      <c r="HP8834" s="233"/>
      <c r="HQ8834" s="233"/>
      <c r="HR8834" s="233"/>
      <c r="HS8834" s="233"/>
      <c r="HT8834" s="233"/>
      <c r="HU8834" s="233"/>
      <c r="HV8834" s="233"/>
      <c r="HW8834" s="233"/>
      <c r="HX8834" s="233"/>
      <c r="HY8834" s="233"/>
      <c r="HZ8834" s="233"/>
      <c r="IA8834" s="233"/>
      <c r="IB8834" s="233"/>
      <c r="IC8834" s="233"/>
      <c r="ID8834" s="233"/>
      <c r="IE8834" s="233"/>
      <c r="IF8834" s="233"/>
      <c r="IG8834" s="233"/>
      <c r="IH8834" s="233"/>
      <c r="II8834" s="233"/>
      <c r="IJ8834" s="233"/>
      <c r="IK8834" s="233"/>
      <c r="IL8834" s="233"/>
      <c r="IM8834" s="233"/>
      <c r="IN8834" s="233"/>
      <c r="IO8834" s="233"/>
      <c r="IP8834" s="233"/>
      <c r="IQ8834" s="233"/>
      <c r="IR8834" s="233"/>
      <c r="IS8834" s="233"/>
      <c r="IT8834" s="233"/>
      <c r="IU8834" s="233"/>
      <c r="IV8834" s="233"/>
    </row>
    <row r="8835" spans="1:256" ht="12.75" customHeight="1">
      <c r="D8835" s="421"/>
      <c r="E8835" s="829"/>
      <c r="F8835" s="266"/>
      <c r="G8835" s="829"/>
      <c r="H8835" s="233" t="s">
        <v>171</v>
      </c>
      <c r="M8835" s="230" t="s">
        <v>128</v>
      </c>
      <c r="N8835" s="262">
        <f>ROUNDDOWN((N8833+N8834),0)</f>
        <v>44187000</v>
      </c>
    </row>
    <row r="8836" spans="1:256" ht="13">
      <c r="D8836" s="421"/>
      <c r="E8836" s="829"/>
      <c r="F8836" s="266"/>
      <c r="G8836" s="829"/>
      <c r="M8836" s="423"/>
      <c r="N8836" s="271"/>
    </row>
    <row r="8837" spans="1:256" ht="12.75" customHeight="1">
      <c r="A8837" s="258">
        <f>1+A8827</f>
        <v>344</v>
      </c>
      <c r="B8837" s="1250" t="s">
        <v>1705</v>
      </c>
      <c r="C8837" s="1250"/>
      <c r="D8837" s="341" t="s">
        <v>1706</v>
      </c>
      <c r="E8837" s="1250"/>
      <c r="F8837" s="316"/>
      <c r="G8837" s="422"/>
      <c r="H8837" s="245"/>
      <c r="I8837" s="245"/>
      <c r="J8837" s="245"/>
      <c r="K8837" s="245"/>
      <c r="L8837" s="245"/>
      <c r="M8837" s="423"/>
      <c r="N8837" s="245"/>
      <c r="O8837" s="245"/>
      <c r="P8837" s="245"/>
      <c r="Q8837" s="245"/>
      <c r="R8837" s="245"/>
      <c r="S8837" s="245"/>
      <c r="T8837" s="245"/>
      <c r="U8837" s="245"/>
      <c r="V8837" s="245"/>
      <c r="W8837" s="245"/>
      <c r="X8837" s="245"/>
      <c r="Y8837" s="245"/>
      <c r="Z8837" s="245"/>
      <c r="AA8837" s="245"/>
      <c r="AB8837" s="245"/>
      <c r="AC8837" s="245"/>
      <c r="AD8837" s="245"/>
      <c r="AE8837" s="245"/>
      <c r="AF8837" s="245"/>
      <c r="AG8837" s="245"/>
      <c r="AH8837" s="245"/>
      <c r="AI8837" s="245"/>
      <c r="AJ8837" s="245"/>
      <c r="AK8837" s="245"/>
      <c r="AL8837" s="245"/>
      <c r="AM8837" s="245"/>
      <c r="AN8837" s="245"/>
      <c r="AO8837" s="245"/>
      <c r="AP8837" s="245"/>
      <c r="AQ8837" s="245"/>
      <c r="AR8837" s="245"/>
      <c r="AS8837" s="245"/>
      <c r="AT8837" s="245"/>
      <c r="AU8837" s="245"/>
      <c r="AV8837" s="245"/>
      <c r="AW8837" s="245"/>
      <c r="AX8837" s="245"/>
      <c r="AY8837" s="245"/>
      <c r="AZ8837" s="245"/>
      <c r="BA8837" s="245"/>
      <c r="BB8837" s="245"/>
      <c r="BC8837" s="245"/>
      <c r="BD8837" s="245"/>
      <c r="BE8837" s="245"/>
      <c r="BF8837" s="245"/>
      <c r="BG8837" s="245"/>
      <c r="BH8837" s="245"/>
      <c r="BI8837" s="245"/>
      <c r="BJ8837" s="245"/>
      <c r="BK8837" s="245"/>
      <c r="BL8837" s="245"/>
      <c r="BM8837" s="245"/>
      <c r="BN8837" s="245"/>
      <c r="BO8837" s="245"/>
      <c r="BP8837" s="245"/>
      <c r="BQ8837" s="245"/>
      <c r="BR8837" s="245"/>
      <c r="BS8837" s="245"/>
      <c r="BT8837" s="245"/>
      <c r="BU8837" s="245"/>
      <c r="BV8837" s="245"/>
      <c r="BW8837" s="245"/>
      <c r="BX8837" s="245"/>
      <c r="BY8837" s="245"/>
      <c r="BZ8837" s="245"/>
      <c r="CA8837" s="245"/>
      <c r="CB8837" s="245"/>
      <c r="CC8837" s="245"/>
      <c r="CD8837" s="245"/>
      <c r="CE8837" s="245"/>
      <c r="CF8837" s="245"/>
      <c r="CG8837" s="245"/>
      <c r="CH8837" s="245"/>
      <c r="CI8837" s="245"/>
      <c r="CJ8837" s="245"/>
      <c r="CK8837" s="245"/>
      <c r="CL8837" s="245"/>
      <c r="CM8837" s="245"/>
      <c r="CN8837" s="245"/>
      <c r="CO8837" s="245"/>
      <c r="CP8837" s="245"/>
      <c r="CQ8837" s="245"/>
      <c r="CR8837" s="245"/>
      <c r="CS8837" s="245"/>
      <c r="CT8837" s="245"/>
      <c r="CU8837" s="245"/>
      <c r="CV8837" s="245"/>
      <c r="CW8837" s="245"/>
      <c r="CX8837" s="245"/>
      <c r="CY8837" s="245"/>
      <c r="CZ8837" s="245"/>
      <c r="DA8837" s="245"/>
      <c r="DB8837" s="245"/>
      <c r="DC8837" s="245"/>
      <c r="DD8837" s="245"/>
      <c r="DE8837" s="245"/>
      <c r="DF8837" s="245"/>
      <c r="DG8837" s="245"/>
      <c r="DH8837" s="245"/>
      <c r="DI8837" s="245"/>
      <c r="DJ8837" s="245"/>
      <c r="DK8837" s="245"/>
      <c r="DL8837" s="245"/>
      <c r="DM8837" s="245"/>
      <c r="DN8837" s="245"/>
      <c r="DO8837" s="245"/>
      <c r="DP8837" s="245"/>
      <c r="DQ8837" s="245"/>
      <c r="DR8837" s="245"/>
      <c r="DS8837" s="245"/>
      <c r="DT8837" s="245"/>
      <c r="DU8837" s="245"/>
      <c r="DV8837" s="245"/>
      <c r="DW8837" s="245"/>
      <c r="DX8837" s="245"/>
      <c r="DY8837" s="245"/>
      <c r="DZ8837" s="245"/>
      <c r="EA8837" s="245"/>
      <c r="EB8837" s="245"/>
      <c r="EC8837" s="245"/>
      <c r="ED8837" s="245"/>
      <c r="EE8837" s="245"/>
      <c r="EF8837" s="245"/>
      <c r="EG8837" s="245"/>
      <c r="EH8837" s="245"/>
      <c r="EI8837" s="245"/>
      <c r="EJ8837" s="245"/>
      <c r="EK8837" s="245"/>
      <c r="EL8837" s="245"/>
      <c r="EM8837" s="245"/>
      <c r="EN8837" s="245"/>
      <c r="EO8837" s="245"/>
      <c r="EP8837" s="245"/>
      <c r="EQ8837" s="245"/>
      <c r="ER8837" s="245"/>
      <c r="ES8837" s="245"/>
      <c r="ET8837" s="245"/>
      <c r="EU8837" s="245"/>
      <c r="EV8837" s="245"/>
      <c r="EW8837" s="245"/>
      <c r="EX8837" s="245"/>
      <c r="EY8837" s="245"/>
      <c r="EZ8837" s="245"/>
      <c r="FA8837" s="245"/>
      <c r="FB8837" s="245"/>
      <c r="FC8837" s="245"/>
      <c r="FD8837" s="245"/>
      <c r="FE8837" s="245"/>
      <c r="FF8837" s="245"/>
      <c r="FG8837" s="245"/>
      <c r="FH8837" s="245"/>
      <c r="FI8837" s="245"/>
      <c r="FJ8837" s="245"/>
      <c r="FK8837" s="245"/>
      <c r="FL8837" s="245"/>
      <c r="FM8837" s="245"/>
      <c r="FN8837" s="245"/>
      <c r="FO8837" s="245"/>
      <c r="FP8837" s="245"/>
      <c r="FQ8837" s="245"/>
      <c r="FR8837" s="245"/>
      <c r="FS8837" s="245"/>
      <c r="FT8837" s="245"/>
      <c r="FU8837" s="245"/>
      <c r="FV8837" s="245"/>
      <c r="FW8837" s="245"/>
      <c r="FX8837" s="245"/>
      <c r="FY8837" s="245"/>
      <c r="FZ8837" s="245"/>
      <c r="GA8837" s="245"/>
      <c r="GB8837" s="245"/>
      <c r="GC8837" s="245"/>
      <c r="GD8837" s="245"/>
      <c r="GE8837" s="245"/>
      <c r="GF8837" s="245"/>
      <c r="GG8837" s="245"/>
      <c r="GH8837" s="245"/>
      <c r="GI8837" s="245"/>
      <c r="GJ8837" s="245"/>
      <c r="GK8837" s="245"/>
      <c r="GL8837" s="245"/>
      <c r="GM8837" s="245"/>
      <c r="GN8837" s="245"/>
      <c r="GO8837" s="245"/>
      <c r="GP8837" s="245"/>
      <c r="GQ8837" s="245"/>
      <c r="GR8837" s="245"/>
      <c r="GS8837" s="245"/>
      <c r="GT8837" s="245"/>
      <c r="GU8837" s="245"/>
      <c r="GV8837" s="245"/>
      <c r="GW8837" s="245"/>
      <c r="GX8837" s="245"/>
      <c r="GY8837" s="245"/>
      <c r="GZ8837" s="245"/>
      <c r="HA8837" s="245"/>
      <c r="HB8837" s="245"/>
      <c r="HC8837" s="245"/>
      <c r="HD8837" s="245"/>
      <c r="HE8837" s="245"/>
      <c r="HF8837" s="245"/>
      <c r="HG8837" s="245"/>
      <c r="HH8837" s="245"/>
      <c r="HI8837" s="245"/>
      <c r="HJ8837" s="245"/>
      <c r="HK8837" s="245"/>
      <c r="HL8837" s="245"/>
      <c r="HM8837" s="245"/>
      <c r="HN8837" s="245"/>
      <c r="HO8837" s="245"/>
      <c r="HP8837" s="245"/>
      <c r="HQ8837" s="245"/>
      <c r="HR8837" s="245"/>
      <c r="HS8837" s="245"/>
      <c r="HT8837" s="245"/>
      <c r="HU8837" s="245"/>
      <c r="HV8837" s="245"/>
      <c r="HW8837" s="245"/>
      <c r="HX8837" s="245"/>
      <c r="HY8837" s="245"/>
      <c r="HZ8837" s="245"/>
      <c r="IA8837" s="245"/>
      <c r="IB8837" s="245"/>
      <c r="IC8837" s="245"/>
      <c r="ID8837" s="245"/>
      <c r="IE8837" s="245"/>
      <c r="IF8837" s="245"/>
      <c r="IG8837" s="245"/>
      <c r="IH8837" s="245"/>
      <c r="II8837" s="245"/>
      <c r="IJ8837" s="245"/>
      <c r="IK8837" s="245"/>
      <c r="IL8837" s="245"/>
      <c r="IM8837" s="245"/>
      <c r="IN8837" s="245"/>
      <c r="IO8837" s="245"/>
      <c r="IP8837" s="245"/>
      <c r="IQ8837" s="245"/>
      <c r="IR8837" s="245"/>
      <c r="IS8837" s="245"/>
      <c r="IT8837" s="245"/>
      <c r="IU8837" s="245"/>
      <c r="IV8837" s="245"/>
    </row>
    <row r="8838" spans="1:256" ht="12.75" customHeight="1">
      <c r="D8838" s="424"/>
      <c r="E8838" s="293" t="s">
        <v>236</v>
      </c>
      <c r="F8838" s="385" t="s">
        <v>645</v>
      </c>
      <c r="G8838" s="425"/>
      <c r="H8838" s="386"/>
      <c r="I8838" s="386"/>
      <c r="J8838" s="386"/>
      <c r="K8838" s="279"/>
      <c r="L8838" s="386"/>
      <c r="M8838" s="426"/>
    </row>
    <row r="8839" spans="1:256" ht="12.75" customHeight="1">
      <c r="A8839" s="387"/>
      <c r="B8839" s="293"/>
      <c r="C8839" s="293"/>
      <c r="D8839" s="460">
        <v>1</v>
      </c>
      <c r="E8839" s="829" t="s">
        <v>441</v>
      </c>
      <c r="F8839" s="1377" t="s">
        <v>1707</v>
      </c>
      <c r="G8839" s="356" t="s">
        <v>151</v>
      </c>
      <c r="H8839" s="428">
        <f>Bahan!$C$664</f>
        <v>325000</v>
      </c>
      <c r="I8839" s="428"/>
      <c r="J8839" s="428"/>
      <c r="K8839" s="426" t="s">
        <v>128</v>
      </c>
      <c r="L8839" s="426">
        <f>D8839*H8839</f>
        <v>325000</v>
      </c>
      <c r="M8839" s="426"/>
    </row>
    <row r="8840" spans="1:256" ht="12.75" customHeight="1">
      <c r="A8840" s="387"/>
      <c r="B8840" s="293"/>
      <c r="C8840" s="293"/>
      <c r="D8840" s="460">
        <v>0.03</v>
      </c>
      <c r="E8840" s="829" t="s">
        <v>8</v>
      </c>
      <c r="F8840" s="1377" t="s">
        <v>704</v>
      </c>
      <c r="G8840" s="356" t="s">
        <v>151</v>
      </c>
      <c r="H8840" s="428">
        <f>H8839</f>
        <v>325000</v>
      </c>
      <c r="I8840" s="428"/>
      <c r="J8840" s="428"/>
      <c r="K8840" s="426" t="s">
        <v>128</v>
      </c>
      <c r="L8840" s="426">
        <f>D8840*H8840</f>
        <v>9750</v>
      </c>
      <c r="M8840" s="426"/>
    </row>
    <row r="8841" spans="1:256" ht="12.75" customHeight="1">
      <c r="D8841" s="307"/>
      <c r="E8841" s="829"/>
      <c r="F8841" s="266"/>
      <c r="G8841" s="429"/>
      <c r="M8841" s="426" t="s">
        <v>128</v>
      </c>
      <c r="N8841" s="265">
        <f>SUM(L8839:L8840)</f>
        <v>334750</v>
      </c>
    </row>
    <row r="8842" spans="1:256" ht="13">
      <c r="D8842" s="430"/>
      <c r="E8842" s="829"/>
      <c r="F8842" s="325"/>
      <c r="G8842" s="429"/>
      <c r="H8842" s="829"/>
      <c r="I8842" s="829"/>
      <c r="J8842" s="829"/>
      <c r="K8842" s="426"/>
      <c r="M8842" s="431" t="s">
        <v>169</v>
      </c>
      <c r="N8842" s="268" t="s">
        <v>169</v>
      </c>
    </row>
    <row r="8843" spans="1:256" ht="13">
      <c r="D8843" s="307"/>
      <c r="E8843" s="829"/>
      <c r="F8843" s="266"/>
      <c r="G8843" s="829"/>
      <c r="H8843" s="233" t="s">
        <v>170</v>
      </c>
      <c r="M8843" s="426" t="s">
        <v>128</v>
      </c>
      <c r="N8843" s="426">
        <f>SUM(N8841:N8841)</f>
        <v>334750</v>
      </c>
    </row>
    <row r="8844" spans="1:256" s="245" customFormat="1" ht="12.75" customHeight="1">
      <c r="A8844" s="231"/>
      <c r="B8844" s="829"/>
      <c r="C8844" s="829"/>
      <c r="D8844" s="307"/>
      <c r="E8844" s="829"/>
      <c r="F8844" s="266"/>
      <c r="G8844" s="829"/>
      <c r="H8844" s="269" t="s">
        <v>3123</v>
      </c>
      <c r="I8844" s="233"/>
      <c r="J8844" s="233"/>
      <c r="K8844" s="270"/>
      <c r="L8844" s="233"/>
      <c r="M8844" s="230" t="s">
        <v>128</v>
      </c>
      <c r="N8844" s="265">
        <f>N8843*$Q$4</f>
        <v>33475</v>
      </c>
      <c r="O8844" s="233"/>
      <c r="P8844" s="233"/>
      <c r="Q8844" s="233"/>
      <c r="R8844" s="233"/>
      <c r="S8844" s="233"/>
      <c r="T8844" s="233"/>
      <c r="U8844" s="233"/>
      <c r="V8844" s="233"/>
      <c r="W8844" s="233"/>
      <c r="X8844" s="233"/>
      <c r="Y8844" s="233"/>
      <c r="Z8844" s="233"/>
      <c r="AA8844" s="233"/>
      <c r="AB8844" s="233"/>
      <c r="AC8844" s="233"/>
      <c r="AD8844" s="233"/>
      <c r="AE8844" s="233"/>
      <c r="AF8844" s="233"/>
      <c r="AG8844" s="233"/>
      <c r="AH8844" s="233"/>
      <c r="AI8844" s="233"/>
      <c r="AJ8844" s="233"/>
      <c r="AK8844" s="233"/>
      <c r="AL8844" s="233"/>
      <c r="AM8844" s="233"/>
      <c r="AN8844" s="233"/>
      <c r="AO8844" s="233"/>
      <c r="AP8844" s="233"/>
      <c r="AQ8844" s="233"/>
      <c r="AR8844" s="233"/>
      <c r="AS8844" s="233"/>
      <c r="AT8844" s="233"/>
      <c r="AU8844" s="233"/>
      <c r="AV8844" s="233"/>
      <c r="AW8844" s="233"/>
      <c r="AX8844" s="233"/>
      <c r="AY8844" s="233"/>
      <c r="AZ8844" s="233"/>
      <c r="BA8844" s="233"/>
      <c r="BB8844" s="233"/>
      <c r="BC8844" s="233"/>
      <c r="BD8844" s="233"/>
      <c r="BE8844" s="233"/>
      <c r="BF8844" s="233"/>
      <c r="BG8844" s="233"/>
      <c r="BH8844" s="233"/>
      <c r="BI8844" s="233"/>
      <c r="BJ8844" s="233"/>
      <c r="BK8844" s="233"/>
      <c r="BL8844" s="233"/>
      <c r="BM8844" s="233"/>
      <c r="BN8844" s="233"/>
      <c r="BO8844" s="233"/>
      <c r="BP8844" s="233"/>
      <c r="BQ8844" s="233"/>
      <c r="BR8844" s="233"/>
      <c r="BS8844" s="233"/>
      <c r="BT8844" s="233"/>
      <c r="BU8844" s="233"/>
      <c r="BV8844" s="233"/>
      <c r="BW8844" s="233"/>
      <c r="BX8844" s="233"/>
      <c r="BY8844" s="233"/>
      <c r="BZ8844" s="233"/>
      <c r="CA8844" s="233"/>
      <c r="CB8844" s="233"/>
      <c r="CC8844" s="233"/>
      <c r="CD8844" s="233"/>
      <c r="CE8844" s="233"/>
      <c r="CF8844" s="233"/>
      <c r="CG8844" s="233"/>
      <c r="CH8844" s="233"/>
      <c r="CI8844" s="233"/>
      <c r="CJ8844" s="233"/>
      <c r="CK8844" s="233"/>
      <c r="CL8844" s="233"/>
      <c r="CM8844" s="233"/>
      <c r="CN8844" s="233"/>
      <c r="CO8844" s="233"/>
      <c r="CP8844" s="233"/>
      <c r="CQ8844" s="233"/>
      <c r="CR8844" s="233"/>
      <c r="CS8844" s="233"/>
      <c r="CT8844" s="233"/>
      <c r="CU8844" s="233"/>
      <c r="CV8844" s="233"/>
      <c r="CW8844" s="233"/>
      <c r="CX8844" s="233"/>
      <c r="CY8844" s="233"/>
      <c r="CZ8844" s="233"/>
      <c r="DA8844" s="233"/>
      <c r="DB8844" s="233"/>
      <c r="DC8844" s="233"/>
      <c r="DD8844" s="233"/>
      <c r="DE8844" s="233"/>
      <c r="DF8844" s="233"/>
      <c r="DG8844" s="233"/>
      <c r="DH8844" s="233"/>
      <c r="DI8844" s="233"/>
      <c r="DJ8844" s="233"/>
      <c r="DK8844" s="233"/>
      <c r="DL8844" s="233"/>
      <c r="DM8844" s="233"/>
      <c r="DN8844" s="233"/>
      <c r="DO8844" s="233"/>
      <c r="DP8844" s="233"/>
      <c r="DQ8844" s="233"/>
      <c r="DR8844" s="233"/>
      <c r="DS8844" s="233"/>
      <c r="DT8844" s="233"/>
      <c r="DU8844" s="233"/>
      <c r="DV8844" s="233"/>
      <c r="DW8844" s="233"/>
      <c r="DX8844" s="233"/>
      <c r="DY8844" s="233"/>
      <c r="DZ8844" s="233"/>
      <c r="EA8844" s="233"/>
      <c r="EB8844" s="233"/>
      <c r="EC8844" s="233"/>
      <c r="ED8844" s="233"/>
      <c r="EE8844" s="233"/>
      <c r="EF8844" s="233"/>
      <c r="EG8844" s="233"/>
      <c r="EH8844" s="233"/>
      <c r="EI8844" s="233"/>
      <c r="EJ8844" s="233"/>
      <c r="EK8844" s="233"/>
      <c r="EL8844" s="233"/>
      <c r="EM8844" s="233"/>
      <c r="EN8844" s="233"/>
      <c r="EO8844" s="233"/>
      <c r="EP8844" s="233"/>
      <c r="EQ8844" s="233"/>
      <c r="ER8844" s="233"/>
      <c r="ES8844" s="233"/>
      <c r="ET8844" s="233"/>
      <c r="EU8844" s="233"/>
      <c r="EV8844" s="233"/>
      <c r="EW8844" s="233"/>
      <c r="EX8844" s="233"/>
      <c r="EY8844" s="233"/>
      <c r="EZ8844" s="233"/>
      <c r="FA8844" s="233"/>
      <c r="FB8844" s="233"/>
      <c r="FC8844" s="233"/>
      <c r="FD8844" s="233"/>
      <c r="FE8844" s="233"/>
      <c r="FF8844" s="233"/>
      <c r="FG8844" s="233"/>
      <c r="FH8844" s="233"/>
      <c r="FI8844" s="233"/>
      <c r="FJ8844" s="233"/>
      <c r="FK8844" s="233"/>
      <c r="FL8844" s="233"/>
      <c r="FM8844" s="233"/>
      <c r="FN8844" s="233"/>
      <c r="FO8844" s="233"/>
      <c r="FP8844" s="233"/>
      <c r="FQ8844" s="233"/>
      <c r="FR8844" s="233"/>
      <c r="FS8844" s="233"/>
      <c r="FT8844" s="233"/>
      <c r="FU8844" s="233"/>
      <c r="FV8844" s="233"/>
      <c r="FW8844" s="233"/>
      <c r="FX8844" s="233"/>
      <c r="FY8844" s="233"/>
      <c r="FZ8844" s="233"/>
      <c r="GA8844" s="233"/>
      <c r="GB8844" s="233"/>
      <c r="GC8844" s="233"/>
      <c r="GD8844" s="233"/>
      <c r="GE8844" s="233"/>
      <c r="GF8844" s="233"/>
      <c r="GG8844" s="233"/>
      <c r="GH8844" s="233"/>
      <c r="GI8844" s="233"/>
      <c r="GJ8844" s="233"/>
      <c r="GK8844" s="233"/>
      <c r="GL8844" s="233"/>
      <c r="GM8844" s="233"/>
      <c r="GN8844" s="233"/>
      <c r="GO8844" s="233"/>
      <c r="GP8844" s="233"/>
      <c r="GQ8844" s="233"/>
      <c r="GR8844" s="233"/>
      <c r="GS8844" s="233"/>
      <c r="GT8844" s="233"/>
      <c r="GU8844" s="233"/>
      <c r="GV8844" s="233"/>
      <c r="GW8844" s="233"/>
      <c r="GX8844" s="233"/>
      <c r="GY8844" s="233"/>
      <c r="GZ8844" s="233"/>
      <c r="HA8844" s="233"/>
      <c r="HB8844" s="233"/>
      <c r="HC8844" s="233"/>
      <c r="HD8844" s="233"/>
      <c r="HE8844" s="233"/>
      <c r="HF8844" s="233"/>
      <c r="HG8844" s="233"/>
      <c r="HH8844" s="233"/>
      <c r="HI8844" s="233"/>
      <c r="HJ8844" s="233"/>
      <c r="HK8844" s="233"/>
      <c r="HL8844" s="233"/>
      <c r="HM8844" s="233"/>
      <c r="HN8844" s="233"/>
      <c r="HO8844" s="233"/>
      <c r="HP8844" s="233"/>
      <c r="HQ8844" s="233"/>
      <c r="HR8844" s="233"/>
      <c r="HS8844" s="233"/>
      <c r="HT8844" s="233"/>
      <c r="HU8844" s="233"/>
      <c r="HV8844" s="233"/>
      <c r="HW8844" s="233"/>
      <c r="HX8844" s="233"/>
      <c r="HY8844" s="233"/>
      <c r="HZ8844" s="233"/>
      <c r="IA8844" s="233"/>
      <c r="IB8844" s="233"/>
      <c r="IC8844" s="233"/>
      <c r="ID8844" s="233"/>
      <c r="IE8844" s="233"/>
      <c r="IF8844" s="233"/>
      <c r="IG8844" s="233"/>
      <c r="IH8844" s="233"/>
      <c r="II8844" s="233"/>
      <c r="IJ8844" s="233"/>
      <c r="IK8844" s="233"/>
      <c r="IL8844" s="233"/>
      <c r="IM8844" s="233"/>
      <c r="IN8844" s="233"/>
      <c r="IO8844" s="233"/>
      <c r="IP8844" s="233"/>
      <c r="IQ8844" s="233"/>
      <c r="IR8844" s="233"/>
      <c r="IS8844" s="233"/>
      <c r="IT8844" s="233"/>
      <c r="IU8844" s="233"/>
      <c r="IV8844" s="233"/>
    </row>
    <row r="8845" spans="1:256" ht="12.75" customHeight="1">
      <c r="D8845" s="421"/>
      <c r="E8845" s="829"/>
      <c r="F8845" s="266"/>
      <c r="G8845" s="829"/>
      <c r="H8845" s="233" t="s">
        <v>171</v>
      </c>
      <c r="M8845" s="230" t="s">
        <v>128</v>
      </c>
      <c r="N8845" s="262">
        <f>ROUNDDOWN((N8843+N8844),0)</f>
        <v>368225</v>
      </c>
    </row>
    <row r="8846" spans="1:256" ht="13">
      <c r="D8846" s="421"/>
      <c r="E8846" s="829"/>
      <c r="F8846" s="266"/>
      <c r="G8846" s="829"/>
      <c r="M8846" s="423"/>
      <c r="N8846" s="271"/>
    </row>
    <row r="8847" spans="1:256" ht="12.75" customHeight="1">
      <c r="A8847" s="258">
        <f>1+A8837</f>
        <v>345</v>
      </c>
      <c r="B8847" s="1250" t="s">
        <v>1708</v>
      </c>
      <c r="C8847" s="1250"/>
      <c r="D8847" s="341" t="s">
        <v>1709</v>
      </c>
      <c r="E8847" s="1250"/>
      <c r="F8847" s="316"/>
      <c r="G8847" s="422"/>
      <c r="H8847" s="245"/>
      <c r="I8847" s="245"/>
      <c r="J8847" s="245"/>
      <c r="K8847" s="245"/>
      <c r="L8847" s="245"/>
      <c r="M8847" s="423"/>
      <c r="N8847" s="245"/>
      <c r="O8847" s="245"/>
      <c r="P8847" s="245"/>
      <c r="Q8847" s="245"/>
      <c r="R8847" s="245"/>
      <c r="S8847" s="245"/>
      <c r="T8847" s="245"/>
      <c r="U8847" s="245"/>
      <c r="V8847" s="245"/>
      <c r="W8847" s="245"/>
      <c r="X8847" s="245"/>
      <c r="Y8847" s="245"/>
      <c r="Z8847" s="245"/>
      <c r="AA8847" s="245"/>
      <c r="AB8847" s="245"/>
      <c r="AC8847" s="245"/>
      <c r="AD8847" s="245"/>
      <c r="AE8847" s="245"/>
      <c r="AF8847" s="245"/>
      <c r="AG8847" s="245"/>
      <c r="AH8847" s="245"/>
      <c r="AI8847" s="245"/>
      <c r="AJ8847" s="245"/>
      <c r="AK8847" s="245"/>
      <c r="AL8847" s="245"/>
      <c r="AM8847" s="245"/>
      <c r="AN8847" s="245"/>
      <c r="AO8847" s="245"/>
      <c r="AP8847" s="245"/>
      <c r="AQ8847" s="245"/>
      <c r="AR8847" s="245"/>
      <c r="AS8847" s="245"/>
      <c r="AT8847" s="245"/>
      <c r="AU8847" s="245"/>
      <c r="AV8847" s="245"/>
      <c r="AW8847" s="245"/>
      <c r="AX8847" s="245"/>
      <c r="AY8847" s="245"/>
      <c r="AZ8847" s="245"/>
      <c r="BA8847" s="245"/>
      <c r="BB8847" s="245"/>
      <c r="BC8847" s="245"/>
      <c r="BD8847" s="245"/>
      <c r="BE8847" s="245"/>
      <c r="BF8847" s="245"/>
      <c r="BG8847" s="245"/>
      <c r="BH8847" s="245"/>
      <c r="BI8847" s="245"/>
      <c r="BJ8847" s="245"/>
      <c r="BK8847" s="245"/>
      <c r="BL8847" s="245"/>
      <c r="BM8847" s="245"/>
      <c r="BN8847" s="245"/>
      <c r="BO8847" s="245"/>
      <c r="BP8847" s="245"/>
      <c r="BQ8847" s="245"/>
      <c r="BR8847" s="245"/>
      <c r="BS8847" s="245"/>
      <c r="BT8847" s="245"/>
      <c r="BU8847" s="245"/>
      <c r="BV8847" s="245"/>
      <c r="BW8847" s="245"/>
      <c r="BX8847" s="245"/>
      <c r="BY8847" s="245"/>
      <c r="BZ8847" s="245"/>
      <c r="CA8847" s="245"/>
      <c r="CB8847" s="245"/>
      <c r="CC8847" s="245"/>
      <c r="CD8847" s="245"/>
      <c r="CE8847" s="245"/>
      <c r="CF8847" s="245"/>
      <c r="CG8847" s="245"/>
      <c r="CH8847" s="245"/>
      <c r="CI8847" s="245"/>
      <c r="CJ8847" s="245"/>
      <c r="CK8847" s="245"/>
      <c r="CL8847" s="245"/>
      <c r="CM8847" s="245"/>
      <c r="CN8847" s="245"/>
      <c r="CO8847" s="245"/>
      <c r="CP8847" s="245"/>
      <c r="CQ8847" s="245"/>
      <c r="CR8847" s="245"/>
      <c r="CS8847" s="245"/>
      <c r="CT8847" s="245"/>
      <c r="CU8847" s="245"/>
      <c r="CV8847" s="245"/>
      <c r="CW8847" s="245"/>
      <c r="CX8847" s="245"/>
      <c r="CY8847" s="245"/>
      <c r="CZ8847" s="245"/>
      <c r="DA8847" s="245"/>
      <c r="DB8847" s="245"/>
      <c r="DC8847" s="245"/>
      <c r="DD8847" s="245"/>
      <c r="DE8847" s="245"/>
      <c r="DF8847" s="245"/>
      <c r="DG8847" s="245"/>
      <c r="DH8847" s="245"/>
      <c r="DI8847" s="245"/>
      <c r="DJ8847" s="245"/>
      <c r="DK8847" s="245"/>
      <c r="DL8847" s="245"/>
      <c r="DM8847" s="245"/>
      <c r="DN8847" s="245"/>
      <c r="DO8847" s="245"/>
      <c r="DP8847" s="245"/>
      <c r="DQ8847" s="245"/>
      <c r="DR8847" s="245"/>
      <c r="DS8847" s="245"/>
      <c r="DT8847" s="245"/>
      <c r="DU8847" s="245"/>
      <c r="DV8847" s="245"/>
      <c r="DW8847" s="245"/>
      <c r="DX8847" s="245"/>
      <c r="DY8847" s="245"/>
      <c r="DZ8847" s="245"/>
      <c r="EA8847" s="245"/>
      <c r="EB8847" s="245"/>
      <c r="EC8847" s="245"/>
      <c r="ED8847" s="245"/>
      <c r="EE8847" s="245"/>
      <c r="EF8847" s="245"/>
      <c r="EG8847" s="245"/>
      <c r="EH8847" s="245"/>
      <c r="EI8847" s="245"/>
      <c r="EJ8847" s="245"/>
      <c r="EK8847" s="245"/>
      <c r="EL8847" s="245"/>
      <c r="EM8847" s="245"/>
      <c r="EN8847" s="245"/>
      <c r="EO8847" s="245"/>
      <c r="EP8847" s="245"/>
      <c r="EQ8847" s="245"/>
      <c r="ER8847" s="245"/>
      <c r="ES8847" s="245"/>
      <c r="ET8847" s="245"/>
      <c r="EU8847" s="245"/>
      <c r="EV8847" s="245"/>
      <c r="EW8847" s="245"/>
      <c r="EX8847" s="245"/>
      <c r="EY8847" s="245"/>
      <c r="EZ8847" s="245"/>
      <c r="FA8847" s="245"/>
      <c r="FB8847" s="245"/>
      <c r="FC8847" s="245"/>
      <c r="FD8847" s="245"/>
      <c r="FE8847" s="245"/>
      <c r="FF8847" s="245"/>
      <c r="FG8847" s="245"/>
      <c r="FH8847" s="245"/>
      <c r="FI8847" s="245"/>
      <c r="FJ8847" s="245"/>
      <c r="FK8847" s="245"/>
      <c r="FL8847" s="245"/>
      <c r="FM8847" s="245"/>
      <c r="FN8847" s="245"/>
      <c r="FO8847" s="245"/>
      <c r="FP8847" s="245"/>
      <c r="FQ8847" s="245"/>
      <c r="FR8847" s="245"/>
      <c r="FS8847" s="245"/>
      <c r="FT8847" s="245"/>
      <c r="FU8847" s="245"/>
      <c r="FV8847" s="245"/>
      <c r="FW8847" s="245"/>
      <c r="FX8847" s="245"/>
      <c r="FY8847" s="245"/>
      <c r="FZ8847" s="245"/>
      <c r="GA8847" s="245"/>
      <c r="GB8847" s="245"/>
      <c r="GC8847" s="245"/>
      <c r="GD8847" s="245"/>
      <c r="GE8847" s="245"/>
      <c r="GF8847" s="245"/>
      <c r="GG8847" s="245"/>
      <c r="GH8847" s="245"/>
      <c r="GI8847" s="245"/>
      <c r="GJ8847" s="245"/>
      <c r="GK8847" s="245"/>
      <c r="GL8847" s="245"/>
      <c r="GM8847" s="245"/>
      <c r="GN8847" s="245"/>
      <c r="GO8847" s="245"/>
      <c r="GP8847" s="245"/>
      <c r="GQ8847" s="245"/>
      <c r="GR8847" s="245"/>
      <c r="GS8847" s="245"/>
      <c r="GT8847" s="245"/>
      <c r="GU8847" s="245"/>
      <c r="GV8847" s="245"/>
      <c r="GW8847" s="245"/>
      <c r="GX8847" s="245"/>
      <c r="GY8847" s="245"/>
      <c r="GZ8847" s="245"/>
      <c r="HA8847" s="245"/>
      <c r="HB8847" s="245"/>
      <c r="HC8847" s="245"/>
      <c r="HD8847" s="245"/>
      <c r="HE8847" s="245"/>
      <c r="HF8847" s="245"/>
      <c r="HG8847" s="245"/>
      <c r="HH8847" s="245"/>
      <c r="HI8847" s="245"/>
      <c r="HJ8847" s="245"/>
      <c r="HK8847" s="245"/>
      <c r="HL8847" s="245"/>
      <c r="HM8847" s="245"/>
      <c r="HN8847" s="245"/>
      <c r="HO8847" s="245"/>
      <c r="HP8847" s="245"/>
      <c r="HQ8847" s="245"/>
      <c r="HR8847" s="245"/>
      <c r="HS8847" s="245"/>
      <c r="HT8847" s="245"/>
      <c r="HU8847" s="245"/>
      <c r="HV8847" s="245"/>
      <c r="HW8847" s="245"/>
      <c r="HX8847" s="245"/>
      <c r="HY8847" s="245"/>
      <c r="HZ8847" s="245"/>
      <c r="IA8847" s="245"/>
      <c r="IB8847" s="245"/>
      <c r="IC8847" s="245"/>
      <c r="ID8847" s="245"/>
      <c r="IE8847" s="245"/>
      <c r="IF8847" s="245"/>
      <c r="IG8847" s="245"/>
      <c r="IH8847" s="245"/>
      <c r="II8847" s="245"/>
      <c r="IJ8847" s="245"/>
      <c r="IK8847" s="245"/>
      <c r="IL8847" s="245"/>
      <c r="IM8847" s="245"/>
      <c r="IN8847" s="245"/>
      <c r="IO8847" s="245"/>
      <c r="IP8847" s="245"/>
      <c r="IQ8847" s="245"/>
      <c r="IR8847" s="245"/>
      <c r="IS8847" s="245"/>
      <c r="IT8847" s="245"/>
      <c r="IU8847" s="245"/>
      <c r="IV8847" s="245"/>
    </row>
    <row r="8848" spans="1:256" ht="12.75" customHeight="1">
      <c r="D8848" s="424"/>
      <c r="E8848" s="293" t="s">
        <v>236</v>
      </c>
      <c r="F8848" s="385" t="s">
        <v>645</v>
      </c>
      <c r="G8848" s="425"/>
      <c r="H8848" s="386"/>
      <c r="I8848" s="386"/>
      <c r="J8848" s="386"/>
      <c r="K8848" s="279"/>
      <c r="L8848" s="386"/>
      <c r="M8848" s="426"/>
    </row>
    <row r="8849" spans="1:256" ht="12.75" customHeight="1">
      <c r="A8849" s="387"/>
      <c r="B8849" s="293"/>
      <c r="C8849" s="293"/>
      <c r="D8849" s="460">
        <v>1</v>
      </c>
      <c r="E8849" s="829" t="s">
        <v>441</v>
      </c>
      <c r="F8849" s="1377" t="s">
        <v>1710</v>
      </c>
      <c r="G8849" s="356" t="s">
        <v>151</v>
      </c>
      <c r="H8849" s="428">
        <f>Bahan!$C$665</f>
        <v>350000</v>
      </c>
      <c r="I8849" s="428"/>
      <c r="J8849" s="428"/>
      <c r="K8849" s="426" t="s">
        <v>128</v>
      </c>
      <c r="L8849" s="426">
        <f>D8849*H8849</f>
        <v>350000</v>
      </c>
      <c r="M8849" s="426"/>
    </row>
    <row r="8850" spans="1:256" ht="12.75" customHeight="1">
      <c r="A8850" s="387"/>
      <c r="B8850" s="293"/>
      <c r="C8850" s="293"/>
      <c r="D8850" s="460">
        <v>0.03</v>
      </c>
      <c r="E8850" s="829" t="s">
        <v>8</v>
      </c>
      <c r="F8850" s="1377" t="s">
        <v>704</v>
      </c>
      <c r="G8850" s="356" t="s">
        <v>151</v>
      </c>
      <c r="H8850" s="428">
        <f>H8849</f>
        <v>350000</v>
      </c>
      <c r="I8850" s="428"/>
      <c r="J8850" s="428"/>
      <c r="K8850" s="426" t="s">
        <v>128</v>
      </c>
      <c r="L8850" s="426">
        <f>D8850*H8850</f>
        <v>10500</v>
      </c>
      <c r="M8850" s="426"/>
    </row>
    <row r="8851" spans="1:256" ht="12.75" customHeight="1">
      <c r="D8851" s="307"/>
      <c r="E8851" s="829"/>
      <c r="F8851" s="266"/>
      <c r="G8851" s="429"/>
      <c r="M8851" s="426" t="s">
        <v>128</v>
      </c>
      <c r="N8851" s="265">
        <f>SUM(L8849:L8850)</f>
        <v>360500</v>
      </c>
    </row>
    <row r="8852" spans="1:256" ht="13">
      <c r="D8852" s="430"/>
      <c r="E8852" s="829"/>
      <c r="F8852" s="325"/>
      <c r="G8852" s="429"/>
      <c r="H8852" s="829"/>
      <c r="I8852" s="829"/>
      <c r="J8852" s="829"/>
      <c r="K8852" s="426"/>
      <c r="M8852" s="431" t="s">
        <v>169</v>
      </c>
      <c r="N8852" s="268" t="s">
        <v>169</v>
      </c>
    </row>
    <row r="8853" spans="1:256" ht="13">
      <c r="D8853" s="307"/>
      <c r="E8853" s="829"/>
      <c r="F8853" s="266"/>
      <c r="G8853" s="829"/>
      <c r="H8853" s="233" t="s">
        <v>170</v>
      </c>
      <c r="M8853" s="426" t="s">
        <v>128</v>
      </c>
      <c r="N8853" s="426">
        <f>SUM(N8851:N8851)</f>
        <v>360500</v>
      </c>
    </row>
    <row r="8854" spans="1:256" s="245" customFormat="1" ht="12.75" customHeight="1">
      <c r="A8854" s="231"/>
      <c r="B8854" s="829"/>
      <c r="C8854" s="829"/>
      <c r="D8854" s="307"/>
      <c r="E8854" s="829"/>
      <c r="F8854" s="266"/>
      <c r="G8854" s="829"/>
      <c r="H8854" s="269" t="s">
        <v>3123</v>
      </c>
      <c r="I8854" s="233"/>
      <c r="J8854" s="233"/>
      <c r="K8854" s="270"/>
      <c r="L8854" s="233"/>
      <c r="M8854" s="230" t="s">
        <v>128</v>
      </c>
      <c r="N8854" s="265">
        <f>N8853*$Q$4</f>
        <v>36050</v>
      </c>
      <c r="O8854" s="233"/>
      <c r="P8854" s="233"/>
      <c r="Q8854" s="233"/>
      <c r="R8854" s="233"/>
      <c r="S8854" s="233"/>
      <c r="T8854" s="233"/>
      <c r="U8854" s="233"/>
      <c r="V8854" s="233"/>
      <c r="W8854" s="233"/>
      <c r="X8854" s="233"/>
      <c r="Y8854" s="233"/>
      <c r="Z8854" s="233"/>
      <c r="AA8854" s="233"/>
      <c r="AB8854" s="233"/>
      <c r="AC8854" s="233"/>
      <c r="AD8854" s="233"/>
      <c r="AE8854" s="233"/>
      <c r="AF8854" s="233"/>
      <c r="AG8854" s="233"/>
      <c r="AH8854" s="233"/>
      <c r="AI8854" s="233"/>
      <c r="AJ8854" s="233"/>
      <c r="AK8854" s="233"/>
      <c r="AL8854" s="233"/>
      <c r="AM8854" s="233"/>
      <c r="AN8854" s="233"/>
      <c r="AO8854" s="233"/>
      <c r="AP8854" s="233"/>
      <c r="AQ8854" s="233"/>
      <c r="AR8854" s="233"/>
      <c r="AS8854" s="233"/>
      <c r="AT8854" s="233"/>
      <c r="AU8854" s="233"/>
      <c r="AV8854" s="233"/>
      <c r="AW8854" s="233"/>
      <c r="AX8854" s="233"/>
      <c r="AY8854" s="233"/>
      <c r="AZ8854" s="233"/>
      <c r="BA8854" s="233"/>
      <c r="BB8854" s="233"/>
      <c r="BC8854" s="233"/>
      <c r="BD8854" s="233"/>
      <c r="BE8854" s="233"/>
      <c r="BF8854" s="233"/>
      <c r="BG8854" s="233"/>
      <c r="BH8854" s="233"/>
      <c r="BI8854" s="233"/>
      <c r="BJ8854" s="233"/>
      <c r="BK8854" s="233"/>
      <c r="BL8854" s="233"/>
      <c r="BM8854" s="233"/>
      <c r="BN8854" s="233"/>
      <c r="BO8854" s="233"/>
      <c r="BP8854" s="233"/>
      <c r="BQ8854" s="233"/>
      <c r="BR8854" s="233"/>
      <c r="BS8854" s="233"/>
      <c r="BT8854" s="233"/>
      <c r="BU8854" s="233"/>
      <c r="BV8854" s="233"/>
      <c r="BW8854" s="233"/>
      <c r="BX8854" s="233"/>
      <c r="BY8854" s="233"/>
      <c r="BZ8854" s="233"/>
      <c r="CA8854" s="233"/>
      <c r="CB8854" s="233"/>
      <c r="CC8854" s="233"/>
      <c r="CD8854" s="233"/>
      <c r="CE8854" s="233"/>
      <c r="CF8854" s="233"/>
      <c r="CG8854" s="233"/>
      <c r="CH8854" s="233"/>
      <c r="CI8854" s="233"/>
      <c r="CJ8854" s="233"/>
      <c r="CK8854" s="233"/>
      <c r="CL8854" s="233"/>
      <c r="CM8854" s="233"/>
      <c r="CN8854" s="233"/>
      <c r="CO8854" s="233"/>
      <c r="CP8854" s="233"/>
      <c r="CQ8854" s="233"/>
      <c r="CR8854" s="233"/>
      <c r="CS8854" s="233"/>
      <c r="CT8854" s="233"/>
      <c r="CU8854" s="233"/>
      <c r="CV8854" s="233"/>
      <c r="CW8854" s="233"/>
      <c r="CX8854" s="233"/>
      <c r="CY8854" s="233"/>
      <c r="CZ8854" s="233"/>
      <c r="DA8854" s="233"/>
      <c r="DB8854" s="233"/>
      <c r="DC8854" s="233"/>
      <c r="DD8854" s="233"/>
      <c r="DE8854" s="233"/>
      <c r="DF8854" s="233"/>
      <c r="DG8854" s="233"/>
      <c r="DH8854" s="233"/>
      <c r="DI8854" s="233"/>
      <c r="DJ8854" s="233"/>
      <c r="DK8854" s="233"/>
      <c r="DL8854" s="233"/>
      <c r="DM8854" s="233"/>
      <c r="DN8854" s="233"/>
      <c r="DO8854" s="233"/>
      <c r="DP8854" s="233"/>
      <c r="DQ8854" s="233"/>
      <c r="DR8854" s="233"/>
      <c r="DS8854" s="233"/>
      <c r="DT8854" s="233"/>
      <c r="DU8854" s="233"/>
      <c r="DV8854" s="233"/>
      <c r="DW8854" s="233"/>
      <c r="DX8854" s="233"/>
      <c r="DY8854" s="233"/>
      <c r="DZ8854" s="233"/>
      <c r="EA8854" s="233"/>
      <c r="EB8854" s="233"/>
      <c r="EC8854" s="233"/>
      <c r="ED8854" s="233"/>
      <c r="EE8854" s="233"/>
      <c r="EF8854" s="233"/>
      <c r="EG8854" s="233"/>
      <c r="EH8854" s="233"/>
      <c r="EI8854" s="233"/>
      <c r="EJ8854" s="233"/>
      <c r="EK8854" s="233"/>
      <c r="EL8854" s="233"/>
      <c r="EM8854" s="233"/>
      <c r="EN8854" s="233"/>
      <c r="EO8854" s="233"/>
      <c r="EP8854" s="233"/>
      <c r="EQ8854" s="233"/>
      <c r="ER8854" s="233"/>
      <c r="ES8854" s="233"/>
      <c r="ET8854" s="233"/>
      <c r="EU8854" s="233"/>
      <c r="EV8854" s="233"/>
      <c r="EW8854" s="233"/>
      <c r="EX8854" s="233"/>
      <c r="EY8854" s="233"/>
      <c r="EZ8854" s="233"/>
      <c r="FA8854" s="233"/>
      <c r="FB8854" s="233"/>
      <c r="FC8854" s="233"/>
      <c r="FD8854" s="233"/>
      <c r="FE8854" s="233"/>
      <c r="FF8854" s="233"/>
      <c r="FG8854" s="233"/>
      <c r="FH8854" s="233"/>
      <c r="FI8854" s="233"/>
      <c r="FJ8854" s="233"/>
      <c r="FK8854" s="233"/>
      <c r="FL8854" s="233"/>
      <c r="FM8854" s="233"/>
      <c r="FN8854" s="233"/>
      <c r="FO8854" s="233"/>
      <c r="FP8854" s="233"/>
      <c r="FQ8854" s="233"/>
      <c r="FR8854" s="233"/>
      <c r="FS8854" s="233"/>
      <c r="FT8854" s="233"/>
      <c r="FU8854" s="233"/>
      <c r="FV8854" s="233"/>
      <c r="FW8854" s="233"/>
      <c r="FX8854" s="233"/>
      <c r="FY8854" s="233"/>
      <c r="FZ8854" s="233"/>
      <c r="GA8854" s="233"/>
      <c r="GB8854" s="233"/>
      <c r="GC8854" s="233"/>
      <c r="GD8854" s="233"/>
      <c r="GE8854" s="233"/>
      <c r="GF8854" s="233"/>
      <c r="GG8854" s="233"/>
      <c r="GH8854" s="233"/>
      <c r="GI8854" s="233"/>
      <c r="GJ8854" s="233"/>
      <c r="GK8854" s="233"/>
      <c r="GL8854" s="233"/>
      <c r="GM8854" s="233"/>
      <c r="GN8854" s="233"/>
      <c r="GO8854" s="233"/>
      <c r="GP8854" s="233"/>
      <c r="GQ8854" s="233"/>
      <c r="GR8854" s="233"/>
      <c r="GS8854" s="233"/>
      <c r="GT8854" s="233"/>
      <c r="GU8854" s="233"/>
      <c r="GV8854" s="233"/>
      <c r="GW8854" s="233"/>
      <c r="GX8854" s="233"/>
      <c r="GY8854" s="233"/>
      <c r="GZ8854" s="233"/>
      <c r="HA8854" s="233"/>
      <c r="HB8854" s="233"/>
      <c r="HC8854" s="233"/>
      <c r="HD8854" s="233"/>
      <c r="HE8854" s="233"/>
      <c r="HF8854" s="233"/>
      <c r="HG8854" s="233"/>
      <c r="HH8854" s="233"/>
      <c r="HI8854" s="233"/>
      <c r="HJ8854" s="233"/>
      <c r="HK8854" s="233"/>
      <c r="HL8854" s="233"/>
      <c r="HM8854" s="233"/>
      <c r="HN8854" s="233"/>
      <c r="HO8854" s="233"/>
      <c r="HP8854" s="233"/>
      <c r="HQ8854" s="233"/>
      <c r="HR8854" s="233"/>
      <c r="HS8854" s="233"/>
      <c r="HT8854" s="233"/>
      <c r="HU8854" s="233"/>
      <c r="HV8854" s="233"/>
      <c r="HW8854" s="233"/>
      <c r="HX8854" s="233"/>
      <c r="HY8854" s="233"/>
      <c r="HZ8854" s="233"/>
      <c r="IA8854" s="233"/>
      <c r="IB8854" s="233"/>
      <c r="IC8854" s="233"/>
      <c r="ID8854" s="233"/>
      <c r="IE8854" s="233"/>
      <c r="IF8854" s="233"/>
      <c r="IG8854" s="233"/>
      <c r="IH8854" s="233"/>
      <c r="II8854" s="233"/>
      <c r="IJ8854" s="233"/>
      <c r="IK8854" s="233"/>
      <c r="IL8854" s="233"/>
      <c r="IM8854" s="233"/>
      <c r="IN8854" s="233"/>
      <c r="IO8854" s="233"/>
      <c r="IP8854" s="233"/>
      <c r="IQ8854" s="233"/>
      <c r="IR8854" s="233"/>
      <c r="IS8854" s="233"/>
      <c r="IT8854" s="233"/>
      <c r="IU8854" s="233"/>
      <c r="IV8854" s="233"/>
    </row>
    <row r="8855" spans="1:256" ht="12.75" customHeight="1">
      <c r="D8855" s="421"/>
      <c r="E8855" s="829"/>
      <c r="F8855" s="266"/>
      <c r="G8855" s="829"/>
      <c r="H8855" s="233" t="s">
        <v>171</v>
      </c>
      <c r="M8855" s="230" t="s">
        <v>128</v>
      </c>
      <c r="N8855" s="262">
        <f>ROUNDDOWN((N8853+N8854),0)</f>
        <v>396550</v>
      </c>
    </row>
    <row r="8856" spans="1:256" ht="13">
      <c r="D8856" s="421"/>
      <c r="E8856" s="829"/>
      <c r="F8856" s="266"/>
      <c r="G8856" s="829"/>
      <c r="M8856" s="423"/>
      <c r="N8856" s="271"/>
    </row>
    <row r="8857" spans="1:256" ht="12.75" customHeight="1">
      <c r="A8857" s="258">
        <f>1+A8847</f>
        <v>346</v>
      </c>
      <c r="B8857" s="1250" t="s">
        <v>1711</v>
      </c>
      <c r="C8857" s="1250"/>
      <c r="D8857" s="341" t="s">
        <v>1712</v>
      </c>
      <c r="E8857" s="1250"/>
      <c r="F8857" s="316"/>
      <c r="G8857" s="422"/>
      <c r="H8857" s="245"/>
      <c r="I8857" s="245"/>
      <c r="J8857" s="245"/>
      <c r="K8857" s="245"/>
      <c r="L8857" s="245"/>
      <c r="M8857" s="423"/>
      <c r="N8857" s="245"/>
      <c r="O8857" s="245"/>
      <c r="P8857" s="245"/>
      <c r="Q8857" s="245"/>
      <c r="R8857" s="245"/>
      <c r="S8857" s="245"/>
      <c r="T8857" s="245"/>
      <c r="U8857" s="245"/>
      <c r="V8857" s="245"/>
      <c r="W8857" s="245"/>
      <c r="X8857" s="245"/>
      <c r="Y8857" s="245"/>
      <c r="Z8857" s="245"/>
      <c r="AA8857" s="245"/>
      <c r="AB8857" s="245"/>
      <c r="AC8857" s="245"/>
      <c r="AD8857" s="245"/>
      <c r="AE8857" s="245"/>
      <c r="AF8857" s="245"/>
      <c r="AG8857" s="245"/>
      <c r="AH8857" s="245"/>
      <c r="AI8857" s="245"/>
      <c r="AJ8857" s="245"/>
      <c r="AK8857" s="245"/>
      <c r="AL8857" s="245"/>
      <c r="AM8857" s="245"/>
      <c r="AN8857" s="245"/>
      <c r="AO8857" s="245"/>
      <c r="AP8857" s="245"/>
      <c r="AQ8857" s="245"/>
      <c r="AR8857" s="245"/>
      <c r="AS8857" s="245"/>
      <c r="AT8857" s="245"/>
      <c r="AU8857" s="245"/>
      <c r="AV8857" s="245"/>
      <c r="AW8857" s="245"/>
      <c r="AX8857" s="245"/>
      <c r="AY8857" s="245"/>
      <c r="AZ8857" s="245"/>
      <c r="BA8857" s="245"/>
      <c r="BB8857" s="245"/>
      <c r="BC8857" s="245"/>
      <c r="BD8857" s="245"/>
      <c r="BE8857" s="245"/>
      <c r="BF8857" s="245"/>
      <c r="BG8857" s="245"/>
      <c r="BH8857" s="245"/>
      <c r="BI8857" s="245"/>
      <c r="BJ8857" s="245"/>
      <c r="BK8857" s="245"/>
      <c r="BL8857" s="245"/>
      <c r="BM8857" s="245"/>
      <c r="BN8857" s="245"/>
      <c r="BO8857" s="245"/>
      <c r="BP8857" s="245"/>
      <c r="BQ8857" s="245"/>
      <c r="BR8857" s="245"/>
      <c r="BS8857" s="245"/>
      <c r="BT8857" s="245"/>
      <c r="BU8857" s="245"/>
      <c r="BV8857" s="245"/>
      <c r="BW8857" s="245"/>
      <c r="BX8857" s="245"/>
      <c r="BY8857" s="245"/>
      <c r="BZ8857" s="245"/>
      <c r="CA8857" s="245"/>
      <c r="CB8857" s="245"/>
      <c r="CC8857" s="245"/>
      <c r="CD8857" s="245"/>
      <c r="CE8857" s="245"/>
      <c r="CF8857" s="245"/>
      <c r="CG8857" s="245"/>
      <c r="CH8857" s="245"/>
      <c r="CI8857" s="245"/>
      <c r="CJ8857" s="245"/>
      <c r="CK8857" s="245"/>
      <c r="CL8857" s="245"/>
      <c r="CM8857" s="245"/>
      <c r="CN8857" s="245"/>
      <c r="CO8857" s="245"/>
      <c r="CP8857" s="245"/>
      <c r="CQ8857" s="245"/>
      <c r="CR8857" s="245"/>
      <c r="CS8857" s="245"/>
      <c r="CT8857" s="245"/>
      <c r="CU8857" s="245"/>
      <c r="CV8857" s="245"/>
      <c r="CW8857" s="245"/>
      <c r="CX8857" s="245"/>
      <c r="CY8857" s="245"/>
      <c r="CZ8857" s="245"/>
      <c r="DA8857" s="245"/>
      <c r="DB8857" s="245"/>
      <c r="DC8857" s="245"/>
      <c r="DD8857" s="245"/>
      <c r="DE8857" s="245"/>
      <c r="DF8857" s="245"/>
      <c r="DG8857" s="245"/>
      <c r="DH8857" s="245"/>
      <c r="DI8857" s="245"/>
      <c r="DJ8857" s="245"/>
      <c r="DK8857" s="245"/>
      <c r="DL8857" s="245"/>
      <c r="DM8857" s="245"/>
      <c r="DN8857" s="245"/>
      <c r="DO8857" s="245"/>
      <c r="DP8857" s="245"/>
      <c r="DQ8857" s="245"/>
      <c r="DR8857" s="245"/>
      <c r="DS8857" s="245"/>
      <c r="DT8857" s="245"/>
      <c r="DU8857" s="245"/>
      <c r="DV8857" s="245"/>
      <c r="DW8857" s="245"/>
      <c r="DX8857" s="245"/>
      <c r="DY8857" s="245"/>
      <c r="DZ8857" s="245"/>
      <c r="EA8857" s="245"/>
      <c r="EB8857" s="245"/>
      <c r="EC8857" s="245"/>
      <c r="ED8857" s="245"/>
      <c r="EE8857" s="245"/>
      <c r="EF8857" s="245"/>
      <c r="EG8857" s="245"/>
      <c r="EH8857" s="245"/>
      <c r="EI8857" s="245"/>
      <c r="EJ8857" s="245"/>
      <c r="EK8857" s="245"/>
      <c r="EL8857" s="245"/>
      <c r="EM8857" s="245"/>
      <c r="EN8857" s="245"/>
      <c r="EO8857" s="245"/>
      <c r="EP8857" s="245"/>
      <c r="EQ8857" s="245"/>
      <c r="ER8857" s="245"/>
      <c r="ES8857" s="245"/>
      <c r="ET8857" s="245"/>
      <c r="EU8857" s="245"/>
      <c r="EV8857" s="245"/>
      <c r="EW8857" s="245"/>
      <c r="EX8857" s="245"/>
      <c r="EY8857" s="245"/>
      <c r="EZ8857" s="245"/>
      <c r="FA8857" s="245"/>
      <c r="FB8857" s="245"/>
      <c r="FC8857" s="245"/>
      <c r="FD8857" s="245"/>
      <c r="FE8857" s="245"/>
      <c r="FF8857" s="245"/>
      <c r="FG8857" s="245"/>
      <c r="FH8857" s="245"/>
      <c r="FI8857" s="245"/>
      <c r="FJ8857" s="245"/>
      <c r="FK8857" s="245"/>
      <c r="FL8857" s="245"/>
      <c r="FM8857" s="245"/>
      <c r="FN8857" s="245"/>
      <c r="FO8857" s="245"/>
      <c r="FP8857" s="245"/>
      <c r="FQ8857" s="245"/>
      <c r="FR8857" s="245"/>
      <c r="FS8857" s="245"/>
      <c r="FT8857" s="245"/>
      <c r="FU8857" s="245"/>
      <c r="FV8857" s="245"/>
      <c r="FW8857" s="245"/>
      <c r="FX8857" s="245"/>
      <c r="FY8857" s="245"/>
      <c r="FZ8857" s="245"/>
      <c r="GA8857" s="245"/>
      <c r="GB8857" s="245"/>
      <c r="GC8857" s="245"/>
      <c r="GD8857" s="245"/>
      <c r="GE8857" s="245"/>
      <c r="GF8857" s="245"/>
      <c r="GG8857" s="245"/>
      <c r="GH8857" s="245"/>
      <c r="GI8857" s="245"/>
      <c r="GJ8857" s="245"/>
      <c r="GK8857" s="245"/>
      <c r="GL8857" s="245"/>
      <c r="GM8857" s="245"/>
      <c r="GN8857" s="245"/>
      <c r="GO8857" s="245"/>
      <c r="GP8857" s="245"/>
      <c r="GQ8857" s="245"/>
      <c r="GR8857" s="245"/>
      <c r="GS8857" s="245"/>
      <c r="GT8857" s="245"/>
      <c r="GU8857" s="245"/>
      <c r="GV8857" s="245"/>
      <c r="GW8857" s="245"/>
      <c r="GX8857" s="245"/>
      <c r="GY8857" s="245"/>
      <c r="GZ8857" s="245"/>
      <c r="HA8857" s="245"/>
      <c r="HB8857" s="245"/>
      <c r="HC8857" s="245"/>
      <c r="HD8857" s="245"/>
      <c r="HE8857" s="245"/>
      <c r="HF8857" s="245"/>
      <c r="HG8857" s="245"/>
      <c r="HH8857" s="245"/>
      <c r="HI8857" s="245"/>
      <c r="HJ8857" s="245"/>
      <c r="HK8857" s="245"/>
      <c r="HL8857" s="245"/>
      <c r="HM8857" s="245"/>
      <c r="HN8857" s="245"/>
      <c r="HO8857" s="245"/>
      <c r="HP8857" s="245"/>
      <c r="HQ8857" s="245"/>
      <c r="HR8857" s="245"/>
      <c r="HS8857" s="245"/>
      <c r="HT8857" s="245"/>
      <c r="HU8857" s="245"/>
      <c r="HV8857" s="245"/>
      <c r="HW8857" s="245"/>
      <c r="HX8857" s="245"/>
      <c r="HY8857" s="245"/>
      <c r="HZ8857" s="245"/>
      <c r="IA8857" s="245"/>
      <c r="IB8857" s="245"/>
      <c r="IC8857" s="245"/>
      <c r="ID8857" s="245"/>
      <c r="IE8857" s="245"/>
      <c r="IF8857" s="245"/>
      <c r="IG8857" s="245"/>
      <c r="IH8857" s="245"/>
      <c r="II8857" s="245"/>
      <c r="IJ8857" s="245"/>
      <c r="IK8857" s="245"/>
      <c r="IL8857" s="245"/>
      <c r="IM8857" s="245"/>
      <c r="IN8857" s="245"/>
      <c r="IO8857" s="245"/>
      <c r="IP8857" s="245"/>
      <c r="IQ8857" s="245"/>
      <c r="IR8857" s="245"/>
      <c r="IS8857" s="245"/>
      <c r="IT8857" s="245"/>
      <c r="IU8857" s="245"/>
      <c r="IV8857" s="245"/>
    </row>
    <row r="8858" spans="1:256" ht="12.75" customHeight="1">
      <c r="D8858" s="424"/>
      <c r="E8858" s="293" t="s">
        <v>236</v>
      </c>
      <c r="F8858" s="385" t="s">
        <v>645</v>
      </c>
      <c r="G8858" s="425"/>
      <c r="H8858" s="386"/>
      <c r="I8858" s="386"/>
      <c r="J8858" s="386"/>
      <c r="K8858" s="279"/>
      <c r="L8858" s="386"/>
      <c r="M8858" s="426"/>
    </row>
    <row r="8859" spans="1:256" ht="12.75" customHeight="1">
      <c r="A8859" s="387"/>
      <c r="B8859" s="293"/>
      <c r="C8859" s="293"/>
      <c r="D8859" s="460">
        <v>1</v>
      </c>
      <c r="E8859" s="829" t="s">
        <v>441</v>
      </c>
      <c r="F8859" s="1377" t="s">
        <v>1713</v>
      </c>
      <c r="G8859" s="356" t="s">
        <v>151</v>
      </c>
      <c r="H8859" s="428">
        <v>350000</v>
      </c>
      <c r="I8859" s="428"/>
      <c r="J8859" s="428"/>
      <c r="K8859" s="426" t="s">
        <v>128</v>
      </c>
      <c r="L8859" s="426">
        <f>D8859*H8859</f>
        <v>350000</v>
      </c>
      <c r="M8859" s="426"/>
    </row>
    <row r="8860" spans="1:256" ht="12.75" customHeight="1">
      <c r="A8860" s="387"/>
      <c r="B8860" s="293"/>
      <c r="C8860" s="293"/>
      <c r="D8860" s="460">
        <v>0.03</v>
      </c>
      <c r="E8860" s="829" t="s">
        <v>8</v>
      </c>
      <c r="F8860" s="1377" t="s">
        <v>704</v>
      </c>
      <c r="G8860" s="356" t="s">
        <v>151</v>
      </c>
      <c r="H8860" s="428">
        <f>H8859</f>
        <v>350000</v>
      </c>
      <c r="I8860" s="428"/>
      <c r="J8860" s="428"/>
      <c r="K8860" s="426" t="s">
        <v>128</v>
      </c>
      <c r="L8860" s="426">
        <f>D8860*H8860</f>
        <v>10500</v>
      </c>
      <c r="M8860" s="426"/>
    </row>
    <row r="8861" spans="1:256" ht="12.75" customHeight="1">
      <c r="D8861" s="307"/>
      <c r="E8861" s="829"/>
      <c r="F8861" s="266"/>
      <c r="G8861" s="429"/>
      <c r="M8861" s="426" t="s">
        <v>128</v>
      </c>
      <c r="N8861" s="265">
        <f>SUM(L8859:L8860)</f>
        <v>360500</v>
      </c>
    </row>
    <row r="8862" spans="1:256" ht="13">
      <c r="D8862" s="430"/>
      <c r="E8862" s="829"/>
      <c r="F8862" s="325"/>
      <c r="G8862" s="429"/>
      <c r="H8862" s="829"/>
      <c r="I8862" s="829"/>
      <c r="J8862" s="829"/>
      <c r="K8862" s="426"/>
      <c r="M8862" s="431" t="s">
        <v>169</v>
      </c>
      <c r="N8862" s="268" t="s">
        <v>169</v>
      </c>
    </row>
    <row r="8863" spans="1:256" ht="13">
      <c r="D8863" s="307"/>
      <c r="E8863" s="829"/>
      <c r="F8863" s="266"/>
      <c r="G8863" s="829"/>
      <c r="H8863" s="233" t="s">
        <v>170</v>
      </c>
      <c r="M8863" s="426" t="s">
        <v>128</v>
      </c>
      <c r="N8863" s="426">
        <f>SUM(N8861:N8861)</f>
        <v>360500</v>
      </c>
    </row>
    <row r="8864" spans="1:256" s="245" customFormat="1" ht="12.75" customHeight="1">
      <c r="A8864" s="231"/>
      <c r="B8864" s="829"/>
      <c r="C8864" s="829"/>
      <c r="D8864" s="307"/>
      <c r="E8864" s="829"/>
      <c r="F8864" s="266"/>
      <c r="G8864" s="829"/>
      <c r="H8864" s="269" t="s">
        <v>3123</v>
      </c>
      <c r="I8864" s="233"/>
      <c r="J8864" s="233"/>
      <c r="K8864" s="270"/>
      <c r="L8864" s="233"/>
      <c r="M8864" s="230" t="s">
        <v>128</v>
      </c>
      <c r="N8864" s="265">
        <f>N8863*$Q$4</f>
        <v>36050</v>
      </c>
      <c r="O8864" s="233"/>
      <c r="P8864" s="233"/>
      <c r="Q8864" s="233"/>
      <c r="R8864" s="233"/>
      <c r="S8864" s="233"/>
      <c r="T8864" s="233"/>
      <c r="U8864" s="233"/>
      <c r="V8864" s="233"/>
      <c r="W8864" s="233"/>
      <c r="X8864" s="233"/>
      <c r="Y8864" s="233"/>
      <c r="Z8864" s="233"/>
      <c r="AA8864" s="233"/>
      <c r="AB8864" s="233"/>
      <c r="AC8864" s="233"/>
      <c r="AD8864" s="233"/>
      <c r="AE8864" s="233"/>
      <c r="AF8864" s="233"/>
      <c r="AG8864" s="233"/>
      <c r="AH8864" s="233"/>
      <c r="AI8864" s="233"/>
      <c r="AJ8864" s="233"/>
      <c r="AK8864" s="233"/>
      <c r="AL8864" s="233"/>
      <c r="AM8864" s="233"/>
      <c r="AN8864" s="233"/>
      <c r="AO8864" s="233"/>
      <c r="AP8864" s="233"/>
      <c r="AQ8864" s="233"/>
      <c r="AR8864" s="233"/>
      <c r="AS8864" s="233"/>
      <c r="AT8864" s="233"/>
      <c r="AU8864" s="233"/>
      <c r="AV8864" s="233"/>
      <c r="AW8864" s="233"/>
      <c r="AX8864" s="233"/>
      <c r="AY8864" s="233"/>
      <c r="AZ8864" s="233"/>
      <c r="BA8864" s="233"/>
      <c r="BB8864" s="233"/>
      <c r="BC8864" s="233"/>
      <c r="BD8864" s="233"/>
      <c r="BE8864" s="233"/>
      <c r="BF8864" s="233"/>
      <c r="BG8864" s="233"/>
      <c r="BH8864" s="233"/>
      <c r="BI8864" s="233"/>
      <c r="BJ8864" s="233"/>
      <c r="BK8864" s="233"/>
      <c r="BL8864" s="233"/>
      <c r="BM8864" s="233"/>
      <c r="BN8864" s="233"/>
      <c r="BO8864" s="233"/>
      <c r="BP8864" s="233"/>
      <c r="BQ8864" s="233"/>
      <c r="BR8864" s="233"/>
      <c r="BS8864" s="233"/>
      <c r="BT8864" s="233"/>
      <c r="BU8864" s="233"/>
      <c r="BV8864" s="233"/>
      <c r="BW8864" s="233"/>
      <c r="BX8864" s="233"/>
      <c r="BY8864" s="233"/>
      <c r="BZ8864" s="233"/>
      <c r="CA8864" s="233"/>
      <c r="CB8864" s="233"/>
      <c r="CC8864" s="233"/>
      <c r="CD8864" s="233"/>
      <c r="CE8864" s="233"/>
      <c r="CF8864" s="233"/>
      <c r="CG8864" s="233"/>
      <c r="CH8864" s="233"/>
      <c r="CI8864" s="233"/>
      <c r="CJ8864" s="233"/>
      <c r="CK8864" s="233"/>
      <c r="CL8864" s="233"/>
      <c r="CM8864" s="233"/>
      <c r="CN8864" s="233"/>
      <c r="CO8864" s="233"/>
      <c r="CP8864" s="233"/>
      <c r="CQ8864" s="233"/>
      <c r="CR8864" s="233"/>
      <c r="CS8864" s="233"/>
      <c r="CT8864" s="233"/>
      <c r="CU8864" s="233"/>
      <c r="CV8864" s="233"/>
      <c r="CW8864" s="233"/>
      <c r="CX8864" s="233"/>
      <c r="CY8864" s="233"/>
      <c r="CZ8864" s="233"/>
      <c r="DA8864" s="233"/>
      <c r="DB8864" s="233"/>
      <c r="DC8864" s="233"/>
      <c r="DD8864" s="233"/>
      <c r="DE8864" s="233"/>
      <c r="DF8864" s="233"/>
      <c r="DG8864" s="233"/>
      <c r="DH8864" s="233"/>
      <c r="DI8864" s="233"/>
      <c r="DJ8864" s="233"/>
      <c r="DK8864" s="233"/>
      <c r="DL8864" s="233"/>
      <c r="DM8864" s="233"/>
      <c r="DN8864" s="233"/>
      <c r="DO8864" s="233"/>
      <c r="DP8864" s="233"/>
      <c r="DQ8864" s="233"/>
      <c r="DR8864" s="233"/>
      <c r="DS8864" s="233"/>
      <c r="DT8864" s="233"/>
      <c r="DU8864" s="233"/>
      <c r="DV8864" s="233"/>
      <c r="DW8864" s="233"/>
      <c r="DX8864" s="233"/>
      <c r="DY8864" s="233"/>
      <c r="DZ8864" s="233"/>
      <c r="EA8864" s="233"/>
      <c r="EB8864" s="233"/>
      <c r="EC8864" s="233"/>
      <c r="ED8864" s="233"/>
      <c r="EE8864" s="233"/>
      <c r="EF8864" s="233"/>
      <c r="EG8864" s="233"/>
      <c r="EH8864" s="233"/>
      <c r="EI8864" s="233"/>
      <c r="EJ8864" s="233"/>
      <c r="EK8864" s="233"/>
      <c r="EL8864" s="233"/>
      <c r="EM8864" s="233"/>
      <c r="EN8864" s="233"/>
      <c r="EO8864" s="233"/>
      <c r="EP8864" s="233"/>
      <c r="EQ8864" s="233"/>
      <c r="ER8864" s="233"/>
      <c r="ES8864" s="233"/>
      <c r="ET8864" s="233"/>
      <c r="EU8864" s="233"/>
      <c r="EV8864" s="233"/>
      <c r="EW8864" s="233"/>
      <c r="EX8864" s="233"/>
      <c r="EY8864" s="233"/>
      <c r="EZ8864" s="233"/>
      <c r="FA8864" s="233"/>
      <c r="FB8864" s="233"/>
      <c r="FC8864" s="233"/>
      <c r="FD8864" s="233"/>
      <c r="FE8864" s="233"/>
      <c r="FF8864" s="233"/>
      <c r="FG8864" s="233"/>
      <c r="FH8864" s="233"/>
      <c r="FI8864" s="233"/>
      <c r="FJ8864" s="233"/>
      <c r="FK8864" s="233"/>
      <c r="FL8864" s="233"/>
      <c r="FM8864" s="233"/>
      <c r="FN8864" s="233"/>
      <c r="FO8864" s="233"/>
      <c r="FP8864" s="233"/>
      <c r="FQ8864" s="233"/>
      <c r="FR8864" s="233"/>
      <c r="FS8864" s="233"/>
      <c r="FT8864" s="233"/>
      <c r="FU8864" s="233"/>
      <c r="FV8864" s="233"/>
      <c r="FW8864" s="233"/>
      <c r="FX8864" s="233"/>
      <c r="FY8864" s="233"/>
      <c r="FZ8864" s="233"/>
      <c r="GA8864" s="233"/>
      <c r="GB8864" s="233"/>
      <c r="GC8864" s="233"/>
      <c r="GD8864" s="233"/>
      <c r="GE8864" s="233"/>
      <c r="GF8864" s="233"/>
      <c r="GG8864" s="233"/>
      <c r="GH8864" s="233"/>
      <c r="GI8864" s="233"/>
      <c r="GJ8864" s="233"/>
      <c r="GK8864" s="233"/>
      <c r="GL8864" s="233"/>
      <c r="GM8864" s="233"/>
      <c r="GN8864" s="233"/>
      <c r="GO8864" s="233"/>
      <c r="GP8864" s="233"/>
      <c r="GQ8864" s="233"/>
      <c r="GR8864" s="233"/>
      <c r="GS8864" s="233"/>
      <c r="GT8864" s="233"/>
      <c r="GU8864" s="233"/>
      <c r="GV8864" s="233"/>
      <c r="GW8864" s="233"/>
      <c r="GX8864" s="233"/>
      <c r="GY8864" s="233"/>
      <c r="GZ8864" s="233"/>
      <c r="HA8864" s="233"/>
      <c r="HB8864" s="233"/>
      <c r="HC8864" s="233"/>
      <c r="HD8864" s="233"/>
      <c r="HE8864" s="233"/>
      <c r="HF8864" s="233"/>
      <c r="HG8864" s="233"/>
      <c r="HH8864" s="233"/>
      <c r="HI8864" s="233"/>
      <c r="HJ8864" s="233"/>
      <c r="HK8864" s="233"/>
      <c r="HL8864" s="233"/>
      <c r="HM8864" s="233"/>
      <c r="HN8864" s="233"/>
      <c r="HO8864" s="233"/>
      <c r="HP8864" s="233"/>
      <c r="HQ8864" s="233"/>
      <c r="HR8864" s="233"/>
      <c r="HS8864" s="233"/>
      <c r="HT8864" s="233"/>
      <c r="HU8864" s="233"/>
      <c r="HV8864" s="233"/>
      <c r="HW8864" s="233"/>
      <c r="HX8864" s="233"/>
      <c r="HY8864" s="233"/>
      <c r="HZ8864" s="233"/>
      <c r="IA8864" s="233"/>
      <c r="IB8864" s="233"/>
      <c r="IC8864" s="233"/>
      <c r="ID8864" s="233"/>
      <c r="IE8864" s="233"/>
      <c r="IF8864" s="233"/>
      <c r="IG8864" s="233"/>
      <c r="IH8864" s="233"/>
      <c r="II8864" s="233"/>
      <c r="IJ8864" s="233"/>
      <c r="IK8864" s="233"/>
      <c r="IL8864" s="233"/>
      <c r="IM8864" s="233"/>
      <c r="IN8864" s="233"/>
      <c r="IO8864" s="233"/>
      <c r="IP8864" s="233"/>
      <c r="IQ8864" s="233"/>
      <c r="IR8864" s="233"/>
      <c r="IS8864" s="233"/>
      <c r="IT8864" s="233"/>
      <c r="IU8864" s="233"/>
      <c r="IV8864" s="233"/>
    </row>
    <row r="8865" spans="1:256" ht="12.75" customHeight="1">
      <c r="D8865" s="421"/>
      <c r="E8865" s="829"/>
      <c r="F8865" s="266"/>
      <c r="G8865" s="829"/>
      <c r="H8865" s="233" t="s">
        <v>171</v>
      </c>
      <c r="M8865" s="230" t="s">
        <v>128</v>
      </c>
      <c r="N8865" s="262">
        <f>ROUNDDOWN((N8863+N8864),0)</f>
        <v>396550</v>
      </c>
    </row>
    <row r="8866" spans="1:256" ht="13">
      <c r="D8866" s="421"/>
      <c r="E8866" s="829"/>
      <c r="F8866" s="266"/>
      <c r="G8866" s="829"/>
      <c r="M8866" s="423"/>
      <c r="N8866" s="271"/>
    </row>
    <row r="8867" spans="1:256" ht="12.75" customHeight="1">
      <c r="A8867" s="258">
        <f>1+A8857</f>
        <v>347</v>
      </c>
      <c r="B8867" s="1250" t="s">
        <v>1714</v>
      </c>
      <c r="C8867" s="1250"/>
      <c r="D8867" s="341" t="s">
        <v>1715</v>
      </c>
      <c r="E8867" s="1250"/>
      <c r="F8867" s="316"/>
      <c r="G8867" s="422"/>
      <c r="H8867" s="245"/>
      <c r="I8867" s="245"/>
      <c r="J8867" s="245"/>
      <c r="K8867" s="245"/>
      <c r="L8867" s="245"/>
      <c r="M8867" s="423"/>
      <c r="N8867" s="245"/>
      <c r="O8867" s="245"/>
      <c r="P8867" s="245"/>
      <c r="Q8867" s="245"/>
      <c r="R8867" s="245"/>
      <c r="S8867" s="245"/>
      <c r="T8867" s="245"/>
      <c r="U8867" s="245"/>
      <c r="V8867" s="245"/>
      <c r="W8867" s="245"/>
      <c r="X8867" s="245"/>
      <c r="Y8867" s="245"/>
      <c r="Z8867" s="245"/>
      <c r="AA8867" s="245"/>
      <c r="AB8867" s="245"/>
      <c r="AC8867" s="245"/>
      <c r="AD8867" s="245"/>
      <c r="AE8867" s="245"/>
      <c r="AF8867" s="245"/>
      <c r="AG8867" s="245"/>
      <c r="AH8867" s="245"/>
      <c r="AI8867" s="245"/>
      <c r="AJ8867" s="245"/>
      <c r="AK8867" s="245"/>
      <c r="AL8867" s="245"/>
      <c r="AM8867" s="245"/>
      <c r="AN8867" s="245"/>
      <c r="AO8867" s="245"/>
      <c r="AP8867" s="245"/>
      <c r="AQ8867" s="245"/>
      <c r="AR8867" s="245"/>
      <c r="AS8867" s="245"/>
      <c r="AT8867" s="245"/>
      <c r="AU8867" s="245"/>
      <c r="AV8867" s="245"/>
      <c r="AW8867" s="245"/>
      <c r="AX8867" s="245"/>
      <c r="AY8867" s="245"/>
      <c r="AZ8867" s="245"/>
      <c r="BA8867" s="245"/>
      <c r="BB8867" s="245"/>
      <c r="BC8867" s="245"/>
      <c r="BD8867" s="245"/>
      <c r="BE8867" s="245"/>
      <c r="BF8867" s="245"/>
      <c r="BG8867" s="245"/>
      <c r="BH8867" s="245"/>
      <c r="BI8867" s="245"/>
      <c r="BJ8867" s="245"/>
      <c r="BK8867" s="245"/>
      <c r="BL8867" s="245"/>
      <c r="BM8867" s="245"/>
      <c r="BN8867" s="245"/>
      <c r="BO8867" s="245"/>
      <c r="BP8867" s="245"/>
      <c r="BQ8867" s="245"/>
      <c r="BR8867" s="245"/>
      <c r="BS8867" s="245"/>
      <c r="BT8867" s="245"/>
      <c r="BU8867" s="245"/>
      <c r="BV8867" s="245"/>
      <c r="BW8867" s="245"/>
      <c r="BX8867" s="245"/>
      <c r="BY8867" s="245"/>
      <c r="BZ8867" s="245"/>
      <c r="CA8867" s="245"/>
      <c r="CB8867" s="245"/>
      <c r="CC8867" s="245"/>
      <c r="CD8867" s="245"/>
      <c r="CE8867" s="245"/>
      <c r="CF8867" s="245"/>
      <c r="CG8867" s="245"/>
      <c r="CH8867" s="245"/>
      <c r="CI8867" s="245"/>
      <c r="CJ8867" s="245"/>
      <c r="CK8867" s="245"/>
      <c r="CL8867" s="245"/>
      <c r="CM8867" s="245"/>
      <c r="CN8867" s="245"/>
      <c r="CO8867" s="245"/>
      <c r="CP8867" s="245"/>
      <c r="CQ8867" s="245"/>
      <c r="CR8867" s="245"/>
      <c r="CS8867" s="245"/>
      <c r="CT8867" s="245"/>
      <c r="CU8867" s="245"/>
      <c r="CV8867" s="245"/>
      <c r="CW8867" s="245"/>
      <c r="CX8867" s="245"/>
      <c r="CY8867" s="245"/>
      <c r="CZ8867" s="245"/>
      <c r="DA8867" s="245"/>
      <c r="DB8867" s="245"/>
      <c r="DC8867" s="245"/>
      <c r="DD8867" s="245"/>
      <c r="DE8867" s="245"/>
      <c r="DF8867" s="245"/>
      <c r="DG8867" s="245"/>
      <c r="DH8867" s="245"/>
      <c r="DI8867" s="245"/>
      <c r="DJ8867" s="245"/>
      <c r="DK8867" s="245"/>
      <c r="DL8867" s="245"/>
      <c r="DM8867" s="245"/>
      <c r="DN8867" s="245"/>
      <c r="DO8867" s="245"/>
      <c r="DP8867" s="245"/>
      <c r="DQ8867" s="245"/>
      <c r="DR8867" s="245"/>
      <c r="DS8867" s="245"/>
      <c r="DT8867" s="245"/>
      <c r="DU8867" s="245"/>
      <c r="DV8867" s="245"/>
      <c r="DW8867" s="245"/>
      <c r="DX8867" s="245"/>
      <c r="DY8867" s="245"/>
      <c r="DZ8867" s="245"/>
      <c r="EA8867" s="245"/>
      <c r="EB8867" s="245"/>
      <c r="EC8867" s="245"/>
      <c r="ED8867" s="245"/>
      <c r="EE8867" s="245"/>
      <c r="EF8867" s="245"/>
      <c r="EG8867" s="245"/>
      <c r="EH8867" s="245"/>
      <c r="EI8867" s="245"/>
      <c r="EJ8867" s="245"/>
      <c r="EK8867" s="245"/>
      <c r="EL8867" s="245"/>
      <c r="EM8867" s="245"/>
      <c r="EN8867" s="245"/>
      <c r="EO8867" s="245"/>
      <c r="EP8867" s="245"/>
      <c r="EQ8867" s="245"/>
      <c r="ER8867" s="245"/>
      <c r="ES8867" s="245"/>
      <c r="ET8867" s="245"/>
      <c r="EU8867" s="245"/>
      <c r="EV8867" s="245"/>
      <c r="EW8867" s="245"/>
      <c r="EX8867" s="245"/>
      <c r="EY8867" s="245"/>
      <c r="EZ8867" s="245"/>
      <c r="FA8867" s="245"/>
      <c r="FB8867" s="245"/>
      <c r="FC8867" s="245"/>
      <c r="FD8867" s="245"/>
      <c r="FE8867" s="245"/>
      <c r="FF8867" s="245"/>
      <c r="FG8867" s="245"/>
      <c r="FH8867" s="245"/>
      <c r="FI8867" s="245"/>
      <c r="FJ8867" s="245"/>
      <c r="FK8867" s="245"/>
      <c r="FL8867" s="245"/>
      <c r="FM8867" s="245"/>
      <c r="FN8867" s="245"/>
      <c r="FO8867" s="245"/>
      <c r="FP8867" s="245"/>
      <c r="FQ8867" s="245"/>
      <c r="FR8867" s="245"/>
      <c r="FS8867" s="245"/>
      <c r="FT8867" s="245"/>
      <c r="FU8867" s="245"/>
      <c r="FV8867" s="245"/>
      <c r="FW8867" s="245"/>
      <c r="FX8867" s="245"/>
      <c r="FY8867" s="245"/>
      <c r="FZ8867" s="245"/>
      <c r="GA8867" s="245"/>
      <c r="GB8867" s="245"/>
      <c r="GC8867" s="245"/>
      <c r="GD8867" s="245"/>
      <c r="GE8867" s="245"/>
      <c r="GF8867" s="245"/>
      <c r="GG8867" s="245"/>
      <c r="GH8867" s="245"/>
      <c r="GI8867" s="245"/>
      <c r="GJ8867" s="245"/>
      <c r="GK8867" s="245"/>
      <c r="GL8867" s="245"/>
      <c r="GM8867" s="245"/>
      <c r="GN8867" s="245"/>
      <c r="GO8867" s="245"/>
      <c r="GP8867" s="245"/>
      <c r="GQ8867" s="245"/>
      <c r="GR8867" s="245"/>
      <c r="GS8867" s="245"/>
      <c r="GT8867" s="245"/>
      <c r="GU8867" s="245"/>
      <c r="GV8867" s="245"/>
      <c r="GW8867" s="245"/>
      <c r="GX8867" s="245"/>
      <c r="GY8867" s="245"/>
      <c r="GZ8867" s="245"/>
      <c r="HA8867" s="245"/>
      <c r="HB8867" s="245"/>
      <c r="HC8867" s="245"/>
      <c r="HD8867" s="245"/>
      <c r="HE8867" s="245"/>
      <c r="HF8867" s="245"/>
      <c r="HG8867" s="245"/>
      <c r="HH8867" s="245"/>
      <c r="HI8867" s="245"/>
      <c r="HJ8867" s="245"/>
      <c r="HK8867" s="245"/>
      <c r="HL8867" s="245"/>
      <c r="HM8867" s="245"/>
      <c r="HN8867" s="245"/>
      <c r="HO8867" s="245"/>
      <c r="HP8867" s="245"/>
      <c r="HQ8867" s="245"/>
      <c r="HR8867" s="245"/>
      <c r="HS8867" s="245"/>
      <c r="HT8867" s="245"/>
      <c r="HU8867" s="245"/>
      <c r="HV8867" s="245"/>
      <c r="HW8867" s="245"/>
      <c r="HX8867" s="245"/>
      <c r="HY8867" s="245"/>
      <c r="HZ8867" s="245"/>
      <c r="IA8867" s="245"/>
      <c r="IB8867" s="245"/>
      <c r="IC8867" s="245"/>
      <c r="ID8867" s="245"/>
      <c r="IE8867" s="245"/>
      <c r="IF8867" s="245"/>
      <c r="IG8867" s="245"/>
      <c r="IH8867" s="245"/>
      <c r="II8867" s="245"/>
      <c r="IJ8867" s="245"/>
      <c r="IK8867" s="245"/>
      <c r="IL8867" s="245"/>
      <c r="IM8867" s="245"/>
      <c r="IN8867" s="245"/>
      <c r="IO8867" s="245"/>
      <c r="IP8867" s="245"/>
      <c r="IQ8867" s="245"/>
      <c r="IR8867" s="245"/>
      <c r="IS8867" s="245"/>
      <c r="IT8867" s="245"/>
      <c r="IU8867" s="245"/>
      <c r="IV8867" s="245"/>
    </row>
    <row r="8868" spans="1:256" ht="12.75" customHeight="1">
      <c r="D8868" s="424"/>
      <c r="E8868" s="293" t="s">
        <v>236</v>
      </c>
      <c r="F8868" s="385" t="s">
        <v>645</v>
      </c>
      <c r="G8868" s="425"/>
      <c r="H8868" s="386"/>
      <c r="I8868" s="386"/>
      <c r="J8868" s="386"/>
      <c r="K8868" s="279"/>
      <c r="L8868" s="386"/>
      <c r="M8868" s="426"/>
    </row>
    <row r="8869" spans="1:256" ht="12.75" customHeight="1">
      <c r="A8869" s="387"/>
      <c r="B8869" s="293"/>
      <c r="C8869" s="293"/>
      <c r="D8869" s="460">
        <v>1</v>
      </c>
      <c r="E8869" s="829" t="s">
        <v>441</v>
      </c>
      <c r="F8869" s="1377" t="s">
        <v>1716</v>
      </c>
      <c r="G8869" s="356" t="s">
        <v>151</v>
      </c>
      <c r="H8869" s="428">
        <v>350000</v>
      </c>
      <c r="I8869" s="428"/>
      <c r="J8869" s="428"/>
      <c r="K8869" s="426" t="s">
        <v>128</v>
      </c>
      <c r="L8869" s="426">
        <f>D8869*H8869</f>
        <v>350000</v>
      </c>
      <c r="M8869" s="426"/>
    </row>
    <row r="8870" spans="1:256" ht="12.75" customHeight="1">
      <c r="A8870" s="387"/>
      <c r="B8870" s="293"/>
      <c r="C8870" s="293"/>
      <c r="D8870" s="460">
        <v>0.03</v>
      </c>
      <c r="E8870" s="829" t="s">
        <v>8</v>
      </c>
      <c r="F8870" s="1377" t="s">
        <v>704</v>
      </c>
      <c r="G8870" s="356" t="s">
        <v>151</v>
      </c>
      <c r="H8870" s="428">
        <f>H8869</f>
        <v>350000</v>
      </c>
      <c r="I8870" s="428"/>
      <c r="J8870" s="428"/>
      <c r="K8870" s="426" t="s">
        <v>128</v>
      </c>
      <c r="L8870" s="426">
        <f>D8870*H8870</f>
        <v>10500</v>
      </c>
      <c r="M8870" s="426"/>
    </row>
    <row r="8871" spans="1:256" ht="12.75" customHeight="1">
      <c r="D8871" s="307"/>
      <c r="E8871" s="829"/>
      <c r="F8871" s="266"/>
      <c r="G8871" s="429"/>
      <c r="M8871" s="426" t="s">
        <v>128</v>
      </c>
      <c r="N8871" s="265">
        <f>SUM(L8869:L8870)</f>
        <v>360500</v>
      </c>
    </row>
    <row r="8872" spans="1:256" ht="13">
      <c r="D8872" s="430"/>
      <c r="E8872" s="829"/>
      <c r="F8872" s="325"/>
      <c r="G8872" s="429"/>
      <c r="H8872" s="829"/>
      <c r="I8872" s="829"/>
      <c r="J8872" s="829"/>
      <c r="K8872" s="426"/>
      <c r="M8872" s="431" t="s">
        <v>169</v>
      </c>
      <c r="N8872" s="268" t="s">
        <v>169</v>
      </c>
    </row>
    <row r="8873" spans="1:256" ht="13">
      <c r="D8873" s="307"/>
      <c r="E8873" s="829"/>
      <c r="F8873" s="266"/>
      <c r="G8873" s="829"/>
      <c r="H8873" s="233" t="s">
        <v>170</v>
      </c>
      <c r="M8873" s="426" t="s">
        <v>128</v>
      </c>
      <c r="N8873" s="426">
        <f>SUM(N8871:N8871)</f>
        <v>360500</v>
      </c>
    </row>
    <row r="8874" spans="1:256" s="245" customFormat="1" ht="12.75" customHeight="1">
      <c r="A8874" s="231"/>
      <c r="B8874" s="829"/>
      <c r="C8874" s="829"/>
      <c r="D8874" s="307"/>
      <c r="E8874" s="829"/>
      <c r="F8874" s="266"/>
      <c r="G8874" s="829"/>
      <c r="H8874" s="269" t="s">
        <v>3123</v>
      </c>
      <c r="I8874" s="233"/>
      <c r="J8874" s="233"/>
      <c r="K8874" s="270"/>
      <c r="L8874" s="233"/>
      <c r="M8874" s="230" t="s">
        <v>128</v>
      </c>
      <c r="N8874" s="265">
        <f>N8873*$Q$4</f>
        <v>36050</v>
      </c>
      <c r="O8874" s="233"/>
      <c r="P8874" s="233"/>
      <c r="Q8874" s="233"/>
      <c r="R8874" s="233"/>
      <c r="S8874" s="233"/>
      <c r="T8874" s="233"/>
      <c r="U8874" s="233"/>
      <c r="V8874" s="233"/>
      <c r="W8874" s="233"/>
      <c r="X8874" s="233"/>
      <c r="Y8874" s="233"/>
      <c r="Z8874" s="233"/>
      <c r="AA8874" s="233"/>
      <c r="AB8874" s="233"/>
      <c r="AC8874" s="233"/>
      <c r="AD8874" s="233"/>
      <c r="AE8874" s="233"/>
      <c r="AF8874" s="233"/>
      <c r="AG8874" s="233"/>
      <c r="AH8874" s="233"/>
      <c r="AI8874" s="233"/>
      <c r="AJ8874" s="233"/>
      <c r="AK8874" s="233"/>
      <c r="AL8874" s="233"/>
      <c r="AM8874" s="233"/>
      <c r="AN8874" s="233"/>
      <c r="AO8874" s="233"/>
      <c r="AP8874" s="233"/>
      <c r="AQ8874" s="233"/>
      <c r="AR8874" s="233"/>
      <c r="AS8874" s="233"/>
      <c r="AT8874" s="233"/>
      <c r="AU8874" s="233"/>
      <c r="AV8874" s="233"/>
      <c r="AW8874" s="233"/>
      <c r="AX8874" s="233"/>
      <c r="AY8874" s="233"/>
      <c r="AZ8874" s="233"/>
      <c r="BA8874" s="233"/>
      <c r="BB8874" s="233"/>
      <c r="BC8874" s="233"/>
      <c r="BD8874" s="233"/>
      <c r="BE8874" s="233"/>
      <c r="BF8874" s="233"/>
      <c r="BG8874" s="233"/>
      <c r="BH8874" s="233"/>
      <c r="BI8874" s="233"/>
      <c r="BJ8874" s="233"/>
      <c r="BK8874" s="233"/>
      <c r="BL8874" s="233"/>
      <c r="BM8874" s="233"/>
      <c r="BN8874" s="233"/>
      <c r="BO8874" s="233"/>
      <c r="BP8874" s="233"/>
      <c r="BQ8874" s="233"/>
      <c r="BR8874" s="233"/>
      <c r="BS8874" s="233"/>
      <c r="BT8874" s="233"/>
      <c r="BU8874" s="233"/>
      <c r="BV8874" s="233"/>
      <c r="BW8874" s="233"/>
      <c r="BX8874" s="233"/>
      <c r="BY8874" s="233"/>
      <c r="BZ8874" s="233"/>
      <c r="CA8874" s="233"/>
      <c r="CB8874" s="233"/>
      <c r="CC8874" s="233"/>
      <c r="CD8874" s="233"/>
      <c r="CE8874" s="233"/>
      <c r="CF8874" s="233"/>
      <c r="CG8874" s="233"/>
      <c r="CH8874" s="233"/>
      <c r="CI8874" s="233"/>
      <c r="CJ8874" s="233"/>
      <c r="CK8874" s="233"/>
      <c r="CL8874" s="233"/>
      <c r="CM8874" s="233"/>
      <c r="CN8874" s="233"/>
      <c r="CO8874" s="233"/>
      <c r="CP8874" s="233"/>
      <c r="CQ8874" s="233"/>
      <c r="CR8874" s="233"/>
      <c r="CS8874" s="233"/>
      <c r="CT8874" s="233"/>
      <c r="CU8874" s="233"/>
      <c r="CV8874" s="233"/>
      <c r="CW8874" s="233"/>
      <c r="CX8874" s="233"/>
      <c r="CY8874" s="233"/>
      <c r="CZ8874" s="233"/>
      <c r="DA8874" s="233"/>
      <c r="DB8874" s="233"/>
      <c r="DC8874" s="233"/>
      <c r="DD8874" s="233"/>
      <c r="DE8874" s="233"/>
      <c r="DF8874" s="233"/>
      <c r="DG8874" s="233"/>
      <c r="DH8874" s="233"/>
      <c r="DI8874" s="233"/>
      <c r="DJ8874" s="233"/>
      <c r="DK8874" s="233"/>
      <c r="DL8874" s="233"/>
      <c r="DM8874" s="233"/>
      <c r="DN8874" s="233"/>
      <c r="DO8874" s="233"/>
      <c r="DP8874" s="233"/>
      <c r="DQ8874" s="233"/>
      <c r="DR8874" s="233"/>
      <c r="DS8874" s="233"/>
      <c r="DT8874" s="233"/>
      <c r="DU8874" s="233"/>
      <c r="DV8874" s="233"/>
      <c r="DW8874" s="233"/>
      <c r="DX8874" s="233"/>
      <c r="DY8874" s="233"/>
      <c r="DZ8874" s="233"/>
      <c r="EA8874" s="233"/>
      <c r="EB8874" s="233"/>
      <c r="EC8874" s="233"/>
      <c r="ED8874" s="233"/>
      <c r="EE8874" s="233"/>
      <c r="EF8874" s="233"/>
      <c r="EG8874" s="233"/>
      <c r="EH8874" s="233"/>
      <c r="EI8874" s="233"/>
      <c r="EJ8874" s="233"/>
      <c r="EK8874" s="233"/>
      <c r="EL8874" s="233"/>
      <c r="EM8874" s="233"/>
      <c r="EN8874" s="233"/>
      <c r="EO8874" s="233"/>
      <c r="EP8874" s="233"/>
      <c r="EQ8874" s="233"/>
      <c r="ER8874" s="233"/>
      <c r="ES8874" s="233"/>
      <c r="ET8874" s="233"/>
      <c r="EU8874" s="233"/>
      <c r="EV8874" s="233"/>
      <c r="EW8874" s="233"/>
      <c r="EX8874" s="233"/>
      <c r="EY8874" s="233"/>
      <c r="EZ8874" s="233"/>
      <c r="FA8874" s="233"/>
      <c r="FB8874" s="233"/>
      <c r="FC8874" s="233"/>
      <c r="FD8874" s="233"/>
      <c r="FE8874" s="233"/>
      <c r="FF8874" s="233"/>
      <c r="FG8874" s="233"/>
      <c r="FH8874" s="233"/>
      <c r="FI8874" s="233"/>
      <c r="FJ8874" s="233"/>
      <c r="FK8874" s="233"/>
      <c r="FL8874" s="233"/>
      <c r="FM8874" s="233"/>
      <c r="FN8874" s="233"/>
      <c r="FO8874" s="233"/>
      <c r="FP8874" s="233"/>
      <c r="FQ8874" s="233"/>
      <c r="FR8874" s="233"/>
      <c r="FS8874" s="233"/>
      <c r="FT8874" s="233"/>
      <c r="FU8874" s="233"/>
      <c r="FV8874" s="233"/>
      <c r="FW8874" s="233"/>
      <c r="FX8874" s="233"/>
      <c r="FY8874" s="233"/>
      <c r="FZ8874" s="233"/>
      <c r="GA8874" s="233"/>
      <c r="GB8874" s="233"/>
      <c r="GC8874" s="233"/>
      <c r="GD8874" s="233"/>
      <c r="GE8874" s="233"/>
      <c r="GF8874" s="233"/>
      <c r="GG8874" s="233"/>
      <c r="GH8874" s="233"/>
      <c r="GI8874" s="233"/>
      <c r="GJ8874" s="233"/>
      <c r="GK8874" s="233"/>
      <c r="GL8874" s="233"/>
      <c r="GM8874" s="233"/>
      <c r="GN8874" s="233"/>
      <c r="GO8874" s="233"/>
      <c r="GP8874" s="233"/>
      <c r="GQ8874" s="233"/>
      <c r="GR8874" s="233"/>
      <c r="GS8874" s="233"/>
      <c r="GT8874" s="233"/>
      <c r="GU8874" s="233"/>
      <c r="GV8874" s="233"/>
      <c r="GW8874" s="233"/>
      <c r="GX8874" s="233"/>
      <c r="GY8874" s="233"/>
      <c r="GZ8874" s="233"/>
      <c r="HA8874" s="233"/>
      <c r="HB8874" s="233"/>
      <c r="HC8874" s="233"/>
      <c r="HD8874" s="233"/>
      <c r="HE8874" s="233"/>
      <c r="HF8874" s="233"/>
      <c r="HG8874" s="233"/>
      <c r="HH8874" s="233"/>
      <c r="HI8874" s="233"/>
      <c r="HJ8874" s="233"/>
      <c r="HK8874" s="233"/>
      <c r="HL8874" s="233"/>
      <c r="HM8874" s="233"/>
      <c r="HN8874" s="233"/>
      <c r="HO8874" s="233"/>
      <c r="HP8874" s="233"/>
      <c r="HQ8874" s="233"/>
      <c r="HR8874" s="233"/>
      <c r="HS8874" s="233"/>
      <c r="HT8874" s="233"/>
      <c r="HU8874" s="233"/>
      <c r="HV8874" s="233"/>
      <c r="HW8874" s="233"/>
      <c r="HX8874" s="233"/>
      <c r="HY8874" s="233"/>
      <c r="HZ8874" s="233"/>
      <c r="IA8874" s="233"/>
      <c r="IB8874" s="233"/>
      <c r="IC8874" s="233"/>
      <c r="ID8874" s="233"/>
      <c r="IE8874" s="233"/>
      <c r="IF8874" s="233"/>
      <c r="IG8874" s="233"/>
      <c r="IH8874" s="233"/>
      <c r="II8874" s="233"/>
      <c r="IJ8874" s="233"/>
      <c r="IK8874" s="233"/>
      <c r="IL8874" s="233"/>
      <c r="IM8874" s="233"/>
      <c r="IN8874" s="233"/>
      <c r="IO8874" s="233"/>
      <c r="IP8874" s="233"/>
      <c r="IQ8874" s="233"/>
      <c r="IR8874" s="233"/>
      <c r="IS8874" s="233"/>
      <c r="IT8874" s="233"/>
      <c r="IU8874" s="233"/>
      <c r="IV8874" s="233"/>
    </row>
    <row r="8875" spans="1:256" ht="12.75" customHeight="1">
      <c r="D8875" s="421"/>
      <c r="E8875" s="829"/>
      <c r="F8875" s="266"/>
      <c r="G8875" s="829"/>
      <c r="H8875" s="233" t="s">
        <v>171</v>
      </c>
      <c r="M8875" s="230" t="s">
        <v>128</v>
      </c>
      <c r="N8875" s="262">
        <f>ROUNDDOWN((N8873+N8874),0)</f>
        <v>396550</v>
      </c>
    </row>
    <row r="8876" spans="1:256" ht="13">
      <c r="D8876" s="421"/>
      <c r="E8876" s="829"/>
      <c r="F8876" s="266"/>
      <c r="G8876" s="829"/>
      <c r="M8876" s="423"/>
      <c r="N8876" s="271"/>
    </row>
    <row r="8877" spans="1:256" ht="12.75" customHeight="1">
      <c r="A8877" s="258">
        <f>1+A8867</f>
        <v>348</v>
      </c>
      <c r="B8877" s="1250" t="s">
        <v>1717</v>
      </c>
      <c r="C8877" s="1250"/>
      <c r="D8877" s="341" t="s">
        <v>1718</v>
      </c>
      <c r="E8877" s="1250"/>
      <c r="F8877" s="316"/>
      <c r="G8877" s="422"/>
      <c r="H8877" s="245"/>
      <c r="I8877" s="245"/>
      <c r="J8877" s="245"/>
      <c r="K8877" s="245"/>
      <c r="L8877" s="245"/>
      <c r="M8877" s="423"/>
      <c r="N8877" s="245"/>
      <c r="O8877" s="245"/>
      <c r="P8877" s="245"/>
      <c r="Q8877" s="245"/>
      <c r="R8877" s="245"/>
      <c r="S8877" s="245"/>
      <c r="T8877" s="245"/>
      <c r="U8877" s="245"/>
      <c r="V8877" s="245"/>
      <c r="W8877" s="245"/>
      <c r="X8877" s="245"/>
      <c r="Y8877" s="245"/>
      <c r="Z8877" s="245"/>
      <c r="AA8877" s="245"/>
      <c r="AB8877" s="245"/>
      <c r="AC8877" s="245"/>
      <c r="AD8877" s="245"/>
      <c r="AE8877" s="245"/>
      <c r="AF8877" s="245"/>
      <c r="AG8877" s="245"/>
      <c r="AH8877" s="245"/>
      <c r="AI8877" s="245"/>
      <c r="AJ8877" s="245"/>
      <c r="AK8877" s="245"/>
      <c r="AL8877" s="245"/>
      <c r="AM8877" s="245"/>
      <c r="AN8877" s="245"/>
      <c r="AO8877" s="245"/>
      <c r="AP8877" s="245"/>
      <c r="AQ8877" s="245"/>
      <c r="AR8877" s="245"/>
      <c r="AS8877" s="245"/>
      <c r="AT8877" s="245"/>
      <c r="AU8877" s="245"/>
      <c r="AV8877" s="245"/>
      <c r="AW8877" s="245"/>
      <c r="AX8877" s="245"/>
      <c r="AY8877" s="245"/>
      <c r="AZ8877" s="245"/>
      <c r="BA8877" s="245"/>
      <c r="BB8877" s="245"/>
      <c r="BC8877" s="245"/>
      <c r="BD8877" s="245"/>
      <c r="BE8877" s="245"/>
      <c r="BF8877" s="245"/>
      <c r="BG8877" s="245"/>
      <c r="BH8877" s="245"/>
      <c r="BI8877" s="245"/>
      <c r="BJ8877" s="245"/>
      <c r="BK8877" s="245"/>
      <c r="BL8877" s="245"/>
      <c r="BM8877" s="245"/>
      <c r="BN8877" s="245"/>
      <c r="BO8877" s="245"/>
      <c r="BP8877" s="245"/>
      <c r="BQ8877" s="245"/>
      <c r="BR8877" s="245"/>
      <c r="BS8877" s="245"/>
      <c r="BT8877" s="245"/>
      <c r="BU8877" s="245"/>
      <c r="BV8877" s="245"/>
      <c r="BW8877" s="245"/>
      <c r="BX8877" s="245"/>
      <c r="BY8877" s="245"/>
      <c r="BZ8877" s="245"/>
      <c r="CA8877" s="245"/>
      <c r="CB8877" s="245"/>
      <c r="CC8877" s="245"/>
      <c r="CD8877" s="245"/>
      <c r="CE8877" s="245"/>
      <c r="CF8877" s="245"/>
      <c r="CG8877" s="245"/>
      <c r="CH8877" s="245"/>
      <c r="CI8877" s="245"/>
      <c r="CJ8877" s="245"/>
      <c r="CK8877" s="245"/>
      <c r="CL8877" s="245"/>
      <c r="CM8877" s="245"/>
      <c r="CN8877" s="245"/>
      <c r="CO8877" s="245"/>
      <c r="CP8877" s="245"/>
      <c r="CQ8877" s="245"/>
      <c r="CR8877" s="245"/>
      <c r="CS8877" s="245"/>
      <c r="CT8877" s="245"/>
      <c r="CU8877" s="245"/>
      <c r="CV8877" s="245"/>
      <c r="CW8877" s="245"/>
      <c r="CX8877" s="245"/>
      <c r="CY8877" s="245"/>
      <c r="CZ8877" s="245"/>
      <c r="DA8877" s="245"/>
      <c r="DB8877" s="245"/>
      <c r="DC8877" s="245"/>
      <c r="DD8877" s="245"/>
      <c r="DE8877" s="245"/>
      <c r="DF8877" s="245"/>
      <c r="DG8877" s="245"/>
      <c r="DH8877" s="245"/>
      <c r="DI8877" s="245"/>
      <c r="DJ8877" s="245"/>
      <c r="DK8877" s="245"/>
      <c r="DL8877" s="245"/>
      <c r="DM8877" s="245"/>
      <c r="DN8877" s="245"/>
      <c r="DO8877" s="245"/>
      <c r="DP8877" s="245"/>
      <c r="DQ8877" s="245"/>
      <c r="DR8877" s="245"/>
      <c r="DS8877" s="245"/>
      <c r="DT8877" s="245"/>
      <c r="DU8877" s="245"/>
      <c r="DV8877" s="245"/>
      <c r="DW8877" s="245"/>
      <c r="DX8877" s="245"/>
      <c r="DY8877" s="245"/>
      <c r="DZ8877" s="245"/>
      <c r="EA8877" s="245"/>
      <c r="EB8877" s="245"/>
      <c r="EC8877" s="245"/>
      <c r="ED8877" s="245"/>
      <c r="EE8877" s="245"/>
      <c r="EF8877" s="245"/>
      <c r="EG8877" s="245"/>
      <c r="EH8877" s="245"/>
      <c r="EI8877" s="245"/>
      <c r="EJ8877" s="245"/>
      <c r="EK8877" s="245"/>
      <c r="EL8877" s="245"/>
      <c r="EM8877" s="245"/>
      <c r="EN8877" s="245"/>
      <c r="EO8877" s="245"/>
      <c r="EP8877" s="245"/>
      <c r="EQ8877" s="245"/>
      <c r="ER8877" s="245"/>
      <c r="ES8877" s="245"/>
      <c r="ET8877" s="245"/>
      <c r="EU8877" s="245"/>
      <c r="EV8877" s="245"/>
      <c r="EW8877" s="245"/>
      <c r="EX8877" s="245"/>
      <c r="EY8877" s="245"/>
      <c r="EZ8877" s="245"/>
      <c r="FA8877" s="245"/>
      <c r="FB8877" s="245"/>
      <c r="FC8877" s="245"/>
      <c r="FD8877" s="245"/>
      <c r="FE8877" s="245"/>
      <c r="FF8877" s="245"/>
      <c r="FG8877" s="245"/>
      <c r="FH8877" s="245"/>
      <c r="FI8877" s="245"/>
      <c r="FJ8877" s="245"/>
      <c r="FK8877" s="245"/>
      <c r="FL8877" s="245"/>
      <c r="FM8877" s="245"/>
      <c r="FN8877" s="245"/>
      <c r="FO8877" s="245"/>
      <c r="FP8877" s="245"/>
      <c r="FQ8877" s="245"/>
      <c r="FR8877" s="245"/>
      <c r="FS8877" s="245"/>
      <c r="FT8877" s="245"/>
      <c r="FU8877" s="245"/>
      <c r="FV8877" s="245"/>
      <c r="FW8877" s="245"/>
      <c r="FX8877" s="245"/>
      <c r="FY8877" s="245"/>
      <c r="FZ8877" s="245"/>
      <c r="GA8877" s="245"/>
      <c r="GB8877" s="245"/>
      <c r="GC8877" s="245"/>
      <c r="GD8877" s="245"/>
      <c r="GE8877" s="245"/>
      <c r="GF8877" s="245"/>
      <c r="GG8877" s="245"/>
      <c r="GH8877" s="245"/>
      <c r="GI8877" s="245"/>
      <c r="GJ8877" s="245"/>
      <c r="GK8877" s="245"/>
      <c r="GL8877" s="245"/>
      <c r="GM8877" s="245"/>
      <c r="GN8877" s="245"/>
      <c r="GO8877" s="245"/>
      <c r="GP8877" s="245"/>
      <c r="GQ8877" s="245"/>
      <c r="GR8877" s="245"/>
      <c r="GS8877" s="245"/>
      <c r="GT8877" s="245"/>
      <c r="GU8877" s="245"/>
      <c r="GV8877" s="245"/>
      <c r="GW8877" s="245"/>
      <c r="GX8877" s="245"/>
      <c r="GY8877" s="245"/>
      <c r="GZ8877" s="245"/>
      <c r="HA8877" s="245"/>
      <c r="HB8877" s="245"/>
      <c r="HC8877" s="245"/>
      <c r="HD8877" s="245"/>
      <c r="HE8877" s="245"/>
      <c r="HF8877" s="245"/>
      <c r="HG8877" s="245"/>
      <c r="HH8877" s="245"/>
      <c r="HI8877" s="245"/>
      <c r="HJ8877" s="245"/>
      <c r="HK8877" s="245"/>
      <c r="HL8877" s="245"/>
      <c r="HM8877" s="245"/>
      <c r="HN8877" s="245"/>
      <c r="HO8877" s="245"/>
      <c r="HP8877" s="245"/>
      <c r="HQ8877" s="245"/>
      <c r="HR8877" s="245"/>
      <c r="HS8877" s="245"/>
      <c r="HT8877" s="245"/>
      <c r="HU8877" s="245"/>
      <c r="HV8877" s="245"/>
      <c r="HW8877" s="245"/>
      <c r="HX8877" s="245"/>
      <c r="HY8877" s="245"/>
      <c r="HZ8877" s="245"/>
      <c r="IA8877" s="245"/>
      <c r="IB8877" s="245"/>
      <c r="IC8877" s="245"/>
      <c r="ID8877" s="245"/>
      <c r="IE8877" s="245"/>
      <c r="IF8877" s="245"/>
      <c r="IG8877" s="245"/>
      <c r="IH8877" s="245"/>
      <c r="II8877" s="245"/>
      <c r="IJ8877" s="245"/>
      <c r="IK8877" s="245"/>
      <c r="IL8877" s="245"/>
      <c r="IM8877" s="245"/>
      <c r="IN8877" s="245"/>
      <c r="IO8877" s="245"/>
      <c r="IP8877" s="245"/>
      <c r="IQ8877" s="245"/>
      <c r="IR8877" s="245"/>
      <c r="IS8877" s="245"/>
      <c r="IT8877" s="245"/>
      <c r="IU8877" s="245"/>
      <c r="IV8877" s="245"/>
    </row>
    <row r="8878" spans="1:256" ht="12.75" customHeight="1">
      <c r="D8878" s="424"/>
      <c r="E8878" s="293" t="s">
        <v>236</v>
      </c>
      <c r="F8878" s="385" t="s">
        <v>645</v>
      </c>
      <c r="G8878" s="425"/>
      <c r="H8878" s="386"/>
      <c r="I8878" s="386"/>
      <c r="J8878" s="386"/>
      <c r="K8878" s="279"/>
      <c r="L8878" s="386"/>
      <c r="M8878" s="426"/>
    </row>
    <row r="8879" spans="1:256" ht="12.75" customHeight="1">
      <c r="A8879" s="387"/>
      <c r="B8879" s="293"/>
      <c r="C8879" s="293"/>
      <c r="D8879" s="460">
        <v>1</v>
      </c>
      <c r="E8879" s="829" t="s">
        <v>682</v>
      </c>
      <c r="F8879" s="1377" t="s">
        <v>1719</v>
      </c>
      <c r="G8879" s="356" t="s">
        <v>151</v>
      </c>
      <c r="H8879" s="428">
        <f>Bahan!$C$668</f>
        <v>650000</v>
      </c>
      <c r="I8879" s="428"/>
      <c r="J8879" s="428"/>
      <c r="K8879" s="426" t="s">
        <v>128</v>
      </c>
      <c r="L8879" s="426">
        <f>D8879*H8879</f>
        <v>650000</v>
      </c>
      <c r="M8879" s="426"/>
    </row>
    <row r="8880" spans="1:256" ht="12.75" customHeight="1">
      <c r="A8880" s="387"/>
      <c r="B8880" s="293"/>
      <c r="C8880" s="293"/>
      <c r="D8880" s="460">
        <v>0.03</v>
      </c>
      <c r="E8880" s="829" t="s">
        <v>8</v>
      </c>
      <c r="F8880" s="1377" t="s">
        <v>704</v>
      </c>
      <c r="G8880" s="356" t="s">
        <v>151</v>
      </c>
      <c r="H8880" s="428">
        <f>H8879</f>
        <v>650000</v>
      </c>
      <c r="I8880" s="428"/>
      <c r="J8880" s="428"/>
      <c r="K8880" s="426" t="s">
        <v>128</v>
      </c>
      <c r="L8880" s="426">
        <f>D8880*H8880</f>
        <v>19500</v>
      </c>
      <c r="M8880" s="426"/>
    </row>
    <row r="8881" spans="1:256" ht="12.75" customHeight="1">
      <c r="D8881" s="307"/>
      <c r="E8881" s="829"/>
      <c r="F8881" s="266"/>
      <c r="G8881" s="429"/>
      <c r="M8881" s="426" t="s">
        <v>128</v>
      </c>
      <c r="N8881" s="265">
        <f>SUM(L8879:L8880)</f>
        <v>669500</v>
      </c>
    </row>
    <row r="8882" spans="1:256" ht="13">
      <c r="D8882" s="430"/>
      <c r="E8882" s="829"/>
      <c r="F8882" s="325"/>
      <c r="G8882" s="429"/>
      <c r="H8882" s="829"/>
      <c r="I8882" s="829"/>
      <c r="J8882" s="829"/>
      <c r="K8882" s="426"/>
      <c r="M8882" s="431" t="s">
        <v>169</v>
      </c>
      <c r="N8882" s="268" t="s">
        <v>169</v>
      </c>
    </row>
    <row r="8883" spans="1:256" ht="13">
      <c r="D8883" s="307"/>
      <c r="E8883" s="829"/>
      <c r="F8883" s="266"/>
      <c r="G8883" s="829"/>
      <c r="H8883" s="233" t="s">
        <v>170</v>
      </c>
      <c r="M8883" s="426" t="s">
        <v>128</v>
      </c>
      <c r="N8883" s="426">
        <f>SUM(N8881:N8881)</f>
        <v>669500</v>
      </c>
    </row>
    <row r="8884" spans="1:256" s="245" customFormat="1" ht="12.75" customHeight="1">
      <c r="A8884" s="231"/>
      <c r="B8884" s="829"/>
      <c r="C8884" s="829"/>
      <c r="D8884" s="307"/>
      <c r="E8884" s="829"/>
      <c r="F8884" s="266"/>
      <c r="G8884" s="829"/>
      <c r="H8884" s="269" t="s">
        <v>3123</v>
      </c>
      <c r="I8884" s="233"/>
      <c r="J8884" s="233"/>
      <c r="K8884" s="270"/>
      <c r="L8884" s="233"/>
      <c r="M8884" s="230" t="s">
        <v>128</v>
      </c>
      <c r="N8884" s="265">
        <f>N8883*$Q$4</f>
        <v>66950</v>
      </c>
      <c r="O8884" s="233"/>
      <c r="P8884" s="233"/>
      <c r="Q8884" s="233"/>
      <c r="R8884" s="233"/>
      <c r="S8884" s="233"/>
      <c r="T8884" s="233"/>
      <c r="U8884" s="233"/>
      <c r="V8884" s="233"/>
      <c r="W8884" s="233"/>
      <c r="X8884" s="233"/>
      <c r="Y8884" s="233"/>
      <c r="Z8884" s="233"/>
      <c r="AA8884" s="233"/>
      <c r="AB8884" s="233"/>
      <c r="AC8884" s="233"/>
      <c r="AD8884" s="233"/>
      <c r="AE8884" s="233"/>
      <c r="AF8884" s="233"/>
      <c r="AG8884" s="233"/>
      <c r="AH8884" s="233"/>
      <c r="AI8884" s="233"/>
      <c r="AJ8884" s="233"/>
      <c r="AK8884" s="233"/>
      <c r="AL8884" s="233"/>
      <c r="AM8884" s="233"/>
      <c r="AN8884" s="233"/>
      <c r="AO8884" s="233"/>
      <c r="AP8884" s="233"/>
      <c r="AQ8884" s="233"/>
      <c r="AR8884" s="233"/>
      <c r="AS8884" s="233"/>
      <c r="AT8884" s="233"/>
      <c r="AU8884" s="233"/>
      <c r="AV8884" s="233"/>
      <c r="AW8884" s="233"/>
      <c r="AX8884" s="233"/>
      <c r="AY8884" s="233"/>
      <c r="AZ8884" s="233"/>
      <c r="BA8884" s="233"/>
      <c r="BB8884" s="233"/>
      <c r="BC8884" s="233"/>
      <c r="BD8884" s="233"/>
      <c r="BE8884" s="233"/>
      <c r="BF8884" s="233"/>
      <c r="BG8884" s="233"/>
      <c r="BH8884" s="233"/>
      <c r="BI8884" s="233"/>
      <c r="BJ8884" s="233"/>
      <c r="BK8884" s="233"/>
      <c r="BL8884" s="233"/>
      <c r="BM8884" s="233"/>
      <c r="BN8884" s="233"/>
      <c r="BO8884" s="233"/>
      <c r="BP8884" s="233"/>
      <c r="BQ8884" s="233"/>
      <c r="BR8884" s="233"/>
      <c r="BS8884" s="233"/>
      <c r="BT8884" s="233"/>
      <c r="BU8884" s="233"/>
      <c r="BV8884" s="233"/>
      <c r="BW8884" s="233"/>
      <c r="BX8884" s="233"/>
      <c r="BY8884" s="233"/>
      <c r="BZ8884" s="233"/>
      <c r="CA8884" s="233"/>
      <c r="CB8884" s="233"/>
      <c r="CC8884" s="233"/>
      <c r="CD8884" s="233"/>
      <c r="CE8884" s="233"/>
      <c r="CF8884" s="233"/>
      <c r="CG8884" s="233"/>
      <c r="CH8884" s="233"/>
      <c r="CI8884" s="233"/>
      <c r="CJ8884" s="233"/>
      <c r="CK8884" s="233"/>
      <c r="CL8884" s="233"/>
      <c r="CM8884" s="233"/>
      <c r="CN8884" s="233"/>
      <c r="CO8884" s="233"/>
      <c r="CP8884" s="233"/>
      <c r="CQ8884" s="233"/>
      <c r="CR8884" s="233"/>
      <c r="CS8884" s="233"/>
      <c r="CT8884" s="233"/>
      <c r="CU8884" s="233"/>
      <c r="CV8884" s="233"/>
      <c r="CW8884" s="233"/>
      <c r="CX8884" s="233"/>
      <c r="CY8884" s="233"/>
      <c r="CZ8884" s="233"/>
      <c r="DA8884" s="233"/>
      <c r="DB8884" s="233"/>
      <c r="DC8884" s="233"/>
      <c r="DD8884" s="233"/>
      <c r="DE8884" s="233"/>
      <c r="DF8884" s="233"/>
      <c r="DG8884" s="233"/>
      <c r="DH8884" s="233"/>
      <c r="DI8884" s="233"/>
      <c r="DJ8884" s="233"/>
      <c r="DK8884" s="233"/>
      <c r="DL8884" s="233"/>
      <c r="DM8884" s="233"/>
      <c r="DN8884" s="233"/>
      <c r="DO8884" s="233"/>
      <c r="DP8884" s="233"/>
      <c r="DQ8884" s="233"/>
      <c r="DR8884" s="233"/>
      <c r="DS8884" s="233"/>
      <c r="DT8884" s="233"/>
      <c r="DU8884" s="233"/>
      <c r="DV8884" s="233"/>
      <c r="DW8884" s="233"/>
      <c r="DX8884" s="233"/>
      <c r="DY8884" s="233"/>
      <c r="DZ8884" s="233"/>
      <c r="EA8884" s="233"/>
      <c r="EB8884" s="233"/>
      <c r="EC8884" s="233"/>
      <c r="ED8884" s="233"/>
      <c r="EE8884" s="233"/>
      <c r="EF8884" s="233"/>
      <c r="EG8884" s="233"/>
      <c r="EH8884" s="233"/>
      <c r="EI8884" s="233"/>
      <c r="EJ8884" s="233"/>
      <c r="EK8884" s="233"/>
      <c r="EL8884" s="233"/>
      <c r="EM8884" s="233"/>
      <c r="EN8884" s="233"/>
      <c r="EO8884" s="233"/>
      <c r="EP8884" s="233"/>
      <c r="EQ8884" s="233"/>
      <c r="ER8884" s="233"/>
      <c r="ES8884" s="233"/>
      <c r="ET8884" s="233"/>
      <c r="EU8884" s="233"/>
      <c r="EV8884" s="233"/>
      <c r="EW8884" s="233"/>
      <c r="EX8884" s="233"/>
      <c r="EY8884" s="233"/>
      <c r="EZ8884" s="233"/>
      <c r="FA8884" s="233"/>
      <c r="FB8884" s="233"/>
      <c r="FC8884" s="233"/>
      <c r="FD8884" s="233"/>
      <c r="FE8884" s="233"/>
      <c r="FF8884" s="233"/>
      <c r="FG8884" s="233"/>
      <c r="FH8884" s="233"/>
      <c r="FI8884" s="233"/>
      <c r="FJ8884" s="233"/>
      <c r="FK8884" s="233"/>
      <c r="FL8884" s="233"/>
      <c r="FM8884" s="233"/>
      <c r="FN8884" s="233"/>
      <c r="FO8884" s="233"/>
      <c r="FP8884" s="233"/>
      <c r="FQ8884" s="233"/>
      <c r="FR8884" s="233"/>
      <c r="FS8884" s="233"/>
      <c r="FT8884" s="233"/>
      <c r="FU8884" s="233"/>
      <c r="FV8884" s="233"/>
      <c r="FW8884" s="233"/>
      <c r="FX8884" s="233"/>
      <c r="FY8884" s="233"/>
      <c r="FZ8884" s="233"/>
      <c r="GA8884" s="233"/>
      <c r="GB8884" s="233"/>
      <c r="GC8884" s="233"/>
      <c r="GD8884" s="233"/>
      <c r="GE8884" s="233"/>
      <c r="GF8884" s="233"/>
      <c r="GG8884" s="233"/>
      <c r="GH8884" s="233"/>
      <c r="GI8884" s="233"/>
      <c r="GJ8884" s="233"/>
      <c r="GK8884" s="233"/>
      <c r="GL8884" s="233"/>
      <c r="GM8884" s="233"/>
      <c r="GN8884" s="233"/>
      <c r="GO8884" s="233"/>
      <c r="GP8884" s="233"/>
      <c r="GQ8884" s="233"/>
      <c r="GR8884" s="233"/>
      <c r="GS8884" s="233"/>
      <c r="GT8884" s="233"/>
      <c r="GU8884" s="233"/>
      <c r="GV8884" s="233"/>
      <c r="GW8884" s="233"/>
      <c r="GX8884" s="233"/>
      <c r="GY8884" s="233"/>
      <c r="GZ8884" s="233"/>
      <c r="HA8884" s="233"/>
      <c r="HB8884" s="233"/>
      <c r="HC8884" s="233"/>
      <c r="HD8884" s="233"/>
      <c r="HE8884" s="233"/>
      <c r="HF8884" s="233"/>
      <c r="HG8884" s="233"/>
      <c r="HH8884" s="233"/>
      <c r="HI8884" s="233"/>
      <c r="HJ8884" s="233"/>
      <c r="HK8884" s="233"/>
      <c r="HL8884" s="233"/>
      <c r="HM8884" s="233"/>
      <c r="HN8884" s="233"/>
      <c r="HO8884" s="233"/>
      <c r="HP8884" s="233"/>
      <c r="HQ8884" s="233"/>
      <c r="HR8884" s="233"/>
      <c r="HS8884" s="233"/>
      <c r="HT8884" s="233"/>
      <c r="HU8884" s="233"/>
      <c r="HV8884" s="233"/>
      <c r="HW8884" s="233"/>
      <c r="HX8884" s="233"/>
      <c r="HY8884" s="233"/>
      <c r="HZ8884" s="233"/>
      <c r="IA8884" s="233"/>
      <c r="IB8884" s="233"/>
      <c r="IC8884" s="233"/>
      <c r="ID8884" s="233"/>
      <c r="IE8884" s="233"/>
      <c r="IF8884" s="233"/>
      <c r="IG8884" s="233"/>
      <c r="IH8884" s="233"/>
      <c r="II8884" s="233"/>
      <c r="IJ8884" s="233"/>
      <c r="IK8884" s="233"/>
      <c r="IL8884" s="233"/>
      <c r="IM8884" s="233"/>
      <c r="IN8884" s="233"/>
      <c r="IO8884" s="233"/>
      <c r="IP8884" s="233"/>
      <c r="IQ8884" s="233"/>
      <c r="IR8884" s="233"/>
      <c r="IS8884" s="233"/>
      <c r="IT8884" s="233"/>
      <c r="IU8884" s="233"/>
      <c r="IV8884" s="233"/>
    </row>
    <row r="8885" spans="1:256" ht="12.75" customHeight="1">
      <c r="D8885" s="421"/>
      <c r="E8885" s="829"/>
      <c r="F8885" s="266"/>
      <c r="G8885" s="829"/>
      <c r="H8885" s="233" t="s">
        <v>171</v>
      </c>
      <c r="M8885" s="230" t="s">
        <v>128</v>
      </c>
      <c r="N8885" s="262">
        <f>ROUNDDOWN((N8883+N8884),0)</f>
        <v>736450</v>
      </c>
    </row>
    <row r="8886" spans="1:256" ht="13">
      <c r="D8886" s="421"/>
      <c r="E8886" s="829"/>
      <c r="F8886" s="266"/>
      <c r="G8886" s="829"/>
      <c r="M8886" s="423"/>
      <c r="N8886" s="271"/>
    </row>
    <row r="8887" spans="1:256" ht="12.75" customHeight="1">
      <c r="A8887" s="258" t="s">
        <v>1720</v>
      </c>
      <c r="B8887" s="1250" t="s">
        <v>1721</v>
      </c>
      <c r="C8887" s="245"/>
      <c r="D8887" s="463" t="s">
        <v>1722</v>
      </c>
      <c r="E8887" s="464"/>
      <c r="F8887" s="465"/>
      <c r="G8887" s="464"/>
      <c r="M8887" s="233"/>
    </row>
    <row r="8888" spans="1:256" ht="12.75" customHeight="1">
      <c r="A8888" s="258"/>
      <c r="B8888" s="463"/>
      <c r="C8888" s="245"/>
      <c r="D8888" s="360"/>
      <c r="E8888" s="464"/>
      <c r="F8888" s="465"/>
      <c r="G8888" s="464"/>
      <c r="M8888" s="233"/>
    </row>
    <row r="8889" spans="1:256" ht="12.75" customHeight="1">
      <c r="A8889" s="258">
        <f>1+A8877</f>
        <v>349</v>
      </c>
      <c r="B8889" s="1250" t="s">
        <v>1723</v>
      </c>
      <c r="C8889" s="233"/>
      <c r="D8889" s="466" t="s">
        <v>1724</v>
      </c>
      <c r="E8889" s="1250"/>
      <c r="F8889" s="360"/>
      <c r="G8889" s="829"/>
      <c r="H8889" s="465"/>
      <c r="L8889" s="465"/>
      <c r="M8889" s="465"/>
    </row>
    <row r="8890" spans="1:256" ht="12.75" customHeight="1">
      <c r="B8890" s="233"/>
      <c r="C8890" s="233"/>
      <c r="D8890" s="467"/>
      <c r="E8890" s="293" t="s">
        <v>236</v>
      </c>
      <c r="F8890" s="386" t="s">
        <v>143</v>
      </c>
      <c r="G8890" s="829"/>
      <c r="H8890" s="468"/>
      <c r="L8890" s="468"/>
      <c r="M8890" s="469"/>
    </row>
    <row r="8891" spans="1:256" ht="12.75" customHeight="1">
      <c r="A8891" s="387"/>
      <c r="B8891" s="233"/>
      <c r="C8891" s="233"/>
      <c r="D8891" s="470">
        <v>1</v>
      </c>
      <c r="E8891" s="829" t="s">
        <v>4</v>
      </c>
      <c r="F8891" s="1380" t="s">
        <v>1725</v>
      </c>
      <c r="G8891" s="829"/>
      <c r="H8891" s="471">
        <f>Bahan!$C$669</f>
        <v>197500000</v>
      </c>
      <c r="L8891" s="469">
        <f>D8891*H8891</f>
        <v>197500000</v>
      </c>
      <c r="M8891" s="469"/>
    </row>
    <row r="8892" spans="1:256" ht="12.75" customHeight="1">
      <c r="A8892" s="387"/>
      <c r="B8892" s="233"/>
      <c r="C8892" s="233"/>
      <c r="D8892" s="470">
        <v>0.1</v>
      </c>
      <c r="E8892" s="829" t="s">
        <v>8</v>
      </c>
      <c r="F8892" s="1380" t="s">
        <v>704</v>
      </c>
      <c r="G8892" s="829"/>
      <c r="H8892" s="471">
        <f>H8891</f>
        <v>197500000</v>
      </c>
      <c r="L8892" s="469">
        <f>D8892*H8892</f>
        <v>19750000</v>
      </c>
      <c r="M8892" s="469"/>
    </row>
    <row r="8893" spans="1:256" s="1383" customFormat="1" ht="14">
      <c r="A8893" s="1382"/>
      <c r="D8893" s="1384"/>
      <c r="E8893" s="1385"/>
      <c r="G8893" s="1385"/>
      <c r="H8893" s="233"/>
      <c r="I8893" s="233"/>
      <c r="J8893" s="233"/>
      <c r="K8893" s="233"/>
      <c r="L8893" s="233"/>
      <c r="M8893" s="426" t="s">
        <v>128</v>
      </c>
      <c r="N8893" s="265">
        <f>SUM(L8891:L8892)</f>
        <v>217250000</v>
      </c>
    </row>
    <row r="8894" spans="1:256" ht="12.75" customHeight="1">
      <c r="B8894" s="233"/>
      <c r="C8894" s="233"/>
      <c r="D8894" s="472"/>
      <c r="E8894" s="829"/>
      <c r="F8894" s="293"/>
      <c r="G8894" s="829"/>
      <c r="H8894" s="829"/>
      <c r="I8894" s="829"/>
      <c r="J8894" s="829"/>
      <c r="K8894" s="426"/>
      <c r="M8894" s="431" t="s">
        <v>169</v>
      </c>
      <c r="N8894" s="268" t="s">
        <v>169</v>
      </c>
    </row>
    <row r="8895" spans="1:256" ht="12.75" customHeight="1">
      <c r="B8895" s="233"/>
      <c r="C8895" s="233"/>
      <c r="D8895" s="472"/>
      <c r="E8895" s="829"/>
      <c r="F8895" s="293"/>
      <c r="G8895" s="829"/>
      <c r="H8895" s="233" t="s">
        <v>170</v>
      </c>
      <c r="M8895" s="426" t="s">
        <v>128</v>
      </c>
      <c r="N8895" s="426">
        <f>SUM(N8893:N8893)</f>
        <v>217250000</v>
      </c>
    </row>
    <row r="8896" spans="1:256" ht="12.75" customHeight="1">
      <c r="B8896" s="233"/>
      <c r="C8896" s="233"/>
      <c r="D8896" s="472"/>
      <c r="E8896" s="829"/>
      <c r="F8896" s="293"/>
      <c r="G8896" s="829"/>
      <c r="H8896" s="269" t="s">
        <v>3123</v>
      </c>
      <c r="K8896" s="270"/>
      <c r="M8896" s="230" t="s">
        <v>128</v>
      </c>
      <c r="N8896" s="265">
        <f>N8895*$Q$4</f>
        <v>21725000</v>
      </c>
    </row>
    <row r="8897" spans="1:14" ht="12.75" customHeight="1">
      <c r="B8897" s="233"/>
      <c r="C8897" s="233"/>
      <c r="D8897" s="472"/>
      <c r="E8897" s="829"/>
      <c r="F8897" s="293"/>
      <c r="G8897" s="829"/>
      <c r="H8897" s="233" t="s">
        <v>171</v>
      </c>
      <c r="M8897" s="230" t="s">
        <v>128</v>
      </c>
      <c r="N8897" s="262">
        <f>ROUNDDOWN((N8895+N8896),0)</f>
        <v>238975000</v>
      </c>
    </row>
    <row r="8898" spans="1:14" ht="12.75" customHeight="1">
      <c r="B8898" s="233"/>
      <c r="C8898" s="233"/>
      <c r="G8898" s="829"/>
      <c r="H8898" s="469"/>
      <c r="L8898" s="469"/>
      <c r="M8898" s="469"/>
    </row>
    <row r="8899" spans="1:14" ht="12.75" customHeight="1">
      <c r="A8899" s="258">
        <f>1+A8889</f>
        <v>350</v>
      </c>
      <c r="B8899" s="1250" t="s">
        <v>1726</v>
      </c>
      <c r="C8899" s="233"/>
      <c r="D8899" s="466" t="s">
        <v>1727</v>
      </c>
      <c r="E8899" s="1250"/>
      <c r="F8899" s="360"/>
      <c r="G8899" s="829"/>
      <c r="H8899" s="465"/>
      <c r="L8899" s="465"/>
      <c r="M8899" s="465"/>
    </row>
    <row r="8900" spans="1:14" ht="12.75" customHeight="1">
      <c r="B8900" s="233"/>
      <c r="C8900" s="233"/>
      <c r="D8900" s="467"/>
      <c r="E8900" s="293" t="s">
        <v>236</v>
      </c>
      <c r="F8900" s="386" t="s">
        <v>143</v>
      </c>
      <c r="G8900" s="829"/>
      <c r="H8900" s="468"/>
      <c r="L8900" s="468"/>
      <c r="M8900" s="469"/>
    </row>
    <row r="8901" spans="1:14" ht="12.75" customHeight="1">
      <c r="A8901" s="387"/>
      <c r="B8901" s="233"/>
      <c r="C8901" s="233"/>
      <c r="D8901" s="470">
        <v>1</v>
      </c>
      <c r="E8901" s="829" t="s">
        <v>4</v>
      </c>
      <c r="F8901" s="1380" t="s">
        <v>1728</v>
      </c>
      <c r="G8901" s="829"/>
      <c r="H8901" s="471">
        <f>Bahan!$C$670</f>
        <v>11000000</v>
      </c>
      <c r="L8901" s="469">
        <f>D8901*H8901</f>
        <v>11000000</v>
      </c>
      <c r="M8901" s="469"/>
    </row>
    <row r="8902" spans="1:14" ht="12.75" customHeight="1">
      <c r="A8902" s="387"/>
      <c r="B8902" s="233"/>
      <c r="C8902" s="233"/>
      <c r="D8902" s="470">
        <v>0.1</v>
      </c>
      <c r="E8902" s="829" t="s">
        <v>8</v>
      </c>
      <c r="F8902" s="1380" t="s">
        <v>704</v>
      </c>
      <c r="G8902" s="829"/>
      <c r="H8902" s="471">
        <f>H8901</f>
        <v>11000000</v>
      </c>
      <c r="L8902" s="469">
        <f>D8902*H8902</f>
        <v>1100000</v>
      </c>
      <c r="M8902" s="469"/>
    </row>
    <row r="8903" spans="1:14" s="1383" customFormat="1" ht="14">
      <c r="A8903" s="1382"/>
      <c r="D8903" s="1384"/>
      <c r="E8903" s="1385"/>
      <c r="G8903" s="1385"/>
      <c r="H8903" s="464">
        <f>IFERROR(VLOOKUP(F8903,[143]bahan!$B$3:$D$474,3,FALSE),"")</f>
        <v>0</v>
      </c>
      <c r="L8903" s="1386"/>
      <c r="M8903" s="426" t="s">
        <v>128</v>
      </c>
      <c r="N8903" s="265">
        <f>SUM(L8901:L8902)</f>
        <v>12100000</v>
      </c>
    </row>
    <row r="8904" spans="1:14" ht="12.75" customHeight="1">
      <c r="B8904" s="233"/>
      <c r="C8904" s="233"/>
      <c r="D8904" s="472"/>
      <c r="E8904" s="829"/>
      <c r="F8904" s="293"/>
      <c r="G8904" s="829"/>
      <c r="H8904" s="471"/>
      <c r="L8904" s="469"/>
      <c r="M8904" s="431" t="s">
        <v>169</v>
      </c>
      <c r="N8904" s="268" t="s">
        <v>169</v>
      </c>
    </row>
    <row r="8905" spans="1:14" ht="12.75" customHeight="1">
      <c r="B8905" s="233"/>
      <c r="C8905" s="233"/>
      <c r="D8905" s="472"/>
      <c r="E8905" s="829"/>
      <c r="F8905" s="293"/>
      <c r="G8905" s="829"/>
      <c r="H8905" s="233" t="s">
        <v>170</v>
      </c>
      <c r="L8905" s="469"/>
      <c r="M8905" s="426" t="s">
        <v>128</v>
      </c>
      <c r="N8905" s="426">
        <f>SUM(N8903:N8903)</f>
        <v>12100000</v>
      </c>
    </row>
    <row r="8906" spans="1:14" ht="12.75" customHeight="1">
      <c r="B8906" s="233"/>
      <c r="C8906" s="233"/>
      <c r="D8906" s="472"/>
      <c r="E8906" s="829"/>
      <c r="F8906" s="293"/>
      <c r="G8906" s="829"/>
      <c r="H8906" s="269" t="s">
        <v>3123</v>
      </c>
      <c r="K8906" s="270"/>
      <c r="M8906" s="230" t="s">
        <v>128</v>
      </c>
      <c r="N8906" s="265">
        <f>N8905*$Q$4</f>
        <v>1210000</v>
      </c>
    </row>
    <row r="8907" spans="1:14" ht="12.75" customHeight="1">
      <c r="B8907" s="233"/>
      <c r="C8907" s="233"/>
      <c r="D8907" s="472"/>
      <c r="E8907" s="829"/>
      <c r="F8907" s="293"/>
      <c r="G8907" s="829"/>
      <c r="H8907" s="233" t="s">
        <v>171</v>
      </c>
      <c r="L8907" s="469"/>
      <c r="M8907" s="230" t="s">
        <v>128</v>
      </c>
      <c r="N8907" s="262">
        <f>ROUNDDOWN((N8905+N8906),0)</f>
        <v>13310000</v>
      </c>
    </row>
    <row r="8908" spans="1:14" ht="12.75" customHeight="1">
      <c r="B8908" s="233"/>
      <c r="C8908" s="233"/>
      <c r="G8908" s="829"/>
      <c r="H8908" s="469"/>
      <c r="L8908" s="469"/>
      <c r="M8908" s="469"/>
    </row>
    <row r="8909" spans="1:14" ht="12.75" customHeight="1">
      <c r="A8909" s="258">
        <f>1+A8899</f>
        <v>351</v>
      </c>
      <c r="B8909" s="1250" t="s">
        <v>1729</v>
      </c>
      <c r="C8909" s="233"/>
      <c r="D8909" s="466" t="s">
        <v>1730</v>
      </c>
      <c r="E8909" s="1250"/>
      <c r="F8909" s="360"/>
      <c r="G8909" s="829"/>
      <c r="H8909" s="465"/>
      <c r="L8909" s="465"/>
      <c r="M8909" s="465"/>
    </row>
    <row r="8910" spans="1:14" ht="12.75" customHeight="1">
      <c r="B8910" s="233"/>
      <c r="C8910" s="233"/>
      <c r="D8910" s="467"/>
      <c r="E8910" s="293" t="s">
        <v>236</v>
      </c>
      <c r="F8910" s="386" t="s">
        <v>143</v>
      </c>
      <c r="G8910" s="829"/>
      <c r="H8910" s="468"/>
      <c r="L8910" s="468"/>
      <c r="M8910" s="469"/>
    </row>
    <row r="8911" spans="1:14" ht="12.75" customHeight="1">
      <c r="A8911" s="387"/>
      <c r="B8911" s="233"/>
      <c r="C8911" s="233"/>
      <c r="D8911" s="470">
        <v>1</v>
      </c>
      <c r="E8911" s="829" t="s">
        <v>4</v>
      </c>
      <c r="F8911" s="1380" t="s">
        <v>1731</v>
      </c>
      <c r="G8911" s="829"/>
      <c r="H8911" s="471">
        <f>Bahan!$C$671</f>
        <v>100000000</v>
      </c>
      <c r="L8911" s="469">
        <f>D8911*H8911</f>
        <v>100000000</v>
      </c>
      <c r="M8911" s="469"/>
    </row>
    <row r="8912" spans="1:14" ht="12.75" customHeight="1">
      <c r="A8912" s="387"/>
      <c r="B8912" s="233"/>
      <c r="C8912" s="233"/>
      <c r="D8912" s="470">
        <v>0.1</v>
      </c>
      <c r="E8912" s="829" t="s">
        <v>8</v>
      </c>
      <c r="F8912" s="1380" t="s">
        <v>704</v>
      </c>
      <c r="G8912" s="829"/>
      <c r="H8912" s="471">
        <f>H8911</f>
        <v>100000000</v>
      </c>
      <c r="L8912" s="469">
        <f>D8912*H8912</f>
        <v>10000000</v>
      </c>
      <c r="M8912" s="469"/>
    </row>
    <row r="8913" spans="1:14" s="1383" customFormat="1" ht="14">
      <c r="A8913" s="1382"/>
      <c r="D8913" s="1384"/>
      <c r="E8913" s="1385"/>
      <c r="G8913" s="1385"/>
      <c r="H8913" s="464">
        <f>IFERROR(VLOOKUP(F8913,[143]bahan!$B$3:$D$474,3,FALSE),"")</f>
        <v>0</v>
      </c>
      <c r="L8913" s="1386"/>
      <c r="M8913" s="426" t="s">
        <v>128</v>
      </c>
      <c r="N8913" s="265">
        <f>SUM(L8911:L8912)</f>
        <v>110000000</v>
      </c>
    </row>
    <row r="8914" spans="1:14" ht="12.75" customHeight="1">
      <c r="B8914" s="233"/>
      <c r="C8914" s="233"/>
      <c r="D8914" s="472"/>
      <c r="E8914" s="829"/>
      <c r="F8914" s="293"/>
      <c r="G8914" s="829"/>
      <c r="H8914" s="471"/>
      <c r="L8914" s="469"/>
      <c r="M8914" s="431" t="s">
        <v>169</v>
      </c>
      <c r="N8914" s="268" t="s">
        <v>169</v>
      </c>
    </row>
    <row r="8915" spans="1:14" ht="12.75" customHeight="1">
      <c r="B8915" s="233"/>
      <c r="C8915" s="233"/>
      <c r="D8915" s="472"/>
      <c r="E8915" s="829"/>
      <c r="F8915" s="293"/>
      <c r="G8915" s="829"/>
      <c r="H8915" s="233" t="s">
        <v>170</v>
      </c>
      <c r="L8915" s="469"/>
      <c r="M8915" s="426" t="s">
        <v>128</v>
      </c>
      <c r="N8915" s="426">
        <f>SUM(N8913:N8913)</f>
        <v>110000000</v>
      </c>
    </row>
    <row r="8916" spans="1:14" ht="12.75" customHeight="1">
      <c r="B8916" s="233"/>
      <c r="C8916" s="233"/>
      <c r="D8916" s="472"/>
      <c r="E8916" s="829"/>
      <c r="F8916" s="293"/>
      <c r="G8916" s="829"/>
      <c r="H8916" s="269" t="s">
        <v>3123</v>
      </c>
      <c r="K8916" s="270"/>
      <c r="M8916" s="230" t="s">
        <v>128</v>
      </c>
      <c r="N8916" s="265">
        <f>N8915*$Q$4</f>
        <v>11000000</v>
      </c>
    </row>
    <row r="8917" spans="1:14" ht="12.75" customHeight="1">
      <c r="B8917" s="233"/>
      <c r="C8917" s="233"/>
      <c r="D8917" s="472"/>
      <c r="E8917" s="829"/>
      <c r="F8917" s="293"/>
      <c r="G8917" s="829"/>
      <c r="H8917" s="233" t="s">
        <v>171</v>
      </c>
      <c r="L8917" s="469"/>
      <c r="M8917" s="230" t="s">
        <v>128</v>
      </c>
      <c r="N8917" s="262">
        <f>ROUNDDOWN((N8915+N8916),0)</f>
        <v>121000000</v>
      </c>
    </row>
    <row r="8918" spans="1:14" ht="12.75" customHeight="1">
      <c r="B8918" s="233"/>
      <c r="C8918" s="233"/>
      <c r="D8918" s="472"/>
      <c r="E8918" s="829"/>
      <c r="F8918" s="293"/>
      <c r="G8918" s="829"/>
      <c r="H8918" s="469"/>
      <c r="L8918" s="469"/>
      <c r="M8918" s="469"/>
    </row>
    <row r="8919" spans="1:14" ht="12.75" customHeight="1">
      <c r="B8919" s="233"/>
      <c r="C8919" s="233"/>
      <c r="D8919" s="472"/>
      <c r="E8919" s="829"/>
      <c r="F8919" s="293"/>
      <c r="G8919" s="829"/>
      <c r="H8919" s="471"/>
      <c r="L8919" s="469"/>
      <c r="M8919" s="473"/>
    </row>
    <row r="8920" spans="1:14" ht="12.75" customHeight="1">
      <c r="B8920" s="233"/>
      <c r="C8920" s="233"/>
      <c r="D8920" s="472"/>
      <c r="E8920" s="829"/>
      <c r="F8920" s="293"/>
      <c r="G8920" s="829"/>
      <c r="H8920" s="471"/>
      <c r="L8920" s="469"/>
      <c r="M8920" s="473"/>
    </row>
    <row r="8921" spans="1:14" ht="12.75" customHeight="1">
      <c r="B8921" s="233"/>
      <c r="C8921" s="233"/>
      <c r="G8921" s="829"/>
      <c r="H8921" s="469"/>
      <c r="L8921" s="469"/>
      <c r="M8921" s="469"/>
    </row>
    <row r="8922" spans="1:14" ht="12.75" customHeight="1">
      <c r="A8922" s="258">
        <f>1+A8909</f>
        <v>352</v>
      </c>
      <c r="B8922" s="1250" t="s">
        <v>1732</v>
      </c>
      <c r="C8922" s="233"/>
      <c r="D8922" s="466" t="s">
        <v>1733</v>
      </c>
      <c r="E8922" s="1250"/>
      <c r="F8922" s="360"/>
      <c r="G8922" s="829"/>
      <c r="H8922" s="465"/>
      <c r="L8922" s="465"/>
      <c r="M8922" s="465"/>
    </row>
    <row r="8923" spans="1:14" ht="12.75" customHeight="1">
      <c r="B8923" s="233"/>
      <c r="C8923" s="233"/>
      <c r="D8923" s="467"/>
      <c r="E8923" s="293" t="s">
        <v>236</v>
      </c>
      <c r="F8923" s="386" t="s">
        <v>143</v>
      </c>
      <c r="G8923" s="829"/>
      <c r="H8923" s="468"/>
      <c r="L8923" s="468"/>
      <c r="M8923" s="469"/>
    </row>
    <row r="8924" spans="1:14" ht="12.75" customHeight="1">
      <c r="A8924" s="387"/>
      <c r="B8924" s="233"/>
      <c r="C8924" s="233"/>
      <c r="D8924" s="470">
        <v>1</v>
      </c>
      <c r="E8924" s="829" t="s">
        <v>4</v>
      </c>
      <c r="F8924" s="1380" t="s">
        <v>1734</v>
      </c>
      <c r="G8924" s="829"/>
      <c r="H8924" s="471">
        <f>Bahan!$C$672</f>
        <v>11000000</v>
      </c>
      <c r="L8924" s="469">
        <f>D8924*H8924</f>
        <v>11000000</v>
      </c>
      <c r="M8924" s="469"/>
    </row>
    <row r="8925" spans="1:14" ht="12.75" customHeight="1">
      <c r="A8925" s="387"/>
      <c r="B8925" s="233"/>
      <c r="C8925" s="233"/>
      <c r="D8925" s="470">
        <v>0.1</v>
      </c>
      <c r="E8925" s="829" t="s">
        <v>8</v>
      </c>
      <c r="F8925" s="1380" t="s">
        <v>704</v>
      </c>
      <c r="G8925" s="829"/>
      <c r="H8925" s="471">
        <f>H8924</f>
        <v>11000000</v>
      </c>
      <c r="L8925" s="469">
        <f>D8925*H8925</f>
        <v>1100000</v>
      </c>
      <c r="M8925" s="469"/>
    </row>
    <row r="8926" spans="1:14" s="1383" customFormat="1" ht="14">
      <c r="A8926" s="1382"/>
      <c r="D8926" s="1384"/>
      <c r="E8926" s="1385"/>
      <c r="G8926" s="1385"/>
      <c r="H8926" s="464">
        <f>IFERROR(VLOOKUP(F8926,[143]bahan!$B$3:$D$474,3,FALSE),"")</f>
        <v>0</v>
      </c>
      <c r="L8926" s="1386"/>
      <c r="M8926" s="426" t="s">
        <v>128</v>
      </c>
      <c r="N8926" s="265">
        <f>SUM(L8924:L8925)</f>
        <v>12100000</v>
      </c>
    </row>
    <row r="8927" spans="1:14" ht="12.75" customHeight="1">
      <c r="B8927" s="233"/>
      <c r="C8927" s="233"/>
      <c r="D8927" s="472"/>
      <c r="E8927" s="829"/>
      <c r="F8927" s="293"/>
      <c r="G8927" s="829"/>
      <c r="H8927" s="471"/>
      <c r="L8927" s="469"/>
      <c r="M8927" s="431" t="s">
        <v>169</v>
      </c>
      <c r="N8927" s="268" t="s">
        <v>169</v>
      </c>
    </row>
    <row r="8928" spans="1:14" ht="12.75" customHeight="1">
      <c r="B8928" s="233"/>
      <c r="C8928" s="233"/>
      <c r="D8928" s="472"/>
      <c r="E8928" s="829"/>
      <c r="F8928" s="293"/>
      <c r="G8928" s="829"/>
      <c r="H8928" s="233" t="s">
        <v>170</v>
      </c>
      <c r="L8928" s="469"/>
      <c r="M8928" s="426" t="s">
        <v>128</v>
      </c>
      <c r="N8928" s="426">
        <f>SUM(N8926:N8926)</f>
        <v>12100000</v>
      </c>
    </row>
    <row r="8929" spans="1:14" ht="12.75" customHeight="1">
      <c r="B8929" s="233"/>
      <c r="C8929" s="233"/>
      <c r="D8929" s="472"/>
      <c r="E8929" s="829"/>
      <c r="F8929" s="293"/>
      <c r="G8929" s="829"/>
      <c r="H8929" s="269" t="s">
        <v>3123</v>
      </c>
      <c r="K8929" s="270"/>
      <c r="M8929" s="230" t="s">
        <v>128</v>
      </c>
      <c r="N8929" s="265">
        <f>N8928*$Q$4</f>
        <v>1210000</v>
      </c>
    </row>
    <row r="8930" spans="1:14" ht="12.75" customHeight="1">
      <c r="B8930" s="233"/>
      <c r="C8930" s="233"/>
      <c r="D8930" s="472"/>
      <c r="E8930" s="829"/>
      <c r="F8930" s="293"/>
      <c r="G8930" s="829"/>
      <c r="H8930" s="233" t="s">
        <v>171</v>
      </c>
      <c r="L8930" s="469"/>
      <c r="M8930" s="230" t="s">
        <v>128</v>
      </c>
      <c r="N8930" s="262">
        <f>ROUNDDOWN((N8928+N8929),0)</f>
        <v>13310000</v>
      </c>
    </row>
    <row r="8931" spans="1:14" ht="12.75" customHeight="1">
      <c r="B8931" s="233"/>
      <c r="C8931" s="233"/>
      <c r="G8931" s="829"/>
      <c r="H8931" s="469"/>
      <c r="L8931" s="469"/>
      <c r="M8931" s="469"/>
    </row>
    <row r="8932" spans="1:14" ht="12.75" customHeight="1">
      <c r="A8932" s="258">
        <f>1+A8922</f>
        <v>353</v>
      </c>
      <c r="B8932" s="1250" t="s">
        <v>1735</v>
      </c>
      <c r="C8932" s="233"/>
      <c r="D8932" s="466" t="s">
        <v>1736</v>
      </c>
      <c r="E8932" s="1250"/>
      <c r="F8932" s="360"/>
      <c r="G8932" s="829"/>
      <c r="H8932" s="465"/>
      <c r="L8932" s="465"/>
      <c r="M8932" s="465"/>
    </row>
    <row r="8933" spans="1:14" ht="12.75" customHeight="1">
      <c r="B8933" s="233"/>
      <c r="C8933" s="233"/>
      <c r="D8933" s="467"/>
      <c r="E8933" s="293" t="s">
        <v>236</v>
      </c>
      <c r="F8933" s="386" t="s">
        <v>143</v>
      </c>
      <c r="G8933" s="829"/>
      <c r="H8933" s="468"/>
      <c r="L8933" s="468"/>
      <c r="M8933" s="469"/>
    </row>
    <row r="8934" spans="1:14" ht="12.75" customHeight="1">
      <c r="A8934" s="387"/>
      <c r="B8934" s="233"/>
      <c r="C8934" s="233"/>
      <c r="D8934" s="470">
        <v>1</v>
      </c>
      <c r="E8934" s="829" t="s">
        <v>4</v>
      </c>
      <c r="F8934" s="1380" t="s">
        <v>1737</v>
      </c>
      <c r="G8934" s="829"/>
      <c r="H8934" s="471">
        <f>Bahan!$C$673</f>
        <v>113800000</v>
      </c>
      <c r="L8934" s="469">
        <f>D8934*H8934</f>
        <v>113800000</v>
      </c>
      <c r="M8934" s="469"/>
    </row>
    <row r="8935" spans="1:14" ht="12.75" customHeight="1">
      <c r="A8935" s="387"/>
      <c r="B8935" s="233"/>
      <c r="C8935" s="233"/>
      <c r="D8935" s="470">
        <v>0.1</v>
      </c>
      <c r="E8935" s="829" t="s">
        <v>8</v>
      </c>
      <c r="F8935" s="1380" t="s">
        <v>704</v>
      </c>
      <c r="G8935" s="829"/>
      <c r="H8935" s="471">
        <f>H8934</f>
        <v>113800000</v>
      </c>
      <c r="L8935" s="469">
        <f>D8935*H8935</f>
        <v>11380000</v>
      </c>
      <c r="M8935" s="469"/>
    </row>
    <row r="8936" spans="1:14" s="1383" customFormat="1" ht="14">
      <c r="A8936" s="1382"/>
      <c r="D8936" s="1384"/>
      <c r="E8936" s="1385"/>
      <c r="G8936" s="1385"/>
      <c r="H8936" s="464">
        <f>IFERROR(VLOOKUP(F8936,[143]bahan!$B$3:$D$474,3,FALSE),"")</f>
        <v>0</v>
      </c>
      <c r="L8936" s="1386"/>
      <c r="M8936" s="426" t="s">
        <v>128</v>
      </c>
      <c r="N8936" s="265">
        <f>SUM(L8934:L8935)</f>
        <v>125180000</v>
      </c>
    </row>
    <row r="8937" spans="1:14" s="1383" customFormat="1" ht="14">
      <c r="A8937" s="1382"/>
      <c r="D8937" s="1384"/>
      <c r="E8937" s="1385"/>
      <c r="G8937" s="1385"/>
      <c r="H8937" s="471"/>
      <c r="I8937" s="233"/>
      <c r="J8937" s="233"/>
      <c r="K8937" s="233"/>
      <c r="L8937" s="469"/>
      <c r="M8937" s="431" t="s">
        <v>169</v>
      </c>
      <c r="N8937" s="268" t="s">
        <v>169</v>
      </c>
    </row>
    <row r="8938" spans="1:14" s="1383" customFormat="1" ht="14">
      <c r="A8938" s="1382"/>
      <c r="D8938" s="1384"/>
      <c r="E8938" s="1385"/>
      <c r="G8938" s="1385"/>
      <c r="H8938" s="233" t="s">
        <v>170</v>
      </c>
      <c r="I8938" s="233"/>
      <c r="J8938" s="233"/>
      <c r="K8938" s="233"/>
      <c r="L8938" s="469"/>
      <c r="M8938" s="426" t="s">
        <v>128</v>
      </c>
      <c r="N8938" s="426">
        <f>SUM(N8936:N8936)</f>
        <v>125180000</v>
      </c>
    </row>
    <row r="8939" spans="1:14" s="1383" customFormat="1" ht="14">
      <c r="A8939" s="1382"/>
      <c r="D8939" s="1384"/>
      <c r="E8939" s="1385"/>
      <c r="G8939" s="1385"/>
      <c r="H8939" s="269" t="s">
        <v>3123</v>
      </c>
      <c r="I8939" s="233"/>
      <c r="J8939" s="233"/>
      <c r="K8939" s="270"/>
      <c r="L8939" s="233"/>
      <c r="M8939" s="230" t="s">
        <v>128</v>
      </c>
      <c r="N8939" s="265">
        <f>N8938*$Q$4</f>
        <v>12518000</v>
      </c>
    </row>
    <row r="8940" spans="1:14" ht="12.75" customHeight="1">
      <c r="B8940" s="233"/>
      <c r="C8940" s="233"/>
      <c r="D8940" s="472"/>
      <c r="E8940" s="829"/>
      <c r="F8940" s="293"/>
      <c r="G8940" s="829"/>
      <c r="H8940" s="233" t="s">
        <v>171</v>
      </c>
      <c r="L8940" s="469"/>
      <c r="M8940" s="230" t="s">
        <v>128</v>
      </c>
      <c r="N8940" s="262">
        <f>ROUNDDOWN((N8938+N8939),0)</f>
        <v>137698000</v>
      </c>
    </row>
    <row r="8941" spans="1:14" ht="12.75" customHeight="1">
      <c r="B8941" s="233"/>
      <c r="C8941" s="233"/>
      <c r="G8941" s="829"/>
      <c r="H8941" s="469"/>
      <c r="L8941" s="469"/>
      <c r="M8941" s="469"/>
    </row>
    <row r="8942" spans="1:14" ht="12.75" customHeight="1">
      <c r="A8942" s="258">
        <f>1+A8932</f>
        <v>354</v>
      </c>
      <c r="B8942" s="1250" t="s">
        <v>1738</v>
      </c>
      <c r="C8942" s="233"/>
      <c r="D8942" s="466" t="s">
        <v>1739</v>
      </c>
      <c r="E8942" s="1250"/>
      <c r="F8942" s="360"/>
      <c r="G8942" s="829"/>
      <c r="H8942" s="465"/>
      <c r="L8942" s="465"/>
      <c r="M8942" s="465"/>
    </row>
    <row r="8943" spans="1:14" ht="12.75" customHeight="1">
      <c r="B8943" s="233"/>
      <c r="C8943" s="233"/>
      <c r="D8943" s="467"/>
      <c r="E8943" s="293" t="s">
        <v>236</v>
      </c>
      <c r="F8943" s="386" t="s">
        <v>143</v>
      </c>
      <c r="G8943" s="829"/>
      <c r="H8943" s="468"/>
      <c r="L8943" s="468"/>
      <c r="M8943" s="469"/>
    </row>
    <row r="8944" spans="1:14" ht="12.75" customHeight="1">
      <c r="A8944" s="387"/>
      <c r="B8944" s="233"/>
      <c r="C8944" s="233"/>
      <c r="D8944" s="470">
        <v>1</v>
      </c>
      <c r="E8944" s="829" t="s">
        <v>4</v>
      </c>
      <c r="F8944" s="1380" t="s">
        <v>1740</v>
      </c>
      <c r="G8944" s="829"/>
      <c r="H8944" s="471">
        <f>Bahan!$C$674</f>
        <v>11000000</v>
      </c>
      <c r="L8944" s="469">
        <f>D8944*H8944</f>
        <v>11000000</v>
      </c>
      <c r="M8944" s="469"/>
    </row>
    <row r="8945" spans="1:243" ht="12.75" customHeight="1">
      <c r="A8945" s="387"/>
      <c r="B8945" s="233"/>
      <c r="C8945" s="233"/>
      <c r="D8945" s="470">
        <v>0.1</v>
      </c>
      <c r="E8945" s="829" t="s">
        <v>8</v>
      </c>
      <c r="F8945" s="1380" t="s">
        <v>704</v>
      </c>
      <c r="G8945" s="829"/>
      <c r="H8945" s="471">
        <f>H8944</f>
        <v>11000000</v>
      </c>
      <c r="L8945" s="469">
        <f>D8945*H8945</f>
        <v>1100000</v>
      </c>
      <c r="M8945" s="469"/>
    </row>
    <row r="8946" spans="1:243" s="1383" customFormat="1" ht="14">
      <c r="A8946" s="1382"/>
      <c r="D8946" s="1384"/>
      <c r="E8946" s="1385"/>
      <c r="G8946" s="1385"/>
      <c r="H8946" s="464">
        <f>IFERROR(VLOOKUP(F8946,[143]bahan!$B$3:$D$474,3,FALSE),"")</f>
        <v>0</v>
      </c>
      <c r="L8946" s="1386"/>
      <c r="M8946" s="426" t="s">
        <v>128</v>
      </c>
      <c r="N8946" s="265">
        <f>SUM(L8944:L8945)</f>
        <v>12100000</v>
      </c>
    </row>
    <row r="8947" spans="1:243" s="1383" customFormat="1" ht="14">
      <c r="A8947" s="1382"/>
      <c r="D8947" s="1384"/>
      <c r="E8947" s="1385"/>
      <c r="G8947" s="1385"/>
      <c r="H8947" s="471"/>
      <c r="I8947" s="233"/>
      <c r="J8947" s="233"/>
      <c r="K8947" s="233"/>
      <c r="L8947" s="469"/>
      <c r="M8947" s="431" t="s">
        <v>169</v>
      </c>
      <c r="N8947" s="268" t="s">
        <v>169</v>
      </c>
    </row>
    <row r="8948" spans="1:243" s="1383" customFormat="1" ht="14">
      <c r="A8948" s="1382"/>
      <c r="D8948" s="1384"/>
      <c r="E8948" s="1385"/>
      <c r="G8948" s="1385"/>
      <c r="H8948" s="233" t="s">
        <v>170</v>
      </c>
      <c r="I8948" s="233"/>
      <c r="J8948" s="233"/>
      <c r="K8948" s="233"/>
      <c r="L8948" s="469"/>
      <c r="M8948" s="426" t="s">
        <v>128</v>
      </c>
      <c r="N8948" s="426">
        <f>SUM(N8946:N8946)</f>
        <v>12100000</v>
      </c>
    </row>
    <row r="8949" spans="1:243" s="1383" customFormat="1" ht="14">
      <c r="A8949" s="1382"/>
      <c r="D8949" s="1384"/>
      <c r="E8949" s="1385"/>
      <c r="G8949" s="1385"/>
      <c r="H8949" s="269" t="s">
        <v>3123</v>
      </c>
      <c r="I8949" s="233"/>
      <c r="J8949" s="233"/>
      <c r="K8949" s="270"/>
      <c r="L8949" s="233"/>
      <c r="M8949" s="230" t="s">
        <v>128</v>
      </c>
      <c r="N8949" s="265">
        <f>N8948*$Q$4</f>
        <v>1210000</v>
      </c>
    </row>
    <row r="8950" spans="1:243" s="1383" customFormat="1" ht="14">
      <c r="A8950" s="1382"/>
      <c r="D8950" s="1384"/>
      <c r="E8950" s="1385"/>
      <c r="G8950" s="1385"/>
      <c r="H8950" s="233" t="s">
        <v>171</v>
      </c>
      <c r="I8950" s="233"/>
      <c r="J8950" s="233"/>
      <c r="K8950" s="233"/>
      <c r="L8950" s="469"/>
      <c r="M8950" s="230" t="s">
        <v>128</v>
      </c>
      <c r="N8950" s="262">
        <f>ROUNDDOWN((N8948+N8949),0)</f>
        <v>13310000</v>
      </c>
    </row>
    <row r="8951" spans="1:243" ht="13">
      <c r="B8951" s="233"/>
      <c r="C8951" s="233"/>
      <c r="D8951" s="449"/>
      <c r="E8951" s="829"/>
      <c r="F8951" s="279"/>
      <c r="G8951" s="829"/>
      <c r="H8951" s="469"/>
      <c r="L8951" s="469"/>
      <c r="M8951" s="465"/>
    </row>
    <row r="8952" spans="1:243" ht="12.75" customHeight="1">
      <c r="A8952" s="258">
        <f>1+A8942</f>
        <v>355</v>
      </c>
      <c r="B8952" s="1250" t="s">
        <v>1741</v>
      </c>
      <c r="C8952" s="233"/>
      <c r="D8952" s="466" t="s">
        <v>1742</v>
      </c>
      <c r="E8952" s="1250"/>
      <c r="F8952" s="360"/>
      <c r="G8952" s="829"/>
      <c r="H8952" s="465"/>
      <c r="K8952" s="245"/>
      <c r="L8952" s="465"/>
      <c r="M8952" s="465"/>
      <c r="N8952" s="245"/>
      <c r="O8952" s="245"/>
      <c r="P8952" s="245"/>
      <c r="Q8952" s="245"/>
      <c r="R8952" s="245"/>
      <c r="S8952" s="245"/>
      <c r="T8952" s="245"/>
      <c r="U8952" s="245"/>
      <c r="V8952" s="245"/>
      <c r="W8952" s="245"/>
      <c r="X8952" s="245"/>
      <c r="Y8952" s="245"/>
      <c r="Z8952" s="245"/>
      <c r="AA8952" s="245"/>
      <c r="AB8952" s="245"/>
      <c r="AC8952" s="245"/>
      <c r="AD8952" s="245"/>
      <c r="AE8952" s="245"/>
      <c r="AF8952" s="245"/>
      <c r="AG8952" s="245"/>
      <c r="AH8952" s="245"/>
      <c r="AI8952" s="245"/>
      <c r="AJ8952" s="245"/>
      <c r="AK8952" s="245"/>
      <c r="AL8952" s="245"/>
      <c r="AM8952" s="245"/>
      <c r="AN8952" s="245"/>
      <c r="AO8952" s="245"/>
      <c r="AP8952" s="245"/>
      <c r="AQ8952" s="245"/>
      <c r="AR8952" s="245"/>
      <c r="AS8952" s="245"/>
      <c r="AT8952" s="245"/>
      <c r="AU8952" s="245"/>
      <c r="AV8952" s="245"/>
      <c r="AW8952" s="245"/>
      <c r="AX8952" s="245"/>
      <c r="AY8952" s="245"/>
      <c r="AZ8952" s="245"/>
      <c r="BA8952" s="245"/>
      <c r="BB8952" s="245"/>
      <c r="BC8952" s="245"/>
      <c r="BD8952" s="245"/>
      <c r="BE8952" s="245"/>
      <c r="BF8952" s="245"/>
      <c r="BG8952" s="245"/>
      <c r="BH8952" s="245"/>
      <c r="BI8952" s="245"/>
      <c r="BJ8952" s="245"/>
      <c r="BK8952" s="245"/>
      <c r="BL8952" s="245"/>
      <c r="BM8952" s="245"/>
      <c r="BN8952" s="245"/>
      <c r="BO8952" s="245"/>
      <c r="BP8952" s="245"/>
      <c r="BQ8952" s="245"/>
      <c r="BR8952" s="245"/>
      <c r="BS8952" s="245"/>
      <c r="BT8952" s="245"/>
      <c r="BU8952" s="245"/>
      <c r="BV8952" s="245"/>
      <c r="BW8952" s="245"/>
      <c r="BX8952" s="245"/>
      <c r="BY8952" s="245"/>
      <c r="BZ8952" s="245"/>
      <c r="CA8952" s="245"/>
      <c r="CB8952" s="245"/>
      <c r="CC8952" s="245"/>
      <c r="CD8952" s="245"/>
      <c r="CE8952" s="245"/>
      <c r="CF8952" s="245"/>
      <c r="CG8952" s="245"/>
      <c r="CH8952" s="245"/>
      <c r="CI8952" s="245"/>
      <c r="CJ8952" s="245"/>
      <c r="CK8952" s="245"/>
      <c r="CL8952" s="245"/>
      <c r="CM8952" s="245"/>
      <c r="CN8952" s="245"/>
      <c r="CO8952" s="245"/>
      <c r="CP8952" s="245"/>
      <c r="CQ8952" s="245"/>
      <c r="CR8952" s="245"/>
      <c r="CS8952" s="245"/>
      <c r="CT8952" s="245"/>
      <c r="CU8952" s="245"/>
      <c r="CV8952" s="245"/>
      <c r="CW8952" s="245"/>
      <c r="CX8952" s="245"/>
      <c r="CY8952" s="245"/>
      <c r="CZ8952" s="245"/>
      <c r="DA8952" s="245"/>
      <c r="DB8952" s="245"/>
      <c r="DC8952" s="245"/>
      <c r="DD8952" s="245"/>
      <c r="DE8952" s="245"/>
      <c r="DF8952" s="245"/>
      <c r="DG8952" s="245"/>
      <c r="DH8952" s="245"/>
      <c r="DI8952" s="245"/>
      <c r="DJ8952" s="245"/>
      <c r="DK8952" s="245"/>
      <c r="DL8952" s="245"/>
      <c r="DM8952" s="245"/>
      <c r="DN8952" s="245"/>
      <c r="DO8952" s="245"/>
      <c r="DP8952" s="245"/>
      <c r="DQ8952" s="245"/>
      <c r="DR8952" s="245"/>
      <c r="DS8952" s="245"/>
      <c r="DT8952" s="245"/>
      <c r="DU8952" s="245"/>
      <c r="DV8952" s="245"/>
      <c r="DW8952" s="245"/>
      <c r="DX8952" s="245"/>
      <c r="DY8952" s="245"/>
      <c r="DZ8952" s="245"/>
      <c r="EA8952" s="245"/>
      <c r="EB8952" s="245"/>
      <c r="EC8952" s="245"/>
      <c r="ED8952" s="245"/>
      <c r="EE8952" s="245"/>
      <c r="EF8952" s="245"/>
      <c r="EG8952" s="245"/>
      <c r="EH8952" s="245"/>
      <c r="EI8952" s="245"/>
      <c r="EJ8952" s="245"/>
      <c r="EK8952" s="245"/>
      <c r="EL8952" s="245"/>
      <c r="EM8952" s="245"/>
      <c r="EN8952" s="245"/>
      <c r="EO8952" s="245"/>
      <c r="EP8952" s="245"/>
      <c r="EQ8952" s="245"/>
      <c r="ER8952" s="245"/>
      <c r="ES8952" s="245"/>
      <c r="ET8952" s="245"/>
      <c r="EU8952" s="245"/>
      <c r="EV8952" s="245"/>
      <c r="EW8952" s="245"/>
      <c r="EX8952" s="245"/>
      <c r="EY8952" s="245"/>
      <c r="EZ8952" s="245"/>
      <c r="FA8952" s="245"/>
      <c r="FB8952" s="245"/>
      <c r="FC8952" s="245"/>
      <c r="FD8952" s="245"/>
      <c r="FE8952" s="245"/>
      <c r="FF8952" s="245"/>
      <c r="FG8952" s="245"/>
      <c r="FH8952" s="245"/>
      <c r="FI8952" s="245"/>
      <c r="FJ8952" s="245"/>
      <c r="FK8952" s="245"/>
      <c r="FL8952" s="245"/>
      <c r="FM8952" s="245"/>
      <c r="FN8952" s="245"/>
      <c r="FO8952" s="245"/>
      <c r="FP8952" s="245"/>
      <c r="FQ8952" s="245"/>
      <c r="FR8952" s="245"/>
      <c r="FS8952" s="245"/>
      <c r="FT8952" s="245"/>
      <c r="FU8952" s="245"/>
      <c r="FV8952" s="245"/>
      <c r="FW8952" s="245"/>
      <c r="FX8952" s="245"/>
      <c r="FY8952" s="245"/>
      <c r="FZ8952" s="245"/>
      <c r="GA8952" s="245"/>
      <c r="GB8952" s="245"/>
      <c r="GC8952" s="245"/>
      <c r="GD8952" s="245"/>
      <c r="GE8952" s="245"/>
      <c r="GF8952" s="245"/>
      <c r="GG8952" s="245"/>
      <c r="GH8952" s="245"/>
      <c r="GI8952" s="245"/>
      <c r="GJ8952" s="245"/>
      <c r="GK8952" s="245"/>
      <c r="GL8952" s="245"/>
      <c r="GM8952" s="245"/>
      <c r="GN8952" s="245"/>
      <c r="GO8952" s="245"/>
      <c r="GP8952" s="245"/>
      <c r="GQ8952" s="245"/>
      <c r="GR8952" s="245"/>
      <c r="GS8952" s="245"/>
      <c r="GT8952" s="245"/>
      <c r="GU8952" s="245"/>
      <c r="GV8952" s="245"/>
      <c r="GW8952" s="245"/>
      <c r="GX8952" s="245"/>
      <c r="GY8952" s="245"/>
      <c r="GZ8952" s="245"/>
      <c r="HA8952" s="245"/>
      <c r="HB8952" s="245"/>
      <c r="HC8952" s="245"/>
      <c r="HD8952" s="245"/>
      <c r="HE8952" s="245"/>
      <c r="HF8952" s="245"/>
      <c r="HG8952" s="245"/>
      <c r="HH8952" s="245"/>
      <c r="HI8952" s="245"/>
      <c r="HJ8952" s="245"/>
      <c r="HK8952" s="245"/>
      <c r="HL8952" s="245"/>
      <c r="HM8952" s="245"/>
      <c r="HN8952" s="245"/>
      <c r="HO8952" s="245"/>
      <c r="HP8952" s="245"/>
      <c r="HQ8952" s="245"/>
      <c r="HR8952" s="245"/>
      <c r="HS8952" s="245"/>
      <c r="HT8952" s="245"/>
      <c r="HU8952" s="245"/>
      <c r="HV8952" s="245"/>
      <c r="HW8952" s="245"/>
      <c r="HX8952" s="245"/>
      <c r="HY8952" s="245"/>
      <c r="HZ8952" s="245"/>
      <c r="IA8952" s="245"/>
      <c r="IB8952" s="245"/>
      <c r="IC8952" s="245"/>
      <c r="ID8952" s="245"/>
      <c r="IE8952" s="245"/>
      <c r="IF8952" s="245"/>
      <c r="IG8952" s="245"/>
      <c r="IH8952" s="245"/>
      <c r="II8952" s="245"/>
    </row>
    <row r="8953" spans="1:243" ht="12.75" customHeight="1">
      <c r="B8953" s="233"/>
      <c r="C8953" s="233"/>
      <c r="D8953" s="467"/>
      <c r="E8953" s="293" t="s">
        <v>236</v>
      </c>
      <c r="F8953" s="386" t="s">
        <v>143</v>
      </c>
      <c r="G8953" s="829"/>
      <c r="H8953" s="468"/>
      <c r="L8953" s="468"/>
      <c r="M8953" s="469"/>
    </row>
    <row r="8954" spans="1:243" ht="12.75" customHeight="1">
      <c r="A8954" s="387"/>
      <c r="B8954" s="233"/>
      <c r="C8954" s="233"/>
      <c r="D8954" s="470">
        <v>1</v>
      </c>
      <c r="E8954" s="829" t="s">
        <v>1743</v>
      </c>
      <c r="F8954" s="1380" t="s">
        <v>1744</v>
      </c>
      <c r="G8954" s="829"/>
      <c r="H8954" s="471">
        <f>Bahan!$C675</f>
        <v>4500000</v>
      </c>
      <c r="L8954" s="469">
        <f>D8954*H8954</f>
        <v>4500000</v>
      </c>
      <c r="M8954" s="469"/>
    </row>
    <row r="8955" spans="1:243" ht="12.75" customHeight="1">
      <c r="A8955" s="387"/>
      <c r="B8955" s="233"/>
      <c r="C8955" s="233"/>
      <c r="D8955" s="470">
        <v>0.1</v>
      </c>
      <c r="E8955" s="829" t="s">
        <v>8</v>
      </c>
      <c r="F8955" s="1380" t="s">
        <v>704</v>
      </c>
      <c r="G8955" s="829"/>
      <c r="H8955" s="471">
        <f>H8954</f>
        <v>4500000</v>
      </c>
      <c r="L8955" s="469">
        <f>D8955*H8955</f>
        <v>450000</v>
      </c>
      <c r="M8955" s="469"/>
    </row>
    <row r="8956" spans="1:243" s="1383" customFormat="1" ht="14">
      <c r="A8956" s="1382"/>
      <c r="D8956" s="1384"/>
      <c r="E8956" s="1385"/>
      <c r="G8956" s="1385"/>
      <c r="H8956" s="464">
        <f>IFERROR(VLOOKUP(F8956,[143]bahan!$B$3:$D$474,3,FALSE),"")</f>
        <v>0</v>
      </c>
      <c r="L8956" s="1386"/>
      <c r="M8956" s="426" t="s">
        <v>128</v>
      </c>
      <c r="N8956" s="265">
        <f>SUM(L8954:L8955)</f>
        <v>4950000</v>
      </c>
    </row>
    <row r="8957" spans="1:243" s="1383" customFormat="1" ht="14">
      <c r="A8957" s="1382"/>
      <c r="D8957" s="1384"/>
      <c r="E8957" s="1385"/>
      <c r="G8957" s="1385"/>
      <c r="H8957" s="471"/>
      <c r="I8957" s="233"/>
      <c r="J8957" s="233"/>
      <c r="K8957" s="233"/>
      <c r="L8957" s="469"/>
      <c r="M8957" s="431" t="s">
        <v>169</v>
      </c>
      <c r="N8957" s="268" t="s">
        <v>169</v>
      </c>
    </row>
    <row r="8958" spans="1:243" s="1383" customFormat="1" ht="14">
      <c r="A8958" s="1382"/>
      <c r="D8958" s="1384"/>
      <c r="E8958" s="1385"/>
      <c r="G8958" s="1385"/>
      <c r="H8958" s="233" t="s">
        <v>170</v>
      </c>
      <c r="I8958" s="233"/>
      <c r="J8958" s="233"/>
      <c r="K8958" s="233"/>
      <c r="L8958" s="469"/>
      <c r="M8958" s="426" t="s">
        <v>128</v>
      </c>
      <c r="N8958" s="426">
        <f>SUM(N8956:N8956)</f>
        <v>4950000</v>
      </c>
    </row>
    <row r="8959" spans="1:243" s="1383" customFormat="1" ht="14">
      <c r="A8959" s="1382"/>
      <c r="D8959" s="1384"/>
      <c r="E8959" s="1385"/>
      <c r="G8959" s="1385"/>
      <c r="H8959" s="269" t="s">
        <v>3123</v>
      </c>
      <c r="I8959" s="233"/>
      <c r="J8959" s="233"/>
      <c r="K8959" s="270"/>
      <c r="L8959" s="233"/>
      <c r="M8959" s="230" t="s">
        <v>128</v>
      </c>
      <c r="N8959" s="265">
        <f>N8958*$Q$4</f>
        <v>495000</v>
      </c>
    </row>
    <row r="8960" spans="1:243" s="1383" customFormat="1" ht="14">
      <c r="A8960" s="1382"/>
      <c r="D8960" s="1384"/>
      <c r="E8960" s="1385"/>
      <c r="G8960" s="1385"/>
      <c r="H8960" s="233" t="s">
        <v>171</v>
      </c>
      <c r="I8960" s="233"/>
      <c r="J8960" s="233"/>
      <c r="K8960" s="233"/>
      <c r="L8960" s="469"/>
      <c r="M8960" s="230" t="s">
        <v>128</v>
      </c>
      <c r="N8960" s="262">
        <f>ROUNDDOWN((N8958+N8959),0)</f>
        <v>5445000</v>
      </c>
    </row>
    <row r="8961" spans="1:243" ht="13">
      <c r="B8961" s="233"/>
      <c r="C8961" s="233"/>
      <c r="D8961" s="449"/>
      <c r="E8961" s="829"/>
      <c r="F8961" s="279"/>
      <c r="G8961" s="829"/>
      <c r="H8961" s="469"/>
      <c r="L8961" s="469"/>
      <c r="M8961" s="465"/>
    </row>
    <row r="8962" spans="1:243" ht="12.75" customHeight="1">
      <c r="A8962" s="258">
        <f>1+A8952</f>
        <v>356</v>
      </c>
      <c r="B8962" s="1250" t="s">
        <v>1745</v>
      </c>
      <c r="C8962" s="233"/>
      <c r="D8962" s="466" t="s">
        <v>1746</v>
      </c>
      <c r="E8962" s="1250"/>
      <c r="F8962" s="360"/>
      <c r="G8962" s="829"/>
      <c r="H8962" s="465"/>
      <c r="K8962" s="245"/>
      <c r="L8962" s="465"/>
      <c r="M8962" s="465"/>
      <c r="N8962" s="245"/>
      <c r="O8962" s="245"/>
      <c r="P8962" s="245"/>
      <c r="Q8962" s="245"/>
      <c r="R8962" s="245"/>
      <c r="S8962" s="245"/>
      <c r="T8962" s="245"/>
      <c r="U8962" s="245"/>
      <c r="V8962" s="245"/>
      <c r="W8962" s="245"/>
      <c r="X8962" s="245"/>
      <c r="Y8962" s="245"/>
      <c r="Z8962" s="245"/>
      <c r="AA8962" s="245"/>
      <c r="AB8962" s="245"/>
      <c r="AC8962" s="245"/>
      <c r="AD8962" s="245"/>
      <c r="AE8962" s="245"/>
      <c r="AF8962" s="245"/>
      <c r="AG8962" s="245"/>
      <c r="AH8962" s="245"/>
      <c r="AI8962" s="245"/>
      <c r="AJ8962" s="245"/>
      <c r="AK8962" s="245"/>
      <c r="AL8962" s="245"/>
      <c r="AM8962" s="245"/>
      <c r="AN8962" s="245"/>
      <c r="AO8962" s="245"/>
      <c r="AP8962" s="245"/>
      <c r="AQ8962" s="245"/>
      <c r="AR8962" s="245"/>
      <c r="AS8962" s="245"/>
      <c r="AT8962" s="245"/>
      <c r="AU8962" s="245"/>
      <c r="AV8962" s="245"/>
      <c r="AW8962" s="245"/>
      <c r="AX8962" s="245"/>
      <c r="AY8962" s="245"/>
      <c r="AZ8962" s="245"/>
      <c r="BA8962" s="245"/>
      <c r="BB8962" s="245"/>
      <c r="BC8962" s="245"/>
      <c r="BD8962" s="245"/>
      <c r="BE8962" s="245"/>
      <c r="BF8962" s="245"/>
      <c r="BG8962" s="245"/>
      <c r="BH8962" s="245"/>
      <c r="BI8962" s="245"/>
      <c r="BJ8962" s="245"/>
      <c r="BK8962" s="245"/>
      <c r="BL8962" s="245"/>
      <c r="BM8962" s="245"/>
      <c r="BN8962" s="245"/>
      <c r="BO8962" s="245"/>
      <c r="BP8962" s="245"/>
      <c r="BQ8962" s="245"/>
      <c r="BR8962" s="245"/>
      <c r="BS8962" s="245"/>
      <c r="BT8962" s="245"/>
      <c r="BU8962" s="245"/>
      <c r="BV8962" s="245"/>
      <c r="BW8962" s="245"/>
      <c r="BX8962" s="245"/>
      <c r="BY8962" s="245"/>
      <c r="BZ8962" s="245"/>
      <c r="CA8962" s="245"/>
      <c r="CB8962" s="245"/>
      <c r="CC8962" s="245"/>
      <c r="CD8962" s="245"/>
      <c r="CE8962" s="245"/>
      <c r="CF8962" s="245"/>
      <c r="CG8962" s="245"/>
      <c r="CH8962" s="245"/>
      <c r="CI8962" s="245"/>
      <c r="CJ8962" s="245"/>
      <c r="CK8962" s="245"/>
      <c r="CL8962" s="245"/>
      <c r="CM8962" s="245"/>
      <c r="CN8962" s="245"/>
      <c r="CO8962" s="245"/>
      <c r="CP8962" s="245"/>
      <c r="CQ8962" s="245"/>
      <c r="CR8962" s="245"/>
      <c r="CS8962" s="245"/>
      <c r="CT8962" s="245"/>
      <c r="CU8962" s="245"/>
      <c r="CV8962" s="245"/>
      <c r="CW8962" s="245"/>
      <c r="CX8962" s="245"/>
      <c r="CY8962" s="245"/>
      <c r="CZ8962" s="245"/>
      <c r="DA8962" s="245"/>
      <c r="DB8962" s="245"/>
      <c r="DC8962" s="245"/>
      <c r="DD8962" s="245"/>
      <c r="DE8962" s="245"/>
      <c r="DF8962" s="245"/>
      <c r="DG8962" s="245"/>
      <c r="DH8962" s="245"/>
      <c r="DI8962" s="245"/>
      <c r="DJ8962" s="245"/>
      <c r="DK8962" s="245"/>
      <c r="DL8962" s="245"/>
      <c r="DM8962" s="245"/>
      <c r="DN8962" s="245"/>
      <c r="DO8962" s="245"/>
      <c r="DP8962" s="245"/>
      <c r="DQ8962" s="245"/>
      <c r="DR8962" s="245"/>
      <c r="DS8962" s="245"/>
      <c r="DT8962" s="245"/>
      <c r="DU8962" s="245"/>
      <c r="DV8962" s="245"/>
      <c r="DW8962" s="245"/>
      <c r="DX8962" s="245"/>
      <c r="DY8962" s="245"/>
      <c r="DZ8962" s="245"/>
      <c r="EA8962" s="245"/>
      <c r="EB8962" s="245"/>
      <c r="EC8962" s="245"/>
      <c r="ED8962" s="245"/>
      <c r="EE8962" s="245"/>
      <c r="EF8962" s="245"/>
      <c r="EG8962" s="245"/>
      <c r="EH8962" s="245"/>
      <c r="EI8962" s="245"/>
      <c r="EJ8962" s="245"/>
      <c r="EK8962" s="245"/>
      <c r="EL8962" s="245"/>
      <c r="EM8962" s="245"/>
      <c r="EN8962" s="245"/>
      <c r="EO8962" s="245"/>
      <c r="EP8962" s="245"/>
      <c r="EQ8962" s="245"/>
      <c r="ER8962" s="245"/>
      <c r="ES8962" s="245"/>
      <c r="ET8962" s="245"/>
      <c r="EU8962" s="245"/>
      <c r="EV8962" s="245"/>
      <c r="EW8962" s="245"/>
      <c r="EX8962" s="245"/>
      <c r="EY8962" s="245"/>
      <c r="EZ8962" s="245"/>
      <c r="FA8962" s="245"/>
      <c r="FB8962" s="245"/>
      <c r="FC8962" s="245"/>
      <c r="FD8962" s="245"/>
      <c r="FE8962" s="245"/>
      <c r="FF8962" s="245"/>
      <c r="FG8962" s="245"/>
      <c r="FH8962" s="245"/>
      <c r="FI8962" s="245"/>
      <c r="FJ8962" s="245"/>
      <c r="FK8962" s="245"/>
      <c r="FL8962" s="245"/>
      <c r="FM8962" s="245"/>
      <c r="FN8962" s="245"/>
      <c r="FO8962" s="245"/>
      <c r="FP8962" s="245"/>
      <c r="FQ8962" s="245"/>
      <c r="FR8962" s="245"/>
      <c r="FS8962" s="245"/>
      <c r="FT8962" s="245"/>
      <c r="FU8962" s="245"/>
      <c r="FV8962" s="245"/>
      <c r="FW8962" s="245"/>
      <c r="FX8962" s="245"/>
      <c r="FY8962" s="245"/>
      <c r="FZ8962" s="245"/>
      <c r="GA8962" s="245"/>
      <c r="GB8962" s="245"/>
      <c r="GC8962" s="245"/>
      <c r="GD8962" s="245"/>
      <c r="GE8962" s="245"/>
      <c r="GF8962" s="245"/>
      <c r="GG8962" s="245"/>
      <c r="GH8962" s="245"/>
      <c r="GI8962" s="245"/>
      <c r="GJ8962" s="245"/>
      <c r="GK8962" s="245"/>
      <c r="GL8962" s="245"/>
      <c r="GM8962" s="245"/>
      <c r="GN8962" s="245"/>
      <c r="GO8962" s="245"/>
      <c r="GP8962" s="245"/>
      <c r="GQ8962" s="245"/>
      <c r="GR8962" s="245"/>
      <c r="GS8962" s="245"/>
      <c r="GT8962" s="245"/>
      <c r="GU8962" s="245"/>
      <c r="GV8962" s="245"/>
      <c r="GW8962" s="245"/>
      <c r="GX8962" s="245"/>
      <c r="GY8962" s="245"/>
      <c r="GZ8962" s="245"/>
      <c r="HA8962" s="245"/>
      <c r="HB8962" s="245"/>
      <c r="HC8962" s="245"/>
      <c r="HD8962" s="245"/>
      <c r="HE8962" s="245"/>
      <c r="HF8962" s="245"/>
      <c r="HG8962" s="245"/>
      <c r="HH8962" s="245"/>
      <c r="HI8962" s="245"/>
      <c r="HJ8962" s="245"/>
      <c r="HK8962" s="245"/>
      <c r="HL8962" s="245"/>
      <c r="HM8962" s="245"/>
      <c r="HN8962" s="245"/>
      <c r="HO8962" s="245"/>
      <c r="HP8962" s="245"/>
      <c r="HQ8962" s="245"/>
      <c r="HR8962" s="245"/>
      <c r="HS8962" s="245"/>
      <c r="HT8962" s="245"/>
      <c r="HU8962" s="245"/>
      <c r="HV8962" s="245"/>
      <c r="HW8962" s="245"/>
      <c r="HX8962" s="245"/>
      <c r="HY8962" s="245"/>
      <c r="HZ8962" s="245"/>
      <c r="IA8962" s="245"/>
      <c r="IB8962" s="245"/>
      <c r="IC8962" s="245"/>
      <c r="ID8962" s="245"/>
      <c r="IE8962" s="245"/>
      <c r="IF8962" s="245"/>
      <c r="IG8962" s="245"/>
      <c r="IH8962" s="245"/>
      <c r="II8962" s="245"/>
    </row>
    <row r="8963" spans="1:243" ht="12.75" customHeight="1">
      <c r="B8963" s="233"/>
      <c r="C8963" s="233"/>
      <c r="D8963" s="467"/>
      <c r="E8963" s="293" t="s">
        <v>236</v>
      </c>
      <c r="F8963" s="386" t="s">
        <v>143</v>
      </c>
      <c r="G8963" s="829"/>
      <c r="H8963" s="468"/>
      <c r="L8963" s="468"/>
      <c r="M8963" s="469"/>
    </row>
    <row r="8964" spans="1:243" ht="12.75" customHeight="1">
      <c r="A8964" s="387"/>
      <c r="B8964" s="233"/>
      <c r="C8964" s="233"/>
      <c r="D8964" s="470">
        <v>1</v>
      </c>
      <c r="E8964" s="829" t="s">
        <v>682</v>
      </c>
      <c r="F8964" s="1380" t="s">
        <v>1747</v>
      </c>
      <c r="G8964" s="829"/>
      <c r="H8964" s="471">
        <f>Bahan!$C$676</f>
        <v>1371000</v>
      </c>
      <c r="L8964" s="469">
        <f>D8964*H8964</f>
        <v>1371000</v>
      </c>
      <c r="M8964" s="469"/>
    </row>
    <row r="8965" spans="1:243" ht="12.75" customHeight="1">
      <c r="A8965" s="387"/>
      <c r="B8965" s="233"/>
      <c r="C8965" s="233"/>
      <c r="D8965" s="470">
        <v>0.1</v>
      </c>
      <c r="E8965" s="829" t="s">
        <v>8</v>
      </c>
      <c r="F8965" s="1380" t="s">
        <v>704</v>
      </c>
      <c r="G8965" s="829"/>
      <c r="H8965" s="471">
        <f>H8964</f>
        <v>1371000</v>
      </c>
      <c r="L8965" s="469">
        <f>D8965*H8965</f>
        <v>137100</v>
      </c>
      <c r="M8965" s="469"/>
    </row>
    <row r="8966" spans="1:243" s="1383" customFormat="1" ht="14">
      <c r="A8966" s="1382"/>
      <c r="D8966" s="1384"/>
      <c r="E8966" s="1385"/>
      <c r="G8966" s="1385"/>
      <c r="H8966" s="464">
        <f>IFERROR(VLOOKUP(F8966,[143]bahan!$B$3:$D$474,3,FALSE),"")</f>
        <v>0</v>
      </c>
      <c r="L8966" s="1386"/>
      <c r="M8966" s="426" t="s">
        <v>128</v>
      </c>
      <c r="N8966" s="265">
        <f>SUM(L8964:L8965)</f>
        <v>1508100</v>
      </c>
    </row>
    <row r="8967" spans="1:243" s="1383" customFormat="1" ht="14">
      <c r="A8967" s="1382"/>
      <c r="D8967" s="1384"/>
      <c r="E8967" s="1385"/>
      <c r="G8967" s="1385"/>
      <c r="H8967" s="471"/>
      <c r="I8967" s="233"/>
      <c r="J8967" s="233"/>
      <c r="K8967" s="233"/>
      <c r="L8967" s="469"/>
      <c r="M8967" s="431" t="s">
        <v>169</v>
      </c>
      <c r="N8967" s="268" t="s">
        <v>169</v>
      </c>
    </row>
    <row r="8968" spans="1:243" s="1383" customFormat="1" ht="14">
      <c r="A8968" s="1382"/>
      <c r="D8968" s="1384"/>
      <c r="E8968" s="1385"/>
      <c r="G8968" s="1385"/>
      <c r="H8968" s="233" t="s">
        <v>170</v>
      </c>
      <c r="I8968" s="233"/>
      <c r="J8968" s="233"/>
      <c r="K8968" s="233"/>
      <c r="L8968" s="469"/>
      <c r="M8968" s="426" t="s">
        <v>128</v>
      </c>
      <c r="N8968" s="426">
        <f>SUM(N8966:N8966)</f>
        <v>1508100</v>
      </c>
    </row>
    <row r="8969" spans="1:243" s="1383" customFormat="1" ht="14">
      <c r="A8969" s="1382"/>
      <c r="D8969" s="1384"/>
      <c r="E8969" s="1385"/>
      <c r="G8969" s="1385"/>
      <c r="H8969" s="269" t="s">
        <v>3123</v>
      </c>
      <c r="I8969" s="233"/>
      <c r="J8969" s="233"/>
      <c r="K8969" s="270"/>
      <c r="L8969" s="233"/>
      <c r="M8969" s="230" t="s">
        <v>128</v>
      </c>
      <c r="N8969" s="265">
        <f>N8968*$Q$4</f>
        <v>150810</v>
      </c>
    </row>
    <row r="8970" spans="1:243" s="1383" customFormat="1" ht="14">
      <c r="A8970" s="1382"/>
      <c r="D8970" s="1384"/>
      <c r="E8970" s="1385"/>
      <c r="G8970" s="1385"/>
      <c r="H8970" s="233" t="s">
        <v>171</v>
      </c>
      <c r="I8970" s="233"/>
      <c r="J8970" s="233"/>
      <c r="K8970" s="233"/>
      <c r="L8970" s="469"/>
      <c r="M8970" s="230" t="s">
        <v>128</v>
      </c>
      <c r="N8970" s="262">
        <f>ROUNDDOWN((N8968+N8969),0)</f>
        <v>1658910</v>
      </c>
    </row>
    <row r="8971" spans="1:243" ht="13">
      <c r="B8971" s="233"/>
      <c r="C8971" s="233"/>
      <c r="D8971" s="449"/>
      <c r="E8971" s="829"/>
      <c r="F8971" s="279"/>
      <c r="G8971" s="829"/>
      <c r="H8971" s="469"/>
      <c r="L8971" s="469"/>
      <c r="M8971" s="465"/>
    </row>
    <row r="8972" spans="1:243" ht="12.75" customHeight="1">
      <c r="A8972" s="258">
        <f>1+A8962</f>
        <v>357</v>
      </c>
      <c r="B8972" s="1250" t="s">
        <v>1748</v>
      </c>
      <c r="C8972" s="233"/>
      <c r="D8972" s="466" t="s">
        <v>1749</v>
      </c>
      <c r="E8972" s="1250"/>
      <c r="F8972" s="360"/>
      <c r="G8972" s="829"/>
      <c r="H8972" s="465"/>
      <c r="K8972" s="245"/>
      <c r="L8972" s="465"/>
      <c r="M8972" s="465"/>
      <c r="N8972" s="245"/>
      <c r="O8972" s="245"/>
      <c r="P8972" s="245"/>
      <c r="Q8972" s="245"/>
      <c r="R8972" s="245"/>
      <c r="S8972" s="245"/>
      <c r="T8972" s="245"/>
      <c r="U8972" s="245"/>
      <c r="V8972" s="245"/>
      <c r="W8972" s="245"/>
      <c r="X8972" s="245"/>
      <c r="Y8972" s="245"/>
      <c r="Z8972" s="245"/>
      <c r="AA8972" s="245"/>
      <c r="AB8972" s="245"/>
      <c r="AC8972" s="245"/>
      <c r="AD8972" s="245"/>
      <c r="AE8972" s="245"/>
      <c r="AF8972" s="245"/>
      <c r="AG8972" s="245"/>
      <c r="AH8972" s="245"/>
      <c r="AI8972" s="245"/>
      <c r="AJ8972" s="245"/>
      <c r="AK8972" s="245"/>
      <c r="AL8972" s="245"/>
      <c r="AM8972" s="245"/>
      <c r="AN8972" s="245"/>
      <c r="AO8972" s="245"/>
      <c r="AP8972" s="245"/>
      <c r="AQ8972" s="245"/>
      <c r="AR8972" s="245"/>
      <c r="AS8972" s="245"/>
      <c r="AT8972" s="245"/>
      <c r="AU8972" s="245"/>
      <c r="AV8972" s="245"/>
      <c r="AW8972" s="245"/>
      <c r="AX8972" s="245"/>
      <c r="AY8972" s="245"/>
      <c r="AZ8972" s="245"/>
      <c r="BA8972" s="245"/>
      <c r="BB8972" s="245"/>
      <c r="BC8972" s="245"/>
      <c r="BD8972" s="245"/>
      <c r="BE8972" s="245"/>
      <c r="BF8972" s="245"/>
      <c r="BG8972" s="245"/>
      <c r="BH8972" s="245"/>
      <c r="BI8972" s="245"/>
      <c r="BJ8972" s="245"/>
      <c r="BK8972" s="245"/>
      <c r="BL8972" s="245"/>
      <c r="BM8972" s="245"/>
      <c r="BN8972" s="245"/>
      <c r="BO8972" s="245"/>
      <c r="BP8972" s="245"/>
      <c r="BQ8972" s="245"/>
      <c r="BR8972" s="245"/>
      <c r="BS8972" s="245"/>
      <c r="BT8972" s="245"/>
      <c r="BU8972" s="245"/>
      <c r="BV8972" s="245"/>
      <c r="BW8972" s="245"/>
      <c r="BX8972" s="245"/>
      <c r="BY8972" s="245"/>
      <c r="BZ8972" s="245"/>
      <c r="CA8972" s="245"/>
      <c r="CB8972" s="245"/>
      <c r="CC8972" s="245"/>
      <c r="CD8972" s="245"/>
      <c r="CE8972" s="245"/>
      <c r="CF8972" s="245"/>
      <c r="CG8972" s="245"/>
      <c r="CH8972" s="245"/>
      <c r="CI8972" s="245"/>
      <c r="CJ8972" s="245"/>
      <c r="CK8972" s="245"/>
      <c r="CL8972" s="245"/>
      <c r="CM8972" s="245"/>
      <c r="CN8972" s="245"/>
      <c r="CO8972" s="245"/>
      <c r="CP8972" s="245"/>
      <c r="CQ8972" s="245"/>
      <c r="CR8972" s="245"/>
      <c r="CS8972" s="245"/>
      <c r="CT8972" s="245"/>
      <c r="CU8972" s="245"/>
      <c r="CV8972" s="245"/>
      <c r="CW8972" s="245"/>
      <c r="CX8972" s="245"/>
      <c r="CY8972" s="245"/>
      <c r="CZ8972" s="245"/>
      <c r="DA8972" s="245"/>
      <c r="DB8972" s="245"/>
      <c r="DC8972" s="245"/>
      <c r="DD8972" s="245"/>
      <c r="DE8972" s="245"/>
      <c r="DF8972" s="245"/>
      <c r="DG8972" s="245"/>
      <c r="DH8972" s="245"/>
      <c r="DI8972" s="245"/>
      <c r="DJ8972" s="245"/>
      <c r="DK8972" s="245"/>
      <c r="DL8972" s="245"/>
      <c r="DM8972" s="245"/>
      <c r="DN8972" s="245"/>
      <c r="DO8972" s="245"/>
      <c r="DP8972" s="245"/>
      <c r="DQ8972" s="245"/>
      <c r="DR8972" s="245"/>
      <c r="DS8972" s="245"/>
      <c r="DT8972" s="245"/>
      <c r="DU8972" s="245"/>
      <c r="DV8972" s="245"/>
      <c r="DW8972" s="245"/>
      <c r="DX8972" s="245"/>
      <c r="DY8972" s="245"/>
      <c r="DZ8972" s="245"/>
      <c r="EA8972" s="245"/>
      <c r="EB8972" s="245"/>
      <c r="EC8972" s="245"/>
      <c r="ED8972" s="245"/>
      <c r="EE8972" s="245"/>
      <c r="EF8972" s="245"/>
      <c r="EG8972" s="245"/>
      <c r="EH8972" s="245"/>
      <c r="EI8972" s="245"/>
      <c r="EJ8972" s="245"/>
      <c r="EK8972" s="245"/>
      <c r="EL8972" s="245"/>
      <c r="EM8972" s="245"/>
      <c r="EN8972" s="245"/>
      <c r="EO8972" s="245"/>
      <c r="EP8972" s="245"/>
      <c r="EQ8972" s="245"/>
      <c r="ER8972" s="245"/>
      <c r="ES8972" s="245"/>
      <c r="ET8972" s="245"/>
      <c r="EU8972" s="245"/>
      <c r="EV8972" s="245"/>
      <c r="EW8972" s="245"/>
      <c r="EX8972" s="245"/>
      <c r="EY8972" s="245"/>
      <c r="EZ8972" s="245"/>
      <c r="FA8972" s="245"/>
      <c r="FB8972" s="245"/>
      <c r="FC8972" s="245"/>
      <c r="FD8972" s="245"/>
      <c r="FE8972" s="245"/>
      <c r="FF8972" s="245"/>
      <c r="FG8972" s="245"/>
      <c r="FH8972" s="245"/>
      <c r="FI8972" s="245"/>
      <c r="FJ8972" s="245"/>
      <c r="FK8972" s="245"/>
      <c r="FL8972" s="245"/>
      <c r="FM8972" s="245"/>
      <c r="FN8972" s="245"/>
      <c r="FO8972" s="245"/>
      <c r="FP8972" s="245"/>
      <c r="FQ8972" s="245"/>
      <c r="FR8972" s="245"/>
      <c r="FS8972" s="245"/>
      <c r="FT8972" s="245"/>
      <c r="FU8972" s="245"/>
      <c r="FV8972" s="245"/>
      <c r="FW8972" s="245"/>
      <c r="FX8972" s="245"/>
      <c r="FY8972" s="245"/>
      <c r="FZ8972" s="245"/>
      <c r="GA8972" s="245"/>
      <c r="GB8972" s="245"/>
      <c r="GC8972" s="245"/>
      <c r="GD8972" s="245"/>
      <c r="GE8972" s="245"/>
      <c r="GF8972" s="245"/>
      <c r="GG8972" s="245"/>
      <c r="GH8972" s="245"/>
      <c r="GI8972" s="245"/>
      <c r="GJ8972" s="245"/>
      <c r="GK8972" s="245"/>
      <c r="GL8972" s="245"/>
      <c r="GM8972" s="245"/>
      <c r="GN8972" s="245"/>
      <c r="GO8972" s="245"/>
      <c r="GP8972" s="245"/>
      <c r="GQ8972" s="245"/>
      <c r="GR8972" s="245"/>
      <c r="GS8972" s="245"/>
      <c r="GT8972" s="245"/>
      <c r="GU8972" s="245"/>
      <c r="GV8972" s="245"/>
      <c r="GW8972" s="245"/>
      <c r="GX8972" s="245"/>
      <c r="GY8972" s="245"/>
      <c r="GZ8972" s="245"/>
      <c r="HA8972" s="245"/>
      <c r="HB8972" s="245"/>
      <c r="HC8972" s="245"/>
      <c r="HD8972" s="245"/>
      <c r="HE8972" s="245"/>
      <c r="HF8972" s="245"/>
      <c r="HG8972" s="245"/>
      <c r="HH8972" s="245"/>
      <c r="HI8972" s="245"/>
      <c r="HJ8972" s="245"/>
      <c r="HK8972" s="245"/>
      <c r="HL8972" s="245"/>
      <c r="HM8972" s="245"/>
      <c r="HN8972" s="245"/>
      <c r="HO8972" s="245"/>
      <c r="HP8972" s="245"/>
      <c r="HQ8972" s="245"/>
      <c r="HR8972" s="245"/>
      <c r="HS8972" s="245"/>
      <c r="HT8972" s="245"/>
      <c r="HU8972" s="245"/>
      <c r="HV8972" s="245"/>
      <c r="HW8972" s="245"/>
      <c r="HX8972" s="245"/>
      <c r="HY8972" s="245"/>
      <c r="HZ8972" s="245"/>
      <c r="IA8972" s="245"/>
      <c r="IB8972" s="245"/>
      <c r="IC8972" s="245"/>
      <c r="ID8972" s="245"/>
      <c r="IE8972" s="245"/>
      <c r="IF8972" s="245"/>
      <c r="IG8972" s="245"/>
      <c r="IH8972" s="245"/>
      <c r="II8972" s="245"/>
    </row>
    <row r="8973" spans="1:243" ht="12.75" customHeight="1">
      <c r="B8973" s="233"/>
      <c r="C8973" s="233"/>
      <c r="D8973" s="467"/>
      <c r="E8973" s="293" t="s">
        <v>236</v>
      </c>
      <c r="F8973" s="386" t="s">
        <v>143</v>
      </c>
      <c r="G8973" s="829"/>
      <c r="H8973" s="468"/>
      <c r="L8973" s="468"/>
      <c r="M8973" s="469"/>
    </row>
    <row r="8974" spans="1:243" ht="12.75" customHeight="1">
      <c r="A8974" s="387"/>
      <c r="B8974" s="233"/>
      <c r="C8974" s="233"/>
      <c r="D8974" s="470">
        <v>1</v>
      </c>
      <c r="E8974" s="829" t="s">
        <v>682</v>
      </c>
      <c r="F8974" s="1380" t="s">
        <v>1750</v>
      </c>
      <c r="G8974" s="829"/>
      <c r="H8974" s="471">
        <f>Bahan!$C$677</f>
        <v>1600000</v>
      </c>
      <c r="L8974" s="469">
        <f>D8974*H8974</f>
        <v>1600000</v>
      </c>
      <c r="M8974" s="469"/>
    </row>
    <row r="8975" spans="1:243" ht="12.75" customHeight="1">
      <c r="A8975" s="387"/>
      <c r="B8975" s="233"/>
      <c r="C8975" s="233"/>
      <c r="D8975" s="470">
        <v>0.1</v>
      </c>
      <c r="E8975" s="829" t="s">
        <v>8</v>
      </c>
      <c r="F8975" s="1380" t="s">
        <v>704</v>
      </c>
      <c r="G8975" s="829"/>
      <c r="H8975" s="471">
        <f>H8974</f>
        <v>1600000</v>
      </c>
      <c r="L8975" s="469">
        <f>D8975*H8975</f>
        <v>160000</v>
      </c>
      <c r="M8975" s="469"/>
    </row>
    <row r="8976" spans="1:243" s="1383" customFormat="1" ht="14">
      <c r="A8976" s="1382"/>
      <c r="D8976" s="1384"/>
      <c r="E8976" s="1385"/>
      <c r="G8976" s="1385"/>
      <c r="H8976" s="464">
        <f>IFERROR(VLOOKUP(F8976,[143]bahan!$B$3:$D$474,3,FALSE),"")</f>
        <v>0</v>
      </c>
      <c r="L8976" s="1386"/>
      <c r="M8976" s="426" t="s">
        <v>128</v>
      </c>
      <c r="N8976" s="265">
        <f>SUM(L8974:L8975)</f>
        <v>1760000</v>
      </c>
    </row>
    <row r="8977" spans="1:14" s="1383" customFormat="1" ht="14">
      <c r="A8977" s="1382"/>
      <c r="D8977" s="1384"/>
      <c r="E8977" s="1385"/>
      <c r="G8977" s="1385"/>
      <c r="H8977" s="471"/>
      <c r="I8977" s="233"/>
      <c r="J8977" s="233"/>
      <c r="K8977" s="233"/>
      <c r="L8977" s="469"/>
      <c r="M8977" s="431" t="s">
        <v>169</v>
      </c>
      <c r="N8977" s="268" t="s">
        <v>169</v>
      </c>
    </row>
    <row r="8978" spans="1:14" s="1383" customFormat="1" ht="14">
      <c r="A8978" s="1382"/>
      <c r="D8978" s="1384"/>
      <c r="E8978" s="1385"/>
      <c r="G8978" s="1385"/>
      <c r="H8978" s="233" t="s">
        <v>170</v>
      </c>
      <c r="I8978" s="233"/>
      <c r="J8978" s="233"/>
      <c r="K8978" s="233"/>
      <c r="L8978" s="469"/>
      <c r="M8978" s="426" t="s">
        <v>128</v>
      </c>
      <c r="N8978" s="426">
        <f>SUM(N8976:N8976)</f>
        <v>1760000</v>
      </c>
    </row>
    <row r="8979" spans="1:14" s="1383" customFormat="1" ht="14">
      <c r="A8979" s="1382"/>
      <c r="D8979" s="1384"/>
      <c r="E8979" s="1385"/>
      <c r="G8979" s="1385"/>
      <c r="H8979" s="269" t="s">
        <v>3123</v>
      </c>
      <c r="I8979" s="233"/>
      <c r="J8979" s="233"/>
      <c r="K8979" s="270"/>
      <c r="L8979" s="233"/>
      <c r="M8979" s="230" t="s">
        <v>128</v>
      </c>
      <c r="N8979" s="265">
        <f>N8978*$Q$4</f>
        <v>176000</v>
      </c>
    </row>
    <row r="8980" spans="1:14" s="1383" customFormat="1" ht="14">
      <c r="A8980" s="1382"/>
      <c r="D8980" s="1384"/>
      <c r="E8980" s="1385"/>
      <c r="G8980" s="1385"/>
      <c r="H8980" s="233" t="s">
        <v>171</v>
      </c>
      <c r="I8980" s="233"/>
      <c r="J8980" s="233"/>
      <c r="K8980" s="233"/>
      <c r="L8980" s="469"/>
      <c r="M8980" s="230" t="s">
        <v>128</v>
      </c>
      <c r="N8980" s="262">
        <f>ROUNDDOWN((N8978+N8979),0)</f>
        <v>1936000</v>
      </c>
    </row>
    <row r="8981" spans="1:14" ht="13">
      <c r="B8981" s="233"/>
      <c r="C8981" s="233"/>
      <c r="D8981" s="449"/>
      <c r="E8981" s="829"/>
      <c r="F8981" s="279"/>
      <c r="G8981" s="829"/>
      <c r="H8981" s="469"/>
      <c r="L8981" s="469"/>
      <c r="M8981" s="465"/>
    </row>
    <row r="8982" spans="1:14" s="245" customFormat="1" ht="12.75" customHeight="1">
      <c r="A8982" s="258">
        <f>1+A8972</f>
        <v>358</v>
      </c>
      <c r="B8982" s="1250" t="s">
        <v>1751</v>
      </c>
      <c r="D8982" s="466" t="s">
        <v>1752</v>
      </c>
      <c r="G8982" s="1250"/>
      <c r="H8982" s="465"/>
      <c r="L8982" s="465"/>
      <c r="M8982" s="465"/>
    </row>
    <row r="8983" spans="1:14" s="1378" customFormat="1" ht="13">
      <c r="A8983" s="403"/>
      <c r="D8983" s="449"/>
      <c r="E8983" s="829" t="s">
        <v>147</v>
      </c>
      <c r="F8983" s="233" t="s">
        <v>148</v>
      </c>
      <c r="G8983" s="1387"/>
      <c r="H8983" s="469"/>
      <c r="L8983" s="469"/>
      <c r="M8983" s="469"/>
    </row>
    <row r="8984" spans="1:14" s="1378" customFormat="1" ht="13">
      <c r="A8984" s="403"/>
      <c r="D8984" s="416">
        <v>0.5</v>
      </c>
      <c r="E8984" s="829" t="s">
        <v>149</v>
      </c>
      <c r="F8984" s="455" t="s">
        <v>150</v>
      </c>
      <c r="G8984" s="1387"/>
      <c r="H8984" s="248">
        <f>Bahan!$C$10</f>
        <v>125000</v>
      </c>
      <c r="L8984" s="469">
        <f>D8984*H8984</f>
        <v>62500</v>
      </c>
      <c r="M8984" s="469"/>
    </row>
    <row r="8985" spans="1:14" s="1378" customFormat="1" ht="13">
      <c r="A8985" s="403"/>
      <c r="D8985" s="416">
        <v>0.5</v>
      </c>
      <c r="E8985" s="829" t="s">
        <v>149</v>
      </c>
      <c r="F8985" s="455" t="s">
        <v>1753</v>
      </c>
      <c r="G8985" s="1387"/>
      <c r="H8985" s="248">
        <f>Bahan!$C$20</f>
        <v>135000</v>
      </c>
      <c r="L8985" s="469">
        <f>D8985*H8985</f>
        <v>67500</v>
      </c>
      <c r="M8985" s="469"/>
    </row>
    <row r="8986" spans="1:14" s="1378" customFormat="1" ht="13">
      <c r="A8986" s="403"/>
      <c r="D8986" s="416">
        <v>0.05</v>
      </c>
      <c r="E8986" s="829" t="s">
        <v>149</v>
      </c>
      <c r="F8986" s="233" t="s">
        <v>153</v>
      </c>
      <c r="G8986" s="1387"/>
      <c r="H8986" s="248">
        <f>Bahan!$C$21</f>
        <v>145000</v>
      </c>
      <c r="L8986" s="469">
        <f>D8986*H8986</f>
        <v>7250</v>
      </c>
      <c r="M8986" s="469"/>
    </row>
    <row r="8987" spans="1:14" s="1378" customFormat="1" ht="13">
      <c r="A8987" s="403"/>
      <c r="D8987" s="416">
        <v>0.05</v>
      </c>
      <c r="E8987" s="829" t="s">
        <v>149</v>
      </c>
      <c r="F8987" s="233" t="s">
        <v>154</v>
      </c>
      <c r="G8987" s="1387"/>
      <c r="H8987" s="248">
        <f>Bahan!$C$22</f>
        <v>150000</v>
      </c>
      <c r="L8987" s="469">
        <f>D8987*H8987</f>
        <v>7500</v>
      </c>
      <c r="M8987" s="469"/>
    </row>
    <row r="8988" spans="1:14" s="1378" customFormat="1" ht="13">
      <c r="A8988" s="403"/>
      <c r="D8988" s="449"/>
      <c r="E8988" s="829" t="s">
        <v>155</v>
      </c>
      <c r="F8988" s="233" t="s">
        <v>156</v>
      </c>
      <c r="G8988" s="1387"/>
      <c r="H8988" s="469"/>
      <c r="L8988" s="469"/>
      <c r="M8988" s="469"/>
      <c r="N8988" s="265">
        <f>SUM(L8984:L8987)</f>
        <v>144750</v>
      </c>
    </row>
    <row r="8989" spans="1:14" s="1378" customFormat="1" ht="13">
      <c r="A8989" s="403"/>
      <c r="D8989" s="416">
        <v>1</v>
      </c>
      <c r="E8989" s="829" t="s">
        <v>682</v>
      </c>
      <c r="F8989" s="457" t="s">
        <v>1754</v>
      </c>
      <c r="G8989" s="1387"/>
      <c r="H8989" s="469">
        <f>Bahan!$C$678</f>
        <v>4100000</v>
      </c>
      <c r="L8989" s="469">
        <f>D8989*H8989</f>
        <v>4100000</v>
      </c>
      <c r="M8989" s="469"/>
    </row>
    <row r="8990" spans="1:14" s="1378" customFormat="1" ht="13">
      <c r="A8990" s="231"/>
      <c r="D8990" s="449"/>
      <c r="E8990" s="829"/>
      <c r="F8990" s="233"/>
      <c r="G8990" s="1387"/>
      <c r="H8990" s="471"/>
      <c r="L8990" s="469"/>
      <c r="M8990" s="469"/>
      <c r="N8990" s="265">
        <f>SUM(L8989)</f>
        <v>4100000</v>
      </c>
    </row>
    <row r="8991" spans="1:14" s="1383" customFormat="1" ht="14">
      <c r="A8991" s="1382"/>
      <c r="D8991" s="1384"/>
      <c r="E8991" s="1385"/>
      <c r="G8991" s="1385"/>
      <c r="H8991" s="471"/>
      <c r="I8991" s="233"/>
      <c r="J8991" s="233"/>
      <c r="K8991" s="233"/>
      <c r="L8991" s="469"/>
      <c r="M8991" s="431" t="s">
        <v>169</v>
      </c>
      <c r="N8991" s="268" t="s">
        <v>169</v>
      </c>
    </row>
    <row r="8992" spans="1:14" s="1383" customFormat="1" ht="14">
      <c r="A8992" s="1382"/>
      <c r="D8992" s="1384"/>
      <c r="E8992" s="1385"/>
      <c r="G8992" s="1385"/>
      <c r="H8992" s="233" t="s">
        <v>170</v>
      </c>
      <c r="I8992" s="233"/>
      <c r="J8992" s="233"/>
      <c r="K8992" s="233"/>
      <c r="L8992" s="469"/>
      <c r="M8992" s="426" t="s">
        <v>128</v>
      </c>
      <c r="N8992" s="426">
        <f>SUM(N8984:N8990)</f>
        <v>4244750</v>
      </c>
    </row>
    <row r="8993" spans="1:14" s="1383" customFormat="1" ht="14">
      <c r="A8993" s="1382"/>
      <c r="D8993" s="1384"/>
      <c r="E8993" s="1385"/>
      <c r="G8993" s="1385"/>
      <c r="H8993" s="269" t="s">
        <v>3123</v>
      </c>
      <c r="I8993" s="233"/>
      <c r="J8993" s="233"/>
      <c r="K8993" s="270"/>
      <c r="L8993" s="233"/>
      <c r="M8993" s="230" t="s">
        <v>128</v>
      </c>
      <c r="N8993" s="265">
        <f>N8992*$Q$4</f>
        <v>424475</v>
      </c>
    </row>
    <row r="8994" spans="1:14" s="1383" customFormat="1" ht="14">
      <c r="A8994" s="1382"/>
      <c r="D8994" s="1384"/>
      <c r="E8994" s="1385"/>
      <c r="G8994" s="1385"/>
      <c r="H8994" s="233" t="s">
        <v>171</v>
      </c>
      <c r="I8994" s="233"/>
      <c r="J8994" s="233"/>
      <c r="K8994" s="233"/>
      <c r="L8994" s="469"/>
      <c r="M8994" s="230" t="s">
        <v>128</v>
      </c>
      <c r="N8994" s="262">
        <f>ROUNDDOWN((N8992+N8993),0)</f>
        <v>4669225</v>
      </c>
    </row>
    <row r="8995" spans="1:14" s="1378" customFormat="1" ht="13">
      <c r="A8995" s="231"/>
      <c r="D8995" s="449"/>
      <c r="E8995" s="829"/>
      <c r="F8995" s="233"/>
      <c r="G8995" s="1387"/>
      <c r="H8995" s="469"/>
      <c r="L8995" s="469"/>
      <c r="M8995" s="469"/>
    </row>
    <row r="8996" spans="1:14" s="245" customFormat="1" ht="12.75" customHeight="1">
      <c r="A8996" s="258">
        <f>1+A8982</f>
        <v>359</v>
      </c>
      <c r="B8996" s="1250" t="s">
        <v>1755</v>
      </c>
      <c r="D8996" s="466" t="s">
        <v>1756</v>
      </c>
      <c r="G8996" s="1250"/>
      <c r="H8996" s="465"/>
      <c r="L8996" s="465"/>
      <c r="M8996" s="465"/>
    </row>
    <row r="8997" spans="1:14" s="1378" customFormat="1" ht="13">
      <c r="A8997" s="403"/>
      <c r="D8997" s="449"/>
      <c r="E8997" s="829" t="s">
        <v>147</v>
      </c>
      <c r="F8997" s="233" t="s">
        <v>148</v>
      </c>
      <c r="G8997" s="1387"/>
      <c r="H8997" s="469"/>
      <c r="L8997" s="469"/>
      <c r="M8997" s="469"/>
    </row>
    <row r="8998" spans="1:14" s="1378" customFormat="1" ht="13">
      <c r="A8998" s="403"/>
      <c r="D8998" s="416">
        <v>0.5</v>
      </c>
      <c r="E8998" s="829" t="s">
        <v>149</v>
      </c>
      <c r="F8998" s="455" t="s">
        <v>150</v>
      </c>
      <c r="G8998" s="1387"/>
      <c r="H8998" s="248">
        <f>Bahan!$C$10</f>
        <v>125000</v>
      </c>
      <c r="L8998" s="469">
        <f>D8998*H8998</f>
        <v>62500</v>
      </c>
      <c r="M8998" s="469"/>
    </row>
    <row r="8999" spans="1:14" s="1378" customFormat="1" ht="13">
      <c r="A8999" s="403"/>
      <c r="D8999" s="416">
        <v>0.5</v>
      </c>
      <c r="E8999" s="829" t="s">
        <v>149</v>
      </c>
      <c r="F8999" s="455" t="s">
        <v>1753</v>
      </c>
      <c r="G8999" s="1387"/>
      <c r="H8999" s="248">
        <f>Bahan!$C$20</f>
        <v>135000</v>
      </c>
      <c r="L8999" s="469">
        <f>D8999*H8999</f>
        <v>67500</v>
      </c>
      <c r="M8999" s="469"/>
    </row>
    <row r="9000" spans="1:14" s="1378" customFormat="1" ht="13">
      <c r="A9000" s="403"/>
      <c r="D9000" s="416">
        <v>0.05</v>
      </c>
      <c r="E9000" s="829" t="s">
        <v>149</v>
      </c>
      <c r="F9000" s="233" t="s">
        <v>153</v>
      </c>
      <c r="G9000" s="1387"/>
      <c r="H9000" s="248">
        <f>Bahan!$C$21</f>
        <v>145000</v>
      </c>
      <c r="L9000" s="469">
        <f>D9000*H9000</f>
        <v>7250</v>
      </c>
      <c r="M9000" s="469"/>
    </row>
    <row r="9001" spans="1:14" s="1378" customFormat="1" ht="13">
      <c r="A9001" s="403"/>
      <c r="D9001" s="416">
        <v>0.05</v>
      </c>
      <c r="E9001" s="829" t="s">
        <v>149</v>
      </c>
      <c r="F9001" s="233" t="s">
        <v>154</v>
      </c>
      <c r="G9001" s="1387"/>
      <c r="H9001" s="248">
        <f>Bahan!$C$22</f>
        <v>150000</v>
      </c>
      <c r="L9001" s="469">
        <f>D9001*H9001</f>
        <v>7500</v>
      </c>
      <c r="M9001" s="469"/>
    </row>
    <row r="9002" spans="1:14" s="1378" customFormat="1" ht="13">
      <c r="A9002" s="403"/>
      <c r="D9002" s="449"/>
      <c r="E9002" s="829" t="s">
        <v>155</v>
      </c>
      <c r="F9002" s="233" t="s">
        <v>156</v>
      </c>
      <c r="G9002" s="1387"/>
      <c r="H9002" s="469"/>
      <c r="L9002" s="469"/>
      <c r="M9002" s="469"/>
      <c r="N9002" s="265">
        <f>SUM(L8998:L9001)</f>
        <v>144750</v>
      </c>
    </row>
    <row r="9003" spans="1:14" s="1378" customFormat="1" ht="13">
      <c r="A9003" s="403"/>
      <c r="D9003" s="416">
        <v>1</v>
      </c>
      <c r="E9003" s="829" t="s">
        <v>682</v>
      </c>
      <c r="F9003" s="457" t="s">
        <v>1757</v>
      </c>
      <c r="G9003" s="1387"/>
      <c r="H9003" s="469">
        <f>Bahan!$C$679</f>
        <v>8500000</v>
      </c>
      <c r="L9003" s="469">
        <f>D9003*H9003</f>
        <v>8500000</v>
      </c>
      <c r="M9003" s="469"/>
    </row>
    <row r="9004" spans="1:14" s="1378" customFormat="1" ht="13">
      <c r="A9004" s="231"/>
      <c r="D9004" s="449"/>
      <c r="E9004" s="829"/>
      <c r="F9004" s="233"/>
      <c r="G9004" s="1387"/>
      <c r="H9004" s="471"/>
      <c r="L9004" s="469"/>
      <c r="M9004" s="469"/>
      <c r="N9004" s="265">
        <f>SUM(L9003)</f>
        <v>8500000</v>
      </c>
    </row>
    <row r="9005" spans="1:14" s="1383" customFormat="1" ht="14">
      <c r="A9005" s="1382"/>
      <c r="D9005" s="1384"/>
      <c r="E9005" s="1385"/>
      <c r="G9005" s="1385"/>
      <c r="H9005" s="471"/>
      <c r="I9005" s="233"/>
      <c r="J9005" s="233"/>
      <c r="K9005" s="233"/>
      <c r="L9005" s="469"/>
      <c r="M9005" s="431" t="s">
        <v>169</v>
      </c>
      <c r="N9005" s="268" t="s">
        <v>169</v>
      </c>
    </row>
    <row r="9006" spans="1:14" s="1383" customFormat="1" ht="14">
      <c r="A9006" s="1382"/>
      <c r="D9006" s="1384"/>
      <c r="E9006" s="1385"/>
      <c r="G9006" s="1385"/>
      <c r="H9006" s="233" t="s">
        <v>170</v>
      </c>
      <c r="I9006" s="233"/>
      <c r="J9006" s="233"/>
      <c r="K9006" s="233"/>
      <c r="L9006" s="469"/>
      <c r="M9006" s="426" t="s">
        <v>128</v>
      </c>
      <c r="N9006" s="426">
        <f>SUM(N8998:N9004)</f>
        <v>8644750</v>
      </c>
    </row>
    <row r="9007" spans="1:14" s="1383" customFormat="1" ht="14">
      <c r="A9007" s="1382"/>
      <c r="D9007" s="1384"/>
      <c r="E9007" s="1385"/>
      <c r="G9007" s="1385"/>
      <c r="H9007" s="269" t="s">
        <v>3123</v>
      </c>
      <c r="I9007" s="233"/>
      <c r="J9007" s="233"/>
      <c r="K9007" s="270"/>
      <c r="L9007" s="233"/>
      <c r="M9007" s="230" t="s">
        <v>128</v>
      </c>
      <c r="N9007" s="265">
        <f>N9006*$Q$4</f>
        <v>864475</v>
      </c>
    </row>
    <row r="9008" spans="1:14" s="1383" customFormat="1" ht="14">
      <c r="A9008" s="1382"/>
      <c r="D9008" s="1384"/>
      <c r="E9008" s="1385"/>
      <c r="G9008" s="1385"/>
      <c r="H9008" s="233" t="s">
        <v>171</v>
      </c>
      <c r="I9008" s="233"/>
      <c r="J9008" s="233"/>
      <c r="K9008" s="233"/>
      <c r="L9008" s="469"/>
      <c r="M9008" s="230" t="s">
        <v>128</v>
      </c>
      <c r="N9008" s="262">
        <f>ROUNDDOWN((N9006+N9007),0)</f>
        <v>9509225</v>
      </c>
    </row>
    <row r="9009" spans="1:14" s="1378" customFormat="1" ht="13">
      <c r="A9009" s="231"/>
      <c r="D9009" s="449"/>
      <c r="E9009" s="829"/>
      <c r="F9009" s="233"/>
      <c r="G9009" s="1387"/>
      <c r="H9009" s="469"/>
      <c r="L9009" s="469"/>
      <c r="M9009" s="469"/>
    </row>
    <row r="9010" spans="1:14" s="245" customFormat="1" ht="12.75" customHeight="1">
      <c r="A9010" s="258">
        <f>1+A8996</f>
        <v>360</v>
      </c>
      <c r="B9010" s="1250" t="s">
        <v>1758</v>
      </c>
      <c r="D9010" s="466" t="s">
        <v>1759</v>
      </c>
      <c r="G9010" s="1250"/>
      <c r="H9010" s="465"/>
      <c r="L9010" s="465"/>
      <c r="M9010" s="465"/>
    </row>
    <row r="9011" spans="1:14" s="1378" customFormat="1" ht="13">
      <c r="A9011" s="403"/>
      <c r="D9011" s="449"/>
      <c r="E9011" s="829" t="s">
        <v>147</v>
      </c>
      <c r="F9011" s="233" t="s">
        <v>148</v>
      </c>
      <c r="G9011" s="1387"/>
      <c r="H9011" s="469"/>
      <c r="L9011" s="469"/>
      <c r="M9011" s="469"/>
    </row>
    <row r="9012" spans="1:14" s="1378" customFormat="1" ht="13">
      <c r="A9012" s="403"/>
      <c r="D9012" s="416">
        <v>0.5</v>
      </c>
      <c r="E9012" s="829" t="s">
        <v>149</v>
      </c>
      <c r="F9012" s="455" t="s">
        <v>150</v>
      </c>
      <c r="G9012" s="1387"/>
      <c r="H9012" s="248">
        <f>Bahan!$C$10</f>
        <v>125000</v>
      </c>
      <c r="L9012" s="469">
        <f>D9012*H9012</f>
        <v>62500</v>
      </c>
      <c r="M9012" s="469"/>
    </row>
    <row r="9013" spans="1:14" s="1378" customFormat="1" ht="13">
      <c r="A9013" s="403"/>
      <c r="D9013" s="416">
        <v>0.5</v>
      </c>
      <c r="E9013" s="829" t="s">
        <v>149</v>
      </c>
      <c r="F9013" s="455" t="s">
        <v>1753</v>
      </c>
      <c r="G9013" s="1387"/>
      <c r="H9013" s="248">
        <f>Bahan!$C$20</f>
        <v>135000</v>
      </c>
      <c r="L9013" s="469">
        <f>D9013*H9013</f>
        <v>67500</v>
      </c>
      <c r="M9013" s="469"/>
    </row>
    <row r="9014" spans="1:14" s="1378" customFormat="1" ht="13">
      <c r="A9014" s="403"/>
      <c r="D9014" s="416">
        <v>0.05</v>
      </c>
      <c r="E9014" s="829" t="s">
        <v>149</v>
      </c>
      <c r="F9014" s="233" t="s">
        <v>153</v>
      </c>
      <c r="G9014" s="1387"/>
      <c r="H9014" s="248">
        <f>Bahan!$C$21</f>
        <v>145000</v>
      </c>
      <c r="L9014" s="469">
        <f>D9014*H9014</f>
        <v>7250</v>
      </c>
      <c r="M9014" s="469"/>
    </row>
    <row r="9015" spans="1:14" s="1378" customFormat="1" ht="13">
      <c r="A9015" s="403"/>
      <c r="D9015" s="416">
        <v>0.05</v>
      </c>
      <c r="E9015" s="829" t="s">
        <v>149</v>
      </c>
      <c r="F9015" s="233" t="s">
        <v>154</v>
      </c>
      <c r="G9015" s="1387"/>
      <c r="H9015" s="248">
        <f>Bahan!$C$22</f>
        <v>150000</v>
      </c>
      <c r="L9015" s="469">
        <f>D9015*H9015</f>
        <v>7500</v>
      </c>
      <c r="M9015" s="469"/>
    </row>
    <row r="9016" spans="1:14" s="1378" customFormat="1" ht="13">
      <c r="A9016" s="403"/>
      <c r="D9016" s="449"/>
      <c r="E9016" s="829" t="s">
        <v>155</v>
      </c>
      <c r="F9016" s="233" t="s">
        <v>156</v>
      </c>
      <c r="G9016" s="1387"/>
      <c r="H9016" s="469"/>
      <c r="L9016" s="469"/>
      <c r="M9016" s="469"/>
      <c r="N9016" s="265">
        <f>SUM(L9012:L9015)</f>
        <v>144750</v>
      </c>
    </row>
    <row r="9017" spans="1:14" s="1378" customFormat="1" ht="13">
      <c r="A9017" s="403"/>
      <c r="D9017" s="416">
        <v>1</v>
      </c>
      <c r="E9017" s="829" t="s">
        <v>682</v>
      </c>
      <c r="F9017" s="457" t="s">
        <v>1760</v>
      </c>
      <c r="G9017" s="1387"/>
      <c r="H9017" s="469">
        <f>Bahan!$C$680</f>
        <v>1200000</v>
      </c>
      <c r="L9017" s="469">
        <f>D9017*H9017</f>
        <v>1200000</v>
      </c>
      <c r="M9017" s="469"/>
    </row>
    <row r="9018" spans="1:14" s="1378" customFormat="1" ht="13">
      <c r="A9018" s="231"/>
      <c r="D9018" s="449"/>
      <c r="E9018" s="829"/>
      <c r="F9018" s="233"/>
      <c r="G9018" s="1387"/>
      <c r="H9018" s="471"/>
      <c r="L9018" s="469"/>
      <c r="M9018" s="469"/>
      <c r="N9018" s="265">
        <f>SUM(L9017)</f>
        <v>1200000</v>
      </c>
    </row>
    <row r="9019" spans="1:14" s="1383" customFormat="1" ht="14">
      <c r="A9019" s="1382"/>
      <c r="D9019" s="1384"/>
      <c r="E9019" s="1385"/>
      <c r="G9019" s="1385"/>
      <c r="H9019" s="471"/>
      <c r="I9019" s="233"/>
      <c r="J9019" s="233"/>
      <c r="K9019" s="233"/>
      <c r="L9019" s="469"/>
      <c r="M9019" s="431" t="s">
        <v>169</v>
      </c>
      <c r="N9019" s="268" t="s">
        <v>169</v>
      </c>
    </row>
    <row r="9020" spans="1:14" s="1383" customFormat="1" ht="14">
      <c r="A9020" s="1382"/>
      <c r="D9020" s="1384"/>
      <c r="E9020" s="1385"/>
      <c r="G9020" s="1385"/>
      <c r="H9020" s="233" t="s">
        <v>170</v>
      </c>
      <c r="I9020" s="233"/>
      <c r="J9020" s="233"/>
      <c r="K9020" s="233"/>
      <c r="L9020" s="469"/>
      <c r="M9020" s="426" t="s">
        <v>128</v>
      </c>
      <c r="N9020" s="426">
        <f>SUM(N9012:N9018)</f>
        <v>1344750</v>
      </c>
    </row>
    <row r="9021" spans="1:14" s="1383" customFormat="1" ht="14">
      <c r="A9021" s="1382"/>
      <c r="D9021" s="1384"/>
      <c r="E9021" s="1385"/>
      <c r="G9021" s="1385"/>
      <c r="H9021" s="269" t="s">
        <v>3123</v>
      </c>
      <c r="I9021" s="233"/>
      <c r="J9021" s="233"/>
      <c r="K9021" s="270"/>
      <c r="L9021" s="233"/>
      <c r="M9021" s="230" t="s">
        <v>128</v>
      </c>
      <c r="N9021" s="265">
        <f>N9020*$Q$4</f>
        <v>134475</v>
      </c>
    </row>
    <row r="9022" spans="1:14" s="1383" customFormat="1" ht="14">
      <c r="A9022" s="1382"/>
      <c r="D9022" s="1384"/>
      <c r="E9022" s="1385"/>
      <c r="G9022" s="1385"/>
      <c r="H9022" s="233" t="s">
        <v>171</v>
      </c>
      <c r="I9022" s="233"/>
      <c r="J9022" s="233"/>
      <c r="K9022" s="233"/>
      <c r="L9022" s="469"/>
      <c r="M9022" s="230" t="s">
        <v>128</v>
      </c>
      <c r="N9022" s="262">
        <f>ROUNDDOWN((N9020+N9021),0)</f>
        <v>1479225</v>
      </c>
    </row>
    <row r="9023" spans="1:14" s="1383" customFormat="1" ht="14">
      <c r="A9023" s="1382"/>
      <c r="D9023" s="1384"/>
      <c r="E9023" s="1385"/>
      <c r="G9023" s="1385"/>
      <c r="H9023" s="464"/>
      <c r="L9023" s="1386"/>
      <c r="M9023" s="1388"/>
    </row>
    <row r="9024" spans="1:14" s="1378" customFormat="1" ht="13">
      <c r="A9024" s="231"/>
      <c r="D9024" s="449"/>
      <c r="E9024" s="829"/>
      <c r="F9024" s="233"/>
      <c r="G9024" s="1387"/>
      <c r="H9024" s="471"/>
      <c r="L9024" s="469"/>
      <c r="M9024" s="473"/>
    </row>
    <row r="9025" spans="1:14" s="1378" customFormat="1" ht="13">
      <c r="A9025" s="231"/>
      <c r="D9025" s="449"/>
      <c r="E9025" s="829"/>
      <c r="F9025" s="233"/>
      <c r="G9025" s="1387"/>
      <c r="H9025" s="469"/>
      <c r="L9025" s="469"/>
      <c r="M9025" s="469"/>
    </row>
    <row r="9026" spans="1:14" s="1378" customFormat="1" ht="13">
      <c r="A9026" s="231"/>
      <c r="D9026" s="449"/>
      <c r="E9026" s="829"/>
      <c r="F9026" s="233"/>
      <c r="G9026" s="1387"/>
      <c r="H9026" s="469"/>
      <c r="L9026" s="469"/>
      <c r="M9026" s="469"/>
    </row>
    <row r="9027" spans="1:14" s="245" customFormat="1" ht="12.75" customHeight="1">
      <c r="A9027" s="258">
        <f>1+A9010</f>
        <v>361</v>
      </c>
      <c r="B9027" s="1250" t="s">
        <v>1761</v>
      </c>
      <c r="D9027" s="466" t="s">
        <v>1762</v>
      </c>
      <c r="G9027" s="1250"/>
      <c r="H9027" s="465"/>
      <c r="L9027" s="465"/>
      <c r="M9027" s="465"/>
    </row>
    <row r="9028" spans="1:14" s="1378" customFormat="1" ht="13">
      <c r="A9028" s="403"/>
      <c r="D9028" s="449"/>
      <c r="E9028" s="829" t="s">
        <v>147</v>
      </c>
      <c r="F9028" s="233" t="s">
        <v>148</v>
      </c>
      <c r="G9028" s="1387"/>
      <c r="H9028" s="469"/>
      <c r="L9028" s="469"/>
      <c r="M9028" s="469"/>
    </row>
    <row r="9029" spans="1:14" s="1378" customFormat="1" ht="13">
      <c r="A9029" s="403"/>
      <c r="D9029" s="416">
        <v>0.5</v>
      </c>
      <c r="E9029" s="829" t="s">
        <v>149</v>
      </c>
      <c r="F9029" s="455" t="s">
        <v>150</v>
      </c>
      <c r="G9029" s="1387"/>
      <c r="H9029" s="248">
        <f>Bahan!$C$10</f>
        <v>125000</v>
      </c>
      <c r="L9029" s="469">
        <f>D9029*H9029</f>
        <v>62500</v>
      </c>
      <c r="M9029" s="469"/>
    </row>
    <row r="9030" spans="1:14" s="1378" customFormat="1" ht="13">
      <c r="A9030" s="403"/>
      <c r="D9030" s="416">
        <v>0.5</v>
      </c>
      <c r="E9030" s="829" t="s">
        <v>149</v>
      </c>
      <c r="F9030" s="455" t="s">
        <v>1753</v>
      </c>
      <c r="G9030" s="1387"/>
      <c r="H9030" s="248">
        <f>Bahan!$C$20</f>
        <v>135000</v>
      </c>
      <c r="L9030" s="469">
        <f>D9030*H9030</f>
        <v>67500</v>
      </c>
      <c r="M9030" s="469"/>
    </row>
    <row r="9031" spans="1:14" s="1378" customFormat="1" ht="13">
      <c r="A9031" s="403"/>
      <c r="D9031" s="416">
        <v>0.05</v>
      </c>
      <c r="E9031" s="829" t="s">
        <v>149</v>
      </c>
      <c r="F9031" s="233" t="s">
        <v>153</v>
      </c>
      <c r="G9031" s="1387"/>
      <c r="H9031" s="248">
        <f>Bahan!$C$21</f>
        <v>145000</v>
      </c>
      <c r="L9031" s="469">
        <f>D9031*H9031</f>
        <v>7250</v>
      </c>
      <c r="M9031" s="469"/>
    </row>
    <row r="9032" spans="1:14" s="1378" customFormat="1" ht="13">
      <c r="A9032" s="403"/>
      <c r="D9032" s="416">
        <v>0.05</v>
      </c>
      <c r="E9032" s="829" t="s">
        <v>149</v>
      </c>
      <c r="F9032" s="233" t="s">
        <v>154</v>
      </c>
      <c r="G9032" s="1387"/>
      <c r="H9032" s="248">
        <f>Bahan!$C$22</f>
        <v>150000</v>
      </c>
      <c r="L9032" s="469">
        <f>D9032*H9032</f>
        <v>7500</v>
      </c>
      <c r="M9032" s="469"/>
    </row>
    <row r="9033" spans="1:14" s="1378" customFormat="1" ht="13">
      <c r="A9033" s="403"/>
      <c r="D9033" s="449"/>
      <c r="E9033" s="829" t="s">
        <v>155</v>
      </c>
      <c r="F9033" s="233" t="s">
        <v>156</v>
      </c>
      <c r="G9033" s="1387"/>
      <c r="H9033" s="469"/>
      <c r="L9033" s="469"/>
      <c r="M9033" s="469"/>
      <c r="N9033" s="265">
        <f>SUM(L9029:L9032)</f>
        <v>144750</v>
      </c>
    </row>
    <row r="9034" spans="1:14" s="1378" customFormat="1" ht="13">
      <c r="A9034" s="403"/>
      <c r="D9034" s="416">
        <v>1</v>
      </c>
      <c r="E9034" s="829" t="s">
        <v>682</v>
      </c>
      <c r="F9034" s="457" t="s">
        <v>1763</v>
      </c>
      <c r="G9034" s="1387"/>
      <c r="H9034" s="469">
        <f>Bahan!$C$681</f>
        <v>2500000</v>
      </c>
      <c r="L9034" s="469">
        <f>D9034*H9034</f>
        <v>2500000</v>
      </c>
      <c r="M9034" s="469"/>
    </row>
    <row r="9035" spans="1:14" s="1378" customFormat="1" ht="13">
      <c r="A9035" s="231"/>
      <c r="D9035" s="449"/>
      <c r="E9035" s="829"/>
      <c r="F9035" s="233"/>
      <c r="G9035" s="1387"/>
      <c r="H9035" s="471"/>
      <c r="L9035" s="469"/>
      <c r="M9035" s="469"/>
      <c r="N9035" s="265">
        <f>SUM(L9034)</f>
        <v>2500000</v>
      </c>
    </row>
    <row r="9036" spans="1:14" s="1383" customFormat="1" ht="14">
      <c r="A9036" s="1382"/>
      <c r="D9036" s="1384"/>
      <c r="E9036" s="1385"/>
      <c r="G9036" s="1385"/>
      <c r="H9036" s="471"/>
      <c r="I9036" s="233"/>
      <c r="J9036" s="233"/>
      <c r="K9036" s="233"/>
      <c r="L9036" s="469"/>
      <c r="M9036" s="431" t="s">
        <v>169</v>
      </c>
      <c r="N9036" s="268" t="s">
        <v>169</v>
      </c>
    </row>
    <row r="9037" spans="1:14" s="1383" customFormat="1" ht="14">
      <c r="A9037" s="1382"/>
      <c r="D9037" s="1384"/>
      <c r="E9037" s="1385"/>
      <c r="G9037" s="1385"/>
      <c r="H9037" s="233" t="s">
        <v>170</v>
      </c>
      <c r="I9037" s="233"/>
      <c r="J9037" s="233"/>
      <c r="K9037" s="233"/>
      <c r="L9037" s="469"/>
      <c r="M9037" s="426" t="s">
        <v>128</v>
      </c>
      <c r="N9037" s="426">
        <f>SUM(N9029:N9035)</f>
        <v>2644750</v>
      </c>
    </row>
    <row r="9038" spans="1:14" s="1383" customFormat="1" ht="14">
      <c r="A9038" s="1382"/>
      <c r="D9038" s="1384"/>
      <c r="E9038" s="1385"/>
      <c r="G9038" s="1385"/>
      <c r="H9038" s="269" t="s">
        <v>3123</v>
      </c>
      <c r="I9038" s="233"/>
      <c r="J9038" s="233"/>
      <c r="K9038" s="270"/>
      <c r="L9038" s="233"/>
      <c r="M9038" s="230" t="s">
        <v>128</v>
      </c>
      <c r="N9038" s="265">
        <f>N9037*$Q$4</f>
        <v>264475</v>
      </c>
    </row>
    <row r="9039" spans="1:14" s="1383" customFormat="1" ht="14">
      <c r="A9039" s="1382"/>
      <c r="D9039" s="1384"/>
      <c r="E9039" s="1385"/>
      <c r="G9039" s="1385"/>
      <c r="H9039" s="233" t="s">
        <v>171</v>
      </c>
      <c r="I9039" s="233"/>
      <c r="J9039" s="233"/>
      <c r="K9039" s="233"/>
      <c r="L9039" s="469"/>
      <c r="M9039" s="230" t="s">
        <v>128</v>
      </c>
      <c r="N9039" s="262">
        <f>ROUNDDOWN((N9037+N9038),0)</f>
        <v>2909225</v>
      </c>
    </row>
    <row r="9040" spans="1:14" s="1378" customFormat="1" ht="13">
      <c r="A9040" s="231"/>
      <c r="D9040" s="449"/>
      <c r="E9040" s="829"/>
      <c r="F9040" s="233"/>
      <c r="G9040" s="1387"/>
      <c r="H9040" s="469"/>
      <c r="L9040" s="469"/>
      <c r="M9040" s="469"/>
    </row>
    <row r="9041" spans="1:14" s="1378" customFormat="1" ht="13">
      <c r="A9041" s="258">
        <f>1+A9027</f>
        <v>362</v>
      </c>
      <c r="B9041" s="1250" t="s">
        <v>1764</v>
      </c>
      <c r="C9041" s="245"/>
      <c r="D9041" s="466" t="s">
        <v>2370</v>
      </c>
      <c r="E9041" s="245"/>
      <c r="F9041" s="245"/>
      <c r="G9041" s="1250"/>
      <c r="H9041" s="465"/>
      <c r="I9041" s="245"/>
      <c r="J9041" s="245"/>
      <c r="K9041" s="245"/>
      <c r="L9041" s="465"/>
      <c r="M9041" s="465"/>
      <c r="N9041" s="245"/>
    </row>
    <row r="9042" spans="1:14" s="1378" customFormat="1" ht="13">
      <c r="A9042" s="403"/>
      <c r="D9042" s="449"/>
      <c r="E9042" s="829" t="s">
        <v>147</v>
      </c>
      <c r="F9042" s="233" t="s">
        <v>148</v>
      </c>
      <c r="G9042" s="1387"/>
      <c r="H9042" s="469"/>
      <c r="L9042" s="469"/>
      <c r="M9042" s="469"/>
    </row>
    <row r="9043" spans="1:14" s="1378" customFormat="1" ht="13">
      <c r="A9043" s="403"/>
      <c r="D9043" s="416">
        <v>0.5</v>
      </c>
      <c r="E9043" s="829" t="s">
        <v>149</v>
      </c>
      <c r="F9043" s="455" t="s">
        <v>150</v>
      </c>
      <c r="G9043" s="1387"/>
      <c r="H9043" s="248">
        <f>Bahan!$C$10</f>
        <v>125000</v>
      </c>
      <c r="L9043" s="469">
        <f>D9043*H9043</f>
        <v>62500</v>
      </c>
      <c r="M9043" s="469"/>
    </row>
    <row r="9044" spans="1:14" s="1378" customFormat="1" ht="13">
      <c r="A9044" s="403"/>
      <c r="D9044" s="416">
        <v>0.5</v>
      </c>
      <c r="E9044" s="829" t="s">
        <v>149</v>
      </c>
      <c r="F9044" s="455" t="s">
        <v>1753</v>
      </c>
      <c r="G9044" s="1387"/>
      <c r="H9044" s="248">
        <f>Bahan!$C$20</f>
        <v>135000</v>
      </c>
      <c r="L9044" s="469">
        <f>D9044*H9044</f>
        <v>67500</v>
      </c>
      <c r="M9044" s="469"/>
    </row>
    <row r="9045" spans="1:14" s="1378" customFormat="1" ht="13">
      <c r="A9045" s="403"/>
      <c r="D9045" s="416">
        <v>0.05</v>
      </c>
      <c r="E9045" s="829" t="s">
        <v>149</v>
      </c>
      <c r="F9045" s="233" t="s">
        <v>153</v>
      </c>
      <c r="G9045" s="1387"/>
      <c r="H9045" s="248">
        <f>Bahan!$C$21</f>
        <v>145000</v>
      </c>
      <c r="L9045" s="469">
        <f>D9045*H9045</f>
        <v>7250</v>
      </c>
      <c r="M9045" s="469"/>
    </row>
    <row r="9046" spans="1:14" s="1378" customFormat="1" ht="13">
      <c r="A9046" s="403"/>
      <c r="D9046" s="416">
        <v>0.05</v>
      </c>
      <c r="E9046" s="829" t="s">
        <v>149</v>
      </c>
      <c r="F9046" s="233" t="s">
        <v>154</v>
      </c>
      <c r="G9046" s="1387"/>
      <c r="H9046" s="248">
        <f>Bahan!$C$22</f>
        <v>150000</v>
      </c>
      <c r="L9046" s="469">
        <f>D9046*H9046</f>
        <v>7500</v>
      </c>
      <c r="M9046" s="469"/>
    </row>
    <row r="9047" spans="1:14" s="1378" customFormat="1" ht="13">
      <c r="A9047" s="403"/>
      <c r="D9047" s="449"/>
      <c r="E9047" s="829" t="s">
        <v>155</v>
      </c>
      <c r="F9047" s="233" t="s">
        <v>156</v>
      </c>
      <c r="G9047" s="1387"/>
      <c r="H9047" s="469"/>
      <c r="L9047" s="469"/>
      <c r="M9047" s="469"/>
      <c r="N9047" s="265">
        <f>SUM(L9043:L9046)</f>
        <v>144750</v>
      </c>
    </row>
    <row r="9048" spans="1:14" s="1378" customFormat="1" ht="13">
      <c r="A9048" s="403"/>
      <c r="D9048" s="416">
        <v>1</v>
      </c>
      <c r="E9048" s="829" t="s">
        <v>682</v>
      </c>
      <c r="F9048" s="457" t="s">
        <v>2368</v>
      </c>
      <c r="G9048" s="1387"/>
      <c r="H9048" s="469">
        <f>Bahan!$C$682</f>
        <v>1500000</v>
      </c>
      <c r="L9048" s="469">
        <f>D9048*H9048</f>
        <v>1500000</v>
      </c>
      <c r="M9048" s="469"/>
    </row>
    <row r="9049" spans="1:14" s="1378" customFormat="1" ht="13">
      <c r="A9049" s="231"/>
      <c r="D9049" s="449"/>
      <c r="E9049" s="829"/>
      <c r="F9049" s="233"/>
      <c r="G9049" s="1387"/>
      <c r="H9049" s="471"/>
      <c r="L9049" s="469"/>
      <c r="M9049" s="469"/>
      <c r="N9049" s="265">
        <f>SUM(L9048)</f>
        <v>1500000</v>
      </c>
    </row>
    <row r="9050" spans="1:14" s="1378" customFormat="1" ht="14">
      <c r="A9050" s="1382"/>
      <c r="B9050" s="1383"/>
      <c r="C9050" s="1383"/>
      <c r="D9050" s="1384"/>
      <c r="E9050" s="1385"/>
      <c r="F9050" s="1383"/>
      <c r="G9050" s="1385"/>
      <c r="H9050" s="471"/>
      <c r="I9050" s="233"/>
      <c r="J9050" s="233"/>
      <c r="K9050" s="233"/>
      <c r="L9050" s="469"/>
      <c r="M9050" s="431" t="s">
        <v>169</v>
      </c>
      <c r="N9050" s="268" t="s">
        <v>169</v>
      </c>
    </row>
    <row r="9051" spans="1:14" s="1378" customFormat="1" ht="14">
      <c r="A9051" s="1382"/>
      <c r="B9051" s="1383"/>
      <c r="C9051" s="1383"/>
      <c r="D9051" s="1384"/>
      <c r="E9051" s="1385"/>
      <c r="F9051" s="1383"/>
      <c r="G9051" s="1385"/>
      <c r="H9051" s="233" t="s">
        <v>170</v>
      </c>
      <c r="I9051" s="233"/>
      <c r="J9051" s="233"/>
      <c r="K9051" s="233"/>
      <c r="L9051" s="469"/>
      <c r="M9051" s="426" t="s">
        <v>128</v>
      </c>
      <c r="N9051" s="426">
        <f>SUM(N9043:N9049)</f>
        <v>1644750</v>
      </c>
    </row>
    <row r="9052" spans="1:14" s="1378" customFormat="1" ht="14">
      <c r="A9052" s="1382"/>
      <c r="B9052" s="1383"/>
      <c r="C9052" s="1383"/>
      <c r="D9052" s="1384"/>
      <c r="E9052" s="1385"/>
      <c r="F9052" s="1383"/>
      <c r="G9052" s="1385"/>
      <c r="H9052" s="269" t="s">
        <v>3123</v>
      </c>
      <c r="I9052" s="233"/>
      <c r="J9052" s="233"/>
      <c r="K9052" s="270"/>
      <c r="L9052" s="233"/>
      <c r="M9052" s="230" t="s">
        <v>128</v>
      </c>
      <c r="N9052" s="265">
        <f>N9051*$Q$4</f>
        <v>164475</v>
      </c>
    </row>
    <row r="9053" spans="1:14" s="1378" customFormat="1" ht="14">
      <c r="A9053" s="1382"/>
      <c r="B9053" s="1383"/>
      <c r="C9053" s="1383"/>
      <c r="D9053" s="1384"/>
      <c r="E9053" s="1385"/>
      <c r="F9053" s="1383"/>
      <c r="G9053" s="1385"/>
      <c r="H9053" s="233" t="s">
        <v>171</v>
      </c>
      <c r="I9053" s="233"/>
      <c r="J9053" s="233"/>
      <c r="K9053" s="233"/>
      <c r="L9053" s="469"/>
      <c r="M9053" s="230" t="s">
        <v>128</v>
      </c>
      <c r="N9053" s="262">
        <f>ROUNDDOWN((N9051+N9052),0)</f>
        <v>1809225</v>
      </c>
    </row>
    <row r="9054" spans="1:14" s="1378" customFormat="1" ht="13">
      <c r="A9054" s="231"/>
      <c r="D9054" s="449"/>
      <c r="E9054" s="829"/>
      <c r="F9054" s="233"/>
      <c r="G9054" s="1387"/>
      <c r="H9054" s="469"/>
      <c r="L9054" s="469"/>
      <c r="M9054" s="469"/>
    </row>
    <row r="9055" spans="1:14" s="1378" customFormat="1" ht="13">
      <c r="A9055" s="258">
        <f>1+A9041</f>
        <v>363</v>
      </c>
      <c r="B9055" s="1250" t="s">
        <v>1764</v>
      </c>
      <c r="C9055" s="245"/>
      <c r="D9055" s="466" t="s">
        <v>1599</v>
      </c>
      <c r="E9055" s="245"/>
      <c r="F9055" s="245"/>
      <c r="G9055" s="1250"/>
      <c r="H9055" s="465"/>
      <c r="I9055" s="245"/>
      <c r="J9055" s="245"/>
      <c r="K9055" s="245"/>
      <c r="L9055" s="465"/>
      <c r="M9055" s="465"/>
      <c r="N9055" s="245"/>
    </row>
    <row r="9056" spans="1:14" s="1378" customFormat="1" ht="13">
      <c r="A9056" s="403"/>
      <c r="D9056" s="449"/>
      <c r="E9056" s="829" t="s">
        <v>147</v>
      </c>
      <c r="F9056" s="233" t="s">
        <v>148</v>
      </c>
      <c r="G9056" s="1387"/>
      <c r="H9056" s="469"/>
      <c r="L9056" s="469"/>
      <c r="M9056" s="469"/>
    </row>
    <row r="9057" spans="1:14" s="1378" customFormat="1" ht="13">
      <c r="A9057" s="403"/>
      <c r="D9057" s="416">
        <v>0.5</v>
      </c>
      <c r="E9057" s="829" t="s">
        <v>149</v>
      </c>
      <c r="F9057" s="455" t="s">
        <v>150</v>
      </c>
      <c r="G9057" s="1387"/>
      <c r="H9057" s="248">
        <f>Bahan!$C$10</f>
        <v>125000</v>
      </c>
      <c r="L9057" s="469">
        <f>D9057*H9057</f>
        <v>62500</v>
      </c>
      <c r="M9057" s="469"/>
    </row>
    <row r="9058" spans="1:14" s="1378" customFormat="1" ht="13">
      <c r="A9058" s="403"/>
      <c r="D9058" s="416">
        <v>0.5</v>
      </c>
      <c r="E9058" s="829" t="s">
        <v>149</v>
      </c>
      <c r="F9058" s="455" t="s">
        <v>1753</v>
      </c>
      <c r="G9058" s="1387"/>
      <c r="H9058" s="248">
        <f>Bahan!$C$20</f>
        <v>135000</v>
      </c>
      <c r="L9058" s="469">
        <f>D9058*H9058</f>
        <v>67500</v>
      </c>
      <c r="M9058" s="469"/>
    </row>
    <row r="9059" spans="1:14" s="1378" customFormat="1" ht="13">
      <c r="A9059" s="403"/>
      <c r="D9059" s="416">
        <v>0.05</v>
      </c>
      <c r="E9059" s="829" t="s">
        <v>149</v>
      </c>
      <c r="F9059" s="233" t="s">
        <v>153</v>
      </c>
      <c r="G9059" s="1387"/>
      <c r="H9059" s="248">
        <f>Bahan!$C$21</f>
        <v>145000</v>
      </c>
      <c r="L9059" s="469">
        <f>D9059*H9059</f>
        <v>7250</v>
      </c>
      <c r="M9059" s="469"/>
    </row>
    <row r="9060" spans="1:14" s="1378" customFormat="1" ht="13">
      <c r="A9060" s="403"/>
      <c r="D9060" s="416">
        <v>0.05</v>
      </c>
      <c r="E9060" s="829" t="s">
        <v>149</v>
      </c>
      <c r="F9060" s="233" t="s">
        <v>154</v>
      </c>
      <c r="G9060" s="1387"/>
      <c r="H9060" s="248">
        <f>Bahan!$C$22</f>
        <v>150000</v>
      </c>
      <c r="L9060" s="469">
        <f>D9060*H9060</f>
        <v>7500</v>
      </c>
      <c r="M9060" s="469"/>
    </row>
    <row r="9061" spans="1:14" s="1378" customFormat="1" ht="13">
      <c r="A9061" s="403"/>
      <c r="D9061" s="449"/>
      <c r="E9061" s="829" t="s">
        <v>155</v>
      </c>
      <c r="F9061" s="233" t="s">
        <v>156</v>
      </c>
      <c r="G9061" s="1387"/>
      <c r="H9061" s="469"/>
      <c r="L9061" s="469"/>
      <c r="M9061" s="469"/>
      <c r="N9061" s="265">
        <f>SUM(L9057:L9060)</f>
        <v>144750</v>
      </c>
    </row>
    <row r="9062" spans="1:14" s="1378" customFormat="1" ht="13">
      <c r="A9062" s="403"/>
      <c r="D9062" s="416">
        <v>1</v>
      </c>
      <c r="E9062" s="829" t="s">
        <v>682</v>
      </c>
      <c r="F9062" s="457" t="s">
        <v>1600</v>
      </c>
      <c r="G9062" s="1387"/>
      <c r="H9062" s="469">
        <f>Bahan!C683</f>
        <v>2750000</v>
      </c>
      <c r="L9062" s="469">
        <f>D9062*H9062</f>
        <v>2750000</v>
      </c>
      <c r="M9062" s="469"/>
    </row>
    <row r="9063" spans="1:14" s="1378" customFormat="1" ht="13">
      <c r="A9063" s="231"/>
      <c r="D9063" s="449"/>
      <c r="E9063" s="829"/>
      <c r="F9063" s="233"/>
      <c r="G9063" s="1387"/>
      <c r="H9063" s="471"/>
      <c r="L9063" s="469"/>
      <c r="M9063" s="469"/>
      <c r="N9063" s="265">
        <f>SUM(L9062)</f>
        <v>2750000</v>
      </c>
    </row>
    <row r="9064" spans="1:14" s="1378" customFormat="1" ht="14">
      <c r="A9064" s="1382"/>
      <c r="B9064" s="1383"/>
      <c r="C9064" s="1383"/>
      <c r="D9064" s="1384"/>
      <c r="E9064" s="1385"/>
      <c r="F9064" s="1383"/>
      <c r="G9064" s="1385"/>
      <c r="H9064" s="471"/>
      <c r="I9064" s="233"/>
      <c r="J9064" s="233"/>
      <c r="K9064" s="233"/>
      <c r="L9064" s="469"/>
      <c r="M9064" s="431" t="s">
        <v>169</v>
      </c>
      <c r="N9064" s="268" t="s">
        <v>169</v>
      </c>
    </row>
    <row r="9065" spans="1:14" s="1378" customFormat="1" ht="14">
      <c r="A9065" s="1382"/>
      <c r="B9065" s="1383"/>
      <c r="C9065" s="1383"/>
      <c r="D9065" s="1384"/>
      <c r="E9065" s="1385"/>
      <c r="F9065" s="1383"/>
      <c r="G9065" s="1385"/>
      <c r="H9065" s="233" t="s">
        <v>170</v>
      </c>
      <c r="I9065" s="233"/>
      <c r="J9065" s="233"/>
      <c r="K9065" s="233"/>
      <c r="L9065" s="469"/>
      <c r="M9065" s="426" t="s">
        <v>128</v>
      </c>
      <c r="N9065" s="426">
        <f>SUM(N9057:N9063)</f>
        <v>2894750</v>
      </c>
    </row>
    <row r="9066" spans="1:14" s="1378" customFormat="1" ht="14">
      <c r="A9066" s="1382"/>
      <c r="B9066" s="1383"/>
      <c r="C9066" s="1383"/>
      <c r="D9066" s="1384"/>
      <c r="E9066" s="1385"/>
      <c r="F9066" s="1383"/>
      <c r="G9066" s="1385"/>
      <c r="H9066" s="269" t="s">
        <v>3123</v>
      </c>
      <c r="I9066" s="233"/>
      <c r="J9066" s="233"/>
      <c r="K9066" s="270"/>
      <c r="L9066" s="233"/>
      <c r="M9066" s="230" t="s">
        <v>128</v>
      </c>
      <c r="N9066" s="265">
        <f>N9065*$Q$4</f>
        <v>289475</v>
      </c>
    </row>
    <row r="9067" spans="1:14" s="1378" customFormat="1" ht="14">
      <c r="A9067" s="1382"/>
      <c r="B9067" s="1383"/>
      <c r="C9067" s="1383"/>
      <c r="D9067" s="1384"/>
      <c r="E9067" s="1385"/>
      <c r="F9067" s="1383"/>
      <c r="G9067" s="1385"/>
      <c r="H9067" s="233" t="s">
        <v>171</v>
      </c>
      <c r="I9067" s="233"/>
      <c r="J9067" s="233"/>
      <c r="K9067" s="233"/>
      <c r="L9067" s="469"/>
      <c r="M9067" s="230" t="s">
        <v>128</v>
      </c>
      <c r="N9067" s="262">
        <f>ROUNDDOWN((N9065+N9066),0)</f>
        <v>3184225</v>
      </c>
    </row>
    <row r="9068" spans="1:14" s="1378" customFormat="1" ht="13">
      <c r="A9068" s="231"/>
      <c r="D9068" s="449"/>
      <c r="E9068" s="829"/>
      <c r="F9068" s="233"/>
      <c r="G9068" s="1387"/>
      <c r="H9068" s="469"/>
      <c r="L9068" s="469"/>
      <c r="M9068" s="469"/>
    </row>
    <row r="9069" spans="1:14" s="245" customFormat="1" ht="12.75" customHeight="1">
      <c r="A9069" s="258">
        <f>1+A9055</f>
        <v>364</v>
      </c>
      <c r="B9069" s="1250" t="s">
        <v>1764</v>
      </c>
      <c r="D9069" s="466" t="s">
        <v>1765</v>
      </c>
      <c r="G9069" s="1250"/>
      <c r="H9069" s="465"/>
      <c r="L9069" s="465"/>
      <c r="M9069" s="465"/>
    </row>
    <row r="9070" spans="1:14" s="1378" customFormat="1" ht="13">
      <c r="A9070" s="403"/>
      <c r="D9070" s="449"/>
      <c r="E9070" s="829" t="s">
        <v>147</v>
      </c>
      <c r="F9070" s="233" t="s">
        <v>148</v>
      </c>
      <c r="G9070" s="1387"/>
      <c r="H9070" s="469"/>
      <c r="L9070" s="469"/>
      <c r="M9070" s="469"/>
    </row>
    <row r="9071" spans="1:14" s="1378" customFormat="1" ht="13">
      <c r="A9071" s="403"/>
      <c r="D9071" s="416">
        <v>0.5</v>
      </c>
      <c r="E9071" s="829" t="s">
        <v>149</v>
      </c>
      <c r="F9071" s="455" t="s">
        <v>150</v>
      </c>
      <c r="G9071" s="1387"/>
      <c r="H9071" s="248">
        <f>Bahan!$C$10</f>
        <v>125000</v>
      </c>
      <c r="L9071" s="469">
        <f>D9071*H9071</f>
        <v>62500</v>
      </c>
      <c r="M9071" s="469"/>
    </row>
    <row r="9072" spans="1:14" s="1378" customFormat="1" ht="13">
      <c r="A9072" s="403"/>
      <c r="D9072" s="416">
        <v>0.5</v>
      </c>
      <c r="E9072" s="829" t="s">
        <v>149</v>
      </c>
      <c r="F9072" s="455" t="s">
        <v>1753</v>
      </c>
      <c r="G9072" s="1387"/>
      <c r="H9072" s="248">
        <f>Bahan!$C$20</f>
        <v>135000</v>
      </c>
      <c r="L9072" s="469">
        <f>D9072*H9072</f>
        <v>67500</v>
      </c>
      <c r="M9072" s="469"/>
    </row>
    <row r="9073" spans="1:14" s="1378" customFormat="1" ht="13">
      <c r="A9073" s="403"/>
      <c r="D9073" s="416">
        <v>0.05</v>
      </c>
      <c r="E9073" s="829" t="s">
        <v>149</v>
      </c>
      <c r="F9073" s="233" t="s">
        <v>153</v>
      </c>
      <c r="G9073" s="1387"/>
      <c r="H9073" s="248">
        <f>Bahan!$C$21</f>
        <v>145000</v>
      </c>
      <c r="L9073" s="469">
        <f>D9073*H9073</f>
        <v>7250</v>
      </c>
      <c r="M9073" s="469"/>
    </row>
    <row r="9074" spans="1:14" s="1378" customFormat="1" ht="13">
      <c r="A9074" s="403"/>
      <c r="D9074" s="416">
        <v>0.05</v>
      </c>
      <c r="E9074" s="829" t="s">
        <v>149</v>
      </c>
      <c r="F9074" s="233" t="s">
        <v>154</v>
      </c>
      <c r="G9074" s="1387"/>
      <c r="H9074" s="248">
        <f>Bahan!$C$22</f>
        <v>150000</v>
      </c>
      <c r="L9074" s="469">
        <f>D9074*H9074</f>
        <v>7500</v>
      </c>
      <c r="M9074" s="469"/>
    </row>
    <row r="9075" spans="1:14" s="1378" customFormat="1" ht="13">
      <c r="A9075" s="403"/>
      <c r="D9075" s="449"/>
      <c r="E9075" s="829" t="s">
        <v>155</v>
      </c>
      <c r="F9075" s="233" t="s">
        <v>156</v>
      </c>
      <c r="G9075" s="1387"/>
      <c r="H9075" s="469"/>
      <c r="L9075" s="469"/>
      <c r="M9075" s="469"/>
      <c r="N9075" s="265">
        <f>SUM(L9071:L9074)</f>
        <v>144750</v>
      </c>
    </row>
    <row r="9076" spans="1:14" s="1378" customFormat="1" ht="13">
      <c r="A9076" s="403"/>
      <c r="D9076" s="416">
        <v>1</v>
      </c>
      <c r="E9076" s="829" t="s">
        <v>682</v>
      </c>
      <c r="F9076" s="457" t="s">
        <v>1766</v>
      </c>
      <c r="G9076" s="1387"/>
      <c r="H9076" s="469">
        <f>Bahan!$C$684</f>
        <v>3700000</v>
      </c>
      <c r="L9076" s="469">
        <f>D9076*H9076</f>
        <v>3700000</v>
      </c>
      <c r="M9076" s="469"/>
    </row>
    <row r="9077" spans="1:14" s="1378" customFormat="1" ht="13">
      <c r="A9077" s="231"/>
      <c r="D9077" s="449"/>
      <c r="E9077" s="829"/>
      <c r="F9077" s="233"/>
      <c r="G9077" s="1387"/>
      <c r="H9077" s="471"/>
      <c r="L9077" s="469"/>
      <c r="M9077" s="469"/>
      <c r="N9077" s="265">
        <f>SUM(L9076)</f>
        <v>3700000</v>
      </c>
    </row>
    <row r="9078" spans="1:14" s="1383" customFormat="1" ht="14">
      <c r="A9078" s="1382"/>
      <c r="D9078" s="1384"/>
      <c r="E9078" s="1385"/>
      <c r="G9078" s="1385"/>
      <c r="H9078" s="471"/>
      <c r="I9078" s="233"/>
      <c r="J9078" s="233"/>
      <c r="K9078" s="233"/>
      <c r="L9078" s="469"/>
      <c r="M9078" s="431" t="s">
        <v>169</v>
      </c>
      <c r="N9078" s="268" t="s">
        <v>169</v>
      </c>
    </row>
    <row r="9079" spans="1:14" s="1383" customFormat="1" ht="14">
      <c r="A9079" s="1382"/>
      <c r="D9079" s="1384"/>
      <c r="E9079" s="1385"/>
      <c r="G9079" s="1385"/>
      <c r="H9079" s="233" t="s">
        <v>170</v>
      </c>
      <c r="I9079" s="233"/>
      <c r="J9079" s="233"/>
      <c r="K9079" s="233"/>
      <c r="L9079" s="469"/>
      <c r="M9079" s="426" t="s">
        <v>128</v>
      </c>
      <c r="N9079" s="426">
        <f>SUM(N9071:N9077)</f>
        <v>3844750</v>
      </c>
    </row>
    <row r="9080" spans="1:14" s="1383" customFormat="1" ht="14">
      <c r="A9080" s="1382"/>
      <c r="D9080" s="1384"/>
      <c r="E9080" s="1385"/>
      <c r="G9080" s="1385"/>
      <c r="H9080" s="269" t="s">
        <v>3123</v>
      </c>
      <c r="I9080" s="233"/>
      <c r="J9080" s="233"/>
      <c r="K9080" s="270"/>
      <c r="L9080" s="233"/>
      <c r="M9080" s="230" t="s">
        <v>128</v>
      </c>
      <c r="N9080" s="265">
        <f>N9079*$Q$4</f>
        <v>384475</v>
      </c>
    </row>
    <row r="9081" spans="1:14" s="1383" customFormat="1" ht="14">
      <c r="A9081" s="1382"/>
      <c r="D9081" s="1384"/>
      <c r="E9081" s="1385"/>
      <c r="G9081" s="1385"/>
      <c r="H9081" s="233" t="s">
        <v>171</v>
      </c>
      <c r="I9081" s="233"/>
      <c r="J9081" s="233"/>
      <c r="K9081" s="233"/>
      <c r="L9081" s="469"/>
      <c r="M9081" s="230" t="s">
        <v>128</v>
      </c>
      <c r="N9081" s="262">
        <f>ROUNDDOWN((N9079+N9080),0)</f>
        <v>4229225</v>
      </c>
    </row>
    <row r="9082" spans="1:14" s="1378" customFormat="1" ht="13">
      <c r="A9082" s="231"/>
      <c r="D9082" s="449"/>
      <c r="E9082" s="829"/>
      <c r="F9082" s="233"/>
      <c r="G9082" s="1387"/>
      <c r="H9082" s="469"/>
      <c r="L9082" s="469"/>
      <c r="M9082" s="469"/>
    </row>
    <row r="9083" spans="1:14" s="1378" customFormat="1" ht="13">
      <c r="A9083" s="258">
        <f>1+A9069</f>
        <v>365</v>
      </c>
      <c r="B9083" s="1250" t="s">
        <v>1764</v>
      </c>
      <c r="C9083" s="245"/>
      <c r="D9083" s="466" t="s">
        <v>2371</v>
      </c>
      <c r="E9083" s="245"/>
      <c r="F9083" s="245"/>
      <c r="G9083" s="1250"/>
      <c r="H9083" s="465"/>
      <c r="I9083" s="245"/>
      <c r="J9083" s="245"/>
      <c r="K9083" s="245"/>
      <c r="L9083" s="465"/>
      <c r="M9083" s="465"/>
      <c r="N9083" s="245"/>
    </row>
    <row r="9084" spans="1:14" s="1378" customFormat="1" ht="13">
      <c r="A9084" s="403"/>
      <c r="D9084" s="449"/>
      <c r="E9084" s="829" t="s">
        <v>147</v>
      </c>
      <c r="F9084" s="233" t="s">
        <v>148</v>
      </c>
      <c r="G9084" s="1387"/>
      <c r="H9084" s="469"/>
      <c r="L9084" s="469"/>
      <c r="M9084" s="469"/>
    </row>
    <row r="9085" spans="1:14" s="1378" customFormat="1" ht="13">
      <c r="A9085" s="403"/>
      <c r="D9085" s="416">
        <v>0.5</v>
      </c>
      <c r="E9085" s="829" t="s">
        <v>149</v>
      </c>
      <c r="F9085" s="455" t="s">
        <v>150</v>
      </c>
      <c r="G9085" s="1387"/>
      <c r="H9085" s="248">
        <f>Bahan!$C$10</f>
        <v>125000</v>
      </c>
      <c r="L9085" s="469">
        <f>D9085*H9085</f>
        <v>62500</v>
      </c>
      <c r="M9085" s="469"/>
    </row>
    <row r="9086" spans="1:14" s="1378" customFormat="1" ht="13">
      <c r="A9086" s="403"/>
      <c r="D9086" s="416">
        <v>0.5</v>
      </c>
      <c r="E9086" s="829" t="s">
        <v>149</v>
      </c>
      <c r="F9086" s="455" t="s">
        <v>1753</v>
      </c>
      <c r="G9086" s="1387"/>
      <c r="H9086" s="248">
        <f>Bahan!$C$20</f>
        <v>135000</v>
      </c>
      <c r="L9086" s="469">
        <f>D9086*H9086</f>
        <v>67500</v>
      </c>
      <c r="M9086" s="469"/>
    </row>
    <row r="9087" spans="1:14" s="1378" customFormat="1" ht="13">
      <c r="A9087" s="403"/>
      <c r="D9087" s="416">
        <v>0.05</v>
      </c>
      <c r="E9087" s="829" t="s">
        <v>149</v>
      </c>
      <c r="F9087" s="233" t="s">
        <v>153</v>
      </c>
      <c r="G9087" s="1387"/>
      <c r="H9087" s="248">
        <f>Bahan!$C$21</f>
        <v>145000</v>
      </c>
      <c r="L9087" s="469">
        <f>D9087*H9087</f>
        <v>7250</v>
      </c>
      <c r="M9087" s="469"/>
    </row>
    <row r="9088" spans="1:14" s="1378" customFormat="1" ht="13">
      <c r="A9088" s="403"/>
      <c r="D9088" s="416">
        <v>0.05</v>
      </c>
      <c r="E9088" s="829" t="s">
        <v>149</v>
      </c>
      <c r="F9088" s="233" t="s">
        <v>154</v>
      </c>
      <c r="G9088" s="1387"/>
      <c r="H9088" s="248">
        <f>Bahan!$C$22</f>
        <v>150000</v>
      </c>
      <c r="L9088" s="469">
        <f>D9088*H9088</f>
        <v>7500</v>
      </c>
      <c r="M9088" s="469"/>
    </row>
    <row r="9089" spans="1:14" s="1378" customFormat="1" ht="13">
      <c r="A9089" s="403"/>
      <c r="D9089" s="449"/>
      <c r="E9089" s="829" t="s">
        <v>155</v>
      </c>
      <c r="F9089" s="233" t="s">
        <v>156</v>
      </c>
      <c r="G9089" s="1387"/>
      <c r="H9089" s="469"/>
      <c r="L9089" s="469"/>
      <c r="M9089" s="469"/>
      <c r="N9089" s="265">
        <f>SUM(L9085:L9088)</f>
        <v>144750</v>
      </c>
    </row>
    <row r="9090" spans="1:14" s="1378" customFormat="1" ht="13">
      <c r="A9090" s="403"/>
      <c r="D9090" s="416">
        <v>1</v>
      </c>
      <c r="E9090" s="829" t="s">
        <v>682</v>
      </c>
      <c r="F9090" s="457" t="s">
        <v>2369</v>
      </c>
      <c r="G9090" s="1387"/>
      <c r="H9090" s="469">
        <f>Bahan!C685</f>
        <v>5250000</v>
      </c>
      <c r="L9090" s="469">
        <f>D9090*H9090</f>
        <v>5250000</v>
      </c>
      <c r="M9090" s="469"/>
    </row>
    <row r="9091" spans="1:14" s="1378" customFormat="1" ht="13">
      <c r="A9091" s="231"/>
      <c r="D9091" s="449"/>
      <c r="E9091" s="829"/>
      <c r="F9091" s="233"/>
      <c r="G9091" s="1387"/>
      <c r="H9091" s="471"/>
      <c r="L9091" s="469"/>
      <c r="M9091" s="469"/>
      <c r="N9091" s="265">
        <f>SUM(L9090)</f>
        <v>5250000</v>
      </c>
    </row>
    <row r="9092" spans="1:14" s="1378" customFormat="1" ht="14">
      <c r="A9092" s="1382"/>
      <c r="B9092" s="1383"/>
      <c r="C9092" s="1383"/>
      <c r="D9092" s="1384"/>
      <c r="E9092" s="1385"/>
      <c r="F9092" s="1383"/>
      <c r="G9092" s="1385"/>
      <c r="H9092" s="471"/>
      <c r="I9092" s="233"/>
      <c r="J9092" s="233"/>
      <c r="K9092" s="233"/>
      <c r="L9092" s="469"/>
      <c r="M9092" s="431" t="s">
        <v>169</v>
      </c>
      <c r="N9092" s="268" t="s">
        <v>169</v>
      </c>
    </row>
    <row r="9093" spans="1:14" s="1378" customFormat="1" ht="14">
      <c r="A9093" s="1382"/>
      <c r="B9093" s="1383"/>
      <c r="C9093" s="1383"/>
      <c r="D9093" s="1384"/>
      <c r="E9093" s="1385"/>
      <c r="F9093" s="1383"/>
      <c r="G9093" s="1385"/>
      <c r="H9093" s="233" t="s">
        <v>170</v>
      </c>
      <c r="I9093" s="233"/>
      <c r="J9093" s="233"/>
      <c r="K9093" s="233"/>
      <c r="L9093" s="469"/>
      <c r="M9093" s="426" t="s">
        <v>128</v>
      </c>
      <c r="N9093" s="426">
        <f>SUM(N9085:N9091)</f>
        <v>5394750</v>
      </c>
    </row>
    <row r="9094" spans="1:14" s="1378" customFormat="1" ht="14">
      <c r="A9094" s="1382"/>
      <c r="B9094" s="1383"/>
      <c r="C9094" s="1383"/>
      <c r="D9094" s="1384"/>
      <c r="E9094" s="1385"/>
      <c r="F9094" s="1383"/>
      <c r="G9094" s="1385"/>
      <c r="H9094" s="269" t="s">
        <v>3123</v>
      </c>
      <c r="I9094" s="233"/>
      <c r="J9094" s="233"/>
      <c r="K9094" s="270"/>
      <c r="L9094" s="233"/>
      <c r="M9094" s="230" t="s">
        <v>128</v>
      </c>
      <c r="N9094" s="265">
        <f>N9093*$Q$4</f>
        <v>539475</v>
      </c>
    </row>
    <row r="9095" spans="1:14" s="1378" customFormat="1" ht="14">
      <c r="A9095" s="1382"/>
      <c r="B9095" s="1383"/>
      <c r="C9095" s="1383"/>
      <c r="D9095" s="1384"/>
      <c r="E9095" s="1385"/>
      <c r="F9095" s="1383"/>
      <c r="G9095" s="1385"/>
      <c r="H9095" s="233" t="s">
        <v>171</v>
      </c>
      <c r="I9095" s="233"/>
      <c r="J9095" s="233"/>
      <c r="K9095" s="233"/>
      <c r="L9095" s="469"/>
      <c r="M9095" s="230" t="s">
        <v>128</v>
      </c>
      <c r="N9095" s="262">
        <f>ROUNDDOWN((N9093+N9094),0)</f>
        <v>5934225</v>
      </c>
    </row>
    <row r="9096" spans="1:14" s="1378" customFormat="1" ht="13">
      <c r="A9096" s="231"/>
      <c r="D9096" s="449"/>
      <c r="E9096" s="829"/>
      <c r="F9096" s="233"/>
      <c r="G9096" s="1387"/>
      <c r="H9096" s="469"/>
      <c r="L9096" s="469"/>
      <c r="M9096" s="469"/>
    </row>
    <row r="9097" spans="1:14" s="245" customFormat="1" ht="12.75" customHeight="1">
      <c r="A9097" s="258">
        <f>1+A9083</f>
        <v>366</v>
      </c>
      <c r="B9097" s="1250" t="s">
        <v>1767</v>
      </c>
      <c r="D9097" s="466" t="s">
        <v>1768</v>
      </c>
      <c r="G9097" s="1250"/>
      <c r="H9097" s="465"/>
      <c r="L9097" s="465"/>
      <c r="M9097" s="465"/>
    </row>
    <row r="9098" spans="1:14" s="1378" customFormat="1" ht="13">
      <c r="A9098" s="403"/>
      <c r="D9098" s="449"/>
      <c r="E9098" s="829" t="s">
        <v>147</v>
      </c>
      <c r="F9098" s="233" t="s">
        <v>148</v>
      </c>
      <c r="G9098" s="1387"/>
      <c r="H9098" s="469"/>
      <c r="L9098" s="469"/>
      <c r="M9098" s="469"/>
    </row>
    <row r="9099" spans="1:14" s="1378" customFormat="1" ht="13">
      <c r="A9099" s="403"/>
      <c r="D9099" s="416">
        <v>0.5</v>
      </c>
      <c r="E9099" s="829" t="s">
        <v>149</v>
      </c>
      <c r="F9099" s="455" t="s">
        <v>150</v>
      </c>
      <c r="G9099" s="1387"/>
      <c r="H9099" s="248">
        <f>Bahan!$C$10</f>
        <v>125000</v>
      </c>
      <c r="L9099" s="469">
        <f>D9099*H9099</f>
        <v>62500</v>
      </c>
      <c r="M9099" s="469"/>
    </row>
    <row r="9100" spans="1:14" s="1378" customFormat="1" ht="13">
      <c r="A9100" s="403"/>
      <c r="D9100" s="416">
        <v>0.5</v>
      </c>
      <c r="E9100" s="829" t="s">
        <v>149</v>
      </c>
      <c r="F9100" s="455" t="s">
        <v>1753</v>
      </c>
      <c r="G9100" s="1387"/>
      <c r="H9100" s="248">
        <f>Bahan!$C$20</f>
        <v>135000</v>
      </c>
      <c r="L9100" s="469">
        <f>D9100*H9100</f>
        <v>67500</v>
      </c>
      <c r="M9100" s="469"/>
    </row>
    <row r="9101" spans="1:14" s="1378" customFormat="1" ht="13">
      <c r="A9101" s="403"/>
      <c r="D9101" s="416">
        <v>0.05</v>
      </c>
      <c r="E9101" s="829" t="s">
        <v>149</v>
      </c>
      <c r="F9101" s="233" t="s">
        <v>153</v>
      </c>
      <c r="G9101" s="1387"/>
      <c r="H9101" s="248">
        <f>Bahan!$C$21</f>
        <v>145000</v>
      </c>
      <c r="L9101" s="469">
        <f>D9101*H9101</f>
        <v>7250</v>
      </c>
      <c r="M9101" s="469"/>
    </row>
    <row r="9102" spans="1:14" s="1378" customFormat="1" ht="13">
      <c r="A9102" s="403"/>
      <c r="D9102" s="416">
        <v>0.05</v>
      </c>
      <c r="E9102" s="829" t="s">
        <v>149</v>
      </c>
      <c r="F9102" s="233" t="s">
        <v>154</v>
      </c>
      <c r="G9102" s="1387"/>
      <c r="H9102" s="248">
        <f>Bahan!$C$22</f>
        <v>150000</v>
      </c>
      <c r="L9102" s="469">
        <f>D9102*H9102</f>
        <v>7500</v>
      </c>
      <c r="M9102" s="469"/>
    </row>
    <row r="9103" spans="1:14" s="1378" customFormat="1" ht="13">
      <c r="A9103" s="403"/>
      <c r="D9103" s="449"/>
      <c r="E9103" s="829" t="s">
        <v>155</v>
      </c>
      <c r="F9103" s="233" t="s">
        <v>156</v>
      </c>
      <c r="G9103" s="1387"/>
      <c r="H9103" s="469"/>
      <c r="L9103" s="469"/>
      <c r="M9103" s="469"/>
      <c r="N9103" s="265">
        <f>SUM(L9099:L9102)</f>
        <v>144750</v>
      </c>
    </row>
    <row r="9104" spans="1:14" s="1378" customFormat="1" ht="13">
      <c r="A9104" s="403"/>
      <c r="D9104" s="416">
        <v>1</v>
      </c>
      <c r="E9104" s="829" t="s">
        <v>682</v>
      </c>
      <c r="F9104" s="457" t="s">
        <v>1769</v>
      </c>
      <c r="G9104" s="1387"/>
      <c r="H9104" s="469">
        <f>Bahan!$C$686</f>
        <v>8100000</v>
      </c>
      <c r="L9104" s="469">
        <f>D9104*H9104</f>
        <v>8100000</v>
      </c>
      <c r="M9104" s="469"/>
    </row>
    <row r="9105" spans="1:14" s="1378" customFormat="1" ht="13">
      <c r="A9105" s="231"/>
      <c r="D9105" s="449"/>
      <c r="E9105" s="829"/>
      <c r="F9105" s="233"/>
      <c r="G9105" s="1387"/>
      <c r="H9105" s="471"/>
      <c r="L9105" s="469"/>
      <c r="M9105" s="469"/>
      <c r="N9105" s="265">
        <f>SUM(L9104)</f>
        <v>8100000</v>
      </c>
    </row>
    <row r="9106" spans="1:14" s="1383" customFormat="1" ht="14">
      <c r="A9106" s="1382"/>
      <c r="D9106" s="1384"/>
      <c r="E9106" s="1385"/>
      <c r="G9106" s="1385"/>
      <c r="H9106" s="471"/>
      <c r="I9106" s="233"/>
      <c r="J9106" s="233"/>
      <c r="K9106" s="233"/>
      <c r="L9106" s="469"/>
      <c r="M9106" s="431" t="s">
        <v>169</v>
      </c>
      <c r="N9106" s="268" t="s">
        <v>169</v>
      </c>
    </row>
    <row r="9107" spans="1:14" s="1383" customFormat="1" ht="14">
      <c r="A9107" s="1382"/>
      <c r="D9107" s="1384"/>
      <c r="E9107" s="1385"/>
      <c r="G9107" s="1385"/>
      <c r="H9107" s="233" t="s">
        <v>170</v>
      </c>
      <c r="I9107" s="233"/>
      <c r="J9107" s="233"/>
      <c r="K9107" s="233"/>
      <c r="L9107" s="469"/>
      <c r="M9107" s="426" t="s">
        <v>128</v>
      </c>
      <c r="N9107" s="426">
        <f>SUM(N9099:N9105)</f>
        <v>8244750</v>
      </c>
    </row>
    <row r="9108" spans="1:14" s="1383" customFormat="1" ht="14">
      <c r="A9108" s="1382"/>
      <c r="D9108" s="1384"/>
      <c r="E9108" s="1385"/>
      <c r="G9108" s="1385"/>
      <c r="H9108" s="269" t="s">
        <v>3123</v>
      </c>
      <c r="I9108" s="233"/>
      <c r="J9108" s="233"/>
      <c r="K9108" s="270"/>
      <c r="L9108" s="233"/>
      <c r="M9108" s="230" t="s">
        <v>128</v>
      </c>
      <c r="N9108" s="265">
        <f>N9107*$Q$4</f>
        <v>824475</v>
      </c>
    </row>
    <row r="9109" spans="1:14" s="1383" customFormat="1" ht="14">
      <c r="A9109" s="1382"/>
      <c r="D9109" s="1384"/>
      <c r="E9109" s="1385"/>
      <c r="G9109" s="1385"/>
      <c r="H9109" s="233" t="s">
        <v>171</v>
      </c>
      <c r="I9109" s="233"/>
      <c r="J9109" s="233"/>
      <c r="K9109" s="233"/>
      <c r="L9109" s="469"/>
      <c r="M9109" s="230" t="s">
        <v>128</v>
      </c>
      <c r="N9109" s="262">
        <f>ROUNDDOWN((N9107+N9108),0)</f>
        <v>9069225</v>
      </c>
    </row>
    <row r="9110" spans="1:14" s="1378" customFormat="1" ht="13">
      <c r="A9110" s="231"/>
      <c r="D9110" s="449"/>
      <c r="E9110" s="829"/>
      <c r="F9110" s="233"/>
      <c r="G9110" s="1387"/>
      <c r="H9110" s="469"/>
      <c r="L9110" s="469"/>
      <c r="M9110" s="469"/>
    </row>
    <row r="9111" spans="1:14" s="1378" customFormat="1" ht="13">
      <c r="A9111" s="231"/>
      <c r="D9111" s="449"/>
      <c r="E9111" s="829"/>
      <c r="F9111" s="233"/>
      <c r="G9111" s="1387"/>
      <c r="H9111" s="469"/>
      <c r="L9111" s="469"/>
      <c r="M9111" s="469"/>
    </row>
    <row r="9112" spans="1:14" s="245" customFormat="1" ht="12.75" customHeight="1">
      <c r="A9112" s="258">
        <f>1+A9097</f>
        <v>367</v>
      </c>
      <c r="B9112" s="1250" t="s">
        <v>1770</v>
      </c>
      <c r="D9112" s="466" t="s">
        <v>1771</v>
      </c>
      <c r="G9112" s="1250"/>
      <c r="H9112" s="465"/>
      <c r="L9112" s="465"/>
      <c r="M9112" s="465"/>
    </row>
    <row r="9113" spans="1:14" s="1378" customFormat="1" ht="13">
      <c r="A9113" s="403"/>
      <c r="D9113" s="449"/>
      <c r="E9113" s="829" t="s">
        <v>147</v>
      </c>
      <c r="F9113" s="233" t="s">
        <v>148</v>
      </c>
      <c r="G9113" s="1387"/>
      <c r="H9113" s="469"/>
      <c r="L9113" s="469"/>
      <c r="M9113" s="469"/>
    </row>
    <row r="9114" spans="1:14" s="1378" customFormat="1" ht="13">
      <c r="A9114" s="403"/>
      <c r="D9114" s="416">
        <v>0.5</v>
      </c>
      <c r="E9114" s="829" t="s">
        <v>149</v>
      </c>
      <c r="F9114" s="455" t="s">
        <v>150</v>
      </c>
      <c r="G9114" s="1387"/>
      <c r="H9114" s="248">
        <f>Bahan!$C$10</f>
        <v>125000</v>
      </c>
      <c r="L9114" s="469">
        <f>D9114*H9114</f>
        <v>62500</v>
      </c>
      <c r="M9114" s="469"/>
    </row>
    <row r="9115" spans="1:14" s="1378" customFormat="1" ht="13">
      <c r="A9115" s="403"/>
      <c r="D9115" s="416">
        <v>0.5</v>
      </c>
      <c r="E9115" s="829" t="s">
        <v>149</v>
      </c>
      <c r="F9115" s="455" t="s">
        <v>1753</v>
      </c>
      <c r="G9115" s="1387"/>
      <c r="H9115" s="248">
        <f>Bahan!$C$20</f>
        <v>135000</v>
      </c>
      <c r="L9115" s="469">
        <f>D9115*H9115</f>
        <v>67500</v>
      </c>
      <c r="M9115" s="469"/>
    </row>
    <row r="9116" spans="1:14" s="1378" customFormat="1" ht="13">
      <c r="A9116" s="403"/>
      <c r="D9116" s="416">
        <v>0.05</v>
      </c>
      <c r="E9116" s="829" t="s">
        <v>149</v>
      </c>
      <c r="F9116" s="233" t="s">
        <v>153</v>
      </c>
      <c r="G9116" s="1387"/>
      <c r="H9116" s="248">
        <f>Bahan!$C$21</f>
        <v>145000</v>
      </c>
      <c r="L9116" s="469">
        <f>D9116*H9116</f>
        <v>7250</v>
      </c>
      <c r="M9116" s="469"/>
    </row>
    <row r="9117" spans="1:14" s="1378" customFormat="1" ht="13">
      <c r="A9117" s="403"/>
      <c r="D9117" s="416">
        <v>0.05</v>
      </c>
      <c r="E9117" s="829" t="s">
        <v>149</v>
      </c>
      <c r="F9117" s="233" t="s">
        <v>154</v>
      </c>
      <c r="G9117" s="1387"/>
      <c r="H9117" s="248">
        <f>Bahan!$C$22</f>
        <v>150000</v>
      </c>
      <c r="L9117" s="469">
        <f>D9117*H9117</f>
        <v>7500</v>
      </c>
      <c r="M9117" s="469"/>
    </row>
    <row r="9118" spans="1:14" s="1378" customFormat="1" ht="13">
      <c r="A9118" s="403"/>
      <c r="D9118" s="449"/>
      <c r="E9118" s="829" t="s">
        <v>155</v>
      </c>
      <c r="F9118" s="233" t="s">
        <v>156</v>
      </c>
      <c r="G9118" s="1387"/>
      <c r="H9118" s="469"/>
      <c r="L9118" s="469"/>
      <c r="M9118" s="469"/>
      <c r="N9118" s="265">
        <f>SUM(L9114:L9117)</f>
        <v>144750</v>
      </c>
    </row>
    <row r="9119" spans="1:14" s="1378" customFormat="1" ht="13">
      <c r="A9119" s="403"/>
      <c r="D9119" s="416">
        <v>1</v>
      </c>
      <c r="E9119" s="829" t="s">
        <v>682</v>
      </c>
      <c r="F9119" s="457" t="s">
        <v>1772</v>
      </c>
      <c r="G9119" s="1387"/>
      <c r="H9119" s="469">
        <f>Bahan!$C$687</f>
        <v>3500000</v>
      </c>
      <c r="L9119" s="469">
        <f>D9119*H9119</f>
        <v>3500000</v>
      </c>
      <c r="M9119" s="469"/>
    </row>
    <row r="9120" spans="1:14" s="1378" customFormat="1" ht="13">
      <c r="A9120" s="231"/>
      <c r="D9120" s="449"/>
      <c r="E9120" s="829"/>
      <c r="F9120" s="233"/>
      <c r="G9120" s="1387"/>
      <c r="H9120" s="471"/>
      <c r="L9120" s="469"/>
      <c r="M9120" s="469"/>
      <c r="N9120" s="265">
        <f>SUM(L9119)</f>
        <v>3500000</v>
      </c>
    </row>
    <row r="9121" spans="1:14" s="1383" customFormat="1" ht="14">
      <c r="A9121" s="1382"/>
      <c r="D9121" s="1384"/>
      <c r="E9121" s="1385"/>
      <c r="G9121" s="1385"/>
      <c r="H9121" s="471"/>
      <c r="I9121" s="233"/>
      <c r="J9121" s="233"/>
      <c r="K9121" s="233"/>
      <c r="L9121" s="469"/>
      <c r="M9121" s="431" t="s">
        <v>169</v>
      </c>
      <c r="N9121" s="268" t="s">
        <v>169</v>
      </c>
    </row>
    <row r="9122" spans="1:14" s="1383" customFormat="1" ht="14">
      <c r="A9122" s="1382"/>
      <c r="D9122" s="1384"/>
      <c r="E9122" s="1385"/>
      <c r="G9122" s="1385"/>
      <c r="H9122" s="233" t="s">
        <v>170</v>
      </c>
      <c r="I9122" s="233"/>
      <c r="J9122" s="233"/>
      <c r="K9122" s="233"/>
      <c r="L9122" s="469"/>
      <c r="M9122" s="426" t="s">
        <v>128</v>
      </c>
      <c r="N9122" s="426">
        <f>SUM(N9114:N9120)</f>
        <v>3644750</v>
      </c>
    </row>
    <row r="9123" spans="1:14" s="1383" customFormat="1" ht="14">
      <c r="A9123" s="1382"/>
      <c r="D9123" s="1384"/>
      <c r="E9123" s="1385"/>
      <c r="G9123" s="1385"/>
      <c r="H9123" s="269" t="s">
        <v>3123</v>
      </c>
      <c r="I9123" s="233"/>
      <c r="J9123" s="233"/>
      <c r="K9123" s="270"/>
      <c r="L9123" s="233"/>
      <c r="M9123" s="230" t="s">
        <v>128</v>
      </c>
      <c r="N9123" s="265">
        <f>N9122*$Q$4</f>
        <v>364475</v>
      </c>
    </row>
    <row r="9124" spans="1:14" s="1383" customFormat="1" ht="14">
      <c r="A9124" s="1382"/>
      <c r="D9124" s="1384"/>
      <c r="E9124" s="1385"/>
      <c r="G9124" s="1385"/>
      <c r="H9124" s="233" t="s">
        <v>171</v>
      </c>
      <c r="I9124" s="233"/>
      <c r="J9124" s="233"/>
      <c r="K9124" s="233"/>
      <c r="L9124" s="469"/>
      <c r="M9124" s="230" t="s">
        <v>128</v>
      </c>
      <c r="N9124" s="262">
        <f>ROUNDDOWN((N9122+N9123),0)</f>
        <v>4009225</v>
      </c>
    </row>
    <row r="9125" spans="1:14" s="1378" customFormat="1" ht="13">
      <c r="A9125" s="231"/>
      <c r="D9125" s="449"/>
      <c r="E9125" s="829"/>
      <c r="F9125" s="233"/>
      <c r="G9125" s="1387"/>
      <c r="H9125" s="469"/>
      <c r="L9125" s="469"/>
      <c r="M9125" s="469"/>
    </row>
    <row r="9126" spans="1:14" s="245" customFormat="1" ht="12.75" customHeight="1">
      <c r="A9126" s="258">
        <f>1+A9112</f>
        <v>368</v>
      </c>
      <c r="B9126" s="1250" t="s">
        <v>1773</v>
      </c>
      <c r="D9126" s="466" t="s">
        <v>1774</v>
      </c>
      <c r="G9126" s="1250"/>
      <c r="H9126" s="465"/>
      <c r="L9126" s="465"/>
      <c r="M9126" s="465"/>
    </row>
    <row r="9127" spans="1:14" s="1378" customFormat="1" ht="13">
      <c r="A9127" s="403"/>
      <c r="D9127" s="449"/>
      <c r="E9127" s="829" t="s">
        <v>147</v>
      </c>
      <c r="F9127" s="233" t="s">
        <v>148</v>
      </c>
      <c r="G9127" s="1387"/>
      <c r="H9127" s="469"/>
      <c r="L9127" s="469"/>
      <c r="M9127" s="469"/>
    </row>
    <row r="9128" spans="1:14" s="1378" customFormat="1" ht="13">
      <c r="A9128" s="403"/>
      <c r="D9128" s="416">
        <v>0.5</v>
      </c>
      <c r="E9128" s="829" t="s">
        <v>149</v>
      </c>
      <c r="F9128" s="455" t="s">
        <v>150</v>
      </c>
      <c r="G9128" s="1387"/>
      <c r="H9128" s="248">
        <f>Bahan!$C$10</f>
        <v>125000</v>
      </c>
      <c r="L9128" s="469">
        <f>D9128*H9128</f>
        <v>62500</v>
      </c>
      <c r="M9128" s="469"/>
    </row>
    <row r="9129" spans="1:14" s="1378" customFormat="1" ht="13">
      <c r="A9129" s="403"/>
      <c r="D9129" s="416">
        <v>0.5</v>
      </c>
      <c r="E9129" s="829" t="s">
        <v>149</v>
      </c>
      <c r="F9129" s="455" t="s">
        <v>1753</v>
      </c>
      <c r="G9129" s="1387"/>
      <c r="H9129" s="248">
        <f>Bahan!$C$20</f>
        <v>135000</v>
      </c>
      <c r="L9129" s="469">
        <f>D9129*H9129</f>
        <v>67500</v>
      </c>
      <c r="M9129" s="469"/>
    </row>
    <row r="9130" spans="1:14" s="1378" customFormat="1" ht="13">
      <c r="A9130" s="403"/>
      <c r="D9130" s="416">
        <v>0.05</v>
      </c>
      <c r="E9130" s="829" t="s">
        <v>149</v>
      </c>
      <c r="F9130" s="233" t="s">
        <v>153</v>
      </c>
      <c r="G9130" s="1387"/>
      <c r="H9130" s="248">
        <f>Bahan!$C$21</f>
        <v>145000</v>
      </c>
      <c r="L9130" s="469">
        <f>D9130*H9130</f>
        <v>7250</v>
      </c>
      <c r="M9130" s="469"/>
    </row>
    <row r="9131" spans="1:14" s="1378" customFormat="1" ht="13">
      <c r="A9131" s="403"/>
      <c r="D9131" s="416">
        <v>0.05</v>
      </c>
      <c r="E9131" s="829" t="s">
        <v>149</v>
      </c>
      <c r="F9131" s="233" t="s">
        <v>154</v>
      </c>
      <c r="G9131" s="1387"/>
      <c r="H9131" s="248">
        <f>Bahan!$C$22</f>
        <v>150000</v>
      </c>
      <c r="L9131" s="469">
        <f>D9131*H9131</f>
        <v>7500</v>
      </c>
      <c r="M9131" s="469"/>
    </row>
    <row r="9132" spans="1:14" s="1378" customFormat="1" ht="13">
      <c r="A9132" s="403"/>
      <c r="D9132" s="449"/>
      <c r="E9132" s="829" t="s">
        <v>155</v>
      </c>
      <c r="F9132" s="233" t="s">
        <v>156</v>
      </c>
      <c r="G9132" s="1387"/>
      <c r="H9132" s="469"/>
      <c r="L9132" s="469"/>
      <c r="M9132" s="469"/>
      <c r="N9132" s="265">
        <f>SUM(L9128:L9131)</f>
        <v>144750</v>
      </c>
    </row>
    <row r="9133" spans="1:14" s="1378" customFormat="1" ht="13">
      <c r="A9133" s="403"/>
      <c r="D9133" s="416">
        <v>1</v>
      </c>
      <c r="E9133" s="829" t="s">
        <v>682</v>
      </c>
      <c r="F9133" s="457" t="s">
        <v>1775</v>
      </c>
      <c r="G9133" s="1387"/>
      <c r="H9133" s="469">
        <f>Bahan!$C$688</f>
        <v>6100000</v>
      </c>
      <c r="L9133" s="469">
        <f>D9133*H9133</f>
        <v>6100000</v>
      </c>
      <c r="M9133" s="469"/>
    </row>
    <row r="9134" spans="1:14" s="1378" customFormat="1" ht="13">
      <c r="A9134" s="231"/>
      <c r="D9134" s="449"/>
      <c r="E9134" s="829"/>
      <c r="F9134" s="233"/>
      <c r="G9134" s="1387"/>
      <c r="H9134" s="471"/>
      <c r="L9134" s="469"/>
      <c r="M9134" s="469"/>
      <c r="N9134" s="265">
        <f>SUM(L9133)</f>
        <v>6100000</v>
      </c>
    </row>
    <row r="9135" spans="1:14" s="1383" customFormat="1" ht="14">
      <c r="A9135" s="1382"/>
      <c r="D9135" s="1384"/>
      <c r="E9135" s="1385"/>
      <c r="G9135" s="1385"/>
      <c r="H9135" s="471"/>
      <c r="I9135" s="233"/>
      <c r="J9135" s="233"/>
      <c r="K9135" s="233"/>
      <c r="L9135" s="469"/>
      <c r="M9135" s="431" t="s">
        <v>169</v>
      </c>
      <c r="N9135" s="268" t="s">
        <v>169</v>
      </c>
    </row>
    <row r="9136" spans="1:14" s="1383" customFormat="1" ht="14">
      <c r="A9136" s="1382"/>
      <c r="D9136" s="1384"/>
      <c r="E9136" s="1385"/>
      <c r="G9136" s="1385"/>
      <c r="H9136" s="233" t="s">
        <v>170</v>
      </c>
      <c r="I9136" s="233"/>
      <c r="J9136" s="233"/>
      <c r="K9136" s="233"/>
      <c r="L9136" s="469"/>
      <c r="M9136" s="426" t="s">
        <v>128</v>
      </c>
      <c r="N9136" s="426">
        <f>SUM(N9128:N9134)</f>
        <v>6244750</v>
      </c>
    </row>
    <row r="9137" spans="1:14" s="1383" customFormat="1" ht="14">
      <c r="A9137" s="1382"/>
      <c r="D9137" s="1384"/>
      <c r="E9137" s="1385"/>
      <c r="G9137" s="1385"/>
      <c r="H9137" s="269" t="s">
        <v>3123</v>
      </c>
      <c r="I9137" s="233"/>
      <c r="J9137" s="233"/>
      <c r="K9137" s="270"/>
      <c r="L9137" s="233"/>
      <c r="M9137" s="230" t="s">
        <v>128</v>
      </c>
      <c r="N9137" s="265">
        <f>N9136*$Q$4</f>
        <v>624475</v>
      </c>
    </row>
    <row r="9138" spans="1:14" s="1383" customFormat="1" ht="14">
      <c r="A9138" s="1382"/>
      <c r="D9138" s="1384"/>
      <c r="E9138" s="1385"/>
      <c r="G9138" s="1385"/>
      <c r="H9138" s="233" t="s">
        <v>171</v>
      </c>
      <c r="I9138" s="233"/>
      <c r="J9138" s="233"/>
      <c r="K9138" s="233"/>
      <c r="L9138" s="469"/>
      <c r="M9138" s="230" t="s">
        <v>128</v>
      </c>
      <c r="N9138" s="262">
        <f>ROUNDDOWN((N9136+N9137),0)</f>
        <v>6869225</v>
      </c>
    </row>
    <row r="9139" spans="1:14" s="1378" customFormat="1" ht="13">
      <c r="A9139" s="231"/>
      <c r="D9139" s="449"/>
      <c r="E9139" s="829"/>
      <c r="F9139" s="233"/>
      <c r="G9139" s="1387"/>
      <c r="H9139" s="469"/>
      <c r="L9139" s="469"/>
      <c r="M9139" s="469"/>
    </row>
    <row r="9140" spans="1:14" s="245" customFormat="1" ht="12.75" customHeight="1">
      <c r="A9140" s="258">
        <f>1+A9126</f>
        <v>369</v>
      </c>
      <c r="B9140" s="1250" t="s">
        <v>1776</v>
      </c>
      <c r="D9140" s="466" t="s">
        <v>1777</v>
      </c>
      <c r="G9140" s="1250"/>
      <c r="H9140" s="465"/>
      <c r="L9140" s="465"/>
      <c r="M9140" s="465"/>
    </row>
    <row r="9141" spans="1:14" s="1378" customFormat="1" ht="13">
      <c r="A9141" s="403"/>
      <c r="D9141" s="449"/>
      <c r="E9141" s="829" t="s">
        <v>147</v>
      </c>
      <c r="F9141" s="233" t="s">
        <v>148</v>
      </c>
      <c r="G9141" s="1387"/>
      <c r="H9141" s="469"/>
      <c r="L9141" s="469"/>
      <c r="M9141" s="469"/>
    </row>
    <row r="9142" spans="1:14" s="1378" customFormat="1" ht="13">
      <c r="A9142" s="403"/>
      <c r="D9142" s="416">
        <v>0.5</v>
      </c>
      <c r="E9142" s="829" t="s">
        <v>149</v>
      </c>
      <c r="F9142" s="455" t="s">
        <v>150</v>
      </c>
      <c r="G9142" s="1387"/>
      <c r="H9142" s="248">
        <f>Bahan!$C$10</f>
        <v>125000</v>
      </c>
      <c r="L9142" s="469">
        <f>D9142*H9142</f>
        <v>62500</v>
      </c>
      <c r="M9142" s="469"/>
    </row>
    <row r="9143" spans="1:14" s="1378" customFormat="1" ht="13">
      <c r="A9143" s="403"/>
      <c r="D9143" s="416">
        <v>0.5</v>
      </c>
      <c r="E9143" s="829" t="s">
        <v>149</v>
      </c>
      <c r="F9143" s="455" t="s">
        <v>1753</v>
      </c>
      <c r="G9143" s="1387"/>
      <c r="H9143" s="248">
        <f>Bahan!$C$20</f>
        <v>135000</v>
      </c>
      <c r="L9143" s="469">
        <f>D9143*H9143</f>
        <v>67500</v>
      </c>
      <c r="M9143" s="469"/>
    </row>
    <row r="9144" spans="1:14" s="1378" customFormat="1" ht="13">
      <c r="A9144" s="403"/>
      <c r="D9144" s="416">
        <v>0.05</v>
      </c>
      <c r="E9144" s="829" t="s">
        <v>149</v>
      </c>
      <c r="F9144" s="233" t="s">
        <v>153</v>
      </c>
      <c r="G9144" s="1387"/>
      <c r="H9144" s="248">
        <f>Bahan!$C$21</f>
        <v>145000</v>
      </c>
      <c r="L9144" s="469">
        <f>D9144*H9144</f>
        <v>7250</v>
      </c>
      <c r="M9144" s="469"/>
    </row>
    <row r="9145" spans="1:14" s="1378" customFormat="1" ht="13">
      <c r="A9145" s="403"/>
      <c r="D9145" s="416">
        <v>0.05</v>
      </c>
      <c r="E9145" s="829" t="s">
        <v>149</v>
      </c>
      <c r="F9145" s="233" t="s">
        <v>154</v>
      </c>
      <c r="G9145" s="1387"/>
      <c r="H9145" s="248">
        <f>Bahan!$C$22</f>
        <v>150000</v>
      </c>
      <c r="L9145" s="469">
        <f>D9145*H9145</f>
        <v>7500</v>
      </c>
      <c r="M9145" s="469"/>
    </row>
    <row r="9146" spans="1:14" s="1378" customFormat="1" ht="13">
      <c r="A9146" s="403"/>
      <c r="D9146" s="449"/>
      <c r="E9146" s="829" t="s">
        <v>155</v>
      </c>
      <c r="F9146" s="233" t="s">
        <v>156</v>
      </c>
      <c r="G9146" s="1387"/>
      <c r="H9146" s="469"/>
      <c r="L9146" s="469"/>
      <c r="M9146" s="469"/>
      <c r="N9146" s="265">
        <f>SUM(L9142:L9145)</f>
        <v>144750</v>
      </c>
    </row>
    <row r="9147" spans="1:14" s="1378" customFormat="1" ht="13">
      <c r="A9147" s="403"/>
      <c r="D9147" s="416">
        <v>1</v>
      </c>
      <c r="E9147" s="829" t="s">
        <v>682</v>
      </c>
      <c r="F9147" s="457" t="s">
        <v>1778</v>
      </c>
      <c r="G9147" s="1387"/>
      <c r="H9147" s="469">
        <f>Bahan!$C$689</f>
        <v>7700000</v>
      </c>
      <c r="L9147" s="469">
        <f>D9147*H9147</f>
        <v>7700000</v>
      </c>
      <c r="M9147" s="469"/>
    </row>
    <row r="9148" spans="1:14" s="1378" customFormat="1" ht="13">
      <c r="A9148" s="231"/>
      <c r="D9148" s="449"/>
      <c r="E9148" s="829"/>
      <c r="F9148" s="233"/>
      <c r="G9148" s="1387"/>
      <c r="H9148" s="471"/>
      <c r="L9148" s="469"/>
      <c r="M9148" s="469"/>
      <c r="N9148" s="265">
        <f>SUM(L9147)</f>
        <v>7700000</v>
      </c>
    </row>
    <row r="9149" spans="1:14" s="1383" customFormat="1" ht="14">
      <c r="A9149" s="1382"/>
      <c r="D9149" s="1384"/>
      <c r="E9149" s="1385"/>
      <c r="G9149" s="1385"/>
      <c r="H9149" s="471"/>
      <c r="I9149" s="233"/>
      <c r="J9149" s="233"/>
      <c r="K9149" s="233"/>
      <c r="L9149" s="469"/>
      <c r="M9149" s="431" t="s">
        <v>169</v>
      </c>
      <c r="N9149" s="268" t="s">
        <v>169</v>
      </c>
    </row>
    <row r="9150" spans="1:14" s="1383" customFormat="1" ht="14">
      <c r="A9150" s="1382"/>
      <c r="D9150" s="1384"/>
      <c r="E9150" s="1385"/>
      <c r="G9150" s="1385"/>
      <c r="H9150" s="233" t="s">
        <v>170</v>
      </c>
      <c r="I9150" s="233"/>
      <c r="J9150" s="233"/>
      <c r="K9150" s="233"/>
      <c r="L9150" s="469"/>
      <c r="M9150" s="426" t="s">
        <v>128</v>
      </c>
      <c r="N9150" s="426">
        <f>SUM(N9142:N9148)</f>
        <v>7844750</v>
      </c>
    </row>
    <row r="9151" spans="1:14" s="1383" customFormat="1" ht="14">
      <c r="A9151" s="1382"/>
      <c r="D9151" s="1384"/>
      <c r="E9151" s="1385"/>
      <c r="G9151" s="1385"/>
      <c r="H9151" s="269" t="s">
        <v>3123</v>
      </c>
      <c r="I9151" s="233"/>
      <c r="J9151" s="233"/>
      <c r="K9151" s="270"/>
      <c r="L9151" s="233"/>
      <c r="M9151" s="230" t="s">
        <v>128</v>
      </c>
      <c r="N9151" s="265">
        <f>N9150*$Q$4</f>
        <v>784475</v>
      </c>
    </row>
    <row r="9152" spans="1:14" s="1383" customFormat="1" ht="14">
      <c r="A9152" s="1382"/>
      <c r="D9152" s="1384"/>
      <c r="E9152" s="1385"/>
      <c r="G9152" s="1385"/>
      <c r="H9152" s="233" t="s">
        <v>171</v>
      </c>
      <c r="I9152" s="233"/>
      <c r="J9152" s="233"/>
      <c r="K9152" s="233"/>
      <c r="L9152" s="469"/>
      <c r="M9152" s="230" t="s">
        <v>128</v>
      </c>
      <c r="N9152" s="262">
        <f>ROUNDDOWN((N9150+N9151),0)</f>
        <v>8629225</v>
      </c>
    </row>
    <row r="9153" spans="1:243" s="1378" customFormat="1" ht="13">
      <c r="A9153" s="231"/>
      <c r="D9153" s="449"/>
      <c r="E9153" s="829"/>
      <c r="F9153" s="233"/>
      <c r="G9153" s="1387"/>
      <c r="H9153" s="469"/>
      <c r="L9153" s="469"/>
      <c r="M9153" s="469"/>
    </row>
    <row r="9154" spans="1:243" ht="12.75" customHeight="1">
      <c r="A9154" s="258">
        <f>1+A9140</f>
        <v>370</v>
      </c>
      <c r="B9154" s="1250" t="s">
        <v>1779</v>
      </c>
      <c r="C9154" s="233"/>
      <c r="D9154" s="466" t="s">
        <v>1780</v>
      </c>
      <c r="E9154" s="1250"/>
      <c r="F9154" s="360"/>
      <c r="G9154" s="829"/>
      <c r="H9154" s="465"/>
      <c r="K9154" s="245"/>
      <c r="L9154" s="465"/>
      <c r="M9154" s="465"/>
      <c r="N9154" s="245"/>
      <c r="O9154" s="245"/>
      <c r="P9154" s="245"/>
      <c r="Q9154" s="245"/>
      <c r="R9154" s="245"/>
      <c r="S9154" s="245"/>
      <c r="T9154" s="245"/>
      <c r="U9154" s="245"/>
      <c r="V9154" s="245"/>
      <c r="W9154" s="245"/>
      <c r="X9154" s="245"/>
      <c r="Y9154" s="245"/>
      <c r="Z9154" s="245"/>
      <c r="AA9154" s="245"/>
      <c r="AB9154" s="245"/>
      <c r="AC9154" s="245"/>
      <c r="AD9154" s="245"/>
      <c r="AE9154" s="245"/>
      <c r="AF9154" s="245"/>
      <c r="AG9154" s="245"/>
      <c r="AH9154" s="245"/>
      <c r="AI9154" s="245"/>
      <c r="AJ9154" s="245"/>
      <c r="AK9154" s="245"/>
      <c r="AL9154" s="245"/>
      <c r="AM9154" s="245"/>
      <c r="AN9154" s="245"/>
      <c r="AO9154" s="245"/>
      <c r="AP9154" s="245"/>
      <c r="AQ9154" s="245"/>
      <c r="AR9154" s="245"/>
      <c r="AS9154" s="245"/>
      <c r="AT9154" s="245"/>
      <c r="AU9154" s="245"/>
      <c r="AV9154" s="245"/>
      <c r="AW9154" s="245"/>
      <c r="AX9154" s="245"/>
      <c r="AY9154" s="245"/>
      <c r="AZ9154" s="245"/>
      <c r="BA9154" s="245"/>
      <c r="BB9154" s="245"/>
      <c r="BC9154" s="245"/>
      <c r="BD9154" s="245"/>
      <c r="BE9154" s="245"/>
      <c r="BF9154" s="245"/>
      <c r="BG9154" s="245"/>
      <c r="BH9154" s="245"/>
      <c r="BI9154" s="245"/>
      <c r="BJ9154" s="245"/>
      <c r="BK9154" s="245"/>
      <c r="BL9154" s="245"/>
      <c r="BM9154" s="245"/>
      <c r="BN9154" s="245"/>
      <c r="BO9154" s="245"/>
      <c r="BP9154" s="245"/>
      <c r="BQ9154" s="245"/>
      <c r="BR9154" s="245"/>
      <c r="BS9154" s="245"/>
      <c r="BT9154" s="245"/>
      <c r="BU9154" s="245"/>
      <c r="BV9154" s="245"/>
      <c r="BW9154" s="245"/>
      <c r="BX9154" s="245"/>
      <c r="BY9154" s="245"/>
      <c r="BZ9154" s="245"/>
      <c r="CA9154" s="245"/>
      <c r="CB9154" s="245"/>
      <c r="CC9154" s="245"/>
      <c r="CD9154" s="245"/>
      <c r="CE9154" s="245"/>
      <c r="CF9154" s="245"/>
      <c r="CG9154" s="245"/>
      <c r="CH9154" s="245"/>
      <c r="CI9154" s="245"/>
      <c r="CJ9154" s="245"/>
      <c r="CK9154" s="245"/>
      <c r="CL9154" s="245"/>
      <c r="CM9154" s="245"/>
      <c r="CN9154" s="245"/>
      <c r="CO9154" s="245"/>
      <c r="CP9154" s="245"/>
      <c r="CQ9154" s="245"/>
      <c r="CR9154" s="245"/>
      <c r="CS9154" s="245"/>
      <c r="CT9154" s="245"/>
      <c r="CU9154" s="245"/>
      <c r="CV9154" s="245"/>
      <c r="CW9154" s="245"/>
      <c r="CX9154" s="245"/>
      <c r="CY9154" s="245"/>
      <c r="CZ9154" s="245"/>
      <c r="DA9154" s="245"/>
      <c r="DB9154" s="245"/>
      <c r="DC9154" s="245"/>
      <c r="DD9154" s="245"/>
      <c r="DE9154" s="245"/>
      <c r="DF9154" s="245"/>
      <c r="DG9154" s="245"/>
      <c r="DH9154" s="245"/>
      <c r="DI9154" s="245"/>
      <c r="DJ9154" s="245"/>
      <c r="DK9154" s="245"/>
      <c r="DL9154" s="245"/>
      <c r="DM9154" s="245"/>
      <c r="DN9154" s="245"/>
      <c r="DO9154" s="245"/>
      <c r="DP9154" s="245"/>
      <c r="DQ9154" s="245"/>
      <c r="DR9154" s="245"/>
      <c r="DS9154" s="245"/>
      <c r="DT9154" s="245"/>
      <c r="DU9154" s="245"/>
      <c r="DV9154" s="245"/>
      <c r="DW9154" s="245"/>
      <c r="DX9154" s="245"/>
      <c r="DY9154" s="245"/>
      <c r="DZ9154" s="245"/>
      <c r="EA9154" s="245"/>
      <c r="EB9154" s="245"/>
      <c r="EC9154" s="245"/>
      <c r="ED9154" s="245"/>
      <c r="EE9154" s="245"/>
      <c r="EF9154" s="245"/>
      <c r="EG9154" s="245"/>
      <c r="EH9154" s="245"/>
      <c r="EI9154" s="245"/>
      <c r="EJ9154" s="245"/>
      <c r="EK9154" s="245"/>
      <c r="EL9154" s="245"/>
      <c r="EM9154" s="245"/>
      <c r="EN9154" s="245"/>
      <c r="EO9154" s="245"/>
      <c r="EP9154" s="245"/>
      <c r="EQ9154" s="245"/>
      <c r="ER9154" s="245"/>
      <c r="ES9154" s="245"/>
      <c r="ET9154" s="245"/>
      <c r="EU9154" s="245"/>
      <c r="EV9154" s="245"/>
      <c r="EW9154" s="245"/>
      <c r="EX9154" s="245"/>
      <c r="EY9154" s="245"/>
      <c r="EZ9154" s="245"/>
      <c r="FA9154" s="245"/>
      <c r="FB9154" s="245"/>
      <c r="FC9154" s="245"/>
      <c r="FD9154" s="245"/>
      <c r="FE9154" s="245"/>
      <c r="FF9154" s="245"/>
      <c r="FG9154" s="245"/>
      <c r="FH9154" s="245"/>
      <c r="FI9154" s="245"/>
      <c r="FJ9154" s="245"/>
      <c r="FK9154" s="245"/>
      <c r="FL9154" s="245"/>
      <c r="FM9154" s="245"/>
      <c r="FN9154" s="245"/>
      <c r="FO9154" s="245"/>
      <c r="FP9154" s="245"/>
      <c r="FQ9154" s="245"/>
      <c r="FR9154" s="245"/>
      <c r="FS9154" s="245"/>
      <c r="FT9154" s="245"/>
      <c r="FU9154" s="245"/>
      <c r="FV9154" s="245"/>
      <c r="FW9154" s="245"/>
      <c r="FX9154" s="245"/>
      <c r="FY9154" s="245"/>
      <c r="FZ9154" s="245"/>
      <c r="GA9154" s="245"/>
      <c r="GB9154" s="245"/>
      <c r="GC9154" s="245"/>
      <c r="GD9154" s="245"/>
      <c r="GE9154" s="245"/>
      <c r="GF9154" s="245"/>
      <c r="GG9154" s="245"/>
      <c r="GH9154" s="245"/>
      <c r="GI9154" s="245"/>
      <c r="GJ9154" s="245"/>
      <c r="GK9154" s="245"/>
      <c r="GL9154" s="245"/>
      <c r="GM9154" s="245"/>
      <c r="GN9154" s="245"/>
      <c r="GO9154" s="245"/>
      <c r="GP9154" s="245"/>
      <c r="GQ9154" s="245"/>
      <c r="GR9154" s="245"/>
      <c r="GS9154" s="245"/>
      <c r="GT9154" s="245"/>
      <c r="GU9154" s="245"/>
      <c r="GV9154" s="245"/>
      <c r="GW9154" s="245"/>
      <c r="GX9154" s="245"/>
      <c r="GY9154" s="245"/>
      <c r="GZ9154" s="245"/>
      <c r="HA9154" s="245"/>
      <c r="HB9154" s="245"/>
      <c r="HC9154" s="245"/>
      <c r="HD9154" s="245"/>
      <c r="HE9154" s="245"/>
      <c r="HF9154" s="245"/>
      <c r="HG9154" s="245"/>
      <c r="HH9154" s="245"/>
      <c r="HI9154" s="245"/>
      <c r="HJ9154" s="245"/>
      <c r="HK9154" s="245"/>
      <c r="HL9154" s="245"/>
      <c r="HM9154" s="245"/>
      <c r="HN9154" s="245"/>
      <c r="HO9154" s="245"/>
      <c r="HP9154" s="245"/>
      <c r="HQ9154" s="245"/>
      <c r="HR9154" s="245"/>
      <c r="HS9154" s="245"/>
      <c r="HT9154" s="245"/>
      <c r="HU9154" s="245"/>
      <c r="HV9154" s="245"/>
      <c r="HW9154" s="245"/>
      <c r="HX9154" s="245"/>
      <c r="HY9154" s="245"/>
      <c r="HZ9154" s="245"/>
      <c r="IA9154" s="245"/>
      <c r="IB9154" s="245"/>
      <c r="IC9154" s="245"/>
      <c r="ID9154" s="245"/>
      <c r="IE9154" s="245"/>
      <c r="IF9154" s="245"/>
      <c r="IG9154" s="245"/>
      <c r="IH9154" s="245"/>
      <c r="II9154" s="245"/>
    </row>
    <row r="9155" spans="1:243" ht="12.75" customHeight="1">
      <c r="B9155" s="233"/>
      <c r="C9155" s="233"/>
      <c r="D9155" s="467"/>
      <c r="E9155" s="293" t="s">
        <v>236</v>
      </c>
      <c r="F9155" s="386" t="s">
        <v>143</v>
      </c>
      <c r="G9155" s="829"/>
      <c r="H9155" s="468"/>
      <c r="L9155" s="468"/>
      <c r="M9155" s="469"/>
    </row>
    <row r="9156" spans="1:243" ht="12.75" customHeight="1">
      <c r="A9156" s="387"/>
      <c r="B9156" s="233"/>
      <c r="C9156" s="233"/>
      <c r="D9156" s="470">
        <v>1</v>
      </c>
      <c r="E9156" s="829" t="s">
        <v>682</v>
      </c>
      <c r="F9156" s="1380" t="s">
        <v>1781</v>
      </c>
      <c r="G9156" s="829"/>
      <c r="H9156" s="471">
        <f>Bahan!$C$690</f>
        <v>2450000</v>
      </c>
      <c r="L9156" s="469">
        <f>D9156*H9156</f>
        <v>2450000</v>
      </c>
      <c r="M9156" s="469"/>
    </row>
    <row r="9157" spans="1:243" ht="12.75" customHeight="1">
      <c r="A9157" s="387"/>
      <c r="B9157" s="233"/>
      <c r="C9157" s="233"/>
      <c r="D9157" s="470">
        <v>0.1</v>
      </c>
      <c r="E9157" s="829" t="s">
        <v>8</v>
      </c>
      <c r="F9157" s="1380" t="s">
        <v>704</v>
      </c>
      <c r="G9157" s="829"/>
      <c r="H9157" s="471">
        <f>H9156</f>
        <v>2450000</v>
      </c>
      <c r="L9157" s="469">
        <f>D9157*H9157</f>
        <v>245000</v>
      </c>
      <c r="M9157" s="469"/>
    </row>
    <row r="9158" spans="1:243" s="1383" customFormat="1" ht="14">
      <c r="A9158" s="1382"/>
      <c r="D9158" s="1384"/>
      <c r="E9158" s="1385"/>
      <c r="G9158" s="1385"/>
      <c r="H9158" s="464">
        <f>IFERROR(VLOOKUP(F9158,[143]bahan!$B$3:$D$474,3,FALSE),"")</f>
        <v>0</v>
      </c>
      <c r="L9158" s="1386"/>
      <c r="M9158" s="426" t="s">
        <v>128</v>
      </c>
      <c r="N9158" s="265">
        <f>SUM(L9156:L9157)</f>
        <v>2695000</v>
      </c>
    </row>
    <row r="9159" spans="1:243" s="1383" customFormat="1" ht="14">
      <c r="A9159" s="1382"/>
      <c r="D9159" s="1384"/>
      <c r="E9159" s="1385"/>
      <c r="G9159" s="1385"/>
      <c r="H9159" s="471"/>
      <c r="I9159" s="233"/>
      <c r="J9159" s="233"/>
      <c r="K9159" s="233"/>
      <c r="L9159" s="469"/>
      <c r="M9159" s="431" t="s">
        <v>169</v>
      </c>
      <c r="N9159" s="268" t="s">
        <v>169</v>
      </c>
    </row>
    <row r="9160" spans="1:243" s="1383" customFormat="1" ht="14">
      <c r="A9160" s="1382"/>
      <c r="D9160" s="1384"/>
      <c r="E9160" s="1385"/>
      <c r="G9160" s="1385"/>
      <c r="H9160" s="233" t="s">
        <v>170</v>
      </c>
      <c r="I9160" s="233"/>
      <c r="J9160" s="233"/>
      <c r="K9160" s="233"/>
      <c r="L9160" s="469"/>
      <c r="M9160" s="426" t="s">
        <v>128</v>
      </c>
      <c r="N9160" s="426">
        <f>SUM(N9156:N9158)</f>
        <v>2695000</v>
      </c>
    </row>
    <row r="9161" spans="1:243" s="1383" customFormat="1" ht="14">
      <c r="A9161" s="1382"/>
      <c r="D9161" s="1384"/>
      <c r="E9161" s="1385"/>
      <c r="G9161" s="1385"/>
      <c r="H9161" s="269" t="s">
        <v>3123</v>
      </c>
      <c r="I9161" s="233"/>
      <c r="J9161" s="233"/>
      <c r="K9161" s="270"/>
      <c r="L9161" s="233"/>
      <c r="M9161" s="230" t="s">
        <v>128</v>
      </c>
      <c r="N9161" s="265">
        <f>N9160*$Q$4</f>
        <v>269500</v>
      </c>
    </row>
    <row r="9162" spans="1:243" s="1383" customFormat="1" ht="14">
      <c r="A9162" s="1382"/>
      <c r="D9162" s="1384"/>
      <c r="E9162" s="1385"/>
      <c r="G9162" s="1385"/>
      <c r="H9162" s="233" t="s">
        <v>171</v>
      </c>
      <c r="I9162" s="233"/>
      <c r="J9162" s="233"/>
      <c r="K9162" s="233"/>
      <c r="L9162" s="469"/>
      <c r="M9162" s="230" t="s">
        <v>128</v>
      </c>
      <c r="N9162" s="262">
        <f>ROUNDDOWN((N9160+N9161),0)</f>
        <v>2964500</v>
      </c>
    </row>
    <row r="9163" spans="1:243" ht="13">
      <c r="B9163" s="233"/>
      <c r="C9163" s="233"/>
      <c r="D9163" s="449"/>
      <c r="E9163" s="829"/>
      <c r="F9163" s="279"/>
      <c r="G9163" s="829"/>
      <c r="H9163" s="469"/>
      <c r="L9163" s="469"/>
      <c r="M9163" s="465"/>
    </row>
    <row r="9164" spans="1:243" ht="12.75" customHeight="1">
      <c r="A9164" s="258">
        <f>1+A9154</f>
        <v>371</v>
      </c>
      <c r="B9164" s="1250" t="s">
        <v>1782</v>
      </c>
      <c r="C9164" s="233"/>
      <c r="D9164" s="466" t="s">
        <v>1783</v>
      </c>
      <c r="E9164" s="1250"/>
      <c r="F9164" s="360"/>
      <c r="G9164" s="829"/>
      <c r="H9164" s="465"/>
      <c r="K9164" s="245"/>
      <c r="L9164" s="465"/>
      <c r="M9164" s="465"/>
      <c r="N9164" s="245"/>
      <c r="O9164" s="245"/>
      <c r="P9164" s="245"/>
      <c r="Q9164" s="245"/>
      <c r="R9164" s="245"/>
      <c r="S9164" s="245"/>
      <c r="T9164" s="245"/>
      <c r="U9164" s="245"/>
      <c r="V9164" s="245"/>
      <c r="W9164" s="245"/>
      <c r="X9164" s="245"/>
      <c r="Y9164" s="245"/>
      <c r="Z9164" s="245"/>
      <c r="AA9164" s="245"/>
      <c r="AB9164" s="245"/>
      <c r="AC9164" s="245"/>
      <c r="AD9164" s="245"/>
      <c r="AE9164" s="245"/>
      <c r="AF9164" s="245"/>
      <c r="AG9164" s="245"/>
      <c r="AH9164" s="245"/>
      <c r="AI9164" s="245"/>
      <c r="AJ9164" s="245"/>
      <c r="AK9164" s="245"/>
      <c r="AL9164" s="245"/>
      <c r="AM9164" s="245"/>
      <c r="AN9164" s="245"/>
      <c r="AO9164" s="245"/>
      <c r="AP9164" s="245"/>
      <c r="AQ9164" s="245"/>
      <c r="AR9164" s="245"/>
      <c r="AS9164" s="245"/>
      <c r="AT9164" s="245"/>
      <c r="AU9164" s="245"/>
      <c r="AV9164" s="245"/>
      <c r="AW9164" s="245"/>
      <c r="AX9164" s="245"/>
      <c r="AY9164" s="245"/>
      <c r="AZ9164" s="245"/>
      <c r="BA9164" s="245"/>
      <c r="BB9164" s="245"/>
      <c r="BC9164" s="245"/>
      <c r="BD9164" s="245"/>
      <c r="BE9164" s="245"/>
      <c r="BF9164" s="245"/>
      <c r="BG9164" s="245"/>
      <c r="BH9164" s="245"/>
      <c r="BI9164" s="245"/>
      <c r="BJ9164" s="245"/>
      <c r="BK9164" s="245"/>
      <c r="BL9164" s="245"/>
      <c r="BM9164" s="245"/>
      <c r="BN9164" s="245"/>
      <c r="BO9164" s="245"/>
      <c r="BP9164" s="245"/>
      <c r="BQ9164" s="245"/>
      <c r="BR9164" s="245"/>
      <c r="BS9164" s="245"/>
      <c r="BT9164" s="245"/>
      <c r="BU9164" s="245"/>
      <c r="BV9164" s="245"/>
      <c r="BW9164" s="245"/>
      <c r="BX9164" s="245"/>
      <c r="BY9164" s="245"/>
      <c r="BZ9164" s="245"/>
      <c r="CA9164" s="245"/>
      <c r="CB9164" s="245"/>
      <c r="CC9164" s="245"/>
      <c r="CD9164" s="245"/>
      <c r="CE9164" s="245"/>
      <c r="CF9164" s="245"/>
      <c r="CG9164" s="245"/>
      <c r="CH9164" s="245"/>
      <c r="CI9164" s="245"/>
      <c r="CJ9164" s="245"/>
      <c r="CK9164" s="245"/>
      <c r="CL9164" s="245"/>
      <c r="CM9164" s="245"/>
      <c r="CN9164" s="245"/>
      <c r="CO9164" s="245"/>
      <c r="CP9164" s="245"/>
      <c r="CQ9164" s="245"/>
      <c r="CR9164" s="245"/>
      <c r="CS9164" s="245"/>
      <c r="CT9164" s="245"/>
      <c r="CU9164" s="245"/>
      <c r="CV9164" s="245"/>
      <c r="CW9164" s="245"/>
      <c r="CX9164" s="245"/>
      <c r="CY9164" s="245"/>
      <c r="CZ9164" s="245"/>
      <c r="DA9164" s="245"/>
      <c r="DB9164" s="245"/>
      <c r="DC9164" s="245"/>
      <c r="DD9164" s="245"/>
      <c r="DE9164" s="245"/>
      <c r="DF9164" s="245"/>
      <c r="DG9164" s="245"/>
      <c r="DH9164" s="245"/>
      <c r="DI9164" s="245"/>
      <c r="DJ9164" s="245"/>
      <c r="DK9164" s="245"/>
      <c r="DL9164" s="245"/>
      <c r="DM9164" s="245"/>
      <c r="DN9164" s="245"/>
      <c r="DO9164" s="245"/>
      <c r="DP9164" s="245"/>
      <c r="DQ9164" s="245"/>
      <c r="DR9164" s="245"/>
      <c r="DS9164" s="245"/>
      <c r="DT9164" s="245"/>
      <c r="DU9164" s="245"/>
      <c r="DV9164" s="245"/>
      <c r="DW9164" s="245"/>
      <c r="DX9164" s="245"/>
      <c r="DY9164" s="245"/>
      <c r="DZ9164" s="245"/>
      <c r="EA9164" s="245"/>
      <c r="EB9164" s="245"/>
      <c r="EC9164" s="245"/>
      <c r="ED9164" s="245"/>
      <c r="EE9164" s="245"/>
      <c r="EF9164" s="245"/>
      <c r="EG9164" s="245"/>
      <c r="EH9164" s="245"/>
      <c r="EI9164" s="245"/>
      <c r="EJ9164" s="245"/>
      <c r="EK9164" s="245"/>
      <c r="EL9164" s="245"/>
      <c r="EM9164" s="245"/>
      <c r="EN9164" s="245"/>
      <c r="EO9164" s="245"/>
      <c r="EP9164" s="245"/>
      <c r="EQ9164" s="245"/>
      <c r="ER9164" s="245"/>
      <c r="ES9164" s="245"/>
      <c r="ET9164" s="245"/>
      <c r="EU9164" s="245"/>
      <c r="EV9164" s="245"/>
      <c r="EW9164" s="245"/>
      <c r="EX9164" s="245"/>
      <c r="EY9164" s="245"/>
      <c r="EZ9164" s="245"/>
      <c r="FA9164" s="245"/>
      <c r="FB9164" s="245"/>
      <c r="FC9164" s="245"/>
      <c r="FD9164" s="245"/>
      <c r="FE9164" s="245"/>
      <c r="FF9164" s="245"/>
      <c r="FG9164" s="245"/>
      <c r="FH9164" s="245"/>
      <c r="FI9164" s="245"/>
      <c r="FJ9164" s="245"/>
      <c r="FK9164" s="245"/>
      <c r="FL9164" s="245"/>
      <c r="FM9164" s="245"/>
      <c r="FN9164" s="245"/>
      <c r="FO9164" s="245"/>
      <c r="FP9164" s="245"/>
      <c r="FQ9164" s="245"/>
      <c r="FR9164" s="245"/>
      <c r="FS9164" s="245"/>
      <c r="FT9164" s="245"/>
      <c r="FU9164" s="245"/>
      <c r="FV9164" s="245"/>
      <c r="FW9164" s="245"/>
      <c r="FX9164" s="245"/>
      <c r="FY9164" s="245"/>
      <c r="FZ9164" s="245"/>
      <c r="GA9164" s="245"/>
      <c r="GB9164" s="245"/>
      <c r="GC9164" s="245"/>
      <c r="GD9164" s="245"/>
      <c r="GE9164" s="245"/>
      <c r="GF9164" s="245"/>
      <c r="GG9164" s="245"/>
      <c r="GH9164" s="245"/>
      <c r="GI9164" s="245"/>
      <c r="GJ9164" s="245"/>
      <c r="GK9164" s="245"/>
      <c r="GL9164" s="245"/>
      <c r="GM9164" s="245"/>
      <c r="GN9164" s="245"/>
      <c r="GO9164" s="245"/>
      <c r="GP9164" s="245"/>
      <c r="GQ9164" s="245"/>
      <c r="GR9164" s="245"/>
      <c r="GS9164" s="245"/>
      <c r="GT9164" s="245"/>
      <c r="GU9164" s="245"/>
      <c r="GV9164" s="245"/>
      <c r="GW9164" s="245"/>
      <c r="GX9164" s="245"/>
      <c r="GY9164" s="245"/>
      <c r="GZ9164" s="245"/>
      <c r="HA9164" s="245"/>
      <c r="HB9164" s="245"/>
      <c r="HC9164" s="245"/>
      <c r="HD9164" s="245"/>
      <c r="HE9164" s="245"/>
      <c r="HF9164" s="245"/>
      <c r="HG9164" s="245"/>
      <c r="HH9164" s="245"/>
      <c r="HI9164" s="245"/>
      <c r="HJ9164" s="245"/>
      <c r="HK9164" s="245"/>
      <c r="HL9164" s="245"/>
      <c r="HM9164" s="245"/>
      <c r="HN9164" s="245"/>
      <c r="HO9164" s="245"/>
      <c r="HP9164" s="245"/>
      <c r="HQ9164" s="245"/>
      <c r="HR9164" s="245"/>
      <c r="HS9164" s="245"/>
      <c r="HT9164" s="245"/>
      <c r="HU9164" s="245"/>
      <c r="HV9164" s="245"/>
      <c r="HW9164" s="245"/>
      <c r="HX9164" s="245"/>
      <c r="HY9164" s="245"/>
      <c r="HZ9164" s="245"/>
      <c r="IA9164" s="245"/>
      <c r="IB9164" s="245"/>
      <c r="IC9164" s="245"/>
      <c r="ID9164" s="245"/>
      <c r="IE9164" s="245"/>
      <c r="IF9164" s="245"/>
      <c r="IG9164" s="245"/>
      <c r="IH9164" s="245"/>
      <c r="II9164" s="245"/>
    </row>
    <row r="9165" spans="1:243" ht="12.75" customHeight="1">
      <c r="B9165" s="233"/>
      <c r="C9165" s="233"/>
      <c r="D9165" s="467"/>
      <c r="E9165" s="293" t="s">
        <v>236</v>
      </c>
      <c r="F9165" s="386" t="s">
        <v>143</v>
      </c>
      <c r="G9165" s="829"/>
      <c r="H9165" s="468"/>
      <c r="L9165" s="468"/>
      <c r="M9165" s="469"/>
    </row>
    <row r="9166" spans="1:243" ht="12.75" customHeight="1">
      <c r="A9166" s="387"/>
      <c r="B9166" s="233"/>
      <c r="C9166" s="233"/>
      <c r="D9166" s="470">
        <v>1</v>
      </c>
      <c r="E9166" s="829" t="s">
        <v>682</v>
      </c>
      <c r="F9166" s="1380" t="s">
        <v>1784</v>
      </c>
      <c r="G9166" s="829"/>
      <c r="H9166" s="471">
        <f>Bahan!$C$691</f>
        <v>3500000</v>
      </c>
      <c r="L9166" s="469">
        <f>D9166*H9166</f>
        <v>3500000</v>
      </c>
      <c r="M9166" s="469"/>
    </row>
    <row r="9167" spans="1:243" ht="12.75" customHeight="1">
      <c r="A9167" s="387"/>
      <c r="B9167" s="233"/>
      <c r="C9167" s="233"/>
      <c r="D9167" s="470">
        <v>0.1</v>
      </c>
      <c r="E9167" s="829" t="s">
        <v>8</v>
      </c>
      <c r="F9167" s="1380" t="s">
        <v>704</v>
      </c>
      <c r="G9167" s="829"/>
      <c r="H9167" s="471">
        <f>H9166</f>
        <v>3500000</v>
      </c>
      <c r="L9167" s="469">
        <f>D9167*H9167</f>
        <v>350000</v>
      </c>
      <c r="M9167" s="469"/>
    </row>
    <row r="9168" spans="1:243" s="1383" customFormat="1" ht="14">
      <c r="A9168" s="1382"/>
      <c r="D9168" s="1384"/>
      <c r="E9168" s="1385"/>
      <c r="G9168" s="1385"/>
      <c r="H9168" s="464">
        <f>IFERROR(VLOOKUP(F9168,[143]bahan!$B$3:$D$474,3,FALSE),"")</f>
        <v>0</v>
      </c>
      <c r="L9168" s="1386"/>
      <c r="M9168" s="426" t="s">
        <v>128</v>
      </c>
      <c r="N9168" s="265">
        <f>SUM(L9166:L9167)</f>
        <v>3850000</v>
      </c>
    </row>
    <row r="9169" spans="1:243" s="1383" customFormat="1" ht="14">
      <c r="A9169" s="1382"/>
      <c r="D9169" s="1384"/>
      <c r="E9169" s="1385"/>
      <c r="G9169" s="1385"/>
      <c r="H9169" s="471"/>
      <c r="I9169" s="233"/>
      <c r="J9169" s="233"/>
      <c r="K9169" s="233"/>
      <c r="L9169" s="469"/>
      <c r="M9169" s="431" t="s">
        <v>169</v>
      </c>
      <c r="N9169" s="268" t="s">
        <v>169</v>
      </c>
    </row>
    <row r="9170" spans="1:243" s="1383" customFormat="1" ht="14">
      <c r="A9170" s="1382"/>
      <c r="D9170" s="1384"/>
      <c r="E9170" s="1385"/>
      <c r="G9170" s="1385"/>
      <c r="H9170" s="233" t="s">
        <v>170</v>
      </c>
      <c r="I9170" s="233"/>
      <c r="J9170" s="233"/>
      <c r="K9170" s="233"/>
      <c r="L9170" s="469"/>
      <c r="M9170" s="426" t="s">
        <v>128</v>
      </c>
      <c r="N9170" s="426">
        <f>SUM(N9166:N9168)</f>
        <v>3850000</v>
      </c>
    </row>
    <row r="9171" spans="1:243" s="1383" customFormat="1" ht="14">
      <c r="A9171" s="1382"/>
      <c r="D9171" s="1384"/>
      <c r="E9171" s="1385"/>
      <c r="G9171" s="1385"/>
      <c r="H9171" s="269" t="s">
        <v>3123</v>
      </c>
      <c r="I9171" s="233"/>
      <c r="J9171" s="233"/>
      <c r="K9171" s="270"/>
      <c r="L9171" s="233"/>
      <c r="M9171" s="230" t="s">
        <v>128</v>
      </c>
      <c r="N9171" s="265">
        <f>N9170*$Q$4</f>
        <v>385000</v>
      </c>
    </row>
    <row r="9172" spans="1:243" s="1383" customFormat="1" ht="14">
      <c r="A9172" s="1382"/>
      <c r="D9172" s="1384"/>
      <c r="E9172" s="1385"/>
      <c r="G9172" s="1385"/>
      <c r="H9172" s="233" t="s">
        <v>171</v>
      </c>
      <c r="I9172" s="233"/>
      <c r="J9172" s="233"/>
      <c r="K9172" s="233"/>
      <c r="L9172" s="469"/>
      <c r="M9172" s="230" t="s">
        <v>128</v>
      </c>
      <c r="N9172" s="262">
        <f>ROUNDDOWN((N9170+N9171),0)</f>
        <v>4235000</v>
      </c>
    </row>
    <row r="9173" spans="1:243" ht="13">
      <c r="B9173" s="233"/>
      <c r="C9173" s="233"/>
      <c r="D9173" s="449"/>
      <c r="E9173" s="829"/>
      <c r="F9173" s="279"/>
      <c r="G9173" s="829"/>
      <c r="H9173" s="469"/>
      <c r="L9173" s="469"/>
      <c r="M9173" s="465"/>
    </row>
    <row r="9174" spans="1:243" ht="12.75" customHeight="1">
      <c r="A9174" s="258">
        <f>1+A9164</f>
        <v>372</v>
      </c>
      <c r="B9174" s="1250" t="s">
        <v>1785</v>
      </c>
      <c r="C9174" s="233"/>
      <c r="D9174" s="466" t="s">
        <v>1786</v>
      </c>
      <c r="E9174" s="1250"/>
      <c r="F9174" s="360"/>
      <c r="G9174" s="829"/>
      <c r="H9174" s="465"/>
      <c r="K9174" s="245"/>
      <c r="L9174" s="465"/>
      <c r="M9174" s="465"/>
      <c r="N9174" s="245"/>
      <c r="O9174" s="245"/>
      <c r="P9174" s="245"/>
      <c r="Q9174" s="245"/>
      <c r="R9174" s="245"/>
      <c r="S9174" s="245"/>
      <c r="T9174" s="245"/>
      <c r="U9174" s="245"/>
      <c r="V9174" s="245"/>
      <c r="W9174" s="245"/>
      <c r="X9174" s="245"/>
      <c r="Y9174" s="245"/>
      <c r="Z9174" s="245"/>
      <c r="AA9174" s="245"/>
      <c r="AB9174" s="245"/>
      <c r="AC9174" s="245"/>
      <c r="AD9174" s="245"/>
      <c r="AE9174" s="245"/>
      <c r="AF9174" s="245"/>
      <c r="AG9174" s="245"/>
      <c r="AH9174" s="245"/>
      <c r="AI9174" s="245"/>
      <c r="AJ9174" s="245"/>
      <c r="AK9174" s="245"/>
      <c r="AL9174" s="245"/>
      <c r="AM9174" s="245"/>
      <c r="AN9174" s="245"/>
      <c r="AO9174" s="245"/>
      <c r="AP9174" s="245"/>
      <c r="AQ9174" s="245"/>
      <c r="AR9174" s="245"/>
      <c r="AS9174" s="245"/>
      <c r="AT9174" s="245"/>
      <c r="AU9174" s="245"/>
      <c r="AV9174" s="245"/>
      <c r="AW9174" s="245"/>
      <c r="AX9174" s="245"/>
      <c r="AY9174" s="245"/>
      <c r="AZ9174" s="245"/>
      <c r="BA9174" s="245"/>
      <c r="BB9174" s="245"/>
      <c r="BC9174" s="245"/>
      <c r="BD9174" s="245"/>
      <c r="BE9174" s="245"/>
      <c r="BF9174" s="245"/>
      <c r="BG9174" s="245"/>
      <c r="BH9174" s="245"/>
      <c r="BI9174" s="245"/>
      <c r="BJ9174" s="245"/>
      <c r="BK9174" s="245"/>
      <c r="BL9174" s="245"/>
      <c r="BM9174" s="245"/>
      <c r="BN9174" s="245"/>
      <c r="BO9174" s="245"/>
      <c r="BP9174" s="245"/>
      <c r="BQ9174" s="245"/>
      <c r="BR9174" s="245"/>
      <c r="BS9174" s="245"/>
      <c r="BT9174" s="245"/>
      <c r="BU9174" s="245"/>
      <c r="BV9174" s="245"/>
      <c r="BW9174" s="245"/>
      <c r="BX9174" s="245"/>
      <c r="BY9174" s="245"/>
      <c r="BZ9174" s="245"/>
      <c r="CA9174" s="245"/>
      <c r="CB9174" s="245"/>
      <c r="CC9174" s="245"/>
      <c r="CD9174" s="245"/>
      <c r="CE9174" s="245"/>
      <c r="CF9174" s="245"/>
      <c r="CG9174" s="245"/>
      <c r="CH9174" s="245"/>
      <c r="CI9174" s="245"/>
      <c r="CJ9174" s="245"/>
      <c r="CK9174" s="245"/>
      <c r="CL9174" s="245"/>
      <c r="CM9174" s="245"/>
      <c r="CN9174" s="245"/>
      <c r="CO9174" s="245"/>
      <c r="CP9174" s="245"/>
      <c r="CQ9174" s="245"/>
      <c r="CR9174" s="245"/>
      <c r="CS9174" s="245"/>
      <c r="CT9174" s="245"/>
      <c r="CU9174" s="245"/>
      <c r="CV9174" s="245"/>
      <c r="CW9174" s="245"/>
      <c r="CX9174" s="245"/>
      <c r="CY9174" s="245"/>
      <c r="CZ9174" s="245"/>
      <c r="DA9174" s="245"/>
      <c r="DB9174" s="245"/>
      <c r="DC9174" s="245"/>
      <c r="DD9174" s="245"/>
      <c r="DE9174" s="245"/>
      <c r="DF9174" s="245"/>
      <c r="DG9174" s="245"/>
      <c r="DH9174" s="245"/>
      <c r="DI9174" s="245"/>
      <c r="DJ9174" s="245"/>
      <c r="DK9174" s="245"/>
      <c r="DL9174" s="245"/>
      <c r="DM9174" s="245"/>
      <c r="DN9174" s="245"/>
      <c r="DO9174" s="245"/>
      <c r="DP9174" s="245"/>
      <c r="DQ9174" s="245"/>
      <c r="DR9174" s="245"/>
      <c r="DS9174" s="245"/>
      <c r="DT9174" s="245"/>
      <c r="DU9174" s="245"/>
      <c r="DV9174" s="245"/>
      <c r="DW9174" s="245"/>
      <c r="DX9174" s="245"/>
      <c r="DY9174" s="245"/>
      <c r="DZ9174" s="245"/>
      <c r="EA9174" s="245"/>
      <c r="EB9174" s="245"/>
      <c r="EC9174" s="245"/>
      <c r="ED9174" s="245"/>
      <c r="EE9174" s="245"/>
      <c r="EF9174" s="245"/>
      <c r="EG9174" s="245"/>
      <c r="EH9174" s="245"/>
      <c r="EI9174" s="245"/>
      <c r="EJ9174" s="245"/>
      <c r="EK9174" s="245"/>
      <c r="EL9174" s="245"/>
      <c r="EM9174" s="245"/>
      <c r="EN9174" s="245"/>
      <c r="EO9174" s="245"/>
      <c r="EP9174" s="245"/>
      <c r="EQ9174" s="245"/>
      <c r="ER9174" s="245"/>
      <c r="ES9174" s="245"/>
      <c r="ET9174" s="245"/>
      <c r="EU9174" s="245"/>
      <c r="EV9174" s="245"/>
      <c r="EW9174" s="245"/>
      <c r="EX9174" s="245"/>
      <c r="EY9174" s="245"/>
      <c r="EZ9174" s="245"/>
      <c r="FA9174" s="245"/>
      <c r="FB9174" s="245"/>
      <c r="FC9174" s="245"/>
      <c r="FD9174" s="245"/>
      <c r="FE9174" s="245"/>
      <c r="FF9174" s="245"/>
      <c r="FG9174" s="245"/>
      <c r="FH9174" s="245"/>
      <c r="FI9174" s="245"/>
      <c r="FJ9174" s="245"/>
      <c r="FK9174" s="245"/>
      <c r="FL9174" s="245"/>
      <c r="FM9174" s="245"/>
      <c r="FN9174" s="245"/>
      <c r="FO9174" s="245"/>
      <c r="FP9174" s="245"/>
      <c r="FQ9174" s="245"/>
      <c r="FR9174" s="245"/>
      <c r="FS9174" s="245"/>
      <c r="FT9174" s="245"/>
      <c r="FU9174" s="245"/>
      <c r="FV9174" s="245"/>
      <c r="FW9174" s="245"/>
      <c r="FX9174" s="245"/>
      <c r="FY9174" s="245"/>
      <c r="FZ9174" s="245"/>
      <c r="GA9174" s="245"/>
      <c r="GB9174" s="245"/>
      <c r="GC9174" s="245"/>
      <c r="GD9174" s="245"/>
      <c r="GE9174" s="245"/>
      <c r="GF9174" s="245"/>
      <c r="GG9174" s="245"/>
      <c r="GH9174" s="245"/>
      <c r="GI9174" s="245"/>
      <c r="GJ9174" s="245"/>
      <c r="GK9174" s="245"/>
      <c r="GL9174" s="245"/>
      <c r="GM9174" s="245"/>
      <c r="GN9174" s="245"/>
      <c r="GO9174" s="245"/>
      <c r="GP9174" s="245"/>
      <c r="GQ9174" s="245"/>
      <c r="GR9174" s="245"/>
      <c r="GS9174" s="245"/>
      <c r="GT9174" s="245"/>
      <c r="GU9174" s="245"/>
      <c r="GV9174" s="245"/>
      <c r="GW9174" s="245"/>
      <c r="GX9174" s="245"/>
      <c r="GY9174" s="245"/>
      <c r="GZ9174" s="245"/>
      <c r="HA9174" s="245"/>
      <c r="HB9174" s="245"/>
      <c r="HC9174" s="245"/>
      <c r="HD9174" s="245"/>
      <c r="HE9174" s="245"/>
      <c r="HF9174" s="245"/>
      <c r="HG9174" s="245"/>
      <c r="HH9174" s="245"/>
      <c r="HI9174" s="245"/>
      <c r="HJ9174" s="245"/>
      <c r="HK9174" s="245"/>
      <c r="HL9174" s="245"/>
      <c r="HM9174" s="245"/>
      <c r="HN9174" s="245"/>
      <c r="HO9174" s="245"/>
      <c r="HP9174" s="245"/>
      <c r="HQ9174" s="245"/>
      <c r="HR9174" s="245"/>
      <c r="HS9174" s="245"/>
      <c r="HT9174" s="245"/>
      <c r="HU9174" s="245"/>
      <c r="HV9174" s="245"/>
      <c r="HW9174" s="245"/>
      <c r="HX9174" s="245"/>
      <c r="HY9174" s="245"/>
      <c r="HZ9174" s="245"/>
      <c r="IA9174" s="245"/>
      <c r="IB9174" s="245"/>
      <c r="IC9174" s="245"/>
      <c r="ID9174" s="245"/>
      <c r="IE9174" s="245"/>
      <c r="IF9174" s="245"/>
      <c r="IG9174" s="245"/>
      <c r="IH9174" s="245"/>
      <c r="II9174" s="245"/>
    </row>
    <row r="9175" spans="1:243" ht="12.75" customHeight="1">
      <c r="B9175" s="233"/>
      <c r="C9175" s="233"/>
      <c r="D9175" s="467"/>
      <c r="E9175" s="293" t="s">
        <v>236</v>
      </c>
      <c r="F9175" s="386" t="s">
        <v>143</v>
      </c>
      <c r="G9175" s="829"/>
      <c r="H9175" s="468"/>
      <c r="L9175" s="468"/>
      <c r="M9175" s="469"/>
    </row>
    <row r="9176" spans="1:243" ht="12.75" customHeight="1">
      <c r="A9176" s="387"/>
      <c r="B9176" s="233"/>
      <c r="C9176" s="233"/>
      <c r="D9176" s="470">
        <v>1</v>
      </c>
      <c r="E9176" s="829" t="s">
        <v>682</v>
      </c>
      <c r="F9176" s="1380" t="s">
        <v>1787</v>
      </c>
      <c r="G9176" s="829"/>
      <c r="H9176" s="471">
        <f>Bahan!$C$692</f>
        <v>6570000</v>
      </c>
      <c r="L9176" s="469">
        <f>D9176*H9176</f>
        <v>6570000</v>
      </c>
      <c r="M9176" s="469"/>
    </row>
    <row r="9177" spans="1:243" ht="12.75" customHeight="1">
      <c r="A9177" s="387"/>
      <c r="B9177" s="233"/>
      <c r="C9177" s="233"/>
      <c r="D9177" s="470">
        <v>0.1</v>
      </c>
      <c r="E9177" s="829" t="s">
        <v>8</v>
      </c>
      <c r="F9177" s="1380" t="s">
        <v>704</v>
      </c>
      <c r="G9177" s="829"/>
      <c r="H9177" s="471">
        <f>H9176</f>
        <v>6570000</v>
      </c>
      <c r="L9177" s="469">
        <f>D9177*H9177</f>
        <v>657000</v>
      </c>
      <c r="M9177" s="469"/>
    </row>
    <row r="9178" spans="1:243" s="1383" customFormat="1" ht="14">
      <c r="A9178" s="1382"/>
      <c r="D9178" s="1384"/>
      <c r="E9178" s="1385"/>
      <c r="G9178" s="1385"/>
      <c r="H9178" s="464">
        <f>IFERROR(VLOOKUP(F9178,[143]bahan!$B$3:$D$474,3,FALSE),"")</f>
        <v>0</v>
      </c>
      <c r="L9178" s="1386"/>
      <c r="M9178" s="426" t="s">
        <v>128</v>
      </c>
      <c r="N9178" s="265">
        <f>SUM(L9176:L9177)</f>
        <v>7227000</v>
      </c>
    </row>
    <row r="9179" spans="1:243" s="1383" customFormat="1" ht="14">
      <c r="A9179" s="1382"/>
      <c r="D9179" s="1384"/>
      <c r="E9179" s="1385"/>
      <c r="G9179" s="1385"/>
      <c r="H9179" s="471"/>
      <c r="I9179" s="233"/>
      <c r="J9179" s="233"/>
      <c r="K9179" s="233"/>
      <c r="L9179" s="469"/>
      <c r="M9179" s="431" t="s">
        <v>169</v>
      </c>
      <c r="N9179" s="268" t="s">
        <v>169</v>
      </c>
    </row>
    <row r="9180" spans="1:243" s="1383" customFormat="1" ht="14">
      <c r="A9180" s="1382"/>
      <c r="D9180" s="1384"/>
      <c r="E9180" s="1385"/>
      <c r="G9180" s="1385"/>
      <c r="H9180" s="233" t="s">
        <v>170</v>
      </c>
      <c r="I9180" s="233"/>
      <c r="J9180" s="233"/>
      <c r="K9180" s="233"/>
      <c r="L9180" s="469"/>
      <c r="M9180" s="426" t="s">
        <v>128</v>
      </c>
      <c r="N9180" s="426">
        <f>SUM(N9176:N9178)</f>
        <v>7227000</v>
      </c>
    </row>
    <row r="9181" spans="1:243" s="1383" customFormat="1" ht="14">
      <c r="A9181" s="1382"/>
      <c r="D9181" s="1384"/>
      <c r="E9181" s="1385"/>
      <c r="G9181" s="1385"/>
      <c r="H9181" s="269" t="s">
        <v>3123</v>
      </c>
      <c r="I9181" s="233"/>
      <c r="J9181" s="233"/>
      <c r="K9181" s="270"/>
      <c r="L9181" s="233"/>
      <c r="M9181" s="230" t="s">
        <v>128</v>
      </c>
      <c r="N9181" s="265">
        <f>N9180*$Q$4</f>
        <v>722700</v>
      </c>
    </row>
    <row r="9182" spans="1:243" s="1383" customFormat="1" ht="14">
      <c r="A9182" s="1382"/>
      <c r="D9182" s="1384"/>
      <c r="E9182" s="1385"/>
      <c r="G9182" s="1385"/>
      <c r="H9182" s="233" t="s">
        <v>171</v>
      </c>
      <c r="I9182" s="233"/>
      <c r="J9182" s="233"/>
      <c r="K9182" s="233"/>
      <c r="L9182" s="469"/>
      <c r="M9182" s="230" t="s">
        <v>128</v>
      </c>
      <c r="N9182" s="262">
        <f>ROUNDDOWN((N9180+N9181),0)</f>
        <v>7949700</v>
      </c>
    </row>
    <row r="9183" spans="1:243" ht="13">
      <c r="B9183" s="233"/>
      <c r="C9183" s="233"/>
      <c r="D9183" s="449"/>
      <c r="E9183" s="829"/>
      <c r="F9183" s="279"/>
      <c r="G9183" s="829"/>
      <c r="H9183" s="469"/>
      <c r="L9183" s="469"/>
      <c r="M9183" s="465"/>
    </row>
    <row r="9184" spans="1:243" s="245" customFormat="1" ht="12.75" customHeight="1">
      <c r="A9184" s="258">
        <f>1+A9174</f>
        <v>373</v>
      </c>
      <c r="B9184" s="1250" t="s">
        <v>1788</v>
      </c>
      <c r="D9184" s="466" t="s">
        <v>3688</v>
      </c>
      <c r="G9184" s="1250"/>
      <c r="H9184" s="465"/>
      <c r="L9184" s="465"/>
      <c r="M9184" s="465"/>
    </row>
    <row r="9185" spans="1:243" s="1378" customFormat="1" ht="13">
      <c r="A9185" s="403"/>
      <c r="D9185" s="449"/>
      <c r="E9185" s="829" t="s">
        <v>147</v>
      </c>
      <c r="F9185" s="233" t="s">
        <v>148</v>
      </c>
      <c r="G9185" s="1387"/>
      <c r="H9185" s="469"/>
      <c r="L9185" s="469"/>
      <c r="M9185" s="469"/>
    </row>
    <row r="9186" spans="1:243" s="1378" customFormat="1" ht="13">
      <c r="A9186" s="403"/>
      <c r="D9186" s="416">
        <v>0.5</v>
      </c>
      <c r="E9186" s="829" t="s">
        <v>149</v>
      </c>
      <c r="F9186" s="455" t="s">
        <v>150</v>
      </c>
      <c r="G9186" s="1387"/>
      <c r="H9186" s="248">
        <f>Bahan!$C$10</f>
        <v>125000</v>
      </c>
      <c r="L9186" s="469">
        <f>D9186*H9186</f>
        <v>62500</v>
      </c>
      <c r="M9186" s="469"/>
    </row>
    <row r="9187" spans="1:243" s="1378" customFormat="1" ht="13">
      <c r="A9187" s="403"/>
      <c r="D9187" s="416">
        <v>0.5</v>
      </c>
      <c r="E9187" s="829" t="s">
        <v>149</v>
      </c>
      <c r="F9187" s="455" t="s">
        <v>1753</v>
      </c>
      <c r="G9187" s="1387"/>
      <c r="H9187" s="248">
        <f>Bahan!$C$20</f>
        <v>135000</v>
      </c>
      <c r="L9187" s="469">
        <f>D9187*H9187</f>
        <v>67500</v>
      </c>
      <c r="M9187" s="469"/>
    </row>
    <row r="9188" spans="1:243" s="1378" customFormat="1" ht="13">
      <c r="A9188" s="403"/>
      <c r="D9188" s="416">
        <v>0.05</v>
      </c>
      <c r="E9188" s="829" t="s">
        <v>149</v>
      </c>
      <c r="F9188" s="233" t="s">
        <v>153</v>
      </c>
      <c r="G9188" s="1387"/>
      <c r="H9188" s="248">
        <f>Bahan!$C$21</f>
        <v>145000</v>
      </c>
      <c r="L9188" s="469">
        <f>D9188*H9188</f>
        <v>7250</v>
      </c>
      <c r="M9188" s="469"/>
    </row>
    <row r="9189" spans="1:243" s="1378" customFormat="1" ht="13">
      <c r="A9189" s="403"/>
      <c r="D9189" s="416">
        <v>0.05</v>
      </c>
      <c r="E9189" s="829" t="s">
        <v>149</v>
      </c>
      <c r="F9189" s="233" t="s">
        <v>154</v>
      </c>
      <c r="G9189" s="1387"/>
      <c r="H9189" s="248">
        <f>Bahan!$C$22</f>
        <v>150000</v>
      </c>
      <c r="L9189" s="469">
        <f>D9189*H9189</f>
        <v>7500</v>
      </c>
      <c r="M9189" s="469"/>
    </row>
    <row r="9190" spans="1:243" s="1378" customFormat="1" ht="13">
      <c r="A9190" s="403"/>
      <c r="D9190" s="449"/>
      <c r="E9190" s="829" t="s">
        <v>155</v>
      </c>
      <c r="F9190" s="233" t="s">
        <v>156</v>
      </c>
      <c r="G9190" s="1387"/>
      <c r="H9190" s="469"/>
      <c r="L9190" s="469"/>
      <c r="M9190" s="469"/>
      <c r="N9190" s="265">
        <f>SUM(L9186:L9189)</f>
        <v>144750</v>
      </c>
    </row>
    <row r="9191" spans="1:243" s="1378" customFormat="1" ht="13">
      <c r="A9191" s="403"/>
      <c r="D9191" s="416">
        <v>1</v>
      </c>
      <c r="E9191" s="829" t="s">
        <v>682</v>
      </c>
      <c r="F9191" s="457" t="s">
        <v>3689</v>
      </c>
      <c r="G9191" s="1387"/>
      <c r="H9191" s="469">
        <f>Bahan!$C$693</f>
        <v>11400000</v>
      </c>
      <c r="L9191" s="469">
        <f>D9191*H9191</f>
        <v>11400000</v>
      </c>
      <c r="M9191" s="469"/>
    </row>
    <row r="9192" spans="1:243" s="1378" customFormat="1" ht="13">
      <c r="A9192" s="231"/>
      <c r="D9192" s="449"/>
      <c r="E9192" s="829"/>
      <c r="F9192" s="233"/>
      <c r="G9192" s="1387"/>
      <c r="H9192" s="471"/>
      <c r="L9192" s="469"/>
      <c r="M9192" s="469"/>
      <c r="N9192" s="265">
        <f>SUM(L9191)</f>
        <v>11400000</v>
      </c>
    </row>
    <row r="9193" spans="1:243" s="1383" customFormat="1" ht="14">
      <c r="A9193" s="1382"/>
      <c r="D9193" s="1384"/>
      <c r="E9193" s="1385"/>
      <c r="G9193" s="1385"/>
      <c r="H9193" s="471"/>
      <c r="I9193" s="233"/>
      <c r="J9193" s="233"/>
      <c r="K9193" s="233"/>
      <c r="L9193" s="469"/>
      <c r="M9193" s="431" t="s">
        <v>169</v>
      </c>
      <c r="N9193" s="268" t="s">
        <v>169</v>
      </c>
    </row>
    <row r="9194" spans="1:243" s="1383" customFormat="1" ht="14">
      <c r="A9194" s="1382"/>
      <c r="D9194" s="1384"/>
      <c r="E9194" s="1385"/>
      <c r="G9194" s="1385"/>
      <c r="H9194" s="233" t="s">
        <v>170</v>
      </c>
      <c r="I9194" s="233"/>
      <c r="J9194" s="233"/>
      <c r="K9194" s="233"/>
      <c r="L9194" s="469"/>
      <c r="M9194" s="426" t="s">
        <v>128</v>
      </c>
      <c r="N9194" s="426">
        <f>SUM(N9186:N9192)</f>
        <v>11544750</v>
      </c>
    </row>
    <row r="9195" spans="1:243" s="1383" customFormat="1" ht="14">
      <c r="A9195" s="1382"/>
      <c r="D9195" s="1384"/>
      <c r="E9195" s="1385"/>
      <c r="G9195" s="1385"/>
      <c r="H9195" s="269" t="s">
        <v>3123</v>
      </c>
      <c r="I9195" s="233"/>
      <c r="J9195" s="233"/>
      <c r="K9195" s="270"/>
      <c r="L9195" s="233"/>
      <c r="M9195" s="230" t="s">
        <v>128</v>
      </c>
      <c r="N9195" s="265">
        <f>N9194*$Q$4</f>
        <v>1154475</v>
      </c>
    </row>
    <row r="9196" spans="1:243" s="1383" customFormat="1" ht="14">
      <c r="A9196" s="1382"/>
      <c r="D9196" s="1384"/>
      <c r="E9196" s="1385"/>
      <c r="G9196" s="1385"/>
      <c r="H9196" s="233" t="s">
        <v>171</v>
      </c>
      <c r="I9196" s="233"/>
      <c r="J9196" s="233"/>
      <c r="K9196" s="233"/>
      <c r="L9196" s="469"/>
      <c r="M9196" s="230" t="s">
        <v>128</v>
      </c>
      <c r="N9196" s="262">
        <f>ROUNDDOWN((N9194+N9195),0)</f>
        <v>12699225</v>
      </c>
    </row>
    <row r="9197" spans="1:243" s="1378" customFormat="1" ht="13">
      <c r="A9197" s="231"/>
      <c r="D9197" s="449"/>
      <c r="E9197" s="829"/>
      <c r="F9197" s="233"/>
      <c r="G9197" s="1387"/>
      <c r="H9197" s="469"/>
      <c r="L9197" s="469"/>
      <c r="M9197" s="469"/>
    </row>
    <row r="9198" spans="1:243" ht="12.75" customHeight="1">
      <c r="A9198" s="258">
        <f>1+A9184</f>
        <v>374</v>
      </c>
      <c r="B9198" s="1250" t="s">
        <v>1789</v>
      </c>
      <c r="C9198" s="233"/>
      <c r="D9198" s="466" t="s">
        <v>3691</v>
      </c>
      <c r="E9198" s="1250"/>
      <c r="F9198" s="360"/>
      <c r="G9198" s="829"/>
      <c r="H9198" s="465"/>
      <c r="K9198" s="245"/>
      <c r="L9198" s="465"/>
      <c r="M9198" s="465"/>
      <c r="N9198" s="245"/>
      <c r="O9198" s="245"/>
      <c r="P9198" s="245"/>
      <c r="Q9198" s="245"/>
      <c r="R9198" s="245"/>
      <c r="S9198" s="245"/>
      <c r="T9198" s="245"/>
      <c r="U9198" s="245"/>
      <c r="V9198" s="245"/>
      <c r="W9198" s="245"/>
      <c r="X9198" s="245"/>
      <c r="Y9198" s="245"/>
      <c r="Z9198" s="245"/>
      <c r="AA9198" s="245"/>
      <c r="AB9198" s="245"/>
      <c r="AC9198" s="245"/>
      <c r="AD9198" s="245"/>
      <c r="AE9198" s="245"/>
      <c r="AF9198" s="245"/>
      <c r="AG9198" s="245"/>
      <c r="AH9198" s="245"/>
      <c r="AI9198" s="245"/>
      <c r="AJ9198" s="245"/>
      <c r="AK9198" s="245"/>
      <c r="AL9198" s="245"/>
      <c r="AM9198" s="245"/>
      <c r="AN9198" s="245"/>
      <c r="AO9198" s="245"/>
      <c r="AP9198" s="245"/>
      <c r="AQ9198" s="245"/>
      <c r="AR9198" s="245"/>
      <c r="AS9198" s="245"/>
      <c r="AT9198" s="245"/>
      <c r="AU9198" s="245"/>
      <c r="AV9198" s="245"/>
      <c r="AW9198" s="245"/>
      <c r="AX9198" s="245"/>
      <c r="AY9198" s="245"/>
      <c r="AZ9198" s="245"/>
      <c r="BA9198" s="245"/>
      <c r="BB9198" s="245"/>
      <c r="BC9198" s="245"/>
      <c r="BD9198" s="245"/>
      <c r="BE9198" s="245"/>
      <c r="BF9198" s="245"/>
      <c r="BG9198" s="245"/>
      <c r="BH9198" s="245"/>
      <c r="BI9198" s="245"/>
      <c r="BJ9198" s="245"/>
      <c r="BK9198" s="245"/>
      <c r="BL9198" s="245"/>
      <c r="BM9198" s="245"/>
      <c r="BN9198" s="245"/>
      <c r="BO9198" s="245"/>
      <c r="BP9198" s="245"/>
      <c r="BQ9198" s="245"/>
      <c r="BR9198" s="245"/>
      <c r="BS9198" s="245"/>
      <c r="BT9198" s="245"/>
      <c r="BU9198" s="245"/>
      <c r="BV9198" s="245"/>
      <c r="BW9198" s="245"/>
      <c r="BX9198" s="245"/>
      <c r="BY9198" s="245"/>
      <c r="BZ9198" s="245"/>
      <c r="CA9198" s="245"/>
      <c r="CB9198" s="245"/>
      <c r="CC9198" s="245"/>
      <c r="CD9198" s="245"/>
      <c r="CE9198" s="245"/>
      <c r="CF9198" s="245"/>
      <c r="CG9198" s="245"/>
      <c r="CH9198" s="245"/>
      <c r="CI9198" s="245"/>
      <c r="CJ9198" s="245"/>
      <c r="CK9198" s="245"/>
      <c r="CL9198" s="245"/>
      <c r="CM9198" s="245"/>
      <c r="CN9198" s="245"/>
      <c r="CO9198" s="245"/>
      <c r="CP9198" s="245"/>
      <c r="CQ9198" s="245"/>
      <c r="CR9198" s="245"/>
      <c r="CS9198" s="245"/>
      <c r="CT9198" s="245"/>
      <c r="CU9198" s="245"/>
      <c r="CV9198" s="245"/>
      <c r="CW9198" s="245"/>
      <c r="CX9198" s="245"/>
      <c r="CY9198" s="245"/>
      <c r="CZ9198" s="245"/>
      <c r="DA9198" s="245"/>
      <c r="DB9198" s="245"/>
      <c r="DC9198" s="245"/>
      <c r="DD9198" s="245"/>
      <c r="DE9198" s="245"/>
      <c r="DF9198" s="245"/>
      <c r="DG9198" s="245"/>
      <c r="DH9198" s="245"/>
      <c r="DI9198" s="245"/>
      <c r="DJ9198" s="245"/>
      <c r="DK9198" s="245"/>
      <c r="DL9198" s="245"/>
      <c r="DM9198" s="245"/>
      <c r="DN9198" s="245"/>
      <c r="DO9198" s="245"/>
      <c r="DP9198" s="245"/>
      <c r="DQ9198" s="245"/>
      <c r="DR9198" s="245"/>
      <c r="DS9198" s="245"/>
      <c r="DT9198" s="245"/>
      <c r="DU9198" s="245"/>
      <c r="DV9198" s="245"/>
      <c r="DW9198" s="245"/>
      <c r="DX9198" s="245"/>
      <c r="DY9198" s="245"/>
      <c r="DZ9198" s="245"/>
      <c r="EA9198" s="245"/>
      <c r="EB9198" s="245"/>
      <c r="EC9198" s="245"/>
      <c r="ED9198" s="245"/>
      <c r="EE9198" s="245"/>
      <c r="EF9198" s="245"/>
      <c r="EG9198" s="245"/>
      <c r="EH9198" s="245"/>
      <c r="EI9198" s="245"/>
      <c r="EJ9198" s="245"/>
      <c r="EK9198" s="245"/>
      <c r="EL9198" s="245"/>
      <c r="EM9198" s="245"/>
      <c r="EN9198" s="245"/>
      <c r="EO9198" s="245"/>
      <c r="EP9198" s="245"/>
      <c r="EQ9198" s="245"/>
      <c r="ER9198" s="245"/>
      <c r="ES9198" s="245"/>
      <c r="ET9198" s="245"/>
      <c r="EU9198" s="245"/>
      <c r="EV9198" s="245"/>
      <c r="EW9198" s="245"/>
      <c r="EX9198" s="245"/>
      <c r="EY9198" s="245"/>
      <c r="EZ9198" s="245"/>
      <c r="FA9198" s="245"/>
      <c r="FB9198" s="245"/>
      <c r="FC9198" s="245"/>
      <c r="FD9198" s="245"/>
      <c r="FE9198" s="245"/>
      <c r="FF9198" s="245"/>
      <c r="FG9198" s="245"/>
      <c r="FH9198" s="245"/>
      <c r="FI9198" s="245"/>
      <c r="FJ9198" s="245"/>
      <c r="FK9198" s="245"/>
      <c r="FL9198" s="245"/>
      <c r="FM9198" s="245"/>
      <c r="FN9198" s="245"/>
      <c r="FO9198" s="245"/>
      <c r="FP9198" s="245"/>
      <c r="FQ9198" s="245"/>
      <c r="FR9198" s="245"/>
      <c r="FS9198" s="245"/>
      <c r="FT9198" s="245"/>
      <c r="FU9198" s="245"/>
      <c r="FV9198" s="245"/>
      <c r="FW9198" s="245"/>
      <c r="FX9198" s="245"/>
      <c r="FY9198" s="245"/>
      <c r="FZ9198" s="245"/>
      <c r="GA9198" s="245"/>
      <c r="GB9198" s="245"/>
      <c r="GC9198" s="245"/>
      <c r="GD9198" s="245"/>
      <c r="GE9198" s="245"/>
      <c r="GF9198" s="245"/>
      <c r="GG9198" s="245"/>
      <c r="GH9198" s="245"/>
      <c r="GI9198" s="245"/>
      <c r="GJ9198" s="245"/>
      <c r="GK9198" s="245"/>
      <c r="GL9198" s="245"/>
      <c r="GM9198" s="245"/>
      <c r="GN9198" s="245"/>
      <c r="GO9198" s="245"/>
      <c r="GP9198" s="245"/>
      <c r="GQ9198" s="245"/>
      <c r="GR9198" s="245"/>
      <c r="GS9198" s="245"/>
      <c r="GT9198" s="245"/>
      <c r="GU9198" s="245"/>
      <c r="GV9198" s="245"/>
      <c r="GW9198" s="245"/>
      <c r="GX9198" s="245"/>
      <c r="GY9198" s="245"/>
      <c r="GZ9198" s="245"/>
      <c r="HA9198" s="245"/>
      <c r="HB9198" s="245"/>
      <c r="HC9198" s="245"/>
      <c r="HD9198" s="245"/>
      <c r="HE9198" s="245"/>
      <c r="HF9198" s="245"/>
      <c r="HG9198" s="245"/>
      <c r="HH9198" s="245"/>
      <c r="HI9198" s="245"/>
      <c r="HJ9198" s="245"/>
      <c r="HK9198" s="245"/>
      <c r="HL9198" s="245"/>
      <c r="HM9198" s="245"/>
      <c r="HN9198" s="245"/>
      <c r="HO9198" s="245"/>
      <c r="HP9198" s="245"/>
      <c r="HQ9198" s="245"/>
      <c r="HR9198" s="245"/>
      <c r="HS9198" s="245"/>
      <c r="HT9198" s="245"/>
      <c r="HU9198" s="245"/>
      <c r="HV9198" s="245"/>
      <c r="HW9198" s="245"/>
      <c r="HX9198" s="245"/>
      <c r="HY9198" s="245"/>
      <c r="HZ9198" s="245"/>
      <c r="IA9198" s="245"/>
      <c r="IB9198" s="245"/>
      <c r="IC9198" s="245"/>
      <c r="ID9198" s="245"/>
      <c r="IE9198" s="245"/>
      <c r="IF9198" s="245"/>
      <c r="IG9198" s="245"/>
      <c r="IH9198" s="245"/>
      <c r="II9198" s="245"/>
    </row>
    <row r="9199" spans="1:243" ht="12.75" customHeight="1">
      <c r="B9199" s="233"/>
      <c r="C9199" s="233"/>
      <c r="D9199" s="467"/>
      <c r="E9199" s="293" t="s">
        <v>236</v>
      </c>
      <c r="F9199" s="386" t="s">
        <v>143</v>
      </c>
      <c r="G9199" s="829"/>
      <c r="H9199" s="468"/>
      <c r="L9199" s="468"/>
      <c r="M9199" s="469"/>
    </row>
    <row r="9200" spans="1:243" ht="12.75" customHeight="1">
      <c r="A9200" s="387"/>
      <c r="B9200" s="233"/>
      <c r="C9200" s="233"/>
      <c r="D9200" s="470">
        <v>1</v>
      </c>
      <c r="E9200" s="829" t="s">
        <v>682</v>
      </c>
      <c r="F9200" s="1380" t="s">
        <v>3692</v>
      </c>
      <c r="G9200" s="829"/>
      <c r="H9200" s="471">
        <f>Bahan!$C$695</f>
        <v>5100000</v>
      </c>
      <c r="L9200" s="469">
        <f>D9200*H9200</f>
        <v>5100000</v>
      </c>
      <c r="M9200" s="469"/>
    </row>
    <row r="9201" spans="1:243" ht="12.75" customHeight="1">
      <c r="A9201" s="387"/>
      <c r="B9201" s="233"/>
      <c r="C9201" s="233"/>
      <c r="D9201" s="470">
        <v>0.1</v>
      </c>
      <c r="E9201" s="829" t="s">
        <v>8</v>
      </c>
      <c r="F9201" s="1380" t="s">
        <v>704</v>
      </c>
      <c r="G9201" s="829"/>
      <c r="H9201" s="471">
        <f>H9200</f>
        <v>5100000</v>
      </c>
      <c r="L9201" s="469">
        <f>D9201*H9201</f>
        <v>510000</v>
      </c>
      <c r="M9201" s="469"/>
    </row>
    <row r="9202" spans="1:243" s="1383" customFormat="1" ht="14">
      <c r="A9202" s="1382"/>
      <c r="D9202" s="1384"/>
      <c r="E9202" s="1385"/>
      <c r="G9202" s="1385"/>
      <c r="H9202" s="464">
        <f>IFERROR(VLOOKUP(F9202,[143]bahan!$B$3:$D$474,3,FALSE),"")</f>
        <v>0</v>
      </c>
      <c r="L9202" s="1386"/>
      <c r="M9202" s="426" t="s">
        <v>128</v>
      </c>
      <c r="N9202" s="265">
        <f>SUM(L9200:L9201)</f>
        <v>5610000</v>
      </c>
    </row>
    <row r="9203" spans="1:243" s="1383" customFormat="1" ht="14">
      <c r="A9203" s="1382"/>
      <c r="D9203" s="1384"/>
      <c r="E9203" s="1385"/>
      <c r="G9203" s="1385"/>
      <c r="H9203" s="471"/>
      <c r="I9203" s="233"/>
      <c r="J9203" s="233"/>
      <c r="K9203" s="233"/>
      <c r="L9203" s="469"/>
      <c r="M9203" s="431" t="s">
        <v>169</v>
      </c>
      <c r="N9203" s="268" t="s">
        <v>169</v>
      </c>
    </row>
    <row r="9204" spans="1:243" s="1383" customFormat="1" ht="14">
      <c r="A9204" s="1382"/>
      <c r="D9204" s="1384"/>
      <c r="E9204" s="1385"/>
      <c r="G9204" s="1385"/>
      <c r="H9204" s="233" t="s">
        <v>170</v>
      </c>
      <c r="I9204" s="233"/>
      <c r="J9204" s="233"/>
      <c r="K9204" s="233"/>
      <c r="L9204" s="469"/>
      <c r="M9204" s="426" t="s">
        <v>128</v>
      </c>
      <c r="N9204" s="426">
        <f>SUM(N9200:N9202)</f>
        <v>5610000</v>
      </c>
    </row>
    <row r="9205" spans="1:243" s="1383" customFormat="1" ht="14">
      <c r="A9205" s="1382"/>
      <c r="D9205" s="1384"/>
      <c r="E9205" s="1385"/>
      <c r="G9205" s="1385"/>
      <c r="H9205" s="269" t="s">
        <v>3123</v>
      </c>
      <c r="I9205" s="233"/>
      <c r="J9205" s="233"/>
      <c r="K9205" s="270"/>
      <c r="L9205" s="233"/>
      <c r="M9205" s="230" t="s">
        <v>128</v>
      </c>
      <c r="N9205" s="265">
        <f>N9204*$Q$4</f>
        <v>561000</v>
      </c>
    </row>
    <row r="9206" spans="1:243" s="1383" customFormat="1" ht="14">
      <c r="A9206" s="1382"/>
      <c r="D9206" s="1384"/>
      <c r="E9206" s="1385"/>
      <c r="G9206" s="1385"/>
      <c r="H9206" s="233" t="s">
        <v>171</v>
      </c>
      <c r="I9206" s="233"/>
      <c r="J9206" s="233"/>
      <c r="K9206" s="233"/>
      <c r="L9206" s="469"/>
      <c r="M9206" s="230" t="s">
        <v>128</v>
      </c>
      <c r="N9206" s="262">
        <f>ROUNDDOWN((N9204+N9205),0)</f>
        <v>6171000</v>
      </c>
    </row>
    <row r="9207" spans="1:243" ht="13">
      <c r="B9207" s="233"/>
      <c r="C9207" s="233"/>
      <c r="D9207" s="449"/>
      <c r="E9207" s="829"/>
      <c r="F9207" s="279"/>
      <c r="G9207" s="829"/>
      <c r="H9207" s="469"/>
      <c r="L9207" s="469"/>
      <c r="M9207" s="465"/>
    </row>
    <row r="9208" spans="1:243" ht="12.75" customHeight="1">
      <c r="A9208" s="258">
        <f>1+A9198</f>
        <v>375</v>
      </c>
      <c r="B9208" s="1250" t="s">
        <v>1790</v>
      </c>
      <c r="C9208" s="233"/>
      <c r="D9208" s="466" t="s">
        <v>1791</v>
      </c>
      <c r="E9208" s="1250"/>
      <c r="F9208" s="360"/>
      <c r="G9208" s="829"/>
      <c r="H9208" s="465"/>
      <c r="K9208" s="245"/>
      <c r="L9208" s="465"/>
      <c r="M9208" s="465"/>
      <c r="N9208" s="245"/>
      <c r="O9208" s="245"/>
      <c r="P9208" s="245"/>
      <c r="Q9208" s="245"/>
      <c r="R9208" s="245"/>
      <c r="S9208" s="245"/>
      <c r="T9208" s="245"/>
      <c r="U9208" s="245"/>
      <c r="V9208" s="245"/>
      <c r="W9208" s="245"/>
      <c r="X9208" s="245"/>
      <c r="Y9208" s="245"/>
      <c r="Z9208" s="245"/>
      <c r="AA9208" s="245"/>
      <c r="AB9208" s="245"/>
      <c r="AC9208" s="245"/>
      <c r="AD9208" s="245"/>
      <c r="AE9208" s="245"/>
      <c r="AF9208" s="245"/>
      <c r="AG9208" s="245"/>
      <c r="AH9208" s="245"/>
      <c r="AI9208" s="245"/>
      <c r="AJ9208" s="245"/>
      <c r="AK9208" s="245"/>
      <c r="AL9208" s="245"/>
      <c r="AM9208" s="245"/>
      <c r="AN9208" s="245"/>
      <c r="AO9208" s="245"/>
      <c r="AP9208" s="245"/>
      <c r="AQ9208" s="245"/>
      <c r="AR9208" s="245"/>
      <c r="AS9208" s="245"/>
      <c r="AT9208" s="245"/>
      <c r="AU9208" s="245"/>
      <c r="AV9208" s="245"/>
      <c r="AW9208" s="245"/>
      <c r="AX9208" s="245"/>
      <c r="AY9208" s="245"/>
      <c r="AZ9208" s="245"/>
      <c r="BA9208" s="245"/>
      <c r="BB9208" s="245"/>
      <c r="BC9208" s="245"/>
      <c r="BD9208" s="245"/>
      <c r="BE9208" s="245"/>
      <c r="BF9208" s="245"/>
      <c r="BG9208" s="245"/>
      <c r="BH9208" s="245"/>
      <c r="BI9208" s="245"/>
      <c r="BJ9208" s="245"/>
      <c r="BK9208" s="245"/>
      <c r="BL9208" s="245"/>
      <c r="BM9208" s="245"/>
      <c r="BN9208" s="245"/>
      <c r="BO9208" s="245"/>
      <c r="BP9208" s="245"/>
      <c r="BQ9208" s="245"/>
      <c r="BR9208" s="245"/>
      <c r="BS9208" s="245"/>
      <c r="BT9208" s="245"/>
      <c r="BU9208" s="245"/>
      <c r="BV9208" s="245"/>
      <c r="BW9208" s="245"/>
      <c r="BX9208" s="245"/>
      <c r="BY9208" s="245"/>
      <c r="BZ9208" s="245"/>
      <c r="CA9208" s="245"/>
      <c r="CB9208" s="245"/>
      <c r="CC9208" s="245"/>
      <c r="CD9208" s="245"/>
      <c r="CE9208" s="245"/>
      <c r="CF9208" s="245"/>
      <c r="CG9208" s="245"/>
      <c r="CH9208" s="245"/>
      <c r="CI9208" s="245"/>
      <c r="CJ9208" s="245"/>
      <c r="CK9208" s="245"/>
      <c r="CL9208" s="245"/>
      <c r="CM9208" s="245"/>
      <c r="CN9208" s="245"/>
      <c r="CO9208" s="245"/>
      <c r="CP9208" s="245"/>
      <c r="CQ9208" s="245"/>
      <c r="CR9208" s="245"/>
      <c r="CS9208" s="245"/>
      <c r="CT9208" s="245"/>
      <c r="CU9208" s="245"/>
      <c r="CV9208" s="245"/>
      <c r="CW9208" s="245"/>
      <c r="CX9208" s="245"/>
      <c r="CY9208" s="245"/>
      <c r="CZ9208" s="245"/>
      <c r="DA9208" s="245"/>
      <c r="DB9208" s="245"/>
      <c r="DC9208" s="245"/>
      <c r="DD9208" s="245"/>
      <c r="DE9208" s="245"/>
      <c r="DF9208" s="245"/>
      <c r="DG9208" s="245"/>
      <c r="DH9208" s="245"/>
      <c r="DI9208" s="245"/>
      <c r="DJ9208" s="245"/>
      <c r="DK9208" s="245"/>
      <c r="DL9208" s="245"/>
      <c r="DM9208" s="245"/>
      <c r="DN9208" s="245"/>
      <c r="DO9208" s="245"/>
      <c r="DP9208" s="245"/>
      <c r="DQ9208" s="245"/>
      <c r="DR9208" s="245"/>
      <c r="DS9208" s="245"/>
      <c r="DT9208" s="245"/>
      <c r="DU9208" s="245"/>
      <c r="DV9208" s="245"/>
      <c r="DW9208" s="245"/>
      <c r="DX9208" s="245"/>
      <c r="DY9208" s="245"/>
      <c r="DZ9208" s="245"/>
      <c r="EA9208" s="245"/>
      <c r="EB9208" s="245"/>
      <c r="EC9208" s="245"/>
      <c r="ED9208" s="245"/>
      <c r="EE9208" s="245"/>
      <c r="EF9208" s="245"/>
      <c r="EG9208" s="245"/>
      <c r="EH9208" s="245"/>
      <c r="EI9208" s="245"/>
      <c r="EJ9208" s="245"/>
      <c r="EK9208" s="245"/>
      <c r="EL9208" s="245"/>
      <c r="EM9208" s="245"/>
      <c r="EN9208" s="245"/>
      <c r="EO9208" s="245"/>
      <c r="EP9208" s="245"/>
      <c r="EQ9208" s="245"/>
      <c r="ER9208" s="245"/>
      <c r="ES9208" s="245"/>
      <c r="ET9208" s="245"/>
      <c r="EU9208" s="245"/>
      <c r="EV9208" s="245"/>
      <c r="EW9208" s="245"/>
      <c r="EX9208" s="245"/>
      <c r="EY9208" s="245"/>
      <c r="EZ9208" s="245"/>
      <c r="FA9208" s="245"/>
      <c r="FB9208" s="245"/>
      <c r="FC9208" s="245"/>
      <c r="FD9208" s="245"/>
      <c r="FE9208" s="245"/>
      <c r="FF9208" s="245"/>
      <c r="FG9208" s="245"/>
      <c r="FH9208" s="245"/>
      <c r="FI9208" s="245"/>
      <c r="FJ9208" s="245"/>
      <c r="FK9208" s="245"/>
      <c r="FL9208" s="245"/>
      <c r="FM9208" s="245"/>
      <c r="FN9208" s="245"/>
      <c r="FO9208" s="245"/>
      <c r="FP9208" s="245"/>
      <c r="FQ9208" s="245"/>
      <c r="FR9208" s="245"/>
      <c r="FS9208" s="245"/>
      <c r="FT9208" s="245"/>
      <c r="FU9208" s="245"/>
      <c r="FV9208" s="245"/>
      <c r="FW9208" s="245"/>
      <c r="FX9208" s="245"/>
      <c r="FY9208" s="245"/>
      <c r="FZ9208" s="245"/>
      <c r="GA9208" s="245"/>
      <c r="GB9208" s="245"/>
      <c r="GC9208" s="245"/>
      <c r="GD9208" s="245"/>
      <c r="GE9208" s="245"/>
      <c r="GF9208" s="245"/>
      <c r="GG9208" s="245"/>
      <c r="GH9208" s="245"/>
      <c r="GI9208" s="245"/>
      <c r="GJ9208" s="245"/>
      <c r="GK9208" s="245"/>
      <c r="GL9208" s="245"/>
      <c r="GM9208" s="245"/>
      <c r="GN9208" s="245"/>
      <c r="GO9208" s="245"/>
      <c r="GP9208" s="245"/>
      <c r="GQ9208" s="245"/>
      <c r="GR9208" s="245"/>
      <c r="GS9208" s="245"/>
      <c r="GT9208" s="245"/>
      <c r="GU9208" s="245"/>
      <c r="GV9208" s="245"/>
      <c r="GW9208" s="245"/>
      <c r="GX9208" s="245"/>
      <c r="GY9208" s="245"/>
      <c r="GZ9208" s="245"/>
      <c r="HA9208" s="245"/>
      <c r="HB9208" s="245"/>
      <c r="HC9208" s="245"/>
      <c r="HD9208" s="245"/>
      <c r="HE9208" s="245"/>
      <c r="HF9208" s="245"/>
      <c r="HG9208" s="245"/>
      <c r="HH9208" s="245"/>
      <c r="HI9208" s="245"/>
      <c r="HJ9208" s="245"/>
      <c r="HK9208" s="245"/>
      <c r="HL9208" s="245"/>
      <c r="HM9208" s="245"/>
      <c r="HN9208" s="245"/>
      <c r="HO9208" s="245"/>
      <c r="HP9208" s="245"/>
      <c r="HQ9208" s="245"/>
      <c r="HR9208" s="245"/>
      <c r="HS9208" s="245"/>
      <c r="HT9208" s="245"/>
      <c r="HU9208" s="245"/>
      <c r="HV9208" s="245"/>
      <c r="HW9208" s="245"/>
      <c r="HX9208" s="245"/>
      <c r="HY9208" s="245"/>
      <c r="HZ9208" s="245"/>
      <c r="IA9208" s="245"/>
      <c r="IB9208" s="245"/>
      <c r="IC9208" s="245"/>
      <c r="ID9208" s="245"/>
      <c r="IE9208" s="245"/>
      <c r="IF9208" s="245"/>
      <c r="IG9208" s="245"/>
      <c r="IH9208" s="245"/>
      <c r="II9208" s="245"/>
    </row>
    <row r="9209" spans="1:243" ht="12.75" customHeight="1">
      <c r="B9209" s="233"/>
      <c r="C9209" s="233"/>
      <c r="D9209" s="467"/>
      <c r="E9209" s="293" t="s">
        <v>236</v>
      </c>
      <c r="F9209" s="386" t="s">
        <v>143</v>
      </c>
      <c r="G9209" s="829"/>
      <c r="H9209" s="468"/>
      <c r="L9209" s="468"/>
      <c r="M9209" s="469"/>
    </row>
    <row r="9210" spans="1:243" ht="12.75" customHeight="1">
      <c r="A9210" s="387"/>
      <c r="B9210" s="233"/>
      <c r="C9210" s="233"/>
      <c r="D9210" s="470">
        <v>1</v>
      </c>
      <c r="E9210" s="829" t="s">
        <v>4</v>
      </c>
      <c r="F9210" s="1380" t="s">
        <v>1792</v>
      </c>
      <c r="G9210" s="829"/>
      <c r="H9210" s="471">
        <f>Bahan!$C$696</f>
        <v>7500000</v>
      </c>
      <c r="L9210" s="469">
        <f>D9210*H9210</f>
        <v>7500000</v>
      </c>
      <c r="M9210" s="469"/>
    </row>
    <row r="9211" spans="1:243" ht="12.75" customHeight="1">
      <c r="A9211" s="387"/>
      <c r="B9211" s="233"/>
      <c r="C9211" s="233"/>
      <c r="D9211" s="470">
        <v>0.1</v>
      </c>
      <c r="E9211" s="829" t="s">
        <v>8</v>
      </c>
      <c r="F9211" s="1380" t="s">
        <v>704</v>
      </c>
      <c r="G9211" s="829"/>
      <c r="H9211" s="471">
        <f>H9210</f>
        <v>7500000</v>
      </c>
      <c r="L9211" s="469">
        <f>D9211*H9211</f>
        <v>750000</v>
      </c>
      <c r="M9211" s="469"/>
    </row>
    <row r="9212" spans="1:243" s="1383" customFormat="1" ht="14">
      <c r="A9212" s="1382"/>
      <c r="D9212" s="1384"/>
      <c r="E9212" s="1385"/>
      <c r="G9212" s="1385"/>
      <c r="H9212" s="464">
        <f>IFERROR(VLOOKUP(F9212,[143]bahan!$B$3:$D$474,3,FALSE),"")</f>
        <v>0</v>
      </c>
      <c r="L9212" s="1386"/>
      <c r="M9212" s="426" t="s">
        <v>128</v>
      </c>
      <c r="N9212" s="265">
        <f>SUM(L9210:L9211)</f>
        <v>8250000</v>
      </c>
    </row>
    <row r="9213" spans="1:243" s="1383" customFormat="1" ht="14">
      <c r="A9213" s="1382"/>
      <c r="D9213" s="1384"/>
      <c r="E9213" s="1385"/>
      <c r="G9213" s="1385"/>
      <c r="H9213" s="471"/>
      <c r="I9213" s="233"/>
      <c r="J9213" s="233"/>
      <c r="K9213" s="233"/>
      <c r="L9213" s="469"/>
      <c r="M9213" s="431" t="s">
        <v>169</v>
      </c>
      <c r="N9213" s="268" t="s">
        <v>169</v>
      </c>
    </row>
    <row r="9214" spans="1:243" s="1383" customFormat="1" ht="14">
      <c r="A9214" s="1382"/>
      <c r="D9214" s="1384"/>
      <c r="E9214" s="1385"/>
      <c r="G9214" s="1385"/>
      <c r="H9214" s="233" t="s">
        <v>170</v>
      </c>
      <c r="I9214" s="233"/>
      <c r="J9214" s="233"/>
      <c r="K9214" s="233"/>
      <c r="L9214" s="469"/>
      <c r="M9214" s="426" t="s">
        <v>128</v>
      </c>
      <c r="N9214" s="426">
        <f>SUM(N9210:N9212)</f>
        <v>8250000</v>
      </c>
    </row>
    <row r="9215" spans="1:243" s="1383" customFormat="1" ht="14">
      <c r="A9215" s="1382"/>
      <c r="D9215" s="1384"/>
      <c r="E9215" s="1385"/>
      <c r="G9215" s="1385"/>
      <c r="H9215" s="269" t="s">
        <v>3123</v>
      </c>
      <c r="I9215" s="233"/>
      <c r="J9215" s="233"/>
      <c r="K9215" s="270"/>
      <c r="L9215" s="233"/>
      <c r="M9215" s="230" t="s">
        <v>128</v>
      </c>
      <c r="N9215" s="265">
        <f>N9214*$Q$4</f>
        <v>825000</v>
      </c>
    </row>
    <row r="9216" spans="1:243" s="1383" customFormat="1" ht="14">
      <c r="A9216" s="1382"/>
      <c r="D9216" s="1384"/>
      <c r="E9216" s="1385"/>
      <c r="G9216" s="1385"/>
      <c r="H9216" s="233" t="s">
        <v>171</v>
      </c>
      <c r="I9216" s="233"/>
      <c r="J9216" s="233"/>
      <c r="K9216" s="233"/>
      <c r="L9216" s="469"/>
      <c r="M9216" s="230" t="s">
        <v>128</v>
      </c>
      <c r="N9216" s="262">
        <f>ROUNDDOWN((N9214+N9215),0)</f>
        <v>9075000</v>
      </c>
    </row>
    <row r="9217" spans="1:14" ht="13">
      <c r="B9217" s="233"/>
      <c r="C9217" s="233"/>
      <c r="D9217" s="449"/>
      <c r="E9217" s="829"/>
      <c r="F9217" s="279"/>
      <c r="G9217" s="829"/>
      <c r="H9217" s="469"/>
      <c r="L9217" s="469"/>
      <c r="M9217" s="465"/>
    </row>
    <row r="9218" spans="1:14" ht="14">
      <c r="A9218" s="1389"/>
      <c r="B9218" s="1389"/>
      <c r="C9218" s="1389"/>
      <c r="D9218" s="1389"/>
      <c r="E9218" s="1390"/>
      <c r="F9218" s="1389"/>
      <c r="G9218" s="1389"/>
      <c r="H9218" s="827"/>
      <c r="I9218" s="1389"/>
      <c r="J9218" s="1389"/>
      <c r="L9218" s="847"/>
      <c r="M9218" s="848"/>
    </row>
    <row r="9219" spans="1:14" ht="14">
      <c r="A9219" s="1391">
        <f>1+A9208</f>
        <v>376</v>
      </c>
      <c r="B9219" s="1392" t="s">
        <v>2380</v>
      </c>
      <c r="C9219" s="1389"/>
      <c r="D9219" s="1393">
        <v>1</v>
      </c>
      <c r="E9219" s="1390" t="s">
        <v>441</v>
      </c>
      <c r="F9219" s="1393" t="s">
        <v>2372</v>
      </c>
      <c r="G9219" s="1389"/>
      <c r="H9219" s="1412"/>
      <c r="I9219" s="1394"/>
      <c r="J9219" s="1395"/>
      <c r="L9219" s="847"/>
      <c r="M9219" s="848"/>
    </row>
    <row r="9220" spans="1:14" ht="14">
      <c r="A9220" s="1393"/>
      <c r="B9220" s="1393"/>
      <c r="C9220" s="1389"/>
      <c r="D9220" s="1389"/>
      <c r="E9220" s="1390" t="s">
        <v>140</v>
      </c>
      <c r="F9220" s="1393" t="s">
        <v>2388</v>
      </c>
      <c r="G9220" s="1389"/>
      <c r="H9220" s="1413"/>
      <c r="I9220" s="1396"/>
      <c r="J9220" s="1395"/>
      <c r="L9220" s="847"/>
      <c r="M9220" s="230" t="s">
        <v>128</v>
      </c>
      <c r="N9220" s="849">
        <f>SUM(L9221:L9223)</f>
        <v>21135</v>
      </c>
    </row>
    <row r="9221" spans="1:14" ht="14">
      <c r="A9221" s="1393"/>
      <c r="B9221" s="1393"/>
      <c r="C9221" s="1390" t="s">
        <v>2389</v>
      </c>
      <c r="D9221" s="1397">
        <v>0.10199999999999999</v>
      </c>
      <c r="E9221" s="1390" t="s">
        <v>283</v>
      </c>
      <c r="F9221" s="1389" t="s">
        <v>284</v>
      </c>
      <c r="G9221" s="1389"/>
      <c r="H9221" s="248">
        <f>Bahan!$C$10</f>
        <v>125000</v>
      </c>
      <c r="I9221" s="1396"/>
      <c r="J9221" s="1398"/>
      <c r="K9221" s="230" t="s">
        <v>128</v>
      </c>
      <c r="L9221" s="847">
        <f>D9221*H9221</f>
        <v>12750</v>
      </c>
      <c r="M9221" s="848"/>
    </row>
    <row r="9222" spans="1:14" ht="14">
      <c r="A9222" s="1393"/>
      <c r="B9222" s="1393"/>
      <c r="C9222" s="1390" t="s">
        <v>2390</v>
      </c>
      <c r="D9222" s="1397">
        <v>5.0999999999999997E-2</v>
      </c>
      <c r="E9222" s="1390" t="s">
        <v>283</v>
      </c>
      <c r="F9222" s="1389" t="s">
        <v>1596</v>
      </c>
      <c r="G9222" s="1389"/>
      <c r="H9222" s="1413">
        <f>Bahan!$C$18</f>
        <v>135000</v>
      </c>
      <c r="I9222" s="1396"/>
      <c r="J9222" s="1398"/>
      <c r="K9222" s="230" t="s">
        <v>128</v>
      </c>
      <c r="L9222" s="847">
        <f t="shared" ref="L9222:L9223" si="105">D9222*H9222</f>
        <v>6885</v>
      </c>
      <c r="M9222" s="848"/>
    </row>
    <row r="9223" spans="1:14" ht="14">
      <c r="A9223" s="1393"/>
      <c r="B9223" s="1393"/>
      <c r="C9223" s="1390" t="s">
        <v>2391</v>
      </c>
      <c r="D9223" s="1397">
        <v>0.01</v>
      </c>
      <c r="E9223" s="1390" t="s">
        <v>283</v>
      </c>
      <c r="F9223" s="1389" t="s">
        <v>285</v>
      </c>
      <c r="G9223" s="1389"/>
      <c r="H9223" s="248">
        <f>Bahan!$C$22</f>
        <v>150000</v>
      </c>
      <c r="I9223" s="1396"/>
      <c r="J9223" s="1398"/>
      <c r="K9223" s="230" t="s">
        <v>128</v>
      </c>
      <c r="L9223" s="847">
        <f t="shared" si="105"/>
        <v>1500</v>
      </c>
      <c r="M9223" s="848"/>
    </row>
    <row r="9224" spans="1:14" ht="14">
      <c r="A9224" s="1393"/>
      <c r="B9224" s="1393"/>
      <c r="C9224" s="1390"/>
      <c r="D9224" s="1398" t="s">
        <v>143</v>
      </c>
      <c r="E9224" s="1390" t="s">
        <v>143</v>
      </c>
      <c r="F9224" s="1389" t="s">
        <v>143</v>
      </c>
      <c r="G9224" s="1389"/>
      <c r="H9224" s="1413" t="s">
        <v>143</v>
      </c>
      <c r="I9224" s="1396"/>
      <c r="J9224" s="1398"/>
      <c r="L9224" s="847"/>
      <c r="M9224" s="848"/>
    </row>
    <row r="9225" spans="1:14" ht="14">
      <c r="A9225" s="1393"/>
      <c r="B9225" s="1393"/>
      <c r="C9225" s="1389"/>
      <c r="D9225" s="1389"/>
      <c r="E9225" s="1390" t="s">
        <v>236</v>
      </c>
      <c r="F9225" s="1393" t="s">
        <v>2392</v>
      </c>
      <c r="G9225" s="1389"/>
      <c r="H9225" s="1412"/>
      <c r="I9225" s="1394"/>
      <c r="J9225" s="1395"/>
      <c r="L9225" s="847"/>
      <c r="M9225" s="230" t="s">
        <v>128</v>
      </c>
      <c r="N9225" s="849">
        <f>SUM(L9226)</f>
        <v>15000</v>
      </c>
    </row>
    <row r="9226" spans="1:14" ht="14">
      <c r="A9226" s="1393"/>
      <c r="B9226" s="1393"/>
      <c r="C9226" s="1389"/>
      <c r="D9226" s="1399">
        <v>1</v>
      </c>
      <c r="E9226" s="1390" t="s">
        <v>441</v>
      </c>
      <c r="F9226" s="1389" t="s">
        <v>4520</v>
      </c>
      <c r="G9226" s="1389"/>
      <c r="H9226" s="1414">
        <v>15000</v>
      </c>
      <c r="I9226" s="1400"/>
      <c r="J9226" s="1398"/>
      <c r="K9226" s="230" t="s">
        <v>128</v>
      </c>
      <c r="L9226" s="847">
        <f>D9226*H9226</f>
        <v>15000</v>
      </c>
      <c r="M9226" s="848"/>
    </row>
    <row r="9227" spans="1:14" ht="14">
      <c r="A9227" s="1393"/>
      <c r="B9227" s="1393"/>
      <c r="C9227" s="1389"/>
      <c r="D9227" s="1389"/>
      <c r="E9227" s="1390"/>
      <c r="F9227" s="1389"/>
      <c r="G9227" s="1389"/>
      <c r="H9227" s="1414"/>
      <c r="I9227" s="1400"/>
      <c r="J9227" s="1398"/>
      <c r="L9227" s="847"/>
      <c r="M9227" s="848"/>
    </row>
    <row r="9228" spans="1:14" ht="14">
      <c r="A9228" s="1393"/>
      <c r="B9228" s="1393"/>
      <c r="C9228" s="1390"/>
      <c r="D9228" s="1390"/>
      <c r="E9228" s="1390" t="s">
        <v>260</v>
      </c>
      <c r="F9228" s="1401" t="s">
        <v>261</v>
      </c>
      <c r="G9228" s="1389"/>
      <c r="H9228" s="1415"/>
      <c r="I9228" s="1402"/>
      <c r="J9228" s="1403"/>
      <c r="L9228" s="847"/>
      <c r="M9228" s="230" t="s">
        <v>128</v>
      </c>
      <c r="N9228" s="849">
        <f>SUM(L9229)</f>
        <v>1900</v>
      </c>
    </row>
    <row r="9229" spans="1:14" ht="14">
      <c r="A9229" s="1393"/>
      <c r="B9229" s="1393"/>
      <c r="C9229" s="1390"/>
      <c r="D9229" s="1390">
        <v>1.9E-2</v>
      </c>
      <c r="E9229" s="1390" t="s">
        <v>2393</v>
      </c>
      <c r="F9229" s="1404" t="s">
        <v>2394</v>
      </c>
      <c r="G9229" s="1389"/>
      <c r="H9229" s="1416">
        <f>Bahan!$C$230</f>
        <v>100000</v>
      </c>
      <c r="I9229" s="1405"/>
      <c r="J9229" s="1406"/>
      <c r="K9229" s="230" t="s">
        <v>128</v>
      </c>
      <c r="L9229" s="847">
        <f>D9229*H9229</f>
        <v>1900</v>
      </c>
      <c r="M9229" s="848"/>
    </row>
    <row r="9230" spans="1:14" ht="14">
      <c r="A9230" s="1393"/>
      <c r="B9230" s="1393"/>
      <c r="C9230" s="1390"/>
      <c r="D9230" s="1390"/>
      <c r="E9230" s="1390"/>
      <c r="F9230" s="1401"/>
      <c r="G9230" s="1389"/>
      <c r="H9230" s="827"/>
      <c r="I9230" s="1389"/>
      <c r="J9230" s="1389"/>
      <c r="L9230" s="847"/>
      <c r="M9230" s="431" t="s">
        <v>169</v>
      </c>
      <c r="N9230" s="268" t="s">
        <v>169</v>
      </c>
    </row>
    <row r="9231" spans="1:14" ht="14">
      <c r="A9231" s="1393"/>
      <c r="B9231" s="1393"/>
      <c r="C9231" s="1390"/>
      <c r="D9231" s="1390"/>
      <c r="E9231" s="1390" t="s">
        <v>315</v>
      </c>
      <c r="F9231" s="1401" t="s">
        <v>2395</v>
      </c>
      <c r="G9231" s="1389"/>
      <c r="H9231" s="827"/>
      <c r="I9231" s="1389"/>
      <c r="J9231" s="1395"/>
      <c r="L9231" s="847"/>
      <c r="M9231" s="230" t="s">
        <v>128</v>
      </c>
      <c r="N9231" s="849">
        <f>SUM(N9220:N9229)</f>
        <v>38035</v>
      </c>
    </row>
    <row r="9232" spans="1:14" ht="14">
      <c r="A9232" s="1393"/>
      <c r="B9232" s="1393"/>
      <c r="C9232" s="1390"/>
      <c r="D9232" s="1390"/>
      <c r="E9232" s="1390" t="s">
        <v>428</v>
      </c>
      <c r="F9232" s="1401" t="s">
        <v>2396</v>
      </c>
      <c r="G9232" s="1389"/>
      <c r="H9232" s="827"/>
      <c r="I9232" s="1389"/>
      <c r="J9232" s="1395"/>
      <c r="L9232" s="847"/>
      <c r="M9232" s="230" t="s">
        <v>128</v>
      </c>
      <c r="N9232" s="265">
        <f>N9231*$Q$4</f>
        <v>3803.5</v>
      </c>
    </row>
    <row r="9233" spans="1:14" ht="14">
      <c r="A9233" s="1393"/>
      <c r="B9233" s="1393"/>
      <c r="C9233" s="1390"/>
      <c r="D9233" s="1390"/>
      <c r="E9233" s="1390" t="s">
        <v>454</v>
      </c>
      <c r="F9233" s="1401" t="s">
        <v>2397</v>
      </c>
      <c r="G9233" s="1389"/>
      <c r="H9233" s="827"/>
      <c r="I9233" s="1389"/>
      <c r="J9233" s="1395"/>
      <c r="L9233" s="847"/>
      <c r="M9233" s="230" t="s">
        <v>128</v>
      </c>
      <c r="N9233" s="850">
        <f>ROUNDDOWN((N9231+N9232),0)</f>
        <v>41838</v>
      </c>
    </row>
    <row r="9234" spans="1:14" ht="14">
      <c r="A9234" s="1389"/>
      <c r="B9234" s="1389"/>
      <c r="C9234" s="1389"/>
      <c r="D9234" s="1389"/>
      <c r="E9234" s="1390"/>
      <c r="F9234" s="1389"/>
      <c r="G9234" s="1389"/>
      <c r="H9234" s="827"/>
      <c r="I9234" s="1389"/>
      <c r="J9234" s="1389"/>
      <c r="L9234" s="847"/>
      <c r="M9234" s="848"/>
    </row>
    <row r="9235" spans="1:14" ht="14">
      <c r="A9235" s="1391">
        <f>1+A9219</f>
        <v>377</v>
      </c>
      <c r="B9235" s="1392" t="s">
        <v>2381</v>
      </c>
      <c r="C9235" s="1389"/>
      <c r="D9235" s="1393">
        <v>1</v>
      </c>
      <c r="E9235" s="1390" t="s">
        <v>441</v>
      </c>
      <c r="F9235" s="1393" t="s">
        <v>2373</v>
      </c>
      <c r="G9235" s="1389"/>
      <c r="H9235" s="1412"/>
      <c r="I9235" s="1394"/>
      <c r="J9235" s="1395"/>
      <c r="L9235" s="847"/>
      <c r="M9235" s="848"/>
    </row>
    <row r="9236" spans="1:14" ht="14">
      <c r="A9236" s="1393"/>
      <c r="B9236" s="1393"/>
      <c r="C9236" s="1389"/>
      <c r="D9236" s="1389"/>
      <c r="E9236" s="1390" t="s">
        <v>140</v>
      </c>
      <c r="F9236" s="1393" t="s">
        <v>2388</v>
      </c>
      <c r="G9236" s="1389"/>
      <c r="H9236" s="1413"/>
      <c r="I9236" s="1396"/>
      <c r="J9236" s="1395"/>
      <c r="L9236" s="847"/>
      <c r="M9236" s="230" t="s">
        <v>128</v>
      </c>
      <c r="N9236" s="849">
        <f>SUM(L9237:L9239)</f>
        <v>27620</v>
      </c>
    </row>
    <row r="9237" spans="1:14" ht="14">
      <c r="A9237" s="1393"/>
      <c r="B9237" s="1393"/>
      <c r="C9237" s="1390" t="s">
        <v>2389</v>
      </c>
      <c r="D9237" s="1397">
        <v>0.13300000000000001</v>
      </c>
      <c r="E9237" s="1390" t="s">
        <v>283</v>
      </c>
      <c r="F9237" s="1389" t="s">
        <v>284</v>
      </c>
      <c r="G9237" s="1389"/>
      <c r="H9237" s="248">
        <f>Bahan!$C$10</f>
        <v>125000</v>
      </c>
      <c r="I9237" s="1396"/>
      <c r="J9237" s="1398"/>
      <c r="K9237" s="230" t="s">
        <v>128</v>
      </c>
      <c r="L9237" s="847">
        <f>D9237*H9237</f>
        <v>16625</v>
      </c>
      <c r="M9237" s="848"/>
    </row>
    <row r="9238" spans="1:14" ht="14">
      <c r="A9238" s="1393"/>
      <c r="B9238" s="1393"/>
      <c r="C9238" s="1390" t="s">
        <v>2390</v>
      </c>
      <c r="D9238" s="1397">
        <v>6.7000000000000004E-2</v>
      </c>
      <c r="E9238" s="1390" t="s">
        <v>283</v>
      </c>
      <c r="F9238" s="1389" t="s">
        <v>1596</v>
      </c>
      <c r="G9238" s="1389"/>
      <c r="H9238" s="1413">
        <f>Bahan!$C$18</f>
        <v>135000</v>
      </c>
      <c r="I9238" s="1396"/>
      <c r="J9238" s="1398"/>
      <c r="K9238" s="230" t="s">
        <v>128</v>
      </c>
      <c r="L9238" s="847">
        <f t="shared" ref="L9238:L9239" si="106">D9238*H9238</f>
        <v>9045</v>
      </c>
      <c r="M9238" s="848"/>
    </row>
    <row r="9239" spans="1:14" ht="14">
      <c r="A9239" s="1393"/>
      <c r="B9239" s="1393"/>
      <c r="C9239" s="1390" t="s">
        <v>2391</v>
      </c>
      <c r="D9239" s="1397">
        <v>1.2999999999999999E-2</v>
      </c>
      <c r="E9239" s="1390" t="s">
        <v>283</v>
      </c>
      <c r="F9239" s="1389" t="s">
        <v>285</v>
      </c>
      <c r="G9239" s="1389"/>
      <c r="H9239" s="248">
        <f>Bahan!$C$22</f>
        <v>150000</v>
      </c>
      <c r="I9239" s="1396"/>
      <c r="J9239" s="1398"/>
      <c r="K9239" s="230" t="s">
        <v>128</v>
      </c>
      <c r="L9239" s="847">
        <f t="shared" si="106"/>
        <v>1950</v>
      </c>
      <c r="M9239" s="848"/>
    </row>
    <row r="9240" spans="1:14" ht="14">
      <c r="A9240" s="1393"/>
      <c r="B9240" s="1393"/>
      <c r="C9240" s="1390"/>
      <c r="D9240" s="1398" t="s">
        <v>143</v>
      </c>
      <c r="E9240" s="1390" t="s">
        <v>143</v>
      </c>
      <c r="F9240" s="1389" t="s">
        <v>143</v>
      </c>
      <c r="G9240" s="1389"/>
      <c r="H9240" s="1413" t="s">
        <v>143</v>
      </c>
      <c r="I9240" s="1396"/>
      <c r="J9240" s="1398"/>
      <c r="L9240" s="847"/>
      <c r="M9240" s="848"/>
    </row>
    <row r="9241" spans="1:14" ht="14">
      <c r="A9241" s="1393"/>
      <c r="B9241" s="1393"/>
      <c r="C9241" s="1389"/>
      <c r="D9241" s="1389"/>
      <c r="E9241" s="1390" t="s">
        <v>236</v>
      </c>
      <c r="F9241" s="1393" t="s">
        <v>2392</v>
      </c>
      <c r="G9241" s="1389"/>
      <c r="H9241" s="1412"/>
      <c r="I9241" s="1394"/>
      <c r="J9241" s="1395"/>
      <c r="L9241" s="847"/>
      <c r="M9241" s="230" t="s">
        <v>128</v>
      </c>
      <c r="N9241" s="849">
        <f>SUM(L9242)</f>
        <v>30000</v>
      </c>
    </row>
    <row r="9242" spans="1:14" ht="14">
      <c r="A9242" s="1393"/>
      <c r="B9242" s="1393"/>
      <c r="C9242" s="1389"/>
      <c r="D9242" s="1399">
        <v>1</v>
      </c>
      <c r="E9242" s="1390" t="s">
        <v>441</v>
      </c>
      <c r="F9242" s="1389" t="s">
        <v>4521</v>
      </c>
      <c r="G9242" s="1389"/>
      <c r="H9242" s="1414">
        <v>30000</v>
      </c>
      <c r="I9242" s="1400"/>
      <c r="J9242" s="1398"/>
      <c r="K9242" s="230" t="s">
        <v>128</v>
      </c>
      <c r="L9242" s="847">
        <f>D9242*H9242</f>
        <v>30000</v>
      </c>
      <c r="M9242" s="848"/>
    </row>
    <row r="9243" spans="1:14" ht="14">
      <c r="A9243" s="1393"/>
      <c r="B9243" s="1393"/>
      <c r="C9243" s="1389"/>
      <c r="D9243" s="1389"/>
      <c r="E9243" s="1390"/>
      <c r="F9243" s="1389"/>
      <c r="G9243" s="1389"/>
      <c r="H9243" s="1414"/>
      <c r="I9243" s="1400"/>
      <c r="J9243" s="1398"/>
      <c r="L9243" s="847"/>
      <c r="M9243" s="848"/>
    </row>
    <row r="9244" spans="1:14" ht="14">
      <c r="A9244" s="1393"/>
      <c r="B9244" s="1393"/>
      <c r="C9244" s="1390"/>
      <c r="D9244" s="1390"/>
      <c r="E9244" s="1390" t="s">
        <v>260</v>
      </c>
      <c r="F9244" s="1401" t="s">
        <v>261</v>
      </c>
      <c r="G9244" s="1389"/>
      <c r="H9244" s="1415"/>
      <c r="I9244" s="1402"/>
      <c r="J9244" s="1403"/>
      <c r="L9244" s="847"/>
      <c r="M9244" s="230" t="s">
        <v>128</v>
      </c>
      <c r="N9244" s="849">
        <f>SUM(L9245)</f>
        <v>4200</v>
      </c>
    </row>
    <row r="9245" spans="1:14" ht="14">
      <c r="A9245" s="1393"/>
      <c r="B9245" s="1393"/>
      <c r="C9245" s="1390"/>
      <c r="D9245" s="1390">
        <v>4.2000000000000003E-2</v>
      </c>
      <c r="E9245" s="1390" t="s">
        <v>2393</v>
      </c>
      <c r="F9245" s="1404" t="s">
        <v>2394</v>
      </c>
      <c r="G9245" s="1389"/>
      <c r="H9245" s="1416">
        <f>Bahan!$C$230</f>
        <v>100000</v>
      </c>
      <c r="I9245" s="1405"/>
      <c r="J9245" s="1406"/>
      <c r="K9245" s="230" t="s">
        <v>128</v>
      </c>
      <c r="L9245" s="847">
        <f>D9245*H9245</f>
        <v>4200</v>
      </c>
      <c r="M9245" s="848"/>
    </row>
    <row r="9246" spans="1:14" ht="14">
      <c r="A9246" s="1393"/>
      <c r="B9246" s="1393"/>
      <c r="C9246" s="1390"/>
      <c r="D9246" s="1390"/>
      <c r="E9246" s="1390"/>
      <c r="F9246" s="1401"/>
      <c r="G9246" s="1389"/>
      <c r="H9246" s="827"/>
      <c r="I9246" s="1389"/>
      <c r="J9246" s="1389"/>
      <c r="L9246" s="847"/>
      <c r="M9246" s="431" t="s">
        <v>169</v>
      </c>
      <c r="N9246" s="268" t="s">
        <v>169</v>
      </c>
    </row>
    <row r="9247" spans="1:14" ht="14">
      <c r="A9247" s="1393"/>
      <c r="B9247" s="1393"/>
      <c r="C9247" s="1390"/>
      <c r="D9247" s="1390"/>
      <c r="E9247" s="1390" t="s">
        <v>315</v>
      </c>
      <c r="F9247" s="1401" t="s">
        <v>2395</v>
      </c>
      <c r="G9247" s="1389"/>
      <c r="H9247" s="827"/>
      <c r="I9247" s="1389"/>
      <c r="J9247" s="1395"/>
      <c r="L9247" s="847"/>
      <c r="M9247" s="230" t="s">
        <v>128</v>
      </c>
      <c r="N9247" s="849">
        <f>SUM(N9236:N9245)</f>
        <v>61820</v>
      </c>
    </row>
    <row r="9248" spans="1:14" ht="14">
      <c r="A9248" s="1393"/>
      <c r="B9248" s="1393"/>
      <c r="C9248" s="1390"/>
      <c r="D9248" s="1390"/>
      <c r="E9248" s="1390" t="s">
        <v>428</v>
      </c>
      <c r="F9248" s="1401" t="s">
        <v>2396</v>
      </c>
      <c r="G9248" s="1389"/>
      <c r="H9248" s="827"/>
      <c r="I9248" s="1389"/>
      <c r="J9248" s="1395"/>
      <c r="L9248" s="847"/>
      <c r="M9248" s="230" t="s">
        <v>128</v>
      </c>
      <c r="N9248" s="265">
        <f>N9247*$Q$4</f>
        <v>6182</v>
      </c>
    </row>
    <row r="9249" spans="1:14" ht="14">
      <c r="A9249" s="1393"/>
      <c r="B9249" s="1393"/>
      <c r="C9249" s="1390"/>
      <c r="D9249" s="1390"/>
      <c r="E9249" s="1390" t="s">
        <v>454</v>
      </c>
      <c r="F9249" s="1401" t="s">
        <v>2397</v>
      </c>
      <c r="G9249" s="1389"/>
      <c r="H9249" s="827"/>
      <c r="I9249" s="1389"/>
      <c r="J9249" s="1395"/>
      <c r="L9249" s="847"/>
      <c r="M9249" s="230" t="s">
        <v>128</v>
      </c>
      <c r="N9249" s="850">
        <f>ROUNDDOWN((N9247+N9248),0)</f>
        <v>68002</v>
      </c>
    </row>
    <row r="9250" spans="1:14" ht="14">
      <c r="A9250" s="1389"/>
      <c r="B9250" s="1389"/>
      <c r="C9250" s="1389"/>
      <c r="D9250" s="1389"/>
      <c r="E9250" s="1390"/>
      <c r="F9250" s="1389"/>
      <c r="G9250" s="1389"/>
      <c r="H9250" s="827"/>
      <c r="I9250" s="1389"/>
      <c r="J9250" s="1389"/>
      <c r="L9250" s="847"/>
      <c r="M9250" s="848"/>
    </row>
    <row r="9251" spans="1:14" ht="14">
      <c r="A9251" s="1391">
        <f>1+A9235</f>
        <v>378</v>
      </c>
      <c r="B9251" s="1392" t="s">
        <v>2382</v>
      </c>
      <c r="C9251" s="1389"/>
      <c r="D9251" s="1393">
        <v>1</v>
      </c>
      <c r="E9251" s="1390" t="s">
        <v>441</v>
      </c>
      <c r="F9251" s="1393" t="s">
        <v>2374</v>
      </c>
      <c r="G9251" s="1389"/>
      <c r="H9251" s="1412"/>
      <c r="I9251" s="1394"/>
      <c r="J9251" s="1395"/>
      <c r="L9251" s="847"/>
      <c r="M9251" s="848"/>
    </row>
    <row r="9252" spans="1:14" ht="14">
      <c r="A9252" s="1393"/>
      <c r="B9252" s="1393"/>
      <c r="C9252" s="1389"/>
      <c r="D9252" s="1389"/>
      <c r="E9252" s="1390" t="s">
        <v>140</v>
      </c>
      <c r="F9252" s="1393" t="s">
        <v>2388</v>
      </c>
      <c r="G9252" s="1389"/>
      <c r="H9252" s="1413"/>
      <c r="I9252" s="1396"/>
      <c r="J9252" s="1395"/>
      <c r="L9252" s="847"/>
      <c r="M9252" s="230" t="s">
        <v>128</v>
      </c>
      <c r="N9252" s="849">
        <f>SUM(L9253:L9255)</f>
        <v>35275</v>
      </c>
    </row>
    <row r="9253" spans="1:14" ht="14">
      <c r="A9253" s="1393"/>
      <c r="B9253" s="1393"/>
      <c r="C9253" s="1390" t="s">
        <v>2389</v>
      </c>
      <c r="D9253" s="1397">
        <v>0.17</v>
      </c>
      <c r="E9253" s="1390" t="s">
        <v>283</v>
      </c>
      <c r="F9253" s="1389" t="s">
        <v>284</v>
      </c>
      <c r="G9253" s="1389"/>
      <c r="H9253" s="248">
        <f>Bahan!$C$10</f>
        <v>125000</v>
      </c>
      <c r="I9253" s="1396"/>
      <c r="J9253" s="1398"/>
      <c r="K9253" s="230" t="s">
        <v>128</v>
      </c>
      <c r="L9253" s="847">
        <f>D9253*H9253</f>
        <v>21250</v>
      </c>
      <c r="M9253" s="848"/>
    </row>
    <row r="9254" spans="1:14" ht="14">
      <c r="A9254" s="1393"/>
      <c r="B9254" s="1393"/>
      <c r="C9254" s="1390" t="s">
        <v>2390</v>
      </c>
      <c r="D9254" s="1397">
        <v>8.5000000000000006E-2</v>
      </c>
      <c r="E9254" s="1390" t="s">
        <v>283</v>
      </c>
      <c r="F9254" s="1389" t="s">
        <v>1596</v>
      </c>
      <c r="G9254" s="1389"/>
      <c r="H9254" s="1413">
        <f>Bahan!$C$18</f>
        <v>135000</v>
      </c>
      <c r="I9254" s="1396"/>
      <c r="J9254" s="1398"/>
      <c r="K9254" s="230" t="s">
        <v>128</v>
      </c>
      <c r="L9254" s="847">
        <f t="shared" ref="L9254:L9255" si="107">D9254*H9254</f>
        <v>11475</v>
      </c>
      <c r="M9254" s="848"/>
    </row>
    <row r="9255" spans="1:14" ht="14">
      <c r="A9255" s="1393"/>
      <c r="B9255" s="1393"/>
      <c r="C9255" s="1390" t="s">
        <v>2391</v>
      </c>
      <c r="D9255" s="1397">
        <v>1.7000000000000001E-2</v>
      </c>
      <c r="E9255" s="1390" t="s">
        <v>283</v>
      </c>
      <c r="F9255" s="1389" t="s">
        <v>285</v>
      </c>
      <c r="G9255" s="1389"/>
      <c r="H9255" s="248">
        <f>Bahan!$C$22</f>
        <v>150000</v>
      </c>
      <c r="I9255" s="1396"/>
      <c r="J9255" s="1398"/>
      <c r="K9255" s="230" t="s">
        <v>128</v>
      </c>
      <c r="L9255" s="847">
        <f t="shared" si="107"/>
        <v>2550</v>
      </c>
      <c r="M9255" s="848"/>
    </row>
    <row r="9256" spans="1:14" ht="14">
      <c r="A9256" s="1393"/>
      <c r="B9256" s="1393"/>
      <c r="C9256" s="1390"/>
      <c r="D9256" s="1398" t="s">
        <v>143</v>
      </c>
      <c r="E9256" s="1390" t="s">
        <v>143</v>
      </c>
      <c r="F9256" s="1389" t="s">
        <v>143</v>
      </c>
      <c r="G9256" s="1389"/>
      <c r="H9256" s="1413" t="s">
        <v>143</v>
      </c>
      <c r="I9256" s="1396"/>
      <c r="J9256" s="1398"/>
      <c r="L9256" s="847"/>
      <c r="M9256" s="848"/>
    </row>
    <row r="9257" spans="1:14" ht="14">
      <c r="A9257" s="1393"/>
      <c r="B9257" s="1393"/>
      <c r="C9257" s="1389"/>
      <c r="D9257" s="1389"/>
      <c r="E9257" s="1390" t="s">
        <v>236</v>
      </c>
      <c r="F9257" s="1393" t="s">
        <v>2392</v>
      </c>
      <c r="G9257" s="1389"/>
      <c r="H9257" s="1412"/>
      <c r="I9257" s="1394"/>
      <c r="J9257" s="1395"/>
      <c r="L9257" s="847"/>
      <c r="M9257" s="230" t="s">
        <v>128</v>
      </c>
      <c r="N9257" s="849">
        <f>SUM(L9258)</f>
        <v>65000</v>
      </c>
    </row>
    <row r="9258" spans="1:14" ht="14">
      <c r="A9258" s="1393"/>
      <c r="B9258" s="1393"/>
      <c r="C9258" s="1389"/>
      <c r="D9258" s="1399">
        <v>1</v>
      </c>
      <c r="E9258" s="1390" t="s">
        <v>441</v>
      </c>
      <c r="F9258" s="1389" t="s">
        <v>4522</v>
      </c>
      <c r="G9258" s="1389"/>
      <c r="H9258" s="1414">
        <v>65000</v>
      </c>
      <c r="I9258" s="1400"/>
      <c r="J9258" s="1398"/>
      <c r="K9258" s="230" t="s">
        <v>128</v>
      </c>
      <c r="L9258" s="847">
        <f>D9258*H9258</f>
        <v>65000</v>
      </c>
      <c r="M9258" s="848"/>
    </row>
    <row r="9259" spans="1:14" ht="14">
      <c r="A9259" s="1393"/>
      <c r="B9259" s="1393"/>
      <c r="C9259" s="1389"/>
      <c r="D9259" s="1389"/>
      <c r="E9259" s="1390"/>
      <c r="F9259" s="1389"/>
      <c r="G9259" s="1389"/>
      <c r="H9259" s="1414"/>
      <c r="I9259" s="1400"/>
      <c r="J9259" s="1398"/>
      <c r="L9259" s="847"/>
      <c r="M9259" s="848"/>
    </row>
    <row r="9260" spans="1:14" ht="14">
      <c r="A9260" s="1393"/>
      <c r="B9260" s="1393"/>
      <c r="C9260" s="1390"/>
      <c r="D9260" s="1390"/>
      <c r="E9260" s="1390" t="s">
        <v>260</v>
      </c>
      <c r="F9260" s="1401" t="s">
        <v>261</v>
      </c>
      <c r="G9260" s="1389"/>
      <c r="H9260" s="1415"/>
      <c r="I9260" s="1402"/>
      <c r="J9260" s="1403"/>
      <c r="L9260" s="847"/>
      <c r="M9260" s="230" t="s">
        <v>128</v>
      </c>
      <c r="N9260" s="849">
        <f>SUM(L9261)</f>
        <v>6500</v>
      </c>
    </row>
    <row r="9261" spans="1:14" ht="14">
      <c r="A9261" s="1393"/>
      <c r="B9261" s="1393"/>
      <c r="C9261" s="1390"/>
      <c r="D9261" s="1407">
        <v>6.5000000000000002E-2</v>
      </c>
      <c r="E9261" s="1390" t="s">
        <v>2393</v>
      </c>
      <c r="F9261" s="1404" t="s">
        <v>2394</v>
      </c>
      <c r="G9261" s="1389"/>
      <c r="H9261" s="1416">
        <f>Bahan!$C$230</f>
        <v>100000</v>
      </c>
      <c r="I9261" s="1405"/>
      <c r="J9261" s="1406"/>
      <c r="K9261" s="230" t="s">
        <v>128</v>
      </c>
      <c r="L9261" s="847">
        <f>D9261*H9261</f>
        <v>6500</v>
      </c>
      <c r="M9261" s="848"/>
    </row>
    <row r="9262" spans="1:14" ht="14">
      <c r="A9262" s="1393"/>
      <c r="B9262" s="1393"/>
      <c r="C9262" s="1390"/>
      <c r="D9262" s="1390"/>
      <c r="E9262" s="1390"/>
      <c r="F9262" s="1401"/>
      <c r="G9262" s="1389"/>
      <c r="H9262" s="827"/>
      <c r="I9262" s="1389"/>
      <c r="J9262" s="1389"/>
      <c r="L9262" s="847"/>
      <c r="M9262" s="431" t="s">
        <v>169</v>
      </c>
      <c r="N9262" s="268" t="s">
        <v>169</v>
      </c>
    </row>
    <row r="9263" spans="1:14" ht="14">
      <c r="A9263" s="1393"/>
      <c r="B9263" s="1393"/>
      <c r="C9263" s="1390"/>
      <c r="D9263" s="1390"/>
      <c r="E9263" s="1390" t="s">
        <v>315</v>
      </c>
      <c r="F9263" s="1401" t="s">
        <v>2395</v>
      </c>
      <c r="G9263" s="1389"/>
      <c r="H9263" s="827"/>
      <c r="I9263" s="1389"/>
      <c r="J9263" s="1395"/>
      <c r="L9263" s="847"/>
      <c r="M9263" s="230" t="s">
        <v>128</v>
      </c>
      <c r="N9263" s="849">
        <f>SUM(N9252:N9261)</f>
        <v>106775</v>
      </c>
    </row>
    <row r="9264" spans="1:14" ht="14">
      <c r="A9264" s="1393"/>
      <c r="B9264" s="1393"/>
      <c r="C9264" s="1390"/>
      <c r="D9264" s="1390"/>
      <c r="E9264" s="1390" t="s">
        <v>428</v>
      </c>
      <c r="F9264" s="1401" t="s">
        <v>2396</v>
      </c>
      <c r="G9264" s="1389"/>
      <c r="H9264" s="827"/>
      <c r="I9264" s="1389"/>
      <c r="J9264" s="1395"/>
      <c r="L9264" s="847"/>
      <c r="M9264" s="230" t="s">
        <v>128</v>
      </c>
      <c r="N9264" s="265">
        <f>N9263*$Q$4</f>
        <v>10677.5</v>
      </c>
    </row>
    <row r="9265" spans="1:14" ht="14">
      <c r="A9265" s="1393"/>
      <c r="B9265" s="1393"/>
      <c r="C9265" s="1390"/>
      <c r="D9265" s="1390"/>
      <c r="E9265" s="1390" t="s">
        <v>454</v>
      </c>
      <c r="F9265" s="1401" t="s">
        <v>2397</v>
      </c>
      <c r="G9265" s="1389"/>
      <c r="H9265" s="827"/>
      <c r="I9265" s="1389"/>
      <c r="J9265" s="1395"/>
      <c r="L9265" s="847"/>
      <c r="M9265" s="230" t="s">
        <v>128</v>
      </c>
      <c r="N9265" s="850">
        <f>ROUNDDOWN((N9263+N9264),0)</f>
        <v>117452</v>
      </c>
    </row>
    <row r="9266" spans="1:14" ht="14">
      <c r="A9266" s="1389"/>
      <c r="B9266" s="1389"/>
      <c r="C9266" s="1389"/>
      <c r="D9266" s="1389"/>
      <c r="E9266" s="1390"/>
      <c r="F9266" s="1389"/>
      <c r="G9266" s="1389"/>
      <c r="H9266" s="827"/>
      <c r="I9266" s="1389"/>
      <c r="J9266" s="1389"/>
      <c r="L9266" s="847"/>
      <c r="M9266" s="848"/>
    </row>
    <row r="9267" spans="1:14" ht="14">
      <c r="A9267" s="1391">
        <f>1+A9251</f>
        <v>379</v>
      </c>
      <c r="B9267" s="1392" t="s">
        <v>2383</v>
      </c>
      <c r="C9267" s="1389"/>
      <c r="D9267" s="1393">
        <v>1</v>
      </c>
      <c r="E9267" s="1390" t="s">
        <v>441</v>
      </c>
      <c r="F9267" s="1393" t="s">
        <v>2375</v>
      </c>
      <c r="G9267" s="1389"/>
      <c r="H9267" s="1412"/>
      <c r="I9267" s="1394"/>
      <c r="J9267" s="1395"/>
      <c r="L9267" s="847"/>
      <c r="M9267" s="848"/>
    </row>
    <row r="9268" spans="1:14" ht="14">
      <c r="A9268" s="1393"/>
      <c r="B9268" s="1393"/>
      <c r="C9268" s="1389"/>
      <c r="D9268" s="1389"/>
      <c r="E9268" s="1390" t="s">
        <v>140</v>
      </c>
      <c r="F9268" s="1393" t="s">
        <v>2388</v>
      </c>
      <c r="G9268" s="1389"/>
      <c r="H9268" s="1413"/>
      <c r="I9268" s="1396"/>
      <c r="J9268" s="1395"/>
      <c r="L9268" s="847"/>
      <c r="M9268" s="230" t="s">
        <v>128</v>
      </c>
      <c r="N9268" s="849">
        <f>SUM(L9269:L9271)</f>
        <v>60175</v>
      </c>
    </row>
    <row r="9269" spans="1:14" ht="14">
      <c r="A9269" s="1393"/>
      <c r="B9269" s="1393"/>
      <c r="C9269" s="1390" t="s">
        <v>2389</v>
      </c>
      <c r="D9269" s="1397">
        <v>0.28999999999999998</v>
      </c>
      <c r="E9269" s="1390" t="s">
        <v>283</v>
      </c>
      <c r="F9269" s="1389" t="s">
        <v>284</v>
      </c>
      <c r="G9269" s="1389"/>
      <c r="H9269" s="248">
        <f>Bahan!$C$10</f>
        <v>125000</v>
      </c>
      <c r="I9269" s="1396"/>
      <c r="J9269" s="1398"/>
      <c r="K9269" s="230" t="s">
        <v>128</v>
      </c>
      <c r="L9269" s="847">
        <f>D9269*H9269</f>
        <v>36250</v>
      </c>
      <c r="M9269" s="848"/>
    </row>
    <row r="9270" spans="1:14" ht="14">
      <c r="A9270" s="1393"/>
      <c r="B9270" s="1393"/>
      <c r="C9270" s="1390" t="s">
        <v>2390</v>
      </c>
      <c r="D9270" s="1397">
        <v>0.14499999999999999</v>
      </c>
      <c r="E9270" s="1390" t="s">
        <v>283</v>
      </c>
      <c r="F9270" s="1389" t="s">
        <v>1596</v>
      </c>
      <c r="G9270" s="1389"/>
      <c r="H9270" s="1413">
        <f>Bahan!$C$18</f>
        <v>135000</v>
      </c>
      <c r="I9270" s="1396"/>
      <c r="J9270" s="1398"/>
      <c r="K9270" s="230" t="s">
        <v>128</v>
      </c>
      <c r="L9270" s="847">
        <f t="shared" ref="L9270:L9271" si="108">D9270*H9270</f>
        <v>19575</v>
      </c>
      <c r="M9270" s="848"/>
    </row>
    <row r="9271" spans="1:14" ht="14">
      <c r="A9271" s="1393"/>
      <c r="B9271" s="1393"/>
      <c r="C9271" s="1390" t="s">
        <v>2391</v>
      </c>
      <c r="D9271" s="1397">
        <v>2.9000000000000001E-2</v>
      </c>
      <c r="E9271" s="1390" t="s">
        <v>283</v>
      </c>
      <c r="F9271" s="1389" t="s">
        <v>285</v>
      </c>
      <c r="G9271" s="1389"/>
      <c r="H9271" s="248">
        <f>Bahan!$C$22</f>
        <v>150000</v>
      </c>
      <c r="I9271" s="1396"/>
      <c r="J9271" s="1398"/>
      <c r="K9271" s="230" t="s">
        <v>128</v>
      </c>
      <c r="L9271" s="847">
        <f t="shared" si="108"/>
        <v>4350</v>
      </c>
      <c r="M9271" s="848"/>
    </row>
    <row r="9272" spans="1:14" ht="14">
      <c r="A9272" s="1393"/>
      <c r="B9272" s="1393"/>
      <c r="C9272" s="1390"/>
      <c r="D9272" s="1398" t="s">
        <v>143</v>
      </c>
      <c r="E9272" s="1390" t="s">
        <v>143</v>
      </c>
      <c r="F9272" s="1389" t="s">
        <v>143</v>
      </c>
      <c r="G9272" s="1389"/>
      <c r="H9272" s="1413" t="s">
        <v>143</v>
      </c>
      <c r="I9272" s="1396"/>
      <c r="J9272" s="1398"/>
      <c r="L9272" s="847"/>
      <c r="M9272" s="848"/>
    </row>
    <row r="9273" spans="1:14" ht="14">
      <c r="A9273" s="1393"/>
      <c r="B9273" s="1393"/>
      <c r="C9273" s="1389"/>
      <c r="D9273" s="1389"/>
      <c r="E9273" s="1390" t="s">
        <v>236</v>
      </c>
      <c r="F9273" s="1393" t="s">
        <v>2392</v>
      </c>
      <c r="G9273" s="1389"/>
      <c r="H9273" s="1412"/>
      <c r="I9273" s="1394"/>
      <c r="J9273" s="1395"/>
      <c r="L9273" s="847"/>
      <c r="M9273" s="230" t="s">
        <v>128</v>
      </c>
      <c r="N9273" s="849">
        <f>SUM(L9274)</f>
        <v>70000</v>
      </c>
    </row>
    <row r="9274" spans="1:14" ht="14">
      <c r="A9274" s="1393"/>
      <c r="B9274" s="1393"/>
      <c r="C9274" s="1389"/>
      <c r="D9274" s="1399">
        <v>1</v>
      </c>
      <c r="E9274" s="1390" t="s">
        <v>441</v>
      </c>
      <c r="F9274" s="1389" t="s">
        <v>4523</v>
      </c>
      <c r="G9274" s="1389"/>
      <c r="H9274" s="1414">
        <v>70000</v>
      </c>
      <c r="I9274" s="1400"/>
      <c r="J9274" s="1398"/>
      <c r="K9274" s="230" t="s">
        <v>128</v>
      </c>
      <c r="L9274" s="847">
        <f>D9274*H9274</f>
        <v>70000</v>
      </c>
      <c r="M9274" s="848"/>
    </row>
    <row r="9275" spans="1:14" ht="14">
      <c r="A9275" s="1393"/>
      <c r="B9275" s="1393"/>
      <c r="C9275" s="1389"/>
      <c r="D9275" s="1389"/>
      <c r="E9275" s="1390"/>
      <c r="F9275" s="1389"/>
      <c r="G9275" s="1389"/>
      <c r="H9275" s="1414"/>
      <c r="I9275" s="1400"/>
      <c r="J9275" s="1398"/>
      <c r="L9275" s="847"/>
      <c r="M9275" s="848"/>
    </row>
    <row r="9276" spans="1:14" ht="14">
      <c r="A9276" s="1393"/>
      <c r="B9276" s="1393"/>
      <c r="C9276" s="1390"/>
      <c r="D9276" s="1390"/>
      <c r="E9276" s="1390" t="s">
        <v>260</v>
      </c>
      <c r="F9276" s="1401" t="s">
        <v>261</v>
      </c>
      <c r="G9276" s="1389"/>
      <c r="H9276" s="1415"/>
      <c r="I9276" s="1402"/>
      <c r="J9276" s="1403"/>
      <c r="L9276" s="847"/>
      <c r="M9276" s="230" t="s">
        <v>128</v>
      </c>
      <c r="N9276" s="849">
        <f>SUM(L9277)</f>
        <v>15200</v>
      </c>
    </row>
    <row r="9277" spans="1:14" ht="14">
      <c r="A9277" s="1393"/>
      <c r="B9277" s="1393"/>
      <c r="C9277" s="1390"/>
      <c r="D9277" s="1407">
        <v>0.152</v>
      </c>
      <c r="E9277" s="1390" t="s">
        <v>2393</v>
      </c>
      <c r="F9277" s="1404" t="s">
        <v>2394</v>
      </c>
      <c r="G9277" s="1389"/>
      <c r="H9277" s="1416">
        <f>Bahan!$C$230</f>
        <v>100000</v>
      </c>
      <c r="I9277" s="1405"/>
      <c r="J9277" s="1406"/>
      <c r="K9277" s="230" t="s">
        <v>128</v>
      </c>
      <c r="L9277" s="847">
        <f>D9277*H9277</f>
        <v>15200</v>
      </c>
      <c r="M9277" s="848"/>
    </row>
    <row r="9278" spans="1:14" ht="14">
      <c r="A9278" s="1393"/>
      <c r="B9278" s="1393"/>
      <c r="C9278" s="1390"/>
      <c r="D9278" s="1390"/>
      <c r="E9278" s="1390"/>
      <c r="F9278" s="1401"/>
      <c r="G9278" s="1389"/>
      <c r="H9278" s="827"/>
      <c r="I9278" s="1389"/>
      <c r="J9278" s="1389"/>
      <c r="L9278" s="847"/>
      <c r="M9278" s="431" t="s">
        <v>169</v>
      </c>
      <c r="N9278" s="268" t="s">
        <v>169</v>
      </c>
    </row>
    <row r="9279" spans="1:14" ht="14">
      <c r="A9279" s="1393"/>
      <c r="B9279" s="1393"/>
      <c r="C9279" s="1390"/>
      <c r="D9279" s="1390"/>
      <c r="E9279" s="1390" t="s">
        <v>315</v>
      </c>
      <c r="F9279" s="1401" t="s">
        <v>2395</v>
      </c>
      <c r="G9279" s="1389"/>
      <c r="H9279" s="827"/>
      <c r="I9279" s="1389"/>
      <c r="J9279" s="1395"/>
      <c r="L9279" s="847"/>
      <c r="M9279" s="230" t="s">
        <v>128</v>
      </c>
      <c r="N9279" s="849">
        <f>SUM(N9268:N9277)</f>
        <v>145375</v>
      </c>
    </row>
    <row r="9280" spans="1:14" ht="14">
      <c r="A9280" s="1393"/>
      <c r="B9280" s="1393"/>
      <c r="C9280" s="1390"/>
      <c r="D9280" s="1390"/>
      <c r="E9280" s="1390" t="s">
        <v>428</v>
      </c>
      <c r="F9280" s="1401" t="s">
        <v>2396</v>
      </c>
      <c r="G9280" s="1389"/>
      <c r="H9280" s="827"/>
      <c r="I9280" s="1389"/>
      <c r="J9280" s="1395"/>
      <c r="L9280" s="847"/>
      <c r="M9280" s="230" t="s">
        <v>128</v>
      </c>
      <c r="N9280" s="265">
        <f>N9279*$Q$4</f>
        <v>14537.5</v>
      </c>
    </row>
    <row r="9281" spans="1:14" ht="14">
      <c r="A9281" s="1393"/>
      <c r="B9281" s="1393"/>
      <c r="C9281" s="1390"/>
      <c r="D9281" s="1390"/>
      <c r="E9281" s="1390" t="s">
        <v>454</v>
      </c>
      <c r="F9281" s="1401" t="s">
        <v>2397</v>
      </c>
      <c r="G9281" s="1389"/>
      <c r="H9281" s="827"/>
      <c r="I9281" s="1389"/>
      <c r="J9281" s="1395"/>
      <c r="L9281" s="847"/>
      <c r="M9281" s="230" t="s">
        <v>128</v>
      </c>
      <c r="N9281" s="850">
        <f>ROUNDDOWN((N9279+N9280),0)</f>
        <v>159912</v>
      </c>
    </row>
    <row r="9282" spans="1:14" ht="14">
      <c r="A9282" s="1389"/>
      <c r="B9282" s="1389"/>
      <c r="C9282" s="1389"/>
      <c r="D9282" s="1389"/>
      <c r="E9282" s="1390"/>
      <c r="F9282" s="1389"/>
      <c r="G9282" s="1389"/>
      <c r="H9282" s="827"/>
      <c r="I9282" s="1389"/>
      <c r="J9282" s="1389"/>
      <c r="L9282" s="847"/>
      <c r="M9282" s="848"/>
    </row>
    <row r="9283" spans="1:14" ht="14">
      <c r="A9283" s="1391">
        <f>1+A9267</f>
        <v>380</v>
      </c>
      <c r="B9283" s="1392" t="s">
        <v>2384</v>
      </c>
      <c r="C9283" s="1389"/>
      <c r="D9283" s="1393">
        <v>1</v>
      </c>
      <c r="E9283" s="1390" t="s">
        <v>441</v>
      </c>
      <c r="F9283" s="1393" t="s">
        <v>2376</v>
      </c>
      <c r="G9283" s="1389"/>
      <c r="H9283" s="1412"/>
      <c r="I9283" s="1394"/>
      <c r="J9283" s="1395"/>
      <c r="L9283" s="847"/>
      <c r="M9283" s="848"/>
    </row>
    <row r="9284" spans="1:14" ht="14">
      <c r="A9284" s="1393"/>
      <c r="B9284" s="1393"/>
      <c r="C9284" s="1389"/>
      <c r="D9284" s="1389"/>
      <c r="E9284" s="1390" t="s">
        <v>140</v>
      </c>
      <c r="F9284" s="1393" t="s">
        <v>2388</v>
      </c>
      <c r="G9284" s="1389"/>
      <c r="H9284" s="1413"/>
      <c r="I9284" s="1396"/>
      <c r="J9284" s="1395"/>
      <c r="L9284" s="847"/>
      <c r="M9284" s="230" t="s">
        <v>128</v>
      </c>
      <c r="N9284" s="849">
        <f>SUM(L9285:L9287)</f>
        <v>89735</v>
      </c>
    </row>
    <row r="9285" spans="1:14" ht="14">
      <c r="A9285" s="1393"/>
      <c r="B9285" s="1393"/>
      <c r="C9285" s="1390" t="s">
        <v>2389</v>
      </c>
      <c r="D9285" s="1397">
        <v>0.433</v>
      </c>
      <c r="E9285" s="1390" t="s">
        <v>283</v>
      </c>
      <c r="F9285" s="1389" t="s">
        <v>284</v>
      </c>
      <c r="G9285" s="1389"/>
      <c r="H9285" s="248">
        <f>Bahan!$C$10</f>
        <v>125000</v>
      </c>
      <c r="I9285" s="1396"/>
      <c r="J9285" s="1398"/>
      <c r="K9285" s="230" t="s">
        <v>128</v>
      </c>
      <c r="L9285" s="847">
        <f>D9285*H9285</f>
        <v>54125</v>
      </c>
      <c r="M9285" s="848"/>
    </row>
    <row r="9286" spans="1:14" ht="14">
      <c r="A9286" s="1393"/>
      <c r="B9286" s="1393"/>
      <c r="C9286" s="1390" t="s">
        <v>2390</v>
      </c>
      <c r="D9286" s="1397">
        <v>0.216</v>
      </c>
      <c r="E9286" s="1390" t="s">
        <v>283</v>
      </c>
      <c r="F9286" s="1389" t="s">
        <v>1596</v>
      </c>
      <c r="G9286" s="1389"/>
      <c r="H9286" s="1413">
        <f>Bahan!$C$18</f>
        <v>135000</v>
      </c>
      <c r="I9286" s="1396"/>
      <c r="J9286" s="1398"/>
      <c r="K9286" s="230" t="s">
        <v>128</v>
      </c>
      <c r="L9286" s="847">
        <f t="shared" ref="L9286:L9287" si="109">D9286*H9286</f>
        <v>29160</v>
      </c>
      <c r="M9286" s="848"/>
    </row>
    <row r="9287" spans="1:14" ht="14">
      <c r="A9287" s="1393"/>
      <c r="B9287" s="1393"/>
      <c r="C9287" s="1390" t="s">
        <v>2391</v>
      </c>
      <c r="D9287" s="1397">
        <v>4.2999999999999997E-2</v>
      </c>
      <c r="E9287" s="1390" t="s">
        <v>283</v>
      </c>
      <c r="F9287" s="1389" t="s">
        <v>285</v>
      </c>
      <c r="G9287" s="1389"/>
      <c r="H9287" s="248">
        <f>Bahan!$C$22</f>
        <v>150000</v>
      </c>
      <c r="I9287" s="1396"/>
      <c r="J9287" s="1398"/>
      <c r="K9287" s="230" t="s">
        <v>128</v>
      </c>
      <c r="L9287" s="847">
        <f t="shared" si="109"/>
        <v>6449.9999999999991</v>
      </c>
      <c r="M9287" s="848"/>
    </row>
    <row r="9288" spans="1:14" ht="14">
      <c r="A9288" s="1393"/>
      <c r="B9288" s="1393"/>
      <c r="C9288" s="1390"/>
      <c r="D9288" s="1398" t="s">
        <v>143</v>
      </c>
      <c r="E9288" s="1390" t="s">
        <v>143</v>
      </c>
      <c r="F9288" s="1389" t="s">
        <v>143</v>
      </c>
      <c r="G9288" s="1389"/>
      <c r="H9288" s="1413" t="s">
        <v>143</v>
      </c>
      <c r="I9288" s="1396"/>
      <c r="J9288" s="1398"/>
      <c r="L9288" s="847"/>
      <c r="M9288" s="848"/>
    </row>
    <row r="9289" spans="1:14" ht="14">
      <c r="A9289" s="1393"/>
      <c r="B9289" s="1393"/>
      <c r="C9289" s="1389"/>
      <c r="D9289" s="1389"/>
      <c r="E9289" s="1390" t="s">
        <v>236</v>
      </c>
      <c r="F9289" s="1393" t="s">
        <v>2392</v>
      </c>
      <c r="G9289" s="1389"/>
      <c r="H9289" s="1412"/>
      <c r="I9289" s="1394"/>
      <c r="J9289" s="1395"/>
      <c r="L9289" s="847"/>
      <c r="M9289" s="230" t="s">
        <v>128</v>
      </c>
      <c r="N9289" s="849">
        <f>SUM(L9290)</f>
        <v>75000</v>
      </c>
    </row>
    <row r="9290" spans="1:14" ht="14">
      <c r="A9290" s="1393"/>
      <c r="B9290" s="1393"/>
      <c r="C9290" s="1389"/>
      <c r="D9290" s="1399">
        <v>1</v>
      </c>
      <c r="E9290" s="1390" t="s">
        <v>441</v>
      </c>
      <c r="F9290" s="1389" t="s">
        <v>4524</v>
      </c>
      <c r="G9290" s="1389"/>
      <c r="H9290" s="1414">
        <v>75000</v>
      </c>
      <c r="I9290" s="1400"/>
      <c r="J9290" s="1398"/>
      <c r="K9290" s="230" t="s">
        <v>128</v>
      </c>
      <c r="L9290" s="847">
        <f>D9290*H9290</f>
        <v>75000</v>
      </c>
      <c r="M9290" s="848"/>
    </row>
    <row r="9291" spans="1:14" ht="14">
      <c r="A9291" s="1393"/>
      <c r="B9291" s="1393"/>
      <c r="C9291" s="1389"/>
      <c r="D9291" s="1389"/>
      <c r="E9291" s="1390"/>
      <c r="F9291" s="1389"/>
      <c r="G9291" s="1389"/>
      <c r="H9291" s="1414"/>
      <c r="I9291" s="1400"/>
      <c r="J9291" s="1398"/>
      <c r="L9291" s="847"/>
      <c r="M9291" s="848"/>
    </row>
    <row r="9292" spans="1:14" ht="14">
      <c r="A9292" s="1393"/>
      <c r="B9292" s="1393"/>
      <c r="C9292" s="1390"/>
      <c r="D9292" s="1390"/>
      <c r="E9292" s="1390" t="s">
        <v>260</v>
      </c>
      <c r="F9292" s="1401" t="s">
        <v>261</v>
      </c>
      <c r="G9292" s="1389"/>
      <c r="H9292" s="1415"/>
      <c r="I9292" s="1402"/>
      <c r="J9292" s="1403"/>
      <c r="L9292" s="847"/>
      <c r="M9292" s="230" t="s">
        <v>128</v>
      </c>
      <c r="N9292" s="849">
        <f>SUM(L9293)</f>
        <v>25100</v>
      </c>
    </row>
    <row r="9293" spans="1:14" ht="14">
      <c r="A9293" s="1393"/>
      <c r="B9293" s="1393"/>
      <c r="C9293" s="1390"/>
      <c r="D9293" s="1407">
        <v>0.251</v>
      </c>
      <c r="E9293" s="1390" t="s">
        <v>2393</v>
      </c>
      <c r="F9293" s="1404" t="s">
        <v>2394</v>
      </c>
      <c r="G9293" s="1389"/>
      <c r="H9293" s="1416">
        <f>Bahan!$C$230</f>
        <v>100000</v>
      </c>
      <c r="I9293" s="1405"/>
      <c r="J9293" s="1406"/>
      <c r="K9293" s="230" t="s">
        <v>128</v>
      </c>
      <c r="L9293" s="847">
        <f>D9293*H9293</f>
        <v>25100</v>
      </c>
      <c r="M9293" s="848"/>
    </row>
    <row r="9294" spans="1:14" ht="14">
      <c r="A9294" s="1393"/>
      <c r="B9294" s="1393"/>
      <c r="C9294" s="1390"/>
      <c r="D9294" s="1390"/>
      <c r="E9294" s="1390"/>
      <c r="F9294" s="1401"/>
      <c r="G9294" s="1389"/>
      <c r="H9294" s="827"/>
      <c r="I9294" s="1389"/>
      <c r="J9294" s="1389"/>
      <c r="L9294" s="847"/>
      <c r="M9294" s="431" t="s">
        <v>169</v>
      </c>
      <c r="N9294" s="268" t="s">
        <v>169</v>
      </c>
    </row>
    <row r="9295" spans="1:14" ht="14">
      <c r="A9295" s="1393"/>
      <c r="B9295" s="1393"/>
      <c r="C9295" s="1390"/>
      <c r="D9295" s="1390"/>
      <c r="E9295" s="1390" t="s">
        <v>315</v>
      </c>
      <c r="F9295" s="1401" t="s">
        <v>2395</v>
      </c>
      <c r="G9295" s="1389"/>
      <c r="H9295" s="827"/>
      <c r="I9295" s="1389"/>
      <c r="J9295" s="1395"/>
      <c r="L9295" s="847"/>
      <c r="M9295" s="230" t="s">
        <v>128</v>
      </c>
      <c r="N9295" s="849">
        <f>SUM(N9284:N9293)</f>
        <v>189835</v>
      </c>
    </row>
    <row r="9296" spans="1:14" ht="14">
      <c r="A9296" s="1393"/>
      <c r="B9296" s="1393"/>
      <c r="C9296" s="1390"/>
      <c r="D9296" s="1390"/>
      <c r="E9296" s="1390" t="s">
        <v>428</v>
      </c>
      <c r="F9296" s="1401" t="s">
        <v>2396</v>
      </c>
      <c r="G9296" s="1389"/>
      <c r="H9296" s="827"/>
      <c r="I9296" s="1389"/>
      <c r="J9296" s="1395"/>
      <c r="L9296" s="847"/>
      <c r="M9296" s="230" t="s">
        <v>128</v>
      </c>
      <c r="N9296" s="265">
        <f>N9295*$Q$4</f>
        <v>18983.5</v>
      </c>
    </row>
    <row r="9297" spans="1:14" ht="14">
      <c r="A9297" s="1393"/>
      <c r="B9297" s="1393"/>
      <c r="C9297" s="1390"/>
      <c r="D9297" s="1390"/>
      <c r="E9297" s="1390" t="s">
        <v>454</v>
      </c>
      <c r="F9297" s="1401" t="s">
        <v>2397</v>
      </c>
      <c r="G9297" s="1389"/>
      <c r="H9297" s="827"/>
      <c r="I9297" s="1389"/>
      <c r="J9297" s="1395"/>
      <c r="L9297" s="847"/>
      <c r="M9297" s="230" t="s">
        <v>128</v>
      </c>
      <c r="N9297" s="850">
        <f>ROUNDDOWN((N9295+N9296),0)</f>
        <v>208818</v>
      </c>
    </row>
    <row r="9298" spans="1:14" ht="14">
      <c r="A9298" s="1389"/>
      <c r="B9298" s="1389"/>
      <c r="C9298" s="1389"/>
      <c r="D9298" s="1389"/>
      <c r="E9298" s="1390"/>
      <c r="F9298" s="1389"/>
      <c r="G9298" s="1389"/>
      <c r="H9298" s="827"/>
      <c r="I9298" s="1389"/>
      <c r="J9298" s="1389"/>
      <c r="L9298" s="847"/>
      <c r="M9298" s="848"/>
    </row>
    <row r="9299" spans="1:14" ht="14">
      <c r="A9299" s="1391">
        <f>1+A9283</f>
        <v>381</v>
      </c>
      <c r="B9299" s="1392" t="s">
        <v>2385</v>
      </c>
      <c r="C9299" s="1389"/>
      <c r="D9299" s="1393">
        <v>1</v>
      </c>
      <c r="E9299" s="1390" t="s">
        <v>441</v>
      </c>
      <c r="F9299" s="1393" t="s">
        <v>2377</v>
      </c>
      <c r="G9299" s="1389"/>
      <c r="H9299" s="1412"/>
      <c r="I9299" s="1394"/>
      <c r="J9299" s="1395"/>
      <c r="L9299" s="847"/>
      <c r="M9299" s="848"/>
    </row>
    <row r="9300" spans="1:14" ht="14">
      <c r="A9300" s="1393"/>
      <c r="B9300" s="1393"/>
      <c r="C9300" s="1389"/>
      <c r="D9300" s="1389"/>
      <c r="E9300" s="1390" t="s">
        <v>140</v>
      </c>
      <c r="F9300" s="1393" t="s">
        <v>2388</v>
      </c>
      <c r="G9300" s="1389"/>
      <c r="H9300" s="1413"/>
      <c r="I9300" s="1396"/>
      <c r="J9300" s="1395"/>
      <c r="L9300" s="847"/>
      <c r="M9300" s="230" t="s">
        <v>128</v>
      </c>
      <c r="N9300" s="849">
        <f>SUM(L9301:L9303)</f>
        <v>106210</v>
      </c>
    </row>
    <row r="9301" spans="1:14" ht="14">
      <c r="A9301" s="1393"/>
      <c r="B9301" s="1393"/>
      <c r="C9301" s="1390" t="s">
        <v>2389</v>
      </c>
      <c r="D9301" s="1397">
        <v>0.51200000000000001</v>
      </c>
      <c r="E9301" s="1390" t="s">
        <v>283</v>
      </c>
      <c r="F9301" s="1389" t="s">
        <v>284</v>
      </c>
      <c r="G9301" s="1389"/>
      <c r="H9301" s="248">
        <f>Bahan!$C$10</f>
        <v>125000</v>
      </c>
      <c r="I9301" s="1396"/>
      <c r="J9301" s="1398"/>
      <c r="K9301" s="230" t="s">
        <v>128</v>
      </c>
      <c r="L9301" s="847">
        <f>D9301*H9301</f>
        <v>64000</v>
      </c>
      <c r="M9301" s="848"/>
    </row>
    <row r="9302" spans="1:14" ht="14">
      <c r="A9302" s="1393"/>
      <c r="B9302" s="1393"/>
      <c r="C9302" s="1390" t="s">
        <v>2390</v>
      </c>
      <c r="D9302" s="1397">
        <v>0.25600000000000001</v>
      </c>
      <c r="E9302" s="1390" t="s">
        <v>283</v>
      </c>
      <c r="F9302" s="1389" t="s">
        <v>1596</v>
      </c>
      <c r="G9302" s="1389"/>
      <c r="H9302" s="1413">
        <f>Bahan!$C$18</f>
        <v>135000</v>
      </c>
      <c r="I9302" s="1396"/>
      <c r="J9302" s="1398"/>
      <c r="K9302" s="230" t="s">
        <v>128</v>
      </c>
      <c r="L9302" s="847">
        <f t="shared" ref="L9302:L9303" si="110">D9302*H9302</f>
        <v>34560</v>
      </c>
      <c r="M9302" s="848"/>
    </row>
    <row r="9303" spans="1:14" ht="14">
      <c r="A9303" s="1393"/>
      <c r="B9303" s="1393"/>
      <c r="C9303" s="1390" t="s">
        <v>2391</v>
      </c>
      <c r="D9303" s="1397">
        <v>5.0999999999999997E-2</v>
      </c>
      <c r="E9303" s="1390" t="s">
        <v>283</v>
      </c>
      <c r="F9303" s="1389" t="s">
        <v>285</v>
      </c>
      <c r="G9303" s="1389"/>
      <c r="H9303" s="248">
        <f>Bahan!$C$22</f>
        <v>150000</v>
      </c>
      <c r="I9303" s="1396"/>
      <c r="J9303" s="1398"/>
      <c r="K9303" s="230" t="s">
        <v>128</v>
      </c>
      <c r="L9303" s="847">
        <f t="shared" si="110"/>
        <v>7649.9999999999991</v>
      </c>
      <c r="M9303" s="848"/>
    </row>
    <row r="9304" spans="1:14" ht="14">
      <c r="A9304" s="1393"/>
      <c r="B9304" s="1393"/>
      <c r="C9304" s="1390"/>
      <c r="D9304" s="1398" t="s">
        <v>143</v>
      </c>
      <c r="E9304" s="1390" t="s">
        <v>143</v>
      </c>
      <c r="F9304" s="1389" t="s">
        <v>143</v>
      </c>
      <c r="G9304" s="1389"/>
      <c r="H9304" s="1413" t="s">
        <v>143</v>
      </c>
      <c r="I9304" s="1396"/>
      <c r="J9304" s="1398"/>
      <c r="L9304" s="847"/>
      <c r="M9304" s="848"/>
    </row>
    <row r="9305" spans="1:14" ht="14">
      <c r="A9305" s="1393"/>
      <c r="B9305" s="1393"/>
      <c r="C9305" s="1389"/>
      <c r="D9305" s="1389"/>
      <c r="E9305" s="1390" t="s">
        <v>236</v>
      </c>
      <c r="F9305" s="1393" t="s">
        <v>2392</v>
      </c>
      <c r="G9305" s="1389"/>
      <c r="H9305" s="1412"/>
      <c r="I9305" s="1394"/>
      <c r="J9305" s="1395"/>
      <c r="L9305" s="847"/>
      <c r="M9305" s="230" t="s">
        <v>128</v>
      </c>
      <c r="N9305" s="849">
        <f>SUM(L9306)</f>
        <v>80000</v>
      </c>
    </row>
    <row r="9306" spans="1:14" ht="14">
      <c r="A9306" s="1393"/>
      <c r="B9306" s="1393"/>
      <c r="C9306" s="1389"/>
      <c r="D9306" s="1399">
        <v>1</v>
      </c>
      <c r="E9306" s="1390" t="s">
        <v>441</v>
      </c>
      <c r="F9306" s="1389" t="s">
        <v>4525</v>
      </c>
      <c r="G9306" s="1389"/>
      <c r="H9306" s="1414">
        <v>80000</v>
      </c>
      <c r="I9306" s="1400"/>
      <c r="J9306" s="1398"/>
      <c r="K9306" s="230" t="s">
        <v>128</v>
      </c>
      <c r="L9306" s="847">
        <f>D9306*H9306</f>
        <v>80000</v>
      </c>
      <c r="M9306" s="848"/>
    </row>
    <row r="9307" spans="1:14" ht="14">
      <c r="A9307" s="1393"/>
      <c r="B9307" s="1393"/>
      <c r="C9307" s="1389"/>
      <c r="D9307" s="1389"/>
      <c r="E9307" s="1390"/>
      <c r="F9307" s="1389"/>
      <c r="G9307" s="1389"/>
      <c r="H9307" s="1414"/>
      <c r="I9307" s="1400"/>
      <c r="J9307" s="1398"/>
      <c r="L9307" s="847"/>
      <c r="M9307" s="848"/>
    </row>
    <row r="9308" spans="1:14" ht="14">
      <c r="A9308" s="1393"/>
      <c r="B9308" s="1393"/>
      <c r="C9308" s="1390"/>
      <c r="D9308" s="1390"/>
      <c r="E9308" s="1390" t="s">
        <v>260</v>
      </c>
      <c r="F9308" s="1401" t="s">
        <v>261</v>
      </c>
      <c r="G9308" s="1389"/>
      <c r="H9308" s="1415"/>
      <c r="I9308" s="1402"/>
      <c r="J9308" s="1403"/>
      <c r="L9308" s="847"/>
      <c r="M9308" s="230" t="s">
        <v>128</v>
      </c>
      <c r="N9308" s="849">
        <f>SUM(L9309)</f>
        <v>30700</v>
      </c>
    </row>
    <row r="9309" spans="1:14" ht="14">
      <c r="A9309" s="1393"/>
      <c r="B9309" s="1393"/>
      <c r="C9309" s="1390"/>
      <c r="D9309" s="1407">
        <v>0.307</v>
      </c>
      <c r="E9309" s="1390" t="s">
        <v>2393</v>
      </c>
      <c r="F9309" s="1404" t="s">
        <v>2394</v>
      </c>
      <c r="G9309" s="1389"/>
      <c r="H9309" s="1416">
        <f>Bahan!$C$230</f>
        <v>100000</v>
      </c>
      <c r="I9309" s="1405"/>
      <c r="J9309" s="1406"/>
      <c r="K9309" s="230" t="s">
        <v>128</v>
      </c>
      <c r="L9309" s="847">
        <f>D9309*H9309</f>
        <v>30700</v>
      </c>
      <c r="M9309" s="848"/>
    </row>
    <row r="9310" spans="1:14" ht="14">
      <c r="A9310" s="1393"/>
      <c r="B9310" s="1393"/>
      <c r="C9310" s="1390"/>
      <c r="D9310" s="1390"/>
      <c r="E9310" s="1390"/>
      <c r="F9310" s="1401"/>
      <c r="G9310" s="1389"/>
      <c r="H9310" s="827"/>
      <c r="I9310" s="1389"/>
      <c r="J9310" s="1389"/>
      <c r="L9310" s="847"/>
      <c r="M9310" s="431" t="s">
        <v>169</v>
      </c>
      <c r="N9310" s="268" t="s">
        <v>169</v>
      </c>
    </row>
    <row r="9311" spans="1:14" ht="14">
      <c r="A9311" s="1393"/>
      <c r="B9311" s="1393"/>
      <c r="C9311" s="1390"/>
      <c r="D9311" s="1390"/>
      <c r="E9311" s="1390" t="s">
        <v>315</v>
      </c>
      <c r="F9311" s="1401" t="s">
        <v>2395</v>
      </c>
      <c r="G9311" s="1389"/>
      <c r="H9311" s="827"/>
      <c r="I9311" s="1389"/>
      <c r="J9311" s="1395"/>
      <c r="L9311" s="847"/>
      <c r="M9311" s="230" t="s">
        <v>128</v>
      </c>
      <c r="N9311" s="849">
        <f>SUM(N9300:N9309)</f>
        <v>216910</v>
      </c>
    </row>
    <row r="9312" spans="1:14" ht="14">
      <c r="A9312" s="1393"/>
      <c r="B9312" s="1393"/>
      <c r="C9312" s="1390"/>
      <c r="D9312" s="1390"/>
      <c r="E9312" s="1390" t="s">
        <v>428</v>
      </c>
      <c r="F9312" s="1401" t="s">
        <v>2396</v>
      </c>
      <c r="G9312" s="1389"/>
      <c r="H9312" s="827"/>
      <c r="I9312" s="1389"/>
      <c r="J9312" s="1395"/>
      <c r="L9312" s="847"/>
      <c r="M9312" s="230" t="s">
        <v>128</v>
      </c>
      <c r="N9312" s="265">
        <f>N9311*$Q$4</f>
        <v>21691</v>
      </c>
    </row>
    <row r="9313" spans="1:14" ht="14">
      <c r="A9313" s="1393"/>
      <c r="B9313" s="1393"/>
      <c r="C9313" s="1390"/>
      <c r="D9313" s="1390"/>
      <c r="E9313" s="1390" t="s">
        <v>454</v>
      </c>
      <c r="F9313" s="1401" t="s">
        <v>2397</v>
      </c>
      <c r="G9313" s="1389"/>
      <c r="H9313" s="827"/>
      <c r="I9313" s="1389"/>
      <c r="J9313" s="1395"/>
      <c r="L9313" s="847"/>
      <c r="M9313" s="230" t="s">
        <v>128</v>
      </c>
      <c r="N9313" s="850">
        <f>ROUNDDOWN((N9311+N9312),0)</f>
        <v>238601</v>
      </c>
    </row>
    <row r="9314" spans="1:14" ht="14">
      <c r="A9314" s="1389"/>
      <c r="B9314" s="1389"/>
      <c r="C9314" s="1389"/>
      <c r="D9314" s="1389"/>
      <c r="E9314" s="1390"/>
      <c r="F9314" s="1389"/>
      <c r="G9314" s="1389"/>
      <c r="H9314" s="827"/>
      <c r="I9314" s="1389"/>
      <c r="J9314" s="1389"/>
      <c r="L9314" s="847"/>
      <c r="M9314" s="848"/>
    </row>
    <row r="9315" spans="1:14" ht="14">
      <c r="A9315" s="1391">
        <f>1+A9299</f>
        <v>382</v>
      </c>
      <c r="B9315" s="1392" t="s">
        <v>2386</v>
      </c>
      <c r="C9315" s="1389"/>
      <c r="D9315" s="1393">
        <v>1</v>
      </c>
      <c r="E9315" s="1390" t="s">
        <v>441</v>
      </c>
      <c r="F9315" s="1393" t="s">
        <v>2378</v>
      </c>
      <c r="G9315" s="1389"/>
      <c r="H9315" s="1412"/>
      <c r="I9315" s="1394"/>
      <c r="J9315" s="1395"/>
      <c r="L9315" s="847"/>
      <c r="M9315" s="848"/>
    </row>
    <row r="9316" spans="1:14" ht="14">
      <c r="A9316" s="1393"/>
      <c r="B9316" s="1393"/>
      <c r="C9316" s="1389"/>
      <c r="D9316" s="1389"/>
      <c r="E9316" s="1390" t="s">
        <v>140</v>
      </c>
      <c r="F9316" s="1393" t="s">
        <v>2388</v>
      </c>
      <c r="G9316" s="1389"/>
      <c r="H9316" s="1413"/>
      <c r="I9316" s="1396"/>
      <c r="J9316" s="1395"/>
      <c r="L9316" s="847"/>
      <c r="M9316" s="230" t="s">
        <v>128</v>
      </c>
      <c r="N9316" s="849">
        <f>SUM(L9317:L9319)</f>
        <v>185185</v>
      </c>
    </row>
    <row r="9317" spans="1:14" ht="14">
      <c r="A9317" s="1393"/>
      <c r="B9317" s="1393"/>
      <c r="C9317" s="1390" t="s">
        <v>2389</v>
      </c>
      <c r="D9317" s="1397">
        <v>0.89300000000000002</v>
      </c>
      <c r="E9317" s="1390" t="s">
        <v>283</v>
      </c>
      <c r="F9317" s="1389" t="s">
        <v>284</v>
      </c>
      <c r="G9317" s="1389"/>
      <c r="H9317" s="248">
        <f>Bahan!$C$10</f>
        <v>125000</v>
      </c>
      <c r="I9317" s="1396"/>
      <c r="J9317" s="1398"/>
      <c r="K9317" s="230" t="s">
        <v>128</v>
      </c>
      <c r="L9317" s="847">
        <f>D9317*H9317</f>
        <v>111625</v>
      </c>
      <c r="M9317" s="848"/>
    </row>
    <row r="9318" spans="1:14" ht="14">
      <c r="A9318" s="1393"/>
      <c r="B9318" s="1393"/>
      <c r="C9318" s="1390" t="s">
        <v>2390</v>
      </c>
      <c r="D9318" s="1397">
        <v>0.44600000000000001</v>
      </c>
      <c r="E9318" s="1390" t="s">
        <v>283</v>
      </c>
      <c r="F9318" s="1389" t="s">
        <v>1596</v>
      </c>
      <c r="G9318" s="1389"/>
      <c r="H9318" s="1413">
        <f>Bahan!$C$18</f>
        <v>135000</v>
      </c>
      <c r="I9318" s="1396"/>
      <c r="J9318" s="1398"/>
      <c r="K9318" s="230" t="s">
        <v>128</v>
      </c>
      <c r="L9318" s="847">
        <f t="shared" ref="L9318:L9319" si="111">D9318*H9318</f>
        <v>60210</v>
      </c>
      <c r="M9318" s="848"/>
    </row>
    <row r="9319" spans="1:14" ht="14">
      <c r="A9319" s="1393"/>
      <c r="B9319" s="1393"/>
      <c r="C9319" s="1390" t="s">
        <v>2391</v>
      </c>
      <c r="D9319" s="1397">
        <v>8.8999999999999996E-2</v>
      </c>
      <c r="E9319" s="1390" t="s">
        <v>283</v>
      </c>
      <c r="F9319" s="1389" t="s">
        <v>285</v>
      </c>
      <c r="G9319" s="1389"/>
      <c r="H9319" s="248">
        <f>Bahan!$C$22</f>
        <v>150000</v>
      </c>
      <c r="I9319" s="1396"/>
      <c r="J9319" s="1398"/>
      <c r="K9319" s="230" t="s">
        <v>128</v>
      </c>
      <c r="L9319" s="847">
        <f t="shared" si="111"/>
        <v>13350</v>
      </c>
      <c r="M9319" s="848"/>
    </row>
    <row r="9320" spans="1:14" ht="14">
      <c r="A9320" s="1393"/>
      <c r="B9320" s="1393"/>
      <c r="C9320" s="1390"/>
      <c r="D9320" s="1398" t="s">
        <v>143</v>
      </c>
      <c r="E9320" s="1390" t="s">
        <v>143</v>
      </c>
      <c r="F9320" s="1389" t="s">
        <v>143</v>
      </c>
      <c r="G9320" s="1389"/>
      <c r="H9320" s="1413" t="s">
        <v>143</v>
      </c>
      <c r="I9320" s="1396"/>
      <c r="J9320" s="1398"/>
      <c r="L9320" s="847"/>
      <c r="M9320" s="848"/>
    </row>
    <row r="9321" spans="1:14" ht="14">
      <c r="A9321" s="1393"/>
      <c r="B9321" s="1393"/>
      <c r="C9321" s="1389"/>
      <c r="D9321" s="1389"/>
      <c r="E9321" s="1390" t="s">
        <v>236</v>
      </c>
      <c r="F9321" s="1393" t="s">
        <v>2392</v>
      </c>
      <c r="G9321" s="1389"/>
      <c r="H9321" s="1412"/>
      <c r="I9321" s="1394"/>
      <c r="J9321" s="1395"/>
      <c r="L9321" s="847"/>
      <c r="M9321" s="230" t="s">
        <v>128</v>
      </c>
      <c r="N9321" s="849">
        <f>SUM(L9322)</f>
        <v>85000</v>
      </c>
    </row>
    <row r="9322" spans="1:14" ht="14">
      <c r="A9322" s="1393"/>
      <c r="B9322" s="1393"/>
      <c r="C9322" s="1389"/>
      <c r="D9322" s="1399">
        <v>1</v>
      </c>
      <c r="E9322" s="1390" t="s">
        <v>441</v>
      </c>
      <c r="F9322" s="1389" t="s">
        <v>4526</v>
      </c>
      <c r="G9322" s="1389"/>
      <c r="H9322" s="1414">
        <v>85000</v>
      </c>
      <c r="I9322" s="1400"/>
      <c r="J9322" s="1398"/>
      <c r="K9322" s="230" t="s">
        <v>128</v>
      </c>
      <c r="L9322" s="847">
        <f>D9322*H9322</f>
        <v>85000</v>
      </c>
      <c r="M9322" s="848"/>
    </row>
    <row r="9323" spans="1:14" ht="14">
      <c r="A9323" s="1393"/>
      <c r="B9323" s="1393"/>
      <c r="C9323" s="1389"/>
      <c r="D9323" s="1389"/>
      <c r="E9323" s="1390"/>
      <c r="F9323" s="1389"/>
      <c r="G9323" s="1389"/>
      <c r="H9323" s="1414"/>
      <c r="I9323" s="1400"/>
      <c r="J9323" s="1398"/>
      <c r="L9323" s="847"/>
      <c r="M9323" s="848"/>
    </row>
    <row r="9324" spans="1:14" ht="14">
      <c r="A9324" s="1393"/>
      <c r="B9324" s="1393"/>
      <c r="C9324" s="1390"/>
      <c r="D9324" s="1390"/>
      <c r="E9324" s="1390" t="s">
        <v>260</v>
      </c>
      <c r="F9324" s="1401" t="s">
        <v>261</v>
      </c>
      <c r="G9324" s="1389"/>
      <c r="H9324" s="1415"/>
      <c r="I9324" s="1402"/>
      <c r="J9324" s="1403"/>
      <c r="L9324" s="847"/>
      <c r="M9324" s="230" t="s">
        <v>128</v>
      </c>
      <c r="N9324" s="849">
        <f>SUM(L9325)</f>
        <v>57299.999999999993</v>
      </c>
    </row>
    <row r="9325" spans="1:14" ht="14">
      <c r="A9325" s="1393"/>
      <c r="B9325" s="1393"/>
      <c r="C9325" s="1390"/>
      <c r="D9325" s="1407">
        <v>0.57299999999999995</v>
      </c>
      <c r="E9325" s="1390" t="s">
        <v>2393</v>
      </c>
      <c r="F9325" s="1404" t="s">
        <v>2394</v>
      </c>
      <c r="G9325" s="1389"/>
      <c r="H9325" s="1416">
        <f>Bahan!$C$230</f>
        <v>100000</v>
      </c>
      <c r="I9325" s="1405"/>
      <c r="J9325" s="1406"/>
      <c r="K9325" s="230" t="s">
        <v>128</v>
      </c>
      <c r="L9325" s="847">
        <f>D9325*H9325</f>
        <v>57299.999999999993</v>
      </c>
      <c r="M9325" s="848"/>
    </row>
    <row r="9326" spans="1:14" ht="14">
      <c r="A9326" s="1393"/>
      <c r="B9326" s="1393"/>
      <c r="C9326" s="1390"/>
      <c r="D9326" s="1390"/>
      <c r="E9326" s="1390"/>
      <c r="F9326" s="1401"/>
      <c r="G9326" s="1389"/>
      <c r="H9326" s="827"/>
      <c r="I9326" s="1389"/>
      <c r="J9326" s="1389"/>
      <c r="L9326" s="847"/>
      <c r="M9326" s="431" t="s">
        <v>169</v>
      </c>
      <c r="N9326" s="268" t="s">
        <v>169</v>
      </c>
    </row>
    <row r="9327" spans="1:14" ht="14">
      <c r="A9327" s="1393"/>
      <c r="B9327" s="1393"/>
      <c r="C9327" s="1390"/>
      <c r="D9327" s="1390"/>
      <c r="E9327" s="1390" t="s">
        <v>315</v>
      </c>
      <c r="F9327" s="1401" t="s">
        <v>2395</v>
      </c>
      <c r="G9327" s="1389"/>
      <c r="H9327" s="827"/>
      <c r="I9327" s="1389"/>
      <c r="J9327" s="1395"/>
      <c r="L9327" s="847"/>
      <c r="M9327" s="230" t="s">
        <v>128</v>
      </c>
      <c r="N9327" s="849">
        <f>SUM(N9316:N9325)</f>
        <v>327485</v>
      </c>
    </row>
    <row r="9328" spans="1:14" ht="14">
      <c r="A9328" s="1393"/>
      <c r="B9328" s="1393"/>
      <c r="C9328" s="1390"/>
      <c r="D9328" s="1390"/>
      <c r="E9328" s="1390" t="s">
        <v>428</v>
      </c>
      <c r="F9328" s="1401" t="s">
        <v>2396</v>
      </c>
      <c r="G9328" s="1389"/>
      <c r="H9328" s="827"/>
      <c r="I9328" s="1389"/>
      <c r="J9328" s="1395"/>
      <c r="L9328" s="847"/>
      <c r="M9328" s="230" t="s">
        <v>128</v>
      </c>
      <c r="N9328" s="265">
        <f>N9327*$Q$4</f>
        <v>32748.5</v>
      </c>
    </row>
    <row r="9329" spans="1:14" ht="14">
      <c r="A9329" s="1393"/>
      <c r="B9329" s="1393"/>
      <c r="C9329" s="1390"/>
      <c r="D9329" s="1390"/>
      <c r="E9329" s="1390" t="s">
        <v>454</v>
      </c>
      <c r="F9329" s="1401" t="s">
        <v>2397</v>
      </c>
      <c r="G9329" s="1389"/>
      <c r="H9329" s="827"/>
      <c r="I9329" s="1389"/>
      <c r="J9329" s="1395"/>
      <c r="L9329" s="847"/>
      <c r="M9329" s="230" t="s">
        <v>128</v>
      </c>
      <c r="N9329" s="850">
        <f>ROUNDDOWN((N9327+N9328),0)</f>
        <v>360233</v>
      </c>
    </row>
    <row r="9330" spans="1:14" ht="14">
      <c r="A9330" s="1389"/>
      <c r="B9330" s="1389"/>
      <c r="C9330" s="1389"/>
      <c r="D9330" s="1389"/>
      <c r="E9330" s="1390"/>
      <c r="F9330" s="1389"/>
      <c r="G9330" s="1389"/>
      <c r="H9330" s="827"/>
      <c r="I9330" s="1389"/>
      <c r="J9330" s="1389"/>
      <c r="L9330" s="847"/>
      <c r="M9330" s="848"/>
    </row>
    <row r="9331" spans="1:14" ht="14">
      <c r="A9331" s="1391">
        <f>1+A9315</f>
        <v>383</v>
      </c>
      <c r="B9331" s="1392" t="s">
        <v>2387</v>
      </c>
      <c r="C9331" s="1389"/>
      <c r="D9331" s="1393">
        <v>1</v>
      </c>
      <c r="E9331" s="1390" t="s">
        <v>441</v>
      </c>
      <c r="F9331" s="1393" t="s">
        <v>2379</v>
      </c>
      <c r="G9331" s="1389"/>
      <c r="H9331" s="1412"/>
      <c r="I9331" s="1394"/>
      <c r="J9331" s="1395"/>
      <c r="L9331" s="847"/>
      <c r="M9331" s="848"/>
    </row>
    <row r="9332" spans="1:14" ht="14">
      <c r="A9332" s="1393"/>
      <c r="B9332" s="1393"/>
      <c r="C9332" s="1389"/>
      <c r="D9332" s="1389"/>
      <c r="E9332" s="1390" t="s">
        <v>140</v>
      </c>
      <c r="F9332" s="1393"/>
      <c r="G9332" s="1389"/>
      <c r="H9332" s="1413"/>
      <c r="I9332" s="1396"/>
      <c r="J9332" s="1395"/>
      <c r="L9332" s="847"/>
      <c r="M9332" s="230" t="s">
        <v>128</v>
      </c>
      <c r="N9332" s="849">
        <f>SUM(L9333:L9335)</f>
        <v>344325</v>
      </c>
    </row>
    <row r="9333" spans="1:14" ht="14">
      <c r="A9333" s="1393"/>
      <c r="B9333" s="1393"/>
      <c r="C9333" s="1390" t="s">
        <v>2389</v>
      </c>
      <c r="D9333" s="1397">
        <v>1.659</v>
      </c>
      <c r="E9333" s="1390" t="s">
        <v>283</v>
      </c>
      <c r="F9333" s="1389" t="s">
        <v>284</v>
      </c>
      <c r="G9333" s="1389"/>
      <c r="H9333" s="248">
        <f>Bahan!$C$10</f>
        <v>125000</v>
      </c>
      <c r="I9333" s="1396"/>
      <c r="J9333" s="1398"/>
      <c r="K9333" s="230" t="s">
        <v>128</v>
      </c>
      <c r="L9333" s="847">
        <f>D9333*H9333</f>
        <v>207375</v>
      </c>
      <c r="M9333" s="848"/>
    </row>
    <row r="9334" spans="1:14" ht="14">
      <c r="A9334" s="1393"/>
      <c r="B9334" s="1393"/>
      <c r="C9334" s="1390" t="s">
        <v>2390</v>
      </c>
      <c r="D9334" s="1397">
        <v>0.83</v>
      </c>
      <c r="E9334" s="1390" t="s">
        <v>283</v>
      </c>
      <c r="F9334" s="1389" t="s">
        <v>1596</v>
      </c>
      <c r="G9334" s="1389"/>
      <c r="H9334" s="1413">
        <f>Bahan!$C$18</f>
        <v>135000</v>
      </c>
      <c r="I9334" s="1396"/>
      <c r="J9334" s="1398"/>
      <c r="K9334" s="230" t="s">
        <v>128</v>
      </c>
      <c r="L9334" s="847">
        <f t="shared" ref="L9334:L9335" si="112">D9334*H9334</f>
        <v>112050</v>
      </c>
      <c r="M9334" s="848"/>
    </row>
    <row r="9335" spans="1:14" ht="14">
      <c r="A9335" s="1393"/>
      <c r="B9335" s="1393"/>
      <c r="C9335" s="1390" t="s">
        <v>2391</v>
      </c>
      <c r="D9335" s="1397">
        <v>0.16600000000000001</v>
      </c>
      <c r="E9335" s="1390" t="s">
        <v>283</v>
      </c>
      <c r="F9335" s="1389" t="s">
        <v>285</v>
      </c>
      <c r="G9335" s="1389"/>
      <c r="H9335" s="248">
        <f>Bahan!$C$22</f>
        <v>150000</v>
      </c>
      <c r="I9335" s="1396"/>
      <c r="J9335" s="1398"/>
      <c r="K9335" s="230" t="s">
        <v>128</v>
      </c>
      <c r="L9335" s="847">
        <f t="shared" si="112"/>
        <v>24900</v>
      </c>
      <c r="M9335" s="848"/>
    </row>
    <row r="9336" spans="1:14" ht="14">
      <c r="A9336" s="1393"/>
      <c r="B9336" s="1393"/>
      <c r="C9336" s="1390"/>
      <c r="D9336" s="1398" t="s">
        <v>143</v>
      </c>
      <c r="E9336" s="1390" t="s">
        <v>143</v>
      </c>
      <c r="F9336" s="1389" t="s">
        <v>143</v>
      </c>
      <c r="G9336" s="1389"/>
      <c r="H9336" s="1413" t="s">
        <v>143</v>
      </c>
      <c r="I9336" s="1396"/>
      <c r="J9336" s="1398"/>
      <c r="L9336" s="847"/>
      <c r="M9336" s="848"/>
    </row>
    <row r="9337" spans="1:14" ht="14">
      <c r="A9337" s="1393"/>
      <c r="B9337" s="1393"/>
      <c r="C9337" s="1389"/>
      <c r="D9337" s="1389"/>
      <c r="E9337" s="1390" t="s">
        <v>236</v>
      </c>
      <c r="F9337" s="1393" t="s">
        <v>2392</v>
      </c>
      <c r="G9337" s="1389"/>
      <c r="H9337" s="1412"/>
      <c r="I9337" s="1394"/>
      <c r="J9337" s="1395"/>
      <c r="L9337" s="847"/>
      <c r="M9337" s="230" t="s">
        <v>128</v>
      </c>
      <c r="N9337" s="849">
        <f>SUM(L9338)</f>
        <v>98000</v>
      </c>
    </row>
    <row r="9338" spans="1:14" ht="14">
      <c r="A9338" s="1393"/>
      <c r="B9338" s="1393"/>
      <c r="C9338" s="1389"/>
      <c r="D9338" s="1399">
        <v>1</v>
      </c>
      <c r="E9338" s="1390" t="s">
        <v>441</v>
      </c>
      <c r="F9338" s="1389" t="s">
        <v>4527</v>
      </c>
      <c r="G9338" s="1389"/>
      <c r="H9338" s="1414">
        <v>98000</v>
      </c>
      <c r="I9338" s="1400"/>
      <c r="J9338" s="1398"/>
      <c r="K9338" s="230" t="s">
        <v>128</v>
      </c>
      <c r="L9338" s="847">
        <f>D9338*H9338</f>
        <v>98000</v>
      </c>
      <c r="M9338" s="848"/>
    </row>
    <row r="9339" spans="1:14" ht="14">
      <c r="A9339" s="1393"/>
      <c r="B9339" s="1393"/>
      <c r="C9339" s="1389"/>
      <c r="D9339" s="1389"/>
      <c r="E9339" s="1390"/>
      <c r="F9339" s="1389"/>
      <c r="G9339" s="1389"/>
      <c r="H9339" s="1414"/>
      <c r="I9339" s="1400"/>
      <c r="J9339" s="1398"/>
      <c r="L9339" s="847"/>
      <c r="M9339" s="848"/>
    </row>
    <row r="9340" spans="1:14" ht="14">
      <c r="A9340" s="1393"/>
      <c r="B9340" s="1393"/>
      <c r="C9340" s="1390"/>
      <c r="D9340" s="1390"/>
      <c r="E9340" s="1390" t="s">
        <v>260</v>
      </c>
      <c r="F9340" s="1401" t="s">
        <v>261</v>
      </c>
      <c r="G9340" s="1389"/>
      <c r="H9340" s="1415"/>
      <c r="I9340" s="1402"/>
      <c r="J9340" s="1403"/>
      <c r="L9340" s="847"/>
      <c r="M9340" s="230" t="s">
        <v>128</v>
      </c>
      <c r="N9340" s="849">
        <f>SUM(L9341)</f>
        <v>109300</v>
      </c>
    </row>
    <row r="9341" spans="1:14" ht="14">
      <c r="A9341" s="1393"/>
      <c r="B9341" s="1393"/>
      <c r="C9341" s="1390"/>
      <c r="D9341" s="1407">
        <v>1.093</v>
      </c>
      <c r="E9341" s="1390" t="s">
        <v>2393</v>
      </c>
      <c r="F9341" s="1404" t="s">
        <v>2394</v>
      </c>
      <c r="G9341" s="1389"/>
      <c r="H9341" s="1416">
        <f>Bahan!$C$230</f>
        <v>100000</v>
      </c>
      <c r="I9341" s="1405"/>
      <c r="J9341" s="1406"/>
      <c r="K9341" s="230" t="s">
        <v>128</v>
      </c>
      <c r="L9341" s="847">
        <f>D9341*H9341</f>
        <v>109300</v>
      </c>
      <c r="M9341" s="848"/>
    </row>
    <row r="9342" spans="1:14" ht="14">
      <c r="A9342" s="1393"/>
      <c r="B9342" s="1393"/>
      <c r="C9342" s="1390"/>
      <c r="D9342" s="1390"/>
      <c r="E9342" s="1390"/>
      <c r="F9342" s="1401"/>
      <c r="G9342" s="1389"/>
      <c r="H9342" s="827"/>
      <c r="I9342" s="1389"/>
      <c r="J9342" s="1389"/>
      <c r="L9342" s="847"/>
      <c r="M9342" s="431" t="s">
        <v>169</v>
      </c>
      <c r="N9342" s="268" t="s">
        <v>169</v>
      </c>
    </row>
    <row r="9343" spans="1:14" ht="14">
      <c r="A9343" s="1393"/>
      <c r="B9343" s="1393"/>
      <c r="C9343" s="1390"/>
      <c r="D9343" s="1390"/>
      <c r="E9343" s="1390" t="s">
        <v>315</v>
      </c>
      <c r="F9343" s="1401" t="s">
        <v>2395</v>
      </c>
      <c r="G9343" s="1389"/>
      <c r="H9343" s="827"/>
      <c r="I9343" s="1389"/>
      <c r="J9343" s="1395"/>
      <c r="L9343" s="847"/>
      <c r="M9343" s="230" t="s">
        <v>128</v>
      </c>
      <c r="N9343" s="849">
        <f>SUM(N9332:N9341)</f>
        <v>551625</v>
      </c>
    </row>
    <row r="9344" spans="1:14" ht="14">
      <c r="A9344" s="1393"/>
      <c r="B9344" s="1393"/>
      <c r="C9344" s="1390"/>
      <c r="D9344" s="1390"/>
      <c r="E9344" s="1390" t="s">
        <v>428</v>
      </c>
      <c r="F9344" s="1401" t="s">
        <v>2396</v>
      </c>
      <c r="G9344" s="1389"/>
      <c r="H9344" s="827"/>
      <c r="I9344" s="1389"/>
      <c r="J9344" s="1395"/>
      <c r="L9344" s="847"/>
      <c r="M9344" s="230" t="s">
        <v>128</v>
      </c>
      <c r="N9344" s="265">
        <f>N9343*$Q$4</f>
        <v>55162.5</v>
      </c>
    </row>
    <row r="9345" spans="1:14" ht="14">
      <c r="A9345" s="1393"/>
      <c r="B9345" s="1393"/>
      <c r="C9345" s="1390"/>
      <c r="D9345" s="1390"/>
      <c r="E9345" s="1390" t="s">
        <v>454</v>
      </c>
      <c r="F9345" s="1401" t="s">
        <v>2397</v>
      </c>
      <c r="G9345" s="1389"/>
      <c r="H9345" s="827"/>
      <c r="I9345" s="1389"/>
      <c r="J9345" s="1395"/>
      <c r="L9345" s="847"/>
      <c r="M9345" s="230" t="s">
        <v>128</v>
      </c>
      <c r="N9345" s="850">
        <f>ROUNDDOWN((N9343+N9344),0)</f>
        <v>606787</v>
      </c>
    </row>
    <row r="9346" spans="1:14" ht="14">
      <c r="A9346" s="1389"/>
      <c r="B9346" s="1389"/>
      <c r="C9346" s="1389"/>
      <c r="D9346" s="1389"/>
      <c r="E9346" s="1390"/>
      <c r="F9346" s="1389"/>
      <c r="G9346" s="1389"/>
      <c r="H9346" s="827"/>
      <c r="I9346" s="1389"/>
      <c r="J9346" s="1389"/>
      <c r="L9346" s="847"/>
      <c r="M9346" s="848"/>
    </row>
    <row r="9347" spans="1:14" ht="14">
      <c r="A9347" s="1391">
        <f>1+A9331</f>
        <v>384</v>
      </c>
      <c r="B9347" s="1392" t="s">
        <v>642</v>
      </c>
      <c r="C9347" s="1389"/>
      <c r="D9347" s="1393">
        <v>1</v>
      </c>
      <c r="E9347" s="1390" t="s">
        <v>441</v>
      </c>
      <c r="F9347" s="1393" t="s">
        <v>4528</v>
      </c>
      <c r="G9347" s="1389"/>
      <c r="H9347" s="1412"/>
      <c r="I9347" s="1394"/>
      <c r="J9347" s="1395"/>
      <c r="L9347" s="847"/>
      <c r="M9347" s="848"/>
    </row>
    <row r="9348" spans="1:14" ht="14">
      <c r="A9348" s="1393"/>
      <c r="B9348" s="1393"/>
      <c r="C9348" s="1389"/>
      <c r="D9348" s="1389"/>
      <c r="E9348" s="1390" t="s">
        <v>140</v>
      </c>
      <c r="F9348" s="1393" t="s">
        <v>2388</v>
      </c>
      <c r="G9348" s="1389"/>
      <c r="H9348" s="1413"/>
      <c r="I9348" s="1396"/>
      <c r="J9348" s="1395"/>
      <c r="L9348" s="847"/>
      <c r="M9348" s="230" t="s">
        <v>128</v>
      </c>
      <c r="N9348" s="849">
        <f>SUM(L9349:L9351)</f>
        <v>344325</v>
      </c>
    </row>
    <row r="9349" spans="1:14" ht="14">
      <c r="A9349" s="1393"/>
      <c r="B9349" s="1393"/>
      <c r="C9349" s="1390" t="s">
        <v>2389</v>
      </c>
      <c r="D9349" s="1397">
        <v>1.659</v>
      </c>
      <c r="E9349" s="1390" t="s">
        <v>283</v>
      </c>
      <c r="F9349" s="1389" t="s">
        <v>284</v>
      </c>
      <c r="G9349" s="1389"/>
      <c r="H9349" s="248">
        <f>Bahan!$C$10</f>
        <v>125000</v>
      </c>
      <c r="I9349" s="1396"/>
      <c r="J9349" s="1398"/>
      <c r="K9349" s="230" t="s">
        <v>128</v>
      </c>
      <c r="L9349" s="847">
        <f>D9349*H9349</f>
        <v>207375</v>
      </c>
      <c r="M9349" s="848"/>
    </row>
    <row r="9350" spans="1:14" ht="14">
      <c r="A9350" s="1393"/>
      <c r="B9350" s="1393"/>
      <c r="C9350" s="1390" t="s">
        <v>2390</v>
      </c>
      <c r="D9350" s="1397">
        <v>0.83</v>
      </c>
      <c r="E9350" s="1390" t="s">
        <v>283</v>
      </c>
      <c r="F9350" s="1389" t="s">
        <v>1596</v>
      </c>
      <c r="G9350" s="1389"/>
      <c r="H9350" s="1413">
        <f>Bahan!$C$18</f>
        <v>135000</v>
      </c>
      <c r="I9350" s="1396"/>
      <c r="J9350" s="1398"/>
      <c r="K9350" s="230" t="s">
        <v>128</v>
      </c>
      <c r="L9350" s="847">
        <f t="shared" ref="L9350:L9351" si="113">D9350*H9350</f>
        <v>112050</v>
      </c>
      <c r="M9350" s="848"/>
    </row>
    <row r="9351" spans="1:14" ht="14">
      <c r="A9351" s="1393"/>
      <c r="B9351" s="1393"/>
      <c r="C9351" s="1390" t="s">
        <v>2391</v>
      </c>
      <c r="D9351" s="1397">
        <v>0.16600000000000001</v>
      </c>
      <c r="E9351" s="1390" t="s">
        <v>283</v>
      </c>
      <c r="F9351" s="1389" t="s">
        <v>285</v>
      </c>
      <c r="G9351" s="1389"/>
      <c r="H9351" s="248">
        <f>Bahan!$C$22</f>
        <v>150000</v>
      </c>
      <c r="I9351" s="1396"/>
      <c r="J9351" s="1398"/>
      <c r="K9351" s="230" t="s">
        <v>128</v>
      </c>
      <c r="L9351" s="847">
        <f t="shared" si="113"/>
        <v>24900</v>
      </c>
      <c r="M9351" s="848"/>
    </row>
    <row r="9352" spans="1:14" ht="14">
      <c r="A9352" s="1393"/>
      <c r="B9352" s="1393"/>
      <c r="C9352" s="1390"/>
      <c r="D9352" s="1398" t="s">
        <v>143</v>
      </c>
      <c r="E9352" s="1390" t="s">
        <v>143</v>
      </c>
      <c r="F9352" s="1389" t="s">
        <v>143</v>
      </c>
      <c r="G9352" s="1389"/>
      <c r="H9352" s="1413" t="s">
        <v>143</v>
      </c>
      <c r="I9352" s="1396"/>
      <c r="J9352" s="1398"/>
      <c r="L9352" s="847"/>
      <c r="M9352" s="848"/>
    </row>
    <row r="9353" spans="1:14" ht="14">
      <c r="A9353" s="1393"/>
      <c r="B9353" s="1393"/>
      <c r="C9353" s="1389"/>
      <c r="D9353" s="1389"/>
      <c r="E9353" s="1390" t="s">
        <v>236</v>
      </c>
      <c r="F9353" s="1393" t="s">
        <v>2392</v>
      </c>
      <c r="G9353" s="1389"/>
      <c r="H9353" s="1412"/>
      <c r="I9353" s="1394"/>
      <c r="J9353" s="1395"/>
      <c r="L9353" s="847"/>
      <c r="M9353" s="230" t="s">
        <v>128</v>
      </c>
      <c r="N9353" s="849">
        <f>SUM(L9354)</f>
        <v>100000</v>
      </c>
    </row>
    <row r="9354" spans="1:14" ht="14">
      <c r="A9354" s="1393"/>
      <c r="B9354" s="1393"/>
      <c r="C9354" s="1389"/>
      <c r="D9354" s="1399">
        <v>1</v>
      </c>
      <c r="E9354" s="1390" t="s">
        <v>441</v>
      </c>
      <c r="F9354" s="1389" t="s">
        <v>4529</v>
      </c>
      <c r="G9354" s="1389"/>
      <c r="H9354" s="1414">
        <v>100000</v>
      </c>
      <c r="I9354" s="1400"/>
      <c r="J9354" s="1398"/>
      <c r="K9354" s="230" t="s">
        <v>128</v>
      </c>
      <c r="L9354" s="847">
        <f>D9354*H9354</f>
        <v>100000</v>
      </c>
      <c r="M9354" s="848"/>
    </row>
    <row r="9355" spans="1:14" ht="14">
      <c r="A9355" s="1393"/>
      <c r="B9355" s="1393"/>
      <c r="C9355" s="1389"/>
      <c r="D9355" s="1389"/>
      <c r="E9355" s="1390"/>
      <c r="F9355" s="1389"/>
      <c r="G9355" s="1389"/>
      <c r="H9355" s="1414"/>
      <c r="I9355" s="1400"/>
      <c r="J9355" s="1398"/>
      <c r="L9355" s="847"/>
      <c r="M9355" s="848"/>
    </row>
    <row r="9356" spans="1:14" ht="14">
      <c r="A9356" s="1393"/>
      <c r="B9356" s="1393"/>
      <c r="C9356" s="1390"/>
      <c r="D9356" s="1390"/>
      <c r="E9356" s="1390" t="s">
        <v>260</v>
      </c>
      <c r="F9356" s="1401" t="s">
        <v>261</v>
      </c>
      <c r="G9356" s="1389"/>
      <c r="H9356" s="1415"/>
      <c r="I9356" s="1402"/>
      <c r="J9356" s="1403"/>
      <c r="L9356" s="847"/>
      <c r="M9356" s="230" t="s">
        <v>128</v>
      </c>
      <c r="N9356" s="849">
        <f>SUM(L9357)</f>
        <v>158400</v>
      </c>
    </row>
    <row r="9357" spans="1:14" ht="14">
      <c r="A9357" s="1393"/>
      <c r="B9357" s="1393"/>
      <c r="C9357" s="1390"/>
      <c r="D9357" s="1407">
        <v>1.5840000000000001</v>
      </c>
      <c r="E9357" s="1390" t="s">
        <v>2393</v>
      </c>
      <c r="F9357" s="1404" t="s">
        <v>2394</v>
      </c>
      <c r="G9357" s="1389"/>
      <c r="H9357" s="1416">
        <f>Bahan!$C$230</f>
        <v>100000</v>
      </c>
      <c r="I9357" s="1405"/>
      <c r="J9357" s="1406"/>
      <c r="K9357" s="230" t="s">
        <v>128</v>
      </c>
      <c r="L9357" s="847">
        <f>D9357*H9357</f>
        <v>158400</v>
      </c>
      <c r="M9357" s="848"/>
    </row>
    <row r="9358" spans="1:14" ht="14">
      <c r="A9358" s="1393"/>
      <c r="B9358" s="1393"/>
      <c r="C9358" s="1390"/>
      <c r="D9358" s="1390"/>
      <c r="E9358" s="1390"/>
      <c r="F9358" s="1401"/>
      <c r="G9358" s="1389"/>
      <c r="H9358" s="827"/>
      <c r="I9358" s="1389"/>
      <c r="J9358" s="1389"/>
      <c r="L9358" s="847"/>
      <c r="M9358" s="431" t="s">
        <v>169</v>
      </c>
      <c r="N9358" s="268" t="s">
        <v>169</v>
      </c>
    </row>
    <row r="9359" spans="1:14" ht="14">
      <c r="A9359" s="1393"/>
      <c r="B9359" s="1393"/>
      <c r="C9359" s="1390"/>
      <c r="D9359" s="1390"/>
      <c r="E9359" s="1390" t="s">
        <v>315</v>
      </c>
      <c r="F9359" s="1401" t="s">
        <v>2395</v>
      </c>
      <c r="G9359" s="1389"/>
      <c r="H9359" s="827"/>
      <c r="I9359" s="1389"/>
      <c r="J9359" s="1395"/>
      <c r="L9359" s="847"/>
      <c r="M9359" s="230" t="s">
        <v>128</v>
      </c>
      <c r="N9359" s="849">
        <f>SUM(N9348:N9357)</f>
        <v>602725</v>
      </c>
    </row>
    <row r="9360" spans="1:14" ht="14">
      <c r="A9360" s="1393"/>
      <c r="B9360" s="1393"/>
      <c r="C9360" s="1390"/>
      <c r="D9360" s="1390"/>
      <c r="E9360" s="1390" t="s">
        <v>428</v>
      </c>
      <c r="F9360" s="1401" t="s">
        <v>2396</v>
      </c>
      <c r="G9360" s="1389"/>
      <c r="H9360" s="827"/>
      <c r="I9360" s="1389"/>
      <c r="J9360" s="1395"/>
      <c r="L9360" s="847"/>
      <c r="M9360" s="230" t="s">
        <v>128</v>
      </c>
      <c r="N9360" s="265">
        <f>N9359*$Q$4</f>
        <v>60272.5</v>
      </c>
    </row>
    <row r="9361" spans="1:243" ht="14">
      <c r="A9361" s="1393"/>
      <c r="B9361" s="1393"/>
      <c r="C9361" s="1390"/>
      <c r="D9361" s="1390"/>
      <c r="E9361" s="1390" t="s">
        <v>454</v>
      </c>
      <c r="F9361" s="1401" t="s">
        <v>2397</v>
      </c>
      <c r="G9361" s="1389"/>
      <c r="H9361" s="827"/>
      <c r="I9361" s="1389"/>
      <c r="J9361" s="1395"/>
      <c r="L9361" s="847"/>
      <c r="M9361" s="230" t="s">
        <v>128</v>
      </c>
      <c r="N9361" s="850">
        <f>ROUNDDOWN((N9359+N9360),0)</f>
        <v>662997</v>
      </c>
    </row>
    <row r="9362" spans="1:243" ht="13">
      <c r="B9362" s="233"/>
      <c r="C9362" s="233"/>
      <c r="D9362" s="449"/>
      <c r="E9362" s="829"/>
      <c r="F9362" s="279"/>
      <c r="G9362" s="829"/>
      <c r="H9362" s="469"/>
      <c r="L9362" s="469"/>
      <c r="M9362" s="465"/>
    </row>
    <row r="9363" spans="1:243" ht="12.75" customHeight="1">
      <c r="A9363" s="258">
        <f>1+A9347</f>
        <v>385</v>
      </c>
      <c r="B9363" s="1250" t="s">
        <v>1793</v>
      </c>
      <c r="C9363" s="233"/>
      <c r="D9363" s="466" t="s">
        <v>1794</v>
      </c>
      <c r="E9363" s="1250"/>
      <c r="F9363" s="360"/>
      <c r="G9363" s="829"/>
      <c r="H9363" s="465"/>
      <c r="K9363" s="245"/>
      <c r="L9363" s="465"/>
      <c r="M9363" s="465"/>
      <c r="N9363" s="245"/>
      <c r="O9363" s="245"/>
      <c r="P9363" s="245"/>
      <c r="Q9363" s="245"/>
      <c r="R9363" s="245"/>
      <c r="S9363" s="245"/>
      <c r="T9363" s="245"/>
      <c r="U9363" s="245"/>
      <c r="V9363" s="245"/>
      <c r="W9363" s="245"/>
      <c r="X9363" s="245"/>
      <c r="Y9363" s="245"/>
      <c r="Z9363" s="245"/>
      <c r="AA9363" s="245"/>
      <c r="AB9363" s="245"/>
      <c r="AC9363" s="245"/>
      <c r="AD9363" s="245"/>
      <c r="AE9363" s="245"/>
      <c r="AF9363" s="245"/>
      <c r="AG9363" s="245"/>
      <c r="AH9363" s="245"/>
      <c r="AI9363" s="245"/>
      <c r="AJ9363" s="245"/>
      <c r="AK9363" s="245"/>
      <c r="AL9363" s="245"/>
      <c r="AM9363" s="245"/>
      <c r="AN9363" s="245"/>
      <c r="AO9363" s="245"/>
      <c r="AP9363" s="245"/>
      <c r="AQ9363" s="245"/>
      <c r="AR9363" s="245"/>
      <c r="AS9363" s="245"/>
      <c r="AT9363" s="245"/>
      <c r="AU9363" s="245"/>
      <c r="AV9363" s="245"/>
      <c r="AW9363" s="245"/>
      <c r="AX9363" s="245"/>
      <c r="AY9363" s="245"/>
      <c r="AZ9363" s="245"/>
      <c r="BA9363" s="245"/>
      <c r="BB9363" s="245"/>
      <c r="BC9363" s="245"/>
      <c r="BD9363" s="245"/>
      <c r="BE9363" s="245"/>
      <c r="BF9363" s="245"/>
      <c r="BG9363" s="245"/>
      <c r="BH9363" s="245"/>
      <c r="BI9363" s="245"/>
      <c r="BJ9363" s="245"/>
      <c r="BK9363" s="245"/>
      <c r="BL9363" s="245"/>
      <c r="BM9363" s="245"/>
      <c r="BN9363" s="245"/>
      <c r="BO9363" s="245"/>
      <c r="BP9363" s="245"/>
      <c r="BQ9363" s="245"/>
      <c r="BR9363" s="245"/>
      <c r="BS9363" s="245"/>
      <c r="BT9363" s="245"/>
      <c r="BU9363" s="245"/>
      <c r="BV9363" s="245"/>
      <c r="BW9363" s="245"/>
      <c r="BX9363" s="245"/>
      <c r="BY9363" s="245"/>
      <c r="BZ9363" s="245"/>
      <c r="CA9363" s="245"/>
      <c r="CB9363" s="245"/>
      <c r="CC9363" s="245"/>
      <c r="CD9363" s="245"/>
      <c r="CE9363" s="245"/>
      <c r="CF9363" s="245"/>
      <c r="CG9363" s="245"/>
      <c r="CH9363" s="245"/>
      <c r="CI9363" s="245"/>
      <c r="CJ9363" s="245"/>
      <c r="CK9363" s="245"/>
      <c r="CL9363" s="245"/>
      <c r="CM9363" s="245"/>
      <c r="CN9363" s="245"/>
      <c r="CO9363" s="245"/>
      <c r="CP9363" s="245"/>
      <c r="CQ9363" s="245"/>
      <c r="CR9363" s="245"/>
      <c r="CS9363" s="245"/>
      <c r="CT9363" s="245"/>
      <c r="CU9363" s="245"/>
      <c r="CV9363" s="245"/>
      <c r="CW9363" s="245"/>
      <c r="CX9363" s="245"/>
      <c r="CY9363" s="245"/>
      <c r="CZ9363" s="245"/>
      <c r="DA9363" s="245"/>
      <c r="DB9363" s="245"/>
      <c r="DC9363" s="245"/>
      <c r="DD9363" s="245"/>
      <c r="DE9363" s="245"/>
      <c r="DF9363" s="245"/>
      <c r="DG9363" s="245"/>
      <c r="DH9363" s="245"/>
      <c r="DI9363" s="245"/>
      <c r="DJ9363" s="245"/>
      <c r="DK9363" s="245"/>
      <c r="DL9363" s="245"/>
      <c r="DM9363" s="245"/>
      <c r="DN9363" s="245"/>
      <c r="DO9363" s="245"/>
      <c r="DP9363" s="245"/>
      <c r="DQ9363" s="245"/>
      <c r="DR9363" s="245"/>
      <c r="DS9363" s="245"/>
      <c r="DT9363" s="245"/>
      <c r="DU9363" s="245"/>
      <c r="DV9363" s="245"/>
      <c r="DW9363" s="245"/>
      <c r="DX9363" s="245"/>
      <c r="DY9363" s="245"/>
      <c r="DZ9363" s="245"/>
      <c r="EA9363" s="245"/>
      <c r="EB9363" s="245"/>
      <c r="EC9363" s="245"/>
      <c r="ED9363" s="245"/>
      <c r="EE9363" s="245"/>
      <c r="EF9363" s="245"/>
      <c r="EG9363" s="245"/>
      <c r="EH9363" s="245"/>
      <c r="EI9363" s="245"/>
      <c r="EJ9363" s="245"/>
      <c r="EK9363" s="245"/>
      <c r="EL9363" s="245"/>
      <c r="EM9363" s="245"/>
      <c r="EN9363" s="245"/>
      <c r="EO9363" s="245"/>
      <c r="EP9363" s="245"/>
      <c r="EQ9363" s="245"/>
      <c r="ER9363" s="245"/>
      <c r="ES9363" s="245"/>
      <c r="ET9363" s="245"/>
      <c r="EU9363" s="245"/>
      <c r="EV9363" s="245"/>
      <c r="EW9363" s="245"/>
      <c r="EX9363" s="245"/>
      <c r="EY9363" s="245"/>
      <c r="EZ9363" s="245"/>
      <c r="FA9363" s="245"/>
      <c r="FB9363" s="245"/>
      <c r="FC9363" s="245"/>
      <c r="FD9363" s="245"/>
      <c r="FE9363" s="245"/>
      <c r="FF9363" s="245"/>
      <c r="FG9363" s="245"/>
      <c r="FH9363" s="245"/>
      <c r="FI9363" s="245"/>
      <c r="FJ9363" s="245"/>
      <c r="FK9363" s="245"/>
      <c r="FL9363" s="245"/>
      <c r="FM9363" s="245"/>
      <c r="FN9363" s="245"/>
      <c r="FO9363" s="245"/>
      <c r="FP9363" s="245"/>
      <c r="FQ9363" s="245"/>
      <c r="FR9363" s="245"/>
      <c r="FS9363" s="245"/>
      <c r="FT9363" s="245"/>
      <c r="FU9363" s="245"/>
      <c r="FV9363" s="245"/>
      <c r="FW9363" s="245"/>
      <c r="FX9363" s="245"/>
      <c r="FY9363" s="245"/>
      <c r="FZ9363" s="245"/>
      <c r="GA9363" s="245"/>
      <c r="GB9363" s="245"/>
      <c r="GC9363" s="245"/>
      <c r="GD9363" s="245"/>
      <c r="GE9363" s="245"/>
      <c r="GF9363" s="245"/>
      <c r="GG9363" s="245"/>
      <c r="GH9363" s="245"/>
      <c r="GI9363" s="245"/>
      <c r="GJ9363" s="245"/>
      <c r="GK9363" s="245"/>
      <c r="GL9363" s="245"/>
      <c r="GM9363" s="245"/>
      <c r="GN9363" s="245"/>
      <c r="GO9363" s="245"/>
      <c r="GP9363" s="245"/>
      <c r="GQ9363" s="245"/>
      <c r="GR9363" s="245"/>
      <c r="GS9363" s="245"/>
      <c r="GT9363" s="245"/>
      <c r="GU9363" s="245"/>
      <c r="GV9363" s="245"/>
      <c r="GW9363" s="245"/>
      <c r="GX9363" s="245"/>
      <c r="GY9363" s="245"/>
      <c r="GZ9363" s="245"/>
      <c r="HA9363" s="245"/>
      <c r="HB9363" s="245"/>
      <c r="HC9363" s="245"/>
      <c r="HD9363" s="245"/>
      <c r="HE9363" s="245"/>
      <c r="HF9363" s="245"/>
      <c r="HG9363" s="245"/>
      <c r="HH9363" s="245"/>
      <c r="HI9363" s="245"/>
      <c r="HJ9363" s="245"/>
      <c r="HK9363" s="245"/>
      <c r="HL9363" s="245"/>
      <c r="HM9363" s="245"/>
      <c r="HN9363" s="245"/>
      <c r="HO9363" s="245"/>
      <c r="HP9363" s="245"/>
      <c r="HQ9363" s="245"/>
      <c r="HR9363" s="245"/>
      <c r="HS9363" s="245"/>
      <c r="HT9363" s="245"/>
      <c r="HU9363" s="245"/>
      <c r="HV9363" s="245"/>
      <c r="HW9363" s="245"/>
      <c r="HX9363" s="245"/>
      <c r="HY9363" s="245"/>
      <c r="HZ9363" s="245"/>
      <c r="IA9363" s="245"/>
      <c r="IB9363" s="245"/>
      <c r="IC9363" s="245"/>
      <c r="ID9363" s="245"/>
      <c r="IE9363" s="245"/>
      <c r="IF9363" s="245"/>
      <c r="IG9363" s="245"/>
      <c r="IH9363" s="245"/>
      <c r="II9363" s="245"/>
    </row>
    <row r="9364" spans="1:243" ht="12.75" customHeight="1">
      <c r="B9364" s="233"/>
      <c r="C9364" s="233"/>
      <c r="D9364" s="467"/>
      <c r="E9364" s="293" t="s">
        <v>236</v>
      </c>
      <c r="F9364" s="386" t="s">
        <v>143</v>
      </c>
      <c r="G9364" s="829"/>
      <c r="H9364" s="468"/>
      <c r="L9364" s="468"/>
      <c r="M9364" s="469"/>
    </row>
    <row r="9365" spans="1:243" ht="12.75" customHeight="1">
      <c r="A9365" s="387"/>
      <c r="B9365" s="233"/>
      <c r="C9365" s="233"/>
      <c r="D9365" s="470">
        <v>1</v>
      </c>
      <c r="E9365" s="829" t="s">
        <v>4</v>
      </c>
      <c r="F9365" s="1380" t="s">
        <v>1795</v>
      </c>
      <c r="G9365" s="829"/>
      <c r="H9365" s="471">
        <f>Bahan!$C$697</f>
        <v>1300000</v>
      </c>
      <c r="L9365" s="469">
        <f>D9365*H9365</f>
        <v>1300000</v>
      </c>
      <c r="M9365" s="469"/>
    </row>
    <row r="9366" spans="1:243" ht="12.75" customHeight="1">
      <c r="A9366" s="387"/>
      <c r="B9366" s="233"/>
      <c r="C9366" s="233"/>
      <c r="D9366" s="470">
        <v>0.1</v>
      </c>
      <c r="E9366" s="829" t="s">
        <v>8</v>
      </c>
      <c r="F9366" s="1380" t="s">
        <v>704</v>
      </c>
      <c r="G9366" s="829"/>
      <c r="H9366" s="471">
        <f>H9365</f>
        <v>1300000</v>
      </c>
      <c r="L9366" s="469">
        <f>D9366*H9366</f>
        <v>130000</v>
      </c>
      <c r="M9366" s="469"/>
    </row>
    <row r="9367" spans="1:243" s="1383" customFormat="1" ht="14">
      <c r="A9367" s="1382"/>
      <c r="D9367" s="1384"/>
      <c r="E9367" s="1385"/>
      <c r="G9367" s="1385"/>
      <c r="H9367" s="464">
        <f>IFERROR(VLOOKUP(F9367,[143]bahan!$B$3:$D$474,3,FALSE),"")</f>
        <v>0</v>
      </c>
      <c r="L9367" s="1386"/>
      <c r="M9367" s="426" t="s">
        <v>128</v>
      </c>
      <c r="N9367" s="265">
        <f>SUM(L9365:L9366)</f>
        <v>1430000</v>
      </c>
    </row>
    <row r="9368" spans="1:243" s="1383" customFormat="1" ht="14">
      <c r="A9368" s="1382"/>
      <c r="D9368" s="1384"/>
      <c r="E9368" s="1385"/>
      <c r="G9368" s="1385"/>
      <c r="H9368" s="471"/>
      <c r="I9368" s="233"/>
      <c r="J9368" s="233"/>
      <c r="K9368" s="233"/>
      <c r="L9368" s="469"/>
      <c r="M9368" s="431" t="s">
        <v>169</v>
      </c>
      <c r="N9368" s="268" t="s">
        <v>169</v>
      </c>
    </row>
    <row r="9369" spans="1:243" s="1383" customFormat="1" ht="14">
      <c r="A9369" s="1382"/>
      <c r="D9369" s="1384"/>
      <c r="E9369" s="1385"/>
      <c r="G9369" s="1385"/>
      <c r="H9369" s="233" t="s">
        <v>170</v>
      </c>
      <c r="I9369" s="233"/>
      <c r="J9369" s="233"/>
      <c r="K9369" s="233"/>
      <c r="L9369" s="469"/>
      <c r="M9369" s="426" t="s">
        <v>128</v>
      </c>
      <c r="N9369" s="426">
        <f>SUM(N9365:N9367)</f>
        <v>1430000</v>
      </c>
    </row>
    <row r="9370" spans="1:243" s="1383" customFormat="1" ht="14">
      <c r="A9370" s="1382"/>
      <c r="D9370" s="1384"/>
      <c r="E9370" s="1385"/>
      <c r="G9370" s="1385"/>
      <c r="H9370" s="269" t="s">
        <v>3123</v>
      </c>
      <c r="I9370" s="233"/>
      <c r="J9370" s="233"/>
      <c r="K9370" s="270"/>
      <c r="L9370" s="233"/>
      <c r="M9370" s="230" t="s">
        <v>128</v>
      </c>
      <c r="N9370" s="265">
        <f>N9369*$Q$4</f>
        <v>143000</v>
      </c>
    </row>
    <row r="9371" spans="1:243" s="1383" customFormat="1" ht="14">
      <c r="A9371" s="1382"/>
      <c r="D9371" s="1384"/>
      <c r="E9371" s="1385"/>
      <c r="G9371" s="1385"/>
      <c r="H9371" s="233" t="s">
        <v>171</v>
      </c>
      <c r="I9371" s="233"/>
      <c r="J9371" s="233"/>
      <c r="K9371" s="233"/>
      <c r="L9371" s="469"/>
      <c r="M9371" s="230" t="s">
        <v>128</v>
      </c>
      <c r="N9371" s="262">
        <f>ROUNDDOWN((N9369+N9370),0)</f>
        <v>1573000</v>
      </c>
    </row>
    <row r="9372" spans="1:243" ht="13">
      <c r="B9372" s="233"/>
      <c r="C9372" s="233"/>
      <c r="D9372" s="449"/>
      <c r="E9372" s="829"/>
      <c r="F9372" s="279"/>
      <c r="G9372" s="829"/>
      <c r="H9372" s="469"/>
      <c r="L9372" s="469"/>
      <c r="M9372" s="465"/>
    </row>
    <row r="9373" spans="1:243" ht="13">
      <c r="A9373" s="258">
        <f>1+A9363</f>
        <v>386</v>
      </c>
      <c r="B9373" s="1250" t="s">
        <v>1796</v>
      </c>
      <c r="C9373" s="1378"/>
      <c r="D9373" s="245" t="s">
        <v>3209</v>
      </c>
      <c r="E9373" s="245"/>
      <c r="F9373" s="360"/>
      <c r="G9373" s="1387"/>
      <c r="H9373" s="465"/>
      <c r="I9373" s="1378"/>
      <c r="J9373" s="1378"/>
      <c r="K9373" s="1378"/>
      <c r="L9373" s="465"/>
      <c r="M9373" s="465"/>
      <c r="N9373" s="1378"/>
    </row>
    <row r="9374" spans="1:243" ht="13">
      <c r="A9374" s="403"/>
      <c r="B9374" s="1378"/>
      <c r="C9374" s="1378"/>
      <c r="D9374" s="456"/>
      <c r="E9374" s="829" t="s">
        <v>147</v>
      </c>
      <c r="F9374" s="279" t="s">
        <v>148</v>
      </c>
      <c r="G9374" s="1387"/>
      <c r="H9374" s="248"/>
      <c r="I9374" s="1378"/>
      <c r="J9374" s="1378"/>
      <c r="K9374" s="1378"/>
      <c r="L9374" s="469"/>
      <c r="M9374" s="469"/>
      <c r="N9374" s="1378"/>
    </row>
    <row r="9375" spans="1:243" ht="13">
      <c r="A9375" s="403"/>
      <c r="B9375" s="1378"/>
      <c r="C9375" s="1378"/>
      <c r="D9375" s="416">
        <v>0.5</v>
      </c>
      <c r="E9375" s="829" t="s">
        <v>149</v>
      </c>
      <c r="F9375" s="287" t="s">
        <v>1596</v>
      </c>
      <c r="G9375" s="1387"/>
      <c r="H9375" s="248">
        <f>Bahan!$C$20</f>
        <v>135000</v>
      </c>
      <c r="I9375" s="1378"/>
      <c r="J9375" s="1378"/>
      <c r="K9375" s="1378"/>
      <c r="L9375" s="469">
        <f>D9375*H9375</f>
        <v>67500</v>
      </c>
      <c r="M9375" s="469"/>
      <c r="N9375" s="1378"/>
    </row>
    <row r="9376" spans="1:243" ht="13">
      <c r="A9376" s="403"/>
      <c r="B9376" s="1378"/>
      <c r="C9376" s="1378"/>
      <c r="D9376" s="416">
        <v>0.05</v>
      </c>
      <c r="E9376" s="829" t="s">
        <v>149</v>
      </c>
      <c r="F9376" s="287" t="s">
        <v>153</v>
      </c>
      <c r="G9376" s="1387"/>
      <c r="H9376" s="248">
        <f>Bahan!$C$21</f>
        <v>145000</v>
      </c>
      <c r="I9376" s="1378"/>
      <c r="J9376" s="1378"/>
      <c r="K9376" s="1378"/>
      <c r="L9376" s="469">
        <f>D9376*H9376</f>
        <v>7250</v>
      </c>
      <c r="M9376" s="469"/>
      <c r="N9376" s="1378"/>
    </row>
    <row r="9377" spans="1:14" ht="13">
      <c r="A9377" s="403"/>
      <c r="B9377" s="1378"/>
      <c r="C9377" s="1378"/>
      <c r="D9377" s="416">
        <v>0.05</v>
      </c>
      <c r="E9377" s="829" t="s">
        <v>149</v>
      </c>
      <c r="F9377" s="279" t="s">
        <v>154</v>
      </c>
      <c r="G9377" s="1387"/>
      <c r="H9377" s="248">
        <f>Bahan!$C$22</f>
        <v>150000</v>
      </c>
      <c r="I9377" s="1378"/>
      <c r="J9377" s="1378"/>
      <c r="K9377" s="1378"/>
      <c r="L9377" s="469">
        <f>D9377*H9377</f>
        <v>7500</v>
      </c>
      <c r="M9377" s="469"/>
      <c r="N9377" s="1378"/>
    </row>
    <row r="9378" spans="1:14" ht="13">
      <c r="A9378" s="403"/>
      <c r="B9378" s="1378"/>
      <c r="C9378" s="1378"/>
      <c r="D9378" s="416"/>
      <c r="E9378" s="829" t="s">
        <v>155</v>
      </c>
      <c r="F9378" s="279" t="s">
        <v>156</v>
      </c>
      <c r="G9378" s="1387"/>
      <c r="H9378" s="471"/>
      <c r="I9378" s="1378"/>
      <c r="J9378" s="1378"/>
      <c r="K9378" s="1378"/>
      <c r="L9378" s="469"/>
      <c r="M9378" s="469"/>
      <c r="N9378" s="265">
        <f>SUM(L9375:L9377)/2</f>
        <v>41125</v>
      </c>
    </row>
    <row r="9379" spans="1:14" ht="13">
      <c r="A9379" s="403"/>
      <c r="B9379" s="1378"/>
      <c r="C9379" s="1378"/>
      <c r="D9379" s="456">
        <v>1</v>
      </c>
      <c r="E9379" s="829" t="s">
        <v>441</v>
      </c>
      <c r="F9379" s="279" t="s">
        <v>3208</v>
      </c>
      <c r="G9379" s="1387"/>
      <c r="H9379" s="469">
        <f>Bahan!C698</f>
        <v>55000</v>
      </c>
      <c r="I9379" s="1378"/>
      <c r="J9379" s="1378"/>
      <c r="K9379" s="1378"/>
      <c r="L9379" s="469">
        <f>D9379*H9379</f>
        <v>55000</v>
      </c>
      <c r="M9379" s="469"/>
      <c r="N9379" s="1378"/>
    </row>
    <row r="9380" spans="1:14" ht="13">
      <c r="A9380" s="403"/>
      <c r="B9380" s="1378"/>
      <c r="C9380" s="1378"/>
      <c r="D9380" s="416">
        <v>0.05</v>
      </c>
      <c r="E9380" s="829"/>
      <c r="F9380" s="279" t="s">
        <v>1170</v>
      </c>
      <c r="G9380" s="1387"/>
      <c r="H9380" s="469">
        <f>H9379</f>
        <v>55000</v>
      </c>
      <c r="I9380" s="1378"/>
      <c r="J9380" s="1378"/>
      <c r="K9380" s="1378"/>
      <c r="L9380" s="469">
        <f>H9380*0.05</f>
        <v>2750</v>
      </c>
      <c r="M9380" s="469"/>
      <c r="N9380" s="1378"/>
    </row>
    <row r="9381" spans="1:14" ht="14">
      <c r="A9381" s="1382"/>
      <c r="B9381" s="1383"/>
      <c r="C9381" s="1383"/>
      <c r="D9381" s="1384"/>
      <c r="E9381" s="1385"/>
      <c r="F9381" s="1383"/>
      <c r="G9381" s="1385"/>
      <c r="H9381" s="464">
        <f>IFERROR(VLOOKUP(F9381,[143]bahan!$B$3:$D$474,3,FALSE),"")</f>
        <v>0</v>
      </c>
      <c r="I9381" s="1383"/>
      <c r="J9381" s="1383"/>
      <c r="K9381" s="1383"/>
      <c r="L9381" s="1386"/>
      <c r="M9381" s="426" t="s">
        <v>128</v>
      </c>
      <c r="N9381" s="265">
        <f>SUM(L9379:L9380)</f>
        <v>57750</v>
      </c>
    </row>
    <row r="9382" spans="1:14" ht="14">
      <c r="A9382" s="1382"/>
      <c r="B9382" s="1383"/>
      <c r="C9382" s="1383"/>
      <c r="D9382" s="1384"/>
      <c r="E9382" s="1385"/>
      <c r="F9382" s="1383"/>
      <c r="G9382" s="1385"/>
      <c r="H9382" s="471"/>
      <c r="L9382" s="469"/>
      <c r="M9382" s="431" t="s">
        <v>169</v>
      </c>
      <c r="N9382" s="268" t="s">
        <v>169</v>
      </c>
    </row>
    <row r="9383" spans="1:14" ht="14">
      <c r="A9383" s="1382"/>
      <c r="B9383" s="1383"/>
      <c r="C9383" s="1383"/>
      <c r="D9383" s="1384"/>
      <c r="E9383" s="1385"/>
      <c r="F9383" s="1383"/>
      <c r="G9383" s="1385"/>
      <c r="H9383" s="233" t="s">
        <v>170</v>
      </c>
      <c r="L9383" s="469"/>
      <c r="M9383" s="426" t="s">
        <v>128</v>
      </c>
      <c r="N9383" s="426">
        <f>SUM(N9375:N9381)</f>
        <v>98875</v>
      </c>
    </row>
    <row r="9384" spans="1:14" ht="14">
      <c r="A9384" s="1382"/>
      <c r="B9384" s="1383"/>
      <c r="C9384" s="1383"/>
      <c r="D9384" s="1384"/>
      <c r="E9384" s="1385"/>
      <c r="F9384" s="1383"/>
      <c r="G9384" s="1385"/>
      <c r="H9384" s="269" t="s">
        <v>3123</v>
      </c>
      <c r="K9384" s="270"/>
      <c r="M9384" s="230" t="s">
        <v>128</v>
      </c>
      <c r="N9384" s="265">
        <f>N9383*$Q$4</f>
        <v>9887.5</v>
      </c>
    </row>
    <row r="9385" spans="1:14" ht="14">
      <c r="A9385" s="1382"/>
      <c r="B9385" s="1383"/>
      <c r="C9385" s="1383"/>
      <c r="D9385" s="1384"/>
      <c r="E9385" s="1385"/>
      <c r="F9385" s="1383"/>
      <c r="G9385" s="1385"/>
      <c r="H9385" s="233" t="s">
        <v>171</v>
      </c>
      <c r="L9385" s="469"/>
      <c r="M9385" s="230" t="s">
        <v>128</v>
      </c>
      <c r="N9385" s="262">
        <f>ROUNDDOWN((N9383+N9384),0)</f>
        <v>108762</v>
      </c>
    </row>
    <row r="9386" spans="1:14" ht="13">
      <c r="B9386" s="233"/>
      <c r="C9386" s="233"/>
      <c r="D9386" s="449"/>
      <c r="E9386" s="829"/>
      <c r="F9386" s="279"/>
      <c r="G9386" s="829"/>
      <c r="H9386" s="469"/>
      <c r="L9386" s="469"/>
      <c r="M9386" s="465"/>
    </row>
    <row r="9387" spans="1:14" ht="13">
      <c r="A9387" s="258">
        <f>1+A9373</f>
        <v>387</v>
      </c>
      <c r="B9387" s="1250" t="s">
        <v>1796</v>
      </c>
      <c r="C9387" s="1378"/>
      <c r="D9387" s="245" t="s">
        <v>3210</v>
      </c>
      <c r="E9387" s="245"/>
      <c r="F9387" s="360"/>
      <c r="G9387" s="1387"/>
      <c r="H9387" s="465"/>
      <c r="I9387" s="1378"/>
      <c r="J9387" s="1378"/>
      <c r="K9387" s="1378"/>
      <c r="L9387" s="465"/>
      <c r="M9387" s="465"/>
      <c r="N9387" s="1378"/>
    </row>
    <row r="9388" spans="1:14" ht="13">
      <c r="A9388" s="403"/>
      <c r="B9388" s="1378"/>
      <c r="C9388" s="1378"/>
      <c r="D9388" s="456"/>
      <c r="E9388" s="829" t="s">
        <v>147</v>
      </c>
      <c r="F9388" s="279" t="s">
        <v>148</v>
      </c>
      <c r="G9388" s="1387"/>
      <c r="H9388" s="248"/>
      <c r="I9388" s="1378"/>
      <c r="J9388" s="1378"/>
      <c r="K9388" s="1378"/>
      <c r="L9388" s="469"/>
      <c r="M9388" s="469"/>
      <c r="N9388" s="1378"/>
    </row>
    <row r="9389" spans="1:14" ht="13">
      <c r="A9389" s="403"/>
      <c r="B9389" s="1378"/>
      <c r="C9389" s="1378"/>
      <c r="D9389" s="416">
        <v>0.5</v>
      </c>
      <c r="E9389" s="829" t="s">
        <v>149</v>
      </c>
      <c r="F9389" s="287" t="s">
        <v>1596</v>
      </c>
      <c r="G9389" s="1387"/>
      <c r="H9389" s="248">
        <f>Bahan!$C$20</f>
        <v>135000</v>
      </c>
      <c r="I9389" s="1378"/>
      <c r="J9389" s="1378"/>
      <c r="K9389" s="1378"/>
      <c r="L9389" s="469">
        <f>D9389*H9389</f>
        <v>67500</v>
      </c>
      <c r="M9389" s="469"/>
      <c r="N9389" s="1378"/>
    </row>
    <row r="9390" spans="1:14" ht="13">
      <c r="A9390" s="403"/>
      <c r="B9390" s="1378"/>
      <c r="C9390" s="1378"/>
      <c r="D9390" s="416">
        <v>0.05</v>
      </c>
      <c r="E9390" s="829" t="s">
        <v>149</v>
      </c>
      <c r="F9390" s="287" t="s">
        <v>153</v>
      </c>
      <c r="G9390" s="1387"/>
      <c r="H9390" s="248">
        <f>Bahan!$C$21</f>
        <v>145000</v>
      </c>
      <c r="I9390" s="1378"/>
      <c r="J9390" s="1378"/>
      <c r="K9390" s="1378"/>
      <c r="L9390" s="469">
        <f>D9390*H9390</f>
        <v>7250</v>
      </c>
      <c r="M9390" s="469"/>
      <c r="N9390" s="1378"/>
    </row>
    <row r="9391" spans="1:14" ht="13">
      <c r="A9391" s="403"/>
      <c r="B9391" s="1378"/>
      <c r="C9391" s="1378"/>
      <c r="D9391" s="416">
        <v>0.05</v>
      </c>
      <c r="E9391" s="829" t="s">
        <v>149</v>
      </c>
      <c r="F9391" s="279" t="s">
        <v>154</v>
      </c>
      <c r="G9391" s="1387"/>
      <c r="H9391" s="248">
        <f>Bahan!$C$22</f>
        <v>150000</v>
      </c>
      <c r="I9391" s="1378"/>
      <c r="J9391" s="1378"/>
      <c r="K9391" s="1378"/>
      <c r="L9391" s="469">
        <f>D9391*H9391</f>
        <v>7500</v>
      </c>
      <c r="M9391" s="469"/>
      <c r="N9391" s="1378"/>
    </row>
    <row r="9392" spans="1:14" ht="13">
      <c r="A9392" s="403"/>
      <c r="B9392" s="1378"/>
      <c r="C9392" s="1378"/>
      <c r="D9392" s="416"/>
      <c r="E9392" s="829" t="s">
        <v>155</v>
      </c>
      <c r="F9392" s="279" t="s">
        <v>156</v>
      </c>
      <c r="G9392" s="1387"/>
      <c r="H9392" s="471"/>
      <c r="I9392" s="1378"/>
      <c r="J9392" s="1378"/>
      <c r="K9392" s="1378"/>
      <c r="L9392" s="469"/>
      <c r="M9392" s="469"/>
      <c r="N9392" s="265">
        <f>SUM(L9389:L9391)/2</f>
        <v>41125</v>
      </c>
    </row>
    <row r="9393" spans="1:14" ht="13">
      <c r="A9393" s="403"/>
      <c r="B9393" s="1378"/>
      <c r="C9393" s="1378"/>
      <c r="D9393" s="456">
        <v>1</v>
      </c>
      <c r="E9393" s="829" t="s">
        <v>441</v>
      </c>
      <c r="F9393" s="279" t="s">
        <v>3207</v>
      </c>
      <c r="G9393" s="1387"/>
      <c r="H9393" s="469">
        <f>Bahan!C699</f>
        <v>75000</v>
      </c>
      <c r="I9393" s="1378"/>
      <c r="J9393" s="1378"/>
      <c r="K9393" s="1378"/>
      <c r="L9393" s="469">
        <f>D9393*H9393</f>
        <v>75000</v>
      </c>
      <c r="M9393" s="469"/>
      <c r="N9393" s="1378"/>
    </row>
    <row r="9394" spans="1:14" ht="13">
      <c r="A9394" s="403"/>
      <c r="B9394" s="1378"/>
      <c r="C9394" s="1378"/>
      <c r="D9394" s="416">
        <v>0.05</v>
      </c>
      <c r="E9394" s="829"/>
      <c r="F9394" s="279" t="s">
        <v>1170</v>
      </c>
      <c r="G9394" s="1387"/>
      <c r="H9394" s="469">
        <f>H9393</f>
        <v>75000</v>
      </c>
      <c r="I9394" s="1378"/>
      <c r="J9394" s="1378"/>
      <c r="K9394" s="1378"/>
      <c r="L9394" s="469">
        <f>H9394*0.05</f>
        <v>3750</v>
      </c>
      <c r="M9394" s="469"/>
      <c r="N9394" s="1378"/>
    </row>
    <row r="9395" spans="1:14" ht="14">
      <c r="A9395" s="1382"/>
      <c r="B9395" s="1383"/>
      <c r="C9395" s="1383"/>
      <c r="D9395" s="1384"/>
      <c r="E9395" s="1385"/>
      <c r="F9395" s="1383"/>
      <c r="G9395" s="1385"/>
      <c r="H9395" s="464">
        <f>IFERROR(VLOOKUP(F9395,[143]bahan!$B$3:$D$474,3,FALSE),"")</f>
        <v>0</v>
      </c>
      <c r="I9395" s="1383"/>
      <c r="J9395" s="1383"/>
      <c r="K9395" s="1383"/>
      <c r="L9395" s="1386"/>
      <c r="M9395" s="426" t="s">
        <v>128</v>
      </c>
      <c r="N9395" s="265">
        <f>SUM(L9393:L9394)</f>
        <v>78750</v>
      </c>
    </row>
    <row r="9396" spans="1:14" ht="14">
      <c r="A9396" s="1382"/>
      <c r="B9396" s="1383"/>
      <c r="C9396" s="1383"/>
      <c r="D9396" s="1384"/>
      <c r="E9396" s="1385"/>
      <c r="F9396" s="1383"/>
      <c r="G9396" s="1385"/>
      <c r="H9396" s="471"/>
      <c r="L9396" s="469"/>
      <c r="M9396" s="431" t="s">
        <v>169</v>
      </c>
      <c r="N9396" s="268" t="s">
        <v>169</v>
      </c>
    </row>
    <row r="9397" spans="1:14" ht="14">
      <c r="A9397" s="1382"/>
      <c r="B9397" s="1383"/>
      <c r="C9397" s="1383"/>
      <c r="D9397" s="1384"/>
      <c r="E9397" s="1385"/>
      <c r="F9397" s="1383"/>
      <c r="G9397" s="1385"/>
      <c r="H9397" s="233" t="s">
        <v>170</v>
      </c>
      <c r="L9397" s="469"/>
      <c r="M9397" s="426" t="s">
        <v>128</v>
      </c>
      <c r="N9397" s="426">
        <f>SUM(N9389:N9395)</f>
        <v>119875</v>
      </c>
    </row>
    <row r="9398" spans="1:14" ht="14">
      <c r="A9398" s="1382"/>
      <c r="B9398" s="1383"/>
      <c r="C9398" s="1383"/>
      <c r="D9398" s="1384"/>
      <c r="E9398" s="1385"/>
      <c r="F9398" s="1383"/>
      <c r="G9398" s="1385"/>
      <c r="H9398" s="269" t="s">
        <v>3123</v>
      </c>
      <c r="K9398" s="270"/>
      <c r="M9398" s="230" t="s">
        <v>128</v>
      </c>
      <c r="N9398" s="265">
        <f>N9397*$Q$4</f>
        <v>11987.5</v>
      </c>
    </row>
    <row r="9399" spans="1:14" ht="14">
      <c r="A9399" s="1382"/>
      <c r="B9399" s="1383"/>
      <c r="C9399" s="1383"/>
      <c r="D9399" s="1384"/>
      <c r="E9399" s="1385"/>
      <c r="F9399" s="1383"/>
      <c r="G9399" s="1385"/>
      <c r="H9399" s="233" t="s">
        <v>171</v>
      </c>
      <c r="L9399" s="469"/>
      <c r="M9399" s="230" t="s">
        <v>128</v>
      </c>
      <c r="N9399" s="262">
        <f>ROUNDDOWN((N9397+N9398),0)</f>
        <v>131862</v>
      </c>
    </row>
    <row r="9400" spans="1:14" ht="13">
      <c r="B9400" s="233"/>
      <c r="C9400" s="233"/>
      <c r="D9400" s="449"/>
      <c r="E9400" s="829"/>
      <c r="F9400" s="279"/>
      <c r="G9400" s="829"/>
      <c r="H9400" s="469"/>
      <c r="L9400" s="469"/>
      <c r="M9400" s="465"/>
    </row>
    <row r="9401" spans="1:14" s="1378" customFormat="1" ht="13">
      <c r="A9401" s="258">
        <f>1+A9387</f>
        <v>388</v>
      </c>
      <c r="B9401" s="1250" t="s">
        <v>1796</v>
      </c>
      <c r="D9401" s="245" t="s">
        <v>1797</v>
      </c>
      <c r="E9401" s="245"/>
      <c r="F9401" s="360"/>
      <c r="G9401" s="1387"/>
      <c r="H9401" s="465"/>
      <c r="L9401" s="465"/>
      <c r="M9401" s="465"/>
    </row>
    <row r="9402" spans="1:14" s="1378" customFormat="1" ht="13">
      <c r="A9402" s="403"/>
      <c r="D9402" s="456"/>
      <c r="E9402" s="829" t="s">
        <v>147</v>
      </c>
      <c r="F9402" s="279" t="s">
        <v>148</v>
      </c>
      <c r="G9402" s="1387"/>
      <c r="H9402" s="248"/>
      <c r="L9402" s="469"/>
      <c r="M9402" s="469"/>
    </row>
    <row r="9403" spans="1:14" s="1378" customFormat="1" ht="13">
      <c r="A9403" s="403"/>
      <c r="D9403" s="416">
        <v>0.5</v>
      </c>
      <c r="E9403" s="829" t="s">
        <v>149</v>
      </c>
      <c r="F9403" s="287" t="s">
        <v>1596</v>
      </c>
      <c r="G9403" s="1387"/>
      <c r="H9403" s="248">
        <f>Bahan!$C$20</f>
        <v>135000</v>
      </c>
      <c r="L9403" s="469">
        <f>D9403*H9403</f>
        <v>67500</v>
      </c>
      <c r="M9403" s="469"/>
    </row>
    <row r="9404" spans="1:14" s="1378" customFormat="1" ht="13">
      <c r="A9404" s="403"/>
      <c r="D9404" s="416">
        <v>0.05</v>
      </c>
      <c r="E9404" s="829" t="s">
        <v>149</v>
      </c>
      <c r="F9404" s="287" t="s">
        <v>153</v>
      </c>
      <c r="G9404" s="1387"/>
      <c r="H9404" s="248">
        <f>Bahan!$C$21</f>
        <v>145000</v>
      </c>
      <c r="L9404" s="469">
        <f>D9404*H9404</f>
        <v>7250</v>
      </c>
      <c r="M9404" s="469"/>
    </row>
    <row r="9405" spans="1:14" s="1378" customFormat="1" ht="13">
      <c r="A9405" s="403"/>
      <c r="D9405" s="416">
        <v>0.05</v>
      </c>
      <c r="E9405" s="829" t="s">
        <v>149</v>
      </c>
      <c r="F9405" s="279" t="s">
        <v>154</v>
      </c>
      <c r="G9405" s="1387"/>
      <c r="H9405" s="248">
        <f>Bahan!$C$22</f>
        <v>150000</v>
      </c>
      <c r="L9405" s="469">
        <f>D9405*H9405</f>
        <v>7500</v>
      </c>
      <c r="M9405" s="469"/>
    </row>
    <row r="9406" spans="1:14" s="1378" customFormat="1" ht="13">
      <c r="A9406" s="403"/>
      <c r="D9406" s="416"/>
      <c r="E9406" s="829" t="s">
        <v>155</v>
      </c>
      <c r="F9406" s="279" t="s">
        <v>156</v>
      </c>
      <c r="G9406" s="1387"/>
      <c r="H9406" s="471"/>
      <c r="L9406" s="469"/>
      <c r="M9406" s="469"/>
      <c r="N9406" s="265">
        <f>SUM(L9403:L9405)/2</f>
        <v>41125</v>
      </c>
    </row>
    <row r="9407" spans="1:14" s="1378" customFormat="1" ht="13">
      <c r="A9407" s="403"/>
      <c r="D9407" s="456">
        <v>1</v>
      </c>
      <c r="E9407" s="829" t="s">
        <v>441</v>
      </c>
      <c r="F9407" s="279" t="s">
        <v>1798</v>
      </c>
      <c r="G9407" s="1387"/>
      <c r="H9407" s="469">
        <f>Bahan!$C$700</f>
        <v>120000</v>
      </c>
      <c r="L9407" s="469">
        <f>D9407*H9407</f>
        <v>120000</v>
      </c>
      <c r="M9407" s="469"/>
    </row>
    <row r="9408" spans="1:14" s="1378" customFormat="1" ht="13">
      <c r="A9408" s="403"/>
      <c r="D9408" s="416">
        <v>0.05</v>
      </c>
      <c r="E9408" s="829"/>
      <c r="F9408" s="279" t="s">
        <v>1170</v>
      </c>
      <c r="G9408" s="1387"/>
      <c r="H9408" s="469">
        <f>H9407</f>
        <v>120000</v>
      </c>
      <c r="L9408" s="469">
        <f>H9408*0.05</f>
        <v>6000</v>
      </c>
      <c r="M9408" s="469"/>
    </row>
    <row r="9409" spans="1:14" s="1383" customFormat="1" ht="14">
      <c r="A9409" s="1382"/>
      <c r="D9409" s="1384"/>
      <c r="E9409" s="1385"/>
      <c r="G9409" s="1385"/>
      <c r="H9409" s="464">
        <f>IFERROR(VLOOKUP(F9409,[143]bahan!$B$3:$D$474,3,FALSE),"")</f>
        <v>0</v>
      </c>
      <c r="L9409" s="1386"/>
      <c r="M9409" s="426" t="s">
        <v>128</v>
      </c>
      <c r="N9409" s="265">
        <f>SUM(L9407:L9408)</f>
        <v>126000</v>
      </c>
    </row>
    <row r="9410" spans="1:14" s="1383" customFormat="1" ht="14">
      <c r="A9410" s="1382"/>
      <c r="D9410" s="1384"/>
      <c r="E9410" s="1385"/>
      <c r="G9410" s="1385"/>
      <c r="H9410" s="471"/>
      <c r="I9410" s="233"/>
      <c r="J9410" s="233"/>
      <c r="K9410" s="233"/>
      <c r="L9410" s="469"/>
      <c r="M9410" s="431" t="s">
        <v>169</v>
      </c>
      <c r="N9410" s="268" t="s">
        <v>169</v>
      </c>
    </row>
    <row r="9411" spans="1:14" s="1383" customFormat="1" ht="14">
      <c r="A9411" s="1382"/>
      <c r="D9411" s="1384"/>
      <c r="E9411" s="1385"/>
      <c r="G9411" s="1385"/>
      <c r="H9411" s="233" t="s">
        <v>170</v>
      </c>
      <c r="I9411" s="233"/>
      <c r="J9411" s="233"/>
      <c r="K9411" s="233"/>
      <c r="L9411" s="469"/>
      <c r="M9411" s="426" t="s">
        <v>128</v>
      </c>
      <c r="N9411" s="426">
        <f>SUM(N9403:N9409)</f>
        <v>167125</v>
      </c>
    </row>
    <row r="9412" spans="1:14" s="1383" customFormat="1" ht="14">
      <c r="A9412" s="1382"/>
      <c r="D9412" s="1384"/>
      <c r="E9412" s="1385"/>
      <c r="G9412" s="1385"/>
      <c r="H9412" s="269" t="s">
        <v>3123</v>
      </c>
      <c r="I9412" s="233"/>
      <c r="J9412" s="233"/>
      <c r="K9412" s="270"/>
      <c r="L9412" s="233"/>
      <c r="M9412" s="230" t="s">
        <v>128</v>
      </c>
      <c r="N9412" s="265">
        <f>N9411*$Q$4</f>
        <v>16712.5</v>
      </c>
    </row>
    <row r="9413" spans="1:14" s="1383" customFormat="1" ht="14">
      <c r="A9413" s="1382"/>
      <c r="D9413" s="1384"/>
      <c r="E9413" s="1385"/>
      <c r="G9413" s="1385"/>
      <c r="H9413" s="233" t="s">
        <v>171</v>
      </c>
      <c r="I9413" s="233"/>
      <c r="J9413" s="233"/>
      <c r="K9413" s="233"/>
      <c r="L9413" s="469"/>
      <c r="M9413" s="230" t="s">
        <v>128</v>
      </c>
      <c r="N9413" s="262">
        <f>ROUNDDOWN((N9411+N9412),0)</f>
        <v>183837</v>
      </c>
    </row>
    <row r="9414" spans="1:14" s="1378" customFormat="1" ht="13">
      <c r="A9414" s="231"/>
      <c r="D9414" s="449"/>
      <c r="E9414" s="829"/>
      <c r="F9414" s="279"/>
      <c r="G9414" s="1387"/>
      <c r="H9414" s="469"/>
      <c r="L9414" s="469"/>
      <c r="M9414" s="469"/>
    </row>
    <row r="9415" spans="1:14" s="1378" customFormat="1" ht="13">
      <c r="A9415" s="258">
        <f>1+A9401</f>
        <v>389</v>
      </c>
      <c r="B9415" s="1250" t="s">
        <v>1799</v>
      </c>
      <c r="D9415" s="245" t="s">
        <v>3205</v>
      </c>
      <c r="E9415" s="245"/>
      <c r="F9415" s="360"/>
      <c r="G9415" s="1387"/>
      <c r="H9415" s="465"/>
      <c r="L9415" s="465"/>
      <c r="M9415" s="465"/>
    </row>
    <row r="9416" spans="1:14" s="1378" customFormat="1" ht="13">
      <c r="A9416" s="403"/>
      <c r="D9416" s="456"/>
      <c r="E9416" s="829" t="s">
        <v>147</v>
      </c>
      <c r="F9416" s="279" t="s">
        <v>148</v>
      </c>
      <c r="G9416" s="1387"/>
      <c r="H9416" s="469"/>
      <c r="L9416" s="469"/>
      <c r="M9416" s="469"/>
    </row>
    <row r="9417" spans="1:14" s="1378" customFormat="1" ht="13">
      <c r="A9417" s="403"/>
      <c r="D9417" s="416">
        <v>0.5</v>
      </c>
      <c r="E9417" s="829" t="s">
        <v>149</v>
      </c>
      <c r="F9417" s="287" t="s">
        <v>1596</v>
      </c>
      <c r="G9417" s="1387"/>
      <c r="H9417" s="248">
        <f>Bahan!$C$20</f>
        <v>135000</v>
      </c>
      <c r="L9417" s="469">
        <f>D9417*H9417</f>
        <v>67500</v>
      </c>
      <c r="M9417" s="469"/>
    </row>
    <row r="9418" spans="1:14" s="1378" customFormat="1" ht="13">
      <c r="A9418" s="403"/>
      <c r="D9418" s="416">
        <v>0.05</v>
      </c>
      <c r="E9418" s="829" t="s">
        <v>149</v>
      </c>
      <c r="F9418" s="287" t="s">
        <v>153</v>
      </c>
      <c r="G9418" s="1387"/>
      <c r="H9418" s="248">
        <f>Bahan!$C$21</f>
        <v>145000</v>
      </c>
      <c r="L9418" s="469">
        <f>D9418*H9418</f>
        <v>7250</v>
      </c>
      <c r="M9418" s="469"/>
    </row>
    <row r="9419" spans="1:14" s="1378" customFormat="1" ht="13">
      <c r="A9419" s="403"/>
      <c r="D9419" s="416">
        <v>0.05</v>
      </c>
      <c r="E9419" s="829" t="s">
        <v>149</v>
      </c>
      <c r="F9419" s="279" t="s">
        <v>154</v>
      </c>
      <c r="G9419" s="1387"/>
      <c r="H9419" s="248">
        <f>Bahan!$C$22</f>
        <v>150000</v>
      </c>
      <c r="L9419" s="469">
        <f>D9419*H9419</f>
        <v>7500</v>
      </c>
      <c r="M9419" s="469"/>
    </row>
    <row r="9420" spans="1:14" s="1378" customFormat="1" ht="13">
      <c r="A9420" s="403"/>
      <c r="D9420" s="416"/>
      <c r="E9420" s="829" t="s">
        <v>155</v>
      </c>
      <c r="F9420" s="279" t="s">
        <v>156</v>
      </c>
      <c r="G9420" s="1387"/>
      <c r="H9420" s="471"/>
      <c r="L9420" s="469"/>
      <c r="M9420" s="469"/>
      <c r="N9420" s="265">
        <f>SUM(L9417:L9419)/2</f>
        <v>41125</v>
      </c>
    </row>
    <row r="9421" spans="1:14" s="1378" customFormat="1" ht="13">
      <c r="A9421" s="403"/>
      <c r="D9421" s="456">
        <v>1</v>
      </c>
      <c r="E9421" s="829" t="s">
        <v>441</v>
      </c>
      <c r="F9421" s="279" t="s">
        <v>3206</v>
      </c>
      <c r="G9421" s="1387"/>
      <c r="H9421" s="469">
        <f>Bahan!$C$701</f>
        <v>150000</v>
      </c>
      <c r="L9421" s="469">
        <f>D9421*H9421</f>
        <v>150000</v>
      </c>
      <c r="M9421" s="469"/>
    </row>
    <row r="9422" spans="1:14" s="1378" customFormat="1" ht="13">
      <c r="A9422" s="403"/>
      <c r="D9422" s="416">
        <v>0.05</v>
      </c>
      <c r="E9422" s="829"/>
      <c r="F9422" s="279" t="s">
        <v>1170</v>
      </c>
      <c r="G9422" s="1387"/>
      <c r="H9422" s="469">
        <f>H9421</f>
        <v>150000</v>
      </c>
      <c r="L9422" s="469">
        <f>H9422*0.05</f>
        <v>7500</v>
      </c>
      <c r="M9422" s="469"/>
    </row>
    <row r="9423" spans="1:14" s="1378" customFormat="1" ht="14">
      <c r="A9423" s="1382"/>
      <c r="B9423" s="1383"/>
      <c r="C9423" s="1383"/>
      <c r="D9423" s="1384"/>
      <c r="E9423" s="1385"/>
      <c r="F9423" s="1383"/>
      <c r="G9423" s="1385"/>
      <c r="H9423" s="464">
        <f>IFERROR(VLOOKUP(F9423,[143]bahan!$B$3:$D$474,3,FALSE),"")</f>
        <v>0</v>
      </c>
      <c r="I9423" s="1383"/>
      <c r="J9423" s="1383"/>
      <c r="K9423" s="1383"/>
      <c r="L9423" s="1386"/>
      <c r="M9423" s="426" t="s">
        <v>128</v>
      </c>
      <c r="N9423" s="265">
        <f>SUM(L9421:L9422)</f>
        <v>157500</v>
      </c>
    </row>
    <row r="9424" spans="1:14" s="1378" customFormat="1" ht="14">
      <c r="A9424" s="1382"/>
      <c r="B9424" s="1383"/>
      <c r="C9424" s="1383"/>
      <c r="D9424" s="1384"/>
      <c r="E9424" s="1385"/>
      <c r="F9424" s="1383"/>
      <c r="G9424" s="1385"/>
      <c r="H9424" s="471"/>
      <c r="I9424" s="233"/>
      <c r="J9424" s="233"/>
      <c r="K9424" s="233"/>
      <c r="L9424" s="469"/>
      <c r="M9424" s="431" t="s">
        <v>169</v>
      </c>
      <c r="N9424" s="268" t="s">
        <v>169</v>
      </c>
    </row>
    <row r="9425" spans="1:14" s="1378" customFormat="1" ht="14">
      <c r="A9425" s="1382"/>
      <c r="B9425" s="1383"/>
      <c r="C9425" s="1383"/>
      <c r="D9425" s="1384"/>
      <c r="E9425" s="1385"/>
      <c r="F9425" s="1383"/>
      <c r="G9425" s="1385"/>
      <c r="H9425" s="233" t="s">
        <v>170</v>
      </c>
      <c r="I9425" s="233"/>
      <c r="J9425" s="233"/>
      <c r="K9425" s="233"/>
      <c r="L9425" s="469"/>
      <c r="M9425" s="426" t="s">
        <v>128</v>
      </c>
      <c r="N9425" s="426">
        <f>SUM(N9417:N9423)</f>
        <v>198625</v>
      </c>
    </row>
    <row r="9426" spans="1:14" s="1378" customFormat="1" ht="14">
      <c r="A9426" s="1382"/>
      <c r="B9426" s="1383"/>
      <c r="C9426" s="1383"/>
      <c r="D9426" s="1384"/>
      <c r="E9426" s="1385"/>
      <c r="F9426" s="1383"/>
      <c r="G9426" s="1385"/>
      <c r="H9426" s="269" t="s">
        <v>3123</v>
      </c>
      <c r="I9426" s="233"/>
      <c r="J9426" s="233"/>
      <c r="K9426" s="270"/>
      <c r="L9426" s="233"/>
      <c r="M9426" s="230" t="s">
        <v>128</v>
      </c>
      <c r="N9426" s="265">
        <f>N9425*$Q$4</f>
        <v>19862.5</v>
      </c>
    </row>
    <row r="9427" spans="1:14" s="1378" customFormat="1" ht="14">
      <c r="A9427" s="1382"/>
      <c r="B9427" s="1383"/>
      <c r="C9427" s="1383"/>
      <c r="D9427" s="1384"/>
      <c r="E9427" s="1385"/>
      <c r="F9427" s="1383"/>
      <c r="G9427" s="1385"/>
      <c r="H9427" s="233" t="s">
        <v>171</v>
      </c>
      <c r="I9427" s="233"/>
      <c r="J9427" s="233"/>
      <c r="K9427" s="233"/>
      <c r="L9427" s="469"/>
      <c r="M9427" s="230" t="s">
        <v>128</v>
      </c>
      <c r="N9427" s="262">
        <f>ROUNDDOWN((N9425+N9426),0)</f>
        <v>218487</v>
      </c>
    </row>
    <row r="9428" spans="1:14" s="1378" customFormat="1" ht="13">
      <c r="A9428" s="231"/>
      <c r="D9428" s="449"/>
      <c r="E9428" s="829"/>
      <c r="F9428" s="279"/>
      <c r="G9428" s="1387"/>
      <c r="H9428" s="469"/>
      <c r="L9428" s="469"/>
      <c r="M9428" s="469"/>
    </row>
    <row r="9429" spans="1:14" s="1378" customFormat="1" ht="13">
      <c r="A9429" s="258">
        <f>1+A9415</f>
        <v>390</v>
      </c>
      <c r="B9429" s="1250" t="s">
        <v>1799</v>
      </c>
      <c r="D9429" s="245" t="s">
        <v>1800</v>
      </c>
      <c r="E9429" s="245"/>
      <c r="F9429" s="360"/>
      <c r="G9429" s="1387"/>
      <c r="H9429" s="465"/>
      <c r="L9429" s="465"/>
      <c r="M9429" s="465"/>
    </row>
    <row r="9430" spans="1:14" s="1378" customFormat="1" ht="13">
      <c r="A9430" s="403"/>
      <c r="D9430" s="456"/>
      <c r="E9430" s="829" t="s">
        <v>147</v>
      </c>
      <c r="F9430" s="279" t="s">
        <v>148</v>
      </c>
      <c r="G9430" s="1387"/>
      <c r="H9430" s="469"/>
      <c r="L9430" s="469"/>
      <c r="M9430" s="469"/>
    </row>
    <row r="9431" spans="1:14" s="1378" customFormat="1" ht="13">
      <c r="A9431" s="403"/>
      <c r="D9431" s="416">
        <v>0.5</v>
      </c>
      <c r="E9431" s="829" t="s">
        <v>149</v>
      </c>
      <c r="F9431" s="287" t="s">
        <v>1596</v>
      </c>
      <c r="G9431" s="1387"/>
      <c r="H9431" s="248">
        <f>Bahan!$C$20</f>
        <v>135000</v>
      </c>
      <c r="L9431" s="469">
        <f>D9431*H9431</f>
        <v>67500</v>
      </c>
      <c r="M9431" s="469"/>
    </row>
    <row r="9432" spans="1:14" s="1378" customFormat="1" ht="13">
      <c r="A9432" s="403"/>
      <c r="D9432" s="416">
        <v>0.05</v>
      </c>
      <c r="E9432" s="829" t="s">
        <v>149</v>
      </c>
      <c r="F9432" s="287" t="s">
        <v>153</v>
      </c>
      <c r="G9432" s="1387"/>
      <c r="H9432" s="248">
        <f>Bahan!$C$21</f>
        <v>145000</v>
      </c>
      <c r="L9432" s="469">
        <f>D9432*H9432</f>
        <v>7250</v>
      </c>
      <c r="M9432" s="469"/>
    </row>
    <row r="9433" spans="1:14" s="1378" customFormat="1" ht="13">
      <c r="A9433" s="403"/>
      <c r="D9433" s="416">
        <v>0.05</v>
      </c>
      <c r="E9433" s="829" t="s">
        <v>149</v>
      </c>
      <c r="F9433" s="279" t="s">
        <v>154</v>
      </c>
      <c r="G9433" s="1387"/>
      <c r="H9433" s="248">
        <f>Bahan!$C$22</f>
        <v>150000</v>
      </c>
      <c r="L9433" s="469">
        <f>D9433*H9433</f>
        <v>7500</v>
      </c>
      <c r="M9433" s="469"/>
    </row>
    <row r="9434" spans="1:14" s="1378" customFormat="1" ht="13">
      <c r="A9434" s="403"/>
      <c r="D9434" s="416"/>
      <c r="E9434" s="829" t="s">
        <v>155</v>
      </c>
      <c r="F9434" s="279" t="s">
        <v>156</v>
      </c>
      <c r="G9434" s="1387"/>
      <c r="H9434" s="471"/>
      <c r="L9434" s="469"/>
      <c r="M9434" s="469"/>
      <c r="N9434" s="265">
        <f>SUM(L9431:L9433)/2</f>
        <v>41125</v>
      </c>
    </row>
    <row r="9435" spans="1:14" s="1378" customFormat="1" ht="13">
      <c r="A9435" s="403"/>
      <c r="D9435" s="456">
        <v>1</v>
      </c>
      <c r="E9435" s="829" t="s">
        <v>441</v>
      </c>
      <c r="F9435" s="279" t="s">
        <v>1801</v>
      </c>
      <c r="G9435" s="1387"/>
      <c r="H9435" s="469">
        <f>Bahan!$C$702</f>
        <v>180000</v>
      </c>
      <c r="L9435" s="469">
        <f>D9435*H9435</f>
        <v>180000</v>
      </c>
      <c r="M9435" s="469"/>
    </row>
    <row r="9436" spans="1:14" s="1378" customFormat="1" ht="13">
      <c r="A9436" s="403"/>
      <c r="D9436" s="416">
        <v>0.05</v>
      </c>
      <c r="E9436" s="829"/>
      <c r="F9436" s="279" t="s">
        <v>1170</v>
      </c>
      <c r="G9436" s="1387"/>
      <c r="H9436" s="469">
        <f>H9435</f>
        <v>180000</v>
      </c>
      <c r="L9436" s="469">
        <f>H9436*0.05</f>
        <v>9000</v>
      </c>
      <c r="M9436" s="469"/>
    </row>
    <row r="9437" spans="1:14" s="1383" customFormat="1" ht="14">
      <c r="A9437" s="1382"/>
      <c r="D9437" s="1384"/>
      <c r="E9437" s="1385"/>
      <c r="G9437" s="1385"/>
      <c r="H9437" s="464">
        <f>IFERROR(VLOOKUP(F9437,[143]bahan!$B$3:$D$474,3,FALSE),"")</f>
        <v>0</v>
      </c>
      <c r="L9437" s="1386"/>
      <c r="M9437" s="426" t="s">
        <v>128</v>
      </c>
      <c r="N9437" s="265">
        <f>SUM(L9435:L9436)</f>
        <v>189000</v>
      </c>
    </row>
    <row r="9438" spans="1:14" s="1383" customFormat="1" ht="14">
      <c r="A9438" s="1382"/>
      <c r="D9438" s="1384"/>
      <c r="E9438" s="1385"/>
      <c r="G9438" s="1385"/>
      <c r="H9438" s="471"/>
      <c r="I9438" s="233"/>
      <c r="J9438" s="233"/>
      <c r="K9438" s="233"/>
      <c r="L9438" s="469"/>
      <c r="M9438" s="431" t="s">
        <v>169</v>
      </c>
      <c r="N9438" s="268" t="s">
        <v>169</v>
      </c>
    </row>
    <row r="9439" spans="1:14" s="1383" customFormat="1" ht="14">
      <c r="A9439" s="1382"/>
      <c r="D9439" s="1384"/>
      <c r="E9439" s="1385"/>
      <c r="G9439" s="1385"/>
      <c r="H9439" s="233" t="s">
        <v>170</v>
      </c>
      <c r="I9439" s="233"/>
      <c r="J9439" s="233"/>
      <c r="K9439" s="233"/>
      <c r="L9439" s="469"/>
      <c r="M9439" s="426" t="s">
        <v>128</v>
      </c>
      <c r="N9439" s="426">
        <f>SUM(N9431:N9437)</f>
        <v>230125</v>
      </c>
    </row>
    <row r="9440" spans="1:14" s="1383" customFormat="1" ht="14">
      <c r="A9440" s="1382"/>
      <c r="D9440" s="1384"/>
      <c r="E9440" s="1385"/>
      <c r="G9440" s="1385"/>
      <c r="H9440" s="269" t="s">
        <v>3123</v>
      </c>
      <c r="I9440" s="233"/>
      <c r="J9440" s="233"/>
      <c r="K9440" s="270"/>
      <c r="L9440" s="233"/>
      <c r="M9440" s="230" t="s">
        <v>128</v>
      </c>
      <c r="N9440" s="265">
        <f>N9439*$Q$4</f>
        <v>23012.5</v>
      </c>
    </row>
    <row r="9441" spans="1:14" s="1383" customFormat="1" ht="14">
      <c r="A9441" s="1382"/>
      <c r="D9441" s="1384"/>
      <c r="E9441" s="1385"/>
      <c r="G9441" s="1385"/>
      <c r="H9441" s="233" t="s">
        <v>171</v>
      </c>
      <c r="I9441" s="233"/>
      <c r="J9441" s="233"/>
      <c r="K9441" s="233"/>
      <c r="L9441" s="469"/>
      <c r="M9441" s="230" t="s">
        <v>128</v>
      </c>
      <c r="N9441" s="262">
        <f>ROUNDDOWN((N9439+N9440),0)</f>
        <v>253137</v>
      </c>
    </row>
    <row r="9442" spans="1:14" s="1378" customFormat="1" ht="13">
      <c r="A9442" s="231"/>
      <c r="D9442" s="449"/>
      <c r="E9442" s="829"/>
      <c r="F9442" s="279"/>
      <c r="G9442" s="1387"/>
      <c r="H9442" s="469"/>
      <c r="L9442" s="469"/>
      <c r="M9442" s="469"/>
    </row>
    <row r="9443" spans="1:14" s="1378" customFormat="1" ht="13">
      <c r="A9443" s="258">
        <f>1+A9429</f>
        <v>391</v>
      </c>
      <c r="B9443" s="1250" t="s">
        <v>1799</v>
      </c>
      <c r="D9443" s="245" t="s">
        <v>2889</v>
      </c>
      <c r="E9443" s="245"/>
      <c r="F9443" s="360"/>
      <c r="G9443" s="1387"/>
      <c r="H9443" s="465"/>
      <c r="L9443" s="465"/>
      <c r="M9443" s="465"/>
    </row>
    <row r="9444" spans="1:14" s="1378" customFormat="1" ht="13">
      <c r="A9444" s="403"/>
      <c r="D9444" s="456"/>
      <c r="E9444" s="829" t="s">
        <v>147</v>
      </c>
      <c r="F9444" s="279" t="s">
        <v>148</v>
      </c>
      <c r="G9444" s="1387"/>
      <c r="H9444" s="469"/>
      <c r="L9444" s="469"/>
      <c r="M9444" s="469"/>
    </row>
    <row r="9445" spans="1:14" s="1378" customFormat="1" ht="13">
      <c r="A9445" s="403"/>
      <c r="D9445" s="416">
        <v>0.5</v>
      </c>
      <c r="E9445" s="829" t="s">
        <v>149</v>
      </c>
      <c r="F9445" s="287" t="s">
        <v>1596</v>
      </c>
      <c r="G9445" s="1387"/>
      <c r="H9445" s="248">
        <f>Bahan!$C$20</f>
        <v>135000</v>
      </c>
      <c r="L9445" s="469">
        <f>D9445*H9445</f>
        <v>67500</v>
      </c>
      <c r="M9445" s="469"/>
    </row>
    <row r="9446" spans="1:14" s="1378" customFormat="1" ht="13">
      <c r="A9446" s="403"/>
      <c r="D9446" s="416">
        <v>0.05</v>
      </c>
      <c r="E9446" s="829" t="s">
        <v>149</v>
      </c>
      <c r="F9446" s="287" t="s">
        <v>153</v>
      </c>
      <c r="G9446" s="1387"/>
      <c r="H9446" s="248">
        <f>Bahan!$C$21</f>
        <v>145000</v>
      </c>
      <c r="L9446" s="469">
        <f>D9446*H9446</f>
        <v>7250</v>
      </c>
      <c r="M9446" s="469"/>
    </row>
    <row r="9447" spans="1:14" s="1378" customFormat="1" ht="13">
      <c r="A9447" s="403"/>
      <c r="D9447" s="416">
        <v>0.05</v>
      </c>
      <c r="E9447" s="829" t="s">
        <v>149</v>
      </c>
      <c r="F9447" s="279" t="s">
        <v>154</v>
      </c>
      <c r="G9447" s="1387"/>
      <c r="H9447" s="248">
        <f>Bahan!$C$22</f>
        <v>150000</v>
      </c>
      <c r="L9447" s="469">
        <f>D9447*H9447</f>
        <v>7500</v>
      </c>
      <c r="M9447" s="469"/>
    </row>
    <row r="9448" spans="1:14" s="1378" customFormat="1" ht="13">
      <c r="A9448" s="403"/>
      <c r="D9448" s="416"/>
      <c r="E9448" s="829" t="s">
        <v>155</v>
      </c>
      <c r="F9448" s="279" t="s">
        <v>156</v>
      </c>
      <c r="G9448" s="1387"/>
      <c r="H9448" s="471"/>
      <c r="L9448" s="469"/>
      <c r="M9448" s="469"/>
      <c r="N9448" s="265">
        <f>SUM(L9445:L9447)</f>
        <v>82250</v>
      </c>
    </row>
    <row r="9449" spans="1:14" s="1378" customFormat="1" ht="13">
      <c r="A9449" s="403"/>
      <c r="D9449" s="456">
        <v>1</v>
      </c>
      <c r="E9449" s="829" t="s">
        <v>441</v>
      </c>
      <c r="F9449" s="279" t="s">
        <v>2890</v>
      </c>
      <c r="G9449" s="1387"/>
      <c r="H9449" s="469">
        <f>Bahan!$C$703</f>
        <v>165000</v>
      </c>
      <c r="L9449" s="469">
        <f>D9449*H9449</f>
        <v>165000</v>
      </c>
      <c r="M9449" s="469"/>
    </row>
    <row r="9450" spans="1:14" s="1378" customFormat="1" ht="13">
      <c r="A9450" s="403"/>
      <c r="D9450" s="416">
        <v>0.05</v>
      </c>
      <c r="E9450" s="829"/>
      <c r="F9450" s="279" t="s">
        <v>1170</v>
      </c>
      <c r="G9450" s="1387"/>
      <c r="H9450" s="469">
        <f>H9449</f>
        <v>165000</v>
      </c>
      <c r="L9450" s="469">
        <f>H9450*0.05</f>
        <v>8250</v>
      </c>
      <c r="M9450" s="469"/>
    </row>
    <row r="9451" spans="1:14" s="1378" customFormat="1" ht="14">
      <c r="A9451" s="1382"/>
      <c r="B9451" s="1383"/>
      <c r="C9451" s="1383"/>
      <c r="D9451" s="1384"/>
      <c r="E9451" s="1385"/>
      <c r="F9451" s="1383"/>
      <c r="G9451" s="1385"/>
      <c r="H9451" s="464">
        <f>IFERROR(VLOOKUP(F9451,[143]bahan!$B$3:$D$474,3,FALSE),"")</f>
        <v>0</v>
      </c>
      <c r="I9451" s="1383"/>
      <c r="J9451" s="1383"/>
      <c r="K9451" s="1383"/>
      <c r="L9451" s="1386"/>
      <c r="M9451" s="426" t="s">
        <v>128</v>
      </c>
      <c r="N9451" s="265">
        <f>SUM(L9449:L9450)</f>
        <v>173250</v>
      </c>
    </row>
    <row r="9452" spans="1:14" s="1378" customFormat="1" ht="14">
      <c r="A9452" s="1382"/>
      <c r="B9452" s="1383"/>
      <c r="C9452" s="1383"/>
      <c r="D9452" s="1384"/>
      <c r="E9452" s="1385"/>
      <c r="F9452" s="1383"/>
      <c r="G9452" s="1385"/>
      <c r="H9452" s="471"/>
      <c r="I9452" s="233"/>
      <c r="J9452" s="233"/>
      <c r="K9452" s="233"/>
      <c r="L9452" s="469"/>
      <c r="M9452" s="431" t="s">
        <v>169</v>
      </c>
      <c r="N9452" s="268" t="s">
        <v>169</v>
      </c>
    </row>
    <row r="9453" spans="1:14" s="1378" customFormat="1" ht="14">
      <c r="A9453" s="1382"/>
      <c r="B9453" s="1383"/>
      <c r="C9453" s="1383"/>
      <c r="D9453" s="1384"/>
      <c r="E9453" s="1385"/>
      <c r="F9453" s="1383"/>
      <c r="G9453" s="1385"/>
      <c r="H9453" s="233" t="s">
        <v>170</v>
      </c>
      <c r="I9453" s="233"/>
      <c r="J9453" s="233"/>
      <c r="K9453" s="233"/>
      <c r="L9453" s="469"/>
      <c r="M9453" s="426" t="s">
        <v>128</v>
      </c>
      <c r="N9453" s="426">
        <f>SUM(N9445:N9451)</f>
        <v>255500</v>
      </c>
    </row>
    <row r="9454" spans="1:14" s="1378" customFormat="1" ht="14">
      <c r="A9454" s="1382"/>
      <c r="B9454" s="1383"/>
      <c r="C9454" s="1383"/>
      <c r="D9454" s="1384"/>
      <c r="E9454" s="1385"/>
      <c r="F9454" s="1383"/>
      <c r="G9454" s="1385"/>
      <c r="H9454" s="269" t="s">
        <v>3123</v>
      </c>
      <c r="I9454" s="233"/>
      <c r="J9454" s="233"/>
      <c r="K9454" s="270"/>
      <c r="L9454" s="233"/>
      <c r="M9454" s="230" t="s">
        <v>128</v>
      </c>
      <c r="N9454" s="265">
        <f>N9453*$Q$4</f>
        <v>25550</v>
      </c>
    </row>
    <row r="9455" spans="1:14" s="1378" customFormat="1" ht="14">
      <c r="A9455" s="1382"/>
      <c r="B9455" s="1383"/>
      <c r="C9455" s="1383"/>
      <c r="D9455" s="1384"/>
      <c r="E9455" s="1385"/>
      <c r="F9455" s="1383"/>
      <c r="G9455" s="1385"/>
      <c r="H9455" s="233" t="s">
        <v>171</v>
      </c>
      <c r="I9455" s="233"/>
      <c r="J9455" s="233"/>
      <c r="K9455" s="233"/>
      <c r="L9455" s="469"/>
      <c r="M9455" s="230" t="s">
        <v>128</v>
      </c>
      <c r="N9455" s="262">
        <f>ROUNDDOWN((N9453+N9454),0)</f>
        <v>281050</v>
      </c>
    </row>
    <row r="9456" spans="1:14" s="1378" customFormat="1" ht="13">
      <c r="A9456" s="231"/>
      <c r="D9456" s="449"/>
      <c r="E9456" s="829"/>
      <c r="F9456" s="279"/>
      <c r="G9456" s="1387"/>
      <c r="H9456" s="469"/>
      <c r="L9456" s="469"/>
      <c r="M9456" s="469"/>
    </row>
    <row r="9457" spans="1:14" s="1378" customFormat="1" ht="13">
      <c r="A9457" s="258">
        <f>1+A9443</f>
        <v>392</v>
      </c>
      <c r="B9457" s="1250" t="s">
        <v>1802</v>
      </c>
      <c r="D9457" s="245" t="s">
        <v>1803</v>
      </c>
      <c r="E9457" s="245"/>
      <c r="F9457" s="360"/>
      <c r="G9457" s="1387"/>
      <c r="H9457" s="465"/>
      <c r="L9457" s="465"/>
      <c r="M9457" s="465"/>
    </row>
    <row r="9458" spans="1:14" s="1378" customFormat="1" ht="13">
      <c r="A9458" s="403"/>
      <c r="D9458" s="456"/>
      <c r="E9458" s="829" t="s">
        <v>147</v>
      </c>
      <c r="F9458" s="279" t="s">
        <v>148</v>
      </c>
      <c r="G9458" s="1387"/>
      <c r="H9458" s="469"/>
      <c r="L9458" s="469"/>
      <c r="M9458" s="469"/>
    </row>
    <row r="9459" spans="1:14" s="1378" customFormat="1" ht="13">
      <c r="A9459" s="403"/>
      <c r="D9459" s="416">
        <v>0.5</v>
      </c>
      <c r="E9459" s="829" t="s">
        <v>149</v>
      </c>
      <c r="F9459" s="287" t="s">
        <v>1596</v>
      </c>
      <c r="G9459" s="1387"/>
      <c r="H9459" s="248">
        <f>Bahan!$C$20</f>
        <v>135000</v>
      </c>
      <c r="L9459" s="469">
        <f>D9459*H9459</f>
        <v>67500</v>
      </c>
      <c r="M9459" s="469"/>
    </row>
    <row r="9460" spans="1:14" s="1378" customFormat="1" ht="13">
      <c r="A9460" s="403"/>
      <c r="D9460" s="416">
        <v>0.05</v>
      </c>
      <c r="E9460" s="829" t="s">
        <v>149</v>
      </c>
      <c r="F9460" s="287" t="s">
        <v>153</v>
      </c>
      <c r="G9460" s="1387"/>
      <c r="H9460" s="248">
        <f>Bahan!$C$21</f>
        <v>145000</v>
      </c>
      <c r="L9460" s="469">
        <f>D9460*H9460</f>
        <v>7250</v>
      </c>
      <c r="M9460" s="469"/>
    </row>
    <row r="9461" spans="1:14" s="1378" customFormat="1" ht="13">
      <c r="A9461" s="403"/>
      <c r="D9461" s="416">
        <v>0.05</v>
      </c>
      <c r="E9461" s="829" t="s">
        <v>149</v>
      </c>
      <c r="F9461" s="279" t="s">
        <v>154</v>
      </c>
      <c r="G9461" s="1387"/>
      <c r="H9461" s="248">
        <f>Bahan!$C$22</f>
        <v>150000</v>
      </c>
      <c r="L9461" s="469">
        <f>D9461*H9461</f>
        <v>7500</v>
      </c>
      <c r="M9461" s="469"/>
    </row>
    <row r="9462" spans="1:14" s="1378" customFormat="1" ht="13">
      <c r="A9462" s="403"/>
      <c r="D9462" s="416"/>
      <c r="E9462" s="829" t="s">
        <v>155</v>
      </c>
      <c r="F9462" s="279" t="s">
        <v>156</v>
      </c>
      <c r="G9462" s="1387"/>
      <c r="H9462" s="471"/>
      <c r="L9462" s="469"/>
      <c r="M9462" s="469"/>
      <c r="N9462" s="265">
        <f>SUM(L9459:L9461)</f>
        <v>82250</v>
      </c>
    </row>
    <row r="9463" spans="1:14" s="1378" customFormat="1" ht="13">
      <c r="A9463" s="403"/>
      <c r="D9463" s="456">
        <v>1</v>
      </c>
      <c r="E9463" s="829" t="s">
        <v>441</v>
      </c>
      <c r="F9463" s="279" t="s">
        <v>1804</v>
      </c>
      <c r="G9463" s="1387"/>
      <c r="H9463" s="469">
        <f>Bahan!$C$704</f>
        <v>250000</v>
      </c>
      <c r="L9463" s="469">
        <f>D9463*H9463</f>
        <v>250000</v>
      </c>
      <c r="M9463" s="469"/>
    </row>
    <row r="9464" spans="1:14" s="1378" customFormat="1" ht="13">
      <c r="A9464" s="403"/>
      <c r="D9464" s="416">
        <v>0.05</v>
      </c>
      <c r="E9464" s="829"/>
      <c r="F9464" s="279" t="s">
        <v>1170</v>
      </c>
      <c r="G9464" s="1387"/>
      <c r="H9464" s="469">
        <f>H9463</f>
        <v>250000</v>
      </c>
      <c r="L9464" s="469">
        <f>H9464*0.05</f>
        <v>12500</v>
      </c>
      <c r="M9464" s="469"/>
    </row>
    <row r="9465" spans="1:14" s="1383" customFormat="1" ht="14">
      <c r="A9465" s="1382"/>
      <c r="D9465" s="1384"/>
      <c r="E9465" s="1385"/>
      <c r="G9465" s="1385"/>
      <c r="H9465" s="464">
        <f>IFERROR(VLOOKUP(F9465,[143]bahan!$B$3:$D$474,3,FALSE),"")</f>
        <v>0</v>
      </c>
      <c r="L9465" s="1386"/>
      <c r="M9465" s="426" t="s">
        <v>128</v>
      </c>
      <c r="N9465" s="265">
        <f>SUM(L9463:L9464)</f>
        <v>262500</v>
      </c>
    </row>
    <row r="9466" spans="1:14" s="1383" customFormat="1" ht="14">
      <c r="A9466" s="1382"/>
      <c r="D9466" s="1384"/>
      <c r="E9466" s="1385"/>
      <c r="G9466" s="1385"/>
      <c r="H9466" s="471"/>
      <c r="I9466" s="233"/>
      <c r="J9466" s="233"/>
      <c r="K9466" s="233"/>
      <c r="L9466" s="469"/>
      <c r="M9466" s="431" t="s">
        <v>169</v>
      </c>
      <c r="N9466" s="268" t="s">
        <v>169</v>
      </c>
    </row>
    <row r="9467" spans="1:14" s="1383" customFormat="1" ht="14">
      <c r="A9467" s="1382"/>
      <c r="D9467" s="1384"/>
      <c r="E9467" s="1385"/>
      <c r="G9467" s="1385"/>
      <c r="H9467" s="233" t="s">
        <v>170</v>
      </c>
      <c r="I9467" s="233"/>
      <c r="J9467" s="233"/>
      <c r="K9467" s="233"/>
      <c r="L9467" s="469"/>
      <c r="M9467" s="426" t="s">
        <v>128</v>
      </c>
      <c r="N9467" s="426">
        <f>SUM(N9459:N9465)</f>
        <v>344750</v>
      </c>
    </row>
    <row r="9468" spans="1:14" s="1383" customFormat="1" ht="14">
      <c r="A9468" s="1382"/>
      <c r="D9468" s="1384"/>
      <c r="E9468" s="1385"/>
      <c r="G9468" s="1385"/>
      <c r="H9468" s="269" t="s">
        <v>3123</v>
      </c>
      <c r="I9468" s="233"/>
      <c r="J9468" s="233"/>
      <c r="K9468" s="270"/>
      <c r="L9468" s="233"/>
      <c r="M9468" s="230" t="s">
        <v>128</v>
      </c>
      <c r="N9468" s="265">
        <f>N9467*$Q$4</f>
        <v>34475</v>
      </c>
    </row>
    <row r="9469" spans="1:14" s="1383" customFormat="1" ht="14">
      <c r="A9469" s="1382"/>
      <c r="D9469" s="1384"/>
      <c r="E9469" s="1385"/>
      <c r="G9469" s="1385"/>
      <c r="H9469" s="233" t="s">
        <v>171</v>
      </c>
      <c r="I9469" s="233"/>
      <c r="J9469" s="233"/>
      <c r="K9469" s="233"/>
      <c r="L9469" s="469"/>
      <c r="M9469" s="230" t="s">
        <v>128</v>
      </c>
      <c r="N9469" s="262">
        <f>ROUNDDOWN((N9467+N9468),0)</f>
        <v>379225</v>
      </c>
    </row>
    <row r="9470" spans="1:14" s="1378" customFormat="1" ht="13">
      <c r="A9470" s="231"/>
      <c r="D9470" s="449"/>
      <c r="E9470" s="829"/>
      <c r="F9470" s="279"/>
      <c r="G9470" s="1387"/>
      <c r="H9470" s="469"/>
      <c r="L9470" s="469"/>
      <c r="M9470" s="469"/>
    </row>
    <row r="9471" spans="1:14" s="1378" customFormat="1" ht="13">
      <c r="A9471" s="258">
        <f>1+A9457</f>
        <v>393</v>
      </c>
      <c r="B9471" s="1250" t="s">
        <v>1805</v>
      </c>
      <c r="D9471" s="245" t="s">
        <v>1806</v>
      </c>
      <c r="E9471" s="245"/>
      <c r="F9471" s="360"/>
      <c r="G9471" s="1387"/>
      <c r="H9471" s="465"/>
      <c r="L9471" s="465"/>
      <c r="M9471" s="465"/>
    </row>
    <row r="9472" spans="1:14" s="1378" customFormat="1" ht="13">
      <c r="A9472" s="403"/>
      <c r="D9472" s="456"/>
      <c r="E9472" s="829" t="s">
        <v>147</v>
      </c>
      <c r="F9472" s="279" t="s">
        <v>148</v>
      </c>
      <c r="G9472" s="1387"/>
      <c r="H9472" s="469"/>
      <c r="L9472" s="469"/>
      <c r="M9472" s="469"/>
    </row>
    <row r="9473" spans="1:14" s="1378" customFormat="1" ht="13">
      <c r="A9473" s="403"/>
      <c r="D9473" s="416">
        <v>0.5</v>
      </c>
      <c r="E9473" s="829" t="s">
        <v>149</v>
      </c>
      <c r="F9473" s="287" t="s">
        <v>1596</v>
      </c>
      <c r="G9473" s="1387"/>
      <c r="H9473" s="248">
        <f>Bahan!$C$20</f>
        <v>135000</v>
      </c>
      <c r="L9473" s="469">
        <f>D9473*H9473</f>
        <v>67500</v>
      </c>
      <c r="M9473" s="469"/>
    </row>
    <row r="9474" spans="1:14" s="1378" customFormat="1" ht="13">
      <c r="A9474" s="403"/>
      <c r="D9474" s="416">
        <v>0.05</v>
      </c>
      <c r="E9474" s="829" t="s">
        <v>149</v>
      </c>
      <c r="F9474" s="287" t="s">
        <v>153</v>
      </c>
      <c r="G9474" s="1387"/>
      <c r="H9474" s="248">
        <f>Bahan!$C$21</f>
        <v>145000</v>
      </c>
      <c r="L9474" s="469">
        <f>D9474*H9474</f>
        <v>7250</v>
      </c>
      <c r="M9474" s="469"/>
    </row>
    <row r="9475" spans="1:14" s="1378" customFormat="1" ht="13">
      <c r="A9475" s="403"/>
      <c r="D9475" s="416">
        <v>0.05</v>
      </c>
      <c r="E9475" s="829" t="s">
        <v>149</v>
      </c>
      <c r="F9475" s="279" t="s">
        <v>154</v>
      </c>
      <c r="G9475" s="1387"/>
      <c r="H9475" s="248">
        <f>Bahan!$C$22</f>
        <v>150000</v>
      </c>
      <c r="L9475" s="469">
        <f>D9475*H9475</f>
        <v>7500</v>
      </c>
      <c r="M9475" s="469"/>
    </row>
    <row r="9476" spans="1:14" s="1378" customFormat="1" ht="13">
      <c r="A9476" s="403"/>
      <c r="D9476" s="416"/>
      <c r="E9476" s="829" t="s">
        <v>155</v>
      </c>
      <c r="F9476" s="279" t="s">
        <v>156</v>
      </c>
      <c r="G9476" s="1387"/>
      <c r="H9476" s="471"/>
      <c r="L9476" s="469"/>
      <c r="M9476" s="469"/>
      <c r="N9476" s="265">
        <f>SUM(L9473:L9475)</f>
        <v>82250</v>
      </c>
    </row>
    <row r="9477" spans="1:14" s="1378" customFormat="1" ht="13">
      <c r="A9477" s="403"/>
      <c r="D9477" s="456">
        <v>1</v>
      </c>
      <c r="E9477" s="829" t="s">
        <v>441</v>
      </c>
      <c r="F9477" s="279" t="s">
        <v>1807</v>
      </c>
      <c r="G9477" s="1387"/>
      <c r="H9477" s="469">
        <f>Bahan!$C$705</f>
        <v>335000</v>
      </c>
      <c r="L9477" s="469">
        <f>D9477*H9477</f>
        <v>335000</v>
      </c>
      <c r="M9477" s="469"/>
    </row>
    <row r="9478" spans="1:14" s="1378" customFormat="1" ht="13">
      <c r="A9478" s="403"/>
      <c r="D9478" s="416">
        <v>0.05</v>
      </c>
      <c r="E9478" s="829"/>
      <c r="F9478" s="279" t="s">
        <v>1170</v>
      </c>
      <c r="G9478" s="1387"/>
      <c r="H9478" s="469">
        <f>H9477</f>
        <v>335000</v>
      </c>
      <c r="L9478" s="469">
        <f>H9478*0.05</f>
        <v>16750</v>
      </c>
      <c r="M9478" s="469"/>
    </row>
    <row r="9479" spans="1:14" s="1383" customFormat="1" ht="14">
      <c r="A9479" s="1382"/>
      <c r="D9479" s="1384"/>
      <c r="E9479" s="1385"/>
      <c r="G9479" s="1385"/>
      <c r="H9479" s="464">
        <f>IFERROR(VLOOKUP(F9479,[143]bahan!$B$3:$D$474,3,FALSE),"")</f>
        <v>0</v>
      </c>
      <c r="L9479" s="1386"/>
      <c r="M9479" s="426" t="s">
        <v>128</v>
      </c>
      <c r="N9479" s="265">
        <f>SUM(L9477:L9478)</f>
        <v>351750</v>
      </c>
    </row>
    <row r="9480" spans="1:14" s="1383" customFormat="1" ht="14">
      <c r="A9480" s="1382"/>
      <c r="D9480" s="1384"/>
      <c r="E9480" s="1385"/>
      <c r="G9480" s="1385"/>
      <c r="H9480" s="471"/>
      <c r="I9480" s="233"/>
      <c r="J9480" s="233"/>
      <c r="K9480" s="233"/>
      <c r="L9480" s="469"/>
      <c r="M9480" s="431" t="s">
        <v>169</v>
      </c>
      <c r="N9480" s="268" t="s">
        <v>169</v>
      </c>
    </row>
    <row r="9481" spans="1:14" s="1383" customFormat="1" ht="14">
      <c r="A9481" s="1382"/>
      <c r="D9481" s="1384"/>
      <c r="E9481" s="1385"/>
      <c r="G9481" s="1385"/>
      <c r="H9481" s="233" t="s">
        <v>170</v>
      </c>
      <c r="I9481" s="233"/>
      <c r="J9481" s="233"/>
      <c r="K9481" s="233"/>
      <c r="L9481" s="469"/>
      <c r="M9481" s="426" t="s">
        <v>128</v>
      </c>
      <c r="N9481" s="426">
        <f>SUM(N9473:N9479)</f>
        <v>434000</v>
      </c>
    </row>
    <row r="9482" spans="1:14" s="1383" customFormat="1" ht="14">
      <c r="A9482" s="1382"/>
      <c r="D9482" s="1384"/>
      <c r="E9482" s="1385"/>
      <c r="G9482" s="1385"/>
      <c r="H9482" s="269" t="s">
        <v>3123</v>
      </c>
      <c r="I9482" s="233"/>
      <c r="J9482" s="233"/>
      <c r="K9482" s="270"/>
      <c r="L9482" s="233"/>
      <c r="M9482" s="230" t="s">
        <v>128</v>
      </c>
      <c r="N9482" s="265">
        <f>N9481*$Q$4</f>
        <v>43400</v>
      </c>
    </row>
    <row r="9483" spans="1:14" s="1383" customFormat="1" ht="14">
      <c r="A9483" s="1382"/>
      <c r="D9483" s="1384"/>
      <c r="E9483" s="1385"/>
      <c r="G9483" s="1385"/>
      <c r="H9483" s="233" t="s">
        <v>171</v>
      </c>
      <c r="I9483" s="233"/>
      <c r="J9483" s="233"/>
      <c r="K9483" s="233"/>
      <c r="L9483" s="469"/>
      <c r="M9483" s="230" t="s">
        <v>128</v>
      </c>
      <c r="N9483" s="262">
        <f>ROUNDDOWN((N9481+N9482),0)</f>
        <v>477400</v>
      </c>
    </row>
    <row r="9484" spans="1:14" s="1378" customFormat="1" ht="13">
      <c r="A9484" s="231"/>
      <c r="D9484" s="449"/>
      <c r="E9484" s="829"/>
      <c r="F9484" s="279"/>
      <c r="G9484" s="1387"/>
      <c r="H9484" s="469"/>
      <c r="L9484" s="469"/>
      <c r="M9484" s="469"/>
    </row>
    <row r="9485" spans="1:14" s="1378" customFormat="1" ht="13">
      <c r="A9485" s="258">
        <f>1+A9471</f>
        <v>394</v>
      </c>
      <c r="B9485" s="1250" t="s">
        <v>1805</v>
      </c>
      <c r="D9485" s="245" t="s">
        <v>2891</v>
      </c>
      <c r="E9485" s="245"/>
      <c r="F9485" s="360"/>
      <c r="G9485" s="1387"/>
      <c r="H9485" s="465"/>
      <c r="L9485" s="465"/>
      <c r="M9485" s="465"/>
    </row>
    <row r="9486" spans="1:14" s="1378" customFormat="1" ht="13">
      <c r="A9486" s="403"/>
      <c r="D9486" s="456"/>
      <c r="E9486" s="829" t="s">
        <v>147</v>
      </c>
      <c r="F9486" s="279" t="s">
        <v>148</v>
      </c>
      <c r="G9486" s="1387"/>
      <c r="H9486" s="469"/>
      <c r="L9486" s="469"/>
      <c r="M9486" s="469"/>
    </row>
    <row r="9487" spans="1:14" s="1378" customFormat="1" ht="13">
      <c r="A9487" s="403"/>
      <c r="D9487" s="416">
        <v>0.5</v>
      </c>
      <c r="E9487" s="829" t="s">
        <v>149</v>
      </c>
      <c r="F9487" s="287" t="s">
        <v>1596</v>
      </c>
      <c r="G9487" s="1387"/>
      <c r="H9487" s="248">
        <f>Bahan!$C$20</f>
        <v>135000</v>
      </c>
      <c r="L9487" s="469">
        <f>D9487*H9487</f>
        <v>67500</v>
      </c>
      <c r="M9487" s="469"/>
    </row>
    <row r="9488" spans="1:14" s="1378" customFormat="1" ht="13">
      <c r="A9488" s="403"/>
      <c r="D9488" s="416">
        <v>0.05</v>
      </c>
      <c r="E9488" s="829" t="s">
        <v>149</v>
      </c>
      <c r="F9488" s="287" t="s">
        <v>153</v>
      </c>
      <c r="G9488" s="1387"/>
      <c r="H9488" s="248">
        <f>Bahan!$C$21</f>
        <v>145000</v>
      </c>
      <c r="L9488" s="469">
        <f>D9488*H9488</f>
        <v>7250</v>
      </c>
      <c r="M9488" s="469"/>
    </row>
    <row r="9489" spans="1:14" s="1378" customFormat="1" ht="13">
      <c r="A9489" s="403"/>
      <c r="D9489" s="416">
        <v>0.05</v>
      </c>
      <c r="E9489" s="829" t="s">
        <v>149</v>
      </c>
      <c r="F9489" s="279" t="s">
        <v>154</v>
      </c>
      <c r="G9489" s="1387"/>
      <c r="H9489" s="248">
        <f>Bahan!$C$22</f>
        <v>150000</v>
      </c>
      <c r="L9489" s="469">
        <f>D9489*H9489</f>
        <v>7500</v>
      </c>
      <c r="M9489" s="469"/>
    </row>
    <row r="9490" spans="1:14" s="1378" customFormat="1" ht="13">
      <c r="A9490" s="403"/>
      <c r="D9490" s="416"/>
      <c r="E9490" s="829" t="s">
        <v>155</v>
      </c>
      <c r="F9490" s="279" t="s">
        <v>156</v>
      </c>
      <c r="G9490" s="1387"/>
      <c r="H9490" s="471"/>
      <c r="L9490" s="469"/>
      <c r="M9490" s="469"/>
      <c r="N9490" s="265">
        <f>SUM(L9487:L9489)</f>
        <v>82250</v>
      </c>
    </row>
    <row r="9491" spans="1:14" s="1378" customFormat="1" ht="13">
      <c r="A9491" s="403"/>
      <c r="D9491" s="456">
        <v>1</v>
      </c>
      <c r="E9491" s="829" t="s">
        <v>441</v>
      </c>
      <c r="F9491" s="279" t="s">
        <v>2892</v>
      </c>
      <c r="G9491" s="1387"/>
      <c r="H9491" s="469">
        <f>Bahan!$C$706</f>
        <v>380000</v>
      </c>
      <c r="L9491" s="469">
        <f>D9491*H9491</f>
        <v>380000</v>
      </c>
      <c r="M9491" s="469"/>
    </row>
    <row r="9492" spans="1:14" s="1378" customFormat="1" ht="13">
      <c r="A9492" s="403"/>
      <c r="D9492" s="416">
        <v>0.05</v>
      </c>
      <c r="E9492" s="829"/>
      <c r="F9492" s="279" t="s">
        <v>1170</v>
      </c>
      <c r="G9492" s="1387"/>
      <c r="H9492" s="469">
        <f>H9491</f>
        <v>380000</v>
      </c>
      <c r="L9492" s="469">
        <f>H9492*0.05</f>
        <v>19000</v>
      </c>
      <c r="M9492" s="469"/>
    </row>
    <row r="9493" spans="1:14" s="1378" customFormat="1" ht="14">
      <c r="A9493" s="1382"/>
      <c r="B9493" s="1383"/>
      <c r="C9493" s="1383"/>
      <c r="D9493" s="1384"/>
      <c r="E9493" s="1385"/>
      <c r="F9493" s="1383"/>
      <c r="G9493" s="1385"/>
      <c r="H9493" s="464">
        <f>IFERROR(VLOOKUP(F9493,[143]bahan!$B$3:$D$474,3,FALSE),"")</f>
        <v>0</v>
      </c>
      <c r="I9493" s="1383"/>
      <c r="J9493" s="1383"/>
      <c r="K9493" s="1383"/>
      <c r="L9493" s="1386"/>
      <c r="M9493" s="426" t="s">
        <v>128</v>
      </c>
      <c r="N9493" s="265">
        <f>SUM(L9491:L9492)</f>
        <v>399000</v>
      </c>
    </row>
    <row r="9494" spans="1:14" s="1378" customFormat="1" ht="14">
      <c r="A9494" s="1382"/>
      <c r="B9494" s="1383"/>
      <c r="C9494" s="1383"/>
      <c r="D9494" s="1384"/>
      <c r="E9494" s="1385"/>
      <c r="F9494" s="1383"/>
      <c r="G9494" s="1385"/>
      <c r="H9494" s="471"/>
      <c r="I9494" s="233"/>
      <c r="J9494" s="233"/>
      <c r="K9494" s="233"/>
      <c r="L9494" s="469"/>
      <c r="M9494" s="431" t="s">
        <v>169</v>
      </c>
      <c r="N9494" s="268" t="s">
        <v>169</v>
      </c>
    </row>
    <row r="9495" spans="1:14" s="1378" customFormat="1" ht="14">
      <c r="A9495" s="1382"/>
      <c r="B9495" s="1383"/>
      <c r="C9495" s="1383"/>
      <c r="D9495" s="1384"/>
      <c r="E9495" s="1385"/>
      <c r="F9495" s="1383"/>
      <c r="G9495" s="1385"/>
      <c r="H9495" s="233" t="s">
        <v>170</v>
      </c>
      <c r="I9495" s="233"/>
      <c r="J9495" s="233"/>
      <c r="K9495" s="233"/>
      <c r="L9495" s="469"/>
      <c r="M9495" s="426" t="s">
        <v>128</v>
      </c>
      <c r="N9495" s="426">
        <f>SUM(N9487:N9493)</f>
        <v>481250</v>
      </c>
    </row>
    <row r="9496" spans="1:14" s="1378" customFormat="1" ht="14">
      <c r="A9496" s="1382"/>
      <c r="B9496" s="1383"/>
      <c r="C9496" s="1383"/>
      <c r="D9496" s="1384"/>
      <c r="E9496" s="1385"/>
      <c r="F9496" s="1383"/>
      <c r="G9496" s="1385"/>
      <c r="H9496" s="269" t="s">
        <v>3123</v>
      </c>
      <c r="I9496" s="233"/>
      <c r="J9496" s="233"/>
      <c r="K9496" s="270"/>
      <c r="L9496" s="233"/>
      <c r="M9496" s="230" t="s">
        <v>128</v>
      </c>
      <c r="N9496" s="265">
        <f>N9495*$Q$4</f>
        <v>48125</v>
      </c>
    </row>
    <row r="9497" spans="1:14" s="1378" customFormat="1" ht="14">
      <c r="A9497" s="1382"/>
      <c r="B9497" s="1383"/>
      <c r="C9497" s="1383"/>
      <c r="D9497" s="1384"/>
      <c r="E9497" s="1385"/>
      <c r="F9497" s="1383"/>
      <c r="G9497" s="1385"/>
      <c r="H9497" s="233" t="s">
        <v>171</v>
      </c>
      <c r="I9497" s="233"/>
      <c r="J9497" s="233"/>
      <c r="K9497" s="233"/>
      <c r="L9497" s="469"/>
      <c r="M9497" s="230" t="s">
        <v>128</v>
      </c>
      <c r="N9497" s="262">
        <f>ROUNDDOWN((N9495+N9496),0)</f>
        <v>529375</v>
      </c>
    </row>
    <row r="9498" spans="1:14" s="1378" customFormat="1" ht="13">
      <c r="A9498" s="231"/>
      <c r="D9498" s="449"/>
      <c r="E9498" s="829"/>
      <c r="F9498" s="279"/>
      <c r="G9498" s="1387"/>
      <c r="H9498" s="469"/>
      <c r="L9498" s="469"/>
      <c r="M9498" s="469"/>
    </row>
    <row r="9499" spans="1:14" s="1378" customFormat="1" ht="13">
      <c r="A9499" s="258">
        <f>1+A9485</f>
        <v>395</v>
      </c>
      <c r="B9499" s="1250" t="s">
        <v>1808</v>
      </c>
      <c r="D9499" s="245" t="s">
        <v>1809</v>
      </c>
      <c r="E9499" s="245"/>
      <c r="F9499" s="360"/>
      <c r="G9499" s="1387"/>
      <c r="H9499" s="465"/>
      <c r="L9499" s="465"/>
      <c r="M9499" s="465"/>
    </row>
    <row r="9500" spans="1:14" s="1378" customFormat="1" ht="13">
      <c r="A9500" s="403"/>
      <c r="D9500" s="456"/>
      <c r="E9500" s="829" t="s">
        <v>147</v>
      </c>
      <c r="F9500" s="279" t="s">
        <v>148</v>
      </c>
      <c r="G9500" s="1387"/>
      <c r="H9500" s="469"/>
      <c r="L9500" s="469"/>
      <c r="M9500" s="469"/>
    </row>
    <row r="9501" spans="1:14" s="1378" customFormat="1" ht="13">
      <c r="A9501" s="403"/>
      <c r="D9501" s="416">
        <v>0.5</v>
      </c>
      <c r="E9501" s="829" t="s">
        <v>149</v>
      </c>
      <c r="F9501" s="287" t="s">
        <v>1596</v>
      </c>
      <c r="G9501" s="1387"/>
      <c r="H9501" s="248">
        <f>Bahan!$C$20</f>
        <v>135000</v>
      </c>
      <c r="L9501" s="469">
        <f>D9501*H9501</f>
        <v>67500</v>
      </c>
      <c r="M9501" s="469"/>
    </row>
    <row r="9502" spans="1:14" s="1378" customFormat="1" ht="13">
      <c r="A9502" s="403"/>
      <c r="D9502" s="416">
        <v>0.05</v>
      </c>
      <c r="E9502" s="829" t="s">
        <v>149</v>
      </c>
      <c r="F9502" s="287" t="s">
        <v>153</v>
      </c>
      <c r="G9502" s="1387"/>
      <c r="H9502" s="248">
        <f>Bahan!$C$21</f>
        <v>145000</v>
      </c>
      <c r="L9502" s="469">
        <f>D9502*H9502</f>
        <v>7250</v>
      </c>
      <c r="M9502" s="469"/>
    </row>
    <row r="9503" spans="1:14" s="1378" customFormat="1" ht="13">
      <c r="A9503" s="403"/>
      <c r="D9503" s="416">
        <v>0.05</v>
      </c>
      <c r="E9503" s="829" t="s">
        <v>149</v>
      </c>
      <c r="F9503" s="279" t="s">
        <v>154</v>
      </c>
      <c r="G9503" s="1387"/>
      <c r="H9503" s="248">
        <f>Bahan!$C$22</f>
        <v>150000</v>
      </c>
      <c r="L9503" s="469">
        <f>D9503*H9503</f>
        <v>7500</v>
      </c>
      <c r="M9503" s="469"/>
    </row>
    <row r="9504" spans="1:14" s="1378" customFormat="1" ht="13">
      <c r="A9504" s="403"/>
      <c r="D9504" s="416"/>
      <c r="E9504" s="829" t="s">
        <v>155</v>
      </c>
      <c r="F9504" s="279" t="s">
        <v>156</v>
      </c>
      <c r="G9504" s="1387"/>
      <c r="H9504" s="471"/>
      <c r="L9504" s="469"/>
      <c r="M9504" s="469"/>
      <c r="N9504" s="265">
        <f>SUM(L9501:L9503)</f>
        <v>82250</v>
      </c>
    </row>
    <row r="9505" spans="1:14" s="1378" customFormat="1" ht="13">
      <c r="A9505" s="403"/>
      <c r="D9505" s="456">
        <v>1</v>
      </c>
      <c r="E9505" s="829" t="s">
        <v>441</v>
      </c>
      <c r="F9505" s="279" t="s">
        <v>1810</v>
      </c>
      <c r="G9505" s="1387"/>
      <c r="H9505" s="469">
        <f>Bahan!$C$707</f>
        <v>395000</v>
      </c>
      <c r="L9505" s="469">
        <f>D9505*H9505</f>
        <v>395000</v>
      </c>
      <c r="M9505" s="469"/>
    </row>
    <row r="9506" spans="1:14" s="1378" customFormat="1" ht="13">
      <c r="A9506" s="403"/>
      <c r="D9506" s="416">
        <v>0.05</v>
      </c>
      <c r="E9506" s="829"/>
      <c r="F9506" s="279" t="s">
        <v>1170</v>
      </c>
      <c r="G9506" s="1387"/>
      <c r="H9506" s="469">
        <f>H9505</f>
        <v>395000</v>
      </c>
      <c r="L9506" s="469">
        <f>H9506*0.05</f>
        <v>19750</v>
      </c>
      <c r="M9506" s="469"/>
    </row>
    <row r="9507" spans="1:14" s="1383" customFormat="1" ht="14">
      <c r="A9507" s="1382"/>
      <c r="D9507" s="1384"/>
      <c r="E9507" s="1385"/>
      <c r="G9507" s="1385"/>
      <c r="H9507" s="464">
        <f>IFERROR(VLOOKUP(F9507,[143]bahan!$B$3:$D$474,3,FALSE),"")</f>
        <v>0</v>
      </c>
      <c r="L9507" s="1386"/>
      <c r="M9507" s="426" t="s">
        <v>128</v>
      </c>
      <c r="N9507" s="265">
        <f>SUM(L9505:L9506)</f>
        <v>414750</v>
      </c>
    </row>
    <row r="9508" spans="1:14" s="1383" customFormat="1" ht="14">
      <c r="A9508" s="1382"/>
      <c r="D9508" s="1384"/>
      <c r="E9508" s="1385"/>
      <c r="G9508" s="1385"/>
      <c r="H9508" s="471"/>
      <c r="I9508" s="233"/>
      <c r="J9508" s="233"/>
      <c r="K9508" s="233"/>
      <c r="L9508" s="469"/>
      <c r="M9508" s="431" t="s">
        <v>169</v>
      </c>
      <c r="N9508" s="268" t="s">
        <v>169</v>
      </c>
    </row>
    <row r="9509" spans="1:14" s="1383" customFormat="1" ht="14">
      <c r="A9509" s="1382"/>
      <c r="D9509" s="1384"/>
      <c r="E9509" s="1385"/>
      <c r="G9509" s="1385"/>
      <c r="H9509" s="233" t="s">
        <v>170</v>
      </c>
      <c r="I9509" s="233"/>
      <c r="J9509" s="233"/>
      <c r="K9509" s="233"/>
      <c r="L9509" s="469"/>
      <c r="M9509" s="426" t="s">
        <v>128</v>
      </c>
      <c r="N9509" s="426">
        <f>SUM(N9501:N9507)</f>
        <v>497000</v>
      </c>
    </row>
    <row r="9510" spans="1:14" s="1383" customFormat="1" ht="14">
      <c r="A9510" s="1382"/>
      <c r="D9510" s="1384"/>
      <c r="E9510" s="1385"/>
      <c r="G9510" s="1385"/>
      <c r="H9510" s="269" t="s">
        <v>3123</v>
      </c>
      <c r="I9510" s="233"/>
      <c r="J9510" s="233"/>
      <c r="K9510" s="270"/>
      <c r="L9510" s="233"/>
      <c r="M9510" s="230" t="s">
        <v>128</v>
      </c>
      <c r="N9510" s="265">
        <f>N9509*$Q$4</f>
        <v>49700</v>
      </c>
    </row>
    <row r="9511" spans="1:14" s="1383" customFormat="1" ht="14">
      <c r="A9511" s="1382"/>
      <c r="D9511" s="1384"/>
      <c r="E9511" s="1385"/>
      <c r="G9511" s="1385"/>
      <c r="H9511" s="233" t="s">
        <v>171</v>
      </c>
      <c r="I9511" s="233"/>
      <c r="J9511" s="233"/>
      <c r="K9511" s="233"/>
      <c r="L9511" s="469"/>
      <c r="M9511" s="230" t="s">
        <v>128</v>
      </c>
      <c r="N9511" s="262">
        <f>ROUNDDOWN((N9509+N9510),0)</f>
        <v>546700</v>
      </c>
    </row>
    <row r="9512" spans="1:14" s="1378" customFormat="1" ht="13">
      <c r="A9512" s="231"/>
      <c r="D9512" s="449"/>
      <c r="E9512" s="829"/>
      <c r="F9512" s="279"/>
      <c r="G9512" s="1387"/>
      <c r="H9512" s="469"/>
      <c r="L9512" s="469"/>
      <c r="M9512" s="469"/>
    </row>
    <row r="9513" spans="1:14" s="1378" customFormat="1" ht="13">
      <c r="A9513" s="258">
        <f>1+A9499</f>
        <v>396</v>
      </c>
      <c r="B9513" s="1250" t="s">
        <v>1811</v>
      </c>
      <c r="D9513" s="245" t="s">
        <v>1812</v>
      </c>
      <c r="E9513" s="245"/>
      <c r="F9513" s="360"/>
      <c r="G9513" s="1387"/>
      <c r="H9513" s="465"/>
      <c r="L9513" s="465"/>
      <c r="M9513" s="465"/>
    </row>
    <row r="9514" spans="1:14" s="1378" customFormat="1" ht="13">
      <c r="A9514" s="403"/>
      <c r="D9514" s="456"/>
      <c r="E9514" s="829" t="s">
        <v>147</v>
      </c>
      <c r="F9514" s="279" t="s">
        <v>148</v>
      </c>
      <c r="G9514" s="1387"/>
      <c r="H9514" s="469"/>
      <c r="L9514" s="469"/>
      <c r="M9514" s="469"/>
    </row>
    <row r="9515" spans="1:14" s="1378" customFormat="1" ht="13">
      <c r="A9515" s="403"/>
      <c r="D9515" s="416">
        <v>0.5</v>
      </c>
      <c r="E9515" s="829" t="s">
        <v>149</v>
      </c>
      <c r="F9515" s="287" t="s">
        <v>1596</v>
      </c>
      <c r="G9515" s="1387"/>
      <c r="H9515" s="248">
        <f>Bahan!$C$20</f>
        <v>135000</v>
      </c>
      <c r="L9515" s="469">
        <f>D9515*H9515</f>
        <v>67500</v>
      </c>
      <c r="M9515" s="469"/>
    </row>
    <row r="9516" spans="1:14" s="1378" customFormat="1" ht="13">
      <c r="A9516" s="403"/>
      <c r="D9516" s="416">
        <v>0.05</v>
      </c>
      <c r="E9516" s="829" t="s">
        <v>149</v>
      </c>
      <c r="F9516" s="287" t="s">
        <v>153</v>
      </c>
      <c r="G9516" s="1387"/>
      <c r="H9516" s="248">
        <f>Bahan!$C$21</f>
        <v>145000</v>
      </c>
      <c r="L9516" s="469">
        <f>D9516*H9516</f>
        <v>7250</v>
      </c>
      <c r="M9516" s="469"/>
    </row>
    <row r="9517" spans="1:14" s="1378" customFormat="1" ht="13">
      <c r="A9517" s="403"/>
      <c r="D9517" s="416">
        <v>0.05</v>
      </c>
      <c r="E9517" s="829" t="s">
        <v>149</v>
      </c>
      <c r="F9517" s="279" t="s">
        <v>154</v>
      </c>
      <c r="G9517" s="1387"/>
      <c r="H9517" s="248">
        <f>Bahan!$C$22</f>
        <v>150000</v>
      </c>
      <c r="L9517" s="469">
        <f>D9517*H9517</f>
        <v>7500</v>
      </c>
      <c r="M9517" s="469"/>
    </row>
    <row r="9518" spans="1:14" s="1378" customFormat="1" ht="13">
      <c r="A9518" s="403"/>
      <c r="D9518" s="416"/>
      <c r="E9518" s="829" t="s">
        <v>155</v>
      </c>
      <c r="F9518" s="279" t="s">
        <v>156</v>
      </c>
      <c r="G9518" s="1387"/>
      <c r="H9518" s="471"/>
      <c r="L9518" s="469"/>
      <c r="M9518" s="469"/>
      <c r="N9518" s="265">
        <f>SUM(L9515:L9517)</f>
        <v>82250</v>
      </c>
    </row>
    <row r="9519" spans="1:14" s="1378" customFormat="1" ht="13">
      <c r="A9519" s="403"/>
      <c r="D9519" s="456">
        <v>1</v>
      </c>
      <c r="E9519" s="829" t="s">
        <v>441</v>
      </c>
      <c r="F9519" s="279" t="s">
        <v>1813</v>
      </c>
      <c r="G9519" s="1387"/>
      <c r="H9519" s="469">
        <f>Bahan!$C$708</f>
        <v>425000</v>
      </c>
      <c r="L9519" s="469">
        <f>D9519*H9519</f>
        <v>425000</v>
      </c>
      <c r="M9519" s="469"/>
    </row>
    <row r="9520" spans="1:14" s="1378" customFormat="1" ht="13">
      <c r="A9520" s="403"/>
      <c r="D9520" s="416">
        <v>0.05</v>
      </c>
      <c r="E9520" s="829"/>
      <c r="F9520" s="279" t="s">
        <v>1170</v>
      </c>
      <c r="G9520" s="1387"/>
      <c r="H9520" s="469">
        <f>H9519</f>
        <v>425000</v>
      </c>
      <c r="L9520" s="469">
        <f>H9520*0.05</f>
        <v>21250</v>
      </c>
      <c r="M9520" s="469"/>
    </row>
    <row r="9521" spans="1:14" s="1383" customFormat="1" ht="14">
      <c r="A9521" s="1382"/>
      <c r="D9521" s="1384"/>
      <c r="E9521" s="1385"/>
      <c r="G9521" s="1385"/>
      <c r="H9521" s="464">
        <f>IFERROR(VLOOKUP(F9521,[143]bahan!$B$3:$D$474,3,FALSE),"")</f>
        <v>0</v>
      </c>
      <c r="L9521" s="1386"/>
      <c r="M9521" s="426" t="s">
        <v>128</v>
      </c>
      <c r="N9521" s="265">
        <f>SUM(L9519:L9520)</f>
        <v>446250</v>
      </c>
    </row>
    <row r="9522" spans="1:14" s="1383" customFormat="1" ht="14">
      <c r="A9522" s="1382"/>
      <c r="D9522" s="1384"/>
      <c r="E9522" s="1385"/>
      <c r="G9522" s="1385"/>
      <c r="H9522" s="471"/>
      <c r="I9522" s="233"/>
      <c r="J9522" s="233"/>
      <c r="K9522" s="233"/>
      <c r="L9522" s="469"/>
      <c r="M9522" s="431" t="s">
        <v>169</v>
      </c>
      <c r="N9522" s="268" t="s">
        <v>169</v>
      </c>
    </row>
    <row r="9523" spans="1:14" s="1383" customFormat="1" ht="14">
      <c r="A9523" s="1382"/>
      <c r="D9523" s="1384"/>
      <c r="E9523" s="1385"/>
      <c r="G9523" s="1385"/>
      <c r="H9523" s="233" t="s">
        <v>170</v>
      </c>
      <c r="I9523" s="233"/>
      <c r="J9523" s="233"/>
      <c r="K9523" s="233"/>
      <c r="L9523" s="469"/>
      <c r="M9523" s="426" t="s">
        <v>128</v>
      </c>
      <c r="N9523" s="426">
        <f>SUM(N9515:N9521)</f>
        <v>528500</v>
      </c>
    </row>
    <row r="9524" spans="1:14" s="1383" customFormat="1" ht="14">
      <c r="A9524" s="1382"/>
      <c r="D9524" s="1384"/>
      <c r="E9524" s="1385"/>
      <c r="G9524" s="1385"/>
      <c r="H9524" s="269" t="s">
        <v>3123</v>
      </c>
      <c r="I9524" s="233"/>
      <c r="J9524" s="233"/>
      <c r="K9524" s="270"/>
      <c r="L9524" s="233"/>
      <c r="M9524" s="230" t="s">
        <v>128</v>
      </c>
      <c r="N9524" s="265">
        <f>N9523*$Q$4</f>
        <v>52850</v>
      </c>
    </row>
    <row r="9525" spans="1:14" s="1383" customFormat="1" ht="14">
      <c r="A9525" s="1382"/>
      <c r="D9525" s="1384"/>
      <c r="E9525" s="1385"/>
      <c r="G9525" s="1385"/>
      <c r="H9525" s="233" t="s">
        <v>171</v>
      </c>
      <c r="I9525" s="233"/>
      <c r="J9525" s="233"/>
      <c r="K9525" s="233"/>
      <c r="L9525" s="469"/>
      <c r="M9525" s="230" t="s">
        <v>128</v>
      </c>
      <c r="N9525" s="262">
        <f>ROUNDDOWN((N9523+N9524),0)</f>
        <v>581350</v>
      </c>
    </row>
    <row r="9526" spans="1:14" s="1378" customFormat="1" ht="13">
      <c r="A9526" s="231"/>
      <c r="D9526" s="449"/>
      <c r="E9526" s="829"/>
      <c r="F9526" s="279"/>
      <c r="G9526" s="1387"/>
      <c r="H9526" s="469"/>
      <c r="L9526" s="469"/>
      <c r="M9526" s="469"/>
    </row>
    <row r="9527" spans="1:14" s="1378" customFormat="1" ht="13">
      <c r="A9527" s="258">
        <f>1+A9513</f>
        <v>397</v>
      </c>
      <c r="B9527" s="1250" t="s">
        <v>1814</v>
      </c>
      <c r="D9527" s="245" t="s">
        <v>1815</v>
      </c>
      <c r="E9527" s="245"/>
      <c r="F9527" s="360"/>
      <c r="G9527" s="1387"/>
      <c r="H9527" s="465"/>
      <c r="L9527" s="465"/>
      <c r="M9527" s="465"/>
    </row>
    <row r="9528" spans="1:14" s="1378" customFormat="1" ht="13">
      <c r="A9528" s="403"/>
      <c r="D9528" s="456"/>
      <c r="E9528" s="829" t="s">
        <v>147</v>
      </c>
      <c r="F9528" s="279" t="s">
        <v>148</v>
      </c>
      <c r="G9528" s="1387"/>
      <c r="H9528" s="469"/>
      <c r="L9528" s="469"/>
      <c r="M9528" s="469"/>
    </row>
    <row r="9529" spans="1:14" s="1378" customFormat="1" ht="13">
      <c r="A9529" s="403"/>
      <c r="D9529" s="416">
        <v>0.5</v>
      </c>
      <c r="E9529" s="829" t="s">
        <v>149</v>
      </c>
      <c r="F9529" s="287" t="s">
        <v>1596</v>
      </c>
      <c r="G9529" s="1387"/>
      <c r="H9529" s="248">
        <f>Bahan!$C$20</f>
        <v>135000</v>
      </c>
      <c r="L9529" s="469">
        <f>D9529*H9529</f>
        <v>67500</v>
      </c>
      <c r="M9529" s="469"/>
    </row>
    <row r="9530" spans="1:14" s="1378" customFormat="1" ht="13">
      <c r="A9530" s="403"/>
      <c r="D9530" s="416">
        <v>0.05</v>
      </c>
      <c r="E9530" s="829" t="s">
        <v>149</v>
      </c>
      <c r="F9530" s="287" t="s">
        <v>153</v>
      </c>
      <c r="G9530" s="1387"/>
      <c r="H9530" s="248">
        <f>Bahan!$C$21</f>
        <v>145000</v>
      </c>
      <c r="L9530" s="469">
        <f>D9530*H9530</f>
        <v>7250</v>
      </c>
      <c r="M9530" s="469"/>
    </row>
    <row r="9531" spans="1:14" s="1378" customFormat="1" ht="13">
      <c r="A9531" s="403"/>
      <c r="D9531" s="416">
        <v>0.05</v>
      </c>
      <c r="E9531" s="829" t="s">
        <v>149</v>
      </c>
      <c r="F9531" s="279" t="s">
        <v>154</v>
      </c>
      <c r="G9531" s="1387"/>
      <c r="H9531" s="248">
        <f>Bahan!$C$22</f>
        <v>150000</v>
      </c>
      <c r="L9531" s="469">
        <f>D9531*H9531</f>
        <v>7500</v>
      </c>
      <c r="M9531" s="469"/>
    </row>
    <row r="9532" spans="1:14" s="1378" customFormat="1" ht="13">
      <c r="A9532" s="403"/>
      <c r="D9532" s="416"/>
      <c r="E9532" s="829" t="s">
        <v>155</v>
      </c>
      <c r="F9532" s="279" t="s">
        <v>156</v>
      </c>
      <c r="G9532" s="1387"/>
      <c r="H9532" s="471"/>
      <c r="L9532" s="469"/>
      <c r="M9532" s="469"/>
      <c r="N9532" s="265">
        <f>SUM(L9529:L9531)</f>
        <v>82250</v>
      </c>
    </row>
    <row r="9533" spans="1:14" s="1378" customFormat="1" ht="13">
      <c r="A9533" s="403"/>
      <c r="D9533" s="456">
        <v>1</v>
      </c>
      <c r="E9533" s="829" t="s">
        <v>441</v>
      </c>
      <c r="F9533" s="279" t="s">
        <v>1816</v>
      </c>
      <c r="G9533" s="1387"/>
      <c r="H9533" s="469">
        <f>Bahan!$C$709</f>
        <v>500000</v>
      </c>
      <c r="L9533" s="469">
        <f>D9533*H9533</f>
        <v>500000</v>
      </c>
      <c r="M9533" s="469"/>
    </row>
    <row r="9534" spans="1:14" s="1378" customFormat="1" ht="13">
      <c r="A9534" s="403"/>
      <c r="D9534" s="416">
        <v>0.05</v>
      </c>
      <c r="E9534" s="829"/>
      <c r="F9534" s="279" t="s">
        <v>1170</v>
      </c>
      <c r="G9534" s="1387"/>
      <c r="H9534" s="469">
        <f>H9533</f>
        <v>500000</v>
      </c>
      <c r="L9534" s="469">
        <f>H9534*0.05</f>
        <v>25000</v>
      </c>
      <c r="M9534" s="469"/>
    </row>
    <row r="9535" spans="1:14" s="1383" customFormat="1" ht="14">
      <c r="A9535" s="1382"/>
      <c r="D9535" s="1384"/>
      <c r="E9535" s="1385"/>
      <c r="G9535" s="1385"/>
      <c r="H9535" s="464">
        <f>IFERROR(VLOOKUP(F9535,[143]bahan!$B$3:$D$474,3,FALSE),"")</f>
        <v>0</v>
      </c>
      <c r="L9535" s="1386"/>
      <c r="M9535" s="426" t="s">
        <v>128</v>
      </c>
      <c r="N9535" s="265">
        <f>SUM(L9533:L9534)</f>
        <v>525000</v>
      </c>
    </row>
    <row r="9536" spans="1:14" s="1383" customFormat="1" ht="14">
      <c r="A9536" s="1382"/>
      <c r="D9536" s="1384"/>
      <c r="E9536" s="1385"/>
      <c r="G9536" s="1385"/>
      <c r="H9536" s="471"/>
      <c r="I9536" s="233"/>
      <c r="J9536" s="233"/>
      <c r="K9536" s="233"/>
      <c r="L9536" s="469"/>
      <c r="M9536" s="431" t="s">
        <v>169</v>
      </c>
      <c r="N9536" s="268" t="s">
        <v>169</v>
      </c>
    </row>
    <row r="9537" spans="1:14" s="1383" customFormat="1" ht="14">
      <c r="A9537" s="1382"/>
      <c r="D9537" s="1384"/>
      <c r="E9537" s="1385"/>
      <c r="G9537" s="1385"/>
      <c r="H9537" s="233" t="s">
        <v>170</v>
      </c>
      <c r="I9537" s="233"/>
      <c r="J9537" s="233"/>
      <c r="K9537" s="233"/>
      <c r="L9537" s="469"/>
      <c r="M9537" s="426" t="s">
        <v>128</v>
      </c>
      <c r="N9537" s="426">
        <f>SUM(N9529:N9535)</f>
        <v>607250</v>
      </c>
    </row>
    <row r="9538" spans="1:14" s="1383" customFormat="1" ht="14">
      <c r="A9538" s="1382"/>
      <c r="D9538" s="1384"/>
      <c r="E9538" s="1385"/>
      <c r="G9538" s="1385"/>
      <c r="H9538" s="269" t="s">
        <v>3123</v>
      </c>
      <c r="I9538" s="233"/>
      <c r="J9538" s="233"/>
      <c r="K9538" s="270"/>
      <c r="L9538" s="233"/>
      <c r="M9538" s="230" t="s">
        <v>128</v>
      </c>
      <c r="N9538" s="265">
        <f>N9537*$Q$4</f>
        <v>60725</v>
      </c>
    </row>
    <row r="9539" spans="1:14" s="1383" customFormat="1" ht="14">
      <c r="A9539" s="1382"/>
      <c r="D9539" s="1384"/>
      <c r="E9539" s="1385"/>
      <c r="G9539" s="1385"/>
      <c r="H9539" s="233" t="s">
        <v>171</v>
      </c>
      <c r="I9539" s="233"/>
      <c r="J9539" s="233"/>
      <c r="K9539" s="233"/>
      <c r="L9539" s="469"/>
      <c r="M9539" s="230" t="s">
        <v>128</v>
      </c>
      <c r="N9539" s="262">
        <f>ROUNDDOWN((N9537+N9538),0)</f>
        <v>667975</v>
      </c>
    </row>
    <row r="9540" spans="1:14" s="1378" customFormat="1" ht="13">
      <c r="A9540" s="231"/>
      <c r="D9540" s="449"/>
      <c r="E9540" s="829"/>
      <c r="F9540" s="279"/>
      <c r="G9540" s="1387"/>
      <c r="H9540" s="469"/>
      <c r="L9540" s="469"/>
      <c r="M9540" s="469"/>
    </row>
    <row r="9541" spans="1:14" s="1378" customFormat="1" ht="13">
      <c r="A9541" s="258">
        <f>1+A9527</f>
        <v>398</v>
      </c>
      <c r="B9541" s="1250" t="s">
        <v>1817</v>
      </c>
      <c r="D9541" s="245" t="s">
        <v>1818</v>
      </c>
      <c r="E9541" s="245"/>
      <c r="F9541" s="360"/>
      <c r="G9541" s="1387"/>
      <c r="H9541" s="465"/>
      <c r="L9541" s="465"/>
      <c r="M9541" s="465"/>
    </row>
    <row r="9542" spans="1:14" s="1378" customFormat="1" ht="13">
      <c r="A9542" s="403"/>
      <c r="D9542" s="456"/>
      <c r="E9542" s="829" t="s">
        <v>147</v>
      </c>
      <c r="F9542" s="279" t="s">
        <v>148</v>
      </c>
      <c r="G9542" s="1387"/>
      <c r="H9542" s="469"/>
      <c r="L9542" s="469"/>
      <c r="M9542" s="469"/>
    </row>
    <row r="9543" spans="1:14" s="1378" customFormat="1" ht="13">
      <c r="A9543" s="403"/>
      <c r="D9543" s="416">
        <v>0.5</v>
      </c>
      <c r="E9543" s="829" t="s">
        <v>149</v>
      </c>
      <c r="F9543" s="287" t="s">
        <v>1596</v>
      </c>
      <c r="G9543" s="1387"/>
      <c r="H9543" s="248">
        <f>Bahan!$C$20</f>
        <v>135000</v>
      </c>
      <c r="L9543" s="469">
        <f>D9543*H9543</f>
        <v>67500</v>
      </c>
      <c r="M9543" s="469"/>
    </row>
    <row r="9544" spans="1:14" s="1378" customFormat="1" ht="13">
      <c r="A9544" s="403"/>
      <c r="D9544" s="416">
        <v>0.05</v>
      </c>
      <c r="E9544" s="829" t="s">
        <v>149</v>
      </c>
      <c r="F9544" s="287" t="s">
        <v>153</v>
      </c>
      <c r="G9544" s="1387"/>
      <c r="H9544" s="248">
        <f>Bahan!$C$21</f>
        <v>145000</v>
      </c>
      <c r="L9544" s="469">
        <f>D9544*H9544</f>
        <v>7250</v>
      </c>
      <c r="M9544" s="469"/>
    </row>
    <row r="9545" spans="1:14" s="1378" customFormat="1" ht="13">
      <c r="A9545" s="403"/>
      <c r="D9545" s="416">
        <v>0.05</v>
      </c>
      <c r="E9545" s="829" t="s">
        <v>149</v>
      </c>
      <c r="F9545" s="279" t="s">
        <v>154</v>
      </c>
      <c r="G9545" s="1387"/>
      <c r="H9545" s="248">
        <f>Bahan!$C$22</f>
        <v>150000</v>
      </c>
      <c r="L9545" s="469">
        <f>D9545*H9545</f>
        <v>7500</v>
      </c>
      <c r="M9545" s="469"/>
    </row>
    <row r="9546" spans="1:14" s="1378" customFormat="1" ht="13">
      <c r="A9546" s="403"/>
      <c r="D9546" s="416"/>
      <c r="E9546" s="829" t="s">
        <v>155</v>
      </c>
      <c r="F9546" s="279" t="s">
        <v>156</v>
      </c>
      <c r="G9546" s="1387"/>
      <c r="H9546" s="471"/>
      <c r="L9546" s="469"/>
      <c r="M9546" s="469"/>
      <c r="N9546" s="265">
        <f>SUM(L9543:L9545)</f>
        <v>82250</v>
      </c>
    </row>
    <row r="9547" spans="1:14" s="1378" customFormat="1" ht="13">
      <c r="A9547" s="403"/>
      <c r="D9547" s="456">
        <v>1</v>
      </c>
      <c r="E9547" s="829" t="s">
        <v>441</v>
      </c>
      <c r="F9547" s="279" t="s">
        <v>1819</v>
      </c>
      <c r="G9547" s="1387"/>
      <c r="H9547" s="469">
        <f>Bahan!$C$710</f>
        <v>600000</v>
      </c>
      <c r="L9547" s="469">
        <f>D9547*H9547</f>
        <v>600000</v>
      </c>
      <c r="M9547" s="469"/>
    </row>
    <row r="9548" spans="1:14" s="1378" customFormat="1" ht="13">
      <c r="A9548" s="403"/>
      <c r="D9548" s="416">
        <v>0.05</v>
      </c>
      <c r="E9548" s="829"/>
      <c r="F9548" s="279" t="s">
        <v>1170</v>
      </c>
      <c r="G9548" s="1387"/>
      <c r="H9548" s="469">
        <f>H9547</f>
        <v>600000</v>
      </c>
      <c r="L9548" s="469">
        <f>H9548*0.05</f>
        <v>30000</v>
      </c>
      <c r="M9548" s="469"/>
    </row>
    <row r="9549" spans="1:14" s="1383" customFormat="1" ht="14">
      <c r="A9549" s="1382"/>
      <c r="D9549" s="1384"/>
      <c r="E9549" s="1385"/>
      <c r="G9549" s="1385"/>
      <c r="H9549" s="464">
        <f>IFERROR(VLOOKUP(F9549,[143]bahan!$B$3:$D$474,3,FALSE),"")</f>
        <v>0</v>
      </c>
      <c r="L9549" s="1386"/>
      <c r="M9549" s="426" t="s">
        <v>128</v>
      </c>
      <c r="N9549" s="265">
        <f>SUM(L9547:L9548)</f>
        <v>630000</v>
      </c>
    </row>
    <row r="9550" spans="1:14" s="1383" customFormat="1" ht="14">
      <c r="A9550" s="1382"/>
      <c r="D9550" s="1384"/>
      <c r="E9550" s="1385"/>
      <c r="G9550" s="1385"/>
      <c r="H9550" s="471"/>
      <c r="I9550" s="233"/>
      <c r="J9550" s="233"/>
      <c r="K9550" s="233"/>
      <c r="L9550" s="469"/>
      <c r="M9550" s="431" t="s">
        <v>169</v>
      </c>
      <c r="N9550" s="268" t="s">
        <v>169</v>
      </c>
    </row>
    <row r="9551" spans="1:14" s="1383" customFormat="1" ht="14">
      <c r="A9551" s="1382"/>
      <c r="D9551" s="1384"/>
      <c r="E9551" s="1385"/>
      <c r="G9551" s="1385"/>
      <c r="H9551" s="233" t="s">
        <v>170</v>
      </c>
      <c r="I9551" s="233"/>
      <c r="J9551" s="233"/>
      <c r="K9551" s="233"/>
      <c r="L9551" s="469"/>
      <c r="M9551" s="426" t="s">
        <v>128</v>
      </c>
      <c r="N9551" s="426">
        <f>SUM(N9543:N9549)</f>
        <v>712250</v>
      </c>
    </row>
    <row r="9552" spans="1:14" s="1383" customFormat="1" ht="14">
      <c r="A9552" s="1382"/>
      <c r="D9552" s="1384"/>
      <c r="E9552" s="1385"/>
      <c r="G9552" s="1385"/>
      <c r="H9552" s="269" t="s">
        <v>3123</v>
      </c>
      <c r="I9552" s="233"/>
      <c r="J9552" s="233"/>
      <c r="K9552" s="270"/>
      <c r="L9552" s="233"/>
      <c r="M9552" s="230" t="s">
        <v>128</v>
      </c>
      <c r="N9552" s="265">
        <f>N9551*$Q$4</f>
        <v>71225</v>
      </c>
    </row>
    <row r="9553" spans="1:14" s="1383" customFormat="1" ht="14">
      <c r="A9553" s="1382"/>
      <c r="D9553" s="1384"/>
      <c r="E9553" s="1385"/>
      <c r="G9553" s="1385"/>
      <c r="H9553" s="233" t="s">
        <v>171</v>
      </c>
      <c r="I9553" s="233"/>
      <c r="J9553" s="233"/>
      <c r="K9553" s="233"/>
      <c r="L9553" s="469"/>
      <c r="M9553" s="230" t="s">
        <v>128</v>
      </c>
      <c r="N9553" s="262">
        <f>ROUNDDOWN((N9551+N9552),0)</f>
        <v>783475</v>
      </c>
    </row>
    <row r="9554" spans="1:14" s="1378" customFormat="1" ht="13">
      <c r="A9554" s="231"/>
      <c r="D9554" s="449"/>
      <c r="E9554" s="829"/>
      <c r="F9554" s="279"/>
      <c r="G9554" s="1387"/>
      <c r="H9554" s="469"/>
      <c r="L9554" s="469"/>
      <c r="M9554" s="469"/>
    </row>
    <row r="9555" spans="1:14" s="1378" customFormat="1" ht="13">
      <c r="A9555" s="258">
        <f>1+A9541</f>
        <v>399</v>
      </c>
      <c r="B9555" s="1250" t="s">
        <v>1820</v>
      </c>
      <c r="D9555" s="245" t="s">
        <v>1821</v>
      </c>
      <c r="E9555" s="245"/>
      <c r="F9555" s="360"/>
      <c r="G9555" s="1387"/>
      <c r="H9555" s="465"/>
      <c r="L9555" s="465"/>
      <c r="M9555" s="465"/>
    </row>
    <row r="9556" spans="1:14" s="1378" customFormat="1" ht="13">
      <c r="A9556" s="403"/>
      <c r="D9556" s="456"/>
      <c r="E9556" s="829" t="s">
        <v>147</v>
      </c>
      <c r="F9556" s="279" t="s">
        <v>148</v>
      </c>
      <c r="G9556" s="1387"/>
      <c r="H9556" s="469"/>
      <c r="L9556" s="469"/>
      <c r="M9556" s="469"/>
    </row>
    <row r="9557" spans="1:14" s="1378" customFormat="1" ht="13">
      <c r="A9557" s="403"/>
      <c r="D9557" s="416">
        <v>0.5</v>
      </c>
      <c r="E9557" s="829" t="s">
        <v>149</v>
      </c>
      <c r="F9557" s="287" t="s">
        <v>1596</v>
      </c>
      <c r="G9557" s="1387"/>
      <c r="H9557" s="248">
        <f>Bahan!$C$20</f>
        <v>135000</v>
      </c>
      <c r="L9557" s="469">
        <f>D9557*H9557</f>
        <v>67500</v>
      </c>
      <c r="M9557" s="469"/>
    </row>
    <row r="9558" spans="1:14" s="1378" customFormat="1" ht="13">
      <c r="A9558" s="403"/>
      <c r="D9558" s="416">
        <v>0.05</v>
      </c>
      <c r="E9558" s="829" t="s">
        <v>149</v>
      </c>
      <c r="F9558" s="287" t="s">
        <v>153</v>
      </c>
      <c r="G9558" s="1387"/>
      <c r="H9558" s="248">
        <f>Bahan!$C$21</f>
        <v>145000</v>
      </c>
      <c r="L9558" s="469">
        <f>D9558*H9558</f>
        <v>7250</v>
      </c>
      <c r="M9558" s="469"/>
    </row>
    <row r="9559" spans="1:14" s="1378" customFormat="1" ht="13">
      <c r="A9559" s="403"/>
      <c r="D9559" s="416">
        <v>0.05</v>
      </c>
      <c r="E9559" s="829" t="s">
        <v>149</v>
      </c>
      <c r="F9559" s="279" t="s">
        <v>154</v>
      </c>
      <c r="G9559" s="1387"/>
      <c r="H9559" s="248">
        <f>Bahan!$C$22</f>
        <v>150000</v>
      </c>
      <c r="L9559" s="469">
        <f>D9559*H9559</f>
        <v>7500</v>
      </c>
      <c r="M9559" s="469"/>
    </row>
    <row r="9560" spans="1:14" s="1378" customFormat="1" ht="13">
      <c r="A9560" s="403"/>
      <c r="D9560" s="416"/>
      <c r="E9560" s="829" t="s">
        <v>155</v>
      </c>
      <c r="F9560" s="279" t="s">
        <v>156</v>
      </c>
      <c r="G9560" s="1387"/>
      <c r="H9560" s="471"/>
      <c r="L9560" s="469"/>
      <c r="M9560" s="469"/>
      <c r="N9560" s="265">
        <f>SUM(L9557:L9559)</f>
        <v>82250</v>
      </c>
    </row>
    <row r="9561" spans="1:14" s="1378" customFormat="1" ht="13">
      <c r="A9561" s="403"/>
      <c r="D9561" s="456">
        <v>1</v>
      </c>
      <c r="E9561" s="829" t="s">
        <v>441</v>
      </c>
      <c r="F9561" s="279" t="s">
        <v>1822</v>
      </c>
      <c r="G9561" s="1387"/>
      <c r="H9561" s="469">
        <f>Bahan!$C$711</f>
        <v>740000</v>
      </c>
      <c r="L9561" s="469">
        <f>D9561*H9561</f>
        <v>740000</v>
      </c>
      <c r="M9561" s="469"/>
    </row>
    <row r="9562" spans="1:14" s="1378" customFormat="1" ht="13">
      <c r="A9562" s="403"/>
      <c r="D9562" s="416">
        <v>0.05</v>
      </c>
      <c r="E9562" s="829"/>
      <c r="F9562" s="279" t="s">
        <v>1170</v>
      </c>
      <c r="G9562" s="1387"/>
      <c r="H9562" s="469">
        <f>H9561</f>
        <v>740000</v>
      </c>
      <c r="L9562" s="469">
        <f>H9562*0.05</f>
        <v>37000</v>
      </c>
      <c r="M9562" s="469"/>
    </row>
    <row r="9563" spans="1:14" s="1383" customFormat="1" ht="14">
      <c r="A9563" s="1382"/>
      <c r="D9563" s="1384"/>
      <c r="E9563" s="1385"/>
      <c r="G9563" s="1385"/>
      <c r="H9563" s="464">
        <f>IFERROR(VLOOKUP(F9563,[143]bahan!$B$3:$D$474,3,FALSE),"")</f>
        <v>0</v>
      </c>
      <c r="L9563" s="1386"/>
      <c r="M9563" s="426" t="s">
        <v>128</v>
      </c>
      <c r="N9563" s="265">
        <f>SUM(L9561:L9562)</f>
        <v>777000</v>
      </c>
    </row>
    <row r="9564" spans="1:14" s="1383" customFormat="1" ht="14">
      <c r="A9564" s="1382"/>
      <c r="D9564" s="1384"/>
      <c r="E9564" s="1385"/>
      <c r="G9564" s="1385"/>
      <c r="H9564" s="471"/>
      <c r="I9564" s="233"/>
      <c r="J9564" s="233"/>
      <c r="K9564" s="233"/>
      <c r="L9564" s="469"/>
      <c r="M9564" s="431" t="s">
        <v>169</v>
      </c>
      <c r="N9564" s="268" t="s">
        <v>169</v>
      </c>
    </row>
    <row r="9565" spans="1:14" s="1383" customFormat="1" ht="14">
      <c r="A9565" s="1382"/>
      <c r="D9565" s="1384"/>
      <c r="E9565" s="1385"/>
      <c r="G9565" s="1385"/>
      <c r="H9565" s="233" t="s">
        <v>170</v>
      </c>
      <c r="I9565" s="233"/>
      <c r="J9565" s="233"/>
      <c r="K9565" s="233"/>
      <c r="L9565" s="469"/>
      <c r="M9565" s="426" t="s">
        <v>128</v>
      </c>
      <c r="N9565" s="426">
        <f>SUM(N9557:N9563)</f>
        <v>859250</v>
      </c>
    </row>
    <row r="9566" spans="1:14" s="1383" customFormat="1" ht="14">
      <c r="A9566" s="1382"/>
      <c r="D9566" s="1384"/>
      <c r="E9566" s="1385"/>
      <c r="G9566" s="1385"/>
      <c r="H9566" s="269"/>
      <c r="I9566" s="233"/>
      <c r="J9566" s="233"/>
      <c r="K9566" s="270"/>
      <c r="L9566" s="233"/>
      <c r="M9566" s="230"/>
      <c r="N9566" s="265"/>
    </row>
    <row r="9567" spans="1:14" s="1383" customFormat="1" ht="14">
      <c r="A9567" s="1382"/>
      <c r="D9567" s="1384"/>
      <c r="E9567" s="1385"/>
      <c r="G9567" s="1385"/>
      <c r="H9567" s="233" t="s">
        <v>171</v>
      </c>
      <c r="I9567" s="233"/>
      <c r="J9567" s="233"/>
      <c r="K9567" s="233"/>
      <c r="L9567" s="469"/>
      <c r="M9567" s="230" t="s">
        <v>128</v>
      </c>
      <c r="N9567" s="262">
        <f>ROUNDDOWN((N9565+N9566),0)</f>
        <v>859250</v>
      </c>
    </row>
    <row r="9568" spans="1:14" s="1383" customFormat="1" ht="14">
      <c r="A9568" s="1382"/>
      <c r="D9568" s="1384"/>
      <c r="E9568" s="1385"/>
      <c r="G9568" s="1385"/>
      <c r="H9568" s="233"/>
      <c r="I9568" s="233"/>
      <c r="J9568" s="233"/>
      <c r="K9568" s="233"/>
      <c r="L9568" s="469"/>
      <c r="M9568" s="230"/>
      <c r="N9568" s="262"/>
    </row>
    <row r="9569" spans="1:14" s="1383" customFormat="1" ht="14">
      <c r="A9569" s="258">
        <f>1+A9555</f>
        <v>400</v>
      </c>
      <c r="B9569" s="1250" t="s">
        <v>1820</v>
      </c>
      <c r="C9569" s="1378"/>
      <c r="D9569" s="245" t="s">
        <v>2887</v>
      </c>
      <c r="E9569" s="245"/>
      <c r="F9569" s="360"/>
      <c r="G9569" s="1387"/>
      <c r="H9569" s="465"/>
      <c r="I9569" s="1378"/>
      <c r="J9569" s="1378"/>
      <c r="K9569" s="1378"/>
      <c r="L9569" s="465"/>
      <c r="M9569" s="465"/>
      <c r="N9569" s="1378"/>
    </row>
    <row r="9570" spans="1:14" s="1383" customFormat="1" ht="14">
      <c r="A9570" s="403"/>
      <c r="B9570" s="1378"/>
      <c r="C9570" s="1378"/>
      <c r="D9570" s="456"/>
      <c r="E9570" s="829" t="s">
        <v>147</v>
      </c>
      <c r="F9570" s="279" t="s">
        <v>148</v>
      </c>
      <c r="G9570" s="1387"/>
      <c r="H9570" s="469"/>
      <c r="I9570" s="1378"/>
      <c r="J9570" s="1378"/>
      <c r="K9570" s="1378"/>
      <c r="L9570" s="469"/>
      <c r="M9570" s="469"/>
      <c r="N9570" s="1378"/>
    </row>
    <row r="9571" spans="1:14" s="1383" customFormat="1" ht="14">
      <c r="A9571" s="403"/>
      <c r="B9571" s="1378"/>
      <c r="C9571" s="1378"/>
      <c r="D9571" s="416">
        <v>0.5</v>
      </c>
      <c r="E9571" s="829" t="s">
        <v>149</v>
      </c>
      <c r="F9571" s="287" t="s">
        <v>1596</v>
      </c>
      <c r="G9571" s="1387"/>
      <c r="H9571" s="248">
        <f>Bahan!$C$20</f>
        <v>135000</v>
      </c>
      <c r="I9571" s="1378"/>
      <c r="J9571" s="1378"/>
      <c r="K9571" s="1378"/>
      <c r="L9571" s="469">
        <f>D9571*H9571</f>
        <v>67500</v>
      </c>
      <c r="M9571" s="469"/>
      <c r="N9571" s="1378"/>
    </row>
    <row r="9572" spans="1:14" s="1383" customFormat="1" ht="14">
      <c r="A9572" s="403"/>
      <c r="B9572" s="1378"/>
      <c r="C9572" s="1378"/>
      <c r="D9572" s="416">
        <v>0.05</v>
      </c>
      <c r="E9572" s="829" t="s">
        <v>149</v>
      </c>
      <c r="F9572" s="287" t="s">
        <v>153</v>
      </c>
      <c r="G9572" s="1387"/>
      <c r="H9572" s="248">
        <f>Bahan!$C$21</f>
        <v>145000</v>
      </c>
      <c r="I9572" s="1378"/>
      <c r="J9572" s="1378"/>
      <c r="K9572" s="1378"/>
      <c r="L9572" s="469">
        <f>D9572*H9572</f>
        <v>7250</v>
      </c>
      <c r="M9572" s="469"/>
      <c r="N9572" s="1378"/>
    </row>
    <row r="9573" spans="1:14" s="1383" customFormat="1" ht="14">
      <c r="A9573" s="403"/>
      <c r="B9573" s="1378"/>
      <c r="C9573" s="1378"/>
      <c r="D9573" s="416">
        <v>0.05</v>
      </c>
      <c r="E9573" s="829" t="s">
        <v>149</v>
      </c>
      <c r="F9573" s="279" t="s">
        <v>154</v>
      </c>
      <c r="G9573" s="1387"/>
      <c r="H9573" s="248">
        <f>Bahan!$C$22</f>
        <v>150000</v>
      </c>
      <c r="I9573" s="1378"/>
      <c r="J9573" s="1378"/>
      <c r="K9573" s="1378"/>
      <c r="L9573" s="469">
        <f>D9573*H9573</f>
        <v>7500</v>
      </c>
      <c r="M9573" s="469"/>
      <c r="N9573" s="1378"/>
    </row>
    <row r="9574" spans="1:14" s="1383" customFormat="1" ht="14">
      <c r="A9574" s="403"/>
      <c r="B9574" s="1378"/>
      <c r="C9574" s="1378"/>
      <c r="D9574" s="416"/>
      <c r="E9574" s="829" t="s">
        <v>155</v>
      </c>
      <c r="F9574" s="279" t="s">
        <v>156</v>
      </c>
      <c r="G9574" s="1387"/>
      <c r="H9574" s="471"/>
      <c r="I9574" s="1378"/>
      <c r="J9574" s="1378"/>
      <c r="K9574" s="1378"/>
      <c r="L9574" s="469"/>
      <c r="M9574" s="469"/>
      <c r="N9574" s="265">
        <f>SUM(L9571:L9573)</f>
        <v>82250</v>
      </c>
    </row>
    <row r="9575" spans="1:14" s="1383" customFormat="1" ht="14">
      <c r="A9575" s="403"/>
      <c r="B9575" s="1378"/>
      <c r="C9575" s="1378"/>
      <c r="D9575" s="456">
        <v>1</v>
      </c>
      <c r="E9575" s="829" t="s">
        <v>441</v>
      </c>
      <c r="F9575" s="279" t="s">
        <v>2888</v>
      </c>
      <c r="G9575" s="1387"/>
      <c r="H9575" s="469">
        <f>Bahan!$C$712</f>
        <v>850000</v>
      </c>
      <c r="I9575" s="1378"/>
      <c r="J9575" s="1378"/>
      <c r="K9575" s="1378"/>
      <c r="L9575" s="469">
        <f>D9575*H9575</f>
        <v>850000</v>
      </c>
      <c r="M9575" s="469"/>
      <c r="N9575" s="1378"/>
    </row>
    <row r="9576" spans="1:14" s="1383" customFormat="1" ht="14">
      <c r="A9576" s="403"/>
      <c r="B9576" s="1378"/>
      <c r="C9576" s="1378"/>
      <c r="D9576" s="416">
        <v>0.05</v>
      </c>
      <c r="E9576" s="829"/>
      <c r="F9576" s="279" t="s">
        <v>1170</v>
      </c>
      <c r="G9576" s="1387"/>
      <c r="H9576" s="469">
        <f>H9575</f>
        <v>850000</v>
      </c>
      <c r="I9576" s="1378"/>
      <c r="J9576" s="1378"/>
      <c r="K9576" s="1378"/>
      <c r="L9576" s="469">
        <f>H9576*0.05</f>
        <v>42500</v>
      </c>
      <c r="M9576" s="469"/>
      <c r="N9576" s="1378"/>
    </row>
    <row r="9577" spans="1:14" s="1383" customFormat="1" ht="14">
      <c r="A9577" s="1382"/>
      <c r="D9577" s="1384"/>
      <c r="E9577" s="1385"/>
      <c r="G9577" s="1385"/>
      <c r="H9577" s="464">
        <f>IFERROR(VLOOKUP(F9577,[143]bahan!$B$3:$D$474,3,FALSE),"")</f>
        <v>0</v>
      </c>
      <c r="L9577" s="1386"/>
      <c r="M9577" s="426" t="s">
        <v>128</v>
      </c>
      <c r="N9577" s="265">
        <f>SUM(L9575:L9576)</f>
        <v>892500</v>
      </c>
    </row>
    <row r="9578" spans="1:14" s="1383" customFormat="1" ht="14">
      <c r="A9578" s="1382"/>
      <c r="D9578" s="1384"/>
      <c r="E9578" s="1385"/>
      <c r="G9578" s="1385"/>
      <c r="H9578" s="471"/>
      <c r="I9578" s="233"/>
      <c r="J9578" s="233"/>
      <c r="K9578" s="233"/>
      <c r="L9578" s="469"/>
      <c r="M9578" s="431" t="s">
        <v>169</v>
      </c>
      <c r="N9578" s="268" t="s">
        <v>169</v>
      </c>
    </row>
    <row r="9579" spans="1:14" s="1383" customFormat="1" ht="14">
      <c r="A9579" s="1382"/>
      <c r="D9579" s="1384"/>
      <c r="E9579" s="1385"/>
      <c r="G9579" s="1385"/>
      <c r="H9579" s="233" t="s">
        <v>170</v>
      </c>
      <c r="I9579" s="233"/>
      <c r="J9579" s="233"/>
      <c r="K9579" s="233"/>
      <c r="L9579" s="469"/>
      <c r="M9579" s="426" t="s">
        <v>128</v>
      </c>
      <c r="N9579" s="426">
        <f>SUM(N9571:N9577)</f>
        <v>974750</v>
      </c>
    </row>
    <row r="9580" spans="1:14" s="1383" customFormat="1" ht="14">
      <c r="A9580" s="1382"/>
      <c r="D9580" s="1384"/>
      <c r="E9580" s="1385"/>
      <c r="G9580" s="1385"/>
      <c r="H9580" s="269" t="s">
        <v>3123</v>
      </c>
      <c r="I9580" s="233"/>
      <c r="J9580" s="233"/>
      <c r="K9580" s="270"/>
      <c r="L9580" s="233"/>
      <c r="M9580" s="230" t="s">
        <v>128</v>
      </c>
      <c r="N9580" s="265">
        <f>N9579*$Q$4</f>
        <v>97475</v>
      </c>
    </row>
    <row r="9581" spans="1:14" s="1383" customFormat="1" ht="14">
      <c r="A9581" s="1382"/>
      <c r="D9581" s="1384"/>
      <c r="E9581" s="1385"/>
      <c r="G9581" s="1385"/>
      <c r="H9581" s="233" t="s">
        <v>171</v>
      </c>
      <c r="I9581" s="233"/>
      <c r="J9581" s="233"/>
      <c r="K9581" s="233"/>
      <c r="L9581" s="469"/>
      <c r="M9581" s="230" t="s">
        <v>128</v>
      </c>
      <c r="N9581" s="262">
        <f>ROUNDDOWN((N9579+N9580),0)</f>
        <v>1072225</v>
      </c>
    </row>
    <row r="9582" spans="1:14" s="1378" customFormat="1" ht="13">
      <c r="A9582" s="231"/>
      <c r="D9582" s="449"/>
      <c r="E9582" s="829"/>
      <c r="F9582" s="279"/>
      <c r="G9582" s="1387"/>
      <c r="H9582" s="469"/>
      <c r="L9582" s="469"/>
      <c r="M9582" s="469"/>
    </row>
    <row r="9583" spans="1:14" ht="13">
      <c r="A9583" s="258">
        <f>1+A9569</f>
        <v>401</v>
      </c>
      <c r="B9583" s="1250" t="s">
        <v>1823</v>
      </c>
      <c r="C9583" s="233"/>
      <c r="D9583" s="245" t="s">
        <v>1824</v>
      </c>
      <c r="E9583" s="245"/>
      <c r="F9583" s="360"/>
      <c r="G9583" s="829"/>
      <c r="H9583" s="465"/>
      <c r="L9583" s="465"/>
      <c r="M9583" s="465"/>
    </row>
    <row r="9584" spans="1:14" ht="13">
      <c r="A9584" s="403"/>
      <c r="B9584" s="233"/>
      <c r="C9584" s="233"/>
      <c r="D9584" s="456"/>
      <c r="E9584" s="829" t="s">
        <v>147</v>
      </c>
      <c r="F9584" s="279" t="s">
        <v>148</v>
      </c>
      <c r="G9584" s="829"/>
      <c r="H9584" s="469"/>
      <c r="L9584" s="469"/>
      <c r="M9584" s="469"/>
    </row>
    <row r="9585" spans="1:14" ht="13">
      <c r="A9585" s="403"/>
      <c r="B9585" s="233"/>
      <c r="C9585" s="233"/>
      <c r="D9585" s="416">
        <v>0.2</v>
      </c>
      <c r="E9585" s="829" t="s">
        <v>149</v>
      </c>
      <c r="F9585" s="287" t="s">
        <v>150</v>
      </c>
      <c r="G9585" s="829"/>
      <c r="H9585" s="471">
        <f>Bahan!$C$10</f>
        <v>125000</v>
      </c>
      <c r="L9585" s="469">
        <f>D9585*H9585</f>
        <v>25000</v>
      </c>
      <c r="M9585" s="469"/>
    </row>
    <row r="9586" spans="1:14" ht="13">
      <c r="A9586" s="403"/>
      <c r="B9586" s="233"/>
      <c r="C9586" s="233"/>
      <c r="D9586" s="416">
        <v>0.2</v>
      </c>
      <c r="E9586" s="829" t="s">
        <v>149</v>
      </c>
      <c r="F9586" s="287" t="s">
        <v>945</v>
      </c>
      <c r="G9586" s="829"/>
      <c r="H9586" s="248">
        <f>Bahan!$C$20</f>
        <v>135000</v>
      </c>
      <c r="L9586" s="469">
        <f>D9586*H9586</f>
        <v>27000</v>
      </c>
      <c r="M9586" s="469"/>
    </row>
    <row r="9587" spans="1:14" ht="13">
      <c r="A9587" s="403"/>
      <c r="B9587" s="233"/>
      <c r="C9587" s="233"/>
      <c r="D9587" s="416">
        <v>0.05</v>
      </c>
      <c r="E9587" s="829" t="s">
        <v>149</v>
      </c>
      <c r="F9587" s="279" t="s">
        <v>153</v>
      </c>
      <c r="G9587" s="829"/>
      <c r="H9587" s="248">
        <f>Bahan!$C$21</f>
        <v>145000</v>
      </c>
      <c r="L9587" s="469">
        <f>D9587*H9587</f>
        <v>7250</v>
      </c>
      <c r="M9587" s="469"/>
    </row>
    <row r="9588" spans="1:14" ht="13">
      <c r="A9588" s="403"/>
      <c r="B9588" s="233"/>
      <c r="C9588" s="233"/>
      <c r="D9588" s="416">
        <v>0.05</v>
      </c>
      <c r="E9588" s="829" t="s">
        <v>149</v>
      </c>
      <c r="F9588" s="279" t="s">
        <v>154</v>
      </c>
      <c r="G9588" s="829"/>
      <c r="H9588" s="248">
        <f>Bahan!$C$22</f>
        <v>150000</v>
      </c>
      <c r="L9588" s="469">
        <f>D9588*H9588</f>
        <v>7500</v>
      </c>
      <c r="M9588" s="469"/>
    </row>
    <row r="9589" spans="1:14" ht="13">
      <c r="A9589" s="403"/>
      <c r="B9589" s="233"/>
      <c r="C9589" s="233"/>
      <c r="D9589" s="456"/>
      <c r="E9589" s="829" t="s">
        <v>155</v>
      </c>
      <c r="F9589" s="279" t="s">
        <v>156</v>
      </c>
      <c r="G9589" s="829"/>
      <c r="H9589" s="469"/>
      <c r="L9589" s="469"/>
      <c r="M9589" s="469"/>
      <c r="N9589" s="265">
        <f>SUM(L9585:L9588)</f>
        <v>66750</v>
      </c>
    </row>
    <row r="9590" spans="1:14" ht="13">
      <c r="A9590" s="403"/>
      <c r="B9590" s="233"/>
      <c r="C9590" s="233"/>
      <c r="D9590" s="416">
        <v>1</v>
      </c>
      <c r="E9590" s="829" t="s">
        <v>1825</v>
      </c>
      <c r="F9590" s="279" t="s">
        <v>1826</v>
      </c>
      <c r="G9590" s="829"/>
      <c r="H9590" s="469">
        <f>Bahan!$C$723</f>
        <v>7209400</v>
      </c>
      <c r="L9590" s="469">
        <f>D9590*H9590</f>
        <v>7209400</v>
      </c>
      <c r="M9590" s="469"/>
    </row>
    <row r="9591" spans="1:14" s="1383" customFormat="1" ht="14">
      <c r="A9591" s="1382"/>
      <c r="D9591" s="1384"/>
      <c r="E9591" s="1385"/>
      <c r="G9591" s="1385"/>
      <c r="H9591" s="464">
        <f>IFERROR(VLOOKUP(F9591,[143]bahan!$B$3:$D$474,3,FALSE),"")</f>
        <v>0</v>
      </c>
      <c r="L9591" s="1386"/>
      <c r="M9591" s="426" t="s">
        <v>128</v>
      </c>
      <c r="N9591" s="265">
        <f>SUM(L9589:L9590)</f>
        <v>7209400</v>
      </c>
    </row>
    <row r="9592" spans="1:14" s="1383" customFormat="1" ht="14">
      <c r="A9592" s="1382"/>
      <c r="D9592" s="1384"/>
      <c r="E9592" s="1385"/>
      <c r="G9592" s="1385"/>
      <c r="H9592" s="471"/>
      <c r="I9592" s="233"/>
      <c r="J9592" s="233"/>
      <c r="K9592" s="233"/>
      <c r="L9592" s="469"/>
      <c r="M9592" s="431" t="s">
        <v>169</v>
      </c>
      <c r="N9592" s="268" t="s">
        <v>169</v>
      </c>
    </row>
    <row r="9593" spans="1:14" s="1383" customFormat="1" ht="14">
      <c r="A9593" s="1382"/>
      <c r="D9593" s="1384"/>
      <c r="E9593" s="1385"/>
      <c r="G9593" s="1385"/>
      <c r="H9593" s="233" t="s">
        <v>170</v>
      </c>
      <c r="I9593" s="233"/>
      <c r="J9593" s="233"/>
      <c r="K9593" s="233"/>
      <c r="L9593" s="469"/>
      <c r="M9593" s="426" t="s">
        <v>128</v>
      </c>
      <c r="N9593" s="426">
        <f>SUM(N9585:N9591)</f>
        <v>7276150</v>
      </c>
    </row>
    <row r="9594" spans="1:14" s="1383" customFormat="1" ht="14">
      <c r="A9594" s="1382"/>
      <c r="D9594" s="1384"/>
      <c r="E9594" s="1385"/>
      <c r="G9594" s="1385"/>
      <c r="H9594" s="269" t="s">
        <v>3123</v>
      </c>
      <c r="I9594" s="233"/>
      <c r="J9594" s="233"/>
      <c r="K9594" s="270"/>
      <c r="L9594" s="233"/>
      <c r="M9594" s="230" t="s">
        <v>128</v>
      </c>
      <c r="N9594" s="265">
        <f>N9593*$Q$4</f>
        <v>727615</v>
      </c>
    </row>
    <row r="9595" spans="1:14" s="1383" customFormat="1" ht="14">
      <c r="A9595" s="1382"/>
      <c r="D9595" s="1384"/>
      <c r="E9595" s="1385"/>
      <c r="G9595" s="1385"/>
      <c r="H9595" s="233" t="s">
        <v>171</v>
      </c>
      <c r="I9595" s="233"/>
      <c r="J9595" s="233"/>
      <c r="K9595" s="233"/>
      <c r="L9595" s="469"/>
      <c r="M9595" s="230" t="s">
        <v>128</v>
      </c>
      <c r="N9595" s="262">
        <f>ROUNDDOWN((N9593+N9594),0)</f>
        <v>8003765</v>
      </c>
    </row>
    <row r="9596" spans="1:14" ht="13">
      <c r="B9596" s="233"/>
      <c r="C9596" s="233"/>
      <c r="D9596" s="456"/>
      <c r="F9596" s="279"/>
      <c r="G9596" s="829"/>
      <c r="H9596" s="469"/>
      <c r="L9596" s="469"/>
      <c r="M9596" s="465"/>
    </row>
    <row r="9597" spans="1:14" ht="13">
      <c r="A9597" s="258">
        <f>1+A9583</f>
        <v>402</v>
      </c>
      <c r="B9597" s="1250" t="s">
        <v>1827</v>
      </c>
      <c r="C9597" s="233"/>
      <c r="D9597" s="245" t="s">
        <v>1828</v>
      </c>
      <c r="E9597" s="245"/>
      <c r="F9597" s="360"/>
      <c r="G9597" s="829"/>
      <c r="H9597" s="465"/>
      <c r="L9597" s="465"/>
      <c r="M9597" s="465"/>
    </row>
    <row r="9598" spans="1:14" ht="13">
      <c r="A9598" s="403"/>
      <c r="B9598" s="233"/>
      <c r="C9598" s="233"/>
      <c r="D9598" s="456"/>
      <c r="E9598" s="829" t="s">
        <v>147</v>
      </c>
      <c r="F9598" s="279" t="s">
        <v>148</v>
      </c>
      <c r="G9598" s="829"/>
      <c r="H9598" s="469"/>
      <c r="L9598" s="469"/>
      <c r="M9598" s="469"/>
    </row>
    <row r="9599" spans="1:14" ht="13">
      <c r="A9599" s="403"/>
      <c r="B9599" s="233"/>
      <c r="C9599" s="233"/>
      <c r="D9599" s="416">
        <v>0.5</v>
      </c>
      <c r="E9599" s="829" t="s">
        <v>149</v>
      </c>
      <c r="F9599" s="287" t="s">
        <v>150</v>
      </c>
      <c r="G9599" s="829"/>
      <c r="H9599" s="471">
        <f>Bahan!$C$10</f>
        <v>125000</v>
      </c>
      <c r="L9599" s="469">
        <f>D9599*H9599</f>
        <v>62500</v>
      </c>
      <c r="M9599" s="469"/>
    </row>
    <row r="9600" spans="1:14" ht="13">
      <c r="A9600" s="403"/>
      <c r="B9600" s="233"/>
      <c r="C9600" s="233"/>
      <c r="D9600" s="416">
        <v>0.5</v>
      </c>
      <c r="E9600" s="829" t="s">
        <v>149</v>
      </c>
      <c r="F9600" s="287" t="s">
        <v>945</v>
      </c>
      <c r="G9600" s="829"/>
      <c r="H9600" s="248">
        <f>Bahan!$C$20</f>
        <v>135000</v>
      </c>
      <c r="L9600" s="469">
        <f>D9600*H9600</f>
        <v>67500</v>
      </c>
      <c r="M9600" s="469"/>
    </row>
    <row r="9601" spans="1:14" ht="13">
      <c r="A9601" s="403"/>
      <c r="B9601" s="233"/>
      <c r="C9601" s="233"/>
      <c r="D9601" s="416">
        <v>0.05</v>
      </c>
      <c r="E9601" s="829" t="s">
        <v>149</v>
      </c>
      <c r="F9601" s="279" t="s">
        <v>153</v>
      </c>
      <c r="G9601" s="829"/>
      <c r="H9601" s="248">
        <f>Bahan!$C$21</f>
        <v>145000</v>
      </c>
      <c r="L9601" s="469">
        <f>D9601*H9601</f>
        <v>7250</v>
      </c>
      <c r="M9601" s="469"/>
    </row>
    <row r="9602" spans="1:14" ht="13">
      <c r="A9602" s="403"/>
      <c r="B9602" s="233"/>
      <c r="C9602" s="233"/>
      <c r="D9602" s="416">
        <v>0.05</v>
      </c>
      <c r="E9602" s="829" t="s">
        <v>149</v>
      </c>
      <c r="F9602" s="279" t="s">
        <v>154</v>
      </c>
      <c r="G9602" s="829"/>
      <c r="H9602" s="248">
        <f>Bahan!$C$22</f>
        <v>150000</v>
      </c>
      <c r="L9602" s="469">
        <f>D9602*H9602</f>
        <v>7500</v>
      </c>
      <c r="M9602" s="469"/>
    </row>
    <row r="9603" spans="1:14" ht="13">
      <c r="A9603" s="403"/>
      <c r="B9603" s="233"/>
      <c r="C9603" s="233"/>
      <c r="D9603" s="456"/>
      <c r="E9603" s="829" t="s">
        <v>155</v>
      </c>
      <c r="F9603" s="279" t="s">
        <v>156</v>
      </c>
      <c r="G9603" s="829"/>
      <c r="H9603" s="469"/>
      <c r="L9603" s="469"/>
      <c r="M9603" s="469"/>
      <c r="N9603" s="265">
        <f>SUM(L9599:L9602)</f>
        <v>144750</v>
      </c>
    </row>
    <row r="9604" spans="1:14" ht="13">
      <c r="A9604" s="403"/>
      <c r="B9604" s="233"/>
      <c r="C9604" s="233"/>
      <c r="D9604" s="416">
        <v>1</v>
      </c>
      <c r="E9604" s="829" t="s">
        <v>1825</v>
      </c>
      <c r="F9604" s="279" t="s">
        <v>1829</v>
      </c>
      <c r="G9604" s="829"/>
      <c r="H9604" s="469">
        <f>Bahan!$C$724</f>
        <v>8500000</v>
      </c>
      <c r="L9604" s="469">
        <f>D9604*H9604</f>
        <v>8500000</v>
      </c>
      <c r="M9604" s="469"/>
    </row>
    <row r="9605" spans="1:14" s="1383" customFormat="1" ht="14">
      <c r="A9605" s="1382"/>
      <c r="D9605" s="1384"/>
      <c r="E9605" s="1385"/>
      <c r="G9605" s="1385"/>
      <c r="H9605" s="464">
        <f>IFERROR(VLOOKUP(F9605,[143]bahan!$B$3:$D$474,3,FALSE),"")</f>
        <v>0</v>
      </c>
      <c r="L9605" s="1386"/>
      <c r="M9605" s="426" t="s">
        <v>128</v>
      </c>
      <c r="N9605" s="265">
        <f>SUM(L9604)</f>
        <v>8500000</v>
      </c>
    </row>
    <row r="9606" spans="1:14" s="1383" customFormat="1" ht="14">
      <c r="A9606" s="1382"/>
      <c r="D9606" s="1384"/>
      <c r="E9606" s="1385"/>
      <c r="G9606" s="1385"/>
      <c r="H9606" s="471"/>
      <c r="I9606" s="233"/>
      <c r="J9606" s="233"/>
      <c r="K9606" s="233"/>
      <c r="L9606" s="469"/>
      <c r="M9606" s="431" t="s">
        <v>169</v>
      </c>
      <c r="N9606" s="268" t="s">
        <v>169</v>
      </c>
    </row>
    <row r="9607" spans="1:14" s="1383" customFormat="1" ht="14">
      <c r="A9607" s="1382"/>
      <c r="D9607" s="1384"/>
      <c r="E9607" s="1385"/>
      <c r="G9607" s="1385"/>
      <c r="H9607" s="233" t="s">
        <v>170</v>
      </c>
      <c r="I9607" s="233"/>
      <c r="J9607" s="233"/>
      <c r="K9607" s="233"/>
      <c r="L9607" s="469"/>
      <c r="M9607" s="426" t="s">
        <v>128</v>
      </c>
      <c r="N9607" s="426">
        <f>SUM(N9599:N9605)</f>
        <v>8644750</v>
      </c>
    </row>
    <row r="9608" spans="1:14" s="1383" customFormat="1" ht="14">
      <c r="A9608" s="1382"/>
      <c r="D9608" s="1384"/>
      <c r="E9608" s="1385"/>
      <c r="G9608" s="1385"/>
      <c r="H9608" s="269" t="s">
        <v>3123</v>
      </c>
      <c r="I9608" s="233"/>
      <c r="J9608" s="233"/>
      <c r="K9608" s="270"/>
      <c r="L9608" s="233"/>
      <c r="M9608" s="230" t="s">
        <v>128</v>
      </c>
      <c r="N9608" s="265">
        <f>N9607*$Q$4</f>
        <v>864475</v>
      </c>
    </row>
    <row r="9609" spans="1:14" s="1383" customFormat="1" ht="14">
      <c r="A9609" s="1382"/>
      <c r="D9609" s="1384"/>
      <c r="E9609" s="1385"/>
      <c r="G9609" s="1385"/>
      <c r="H9609" s="233" t="s">
        <v>171</v>
      </c>
      <c r="I9609" s="233"/>
      <c r="J9609" s="233"/>
      <c r="K9609" s="233"/>
      <c r="L9609" s="469"/>
      <c r="M9609" s="230" t="s">
        <v>128</v>
      </c>
      <c r="N9609" s="262">
        <f>ROUNDDOWN((N9607+N9608),0)</f>
        <v>9509225</v>
      </c>
    </row>
    <row r="9610" spans="1:14" ht="13">
      <c r="B9610" s="233"/>
      <c r="C9610" s="233"/>
      <c r="D9610" s="456"/>
      <c r="F9610" s="279"/>
      <c r="G9610" s="829"/>
      <c r="H9610" s="469"/>
      <c r="L9610" s="469"/>
      <c r="M9610" s="465"/>
    </row>
    <row r="9611" spans="1:14" ht="13">
      <c r="A9611" s="258">
        <f>1+A9597</f>
        <v>403</v>
      </c>
      <c r="B9611" s="1250" t="s">
        <v>1830</v>
      </c>
      <c r="C9611" s="233"/>
      <c r="D9611" s="245" t="s">
        <v>1831</v>
      </c>
      <c r="E9611" s="245"/>
      <c r="F9611" s="360"/>
      <c r="G9611" s="829"/>
      <c r="H9611" s="465"/>
      <c r="L9611" s="465"/>
      <c r="M9611" s="465"/>
    </row>
    <row r="9612" spans="1:14" ht="13">
      <c r="A9612" s="403"/>
      <c r="B9612" s="233"/>
      <c r="C9612" s="233"/>
      <c r="D9612" s="456"/>
      <c r="E9612" s="829" t="s">
        <v>147</v>
      </c>
      <c r="F9612" s="279" t="s">
        <v>148</v>
      </c>
      <c r="G9612" s="829"/>
      <c r="H9612" s="469"/>
      <c r="L9612" s="469"/>
      <c r="M9612" s="469"/>
    </row>
    <row r="9613" spans="1:14" ht="13">
      <c r="A9613" s="403"/>
      <c r="B9613" s="233"/>
      <c r="C9613" s="233"/>
      <c r="D9613" s="416">
        <v>0.5</v>
      </c>
      <c r="E9613" s="829" t="s">
        <v>149</v>
      </c>
      <c r="F9613" s="287" t="s">
        <v>150</v>
      </c>
      <c r="G9613" s="829"/>
      <c r="H9613" s="471">
        <f>Bahan!$C$10</f>
        <v>125000</v>
      </c>
      <c r="L9613" s="469">
        <f>D9613*H9613</f>
        <v>62500</v>
      </c>
      <c r="M9613" s="469"/>
    </row>
    <row r="9614" spans="1:14" ht="13">
      <c r="A9614" s="403"/>
      <c r="B9614" s="233"/>
      <c r="C9614" s="233"/>
      <c r="D9614" s="416">
        <v>0.5</v>
      </c>
      <c r="E9614" s="829" t="s">
        <v>149</v>
      </c>
      <c r="F9614" s="287" t="s">
        <v>945</v>
      </c>
      <c r="G9614" s="829"/>
      <c r="H9614" s="248">
        <f>Bahan!$C$20</f>
        <v>135000</v>
      </c>
      <c r="L9614" s="469">
        <f>D9614*H9614</f>
        <v>67500</v>
      </c>
      <c r="M9614" s="469"/>
    </row>
    <row r="9615" spans="1:14" ht="13">
      <c r="A9615" s="403"/>
      <c r="B9615" s="233"/>
      <c r="C9615" s="233"/>
      <c r="D9615" s="416">
        <v>0.05</v>
      </c>
      <c r="E9615" s="829" t="s">
        <v>149</v>
      </c>
      <c r="F9615" s="279" t="s">
        <v>153</v>
      </c>
      <c r="G9615" s="829"/>
      <c r="H9615" s="248">
        <f>Bahan!$C$21</f>
        <v>145000</v>
      </c>
      <c r="L9615" s="469">
        <f>D9615*H9615</f>
        <v>7250</v>
      </c>
      <c r="M9615" s="469"/>
    </row>
    <row r="9616" spans="1:14" ht="13">
      <c r="A9616" s="403"/>
      <c r="B9616" s="233"/>
      <c r="C9616" s="233"/>
      <c r="D9616" s="416">
        <v>0.05</v>
      </c>
      <c r="E9616" s="829" t="s">
        <v>149</v>
      </c>
      <c r="F9616" s="279" t="s">
        <v>154</v>
      </c>
      <c r="G9616" s="829"/>
      <c r="H9616" s="248">
        <f>Bahan!$C$22</f>
        <v>150000</v>
      </c>
      <c r="L9616" s="469">
        <f>D9616*H9616</f>
        <v>7500</v>
      </c>
      <c r="M9616" s="469"/>
    </row>
    <row r="9617" spans="1:14" ht="13">
      <c r="A9617" s="403"/>
      <c r="B9617" s="233"/>
      <c r="C9617" s="233"/>
      <c r="D9617" s="456"/>
      <c r="E9617" s="829" t="s">
        <v>155</v>
      </c>
      <c r="F9617" s="279" t="s">
        <v>156</v>
      </c>
      <c r="G9617" s="829"/>
      <c r="H9617" s="469"/>
      <c r="L9617" s="469"/>
      <c r="M9617" s="469"/>
      <c r="N9617" s="265">
        <f>SUM(L9613:L9616)</f>
        <v>144750</v>
      </c>
    </row>
    <row r="9618" spans="1:14" ht="13">
      <c r="A9618" s="403"/>
      <c r="B9618" s="233"/>
      <c r="C9618" s="233"/>
      <c r="D9618" s="416">
        <v>1</v>
      </c>
      <c r="E9618" s="829" t="s">
        <v>1825</v>
      </c>
      <c r="F9618" s="279" t="s">
        <v>1832</v>
      </c>
      <c r="G9618" s="829"/>
      <c r="H9618" s="469">
        <f>Bahan!$C$725</f>
        <v>7000000</v>
      </c>
      <c r="L9618" s="469">
        <f>D9618*H9618</f>
        <v>7000000</v>
      </c>
      <c r="M9618" s="469"/>
    </row>
    <row r="9619" spans="1:14" s="1383" customFormat="1" ht="14">
      <c r="A9619" s="1382"/>
      <c r="D9619" s="1384"/>
      <c r="E9619" s="1385"/>
      <c r="G9619" s="1385"/>
      <c r="H9619" s="464">
        <f>IFERROR(VLOOKUP(F9619,[143]bahan!$B$3:$D$474,3,FALSE),"")</f>
        <v>0</v>
      </c>
      <c r="L9619" s="1386"/>
      <c r="M9619" s="426" t="s">
        <v>128</v>
      </c>
      <c r="N9619" s="265">
        <f>SUM(L9617:L9618)</f>
        <v>7000000</v>
      </c>
    </row>
    <row r="9620" spans="1:14" s="1383" customFormat="1" ht="14">
      <c r="A9620" s="1382"/>
      <c r="D9620" s="1384"/>
      <c r="E9620" s="1385"/>
      <c r="G9620" s="1385"/>
      <c r="H9620" s="471"/>
      <c r="I9620" s="233"/>
      <c r="J9620" s="233"/>
      <c r="K9620" s="233"/>
      <c r="L9620" s="469"/>
      <c r="M9620" s="431" t="s">
        <v>169</v>
      </c>
      <c r="N9620" s="268" t="s">
        <v>169</v>
      </c>
    </row>
    <row r="9621" spans="1:14" s="1383" customFormat="1" ht="14">
      <c r="A9621" s="1382"/>
      <c r="D9621" s="1384"/>
      <c r="E9621" s="1385"/>
      <c r="G9621" s="1385"/>
      <c r="H9621" s="233" t="s">
        <v>170</v>
      </c>
      <c r="I9621" s="233"/>
      <c r="J9621" s="233"/>
      <c r="K9621" s="233"/>
      <c r="L9621" s="469"/>
      <c r="M9621" s="426" t="s">
        <v>128</v>
      </c>
      <c r="N9621" s="426">
        <f>SUM(N9613:N9619)</f>
        <v>7144750</v>
      </c>
    </row>
    <row r="9622" spans="1:14" s="1383" customFormat="1" ht="14">
      <c r="A9622" s="1382"/>
      <c r="D9622" s="1384"/>
      <c r="E9622" s="1385"/>
      <c r="G9622" s="1385"/>
      <c r="H9622" s="269" t="s">
        <v>3123</v>
      </c>
      <c r="I9622" s="233"/>
      <c r="J9622" s="233"/>
      <c r="K9622" s="270"/>
      <c r="L9622" s="233"/>
      <c r="M9622" s="230" t="s">
        <v>128</v>
      </c>
      <c r="N9622" s="265">
        <f>N9621*$Q$4</f>
        <v>714475</v>
      </c>
    </row>
    <row r="9623" spans="1:14" s="1383" customFormat="1" ht="14">
      <c r="A9623" s="1382"/>
      <c r="D9623" s="1384"/>
      <c r="E9623" s="1385"/>
      <c r="G9623" s="1385"/>
      <c r="H9623" s="233" t="s">
        <v>171</v>
      </c>
      <c r="I9623" s="233"/>
      <c r="J9623" s="233"/>
      <c r="K9623" s="233"/>
      <c r="L9623" s="469"/>
      <c r="M9623" s="230" t="s">
        <v>128</v>
      </c>
      <c r="N9623" s="262">
        <f>ROUNDDOWN((N9621+N9622),0)</f>
        <v>7859225</v>
      </c>
    </row>
    <row r="9624" spans="1:14" ht="13">
      <c r="B9624" s="233"/>
      <c r="C9624" s="233"/>
      <c r="D9624" s="456"/>
      <c r="F9624" s="279"/>
      <c r="G9624" s="829"/>
      <c r="H9624" s="469"/>
      <c r="L9624" s="469"/>
      <c r="M9624" s="465"/>
    </row>
    <row r="9625" spans="1:14" ht="13">
      <c r="A9625" s="258">
        <f>1+A9611</f>
        <v>404</v>
      </c>
      <c r="B9625" s="1250" t="s">
        <v>1833</v>
      </c>
      <c r="C9625" s="233"/>
      <c r="D9625" s="245" t="s">
        <v>1834</v>
      </c>
      <c r="E9625" s="245"/>
      <c r="F9625" s="360"/>
      <c r="G9625" s="829"/>
      <c r="H9625" s="465"/>
      <c r="L9625" s="465"/>
      <c r="M9625" s="465"/>
    </row>
    <row r="9626" spans="1:14" ht="13">
      <c r="A9626" s="403"/>
      <c r="B9626" s="233"/>
      <c r="C9626" s="233"/>
      <c r="D9626" s="456"/>
      <c r="E9626" s="829" t="s">
        <v>147</v>
      </c>
      <c r="F9626" s="279" t="s">
        <v>148</v>
      </c>
      <c r="G9626" s="829"/>
      <c r="H9626" s="469"/>
      <c r="L9626" s="469"/>
      <c r="M9626" s="469"/>
    </row>
    <row r="9627" spans="1:14" ht="13">
      <c r="A9627" s="403"/>
      <c r="B9627" s="233"/>
      <c r="C9627" s="233"/>
      <c r="D9627" s="416">
        <v>0.5</v>
      </c>
      <c r="E9627" s="829" t="s">
        <v>149</v>
      </c>
      <c r="F9627" s="287" t="s">
        <v>150</v>
      </c>
      <c r="G9627" s="829"/>
      <c r="H9627" s="471">
        <f>Bahan!$C$10</f>
        <v>125000</v>
      </c>
      <c r="L9627" s="469">
        <f>D9627*H9627</f>
        <v>62500</v>
      </c>
      <c r="M9627" s="469"/>
    </row>
    <row r="9628" spans="1:14" ht="13">
      <c r="A9628" s="403"/>
      <c r="B9628" s="233"/>
      <c r="C9628" s="233"/>
      <c r="D9628" s="416">
        <v>0.5</v>
      </c>
      <c r="E9628" s="829" t="s">
        <v>149</v>
      </c>
      <c r="F9628" s="287" t="s">
        <v>945</v>
      </c>
      <c r="G9628" s="829"/>
      <c r="H9628" s="248">
        <f>Bahan!$C$20</f>
        <v>135000</v>
      </c>
      <c r="L9628" s="469">
        <f>D9628*H9628</f>
        <v>67500</v>
      </c>
      <c r="M9628" s="469"/>
    </row>
    <row r="9629" spans="1:14" ht="13">
      <c r="A9629" s="403"/>
      <c r="B9629" s="233"/>
      <c r="C9629" s="233"/>
      <c r="D9629" s="416">
        <v>0.05</v>
      </c>
      <c r="E9629" s="829" t="s">
        <v>149</v>
      </c>
      <c r="F9629" s="279" t="s">
        <v>153</v>
      </c>
      <c r="G9629" s="829"/>
      <c r="H9629" s="248">
        <f>Bahan!$C$21</f>
        <v>145000</v>
      </c>
      <c r="L9629" s="469">
        <f>D9629*H9629</f>
        <v>7250</v>
      </c>
      <c r="M9629" s="469"/>
    </row>
    <row r="9630" spans="1:14" ht="13">
      <c r="A9630" s="403"/>
      <c r="B9630" s="233"/>
      <c r="C9630" s="233"/>
      <c r="D9630" s="416">
        <v>0.05</v>
      </c>
      <c r="E9630" s="829" t="s">
        <v>149</v>
      </c>
      <c r="F9630" s="279" t="s">
        <v>154</v>
      </c>
      <c r="G9630" s="829"/>
      <c r="H9630" s="248">
        <f>Bahan!$C$22</f>
        <v>150000</v>
      </c>
      <c r="L9630" s="469">
        <f>D9630*H9630</f>
        <v>7500</v>
      </c>
      <c r="M9630" s="469"/>
    </row>
    <row r="9631" spans="1:14" ht="13">
      <c r="A9631" s="403"/>
      <c r="B9631" s="233"/>
      <c r="C9631" s="233"/>
      <c r="D9631" s="456"/>
      <c r="E9631" s="829" t="s">
        <v>155</v>
      </c>
      <c r="F9631" s="279" t="s">
        <v>156</v>
      </c>
      <c r="G9631" s="829"/>
      <c r="H9631" s="469"/>
      <c r="L9631" s="469"/>
      <c r="M9631" s="469"/>
      <c r="N9631" s="265">
        <f>SUM(L9627:L9630)</f>
        <v>144750</v>
      </c>
    </row>
    <row r="9632" spans="1:14" ht="13">
      <c r="A9632" s="403"/>
      <c r="B9632" s="233"/>
      <c r="C9632" s="233"/>
      <c r="D9632" s="416">
        <v>1</v>
      </c>
      <c r="E9632" s="829" t="s">
        <v>1825</v>
      </c>
      <c r="F9632" s="279" t="s">
        <v>1835</v>
      </c>
      <c r="G9632" s="829"/>
      <c r="H9632" s="469">
        <f>Bahan!$C$726</f>
        <v>4800000</v>
      </c>
      <c r="L9632" s="469">
        <f>D9632*H9632</f>
        <v>4800000</v>
      </c>
      <c r="M9632" s="469"/>
    </row>
    <row r="9633" spans="1:14" s="1383" customFormat="1" ht="14">
      <c r="A9633" s="1382"/>
      <c r="D9633" s="1384"/>
      <c r="E9633" s="1385"/>
      <c r="G9633" s="1385"/>
      <c r="H9633" s="464">
        <f>IFERROR(VLOOKUP(F9633,[143]bahan!$B$3:$D$474,3,FALSE),"")</f>
        <v>0</v>
      </c>
      <c r="L9633" s="1386"/>
      <c r="M9633" s="426" t="s">
        <v>128</v>
      </c>
      <c r="N9633" s="265">
        <f>SUM(L9631:L9632)</f>
        <v>4800000</v>
      </c>
    </row>
    <row r="9634" spans="1:14" s="1383" customFormat="1" ht="14">
      <c r="A9634" s="1382"/>
      <c r="D9634" s="1384"/>
      <c r="E9634" s="1385"/>
      <c r="G9634" s="1385"/>
      <c r="H9634" s="471"/>
      <c r="I9634" s="233"/>
      <c r="J9634" s="233"/>
      <c r="K9634" s="233"/>
      <c r="L9634" s="469"/>
      <c r="M9634" s="431" t="s">
        <v>169</v>
      </c>
      <c r="N9634" s="268" t="s">
        <v>169</v>
      </c>
    </row>
    <row r="9635" spans="1:14" s="1383" customFormat="1" ht="14">
      <c r="A9635" s="1382"/>
      <c r="D9635" s="1384"/>
      <c r="E9635" s="1385"/>
      <c r="G9635" s="1385"/>
      <c r="H9635" s="233" t="s">
        <v>170</v>
      </c>
      <c r="I9635" s="233"/>
      <c r="J9635" s="233"/>
      <c r="K9635" s="233"/>
      <c r="L9635" s="469"/>
      <c r="M9635" s="426" t="s">
        <v>128</v>
      </c>
      <c r="N9635" s="426">
        <f>SUM(N9627:N9633)</f>
        <v>4944750</v>
      </c>
    </row>
    <row r="9636" spans="1:14" s="1383" customFormat="1" ht="14">
      <c r="A9636" s="1382"/>
      <c r="D9636" s="1384"/>
      <c r="E9636" s="1385"/>
      <c r="G9636" s="1385"/>
      <c r="H9636" s="269" t="s">
        <v>3123</v>
      </c>
      <c r="I9636" s="233"/>
      <c r="J9636" s="233"/>
      <c r="K9636" s="270"/>
      <c r="L9636" s="233"/>
      <c r="M9636" s="230" t="s">
        <v>128</v>
      </c>
      <c r="N9636" s="265">
        <f>N9635*$Q$4</f>
        <v>494475</v>
      </c>
    </row>
    <row r="9637" spans="1:14" s="1383" customFormat="1" ht="14">
      <c r="A9637" s="1382"/>
      <c r="D9637" s="1384"/>
      <c r="E9637" s="1385"/>
      <c r="G9637" s="1385"/>
      <c r="H9637" s="233" t="s">
        <v>171</v>
      </c>
      <c r="I9637" s="233"/>
      <c r="J9637" s="233"/>
      <c r="K9637" s="233"/>
      <c r="L9637" s="469"/>
      <c r="M9637" s="230" t="s">
        <v>128</v>
      </c>
      <c r="N9637" s="262">
        <f>ROUNDDOWN((N9635+N9636),0)</f>
        <v>5439225</v>
      </c>
    </row>
    <row r="9638" spans="1:14" ht="13">
      <c r="B9638" s="233"/>
      <c r="C9638" s="233"/>
      <c r="D9638" s="456"/>
      <c r="F9638" s="279"/>
      <c r="G9638" s="829"/>
      <c r="H9638" s="469"/>
      <c r="L9638" s="469"/>
      <c r="M9638" s="465"/>
    </row>
    <row r="9639" spans="1:14" ht="13">
      <c r="A9639" s="258">
        <f>1+A9625</f>
        <v>405</v>
      </c>
      <c r="B9639" s="1250" t="s">
        <v>1836</v>
      </c>
      <c r="C9639" s="233"/>
      <c r="D9639" s="245" t="s">
        <v>1837</v>
      </c>
      <c r="E9639" s="245"/>
      <c r="F9639" s="360"/>
      <c r="G9639" s="829"/>
      <c r="H9639" s="465"/>
      <c r="L9639" s="465"/>
      <c r="M9639" s="465"/>
    </row>
    <row r="9640" spans="1:14" ht="13">
      <c r="A9640" s="403"/>
      <c r="B9640" s="233"/>
      <c r="C9640" s="233"/>
      <c r="D9640" s="456"/>
      <c r="E9640" s="829" t="s">
        <v>147</v>
      </c>
      <c r="F9640" s="279" t="s">
        <v>148</v>
      </c>
      <c r="G9640" s="829"/>
      <c r="H9640" s="469"/>
      <c r="L9640" s="469"/>
      <c r="M9640" s="469"/>
    </row>
    <row r="9641" spans="1:14" ht="13">
      <c r="A9641" s="403"/>
      <c r="B9641" s="233"/>
      <c r="C9641" s="233"/>
      <c r="D9641" s="416">
        <v>0.5</v>
      </c>
      <c r="E9641" s="829" t="s">
        <v>149</v>
      </c>
      <c r="F9641" s="287" t="s">
        <v>150</v>
      </c>
      <c r="G9641" s="829"/>
      <c r="H9641" s="471">
        <f>Bahan!$C$10</f>
        <v>125000</v>
      </c>
      <c r="L9641" s="469">
        <f>D9641*H9641</f>
        <v>62500</v>
      </c>
      <c r="M9641" s="469"/>
    </row>
    <row r="9642" spans="1:14" ht="13">
      <c r="A9642" s="403"/>
      <c r="B9642" s="233"/>
      <c r="C9642" s="233"/>
      <c r="D9642" s="416">
        <v>0.5</v>
      </c>
      <c r="E9642" s="829" t="s">
        <v>149</v>
      </c>
      <c r="F9642" s="287" t="s">
        <v>945</v>
      </c>
      <c r="G9642" s="829"/>
      <c r="H9642" s="248">
        <f>Bahan!$C$20</f>
        <v>135000</v>
      </c>
      <c r="L9642" s="469">
        <f>D9642*H9642</f>
        <v>67500</v>
      </c>
      <c r="M9642" s="469"/>
    </row>
    <row r="9643" spans="1:14" ht="13">
      <c r="A9643" s="403"/>
      <c r="B9643" s="233"/>
      <c r="C9643" s="233"/>
      <c r="D9643" s="416">
        <v>0.05</v>
      </c>
      <c r="E9643" s="829" t="s">
        <v>149</v>
      </c>
      <c r="F9643" s="279" t="s">
        <v>153</v>
      </c>
      <c r="G9643" s="829"/>
      <c r="H9643" s="248">
        <f>Bahan!$C$21</f>
        <v>145000</v>
      </c>
      <c r="L9643" s="469">
        <f>D9643*H9643</f>
        <v>7250</v>
      </c>
      <c r="M9643" s="469"/>
    </row>
    <row r="9644" spans="1:14" ht="13">
      <c r="A9644" s="403"/>
      <c r="B9644" s="233"/>
      <c r="C9644" s="233"/>
      <c r="D9644" s="416">
        <v>0.05</v>
      </c>
      <c r="E9644" s="829" t="s">
        <v>149</v>
      </c>
      <c r="F9644" s="279" t="s">
        <v>154</v>
      </c>
      <c r="G9644" s="829"/>
      <c r="H9644" s="248">
        <f>Bahan!$C$22</f>
        <v>150000</v>
      </c>
      <c r="L9644" s="469">
        <f>D9644*H9644</f>
        <v>7500</v>
      </c>
      <c r="M9644" s="469"/>
    </row>
    <row r="9645" spans="1:14" ht="13">
      <c r="A9645" s="403"/>
      <c r="B9645" s="233"/>
      <c r="C9645" s="233"/>
      <c r="D9645" s="456"/>
      <c r="E9645" s="829" t="s">
        <v>155</v>
      </c>
      <c r="F9645" s="279" t="s">
        <v>156</v>
      </c>
      <c r="G9645" s="829"/>
      <c r="H9645" s="469"/>
      <c r="L9645" s="469"/>
      <c r="M9645" s="469"/>
      <c r="N9645" s="265">
        <f>SUM(L9641:L9644)</f>
        <v>144750</v>
      </c>
    </row>
    <row r="9646" spans="1:14" ht="13">
      <c r="A9646" s="403"/>
      <c r="B9646" s="233"/>
      <c r="C9646" s="233"/>
      <c r="D9646" s="416">
        <v>1</v>
      </c>
      <c r="E9646" s="829" t="s">
        <v>1825</v>
      </c>
      <c r="F9646" s="279" t="s">
        <v>1838</v>
      </c>
      <c r="G9646" s="829"/>
      <c r="H9646" s="469">
        <f>Bahan!$C$727</f>
        <v>5700000</v>
      </c>
      <c r="L9646" s="469">
        <f>D9646*H9646</f>
        <v>5700000</v>
      </c>
      <c r="M9646" s="469"/>
    </row>
    <row r="9647" spans="1:14" ht="13">
      <c r="A9647" s="403"/>
      <c r="B9647" s="233"/>
      <c r="C9647" s="233"/>
      <c r="D9647" s="456"/>
      <c r="E9647" s="829"/>
      <c r="F9647" s="279"/>
      <c r="G9647" s="829"/>
      <c r="H9647" s="469"/>
      <c r="L9647" s="469"/>
      <c r="M9647" s="469"/>
      <c r="N9647" s="265">
        <f>SUM(L9646)</f>
        <v>5700000</v>
      </c>
    </row>
    <row r="9648" spans="1:14" s="1383" customFormat="1" ht="14">
      <c r="A9648" s="1382"/>
      <c r="D9648" s="1384"/>
      <c r="E9648" s="1385"/>
      <c r="G9648" s="1385"/>
      <c r="H9648" s="471"/>
      <c r="I9648" s="233"/>
      <c r="J9648" s="233"/>
      <c r="K9648" s="233"/>
      <c r="L9648" s="469"/>
      <c r="M9648" s="431" t="s">
        <v>169</v>
      </c>
      <c r="N9648" s="268" t="s">
        <v>169</v>
      </c>
    </row>
    <row r="9649" spans="1:14" s="1383" customFormat="1" ht="14">
      <c r="A9649" s="1382"/>
      <c r="D9649" s="1384"/>
      <c r="E9649" s="1385"/>
      <c r="G9649" s="1385"/>
      <c r="H9649" s="233" t="s">
        <v>170</v>
      </c>
      <c r="I9649" s="233"/>
      <c r="J9649" s="233"/>
      <c r="K9649" s="233"/>
      <c r="L9649" s="469"/>
      <c r="M9649" s="426" t="s">
        <v>128</v>
      </c>
      <c r="N9649" s="426">
        <f>SUM(N9643:N9647)</f>
        <v>5844750</v>
      </c>
    </row>
    <row r="9650" spans="1:14" s="1383" customFormat="1" ht="14">
      <c r="A9650" s="1382"/>
      <c r="D9650" s="1384"/>
      <c r="E9650" s="1385"/>
      <c r="G9650" s="1385"/>
      <c r="H9650" s="269" t="s">
        <v>3123</v>
      </c>
      <c r="I9650" s="233"/>
      <c r="J9650" s="233"/>
      <c r="K9650" s="270"/>
      <c r="L9650" s="233"/>
      <c r="M9650" s="230" t="s">
        <v>128</v>
      </c>
      <c r="N9650" s="265">
        <f>N9649*$Q$4</f>
        <v>584475</v>
      </c>
    </row>
    <row r="9651" spans="1:14" s="1383" customFormat="1" ht="14">
      <c r="A9651" s="1382"/>
      <c r="D9651" s="1384"/>
      <c r="E9651" s="1385"/>
      <c r="G9651" s="1385"/>
      <c r="H9651" s="233" t="s">
        <v>171</v>
      </c>
      <c r="I9651" s="233"/>
      <c r="J9651" s="233"/>
      <c r="K9651" s="233"/>
      <c r="L9651" s="469"/>
      <c r="M9651" s="230" t="s">
        <v>128</v>
      </c>
      <c r="N9651" s="262">
        <f>ROUNDDOWN((N9649+N9650),0)</f>
        <v>6429225</v>
      </c>
    </row>
    <row r="9652" spans="1:14" ht="13">
      <c r="B9652" s="233"/>
      <c r="C9652" s="233"/>
      <c r="D9652" s="456"/>
      <c r="F9652" s="279"/>
      <c r="G9652" s="829"/>
      <c r="H9652" s="469"/>
      <c r="L9652" s="469"/>
      <c r="M9652" s="465"/>
    </row>
    <row r="9653" spans="1:14" ht="13">
      <c r="A9653" s="258">
        <f>1+A9639</f>
        <v>406</v>
      </c>
      <c r="B9653" s="1250" t="s">
        <v>1839</v>
      </c>
      <c r="C9653" s="233"/>
      <c r="D9653" s="245" t="s">
        <v>1840</v>
      </c>
      <c r="E9653" s="245"/>
      <c r="F9653" s="360"/>
      <c r="G9653" s="829"/>
      <c r="H9653" s="465"/>
      <c r="L9653" s="465"/>
      <c r="M9653" s="465"/>
    </row>
    <row r="9654" spans="1:14" ht="13">
      <c r="A9654" s="403"/>
      <c r="B9654" s="233"/>
      <c r="C9654" s="233"/>
      <c r="D9654" s="456"/>
      <c r="E9654" s="829" t="s">
        <v>147</v>
      </c>
      <c r="F9654" s="279" t="s">
        <v>148</v>
      </c>
      <c r="G9654" s="829"/>
      <c r="H9654" s="469"/>
      <c r="L9654" s="469"/>
      <c r="M9654" s="469"/>
    </row>
    <row r="9655" spans="1:14" ht="13">
      <c r="A9655" s="403"/>
      <c r="B9655" s="233"/>
      <c r="C9655" s="233"/>
      <c r="D9655" s="416">
        <v>0.5</v>
      </c>
      <c r="E9655" s="829" t="s">
        <v>149</v>
      </c>
      <c r="F9655" s="287" t="s">
        <v>150</v>
      </c>
      <c r="G9655" s="829"/>
      <c r="H9655" s="471">
        <f>Bahan!$C$10</f>
        <v>125000</v>
      </c>
      <c r="L9655" s="469">
        <f>D9655*H9655</f>
        <v>62500</v>
      </c>
      <c r="M9655" s="469"/>
    </row>
    <row r="9656" spans="1:14" ht="13">
      <c r="A9656" s="403"/>
      <c r="B9656" s="233"/>
      <c r="C9656" s="233"/>
      <c r="D9656" s="416">
        <v>0.5</v>
      </c>
      <c r="E9656" s="829" t="s">
        <v>149</v>
      </c>
      <c r="F9656" s="287" t="s">
        <v>945</v>
      </c>
      <c r="G9656" s="829"/>
      <c r="H9656" s="248">
        <f>Bahan!$C$20</f>
        <v>135000</v>
      </c>
      <c r="L9656" s="469">
        <f>D9656*H9656</f>
        <v>67500</v>
      </c>
      <c r="M9656" s="469"/>
    </row>
    <row r="9657" spans="1:14" ht="13">
      <c r="A9657" s="403"/>
      <c r="B9657" s="233"/>
      <c r="C9657" s="233"/>
      <c r="D9657" s="416">
        <v>0.05</v>
      </c>
      <c r="E9657" s="829" t="s">
        <v>149</v>
      </c>
      <c r="F9657" s="279" t="s">
        <v>153</v>
      </c>
      <c r="G9657" s="829"/>
      <c r="H9657" s="248">
        <f>Bahan!$C$21</f>
        <v>145000</v>
      </c>
      <c r="L9657" s="469">
        <f>D9657*H9657</f>
        <v>7250</v>
      </c>
      <c r="M9657" s="469"/>
    </row>
    <row r="9658" spans="1:14" ht="13">
      <c r="A9658" s="403"/>
      <c r="B9658" s="233"/>
      <c r="C9658" s="233"/>
      <c r="D9658" s="416">
        <v>0.05</v>
      </c>
      <c r="E9658" s="829" t="s">
        <v>149</v>
      </c>
      <c r="F9658" s="279" t="s">
        <v>154</v>
      </c>
      <c r="G9658" s="829"/>
      <c r="H9658" s="248">
        <f>Bahan!$C$22</f>
        <v>150000</v>
      </c>
      <c r="L9658" s="469">
        <f>D9658*H9658</f>
        <v>7500</v>
      </c>
      <c r="M9658" s="469"/>
    </row>
    <row r="9659" spans="1:14" ht="13">
      <c r="A9659" s="403"/>
      <c r="B9659" s="233"/>
      <c r="C9659" s="233"/>
      <c r="D9659" s="456"/>
      <c r="E9659" s="829" t="s">
        <v>155</v>
      </c>
      <c r="F9659" s="279" t="s">
        <v>156</v>
      </c>
      <c r="G9659" s="829"/>
      <c r="H9659" s="469"/>
      <c r="L9659" s="469"/>
      <c r="M9659" s="469"/>
      <c r="N9659" s="265">
        <f>SUM(L9655:L9658)</f>
        <v>144750</v>
      </c>
    </row>
    <row r="9660" spans="1:14" ht="13">
      <c r="A9660" s="403"/>
      <c r="B9660" s="233"/>
      <c r="C9660" s="233"/>
      <c r="D9660" s="416">
        <v>1</v>
      </c>
      <c r="E9660" s="829" t="s">
        <v>1825</v>
      </c>
      <c r="F9660" s="279" t="s">
        <v>1841</v>
      </c>
      <c r="G9660" s="829"/>
      <c r="H9660" s="469">
        <f>Bahan!$C$728</f>
        <v>600000</v>
      </c>
      <c r="L9660" s="469">
        <f>D9660*H9660</f>
        <v>600000</v>
      </c>
      <c r="M9660" s="469"/>
    </row>
    <row r="9661" spans="1:14" ht="13">
      <c r="A9661" s="403"/>
      <c r="B9661" s="233"/>
      <c r="C9661" s="233"/>
      <c r="D9661" s="456"/>
      <c r="E9661" s="829"/>
      <c r="F9661" s="279"/>
      <c r="G9661" s="829"/>
      <c r="H9661" s="469"/>
      <c r="L9661" s="469"/>
      <c r="M9661" s="469"/>
      <c r="N9661" s="265">
        <f>SUM(L9660)</f>
        <v>600000</v>
      </c>
    </row>
    <row r="9662" spans="1:14" s="1383" customFormat="1" ht="14">
      <c r="A9662" s="1382"/>
      <c r="D9662" s="1384"/>
      <c r="E9662" s="1385"/>
      <c r="G9662" s="1385"/>
      <c r="H9662" s="471"/>
      <c r="I9662" s="233"/>
      <c r="J9662" s="233"/>
      <c r="K9662" s="233"/>
      <c r="L9662" s="469"/>
      <c r="M9662" s="431" t="s">
        <v>169</v>
      </c>
      <c r="N9662" s="268" t="s">
        <v>169</v>
      </c>
    </row>
    <row r="9663" spans="1:14" s="1383" customFormat="1" ht="14">
      <c r="A9663" s="1382"/>
      <c r="D9663" s="1384"/>
      <c r="E9663" s="1385"/>
      <c r="G9663" s="1385"/>
      <c r="H9663" s="233" t="s">
        <v>170</v>
      </c>
      <c r="I9663" s="233"/>
      <c r="J9663" s="233"/>
      <c r="K9663" s="233"/>
      <c r="L9663" s="469"/>
      <c r="M9663" s="426" t="s">
        <v>128</v>
      </c>
      <c r="N9663" s="426">
        <f>SUM(N9657:N9661)</f>
        <v>744750</v>
      </c>
    </row>
    <row r="9664" spans="1:14" s="1383" customFormat="1" ht="14">
      <c r="A9664" s="1382"/>
      <c r="D9664" s="1384"/>
      <c r="E9664" s="1385"/>
      <c r="G9664" s="1385"/>
      <c r="H9664" s="269" t="s">
        <v>3123</v>
      </c>
      <c r="I9664" s="233"/>
      <c r="J9664" s="233"/>
      <c r="K9664" s="270"/>
      <c r="L9664" s="233"/>
      <c r="M9664" s="230" t="s">
        <v>128</v>
      </c>
      <c r="N9664" s="265">
        <f>N9663*$Q$4</f>
        <v>74475</v>
      </c>
    </row>
    <row r="9665" spans="1:14" s="1383" customFormat="1" ht="14">
      <c r="A9665" s="1382"/>
      <c r="D9665" s="1384"/>
      <c r="E9665" s="1385"/>
      <c r="G9665" s="1385"/>
      <c r="H9665" s="233" t="s">
        <v>171</v>
      </c>
      <c r="I9665" s="233"/>
      <c r="J9665" s="233"/>
      <c r="K9665" s="233"/>
      <c r="L9665" s="469"/>
      <c r="M9665" s="230" t="s">
        <v>128</v>
      </c>
      <c r="N9665" s="262">
        <f>ROUNDDOWN((N9663+N9664),0)</f>
        <v>819225</v>
      </c>
    </row>
    <row r="9666" spans="1:14" s="1383" customFormat="1" ht="14">
      <c r="A9666" s="1382"/>
      <c r="D9666" s="1384"/>
      <c r="E9666" s="1385"/>
      <c r="G9666" s="1385"/>
      <c r="H9666" s="233"/>
      <c r="I9666" s="233"/>
      <c r="J9666" s="233"/>
      <c r="K9666" s="233"/>
      <c r="L9666" s="469"/>
      <c r="M9666" s="230"/>
      <c r="N9666" s="262"/>
    </row>
    <row r="9667" spans="1:14" s="1383" customFormat="1" ht="14">
      <c r="A9667" s="258">
        <f>1+A9653</f>
        <v>407</v>
      </c>
      <c r="B9667" s="1250" t="s">
        <v>1839</v>
      </c>
      <c r="C9667" s="233"/>
      <c r="D9667" s="245" t="s">
        <v>2364</v>
      </c>
      <c r="E9667" s="245"/>
      <c r="F9667" s="360"/>
      <c r="G9667" s="829"/>
      <c r="H9667" s="465"/>
      <c r="I9667" s="233"/>
      <c r="J9667" s="233"/>
      <c r="K9667" s="233"/>
      <c r="L9667" s="465"/>
      <c r="M9667" s="465"/>
      <c r="N9667" s="233"/>
    </row>
    <row r="9668" spans="1:14" s="1383" customFormat="1" ht="14">
      <c r="A9668" s="403"/>
      <c r="B9668" s="233"/>
      <c r="C9668" s="233"/>
      <c r="D9668" s="456"/>
      <c r="E9668" s="829" t="s">
        <v>147</v>
      </c>
      <c r="F9668" s="279" t="s">
        <v>148</v>
      </c>
      <c r="G9668" s="829"/>
      <c r="H9668" s="469"/>
      <c r="I9668" s="233"/>
      <c r="J9668" s="233"/>
      <c r="K9668" s="233"/>
      <c r="L9668" s="469"/>
      <c r="M9668" s="469"/>
      <c r="N9668" s="233"/>
    </row>
    <row r="9669" spans="1:14" s="1383" customFormat="1" ht="14">
      <c r="A9669" s="403"/>
      <c r="B9669" s="233"/>
      <c r="C9669" s="233"/>
      <c r="D9669" s="416">
        <v>0.5</v>
      </c>
      <c r="E9669" s="829" t="s">
        <v>149</v>
      </c>
      <c r="F9669" s="287" t="s">
        <v>150</v>
      </c>
      <c r="G9669" s="829"/>
      <c r="H9669" s="471">
        <f>Bahan!$C$10</f>
        <v>125000</v>
      </c>
      <c r="I9669" s="233"/>
      <c r="J9669" s="233"/>
      <c r="K9669" s="233"/>
      <c r="L9669" s="469">
        <f>D9669*H9669</f>
        <v>62500</v>
      </c>
      <c r="M9669" s="469"/>
      <c r="N9669" s="233"/>
    </row>
    <row r="9670" spans="1:14" s="1383" customFormat="1" ht="14">
      <c r="A9670" s="403"/>
      <c r="B9670" s="233"/>
      <c r="C9670" s="233"/>
      <c r="D9670" s="416">
        <v>0.5</v>
      </c>
      <c r="E9670" s="829" t="s">
        <v>149</v>
      </c>
      <c r="F9670" s="287" t="s">
        <v>945</v>
      </c>
      <c r="G9670" s="829"/>
      <c r="H9670" s="248">
        <f>Bahan!$C$20</f>
        <v>135000</v>
      </c>
      <c r="I9670" s="233"/>
      <c r="J9670" s="233"/>
      <c r="K9670" s="233"/>
      <c r="L9670" s="469">
        <f>D9670*H9670</f>
        <v>67500</v>
      </c>
      <c r="M9670" s="469"/>
      <c r="N9670" s="233"/>
    </row>
    <row r="9671" spans="1:14" s="1383" customFormat="1" ht="14">
      <c r="A9671" s="403"/>
      <c r="B9671" s="233"/>
      <c r="C9671" s="233"/>
      <c r="D9671" s="416">
        <v>0.05</v>
      </c>
      <c r="E9671" s="829" t="s">
        <v>149</v>
      </c>
      <c r="F9671" s="279" t="s">
        <v>153</v>
      </c>
      <c r="G9671" s="829"/>
      <c r="H9671" s="248">
        <f>Bahan!$C$21</f>
        <v>145000</v>
      </c>
      <c r="I9671" s="233"/>
      <c r="J9671" s="233"/>
      <c r="K9671" s="233"/>
      <c r="L9671" s="469">
        <f>D9671*H9671</f>
        <v>7250</v>
      </c>
      <c r="M9671" s="469"/>
      <c r="N9671" s="233"/>
    </row>
    <row r="9672" spans="1:14" s="1383" customFormat="1" ht="14">
      <c r="A9672" s="403"/>
      <c r="B9672" s="233"/>
      <c r="C9672" s="233"/>
      <c r="D9672" s="416">
        <v>0.05</v>
      </c>
      <c r="E9672" s="829" t="s">
        <v>149</v>
      </c>
      <c r="F9672" s="279" t="s">
        <v>154</v>
      </c>
      <c r="G9672" s="829"/>
      <c r="H9672" s="248">
        <f>Bahan!$C$22</f>
        <v>150000</v>
      </c>
      <c r="I9672" s="233"/>
      <c r="J9672" s="233"/>
      <c r="K9672" s="233"/>
      <c r="L9672" s="469">
        <f>D9672*H9672</f>
        <v>7500</v>
      </c>
      <c r="M9672" s="469"/>
      <c r="N9672" s="233"/>
    </row>
    <row r="9673" spans="1:14" s="1383" customFormat="1" ht="14">
      <c r="A9673" s="403"/>
      <c r="B9673" s="233"/>
      <c r="C9673" s="233"/>
      <c r="D9673" s="456"/>
      <c r="E9673" s="829" t="s">
        <v>155</v>
      </c>
      <c r="F9673" s="279" t="s">
        <v>156</v>
      </c>
      <c r="G9673" s="829"/>
      <c r="H9673" s="469"/>
      <c r="I9673" s="233"/>
      <c r="J9673" s="233"/>
      <c r="K9673" s="233"/>
      <c r="L9673" s="469"/>
      <c r="M9673" s="469"/>
      <c r="N9673" s="265">
        <f>SUM(L9669:L9672)</f>
        <v>144750</v>
      </c>
    </row>
    <row r="9674" spans="1:14" s="1383" customFormat="1" ht="14">
      <c r="A9674" s="403"/>
      <c r="B9674" s="233"/>
      <c r="C9674" s="233"/>
      <c r="D9674" s="416">
        <v>1</v>
      </c>
      <c r="E9674" s="829" t="s">
        <v>1825</v>
      </c>
      <c r="F9674" s="279" t="s">
        <v>2365</v>
      </c>
      <c r="G9674" s="829"/>
      <c r="H9674" s="469">
        <f>Bahan!C729</f>
        <v>2900000</v>
      </c>
      <c r="I9674" s="233"/>
      <c r="J9674" s="233"/>
      <c r="K9674" s="233"/>
      <c r="L9674" s="469">
        <f>D9674*H9674</f>
        <v>2900000</v>
      </c>
      <c r="M9674" s="469"/>
      <c r="N9674" s="233"/>
    </row>
    <row r="9675" spans="1:14" s="1383" customFormat="1" ht="14">
      <c r="A9675" s="403"/>
      <c r="B9675" s="233"/>
      <c r="C9675" s="233"/>
      <c r="D9675" s="456"/>
      <c r="E9675" s="829"/>
      <c r="F9675" s="279"/>
      <c r="G9675" s="829"/>
      <c r="H9675" s="469"/>
      <c r="I9675" s="233"/>
      <c r="J9675" s="233"/>
      <c r="K9675" s="233"/>
      <c r="L9675" s="469"/>
      <c r="M9675" s="469"/>
      <c r="N9675" s="265">
        <f>SUM(L9674)</f>
        <v>2900000</v>
      </c>
    </row>
    <row r="9676" spans="1:14" s="1383" customFormat="1" ht="14">
      <c r="A9676" s="1382"/>
      <c r="D9676" s="1384"/>
      <c r="E9676" s="1385"/>
      <c r="G9676" s="1385"/>
      <c r="H9676" s="471"/>
      <c r="I9676" s="233"/>
      <c r="J9676" s="233"/>
      <c r="K9676" s="233"/>
      <c r="L9676" s="469"/>
      <c r="M9676" s="431" t="s">
        <v>169</v>
      </c>
      <c r="N9676" s="268" t="s">
        <v>169</v>
      </c>
    </row>
    <row r="9677" spans="1:14" s="1383" customFormat="1" ht="14">
      <c r="A9677" s="1382"/>
      <c r="D9677" s="1384"/>
      <c r="E9677" s="1385"/>
      <c r="G9677" s="1385"/>
      <c r="H9677" s="233" t="s">
        <v>170</v>
      </c>
      <c r="I9677" s="233"/>
      <c r="J9677" s="233"/>
      <c r="K9677" s="233"/>
      <c r="L9677" s="469"/>
      <c r="M9677" s="426" t="s">
        <v>128</v>
      </c>
      <c r="N9677" s="426">
        <f>SUM(N9671:N9675)</f>
        <v>3044750</v>
      </c>
    </row>
    <row r="9678" spans="1:14" s="1383" customFormat="1" ht="14">
      <c r="A9678" s="1382"/>
      <c r="D9678" s="1384"/>
      <c r="E9678" s="1385"/>
      <c r="G9678" s="1385"/>
      <c r="H9678" s="269" t="s">
        <v>3123</v>
      </c>
      <c r="I9678" s="233"/>
      <c r="J9678" s="233"/>
      <c r="K9678" s="270"/>
      <c r="L9678" s="233"/>
      <c r="M9678" s="230" t="s">
        <v>128</v>
      </c>
      <c r="N9678" s="265">
        <f>N9677*$Q$4</f>
        <v>304475</v>
      </c>
    </row>
    <row r="9679" spans="1:14" s="1383" customFormat="1" ht="14">
      <c r="A9679" s="1382"/>
      <c r="D9679" s="1384"/>
      <c r="E9679" s="1385"/>
      <c r="G9679" s="1385"/>
      <c r="H9679" s="233" t="s">
        <v>171</v>
      </c>
      <c r="I9679" s="233"/>
      <c r="J9679" s="233"/>
      <c r="K9679" s="233"/>
      <c r="L9679" s="469"/>
      <c r="M9679" s="230" t="s">
        <v>128</v>
      </c>
      <c r="N9679" s="262">
        <f>ROUNDDOWN((N9677+N9678),0)</f>
        <v>3349225</v>
      </c>
    </row>
    <row r="9680" spans="1:14" s="1383" customFormat="1" ht="14">
      <c r="A9680" s="1382"/>
      <c r="D9680" s="1384"/>
      <c r="E9680" s="1385"/>
      <c r="G9680" s="1385"/>
      <c r="H9680" s="233"/>
      <c r="I9680" s="233"/>
      <c r="J9680" s="233"/>
      <c r="K9680" s="233"/>
      <c r="L9680" s="469"/>
      <c r="M9680" s="230"/>
      <c r="N9680" s="262"/>
    </row>
    <row r="9681" spans="1:14" s="1383" customFormat="1" ht="14">
      <c r="A9681" s="258">
        <f>1+A9667</f>
        <v>408</v>
      </c>
      <c r="B9681" s="1250" t="s">
        <v>1839</v>
      </c>
      <c r="C9681" s="233"/>
      <c r="D9681" s="245" t="s">
        <v>2366</v>
      </c>
      <c r="E9681" s="245"/>
      <c r="F9681" s="360"/>
      <c r="G9681" s="829"/>
      <c r="H9681" s="465"/>
      <c r="I9681" s="233"/>
      <c r="J9681" s="233"/>
      <c r="K9681" s="233"/>
      <c r="L9681" s="465"/>
      <c r="M9681" s="465"/>
      <c r="N9681" s="233"/>
    </row>
    <row r="9682" spans="1:14" s="1383" customFormat="1" ht="14">
      <c r="A9682" s="403"/>
      <c r="B9682" s="233"/>
      <c r="C9682" s="233"/>
      <c r="D9682" s="456"/>
      <c r="E9682" s="829" t="s">
        <v>147</v>
      </c>
      <c r="F9682" s="279" t="s">
        <v>148</v>
      </c>
      <c r="G9682" s="829"/>
      <c r="H9682" s="469"/>
      <c r="I9682" s="233"/>
      <c r="J9682" s="233"/>
      <c r="K9682" s="233"/>
      <c r="L9682" s="469"/>
      <c r="M9682" s="469"/>
      <c r="N9682" s="233"/>
    </row>
    <row r="9683" spans="1:14" s="1383" customFormat="1" ht="14">
      <c r="A9683" s="403"/>
      <c r="B9683" s="233"/>
      <c r="C9683" s="233"/>
      <c r="D9683" s="416">
        <v>0.5</v>
      </c>
      <c r="E9683" s="829" t="s">
        <v>149</v>
      </c>
      <c r="F9683" s="287" t="s">
        <v>150</v>
      </c>
      <c r="G9683" s="829"/>
      <c r="H9683" s="471">
        <f>Bahan!$C$10</f>
        <v>125000</v>
      </c>
      <c r="I9683" s="233"/>
      <c r="J9683" s="233"/>
      <c r="K9683" s="233"/>
      <c r="L9683" s="469">
        <f>D9683*H9683</f>
        <v>62500</v>
      </c>
      <c r="M9683" s="469"/>
      <c r="N9683" s="233"/>
    </row>
    <row r="9684" spans="1:14" s="1383" customFormat="1" ht="14">
      <c r="A9684" s="403"/>
      <c r="B9684" s="233"/>
      <c r="C9684" s="233"/>
      <c r="D9684" s="416">
        <v>0.5</v>
      </c>
      <c r="E9684" s="829" t="s">
        <v>149</v>
      </c>
      <c r="F9684" s="287" t="s">
        <v>945</v>
      </c>
      <c r="G9684" s="829"/>
      <c r="H9684" s="248">
        <f>Bahan!$C$20</f>
        <v>135000</v>
      </c>
      <c r="I9684" s="233"/>
      <c r="J9684" s="233"/>
      <c r="K9684" s="233"/>
      <c r="L9684" s="469">
        <f>D9684*H9684</f>
        <v>67500</v>
      </c>
      <c r="M9684" s="469"/>
      <c r="N9684" s="233"/>
    </row>
    <row r="9685" spans="1:14" s="1383" customFormat="1" ht="14">
      <c r="A9685" s="403"/>
      <c r="B9685" s="233"/>
      <c r="C9685" s="233"/>
      <c r="D9685" s="416">
        <v>0.05</v>
      </c>
      <c r="E9685" s="829" t="s">
        <v>149</v>
      </c>
      <c r="F9685" s="279" t="s">
        <v>153</v>
      </c>
      <c r="G9685" s="829"/>
      <c r="H9685" s="248">
        <f>Bahan!$C$21</f>
        <v>145000</v>
      </c>
      <c r="I9685" s="233"/>
      <c r="J9685" s="233"/>
      <c r="K9685" s="233"/>
      <c r="L9685" s="469">
        <f>D9685*H9685</f>
        <v>7250</v>
      </c>
      <c r="M9685" s="469"/>
      <c r="N9685" s="233"/>
    </row>
    <row r="9686" spans="1:14" s="1383" customFormat="1" ht="14">
      <c r="A9686" s="403"/>
      <c r="B9686" s="233"/>
      <c r="C9686" s="233"/>
      <c r="D9686" s="416">
        <v>0.05</v>
      </c>
      <c r="E9686" s="829" t="s">
        <v>149</v>
      </c>
      <c r="F9686" s="279" t="s">
        <v>154</v>
      </c>
      <c r="G9686" s="829"/>
      <c r="H9686" s="248">
        <f>Bahan!$C$22</f>
        <v>150000</v>
      </c>
      <c r="I9686" s="233"/>
      <c r="J9686" s="233"/>
      <c r="K9686" s="233"/>
      <c r="L9686" s="469">
        <f>D9686*H9686</f>
        <v>7500</v>
      </c>
      <c r="M9686" s="469"/>
      <c r="N9686" s="233"/>
    </row>
    <row r="9687" spans="1:14" s="1383" customFormat="1" ht="14">
      <c r="A9687" s="403"/>
      <c r="B9687" s="233"/>
      <c r="C9687" s="233"/>
      <c r="D9687" s="456"/>
      <c r="E9687" s="829" t="s">
        <v>155</v>
      </c>
      <c r="F9687" s="279" t="s">
        <v>156</v>
      </c>
      <c r="G9687" s="829"/>
      <c r="H9687" s="469"/>
      <c r="I9687" s="233"/>
      <c r="J9687" s="233"/>
      <c r="K9687" s="233"/>
      <c r="L9687" s="469"/>
      <c r="M9687" s="469"/>
      <c r="N9687" s="265">
        <f>SUM(L9683:L9686)</f>
        <v>144750</v>
      </c>
    </row>
    <row r="9688" spans="1:14" s="1383" customFormat="1" ht="14">
      <c r="A9688" s="403"/>
      <c r="B9688" s="233"/>
      <c r="C9688" s="233"/>
      <c r="D9688" s="416">
        <v>1</v>
      </c>
      <c r="E9688" s="829" t="s">
        <v>1825</v>
      </c>
      <c r="F9688" s="279" t="s">
        <v>2367</v>
      </c>
      <c r="G9688" s="829"/>
      <c r="H9688" s="469">
        <f>Bahan!C726</f>
        <v>4800000</v>
      </c>
      <c r="I9688" s="233"/>
      <c r="J9688" s="233"/>
      <c r="K9688" s="233"/>
      <c r="L9688" s="469">
        <f>D9688*H9688</f>
        <v>4800000</v>
      </c>
      <c r="M9688" s="469"/>
      <c r="N9688" s="233"/>
    </row>
    <row r="9689" spans="1:14" s="1383" customFormat="1" ht="14">
      <c r="A9689" s="403"/>
      <c r="B9689" s="233"/>
      <c r="C9689" s="233"/>
      <c r="D9689" s="456"/>
      <c r="E9689" s="829"/>
      <c r="F9689" s="279"/>
      <c r="G9689" s="829"/>
      <c r="H9689" s="469"/>
      <c r="I9689" s="233"/>
      <c r="J9689" s="233"/>
      <c r="K9689" s="233"/>
      <c r="L9689" s="469"/>
      <c r="M9689" s="469"/>
      <c r="N9689" s="265">
        <f>SUM(L9688)</f>
        <v>4800000</v>
      </c>
    </row>
    <row r="9690" spans="1:14" s="1383" customFormat="1" ht="14">
      <c r="A9690" s="1382"/>
      <c r="D9690" s="1384"/>
      <c r="E9690" s="1385"/>
      <c r="G9690" s="1385"/>
      <c r="H9690" s="471"/>
      <c r="I9690" s="233"/>
      <c r="J9690" s="233"/>
      <c r="K9690" s="233"/>
      <c r="L9690" s="469"/>
      <c r="M9690" s="431" t="s">
        <v>169</v>
      </c>
      <c r="N9690" s="268" t="s">
        <v>169</v>
      </c>
    </row>
    <row r="9691" spans="1:14" s="1383" customFormat="1" ht="14">
      <c r="A9691" s="1382"/>
      <c r="D9691" s="1384"/>
      <c r="E9691" s="1385"/>
      <c r="G9691" s="1385"/>
      <c r="H9691" s="233" t="s">
        <v>170</v>
      </c>
      <c r="I9691" s="233"/>
      <c r="J9691" s="233"/>
      <c r="K9691" s="233"/>
      <c r="L9691" s="469"/>
      <c r="M9691" s="426" t="s">
        <v>128</v>
      </c>
      <c r="N9691" s="426">
        <f>SUM(N9685:N9689)</f>
        <v>4944750</v>
      </c>
    </row>
    <row r="9692" spans="1:14" s="1383" customFormat="1" ht="14">
      <c r="A9692" s="1382"/>
      <c r="D9692" s="1384"/>
      <c r="E9692" s="1385"/>
      <c r="G9692" s="1385"/>
      <c r="H9692" s="269" t="s">
        <v>3123</v>
      </c>
      <c r="I9692" s="233"/>
      <c r="J9692" s="233"/>
      <c r="K9692" s="270"/>
      <c r="L9692" s="233"/>
      <c r="M9692" s="230" t="s">
        <v>128</v>
      </c>
      <c r="N9692" s="265">
        <f>N9691*$Q$4</f>
        <v>494475</v>
      </c>
    </row>
    <row r="9693" spans="1:14" s="1383" customFormat="1" ht="14">
      <c r="A9693" s="1382"/>
      <c r="D9693" s="1384"/>
      <c r="E9693" s="1385"/>
      <c r="G9693" s="1385"/>
      <c r="H9693" s="233" t="s">
        <v>171</v>
      </c>
      <c r="I9693" s="233"/>
      <c r="J9693" s="233"/>
      <c r="K9693" s="233"/>
      <c r="L9693" s="469"/>
      <c r="M9693" s="230" t="s">
        <v>128</v>
      </c>
      <c r="N9693" s="262">
        <f>ROUNDDOWN((N9691+N9692),0)</f>
        <v>5439225</v>
      </c>
    </row>
    <row r="9694" spans="1:14" s="1383" customFormat="1" ht="14">
      <c r="A9694" s="1382"/>
      <c r="D9694" s="1384"/>
      <c r="E9694" s="1385"/>
      <c r="G9694" s="1385"/>
      <c r="H9694" s="233"/>
      <c r="I9694" s="233"/>
      <c r="J9694" s="233"/>
      <c r="K9694" s="233"/>
      <c r="L9694" s="469"/>
      <c r="M9694" s="230"/>
      <c r="N9694" s="262"/>
    </row>
    <row r="9695" spans="1:14" s="1383" customFormat="1" ht="14">
      <c r="A9695" s="1382"/>
      <c r="D9695" s="1384"/>
      <c r="E9695" s="1385"/>
      <c r="G9695" s="1385"/>
      <c r="H9695" s="233"/>
      <c r="I9695" s="233"/>
      <c r="J9695" s="233"/>
      <c r="K9695" s="233"/>
      <c r="L9695" s="469"/>
      <c r="M9695" s="230"/>
      <c r="N9695" s="262"/>
    </row>
    <row r="9696" spans="1:14" ht="13">
      <c r="B9696" s="233"/>
      <c r="C9696" s="233"/>
      <c r="D9696" s="456"/>
      <c r="F9696" s="279"/>
      <c r="G9696" s="829"/>
      <c r="H9696" s="469"/>
      <c r="L9696" s="469"/>
      <c r="M9696" s="465"/>
    </row>
    <row r="9697" spans="1:14" ht="13">
      <c r="A9697" s="258">
        <f>1+A9681</f>
        <v>409</v>
      </c>
      <c r="B9697" s="1250" t="s">
        <v>1842</v>
      </c>
      <c r="C9697" s="233"/>
      <c r="D9697" s="245" t="s">
        <v>1843</v>
      </c>
      <c r="E9697" s="245"/>
      <c r="F9697" s="360"/>
      <c r="G9697" s="829"/>
      <c r="H9697" s="465"/>
      <c r="L9697" s="465"/>
      <c r="M9697" s="465"/>
    </row>
    <row r="9698" spans="1:14" ht="13">
      <c r="A9698" s="403"/>
      <c r="B9698" s="233"/>
      <c r="C9698" s="233"/>
      <c r="D9698" s="456"/>
      <c r="E9698" s="829" t="s">
        <v>147</v>
      </c>
      <c r="F9698" s="279" t="s">
        <v>148</v>
      </c>
      <c r="G9698" s="829"/>
      <c r="H9698" s="469"/>
      <c r="L9698" s="469"/>
      <c r="M9698" s="469"/>
    </row>
    <row r="9699" spans="1:14" ht="13">
      <c r="A9699" s="403"/>
      <c r="B9699" s="233"/>
      <c r="C9699" s="233"/>
      <c r="D9699" s="416">
        <v>0.5</v>
      </c>
      <c r="E9699" s="829" t="s">
        <v>149</v>
      </c>
      <c r="F9699" s="287" t="s">
        <v>150</v>
      </c>
      <c r="G9699" s="829"/>
      <c r="H9699" s="471">
        <f>Bahan!$C$10</f>
        <v>125000</v>
      </c>
      <c r="L9699" s="469">
        <f>D9699*H9699</f>
        <v>62500</v>
      </c>
      <c r="M9699" s="469"/>
    </row>
    <row r="9700" spans="1:14" ht="13">
      <c r="A9700" s="403"/>
      <c r="B9700" s="233"/>
      <c r="C9700" s="233"/>
      <c r="D9700" s="416">
        <v>0.5</v>
      </c>
      <c r="E9700" s="829" t="s">
        <v>149</v>
      </c>
      <c r="F9700" s="287" t="s">
        <v>945</v>
      </c>
      <c r="G9700" s="829"/>
      <c r="H9700" s="248">
        <f>Bahan!$C$20</f>
        <v>135000</v>
      </c>
      <c r="L9700" s="469">
        <f>D9700*H9700</f>
        <v>67500</v>
      </c>
      <c r="M9700" s="469"/>
    </row>
    <row r="9701" spans="1:14" ht="13">
      <c r="A9701" s="403"/>
      <c r="B9701" s="233"/>
      <c r="C9701" s="233"/>
      <c r="D9701" s="416">
        <v>0.05</v>
      </c>
      <c r="E9701" s="829" t="s">
        <v>149</v>
      </c>
      <c r="F9701" s="279" t="s">
        <v>153</v>
      </c>
      <c r="G9701" s="829"/>
      <c r="H9701" s="248">
        <f>Bahan!$C$21</f>
        <v>145000</v>
      </c>
      <c r="L9701" s="469">
        <f>D9701*H9701</f>
        <v>7250</v>
      </c>
      <c r="M9701" s="469"/>
    </row>
    <row r="9702" spans="1:14" ht="13">
      <c r="A9702" s="403"/>
      <c r="B9702" s="233"/>
      <c r="C9702" s="233"/>
      <c r="D9702" s="416">
        <v>0.05</v>
      </c>
      <c r="E9702" s="829" t="s">
        <v>149</v>
      </c>
      <c r="F9702" s="279" t="s">
        <v>154</v>
      </c>
      <c r="G9702" s="829"/>
      <c r="H9702" s="248">
        <f>Bahan!$C$22</f>
        <v>150000</v>
      </c>
      <c r="L9702" s="469">
        <f>D9702*H9702</f>
        <v>7500</v>
      </c>
      <c r="M9702" s="469"/>
    </row>
    <row r="9703" spans="1:14" ht="13">
      <c r="A9703" s="403"/>
      <c r="B9703" s="233"/>
      <c r="C9703" s="233"/>
      <c r="D9703" s="456"/>
      <c r="E9703" s="829" t="s">
        <v>155</v>
      </c>
      <c r="F9703" s="279" t="s">
        <v>156</v>
      </c>
      <c r="G9703" s="829"/>
      <c r="H9703" s="469"/>
      <c r="L9703" s="469"/>
      <c r="M9703" s="469"/>
      <c r="N9703" s="265">
        <f>SUM(L9699:L9702)</f>
        <v>144750</v>
      </c>
    </row>
    <row r="9704" spans="1:14" ht="13">
      <c r="A9704" s="403"/>
      <c r="B9704" s="233"/>
      <c r="C9704" s="233"/>
      <c r="D9704" s="416">
        <v>1</v>
      </c>
      <c r="E9704" s="829" t="s">
        <v>1825</v>
      </c>
      <c r="F9704" s="279" t="s">
        <v>1844</v>
      </c>
      <c r="G9704" s="829"/>
      <c r="H9704" s="469">
        <f>Bahan!$C$731</f>
        <v>6100000</v>
      </c>
      <c r="L9704" s="469">
        <f>D9704*H9704</f>
        <v>6100000</v>
      </c>
      <c r="M9704" s="469"/>
    </row>
    <row r="9705" spans="1:14" ht="13">
      <c r="A9705" s="403"/>
      <c r="B9705" s="233"/>
      <c r="C9705" s="233"/>
      <c r="D9705" s="456"/>
      <c r="E9705" s="829"/>
      <c r="F9705" s="279"/>
      <c r="G9705" s="829"/>
      <c r="H9705" s="469"/>
      <c r="L9705" s="469"/>
      <c r="M9705" s="469"/>
      <c r="N9705" s="265">
        <f>SUM(L9704)</f>
        <v>6100000</v>
      </c>
    </row>
    <row r="9706" spans="1:14" s="1383" customFormat="1" ht="14">
      <c r="A9706" s="1382"/>
      <c r="D9706" s="1384"/>
      <c r="E9706" s="1385"/>
      <c r="G9706" s="1385"/>
      <c r="H9706" s="471"/>
      <c r="I9706" s="233"/>
      <c r="J9706" s="233"/>
      <c r="K9706" s="233"/>
      <c r="L9706" s="469"/>
      <c r="M9706" s="431" t="s">
        <v>169</v>
      </c>
      <c r="N9706" s="268" t="s">
        <v>169</v>
      </c>
    </row>
    <row r="9707" spans="1:14" s="1383" customFormat="1" ht="14">
      <c r="A9707" s="1382"/>
      <c r="D9707" s="1384"/>
      <c r="E9707" s="1385"/>
      <c r="G9707" s="1385"/>
      <c r="H9707" s="233" t="s">
        <v>170</v>
      </c>
      <c r="I9707" s="233"/>
      <c r="J9707" s="233"/>
      <c r="K9707" s="233"/>
      <c r="L9707" s="469"/>
      <c r="M9707" s="426" t="s">
        <v>128</v>
      </c>
      <c r="N9707" s="426">
        <f>SUM(N9701:N9705)</f>
        <v>6244750</v>
      </c>
    </row>
    <row r="9708" spans="1:14" s="1383" customFormat="1" ht="14">
      <c r="A9708" s="1382"/>
      <c r="D9708" s="1384"/>
      <c r="E9708" s="1385"/>
      <c r="G9708" s="1385"/>
      <c r="H9708" s="269" t="s">
        <v>3123</v>
      </c>
      <c r="I9708" s="233"/>
      <c r="J9708" s="233"/>
      <c r="K9708" s="270"/>
      <c r="L9708" s="233"/>
      <c r="M9708" s="230" t="s">
        <v>128</v>
      </c>
      <c r="N9708" s="265">
        <f>N9707*$Q$4</f>
        <v>624475</v>
      </c>
    </row>
    <row r="9709" spans="1:14" s="1383" customFormat="1" ht="14">
      <c r="A9709" s="1382"/>
      <c r="D9709" s="1384"/>
      <c r="E9709" s="1385"/>
      <c r="G9709" s="1385"/>
      <c r="H9709" s="233" t="s">
        <v>171</v>
      </c>
      <c r="I9709" s="233"/>
      <c r="J9709" s="233"/>
      <c r="K9709" s="233"/>
      <c r="L9709" s="469"/>
      <c r="M9709" s="230" t="s">
        <v>128</v>
      </c>
      <c r="N9709" s="262">
        <f>ROUNDDOWN((N9707+N9708),0)</f>
        <v>6869225</v>
      </c>
    </row>
    <row r="9710" spans="1:14" ht="13">
      <c r="B9710" s="233"/>
      <c r="C9710" s="233"/>
      <c r="D9710" s="456"/>
      <c r="F9710" s="279"/>
      <c r="G9710" s="829"/>
      <c r="H9710" s="469"/>
      <c r="L9710" s="469"/>
      <c r="M9710" s="465"/>
    </row>
    <row r="9711" spans="1:14" ht="13">
      <c r="A9711" s="258">
        <f>1+A9697</f>
        <v>410</v>
      </c>
      <c r="B9711" s="1250" t="s">
        <v>1845</v>
      </c>
      <c r="C9711" s="233"/>
      <c r="D9711" s="245" t="s">
        <v>1846</v>
      </c>
      <c r="E9711" s="245"/>
      <c r="F9711" s="360"/>
      <c r="G9711" s="829"/>
      <c r="H9711" s="465"/>
      <c r="L9711" s="465"/>
      <c r="M9711" s="465"/>
    </row>
    <row r="9712" spans="1:14" ht="13">
      <c r="A9712" s="403"/>
      <c r="B9712" s="233"/>
      <c r="C9712" s="233"/>
      <c r="D9712" s="456"/>
      <c r="E9712" s="829" t="s">
        <v>147</v>
      </c>
      <c r="F9712" s="279" t="s">
        <v>148</v>
      </c>
      <c r="G9712" s="829"/>
      <c r="H9712" s="469"/>
      <c r="L9712" s="469"/>
      <c r="M9712" s="469"/>
    </row>
    <row r="9713" spans="1:14" ht="13">
      <c r="A9713" s="403"/>
      <c r="B9713" s="233"/>
      <c r="C9713" s="233"/>
      <c r="D9713" s="416">
        <v>0.5</v>
      </c>
      <c r="E9713" s="829" t="s">
        <v>149</v>
      </c>
      <c r="F9713" s="287" t="s">
        <v>150</v>
      </c>
      <c r="G9713" s="829"/>
      <c r="H9713" s="471">
        <f>Bahan!$C$10</f>
        <v>125000</v>
      </c>
      <c r="L9713" s="469">
        <f>D9713*H9713</f>
        <v>62500</v>
      </c>
      <c r="M9713" s="469"/>
    </row>
    <row r="9714" spans="1:14" ht="13">
      <c r="A9714" s="403"/>
      <c r="B9714" s="233"/>
      <c r="C9714" s="233"/>
      <c r="D9714" s="416">
        <v>0.5</v>
      </c>
      <c r="E9714" s="829" t="s">
        <v>149</v>
      </c>
      <c r="F9714" s="287" t="s">
        <v>945</v>
      </c>
      <c r="G9714" s="829"/>
      <c r="H9714" s="248">
        <f>Bahan!$C$20</f>
        <v>135000</v>
      </c>
      <c r="L9714" s="469">
        <f>D9714*H9714</f>
        <v>67500</v>
      </c>
      <c r="M9714" s="469"/>
    </row>
    <row r="9715" spans="1:14" ht="13">
      <c r="A9715" s="403"/>
      <c r="B9715" s="233"/>
      <c r="C9715" s="233"/>
      <c r="D9715" s="416">
        <v>0.05</v>
      </c>
      <c r="E9715" s="829" t="s">
        <v>149</v>
      </c>
      <c r="F9715" s="279" t="s">
        <v>153</v>
      </c>
      <c r="G9715" s="829"/>
      <c r="H9715" s="248">
        <f>Bahan!$C$21</f>
        <v>145000</v>
      </c>
      <c r="L9715" s="469">
        <f>D9715*H9715</f>
        <v>7250</v>
      </c>
      <c r="M9715" s="469"/>
    </row>
    <row r="9716" spans="1:14" ht="13">
      <c r="A9716" s="403"/>
      <c r="B9716" s="233"/>
      <c r="C9716" s="233"/>
      <c r="D9716" s="416">
        <v>0.05</v>
      </c>
      <c r="E9716" s="829" t="s">
        <v>149</v>
      </c>
      <c r="F9716" s="279" t="s">
        <v>154</v>
      </c>
      <c r="G9716" s="829"/>
      <c r="H9716" s="248">
        <f>Bahan!$C$22</f>
        <v>150000</v>
      </c>
      <c r="L9716" s="469">
        <f>D9716*H9716</f>
        <v>7500</v>
      </c>
      <c r="M9716" s="469"/>
    </row>
    <row r="9717" spans="1:14" ht="13">
      <c r="A9717" s="403"/>
      <c r="B9717" s="233"/>
      <c r="C9717" s="233"/>
      <c r="D9717" s="456"/>
      <c r="E9717" s="829" t="s">
        <v>155</v>
      </c>
      <c r="F9717" s="279" t="s">
        <v>156</v>
      </c>
      <c r="G9717" s="829"/>
      <c r="H9717" s="469"/>
      <c r="L9717" s="469"/>
      <c r="M9717" s="469"/>
      <c r="N9717" s="265">
        <f>SUM(L9713:L9716)/2</f>
        <v>72375</v>
      </c>
    </row>
    <row r="9718" spans="1:14" ht="13">
      <c r="A9718" s="403"/>
      <c r="B9718" s="233"/>
      <c r="C9718" s="233"/>
      <c r="D9718" s="416">
        <v>1</v>
      </c>
      <c r="E9718" s="829" t="s">
        <v>1825</v>
      </c>
      <c r="F9718" s="279" t="s">
        <v>1847</v>
      </c>
      <c r="G9718" s="829"/>
      <c r="H9718" s="469">
        <f>Bahan!$C$732</f>
        <v>125000</v>
      </c>
      <c r="L9718" s="469">
        <f>D9718*H9718</f>
        <v>125000</v>
      </c>
      <c r="M9718" s="469"/>
    </row>
    <row r="9719" spans="1:14" s="1383" customFormat="1" ht="14">
      <c r="A9719" s="1382"/>
      <c r="D9719" s="1384"/>
      <c r="E9719" s="1385"/>
      <c r="G9719" s="1385"/>
      <c r="H9719" s="464"/>
      <c r="L9719" s="1386"/>
      <c r="M9719" s="426" t="s">
        <v>128</v>
      </c>
      <c r="N9719" s="265">
        <f>SUM(L9717:L9718)</f>
        <v>125000</v>
      </c>
    </row>
    <row r="9720" spans="1:14" s="1383" customFormat="1" ht="14">
      <c r="A9720" s="1382"/>
      <c r="D9720" s="1384"/>
      <c r="E9720" s="1385"/>
      <c r="G9720" s="1385"/>
      <c r="H9720" s="471"/>
      <c r="I9720" s="233"/>
      <c r="J9720" s="233"/>
      <c r="K9720" s="233"/>
      <c r="L9720" s="469"/>
      <c r="M9720" s="431" t="s">
        <v>169</v>
      </c>
      <c r="N9720" s="268" t="s">
        <v>169</v>
      </c>
    </row>
    <row r="9721" spans="1:14" s="1383" customFormat="1" ht="14">
      <c r="A9721" s="1382"/>
      <c r="D9721" s="1384"/>
      <c r="E9721" s="1385"/>
      <c r="G9721" s="1385"/>
      <c r="H9721" s="233" t="s">
        <v>170</v>
      </c>
      <c r="I9721" s="233"/>
      <c r="J9721" s="233"/>
      <c r="K9721" s="233"/>
      <c r="L9721" s="469"/>
      <c r="M9721" s="426" t="s">
        <v>128</v>
      </c>
      <c r="N9721" s="426">
        <f>SUM(N9713:N9719)</f>
        <v>197375</v>
      </c>
    </row>
    <row r="9722" spans="1:14" s="1383" customFormat="1" ht="14">
      <c r="A9722" s="1382"/>
      <c r="D9722" s="1384"/>
      <c r="E9722" s="1385"/>
      <c r="G9722" s="1385"/>
      <c r="H9722" s="269" t="s">
        <v>3123</v>
      </c>
      <c r="I9722" s="233"/>
      <c r="J9722" s="233"/>
      <c r="K9722" s="270"/>
      <c r="L9722" s="233"/>
      <c r="M9722" s="230" t="s">
        <v>128</v>
      </c>
      <c r="N9722" s="265">
        <f>N9721*$Q$4</f>
        <v>19737.5</v>
      </c>
    </row>
    <row r="9723" spans="1:14" s="1383" customFormat="1" ht="14">
      <c r="A9723" s="1382"/>
      <c r="D9723" s="1384"/>
      <c r="E9723" s="1385"/>
      <c r="G9723" s="1385"/>
      <c r="H9723" s="233" t="s">
        <v>171</v>
      </c>
      <c r="I9723" s="233"/>
      <c r="J9723" s="233"/>
      <c r="K9723" s="233"/>
      <c r="L9723" s="469"/>
      <c r="M9723" s="230" t="s">
        <v>128</v>
      </c>
      <c r="N9723" s="262">
        <f>ROUNDDOWN((N9721+N9722),0)</f>
        <v>217112</v>
      </c>
    </row>
    <row r="9724" spans="1:14" ht="13">
      <c r="B9724" s="233"/>
      <c r="C9724" s="233"/>
      <c r="D9724" s="456"/>
      <c r="F9724" s="279"/>
      <c r="G9724" s="829"/>
      <c r="H9724" s="469"/>
      <c r="L9724" s="469"/>
      <c r="M9724" s="465"/>
    </row>
    <row r="9725" spans="1:14" ht="13">
      <c r="A9725" s="258">
        <f>1+A9711</f>
        <v>411</v>
      </c>
      <c r="B9725" s="1250" t="s">
        <v>1848</v>
      </c>
      <c r="C9725" s="233"/>
      <c r="D9725" s="245" t="s">
        <v>1849</v>
      </c>
      <c r="E9725" s="245"/>
      <c r="F9725" s="360"/>
      <c r="G9725" s="829"/>
      <c r="H9725" s="465"/>
      <c r="L9725" s="465"/>
      <c r="M9725" s="465"/>
    </row>
    <row r="9726" spans="1:14" ht="13">
      <c r="A9726" s="403"/>
      <c r="B9726" s="233"/>
      <c r="C9726" s="233"/>
      <c r="D9726" s="456"/>
      <c r="E9726" s="829" t="s">
        <v>147</v>
      </c>
      <c r="F9726" s="279" t="s">
        <v>148</v>
      </c>
      <c r="G9726" s="829"/>
      <c r="H9726" s="469"/>
      <c r="L9726" s="469"/>
      <c r="M9726" s="469"/>
    </row>
    <row r="9727" spans="1:14" ht="13">
      <c r="A9727" s="403"/>
      <c r="B9727" s="233"/>
      <c r="C9727" s="233"/>
      <c r="D9727" s="416">
        <v>0.5</v>
      </c>
      <c r="E9727" s="829" t="s">
        <v>149</v>
      </c>
      <c r="F9727" s="287" t="s">
        <v>150</v>
      </c>
      <c r="G9727" s="829"/>
      <c r="H9727" s="471">
        <f>Bahan!$C$10</f>
        <v>125000</v>
      </c>
      <c r="L9727" s="469">
        <f>D9727*H9727</f>
        <v>62500</v>
      </c>
      <c r="M9727" s="469"/>
    </row>
    <row r="9728" spans="1:14" ht="13">
      <c r="A9728" s="403"/>
      <c r="B9728" s="233"/>
      <c r="C9728" s="233"/>
      <c r="D9728" s="416">
        <v>0.5</v>
      </c>
      <c r="E9728" s="829" t="s">
        <v>149</v>
      </c>
      <c r="F9728" s="287" t="s">
        <v>945</v>
      </c>
      <c r="G9728" s="829"/>
      <c r="H9728" s="248">
        <f>Bahan!$C$20</f>
        <v>135000</v>
      </c>
      <c r="L9728" s="469">
        <f>D9728*H9728</f>
        <v>67500</v>
      </c>
      <c r="M9728" s="469"/>
    </row>
    <row r="9729" spans="1:253" ht="13">
      <c r="A9729" s="403"/>
      <c r="B9729" s="233"/>
      <c r="C9729" s="233"/>
      <c r="D9729" s="416">
        <v>0.05</v>
      </c>
      <c r="E9729" s="829" t="s">
        <v>149</v>
      </c>
      <c r="F9729" s="279" t="s">
        <v>153</v>
      </c>
      <c r="G9729" s="829"/>
      <c r="H9729" s="248">
        <f>Bahan!$C$21</f>
        <v>145000</v>
      </c>
      <c r="L9729" s="469">
        <f>D9729*H9729</f>
        <v>7250</v>
      </c>
      <c r="M9729" s="469"/>
    </row>
    <row r="9730" spans="1:253" ht="13">
      <c r="A9730" s="403"/>
      <c r="B9730" s="233"/>
      <c r="C9730" s="233"/>
      <c r="D9730" s="416">
        <v>0.05</v>
      </c>
      <c r="E9730" s="829" t="s">
        <v>149</v>
      </c>
      <c r="F9730" s="279" t="s">
        <v>154</v>
      </c>
      <c r="G9730" s="829"/>
      <c r="H9730" s="248">
        <f>Bahan!$C$22</f>
        <v>150000</v>
      </c>
      <c r="L9730" s="469">
        <f>D9730*H9730</f>
        <v>7500</v>
      </c>
      <c r="M9730" s="469"/>
    </row>
    <row r="9731" spans="1:253" ht="13">
      <c r="A9731" s="403"/>
      <c r="B9731" s="233"/>
      <c r="C9731" s="233"/>
      <c r="D9731" s="456"/>
      <c r="E9731" s="829" t="s">
        <v>155</v>
      </c>
      <c r="F9731" s="279" t="s">
        <v>156</v>
      </c>
      <c r="G9731" s="829"/>
      <c r="H9731" s="469"/>
      <c r="L9731" s="469"/>
      <c r="M9731" s="469"/>
      <c r="N9731" s="265">
        <f>SUM(L9727:L9730)</f>
        <v>144750</v>
      </c>
    </row>
    <row r="9732" spans="1:253" ht="13">
      <c r="A9732" s="403"/>
      <c r="B9732" s="233"/>
      <c r="C9732" s="233"/>
      <c r="D9732" s="416">
        <v>1</v>
      </c>
      <c r="E9732" s="829" t="s">
        <v>1825</v>
      </c>
      <c r="F9732" s="279" t="s">
        <v>1850</v>
      </c>
      <c r="G9732" s="829"/>
      <c r="H9732" s="469">
        <f>Bahan!$C$733</f>
        <v>18350000</v>
      </c>
      <c r="L9732" s="469">
        <f>D9732*H9732</f>
        <v>18350000</v>
      </c>
      <c r="M9732" s="469"/>
    </row>
    <row r="9733" spans="1:253" s="1383" customFormat="1" ht="14">
      <c r="A9733" s="1382"/>
      <c r="D9733" s="1384"/>
      <c r="E9733" s="1385"/>
      <c r="G9733" s="1385"/>
      <c r="H9733" s="464">
        <f>IFERROR(VLOOKUP(F9733,[143]bahan!$B$3:$D$474,3,FALSE),"")</f>
        <v>0</v>
      </c>
      <c r="L9733" s="1386"/>
      <c r="M9733" s="426" t="s">
        <v>128</v>
      </c>
      <c r="N9733" s="265">
        <f>SUM(L9731:L9732)</f>
        <v>18350000</v>
      </c>
    </row>
    <row r="9734" spans="1:253" s="1383" customFormat="1" ht="14">
      <c r="A9734" s="1382"/>
      <c r="D9734" s="1384"/>
      <c r="E9734" s="1385"/>
      <c r="G9734" s="1385"/>
      <c r="H9734" s="471"/>
      <c r="I9734" s="233"/>
      <c r="J9734" s="233"/>
      <c r="K9734" s="233"/>
      <c r="L9734" s="469"/>
      <c r="M9734" s="431" t="s">
        <v>169</v>
      </c>
      <c r="N9734" s="268" t="s">
        <v>169</v>
      </c>
    </row>
    <row r="9735" spans="1:253" s="1383" customFormat="1" ht="14">
      <c r="A9735" s="1382"/>
      <c r="D9735" s="1384"/>
      <c r="E9735" s="1385"/>
      <c r="G9735" s="1385"/>
      <c r="H9735" s="233" t="s">
        <v>170</v>
      </c>
      <c r="I9735" s="233"/>
      <c r="J9735" s="233"/>
      <c r="K9735" s="233"/>
      <c r="L9735" s="469"/>
      <c r="M9735" s="426" t="s">
        <v>128</v>
      </c>
      <c r="N9735" s="426">
        <f>SUM(N9727:N9733)</f>
        <v>18494750</v>
      </c>
    </row>
    <row r="9736" spans="1:253" s="1383" customFormat="1" ht="14">
      <c r="A9736" s="1382"/>
      <c r="D9736" s="1384"/>
      <c r="E9736" s="1385"/>
      <c r="G9736" s="1385"/>
      <c r="H9736" s="269" t="s">
        <v>3123</v>
      </c>
      <c r="I9736" s="233"/>
      <c r="J9736" s="233"/>
      <c r="K9736" s="270"/>
      <c r="L9736" s="233"/>
      <c r="M9736" s="230" t="s">
        <v>128</v>
      </c>
      <c r="N9736" s="265">
        <f>N9735*$Q$4</f>
        <v>1849475</v>
      </c>
    </row>
    <row r="9737" spans="1:253" s="1383" customFormat="1" ht="14">
      <c r="A9737" s="1382"/>
      <c r="D9737" s="1384"/>
      <c r="E9737" s="1385"/>
      <c r="G9737" s="1385"/>
      <c r="H9737" s="233" t="s">
        <v>171</v>
      </c>
      <c r="I9737" s="233"/>
      <c r="J9737" s="233"/>
      <c r="K9737" s="233"/>
      <c r="L9737" s="469"/>
      <c r="M9737" s="230" t="s">
        <v>128</v>
      </c>
      <c r="N9737" s="262">
        <f>ROUNDDOWN((N9735+N9736),0)</f>
        <v>20344225</v>
      </c>
    </row>
    <row r="9738" spans="1:253" s="1409" customFormat="1" ht="14">
      <c r="A9738" s="1408"/>
      <c r="D9738" s="1410"/>
      <c r="E9738" s="1411"/>
      <c r="G9738" s="1411"/>
      <c r="H9738" s="233"/>
      <c r="I9738" s="233"/>
      <c r="J9738" s="233"/>
      <c r="K9738" s="233"/>
      <c r="L9738" s="469"/>
      <c r="M9738" s="230"/>
      <c r="N9738" s="230"/>
    </row>
    <row r="9739" spans="1:253" s="1378" customFormat="1" ht="13">
      <c r="A9739" s="258" t="s">
        <v>1851</v>
      </c>
      <c r="B9739" s="1250" t="s">
        <v>674</v>
      </c>
      <c r="C9739" s="1250"/>
      <c r="D9739" s="474" t="s">
        <v>1852</v>
      </c>
      <c r="E9739" s="475"/>
      <c r="F9739" s="360"/>
      <c r="G9739" s="476"/>
      <c r="J9739" s="1250"/>
      <c r="K9739" s="245"/>
      <c r="L9739" s="297"/>
      <c r="M9739" s="245"/>
      <c r="N9739" s="245"/>
    </row>
    <row r="9740" spans="1:253" s="1378" customFormat="1" ht="13">
      <c r="A9740" s="258"/>
      <c r="B9740" s="1250"/>
      <c r="C9740" s="1250"/>
      <c r="D9740" s="474"/>
      <c r="E9740" s="475"/>
      <c r="F9740" s="360"/>
      <c r="G9740" s="476"/>
      <c r="J9740" s="1250"/>
      <c r="K9740" s="245"/>
      <c r="L9740" s="297"/>
      <c r="M9740" s="245"/>
      <c r="N9740" s="245"/>
    </row>
    <row r="9741" spans="1:253" ht="12.75" customHeight="1">
      <c r="A9741" s="258">
        <f>1+A9725</f>
        <v>412</v>
      </c>
      <c r="B9741" s="1250" t="s">
        <v>1853</v>
      </c>
      <c r="C9741" s="1250"/>
      <c r="D9741" s="466" t="s">
        <v>1854</v>
      </c>
      <c r="E9741" s="475"/>
      <c r="F9741" s="360"/>
      <c r="G9741" s="477"/>
      <c r="H9741" s="245"/>
      <c r="I9741" s="245"/>
      <c r="J9741" s="245"/>
      <c r="K9741" s="245"/>
      <c r="L9741" s="297"/>
      <c r="M9741" s="423"/>
      <c r="N9741" s="245"/>
      <c r="O9741" s="245"/>
      <c r="P9741" s="245"/>
      <c r="Q9741" s="245"/>
      <c r="R9741" s="245"/>
      <c r="S9741" s="245"/>
      <c r="T9741" s="245"/>
      <c r="U9741" s="245"/>
      <c r="V9741" s="245"/>
      <c r="W9741" s="245"/>
      <c r="X9741" s="245"/>
      <c r="Y9741" s="245"/>
      <c r="Z9741" s="245"/>
      <c r="AA9741" s="245"/>
      <c r="AB9741" s="245"/>
      <c r="AC9741" s="245"/>
      <c r="AD9741" s="245"/>
      <c r="AE9741" s="245"/>
      <c r="AF9741" s="245"/>
      <c r="AG9741" s="245"/>
      <c r="AH9741" s="245"/>
      <c r="AI9741" s="245"/>
      <c r="AJ9741" s="245"/>
      <c r="AK9741" s="245"/>
      <c r="AL9741" s="245"/>
      <c r="AM9741" s="245"/>
      <c r="AN9741" s="245"/>
      <c r="AO9741" s="245"/>
      <c r="AP9741" s="245"/>
      <c r="AQ9741" s="245"/>
      <c r="AR9741" s="245"/>
      <c r="AS9741" s="245"/>
      <c r="AT9741" s="245"/>
      <c r="AU9741" s="245"/>
      <c r="AV9741" s="245"/>
      <c r="AW9741" s="245"/>
      <c r="AX9741" s="245"/>
      <c r="AY9741" s="245"/>
      <c r="AZ9741" s="245"/>
      <c r="BA9741" s="245"/>
      <c r="BB9741" s="245"/>
      <c r="BC9741" s="245"/>
      <c r="BD9741" s="245"/>
      <c r="BE9741" s="245"/>
      <c r="BF9741" s="245"/>
      <c r="BG9741" s="245"/>
      <c r="BH9741" s="245"/>
      <c r="BI9741" s="245"/>
      <c r="BJ9741" s="245"/>
      <c r="BK9741" s="245"/>
      <c r="BL9741" s="245"/>
      <c r="BM9741" s="245"/>
      <c r="BN9741" s="245"/>
      <c r="BO9741" s="245"/>
      <c r="BP9741" s="245"/>
      <c r="BQ9741" s="245"/>
      <c r="BR9741" s="245"/>
      <c r="BS9741" s="245"/>
      <c r="BT9741" s="245"/>
      <c r="BU9741" s="245"/>
      <c r="BV9741" s="245"/>
      <c r="BW9741" s="245"/>
      <c r="BX9741" s="245"/>
      <c r="BY9741" s="245"/>
      <c r="BZ9741" s="245"/>
      <c r="CA9741" s="245"/>
      <c r="CB9741" s="245"/>
      <c r="CC9741" s="245"/>
      <c r="CD9741" s="245"/>
      <c r="CE9741" s="245"/>
      <c r="CF9741" s="245"/>
      <c r="CG9741" s="245"/>
      <c r="CH9741" s="245"/>
      <c r="CI9741" s="245"/>
      <c r="CJ9741" s="245"/>
      <c r="CK9741" s="245"/>
      <c r="CL9741" s="245"/>
      <c r="CM9741" s="245"/>
      <c r="CN9741" s="245"/>
      <c r="CO9741" s="245"/>
      <c r="CP9741" s="245"/>
      <c r="CQ9741" s="245"/>
      <c r="CR9741" s="245"/>
      <c r="CS9741" s="245"/>
      <c r="CT9741" s="245"/>
      <c r="CU9741" s="245"/>
      <c r="CV9741" s="245"/>
      <c r="CW9741" s="245"/>
      <c r="CX9741" s="245"/>
      <c r="CY9741" s="245"/>
      <c r="CZ9741" s="245"/>
      <c r="DA9741" s="245"/>
      <c r="DB9741" s="245"/>
      <c r="DC9741" s="245"/>
      <c r="DD9741" s="245"/>
      <c r="DE9741" s="245"/>
      <c r="DF9741" s="245"/>
      <c r="DG9741" s="245"/>
      <c r="DH9741" s="245"/>
      <c r="DI9741" s="245"/>
      <c r="DJ9741" s="245"/>
      <c r="DK9741" s="245"/>
      <c r="DL9741" s="245"/>
      <c r="DM9741" s="245"/>
      <c r="DN9741" s="245"/>
      <c r="DO9741" s="245"/>
      <c r="DP9741" s="245"/>
      <c r="DQ9741" s="245"/>
      <c r="DR9741" s="245"/>
      <c r="DS9741" s="245"/>
      <c r="DT9741" s="245"/>
      <c r="DU9741" s="245"/>
      <c r="DV9741" s="245"/>
      <c r="DW9741" s="245"/>
      <c r="DX9741" s="245"/>
      <c r="DY9741" s="245"/>
      <c r="DZ9741" s="245"/>
      <c r="EA9741" s="245"/>
      <c r="EB9741" s="245"/>
      <c r="EC9741" s="245"/>
      <c r="ED9741" s="245"/>
      <c r="EE9741" s="245"/>
      <c r="EF9741" s="245"/>
      <c r="EG9741" s="245"/>
      <c r="EH9741" s="245"/>
      <c r="EI9741" s="245"/>
      <c r="EJ9741" s="245"/>
      <c r="EK9741" s="245"/>
      <c r="EL9741" s="245"/>
      <c r="EM9741" s="245"/>
      <c r="EN9741" s="245"/>
      <c r="EO9741" s="245"/>
      <c r="EP9741" s="245"/>
      <c r="EQ9741" s="245"/>
      <c r="ER9741" s="245"/>
      <c r="ES9741" s="245"/>
      <c r="ET9741" s="245"/>
      <c r="EU9741" s="245"/>
      <c r="EV9741" s="245"/>
      <c r="EW9741" s="245"/>
      <c r="EX9741" s="245"/>
      <c r="EY9741" s="245"/>
      <c r="EZ9741" s="245"/>
      <c r="FA9741" s="245"/>
      <c r="FB9741" s="245"/>
      <c r="FC9741" s="245"/>
      <c r="FD9741" s="245"/>
      <c r="FE9741" s="245"/>
      <c r="FF9741" s="245"/>
      <c r="FG9741" s="245"/>
      <c r="FH9741" s="245"/>
      <c r="FI9741" s="245"/>
      <c r="FJ9741" s="245"/>
      <c r="FK9741" s="245"/>
      <c r="FL9741" s="245"/>
      <c r="FM9741" s="245"/>
      <c r="FN9741" s="245"/>
      <c r="FO9741" s="245"/>
      <c r="FP9741" s="245"/>
      <c r="FQ9741" s="245"/>
      <c r="FR9741" s="245"/>
      <c r="FS9741" s="245"/>
      <c r="FT9741" s="245"/>
      <c r="FU9741" s="245"/>
      <c r="FV9741" s="245"/>
      <c r="FW9741" s="245"/>
      <c r="FX9741" s="245"/>
      <c r="FY9741" s="245"/>
      <c r="FZ9741" s="245"/>
      <c r="GA9741" s="245"/>
      <c r="GB9741" s="245"/>
      <c r="GC9741" s="245"/>
      <c r="GD9741" s="245"/>
      <c r="GE9741" s="245"/>
      <c r="GF9741" s="245"/>
      <c r="GG9741" s="245"/>
      <c r="GH9741" s="245"/>
      <c r="GI9741" s="245"/>
      <c r="GJ9741" s="245"/>
      <c r="GK9741" s="245"/>
      <c r="GL9741" s="245"/>
      <c r="GM9741" s="245"/>
      <c r="GN9741" s="245"/>
      <c r="GO9741" s="245"/>
      <c r="GP9741" s="245"/>
      <c r="GQ9741" s="245"/>
      <c r="GR9741" s="245"/>
      <c r="GS9741" s="245"/>
      <c r="GT9741" s="245"/>
      <c r="GU9741" s="245"/>
      <c r="GV9741" s="245"/>
      <c r="GW9741" s="245"/>
      <c r="GX9741" s="245"/>
      <c r="GY9741" s="245"/>
      <c r="GZ9741" s="245"/>
      <c r="HA9741" s="245"/>
      <c r="HB9741" s="245"/>
      <c r="HC9741" s="245"/>
      <c r="HD9741" s="245"/>
      <c r="HE9741" s="245"/>
      <c r="HF9741" s="245"/>
      <c r="HG9741" s="245"/>
      <c r="HH9741" s="245"/>
      <c r="HI9741" s="245"/>
      <c r="HJ9741" s="245"/>
      <c r="HK9741" s="245"/>
      <c r="HL9741" s="245"/>
      <c r="HM9741" s="245"/>
      <c r="HN9741" s="245"/>
      <c r="HO9741" s="245"/>
      <c r="HP9741" s="245"/>
      <c r="HQ9741" s="245"/>
      <c r="HR9741" s="245"/>
      <c r="HS9741" s="245"/>
      <c r="HT9741" s="245"/>
      <c r="HU9741" s="245"/>
      <c r="HV9741" s="245"/>
      <c r="HW9741" s="245"/>
      <c r="HX9741" s="245"/>
      <c r="HY9741" s="245"/>
      <c r="HZ9741" s="245"/>
      <c r="IA9741" s="245"/>
      <c r="IB9741" s="245"/>
      <c r="IC9741" s="245"/>
      <c r="ID9741" s="245"/>
      <c r="IE9741" s="245"/>
      <c r="IF9741" s="245"/>
      <c r="IG9741" s="245"/>
      <c r="IH9741" s="245"/>
      <c r="II9741" s="245"/>
      <c r="IJ9741" s="245"/>
      <c r="IK9741" s="245"/>
      <c r="IL9741" s="245"/>
      <c r="IM9741" s="245"/>
      <c r="IN9741" s="245"/>
      <c r="IO9741" s="245"/>
      <c r="IP9741" s="245"/>
      <c r="IQ9741" s="245"/>
      <c r="IR9741" s="245"/>
      <c r="IS9741" s="245"/>
    </row>
    <row r="9742" spans="1:253" ht="12.75" customHeight="1">
      <c r="D9742" s="467"/>
      <c r="E9742" s="325" t="s">
        <v>236</v>
      </c>
      <c r="F9742" s="386" t="s">
        <v>645</v>
      </c>
      <c r="G9742" s="478"/>
      <c r="H9742" s="386"/>
      <c r="I9742" s="386"/>
      <c r="J9742" s="386"/>
      <c r="K9742" s="279"/>
      <c r="L9742" s="479"/>
      <c r="M9742" s="426"/>
    </row>
    <row r="9743" spans="1:253" ht="12.75" customHeight="1">
      <c r="A9743" s="387"/>
      <c r="B9743" s="293"/>
      <c r="C9743" s="293"/>
      <c r="D9743" s="470">
        <v>1</v>
      </c>
      <c r="E9743" s="247" t="s">
        <v>4</v>
      </c>
      <c r="F9743" s="1380" t="s">
        <v>1855</v>
      </c>
      <c r="G9743" s="480" t="s">
        <v>151</v>
      </c>
      <c r="H9743" s="428">
        <f>Bahan!$C$741</f>
        <v>1500000</v>
      </c>
      <c r="I9743" s="428"/>
      <c r="J9743" s="428"/>
      <c r="K9743" s="426" t="s">
        <v>128</v>
      </c>
      <c r="L9743" s="481">
        <f>D9743*H9743</f>
        <v>1500000</v>
      </c>
      <c r="M9743" s="426"/>
    </row>
    <row r="9744" spans="1:253" ht="12.75" customHeight="1">
      <c r="A9744" s="387"/>
      <c r="B9744" s="293"/>
      <c r="C9744" s="293"/>
      <c r="D9744" s="470">
        <v>0.03</v>
      </c>
      <c r="E9744" s="247" t="s">
        <v>8</v>
      </c>
      <c r="F9744" s="1380" t="s">
        <v>704</v>
      </c>
      <c r="G9744" s="480" t="s">
        <v>151</v>
      </c>
      <c r="H9744" s="428">
        <f>H9743</f>
        <v>1500000</v>
      </c>
      <c r="I9744" s="428"/>
      <c r="J9744" s="428"/>
      <c r="K9744" s="426" t="s">
        <v>128</v>
      </c>
      <c r="L9744" s="481">
        <f>D9744*H9744</f>
        <v>45000</v>
      </c>
      <c r="M9744" s="426"/>
    </row>
    <row r="9745" spans="1:253" ht="12.75" customHeight="1">
      <c r="D9745" s="482"/>
      <c r="E9745" s="247"/>
      <c r="F9745" s="279"/>
      <c r="G9745" s="483"/>
      <c r="L9745" s="285"/>
      <c r="M9745" s="426" t="s">
        <v>128</v>
      </c>
      <c r="N9745" s="265">
        <f>SUM(L9743:L9744)</f>
        <v>1545000</v>
      </c>
    </row>
    <row r="9746" spans="1:253" ht="13">
      <c r="D9746" s="472"/>
      <c r="E9746" s="247"/>
      <c r="F9746" s="293"/>
      <c r="G9746" s="483"/>
      <c r="H9746" s="829"/>
      <c r="I9746" s="829"/>
      <c r="J9746" s="829"/>
      <c r="K9746" s="426"/>
      <c r="L9746" s="285"/>
      <c r="M9746" s="431" t="s">
        <v>169</v>
      </c>
      <c r="N9746" s="268" t="s">
        <v>169</v>
      </c>
    </row>
    <row r="9747" spans="1:253" ht="13">
      <c r="D9747" s="482"/>
      <c r="E9747" s="247"/>
      <c r="F9747" s="279"/>
      <c r="G9747" s="484"/>
      <c r="H9747" s="233" t="s">
        <v>170</v>
      </c>
      <c r="L9747" s="285"/>
      <c r="M9747" s="426" t="s">
        <v>128</v>
      </c>
      <c r="N9747" s="426">
        <f>SUM(N9745:N9745)</f>
        <v>1545000</v>
      </c>
    </row>
    <row r="9748" spans="1:253" s="245" customFormat="1" ht="12.75" customHeight="1">
      <c r="A9748" s="231"/>
      <c r="B9748" s="829"/>
      <c r="C9748" s="829"/>
      <c r="D9748" s="482"/>
      <c r="E9748" s="247"/>
      <c r="F9748" s="279"/>
      <c r="G9748" s="484"/>
      <c r="H9748" s="269" t="s">
        <v>3123</v>
      </c>
      <c r="I9748" s="233"/>
      <c r="J9748" s="233"/>
      <c r="K9748" s="270"/>
      <c r="L9748" s="233"/>
      <c r="M9748" s="230" t="s">
        <v>128</v>
      </c>
      <c r="N9748" s="265">
        <f>N9747*$Q$4</f>
        <v>154500</v>
      </c>
      <c r="O9748" s="233"/>
      <c r="P9748" s="233"/>
      <c r="Q9748" s="233"/>
      <c r="R9748" s="233"/>
      <c r="S9748" s="233"/>
      <c r="T9748" s="233"/>
      <c r="U9748" s="233"/>
      <c r="V9748" s="233"/>
      <c r="W9748" s="233"/>
      <c r="X9748" s="233"/>
      <c r="Y9748" s="233"/>
      <c r="Z9748" s="233"/>
      <c r="AA9748" s="233"/>
      <c r="AB9748" s="233"/>
      <c r="AC9748" s="233"/>
      <c r="AD9748" s="233"/>
      <c r="AE9748" s="233"/>
      <c r="AF9748" s="233"/>
      <c r="AG9748" s="233"/>
      <c r="AH9748" s="233"/>
      <c r="AI9748" s="233"/>
      <c r="AJ9748" s="233"/>
      <c r="AK9748" s="233"/>
      <c r="AL9748" s="233"/>
      <c r="AM9748" s="233"/>
      <c r="AN9748" s="233"/>
      <c r="AO9748" s="233"/>
      <c r="AP9748" s="233"/>
      <c r="AQ9748" s="233"/>
      <c r="AR9748" s="233"/>
      <c r="AS9748" s="233"/>
      <c r="AT9748" s="233"/>
      <c r="AU9748" s="233"/>
      <c r="AV9748" s="233"/>
      <c r="AW9748" s="233"/>
      <c r="AX9748" s="233"/>
      <c r="AY9748" s="233"/>
      <c r="AZ9748" s="233"/>
      <c r="BA9748" s="233"/>
      <c r="BB9748" s="233"/>
      <c r="BC9748" s="233"/>
      <c r="BD9748" s="233"/>
      <c r="BE9748" s="233"/>
      <c r="BF9748" s="233"/>
      <c r="BG9748" s="233"/>
      <c r="BH9748" s="233"/>
      <c r="BI9748" s="233"/>
      <c r="BJ9748" s="233"/>
      <c r="BK9748" s="233"/>
      <c r="BL9748" s="233"/>
      <c r="BM9748" s="233"/>
      <c r="BN9748" s="233"/>
      <c r="BO9748" s="233"/>
      <c r="BP9748" s="233"/>
      <c r="BQ9748" s="233"/>
      <c r="BR9748" s="233"/>
      <c r="BS9748" s="233"/>
      <c r="BT9748" s="233"/>
      <c r="BU9748" s="233"/>
      <c r="BV9748" s="233"/>
      <c r="BW9748" s="233"/>
      <c r="BX9748" s="233"/>
      <c r="BY9748" s="233"/>
      <c r="BZ9748" s="233"/>
      <c r="CA9748" s="233"/>
      <c r="CB9748" s="233"/>
      <c r="CC9748" s="233"/>
      <c r="CD9748" s="233"/>
      <c r="CE9748" s="233"/>
      <c r="CF9748" s="233"/>
      <c r="CG9748" s="233"/>
      <c r="CH9748" s="233"/>
      <c r="CI9748" s="233"/>
      <c r="CJ9748" s="233"/>
      <c r="CK9748" s="233"/>
      <c r="CL9748" s="233"/>
      <c r="CM9748" s="233"/>
      <c r="CN9748" s="233"/>
      <c r="CO9748" s="233"/>
      <c r="CP9748" s="233"/>
      <c r="CQ9748" s="233"/>
      <c r="CR9748" s="233"/>
      <c r="CS9748" s="233"/>
      <c r="CT9748" s="233"/>
      <c r="CU9748" s="233"/>
      <c r="CV9748" s="233"/>
      <c r="CW9748" s="233"/>
      <c r="CX9748" s="233"/>
      <c r="CY9748" s="233"/>
      <c r="CZ9748" s="233"/>
      <c r="DA9748" s="233"/>
      <c r="DB9748" s="233"/>
      <c r="DC9748" s="233"/>
      <c r="DD9748" s="233"/>
      <c r="DE9748" s="233"/>
      <c r="DF9748" s="233"/>
      <c r="DG9748" s="233"/>
      <c r="DH9748" s="233"/>
      <c r="DI9748" s="233"/>
      <c r="DJ9748" s="233"/>
      <c r="DK9748" s="233"/>
      <c r="DL9748" s="233"/>
      <c r="DM9748" s="233"/>
      <c r="DN9748" s="233"/>
      <c r="DO9748" s="233"/>
      <c r="DP9748" s="233"/>
      <c r="DQ9748" s="233"/>
      <c r="DR9748" s="233"/>
      <c r="DS9748" s="233"/>
      <c r="DT9748" s="233"/>
      <c r="DU9748" s="233"/>
      <c r="DV9748" s="233"/>
      <c r="DW9748" s="233"/>
      <c r="DX9748" s="233"/>
      <c r="DY9748" s="233"/>
      <c r="DZ9748" s="233"/>
      <c r="EA9748" s="233"/>
      <c r="EB9748" s="233"/>
      <c r="EC9748" s="233"/>
      <c r="ED9748" s="233"/>
      <c r="EE9748" s="233"/>
      <c r="EF9748" s="233"/>
      <c r="EG9748" s="233"/>
      <c r="EH9748" s="233"/>
      <c r="EI9748" s="233"/>
      <c r="EJ9748" s="233"/>
      <c r="EK9748" s="233"/>
      <c r="EL9748" s="233"/>
      <c r="EM9748" s="233"/>
      <c r="EN9748" s="233"/>
      <c r="EO9748" s="233"/>
      <c r="EP9748" s="233"/>
      <c r="EQ9748" s="233"/>
      <c r="ER9748" s="233"/>
      <c r="ES9748" s="233"/>
      <c r="ET9748" s="233"/>
      <c r="EU9748" s="233"/>
      <c r="EV9748" s="233"/>
      <c r="EW9748" s="233"/>
      <c r="EX9748" s="233"/>
      <c r="EY9748" s="233"/>
      <c r="EZ9748" s="233"/>
      <c r="FA9748" s="233"/>
      <c r="FB9748" s="233"/>
      <c r="FC9748" s="233"/>
      <c r="FD9748" s="233"/>
      <c r="FE9748" s="233"/>
      <c r="FF9748" s="233"/>
      <c r="FG9748" s="233"/>
      <c r="FH9748" s="233"/>
      <c r="FI9748" s="233"/>
      <c r="FJ9748" s="233"/>
      <c r="FK9748" s="233"/>
      <c r="FL9748" s="233"/>
      <c r="FM9748" s="233"/>
      <c r="FN9748" s="233"/>
      <c r="FO9748" s="233"/>
      <c r="FP9748" s="233"/>
      <c r="FQ9748" s="233"/>
      <c r="FR9748" s="233"/>
      <c r="FS9748" s="233"/>
      <c r="FT9748" s="233"/>
      <c r="FU9748" s="233"/>
      <c r="FV9748" s="233"/>
      <c r="FW9748" s="233"/>
      <c r="FX9748" s="233"/>
      <c r="FY9748" s="233"/>
      <c r="FZ9748" s="233"/>
      <c r="GA9748" s="233"/>
      <c r="GB9748" s="233"/>
      <c r="GC9748" s="233"/>
      <c r="GD9748" s="233"/>
      <c r="GE9748" s="233"/>
      <c r="GF9748" s="233"/>
      <c r="GG9748" s="233"/>
      <c r="GH9748" s="233"/>
      <c r="GI9748" s="233"/>
      <c r="GJ9748" s="233"/>
      <c r="GK9748" s="233"/>
      <c r="GL9748" s="233"/>
      <c r="GM9748" s="233"/>
      <c r="GN9748" s="233"/>
      <c r="GO9748" s="233"/>
      <c r="GP9748" s="233"/>
      <c r="GQ9748" s="233"/>
      <c r="GR9748" s="233"/>
      <c r="GS9748" s="233"/>
      <c r="GT9748" s="233"/>
      <c r="GU9748" s="233"/>
      <c r="GV9748" s="233"/>
      <c r="GW9748" s="233"/>
      <c r="GX9748" s="233"/>
      <c r="GY9748" s="233"/>
      <c r="GZ9748" s="233"/>
      <c r="HA9748" s="233"/>
      <c r="HB9748" s="233"/>
      <c r="HC9748" s="233"/>
      <c r="HD9748" s="233"/>
      <c r="HE9748" s="233"/>
      <c r="HF9748" s="233"/>
      <c r="HG9748" s="233"/>
      <c r="HH9748" s="233"/>
      <c r="HI9748" s="233"/>
      <c r="HJ9748" s="233"/>
      <c r="HK9748" s="233"/>
      <c r="HL9748" s="233"/>
      <c r="HM9748" s="233"/>
      <c r="HN9748" s="233"/>
      <c r="HO9748" s="233"/>
      <c r="HP9748" s="233"/>
      <c r="HQ9748" s="233"/>
      <c r="HR9748" s="233"/>
      <c r="HS9748" s="233"/>
      <c r="HT9748" s="233"/>
      <c r="HU9748" s="233"/>
      <c r="HV9748" s="233"/>
      <c r="HW9748" s="233"/>
      <c r="HX9748" s="233"/>
      <c r="HY9748" s="233"/>
      <c r="HZ9748" s="233"/>
      <c r="IA9748" s="233"/>
      <c r="IB9748" s="233"/>
      <c r="IC9748" s="233"/>
      <c r="ID9748" s="233"/>
      <c r="IE9748" s="233"/>
      <c r="IF9748" s="233"/>
      <c r="IG9748" s="233"/>
      <c r="IH9748" s="233"/>
      <c r="II9748" s="233"/>
      <c r="IJ9748" s="233"/>
      <c r="IK9748" s="233"/>
      <c r="IL9748" s="233"/>
      <c r="IM9748" s="233"/>
      <c r="IN9748" s="233"/>
      <c r="IO9748" s="233"/>
      <c r="IP9748" s="233"/>
      <c r="IQ9748" s="233"/>
      <c r="IR9748" s="233"/>
      <c r="IS9748" s="233"/>
    </row>
    <row r="9749" spans="1:253" ht="12.75" customHeight="1">
      <c r="D9749" s="449"/>
      <c r="E9749" s="247"/>
      <c r="F9749" s="279"/>
      <c r="G9749" s="484"/>
      <c r="H9749" s="233" t="s">
        <v>171</v>
      </c>
      <c r="L9749" s="285"/>
      <c r="M9749" s="230" t="s">
        <v>128</v>
      </c>
      <c r="N9749" s="262">
        <f>ROUNDDOWN((N9747+N9748),0)</f>
        <v>1699500</v>
      </c>
    </row>
    <row r="9750" spans="1:253" ht="13">
      <c r="D9750" s="449"/>
      <c r="E9750" s="247"/>
      <c r="F9750" s="279"/>
      <c r="G9750" s="484"/>
      <c r="L9750" s="285"/>
      <c r="M9750" s="423"/>
      <c r="N9750" s="271"/>
    </row>
    <row r="9751" spans="1:253" ht="12.75" customHeight="1">
      <c r="A9751" s="258">
        <f>1+A9741</f>
        <v>413</v>
      </c>
      <c r="B9751" s="1250" t="s">
        <v>1856</v>
      </c>
      <c r="C9751" s="1250"/>
      <c r="D9751" s="466" t="s">
        <v>1857</v>
      </c>
      <c r="E9751" s="475"/>
      <c r="F9751" s="360"/>
      <c r="G9751" s="477"/>
      <c r="H9751" s="245"/>
      <c r="I9751" s="245"/>
      <c r="J9751" s="245"/>
      <c r="K9751" s="245"/>
      <c r="L9751" s="297"/>
      <c r="M9751" s="423"/>
      <c r="N9751" s="245"/>
      <c r="O9751" s="245"/>
      <c r="P9751" s="245"/>
      <c r="Q9751" s="245"/>
      <c r="R9751" s="245"/>
      <c r="S9751" s="245"/>
      <c r="T9751" s="245"/>
      <c r="U9751" s="245"/>
      <c r="V9751" s="245"/>
      <c r="W9751" s="245"/>
      <c r="X9751" s="245"/>
      <c r="Y9751" s="245"/>
      <c r="Z9751" s="245"/>
      <c r="AA9751" s="245"/>
      <c r="AB9751" s="245"/>
      <c r="AC9751" s="245"/>
      <c r="AD9751" s="245"/>
      <c r="AE9751" s="245"/>
      <c r="AF9751" s="245"/>
      <c r="AG9751" s="245"/>
      <c r="AH9751" s="245"/>
      <c r="AI9751" s="245"/>
      <c r="AJ9751" s="245"/>
      <c r="AK9751" s="245"/>
      <c r="AL9751" s="245"/>
      <c r="AM9751" s="245"/>
      <c r="AN9751" s="245"/>
      <c r="AO9751" s="245"/>
      <c r="AP9751" s="245"/>
      <c r="AQ9751" s="245"/>
      <c r="AR9751" s="245"/>
      <c r="AS9751" s="245"/>
      <c r="AT9751" s="245"/>
      <c r="AU9751" s="245"/>
      <c r="AV9751" s="245"/>
      <c r="AW9751" s="245"/>
      <c r="AX9751" s="245"/>
      <c r="AY9751" s="245"/>
      <c r="AZ9751" s="245"/>
      <c r="BA9751" s="245"/>
      <c r="BB9751" s="245"/>
      <c r="BC9751" s="245"/>
      <c r="BD9751" s="245"/>
      <c r="BE9751" s="245"/>
      <c r="BF9751" s="245"/>
      <c r="BG9751" s="245"/>
      <c r="BH9751" s="245"/>
      <c r="BI9751" s="245"/>
      <c r="BJ9751" s="245"/>
      <c r="BK9751" s="245"/>
      <c r="BL9751" s="245"/>
      <c r="BM9751" s="245"/>
      <c r="BN9751" s="245"/>
      <c r="BO9751" s="245"/>
      <c r="BP9751" s="245"/>
      <c r="BQ9751" s="245"/>
      <c r="BR9751" s="245"/>
      <c r="BS9751" s="245"/>
      <c r="BT9751" s="245"/>
      <c r="BU9751" s="245"/>
      <c r="BV9751" s="245"/>
      <c r="BW9751" s="245"/>
      <c r="BX9751" s="245"/>
      <c r="BY9751" s="245"/>
      <c r="BZ9751" s="245"/>
      <c r="CA9751" s="245"/>
      <c r="CB9751" s="245"/>
      <c r="CC9751" s="245"/>
      <c r="CD9751" s="245"/>
      <c r="CE9751" s="245"/>
      <c r="CF9751" s="245"/>
      <c r="CG9751" s="245"/>
      <c r="CH9751" s="245"/>
      <c r="CI9751" s="245"/>
      <c r="CJ9751" s="245"/>
      <c r="CK9751" s="245"/>
      <c r="CL9751" s="245"/>
      <c r="CM9751" s="245"/>
      <c r="CN9751" s="245"/>
      <c r="CO9751" s="245"/>
      <c r="CP9751" s="245"/>
      <c r="CQ9751" s="245"/>
      <c r="CR9751" s="245"/>
      <c r="CS9751" s="245"/>
      <c r="CT9751" s="245"/>
      <c r="CU9751" s="245"/>
      <c r="CV9751" s="245"/>
      <c r="CW9751" s="245"/>
      <c r="CX9751" s="245"/>
      <c r="CY9751" s="245"/>
      <c r="CZ9751" s="245"/>
      <c r="DA9751" s="245"/>
      <c r="DB9751" s="245"/>
      <c r="DC9751" s="245"/>
      <c r="DD9751" s="245"/>
      <c r="DE9751" s="245"/>
      <c r="DF9751" s="245"/>
      <c r="DG9751" s="245"/>
      <c r="DH9751" s="245"/>
      <c r="DI9751" s="245"/>
      <c r="DJ9751" s="245"/>
      <c r="DK9751" s="245"/>
      <c r="DL9751" s="245"/>
      <c r="DM9751" s="245"/>
      <c r="DN9751" s="245"/>
      <c r="DO9751" s="245"/>
      <c r="DP9751" s="245"/>
      <c r="DQ9751" s="245"/>
      <c r="DR9751" s="245"/>
      <c r="DS9751" s="245"/>
      <c r="DT9751" s="245"/>
      <c r="DU9751" s="245"/>
      <c r="DV9751" s="245"/>
      <c r="DW9751" s="245"/>
      <c r="DX9751" s="245"/>
      <c r="DY9751" s="245"/>
      <c r="DZ9751" s="245"/>
      <c r="EA9751" s="245"/>
      <c r="EB9751" s="245"/>
      <c r="EC9751" s="245"/>
      <c r="ED9751" s="245"/>
      <c r="EE9751" s="245"/>
      <c r="EF9751" s="245"/>
      <c r="EG9751" s="245"/>
      <c r="EH9751" s="245"/>
      <c r="EI9751" s="245"/>
      <c r="EJ9751" s="245"/>
      <c r="EK9751" s="245"/>
      <c r="EL9751" s="245"/>
      <c r="EM9751" s="245"/>
      <c r="EN9751" s="245"/>
      <c r="EO9751" s="245"/>
      <c r="EP9751" s="245"/>
      <c r="EQ9751" s="245"/>
      <c r="ER9751" s="245"/>
      <c r="ES9751" s="245"/>
      <c r="ET9751" s="245"/>
      <c r="EU9751" s="245"/>
      <c r="EV9751" s="245"/>
      <c r="EW9751" s="245"/>
      <c r="EX9751" s="245"/>
      <c r="EY9751" s="245"/>
      <c r="EZ9751" s="245"/>
      <c r="FA9751" s="245"/>
      <c r="FB9751" s="245"/>
      <c r="FC9751" s="245"/>
      <c r="FD9751" s="245"/>
      <c r="FE9751" s="245"/>
      <c r="FF9751" s="245"/>
      <c r="FG9751" s="245"/>
      <c r="FH9751" s="245"/>
      <c r="FI9751" s="245"/>
      <c r="FJ9751" s="245"/>
      <c r="FK9751" s="245"/>
      <c r="FL9751" s="245"/>
      <c r="FM9751" s="245"/>
      <c r="FN9751" s="245"/>
      <c r="FO9751" s="245"/>
      <c r="FP9751" s="245"/>
      <c r="FQ9751" s="245"/>
      <c r="FR9751" s="245"/>
      <c r="FS9751" s="245"/>
      <c r="FT9751" s="245"/>
      <c r="FU9751" s="245"/>
      <c r="FV9751" s="245"/>
      <c r="FW9751" s="245"/>
      <c r="FX9751" s="245"/>
      <c r="FY9751" s="245"/>
      <c r="FZ9751" s="245"/>
      <c r="GA9751" s="245"/>
      <c r="GB9751" s="245"/>
      <c r="GC9751" s="245"/>
      <c r="GD9751" s="245"/>
      <c r="GE9751" s="245"/>
      <c r="GF9751" s="245"/>
      <c r="GG9751" s="245"/>
      <c r="GH9751" s="245"/>
      <c r="GI9751" s="245"/>
      <c r="GJ9751" s="245"/>
      <c r="GK9751" s="245"/>
      <c r="GL9751" s="245"/>
      <c r="GM9751" s="245"/>
      <c r="GN9751" s="245"/>
      <c r="GO9751" s="245"/>
      <c r="GP9751" s="245"/>
      <c r="GQ9751" s="245"/>
      <c r="GR9751" s="245"/>
      <c r="GS9751" s="245"/>
      <c r="GT9751" s="245"/>
      <c r="GU9751" s="245"/>
      <c r="GV9751" s="245"/>
      <c r="GW9751" s="245"/>
      <c r="GX9751" s="245"/>
      <c r="GY9751" s="245"/>
      <c r="GZ9751" s="245"/>
      <c r="HA9751" s="245"/>
      <c r="HB9751" s="245"/>
      <c r="HC9751" s="245"/>
      <c r="HD9751" s="245"/>
      <c r="HE9751" s="245"/>
      <c r="HF9751" s="245"/>
      <c r="HG9751" s="245"/>
      <c r="HH9751" s="245"/>
      <c r="HI9751" s="245"/>
      <c r="HJ9751" s="245"/>
      <c r="HK9751" s="245"/>
      <c r="HL9751" s="245"/>
      <c r="HM9751" s="245"/>
      <c r="HN9751" s="245"/>
      <c r="HO9751" s="245"/>
      <c r="HP9751" s="245"/>
      <c r="HQ9751" s="245"/>
      <c r="HR9751" s="245"/>
      <c r="HS9751" s="245"/>
      <c r="HT9751" s="245"/>
      <c r="HU9751" s="245"/>
      <c r="HV9751" s="245"/>
      <c r="HW9751" s="245"/>
      <c r="HX9751" s="245"/>
      <c r="HY9751" s="245"/>
      <c r="HZ9751" s="245"/>
      <c r="IA9751" s="245"/>
      <c r="IB9751" s="245"/>
      <c r="IC9751" s="245"/>
      <c r="ID9751" s="245"/>
      <c r="IE9751" s="245"/>
      <c r="IF9751" s="245"/>
      <c r="IG9751" s="245"/>
      <c r="IH9751" s="245"/>
      <c r="II9751" s="245"/>
      <c r="IJ9751" s="245"/>
      <c r="IK9751" s="245"/>
      <c r="IL9751" s="245"/>
      <c r="IM9751" s="245"/>
      <c r="IN9751" s="245"/>
      <c r="IO9751" s="245"/>
      <c r="IP9751" s="245"/>
      <c r="IQ9751" s="245"/>
      <c r="IR9751" s="245"/>
      <c r="IS9751" s="245"/>
    </row>
    <row r="9752" spans="1:253" ht="12.75" customHeight="1">
      <c r="D9752" s="467"/>
      <c r="E9752" s="325" t="s">
        <v>236</v>
      </c>
      <c r="F9752" s="386" t="s">
        <v>645</v>
      </c>
      <c r="G9752" s="478"/>
      <c r="H9752" s="386"/>
      <c r="I9752" s="386"/>
      <c r="J9752" s="386"/>
      <c r="K9752" s="279"/>
      <c r="L9752" s="479"/>
      <c r="M9752" s="426"/>
    </row>
    <row r="9753" spans="1:253" ht="12.75" customHeight="1">
      <c r="A9753" s="387"/>
      <c r="B9753" s="293"/>
      <c r="C9753" s="293"/>
      <c r="D9753" s="470">
        <v>1</v>
      </c>
      <c r="E9753" s="247" t="s">
        <v>4</v>
      </c>
      <c r="F9753" s="1380" t="s">
        <v>1858</v>
      </c>
      <c r="G9753" s="480" t="s">
        <v>151</v>
      </c>
      <c r="H9753" s="428">
        <f>Bahan!$C$742</f>
        <v>2000000</v>
      </c>
      <c r="I9753" s="428"/>
      <c r="J9753" s="428"/>
      <c r="K9753" s="426" t="s">
        <v>128</v>
      </c>
      <c r="L9753" s="481">
        <f>D9753*H9753</f>
        <v>2000000</v>
      </c>
      <c r="M9753" s="426"/>
    </row>
    <row r="9754" spans="1:253" ht="12.75" customHeight="1">
      <c r="A9754" s="387"/>
      <c r="B9754" s="293"/>
      <c r="C9754" s="293"/>
      <c r="D9754" s="470">
        <v>0.03</v>
      </c>
      <c r="E9754" s="247" t="s">
        <v>8</v>
      </c>
      <c r="F9754" s="1380" t="s">
        <v>704</v>
      </c>
      <c r="G9754" s="480" t="s">
        <v>151</v>
      </c>
      <c r="H9754" s="428">
        <f>H9753</f>
        <v>2000000</v>
      </c>
      <c r="I9754" s="428"/>
      <c r="J9754" s="428"/>
      <c r="K9754" s="426" t="s">
        <v>128</v>
      </c>
      <c r="L9754" s="481">
        <f>D9754*H9754</f>
        <v>60000</v>
      </c>
      <c r="M9754" s="426"/>
    </row>
    <row r="9755" spans="1:253" ht="12.75" customHeight="1">
      <c r="D9755" s="482"/>
      <c r="E9755" s="247"/>
      <c r="F9755" s="279"/>
      <c r="G9755" s="483"/>
      <c r="L9755" s="285"/>
      <c r="M9755" s="426" t="s">
        <v>128</v>
      </c>
      <c r="N9755" s="265">
        <f>SUM(L9753:L9754)</f>
        <v>2060000</v>
      </c>
    </row>
    <row r="9756" spans="1:253" ht="13">
      <c r="D9756" s="472"/>
      <c r="E9756" s="247"/>
      <c r="F9756" s="293"/>
      <c r="G9756" s="483"/>
      <c r="H9756" s="829"/>
      <c r="I9756" s="829"/>
      <c r="J9756" s="829"/>
      <c r="K9756" s="426"/>
      <c r="L9756" s="285"/>
      <c r="M9756" s="431" t="s">
        <v>169</v>
      </c>
      <c r="N9756" s="268" t="s">
        <v>169</v>
      </c>
    </row>
    <row r="9757" spans="1:253" ht="13">
      <c r="D9757" s="482"/>
      <c r="E9757" s="247"/>
      <c r="F9757" s="279"/>
      <c r="G9757" s="484"/>
      <c r="H9757" s="233" t="s">
        <v>170</v>
      </c>
      <c r="L9757" s="285"/>
      <c r="M9757" s="426" t="s">
        <v>128</v>
      </c>
      <c r="N9757" s="426">
        <f>SUM(N9755:N9755)</f>
        <v>2060000</v>
      </c>
    </row>
    <row r="9758" spans="1:253" s="245" customFormat="1" ht="12.75" customHeight="1">
      <c r="A9758" s="231"/>
      <c r="B9758" s="829"/>
      <c r="C9758" s="829"/>
      <c r="D9758" s="482"/>
      <c r="E9758" s="247"/>
      <c r="F9758" s="279"/>
      <c r="G9758" s="484"/>
      <c r="H9758" s="269" t="s">
        <v>3123</v>
      </c>
      <c r="I9758" s="233"/>
      <c r="J9758" s="233"/>
      <c r="K9758" s="270"/>
      <c r="L9758" s="233"/>
      <c r="M9758" s="230" t="s">
        <v>128</v>
      </c>
      <c r="N9758" s="265">
        <f>N9757*$Q$4</f>
        <v>206000</v>
      </c>
      <c r="O9758" s="233"/>
      <c r="P9758" s="233"/>
      <c r="Q9758" s="233"/>
      <c r="R9758" s="233"/>
      <c r="S9758" s="233"/>
      <c r="T9758" s="233"/>
      <c r="U9758" s="233"/>
      <c r="V9758" s="233"/>
      <c r="W9758" s="233"/>
      <c r="X9758" s="233"/>
      <c r="Y9758" s="233"/>
      <c r="Z9758" s="233"/>
      <c r="AA9758" s="233"/>
      <c r="AB9758" s="233"/>
      <c r="AC9758" s="233"/>
      <c r="AD9758" s="233"/>
      <c r="AE9758" s="233"/>
      <c r="AF9758" s="233"/>
      <c r="AG9758" s="233"/>
      <c r="AH9758" s="233"/>
      <c r="AI9758" s="233"/>
      <c r="AJ9758" s="233"/>
      <c r="AK9758" s="233"/>
      <c r="AL9758" s="233"/>
      <c r="AM9758" s="233"/>
      <c r="AN9758" s="233"/>
      <c r="AO9758" s="233"/>
      <c r="AP9758" s="233"/>
      <c r="AQ9758" s="233"/>
      <c r="AR9758" s="233"/>
      <c r="AS9758" s="233"/>
      <c r="AT9758" s="233"/>
      <c r="AU9758" s="233"/>
      <c r="AV9758" s="233"/>
      <c r="AW9758" s="233"/>
      <c r="AX9758" s="233"/>
      <c r="AY9758" s="233"/>
      <c r="AZ9758" s="233"/>
      <c r="BA9758" s="233"/>
      <c r="BB9758" s="233"/>
      <c r="BC9758" s="233"/>
      <c r="BD9758" s="233"/>
      <c r="BE9758" s="233"/>
      <c r="BF9758" s="233"/>
      <c r="BG9758" s="233"/>
      <c r="BH9758" s="233"/>
      <c r="BI9758" s="233"/>
      <c r="BJ9758" s="233"/>
      <c r="BK9758" s="233"/>
      <c r="BL9758" s="233"/>
      <c r="BM9758" s="233"/>
      <c r="BN9758" s="233"/>
      <c r="BO9758" s="233"/>
      <c r="BP9758" s="233"/>
      <c r="BQ9758" s="233"/>
      <c r="BR9758" s="233"/>
      <c r="BS9758" s="233"/>
      <c r="BT9758" s="233"/>
      <c r="BU9758" s="233"/>
      <c r="BV9758" s="233"/>
      <c r="BW9758" s="233"/>
      <c r="BX9758" s="233"/>
      <c r="BY9758" s="233"/>
      <c r="BZ9758" s="233"/>
      <c r="CA9758" s="233"/>
      <c r="CB9758" s="233"/>
      <c r="CC9758" s="233"/>
      <c r="CD9758" s="233"/>
      <c r="CE9758" s="233"/>
      <c r="CF9758" s="233"/>
      <c r="CG9758" s="233"/>
      <c r="CH9758" s="233"/>
      <c r="CI9758" s="233"/>
      <c r="CJ9758" s="233"/>
      <c r="CK9758" s="233"/>
      <c r="CL9758" s="233"/>
      <c r="CM9758" s="233"/>
      <c r="CN9758" s="233"/>
      <c r="CO9758" s="233"/>
      <c r="CP9758" s="233"/>
      <c r="CQ9758" s="233"/>
      <c r="CR9758" s="233"/>
      <c r="CS9758" s="233"/>
      <c r="CT9758" s="233"/>
      <c r="CU9758" s="233"/>
      <c r="CV9758" s="233"/>
      <c r="CW9758" s="233"/>
      <c r="CX9758" s="233"/>
      <c r="CY9758" s="233"/>
      <c r="CZ9758" s="233"/>
      <c r="DA9758" s="233"/>
      <c r="DB9758" s="233"/>
      <c r="DC9758" s="233"/>
      <c r="DD9758" s="233"/>
      <c r="DE9758" s="233"/>
      <c r="DF9758" s="233"/>
      <c r="DG9758" s="233"/>
      <c r="DH9758" s="233"/>
      <c r="DI9758" s="233"/>
      <c r="DJ9758" s="233"/>
      <c r="DK9758" s="233"/>
      <c r="DL9758" s="233"/>
      <c r="DM9758" s="233"/>
      <c r="DN9758" s="233"/>
      <c r="DO9758" s="233"/>
      <c r="DP9758" s="233"/>
      <c r="DQ9758" s="233"/>
      <c r="DR9758" s="233"/>
      <c r="DS9758" s="233"/>
      <c r="DT9758" s="233"/>
      <c r="DU9758" s="233"/>
      <c r="DV9758" s="233"/>
      <c r="DW9758" s="233"/>
      <c r="DX9758" s="233"/>
      <c r="DY9758" s="233"/>
      <c r="DZ9758" s="233"/>
      <c r="EA9758" s="233"/>
      <c r="EB9758" s="233"/>
      <c r="EC9758" s="233"/>
      <c r="ED9758" s="233"/>
      <c r="EE9758" s="233"/>
      <c r="EF9758" s="233"/>
      <c r="EG9758" s="233"/>
      <c r="EH9758" s="233"/>
      <c r="EI9758" s="233"/>
      <c r="EJ9758" s="233"/>
      <c r="EK9758" s="233"/>
      <c r="EL9758" s="233"/>
      <c r="EM9758" s="233"/>
      <c r="EN9758" s="233"/>
      <c r="EO9758" s="233"/>
      <c r="EP9758" s="233"/>
      <c r="EQ9758" s="233"/>
      <c r="ER9758" s="233"/>
      <c r="ES9758" s="233"/>
      <c r="ET9758" s="233"/>
      <c r="EU9758" s="233"/>
      <c r="EV9758" s="233"/>
      <c r="EW9758" s="233"/>
      <c r="EX9758" s="233"/>
      <c r="EY9758" s="233"/>
      <c r="EZ9758" s="233"/>
      <c r="FA9758" s="233"/>
      <c r="FB9758" s="233"/>
      <c r="FC9758" s="233"/>
      <c r="FD9758" s="233"/>
      <c r="FE9758" s="233"/>
      <c r="FF9758" s="233"/>
      <c r="FG9758" s="233"/>
      <c r="FH9758" s="233"/>
      <c r="FI9758" s="233"/>
      <c r="FJ9758" s="233"/>
      <c r="FK9758" s="233"/>
      <c r="FL9758" s="233"/>
      <c r="FM9758" s="233"/>
      <c r="FN9758" s="233"/>
      <c r="FO9758" s="233"/>
      <c r="FP9758" s="233"/>
      <c r="FQ9758" s="233"/>
      <c r="FR9758" s="233"/>
      <c r="FS9758" s="233"/>
      <c r="FT9758" s="233"/>
      <c r="FU9758" s="233"/>
      <c r="FV9758" s="233"/>
      <c r="FW9758" s="233"/>
      <c r="FX9758" s="233"/>
      <c r="FY9758" s="233"/>
      <c r="FZ9758" s="233"/>
      <c r="GA9758" s="233"/>
      <c r="GB9758" s="233"/>
      <c r="GC9758" s="233"/>
      <c r="GD9758" s="233"/>
      <c r="GE9758" s="233"/>
      <c r="GF9758" s="233"/>
      <c r="GG9758" s="233"/>
      <c r="GH9758" s="233"/>
      <c r="GI9758" s="233"/>
      <c r="GJ9758" s="233"/>
      <c r="GK9758" s="233"/>
      <c r="GL9758" s="233"/>
      <c r="GM9758" s="233"/>
      <c r="GN9758" s="233"/>
      <c r="GO9758" s="233"/>
      <c r="GP9758" s="233"/>
      <c r="GQ9758" s="233"/>
      <c r="GR9758" s="233"/>
      <c r="GS9758" s="233"/>
      <c r="GT9758" s="233"/>
      <c r="GU9758" s="233"/>
      <c r="GV9758" s="233"/>
      <c r="GW9758" s="233"/>
      <c r="GX9758" s="233"/>
      <c r="GY9758" s="233"/>
      <c r="GZ9758" s="233"/>
      <c r="HA9758" s="233"/>
      <c r="HB9758" s="233"/>
      <c r="HC9758" s="233"/>
      <c r="HD9758" s="233"/>
      <c r="HE9758" s="233"/>
      <c r="HF9758" s="233"/>
      <c r="HG9758" s="233"/>
      <c r="HH9758" s="233"/>
      <c r="HI9758" s="233"/>
      <c r="HJ9758" s="233"/>
      <c r="HK9758" s="233"/>
      <c r="HL9758" s="233"/>
      <c r="HM9758" s="233"/>
      <c r="HN9758" s="233"/>
      <c r="HO9758" s="233"/>
      <c r="HP9758" s="233"/>
      <c r="HQ9758" s="233"/>
      <c r="HR9758" s="233"/>
      <c r="HS9758" s="233"/>
      <c r="HT9758" s="233"/>
      <c r="HU9758" s="233"/>
      <c r="HV9758" s="233"/>
      <c r="HW9758" s="233"/>
      <c r="HX9758" s="233"/>
      <c r="HY9758" s="233"/>
      <c r="HZ9758" s="233"/>
      <c r="IA9758" s="233"/>
      <c r="IB9758" s="233"/>
      <c r="IC9758" s="233"/>
      <c r="ID9758" s="233"/>
      <c r="IE9758" s="233"/>
      <c r="IF9758" s="233"/>
      <c r="IG9758" s="233"/>
      <c r="IH9758" s="233"/>
      <c r="II9758" s="233"/>
      <c r="IJ9758" s="233"/>
      <c r="IK9758" s="233"/>
      <c r="IL9758" s="233"/>
      <c r="IM9758" s="233"/>
      <c r="IN9758" s="233"/>
      <c r="IO9758" s="233"/>
      <c r="IP9758" s="233"/>
      <c r="IQ9758" s="233"/>
      <c r="IR9758" s="233"/>
      <c r="IS9758" s="233"/>
    </row>
    <row r="9759" spans="1:253" ht="12.75" customHeight="1">
      <c r="D9759" s="449"/>
      <c r="E9759" s="247"/>
      <c r="F9759" s="279"/>
      <c r="G9759" s="484"/>
      <c r="H9759" s="233" t="s">
        <v>171</v>
      </c>
      <c r="L9759" s="285"/>
      <c r="M9759" s="230" t="s">
        <v>128</v>
      </c>
      <c r="N9759" s="262">
        <f>ROUNDDOWN((N9757+N9758),0)</f>
        <v>2266000</v>
      </c>
    </row>
    <row r="9760" spans="1:253" ht="13">
      <c r="D9760" s="449"/>
      <c r="E9760" s="247"/>
      <c r="F9760" s="279"/>
      <c r="G9760" s="484"/>
      <c r="L9760" s="285"/>
      <c r="M9760" s="423"/>
      <c r="N9760" s="271"/>
    </row>
    <row r="9761" spans="1:253" ht="12.75" customHeight="1">
      <c r="A9761" s="258">
        <f>1+A9751</f>
        <v>414</v>
      </c>
      <c r="B9761" s="1250" t="s">
        <v>1859</v>
      </c>
      <c r="C9761" s="1250"/>
      <c r="D9761" s="466" t="s">
        <v>1860</v>
      </c>
      <c r="E9761" s="475"/>
      <c r="F9761" s="360"/>
      <c r="G9761" s="477"/>
      <c r="H9761" s="245"/>
      <c r="I9761" s="245"/>
      <c r="J9761" s="245"/>
      <c r="K9761" s="245"/>
      <c r="L9761" s="297"/>
      <c r="M9761" s="423"/>
      <c r="N9761" s="245"/>
      <c r="O9761" s="245"/>
      <c r="P9761" s="245"/>
      <c r="Q9761" s="245"/>
      <c r="R9761" s="245"/>
      <c r="S9761" s="245"/>
      <c r="T9761" s="245"/>
      <c r="U9761" s="245"/>
      <c r="V9761" s="245"/>
      <c r="W9761" s="245"/>
      <c r="X9761" s="245"/>
      <c r="Y9761" s="245"/>
      <c r="Z9761" s="245"/>
      <c r="AA9761" s="245"/>
      <c r="AB9761" s="245"/>
      <c r="AC9761" s="245"/>
      <c r="AD9761" s="245"/>
      <c r="AE9761" s="245"/>
      <c r="AF9761" s="245"/>
      <c r="AG9761" s="245"/>
      <c r="AH9761" s="245"/>
      <c r="AI9761" s="245"/>
      <c r="AJ9761" s="245"/>
      <c r="AK9761" s="245"/>
      <c r="AL9761" s="245"/>
      <c r="AM9761" s="245"/>
      <c r="AN9761" s="245"/>
      <c r="AO9761" s="245"/>
      <c r="AP9761" s="245"/>
      <c r="AQ9761" s="245"/>
      <c r="AR9761" s="245"/>
      <c r="AS9761" s="245"/>
      <c r="AT9761" s="245"/>
      <c r="AU9761" s="245"/>
      <c r="AV9761" s="245"/>
      <c r="AW9761" s="245"/>
      <c r="AX9761" s="245"/>
      <c r="AY9761" s="245"/>
      <c r="AZ9761" s="245"/>
      <c r="BA9761" s="245"/>
      <c r="BB9761" s="245"/>
      <c r="BC9761" s="245"/>
      <c r="BD9761" s="245"/>
      <c r="BE9761" s="245"/>
      <c r="BF9761" s="245"/>
      <c r="BG9761" s="245"/>
      <c r="BH9761" s="245"/>
      <c r="BI9761" s="245"/>
      <c r="BJ9761" s="245"/>
      <c r="BK9761" s="245"/>
      <c r="BL9761" s="245"/>
      <c r="BM9761" s="245"/>
      <c r="BN9761" s="245"/>
      <c r="BO9761" s="245"/>
      <c r="BP9761" s="245"/>
      <c r="BQ9761" s="245"/>
      <c r="BR9761" s="245"/>
      <c r="BS9761" s="245"/>
      <c r="BT9761" s="245"/>
      <c r="BU9761" s="245"/>
      <c r="BV9761" s="245"/>
      <c r="BW9761" s="245"/>
      <c r="BX9761" s="245"/>
      <c r="BY9761" s="245"/>
      <c r="BZ9761" s="245"/>
      <c r="CA9761" s="245"/>
      <c r="CB9761" s="245"/>
      <c r="CC9761" s="245"/>
      <c r="CD9761" s="245"/>
      <c r="CE9761" s="245"/>
      <c r="CF9761" s="245"/>
      <c r="CG9761" s="245"/>
      <c r="CH9761" s="245"/>
      <c r="CI9761" s="245"/>
      <c r="CJ9761" s="245"/>
      <c r="CK9761" s="245"/>
      <c r="CL9761" s="245"/>
      <c r="CM9761" s="245"/>
      <c r="CN9761" s="245"/>
      <c r="CO9761" s="245"/>
      <c r="CP9761" s="245"/>
      <c r="CQ9761" s="245"/>
      <c r="CR9761" s="245"/>
      <c r="CS9761" s="245"/>
      <c r="CT9761" s="245"/>
      <c r="CU9761" s="245"/>
      <c r="CV9761" s="245"/>
      <c r="CW9761" s="245"/>
      <c r="CX9761" s="245"/>
      <c r="CY9761" s="245"/>
      <c r="CZ9761" s="245"/>
      <c r="DA9761" s="245"/>
      <c r="DB9761" s="245"/>
      <c r="DC9761" s="245"/>
      <c r="DD9761" s="245"/>
      <c r="DE9761" s="245"/>
      <c r="DF9761" s="245"/>
      <c r="DG9761" s="245"/>
      <c r="DH9761" s="245"/>
      <c r="DI9761" s="245"/>
      <c r="DJ9761" s="245"/>
      <c r="DK9761" s="245"/>
      <c r="DL9761" s="245"/>
      <c r="DM9761" s="245"/>
      <c r="DN9761" s="245"/>
      <c r="DO9761" s="245"/>
      <c r="DP9761" s="245"/>
      <c r="DQ9761" s="245"/>
      <c r="DR9761" s="245"/>
      <c r="DS9761" s="245"/>
      <c r="DT9761" s="245"/>
      <c r="DU9761" s="245"/>
      <c r="DV9761" s="245"/>
      <c r="DW9761" s="245"/>
      <c r="DX9761" s="245"/>
      <c r="DY9761" s="245"/>
      <c r="DZ9761" s="245"/>
      <c r="EA9761" s="245"/>
      <c r="EB9761" s="245"/>
      <c r="EC9761" s="245"/>
      <c r="ED9761" s="245"/>
      <c r="EE9761" s="245"/>
      <c r="EF9761" s="245"/>
      <c r="EG9761" s="245"/>
      <c r="EH9761" s="245"/>
      <c r="EI9761" s="245"/>
      <c r="EJ9761" s="245"/>
      <c r="EK9761" s="245"/>
      <c r="EL9761" s="245"/>
      <c r="EM9761" s="245"/>
      <c r="EN9761" s="245"/>
      <c r="EO9761" s="245"/>
      <c r="EP9761" s="245"/>
      <c r="EQ9761" s="245"/>
      <c r="ER9761" s="245"/>
      <c r="ES9761" s="245"/>
      <c r="ET9761" s="245"/>
      <c r="EU9761" s="245"/>
      <c r="EV9761" s="245"/>
      <c r="EW9761" s="245"/>
      <c r="EX9761" s="245"/>
      <c r="EY9761" s="245"/>
      <c r="EZ9761" s="245"/>
      <c r="FA9761" s="245"/>
      <c r="FB9761" s="245"/>
      <c r="FC9761" s="245"/>
      <c r="FD9761" s="245"/>
      <c r="FE9761" s="245"/>
      <c r="FF9761" s="245"/>
      <c r="FG9761" s="245"/>
      <c r="FH9761" s="245"/>
      <c r="FI9761" s="245"/>
      <c r="FJ9761" s="245"/>
      <c r="FK9761" s="245"/>
      <c r="FL9761" s="245"/>
      <c r="FM9761" s="245"/>
      <c r="FN9761" s="245"/>
      <c r="FO9761" s="245"/>
      <c r="FP9761" s="245"/>
      <c r="FQ9761" s="245"/>
      <c r="FR9761" s="245"/>
      <c r="FS9761" s="245"/>
      <c r="FT9761" s="245"/>
      <c r="FU9761" s="245"/>
      <c r="FV9761" s="245"/>
      <c r="FW9761" s="245"/>
      <c r="FX9761" s="245"/>
      <c r="FY9761" s="245"/>
      <c r="FZ9761" s="245"/>
      <c r="GA9761" s="245"/>
      <c r="GB9761" s="245"/>
      <c r="GC9761" s="245"/>
      <c r="GD9761" s="245"/>
      <c r="GE9761" s="245"/>
      <c r="GF9761" s="245"/>
      <c r="GG9761" s="245"/>
      <c r="GH9761" s="245"/>
      <c r="GI9761" s="245"/>
      <c r="GJ9761" s="245"/>
      <c r="GK9761" s="245"/>
      <c r="GL9761" s="245"/>
      <c r="GM9761" s="245"/>
      <c r="GN9761" s="245"/>
      <c r="GO9761" s="245"/>
      <c r="GP9761" s="245"/>
      <c r="GQ9761" s="245"/>
      <c r="GR9761" s="245"/>
      <c r="GS9761" s="245"/>
      <c r="GT9761" s="245"/>
      <c r="GU9761" s="245"/>
      <c r="GV9761" s="245"/>
      <c r="GW9761" s="245"/>
      <c r="GX9761" s="245"/>
      <c r="GY9761" s="245"/>
      <c r="GZ9761" s="245"/>
      <c r="HA9761" s="245"/>
      <c r="HB9761" s="245"/>
      <c r="HC9761" s="245"/>
      <c r="HD9761" s="245"/>
      <c r="HE9761" s="245"/>
      <c r="HF9761" s="245"/>
      <c r="HG9761" s="245"/>
      <c r="HH9761" s="245"/>
      <c r="HI9761" s="245"/>
      <c r="HJ9761" s="245"/>
      <c r="HK9761" s="245"/>
      <c r="HL9761" s="245"/>
      <c r="HM9761" s="245"/>
      <c r="HN9761" s="245"/>
      <c r="HO9761" s="245"/>
      <c r="HP9761" s="245"/>
      <c r="HQ9761" s="245"/>
      <c r="HR9761" s="245"/>
      <c r="HS9761" s="245"/>
      <c r="HT9761" s="245"/>
      <c r="HU9761" s="245"/>
      <c r="HV9761" s="245"/>
      <c r="HW9761" s="245"/>
      <c r="HX9761" s="245"/>
      <c r="HY9761" s="245"/>
      <c r="HZ9761" s="245"/>
      <c r="IA9761" s="245"/>
      <c r="IB9761" s="245"/>
      <c r="IC9761" s="245"/>
      <c r="ID9761" s="245"/>
      <c r="IE9761" s="245"/>
      <c r="IF9761" s="245"/>
      <c r="IG9761" s="245"/>
      <c r="IH9761" s="245"/>
      <c r="II9761" s="245"/>
      <c r="IJ9761" s="245"/>
      <c r="IK9761" s="245"/>
      <c r="IL9761" s="245"/>
      <c r="IM9761" s="245"/>
      <c r="IN9761" s="245"/>
      <c r="IO9761" s="245"/>
      <c r="IP9761" s="245"/>
      <c r="IQ9761" s="245"/>
      <c r="IR9761" s="245"/>
      <c r="IS9761" s="245"/>
    </row>
    <row r="9762" spans="1:253" ht="12.75" customHeight="1">
      <c r="D9762" s="467"/>
      <c r="E9762" s="325" t="s">
        <v>236</v>
      </c>
      <c r="F9762" s="386" t="s">
        <v>645</v>
      </c>
      <c r="G9762" s="478"/>
      <c r="H9762" s="386"/>
      <c r="I9762" s="386"/>
      <c r="J9762" s="386"/>
      <c r="K9762" s="279"/>
      <c r="L9762" s="479"/>
      <c r="M9762" s="426"/>
    </row>
    <row r="9763" spans="1:253" ht="12.75" customHeight="1">
      <c r="A9763" s="387"/>
      <c r="B9763" s="293"/>
      <c r="C9763" s="293"/>
      <c r="D9763" s="470">
        <v>1</v>
      </c>
      <c r="E9763" s="247" t="s">
        <v>4</v>
      </c>
      <c r="F9763" s="1380" t="s">
        <v>1861</v>
      </c>
      <c r="G9763" s="480" t="s">
        <v>151</v>
      </c>
      <c r="H9763" s="428">
        <f>Bahan!$C$743</f>
        <v>54737500</v>
      </c>
      <c r="I9763" s="428"/>
      <c r="J9763" s="428"/>
      <c r="K9763" s="426" t="s">
        <v>128</v>
      </c>
      <c r="L9763" s="481">
        <f>D9763*H9763</f>
        <v>54737500</v>
      </c>
      <c r="M9763" s="426"/>
    </row>
    <row r="9764" spans="1:253" ht="12.75" customHeight="1">
      <c r="A9764" s="387"/>
      <c r="B9764" s="293"/>
      <c r="C9764" s="293"/>
      <c r="D9764" s="470">
        <v>0.03</v>
      </c>
      <c r="E9764" s="247" t="s">
        <v>8</v>
      </c>
      <c r="F9764" s="1380" t="s">
        <v>704</v>
      </c>
      <c r="G9764" s="480" t="s">
        <v>151</v>
      </c>
      <c r="H9764" s="428">
        <f>H9763</f>
        <v>54737500</v>
      </c>
      <c r="I9764" s="428"/>
      <c r="J9764" s="428"/>
      <c r="K9764" s="426" t="s">
        <v>128</v>
      </c>
      <c r="L9764" s="481">
        <f>D9764*H9764</f>
        <v>1642125</v>
      </c>
      <c r="M9764" s="426"/>
    </row>
    <row r="9765" spans="1:253" ht="12.75" customHeight="1">
      <c r="D9765" s="482"/>
      <c r="E9765" s="247"/>
      <c r="F9765" s="279"/>
      <c r="G9765" s="483"/>
      <c r="L9765" s="285"/>
      <c r="M9765" s="426" t="s">
        <v>128</v>
      </c>
      <c r="N9765" s="265">
        <f>SUM(L9763:L9764)</f>
        <v>56379625</v>
      </c>
    </row>
    <row r="9766" spans="1:253" ht="13">
      <c r="D9766" s="472"/>
      <c r="E9766" s="247"/>
      <c r="F9766" s="293"/>
      <c r="G9766" s="483"/>
      <c r="H9766" s="829"/>
      <c r="I9766" s="829"/>
      <c r="J9766" s="829"/>
      <c r="K9766" s="426"/>
      <c r="L9766" s="285"/>
      <c r="M9766" s="431" t="s">
        <v>169</v>
      </c>
      <c r="N9766" s="268" t="s">
        <v>169</v>
      </c>
    </row>
    <row r="9767" spans="1:253" ht="13">
      <c r="D9767" s="482"/>
      <c r="E9767" s="247"/>
      <c r="F9767" s="279"/>
      <c r="G9767" s="484"/>
      <c r="H9767" s="233" t="s">
        <v>170</v>
      </c>
      <c r="L9767" s="285"/>
      <c r="M9767" s="426" t="s">
        <v>128</v>
      </c>
      <c r="N9767" s="426">
        <f>SUM(N9765:N9765)</f>
        <v>56379625</v>
      </c>
    </row>
    <row r="9768" spans="1:253" s="245" customFormat="1" ht="12.75" customHeight="1">
      <c r="A9768" s="231"/>
      <c r="B9768" s="829"/>
      <c r="C9768" s="829"/>
      <c r="D9768" s="482"/>
      <c r="E9768" s="247"/>
      <c r="F9768" s="279"/>
      <c r="G9768" s="484"/>
      <c r="H9768" s="269" t="s">
        <v>3123</v>
      </c>
      <c r="I9768" s="233"/>
      <c r="J9768" s="233"/>
      <c r="K9768" s="270"/>
      <c r="L9768" s="233"/>
      <c r="M9768" s="230" t="s">
        <v>128</v>
      </c>
      <c r="N9768" s="265">
        <f>N9767*$Q$4</f>
        <v>5637962.5</v>
      </c>
      <c r="O9768" s="233"/>
      <c r="P9768" s="233"/>
      <c r="Q9768" s="233"/>
      <c r="R9768" s="233"/>
      <c r="S9768" s="233"/>
      <c r="T9768" s="233"/>
      <c r="U9768" s="233"/>
      <c r="V9768" s="233"/>
      <c r="W9768" s="233"/>
      <c r="X9768" s="233"/>
      <c r="Y9768" s="233"/>
      <c r="Z9768" s="233"/>
      <c r="AA9768" s="233"/>
      <c r="AB9768" s="233"/>
      <c r="AC9768" s="233"/>
      <c r="AD9768" s="233"/>
      <c r="AE9768" s="233"/>
      <c r="AF9768" s="233"/>
      <c r="AG9768" s="233"/>
      <c r="AH9768" s="233"/>
      <c r="AI9768" s="233"/>
      <c r="AJ9768" s="233"/>
      <c r="AK9768" s="233"/>
      <c r="AL9768" s="233"/>
      <c r="AM9768" s="233"/>
      <c r="AN9768" s="233"/>
      <c r="AO9768" s="233"/>
      <c r="AP9768" s="233"/>
      <c r="AQ9768" s="233"/>
      <c r="AR9768" s="233"/>
      <c r="AS9768" s="233"/>
      <c r="AT9768" s="233"/>
      <c r="AU9768" s="233"/>
      <c r="AV9768" s="233"/>
      <c r="AW9768" s="233"/>
      <c r="AX9768" s="233"/>
      <c r="AY9768" s="233"/>
      <c r="AZ9768" s="233"/>
      <c r="BA9768" s="233"/>
      <c r="BB9768" s="233"/>
      <c r="BC9768" s="233"/>
      <c r="BD9768" s="233"/>
      <c r="BE9768" s="233"/>
      <c r="BF9768" s="233"/>
      <c r="BG9768" s="233"/>
      <c r="BH9768" s="233"/>
      <c r="BI9768" s="233"/>
      <c r="BJ9768" s="233"/>
      <c r="BK9768" s="233"/>
      <c r="BL9768" s="233"/>
      <c r="BM9768" s="233"/>
      <c r="BN9768" s="233"/>
      <c r="BO9768" s="233"/>
      <c r="BP9768" s="233"/>
      <c r="BQ9768" s="233"/>
      <c r="BR9768" s="233"/>
      <c r="BS9768" s="233"/>
      <c r="BT9768" s="233"/>
      <c r="BU9768" s="233"/>
      <c r="BV9768" s="233"/>
      <c r="BW9768" s="233"/>
      <c r="BX9768" s="233"/>
      <c r="BY9768" s="233"/>
      <c r="BZ9768" s="233"/>
      <c r="CA9768" s="233"/>
      <c r="CB9768" s="233"/>
      <c r="CC9768" s="233"/>
      <c r="CD9768" s="233"/>
      <c r="CE9768" s="233"/>
      <c r="CF9768" s="233"/>
      <c r="CG9768" s="233"/>
      <c r="CH9768" s="233"/>
      <c r="CI9768" s="233"/>
      <c r="CJ9768" s="233"/>
      <c r="CK9768" s="233"/>
      <c r="CL9768" s="233"/>
      <c r="CM9768" s="233"/>
      <c r="CN9768" s="233"/>
      <c r="CO9768" s="233"/>
      <c r="CP9768" s="233"/>
      <c r="CQ9768" s="233"/>
      <c r="CR9768" s="233"/>
      <c r="CS9768" s="233"/>
      <c r="CT9768" s="233"/>
      <c r="CU9768" s="233"/>
      <c r="CV9768" s="233"/>
      <c r="CW9768" s="233"/>
      <c r="CX9768" s="233"/>
      <c r="CY9768" s="233"/>
      <c r="CZ9768" s="233"/>
      <c r="DA9768" s="233"/>
      <c r="DB9768" s="233"/>
      <c r="DC9768" s="233"/>
      <c r="DD9768" s="233"/>
      <c r="DE9768" s="233"/>
      <c r="DF9768" s="233"/>
      <c r="DG9768" s="233"/>
      <c r="DH9768" s="233"/>
      <c r="DI9768" s="233"/>
      <c r="DJ9768" s="233"/>
      <c r="DK9768" s="233"/>
      <c r="DL9768" s="233"/>
      <c r="DM9768" s="233"/>
      <c r="DN9768" s="233"/>
      <c r="DO9768" s="233"/>
      <c r="DP9768" s="233"/>
      <c r="DQ9768" s="233"/>
      <c r="DR9768" s="233"/>
      <c r="DS9768" s="233"/>
      <c r="DT9768" s="233"/>
      <c r="DU9768" s="233"/>
      <c r="DV9768" s="233"/>
      <c r="DW9768" s="233"/>
      <c r="DX9768" s="233"/>
      <c r="DY9768" s="233"/>
      <c r="DZ9768" s="233"/>
      <c r="EA9768" s="233"/>
      <c r="EB9768" s="233"/>
      <c r="EC9768" s="233"/>
      <c r="ED9768" s="233"/>
      <c r="EE9768" s="233"/>
      <c r="EF9768" s="233"/>
      <c r="EG9768" s="233"/>
      <c r="EH9768" s="233"/>
      <c r="EI9768" s="233"/>
      <c r="EJ9768" s="233"/>
      <c r="EK9768" s="233"/>
      <c r="EL9768" s="233"/>
      <c r="EM9768" s="233"/>
      <c r="EN9768" s="233"/>
      <c r="EO9768" s="233"/>
      <c r="EP9768" s="233"/>
      <c r="EQ9768" s="233"/>
      <c r="ER9768" s="233"/>
      <c r="ES9768" s="233"/>
      <c r="ET9768" s="233"/>
      <c r="EU9768" s="233"/>
      <c r="EV9768" s="233"/>
      <c r="EW9768" s="233"/>
      <c r="EX9768" s="233"/>
      <c r="EY9768" s="233"/>
      <c r="EZ9768" s="233"/>
      <c r="FA9768" s="233"/>
      <c r="FB9768" s="233"/>
      <c r="FC9768" s="233"/>
      <c r="FD9768" s="233"/>
      <c r="FE9768" s="233"/>
      <c r="FF9768" s="233"/>
      <c r="FG9768" s="233"/>
      <c r="FH9768" s="233"/>
      <c r="FI9768" s="233"/>
      <c r="FJ9768" s="233"/>
      <c r="FK9768" s="233"/>
      <c r="FL9768" s="233"/>
      <c r="FM9768" s="233"/>
      <c r="FN9768" s="233"/>
      <c r="FO9768" s="233"/>
      <c r="FP9768" s="233"/>
      <c r="FQ9768" s="233"/>
      <c r="FR9768" s="233"/>
      <c r="FS9768" s="233"/>
      <c r="FT9768" s="233"/>
      <c r="FU9768" s="233"/>
      <c r="FV9768" s="233"/>
      <c r="FW9768" s="233"/>
      <c r="FX9768" s="233"/>
      <c r="FY9768" s="233"/>
      <c r="FZ9768" s="233"/>
      <c r="GA9768" s="233"/>
      <c r="GB9768" s="233"/>
      <c r="GC9768" s="233"/>
      <c r="GD9768" s="233"/>
      <c r="GE9768" s="233"/>
      <c r="GF9768" s="233"/>
      <c r="GG9768" s="233"/>
      <c r="GH9768" s="233"/>
      <c r="GI9768" s="233"/>
      <c r="GJ9768" s="233"/>
      <c r="GK9768" s="233"/>
      <c r="GL9768" s="233"/>
      <c r="GM9768" s="233"/>
      <c r="GN9768" s="233"/>
      <c r="GO9768" s="233"/>
      <c r="GP9768" s="233"/>
      <c r="GQ9768" s="233"/>
      <c r="GR9768" s="233"/>
      <c r="GS9768" s="233"/>
      <c r="GT9768" s="233"/>
      <c r="GU9768" s="233"/>
      <c r="GV9768" s="233"/>
      <c r="GW9768" s="233"/>
      <c r="GX9768" s="233"/>
      <c r="GY9768" s="233"/>
      <c r="GZ9768" s="233"/>
      <c r="HA9768" s="233"/>
      <c r="HB9768" s="233"/>
      <c r="HC9768" s="233"/>
      <c r="HD9768" s="233"/>
      <c r="HE9768" s="233"/>
      <c r="HF9768" s="233"/>
      <c r="HG9768" s="233"/>
      <c r="HH9768" s="233"/>
      <c r="HI9768" s="233"/>
      <c r="HJ9768" s="233"/>
      <c r="HK9768" s="233"/>
      <c r="HL9768" s="233"/>
      <c r="HM9768" s="233"/>
      <c r="HN9768" s="233"/>
      <c r="HO9768" s="233"/>
      <c r="HP9768" s="233"/>
      <c r="HQ9768" s="233"/>
      <c r="HR9768" s="233"/>
      <c r="HS9768" s="233"/>
      <c r="HT9768" s="233"/>
      <c r="HU9768" s="233"/>
      <c r="HV9768" s="233"/>
      <c r="HW9768" s="233"/>
      <c r="HX9768" s="233"/>
      <c r="HY9768" s="233"/>
      <c r="HZ9768" s="233"/>
      <c r="IA9768" s="233"/>
      <c r="IB9768" s="233"/>
      <c r="IC9768" s="233"/>
      <c r="ID9768" s="233"/>
      <c r="IE9768" s="233"/>
      <c r="IF9768" s="233"/>
      <c r="IG9768" s="233"/>
      <c r="IH9768" s="233"/>
      <c r="II9768" s="233"/>
      <c r="IJ9768" s="233"/>
      <c r="IK9768" s="233"/>
      <c r="IL9768" s="233"/>
      <c r="IM9768" s="233"/>
      <c r="IN9768" s="233"/>
      <c r="IO9768" s="233"/>
      <c r="IP9768" s="233"/>
      <c r="IQ9768" s="233"/>
      <c r="IR9768" s="233"/>
      <c r="IS9768" s="233"/>
    </row>
    <row r="9769" spans="1:253" ht="12.75" customHeight="1">
      <c r="D9769" s="449"/>
      <c r="E9769" s="247"/>
      <c r="F9769" s="279"/>
      <c r="G9769" s="484"/>
      <c r="H9769" s="233" t="s">
        <v>171</v>
      </c>
      <c r="L9769" s="285"/>
      <c r="M9769" s="230" t="s">
        <v>128</v>
      </c>
      <c r="N9769" s="262">
        <f>ROUNDDOWN((N9767+N9768),0)</f>
        <v>62017587</v>
      </c>
    </row>
    <row r="9770" spans="1:253" ht="13">
      <c r="D9770" s="449"/>
      <c r="E9770" s="247"/>
      <c r="F9770" s="279"/>
      <c r="G9770" s="484"/>
      <c r="L9770" s="285"/>
      <c r="M9770" s="423"/>
      <c r="N9770" s="271"/>
    </row>
    <row r="9771" spans="1:253" ht="13">
      <c r="A9771" s="258">
        <f>1+A9761</f>
        <v>415</v>
      </c>
      <c r="B9771" s="1250" t="s">
        <v>1862</v>
      </c>
      <c r="D9771" s="245" t="s">
        <v>1863</v>
      </c>
      <c r="E9771" s="475"/>
      <c r="F9771" s="360"/>
      <c r="G9771" s="476"/>
      <c r="H9771" s="245"/>
      <c r="K9771" s="245"/>
      <c r="L9771" s="297"/>
      <c r="M9771" s="262"/>
      <c r="N9771" s="245"/>
    </row>
    <row r="9772" spans="1:253" ht="13">
      <c r="A9772" s="403"/>
      <c r="D9772" s="456"/>
      <c r="E9772" s="247" t="s">
        <v>147</v>
      </c>
      <c r="F9772" s="279" t="s">
        <v>148</v>
      </c>
      <c r="G9772" s="484"/>
      <c r="H9772" s="471"/>
      <c r="L9772" s="285"/>
    </row>
    <row r="9773" spans="1:253" ht="13">
      <c r="A9773" s="403"/>
      <c r="D9773" s="416">
        <v>7.0000000000000007E-2</v>
      </c>
      <c r="E9773" s="247" t="s">
        <v>149</v>
      </c>
      <c r="F9773" s="287" t="s">
        <v>945</v>
      </c>
      <c r="G9773" s="485" t="s">
        <v>151</v>
      </c>
      <c r="H9773" s="248">
        <f>Bahan!$C$20</f>
        <v>135000</v>
      </c>
      <c r="K9773" s="248" t="s">
        <v>128</v>
      </c>
      <c r="L9773" s="291">
        <f>D9773*H9773</f>
        <v>9450</v>
      </c>
    </row>
    <row r="9774" spans="1:253" ht="13">
      <c r="A9774" s="403"/>
      <c r="D9774" s="416">
        <v>7.0000000000000007E-2</v>
      </c>
      <c r="E9774" s="247" t="s">
        <v>149</v>
      </c>
      <c r="F9774" s="279" t="s">
        <v>153</v>
      </c>
      <c r="G9774" s="485" t="s">
        <v>151</v>
      </c>
      <c r="H9774" s="248">
        <f>Bahan!$C$21</f>
        <v>145000</v>
      </c>
      <c r="K9774" s="248" t="s">
        <v>128</v>
      </c>
      <c r="L9774" s="291">
        <f>D9774*H9774</f>
        <v>10150.000000000002</v>
      </c>
    </row>
    <row r="9775" spans="1:253" ht="13">
      <c r="A9775" s="403"/>
      <c r="D9775" s="416">
        <v>0.03</v>
      </c>
      <c r="E9775" s="247" t="s">
        <v>149</v>
      </c>
      <c r="F9775" s="279" t="s">
        <v>154</v>
      </c>
      <c r="G9775" s="485" t="s">
        <v>151</v>
      </c>
      <c r="H9775" s="248">
        <f>Bahan!$C$22</f>
        <v>150000</v>
      </c>
      <c r="K9775" s="248" t="s">
        <v>128</v>
      </c>
      <c r="L9775" s="291">
        <f>D9775*H9775</f>
        <v>4500</v>
      </c>
    </row>
    <row r="9776" spans="1:253" ht="13">
      <c r="A9776" s="403"/>
      <c r="D9776" s="456"/>
      <c r="E9776" s="247"/>
      <c r="F9776" s="279"/>
      <c r="G9776" s="484"/>
      <c r="H9776" s="471"/>
      <c r="L9776" s="285"/>
      <c r="M9776" s="230" t="s">
        <v>128</v>
      </c>
      <c r="N9776" s="265">
        <f>SUM(L9773:L9775)</f>
        <v>24100</v>
      </c>
    </row>
    <row r="9777" spans="1:253" ht="13">
      <c r="A9777" s="403"/>
      <c r="D9777" s="456"/>
      <c r="E9777" s="247" t="s">
        <v>155</v>
      </c>
      <c r="F9777" s="279" t="s">
        <v>156</v>
      </c>
      <c r="G9777" s="484"/>
      <c r="L9777" s="285"/>
    </row>
    <row r="9778" spans="1:253" ht="13">
      <c r="A9778" s="403"/>
      <c r="D9778" s="416">
        <v>1</v>
      </c>
      <c r="E9778" s="247" t="s">
        <v>441</v>
      </c>
      <c r="F9778" s="279" t="s">
        <v>1864</v>
      </c>
      <c r="G9778" s="485" t="s">
        <v>151</v>
      </c>
      <c r="H9778" s="426">
        <f>Bahan!$C$744</f>
        <v>131034.4827586207</v>
      </c>
      <c r="K9778" s="248" t="s">
        <v>128</v>
      </c>
      <c r="L9778" s="291">
        <f>D9778*H9778</f>
        <v>131034.4827586207</v>
      </c>
    </row>
    <row r="9779" spans="1:253" ht="13">
      <c r="A9779" s="403"/>
      <c r="D9779" s="486">
        <v>0.05</v>
      </c>
      <c r="E9779" s="247"/>
      <c r="F9779" s="279" t="s">
        <v>1865</v>
      </c>
      <c r="G9779" s="485" t="s">
        <v>151</v>
      </c>
      <c r="H9779" s="426">
        <f>H9778</f>
        <v>131034.4827586207</v>
      </c>
      <c r="K9779" s="248" t="s">
        <v>128</v>
      </c>
      <c r="L9779" s="291">
        <f>D9779*H9779</f>
        <v>6551.7241379310353</v>
      </c>
    </row>
    <row r="9780" spans="1:253" ht="13">
      <c r="D9780" s="456"/>
      <c r="E9780" s="247"/>
      <c r="F9780" s="279"/>
      <c r="G9780" s="485"/>
      <c r="H9780" s="248"/>
      <c r="L9780" s="291"/>
      <c r="M9780" s="230" t="s">
        <v>128</v>
      </c>
      <c r="N9780" s="265">
        <f>SUM(L9778:L9779)</f>
        <v>137586.20689655174</v>
      </c>
    </row>
    <row r="9781" spans="1:253" ht="13">
      <c r="D9781" s="456"/>
      <c r="E9781" s="247"/>
      <c r="F9781" s="279"/>
      <c r="G9781" s="484"/>
      <c r="H9781" s="829"/>
      <c r="K9781" s="829"/>
      <c r="L9781" s="285"/>
      <c r="M9781" s="267" t="s">
        <v>169</v>
      </c>
      <c r="N9781" s="268" t="s">
        <v>169</v>
      </c>
    </row>
    <row r="9782" spans="1:253" ht="13">
      <c r="D9782" s="456"/>
      <c r="E9782" s="247"/>
      <c r="F9782" s="279"/>
      <c r="G9782" s="484"/>
      <c r="H9782" s="233" t="s">
        <v>170</v>
      </c>
      <c r="L9782" s="285"/>
      <c r="M9782" s="230" t="s">
        <v>128</v>
      </c>
      <c r="N9782" s="230">
        <f>SUM(N9776:N9780)</f>
        <v>161686.20689655174</v>
      </c>
    </row>
    <row r="9783" spans="1:253" s="245" customFormat="1" ht="12.75" customHeight="1">
      <c r="A9783" s="231"/>
      <c r="B9783" s="1250"/>
      <c r="C9783" s="1250"/>
      <c r="D9783" s="456"/>
      <c r="E9783" s="247"/>
      <c r="F9783" s="279"/>
      <c r="G9783" s="484"/>
      <c r="H9783" s="269" t="s">
        <v>3123</v>
      </c>
      <c r="I9783" s="233"/>
      <c r="J9783" s="233"/>
      <c r="K9783" s="270"/>
      <c r="L9783" s="233"/>
      <c r="M9783" s="230" t="s">
        <v>128</v>
      </c>
      <c r="N9783" s="265">
        <f>N9782*$Q$4</f>
        <v>16168.620689655174</v>
      </c>
      <c r="O9783" s="233"/>
      <c r="P9783" s="233"/>
      <c r="Q9783" s="233"/>
      <c r="R9783" s="233"/>
      <c r="S9783" s="233"/>
      <c r="T9783" s="233"/>
      <c r="U9783" s="233"/>
      <c r="V9783" s="233"/>
      <c r="W9783" s="233"/>
      <c r="X9783" s="233"/>
      <c r="Y9783" s="233"/>
      <c r="Z9783" s="233"/>
      <c r="AA9783" s="233"/>
      <c r="AB9783" s="233"/>
      <c r="AC9783" s="233"/>
      <c r="AD9783" s="233"/>
      <c r="AE9783" s="233"/>
      <c r="AF9783" s="233"/>
      <c r="AG9783" s="233"/>
      <c r="AH9783" s="233"/>
      <c r="AI9783" s="233"/>
      <c r="AJ9783" s="233"/>
      <c r="AK9783" s="233"/>
      <c r="AL9783" s="233"/>
      <c r="AM9783" s="233"/>
      <c r="AN9783" s="233"/>
      <c r="AO9783" s="233"/>
      <c r="AP9783" s="233"/>
      <c r="AQ9783" s="233"/>
      <c r="AR9783" s="233"/>
      <c r="AS9783" s="233"/>
      <c r="AT9783" s="233"/>
      <c r="AU9783" s="233"/>
      <c r="AV9783" s="233"/>
      <c r="AW9783" s="233"/>
      <c r="AX9783" s="233"/>
      <c r="AY9783" s="233"/>
      <c r="AZ9783" s="233"/>
      <c r="BA9783" s="233"/>
      <c r="BB9783" s="233"/>
      <c r="BC9783" s="233"/>
      <c r="BD9783" s="233"/>
      <c r="BE9783" s="233"/>
      <c r="BF9783" s="233"/>
      <c r="BG9783" s="233"/>
      <c r="BH9783" s="233"/>
      <c r="BI9783" s="233"/>
      <c r="BJ9783" s="233"/>
      <c r="BK9783" s="233"/>
      <c r="BL9783" s="233"/>
      <c r="BM9783" s="233"/>
      <c r="BN9783" s="233"/>
      <c r="BO9783" s="233"/>
      <c r="BP9783" s="233"/>
      <c r="BQ9783" s="233"/>
      <c r="BR9783" s="233"/>
      <c r="BS9783" s="233"/>
      <c r="BT9783" s="233"/>
      <c r="BU9783" s="233"/>
      <c r="BV9783" s="233"/>
      <c r="BW9783" s="233"/>
      <c r="BX9783" s="233"/>
      <c r="BY9783" s="233"/>
      <c r="BZ9783" s="233"/>
      <c r="CA9783" s="233"/>
      <c r="CB9783" s="233"/>
      <c r="CC9783" s="233"/>
      <c r="CD9783" s="233"/>
      <c r="CE9783" s="233"/>
      <c r="CF9783" s="233"/>
      <c r="CG9783" s="233"/>
      <c r="CH9783" s="233"/>
      <c r="CI9783" s="233"/>
      <c r="CJ9783" s="233"/>
      <c r="CK9783" s="233"/>
      <c r="CL9783" s="233"/>
      <c r="CM9783" s="233"/>
      <c r="CN9783" s="233"/>
      <c r="CO9783" s="233"/>
      <c r="CP9783" s="233"/>
      <c r="CQ9783" s="233"/>
      <c r="CR9783" s="233"/>
      <c r="CS9783" s="233"/>
      <c r="CT9783" s="233"/>
      <c r="CU9783" s="233"/>
      <c r="CV9783" s="233"/>
      <c r="CW9783" s="233"/>
      <c r="CX9783" s="233"/>
      <c r="CY9783" s="233"/>
      <c r="CZ9783" s="233"/>
      <c r="DA9783" s="233"/>
      <c r="DB9783" s="233"/>
      <c r="DC9783" s="233"/>
      <c r="DD9783" s="233"/>
      <c r="DE9783" s="233"/>
      <c r="DF9783" s="233"/>
      <c r="DG9783" s="233"/>
      <c r="DH9783" s="233"/>
      <c r="DI9783" s="233"/>
      <c r="DJ9783" s="233"/>
      <c r="DK9783" s="233"/>
      <c r="DL9783" s="233"/>
      <c r="DM9783" s="233"/>
      <c r="DN9783" s="233"/>
      <c r="DO9783" s="233"/>
      <c r="DP9783" s="233"/>
      <c r="DQ9783" s="233"/>
      <c r="DR9783" s="233"/>
      <c r="DS9783" s="233"/>
      <c r="DT9783" s="233"/>
      <c r="DU9783" s="233"/>
      <c r="DV9783" s="233"/>
      <c r="DW9783" s="233"/>
      <c r="DX9783" s="233"/>
      <c r="DY9783" s="233"/>
      <c r="DZ9783" s="233"/>
      <c r="EA9783" s="233"/>
      <c r="EB9783" s="233"/>
      <c r="EC9783" s="233"/>
      <c r="ED9783" s="233"/>
      <c r="EE9783" s="233"/>
      <c r="EF9783" s="233"/>
      <c r="EG9783" s="233"/>
      <c r="EH9783" s="233"/>
      <c r="EI9783" s="233"/>
      <c r="EJ9783" s="233"/>
      <c r="EK9783" s="233"/>
      <c r="EL9783" s="233"/>
      <c r="EM9783" s="233"/>
      <c r="EN9783" s="233"/>
      <c r="EO9783" s="233"/>
      <c r="EP9783" s="233"/>
      <c r="EQ9783" s="233"/>
      <c r="ER9783" s="233"/>
      <c r="ES9783" s="233"/>
      <c r="ET9783" s="233"/>
      <c r="EU9783" s="233"/>
      <c r="EV9783" s="233"/>
      <c r="EW9783" s="233"/>
      <c r="EX9783" s="233"/>
      <c r="EY9783" s="233"/>
      <c r="EZ9783" s="233"/>
      <c r="FA9783" s="233"/>
      <c r="FB9783" s="233"/>
      <c r="FC9783" s="233"/>
      <c r="FD9783" s="233"/>
      <c r="FE9783" s="233"/>
      <c r="FF9783" s="233"/>
      <c r="FG9783" s="233"/>
      <c r="FH9783" s="233"/>
      <c r="FI9783" s="233"/>
      <c r="FJ9783" s="233"/>
      <c r="FK9783" s="233"/>
      <c r="FL9783" s="233"/>
      <c r="FM9783" s="233"/>
      <c r="FN9783" s="233"/>
      <c r="FO9783" s="233"/>
      <c r="FP9783" s="233"/>
      <c r="FQ9783" s="233"/>
      <c r="FR9783" s="233"/>
      <c r="FS9783" s="233"/>
      <c r="FT9783" s="233"/>
      <c r="FU9783" s="233"/>
      <c r="FV9783" s="233"/>
      <c r="FW9783" s="233"/>
      <c r="FX9783" s="233"/>
      <c r="FY9783" s="233"/>
      <c r="FZ9783" s="233"/>
      <c r="GA9783" s="233"/>
      <c r="GB9783" s="233"/>
      <c r="GC9783" s="233"/>
      <c r="GD9783" s="233"/>
      <c r="GE9783" s="233"/>
      <c r="GF9783" s="233"/>
      <c r="GG9783" s="233"/>
      <c r="GH9783" s="233"/>
      <c r="GI9783" s="233"/>
      <c r="GJ9783" s="233"/>
      <c r="GK9783" s="233"/>
      <c r="GL9783" s="233"/>
      <c r="GM9783" s="233"/>
      <c r="GN9783" s="233"/>
      <c r="GO9783" s="233"/>
      <c r="GP9783" s="233"/>
      <c r="GQ9783" s="233"/>
      <c r="GR9783" s="233"/>
      <c r="GS9783" s="233"/>
      <c r="GT9783" s="233"/>
      <c r="GU9783" s="233"/>
      <c r="GV9783" s="233"/>
      <c r="GW9783" s="233"/>
      <c r="GX9783" s="233"/>
      <c r="GY9783" s="233"/>
      <c r="GZ9783" s="233"/>
      <c r="HA9783" s="233"/>
      <c r="HB9783" s="233"/>
      <c r="HC9783" s="233"/>
      <c r="HD9783" s="233"/>
      <c r="HE9783" s="233"/>
      <c r="HF9783" s="233"/>
      <c r="HG9783" s="233"/>
      <c r="HH9783" s="233"/>
      <c r="HI9783" s="233"/>
      <c r="HJ9783" s="233"/>
      <c r="HK9783" s="233"/>
      <c r="HL9783" s="233"/>
      <c r="HM9783" s="233"/>
      <c r="HN9783" s="233"/>
      <c r="HO9783" s="233"/>
      <c r="HP9783" s="233"/>
      <c r="HQ9783" s="233"/>
      <c r="HR9783" s="233"/>
      <c r="HS9783" s="233"/>
      <c r="HT9783" s="233"/>
      <c r="HU9783" s="233"/>
      <c r="HV9783" s="233"/>
      <c r="HW9783" s="233"/>
      <c r="HX9783" s="233"/>
      <c r="HY9783" s="233"/>
      <c r="HZ9783" s="233"/>
      <c r="IA9783" s="233"/>
      <c r="IB9783" s="233"/>
      <c r="IC9783" s="233"/>
      <c r="ID9783" s="233"/>
      <c r="IE9783" s="233"/>
      <c r="IF9783" s="233"/>
      <c r="IG9783" s="233"/>
      <c r="IH9783" s="233"/>
      <c r="II9783" s="233"/>
      <c r="IJ9783" s="233"/>
      <c r="IK9783" s="233"/>
      <c r="IL9783" s="233"/>
      <c r="IM9783" s="233"/>
      <c r="IN9783" s="233"/>
      <c r="IO9783" s="233"/>
      <c r="IP9783" s="233"/>
      <c r="IQ9783" s="233"/>
      <c r="IR9783" s="233"/>
      <c r="IS9783" s="233"/>
    </row>
    <row r="9784" spans="1:253" ht="12.75" customHeight="1">
      <c r="D9784" s="456"/>
      <c r="E9784" s="247"/>
      <c r="F9784" s="279"/>
      <c r="G9784" s="484"/>
      <c r="H9784" s="233" t="s">
        <v>171</v>
      </c>
      <c r="L9784" s="285"/>
      <c r="M9784" s="426" t="s">
        <v>128</v>
      </c>
      <c r="N9784" s="423">
        <f>ROUNDDOWN((N9782+N9783),0)</f>
        <v>177854</v>
      </c>
    </row>
    <row r="9785" spans="1:253" ht="13">
      <c r="D9785" s="456"/>
      <c r="E9785" s="247"/>
      <c r="F9785" s="279"/>
      <c r="G9785" s="484"/>
      <c r="L9785" s="285"/>
      <c r="M9785" s="426"/>
      <c r="N9785" s="423"/>
    </row>
    <row r="9786" spans="1:253" ht="13">
      <c r="A9786" s="258">
        <f>1+A9771</f>
        <v>416</v>
      </c>
      <c r="B9786" s="1250" t="s">
        <v>1866</v>
      </c>
      <c r="D9786" s="245" t="s">
        <v>1867</v>
      </c>
      <c r="E9786" s="475"/>
      <c r="F9786" s="360"/>
      <c r="G9786" s="476"/>
      <c r="H9786" s="245"/>
      <c r="K9786" s="245"/>
      <c r="L9786" s="297"/>
      <c r="M9786" s="262"/>
      <c r="N9786" s="245"/>
    </row>
    <row r="9787" spans="1:253" ht="13">
      <c r="A9787" s="403"/>
      <c r="D9787" s="456"/>
      <c r="E9787" s="247" t="s">
        <v>147</v>
      </c>
      <c r="F9787" s="279" t="s">
        <v>148</v>
      </c>
      <c r="G9787" s="484"/>
      <c r="L9787" s="285"/>
    </row>
    <row r="9788" spans="1:253" ht="13">
      <c r="A9788" s="403"/>
      <c r="D9788" s="416">
        <v>7.0000000000000007E-2</v>
      </c>
      <c r="E9788" s="247" t="s">
        <v>149</v>
      </c>
      <c r="F9788" s="287" t="s">
        <v>945</v>
      </c>
      <c r="G9788" s="485" t="s">
        <v>151</v>
      </c>
      <c r="H9788" s="248">
        <f>Bahan!$C$20</f>
        <v>135000</v>
      </c>
      <c r="K9788" s="248" t="s">
        <v>128</v>
      </c>
      <c r="L9788" s="291">
        <f>D9788*H9788</f>
        <v>9450</v>
      </c>
    </row>
    <row r="9789" spans="1:253" ht="13">
      <c r="A9789" s="403"/>
      <c r="D9789" s="416">
        <v>7.0000000000000007E-2</v>
      </c>
      <c r="E9789" s="247" t="s">
        <v>149</v>
      </c>
      <c r="F9789" s="279" t="s">
        <v>153</v>
      </c>
      <c r="G9789" s="485" t="s">
        <v>151</v>
      </c>
      <c r="H9789" s="248">
        <f>Bahan!$C$21</f>
        <v>145000</v>
      </c>
      <c r="K9789" s="248" t="s">
        <v>128</v>
      </c>
      <c r="L9789" s="291">
        <f>D9789*H9789</f>
        <v>10150.000000000002</v>
      </c>
    </row>
    <row r="9790" spans="1:253" ht="13">
      <c r="A9790" s="403"/>
      <c r="D9790" s="416">
        <v>0.03</v>
      </c>
      <c r="E9790" s="247" t="s">
        <v>149</v>
      </c>
      <c r="F9790" s="279" t="s">
        <v>154</v>
      </c>
      <c r="G9790" s="485" t="s">
        <v>151</v>
      </c>
      <c r="H9790" s="248">
        <f>Bahan!$C$22</f>
        <v>150000</v>
      </c>
      <c r="K9790" s="248" t="s">
        <v>128</v>
      </c>
      <c r="L9790" s="291">
        <f>D9790*H9790</f>
        <v>4500</v>
      </c>
    </row>
    <row r="9791" spans="1:253" ht="13">
      <c r="A9791" s="403"/>
      <c r="D9791" s="456"/>
      <c r="E9791" s="247"/>
      <c r="F9791" s="279"/>
      <c r="G9791" s="484"/>
      <c r="L9791" s="285"/>
      <c r="M9791" s="230" t="s">
        <v>128</v>
      </c>
      <c r="N9791" s="265">
        <f>SUM(L9788:L9790)</f>
        <v>24100</v>
      </c>
    </row>
    <row r="9792" spans="1:253" ht="13">
      <c r="A9792" s="403"/>
      <c r="D9792" s="456"/>
      <c r="E9792" s="247" t="s">
        <v>155</v>
      </c>
      <c r="F9792" s="279" t="s">
        <v>156</v>
      </c>
      <c r="G9792" s="484"/>
      <c r="L9792" s="285"/>
    </row>
    <row r="9793" spans="1:253" ht="13">
      <c r="A9793" s="403"/>
      <c r="D9793" s="416">
        <v>1</v>
      </c>
      <c r="E9793" s="247" t="s">
        <v>441</v>
      </c>
      <c r="F9793" s="279" t="s">
        <v>1868</v>
      </c>
      <c r="G9793" s="485" t="s">
        <v>151</v>
      </c>
      <c r="H9793" s="426">
        <f>Bahan!$C$745</f>
        <v>277586.20689655171</v>
      </c>
      <c r="K9793" s="248" t="s">
        <v>128</v>
      </c>
      <c r="L9793" s="291">
        <f>D9793*H9793</f>
        <v>277586.20689655171</v>
      </c>
    </row>
    <row r="9794" spans="1:253" ht="13">
      <c r="A9794" s="403"/>
      <c r="D9794" s="486">
        <v>0.05</v>
      </c>
      <c r="E9794" s="247"/>
      <c r="F9794" s="279" t="s">
        <v>1865</v>
      </c>
      <c r="G9794" s="485" t="s">
        <v>151</v>
      </c>
      <c r="H9794" s="426">
        <f>H9793</f>
        <v>277586.20689655171</v>
      </c>
      <c r="K9794" s="248" t="s">
        <v>128</v>
      </c>
      <c r="L9794" s="291">
        <f>D9794*H9794</f>
        <v>13879.310344827587</v>
      </c>
    </row>
    <row r="9795" spans="1:253" ht="13">
      <c r="D9795" s="456"/>
      <c r="E9795" s="247"/>
      <c r="F9795" s="279"/>
      <c r="G9795" s="485"/>
      <c r="H9795" s="248"/>
      <c r="L9795" s="291"/>
      <c r="M9795" s="230" t="s">
        <v>128</v>
      </c>
      <c r="N9795" s="265">
        <f>SUM(L9793:L9794)</f>
        <v>291465.5172413793</v>
      </c>
    </row>
    <row r="9796" spans="1:253" ht="13">
      <c r="D9796" s="456"/>
      <c r="E9796" s="247"/>
      <c r="F9796" s="279"/>
      <c r="G9796" s="484"/>
      <c r="H9796" s="829"/>
      <c r="K9796" s="829"/>
      <c r="L9796" s="285"/>
      <c r="M9796" s="267" t="s">
        <v>169</v>
      </c>
      <c r="N9796" s="268" t="s">
        <v>169</v>
      </c>
    </row>
    <row r="9797" spans="1:253" ht="13">
      <c r="D9797" s="456"/>
      <c r="E9797" s="247"/>
      <c r="F9797" s="279"/>
      <c r="G9797" s="484"/>
      <c r="H9797" s="233" t="s">
        <v>170</v>
      </c>
      <c r="L9797" s="285"/>
      <c r="M9797" s="230" t="s">
        <v>128</v>
      </c>
      <c r="N9797" s="230">
        <f>SUM(N9791:N9795)</f>
        <v>315565.5172413793</v>
      </c>
    </row>
    <row r="9798" spans="1:253" s="245" customFormat="1" ht="12.75" customHeight="1">
      <c r="A9798" s="231"/>
      <c r="B9798" s="1250"/>
      <c r="C9798" s="1250"/>
      <c r="D9798" s="456"/>
      <c r="E9798" s="247"/>
      <c r="F9798" s="279"/>
      <c r="G9798" s="484"/>
      <c r="H9798" s="269" t="s">
        <v>3123</v>
      </c>
      <c r="I9798" s="233"/>
      <c r="J9798" s="233"/>
      <c r="K9798" s="270"/>
      <c r="L9798" s="233"/>
      <c r="M9798" s="230" t="s">
        <v>128</v>
      </c>
      <c r="N9798" s="265">
        <f>N9797*$Q$4</f>
        <v>31556.551724137931</v>
      </c>
      <c r="O9798" s="233"/>
      <c r="P9798" s="233"/>
      <c r="Q9798" s="233"/>
      <c r="R9798" s="233"/>
      <c r="S9798" s="233"/>
      <c r="T9798" s="233"/>
      <c r="U9798" s="233"/>
      <c r="V9798" s="233"/>
      <c r="W9798" s="233"/>
      <c r="X9798" s="233"/>
      <c r="Y9798" s="233"/>
      <c r="Z9798" s="233"/>
      <c r="AA9798" s="233"/>
      <c r="AB9798" s="233"/>
      <c r="AC9798" s="233"/>
      <c r="AD9798" s="233"/>
      <c r="AE9798" s="233"/>
      <c r="AF9798" s="233"/>
      <c r="AG9798" s="233"/>
      <c r="AH9798" s="233"/>
      <c r="AI9798" s="233"/>
      <c r="AJ9798" s="233"/>
      <c r="AK9798" s="233"/>
      <c r="AL9798" s="233"/>
      <c r="AM9798" s="233"/>
      <c r="AN9798" s="233"/>
      <c r="AO9798" s="233"/>
      <c r="AP9798" s="233"/>
      <c r="AQ9798" s="233"/>
      <c r="AR9798" s="233"/>
      <c r="AS9798" s="233"/>
      <c r="AT9798" s="233"/>
      <c r="AU9798" s="233"/>
      <c r="AV9798" s="233"/>
      <c r="AW9798" s="233"/>
      <c r="AX9798" s="233"/>
      <c r="AY9798" s="233"/>
      <c r="AZ9798" s="233"/>
      <c r="BA9798" s="233"/>
      <c r="BB9798" s="233"/>
      <c r="BC9798" s="233"/>
      <c r="BD9798" s="233"/>
      <c r="BE9798" s="233"/>
      <c r="BF9798" s="233"/>
      <c r="BG9798" s="233"/>
      <c r="BH9798" s="233"/>
      <c r="BI9798" s="233"/>
      <c r="BJ9798" s="233"/>
      <c r="BK9798" s="233"/>
      <c r="BL9798" s="233"/>
      <c r="BM9798" s="233"/>
      <c r="BN9798" s="233"/>
      <c r="BO9798" s="233"/>
      <c r="BP9798" s="233"/>
      <c r="BQ9798" s="233"/>
      <c r="BR9798" s="233"/>
      <c r="BS9798" s="233"/>
      <c r="BT9798" s="233"/>
      <c r="BU9798" s="233"/>
      <c r="BV9798" s="233"/>
      <c r="BW9798" s="233"/>
      <c r="BX9798" s="233"/>
      <c r="BY9798" s="233"/>
      <c r="BZ9798" s="233"/>
      <c r="CA9798" s="233"/>
      <c r="CB9798" s="233"/>
      <c r="CC9798" s="233"/>
      <c r="CD9798" s="233"/>
      <c r="CE9798" s="233"/>
      <c r="CF9798" s="233"/>
      <c r="CG9798" s="233"/>
      <c r="CH9798" s="233"/>
      <c r="CI9798" s="233"/>
      <c r="CJ9798" s="233"/>
      <c r="CK9798" s="233"/>
      <c r="CL9798" s="233"/>
      <c r="CM9798" s="233"/>
      <c r="CN9798" s="233"/>
      <c r="CO9798" s="233"/>
      <c r="CP9798" s="233"/>
      <c r="CQ9798" s="233"/>
      <c r="CR9798" s="233"/>
      <c r="CS9798" s="233"/>
      <c r="CT9798" s="233"/>
      <c r="CU9798" s="233"/>
      <c r="CV9798" s="233"/>
      <c r="CW9798" s="233"/>
      <c r="CX9798" s="233"/>
      <c r="CY9798" s="233"/>
      <c r="CZ9798" s="233"/>
      <c r="DA9798" s="233"/>
      <c r="DB9798" s="233"/>
      <c r="DC9798" s="233"/>
      <c r="DD9798" s="233"/>
      <c r="DE9798" s="233"/>
      <c r="DF9798" s="233"/>
      <c r="DG9798" s="233"/>
      <c r="DH9798" s="233"/>
      <c r="DI9798" s="233"/>
      <c r="DJ9798" s="233"/>
      <c r="DK9798" s="233"/>
      <c r="DL9798" s="233"/>
      <c r="DM9798" s="233"/>
      <c r="DN9798" s="233"/>
      <c r="DO9798" s="233"/>
      <c r="DP9798" s="233"/>
      <c r="DQ9798" s="233"/>
      <c r="DR9798" s="233"/>
      <c r="DS9798" s="233"/>
      <c r="DT9798" s="233"/>
      <c r="DU9798" s="233"/>
      <c r="DV9798" s="233"/>
      <c r="DW9798" s="233"/>
      <c r="DX9798" s="233"/>
      <c r="DY9798" s="233"/>
      <c r="DZ9798" s="233"/>
      <c r="EA9798" s="233"/>
      <c r="EB9798" s="233"/>
      <c r="EC9798" s="233"/>
      <c r="ED9798" s="233"/>
      <c r="EE9798" s="233"/>
      <c r="EF9798" s="233"/>
      <c r="EG9798" s="233"/>
      <c r="EH9798" s="233"/>
      <c r="EI9798" s="233"/>
      <c r="EJ9798" s="233"/>
      <c r="EK9798" s="233"/>
      <c r="EL9798" s="233"/>
      <c r="EM9798" s="233"/>
      <c r="EN9798" s="233"/>
      <c r="EO9798" s="233"/>
      <c r="EP9798" s="233"/>
      <c r="EQ9798" s="233"/>
      <c r="ER9798" s="233"/>
      <c r="ES9798" s="233"/>
      <c r="ET9798" s="233"/>
      <c r="EU9798" s="233"/>
      <c r="EV9798" s="233"/>
      <c r="EW9798" s="233"/>
      <c r="EX9798" s="233"/>
      <c r="EY9798" s="233"/>
      <c r="EZ9798" s="233"/>
      <c r="FA9798" s="233"/>
      <c r="FB9798" s="233"/>
      <c r="FC9798" s="233"/>
      <c r="FD9798" s="233"/>
      <c r="FE9798" s="233"/>
      <c r="FF9798" s="233"/>
      <c r="FG9798" s="233"/>
      <c r="FH9798" s="233"/>
      <c r="FI9798" s="233"/>
      <c r="FJ9798" s="233"/>
      <c r="FK9798" s="233"/>
      <c r="FL9798" s="233"/>
      <c r="FM9798" s="233"/>
      <c r="FN9798" s="233"/>
      <c r="FO9798" s="233"/>
      <c r="FP9798" s="233"/>
      <c r="FQ9798" s="233"/>
      <c r="FR9798" s="233"/>
      <c r="FS9798" s="233"/>
      <c r="FT9798" s="233"/>
      <c r="FU9798" s="233"/>
      <c r="FV9798" s="233"/>
      <c r="FW9798" s="233"/>
      <c r="FX9798" s="233"/>
      <c r="FY9798" s="233"/>
      <c r="FZ9798" s="233"/>
      <c r="GA9798" s="233"/>
      <c r="GB9798" s="233"/>
      <c r="GC9798" s="233"/>
      <c r="GD9798" s="233"/>
      <c r="GE9798" s="233"/>
      <c r="GF9798" s="233"/>
      <c r="GG9798" s="233"/>
      <c r="GH9798" s="233"/>
      <c r="GI9798" s="233"/>
      <c r="GJ9798" s="233"/>
      <c r="GK9798" s="233"/>
      <c r="GL9798" s="233"/>
      <c r="GM9798" s="233"/>
      <c r="GN9798" s="233"/>
      <c r="GO9798" s="233"/>
      <c r="GP9798" s="233"/>
      <c r="GQ9798" s="233"/>
      <c r="GR9798" s="233"/>
      <c r="GS9798" s="233"/>
      <c r="GT9798" s="233"/>
      <c r="GU9798" s="233"/>
      <c r="GV9798" s="233"/>
      <c r="GW9798" s="233"/>
      <c r="GX9798" s="233"/>
      <c r="GY9798" s="233"/>
      <c r="GZ9798" s="233"/>
      <c r="HA9798" s="233"/>
      <c r="HB9798" s="233"/>
      <c r="HC9798" s="233"/>
      <c r="HD9798" s="233"/>
      <c r="HE9798" s="233"/>
      <c r="HF9798" s="233"/>
      <c r="HG9798" s="233"/>
      <c r="HH9798" s="233"/>
      <c r="HI9798" s="233"/>
      <c r="HJ9798" s="233"/>
      <c r="HK9798" s="233"/>
      <c r="HL9798" s="233"/>
      <c r="HM9798" s="233"/>
      <c r="HN9798" s="233"/>
      <c r="HO9798" s="233"/>
      <c r="HP9798" s="233"/>
      <c r="HQ9798" s="233"/>
      <c r="HR9798" s="233"/>
      <c r="HS9798" s="233"/>
      <c r="HT9798" s="233"/>
      <c r="HU9798" s="233"/>
      <c r="HV9798" s="233"/>
      <c r="HW9798" s="233"/>
      <c r="HX9798" s="233"/>
      <c r="HY9798" s="233"/>
      <c r="HZ9798" s="233"/>
      <c r="IA9798" s="233"/>
      <c r="IB9798" s="233"/>
      <c r="IC9798" s="233"/>
      <c r="ID9798" s="233"/>
      <c r="IE9798" s="233"/>
      <c r="IF9798" s="233"/>
      <c r="IG9798" s="233"/>
      <c r="IH9798" s="233"/>
      <c r="II9798" s="233"/>
      <c r="IJ9798" s="233"/>
      <c r="IK9798" s="233"/>
      <c r="IL9798" s="233"/>
      <c r="IM9798" s="233"/>
      <c r="IN9798" s="233"/>
      <c r="IO9798" s="233"/>
      <c r="IP9798" s="233"/>
      <c r="IQ9798" s="233"/>
      <c r="IR9798" s="233"/>
      <c r="IS9798" s="233"/>
    </row>
    <row r="9799" spans="1:253" ht="12.75" customHeight="1">
      <c r="D9799" s="456"/>
      <c r="E9799" s="247"/>
      <c r="F9799" s="279"/>
      <c r="G9799" s="484"/>
      <c r="H9799" s="233" t="s">
        <v>171</v>
      </c>
      <c r="L9799" s="285"/>
      <c r="M9799" s="426" t="s">
        <v>128</v>
      </c>
      <c r="N9799" s="423">
        <f>ROUNDDOWN((N9797+N9798),0)</f>
        <v>347122</v>
      </c>
    </row>
    <row r="9800" spans="1:253" ht="13">
      <c r="D9800" s="456"/>
      <c r="E9800" s="247"/>
      <c r="F9800" s="279"/>
      <c r="G9800" s="484"/>
      <c r="L9800" s="285"/>
      <c r="M9800" s="426"/>
      <c r="N9800" s="423"/>
    </row>
    <row r="9801" spans="1:253" ht="13">
      <c r="A9801" s="258">
        <f>1+A9786</f>
        <v>417</v>
      </c>
      <c r="B9801" s="1250" t="s">
        <v>1869</v>
      </c>
      <c r="D9801" s="245" t="s">
        <v>1870</v>
      </c>
      <c r="E9801" s="475"/>
      <c r="F9801" s="360"/>
      <c r="G9801" s="476"/>
      <c r="H9801" s="245"/>
      <c r="K9801" s="245"/>
      <c r="L9801" s="297"/>
      <c r="M9801" s="262"/>
      <c r="N9801" s="245"/>
    </row>
    <row r="9802" spans="1:253" ht="13">
      <c r="A9802" s="403"/>
      <c r="D9802" s="456"/>
      <c r="E9802" s="247" t="s">
        <v>147</v>
      </c>
      <c r="F9802" s="279" t="s">
        <v>148</v>
      </c>
      <c r="G9802" s="484"/>
      <c r="L9802" s="285"/>
    </row>
    <row r="9803" spans="1:253" ht="13">
      <c r="A9803" s="403"/>
      <c r="D9803" s="416">
        <v>7.0000000000000007E-2</v>
      </c>
      <c r="E9803" s="247" t="s">
        <v>149</v>
      </c>
      <c r="F9803" s="287" t="s">
        <v>945</v>
      </c>
      <c r="G9803" s="485" t="s">
        <v>151</v>
      </c>
      <c r="H9803" s="248">
        <f>Bahan!$C$20</f>
        <v>135000</v>
      </c>
      <c r="K9803" s="248" t="s">
        <v>128</v>
      </c>
      <c r="L9803" s="291">
        <f>D9803*H9803</f>
        <v>9450</v>
      </c>
    </row>
    <row r="9804" spans="1:253" ht="13">
      <c r="A9804" s="403"/>
      <c r="D9804" s="416">
        <v>7.0000000000000007E-2</v>
      </c>
      <c r="E9804" s="247" t="s">
        <v>149</v>
      </c>
      <c r="F9804" s="279" t="s">
        <v>153</v>
      </c>
      <c r="G9804" s="485" t="s">
        <v>151</v>
      </c>
      <c r="H9804" s="248">
        <f>Bahan!$C$21</f>
        <v>145000</v>
      </c>
      <c r="K9804" s="248" t="s">
        <v>128</v>
      </c>
      <c r="L9804" s="291">
        <f>D9804*H9804</f>
        <v>10150.000000000002</v>
      </c>
    </row>
    <row r="9805" spans="1:253" ht="13">
      <c r="A9805" s="403"/>
      <c r="D9805" s="416">
        <v>0.03</v>
      </c>
      <c r="E9805" s="247" t="s">
        <v>149</v>
      </c>
      <c r="F9805" s="279" t="s">
        <v>154</v>
      </c>
      <c r="G9805" s="485" t="s">
        <v>151</v>
      </c>
      <c r="H9805" s="248">
        <f>Bahan!$C$22</f>
        <v>150000</v>
      </c>
      <c r="K9805" s="248" t="s">
        <v>128</v>
      </c>
      <c r="L9805" s="291">
        <f>D9805*H9805</f>
        <v>4500</v>
      </c>
    </row>
    <row r="9806" spans="1:253" ht="13">
      <c r="A9806" s="403"/>
      <c r="D9806" s="456"/>
      <c r="E9806" s="247"/>
      <c r="F9806" s="279"/>
      <c r="G9806" s="484"/>
      <c r="L9806" s="285"/>
      <c r="M9806" s="230" t="s">
        <v>128</v>
      </c>
      <c r="N9806" s="265">
        <f>SUM(L9803:L9805)</f>
        <v>24100</v>
      </c>
    </row>
    <row r="9807" spans="1:253" ht="13">
      <c r="A9807" s="403"/>
      <c r="D9807" s="456"/>
      <c r="E9807" s="247" t="s">
        <v>155</v>
      </c>
      <c r="F9807" s="279" t="s">
        <v>156</v>
      </c>
      <c r="G9807" s="484"/>
      <c r="L9807" s="285"/>
    </row>
    <row r="9808" spans="1:253" ht="13">
      <c r="A9808" s="403"/>
      <c r="D9808" s="416">
        <v>1</v>
      </c>
      <c r="E9808" s="247" t="s">
        <v>441</v>
      </c>
      <c r="F9808" s="279" t="s">
        <v>1871</v>
      </c>
      <c r="G9808" s="485" t="s">
        <v>151</v>
      </c>
      <c r="H9808" s="426">
        <f>Bahan!$C$746</f>
        <v>405172.41379310348</v>
      </c>
      <c r="K9808" s="248" t="s">
        <v>128</v>
      </c>
      <c r="L9808" s="291">
        <f>D9808*H9808</f>
        <v>405172.41379310348</v>
      </c>
    </row>
    <row r="9809" spans="1:253" ht="13">
      <c r="A9809" s="403"/>
      <c r="D9809" s="486">
        <v>0.05</v>
      </c>
      <c r="E9809" s="247"/>
      <c r="F9809" s="279" t="s">
        <v>1865</v>
      </c>
      <c r="G9809" s="485" t="s">
        <v>151</v>
      </c>
      <c r="H9809" s="426">
        <f>H9808</f>
        <v>405172.41379310348</v>
      </c>
      <c r="K9809" s="248" t="s">
        <v>128</v>
      </c>
      <c r="L9809" s="291">
        <f>D9809*H9809</f>
        <v>20258.620689655174</v>
      </c>
    </row>
    <row r="9810" spans="1:253" ht="13">
      <c r="D9810" s="456"/>
      <c r="E9810" s="247"/>
      <c r="F9810" s="279"/>
      <c r="G9810" s="485"/>
      <c r="H9810" s="248"/>
      <c r="L9810" s="291"/>
      <c r="M9810" s="230" t="s">
        <v>128</v>
      </c>
      <c r="N9810" s="265">
        <f>SUM(L9808:L9809)</f>
        <v>425431.03448275867</v>
      </c>
    </row>
    <row r="9811" spans="1:253" ht="13">
      <c r="D9811" s="456"/>
      <c r="E9811" s="247"/>
      <c r="F9811" s="279"/>
      <c r="G9811" s="484"/>
      <c r="H9811" s="829"/>
      <c r="K9811" s="829"/>
      <c r="L9811" s="285"/>
      <c r="M9811" s="267" t="s">
        <v>169</v>
      </c>
      <c r="N9811" s="268" t="s">
        <v>169</v>
      </c>
    </row>
    <row r="9812" spans="1:253" ht="13">
      <c r="D9812" s="456"/>
      <c r="E9812" s="247"/>
      <c r="F9812" s="279"/>
      <c r="G9812" s="484"/>
      <c r="H9812" s="233" t="s">
        <v>170</v>
      </c>
      <c r="L9812" s="285"/>
      <c r="M9812" s="230" t="s">
        <v>128</v>
      </c>
      <c r="N9812" s="230">
        <f>SUM(N9806:N9810)</f>
        <v>449531.03448275867</v>
      </c>
    </row>
    <row r="9813" spans="1:253" s="245" customFormat="1" ht="12.75" customHeight="1">
      <c r="A9813" s="231"/>
      <c r="B9813" s="1250"/>
      <c r="C9813" s="1250"/>
      <c r="D9813" s="456"/>
      <c r="E9813" s="247"/>
      <c r="F9813" s="279"/>
      <c r="G9813" s="484"/>
      <c r="H9813" s="269" t="s">
        <v>3123</v>
      </c>
      <c r="I9813" s="233"/>
      <c r="J9813" s="233"/>
      <c r="K9813" s="270"/>
      <c r="L9813" s="233"/>
      <c r="M9813" s="230" t="s">
        <v>128</v>
      </c>
      <c r="N9813" s="265">
        <f>N9812*$Q$4</f>
        <v>44953.10344827587</v>
      </c>
      <c r="O9813" s="233"/>
      <c r="P9813" s="233"/>
      <c r="Q9813" s="233"/>
      <c r="R9813" s="233"/>
      <c r="S9813" s="233"/>
      <c r="T9813" s="233"/>
      <c r="U9813" s="233"/>
      <c r="V9813" s="233"/>
      <c r="W9813" s="233"/>
      <c r="X9813" s="233"/>
      <c r="Y9813" s="233"/>
      <c r="Z9813" s="233"/>
      <c r="AA9813" s="233"/>
      <c r="AB9813" s="233"/>
      <c r="AC9813" s="233"/>
      <c r="AD9813" s="233"/>
      <c r="AE9813" s="233"/>
      <c r="AF9813" s="233"/>
      <c r="AG9813" s="233"/>
      <c r="AH9813" s="233"/>
      <c r="AI9813" s="233"/>
      <c r="AJ9813" s="233"/>
      <c r="AK9813" s="233"/>
      <c r="AL9813" s="233"/>
      <c r="AM9813" s="233"/>
      <c r="AN9813" s="233"/>
      <c r="AO9813" s="233"/>
      <c r="AP9813" s="233"/>
      <c r="AQ9813" s="233"/>
      <c r="AR9813" s="233"/>
      <c r="AS9813" s="233"/>
      <c r="AT9813" s="233"/>
      <c r="AU9813" s="233"/>
      <c r="AV9813" s="233"/>
      <c r="AW9813" s="233"/>
      <c r="AX9813" s="233"/>
      <c r="AY9813" s="233"/>
      <c r="AZ9813" s="233"/>
      <c r="BA9813" s="233"/>
      <c r="BB9813" s="233"/>
      <c r="BC9813" s="233"/>
      <c r="BD9813" s="233"/>
      <c r="BE9813" s="233"/>
      <c r="BF9813" s="233"/>
      <c r="BG9813" s="233"/>
      <c r="BH9813" s="233"/>
      <c r="BI9813" s="233"/>
      <c r="BJ9813" s="233"/>
      <c r="BK9813" s="233"/>
      <c r="BL9813" s="233"/>
      <c r="BM9813" s="233"/>
      <c r="BN9813" s="233"/>
      <c r="BO9813" s="233"/>
      <c r="BP9813" s="233"/>
      <c r="BQ9813" s="233"/>
      <c r="BR9813" s="233"/>
      <c r="BS9813" s="233"/>
      <c r="BT9813" s="233"/>
      <c r="BU9813" s="233"/>
      <c r="BV9813" s="233"/>
      <c r="BW9813" s="233"/>
      <c r="BX9813" s="233"/>
      <c r="BY9813" s="233"/>
      <c r="BZ9813" s="233"/>
      <c r="CA9813" s="233"/>
      <c r="CB9813" s="233"/>
      <c r="CC9813" s="233"/>
      <c r="CD9813" s="233"/>
      <c r="CE9813" s="233"/>
      <c r="CF9813" s="233"/>
      <c r="CG9813" s="233"/>
      <c r="CH9813" s="233"/>
      <c r="CI9813" s="233"/>
      <c r="CJ9813" s="233"/>
      <c r="CK9813" s="233"/>
      <c r="CL9813" s="233"/>
      <c r="CM9813" s="233"/>
      <c r="CN9813" s="233"/>
      <c r="CO9813" s="233"/>
      <c r="CP9813" s="233"/>
      <c r="CQ9813" s="233"/>
      <c r="CR9813" s="233"/>
      <c r="CS9813" s="233"/>
      <c r="CT9813" s="233"/>
      <c r="CU9813" s="233"/>
      <c r="CV9813" s="233"/>
      <c r="CW9813" s="233"/>
      <c r="CX9813" s="233"/>
      <c r="CY9813" s="233"/>
      <c r="CZ9813" s="233"/>
      <c r="DA9813" s="233"/>
      <c r="DB9813" s="233"/>
      <c r="DC9813" s="233"/>
      <c r="DD9813" s="233"/>
      <c r="DE9813" s="233"/>
      <c r="DF9813" s="233"/>
      <c r="DG9813" s="233"/>
      <c r="DH9813" s="233"/>
      <c r="DI9813" s="233"/>
      <c r="DJ9813" s="233"/>
      <c r="DK9813" s="233"/>
      <c r="DL9813" s="233"/>
      <c r="DM9813" s="233"/>
      <c r="DN9813" s="233"/>
      <c r="DO9813" s="233"/>
      <c r="DP9813" s="233"/>
      <c r="DQ9813" s="233"/>
      <c r="DR9813" s="233"/>
      <c r="DS9813" s="233"/>
      <c r="DT9813" s="233"/>
      <c r="DU9813" s="233"/>
      <c r="DV9813" s="233"/>
      <c r="DW9813" s="233"/>
      <c r="DX9813" s="233"/>
      <c r="DY9813" s="233"/>
      <c r="DZ9813" s="233"/>
      <c r="EA9813" s="233"/>
      <c r="EB9813" s="233"/>
      <c r="EC9813" s="233"/>
      <c r="ED9813" s="233"/>
      <c r="EE9813" s="233"/>
      <c r="EF9813" s="233"/>
      <c r="EG9813" s="233"/>
      <c r="EH9813" s="233"/>
      <c r="EI9813" s="233"/>
      <c r="EJ9813" s="233"/>
      <c r="EK9813" s="233"/>
      <c r="EL9813" s="233"/>
      <c r="EM9813" s="233"/>
      <c r="EN9813" s="233"/>
      <c r="EO9813" s="233"/>
      <c r="EP9813" s="233"/>
      <c r="EQ9813" s="233"/>
      <c r="ER9813" s="233"/>
      <c r="ES9813" s="233"/>
      <c r="ET9813" s="233"/>
      <c r="EU9813" s="233"/>
      <c r="EV9813" s="233"/>
      <c r="EW9813" s="233"/>
      <c r="EX9813" s="233"/>
      <c r="EY9813" s="233"/>
      <c r="EZ9813" s="233"/>
      <c r="FA9813" s="233"/>
      <c r="FB9813" s="233"/>
      <c r="FC9813" s="233"/>
      <c r="FD9813" s="233"/>
      <c r="FE9813" s="233"/>
      <c r="FF9813" s="233"/>
      <c r="FG9813" s="233"/>
      <c r="FH9813" s="233"/>
      <c r="FI9813" s="233"/>
      <c r="FJ9813" s="233"/>
      <c r="FK9813" s="233"/>
      <c r="FL9813" s="233"/>
      <c r="FM9813" s="233"/>
      <c r="FN9813" s="233"/>
      <c r="FO9813" s="233"/>
      <c r="FP9813" s="233"/>
      <c r="FQ9813" s="233"/>
      <c r="FR9813" s="233"/>
      <c r="FS9813" s="233"/>
      <c r="FT9813" s="233"/>
      <c r="FU9813" s="233"/>
      <c r="FV9813" s="233"/>
      <c r="FW9813" s="233"/>
      <c r="FX9813" s="233"/>
      <c r="FY9813" s="233"/>
      <c r="FZ9813" s="233"/>
      <c r="GA9813" s="233"/>
      <c r="GB9813" s="233"/>
      <c r="GC9813" s="233"/>
      <c r="GD9813" s="233"/>
      <c r="GE9813" s="233"/>
      <c r="GF9813" s="233"/>
      <c r="GG9813" s="233"/>
      <c r="GH9813" s="233"/>
      <c r="GI9813" s="233"/>
      <c r="GJ9813" s="233"/>
      <c r="GK9813" s="233"/>
      <c r="GL9813" s="233"/>
      <c r="GM9813" s="233"/>
      <c r="GN9813" s="233"/>
      <c r="GO9813" s="233"/>
      <c r="GP9813" s="233"/>
      <c r="GQ9813" s="233"/>
      <c r="GR9813" s="233"/>
      <c r="GS9813" s="233"/>
      <c r="GT9813" s="233"/>
      <c r="GU9813" s="233"/>
      <c r="GV9813" s="233"/>
      <c r="GW9813" s="233"/>
      <c r="GX9813" s="233"/>
      <c r="GY9813" s="233"/>
      <c r="GZ9813" s="233"/>
      <c r="HA9813" s="233"/>
      <c r="HB9813" s="233"/>
      <c r="HC9813" s="233"/>
      <c r="HD9813" s="233"/>
      <c r="HE9813" s="233"/>
      <c r="HF9813" s="233"/>
      <c r="HG9813" s="233"/>
      <c r="HH9813" s="233"/>
      <c r="HI9813" s="233"/>
      <c r="HJ9813" s="233"/>
      <c r="HK9813" s="233"/>
      <c r="HL9813" s="233"/>
      <c r="HM9813" s="233"/>
      <c r="HN9813" s="233"/>
      <c r="HO9813" s="233"/>
      <c r="HP9813" s="233"/>
      <c r="HQ9813" s="233"/>
      <c r="HR9813" s="233"/>
      <c r="HS9813" s="233"/>
      <c r="HT9813" s="233"/>
      <c r="HU9813" s="233"/>
      <c r="HV9813" s="233"/>
      <c r="HW9813" s="233"/>
      <c r="HX9813" s="233"/>
      <c r="HY9813" s="233"/>
      <c r="HZ9813" s="233"/>
      <c r="IA9813" s="233"/>
      <c r="IB9813" s="233"/>
      <c r="IC9813" s="233"/>
      <c r="ID9813" s="233"/>
      <c r="IE9813" s="233"/>
      <c r="IF9813" s="233"/>
      <c r="IG9813" s="233"/>
      <c r="IH9813" s="233"/>
      <c r="II9813" s="233"/>
      <c r="IJ9813" s="233"/>
      <c r="IK9813" s="233"/>
      <c r="IL9813" s="233"/>
      <c r="IM9813" s="233"/>
      <c r="IN9813" s="233"/>
      <c r="IO9813" s="233"/>
      <c r="IP9813" s="233"/>
      <c r="IQ9813" s="233"/>
      <c r="IR9813" s="233"/>
      <c r="IS9813" s="233"/>
    </row>
    <row r="9814" spans="1:253" ht="12.75" customHeight="1">
      <c r="D9814" s="456"/>
      <c r="E9814" s="247"/>
      <c r="F9814" s="279"/>
      <c r="G9814" s="484"/>
      <c r="H9814" s="233" t="s">
        <v>171</v>
      </c>
      <c r="L9814" s="285"/>
      <c r="M9814" s="426" t="s">
        <v>128</v>
      </c>
      <c r="N9814" s="423">
        <f>ROUNDDOWN((N9812+N9813),0)</f>
        <v>494484</v>
      </c>
    </row>
    <row r="9815" spans="1:253" ht="13">
      <c r="D9815" s="456"/>
      <c r="E9815" s="247"/>
      <c r="F9815" s="279"/>
      <c r="G9815" s="484"/>
      <c r="L9815" s="285"/>
      <c r="M9815" s="426"/>
      <c r="N9815" s="423"/>
    </row>
    <row r="9816" spans="1:253" ht="12.75" customHeight="1">
      <c r="A9816" s="258">
        <f>1+A9801</f>
        <v>418</v>
      </c>
      <c r="B9816" s="1250" t="s">
        <v>1872</v>
      </c>
      <c r="C9816" s="1250"/>
      <c r="D9816" s="466" t="s">
        <v>1873</v>
      </c>
      <c r="E9816" s="475"/>
      <c r="F9816" s="360"/>
      <c r="G9816" s="477"/>
      <c r="H9816" s="245"/>
      <c r="I9816" s="245"/>
      <c r="J9816" s="245"/>
      <c r="K9816" s="245"/>
      <c r="L9816" s="297"/>
      <c r="M9816" s="423"/>
      <c r="N9816" s="245"/>
      <c r="O9816" s="245"/>
      <c r="P9816" s="245"/>
      <c r="Q9816" s="245"/>
      <c r="R9816" s="245"/>
      <c r="S9816" s="245"/>
      <c r="T9816" s="245"/>
      <c r="U9816" s="245"/>
      <c r="V9816" s="245"/>
      <c r="W9816" s="245"/>
      <c r="X9816" s="245"/>
      <c r="Y9816" s="245"/>
      <c r="Z9816" s="245"/>
      <c r="AA9816" s="245"/>
      <c r="AB9816" s="245"/>
      <c r="AC9816" s="245"/>
      <c r="AD9816" s="245"/>
      <c r="AE9816" s="245"/>
      <c r="AF9816" s="245"/>
      <c r="AG9816" s="245"/>
      <c r="AH9816" s="245"/>
      <c r="AI9816" s="245"/>
      <c r="AJ9816" s="245"/>
      <c r="AK9816" s="245"/>
      <c r="AL9816" s="245"/>
      <c r="AM9816" s="245"/>
      <c r="AN9816" s="245"/>
      <c r="AO9816" s="245"/>
      <c r="AP9816" s="245"/>
      <c r="AQ9816" s="245"/>
      <c r="AR9816" s="245"/>
      <c r="AS9816" s="245"/>
      <c r="AT9816" s="245"/>
      <c r="AU9816" s="245"/>
      <c r="AV9816" s="245"/>
      <c r="AW9816" s="245"/>
      <c r="AX9816" s="245"/>
      <c r="AY9816" s="245"/>
      <c r="AZ9816" s="245"/>
      <c r="BA9816" s="245"/>
      <c r="BB9816" s="245"/>
      <c r="BC9816" s="245"/>
      <c r="BD9816" s="245"/>
      <c r="BE9816" s="245"/>
      <c r="BF9816" s="245"/>
      <c r="BG9816" s="245"/>
      <c r="BH9816" s="245"/>
      <c r="BI9816" s="245"/>
      <c r="BJ9816" s="245"/>
      <c r="BK9816" s="245"/>
      <c r="BL9816" s="245"/>
      <c r="BM9816" s="245"/>
      <c r="BN9816" s="245"/>
      <c r="BO9816" s="245"/>
      <c r="BP9816" s="245"/>
      <c r="BQ9816" s="245"/>
      <c r="BR9816" s="245"/>
      <c r="BS9816" s="245"/>
      <c r="BT9816" s="245"/>
      <c r="BU9816" s="245"/>
      <c r="BV9816" s="245"/>
      <c r="BW9816" s="245"/>
      <c r="BX9816" s="245"/>
      <c r="BY9816" s="245"/>
      <c r="BZ9816" s="245"/>
      <c r="CA9816" s="245"/>
      <c r="CB9816" s="245"/>
      <c r="CC9816" s="245"/>
      <c r="CD9816" s="245"/>
      <c r="CE9816" s="245"/>
      <c r="CF9816" s="245"/>
      <c r="CG9816" s="245"/>
      <c r="CH9816" s="245"/>
      <c r="CI9816" s="245"/>
      <c r="CJ9816" s="245"/>
      <c r="CK9816" s="245"/>
      <c r="CL9816" s="245"/>
      <c r="CM9816" s="245"/>
      <c r="CN9816" s="245"/>
      <c r="CO9816" s="245"/>
      <c r="CP9816" s="245"/>
      <c r="CQ9816" s="245"/>
      <c r="CR9816" s="245"/>
      <c r="CS9816" s="245"/>
      <c r="CT9816" s="245"/>
      <c r="CU9816" s="245"/>
      <c r="CV9816" s="245"/>
      <c r="CW9816" s="245"/>
      <c r="CX9816" s="245"/>
      <c r="CY9816" s="245"/>
      <c r="CZ9816" s="245"/>
      <c r="DA9816" s="245"/>
      <c r="DB9816" s="245"/>
      <c r="DC9816" s="245"/>
      <c r="DD9816" s="245"/>
      <c r="DE9816" s="245"/>
      <c r="DF9816" s="245"/>
      <c r="DG9816" s="245"/>
      <c r="DH9816" s="245"/>
      <c r="DI9816" s="245"/>
      <c r="DJ9816" s="245"/>
      <c r="DK9816" s="245"/>
      <c r="DL9816" s="245"/>
      <c r="DM9816" s="245"/>
      <c r="DN9816" s="245"/>
      <c r="DO9816" s="245"/>
      <c r="DP9816" s="245"/>
      <c r="DQ9816" s="245"/>
      <c r="DR9816" s="245"/>
      <c r="DS9816" s="245"/>
      <c r="DT9816" s="245"/>
      <c r="DU9816" s="245"/>
      <c r="DV9816" s="245"/>
      <c r="DW9816" s="245"/>
      <c r="DX9816" s="245"/>
      <c r="DY9816" s="245"/>
      <c r="DZ9816" s="245"/>
      <c r="EA9816" s="245"/>
      <c r="EB9816" s="245"/>
      <c r="EC9816" s="245"/>
      <c r="ED9816" s="245"/>
      <c r="EE9816" s="245"/>
      <c r="EF9816" s="245"/>
      <c r="EG9816" s="245"/>
      <c r="EH9816" s="245"/>
      <c r="EI9816" s="245"/>
      <c r="EJ9816" s="245"/>
      <c r="EK9816" s="245"/>
      <c r="EL9816" s="245"/>
      <c r="EM9816" s="245"/>
      <c r="EN9816" s="245"/>
      <c r="EO9816" s="245"/>
      <c r="EP9816" s="245"/>
      <c r="EQ9816" s="245"/>
      <c r="ER9816" s="245"/>
      <c r="ES9816" s="245"/>
      <c r="ET9816" s="245"/>
      <c r="EU9816" s="245"/>
      <c r="EV9816" s="245"/>
      <c r="EW9816" s="245"/>
      <c r="EX9816" s="245"/>
      <c r="EY9816" s="245"/>
      <c r="EZ9816" s="245"/>
      <c r="FA9816" s="245"/>
      <c r="FB9816" s="245"/>
      <c r="FC9816" s="245"/>
      <c r="FD9816" s="245"/>
      <c r="FE9816" s="245"/>
      <c r="FF9816" s="245"/>
      <c r="FG9816" s="245"/>
      <c r="FH9816" s="245"/>
      <c r="FI9816" s="245"/>
      <c r="FJ9816" s="245"/>
      <c r="FK9816" s="245"/>
      <c r="FL9816" s="245"/>
      <c r="FM9816" s="245"/>
      <c r="FN9816" s="245"/>
      <c r="FO9816" s="245"/>
      <c r="FP9816" s="245"/>
      <c r="FQ9816" s="245"/>
      <c r="FR9816" s="245"/>
      <c r="FS9816" s="245"/>
      <c r="FT9816" s="245"/>
      <c r="FU9816" s="245"/>
      <c r="FV9816" s="245"/>
      <c r="FW9816" s="245"/>
      <c r="FX9816" s="245"/>
      <c r="FY9816" s="245"/>
      <c r="FZ9816" s="245"/>
      <c r="GA9816" s="245"/>
      <c r="GB9816" s="245"/>
      <c r="GC9816" s="245"/>
      <c r="GD9816" s="245"/>
      <c r="GE9816" s="245"/>
      <c r="GF9816" s="245"/>
      <c r="GG9816" s="245"/>
      <c r="GH9816" s="245"/>
      <c r="GI9816" s="245"/>
      <c r="GJ9816" s="245"/>
      <c r="GK9816" s="245"/>
      <c r="GL9816" s="245"/>
      <c r="GM9816" s="245"/>
      <c r="GN9816" s="245"/>
      <c r="GO9816" s="245"/>
      <c r="GP9816" s="245"/>
      <c r="GQ9816" s="245"/>
      <c r="GR9816" s="245"/>
      <c r="GS9816" s="245"/>
      <c r="GT9816" s="245"/>
      <c r="GU9816" s="245"/>
      <c r="GV9816" s="245"/>
      <c r="GW9816" s="245"/>
      <c r="GX9816" s="245"/>
      <c r="GY9816" s="245"/>
      <c r="GZ9816" s="245"/>
      <c r="HA9816" s="245"/>
      <c r="HB9816" s="245"/>
      <c r="HC9816" s="245"/>
      <c r="HD9816" s="245"/>
      <c r="HE9816" s="245"/>
      <c r="HF9816" s="245"/>
      <c r="HG9816" s="245"/>
      <c r="HH9816" s="245"/>
      <c r="HI9816" s="245"/>
      <c r="HJ9816" s="245"/>
      <c r="HK9816" s="245"/>
      <c r="HL9816" s="245"/>
      <c r="HM9816" s="245"/>
      <c r="HN9816" s="245"/>
      <c r="HO9816" s="245"/>
      <c r="HP9816" s="245"/>
      <c r="HQ9816" s="245"/>
      <c r="HR9816" s="245"/>
      <c r="HS9816" s="245"/>
      <c r="HT9816" s="245"/>
      <c r="HU9816" s="245"/>
      <c r="HV9816" s="245"/>
      <c r="HW9816" s="245"/>
      <c r="HX9816" s="245"/>
      <c r="HY9816" s="245"/>
      <c r="HZ9816" s="245"/>
      <c r="IA9816" s="245"/>
      <c r="IB9816" s="245"/>
      <c r="IC9816" s="245"/>
      <c r="ID9816" s="245"/>
      <c r="IE9816" s="245"/>
      <c r="IF9816" s="245"/>
      <c r="IG9816" s="245"/>
      <c r="IH9816" s="245"/>
      <c r="II9816" s="245"/>
      <c r="IJ9816" s="245"/>
      <c r="IK9816" s="245"/>
      <c r="IL9816" s="245"/>
      <c r="IM9816" s="245"/>
      <c r="IN9816" s="245"/>
      <c r="IO9816" s="245"/>
      <c r="IP9816" s="245"/>
      <c r="IQ9816" s="245"/>
      <c r="IR9816" s="245"/>
      <c r="IS9816" s="245"/>
    </row>
    <row r="9817" spans="1:253" ht="12.75" customHeight="1">
      <c r="D9817" s="467"/>
      <c r="E9817" s="325" t="s">
        <v>236</v>
      </c>
      <c r="F9817" s="386" t="s">
        <v>645</v>
      </c>
      <c r="G9817" s="478"/>
      <c r="H9817" s="386"/>
      <c r="I9817" s="386"/>
      <c r="J9817" s="386"/>
      <c r="K9817" s="279"/>
      <c r="L9817" s="479"/>
      <c r="M9817" s="426"/>
    </row>
    <row r="9818" spans="1:253" ht="12.75" customHeight="1">
      <c r="A9818" s="387"/>
      <c r="B9818" s="293"/>
      <c r="C9818" s="293"/>
      <c r="D9818" s="470">
        <v>1</v>
      </c>
      <c r="E9818" s="247" t="s">
        <v>4</v>
      </c>
      <c r="F9818" s="1380" t="s">
        <v>1874</v>
      </c>
      <c r="G9818" s="480" t="s">
        <v>151</v>
      </c>
      <c r="H9818" s="428">
        <f>Bahan!$C$747</f>
        <v>3500000</v>
      </c>
      <c r="I9818" s="428"/>
      <c r="J9818" s="428"/>
      <c r="K9818" s="426" t="s">
        <v>128</v>
      </c>
      <c r="L9818" s="481">
        <f>D9818*H9818</f>
        <v>3500000</v>
      </c>
      <c r="M9818" s="426"/>
    </row>
    <row r="9819" spans="1:253" ht="12.75" customHeight="1">
      <c r="A9819" s="387"/>
      <c r="B9819" s="293"/>
      <c r="C9819" s="293"/>
      <c r="D9819" s="470">
        <v>0.03</v>
      </c>
      <c r="E9819" s="247" t="s">
        <v>8</v>
      </c>
      <c r="F9819" s="1380" t="s">
        <v>704</v>
      </c>
      <c r="G9819" s="480" t="s">
        <v>151</v>
      </c>
      <c r="H9819" s="428">
        <f>H9818</f>
        <v>3500000</v>
      </c>
      <c r="I9819" s="428"/>
      <c r="J9819" s="428"/>
      <c r="K9819" s="426" t="s">
        <v>128</v>
      </c>
      <c r="L9819" s="481">
        <f>D9819*H9819</f>
        <v>105000</v>
      </c>
      <c r="M9819" s="426"/>
    </row>
    <row r="9820" spans="1:253" ht="12.75" customHeight="1">
      <c r="D9820" s="482"/>
      <c r="E9820" s="247"/>
      <c r="F9820" s="279"/>
      <c r="G9820" s="483"/>
      <c r="L9820" s="285"/>
      <c r="M9820" s="426" t="s">
        <v>128</v>
      </c>
      <c r="N9820" s="265">
        <f>SUM(L9818:L9819)</f>
        <v>3605000</v>
      </c>
    </row>
    <row r="9821" spans="1:253" ht="13">
      <c r="D9821" s="472"/>
      <c r="E9821" s="247"/>
      <c r="F9821" s="293"/>
      <c r="G9821" s="483"/>
      <c r="H9821" s="829"/>
      <c r="I9821" s="829"/>
      <c r="J9821" s="829"/>
      <c r="K9821" s="426"/>
      <c r="L9821" s="285"/>
      <c r="M9821" s="431" t="s">
        <v>169</v>
      </c>
      <c r="N9821" s="268" t="s">
        <v>169</v>
      </c>
    </row>
    <row r="9822" spans="1:253" ht="13">
      <c r="D9822" s="482"/>
      <c r="E9822" s="247"/>
      <c r="F9822" s="279"/>
      <c r="G9822" s="484"/>
      <c r="H9822" s="233" t="s">
        <v>170</v>
      </c>
      <c r="L9822" s="285"/>
      <c r="M9822" s="426" t="s">
        <v>128</v>
      </c>
      <c r="N9822" s="426">
        <f>SUM(N9820:N9820)</f>
        <v>3605000</v>
      </c>
    </row>
    <row r="9823" spans="1:253" s="245" customFormat="1" ht="12.75" customHeight="1">
      <c r="A9823" s="231"/>
      <c r="B9823" s="829"/>
      <c r="C9823" s="829"/>
      <c r="D9823" s="482"/>
      <c r="E9823" s="247"/>
      <c r="F9823" s="279"/>
      <c r="G9823" s="484"/>
      <c r="H9823" s="269" t="s">
        <v>3123</v>
      </c>
      <c r="I9823" s="233"/>
      <c r="J9823" s="233"/>
      <c r="K9823" s="270"/>
      <c r="L9823" s="233"/>
      <c r="M9823" s="230" t="s">
        <v>128</v>
      </c>
      <c r="N9823" s="265">
        <f>N9822*$Q$4</f>
        <v>360500</v>
      </c>
      <c r="O9823" s="233"/>
      <c r="P9823" s="233"/>
      <c r="Q9823" s="233"/>
      <c r="R9823" s="233"/>
      <c r="S9823" s="233"/>
      <c r="T9823" s="233"/>
      <c r="U9823" s="233"/>
      <c r="V9823" s="233"/>
      <c r="W9823" s="233"/>
      <c r="X9823" s="233"/>
      <c r="Y9823" s="233"/>
      <c r="Z9823" s="233"/>
      <c r="AA9823" s="233"/>
      <c r="AB9823" s="233"/>
      <c r="AC9823" s="233"/>
      <c r="AD9823" s="233"/>
      <c r="AE9823" s="233"/>
      <c r="AF9823" s="233"/>
      <c r="AG9823" s="233"/>
      <c r="AH9823" s="233"/>
      <c r="AI9823" s="233"/>
      <c r="AJ9823" s="233"/>
      <c r="AK9823" s="233"/>
      <c r="AL9823" s="233"/>
      <c r="AM9823" s="233"/>
      <c r="AN9823" s="233"/>
      <c r="AO9823" s="233"/>
      <c r="AP9823" s="233"/>
      <c r="AQ9823" s="233"/>
      <c r="AR9823" s="233"/>
      <c r="AS9823" s="233"/>
      <c r="AT9823" s="233"/>
      <c r="AU9823" s="233"/>
      <c r="AV9823" s="233"/>
      <c r="AW9823" s="233"/>
      <c r="AX9823" s="233"/>
      <c r="AY9823" s="233"/>
      <c r="AZ9823" s="233"/>
      <c r="BA9823" s="233"/>
      <c r="BB9823" s="233"/>
      <c r="BC9823" s="233"/>
      <c r="BD9823" s="233"/>
      <c r="BE9823" s="233"/>
      <c r="BF9823" s="233"/>
      <c r="BG9823" s="233"/>
      <c r="BH9823" s="233"/>
      <c r="BI9823" s="233"/>
      <c r="BJ9823" s="233"/>
      <c r="BK9823" s="233"/>
      <c r="BL9823" s="233"/>
      <c r="BM9823" s="233"/>
      <c r="BN9823" s="233"/>
      <c r="BO9823" s="233"/>
      <c r="BP9823" s="233"/>
      <c r="BQ9823" s="233"/>
      <c r="BR9823" s="233"/>
      <c r="BS9823" s="233"/>
      <c r="BT9823" s="233"/>
      <c r="BU9823" s="233"/>
      <c r="BV9823" s="233"/>
      <c r="BW9823" s="233"/>
      <c r="BX9823" s="233"/>
      <c r="BY9823" s="233"/>
      <c r="BZ9823" s="233"/>
      <c r="CA9823" s="233"/>
      <c r="CB9823" s="233"/>
      <c r="CC9823" s="233"/>
      <c r="CD9823" s="233"/>
      <c r="CE9823" s="233"/>
      <c r="CF9823" s="233"/>
      <c r="CG9823" s="233"/>
      <c r="CH9823" s="233"/>
      <c r="CI9823" s="233"/>
      <c r="CJ9823" s="233"/>
      <c r="CK9823" s="233"/>
      <c r="CL9823" s="233"/>
      <c r="CM9823" s="233"/>
      <c r="CN9823" s="233"/>
      <c r="CO9823" s="233"/>
      <c r="CP9823" s="233"/>
      <c r="CQ9823" s="233"/>
      <c r="CR9823" s="233"/>
      <c r="CS9823" s="233"/>
      <c r="CT9823" s="233"/>
      <c r="CU9823" s="233"/>
      <c r="CV9823" s="233"/>
      <c r="CW9823" s="233"/>
      <c r="CX9823" s="233"/>
      <c r="CY9823" s="233"/>
      <c r="CZ9823" s="233"/>
      <c r="DA9823" s="233"/>
      <c r="DB9823" s="233"/>
      <c r="DC9823" s="233"/>
      <c r="DD9823" s="233"/>
      <c r="DE9823" s="233"/>
      <c r="DF9823" s="233"/>
      <c r="DG9823" s="233"/>
      <c r="DH9823" s="233"/>
      <c r="DI9823" s="233"/>
      <c r="DJ9823" s="233"/>
      <c r="DK9823" s="233"/>
      <c r="DL9823" s="233"/>
      <c r="DM9823" s="233"/>
      <c r="DN9823" s="233"/>
      <c r="DO9823" s="233"/>
      <c r="DP9823" s="233"/>
      <c r="DQ9823" s="233"/>
      <c r="DR9823" s="233"/>
      <c r="DS9823" s="233"/>
      <c r="DT9823" s="233"/>
      <c r="DU9823" s="233"/>
      <c r="DV9823" s="233"/>
      <c r="DW9823" s="233"/>
      <c r="DX9823" s="233"/>
      <c r="DY9823" s="233"/>
      <c r="DZ9823" s="233"/>
      <c r="EA9823" s="233"/>
      <c r="EB9823" s="233"/>
      <c r="EC9823" s="233"/>
      <c r="ED9823" s="233"/>
      <c r="EE9823" s="233"/>
      <c r="EF9823" s="233"/>
      <c r="EG9823" s="233"/>
      <c r="EH9823" s="233"/>
      <c r="EI9823" s="233"/>
      <c r="EJ9823" s="233"/>
      <c r="EK9823" s="233"/>
      <c r="EL9823" s="233"/>
      <c r="EM9823" s="233"/>
      <c r="EN9823" s="233"/>
      <c r="EO9823" s="233"/>
      <c r="EP9823" s="233"/>
      <c r="EQ9823" s="233"/>
      <c r="ER9823" s="233"/>
      <c r="ES9823" s="233"/>
      <c r="ET9823" s="233"/>
      <c r="EU9823" s="233"/>
      <c r="EV9823" s="233"/>
      <c r="EW9823" s="233"/>
      <c r="EX9823" s="233"/>
      <c r="EY9823" s="233"/>
      <c r="EZ9823" s="233"/>
      <c r="FA9823" s="233"/>
      <c r="FB9823" s="233"/>
      <c r="FC9823" s="233"/>
      <c r="FD9823" s="233"/>
      <c r="FE9823" s="233"/>
      <c r="FF9823" s="233"/>
      <c r="FG9823" s="233"/>
      <c r="FH9823" s="233"/>
      <c r="FI9823" s="233"/>
      <c r="FJ9823" s="233"/>
      <c r="FK9823" s="233"/>
      <c r="FL9823" s="233"/>
      <c r="FM9823" s="233"/>
      <c r="FN9823" s="233"/>
      <c r="FO9823" s="233"/>
      <c r="FP9823" s="233"/>
      <c r="FQ9823" s="233"/>
      <c r="FR9823" s="233"/>
      <c r="FS9823" s="233"/>
      <c r="FT9823" s="233"/>
      <c r="FU9823" s="233"/>
      <c r="FV9823" s="233"/>
      <c r="FW9823" s="233"/>
      <c r="FX9823" s="233"/>
      <c r="FY9823" s="233"/>
      <c r="FZ9823" s="233"/>
      <c r="GA9823" s="233"/>
      <c r="GB9823" s="233"/>
      <c r="GC9823" s="233"/>
      <c r="GD9823" s="233"/>
      <c r="GE9823" s="233"/>
      <c r="GF9823" s="233"/>
      <c r="GG9823" s="233"/>
      <c r="GH9823" s="233"/>
      <c r="GI9823" s="233"/>
      <c r="GJ9823" s="233"/>
      <c r="GK9823" s="233"/>
      <c r="GL9823" s="233"/>
      <c r="GM9823" s="233"/>
      <c r="GN9823" s="233"/>
      <c r="GO9823" s="233"/>
      <c r="GP9823" s="233"/>
      <c r="GQ9823" s="233"/>
      <c r="GR9823" s="233"/>
      <c r="GS9823" s="233"/>
      <c r="GT9823" s="233"/>
      <c r="GU9823" s="233"/>
      <c r="GV9823" s="233"/>
      <c r="GW9823" s="233"/>
      <c r="GX9823" s="233"/>
      <c r="GY9823" s="233"/>
      <c r="GZ9823" s="233"/>
      <c r="HA9823" s="233"/>
      <c r="HB9823" s="233"/>
      <c r="HC9823" s="233"/>
      <c r="HD9823" s="233"/>
      <c r="HE9823" s="233"/>
      <c r="HF9823" s="233"/>
      <c r="HG9823" s="233"/>
      <c r="HH9823" s="233"/>
      <c r="HI9823" s="233"/>
      <c r="HJ9823" s="233"/>
      <c r="HK9823" s="233"/>
      <c r="HL9823" s="233"/>
      <c r="HM9823" s="233"/>
      <c r="HN9823" s="233"/>
      <c r="HO9823" s="233"/>
      <c r="HP9823" s="233"/>
      <c r="HQ9823" s="233"/>
      <c r="HR9823" s="233"/>
      <c r="HS9823" s="233"/>
      <c r="HT9823" s="233"/>
      <c r="HU9823" s="233"/>
      <c r="HV9823" s="233"/>
      <c r="HW9823" s="233"/>
      <c r="HX9823" s="233"/>
      <c r="HY9823" s="233"/>
      <c r="HZ9823" s="233"/>
      <c r="IA9823" s="233"/>
      <c r="IB9823" s="233"/>
      <c r="IC9823" s="233"/>
      <c r="ID9823" s="233"/>
      <c r="IE9823" s="233"/>
      <c r="IF9823" s="233"/>
      <c r="IG9823" s="233"/>
      <c r="IH9823" s="233"/>
      <c r="II9823" s="233"/>
      <c r="IJ9823" s="233"/>
      <c r="IK9823" s="233"/>
      <c r="IL9823" s="233"/>
      <c r="IM9823" s="233"/>
      <c r="IN9823" s="233"/>
      <c r="IO9823" s="233"/>
      <c r="IP9823" s="233"/>
      <c r="IQ9823" s="233"/>
      <c r="IR9823" s="233"/>
      <c r="IS9823" s="233"/>
    </row>
    <row r="9824" spans="1:253" ht="12.75" customHeight="1">
      <c r="D9824" s="449"/>
      <c r="E9824" s="247"/>
      <c r="F9824" s="279"/>
      <c r="G9824" s="484"/>
      <c r="H9824" s="233" t="s">
        <v>171</v>
      </c>
      <c r="L9824" s="285"/>
      <c r="M9824" s="230" t="s">
        <v>128</v>
      </c>
      <c r="N9824" s="262">
        <f>ROUNDDOWN((N9822+N9823),0)</f>
        <v>3965500</v>
      </c>
    </row>
    <row r="9825" spans="1:253" ht="13">
      <c r="D9825" s="449"/>
      <c r="E9825" s="247"/>
      <c r="F9825" s="279"/>
      <c r="G9825" s="484"/>
      <c r="L9825" s="285"/>
      <c r="M9825" s="423"/>
      <c r="N9825" s="271"/>
    </row>
    <row r="9826" spans="1:253" ht="12.75" customHeight="1">
      <c r="A9826" s="258">
        <f>1+A9816</f>
        <v>419</v>
      </c>
      <c r="B9826" s="1250" t="s">
        <v>1875</v>
      </c>
      <c r="C9826" s="1250"/>
      <c r="D9826" s="466" t="s">
        <v>1876</v>
      </c>
      <c r="E9826" s="475"/>
      <c r="F9826" s="360"/>
      <c r="G9826" s="477"/>
      <c r="H9826" s="245"/>
      <c r="I9826" s="245"/>
      <c r="J9826" s="245"/>
      <c r="K9826" s="245"/>
      <c r="L9826" s="297"/>
      <c r="M9826" s="423"/>
      <c r="N9826" s="245"/>
      <c r="O9826" s="245"/>
      <c r="P9826" s="245"/>
      <c r="Q9826" s="245"/>
      <c r="R9826" s="245"/>
      <c r="S9826" s="245"/>
      <c r="T9826" s="245"/>
      <c r="U9826" s="245"/>
      <c r="V9826" s="245"/>
      <c r="W9826" s="245"/>
      <c r="X9826" s="245"/>
      <c r="Y9826" s="245"/>
      <c r="Z9826" s="245"/>
      <c r="AA9826" s="245"/>
      <c r="AB9826" s="245"/>
      <c r="AC9826" s="245"/>
      <c r="AD9826" s="245"/>
      <c r="AE9826" s="245"/>
      <c r="AF9826" s="245"/>
      <c r="AG9826" s="245"/>
      <c r="AH9826" s="245"/>
      <c r="AI9826" s="245"/>
      <c r="AJ9826" s="245"/>
      <c r="AK9826" s="245"/>
      <c r="AL9826" s="245"/>
      <c r="AM9826" s="245"/>
      <c r="AN9826" s="245"/>
      <c r="AO9826" s="245"/>
      <c r="AP9826" s="245"/>
      <c r="AQ9826" s="245"/>
      <c r="AR9826" s="245"/>
      <c r="AS9826" s="245"/>
      <c r="AT9826" s="245"/>
      <c r="AU9826" s="245"/>
      <c r="AV9826" s="245"/>
      <c r="AW9826" s="245"/>
      <c r="AX9826" s="245"/>
      <c r="AY9826" s="245"/>
      <c r="AZ9826" s="245"/>
      <c r="BA9826" s="245"/>
      <c r="BB9826" s="245"/>
      <c r="BC9826" s="245"/>
      <c r="BD9826" s="245"/>
      <c r="BE9826" s="245"/>
      <c r="BF9826" s="245"/>
      <c r="BG9826" s="245"/>
      <c r="BH9826" s="245"/>
      <c r="BI9826" s="245"/>
      <c r="BJ9826" s="245"/>
      <c r="BK9826" s="245"/>
      <c r="BL9826" s="245"/>
      <c r="BM9826" s="245"/>
      <c r="BN9826" s="245"/>
      <c r="BO9826" s="245"/>
      <c r="BP9826" s="245"/>
      <c r="BQ9826" s="245"/>
      <c r="BR9826" s="245"/>
      <c r="BS9826" s="245"/>
      <c r="BT9826" s="245"/>
      <c r="BU9826" s="245"/>
      <c r="BV9826" s="245"/>
      <c r="BW9826" s="245"/>
      <c r="BX9826" s="245"/>
      <c r="BY9826" s="245"/>
      <c r="BZ9826" s="245"/>
      <c r="CA9826" s="245"/>
      <c r="CB9826" s="245"/>
      <c r="CC9826" s="245"/>
      <c r="CD9826" s="245"/>
      <c r="CE9826" s="245"/>
      <c r="CF9826" s="245"/>
      <c r="CG9826" s="245"/>
      <c r="CH9826" s="245"/>
      <c r="CI9826" s="245"/>
      <c r="CJ9826" s="245"/>
      <c r="CK9826" s="245"/>
      <c r="CL9826" s="245"/>
      <c r="CM9826" s="245"/>
      <c r="CN9826" s="245"/>
      <c r="CO9826" s="245"/>
      <c r="CP9826" s="245"/>
      <c r="CQ9826" s="245"/>
      <c r="CR9826" s="245"/>
      <c r="CS9826" s="245"/>
      <c r="CT9826" s="245"/>
      <c r="CU9826" s="245"/>
      <c r="CV9826" s="245"/>
      <c r="CW9826" s="245"/>
      <c r="CX9826" s="245"/>
      <c r="CY9826" s="245"/>
      <c r="CZ9826" s="245"/>
      <c r="DA9826" s="245"/>
      <c r="DB9826" s="245"/>
      <c r="DC9826" s="245"/>
      <c r="DD9826" s="245"/>
      <c r="DE9826" s="245"/>
      <c r="DF9826" s="245"/>
      <c r="DG9826" s="245"/>
      <c r="DH9826" s="245"/>
      <c r="DI9826" s="245"/>
      <c r="DJ9826" s="245"/>
      <c r="DK9826" s="245"/>
      <c r="DL9826" s="245"/>
      <c r="DM9826" s="245"/>
      <c r="DN9826" s="245"/>
      <c r="DO9826" s="245"/>
      <c r="DP9826" s="245"/>
      <c r="DQ9826" s="245"/>
      <c r="DR9826" s="245"/>
      <c r="DS9826" s="245"/>
      <c r="DT9826" s="245"/>
      <c r="DU9826" s="245"/>
      <c r="DV9826" s="245"/>
      <c r="DW9826" s="245"/>
      <c r="DX9826" s="245"/>
      <c r="DY9826" s="245"/>
      <c r="DZ9826" s="245"/>
      <c r="EA9826" s="245"/>
      <c r="EB9826" s="245"/>
      <c r="EC9826" s="245"/>
      <c r="ED9826" s="245"/>
      <c r="EE9826" s="245"/>
      <c r="EF9826" s="245"/>
      <c r="EG9826" s="245"/>
      <c r="EH9826" s="245"/>
      <c r="EI9826" s="245"/>
      <c r="EJ9826" s="245"/>
      <c r="EK9826" s="245"/>
      <c r="EL9826" s="245"/>
      <c r="EM9826" s="245"/>
      <c r="EN9826" s="245"/>
      <c r="EO9826" s="245"/>
      <c r="EP9826" s="245"/>
      <c r="EQ9826" s="245"/>
      <c r="ER9826" s="245"/>
      <c r="ES9826" s="245"/>
      <c r="ET9826" s="245"/>
      <c r="EU9826" s="245"/>
      <c r="EV9826" s="245"/>
      <c r="EW9826" s="245"/>
      <c r="EX9826" s="245"/>
      <c r="EY9826" s="245"/>
      <c r="EZ9826" s="245"/>
      <c r="FA9826" s="245"/>
      <c r="FB9826" s="245"/>
      <c r="FC9826" s="245"/>
      <c r="FD9826" s="245"/>
      <c r="FE9826" s="245"/>
      <c r="FF9826" s="245"/>
      <c r="FG9826" s="245"/>
      <c r="FH9826" s="245"/>
      <c r="FI9826" s="245"/>
      <c r="FJ9826" s="245"/>
      <c r="FK9826" s="245"/>
      <c r="FL9826" s="245"/>
      <c r="FM9826" s="245"/>
      <c r="FN9826" s="245"/>
      <c r="FO9826" s="245"/>
      <c r="FP9826" s="245"/>
      <c r="FQ9826" s="245"/>
      <c r="FR9826" s="245"/>
      <c r="FS9826" s="245"/>
      <c r="FT9826" s="245"/>
      <c r="FU9826" s="245"/>
      <c r="FV9826" s="245"/>
      <c r="FW9826" s="245"/>
      <c r="FX9826" s="245"/>
      <c r="FY9826" s="245"/>
      <c r="FZ9826" s="245"/>
      <c r="GA9826" s="245"/>
      <c r="GB9826" s="245"/>
      <c r="GC9826" s="245"/>
      <c r="GD9826" s="245"/>
      <c r="GE9826" s="245"/>
      <c r="GF9826" s="245"/>
      <c r="GG9826" s="245"/>
      <c r="GH9826" s="245"/>
      <c r="GI9826" s="245"/>
      <c r="GJ9826" s="245"/>
      <c r="GK9826" s="245"/>
      <c r="GL9826" s="245"/>
      <c r="GM9826" s="245"/>
      <c r="GN9826" s="245"/>
      <c r="GO9826" s="245"/>
      <c r="GP9826" s="245"/>
      <c r="GQ9826" s="245"/>
      <c r="GR9826" s="245"/>
      <c r="GS9826" s="245"/>
      <c r="GT9826" s="245"/>
      <c r="GU9826" s="245"/>
      <c r="GV9826" s="245"/>
      <c r="GW9826" s="245"/>
      <c r="GX9826" s="245"/>
      <c r="GY9826" s="245"/>
      <c r="GZ9826" s="245"/>
      <c r="HA9826" s="245"/>
      <c r="HB9826" s="245"/>
      <c r="HC9826" s="245"/>
      <c r="HD9826" s="245"/>
      <c r="HE9826" s="245"/>
      <c r="HF9826" s="245"/>
      <c r="HG9826" s="245"/>
      <c r="HH9826" s="245"/>
      <c r="HI9826" s="245"/>
      <c r="HJ9826" s="245"/>
      <c r="HK9826" s="245"/>
      <c r="HL9826" s="245"/>
      <c r="HM9826" s="245"/>
      <c r="HN9826" s="245"/>
      <c r="HO9826" s="245"/>
      <c r="HP9826" s="245"/>
      <c r="HQ9826" s="245"/>
      <c r="HR9826" s="245"/>
      <c r="HS9826" s="245"/>
      <c r="HT9826" s="245"/>
      <c r="HU9826" s="245"/>
      <c r="HV9826" s="245"/>
      <c r="HW9826" s="245"/>
      <c r="HX9826" s="245"/>
      <c r="HY9826" s="245"/>
      <c r="HZ9826" s="245"/>
      <c r="IA9826" s="245"/>
      <c r="IB9826" s="245"/>
      <c r="IC9826" s="245"/>
      <c r="ID9826" s="245"/>
      <c r="IE9826" s="245"/>
      <c r="IF9826" s="245"/>
      <c r="IG9826" s="245"/>
      <c r="IH9826" s="245"/>
      <c r="II9826" s="245"/>
      <c r="IJ9826" s="245"/>
      <c r="IK9826" s="245"/>
      <c r="IL9826" s="245"/>
      <c r="IM9826" s="245"/>
      <c r="IN9826" s="245"/>
      <c r="IO9826" s="245"/>
      <c r="IP9826" s="245"/>
      <c r="IQ9826" s="245"/>
      <c r="IR9826" s="245"/>
      <c r="IS9826" s="245"/>
    </row>
    <row r="9827" spans="1:253" ht="12.75" customHeight="1">
      <c r="D9827" s="467"/>
      <c r="E9827" s="325" t="s">
        <v>236</v>
      </c>
      <c r="F9827" s="386" t="s">
        <v>645</v>
      </c>
      <c r="G9827" s="478"/>
      <c r="H9827" s="386"/>
      <c r="I9827" s="386"/>
      <c r="J9827" s="386"/>
      <c r="K9827" s="279"/>
      <c r="L9827" s="479"/>
      <c r="M9827" s="426"/>
    </row>
    <row r="9828" spans="1:253" ht="12.75" customHeight="1">
      <c r="A9828" s="387"/>
      <c r="B9828" s="293"/>
      <c r="C9828" s="293"/>
      <c r="D9828" s="470">
        <v>1</v>
      </c>
      <c r="E9828" s="247" t="s">
        <v>4</v>
      </c>
      <c r="F9828" s="1380" t="s">
        <v>1877</v>
      </c>
      <c r="G9828" s="480" t="s">
        <v>151</v>
      </c>
      <c r="H9828" s="428">
        <f>Bahan!$C$748</f>
        <v>91000000</v>
      </c>
      <c r="I9828" s="428"/>
      <c r="J9828" s="428"/>
      <c r="K9828" s="426" t="s">
        <v>128</v>
      </c>
      <c r="L9828" s="481">
        <f>D9828*H9828</f>
        <v>91000000</v>
      </c>
      <c r="M9828" s="426"/>
    </row>
    <row r="9829" spans="1:253" ht="12.75" customHeight="1">
      <c r="A9829" s="387"/>
      <c r="B9829" s="293"/>
      <c r="C9829" s="293"/>
      <c r="D9829" s="470">
        <v>0.03</v>
      </c>
      <c r="E9829" s="247" t="s">
        <v>8</v>
      </c>
      <c r="F9829" s="1380" t="s">
        <v>704</v>
      </c>
      <c r="G9829" s="480" t="s">
        <v>151</v>
      </c>
      <c r="H9829" s="428">
        <f>H9828</f>
        <v>91000000</v>
      </c>
      <c r="I9829" s="428"/>
      <c r="J9829" s="428"/>
      <c r="K9829" s="426" t="s">
        <v>128</v>
      </c>
      <c r="L9829" s="481">
        <f>D9829*H9829</f>
        <v>2730000</v>
      </c>
      <c r="M9829" s="426"/>
    </row>
    <row r="9830" spans="1:253" ht="12.75" customHeight="1">
      <c r="D9830" s="482"/>
      <c r="E9830" s="247"/>
      <c r="F9830" s="279"/>
      <c r="G9830" s="483"/>
      <c r="L9830" s="285"/>
      <c r="M9830" s="426" t="s">
        <v>128</v>
      </c>
      <c r="N9830" s="265">
        <f>SUM(L9828:L9829)</f>
        <v>93730000</v>
      </c>
    </row>
    <row r="9831" spans="1:253" ht="13">
      <c r="D9831" s="472"/>
      <c r="E9831" s="247"/>
      <c r="F9831" s="293"/>
      <c r="G9831" s="483"/>
      <c r="H9831" s="829"/>
      <c r="I9831" s="829"/>
      <c r="J9831" s="829"/>
      <c r="K9831" s="426"/>
      <c r="L9831" s="285"/>
      <c r="M9831" s="431" t="s">
        <v>169</v>
      </c>
      <c r="N9831" s="268" t="s">
        <v>169</v>
      </c>
    </row>
    <row r="9832" spans="1:253" ht="13">
      <c r="D9832" s="482"/>
      <c r="E9832" s="247"/>
      <c r="F9832" s="279"/>
      <c r="G9832" s="484"/>
      <c r="H9832" s="233" t="s">
        <v>170</v>
      </c>
      <c r="L9832" s="285"/>
      <c r="M9832" s="426" t="s">
        <v>128</v>
      </c>
      <c r="N9832" s="426">
        <f>SUM(N9830:N9830)</f>
        <v>93730000</v>
      </c>
    </row>
    <row r="9833" spans="1:253" s="245" customFormat="1" ht="12.75" customHeight="1">
      <c r="A9833" s="231"/>
      <c r="B9833" s="829"/>
      <c r="C9833" s="829"/>
      <c r="D9833" s="482"/>
      <c r="E9833" s="247"/>
      <c r="F9833" s="279"/>
      <c r="G9833" s="484"/>
      <c r="H9833" s="269" t="s">
        <v>3123</v>
      </c>
      <c r="I9833" s="233"/>
      <c r="J9833" s="233"/>
      <c r="K9833" s="270"/>
      <c r="L9833" s="233"/>
      <c r="M9833" s="230" t="s">
        <v>128</v>
      </c>
      <c r="N9833" s="265">
        <f>N9832*$Q$4</f>
        <v>9373000</v>
      </c>
      <c r="O9833" s="233"/>
      <c r="P9833" s="233"/>
      <c r="Q9833" s="233"/>
      <c r="R9833" s="233"/>
      <c r="S9833" s="233"/>
      <c r="T9833" s="233"/>
      <c r="U9833" s="233"/>
      <c r="V9833" s="233"/>
      <c r="W9833" s="233"/>
      <c r="X9833" s="233"/>
      <c r="Y9833" s="233"/>
      <c r="Z9833" s="233"/>
      <c r="AA9833" s="233"/>
      <c r="AB9833" s="233"/>
      <c r="AC9833" s="233"/>
      <c r="AD9833" s="233"/>
      <c r="AE9833" s="233"/>
      <c r="AF9833" s="233"/>
      <c r="AG9833" s="233"/>
      <c r="AH9833" s="233"/>
      <c r="AI9833" s="233"/>
      <c r="AJ9833" s="233"/>
      <c r="AK9833" s="233"/>
      <c r="AL9833" s="233"/>
      <c r="AM9833" s="233"/>
      <c r="AN9833" s="233"/>
      <c r="AO9833" s="233"/>
      <c r="AP9833" s="233"/>
      <c r="AQ9833" s="233"/>
      <c r="AR9833" s="233"/>
      <c r="AS9833" s="233"/>
      <c r="AT9833" s="233"/>
      <c r="AU9833" s="233"/>
      <c r="AV9833" s="233"/>
      <c r="AW9833" s="233"/>
      <c r="AX9833" s="233"/>
      <c r="AY9833" s="233"/>
      <c r="AZ9833" s="233"/>
      <c r="BA9833" s="233"/>
      <c r="BB9833" s="233"/>
      <c r="BC9833" s="233"/>
      <c r="BD9833" s="233"/>
      <c r="BE9833" s="233"/>
      <c r="BF9833" s="233"/>
      <c r="BG9833" s="233"/>
      <c r="BH9833" s="233"/>
      <c r="BI9833" s="233"/>
      <c r="BJ9833" s="233"/>
      <c r="BK9833" s="233"/>
      <c r="BL9833" s="233"/>
      <c r="BM9833" s="233"/>
      <c r="BN9833" s="233"/>
      <c r="BO9833" s="233"/>
      <c r="BP9833" s="233"/>
      <c r="BQ9833" s="233"/>
      <c r="BR9833" s="233"/>
      <c r="BS9833" s="233"/>
      <c r="BT9833" s="233"/>
      <c r="BU9833" s="233"/>
      <c r="BV9833" s="233"/>
      <c r="BW9833" s="233"/>
      <c r="BX9833" s="233"/>
      <c r="BY9833" s="233"/>
      <c r="BZ9833" s="233"/>
      <c r="CA9833" s="233"/>
      <c r="CB9833" s="233"/>
      <c r="CC9833" s="233"/>
      <c r="CD9833" s="233"/>
      <c r="CE9833" s="233"/>
      <c r="CF9833" s="233"/>
      <c r="CG9833" s="233"/>
      <c r="CH9833" s="233"/>
      <c r="CI9833" s="233"/>
      <c r="CJ9833" s="233"/>
      <c r="CK9833" s="233"/>
      <c r="CL9833" s="233"/>
      <c r="CM9833" s="233"/>
      <c r="CN9833" s="233"/>
      <c r="CO9833" s="233"/>
      <c r="CP9833" s="233"/>
      <c r="CQ9833" s="233"/>
      <c r="CR9833" s="233"/>
      <c r="CS9833" s="233"/>
      <c r="CT9833" s="233"/>
      <c r="CU9833" s="233"/>
      <c r="CV9833" s="233"/>
      <c r="CW9833" s="233"/>
      <c r="CX9833" s="233"/>
      <c r="CY9833" s="233"/>
      <c r="CZ9833" s="233"/>
      <c r="DA9833" s="233"/>
      <c r="DB9833" s="233"/>
      <c r="DC9833" s="233"/>
      <c r="DD9833" s="233"/>
      <c r="DE9833" s="233"/>
      <c r="DF9833" s="233"/>
      <c r="DG9833" s="233"/>
      <c r="DH9833" s="233"/>
      <c r="DI9833" s="233"/>
      <c r="DJ9833" s="233"/>
      <c r="DK9833" s="233"/>
      <c r="DL9833" s="233"/>
      <c r="DM9833" s="233"/>
      <c r="DN9833" s="233"/>
      <c r="DO9833" s="233"/>
      <c r="DP9833" s="233"/>
      <c r="DQ9833" s="233"/>
      <c r="DR9833" s="233"/>
      <c r="DS9833" s="233"/>
      <c r="DT9833" s="233"/>
      <c r="DU9833" s="233"/>
      <c r="DV9833" s="233"/>
      <c r="DW9833" s="233"/>
      <c r="DX9833" s="233"/>
      <c r="DY9833" s="233"/>
      <c r="DZ9833" s="233"/>
      <c r="EA9833" s="233"/>
      <c r="EB9833" s="233"/>
      <c r="EC9833" s="233"/>
      <c r="ED9833" s="233"/>
      <c r="EE9833" s="233"/>
      <c r="EF9833" s="233"/>
      <c r="EG9833" s="233"/>
      <c r="EH9833" s="233"/>
      <c r="EI9833" s="233"/>
      <c r="EJ9833" s="233"/>
      <c r="EK9833" s="233"/>
      <c r="EL9833" s="233"/>
      <c r="EM9833" s="233"/>
      <c r="EN9833" s="233"/>
      <c r="EO9833" s="233"/>
      <c r="EP9833" s="233"/>
      <c r="EQ9833" s="233"/>
      <c r="ER9833" s="233"/>
      <c r="ES9833" s="233"/>
      <c r="ET9833" s="233"/>
      <c r="EU9833" s="233"/>
      <c r="EV9833" s="233"/>
      <c r="EW9833" s="233"/>
      <c r="EX9833" s="233"/>
      <c r="EY9833" s="233"/>
      <c r="EZ9833" s="233"/>
      <c r="FA9833" s="233"/>
      <c r="FB9833" s="233"/>
      <c r="FC9833" s="233"/>
      <c r="FD9833" s="233"/>
      <c r="FE9833" s="233"/>
      <c r="FF9833" s="233"/>
      <c r="FG9833" s="233"/>
      <c r="FH9833" s="233"/>
      <c r="FI9833" s="233"/>
      <c r="FJ9833" s="233"/>
      <c r="FK9833" s="233"/>
      <c r="FL9833" s="233"/>
      <c r="FM9833" s="233"/>
      <c r="FN9833" s="233"/>
      <c r="FO9833" s="233"/>
      <c r="FP9833" s="233"/>
      <c r="FQ9833" s="233"/>
      <c r="FR9833" s="233"/>
      <c r="FS9833" s="233"/>
      <c r="FT9833" s="233"/>
      <c r="FU9833" s="233"/>
      <c r="FV9833" s="233"/>
      <c r="FW9833" s="233"/>
      <c r="FX9833" s="233"/>
      <c r="FY9833" s="233"/>
      <c r="FZ9833" s="233"/>
      <c r="GA9833" s="233"/>
      <c r="GB9833" s="233"/>
      <c r="GC9833" s="233"/>
      <c r="GD9833" s="233"/>
      <c r="GE9833" s="233"/>
      <c r="GF9833" s="233"/>
      <c r="GG9833" s="233"/>
      <c r="GH9833" s="233"/>
      <c r="GI9833" s="233"/>
      <c r="GJ9833" s="233"/>
      <c r="GK9833" s="233"/>
      <c r="GL9833" s="233"/>
      <c r="GM9833" s="233"/>
      <c r="GN9833" s="233"/>
      <c r="GO9833" s="233"/>
      <c r="GP9833" s="233"/>
      <c r="GQ9833" s="233"/>
      <c r="GR9833" s="233"/>
      <c r="GS9833" s="233"/>
      <c r="GT9833" s="233"/>
      <c r="GU9833" s="233"/>
      <c r="GV9833" s="233"/>
      <c r="GW9833" s="233"/>
      <c r="GX9833" s="233"/>
      <c r="GY9833" s="233"/>
      <c r="GZ9833" s="233"/>
      <c r="HA9833" s="233"/>
      <c r="HB9833" s="233"/>
      <c r="HC9833" s="233"/>
      <c r="HD9833" s="233"/>
      <c r="HE9833" s="233"/>
      <c r="HF9833" s="233"/>
      <c r="HG9833" s="233"/>
      <c r="HH9833" s="233"/>
      <c r="HI9833" s="233"/>
      <c r="HJ9833" s="233"/>
      <c r="HK9833" s="233"/>
      <c r="HL9833" s="233"/>
      <c r="HM9833" s="233"/>
      <c r="HN9833" s="233"/>
      <c r="HO9833" s="233"/>
      <c r="HP9833" s="233"/>
      <c r="HQ9833" s="233"/>
      <c r="HR9833" s="233"/>
      <c r="HS9833" s="233"/>
      <c r="HT9833" s="233"/>
      <c r="HU9833" s="233"/>
      <c r="HV9833" s="233"/>
      <c r="HW9833" s="233"/>
      <c r="HX9833" s="233"/>
      <c r="HY9833" s="233"/>
      <c r="HZ9833" s="233"/>
      <c r="IA9833" s="233"/>
      <c r="IB9833" s="233"/>
      <c r="IC9833" s="233"/>
      <c r="ID9833" s="233"/>
      <c r="IE9833" s="233"/>
      <c r="IF9833" s="233"/>
      <c r="IG9833" s="233"/>
      <c r="IH9833" s="233"/>
      <c r="II9833" s="233"/>
      <c r="IJ9833" s="233"/>
      <c r="IK9833" s="233"/>
      <c r="IL9833" s="233"/>
      <c r="IM9833" s="233"/>
      <c r="IN9833" s="233"/>
      <c r="IO9833" s="233"/>
      <c r="IP9833" s="233"/>
      <c r="IQ9833" s="233"/>
      <c r="IR9833" s="233"/>
      <c r="IS9833" s="233"/>
    </row>
    <row r="9834" spans="1:253" ht="12.75" customHeight="1">
      <c r="D9834" s="449"/>
      <c r="E9834" s="247"/>
      <c r="F9834" s="279"/>
      <c r="G9834" s="484"/>
      <c r="H9834" s="233" t="s">
        <v>171</v>
      </c>
      <c r="L9834" s="285"/>
      <c r="M9834" s="230" t="s">
        <v>128</v>
      </c>
      <c r="N9834" s="262">
        <f>ROUNDDOWN((N9832+N9833),0)</f>
        <v>103103000</v>
      </c>
    </row>
    <row r="9835" spans="1:253" ht="13">
      <c r="D9835" s="449"/>
      <c r="E9835" s="247"/>
      <c r="F9835" s="279"/>
      <c r="G9835" s="484"/>
      <c r="L9835" s="285"/>
      <c r="M9835" s="423"/>
      <c r="N9835" s="271"/>
    </row>
    <row r="9836" spans="1:253" ht="12.75" customHeight="1">
      <c r="A9836" s="258">
        <f>1+A9826</f>
        <v>420</v>
      </c>
      <c r="B9836" s="1250" t="s">
        <v>1878</v>
      </c>
      <c r="C9836" s="1250"/>
      <c r="D9836" s="466" t="s">
        <v>1879</v>
      </c>
      <c r="E9836" s="475"/>
      <c r="F9836" s="360"/>
      <c r="G9836" s="477"/>
      <c r="H9836" s="245"/>
      <c r="I9836" s="245"/>
      <c r="J9836" s="245"/>
      <c r="K9836" s="245"/>
      <c r="L9836" s="297"/>
      <c r="M9836" s="423"/>
      <c r="N9836" s="245"/>
      <c r="O9836" s="245"/>
      <c r="P9836" s="245"/>
      <c r="Q9836" s="245"/>
      <c r="R9836" s="245"/>
      <c r="S9836" s="245"/>
      <c r="T9836" s="245"/>
      <c r="U9836" s="245"/>
      <c r="V9836" s="245"/>
      <c r="W9836" s="245"/>
      <c r="X9836" s="245"/>
      <c r="Y9836" s="245"/>
      <c r="Z9836" s="245"/>
      <c r="AA9836" s="245"/>
      <c r="AB9836" s="245"/>
      <c r="AC9836" s="245"/>
      <c r="AD9836" s="245"/>
      <c r="AE9836" s="245"/>
      <c r="AF9836" s="245"/>
      <c r="AG9836" s="245"/>
      <c r="AH9836" s="245"/>
      <c r="AI9836" s="245"/>
      <c r="AJ9836" s="245"/>
      <c r="AK9836" s="245"/>
      <c r="AL9836" s="245"/>
      <c r="AM9836" s="245"/>
      <c r="AN9836" s="245"/>
      <c r="AO9836" s="245"/>
      <c r="AP9836" s="245"/>
      <c r="AQ9836" s="245"/>
      <c r="AR9836" s="245"/>
      <c r="AS9836" s="245"/>
      <c r="AT9836" s="245"/>
      <c r="AU9836" s="245"/>
      <c r="AV9836" s="245"/>
      <c r="AW9836" s="245"/>
      <c r="AX9836" s="245"/>
      <c r="AY9836" s="245"/>
      <c r="AZ9836" s="245"/>
      <c r="BA9836" s="245"/>
      <c r="BB9836" s="245"/>
      <c r="BC9836" s="245"/>
      <c r="BD9836" s="245"/>
      <c r="BE9836" s="245"/>
      <c r="BF9836" s="245"/>
      <c r="BG9836" s="245"/>
      <c r="BH9836" s="245"/>
      <c r="BI9836" s="245"/>
      <c r="BJ9836" s="245"/>
      <c r="BK9836" s="245"/>
      <c r="BL9836" s="245"/>
      <c r="BM9836" s="245"/>
      <c r="BN9836" s="245"/>
      <c r="BO9836" s="245"/>
      <c r="BP9836" s="245"/>
      <c r="BQ9836" s="245"/>
      <c r="BR9836" s="245"/>
      <c r="BS9836" s="245"/>
      <c r="BT9836" s="245"/>
      <c r="BU9836" s="245"/>
      <c r="BV9836" s="245"/>
      <c r="BW9836" s="245"/>
      <c r="BX9836" s="245"/>
      <c r="BY9836" s="245"/>
      <c r="BZ9836" s="245"/>
      <c r="CA9836" s="245"/>
      <c r="CB9836" s="245"/>
      <c r="CC9836" s="245"/>
      <c r="CD9836" s="245"/>
      <c r="CE9836" s="245"/>
      <c r="CF9836" s="245"/>
      <c r="CG9836" s="245"/>
      <c r="CH9836" s="245"/>
      <c r="CI9836" s="245"/>
      <c r="CJ9836" s="245"/>
      <c r="CK9836" s="245"/>
      <c r="CL9836" s="245"/>
      <c r="CM9836" s="245"/>
      <c r="CN9836" s="245"/>
      <c r="CO9836" s="245"/>
      <c r="CP9836" s="245"/>
      <c r="CQ9836" s="245"/>
      <c r="CR9836" s="245"/>
      <c r="CS9836" s="245"/>
      <c r="CT9836" s="245"/>
      <c r="CU9836" s="245"/>
      <c r="CV9836" s="245"/>
      <c r="CW9836" s="245"/>
      <c r="CX9836" s="245"/>
      <c r="CY9836" s="245"/>
      <c r="CZ9836" s="245"/>
      <c r="DA9836" s="245"/>
      <c r="DB9836" s="245"/>
      <c r="DC9836" s="245"/>
      <c r="DD9836" s="245"/>
      <c r="DE9836" s="245"/>
      <c r="DF9836" s="245"/>
      <c r="DG9836" s="245"/>
      <c r="DH9836" s="245"/>
      <c r="DI9836" s="245"/>
      <c r="DJ9836" s="245"/>
      <c r="DK9836" s="245"/>
      <c r="DL9836" s="245"/>
      <c r="DM9836" s="245"/>
      <c r="DN9836" s="245"/>
      <c r="DO9836" s="245"/>
      <c r="DP9836" s="245"/>
      <c r="DQ9836" s="245"/>
      <c r="DR9836" s="245"/>
      <c r="DS9836" s="245"/>
      <c r="DT9836" s="245"/>
      <c r="DU9836" s="245"/>
      <c r="DV9836" s="245"/>
      <c r="DW9836" s="245"/>
      <c r="DX9836" s="245"/>
      <c r="DY9836" s="245"/>
      <c r="DZ9836" s="245"/>
      <c r="EA9836" s="245"/>
      <c r="EB9836" s="245"/>
      <c r="EC9836" s="245"/>
      <c r="ED9836" s="245"/>
      <c r="EE9836" s="245"/>
      <c r="EF9836" s="245"/>
      <c r="EG9836" s="245"/>
      <c r="EH9836" s="245"/>
      <c r="EI9836" s="245"/>
      <c r="EJ9836" s="245"/>
      <c r="EK9836" s="245"/>
      <c r="EL9836" s="245"/>
      <c r="EM9836" s="245"/>
      <c r="EN9836" s="245"/>
      <c r="EO9836" s="245"/>
      <c r="EP9836" s="245"/>
      <c r="EQ9836" s="245"/>
      <c r="ER9836" s="245"/>
      <c r="ES9836" s="245"/>
      <c r="ET9836" s="245"/>
      <c r="EU9836" s="245"/>
      <c r="EV9836" s="245"/>
      <c r="EW9836" s="245"/>
      <c r="EX9836" s="245"/>
      <c r="EY9836" s="245"/>
      <c r="EZ9836" s="245"/>
      <c r="FA9836" s="245"/>
      <c r="FB9836" s="245"/>
      <c r="FC9836" s="245"/>
      <c r="FD9836" s="245"/>
      <c r="FE9836" s="245"/>
      <c r="FF9836" s="245"/>
      <c r="FG9836" s="245"/>
      <c r="FH9836" s="245"/>
      <c r="FI9836" s="245"/>
      <c r="FJ9836" s="245"/>
      <c r="FK9836" s="245"/>
      <c r="FL9836" s="245"/>
      <c r="FM9836" s="245"/>
      <c r="FN9836" s="245"/>
      <c r="FO9836" s="245"/>
      <c r="FP9836" s="245"/>
      <c r="FQ9836" s="245"/>
      <c r="FR9836" s="245"/>
      <c r="FS9836" s="245"/>
      <c r="FT9836" s="245"/>
      <c r="FU9836" s="245"/>
      <c r="FV9836" s="245"/>
      <c r="FW9836" s="245"/>
      <c r="FX9836" s="245"/>
      <c r="FY9836" s="245"/>
      <c r="FZ9836" s="245"/>
      <c r="GA9836" s="245"/>
      <c r="GB9836" s="245"/>
      <c r="GC9836" s="245"/>
      <c r="GD9836" s="245"/>
      <c r="GE9836" s="245"/>
      <c r="GF9836" s="245"/>
      <c r="GG9836" s="245"/>
      <c r="GH9836" s="245"/>
      <c r="GI9836" s="245"/>
      <c r="GJ9836" s="245"/>
      <c r="GK9836" s="245"/>
      <c r="GL9836" s="245"/>
      <c r="GM9836" s="245"/>
      <c r="GN9836" s="245"/>
      <c r="GO9836" s="245"/>
      <c r="GP9836" s="245"/>
      <c r="GQ9836" s="245"/>
      <c r="GR9836" s="245"/>
      <c r="GS9836" s="245"/>
      <c r="GT9836" s="245"/>
      <c r="GU9836" s="245"/>
      <c r="GV9836" s="245"/>
      <c r="GW9836" s="245"/>
      <c r="GX9836" s="245"/>
      <c r="GY9836" s="245"/>
      <c r="GZ9836" s="245"/>
      <c r="HA9836" s="245"/>
      <c r="HB9836" s="245"/>
      <c r="HC9836" s="245"/>
      <c r="HD9836" s="245"/>
      <c r="HE9836" s="245"/>
      <c r="HF9836" s="245"/>
      <c r="HG9836" s="245"/>
      <c r="HH9836" s="245"/>
      <c r="HI9836" s="245"/>
      <c r="HJ9836" s="245"/>
      <c r="HK9836" s="245"/>
      <c r="HL9836" s="245"/>
      <c r="HM9836" s="245"/>
      <c r="HN9836" s="245"/>
      <c r="HO9836" s="245"/>
      <c r="HP9836" s="245"/>
      <c r="HQ9836" s="245"/>
      <c r="HR9836" s="245"/>
      <c r="HS9836" s="245"/>
      <c r="HT9836" s="245"/>
      <c r="HU9836" s="245"/>
      <c r="HV9836" s="245"/>
      <c r="HW9836" s="245"/>
      <c r="HX9836" s="245"/>
      <c r="HY9836" s="245"/>
      <c r="HZ9836" s="245"/>
      <c r="IA9836" s="245"/>
      <c r="IB9836" s="245"/>
      <c r="IC9836" s="245"/>
      <c r="ID9836" s="245"/>
      <c r="IE9836" s="245"/>
      <c r="IF9836" s="245"/>
      <c r="IG9836" s="245"/>
      <c r="IH9836" s="245"/>
      <c r="II9836" s="245"/>
      <c r="IJ9836" s="245"/>
      <c r="IK9836" s="245"/>
      <c r="IL9836" s="245"/>
      <c r="IM9836" s="245"/>
      <c r="IN9836" s="245"/>
      <c r="IO9836" s="245"/>
      <c r="IP9836" s="245"/>
      <c r="IQ9836" s="245"/>
      <c r="IR9836" s="245"/>
      <c r="IS9836" s="245"/>
    </row>
    <row r="9837" spans="1:253" ht="12.75" customHeight="1">
      <c r="D9837" s="467"/>
      <c r="E9837" s="325" t="s">
        <v>236</v>
      </c>
      <c r="F9837" s="386" t="s">
        <v>645</v>
      </c>
      <c r="G9837" s="478"/>
      <c r="H9837" s="386"/>
      <c r="I9837" s="386"/>
      <c r="J9837" s="386"/>
      <c r="K9837" s="279"/>
      <c r="L9837" s="479"/>
      <c r="M9837" s="426"/>
    </row>
    <row r="9838" spans="1:253" ht="12.75" customHeight="1">
      <c r="A9838" s="387"/>
      <c r="B9838" s="293"/>
      <c r="C9838" s="293"/>
      <c r="D9838" s="470">
        <v>1</v>
      </c>
      <c r="E9838" s="247" t="s">
        <v>4</v>
      </c>
      <c r="F9838" s="1380" t="s">
        <v>1880</v>
      </c>
      <c r="G9838" s="480" t="s">
        <v>151</v>
      </c>
      <c r="H9838" s="428">
        <f>Bahan!$C$749</f>
        <v>19425000</v>
      </c>
      <c r="I9838" s="428"/>
      <c r="J9838" s="428"/>
      <c r="K9838" s="426" t="s">
        <v>128</v>
      </c>
      <c r="L9838" s="481">
        <f>D9838*H9838</f>
        <v>19425000</v>
      </c>
      <c r="M9838" s="426"/>
    </row>
    <row r="9839" spans="1:253" ht="12.75" customHeight="1">
      <c r="A9839" s="387"/>
      <c r="B9839" s="293"/>
      <c r="C9839" s="293"/>
      <c r="D9839" s="470">
        <v>0.03</v>
      </c>
      <c r="E9839" s="247" t="s">
        <v>8</v>
      </c>
      <c r="F9839" s="1380" t="s">
        <v>704</v>
      </c>
      <c r="G9839" s="480" t="s">
        <v>151</v>
      </c>
      <c r="H9839" s="428">
        <f>H9838</f>
        <v>19425000</v>
      </c>
      <c r="I9839" s="428"/>
      <c r="J9839" s="428"/>
      <c r="K9839" s="426" t="s">
        <v>128</v>
      </c>
      <c r="L9839" s="481">
        <f>D9839*H9839</f>
        <v>582750</v>
      </c>
      <c r="M9839" s="426"/>
    </row>
    <row r="9840" spans="1:253" ht="12.75" customHeight="1">
      <c r="D9840" s="482"/>
      <c r="E9840" s="247"/>
      <c r="F9840" s="279"/>
      <c r="G9840" s="483"/>
      <c r="L9840" s="285"/>
      <c r="M9840" s="426" t="s">
        <v>128</v>
      </c>
      <c r="N9840" s="265">
        <f>SUM(L9838:L9839)</f>
        <v>20007750</v>
      </c>
    </row>
    <row r="9841" spans="1:253" ht="13">
      <c r="D9841" s="472"/>
      <c r="E9841" s="247"/>
      <c r="F9841" s="293"/>
      <c r="G9841" s="483"/>
      <c r="H9841" s="829"/>
      <c r="I9841" s="829"/>
      <c r="J9841" s="829"/>
      <c r="K9841" s="426"/>
      <c r="L9841" s="285"/>
      <c r="M9841" s="431" t="s">
        <v>169</v>
      </c>
      <c r="N9841" s="268" t="s">
        <v>169</v>
      </c>
    </row>
    <row r="9842" spans="1:253" ht="13">
      <c r="D9842" s="482"/>
      <c r="E9842" s="247"/>
      <c r="F9842" s="279"/>
      <c r="G9842" s="484"/>
      <c r="H9842" s="233" t="s">
        <v>170</v>
      </c>
      <c r="L9842" s="285"/>
      <c r="M9842" s="426" t="s">
        <v>128</v>
      </c>
      <c r="N9842" s="426">
        <f>SUM(N9840:N9840)</f>
        <v>20007750</v>
      </c>
    </row>
    <row r="9843" spans="1:253" s="245" customFormat="1" ht="12.75" customHeight="1">
      <c r="A9843" s="231"/>
      <c r="B9843" s="829"/>
      <c r="C9843" s="829"/>
      <c r="D9843" s="482"/>
      <c r="E9843" s="247"/>
      <c r="F9843" s="279"/>
      <c r="G9843" s="484"/>
      <c r="H9843" s="269" t="s">
        <v>3123</v>
      </c>
      <c r="I9843" s="233"/>
      <c r="J9843" s="233"/>
      <c r="K9843" s="270"/>
      <c r="L9843" s="233"/>
      <c r="M9843" s="230" t="s">
        <v>128</v>
      </c>
      <c r="N9843" s="265">
        <f>N9842*$Q$4</f>
        <v>2000775</v>
      </c>
      <c r="O9843" s="233"/>
      <c r="P9843" s="233"/>
      <c r="Q9843" s="233"/>
      <c r="R9843" s="233"/>
      <c r="S9843" s="233"/>
      <c r="T9843" s="233"/>
      <c r="U9843" s="233"/>
      <c r="V9843" s="233"/>
      <c r="W9843" s="233"/>
      <c r="X9843" s="233"/>
      <c r="Y9843" s="233"/>
      <c r="Z9843" s="233"/>
      <c r="AA9843" s="233"/>
      <c r="AB9843" s="233"/>
      <c r="AC9843" s="233"/>
      <c r="AD9843" s="233"/>
      <c r="AE9843" s="233"/>
      <c r="AF9843" s="233"/>
      <c r="AG9843" s="233"/>
      <c r="AH9843" s="233"/>
      <c r="AI9843" s="233"/>
      <c r="AJ9843" s="233"/>
      <c r="AK9843" s="233"/>
      <c r="AL9843" s="233"/>
      <c r="AM9843" s="233"/>
      <c r="AN9843" s="233"/>
      <c r="AO9843" s="233"/>
      <c r="AP9843" s="233"/>
      <c r="AQ9843" s="233"/>
      <c r="AR9843" s="233"/>
      <c r="AS9843" s="233"/>
      <c r="AT9843" s="233"/>
      <c r="AU9843" s="233"/>
      <c r="AV9843" s="233"/>
      <c r="AW9843" s="233"/>
      <c r="AX9843" s="233"/>
      <c r="AY9843" s="233"/>
      <c r="AZ9843" s="233"/>
      <c r="BA9843" s="233"/>
      <c r="BB9843" s="233"/>
      <c r="BC9843" s="233"/>
      <c r="BD9843" s="233"/>
      <c r="BE9843" s="233"/>
      <c r="BF9843" s="233"/>
      <c r="BG9843" s="233"/>
      <c r="BH9843" s="233"/>
      <c r="BI9843" s="233"/>
      <c r="BJ9843" s="233"/>
      <c r="BK9843" s="233"/>
      <c r="BL9843" s="233"/>
      <c r="BM9843" s="233"/>
      <c r="BN9843" s="233"/>
      <c r="BO9843" s="233"/>
      <c r="BP9843" s="233"/>
      <c r="BQ9843" s="233"/>
      <c r="BR9843" s="233"/>
      <c r="BS9843" s="233"/>
      <c r="BT9843" s="233"/>
      <c r="BU9843" s="233"/>
      <c r="BV9843" s="233"/>
      <c r="BW9843" s="233"/>
      <c r="BX9843" s="233"/>
      <c r="BY9843" s="233"/>
      <c r="BZ9843" s="233"/>
      <c r="CA9843" s="233"/>
      <c r="CB9843" s="233"/>
      <c r="CC9843" s="233"/>
      <c r="CD9843" s="233"/>
      <c r="CE9843" s="233"/>
      <c r="CF9843" s="233"/>
      <c r="CG9843" s="233"/>
      <c r="CH9843" s="233"/>
      <c r="CI9843" s="233"/>
      <c r="CJ9843" s="233"/>
      <c r="CK9843" s="233"/>
      <c r="CL9843" s="233"/>
      <c r="CM9843" s="233"/>
      <c r="CN9843" s="233"/>
      <c r="CO9843" s="233"/>
      <c r="CP9843" s="233"/>
      <c r="CQ9843" s="233"/>
      <c r="CR9843" s="233"/>
      <c r="CS9843" s="233"/>
      <c r="CT9843" s="233"/>
      <c r="CU9843" s="233"/>
      <c r="CV9843" s="233"/>
      <c r="CW9843" s="233"/>
      <c r="CX9843" s="233"/>
      <c r="CY9843" s="233"/>
      <c r="CZ9843" s="233"/>
      <c r="DA9843" s="233"/>
      <c r="DB9843" s="233"/>
      <c r="DC9843" s="233"/>
      <c r="DD9843" s="233"/>
      <c r="DE9843" s="233"/>
      <c r="DF9843" s="233"/>
      <c r="DG9843" s="233"/>
      <c r="DH9843" s="233"/>
      <c r="DI9843" s="233"/>
      <c r="DJ9843" s="233"/>
      <c r="DK9843" s="233"/>
      <c r="DL9843" s="233"/>
      <c r="DM9843" s="233"/>
      <c r="DN9843" s="233"/>
      <c r="DO9843" s="233"/>
      <c r="DP9843" s="233"/>
      <c r="DQ9843" s="233"/>
      <c r="DR9843" s="233"/>
      <c r="DS9843" s="233"/>
      <c r="DT9843" s="233"/>
      <c r="DU9843" s="233"/>
      <c r="DV9843" s="233"/>
      <c r="DW9843" s="233"/>
      <c r="DX9843" s="233"/>
      <c r="DY9843" s="233"/>
      <c r="DZ9843" s="233"/>
      <c r="EA9843" s="233"/>
      <c r="EB9843" s="233"/>
      <c r="EC9843" s="233"/>
      <c r="ED9843" s="233"/>
      <c r="EE9843" s="233"/>
      <c r="EF9843" s="233"/>
      <c r="EG9843" s="233"/>
      <c r="EH9843" s="233"/>
      <c r="EI9843" s="233"/>
      <c r="EJ9843" s="233"/>
      <c r="EK9843" s="233"/>
      <c r="EL9843" s="233"/>
      <c r="EM9843" s="233"/>
      <c r="EN9843" s="233"/>
      <c r="EO9843" s="233"/>
      <c r="EP9843" s="233"/>
      <c r="EQ9843" s="233"/>
      <c r="ER9843" s="233"/>
      <c r="ES9843" s="233"/>
      <c r="ET9843" s="233"/>
      <c r="EU9843" s="233"/>
      <c r="EV9843" s="233"/>
      <c r="EW9843" s="233"/>
      <c r="EX9843" s="233"/>
      <c r="EY9843" s="233"/>
      <c r="EZ9843" s="233"/>
      <c r="FA9843" s="233"/>
      <c r="FB9843" s="233"/>
      <c r="FC9843" s="233"/>
      <c r="FD9843" s="233"/>
      <c r="FE9843" s="233"/>
      <c r="FF9843" s="233"/>
      <c r="FG9843" s="233"/>
      <c r="FH9843" s="233"/>
      <c r="FI9843" s="233"/>
      <c r="FJ9843" s="233"/>
      <c r="FK9843" s="233"/>
      <c r="FL9843" s="233"/>
      <c r="FM9843" s="233"/>
      <c r="FN9843" s="233"/>
      <c r="FO9843" s="233"/>
      <c r="FP9843" s="233"/>
      <c r="FQ9843" s="233"/>
      <c r="FR9843" s="233"/>
      <c r="FS9843" s="233"/>
      <c r="FT9843" s="233"/>
      <c r="FU9843" s="233"/>
      <c r="FV9843" s="233"/>
      <c r="FW9843" s="233"/>
      <c r="FX9843" s="233"/>
      <c r="FY9843" s="233"/>
      <c r="FZ9843" s="233"/>
      <c r="GA9843" s="233"/>
      <c r="GB9843" s="233"/>
      <c r="GC9843" s="233"/>
      <c r="GD9843" s="233"/>
      <c r="GE9843" s="233"/>
      <c r="GF9843" s="233"/>
      <c r="GG9843" s="233"/>
      <c r="GH9843" s="233"/>
      <c r="GI9843" s="233"/>
      <c r="GJ9843" s="233"/>
      <c r="GK9843" s="233"/>
      <c r="GL9843" s="233"/>
      <c r="GM9843" s="233"/>
      <c r="GN9843" s="233"/>
      <c r="GO9843" s="233"/>
      <c r="GP9843" s="233"/>
      <c r="GQ9843" s="233"/>
      <c r="GR9843" s="233"/>
      <c r="GS9843" s="233"/>
      <c r="GT9843" s="233"/>
      <c r="GU9843" s="233"/>
      <c r="GV9843" s="233"/>
      <c r="GW9843" s="233"/>
      <c r="GX9843" s="233"/>
      <c r="GY9843" s="233"/>
      <c r="GZ9843" s="233"/>
      <c r="HA9843" s="233"/>
      <c r="HB9843" s="233"/>
      <c r="HC9843" s="233"/>
      <c r="HD9843" s="233"/>
      <c r="HE9843" s="233"/>
      <c r="HF9843" s="233"/>
      <c r="HG9843" s="233"/>
      <c r="HH9843" s="233"/>
      <c r="HI9843" s="233"/>
      <c r="HJ9843" s="233"/>
      <c r="HK9843" s="233"/>
      <c r="HL9843" s="233"/>
      <c r="HM9843" s="233"/>
      <c r="HN9843" s="233"/>
      <c r="HO9843" s="233"/>
      <c r="HP9843" s="233"/>
      <c r="HQ9843" s="233"/>
      <c r="HR9843" s="233"/>
      <c r="HS9843" s="233"/>
      <c r="HT9843" s="233"/>
      <c r="HU9843" s="233"/>
      <c r="HV9843" s="233"/>
      <c r="HW9843" s="233"/>
      <c r="HX9843" s="233"/>
      <c r="HY9843" s="233"/>
      <c r="HZ9843" s="233"/>
      <c r="IA9843" s="233"/>
      <c r="IB9843" s="233"/>
      <c r="IC9843" s="233"/>
      <c r="ID9843" s="233"/>
      <c r="IE9843" s="233"/>
      <c r="IF9843" s="233"/>
      <c r="IG9843" s="233"/>
      <c r="IH9843" s="233"/>
      <c r="II9843" s="233"/>
      <c r="IJ9843" s="233"/>
      <c r="IK9843" s="233"/>
      <c r="IL9843" s="233"/>
      <c r="IM9843" s="233"/>
      <c r="IN9843" s="233"/>
      <c r="IO9843" s="233"/>
      <c r="IP9843" s="233"/>
      <c r="IQ9843" s="233"/>
      <c r="IR9843" s="233"/>
      <c r="IS9843" s="233"/>
    </row>
    <row r="9844" spans="1:253" ht="12.75" customHeight="1">
      <c r="D9844" s="449"/>
      <c r="E9844" s="247"/>
      <c r="F9844" s="279"/>
      <c r="G9844" s="484"/>
      <c r="H9844" s="233" t="s">
        <v>171</v>
      </c>
      <c r="L9844" s="285"/>
      <c r="M9844" s="230" t="s">
        <v>128</v>
      </c>
      <c r="N9844" s="262">
        <f>ROUNDDOWN((N9842+N9843),0)</f>
        <v>22008525</v>
      </c>
    </row>
    <row r="9845" spans="1:253" s="1409" customFormat="1" ht="14">
      <c r="A9845" s="1408"/>
      <c r="D9845" s="1410"/>
      <c r="E9845" s="1411"/>
      <c r="G9845" s="1411"/>
      <c r="H9845" s="233"/>
      <c r="I9845" s="233"/>
      <c r="J9845" s="233"/>
      <c r="K9845" s="233"/>
      <c r="L9845" s="469"/>
      <c r="M9845" s="230"/>
      <c r="N9845" s="230"/>
    </row>
    <row r="9846" spans="1:253" ht="12.75" customHeight="1">
      <c r="A9846" s="258">
        <f>1+A9836</f>
        <v>421</v>
      </c>
      <c r="B9846" s="1250" t="s">
        <v>1881</v>
      </c>
      <c r="C9846" s="1250"/>
      <c r="D9846" s="466" t="s">
        <v>1882</v>
      </c>
      <c r="E9846" s="475"/>
      <c r="F9846" s="360"/>
      <c r="G9846" s="477"/>
      <c r="H9846" s="245"/>
      <c r="I9846" s="245"/>
      <c r="J9846" s="245"/>
      <c r="K9846" s="245"/>
      <c r="L9846" s="297"/>
      <c r="M9846" s="423"/>
      <c r="N9846" s="245"/>
      <c r="O9846" s="245"/>
      <c r="P9846" s="245"/>
      <c r="Q9846" s="245"/>
      <c r="R9846" s="245"/>
      <c r="S9846" s="245"/>
      <c r="T9846" s="245"/>
      <c r="U9846" s="245"/>
      <c r="V9846" s="245"/>
      <c r="W9846" s="245"/>
      <c r="X9846" s="245"/>
      <c r="Y9846" s="245"/>
      <c r="Z9846" s="245"/>
      <c r="AA9846" s="245"/>
      <c r="AB9846" s="245"/>
      <c r="AC9846" s="245"/>
      <c r="AD9846" s="245"/>
      <c r="AE9846" s="245"/>
      <c r="AF9846" s="245"/>
      <c r="AG9846" s="245"/>
      <c r="AH9846" s="245"/>
      <c r="AI9846" s="245"/>
      <c r="AJ9846" s="245"/>
      <c r="AK9846" s="245"/>
      <c r="AL9846" s="245"/>
      <c r="AM9846" s="245"/>
      <c r="AN9846" s="245"/>
      <c r="AO9846" s="245"/>
      <c r="AP9846" s="245"/>
      <c r="AQ9846" s="245"/>
      <c r="AR9846" s="245"/>
      <c r="AS9846" s="245"/>
      <c r="AT9846" s="245"/>
      <c r="AU9846" s="245"/>
      <c r="AV9846" s="245"/>
      <c r="AW9846" s="245"/>
      <c r="AX9846" s="245"/>
      <c r="AY9846" s="245"/>
      <c r="AZ9846" s="245"/>
      <c r="BA9846" s="245"/>
      <c r="BB9846" s="245"/>
      <c r="BC9846" s="245"/>
      <c r="BD9846" s="245"/>
      <c r="BE9846" s="245"/>
      <c r="BF9846" s="245"/>
      <c r="BG9846" s="245"/>
      <c r="BH9846" s="245"/>
      <c r="BI9846" s="245"/>
      <c r="BJ9846" s="245"/>
      <c r="BK9846" s="245"/>
      <c r="BL9846" s="245"/>
      <c r="BM9846" s="245"/>
      <c r="BN9846" s="245"/>
      <c r="BO9846" s="245"/>
      <c r="BP9846" s="245"/>
      <c r="BQ9846" s="245"/>
      <c r="BR9846" s="245"/>
      <c r="BS9846" s="245"/>
      <c r="BT9846" s="245"/>
      <c r="BU9846" s="245"/>
      <c r="BV9846" s="245"/>
      <c r="BW9846" s="245"/>
      <c r="BX9846" s="245"/>
      <c r="BY9846" s="245"/>
      <c r="BZ9846" s="245"/>
      <c r="CA9846" s="245"/>
      <c r="CB9846" s="245"/>
      <c r="CC9846" s="245"/>
      <c r="CD9846" s="245"/>
      <c r="CE9846" s="245"/>
      <c r="CF9846" s="245"/>
      <c r="CG9846" s="245"/>
      <c r="CH9846" s="245"/>
      <c r="CI9846" s="245"/>
      <c r="CJ9846" s="245"/>
      <c r="CK9846" s="245"/>
      <c r="CL9846" s="245"/>
      <c r="CM9846" s="245"/>
      <c r="CN9846" s="245"/>
      <c r="CO9846" s="245"/>
      <c r="CP9846" s="245"/>
      <c r="CQ9846" s="245"/>
      <c r="CR9846" s="245"/>
      <c r="CS9846" s="245"/>
      <c r="CT9846" s="245"/>
      <c r="CU9846" s="245"/>
      <c r="CV9846" s="245"/>
      <c r="CW9846" s="245"/>
      <c r="CX9846" s="245"/>
      <c r="CY9846" s="245"/>
      <c r="CZ9846" s="245"/>
      <c r="DA9846" s="245"/>
      <c r="DB9846" s="245"/>
      <c r="DC9846" s="245"/>
      <c r="DD9846" s="245"/>
      <c r="DE9846" s="245"/>
      <c r="DF9846" s="245"/>
      <c r="DG9846" s="245"/>
      <c r="DH9846" s="245"/>
      <c r="DI9846" s="245"/>
      <c r="DJ9846" s="245"/>
      <c r="DK9846" s="245"/>
      <c r="DL9846" s="245"/>
      <c r="DM9846" s="245"/>
      <c r="DN9846" s="245"/>
      <c r="DO9846" s="245"/>
      <c r="DP9846" s="245"/>
      <c r="DQ9846" s="245"/>
      <c r="DR9846" s="245"/>
      <c r="DS9846" s="245"/>
      <c r="DT9846" s="245"/>
      <c r="DU9846" s="245"/>
      <c r="DV9846" s="245"/>
      <c r="DW9846" s="245"/>
      <c r="DX9846" s="245"/>
      <c r="DY9846" s="245"/>
      <c r="DZ9846" s="245"/>
      <c r="EA9846" s="245"/>
      <c r="EB9846" s="245"/>
      <c r="EC9846" s="245"/>
      <c r="ED9846" s="245"/>
      <c r="EE9846" s="245"/>
      <c r="EF9846" s="245"/>
      <c r="EG9846" s="245"/>
      <c r="EH9846" s="245"/>
      <c r="EI9846" s="245"/>
      <c r="EJ9846" s="245"/>
      <c r="EK9846" s="245"/>
      <c r="EL9846" s="245"/>
      <c r="EM9846" s="245"/>
      <c r="EN9846" s="245"/>
      <c r="EO9846" s="245"/>
      <c r="EP9846" s="245"/>
      <c r="EQ9846" s="245"/>
      <c r="ER9846" s="245"/>
      <c r="ES9846" s="245"/>
      <c r="ET9846" s="245"/>
      <c r="EU9846" s="245"/>
      <c r="EV9846" s="245"/>
      <c r="EW9846" s="245"/>
      <c r="EX9846" s="245"/>
      <c r="EY9846" s="245"/>
      <c r="EZ9846" s="245"/>
      <c r="FA9846" s="245"/>
      <c r="FB9846" s="245"/>
      <c r="FC9846" s="245"/>
      <c r="FD9846" s="245"/>
      <c r="FE9846" s="245"/>
      <c r="FF9846" s="245"/>
      <c r="FG9846" s="245"/>
      <c r="FH9846" s="245"/>
      <c r="FI9846" s="245"/>
      <c r="FJ9846" s="245"/>
      <c r="FK9846" s="245"/>
      <c r="FL9846" s="245"/>
      <c r="FM9846" s="245"/>
      <c r="FN9846" s="245"/>
      <c r="FO9846" s="245"/>
      <c r="FP9846" s="245"/>
      <c r="FQ9846" s="245"/>
      <c r="FR9846" s="245"/>
      <c r="FS9846" s="245"/>
      <c r="FT9846" s="245"/>
      <c r="FU9846" s="245"/>
      <c r="FV9846" s="245"/>
      <c r="FW9846" s="245"/>
      <c r="FX9846" s="245"/>
      <c r="FY9846" s="245"/>
      <c r="FZ9846" s="245"/>
      <c r="GA9846" s="245"/>
      <c r="GB9846" s="245"/>
      <c r="GC9846" s="245"/>
      <c r="GD9846" s="245"/>
      <c r="GE9846" s="245"/>
      <c r="GF9846" s="245"/>
      <c r="GG9846" s="245"/>
      <c r="GH9846" s="245"/>
      <c r="GI9846" s="245"/>
      <c r="GJ9846" s="245"/>
      <c r="GK9846" s="245"/>
      <c r="GL9846" s="245"/>
      <c r="GM9846" s="245"/>
      <c r="GN9846" s="245"/>
      <c r="GO9846" s="245"/>
      <c r="GP9846" s="245"/>
      <c r="GQ9846" s="245"/>
      <c r="GR9846" s="245"/>
      <c r="GS9846" s="245"/>
      <c r="GT9846" s="245"/>
      <c r="GU9846" s="245"/>
      <c r="GV9846" s="245"/>
      <c r="GW9846" s="245"/>
      <c r="GX9846" s="245"/>
      <c r="GY9846" s="245"/>
      <c r="GZ9846" s="245"/>
      <c r="HA9846" s="245"/>
      <c r="HB9846" s="245"/>
      <c r="HC9846" s="245"/>
      <c r="HD9846" s="245"/>
      <c r="HE9846" s="245"/>
      <c r="HF9846" s="245"/>
      <c r="HG9846" s="245"/>
      <c r="HH9846" s="245"/>
      <c r="HI9846" s="245"/>
      <c r="HJ9846" s="245"/>
      <c r="HK9846" s="245"/>
      <c r="HL9846" s="245"/>
      <c r="HM9846" s="245"/>
      <c r="HN9846" s="245"/>
      <c r="HO9846" s="245"/>
      <c r="HP9846" s="245"/>
      <c r="HQ9846" s="245"/>
      <c r="HR9846" s="245"/>
      <c r="HS9846" s="245"/>
      <c r="HT9846" s="245"/>
      <c r="HU9846" s="245"/>
      <c r="HV9846" s="245"/>
      <c r="HW9846" s="245"/>
      <c r="HX9846" s="245"/>
      <c r="HY9846" s="245"/>
      <c r="HZ9846" s="245"/>
      <c r="IA9846" s="245"/>
      <c r="IB9846" s="245"/>
      <c r="IC9846" s="245"/>
      <c r="ID9846" s="245"/>
      <c r="IE9846" s="245"/>
      <c r="IF9846" s="245"/>
      <c r="IG9846" s="245"/>
      <c r="IH9846" s="245"/>
      <c r="II9846" s="245"/>
      <c r="IJ9846" s="245"/>
      <c r="IK9846" s="245"/>
      <c r="IL9846" s="245"/>
      <c r="IM9846" s="245"/>
      <c r="IN9846" s="245"/>
      <c r="IO9846" s="245"/>
      <c r="IP9846" s="245"/>
      <c r="IQ9846" s="245"/>
      <c r="IR9846" s="245"/>
      <c r="IS9846" s="245"/>
    </row>
    <row r="9847" spans="1:253" ht="12.75" customHeight="1">
      <c r="D9847" s="467"/>
      <c r="E9847" s="325" t="s">
        <v>236</v>
      </c>
      <c r="F9847" s="386" t="s">
        <v>645</v>
      </c>
      <c r="G9847" s="478"/>
      <c r="H9847" s="386"/>
      <c r="I9847" s="386"/>
      <c r="J9847" s="386"/>
      <c r="K9847" s="279"/>
      <c r="L9847" s="479"/>
      <c r="M9847" s="426"/>
    </row>
    <row r="9848" spans="1:253" ht="12.75" customHeight="1">
      <c r="A9848" s="387"/>
      <c r="B9848" s="293"/>
      <c r="C9848" s="293"/>
      <c r="D9848" s="470">
        <v>1</v>
      </c>
      <c r="E9848" s="247" t="s">
        <v>4</v>
      </c>
      <c r="F9848" s="1380" t="s">
        <v>1883</v>
      </c>
      <c r="G9848" s="480" t="s">
        <v>151</v>
      </c>
      <c r="H9848" s="428">
        <f>Bahan!$C$750</f>
        <v>14000000</v>
      </c>
      <c r="I9848" s="428"/>
      <c r="J9848" s="428"/>
      <c r="K9848" s="426" t="s">
        <v>128</v>
      </c>
      <c r="L9848" s="481">
        <f>D9848*H9848</f>
        <v>14000000</v>
      </c>
      <c r="M9848" s="426"/>
    </row>
    <row r="9849" spans="1:253" ht="12.75" customHeight="1">
      <c r="A9849" s="387"/>
      <c r="B9849" s="293"/>
      <c r="C9849" s="293"/>
      <c r="D9849" s="470">
        <v>0.03</v>
      </c>
      <c r="E9849" s="247" t="s">
        <v>8</v>
      </c>
      <c r="F9849" s="1380" t="s">
        <v>704</v>
      </c>
      <c r="G9849" s="480" t="s">
        <v>151</v>
      </c>
      <c r="H9849" s="428">
        <f>H9848</f>
        <v>14000000</v>
      </c>
      <c r="I9849" s="428"/>
      <c r="J9849" s="428"/>
      <c r="K9849" s="426" t="s">
        <v>128</v>
      </c>
      <c r="L9849" s="481">
        <f>D9849*H9849</f>
        <v>420000</v>
      </c>
      <c r="M9849" s="426"/>
    </row>
    <row r="9850" spans="1:253" ht="12.75" customHeight="1">
      <c r="D9850" s="482"/>
      <c r="E9850" s="247"/>
      <c r="F9850" s="279"/>
      <c r="G9850" s="483"/>
      <c r="L9850" s="285"/>
      <c r="M9850" s="426" t="s">
        <v>128</v>
      </c>
      <c r="N9850" s="265">
        <f>SUM(L9848:L9849)</f>
        <v>14420000</v>
      </c>
    </row>
    <row r="9851" spans="1:253" ht="13">
      <c r="D9851" s="472"/>
      <c r="E9851" s="247"/>
      <c r="F9851" s="293"/>
      <c r="G9851" s="483"/>
      <c r="H9851" s="829"/>
      <c r="I9851" s="829"/>
      <c r="J9851" s="829"/>
      <c r="K9851" s="426"/>
      <c r="L9851" s="285"/>
      <c r="M9851" s="431" t="s">
        <v>169</v>
      </c>
      <c r="N9851" s="268" t="s">
        <v>169</v>
      </c>
    </row>
    <row r="9852" spans="1:253" ht="13">
      <c r="D9852" s="482"/>
      <c r="E9852" s="247"/>
      <c r="F9852" s="279"/>
      <c r="G9852" s="484"/>
      <c r="H9852" s="233" t="s">
        <v>170</v>
      </c>
      <c r="L9852" s="285"/>
      <c r="M9852" s="426" t="s">
        <v>128</v>
      </c>
      <c r="N9852" s="426">
        <f>SUM(N9850:N9850)</f>
        <v>14420000</v>
      </c>
    </row>
    <row r="9853" spans="1:253" s="245" customFormat="1" ht="12.75" customHeight="1">
      <c r="A9853" s="231"/>
      <c r="B9853" s="829"/>
      <c r="C9853" s="829"/>
      <c r="D9853" s="482"/>
      <c r="E9853" s="247"/>
      <c r="F9853" s="279"/>
      <c r="G9853" s="484"/>
      <c r="H9853" s="269" t="s">
        <v>3123</v>
      </c>
      <c r="I9853" s="233"/>
      <c r="J9853" s="233"/>
      <c r="K9853" s="270"/>
      <c r="L9853" s="233"/>
      <c r="M9853" s="230" t="s">
        <v>128</v>
      </c>
      <c r="N9853" s="265">
        <f>N9852*$Q$4</f>
        <v>1442000</v>
      </c>
      <c r="O9853" s="233"/>
      <c r="P9853" s="233"/>
      <c r="Q9853" s="233"/>
      <c r="R9853" s="233"/>
      <c r="S9853" s="233"/>
      <c r="T9853" s="233"/>
      <c r="U9853" s="233"/>
      <c r="V9853" s="233"/>
      <c r="W9853" s="233"/>
      <c r="X9853" s="233"/>
      <c r="Y9853" s="233"/>
      <c r="Z9853" s="233"/>
      <c r="AA9853" s="233"/>
      <c r="AB9853" s="233"/>
      <c r="AC9853" s="233"/>
      <c r="AD9853" s="233"/>
      <c r="AE9853" s="233"/>
      <c r="AF9853" s="233"/>
      <c r="AG9853" s="233"/>
      <c r="AH9853" s="233"/>
      <c r="AI9853" s="233"/>
      <c r="AJ9853" s="233"/>
      <c r="AK9853" s="233"/>
      <c r="AL9853" s="233"/>
      <c r="AM9853" s="233"/>
      <c r="AN9853" s="233"/>
      <c r="AO9853" s="233"/>
      <c r="AP9853" s="233"/>
      <c r="AQ9853" s="233"/>
      <c r="AR9853" s="233"/>
      <c r="AS9853" s="233"/>
      <c r="AT9853" s="233"/>
      <c r="AU9853" s="233"/>
      <c r="AV9853" s="233"/>
      <c r="AW9853" s="233"/>
      <c r="AX9853" s="233"/>
      <c r="AY9853" s="233"/>
      <c r="AZ9853" s="233"/>
      <c r="BA9853" s="233"/>
      <c r="BB9853" s="233"/>
      <c r="BC9853" s="233"/>
      <c r="BD9853" s="233"/>
      <c r="BE9853" s="233"/>
      <c r="BF9853" s="233"/>
      <c r="BG9853" s="233"/>
      <c r="BH9853" s="233"/>
      <c r="BI9853" s="233"/>
      <c r="BJ9853" s="233"/>
      <c r="BK9853" s="233"/>
      <c r="BL9853" s="233"/>
      <c r="BM9853" s="233"/>
      <c r="BN9853" s="233"/>
      <c r="BO9853" s="233"/>
      <c r="BP9853" s="233"/>
      <c r="BQ9853" s="233"/>
      <c r="BR9853" s="233"/>
      <c r="BS9853" s="233"/>
      <c r="BT9853" s="233"/>
      <c r="BU9853" s="233"/>
      <c r="BV9853" s="233"/>
      <c r="BW9853" s="233"/>
      <c r="BX9853" s="233"/>
      <c r="BY9853" s="233"/>
      <c r="BZ9853" s="233"/>
      <c r="CA9853" s="233"/>
      <c r="CB9853" s="233"/>
      <c r="CC9853" s="233"/>
      <c r="CD9853" s="233"/>
      <c r="CE9853" s="233"/>
      <c r="CF9853" s="233"/>
      <c r="CG9853" s="233"/>
      <c r="CH9853" s="233"/>
      <c r="CI9853" s="233"/>
      <c r="CJ9853" s="233"/>
      <c r="CK9853" s="233"/>
      <c r="CL9853" s="233"/>
      <c r="CM9853" s="233"/>
      <c r="CN9853" s="233"/>
      <c r="CO9853" s="233"/>
      <c r="CP9853" s="233"/>
      <c r="CQ9853" s="233"/>
      <c r="CR9853" s="233"/>
      <c r="CS9853" s="233"/>
      <c r="CT9853" s="233"/>
      <c r="CU9853" s="233"/>
      <c r="CV9853" s="233"/>
      <c r="CW9853" s="233"/>
      <c r="CX9853" s="233"/>
      <c r="CY9853" s="233"/>
      <c r="CZ9853" s="233"/>
      <c r="DA9853" s="233"/>
      <c r="DB9853" s="233"/>
      <c r="DC9853" s="233"/>
      <c r="DD9853" s="233"/>
      <c r="DE9853" s="233"/>
      <c r="DF9853" s="233"/>
      <c r="DG9853" s="233"/>
      <c r="DH9853" s="233"/>
      <c r="DI9853" s="233"/>
      <c r="DJ9853" s="233"/>
      <c r="DK9853" s="233"/>
      <c r="DL9853" s="233"/>
      <c r="DM9853" s="233"/>
      <c r="DN9853" s="233"/>
      <c r="DO9853" s="233"/>
      <c r="DP9853" s="233"/>
      <c r="DQ9853" s="233"/>
      <c r="DR9853" s="233"/>
      <c r="DS9853" s="233"/>
      <c r="DT9853" s="233"/>
      <c r="DU9853" s="233"/>
      <c r="DV9853" s="233"/>
      <c r="DW9853" s="233"/>
      <c r="DX9853" s="233"/>
      <c r="DY9853" s="233"/>
      <c r="DZ9853" s="233"/>
      <c r="EA9853" s="233"/>
      <c r="EB9853" s="233"/>
      <c r="EC9853" s="233"/>
      <c r="ED9853" s="233"/>
      <c r="EE9853" s="233"/>
      <c r="EF9853" s="233"/>
      <c r="EG9853" s="233"/>
      <c r="EH9853" s="233"/>
      <c r="EI9853" s="233"/>
      <c r="EJ9853" s="233"/>
      <c r="EK9853" s="233"/>
      <c r="EL9853" s="233"/>
      <c r="EM9853" s="233"/>
      <c r="EN9853" s="233"/>
      <c r="EO9853" s="233"/>
      <c r="EP9853" s="233"/>
      <c r="EQ9853" s="233"/>
      <c r="ER9853" s="233"/>
      <c r="ES9853" s="233"/>
      <c r="ET9853" s="233"/>
      <c r="EU9853" s="233"/>
      <c r="EV9853" s="233"/>
      <c r="EW9853" s="233"/>
      <c r="EX9853" s="233"/>
      <c r="EY9853" s="233"/>
      <c r="EZ9853" s="233"/>
      <c r="FA9853" s="233"/>
      <c r="FB9853" s="233"/>
      <c r="FC9853" s="233"/>
      <c r="FD9853" s="233"/>
      <c r="FE9853" s="233"/>
      <c r="FF9853" s="233"/>
      <c r="FG9853" s="233"/>
      <c r="FH9853" s="233"/>
      <c r="FI9853" s="233"/>
      <c r="FJ9853" s="233"/>
      <c r="FK9853" s="233"/>
      <c r="FL9853" s="233"/>
      <c r="FM9853" s="233"/>
      <c r="FN9853" s="233"/>
      <c r="FO9853" s="233"/>
      <c r="FP9853" s="233"/>
      <c r="FQ9853" s="233"/>
      <c r="FR9853" s="233"/>
      <c r="FS9853" s="233"/>
      <c r="FT9853" s="233"/>
      <c r="FU9853" s="233"/>
      <c r="FV9853" s="233"/>
      <c r="FW9853" s="233"/>
      <c r="FX9853" s="233"/>
      <c r="FY9853" s="233"/>
      <c r="FZ9853" s="233"/>
      <c r="GA9853" s="233"/>
      <c r="GB9853" s="233"/>
      <c r="GC9853" s="233"/>
      <c r="GD9853" s="233"/>
      <c r="GE9853" s="233"/>
      <c r="GF9853" s="233"/>
      <c r="GG9853" s="233"/>
      <c r="GH9853" s="233"/>
      <c r="GI9853" s="233"/>
      <c r="GJ9853" s="233"/>
      <c r="GK9853" s="233"/>
      <c r="GL9853" s="233"/>
      <c r="GM9853" s="233"/>
      <c r="GN9853" s="233"/>
      <c r="GO9853" s="233"/>
      <c r="GP9853" s="233"/>
      <c r="GQ9853" s="233"/>
      <c r="GR9853" s="233"/>
      <c r="GS9853" s="233"/>
      <c r="GT9853" s="233"/>
      <c r="GU9853" s="233"/>
      <c r="GV9853" s="233"/>
      <c r="GW9853" s="233"/>
      <c r="GX9853" s="233"/>
      <c r="GY9853" s="233"/>
      <c r="GZ9853" s="233"/>
      <c r="HA9853" s="233"/>
      <c r="HB9853" s="233"/>
      <c r="HC9853" s="233"/>
      <c r="HD9853" s="233"/>
      <c r="HE9853" s="233"/>
      <c r="HF9853" s="233"/>
      <c r="HG9853" s="233"/>
      <c r="HH9853" s="233"/>
      <c r="HI9853" s="233"/>
      <c r="HJ9853" s="233"/>
      <c r="HK9853" s="233"/>
      <c r="HL9853" s="233"/>
      <c r="HM9853" s="233"/>
      <c r="HN9853" s="233"/>
      <c r="HO9853" s="233"/>
      <c r="HP9853" s="233"/>
      <c r="HQ9853" s="233"/>
      <c r="HR9853" s="233"/>
      <c r="HS9853" s="233"/>
      <c r="HT9853" s="233"/>
      <c r="HU9853" s="233"/>
      <c r="HV9853" s="233"/>
      <c r="HW9853" s="233"/>
      <c r="HX9853" s="233"/>
      <c r="HY9853" s="233"/>
      <c r="HZ9853" s="233"/>
      <c r="IA9853" s="233"/>
      <c r="IB9853" s="233"/>
      <c r="IC9853" s="233"/>
      <c r="ID9853" s="233"/>
      <c r="IE9853" s="233"/>
      <c r="IF9853" s="233"/>
      <c r="IG9853" s="233"/>
      <c r="IH9853" s="233"/>
      <c r="II9853" s="233"/>
      <c r="IJ9853" s="233"/>
      <c r="IK9853" s="233"/>
      <c r="IL9853" s="233"/>
      <c r="IM9853" s="233"/>
      <c r="IN9853" s="233"/>
      <c r="IO9853" s="233"/>
      <c r="IP9853" s="233"/>
      <c r="IQ9853" s="233"/>
      <c r="IR9853" s="233"/>
      <c r="IS9853" s="233"/>
    </row>
    <row r="9854" spans="1:253" ht="12.75" customHeight="1">
      <c r="D9854" s="449"/>
      <c r="E9854" s="247"/>
      <c r="F9854" s="279"/>
      <c r="G9854" s="484"/>
      <c r="H9854" s="233" t="s">
        <v>171</v>
      </c>
      <c r="L9854" s="285"/>
      <c r="M9854" s="230" t="s">
        <v>128</v>
      </c>
      <c r="N9854" s="262">
        <f>ROUNDDOWN((N9852+N9853),0)</f>
        <v>15862000</v>
      </c>
    </row>
    <row r="9855" spans="1:253" s="1409" customFormat="1" ht="14">
      <c r="A9855" s="1408"/>
      <c r="D9855" s="1410"/>
      <c r="E9855" s="1411"/>
      <c r="G9855" s="1411"/>
      <c r="H9855" s="233"/>
      <c r="I9855" s="233"/>
      <c r="J9855" s="233"/>
      <c r="K9855" s="233"/>
      <c r="L9855" s="469"/>
      <c r="M9855" s="230"/>
      <c r="N9855" s="230"/>
    </row>
    <row r="9856" spans="1:253" s="1378" customFormat="1" ht="13">
      <c r="A9856" s="258" t="s">
        <v>1884</v>
      </c>
      <c r="B9856" s="1250" t="s">
        <v>674</v>
      </c>
      <c r="C9856" s="1250"/>
      <c r="D9856" s="474" t="s">
        <v>1885</v>
      </c>
      <c r="E9856" s="475"/>
      <c r="F9856" s="360"/>
      <c r="G9856" s="476"/>
      <c r="J9856" s="1250"/>
      <c r="K9856" s="245"/>
      <c r="L9856" s="297"/>
      <c r="M9856" s="245"/>
      <c r="N9856" s="245"/>
    </row>
    <row r="9857" spans="1:253" s="1378" customFormat="1" ht="13">
      <c r="A9857" s="258"/>
      <c r="B9857" s="1250"/>
      <c r="C9857" s="1250"/>
      <c r="D9857" s="474"/>
      <c r="E9857" s="475"/>
      <c r="F9857" s="360"/>
      <c r="G9857" s="476"/>
      <c r="J9857" s="1250"/>
      <c r="K9857" s="245"/>
      <c r="L9857" s="297"/>
      <c r="M9857" s="245"/>
      <c r="N9857" s="245"/>
    </row>
    <row r="9858" spans="1:253" ht="12.75" customHeight="1">
      <c r="A9858" s="258">
        <f>1+A9846</f>
        <v>422</v>
      </c>
      <c r="B9858" s="1250" t="s">
        <v>1886</v>
      </c>
      <c r="C9858" s="1250"/>
      <c r="D9858" s="466" t="s">
        <v>1887</v>
      </c>
      <c r="E9858" s="475"/>
      <c r="F9858" s="360"/>
      <c r="G9858" s="477"/>
      <c r="H9858" s="245"/>
      <c r="I9858" s="245"/>
      <c r="J9858" s="245"/>
      <c r="K9858" s="245"/>
      <c r="L9858" s="297"/>
      <c r="M9858" s="423"/>
      <c r="N9858" s="245"/>
      <c r="O9858" s="245"/>
      <c r="P9858" s="245"/>
      <c r="Q9858" s="245"/>
      <c r="R9858" s="245"/>
      <c r="S9858" s="245"/>
      <c r="T9858" s="245"/>
      <c r="U9858" s="245"/>
      <c r="V9858" s="245"/>
      <c r="W9858" s="245"/>
      <c r="X9858" s="245"/>
      <c r="Y9858" s="245"/>
      <c r="Z9858" s="245"/>
      <c r="AA9858" s="245"/>
      <c r="AB9858" s="245"/>
      <c r="AC9858" s="245"/>
      <c r="AD9858" s="245"/>
      <c r="AE9858" s="245"/>
      <c r="AF9858" s="245"/>
      <c r="AG9858" s="245"/>
      <c r="AH9858" s="245"/>
      <c r="AI9858" s="245"/>
      <c r="AJ9858" s="245"/>
      <c r="AK9858" s="245"/>
      <c r="AL9858" s="245"/>
      <c r="AM9858" s="245"/>
      <c r="AN9858" s="245"/>
      <c r="AO9858" s="245"/>
      <c r="AP9858" s="245"/>
      <c r="AQ9858" s="245"/>
      <c r="AR9858" s="245"/>
      <c r="AS9858" s="245"/>
      <c r="AT9858" s="245"/>
      <c r="AU9858" s="245"/>
      <c r="AV9858" s="245"/>
      <c r="AW9858" s="245"/>
      <c r="AX9858" s="245"/>
      <c r="AY9858" s="245"/>
      <c r="AZ9858" s="245"/>
      <c r="BA9858" s="245"/>
      <c r="BB9858" s="245"/>
      <c r="BC9858" s="245"/>
      <c r="BD9858" s="245"/>
      <c r="BE9858" s="245"/>
      <c r="BF9858" s="245"/>
      <c r="BG9858" s="245"/>
      <c r="BH9858" s="245"/>
      <c r="BI9858" s="245"/>
      <c r="BJ9858" s="245"/>
      <c r="BK9858" s="245"/>
      <c r="BL9858" s="245"/>
      <c r="BM9858" s="245"/>
      <c r="BN9858" s="245"/>
      <c r="BO9858" s="245"/>
      <c r="BP9858" s="245"/>
      <c r="BQ9858" s="245"/>
      <c r="BR9858" s="245"/>
      <c r="BS9858" s="245"/>
      <c r="BT9858" s="245"/>
      <c r="BU9858" s="245"/>
      <c r="BV9858" s="245"/>
      <c r="BW9858" s="245"/>
      <c r="BX9858" s="245"/>
      <c r="BY9858" s="245"/>
      <c r="BZ9858" s="245"/>
      <c r="CA9858" s="245"/>
      <c r="CB9858" s="245"/>
      <c r="CC9858" s="245"/>
      <c r="CD9858" s="245"/>
      <c r="CE9858" s="245"/>
      <c r="CF9858" s="245"/>
      <c r="CG9858" s="245"/>
      <c r="CH9858" s="245"/>
      <c r="CI9858" s="245"/>
      <c r="CJ9858" s="245"/>
      <c r="CK9858" s="245"/>
      <c r="CL9858" s="245"/>
      <c r="CM9858" s="245"/>
      <c r="CN9858" s="245"/>
      <c r="CO9858" s="245"/>
      <c r="CP9858" s="245"/>
      <c r="CQ9858" s="245"/>
      <c r="CR9858" s="245"/>
      <c r="CS9858" s="245"/>
      <c r="CT9858" s="245"/>
      <c r="CU9858" s="245"/>
      <c r="CV9858" s="245"/>
      <c r="CW9858" s="245"/>
      <c r="CX9858" s="245"/>
      <c r="CY9858" s="245"/>
      <c r="CZ9858" s="245"/>
      <c r="DA9858" s="245"/>
      <c r="DB9858" s="245"/>
      <c r="DC9858" s="245"/>
      <c r="DD9858" s="245"/>
      <c r="DE9858" s="245"/>
      <c r="DF9858" s="245"/>
      <c r="DG9858" s="245"/>
      <c r="DH9858" s="245"/>
      <c r="DI9858" s="245"/>
      <c r="DJ9858" s="245"/>
      <c r="DK9858" s="245"/>
      <c r="DL9858" s="245"/>
      <c r="DM9858" s="245"/>
      <c r="DN9858" s="245"/>
      <c r="DO9858" s="245"/>
      <c r="DP9858" s="245"/>
      <c r="DQ9858" s="245"/>
      <c r="DR9858" s="245"/>
      <c r="DS9858" s="245"/>
      <c r="DT9858" s="245"/>
      <c r="DU9858" s="245"/>
      <c r="DV9858" s="245"/>
      <c r="DW9858" s="245"/>
      <c r="DX9858" s="245"/>
      <c r="DY9858" s="245"/>
      <c r="DZ9858" s="245"/>
      <c r="EA9858" s="245"/>
      <c r="EB9858" s="245"/>
      <c r="EC9858" s="245"/>
      <c r="ED9858" s="245"/>
      <c r="EE9858" s="245"/>
      <c r="EF9858" s="245"/>
      <c r="EG9858" s="245"/>
      <c r="EH9858" s="245"/>
      <c r="EI9858" s="245"/>
      <c r="EJ9858" s="245"/>
      <c r="EK9858" s="245"/>
      <c r="EL9858" s="245"/>
      <c r="EM9858" s="245"/>
      <c r="EN9858" s="245"/>
      <c r="EO9858" s="245"/>
      <c r="EP9858" s="245"/>
      <c r="EQ9858" s="245"/>
      <c r="ER9858" s="245"/>
      <c r="ES9858" s="245"/>
      <c r="ET9858" s="245"/>
      <c r="EU9858" s="245"/>
      <c r="EV9858" s="245"/>
      <c r="EW9858" s="245"/>
      <c r="EX9858" s="245"/>
      <c r="EY9858" s="245"/>
      <c r="EZ9858" s="245"/>
      <c r="FA9858" s="245"/>
      <c r="FB9858" s="245"/>
      <c r="FC9858" s="245"/>
      <c r="FD9858" s="245"/>
      <c r="FE9858" s="245"/>
      <c r="FF9858" s="245"/>
      <c r="FG9858" s="245"/>
      <c r="FH9858" s="245"/>
      <c r="FI9858" s="245"/>
      <c r="FJ9858" s="245"/>
      <c r="FK9858" s="245"/>
      <c r="FL9858" s="245"/>
      <c r="FM9858" s="245"/>
      <c r="FN9858" s="245"/>
      <c r="FO9858" s="245"/>
      <c r="FP9858" s="245"/>
      <c r="FQ9858" s="245"/>
      <c r="FR9858" s="245"/>
      <c r="FS9858" s="245"/>
      <c r="FT9858" s="245"/>
      <c r="FU9858" s="245"/>
      <c r="FV9858" s="245"/>
      <c r="FW9858" s="245"/>
      <c r="FX9858" s="245"/>
      <c r="FY9858" s="245"/>
      <c r="FZ9858" s="245"/>
      <c r="GA9858" s="245"/>
      <c r="GB9858" s="245"/>
      <c r="GC9858" s="245"/>
      <c r="GD9858" s="245"/>
      <c r="GE9858" s="245"/>
      <c r="GF9858" s="245"/>
      <c r="GG9858" s="245"/>
      <c r="GH9858" s="245"/>
      <c r="GI9858" s="245"/>
      <c r="GJ9858" s="245"/>
      <c r="GK9858" s="245"/>
      <c r="GL9858" s="245"/>
      <c r="GM9858" s="245"/>
      <c r="GN9858" s="245"/>
      <c r="GO9858" s="245"/>
      <c r="GP9858" s="245"/>
      <c r="GQ9858" s="245"/>
      <c r="GR9858" s="245"/>
      <c r="GS9858" s="245"/>
      <c r="GT9858" s="245"/>
      <c r="GU9858" s="245"/>
      <c r="GV9858" s="245"/>
      <c r="GW9858" s="245"/>
      <c r="GX9858" s="245"/>
      <c r="GY9858" s="245"/>
      <c r="GZ9858" s="245"/>
      <c r="HA9858" s="245"/>
      <c r="HB9858" s="245"/>
      <c r="HC9858" s="245"/>
      <c r="HD9858" s="245"/>
      <c r="HE9858" s="245"/>
      <c r="HF9858" s="245"/>
      <c r="HG9858" s="245"/>
      <c r="HH9858" s="245"/>
      <c r="HI9858" s="245"/>
      <c r="HJ9858" s="245"/>
      <c r="HK9858" s="245"/>
      <c r="HL9858" s="245"/>
      <c r="HM9858" s="245"/>
      <c r="HN9858" s="245"/>
      <c r="HO9858" s="245"/>
      <c r="HP9858" s="245"/>
      <c r="HQ9858" s="245"/>
      <c r="HR9858" s="245"/>
      <c r="HS9858" s="245"/>
      <c r="HT9858" s="245"/>
      <c r="HU9858" s="245"/>
      <c r="HV9858" s="245"/>
      <c r="HW9858" s="245"/>
      <c r="HX9858" s="245"/>
      <c r="HY9858" s="245"/>
      <c r="HZ9858" s="245"/>
      <c r="IA9858" s="245"/>
      <c r="IB9858" s="245"/>
      <c r="IC9858" s="245"/>
      <c r="ID9858" s="245"/>
      <c r="IE9858" s="245"/>
      <c r="IF9858" s="245"/>
      <c r="IG9858" s="245"/>
      <c r="IH9858" s="245"/>
      <c r="II9858" s="245"/>
      <c r="IJ9858" s="245"/>
      <c r="IK9858" s="245"/>
      <c r="IL9858" s="245"/>
      <c r="IM9858" s="245"/>
      <c r="IN9858" s="245"/>
      <c r="IO9858" s="245"/>
      <c r="IP9858" s="245"/>
      <c r="IQ9858" s="245"/>
      <c r="IR9858" s="245"/>
      <c r="IS9858" s="245"/>
    </row>
    <row r="9859" spans="1:253" ht="12.75" customHeight="1">
      <c r="D9859" s="467"/>
      <c r="E9859" s="325" t="s">
        <v>236</v>
      </c>
      <c r="F9859" s="386" t="s">
        <v>645</v>
      </c>
      <c r="G9859" s="478"/>
      <c r="H9859" s="386"/>
      <c r="I9859" s="386"/>
      <c r="J9859" s="386"/>
      <c r="K9859" s="279"/>
      <c r="L9859" s="479"/>
      <c r="M9859" s="426"/>
    </row>
    <row r="9860" spans="1:253" ht="12.75" customHeight="1">
      <c r="A9860" s="387"/>
      <c r="B9860" s="293"/>
      <c r="C9860" s="293"/>
      <c r="D9860" s="470">
        <v>1</v>
      </c>
      <c r="E9860" s="247" t="s">
        <v>4</v>
      </c>
      <c r="F9860" s="1380" t="s">
        <v>1888</v>
      </c>
      <c r="G9860" s="480" t="s">
        <v>151</v>
      </c>
      <c r="H9860" s="428">
        <f>Bahan!$C$734</f>
        <v>11952000</v>
      </c>
      <c r="I9860" s="428"/>
      <c r="J9860" s="428"/>
      <c r="K9860" s="426" t="s">
        <v>128</v>
      </c>
      <c r="L9860" s="481">
        <f>D9860*H9860</f>
        <v>11952000</v>
      </c>
      <c r="M9860" s="426"/>
    </row>
    <row r="9861" spans="1:253" ht="12.75" customHeight="1">
      <c r="A9861" s="387"/>
      <c r="B9861" s="293"/>
      <c r="C9861" s="293"/>
      <c r="D9861" s="470">
        <v>0.05</v>
      </c>
      <c r="E9861" s="247" t="s">
        <v>8</v>
      </c>
      <c r="F9861" s="1380" t="s">
        <v>704</v>
      </c>
      <c r="G9861" s="480" t="s">
        <v>151</v>
      </c>
      <c r="H9861" s="428">
        <f>H9860</f>
        <v>11952000</v>
      </c>
      <c r="I9861" s="428"/>
      <c r="J9861" s="428"/>
      <c r="K9861" s="426" t="s">
        <v>128</v>
      </c>
      <c r="L9861" s="481">
        <f>D9861*H9861</f>
        <v>597600</v>
      </c>
      <c r="M9861" s="426"/>
    </row>
    <row r="9862" spans="1:253" ht="12.75" customHeight="1">
      <c r="D9862" s="482"/>
      <c r="E9862" s="247"/>
      <c r="F9862" s="279"/>
      <c r="G9862" s="483"/>
      <c r="L9862" s="285"/>
      <c r="M9862" s="426" t="s">
        <v>128</v>
      </c>
      <c r="N9862" s="265">
        <f>SUM(L9860:L9861)</f>
        <v>12549600</v>
      </c>
    </row>
    <row r="9863" spans="1:253" ht="13">
      <c r="D9863" s="472"/>
      <c r="E9863" s="247"/>
      <c r="F9863" s="293"/>
      <c r="G9863" s="483"/>
      <c r="H9863" s="829"/>
      <c r="I9863" s="829"/>
      <c r="J9863" s="829"/>
      <c r="K9863" s="426"/>
      <c r="L9863" s="285"/>
      <c r="M9863" s="431" t="s">
        <v>169</v>
      </c>
      <c r="N9863" s="268" t="s">
        <v>169</v>
      </c>
    </row>
    <row r="9864" spans="1:253" ht="13">
      <c r="D9864" s="482"/>
      <c r="E9864" s="247"/>
      <c r="F9864" s="279"/>
      <c r="G9864" s="484"/>
      <c r="H9864" s="233" t="s">
        <v>170</v>
      </c>
      <c r="L9864" s="285"/>
      <c r="M9864" s="426" t="s">
        <v>128</v>
      </c>
      <c r="N9864" s="426">
        <f>SUM(N9862:N9862)</f>
        <v>12549600</v>
      </c>
    </row>
    <row r="9865" spans="1:253" s="245" customFormat="1" ht="12.75" customHeight="1">
      <c r="A9865" s="231"/>
      <c r="B9865" s="829"/>
      <c r="C9865" s="829"/>
      <c r="D9865" s="482"/>
      <c r="E9865" s="247"/>
      <c r="F9865" s="279"/>
      <c r="G9865" s="484"/>
      <c r="H9865" s="269" t="s">
        <v>3123</v>
      </c>
      <c r="I9865" s="233"/>
      <c r="J9865" s="233"/>
      <c r="K9865" s="270"/>
      <c r="L9865" s="233"/>
      <c r="M9865" s="230" t="s">
        <v>128</v>
      </c>
      <c r="N9865" s="265">
        <f>N9864*$Q$4</f>
        <v>1254960</v>
      </c>
      <c r="O9865" s="233"/>
      <c r="P9865" s="233"/>
      <c r="Q9865" s="233"/>
      <c r="R9865" s="233"/>
      <c r="S9865" s="233"/>
      <c r="T9865" s="233"/>
      <c r="U9865" s="233"/>
      <c r="V9865" s="233"/>
      <c r="W9865" s="233"/>
      <c r="X9865" s="233"/>
      <c r="Y9865" s="233"/>
      <c r="Z9865" s="233"/>
      <c r="AA9865" s="233"/>
      <c r="AB9865" s="233"/>
      <c r="AC9865" s="233"/>
      <c r="AD9865" s="233"/>
      <c r="AE9865" s="233"/>
      <c r="AF9865" s="233"/>
      <c r="AG9865" s="233"/>
      <c r="AH9865" s="233"/>
      <c r="AI9865" s="233"/>
      <c r="AJ9865" s="233"/>
      <c r="AK9865" s="233"/>
      <c r="AL9865" s="233"/>
      <c r="AM9865" s="233"/>
      <c r="AN9865" s="233"/>
      <c r="AO9865" s="233"/>
      <c r="AP9865" s="233"/>
      <c r="AQ9865" s="233"/>
      <c r="AR9865" s="233"/>
      <c r="AS9865" s="233"/>
      <c r="AT9865" s="233"/>
      <c r="AU9865" s="233"/>
      <c r="AV9865" s="233"/>
      <c r="AW9865" s="233"/>
      <c r="AX9865" s="233"/>
      <c r="AY9865" s="233"/>
      <c r="AZ9865" s="233"/>
      <c r="BA9865" s="233"/>
      <c r="BB9865" s="233"/>
      <c r="BC9865" s="233"/>
      <c r="BD9865" s="233"/>
      <c r="BE9865" s="233"/>
      <c r="BF9865" s="233"/>
      <c r="BG9865" s="233"/>
      <c r="BH9865" s="233"/>
      <c r="BI9865" s="233"/>
      <c r="BJ9865" s="233"/>
      <c r="BK9865" s="233"/>
      <c r="BL9865" s="233"/>
      <c r="BM9865" s="233"/>
      <c r="BN9865" s="233"/>
      <c r="BO9865" s="233"/>
      <c r="BP9865" s="233"/>
      <c r="BQ9865" s="233"/>
      <c r="BR9865" s="233"/>
      <c r="BS9865" s="233"/>
      <c r="BT9865" s="233"/>
      <c r="BU9865" s="233"/>
      <c r="BV9865" s="233"/>
      <c r="BW9865" s="233"/>
      <c r="BX9865" s="233"/>
      <c r="BY9865" s="233"/>
      <c r="BZ9865" s="233"/>
      <c r="CA9865" s="233"/>
      <c r="CB9865" s="233"/>
      <c r="CC9865" s="233"/>
      <c r="CD9865" s="233"/>
      <c r="CE9865" s="233"/>
      <c r="CF9865" s="233"/>
      <c r="CG9865" s="233"/>
      <c r="CH9865" s="233"/>
      <c r="CI9865" s="233"/>
      <c r="CJ9865" s="233"/>
      <c r="CK9865" s="233"/>
      <c r="CL9865" s="233"/>
      <c r="CM9865" s="233"/>
      <c r="CN9865" s="233"/>
      <c r="CO9865" s="233"/>
      <c r="CP9865" s="233"/>
      <c r="CQ9865" s="233"/>
      <c r="CR9865" s="233"/>
      <c r="CS9865" s="233"/>
      <c r="CT9865" s="233"/>
      <c r="CU9865" s="233"/>
      <c r="CV9865" s="233"/>
      <c r="CW9865" s="233"/>
      <c r="CX9865" s="233"/>
      <c r="CY9865" s="233"/>
      <c r="CZ9865" s="233"/>
      <c r="DA9865" s="233"/>
      <c r="DB9865" s="233"/>
      <c r="DC9865" s="233"/>
      <c r="DD9865" s="233"/>
      <c r="DE9865" s="233"/>
      <c r="DF9865" s="233"/>
      <c r="DG9865" s="233"/>
      <c r="DH9865" s="233"/>
      <c r="DI9865" s="233"/>
      <c r="DJ9865" s="233"/>
      <c r="DK9865" s="233"/>
      <c r="DL9865" s="233"/>
      <c r="DM9865" s="233"/>
      <c r="DN9865" s="233"/>
      <c r="DO9865" s="233"/>
      <c r="DP9865" s="233"/>
      <c r="DQ9865" s="233"/>
      <c r="DR9865" s="233"/>
      <c r="DS9865" s="233"/>
      <c r="DT9865" s="233"/>
      <c r="DU9865" s="233"/>
      <c r="DV9865" s="233"/>
      <c r="DW9865" s="233"/>
      <c r="DX9865" s="233"/>
      <c r="DY9865" s="233"/>
      <c r="DZ9865" s="233"/>
      <c r="EA9865" s="233"/>
      <c r="EB9865" s="233"/>
      <c r="EC9865" s="233"/>
      <c r="ED9865" s="233"/>
      <c r="EE9865" s="233"/>
      <c r="EF9865" s="233"/>
      <c r="EG9865" s="233"/>
      <c r="EH9865" s="233"/>
      <c r="EI9865" s="233"/>
      <c r="EJ9865" s="233"/>
      <c r="EK9865" s="233"/>
      <c r="EL9865" s="233"/>
      <c r="EM9865" s="233"/>
      <c r="EN9865" s="233"/>
      <c r="EO9865" s="233"/>
      <c r="EP9865" s="233"/>
      <c r="EQ9865" s="233"/>
      <c r="ER9865" s="233"/>
      <c r="ES9865" s="233"/>
      <c r="ET9865" s="233"/>
      <c r="EU9865" s="233"/>
      <c r="EV9865" s="233"/>
      <c r="EW9865" s="233"/>
      <c r="EX9865" s="233"/>
      <c r="EY9865" s="233"/>
      <c r="EZ9865" s="233"/>
      <c r="FA9865" s="233"/>
      <c r="FB9865" s="233"/>
      <c r="FC9865" s="233"/>
      <c r="FD9865" s="233"/>
      <c r="FE9865" s="233"/>
      <c r="FF9865" s="233"/>
      <c r="FG9865" s="233"/>
      <c r="FH9865" s="233"/>
      <c r="FI9865" s="233"/>
      <c r="FJ9865" s="233"/>
      <c r="FK9865" s="233"/>
      <c r="FL9865" s="233"/>
      <c r="FM9865" s="233"/>
      <c r="FN9865" s="233"/>
      <c r="FO9865" s="233"/>
      <c r="FP9865" s="233"/>
      <c r="FQ9865" s="233"/>
      <c r="FR9865" s="233"/>
      <c r="FS9865" s="233"/>
      <c r="FT9865" s="233"/>
      <c r="FU9865" s="233"/>
      <c r="FV9865" s="233"/>
      <c r="FW9865" s="233"/>
      <c r="FX9865" s="233"/>
      <c r="FY9865" s="233"/>
      <c r="FZ9865" s="233"/>
      <c r="GA9865" s="233"/>
      <c r="GB9865" s="233"/>
      <c r="GC9865" s="233"/>
      <c r="GD9865" s="233"/>
      <c r="GE9865" s="233"/>
      <c r="GF9865" s="233"/>
      <c r="GG9865" s="233"/>
      <c r="GH9865" s="233"/>
      <c r="GI9865" s="233"/>
      <c r="GJ9865" s="233"/>
      <c r="GK9865" s="233"/>
      <c r="GL9865" s="233"/>
      <c r="GM9865" s="233"/>
      <c r="GN9865" s="233"/>
      <c r="GO9865" s="233"/>
      <c r="GP9865" s="233"/>
      <c r="GQ9865" s="233"/>
      <c r="GR9865" s="233"/>
      <c r="GS9865" s="233"/>
      <c r="GT9865" s="233"/>
      <c r="GU9865" s="233"/>
      <c r="GV9865" s="233"/>
      <c r="GW9865" s="233"/>
      <c r="GX9865" s="233"/>
      <c r="GY9865" s="233"/>
      <c r="GZ9865" s="233"/>
      <c r="HA9865" s="233"/>
      <c r="HB9865" s="233"/>
      <c r="HC9865" s="233"/>
      <c r="HD9865" s="233"/>
      <c r="HE9865" s="233"/>
      <c r="HF9865" s="233"/>
      <c r="HG9865" s="233"/>
      <c r="HH9865" s="233"/>
      <c r="HI9865" s="233"/>
      <c r="HJ9865" s="233"/>
      <c r="HK9865" s="233"/>
      <c r="HL9865" s="233"/>
      <c r="HM9865" s="233"/>
      <c r="HN9865" s="233"/>
      <c r="HO9865" s="233"/>
      <c r="HP9865" s="233"/>
      <c r="HQ9865" s="233"/>
      <c r="HR9865" s="233"/>
      <c r="HS9865" s="233"/>
      <c r="HT9865" s="233"/>
      <c r="HU9865" s="233"/>
      <c r="HV9865" s="233"/>
      <c r="HW9865" s="233"/>
      <c r="HX9865" s="233"/>
      <c r="HY9865" s="233"/>
      <c r="HZ9865" s="233"/>
      <c r="IA9865" s="233"/>
      <c r="IB9865" s="233"/>
      <c r="IC9865" s="233"/>
      <c r="ID9865" s="233"/>
      <c r="IE9865" s="233"/>
      <c r="IF9865" s="233"/>
      <c r="IG9865" s="233"/>
      <c r="IH9865" s="233"/>
      <c r="II9865" s="233"/>
      <c r="IJ9865" s="233"/>
      <c r="IK9865" s="233"/>
      <c r="IL9865" s="233"/>
      <c r="IM9865" s="233"/>
      <c r="IN9865" s="233"/>
      <c r="IO9865" s="233"/>
      <c r="IP9865" s="233"/>
      <c r="IQ9865" s="233"/>
      <c r="IR9865" s="233"/>
      <c r="IS9865" s="233"/>
    </row>
    <row r="9866" spans="1:253" ht="12.75" customHeight="1">
      <c r="D9866" s="449"/>
      <c r="E9866" s="247"/>
      <c r="F9866" s="279"/>
      <c r="G9866" s="484"/>
      <c r="H9866" s="233" t="s">
        <v>171</v>
      </c>
      <c r="L9866" s="285"/>
      <c r="M9866" s="230" t="s">
        <v>128</v>
      </c>
      <c r="N9866" s="262">
        <f>ROUNDDOWN((N9864+N9865),0)</f>
        <v>13804560</v>
      </c>
    </row>
    <row r="9867" spans="1:253" ht="12.75" customHeight="1">
      <c r="D9867" s="449"/>
      <c r="E9867" s="247"/>
      <c r="F9867" s="279"/>
      <c r="G9867" s="484"/>
      <c r="L9867" s="285"/>
      <c r="N9867" s="262"/>
    </row>
    <row r="9868" spans="1:253" ht="12.75" customHeight="1">
      <c r="A9868" s="258">
        <f>1+A9858</f>
        <v>423</v>
      </c>
      <c r="B9868" s="1250" t="s">
        <v>1889</v>
      </c>
      <c r="C9868" s="1250"/>
      <c r="D9868" s="466" t="s">
        <v>1890</v>
      </c>
      <c r="E9868" s="475"/>
      <c r="F9868" s="360"/>
      <c r="G9868" s="477"/>
      <c r="H9868" s="245"/>
      <c r="I9868" s="245"/>
      <c r="J9868" s="245"/>
      <c r="K9868" s="245"/>
      <c r="L9868" s="297"/>
      <c r="M9868" s="423"/>
      <c r="N9868" s="245"/>
      <c r="O9868" s="245"/>
      <c r="P9868" s="245"/>
      <c r="Q9868" s="245"/>
      <c r="R9868" s="245"/>
      <c r="S9868" s="245"/>
      <c r="T9868" s="245"/>
      <c r="U9868" s="245"/>
      <c r="V9868" s="245"/>
      <c r="W9868" s="245"/>
      <c r="X9868" s="245"/>
      <c r="Y9868" s="245"/>
      <c r="Z9868" s="245"/>
      <c r="AA9868" s="245"/>
      <c r="AB9868" s="245"/>
      <c r="AC9868" s="245"/>
      <c r="AD9868" s="245"/>
      <c r="AE9868" s="245"/>
      <c r="AF9868" s="245"/>
      <c r="AG9868" s="245"/>
      <c r="AH9868" s="245"/>
      <c r="AI9868" s="245"/>
      <c r="AJ9868" s="245"/>
      <c r="AK9868" s="245"/>
      <c r="AL9868" s="245"/>
      <c r="AM9868" s="245"/>
      <c r="AN9868" s="245"/>
      <c r="AO9868" s="245"/>
      <c r="AP9868" s="245"/>
      <c r="AQ9868" s="245"/>
      <c r="AR9868" s="245"/>
      <c r="AS9868" s="245"/>
      <c r="AT9868" s="245"/>
      <c r="AU9868" s="245"/>
      <c r="AV9868" s="245"/>
      <c r="AW9868" s="245"/>
      <c r="AX9868" s="245"/>
      <c r="AY9868" s="245"/>
      <c r="AZ9868" s="245"/>
      <c r="BA9868" s="245"/>
      <c r="BB9868" s="245"/>
      <c r="BC9868" s="245"/>
      <c r="BD9868" s="245"/>
      <c r="BE9868" s="245"/>
      <c r="BF9868" s="245"/>
      <c r="BG9868" s="245"/>
      <c r="BH9868" s="245"/>
      <c r="BI9868" s="245"/>
      <c r="BJ9868" s="245"/>
      <c r="BK9868" s="245"/>
      <c r="BL9868" s="245"/>
      <c r="BM9868" s="245"/>
      <c r="BN9868" s="245"/>
      <c r="BO9868" s="245"/>
      <c r="BP9868" s="245"/>
      <c r="BQ9868" s="245"/>
      <c r="BR9868" s="245"/>
      <c r="BS9868" s="245"/>
      <c r="BT9868" s="245"/>
      <c r="BU9868" s="245"/>
      <c r="BV9868" s="245"/>
      <c r="BW9868" s="245"/>
      <c r="BX9868" s="245"/>
      <c r="BY9868" s="245"/>
      <c r="BZ9868" s="245"/>
      <c r="CA9868" s="245"/>
      <c r="CB9868" s="245"/>
      <c r="CC9868" s="245"/>
      <c r="CD9868" s="245"/>
      <c r="CE9868" s="245"/>
      <c r="CF9868" s="245"/>
      <c r="CG9868" s="245"/>
      <c r="CH9868" s="245"/>
      <c r="CI9868" s="245"/>
      <c r="CJ9868" s="245"/>
      <c r="CK9868" s="245"/>
      <c r="CL9868" s="245"/>
      <c r="CM9868" s="245"/>
      <c r="CN9868" s="245"/>
      <c r="CO9868" s="245"/>
      <c r="CP9868" s="245"/>
      <c r="CQ9868" s="245"/>
      <c r="CR9868" s="245"/>
      <c r="CS9868" s="245"/>
      <c r="CT9868" s="245"/>
      <c r="CU9868" s="245"/>
      <c r="CV9868" s="245"/>
      <c r="CW9868" s="245"/>
      <c r="CX9868" s="245"/>
      <c r="CY9868" s="245"/>
      <c r="CZ9868" s="245"/>
      <c r="DA9868" s="245"/>
      <c r="DB9868" s="245"/>
      <c r="DC9868" s="245"/>
      <c r="DD9868" s="245"/>
      <c r="DE9868" s="245"/>
      <c r="DF9868" s="245"/>
      <c r="DG9868" s="245"/>
      <c r="DH9868" s="245"/>
      <c r="DI9868" s="245"/>
      <c r="DJ9868" s="245"/>
      <c r="DK9868" s="245"/>
      <c r="DL9868" s="245"/>
      <c r="DM9868" s="245"/>
      <c r="DN9868" s="245"/>
      <c r="DO9868" s="245"/>
      <c r="DP9868" s="245"/>
      <c r="DQ9868" s="245"/>
      <c r="DR9868" s="245"/>
      <c r="DS9868" s="245"/>
      <c r="DT9868" s="245"/>
      <c r="DU9868" s="245"/>
      <c r="DV9868" s="245"/>
      <c r="DW9868" s="245"/>
      <c r="DX9868" s="245"/>
      <c r="DY9868" s="245"/>
      <c r="DZ9868" s="245"/>
      <c r="EA9868" s="245"/>
      <c r="EB9868" s="245"/>
      <c r="EC9868" s="245"/>
      <c r="ED9868" s="245"/>
      <c r="EE9868" s="245"/>
      <c r="EF9868" s="245"/>
      <c r="EG9868" s="245"/>
      <c r="EH9868" s="245"/>
      <c r="EI9868" s="245"/>
      <c r="EJ9868" s="245"/>
      <c r="EK9868" s="245"/>
      <c r="EL9868" s="245"/>
      <c r="EM9868" s="245"/>
      <c r="EN9868" s="245"/>
      <c r="EO9868" s="245"/>
      <c r="EP9868" s="245"/>
      <c r="EQ9868" s="245"/>
      <c r="ER9868" s="245"/>
      <c r="ES9868" s="245"/>
      <c r="ET9868" s="245"/>
      <c r="EU9868" s="245"/>
      <c r="EV9868" s="245"/>
      <c r="EW9868" s="245"/>
      <c r="EX9868" s="245"/>
      <c r="EY9868" s="245"/>
      <c r="EZ9868" s="245"/>
      <c r="FA9868" s="245"/>
      <c r="FB9868" s="245"/>
      <c r="FC9868" s="245"/>
      <c r="FD9868" s="245"/>
      <c r="FE9868" s="245"/>
      <c r="FF9868" s="245"/>
      <c r="FG9868" s="245"/>
      <c r="FH9868" s="245"/>
      <c r="FI9868" s="245"/>
      <c r="FJ9868" s="245"/>
      <c r="FK9868" s="245"/>
      <c r="FL9868" s="245"/>
      <c r="FM9868" s="245"/>
      <c r="FN9868" s="245"/>
      <c r="FO9868" s="245"/>
      <c r="FP9868" s="245"/>
      <c r="FQ9868" s="245"/>
      <c r="FR9868" s="245"/>
      <c r="FS9868" s="245"/>
      <c r="FT9868" s="245"/>
      <c r="FU9868" s="245"/>
      <c r="FV9868" s="245"/>
      <c r="FW9868" s="245"/>
      <c r="FX9868" s="245"/>
      <c r="FY9868" s="245"/>
      <c r="FZ9868" s="245"/>
      <c r="GA9868" s="245"/>
      <c r="GB9868" s="245"/>
      <c r="GC9868" s="245"/>
      <c r="GD9868" s="245"/>
      <c r="GE9868" s="245"/>
      <c r="GF9868" s="245"/>
      <c r="GG9868" s="245"/>
      <c r="GH9868" s="245"/>
      <c r="GI9868" s="245"/>
      <c r="GJ9868" s="245"/>
      <c r="GK9868" s="245"/>
      <c r="GL9868" s="245"/>
      <c r="GM9868" s="245"/>
      <c r="GN9868" s="245"/>
      <c r="GO9868" s="245"/>
      <c r="GP9868" s="245"/>
      <c r="GQ9868" s="245"/>
      <c r="GR9868" s="245"/>
      <c r="GS9868" s="245"/>
      <c r="GT9868" s="245"/>
      <c r="GU9868" s="245"/>
      <c r="GV9868" s="245"/>
      <c r="GW9868" s="245"/>
      <c r="GX9868" s="245"/>
      <c r="GY9868" s="245"/>
      <c r="GZ9868" s="245"/>
      <c r="HA9868" s="245"/>
      <c r="HB9868" s="245"/>
      <c r="HC9868" s="245"/>
      <c r="HD9868" s="245"/>
      <c r="HE9868" s="245"/>
      <c r="HF9868" s="245"/>
      <c r="HG9868" s="245"/>
      <c r="HH9868" s="245"/>
      <c r="HI9868" s="245"/>
      <c r="HJ9868" s="245"/>
      <c r="HK9868" s="245"/>
      <c r="HL9868" s="245"/>
      <c r="HM9868" s="245"/>
      <c r="HN9868" s="245"/>
      <c r="HO9868" s="245"/>
      <c r="HP9868" s="245"/>
      <c r="HQ9868" s="245"/>
      <c r="HR9868" s="245"/>
      <c r="HS9868" s="245"/>
      <c r="HT9868" s="245"/>
      <c r="HU9868" s="245"/>
      <c r="HV9868" s="245"/>
      <c r="HW9868" s="245"/>
      <c r="HX9868" s="245"/>
      <c r="HY9868" s="245"/>
      <c r="HZ9868" s="245"/>
      <c r="IA9868" s="245"/>
      <c r="IB9868" s="245"/>
      <c r="IC9868" s="245"/>
      <c r="ID9868" s="245"/>
      <c r="IE9868" s="245"/>
      <c r="IF9868" s="245"/>
      <c r="IG9868" s="245"/>
      <c r="IH9868" s="245"/>
      <c r="II9868" s="245"/>
      <c r="IJ9868" s="245"/>
      <c r="IK9868" s="245"/>
      <c r="IL9868" s="245"/>
      <c r="IM9868" s="245"/>
      <c r="IN9868" s="245"/>
      <c r="IO9868" s="245"/>
      <c r="IP9868" s="245"/>
      <c r="IQ9868" s="245"/>
      <c r="IR9868" s="245"/>
      <c r="IS9868" s="245"/>
    </row>
    <row r="9869" spans="1:253" ht="12.75" customHeight="1">
      <c r="D9869" s="467"/>
      <c r="E9869" s="325" t="s">
        <v>236</v>
      </c>
      <c r="F9869" s="386" t="s">
        <v>645</v>
      </c>
      <c r="G9869" s="478"/>
      <c r="H9869" s="386"/>
      <c r="I9869" s="386"/>
      <c r="J9869" s="386"/>
      <c r="K9869" s="279"/>
      <c r="L9869" s="479"/>
      <c r="M9869" s="426"/>
    </row>
    <row r="9870" spans="1:253" ht="12.75" customHeight="1">
      <c r="A9870" s="387"/>
      <c r="B9870" s="293"/>
      <c r="C9870" s="293"/>
      <c r="D9870" s="470">
        <v>1</v>
      </c>
      <c r="E9870" s="247" t="s">
        <v>4</v>
      </c>
      <c r="F9870" s="1380" t="s">
        <v>1891</v>
      </c>
      <c r="G9870" s="480" t="s">
        <v>151</v>
      </c>
      <c r="H9870" s="428">
        <f>Bahan!$C$735</f>
        <v>1000000</v>
      </c>
      <c r="I9870" s="428"/>
      <c r="J9870" s="428"/>
      <c r="K9870" s="426" t="s">
        <v>128</v>
      </c>
      <c r="L9870" s="481">
        <f>D9870*H9870</f>
        <v>1000000</v>
      </c>
      <c r="M9870" s="426"/>
    </row>
    <row r="9871" spans="1:253" ht="12.75" customHeight="1">
      <c r="A9871" s="387"/>
      <c r="B9871" s="293"/>
      <c r="C9871" s="293"/>
      <c r="D9871" s="470">
        <v>0.05</v>
      </c>
      <c r="E9871" s="247" t="s">
        <v>8</v>
      </c>
      <c r="F9871" s="1380" t="s">
        <v>704</v>
      </c>
      <c r="G9871" s="480" t="s">
        <v>151</v>
      </c>
      <c r="H9871" s="428">
        <f>H9870</f>
        <v>1000000</v>
      </c>
      <c r="I9871" s="428"/>
      <c r="J9871" s="428"/>
      <c r="K9871" s="426" t="s">
        <v>128</v>
      </c>
      <c r="L9871" s="481">
        <f>D9871*H9871</f>
        <v>50000</v>
      </c>
      <c r="M9871" s="426"/>
    </row>
    <row r="9872" spans="1:253" ht="12.75" customHeight="1">
      <c r="D9872" s="482"/>
      <c r="E9872" s="247"/>
      <c r="F9872" s="279"/>
      <c r="G9872" s="483"/>
      <c r="L9872" s="285"/>
      <c r="M9872" s="426" t="s">
        <v>128</v>
      </c>
      <c r="N9872" s="265">
        <f>SUM(L9870:L9871)</f>
        <v>1050000</v>
      </c>
    </row>
    <row r="9873" spans="1:253" ht="13">
      <c r="D9873" s="472"/>
      <c r="E9873" s="247"/>
      <c r="F9873" s="293"/>
      <c r="G9873" s="483"/>
      <c r="H9873" s="829"/>
      <c r="I9873" s="829"/>
      <c r="J9873" s="829"/>
      <c r="K9873" s="426"/>
      <c r="L9873" s="285"/>
      <c r="M9873" s="431" t="s">
        <v>169</v>
      </c>
      <c r="N9873" s="268" t="s">
        <v>169</v>
      </c>
    </row>
    <row r="9874" spans="1:253" ht="13">
      <c r="D9874" s="482"/>
      <c r="E9874" s="247"/>
      <c r="F9874" s="279"/>
      <c r="G9874" s="484"/>
      <c r="H9874" s="233" t="s">
        <v>170</v>
      </c>
      <c r="L9874" s="285"/>
      <c r="M9874" s="426" t="s">
        <v>128</v>
      </c>
      <c r="N9874" s="426">
        <f>SUM(N9872:N9872)</f>
        <v>1050000</v>
      </c>
    </row>
    <row r="9875" spans="1:253" s="245" customFormat="1" ht="12.75" customHeight="1">
      <c r="A9875" s="231"/>
      <c r="B9875" s="829"/>
      <c r="C9875" s="829"/>
      <c r="D9875" s="482"/>
      <c r="E9875" s="247"/>
      <c r="F9875" s="279"/>
      <c r="G9875" s="484"/>
      <c r="H9875" s="269" t="s">
        <v>3123</v>
      </c>
      <c r="I9875" s="233"/>
      <c r="J9875" s="233"/>
      <c r="K9875" s="270"/>
      <c r="L9875" s="233"/>
      <c r="M9875" s="230" t="s">
        <v>128</v>
      </c>
      <c r="N9875" s="265">
        <f>N9874*$Q$4</f>
        <v>105000</v>
      </c>
      <c r="O9875" s="233"/>
      <c r="P9875" s="233"/>
      <c r="Q9875" s="233"/>
      <c r="R9875" s="233"/>
      <c r="S9875" s="233"/>
      <c r="T9875" s="233"/>
      <c r="U9875" s="233"/>
      <c r="V9875" s="233"/>
      <c r="W9875" s="233"/>
      <c r="X9875" s="233"/>
      <c r="Y9875" s="233"/>
      <c r="Z9875" s="233"/>
      <c r="AA9875" s="233"/>
      <c r="AB9875" s="233"/>
      <c r="AC9875" s="233"/>
      <c r="AD9875" s="233"/>
      <c r="AE9875" s="233"/>
      <c r="AF9875" s="233"/>
      <c r="AG9875" s="233"/>
      <c r="AH9875" s="233"/>
      <c r="AI9875" s="233"/>
      <c r="AJ9875" s="233"/>
      <c r="AK9875" s="233"/>
      <c r="AL9875" s="233"/>
      <c r="AM9875" s="233"/>
      <c r="AN9875" s="233"/>
      <c r="AO9875" s="233"/>
      <c r="AP9875" s="233"/>
      <c r="AQ9875" s="233"/>
      <c r="AR9875" s="233"/>
      <c r="AS9875" s="233"/>
      <c r="AT9875" s="233"/>
      <c r="AU9875" s="233"/>
      <c r="AV9875" s="233"/>
      <c r="AW9875" s="233"/>
      <c r="AX9875" s="233"/>
      <c r="AY9875" s="233"/>
      <c r="AZ9875" s="233"/>
      <c r="BA9875" s="233"/>
      <c r="BB9875" s="233"/>
      <c r="BC9875" s="233"/>
      <c r="BD9875" s="233"/>
      <c r="BE9875" s="233"/>
      <c r="BF9875" s="233"/>
      <c r="BG9875" s="233"/>
      <c r="BH9875" s="233"/>
      <c r="BI9875" s="233"/>
      <c r="BJ9875" s="233"/>
      <c r="BK9875" s="233"/>
      <c r="BL9875" s="233"/>
      <c r="BM9875" s="233"/>
      <c r="BN9875" s="233"/>
      <c r="BO9875" s="233"/>
      <c r="BP9875" s="233"/>
      <c r="BQ9875" s="233"/>
      <c r="BR9875" s="233"/>
      <c r="BS9875" s="233"/>
      <c r="BT9875" s="233"/>
      <c r="BU9875" s="233"/>
      <c r="BV9875" s="233"/>
      <c r="BW9875" s="233"/>
      <c r="BX9875" s="233"/>
      <c r="BY9875" s="233"/>
      <c r="BZ9875" s="233"/>
      <c r="CA9875" s="233"/>
      <c r="CB9875" s="233"/>
      <c r="CC9875" s="233"/>
      <c r="CD9875" s="233"/>
      <c r="CE9875" s="233"/>
      <c r="CF9875" s="233"/>
      <c r="CG9875" s="233"/>
      <c r="CH9875" s="233"/>
      <c r="CI9875" s="233"/>
      <c r="CJ9875" s="233"/>
      <c r="CK9875" s="233"/>
      <c r="CL9875" s="233"/>
      <c r="CM9875" s="233"/>
      <c r="CN9875" s="233"/>
      <c r="CO9875" s="233"/>
      <c r="CP9875" s="233"/>
      <c r="CQ9875" s="233"/>
      <c r="CR9875" s="233"/>
      <c r="CS9875" s="233"/>
      <c r="CT9875" s="233"/>
      <c r="CU9875" s="233"/>
      <c r="CV9875" s="233"/>
      <c r="CW9875" s="233"/>
      <c r="CX9875" s="233"/>
      <c r="CY9875" s="233"/>
      <c r="CZ9875" s="233"/>
      <c r="DA9875" s="233"/>
      <c r="DB9875" s="233"/>
      <c r="DC9875" s="233"/>
      <c r="DD9875" s="233"/>
      <c r="DE9875" s="233"/>
      <c r="DF9875" s="233"/>
      <c r="DG9875" s="233"/>
      <c r="DH9875" s="233"/>
      <c r="DI9875" s="233"/>
      <c r="DJ9875" s="233"/>
      <c r="DK9875" s="233"/>
      <c r="DL9875" s="233"/>
      <c r="DM9875" s="233"/>
      <c r="DN9875" s="233"/>
      <c r="DO9875" s="233"/>
      <c r="DP9875" s="233"/>
      <c r="DQ9875" s="233"/>
      <c r="DR9875" s="233"/>
      <c r="DS9875" s="233"/>
      <c r="DT9875" s="233"/>
      <c r="DU9875" s="233"/>
      <c r="DV9875" s="233"/>
      <c r="DW9875" s="233"/>
      <c r="DX9875" s="233"/>
      <c r="DY9875" s="233"/>
      <c r="DZ9875" s="233"/>
      <c r="EA9875" s="233"/>
      <c r="EB9875" s="233"/>
      <c r="EC9875" s="233"/>
      <c r="ED9875" s="233"/>
      <c r="EE9875" s="233"/>
      <c r="EF9875" s="233"/>
      <c r="EG9875" s="233"/>
      <c r="EH9875" s="233"/>
      <c r="EI9875" s="233"/>
      <c r="EJ9875" s="233"/>
      <c r="EK9875" s="233"/>
      <c r="EL9875" s="233"/>
      <c r="EM9875" s="233"/>
      <c r="EN9875" s="233"/>
      <c r="EO9875" s="233"/>
      <c r="EP9875" s="233"/>
      <c r="EQ9875" s="233"/>
      <c r="ER9875" s="233"/>
      <c r="ES9875" s="233"/>
      <c r="ET9875" s="233"/>
      <c r="EU9875" s="233"/>
      <c r="EV9875" s="233"/>
      <c r="EW9875" s="233"/>
      <c r="EX9875" s="233"/>
      <c r="EY9875" s="233"/>
      <c r="EZ9875" s="233"/>
      <c r="FA9875" s="233"/>
      <c r="FB9875" s="233"/>
      <c r="FC9875" s="233"/>
      <c r="FD9875" s="233"/>
      <c r="FE9875" s="233"/>
      <c r="FF9875" s="233"/>
      <c r="FG9875" s="233"/>
      <c r="FH9875" s="233"/>
      <c r="FI9875" s="233"/>
      <c r="FJ9875" s="233"/>
      <c r="FK9875" s="233"/>
      <c r="FL9875" s="233"/>
      <c r="FM9875" s="233"/>
      <c r="FN9875" s="233"/>
      <c r="FO9875" s="233"/>
      <c r="FP9875" s="233"/>
      <c r="FQ9875" s="233"/>
      <c r="FR9875" s="233"/>
      <c r="FS9875" s="233"/>
      <c r="FT9875" s="233"/>
      <c r="FU9875" s="233"/>
      <c r="FV9875" s="233"/>
      <c r="FW9875" s="233"/>
      <c r="FX9875" s="233"/>
      <c r="FY9875" s="233"/>
      <c r="FZ9875" s="233"/>
      <c r="GA9875" s="233"/>
      <c r="GB9875" s="233"/>
      <c r="GC9875" s="233"/>
      <c r="GD9875" s="233"/>
      <c r="GE9875" s="233"/>
      <c r="GF9875" s="233"/>
      <c r="GG9875" s="233"/>
      <c r="GH9875" s="233"/>
      <c r="GI9875" s="233"/>
      <c r="GJ9875" s="233"/>
      <c r="GK9875" s="233"/>
      <c r="GL9875" s="233"/>
      <c r="GM9875" s="233"/>
      <c r="GN9875" s="233"/>
      <c r="GO9875" s="233"/>
      <c r="GP9875" s="233"/>
      <c r="GQ9875" s="233"/>
      <c r="GR9875" s="233"/>
      <c r="GS9875" s="233"/>
      <c r="GT9875" s="233"/>
      <c r="GU9875" s="233"/>
      <c r="GV9875" s="233"/>
      <c r="GW9875" s="233"/>
      <c r="GX9875" s="233"/>
      <c r="GY9875" s="233"/>
      <c r="GZ9875" s="233"/>
      <c r="HA9875" s="233"/>
      <c r="HB9875" s="233"/>
      <c r="HC9875" s="233"/>
      <c r="HD9875" s="233"/>
      <c r="HE9875" s="233"/>
      <c r="HF9875" s="233"/>
      <c r="HG9875" s="233"/>
      <c r="HH9875" s="233"/>
      <c r="HI9875" s="233"/>
      <c r="HJ9875" s="233"/>
      <c r="HK9875" s="233"/>
      <c r="HL9875" s="233"/>
      <c r="HM9875" s="233"/>
      <c r="HN9875" s="233"/>
      <c r="HO9875" s="233"/>
      <c r="HP9875" s="233"/>
      <c r="HQ9875" s="233"/>
      <c r="HR9875" s="233"/>
      <c r="HS9875" s="233"/>
      <c r="HT9875" s="233"/>
      <c r="HU9875" s="233"/>
      <c r="HV9875" s="233"/>
      <c r="HW9875" s="233"/>
      <c r="HX9875" s="233"/>
      <c r="HY9875" s="233"/>
      <c r="HZ9875" s="233"/>
      <c r="IA9875" s="233"/>
      <c r="IB9875" s="233"/>
      <c r="IC9875" s="233"/>
      <c r="ID9875" s="233"/>
      <c r="IE9875" s="233"/>
      <c r="IF9875" s="233"/>
      <c r="IG9875" s="233"/>
      <c r="IH9875" s="233"/>
      <c r="II9875" s="233"/>
      <c r="IJ9875" s="233"/>
      <c r="IK9875" s="233"/>
      <c r="IL9875" s="233"/>
      <c r="IM9875" s="233"/>
      <c r="IN9875" s="233"/>
      <c r="IO9875" s="233"/>
      <c r="IP9875" s="233"/>
      <c r="IQ9875" s="233"/>
      <c r="IR9875" s="233"/>
      <c r="IS9875" s="233"/>
    </row>
    <row r="9876" spans="1:253" ht="12.75" customHeight="1">
      <c r="D9876" s="449"/>
      <c r="E9876" s="247"/>
      <c r="F9876" s="279"/>
      <c r="G9876" s="484"/>
      <c r="H9876" s="233" t="s">
        <v>171</v>
      </c>
      <c r="L9876" s="285"/>
      <c r="M9876" s="230" t="s">
        <v>128</v>
      </c>
      <c r="N9876" s="262">
        <f>ROUNDDOWN((N9874+N9875),0)</f>
        <v>1155000</v>
      </c>
    </row>
    <row r="9877" spans="1:253" ht="12.75" customHeight="1">
      <c r="D9877" s="449"/>
      <c r="E9877" s="247"/>
      <c r="F9877" s="279"/>
      <c r="G9877" s="484"/>
      <c r="L9877" s="285"/>
      <c r="N9877" s="262"/>
    </row>
    <row r="9878" spans="1:253" ht="12.75" customHeight="1">
      <c r="A9878" s="258">
        <f>1+A9868</f>
        <v>424</v>
      </c>
      <c r="B9878" s="1250" t="s">
        <v>1892</v>
      </c>
      <c r="C9878" s="1250"/>
      <c r="D9878" s="466" t="s">
        <v>1893</v>
      </c>
      <c r="E9878" s="475"/>
      <c r="F9878" s="360"/>
      <c r="G9878" s="477"/>
      <c r="H9878" s="245"/>
      <c r="I9878" s="245"/>
      <c r="J9878" s="245"/>
      <c r="K9878" s="245"/>
      <c r="L9878" s="297"/>
      <c r="M9878" s="423"/>
      <c r="N9878" s="245"/>
      <c r="O9878" s="245"/>
      <c r="P9878" s="245"/>
      <c r="Q9878" s="245"/>
      <c r="R9878" s="245"/>
      <c r="S9878" s="245"/>
      <c r="T9878" s="245"/>
      <c r="U9878" s="245"/>
      <c r="V9878" s="245"/>
      <c r="W9878" s="245"/>
      <c r="X9878" s="245"/>
      <c r="Y9878" s="245"/>
      <c r="Z9878" s="245"/>
      <c r="AA9878" s="245"/>
      <c r="AB9878" s="245"/>
      <c r="AC9878" s="245"/>
      <c r="AD9878" s="245"/>
      <c r="AE9878" s="245"/>
      <c r="AF9878" s="245"/>
      <c r="AG9878" s="245"/>
      <c r="AH9878" s="245"/>
      <c r="AI9878" s="245"/>
      <c r="AJ9878" s="245"/>
      <c r="AK9878" s="245"/>
      <c r="AL9878" s="245"/>
      <c r="AM9878" s="245"/>
      <c r="AN9878" s="245"/>
      <c r="AO9878" s="245"/>
      <c r="AP9878" s="245"/>
      <c r="AQ9878" s="245"/>
      <c r="AR9878" s="245"/>
      <c r="AS9878" s="245"/>
      <c r="AT9878" s="245"/>
      <c r="AU9878" s="245"/>
      <c r="AV9878" s="245"/>
      <c r="AW9878" s="245"/>
      <c r="AX9878" s="245"/>
      <c r="AY9878" s="245"/>
      <c r="AZ9878" s="245"/>
      <c r="BA9878" s="245"/>
      <c r="BB9878" s="245"/>
      <c r="BC9878" s="245"/>
      <c r="BD9878" s="245"/>
      <c r="BE9878" s="245"/>
      <c r="BF9878" s="245"/>
      <c r="BG9878" s="245"/>
      <c r="BH9878" s="245"/>
      <c r="BI9878" s="245"/>
      <c r="BJ9878" s="245"/>
      <c r="BK9878" s="245"/>
      <c r="BL9878" s="245"/>
      <c r="BM9878" s="245"/>
      <c r="BN9878" s="245"/>
      <c r="BO9878" s="245"/>
      <c r="BP9878" s="245"/>
      <c r="BQ9878" s="245"/>
      <c r="BR9878" s="245"/>
      <c r="BS9878" s="245"/>
      <c r="BT9878" s="245"/>
      <c r="BU9878" s="245"/>
      <c r="BV9878" s="245"/>
      <c r="BW9878" s="245"/>
      <c r="BX9878" s="245"/>
      <c r="BY9878" s="245"/>
      <c r="BZ9878" s="245"/>
      <c r="CA9878" s="245"/>
      <c r="CB9878" s="245"/>
      <c r="CC9878" s="245"/>
      <c r="CD9878" s="245"/>
      <c r="CE9878" s="245"/>
      <c r="CF9878" s="245"/>
      <c r="CG9878" s="245"/>
      <c r="CH9878" s="245"/>
      <c r="CI9878" s="245"/>
      <c r="CJ9878" s="245"/>
      <c r="CK9878" s="245"/>
      <c r="CL9878" s="245"/>
      <c r="CM9878" s="245"/>
      <c r="CN9878" s="245"/>
      <c r="CO9878" s="245"/>
      <c r="CP9878" s="245"/>
      <c r="CQ9878" s="245"/>
      <c r="CR9878" s="245"/>
      <c r="CS9878" s="245"/>
      <c r="CT9878" s="245"/>
      <c r="CU9878" s="245"/>
      <c r="CV9878" s="245"/>
      <c r="CW9878" s="245"/>
      <c r="CX9878" s="245"/>
      <c r="CY9878" s="245"/>
      <c r="CZ9878" s="245"/>
      <c r="DA9878" s="245"/>
      <c r="DB9878" s="245"/>
      <c r="DC9878" s="245"/>
      <c r="DD9878" s="245"/>
      <c r="DE9878" s="245"/>
      <c r="DF9878" s="245"/>
      <c r="DG9878" s="245"/>
      <c r="DH9878" s="245"/>
      <c r="DI9878" s="245"/>
      <c r="DJ9878" s="245"/>
      <c r="DK9878" s="245"/>
      <c r="DL9878" s="245"/>
      <c r="DM9878" s="245"/>
      <c r="DN9878" s="245"/>
      <c r="DO9878" s="245"/>
      <c r="DP9878" s="245"/>
      <c r="DQ9878" s="245"/>
      <c r="DR9878" s="245"/>
      <c r="DS9878" s="245"/>
      <c r="DT9878" s="245"/>
      <c r="DU9878" s="245"/>
      <c r="DV9878" s="245"/>
      <c r="DW9878" s="245"/>
      <c r="DX9878" s="245"/>
      <c r="DY9878" s="245"/>
      <c r="DZ9878" s="245"/>
      <c r="EA9878" s="245"/>
      <c r="EB9878" s="245"/>
      <c r="EC9878" s="245"/>
      <c r="ED9878" s="245"/>
      <c r="EE9878" s="245"/>
      <c r="EF9878" s="245"/>
      <c r="EG9878" s="245"/>
      <c r="EH9878" s="245"/>
      <c r="EI9878" s="245"/>
      <c r="EJ9878" s="245"/>
      <c r="EK9878" s="245"/>
      <c r="EL9878" s="245"/>
      <c r="EM9878" s="245"/>
      <c r="EN9878" s="245"/>
      <c r="EO9878" s="245"/>
      <c r="EP9878" s="245"/>
      <c r="EQ9878" s="245"/>
      <c r="ER9878" s="245"/>
      <c r="ES9878" s="245"/>
      <c r="ET9878" s="245"/>
      <c r="EU9878" s="245"/>
      <c r="EV9878" s="245"/>
      <c r="EW9878" s="245"/>
      <c r="EX9878" s="245"/>
      <c r="EY9878" s="245"/>
      <c r="EZ9878" s="245"/>
      <c r="FA9878" s="245"/>
      <c r="FB9878" s="245"/>
      <c r="FC9878" s="245"/>
      <c r="FD9878" s="245"/>
      <c r="FE9878" s="245"/>
      <c r="FF9878" s="245"/>
      <c r="FG9878" s="245"/>
      <c r="FH9878" s="245"/>
      <c r="FI9878" s="245"/>
      <c r="FJ9878" s="245"/>
      <c r="FK9878" s="245"/>
      <c r="FL9878" s="245"/>
      <c r="FM9878" s="245"/>
      <c r="FN9878" s="245"/>
      <c r="FO9878" s="245"/>
      <c r="FP9878" s="245"/>
      <c r="FQ9878" s="245"/>
      <c r="FR9878" s="245"/>
      <c r="FS9878" s="245"/>
      <c r="FT9878" s="245"/>
      <c r="FU9878" s="245"/>
      <c r="FV9878" s="245"/>
      <c r="FW9878" s="245"/>
      <c r="FX9878" s="245"/>
      <c r="FY9878" s="245"/>
      <c r="FZ9878" s="245"/>
      <c r="GA9878" s="245"/>
      <c r="GB9878" s="245"/>
      <c r="GC9878" s="245"/>
      <c r="GD9878" s="245"/>
      <c r="GE9878" s="245"/>
      <c r="GF9878" s="245"/>
      <c r="GG9878" s="245"/>
      <c r="GH9878" s="245"/>
      <c r="GI9878" s="245"/>
      <c r="GJ9878" s="245"/>
      <c r="GK9878" s="245"/>
      <c r="GL9878" s="245"/>
      <c r="GM9878" s="245"/>
      <c r="GN9878" s="245"/>
      <c r="GO9878" s="245"/>
      <c r="GP9878" s="245"/>
      <c r="GQ9878" s="245"/>
      <c r="GR9878" s="245"/>
      <c r="GS9878" s="245"/>
      <c r="GT9878" s="245"/>
      <c r="GU9878" s="245"/>
      <c r="GV9878" s="245"/>
      <c r="GW9878" s="245"/>
      <c r="GX9878" s="245"/>
      <c r="GY9878" s="245"/>
      <c r="GZ9878" s="245"/>
      <c r="HA9878" s="245"/>
      <c r="HB9878" s="245"/>
      <c r="HC9878" s="245"/>
      <c r="HD9878" s="245"/>
      <c r="HE9878" s="245"/>
      <c r="HF9878" s="245"/>
      <c r="HG9878" s="245"/>
      <c r="HH9878" s="245"/>
      <c r="HI9878" s="245"/>
      <c r="HJ9878" s="245"/>
      <c r="HK9878" s="245"/>
      <c r="HL9878" s="245"/>
      <c r="HM9878" s="245"/>
      <c r="HN9878" s="245"/>
      <c r="HO9878" s="245"/>
      <c r="HP9878" s="245"/>
      <c r="HQ9878" s="245"/>
      <c r="HR9878" s="245"/>
      <c r="HS9878" s="245"/>
      <c r="HT9878" s="245"/>
      <c r="HU9878" s="245"/>
      <c r="HV9878" s="245"/>
      <c r="HW9878" s="245"/>
      <c r="HX9878" s="245"/>
      <c r="HY9878" s="245"/>
      <c r="HZ9878" s="245"/>
      <c r="IA9878" s="245"/>
      <c r="IB9878" s="245"/>
      <c r="IC9878" s="245"/>
      <c r="ID9878" s="245"/>
      <c r="IE9878" s="245"/>
      <c r="IF9878" s="245"/>
      <c r="IG9878" s="245"/>
      <c r="IH9878" s="245"/>
      <c r="II9878" s="245"/>
      <c r="IJ9878" s="245"/>
      <c r="IK9878" s="245"/>
      <c r="IL9878" s="245"/>
      <c r="IM9878" s="245"/>
      <c r="IN9878" s="245"/>
      <c r="IO9878" s="245"/>
      <c r="IP9878" s="245"/>
      <c r="IQ9878" s="245"/>
      <c r="IR9878" s="245"/>
      <c r="IS9878" s="245"/>
    </row>
    <row r="9879" spans="1:253" ht="12.75" customHeight="1">
      <c r="D9879" s="467"/>
      <c r="E9879" s="325" t="s">
        <v>236</v>
      </c>
      <c r="F9879" s="386" t="s">
        <v>645</v>
      </c>
      <c r="G9879" s="478"/>
      <c r="H9879" s="386"/>
      <c r="I9879" s="386"/>
      <c r="J9879" s="386"/>
      <c r="K9879" s="279"/>
      <c r="L9879" s="479"/>
      <c r="M9879" s="426"/>
    </row>
    <row r="9880" spans="1:253" ht="12.75" customHeight="1">
      <c r="A9880" s="387"/>
      <c r="B9880" s="293"/>
      <c r="C9880" s="293"/>
      <c r="D9880" s="470">
        <v>1</v>
      </c>
      <c r="E9880" s="247" t="s">
        <v>4</v>
      </c>
      <c r="F9880" s="1380" t="s">
        <v>1894</v>
      </c>
      <c r="G9880" s="480" t="s">
        <v>151</v>
      </c>
      <c r="H9880" s="428">
        <f>Bahan!$C$736</f>
        <v>1450000</v>
      </c>
      <c r="I9880" s="428"/>
      <c r="J9880" s="428"/>
      <c r="K9880" s="426" t="s">
        <v>128</v>
      </c>
      <c r="L9880" s="481">
        <f>D9880*H9880</f>
        <v>1450000</v>
      </c>
      <c r="M9880" s="426"/>
    </row>
    <row r="9881" spans="1:253" ht="12.75" customHeight="1">
      <c r="A9881" s="387"/>
      <c r="B9881" s="293"/>
      <c r="C9881" s="293"/>
      <c r="D9881" s="470">
        <v>0.05</v>
      </c>
      <c r="E9881" s="247" t="s">
        <v>8</v>
      </c>
      <c r="F9881" s="1380" t="s">
        <v>704</v>
      </c>
      <c r="G9881" s="480" t="s">
        <v>151</v>
      </c>
      <c r="H9881" s="428">
        <f>H9880</f>
        <v>1450000</v>
      </c>
      <c r="I9881" s="428"/>
      <c r="J9881" s="428"/>
      <c r="K9881" s="426" t="s">
        <v>128</v>
      </c>
      <c r="L9881" s="481">
        <f>D9881*H9881</f>
        <v>72500</v>
      </c>
      <c r="M9881" s="426"/>
    </row>
    <row r="9882" spans="1:253" ht="12.75" customHeight="1">
      <c r="D9882" s="482"/>
      <c r="E9882" s="247"/>
      <c r="F9882" s="279"/>
      <c r="G9882" s="483"/>
      <c r="L9882" s="285"/>
      <c r="M9882" s="426" t="s">
        <v>128</v>
      </c>
      <c r="N9882" s="265">
        <f>SUM(L9880:L9881)</f>
        <v>1522500</v>
      </c>
    </row>
    <row r="9883" spans="1:253" ht="13">
      <c r="D9883" s="472"/>
      <c r="E9883" s="247"/>
      <c r="F9883" s="293"/>
      <c r="G9883" s="483"/>
      <c r="H9883" s="829"/>
      <c r="I9883" s="829"/>
      <c r="J9883" s="829"/>
      <c r="K9883" s="426"/>
      <c r="L9883" s="285"/>
      <c r="M9883" s="431" t="s">
        <v>169</v>
      </c>
      <c r="N9883" s="268" t="s">
        <v>169</v>
      </c>
    </row>
    <row r="9884" spans="1:253" ht="13">
      <c r="D9884" s="482"/>
      <c r="E9884" s="247"/>
      <c r="F9884" s="279"/>
      <c r="G9884" s="484"/>
      <c r="H9884" s="233" t="s">
        <v>170</v>
      </c>
      <c r="L9884" s="285"/>
      <c r="M9884" s="426" t="s">
        <v>128</v>
      </c>
      <c r="N9884" s="426">
        <f>SUM(N9882:N9882)</f>
        <v>1522500</v>
      </c>
    </row>
    <row r="9885" spans="1:253" s="245" customFormat="1" ht="12.75" customHeight="1">
      <c r="A9885" s="231"/>
      <c r="B9885" s="829"/>
      <c r="C9885" s="829"/>
      <c r="D9885" s="482"/>
      <c r="E9885" s="247"/>
      <c r="F9885" s="279"/>
      <c r="G9885" s="484"/>
      <c r="H9885" s="269" t="s">
        <v>3123</v>
      </c>
      <c r="I9885" s="233"/>
      <c r="J9885" s="233"/>
      <c r="K9885" s="270"/>
      <c r="L9885" s="233"/>
      <c r="M9885" s="230" t="s">
        <v>128</v>
      </c>
      <c r="N9885" s="265">
        <f>N9884*$Q$4</f>
        <v>152250</v>
      </c>
      <c r="O9885" s="233"/>
      <c r="P9885" s="233"/>
      <c r="Q9885" s="233"/>
      <c r="R9885" s="233"/>
      <c r="S9885" s="233"/>
      <c r="T9885" s="233"/>
      <c r="U9885" s="233"/>
      <c r="V9885" s="233"/>
      <c r="W9885" s="233"/>
      <c r="X9885" s="233"/>
      <c r="Y9885" s="233"/>
      <c r="Z9885" s="233"/>
      <c r="AA9885" s="233"/>
      <c r="AB9885" s="233"/>
      <c r="AC9885" s="233"/>
      <c r="AD9885" s="233"/>
      <c r="AE9885" s="233"/>
      <c r="AF9885" s="233"/>
      <c r="AG9885" s="233"/>
      <c r="AH9885" s="233"/>
      <c r="AI9885" s="233"/>
      <c r="AJ9885" s="233"/>
      <c r="AK9885" s="233"/>
      <c r="AL9885" s="233"/>
      <c r="AM9885" s="233"/>
      <c r="AN9885" s="233"/>
      <c r="AO9885" s="233"/>
      <c r="AP9885" s="233"/>
      <c r="AQ9885" s="233"/>
      <c r="AR9885" s="233"/>
      <c r="AS9885" s="233"/>
      <c r="AT9885" s="233"/>
      <c r="AU9885" s="233"/>
      <c r="AV9885" s="233"/>
      <c r="AW9885" s="233"/>
      <c r="AX9885" s="233"/>
      <c r="AY9885" s="233"/>
      <c r="AZ9885" s="233"/>
      <c r="BA9885" s="233"/>
      <c r="BB9885" s="233"/>
      <c r="BC9885" s="233"/>
      <c r="BD9885" s="233"/>
      <c r="BE9885" s="233"/>
      <c r="BF9885" s="233"/>
      <c r="BG9885" s="233"/>
      <c r="BH9885" s="233"/>
      <c r="BI9885" s="233"/>
      <c r="BJ9885" s="233"/>
      <c r="BK9885" s="233"/>
      <c r="BL9885" s="233"/>
      <c r="BM9885" s="233"/>
      <c r="BN9885" s="233"/>
      <c r="BO9885" s="233"/>
      <c r="BP9885" s="233"/>
      <c r="BQ9885" s="233"/>
      <c r="BR9885" s="233"/>
      <c r="BS9885" s="233"/>
      <c r="BT9885" s="233"/>
      <c r="BU9885" s="233"/>
      <c r="BV9885" s="233"/>
      <c r="BW9885" s="233"/>
      <c r="BX9885" s="233"/>
      <c r="BY9885" s="233"/>
      <c r="BZ9885" s="233"/>
      <c r="CA9885" s="233"/>
      <c r="CB9885" s="233"/>
      <c r="CC9885" s="233"/>
      <c r="CD9885" s="233"/>
      <c r="CE9885" s="233"/>
      <c r="CF9885" s="233"/>
      <c r="CG9885" s="233"/>
      <c r="CH9885" s="233"/>
      <c r="CI9885" s="233"/>
      <c r="CJ9885" s="233"/>
      <c r="CK9885" s="233"/>
      <c r="CL9885" s="233"/>
      <c r="CM9885" s="233"/>
      <c r="CN9885" s="233"/>
      <c r="CO9885" s="233"/>
      <c r="CP9885" s="233"/>
      <c r="CQ9885" s="233"/>
      <c r="CR9885" s="233"/>
      <c r="CS9885" s="233"/>
      <c r="CT9885" s="233"/>
      <c r="CU9885" s="233"/>
      <c r="CV9885" s="233"/>
      <c r="CW9885" s="233"/>
      <c r="CX9885" s="233"/>
      <c r="CY9885" s="233"/>
      <c r="CZ9885" s="233"/>
      <c r="DA9885" s="233"/>
      <c r="DB9885" s="233"/>
      <c r="DC9885" s="233"/>
      <c r="DD9885" s="233"/>
      <c r="DE9885" s="233"/>
      <c r="DF9885" s="233"/>
      <c r="DG9885" s="233"/>
      <c r="DH9885" s="233"/>
      <c r="DI9885" s="233"/>
      <c r="DJ9885" s="233"/>
      <c r="DK9885" s="233"/>
      <c r="DL9885" s="233"/>
      <c r="DM9885" s="233"/>
      <c r="DN9885" s="233"/>
      <c r="DO9885" s="233"/>
      <c r="DP9885" s="233"/>
      <c r="DQ9885" s="233"/>
      <c r="DR9885" s="233"/>
      <c r="DS9885" s="233"/>
      <c r="DT9885" s="233"/>
      <c r="DU9885" s="233"/>
      <c r="DV9885" s="233"/>
      <c r="DW9885" s="233"/>
      <c r="DX9885" s="233"/>
      <c r="DY9885" s="233"/>
      <c r="DZ9885" s="233"/>
      <c r="EA9885" s="233"/>
      <c r="EB9885" s="233"/>
      <c r="EC9885" s="233"/>
      <c r="ED9885" s="233"/>
      <c r="EE9885" s="233"/>
      <c r="EF9885" s="233"/>
      <c r="EG9885" s="233"/>
      <c r="EH9885" s="233"/>
      <c r="EI9885" s="233"/>
      <c r="EJ9885" s="233"/>
      <c r="EK9885" s="233"/>
      <c r="EL9885" s="233"/>
      <c r="EM9885" s="233"/>
      <c r="EN9885" s="233"/>
      <c r="EO9885" s="233"/>
      <c r="EP9885" s="233"/>
      <c r="EQ9885" s="233"/>
      <c r="ER9885" s="233"/>
      <c r="ES9885" s="233"/>
      <c r="ET9885" s="233"/>
      <c r="EU9885" s="233"/>
      <c r="EV9885" s="233"/>
      <c r="EW9885" s="233"/>
      <c r="EX9885" s="233"/>
      <c r="EY9885" s="233"/>
      <c r="EZ9885" s="233"/>
      <c r="FA9885" s="233"/>
      <c r="FB9885" s="233"/>
      <c r="FC9885" s="233"/>
      <c r="FD9885" s="233"/>
      <c r="FE9885" s="233"/>
      <c r="FF9885" s="233"/>
      <c r="FG9885" s="233"/>
      <c r="FH9885" s="233"/>
      <c r="FI9885" s="233"/>
      <c r="FJ9885" s="233"/>
      <c r="FK9885" s="233"/>
      <c r="FL9885" s="233"/>
      <c r="FM9885" s="233"/>
      <c r="FN9885" s="233"/>
      <c r="FO9885" s="233"/>
      <c r="FP9885" s="233"/>
      <c r="FQ9885" s="233"/>
      <c r="FR9885" s="233"/>
      <c r="FS9885" s="233"/>
      <c r="FT9885" s="233"/>
      <c r="FU9885" s="233"/>
      <c r="FV9885" s="233"/>
      <c r="FW9885" s="233"/>
      <c r="FX9885" s="233"/>
      <c r="FY9885" s="233"/>
      <c r="FZ9885" s="233"/>
      <c r="GA9885" s="233"/>
      <c r="GB9885" s="233"/>
      <c r="GC9885" s="233"/>
      <c r="GD9885" s="233"/>
      <c r="GE9885" s="233"/>
      <c r="GF9885" s="233"/>
      <c r="GG9885" s="233"/>
      <c r="GH9885" s="233"/>
      <c r="GI9885" s="233"/>
      <c r="GJ9885" s="233"/>
      <c r="GK9885" s="233"/>
      <c r="GL9885" s="233"/>
      <c r="GM9885" s="233"/>
      <c r="GN9885" s="233"/>
      <c r="GO9885" s="233"/>
      <c r="GP9885" s="233"/>
      <c r="GQ9885" s="233"/>
      <c r="GR9885" s="233"/>
      <c r="GS9885" s="233"/>
      <c r="GT9885" s="233"/>
      <c r="GU9885" s="233"/>
      <c r="GV9885" s="233"/>
      <c r="GW9885" s="233"/>
      <c r="GX9885" s="233"/>
      <c r="GY9885" s="233"/>
      <c r="GZ9885" s="233"/>
      <c r="HA9885" s="233"/>
      <c r="HB9885" s="233"/>
      <c r="HC9885" s="233"/>
      <c r="HD9885" s="233"/>
      <c r="HE9885" s="233"/>
      <c r="HF9885" s="233"/>
      <c r="HG9885" s="233"/>
      <c r="HH9885" s="233"/>
      <c r="HI9885" s="233"/>
      <c r="HJ9885" s="233"/>
      <c r="HK9885" s="233"/>
      <c r="HL9885" s="233"/>
      <c r="HM9885" s="233"/>
      <c r="HN9885" s="233"/>
      <c r="HO9885" s="233"/>
      <c r="HP9885" s="233"/>
      <c r="HQ9885" s="233"/>
      <c r="HR9885" s="233"/>
      <c r="HS9885" s="233"/>
      <c r="HT9885" s="233"/>
      <c r="HU9885" s="233"/>
      <c r="HV9885" s="233"/>
      <c r="HW9885" s="233"/>
      <c r="HX9885" s="233"/>
      <c r="HY9885" s="233"/>
      <c r="HZ9885" s="233"/>
      <c r="IA9885" s="233"/>
      <c r="IB9885" s="233"/>
      <c r="IC9885" s="233"/>
      <c r="ID9885" s="233"/>
      <c r="IE9885" s="233"/>
      <c r="IF9885" s="233"/>
      <c r="IG9885" s="233"/>
      <c r="IH9885" s="233"/>
      <c r="II9885" s="233"/>
      <c r="IJ9885" s="233"/>
      <c r="IK9885" s="233"/>
      <c r="IL9885" s="233"/>
      <c r="IM9885" s="233"/>
      <c r="IN9885" s="233"/>
      <c r="IO9885" s="233"/>
      <c r="IP9885" s="233"/>
      <c r="IQ9885" s="233"/>
      <c r="IR9885" s="233"/>
      <c r="IS9885" s="233"/>
    </row>
    <row r="9886" spans="1:253" ht="12.75" customHeight="1">
      <c r="D9886" s="449"/>
      <c r="E9886" s="247"/>
      <c r="F9886" s="279"/>
      <c r="G9886" s="484"/>
      <c r="H9886" s="233" t="s">
        <v>171</v>
      </c>
      <c r="L9886" s="285"/>
      <c r="M9886" s="230" t="s">
        <v>128</v>
      </c>
      <c r="N9886" s="262">
        <f>ROUNDDOWN((N9884+N9885),0)</f>
        <v>1674750</v>
      </c>
    </row>
    <row r="9887" spans="1:253" ht="12.75" customHeight="1">
      <c r="D9887" s="449"/>
      <c r="E9887" s="247"/>
      <c r="F9887" s="279"/>
      <c r="G9887" s="484"/>
      <c r="L9887" s="285"/>
      <c r="N9887" s="262"/>
    </row>
    <row r="9888" spans="1:253" ht="12.75" customHeight="1">
      <c r="A9888" s="258">
        <f>1+A9878</f>
        <v>425</v>
      </c>
      <c r="B9888" s="1250" t="s">
        <v>1895</v>
      </c>
      <c r="C9888" s="1250"/>
      <c r="D9888" s="466" t="s">
        <v>1896</v>
      </c>
      <c r="E9888" s="475"/>
      <c r="F9888" s="360"/>
      <c r="G9888" s="477"/>
      <c r="H9888" s="245"/>
      <c r="I9888" s="245"/>
      <c r="J9888" s="245"/>
      <c r="K9888" s="245"/>
      <c r="L9888" s="297"/>
      <c r="M9888" s="423"/>
      <c r="N9888" s="245"/>
      <c r="O9888" s="245"/>
      <c r="P9888" s="245"/>
      <c r="Q9888" s="245"/>
      <c r="R9888" s="245"/>
      <c r="S9888" s="245"/>
      <c r="T9888" s="245"/>
      <c r="U9888" s="245"/>
      <c r="V9888" s="245"/>
      <c r="W9888" s="245"/>
      <c r="X9888" s="245"/>
      <c r="Y9888" s="245"/>
      <c r="Z9888" s="245"/>
      <c r="AA9888" s="245"/>
      <c r="AB9888" s="245"/>
      <c r="AC9888" s="245"/>
      <c r="AD9888" s="245"/>
      <c r="AE9888" s="245"/>
      <c r="AF9888" s="245"/>
      <c r="AG9888" s="245"/>
      <c r="AH9888" s="245"/>
      <c r="AI9888" s="245"/>
      <c r="AJ9888" s="245"/>
      <c r="AK9888" s="245"/>
      <c r="AL9888" s="245"/>
      <c r="AM9888" s="245"/>
      <c r="AN9888" s="245"/>
      <c r="AO9888" s="245"/>
      <c r="AP9888" s="245"/>
      <c r="AQ9888" s="245"/>
      <c r="AR9888" s="245"/>
      <c r="AS9888" s="245"/>
      <c r="AT9888" s="245"/>
      <c r="AU9888" s="245"/>
      <c r="AV9888" s="245"/>
      <c r="AW9888" s="245"/>
      <c r="AX9888" s="245"/>
      <c r="AY9888" s="245"/>
      <c r="AZ9888" s="245"/>
      <c r="BA9888" s="245"/>
      <c r="BB9888" s="245"/>
      <c r="BC9888" s="245"/>
      <c r="BD9888" s="245"/>
      <c r="BE9888" s="245"/>
      <c r="BF9888" s="245"/>
      <c r="BG9888" s="245"/>
      <c r="BH9888" s="245"/>
      <c r="BI9888" s="245"/>
      <c r="BJ9888" s="245"/>
      <c r="BK9888" s="245"/>
      <c r="BL9888" s="245"/>
      <c r="BM9888" s="245"/>
      <c r="BN9888" s="245"/>
      <c r="BO9888" s="245"/>
      <c r="BP9888" s="245"/>
      <c r="BQ9888" s="245"/>
      <c r="BR9888" s="245"/>
      <c r="BS9888" s="245"/>
      <c r="BT9888" s="245"/>
      <c r="BU9888" s="245"/>
      <c r="BV9888" s="245"/>
      <c r="BW9888" s="245"/>
      <c r="BX9888" s="245"/>
      <c r="BY9888" s="245"/>
      <c r="BZ9888" s="245"/>
      <c r="CA9888" s="245"/>
      <c r="CB9888" s="245"/>
      <c r="CC9888" s="245"/>
      <c r="CD9888" s="245"/>
      <c r="CE9888" s="245"/>
      <c r="CF9888" s="245"/>
      <c r="CG9888" s="245"/>
      <c r="CH9888" s="245"/>
      <c r="CI9888" s="245"/>
      <c r="CJ9888" s="245"/>
      <c r="CK9888" s="245"/>
      <c r="CL9888" s="245"/>
      <c r="CM9888" s="245"/>
      <c r="CN9888" s="245"/>
      <c r="CO9888" s="245"/>
      <c r="CP9888" s="245"/>
      <c r="CQ9888" s="245"/>
      <c r="CR9888" s="245"/>
      <c r="CS9888" s="245"/>
      <c r="CT9888" s="245"/>
      <c r="CU9888" s="245"/>
      <c r="CV9888" s="245"/>
      <c r="CW9888" s="245"/>
      <c r="CX9888" s="245"/>
      <c r="CY9888" s="245"/>
      <c r="CZ9888" s="245"/>
      <c r="DA9888" s="245"/>
      <c r="DB9888" s="245"/>
      <c r="DC9888" s="245"/>
      <c r="DD9888" s="245"/>
      <c r="DE9888" s="245"/>
      <c r="DF9888" s="245"/>
      <c r="DG9888" s="245"/>
      <c r="DH9888" s="245"/>
      <c r="DI9888" s="245"/>
      <c r="DJ9888" s="245"/>
      <c r="DK9888" s="245"/>
      <c r="DL9888" s="245"/>
      <c r="DM9888" s="245"/>
      <c r="DN9888" s="245"/>
      <c r="DO9888" s="245"/>
      <c r="DP9888" s="245"/>
      <c r="DQ9888" s="245"/>
      <c r="DR9888" s="245"/>
      <c r="DS9888" s="245"/>
      <c r="DT9888" s="245"/>
      <c r="DU9888" s="245"/>
      <c r="DV9888" s="245"/>
      <c r="DW9888" s="245"/>
      <c r="DX9888" s="245"/>
      <c r="DY9888" s="245"/>
      <c r="DZ9888" s="245"/>
      <c r="EA9888" s="245"/>
      <c r="EB9888" s="245"/>
      <c r="EC9888" s="245"/>
      <c r="ED9888" s="245"/>
      <c r="EE9888" s="245"/>
      <c r="EF9888" s="245"/>
      <c r="EG9888" s="245"/>
      <c r="EH9888" s="245"/>
      <c r="EI9888" s="245"/>
      <c r="EJ9888" s="245"/>
      <c r="EK9888" s="245"/>
      <c r="EL9888" s="245"/>
      <c r="EM9888" s="245"/>
      <c r="EN9888" s="245"/>
      <c r="EO9888" s="245"/>
      <c r="EP9888" s="245"/>
      <c r="EQ9888" s="245"/>
      <c r="ER9888" s="245"/>
      <c r="ES9888" s="245"/>
      <c r="ET9888" s="245"/>
      <c r="EU9888" s="245"/>
      <c r="EV9888" s="245"/>
      <c r="EW9888" s="245"/>
      <c r="EX9888" s="245"/>
      <c r="EY9888" s="245"/>
      <c r="EZ9888" s="245"/>
      <c r="FA9888" s="245"/>
      <c r="FB9888" s="245"/>
      <c r="FC9888" s="245"/>
      <c r="FD9888" s="245"/>
      <c r="FE9888" s="245"/>
      <c r="FF9888" s="245"/>
      <c r="FG9888" s="245"/>
      <c r="FH9888" s="245"/>
      <c r="FI9888" s="245"/>
      <c r="FJ9888" s="245"/>
      <c r="FK9888" s="245"/>
      <c r="FL9888" s="245"/>
      <c r="FM9888" s="245"/>
      <c r="FN9888" s="245"/>
      <c r="FO9888" s="245"/>
      <c r="FP9888" s="245"/>
      <c r="FQ9888" s="245"/>
      <c r="FR9888" s="245"/>
      <c r="FS9888" s="245"/>
      <c r="FT9888" s="245"/>
      <c r="FU9888" s="245"/>
      <c r="FV9888" s="245"/>
      <c r="FW9888" s="245"/>
      <c r="FX9888" s="245"/>
      <c r="FY9888" s="245"/>
      <c r="FZ9888" s="245"/>
      <c r="GA9888" s="245"/>
      <c r="GB9888" s="245"/>
      <c r="GC9888" s="245"/>
      <c r="GD9888" s="245"/>
      <c r="GE9888" s="245"/>
      <c r="GF9888" s="245"/>
      <c r="GG9888" s="245"/>
      <c r="GH9888" s="245"/>
      <c r="GI9888" s="245"/>
      <c r="GJ9888" s="245"/>
      <c r="GK9888" s="245"/>
      <c r="GL9888" s="245"/>
      <c r="GM9888" s="245"/>
      <c r="GN9888" s="245"/>
      <c r="GO9888" s="245"/>
      <c r="GP9888" s="245"/>
      <c r="GQ9888" s="245"/>
      <c r="GR9888" s="245"/>
      <c r="GS9888" s="245"/>
      <c r="GT9888" s="245"/>
      <c r="GU9888" s="245"/>
      <c r="GV9888" s="245"/>
      <c r="GW9888" s="245"/>
      <c r="GX9888" s="245"/>
      <c r="GY9888" s="245"/>
      <c r="GZ9888" s="245"/>
      <c r="HA9888" s="245"/>
      <c r="HB9888" s="245"/>
      <c r="HC9888" s="245"/>
      <c r="HD9888" s="245"/>
      <c r="HE9888" s="245"/>
      <c r="HF9888" s="245"/>
      <c r="HG9888" s="245"/>
      <c r="HH9888" s="245"/>
      <c r="HI9888" s="245"/>
      <c r="HJ9888" s="245"/>
      <c r="HK9888" s="245"/>
      <c r="HL9888" s="245"/>
      <c r="HM9888" s="245"/>
      <c r="HN9888" s="245"/>
      <c r="HO9888" s="245"/>
      <c r="HP9888" s="245"/>
      <c r="HQ9888" s="245"/>
      <c r="HR9888" s="245"/>
      <c r="HS9888" s="245"/>
      <c r="HT9888" s="245"/>
      <c r="HU9888" s="245"/>
      <c r="HV9888" s="245"/>
      <c r="HW9888" s="245"/>
      <c r="HX9888" s="245"/>
      <c r="HY9888" s="245"/>
      <c r="HZ9888" s="245"/>
      <c r="IA9888" s="245"/>
      <c r="IB9888" s="245"/>
      <c r="IC9888" s="245"/>
      <c r="ID9888" s="245"/>
      <c r="IE9888" s="245"/>
      <c r="IF9888" s="245"/>
      <c r="IG9888" s="245"/>
      <c r="IH9888" s="245"/>
      <c r="II9888" s="245"/>
      <c r="IJ9888" s="245"/>
      <c r="IK9888" s="245"/>
      <c r="IL9888" s="245"/>
      <c r="IM9888" s="245"/>
      <c r="IN9888" s="245"/>
      <c r="IO9888" s="245"/>
      <c r="IP9888" s="245"/>
      <c r="IQ9888" s="245"/>
      <c r="IR9888" s="245"/>
      <c r="IS9888" s="245"/>
    </row>
    <row r="9889" spans="1:253" ht="12.75" customHeight="1">
      <c r="D9889" s="467"/>
      <c r="E9889" s="325" t="s">
        <v>236</v>
      </c>
      <c r="F9889" s="386" t="s">
        <v>645</v>
      </c>
      <c r="G9889" s="478"/>
      <c r="H9889" s="386"/>
      <c r="I9889" s="386"/>
      <c r="J9889" s="386"/>
      <c r="K9889" s="279"/>
      <c r="L9889" s="479"/>
      <c r="M9889" s="426"/>
    </row>
    <row r="9890" spans="1:253" ht="12.75" customHeight="1">
      <c r="A9890" s="387"/>
      <c r="B9890" s="293"/>
      <c r="C9890" s="293"/>
      <c r="D9890" s="470">
        <v>1</v>
      </c>
      <c r="E9890" s="247" t="s">
        <v>4</v>
      </c>
      <c r="F9890" s="1380" t="s">
        <v>1897</v>
      </c>
      <c r="G9890" s="480" t="s">
        <v>151</v>
      </c>
      <c r="H9890" s="428">
        <f>Bahan!$C$737</f>
        <v>2000000</v>
      </c>
      <c r="I9890" s="428"/>
      <c r="J9890" s="428"/>
      <c r="K9890" s="426" t="s">
        <v>128</v>
      </c>
      <c r="L9890" s="481">
        <f>D9890*H9890</f>
        <v>2000000</v>
      </c>
      <c r="M9890" s="426"/>
    </row>
    <row r="9891" spans="1:253" ht="12.75" customHeight="1">
      <c r="A9891" s="387"/>
      <c r="B9891" s="293"/>
      <c r="C9891" s="293"/>
      <c r="D9891" s="470">
        <v>0.05</v>
      </c>
      <c r="E9891" s="247" t="s">
        <v>8</v>
      </c>
      <c r="F9891" s="1380" t="s">
        <v>704</v>
      </c>
      <c r="G9891" s="480" t="s">
        <v>151</v>
      </c>
      <c r="H9891" s="428">
        <f>H9890</f>
        <v>2000000</v>
      </c>
      <c r="I9891" s="428"/>
      <c r="J9891" s="428"/>
      <c r="K9891" s="426" t="s">
        <v>128</v>
      </c>
      <c r="L9891" s="481">
        <f>D9891*H9891</f>
        <v>100000</v>
      </c>
      <c r="M9891" s="426"/>
    </row>
    <row r="9892" spans="1:253" ht="12.75" customHeight="1">
      <c r="D9892" s="482"/>
      <c r="E9892" s="247"/>
      <c r="F9892" s="279"/>
      <c r="G9892" s="483"/>
      <c r="L9892" s="285"/>
      <c r="M9892" s="426" t="s">
        <v>128</v>
      </c>
      <c r="N9892" s="265">
        <f>SUM(L9890:L9891)</f>
        <v>2100000</v>
      </c>
    </row>
    <row r="9893" spans="1:253" ht="13">
      <c r="D9893" s="472"/>
      <c r="E9893" s="247"/>
      <c r="F9893" s="293"/>
      <c r="G9893" s="483"/>
      <c r="H9893" s="829"/>
      <c r="I9893" s="829"/>
      <c r="J9893" s="829"/>
      <c r="K9893" s="426"/>
      <c r="L9893" s="285"/>
      <c r="M9893" s="431" t="s">
        <v>169</v>
      </c>
      <c r="N9893" s="268" t="s">
        <v>169</v>
      </c>
    </row>
    <row r="9894" spans="1:253" ht="13">
      <c r="D9894" s="482"/>
      <c r="E9894" s="247"/>
      <c r="F9894" s="279"/>
      <c r="G9894" s="484"/>
      <c r="H9894" s="233" t="s">
        <v>170</v>
      </c>
      <c r="L9894" s="285"/>
      <c r="M9894" s="426" t="s">
        <v>128</v>
      </c>
      <c r="N9894" s="426">
        <f>SUM(N9892:N9892)</f>
        <v>2100000</v>
      </c>
    </row>
    <row r="9895" spans="1:253" s="245" customFormat="1" ht="12.75" customHeight="1">
      <c r="A9895" s="231"/>
      <c r="B9895" s="829"/>
      <c r="C9895" s="829"/>
      <c r="D9895" s="482"/>
      <c r="E9895" s="247"/>
      <c r="F9895" s="279"/>
      <c r="G9895" s="484"/>
      <c r="H9895" s="269" t="s">
        <v>3123</v>
      </c>
      <c r="I9895" s="233"/>
      <c r="J9895" s="233"/>
      <c r="K9895" s="270"/>
      <c r="L9895" s="233"/>
      <c r="M9895" s="230" t="s">
        <v>128</v>
      </c>
      <c r="N9895" s="265">
        <f>N9894*$Q$4</f>
        <v>210000</v>
      </c>
      <c r="O9895" s="233"/>
      <c r="P9895" s="233"/>
      <c r="Q9895" s="233"/>
      <c r="R9895" s="233"/>
      <c r="S9895" s="233"/>
      <c r="T9895" s="233"/>
      <c r="U9895" s="233"/>
      <c r="V9895" s="233"/>
      <c r="W9895" s="233"/>
      <c r="X9895" s="233"/>
      <c r="Y9895" s="233"/>
      <c r="Z9895" s="233"/>
      <c r="AA9895" s="233"/>
      <c r="AB9895" s="233"/>
      <c r="AC9895" s="233"/>
      <c r="AD9895" s="233"/>
      <c r="AE9895" s="233"/>
      <c r="AF9895" s="233"/>
      <c r="AG9895" s="233"/>
      <c r="AH9895" s="233"/>
      <c r="AI9895" s="233"/>
      <c r="AJ9895" s="233"/>
      <c r="AK9895" s="233"/>
      <c r="AL9895" s="233"/>
      <c r="AM9895" s="233"/>
      <c r="AN9895" s="233"/>
      <c r="AO9895" s="233"/>
      <c r="AP9895" s="233"/>
      <c r="AQ9895" s="233"/>
      <c r="AR9895" s="233"/>
      <c r="AS9895" s="233"/>
      <c r="AT9895" s="233"/>
      <c r="AU9895" s="233"/>
      <c r="AV9895" s="233"/>
      <c r="AW9895" s="233"/>
      <c r="AX9895" s="233"/>
      <c r="AY9895" s="233"/>
      <c r="AZ9895" s="233"/>
      <c r="BA9895" s="233"/>
      <c r="BB9895" s="233"/>
      <c r="BC9895" s="233"/>
      <c r="BD9895" s="233"/>
      <c r="BE9895" s="233"/>
      <c r="BF9895" s="233"/>
      <c r="BG9895" s="233"/>
      <c r="BH9895" s="233"/>
      <c r="BI9895" s="233"/>
      <c r="BJ9895" s="233"/>
      <c r="BK9895" s="233"/>
      <c r="BL9895" s="233"/>
      <c r="BM9895" s="233"/>
      <c r="BN9895" s="233"/>
      <c r="BO9895" s="233"/>
      <c r="BP9895" s="233"/>
      <c r="BQ9895" s="233"/>
      <c r="BR9895" s="233"/>
      <c r="BS9895" s="233"/>
      <c r="BT9895" s="233"/>
      <c r="BU9895" s="233"/>
      <c r="BV9895" s="233"/>
      <c r="BW9895" s="233"/>
      <c r="BX9895" s="233"/>
      <c r="BY9895" s="233"/>
      <c r="BZ9895" s="233"/>
      <c r="CA9895" s="233"/>
      <c r="CB9895" s="233"/>
      <c r="CC9895" s="233"/>
      <c r="CD9895" s="233"/>
      <c r="CE9895" s="233"/>
      <c r="CF9895" s="233"/>
      <c r="CG9895" s="233"/>
      <c r="CH9895" s="233"/>
      <c r="CI9895" s="233"/>
      <c r="CJ9895" s="233"/>
      <c r="CK9895" s="233"/>
      <c r="CL9895" s="233"/>
      <c r="CM9895" s="233"/>
      <c r="CN9895" s="233"/>
      <c r="CO9895" s="233"/>
      <c r="CP9895" s="233"/>
      <c r="CQ9895" s="233"/>
      <c r="CR9895" s="233"/>
      <c r="CS9895" s="233"/>
      <c r="CT9895" s="233"/>
      <c r="CU9895" s="233"/>
      <c r="CV9895" s="233"/>
      <c r="CW9895" s="233"/>
      <c r="CX9895" s="233"/>
      <c r="CY9895" s="233"/>
      <c r="CZ9895" s="233"/>
      <c r="DA9895" s="233"/>
      <c r="DB9895" s="233"/>
      <c r="DC9895" s="233"/>
      <c r="DD9895" s="233"/>
      <c r="DE9895" s="233"/>
      <c r="DF9895" s="233"/>
      <c r="DG9895" s="233"/>
      <c r="DH9895" s="233"/>
      <c r="DI9895" s="233"/>
      <c r="DJ9895" s="233"/>
      <c r="DK9895" s="233"/>
      <c r="DL9895" s="233"/>
      <c r="DM9895" s="233"/>
      <c r="DN9895" s="233"/>
      <c r="DO9895" s="233"/>
      <c r="DP9895" s="233"/>
      <c r="DQ9895" s="233"/>
      <c r="DR9895" s="233"/>
      <c r="DS9895" s="233"/>
      <c r="DT9895" s="233"/>
      <c r="DU9895" s="233"/>
      <c r="DV9895" s="233"/>
      <c r="DW9895" s="233"/>
      <c r="DX9895" s="233"/>
      <c r="DY9895" s="233"/>
      <c r="DZ9895" s="233"/>
      <c r="EA9895" s="233"/>
      <c r="EB9895" s="233"/>
      <c r="EC9895" s="233"/>
      <c r="ED9895" s="233"/>
      <c r="EE9895" s="233"/>
      <c r="EF9895" s="233"/>
      <c r="EG9895" s="233"/>
      <c r="EH9895" s="233"/>
      <c r="EI9895" s="233"/>
      <c r="EJ9895" s="233"/>
      <c r="EK9895" s="233"/>
      <c r="EL9895" s="233"/>
      <c r="EM9895" s="233"/>
      <c r="EN9895" s="233"/>
      <c r="EO9895" s="233"/>
      <c r="EP9895" s="233"/>
      <c r="EQ9895" s="233"/>
      <c r="ER9895" s="233"/>
      <c r="ES9895" s="233"/>
      <c r="ET9895" s="233"/>
      <c r="EU9895" s="233"/>
      <c r="EV9895" s="233"/>
      <c r="EW9895" s="233"/>
      <c r="EX9895" s="233"/>
      <c r="EY9895" s="233"/>
      <c r="EZ9895" s="233"/>
      <c r="FA9895" s="233"/>
      <c r="FB9895" s="233"/>
      <c r="FC9895" s="233"/>
      <c r="FD9895" s="233"/>
      <c r="FE9895" s="233"/>
      <c r="FF9895" s="233"/>
      <c r="FG9895" s="233"/>
      <c r="FH9895" s="233"/>
      <c r="FI9895" s="233"/>
      <c r="FJ9895" s="233"/>
      <c r="FK9895" s="233"/>
      <c r="FL9895" s="233"/>
      <c r="FM9895" s="233"/>
      <c r="FN9895" s="233"/>
      <c r="FO9895" s="233"/>
      <c r="FP9895" s="233"/>
      <c r="FQ9895" s="233"/>
      <c r="FR9895" s="233"/>
      <c r="FS9895" s="233"/>
      <c r="FT9895" s="233"/>
      <c r="FU9895" s="233"/>
      <c r="FV9895" s="233"/>
      <c r="FW9895" s="233"/>
      <c r="FX9895" s="233"/>
      <c r="FY9895" s="233"/>
      <c r="FZ9895" s="233"/>
      <c r="GA9895" s="233"/>
      <c r="GB9895" s="233"/>
      <c r="GC9895" s="233"/>
      <c r="GD9895" s="233"/>
      <c r="GE9895" s="233"/>
      <c r="GF9895" s="233"/>
      <c r="GG9895" s="233"/>
      <c r="GH9895" s="233"/>
      <c r="GI9895" s="233"/>
      <c r="GJ9895" s="233"/>
      <c r="GK9895" s="233"/>
      <c r="GL9895" s="233"/>
      <c r="GM9895" s="233"/>
      <c r="GN9895" s="233"/>
      <c r="GO9895" s="233"/>
      <c r="GP9895" s="233"/>
      <c r="GQ9895" s="233"/>
      <c r="GR9895" s="233"/>
      <c r="GS9895" s="233"/>
      <c r="GT9895" s="233"/>
      <c r="GU9895" s="233"/>
      <c r="GV9895" s="233"/>
      <c r="GW9895" s="233"/>
      <c r="GX9895" s="233"/>
      <c r="GY9895" s="233"/>
      <c r="GZ9895" s="233"/>
      <c r="HA9895" s="233"/>
      <c r="HB9895" s="233"/>
      <c r="HC9895" s="233"/>
      <c r="HD9895" s="233"/>
      <c r="HE9895" s="233"/>
      <c r="HF9895" s="233"/>
      <c r="HG9895" s="233"/>
      <c r="HH9895" s="233"/>
      <c r="HI9895" s="233"/>
      <c r="HJ9895" s="233"/>
      <c r="HK9895" s="233"/>
      <c r="HL9895" s="233"/>
      <c r="HM9895" s="233"/>
      <c r="HN9895" s="233"/>
      <c r="HO9895" s="233"/>
      <c r="HP9895" s="233"/>
      <c r="HQ9895" s="233"/>
      <c r="HR9895" s="233"/>
      <c r="HS9895" s="233"/>
      <c r="HT9895" s="233"/>
      <c r="HU9895" s="233"/>
      <c r="HV9895" s="233"/>
      <c r="HW9895" s="233"/>
      <c r="HX9895" s="233"/>
      <c r="HY9895" s="233"/>
      <c r="HZ9895" s="233"/>
      <c r="IA9895" s="233"/>
      <c r="IB9895" s="233"/>
      <c r="IC9895" s="233"/>
      <c r="ID9895" s="233"/>
      <c r="IE9895" s="233"/>
      <c r="IF9895" s="233"/>
      <c r="IG9895" s="233"/>
      <c r="IH9895" s="233"/>
      <c r="II9895" s="233"/>
      <c r="IJ9895" s="233"/>
      <c r="IK9895" s="233"/>
      <c r="IL9895" s="233"/>
      <c r="IM9895" s="233"/>
      <c r="IN9895" s="233"/>
      <c r="IO9895" s="233"/>
      <c r="IP9895" s="233"/>
      <c r="IQ9895" s="233"/>
      <c r="IR9895" s="233"/>
      <c r="IS9895" s="233"/>
    </row>
    <row r="9896" spans="1:253" ht="12.75" customHeight="1">
      <c r="D9896" s="449"/>
      <c r="E9896" s="247"/>
      <c r="F9896" s="279"/>
      <c r="G9896" s="484"/>
      <c r="H9896" s="233" t="s">
        <v>171</v>
      </c>
      <c r="L9896" s="285"/>
      <c r="M9896" s="230" t="s">
        <v>128</v>
      </c>
      <c r="N9896" s="262">
        <f>ROUNDDOWN((N9894+N9895),0)</f>
        <v>2310000</v>
      </c>
    </row>
    <row r="9897" spans="1:253" ht="12.75" customHeight="1">
      <c r="D9897" s="449"/>
      <c r="E9897" s="247"/>
      <c r="F9897" s="279"/>
      <c r="G9897" s="484"/>
      <c r="L9897" s="285"/>
      <c r="N9897" s="262"/>
    </row>
    <row r="9898" spans="1:253" ht="12.75" customHeight="1">
      <c r="A9898" s="258">
        <f>1+A9888</f>
        <v>426</v>
      </c>
      <c r="B9898" s="1250" t="s">
        <v>1898</v>
      </c>
      <c r="C9898" s="1250"/>
      <c r="D9898" s="466" t="s">
        <v>1899</v>
      </c>
      <c r="E9898" s="475"/>
      <c r="F9898" s="360"/>
      <c r="G9898" s="477"/>
      <c r="H9898" s="245"/>
      <c r="I9898" s="245"/>
      <c r="J9898" s="245"/>
      <c r="K9898" s="245"/>
      <c r="L9898" s="297"/>
      <c r="M9898" s="423"/>
      <c r="N9898" s="245"/>
      <c r="O9898" s="245"/>
      <c r="P9898" s="245"/>
      <c r="Q9898" s="245"/>
      <c r="R9898" s="245"/>
      <c r="S9898" s="245"/>
      <c r="T9898" s="245"/>
      <c r="U9898" s="245"/>
      <c r="V9898" s="245"/>
      <c r="W9898" s="245"/>
      <c r="X9898" s="245"/>
      <c r="Y9898" s="245"/>
      <c r="Z9898" s="245"/>
      <c r="AA9898" s="245"/>
      <c r="AB9898" s="245"/>
      <c r="AC9898" s="245"/>
      <c r="AD9898" s="245"/>
      <c r="AE9898" s="245"/>
      <c r="AF9898" s="245"/>
      <c r="AG9898" s="245"/>
      <c r="AH9898" s="245"/>
      <c r="AI9898" s="245"/>
      <c r="AJ9898" s="245"/>
      <c r="AK9898" s="245"/>
      <c r="AL9898" s="245"/>
      <c r="AM9898" s="245"/>
      <c r="AN9898" s="245"/>
      <c r="AO9898" s="245"/>
      <c r="AP9898" s="245"/>
      <c r="AQ9898" s="245"/>
      <c r="AR9898" s="245"/>
      <c r="AS9898" s="245"/>
      <c r="AT9898" s="245"/>
      <c r="AU9898" s="245"/>
      <c r="AV9898" s="245"/>
      <c r="AW9898" s="245"/>
      <c r="AX9898" s="245"/>
      <c r="AY9898" s="245"/>
      <c r="AZ9898" s="245"/>
      <c r="BA9898" s="245"/>
      <c r="BB9898" s="245"/>
      <c r="BC9898" s="245"/>
      <c r="BD9898" s="245"/>
      <c r="BE9898" s="245"/>
      <c r="BF9898" s="245"/>
      <c r="BG9898" s="245"/>
      <c r="BH9898" s="245"/>
      <c r="BI9898" s="245"/>
      <c r="BJ9898" s="245"/>
      <c r="BK9898" s="245"/>
      <c r="BL9898" s="245"/>
      <c r="BM9898" s="245"/>
      <c r="BN9898" s="245"/>
      <c r="BO9898" s="245"/>
      <c r="BP9898" s="245"/>
      <c r="BQ9898" s="245"/>
      <c r="BR9898" s="245"/>
      <c r="BS9898" s="245"/>
      <c r="BT9898" s="245"/>
      <c r="BU9898" s="245"/>
      <c r="BV9898" s="245"/>
      <c r="BW9898" s="245"/>
      <c r="BX9898" s="245"/>
      <c r="BY9898" s="245"/>
      <c r="BZ9898" s="245"/>
      <c r="CA9898" s="245"/>
      <c r="CB9898" s="245"/>
      <c r="CC9898" s="245"/>
      <c r="CD9898" s="245"/>
      <c r="CE9898" s="245"/>
      <c r="CF9898" s="245"/>
      <c r="CG9898" s="245"/>
      <c r="CH9898" s="245"/>
      <c r="CI9898" s="245"/>
      <c r="CJ9898" s="245"/>
      <c r="CK9898" s="245"/>
      <c r="CL9898" s="245"/>
      <c r="CM9898" s="245"/>
      <c r="CN9898" s="245"/>
      <c r="CO9898" s="245"/>
      <c r="CP9898" s="245"/>
      <c r="CQ9898" s="245"/>
      <c r="CR9898" s="245"/>
      <c r="CS9898" s="245"/>
      <c r="CT9898" s="245"/>
      <c r="CU9898" s="245"/>
      <c r="CV9898" s="245"/>
      <c r="CW9898" s="245"/>
      <c r="CX9898" s="245"/>
      <c r="CY9898" s="245"/>
      <c r="CZ9898" s="245"/>
      <c r="DA9898" s="245"/>
      <c r="DB9898" s="245"/>
      <c r="DC9898" s="245"/>
      <c r="DD9898" s="245"/>
      <c r="DE9898" s="245"/>
      <c r="DF9898" s="245"/>
      <c r="DG9898" s="245"/>
      <c r="DH9898" s="245"/>
      <c r="DI9898" s="245"/>
      <c r="DJ9898" s="245"/>
      <c r="DK9898" s="245"/>
      <c r="DL9898" s="245"/>
      <c r="DM9898" s="245"/>
      <c r="DN9898" s="245"/>
      <c r="DO9898" s="245"/>
      <c r="DP9898" s="245"/>
      <c r="DQ9898" s="245"/>
      <c r="DR9898" s="245"/>
      <c r="DS9898" s="245"/>
      <c r="DT9898" s="245"/>
      <c r="DU9898" s="245"/>
      <c r="DV9898" s="245"/>
      <c r="DW9898" s="245"/>
      <c r="DX9898" s="245"/>
      <c r="DY9898" s="245"/>
      <c r="DZ9898" s="245"/>
      <c r="EA9898" s="245"/>
      <c r="EB9898" s="245"/>
      <c r="EC9898" s="245"/>
      <c r="ED9898" s="245"/>
      <c r="EE9898" s="245"/>
      <c r="EF9898" s="245"/>
      <c r="EG9898" s="245"/>
      <c r="EH9898" s="245"/>
      <c r="EI9898" s="245"/>
      <c r="EJ9898" s="245"/>
      <c r="EK9898" s="245"/>
      <c r="EL9898" s="245"/>
      <c r="EM9898" s="245"/>
      <c r="EN9898" s="245"/>
      <c r="EO9898" s="245"/>
      <c r="EP9898" s="245"/>
      <c r="EQ9898" s="245"/>
      <c r="ER9898" s="245"/>
      <c r="ES9898" s="245"/>
      <c r="ET9898" s="245"/>
      <c r="EU9898" s="245"/>
      <c r="EV9898" s="245"/>
      <c r="EW9898" s="245"/>
      <c r="EX9898" s="245"/>
      <c r="EY9898" s="245"/>
      <c r="EZ9898" s="245"/>
      <c r="FA9898" s="245"/>
      <c r="FB9898" s="245"/>
      <c r="FC9898" s="245"/>
      <c r="FD9898" s="245"/>
      <c r="FE9898" s="245"/>
      <c r="FF9898" s="245"/>
      <c r="FG9898" s="245"/>
      <c r="FH9898" s="245"/>
      <c r="FI9898" s="245"/>
      <c r="FJ9898" s="245"/>
      <c r="FK9898" s="245"/>
      <c r="FL9898" s="245"/>
      <c r="FM9898" s="245"/>
      <c r="FN9898" s="245"/>
      <c r="FO9898" s="245"/>
      <c r="FP9898" s="245"/>
      <c r="FQ9898" s="245"/>
      <c r="FR9898" s="245"/>
      <c r="FS9898" s="245"/>
      <c r="FT9898" s="245"/>
      <c r="FU9898" s="245"/>
      <c r="FV9898" s="245"/>
      <c r="FW9898" s="245"/>
      <c r="FX9898" s="245"/>
      <c r="FY9898" s="245"/>
      <c r="FZ9898" s="245"/>
      <c r="GA9898" s="245"/>
      <c r="GB9898" s="245"/>
      <c r="GC9898" s="245"/>
      <c r="GD9898" s="245"/>
      <c r="GE9898" s="245"/>
      <c r="GF9898" s="245"/>
      <c r="GG9898" s="245"/>
      <c r="GH9898" s="245"/>
      <c r="GI9898" s="245"/>
      <c r="GJ9898" s="245"/>
      <c r="GK9898" s="245"/>
      <c r="GL9898" s="245"/>
      <c r="GM9898" s="245"/>
      <c r="GN9898" s="245"/>
      <c r="GO9898" s="245"/>
      <c r="GP9898" s="245"/>
      <c r="GQ9898" s="245"/>
      <c r="GR9898" s="245"/>
      <c r="GS9898" s="245"/>
      <c r="GT9898" s="245"/>
      <c r="GU9898" s="245"/>
      <c r="GV9898" s="245"/>
      <c r="GW9898" s="245"/>
      <c r="GX9898" s="245"/>
      <c r="GY9898" s="245"/>
      <c r="GZ9898" s="245"/>
      <c r="HA9898" s="245"/>
      <c r="HB9898" s="245"/>
      <c r="HC9898" s="245"/>
      <c r="HD9898" s="245"/>
      <c r="HE9898" s="245"/>
      <c r="HF9898" s="245"/>
      <c r="HG9898" s="245"/>
      <c r="HH9898" s="245"/>
      <c r="HI9898" s="245"/>
      <c r="HJ9898" s="245"/>
      <c r="HK9898" s="245"/>
      <c r="HL9898" s="245"/>
      <c r="HM9898" s="245"/>
      <c r="HN9898" s="245"/>
      <c r="HO9898" s="245"/>
      <c r="HP9898" s="245"/>
      <c r="HQ9898" s="245"/>
      <c r="HR9898" s="245"/>
      <c r="HS9898" s="245"/>
      <c r="HT9898" s="245"/>
      <c r="HU9898" s="245"/>
      <c r="HV9898" s="245"/>
      <c r="HW9898" s="245"/>
      <c r="HX9898" s="245"/>
      <c r="HY9898" s="245"/>
      <c r="HZ9898" s="245"/>
      <c r="IA9898" s="245"/>
      <c r="IB9898" s="245"/>
      <c r="IC9898" s="245"/>
      <c r="ID9898" s="245"/>
      <c r="IE9898" s="245"/>
      <c r="IF9898" s="245"/>
      <c r="IG9898" s="245"/>
      <c r="IH9898" s="245"/>
      <c r="II9898" s="245"/>
      <c r="IJ9898" s="245"/>
      <c r="IK9898" s="245"/>
      <c r="IL9898" s="245"/>
      <c r="IM9898" s="245"/>
      <c r="IN9898" s="245"/>
      <c r="IO9898" s="245"/>
      <c r="IP9898" s="245"/>
      <c r="IQ9898" s="245"/>
      <c r="IR9898" s="245"/>
      <c r="IS9898" s="245"/>
    </row>
    <row r="9899" spans="1:253" ht="12.75" customHeight="1">
      <c r="D9899" s="467"/>
      <c r="E9899" s="325" t="s">
        <v>236</v>
      </c>
      <c r="F9899" s="386" t="s">
        <v>645</v>
      </c>
      <c r="G9899" s="478"/>
      <c r="H9899" s="386"/>
      <c r="I9899" s="386"/>
      <c r="J9899" s="386"/>
      <c r="K9899" s="279"/>
      <c r="L9899" s="479"/>
      <c r="M9899" s="426"/>
    </row>
    <row r="9900" spans="1:253" ht="12.75" customHeight="1">
      <c r="A9900" s="387"/>
      <c r="B9900" s="293"/>
      <c r="C9900" s="293"/>
      <c r="D9900" s="470">
        <v>1</v>
      </c>
      <c r="E9900" s="247" t="s">
        <v>4</v>
      </c>
      <c r="F9900" s="1380" t="s">
        <v>1900</v>
      </c>
      <c r="G9900" s="480" t="s">
        <v>151</v>
      </c>
      <c r="H9900" s="428">
        <f>Bahan!$C$738</f>
        <v>1327000</v>
      </c>
      <c r="I9900" s="428"/>
      <c r="J9900" s="428"/>
      <c r="K9900" s="426" t="s">
        <v>128</v>
      </c>
      <c r="L9900" s="481">
        <f>D9900*H9900</f>
        <v>1327000</v>
      </c>
      <c r="M9900" s="426"/>
    </row>
    <row r="9901" spans="1:253" ht="12.75" customHeight="1">
      <c r="A9901" s="387"/>
      <c r="B9901" s="293"/>
      <c r="C9901" s="293"/>
      <c r="D9901" s="470">
        <v>0.05</v>
      </c>
      <c r="E9901" s="247" t="s">
        <v>8</v>
      </c>
      <c r="F9901" s="1380" t="s">
        <v>704</v>
      </c>
      <c r="G9901" s="480" t="s">
        <v>151</v>
      </c>
      <c r="H9901" s="428">
        <f>H9900</f>
        <v>1327000</v>
      </c>
      <c r="I9901" s="428"/>
      <c r="J9901" s="428"/>
      <c r="K9901" s="426" t="s">
        <v>128</v>
      </c>
      <c r="L9901" s="481">
        <f>D9901*H9901</f>
        <v>66350</v>
      </c>
      <c r="M9901" s="426"/>
    </row>
    <row r="9902" spans="1:253" ht="12.75" customHeight="1">
      <c r="D9902" s="482"/>
      <c r="E9902" s="247"/>
      <c r="F9902" s="279"/>
      <c r="G9902" s="483"/>
      <c r="L9902" s="285"/>
      <c r="M9902" s="426" t="s">
        <v>128</v>
      </c>
      <c r="N9902" s="265">
        <f>SUM(L9900:L9901)</f>
        <v>1393350</v>
      </c>
    </row>
    <row r="9903" spans="1:253" ht="13">
      <c r="D9903" s="472"/>
      <c r="E9903" s="247"/>
      <c r="F9903" s="293"/>
      <c r="G9903" s="483"/>
      <c r="H9903" s="829"/>
      <c r="I9903" s="829"/>
      <c r="J9903" s="829"/>
      <c r="K9903" s="426"/>
      <c r="L9903" s="285"/>
      <c r="M9903" s="431" t="s">
        <v>169</v>
      </c>
      <c r="N9903" s="268" t="s">
        <v>169</v>
      </c>
    </row>
    <row r="9904" spans="1:253" ht="13">
      <c r="D9904" s="482"/>
      <c r="E9904" s="247"/>
      <c r="F9904" s="279"/>
      <c r="G9904" s="484"/>
      <c r="H9904" s="233" t="s">
        <v>170</v>
      </c>
      <c r="L9904" s="285"/>
      <c r="M9904" s="426" t="s">
        <v>128</v>
      </c>
      <c r="N9904" s="426">
        <f>SUM(N9902:N9902)</f>
        <v>1393350</v>
      </c>
    </row>
    <row r="9905" spans="1:253" s="245" customFormat="1" ht="12.75" customHeight="1">
      <c r="A9905" s="231"/>
      <c r="B9905" s="829"/>
      <c r="C9905" s="829"/>
      <c r="D9905" s="482"/>
      <c r="E9905" s="247"/>
      <c r="F9905" s="279"/>
      <c r="G9905" s="484"/>
      <c r="H9905" s="269" t="s">
        <v>3123</v>
      </c>
      <c r="I9905" s="233"/>
      <c r="J9905" s="233"/>
      <c r="K9905" s="270"/>
      <c r="L9905" s="233"/>
      <c r="M9905" s="230" t="s">
        <v>128</v>
      </c>
      <c r="N9905" s="265">
        <f>N9904*$Q$4</f>
        <v>139335</v>
      </c>
      <c r="O9905" s="233"/>
      <c r="P9905" s="233"/>
      <c r="Q9905" s="233"/>
      <c r="R9905" s="233"/>
      <c r="S9905" s="233"/>
      <c r="T9905" s="233"/>
      <c r="U9905" s="233"/>
      <c r="V9905" s="233"/>
      <c r="W9905" s="233"/>
      <c r="X9905" s="233"/>
      <c r="Y9905" s="233"/>
      <c r="Z9905" s="233"/>
      <c r="AA9905" s="233"/>
      <c r="AB9905" s="233"/>
      <c r="AC9905" s="233"/>
      <c r="AD9905" s="233"/>
      <c r="AE9905" s="233"/>
      <c r="AF9905" s="233"/>
      <c r="AG9905" s="233"/>
      <c r="AH9905" s="233"/>
      <c r="AI9905" s="233"/>
      <c r="AJ9905" s="233"/>
      <c r="AK9905" s="233"/>
      <c r="AL9905" s="233"/>
      <c r="AM9905" s="233"/>
      <c r="AN9905" s="233"/>
      <c r="AO9905" s="233"/>
      <c r="AP9905" s="233"/>
      <c r="AQ9905" s="233"/>
      <c r="AR9905" s="233"/>
      <c r="AS9905" s="233"/>
      <c r="AT9905" s="233"/>
      <c r="AU9905" s="233"/>
      <c r="AV9905" s="233"/>
      <c r="AW9905" s="233"/>
      <c r="AX9905" s="233"/>
      <c r="AY9905" s="233"/>
      <c r="AZ9905" s="233"/>
      <c r="BA9905" s="233"/>
      <c r="BB9905" s="233"/>
      <c r="BC9905" s="233"/>
      <c r="BD9905" s="233"/>
      <c r="BE9905" s="233"/>
      <c r="BF9905" s="233"/>
      <c r="BG9905" s="233"/>
      <c r="BH9905" s="233"/>
      <c r="BI9905" s="233"/>
      <c r="BJ9905" s="233"/>
      <c r="BK9905" s="233"/>
      <c r="BL9905" s="233"/>
      <c r="BM9905" s="233"/>
      <c r="BN9905" s="233"/>
      <c r="BO9905" s="233"/>
      <c r="BP9905" s="233"/>
      <c r="BQ9905" s="233"/>
      <c r="BR9905" s="233"/>
      <c r="BS9905" s="233"/>
      <c r="BT9905" s="233"/>
      <c r="BU9905" s="233"/>
      <c r="BV9905" s="233"/>
      <c r="BW9905" s="233"/>
      <c r="BX9905" s="233"/>
      <c r="BY9905" s="233"/>
      <c r="BZ9905" s="233"/>
      <c r="CA9905" s="233"/>
      <c r="CB9905" s="233"/>
      <c r="CC9905" s="233"/>
      <c r="CD9905" s="233"/>
      <c r="CE9905" s="233"/>
      <c r="CF9905" s="233"/>
      <c r="CG9905" s="233"/>
      <c r="CH9905" s="233"/>
      <c r="CI9905" s="233"/>
      <c r="CJ9905" s="233"/>
      <c r="CK9905" s="233"/>
      <c r="CL9905" s="233"/>
      <c r="CM9905" s="233"/>
      <c r="CN9905" s="233"/>
      <c r="CO9905" s="233"/>
      <c r="CP9905" s="233"/>
      <c r="CQ9905" s="233"/>
      <c r="CR9905" s="233"/>
      <c r="CS9905" s="233"/>
      <c r="CT9905" s="233"/>
      <c r="CU9905" s="233"/>
      <c r="CV9905" s="233"/>
      <c r="CW9905" s="233"/>
      <c r="CX9905" s="233"/>
      <c r="CY9905" s="233"/>
      <c r="CZ9905" s="233"/>
      <c r="DA9905" s="233"/>
      <c r="DB9905" s="233"/>
      <c r="DC9905" s="233"/>
      <c r="DD9905" s="233"/>
      <c r="DE9905" s="233"/>
      <c r="DF9905" s="233"/>
      <c r="DG9905" s="233"/>
      <c r="DH9905" s="233"/>
      <c r="DI9905" s="233"/>
      <c r="DJ9905" s="233"/>
      <c r="DK9905" s="233"/>
      <c r="DL9905" s="233"/>
      <c r="DM9905" s="233"/>
      <c r="DN9905" s="233"/>
      <c r="DO9905" s="233"/>
      <c r="DP9905" s="233"/>
      <c r="DQ9905" s="233"/>
      <c r="DR9905" s="233"/>
      <c r="DS9905" s="233"/>
      <c r="DT9905" s="233"/>
      <c r="DU9905" s="233"/>
      <c r="DV9905" s="233"/>
      <c r="DW9905" s="233"/>
      <c r="DX9905" s="233"/>
      <c r="DY9905" s="233"/>
      <c r="DZ9905" s="233"/>
      <c r="EA9905" s="233"/>
      <c r="EB9905" s="233"/>
      <c r="EC9905" s="233"/>
      <c r="ED9905" s="233"/>
      <c r="EE9905" s="233"/>
      <c r="EF9905" s="233"/>
      <c r="EG9905" s="233"/>
      <c r="EH9905" s="233"/>
      <c r="EI9905" s="233"/>
      <c r="EJ9905" s="233"/>
      <c r="EK9905" s="233"/>
      <c r="EL9905" s="233"/>
      <c r="EM9905" s="233"/>
      <c r="EN9905" s="233"/>
      <c r="EO9905" s="233"/>
      <c r="EP9905" s="233"/>
      <c r="EQ9905" s="233"/>
      <c r="ER9905" s="233"/>
      <c r="ES9905" s="233"/>
      <c r="ET9905" s="233"/>
      <c r="EU9905" s="233"/>
      <c r="EV9905" s="233"/>
      <c r="EW9905" s="233"/>
      <c r="EX9905" s="233"/>
      <c r="EY9905" s="233"/>
      <c r="EZ9905" s="233"/>
      <c r="FA9905" s="233"/>
      <c r="FB9905" s="233"/>
      <c r="FC9905" s="233"/>
      <c r="FD9905" s="233"/>
      <c r="FE9905" s="233"/>
      <c r="FF9905" s="233"/>
      <c r="FG9905" s="233"/>
      <c r="FH9905" s="233"/>
      <c r="FI9905" s="233"/>
      <c r="FJ9905" s="233"/>
      <c r="FK9905" s="233"/>
      <c r="FL9905" s="233"/>
      <c r="FM9905" s="233"/>
      <c r="FN9905" s="233"/>
      <c r="FO9905" s="233"/>
      <c r="FP9905" s="233"/>
      <c r="FQ9905" s="233"/>
      <c r="FR9905" s="233"/>
      <c r="FS9905" s="233"/>
      <c r="FT9905" s="233"/>
      <c r="FU9905" s="233"/>
      <c r="FV9905" s="233"/>
      <c r="FW9905" s="233"/>
      <c r="FX9905" s="233"/>
      <c r="FY9905" s="233"/>
      <c r="FZ9905" s="233"/>
      <c r="GA9905" s="233"/>
      <c r="GB9905" s="233"/>
      <c r="GC9905" s="233"/>
      <c r="GD9905" s="233"/>
      <c r="GE9905" s="233"/>
      <c r="GF9905" s="233"/>
      <c r="GG9905" s="233"/>
      <c r="GH9905" s="233"/>
      <c r="GI9905" s="233"/>
      <c r="GJ9905" s="233"/>
      <c r="GK9905" s="233"/>
      <c r="GL9905" s="233"/>
      <c r="GM9905" s="233"/>
      <c r="GN9905" s="233"/>
      <c r="GO9905" s="233"/>
      <c r="GP9905" s="233"/>
      <c r="GQ9905" s="233"/>
      <c r="GR9905" s="233"/>
      <c r="GS9905" s="233"/>
      <c r="GT9905" s="233"/>
      <c r="GU9905" s="233"/>
      <c r="GV9905" s="233"/>
      <c r="GW9905" s="233"/>
      <c r="GX9905" s="233"/>
      <c r="GY9905" s="233"/>
      <c r="GZ9905" s="233"/>
      <c r="HA9905" s="233"/>
      <c r="HB9905" s="233"/>
      <c r="HC9905" s="233"/>
      <c r="HD9905" s="233"/>
      <c r="HE9905" s="233"/>
      <c r="HF9905" s="233"/>
      <c r="HG9905" s="233"/>
      <c r="HH9905" s="233"/>
      <c r="HI9905" s="233"/>
      <c r="HJ9905" s="233"/>
      <c r="HK9905" s="233"/>
      <c r="HL9905" s="233"/>
      <c r="HM9905" s="233"/>
      <c r="HN9905" s="233"/>
      <c r="HO9905" s="233"/>
      <c r="HP9905" s="233"/>
      <c r="HQ9905" s="233"/>
      <c r="HR9905" s="233"/>
      <c r="HS9905" s="233"/>
      <c r="HT9905" s="233"/>
      <c r="HU9905" s="233"/>
      <c r="HV9905" s="233"/>
      <c r="HW9905" s="233"/>
      <c r="HX9905" s="233"/>
      <c r="HY9905" s="233"/>
      <c r="HZ9905" s="233"/>
      <c r="IA9905" s="233"/>
      <c r="IB9905" s="233"/>
      <c r="IC9905" s="233"/>
      <c r="ID9905" s="233"/>
      <c r="IE9905" s="233"/>
      <c r="IF9905" s="233"/>
      <c r="IG9905" s="233"/>
      <c r="IH9905" s="233"/>
      <c r="II9905" s="233"/>
      <c r="IJ9905" s="233"/>
      <c r="IK9905" s="233"/>
      <c r="IL9905" s="233"/>
      <c r="IM9905" s="233"/>
      <c r="IN9905" s="233"/>
      <c r="IO9905" s="233"/>
      <c r="IP9905" s="233"/>
      <c r="IQ9905" s="233"/>
      <c r="IR9905" s="233"/>
      <c r="IS9905" s="233"/>
    </row>
    <row r="9906" spans="1:253" ht="12.75" customHeight="1">
      <c r="D9906" s="449"/>
      <c r="E9906" s="247"/>
      <c r="F9906" s="279"/>
      <c r="G9906" s="484"/>
      <c r="H9906" s="233" t="s">
        <v>171</v>
      </c>
      <c r="L9906" s="285"/>
      <c r="M9906" s="230" t="s">
        <v>128</v>
      </c>
      <c r="N9906" s="262">
        <f>ROUNDDOWN((N9904+N9905),0)</f>
        <v>1532685</v>
      </c>
    </row>
    <row r="9907" spans="1:253" ht="12.75" customHeight="1">
      <c r="D9907" s="449"/>
      <c r="E9907" s="247"/>
      <c r="F9907" s="279"/>
      <c r="G9907" s="484"/>
      <c r="L9907" s="285"/>
      <c r="N9907" s="262"/>
    </row>
    <row r="9908" spans="1:253" ht="12.75" customHeight="1">
      <c r="A9908" s="258">
        <f>1+A9898</f>
        <v>427</v>
      </c>
      <c r="B9908" s="1250" t="s">
        <v>1901</v>
      </c>
      <c r="C9908" s="1250"/>
      <c r="D9908" s="466" t="s">
        <v>1902</v>
      </c>
      <c r="E9908" s="475"/>
      <c r="F9908" s="360"/>
      <c r="G9908" s="477"/>
      <c r="H9908" s="245"/>
      <c r="I9908" s="245"/>
      <c r="J9908" s="245"/>
      <c r="K9908" s="245"/>
      <c r="L9908" s="297"/>
      <c r="M9908" s="423"/>
      <c r="N9908" s="245"/>
      <c r="O9908" s="245"/>
      <c r="P9908" s="245"/>
      <c r="Q9908" s="245"/>
      <c r="R9908" s="245"/>
      <c r="S9908" s="245"/>
      <c r="T9908" s="245"/>
      <c r="U9908" s="245"/>
      <c r="V9908" s="245"/>
      <c r="W9908" s="245"/>
      <c r="X9908" s="245"/>
      <c r="Y9908" s="245"/>
      <c r="Z9908" s="245"/>
      <c r="AA9908" s="245"/>
      <c r="AB9908" s="245"/>
      <c r="AC9908" s="245"/>
      <c r="AD9908" s="245"/>
      <c r="AE9908" s="245"/>
      <c r="AF9908" s="245"/>
      <c r="AG9908" s="245"/>
      <c r="AH9908" s="245"/>
      <c r="AI9908" s="245"/>
      <c r="AJ9908" s="245"/>
      <c r="AK9908" s="245"/>
      <c r="AL9908" s="245"/>
      <c r="AM9908" s="245"/>
      <c r="AN9908" s="245"/>
      <c r="AO9908" s="245"/>
      <c r="AP9908" s="245"/>
      <c r="AQ9908" s="245"/>
      <c r="AR9908" s="245"/>
      <c r="AS9908" s="245"/>
      <c r="AT9908" s="245"/>
      <c r="AU9908" s="245"/>
      <c r="AV9908" s="245"/>
      <c r="AW9908" s="245"/>
      <c r="AX9908" s="245"/>
      <c r="AY9908" s="245"/>
      <c r="AZ9908" s="245"/>
      <c r="BA9908" s="245"/>
      <c r="BB9908" s="245"/>
      <c r="BC9908" s="245"/>
      <c r="BD9908" s="245"/>
      <c r="BE9908" s="245"/>
      <c r="BF9908" s="245"/>
      <c r="BG9908" s="245"/>
      <c r="BH9908" s="245"/>
      <c r="BI9908" s="245"/>
      <c r="BJ9908" s="245"/>
      <c r="BK9908" s="245"/>
      <c r="BL9908" s="245"/>
      <c r="BM9908" s="245"/>
      <c r="BN9908" s="245"/>
      <c r="BO9908" s="245"/>
      <c r="BP9908" s="245"/>
      <c r="BQ9908" s="245"/>
      <c r="BR9908" s="245"/>
      <c r="BS9908" s="245"/>
      <c r="BT9908" s="245"/>
      <c r="BU9908" s="245"/>
      <c r="BV9908" s="245"/>
      <c r="BW9908" s="245"/>
      <c r="BX9908" s="245"/>
      <c r="BY9908" s="245"/>
      <c r="BZ9908" s="245"/>
      <c r="CA9908" s="245"/>
      <c r="CB9908" s="245"/>
      <c r="CC9908" s="245"/>
      <c r="CD9908" s="245"/>
      <c r="CE9908" s="245"/>
      <c r="CF9908" s="245"/>
      <c r="CG9908" s="245"/>
      <c r="CH9908" s="245"/>
      <c r="CI9908" s="245"/>
      <c r="CJ9908" s="245"/>
      <c r="CK9908" s="245"/>
      <c r="CL9908" s="245"/>
      <c r="CM9908" s="245"/>
      <c r="CN9908" s="245"/>
      <c r="CO9908" s="245"/>
      <c r="CP9908" s="245"/>
      <c r="CQ9908" s="245"/>
      <c r="CR9908" s="245"/>
      <c r="CS9908" s="245"/>
      <c r="CT9908" s="245"/>
      <c r="CU9908" s="245"/>
      <c r="CV9908" s="245"/>
      <c r="CW9908" s="245"/>
      <c r="CX9908" s="245"/>
      <c r="CY9908" s="245"/>
      <c r="CZ9908" s="245"/>
      <c r="DA9908" s="245"/>
      <c r="DB9908" s="245"/>
      <c r="DC9908" s="245"/>
      <c r="DD9908" s="245"/>
      <c r="DE9908" s="245"/>
      <c r="DF9908" s="245"/>
      <c r="DG9908" s="245"/>
      <c r="DH9908" s="245"/>
      <c r="DI9908" s="245"/>
      <c r="DJ9908" s="245"/>
      <c r="DK9908" s="245"/>
      <c r="DL9908" s="245"/>
      <c r="DM9908" s="245"/>
      <c r="DN9908" s="245"/>
      <c r="DO9908" s="245"/>
      <c r="DP9908" s="245"/>
      <c r="DQ9908" s="245"/>
      <c r="DR9908" s="245"/>
      <c r="DS9908" s="245"/>
      <c r="DT9908" s="245"/>
      <c r="DU9908" s="245"/>
      <c r="DV9908" s="245"/>
      <c r="DW9908" s="245"/>
      <c r="DX9908" s="245"/>
      <c r="DY9908" s="245"/>
      <c r="DZ9908" s="245"/>
      <c r="EA9908" s="245"/>
      <c r="EB9908" s="245"/>
      <c r="EC9908" s="245"/>
      <c r="ED9908" s="245"/>
      <c r="EE9908" s="245"/>
      <c r="EF9908" s="245"/>
      <c r="EG9908" s="245"/>
      <c r="EH9908" s="245"/>
      <c r="EI9908" s="245"/>
      <c r="EJ9908" s="245"/>
      <c r="EK9908" s="245"/>
      <c r="EL9908" s="245"/>
      <c r="EM9908" s="245"/>
      <c r="EN9908" s="245"/>
      <c r="EO9908" s="245"/>
      <c r="EP9908" s="245"/>
      <c r="EQ9908" s="245"/>
      <c r="ER9908" s="245"/>
      <c r="ES9908" s="245"/>
      <c r="ET9908" s="245"/>
      <c r="EU9908" s="245"/>
      <c r="EV9908" s="245"/>
      <c r="EW9908" s="245"/>
      <c r="EX9908" s="245"/>
      <c r="EY9908" s="245"/>
      <c r="EZ9908" s="245"/>
      <c r="FA9908" s="245"/>
      <c r="FB9908" s="245"/>
      <c r="FC9908" s="245"/>
      <c r="FD9908" s="245"/>
      <c r="FE9908" s="245"/>
      <c r="FF9908" s="245"/>
      <c r="FG9908" s="245"/>
      <c r="FH9908" s="245"/>
      <c r="FI9908" s="245"/>
      <c r="FJ9908" s="245"/>
      <c r="FK9908" s="245"/>
      <c r="FL9908" s="245"/>
      <c r="FM9908" s="245"/>
      <c r="FN9908" s="245"/>
      <c r="FO9908" s="245"/>
      <c r="FP9908" s="245"/>
      <c r="FQ9908" s="245"/>
      <c r="FR9908" s="245"/>
      <c r="FS9908" s="245"/>
      <c r="FT9908" s="245"/>
      <c r="FU9908" s="245"/>
      <c r="FV9908" s="245"/>
      <c r="FW9908" s="245"/>
      <c r="FX9908" s="245"/>
      <c r="FY9908" s="245"/>
      <c r="FZ9908" s="245"/>
      <c r="GA9908" s="245"/>
      <c r="GB9908" s="245"/>
      <c r="GC9908" s="245"/>
      <c r="GD9908" s="245"/>
      <c r="GE9908" s="245"/>
      <c r="GF9908" s="245"/>
      <c r="GG9908" s="245"/>
      <c r="GH9908" s="245"/>
      <c r="GI9908" s="245"/>
      <c r="GJ9908" s="245"/>
      <c r="GK9908" s="245"/>
      <c r="GL9908" s="245"/>
      <c r="GM9908" s="245"/>
      <c r="GN9908" s="245"/>
      <c r="GO9908" s="245"/>
      <c r="GP9908" s="245"/>
      <c r="GQ9908" s="245"/>
      <c r="GR9908" s="245"/>
      <c r="GS9908" s="245"/>
      <c r="GT9908" s="245"/>
      <c r="GU9908" s="245"/>
      <c r="GV9908" s="245"/>
      <c r="GW9908" s="245"/>
      <c r="GX9908" s="245"/>
      <c r="GY9908" s="245"/>
      <c r="GZ9908" s="245"/>
      <c r="HA9908" s="245"/>
      <c r="HB9908" s="245"/>
      <c r="HC9908" s="245"/>
      <c r="HD9908" s="245"/>
      <c r="HE9908" s="245"/>
      <c r="HF9908" s="245"/>
      <c r="HG9908" s="245"/>
      <c r="HH9908" s="245"/>
      <c r="HI9908" s="245"/>
      <c r="HJ9908" s="245"/>
      <c r="HK9908" s="245"/>
      <c r="HL9908" s="245"/>
      <c r="HM9908" s="245"/>
      <c r="HN9908" s="245"/>
      <c r="HO9908" s="245"/>
      <c r="HP9908" s="245"/>
      <c r="HQ9908" s="245"/>
      <c r="HR9908" s="245"/>
      <c r="HS9908" s="245"/>
      <c r="HT9908" s="245"/>
      <c r="HU9908" s="245"/>
      <c r="HV9908" s="245"/>
      <c r="HW9908" s="245"/>
      <c r="HX9908" s="245"/>
      <c r="HY9908" s="245"/>
      <c r="HZ9908" s="245"/>
      <c r="IA9908" s="245"/>
      <c r="IB9908" s="245"/>
      <c r="IC9908" s="245"/>
      <c r="ID9908" s="245"/>
      <c r="IE9908" s="245"/>
      <c r="IF9908" s="245"/>
      <c r="IG9908" s="245"/>
      <c r="IH9908" s="245"/>
      <c r="II9908" s="245"/>
      <c r="IJ9908" s="245"/>
      <c r="IK9908" s="245"/>
      <c r="IL9908" s="245"/>
      <c r="IM9908" s="245"/>
      <c r="IN9908" s="245"/>
      <c r="IO9908" s="245"/>
      <c r="IP9908" s="245"/>
      <c r="IQ9908" s="245"/>
      <c r="IR9908" s="245"/>
      <c r="IS9908" s="245"/>
    </row>
    <row r="9909" spans="1:253" ht="12.75" customHeight="1">
      <c r="D9909" s="467"/>
      <c r="E9909" s="325" t="s">
        <v>236</v>
      </c>
      <c r="F9909" s="386" t="s">
        <v>645</v>
      </c>
      <c r="G9909" s="478"/>
      <c r="H9909" s="386"/>
      <c r="I9909" s="386"/>
      <c r="J9909" s="386"/>
      <c r="K9909" s="279"/>
      <c r="L9909" s="479"/>
      <c r="M9909" s="426"/>
    </row>
    <row r="9910" spans="1:253" ht="12.75" customHeight="1">
      <c r="A9910" s="387"/>
      <c r="B9910" s="293"/>
      <c r="C9910" s="293"/>
      <c r="D9910" s="470">
        <v>1</v>
      </c>
      <c r="E9910" s="247" t="s">
        <v>4</v>
      </c>
      <c r="F9910" s="1380" t="s">
        <v>1903</v>
      </c>
      <c r="G9910" s="480" t="s">
        <v>151</v>
      </c>
      <c r="H9910" s="428">
        <f>Bahan!$C$739</f>
        <v>350000</v>
      </c>
      <c r="I9910" s="428"/>
      <c r="J9910" s="428"/>
      <c r="K9910" s="426" t="s">
        <v>128</v>
      </c>
      <c r="L9910" s="481">
        <f>D9910*H9910</f>
        <v>350000</v>
      </c>
      <c r="M9910" s="426"/>
    </row>
    <row r="9911" spans="1:253" ht="12.75" customHeight="1">
      <c r="A9911" s="387"/>
      <c r="B9911" s="293"/>
      <c r="C9911" s="293"/>
      <c r="D9911" s="470">
        <v>0.05</v>
      </c>
      <c r="E9911" s="247" t="s">
        <v>8</v>
      </c>
      <c r="F9911" s="1380" t="s">
        <v>704</v>
      </c>
      <c r="G9911" s="480" t="s">
        <v>151</v>
      </c>
      <c r="H9911" s="428">
        <f>H9910</f>
        <v>350000</v>
      </c>
      <c r="I9911" s="428"/>
      <c r="J9911" s="428"/>
      <c r="K9911" s="426" t="s">
        <v>128</v>
      </c>
      <c r="L9911" s="481">
        <f>D9911*H9911</f>
        <v>17500</v>
      </c>
      <c r="M9911" s="426"/>
    </row>
    <row r="9912" spans="1:253" ht="12.75" customHeight="1">
      <c r="D9912" s="482"/>
      <c r="E9912" s="247"/>
      <c r="F9912" s="279"/>
      <c r="G9912" s="483"/>
      <c r="L9912" s="285"/>
      <c r="M9912" s="426" t="s">
        <v>128</v>
      </c>
      <c r="N9912" s="265">
        <f>SUM(L9910:L9911)</f>
        <v>367500</v>
      </c>
    </row>
    <row r="9913" spans="1:253" ht="13">
      <c r="D9913" s="472"/>
      <c r="E9913" s="247"/>
      <c r="F9913" s="293"/>
      <c r="G9913" s="483"/>
      <c r="H9913" s="829"/>
      <c r="I9913" s="829"/>
      <c r="J9913" s="829"/>
      <c r="K9913" s="426"/>
      <c r="L9913" s="285"/>
      <c r="M9913" s="431" t="s">
        <v>169</v>
      </c>
      <c r="N9913" s="268" t="s">
        <v>169</v>
      </c>
    </row>
    <row r="9914" spans="1:253" ht="13">
      <c r="D9914" s="482"/>
      <c r="E9914" s="247"/>
      <c r="F9914" s="279"/>
      <c r="G9914" s="484"/>
      <c r="H9914" s="233" t="s">
        <v>170</v>
      </c>
      <c r="L9914" s="285"/>
      <c r="M9914" s="426" t="s">
        <v>128</v>
      </c>
      <c r="N9914" s="426">
        <f>SUM(N9912:N9912)</f>
        <v>367500</v>
      </c>
    </row>
    <row r="9915" spans="1:253" s="245" customFormat="1" ht="12.75" customHeight="1">
      <c r="A9915" s="231"/>
      <c r="B9915" s="829"/>
      <c r="C9915" s="829"/>
      <c r="D9915" s="482"/>
      <c r="E9915" s="247"/>
      <c r="F9915" s="279"/>
      <c r="G9915" s="484"/>
      <c r="H9915" s="269" t="s">
        <v>3123</v>
      </c>
      <c r="I9915" s="233"/>
      <c r="J9915" s="233"/>
      <c r="K9915" s="270"/>
      <c r="L9915" s="233"/>
      <c r="M9915" s="230" t="s">
        <v>128</v>
      </c>
      <c r="N9915" s="265">
        <f>N9914*$Q$4</f>
        <v>36750</v>
      </c>
      <c r="O9915" s="233"/>
      <c r="P9915" s="233"/>
      <c r="Q9915" s="233"/>
      <c r="R9915" s="233"/>
      <c r="S9915" s="233"/>
      <c r="T9915" s="233"/>
      <c r="U9915" s="233"/>
      <c r="V9915" s="233"/>
      <c r="W9915" s="233"/>
      <c r="X9915" s="233"/>
      <c r="Y9915" s="233"/>
      <c r="Z9915" s="233"/>
      <c r="AA9915" s="233"/>
      <c r="AB9915" s="233"/>
      <c r="AC9915" s="233"/>
      <c r="AD9915" s="233"/>
      <c r="AE9915" s="233"/>
      <c r="AF9915" s="233"/>
      <c r="AG9915" s="233"/>
      <c r="AH9915" s="233"/>
      <c r="AI9915" s="233"/>
      <c r="AJ9915" s="233"/>
      <c r="AK9915" s="233"/>
      <c r="AL9915" s="233"/>
      <c r="AM9915" s="233"/>
      <c r="AN9915" s="233"/>
      <c r="AO9915" s="233"/>
      <c r="AP9915" s="233"/>
      <c r="AQ9915" s="233"/>
      <c r="AR9915" s="233"/>
      <c r="AS9915" s="233"/>
      <c r="AT9915" s="233"/>
      <c r="AU9915" s="233"/>
      <c r="AV9915" s="233"/>
      <c r="AW9915" s="233"/>
      <c r="AX9915" s="233"/>
      <c r="AY9915" s="233"/>
      <c r="AZ9915" s="233"/>
      <c r="BA9915" s="233"/>
      <c r="BB9915" s="233"/>
      <c r="BC9915" s="233"/>
      <c r="BD9915" s="233"/>
      <c r="BE9915" s="233"/>
      <c r="BF9915" s="233"/>
      <c r="BG9915" s="233"/>
      <c r="BH9915" s="233"/>
      <c r="BI9915" s="233"/>
      <c r="BJ9915" s="233"/>
      <c r="BK9915" s="233"/>
      <c r="BL9915" s="233"/>
      <c r="BM9915" s="233"/>
      <c r="BN9915" s="233"/>
      <c r="BO9915" s="233"/>
      <c r="BP9915" s="233"/>
      <c r="BQ9915" s="233"/>
      <c r="BR9915" s="233"/>
      <c r="BS9915" s="233"/>
      <c r="BT9915" s="233"/>
      <c r="BU9915" s="233"/>
      <c r="BV9915" s="233"/>
      <c r="BW9915" s="233"/>
      <c r="BX9915" s="233"/>
      <c r="BY9915" s="233"/>
      <c r="BZ9915" s="233"/>
      <c r="CA9915" s="233"/>
      <c r="CB9915" s="233"/>
      <c r="CC9915" s="233"/>
      <c r="CD9915" s="233"/>
      <c r="CE9915" s="233"/>
      <c r="CF9915" s="233"/>
      <c r="CG9915" s="233"/>
      <c r="CH9915" s="233"/>
      <c r="CI9915" s="233"/>
      <c r="CJ9915" s="233"/>
      <c r="CK9915" s="233"/>
      <c r="CL9915" s="233"/>
      <c r="CM9915" s="233"/>
      <c r="CN9915" s="233"/>
      <c r="CO9915" s="233"/>
      <c r="CP9915" s="233"/>
      <c r="CQ9915" s="233"/>
      <c r="CR9915" s="233"/>
      <c r="CS9915" s="233"/>
      <c r="CT9915" s="233"/>
      <c r="CU9915" s="233"/>
      <c r="CV9915" s="233"/>
      <c r="CW9915" s="233"/>
      <c r="CX9915" s="233"/>
      <c r="CY9915" s="233"/>
      <c r="CZ9915" s="233"/>
      <c r="DA9915" s="233"/>
      <c r="DB9915" s="233"/>
      <c r="DC9915" s="233"/>
      <c r="DD9915" s="233"/>
      <c r="DE9915" s="233"/>
      <c r="DF9915" s="233"/>
      <c r="DG9915" s="233"/>
      <c r="DH9915" s="233"/>
      <c r="DI9915" s="233"/>
      <c r="DJ9915" s="233"/>
      <c r="DK9915" s="233"/>
      <c r="DL9915" s="233"/>
      <c r="DM9915" s="233"/>
      <c r="DN9915" s="233"/>
      <c r="DO9915" s="233"/>
      <c r="DP9915" s="233"/>
      <c r="DQ9915" s="233"/>
      <c r="DR9915" s="233"/>
      <c r="DS9915" s="233"/>
      <c r="DT9915" s="233"/>
      <c r="DU9915" s="233"/>
      <c r="DV9915" s="233"/>
      <c r="DW9915" s="233"/>
      <c r="DX9915" s="233"/>
      <c r="DY9915" s="233"/>
      <c r="DZ9915" s="233"/>
      <c r="EA9915" s="233"/>
      <c r="EB9915" s="233"/>
      <c r="EC9915" s="233"/>
      <c r="ED9915" s="233"/>
      <c r="EE9915" s="233"/>
      <c r="EF9915" s="233"/>
      <c r="EG9915" s="233"/>
      <c r="EH9915" s="233"/>
      <c r="EI9915" s="233"/>
      <c r="EJ9915" s="233"/>
      <c r="EK9915" s="233"/>
      <c r="EL9915" s="233"/>
      <c r="EM9915" s="233"/>
      <c r="EN9915" s="233"/>
      <c r="EO9915" s="233"/>
      <c r="EP9915" s="233"/>
      <c r="EQ9915" s="233"/>
      <c r="ER9915" s="233"/>
      <c r="ES9915" s="233"/>
      <c r="ET9915" s="233"/>
      <c r="EU9915" s="233"/>
      <c r="EV9915" s="233"/>
      <c r="EW9915" s="233"/>
      <c r="EX9915" s="233"/>
      <c r="EY9915" s="233"/>
      <c r="EZ9915" s="233"/>
      <c r="FA9915" s="233"/>
      <c r="FB9915" s="233"/>
      <c r="FC9915" s="233"/>
      <c r="FD9915" s="233"/>
      <c r="FE9915" s="233"/>
      <c r="FF9915" s="233"/>
      <c r="FG9915" s="233"/>
      <c r="FH9915" s="233"/>
      <c r="FI9915" s="233"/>
      <c r="FJ9915" s="233"/>
      <c r="FK9915" s="233"/>
      <c r="FL9915" s="233"/>
      <c r="FM9915" s="233"/>
      <c r="FN9915" s="233"/>
      <c r="FO9915" s="233"/>
      <c r="FP9915" s="233"/>
      <c r="FQ9915" s="233"/>
      <c r="FR9915" s="233"/>
      <c r="FS9915" s="233"/>
      <c r="FT9915" s="233"/>
      <c r="FU9915" s="233"/>
      <c r="FV9915" s="233"/>
      <c r="FW9915" s="233"/>
      <c r="FX9915" s="233"/>
      <c r="FY9915" s="233"/>
      <c r="FZ9915" s="233"/>
      <c r="GA9915" s="233"/>
      <c r="GB9915" s="233"/>
      <c r="GC9915" s="233"/>
      <c r="GD9915" s="233"/>
      <c r="GE9915" s="233"/>
      <c r="GF9915" s="233"/>
      <c r="GG9915" s="233"/>
      <c r="GH9915" s="233"/>
      <c r="GI9915" s="233"/>
      <c r="GJ9915" s="233"/>
      <c r="GK9915" s="233"/>
      <c r="GL9915" s="233"/>
      <c r="GM9915" s="233"/>
      <c r="GN9915" s="233"/>
      <c r="GO9915" s="233"/>
      <c r="GP9915" s="233"/>
      <c r="GQ9915" s="233"/>
      <c r="GR9915" s="233"/>
      <c r="GS9915" s="233"/>
      <c r="GT9915" s="233"/>
      <c r="GU9915" s="233"/>
      <c r="GV9915" s="233"/>
      <c r="GW9915" s="233"/>
      <c r="GX9915" s="233"/>
      <c r="GY9915" s="233"/>
      <c r="GZ9915" s="233"/>
      <c r="HA9915" s="233"/>
      <c r="HB9915" s="233"/>
      <c r="HC9915" s="233"/>
      <c r="HD9915" s="233"/>
      <c r="HE9915" s="233"/>
      <c r="HF9915" s="233"/>
      <c r="HG9915" s="233"/>
      <c r="HH9915" s="233"/>
      <c r="HI9915" s="233"/>
      <c r="HJ9915" s="233"/>
      <c r="HK9915" s="233"/>
      <c r="HL9915" s="233"/>
      <c r="HM9915" s="233"/>
      <c r="HN9915" s="233"/>
      <c r="HO9915" s="233"/>
      <c r="HP9915" s="233"/>
      <c r="HQ9915" s="233"/>
      <c r="HR9915" s="233"/>
      <c r="HS9915" s="233"/>
      <c r="HT9915" s="233"/>
      <c r="HU9915" s="233"/>
      <c r="HV9915" s="233"/>
      <c r="HW9915" s="233"/>
      <c r="HX9915" s="233"/>
      <c r="HY9915" s="233"/>
      <c r="HZ9915" s="233"/>
      <c r="IA9915" s="233"/>
      <c r="IB9915" s="233"/>
      <c r="IC9915" s="233"/>
      <c r="ID9915" s="233"/>
      <c r="IE9915" s="233"/>
      <c r="IF9915" s="233"/>
      <c r="IG9915" s="233"/>
      <c r="IH9915" s="233"/>
      <c r="II9915" s="233"/>
      <c r="IJ9915" s="233"/>
      <c r="IK9915" s="233"/>
      <c r="IL9915" s="233"/>
      <c r="IM9915" s="233"/>
      <c r="IN9915" s="233"/>
      <c r="IO9915" s="233"/>
      <c r="IP9915" s="233"/>
      <c r="IQ9915" s="233"/>
      <c r="IR9915" s="233"/>
      <c r="IS9915" s="233"/>
    </row>
    <row r="9916" spans="1:253" ht="12.75" customHeight="1">
      <c r="D9916" s="449"/>
      <c r="E9916" s="247"/>
      <c r="F9916" s="279"/>
      <c r="G9916" s="484"/>
      <c r="H9916" s="233" t="s">
        <v>171</v>
      </c>
      <c r="L9916" s="285"/>
      <c r="M9916" s="230" t="s">
        <v>128</v>
      </c>
      <c r="N9916" s="262">
        <f>ROUNDDOWN((N9914+N9915),0)</f>
        <v>404250</v>
      </c>
    </row>
    <row r="9917" spans="1:253" ht="12.75" customHeight="1">
      <c r="D9917" s="449"/>
      <c r="E9917" s="247"/>
      <c r="F9917" s="279"/>
      <c r="G9917" s="484"/>
      <c r="L9917" s="285"/>
      <c r="N9917" s="262"/>
    </row>
    <row r="9918" spans="1:253" ht="12.75" customHeight="1">
      <c r="A9918" s="258">
        <f>1+A9908</f>
        <v>428</v>
      </c>
      <c r="B9918" s="1250" t="s">
        <v>1904</v>
      </c>
      <c r="C9918" s="1250"/>
      <c r="D9918" s="466" t="s">
        <v>1905</v>
      </c>
      <c r="E9918" s="475"/>
      <c r="F9918" s="360"/>
      <c r="G9918" s="477"/>
      <c r="H9918" s="245"/>
      <c r="I9918" s="245"/>
      <c r="J9918" s="245"/>
      <c r="K9918" s="245"/>
      <c r="L9918" s="297"/>
      <c r="M9918" s="423"/>
      <c r="N9918" s="245"/>
      <c r="O9918" s="245"/>
      <c r="P9918" s="245"/>
      <c r="Q9918" s="245"/>
      <c r="R9918" s="245"/>
      <c r="S9918" s="245"/>
      <c r="T9918" s="245"/>
      <c r="U9918" s="245"/>
      <c r="V9918" s="245"/>
      <c r="W9918" s="245"/>
      <c r="X9918" s="245"/>
      <c r="Y9918" s="245"/>
      <c r="Z9918" s="245"/>
      <c r="AA9918" s="245"/>
      <c r="AB9918" s="245"/>
      <c r="AC9918" s="245"/>
      <c r="AD9918" s="245"/>
      <c r="AE9918" s="245"/>
      <c r="AF9918" s="245"/>
      <c r="AG9918" s="245"/>
      <c r="AH9918" s="245"/>
      <c r="AI9918" s="245"/>
      <c r="AJ9918" s="245"/>
      <c r="AK9918" s="245"/>
      <c r="AL9918" s="245"/>
      <c r="AM9918" s="245"/>
      <c r="AN9918" s="245"/>
      <c r="AO9918" s="245"/>
      <c r="AP9918" s="245"/>
      <c r="AQ9918" s="245"/>
      <c r="AR9918" s="245"/>
      <c r="AS9918" s="245"/>
      <c r="AT9918" s="245"/>
      <c r="AU9918" s="245"/>
      <c r="AV9918" s="245"/>
      <c r="AW9918" s="245"/>
      <c r="AX9918" s="245"/>
      <c r="AY9918" s="245"/>
      <c r="AZ9918" s="245"/>
      <c r="BA9918" s="245"/>
      <c r="BB9918" s="245"/>
      <c r="BC9918" s="245"/>
      <c r="BD9918" s="245"/>
      <c r="BE9918" s="245"/>
      <c r="BF9918" s="245"/>
      <c r="BG9918" s="245"/>
      <c r="BH9918" s="245"/>
      <c r="BI9918" s="245"/>
      <c r="BJ9918" s="245"/>
      <c r="BK9918" s="245"/>
      <c r="BL9918" s="245"/>
      <c r="BM9918" s="245"/>
      <c r="BN9918" s="245"/>
      <c r="BO9918" s="245"/>
      <c r="BP9918" s="245"/>
      <c r="BQ9918" s="245"/>
      <c r="BR9918" s="245"/>
      <c r="BS9918" s="245"/>
      <c r="BT9918" s="245"/>
      <c r="BU9918" s="245"/>
      <c r="BV9918" s="245"/>
      <c r="BW9918" s="245"/>
      <c r="BX9918" s="245"/>
      <c r="BY9918" s="245"/>
      <c r="BZ9918" s="245"/>
      <c r="CA9918" s="245"/>
      <c r="CB9918" s="245"/>
      <c r="CC9918" s="245"/>
      <c r="CD9918" s="245"/>
      <c r="CE9918" s="245"/>
      <c r="CF9918" s="245"/>
      <c r="CG9918" s="245"/>
      <c r="CH9918" s="245"/>
      <c r="CI9918" s="245"/>
      <c r="CJ9918" s="245"/>
      <c r="CK9918" s="245"/>
      <c r="CL9918" s="245"/>
      <c r="CM9918" s="245"/>
      <c r="CN9918" s="245"/>
      <c r="CO9918" s="245"/>
      <c r="CP9918" s="245"/>
      <c r="CQ9918" s="245"/>
      <c r="CR9918" s="245"/>
      <c r="CS9918" s="245"/>
      <c r="CT9918" s="245"/>
      <c r="CU9918" s="245"/>
      <c r="CV9918" s="245"/>
      <c r="CW9918" s="245"/>
      <c r="CX9918" s="245"/>
      <c r="CY9918" s="245"/>
      <c r="CZ9918" s="245"/>
      <c r="DA9918" s="245"/>
      <c r="DB9918" s="245"/>
      <c r="DC9918" s="245"/>
      <c r="DD9918" s="245"/>
      <c r="DE9918" s="245"/>
      <c r="DF9918" s="245"/>
      <c r="DG9918" s="245"/>
      <c r="DH9918" s="245"/>
      <c r="DI9918" s="245"/>
      <c r="DJ9918" s="245"/>
      <c r="DK9918" s="245"/>
      <c r="DL9918" s="245"/>
      <c r="DM9918" s="245"/>
      <c r="DN9918" s="245"/>
      <c r="DO9918" s="245"/>
      <c r="DP9918" s="245"/>
      <c r="DQ9918" s="245"/>
      <c r="DR9918" s="245"/>
      <c r="DS9918" s="245"/>
      <c r="DT9918" s="245"/>
      <c r="DU9918" s="245"/>
      <c r="DV9918" s="245"/>
      <c r="DW9918" s="245"/>
      <c r="DX9918" s="245"/>
      <c r="DY9918" s="245"/>
      <c r="DZ9918" s="245"/>
      <c r="EA9918" s="245"/>
      <c r="EB9918" s="245"/>
      <c r="EC9918" s="245"/>
      <c r="ED9918" s="245"/>
      <c r="EE9918" s="245"/>
      <c r="EF9918" s="245"/>
      <c r="EG9918" s="245"/>
      <c r="EH9918" s="245"/>
      <c r="EI9918" s="245"/>
      <c r="EJ9918" s="245"/>
      <c r="EK9918" s="245"/>
      <c r="EL9918" s="245"/>
      <c r="EM9918" s="245"/>
      <c r="EN9918" s="245"/>
      <c r="EO9918" s="245"/>
      <c r="EP9918" s="245"/>
      <c r="EQ9918" s="245"/>
      <c r="ER9918" s="245"/>
      <c r="ES9918" s="245"/>
      <c r="ET9918" s="245"/>
      <c r="EU9918" s="245"/>
      <c r="EV9918" s="245"/>
      <c r="EW9918" s="245"/>
      <c r="EX9918" s="245"/>
      <c r="EY9918" s="245"/>
      <c r="EZ9918" s="245"/>
      <c r="FA9918" s="245"/>
      <c r="FB9918" s="245"/>
      <c r="FC9918" s="245"/>
      <c r="FD9918" s="245"/>
      <c r="FE9918" s="245"/>
      <c r="FF9918" s="245"/>
      <c r="FG9918" s="245"/>
      <c r="FH9918" s="245"/>
      <c r="FI9918" s="245"/>
      <c r="FJ9918" s="245"/>
      <c r="FK9918" s="245"/>
      <c r="FL9918" s="245"/>
      <c r="FM9918" s="245"/>
      <c r="FN9918" s="245"/>
      <c r="FO9918" s="245"/>
      <c r="FP9918" s="245"/>
      <c r="FQ9918" s="245"/>
      <c r="FR9918" s="245"/>
      <c r="FS9918" s="245"/>
      <c r="FT9918" s="245"/>
      <c r="FU9918" s="245"/>
      <c r="FV9918" s="245"/>
      <c r="FW9918" s="245"/>
      <c r="FX9918" s="245"/>
      <c r="FY9918" s="245"/>
      <c r="FZ9918" s="245"/>
      <c r="GA9918" s="245"/>
      <c r="GB9918" s="245"/>
      <c r="GC9918" s="245"/>
      <c r="GD9918" s="245"/>
      <c r="GE9918" s="245"/>
      <c r="GF9918" s="245"/>
      <c r="GG9918" s="245"/>
      <c r="GH9918" s="245"/>
      <c r="GI9918" s="245"/>
      <c r="GJ9918" s="245"/>
      <c r="GK9918" s="245"/>
      <c r="GL9918" s="245"/>
      <c r="GM9918" s="245"/>
      <c r="GN9918" s="245"/>
      <c r="GO9918" s="245"/>
      <c r="GP9918" s="245"/>
      <c r="GQ9918" s="245"/>
      <c r="GR9918" s="245"/>
      <c r="GS9918" s="245"/>
      <c r="GT9918" s="245"/>
      <c r="GU9918" s="245"/>
      <c r="GV9918" s="245"/>
      <c r="GW9918" s="245"/>
      <c r="GX9918" s="245"/>
      <c r="GY9918" s="245"/>
      <c r="GZ9918" s="245"/>
      <c r="HA9918" s="245"/>
      <c r="HB9918" s="245"/>
      <c r="HC9918" s="245"/>
      <c r="HD9918" s="245"/>
      <c r="HE9918" s="245"/>
      <c r="HF9918" s="245"/>
      <c r="HG9918" s="245"/>
      <c r="HH9918" s="245"/>
      <c r="HI9918" s="245"/>
      <c r="HJ9918" s="245"/>
      <c r="HK9918" s="245"/>
      <c r="HL9918" s="245"/>
      <c r="HM9918" s="245"/>
      <c r="HN9918" s="245"/>
      <c r="HO9918" s="245"/>
      <c r="HP9918" s="245"/>
      <c r="HQ9918" s="245"/>
      <c r="HR9918" s="245"/>
      <c r="HS9918" s="245"/>
      <c r="HT9918" s="245"/>
      <c r="HU9918" s="245"/>
      <c r="HV9918" s="245"/>
      <c r="HW9918" s="245"/>
      <c r="HX9918" s="245"/>
      <c r="HY9918" s="245"/>
      <c r="HZ9918" s="245"/>
      <c r="IA9918" s="245"/>
      <c r="IB9918" s="245"/>
      <c r="IC9918" s="245"/>
      <c r="ID9918" s="245"/>
      <c r="IE9918" s="245"/>
      <c r="IF9918" s="245"/>
      <c r="IG9918" s="245"/>
      <c r="IH9918" s="245"/>
      <c r="II9918" s="245"/>
      <c r="IJ9918" s="245"/>
      <c r="IK9918" s="245"/>
      <c r="IL9918" s="245"/>
      <c r="IM9918" s="245"/>
      <c r="IN9918" s="245"/>
      <c r="IO9918" s="245"/>
      <c r="IP9918" s="245"/>
      <c r="IQ9918" s="245"/>
      <c r="IR9918" s="245"/>
      <c r="IS9918" s="245"/>
    </row>
    <row r="9919" spans="1:253" ht="12.75" customHeight="1">
      <c r="D9919" s="467"/>
      <c r="E9919" s="325" t="s">
        <v>236</v>
      </c>
      <c r="F9919" s="386" t="s">
        <v>645</v>
      </c>
      <c r="G9919" s="478"/>
      <c r="H9919" s="386"/>
      <c r="I9919" s="386"/>
      <c r="J9919" s="386"/>
      <c r="K9919" s="279"/>
      <c r="L9919" s="479"/>
      <c r="M9919" s="426"/>
    </row>
    <row r="9920" spans="1:253" ht="12.75" customHeight="1">
      <c r="A9920" s="387"/>
      <c r="B9920" s="293"/>
      <c r="C9920" s="293"/>
      <c r="D9920" s="470">
        <v>1</v>
      </c>
      <c r="E9920" s="247" t="s">
        <v>4</v>
      </c>
      <c r="F9920" s="1380" t="s">
        <v>1906</v>
      </c>
      <c r="G9920" s="480" t="s">
        <v>151</v>
      </c>
      <c r="H9920" s="428">
        <f>Bahan!C740</f>
        <v>1400000</v>
      </c>
      <c r="I9920" s="428"/>
      <c r="J9920" s="428"/>
      <c r="K9920" s="426" t="s">
        <v>128</v>
      </c>
      <c r="L9920" s="481">
        <f>D9920*H9920</f>
        <v>1400000</v>
      </c>
      <c r="M9920" s="426"/>
    </row>
    <row r="9921" spans="1:253" ht="12.75" customHeight="1">
      <c r="A9921" s="387"/>
      <c r="B9921" s="293"/>
      <c r="C9921" s="293"/>
      <c r="D9921" s="470">
        <v>0.05</v>
      </c>
      <c r="E9921" s="247" t="s">
        <v>8</v>
      </c>
      <c r="F9921" s="1380" t="s">
        <v>704</v>
      </c>
      <c r="G9921" s="480" t="s">
        <v>151</v>
      </c>
      <c r="H9921" s="428">
        <f>H9920</f>
        <v>1400000</v>
      </c>
      <c r="I9921" s="428"/>
      <c r="J9921" s="428"/>
      <c r="K9921" s="426" t="s">
        <v>128</v>
      </c>
      <c r="L9921" s="481">
        <f>D9921*H9921</f>
        <v>70000</v>
      </c>
      <c r="M9921" s="426"/>
    </row>
    <row r="9922" spans="1:253" ht="12.75" customHeight="1">
      <c r="D9922" s="482"/>
      <c r="E9922" s="247"/>
      <c r="F9922" s="279"/>
      <c r="G9922" s="483"/>
      <c r="L9922" s="285"/>
      <c r="M9922" s="426" t="s">
        <v>128</v>
      </c>
      <c r="N9922" s="265">
        <f>SUM(L9920:L9921)</f>
        <v>1470000</v>
      </c>
    </row>
    <row r="9923" spans="1:253" ht="13">
      <c r="D9923" s="472"/>
      <c r="E9923" s="247"/>
      <c r="F9923" s="293"/>
      <c r="G9923" s="483"/>
      <c r="H9923" s="829"/>
      <c r="I9923" s="829"/>
      <c r="J9923" s="829"/>
      <c r="K9923" s="426"/>
      <c r="L9923" s="285"/>
      <c r="M9923" s="431" t="s">
        <v>169</v>
      </c>
      <c r="N9923" s="268" t="s">
        <v>169</v>
      </c>
    </row>
    <row r="9924" spans="1:253" ht="13">
      <c r="D9924" s="482"/>
      <c r="E9924" s="247"/>
      <c r="F9924" s="279"/>
      <c r="G9924" s="484"/>
      <c r="H9924" s="233" t="s">
        <v>170</v>
      </c>
      <c r="L9924" s="285"/>
      <c r="M9924" s="426" t="s">
        <v>128</v>
      </c>
      <c r="N9924" s="426">
        <f>SUM(N9922:N9922)</f>
        <v>1470000</v>
      </c>
    </row>
    <row r="9925" spans="1:253" s="245" customFormat="1" ht="12.75" customHeight="1">
      <c r="A9925" s="231"/>
      <c r="B9925" s="829"/>
      <c r="C9925" s="829"/>
      <c r="D9925" s="482"/>
      <c r="E9925" s="247"/>
      <c r="F9925" s="279"/>
      <c r="G9925" s="484"/>
      <c r="H9925" s="269" t="s">
        <v>3123</v>
      </c>
      <c r="I9925" s="233"/>
      <c r="J9925" s="233"/>
      <c r="K9925" s="270"/>
      <c r="L9925" s="233"/>
      <c r="M9925" s="230" t="s">
        <v>128</v>
      </c>
      <c r="N9925" s="265">
        <f>N9924*$Q$4</f>
        <v>147000</v>
      </c>
      <c r="O9925" s="233"/>
      <c r="P9925" s="233"/>
      <c r="Q9925" s="233"/>
      <c r="R9925" s="233"/>
      <c r="S9925" s="233"/>
      <c r="T9925" s="233"/>
      <c r="U9925" s="233"/>
      <c r="V9925" s="233"/>
      <c r="W9925" s="233"/>
      <c r="X9925" s="233"/>
      <c r="Y9925" s="233"/>
      <c r="Z9925" s="233"/>
      <c r="AA9925" s="233"/>
      <c r="AB9925" s="233"/>
      <c r="AC9925" s="233"/>
      <c r="AD9925" s="233"/>
      <c r="AE9925" s="233"/>
      <c r="AF9925" s="233"/>
      <c r="AG9925" s="233"/>
      <c r="AH9925" s="233"/>
      <c r="AI9925" s="233"/>
      <c r="AJ9925" s="233"/>
      <c r="AK9925" s="233"/>
      <c r="AL9925" s="233"/>
      <c r="AM9925" s="233"/>
      <c r="AN9925" s="233"/>
      <c r="AO9925" s="233"/>
      <c r="AP9925" s="233"/>
      <c r="AQ9925" s="233"/>
      <c r="AR9925" s="233"/>
      <c r="AS9925" s="233"/>
      <c r="AT9925" s="233"/>
      <c r="AU9925" s="233"/>
      <c r="AV9925" s="233"/>
      <c r="AW9925" s="233"/>
      <c r="AX9925" s="233"/>
      <c r="AY9925" s="233"/>
      <c r="AZ9925" s="233"/>
      <c r="BA9925" s="233"/>
      <c r="BB9925" s="233"/>
      <c r="BC9925" s="233"/>
      <c r="BD9925" s="233"/>
      <c r="BE9925" s="233"/>
      <c r="BF9925" s="233"/>
      <c r="BG9925" s="233"/>
      <c r="BH9925" s="233"/>
      <c r="BI9925" s="233"/>
      <c r="BJ9925" s="233"/>
      <c r="BK9925" s="233"/>
      <c r="BL9925" s="233"/>
      <c r="BM9925" s="233"/>
      <c r="BN9925" s="233"/>
      <c r="BO9925" s="233"/>
      <c r="BP9925" s="233"/>
      <c r="BQ9925" s="233"/>
      <c r="BR9925" s="233"/>
      <c r="BS9925" s="233"/>
      <c r="BT9925" s="233"/>
      <c r="BU9925" s="233"/>
      <c r="BV9925" s="233"/>
      <c r="BW9925" s="233"/>
      <c r="BX9925" s="233"/>
      <c r="BY9925" s="233"/>
      <c r="BZ9925" s="233"/>
      <c r="CA9925" s="233"/>
      <c r="CB9925" s="233"/>
      <c r="CC9925" s="233"/>
      <c r="CD9925" s="233"/>
      <c r="CE9925" s="233"/>
      <c r="CF9925" s="233"/>
      <c r="CG9925" s="233"/>
      <c r="CH9925" s="233"/>
      <c r="CI9925" s="233"/>
      <c r="CJ9925" s="233"/>
      <c r="CK9925" s="233"/>
      <c r="CL9925" s="233"/>
      <c r="CM9925" s="233"/>
      <c r="CN9925" s="233"/>
      <c r="CO9925" s="233"/>
      <c r="CP9925" s="233"/>
      <c r="CQ9925" s="233"/>
      <c r="CR9925" s="233"/>
      <c r="CS9925" s="233"/>
      <c r="CT9925" s="233"/>
      <c r="CU9925" s="233"/>
      <c r="CV9925" s="233"/>
      <c r="CW9925" s="233"/>
      <c r="CX9925" s="233"/>
      <c r="CY9925" s="233"/>
      <c r="CZ9925" s="233"/>
      <c r="DA9925" s="233"/>
      <c r="DB9925" s="233"/>
      <c r="DC9925" s="233"/>
      <c r="DD9925" s="233"/>
      <c r="DE9925" s="233"/>
      <c r="DF9925" s="233"/>
      <c r="DG9925" s="233"/>
      <c r="DH9925" s="233"/>
      <c r="DI9925" s="233"/>
      <c r="DJ9925" s="233"/>
      <c r="DK9925" s="233"/>
      <c r="DL9925" s="233"/>
      <c r="DM9925" s="233"/>
      <c r="DN9925" s="233"/>
      <c r="DO9925" s="233"/>
      <c r="DP9925" s="233"/>
      <c r="DQ9925" s="233"/>
      <c r="DR9925" s="233"/>
      <c r="DS9925" s="233"/>
      <c r="DT9925" s="233"/>
      <c r="DU9925" s="233"/>
      <c r="DV9925" s="233"/>
      <c r="DW9925" s="233"/>
      <c r="DX9925" s="233"/>
      <c r="DY9925" s="233"/>
      <c r="DZ9925" s="233"/>
      <c r="EA9925" s="233"/>
      <c r="EB9925" s="233"/>
      <c r="EC9925" s="233"/>
      <c r="ED9925" s="233"/>
      <c r="EE9925" s="233"/>
      <c r="EF9925" s="233"/>
      <c r="EG9925" s="233"/>
      <c r="EH9925" s="233"/>
      <c r="EI9925" s="233"/>
      <c r="EJ9925" s="233"/>
      <c r="EK9925" s="233"/>
      <c r="EL9925" s="233"/>
      <c r="EM9925" s="233"/>
      <c r="EN9925" s="233"/>
      <c r="EO9925" s="233"/>
      <c r="EP9925" s="233"/>
      <c r="EQ9925" s="233"/>
      <c r="ER9925" s="233"/>
      <c r="ES9925" s="233"/>
      <c r="ET9925" s="233"/>
      <c r="EU9925" s="233"/>
      <c r="EV9925" s="233"/>
      <c r="EW9925" s="233"/>
      <c r="EX9925" s="233"/>
      <c r="EY9925" s="233"/>
      <c r="EZ9925" s="233"/>
      <c r="FA9925" s="233"/>
      <c r="FB9925" s="233"/>
      <c r="FC9925" s="233"/>
      <c r="FD9925" s="233"/>
      <c r="FE9925" s="233"/>
      <c r="FF9925" s="233"/>
      <c r="FG9925" s="233"/>
      <c r="FH9925" s="233"/>
      <c r="FI9925" s="233"/>
      <c r="FJ9925" s="233"/>
      <c r="FK9925" s="233"/>
      <c r="FL9925" s="233"/>
      <c r="FM9925" s="233"/>
      <c r="FN9925" s="233"/>
      <c r="FO9925" s="233"/>
      <c r="FP9925" s="233"/>
      <c r="FQ9925" s="233"/>
      <c r="FR9925" s="233"/>
      <c r="FS9925" s="233"/>
      <c r="FT9925" s="233"/>
      <c r="FU9925" s="233"/>
      <c r="FV9925" s="233"/>
      <c r="FW9925" s="233"/>
      <c r="FX9925" s="233"/>
      <c r="FY9925" s="233"/>
      <c r="FZ9925" s="233"/>
      <c r="GA9925" s="233"/>
      <c r="GB9925" s="233"/>
      <c r="GC9925" s="233"/>
      <c r="GD9925" s="233"/>
      <c r="GE9925" s="233"/>
      <c r="GF9925" s="233"/>
      <c r="GG9925" s="233"/>
      <c r="GH9925" s="233"/>
      <c r="GI9925" s="233"/>
      <c r="GJ9925" s="233"/>
      <c r="GK9925" s="233"/>
      <c r="GL9925" s="233"/>
      <c r="GM9925" s="233"/>
      <c r="GN9925" s="233"/>
      <c r="GO9925" s="233"/>
      <c r="GP9925" s="233"/>
      <c r="GQ9925" s="233"/>
      <c r="GR9925" s="233"/>
      <c r="GS9925" s="233"/>
      <c r="GT9925" s="233"/>
      <c r="GU9925" s="233"/>
      <c r="GV9925" s="233"/>
      <c r="GW9925" s="233"/>
      <c r="GX9925" s="233"/>
      <c r="GY9925" s="233"/>
      <c r="GZ9925" s="233"/>
      <c r="HA9925" s="233"/>
      <c r="HB9925" s="233"/>
      <c r="HC9925" s="233"/>
      <c r="HD9925" s="233"/>
      <c r="HE9925" s="233"/>
      <c r="HF9925" s="233"/>
      <c r="HG9925" s="233"/>
      <c r="HH9925" s="233"/>
      <c r="HI9925" s="233"/>
      <c r="HJ9925" s="233"/>
      <c r="HK9925" s="233"/>
      <c r="HL9925" s="233"/>
      <c r="HM9925" s="233"/>
      <c r="HN9925" s="233"/>
      <c r="HO9925" s="233"/>
      <c r="HP9925" s="233"/>
      <c r="HQ9925" s="233"/>
      <c r="HR9925" s="233"/>
      <c r="HS9925" s="233"/>
      <c r="HT9925" s="233"/>
      <c r="HU9925" s="233"/>
      <c r="HV9925" s="233"/>
      <c r="HW9925" s="233"/>
      <c r="HX9925" s="233"/>
      <c r="HY9925" s="233"/>
      <c r="HZ9925" s="233"/>
      <c r="IA9925" s="233"/>
      <c r="IB9925" s="233"/>
      <c r="IC9925" s="233"/>
      <c r="ID9925" s="233"/>
      <c r="IE9925" s="233"/>
      <c r="IF9925" s="233"/>
      <c r="IG9925" s="233"/>
      <c r="IH9925" s="233"/>
      <c r="II9925" s="233"/>
      <c r="IJ9925" s="233"/>
      <c r="IK9925" s="233"/>
      <c r="IL9925" s="233"/>
      <c r="IM9925" s="233"/>
      <c r="IN9925" s="233"/>
      <c r="IO9925" s="233"/>
      <c r="IP9925" s="233"/>
      <c r="IQ9925" s="233"/>
      <c r="IR9925" s="233"/>
      <c r="IS9925" s="233"/>
    </row>
    <row r="9926" spans="1:253" ht="12.75" customHeight="1">
      <c r="D9926" s="449"/>
      <c r="E9926" s="247"/>
      <c r="F9926" s="279"/>
      <c r="G9926" s="484"/>
      <c r="H9926" s="233" t="s">
        <v>171</v>
      </c>
      <c r="L9926" s="285"/>
      <c r="M9926" s="230" t="s">
        <v>128</v>
      </c>
      <c r="N9926" s="262">
        <f>ROUNDDOWN((N9924+N9925),0)</f>
        <v>1617000</v>
      </c>
    </row>
    <row r="9927" spans="1:253" ht="12.75" customHeight="1">
      <c r="D9927" s="449"/>
      <c r="E9927" s="247"/>
      <c r="F9927" s="279"/>
      <c r="G9927" s="484"/>
      <c r="L9927" s="285"/>
      <c r="N9927" s="262"/>
    </row>
    <row r="9928" spans="1:253" ht="12.75" customHeight="1">
      <c r="D9928" s="449"/>
      <c r="E9928" s="247"/>
      <c r="F9928" s="279"/>
      <c r="G9928" s="484"/>
      <c r="L9928" s="285"/>
      <c r="N9928" s="262"/>
    </row>
  </sheetData>
  <sheetProtection formatCells="0" formatColumns="0" formatRows="0" insertColumns="0" insertRows="0" insertHyperlinks="0" deleteColumns="0" deleteRows="0" sort="0" autoFilter="0" pivotTables="0"/>
  <autoFilter ref="F1:F9966" xr:uid="{5A6A5BA7-7791-4C1C-8EBA-3D6A8A5D7E04}"/>
  <mergeCells count="10">
    <mergeCell ref="A18:H18"/>
    <mergeCell ref="A27:H27"/>
    <mergeCell ref="A2:N2"/>
    <mergeCell ref="A3:N3"/>
    <mergeCell ref="A6:A8"/>
    <mergeCell ref="D6:D8"/>
    <mergeCell ref="E6:E8"/>
    <mergeCell ref="F6:F8"/>
    <mergeCell ref="G6:G8"/>
    <mergeCell ref="H6:H7"/>
  </mergeCells>
  <conditionalFormatting sqref="B9218:B9332">
    <cfRule type="expression" dxfId="5" priority="3">
      <formula>$K9218&gt;0</formula>
    </cfRule>
    <cfRule type="expression" dxfId="4" priority="4">
      <formula>#REF!&gt;0</formula>
    </cfRule>
  </conditionalFormatting>
  <conditionalFormatting sqref="B9342:B9348 B9352:B9353 B9355:B9356 B9358:B9361">
    <cfRule type="expression" dxfId="3" priority="1">
      <formula>$K9342&gt;0</formula>
    </cfRule>
    <cfRule type="expression" dxfId="2" priority="2">
      <formula>#REF!&gt;0</formula>
    </cfRule>
  </conditionalFormatting>
  <printOptions horizontalCentered="1"/>
  <pageMargins left="0.39370078740157483" right="0.31496062992125984" top="0.39370078740157483" bottom="0.31496062992125984" header="5.9055118110236227E-2" footer="5.9055118110236227E-2"/>
  <pageSetup paperSize="9" scale="50" orientation="portrait" r:id="rId1"/>
  <rowBreaks count="72" manualBreakCount="72">
    <brk id="204" max="13" man="1"/>
    <brk id="307" max="13" man="1"/>
    <brk id="428" max="13" man="1"/>
    <brk id="532" max="13" man="1"/>
    <brk id="649" max="13" man="1"/>
    <brk id="747" max="13" man="1"/>
    <brk id="836" max="13" man="1"/>
    <brk id="938" max="13" man="1"/>
    <brk id="1148" max="13" man="1"/>
    <brk id="1303" max="13" man="1"/>
    <brk id="1478" max="13" man="1"/>
    <brk id="1653" max="13" man="1"/>
    <brk id="1812" max="13" man="1"/>
    <brk id="1913" max="13" man="1"/>
    <brk id="2003" max="13" man="1"/>
    <brk id="2136" max="13" man="1"/>
    <brk id="2434" max="13" man="1"/>
    <brk id="2610" max="13" man="1"/>
    <brk id="2778" max="13" man="1"/>
    <brk id="2908" max="13" man="1"/>
    <brk id="3020" max="13" man="1"/>
    <brk id="3065" max="13" man="1"/>
    <brk id="3425" max="13" man="1"/>
    <brk id="3514" max="13" man="1"/>
    <brk id="3604" max="13" man="1"/>
    <brk id="3694" max="13" man="1"/>
    <brk id="3781" max="13" man="1"/>
    <brk id="4014" max="13" man="1"/>
    <brk id="4371" max="13" man="1"/>
    <brk id="4685" max="13" man="1"/>
    <brk id="4896" max="13" man="1"/>
    <brk id="4988" max="13" man="1"/>
    <brk id="5086" max="13" man="1"/>
    <brk id="5185" max="13" man="1"/>
    <brk id="5366" max="13" man="1"/>
    <brk id="5463" max="13" man="1"/>
    <brk id="5559" max="13" man="1"/>
    <brk id="5679" max="13" man="1"/>
    <brk id="5814" max="13" man="1"/>
    <brk id="5906" max="13" man="1"/>
    <brk id="6011" max="13" man="1"/>
    <brk id="6116" max="13" man="1"/>
    <brk id="6216" max="13" man="1"/>
    <brk id="6324" max="13" man="1"/>
    <brk id="6492" max="13" man="1"/>
    <brk id="6596" max="13" man="1"/>
    <brk id="6696" max="13" man="1"/>
    <brk id="6803" max="13" man="1"/>
    <brk id="6910" max="13" man="1"/>
    <brk id="7009" max="13" man="1"/>
    <brk id="7107" max="13" man="1"/>
    <brk id="7206" max="13" man="1"/>
    <brk id="7345" max="13" man="1"/>
    <brk id="7442" max="13" man="1"/>
    <brk id="7548" max="13" man="1"/>
    <brk id="7653" max="13" man="1"/>
    <brk id="7761" max="13" man="1"/>
    <brk id="7866" max="13" man="1"/>
    <brk id="7963" max="13" man="1"/>
    <brk id="8070" max="13" man="1"/>
    <brk id="8377" max="13" man="1"/>
    <brk id="8520" max="13" man="1"/>
    <brk id="8644" max="13" man="1"/>
    <brk id="8744" max="13" man="1"/>
    <brk id="8845" max="13" man="1"/>
    <brk id="8950" max="13" man="1"/>
    <brk id="9039" max="13" man="1"/>
    <brk id="9172" max="13" man="1"/>
    <brk id="9469" max="13" man="1"/>
    <brk id="9595" max="13" man="1"/>
    <brk id="9723" max="13" man="1"/>
    <brk id="9824" max="13" man="1"/>
  </row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29D33-0E4E-4283-A182-8BB8D36813A7}">
  <sheetPr>
    <tabColor rgb="FFFFFF00"/>
  </sheetPr>
  <dimension ref="B9:J92"/>
  <sheetViews>
    <sheetView view="pageBreakPreview" topLeftCell="A10" zoomScaleNormal="100" zoomScaleSheetLayoutView="100" workbookViewId="0">
      <selection activeCell="F16" sqref="F16"/>
    </sheetView>
  </sheetViews>
  <sheetFormatPr defaultRowHeight="14.5"/>
  <cols>
    <col min="1" max="1" width="8.796875" style="798"/>
    <col min="2" max="2" width="33" style="798" customWidth="1"/>
    <col min="3" max="5" width="8.796875" style="798"/>
    <col min="6" max="6" width="15.69921875" style="799" customWidth="1"/>
    <col min="7" max="7" width="19.19921875" style="798" customWidth="1"/>
    <col min="8" max="9" width="8.796875" style="798"/>
    <col min="10" max="10" width="14" style="798" bestFit="1" customWidth="1"/>
    <col min="11" max="16384" width="8.796875" style="798"/>
  </cols>
  <sheetData>
    <row r="9" spans="2:7">
      <c r="B9" s="1262" t="s">
        <v>3505</v>
      </c>
      <c r="F9" s="799">
        <f>327600000*1</f>
        <v>327600000</v>
      </c>
      <c r="G9" s="800"/>
    </row>
    <row r="10" spans="2:7">
      <c r="B10" s="798" t="s">
        <v>3409</v>
      </c>
      <c r="F10" s="799">
        <v>230400000</v>
      </c>
      <c r="G10" s="800"/>
    </row>
    <row r="11" spans="2:7">
      <c r="F11" s="799">
        <v>0</v>
      </c>
      <c r="G11" s="800"/>
    </row>
    <row r="12" spans="2:7">
      <c r="B12" s="798" t="s">
        <v>3282</v>
      </c>
      <c r="F12" s="799">
        <v>3000000</v>
      </c>
      <c r="G12" s="800"/>
    </row>
    <row r="13" spans="2:7">
      <c r="F13" s="799">
        <v>0</v>
      </c>
      <c r="G13" s="800"/>
    </row>
    <row r="14" spans="2:7">
      <c r="B14" s="1196" t="s">
        <v>3277</v>
      </c>
      <c r="F14" s="799">
        <v>1840000</v>
      </c>
      <c r="G14" s="800"/>
    </row>
    <row r="15" spans="2:7">
      <c r="B15" s="798" t="s">
        <v>3276</v>
      </c>
      <c r="F15" s="799">
        <v>1720000</v>
      </c>
      <c r="G15" s="800"/>
    </row>
    <row r="16" spans="2:7">
      <c r="B16" s="798" t="s">
        <v>3275</v>
      </c>
      <c r="F16" s="799">
        <v>1600000</v>
      </c>
      <c r="G16" s="800"/>
    </row>
    <row r="17" spans="2:7">
      <c r="F17" s="799">
        <v>0</v>
      </c>
      <c r="G17" s="800"/>
    </row>
    <row r="18" spans="2:7">
      <c r="B18" s="798" t="str">
        <f>'RAB GIK UGM'!C494</f>
        <v>MCCB 630A/36KA/3P</v>
      </c>
      <c r="F18" s="799">
        <v>19750000</v>
      </c>
      <c r="G18" s="800"/>
    </row>
    <row r="19" spans="2:7">
      <c r="B19" s="1262" t="s">
        <v>3411</v>
      </c>
      <c r="F19" s="799">
        <v>5167600</v>
      </c>
      <c r="G19" s="800"/>
    </row>
    <row r="20" spans="2:7">
      <c r="B20" s="798" t="str">
        <f>'RAB GIK UGM'!C463</f>
        <v>MCCB 200A/36KA/3P</v>
      </c>
      <c r="F20" s="799">
        <v>3900000</v>
      </c>
      <c r="G20" s="800"/>
    </row>
    <row r="21" spans="2:7">
      <c r="B21" s="798" t="str">
        <f>'RAB GIK UGM'!C412</f>
        <v>MCCB 160A/36KA/3P</v>
      </c>
      <c r="F21" s="799">
        <v>2900000</v>
      </c>
      <c r="G21" s="800"/>
    </row>
    <row r="22" spans="2:7">
      <c r="B22" s="798" t="str">
        <f>'RAB GIK UGM'!C450</f>
        <v>MCCB 80A/36KA/3P</v>
      </c>
      <c r="F22" s="799">
        <v>2500000</v>
      </c>
      <c r="G22" s="800"/>
    </row>
    <row r="23" spans="2:7">
      <c r="B23" s="798" t="str">
        <f>'RAB GIK UGM'!C365</f>
        <v>MCCB 60A/36KA/3P</v>
      </c>
      <c r="F23" s="799">
        <v>2500000</v>
      </c>
      <c r="G23" s="800"/>
    </row>
    <row r="24" spans="2:7">
      <c r="F24" s="799">
        <v>0</v>
      </c>
      <c r="G24" s="800"/>
    </row>
    <row r="25" spans="2:7">
      <c r="B25" s="798" t="s">
        <v>3283</v>
      </c>
      <c r="F25" s="799">
        <v>1680000</v>
      </c>
      <c r="G25" s="800"/>
    </row>
    <row r="26" spans="2:7">
      <c r="F26" s="799">
        <v>0</v>
      </c>
      <c r="G26" s="800"/>
    </row>
    <row r="27" spans="2:7">
      <c r="B27" s="798" t="str">
        <f>'RAB GIK UGM'!C495</f>
        <v>MCCB 200A/18KA/3P</v>
      </c>
      <c r="F27" s="799">
        <v>2750000</v>
      </c>
      <c r="G27" s="800"/>
    </row>
    <row r="28" spans="2:7">
      <c r="B28" s="798" t="str">
        <f>'RAB GIK UGM'!C496</f>
        <v>MCCB 160A/18KA/3P</v>
      </c>
      <c r="F28" s="799">
        <v>2250000</v>
      </c>
      <c r="G28" s="800"/>
    </row>
    <row r="29" spans="2:7">
      <c r="B29" s="798" t="s">
        <v>3274</v>
      </c>
      <c r="F29" s="799">
        <v>1750800</v>
      </c>
      <c r="G29" s="800"/>
    </row>
    <row r="30" spans="2:7">
      <c r="B30" s="798" t="s">
        <v>3280</v>
      </c>
      <c r="F30" s="799">
        <v>1750800</v>
      </c>
      <c r="G30" s="800"/>
    </row>
    <row r="31" spans="2:7">
      <c r="B31" s="798" t="s">
        <v>3281</v>
      </c>
      <c r="F31" s="799">
        <v>1250000</v>
      </c>
      <c r="G31" s="800"/>
    </row>
    <row r="32" spans="2:7">
      <c r="B32" s="798" t="s">
        <v>3278</v>
      </c>
      <c r="F32" s="799">
        <v>1250000</v>
      </c>
      <c r="G32" s="800"/>
    </row>
    <row r="33" spans="2:7">
      <c r="B33" s="1262" t="s">
        <v>3410</v>
      </c>
      <c r="F33" s="799">
        <v>1250000</v>
      </c>
      <c r="G33" s="800"/>
    </row>
    <row r="34" spans="2:7">
      <c r="F34" s="799">
        <v>0</v>
      </c>
      <c r="G34" s="800"/>
    </row>
    <row r="35" spans="2:7">
      <c r="B35" s="798" t="s">
        <v>3279</v>
      </c>
      <c r="F35" s="799">
        <v>600000</v>
      </c>
      <c r="G35" s="800"/>
    </row>
    <row r="36" spans="2:7">
      <c r="F36" s="799">
        <v>0</v>
      </c>
      <c r="G36" s="800"/>
    </row>
    <row r="37" spans="2:7">
      <c r="B37" s="798" t="s">
        <v>3288</v>
      </c>
      <c r="F37" s="799">
        <v>600000</v>
      </c>
      <c r="G37" s="800"/>
    </row>
    <row r="38" spans="2:7">
      <c r="B38" s="798" t="s">
        <v>3284</v>
      </c>
      <c r="F38" s="799">
        <v>600000</v>
      </c>
      <c r="G38" s="800"/>
    </row>
    <row r="39" spans="2:7">
      <c r="B39" s="798" t="s">
        <v>3287</v>
      </c>
      <c r="F39" s="799">
        <v>600000</v>
      </c>
      <c r="G39" s="800"/>
    </row>
    <row r="40" spans="2:7">
      <c r="B40" s="798" t="s">
        <v>3289</v>
      </c>
      <c r="F40" s="799">
        <v>600000</v>
      </c>
      <c r="G40" s="800"/>
    </row>
    <row r="41" spans="2:7">
      <c r="B41" s="798" t="s">
        <v>3286</v>
      </c>
      <c r="F41" s="799">
        <v>600000</v>
      </c>
      <c r="G41" s="800"/>
    </row>
    <row r="42" spans="2:7">
      <c r="B42" s="798" t="s">
        <v>3285</v>
      </c>
      <c r="F42" s="799">
        <v>600000</v>
      </c>
      <c r="G42" s="800"/>
    </row>
    <row r="43" spans="2:7">
      <c r="F43" s="799">
        <v>0</v>
      </c>
      <c r="G43" s="800"/>
    </row>
    <row r="44" spans="2:7">
      <c r="B44" s="798" t="s">
        <v>3290</v>
      </c>
      <c r="F44" s="799">
        <v>0</v>
      </c>
      <c r="G44" s="800"/>
    </row>
    <row r="45" spans="2:7">
      <c r="B45" s="798" t="s">
        <v>3294</v>
      </c>
      <c r="F45" s="799">
        <v>180000</v>
      </c>
      <c r="G45" s="800"/>
    </row>
    <row r="46" spans="2:7">
      <c r="F46" s="799">
        <v>0</v>
      </c>
      <c r="G46" s="800"/>
    </row>
    <row r="47" spans="2:7">
      <c r="B47" s="798" t="s">
        <v>3297</v>
      </c>
      <c r="F47" s="1347">
        <v>155000</v>
      </c>
      <c r="G47" s="800"/>
    </row>
    <row r="48" spans="2:7">
      <c r="B48" s="798" t="s">
        <v>3296</v>
      </c>
      <c r="F48" s="1347">
        <v>155000</v>
      </c>
      <c r="G48" s="800"/>
    </row>
    <row r="49" spans="2:7">
      <c r="B49" s="798" t="s">
        <v>3293</v>
      </c>
      <c r="F49" s="1347">
        <v>155000</v>
      </c>
      <c r="G49" s="800"/>
    </row>
    <row r="50" spans="2:7">
      <c r="B50" s="798" t="s">
        <v>3292</v>
      </c>
      <c r="F50" s="1347">
        <v>155000</v>
      </c>
      <c r="G50" s="800"/>
    </row>
    <row r="51" spans="2:7">
      <c r="B51" s="798" t="s">
        <v>3291</v>
      </c>
      <c r="F51" s="1347">
        <v>155000</v>
      </c>
      <c r="G51" s="800"/>
    </row>
    <row r="52" spans="2:7">
      <c r="B52" s="798" t="s">
        <v>3295</v>
      </c>
      <c r="F52" s="1192">
        <v>155000</v>
      </c>
      <c r="G52" s="800"/>
    </row>
    <row r="53" spans="2:7">
      <c r="F53" s="799">
        <v>0</v>
      </c>
      <c r="G53" s="800"/>
    </row>
    <row r="54" spans="2:7">
      <c r="B54" s="798" t="s">
        <v>3300</v>
      </c>
      <c r="F54" s="799">
        <v>148000</v>
      </c>
      <c r="G54" s="800"/>
    </row>
    <row r="55" spans="2:7">
      <c r="B55" s="798" t="s">
        <v>3299</v>
      </c>
      <c r="F55" s="799">
        <v>148000</v>
      </c>
      <c r="G55" s="800"/>
    </row>
    <row r="56" spans="2:7">
      <c r="B56" s="798" t="s">
        <v>3298</v>
      </c>
      <c r="F56" s="799">
        <v>148000</v>
      </c>
      <c r="G56" s="800"/>
    </row>
    <row r="57" spans="2:7">
      <c r="F57" s="799">
        <v>0</v>
      </c>
      <c r="G57" s="800"/>
    </row>
    <row r="58" spans="2:7">
      <c r="B58" s="798" t="s">
        <v>3581</v>
      </c>
      <c r="F58" s="799">
        <v>1620000</v>
      </c>
      <c r="G58" s="800"/>
    </row>
    <row r="59" spans="2:7">
      <c r="B59" s="798" t="s">
        <v>3580</v>
      </c>
      <c r="F59" s="799">
        <v>1800000</v>
      </c>
      <c r="G59" s="800"/>
    </row>
    <row r="60" spans="2:7">
      <c r="B60" s="798" t="s">
        <v>3579</v>
      </c>
      <c r="F60" s="799">
        <v>2265000</v>
      </c>
      <c r="G60" s="800"/>
    </row>
    <row r="61" spans="2:7">
      <c r="B61" s="798" t="s">
        <v>3506</v>
      </c>
      <c r="F61" s="799">
        <v>11000000</v>
      </c>
      <c r="G61" s="800"/>
    </row>
    <row r="62" spans="2:7">
      <c r="B62" s="798" t="s">
        <v>3507</v>
      </c>
      <c r="F62" s="799">
        <v>3300000</v>
      </c>
      <c r="G62" s="800"/>
    </row>
    <row r="63" spans="2:7">
      <c r="B63" s="798" t="s">
        <v>3508</v>
      </c>
      <c r="F63" s="799">
        <v>4597000</v>
      </c>
      <c r="G63" s="800"/>
    </row>
    <row r="64" spans="2:7">
      <c r="B64" s="798" t="s">
        <v>3509</v>
      </c>
      <c r="F64" s="799">
        <v>8200000</v>
      </c>
      <c r="G64" s="800"/>
    </row>
    <row r="65" spans="2:10">
      <c r="B65" s="798" t="s">
        <v>3510</v>
      </c>
      <c r="F65" s="799">
        <v>5680000</v>
      </c>
      <c r="G65" s="800"/>
    </row>
    <row r="66" spans="2:10">
      <c r="B66" s="1153" t="s">
        <v>3157</v>
      </c>
      <c r="F66" s="799">
        <v>55000</v>
      </c>
      <c r="G66" s="800"/>
    </row>
    <row r="67" spans="2:10">
      <c r="B67" s="1160" t="s">
        <v>3512</v>
      </c>
      <c r="F67" s="799">
        <v>70000</v>
      </c>
      <c r="G67" s="800"/>
    </row>
    <row r="68" spans="2:10">
      <c r="G68" s="1267"/>
    </row>
    <row r="69" spans="2:10">
      <c r="B69" s="1262" t="s">
        <v>3469</v>
      </c>
      <c r="G69" s="1263">
        <v>4759000</v>
      </c>
    </row>
    <row r="70" spans="2:10">
      <c r="B70" s="1262" t="s">
        <v>3402</v>
      </c>
      <c r="G70" s="1263">
        <v>2379800</v>
      </c>
    </row>
    <row r="71" spans="2:10">
      <c r="B71" s="1262" t="s">
        <v>3403</v>
      </c>
      <c r="G71" s="1263">
        <v>2009433</v>
      </c>
    </row>
    <row r="72" spans="2:10">
      <c r="B72" s="1262" t="s">
        <v>3408</v>
      </c>
      <c r="G72" s="1263">
        <v>1586600</v>
      </c>
    </row>
    <row r="73" spans="2:10">
      <c r="B73" s="1262" t="s">
        <v>3404</v>
      </c>
      <c r="G73" s="1263">
        <v>1260000</v>
      </c>
    </row>
    <row r="74" spans="2:10">
      <c r="B74" s="1262" t="s">
        <v>3470</v>
      </c>
      <c r="G74" s="1263">
        <v>1025000</v>
      </c>
      <c r="J74" s="1267"/>
    </row>
    <row r="75" spans="2:10">
      <c r="B75" s="1262" t="s">
        <v>3405</v>
      </c>
      <c r="G75" s="1263">
        <v>925000</v>
      </c>
    </row>
    <row r="76" spans="2:10">
      <c r="B76" s="1262" t="s">
        <v>3493</v>
      </c>
      <c r="G76" s="1263">
        <v>1750000</v>
      </c>
    </row>
    <row r="77" spans="2:10">
      <c r="B77" s="1262" t="s">
        <v>3407</v>
      </c>
      <c r="G77" s="1263">
        <v>881000</v>
      </c>
    </row>
    <row r="78" spans="2:10">
      <c r="B78" s="1262" t="s">
        <v>3406</v>
      </c>
      <c r="G78" s="1263">
        <v>575000</v>
      </c>
    </row>
    <row r="81" spans="2:7">
      <c r="B81" s="1268" t="s">
        <v>3494</v>
      </c>
    </row>
    <row r="82" spans="2:7">
      <c r="B82" s="1269" t="s">
        <v>3495</v>
      </c>
      <c r="G82" s="1270">
        <f>6500000*1.2</f>
        <v>7800000</v>
      </c>
    </row>
    <row r="83" spans="2:7">
      <c r="B83" s="1269" t="s">
        <v>3496</v>
      </c>
      <c r="G83" s="1271">
        <f>((2*1.6*0.8)/(2*1.8*0.8))*$G$82</f>
        <v>6933333.333333334</v>
      </c>
    </row>
    <row r="84" spans="2:7">
      <c r="B84" s="1269" t="s">
        <v>3504</v>
      </c>
      <c r="G84" s="1272">
        <v>44000000</v>
      </c>
    </row>
    <row r="85" spans="2:7">
      <c r="B85" s="1269" t="s">
        <v>3497</v>
      </c>
      <c r="G85" s="1271">
        <f>((1.1*0.8*0.3)/(2*1.8*0.8))*G82</f>
        <v>715000</v>
      </c>
    </row>
    <row r="86" spans="2:7">
      <c r="B86" s="1269" t="s">
        <v>3498</v>
      </c>
      <c r="G86" s="1271">
        <f>((0.8*0.7*0.3)/(2*1.8*0.8))*G82</f>
        <v>454999.99999999988</v>
      </c>
    </row>
    <row r="87" spans="2:7">
      <c r="B87" s="1269" t="s">
        <v>3511</v>
      </c>
      <c r="G87" s="1272">
        <v>2200000</v>
      </c>
    </row>
    <row r="88" spans="2:7">
      <c r="B88" s="1269" t="s">
        <v>3499</v>
      </c>
      <c r="G88" s="1271">
        <f>((0.7*0.6*0.2)/(2*1.8*0.8))*G82</f>
        <v>227499.99999999997</v>
      </c>
    </row>
    <row r="89" spans="2:7">
      <c r="B89" s="1269" t="s">
        <v>3500</v>
      </c>
      <c r="G89" s="1271">
        <f>((0.6*0.4*0.2)/(2*1.8*0.8))*G82</f>
        <v>130000</v>
      </c>
    </row>
    <row r="90" spans="2:7">
      <c r="B90" s="1269" t="s">
        <v>3501</v>
      </c>
      <c r="G90" s="1271">
        <f>((0.6*0.5*0.2)/(2*1.8*0.8))*G82</f>
        <v>162499.99999999997</v>
      </c>
    </row>
    <row r="91" spans="2:7">
      <c r="B91" s="1269" t="s">
        <v>3502</v>
      </c>
      <c r="G91" s="1271">
        <f>((0.5*0.4*0.2)/(2*1.8*0.8))*G82</f>
        <v>108333.33333333334</v>
      </c>
    </row>
    <row r="92" spans="2:7">
      <c r="B92" s="1269" t="s">
        <v>3503</v>
      </c>
      <c r="G92" s="1271">
        <f>((0.4*0.3*0.15)/(2*1.8*0.8))*G82</f>
        <v>48749.999999999993</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55847-6E4F-45DE-BBD5-7CF6A3F29611}">
  <sheetPr>
    <tabColor rgb="FFFFFF00"/>
  </sheetPr>
  <dimension ref="A2:XEP997"/>
  <sheetViews>
    <sheetView view="pageBreakPreview" topLeftCell="A94" zoomScale="115" zoomScaleNormal="100" zoomScaleSheetLayoutView="115" workbookViewId="0">
      <selection activeCell="C95" sqref="C95"/>
    </sheetView>
  </sheetViews>
  <sheetFormatPr defaultColWidth="10.09765625" defaultRowHeight="13"/>
  <cols>
    <col min="1" max="1" width="5.796875" style="396" customWidth="1"/>
    <col min="2" max="2" width="70.69921875" style="334" customWidth="1"/>
    <col min="3" max="3" width="19.796875" style="227" bestFit="1" customWidth="1"/>
    <col min="4" max="4" width="7.5" style="334" bestFit="1" customWidth="1"/>
    <col min="5" max="5" width="10.09765625" style="334"/>
    <col min="6" max="6" width="12.3984375" style="334" bestFit="1" customWidth="1"/>
    <col min="7" max="16384" width="10.09765625" style="334"/>
  </cols>
  <sheetData>
    <row r="2" spans="1:7" ht="20.25" customHeight="1">
      <c r="A2" s="1602" t="s">
        <v>1907</v>
      </c>
      <c r="B2" s="1602"/>
      <c r="C2" s="1602"/>
      <c r="D2" s="1602"/>
    </row>
    <row r="3" spans="1:7">
      <c r="A3" s="1603" t="s">
        <v>1908</v>
      </c>
      <c r="B3" s="1603"/>
      <c r="C3" s="1603"/>
      <c r="D3" s="1603"/>
    </row>
    <row r="4" spans="1:7" ht="6.75" customHeight="1" thickBot="1">
      <c r="B4" s="487"/>
    </row>
    <row r="5" spans="1:7" s="392" customFormat="1" ht="12.75" customHeight="1">
      <c r="A5" s="1604" t="s">
        <v>132</v>
      </c>
      <c r="B5" s="1593" t="s">
        <v>1909</v>
      </c>
      <c r="C5" s="1607" t="s">
        <v>1910</v>
      </c>
      <c r="D5" s="1610" t="s">
        <v>26</v>
      </c>
    </row>
    <row r="6" spans="1:7" s="392" customFormat="1">
      <c r="A6" s="1605"/>
      <c r="B6" s="1594"/>
      <c r="C6" s="1608"/>
      <c r="D6" s="1611"/>
    </row>
    <row r="7" spans="1:7" s="392" customFormat="1" ht="13.5" thickBot="1">
      <c r="A7" s="1606"/>
      <c r="B7" s="1595"/>
      <c r="C7" s="1609"/>
      <c r="D7" s="1612"/>
    </row>
    <row r="8" spans="1:7" s="392" customFormat="1">
      <c r="A8" s="488"/>
      <c r="B8" s="250"/>
      <c r="C8" s="489"/>
      <c r="D8" s="490"/>
    </row>
    <row r="9" spans="1:7" s="495" customFormat="1">
      <c r="A9" s="491" t="s">
        <v>1911</v>
      </c>
      <c r="B9" s="492" t="s">
        <v>1912</v>
      </c>
      <c r="C9" s="493"/>
      <c r="D9" s="494"/>
    </row>
    <row r="10" spans="1:7">
      <c r="A10" s="496">
        <v>1</v>
      </c>
      <c r="B10" s="497" t="s">
        <v>150</v>
      </c>
      <c r="C10" s="498">
        <v>125000</v>
      </c>
      <c r="D10" s="499" t="s">
        <v>149</v>
      </c>
      <c r="F10" s="500">
        <v>2655041.81</v>
      </c>
      <c r="G10" s="500">
        <f>F10/25</f>
        <v>106201.6724</v>
      </c>
    </row>
    <row r="11" spans="1:7">
      <c r="A11" s="501">
        <f t="shared" ref="A11:A28" si="0">A10+1</f>
        <v>2</v>
      </c>
      <c r="B11" s="502" t="s">
        <v>152</v>
      </c>
      <c r="C11" s="503">
        <f>$C$10+10000</f>
        <v>135000</v>
      </c>
      <c r="D11" s="504" t="s">
        <v>149</v>
      </c>
      <c r="F11" s="500"/>
      <c r="G11" s="500">
        <f>G10*1.065</f>
        <v>113104.78110599999</v>
      </c>
    </row>
    <row r="12" spans="1:7">
      <c r="A12" s="501">
        <f t="shared" si="0"/>
        <v>3</v>
      </c>
      <c r="B12" s="502" t="s">
        <v>310</v>
      </c>
      <c r="C12" s="503">
        <f t="shared" ref="C12:C20" si="1">$C$10+10000</f>
        <v>135000</v>
      </c>
      <c r="D12" s="504" t="s">
        <v>149</v>
      </c>
    </row>
    <row r="13" spans="1:7">
      <c r="A13" s="501">
        <f t="shared" si="0"/>
        <v>4</v>
      </c>
      <c r="B13" s="502" t="s">
        <v>1913</v>
      </c>
      <c r="C13" s="503">
        <f t="shared" si="1"/>
        <v>135000</v>
      </c>
      <c r="D13" s="504" t="s">
        <v>149</v>
      </c>
    </row>
    <row r="14" spans="1:7">
      <c r="A14" s="501">
        <f t="shared" si="0"/>
        <v>5</v>
      </c>
      <c r="B14" s="502" t="s">
        <v>1914</v>
      </c>
      <c r="C14" s="503">
        <f t="shared" si="1"/>
        <v>135000</v>
      </c>
      <c r="D14" s="504" t="s">
        <v>149</v>
      </c>
      <c r="F14" s="505"/>
    </row>
    <row r="15" spans="1:7">
      <c r="A15" s="501">
        <f t="shared" si="0"/>
        <v>6</v>
      </c>
      <c r="B15" s="502" t="s">
        <v>1915</v>
      </c>
      <c r="C15" s="503">
        <f t="shared" si="1"/>
        <v>135000</v>
      </c>
      <c r="D15" s="504" t="s">
        <v>149</v>
      </c>
    </row>
    <row r="16" spans="1:7">
      <c r="A16" s="501">
        <f t="shared" si="0"/>
        <v>7</v>
      </c>
      <c r="B16" s="502" t="s">
        <v>1916</v>
      </c>
      <c r="C16" s="503">
        <f t="shared" si="1"/>
        <v>135000</v>
      </c>
      <c r="D16" s="504" t="s">
        <v>149</v>
      </c>
    </row>
    <row r="17" spans="1:9">
      <c r="A17" s="501">
        <f t="shared" si="0"/>
        <v>8</v>
      </c>
      <c r="B17" s="502" t="s">
        <v>1917</v>
      </c>
      <c r="C17" s="503">
        <f t="shared" si="1"/>
        <v>135000</v>
      </c>
      <c r="D17" s="504" t="s">
        <v>149</v>
      </c>
    </row>
    <row r="18" spans="1:9">
      <c r="A18" s="501">
        <f t="shared" si="0"/>
        <v>9</v>
      </c>
      <c r="B18" s="816" t="s">
        <v>1596</v>
      </c>
      <c r="C18" s="503">
        <f t="shared" si="1"/>
        <v>135000</v>
      </c>
      <c r="D18" s="504" t="s">
        <v>149</v>
      </c>
    </row>
    <row r="19" spans="1:9">
      <c r="A19" s="501">
        <f t="shared" si="0"/>
        <v>10</v>
      </c>
      <c r="B19" s="502" t="s">
        <v>1918</v>
      </c>
      <c r="C19" s="503">
        <f t="shared" si="1"/>
        <v>135000</v>
      </c>
      <c r="D19" s="504" t="s">
        <v>149</v>
      </c>
    </row>
    <row r="20" spans="1:9">
      <c r="A20" s="501">
        <f t="shared" si="0"/>
        <v>11</v>
      </c>
      <c r="B20" s="502" t="s">
        <v>1919</v>
      </c>
      <c r="C20" s="503">
        <f t="shared" si="1"/>
        <v>135000</v>
      </c>
      <c r="D20" s="504" t="s">
        <v>149</v>
      </c>
    </row>
    <row r="21" spans="1:9">
      <c r="A21" s="501">
        <f t="shared" si="0"/>
        <v>12</v>
      </c>
      <c r="B21" s="502" t="s">
        <v>153</v>
      </c>
      <c r="C21" s="503">
        <f>$C$10+20000</f>
        <v>145000</v>
      </c>
      <c r="D21" s="504" t="s">
        <v>149</v>
      </c>
    </row>
    <row r="22" spans="1:9">
      <c r="A22" s="501">
        <f t="shared" si="0"/>
        <v>13</v>
      </c>
      <c r="B22" s="502" t="s">
        <v>154</v>
      </c>
      <c r="C22" s="503">
        <f>$C$10+25000</f>
        <v>150000</v>
      </c>
      <c r="D22" s="504" t="s">
        <v>149</v>
      </c>
    </row>
    <row r="23" spans="1:9">
      <c r="A23" s="506"/>
      <c r="B23" s="507"/>
      <c r="C23" s="508"/>
      <c r="D23" s="509"/>
    </row>
    <row r="24" spans="1:9" s="495" customFormat="1">
      <c r="A24" s="491" t="s">
        <v>1920</v>
      </c>
      <c r="B24" s="492" t="s">
        <v>1907</v>
      </c>
      <c r="C24" s="493"/>
      <c r="D24" s="494"/>
      <c r="I24" s="334"/>
    </row>
    <row r="25" spans="1:9">
      <c r="A25" s="501">
        <f>A22+1</f>
        <v>14</v>
      </c>
      <c r="B25" s="502" t="s">
        <v>164</v>
      </c>
      <c r="C25" s="510">
        <v>15000</v>
      </c>
      <c r="D25" s="504" t="s">
        <v>163</v>
      </c>
    </row>
    <row r="26" spans="1:9">
      <c r="A26" s="501">
        <f t="shared" si="0"/>
        <v>15</v>
      </c>
      <c r="B26" s="502" t="s">
        <v>1921</v>
      </c>
      <c r="C26" s="503">
        <v>12500</v>
      </c>
      <c r="D26" s="504" t="s">
        <v>157</v>
      </c>
    </row>
    <row r="27" spans="1:9" ht="12.75" customHeight="1">
      <c r="A27" s="501">
        <f t="shared" si="0"/>
        <v>16</v>
      </c>
      <c r="B27" s="502" t="s">
        <v>158</v>
      </c>
      <c r="C27" s="503">
        <v>12500</v>
      </c>
      <c r="D27" s="504" t="s">
        <v>157</v>
      </c>
    </row>
    <row r="28" spans="1:9">
      <c r="A28" s="501">
        <f t="shared" si="0"/>
        <v>17</v>
      </c>
      <c r="B28" s="502" t="s">
        <v>1922</v>
      </c>
      <c r="C28" s="510">
        <v>1500000</v>
      </c>
      <c r="D28" s="504" t="s">
        <v>161</v>
      </c>
    </row>
    <row r="29" spans="1:9">
      <c r="A29" s="501">
        <f>A28+1</f>
        <v>18</v>
      </c>
      <c r="B29" s="502" t="s">
        <v>373</v>
      </c>
      <c r="C29" s="510">
        <v>2450000</v>
      </c>
      <c r="D29" s="504" t="s">
        <v>161</v>
      </c>
    </row>
    <row r="30" spans="1:9">
      <c r="A30" s="501">
        <f>A29+1</f>
        <v>19</v>
      </c>
      <c r="B30" s="502" t="s">
        <v>1923</v>
      </c>
      <c r="C30" s="510">
        <v>50000</v>
      </c>
      <c r="D30" s="504" t="s">
        <v>748</v>
      </c>
    </row>
    <row r="31" spans="1:9">
      <c r="A31" s="501"/>
      <c r="B31" s="502" t="s">
        <v>4542</v>
      </c>
      <c r="C31" s="503">
        <f>C30/40</f>
        <v>1250</v>
      </c>
      <c r="D31" s="504" t="s">
        <v>163</v>
      </c>
    </row>
    <row r="32" spans="1:9">
      <c r="A32" s="501">
        <f>A30+1</f>
        <v>20</v>
      </c>
      <c r="B32" s="1182" t="s">
        <v>3184</v>
      </c>
      <c r="C32" s="522">
        <v>1350</v>
      </c>
      <c r="D32" s="504" t="s">
        <v>799</v>
      </c>
    </row>
    <row r="33" spans="1:7">
      <c r="A33" s="501">
        <f t="shared" ref="A33:A35" si="2">A32+1</f>
        <v>21</v>
      </c>
      <c r="B33" s="703" t="s">
        <v>2264</v>
      </c>
      <c r="C33" s="510">
        <v>3000</v>
      </c>
      <c r="D33" s="504" t="s">
        <v>799</v>
      </c>
    </row>
    <row r="34" spans="1:7">
      <c r="A34" s="501">
        <f t="shared" si="2"/>
        <v>22</v>
      </c>
      <c r="B34" s="703" t="s">
        <v>2265</v>
      </c>
      <c r="C34" s="510">
        <v>325000</v>
      </c>
      <c r="D34" s="504" t="s">
        <v>748</v>
      </c>
    </row>
    <row r="35" spans="1:7">
      <c r="A35" s="501">
        <f t="shared" si="2"/>
        <v>23</v>
      </c>
      <c r="B35" s="502" t="s">
        <v>1924</v>
      </c>
      <c r="C35" s="510">
        <f>730000/84</f>
        <v>8690.4761904761908</v>
      </c>
      <c r="D35" s="504" t="s">
        <v>799</v>
      </c>
      <c r="G35" s="511">
        <f>C35*83</f>
        <v>721309.52380952379</v>
      </c>
    </row>
    <row r="36" spans="1:7">
      <c r="A36" s="501">
        <f>A35+1</f>
        <v>24</v>
      </c>
      <c r="B36" s="502" t="s">
        <v>1925</v>
      </c>
      <c r="C36" s="510">
        <f>(85000*1.05)/40</f>
        <v>2231.25</v>
      </c>
      <c r="D36" s="504" t="s">
        <v>163</v>
      </c>
    </row>
    <row r="37" spans="1:7">
      <c r="A37" s="501">
        <f>A36+1</f>
        <v>25</v>
      </c>
      <c r="B37" s="502" t="s">
        <v>1926</v>
      </c>
      <c r="C37" s="248">
        <v>130000</v>
      </c>
      <c r="D37" s="504" t="s">
        <v>748</v>
      </c>
    </row>
    <row r="38" spans="1:7">
      <c r="A38" s="501">
        <f>A37+1</f>
        <v>26</v>
      </c>
      <c r="B38" s="502" t="s">
        <v>1927</v>
      </c>
      <c r="C38" s="510">
        <f>(72500*1)</f>
        <v>72500</v>
      </c>
      <c r="D38" s="504" t="s">
        <v>748</v>
      </c>
    </row>
    <row r="39" spans="1:7">
      <c r="A39" s="501">
        <f t="shared" ref="A39:A56" si="3">A38+1</f>
        <v>27</v>
      </c>
      <c r="B39" s="502" t="s">
        <v>1928</v>
      </c>
      <c r="C39" s="510">
        <f>150000</f>
        <v>150000</v>
      </c>
      <c r="D39" s="504" t="s">
        <v>748</v>
      </c>
    </row>
    <row r="40" spans="1:7">
      <c r="A40" s="501">
        <f t="shared" si="3"/>
        <v>28</v>
      </c>
      <c r="B40" s="502" t="s">
        <v>254</v>
      </c>
      <c r="C40" s="503">
        <f>C41</f>
        <v>190000</v>
      </c>
      <c r="D40" s="504" t="s">
        <v>161</v>
      </c>
    </row>
    <row r="41" spans="1:7">
      <c r="A41" s="501">
        <f t="shared" si="3"/>
        <v>29</v>
      </c>
      <c r="B41" s="502" t="s">
        <v>1929</v>
      </c>
      <c r="C41" s="503">
        <v>190000</v>
      </c>
      <c r="D41" s="504" t="s">
        <v>161</v>
      </c>
    </row>
    <row r="42" spans="1:7">
      <c r="A42" s="501">
        <f t="shared" si="3"/>
        <v>30</v>
      </c>
      <c r="B42" s="502" t="s">
        <v>312</v>
      </c>
      <c r="C42" s="503">
        <v>215000</v>
      </c>
      <c r="D42" s="504" t="s">
        <v>161</v>
      </c>
    </row>
    <row r="43" spans="1:7">
      <c r="A43" s="501">
        <f t="shared" si="3"/>
        <v>31</v>
      </c>
      <c r="B43" s="502" t="s">
        <v>320</v>
      </c>
      <c r="C43" s="503">
        <v>245000</v>
      </c>
      <c r="D43" s="504" t="s">
        <v>161</v>
      </c>
    </row>
    <row r="44" spans="1:7">
      <c r="A44" s="501">
        <f t="shared" si="3"/>
        <v>32</v>
      </c>
      <c r="B44" s="502" t="s">
        <v>320</v>
      </c>
      <c r="C44" s="503">
        <f>C43/1450</f>
        <v>168.9655172413793</v>
      </c>
      <c r="D44" s="504" t="s">
        <v>163</v>
      </c>
    </row>
    <row r="45" spans="1:7">
      <c r="A45" s="501">
        <f t="shared" si="3"/>
        <v>33</v>
      </c>
      <c r="B45" s="502" t="s">
        <v>257</v>
      </c>
      <c r="C45" s="503">
        <v>45000</v>
      </c>
      <c r="D45" s="504" t="s">
        <v>161</v>
      </c>
    </row>
    <row r="46" spans="1:7">
      <c r="A46" s="501">
        <f t="shared" si="3"/>
        <v>34</v>
      </c>
      <c r="B46" s="502" t="s">
        <v>1930</v>
      </c>
      <c r="C46" s="503">
        <v>215000</v>
      </c>
      <c r="D46" s="504" t="s">
        <v>161</v>
      </c>
    </row>
    <row r="47" spans="1:7">
      <c r="A47" s="501">
        <f t="shared" si="3"/>
        <v>35</v>
      </c>
      <c r="B47" s="502" t="s">
        <v>321</v>
      </c>
      <c r="C47" s="503">
        <v>280000</v>
      </c>
      <c r="D47" s="504" t="s">
        <v>161</v>
      </c>
    </row>
    <row r="48" spans="1:7">
      <c r="A48" s="501">
        <f t="shared" si="3"/>
        <v>36</v>
      </c>
      <c r="B48" s="502" t="s">
        <v>321</v>
      </c>
      <c r="C48" s="503">
        <f>C47/1830</f>
        <v>153.00546448087431</v>
      </c>
      <c r="D48" s="504" t="s">
        <v>163</v>
      </c>
    </row>
    <row r="49" spans="1:6">
      <c r="A49" s="801"/>
      <c r="B49" s="1284" t="s">
        <v>4558</v>
      </c>
      <c r="C49" s="1244">
        <v>225000</v>
      </c>
      <c r="D49" s="1246" t="s">
        <v>161</v>
      </c>
    </row>
    <row r="50" spans="1:6">
      <c r="A50" s="801"/>
      <c r="B50" s="1284" t="s">
        <v>4559</v>
      </c>
      <c r="C50" s="1244">
        <v>15000</v>
      </c>
      <c r="D50" s="1246" t="s">
        <v>163</v>
      </c>
    </row>
    <row r="51" spans="1:6">
      <c r="A51" s="501">
        <f>A48+1</f>
        <v>37</v>
      </c>
      <c r="B51" s="1207" t="s">
        <v>3310</v>
      </c>
      <c r="C51" s="1208">
        <v>355000</v>
      </c>
      <c r="D51" s="1209" t="s">
        <v>161</v>
      </c>
    </row>
    <row r="52" spans="1:6">
      <c r="A52" s="501">
        <f t="shared" si="3"/>
        <v>38</v>
      </c>
      <c r="B52" s="502" t="s">
        <v>1931</v>
      </c>
      <c r="C52" s="503">
        <v>895000</v>
      </c>
      <c r="D52" s="504" t="s">
        <v>161</v>
      </c>
    </row>
    <row r="53" spans="1:6">
      <c r="A53" s="501">
        <f t="shared" si="3"/>
        <v>39</v>
      </c>
      <c r="B53" s="502" t="s">
        <v>2256</v>
      </c>
      <c r="C53" s="503">
        <v>920000</v>
      </c>
      <c r="D53" s="504" t="s">
        <v>161</v>
      </c>
    </row>
    <row r="54" spans="1:6">
      <c r="A54" s="501">
        <f t="shared" si="3"/>
        <v>40</v>
      </c>
      <c r="B54" s="502" t="s">
        <v>1932</v>
      </c>
      <c r="C54" s="510">
        <v>1200</v>
      </c>
      <c r="D54" s="504" t="s">
        <v>682</v>
      </c>
    </row>
    <row r="55" spans="1:6">
      <c r="A55" s="501">
        <f t="shared" si="3"/>
        <v>41</v>
      </c>
      <c r="B55" s="816" t="s">
        <v>2290</v>
      </c>
      <c r="C55" s="498">
        <v>15000</v>
      </c>
      <c r="D55" s="504" t="s">
        <v>682</v>
      </c>
    </row>
    <row r="56" spans="1:6">
      <c r="A56" s="501">
        <f t="shared" si="3"/>
        <v>42</v>
      </c>
      <c r="B56" s="502" t="s">
        <v>553</v>
      </c>
      <c r="C56" s="510">
        <v>380000</v>
      </c>
      <c r="D56" s="504" t="s">
        <v>682</v>
      </c>
    </row>
    <row r="57" spans="1:6">
      <c r="A57" s="501">
        <f t="shared" ref="A57:A71" si="4">A56+1</f>
        <v>43</v>
      </c>
      <c r="B57" s="502" t="s">
        <v>648</v>
      </c>
      <c r="C57" s="510">
        <v>500</v>
      </c>
      <c r="D57" s="504" t="s">
        <v>163</v>
      </c>
    </row>
    <row r="58" spans="1:6">
      <c r="A58" s="501">
        <f t="shared" si="4"/>
        <v>44</v>
      </c>
      <c r="B58" s="502" t="s">
        <v>650</v>
      </c>
      <c r="C58" s="510">
        <f>Analisa!$N$1303</f>
        <v>17338</v>
      </c>
      <c r="D58" s="504" t="s">
        <v>190</v>
      </c>
    </row>
    <row r="59" spans="1:6">
      <c r="A59" s="501">
        <f t="shared" si="4"/>
        <v>45</v>
      </c>
      <c r="B59" s="512" t="s">
        <v>343</v>
      </c>
      <c r="C59" s="503">
        <v>10225</v>
      </c>
      <c r="D59" s="504" t="s">
        <v>163</v>
      </c>
      <c r="F59" s="334">
        <f>'REKAP Tot'!F22</f>
        <v>81.000000000000938</v>
      </c>
    </row>
    <row r="60" spans="1:6">
      <c r="A60" s="501">
        <f t="shared" si="4"/>
        <v>46</v>
      </c>
      <c r="B60" s="512" t="s">
        <v>1933</v>
      </c>
      <c r="C60" s="503">
        <f>C59+100</f>
        <v>10325</v>
      </c>
      <c r="D60" s="504" t="s">
        <v>163</v>
      </c>
    </row>
    <row r="61" spans="1:6">
      <c r="A61" s="501">
        <f t="shared" si="4"/>
        <v>47</v>
      </c>
      <c r="B61" s="502" t="s">
        <v>344</v>
      </c>
      <c r="C61" s="510">
        <v>15000</v>
      </c>
      <c r="D61" s="504" t="s">
        <v>163</v>
      </c>
    </row>
    <row r="62" spans="1:6">
      <c r="A62" s="501">
        <f t="shared" si="4"/>
        <v>48</v>
      </c>
      <c r="B62" s="502" t="s">
        <v>750</v>
      </c>
      <c r="C62" s="510">
        <v>50</v>
      </c>
      <c r="D62" s="504" t="s">
        <v>322</v>
      </c>
    </row>
    <row r="63" spans="1:6">
      <c r="A63" s="501">
        <f t="shared" si="4"/>
        <v>49</v>
      </c>
      <c r="B63" s="502" t="s">
        <v>365</v>
      </c>
      <c r="C63" s="510">
        <v>6000</v>
      </c>
      <c r="D63" s="504" t="s">
        <v>322</v>
      </c>
    </row>
    <row r="64" spans="1:6">
      <c r="A64" s="501">
        <f t="shared" si="4"/>
        <v>50</v>
      </c>
      <c r="B64" s="502" t="s">
        <v>1934</v>
      </c>
      <c r="C64" s="510">
        <v>18000</v>
      </c>
      <c r="D64" s="504" t="s">
        <v>322</v>
      </c>
    </row>
    <row r="65" spans="1:9">
      <c r="A65" s="501">
        <f t="shared" si="4"/>
        <v>51</v>
      </c>
      <c r="B65" s="502" t="s">
        <v>1935</v>
      </c>
      <c r="C65" s="510">
        <v>20000</v>
      </c>
      <c r="D65" s="504" t="s">
        <v>322</v>
      </c>
    </row>
    <row r="66" spans="1:9">
      <c r="A66" s="501">
        <f t="shared" si="4"/>
        <v>52</v>
      </c>
      <c r="B66" s="502" t="s">
        <v>358</v>
      </c>
      <c r="C66" s="510">
        <f>500000/7</f>
        <v>71428.571428571435</v>
      </c>
      <c r="D66" s="504" t="s">
        <v>262</v>
      </c>
    </row>
    <row r="67" spans="1:9" s="515" customFormat="1" ht="12.75" customHeight="1">
      <c r="A67" s="501">
        <f t="shared" si="4"/>
        <v>53</v>
      </c>
      <c r="B67" s="513" t="s">
        <v>1936</v>
      </c>
      <c r="C67" s="510">
        <v>750000</v>
      </c>
      <c r="D67" s="514" t="s">
        <v>190</v>
      </c>
      <c r="I67" s="334"/>
    </row>
    <row r="68" spans="1:9">
      <c r="A68" s="501">
        <f t="shared" si="4"/>
        <v>54</v>
      </c>
      <c r="B68" s="502" t="s">
        <v>1937</v>
      </c>
      <c r="C68" s="510">
        <v>161000</v>
      </c>
      <c r="D68" s="504" t="s">
        <v>374</v>
      </c>
    </row>
    <row r="69" spans="1:9">
      <c r="A69" s="501">
        <f t="shared" si="4"/>
        <v>55</v>
      </c>
      <c r="B69" s="502" t="s">
        <v>1937</v>
      </c>
      <c r="C69" s="503">
        <f>C68/(1.22*2.44)</f>
        <v>54084.92340768611</v>
      </c>
      <c r="D69" s="504" t="s">
        <v>190</v>
      </c>
    </row>
    <row r="70" spans="1:9">
      <c r="A70" s="501">
        <f t="shared" si="4"/>
        <v>56</v>
      </c>
      <c r="B70" s="703" t="s">
        <v>2269</v>
      </c>
      <c r="C70" s="704">
        <v>25000</v>
      </c>
      <c r="D70" s="802" t="s">
        <v>163</v>
      </c>
    </row>
    <row r="71" spans="1:9">
      <c r="A71" s="501">
        <f t="shared" si="4"/>
        <v>57</v>
      </c>
      <c r="B71" s="816" t="s">
        <v>2356</v>
      </c>
      <c r="C71" s="817">
        <v>115000</v>
      </c>
      <c r="D71" s="802" t="s">
        <v>441</v>
      </c>
    </row>
    <row r="72" spans="1:9">
      <c r="A72" s="501">
        <f t="shared" ref="A72:A79" si="5">A71+1</f>
        <v>58</v>
      </c>
      <c r="B72" s="1182" t="s">
        <v>3378</v>
      </c>
      <c r="C72" s="1210">
        <v>1444000</v>
      </c>
      <c r="D72" s="802" t="s">
        <v>190</v>
      </c>
    </row>
    <row r="73" spans="1:9">
      <c r="A73" s="501">
        <f t="shared" si="5"/>
        <v>59</v>
      </c>
      <c r="B73" s="1182" t="s">
        <v>3366</v>
      </c>
      <c r="C73" s="1210">
        <v>650000</v>
      </c>
      <c r="D73" s="802" t="s">
        <v>190</v>
      </c>
    </row>
    <row r="74" spans="1:9">
      <c r="A74" s="501">
        <f t="shared" si="5"/>
        <v>60</v>
      </c>
      <c r="B74" s="1182" t="s">
        <v>3362</v>
      </c>
      <c r="C74" s="1210">
        <v>15000</v>
      </c>
      <c r="D74" s="802" t="s">
        <v>190</v>
      </c>
    </row>
    <row r="75" spans="1:9">
      <c r="A75" s="501">
        <f t="shared" si="5"/>
        <v>61</v>
      </c>
      <c r="B75" s="1182" t="s">
        <v>3360</v>
      </c>
      <c r="C75" s="1210">
        <v>20000</v>
      </c>
      <c r="D75" s="802" t="s">
        <v>190</v>
      </c>
    </row>
    <row r="76" spans="1:9">
      <c r="A76" s="501">
        <f t="shared" si="5"/>
        <v>62</v>
      </c>
      <c r="B76" s="502" t="s">
        <v>351</v>
      </c>
      <c r="C76" s="503">
        <v>14500</v>
      </c>
      <c r="D76" s="504" t="s">
        <v>163</v>
      </c>
    </row>
    <row r="77" spans="1:9">
      <c r="A77" s="501">
        <f t="shared" si="5"/>
        <v>63</v>
      </c>
      <c r="B77" s="1182" t="s">
        <v>3381</v>
      </c>
      <c r="C77" s="1210">
        <v>2150000</v>
      </c>
      <c r="D77" s="1246" t="s">
        <v>190</v>
      </c>
    </row>
    <row r="78" spans="1:9">
      <c r="A78" s="501">
        <f t="shared" si="5"/>
        <v>64</v>
      </c>
      <c r="B78" s="1182" t="s">
        <v>3382</v>
      </c>
      <c r="C78" s="1210">
        <v>475000</v>
      </c>
      <c r="D78" s="1246" t="s">
        <v>190</v>
      </c>
    </row>
    <row r="79" spans="1:9">
      <c r="A79" s="501">
        <f t="shared" si="5"/>
        <v>65</v>
      </c>
      <c r="B79" s="502" t="s">
        <v>2340</v>
      </c>
      <c r="C79" s="503">
        <v>165000</v>
      </c>
      <c r="D79" s="504" t="s">
        <v>441</v>
      </c>
    </row>
    <row r="80" spans="1:9">
      <c r="A80" s="501">
        <f t="shared" ref="A80:A88" si="6">A79+1</f>
        <v>66</v>
      </c>
      <c r="B80" s="502" t="s">
        <v>2352</v>
      </c>
      <c r="C80" s="510">
        <v>145000</v>
      </c>
      <c r="D80" s="504" t="s">
        <v>441</v>
      </c>
    </row>
    <row r="81" spans="1:9">
      <c r="A81" s="501">
        <f t="shared" si="6"/>
        <v>67</v>
      </c>
      <c r="B81" s="1182" t="s">
        <v>3379</v>
      </c>
      <c r="C81" s="522">
        <v>457000</v>
      </c>
      <c r="D81" s="504" t="s">
        <v>441</v>
      </c>
    </row>
    <row r="82" spans="1:9">
      <c r="A82" s="501">
        <f t="shared" si="6"/>
        <v>68</v>
      </c>
      <c r="B82" s="1182" t="s">
        <v>3385</v>
      </c>
      <c r="C82" s="522">
        <f>3225000/(1.22*2.44)</f>
        <v>1083378.124160172</v>
      </c>
      <c r="D82" s="1246" t="s">
        <v>190</v>
      </c>
    </row>
    <row r="83" spans="1:9">
      <c r="A83" s="501">
        <f t="shared" si="6"/>
        <v>69</v>
      </c>
      <c r="B83" s="1207" t="s">
        <v>3386</v>
      </c>
      <c r="C83" s="522">
        <v>550000</v>
      </c>
      <c r="D83" s="1246" t="s">
        <v>190</v>
      </c>
    </row>
    <row r="84" spans="1:9">
      <c r="A84" s="501">
        <f t="shared" si="6"/>
        <v>70</v>
      </c>
      <c r="B84" s="1207" t="s">
        <v>3387</v>
      </c>
      <c r="C84" s="522">
        <v>1200000</v>
      </c>
      <c r="D84" s="1246" t="s">
        <v>190</v>
      </c>
    </row>
    <row r="85" spans="1:9">
      <c r="A85" s="501">
        <f t="shared" si="6"/>
        <v>71</v>
      </c>
      <c r="B85" s="1207" t="s">
        <v>3388</v>
      </c>
      <c r="C85" s="522">
        <v>1050000</v>
      </c>
      <c r="D85" s="1246" t="s">
        <v>190</v>
      </c>
    </row>
    <row r="86" spans="1:9">
      <c r="A86" s="501">
        <f t="shared" si="6"/>
        <v>72</v>
      </c>
      <c r="B86" s="1207" t="s">
        <v>3389</v>
      </c>
      <c r="C86" s="522">
        <v>650000</v>
      </c>
      <c r="D86" s="1246" t="s">
        <v>190</v>
      </c>
    </row>
    <row r="87" spans="1:9">
      <c r="A87" s="501">
        <f t="shared" si="6"/>
        <v>73</v>
      </c>
      <c r="B87" s="1207" t="s">
        <v>3391</v>
      </c>
      <c r="C87" s="522">
        <f>(4*35000)+(2*185000)</f>
        <v>510000</v>
      </c>
      <c r="D87" s="1246" t="s">
        <v>190</v>
      </c>
    </row>
    <row r="88" spans="1:9">
      <c r="A88" s="501">
        <f t="shared" si="6"/>
        <v>74</v>
      </c>
      <c r="B88" s="502" t="s">
        <v>1938</v>
      </c>
      <c r="C88" s="510">
        <v>500</v>
      </c>
      <c r="D88" s="504" t="s">
        <v>387</v>
      </c>
    </row>
    <row r="89" spans="1:9">
      <c r="A89" s="501">
        <f>A88+1</f>
        <v>75</v>
      </c>
      <c r="B89" s="502" t="s">
        <v>1939</v>
      </c>
      <c r="C89" s="510">
        <f>38500/400</f>
        <v>96.25</v>
      </c>
      <c r="D89" s="504" t="s">
        <v>682</v>
      </c>
    </row>
    <row r="90" spans="1:9">
      <c r="A90" s="501">
        <f>A89+1</f>
        <v>76</v>
      </c>
      <c r="B90" s="502" t="s">
        <v>1940</v>
      </c>
      <c r="C90" s="503">
        <v>19000</v>
      </c>
      <c r="D90" s="504" t="s">
        <v>435</v>
      </c>
    </row>
    <row r="91" spans="1:9">
      <c r="A91" s="501">
        <f>A90+1</f>
        <v>77</v>
      </c>
      <c r="B91" s="502" t="s">
        <v>523</v>
      </c>
      <c r="C91" s="503">
        <v>25000</v>
      </c>
      <c r="D91" s="504" t="s">
        <v>163</v>
      </c>
    </row>
    <row r="92" spans="1:9">
      <c r="A92" s="501">
        <f t="shared" ref="A92:A95" si="7">A91+1</f>
        <v>78</v>
      </c>
      <c r="B92" s="1240" t="s">
        <v>2326</v>
      </c>
      <c r="C92" s="1210">
        <v>5000</v>
      </c>
      <c r="D92" s="802" t="s">
        <v>682</v>
      </c>
    </row>
    <row r="93" spans="1:9">
      <c r="A93" s="501">
        <f t="shared" si="7"/>
        <v>79</v>
      </c>
      <c r="B93" s="1240" t="s">
        <v>2325</v>
      </c>
      <c r="C93" s="1241">
        <f>(24000/(0.0045*0.0045*0.5*3.12*7850))*2</f>
        <v>193562.82625921693</v>
      </c>
      <c r="D93" s="1242" t="s">
        <v>163</v>
      </c>
      <c r="G93" s="334">
        <f>0.0045*0.0045*0.5*3.12*7850</f>
        <v>0.24798149999999997</v>
      </c>
    </row>
    <row r="94" spans="1:9">
      <c r="A94" s="501">
        <f t="shared" si="7"/>
        <v>80</v>
      </c>
      <c r="B94" s="1240" t="s">
        <v>3367</v>
      </c>
      <c r="C94" s="1210">
        <f>228600000/3</f>
        <v>76200000</v>
      </c>
      <c r="D94" s="1242" t="s">
        <v>4</v>
      </c>
    </row>
    <row r="95" spans="1:9" s="516" customFormat="1">
      <c r="A95" s="501">
        <f t="shared" si="7"/>
        <v>81</v>
      </c>
      <c r="B95" s="1243" t="s">
        <v>2357</v>
      </c>
      <c r="C95" s="1244">
        <f>275500/6</f>
        <v>45916.666666666664</v>
      </c>
      <c r="D95" s="1245" t="s">
        <v>1941</v>
      </c>
      <c r="G95" s="516">
        <f>24000</f>
        <v>24000</v>
      </c>
      <c r="I95" s="334"/>
    </row>
    <row r="96" spans="1:9" s="516" customFormat="1">
      <c r="A96" s="501">
        <f t="shared" ref="A96:A100" si="8">A95+1</f>
        <v>82</v>
      </c>
      <c r="B96" s="516" t="s">
        <v>2358</v>
      </c>
      <c r="C96" s="817">
        <v>4250000</v>
      </c>
      <c r="D96" s="836" t="s">
        <v>190</v>
      </c>
      <c r="I96" s="334"/>
    </row>
    <row r="97" spans="1:9" ht="13.5" thickBot="1">
      <c r="A97" s="501">
        <f t="shared" si="8"/>
        <v>83</v>
      </c>
      <c r="B97" s="517" t="s">
        <v>1942</v>
      </c>
      <c r="C97" s="503">
        <f>117000/6</f>
        <v>19500</v>
      </c>
      <c r="D97" s="518" t="s">
        <v>441</v>
      </c>
      <c r="G97" s="334">
        <f>G95/G93</f>
        <v>96781.413129608467</v>
      </c>
    </row>
    <row r="98" spans="1:9" ht="13.5" thickBot="1">
      <c r="A98" s="501">
        <f t="shared" si="8"/>
        <v>84</v>
      </c>
      <c r="B98" s="517" t="s">
        <v>3632</v>
      </c>
      <c r="C98" s="503">
        <v>24000</v>
      </c>
      <c r="D98" s="518" t="s">
        <v>441</v>
      </c>
    </row>
    <row r="99" spans="1:9" ht="13.5" thickBot="1">
      <c r="A99" s="501">
        <f t="shared" si="8"/>
        <v>85</v>
      </c>
      <c r="B99" s="517" t="s">
        <v>3610</v>
      </c>
      <c r="C99" s="503">
        <v>16000</v>
      </c>
      <c r="D99" s="518" t="s">
        <v>441</v>
      </c>
    </row>
    <row r="100" spans="1:9" s="521" customFormat="1" ht="14.15" customHeight="1">
      <c r="A100" s="501">
        <f t="shared" si="8"/>
        <v>86</v>
      </c>
      <c r="B100" s="519" t="s">
        <v>1943</v>
      </c>
      <c r="C100" s="503">
        <f>59000/6</f>
        <v>9833.3333333333339</v>
      </c>
      <c r="D100" s="520" t="s">
        <v>441</v>
      </c>
      <c r="I100" s="334"/>
    </row>
    <row r="101" spans="1:9">
      <c r="A101" s="501">
        <f t="shared" ref="A101:A104" si="9">A100+1</f>
        <v>87</v>
      </c>
      <c r="B101" s="502" t="s">
        <v>1944</v>
      </c>
      <c r="C101" s="503">
        <v>17500</v>
      </c>
      <c r="D101" s="504" t="s">
        <v>8</v>
      </c>
    </row>
    <row r="102" spans="1:9">
      <c r="A102" s="501">
        <f t="shared" si="9"/>
        <v>88</v>
      </c>
      <c r="B102" s="502" t="s">
        <v>689</v>
      </c>
      <c r="C102" s="503">
        <v>925000</v>
      </c>
      <c r="D102" s="504" t="s">
        <v>441</v>
      </c>
    </row>
    <row r="103" spans="1:9">
      <c r="A103" s="501">
        <f t="shared" si="9"/>
        <v>89</v>
      </c>
      <c r="B103" s="1182" t="s">
        <v>3368</v>
      </c>
      <c r="C103" s="522">
        <f>195000*2</f>
        <v>390000</v>
      </c>
      <c r="D103" s="1246" t="s">
        <v>2123</v>
      </c>
    </row>
    <row r="104" spans="1:9">
      <c r="A104" s="501">
        <f t="shared" si="9"/>
        <v>90</v>
      </c>
      <c r="B104" s="502" t="s">
        <v>692</v>
      </c>
      <c r="C104" s="522">
        <v>675000</v>
      </c>
      <c r="D104" s="504" t="s">
        <v>441</v>
      </c>
    </row>
    <row r="105" spans="1:9">
      <c r="A105" s="501">
        <f t="shared" ref="A105:A141" si="10">A104+1</f>
        <v>91</v>
      </c>
      <c r="B105" s="502" t="s">
        <v>3356</v>
      </c>
      <c r="C105" s="503">
        <v>725000</v>
      </c>
      <c r="D105" s="504" t="s">
        <v>441</v>
      </c>
    </row>
    <row r="106" spans="1:9">
      <c r="A106" s="501">
        <f t="shared" si="10"/>
        <v>92</v>
      </c>
      <c r="B106" s="502" t="s">
        <v>3357</v>
      </c>
      <c r="C106" s="1210">
        <f>C105*1.25</f>
        <v>906250</v>
      </c>
      <c r="D106" s="504" t="s">
        <v>441</v>
      </c>
    </row>
    <row r="107" spans="1:9">
      <c r="A107" s="501">
        <f t="shared" si="10"/>
        <v>93</v>
      </c>
      <c r="B107" s="1284" t="s">
        <v>3609</v>
      </c>
      <c r="C107" s="503">
        <f>37000/6</f>
        <v>6166.666666666667</v>
      </c>
      <c r="D107" s="1246" t="s">
        <v>441</v>
      </c>
    </row>
    <row r="108" spans="1:9">
      <c r="A108" s="501">
        <f t="shared" si="10"/>
        <v>94</v>
      </c>
      <c r="B108" s="1284" t="s">
        <v>3611</v>
      </c>
      <c r="C108" s="1244">
        <v>950000</v>
      </c>
      <c r="D108" s="1246" t="s">
        <v>190</v>
      </c>
    </row>
    <row r="109" spans="1:9">
      <c r="A109" s="501">
        <f t="shared" si="10"/>
        <v>95</v>
      </c>
      <c r="B109" s="1284" t="s">
        <v>3612</v>
      </c>
      <c r="C109" s="1244">
        <v>950000</v>
      </c>
      <c r="D109" s="1246" t="s">
        <v>190</v>
      </c>
    </row>
    <row r="110" spans="1:9">
      <c r="A110" s="501">
        <f t="shared" si="10"/>
        <v>96</v>
      </c>
      <c r="B110" s="1284" t="s">
        <v>3613</v>
      </c>
      <c r="C110" s="1244">
        <v>300000</v>
      </c>
      <c r="D110" s="1246" t="s">
        <v>190</v>
      </c>
    </row>
    <row r="111" spans="1:9">
      <c r="A111" s="501">
        <f t="shared" si="10"/>
        <v>97</v>
      </c>
      <c r="B111" s="1284" t="s">
        <v>3614</v>
      </c>
      <c r="C111" s="1244">
        <v>350000</v>
      </c>
      <c r="D111" s="1246" t="s">
        <v>190</v>
      </c>
    </row>
    <row r="112" spans="1:9">
      <c r="A112" s="501">
        <f t="shared" si="10"/>
        <v>98</v>
      </c>
      <c r="B112" s="1294" t="s">
        <v>3738</v>
      </c>
      <c r="C112" s="1295">
        <v>250000</v>
      </c>
      <c r="D112" s="1246" t="s">
        <v>190</v>
      </c>
    </row>
    <row r="113" spans="1:6">
      <c r="A113" s="501">
        <f t="shared" si="10"/>
        <v>99</v>
      </c>
      <c r="B113" s="1284" t="s">
        <v>3615</v>
      </c>
      <c r="C113" s="1244">
        <v>12500</v>
      </c>
      <c r="D113" s="1246" t="s">
        <v>682</v>
      </c>
    </row>
    <row r="114" spans="1:6">
      <c r="A114" s="501">
        <f t="shared" si="10"/>
        <v>100</v>
      </c>
      <c r="B114" s="1284" t="s">
        <v>3620</v>
      </c>
      <c r="C114" s="985">
        <f>(115000/(1.2*2.4))+C138</f>
        <v>269930.55555555556</v>
      </c>
      <c r="D114" s="1246" t="s">
        <v>190</v>
      </c>
      <c r="F114" s="334">
        <f>115000/(1.2*2.4)</f>
        <v>39930.555555555555</v>
      </c>
    </row>
    <row r="115" spans="1:6">
      <c r="A115" s="501">
        <f t="shared" si="10"/>
        <v>101</v>
      </c>
      <c r="B115" s="502" t="s">
        <v>488</v>
      </c>
      <c r="C115" s="503">
        <v>7500</v>
      </c>
      <c r="D115" s="504" t="s">
        <v>163</v>
      </c>
    </row>
    <row r="116" spans="1:6">
      <c r="A116" s="501">
        <f t="shared" si="10"/>
        <v>102</v>
      </c>
      <c r="B116" s="502" t="s">
        <v>1945</v>
      </c>
      <c r="C116" s="522">
        <v>50000</v>
      </c>
      <c r="D116" s="504" t="s">
        <v>190</v>
      </c>
    </row>
    <row r="117" spans="1:6">
      <c r="A117" s="501">
        <f t="shared" si="10"/>
        <v>103</v>
      </c>
      <c r="B117" s="502" t="s">
        <v>2278</v>
      </c>
      <c r="C117" s="814">
        <f>125000*0.3*0.3</f>
        <v>11250</v>
      </c>
      <c r="D117" s="504" t="s">
        <v>190</v>
      </c>
    </row>
    <row r="118" spans="1:6">
      <c r="A118" s="501">
        <f t="shared" si="10"/>
        <v>104</v>
      </c>
      <c r="B118" s="502" t="s">
        <v>1946</v>
      </c>
      <c r="C118" s="503">
        <v>65000</v>
      </c>
      <c r="D118" s="504" t="s">
        <v>190</v>
      </c>
    </row>
    <row r="119" spans="1:6">
      <c r="A119" s="501">
        <f t="shared" si="10"/>
        <v>105</v>
      </c>
      <c r="B119" s="502" t="s">
        <v>1947</v>
      </c>
      <c r="C119" s="503">
        <v>178000</v>
      </c>
      <c r="D119" s="504" t="s">
        <v>190</v>
      </c>
    </row>
    <row r="120" spans="1:6">
      <c r="A120" s="501">
        <f t="shared" si="10"/>
        <v>106</v>
      </c>
      <c r="B120" s="502" t="s">
        <v>1948</v>
      </c>
      <c r="C120" s="503">
        <v>173000</v>
      </c>
      <c r="D120" s="504" t="s">
        <v>190</v>
      </c>
    </row>
    <row r="121" spans="1:6">
      <c r="A121" s="501">
        <f t="shared" si="10"/>
        <v>107</v>
      </c>
      <c r="B121" s="502" t="s">
        <v>1949</v>
      </c>
      <c r="C121" s="503">
        <v>170000</v>
      </c>
      <c r="D121" s="504" t="s">
        <v>190</v>
      </c>
    </row>
    <row r="122" spans="1:6">
      <c r="A122" s="501">
        <f t="shared" si="10"/>
        <v>108</v>
      </c>
      <c r="B122" s="502" t="s">
        <v>1950</v>
      </c>
      <c r="C122" s="503">
        <v>175000</v>
      </c>
      <c r="D122" s="504" t="s">
        <v>190</v>
      </c>
    </row>
    <row r="123" spans="1:6">
      <c r="A123" s="501">
        <f t="shared" si="10"/>
        <v>109</v>
      </c>
      <c r="B123" s="1284" t="s">
        <v>4541</v>
      </c>
      <c r="C123" s="1244">
        <v>180000</v>
      </c>
      <c r="D123" s="1246" t="s">
        <v>190</v>
      </c>
    </row>
    <row r="124" spans="1:6">
      <c r="A124" s="501">
        <f t="shared" si="10"/>
        <v>110</v>
      </c>
      <c r="B124" s="816" t="s">
        <v>3630</v>
      </c>
      <c r="C124" s="817">
        <v>800000</v>
      </c>
      <c r="D124" s="504" t="s">
        <v>190</v>
      </c>
    </row>
    <row r="125" spans="1:6">
      <c r="A125" s="501">
        <f t="shared" si="10"/>
        <v>111</v>
      </c>
      <c r="B125" s="1207" t="s">
        <v>3311</v>
      </c>
      <c r="C125" s="1208">
        <v>575000</v>
      </c>
      <c r="D125" s="1209" t="s">
        <v>190</v>
      </c>
    </row>
    <row r="126" spans="1:6" ht="12" customHeight="1">
      <c r="A126" s="501">
        <f t="shared" si="10"/>
        <v>112</v>
      </c>
      <c r="B126" s="502" t="s">
        <v>1951</v>
      </c>
      <c r="C126" s="503">
        <v>75500</v>
      </c>
      <c r="D126" s="504" t="s">
        <v>374</v>
      </c>
    </row>
    <row r="127" spans="1:6">
      <c r="A127" s="501">
        <f t="shared" si="10"/>
        <v>113</v>
      </c>
      <c r="B127" s="502" t="s">
        <v>1952</v>
      </c>
      <c r="C127" s="503">
        <v>175000</v>
      </c>
      <c r="D127" s="504" t="s">
        <v>374</v>
      </c>
    </row>
    <row r="128" spans="1:6">
      <c r="A128" s="501">
        <f t="shared" si="10"/>
        <v>114</v>
      </c>
      <c r="B128" s="502" t="s">
        <v>3101</v>
      </c>
      <c r="C128" s="503">
        <v>185000</v>
      </c>
      <c r="D128" s="504" t="s">
        <v>374</v>
      </c>
    </row>
    <row r="129" spans="1:4">
      <c r="A129" s="501">
        <f t="shared" si="10"/>
        <v>115</v>
      </c>
      <c r="B129" s="502" t="s">
        <v>1953</v>
      </c>
      <c r="C129" s="503">
        <f>17500/2</f>
        <v>8750</v>
      </c>
      <c r="D129" s="504" t="s">
        <v>441</v>
      </c>
    </row>
    <row r="130" spans="1:4">
      <c r="A130" s="501">
        <f t="shared" si="10"/>
        <v>116</v>
      </c>
      <c r="B130" s="816" t="s">
        <v>2306</v>
      </c>
      <c r="C130" s="817">
        <v>25000</v>
      </c>
      <c r="D130" s="802" t="s">
        <v>441</v>
      </c>
    </row>
    <row r="131" spans="1:4">
      <c r="A131" s="501">
        <f t="shared" si="10"/>
        <v>117</v>
      </c>
      <c r="B131" s="502" t="s">
        <v>1954</v>
      </c>
      <c r="C131" s="503">
        <f>79000*(1.2/0.8)</f>
        <v>118499.99999999999</v>
      </c>
      <c r="D131" s="504" t="s">
        <v>374</v>
      </c>
    </row>
    <row r="132" spans="1:4">
      <c r="A132" s="501">
        <f t="shared" si="10"/>
        <v>118</v>
      </c>
      <c r="B132" s="1284" t="s">
        <v>3786</v>
      </c>
      <c r="C132" s="1244">
        <f>80000</f>
        <v>80000</v>
      </c>
      <c r="D132" s="1246" t="s">
        <v>441</v>
      </c>
    </row>
    <row r="133" spans="1:4">
      <c r="A133" s="501">
        <f t="shared" si="10"/>
        <v>119</v>
      </c>
      <c r="B133" s="502" t="s">
        <v>538</v>
      </c>
      <c r="C133" s="503">
        <v>10700</v>
      </c>
      <c r="D133" s="504" t="s">
        <v>682</v>
      </c>
    </row>
    <row r="134" spans="1:4">
      <c r="A134" s="501">
        <f t="shared" si="10"/>
        <v>120</v>
      </c>
      <c r="B134" s="502" t="s">
        <v>1955</v>
      </c>
      <c r="C134" s="503">
        <v>24000</v>
      </c>
      <c r="D134" s="504" t="s">
        <v>682</v>
      </c>
    </row>
    <row r="135" spans="1:4">
      <c r="A135" s="501">
        <f t="shared" si="10"/>
        <v>121</v>
      </c>
      <c r="B135" s="502" t="s">
        <v>544</v>
      </c>
      <c r="C135" s="503">
        <v>71500</v>
      </c>
      <c r="D135" s="504" t="s">
        <v>190</v>
      </c>
    </row>
    <row r="136" spans="1:4">
      <c r="A136" s="501">
        <f t="shared" si="10"/>
        <v>122</v>
      </c>
      <c r="B136" s="1182" t="s">
        <v>3373</v>
      </c>
      <c r="C136" s="1247">
        <v>250000</v>
      </c>
      <c r="D136" s="504" t="s">
        <v>190</v>
      </c>
    </row>
    <row r="137" spans="1:4">
      <c r="A137" s="501">
        <f t="shared" si="10"/>
        <v>123</v>
      </c>
      <c r="B137" s="502" t="s">
        <v>1956</v>
      </c>
      <c r="C137" s="248">
        <f>65000/3</f>
        <v>21666.666666666668</v>
      </c>
      <c r="D137" s="504" t="s">
        <v>441</v>
      </c>
    </row>
    <row r="138" spans="1:4">
      <c r="A138" s="501">
        <f t="shared" si="10"/>
        <v>124</v>
      </c>
      <c r="B138" s="502" t="s">
        <v>1957</v>
      </c>
      <c r="C138" s="503">
        <f>460000/2</f>
        <v>230000</v>
      </c>
      <c r="D138" s="504" t="s">
        <v>190</v>
      </c>
    </row>
    <row r="139" spans="1:4">
      <c r="A139" s="501">
        <f t="shared" si="10"/>
        <v>125</v>
      </c>
      <c r="B139" s="1284" t="s">
        <v>3654</v>
      </c>
      <c r="C139" s="1244">
        <v>275000</v>
      </c>
      <c r="D139" s="504" t="s">
        <v>190</v>
      </c>
    </row>
    <row r="140" spans="1:4">
      <c r="A140" s="501">
        <f t="shared" si="10"/>
        <v>126</v>
      </c>
      <c r="B140" s="1211" t="str">
        <f>Analisa!$F$2991</f>
        <v>Louvre aluminium anodize black</v>
      </c>
      <c r="C140" s="1210">
        <v>390000</v>
      </c>
      <c r="D140" s="504" t="s">
        <v>190</v>
      </c>
    </row>
    <row r="141" spans="1:4">
      <c r="A141" s="501">
        <f t="shared" si="10"/>
        <v>127</v>
      </c>
      <c r="B141" s="502" t="s">
        <v>1958</v>
      </c>
      <c r="C141" s="503">
        <v>110000</v>
      </c>
      <c r="D141" s="504" t="s">
        <v>374</v>
      </c>
    </row>
    <row r="142" spans="1:4">
      <c r="A142" s="501"/>
      <c r="B142" s="502" t="s">
        <v>1958</v>
      </c>
      <c r="C142" s="523">
        <f>C141/(1.22*2.44)</f>
        <v>36952.432141897341</v>
      </c>
      <c r="D142" s="504" t="s">
        <v>190</v>
      </c>
    </row>
    <row r="143" spans="1:4">
      <c r="A143" s="501">
        <f>A138+1</f>
        <v>125</v>
      </c>
      <c r="B143" s="502" t="s">
        <v>3637</v>
      </c>
      <c r="C143" s="503">
        <v>195000</v>
      </c>
      <c r="D143" s="504" t="s">
        <v>374</v>
      </c>
    </row>
    <row r="144" spans="1:4">
      <c r="A144" s="501"/>
      <c r="B144" s="502" t="s">
        <v>3637</v>
      </c>
      <c r="C144" s="523">
        <f>C143/(1.22*2.44)</f>
        <v>65506.584251545282</v>
      </c>
      <c r="D144" s="504" t="s">
        <v>190</v>
      </c>
    </row>
    <row r="145" spans="1:4">
      <c r="A145" s="501">
        <f>A141+1</f>
        <v>128</v>
      </c>
      <c r="B145" s="502" t="s">
        <v>3636</v>
      </c>
      <c r="C145" s="503">
        <v>265000</v>
      </c>
      <c r="D145" s="504" t="s">
        <v>374</v>
      </c>
    </row>
    <row r="146" spans="1:4">
      <c r="A146" s="501"/>
      <c r="B146" s="502" t="s">
        <v>3636</v>
      </c>
      <c r="C146" s="523">
        <f>C145/(1.22*2.44)</f>
        <v>89021.768341843592</v>
      </c>
      <c r="D146" s="504" t="s">
        <v>190</v>
      </c>
    </row>
    <row r="147" spans="1:4">
      <c r="A147" s="501">
        <f>A145+1</f>
        <v>129</v>
      </c>
      <c r="B147" s="502" t="s">
        <v>1959</v>
      </c>
      <c r="C147" s="522">
        <v>279000</v>
      </c>
      <c r="D147" s="504" t="s">
        <v>186</v>
      </c>
    </row>
    <row r="148" spans="1:4">
      <c r="A148" s="501">
        <f t="shared" ref="A148:A212" si="11">A147+1</f>
        <v>130</v>
      </c>
      <c r="B148" s="502" t="s">
        <v>766</v>
      </c>
      <c r="C148" s="522">
        <v>450000</v>
      </c>
      <c r="D148" s="504" t="s">
        <v>1960</v>
      </c>
    </row>
    <row r="149" spans="1:4">
      <c r="A149" s="501">
        <f t="shared" si="11"/>
        <v>131</v>
      </c>
      <c r="B149" s="502" t="s">
        <v>2342</v>
      </c>
      <c r="C149" s="498">
        <v>1200000</v>
      </c>
      <c r="D149" s="504" t="s">
        <v>186</v>
      </c>
    </row>
    <row r="150" spans="1:4">
      <c r="A150" s="501">
        <f t="shared" si="11"/>
        <v>132</v>
      </c>
      <c r="B150" s="502" t="s">
        <v>1961</v>
      </c>
      <c r="C150" s="522">
        <v>56500</v>
      </c>
      <c r="D150" s="504" t="s">
        <v>682</v>
      </c>
    </row>
    <row r="151" spans="1:4">
      <c r="A151" s="501">
        <f t="shared" si="11"/>
        <v>133</v>
      </c>
      <c r="B151" s="502" t="s">
        <v>772</v>
      </c>
      <c r="C151" s="522">
        <v>275000</v>
      </c>
      <c r="D151" s="504" t="s">
        <v>682</v>
      </c>
    </row>
    <row r="152" spans="1:4">
      <c r="A152" s="501">
        <f t="shared" si="11"/>
        <v>134</v>
      </c>
      <c r="B152" s="502" t="s">
        <v>1962</v>
      </c>
      <c r="C152" s="503">
        <v>12000</v>
      </c>
      <c r="D152" s="504" t="s">
        <v>682</v>
      </c>
    </row>
    <row r="153" spans="1:4">
      <c r="A153" s="501">
        <f>A152+1</f>
        <v>135</v>
      </c>
      <c r="B153" s="502" t="s">
        <v>1963</v>
      </c>
      <c r="C153" s="503">
        <v>157500</v>
      </c>
      <c r="D153" s="504" t="s">
        <v>1960</v>
      </c>
    </row>
    <row r="154" spans="1:4">
      <c r="A154" s="501">
        <f t="shared" ref="A154:A161" si="12">A153+1</f>
        <v>136</v>
      </c>
      <c r="B154" s="502" t="s">
        <v>575</v>
      </c>
      <c r="C154" s="503">
        <v>105000</v>
      </c>
      <c r="D154" s="504" t="s">
        <v>190</v>
      </c>
    </row>
    <row r="155" spans="1:4">
      <c r="A155" s="501">
        <f t="shared" si="12"/>
        <v>137</v>
      </c>
      <c r="B155" s="502" t="s">
        <v>578</v>
      </c>
      <c r="C155" s="503">
        <v>240000</v>
      </c>
      <c r="D155" s="504" t="s">
        <v>190</v>
      </c>
    </row>
    <row r="156" spans="1:4">
      <c r="A156" s="501">
        <f t="shared" si="12"/>
        <v>138</v>
      </c>
      <c r="B156" s="502" t="s">
        <v>1964</v>
      </c>
      <c r="C156" s="503">
        <v>786000</v>
      </c>
      <c r="D156" s="504" t="s">
        <v>190</v>
      </c>
    </row>
    <row r="157" spans="1:4">
      <c r="A157" s="501">
        <f t="shared" si="12"/>
        <v>139</v>
      </c>
      <c r="B157" s="502" t="s">
        <v>1965</v>
      </c>
      <c r="C157" s="503">
        <v>480000</v>
      </c>
      <c r="D157" s="504" t="s">
        <v>190</v>
      </c>
    </row>
    <row r="158" spans="1:4">
      <c r="A158" s="501">
        <f t="shared" si="12"/>
        <v>140</v>
      </c>
      <c r="B158" s="1182" t="s">
        <v>3377</v>
      </c>
      <c r="C158" s="1210">
        <v>675000</v>
      </c>
      <c r="D158" s="504" t="s">
        <v>190</v>
      </c>
    </row>
    <row r="159" spans="1:4">
      <c r="A159" s="501">
        <f t="shared" si="12"/>
        <v>141</v>
      </c>
      <c r="B159" s="502" t="s">
        <v>1966</v>
      </c>
      <c r="C159" s="503">
        <v>786000</v>
      </c>
      <c r="D159" s="504" t="s">
        <v>190</v>
      </c>
    </row>
    <row r="160" spans="1:4">
      <c r="A160" s="501">
        <f t="shared" si="12"/>
        <v>142</v>
      </c>
      <c r="B160" s="1284" t="s">
        <v>4537</v>
      </c>
      <c r="C160" s="1244">
        <f>(825000+782000)/2</f>
        <v>803500</v>
      </c>
      <c r="D160" s="504" t="s">
        <v>190</v>
      </c>
    </row>
    <row r="161" spans="1:4">
      <c r="A161" s="501">
        <f t="shared" si="12"/>
        <v>143</v>
      </c>
      <c r="B161" s="816" t="s">
        <v>2359</v>
      </c>
      <c r="C161" s="817">
        <v>250000</v>
      </c>
      <c r="D161" s="802" t="s">
        <v>682</v>
      </c>
    </row>
    <row r="162" spans="1:4">
      <c r="A162" s="501">
        <f t="shared" si="11"/>
        <v>144</v>
      </c>
      <c r="B162" s="816" t="s">
        <v>2360</v>
      </c>
      <c r="C162" s="817">
        <v>1500000</v>
      </c>
      <c r="D162" s="802" t="s">
        <v>682</v>
      </c>
    </row>
    <row r="163" spans="1:4">
      <c r="A163" s="501">
        <f t="shared" si="11"/>
        <v>145</v>
      </c>
      <c r="B163" s="816" t="s">
        <v>2361</v>
      </c>
      <c r="C163" s="817">
        <v>80000</v>
      </c>
      <c r="D163" s="802" t="s">
        <v>682</v>
      </c>
    </row>
    <row r="164" spans="1:4">
      <c r="A164" s="501">
        <f t="shared" si="11"/>
        <v>146</v>
      </c>
      <c r="B164" s="816" t="s">
        <v>2362</v>
      </c>
      <c r="C164" s="817">
        <v>450000</v>
      </c>
      <c r="D164" s="802" t="s">
        <v>682</v>
      </c>
    </row>
    <row r="165" spans="1:4">
      <c r="A165" s="501">
        <f t="shared" si="11"/>
        <v>147</v>
      </c>
      <c r="B165" s="502" t="s">
        <v>589</v>
      </c>
      <c r="C165" s="503">
        <v>380000</v>
      </c>
      <c r="D165" s="504" t="s">
        <v>190</v>
      </c>
    </row>
    <row r="166" spans="1:4">
      <c r="A166" s="501">
        <f t="shared" si="11"/>
        <v>148</v>
      </c>
      <c r="B166" s="502" t="s">
        <v>1967</v>
      </c>
      <c r="C166" s="524">
        <v>575000</v>
      </c>
      <c r="D166" s="504" t="s">
        <v>682</v>
      </c>
    </row>
    <row r="167" spans="1:4">
      <c r="A167" s="501">
        <f t="shared" si="11"/>
        <v>149</v>
      </c>
      <c r="B167" s="502" t="s">
        <v>686</v>
      </c>
      <c r="C167" s="503">
        <f>215*100*100</f>
        <v>2150000</v>
      </c>
      <c r="D167" s="504" t="s">
        <v>190</v>
      </c>
    </row>
    <row r="168" spans="1:4">
      <c r="A168" s="501">
        <f t="shared" si="11"/>
        <v>150</v>
      </c>
      <c r="B168" s="502" t="s">
        <v>1968</v>
      </c>
      <c r="C168" s="503">
        <v>100000</v>
      </c>
      <c r="D168" s="504" t="s">
        <v>190</v>
      </c>
    </row>
    <row r="169" spans="1:4">
      <c r="A169" s="501">
        <f t="shared" si="11"/>
        <v>151</v>
      </c>
      <c r="B169" s="502" t="s">
        <v>1969</v>
      </c>
      <c r="C169" s="503">
        <v>560000</v>
      </c>
      <c r="D169" s="504" t="s">
        <v>190</v>
      </c>
    </row>
    <row r="170" spans="1:4">
      <c r="A170" s="501">
        <f t="shared" si="11"/>
        <v>152</v>
      </c>
      <c r="B170" s="502" t="s">
        <v>596</v>
      </c>
      <c r="C170" s="503">
        <v>20000</v>
      </c>
      <c r="D170" s="504" t="s">
        <v>163</v>
      </c>
    </row>
    <row r="171" spans="1:4">
      <c r="A171" s="501">
        <f t="shared" si="11"/>
        <v>153</v>
      </c>
      <c r="B171" s="502" t="s">
        <v>597</v>
      </c>
      <c r="C171" s="503">
        <f>625000/26</f>
        <v>24038.461538461539</v>
      </c>
      <c r="D171" s="504" t="s">
        <v>163</v>
      </c>
    </row>
    <row r="172" spans="1:4">
      <c r="A172" s="501">
        <f t="shared" si="11"/>
        <v>154</v>
      </c>
      <c r="B172" s="502" t="s">
        <v>601</v>
      </c>
      <c r="C172" s="503">
        <f>1154000/26</f>
        <v>44384.615384615383</v>
      </c>
      <c r="D172" s="504" t="s">
        <v>163</v>
      </c>
    </row>
    <row r="173" spans="1:4">
      <c r="A173" s="501">
        <f t="shared" si="11"/>
        <v>155</v>
      </c>
      <c r="B173" s="502" t="s">
        <v>598</v>
      </c>
      <c r="C173" s="503">
        <f>682500/26</f>
        <v>26250</v>
      </c>
      <c r="D173" s="504" t="s">
        <v>163</v>
      </c>
    </row>
    <row r="174" spans="1:4">
      <c r="A174" s="501">
        <f t="shared" si="11"/>
        <v>156</v>
      </c>
      <c r="B174" s="502" t="s">
        <v>604</v>
      </c>
      <c r="C174" s="503">
        <f>1499500/26</f>
        <v>57673.076923076922</v>
      </c>
      <c r="D174" s="504" t="s">
        <v>163</v>
      </c>
    </row>
    <row r="175" spans="1:4">
      <c r="A175" s="501">
        <f t="shared" si="11"/>
        <v>157</v>
      </c>
      <c r="B175" s="502" t="s">
        <v>612</v>
      </c>
      <c r="C175" s="503">
        <f>2400000/26</f>
        <v>92307.692307692312</v>
      </c>
      <c r="D175" s="504" t="s">
        <v>163</v>
      </c>
    </row>
    <row r="176" spans="1:4">
      <c r="A176" s="501">
        <f t="shared" si="11"/>
        <v>158</v>
      </c>
      <c r="B176" s="502" t="s">
        <v>1970</v>
      </c>
      <c r="C176" s="503">
        <f>(1057000/20)/2</f>
        <v>26425</v>
      </c>
      <c r="D176" s="504" t="s">
        <v>190</v>
      </c>
    </row>
    <row r="177" spans="1:4">
      <c r="A177" s="501">
        <f t="shared" si="11"/>
        <v>159</v>
      </c>
      <c r="B177" s="502" t="s">
        <v>2292</v>
      </c>
      <c r="C177" s="522">
        <v>35000</v>
      </c>
      <c r="D177" s="504" t="s">
        <v>190</v>
      </c>
    </row>
    <row r="178" spans="1:4">
      <c r="A178" s="501">
        <f t="shared" si="11"/>
        <v>160</v>
      </c>
      <c r="B178" s="816" t="s">
        <v>2293</v>
      </c>
      <c r="C178" s="498">
        <v>7500</v>
      </c>
      <c r="D178" s="802" t="s">
        <v>682</v>
      </c>
    </row>
    <row r="179" spans="1:4">
      <c r="A179" s="501">
        <f t="shared" si="11"/>
        <v>161</v>
      </c>
      <c r="B179" s="502" t="s">
        <v>1971</v>
      </c>
      <c r="C179" s="522">
        <v>27900</v>
      </c>
      <c r="D179" s="504" t="s">
        <v>163</v>
      </c>
    </row>
    <row r="180" spans="1:4">
      <c r="A180" s="501">
        <f t="shared" si="11"/>
        <v>162</v>
      </c>
      <c r="B180" s="816" t="s">
        <v>2303</v>
      </c>
      <c r="C180" s="498">
        <v>75000</v>
      </c>
      <c r="D180" s="504" t="s">
        <v>163</v>
      </c>
    </row>
    <row r="181" spans="1:4">
      <c r="A181" s="501">
        <f t="shared" si="11"/>
        <v>163</v>
      </c>
      <c r="B181" s="502" t="s">
        <v>1972</v>
      </c>
      <c r="C181" s="522">
        <v>125000</v>
      </c>
      <c r="D181" s="504" t="s">
        <v>190</v>
      </c>
    </row>
    <row r="182" spans="1:4">
      <c r="A182" s="801"/>
      <c r="B182" s="1284" t="s">
        <v>4538</v>
      </c>
      <c r="C182" s="522"/>
      <c r="D182" s="504" t="s">
        <v>682</v>
      </c>
    </row>
    <row r="183" spans="1:4">
      <c r="A183" s="801"/>
      <c r="B183" s="1284" t="s">
        <v>4543</v>
      </c>
      <c r="C183" s="522"/>
      <c r="D183" s="504" t="s">
        <v>682</v>
      </c>
    </row>
    <row r="184" spans="1:4">
      <c r="A184" s="801"/>
      <c r="B184" s="1284" t="s">
        <v>4539</v>
      </c>
      <c r="C184" s="522">
        <v>125000</v>
      </c>
      <c r="D184" s="1246" t="s">
        <v>190</v>
      </c>
    </row>
    <row r="185" spans="1:4">
      <c r="A185" s="501">
        <f>A181+1</f>
        <v>164</v>
      </c>
      <c r="B185" s="502" t="s">
        <v>627</v>
      </c>
      <c r="C185" s="522">
        <v>2500000</v>
      </c>
      <c r="D185" s="504" t="s">
        <v>682</v>
      </c>
    </row>
    <row r="186" spans="1:4">
      <c r="A186" s="501">
        <f t="shared" si="11"/>
        <v>165</v>
      </c>
      <c r="B186" s="816" t="s">
        <v>2322</v>
      </c>
      <c r="C186" s="498">
        <v>3800000</v>
      </c>
      <c r="D186" s="504" t="s">
        <v>682</v>
      </c>
    </row>
    <row r="187" spans="1:4">
      <c r="A187" s="501">
        <f t="shared" si="11"/>
        <v>166</v>
      </c>
      <c r="B187" s="816" t="s">
        <v>2316</v>
      </c>
      <c r="C187" s="498">
        <v>525000</v>
      </c>
      <c r="D187" s="504" t="s">
        <v>682</v>
      </c>
    </row>
    <row r="188" spans="1:4">
      <c r="A188" s="501">
        <f t="shared" si="11"/>
        <v>167</v>
      </c>
      <c r="B188" s="816" t="s">
        <v>2309</v>
      </c>
      <c r="C188" s="498">
        <v>5000</v>
      </c>
      <c r="D188" s="504" t="s">
        <v>682</v>
      </c>
    </row>
    <row r="189" spans="1:4">
      <c r="A189" s="501">
        <f t="shared" si="11"/>
        <v>168</v>
      </c>
      <c r="B189" s="816" t="s">
        <v>2329</v>
      </c>
      <c r="C189" s="498">
        <v>750000</v>
      </c>
      <c r="D189" s="504" t="s">
        <v>682</v>
      </c>
    </row>
    <row r="190" spans="1:4">
      <c r="A190" s="501">
        <f t="shared" si="11"/>
        <v>169</v>
      </c>
      <c r="B190" s="502" t="s">
        <v>1973</v>
      </c>
      <c r="C190" s="503">
        <v>390000</v>
      </c>
      <c r="D190" s="504" t="s">
        <v>682</v>
      </c>
    </row>
    <row r="191" spans="1:4">
      <c r="A191" s="501">
        <f t="shared" si="11"/>
        <v>170</v>
      </c>
      <c r="B191" s="502" t="s">
        <v>632</v>
      </c>
      <c r="C191" s="503">
        <v>1750000</v>
      </c>
      <c r="D191" s="504" t="s">
        <v>682</v>
      </c>
    </row>
    <row r="192" spans="1:4">
      <c r="A192" s="501">
        <f t="shared" si="11"/>
        <v>171</v>
      </c>
      <c r="B192" s="502" t="s">
        <v>633</v>
      </c>
      <c r="C192" s="503">
        <v>320000</v>
      </c>
      <c r="D192" s="504" t="s">
        <v>682</v>
      </c>
    </row>
    <row r="193" spans="1:6">
      <c r="A193" s="501">
        <f t="shared" si="11"/>
        <v>172</v>
      </c>
      <c r="B193" s="502" t="s">
        <v>2318</v>
      </c>
      <c r="C193" s="503">
        <v>225000</v>
      </c>
      <c r="D193" s="504" t="s">
        <v>682</v>
      </c>
    </row>
    <row r="194" spans="1:6">
      <c r="A194" s="501">
        <f t="shared" si="11"/>
        <v>173</v>
      </c>
      <c r="B194" s="816" t="s">
        <v>2331</v>
      </c>
      <c r="C194" s="817">
        <v>2680000</v>
      </c>
      <c r="D194" s="504" t="s">
        <v>682</v>
      </c>
    </row>
    <row r="195" spans="1:6">
      <c r="A195" s="501">
        <f t="shared" si="11"/>
        <v>174</v>
      </c>
      <c r="B195" s="816" t="s">
        <v>2336</v>
      </c>
      <c r="C195" s="817">
        <v>1200000</v>
      </c>
      <c r="D195" s="504" t="s">
        <v>682</v>
      </c>
    </row>
    <row r="196" spans="1:6">
      <c r="A196" s="501">
        <f t="shared" si="11"/>
        <v>175</v>
      </c>
      <c r="B196" s="502" t="s">
        <v>646</v>
      </c>
      <c r="C196" s="525">
        <f>45000+((0.5*1*2)*135000)+((0.6*1*2)*110000)+20000</f>
        <v>332000</v>
      </c>
      <c r="D196" s="504" t="s">
        <v>682</v>
      </c>
    </row>
    <row r="197" spans="1:6">
      <c r="A197" s="501">
        <f t="shared" si="11"/>
        <v>176</v>
      </c>
      <c r="B197" s="502" t="s">
        <v>664</v>
      </c>
      <c r="C197" s="525">
        <f>65000+((0.7*1*2)*135000)+((0.7*1*2)*110000)</f>
        <v>408000</v>
      </c>
      <c r="D197" s="504" t="s">
        <v>682</v>
      </c>
    </row>
    <row r="198" spans="1:6" ht="12.75" customHeight="1">
      <c r="A198" s="501">
        <f t="shared" si="11"/>
        <v>177</v>
      </c>
      <c r="B198" s="502" t="s">
        <v>1974</v>
      </c>
      <c r="C198" s="503">
        <v>102500</v>
      </c>
      <c r="D198" s="504" t="s">
        <v>682</v>
      </c>
    </row>
    <row r="199" spans="1:6" ht="12.75" customHeight="1">
      <c r="A199" s="501">
        <f t="shared" si="11"/>
        <v>178</v>
      </c>
      <c r="B199" s="502" t="s">
        <v>1975</v>
      </c>
      <c r="C199" s="503">
        <v>127500</v>
      </c>
      <c r="D199" s="504" t="s">
        <v>682</v>
      </c>
    </row>
    <row r="200" spans="1:6" ht="12.75" customHeight="1">
      <c r="A200" s="501">
        <f t="shared" si="11"/>
        <v>179</v>
      </c>
      <c r="B200" s="1284" t="s">
        <v>4538</v>
      </c>
      <c r="C200" s="1244">
        <v>580000</v>
      </c>
      <c r="D200" s="504" t="s">
        <v>682</v>
      </c>
    </row>
    <row r="201" spans="1:6" ht="12.75" customHeight="1">
      <c r="A201" s="501">
        <f t="shared" si="11"/>
        <v>180</v>
      </c>
      <c r="B201" s="1284" t="s">
        <v>4543</v>
      </c>
      <c r="C201" s="1244">
        <v>375000</v>
      </c>
      <c r="D201" s="504" t="s">
        <v>682</v>
      </c>
    </row>
    <row r="202" spans="1:6" ht="12.75" customHeight="1">
      <c r="A202" s="501">
        <f t="shared" si="11"/>
        <v>181</v>
      </c>
      <c r="B202" s="502" t="s">
        <v>1976</v>
      </c>
      <c r="C202" s="503">
        <v>22500</v>
      </c>
      <c r="D202" s="504" t="s">
        <v>163</v>
      </c>
    </row>
    <row r="203" spans="1:6" ht="12.75" customHeight="1">
      <c r="A203" s="501">
        <f t="shared" si="11"/>
        <v>182</v>
      </c>
      <c r="B203" s="502" t="s">
        <v>1977</v>
      </c>
      <c r="C203" s="503">
        <v>142500</v>
      </c>
      <c r="D203" s="504" t="s">
        <v>190</v>
      </c>
    </row>
    <row r="204" spans="1:6" ht="12.75" customHeight="1">
      <c r="A204" s="501">
        <f t="shared" si="11"/>
        <v>183</v>
      </c>
      <c r="B204" s="502" t="s">
        <v>3166</v>
      </c>
      <c r="C204" s="503">
        <f>3171000/(2.1*5.4)</f>
        <v>279629.62962962961</v>
      </c>
      <c r="D204" s="504" t="s">
        <v>190</v>
      </c>
      <c r="F204" s="334">
        <f>Analisa!N2834</f>
        <v>24741.956241956243</v>
      </c>
    </row>
    <row r="205" spans="1:6" ht="12.75" customHeight="1">
      <c r="A205" s="501">
        <f t="shared" si="11"/>
        <v>184</v>
      </c>
      <c r="B205" s="502" t="s">
        <v>1978</v>
      </c>
      <c r="C205" s="503">
        <f>1600000/(2.1*5.4)</f>
        <v>141093.47442680775</v>
      </c>
      <c r="D205" s="504" t="s">
        <v>190</v>
      </c>
      <c r="F205" s="334">
        <f>Analisa!$N$2844</f>
        <v>17967.35355406344</v>
      </c>
    </row>
    <row r="206" spans="1:6" ht="12.75" customHeight="1">
      <c r="A206" s="501">
        <f t="shared" si="11"/>
        <v>185</v>
      </c>
      <c r="B206" s="502" t="s">
        <v>1979</v>
      </c>
      <c r="C206" s="503">
        <v>1200000</v>
      </c>
      <c r="D206" s="504" t="s">
        <v>190</v>
      </c>
    </row>
    <row r="207" spans="1:6" ht="12.75" customHeight="1">
      <c r="A207" s="501">
        <f t="shared" si="11"/>
        <v>186</v>
      </c>
      <c r="B207" s="502" t="s">
        <v>1980</v>
      </c>
      <c r="C207" s="503">
        <v>142500</v>
      </c>
      <c r="D207" s="504" t="s">
        <v>190</v>
      </c>
    </row>
    <row r="208" spans="1:6" ht="12.75" customHeight="1">
      <c r="A208" s="501">
        <f t="shared" si="11"/>
        <v>187</v>
      </c>
      <c r="B208" s="502" t="s">
        <v>1981</v>
      </c>
      <c r="C208" s="503">
        <v>600000</v>
      </c>
      <c r="D208" s="504" t="s">
        <v>190</v>
      </c>
    </row>
    <row r="209" spans="1:9" ht="12.75" customHeight="1">
      <c r="A209" s="501">
        <f t="shared" si="11"/>
        <v>188</v>
      </c>
      <c r="B209" s="502" t="s">
        <v>2270</v>
      </c>
      <c r="C209" s="503">
        <v>10000</v>
      </c>
      <c r="D209" s="504" t="s">
        <v>682</v>
      </c>
    </row>
    <row r="210" spans="1:9" ht="12.75" customHeight="1">
      <c r="A210" s="501">
        <f t="shared" si="11"/>
        <v>189</v>
      </c>
      <c r="B210" s="1182" t="s">
        <v>3318</v>
      </c>
      <c r="C210" s="1210">
        <v>13500</v>
      </c>
      <c r="D210" s="504" t="s">
        <v>682</v>
      </c>
    </row>
    <row r="211" spans="1:9" ht="12.75" customHeight="1">
      <c r="A211" s="501">
        <f t="shared" si="11"/>
        <v>190</v>
      </c>
      <c r="B211" s="1182" t="s">
        <v>3319</v>
      </c>
      <c r="C211" s="1210">
        <v>9500</v>
      </c>
      <c r="D211" s="504" t="s">
        <v>682</v>
      </c>
    </row>
    <row r="212" spans="1:9">
      <c r="A212" s="501">
        <f t="shared" si="11"/>
        <v>191</v>
      </c>
      <c r="B212" s="502" t="s">
        <v>3258</v>
      </c>
      <c r="C212" s="503">
        <v>40000</v>
      </c>
      <c r="D212" s="504" t="s">
        <v>163</v>
      </c>
    </row>
    <row r="213" spans="1:9" s="495" customFormat="1">
      <c r="A213" s="526" t="s">
        <v>1982</v>
      </c>
      <c r="B213" s="527" t="s">
        <v>1983</v>
      </c>
      <c r="C213" s="528"/>
      <c r="D213" s="529"/>
      <c r="I213" s="334"/>
    </row>
    <row r="214" spans="1:9" s="495" customFormat="1">
      <c r="A214" s="530">
        <v>1</v>
      </c>
      <c r="B214" s="531" t="s">
        <v>263</v>
      </c>
      <c r="C214" s="532">
        <v>65000</v>
      </c>
      <c r="D214" s="533" t="s">
        <v>1984</v>
      </c>
      <c r="I214" s="334"/>
    </row>
    <row r="215" spans="1:9" s="495" customFormat="1">
      <c r="A215" s="530">
        <f>A214+1</f>
        <v>2</v>
      </c>
      <c r="B215" s="534" t="s">
        <v>287</v>
      </c>
      <c r="C215" s="535">
        <v>418000</v>
      </c>
      <c r="D215" s="536" t="s">
        <v>1984</v>
      </c>
      <c r="I215" s="334"/>
    </row>
    <row r="216" spans="1:9" ht="12.75" customHeight="1">
      <c r="A216" s="537">
        <f t="shared" ref="A216:A231" si="13">1+A215</f>
        <v>3</v>
      </c>
      <c r="B216" s="538" t="s">
        <v>1985</v>
      </c>
      <c r="C216" s="503">
        <v>451000</v>
      </c>
      <c r="D216" s="536" t="s">
        <v>1984</v>
      </c>
    </row>
    <row r="217" spans="1:9" s="495" customFormat="1">
      <c r="A217" s="537">
        <f t="shared" si="13"/>
        <v>4</v>
      </c>
      <c r="B217" s="539" t="s">
        <v>292</v>
      </c>
      <c r="C217" s="540">
        <v>356000</v>
      </c>
      <c r="D217" s="536" t="s">
        <v>1984</v>
      </c>
      <c r="I217" s="334"/>
    </row>
    <row r="218" spans="1:9" ht="12.75" customHeight="1">
      <c r="A218" s="537">
        <f t="shared" si="13"/>
        <v>5</v>
      </c>
      <c r="B218" s="541" t="s">
        <v>1986</v>
      </c>
      <c r="C218" s="542">
        <v>277000</v>
      </c>
      <c r="D218" s="543" t="s">
        <v>1984</v>
      </c>
    </row>
    <row r="219" spans="1:9" s="495" customFormat="1">
      <c r="A219" s="537">
        <f t="shared" si="13"/>
        <v>6</v>
      </c>
      <c r="B219" s="534" t="s">
        <v>1987</v>
      </c>
      <c r="C219" s="535">
        <v>654000</v>
      </c>
      <c r="D219" s="536" t="s">
        <v>1984</v>
      </c>
      <c r="I219" s="334"/>
    </row>
    <row r="220" spans="1:9" s="495" customFormat="1">
      <c r="A220" s="537">
        <f t="shared" si="13"/>
        <v>7</v>
      </c>
      <c r="B220" s="534" t="s">
        <v>1988</v>
      </c>
      <c r="C220" s="535">
        <v>420000</v>
      </c>
      <c r="D220" s="536" t="s">
        <v>1984</v>
      </c>
      <c r="I220" s="334"/>
    </row>
    <row r="221" spans="1:9" ht="12.75" customHeight="1">
      <c r="A221" s="537">
        <f t="shared" si="13"/>
        <v>8</v>
      </c>
      <c r="B221" s="544" t="s">
        <v>1989</v>
      </c>
      <c r="C221" s="545">
        <v>402000</v>
      </c>
      <c r="D221" s="536" t="s">
        <v>1984</v>
      </c>
    </row>
    <row r="222" spans="1:9" ht="12.75" customHeight="1">
      <c r="A222" s="537">
        <f t="shared" si="13"/>
        <v>9</v>
      </c>
      <c r="B222" s="544" t="s">
        <v>1990</v>
      </c>
      <c r="C222" s="545">
        <v>261000</v>
      </c>
      <c r="D222" s="536" t="s">
        <v>1984</v>
      </c>
    </row>
    <row r="223" spans="1:9" ht="12.75" customHeight="1">
      <c r="A223" s="537">
        <f t="shared" si="13"/>
        <v>10</v>
      </c>
      <c r="B223" s="538" t="s">
        <v>1991</v>
      </c>
      <c r="C223" s="503">
        <v>427000</v>
      </c>
      <c r="D223" s="536" t="s">
        <v>1984</v>
      </c>
    </row>
    <row r="224" spans="1:9">
      <c r="A224" s="537">
        <f t="shared" si="13"/>
        <v>11</v>
      </c>
      <c r="B224" s="538" t="s">
        <v>1992</v>
      </c>
      <c r="C224" s="503">
        <v>402000</v>
      </c>
      <c r="D224" s="504" t="s">
        <v>262</v>
      </c>
    </row>
    <row r="225" spans="1:9">
      <c r="A225" s="537">
        <f t="shared" si="13"/>
        <v>12</v>
      </c>
      <c r="B225" s="538" t="s">
        <v>1993</v>
      </c>
      <c r="C225" s="503">
        <v>261000</v>
      </c>
      <c r="D225" s="504" t="s">
        <v>262</v>
      </c>
    </row>
    <row r="226" spans="1:9">
      <c r="A226" s="537">
        <f t="shared" si="13"/>
        <v>13</v>
      </c>
      <c r="B226" s="538" t="s">
        <v>1994</v>
      </c>
      <c r="C226" s="503">
        <v>303000</v>
      </c>
      <c r="D226" s="504" t="s">
        <v>262</v>
      </c>
    </row>
    <row r="227" spans="1:9">
      <c r="A227" s="537">
        <f t="shared" si="13"/>
        <v>14</v>
      </c>
      <c r="B227" s="538" t="s">
        <v>1995</v>
      </c>
      <c r="C227" s="503">
        <v>468000</v>
      </c>
      <c r="D227" s="504" t="s">
        <v>262</v>
      </c>
    </row>
    <row r="228" spans="1:9" ht="13.5" thickBot="1">
      <c r="A228" s="546">
        <f t="shared" si="13"/>
        <v>15</v>
      </c>
      <c r="B228" s="547" t="s">
        <v>289</v>
      </c>
      <c r="C228" s="548">
        <v>250000</v>
      </c>
      <c r="D228" s="518" t="s">
        <v>186</v>
      </c>
    </row>
    <row r="229" spans="1:9">
      <c r="A229" s="549">
        <f t="shared" si="13"/>
        <v>16</v>
      </c>
      <c r="B229" s="550" t="s">
        <v>1996</v>
      </c>
      <c r="C229" s="551">
        <v>75000</v>
      </c>
      <c r="D229" s="552" t="s">
        <v>186</v>
      </c>
    </row>
    <row r="230" spans="1:9">
      <c r="A230" s="537">
        <f t="shared" si="13"/>
        <v>17</v>
      </c>
      <c r="B230" s="538" t="s">
        <v>3249</v>
      </c>
      <c r="C230" s="553">
        <v>100000</v>
      </c>
      <c r="D230" s="504" t="s">
        <v>2393</v>
      </c>
    </row>
    <row r="231" spans="1:9">
      <c r="A231" s="537">
        <f t="shared" si="13"/>
        <v>18</v>
      </c>
      <c r="B231" s="538" t="s">
        <v>3255</v>
      </c>
      <c r="C231" s="553">
        <f>250000/7</f>
        <v>35714.285714285717</v>
      </c>
      <c r="D231" s="554" t="s">
        <v>262</v>
      </c>
    </row>
    <row r="232" spans="1:9" s="495" customFormat="1">
      <c r="A232" s="501"/>
      <c r="B232" s="555"/>
      <c r="C232" s="503"/>
      <c r="D232" s="543"/>
      <c r="I232" s="334"/>
    </row>
    <row r="233" spans="1:9" s="348" customFormat="1">
      <c r="A233" s="556" t="s">
        <v>1997</v>
      </c>
      <c r="B233" s="557" t="s">
        <v>1998</v>
      </c>
      <c r="C233" s="558"/>
      <c r="D233" s="559"/>
      <c r="I233" s="334"/>
    </row>
    <row r="234" spans="1:9" s="564" customFormat="1" ht="13.5" customHeight="1">
      <c r="A234" s="560">
        <v>1</v>
      </c>
      <c r="B234" s="974" t="s">
        <v>3023</v>
      </c>
      <c r="C234" s="1183">
        <v>350000000</v>
      </c>
      <c r="D234" s="563" t="s">
        <v>4</v>
      </c>
      <c r="E234" s="366"/>
      <c r="F234" s="366"/>
      <c r="I234" s="334"/>
    </row>
    <row r="235" spans="1:9" s="564" customFormat="1" ht="13.5" customHeight="1">
      <c r="A235" s="973"/>
      <c r="B235" s="974" t="s">
        <v>3024</v>
      </c>
      <c r="C235" s="1184">
        <v>300000000</v>
      </c>
      <c r="D235" s="563" t="s">
        <v>4</v>
      </c>
      <c r="E235" s="366"/>
      <c r="F235" s="366"/>
      <c r="I235" s="334"/>
    </row>
    <row r="236" spans="1:9" s="564" customFormat="1" ht="13.5" customHeight="1">
      <c r="A236" s="565">
        <f>1+A234</f>
        <v>2</v>
      </c>
      <c r="B236" s="561" t="s">
        <v>1999</v>
      </c>
      <c r="C236" s="566">
        <f>330000000*1.1</f>
        <v>363000000</v>
      </c>
      <c r="D236" s="563" t="s">
        <v>4</v>
      </c>
      <c r="E236" s="366"/>
      <c r="F236" s="366"/>
      <c r="I236" s="334"/>
    </row>
    <row r="237" spans="1:9" s="564" customFormat="1" ht="13.5" customHeight="1">
      <c r="A237" s="565">
        <f t="shared" ref="A237:A328" si="14">1+A236</f>
        <v>3</v>
      </c>
      <c r="B237" s="561" t="s">
        <v>809</v>
      </c>
      <c r="C237" s="562">
        <v>775</v>
      </c>
      <c r="D237" s="563" t="s">
        <v>808</v>
      </c>
      <c r="E237" s="366"/>
      <c r="F237" s="366"/>
      <c r="G237" s="564">
        <v>1</v>
      </c>
      <c r="I237" s="334"/>
    </row>
    <row r="238" spans="1:9" s="564" customFormat="1" ht="13.5" customHeight="1">
      <c r="A238" s="565">
        <f t="shared" si="14"/>
        <v>4</v>
      </c>
      <c r="B238" s="561" t="s">
        <v>812</v>
      </c>
      <c r="C238" s="566">
        <v>172</v>
      </c>
      <c r="D238" s="563" t="s">
        <v>808</v>
      </c>
      <c r="E238" s="366"/>
      <c r="F238" s="366"/>
      <c r="I238" s="334"/>
    </row>
    <row r="239" spans="1:9" s="564" customFormat="1" ht="13.5" customHeight="1">
      <c r="A239" s="565">
        <f t="shared" si="14"/>
        <v>5</v>
      </c>
      <c r="B239" s="561" t="s">
        <v>815</v>
      </c>
      <c r="C239" s="566">
        <v>120</v>
      </c>
      <c r="D239" s="563" t="s">
        <v>808</v>
      </c>
      <c r="E239" s="366"/>
      <c r="F239" s="366"/>
      <c r="I239" s="334"/>
    </row>
    <row r="240" spans="1:9" s="564" customFormat="1" ht="13.5" customHeight="1">
      <c r="A240" s="565">
        <f t="shared" si="14"/>
        <v>6</v>
      </c>
      <c r="B240" s="561" t="s">
        <v>818</v>
      </c>
      <c r="C240" s="567">
        <v>75500000</v>
      </c>
      <c r="D240" s="563" t="s">
        <v>808</v>
      </c>
      <c r="E240" s="366"/>
      <c r="F240" s="366"/>
      <c r="I240" s="334"/>
    </row>
    <row r="241" spans="1:9" s="564" customFormat="1" ht="13.5" customHeight="1">
      <c r="A241" s="565">
        <f t="shared" si="14"/>
        <v>7</v>
      </c>
      <c r="B241" s="561" t="s">
        <v>2000</v>
      </c>
      <c r="C241" s="567">
        <v>10000</v>
      </c>
      <c r="D241" s="568" t="s">
        <v>682</v>
      </c>
      <c r="E241" s="366"/>
      <c r="F241" s="366"/>
      <c r="I241" s="334"/>
    </row>
    <row r="242" spans="1:9" s="573" customFormat="1" ht="26">
      <c r="A242" s="569">
        <f t="shared" si="14"/>
        <v>8</v>
      </c>
      <c r="B242" s="570" t="s">
        <v>823</v>
      </c>
      <c r="C242" s="571" t="e">
        <f>'Bahan MEP'!#REF!</f>
        <v>#REF!</v>
      </c>
      <c r="D242" s="572" t="s">
        <v>4</v>
      </c>
      <c r="G242" s="366"/>
      <c r="I242" s="334"/>
    </row>
    <row r="243" spans="1:9" s="366" customFormat="1" ht="26">
      <c r="A243" s="569">
        <f t="shared" si="14"/>
        <v>9</v>
      </c>
      <c r="B243" s="574" t="s">
        <v>2001</v>
      </c>
      <c r="C243" s="575">
        <v>155000000</v>
      </c>
      <c r="D243" s="572" t="s">
        <v>4</v>
      </c>
      <c r="I243" s="334"/>
    </row>
    <row r="244" spans="1:9" s="366" customFormat="1" ht="26">
      <c r="A244" s="569">
        <f t="shared" si="14"/>
        <v>10</v>
      </c>
      <c r="B244" s="576" t="s">
        <v>829</v>
      </c>
      <c r="C244" s="577" t="e">
        <f>'Bahan MEP'!#REF!</f>
        <v>#REF!</v>
      </c>
      <c r="D244" s="578" t="s">
        <v>4</v>
      </c>
      <c r="I244" s="334"/>
    </row>
    <row r="245" spans="1:9" s="366" customFormat="1" ht="26">
      <c r="A245" s="579">
        <f t="shared" si="14"/>
        <v>11</v>
      </c>
      <c r="B245" s="574" t="s">
        <v>832</v>
      </c>
      <c r="C245" s="577" t="e">
        <f>'Bahan MEP'!#REF!</f>
        <v>#REF!</v>
      </c>
      <c r="D245" s="578" t="s">
        <v>4</v>
      </c>
      <c r="I245" s="334"/>
    </row>
    <row r="246" spans="1:9" s="366" customFormat="1" ht="26">
      <c r="A246" s="579">
        <f t="shared" si="14"/>
        <v>12</v>
      </c>
      <c r="B246" s="580" t="s">
        <v>835</v>
      </c>
      <c r="C246" s="577">
        <v>12750000</v>
      </c>
      <c r="D246" s="578" t="s">
        <v>4</v>
      </c>
      <c r="I246" s="334"/>
    </row>
    <row r="247" spans="1:9" s="366" customFormat="1" ht="26">
      <c r="A247" s="579">
        <f t="shared" si="14"/>
        <v>13</v>
      </c>
      <c r="B247" s="580" t="s">
        <v>838</v>
      </c>
      <c r="C247" s="577">
        <v>12700000</v>
      </c>
      <c r="D247" s="578" t="s">
        <v>4</v>
      </c>
      <c r="I247" s="334"/>
    </row>
    <row r="248" spans="1:9" s="573" customFormat="1" ht="26">
      <c r="A248" s="579">
        <f t="shared" si="14"/>
        <v>14</v>
      </c>
      <c r="B248" s="580" t="s">
        <v>841</v>
      </c>
      <c r="C248" s="577">
        <v>12700000</v>
      </c>
      <c r="D248" s="578" t="s">
        <v>4</v>
      </c>
      <c r="I248" s="334"/>
    </row>
    <row r="249" spans="1:9" s="573" customFormat="1" ht="26">
      <c r="A249" s="579">
        <f t="shared" si="14"/>
        <v>15</v>
      </c>
      <c r="B249" s="580" t="s">
        <v>844</v>
      </c>
      <c r="C249" s="577">
        <v>12700000</v>
      </c>
      <c r="D249" s="578" t="s">
        <v>4</v>
      </c>
      <c r="I249" s="334"/>
    </row>
    <row r="250" spans="1:9" s="573" customFormat="1" ht="26">
      <c r="A250" s="579">
        <f t="shared" si="14"/>
        <v>16</v>
      </c>
      <c r="B250" s="580" t="s">
        <v>847</v>
      </c>
      <c r="C250" s="577">
        <v>12700000</v>
      </c>
      <c r="D250" s="578" t="s">
        <v>4</v>
      </c>
      <c r="I250" s="334"/>
    </row>
    <row r="251" spans="1:9" s="573" customFormat="1" ht="26">
      <c r="A251" s="579">
        <f t="shared" si="14"/>
        <v>17</v>
      </c>
      <c r="B251" s="580" t="s">
        <v>850</v>
      </c>
      <c r="C251" s="577">
        <v>12700000</v>
      </c>
      <c r="D251" s="578" t="s">
        <v>4</v>
      </c>
      <c r="I251" s="334"/>
    </row>
    <row r="252" spans="1:9" s="573" customFormat="1" ht="26">
      <c r="A252" s="579">
        <f t="shared" si="14"/>
        <v>18</v>
      </c>
      <c r="B252" s="581" t="s">
        <v>853</v>
      </c>
      <c r="C252" s="577">
        <v>12700000</v>
      </c>
      <c r="D252" s="578" t="s">
        <v>4</v>
      </c>
      <c r="I252" s="334"/>
    </row>
    <row r="253" spans="1:9" s="366" customFormat="1" ht="26">
      <c r="A253" s="579">
        <f t="shared" si="14"/>
        <v>19</v>
      </c>
      <c r="B253" s="581" t="s">
        <v>856</v>
      </c>
      <c r="C253" s="577" t="e">
        <f>'Bahan MEP'!#REF!</f>
        <v>#REF!</v>
      </c>
      <c r="D253" s="578" t="s">
        <v>4</v>
      </c>
      <c r="I253" s="334"/>
    </row>
    <row r="254" spans="1:9" s="366" customFormat="1" ht="26">
      <c r="A254" s="579">
        <f t="shared" si="14"/>
        <v>20</v>
      </c>
      <c r="B254" s="581" t="s">
        <v>859</v>
      </c>
      <c r="C254" s="577">
        <v>12250000</v>
      </c>
      <c r="D254" s="578" t="s">
        <v>4</v>
      </c>
      <c r="I254" s="334"/>
    </row>
    <row r="255" spans="1:9" s="573" customFormat="1" ht="26">
      <c r="A255" s="579">
        <f t="shared" si="14"/>
        <v>21</v>
      </c>
      <c r="B255" s="581" t="s">
        <v>862</v>
      </c>
      <c r="C255" s="577">
        <v>12700000</v>
      </c>
      <c r="D255" s="578" t="s">
        <v>4</v>
      </c>
      <c r="I255" s="334"/>
    </row>
    <row r="256" spans="1:9" s="366" customFormat="1" ht="26">
      <c r="A256" s="579">
        <f t="shared" si="14"/>
        <v>22</v>
      </c>
      <c r="B256" s="581" t="s">
        <v>865</v>
      </c>
      <c r="C256" s="577">
        <v>12700000</v>
      </c>
      <c r="D256" s="578" t="s">
        <v>4</v>
      </c>
      <c r="I256" s="334"/>
    </row>
    <row r="257" spans="1:9" s="366" customFormat="1" ht="26">
      <c r="A257" s="579">
        <f t="shared" si="14"/>
        <v>23</v>
      </c>
      <c r="B257" s="581" t="s">
        <v>868</v>
      </c>
      <c r="C257" s="577">
        <v>12700000</v>
      </c>
      <c r="D257" s="578" t="s">
        <v>4</v>
      </c>
      <c r="I257" s="334"/>
    </row>
    <row r="258" spans="1:9" s="366" customFormat="1" ht="26">
      <c r="A258" s="579">
        <f t="shared" si="14"/>
        <v>24</v>
      </c>
      <c r="B258" s="581" t="s">
        <v>871</v>
      </c>
      <c r="C258" s="577">
        <v>12700000</v>
      </c>
      <c r="D258" s="578" t="s">
        <v>4</v>
      </c>
      <c r="I258" s="334"/>
    </row>
    <row r="259" spans="1:9" s="366" customFormat="1" ht="26.5" thickBot="1">
      <c r="A259" s="582">
        <f t="shared" si="14"/>
        <v>25</v>
      </c>
      <c r="B259" s="583" t="s">
        <v>874</v>
      </c>
      <c r="C259" s="577">
        <v>12700000</v>
      </c>
      <c r="D259" s="584" t="s">
        <v>4</v>
      </c>
      <c r="I259" s="334"/>
    </row>
    <row r="260" spans="1:9" s="366" customFormat="1" ht="26">
      <c r="A260" s="585">
        <f t="shared" si="14"/>
        <v>26</v>
      </c>
      <c r="B260" s="586" t="s">
        <v>877</v>
      </c>
      <c r="C260" s="587">
        <v>18000000</v>
      </c>
      <c r="D260" s="588" t="s">
        <v>4</v>
      </c>
      <c r="I260" s="334"/>
    </row>
    <row r="261" spans="1:9" s="366" customFormat="1" ht="26">
      <c r="A261" s="579">
        <f t="shared" si="14"/>
        <v>27</v>
      </c>
      <c r="B261" s="576" t="s">
        <v>880</v>
      </c>
      <c r="C261" s="575" t="e">
        <f>'Bahan MEP'!#REF!</f>
        <v>#REF!</v>
      </c>
      <c r="D261" s="578" t="s">
        <v>4</v>
      </c>
      <c r="I261" s="334"/>
    </row>
    <row r="262" spans="1:9" s="366" customFormat="1" ht="26">
      <c r="A262" s="579">
        <f t="shared" si="14"/>
        <v>28</v>
      </c>
      <c r="B262" s="589" t="s">
        <v>883</v>
      </c>
      <c r="C262" s="590">
        <v>15000000</v>
      </c>
      <c r="D262" s="591" t="s">
        <v>4</v>
      </c>
      <c r="I262" s="334"/>
    </row>
    <row r="263" spans="1:9" s="366" customFormat="1" ht="26">
      <c r="A263" s="579">
        <f t="shared" si="14"/>
        <v>29</v>
      </c>
      <c r="B263" s="589" t="s">
        <v>886</v>
      </c>
      <c r="C263" s="592">
        <v>15000000</v>
      </c>
      <c r="D263" s="593" t="s">
        <v>4</v>
      </c>
      <c r="I263" s="334"/>
    </row>
    <row r="264" spans="1:9" s="366" customFormat="1" ht="26">
      <c r="A264" s="579">
        <f t="shared" si="14"/>
        <v>30</v>
      </c>
      <c r="B264" s="574" t="s">
        <v>889</v>
      </c>
      <c r="C264" s="577">
        <v>12250000</v>
      </c>
      <c r="D264" s="578" t="s">
        <v>4</v>
      </c>
      <c r="I264" s="334"/>
    </row>
    <row r="265" spans="1:9" s="366" customFormat="1" ht="26">
      <c r="A265" s="579">
        <f t="shared" si="14"/>
        <v>31</v>
      </c>
      <c r="B265" s="574" t="s">
        <v>892</v>
      </c>
      <c r="C265" s="577">
        <v>12250000</v>
      </c>
      <c r="D265" s="578" t="s">
        <v>4</v>
      </c>
      <c r="I265" s="334"/>
    </row>
    <row r="266" spans="1:9" s="366" customFormat="1" ht="26">
      <c r="A266" s="579">
        <f t="shared" si="14"/>
        <v>32</v>
      </c>
      <c r="B266" s="589" t="s">
        <v>895</v>
      </c>
      <c r="C266" s="577">
        <v>22000000</v>
      </c>
      <c r="D266" s="594" t="s">
        <v>4</v>
      </c>
      <c r="I266" s="334"/>
    </row>
    <row r="267" spans="1:9" s="366" customFormat="1" ht="26">
      <c r="A267" s="579">
        <f t="shared" si="14"/>
        <v>33</v>
      </c>
      <c r="B267" s="576" t="s">
        <v>898</v>
      </c>
      <c r="C267" s="577">
        <v>12250000</v>
      </c>
      <c r="D267" s="593" t="s">
        <v>4</v>
      </c>
      <c r="I267" s="334"/>
    </row>
    <row r="268" spans="1:9" s="366" customFormat="1" ht="26">
      <c r="A268" s="579">
        <f t="shared" si="14"/>
        <v>34</v>
      </c>
      <c r="B268" s="576" t="s">
        <v>901</v>
      </c>
      <c r="C268" s="577">
        <v>12250000</v>
      </c>
      <c r="D268" s="593" t="s">
        <v>4</v>
      </c>
      <c r="I268" s="334"/>
    </row>
    <row r="269" spans="1:9" s="366" customFormat="1" ht="26">
      <c r="A269" s="579">
        <f t="shared" si="14"/>
        <v>35</v>
      </c>
      <c r="B269" s="576" t="s">
        <v>904</v>
      </c>
      <c r="C269" s="577">
        <v>12250000</v>
      </c>
      <c r="D269" s="593" t="s">
        <v>4</v>
      </c>
      <c r="I269" s="334"/>
    </row>
    <row r="270" spans="1:9" s="366" customFormat="1" ht="26">
      <c r="A270" s="579">
        <f t="shared" si="14"/>
        <v>36</v>
      </c>
      <c r="B270" s="576" t="s">
        <v>907</v>
      </c>
      <c r="C270" s="577">
        <v>12250000</v>
      </c>
      <c r="D270" s="593" t="s">
        <v>4</v>
      </c>
      <c r="I270" s="334"/>
    </row>
    <row r="271" spans="1:9" s="366" customFormat="1" ht="26">
      <c r="A271" s="579">
        <f t="shared" si="14"/>
        <v>37</v>
      </c>
      <c r="B271" s="576" t="s">
        <v>910</v>
      </c>
      <c r="C271" s="577">
        <v>12250000</v>
      </c>
      <c r="D271" s="593" t="s">
        <v>4</v>
      </c>
      <c r="I271" s="334"/>
    </row>
    <row r="272" spans="1:9" s="366" customFormat="1" ht="26">
      <c r="A272" s="579">
        <f t="shared" si="14"/>
        <v>38</v>
      </c>
      <c r="B272" s="576" t="s">
        <v>913</v>
      </c>
      <c r="C272" s="577">
        <v>12250000</v>
      </c>
      <c r="D272" s="593" t="s">
        <v>4</v>
      </c>
      <c r="I272" s="334"/>
    </row>
    <row r="273" spans="1:9" s="366" customFormat="1" ht="26">
      <c r="A273" s="579">
        <f t="shared" si="14"/>
        <v>39</v>
      </c>
      <c r="B273" s="576" t="s">
        <v>916</v>
      </c>
      <c r="C273" s="577">
        <v>12250000</v>
      </c>
      <c r="D273" s="593" t="s">
        <v>4</v>
      </c>
      <c r="I273" s="334"/>
    </row>
    <row r="274" spans="1:9" s="366" customFormat="1" ht="26">
      <c r="A274" s="579">
        <f t="shared" si="14"/>
        <v>40</v>
      </c>
      <c r="B274" s="576" t="s">
        <v>919</v>
      </c>
      <c r="C274" s="577">
        <v>12250000</v>
      </c>
      <c r="D274" s="593" t="s">
        <v>4</v>
      </c>
      <c r="I274" s="334"/>
    </row>
    <row r="275" spans="1:9" s="366" customFormat="1" ht="26">
      <c r="A275" s="579">
        <f t="shared" si="14"/>
        <v>41</v>
      </c>
      <c r="B275" s="576" t="s">
        <v>922</v>
      </c>
      <c r="C275" s="577" t="e">
        <f>'Bahan MEP'!#REF!</f>
        <v>#REF!</v>
      </c>
      <c r="D275" s="593" t="s">
        <v>4</v>
      </c>
      <c r="I275" s="334"/>
    </row>
    <row r="276" spans="1:9" s="366" customFormat="1" ht="26">
      <c r="A276" s="579">
        <f t="shared" si="14"/>
        <v>42</v>
      </c>
      <c r="B276" s="576" t="s">
        <v>925</v>
      </c>
      <c r="C276" s="577" t="e">
        <f>'Bahan MEP'!#REF!</f>
        <v>#REF!</v>
      </c>
      <c r="D276" s="593" t="s">
        <v>4</v>
      </c>
      <c r="I276" s="334"/>
    </row>
    <row r="277" spans="1:9" s="366" customFormat="1" ht="26">
      <c r="A277" s="579">
        <f t="shared" si="14"/>
        <v>43</v>
      </c>
      <c r="B277" s="576" t="s">
        <v>928</v>
      </c>
      <c r="C277" s="577">
        <v>9000000</v>
      </c>
      <c r="D277" s="593" t="s">
        <v>4</v>
      </c>
      <c r="I277" s="334"/>
    </row>
    <row r="278" spans="1:9" s="366" customFormat="1" ht="26">
      <c r="A278" s="579">
        <f t="shared" si="14"/>
        <v>44</v>
      </c>
      <c r="B278" s="576" t="s">
        <v>931</v>
      </c>
      <c r="C278" s="577">
        <v>22000000</v>
      </c>
      <c r="D278" s="593" t="s">
        <v>4</v>
      </c>
      <c r="I278" s="334"/>
    </row>
    <row r="279" spans="1:9" s="366" customFormat="1" ht="26">
      <c r="A279" s="579">
        <f t="shared" si="14"/>
        <v>45</v>
      </c>
      <c r="B279" s="576" t="s">
        <v>940</v>
      </c>
      <c r="C279" s="577" t="e">
        <f>C261</f>
        <v>#REF!</v>
      </c>
      <c r="D279" s="593" t="s">
        <v>4</v>
      </c>
      <c r="I279" s="334"/>
    </row>
    <row r="280" spans="1:9" s="366" customFormat="1">
      <c r="A280" s="579">
        <f t="shared" si="14"/>
        <v>46</v>
      </c>
      <c r="B280" s="595" t="s">
        <v>946</v>
      </c>
      <c r="C280" s="577">
        <f>6*1312827</f>
        <v>7876962</v>
      </c>
      <c r="D280" s="596" t="s">
        <v>441</v>
      </c>
      <c r="I280" s="334"/>
    </row>
    <row r="281" spans="1:9" s="366" customFormat="1">
      <c r="A281" s="579">
        <f t="shared" si="14"/>
        <v>47</v>
      </c>
      <c r="B281" s="595" t="s">
        <v>2002</v>
      </c>
      <c r="C281" s="577">
        <f>4*29291</f>
        <v>117164</v>
      </c>
      <c r="D281" s="596" t="s">
        <v>441</v>
      </c>
      <c r="I281" s="334"/>
    </row>
    <row r="282" spans="1:9" s="366" customFormat="1">
      <c r="A282" s="579">
        <f t="shared" si="14"/>
        <v>48</v>
      </c>
      <c r="B282" s="595" t="s">
        <v>2003</v>
      </c>
      <c r="C282" s="577">
        <f>4*32427</f>
        <v>129708</v>
      </c>
      <c r="D282" s="596" t="s">
        <v>441</v>
      </c>
      <c r="I282" s="334"/>
    </row>
    <row r="283" spans="1:9" s="366" customFormat="1">
      <c r="A283" s="579">
        <f t="shared" si="14"/>
        <v>49</v>
      </c>
      <c r="B283" s="595" t="s">
        <v>3468</v>
      </c>
      <c r="C283" s="577">
        <f>231000*1.1</f>
        <v>254100.00000000003</v>
      </c>
      <c r="D283" s="596" t="s">
        <v>441</v>
      </c>
      <c r="I283" s="334"/>
    </row>
    <row r="284" spans="1:9" s="366" customFormat="1">
      <c r="A284" s="579">
        <f t="shared" si="14"/>
        <v>50</v>
      </c>
      <c r="B284" s="1276" t="s">
        <v>3530</v>
      </c>
      <c r="C284" s="1277">
        <f>57500+15000</f>
        <v>72500</v>
      </c>
      <c r="D284" s="1266" t="s">
        <v>441</v>
      </c>
      <c r="I284" s="334"/>
    </row>
    <row r="285" spans="1:9" s="366" customFormat="1">
      <c r="A285" s="579">
        <f t="shared" si="14"/>
        <v>51</v>
      </c>
      <c r="B285" s="595" t="s">
        <v>2004</v>
      </c>
      <c r="C285" s="577">
        <v>65591</v>
      </c>
      <c r="D285" s="596" t="s">
        <v>441</v>
      </c>
      <c r="I285" s="334"/>
    </row>
    <row r="286" spans="1:9" s="366" customFormat="1">
      <c r="A286" s="579">
        <f t="shared" si="14"/>
        <v>52</v>
      </c>
      <c r="B286" s="595" t="s">
        <v>2896</v>
      </c>
      <c r="C286" s="951">
        <v>22500</v>
      </c>
      <c r="D286" s="596" t="s">
        <v>441</v>
      </c>
      <c r="I286" s="334"/>
    </row>
    <row r="287" spans="1:9" s="366" customFormat="1">
      <c r="A287" s="579">
        <f t="shared" si="14"/>
        <v>53</v>
      </c>
      <c r="B287" s="950" t="s">
        <v>2933</v>
      </c>
      <c r="C287" s="951">
        <v>62000</v>
      </c>
      <c r="D287" s="596" t="s">
        <v>441</v>
      </c>
      <c r="I287" s="334"/>
    </row>
    <row r="288" spans="1:9" s="366" customFormat="1">
      <c r="A288" s="579">
        <f t="shared" si="14"/>
        <v>54</v>
      </c>
      <c r="B288" s="595" t="s">
        <v>2005</v>
      </c>
      <c r="C288" s="577">
        <v>38418</v>
      </c>
      <c r="D288" s="596" t="s">
        <v>441</v>
      </c>
      <c r="I288" s="334"/>
    </row>
    <row r="289" spans="1:9" s="366" customFormat="1">
      <c r="A289" s="579">
        <f t="shared" si="14"/>
        <v>55</v>
      </c>
      <c r="B289" s="595" t="s">
        <v>2006</v>
      </c>
      <c r="C289" s="577">
        <f>4*93139</f>
        <v>372556</v>
      </c>
      <c r="D289" s="596" t="s">
        <v>441</v>
      </c>
      <c r="I289" s="334"/>
    </row>
    <row r="290" spans="1:9" s="366" customFormat="1">
      <c r="A290" s="579">
        <f t="shared" si="14"/>
        <v>56</v>
      </c>
      <c r="B290" s="595" t="s">
        <v>2007</v>
      </c>
      <c r="C290" s="577">
        <f>4*425000</f>
        <v>1700000</v>
      </c>
      <c r="D290" s="596" t="s">
        <v>441</v>
      </c>
      <c r="I290" s="334"/>
    </row>
    <row r="291" spans="1:9" s="366" customFormat="1">
      <c r="A291" s="579">
        <f t="shared" si="14"/>
        <v>57</v>
      </c>
      <c r="B291" s="595" t="s">
        <v>2004</v>
      </c>
      <c r="C291" s="577">
        <f>C285</f>
        <v>65591</v>
      </c>
      <c r="D291" s="596" t="s">
        <v>441</v>
      </c>
      <c r="I291" s="334"/>
    </row>
    <row r="292" spans="1:9" s="366" customFormat="1">
      <c r="A292" s="579">
        <f t="shared" si="14"/>
        <v>58</v>
      </c>
      <c r="B292" s="595" t="s">
        <v>3061</v>
      </c>
      <c r="C292" s="951">
        <v>3544000</v>
      </c>
      <c r="D292" s="596" t="s">
        <v>441</v>
      </c>
      <c r="I292" s="334"/>
    </row>
    <row r="293" spans="1:9" s="366" customFormat="1">
      <c r="A293" s="579">
        <f t="shared" si="14"/>
        <v>59</v>
      </c>
      <c r="B293" s="595" t="s">
        <v>3080</v>
      </c>
      <c r="C293" s="951">
        <v>1199000</v>
      </c>
      <c r="D293" s="596" t="s">
        <v>441</v>
      </c>
      <c r="I293" s="334"/>
    </row>
    <row r="294" spans="1:9" s="366" customFormat="1">
      <c r="A294" s="579">
        <f t="shared" si="14"/>
        <v>60</v>
      </c>
      <c r="B294" s="595" t="s">
        <v>2008</v>
      </c>
      <c r="C294" s="577">
        <f>4*305000</f>
        <v>1220000</v>
      </c>
      <c r="D294" s="596" t="s">
        <v>441</v>
      </c>
      <c r="I294" s="334"/>
    </row>
    <row r="295" spans="1:9" s="366" customFormat="1">
      <c r="A295" s="579">
        <f t="shared" si="14"/>
        <v>61</v>
      </c>
      <c r="B295" s="595" t="s">
        <v>2009</v>
      </c>
      <c r="C295" s="577">
        <v>85000</v>
      </c>
      <c r="D295" s="596" t="s">
        <v>441</v>
      </c>
      <c r="I295" s="334"/>
    </row>
    <row r="296" spans="1:9" s="366" customFormat="1">
      <c r="A296" s="579">
        <f t="shared" si="14"/>
        <v>62</v>
      </c>
      <c r="B296" s="595" t="s">
        <v>3074</v>
      </c>
      <c r="C296" s="577">
        <v>231000</v>
      </c>
      <c r="D296" s="596" t="s">
        <v>441</v>
      </c>
      <c r="I296" s="334"/>
    </row>
    <row r="297" spans="1:9" s="366" customFormat="1">
      <c r="A297" s="579">
        <f t="shared" si="14"/>
        <v>63</v>
      </c>
      <c r="B297" s="595" t="s">
        <v>3077</v>
      </c>
      <c r="C297" s="577">
        <v>903000</v>
      </c>
      <c r="D297" s="596" t="s">
        <v>441</v>
      </c>
      <c r="I297" s="334"/>
    </row>
    <row r="298" spans="1:9" s="366" customFormat="1">
      <c r="A298" s="579">
        <f t="shared" si="14"/>
        <v>64</v>
      </c>
      <c r="B298" s="595" t="s">
        <v>2010</v>
      </c>
      <c r="C298" s="577">
        <v>17900</v>
      </c>
      <c r="D298" s="596" t="s">
        <v>441</v>
      </c>
      <c r="I298" s="334"/>
    </row>
    <row r="299" spans="1:9" s="366" customFormat="1">
      <c r="A299" s="579">
        <f t="shared" si="14"/>
        <v>65</v>
      </c>
      <c r="B299" s="597" t="s">
        <v>2011</v>
      </c>
      <c r="C299" s="598">
        <f>8*315000</f>
        <v>2520000</v>
      </c>
      <c r="D299" s="596" t="s">
        <v>441</v>
      </c>
      <c r="G299" s="579">
        <f t="shared" ref="G299" si="15">1+G298</f>
        <v>1</v>
      </c>
      <c r="I299" s="334"/>
    </row>
    <row r="300" spans="1:9" s="366" customFormat="1">
      <c r="A300" s="579">
        <f t="shared" si="14"/>
        <v>66</v>
      </c>
      <c r="B300" s="597" t="s">
        <v>2012</v>
      </c>
      <c r="C300" s="598">
        <f>8*67500</f>
        <v>540000</v>
      </c>
      <c r="D300" s="596" t="s">
        <v>441</v>
      </c>
      <c r="I300" s="334"/>
    </row>
    <row r="301" spans="1:9" s="366" customFormat="1">
      <c r="A301" s="579">
        <f t="shared" si="14"/>
        <v>67</v>
      </c>
      <c r="B301" s="597" t="s">
        <v>3476</v>
      </c>
      <c r="C301" s="1265">
        <v>125000</v>
      </c>
      <c r="D301" s="596" t="s">
        <v>441</v>
      </c>
      <c r="I301" s="334"/>
    </row>
    <row r="302" spans="1:9" s="366" customFormat="1">
      <c r="A302" s="579">
        <f t="shared" si="14"/>
        <v>68</v>
      </c>
      <c r="B302" s="597" t="s">
        <v>3552</v>
      </c>
      <c r="C302" s="1265">
        <v>115000</v>
      </c>
      <c r="D302" s="596" t="s">
        <v>441</v>
      </c>
      <c r="I302" s="334"/>
    </row>
    <row r="303" spans="1:9" s="366" customFormat="1">
      <c r="A303" s="579">
        <f t="shared" si="14"/>
        <v>69</v>
      </c>
      <c r="B303" s="597" t="s">
        <v>3475</v>
      </c>
      <c r="C303" s="1265">
        <v>37350</v>
      </c>
      <c r="D303" s="596" t="s">
        <v>441</v>
      </c>
      <c r="I303" s="334"/>
    </row>
    <row r="304" spans="1:9" s="366" customFormat="1">
      <c r="A304" s="579">
        <f t="shared" si="14"/>
        <v>70</v>
      </c>
      <c r="B304" s="597" t="s">
        <v>3431</v>
      </c>
      <c r="C304" s="1265">
        <v>42350</v>
      </c>
      <c r="D304" s="596" t="s">
        <v>441</v>
      </c>
      <c r="I304" s="334"/>
    </row>
    <row r="305" spans="1:9" s="366" customFormat="1">
      <c r="A305" s="579">
        <f t="shared" si="14"/>
        <v>71</v>
      </c>
      <c r="B305" s="597" t="s">
        <v>3455</v>
      </c>
      <c r="C305" s="1265">
        <v>13700</v>
      </c>
      <c r="D305" s="1266" t="s">
        <v>441</v>
      </c>
      <c r="I305" s="334"/>
    </row>
    <row r="306" spans="1:9" s="366" customFormat="1">
      <c r="A306" s="579">
        <f t="shared" si="14"/>
        <v>72</v>
      </c>
      <c r="B306" s="597" t="s">
        <v>2928</v>
      </c>
      <c r="C306" s="948">
        <v>76000</v>
      </c>
      <c r="D306" s="596" t="s">
        <v>441</v>
      </c>
      <c r="I306" s="334"/>
    </row>
    <row r="307" spans="1:9" s="366" customFormat="1">
      <c r="A307" s="579">
        <f t="shared" si="14"/>
        <v>73</v>
      </c>
      <c r="B307" s="597" t="s">
        <v>2013</v>
      </c>
      <c r="C307" s="598">
        <v>90000</v>
      </c>
      <c r="D307" s="596" t="s">
        <v>441</v>
      </c>
      <c r="I307" s="334"/>
    </row>
    <row r="308" spans="1:9" s="366" customFormat="1">
      <c r="A308" s="579">
        <f t="shared" si="14"/>
        <v>74</v>
      </c>
      <c r="B308" s="597" t="s">
        <v>2905</v>
      </c>
      <c r="C308" s="598">
        <v>95500</v>
      </c>
      <c r="D308" s="596" t="s">
        <v>441</v>
      </c>
      <c r="I308" s="334"/>
    </row>
    <row r="309" spans="1:9" s="366" customFormat="1">
      <c r="A309" s="579">
        <f t="shared" si="14"/>
        <v>75</v>
      </c>
      <c r="B309" s="597" t="s">
        <v>3541</v>
      </c>
      <c r="C309" s="598">
        <v>98000</v>
      </c>
      <c r="D309" s="596" t="s">
        <v>441</v>
      </c>
      <c r="I309" s="334"/>
    </row>
    <row r="310" spans="1:9" s="366" customFormat="1">
      <c r="A310" s="579">
        <f t="shared" si="14"/>
        <v>76</v>
      </c>
      <c r="B310" s="597" t="s">
        <v>2014</v>
      </c>
      <c r="C310" s="598">
        <v>105000</v>
      </c>
      <c r="D310" s="596" t="s">
        <v>441</v>
      </c>
      <c r="I310" s="334"/>
    </row>
    <row r="311" spans="1:9" s="366" customFormat="1">
      <c r="A311" s="579">
        <f t="shared" si="14"/>
        <v>77</v>
      </c>
      <c r="B311" s="597" t="s">
        <v>2015</v>
      </c>
      <c r="C311" s="598">
        <v>70000</v>
      </c>
      <c r="D311" s="596" t="s">
        <v>441</v>
      </c>
      <c r="I311" s="334"/>
    </row>
    <row r="312" spans="1:9" s="366" customFormat="1">
      <c r="A312" s="579">
        <f t="shared" si="14"/>
        <v>78</v>
      </c>
      <c r="B312" s="597" t="s">
        <v>3724</v>
      </c>
      <c r="C312" s="598">
        <v>172280</v>
      </c>
      <c r="D312" s="596" t="s">
        <v>441</v>
      </c>
      <c r="I312" s="334"/>
    </row>
    <row r="313" spans="1:9" s="366" customFormat="1">
      <c r="A313" s="579">
        <f t="shared" si="14"/>
        <v>79</v>
      </c>
      <c r="B313" s="597" t="s">
        <v>968</v>
      </c>
      <c r="C313" s="598">
        <v>199280</v>
      </c>
      <c r="D313" s="596" t="s">
        <v>441</v>
      </c>
      <c r="I313" s="334"/>
    </row>
    <row r="314" spans="1:9" s="366" customFormat="1">
      <c r="A314" s="579">
        <f t="shared" si="14"/>
        <v>80</v>
      </c>
      <c r="B314" s="597" t="s">
        <v>2016</v>
      </c>
      <c r="C314" s="598">
        <v>255700</v>
      </c>
      <c r="D314" s="596" t="s">
        <v>441</v>
      </c>
      <c r="I314" s="334"/>
    </row>
    <row r="315" spans="1:9" s="366" customFormat="1">
      <c r="A315" s="579">
        <f t="shared" si="14"/>
        <v>81</v>
      </c>
      <c r="B315" s="597" t="s">
        <v>980</v>
      </c>
      <c r="C315" s="598">
        <v>289400</v>
      </c>
      <c r="D315" s="596" t="s">
        <v>441</v>
      </c>
      <c r="I315" s="334"/>
    </row>
    <row r="316" spans="1:9" s="366" customFormat="1">
      <c r="A316" s="579">
        <f t="shared" si="14"/>
        <v>82</v>
      </c>
      <c r="B316" s="597" t="s">
        <v>3550</v>
      </c>
      <c r="C316" s="598">
        <v>225000</v>
      </c>
      <c r="D316" s="596" t="s">
        <v>441</v>
      </c>
      <c r="I316" s="334"/>
    </row>
    <row r="317" spans="1:9" s="366" customFormat="1">
      <c r="A317" s="579">
        <f t="shared" si="14"/>
        <v>83</v>
      </c>
      <c r="B317" s="597" t="s">
        <v>3046</v>
      </c>
      <c r="C317" s="598">
        <v>419400</v>
      </c>
      <c r="D317" s="596" t="s">
        <v>441</v>
      </c>
      <c r="I317" s="334"/>
    </row>
    <row r="318" spans="1:9" s="366" customFormat="1">
      <c r="A318" s="579">
        <f t="shared" si="14"/>
        <v>84</v>
      </c>
      <c r="B318" s="597" t="s">
        <v>2958</v>
      </c>
      <c r="C318" s="598">
        <v>450900</v>
      </c>
      <c r="D318" s="596" t="s">
        <v>441</v>
      </c>
      <c r="I318" s="334"/>
    </row>
    <row r="319" spans="1:9" s="366" customFormat="1">
      <c r="A319" s="579">
        <f t="shared" si="14"/>
        <v>85</v>
      </c>
      <c r="B319" s="597" t="s">
        <v>987</v>
      </c>
      <c r="C319" s="598">
        <v>540900</v>
      </c>
      <c r="D319" s="596" t="s">
        <v>441</v>
      </c>
      <c r="I319" s="334"/>
    </row>
    <row r="320" spans="1:9" s="366" customFormat="1">
      <c r="A320" s="579">
        <f t="shared" si="14"/>
        <v>86</v>
      </c>
      <c r="B320" s="597" t="s">
        <v>3459</v>
      </c>
      <c r="C320" s="598">
        <v>993500</v>
      </c>
      <c r="D320" s="596" t="s">
        <v>441</v>
      </c>
      <c r="I320" s="334"/>
    </row>
    <row r="321" spans="1:9" s="366" customFormat="1">
      <c r="A321" s="579">
        <f t="shared" si="14"/>
        <v>87</v>
      </c>
      <c r="B321" s="597" t="s">
        <v>3471</v>
      </c>
      <c r="C321" s="1265">
        <v>1325000</v>
      </c>
      <c r="D321" s="596" t="s">
        <v>441</v>
      </c>
      <c r="I321" s="334"/>
    </row>
    <row r="322" spans="1:9" s="366" customFormat="1">
      <c r="A322" s="579">
        <f t="shared" si="14"/>
        <v>88</v>
      </c>
      <c r="B322" s="597" t="s">
        <v>3067</v>
      </c>
      <c r="C322" s="598">
        <v>1550000</v>
      </c>
      <c r="D322" s="596" t="s">
        <v>441</v>
      </c>
      <c r="I322" s="334"/>
    </row>
    <row r="323" spans="1:9" s="366" customFormat="1">
      <c r="A323" s="579">
        <f t="shared" si="14"/>
        <v>89</v>
      </c>
      <c r="B323" s="597" t="s">
        <v>3057</v>
      </c>
      <c r="C323" s="598">
        <v>1650000</v>
      </c>
      <c r="D323" s="596" t="s">
        <v>441</v>
      </c>
      <c r="I323" s="334"/>
    </row>
    <row r="324" spans="1:9" s="366" customFormat="1">
      <c r="A324" s="579">
        <f t="shared" si="14"/>
        <v>90</v>
      </c>
      <c r="B324" s="597" t="s">
        <v>3064</v>
      </c>
      <c r="C324" s="598">
        <v>2816000</v>
      </c>
      <c r="D324" s="596" t="s">
        <v>441</v>
      </c>
      <c r="I324" s="334"/>
    </row>
    <row r="325" spans="1:9" s="366" customFormat="1">
      <c r="A325" s="579">
        <f t="shared" si="14"/>
        <v>91</v>
      </c>
      <c r="B325" s="597" t="s">
        <v>2017</v>
      </c>
      <c r="C325" s="598">
        <f>2*649900</f>
        <v>1299800</v>
      </c>
      <c r="D325" s="596" t="s">
        <v>441</v>
      </c>
      <c r="I325" s="334"/>
    </row>
    <row r="326" spans="1:9" s="366" customFormat="1">
      <c r="A326" s="579">
        <f t="shared" si="14"/>
        <v>92</v>
      </c>
      <c r="B326" s="597" t="s">
        <v>3545</v>
      </c>
      <c r="C326" s="598">
        <f>349900</f>
        <v>349900</v>
      </c>
      <c r="D326" s="596" t="s">
        <v>441</v>
      </c>
      <c r="I326" s="334"/>
    </row>
    <row r="327" spans="1:9" s="366" customFormat="1">
      <c r="A327" s="579">
        <f t="shared" si="14"/>
        <v>93</v>
      </c>
      <c r="B327" s="597" t="s">
        <v>3484</v>
      </c>
      <c r="C327" s="1265">
        <v>420000</v>
      </c>
      <c r="D327" s="596" t="s">
        <v>441</v>
      </c>
      <c r="I327" s="334"/>
    </row>
    <row r="328" spans="1:9" s="366" customFormat="1">
      <c r="A328" s="579">
        <f t="shared" si="14"/>
        <v>94</v>
      </c>
      <c r="B328" s="597" t="s">
        <v>3491</v>
      </c>
      <c r="C328" s="1265">
        <v>677500</v>
      </c>
      <c r="D328" s="596" t="s">
        <v>441</v>
      </c>
      <c r="I328" s="334"/>
    </row>
    <row r="329" spans="1:9" s="366" customFormat="1">
      <c r="A329" s="579">
        <f t="shared" ref="A329" si="16">1+A327</f>
        <v>94</v>
      </c>
      <c r="B329" s="597" t="s">
        <v>3447</v>
      </c>
      <c r="C329" s="1265">
        <f>4*4*420000</f>
        <v>6720000</v>
      </c>
      <c r="D329" s="596" t="s">
        <v>441</v>
      </c>
      <c r="I329" s="334"/>
    </row>
    <row r="330" spans="1:9" s="366" customFormat="1">
      <c r="A330" s="579">
        <f t="shared" ref="A330" si="17">1+A329</f>
        <v>95</v>
      </c>
      <c r="B330" s="597" t="s">
        <v>2018</v>
      </c>
      <c r="C330" s="598">
        <f>12*600000</f>
        <v>7200000</v>
      </c>
      <c r="D330" s="596" t="s">
        <v>441</v>
      </c>
      <c r="I330" s="334"/>
    </row>
    <row r="331" spans="1:9" s="366" customFormat="1">
      <c r="A331" s="579">
        <f t="shared" ref="A331:A332" si="18">1+A330</f>
        <v>96</v>
      </c>
      <c r="B331" s="597" t="s">
        <v>2942</v>
      </c>
      <c r="C331" s="598">
        <f>12*C328</f>
        <v>8130000</v>
      </c>
      <c r="D331" s="596" t="s">
        <v>441</v>
      </c>
      <c r="I331" s="334"/>
    </row>
    <row r="332" spans="1:9" s="366" customFormat="1">
      <c r="A332" s="579">
        <f t="shared" si="18"/>
        <v>97</v>
      </c>
      <c r="B332" s="597" t="s">
        <v>2019</v>
      </c>
      <c r="C332" s="598">
        <f>8*645000</f>
        <v>5160000</v>
      </c>
      <c r="D332" s="596" t="s">
        <v>441</v>
      </c>
      <c r="I332" s="334"/>
    </row>
    <row r="333" spans="1:9" s="366" customFormat="1">
      <c r="A333" s="579">
        <f>1+A332</f>
        <v>98</v>
      </c>
      <c r="B333" s="597" t="s">
        <v>2020</v>
      </c>
      <c r="C333" s="598">
        <f>4*62500</f>
        <v>250000</v>
      </c>
      <c r="D333" s="596" t="s">
        <v>441</v>
      </c>
      <c r="I333" s="334"/>
    </row>
    <row r="334" spans="1:9" s="366" customFormat="1" ht="13.5" thickBot="1">
      <c r="A334" s="582">
        <f t="shared" ref="A334:A415" si="19">1+A333</f>
        <v>99</v>
      </c>
      <c r="B334" s="599" t="s">
        <v>2021</v>
      </c>
      <c r="C334" s="600">
        <f>8*125000</f>
        <v>1000000</v>
      </c>
      <c r="D334" s="601" t="s">
        <v>441</v>
      </c>
      <c r="I334" s="334"/>
    </row>
    <row r="335" spans="1:9" s="366" customFormat="1">
      <c r="A335" s="975"/>
      <c r="B335" s="597" t="s">
        <v>3091</v>
      </c>
      <c r="C335" s="598">
        <v>85000</v>
      </c>
      <c r="D335" s="596" t="s">
        <v>441</v>
      </c>
      <c r="I335" s="334"/>
    </row>
    <row r="336" spans="1:9" s="366" customFormat="1">
      <c r="A336" s="975"/>
      <c r="B336" s="597" t="s">
        <v>3054</v>
      </c>
      <c r="C336" s="598">
        <v>95000</v>
      </c>
      <c r="D336" s="596" t="s">
        <v>441</v>
      </c>
      <c r="I336" s="334"/>
    </row>
    <row r="337" spans="1:9" s="366" customFormat="1">
      <c r="A337" s="975"/>
      <c r="B337" s="597" t="s">
        <v>3050</v>
      </c>
      <c r="C337" s="598">
        <v>450000</v>
      </c>
      <c r="D337" s="596" t="s">
        <v>441</v>
      </c>
      <c r="I337" s="334"/>
    </row>
    <row r="338" spans="1:9" s="366" customFormat="1" ht="13.5" thickBot="1">
      <c r="A338" s="975"/>
      <c r="B338" s="597" t="s">
        <v>3084</v>
      </c>
      <c r="C338" s="598">
        <v>186000</v>
      </c>
      <c r="D338" s="596" t="s">
        <v>441</v>
      </c>
      <c r="I338" s="334"/>
    </row>
    <row r="339" spans="1:9" s="366" customFormat="1" ht="13.5" thickBot="1">
      <c r="A339" s="975"/>
      <c r="B339" s="602" t="s">
        <v>3085</v>
      </c>
      <c r="C339" s="976">
        <v>17500</v>
      </c>
      <c r="D339" s="596" t="s">
        <v>441</v>
      </c>
      <c r="I339" s="334"/>
    </row>
    <row r="340" spans="1:9" s="366" customFormat="1" ht="13.5" thickBot="1">
      <c r="A340" s="585">
        <f>1+A333</f>
        <v>99</v>
      </c>
      <c r="B340" s="602" t="s">
        <v>3070</v>
      </c>
      <c r="C340" s="603">
        <v>22500</v>
      </c>
      <c r="D340" s="604" t="s">
        <v>441</v>
      </c>
      <c r="I340" s="334"/>
    </row>
    <row r="341" spans="1:9" s="366" customFormat="1">
      <c r="A341" s="585">
        <f>1+A334</f>
        <v>100</v>
      </c>
      <c r="B341" s="602" t="s">
        <v>973</v>
      </c>
      <c r="C341" s="603">
        <v>28700</v>
      </c>
      <c r="D341" s="604" t="s">
        <v>441</v>
      </c>
      <c r="I341" s="334"/>
    </row>
    <row r="342" spans="1:9" s="366" customFormat="1">
      <c r="A342" s="579">
        <f t="shared" si="19"/>
        <v>101</v>
      </c>
      <c r="B342" s="597" t="s">
        <v>969</v>
      </c>
      <c r="C342" s="598">
        <v>42000</v>
      </c>
      <c r="D342" s="596" t="s">
        <v>441</v>
      </c>
      <c r="I342" s="334"/>
    </row>
    <row r="343" spans="1:9" s="366" customFormat="1">
      <c r="A343" s="579">
        <f t="shared" si="19"/>
        <v>102</v>
      </c>
      <c r="B343" s="597" t="s">
        <v>977</v>
      </c>
      <c r="C343" s="598">
        <f>44000+25000</f>
        <v>69000</v>
      </c>
      <c r="D343" s="596" t="s">
        <v>441</v>
      </c>
      <c r="I343" s="334"/>
    </row>
    <row r="344" spans="1:9" s="366" customFormat="1">
      <c r="A344" s="579">
        <f t="shared" si="19"/>
        <v>103</v>
      </c>
      <c r="B344" s="597" t="s">
        <v>981</v>
      </c>
      <c r="C344" s="598">
        <v>74500</v>
      </c>
      <c r="D344" s="596" t="s">
        <v>441</v>
      </c>
      <c r="I344" s="334"/>
    </row>
    <row r="345" spans="1:9" s="366" customFormat="1">
      <c r="A345" s="579">
        <f t="shared" si="19"/>
        <v>104</v>
      </c>
      <c r="B345" s="597" t="s">
        <v>988</v>
      </c>
      <c r="C345" s="598">
        <f>85000*1</f>
        <v>85000</v>
      </c>
      <c r="D345" s="596" t="s">
        <v>441</v>
      </c>
      <c r="I345" s="334"/>
    </row>
    <row r="346" spans="1:9" s="366" customFormat="1">
      <c r="A346" s="579">
        <f t="shared" si="19"/>
        <v>105</v>
      </c>
      <c r="B346" s="597" t="s">
        <v>2022</v>
      </c>
      <c r="C346" s="598">
        <f>135000*1</f>
        <v>135000</v>
      </c>
      <c r="D346" s="596" t="s">
        <v>441</v>
      </c>
      <c r="I346" s="334"/>
    </row>
    <row r="347" spans="1:9" s="366" customFormat="1">
      <c r="A347" s="579">
        <f t="shared" si="19"/>
        <v>106</v>
      </c>
      <c r="B347" s="597" t="s">
        <v>2023</v>
      </c>
      <c r="C347" s="598">
        <v>179500</v>
      </c>
      <c r="D347" s="596" t="s">
        <v>441</v>
      </c>
      <c r="I347" s="334"/>
    </row>
    <row r="348" spans="1:9" s="366" customFormat="1">
      <c r="A348" s="579">
        <f t="shared" si="19"/>
        <v>107</v>
      </c>
      <c r="B348" s="597" t="s">
        <v>2024</v>
      </c>
      <c r="C348" s="598">
        <f>215000*1</f>
        <v>215000</v>
      </c>
      <c r="D348" s="596" t="s">
        <v>441</v>
      </c>
      <c r="I348" s="334"/>
    </row>
    <row r="349" spans="1:9" s="366" customFormat="1">
      <c r="A349" s="579">
        <f t="shared" si="19"/>
        <v>108</v>
      </c>
      <c r="B349" s="597" t="s">
        <v>2025</v>
      </c>
      <c r="C349" s="598">
        <f>258700+40000</f>
        <v>298700</v>
      </c>
      <c r="D349" s="596" t="s">
        <v>441</v>
      </c>
      <c r="I349" s="334"/>
    </row>
    <row r="350" spans="1:9" s="366" customFormat="1">
      <c r="A350" s="579">
        <f t="shared" si="19"/>
        <v>109</v>
      </c>
      <c r="B350" s="597" t="s">
        <v>2026</v>
      </c>
      <c r="C350" s="598">
        <v>317900</v>
      </c>
      <c r="D350" s="596" t="s">
        <v>441</v>
      </c>
      <c r="I350" s="334"/>
    </row>
    <row r="351" spans="1:9" s="366" customFormat="1">
      <c r="A351" s="579">
        <f t="shared" si="19"/>
        <v>110</v>
      </c>
      <c r="B351" s="597" t="s">
        <v>2939</v>
      </c>
      <c r="C351" s="948">
        <v>585000</v>
      </c>
      <c r="D351" s="596" t="s">
        <v>441</v>
      </c>
      <c r="I351" s="334"/>
    </row>
    <row r="352" spans="1:9" s="366" customFormat="1">
      <c r="A352" s="579">
        <f t="shared" si="19"/>
        <v>111</v>
      </c>
      <c r="B352" s="597" t="s">
        <v>2027</v>
      </c>
      <c r="C352" s="1509">
        <v>649900</v>
      </c>
      <c r="D352" s="596" t="s">
        <v>441</v>
      </c>
      <c r="I352" s="334"/>
    </row>
    <row r="353" spans="1:9" s="366" customFormat="1">
      <c r="A353" s="579"/>
      <c r="B353" s="1264" t="s">
        <v>3426</v>
      </c>
      <c r="C353" s="1509">
        <f>(17500*1.25)+35000</f>
        <v>56875</v>
      </c>
      <c r="D353" s="596" t="s">
        <v>441</v>
      </c>
      <c r="I353" s="334"/>
    </row>
    <row r="354" spans="1:9" s="366" customFormat="1">
      <c r="A354" s="579"/>
      <c r="B354" s="1264" t="s">
        <v>3421</v>
      </c>
      <c r="C354" s="1509">
        <f>(28700*1.25)+40000</f>
        <v>75875</v>
      </c>
      <c r="D354" s="596" t="s">
        <v>441</v>
      </c>
      <c r="I354" s="334"/>
    </row>
    <row r="355" spans="1:9" s="366" customFormat="1">
      <c r="A355" s="579"/>
      <c r="B355" s="1264" t="s">
        <v>3422</v>
      </c>
      <c r="C355" s="1509">
        <v>82000</v>
      </c>
      <c r="D355" s="596" t="s">
        <v>441</v>
      </c>
      <c r="I355" s="334"/>
    </row>
    <row r="356" spans="1:9" s="366" customFormat="1">
      <c r="A356" s="579"/>
      <c r="B356" s="1264" t="s">
        <v>3425</v>
      </c>
      <c r="C356" s="598">
        <f>77000+10000</f>
        <v>87000</v>
      </c>
      <c r="D356" s="596" t="s">
        <v>441</v>
      </c>
      <c r="I356" s="334"/>
    </row>
    <row r="357" spans="1:9" s="366" customFormat="1">
      <c r="A357" s="579">
        <f>1+A352</f>
        <v>112</v>
      </c>
      <c r="B357" s="1264" t="s">
        <v>3412</v>
      </c>
      <c r="C357" s="598">
        <f>87000*1.25</f>
        <v>108750</v>
      </c>
      <c r="D357" s="596" t="s">
        <v>441</v>
      </c>
      <c r="I357" s="334"/>
    </row>
    <row r="358" spans="1:9" s="366" customFormat="1">
      <c r="A358" s="579"/>
      <c r="B358" s="1264" t="s">
        <v>3423</v>
      </c>
      <c r="C358" s="598">
        <f>92000*1.25</f>
        <v>115000</v>
      </c>
      <c r="D358" s="596" t="s">
        <v>441</v>
      </c>
      <c r="I358" s="334"/>
    </row>
    <row r="359" spans="1:9" s="366" customFormat="1">
      <c r="A359" s="579">
        <f>1+A357</f>
        <v>113</v>
      </c>
      <c r="B359" s="1264" t="s">
        <v>3413</v>
      </c>
      <c r="C359" s="598">
        <f>97000*1.25</f>
        <v>121250</v>
      </c>
      <c r="D359" s="596" t="s">
        <v>441</v>
      </c>
      <c r="I359" s="334"/>
    </row>
    <row r="360" spans="1:9" s="366" customFormat="1">
      <c r="A360" s="579">
        <f t="shared" si="19"/>
        <v>114</v>
      </c>
      <c r="B360" s="1264"/>
      <c r="C360" s="1265"/>
      <c r="D360" s="596" t="s">
        <v>441</v>
      </c>
      <c r="I360" s="334"/>
    </row>
    <row r="361" spans="1:9" s="366" customFormat="1">
      <c r="A361" s="579">
        <f t="shared" si="19"/>
        <v>115</v>
      </c>
      <c r="B361" s="1264"/>
      <c r="C361" s="1265"/>
      <c r="D361" s="596" t="s">
        <v>441</v>
      </c>
      <c r="I361" s="334"/>
    </row>
    <row r="362" spans="1:9" s="366" customFormat="1">
      <c r="A362" s="579">
        <f t="shared" si="19"/>
        <v>116</v>
      </c>
      <c r="B362" s="1264" t="s">
        <v>3424</v>
      </c>
      <c r="C362" s="598">
        <f>180000*1.25</f>
        <v>225000</v>
      </c>
      <c r="D362" s="596" t="s">
        <v>441</v>
      </c>
      <c r="I362" s="334"/>
    </row>
    <row r="363" spans="1:9" s="366" customFormat="1">
      <c r="A363" s="579">
        <f t="shared" si="19"/>
        <v>117</v>
      </c>
      <c r="B363" s="1264"/>
      <c r="C363" s="1265"/>
      <c r="D363" s="596" t="s">
        <v>441</v>
      </c>
      <c r="I363" s="334"/>
    </row>
    <row r="364" spans="1:9" s="366" customFormat="1">
      <c r="A364" s="579">
        <f t="shared" si="19"/>
        <v>118</v>
      </c>
      <c r="B364" s="1264" t="s">
        <v>3448</v>
      </c>
      <c r="C364" s="1265">
        <v>372000</v>
      </c>
      <c r="D364" s="596" t="s">
        <v>441</v>
      </c>
      <c r="I364" s="334"/>
    </row>
    <row r="365" spans="1:9" s="366" customFormat="1">
      <c r="A365" s="579">
        <f t="shared" si="19"/>
        <v>119</v>
      </c>
      <c r="B365" s="1264" t="s">
        <v>3492</v>
      </c>
      <c r="C365" s="1265">
        <v>715000</v>
      </c>
      <c r="D365" s="596" t="s">
        <v>441</v>
      </c>
      <c r="I365" s="334"/>
    </row>
    <row r="366" spans="1:9" s="366" customFormat="1">
      <c r="A366" s="579">
        <f t="shared" si="19"/>
        <v>120</v>
      </c>
      <c r="B366" s="1264"/>
      <c r="C366" s="1265"/>
      <c r="D366" s="1266"/>
      <c r="I366" s="334"/>
    </row>
    <row r="367" spans="1:9" s="366" customFormat="1">
      <c r="A367" s="579">
        <f t="shared" si="19"/>
        <v>121</v>
      </c>
      <c r="B367" s="1264"/>
      <c r="C367" s="1265"/>
      <c r="D367" s="1266"/>
      <c r="I367" s="334"/>
    </row>
    <row r="368" spans="1:9" s="366" customFormat="1">
      <c r="A368" s="579">
        <f t="shared" si="19"/>
        <v>122</v>
      </c>
      <c r="B368" s="1264"/>
      <c r="C368" s="1265"/>
      <c r="D368" s="1266"/>
      <c r="I368" s="334"/>
    </row>
    <row r="369" spans="1:9" s="366" customFormat="1">
      <c r="A369" s="579">
        <f t="shared" si="19"/>
        <v>123</v>
      </c>
      <c r="B369" s="1264" t="s">
        <v>3427</v>
      </c>
      <c r="C369" s="1265">
        <v>55000</v>
      </c>
      <c r="D369" s="596" t="s">
        <v>441</v>
      </c>
      <c r="I369" s="334"/>
    </row>
    <row r="370" spans="1:9" s="366" customFormat="1">
      <c r="A370" s="579">
        <f t="shared" si="19"/>
        <v>124</v>
      </c>
      <c r="B370" s="1264"/>
      <c r="C370" s="1265"/>
      <c r="D370" s="1266"/>
      <c r="I370" s="334"/>
    </row>
    <row r="371" spans="1:9" s="366" customFormat="1">
      <c r="A371" s="579">
        <f t="shared" si="19"/>
        <v>125</v>
      </c>
      <c r="B371" s="1264"/>
      <c r="C371" s="1265"/>
      <c r="D371" s="1266"/>
      <c r="I371" s="334"/>
    </row>
    <row r="372" spans="1:9" s="366" customFormat="1">
      <c r="A372" s="579">
        <f t="shared" si="19"/>
        <v>126</v>
      </c>
      <c r="B372" s="597" t="s">
        <v>3559</v>
      </c>
      <c r="C372" s="598">
        <v>455000</v>
      </c>
      <c r="D372" s="596" t="s">
        <v>682</v>
      </c>
      <c r="I372" s="334"/>
    </row>
    <row r="373" spans="1:9" s="366" customFormat="1">
      <c r="A373" s="579">
        <f t="shared" si="19"/>
        <v>127</v>
      </c>
      <c r="B373" s="605" t="s">
        <v>3564</v>
      </c>
      <c r="C373" s="598">
        <v>675000</v>
      </c>
      <c r="D373" s="596" t="s">
        <v>682</v>
      </c>
      <c r="I373" s="334"/>
    </row>
    <row r="374" spans="1:9" s="366" customFormat="1" ht="25.5" customHeight="1">
      <c r="A374" s="579">
        <f t="shared" si="19"/>
        <v>128</v>
      </c>
      <c r="B374" s="606" t="s">
        <v>3556</v>
      </c>
      <c r="C374" s="577">
        <v>300000</v>
      </c>
      <c r="D374" s="593" t="s">
        <v>682</v>
      </c>
      <c r="I374" s="334"/>
    </row>
    <row r="375" spans="1:9" s="366" customFormat="1">
      <c r="A375" s="579">
        <f t="shared" si="19"/>
        <v>129</v>
      </c>
      <c r="B375" s="606" t="s">
        <v>3555</v>
      </c>
      <c r="C375" s="577">
        <v>350000</v>
      </c>
      <c r="D375" s="593" t="s">
        <v>682</v>
      </c>
      <c r="I375" s="334"/>
    </row>
    <row r="376" spans="1:9" s="366" customFormat="1">
      <c r="A376" s="579">
        <f t="shared" si="19"/>
        <v>130</v>
      </c>
      <c r="B376" s="597" t="s">
        <v>1044</v>
      </c>
      <c r="C376" s="598">
        <v>1200000</v>
      </c>
      <c r="D376" s="596" t="s">
        <v>682</v>
      </c>
      <c r="I376" s="334"/>
    </row>
    <row r="377" spans="1:9" s="366" customFormat="1" ht="24.75" customHeight="1">
      <c r="A377" s="579">
        <f t="shared" si="19"/>
        <v>131</v>
      </c>
      <c r="B377" s="606" t="s">
        <v>1047</v>
      </c>
      <c r="C377" s="577">
        <v>550000</v>
      </c>
      <c r="D377" s="593" t="s">
        <v>682</v>
      </c>
      <c r="I377" s="334"/>
    </row>
    <row r="378" spans="1:9" s="366" customFormat="1">
      <c r="A378" s="579">
        <f t="shared" si="19"/>
        <v>132</v>
      </c>
      <c r="B378" s="607" t="s">
        <v>1050</v>
      </c>
      <c r="C378" s="577">
        <v>2250000</v>
      </c>
      <c r="D378" s="593" t="s">
        <v>682</v>
      </c>
      <c r="I378" s="334"/>
    </row>
    <row r="379" spans="1:9" s="366" customFormat="1">
      <c r="A379" s="579">
        <f t="shared" si="19"/>
        <v>133</v>
      </c>
      <c r="B379" s="597" t="s">
        <v>1053</v>
      </c>
      <c r="C379" s="598">
        <v>32500</v>
      </c>
      <c r="D379" s="596" t="s">
        <v>682</v>
      </c>
      <c r="I379" s="334"/>
    </row>
    <row r="380" spans="1:9" s="366" customFormat="1">
      <c r="A380" s="579">
        <f t="shared" si="19"/>
        <v>134</v>
      </c>
      <c r="B380" s="597" t="s">
        <v>1056</v>
      </c>
      <c r="C380" s="598">
        <v>23700</v>
      </c>
      <c r="D380" s="596" t="s">
        <v>682</v>
      </c>
      <c r="I380" s="334"/>
    </row>
    <row r="381" spans="1:9" s="366" customFormat="1">
      <c r="A381" s="579">
        <f t="shared" si="19"/>
        <v>135</v>
      </c>
      <c r="B381" s="597" t="s">
        <v>1059</v>
      </c>
      <c r="C381" s="598">
        <v>75800</v>
      </c>
      <c r="D381" s="596" t="s">
        <v>682</v>
      </c>
      <c r="I381" s="334"/>
    </row>
    <row r="382" spans="1:9" s="366" customFormat="1">
      <c r="A382" s="579">
        <f t="shared" si="19"/>
        <v>136</v>
      </c>
      <c r="B382" s="608" t="s">
        <v>2028</v>
      </c>
      <c r="C382" s="598">
        <f>2*2000000</f>
        <v>4000000</v>
      </c>
      <c r="D382" s="596" t="s">
        <v>682</v>
      </c>
      <c r="I382" s="334"/>
    </row>
    <row r="383" spans="1:9" s="366" customFormat="1">
      <c r="A383" s="579">
        <f t="shared" si="19"/>
        <v>137</v>
      </c>
      <c r="B383" s="608" t="s">
        <v>1076</v>
      </c>
      <c r="C383" s="598">
        <v>3400000</v>
      </c>
      <c r="D383" s="596" t="s">
        <v>682</v>
      </c>
      <c r="I383" s="334"/>
    </row>
    <row r="384" spans="1:9" s="366" customFormat="1">
      <c r="A384" s="579">
        <f t="shared" si="19"/>
        <v>138</v>
      </c>
      <c r="B384" s="608" t="s">
        <v>2029</v>
      </c>
      <c r="C384" s="598">
        <v>430000</v>
      </c>
      <c r="D384" s="596" t="s">
        <v>682</v>
      </c>
      <c r="I384" s="334"/>
    </row>
    <row r="385" spans="1:9" s="366" customFormat="1">
      <c r="A385" s="579">
        <f t="shared" si="19"/>
        <v>139</v>
      </c>
      <c r="B385" s="608" t="s">
        <v>2030</v>
      </c>
      <c r="C385" s="598">
        <v>95000</v>
      </c>
      <c r="D385" s="596" t="s">
        <v>441</v>
      </c>
      <c r="I385" s="334"/>
    </row>
    <row r="386" spans="1:9" s="366" customFormat="1">
      <c r="A386" s="579">
        <f t="shared" si="19"/>
        <v>140</v>
      </c>
      <c r="B386" s="608" t="s">
        <v>2031</v>
      </c>
      <c r="C386" s="598">
        <v>450000</v>
      </c>
      <c r="D386" s="596" t="s">
        <v>682</v>
      </c>
      <c r="I386" s="334"/>
    </row>
    <row r="387" spans="1:9" s="366" customFormat="1">
      <c r="A387" s="579">
        <f t="shared" si="19"/>
        <v>141</v>
      </c>
      <c r="B387" s="608" t="s">
        <v>1087</v>
      </c>
      <c r="C387" s="598">
        <v>623000</v>
      </c>
      <c r="D387" s="596" t="s">
        <v>682</v>
      </c>
      <c r="I387" s="334"/>
    </row>
    <row r="388" spans="1:9" s="366" customFormat="1">
      <c r="A388" s="579">
        <f t="shared" si="19"/>
        <v>142</v>
      </c>
      <c r="B388" s="1278" t="s">
        <v>3566</v>
      </c>
      <c r="C388" s="1279">
        <v>375000</v>
      </c>
      <c r="D388" s="596" t="s">
        <v>682</v>
      </c>
      <c r="I388" s="334"/>
    </row>
    <row r="389" spans="1:9" s="366" customFormat="1">
      <c r="A389" s="579">
        <f t="shared" si="19"/>
        <v>143</v>
      </c>
      <c r="B389" s="1278" t="s">
        <v>3567</v>
      </c>
      <c r="C389" s="1279">
        <v>280000</v>
      </c>
      <c r="D389" s="596" t="s">
        <v>682</v>
      </c>
      <c r="I389" s="334"/>
    </row>
    <row r="390" spans="1:9" s="366" customFormat="1">
      <c r="A390" s="579">
        <f t="shared" si="19"/>
        <v>144</v>
      </c>
      <c r="B390" s="1278" t="s">
        <v>3568</v>
      </c>
      <c r="C390" s="1279">
        <v>530000</v>
      </c>
      <c r="D390" s="596" t="s">
        <v>682</v>
      </c>
      <c r="I390" s="334"/>
    </row>
    <row r="391" spans="1:9" s="366" customFormat="1">
      <c r="A391" s="579">
        <f t="shared" si="19"/>
        <v>145</v>
      </c>
      <c r="B391" s="1278" t="s">
        <v>3569</v>
      </c>
      <c r="C391" s="1279">
        <v>520000</v>
      </c>
      <c r="D391" s="596" t="s">
        <v>682</v>
      </c>
      <c r="I391" s="334"/>
    </row>
    <row r="392" spans="1:9" s="366" customFormat="1">
      <c r="A392" s="579">
        <f t="shared" si="19"/>
        <v>146</v>
      </c>
      <c r="B392" s="608" t="s">
        <v>1078</v>
      </c>
      <c r="C392" s="598">
        <v>750000</v>
      </c>
      <c r="D392" s="596" t="s">
        <v>1077</v>
      </c>
      <c r="I392" s="334"/>
    </row>
    <row r="393" spans="1:9" s="366" customFormat="1">
      <c r="A393" s="579">
        <f t="shared" si="19"/>
        <v>147</v>
      </c>
      <c r="B393" s="597" t="s">
        <v>2032</v>
      </c>
      <c r="C393" s="598">
        <v>15843</v>
      </c>
      <c r="D393" s="596" t="s">
        <v>441</v>
      </c>
      <c r="I393" s="334"/>
    </row>
    <row r="394" spans="1:9" s="366" customFormat="1">
      <c r="A394" s="579">
        <f t="shared" si="19"/>
        <v>148</v>
      </c>
      <c r="B394" s="597" t="s">
        <v>2033</v>
      </c>
      <c r="C394" s="598">
        <v>16500</v>
      </c>
      <c r="D394" s="596" t="s">
        <v>441</v>
      </c>
      <c r="I394" s="334"/>
    </row>
    <row r="395" spans="1:9" s="366" customFormat="1">
      <c r="A395" s="579">
        <f t="shared" si="19"/>
        <v>149</v>
      </c>
      <c r="B395" s="597" t="s">
        <v>1336</v>
      </c>
      <c r="C395" s="598">
        <v>27500</v>
      </c>
      <c r="D395" s="596" t="s">
        <v>441</v>
      </c>
      <c r="I395" s="334"/>
    </row>
    <row r="396" spans="1:9" s="366" customFormat="1">
      <c r="A396" s="579">
        <f t="shared" si="19"/>
        <v>150</v>
      </c>
      <c r="B396" s="949" t="s">
        <v>2936</v>
      </c>
      <c r="C396" s="948">
        <v>22500</v>
      </c>
      <c r="D396" s="596" t="s">
        <v>441</v>
      </c>
      <c r="I396" s="334"/>
    </row>
    <row r="397" spans="1:9" s="366" customFormat="1">
      <c r="A397" s="579">
        <f t="shared" si="19"/>
        <v>151</v>
      </c>
      <c r="B397" s="597" t="s">
        <v>3199</v>
      </c>
      <c r="C397" s="598">
        <v>25000</v>
      </c>
      <c r="D397" s="596" t="s">
        <v>441</v>
      </c>
      <c r="I397" s="334"/>
    </row>
    <row r="398" spans="1:9" s="366" customFormat="1">
      <c r="A398" s="579">
        <f t="shared" si="19"/>
        <v>152</v>
      </c>
      <c r="B398" s="949" t="s">
        <v>3204</v>
      </c>
      <c r="C398" s="948">
        <f>2475000/100</f>
        <v>24750</v>
      </c>
      <c r="D398" s="596" t="s">
        <v>441</v>
      </c>
      <c r="I398" s="334"/>
    </row>
    <row r="399" spans="1:9" s="233" customFormat="1">
      <c r="A399" s="579">
        <f t="shared" si="19"/>
        <v>153</v>
      </c>
      <c r="B399" s="597" t="s">
        <v>1282</v>
      </c>
      <c r="C399" s="598">
        <f>C298</f>
        <v>17900</v>
      </c>
      <c r="D399" s="596" t="s">
        <v>441</v>
      </c>
      <c r="I399" s="334"/>
    </row>
    <row r="400" spans="1:9" s="233" customFormat="1">
      <c r="A400" s="579">
        <f t="shared" si="19"/>
        <v>154</v>
      </c>
      <c r="B400" s="597" t="s">
        <v>2034</v>
      </c>
      <c r="C400" s="598">
        <v>25000</v>
      </c>
      <c r="D400" s="596" t="s">
        <v>441</v>
      </c>
      <c r="I400" s="334"/>
    </row>
    <row r="401" spans="1:9" s="233" customFormat="1">
      <c r="A401" s="579">
        <f t="shared" si="19"/>
        <v>155</v>
      </c>
      <c r="B401" s="597" t="s">
        <v>2035</v>
      </c>
      <c r="C401" s="598">
        <v>35000</v>
      </c>
      <c r="D401" s="596" t="s">
        <v>441</v>
      </c>
      <c r="I401" s="334"/>
    </row>
    <row r="402" spans="1:9" s="233" customFormat="1">
      <c r="A402" s="579">
        <f t="shared" si="19"/>
        <v>156</v>
      </c>
      <c r="B402" s="597" t="s">
        <v>1670</v>
      </c>
      <c r="C402" s="598">
        <v>40000</v>
      </c>
      <c r="D402" s="596" t="s">
        <v>441</v>
      </c>
      <c r="I402" s="334"/>
    </row>
    <row r="403" spans="1:9" s="233" customFormat="1">
      <c r="A403" s="579">
        <f t="shared" si="19"/>
        <v>157</v>
      </c>
      <c r="B403" s="609" t="s">
        <v>1063</v>
      </c>
      <c r="C403" s="598">
        <v>6000</v>
      </c>
      <c r="D403" s="610" t="s">
        <v>441</v>
      </c>
      <c r="I403" s="334"/>
    </row>
    <row r="404" spans="1:9" s="233" customFormat="1">
      <c r="A404" s="579">
        <f t="shared" si="19"/>
        <v>158</v>
      </c>
      <c r="B404" s="597" t="s">
        <v>1064</v>
      </c>
      <c r="C404" s="598">
        <v>2500</v>
      </c>
      <c r="D404" s="596" t="s">
        <v>682</v>
      </c>
      <c r="I404" s="334"/>
    </row>
    <row r="405" spans="1:9" s="233" customFormat="1">
      <c r="A405" s="579">
        <f t="shared" si="19"/>
        <v>159</v>
      </c>
      <c r="B405" s="597" t="s">
        <v>1065</v>
      </c>
      <c r="C405" s="598">
        <v>4000</v>
      </c>
      <c r="D405" s="596" t="s">
        <v>682</v>
      </c>
      <c r="I405" s="334"/>
    </row>
    <row r="406" spans="1:9" s="233" customFormat="1">
      <c r="A406" s="579">
        <f t="shared" si="19"/>
        <v>160</v>
      </c>
      <c r="B406" s="597" t="s">
        <v>1066</v>
      </c>
      <c r="C406" s="598">
        <v>750</v>
      </c>
      <c r="D406" s="596" t="s">
        <v>682</v>
      </c>
      <c r="I406" s="334"/>
    </row>
    <row r="407" spans="1:9" s="233" customFormat="1">
      <c r="A407" s="579">
        <f t="shared" si="19"/>
        <v>161</v>
      </c>
      <c r="B407" s="597" t="s">
        <v>1067</v>
      </c>
      <c r="C407" s="598">
        <v>1000</v>
      </c>
      <c r="D407" s="596" t="s">
        <v>682</v>
      </c>
      <c r="I407" s="334"/>
    </row>
    <row r="408" spans="1:9" s="233" customFormat="1">
      <c r="A408" s="579">
        <f t="shared" si="19"/>
        <v>162</v>
      </c>
      <c r="B408" s="597" t="s">
        <v>1068</v>
      </c>
      <c r="C408" s="598">
        <v>2500</v>
      </c>
      <c r="D408" s="596" t="s">
        <v>682</v>
      </c>
      <c r="I408" s="334"/>
    </row>
    <row r="409" spans="1:9" s="233" customFormat="1">
      <c r="A409" s="579">
        <f t="shared" si="19"/>
        <v>163</v>
      </c>
      <c r="B409" s="597" t="s">
        <v>2036</v>
      </c>
      <c r="C409" s="598">
        <v>12500</v>
      </c>
      <c r="D409" s="596" t="s">
        <v>682</v>
      </c>
      <c r="I409" s="334"/>
    </row>
    <row r="410" spans="1:9" s="233" customFormat="1">
      <c r="A410" s="579">
        <f t="shared" si="19"/>
        <v>164</v>
      </c>
      <c r="B410" s="597" t="s">
        <v>2037</v>
      </c>
      <c r="C410" s="598">
        <v>12000</v>
      </c>
      <c r="D410" s="596" t="s">
        <v>682</v>
      </c>
      <c r="I410" s="334"/>
    </row>
    <row r="411" spans="1:9" s="233" customFormat="1">
      <c r="A411" s="579">
        <f t="shared" si="19"/>
        <v>165</v>
      </c>
      <c r="B411" s="597" t="s">
        <v>2038</v>
      </c>
      <c r="C411" s="598">
        <v>5000</v>
      </c>
      <c r="D411" s="596" t="s">
        <v>682</v>
      </c>
      <c r="I411" s="334"/>
    </row>
    <row r="412" spans="1:9" s="366" customFormat="1">
      <c r="A412" s="579">
        <f t="shared" si="19"/>
        <v>166</v>
      </c>
      <c r="B412" s="597" t="s">
        <v>1301</v>
      </c>
      <c r="C412" s="598">
        <v>58000</v>
      </c>
      <c r="D412" s="596" t="s">
        <v>682</v>
      </c>
      <c r="I412" s="334"/>
    </row>
    <row r="413" spans="1:9" s="366" customFormat="1">
      <c r="A413" s="579">
        <f t="shared" si="19"/>
        <v>167</v>
      </c>
      <c r="B413" s="597" t="s">
        <v>1304</v>
      </c>
      <c r="C413" s="598">
        <v>90000</v>
      </c>
      <c r="D413" s="596" t="s">
        <v>682</v>
      </c>
      <c r="I413" s="334"/>
    </row>
    <row r="414" spans="1:9" s="366" customFormat="1">
      <c r="A414" s="579">
        <f t="shared" si="19"/>
        <v>168</v>
      </c>
      <c r="B414" s="597" t="s">
        <v>1306</v>
      </c>
      <c r="C414" s="598">
        <v>58000</v>
      </c>
      <c r="D414" s="596" t="s">
        <v>682</v>
      </c>
      <c r="I414" s="334"/>
    </row>
    <row r="415" spans="1:9" s="366" customFormat="1">
      <c r="A415" s="579">
        <f t="shared" si="19"/>
        <v>169</v>
      </c>
      <c r="B415" s="606" t="s">
        <v>1309</v>
      </c>
      <c r="C415" s="577">
        <v>325000</v>
      </c>
      <c r="D415" s="593" t="s">
        <v>682</v>
      </c>
      <c r="I415" s="334"/>
    </row>
    <row r="416" spans="1:9" s="366" customFormat="1">
      <c r="A416" s="611" t="s">
        <v>2039</v>
      </c>
      <c r="B416" s="279" t="s">
        <v>2040</v>
      </c>
      <c r="C416" s="577">
        <v>1289000</v>
      </c>
      <c r="D416" s="593" t="s">
        <v>682</v>
      </c>
      <c r="I416" s="334"/>
    </row>
    <row r="417" spans="1:9" s="366" customFormat="1">
      <c r="A417" s="611" t="s">
        <v>2039</v>
      </c>
      <c r="B417" s="612" t="s">
        <v>2041</v>
      </c>
      <c r="C417" s="577">
        <v>91000</v>
      </c>
      <c r="D417" s="593" t="s">
        <v>682</v>
      </c>
      <c r="I417" s="334"/>
    </row>
    <row r="418" spans="1:9" s="366" customFormat="1">
      <c r="A418" s="611" t="s">
        <v>2039</v>
      </c>
      <c r="B418" s="612" t="s">
        <v>2042</v>
      </c>
      <c r="C418" s="577">
        <v>75000</v>
      </c>
      <c r="D418" s="593" t="s">
        <v>682</v>
      </c>
      <c r="I418" s="334"/>
    </row>
    <row r="419" spans="1:9" s="573" customFormat="1">
      <c r="A419" s="613">
        <f>1+A415</f>
        <v>170</v>
      </c>
      <c r="B419" s="606" t="s">
        <v>2043</v>
      </c>
      <c r="C419" s="614">
        <v>400000</v>
      </c>
      <c r="D419" s="615" t="s">
        <v>682</v>
      </c>
      <c r="I419" s="334"/>
    </row>
    <row r="420" spans="1:9" s="573" customFormat="1">
      <c r="A420" s="611" t="s">
        <v>2039</v>
      </c>
      <c r="B420" s="279" t="s">
        <v>2040</v>
      </c>
      <c r="C420" s="577">
        <f>C416</f>
        <v>1289000</v>
      </c>
      <c r="D420" s="615" t="s">
        <v>682</v>
      </c>
      <c r="I420" s="334"/>
    </row>
    <row r="421" spans="1:9" s="573" customFormat="1">
      <c r="A421" s="611" t="s">
        <v>2039</v>
      </c>
      <c r="B421" s="612" t="s">
        <v>2041</v>
      </c>
      <c r="C421" s="577">
        <f>C417</f>
        <v>91000</v>
      </c>
      <c r="D421" s="615" t="s">
        <v>682</v>
      </c>
      <c r="I421" s="334"/>
    </row>
    <row r="422" spans="1:9" s="573" customFormat="1">
      <c r="A422" s="611" t="s">
        <v>2039</v>
      </c>
      <c r="B422" s="612" t="s">
        <v>2042</v>
      </c>
      <c r="C422" s="577">
        <f>C418</f>
        <v>75000</v>
      </c>
      <c r="D422" s="615" t="s">
        <v>682</v>
      </c>
      <c r="I422" s="334"/>
    </row>
    <row r="423" spans="1:9" s="573" customFormat="1">
      <c r="A423" s="611" t="s">
        <v>2039</v>
      </c>
      <c r="B423" s="606" t="s">
        <v>2044</v>
      </c>
      <c r="C423" s="577">
        <v>175000</v>
      </c>
      <c r="D423" s="615" t="s">
        <v>682</v>
      </c>
      <c r="I423" s="334"/>
    </row>
    <row r="424" spans="1:9" s="573" customFormat="1">
      <c r="A424" s="611">
        <f>1+A419</f>
        <v>171</v>
      </c>
      <c r="B424" s="606" t="s">
        <v>1315</v>
      </c>
      <c r="C424" s="577">
        <v>51200</v>
      </c>
      <c r="D424" s="615" t="s">
        <v>682</v>
      </c>
      <c r="I424" s="334"/>
    </row>
    <row r="425" spans="1:9" s="573" customFormat="1">
      <c r="A425" s="611">
        <f>1+A424</f>
        <v>172</v>
      </c>
      <c r="B425" s="606" t="s">
        <v>1323</v>
      </c>
      <c r="C425" s="577">
        <v>310000000</v>
      </c>
      <c r="D425" s="596" t="s">
        <v>4</v>
      </c>
      <c r="I425" s="334"/>
    </row>
    <row r="426" spans="1:9" s="366" customFormat="1">
      <c r="A426" s="613">
        <f t="shared" ref="A426:A489" si="20">1+A425</f>
        <v>173</v>
      </c>
      <c r="B426" s="597" t="s">
        <v>1328</v>
      </c>
      <c r="C426" s="598">
        <v>1500000</v>
      </c>
      <c r="D426" s="596" t="s">
        <v>4</v>
      </c>
      <c r="I426" s="334"/>
    </row>
    <row r="427" spans="1:9" s="366" customFormat="1">
      <c r="A427" s="616">
        <f>1+A426</f>
        <v>174</v>
      </c>
      <c r="B427" s="597" t="s">
        <v>1331</v>
      </c>
      <c r="C427" s="598">
        <v>31000000</v>
      </c>
      <c r="D427" s="596" t="s">
        <v>4</v>
      </c>
      <c r="I427" s="334"/>
    </row>
    <row r="428" spans="1:9" s="366" customFormat="1" ht="13.5" thickBot="1">
      <c r="A428" s="546">
        <f t="shared" si="20"/>
        <v>175</v>
      </c>
      <c r="B428" s="599" t="s">
        <v>1334</v>
      </c>
      <c r="C428" s="600">
        <v>285300</v>
      </c>
      <c r="D428" s="601" t="s">
        <v>4</v>
      </c>
      <c r="I428" s="334"/>
    </row>
    <row r="429" spans="1:9" s="233" customFormat="1" ht="25.5" customHeight="1">
      <c r="A429" s="549">
        <f t="shared" si="20"/>
        <v>176</v>
      </c>
      <c r="B429" s="617" t="s">
        <v>1344</v>
      </c>
      <c r="C429" s="587">
        <v>20750000</v>
      </c>
      <c r="D429" s="618" t="s">
        <v>4</v>
      </c>
      <c r="I429" s="334"/>
    </row>
    <row r="430" spans="1:9" s="233" customFormat="1" ht="25.5" customHeight="1">
      <c r="A430" s="616">
        <f t="shared" si="20"/>
        <v>177</v>
      </c>
      <c r="B430" s="606" t="s">
        <v>3582</v>
      </c>
      <c r="C430" s="577">
        <v>13850000</v>
      </c>
      <c r="D430" s="593" t="s">
        <v>4</v>
      </c>
      <c r="I430" s="334"/>
    </row>
    <row r="431" spans="1:9" s="233" customFormat="1" ht="25.5" customHeight="1">
      <c r="A431" s="616">
        <f t="shared" si="20"/>
        <v>178</v>
      </c>
      <c r="B431" s="606" t="s">
        <v>1348</v>
      </c>
      <c r="C431" s="577">
        <v>9500000</v>
      </c>
      <c r="D431" s="593" t="s">
        <v>4</v>
      </c>
      <c r="I431" s="334"/>
    </row>
    <row r="432" spans="1:9" s="233" customFormat="1" ht="25.5" customHeight="1">
      <c r="A432" s="616">
        <f t="shared" si="20"/>
        <v>179</v>
      </c>
      <c r="B432" s="606" t="s">
        <v>1351</v>
      </c>
      <c r="C432" s="577">
        <v>3500000</v>
      </c>
      <c r="D432" s="593" t="s">
        <v>4</v>
      </c>
      <c r="I432" s="334"/>
    </row>
    <row r="433" spans="1:9" s="233" customFormat="1" ht="25.5" customHeight="1">
      <c r="A433" s="616">
        <f t="shared" si="20"/>
        <v>180</v>
      </c>
      <c r="B433" s="606" t="s">
        <v>1354</v>
      </c>
      <c r="C433" s="577">
        <v>8500000</v>
      </c>
      <c r="D433" s="593" t="s">
        <v>4</v>
      </c>
      <c r="I433" s="334"/>
    </row>
    <row r="434" spans="1:9" s="233" customFormat="1" ht="25.5" customHeight="1">
      <c r="A434" s="616">
        <f t="shared" si="20"/>
        <v>181</v>
      </c>
      <c r="B434" s="439" t="s">
        <v>1358</v>
      </c>
      <c r="C434" s="577">
        <v>2650000</v>
      </c>
      <c r="D434" s="593" t="s">
        <v>4</v>
      </c>
      <c r="I434" s="334"/>
    </row>
    <row r="435" spans="1:9" s="233" customFormat="1" ht="25.5" customHeight="1">
      <c r="A435" s="616">
        <f t="shared" si="20"/>
        <v>182</v>
      </c>
      <c r="B435" s="606" t="s">
        <v>1355</v>
      </c>
      <c r="C435" s="577">
        <v>185000</v>
      </c>
      <c r="D435" s="593" t="s">
        <v>4</v>
      </c>
      <c r="I435" s="334"/>
    </row>
    <row r="436" spans="1:9" s="233" customFormat="1" ht="25.5" customHeight="1">
      <c r="A436" s="616">
        <f t="shared" si="20"/>
        <v>183</v>
      </c>
      <c r="B436" s="606" t="s">
        <v>1361</v>
      </c>
      <c r="C436" s="577">
        <v>5500000</v>
      </c>
      <c r="D436" s="593" t="s">
        <v>4</v>
      </c>
      <c r="I436" s="334"/>
    </row>
    <row r="437" spans="1:9" s="233" customFormat="1" ht="25.5" customHeight="1">
      <c r="A437" s="616">
        <f t="shared" si="20"/>
        <v>184</v>
      </c>
      <c r="B437" s="606" t="s">
        <v>1364</v>
      </c>
      <c r="C437" s="577">
        <v>8500000</v>
      </c>
      <c r="D437" s="593" t="s">
        <v>4</v>
      </c>
      <c r="I437" s="334"/>
    </row>
    <row r="438" spans="1:9" s="233" customFormat="1">
      <c r="A438" s="616">
        <f t="shared" si="20"/>
        <v>185</v>
      </c>
      <c r="B438" s="457" t="s">
        <v>2045</v>
      </c>
      <c r="C438" s="577">
        <v>17500000</v>
      </c>
      <c r="D438" s="593" t="s">
        <v>4</v>
      </c>
      <c r="I438" s="334"/>
    </row>
    <row r="439" spans="1:9" s="366" customFormat="1">
      <c r="A439" s="616">
        <f t="shared" si="20"/>
        <v>186</v>
      </c>
      <c r="B439" s="597" t="s">
        <v>2046</v>
      </c>
      <c r="C439" s="598">
        <v>22750000</v>
      </c>
      <c r="D439" s="596" t="s">
        <v>4</v>
      </c>
      <c r="I439" s="334"/>
    </row>
    <row r="440" spans="1:9" s="366" customFormat="1">
      <c r="A440" s="616">
        <f t="shared" si="20"/>
        <v>187</v>
      </c>
      <c r="B440" s="597" t="s">
        <v>1372</v>
      </c>
      <c r="C440" s="598">
        <v>9500000</v>
      </c>
      <c r="D440" s="596" t="s">
        <v>4</v>
      </c>
      <c r="I440" s="334"/>
    </row>
    <row r="441" spans="1:9" s="366" customFormat="1">
      <c r="A441" s="616">
        <f t="shared" si="20"/>
        <v>188</v>
      </c>
      <c r="B441" s="597" t="s">
        <v>1375</v>
      </c>
      <c r="C441" s="598">
        <v>3000000</v>
      </c>
      <c r="D441" s="596" t="s">
        <v>4</v>
      </c>
      <c r="I441" s="334"/>
    </row>
    <row r="442" spans="1:9" s="366" customFormat="1">
      <c r="A442" s="616">
        <f t="shared" si="20"/>
        <v>189</v>
      </c>
      <c r="B442" s="597" t="s">
        <v>1378</v>
      </c>
      <c r="C442" s="598">
        <f>C438</f>
        <v>17500000</v>
      </c>
      <c r="D442" s="596" t="s">
        <v>4</v>
      </c>
      <c r="I442" s="334"/>
    </row>
    <row r="443" spans="1:9" s="366" customFormat="1">
      <c r="A443" s="616">
        <f t="shared" si="20"/>
        <v>190</v>
      </c>
      <c r="B443" s="619" t="s">
        <v>2047</v>
      </c>
      <c r="C443" s="620">
        <v>70600</v>
      </c>
      <c r="D443" s="621" t="s">
        <v>682</v>
      </c>
      <c r="I443" s="334"/>
    </row>
    <row r="444" spans="1:9" s="366" customFormat="1">
      <c r="A444" s="616">
        <f t="shared" si="20"/>
        <v>191</v>
      </c>
      <c r="B444" s="597" t="s">
        <v>2048</v>
      </c>
      <c r="C444" s="598">
        <v>4260000</v>
      </c>
      <c r="D444" s="596" t="s">
        <v>682</v>
      </c>
      <c r="I444" s="334"/>
    </row>
    <row r="445" spans="1:9" s="366" customFormat="1">
      <c r="A445" s="616">
        <f t="shared" si="20"/>
        <v>192</v>
      </c>
      <c r="B445" s="597" t="s">
        <v>2049</v>
      </c>
      <c r="C445" s="598">
        <v>550000</v>
      </c>
      <c r="D445" s="596" t="s">
        <v>682</v>
      </c>
      <c r="I445" s="334"/>
    </row>
    <row r="446" spans="1:9" s="233" customFormat="1">
      <c r="A446" s="616">
        <f t="shared" si="20"/>
        <v>193</v>
      </c>
      <c r="B446" s="597" t="s">
        <v>2050</v>
      </c>
      <c r="C446" s="622">
        <f>FLOOR((508000/3),100)+40000</f>
        <v>209300</v>
      </c>
      <c r="D446" s="596" t="s">
        <v>441</v>
      </c>
      <c r="I446" s="334"/>
    </row>
    <row r="447" spans="1:9" s="233" customFormat="1">
      <c r="A447" s="616">
        <f t="shared" si="20"/>
        <v>194</v>
      </c>
      <c r="B447" s="597" t="s">
        <v>2051</v>
      </c>
      <c r="C447" s="622">
        <v>210000</v>
      </c>
      <c r="D447" s="596" t="s">
        <v>441</v>
      </c>
      <c r="I447" s="334"/>
    </row>
    <row r="448" spans="1:9" s="233" customFormat="1">
      <c r="A448" s="616">
        <f t="shared" si="20"/>
        <v>195</v>
      </c>
      <c r="B448" s="597" t="s">
        <v>1402</v>
      </c>
      <c r="C448" s="623">
        <v>256000</v>
      </c>
      <c r="D448" s="596" t="s">
        <v>441</v>
      </c>
      <c r="I448" s="334"/>
    </row>
    <row r="449" spans="1:9" s="233" customFormat="1">
      <c r="A449" s="616">
        <f t="shared" si="20"/>
        <v>196</v>
      </c>
      <c r="B449" s="597" t="s">
        <v>1408</v>
      </c>
      <c r="C449" s="623">
        <v>348000</v>
      </c>
      <c r="D449" s="596" t="s">
        <v>441</v>
      </c>
      <c r="I449" s="334"/>
    </row>
    <row r="450" spans="1:9" s="233" customFormat="1">
      <c r="A450" s="616">
        <f t="shared" si="20"/>
        <v>197</v>
      </c>
      <c r="B450" s="597" t="s">
        <v>2052</v>
      </c>
      <c r="C450" s="622">
        <f>FLOOR((426000/3),100)+30000</f>
        <v>172000</v>
      </c>
      <c r="D450" s="596" t="s">
        <v>441</v>
      </c>
      <c r="I450" s="334"/>
    </row>
    <row r="451" spans="1:9" s="233" customFormat="1">
      <c r="A451" s="616">
        <f t="shared" si="20"/>
        <v>198</v>
      </c>
      <c r="B451" s="597" t="s">
        <v>3261</v>
      </c>
      <c r="C451" s="622">
        <v>225000</v>
      </c>
      <c r="D451" s="596" t="s">
        <v>441</v>
      </c>
      <c r="I451" s="334"/>
    </row>
    <row r="452" spans="1:9" s="233" customFormat="1">
      <c r="A452" s="616">
        <f t="shared" si="20"/>
        <v>199</v>
      </c>
      <c r="B452" s="597" t="s">
        <v>1414</v>
      </c>
      <c r="C452" s="623">
        <v>225000</v>
      </c>
      <c r="D452" s="596" t="s">
        <v>441</v>
      </c>
      <c r="I452" s="334"/>
    </row>
    <row r="453" spans="1:9" s="233" customFormat="1">
      <c r="A453" s="616">
        <f t="shared" si="20"/>
        <v>200</v>
      </c>
      <c r="B453" s="597" t="s">
        <v>1418</v>
      </c>
      <c r="C453" s="623">
        <v>260000</v>
      </c>
      <c r="D453" s="596" t="s">
        <v>441</v>
      </c>
      <c r="I453" s="334"/>
    </row>
    <row r="454" spans="1:9" s="624" customFormat="1">
      <c r="A454" s="616">
        <f t="shared" si="20"/>
        <v>201</v>
      </c>
      <c r="B454" s="597" t="s">
        <v>1534</v>
      </c>
      <c r="C454" s="598">
        <v>5000000</v>
      </c>
      <c r="D454" s="596" t="s">
        <v>682</v>
      </c>
      <c r="I454" s="334"/>
    </row>
    <row r="455" spans="1:9" s="624" customFormat="1">
      <c r="A455" s="616">
        <f t="shared" si="20"/>
        <v>202</v>
      </c>
      <c r="B455" s="597" t="s">
        <v>1537</v>
      </c>
      <c r="C455" s="598">
        <v>58850000</v>
      </c>
      <c r="D455" s="596" t="s">
        <v>4</v>
      </c>
      <c r="I455" s="334"/>
    </row>
    <row r="456" spans="1:9" s="624" customFormat="1">
      <c r="A456" s="616">
        <f t="shared" si="20"/>
        <v>203</v>
      </c>
      <c r="B456" s="597" t="s">
        <v>1540</v>
      </c>
      <c r="C456" s="598">
        <v>17250000</v>
      </c>
      <c r="D456" s="596" t="s">
        <v>682</v>
      </c>
      <c r="I456" s="334"/>
    </row>
    <row r="457" spans="1:9" s="624" customFormat="1">
      <c r="A457" s="616">
        <f t="shared" si="20"/>
        <v>204</v>
      </c>
      <c r="B457" s="597" t="s">
        <v>1430</v>
      </c>
      <c r="C457" s="598">
        <v>19000000</v>
      </c>
      <c r="D457" s="596" t="s">
        <v>4</v>
      </c>
      <c r="I457" s="334"/>
    </row>
    <row r="458" spans="1:9" s="624" customFormat="1">
      <c r="A458" s="616">
        <f t="shared" si="20"/>
        <v>205</v>
      </c>
      <c r="B458" s="625" t="s">
        <v>1546</v>
      </c>
      <c r="C458" s="626">
        <v>440000</v>
      </c>
      <c r="D458" s="627" t="s">
        <v>682</v>
      </c>
      <c r="I458" s="334"/>
    </row>
    <row r="459" spans="1:9" s="624" customFormat="1">
      <c r="A459" s="616">
        <f t="shared" si="20"/>
        <v>206</v>
      </c>
      <c r="B459" s="628" t="s">
        <v>1549</v>
      </c>
      <c r="C459" s="629">
        <v>400000</v>
      </c>
      <c r="D459" s="627" t="s">
        <v>682</v>
      </c>
      <c r="I459" s="334"/>
    </row>
    <row r="460" spans="1:9" s="624" customFormat="1">
      <c r="A460" s="616">
        <f t="shared" si="20"/>
        <v>207</v>
      </c>
      <c r="B460" s="630" t="s">
        <v>1552</v>
      </c>
      <c r="C460" s="629">
        <v>320000</v>
      </c>
      <c r="D460" s="627" t="s">
        <v>682</v>
      </c>
      <c r="I460" s="334"/>
    </row>
    <row r="461" spans="1:9" s="624" customFormat="1">
      <c r="A461" s="616">
        <f t="shared" si="20"/>
        <v>208</v>
      </c>
      <c r="B461" s="631" t="s">
        <v>1555</v>
      </c>
      <c r="C461" s="626">
        <v>650000</v>
      </c>
      <c r="D461" s="632" t="s">
        <v>682</v>
      </c>
      <c r="I461" s="334"/>
    </row>
    <row r="462" spans="1:9" s="624" customFormat="1">
      <c r="A462" s="616">
        <f t="shared" si="20"/>
        <v>209</v>
      </c>
      <c r="B462" s="631" t="s">
        <v>1558</v>
      </c>
      <c r="C462" s="626">
        <v>1105000</v>
      </c>
      <c r="D462" s="632" t="s">
        <v>682</v>
      </c>
      <c r="I462" s="334"/>
    </row>
    <row r="463" spans="1:9" s="624" customFormat="1">
      <c r="A463" s="616">
        <f t="shared" si="20"/>
        <v>210</v>
      </c>
      <c r="B463" s="631" t="s">
        <v>1561</v>
      </c>
      <c r="C463" s="626">
        <v>145000</v>
      </c>
      <c r="D463" s="632" t="s">
        <v>682</v>
      </c>
      <c r="I463" s="334"/>
    </row>
    <row r="464" spans="1:9" s="624" customFormat="1">
      <c r="A464" s="616">
        <f t="shared" si="20"/>
        <v>211</v>
      </c>
      <c r="B464" s="633" t="s">
        <v>1567</v>
      </c>
      <c r="C464" s="634">
        <v>3500000</v>
      </c>
      <c r="D464" s="635" t="s">
        <v>4</v>
      </c>
      <c r="I464" s="334"/>
    </row>
    <row r="465" spans="1:9" s="624" customFormat="1">
      <c r="A465" s="616">
        <f t="shared" si="20"/>
        <v>212</v>
      </c>
      <c r="B465" s="631" t="s">
        <v>1570</v>
      </c>
      <c r="C465" s="634">
        <v>2700000</v>
      </c>
      <c r="D465" s="635" t="s">
        <v>4</v>
      </c>
      <c r="I465" s="334"/>
    </row>
    <row r="466" spans="1:9" s="624" customFormat="1">
      <c r="A466" s="616">
        <f t="shared" si="20"/>
        <v>213</v>
      </c>
      <c r="B466" s="636" t="s">
        <v>1573</v>
      </c>
      <c r="C466" s="637">
        <f>C465</f>
        <v>2700000</v>
      </c>
      <c r="D466" s="638" t="s">
        <v>4</v>
      </c>
      <c r="I466" s="334"/>
    </row>
    <row r="467" spans="1:9" s="624" customFormat="1">
      <c r="A467" s="616">
        <f t="shared" si="20"/>
        <v>214</v>
      </c>
      <c r="B467" s="639" t="s">
        <v>1576</v>
      </c>
      <c r="C467" s="640">
        <f>C466</f>
        <v>2700000</v>
      </c>
      <c r="D467" s="641" t="s">
        <v>4</v>
      </c>
      <c r="I467" s="334"/>
    </row>
    <row r="468" spans="1:9" s="624" customFormat="1">
      <c r="A468" s="616">
        <f t="shared" si="20"/>
        <v>215</v>
      </c>
      <c r="B468" s="642" t="s">
        <v>1579</v>
      </c>
      <c r="C468" s="643">
        <v>1200000</v>
      </c>
      <c r="D468" s="644" t="s">
        <v>4</v>
      </c>
      <c r="I468" s="334"/>
    </row>
    <row r="469" spans="1:9" s="624" customFormat="1">
      <c r="A469" s="616">
        <f t="shared" si="20"/>
        <v>216</v>
      </c>
      <c r="B469" s="645" t="s">
        <v>1439</v>
      </c>
      <c r="C469" s="646">
        <v>8200000</v>
      </c>
      <c r="D469" s="647" t="s">
        <v>682</v>
      </c>
      <c r="I469" s="334"/>
    </row>
    <row r="470" spans="1:9" s="624" customFormat="1">
      <c r="A470" s="616">
        <f t="shared" si="20"/>
        <v>217</v>
      </c>
      <c r="B470" s="648" t="s">
        <v>1442</v>
      </c>
      <c r="C470" s="649">
        <v>12200000</v>
      </c>
      <c r="D470" s="650" t="s">
        <v>682</v>
      </c>
      <c r="I470" s="334"/>
    </row>
    <row r="471" spans="1:9" s="624" customFormat="1">
      <c r="A471" s="616">
        <f t="shared" si="20"/>
        <v>218</v>
      </c>
      <c r="B471" s="651" t="s">
        <v>1445</v>
      </c>
      <c r="C471" s="649">
        <v>6500000</v>
      </c>
      <c r="D471" s="650" t="s">
        <v>682</v>
      </c>
      <c r="I471" s="334"/>
    </row>
    <row r="472" spans="1:9" s="624" customFormat="1">
      <c r="A472" s="616">
        <f t="shared" si="20"/>
        <v>219</v>
      </c>
      <c r="B472" s="651" t="s">
        <v>1448</v>
      </c>
      <c r="C472" s="649">
        <v>6700000</v>
      </c>
      <c r="D472" s="650" t="s">
        <v>682</v>
      </c>
      <c r="I472" s="334"/>
    </row>
    <row r="473" spans="1:9" s="624" customFormat="1">
      <c r="A473" s="616">
        <f t="shared" si="20"/>
        <v>220</v>
      </c>
      <c r="B473" s="651" t="s">
        <v>1451</v>
      </c>
      <c r="C473" s="649">
        <v>9500000</v>
      </c>
      <c r="D473" s="650" t="s">
        <v>682</v>
      </c>
      <c r="I473" s="334"/>
    </row>
    <row r="474" spans="1:9" s="624" customFormat="1">
      <c r="A474" s="616">
        <f t="shared" si="20"/>
        <v>221</v>
      </c>
      <c r="B474" s="651" t="s">
        <v>1454</v>
      </c>
      <c r="C474" s="649">
        <v>3000000</v>
      </c>
      <c r="D474" s="650" t="s">
        <v>682</v>
      </c>
      <c r="I474" s="334"/>
    </row>
    <row r="475" spans="1:9" s="624" customFormat="1">
      <c r="A475" s="616">
        <f t="shared" si="20"/>
        <v>222</v>
      </c>
      <c r="B475" s="652" t="s">
        <v>1457</v>
      </c>
      <c r="C475" s="653">
        <f>C438</f>
        <v>17500000</v>
      </c>
      <c r="D475" s="654" t="s">
        <v>682</v>
      </c>
      <c r="I475" s="334"/>
    </row>
    <row r="476" spans="1:9" s="624" customFormat="1">
      <c r="A476" s="616">
        <f t="shared" si="20"/>
        <v>223</v>
      </c>
      <c r="B476" s="652" t="s">
        <v>1434</v>
      </c>
      <c r="C476" s="655">
        <v>5000000</v>
      </c>
      <c r="D476" s="656" t="s">
        <v>682</v>
      </c>
      <c r="I476" s="334"/>
    </row>
    <row r="477" spans="1:9" s="624" customFormat="1">
      <c r="A477" s="616">
        <f t="shared" si="20"/>
        <v>224</v>
      </c>
      <c r="B477" s="657" t="s">
        <v>1460</v>
      </c>
      <c r="C477" s="658">
        <v>880000</v>
      </c>
      <c r="D477" s="659" t="s">
        <v>682</v>
      </c>
      <c r="I477" s="334"/>
    </row>
    <row r="478" spans="1:9" s="624" customFormat="1">
      <c r="A478" s="616">
        <f t="shared" si="20"/>
        <v>225</v>
      </c>
      <c r="B478" s="657" t="s">
        <v>1463</v>
      </c>
      <c r="C478" s="658">
        <v>273000</v>
      </c>
      <c r="D478" s="660" t="s">
        <v>682</v>
      </c>
      <c r="I478" s="334"/>
    </row>
    <row r="479" spans="1:9" s="624" customFormat="1">
      <c r="A479" s="616">
        <f t="shared" si="20"/>
        <v>226</v>
      </c>
      <c r="B479" s="657" t="s">
        <v>1466</v>
      </c>
      <c r="C479" s="377">
        <v>270000</v>
      </c>
      <c r="D479" s="660" t="s">
        <v>682</v>
      </c>
      <c r="I479" s="334"/>
    </row>
    <row r="480" spans="1:9" s="624" customFormat="1">
      <c r="A480" s="616">
        <f t="shared" si="20"/>
        <v>227</v>
      </c>
      <c r="B480" s="661" t="s">
        <v>1487</v>
      </c>
      <c r="C480" s="662">
        <v>7500000</v>
      </c>
      <c r="D480" s="663" t="s">
        <v>682</v>
      </c>
      <c r="I480" s="334"/>
    </row>
    <row r="481" spans="1:9" s="624" customFormat="1">
      <c r="A481" s="616">
        <f t="shared" si="20"/>
        <v>228</v>
      </c>
      <c r="B481" s="664" t="s">
        <v>1490</v>
      </c>
      <c r="C481" s="662">
        <v>1488000</v>
      </c>
      <c r="D481" s="663" t="s">
        <v>682</v>
      </c>
      <c r="I481" s="334"/>
    </row>
    <row r="482" spans="1:9" s="624" customFormat="1">
      <c r="A482" s="616">
        <f t="shared" si="20"/>
        <v>229</v>
      </c>
      <c r="B482" s="661" t="s">
        <v>1493</v>
      </c>
      <c r="C482" s="662">
        <v>6000000</v>
      </c>
      <c r="D482" s="650" t="s">
        <v>186</v>
      </c>
      <c r="I482" s="334"/>
    </row>
    <row r="483" spans="1:9" s="624" customFormat="1">
      <c r="A483" s="616">
        <f t="shared" si="20"/>
        <v>230</v>
      </c>
      <c r="B483" s="665" t="s">
        <v>1472</v>
      </c>
      <c r="C483" s="666">
        <v>900000</v>
      </c>
      <c r="D483" s="667" t="s">
        <v>4</v>
      </c>
      <c r="I483" s="334"/>
    </row>
    <row r="484" spans="1:9" s="624" customFormat="1">
      <c r="A484" s="616">
        <f t="shared" si="20"/>
        <v>231</v>
      </c>
      <c r="B484" s="648" t="s">
        <v>1475</v>
      </c>
      <c r="C484" s="668">
        <v>18500000</v>
      </c>
      <c r="D484" s="669" t="s">
        <v>682</v>
      </c>
      <c r="I484" s="334"/>
    </row>
    <row r="485" spans="1:9" s="624" customFormat="1">
      <c r="A485" s="616">
        <f t="shared" si="20"/>
        <v>232</v>
      </c>
      <c r="B485" s="648" t="s">
        <v>1478</v>
      </c>
      <c r="C485" s="668">
        <v>35000000</v>
      </c>
      <c r="D485" s="670" t="s">
        <v>682</v>
      </c>
      <c r="I485" s="334"/>
    </row>
    <row r="486" spans="1:9" s="624" customFormat="1">
      <c r="A486" s="616">
        <f t="shared" si="20"/>
        <v>233</v>
      </c>
      <c r="B486" s="648" t="s">
        <v>1481</v>
      </c>
      <c r="C486" s="668">
        <v>3500000</v>
      </c>
      <c r="D486" s="669" t="s">
        <v>682</v>
      </c>
      <c r="I486" s="334"/>
    </row>
    <row r="487" spans="1:9" s="624" customFormat="1">
      <c r="A487" s="616">
        <f t="shared" si="20"/>
        <v>234</v>
      </c>
      <c r="B487" s="648" t="s">
        <v>1484</v>
      </c>
      <c r="C487" s="668">
        <v>1400000</v>
      </c>
      <c r="D487" s="670" t="s">
        <v>682</v>
      </c>
      <c r="I487" s="334"/>
    </row>
    <row r="488" spans="1:9" s="624" customFormat="1" ht="13.5" thickBot="1">
      <c r="A488" s="546">
        <f t="shared" si="20"/>
        <v>235</v>
      </c>
      <c r="B488" s="671" t="s">
        <v>1499</v>
      </c>
      <c r="C488" s="672">
        <v>750000</v>
      </c>
      <c r="D488" s="673" t="s">
        <v>682</v>
      </c>
      <c r="I488" s="334"/>
    </row>
    <row r="489" spans="1:9" s="624" customFormat="1">
      <c r="A489" s="549">
        <f t="shared" si="20"/>
        <v>236</v>
      </c>
      <c r="B489" s="674" t="s">
        <v>1502</v>
      </c>
      <c r="C489" s="675">
        <v>3500000</v>
      </c>
      <c r="D489" s="676" t="s">
        <v>682</v>
      </c>
      <c r="I489" s="334"/>
    </row>
    <row r="490" spans="1:9" s="624" customFormat="1">
      <c r="A490" s="616">
        <f t="shared" ref="A490:A614" si="21">1+A489</f>
        <v>237</v>
      </c>
      <c r="B490" s="677" t="s">
        <v>1505</v>
      </c>
      <c r="C490" s="678">
        <v>700000</v>
      </c>
      <c r="D490" s="679" t="s">
        <v>682</v>
      </c>
      <c r="I490" s="334"/>
    </row>
    <row r="491" spans="1:9" s="624" customFormat="1">
      <c r="A491" s="616">
        <f t="shared" si="21"/>
        <v>238</v>
      </c>
      <c r="B491" s="680" t="s">
        <v>1508</v>
      </c>
      <c r="C491" s="681">
        <v>1200000</v>
      </c>
      <c r="D491" s="679" t="s">
        <v>682</v>
      </c>
      <c r="I491" s="334"/>
    </row>
    <row r="492" spans="1:9" s="624" customFormat="1">
      <c r="A492" s="616">
        <f t="shared" si="21"/>
        <v>239</v>
      </c>
      <c r="B492" s="680" t="s">
        <v>1511</v>
      </c>
      <c r="C492" s="681">
        <v>1200000</v>
      </c>
      <c r="D492" s="679" t="s">
        <v>682</v>
      </c>
      <c r="I492" s="334"/>
    </row>
    <row r="493" spans="1:9" s="624" customFormat="1">
      <c r="A493" s="616">
        <f t="shared" si="21"/>
        <v>240</v>
      </c>
      <c r="B493" s="680" t="s">
        <v>1514</v>
      </c>
      <c r="C493" s="681">
        <v>420000</v>
      </c>
      <c r="D493" s="679" t="s">
        <v>682</v>
      </c>
      <c r="I493" s="334"/>
    </row>
    <row r="494" spans="1:9" s="624" customFormat="1">
      <c r="A494" s="616">
        <f t="shared" si="21"/>
        <v>241</v>
      </c>
      <c r="B494" s="680" t="s">
        <v>1517</v>
      </c>
      <c r="C494" s="681">
        <v>310000</v>
      </c>
      <c r="D494" s="679" t="s">
        <v>682</v>
      </c>
      <c r="I494" s="334"/>
    </row>
    <row r="495" spans="1:9" s="624" customFormat="1">
      <c r="A495" s="616">
        <f t="shared" si="21"/>
        <v>242</v>
      </c>
      <c r="B495" s="680" t="s">
        <v>1520</v>
      </c>
      <c r="C495" s="681">
        <v>18000000</v>
      </c>
      <c r="D495" s="679" t="s">
        <v>682</v>
      </c>
      <c r="I495" s="334"/>
    </row>
    <row r="496" spans="1:9" s="624" customFormat="1">
      <c r="A496" s="616">
        <f t="shared" si="21"/>
        <v>243</v>
      </c>
      <c r="B496" s="680" t="s">
        <v>1523</v>
      </c>
      <c r="C496" s="681">
        <v>7750000</v>
      </c>
      <c r="D496" s="679" t="s">
        <v>682</v>
      </c>
      <c r="I496" s="334"/>
    </row>
    <row r="497" spans="1:9" s="624" customFormat="1">
      <c r="A497" s="616">
        <f t="shared" si="21"/>
        <v>244</v>
      </c>
      <c r="B497" s="682" t="s">
        <v>1529</v>
      </c>
      <c r="C497" s="678">
        <v>4500000</v>
      </c>
      <c r="D497" s="683" t="s">
        <v>682</v>
      </c>
      <c r="I497" s="334"/>
    </row>
    <row r="498" spans="1:9" s="624" customFormat="1">
      <c r="A498" s="616">
        <f t="shared" si="21"/>
        <v>245</v>
      </c>
      <c r="B498" s="677" t="s">
        <v>1526</v>
      </c>
      <c r="C498" s="684">
        <v>16000000</v>
      </c>
      <c r="D498" s="683" t="s">
        <v>682</v>
      </c>
      <c r="I498" s="334"/>
    </row>
    <row r="499" spans="1:9" s="624" customFormat="1">
      <c r="A499" s="616">
        <f t="shared" si="21"/>
        <v>246</v>
      </c>
      <c r="B499" s="652" t="s">
        <v>2045</v>
      </c>
      <c r="C499" s="668">
        <f>C475</f>
        <v>17500000</v>
      </c>
      <c r="D499" s="683" t="s">
        <v>682</v>
      </c>
      <c r="I499" s="334"/>
    </row>
    <row r="500" spans="1:9" s="624" customFormat="1" ht="13.5" customHeight="1">
      <c r="A500" s="616">
        <f t="shared" si="21"/>
        <v>247</v>
      </c>
      <c r="B500" s="677" t="s">
        <v>1375</v>
      </c>
      <c r="C500" s="685">
        <v>1350000</v>
      </c>
      <c r="D500" s="683" t="s">
        <v>4</v>
      </c>
      <c r="I500" s="334"/>
    </row>
    <row r="501" spans="1:9" s="233" customFormat="1">
      <c r="A501" s="616">
        <f t="shared" si="21"/>
        <v>248</v>
      </c>
      <c r="B501" s="605" t="s">
        <v>2053</v>
      </c>
      <c r="C501" s="598">
        <v>45000000</v>
      </c>
      <c r="D501" s="596" t="s">
        <v>4</v>
      </c>
      <c r="I501" s="334"/>
    </row>
    <row r="502" spans="1:9" s="279" customFormat="1">
      <c r="A502" s="616">
        <f t="shared" si="21"/>
        <v>249</v>
      </c>
      <c r="B502" s="686" t="s">
        <v>2054</v>
      </c>
      <c r="C502" s="577">
        <v>45000000</v>
      </c>
      <c r="D502" s="615" t="s">
        <v>4</v>
      </c>
      <c r="I502" s="334"/>
    </row>
    <row r="503" spans="1:9" s="279" customFormat="1">
      <c r="A503" s="616">
        <f t="shared" si="21"/>
        <v>250</v>
      </c>
      <c r="B503" s="686" t="s">
        <v>1590</v>
      </c>
      <c r="C503" s="577">
        <v>25000000</v>
      </c>
      <c r="D503" s="615" t="s">
        <v>4</v>
      </c>
      <c r="I503" s="334"/>
    </row>
    <row r="504" spans="1:9" s="279" customFormat="1">
      <c r="A504" s="616">
        <f t="shared" si="21"/>
        <v>251</v>
      </c>
      <c r="B504" s="686" t="s">
        <v>1593</v>
      </c>
      <c r="C504" s="577">
        <v>7500000</v>
      </c>
      <c r="D504" s="615" t="s">
        <v>186</v>
      </c>
      <c r="I504" s="334"/>
    </row>
    <row r="505" spans="1:9" s="233" customFormat="1">
      <c r="A505" s="616">
        <f t="shared" si="21"/>
        <v>252</v>
      </c>
      <c r="B505" s="605" t="s">
        <v>1173</v>
      </c>
      <c r="C505" s="598">
        <f>(58000/4)*1.25</f>
        <v>18125</v>
      </c>
      <c r="D505" s="596" t="s">
        <v>441</v>
      </c>
      <c r="I505" s="334"/>
    </row>
    <row r="506" spans="1:9" s="233" customFormat="1">
      <c r="A506" s="616">
        <f t="shared" si="21"/>
        <v>253</v>
      </c>
      <c r="B506" s="605" t="s">
        <v>1176</v>
      </c>
      <c r="C506" s="598">
        <f>(85000/4)*1.25</f>
        <v>26562.5</v>
      </c>
      <c r="D506" s="596" t="s">
        <v>441</v>
      </c>
      <c r="I506" s="334"/>
    </row>
    <row r="507" spans="1:9" s="233" customFormat="1">
      <c r="A507" s="616">
        <f t="shared" si="21"/>
        <v>254</v>
      </c>
      <c r="B507" s="605" t="s">
        <v>3191</v>
      </c>
      <c r="C507" s="687">
        <v>36500</v>
      </c>
      <c r="D507" s="596" t="s">
        <v>441</v>
      </c>
      <c r="I507" s="334"/>
    </row>
    <row r="508" spans="1:9" s="233" customFormat="1">
      <c r="A508" s="616">
        <f t="shared" si="21"/>
        <v>255</v>
      </c>
      <c r="B508" s="605" t="s">
        <v>1168</v>
      </c>
      <c r="C508" s="687">
        <v>41000</v>
      </c>
      <c r="D508" s="596" t="s">
        <v>441</v>
      </c>
      <c r="I508" s="334"/>
    </row>
    <row r="509" spans="1:9" s="233" customFormat="1">
      <c r="A509" s="616">
        <f t="shared" si="21"/>
        <v>256</v>
      </c>
      <c r="B509" s="605" t="s">
        <v>1622</v>
      </c>
      <c r="C509" s="687">
        <v>52500</v>
      </c>
      <c r="D509" s="596" t="s">
        <v>441</v>
      </c>
      <c r="I509" s="334"/>
    </row>
    <row r="510" spans="1:9" s="233" customFormat="1">
      <c r="A510" s="616">
        <f t="shared" si="21"/>
        <v>257</v>
      </c>
      <c r="B510" s="605" t="s">
        <v>1625</v>
      </c>
      <c r="C510" s="598">
        <v>55000</v>
      </c>
      <c r="D510" s="596" t="s">
        <v>441</v>
      </c>
      <c r="I510" s="334"/>
    </row>
    <row r="511" spans="1:9" s="233" customFormat="1">
      <c r="A511" s="616">
        <f t="shared" si="21"/>
        <v>258</v>
      </c>
      <c r="B511" s="605" t="s">
        <v>2949</v>
      </c>
      <c r="C511" s="598">
        <v>61000</v>
      </c>
      <c r="D511" s="596" t="s">
        <v>441</v>
      </c>
      <c r="I511" s="334"/>
    </row>
    <row r="512" spans="1:9" s="233" customFormat="1">
      <c r="A512" s="616">
        <f t="shared" si="21"/>
        <v>259</v>
      </c>
      <c r="B512" s="605" t="s">
        <v>1628</v>
      </c>
      <c r="C512" s="598">
        <f>FLOOR(((216450/4)*1.25),100)</f>
        <v>67600</v>
      </c>
      <c r="D512" s="596" t="s">
        <v>441</v>
      </c>
      <c r="I512" s="334"/>
    </row>
    <row r="513" spans="1:9" s="233" customFormat="1">
      <c r="A513" s="616">
        <f t="shared" si="21"/>
        <v>260</v>
      </c>
      <c r="B513" s="605" t="s">
        <v>1631</v>
      </c>
      <c r="C513" s="598">
        <f>FLOOR(((300000/4)*1.25),100)</f>
        <v>93700</v>
      </c>
      <c r="D513" s="596" t="s">
        <v>441</v>
      </c>
      <c r="I513" s="334"/>
    </row>
    <row r="514" spans="1:9" s="233" customFormat="1">
      <c r="A514" s="616">
        <f t="shared" si="21"/>
        <v>261</v>
      </c>
      <c r="B514" s="605" t="s">
        <v>1634</v>
      </c>
      <c r="C514" s="598">
        <f>FLOOR(((955890/4)*1),100)</f>
        <v>238900</v>
      </c>
      <c r="D514" s="596" t="s">
        <v>441</v>
      </c>
      <c r="I514" s="334"/>
    </row>
    <row r="515" spans="1:9" s="233" customFormat="1">
      <c r="A515" s="616">
        <f t="shared" si="21"/>
        <v>262</v>
      </c>
      <c r="B515" s="605" t="s">
        <v>2886</v>
      </c>
      <c r="C515" s="598">
        <f>FLOOR(((1050000/4)*1),100)</f>
        <v>262500</v>
      </c>
      <c r="D515" s="596" t="s">
        <v>441</v>
      </c>
      <c r="I515" s="334"/>
    </row>
    <row r="516" spans="1:9" s="233" customFormat="1">
      <c r="A516" s="616">
        <f t="shared" si="21"/>
        <v>263</v>
      </c>
      <c r="B516" s="605" t="s">
        <v>2055</v>
      </c>
      <c r="C516" s="598">
        <f>23000</f>
        <v>23000</v>
      </c>
      <c r="D516" s="596" t="s">
        <v>441</v>
      </c>
      <c r="I516" s="334"/>
    </row>
    <row r="517" spans="1:9" s="233" customFormat="1">
      <c r="A517" s="616">
        <f t="shared" si="21"/>
        <v>264</v>
      </c>
      <c r="B517" s="605" t="s">
        <v>2056</v>
      </c>
      <c r="C517" s="598">
        <f>42000</f>
        <v>42000</v>
      </c>
      <c r="D517" s="596" t="s">
        <v>441</v>
      </c>
      <c r="I517" s="334"/>
    </row>
    <row r="518" spans="1:9" s="233" customFormat="1">
      <c r="A518" s="616">
        <f t="shared" si="21"/>
        <v>265</v>
      </c>
      <c r="B518" s="605" t="s">
        <v>2057</v>
      </c>
      <c r="C518" s="687">
        <f>50000</f>
        <v>50000</v>
      </c>
      <c r="D518" s="596" t="s">
        <v>441</v>
      </c>
      <c r="I518" s="334"/>
    </row>
    <row r="519" spans="1:9" s="233" customFormat="1">
      <c r="A519" s="616">
        <f t="shared" si="21"/>
        <v>266</v>
      </c>
      <c r="B519" s="605" t="s">
        <v>2058</v>
      </c>
      <c r="C519" s="687">
        <f>65000</f>
        <v>65000</v>
      </c>
      <c r="D519" s="596" t="s">
        <v>441</v>
      </c>
      <c r="I519" s="334"/>
    </row>
    <row r="520" spans="1:9" s="233" customFormat="1">
      <c r="A520" s="616">
        <f t="shared" si="21"/>
        <v>267</v>
      </c>
      <c r="B520" s="605" t="s">
        <v>2058</v>
      </c>
      <c r="C520" s="687">
        <f>80000</f>
        <v>80000</v>
      </c>
      <c r="D520" s="596" t="s">
        <v>441</v>
      </c>
      <c r="I520" s="334"/>
    </row>
    <row r="521" spans="1:9" s="233" customFormat="1">
      <c r="A521" s="616">
        <f t="shared" si="21"/>
        <v>268</v>
      </c>
      <c r="B521" s="605" t="s">
        <v>2946</v>
      </c>
      <c r="C521" s="687">
        <f>105000</f>
        <v>105000</v>
      </c>
      <c r="D521" s="986" t="s">
        <v>441</v>
      </c>
      <c r="I521" s="334"/>
    </row>
    <row r="522" spans="1:9" s="233" customFormat="1">
      <c r="A522" s="616">
        <f t="shared" si="21"/>
        <v>269</v>
      </c>
      <c r="B522" s="605" t="s">
        <v>1615</v>
      </c>
      <c r="C522" s="598">
        <v>145000</v>
      </c>
      <c r="D522" s="596" t="s">
        <v>441</v>
      </c>
      <c r="I522" s="334"/>
    </row>
    <row r="523" spans="1:9" s="233" customFormat="1">
      <c r="A523" s="616">
        <f>1+A522</f>
        <v>270</v>
      </c>
      <c r="B523" s="597" t="s">
        <v>2059</v>
      </c>
      <c r="C523" s="598">
        <v>265000</v>
      </c>
      <c r="D523" s="596" t="s">
        <v>682</v>
      </c>
      <c r="I523" s="334"/>
    </row>
    <row r="524" spans="1:9" s="233" customFormat="1">
      <c r="A524" s="616">
        <f t="shared" si="21"/>
        <v>271</v>
      </c>
      <c r="B524" s="597" t="s">
        <v>2060</v>
      </c>
      <c r="C524" s="598">
        <v>330000</v>
      </c>
      <c r="D524" s="596" t="s">
        <v>682</v>
      </c>
      <c r="I524" s="334"/>
    </row>
    <row r="525" spans="1:9" s="233" customFormat="1">
      <c r="A525" s="616">
        <f t="shared" si="21"/>
        <v>272</v>
      </c>
      <c r="B525" s="597" t="s">
        <v>2061</v>
      </c>
      <c r="C525" s="598">
        <v>450000</v>
      </c>
      <c r="D525" s="596" t="s">
        <v>682</v>
      </c>
      <c r="I525" s="334"/>
    </row>
    <row r="526" spans="1:9" s="233" customFormat="1">
      <c r="A526" s="616">
        <f t="shared" si="21"/>
        <v>273</v>
      </c>
      <c r="B526" s="597" t="s">
        <v>2062</v>
      </c>
      <c r="C526" s="598">
        <v>1150000</v>
      </c>
      <c r="D526" s="596" t="s">
        <v>682</v>
      </c>
      <c r="I526" s="334"/>
    </row>
    <row r="527" spans="1:9" s="233" customFormat="1">
      <c r="A527" s="616">
        <f t="shared" si="21"/>
        <v>274</v>
      </c>
      <c r="B527" s="605" t="s">
        <v>1600</v>
      </c>
      <c r="C527" s="598">
        <v>1100000</v>
      </c>
      <c r="D527" s="596" t="s">
        <v>682</v>
      </c>
      <c r="I527" s="334"/>
    </row>
    <row r="528" spans="1:9" s="233" customFormat="1" ht="12.75" customHeight="1">
      <c r="A528" s="616">
        <f t="shared" si="21"/>
        <v>275</v>
      </c>
      <c r="B528" s="606" t="s">
        <v>1093</v>
      </c>
      <c r="C528" s="577">
        <v>6250000</v>
      </c>
      <c r="D528" s="593" t="s">
        <v>4</v>
      </c>
      <c r="I528" s="334"/>
    </row>
    <row r="529" spans="1:9" s="233" customFormat="1">
      <c r="A529" s="616">
        <f t="shared" si="21"/>
        <v>276</v>
      </c>
      <c r="B529" s="606" t="s">
        <v>1097</v>
      </c>
      <c r="C529" s="577">
        <v>8107000</v>
      </c>
      <c r="D529" s="593" t="s">
        <v>4</v>
      </c>
      <c r="I529" s="334"/>
    </row>
    <row r="530" spans="1:9" s="233" customFormat="1">
      <c r="A530" s="616">
        <f t="shared" si="21"/>
        <v>277</v>
      </c>
      <c r="B530" s="606" t="s">
        <v>1100</v>
      </c>
      <c r="C530" s="577">
        <v>9500000</v>
      </c>
      <c r="D530" s="593" t="s">
        <v>4</v>
      </c>
      <c r="I530" s="334"/>
    </row>
    <row r="531" spans="1:9" s="233" customFormat="1">
      <c r="A531" s="616">
        <f t="shared" si="21"/>
        <v>278</v>
      </c>
      <c r="B531" s="606" t="s">
        <v>1103</v>
      </c>
      <c r="C531" s="577">
        <v>11698000</v>
      </c>
      <c r="D531" s="593" t="s">
        <v>4</v>
      </c>
      <c r="I531" s="334"/>
    </row>
    <row r="532" spans="1:9" s="233" customFormat="1">
      <c r="A532" s="616">
        <f t="shared" si="21"/>
        <v>279</v>
      </c>
      <c r="B532" s="606" t="s">
        <v>3019</v>
      </c>
      <c r="C532" s="688">
        <v>2409000</v>
      </c>
      <c r="D532" s="593" t="s">
        <v>4</v>
      </c>
      <c r="I532" s="334"/>
    </row>
    <row r="533" spans="1:9" s="233" customFormat="1">
      <c r="A533" s="616">
        <f t="shared" si="21"/>
        <v>280</v>
      </c>
      <c r="B533" s="606" t="s">
        <v>2063</v>
      </c>
      <c r="C533" s="688">
        <v>5809000</v>
      </c>
      <c r="D533" s="593" t="s">
        <v>4</v>
      </c>
      <c r="I533" s="334"/>
    </row>
    <row r="534" spans="1:9" s="233" customFormat="1">
      <c r="A534" s="616">
        <f t="shared" si="21"/>
        <v>281</v>
      </c>
      <c r="B534" s="606" t="s">
        <v>2064</v>
      </c>
      <c r="C534" s="577">
        <v>12294000</v>
      </c>
      <c r="D534" s="593" t="s">
        <v>4</v>
      </c>
      <c r="I534" s="334"/>
    </row>
    <row r="535" spans="1:9" s="233" customFormat="1">
      <c r="A535" s="616">
        <f t="shared" si="21"/>
        <v>282</v>
      </c>
      <c r="B535" s="606" t="s">
        <v>3020</v>
      </c>
      <c r="C535" s="577">
        <v>12500000</v>
      </c>
      <c r="D535" s="593" t="s">
        <v>4</v>
      </c>
      <c r="I535" s="334"/>
    </row>
    <row r="536" spans="1:9" s="233" customFormat="1">
      <c r="A536" s="616">
        <f t="shared" si="21"/>
        <v>283</v>
      </c>
      <c r="B536" s="606" t="s">
        <v>2065</v>
      </c>
      <c r="C536" s="577">
        <v>12750000</v>
      </c>
      <c r="D536" s="593" t="s">
        <v>4</v>
      </c>
      <c r="I536" s="334"/>
    </row>
    <row r="537" spans="1:9" s="233" customFormat="1">
      <c r="A537" s="616">
        <f t="shared" si="21"/>
        <v>284</v>
      </c>
      <c r="B537" s="606" t="s">
        <v>1112</v>
      </c>
      <c r="C537" s="577">
        <v>13648000</v>
      </c>
      <c r="D537" s="593" t="s">
        <v>4</v>
      </c>
      <c r="I537" s="334"/>
    </row>
    <row r="538" spans="1:9" s="233" customFormat="1">
      <c r="A538" s="616">
        <f t="shared" si="21"/>
        <v>285</v>
      </c>
      <c r="B538" s="606" t="s">
        <v>2967</v>
      </c>
      <c r="C538" s="577">
        <v>11000000</v>
      </c>
      <c r="D538" s="593" t="s">
        <v>4</v>
      </c>
      <c r="I538" s="334"/>
    </row>
    <row r="539" spans="1:9" s="233" customFormat="1">
      <c r="A539" s="616">
        <f t="shared" si="21"/>
        <v>286</v>
      </c>
      <c r="B539" s="606" t="s">
        <v>2968</v>
      </c>
      <c r="C539" s="577">
        <v>11500000</v>
      </c>
      <c r="D539" s="593" t="s">
        <v>4</v>
      </c>
      <c r="I539" s="334"/>
    </row>
    <row r="540" spans="1:9" s="233" customFormat="1">
      <c r="A540" s="616">
        <f t="shared" si="21"/>
        <v>287</v>
      </c>
      <c r="B540" s="606" t="s">
        <v>3018</v>
      </c>
      <c r="C540" s="577">
        <v>12000000</v>
      </c>
      <c r="D540" s="593" t="s">
        <v>4</v>
      </c>
      <c r="I540" s="334"/>
    </row>
    <row r="541" spans="1:9" s="233" customFormat="1">
      <c r="A541" s="616">
        <f t="shared" si="21"/>
        <v>288</v>
      </c>
      <c r="B541" s="606" t="s">
        <v>1124</v>
      </c>
      <c r="C541" s="577">
        <v>12350000</v>
      </c>
      <c r="D541" s="593" t="s">
        <v>4</v>
      </c>
      <c r="I541" s="334"/>
    </row>
    <row r="542" spans="1:9" s="233" customFormat="1">
      <c r="A542" s="616">
        <f t="shared" si="21"/>
        <v>289</v>
      </c>
      <c r="B542" s="606" t="s">
        <v>1127</v>
      </c>
      <c r="C542" s="577">
        <v>12255000</v>
      </c>
      <c r="D542" s="593" t="s">
        <v>4</v>
      </c>
      <c r="I542" s="334"/>
    </row>
    <row r="543" spans="1:9" s="233" customFormat="1">
      <c r="A543" s="616">
        <f t="shared" si="21"/>
        <v>290</v>
      </c>
      <c r="B543" s="606" t="s">
        <v>3715</v>
      </c>
      <c r="C543" s="577">
        <v>12750000</v>
      </c>
      <c r="D543" s="593" t="s">
        <v>4</v>
      </c>
      <c r="I543" s="334"/>
    </row>
    <row r="544" spans="1:9" s="233" customFormat="1">
      <c r="A544" s="616">
        <f t="shared" si="21"/>
        <v>291</v>
      </c>
      <c r="B544" s="606" t="s">
        <v>1129</v>
      </c>
      <c r="C544" s="577">
        <v>13000000</v>
      </c>
      <c r="D544" s="593" t="s">
        <v>4</v>
      </c>
      <c r="I544" s="334"/>
    </row>
    <row r="545" spans="1:9" s="233" customFormat="1">
      <c r="A545" s="616">
        <f>1+A543</f>
        <v>291</v>
      </c>
      <c r="B545" s="606" t="s">
        <v>1132</v>
      </c>
      <c r="C545" s="577">
        <v>13526000</v>
      </c>
      <c r="D545" s="593" t="s">
        <v>4</v>
      </c>
      <c r="I545" s="334"/>
    </row>
    <row r="546" spans="1:9" s="233" customFormat="1">
      <c r="A546" s="616">
        <f t="shared" si="21"/>
        <v>292</v>
      </c>
      <c r="B546" s="606" t="s">
        <v>1135</v>
      </c>
      <c r="C546" s="577">
        <v>24292000</v>
      </c>
      <c r="D546" s="593" t="s">
        <v>4</v>
      </c>
      <c r="I546" s="334"/>
    </row>
    <row r="547" spans="1:9" s="233" customFormat="1">
      <c r="A547" s="616">
        <f t="shared" si="21"/>
        <v>293</v>
      </c>
      <c r="B547" s="689" t="s">
        <v>3719</v>
      </c>
      <c r="C547" s="1277">
        <v>77500000</v>
      </c>
      <c r="D547" s="593" t="s">
        <v>4</v>
      </c>
      <c r="F547" s="233">
        <f>18/34</f>
        <v>0.52941176470588236</v>
      </c>
      <c r="I547" s="334"/>
    </row>
    <row r="548" spans="1:9" s="233" customFormat="1">
      <c r="A548" s="616">
        <f t="shared" si="21"/>
        <v>294</v>
      </c>
      <c r="B548" s="689" t="s">
        <v>1143</v>
      </c>
      <c r="C548" s="577">
        <v>182694000</v>
      </c>
      <c r="D548" s="593" t="s">
        <v>4</v>
      </c>
      <c r="I548" s="334"/>
    </row>
    <row r="549" spans="1:9" s="233" customFormat="1">
      <c r="A549" s="616">
        <f t="shared" si="21"/>
        <v>295</v>
      </c>
      <c r="B549" s="689" t="s">
        <v>1150</v>
      </c>
      <c r="C549" s="577">
        <v>194313000</v>
      </c>
      <c r="D549" s="593" t="s">
        <v>4</v>
      </c>
      <c r="F549" s="345">
        <f>F547*C548</f>
        <v>96720352.941176474</v>
      </c>
      <c r="I549" s="334"/>
    </row>
    <row r="550" spans="1:9" s="233" customFormat="1">
      <c r="A550" s="616">
        <f t="shared" si="21"/>
        <v>296</v>
      </c>
      <c r="B550" s="689" t="s">
        <v>1153</v>
      </c>
      <c r="C550" s="577">
        <v>198673000</v>
      </c>
      <c r="D550" s="593" t="s">
        <v>4</v>
      </c>
      <c r="I550" s="334"/>
    </row>
    <row r="551" spans="1:9" s="233" customFormat="1">
      <c r="A551" s="616">
        <f t="shared" si="21"/>
        <v>297</v>
      </c>
      <c r="B551" s="689" t="s">
        <v>1156</v>
      </c>
      <c r="C551" s="577">
        <v>208033000</v>
      </c>
      <c r="D551" s="593" t="s">
        <v>4</v>
      </c>
      <c r="I551" s="334"/>
    </row>
    <row r="552" spans="1:9" s="233" customFormat="1">
      <c r="A552" s="616">
        <f t="shared" si="21"/>
        <v>298</v>
      </c>
      <c r="B552" s="689" t="s">
        <v>1159</v>
      </c>
      <c r="C552" s="577">
        <v>217105000</v>
      </c>
      <c r="D552" s="593" t="s">
        <v>4</v>
      </c>
      <c r="I552" s="334"/>
    </row>
    <row r="553" spans="1:9" s="233" customFormat="1">
      <c r="A553" s="616">
        <f t="shared" si="21"/>
        <v>299</v>
      </c>
      <c r="B553" s="689" t="s">
        <v>1162</v>
      </c>
      <c r="C553" s="577">
        <v>225465000</v>
      </c>
      <c r="D553" s="593" t="s">
        <v>4</v>
      </c>
      <c r="I553" s="334"/>
    </row>
    <row r="554" spans="1:9" s="233" customFormat="1">
      <c r="A554" s="616">
        <f t="shared" si="21"/>
        <v>300</v>
      </c>
      <c r="B554" s="689" t="s">
        <v>1165</v>
      </c>
      <c r="C554" s="577">
        <v>242413000</v>
      </c>
      <c r="D554" s="593" t="s">
        <v>4</v>
      </c>
      <c r="I554" s="334"/>
    </row>
    <row r="555" spans="1:9" s="233" customFormat="1">
      <c r="A555" s="616"/>
      <c r="B555" s="972"/>
      <c r="C555" s="951"/>
      <c r="D555" s="593"/>
      <c r="I555" s="334"/>
    </row>
    <row r="556" spans="1:9" s="233" customFormat="1">
      <c r="A556" s="616"/>
      <c r="B556" s="972" t="s">
        <v>2969</v>
      </c>
      <c r="C556" s="951">
        <v>685000</v>
      </c>
      <c r="D556" s="593" t="s">
        <v>4</v>
      </c>
      <c r="I556" s="334"/>
    </row>
    <row r="557" spans="1:9" s="233" customFormat="1">
      <c r="A557" s="616"/>
      <c r="B557" s="972" t="s">
        <v>2970</v>
      </c>
      <c r="C557" s="951">
        <v>689900</v>
      </c>
      <c r="D557" s="593" t="s">
        <v>4</v>
      </c>
      <c r="I557" s="334"/>
    </row>
    <row r="558" spans="1:9" s="233" customFormat="1">
      <c r="A558" s="616"/>
      <c r="B558" s="972" t="s">
        <v>2971</v>
      </c>
      <c r="C558" s="951">
        <v>701300</v>
      </c>
      <c r="D558" s="593" t="s">
        <v>4</v>
      </c>
      <c r="I558" s="334"/>
    </row>
    <row r="559" spans="1:9" s="233" customFormat="1">
      <c r="A559" s="616"/>
      <c r="B559" s="972" t="s">
        <v>2972</v>
      </c>
      <c r="C559" s="951">
        <v>717500</v>
      </c>
      <c r="D559" s="593" t="s">
        <v>4</v>
      </c>
      <c r="I559" s="334"/>
    </row>
    <row r="560" spans="1:9" s="233" customFormat="1">
      <c r="A560" s="616"/>
      <c r="B560" s="972" t="s">
        <v>2973</v>
      </c>
      <c r="C560" s="951">
        <v>733800</v>
      </c>
      <c r="D560" s="593" t="s">
        <v>4</v>
      </c>
      <c r="I560" s="334"/>
    </row>
    <row r="561" spans="1:9" s="233" customFormat="1">
      <c r="A561" s="616"/>
      <c r="B561" s="972" t="s">
        <v>2974</v>
      </c>
      <c r="C561" s="951">
        <v>750000</v>
      </c>
      <c r="D561" s="593" t="s">
        <v>4</v>
      </c>
      <c r="I561" s="334"/>
    </row>
    <row r="562" spans="1:9" s="233" customFormat="1">
      <c r="A562" s="616"/>
      <c r="B562" s="972" t="s">
        <v>2975</v>
      </c>
      <c r="C562" s="951">
        <v>755000</v>
      </c>
      <c r="D562" s="593" t="s">
        <v>4</v>
      </c>
      <c r="I562" s="334"/>
    </row>
    <row r="563" spans="1:9" s="233" customFormat="1">
      <c r="A563" s="616"/>
      <c r="B563" s="972" t="s">
        <v>2976</v>
      </c>
      <c r="C563" s="951">
        <v>758100</v>
      </c>
      <c r="D563" s="593" t="s">
        <v>4</v>
      </c>
      <c r="I563" s="334"/>
    </row>
    <row r="564" spans="1:9" s="233" customFormat="1">
      <c r="A564" s="616"/>
      <c r="B564" s="972" t="s">
        <v>2977</v>
      </c>
      <c r="C564" s="951">
        <v>774400</v>
      </c>
      <c r="D564" s="593" t="s">
        <v>4</v>
      </c>
      <c r="I564" s="334"/>
    </row>
    <row r="565" spans="1:9" s="233" customFormat="1">
      <c r="A565" s="616"/>
      <c r="B565" s="972" t="s">
        <v>2978</v>
      </c>
      <c r="C565" s="951">
        <v>782500</v>
      </c>
      <c r="D565" s="593" t="s">
        <v>4</v>
      </c>
      <c r="I565" s="334"/>
    </row>
    <row r="566" spans="1:9" s="233" customFormat="1">
      <c r="A566" s="616"/>
      <c r="B566" s="972" t="s">
        <v>2979</v>
      </c>
      <c r="C566" s="951">
        <v>815000</v>
      </c>
      <c r="D566" s="593" t="s">
        <v>4</v>
      </c>
      <c r="I566" s="334"/>
    </row>
    <row r="567" spans="1:9" s="233" customFormat="1">
      <c r="A567" s="616"/>
      <c r="B567" s="972" t="s">
        <v>2980</v>
      </c>
      <c r="C567" s="951">
        <v>847600</v>
      </c>
      <c r="D567" s="593" t="s">
        <v>4</v>
      </c>
      <c r="I567" s="334"/>
    </row>
    <row r="568" spans="1:9" s="233" customFormat="1">
      <c r="A568" s="616"/>
      <c r="B568" s="972" t="s">
        <v>2981</v>
      </c>
      <c r="C568" s="951">
        <v>863800</v>
      </c>
      <c r="D568" s="593" t="s">
        <v>4</v>
      </c>
      <c r="I568" s="334"/>
    </row>
    <row r="569" spans="1:9" s="233" customFormat="1">
      <c r="A569" s="616"/>
      <c r="B569" s="972" t="s">
        <v>2982</v>
      </c>
      <c r="C569" s="951">
        <v>904500</v>
      </c>
      <c r="D569" s="593" t="s">
        <v>4</v>
      </c>
      <c r="I569" s="334"/>
    </row>
    <row r="570" spans="1:9" s="233" customFormat="1">
      <c r="A570" s="616"/>
      <c r="B570" s="972" t="s">
        <v>2983</v>
      </c>
      <c r="C570" s="951">
        <v>937000</v>
      </c>
      <c r="D570" s="593" t="s">
        <v>4</v>
      </c>
      <c r="I570" s="334"/>
    </row>
    <row r="571" spans="1:9" s="233" customFormat="1">
      <c r="A571" s="616"/>
      <c r="B571" s="972" t="s">
        <v>2984</v>
      </c>
      <c r="C571" s="951">
        <v>945100</v>
      </c>
      <c r="D571" s="593" t="s">
        <v>4</v>
      </c>
      <c r="I571" s="334"/>
    </row>
    <row r="572" spans="1:9" s="233" customFormat="1">
      <c r="A572" s="616"/>
      <c r="B572" s="972" t="s">
        <v>2985</v>
      </c>
      <c r="C572" s="951">
        <v>953300</v>
      </c>
      <c r="D572" s="593" t="s">
        <v>4</v>
      </c>
      <c r="I572" s="334"/>
    </row>
    <row r="573" spans="1:9" s="233" customFormat="1">
      <c r="A573" s="616"/>
      <c r="B573" s="972" t="s">
        <v>2986</v>
      </c>
      <c r="C573" s="951">
        <v>1026400</v>
      </c>
      <c r="D573" s="593" t="s">
        <v>4</v>
      </c>
      <c r="I573" s="334"/>
    </row>
    <row r="574" spans="1:9" s="233" customFormat="1">
      <c r="A574" s="616"/>
      <c r="B574" s="972" t="s">
        <v>2987</v>
      </c>
      <c r="C574" s="951">
        <v>1034600</v>
      </c>
      <c r="D574" s="593" t="s">
        <v>4</v>
      </c>
      <c r="I574" s="334"/>
    </row>
    <row r="575" spans="1:9" s="233" customFormat="1">
      <c r="A575" s="616"/>
      <c r="B575" s="972" t="s">
        <v>2988</v>
      </c>
      <c r="C575" s="951">
        <v>1083300</v>
      </c>
      <c r="D575" s="593" t="s">
        <v>4</v>
      </c>
      <c r="I575" s="334"/>
    </row>
    <row r="576" spans="1:9" s="233" customFormat="1">
      <c r="A576" s="616"/>
      <c r="B576" s="972" t="s">
        <v>2989</v>
      </c>
      <c r="C576" s="951">
        <v>1115900</v>
      </c>
      <c r="D576" s="593" t="s">
        <v>4</v>
      </c>
      <c r="I576" s="334"/>
    </row>
    <row r="577" spans="1:9" s="233" customFormat="1">
      <c r="A577" s="616"/>
      <c r="B577" s="972" t="s">
        <v>2990</v>
      </c>
      <c r="C577" s="951">
        <v>1124000</v>
      </c>
      <c r="D577" s="593" t="s">
        <v>4</v>
      </c>
      <c r="I577" s="334"/>
    </row>
    <row r="578" spans="1:9" s="233" customFormat="1">
      <c r="A578" s="616"/>
      <c r="B578" s="972" t="s">
        <v>2991</v>
      </c>
      <c r="C578" s="951">
        <v>1140300</v>
      </c>
      <c r="D578" s="593" t="s">
        <v>4</v>
      </c>
      <c r="I578" s="334"/>
    </row>
    <row r="579" spans="1:9" s="233" customFormat="1">
      <c r="A579" s="616"/>
      <c r="B579" s="972" t="s">
        <v>2992</v>
      </c>
      <c r="C579" s="951">
        <v>1180900</v>
      </c>
      <c r="D579" s="593" t="s">
        <v>4</v>
      </c>
      <c r="I579" s="334"/>
    </row>
    <row r="580" spans="1:9" s="233" customFormat="1">
      <c r="A580" s="616"/>
      <c r="B580" s="972" t="s">
        <v>2993</v>
      </c>
      <c r="C580" s="951">
        <v>1229700</v>
      </c>
      <c r="D580" s="593" t="s">
        <v>4</v>
      </c>
      <c r="I580" s="334"/>
    </row>
    <row r="581" spans="1:9" s="233" customFormat="1">
      <c r="A581" s="616"/>
      <c r="B581" s="972" t="s">
        <v>2994</v>
      </c>
      <c r="C581" s="951">
        <v>1254100</v>
      </c>
      <c r="D581" s="593" t="s">
        <v>4</v>
      </c>
      <c r="I581" s="334"/>
    </row>
    <row r="582" spans="1:9" s="233" customFormat="1">
      <c r="A582" s="616"/>
      <c r="B582" s="972" t="s">
        <v>2995</v>
      </c>
      <c r="C582" s="951">
        <v>1294700</v>
      </c>
      <c r="D582" s="593" t="s">
        <v>4</v>
      </c>
      <c r="I582" s="334"/>
    </row>
    <row r="583" spans="1:9" s="233" customFormat="1">
      <c r="A583" s="616"/>
      <c r="B583" s="972" t="s">
        <v>2996</v>
      </c>
      <c r="C583" s="951">
        <v>1302900</v>
      </c>
      <c r="D583" s="593" t="s">
        <v>4</v>
      </c>
      <c r="I583" s="334"/>
    </row>
    <row r="584" spans="1:9" s="233" customFormat="1">
      <c r="A584" s="616"/>
      <c r="B584" s="972" t="s">
        <v>2997</v>
      </c>
      <c r="C584" s="951">
        <v>1327200</v>
      </c>
      <c r="D584" s="593" t="s">
        <v>4</v>
      </c>
      <c r="I584" s="334"/>
    </row>
    <row r="585" spans="1:9" s="233" customFormat="1">
      <c r="A585" s="616"/>
      <c r="B585" s="972" t="s">
        <v>2998</v>
      </c>
      <c r="C585" s="951">
        <v>1359800</v>
      </c>
      <c r="D585" s="593" t="s">
        <v>4</v>
      </c>
      <c r="I585" s="334"/>
    </row>
    <row r="586" spans="1:9" s="233" customFormat="1">
      <c r="A586" s="616"/>
      <c r="B586" s="972" t="s">
        <v>2999</v>
      </c>
      <c r="C586" s="951">
        <v>1384200</v>
      </c>
      <c r="D586" s="593" t="s">
        <v>4</v>
      </c>
      <c r="I586" s="334"/>
    </row>
    <row r="587" spans="1:9" s="233" customFormat="1">
      <c r="A587" s="616"/>
      <c r="B587" s="972" t="s">
        <v>3000</v>
      </c>
      <c r="C587" s="951">
        <v>1416700</v>
      </c>
      <c r="D587" s="593" t="s">
        <v>4</v>
      </c>
      <c r="I587" s="334"/>
    </row>
    <row r="588" spans="1:9" s="233" customFormat="1">
      <c r="A588" s="616"/>
      <c r="B588" s="972" t="s">
        <v>3001</v>
      </c>
      <c r="C588" s="951">
        <v>1424800</v>
      </c>
      <c r="D588" s="593" t="s">
        <v>4</v>
      </c>
      <c r="I588" s="334"/>
    </row>
    <row r="589" spans="1:9" s="233" customFormat="1">
      <c r="A589" s="616"/>
      <c r="B589" s="972" t="s">
        <v>3002</v>
      </c>
      <c r="C589" s="951">
        <v>1473600</v>
      </c>
      <c r="D589" s="593" t="s">
        <v>4</v>
      </c>
      <c r="I589" s="334"/>
    </row>
    <row r="590" spans="1:9" s="233" customFormat="1">
      <c r="A590" s="616"/>
      <c r="B590" s="972" t="s">
        <v>3003</v>
      </c>
      <c r="C590" s="951">
        <v>1701200</v>
      </c>
      <c r="D590" s="593" t="s">
        <v>4</v>
      </c>
      <c r="I590" s="334"/>
    </row>
    <row r="591" spans="1:9" s="233" customFormat="1">
      <c r="A591" s="616"/>
      <c r="B591" s="972" t="s">
        <v>3013</v>
      </c>
      <c r="C591" s="951">
        <v>1801200</v>
      </c>
      <c r="D591" s="593" t="s">
        <v>4</v>
      </c>
      <c r="I591" s="334"/>
    </row>
    <row r="592" spans="1:9" s="233" customFormat="1">
      <c r="A592" s="616"/>
      <c r="B592" s="972" t="s">
        <v>3014</v>
      </c>
      <c r="C592" s="951">
        <v>2301200</v>
      </c>
      <c r="D592" s="593" t="s">
        <v>4</v>
      </c>
      <c r="I592" s="334"/>
    </row>
    <row r="593" spans="1:9" s="233" customFormat="1">
      <c r="A593" s="616"/>
      <c r="B593" s="972" t="s">
        <v>3022</v>
      </c>
      <c r="C593" s="951">
        <v>2450000</v>
      </c>
      <c r="D593" s="593" t="s">
        <v>4</v>
      </c>
      <c r="I593" s="334"/>
    </row>
    <row r="594" spans="1:9" s="233" customFormat="1">
      <c r="A594" s="616"/>
      <c r="B594" s="972" t="s">
        <v>3004</v>
      </c>
      <c r="C594" s="951">
        <v>2985800</v>
      </c>
      <c r="D594" s="593" t="s">
        <v>4</v>
      </c>
      <c r="I594" s="334"/>
    </row>
    <row r="595" spans="1:9" s="233" customFormat="1">
      <c r="A595" s="616"/>
      <c r="B595" s="972" t="s">
        <v>3021</v>
      </c>
      <c r="C595" s="951">
        <v>3500000</v>
      </c>
      <c r="D595" s="593" t="s">
        <v>4</v>
      </c>
      <c r="I595" s="334"/>
    </row>
    <row r="596" spans="1:9" s="233" customFormat="1">
      <c r="A596" s="616"/>
      <c r="B596" s="972" t="s">
        <v>3005</v>
      </c>
      <c r="C596" s="951">
        <v>3839500</v>
      </c>
      <c r="D596" s="593" t="s">
        <v>4</v>
      </c>
      <c r="I596" s="334"/>
    </row>
    <row r="597" spans="1:9" s="233" customFormat="1">
      <c r="A597" s="616"/>
      <c r="B597" s="972" t="s">
        <v>3015</v>
      </c>
      <c r="C597" s="951">
        <v>4539500</v>
      </c>
      <c r="D597" s="593" t="s">
        <v>4</v>
      </c>
      <c r="I597" s="334"/>
    </row>
    <row r="598" spans="1:9" s="233" customFormat="1">
      <c r="A598" s="616"/>
      <c r="B598" s="972" t="s">
        <v>3006</v>
      </c>
      <c r="C598" s="951">
        <v>5197300</v>
      </c>
      <c r="D598" s="593" t="s">
        <v>4</v>
      </c>
      <c r="I598" s="334"/>
    </row>
    <row r="599" spans="1:9" s="233" customFormat="1">
      <c r="A599" s="616"/>
      <c r="B599" s="972" t="s">
        <v>3007</v>
      </c>
      <c r="C599" s="951">
        <v>5376100</v>
      </c>
      <c r="D599" s="593" t="s">
        <v>4</v>
      </c>
      <c r="I599" s="334"/>
    </row>
    <row r="600" spans="1:9" s="233" customFormat="1">
      <c r="A600" s="616"/>
      <c r="B600" s="972" t="s">
        <v>3008</v>
      </c>
      <c r="C600" s="951">
        <v>6099700</v>
      </c>
      <c r="D600" s="593" t="s">
        <v>4</v>
      </c>
      <c r="I600" s="334"/>
    </row>
    <row r="601" spans="1:9" s="233" customFormat="1">
      <c r="A601" s="616"/>
      <c r="B601" s="972" t="s">
        <v>3009</v>
      </c>
      <c r="C601" s="951">
        <v>7766400</v>
      </c>
      <c r="D601" s="593" t="s">
        <v>4</v>
      </c>
      <c r="I601" s="334"/>
    </row>
    <row r="602" spans="1:9" s="233" customFormat="1">
      <c r="A602" s="616"/>
      <c r="B602" s="972" t="s">
        <v>3010</v>
      </c>
      <c r="C602" s="951">
        <v>11164900</v>
      </c>
      <c r="D602" s="593" t="s">
        <v>4</v>
      </c>
      <c r="I602" s="334"/>
    </row>
    <row r="603" spans="1:9" s="233" customFormat="1">
      <c r="A603" s="616"/>
      <c r="B603" s="972" t="s">
        <v>3720</v>
      </c>
      <c r="C603" s="951">
        <v>64365000</v>
      </c>
      <c r="D603" s="593" t="s">
        <v>4</v>
      </c>
      <c r="I603" s="334"/>
    </row>
    <row r="604" spans="1:9" s="233" customFormat="1">
      <c r="A604" s="616"/>
      <c r="B604" s="972" t="s">
        <v>3011</v>
      </c>
      <c r="C604" s="951">
        <v>23587900</v>
      </c>
      <c r="D604" s="593" t="s">
        <v>4</v>
      </c>
      <c r="I604" s="334"/>
    </row>
    <row r="605" spans="1:9" s="233" customFormat="1">
      <c r="A605" s="616"/>
      <c r="B605" s="972" t="s">
        <v>3012</v>
      </c>
      <c r="C605" s="951">
        <v>25173300</v>
      </c>
      <c r="D605" s="593" t="s">
        <v>4</v>
      </c>
      <c r="I605" s="334"/>
    </row>
    <row r="606" spans="1:9" s="233" customFormat="1">
      <c r="A606" s="616"/>
      <c r="B606" s="972"/>
      <c r="C606" s="951"/>
      <c r="D606" s="593"/>
      <c r="I606" s="334"/>
    </row>
    <row r="607" spans="1:9" s="233" customFormat="1">
      <c r="A607" s="616">
        <f>1+A554</f>
        <v>301</v>
      </c>
      <c r="B607" s="597" t="s">
        <v>1179</v>
      </c>
      <c r="C607" s="598">
        <v>1000000</v>
      </c>
      <c r="D607" s="593" t="s">
        <v>4</v>
      </c>
      <c r="I607" s="334"/>
    </row>
    <row r="608" spans="1:9" s="233" customFormat="1">
      <c r="A608" s="616">
        <f t="shared" si="21"/>
        <v>302</v>
      </c>
      <c r="B608" s="597" t="s">
        <v>1185</v>
      </c>
      <c r="C608" s="598">
        <v>932000</v>
      </c>
      <c r="D608" s="596" t="s">
        <v>4</v>
      </c>
      <c r="I608" s="334"/>
    </row>
    <row r="609" spans="1:9" s="233" customFormat="1">
      <c r="A609" s="616">
        <f t="shared" si="21"/>
        <v>303</v>
      </c>
      <c r="B609" s="597" t="s">
        <v>1188</v>
      </c>
      <c r="C609" s="598">
        <v>705000</v>
      </c>
      <c r="D609" s="596" t="s">
        <v>4</v>
      </c>
      <c r="I609" s="334"/>
    </row>
    <row r="610" spans="1:9" s="233" customFormat="1">
      <c r="A610" s="616">
        <f t="shared" si="21"/>
        <v>304</v>
      </c>
      <c r="B610" s="605" t="s">
        <v>2066</v>
      </c>
      <c r="C610" s="598">
        <v>250000</v>
      </c>
      <c r="D610" s="610" t="s">
        <v>1077</v>
      </c>
      <c r="I610" s="334"/>
    </row>
    <row r="611" spans="1:9" s="233" customFormat="1">
      <c r="A611" s="616">
        <f t="shared" si="21"/>
        <v>305</v>
      </c>
      <c r="B611" s="605" t="s">
        <v>2067</v>
      </c>
      <c r="C611" s="598">
        <v>500000</v>
      </c>
      <c r="D611" s="610" t="s">
        <v>1077</v>
      </c>
      <c r="I611" s="334"/>
    </row>
    <row r="612" spans="1:9" s="233" customFormat="1">
      <c r="A612" s="616">
        <f t="shared" si="21"/>
        <v>306</v>
      </c>
      <c r="B612" s="609" t="s">
        <v>1144</v>
      </c>
      <c r="C612" s="577">
        <v>1250000</v>
      </c>
      <c r="D612" s="610" t="s">
        <v>1077</v>
      </c>
      <c r="I612" s="334"/>
    </row>
    <row r="613" spans="1:9" s="233" customFormat="1">
      <c r="A613" s="616">
        <f t="shared" si="21"/>
        <v>307</v>
      </c>
      <c r="B613" s="609" t="s">
        <v>1145</v>
      </c>
      <c r="C613" s="577">
        <v>1000000</v>
      </c>
      <c r="D613" s="610" t="s">
        <v>1077</v>
      </c>
      <c r="I613" s="334"/>
    </row>
    <row r="614" spans="1:9" s="233" customFormat="1">
      <c r="A614" s="616">
        <f t="shared" si="21"/>
        <v>308</v>
      </c>
      <c r="B614" s="689" t="s">
        <v>1191</v>
      </c>
      <c r="C614" s="598">
        <v>115000</v>
      </c>
      <c r="D614" s="596" t="s">
        <v>682</v>
      </c>
      <c r="I614" s="334"/>
    </row>
    <row r="615" spans="1:9" s="233" customFormat="1" ht="13.5" thickBot="1">
      <c r="A615" s="546">
        <f>1+A614</f>
        <v>309</v>
      </c>
      <c r="B615" s="599" t="s">
        <v>2068</v>
      </c>
      <c r="C615" s="600">
        <f>630000/15</f>
        <v>42000</v>
      </c>
      <c r="D615" s="601" t="s">
        <v>441</v>
      </c>
      <c r="I615" s="334"/>
    </row>
    <row r="616" spans="1:9" s="233" customFormat="1">
      <c r="A616" s="549">
        <f t="shared" ref="A616:A680" si="22">1+A615</f>
        <v>310</v>
      </c>
      <c r="B616" s="602" t="s">
        <v>2069</v>
      </c>
      <c r="C616" s="603">
        <f>915000/15</f>
        <v>61000</v>
      </c>
      <c r="D616" s="604" t="s">
        <v>441</v>
      </c>
      <c r="I616" s="334"/>
    </row>
    <row r="617" spans="1:9" s="233" customFormat="1">
      <c r="A617" s="616">
        <f t="shared" si="22"/>
        <v>311</v>
      </c>
      <c r="B617" s="597" t="s">
        <v>2070</v>
      </c>
      <c r="C617" s="598">
        <f>1365000/15</f>
        <v>91000</v>
      </c>
      <c r="D617" s="596" t="s">
        <v>441</v>
      </c>
      <c r="I617" s="334"/>
    </row>
    <row r="618" spans="1:9" s="233" customFormat="1">
      <c r="A618" s="616">
        <f t="shared" si="22"/>
        <v>312</v>
      </c>
      <c r="B618" s="597" t="s">
        <v>2071</v>
      </c>
      <c r="C618" s="598">
        <f>1735000/15</f>
        <v>115666.66666666667</v>
      </c>
      <c r="D618" s="596" t="s">
        <v>441</v>
      </c>
      <c r="I618" s="334"/>
    </row>
    <row r="619" spans="1:9" s="233" customFormat="1">
      <c r="A619" s="616">
        <f t="shared" si="22"/>
        <v>313</v>
      </c>
      <c r="B619" s="597" t="s">
        <v>2072</v>
      </c>
      <c r="C619" s="598">
        <f>1300000/5.8</f>
        <v>224137.93103448275</v>
      </c>
      <c r="D619" s="596" t="s">
        <v>441</v>
      </c>
      <c r="I619" s="334"/>
    </row>
    <row r="620" spans="1:9" s="233" customFormat="1">
      <c r="A620" s="616">
        <f t="shared" si="22"/>
        <v>314</v>
      </c>
      <c r="B620" s="597" t="s">
        <v>2073</v>
      </c>
      <c r="C620" s="598">
        <f>1610000/5.8</f>
        <v>277586.20689655171</v>
      </c>
      <c r="D620" s="596" t="s">
        <v>441</v>
      </c>
      <c r="I620" s="334"/>
    </row>
    <row r="621" spans="1:9" s="233" customFormat="1">
      <c r="A621" s="616">
        <f t="shared" si="22"/>
        <v>315</v>
      </c>
      <c r="B621" s="597" t="s">
        <v>2074</v>
      </c>
      <c r="C621" s="598">
        <f>2350000/5.8</f>
        <v>405172.41379310348</v>
      </c>
      <c r="D621" s="596" t="s">
        <v>441</v>
      </c>
      <c r="I621" s="334"/>
    </row>
    <row r="622" spans="1:9" s="233" customFormat="1">
      <c r="A622" s="616">
        <f t="shared" si="22"/>
        <v>316</v>
      </c>
      <c r="B622" s="597" t="s">
        <v>2075</v>
      </c>
      <c r="C622" s="598">
        <f>3070000/5.8</f>
        <v>529310.3448275862</v>
      </c>
      <c r="D622" s="596" t="s">
        <v>441</v>
      </c>
      <c r="I622" s="334"/>
    </row>
    <row r="623" spans="1:9" s="233" customFormat="1">
      <c r="A623" s="616">
        <f t="shared" si="22"/>
        <v>317</v>
      </c>
      <c r="B623" s="597" t="s">
        <v>2076</v>
      </c>
      <c r="C623" s="598">
        <f>3980000/5.8</f>
        <v>686206.89655172417</v>
      </c>
      <c r="D623" s="596" t="s">
        <v>441</v>
      </c>
      <c r="I623" s="334"/>
    </row>
    <row r="624" spans="1:9" s="233" customFormat="1">
      <c r="A624" s="616">
        <f t="shared" si="22"/>
        <v>318</v>
      </c>
      <c r="B624" s="690" t="s">
        <v>2077</v>
      </c>
      <c r="C624" s="598">
        <v>48900</v>
      </c>
      <c r="D624" s="596" t="s">
        <v>441</v>
      </c>
      <c r="I624" s="334"/>
    </row>
    <row r="625" spans="1:16370" s="233" customFormat="1">
      <c r="A625" s="616">
        <f t="shared" si="22"/>
        <v>319</v>
      </c>
      <c r="B625" s="690" t="s">
        <v>2078</v>
      </c>
      <c r="C625" s="598">
        <v>53200</v>
      </c>
      <c r="D625" s="596" t="s">
        <v>441</v>
      </c>
      <c r="I625" s="334"/>
    </row>
    <row r="626" spans="1:16370" s="233" customFormat="1">
      <c r="A626" s="616">
        <f t="shared" si="22"/>
        <v>320</v>
      </c>
      <c r="B626" s="690" t="s">
        <v>2079</v>
      </c>
      <c r="C626" s="598">
        <v>60500</v>
      </c>
      <c r="D626" s="596" t="s">
        <v>441</v>
      </c>
      <c r="I626" s="334"/>
    </row>
    <row r="627" spans="1:16370" s="233" customFormat="1">
      <c r="A627" s="616">
        <f t="shared" si="22"/>
        <v>321</v>
      </c>
      <c r="B627" s="690" t="s">
        <v>2080</v>
      </c>
      <c r="C627" s="598">
        <v>66600</v>
      </c>
      <c r="D627" s="596" t="s">
        <v>441</v>
      </c>
      <c r="I627" s="334"/>
    </row>
    <row r="628" spans="1:16370" s="233" customFormat="1">
      <c r="A628" s="616">
        <f t="shared" si="22"/>
        <v>322</v>
      </c>
      <c r="B628" s="597" t="s">
        <v>2081</v>
      </c>
      <c r="C628" s="598">
        <v>71200</v>
      </c>
      <c r="D628" s="596" t="s">
        <v>441</v>
      </c>
      <c r="I628" s="334"/>
    </row>
    <row r="629" spans="1:16370" s="233" customFormat="1">
      <c r="A629" s="616">
        <f t="shared" si="22"/>
        <v>323</v>
      </c>
      <c r="B629" s="597" t="s">
        <v>2082</v>
      </c>
      <c r="C629" s="598">
        <v>79200</v>
      </c>
      <c r="D629" s="596" t="s">
        <v>441</v>
      </c>
      <c r="I629" s="334"/>
    </row>
    <row r="630" spans="1:16370" s="233" customFormat="1">
      <c r="A630" s="616">
        <f t="shared" si="22"/>
        <v>324</v>
      </c>
      <c r="B630" s="597" t="s">
        <v>2083</v>
      </c>
      <c r="C630" s="598">
        <v>87200</v>
      </c>
      <c r="D630" s="596" t="s">
        <v>441</v>
      </c>
      <c r="I630" s="334"/>
    </row>
    <row r="631" spans="1:16370" s="233" customFormat="1">
      <c r="A631" s="616">
        <f t="shared" si="22"/>
        <v>325</v>
      </c>
      <c r="B631" s="597" t="s">
        <v>2084</v>
      </c>
      <c r="C631" s="598">
        <v>94700</v>
      </c>
      <c r="D631" s="596" t="s">
        <v>441</v>
      </c>
      <c r="I631" s="334"/>
    </row>
    <row r="632" spans="1:16370" s="233" customFormat="1">
      <c r="A632" s="616">
        <f t="shared" si="22"/>
        <v>326</v>
      </c>
      <c r="B632" s="597" t="s">
        <v>2085</v>
      </c>
      <c r="C632" s="688">
        <v>106800</v>
      </c>
      <c r="D632" s="596" t="s">
        <v>441</v>
      </c>
      <c r="I632" s="334"/>
    </row>
    <row r="633" spans="1:16370" s="233" customFormat="1">
      <c r="A633" s="616">
        <f t="shared" si="22"/>
        <v>327</v>
      </c>
      <c r="B633" s="597" t="s">
        <v>1287</v>
      </c>
      <c r="C633" s="691">
        <v>95000</v>
      </c>
      <c r="D633" s="596" t="s">
        <v>441</v>
      </c>
      <c r="I633" s="334"/>
    </row>
    <row r="634" spans="1:16370" s="233" customFormat="1">
      <c r="A634" s="616">
        <f t="shared" si="22"/>
        <v>328</v>
      </c>
      <c r="B634" s="597" t="s">
        <v>2086</v>
      </c>
      <c r="C634" s="598">
        <f>450000</f>
        <v>450000</v>
      </c>
      <c r="D634" s="596" t="s">
        <v>682</v>
      </c>
      <c r="I634" s="334"/>
    </row>
    <row r="635" spans="1:16370" s="233" customFormat="1">
      <c r="A635" s="616">
        <f t="shared" si="22"/>
        <v>329</v>
      </c>
      <c r="B635" s="597" t="s">
        <v>3698</v>
      </c>
      <c r="C635" s="598">
        <v>31000</v>
      </c>
      <c r="D635" s="596" t="s">
        <v>441</v>
      </c>
      <c r="I635" s="334"/>
    </row>
    <row r="636" spans="1:16370" s="233" customFormat="1">
      <c r="A636" s="616">
        <f t="shared" si="22"/>
        <v>330</v>
      </c>
      <c r="B636" s="692" t="s">
        <v>3605</v>
      </c>
      <c r="C636" s="598">
        <v>25000000</v>
      </c>
      <c r="D636" s="596" t="s">
        <v>4</v>
      </c>
      <c r="I636" s="334"/>
    </row>
    <row r="637" spans="1:16370" s="233" customFormat="1">
      <c r="A637" s="616">
        <f t="shared" si="22"/>
        <v>331</v>
      </c>
      <c r="B637" s="693" t="s">
        <v>1427</v>
      </c>
      <c r="C637" s="577">
        <f>405*16000/2</f>
        <v>3240000</v>
      </c>
      <c r="D637" s="593" t="s">
        <v>4</v>
      </c>
      <c r="I637" s="334"/>
    </row>
    <row r="638" spans="1:16370" s="233" customFormat="1">
      <c r="A638" s="616">
        <f t="shared" si="22"/>
        <v>332</v>
      </c>
      <c r="B638" s="597" t="s">
        <v>2937</v>
      </c>
      <c r="C638" s="598">
        <v>1450000</v>
      </c>
      <c r="D638" s="596" t="s">
        <v>682</v>
      </c>
      <c r="I638" s="334"/>
    </row>
    <row r="639" spans="1:16370" s="233" customFormat="1">
      <c r="A639" s="616">
        <f t="shared" si="22"/>
        <v>333</v>
      </c>
      <c r="B639" s="597" t="s">
        <v>2938</v>
      </c>
      <c r="C639" s="598">
        <v>4750000</v>
      </c>
      <c r="D639" s="596" t="s">
        <v>682</v>
      </c>
      <c r="I639" s="334"/>
    </row>
    <row r="640" spans="1:16370" s="233" customFormat="1">
      <c r="A640" s="616">
        <f t="shared" si="22"/>
        <v>334</v>
      </c>
      <c r="B640" s="597" t="s">
        <v>2087</v>
      </c>
      <c r="C640" s="598">
        <v>2850000</v>
      </c>
      <c r="D640" s="596" t="s">
        <v>682</v>
      </c>
      <c r="E640" s="694"/>
      <c r="F640" s="695"/>
      <c r="G640" s="696"/>
      <c r="H640" s="697"/>
      <c r="I640" s="334"/>
      <c r="J640" s="695"/>
      <c r="K640" s="696"/>
      <c r="L640" s="697"/>
      <c r="M640" s="694"/>
      <c r="N640" s="695"/>
      <c r="O640" s="696"/>
      <c r="P640" s="697"/>
      <c r="Q640" s="694"/>
      <c r="R640" s="695"/>
      <c r="S640" s="696"/>
      <c r="T640" s="697"/>
      <c r="U640" s="694"/>
      <c r="V640" s="695"/>
      <c r="W640" s="696"/>
      <c r="X640" s="697"/>
      <c r="Y640" s="694"/>
      <c r="Z640" s="695"/>
      <c r="AA640" s="696"/>
      <c r="AB640" s="697"/>
      <c r="AC640" s="694"/>
      <c r="AD640" s="695"/>
      <c r="AE640" s="696"/>
      <c r="AF640" s="697"/>
      <c r="AG640" s="694"/>
      <c r="AH640" s="695"/>
      <c r="AI640" s="696"/>
      <c r="AJ640" s="697"/>
      <c r="AK640" s="694"/>
      <c r="AL640" s="695"/>
      <c r="AM640" s="696"/>
      <c r="AN640" s="697"/>
      <c r="AO640" s="694"/>
      <c r="AP640" s="695"/>
      <c r="AQ640" s="696"/>
      <c r="AR640" s="697"/>
      <c r="AS640" s="694"/>
      <c r="AT640" s="695"/>
      <c r="AU640" s="696"/>
      <c r="AV640" s="697"/>
      <c r="AW640" s="694"/>
      <c r="AX640" s="695"/>
      <c r="AY640" s="696"/>
      <c r="AZ640" s="697"/>
      <c r="BA640" s="694"/>
      <c r="BB640" s="695"/>
      <c r="BC640" s="696"/>
      <c r="BD640" s="697"/>
      <c r="BE640" s="694"/>
      <c r="BF640" s="695"/>
      <c r="BG640" s="696"/>
      <c r="BH640" s="697"/>
      <c r="BI640" s="694"/>
      <c r="BJ640" s="695"/>
      <c r="BK640" s="696"/>
      <c r="BL640" s="697"/>
      <c r="BM640" s="694"/>
      <c r="BN640" s="695"/>
      <c r="BO640" s="696"/>
      <c r="BP640" s="697"/>
      <c r="BQ640" s="694"/>
      <c r="BR640" s="695"/>
      <c r="BS640" s="696"/>
      <c r="BT640" s="697"/>
      <c r="BU640" s="694"/>
      <c r="BV640" s="695"/>
      <c r="BW640" s="696"/>
      <c r="BX640" s="697"/>
      <c r="BY640" s="694"/>
      <c r="BZ640" s="695"/>
      <c r="CA640" s="696"/>
      <c r="CB640" s="697"/>
      <c r="CC640" s="694"/>
      <c r="CD640" s="695"/>
      <c r="CE640" s="696"/>
      <c r="CF640" s="697"/>
      <c r="CG640" s="694"/>
      <c r="CH640" s="695"/>
      <c r="CI640" s="696"/>
      <c r="CJ640" s="697"/>
      <c r="CK640" s="694"/>
      <c r="CL640" s="695"/>
      <c r="CM640" s="696"/>
      <c r="CN640" s="697"/>
      <c r="CO640" s="694"/>
      <c r="CP640" s="695"/>
      <c r="CQ640" s="696"/>
      <c r="CR640" s="697"/>
      <c r="CS640" s="694"/>
      <c r="CT640" s="695"/>
      <c r="CU640" s="696"/>
      <c r="CV640" s="697"/>
      <c r="CW640" s="694"/>
      <c r="CX640" s="695"/>
      <c r="CY640" s="696"/>
      <c r="CZ640" s="697"/>
      <c r="DA640" s="694"/>
      <c r="DB640" s="695"/>
      <c r="DC640" s="696"/>
      <c r="DD640" s="697"/>
      <c r="DE640" s="694"/>
      <c r="DF640" s="695"/>
      <c r="DG640" s="696"/>
      <c r="DH640" s="697"/>
      <c r="DI640" s="694"/>
      <c r="DJ640" s="695"/>
      <c r="DK640" s="696"/>
      <c r="DL640" s="697"/>
      <c r="DM640" s="694"/>
      <c r="DN640" s="695"/>
      <c r="DO640" s="696"/>
      <c r="DP640" s="697"/>
      <c r="DQ640" s="694"/>
      <c r="DR640" s="695"/>
      <c r="DS640" s="696"/>
      <c r="DT640" s="697"/>
      <c r="DU640" s="694"/>
      <c r="DV640" s="695"/>
      <c r="DW640" s="696"/>
      <c r="DX640" s="697"/>
      <c r="DY640" s="694"/>
      <c r="DZ640" s="695"/>
      <c r="EA640" s="696"/>
      <c r="EB640" s="697"/>
      <c r="EC640" s="694"/>
      <c r="ED640" s="695"/>
      <c r="EE640" s="696"/>
      <c r="EF640" s="697"/>
      <c r="EG640" s="694"/>
      <c r="EH640" s="695"/>
      <c r="EI640" s="696"/>
      <c r="EJ640" s="697"/>
      <c r="EK640" s="694"/>
      <c r="EL640" s="695"/>
      <c r="EM640" s="696"/>
      <c r="EN640" s="697"/>
      <c r="EO640" s="694"/>
      <c r="EP640" s="695"/>
      <c r="EQ640" s="696"/>
      <c r="ER640" s="697"/>
      <c r="ES640" s="694"/>
      <c r="ET640" s="695"/>
      <c r="EU640" s="696"/>
      <c r="EV640" s="697"/>
      <c r="EW640" s="694"/>
      <c r="EX640" s="695"/>
      <c r="EY640" s="696"/>
      <c r="EZ640" s="697"/>
      <c r="FA640" s="694"/>
      <c r="FB640" s="695"/>
      <c r="FC640" s="696"/>
      <c r="FD640" s="697"/>
      <c r="FE640" s="694"/>
      <c r="FF640" s="695"/>
      <c r="FG640" s="696"/>
      <c r="FH640" s="697"/>
      <c r="FI640" s="694"/>
      <c r="FJ640" s="695"/>
      <c r="FK640" s="696"/>
      <c r="FL640" s="697"/>
      <c r="FM640" s="694"/>
      <c r="FN640" s="695"/>
      <c r="FO640" s="696"/>
      <c r="FP640" s="697"/>
      <c r="FQ640" s="694"/>
      <c r="FR640" s="695"/>
      <c r="FS640" s="696"/>
      <c r="FT640" s="697"/>
      <c r="FU640" s="694"/>
      <c r="FV640" s="695"/>
      <c r="FW640" s="696"/>
      <c r="FX640" s="697"/>
      <c r="FY640" s="694"/>
      <c r="FZ640" s="695"/>
      <c r="GA640" s="696"/>
      <c r="GB640" s="697"/>
      <c r="GC640" s="694"/>
      <c r="GD640" s="695"/>
      <c r="GE640" s="696"/>
      <c r="GF640" s="697"/>
      <c r="GG640" s="694"/>
      <c r="GH640" s="695"/>
      <c r="GI640" s="696"/>
      <c r="GJ640" s="697"/>
      <c r="GK640" s="694"/>
      <c r="GL640" s="695"/>
      <c r="GM640" s="696"/>
      <c r="GN640" s="697"/>
      <c r="GO640" s="694"/>
      <c r="GP640" s="695"/>
      <c r="GQ640" s="696"/>
      <c r="GR640" s="697"/>
      <c r="GS640" s="694"/>
      <c r="GT640" s="695"/>
      <c r="GU640" s="696"/>
      <c r="GV640" s="697"/>
      <c r="GW640" s="694"/>
      <c r="GX640" s="695"/>
      <c r="GY640" s="696"/>
      <c r="GZ640" s="697"/>
      <c r="HA640" s="694"/>
      <c r="HB640" s="695"/>
      <c r="HC640" s="696"/>
      <c r="HD640" s="697"/>
      <c r="HE640" s="694"/>
      <c r="HF640" s="695"/>
      <c r="HG640" s="696"/>
      <c r="HH640" s="697"/>
      <c r="HI640" s="694"/>
      <c r="HJ640" s="695"/>
      <c r="HK640" s="696"/>
      <c r="HL640" s="697"/>
      <c r="HM640" s="694"/>
      <c r="HN640" s="695"/>
      <c r="HO640" s="696"/>
      <c r="HP640" s="697"/>
      <c r="HQ640" s="694"/>
      <c r="HR640" s="695"/>
      <c r="HS640" s="696"/>
      <c r="HT640" s="697"/>
      <c r="HU640" s="694"/>
      <c r="HV640" s="695"/>
      <c r="HW640" s="696"/>
      <c r="HX640" s="697"/>
      <c r="HY640" s="694"/>
      <c r="HZ640" s="695"/>
      <c r="IA640" s="696"/>
      <c r="IB640" s="697"/>
      <c r="IC640" s="694"/>
      <c r="ID640" s="695"/>
      <c r="IE640" s="696"/>
      <c r="IF640" s="697"/>
      <c r="IG640" s="694"/>
      <c r="IH640" s="695"/>
      <c r="II640" s="696"/>
      <c r="IJ640" s="697"/>
      <c r="IK640" s="694"/>
      <c r="IL640" s="695"/>
      <c r="IM640" s="696"/>
      <c r="IN640" s="697"/>
      <c r="IO640" s="694"/>
      <c r="IP640" s="695"/>
      <c r="IQ640" s="696"/>
      <c r="IR640" s="697"/>
      <c r="IS640" s="694"/>
      <c r="IT640" s="695"/>
      <c r="IU640" s="696"/>
      <c r="IV640" s="697"/>
      <c r="IW640" s="694"/>
      <c r="IX640" s="695"/>
      <c r="IY640" s="696"/>
      <c r="IZ640" s="697"/>
      <c r="JA640" s="694"/>
      <c r="JB640" s="695"/>
      <c r="JC640" s="696"/>
      <c r="JD640" s="697"/>
      <c r="JE640" s="694"/>
      <c r="JF640" s="695"/>
      <c r="JG640" s="696"/>
      <c r="JH640" s="697"/>
      <c r="JI640" s="694"/>
      <c r="JJ640" s="695"/>
      <c r="JK640" s="696"/>
      <c r="JL640" s="697"/>
      <c r="JM640" s="694"/>
      <c r="JN640" s="695"/>
      <c r="JO640" s="696"/>
      <c r="JP640" s="697"/>
      <c r="JQ640" s="694"/>
      <c r="JR640" s="695"/>
      <c r="JS640" s="696"/>
      <c r="JT640" s="697"/>
      <c r="JU640" s="694"/>
      <c r="JV640" s="695"/>
      <c r="JW640" s="696"/>
      <c r="JX640" s="697"/>
      <c r="JY640" s="694"/>
      <c r="JZ640" s="695"/>
      <c r="KA640" s="696"/>
      <c r="KB640" s="697"/>
      <c r="KC640" s="694"/>
      <c r="KD640" s="695"/>
      <c r="KE640" s="696"/>
      <c r="KF640" s="697"/>
      <c r="KG640" s="694"/>
      <c r="KH640" s="695"/>
      <c r="KI640" s="696"/>
      <c r="KJ640" s="697"/>
      <c r="KK640" s="694"/>
      <c r="KL640" s="695"/>
      <c r="KM640" s="696"/>
      <c r="KN640" s="697"/>
      <c r="KO640" s="694"/>
      <c r="KP640" s="695"/>
      <c r="KQ640" s="696"/>
      <c r="KR640" s="697"/>
      <c r="KS640" s="694"/>
      <c r="KT640" s="695"/>
      <c r="KU640" s="696"/>
      <c r="KV640" s="697"/>
      <c r="KW640" s="694"/>
      <c r="KX640" s="695"/>
      <c r="KY640" s="696"/>
      <c r="KZ640" s="697"/>
      <c r="LA640" s="694"/>
      <c r="LB640" s="695"/>
      <c r="LC640" s="696"/>
      <c r="LD640" s="697"/>
      <c r="LE640" s="694"/>
      <c r="LF640" s="695"/>
      <c r="LG640" s="696"/>
      <c r="LH640" s="697"/>
      <c r="LI640" s="694"/>
      <c r="LJ640" s="695"/>
      <c r="LK640" s="696"/>
      <c r="LL640" s="697"/>
      <c r="LM640" s="694"/>
      <c r="LN640" s="695"/>
      <c r="LO640" s="696"/>
      <c r="LP640" s="697"/>
      <c r="LQ640" s="694"/>
      <c r="LR640" s="695"/>
      <c r="LS640" s="696"/>
      <c r="LT640" s="697"/>
      <c r="LU640" s="694"/>
      <c r="LV640" s="695"/>
      <c r="LW640" s="696"/>
      <c r="LX640" s="697"/>
      <c r="LY640" s="694"/>
      <c r="LZ640" s="695"/>
      <c r="MA640" s="696"/>
      <c r="MB640" s="697"/>
      <c r="MC640" s="694"/>
      <c r="MD640" s="695"/>
      <c r="ME640" s="696"/>
      <c r="MF640" s="697"/>
      <c r="MG640" s="694"/>
      <c r="MH640" s="695"/>
      <c r="MI640" s="696"/>
      <c r="MJ640" s="697"/>
      <c r="MK640" s="694"/>
      <c r="ML640" s="695"/>
      <c r="MM640" s="696"/>
      <c r="MN640" s="697"/>
      <c r="MO640" s="694"/>
      <c r="MP640" s="695"/>
      <c r="MQ640" s="696"/>
      <c r="MR640" s="697"/>
      <c r="MS640" s="694"/>
      <c r="MT640" s="695"/>
      <c r="MU640" s="696"/>
      <c r="MV640" s="697"/>
      <c r="MW640" s="694"/>
      <c r="MX640" s="695"/>
      <c r="MY640" s="696"/>
      <c r="MZ640" s="697"/>
      <c r="NA640" s="694"/>
      <c r="NB640" s="695"/>
      <c r="NC640" s="696"/>
      <c r="ND640" s="697"/>
      <c r="NE640" s="694"/>
      <c r="NF640" s="695"/>
      <c r="NG640" s="696"/>
      <c r="NH640" s="697"/>
      <c r="NI640" s="694"/>
      <c r="NJ640" s="695"/>
      <c r="NK640" s="696"/>
      <c r="NL640" s="697"/>
      <c r="NM640" s="694"/>
      <c r="NN640" s="695"/>
      <c r="NO640" s="696"/>
      <c r="NP640" s="697"/>
      <c r="NQ640" s="694"/>
      <c r="NR640" s="695"/>
      <c r="NS640" s="696"/>
      <c r="NT640" s="697"/>
      <c r="NU640" s="694"/>
      <c r="NV640" s="695"/>
      <c r="NW640" s="696"/>
      <c r="NX640" s="697"/>
      <c r="NY640" s="694"/>
      <c r="NZ640" s="695"/>
      <c r="OA640" s="696"/>
      <c r="OB640" s="697"/>
      <c r="OC640" s="694"/>
      <c r="OD640" s="695"/>
      <c r="OE640" s="696"/>
      <c r="OF640" s="697"/>
      <c r="OG640" s="694"/>
      <c r="OH640" s="695"/>
      <c r="OI640" s="696"/>
      <c r="OJ640" s="697"/>
      <c r="OK640" s="694"/>
      <c r="OL640" s="695"/>
      <c r="OM640" s="696"/>
      <c r="ON640" s="697"/>
      <c r="OO640" s="694"/>
      <c r="OP640" s="695"/>
      <c r="OQ640" s="696"/>
      <c r="OR640" s="697"/>
      <c r="OS640" s="694"/>
      <c r="OT640" s="695"/>
      <c r="OU640" s="696"/>
      <c r="OV640" s="697"/>
      <c r="OW640" s="694"/>
      <c r="OX640" s="695"/>
      <c r="OY640" s="696"/>
      <c r="OZ640" s="697"/>
      <c r="PA640" s="694"/>
      <c r="PB640" s="695"/>
      <c r="PC640" s="696"/>
      <c r="PD640" s="697"/>
      <c r="PE640" s="694"/>
      <c r="PF640" s="695"/>
      <c r="PG640" s="696"/>
      <c r="PH640" s="697"/>
      <c r="PI640" s="694"/>
      <c r="PJ640" s="695"/>
      <c r="PK640" s="696"/>
      <c r="PL640" s="697"/>
      <c r="PM640" s="694"/>
      <c r="PN640" s="695"/>
      <c r="PO640" s="696"/>
      <c r="PP640" s="697"/>
      <c r="PQ640" s="694"/>
      <c r="PR640" s="695"/>
      <c r="PS640" s="696"/>
      <c r="PT640" s="697"/>
      <c r="PU640" s="694"/>
      <c r="PV640" s="695"/>
      <c r="PW640" s="696"/>
      <c r="PX640" s="697"/>
      <c r="PY640" s="694"/>
      <c r="PZ640" s="695"/>
      <c r="QA640" s="696"/>
      <c r="QB640" s="697"/>
      <c r="QC640" s="694"/>
      <c r="QD640" s="695"/>
      <c r="QE640" s="696"/>
      <c r="QF640" s="697"/>
      <c r="QG640" s="694"/>
      <c r="QH640" s="695"/>
      <c r="QI640" s="696"/>
      <c r="QJ640" s="697"/>
      <c r="QK640" s="694"/>
      <c r="QL640" s="695"/>
      <c r="QM640" s="696"/>
      <c r="QN640" s="697"/>
      <c r="QO640" s="694"/>
      <c r="QP640" s="695"/>
      <c r="QQ640" s="696"/>
      <c r="QR640" s="697"/>
      <c r="QS640" s="694"/>
      <c r="QT640" s="695"/>
      <c r="QU640" s="696"/>
      <c r="QV640" s="697"/>
      <c r="QW640" s="694"/>
      <c r="QX640" s="695"/>
      <c r="QY640" s="696"/>
      <c r="QZ640" s="697"/>
      <c r="RA640" s="694"/>
      <c r="RB640" s="695"/>
      <c r="RC640" s="696"/>
      <c r="RD640" s="697"/>
      <c r="RE640" s="694"/>
      <c r="RF640" s="695"/>
      <c r="RG640" s="696"/>
      <c r="RH640" s="697"/>
      <c r="RI640" s="694"/>
      <c r="RJ640" s="695"/>
      <c r="RK640" s="696"/>
      <c r="RL640" s="697"/>
      <c r="RM640" s="694"/>
      <c r="RN640" s="695"/>
      <c r="RO640" s="696"/>
      <c r="RP640" s="697"/>
      <c r="RQ640" s="694"/>
      <c r="RR640" s="695"/>
      <c r="RS640" s="696"/>
      <c r="RT640" s="697"/>
      <c r="RU640" s="694"/>
      <c r="RV640" s="695"/>
      <c r="RW640" s="696"/>
      <c r="RX640" s="697"/>
      <c r="RY640" s="694"/>
      <c r="RZ640" s="695"/>
      <c r="SA640" s="696"/>
      <c r="SB640" s="697"/>
      <c r="SC640" s="694"/>
      <c r="SD640" s="695"/>
      <c r="SE640" s="696"/>
      <c r="SF640" s="697"/>
      <c r="SG640" s="694"/>
      <c r="SH640" s="695"/>
      <c r="SI640" s="696"/>
      <c r="SJ640" s="697"/>
      <c r="SK640" s="694"/>
      <c r="SL640" s="695"/>
      <c r="SM640" s="696"/>
      <c r="SN640" s="697"/>
      <c r="SO640" s="694"/>
      <c r="SP640" s="695"/>
      <c r="SQ640" s="696"/>
      <c r="SR640" s="697"/>
      <c r="SS640" s="694"/>
      <c r="ST640" s="695"/>
      <c r="SU640" s="696"/>
      <c r="SV640" s="697"/>
      <c r="SW640" s="694"/>
      <c r="SX640" s="695"/>
      <c r="SY640" s="696"/>
      <c r="SZ640" s="697"/>
      <c r="TA640" s="694"/>
      <c r="TB640" s="695"/>
      <c r="TC640" s="696"/>
      <c r="TD640" s="697"/>
      <c r="TE640" s="694"/>
      <c r="TF640" s="695"/>
      <c r="TG640" s="696"/>
      <c r="TH640" s="697"/>
      <c r="TI640" s="694"/>
      <c r="TJ640" s="695"/>
      <c r="TK640" s="696"/>
      <c r="TL640" s="697"/>
      <c r="TM640" s="694"/>
      <c r="TN640" s="695"/>
      <c r="TO640" s="696"/>
      <c r="TP640" s="697"/>
      <c r="TQ640" s="694"/>
      <c r="TR640" s="695"/>
      <c r="TS640" s="696"/>
      <c r="TT640" s="697"/>
      <c r="TU640" s="694"/>
      <c r="TV640" s="695"/>
      <c r="TW640" s="696"/>
      <c r="TX640" s="697"/>
      <c r="TY640" s="694"/>
      <c r="TZ640" s="695"/>
      <c r="UA640" s="696"/>
      <c r="UB640" s="697"/>
      <c r="UC640" s="694"/>
      <c r="UD640" s="695"/>
      <c r="UE640" s="696"/>
      <c r="UF640" s="697"/>
      <c r="UG640" s="694"/>
      <c r="UH640" s="695"/>
      <c r="UI640" s="696"/>
      <c r="UJ640" s="697"/>
      <c r="UK640" s="694"/>
      <c r="UL640" s="695"/>
      <c r="UM640" s="696"/>
      <c r="UN640" s="697"/>
      <c r="UO640" s="694"/>
      <c r="UP640" s="695"/>
      <c r="UQ640" s="696"/>
      <c r="UR640" s="697"/>
      <c r="US640" s="694"/>
      <c r="UT640" s="695"/>
      <c r="UU640" s="696"/>
      <c r="UV640" s="697"/>
      <c r="UW640" s="694"/>
      <c r="UX640" s="695"/>
      <c r="UY640" s="696"/>
      <c r="UZ640" s="697"/>
      <c r="VA640" s="694"/>
      <c r="VB640" s="695"/>
      <c r="VC640" s="696"/>
      <c r="VD640" s="697"/>
      <c r="VE640" s="694"/>
      <c r="VF640" s="695"/>
      <c r="VG640" s="696"/>
      <c r="VH640" s="697"/>
      <c r="VI640" s="694"/>
      <c r="VJ640" s="695"/>
      <c r="VK640" s="696"/>
      <c r="VL640" s="697"/>
      <c r="VM640" s="694"/>
      <c r="VN640" s="695"/>
      <c r="VO640" s="696"/>
      <c r="VP640" s="697"/>
      <c r="VQ640" s="694"/>
      <c r="VR640" s="695"/>
      <c r="VS640" s="696"/>
      <c r="VT640" s="697"/>
      <c r="VU640" s="694"/>
      <c r="VV640" s="695"/>
      <c r="VW640" s="696"/>
      <c r="VX640" s="697"/>
      <c r="VY640" s="694"/>
      <c r="VZ640" s="695"/>
      <c r="WA640" s="696"/>
      <c r="WB640" s="697"/>
      <c r="WC640" s="694"/>
      <c r="WD640" s="695"/>
      <c r="WE640" s="696"/>
      <c r="WF640" s="697"/>
      <c r="WG640" s="694"/>
      <c r="WH640" s="695"/>
      <c r="WI640" s="696"/>
      <c r="WJ640" s="697"/>
      <c r="WK640" s="694"/>
      <c r="WL640" s="695"/>
      <c r="WM640" s="696"/>
      <c r="WN640" s="697"/>
      <c r="WO640" s="694"/>
      <c r="WP640" s="695"/>
      <c r="WQ640" s="696"/>
      <c r="WR640" s="697"/>
      <c r="WS640" s="694"/>
      <c r="WT640" s="695"/>
      <c r="WU640" s="696"/>
      <c r="WV640" s="697"/>
      <c r="WW640" s="694"/>
      <c r="WX640" s="695"/>
      <c r="WY640" s="696"/>
      <c r="WZ640" s="697"/>
      <c r="XA640" s="694"/>
      <c r="XB640" s="695"/>
      <c r="XC640" s="696"/>
      <c r="XD640" s="697"/>
      <c r="XE640" s="694"/>
      <c r="XF640" s="695"/>
      <c r="XG640" s="696"/>
      <c r="XH640" s="697"/>
      <c r="XI640" s="694"/>
      <c r="XJ640" s="695"/>
      <c r="XK640" s="696"/>
      <c r="XL640" s="697"/>
      <c r="XM640" s="694"/>
      <c r="XN640" s="695"/>
      <c r="XO640" s="696"/>
      <c r="XP640" s="697"/>
      <c r="XQ640" s="694"/>
      <c r="XR640" s="695"/>
      <c r="XS640" s="696"/>
      <c r="XT640" s="697"/>
      <c r="XU640" s="694"/>
      <c r="XV640" s="695"/>
      <c r="XW640" s="696"/>
      <c r="XX640" s="697"/>
      <c r="XY640" s="694"/>
      <c r="XZ640" s="695"/>
      <c r="YA640" s="696"/>
      <c r="YB640" s="697"/>
      <c r="YC640" s="694"/>
      <c r="YD640" s="695"/>
      <c r="YE640" s="696"/>
      <c r="YF640" s="697"/>
      <c r="YG640" s="694"/>
      <c r="YH640" s="695"/>
      <c r="YI640" s="696"/>
      <c r="YJ640" s="697"/>
      <c r="YK640" s="694"/>
      <c r="YL640" s="695"/>
      <c r="YM640" s="696"/>
      <c r="YN640" s="697"/>
      <c r="YO640" s="694"/>
      <c r="YP640" s="695"/>
      <c r="YQ640" s="696"/>
      <c r="YR640" s="697"/>
      <c r="YS640" s="694"/>
      <c r="YT640" s="695"/>
      <c r="YU640" s="696"/>
      <c r="YV640" s="697"/>
      <c r="YW640" s="694"/>
      <c r="YX640" s="695"/>
      <c r="YY640" s="696"/>
      <c r="YZ640" s="697"/>
      <c r="ZA640" s="694"/>
      <c r="ZB640" s="695"/>
      <c r="ZC640" s="696"/>
      <c r="ZD640" s="697"/>
      <c r="ZE640" s="694"/>
      <c r="ZF640" s="695"/>
      <c r="ZG640" s="696"/>
      <c r="ZH640" s="697"/>
      <c r="ZI640" s="694"/>
      <c r="ZJ640" s="695"/>
      <c r="ZK640" s="696"/>
      <c r="ZL640" s="697"/>
      <c r="ZM640" s="694"/>
      <c r="ZN640" s="695"/>
      <c r="ZO640" s="696"/>
      <c r="ZP640" s="697"/>
      <c r="ZQ640" s="694"/>
      <c r="ZR640" s="695"/>
      <c r="ZS640" s="696"/>
      <c r="ZT640" s="697"/>
      <c r="ZU640" s="694"/>
      <c r="ZV640" s="695"/>
      <c r="ZW640" s="696"/>
      <c r="ZX640" s="697"/>
      <c r="ZY640" s="694"/>
      <c r="ZZ640" s="695"/>
      <c r="AAA640" s="696"/>
      <c r="AAB640" s="697"/>
      <c r="AAC640" s="694"/>
      <c r="AAD640" s="695"/>
      <c r="AAE640" s="696"/>
      <c r="AAF640" s="697"/>
      <c r="AAG640" s="694"/>
      <c r="AAH640" s="695"/>
      <c r="AAI640" s="696"/>
      <c r="AAJ640" s="697"/>
      <c r="AAK640" s="694"/>
      <c r="AAL640" s="695"/>
      <c r="AAM640" s="696"/>
      <c r="AAN640" s="697"/>
      <c r="AAO640" s="694"/>
      <c r="AAP640" s="695"/>
      <c r="AAQ640" s="696"/>
      <c r="AAR640" s="697"/>
      <c r="AAS640" s="694"/>
      <c r="AAT640" s="695"/>
      <c r="AAU640" s="696"/>
      <c r="AAV640" s="697"/>
      <c r="AAW640" s="694"/>
      <c r="AAX640" s="695"/>
      <c r="AAY640" s="696"/>
      <c r="AAZ640" s="697"/>
      <c r="ABA640" s="694"/>
      <c r="ABB640" s="695"/>
      <c r="ABC640" s="696"/>
      <c r="ABD640" s="697"/>
      <c r="ABE640" s="694"/>
      <c r="ABF640" s="695"/>
      <c r="ABG640" s="696"/>
      <c r="ABH640" s="697"/>
      <c r="ABI640" s="694"/>
      <c r="ABJ640" s="695"/>
      <c r="ABK640" s="696"/>
      <c r="ABL640" s="697"/>
      <c r="ABM640" s="694"/>
      <c r="ABN640" s="695"/>
      <c r="ABO640" s="696"/>
      <c r="ABP640" s="697"/>
      <c r="ABQ640" s="694"/>
      <c r="ABR640" s="695"/>
      <c r="ABS640" s="696"/>
      <c r="ABT640" s="697"/>
      <c r="ABU640" s="694"/>
      <c r="ABV640" s="695"/>
      <c r="ABW640" s="696"/>
      <c r="ABX640" s="697"/>
      <c r="ABY640" s="694"/>
      <c r="ABZ640" s="695"/>
      <c r="ACA640" s="696"/>
      <c r="ACB640" s="697"/>
      <c r="ACC640" s="694"/>
      <c r="ACD640" s="695"/>
      <c r="ACE640" s="696"/>
      <c r="ACF640" s="697"/>
      <c r="ACG640" s="694"/>
      <c r="ACH640" s="695"/>
      <c r="ACI640" s="696"/>
      <c r="ACJ640" s="697"/>
      <c r="ACK640" s="694"/>
      <c r="ACL640" s="695"/>
      <c r="ACM640" s="696"/>
      <c r="ACN640" s="697"/>
      <c r="ACO640" s="694"/>
      <c r="ACP640" s="695"/>
      <c r="ACQ640" s="696"/>
      <c r="ACR640" s="697"/>
      <c r="ACS640" s="694"/>
      <c r="ACT640" s="695"/>
      <c r="ACU640" s="696"/>
      <c r="ACV640" s="697"/>
      <c r="ACW640" s="694"/>
      <c r="ACX640" s="695"/>
      <c r="ACY640" s="696"/>
      <c r="ACZ640" s="697"/>
      <c r="ADA640" s="694"/>
      <c r="ADB640" s="695"/>
      <c r="ADC640" s="696"/>
      <c r="ADD640" s="697"/>
      <c r="ADE640" s="694"/>
      <c r="ADF640" s="695"/>
      <c r="ADG640" s="696"/>
      <c r="ADH640" s="697"/>
      <c r="ADI640" s="694"/>
      <c r="ADJ640" s="695"/>
      <c r="ADK640" s="696"/>
      <c r="ADL640" s="697"/>
      <c r="ADM640" s="694"/>
      <c r="ADN640" s="695"/>
      <c r="ADO640" s="696"/>
      <c r="ADP640" s="697"/>
      <c r="ADQ640" s="694"/>
      <c r="ADR640" s="695"/>
      <c r="ADS640" s="696"/>
      <c r="ADT640" s="697"/>
      <c r="ADU640" s="694"/>
      <c r="ADV640" s="695"/>
      <c r="ADW640" s="696"/>
      <c r="ADX640" s="697"/>
      <c r="ADY640" s="694"/>
      <c r="ADZ640" s="695"/>
      <c r="AEA640" s="696"/>
      <c r="AEB640" s="697"/>
      <c r="AEC640" s="694"/>
      <c r="AED640" s="695"/>
      <c r="AEE640" s="696"/>
      <c r="AEF640" s="697"/>
      <c r="AEG640" s="694"/>
      <c r="AEH640" s="695"/>
      <c r="AEI640" s="696"/>
      <c r="AEJ640" s="697"/>
      <c r="AEK640" s="694"/>
      <c r="AEL640" s="695"/>
      <c r="AEM640" s="696"/>
      <c r="AEN640" s="697"/>
      <c r="AEO640" s="694"/>
      <c r="AEP640" s="695"/>
      <c r="AEQ640" s="696"/>
      <c r="AER640" s="697"/>
      <c r="AES640" s="694"/>
      <c r="AET640" s="695"/>
      <c r="AEU640" s="696"/>
      <c r="AEV640" s="697"/>
      <c r="AEW640" s="694"/>
      <c r="AEX640" s="695"/>
      <c r="AEY640" s="696"/>
      <c r="AEZ640" s="697"/>
      <c r="AFA640" s="694"/>
      <c r="AFB640" s="695"/>
      <c r="AFC640" s="696"/>
      <c r="AFD640" s="697"/>
      <c r="AFE640" s="694"/>
      <c r="AFF640" s="695"/>
      <c r="AFG640" s="696"/>
      <c r="AFH640" s="697"/>
      <c r="AFI640" s="694"/>
      <c r="AFJ640" s="695"/>
      <c r="AFK640" s="696"/>
      <c r="AFL640" s="697"/>
      <c r="AFM640" s="694"/>
      <c r="AFN640" s="695"/>
      <c r="AFO640" s="696"/>
      <c r="AFP640" s="697"/>
      <c r="AFQ640" s="694"/>
      <c r="AFR640" s="695"/>
      <c r="AFS640" s="696"/>
      <c r="AFT640" s="697"/>
      <c r="AFU640" s="694"/>
      <c r="AFV640" s="695"/>
      <c r="AFW640" s="696"/>
      <c r="AFX640" s="697"/>
      <c r="AFY640" s="694"/>
      <c r="AFZ640" s="695"/>
      <c r="AGA640" s="696"/>
      <c r="AGB640" s="697"/>
      <c r="AGC640" s="694"/>
      <c r="AGD640" s="695"/>
      <c r="AGE640" s="696"/>
      <c r="AGF640" s="697"/>
      <c r="AGG640" s="694"/>
      <c r="AGH640" s="695"/>
      <c r="AGI640" s="696"/>
      <c r="AGJ640" s="697"/>
      <c r="AGK640" s="694"/>
      <c r="AGL640" s="695"/>
      <c r="AGM640" s="696"/>
      <c r="AGN640" s="697"/>
      <c r="AGO640" s="694"/>
      <c r="AGP640" s="695"/>
      <c r="AGQ640" s="696"/>
      <c r="AGR640" s="697"/>
      <c r="AGS640" s="694"/>
      <c r="AGT640" s="695"/>
      <c r="AGU640" s="696"/>
      <c r="AGV640" s="697"/>
      <c r="AGW640" s="694"/>
      <c r="AGX640" s="695"/>
      <c r="AGY640" s="696"/>
      <c r="AGZ640" s="697"/>
      <c r="AHA640" s="694"/>
      <c r="AHB640" s="695"/>
      <c r="AHC640" s="696"/>
      <c r="AHD640" s="697"/>
      <c r="AHE640" s="694"/>
      <c r="AHF640" s="695"/>
      <c r="AHG640" s="696"/>
      <c r="AHH640" s="697"/>
      <c r="AHI640" s="694"/>
      <c r="AHJ640" s="695"/>
      <c r="AHK640" s="696"/>
      <c r="AHL640" s="697"/>
      <c r="AHM640" s="694"/>
      <c r="AHN640" s="695"/>
      <c r="AHO640" s="696"/>
      <c r="AHP640" s="697"/>
      <c r="AHQ640" s="694"/>
      <c r="AHR640" s="695"/>
      <c r="AHS640" s="696"/>
      <c r="AHT640" s="697"/>
      <c r="AHU640" s="694"/>
      <c r="AHV640" s="695"/>
      <c r="AHW640" s="696"/>
      <c r="AHX640" s="697"/>
      <c r="AHY640" s="694"/>
      <c r="AHZ640" s="695"/>
      <c r="AIA640" s="696"/>
      <c r="AIB640" s="697"/>
      <c r="AIC640" s="694"/>
      <c r="AID640" s="695"/>
      <c r="AIE640" s="696"/>
      <c r="AIF640" s="697"/>
      <c r="AIG640" s="694"/>
      <c r="AIH640" s="695"/>
      <c r="AII640" s="696"/>
      <c r="AIJ640" s="697"/>
      <c r="AIK640" s="694"/>
      <c r="AIL640" s="695"/>
      <c r="AIM640" s="696"/>
      <c r="AIN640" s="697"/>
      <c r="AIO640" s="694"/>
      <c r="AIP640" s="695"/>
      <c r="AIQ640" s="696"/>
      <c r="AIR640" s="697"/>
      <c r="AIS640" s="694"/>
      <c r="AIT640" s="695"/>
      <c r="AIU640" s="696"/>
      <c r="AIV640" s="697"/>
      <c r="AIW640" s="694"/>
      <c r="AIX640" s="695"/>
      <c r="AIY640" s="696"/>
      <c r="AIZ640" s="697"/>
      <c r="AJA640" s="694"/>
      <c r="AJB640" s="695"/>
      <c r="AJC640" s="696"/>
      <c r="AJD640" s="697"/>
      <c r="AJE640" s="694"/>
      <c r="AJF640" s="695"/>
      <c r="AJG640" s="696"/>
      <c r="AJH640" s="697"/>
      <c r="AJI640" s="694"/>
      <c r="AJJ640" s="695"/>
      <c r="AJK640" s="696"/>
      <c r="AJL640" s="697"/>
      <c r="AJM640" s="694"/>
      <c r="AJN640" s="695"/>
      <c r="AJO640" s="696"/>
      <c r="AJP640" s="697"/>
      <c r="AJQ640" s="694"/>
      <c r="AJR640" s="695"/>
      <c r="AJS640" s="696"/>
      <c r="AJT640" s="697"/>
      <c r="AJU640" s="694"/>
      <c r="AJV640" s="695"/>
      <c r="AJW640" s="696"/>
      <c r="AJX640" s="697"/>
      <c r="AJY640" s="694"/>
      <c r="AJZ640" s="695"/>
      <c r="AKA640" s="696"/>
      <c r="AKB640" s="697"/>
      <c r="AKC640" s="694"/>
      <c r="AKD640" s="695"/>
      <c r="AKE640" s="696"/>
      <c r="AKF640" s="697"/>
      <c r="AKG640" s="694"/>
      <c r="AKH640" s="695"/>
      <c r="AKI640" s="696"/>
      <c r="AKJ640" s="697"/>
      <c r="AKK640" s="694"/>
      <c r="AKL640" s="695"/>
      <c r="AKM640" s="696"/>
      <c r="AKN640" s="697"/>
      <c r="AKO640" s="694"/>
      <c r="AKP640" s="695"/>
      <c r="AKQ640" s="696"/>
      <c r="AKR640" s="697"/>
      <c r="AKS640" s="694"/>
      <c r="AKT640" s="695"/>
      <c r="AKU640" s="696"/>
      <c r="AKV640" s="697"/>
      <c r="AKW640" s="694"/>
      <c r="AKX640" s="695"/>
      <c r="AKY640" s="696"/>
      <c r="AKZ640" s="697"/>
      <c r="ALA640" s="694"/>
      <c r="ALB640" s="695"/>
      <c r="ALC640" s="696"/>
      <c r="ALD640" s="697"/>
      <c r="ALE640" s="694"/>
      <c r="ALF640" s="695"/>
      <c r="ALG640" s="696"/>
      <c r="ALH640" s="697"/>
      <c r="ALI640" s="694"/>
      <c r="ALJ640" s="695"/>
      <c r="ALK640" s="696"/>
      <c r="ALL640" s="697"/>
      <c r="ALM640" s="694"/>
      <c r="ALN640" s="695"/>
      <c r="ALO640" s="696"/>
      <c r="ALP640" s="697"/>
      <c r="ALQ640" s="694"/>
      <c r="ALR640" s="695"/>
      <c r="ALS640" s="696"/>
      <c r="ALT640" s="697"/>
      <c r="ALU640" s="694"/>
      <c r="ALV640" s="695"/>
      <c r="ALW640" s="696"/>
      <c r="ALX640" s="697"/>
      <c r="ALY640" s="694"/>
      <c r="ALZ640" s="695"/>
      <c r="AMA640" s="696"/>
      <c r="AMB640" s="697"/>
      <c r="AMC640" s="694"/>
      <c r="AMD640" s="695"/>
      <c r="AME640" s="696"/>
      <c r="AMF640" s="697"/>
      <c r="AMG640" s="694"/>
      <c r="AMH640" s="695"/>
      <c r="AMI640" s="696"/>
      <c r="AMJ640" s="697"/>
      <c r="AMK640" s="694"/>
      <c r="AML640" s="695"/>
      <c r="AMM640" s="696"/>
      <c r="AMN640" s="697"/>
      <c r="AMO640" s="694"/>
      <c r="AMP640" s="695"/>
      <c r="AMQ640" s="696"/>
      <c r="AMR640" s="697"/>
      <c r="AMS640" s="694"/>
      <c r="AMT640" s="695"/>
      <c r="AMU640" s="696"/>
      <c r="AMV640" s="697"/>
      <c r="AMW640" s="694"/>
      <c r="AMX640" s="695"/>
      <c r="AMY640" s="696"/>
      <c r="AMZ640" s="697"/>
      <c r="ANA640" s="694"/>
      <c r="ANB640" s="695"/>
      <c r="ANC640" s="696"/>
      <c r="AND640" s="697"/>
      <c r="ANE640" s="694"/>
      <c r="ANF640" s="695"/>
      <c r="ANG640" s="696"/>
      <c r="ANH640" s="697"/>
      <c r="ANI640" s="694"/>
      <c r="ANJ640" s="695"/>
      <c r="ANK640" s="696"/>
      <c r="ANL640" s="697"/>
      <c r="ANM640" s="694"/>
      <c r="ANN640" s="695"/>
      <c r="ANO640" s="696"/>
      <c r="ANP640" s="697"/>
      <c r="ANQ640" s="694"/>
      <c r="ANR640" s="695"/>
      <c r="ANS640" s="696"/>
      <c r="ANT640" s="697"/>
      <c r="ANU640" s="694"/>
      <c r="ANV640" s="695"/>
      <c r="ANW640" s="696"/>
      <c r="ANX640" s="697"/>
      <c r="ANY640" s="694"/>
      <c r="ANZ640" s="695"/>
      <c r="AOA640" s="696"/>
      <c r="AOB640" s="697"/>
      <c r="AOC640" s="694"/>
      <c r="AOD640" s="695"/>
      <c r="AOE640" s="696"/>
      <c r="AOF640" s="697"/>
      <c r="AOG640" s="694"/>
      <c r="AOH640" s="695"/>
      <c r="AOI640" s="696"/>
      <c r="AOJ640" s="697"/>
      <c r="AOK640" s="694"/>
      <c r="AOL640" s="695"/>
      <c r="AOM640" s="696"/>
      <c r="AON640" s="697"/>
      <c r="AOO640" s="694"/>
      <c r="AOP640" s="695"/>
      <c r="AOQ640" s="696"/>
      <c r="AOR640" s="697"/>
      <c r="AOS640" s="694"/>
      <c r="AOT640" s="695"/>
      <c r="AOU640" s="696"/>
      <c r="AOV640" s="697"/>
      <c r="AOW640" s="694"/>
      <c r="AOX640" s="695"/>
      <c r="AOY640" s="696"/>
      <c r="AOZ640" s="697"/>
      <c r="APA640" s="694"/>
      <c r="APB640" s="695"/>
      <c r="APC640" s="696"/>
      <c r="APD640" s="697"/>
      <c r="APE640" s="694"/>
      <c r="APF640" s="695"/>
      <c r="APG640" s="696"/>
      <c r="APH640" s="697"/>
      <c r="API640" s="694"/>
      <c r="APJ640" s="695"/>
      <c r="APK640" s="696"/>
      <c r="APL640" s="697"/>
      <c r="APM640" s="694"/>
      <c r="APN640" s="695"/>
      <c r="APO640" s="696"/>
      <c r="APP640" s="697"/>
      <c r="APQ640" s="694"/>
      <c r="APR640" s="695"/>
      <c r="APS640" s="696"/>
      <c r="APT640" s="697"/>
      <c r="APU640" s="694"/>
      <c r="APV640" s="695"/>
      <c r="APW640" s="696"/>
      <c r="APX640" s="697"/>
      <c r="APY640" s="694"/>
      <c r="APZ640" s="695"/>
      <c r="AQA640" s="696"/>
      <c r="AQB640" s="697"/>
      <c r="AQC640" s="694"/>
      <c r="AQD640" s="695"/>
      <c r="AQE640" s="696"/>
      <c r="AQF640" s="697"/>
      <c r="AQG640" s="694"/>
      <c r="AQH640" s="695"/>
      <c r="AQI640" s="696"/>
      <c r="AQJ640" s="697"/>
      <c r="AQK640" s="694"/>
      <c r="AQL640" s="695"/>
      <c r="AQM640" s="696"/>
      <c r="AQN640" s="697"/>
      <c r="AQO640" s="694"/>
      <c r="AQP640" s="695"/>
      <c r="AQQ640" s="696"/>
      <c r="AQR640" s="697"/>
      <c r="AQS640" s="694"/>
      <c r="AQT640" s="695"/>
      <c r="AQU640" s="696"/>
      <c r="AQV640" s="697"/>
      <c r="AQW640" s="694"/>
      <c r="AQX640" s="695"/>
      <c r="AQY640" s="696"/>
      <c r="AQZ640" s="697"/>
      <c r="ARA640" s="694"/>
      <c r="ARB640" s="695"/>
      <c r="ARC640" s="696"/>
      <c r="ARD640" s="697"/>
      <c r="ARE640" s="694"/>
      <c r="ARF640" s="695"/>
      <c r="ARG640" s="696"/>
      <c r="ARH640" s="697"/>
      <c r="ARI640" s="694"/>
      <c r="ARJ640" s="695"/>
      <c r="ARK640" s="696"/>
      <c r="ARL640" s="697"/>
      <c r="ARM640" s="694"/>
      <c r="ARN640" s="695"/>
      <c r="ARO640" s="696"/>
      <c r="ARP640" s="697"/>
      <c r="ARQ640" s="694"/>
      <c r="ARR640" s="695"/>
      <c r="ARS640" s="696"/>
      <c r="ART640" s="697"/>
      <c r="ARU640" s="694"/>
      <c r="ARV640" s="695"/>
      <c r="ARW640" s="696"/>
      <c r="ARX640" s="697"/>
      <c r="ARY640" s="694"/>
      <c r="ARZ640" s="695"/>
      <c r="ASA640" s="696"/>
      <c r="ASB640" s="697"/>
      <c r="ASC640" s="694"/>
      <c r="ASD640" s="695"/>
      <c r="ASE640" s="696"/>
      <c r="ASF640" s="697"/>
      <c r="ASG640" s="694"/>
      <c r="ASH640" s="695"/>
      <c r="ASI640" s="696"/>
      <c r="ASJ640" s="697"/>
      <c r="ASK640" s="694"/>
      <c r="ASL640" s="695"/>
      <c r="ASM640" s="696"/>
      <c r="ASN640" s="697"/>
      <c r="ASO640" s="694"/>
      <c r="ASP640" s="695"/>
      <c r="ASQ640" s="696"/>
      <c r="ASR640" s="697"/>
      <c r="ASS640" s="694"/>
      <c r="AST640" s="695"/>
      <c r="ASU640" s="696"/>
      <c r="ASV640" s="697"/>
      <c r="ASW640" s="694"/>
      <c r="ASX640" s="695"/>
      <c r="ASY640" s="696"/>
      <c r="ASZ640" s="697"/>
      <c r="ATA640" s="694"/>
      <c r="ATB640" s="695"/>
      <c r="ATC640" s="696"/>
      <c r="ATD640" s="697"/>
      <c r="ATE640" s="694"/>
      <c r="ATF640" s="695"/>
      <c r="ATG640" s="696"/>
      <c r="ATH640" s="697"/>
      <c r="ATI640" s="694"/>
      <c r="ATJ640" s="695"/>
      <c r="ATK640" s="696"/>
      <c r="ATL640" s="697"/>
      <c r="ATM640" s="694"/>
      <c r="ATN640" s="695"/>
      <c r="ATO640" s="696"/>
      <c r="ATP640" s="697"/>
      <c r="ATQ640" s="694"/>
      <c r="ATR640" s="695"/>
      <c r="ATS640" s="696"/>
      <c r="ATT640" s="697"/>
      <c r="ATU640" s="694"/>
      <c r="ATV640" s="695"/>
      <c r="ATW640" s="696"/>
      <c r="ATX640" s="697"/>
      <c r="ATY640" s="694"/>
      <c r="ATZ640" s="695"/>
      <c r="AUA640" s="696"/>
      <c r="AUB640" s="697"/>
      <c r="AUC640" s="694"/>
      <c r="AUD640" s="695"/>
      <c r="AUE640" s="696"/>
      <c r="AUF640" s="697"/>
      <c r="AUG640" s="694"/>
      <c r="AUH640" s="695"/>
      <c r="AUI640" s="696"/>
      <c r="AUJ640" s="697"/>
      <c r="AUK640" s="694"/>
      <c r="AUL640" s="695"/>
      <c r="AUM640" s="696"/>
      <c r="AUN640" s="697"/>
      <c r="AUO640" s="694"/>
      <c r="AUP640" s="695"/>
      <c r="AUQ640" s="696"/>
      <c r="AUR640" s="697"/>
      <c r="AUS640" s="694"/>
      <c r="AUT640" s="695"/>
      <c r="AUU640" s="696"/>
      <c r="AUV640" s="697"/>
      <c r="AUW640" s="694"/>
      <c r="AUX640" s="695"/>
      <c r="AUY640" s="696"/>
      <c r="AUZ640" s="697"/>
      <c r="AVA640" s="694"/>
      <c r="AVB640" s="695"/>
      <c r="AVC640" s="696"/>
      <c r="AVD640" s="697"/>
      <c r="AVE640" s="694"/>
      <c r="AVF640" s="695"/>
      <c r="AVG640" s="696"/>
      <c r="AVH640" s="697"/>
      <c r="AVI640" s="694"/>
      <c r="AVJ640" s="695"/>
      <c r="AVK640" s="696"/>
      <c r="AVL640" s="697"/>
      <c r="AVM640" s="694"/>
      <c r="AVN640" s="695"/>
      <c r="AVO640" s="696"/>
      <c r="AVP640" s="697"/>
      <c r="AVQ640" s="694"/>
      <c r="AVR640" s="695"/>
      <c r="AVS640" s="696"/>
      <c r="AVT640" s="697"/>
      <c r="AVU640" s="694"/>
      <c r="AVV640" s="695"/>
      <c r="AVW640" s="696"/>
      <c r="AVX640" s="697"/>
      <c r="AVY640" s="694"/>
      <c r="AVZ640" s="695"/>
      <c r="AWA640" s="696"/>
      <c r="AWB640" s="697"/>
      <c r="AWC640" s="694"/>
      <c r="AWD640" s="695"/>
      <c r="AWE640" s="696"/>
      <c r="AWF640" s="697"/>
      <c r="AWG640" s="694"/>
      <c r="AWH640" s="695"/>
      <c r="AWI640" s="696"/>
      <c r="AWJ640" s="697"/>
      <c r="AWK640" s="694"/>
      <c r="AWL640" s="695"/>
      <c r="AWM640" s="696"/>
      <c r="AWN640" s="697"/>
      <c r="AWO640" s="694"/>
      <c r="AWP640" s="695"/>
      <c r="AWQ640" s="696"/>
      <c r="AWR640" s="697"/>
      <c r="AWS640" s="694"/>
      <c r="AWT640" s="695"/>
      <c r="AWU640" s="696"/>
      <c r="AWV640" s="697"/>
      <c r="AWW640" s="694"/>
      <c r="AWX640" s="695"/>
      <c r="AWY640" s="696"/>
      <c r="AWZ640" s="697"/>
      <c r="AXA640" s="694"/>
      <c r="AXB640" s="695"/>
      <c r="AXC640" s="696"/>
      <c r="AXD640" s="697"/>
      <c r="AXE640" s="694"/>
      <c r="AXF640" s="695"/>
      <c r="AXG640" s="696"/>
      <c r="AXH640" s="697"/>
      <c r="AXI640" s="694"/>
      <c r="AXJ640" s="695"/>
      <c r="AXK640" s="696"/>
      <c r="AXL640" s="697"/>
      <c r="AXM640" s="694"/>
      <c r="AXN640" s="695"/>
      <c r="AXO640" s="696"/>
      <c r="AXP640" s="697"/>
      <c r="AXQ640" s="694"/>
      <c r="AXR640" s="695"/>
      <c r="AXS640" s="696"/>
      <c r="AXT640" s="697"/>
      <c r="AXU640" s="694"/>
      <c r="AXV640" s="695"/>
      <c r="AXW640" s="696"/>
      <c r="AXX640" s="697"/>
      <c r="AXY640" s="694"/>
      <c r="AXZ640" s="695"/>
      <c r="AYA640" s="696"/>
      <c r="AYB640" s="697"/>
      <c r="AYC640" s="694"/>
      <c r="AYD640" s="695"/>
      <c r="AYE640" s="696"/>
      <c r="AYF640" s="697"/>
      <c r="AYG640" s="694"/>
      <c r="AYH640" s="695"/>
      <c r="AYI640" s="696"/>
      <c r="AYJ640" s="697"/>
      <c r="AYK640" s="694"/>
      <c r="AYL640" s="695"/>
      <c r="AYM640" s="696"/>
      <c r="AYN640" s="697"/>
      <c r="AYO640" s="694"/>
      <c r="AYP640" s="695"/>
      <c r="AYQ640" s="696"/>
      <c r="AYR640" s="697"/>
      <c r="AYS640" s="694"/>
      <c r="AYT640" s="695"/>
      <c r="AYU640" s="696"/>
      <c r="AYV640" s="697"/>
      <c r="AYW640" s="694"/>
      <c r="AYX640" s="695"/>
      <c r="AYY640" s="696"/>
      <c r="AYZ640" s="697"/>
      <c r="AZA640" s="694"/>
      <c r="AZB640" s="695"/>
      <c r="AZC640" s="696"/>
      <c r="AZD640" s="697"/>
      <c r="AZE640" s="694"/>
      <c r="AZF640" s="695"/>
      <c r="AZG640" s="696"/>
      <c r="AZH640" s="697"/>
      <c r="AZI640" s="694"/>
      <c r="AZJ640" s="695"/>
      <c r="AZK640" s="696"/>
      <c r="AZL640" s="697"/>
      <c r="AZM640" s="694"/>
      <c r="AZN640" s="695"/>
      <c r="AZO640" s="696"/>
      <c r="AZP640" s="697"/>
      <c r="AZQ640" s="694"/>
      <c r="AZR640" s="695"/>
      <c r="AZS640" s="696"/>
      <c r="AZT640" s="697"/>
      <c r="AZU640" s="694"/>
      <c r="AZV640" s="695"/>
      <c r="AZW640" s="696"/>
      <c r="AZX640" s="697"/>
      <c r="AZY640" s="694"/>
      <c r="AZZ640" s="695"/>
      <c r="BAA640" s="696"/>
      <c r="BAB640" s="697"/>
      <c r="BAC640" s="694"/>
      <c r="BAD640" s="695"/>
      <c r="BAE640" s="696"/>
      <c r="BAF640" s="697"/>
      <c r="BAG640" s="694"/>
      <c r="BAH640" s="695"/>
      <c r="BAI640" s="696"/>
      <c r="BAJ640" s="697"/>
      <c r="BAK640" s="694"/>
      <c r="BAL640" s="695"/>
      <c r="BAM640" s="696"/>
      <c r="BAN640" s="697"/>
      <c r="BAO640" s="694"/>
      <c r="BAP640" s="695"/>
      <c r="BAQ640" s="696"/>
      <c r="BAR640" s="697"/>
      <c r="BAS640" s="694"/>
      <c r="BAT640" s="695"/>
      <c r="BAU640" s="696"/>
      <c r="BAV640" s="697"/>
      <c r="BAW640" s="694"/>
      <c r="BAX640" s="695"/>
      <c r="BAY640" s="696"/>
      <c r="BAZ640" s="697"/>
      <c r="BBA640" s="694"/>
      <c r="BBB640" s="695"/>
      <c r="BBC640" s="696"/>
      <c r="BBD640" s="697"/>
      <c r="BBE640" s="694"/>
      <c r="BBF640" s="695"/>
      <c r="BBG640" s="696"/>
      <c r="BBH640" s="697"/>
      <c r="BBI640" s="694"/>
      <c r="BBJ640" s="695"/>
      <c r="BBK640" s="696"/>
      <c r="BBL640" s="697"/>
      <c r="BBM640" s="694"/>
      <c r="BBN640" s="695"/>
      <c r="BBO640" s="696"/>
      <c r="BBP640" s="697"/>
      <c r="BBQ640" s="694"/>
      <c r="BBR640" s="695"/>
      <c r="BBS640" s="696"/>
      <c r="BBT640" s="697"/>
      <c r="BBU640" s="694"/>
      <c r="BBV640" s="695"/>
      <c r="BBW640" s="696"/>
      <c r="BBX640" s="697"/>
      <c r="BBY640" s="694"/>
      <c r="BBZ640" s="695"/>
      <c r="BCA640" s="696"/>
      <c r="BCB640" s="697"/>
      <c r="BCC640" s="694"/>
      <c r="BCD640" s="695"/>
      <c r="BCE640" s="696"/>
      <c r="BCF640" s="697"/>
      <c r="BCG640" s="694"/>
      <c r="BCH640" s="695"/>
      <c r="BCI640" s="696"/>
      <c r="BCJ640" s="697"/>
      <c r="BCK640" s="694"/>
      <c r="BCL640" s="695"/>
      <c r="BCM640" s="696"/>
      <c r="BCN640" s="697"/>
      <c r="BCO640" s="694"/>
      <c r="BCP640" s="695"/>
      <c r="BCQ640" s="696"/>
      <c r="BCR640" s="697"/>
      <c r="BCS640" s="694"/>
      <c r="BCT640" s="695"/>
      <c r="BCU640" s="696"/>
      <c r="BCV640" s="697"/>
      <c r="BCW640" s="694"/>
      <c r="BCX640" s="695"/>
      <c r="BCY640" s="696"/>
      <c r="BCZ640" s="697"/>
      <c r="BDA640" s="694"/>
      <c r="BDB640" s="695"/>
      <c r="BDC640" s="696"/>
      <c r="BDD640" s="697"/>
      <c r="BDE640" s="694"/>
      <c r="BDF640" s="695"/>
      <c r="BDG640" s="696"/>
      <c r="BDH640" s="697"/>
      <c r="BDI640" s="694"/>
      <c r="BDJ640" s="695"/>
      <c r="BDK640" s="696"/>
      <c r="BDL640" s="697"/>
      <c r="BDM640" s="694"/>
      <c r="BDN640" s="695"/>
      <c r="BDO640" s="696"/>
      <c r="BDP640" s="697"/>
      <c r="BDQ640" s="694"/>
      <c r="BDR640" s="695"/>
      <c r="BDS640" s="696"/>
      <c r="BDT640" s="697"/>
      <c r="BDU640" s="694"/>
      <c r="BDV640" s="695"/>
      <c r="BDW640" s="696"/>
      <c r="BDX640" s="697"/>
      <c r="BDY640" s="694"/>
      <c r="BDZ640" s="695"/>
      <c r="BEA640" s="696"/>
      <c r="BEB640" s="697"/>
      <c r="BEC640" s="694"/>
      <c r="BED640" s="695"/>
      <c r="BEE640" s="696"/>
      <c r="BEF640" s="697"/>
      <c r="BEG640" s="694"/>
      <c r="BEH640" s="695"/>
      <c r="BEI640" s="696"/>
      <c r="BEJ640" s="697"/>
      <c r="BEK640" s="694"/>
      <c r="BEL640" s="695"/>
      <c r="BEM640" s="696"/>
      <c r="BEN640" s="697"/>
      <c r="BEO640" s="694"/>
      <c r="BEP640" s="695"/>
      <c r="BEQ640" s="696"/>
      <c r="BER640" s="697"/>
      <c r="BES640" s="694"/>
      <c r="BET640" s="695"/>
      <c r="BEU640" s="696"/>
      <c r="BEV640" s="697"/>
      <c r="BEW640" s="694"/>
      <c r="BEX640" s="695"/>
      <c r="BEY640" s="696"/>
      <c r="BEZ640" s="697"/>
      <c r="BFA640" s="694"/>
      <c r="BFB640" s="695"/>
      <c r="BFC640" s="696"/>
      <c r="BFD640" s="697"/>
      <c r="BFE640" s="694"/>
      <c r="BFF640" s="695"/>
      <c r="BFG640" s="696"/>
      <c r="BFH640" s="697"/>
      <c r="BFI640" s="694"/>
      <c r="BFJ640" s="695"/>
      <c r="BFK640" s="696"/>
      <c r="BFL640" s="697"/>
      <c r="BFM640" s="694"/>
      <c r="BFN640" s="695"/>
      <c r="BFO640" s="696"/>
      <c r="BFP640" s="697"/>
      <c r="BFQ640" s="694"/>
      <c r="BFR640" s="695"/>
      <c r="BFS640" s="696"/>
      <c r="BFT640" s="697"/>
      <c r="BFU640" s="694"/>
      <c r="BFV640" s="695"/>
      <c r="BFW640" s="696"/>
      <c r="BFX640" s="697"/>
      <c r="BFY640" s="694"/>
      <c r="BFZ640" s="695"/>
      <c r="BGA640" s="696"/>
      <c r="BGB640" s="697"/>
      <c r="BGC640" s="694"/>
      <c r="BGD640" s="695"/>
      <c r="BGE640" s="696"/>
      <c r="BGF640" s="697"/>
      <c r="BGG640" s="694"/>
      <c r="BGH640" s="695"/>
      <c r="BGI640" s="696"/>
      <c r="BGJ640" s="697"/>
      <c r="BGK640" s="694"/>
      <c r="BGL640" s="695"/>
      <c r="BGM640" s="696"/>
      <c r="BGN640" s="697"/>
      <c r="BGO640" s="694"/>
      <c r="BGP640" s="695"/>
      <c r="BGQ640" s="696"/>
      <c r="BGR640" s="697"/>
      <c r="BGS640" s="694"/>
      <c r="BGT640" s="695"/>
      <c r="BGU640" s="696"/>
      <c r="BGV640" s="697"/>
      <c r="BGW640" s="694"/>
      <c r="BGX640" s="695"/>
      <c r="BGY640" s="696"/>
      <c r="BGZ640" s="697"/>
      <c r="BHA640" s="694"/>
      <c r="BHB640" s="695"/>
      <c r="BHC640" s="696"/>
      <c r="BHD640" s="697"/>
      <c r="BHE640" s="694"/>
      <c r="BHF640" s="695"/>
      <c r="BHG640" s="696"/>
      <c r="BHH640" s="697"/>
      <c r="BHI640" s="694"/>
      <c r="BHJ640" s="695"/>
      <c r="BHK640" s="696"/>
      <c r="BHL640" s="697"/>
      <c r="BHM640" s="694"/>
      <c r="BHN640" s="695"/>
      <c r="BHO640" s="696"/>
      <c r="BHP640" s="697"/>
      <c r="BHQ640" s="694"/>
      <c r="BHR640" s="695"/>
      <c r="BHS640" s="696"/>
      <c r="BHT640" s="697"/>
      <c r="BHU640" s="694"/>
      <c r="BHV640" s="695"/>
      <c r="BHW640" s="696"/>
      <c r="BHX640" s="697"/>
      <c r="BHY640" s="694"/>
      <c r="BHZ640" s="695"/>
      <c r="BIA640" s="696"/>
      <c r="BIB640" s="697"/>
      <c r="BIC640" s="694"/>
      <c r="BID640" s="695"/>
      <c r="BIE640" s="696"/>
      <c r="BIF640" s="697"/>
      <c r="BIG640" s="694"/>
      <c r="BIH640" s="695"/>
      <c r="BII640" s="696"/>
      <c r="BIJ640" s="697"/>
      <c r="BIK640" s="694"/>
      <c r="BIL640" s="695"/>
      <c r="BIM640" s="696"/>
      <c r="BIN640" s="697"/>
      <c r="BIO640" s="694"/>
      <c r="BIP640" s="695"/>
      <c r="BIQ640" s="696"/>
      <c r="BIR640" s="697"/>
      <c r="BIS640" s="694"/>
      <c r="BIT640" s="695"/>
      <c r="BIU640" s="696"/>
      <c r="BIV640" s="697"/>
      <c r="BIW640" s="694"/>
      <c r="BIX640" s="695"/>
      <c r="BIY640" s="696"/>
      <c r="BIZ640" s="697"/>
      <c r="BJA640" s="694"/>
      <c r="BJB640" s="695"/>
      <c r="BJC640" s="696"/>
      <c r="BJD640" s="697"/>
      <c r="BJE640" s="694"/>
      <c r="BJF640" s="695"/>
      <c r="BJG640" s="696"/>
      <c r="BJH640" s="697"/>
      <c r="BJI640" s="694"/>
      <c r="BJJ640" s="695"/>
      <c r="BJK640" s="696"/>
      <c r="BJL640" s="697"/>
      <c r="BJM640" s="694"/>
      <c r="BJN640" s="695"/>
      <c r="BJO640" s="696"/>
      <c r="BJP640" s="697"/>
      <c r="BJQ640" s="694"/>
      <c r="BJR640" s="695"/>
      <c r="BJS640" s="696"/>
      <c r="BJT640" s="697"/>
      <c r="BJU640" s="694"/>
      <c r="BJV640" s="695"/>
      <c r="BJW640" s="696"/>
      <c r="BJX640" s="697"/>
      <c r="BJY640" s="694"/>
      <c r="BJZ640" s="695"/>
      <c r="BKA640" s="696"/>
      <c r="BKB640" s="697"/>
      <c r="BKC640" s="694"/>
      <c r="BKD640" s="695"/>
      <c r="BKE640" s="696"/>
      <c r="BKF640" s="697"/>
      <c r="BKG640" s="694"/>
      <c r="BKH640" s="695"/>
      <c r="BKI640" s="696"/>
      <c r="BKJ640" s="697"/>
      <c r="BKK640" s="694"/>
      <c r="BKL640" s="695"/>
      <c r="BKM640" s="696"/>
      <c r="BKN640" s="697"/>
      <c r="BKO640" s="694"/>
      <c r="BKP640" s="695"/>
      <c r="BKQ640" s="696"/>
      <c r="BKR640" s="697"/>
      <c r="BKS640" s="694"/>
      <c r="BKT640" s="695"/>
      <c r="BKU640" s="696"/>
      <c r="BKV640" s="697"/>
      <c r="BKW640" s="694"/>
      <c r="BKX640" s="695"/>
      <c r="BKY640" s="696"/>
      <c r="BKZ640" s="697"/>
      <c r="BLA640" s="694"/>
      <c r="BLB640" s="695"/>
      <c r="BLC640" s="696"/>
      <c r="BLD640" s="697"/>
      <c r="BLE640" s="694"/>
      <c r="BLF640" s="695"/>
      <c r="BLG640" s="696"/>
      <c r="BLH640" s="697"/>
      <c r="BLI640" s="694"/>
      <c r="BLJ640" s="695"/>
      <c r="BLK640" s="696"/>
      <c r="BLL640" s="697"/>
      <c r="BLM640" s="694"/>
      <c r="BLN640" s="695"/>
      <c r="BLO640" s="696"/>
      <c r="BLP640" s="697"/>
      <c r="BLQ640" s="694"/>
      <c r="BLR640" s="695"/>
      <c r="BLS640" s="696"/>
      <c r="BLT640" s="697"/>
      <c r="BLU640" s="694"/>
      <c r="BLV640" s="695"/>
      <c r="BLW640" s="696"/>
      <c r="BLX640" s="697"/>
      <c r="BLY640" s="694"/>
      <c r="BLZ640" s="695"/>
      <c r="BMA640" s="696"/>
      <c r="BMB640" s="697"/>
      <c r="BMC640" s="694"/>
      <c r="BMD640" s="695"/>
      <c r="BME640" s="696"/>
      <c r="BMF640" s="697"/>
      <c r="BMG640" s="694"/>
      <c r="BMH640" s="695"/>
      <c r="BMI640" s="696"/>
      <c r="BMJ640" s="697"/>
      <c r="BMK640" s="694"/>
      <c r="BML640" s="695"/>
      <c r="BMM640" s="696"/>
      <c r="BMN640" s="697"/>
      <c r="BMO640" s="694"/>
      <c r="BMP640" s="695"/>
      <c r="BMQ640" s="696"/>
      <c r="BMR640" s="697"/>
      <c r="BMS640" s="694"/>
      <c r="BMT640" s="695"/>
      <c r="BMU640" s="696"/>
      <c r="BMV640" s="697"/>
      <c r="BMW640" s="694"/>
      <c r="BMX640" s="695"/>
      <c r="BMY640" s="696"/>
      <c r="BMZ640" s="697"/>
      <c r="BNA640" s="694"/>
      <c r="BNB640" s="695"/>
      <c r="BNC640" s="696"/>
      <c r="BND640" s="697"/>
      <c r="BNE640" s="694"/>
      <c r="BNF640" s="695"/>
      <c r="BNG640" s="696"/>
      <c r="BNH640" s="697"/>
      <c r="BNI640" s="694"/>
      <c r="BNJ640" s="695"/>
      <c r="BNK640" s="696"/>
      <c r="BNL640" s="697"/>
      <c r="BNM640" s="694"/>
      <c r="BNN640" s="695"/>
      <c r="BNO640" s="696"/>
      <c r="BNP640" s="697"/>
      <c r="BNQ640" s="694"/>
      <c r="BNR640" s="695"/>
      <c r="BNS640" s="696"/>
      <c r="BNT640" s="697"/>
      <c r="BNU640" s="694"/>
      <c r="BNV640" s="695"/>
      <c r="BNW640" s="696"/>
      <c r="BNX640" s="697"/>
      <c r="BNY640" s="694"/>
      <c r="BNZ640" s="695"/>
      <c r="BOA640" s="696"/>
      <c r="BOB640" s="697"/>
      <c r="BOC640" s="694"/>
      <c r="BOD640" s="695"/>
      <c r="BOE640" s="696"/>
      <c r="BOF640" s="697"/>
      <c r="BOG640" s="694"/>
      <c r="BOH640" s="695"/>
      <c r="BOI640" s="696"/>
      <c r="BOJ640" s="697"/>
      <c r="BOK640" s="694"/>
      <c r="BOL640" s="695"/>
      <c r="BOM640" s="696"/>
      <c r="BON640" s="697"/>
      <c r="BOO640" s="694"/>
      <c r="BOP640" s="695"/>
      <c r="BOQ640" s="696"/>
      <c r="BOR640" s="697"/>
      <c r="BOS640" s="694"/>
      <c r="BOT640" s="695"/>
      <c r="BOU640" s="696"/>
      <c r="BOV640" s="697"/>
      <c r="BOW640" s="694"/>
      <c r="BOX640" s="695"/>
      <c r="BOY640" s="696"/>
      <c r="BOZ640" s="697"/>
      <c r="BPA640" s="694"/>
      <c r="BPB640" s="695"/>
      <c r="BPC640" s="696"/>
      <c r="BPD640" s="697"/>
      <c r="BPE640" s="694"/>
      <c r="BPF640" s="695"/>
      <c r="BPG640" s="696"/>
      <c r="BPH640" s="697"/>
      <c r="BPI640" s="694"/>
      <c r="BPJ640" s="695"/>
      <c r="BPK640" s="696"/>
      <c r="BPL640" s="697"/>
      <c r="BPM640" s="694"/>
      <c r="BPN640" s="695"/>
      <c r="BPO640" s="696"/>
      <c r="BPP640" s="697"/>
      <c r="BPQ640" s="694"/>
      <c r="BPR640" s="695"/>
      <c r="BPS640" s="696"/>
      <c r="BPT640" s="697"/>
      <c r="BPU640" s="694"/>
      <c r="BPV640" s="695"/>
      <c r="BPW640" s="696"/>
      <c r="BPX640" s="697"/>
      <c r="BPY640" s="694"/>
      <c r="BPZ640" s="695"/>
      <c r="BQA640" s="696"/>
      <c r="BQB640" s="697"/>
      <c r="BQC640" s="694"/>
      <c r="BQD640" s="695"/>
      <c r="BQE640" s="696"/>
      <c r="BQF640" s="697"/>
      <c r="BQG640" s="694"/>
      <c r="BQH640" s="695"/>
      <c r="BQI640" s="696"/>
      <c r="BQJ640" s="697"/>
      <c r="BQK640" s="694"/>
      <c r="BQL640" s="695"/>
      <c r="BQM640" s="696"/>
      <c r="BQN640" s="697"/>
      <c r="BQO640" s="694"/>
      <c r="BQP640" s="695"/>
      <c r="BQQ640" s="696"/>
      <c r="BQR640" s="697"/>
      <c r="BQS640" s="694"/>
      <c r="BQT640" s="695"/>
      <c r="BQU640" s="696"/>
      <c r="BQV640" s="697"/>
      <c r="BQW640" s="694"/>
      <c r="BQX640" s="695"/>
      <c r="BQY640" s="696"/>
      <c r="BQZ640" s="697"/>
      <c r="BRA640" s="694"/>
      <c r="BRB640" s="695"/>
      <c r="BRC640" s="696"/>
      <c r="BRD640" s="697"/>
      <c r="BRE640" s="694"/>
      <c r="BRF640" s="695"/>
      <c r="BRG640" s="696"/>
      <c r="BRH640" s="697"/>
      <c r="BRI640" s="694"/>
      <c r="BRJ640" s="695"/>
      <c r="BRK640" s="696"/>
      <c r="BRL640" s="697"/>
      <c r="BRM640" s="694"/>
      <c r="BRN640" s="695"/>
      <c r="BRO640" s="696"/>
      <c r="BRP640" s="697"/>
      <c r="BRQ640" s="694"/>
      <c r="BRR640" s="695"/>
      <c r="BRS640" s="696"/>
      <c r="BRT640" s="697"/>
      <c r="BRU640" s="694"/>
      <c r="BRV640" s="695"/>
      <c r="BRW640" s="696"/>
      <c r="BRX640" s="697"/>
      <c r="BRY640" s="694"/>
      <c r="BRZ640" s="695"/>
      <c r="BSA640" s="696"/>
      <c r="BSB640" s="697"/>
      <c r="BSC640" s="694"/>
      <c r="BSD640" s="695"/>
      <c r="BSE640" s="696"/>
      <c r="BSF640" s="697"/>
      <c r="BSG640" s="694"/>
      <c r="BSH640" s="695"/>
      <c r="BSI640" s="696"/>
      <c r="BSJ640" s="697"/>
      <c r="BSK640" s="694"/>
      <c r="BSL640" s="695"/>
      <c r="BSM640" s="696"/>
      <c r="BSN640" s="697"/>
      <c r="BSO640" s="694"/>
      <c r="BSP640" s="695"/>
      <c r="BSQ640" s="696"/>
      <c r="BSR640" s="697"/>
      <c r="BSS640" s="694"/>
      <c r="BST640" s="695"/>
      <c r="BSU640" s="696"/>
      <c r="BSV640" s="697"/>
      <c r="BSW640" s="694"/>
      <c r="BSX640" s="695"/>
      <c r="BSY640" s="696"/>
      <c r="BSZ640" s="697"/>
      <c r="BTA640" s="694"/>
      <c r="BTB640" s="695"/>
      <c r="BTC640" s="696"/>
      <c r="BTD640" s="697"/>
      <c r="BTE640" s="694"/>
      <c r="BTF640" s="695"/>
      <c r="BTG640" s="696"/>
      <c r="BTH640" s="697"/>
      <c r="BTI640" s="694"/>
      <c r="BTJ640" s="695"/>
      <c r="BTK640" s="696"/>
      <c r="BTL640" s="697"/>
      <c r="BTM640" s="694"/>
      <c r="BTN640" s="695"/>
      <c r="BTO640" s="696"/>
      <c r="BTP640" s="697"/>
      <c r="BTQ640" s="694"/>
      <c r="BTR640" s="695"/>
      <c r="BTS640" s="696"/>
      <c r="BTT640" s="697"/>
      <c r="BTU640" s="694"/>
      <c r="BTV640" s="695"/>
      <c r="BTW640" s="696"/>
      <c r="BTX640" s="697"/>
      <c r="BTY640" s="694"/>
      <c r="BTZ640" s="695"/>
      <c r="BUA640" s="696"/>
      <c r="BUB640" s="697"/>
      <c r="BUC640" s="694"/>
      <c r="BUD640" s="695"/>
      <c r="BUE640" s="696"/>
      <c r="BUF640" s="697"/>
      <c r="BUG640" s="694"/>
      <c r="BUH640" s="695"/>
      <c r="BUI640" s="696"/>
      <c r="BUJ640" s="697"/>
      <c r="BUK640" s="694"/>
      <c r="BUL640" s="695"/>
      <c r="BUM640" s="696"/>
      <c r="BUN640" s="697"/>
      <c r="BUO640" s="694"/>
      <c r="BUP640" s="695"/>
      <c r="BUQ640" s="696"/>
      <c r="BUR640" s="697"/>
      <c r="BUS640" s="694"/>
      <c r="BUT640" s="695"/>
      <c r="BUU640" s="696"/>
      <c r="BUV640" s="697"/>
      <c r="BUW640" s="694"/>
      <c r="BUX640" s="695"/>
      <c r="BUY640" s="696"/>
      <c r="BUZ640" s="697"/>
      <c r="BVA640" s="694"/>
      <c r="BVB640" s="695"/>
      <c r="BVC640" s="696"/>
      <c r="BVD640" s="697"/>
      <c r="BVE640" s="694"/>
      <c r="BVF640" s="695"/>
      <c r="BVG640" s="696"/>
      <c r="BVH640" s="697"/>
      <c r="BVI640" s="694"/>
      <c r="BVJ640" s="695"/>
      <c r="BVK640" s="696"/>
      <c r="BVL640" s="697"/>
      <c r="BVM640" s="694"/>
      <c r="BVN640" s="695"/>
      <c r="BVO640" s="696"/>
      <c r="BVP640" s="697"/>
      <c r="BVQ640" s="694"/>
      <c r="BVR640" s="695"/>
      <c r="BVS640" s="696"/>
      <c r="BVT640" s="697"/>
      <c r="BVU640" s="694"/>
      <c r="BVV640" s="695"/>
      <c r="BVW640" s="696"/>
      <c r="BVX640" s="697"/>
      <c r="BVY640" s="694"/>
      <c r="BVZ640" s="695"/>
      <c r="BWA640" s="696"/>
      <c r="BWB640" s="697"/>
      <c r="BWC640" s="694"/>
      <c r="BWD640" s="695"/>
      <c r="BWE640" s="696"/>
      <c r="BWF640" s="697"/>
      <c r="BWG640" s="694"/>
      <c r="BWH640" s="695"/>
      <c r="BWI640" s="696"/>
      <c r="BWJ640" s="697"/>
      <c r="BWK640" s="694"/>
      <c r="BWL640" s="695"/>
      <c r="BWM640" s="696"/>
      <c r="BWN640" s="697"/>
      <c r="BWO640" s="694"/>
      <c r="BWP640" s="695"/>
      <c r="BWQ640" s="696"/>
      <c r="BWR640" s="697"/>
      <c r="BWS640" s="694"/>
      <c r="BWT640" s="695"/>
      <c r="BWU640" s="696"/>
      <c r="BWV640" s="697"/>
      <c r="BWW640" s="694"/>
      <c r="BWX640" s="695"/>
      <c r="BWY640" s="696"/>
      <c r="BWZ640" s="697"/>
      <c r="BXA640" s="694"/>
      <c r="BXB640" s="695"/>
      <c r="BXC640" s="696"/>
      <c r="BXD640" s="697"/>
      <c r="BXE640" s="694"/>
      <c r="BXF640" s="695"/>
      <c r="BXG640" s="696"/>
      <c r="BXH640" s="697"/>
      <c r="BXI640" s="694"/>
      <c r="BXJ640" s="695"/>
      <c r="BXK640" s="696"/>
      <c r="BXL640" s="697"/>
      <c r="BXM640" s="694"/>
      <c r="BXN640" s="695"/>
      <c r="BXO640" s="696"/>
      <c r="BXP640" s="697"/>
      <c r="BXQ640" s="694"/>
      <c r="BXR640" s="695"/>
      <c r="BXS640" s="696"/>
      <c r="BXT640" s="697"/>
      <c r="BXU640" s="694"/>
      <c r="BXV640" s="695"/>
      <c r="BXW640" s="696"/>
      <c r="BXX640" s="697"/>
      <c r="BXY640" s="694"/>
      <c r="BXZ640" s="695"/>
      <c r="BYA640" s="696"/>
      <c r="BYB640" s="697"/>
      <c r="BYC640" s="694"/>
      <c r="BYD640" s="695"/>
      <c r="BYE640" s="696"/>
      <c r="BYF640" s="697"/>
      <c r="BYG640" s="694"/>
      <c r="BYH640" s="695"/>
      <c r="BYI640" s="696"/>
      <c r="BYJ640" s="697"/>
      <c r="BYK640" s="694"/>
      <c r="BYL640" s="695"/>
      <c r="BYM640" s="696"/>
      <c r="BYN640" s="697"/>
      <c r="BYO640" s="694"/>
      <c r="BYP640" s="695"/>
      <c r="BYQ640" s="696"/>
      <c r="BYR640" s="697"/>
      <c r="BYS640" s="694"/>
      <c r="BYT640" s="695"/>
      <c r="BYU640" s="696"/>
      <c r="BYV640" s="697"/>
      <c r="BYW640" s="694"/>
      <c r="BYX640" s="695"/>
      <c r="BYY640" s="696"/>
      <c r="BYZ640" s="697"/>
      <c r="BZA640" s="694"/>
      <c r="BZB640" s="695"/>
      <c r="BZC640" s="696"/>
      <c r="BZD640" s="697"/>
      <c r="BZE640" s="694"/>
      <c r="BZF640" s="695"/>
      <c r="BZG640" s="696"/>
      <c r="BZH640" s="697"/>
      <c r="BZI640" s="694"/>
      <c r="BZJ640" s="695"/>
      <c r="BZK640" s="696"/>
      <c r="BZL640" s="697"/>
      <c r="BZM640" s="694"/>
      <c r="BZN640" s="695"/>
      <c r="BZO640" s="696"/>
      <c r="BZP640" s="697"/>
      <c r="BZQ640" s="694"/>
      <c r="BZR640" s="695"/>
      <c r="BZS640" s="696"/>
      <c r="BZT640" s="697"/>
      <c r="BZU640" s="694"/>
      <c r="BZV640" s="695"/>
      <c r="BZW640" s="696"/>
      <c r="BZX640" s="697"/>
      <c r="BZY640" s="694"/>
      <c r="BZZ640" s="695"/>
      <c r="CAA640" s="696"/>
      <c r="CAB640" s="697"/>
      <c r="CAC640" s="694"/>
      <c r="CAD640" s="695"/>
      <c r="CAE640" s="696"/>
      <c r="CAF640" s="697"/>
      <c r="CAG640" s="694"/>
      <c r="CAH640" s="695"/>
      <c r="CAI640" s="696"/>
      <c r="CAJ640" s="697"/>
      <c r="CAK640" s="694"/>
      <c r="CAL640" s="695"/>
      <c r="CAM640" s="696"/>
      <c r="CAN640" s="697"/>
      <c r="CAO640" s="694"/>
      <c r="CAP640" s="695"/>
      <c r="CAQ640" s="696"/>
      <c r="CAR640" s="697"/>
      <c r="CAS640" s="694"/>
      <c r="CAT640" s="695"/>
      <c r="CAU640" s="696"/>
      <c r="CAV640" s="697"/>
      <c r="CAW640" s="694"/>
      <c r="CAX640" s="695"/>
      <c r="CAY640" s="696"/>
      <c r="CAZ640" s="697"/>
      <c r="CBA640" s="694"/>
      <c r="CBB640" s="695"/>
      <c r="CBC640" s="696"/>
      <c r="CBD640" s="697"/>
      <c r="CBE640" s="694"/>
      <c r="CBF640" s="695"/>
      <c r="CBG640" s="696"/>
      <c r="CBH640" s="697"/>
      <c r="CBI640" s="694"/>
      <c r="CBJ640" s="695"/>
      <c r="CBK640" s="696"/>
      <c r="CBL640" s="697"/>
      <c r="CBM640" s="694"/>
      <c r="CBN640" s="695"/>
      <c r="CBO640" s="696"/>
      <c r="CBP640" s="697"/>
      <c r="CBQ640" s="694"/>
      <c r="CBR640" s="695"/>
      <c r="CBS640" s="696"/>
      <c r="CBT640" s="697"/>
      <c r="CBU640" s="694"/>
      <c r="CBV640" s="695"/>
      <c r="CBW640" s="696"/>
      <c r="CBX640" s="697"/>
      <c r="CBY640" s="694"/>
      <c r="CBZ640" s="695"/>
      <c r="CCA640" s="696"/>
      <c r="CCB640" s="697"/>
      <c r="CCC640" s="694"/>
      <c r="CCD640" s="695"/>
      <c r="CCE640" s="696"/>
      <c r="CCF640" s="697"/>
      <c r="CCG640" s="694"/>
      <c r="CCH640" s="695"/>
      <c r="CCI640" s="696"/>
      <c r="CCJ640" s="697"/>
      <c r="CCK640" s="694"/>
      <c r="CCL640" s="695"/>
      <c r="CCM640" s="696"/>
      <c r="CCN640" s="697"/>
      <c r="CCO640" s="694"/>
      <c r="CCP640" s="695"/>
      <c r="CCQ640" s="696"/>
      <c r="CCR640" s="697"/>
      <c r="CCS640" s="694"/>
      <c r="CCT640" s="695"/>
      <c r="CCU640" s="696"/>
      <c r="CCV640" s="697"/>
      <c r="CCW640" s="694"/>
      <c r="CCX640" s="695"/>
      <c r="CCY640" s="696"/>
      <c r="CCZ640" s="697"/>
      <c r="CDA640" s="694"/>
      <c r="CDB640" s="695"/>
      <c r="CDC640" s="696"/>
      <c r="CDD640" s="697"/>
      <c r="CDE640" s="694"/>
      <c r="CDF640" s="695"/>
      <c r="CDG640" s="696"/>
      <c r="CDH640" s="697"/>
      <c r="CDI640" s="694"/>
      <c r="CDJ640" s="695"/>
      <c r="CDK640" s="696"/>
      <c r="CDL640" s="697"/>
      <c r="CDM640" s="694"/>
      <c r="CDN640" s="695"/>
      <c r="CDO640" s="696"/>
      <c r="CDP640" s="697"/>
      <c r="CDQ640" s="694"/>
      <c r="CDR640" s="695"/>
      <c r="CDS640" s="696"/>
      <c r="CDT640" s="697"/>
      <c r="CDU640" s="694"/>
      <c r="CDV640" s="695"/>
      <c r="CDW640" s="696"/>
      <c r="CDX640" s="697"/>
      <c r="CDY640" s="694"/>
      <c r="CDZ640" s="695"/>
      <c r="CEA640" s="696"/>
      <c r="CEB640" s="697"/>
      <c r="CEC640" s="694"/>
      <c r="CED640" s="695"/>
      <c r="CEE640" s="696"/>
      <c r="CEF640" s="697"/>
      <c r="CEG640" s="694"/>
      <c r="CEH640" s="695"/>
      <c r="CEI640" s="696"/>
      <c r="CEJ640" s="697"/>
      <c r="CEK640" s="694"/>
      <c r="CEL640" s="695"/>
      <c r="CEM640" s="696"/>
      <c r="CEN640" s="697"/>
      <c r="CEO640" s="694"/>
      <c r="CEP640" s="695"/>
      <c r="CEQ640" s="696"/>
      <c r="CER640" s="697"/>
      <c r="CES640" s="694"/>
      <c r="CET640" s="695"/>
      <c r="CEU640" s="696"/>
      <c r="CEV640" s="697"/>
      <c r="CEW640" s="694"/>
      <c r="CEX640" s="695"/>
      <c r="CEY640" s="696"/>
      <c r="CEZ640" s="697"/>
      <c r="CFA640" s="694"/>
      <c r="CFB640" s="695"/>
      <c r="CFC640" s="696"/>
      <c r="CFD640" s="697"/>
      <c r="CFE640" s="694"/>
      <c r="CFF640" s="695"/>
      <c r="CFG640" s="696"/>
      <c r="CFH640" s="697"/>
      <c r="CFI640" s="694"/>
      <c r="CFJ640" s="695"/>
      <c r="CFK640" s="696"/>
      <c r="CFL640" s="697"/>
      <c r="CFM640" s="694"/>
      <c r="CFN640" s="695"/>
      <c r="CFO640" s="696"/>
      <c r="CFP640" s="697"/>
      <c r="CFQ640" s="694"/>
      <c r="CFR640" s="695"/>
      <c r="CFS640" s="696"/>
      <c r="CFT640" s="697"/>
      <c r="CFU640" s="694"/>
      <c r="CFV640" s="695"/>
      <c r="CFW640" s="696"/>
      <c r="CFX640" s="697"/>
      <c r="CFY640" s="694"/>
      <c r="CFZ640" s="695"/>
      <c r="CGA640" s="696"/>
      <c r="CGB640" s="697"/>
      <c r="CGC640" s="694"/>
      <c r="CGD640" s="695"/>
      <c r="CGE640" s="696"/>
      <c r="CGF640" s="697"/>
      <c r="CGG640" s="694"/>
      <c r="CGH640" s="695"/>
      <c r="CGI640" s="696"/>
      <c r="CGJ640" s="697"/>
      <c r="CGK640" s="694"/>
      <c r="CGL640" s="695"/>
      <c r="CGM640" s="696"/>
      <c r="CGN640" s="697"/>
      <c r="CGO640" s="694"/>
      <c r="CGP640" s="695"/>
      <c r="CGQ640" s="696"/>
      <c r="CGR640" s="697"/>
      <c r="CGS640" s="694"/>
      <c r="CGT640" s="695"/>
      <c r="CGU640" s="696"/>
      <c r="CGV640" s="697"/>
      <c r="CGW640" s="694"/>
      <c r="CGX640" s="695"/>
      <c r="CGY640" s="696"/>
      <c r="CGZ640" s="697"/>
      <c r="CHA640" s="694"/>
      <c r="CHB640" s="695"/>
      <c r="CHC640" s="696"/>
      <c r="CHD640" s="697"/>
      <c r="CHE640" s="694"/>
      <c r="CHF640" s="695"/>
      <c r="CHG640" s="696"/>
      <c r="CHH640" s="697"/>
      <c r="CHI640" s="694"/>
      <c r="CHJ640" s="695"/>
      <c r="CHK640" s="696"/>
      <c r="CHL640" s="697"/>
      <c r="CHM640" s="694"/>
      <c r="CHN640" s="695"/>
      <c r="CHO640" s="696"/>
      <c r="CHP640" s="697"/>
      <c r="CHQ640" s="694"/>
      <c r="CHR640" s="695"/>
      <c r="CHS640" s="696"/>
      <c r="CHT640" s="697"/>
      <c r="CHU640" s="694"/>
      <c r="CHV640" s="695"/>
      <c r="CHW640" s="696"/>
      <c r="CHX640" s="697"/>
      <c r="CHY640" s="694"/>
      <c r="CHZ640" s="695"/>
      <c r="CIA640" s="696"/>
      <c r="CIB640" s="697"/>
      <c r="CIC640" s="694"/>
      <c r="CID640" s="695"/>
      <c r="CIE640" s="696"/>
      <c r="CIF640" s="697"/>
      <c r="CIG640" s="694"/>
      <c r="CIH640" s="695"/>
      <c r="CII640" s="696"/>
      <c r="CIJ640" s="697"/>
      <c r="CIK640" s="694"/>
      <c r="CIL640" s="695"/>
      <c r="CIM640" s="696"/>
      <c r="CIN640" s="697"/>
      <c r="CIO640" s="694"/>
      <c r="CIP640" s="695"/>
      <c r="CIQ640" s="696"/>
      <c r="CIR640" s="697"/>
      <c r="CIS640" s="694"/>
      <c r="CIT640" s="695"/>
      <c r="CIU640" s="696"/>
      <c r="CIV640" s="697"/>
      <c r="CIW640" s="694"/>
      <c r="CIX640" s="695"/>
      <c r="CIY640" s="696"/>
      <c r="CIZ640" s="697"/>
      <c r="CJA640" s="694"/>
      <c r="CJB640" s="695"/>
      <c r="CJC640" s="696"/>
      <c r="CJD640" s="697"/>
      <c r="CJE640" s="694"/>
      <c r="CJF640" s="695"/>
      <c r="CJG640" s="696"/>
      <c r="CJH640" s="697"/>
      <c r="CJI640" s="694"/>
      <c r="CJJ640" s="695"/>
      <c r="CJK640" s="696"/>
      <c r="CJL640" s="697"/>
      <c r="CJM640" s="694"/>
      <c r="CJN640" s="695"/>
      <c r="CJO640" s="696"/>
      <c r="CJP640" s="697"/>
      <c r="CJQ640" s="694"/>
      <c r="CJR640" s="695"/>
      <c r="CJS640" s="696"/>
      <c r="CJT640" s="697"/>
      <c r="CJU640" s="694"/>
      <c r="CJV640" s="695"/>
      <c r="CJW640" s="696"/>
      <c r="CJX640" s="697"/>
      <c r="CJY640" s="694"/>
      <c r="CJZ640" s="695"/>
      <c r="CKA640" s="696"/>
      <c r="CKB640" s="697"/>
      <c r="CKC640" s="694"/>
      <c r="CKD640" s="695"/>
      <c r="CKE640" s="696"/>
      <c r="CKF640" s="697"/>
      <c r="CKG640" s="694"/>
      <c r="CKH640" s="695"/>
      <c r="CKI640" s="696"/>
      <c r="CKJ640" s="697"/>
      <c r="CKK640" s="694"/>
      <c r="CKL640" s="695"/>
      <c r="CKM640" s="696"/>
      <c r="CKN640" s="697"/>
      <c r="CKO640" s="694"/>
      <c r="CKP640" s="695"/>
      <c r="CKQ640" s="696"/>
      <c r="CKR640" s="697"/>
      <c r="CKS640" s="694"/>
      <c r="CKT640" s="695"/>
      <c r="CKU640" s="696"/>
      <c r="CKV640" s="697"/>
      <c r="CKW640" s="694"/>
      <c r="CKX640" s="695"/>
      <c r="CKY640" s="696"/>
      <c r="CKZ640" s="697"/>
      <c r="CLA640" s="694"/>
      <c r="CLB640" s="695"/>
      <c r="CLC640" s="696"/>
      <c r="CLD640" s="697"/>
      <c r="CLE640" s="694"/>
      <c r="CLF640" s="695"/>
      <c r="CLG640" s="696"/>
      <c r="CLH640" s="697"/>
      <c r="CLI640" s="694"/>
      <c r="CLJ640" s="695"/>
      <c r="CLK640" s="696"/>
      <c r="CLL640" s="697"/>
      <c r="CLM640" s="694"/>
      <c r="CLN640" s="695"/>
      <c r="CLO640" s="696"/>
      <c r="CLP640" s="697"/>
      <c r="CLQ640" s="694"/>
      <c r="CLR640" s="695"/>
      <c r="CLS640" s="696"/>
      <c r="CLT640" s="697"/>
      <c r="CLU640" s="694"/>
      <c r="CLV640" s="695"/>
      <c r="CLW640" s="696"/>
      <c r="CLX640" s="697"/>
      <c r="CLY640" s="694"/>
      <c r="CLZ640" s="695"/>
      <c r="CMA640" s="696"/>
      <c r="CMB640" s="697"/>
      <c r="CMC640" s="694"/>
      <c r="CMD640" s="695"/>
      <c r="CME640" s="696"/>
      <c r="CMF640" s="697"/>
      <c r="CMG640" s="694"/>
      <c r="CMH640" s="695"/>
      <c r="CMI640" s="696"/>
      <c r="CMJ640" s="697"/>
      <c r="CMK640" s="694"/>
      <c r="CML640" s="695"/>
      <c r="CMM640" s="696"/>
      <c r="CMN640" s="697"/>
      <c r="CMO640" s="694"/>
      <c r="CMP640" s="695"/>
      <c r="CMQ640" s="696"/>
      <c r="CMR640" s="697"/>
      <c r="CMS640" s="694"/>
      <c r="CMT640" s="695"/>
      <c r="CMU640" s="696"/>
      <c r="CMV640" s="697"/>
      <c r="CMW640" s="694"/>
      <c r="CMX640" s="695"/>
      <c r="CMY640" s="696"/>
      <c r="CMZ640" s="697"/>
      <c r="CNA640" s="694"/>
      <c r="CNB640" s="695"/>
      <c r="CNC640" s="696"/>
      <c r="CND640" s="697"/>
      <c r="CNE640" s="694"/>
      <c r="CNF640" s="695"/>
      <c r="CNG640" s="696"/>
      <c r="CNH640" s="697"/>
      <c r="CNI640" s="694"/>
      <c r="CNJ640" s="695"/>
      <c r="CNK640" s="696"/>
      <c r="CNL640" s="697"/>
      <c r="CNM640" s="694"/>
      <c r="CNN640" s="695"/>
      <c r="CNO640" s="696"/>
      <c r="CNP640" s="697"/>
      <c r="CNQ640" s="694"/>
      <c r="CNR640" s="695"/>
      <c r="CNS640" s="696"/>
      <c r="CNT640" s="697"/>
      <c r="CNU640" s="694"/>
      <c r="CNV640" s="695"/>
      <c r="CNW640" s="696"/>
      <c r="CNX640" s="697"/>
      <c r="CNY640" s="694"/>
      <c r="CNZ640" s="695"/>
      <c r="COA640" s="696"/>
      <c r="COB640" s="697"/>
      <c r="COC640" s="694"/>
      <c r="COD640" s="695"/>
      <c r="COE640" s="696"/>
      <c r="COF640" s="697"/>
      <c r="COG640" s="694"/>
      <c r="COH640" s="695"/>
      <c r="COI640" s="696"/>
      <c r="COJ640" s="697"/>
      <c r="COK640" s="694"/>
      <c r="COL640" s="695"/>
      <c r="COM640" s="696"/>
      <c r="CON640" s="697"/>
      <c r="COO640" s="694"/>
      <c r="COP640" s="695"/>
      <c r="COQ640" s="696"/>
      <c r="COR640" s="697"/>
      <c r="COS640" s="694"/>
      <c r="COT640" s="695"/>
      <c r="COU640" s="696"/>
      <c r="COV640" s="697"/>
      <c r="COW640" s="694"/>
      <c r="COX640" s="695"/>
      <c r="COY640" s="696"/>
      <c r="COZ640" s="697"/>
      <c r="CPA640" s="694"/>
      <c r="CPB640" s="695"/>
      <c r="CPC640" s="696"/>
      <c r="CPD640" s="697"/>
      <c r="CPE640" s="694"/>
      <c r="CPF640" s="695"/>
      <c r="CPG640" s="696"/>
      <c r="CPH640" s="697"/>
      <c r="CPI640" s="694"/>
      <c r="CPJ640" s="695"/>
      <c r="CPK640" s="696"/>
      <c r="CPL640" s="697"/>
      <c r="CPM640" s="694"/>
      <c r="CPN640" s="695"/>
      <c r="CPO640" s="696"/>
      <c r="CPP640" s="697"/>
      <c r="CPQ640" s="694"/>
      <c r="CPR640" s="695"/>
      <c r="CPS640" s="696"/>
      <c r="CPT640" s="697"/>
      <c r="CPU640" s="694"/>
      <c r="CPV640" s="695"/>
      <c r="CPW640" s="696"/>
      <c r="CPX640" s="697"/>
      <c r="CPY640" s="694"/>
      <c r="CPZ640" s="695"/>
      <c r="CQA640" s="696"/>
      <c r="CQB640" s="697"/>
      <c r="CQC640" s="694"/>
      <c r="CQD640" s="695"/>
      <c r="CQE640" s="696"/>
      <c r="CQF640" s="697"/>
      <c r="CQG640" s="694"/>
      <c r="CQH640" s="695"/>
      <c r="CQI640" s="696"/>
      <c r="CQJ640" s="697"/>
      <c r="CQK640" s="694"/>
      <c r="CQL640" s="695"/>
      <c r="CQM640" s="696"/>
      <c r="CQN640" s="697"/>
      <c r="CQO640" s="694"/>
      <c r="CQP640" s="695"/>
      <c r="CQQ640" s="696"/>
      <c r="CQR640" s="697"/>
      <c r="CQS640" s="694"/>
      <c r="CQT640" s="695"/>
      <c r="CQU640" s="696"/>
      <c r="CQV640" s="697"/>
      <c r="CQW640" s="694"/>
      <c r="CQX640" s="695"/>
      <c r="CQY640" s="696"/>
      <c r="CQZ640" s="697"/>
      <c r="CRA640" s="694"/>
      <c r="CRB640" s="695"/>
      <c r="CRC640" s="696"/>
      <c r="CRD640" s="697"/>
      <c r="CRE640" s="694"/>
      <c r="CRF640" s="695"/>
      <c r="CRG640" s="696"/>
      <c r="CRH640" s="697"/>
      <c r="CRI640" s="694"/>
      <c r="CRJ640" s="695"/>
      <c r="CRK640" s="696"/>
      <c r="CRL640" s="697"/>
      <c r="CRM640" s="694"/>
      <c r="CRN640" s="695"/>
      <c r="CRO640" s="696"/>
      <c r="CRP640" s="697"/>
      <c r="CRQ640" s="694"/>
      <c r="CRR640" s="695"/>
      <c r="CRS640" s="696"/>
      <c r="CRT640" s="697"/>
      <c r="CRU640" s="694"/>
      <c r="CRV640" s="695"/>
      <c r="CRW640" s="696"/>
      <c r="CRX640" s="697"/>
      <c r="CRY640" s="694"/>
      <c r="CRZ640" s="695"/>
      <c r="CSA640" s="696"/>
      <c r="CSB640" s="697"/>
      <c r="CSC640" s="694"/>
      <c r="CSD640" s="695"/>
      <c r="CSE640" s="696"/>
      <c r="CSF640" s="697"/>
      <c r="CSG640" s="694"/>
      <c r="CSH640" s="695"/>
      <c r="CSI640" s="696"/>
      <c r="CSJ640" s="697"/>
      <c r="CSK640" s="694"/>
      <c r="CSL640" s="695"/>
      <c r="CSM640" s="696"/>
      <c r="CSN640" s="697"/>
      <c r="CSO640" s="694"/>
      <c r="CSP640" s="695"/>
      <c r="CSQ640" s="696"/>
      <c r="CSR640" s="697"/>
      <c r="CSS640" s="694"/>
      <c r="CST640" s="695"/>
      <c r="CSU640" s="696"/>
      <c r="CSV640" s="697"/>
      <c r="CSW640" s="694"/>
      <c r="CSX640" s="695"/>
      <c r="CSY640" s="696"/>
      <c r="CSZ640" s="697"/>
      <c r="CTA640" s="694"/>
      <c r="CTB640" s="695"/>
      <c r="CTC640" s="696"/>
      <c r="CTD640" s="697"/>
      <c r="CTE640" s="694"/>
      <c r="CTF640" s="695"/>
      <c r="CTG640" s="696"/>
      <c r="CTH640" s="697"/>
      <c r="CTI640" s="694"/>
      <c r="CTJ640" s="695"/>
      <c r="CTK640" s="696"/>
      <c r="CTL640" s="697"/>
      <c r="CTM640" s="694"/>
      <c r="CTN640" s="695"/>
      <c r="CTO640" s="696"/>
      <c r="CTP640" s="697"/>
      <c r="CTQ640" s="694"/>
      <c r="CTR640" s="695"/>
      <c r="CTS640" s="696"/>
      <c r="CTT640" s="697"/>
      <c r="CTU640" s="694"/>
      <c r="CTV640" s="695"/>
      <c r="CTW640" s="696"/>
      <c r="CTX640" s="697"/>
      <c r="CTY640" s="694"/>
      <c r="CTZ640" s="695"/>
      <c r="CUA640" s="696"/>
      <c r="CUB640" s="697"/>
      <c r="CUC640" s="694"/>
      <c r="CUD640" s="695"/>
      <c r="CUE640" s="696"/>
      <c r="CUF640" s="697"/>
      <c r="CUG640" s="694"/>
      <c r="CUH640" s="695"/>
      <c r="CUI640" s="696"/>
      <c r="CUJ640" s="697"/>
      <c r="CUK640" s="694"/>
      <c r="CUL640" s="695"/>
      <c r="CUM640" s="696"/>
      <c r="CUN640" s="697"/>
      <c r="CUO640" s="694"/>
      <c r="CUP640" s="695"/>
      <c r="CUQ640" s="696"/>
      <c r="CUR640" s="697"/>
      <c r="CUS640" s="694"/>
      <c r="CUT640" s="695"/>
      <c r="CUU640" s="696"/>
      <c r="CUV640" s="697"/>
      <c r="CUW640" s="694"/>
      <c r="CUX640" s="695"/>
      <c r="CUY640" s="696"/>
      <c r="CUZ640" s="697"/>
      <c r="CVA640" s="694"/>
      <c r="CVB640" s="695"/>
      <c r="CVC640" s="696"/>
      <c r="CVD640" s="697"/>
      <c r="CVE640" s="694"/>
      <c r="CVF640" s="695"/>
      <c r="CVG640" s="696"/>
      <c r="CVH640" s="697"/>
      <c r="CVI640" s="694"/>
      <c r="CVJ640" s="695"/>
      <c r="CVK640" s="696"/>
      <c r="CVL640" s="697"/>
      <c r="CVM640" s="694"/>
      <c r="CVN640" s="695"/>
      <c r="CVO640" s="696"/>
      <c r="CVP640" s="697"/>
      <c r="CVQ640" s="694"/>
      <c r="CVR640" s="695"/>
      <c r="CVS640" s="696"/>
      <c r="CVT640" s="697"/>
      <c r="CVU640" s="694"/>
      <c r="CVV640" s="695"/>
      <c r="CVW640" s="696"/>
      <c r="CVX640" s="697"/>
      <c r="CVY640" s="694"/>
      <c r="CVZ640" s="695"/>
      <c r="CWA640" s="696"/>
      <c r="CWB640" s="697"/>
      <c r="CWC640" s="694"/>
      <c r="CWD640" s="695"/>
      <c r="CWE640" s="696"/>
      <c r="CWF640" s="697"/>
      <c r="CWG640" s="694"/>
      <c r="CWH640" s="695"/>
      <c r="CWI640" s="696"/>
      <c r="CWJ640" s="697"/>
      <c r="CWK640" s="694"/>
      <c r="CWL640" s="695"/>
      <c r="CWM640" s="696"/>
      <c r="CWN640" s="697"/>
      <c r="CWO640" s="694"/>
      <c r="CWP640" s="695"/>
      <c r="CWQ640" s="696"/>
      <c r="CWR640" s="697"/>
      <c r="CWS640" s="694"/>
      <c r="CWT640" s="695"/>
      <c r="CWU640" s="696"/>
      <c r="CWV640" s="697"/>
      <c r="CWW640" s="694"/>
      <c r="CWX640" s="695"/>
      <c r="CWY640" s="696"/>
      <c r="CWZ640" s="697"/>
      <c r="CXA640" s="694"/>
      <c r="CXB640" s="695"/>
      <c r="CXC640" s="696"/>
      <c r="CXD640" s="697"/>
      <c r="CXE640" s="694"/>
      <c r="CXF640" s="695"/>
      <c r="CXG640" s="696"/>
      <c r="CXH640" s="697"/>
      <c r="CXI640" s="694"/>
      <c r="CXJ640" s="695"/>
      <c r="CXK640" s="696"/>
      <c r="CXL640" s="697"/>
      <c r="CXM640" s="694"/>
      <c r="CXN640" s="695"/>
      <c r="CXO640" s="696"/>
      <c r="CXP640" s="697"/>
      <c r="CXQ640" s="694"/>
      <c r="CXR640" s="695"/>
      <c r="CXS640" s="696"/>
      <c r="CXT640" s="697"/>
      <c r="CXU640" s="694"/>
      <c r="CXV640" s="695"/>
      <c r="CXW640" s="696"/>
      <c r="CXX640" s="697"/>
      <c r="CXY640" s="694"/>
      <c r="CXZ640" s="695"/>
      <c r="CYA640" s="696"/>
      <c r="CYB640" s="697"/>
      <c r="CYC640" s="694"/>
      <c r="CYD640" s="695"/>
      <c r="CYE640" s="696"/>
      <c r="CYF640" s="697"/>
      <c r="CYG640" s="694"/>
      <c r="CYH640" s="695"/>
      <c r="CYI640" s="696"/>
      <c r="CYJ640" s="697"/>
      <c r="CYK640" s="694"/>
      <c r="CYL640" s="695"/>
      <c r="CYM640" s="696"/>
      <c r="CYN640" s="697"/>
      <c r="CYO640" s="694"/>
      <c r="CYP640" s="695"/>
      <c r="CYQ640" s="696"/>
      <c r="CYR640" s="697"/>
      <c r="CYS640" s="694"/>
      <c r="CYT640" s="695"/>
      <c r="CYU640" s="696"/>
      <c r="CYV640" s="697"/>
      <c r="CYW640" s="694"/>
      <c r="CYX640" s="695"/>
      <c r="CYY640" s="696"/>
      <c r="CYZ640" s="697"/>
      <c r="CZA640" s="694"/>
      <c r="CZB640" s="695"/>
      <c r="CZC640" s="696"/>
      <c r="CZD640" s="697"/>
      <c r="CZE640" s="694"/>
      <c r="CZF640" s="695"/>
      <c r="CZG640" s="696"/>
      <c r="CZH640" s="697"/>
      <c r="CZI640" s="694"/>
      <c r="CZJ640" s="695"/>
      <c r="CZK640" s="696"/>
      <c r="CZL640" s="697"/>
      <c r="CZM640" s="694"/>
      <c r="CZN640" s="695"/>
      <c r="CZO640" s="696"/>
      <c r="CZP640" s="697"/>
      <c r="CZQ640" s="694"/>
      <c r="CZR640" s="695"/>
      <c r="CZS640" s="696"/>
      <c r="CZT640" s="697"/>
      <c r="CZU640" s="694"/>
      <c r="CZV640" s="695"/>
      <c r="CZW640" s="696"/>
      <c r="CZX640" s="697"/>
      <c r="CZY640" s="694"/>
      <c r="CZZ640" s="695"/>
      <c r="DAA640" s="696"/>
      <c r="DAB640" s="697"/>
      <c r="DAC640" s="694"/>
      <c r="DAD640" s="695"/>
      <c r="DAE640" s="696"/>
      <c r="DAF640" s="697"/>
      <c r="DAG640" s="694"/>
      <c r="DAH640" s="695"/>
      <c r="DAI640" s="696"/>
      <c r="DAJ640" s="697"/>
      <c r="DAK640" s="694"/>
      <c r="DAL640" s="695"/>
      <c r="DAM640" s="696"/>
      <c r="DAN640" s="697"/>
      <c r="DAO640" s="694"/>
      <c r="DAP640" s="695"/>
      <c r="DAQ640" s="696"/>
      <c r="DAR640" s="697"/>
      <c r="DAS640" s="694"/>
      <c r="DAT640" s="695"/>
      <c r="DAU640" s="696"/>
      <c r="DAV640" s="697"/>
      <c r="DAW640" s="694"/>
      <c r="DAX640" s="695"/>
      <c r="DAY640" s="696"/>
      <c r="DAZ640" s="697"/>
      <c r="DBA640" s="694"/>
      <c r="DBB640" s="695"/>
      <c r="DBC640" s="696"/>
      <c r="DBD640" s="697"/>
      <c r="DBE640" s="694"/>
      <c r="DBF640" s="695"/>
      <c r="DBG640" s="696"/>
      <c r="DBH640" s="697"/>
      <c r="DBI640" s="694"/>
      <c r="DBJ640" s="695"/>
      <c r="DBK640" s="696"/>
      <c r="DBL640" s="697"/>
      <c r="DBM640" s="694"/>
      <c r="DBN640" s="695"/>
      <c r="DBO640" s="696"/>
      <c r="DBP640" s="697"/>
      <c r="DBQ640" s="694"/>
      <c r="DBR640" s="695"/>
      <c r="DBS640" s="696"/>
      <c r="DBT640" s="697"/>
      <c r="DBU640" s="694"/>
      <c r="DBV640" s="695"/>
      <c r="DBW640" s="696"/>
      <c r="DBX640" s="697"/>
      <c r="DBY640" s="694"/>
      <c r="DBZ640" s="695"/>
      <c r="DCA640" s="696"/>
      <c r="DCB640" s="697"/>
      <c r="DCC640" s="694"/>
      <c r="DCD640" s="695"/>
      <c r="DCE640" s="696"/>
      <c r="DCF640" s="697"/>
      <c r="DCG640" s="694"/>
      <c r="DCH640" s="695"/>
      <c r="DCI640" s="696"/>
      <c r="DCJ640" s="697"/>
      <c r="DCK640" s="694"/>
      <c r="DCL640" s="695"/>
      <c r="DCM640" s="696"/>
      <c r="DCN640" s="697"/>
      <c r="DCO640" s="694"/>
      <c r="DCP640" s="695"/>
      <c r="DCQ640" s="696"/>
      <c r="DCR640" s="697"/>
      <c r="DCS640" s="694"/>
      <c r="DCT640" s="695"/>
      <c r="DCU640" s="696"/>
      <c r="DCV640" s="697"/>
      <c r="DCW640" s="694"/>
      <c r="DCX640" s="695"/>
      <c r="DCY640" s="696"/>
      <c r="DCZ640" s="697"/>
      <c r="DDA640" s="694"/>
      <c r="DDB640" s="695"/>
      <c r="DDC640" s="696"/>
      <c r="DDD640" s="697"/>
      <c r="DDE640" s="694"/>
      <c r="DDF640" s="695"/>
      <c r="DDG640" s="696"/>
      <c r="DDH640" s="697"/>
      <c r="DDI640" s="694"/>
      <c r="DDJ640" s="695"/>
      <c r="DDK640" s="696"/>
      <c r="DDL640" s="697"/>
      <c r="DDM640" s="694"/>
      <c r="DDN640" s="695"/>
      <c r="DDO640" s="696"/>
      <c r="DDP640" s="697"/>
      <c r="DDQ640" s="694"/>
      <c r="DDR640" s="695"/>
      <c r="DDS640" s="696"/>
      <c r="DDT640" s="697"/>
      <c r="DDU640" s="694"/>
      <c r="DDV640" s="695"/>
      <c r="DDW640" s="696"/>
      <c r="DDX640" s="697"/>
      <c r="DDY640" s="694"/>
      <c r="DDZ640" s="695"/>
      <c r="DEA640" s="696"/>
      <c r="DEB640" s="697"/>
      <c r="DEC640" s="694"/>
      <c r="DED640" s="695"/>
      <c r="DEE640" s="696"/>
      <c r="DEF640" s="697"/>
      <c r="DEG640" s="694"/>
      <c r="DEH640" s="695"/>
      <c r="DEI640" s="696"/>
      <c r="DEJ640" s="697"/>
      <c r="DEK640" s="694"/>
      <c r="DEL640" s="695"/>
      <c r="DEM640" s="696"/>
      <c r="DEN640" s="697"/>
      <c r="DEO640" s="694"/>
      <c r="DEP640" s="695"/>
      <c r="DEQ640" s="696"/>
      <c r="DER640" s="697"/>
      <c r="DES640" s="694"/>
      <c r="DET640" s="695"/>
      <c r="DEU640" s="696"/>
      <c r="DEV640" s="697"/>
      <c r="DEW640" s="694"/>
      <c r="DEX640" s="695"/>
      <c r="DEY640" s="696"/>
      <c r="DEZ640" s="697"/>
      <c r="DFA640" s="694"/>
      <c r="DFB640" s="695"/>
      <c r="DFC640" s="696"/>
      <c r="DFD640" s="697"/>
      <c r="DFE640" s="694"/>
      <c r="DFF640" s="695"/>
      <c r="DFG640" s="696"/>
      <c r="DFH640" s="697"/>
      <c r="DFI640" s="694"/>
      <c r="DFJ640" s="695"/>
      <c r="DFK640" s="696"/>
      <c r="DFL640" s="697"/>
      <c r="DFM640" s="694"/>
      <c r="DFN640" s="695"/>
      <c r="DFO640" s="696"/>
      <c r="DFP640" s="697"/>
      <c r="DFQ640" s="694"/>
      <c r="DFR640" s="695"/>
      <c r="DFS640" s="696"/>
      <c r="DFT640" s="697"/>
      <c r="DFU640" s="694"/>
      <c r="DFV640" s="695"/>
      <c r="DFW640" s="696"/>
      <c r="DFX640" s="697"/>
      <c r="DFY640" s="694"/>
      <c r="DFZ640" s="695"/>
      <c r="DGA640" s="696"/>
      <c r="DGB640" s="697"/>
      <c r="DGC640" s="694"/>
      <c r="DGD640" s="695"/>
      <c r="DGE640" s="696"/>
      <c r="DGF640" s="697"/>
      <c r="DGG640" s="694"/>
      <c r="DGH640" s="695"/>
      <c r="DGI640" s="696"/>
      <c r="DGJ640" s="697"/>
      <c r="DGK640" s="694"/>
      <c r="DGL640" s="695"/>
      <c r="DGM640" s="696"/>
      <c r="DGN640" s="697"/>
      <c r="DGO640" s="694"/>
      <c r="DGP640" s="695"/>
      <c r="DGQ640" s="696"/>
      <c r="DGR640" s="697"/>
      <c r="DGS640" s="694"/>
      <c r="DGT640" s="695"/>
      <c r="DGU640" s="696"/>
      <c r="DGV640" s="697"/>
      <c r="DGW640" s="694"/>
      <c r="DGX640" s="695"/>
      <c r="DGY640" s="696"/>
      <c r="DGZ640" s="697"/>
      <c r="DHA640" s="694"/>
      <c r="DHB640" s="695"/>
      <c r="DHC640" s="696"/>
      <c r="DHD640" s="697"/>
      <c r="DHE640" s="694"/>
      <c r="DHF640" s="695"/>
      <c r="DHG640" s="696"/>
      <c r="DHH640" s="697"/>
      <c r="DHI640" s="694"/>
      <c r="DHJ640" s="695"/>
      <c r="DHK640" s="696"/>
      <c r="DHL640" s="697"/>
      <c r="DHM640" s="694"/>
      <c r="DHN640" s="695"/>
      <c r="DHO640" s="696"/>
      <c r="DHP640" s="697"/>
      <c r="DHQ640" s="694"/>
      <c r="DHR640" s="695"/>
      <c r="DHS640" s="696"/>
      <c r="DHT640" s="697"/>
      <c r="DHU640" s="694"/>
      <c r="DHV640" s="695"/>
      <c r="DHW640" s="696"/>
      <c r="DHX640" s="697"/>
      <c r="DHY640" s="694"/>
      <c r="DHZ640" s="695"/>
      <c r="DIA640" s="696"/>
      <c r="DIB640" s="697"/>
      <c r="DIC640" s="694"/>
      <c r="DID640" s="695"/>
      <c r="DIE640" s="696"/>
      <c r="DIF640" s="697"/>
      <c r="DIG640" s="694"/>
      <c r="DIH640" s="695"/>
      <c r="DII640" s="696"/>
      <c r="DIJ640" s="697"/>
      <c r="DIK640" s="694"/>
      <c r="DIL640" s="695"/>
      <c r="DIM640" s="696"/>
      <c r="DIN640" s="697"/>
      <c r="DIO640" s="694"/>
      <c r="DIP640" s="695"/>
      <c r="DIQ640" s="696"/>
      <c r="DIR640" s="697"/>
      <c r="DIS640" s="694"/>
      <c r="DIT640" s="695"/>
      <c r="DIU640" s="696"/>
      <c r="DIV640" s="697"/>
      <c r="DIW640" s="694"/>
      <c r="DIX640" s="695"/>
      <c r="DIY640" s="696"/>
      <c r="DIZ640" s="697"/>
      <c r="DJA640" s="694"/>
      <c r="DJB640" s="695"/>
      <c r="DJC640" s="696"/>
      <c r="DJD640" s="697"/>
      <c r="DJE640" s="694"/>
      <c r="DJF640" s="695"/>
      <c r="DJG640" s="696"/>
      <c r="DJH640" s="697"/>
      <c r="DJI640" s="694"/>
      <c r="DJJ640" s="695"/>
      <c r="DJK640" s="696"/>
      <c r="DJL640" s="697"/>
      <c r="DJM640" s="694"/>
      <c r="DJN640" s="695"/>
      <c r="DJO640" s="696"/>
      <c r="DJP640" s="697"/>
      <c r="DJQ640" s="694"/>
      <c r="DJR640" s="695"/>
      <c r="DJS640" s="696"/>
      <c r="DJT640" s="697"/>
      <c r="DJU640" s="694"/>
      <c r="DJV640" s="695"/>
      <c r="DJW640" s="696"/>
      <c r="DJX640" s="697"/>
      <c r="DJY640" s="694"/>
      <c r="DJZ640" s="695"/>
      <c r="DKA640" s="696"/>
      <c r="DKB640" s="697"/>
      <c r="DKC640" s="694"/>
      <c r="DKD640" s="695"/>
      <c r="DKE640" s="696"/>
      <c r="DKF640" s="697"/>
      <c r="DKG640" s="694"/>
      <c r="DKH640" s="695"/>
      <c r="DKI640" s="696"/>
      <c r="DKJ640" s="697"/>
      <c r="DKK640" s="694"/>
      <c r="DKL640" s="695"/>
      <c r="DKM640" s="696"/>
      <c r="DKN640" s="697"/>
      <c r="DKO640" s="694"/>
      <c r="DKP640" s="695"/>
      <c r="DKQ640" s="696"/>
      <c r="DKR640" s="697"/>
      <c r="DKS640" s="694"/>
      <c r="DKT640" s="695"/>
      <c r="DKU640" s="696"/>
      <c r="DKV640" s="697"/>
      <c r="DKW640" s="694"/>
      <c r="DKX640" s="695"/>
      <c r="DKY640" s="696"/>
      <c r="DKZ640" s="697"/>
      <c r="DLA640" s="694"/>
      <c r="DLB640" s="695"/>
      <c r="DLC640" s="696"/>
      <c r="DLD640" s="697"/>
      <c r="DLE640" s="694"/>
      <c r="DLF640" s="695"/>
      <c r="DLG640" s="696"/>
      <c r="DLH640" s="697"/>
      <c r="DLI640" s="694"/>
      <c r="DLJ640" s="695"/>
      <c r="DLK640" s="696"/>
      <c r="DLL640" s="697"/>
      <c r="DLM640" s="694"/>
      <c r="DLN640" s="695"/>
      <c r="DLO640" s="696"/>
      <c r="DLP640" s="697"/>
      <c r="DLQ640" s="694"/>
      <c r="DLR640" s="695"/>
      <c r="DLS640" s="696"/>
      <c r="DLT640" s="697"/>
      <c r="DLU640" s="694"/>
      <c r="DLV640" s="695"/>
      <c r="DLW640" s="696"/>
      <c r="DLX640" s="697"/>
      <c r="DLY640" s="694"/>
      <c r="DLZ640" s="695"/>
      <c r="DMA640" s="696"/>
      <c r="DMB640" s="697"/>
      <c r="DMC640" s="694"/>
      <c r="DMD640" s="695"/>
      <c r="DME640" s="696"/>
      <c r="DMF640" s="697"/>
      <c r="DMG640" s="694"/>
      <c r="DMH640" s="695"/>
      <c r="DMI640" s="696"/>
      <c r="DMJ640" s="697"/>
      <c r="DMK640" s="694"/>
      <c r="DML640" s="695"/>
      <c r="DMM640" s="696"/>
      <c r="DMN640" s="697"/>
      <c r="DMO640" s="694"/>
      <c r="DMP640" s="695"/>
      <c r="DMQ640" s="696"/>
      <c r="DMR640" s="697"/>
      <c r="DMS640" s="694"/>
      <c r="DMT640" s="695"/>
      <c r="DMU640" s="696"/>
      <c r="DMV640" s="697"/>
      <c r="DMW640" s="694"/>
      <c r="DMX640" s="695"/>
      <c r="DMY640" s="696"/>
      <c r="DMZ640" s="697"/>
      <c r="DNA640" s="694"/>
      <c r="DNB640" s="695"/>
      <c r="DNC640" s="696"/>
      <c r="DND640" s="697"/>
      <c r="DNE640" s="694"/>
      <c r="DNF640" s="695"/>
      <c r="DNG640" s="696"/>
      <c r="DNH640" s="697"/>
      <c r="DNI640" s="694"/>
      <c r="DNJ640" s="695"/>
      <c r="DNK640" s="696"/>
      <c r="DNL640" s="697"/>
      <c r="DNM640" s="694"/>
      <c r="DNN640" s="695"/>
      <c r="DNO640" s="696"/>
      <c r="DNP640" s="697"/>
      <c r="DNQ640" s="694"/>
      <c r="DNR640" s="695"/>
      <c r="DNS640" s="696"/>
      <c r="DNT640" s="697"/>
      <c r="DNU640" s="694"/>
      <c r="DNV640" s="695"/>
      <c r="DNW640" s="696"/>
      <c r="DNX640" s="697"/>
      <c r="DNY640" s="694"/>
      <c r="DNZ640" s="695"/>
      <c r="DOA640" s="696"/>
      <c r="DOB640" s="697"/>
      <c r="DOC640" s="694"/>
      <c r="DOD640" s="695"/>
      <c r="DOE640" s="696"/>
      <c r="DOF640" s="697"/>
      <c r="DOG640" s="694"/>
      <c r="DOH640" s="695"/>
      <c r="DOI640" s="696"/>
      <c r="DOJ640" s="697"/>
      <c r="DOK640" s="694"/>
      <c r="DOL640" s="695"/>
      <c r="DOM640" s="696"/>
      <c r="DON640" s="697"/>
      <c r="DOO640" s="694"/>
      <c r="DOP640" s="695"/>
      <c r="DOQ640" s="696"/>
      <c r="DOR640" s="697"/>
      <c r="DOS640" s="694"/>
      <c r="DOT640" s="695"/>
      <c r="DOU640" s="696"/>
      <c r="DOV640" s="697"/>
      <c r="DOW640" s="694"/>
      <c r="DOX640" s="695"/>
      <c r="DOY640" s="696"/>
      <c r="DOZ640" s="697"/>
      <c r="DPA640" s="694"/>
      <c r="DPB640" s="695"/>
      <c r="DPC640" s="696"/>
      <c r="DPD640" s="697"/>
      <c r="DPE640" s="694"/>
      <c r="DPF640" s="695"/>
      <c r="DPG640" s="696"/>
      <c r="DPH640" s="697"/>
      <c r="DPI640" s="694"/>
      <c r="DPJ640" s="695"/>
      <c r="DPK640" s="696"/>
      <c r="DPL640" s="697"/>
      <c r="DPM640" s="694"/>
      <c r="DPN640" s="695"/>
      <c r="DPO640" s="696"/>
      <c r="DPP640" s="697"/>
      <c r="DPQ640" s="694"/>
      <c r="DPR640" s="695"/>
      <c r="DPS640" s="696"/>
      <c r="DPT640" s="697"/>
      <c r="DPU640" s="694"/>
      <c r="DPV640" s="695"/>
      <c r="DPW640" s="696"/>
      <c r="DPX640" s="697"/>
      <c r="DPY640" s="694"/>
      <c r="DPZ640" s="695"/>
      <c r="DQA640" s="696"/>
      <c r="DQB640" s="697"/>
      <c r="DQC640" s="694"/>
      <c r="DQD640" s="695"/>
      <c r="DQE640" s="696"/>
      <c r="DQF640" s="697"/>
      <c r="DQG640" s="694"/>
      <c r="DQH640" s="695"/>
      <c r="DQI640" s="696"/>
      <c r="DQJ640" s="697"/>
      <c r="DQK640" s="694"/>
      <c r="DQL640" s="695"/>
      <c r="DQM640" s="696"/>
      <c r="DQN640" s="697"/>
      <c r="DQO640" s="694"/>
      <c r="DQP640" s="695"/>
      <c r="DQQ640" s="696"/>
      <c r="DQR640" s="697"/>
      <c r="DQS640" s="694"/>
      <c r="DQT640" s="695"/>
      <c r="DQU640" s="696"/>
      <c r="DQV640" s="697"/>
      <c r="DQW640" s="694"/>
      <c r="DQX640" s="695"/>
      <c r="DQY640" s="696"/>
      <c r="DQZ640" s="697"/>
      <c r="DRA640" s="694"/>
      <c r="DRB640" s="695"/>
      <c r="DRC640" s="696"/>
      <c r="DRD640" s="697"/>
      <c r="DRE640" s="694"/>
      <c r="DRF640" s="695"/>
      <c r="DRG640" s="696"/>
      <c r="DRH640" s="697"/>
      <c r="DRI640" s="694"/>
      <c r="DRJ640" s="695"/>
      <c r="DRK640" s="696"/>
      <c r="DRL640" s="697"/>
      <c r="DRM640" s="694"/>
      <c r="DRN640" s="695"/>
      <c r="DRO640" s="696"/>
      <c r="DRP640" s="697"/>
      <c r="DRQ640" s="694"/>
      <c r="DRR640" s="695"/>
      <c r="DRS640" s="696"/>
      <c r="DRT640" s="697"/>
      <c r="DRU640" s="694"/>
      <c r="DRV640" s="695"/>
      <c r="DRW640" s="696"/>
      <c r="DRX640" s="697"/>
      <c r="DRY640" s="694"/>
      <c r="DRZ640" s="695"/>
      <c r="DSA640" s="696"/>
      <c r="DSB640" s="697"/>
      <c r="DSC640" s="694"/>
      <c r="DSD640" s="695"/>
      <c r="DSE640" s="696"/>
      <c r="DSF640" s="697"/>
      <c r="DSG640" s="694"/>
      <c r="DSH640" s="695"/>
      <c r="DSI640" s="696"/>
      <c r="DSJ640" s="697"/>
      <c r="DSK640" s="694"/>
      <c r="DSL640" s="695"/>
      <c r="DSM640" s="696"/>
      <c r="DSN640" s="697"/>
      <c r="DSO640" s="694"/>
      <c r="DSP640" s="695"/>
      <c r="DSQ640" s="696"/>
      <c r="DSR640" s="697"/>
      <c r="DSS640" s="694"/>
      <c r="DST640" s="695"/>
      <c r="DSU640" s="696"/>
      <c r="DSV640" s="697"/>
      <c r="DSW640" s="694"/>
      <c r="DSX640" s="695"/>
      <c r="DSY640" s="696"/>
      <c r="DSZ640" s="697"/>
      <c r="DTA640" s="694"/>
      <c r="DTB640" s="695"/>
      <c r="DTC640" s="696"/>
      <c r="DTD640" s="697"/>
      <c r="DTE640" s="694"/>
      <c r="DTF640" s="695"/>
      <c r="DTG640" s="696"/>
      <c r="DTH640" s="697"/>
      <c r="DTI640" s="694"/>
      <c r="DTJ640" s="695"/>
      <c r="DTK640" s="696"/>
      <c r="DTL640" s="697"/>
      <c r="DTM640" s="694"/>
      <c r="DTN640" s="695"/>
      <c r="DTO640" s="696"/>
      <c r="DTP640" s="697"/>
      <c r="DTQ640" s="694"/>
      <c r="DTR640" s="695"/>
      <c r="DTS640" s="696"/>
      <c r="DTT640" s="697"/>
      <c r="DTU640" s="694"/>
      <c r="DTV640" s="695"/>
      <c r="DTW640" s="696"/>
      <c r="DTX640" s="697"/>
      <c r="DTY640" s="694"/>
      <c r="DTZ640" s="695"/>
      <c r="DUA640" s="696"/>
      <c r="DUB640" s="697"/>
      <c r="DUC640" s="694"/>
      <c r="DUD640" s="695"/>
      <c r="DUE640" s="696"/>
      <c r="DUF640" s="697"/>
      <c r="DUG640" s="694"/>
      <c r="DUH640" s="695"/>
      <c r="DUI640" s="696"/>
      <c r="DUJ640" s="697"/>
      <c r="DUK640" s="694"/>
      <c r="DUL640" s="695"/>
      <c r="DUM640" s="696"/>
      <c r="DUN640" s="697"/>
      <c r="DUO640" s="694"/>
      <c r="DUP640" s="695"/>
      <c r="DUQ640" s="696"/>
      <c r="DUR640" s="697"/>
      <c r="DUS640" s="694"/>
      <c r="DUT640" s="695"/>
      <c r="DUU640" s="696"/>
      <c r="DUV640" s="697"/>
      <c r="DUW640" s="694"/>
      <c r="DUX640" s="695"/>
      <c r="DUY640" s="696"/>
      <c r="DUZ640" s="697"/>
      <c r="DVA640" s="694"/>
      <c r="DVB640" s="695"/>
      <c r="DVC640" s="696"/>
      <c r="DVD640" s="697"/>
      <c r="DVE640" s="694"/>
      <c r="DVF640" s="695"/>
      <c r="DVG640" s="696"/>
      <c r="DVH640" s="697"/>
      <c r="DVI640" s="694"/>
      <c r="DVJ640" s="695"/>
      <c r="DVK640" s="696"/>
      <c r="DVL640" s="697"/>
      <c r="DVM640" s="694"/>
      <c r="DVN640" s="695"/>
      <c r="DVO640" s="696"/>
      <c r="DVP640" s="697"/>
      <c r="DVQ640" s="694"/>
      <c r="DVR640" s="695"/>
      <c r="DVS640" s="696"/>
      <c r="DVT640" s="697"/>
      <c r="DVU640" s="694"/>
      <c r="DVV640" s="695"/>
      <c r="DVW640" s="696"/>
      <c r="DVX640" s="697"/>
      <c r="DVY640" s="694"/>
      <c r="DVZ640" s="695"/>
      <c r="DWA640" s="696"/>
      <c r="DWB640" s="697"/>
      <c r="DWC640" s="694"/>
      <c r="DWD640" s="695"/>
      <c r="DWE640" s="696"/>
      <c r="DWF640" s="697"/>
      <c r="DWG640" s="694"/>
      <c r="DWH640" s="695"/>
      <c r="DWI640" s="696"/>
      <c r="DWJ640" s="697"/>
      <c r="DWK640" s="694"/>
      <c r="DWL640" s="695"/>
      <c r="DWM640" s="696"/>
      <c r="DWN640" s="697"/>
      <c r="DWO640" s="694"/>
      <c r="DWP640" s="695"/>
      <c r="DWQ640" s="696"/>
      <c r="DWR640" s="697"/>
      <c r="DWS640" s="694"/>
      <c r="DWT640" s="695"/>
      <c r="DWU640" s="696"/>
      <c r="DWV640" s="697"/>
      <c r="DWW640" s="694"/>
      <c r="DWX640" s="695"/>
      <c r="DWY640" s="696"/>
      <c r="DWZ640" s="697"/>
      <c r="DXA640" s="694"/>
      <c r="DXB640" s="695"/>
      <c r="DXC640" s="696"/>
      <c r="DXD640" s="697"/>
      <c r="DXE640" s="694"/>
      <c r="DXF640" s="695"/>
      <c r="DXG640" s="696"/>
      <c r="DXH640" s="697"/>
      <c r="DXI640" s="694"/>
      <c r="DXJ640" s="695"/>
      <c r="DXK640" s="696"/>
      <c r="DXL640" s="697"/>
      <c r="DXM640" s="694"/>
      <c r="DXN640" s="695"/>
      <c r="DXO640" s="696"/>
      <c r="DXP640" s="697"/>
      <c r="DXQ640" s="694"/>
      <c r="DXR640" s="695"/>
      <c r="DXS640" s="696"/>
      <c r="DXT640" s="697"/>
      <c r="DXU640" s="694"/>
      <c r="DXV640" s="695"/>
      <c r="DXW640" s="696"/>
      <c r="DXX640" s="697"/>
      <c r="DXY640" s="694"/>
      <c r="DXZ640" s="695"/>
      <c r="DYA640" s="696"/>
      <c r="DYB640" s="697"/>
      <c r="DYC640" s="694"/>
      <c r="DYD640" s="695"/>
      <c r="DYE640" s="696"/>
      <c r="DYF640" s="697"/>
      <c r="DYG640" s="694"/>
      <c r="DYH640" s="695"/>
      <c r="DYI640" s="696"/>
      <c r="DYJ640" s="697"/>
      <c r="DYK640" s="694"/>
      <c r="DYL640" s="695"/>
      <c r="DYM640" s="696"/>
      <c r="DYN640" s="697"/>
      <c r="DYO640" s="694"/>
      <c r="DYP640" s="695"/>
      <c r="DYQ640" s="696"/>
      <c r="DYR640" s="697"/>
      <c r="DYS640" s="694"/>
      <c r="DYT640" s="695"/>
      <c r="DYU640" s="696"/>
      <c r="DYV640" s="697"/>
      <c r="DYW640" s="694"/>
      <c r="DYX640" s="695"/>
      <c r="DYY640" s="696"/>
      <c r="DYZ640" s="697"/>
      <c r="DZA640" s="694"/>
      <c r="DZB640" s="695"/>
      <c r="DZC640" s="696"/>
      <c r="DZD640" s="697"/>
      <c r="DZE640" s="694"/>
      <c r="DZF640" s="695"/>
      <c r="DZG640" s="696"/>
      <c r="DZH640" s="697"/>
      <c r="DZI640" s="694"/>
      <c r="DZJ640" s="695"/>
      <c r="DZK640" s="696"/>
      <c r="DZL640" s="697"/>
      <c r="DZM640" s="694"/>
      <c r="DZN640" s="695"/>
      <c r="DZO640" s="696"/>
      <c r="DZP640" s="697"/>
      <c r="DZQ640" s="694"/>
      <c r="DZR640" s="695"/>
      <c r="DZS640" s="696"/>
      <c r="DZT640" s="697"/>
      <c r="DZU640" s="694"/>
      <c r="DZV640" s="695"/>
      <c r="DZW640" s="696"/>
      <c r="DZX640" s="697"/>
      <c r="DZY640" s="694"/>
      <c r="DZZ640" s="695"/>
      <c r="EAA640" s="696"/>
      <c r="EAB640" s="697"/>
      <c r="EAC640" s="694"/>
      <c r="EAD640" s="695"/>
      <c r="EAE640" s="696"/>
      <c r="EAF640" s="697"/>
      <c r="EAG640" s="694"/>
      <c r="EAH640" s="695"/>
      <c r="EAI640" s="696"/>
      <c r="EAJ640" s="697"/>
      <c r="EAK640" s="694"/>
      <c r="EAL640" s="695"/>
      <c r="EAM640" s="696"/>
      <c r="EAN640" s="697"/>
      <c r="EAO640" s="694"/>
      <c r="EAP640" s="695"/>
      <c r="EAQ640" s="696"/>
      <c r="EAR640" s="697"/>
      <c r="EAS640" s="694"/>
      <c r="EAT640" s="695"/>
      <c r="EAU640" s="696"/>
      <c r="EAV640" s="697"/>
      <c r="EAW640" s="694"/>
      <c r="EAX640" s="695"/>
      <c r="EAY640" s="696"/>
      <c r="EAZ640" s="697"/>
      <c r="EBA640" s="694"/>
      <c r="EBB640" s="695"/>
      <c r="EBC640" s="696"/>
      <c r="EBD640" s="697"/>
      <c r="EBE640" s="694"/>
      <c r="EBF640" s="695"/>
      <c r="EBG640" s="696"/>
      <c r="EBH640" s="697"/>
      <c r="EBI640" s="694"/>
      <c r="EBJ640" s="695"/>
      <c r="EBK640" s="696"/>
      <c r="EBL640" s="697"/>
      <c r="EBM640" s="694"/>
      <c r="EBN640" s="695"/>
      <c r="EBO640" s="696"/>
      <c r="EBP640" s="697"/>
      <c r="EBQ640" s="694"/>
      <c r="EBR640" s="695"/>
      <c r="EBS640" s="696"/>
      <c r="EBT640" s="697"/>
      <c r="EBU640" s="694"/>
      <c r="EBV640" s="695"/>
      <c r="EBW640" s="696"/>
      <c r="EBX640" s="697"/>
      <c r="EBY640" s="694"/>
      <c r="EBZ640" s="695"/>
      <c r="ECA640" s="696"/>
      <c r="ECB640" s="697"/>
      <c r="ECC640" s="694"/>
      <c r="ECD640" s="695"/>
      <c r="ECE640" s="696"/>
      <c r="ECF640" s="697"/>
      <c r="ECG640" s="694"/>
      <c r="ECH640" s="695"/>
      <c r="ECI640" s="696"/>
      <c r="ECJ640" s="697"/>
      <c r="ECK640" s="694"/>
      <c r="ECL640" s="695"/>
      <c r="ECM640" s="696"/>
      <c r="ECN640" s="697"/>
      <c r="ECO640" s="694"/>
      <c r="ECP640" s="695"/>
      <c r="ECQ640" s="696"/>
      <c r="ECR640" s="697"/>
      <c r="ECS640" s="694"/>
      <c r="ECT640" s="695"/>
      <c r="ECU640" s="696"/>
      <c r="ECV640" s="697"/>
      <c r="ECW640" s="694"/>
      <c r="ECX640" s="695"/>
      <c r="ECY640" s="696"/>
      <c r="ECZ640" s="697"/>
      <c r="EDA640" s="694"/>
      <c r="EDB640" s="695"/>
      <c r="EDC640" s="696"/>
      <c r="EDD640" s="697"/>
      <c r="EDE640" s="694"/>
      <c r="EDF640" s="695"/>
      <c r="EDG640" s="696"/>
      <c r="EDH640" s="697"/>
      <c r="EDI640" s="694"/>
      <c r="EDJ640" s="695"/>
      <c r="EDK640" s="696"/>
      <c r="EDL640" s="697"/>
      <c r="EDM640" s="694"/>
      <c r="EDN640" s="695"/>
      <c r="EDO640" s="696"/>
      <c r="EDP640" s="697"/>
      <c r="EDQ640" s="694"/>
      <c r="EDR640" s="695"/>
      <c r="EDS640" s="696"/>
      <c r="EDT640" s="697"/>
      <c r="EDU640" s="694"/>
      <c r="EDV640" s="695"/>
      <c r="EDW640" s="696"/>
      <c r="EDX640" s="697"/>
      <c r="EDY640" s="694"/>
      <c r="EDZ640" s="695"/>
      <c r="EEA640" s="696"/>
      <c r="EEB640" s="697"/>
      <c r="EEC640" s="694"/>
      <c r="EED640" s="695"/>
      <c r="EEE640" s="696"/>
      <c r="EEF640" s="697"/>
      <c r="EEG640" s="694"/>
      <c r="EEH640" s="695"/>
      <c r="EEI640" s="696"/>
      <c r="EEJ640" s="697"/>
      <c r="EEK640" s="694"/>
      <c r="EEL640" s="695"/>
      <c r="EEM640" s="696"/>
      <c r="EEN640" s="697"/>
      <c r="EEO640" s="694"/>
      <c r="EEP640" s="695"/>
      <c r="EEQ640" s="696"/>
      <c r="EER640" s="697"/>
      <c r="EES640" s="694"/>
      <c r="EET640" s="695"/>
      <c r="EEU640" s="696"/>
      <c r="EEV640" s="697"/>
      <c r="EEW640" s="694"/>
      <c r="EEX640" s="695"/>
      <c r="EEY640" s="696"/>
      <c r="EEZ640" s="697"/>
      <c r="EFA640" s="694"/>
      <c r="EFB640" s="695"/>
      <c r="EFC640" s="696"/>
      <c r="EFD640" s="697"/>
      <c r="EFE640" s="694"/>
      <c r="EFF640" s="695"/>
      <c r="EFG640" s="696"/>
      <c r="EFH640" s="697"/>
      <c r="EFI640" s="694"/>
      <c r="EFJ640" s="695"/>
      <c r="EFK640" s="696"/>
      <c r="EFL640" s="697"/>
      <c r="EFM640" s="694"/>
      <c r="EFN640" s="695"/>
      <c r="EFO640" s="696"/>
      <c r="EFP640" s="697"/>
      <c r="EFQ640" s="694"/>
      <c r="EFR640" s="695"/>
      <c r="EFS640" s="696"/>
      <c r="EFT640" s="697"/>
      <c r="EFU640" s="694"/>
      <c r="EFV640" s="695"/>
      <c r="EFW640" s="696"/>
      <c r="EFX640" s="697"/>
      <c r="EFY640" s="694"/>
      <c r="EFZ640" s="695"/>
      <c r="EGA640" s="696"/>
      <c r="EGB640" s="697"/>
      <c r="EGC640" s="694"/>
      <c r="EGD640" s="695"/>
      <c r="EGE640" s="696"/>
      <c r="EGF640" s="697"/>
      <c r="EGG640" s="694"/>
      <c r="EGH640" s="695"/>
      <c r="EGI640" s="696"/>
      <c r="EGJ640" s="697"/>
      <c r="EGK640" s="694"/>
      <c r="EGL640" s="695"/>
      <c r="EGM640" s="696"/>
      <c r="EGN640" s="697"/>
      <c r="EGO640" s="694"/>
      <c r="EGP640" s="695"/>
      <c r="EGQ640" s="696"/>
      <c r="EGR640" s="697"/>
      <c r="EGS640" s="694"/>
      <c r="EGT640" s="695"/>
      <c r="EGU640" s="696"/>
      <c r="EGV640" s="697"/>
      <c r="EGW640" s="694"/>
      <c r="EGX640" s="695"/>
      <c r="EGY640" s="696"/>
      <c r="EGZ640" s="697"/>
      <c r="EHA640" s="694"/>
      <c r="EHB640" s="695"/>
      <c r="EHC640" s="696"/>
      <c r="EHD640" s="697"/>
      <c r="EHE640" s="694"/>
      <c r="EHF640" s="695"/>
      <c r="EHG640" s="696"/>
      <c r="EHH640" s="697"/>
      <c r="EHI640" s="694"/>
      <c r="EHJ640" s="695"/>
      <c r="EHK640" s="696"/>
      <c r="EHL640" s="697"/>
      <c r="EHM640" s="694"/>
      <c r="EHN640" s="695"/>
      <c r="EHO640" s="696"/>
      <c r="EHP640" s="697"/>
      <c r="EHQ640" s="694"/>
      <c r="EHR640" s="695"/>
      <c r="EHS640" s="696"/>
      <c r="EHT640" s="697"/>
      <c r="EHU640" s="694"/>
      <c r="EHV640" s="695"/>
      <c r="EHW640" s="696"/>
      <c r="EHX640" s="697"/>
      <c r="EHY640" s="694"/>
      <c r="EHZ640" s="695"/>
      <c r="EIA640" s="696"/>
      <c r="EIB640" s="697"/>
      <c r="EIC640" s="694"/>
      <c r="EID640" s="695"/>
      <c r="EIE640" s="696"/>
      <c r="EIF640" s="697"/>
      <c r="EIG640" s="694"/>
      <c r="EIH640" s="695"/>
      <c r="EII640" s="696"/>
      <c r="EIJ640" s="697"/>
      <c r="EIK640" s="694"/>
      <c r="EIL640" s="695"/>
      <c r="EIM640" s="696"/>
      <c r="EIN640" s="697"/>
      <c r="EIO640" s="694"/>
      <c r="EIP640" s="695"/>
      <c r="EIQ640" s="696"/>
      <c r="EIR640" s="697"/>
      <c r="EIS640" s="694"/>
      <c r="EIT640" s="695"/>
      <c r="EIU640" s="696"/>
      <c r="EIV640" s="697"/>
      <c r="EIW640" s="694"/>
      <c r="EIX640" s="695"/>
      <c r="EIY640" s="696"/>
      <c r="EIZ640" s="697"/>
      <c r="EJA640" s="694"/>
      <c r="EJB640" s="695"/>
      <c r="EJC640" s="696"/>
      <c r="EJD640" s="697"/>
      <c r="EJE640" s="694"/>
      <c r="EJF640" s="695"/>
      <c r="EJG640" s="696"/>
      <c r="EJH640" s="697"/>
      <c r="EJI640" s="694"/>
      <c r="EJJ640" s="695"/>
      <c r="EJK640" s="696"/>
      <c r="EJL640" s="697"/>
      <c r="EJM640" s="694"/>
      <c r="EJN640" s="695"/>
      <c r="EJO640" s="696"/>
      <c r="EJP640" s="697"/>
      <c r="EJQ640" s="694"/>
      <c r="EJR640" s="695"/>
      <c r="EJS640" s="696"/>
      <c r="EJT640" s="697"/>
      <c r="EJU640" s="694"/>
      <c r="EJV640" s="695"/>
      <c r="EJW640" s="696"/>
      <c r="EJX640" s="697"/>
      <c r="EJY640" s="694"/>
      <c r="EJZ640" s="695"/>
      <c r="EKA640" s="696"/>
      <c r="EKB640" s="697"/>
      <c r="EKC640" s="694"/>
      <c r="EKD640" s="695"/>
      <c r="EKE640" s="696"/>
      <c r="EKF640" s="697"/>
      <c r="EKG640" s="694"/>
      <c r="EKH640" s="695"/>
      <c r="EKI640" s="696"/>
      <c r="EKJ640" s="697"/>
      <c r="EKK640" s="694"/>
      <c r="EKL640" s="695"/>
      <c r="EKM640" s="696"/>
      <c r="EKN640" s="697"/>
      <c r="EKO640" s="694"/>
      <c r="EKP640" s="695"/>
      <c r="EKQ640" s="696"/>
      <c r="EKR640" s="697"/>
      <c r="EKS640" s="694"/>
      <c r="EKT640" s="695"/>
      <c r="EKU640" s="696"/>
      <c r="EKV640" s="697"/>
      <c r="EKW640" s="694"/>
      <c r="EKX640" s="695"/>
      <c r="EKY640" s="696"/>
      <c r="EKZ640" s="697"/>
      <c r="ELA640" s="694"/>
      <c r="ELB640" s="695"/>
      <c r="ELC640" s="696"/>
      <c r="ELD640" s="697"/>
      <c r="ELE640" s="694"/>
      <c r="ELF640" s="695"/>
      <c r="ELG640" s="696"/>
      <c r="ELH640" s="697"/>
      <c r="ELI640" s="694"/>
      <c r="ELJ640" s="695"/>
      <c r="ELK640" s="696"/>
      <c r="ELL640" s="697"/>
      <c r="ELM640" s="694"/>
      <c r="ELN640" s="695"/>
      <c r="ELO640" s="696"/>
      <c r="ELP640" s="697"/>
      <c r="ELQ640" s="694"/>
      <c r="ELR640" s="695"/>
      <c r="ELS640" s="696"/>
      <c r="ELT640" s="697"/>
      <c r="ELU640" s="694"/>
      <c r="ELV640" s="695"/>
      <c r="ELW640" s="696"/>
      <c r="ELX640" s="697"/>
      <c r="ELY640" s="694"/>
      <c r="ELZ640" s="695"/>
      <c r="EMA640" s="696"/>
      <c r="EMB640" s="697"/>
      <c r="EMC640" s="694"/>
      <c r="EMD640" s="695"/>
      <c r="EME640" s="696"/>
      <c r="EMF640" s="697"/>
      <c r="EMG640" s="694"/>
      <c r="EMH640" s="695"/>
      <c r="EMI640" s="696"/>
      <c r="EMJ640" s="697"/>
      <c r="EMK640" s="694"/>
      <c r="EML640" s="695"/>
      <c r="EMM640" s="696"/>
      <c r="EMN640" s="697"/>
      <c r="EMO640" s="694"/>
      <c r="EMP640" s="695"/>
      <c r="EMQ640" s="696"/>
      <c r="EMR640" s="697"/>
      <c r="EMS640" s="694"/>
      <c r="EMT640" s="695"/>
      <c r="EMU640" s="696"/>
      <c r="EMV640" s="697"/>
      <c r="EMW640" s="694"/>
      <c r="EMX640" s="695"/>
      <c r="EMY640" s="696"/>
      <c r="EMZ640" s="697"/>
      <c r="ENA640" s="694"/>
      <c r="ENB640" s="695"/>
      <c r="ENC640" s="696"/>
      <c r="END640" s="697"/>
      <c r="ENE640" s="694"/>
      <c r="ENF640" s="695"/>
      <c r="ENG640" s="696"/>
      <c r="ENH640" s="697"/>
      <c r="ENI640" s="694"/>
      <c r="ENJ640" s="695"/>
      <c r="ENK640" s="696"/>
      <c r="ENL640" s="697"/>
      <c r="ENM640" s="694"/>
      <c r="ENN640" s="695"/>
      <c r="ENO640" s="696"/>
      <c r="ENP640" s="697"/>
      <c r="ENQ640" s="694"/>
      <c r="ENR640" s="695"/>
      <c r="ENS640" s="696"/>
      <c r="ENT640" s="697"/>
      <c r="ENU640" s="694"/>
      <c r="ENV640" s="695"/>
      <c r="ENW640" s="696"/>
      <c r="ENX640" s="697"/>
      <c r="ENY640" s="694"/>
      <c r="ENZ640" s="695"/>
      <c r="EOA640" s="696"/>
      <c r="EOB640" s="697"/>
      <c r="EOC640" s="694"/>
      <c r="EOD640" s="695"/>
      <c r="EOE640" s="696"/>
      <c r="EOF640" s="697"/>
      <c r="EOG640" s="694"/>
      <c r="EOH640" s="695"/>
      <c r="EOI640" s="696"/>
      <c r="EOJ640" s="697"/>
      <c r="EOK640" s="694"/>
      <c r="EOL640" s="695"/>
      <c r="EOM640" s="696"/>
      <c r="EON640" s="697"/>
      <c r="EOO640" s="694"/>
      <c r="EOP640" s="695"/>
      <c r="EOQ640" s="696"/>
      <c r="EOR640" s="697"/>
      <c r="EOS640" s="694"/>
      <c r="EOT640" s="695"/>
      <c r="EOU640" s="696"/>
      <c r="EOV640" s="697"/>
      <c r="EOW640" s="694"/>
      <c r="EOX640" s="695"/>
      <c r="EOY640" s="696"/>
      <c r="EOZ640" s="697"/>
      <c r="EPA640" s="694"/>
      <c r="EPB640" s="695"/>
      <c r="EPC640" s="696"/>
      <c r="EPD640" s="697"/>
      <c r="EPE640" s="694"/>
      <c r="EPF640" s="695"/>
      <c r="EPG640" s="696"/>
      <c r="EPH640" s="697"/>
      <c r="EPI640" s="694"/>
      <c r="EPJ640" s="695"/>
      <c r="EPK640" s="696"/>
      <c r="EPL640" s="697"/>
      <c r="EPM640" s="694"/>
      <c r="EPN640" s="695"/>
      <c r="EPO640" s="696"/>
      <c r="EPP640" s="697"/>
      <c r="EPQ640" s="694"/>
      <c r="EPR640" s="695"/>
      <c r="EPS640" s="696"/>
      <c r="EPT640" s="697"/>
      <c r="EPU640" s="694"/>
      <c r="EPV640" s="695"/>
      <c r="EPW640" s="696"/>
      <c r="EPX640" s="697"/>
      <c r="EPY640" s="694"/>
      <c r="EPZ640" s="695"/>
      <c r="EQA640" s="696"/>
      <c r="EQB640" s="697"/>
      <c r="EQC640" s="694"/>
      <c r="EQD640" s="695"/>
      <c r="EQE640" s="696"/>
      <c r="EQF640" s="697"/>
      <c r="EQG640" s="694"/>
      <c r="EQH640" s="695"/>
      <c r="EQI640" s="696"/>
      <c r="EQJ640" s="697"/>
      <c r="EQK640" s="694"/>
      <c r="EQL640" s="695"/>
      <c r="EQM640" s="696"/>
      <c r="EQN640" s="697"/>
      <c r="EQO640" s="694"/>
      <c r="EQP640" s="695"/>
      <c r="EQQ640" s="696"/>
      <c r="EQR640" s="697"/>
      <c r="EQS640" s="694"/>
      <c r="EQT640" s="695"/>
      <c r="EQU640" s="696"/>
      <c r="EQV640" s="697"/>
      <c r="EQW640" s="694"/>
      <c r="EQX640" s="695"/>
      <c r="EQY640" s="696"/>
      <c r="EQZ640" s="697"/>
      <c r="ERA640" s="694"/>
      <c r="ERB640" s="695"/>
      <c r="ERC640" s="696"/>
      <c r="ERD640" s="697"/>
      <c r="ERE640" s="694"/>
      <c r="ERF640" s="695"/>
      <c r="ERG640" s="696"/>
      <c r="ERH640" s="697"/>
      <c r="ERI640" s="694"/>
      <c r="ERJ640" s="695"/>
      <c r="ERK640" s="696"/>
      <c r="ERL640" s="697"/>
      <c r="ERM640" s="694"/>
      <c r="ERN640" s="695"/>
      <c r="ERO640" s="696"/>
      <c r="ERP640" s="697"/>
      <c r="ERQ640" s="694"/>
      <c r="ERR640" s="695"/>
      <c r="ERS640" s="696"/>
      <c r="ERT640" s="697"/>
      <c r="ERU640" s="694"/>
      <c r="ERV640" s="695"/>
      <c r="ERW640" s="696"/>
      <c r="ERX640" s="697"/>
      <c r="ERY640" s="694"/>
      <c r="ERZ640" s="695"/>
      <c r="ESA640" s="696"/>
      <c r="ESB640" s="697"/>
      <c r="ESC640" s="694"/>
      <c r="ESD640" s="695"/>
      <c r="ESE640" s="696"/>
      <c r="ESF640" s="697"/>
      <c r="ESG640" s="694"/>
      <c r="ESH640" s="695"/>
      <c r="ESI640" s="696"/>
      <c r="ESJ640" s="697"/>
      <c r="ESK640" s="694"/>
      <c r="ESL640" s="695"/>
      <c r="ESM640" s="696"/>
      <c r="ESN640" s="697"/>
      <c r="ESO640" s="694"/>
      <c r="ESP640" s="695"/>
      <c r="ESQ640" s="696"/>
      <c r="ESR640" s="697"/>
      <c r="ESS640" s="694"/>
      <c r="EST640" s="695"/>
      <c r="ESU640" s="696"/>
      <c r="ESV640" s="697"/>
      <c r="ESW640" s="694"/>
      <c r="ESX640" s="695"/>
      <c r="ESY640" s="696"/>
      <c r="ESZ640" s="697"/>
      <c r="ETA640" s="694"/>
      <c r="ETB640" s="695"/>
      <c r="ETC640" s="696"/>
      <c r="ETD640" s="697"/>
      <c r="ETE640" s="694"/>
      <c r="ETF640" s="695"/>
      <c r="ETG640" s="696"/>
      <c r="ETH640" s="697"/>
      <c r="ETI640" s="694"/>
      <c r="ETJ640" s="695"/>
      <c r="ETK640" s="696"/>
      <c r="ETL640" s="697"/>
      <c r="ETM640" s="694"/>
      <c r="ETN640" s="695"/>
      <c r="ETO640" s="696"/>
      <c r="ETP640" s="697"/>
      <c r="ETQ640" s="694"/>
      <c r="ETR640" s="695"/>
      <c r="ETS640" s="696"/>
      <c r="ETT640" s="697"/>
      <c r="ETU640" s="694"/>
      <c r="ETV640" s="695"/>
      <c r="ETW640" s="696"/>
      <c r="ETX640" s="697"/>
      <c r="ETY640" s="694"/>
      <c r="ETZ640" s="695"/>
      <c r="EUA640" s="696"/>
      <c r="EUB640" s="697"/>
      <c r="EUC640" s="694"/>
      <c r="EUD640" s="695"/>
      <c r="EUE640" s="696"/>
      <c r="EUF640" s="697"/>
      <c r="EUG640" s="694"/>
      <c r="EUH640" s="695"/>
      <c r="EUI640" s="696"/>
      <c r="EUJ640" s="697"/>
      <c r="EUK640" s="694"/>
      <c r="EUL640" s="695"/>
      <c r="EUM640" s="696"/>
      <c r="EUN640" s="697"/>
      <c r="EUO640" s="694"/>
      <c r="EUP640" s="695"/>
      <c r="EUQ640" s="696"/>
      <c r="EUR640" s="697"/>
      <c r="EUS640" s="694"/>
      <c r="EUT640" s="695"/>
      <c r="EUU640" s="696"/>
      <c r="EUV640" s="697"/>
      <c r="EUW640" s="694"/>
      <c r="EUX640" s="695"/>
      <c r="EUY640" s="696"/>
      <c r="EUZ640" s="697"/>
      <c r="EVA640" s="694"/>
      <c r="EVB640" s="695"/>
      <c r="EVC640" s="696"/>
      <c r="EVD640" s="697"/>
      <c r="EVE640" s="694"/>
      <c r="EVF640" s="695"/>
      <c r="EVG640" s="696"/>
      <c r="EVH640" s="697"/>
      <c r="EVI640" s="694"/>
      <c r="EVJ640" s="695"/>
      <c r="EVK640" s="696"/>
      <c r="EVL640" s="697"/>
      <c r="EVM640" s="694"/>
      <c r="EVN640" s="695"/>
      <c r="EVO640" s="696"/>
      <c r="EVP640" s="697"/>
      <c r="EVQ640" s="694"/>
      <c r="EVR640" s="695"/>
      <c r="EVS640" s="696"/>
      <c r="EVT640" s="697"/>
      <c r="EVU640" s="694"/>
      <c r="EVV640" s="695"/>
      <c r="EVW640" s="696"/>
      <c r="EVX640" s="697"/>
      <c r="EVY640" s="694"/>
      <c r="EVZ640" s="695"/>
      <c r="EWA640" s="696"/>
      <c r="EWB640" s="697"/>
      <c r="EWC640" s="694"/>
      <c r="EWD640" s="695"/>
      <c r="EWE640" s="696"/>
      <c r="EWF640" s="697"/>
      <c r="EWG640" s="694"/>
      <c r="EWH640" s="695"/>
      <c r="EWI640" s="696"/>
      <c r="EWJ640" s="697"/>
      <c r="EWK640" s="694"/>
      <c r="EWL640" s="695"/>
      <c r="EWM640" s="696"/>
      <c r="EWN640" s="697"/>
      <c r="EWO640" s="694"/>
      <c r="EWP640" s="695"/>
      <c r="EWQ640" s="696"/>
      <c r="EWR640" s="697"/>
      <c r="EWS640" s="694"/>
      <c r="EWT640" s="695"/>
      <c r="EWU640" s="696"/>
      <c r="EWV640" s="697"/>
      <c r="EWW640" s="694"/>
      <c r="EWX640" s="695"/>
      <c r="EWY640" s="696"/>
      <c r="EWZ640" s="697"/>
      <c r="EXA640" s="694"/>
      <c r="EXB640" s="695"/>
      <c r="EXC640" s="696"/>
      <c r="EXD640" s="697"/>
      <c r="EXE640" s="694"/>
      <c r="EXF640" s="695"/>
      <c r="EXG640" s="696"/>
      <c r="EXH640" s="697"/>
      <c r="EXI640" s="694"/>
      <c r="EXJ640" s="695"/>
      <c r="EXK640" s="696"/>
      <c r="EXL640" s="697"/>
      <c r="EXM640" s="694"/>
      <c r="EXN640" s="695"/>
      <c r="EXO640" s="696"/>
      <c r="EXP640" s="697"/>
      <c r="EXQ640" s="694"/>
      <c r="EXR640" s="695"/>
      <c r="EXS640" s="696"/>
      <c r="EXT640" s="697"/>
      <c r="EXU640" s="694"/>
      <c r="EXV640" s="695"/>
      <c r="EXW640" s="696"/>
      <c r="EXX640" s="697"/>
      <c r="EXY640" s="694"/>
      <c r="EXZ640" s="695"/>
      <c r="EYA640" s="696"/>
      <c r="EYB640" s="697"/>
      <c r="EYC640" s="694"/>
      <c r="EYD640" s="695"/>
      <c r="EYE640" s="696"/>
      <c r="EYF640" s="697"/>
      <c r="EYG640" s="694"/>
      <c r="EYH640" s="695"/>
      <c r="EYI640" s="696"/>
      <c r="EYJ640" s="697"/>
      <c r="EYK640" s="694"/>
      <c r="EYL640" s="695"/>
      <c r="EYM640" s="696"/>
      <c r="EYN640" s="697"/>
      <c r="EYO640" s="694"/>
      <c r="EYP640" s="695"/>
      <c r="EYQ640" s="696"/>
      <c r="EYR640" s="697"/>
      <c r="EYS640" s="694"/>
      <c r="EYT640" s="695"/>
      <c r="EYU640" s="696"/>
      <c r="EYV640" s="697"/>
      <c r="EYW640" s="694"/>
      <c r="EYX640" s="695"/>
      <c r="EYY640" s="696"/>
      <c r="EYZ640" s="697"/>
      <c r="EZA640" s="694"/>
      <c r="EZB640" s="695"/>
      <c r="EZC640" s="696"/>
      <c r="EZD640" s="697"/>
      <c r="EZE640" s="694"/>
      <c r="EZF640" s="695"/>
      <c r="EZG640" s="696"/>
      <c r="EZH640" s="697"/>
      <c r="EZI640" s="694"/>
      <c r="EZJ640" s="695"/>
      <c r="EZK640" s="696"/>
      <c r="EZL640" s="697"/>
      <c r="EZM640" s="694"/>
      <c r="EZN640" s="695"/>
      <c r="EZO640" s="696"/>
      <c r="EZP640" s="697"/>
      <c r="EZQ640" s="694"/>
      <c r="EZR640" s="695"/>
      <c r="EZS640" s="696"/>
      <c r="EZT640" s="697"/>
      <c r="EZU640" s="694"/>
      <c r="EZV640" s="695"/>
      <c r="EZW640" s="696"/>
      <c r="EZX640" s="697"/>
      <c r="EZY640" s="694"/>
      <c r="EZZ640" s="695"/>
      <c r="FAA640" s="696"/>
      <c r="FAB640" s="697"/>
      <c r="FAC640" s="694"/>
      <c r="FAD640" s="695"/>
      <c r="FAE640" s="696"/>
      <c r="FAF640" s="697"/>
      <c r="FAG640" s="694"/>
      <c r="FAH640" s="695"/>
      <c r="FAI640" s="696"/>
      <c r="FAJ640" s="697"/>
      <c r="FAK640" s="694"/>
      <c r="FAL640" s="695"/>
      <c r="FAM640" s="696"/>
      <c r="FAN640" s="697"/>
      <c r="FAO640" s="694"/>
      <c r="FAP640" s="695"/>
      <c r="FAQ640" s="696"/>
      <c r="FAR640" s="697"/>
      <c r="FAS640" s="694"/>
      <c r="FAT640" s="695"/>
      <c r="FAU640" s="696"/>
      <c r="FAV640" s="697"/>
      <c r="FAW640" s="694"/>
      <c r="FAX640" s="695"/>
      <c r="FAY640" s="696"/>
      <c r="FAZ640" s="697"/>
      <c r="FBA640" s="694"/>
      <c r="FBB640" s="695"/>
      <c r="FBC640" s="696"/>
      <c r="FBD640" s="697"/>
      <c r="FBE640" s="694"/>
      <c r="FBF640" s="695"/>
      <c r="FBG640" s="696"/>
      <c r="FBH640" s="697"/>
      <c r="FBI640" s="694"/>
      <c r="FBJ640" s="695"/>
      <c r="FBK640" s="696"/>
      <c r="FBL640" s="697"/>
      <c r="FBM640" s="694"/>
      <c r="FBN640" s="695"/>
      <c r="FBO640" s="696"/>
      <c r="FBP640" s="697"/>
      <c r="FBQ640" s="694"/>
      <c r="FBR640" s="695"/>
      <c r="FBS640" s="696"/>
      <c r="FBT640" s="697"/>
      <c r="FBU640" s="694"/>
      <c r="FBV640" s="695"/>
      <c r="FBW640" s="696"/>
      <c r="FBX640" s="697"/>
      <c r="FBY640" s="694"/>
      <c r="FBZ640" s="695"/>
      <c r="FCA640" s="696"/>
      <c r="FCB640" s="697"/>
      <c r="FCC640" s="694"/>
      <c r="FCD640" s="695"/>
      <c r="FCE640" s="696"/>
      <c r="FCF640" s="697"/>
      <c r="FCG640" s="694"/>
      <c r="FCH640" s="695"/>
      <c r="FCI640" s="696"/>
      <c r="FCJ640" s="697"/>
      <c r="FCK640" s="694"/>
      <c r="FCL640" s="695"/>
      <c r="FCM640" s="696"/>
      <c r="FCN640" s="697"/>
      <c r="FCO640" s="694"/>
      <c r="FCP640" s="695"/>
      <c r="FCQ640" s="696"/>
      <c r="FCR640" s="697"/>
      <c r="FCS640" s="694"/>
      <c r="FCT640" s="695"/>
      <c r="FCU640" s="696"/>
      <c r="FCV640" s="697"/>
      <c r="FCW640" s="694"/>
      <c r="FCX640" s="695"/>
      <c r="FCY640" s="696"/>
      <c r="FCZ640" s="697"/>
      <c r="FDA640" s="694"/>
      <c r="FDB640" s="695"/>
      <c r="FDC640" s="696"/>
      <c r="FDD640" s="697"/>
      <c r="FDE640" s="694"/>
      <c r="FDF640" s="695"/>
      <c r="FDG640" s="696"/>
      <c r="FDH640" s="697"/>
      <c r="FDI640" s="694"/>
      <c r="FDJ640" s="695"/>
      <c r="FDK640" s="696"/>
      <c r="FDL640" s="697"/>
      <c r="FDM640" s="694"/>
      <c r="FDN640" s="695"/>
      <c r="FDO640" s="696"/>
      <c r="FDP640" s="697"/>
      <c r="FDQ640" s="694"/>
      <c r="FDR640" s="695"/>
      <c r="FDS640" s="696"/>
      <c r="FDT640" s="697"/>
      <c r="FDU640" s="694"/>
      <c r="FDV640" s="695"/>
      <c r="FDW640" s="696"/>
      <c r="FDX640" s="697"/>
      <c r="FDY640" s="694"/>
      <c r="FDZ640" s="695"/>
      <c r="FEA640" s="696"/>
      <c r="FEB640" s="697"/>
      <c r="FEC640" s="694"/>
      <c r="FED640" s="695"/>
      <c r="FEE640" s="696"/>
      <c r="FEF640" s="697"/>
      <c r="FEG640" s="694"/>
      <c r="FEH640" s="695"/>
      <c r="FEI640" s="696"/>
      <c r="FEJ640" s="697"/>
      <c r="FEK640" s="694"/>
      <c r="FEL640" s="695"/>
      <c r="FEM640" s="696"/>
      <c r="FEN640" s="697"/>
      <c r="FEO640" s="694"/>
      <c r="FEP640" s="695"/>
      <c r="FEQ640" s="696"/>
      <c r="FER640" s="697"/>
      <c r="FES640" s="694"/>
      <c r="FET640" s="695"/>
      <c r="FEU640" s="696"/>
      <c r="FEV640" s="697"/>
      <c r="FEW640" s="694"/>
      <c r="FEX640" s="695"/>
      <c r="FEY640" s="696"/>
      <c r="FEZ640" s="697"/>
      <c r="FFA640" s="694"/>
      <c r="FFB640" s="695"/>
      <c r="FFC640" s="696"/>
      <c r="FFD640" s="697"/>
      <c r="FFE640" s="694"/>
      <c r="FFF640" s="695"/>
      <c r="FFG640" s="696"/>
      <c r="FFH640" s="697"/>
      <c r="FFI640" s="694"/>
      <c r="FFJ640" s="695"/>
      <c r="FFK640" s="696"/>
      <c r="FFL640" s="697"/>
      <c r="FFM640" s="694"/>
      <c r="FFN640" s="695"/>
      <c r="FFO640" s="696"/>
      <c r="FFP640" s="697"/>
      <c r="FFQ640" s="694"/>
      <c r="FFR640" s="695"/>
      <c r="FFS640" s="696"/>
      <c r="FFT640" s="697"/>
      <c r="FFU640" s="694"/>
      <c r="FFV640" s="695"/>
      <c r="FFW640" s="696"/>
      <c r="FFX640" s="697"/>
      <c r="FFY640" s="694"/>
      <c r="FFZ640" s="695"/>
      <c r="FGA640" s="696"/>
      <c r="FGB640" s="697"/>
      <c r="FGC640" s="694"/>
      <c r="FGD640" s="695"/>
      <c r="FGE640" s="696"/>
      <c r="FGF640" s="697"/>
      <c r="FGG640" s="694"/>
      <c r="FGH640" s="695"/>
      <c r="FGI640" s="696"/>
      <c r="FGJ640" s="697"/>
      <c r="FGK640" s="694"/>
      <c r="FGL640" s="695"/>
      <c r="FGM640" s="696"/>
      <c r="FGN640" s="697"/>
      <c r="FGO640" s="694"/>
      <c r="FGP640" s="695"/>
      <c r="FGQ640" s="696"/>
      <c r="FGR640" s="697"/>
      <c r="FGS640" s="694"/>
      <c r="FGT640" s="695"/>
      <c r="FGU640" s="696"/>
      <c r="FGV640" s="697"/>
      <c r="FGW640" s="694"/>
      <c r="FGX640" s="695"/>
      <c r="FGY640" s="696"/>
      <c r="FGZ640" s="697"/>
      <c r="FHA640" s="694"/>
      <c r="FHB640" s="695"/>
      <c r="FHC640" s="696"/>
      <c r="FHD640" s="697"/>
      <c r="FHE640" s="694"/>
      <c r="FHF640" s="695"/>
      <c r="FHG640" s="696"/>
      <c r="FHH640" s="697"/>
      <c r="FHI640" s="694"/>
      <c r="FHJ640" s="695"/>
      <c r="FHK640" s="696"/>
      <c r="FHL640" s="697"/>
      <c r="FHM640" s="694"/>
      <c r="FHN640" s="695"/>
      <c r="FHO640" s="696"/>
      <c r="FHP640" s="697"/>
      <c r="FHQ640" s="694"/>
      <c r="FHR640" s="695"/>
      <c r="FHS640" s="696"/>
      <c r="FHT640" s="697"/>
      <c r="FHU640" s="694"/>
      <c r="FHV640" s="695"/>
      <c r="FHW640" s="696"/>
      <c r="FHX640" s="697"/>
      <c r="FHY640" s="694"/>
      <c r="FHZ640" s="695"/>
      <c r="FIA640" s="696"/>
      <c r="FIB640" s="697"/>
      <c r="FIC640" s="694"/>
      <c r="FID640" s="695"/>
      <c r="FIE640" s="696"/>
      <c r="FIF640" s="697"/>
      <c r="FIG640" s="694"/>
      <c r="FIH640" s="695"/>
      <c r="FII640" s="696"/>
      <c r="FIJ640" s="697"/>
      <c r="FIK640" s="694"/>
      <c r="FIL640" s="695"/>
      <c r="FIM640" s="696"/>
      <c r="FIN640" s="697"/>
      <c r="FIO640" s="694"/>
      <c r="FIP640" s="695"/>
      <c r="FIQ640" s="696"/>
      <c r="FIR640" s="697"/>
      <c r="FIS640" s="694"/>
      <c r="FIT640" s="695"/>
      <c r="FIU640" s="696"/>
      <c r="FIV640" s="697"/>
      <c r="FIW640" s="694"/>
      <c r="FIX640" s="695"/>
      <c r="FIY640" s="696"/>
      <c r="FIZ640" s="697"/>
      <c r="FJA640" s="694"/>
      <c r="FJB640" s="695"/>
      <c r="FJC640" s="696"/>
      <c r="FJD640" s="697"/>
      <c r="FJE640" s="694"/>
      <c r="FJF640" s="695"/>
      <c r="FJG640" s="696"/>
      <c r="FJH640" s="697"/>
      <c r="FJI640" s="694"/>
      <c r="FJJ640" s="695"/>
      <c r="FJK640" s="696"/>
      <c r="FJL640" s="697"/>
      <c r="FJM640" s="694"/>
      <c r="FJN640" s="695"/>
      <c r="FJO640" s="696"/>
      <c r="FJP640" s="697"/>
      <c r="FJQ640" s="694"/>
      <c r="FJR640" s="695"/>
      <c r="FJS640" s="696"/>
      <c r="FJT640" s="697"/>
      <c r="FJU640" s="694"/>
      <c r="FJV640" s="695"/>
      <c r="FJW640" s="696"/>
      <c r="FJX640" s="697"/>
      <c r="FJY640" s="694"/>
      <c r="FJZ640" s="695"/>
      <c r="FKA640" s="696"/>
      <c r="FKB640" s="697"/>
      <c r="FKC640" s="694"/>
      <c r="FKD640" s="695"/>
      <c r="FKE640" s="696"/>
      <c r="FKF640" s="697"/>
      <c r="FKG640" s="694"/>
      <c r="FKH640" s="695"/>
      <c r="FKI640" s="696"/>
      <c r="FKJ640" s="697"/>
      <c r="FKK640" s="694"/>
      <c r="FKL640" s="695"/>
      <c r="FKM640" s="696"/>
      <c r="FKN640" s="697"/>
      <c r="FKO640" s="694"/>
      <c r="FKP640" s="695"/>
      <c r="FKQ640" s="696"/>
      <c r="FKR640" s="697"/>
      <c r="FKS640" s="694"/>
      <c r="FKT640" s="695"/>
      <c r="FKU640" s="696"/>
      <c r="FKV640" s="697"/>
      <c r="FKW640" s="694"/>
      <c r="FKX640" s="695"/>
      <c r="FKY640" s="696"/>
      <c r="FKZ640" s="697"/>
      <c r="FLA640" s="694"/>
      <c r="FLB640" s="695"/>
      <c r="FLC640" s="696"/>
      <c r="FLD640" s="697"/>
      <c r="FLE640" s="694"/>
      <c r="FLF640" s="695"/>
      <c r="FLG640" s="696"/>
      <c r="FLH640" s="697"/>
      <c r="FLI640" s="694"/>
      <c r="FLJ640" s="695"/>
      <c r="FLK640" s="696"/>
      <c r="FLL640" s="697"/>
      <c r="FLM640" s="694"/>
      <c r="FLN640" s="695"/>
      <c r="FLO640" s="696"/>
      <c r="FLP640" s="697"/>
      <c r="FLQ640" s="694"/>
      <c r="FLR640" s="695"/>
      <c r="FLS640" s="696"/>
      <c r="FLT640" s="697"/>
      <c r="FLU640" s="694"/>
      <c r="FLV640" s="695"/>
      <c r="FLW640" s="696"/>
      <c r="FLX640" s="697"/>
      <c r="FLY640" s="694"/>
      <c r="FLZ640" s="695"/>
      <c r="FMA640" s="696"/>
      <c r="FMB640" s="697"/>
      <c r="FMC640" s="694"/>
      <c r="FMD640" s="695"/>
      <c r="FME640" s="696"/>
      <c r="FMF640" s="697"/>
      <c r="FMG640" s="694"/>
      <c r="FMH640" s="695"/>
      <c r="FMI640" s="696"/>
      <c r="FMJ640" s="697"/>
      <c r="FMK640" s="694"/>
      <c r="FML640" s="695"/>
      <c r="FMM640" s="696"/>
      <c r="FMN640" s="697"/>
      <c r="FMO640" s="694"/>
      <c r="FMP640" s="695"/>
      <c r="FMQ640" s="696"/>
      <c r="FMR640" s="697"/>
      <c r="FMS640" s="694"/>
      <c r="FMT640" s="695"/>
      <c r="FMU640" s="696"/>
      <c r="FMV640" s="697"/>
      <c r="FMW640" s="694"/>
      <c r="FMX640" s="695"/>
      <c r="FMY640" s="696"/>
      <c r="FMZ640" s="697"/>
      <c r="FNA640" s="694"/>
      <c r="FNB640" s="695"/>
      <c r="FNC640" s="696"/>
      <c r="FND640" s="697"/>
      <c r="FNE640" s="694"/>
      <c r="FNF640" s="695"/>
      <c r="FNG640" s="696"/>
      <c r="FNH640" s="697"/>
      <c r="FNI640" s="694"/>
      <c r="FNJ640" s="695"/>
      <c r="FNK640" s="696"/>
      <c r="FNL640" s="697"/>
      <c r="FNM640" s="694"/>
      <c r="FNN640" s="695"/>
      <c r="FNO640" s="696"/>
      <c r="FNP640" s="697"/>
      <c r="FNQ640" s="694"/>
      <c r="FNR640" s="695"/>
      <c r="FNS640" s="696"/>
      <c r="FNT640" s="697"/>
      <c r="FNU640" s="694"/>
      <c r="FNV640" s="695"/>
      <c r="FNW640" s="696"/>
      <c r="FNX640" s="697"/>
      <c r="FNY640" s="694"/>
      <c r="FNZ640" s="695"/>
      <c r="FOA640" s="696"/>
      <c r="FOB640" s="697"/>
      <c r="FOC640" s="694"/>
      <c r="FOD640" s="695"/>
      <c r="FOE640" s="696"/>
      <c r="FOF640" s="697"/>
      <c r="FOG640" s="694"/>
      <c r="FOH640" s="695"/>
      <c r="FOI640" s="696"/>
      <c r="FOJ640" s="697"/>
      <c r="FOK640" s="694"/>
      <c r="FOL640" s="695"/>
      <c r="FOM640" s="696"/>
      <c r="FON640" s="697"/>
      <c r="FOO640" s="694"/>
      <c r="FOP640" s="695"/>
      <c r="FOQ640" s="696"/>
      <c r="FOR640" s="697"/>
      <c r="FOS640" s="694"/>
      <c r="FOT640" s="695"/>
      <c r="FOU640" s="696"/>
      <c r="FOV640" s="697"/>
      <c r="FOW640" s="694"/>
      <c r="FOX640" s="695"/>
      <c r="FOY640" s="696"/>
      <c r="FOZ640" s="697"/>
      <c r="FPA640" s="694"/>
      <c r="FPB640" s="695"/>
      <c r="FPC640" s="696"/>
      <c r="FPD640" s="697"/>
      <c r="FPE640" s="694"/>
      <c r="FPF640" s="695"/>
      <c r="FPG640" s="696"/>
      <c r="FPH640" s="697"/>
      <c r="FPI640" s="694"/>
      <c r="FPJ640" s="695"/>
      <c r="FPK640" s="696"/>
      <c r="FPL640" s="697"/>
      <c r="FPM640" s="694"/>
      <c r="FPN640" s="695"/>
      <c r="FPO640" s="696"/>
      <c r="FPP640" s="697"/>
      <c r="FPQ640" s="694"/>
      <c r="FPR640" s="695"/>
      <c r="FPS640" s="696"/>
      <c r="FPT640" s="697"/>
      <c r="FPU640" s="694"/>
      <c r="FPV640" s="695"/>
      <c r="FPW640" s="696"/>
      <c r="FPX640" s="697"/>
      <c r="FPY640" s="694"/>
      <c r="FPZ640" s="695"/>
      <c r="FQA640" s="696"/>
      <c r="FQB640" s="697"/>
      <c r="FQC640" s="694"/>
      <c r="FQD640" s="695"/>
      <c r="FQE640" s="696"/>
      <c r="FQF640" s="697"/>
      <c r="FQG640" s="694"/>
      <c r="FQH640" s="695"/>
      <c r="FQI640" s="696"/>
      <c r="FQJ640" s="697"/>
      <c r="FQK640" s="694"/>
      <c r="FQL640" s="695"/>
      <c r="FQM640" s="696"/>
      <c r="FQN640" s="697"/>
      <c r="FQO640" s="694"/>
      <c r="FQP640" s="695"/>
      <c r="FQQ640" s="696"/>
      <c r="FQR640" s="697"/>
      <c r="FQS640" s="694"/>
      <c r="FQT640" s="695"/>
      <c r="FQU640" s="696"/>
      <c r="FQV640" s="697"/>
      <c r="FQW640" s="694"/>
      <c r="FQX640" s="695"/>
      <c r="FQY640" s="696"/>
      <c r="FQZ640" s="697"/>
      <c r="FRA640" s="694"/>
      <c r="FRB640" s="695"/>
      <c r="FRC640" s="696"/>
      <c r="FRD640" s="697"/>
      <c r="FRE640" s="694"/>
      <c r="FRF640" s="695"/>
      <c r="FRG640" s="696"/>
      <c r="FRH640" s="697"/>
      <c r="FRI640" s="694"/>
      <c r="FRJ640" s="695"/>
      <c r="FRK640" s="696"/>
      <c r="FRL640" s="697"/>
      <c r="FRM640" s="694"/>
      <c r="FRN640" s="695"/>
      <c r="FRO640" s="696"/>
      <c r="FRP640" s="697"/>
      <c r="FRQ640" s="694"/>
      <c r="FRR640" s="695"/>
      <c r="FRS640" s="696"/>
      <c r="FRT640" s="697"/>
      <c r="FRU640" s="694"/>
      <c r="FRV640" s="695"/>
      <c r="FRW640" s="696"/>
      <c r="FRX640" s="697"/>
      <c r="FRY640" s="694"/>
      <c r="FRZ640" s="695"/>
      <c r="FSA640" s="696"/>
      <c r="FSB640" s="697"/>
      <c r="FSC640" s="694"/>
      <c r="FSD640" s="695"/>
      <c r="FSE640" s="696"/>
      <c r="FSF640" s="697"/>
      <c r="FSG640" s="694"/>
      <c r="FSH640" s="695"/>
      <c r="FSI640" s="696"/>
      <c r="FSJ640" s="697"/>
      <c r="FSK640" s="694"/>
      <c r="FSL640" s="695"/>
      <c r="FSM640" s="696"/>
      <c r="FSN640" s="697"/>
      <c r="FSO640" s="694"/>
      <c r="FSP640" s="695"/>
      <c r="FSQ640" s="696"/>
      <c r="FSR640" s="697"/>
      <c r="FSS640" s="694"/>
      <c r="FST640" s="695"/>
      <c r="FSU640" s="696"/>
      <c r="FSV640" s="697"/>
      <c r="FSW640" s="694"/>
      <c r="FSX640" s="695"/>
      <c r="FSY640" s="696"/>
      <c r="FSZ640" s="697"/>
      <c r="FTA640" s="694"/>
      <c r="FTB640" s="695"/>
      <c r="FTC640" s="696"/>
      <c r="FTD640" s="697"/>
      <c r="FTE640" s="694"/>
      <c r="FTF640" s="695"/>
      <c r="FTG640" s="696"/>
      <c r="FTH640" s="697"/>
      <c r="FTI640" s="694"/>
      <c r="FTJ640" s="695"/>
      <c r="FTK640" s="696"/>
      <c r="FTL640" s="697"/>
      <c r="FTM640" s="694"/>
      <c r="FTN640" s="695"/>
      <c r="FTO640" s="696"/>
      <c r="FTP640" s="697"/>
      <c r="FTQ640" s="694"/>
      <c r="FTR640" s="695"/>
      <c r="FTS640" s="696"/>
      <c r="FTT640" s="697"/>
      <c r="FTU640" s="694"/>
      <c r="FTV640" s="695"/>
      <c r="FTW640" s="696"/>
      <c r="FTX640" s="697"/>
      <c r="FTY640" s="694"/>
      <c r="FTZ640" s="695"/>
      <c r="FUA640" s="696"/>
      <c r="FUB640" s="697"/>
      <c r="FUC640" s="694"/>
      <c r="FUD640" s="695"/>
      <c r="FUE640" s="696"/>
      <c r="FUF640" s="697"/>
      <c r="FUG640" s="694"/>
      <c r="FUH640" s="695"/>
      <c r="FUI640" s="696"/>
      <c r="FUJ640" s="697"/>
      <c r="FUK640" s="694"/>
      <c r="FUL640" s="695"/>
      <c r="FUM640" s="696"/>
      <c r="FUN640" s="697"/>
      <c r="FUO640" s="694"/>
      <c r="FUP640" s="695"/>
      <c r="FUQ640" s="696"/>
      <c r="FUR640" s="697"/>
      <c r="FUS640" s="694"/>
      <c r="FUT640" s="695"/>
      <c r="FUU640" s="696"/>
      <c r="FUV640" s="697"/>
      <c r="FUW640" s="694"/>
      <c r="FUX640" s="695"/>
      <c r="FUY640" s="696"/>
      <c r="FUZ640" s="697"/>
      <c r="FVA640" s="694"/>
      <c r="FVB640" s="695"/>
      <c r="FVC640" s="696"/>
      <c r="FVD640" s="697"/>
      <c r="FVE640" s="694"/>
      <c r="FVF640" s="695"/>
      <c r="FVG640" s="696"/>
      <c r="FVH640" s="697"/>
      <c r="FVI640" s="694"/>
      <c r="FVJ640" s="695"/>
      <c r="FVK640" s="696"/>
      <c r="FVL640" s="697"/>
      <c r="FVM640" s="694"/>
      <c r="FVN640" s="695"/>
      <c r="FVO640" s="696"/>
      <c r="FVP640" s="697"/>
      <c r="FVQ640" s="694"/>
      <c r="FVR640" s="695"/>
      <c r="FVS640" s="696"/>
      <c r="FVT640" s="697"/>
      <c r="FVU640" s="694"/>
      <c r="FVV640" s="695"/>
      <c r="FVW640" s="696"/>
      <c r="FVX640" s="697"/>
      <c r="FVY640" s="694"/>
      <c r="FVZ640" s="695"/>
      <c r="FWA640" s="696"/>
      <c r="FWB640" s="697"/>
      <c r="FWC640" s="694"/>
      <c r="FWD640" s="695"/>
      <c r="FWE640" s="696"/>
      <c r="FWF640" s="697"/>
      <c r="FWG640" s="694"/>
      <c r="FWH640" s="695"/>
      <c r="FWI640" s="696"/>
      <c r="FWJ640" s="697"/>
      <c r="FWK640" s="694"/>
      <c r="FWL640" s="695"/>
      <c r="FWM640" s="696"/>
      <c r="FWN640" s="697"/>
      <c r="FWO640" s="694"/>
      <c r="FWP640" s="695"/>
      <c r="FWQ640" s="696"/>
      <c r="FWR640" s="697"/>
      <c r="FWS640" s="694"/>
      <c r="FWT640" s="695"/>
      <c r="FWU640" s="696"/>
      <c r="FWV640" s="697"/>
      <c r="FWW640" s="694"/>
      <c r="FWX640" s="695"/>
      <c r="FWY640" s="696"/>
      <c r="FWZ640" s="697"/>
      <c r="FXA640" s="694"/>
      <c r="FXB640" s="695"/>
      <c r="FXC640" s="696"/>
      <c r="FXD640" s="697"/>
      <c r="FXE640" s="694"/>
      <c r="FXF640" s="695"/>
      <c r="FXG640" s="696"/>
      <c r="FXH640" s="697"/>
      <c r="FXI640" s="694"/>
      <c r="FXJ640" s="695"/>
      <c r="FXK640" s="696"/>
      <c r="FXL640" s="697"/>
      <c r="FXM640" s="694"/>
      <c r="FXN640" s="695"/>
      <c r="FXO640" s="696"/>
      <c r="FXP640" s="697"/>
      <c r="FXQ640" s="694"/>
      <c r="FXR640" s="695"/>
      <c r="FXS640" s="696"/>
      <c r="FXT640" s="697"/>
      <c r="FXU640" s="694"/>
      <c r="FXV640" s="695"/>
      <c r="FXW640" s="696"/>
      <c r="FXX640" s="697"/>
      <c r="FXY640" s="694"/>
      <c r="FXZ640" s="695"/>
      <c r="FYA640" s="696"/>
      <c r="FYB640" s="697"/>
      <c r="FYC640" s="694"/>
      <c r="FYD640" s="695"/>
      <c r="FYE640" s="696"/>
      <c r="FYF640" s="697"/>
      <c r="FYG640" s="694"/>
      <c r="FYH640" s="695"/>
      <c r="FYI640" s="696"/>
      <c r="FYJ640" s="697"/>
      <c r="FYK640" s="694"/>
      <c r="FYL640" s="695"/>
      <c r="FYM640" s="696"/>
      <c r="FYN640" s="697"/>
      <c r="FYO640" s="694"/>
      <c r="FYP640" s="695"/>
      <c r="FYQ640" s="696"/>
      <c r="FYR640" s="697"/>
      <c r="FYS640" s="694"/>
      <c r="FYT640" s="695"/>
      <c r="FYU640" s="696"/>
      <c r="FYV640" s="697"/>
      <c r="FYW640" s="694"/>
      <c r="FYX640" s="695"/>
      <c r="FYY640" s="696"/>
      <c r="FYZ640" s="697"/>
      <c r="FZA640" s="694"/>
      <c r="FZB640" s="695"/>
      <c r="FZC640" s="696"/>
      <c r="FZD640" s="697"/>
      <c r="FZE640" s="694"/>
      <c r="FZF640" s="695"/>
      <c r="FZG640" s="696"/>
      <c r="FZH640" s="697"/>
      <c r="FZI640" s="694"/>
      <c r="FZJ640" s="695"/>
      <c r="FZK640" s="696"/>
      <c r="FZL640" s="697"/>
      <c r="FZM640" s="694"/>
      <c r="FZN640" s="695"/>
      <c r="FZO640" s="696"/>
      <c r="FZP640" s="697"/>
      <c r="FZQ640" s="694"/>
      <c r="FZR640" s="695"/>
      <c r="FZS640" s="696"/>
      <c r="FZT640" s="697"/>
      <c r="FZU640" s="694"/>
      <c r="FZV640" s="695"/>
      <c r="FZW640" s="696"/>
      <c r="FZX640" s="697"/>
      <c r="FZY640" s="694"/>
      <c r="FZZ640" s="695"/>
      <c r="GAA640" s="696"/>
      <c r="GAB640" s="697"/>
      <c r="GAC640" s="694"/>
      <c r="GAD640" s="695"/>
      <c r="GAE640" s="696"/>
      <c r="GAF640" s="697"/>
      <c r="GAG640" s="694"/>
      <c r="GAH640" s="695"/>
      <c r="GAI640" s="696"/>
      <c r="GAJ640" s="697"/>
      <c r="GAK640" s="694"/>
      <c r="GAL640" s="695"/>
      <c r="GAM640" s="696"/>
      <c r="GAN640" s="697"/>
      <c r="GAO640" s="694"/>
      <c r="GAP640" s="695"/>
      <c r="GAQ640" s="696"/>
      <c r="GAR640" s="697"/>
      <c r="GAS640" s="694"/>
      <c r="GAT640" s="695"/>
      <c r="GAU640" s="696"/>
      <c r="GAV640" s="697"/>
      <c r="GAW640" s="694"/>
      <c r="GAX640" s="695"/>
      <c r="GAY640" s="696"/>
      <c r="GAZ640" s="697"/>
      <c r="GBA640" s="694"/>
      <c r="GBB640" s="695"/>
      <c r="GBC640" s="696"/>
      <c r="GBD640" s="697"/>
      <c r="GBE640" s="694"/>
      <c r="GBF640" s="695"/>
      <c r="GBG640" s="696"/>
      <c r="GBH640" s="697"/>
      <c r="GBI640" s="694"/>
      <c r="GBJ640" s="695"/>
      <c r="GBK640" s="696"/>
      <c r="GBL640" s="697"/>
      <c r="GBM640" s="694"/>
      <c r="GBN640" s="695"/>
      <c r="GBO640" s="696"/>
      <c r="GBP640" s="697"/>
      <c r="GBQ640" s="694"/>
      <c r="GBR640" s="695"/>
      <c r="GBS640" s="696"/>
      <c r="GBT640" s="697"/>
      <c r="GBU640" s="694"/>
      <c r="GBV640" s="695"/>
      <c r="GBW640" s="696"/>
      <c r="GBX640" s="697"/>
      <c r="GBY640" s="694"/>
      <c r="GBZ640" s="695"/>
      <c r="GCA640" s="696"/>
      <c r="GCB640" s="697"/>
      <c r="GCC640" s="694"/>
      <c r="GCD640" s="695"/>
      <c r="GCE640" s="696"/>
      <c r="GCF640" s="697"/>
      <c r="GCG640" s="694"/>
      <c r="GCH640" s="695"/>
      <c r="GCI640" s="696"/>
      <c r="GCJ640" s="697"/>
      <c r="GCK640" s="694"/>
      <c r="GCL640" s="695"/>
      <c r="GCM640" s="696"/>
      <c r="GCN640" s="697"/>
      <c r="GCO640" s="694"/>
      <c r="GCP640" s="695"/>
      <c r="GCQ640" s="696"/>
      <c r="GCR640" s="697"/>
      <c r="GCS640" s="694"/>
      <c r="GCT640" s="695"/>
      <c r="GCU640" s="696"/>
      <c r="GCV640" s="697"/>
      <c r="GCW640" s="694"/>
      <c r="GCX640" s="695"/>
      <c r="GCY640" s="696"/>
      <c r="GCZ640" s="697"/>
      <c r="GDA640" s="694"/>
      <c r="GDB640" s="695"/>
      <c r="GDC640" s="696"/>
      <c r="GDD640" s="697"/>
      <c r="GDE640" s="694"/>
      <c r="GDF640" s="695"/>
      <c r="GDG640" s="696"/>
      <c r="GDH640" s="697"/>
      <c r="GDI640" s="694"/>
      <c r="GDJ640" s="695"/>
      <c r="GDK640" s="696"/>
      <c r="GDL640" s="697"/>
      <c r="GDM640" s="694"/>
      <c r="GDN640" s="695"/>
      <c r="GDO640" s="696"/>
      <c r="GDP640" s="697"/>
      <c r="GDQ640" s="694"/>
      <c r="GDR640" s="695"/>
      <c r="GDS640" s="696"/>
      <c r="GDT640" s="697"/>
      <c r="GDU640" s="694"/>
      <c r="GDV640" s="695"/>
      <c r="GDW640" s="696"/>
      <c r="GDX640" s="697"/>
      <c r="GDY640" s="694"/>
      <c r="GDZ640" s="695"/>
      <c r="GEA640" s="696"/>
      <c r="GEB640" s="697"/>
      <c r="GEC640" s="694"/>
      <c r="GED640" s="695"/>
      <c r="GEE640" s="696"/>
      <c r="GEF640" s="697"/>
      <c r="GEG640" s="694"/>
      <c r="GEH640" s="695"/>
      <c r="GEI640" s="696"/>
      <c r="GEJ640" s="697"/>
      <c r="GEK640" s="694"/>
      <c r="GEL640" s="695"/>
      <c r="GEM640" s="696"/>
      <c r="GEN640" s="697"/>
      <c r="GEO640" s="694"/>
      <c r="GEP640" s="695"/>
      <c r="GEQ640" s="696"/>
      <c r="GER640" s="697"/>
      <c r="GES640" s="694"/>
      <c r="GET640" s="695"/>
      <c r="GEU640" s="696"/>
      <c r="GEV640" s="697"/>
      <c r="GEW640" s="694"/>
      <c r="GEX640" s="695"/>
      <c r="GEY640" s="696"/>
      <c r="GEZ640" s="697"/>
      <c r="GFA640" s="694"/>
      <c r="GFB640" s="695"/>
      <c r="GFC640" s="696"/>
      <c r="GFD640" s="697"/>
      <c r="GFE640" s="694"/>
      <c r="GFF640" s="695"/>
      <c r="GFG640" s="696"/>
      <c r="GFH640" s="697"/>
      <c r="GFI640" s="694"/>
      <c r="GFJ640" s="695"/>
      <c r="GFK640" s="696"/>
      <c r="GFL640" s="697"/>
      <c r="GFM640" s="694"/>
      <c r="GFN640" s="695"/>
      <c r="GFO640" s="696"/>
      <c r="GFP640" s="697"/>
      <c r="GFQ640" s="694"/>
      <c r="GFR640" s="695"/>
      <c r="GFS640" s="696"/>
      <c r="GFT640" s="697"/>
      <c r="GFU640" s="694"/>
      <c r="GFV640" s="695"/>
      <c r="GFW640" s="696"/>
      <c r="GFX640" s="697"/>
      <c r="GFY640" s="694"/>
      <c r="GFZ640" s="695"/>
      <c r="GGA640" s="696"/>
      <c r="GGB640" s="697"/>
      <c r="GGC640" s="694"/>
      <c r="GGD640" s="695"/>
      <c r="GGE640" s="696"/>
      <c r="GGF640" s="697"/>
      <c r="GGG640" s="694"/>
      <c r="GGH640" s="695"/>
      <c r="GGI640" s="696"/>
      <c r="GGJ640" s="697"/>
      <c r="GGK640" s="694"/>
      <c r="GGL640" s="695"/>
      <c r="GGM640" s="696"/>
      <c r="GGN640" s="697"/>
      <c r="GGO640" s="694"/>
      <c r="GGP640" s="695"/>
      <c r="GGQ640" s="696"/>
      <c r="GGR640" s="697"/>
      <c r="GGS640" s="694"/>
      <c r="GGT640" s="695"/>
      <c r="GGU640" s="696"/>
      <c r="GGV640" s="697"/>
      <c r="GGW640" s="694"/>
      <c r="GGX640" s="695"/>
      <c r="GGY640" s="696"/>
      <c r="GGZ640" s="697"/>
      <c r="GHA640" s="694"/>
      <c r="GHB640" s="695"/>
      <c r="GHC640" s="696"/>
      <c r="GHD640" s="697"/>
      <c r="GHE640" s="694"/>
      <c r="GHF640" s="695"/>
      <c r="GHG640" s="696"/>
      <c r="GHH640" s="697"/>
      <c r="GHI640" s="694"/>
      <c r="GHJ640" s="695"/>
      <c r="GHK640" s="696"/>
      <c r="GHL640" s="697"/>
      <c r="GHM640" s="694"/>
      <c r="GHN640" s="695"/>
      <c r="GHO640" s="696"/>
      <c r="GHP640" s="697"/>
      <c r="GHQ640" s="694"/>
      <c r="GHR640" s="695"/>
      <c r="GHS640" s="696"/>
      <c r="GHT640" s="697"/>
      <c r="GHU640" s="694"/>
      <c r="GHV640" s="695"/>
      <c r="GHW640" s="696"/>
      <c r="GHX640" s="697"/>
      <c r="GHY640" s="694"/>
      <c r="GHZ640" s="695"/>
      <c r="GIA640" s="696"/>
      <c r="GIB640" s="697"/>
      <c r="GIC640" s="694"/>
      <c r="GID640" s="695"/>
      <c r="GIE640" s="696"/>
      <c r="GIF640" s="697"/>
      <c r="GIG640" s="694"/>
      <c r="GIH640" s="695"/>
      <c r="GII640" s="696"/>
      <c r="GIJ640" s="697"/>
      <c r="GIK640" s="694"/>
      <c r="GIL640" s="695"/>
      <c r="GIM640" s="696"/>
      <c r="GIN640" s="697"/>
      <c r="GIO640" s="694"/>
      <c r="GIP640" s="695"/>
      <c r="GIQ640" s="696"/>
      <c r="GIR640" s="697"/>
      <c r="GIS640" s="694"/>
      <c r="GIT640" s="695"/>
      <c r="GIU640" s="696"/>
      <c r="GIV640" s="697"/>
      <c r="GIW640" s="694"/>
      <c r="GIX640" s="695"/>
      <c r="GIY640" s="696"/>
      <c r="GIZ640" s="697"/>
      <c r="GJA640" s="694"/>
      <c r="GJB640" s="695"/>
      <c r="GJC640" s="696"/>
      <c r="GJD640" s="697"/>
      <c r="GJE640" s="694"/>
      <c r="GJF640" s="695"/>
      <c r="GJG640" s="696"/>
      <c r="GJH640" s="697"/>
      <c r="GJI640" s="694"/>
      <c r="GJJ640" s="695"/>
      <c r="GJK640" s="696"/>
      <c r="GJL640" s="697"/>
      <c r="GJM640" s="694"/>
      <c r="GJN640" s="695"/>
      <c r="GJO640" s="696"/>
      <c r="GJP640" s="697"/>
      <c r="GJQ640" s="694"/>
      <c r="GJR640" s="695"/>
      <c r="GJS640" s="696"/>
      <c r="GJT640" s="697"/>
      <c r="GJU640" s="694"/>
      <c r="GJV640" s="695"/>
      <c r="GJW640" s="696"/>
      <c r="GJX640" s="697"/>
      <c r="GJY640" s="694"/>
      <c r="GJZ640" s="695"/>
      <c r="GKA640" s="696"/>
      <c r="GKB640" s="697"/>
      <c r="GKC640" s="694"/>
      <c r="GKD640" s="695"/>
      <c r="GKE640" s="696"/>
      <c r="GKF640" s="697"/>
      <c r="GKG640" s="694"/>
      <c r="GKH640" s="695"/>
      <c r="GKI640" s="696"/>
      <c r="GKJ640" s="697"/>
      <c r="GKK640" s="694"/>
      <c r="GKL640" s="695"/>
      <c r="GKM640" s="696"/>
      <c r="GKN640" s="697"/>
      <c r="GKO640" s="694"/>
      <c r="GKP640" s="695"/>
      <c r="GKQ640" s="696"/>
      <c r="GKR640" s="697"/>
      <c r="GKS640" s="694"/>
      <c r="GKT640" s="695"/>
      <c r="GKU640" s="696"/>
      <c r="GKV640" s="697"/>
      <c r="GKW640" s="694"/>
      <c r="GKX640" s="695"/>
      <c r="GKY640" s="696"/>
      <c r="GKZ640" s="697"/>
      <c r="GLA640" s="694"/>
      <c r="GLB640" s="695"/>
      <c r="GLC640" s="696"/>
      <c r="GLD640" s="697"/>
      <c r="GLE640" s="694"/>
      <c r="GLF640" s="695"/>
      <c r="GLG640" s="696"/>
      <c r="GLH640" s="697"/>
      <c r="GLI640" s="694"/>
      <c r="GLJ640" s="695"/>
      <c r="GLK640" s="696"/>
      <c r="GLL640" s="697"/>
      <c r="GLM640" s="694"/>
      <c r="GLN640" s="695"/>
      <c r="GLO640" s="696"/>
      <c r="GLP640" s="697"/>
      <c r="GLQ640" s="694"/>
      <c r="GLR640" s="695"/>
      <c r="GLS640" s="696"/>
      <c r="GLT640" s="697"/>
      <c r="GLU640" s="694"/>
      <c r="GLV640" s="695"/>
      <c r="GLW640" s="696"/>
      <c r="GLX640" s="697"/>
      <c r="GLY640" s="694"/>
      <c r="GLZ640" s="695"/>
      <c r="GMA640" s="696"/>
      <c r="GMB640" s="697"/>
      <c r="GMC640" s="694"/>
      <c r="GMD640" s="695"/>
      <c r="GME640" s="696"/>
      <c r="GMF640" s="697"/>
      <c r="GMG640" s="694"/>
      <c r="GMH640" s="695"/>
      <c r="GMI640" s="696"/>
      <c r="GMJ640" s="697"/>
      <c r="GMK640" s="694"/>
      <c r="GML640" s="695"/>
      <c r="GMM640" s="696"/>
      <c r="GMN640" s="697"/>
      <c r="GMO640" s="694"/>
      <c r="GMP640" s="695"/>
      <c r="GMQ640" s="696"/>
      <c r="GMR640" s="697"/>
      <c r="GMS640" s="694"/>
      <c r="GMT640" s="695"/>
      <c r="GMU640" s="696"/>
      <c r="GMV640" s="697"/>
      <c r="GMW640" s="694"/>
      <c r="GMX640" s="695"/>
      <c r="GMY640" s="696"/>
      <c r="GMZ640" s="697"/>
      <c r="GNA640" s="694"/>
      <c r="GNB640" s="695"/>
      <c r="GNC640" s="696"/>
      <c r="GND640" s="697"/>
      <c r="GNE640" s="694"/>
      <c r="GNF640" s="695"/>
      <c r="GNG640" s="696"/>
      <c r="GNH640" s="697"/>
      <c r="GNI640" s="694"/>
      <c r="GNJ640" s="695"/>
      <c r="GNK640" s="696"/>
      <c r="GNL640" s="697"/>
      <c r="GNM640" s="694"/>
      <c r="GNN640" s="695"/>
      <c r="GNO640" s="696"/>
      <c r="GNP640" s="697"/>
      <c r="GNQ640" s="694"/>
      <c r="GNR640" s="695"/>
      <c r="GNS640" s="696"/>
      <c r="GNT640" s="697"/>
      <c r="GNU640" s="694"/>
      <c r="GNV640" s="695"/>
      <c r="GNW640" s="696"/>
      <c r="GNX640" s="697"/>
      <c r="GNY640" s="694"/>
      <c r="GNZ640" s="695"/>
      <c r="GOA640" s="696"/>
      <c r="GOB640" s="697"/>
      <c r="GOC640" s="694"/>
      <c r="GOD640" s="695"/>
      <c r="GOE640" s="696"/>
      <c r="GOF640" s="697"/>
      <c r="GOG640" s="694"/>
      <c r="GOH640" s="695"/>
      <c r="GOI640" s="696"/>
      <c r="GOJ640" s="697"/>
      <c r="GOK640" s="694"/>
      <c r="GOL640" s="695"/>
      <c r="GOM640" s="696"/>
      <c r="GON640" s="697"/>
      <c r="GOO640" s="694"/>
      <c r="GOP640" s="695"/>
      <c r="GOQ640" s="696"/>
      <c r="GOR640" s="697"/>
      <c r="GOS640" s="694"/>
      <c r="GOT640" s="695"/>
      <c r="GOU640" s="696"/>
      <c r="GOV640" s="697"/>
      <c r="GOW640" s="694"/>
      <c r="GOX640" s="695"/>
      <c r="GOY640" s="696"/>
      <c r="GOZ640" s="697"/>
      <c r="GPA640" s="694"/>
      <c r="GPB640" s="695"/>
      <c r="GPC640" s="696"/>
      <c r="GPD640" s="697"/>
      <c r="GPE640" s="694"/>
      <c r="GPF640" s="695"/>
      <c r="GPG640" s="696"/>
      <c r="GPH640" s="697"/>
      <c r="GPI640" s="694"/>
      <c r="GPJ640" s="695"/>
      <c r="GPK640" s="696"/>
      <c r="GPL640" s="697"/>
      <c r="GPM640" s="694"/>
      <c r="GPN640" s="695"/>
      <c r="GPO640" s="696"/>
      <c r="GPP640" s="697"/>
      <c r="GPQ640" s="694"/>
      <c r="GPR640" s="695"/>
      <c r="GPS640" s="696"/>
      <c r="GPT640" s="697"/>
      <c r="GPU640" s="694"/>
      <c r="GPV640" s="695"/>
      <c r="GPW640" s="696"/>
      <c r="GPX640" s="697"/>
      <c r="GPY640" s="694"/>
      <c r="GPZ640" s="695"/>
      <c r="GQA640" s="696"/>
      <c r="GQB640" s="697"/>
      <c r="GQC640" s="694"/>
      <c r="GQD640" s="695"/>
      <c r="GQE640" s="696"/>
      <c r="GQF640" s="697"/>
      <c r="GQG640" s="694"/>
      <c r="GQH640" s="695"/>
      <c r="GQI640" s="696"/>
      <c r="GQJ640" s="697"/>
      <c r="GQK640" s="694"/>
      <c r="GQL640" s="695"/>
      <c r="GQM640" s="696"/>
      <c r="GQN640" s="697"/>
      <c r="GQO640" s="694"/>
      <c r="GQP640" s="695"/>
      <c r="GQQ640" s="696"/>
      <c r="GQR640" s="697"/>
      <c r="GQS640" s="694"/>
      <c r="GQT640" s="695"/>
      <c r="GQU640" s="696"/>
      <c r="GQV640" s="697"/>
      <c r="GQW640" s="694"/>
      <c r="GQX640" s="695"/>
      <c r="GQY640" s="696"/>
      <c r="GQZ640" s="697"/>
      <c r="GRA640" s="694"/>
      <c r="GRB640" s="695"/>
      <c r="GRC640" s="696"/>
      <c r="GRD640" s="697"/>
      <c r="GRE640" s="694"/>
      <c r="GRF640" s="695"/>
      <c r="GRG640" s="696"/>
      <c r="GRH640" s="697"/>
      <c r="GRI640" s="694"/>
      <c r="GRJ640" s="695"/>
      <c r="GRK640" s="696"/>
      <c r="GRL640" s="697"/>
      <c r="GRM640" s="694"/>
      <c r="GRN640" s="695"/>
      <c r="GRO640" s="696"/>
      <c r="GRP640" s="697"/>
      <c r="GRQ640" s="694"/>
      <c r="GRR640" s="695"/>
      <c r="GRS640" s="696"/>
      <c r="GRT640" s="697"/>
      <c r="GRU640" s="694"/>
      <c r="GRV640" s="695"/>
      <c r="GRW640" s="696"/>
      <c r="GRX640" s="697"/>
      <c r="GRY640" s="694"/>
      <c r="GRZ640" s="695"/>
      <c r="GSA640" s="696"/>
      <c r="GSB640" s="697"/>
      <c r="GSC640" s="694"/>
      <c r="GSD640" s="695"/>
      <c r="GSE640" s="696"/>
      <c r="GSF640" s="697"/>
      <c r="GSG640" s="694"/>
      <c r="GSH640" s="695"/>
      <c r="GSI640" s="696"/>
      <c r="GSJ640" s="697"/>
      <c r="GSK640" s="694"/>
      <c r="GSL640" s="695"/>
      <c r="GSM640" s="696"/>
      <c r="GSN640" s="697"/>
      <c r="GSO640" s="694"/>
      <c r="GSP640" s="695"/>
      <c r="GSQ640" s="696"/>
      <c r="GSR640" s="697"/>
      <c r="GSS640" s="694"/>
      <c r="GST640" s="695"/>
      <c r="GSU640" s="696"/>
      <c r="GSV640" s="697"/>
      <c r="GSW640" s="694"/>
      <c r="GSX640" s="695"/>
      <c r="GSY640" s="696"/>
      <c r="GSZ640" s="697"/>
      <c r="GTA640" s="694"/>
      <c r="GTB640" s="695"/>
      <c r="GTC640" s="696"/>
      <c r="GTD640" s="697"/>
      <c r="GTE640" s="694"/>
      <c r="GTF640" s="695"/>
      <c r="GTG640" s="696"/>
      <c r="GTH640" s="697"/>
      <c r="GTI640" s="694"/>
      <c r="GTJ640" s="695"/>
      <c r="GTK640" s="696"/>
      <c r="GTL640" s="697"/>
      <c r="GTM640" s="694"/>
      <c r="GTN640" s="695"/>
      <c r="GTO640" s="696"/>
      <c r="GTP640" s="697"/>
      <c r="GTQ640" s="694"/>
      <c r="GTR640" s="695"/>
      <c r="GTS640" s="696"/>
      <c r="GTT640" s="697"/>
      <c r="GTU640" s="694"/>
      <c r="GTV640" s="695"/>
      <c r="GTW640" s="696"/>
      <c r="GTX640" s="697"/>
      <c r="GTY640" s="694"/>
      <c r="GTZ640" s="695"/>
      <c r="GUA640" s="696"/>
      <c r="GUB640" s="697"/>
      <c r="GUC640" s="694"/>
      <c r="GUD640" s="695"/>
      <c r="GUE640" s="696"/>
      <c r="GUF640" s="697"/>
      <c r="GUG640" s="694"/>
      <c r="GUH640" s="695"/>
      <c r="GUI640" s="696"/>
      <c r="GUJ640" s="697"/>
      <c r="GUK640" s="694"/>
      <c r="GUL640" s="695"/>
      <c r="GUM640" s="696"/>
      <c r="GUN640" s="697"/>
      <c r="GUO640" s="694"/>
      <c r="GUP640" s="695"/>
      <c r="GUQ640" s="696"/>
      <c r="GUR640" s="697"/>
      <c r="GUS640" s="694"/>
      <c r="GUT640" s="695"/>
      <c r="GUU640" s="696"/>
      <c r="GUV640" s="697"/>
      <c r="GUW640" s="694"/>
      <c r="GUX640" s="695"/>
      <c r="GUY640" s="696"/>
      <c r="GUZ640" s="697"/>
      <c r="GVA640" s="694"/>
      <c r="GVB640" s="695"/>
      <c r="GVC640" s="696"/>
      <c r="GVD640" s="697"/>
      <c r="GVE640" s="694"/>
      <c r="GVF640" s="695"/>
      <c r="GVG640" s="696"/>
      <c r="GVH640" s="697"/>
      <c r="GVI640" s="694"/>
      <c r="GVJ640" s="695"/>
      <c r="GVK640" s="696"/>
      <c r="GVL640" s="697"/>
      <c r="GVM640" s="694"/>
      <c r="GVN640" s="695"/>
      <c r="GVO640" s="696"/>
      <c r="GVP640" s="697"/>
      <c r="GVQ640" s="694"/>
      <c r="GVR640" s="695"/>
      <c r="GVS640" s="696"/>
      <c r="GVT640" s="697"/>
      <c r="GVU640" s="694"/>
      <c r="GVV640" s="695"/>
      <c r="GVW640" s="696"/>
      <c r="GVX640" s="697"/>
      <c r="GVY640" s="694"/>
      <c r="GVZ640" s="695"/>
      <c r="GWA640" s="696"/>
      <c r="GWB640" s="697"/>
      <c r="GWC640" s="694"/>
      <c r="GWD640" s="695"/>
      <c r="GWE640" s="696"/>
      <c r="GWF640" s="697"/>
      <c r="GWG640" s="694"/>
      <c r="GWH640" s="695"/>
      <c r="GWI640" s="696"/>
      <c r="GWJ640" s="697"/>
      <c r="GWK640" s="694"/>
      <c r="GWL640" s="695"/>
      <c r="GWM640" s="696"/>
      <c r="GWN640" s="697"/>
      <c r="GWO640" s="694"/>
      <c r="GWP640" s="695"/>
      <c r="GWQ640" s="696"/>
      <c r="GWR640" s="697"/>
      <c r="GWS640" s="694"/>
      <c r="GWT640" s="695"/>
      <c r="GWU640" s="696"/>
      <c r="GWV640" s="697"/>
      <c r="GWW640" s="694"/>
      <c r="GWX640" s="695"/>
      <c r="GWY640" s="696"/>
      <c r="GWZ640" s="697"/>
      <c r="GXA640" s="694"/>
      <c r="GXB640" s="695"/>
      <c r="GXC640" s="696"/>
      <c r="GXD640" s="697"/>
      <c r="GXE640" s="694"/>
      <c r="GXF640" s="695"/>
      <c r="GXG640" s="696"/>
      <c r="GXH640" s="697"/>
      <c r="GXI640" s="694"/>
      <c r="GXJ640" s="695"/>
      <c r="GXK640" s="696"/>
      <c r="GXL640" s="697"/>
      <c r="GXM640" s="694"/>
      <c r="GXN640" s="695"/>
      <c r="GXO640" s="696"/>
      <c r="GXP640" s="697"/>
      <c r="GXQ640" s="694"/>
      <c r="GXR640" s="695"/>
      <c r="GXS640" s="696"/>
      <c r="GXT640" s="697"/>
      <c r="GXU640" s="694"/>
      <c r="GXV640" s="695"/>
      <c r="GXW640" s="696"/>
      <c r="GXX640" s="697"/>
      <c r="GXY640" s="694"/>
      <c r="GXZ640" s="695"/>
      <c r="GYA640" s="696"/>
      <c r="GYB640" s="697"/>
      <c r="GYC640" s="694"/>
      <c r="GYD640" s="695"/>
      <c r="GYE640" s="696"/>
      <c r="GYF640" s="697"/>
      <c r="GYG640" s="694"/>
      <c r="GYH640" s="695"/>
      <c r="GYI640" s="696"/>
      <c r="GYJ640" s="697"/>
      <c r="GYK640" s="694"/>
      <c r="GYL640" s="695"/>
      <c r="GYM640" s="696"/>
      <c r="GYN640" s="697"/>
      <c r="GYO640" s="694"/>
      <c r="GYP640" s="695"/>
      <c r="GYQ640" s="696"/>
      <c r="GYR640" s="697"/>
      <c r="GYS640" s="694"/>
      <c r="GYT640" s="695"/>
      <c r="GYU640" s="696"/>
      <c r="GYV640" s="697"/>
      <c r="GYW640" s="694"/>
      <c r="GYX640" s="695"/>
      <c r="GYY640" s="696"/>
      <c r="GYZ640" s="697"/>
      <c r="GZA640" s="694"/>
      <c r="GZB640" s="695"/>
      <c r="GZC640" s="696"/>
      <c r="GZD640" s="697"/>
      <c r="GZE640" s="694"/>
      <c r="GZF640" s="695"/>
      <c r="GZG640" s="696"/>
      <c r="GZH640" s="697"/>
      <c r="GZI640" s="694"/>
      <c r="GZJ640" s="695"/>
      <c r="GZK640" s="696"/>
      <c r="GZL640" s="697"/>
      <c r="GZM640" s="694"/>
      <c r="GZN640" s="695"/>
      <c r="GZO640" s="696"/>
      <c r="GZP640" s="697"/>
      <c r="GZQ640" s="694"/>
      <c r="GZR640" s="695"/>
      <c r="GZS640" s="696"/>
      <c r="GZT640" s="697"/>
      <c r="GZU640" s="694"/>
      <c r="GZV640" s="695"/>
      <c r="GZW640" s="696"/>
      <c r="GZX640" s="697"/>
      <c r="GZY640" s="694"/>
      <c r="GZZ640" s="695"/>
      <c r="HAA640" s="696"/>
      <c r="HAB640" s="697"/>
      <c r="HAC640" s="694"/>
      <c r="HAD640" s="695"/>
      <c r="HAE640" s="696"/>
      <c r="HAF640" s="697"/>
      <c r="HAG640" s="694"/>
      <c r="HAH640" s="695"/>
      <c r="HAI640" s="696"/>
      <c r="HAJ640" s="697"/>
      <c r="HAK640" s="694"/>
      <c r="HAL640" s="695"/>
      <c r="HAM640" s="696"/>
      <c r="HAN640" s="697"/>
      <c r="HAO640" s="694"/>
      <c r="HAP640" s="695"/>
      <c r="HAQ640" s="696"/>
      <c r="HAR640" s="697"/>
      <c r="HAS640" s="694"/>
      <c r="HAT640" s="695"/>
      <c r="HAU640" s="696"/>
      <c r="HAV640" s="697"/>
      <c r="HAW640" s="694"/>
      <c r="HAX640" s="695"/>
      <c r="HAY640" s="696"/>
      <c r="HAZ640" s="697"/>
      <c r="HBA640" s="694"/>
      <c r="HBB640" s="695"/>
      <c r="HBC640" s="696"/>
      <c r="HBD640" s="697"/>
      <c r="HBE640" s="694"/>
      <c r="HBF640" s="695"/>
      <c r="HBG640" s="696"/>
      <c r="HBH640" s="697"/>
      <c r="HBI640" s="694"/>
      <c r="HBJ640" s="695"/>
      <c r="HBK640" s="696"/>
      <c r="HBL640" s="697"/>
      <c r="HBM640" s="694"/>
      <c r="HBN640" s="695"/>
      <c r="HBO640" s="696"/>
      <c r="HBP640" s="697"/>
      <c r="HBQ640" s="694"/>
      <c r="HBR640" s="695"/>
      <c r="HBS640" s="696"/>
      <c r="HBT640" s="697"/>
      <c r="HBU640" s="694"/>
      <c r="HBV640" s="695"/>
      <c r="HBW640" s="696"/>
      <c r="HBX640" s="697"/>
      <c r="HBY640" s="694"/>
      <c r="HBZ640" s="695"/>
      <c r="HCA640" s="696"/>
      <c r="HCB640" s="697"/>
      <c r="HCC640" s="694"/>
      <c r="HCD640" s="695"/>
      <c r="HCE640" s="696"/>
      <c r="HCF640" s="697"/>
      <c r="HCG640" s="694"/>
      <c r="HCH640" s="695"/>
      <c r="HCI640" s="696"/>
      <c r="HCJ640" s="697"/>
      <c r="HCK640" s="694"/>
      <c r="HCL640" s="695"/>
      <c r="HCM640" s="696"/>
      <c r="HCN640" s="697"/>
      <c r="HCO640" s="694"/>
      <c r="HCP640" s="695"/>
      <c r="HCQ640" s="696"/>
      <c r="HCR640" s="697"/>
      <c r="HCS640" s="694"/>
      <c r="HCT640" s="695"/>
      <c r="HCU640" s="696"/>
      <c r="HCV640" s="697"/>
      <c r="HCW640" s="694"/>
      <c r="HCX640" s="695"/>
      <c r="HCY640" s="696"/>
      <c r="HCZ640" s="697"/>
      <c r="HDA640" s="694"/>
      <c r="HDB640" s="695"/>
      <c r="HDC640" s="696"/>
      <c r="HDD640" s="697"/>
      <c r="HDE640" s="694"/>
      <c r="HDF640" s="695"/>
      <c r="HDG640" s="696"/>
      <c r="HDH640" s="697"/>
      <c r="HDI640" s="694"/>
      <c r="HDJ640" s="695"/>
      <c r="HDK640" s="696"/>
      <c r="HDL640" s="697"/>
      <c r="HDM640" s="694"/>
      <c r="HDN640" s="695"/>
      <c r="HDO640" s="696"/>
      <c r="HDP640" s="697"/>
      <c r="HDQ640" s="694"/>
      <c r="HDR640" s="695"/>
      <c r="HDS640" s="696"/>
      <c r="HDT640" s="697"/>
      <c r="HDU640" s="694"/>
      <c r="HDV640" s="695"/>
      <c r="HDW640" s="696"/>
      <c r="HDX640" s="697"/>
      <c r="HDY640" s="694"/>
      <c r="HDZ640" s="695"/>
      <c r="HEA640" s="696"/>
      <c r="HEB640" s="697"/>
      <c r="HEC640" s="694"/>
      <c r="HED640" s="695"/>
      <c r="HEE640" s="696"/>
      <c r="HEF640" s="697"/>
      <c r="HEG640" s="694"/>
      <c r="HEH640" s="695"/>
      <c r="HEI640" s="696"/>
      <c r="HEJ640" s="697"/>
      <c r="HEK640" s="694"/>
      <c r="HEL640" s="695"/>
      <c r="HEM640" s="696"/>
      <c r="HEN640" s="697"/>
      <c r="HEO640" s="694"/>
      <c r="HEP640" s="695"/>
      <c r="HEQ640" s="696"/>
      <c r="HER640" s="697"/>
      <c r="HES640" s="694"/>
      <c r="HET640" s="695"/>
      <c r="HEU640" s="696"/>
      <c r="HEV640" s="697"/>
      <c r="HEW640" s="694"/>
      <c r="HEX640" s="695"/>
      <c r="HEY640" s="696"/>
      <c r="HEZ640" s="697"/>
      <c r="HFA640" s="694"/>
      <c r="HFB640" s="695"/>
      <c r="HFC640" s="696"/>
      <c r="HFD640" s="697"/>
      <c r="HFE640" s="694"/>
      <c r="HFF640" s="695"/>
      <c r="HFG640" s="696"/>
      <c r="HFH640" s="697"/>
      <c r="HFI640" s="694"/>
      <c r="HFJ640" s="695"/>
      <c r="HFK640" s="696"/>
      <c r="HFL640" s="697"/>
      <c r="HFM640" s="694"/>
      <c r="HFN640" s="695"/>
      <c r="HFO640" s="696"/>
      <c r="HFP640" s="697"/>
      <c r="HFQ640" s="694"/>
      <c r="HFR640" s="695"/>
      <c r="HFS640" s="696"/>
      <c r="HFT640" s="697"/>
      <c r="HFU640" s="694"/>
      <c r="HFV640" s="695"/>
      <c r="HFW640" s="696"/>
      <c r="HFX640" s="697"/>
      <c r="HFY640" s="694"/>
      <c r="HFZ640" s="695"/>
      <c r="HGA640" s="696"/>
      <c r="HGB640" s="697"/>
      <c r="HGC640" s="694"/>
      <c r="HGD640" s="695"/>
      <c r="HGE640" s="696"/>
      <c r="HGF640" s="697"/>
      <c r="HGG640" s="694"/>
      <c r="HGH640" s="695"/>
      <c r="HGI640" s="696"/>
      <c r="HGJ640" s="697"/>
      <c r="HGK640" s="694"/>
      <c r="HGL640" s="695"/>
      <c r="HGM640" s="696"/>
      <c r="HGN640" s="697"/>
      <c r="HGO640" s="694"/>
      <c r="HGP640" s="695"/>
      <c r="HGQ640" s="696"/>
      <c r="HGR640" s="697"/>
      <c r="HGS640" s="694"/>
      <c r="HGT640" s="695"/>
      <c r="HGU640" s="696"/>
      <c r="HGV640" s="697"/>
      <c r="HGW640" s="694"/>
      <c r="HGX640" s="695"/>
      <c r="HGY640" s="696"/>
      <c r="HGZ640" s="697"/>
      <c r="HHA640" s="694"/>
      <c r="HHB640" s="695"/>
      <c r="HHC640" s="696"/>
      <c r="HHD640" s="697"/>
      <c r="HHE640" s="694"/>
      <c r="HHF640" s="695"/>
      <c r="HHG640" s="696"/>
      <c r="HHH640" s="697"/>
      <c r="HHI640" s="694"/>
      <c r="HHJ640" s="695"/>
      <c r="HHK640" s="696"/>
      <c r="HHL640" s="697"/>
      <c r="HHM640" s="694"/>
      <c r="HHN640" s="695"/>
      <c r="HHO640" s="696"/>
      <c r="HHP640" s="697"/>
      <c r="HHQ640" s="694"/>
      <c r="HHR640" s="695"/>
      <c r="HHS640" s="696"/>
      <c r="HHT640" s="697"/>
      <c r="HHU640" s="694"/>
      <c r="HHV640" s="695"/>
      <c r="HHW640" s="696"/>
      <c r="HHX640" s="697"/>
      <c r="HHY640" s="694"/>
      <c r="HHZ640" s="695"/>
      <c r="HIA640" s="696"/>
      <c r="HIB640" s="697"/>
      <c r="HIC640" s="694"/>
      <c r="HID640" s="695"/>
      <c r="HIE640" s="696"/>
      <c r="HIF640" s="697"/>
      <c r="HIG640" s="694"/>
      <c r="HIH640" s="695"/>
      <c r="HII640" s="696"/>
      <c r="HIJ640" s="697"/>
      <c r="HIK640" s="694"/>
      <c r="HIL640" s="695"/>
      <c r="HIM640" s="696"/>
      <c r="HIN640" s="697"/>
      <c r="HIO640" s="694"/>
      <c r="HIP640" s="695"/>
      <c r="HIQ640" s="696"/>
      <c r="HIR640" s="697"/>
      <c r="HIS640" s="694"/>
      <c r="HIT640" s="695"/>
      <c r="HIU640" s="696"/>
      <c r="HIV640" s="697"/>
      <c r="HIW640" s="694"/>
      <c r="HIX640" s="695"/>
      <c r="HIY640" s="696"/>
      <c r="HIZ640" s="697"/>
      <c r="HJA640" s="694"/>
      <c r="HJB640" s="695"/>
      <c r="HJC640" s="696"/>
      <c r="HJD640" s="697"/>
      <c r="HJE640" s="694"/>
      <c r="HJF640" s="695"/>
      <c r="HJG640" s="696"/>
      <c r="HJH640" s="697"/>
      <c r="HJI640" s="694"/>
      <c r="HJJ640" s="695"/>
      <c r="HJK640" s="696"/>
      <c r="HJL640" s="697"/>
      <c r="HJM640" s="694"/>
      <c r="HJN640" s="695"/>
      <c r="HJO640" s="696"/>
      <c r="HJP640" s="697"/>
      <c r="HJQ640" s="694"/>
      <c r="HJR640" s="695"/>
      <c r="HJS640" s="696"/>
      <c r="HJT640" s="697"/>
      <c r="HJU640" s="694"/>
      <c r="HJV640" s="695"/>
      <c r="HJW640" s="696"/>
      <c r="HJX640" s="697"/>
      <c r="HJY640" s="694"/>
      <c r="HJZ640" s="695"/>
      <c r="HKA640" s="696"/>
      <c r="HKB640" s="697"/>
      <c r="HKC640" s="694"/>
      <c r="HKD640" s="695"/>
      <c r="HKE640" s="696"/>
      <c r="HKF640" s="697"/>
      <c r="HKG640" s="694"/>
      <c r="HKH640" s="695"/>
      <c r="HKI640" s="696"/>
      <c r="HKJ640" s="697"/>
      <c r="HKK640" s="694"/>
      <c r="HKL640" s="695"/>
      <c r="HKM640" s="696"/>
      <c r="HKN640" s="697"/>
      <c r="HKO640" s="694"/>
      <c r="HKP640" s="695"/>
      <c r="HKQ640" s="696"/>
      <c r="HKR640" s="697"/>
      <c r="HKS640" s="694"/>
      <c r="HKT640" s="695"/>
      <c r="HKU640" s="696"/>
      <c r="HKV640" s="697"/>
      <c r="HKW640" s="694"/>
      <c r="HKX640" s="695"/>
      <c r="HKY640" s="696"/>
      <c r="HKZ640" s="697"/>
      <c r="HLA640" s="694"/>
      <c r="HLB640" s="695"/>
      <c r="HLC640" s="696"/>
      <c r="HLD640" s="697"/>
      <c r="HLE640" s="694"/>
      <c r="HLF640" s="695"/>
      <c r="HLG640" s="696"/>
      <c r="HLH640" s="697"/>
      <c r="HLI640" s="694"/>
      <c r="HLJ640" s="695"/>
      <c r="HLK640" s="696"/>
      <c r="HLL640" s="697"/>
      <c r="HLM640" s="694"/>
      <c r="HLN640" s="695"/>
      <c r="HLO640" s="696"/>
      <c r="HLP640" s="697"/>
      <c r="HLQ640" s="694"/>
      <c r="HLR640" s="695"/>
      <c r="HLS640" s="696"/>
      <c r="HLT640" s="697"/>
      <c r="HLU640" s="694"/>
      <c r="HLV640" s="695"/>
      <c r="HLW640" s="696"/>
      <c r="HLX640" s="697"/>
      <c r="HLY640" s="694"/>
      <c r="HLZ640" s="695"/>
      <c r="HMA640" s="696"/>
      <c r="HMB640" s="697"/>
      <c r="HMC640" s="694"/>
      <c r="HMD640" s="695"/>
      <c r="HME640" s="696"/>
      <c r="HMF640" s="697"/>
      <c r="HMG640" s="694"/>
      <c r="HMH640" s="695"/>
      <c r="HMI640" s="696"/>
      <c r="HMJ640" s="697"/>
      <c r="HMK640" s="694"/>
      <c r="HML640" s="695"/>
      <c r="HMM640" s="696"/>
      <c r="HMN640" s="697"/>
      <c r="HMO640" s="694"/>
      <c r="HMP640" s="695"/>
      <c r="HMQ640" s="696"/>
      <c r="HMR640" s="697"/>
      <c r="HMS640" s="694"/>
      <c r="HMT640" s="695"/>
      <c r="HMU640" s="696"/>
      <c r="HMV640" s="697"/>
      <c r="HMW640" s="694"/>
      <c r="HMX640" s="695"/>
      <c r="HMY640" s="696"/>
      <c r="HMZ640" s="697"/>
      <c r="HNA640" s="694"/>
      <c r="HNB640" s="695"/>
      <c r="HNC640" s="696"/>
      <c r="HND640" s="697"/>
      <c r="HNE640" s="694"/>
      <c r="HNF640" s="695"/>
      <c r="HNG640" s="696"/>
      <c r="HNH640" s="697"/>
      <c r="HNI640" s="694"/>
      <c r="HNJ640" s="695"/>
      <c r="HNK640" s="696"/>
      <c r="HNL640" s="697"/>
      <c r="HNM640" s="694"/>
      <c r="HNN640" s="695"/>
      <c r="HNO640" s="696"/>
      <c r="HNP640" s="697"/>
      <c r="HNQ640" s="694"/>
      <c r="HNR640" s="695"/>
      <c r="HNS640" s="696"/>
      <c r="HNT640" s="697"/>
      <c r="HNU640" s="694"/>
      <c r="HNV640" s="695"/>
      <c r="HNW640" s="696"/>
      <c r="HNX640" s="697"/>
      <c r="HNY640" s="694"/>
      <c r="HNZ640" s="695"/>
      <c r="HOA640" s="696"/>
      <c r="HOB640" s="697"/>
      <c r="HOC640" s="694"/>
      <c r="HOD640" s="695"/>
      <c r="HOE640" s="696"/>
      <c r="HOF640" s="697"/>
      <c r="HOG640" s="694"/>
      <c r="HOH640" s="695"/>
      <c r="HOI640" s="696"/>
      <c r="HOJ640" s="697"/>
      <c r="HOK640" s="694"/>
      <c r="HOL640" s="695"/>
      <c r="HOM640" s="696"/>
      <c r="HON640" s="697"/>
      <c r="HOO640" s="694"/>
      <c r="HOP640" s="695"/>
      <c r="HOQ640" s="696"/>
      <c r="HOR640" s="697"/>
      <c r="HOS640" s="694"/>
      <c r="HOT640" s="695"/>
      <c r="HOU640" s="696"/>
      <c r="HOV640" s="697"/>
      <c r="HOW640" s="694"/>
      <c r="HOX640" s="695"/>
      <c r="HOY640" s="696"/>
      <c r="HOZ640" s="697"/>
      <c r="HPA640" s="694"/>
      <c r="HPB640" s="695"/>
      <c r="HPC640" s="696"/>
      <c r="HPD640" s="697"/>
      <c r="HPE640" s="694"/>
      <c r="HPF640" s="695"/>
      <c r="HPG640" s="696"/>
      <c r="HPH640" s="697"/>
      <c r="HPI640" s="694"/>
      <c r="HPJ640" s="695"/>
      <c r="HPK640" s="696"/>
      <c r="HPL640" s="697"/>
      <c r="HPM640" s="694"/>
      <c r="HPN640" s="695"/>
      <c r="HPO640" s="696"/>
      <c r="HPP640" s="697"/>
      <c r="HPQ640" s="694"/>
      <c r="HPR640" s="695"/>
      <c r="HPS640" s="696"/>
      <c r="HPT640" s="697"/>
      <c r="HPU640" s="694"/>
      <c r="HPV640" s="695"/>
      <c r="HPW640" s="696"/>
      <c r="HPX640" s="697"/>
      <c r="HPY640" s="694"/>
      <c r="HPZ640" s="695"/>
      <c r="HQA640" s="696"/>
      <c r="HQB640" s="697"/>
      <c r="HQC640" s="694"/>
      <c r="HQD640" s="695"/>
      <c r="HQE640" s="696"/>
      <c r="HQF640" s="697"/>
      <c r="HQG640" s="694"/>
      <c r="HQH640" s="695"/>
      <c r="HQI640" s="696"/>
      <c r="HQJ640" s="697"/>
      <c r="HQK640" s="694"/>
      <c r="HQL640" s="695"/>
      <c r="HQM640" s="696"/>
      <c r="HQN640" s="697"/>
      <c r="HQO640" s="694"/>
      <c r="HQP640" s="695"/>
      <c r="HQQ640" s="696"/>
      <c r="HQR640" s="697"/>
      <c r="HQS640" s="694"/>
      <c r="HQT640" s="695"/>
      <c r="HQU640" s="696"/>
      <c r="HQV640" s="697"/>
      <c r="HQW640" s="694"/>
      <c r="HQX640" s="695"/>
      <c r="HQY640" s="696"/>
      <c r="HQZ640" s="697"/>
      <c r="HRA640" s="694"/>
      <c r="HRB640" s="695"/>
      <c r="HRC640" s="696"/>
      <c r="HRD640" s="697"/>
      <c r="HRE640" s="694"/>
      <c r="HRF640" s="695"/>
      <c r="HRG640" s="696"/>
      <c r="HRH640" s="697"/>
      <c r="HRI640" s="694"/>
      <c r="HRJ640" s="695"/>
      <c r="HRK640" s="696"/>
      <c r="HRL640" s="697"/>
      <c r="HRM640" s="694"/>
      <c r="HRN640" s="695"/>
      <c r="HRO640" s="696"/>
      <c r="HRP640" s="697"/>
      <c r="HRQ640" s="694"/>
      <c r="HRR640" s="695"/>
      <c r="HRS640" s="696"/>
      <c r="HRT640" s="697"/>
      <c r="HRU640" s="694"/>
      <c r="HRV640" s="695"/>
      <c r="HRW640" s="696"/>
      <c r="HRX640" s="697"/>
      <c r="HRY640" s="694"/>
      <c r="HRZ640" s="695"/>
      <c r="HSA640" s="696"/>
      <c r="HSB640" s="697"/>
      <c r="HSC640" s="694"/>
      <c r="HSD640" s="695"/>
      <c r="HSE640" s="696"/>
      <c r="HSF640" s="697"/>
      <c r="HSG640" s="694"/>
      <c r="HSH640" s="695"/>
      <c r="HSI640" s="696"/>
      <c r="HSJ640" s="697"/>
      <c r="HSK640" s="694"/>
      <c r="HSL640" s="695"/>
      <c r="HSM640" s="696"/>
      <c r="HSN640" s="697"/>
      <c r="HSO640" s="694"/>
      <c r="HSP640" s="695"/>
      <c r="HSQ640" s="696"/>
      <c r="HSR640" s="697"/>
      <c r="HSS640" s="694"/>
      <c r="HST640" s="695"/>
      <c r="HSU640" s="696"/>
      <c r="HSV640" s="697"/>
      <c r="HSW640" s="694"/>
      <c r="HSX640" s="695"/>
      <c r="HSY640" s="696"/>
      <c r="HSZ640" s="697"/>
      <c r="HTA640" s="694"/>
      <c r="HTB640" s="695"/>
      <c r="HTC640" s="696"/>
      <c r="HTD640" s="697"/>
      <c r="HTE640" s="694"/>
      <c r="HTF640" s="695"/>
      <c r="HTG640" s="696"/>
      <c r="HTH640" s="697"/>
      <c r="HTI640" s="694"/>
      <c r="HTJ640" s="695"/>
      <c r="HTK640" s="696"/>
      <c r="HTL640" s="697"/>
      <c r="HTM640" s="694"/>
      <c r="HTN640" s="695"/>
      <c r="HTO640" s="696"/>
      <c r="HTP640" s="697"/>
      <c r="HTQ640" s="694"/>
      <c r="HTR640" s="695"/>
      <c r="HTS640" s="696"/>
      <c r="HTT640" s="697"/>
      <c r="HTU640" s="694"/>
      <c r="HTV640" s="695"/>
      <c r="HTW640" s="696"/>
      <c r="HTX640" s="697"/>
      <c r="HTY640" s="694"/>
      <c r="HTZ640" s="695"/>
      <c r="HUA640" s="696"/>
      <c r="HUB640" s="697"/>
      <c r="HUC640" s="694"/>
      <c r="HUD640" s="695"/>
      <c r="HUE640" s="696"/>
      <c r="HUF640" s="697"/>
      <c r="HUG640" s="694"/>
      <c r="HUH640" s="695"/>
      <c r="HUI640" s="696"/>
      <c r="HUJ640" s="697"/>
      <c r="HUK640" s="694"/>
      <c r="HUL640" s="695"/>
      <c r="HUM640" s="696"/>
      <c r="HUN640" s="697"/>
      <c r="HUO640" s="694"/>
      <c r="HUP640" s="695"/>
      <c r="HUQ640" s="696"/>
      <c r="HUR640" s="697"/>
      <c r="HUS640" s="694"/>
      <c r="HUT640" s="695"/>
      <c r="HUU640" s="696"/>
      <c r="HUV640" s="697"/>
      <c r="HUW640" s="694"/>
      <c r="HUX640" s="695"/>
      <c r="HUY640" s="696"/>
      <c r="HUZ640" s="697"/>
      <c r="HVA640" s="694"/>
      <c r="HVB640" s="695"/>
      <c r="HVC640" s="696"/>
      <c r="HVD640" s="697"/>
      <c r="HVE640" s="694"/>
      <c r="HVF640" s="695"/>
      <c r="HVG640" s="696"/>
      <c r="HVH640" s="697"/>
      <c r="HVI640" s="694"/>
      <c r="HVJ640" s="695"/>
      <c r="HVK640" s="696"/>
      <c r="HVL640" s="697"/>
      <c r="HVM640" s="694"/>
      <c r="HVN640" s="695"/>
      <c r="HVO640" s="696"/>
      <c r="HVP640" s="697"/>
      <c r="HVQ640" s="694"/>
      <c r="HVR640" s="695"/>
      <c r="HVS640" s="696"/>
      <c r="HVT640" s="697"/>
      <c r="HVU640" s="694"/>
      <c r="HVV640" s="695"/>
      <c r="HVW640" s="696"/>
      <c r="HVX640" s="697"/>
      <c r="HVY640" s="694"/>
      <c r="HVZ640" s="695"/>
      <c r="HWA640" s="696"/>
      <c r="HWB640" s="697"/>
      <c r="HWC640" s="694"/>
      <c r="HWD640" s="695"/>
      <c r="HWE640" s="696"/>
      <c r="HWF640" s="697"/>
      <c r="HWG640" s="694"/>
      <c r="HWH640" s="695"/>
      <c r="HWI640" s="696"/>
      <c r="HWJ640" s="697"/>
      <c r="HWK640" s="694"/>
      <c r="HWL640" s="695"/>
      <c r="HWM640" s="696"/>
      <c r="HWN640" s="697"/>
      <c r="HWO640" s="694"/>
      <c r="HWP640" s="695"/>
      <c r="HWQ640" s="696"/>
      <c r="HWR640" s="697"/>
      <c r="HWS640" s="694"/>
      <c r="HWT640" s="695"/>
      <c r="HWU640" s="696"/>
      <c r="HWV640" s="697"/>
      <c r="HWW640" s="694"/>
      <c r="HWX640" s="695"/>
      <c r="HWY640" s="696"/>
      <c r="HWZ640" s="697"/>
      <c r="HXA640" s="694"/>
      <c r="HXB640" s="695"/>
      <c r="HXC640" s="696"/>
      <c r="HXD640" s="697"/>
      <c r="HXE640" s="694"/>
      <c r="HXF640" s="695"/>
      <c r="HXG640" s="696"/>
      <c r="HXH640" s="697"/>
      <c r="HXI640" s="694"/>
      <c r="HXJ640" s="695"/>
      <c r="HXK640" s="696"/>
      <c r="HXL640" s="697"/>
      <c r="HXM640" s="694"/>
      <c r="HXN640" s="695"/>
      <c r="HXO640" s="696"/>
      <c r="HXP640" s="697"/>
      <c r="HXQ640" s="694"/>
      <c r="HXR640" s="695"/>
      <c r="HXS640" s="696"/>
      <c r="HXT640" s="697"/>
      <c r="HXU640" s="694"/>
      <c r="HXV640" s="695"/>
      <c r="HXW640" s="696"/>
      <c r="HXX640" s="697"/>
      <c r="HXY640" s="694"/>
      <c r="HXZ640" s="695"/>
      <c r="HYA640" s="696"/>
      <c r="HYB640" s="697"/>
      <c r="HYC640" s="694"/>
      <c r="HYD640" s="695"/>
      <c r="HYE640" s="696"/>
      <c r="HYF640" s="697"/>
      <c r="HYG640" s="694"/>
      <c r="HYH640" s="695"/>
      <c r="HYI640" s="696"/>
      <c r="HYJ640" s="697"/>
      <c r="HYK640" s="694"/>
      <c r="HYL640" s="695"/>
      <c r="HYM640" s="696"/>
      <c r="HYN640" s="697"/>
      <c r="HYO640" s="694"/>
      <c r="HYP640" s="695"/>
      <c r="HYQ640" s="696"/>
      <c r="HYR640" s="697"/>
      <c r="HYS640" s="694"/>
      <c r="HYT640" s="695"/>
      <c r="HYU640" s="696"/>
      <c r="HYV640" s="697"/>
      <c r="HYW640" s="694"/>
      <c r="HYX640" s="695"/>
      <c r="HYY640" s="696"/>
      <c r="HYZ640" s="697"/>
      <c r="HZA640" s="694"/>
      <c r="HZB640" s="695"/>
      <c r="HZC640" s="696"/>
      <c r="HZD640" s="697"/>
      <c r="HZE640" s="694"/>
      <c r="HZF640" s="695"/>
      <c r="HZG640" s="696"/>
      <c r="HZH640" s="697"/>
      <c r="HZI640" s="694"/>
      <c r="HZJ640" s="695"/>
      <c r="HZK640" s="696"/>
      <c r="HZL640" s="697"/>
      <c r="HZM640" s="694"/>
      <c r="HZN640" s="695"/>
      <c r="HZO640" s="696"/>
      <c r="HZP640" s="697"/>
      <c r="HZQ640" s="694"/>
      <c r="HZR640" s="695"/>
      <c r="HZS640" s="696"/>
      <c r="HZT640" s="697"/>
      <c r="HZU640" s="694"/>
      <c r="HZV640" s="695"/>
      <c r="HZW640" s="696"/>
      <c r="HZX640" s="697"/>
      <c r="HZY640" s="694"/>
      <c r="HZZ640" s="695"/>
      <c r="IAA640" s="696"/>
      <c r="IAB640" s="697"/>
      <c r="IAC640" s="694"/>
      <c r="IAD640" s="695"/>
      <c r="IAE640" s="696"/>
      <c r="IAF640" s="697"/>
      <c r="IAG640" s="694"/>
      <c r="IAH640" s="695"/>
      <c r="IAI640" s="696"/>
      <c r="IAJ640" s="697"/>
      <c r="IAK640" s="694"/>
      <c r="IAL640" s="695"/>
      <c r="IAM640" s="696"/>
      <c r="IAN640" s="697"/>
      <c r="IAO640" s="694"/>
      <c r="IAP640" s="695"/>
      <c r="IAQ640" s="696"/>
      <c r="IAR640" s="697"/>
      <c r="IAS640" s="694"/>
      <c r="IAT640" s="695"/>
      <c r="IAU640" s="696"/>
      <c r="IAV640" s="697"/>
      <c r="IAW640" s="694"/>
      <c r="IAX640" s="695"/>
      <c r="IAY640" s="696"/>
      <c r="IAZ640" s="697"/>
      <c r="IBA640" s="694"/>
      <c r="IBB640" s="695"/>
      <c r="IBC640" s="696"/>
      <c r="IBD640" s="697"/>
      <c r="IBE640" s="694"/>
      <c r="IBF640" s="695"/>
      <c r="IBG640" s="696"/>
      <c r="IBH640" s="697"/>
      <c r="IBI640" s="694"/>
      <c r="IBJ640" s="695"/>
      <c r="IBK640" s="696"/>
      <c r="IBL640" s="697"/>
      <c r="IBM640" s="694"/>
      <c r="IBN640" s="695"/>
      <c r="IBO640" s="696"/>
      <c r="IBP640" s="697"/>
      <c r="IBQ640" s="694"/>
      <c r="IBR640" s="695"/>
      <c r="IBS640" s="696"/>
      <c r="IBT640" s="697"/>
      <c r="IBU640" s="694"/>
      <c r="IBV640" s="695"/>
      <c r="IBW640" s="696"/>
      <c r="IBX640" s="697"/>
      <c r="IBY640" s="694"/>
      <c r="IBZ640" s="695"/>
      <c r="ICA640" s="696"/>
      <c r="ICB640" s="697"/>
      <c r="ICC640" s="694"/>
      <c r="ICD640" s="695"/>
      <c r="ICE640" s="696"/>
      <c r="ICF640" s="697"/>
      <c r="ICG640" s="694"/>
      <c r="ICH640" s="695"/>
      <c r="ICI640" s="696"/>
      <c r="ICJ640" s="697"/>
      <c r="ICK640" s="694"/>
      <c r="ICL640" s="695"/>
      <c r="ICM640" s="696"/>
      <c r="ICN640" s="697"/>
      <c r="ICO640" s="694"/>
      <c r="ICP640" s="695"/>
      <c r="ICQ640" s="696"/>
      <c r="ICR640" s="697"/>
      <c r="ICS640" s="694"/>
      <c r="ICT640" s="695"/>
      <c r="ICU640" s="696"/>
      <c r="ICV640" s="697"/>
      <c r="ICW640" s="694"/>
      <c r="ICX640" s="695"/>
      <c r="ICY640" s="696"/>
      <c r="ICZ640" s="697"/>
      <c r="IDA640" s="694"/>
      <c r="IDB640" s="695"/>
      <c r="IDC640" s="696"/>
      <c r="IDD640" s="697"/>
      <c r="IDE640" s="694"/>
      <c r="IDF640" s="695"/>
      <c r="IDG640" s="696"/>
      <c r="IDH640" s="697"/>
      <c r="IDI640" s="694"/>
      <c r="IDJ640" s="695"/>
      <c r="IDK640" s="696"/>
      <c r="IDL640" s="697"/>
      <c r="IDM640" s="694"/>
      <c r="IDN640" s="695"/>
      <c r="IDO640" s="696"/>
      <c r="IDP640" s="697"/>
      <c r="IDQ640" s="694"/>
      <c r="IDR640" s="695"/>
      <c r="IDS640" s="696"/>
      <c r="IDT640" s="697"/>
      <c r="IDU640" s="694"/>
      <c r="IDV640" s="695"/>
      <c r="IDW640" s="696"/>
      <c r="IDX640" s="697"/>
      <c r="IDY640" s="694"/>
      <c r="IDZ640" s="695"/>
      <c r="IEA640" s="696"/>
      <c r="IEB640" s="697"/>
      <c r="IEC640" s="694"/>
      <c r="IED640" s="695"/>
      <c r="IEE640" s="696"/>
      <c r="IEF640" s="697"/>
      <c r="IEG640" s="694"/>
      <c r="IEH640" s="695"/>
      <c r="IEI640" s="696"/>
      <c r="IEJ640" s="697"/>
      <c r="IEK640" s="694"/>
      <c r="IEL640" s="695"/>
      <c r="IEM640" s="696"/>
      <c r="IEN640" s="697"/>
      <c r="IEO640" s="694"/>
      <c r="IEP640" s="695"/>
      <c r="IEQ640" s="696"/>
      <c r="IER640" s="697"/>
      <c r="IES640" s="694"/>
      <c r="IET640" s="695"/>
      <c r="IEU640" s="696"/>
      <c r="IEV640" s="697"/>
      <c r="IEW640" s="694"/>
      <c r="IEX640" s="695"/>
      <c r="IEY640" s="696"/>
      <c r="IEZ640" s="697"/>
      <c r="IFA640" s="694"/>
      <c r="IFB640" s="695"/>
      <c r="IFC640" s="696"/>
      <c r="IFD640" s="697"/>
      <c r="IFE640" s="694"/>
      <c r="IFF640" s="695"/>
      <c r="IFG640" s="696"/>
      <c r="IFH640" s="697"/>
      <c r="IFI640" s="694"/>
      <c r="IFJ640" s="695"/>
      <c r="IFK640" s="696"/>
      <c r="IFL640" s="697"/>
      <c r="IFM640" s="694"/>
      <c r="IFN640" s="695"/>
      <c r="IFO640" s="696"/>
      <c r="IFP640" s="697"/>
      <c r="IFQ640" s="694"/>
      <c r="IFR640" s="695"/>
      <c r="IFS640" s="696"/>
      <c r="IFT640" s="697"/>
      <c r="IFU640" s="694"/>
      <c r="IFV640" s="695"/>
      <c r="IFW640" s="696"/>
      <c r="IFX640" s="697"/>
      <c r="IFY640" s="694"/>
      <c r="IFZ640" s="695"/>
      <c r="IGA640" s="696"/>
      <c r="IGB640" s="697"/>
      <c r="IGC640" s="694"/>
      <c r="IGD640" s="695"/>
      <c r="IGE640" s="696"/>
      <c r="IGF640" s="697"/>
      <c r="IGG640" s="694"/>
      <c r="IGH640" s="695"/>
      <c r="IGI640" s="696"/>
      <c r="IGJ640" s="697"/>
      <c r="IGK640" s="694"/>
      <c r="IGL640" s="695"/>
      <c r="IGM640" s="696"/>
      <c r="IGN640" s="697"/>
      <c r="IGO640" s="694"/>
      <c r="IGP640" s="695"/>
      <c r="IGQ640" s="696"/>
      <c r="IGR640" s="697"/>
      <c r="IGS640" s="694"/>
      <c r="IGT640" s="695"/>
      <c r="IGU640" s="696"/>
      <c r="IGV640" s="697"/>
      <c r="IGW640" s="694"/>
      <c r="IGX640" s="695"/>
      <c r="IGY640" s="696"/>
      <c r="IGZ640" s="697"/>
      <c r="IHA640" s="694"/>
      <c r="IHB640" s="695"/>
      <c r="IHC640" s="696"/>
      <c r="IHD640" s="697"/>
      <c r="IHE640" s="694"/>
      <c r="IHF640" s="695"/>
      <c r="IHG640" s="696"/>
      <c r="IHH640" s="697"/>
      <c r="IHI640" s="694"/>
      <c r="IHJ640" s="695"/>
      <c r="IHK640" s="696"/>
      <c r="IHL640" s="697"/>
      <c r="IHM640" s="694"/>
      <c r="IHN640" s="695"/>
      <c r="IHO640" s="696"/>
      <c r="IHP640" s="697"/>
      <c r="IHQ640" s="694"/>
      <c r="IHR640" s="695"/>
      <c r="IHS640" s="696"/>
      <c r="IHT640" s="697"/>
      <c r="IHU640" s="694"/>
      <c r="IHV640" s="695"/>
      <c r="IHW640" s="696"/>
      <c r="IHX640" s="697"/>
      <c r="IHY640" s="694"/>
      <c r="IHZ640" s="695"/>
      <c r="IIA640" s="696"/>
      <c r="IIB640" s="697"/>
      <c r="IIC640" s="694"/>
      <c r="IID640" s="695"/>
      <c r="IIE640" s="696"/>
      <c r="IIF640" s="697"/>
      <c r="IIG640" s="694"/>
      <c r="IIH640" s="695"/>
      <c r="III640" s="696"/>
      <c r="IIJ640" s="697"/>
      <c r="IIK640" s="694"/>
      <c r="IIL640" s="695"/>
      <c r="IIM640" s="696"/>
      <c r="IIN640" s="697"/>
      <c r="IIO640" s="694"/>
      <c r="IIP640" s="695"/>
      <c r="IIQ640" s="696"/>
      <c r="IIR640" s="697"/>
      <c r="IIS640" s="694"/>
      <c r="IIT640" s="695"/>
      <c r="IIU640" s="696"/>
      <c r="IIV640" s="697"/>
      <c r="IIW640" s="694"/>
      <c r="IIX640" s="695"/>
      <c r="IIY640" s="696"/>
      <c r="IIZ640" s="697"/>
      <c r="IJA640" s="694"/>
      <c r="IJB640" s="695"/>
      <c r="IJC640" s="696"/>
      <c r="IJD640" s="697"/>
      <c r="IJE640" s="694"/>
      <c r="IJF640" s="695"/>
      <c r="IJG640" s="696"/>
      <c r="IJH640" s="697"/>
      <c r="IJI640" s="694"/>
      <c r="IJJ640" s="695"/>
      <c r="IJK640" s="696"/>
      <c r="IJL640" s="697"/>
      <c r="IJM640" s="694"/>
      <c r="IJN640" s="695"/>
      <c r="IJO640" s="696"/>
      <c r="IJP640" s="697"/>
      <c r="IJQ640" s="694"/>
      <c r="IJR640" s="695"/>
      <c r="IJS640" s="696"/>
      <c r="IJT640" s="697"/>
      <c r="IJU640" s="694"/>
      <c r="IJV640" s="695"/>
      <c r="IJW640" s="696"/>
      <c r="IJX640" s="697"/>
      <c r="IJY640" s="694"/>
      <c r="IJZ640" s="695"/>
      <c r="IKA640" s="696"/>
      <c r="IKB640" s="697"/>
      <c r="IKC640" s="694"/>
      <c r="IKD640" s="695"/>
      <c r="IKE640" s="696"/>
      <c r="IKF640" s="697"/>
      <c r="IKG640" s="694"/>
      <c r="IKH640" s="695"/>
      <c r="IKI640" s="696"/>
      <c r="IKJ640" s="697"/>
      <c r="IKK640" s="694"/>
      <c r="IKL640" s="695"/>
      <c r="IKM640" s="696"/>
      <c r="IKN640" s="697"/>
      <c r="IKO640" s="694"/>
      <c r="IKP640" s="695"/>
      <c r="IKQ640" s="696"/>
      <c r="IKR640" s="697"/>
      <c r="IKS640" s="694"/>
      <c r="IKT640" s="695"/>
      <c r="IKU640" s="696"/>
      <c r="IKV640" s="697"/>
      <c r="IKW640" s="694"/>
      <c r="IKX640" s="695"/>
      <c r="IKY640" s="696"/>
      <c r="IKZ640" s="697"/>
      <c r="ILA640" s="694"/>
      <c r="ILB640" s="695"/>
      <c r="ILC640" s="696"/>
      <c r="ILD640" s="697"/>
      <c r="ILE640" s="694"/>
      <c r="ILF640" s="695"/>
      <c r="ILG640" s="696"/>
      <c r="ILH640" s="697"/>
      <c r="ILI640" s="694"/>
      <c r="ILJ640" s="695"/>
      <c r="ILK640" s="696"/>
      <c r="ILL640" s="697"/>
      <c r="ILM640" s="694"/>
      <c r="ILN640" s="695"/>
      <c r="ILO640" s="696"/>
      <c r="ILP640" s="697"/>
      <c r="ILQ640" s="694"/>
      <c r="ILR640" s="695"/>
      <c r="ILS640" s="696"/>
      <c r="ILT640" s="697"/>
      <c r="ILU640" s="694"/>
      <c r="ILV640" s="695"/>
      <c r="ILW640" s="696"/>
      <c r="ILX640" s="697"/>
      <c r="ILY640" s="694"/>
      <c r="ILZ640" s="695"/>
      <c r="IMA640" s="696"/>
      <c r="IMB640" s="697"/>
      <c r="IMC640" s="694"/>
      <c r="IMD640" s="695"/>
      <c r="IME640" s="696"/>
      <c r="IMF640" s="697"/>
      <c r="IMG640" s="694"/>
      <c r="IMH640" s="695"/>
      <c r="IMI640" s="696"/>
      <c r="IMJ640" s="697"/>
      <c r="IMK640" s="694"/>
      <c r="IML640" s="695"/>
      <c r="IMM640" s="696"/>
      <c r="IMN640" s="697"/>
      <c r="IMO640" s="694"/>
      <c r="IMP640" s="695"/>
      <c r="IMQ640" s="696"/>
      <c r="IMR640" s="697"/>
      <c r="IMS640" s="694"/>
      <c r="IMT640" s="695"/>
      <c r="IMU640" s="696"/>
      <c r="IMV640" s="697"/>
      <c r="IMW640" s="694"/>
      <c r="IMX640" s="695"/>
      <c r="IMY640" s="696"/>
      <c r="IMZ640" s="697"/>
      <c r="INA640" s="694"/>
      <c r="INB640" s="695"/>
      <c r="INC640" s="696"/>
      <c r="IND640" s="697"/>
      <c r="INE640" s="694"/>
      <c r="INF640" s="695"/>
      <c r="ING640" s="696"/>
      <c r="INH640" s="697"/>
      <c r="INI640" s="694"/>
      <c r="INJ640" s="695"/>
      <c r="INK640" s="696"/>
      <c r="INL640" s="697"/>
      <c r="INM640" s="694"/>
      <c r="INN640" s="695"/>
      <c r="INO640" s="696"/>
      <c r="INP640" s="697"/>
      <c r="INQ640" s="694"/>
      <c r="INR640" s="695"/>
      <c r="INS640" s="696"/>
      <c r="INT640" s="697"/>
      <c r="INU640" s="694"/>
      <c r="INV640" s="695"/>
      <c r="INW640" s="696"/>
      <c r="INX640" s="697"/>
      <c r="INY640" s="694"/>
      <c r="INZ640" s="695"/>
      <c r="IOA640" s="696"/>
      <c r="IOB640" s="697"/>
      <c r="IOC640" s="694"/>
      <c r="IOD640" s="695"/>
      <c r="IOE640" s="696"/>
      <c r="IOF640" s="697"/>
      <c r="IOG640" s="694"/>
      <c r="IOH640" s="695"/>
      <c r="IOI640" s="696"/>
      <c r="IOJ640" s="697"/>
      <c r="IOK640" s="694"/>
      <c r="IOL640" s="695"/>
      <c r="IOM640" s="696"/>
      <c r="ION640" s="697"/>
      <c r="IOO640" s="694"/>
      <c r="IOP640" s="695"/>
      <c r="IOQ640" s="696"/>
      <c r="IOR640" s="697"/>
      <c r="IOS640" s="694"/>
      <c r="IOT640" s="695"/>
      <c r="IOU640" s="696"/>
      <c r="IOV640" s="697"/>
      <c r="IOW640" s="694"/>
      <c r="IOX640" s="695"/>
      <c r="IOY640" s="696"/>
      <c r="IOZ640" s="697"/>
      <c r="IPA640" s="694"/>
      <c r="IPB640" s="695"/>
      <c r="IPC640" s="696"/>
      <c r="IPD640" s="697"/>
      <c r="IPE640" s="694"/>
      <c r="IPF640" s="695"/>
      <c r="IPG640" s="696"/>
      <c r="IPH640" s="697"/>
      <c r="IPI640" s="694"/>
      <c r="IPJ640" s="695"/>
      <c r="IPK640" s="696"/>
      <c r="IPL640" s="697"/>
      <c r="IPM640" s="694"/>
      <c r="IPN640" s="695"/>
      <c r="IPO640" s="696"/>
      <c r="IPP640" s="697"/>
      <c r="IPQ640" s="694"/>
      <c r="IPR640" s="695"/>
      <c r="IPS640" s="696"/>
      <c r="IPT640" s="697"/>
      <c r="IPU640" s="694"/>
      <c r="IPV640" s="695"/>
      <c r="IPW640" s="696"/>
      <c r="IPX640" s="697"/>
      <c r="IPY640" s="694"/>
      <c r="IPZ640" s="695"/>
      <c r="IQA640" s="696"/>
      <c r="IQB640" s="697"/>
      <c r="IQC640" s="694"/>
      <c r="IQD640" s="695"/>
      <c r="IQE640" s="696"/>
      <c r="IQF640" s="697"/>
      <c r="IQG640" s="694"/>
      <c r="IQH640" s="695"/>
      <c r="IQI640" s="696"/>
      <c r="IQJ640" s="697"/>
      <c r="IQK640" s="694"/>
      <c r="IQL640" s="695"/>
      <c r="IQM640" s="696"/>
      <c r="IQN640" s="697"/>
      <c r="IQO640" s="694"/>
      <c r="IQP640" s="695"/>
      <c r="IQQ640" s="696"/>
      <c r="IQR640" s="697"/>
      <c r="IQS640" s="694"/>
      <c r="IQT640" s="695"/>
      <c r="IQU640" s="696"/>
      <c r="IQV640" s="697"/>
      <c r="IQW640" s="694"/>
      <c r="IQX640" s="695"/>
      <c r="IQY640" s="696"/>
      <c r="IQZ640" s="697"/>
      <c r="IRA640" s="694"/>
      <c r="IRB640" s="695"/>
      <c r="IRC640" s="696"/>
      <c r="IRD640" s="697"/>
      <c r="IRE640" s="694"/>
      <c r="IRF640" s="695"/>
      <c r="IRG640" s="696"/>
      <c r="IRH640" s="697"/>
      <c r="IRI640" s="694"/>
      <c r="IRJ640" s="695"/>
      <c r="IRK640" s="696"/>
      <c r="IRL640" s="697"/>
      <c r="IRM640" s="694"/>
      <c r="IRN640" s="695"/>
      <c r="IRO640" s="696"/>
      <c r="IRP640" s="697"/>
      <c r="IRQ640" s="694"/>
      <c r="IRR640" s="695"/>
      <c r="IRS640" s="696"/>
      <c r="IRT640" s="697"/>
      <c r="IRU640" s="694"/>
      <c r="IRV640" s="695"/>
      <c r="IRW640" s="696"/>
      <c r="IRX640" s="697"/>
      <c r="IRY640" s="694"/>
      <c r="IRZ640" s="695"/>
      <c r="ISA640" s="696"/>
      <c r="ISB640" s="697"/>
      <c r="ISC640" s="694"/>
      <c r="ISD640" s="695"/>
      <c r="ISE640" s="696"/>
      <c r="ISF640" s="697"/>
      <c r="ISG640" s="694"/>
      <c r="ISH640" s="695"/>
      <c r="ISI640" s="696"/>
      <c r="ISJ640" s="697"/>
      <c r="ISK640" s="694"/>
      <c r="ISL640" s="695"/>
      <c r="ISM640" s="696"/>
      <c r="ISN640" s="697"/>
      <c r="ISO640" s="694"/>
      <c r="ISP640" s="695"/>
      <c r="ISQ640" s="696"/>
      <c r="ISR640" s="697"/>
      <c r="ISS640" s="694"/>
      <c r="IST640" s="695"/>
      <c r="ISU640" s="696"/>
      <c r="ISV640" s="697"/>
      <c r="ISW640" s="694"/>
      <c r="ISX640" s="695"/>
      <c r="ISY640" s="696"/>
      <c r="ISZ640" s="697"/>
      <c r="ITA640" s="694"/>
      <c r="ITB640" s="695"/>
      <c r="ITC640" s="696"/>
      <c r="ITD640" s="697"/>
      <c r="ITE640" s="694"/>
      <c r="ITF640" s="695"/>
      <c r="ITG640" s="696"/>
      <c r="ITH640" s="697"/>
      <c r="ITI640" s="694"/>
      <c r="ITJ640" s="695"/>
      <c r="ITK640" s="696"/>
      <c r="ITL640" s="697"/>
      <c r="ITM640" s="694"/>
      <c r="ITN640" s="695"/>
      <c r="ITO640" s="696"/>
      <c r="ITP640" s="697"/>
      <c r="ITQ640" s="694"/>
      <c r="ITR640" s="695"/>
      <c r="ITS640" s="696"/>
      <c r="ITT640" s="697"/>
      <c r="ITU640" s="694"/>
      <c r="ITV640" s="695"/>
      <c r="ITW640" s="696"/>
      <c r="ITX640" s="697"/>
      <c r="ITY640" s="694"/>
      <c r="ITZ640" s="695"/>
      <c r="IUA640" s="696"/>
      <c r="IUB640" s="697"/>
      <c r="IUC640" s="694"/>
      <c r="IUD640" s="695"/>
      <c r="IUE640" s="696"/>
      <c r="IUF640" s="697"/>
      <c r="IUG640" s="694"/>
      <c r="IUH640" s="695"/>
      <c r="IUI640" s="696"/>
      <c r="IUJ640" s="697"/>
      <c r="IUK640" s="694"/>
      <c r="IUL640" s="695"/>
      <c r="IUM640" s="696"/>
      <c r="IUN640" s="697"/>
      <c r="IUO640" s="694"/>
      <c r="IUP640" s="695"/>
      <c r="IUQ640" s="696"/>
      <c r="IUR640" s="697"/>
      <c r="IUS640" s="694"/>
      <c r="IUT640" s="695"/>
      <c r="IUU640" s="696"/>
      <c r="IUV640" s="697"/>
      <c r="IUW640" s="694"/>
      <c r="IUX640" s="695"/>
      <c r="IUY640" s="696"/>
      <c r="IUZ640" s="697"/>
      <c r="IVA640" s="694"/>
      <c r="IVB640" s="695"/>
      <c r="IVC640" s="696"/>
      <c r="IVD640" s="697"/>
      <c r="IVE640" s="694"/>
      <c r="IVF640" s="695"/>
      <c r="IVG640" s="696"/>
      <c r="IVH640" s="697"/>
      <c r="IVI640" s="694"/>
      <c r="IVJ640" s="695"/>
      <c r="IVK640" s="696"/>
      <c r="IVL640" s="697"/>
      <c r="IVM640" s="694"/>
      <c r="IVN640" s="695"/>
      <c r="IVO640" s="696"/>
      <c r="IVP640" s="697"/>
      <c r="IVQ640" s="694"/>
      <c r="IVR640" s="695"/>
      <c r="IVS640" s="696"/>
      <c r="IVT640" s="697"/>
      <c r="IVU640" s="694"/>
      <c r="IVV640" s="695"/>
      <c r="IVW640" s="696"/>
      <c r="IVX640" s="697"/>
      <c r="IVY640" s="694"/>
      <c r="IVZ640" s="695"/>
      <c r="IWA640" s="696"/>
      <c r="IWB640" s="697"/>
      <c r="IWC640" s="694"/>
      <c r="IWD640" s="695"/>
      <c r="IWE640" s="696"/>
      <c r="IWF640" s="697"/>
      <c r="IWG640" s="694"/>
      <c r="IWH640" s="695"/>
      <c r="IWI640" s="696"/>
      <c r="IWJ640" s="697"/>
      <c r="IWK640" s="694"/>
      <c r="IWL640" s="695"/>
      <c r="IWM640" s="696"/>
      <c r="IWN640" s="697"/>
      <c r="IWO640" s="694"/>
      <c r="IWP640" s="695"/>
      <c r="IWQ640" s="696"/>
      <c r="IWR640" s="697"/>
      <c r="IWS640" s="694"/>
      <c r="IWT640" s="695"/>
      <c r="IWU640" s="696"/>
      <c r="IWV640" s="697"/>
      <c r="IWW640" s="694"/>
      <c r="IWX640" s="695"/>
      <c r="IWY640" s="696"/>
      <c r="IWZ640" s="697"/>
      <c r="IXA640" s="694"/>
      <c r="IXB640" s="695"/>
      <c r="IXC640" s="696"/>
      <c r="IXD640" s="697"/>
      <c r="IXE640" s="694"/>
      <c r="IXF640" s="695"/>
      <c r="IXG640" s="696"/>
      <c r="IXH640" s="697"/>
      <c r="IXI640" s="694"/>
      <c r="IXJ640" s="695"/>
      <c r="IXK640" s="696"/>
      <c r="IXL640" s="697"/>
      <c r="IXM640" s="694"/>
      <c r="IXN640" s="695"/>
      <c r="IXO640" s="696"/>
      <c r="IXP640" s="697"/>
      <c r="IXQ640" s="694"/>
      <c r="IXR640" s="695"/>
      <c r="IXS640" s="696"/>
      <c r="IXT640" s="697"/>
      <c r="IXU640" s="694"/>
      <c r="IXV640" s="695"/>
      <c r="IXW640" s="696"/>
      <c r="IXX640" s="697"/>
      <c r="IXY640" s="694"/>
      <c r="IXZ640" s="695"/>
      <c r="IYA640" s="696"/>
      <c r="IYB640" s="697"/>
      <c r="IYC640" s="694"/>
      <c r="IYD640" s="695"/>
      <c r="IYE640" s="696"/>
      <c r="IYF640" s="697"/>
      <c r="IYG640" s="694"/>
      <c r="IYH640" s="695"/>
      <c r="IYI640" s="696"/>
      <c r="IYJ640" s="697"/>
      <c r="IYK640" s="694"/>
      <c r="IYL640" s="695"/>
      <c r="IYM640" s="696"/>
      <c r="IYN640" s="697"/>
      <c r="IYO640" s="694"/>
      <c r="IYP640" s="695"/>
      <c r="IYQ640" s="696"/>
      <c r="IYR640" s="697"/>
      <c r="IYS640" s="694"/>
      <c r="IYT640" s="695"/>
      <c r="IYU640" s="696"/>
      <c r="IYV640" s="697"/>
      <c r="IYW640" s="694"/>
      <c r="IYX640" s="695"/>
      <c r="IYY640" s="696"/>
      <c r="IYZ640" s="697"/>
      <c r="IZA640" s="694"/>
      <c r="IZB640" s="695"/>
      <c r="IZC640" s="696"/>
      <c r="IZD640" s="697"/>
      <c r="IZE640" s="694"/>
      <c r="IZF640" s="695"/>
      <c r="IZG640" s="696"/>
      <c r="IZH640" s="697"/>
      <c r="IZI640" s="694"/>
      <c r="IZJ640" s="695"/>
      <c r="IZK640" s="696"/>
      <c r="IZL640" s="697"/>
      <c r="IZM640" s="694"/>
      <c r="IZN640" s="695"/>
      <c r="IZO640" s="696"/>
      <c r="IZP640" s="697"/>
      <c r="IZQ640" s="694"/>
      <c r="IZR640" s="695"/>
      <c r="IZS640" s="696"/>
      <c r="IZT640" s="697"/>
      <c r="IZU640" s="694"/>
      <c r="IZV640" s="695"/>
      <c r="IZW640" s="696"/>
      <c r="IZX640" s="697"/>
      <c r="IZY640" s="694"/>
      <c r="IZZ640" s="695"/>
      <c r="JAA640" s="696"/>
      <c r="JAB640" s="697"/>
      <c r="JAC640" s="694"/>
      <c r="JAD640" s="695"/>
      <c r="JAE640" s="696"/>
      <c r="JAF640" s="697"/>
      <c r="JAG640" s="694"/>
      <c r="JAH640" s="695"/>
      <c r="JAI640" s="696"/>
      <c r="JAJ640" s="697"/>
      <c r="JAK640" s="694"/>
      <c r="JAL640" s="695"/>
      <c r="JAM640" s="696"/>
      <c r="JAN640" s="697"/>
      <c r="JAO640" s="694"/>
      <c r="JAP640" s="695"/>
      <c r="JAQ640" s="696"/>
      <c r="JAR640" s="697"/>
      <c r="JAS640" s="694"/>
      <c r="JAT640" s="695"/>
      <c r="JAU640" s="696"/>
      <c r="JAV640" s="697"/>
      <c r="JAW640" s="694"/>
      <c r="JAX640" s="695"/>
      <c r="JAY640" s="696"/>
      <c r="JAZ640" s="697"/>
      <c r="JBA640" s="694"/>
      <c r="JBB640" s="695"/>
      <c r="JBC640" s="696"/>
      <c r="JBD640" s="697"/>
      <c r="JBE640" s="694"/>
      <c r="JBF640" s="695"/>
      <c r="JBG640" s="696"/>
      <c r="JBH640" s="697"/>
      <c r="JBI640" s="694"/>
      <c r="JBJ640" s="695"/>
      <c r="JBK640" s="696"/>
      <c r="JBL640" s="697"/>
      <c r="JBM640" s="694"/>
      <c r="JBN640" s="695"/>
      <c r="JBO640" s="696"/>
      <c r="JBP640" s="697"/>
      <c r="JBQ640" s="694"/>
      <c r="JBR640" s="695"/>
      <c r="JBS640" s="696"/>
      <c r="JBT640" s="697"/>
      <c r="JBU640" s="694"/>
      <c r="JBV640" s="695"/>
      <c r="JBW640" s="696"/>
      <c r="JBX640" s="697"/>
      <c r="JBY640" s="694"/>
      <c r="JBZ640" s="695"/>
      <c r="JCA640" s="696"/>
      <c r="JCB640" s="697"/>
      <c r="JCC640" s="694"/>
      <c r="JCD640" s="695"/>
      <c r="JCE640" s="696"/>
      <c r="JCF640" s="697"/>
      <c r="JCG640" s="694"/>
      <c r="JCH640" s="695"/>
      <c r="JCI640" s="696"/>
      <c r="JCJ640" s="697"/>
      <c r="JCK640" s="694"/>
      <c r="JCL640" s="695"/>
      <c r="JCM640" s="696"/>
      <c r="JCN640" s="697"/>
      <c r="JCO640" s="694"/>
      <c r="JCP640" s="695"/>
      <c r="JCQ640" s="696"/>
      <c r="JCR640" s="697"/>
      <c r="JCS640" s="694"/>
      <c r="JCT640" s="695"/>
      <c r="JCU640" s="696"/>
      <c r="JCV640" s="697"/>
      <c r="JCW640" s="694"/>
      <c r="JCX640" s="695"/>
      <c r="JCY640" s="696"/>
      <c r="JCZ640" s="697"/>
      <c r="JDA640" s="694"/>
      <c r="JDB640" s="695"/>
      <c r="JDC640" s="696"/>
      <c r="JDD640" s="697"/>
      <c r="JDE640" s="694"/>
      <c r="JDF640" s="695"/>
      <c r="JDG640" s="696"/>
      <c r="JDH640" s="697"/>
      <c r="JDI640" s="694"/>
      <c r="JDJ640" s="695"/>
      <c r="JDK640" s="696"/>
      <c r="JDL640" s="697"/>
      <c r="JDM640" s="694"/>
      <c r="JDN640" s="695"/>
      <c r="JDO640" s="696"/>
      <c r="JDP640" s="697"/>
      <c r="JDQ640" s="694"/>
      <c r="JDR640" s="695"/>
      <c r="JDS640" s="696"/>
      <c r="JDT640" s="697"/>
      <c r="JDU640" s="694"/>
      <c r="JDV640" s="695"/>
      <c r="JDW640" s="696"/>
      <c r="JDX640" s="697"/>
      <c r="JDY640" s="694"/>
      <c r="JDZ640" s="695"/>
      <c r="JEA640" s="696"/>
      <c r="JEB640" s="697"/>
      <c r="JEC640" s="694"/>
      <c r="JED640" s="695"/>
      <c r="JEE640" s="696"/>
      <c r="JEF640" s="697"/>
      <c r="JEG640" s="694"/>
      <c r="JEH640" s="695"/>
      <c r="JEI640" s="696"/>
      <c r="JEJ640" s="697"/>
      <c r="JEK640" s="694"/>
      <c r="JEL640" s="695"/>
      <c r="JEM640" s="696"/>
      <c r="JEN640" s="697"/>
      <c r="JEO640" s="694"/>
      <c r="JEP640" s="695"/>
      <c r="JEQ640" s="696"/>
      <c r="JER640" s="697"/>
      <c r="JES640" s="694"/>
      <c r="JET640" s="695"/>
      <c r="JEU640" s="696"/>
      <c r="JEV640" s="697"/>
      <c r="JEW640" s="694"/>
      <c r="JEX640" s="695"/>
      <c r="JEY640" s="696"/>
      <c r="JEZ640" s="697"/>
      <c r="JFA640" s="694"/>
      <c r="JFB640" s="695"/>
      <c r="JFC640" s="696"/>
      <c r="JFD640" s="697"/>
      <c r="JFE640" s="694"/>
      <c r="JFF640" s="695"/>
      <c r="JFG640" s="696"/>
      <c r="JFH640" s="697"/>
      <c r="JFI640" s="694"/>
      <c r="JFJ640" s="695"/>
      <c r="JFK640" s="696"/>
      <c r="JFL640" s="697"/>
      <c r="JFM640" s="694"/>
      <c r="JFN640" s="695"/>
      <c r="JFO640" s="696"/>
      <c r="JFP640" s="697"/>
      <c r="JFQ640" s="694"/>
      <c r="JFR640" s="695"/>
      <c r="JFS640" s="696"/>
      <c r="JFT640" s="697"/>
      <c r="JFU640" s="694"/>
      <c r="JFV640" s="695"/>
      <c r="JFW640" s="696"/>
      <c r="JFX640" s="697"/>
      <c r="JFY640" s="694"/>
      <c r="JFZ640" s="695"/>
      <c r="JGA640" s="696"/>
      <c r="JGB640" s="697"/>
      <c r="JGC640" s="694"/>
      <c r="JGD640" s="695"/>
      <c r="JGE640" s="696"/>
      <c r="JGF640" s="697"/>
      <c r="JGG640" s="694"/>
      <c r="JGH640" s="695"/>
      <c r="JGI640" s="696"/>
      <c r="JGJ640" s="697"/>
      <c r="JGK640" s="694"/>
      <c r="JGL640" s="695"/>
      <c r="JGM640" s="696"/>
      <c r="JGN640" s="697"/>
      <c r="JGO640" s="694"/>
      <c r="JGP640" s="695"/>
      <c r="JGQ640" s="696"/>
      <c r="JGR640" s="697"/>
      <c r="JGS640" s="694"/>
      <c r="JGT640" s="695"/>
      <c r="JGU640" s="696"/>
      <c r="JGV640" s="697"/>
      <c r="JGW640" s="694"/>
      <c r="JGX640" s="695"/>
      <c r="JGY640" s="696"/>
      <c r="JGZ640" s="697"/>
      <c r="JHA640" s="694"/>
      <c r="JHB640" s="695"/>
      <c r="JHC640" s="696"/>
      <c r="JHD640" s="697"/>
      <c r="JHE640" s="694"/>
      <c r="JHF640" s="695"/>
      <c r="JHG640" s="696"/>
      <c r="JHH640" s="697"/>
      <c r="JHI640" s="694"/>
      <c r="JHJ640" s="695"/>
      <c r="JHK640" s="696"/>
      <c r="JHL640" s="697"/>
      <c r="JHM640" s="694"/>
      <c r="JHN640" s="695"/>
      <c r="JHO640" s="696"/>
      <c r="JHP640" s="697"/>
      <c r="JHQ640" s="694"/>
      <c r="JHR640" s="695"/>
      <c r="JHS640" s="696"/>
      <c r="JHT640" s="697"/>
      <c r="JHU640" s="694"/>
      <c r="JHV640" s="695"/>
      <c r="JHW640" s="696"/>
      <c r="JHX640" s="697"/>
      <c r="JHY640" s="694"/>
      <c r="JHZ640" s="695"/>
      <c r="JIA640" s="696"/>
      <c r="JIB640" s="697"/>
      <c r="JIC640" s="694"/>
      <c r="JID640" s="695"/>
      <c r="JIE640" s="696"/>
      <c r="JIF640" s="697"/>
      <c r="JIG640" s="694"/>
      <c r="JIH640" s="695"/>
      <c r="JII640" s="696"/>
      <c r="JIJ640" s="697"/>
      <c r="JIK640" s="694"/>
      <c r="JIL640" s="695"/>
      <c r="JIM640" s="696"/>
      <c r="JIN640" s="697"/>
      <c r="JIO640" s="694"/>
      <c r="JIP640" s="695"/>
      <c r="JIQ640" s="696"/>
      <c r="JIR640" s="697"/>
      <c r="JIS640" s="694"/>
      <c r="JIT640" s="695"/>
      <c r="JIU640" s="696"/>
      <c r="JIV640" s="697"/>
      <c r="JIW640" s="694"/>
      <c r="JIX640" s="695"/>
      <c r="JIY640" s="696"/>
      <c r="JIZ640" s="697"/>
      <c r="JJA640" s="694"/>
      <c r="JJB640" s="695"/>
      <c r="JJC640" s="696"/>
      <c r="JJD640" s="697"/>
      <c r="JJE640" s="694"/>
      <c r="JJF640" s="695"/>
      <c r="JJG640" s="696"/>
      <c r="JJH640" s="697"/>
      <c r="JJI640" s="694"/>
      <c r="JJJ640" s="695"/>
      <c r="JJK640" s="696"/>
      <c r="JJL640" s="697"/>
      <c r="JJM640" s="694"/>
      <c r="JJN640" s="695"/>
      <c r="JJO640" s="696"/>
      <c r="JJP640" s="697"/>
      <c r="JJQ640" s="694"/>
      <c r="JJR640" s="695"/>
      <c r="JJS640" s="696"/>
      <c r="JJT640" s="697"/>
      <c r="JJU640" s="694"/>
      <c r="JJV640" s="695"/>
      <c r="JJW640" s="696"/>
      <c r="JJX640" s="697"/>
      <c r="JJY640" s="694"/>
      <c r="JJZ640" s="695"/>
      <c r="JKA640" s="696"/>
      <c r="JKB640" s="697"/>
      <c r="JKC640" s="694"/>
      <c r="JKD640" s="695"/>
      <c r="JKE640" s="696"/>
      <c r="JKF640" s="697"/>
      <c r="JKG640" s="694"/>
      <c r="JKH640" s="695"/>
      <c r="JKI640" s="696"/>
      <c r="JKJ640" s="697"/>
      <c r="JKK640" s="694"/>
      <c r="JKL640" s="695"/>
      <c r="JKM640" s="696"/>
      <c r="JKN640" s="697"/>
      <c r="JKO640" s="694"/>
      <c r="JKP640" s="695"/>
      <c r="JKQ640" s="696"/>
      <c r="JKR640" s="697"/>
      <c r="JKS640" s="694"/>
      <c r="JKT640" s="695"/>
      <c r="JKU640" s="696"/>
      <c r="JKV640" s="697"/>
      <c r="JKW640" s="694"/>
      <c r="JKX640" s="695"/>
      <c r="JKY640" s="696"/>
      <c r="JKZ640" s="697"/>
      <c r="JLA640" s="694"/>
      <c r="JLB640" s="695"/>
      <c r="JLC640" s="696"/>
      <c r="JLD640" s="697"/>
      <c r="JLE640" s="694"/>
      <c r="JLF640" s="695"/>
      <c r="JLG640" s="696"/>
      <c r="JLH640" s="697"/>
      <c r="JLI640" s="694"/>
      <c r="JLJ640" s="695"/>
      <c r="JLK640" s="696"/>
      <c r="JLL640" s="697"/>
      <c r="JLM640" s="694"/>
      <c r="JLN640" s="695"/>
      <c r="JLO640" s="696"/>
      <c r="JLP640" s="697"/>
      <c r="JLQ640" s="694"/>
      <c r="JLR640" s="695"/>
      <c r="JLS640" s="696"/>
      <c r="JLT640" s="697"/>
      <c r="JLU640" s="694"/>
      <c r="JLV640" s="695"/>
      <c r="JLW640" s="696"/>
      <c r="JLX640" s="697"/>
      <c r="JLY640" s="694"/>
      <c r="JLZ640" s="695"/>
      <c r="JMA640" s="696"/>
      <c r="JMB640" s="697"/>
      <c r="JMC640" s="694"/>
      <c r="JMD640" s="695"/>
      <c r="JME640" s="696"/>
      <c r="JMF640" s="697"/>
      <c r="JMG640" s="694"/>
      <c r="JMH640" s="695"/>
      <c r="JMI640" s="696"/>
      <c r="JMJ640" s="697"/>
      <c r="JMK640" s="694"/>
      <c r="JML640" s="695"/>
      <c r="JMM640" s="696"/>
      <c r="JMN640" s="697"/>
      <c r="JMO640" s="694"/>
      <c r="JMP640" s="695"/>
      <c r="JMQ640" s="696"/>
      <c r="JMR640" s="697"/>
      <c r="JMS640" s="694"/>
      <c r="JMT640" s="695"/>
      <c r="JMU640" s="696"/>
      <c r="JMV640" s="697"/>
      <c r="JMW640" s="694"/>
      <c r="JMX640" s="695"/>
      <c r="JMY640" s="696"/>
      <c r="JMZ640" s="697"/>
      <c r="JNA640" s="694"/>
      <c r="JNB640" s="695"/>
      <c r="JNC640" s="696"/>
      <c r="JND640" s="697"/>
      <c r="JNE640" s="694"/>
      <c r="JNF640" s="695"/>
      <c r="JNG640" s="696"/>
      <c r="JNH640" s="697"/>
      <c r="JNI640" s="694"/>
      <c r="JNJ640" s="695"/>
      <c r="JNK640" s="696"/>
      <c r="JNL640" s="697"/>
      <c r="JNM640" s="694"/>
      <c r="JNN640" s="695"/>
      <c r="JNO640" s="696"/>
      <c r="JNP640" s="697"/>
      <c r="JNQ640" s="694"/>
      <c r="JNR640" s="695"/>
      <c r="JNS640" s="696"/>
      <c r="JNT640" s="697"/>
      <c r="JNU640" s="694"/>
      <c r="JNV640" s="695"/>
      <c r="JNW640" s="696"/>
      <c r="JNX640" s="697"/>
      <c r="JNY640" s="694"/>
      <c r="JNZ640" s="695"/>
      <c r="JOA640" s="696"/>
      <c r="JOB640" s="697"/>
      <c r="JOC640" s="694"/>
      <c r="JOD640" s="695"/>
      <c r="JOE640" s="696"/>
      <c r="JOF640" s="697"/>
      <c r="JOG640" s="694"/>
      <c r="JOH640" s="695"/>
      <c r="JOI640" s="696"/>
      <c r="JOJ640" s="697"/>
      <c r="JOK640" s="694"/>
      <c r="JOL640" s="695"/>
      <c r="JOM640" s="696"/>
      <c r="JON640" s="697"/>
      <c r="JOO640" s="694"/>
      <c r="JOP640" s="695"/>
      <c r="JOQ640" s="696"/>
      <c r="JOR640" s="697"/>
      <c r="JOS640" s="694"/>
      <c r="JOT640" s="695"/>
      <c r="JOU640" s="696"/>
      <c r="JOV640" s="697"/>
      <c r="JOW640" s="694"/>
      <c r="JOX640" s="695"/>
      <c r="JOY640" s="696"/>
      <c r="JOZ640" s="697"/>
      <c r="JPA640" s="694"/>
      <c r="JPB640" s="695"/>
      <c r="JPC640" s="696"/>
      <c r="JPD640" s="697"/>
      <c r="JPE640" s="694"/>
      <c r="JPF640" s="695"/>
      <c r="JPG640" s="696"/>
      <c r="JPH640" s="697"/>
      <c r="JPI640" s="694"/>
      <c r="JPJ640" s="695"/>
      <c r="JPK640" s="696"/>
      <c r="JPL640" s="697"/>
      <c r="JPM640" s="694"/>
      <c r="JPN640" s="695"/>
      <c r="JPO640" s="696"/>
      <c r="JPP640" s="697"/>
      <c r="JPQ640" s="694"/>
      <c r="JPR640" s="695"/>
      <c r="JPS640" s="696"/>
      <c r="JPT640" s="697"/>
      <c r="JPU640" s="694"/>
      <c r="JPV640" s="695"/>
      <c r="JPW640" s="696"/>
      <c r="JPX640" s="697"/>
      <c r="JPY640" s="694"/>
      <c r="JPZ640" s="695"/>
      <c r="JQA640" s="696"/>
      <c r="JQB640" s="697"/>
      <c r="JQC640" s="694"/>
      <c r="JQD640" s="695"/>
      <c r="JQE640" s="696"/>
      <c r="JQF640" s="697"/>
      <c r="JQG640" s="694"/>
      <c r="JQH640" s="695"/>
      <c r="JQI640" s="696"/>
      <c r="JQJ640" s="697"/>
      <c r="JQK640" s="694"/>
      <c r="JQL640" s="695"/>
      <c r="JQM640" s="696"/>
      <c r="JQN640" s="697"/>
      <c r="JQO640" s="694"/>
      <c r="JQP640" s="695"/>
      <c r="JQQ640" s="696"/>
      <c r="JQR640" s="697"/>
      <c r="JQS640" s="694"/>
      <c r="JQT640" s="695"/>
      <c r="JQU640" s="696"/>
      <c r="JQV640" s="697"/>
      <c r="JQW640" s="694"/>
      <c r="JQX640" s="695"/>
      <c r="JQY640" s="696"/>
      <c r="JQZ640" s="697"/>
      <c r="JRA640" s="694"/>
      <c r="JRB640" s="695"/>
      <c r="JRC640" s="696"/>
      <c r="JRD640" s="697"/>
      <c r="JRE640" s="694"/>
      <c r="JRF640" s="695"/>
      <c r="JRG640" s="696"/>
      <c r="JRH640" s="697"/>
      <c r="JRI640" s="694"/>
      <c r="JRJ640" s="695"/>
      <c r="JRK640" s="696"/>
      <c r="JRL640" s="697"/>
      <c r="JRM640" s="694"/>
      <c r="JRN640" s="695"/>
      <c r="JRO640" s="696"/>
      <c r="JRP640" s="697"/>
      <c r="JRQ640" s="694"/>
      <c r="JRR640" s="695"/>
      <c r="JRS640" s="696"/>
      <c r="JRT640" s="697"/>
      <c r="JRU640" s="694"/>
      <c r="JRV640" s="695"/>
      <c r="JRW640" s="696"/>
      <c r="JRX640" s="697"/>
      <c r="JRY640" s="694"/>
      <c r="JRZ640" s="695"/>
      <c r="JSA640" s="696"/>
      <c r="JSB640" s="697"/>
      <c r="JSC640" s="694"/>
      <c r="JSD640" s="695"/>
      <c r="JSE640" s="696"/>
      <c r="JSF640" s="697"/>
      <c r="JSG640" s="694"/>
      <c r="JSH640" s="695"/>
      <c r="JSI640" s="696"/>
      <c r="JSJ640" s="697"/>
      <c r="JSK640" s="694"/>
      <c r="JSL640" s="695"/>
      <c r="JSM640" s="696"/>
      <c r="JSN640" s="697"/>
      <c r="JSO640" s="694"/>
      <c r="JSP640" s="695"/>
      <c r="JSQ640" s="696"/>
      <c r="JSR640" s="697"/>
      <c r="JSS640" s="694"/>
      <c r="JST640" s="695"/>
      <c r="JSU640" s="696"/>
      <c r="JSV640" s="697"/>
      <c r="JSW640" s="694"/>
      <c r="JSX640" s="695"/>
      <c r="JSY640" s="696"/>
      <c r="JSZ640" s="697"/>
      <c r="JTA640" s="694"/>
      <c r="JTB640" s="695"/>
      <c r="JTC640" s="696"/>
      <c r="JTD640" s="697"/>
      <c r="JTE640" s="694"/>
      <c r="JTF640" s="695"/>
      <c r="JTG640" s="696"/>
      <c r="JTH640" s="697"/>
      <c r="JTI640" s="694"/>
      <c r="JTJ640" s="695"/>
      <c r="JTK640" s="696"/>
      <c r="JTL640" s="697"/>
      <c r="JTM640" s="694"/>
      <c r="JTN640" s="695"/>
      <c r="JTO640" s="696"/>
      <c r="JTP640" s="697"/>
      <c r="JTQ640" s="694"/>
      <c r="JTR640" s="695"/>
      <c r="JTS640" s="696"/>
      <c r="JTT640" s="697"/>
      <c r="JTU640" s="694"/>
      <c r="JTV640" s="695"/>
      <c r="JTW640" s="696"/>
      <c r="JTX640" s="697"/>
      <c r="JTY640" s="694"/>
      <c r="JTZ640" s="695"/>
      <c r="JUA640" s="696"/>
      <c r="JUB640" s="697"/>
      <c r="JUC640" s="694"/>
      <c r="JUD640" s="695"/>
      <c r="JUE640" s="696"/>
      <c r="JUF640" s="697"/>
      <c r="JUG640" s="694"/>
      <c r="JUH640" s="695"/>
      <c r="JUI640" s="696"/>
      <c r="JUJ640" s="697"/>
      <c r="JUK640" s="694"/>
      <c r="JUL640" s="695"/>
      <c r="JUM640" s="696"/>
      <c r="JUN640" s="697"/>
      <c r="JUO640" s="694"/>
      <c r="JUP640" s="695"/>
      <c r="JUQ640" s="696"/>
      <c r="JUR640" s="697"/>
      <c r="JUS640" s="694"/>
      <c r="JUT640" s="695"/>
      <c r="JUU640" s="696"/>
      <c r="JUV640" s="697"/>
      <c r="JUW640" s="694"/>
      <c r="JUX640" s="695"/>
      <c r="JUY640" s="696"/>
      <c r="JUZ640" s="697"/>
      <c r="JVA640" s="694"/>
      <c r="JVB640" s="695"/>
      <c r="JVC640" s="696"/>
      <c r="JVD640" s="697"/>
      <c r="JVE640" s="694"/>
      <c r="JVF640" s="695"/>
      <c r="JVG640" s="696"/>
      <c r="JVH640" s="697"/>
      <c r="JVI640" s="694"/>
      <c r="JVJ640" s="695"/>
      <c r="JVK640" s="696"/>
      <c r="JVL640" s="697"/>
      <c r="JVM640" s="694"/>
      <c r="JVN640" s="695"/>
      <c r="JVO640" s="696"/>
      <c r="JVP640" s="697"/>
      <c r="JVQ640" s="694"/>
      <c r="JVR640" s="695"/>
      <c r="JVS640" s="696"/>
      <c r="JVT640" s="697"/>
      <c r="JVU640" s="694"/>
      <c r="JVV640" s="695"/>
      <c r="JVW640" s="696"/>
      <c r="JVX640" s="697"/>
      <c r="JVY640" s="694"/>
      <c r="JVZ640" s="695"/>
      <c r="JWA640" s="696"/>
      <c r="JWB640" s="697"/>
      <c r="JWC640" s="694"/>
      <c r="JWD640" s="695"/>
      <c r="JWE640" s="696"/>
      <c r="JWF640" s="697"/>
      <c r="JWG640" s="694"/>
      <c r="JWH640" s="695"/>
      <c r="JWI640" s="696"/>
      <c r="JWJ640" s="697"/>
      <c r="JWK640" s="694"/>
      <c r="JWL640" s="695"/>
      <c r="JWM640" s="696"/>
      <c r="JWN640" s="697"/>
      <c r="JWO640" s="694"/>
      <c r="JWP640" s="695"/>
      <c r="JWQ640" s="696"/>
      <c r="JWR640" s="697"/>
      <c r="JWS640" s="694"/>
      <c r="JWT640" s="695"/>
      <c r="JWU640" s="696"/>
      <c r="JWV640" s="697"/>
      <c r="JWW640" s="694"/>
      <c r="JWX640" s="695"/>
      <c r="JWY640" s="696"/>
      <c r="JWZ640" s="697"/>
      <c r="JXA640" s="694"/>
      <c r="JXB640" s="695"/>
      <c r="JXC640" s="696"/>
      <c r="JXD640" s="697"/>
      <c r="JXE640" s="694"/>
      <c r="JXF640" s="695"/>
      <c r="JXG640" s="696"/>
      <c r="JXH640" s="697"/>
      <c r="JXI640" s="694"/>
      <c r="JXJ640" s="695"/>
      <c r="JXK640" s="696"/>
      <c r="JXL640" s="697"/>
      <c r="JXM640" s="694"/>
      <c r="JXN640" s="695"/>
      <c r="JXO640" s="696"/>
      <c r="JXP640" s="697"/>
      <c r="JXQ640" s="694"/>
      <c r="JXR640" s="695"/>
      <c r="JXS640" s="696"/>
      <c r="JXT640" s="697"/>
      <c r="JXU640" s="694"/>
      <c r="JXV640" s="695"/>
      <c r="JXW640" s="696"/>
      <c r="JXX640" s="697"/>
      <c r="JXY640" s="694"/>
      <c r="JXZ640" s="695"/>
      <c r="JYA640" s="696"/>
      <c r="JYB640" s="697"/>
      <c r="JYC640" s="694"/>
      <c r="JYD640" s="695"/>
      <c r="JYE640" s="696"/>
      <c r="JYF640" s="697"/>
      <c r="JYG640" s="694"/>
      <c r="JYH640" s="695"/>
      <c r="JYI640" s="696"/>
      <c r="JYJ640" s="697"/>
      <c r="JYK640" s="694"/>
      <c r="JYL640" s="695"/>
      <c r="JYM640" s="696"/>
      <c r="JYN640" s="697"/>
      <c r="JYO640" s="694"/>
      <c r="JYP640" s="695"/>
      <c r="JYQ640" s="696"/>
      <c r="JYR640" s="697"/>
      <c r="JYS640" s="694"/>
      <c r="JYT640" s="695"/>
      <c r="JYU640" s="696"/>
      <c r="JYV640" s="697"/>
      <c r="JYW640" s="694"/>
      <c r="JYX640" s="695"/>
      <c r="JYY640" s="696"/>
      <c r="JYZ640" s="697"/>
      <c r="JZA640" s="694"/>
      <c r="JZB640" s="695"/>
      <c r="JZC640" s="696"/>
      <c r="JZD640" s="697"/>
      <c r="JZE640" s="694"/>
      <c r="JZF640" s="695"/>
      <c r="JZG640" s="696"/>
      <c r="JZH640" s="697"/>
      <c r="JZI640" s="694"/>
      <c r="JZJ640" s="695"/>
      <c r="JZK640" s="696"/>
      <c r="JZL640" s="697"/>
      <c r="JZM640" s="694"/>
      <c r="JZN640" s="695"/>
      <c r="JZO640" s="696"/>
      <c r="JZP640" s="697"/>
      <c r="JZQ640" s="694"/>
      <c r="JZR640" s="695"/>
      <c r="JZS640" s="696"/>
      <c r="JZT640" s="697"/>
      <c r="JZU640" s="694"/>
      <c r="JZV640" s="695"/>
      <c r="JZW640" s="696"/>
      <c r="JZX640" s="697"/>
      <c r="JZY640" s="694"/>
      <c r="JZZ640" s="695"/>
      <c r="KAA640" s="696"/>
      <c r="KAB640" s="697"/>
      <c r="KAC640" s="694"/>
      <c r="KAD640" s="695"/>
      <c r="KAE640" s="696"/>
      <c r="KAF640" s="697"/>
      <c r="KAG640" s="694"/>
      <c r="KAH640" s="695"/>
      <c r="KAI640" s="696"/>
      <c r="KAJ640" s="697"/>
      <c r="KAK640" s="694"/>
      <c r="KAL640" s="695"/>
      <c r="KAM640" s="696"/>
      <c r="KAN640" s="697"/>
      <c r="KAO640" s="694"/>
      <c r="KAP640" s="695"/>
      <c r="KAQ640" s="696"/>
      <c r="KAR640" s="697"/>
      <c r="KAS640" s="694"/>
      <c r="KAT640" s="695"/>
      <c r="KAU640" s="696"/>
      <c r="KAV640" s="697"/>
      <c r="KAW640" s="694"/>
      <c r="KAX640" s="695"/>
      <c r="KAY640" s="696"/>
      <c r="KAZ640" s="697"/>
      <c r="KBA640" s="694"/>
      <c r="KBB640" s="695"/>
      <c r="KBC640" s="696"/>
      <c r="KBD640" s="697"/>
      <c r="KBE640" s="694"/>
      <c r="KBF640" s="695"/>
      <c r="KBG640" s="696"/>
      <c r="KBH640" s="697"/>
      <c r="KBI640" s="694"/>
      <c r="KBJ640" s="695"/>
      <c r="KBK640" s="696"/>
      <c r="KBL640" s="697"/>
      <c r="KBM640" s="694"/>
      <c r="KBN640" s="695"/>
      <c r="KBO640" s="696"/>
      <c r="KBP640" s="697"/>
      <c r="KBQ640" s="694"/>
      <c r="KBR640" s="695"/>
      <c r="KBS640" s="696"/>
      <c r="KBT640" s="697"/>
      <c r="KBU640" s="694"/>
      <c r="KBV640" s="695"/>
      <c r="KBW640" s="696"/>
      <c r="KBX640" s="697"/>
      <c r="KBY640" s="694"/>
      <c r="KBZ640" s="695"/>
      <c r="KCA640" s="696"/>
      <c r="KCB640" s="697"/>
      <c r="KCC640" s="694"/>
      <c r="KCD640" s="695"/>
      <c r="KCE640" s="696"/>
      <c r="KCF640" s="697"/>
      <c r="KCG640" s="694"/>
      <c r="KCH640" s="695"/>
      <c r="KCI640" s="696"/>
      <c r="KCJ640" s="697"/>
      <c r="KCK640" s="694"/>
      <c r="KCL640" s="695"/>
      <c r="KCM640" s="696"/>
      <c r="KCN640" s="697"/>
      <c r="KCO640" s="694"/>
      <c r="KCP640" s="695"/>
      <c r="KCQ640" s="696"/>
      <c r="KCR640" s="697"/>
      <c r="KCS640" s="694"/>
      <c r="KCT640" s="695"/>
      <c r="KCU640" s="696"/>
      <c r="KCV640" s="697"/>
      <c r="KCW640" s="694"/>
      <c r="KCX640" s="695"/>
      <c r="KCY640" s="696"/>
      <c r="KCZ640" s="697"/>
      <c r="KDA640" s="694"/>
      <c r="KDB640" s="695"/>
      <c r="KDC640" s="696"/>
      <c r="KDD640" s="697"/>
      <c r="KDE640" s="694"/>
      <c r="KDF640" s="695"/>
      <c r="KDG640" s="696"/>
      <c r="KDH640" s="697"/>
      <c r="KDI640" s="694"/>
      <c r="KDJ640" s="695"/>
      <c r="KDK640" s="696"/>
      <c r="KDL640" s="697"/>
      <c r="KDM640" s="694"/>
      <c r="KDN640" s="695"/>
      <c r="KDO640" s="696"/>
      <c r="KDP640" s="697"/>
      <c r="KDQ640" s="694"/>
      <c r="KDR640" s="695"/>
      <c r="KDS640" s="696"/>
      <c r="KDT640" s="697"/>
      <c r="KDU640" s="694"/>
      <c r="KDV640" s="695"/>
      <c r="KDW640" s="696"/>
      <c r="KDX640" s="697"/>
      <c r="KDY640" s="694"/>
      <c r="KDZ640" s="695"/>
      <c r="KEA640" s="696"/>
      <c r="KEB640" s="697"/>
      <c r="KEC640" s="694"/>
      <c r="KED640" s="695"/>
      <c r="KEE640" s="696"/>
      <c r="KEF640" s="697"/>
      <c r="KEG640" s="694"/>
      <c r="KEH640" s="695"/>
      <c r="KEI640" s="696"/>
      <c r="KEJ640" s="697"/>
      <c r="KEK640" s="694"/>
      <c r="KEL640" s="695"/>
      <c r="KEM640" s="696"/>
      <c r="KEN640" s="697"/>
      <c r="KEO640" s="694"/>
      <c r="KEP640" s="695"/>
      <c r="KEQ640" s="696"/>
      <c r="KER640" s="697"/>
      <c r="KES640" s="694"/>
      <c r="KET640" s="695"/>
      <c r="KEU640" s="696"/>
      <c r="KEV640" s="697"/>
      <c r="KEW640" s="694"/>
      <c r="KEX640" s="695"/>
      <c r="KEY640" s="696"/>
      <c r="KEZ640" s="697"/>
      <c r="KFA640" s="694"/>
      <c r="KFB640" s="695"/>
      <c r="KFC640" s="696"/>
      <c r="KFD640" s="697"/>
      <c r="KFE640" s="694"/>
      <c r="KFF640" s="695"/>
      <c r="KFG640" s="696"/>
      <c r="KFH640" s="697"/>
      <c r="KFI640" s="694"/>
      <c r="KFJ640" s="695"/>
      <c r="KFK640" s="696"/>
      <c r="KFL640" s="697"/>
      <c r="KFM640" s="694"/>
      <c r="KFN640" s="695"/>
      <c r="KFO640" s="696"/>
      <c r="KFP640" s="697"/>
      <c r="KFQ640" s="694"/>
      <c r="KFR640" s="695"/>
      <c r="KFS640" s="696"/>
      <c r="KFT640" s="697"/>
      <c r="KFU640" s="694"/>
      <c r="KFV640" s="695"/>
      <c r="KFW640" s="696"/>
      <c r="KFX640" s="697"/>
      <c r="KFY640" s="694"/>
      <c r="KFZ640" s="695"/>
      <c r="KGA640" s="696"/>
      <c r="KGB640" s="697"/>
      <c r="KGC640" s="694"/>
      <c r="KGD640" s="695"/>
      <c r="KGE640" s="696"/>
      <c r="KGF640" s="697"/>
      <c r="KGG640" s="694"/>
      <c r="KGH640" s="695"/>
      <c r="KGI640" s="696"/>
      <c r="KGJ640" s="697"/>
      <c r="KGK640" s="694"/>
      <c r="KGL640" s="695"/>
      <c r="KGM640" s="696"/>
      <c r="KGN640" s="697"/>
      <c r="KGO640" s="694"/>
      <c r="KGP640" s="695"/>
      <c r="KGQ640" s="696"/>
      <c r="KGR640" s="697"/>
      <c r="KGS640" s="694"/>
      <c r="KGT640" s="695"/>
      <c r="KGU640" s="696"/>
      <c r="KGV640" s="697"/>
      <c r="KGW640" s="694"/>
      <c r="KGX640" s="695"/>
      <c r="KGY640" s="696"/>
      <c r="KGZ640" s="697"/>
      <c r="KHA640" s="694"/>
      <c r="KHB640" s="695"/>
      <c r="KHC640" s="696"/>
      <c r="KHD640" s="697"/>
      <c r="KHE640" s="694"/>
      <c r="KHF640" s="695"/>
      <c r="KHG640" s="696"/>
      <c r="KHH640" s="697"/>
      <c r="KHI640" s="694"/>
      <c r="KHJ640" s="695"/>
      <c r="KHK640" s="696"/>
      <c r="KHL640" s="697"/>
      <c r="KHM640" s="694"/>
      <c r="KHN640" s="695"/>
      <c r="KHO640" s="696"/>
      <c r="KHP640" s="697"/>
      <c r="KHQ640" s="694"/>
      <c r="KHR640" s="695"/>
      <c r="KHS640" s="696"/>
      <c r="KHT640" s="697"/>
      <c r="KHU640" s="694"/>
      <c r="KHV640" s="695"/>
      <c r="KHW640" s="696"/>
      <c r="KHX640" s="697"/>
      <c r="KHY640" s="694"/>
      <c r="KHZ640" s="695"/>
      <c r="KIA640" s="696"/>
      <c r="KIB640" s="697"/>
      <c r="KIC640" s="694"/>
      <c r="KID640" s="695"/>
      <c r="KIE640" s="696"/>
      <c r="KIF640" s="697"/>
      <c r="KIG640" s="694"/>
      <c r="KIH640" s="695"/>
      <c r="KII640" s="696"/>
      <c r="KIJ640" s="697"/>
      <c r="KIK640" s="694"/>
      <c r="KIL640" s="695"/>
      <c r="KIM640" s="696"/>
      <c r="KIN640" s="697"/>
      <c r="KIO640" s="694"/>
      <c r="KIP640" s="695"/>
      <c r="KIQ640" s="696"/>
      <c r="KIR640" s="697"/>
      <c r="KIS640" s="694"/>
      <c r="KIT640" s="695"/>
      <c r="KIU640" s="696"/>
      <c r="KIV640" s="697"/>
      <c r="KIW640" s="694"/>
      <c r="KIX640" s="695"/>
      <c r="KIY640" s="696"/>
      <c r="KIZ640" s="697"/>
      <c r="KJA640" s="694"/>
      <c r="KJB640" s="695"/>
      <c r="KJC640" s="696"/>
      <c r="KJD640" s="697"/>
      <c r="KJE640" s="694"/>
      <c r="KJF640" s="695"/>
      <c r="KJG640" s="696"/>
      <c r="KJH640" s="697"/>
      <c r="KJI640" s="694"/>
      <c r="KJJ640" s="695"/>
      <c r="KJK640" s="696"/>
      <c r="KJL640" s="697"/>
      <c r="KJM640" s="694"/>
      <c r="KJN640" s="695"/>
      <c r="KJO640" s="696"/>
      <c r="KJP640" s="697"/>
      <c r="KJQ640" s="694"/>
      <c r="KJR640" s="695"/>
      <c r="KJS640" s="696"/>
      <c r="KJT640" s="697"/>
      <c r="KJU640" s="694"/>
      <c r="KJV640" s="695"/>
      <c r="KJW640" s="696"/>
      <c r="KJX640" s="697"/>
      <c r="KJY640" s="694"/>
      <c r="KJZ640" s="695"/>
      <c r="KKA640" s="696"/>
      <c r="KKB640" s="697"/>
      <c r="KKC640" s="694"/>
      <c r="KKD640" s="695"/>
      <c r="KKE640" s="696"/>
      <c r="KKF640" s="697"/>
      <c r="KKG640" s="694"/>
      <c r="KKH640" s="695"/>
      <c r="KKI640" s="696"/>
      <c r="KKJ640" s="697"/>
      <c r="KKK640" s="694"/>
      <c r="KKL640" s="695"/>
      <c r="KKM640" s="696"/>
      <c r="KKN640" s="697"/>
      <c r="KKO640" s="694"/>
      <c r="KKP640" s="695"/>
      <c r="KKQ640" s="696"/>
      <c r="KKR640" s="697"/>
      <c r="KKS640" s="694"/>
      <c r="KKT640" s="695"/>
      <c r="KKU640" s="696"/>
      <c r="KKV640" s="697"/>
      <c r="KKW640" s="694"/>
      <c r="KKX640" s="695"/>
      <c r="KKY640" s="696"/>
      <c r="KKZ640" s="697"/>
      <c r="KLA640" s="694"/>
      <c r="KLB640" s="695"/>
      <c r="KLC640" s="696"/>
      <c r="KLD640" s="697"/>
      <c r="KLE640" s="694"/>
      <c r="KLF640" s="695"/>
      <c r="KLG640" s="696"/>
      <c r="KLH640" s="697"/>
      <c r="KLI640" s="694"/>
      <c r="KLJ640" s="695"/>
      <c r="KLK640" s="696"/>
      <c r="KLL640" s="697"/>
      <c r="KLM640" s="694"/>
      <c r="KLN640" s="695"/>
      <c r="KLO640" s="696"/>
      <c r="KLP640" s="697"/>
      <c r="KLQ640" s="694"/>
      <c r="KLR640" s="695"/>
      <c r="KLS640" s="696"/>
      <c r="KLT640" s="697"/>
      <c r="KLU640" s="694"/>
      <c r="KLV640" s="695"/>
      <c r="KLW640" s="696"/>
      <c r="KLX640" s="697"/>
      <c r="KLY640" s="694"/>
      <c r="KLZ640" s="695"/>
      <c r="KMA640" s="696"/>
      <c r="KMB640" s="697"/>
      <c r="KMC640" s="694"/>
      <c r="KMD640" s="695"/>
      <c r="KME640" s="696"/>
      <c r="KMF640" s="697"/>
      <c r="KMG640" s="694"/>
      <c r="KMH640" s="695"/>
      <c r="KMI640" s="696"/>
      <c r="KMJ640" s="697"/>
      <c r="KMK640" s="694"/>
      <c r="KML640" s="695"/>
      <c r="KMM640" s="696"/>
      <c r="KMN640" s="697"/>
      <c r="KMO640" s="694"/>
      <c r="KMP640" s="695"/>
      <c r="KMQ640" s="696"/>
      <c r="KMR640" s="697"/>
      <c r="KMS640" s="694"/>
      <c r="KMT640" s="695"/>
      <c r="KMU640" s="696"/>
      <c r="KMV640" s="697"/>
      <c r="KMW640" s="694"/>
      <c r="KMX640" s="695"/>
      <c r="KMY640" s="696"/>
      <c r="KMZ640" s="697"/>
      <c r="KNA640" s="694"/>
      <c r="KNB640" s="695"/>
      <c r="KNC640" s="696"/>
      <c r="KND640" s="697"/>
      <c r="KNE640" s="694"/>
      <c r="KNF640" s="695"/>
      <c r="KNG640" s="696"/>
      <c r="KNH640" s="697"/>
      <c r="KNI640" s="694"/>
      <c r="KNJ640" s="695"/>
      <c r="KNK640" s="696"/>
      <c r="KNL640" s="697"/>
      <c r="KNM640" s="694"/>
      <c r="KNN640" s="695"/>
      <c r="KNO640" s="696"/>
      <c r="KNP640" s="697"/>
      <c r="KNQ640" s="694"/>
      <c r="KNR640" s="695"/>
      <c r="KNS640" s="696"/>
      <c r="KNT640" s="697"/>
      <c r="KNU640" s="694"/>
      <c r="KNV640" s="695"/>
      <c r="KNW640" s="696"/>
      <c r="KNX640" s="697"/>
      <c r="KNY640" s="694"/>
      <c r="KNZ640" s="695"/>
      <c r="KOA640" s="696"/>
      <c r="KOB640" s="697"/>
      <c r="KOC640" s="694"/>
      <c r="KOD640" s="695"/>
      <c r="KOE640" s="696"/>
      <c r="KOF640" s="697"/>
      <c r="KOG640" s="694"/>
      <c r="KOH640" s="695"/>
      <c r="KOI640" s="696"/>
      <c r="KOJ640" s="697"/>
      <c r="KOK640" s="694"/>
      <c r="KOL640" s="695"/>
      <c r="KOM640" s="696"/>
      <c r="KON640" s="697"/>
      <c r="KOO640" s="694"/>
      <c r="KOP640" s="695"/>
      <c r="KOQ640" s="696"/>
      <c r="KOR640" s="697"/>
      <c r="KOS640" s="694"/>
      <c r="KOT640" s="695"/>
      <c r="KOU640" s="696"/>
      <c r="KOV640" s="697"/>
      <c r="KOW640" s="694"/>
      <c r="KOX640" s="695"/>
      <c r="KOY640" s="696"/>
      <c r="KOZ640" s="697"/>
      <c r="KPA640" s="694"/>
      <c r="KPB640" s="695"/>
      <c r="KPC640" s="696"/>
      <c r="KPD640" s="697"/>
      <c r="KPE640" s="694"/>
      <c r="KPF640" s="695"/>
      <c r="KPG640" s="696"/>
      <c r="KPH640" s="697"/>
      <c r="KPI640" s="694"/>
      <c r="KPJ640" s="695"/>
      <c r="KPK640" s="696"/>
      <c r="KPL640" s="697"/>
      <c r="KPM640" s="694"/>
      <c r="KPN640" s="695"/>
      <c r="KPO640" s="696"/>
      <c r="KPP640" s="697"/>
      <c r="KPQ640" s="694"/>
      <c r="KPR640" s="695"/>
      <c r="KPS640" s="696"/>
      <c r="KPT640" s="697"/>
      <c r="KPU640" s="694"/>
      <c r="KPV640" s="695"/>
      <c r="KPW640" s="696"/>
      <c r="KPX640" s="697"/>
      <c r="KPY640" s="694"/>
      <c r="KPZ640" s="695"/>
      <c r="KQA640" s="696"/>
      <c r="KQB640" s="697"/>
      <c r="KQC640" s="694"/>
      <c r="KQD640" s="695"/>
      <c r="KQE640" s="696"/>
      <c r="KQF640" s="697"/>
      <c r="KQG640" s="694"/>
      <c r="KQH640" s="695"/>
      <c r="KQI640" s="696"/>
      <c r="KQJ640" s="697"/>
      <c r="KQK640" s="694"/>
      <c r="KQL640" s="695"/>
      <c r="KQM640" s="696"/>
      <c r="KQN640" s="697"/>
      <c r="KQO640" s="694"/>
      <c r="KQP640" s="695"/>
      <c r="KQQ640" s="696"/>
      <c r="KQR640" s="697"/>
      <c r="KQS640" s="694"/>
      <c r="KQT640" s="695"/>
      <c r="KQU640" s="696"/>
      <c r="KQV640" s="697"/>
      <c r="KQW640" s="694"/>
      <c r="KQX640" s="695"/>
      <c r="KQY640" s="696"/>
      <c r="KQZ640" s="697"/>
      <c r="KRA640" s="694"/>
      <c r="KRB640" s="695"/>
      <c r="KRC640" s="696"/>
      <c r="KRD640" s="697"/>
      <c r="KRE640" s="694"/>
      <c r="KRF640" s="695"/>
      <c r="KRG640" s="696"/>
      <c r="KRH640" s="697"/>
      <c r="KRI640" s="694"/>
      <c r="KRJ640" s="695"/>
      <c r="KRK640" s="696"/>
      <c r="KRL640" s="697"/>
      <c r="KRM640" s="694"/>
      <c r="KRN640" s="695"/>
      <c r="KRO640" s="696"/>
      <c r="KRP640" s="697"/>
      <c r="KRQ640" s="694"/>
      <c r="KRR640" s="695"/>
      <c r="KRS640" s="696"/>
      <c r="KRT640" s="697"/>
      <c r="KRU640" s="694"/>
      <c r="KRV640" s="695"/>
      <c r="KRW640" s="696"/>
      <c r="KRX640" s="697"/>
      <c r="KRY640" s="694"/>
      <c r="KRZ640" s="695"/>
      <c r="KSA640" s="696"/>
      <c r="KSB640" s="697"/>
      <c r="KSC640" s="694"/>
      <c r="KSD640" s="695"/>
      <c r="KSE640" s="696"/>
      <c r="KSF640" s="697"/>
      <c r="KSG640" s="694"/>
      <c r="KSH640" s="695"/>
      <c r="KSI640" s="696"/>
      <c r="KSJ640" s="697"/>
      <c r="KSK640" s="694"/>
      <c r="KSL640" s="695"/>
      <c r="KSM640" s="696"/>
      <c r="KSN640" s="697"/>
      <c r="KSO640" s="694"/>
      <c r="KSP640" s="695"/>
      <c r="KSQ640" s="696"/>
      <c r="KSR640" s="697"/>
      <c r="KSS640" s="694"/>
      <c r="KST640" s="695"/>
      <c r="KSU640" s="696"/>
      <c r="KSV640" s="697"/>
      <c r="KSW640" s="694"/>
      <c r="KSX640" s="695"/>
      <c r="KSY640" s="696"/>
      <c r="KSZ640" s="697"/>
      <c r="KTA640" s="694"/>
      <c r="KTB640" s="695"/>
      <c r="KTC640" s="696"/>
      <c r="KTD640" s="697"/>
      <c r="KTE640" s="694"/>
      <c r="KTF640" s="695"/>
      <c r="KTG640" s="696"/>
      <c r="KTH640" s="697"/>
      <c r="KTI640" s="694"/>
      <c r="KTJ640" s="695"/>
      <c r="KTK640" s="696"/>
      <c r="KTL640" s="697"/>
      <c r="KTM640" s="694"/>
      <c r="KTN640" s="695"/>
      <c r="KTO640" s="696"/>
      <c r="KTP640" s="697"/>
      <c r="KTQ640" s="694"/>
      <c r="KTR640" s="695"/>
      <c r="KTS640" s="696"/>
      <c r="KTT640" s="697"/>
      <c r="KTU640" s="694"/>
      <c r="KTV640" s="695"/>
      <c r="KTW640" s="696"/>
      <c r="KTX640" s="697"/>
      <c r="KTY640" s="694"/>
      <c r="KTZ640" s="695"/>
      <c r="KUA640" s="696"/>
      <c r="KUB640" s="697"/>
      <c r="KUC640" s="694"/>
      <c r="KUD640" s="695"/>
      <c r="KUE640" s="696"/>
      <c r="KUF640" s="697"/>
      <c r="KUG640" s="694"/>
      <c r="KUH640" s="695"/>
      <c r="KUI640" s="696"/>
      <c r="KUJ640" s="697"/>
      <c r="KUK640" s="694"/>
      <c r="KUL640" s="695"/>
      <c r="KUM640" s="696"/>
      <c r="KUN640" s="697"/>
      <c r="KUO640" s="694"/>
      <c r="KUP640" s="695"/>
      <c r="KUQ640" s="696"/>
      <c r="KUR640" s="697"/>
      <c r="KUS640" s="694"/>
      <c r="KUT640" s="695"/>
      <c r="KUU640" s="696"/>
      <c r="KUV640" s="697"/>
      <c r="KUW640" s="694"/>
      <c r="KUX640" s="695"/>
      <c r="KUY640" s="696"/>
      <c r="KUZ640" s="697"/>
      <c r="KVA640" s="694"/>
      <c r="KVB640" s="695"/>
      <c r="KVC640" s="696"/>
      <c r="KVD640" s="697"/>
      <c r="KVE640" s="694"/>
      <c r="KVF640" s="695"/>
      <c r="KVG640" s="696"/>
      <c r="KVH640" s="697"/>
      <c r="KVI640" s="694"/>
      <c r="KVJ640" s="695"/>
      <c r="KVK640" s="696"/>
      <c r="KVL640" s="697"/>
      <c r="KVM640" s="694"/>
      <c r="KVN640" s="695"/>
      <c r="KVO640" s="696"/>
      <c r="KVP640" s="697"/>
      <c r="KVQ640" s="694"/>
      <c r="KVR640" s="695"/>
      <c r="KVS640" s="696"/>
      <c r="KVT640" s="697"/>
      <c r="KVU640" s="694"/>
      <c r="KVV640" s="695"/>
      <c r="KVW640" s="696"/>
      <c r="KVX640" s="697"/>
      <c r="KVY640" s="694"/>
      <c r="KVZ640" s="695"/>
      <c r="KWA640" s="696"/>
      <c r="KWB640" s="697"/>
      <c r="KWC640" s="694"/>
      <c r="KWD640" s="695"/>
      <c r="KWE640" s="696"/>
      <c r="KWF640" s="697"/>
      <c r="KWG640" s="694"/>
      <c r="KWH640" s="695"/>
      <c r="KWI640" s="696"/>
      <c r="KWJ640" s="697"/>
      <c r="KWK640" s="694"/>
      <c r="KWL640" s="695"/>
      <c r="KWM640" s="696"/>
      <c r="KWN640" s="697"/>
      <c r="KWO640" s="694"/>
      <c r="KWP640" s="695"/>
      <c r="KWQ640" s="696"/>
      <c r="KWR640" s="697"/>
      <c r="KWS640" s="694"/>
      <c r="KWT640" s="695"/>
      <c r="KWU640" s="696"/>
      <c r="KWV640" s="697"/>
      <c r="KWW640" s="694"/>
      <c r="KWX640" s="695"/>
      <c r="KWY640" s="696"/>
      <c r="KWZ640" s="697"/>
      <c r="KXA640" s="694"/>
      <c r="KXB640" s="695"/>
      <c r="KXC640" s="696"/>
      <c r="KXD640" s="697"/>
      <c r="KXE640" s="694"/>
      <c r="KXF640" s="695"/>
      <c r="KXG640" s="696"/>
      <c r="KXH640" s="697"/>
      <c r="KXI640" s="694"/>
      <c r="KXJ640" s="695"/>
      <c r="KXK640" s="696"/>
      <c r="KXL640" s="697"/>
      <c r="KXM640" s="694"/>
      <c r="KXN640" s="695"/>
      <c r="KXO640" s="696"/>
      <c r="KXP640" s="697"/>
      <c r="KXQ640" s="694"/>
      <c r="KXR640" s="695"/>
      <c r="KXS640" s="696"/>
      <c r="KXT640" s="697"/>
      <c r="KXU640" s="694"/>
      <c r="KXV640" s="695"/>
      <c r="KXW640" s="696"/>
      <c r="KXX640" s="697"/>
      <c r="KXY640" s="694"/>
      <c r="KXZ640" s="695"/>
      <c r="KYA640" s="696"/>
      <c r="KYB640" s="697"/>
      <c r="KYC640" s="694"/>
      <c r="KYD640" s="695"/>
      <c r="KYE640" s="696"/>
      <c r="KYF640" s="697"/>
      <c r="KYG640" s="694"/>
      <c r="KYH640" s="695"/>
      <c r="KYI640" s="696"/>
      <c r="KYJ640" s="697"/>
      <c r="KYK640" s="694"/>
      <c r="KYL640" s="695"/>
      <c r="KYM640" s="696"/>
      <c r="KYN640" s="697"/>
      <c r="KYO640" s="694"/>
      <c r="KYP640" s="695"/>
      <c r="KYQ640" s="696"/>
      <c r="KYR640" s="697"/>
      <c r="KYS640" s="694"/>
      <c r="KYT640" s="695"/>
      <c r="KYU640" s="696"/>
      <c r="KYV640" s="697"/>
      <c r="KYW640" s="694"/>
      <c r="KYX640" s="695"/>
      <c r="KYY640" s="696"/>
      <c r="KYZ640" s="697"/>
      <c r="KZA640" s="694"/>
      <c r="KZB640" s="695"/>
      <c r="KZC640" s="696"/>
      <c r="KZD640" s="697"/>
      <c r="KZE640" s="694"/>
      <c r="KZF640" s="695"/>
      <c r="KZG640" s="696"/>
      <c r="KZH640" s="697"/>
      <c r="KZI640" s="694"/>
      <c r="KZJ640" s="695"/>
      <c r="KZK640" s="696"/>
      <c r="KZL640" s="697"/>
      <c r="KZM640" s="694"/>
      <c r="KZN640" s="695"/>
      <c r="KZO640" s="696"/>
      <c r="KZP640" s="697"/>
      <c r="KZQ640" s="694"/>
      <c r="KZR640" s="695"/>
      <c r="KZS640" s="696"/>
      <c r="KZT640" s="697"/>
      <c r="KZU640" s="694"/>
      <c r="KZV640" s="695"/>
      <c r="KZW640" s="696"/>
      <c r="KZX640" s="697"/>
      <c r="KZY640" s="694"/>
      <c r="KZZ640" s="695"/>
      <c r="LAA640" s="696"/>
      <c r="LAB640" s="697"/>
      <c r="LAC640" s="694"/>
      <c r="LAD640" s="695"/>
      <c r="LAE640" s="696"/>
      <c r="LAF640" s="697"/>
      <c r="LAG640" s="694"/>
      <c r="LAH640" s="695"/>
      <c r="LAI640" s="696"/>
      <c r="LAJ640" s="697"/>
      <c r="LAK640" s="694"/>
      <c r="LAL640" s="695"/>
      <c r="LAM640" s="696"/>
      <c r="LAN640" s="697"/>
      <c r="LAO640" s="694"/>
      <c r="LAP640" s="695"/>
      <c r="LAQ640" s="696"/>
      <c r="LAR640" s="697"/>
      <c r="LAS640" s="694"/>
      <c r="LAT640" s="695"/>
      <c r="LAU640" s="696"/>
      <c r="LAV640" s="697"/>
      <c r="LAW640" s="694"/>
      <c r="LAX640" s="695"/>
      <c r="LAY640" s="696"/>
      <c r="LAZ640" s="697"/>
      <c r="LBA640" s="694"/>
      <c r="LBB640" s="695"/>
      <c r="LBC640" s="696"/>
      <c r="LBD640" s="697"/>
      <c r="LBE640" s="694"/>
      <c r="LBF640" s="695"/>
      <c r="LBG640" s="696"/>
      <c r="LBH640" s="697"/>
      <c r="LBI640" s="694"/>
      <c r="LBJ640" s="695"/>
      <c r="LBK640" s="696"/>
      <c r="LBL640" s="697"/>
      <c r="LBM640" s="694"/>
      <c r="LBN640" s="695"/>
      <c r="LBO640" s="696"/>
      <c r="LBP640" s="697"/>
      <c r="LBQ640" s="694"/>
      <c r="LBR640" s="695"/>
      <c r="LBS640" s="696"/>
      <c r="LBT640" s="697"/>
      <c r="LBU640" s="694"/>
      <c r="LBV640" s="695"/>
      <c r="LBW640" s="696"/>
      <c r="LBX640" s="697"/>
      <c r="LBY640" s="694"/>
      <c r="LBZ640" s="695"/>
      <c r="LCA640" s="696"/>
      <c r="LCB640" s="697"/>
      <c r="LCC640" s="694"/>
      <c r="LCD640" s="695"/>
      <c r="LCE640" s="696"/>
      <c r="LCF640" s="697"/>
      <c r="LCG640" s="694"/>
      <c r="LCH640" s="695"/>
      <c r="LCI640" s="696"/>
      <c r="LCJ640" s="697"/>
      <c r="LCK640" s="694"/>
      <c r="LCL640" s="695"/>
      <c r="LCM640" s="696"/>
      <c r="LCN640" s="697"/>
      <c r="LCO640" s="694"/>
      <c r="LCP640" s="695"/>
      <c r="LCQ640" s="696"/>
      <c r="LCR640" s="697"/>
      <c r="LCS640" s="694"/>
      <c r="LCT640" s="695"/>
      <c r="LCU640" s="696"/>
      <c r="LCV640" s="697"/>
      <c r="LCW640" s="694"/>
      <c r="LCX640" s="695"/>
      <c r="LCY640" s="696"/>
      <c r="LCZ640" s="697"/>
      <c r="LDA640" s="694"/>
      <c r="LDB640" s="695"/>
      <c r="LDC640" s="696"/>
      <c r="LDD640" s="697"/>
      <c r="LDE640" s="694"/>
      <c r="LDF640" s="695"/>
      <c r="LDG640" s="696"/>
      <c r="LDH640" s="697"/>
      <c r="LDI640" s="694"/>
      <c r="LDJ640" s="695"/>
      <c r="LDK640" s="696"/>
      <c r="LDL640" s="697"/>
      <c r="LDM640" s="694"/>
      <c r="LDN640" s="695"/>
      <c r="LDO640" s="696"/>
      <c r="LDP640" s="697"/>
      <c r="LDQ640" s="694"/>
      <c r="LDR640" s="695"/>
      <c r="LDS640" s="696"/>
      <c r="LDT640" s="697"/>
      <c r="LDU640" s="694"/>
      <c r="LDV640" s="695"/>
      <c r="LDW640" s="696"/>
      <c r="LDX640" s="697"/>
      <c r="LDY640" s="694"/>
      <c r="LDZ640" s="695"/>
      <c r="LEA640" s="696"/>
      <c r="LEB640" s="697"/>
      <c r="LEC640" s="694"/>
      <c r="LED640" s="695"/>
      <c r="LEE640" s="696"/>
      <c r="LEF640" s="697"/>
      <c r="LEG640" s="694"/>
      <c r="LEH640" s="695"/>
      <c r="LEI640" s="696"/>
      <c r="LEJ640" s="697"/>
      <c r="LEK640" s="694"/>
      <c r="LEL640" s="695"/>
      <c r="LEM640" s="696"/>
      <c r="LEN640" s="697"/>
      <c r="LEO640" s="694"/>
      <c r="LEP640" s="695"/>
      <c r="LEQ640" s="696"/>
      <c r="LER640" s="697"/>
      <c r="LES640" s="694"/>
      <c r="LET640" s="695"/>
      <c r="LEU640" s="696"/>
      <c r="LEV640" s="697"/>
      <c r="LEW640" s="694"/>
      <c r="LEX640" s="695"/>
      <c r="LEY640" s="696"/>
      <c r="LEZ640" s="697"/>
      <c r="LFA640" s="694"/>
      <c r="LFB640" s="695"/>
      <c r="LFC640" s="696"/>
      <c r="LFD640" s="697"/>
      <c r="LFE640" s="694"/>
      <c r="LFF640" s="695"/>
      <c r="LFG640" s="696"/>
      <c r="LFH640" s="697"/>
      <c r="LFI640" s="694"/>
      <c r="LFJ640" s="695"/>
      <c r="LFK640" s="696"/>
      <c r="LFL640" s="697"/>
      <c r="LFM640" s="694"/>
      <c r="LFN640" s="695"/>
      <c r="LFO640" s="696"/>
      <c r="LFP640" s="697"/>
      <c r="LFQ640" s="694"/>
      <c r="LFR640" s="695"/>
      <c r="LFS640" s="696"/>
      <c r="LFT640" s="697"/>
      <c r="LFU640" s="694"/>
      <c r="LFV640" s="695"/>
      <c r="LFW640" s="696"/>
      <c r="LFX640" s="697"/>
      <c r="LFY640" s="694"/>
      <c r="LFZ640" s="695"/>
      <c r="LGA640" s="696"/>
      <c r="LGB640" s="697"/>
      <c r="LGC640" s="694"/>
      <c r="LGD640" s="695"/>
      <c r="LGE640" s="696"/>
      <c r="LGF640" s="697"/>
      <c r="LGG640" s="694"/>
      <c r="LGH640" s="695"/>
      <c r="LGI640" s="696"/>
      <c r="LGJ640" s="697"/>
      <c r="LGK640" s="694"/>
      <c r="LGL640" s="695"/>
      <c r="LGM640" s="696"/>
      <c r="LGN640" s="697"/>
      <c r="LGO640" s="694"/>
      <c r="LGP640" s="695"/>
      <c r="LGQ640" s="696"/>
      <c r="LGR640" s="697"/>
      <c r="LGS640" s="694"/>
      <c r="LGT640" s="695"/>
      <c r="LGU640" s="696"/>
      <c r="LGV640" s="697"/>
      <c r="LGW640" s="694"/>
      <c r="LGX640" s="695"/>
      <c r="LGY640" s="696"/>
      <c r="LGZ640" s="697"/>
      <c r="LHA640" s="694"/>
      <c r="LHB640" s="695"/>
      <c r="LHC640" s="696"/>
      <c r="LHD640" s="697"/>
      <c r="LHE640" s="694"/>
      <c r="LHF640" s="695"/>
      <c r="LHG640" s="696"/>
      <c r="LHH640" s="697"/>
      <c r="LHI640" s="694"/>
      <c r="LHJ640" s="695"/>
      <c r="LHK640" s="696"/>
      <c r="LHL640" s="697"/>
      <c r="LHM640" s="694"/>
      <c r="LHN640" s="695"/>
      <c r="LHO640" s="696"/>
      <c r="LHP640" s="697"/>
      <c r="LHQ640" s="694"/>
      <c r="LHR640" s="695"/>
      <c r="LHS640" s="696"/>
      <c r="LHT640" s="697"/>
      <c r="LHU640" s="694"/>
      <c r="LHV640" s="695"/>
      <c r="LHW640" s="696"/>
      <c r="LHX640" s="697"/>
      <c r="LHY640" s="694"/>
      <c r="LHZ640" s="695"/>
      <c r="LIA640" s="696"/>
      <c r="LIB640" s="697"/>
      <c r="LIC640" s="694"/>
      <c r="LID640" s="695"/>
      <c r="LIE640" s="696"/>
      <c r="LIF640" s="697"/>
      <c r="LIG640" s="694"/>
      <c r="LIH640" s="695"/>
      <c r="LII640" s="696"/>
      <c r="LIJ640" s="697"/>
      <c r="LIK640" s="694"/>
      <c r="LIL640" s="695"/>
      <c r="LIM640" s="696"/>
      <c r="LIN640" s="697"/>
      <c r="LIO640" s="694"/>
      <c r="LIP640" s="695"/>
      <c r="LIQ640" s="696"/>
      <c r="LIR640" s="697"/>
      <c r="LIS640" s="694"/>
      <c r="LIT640" s="695"/>
      <c r="LIU640" s="696"/>
      <c r="LIV640" s="697"/>
      <c r="LIW640" s="694"/>
      <c r="LIX640" s="695"/>
      <c r="LIY640" s="696"/>
      <c r="LIZ640" s="697"/>
      <c r="LJA640" s="694"/>
      <c r="LJB640" s="695"/>
      <c r="LJC640" s="696"/>
      <c r="LJD640" s="697"/>
      <c r="LJE640" s="694"/>
      <c r="LJF640" s="695"/>
      <c r="LJG640" s="696"/>
      <c r="LJH640" s="697"/>
      <c r="LJI640" s="694"/>
      <c r="LJJ640" s="695"/>
      <c r="LJK640" s="696"/>
      <c r="LJL640" s="697"/>
      <c r="LJM640" s="694"/>
      <c r="LJN640" s="695"/>
      <c r="LJO640" s="696"/>
      <c r="LJP640" s="697"/>
      <c r="LJQ640" s="694"/>
      <c r="LJR640" s="695"/>
      <c r="LJS640" s="696"/>
      <c r="LJT640" s="697"/>
      <c r="LJU640" s="694"/>
      <c r="LJV640" s="695"/>
      <c r="LJW640" s="696"/>
      <c r="LJX640" s="697"/>
      <c r="LJY640" s="694"/>
      <c r="LJZ640" s="695"/>
      <c r="LKA640" s="696"/>
      <c r="LKB640" s="697"/>
      <c r="LKC640" s="694"/>
      <c r="LKD640" s="695"/>
      <c r="LKE640" s="696"/>
      <c r="LKF640" s="697"/>
      <c r="LKG640" s="694"/>
      <c r="LKH640" s="695"/>
      <c r="LKI640" s="696"/>
      <c r="LKJ640" s="697"/>
      <c r="LKK640" s="694"/>
      <c r="LKL640" s="695"/>
      <c r="LKM640" s="696"/>
      <c r="LKN640" s="697"/>
      <c r="LKO640" s="694"/>
      <c r="LKP640" s="695"/>
      <c r="LKQ640" s="696"/>
      <c r="LKR640" s="697"/>
      <c r="LKS640" s="694"/>
      <c r="LKT640" s="695"/>
      <c r="LKU640" s="696"/>
      <c r="LKV640" s="697"/>
      <c r="LKW640" s="694"/>
      <c r="LKX640" s="695"/>
      <c r="LKY640" s="696"/>
      <c r="LKZ640" s="697"/>
      <c r="LLA640" s="694"/>
      <c r="LLB640" s="695"/>
      <c r="LLC640" s="696"/>
      <c r="LLD640" s="697"/>
      <c r="LLE640" s="694"/>
      <c r="LLF640" s="695"/>
      <c r="LLG640" s="696"/>
      <c r="LLH640" s="697"/>
      <c r="LLI640" s="694"/>
      <c r="LLJ640" s="695"/>
      <c r="LLK640" s="696"/>
      <c r="LLL640" s="697"/>
      <c r="LLM640" s="694"/>
      <c r="LLN640" s="695"/>
      <c r="LLO640" s="696"/>
      <c r="LLP640" s="697"/>
      <c r="LLQ640" s="694"/>
      <c r="LLR640" s="695"/>
      <c r="LLS640" s="696"/>
      <c r="LLT640" s="697"/>
      <c r="LLU640" s="694"/>
      <c r="LLV640" s="695"/>
      <c r="LLW640" s="696"/>
      <c r="LLX640" s="697"/>
      <c r="LLY640" s="694"/>
      <c r="LLZ640" s="695"/>
      <c r="LMA640" s="696"/>
      <c r="LMB640" s="697"/>
      <c r="LMC640" s="694"/>
      <c r="LMD640" s="695"/>
      <c r="LME640" s="696"/>
      <c r="LMF640" s="697"/>
      <c r="LMG640" s="694"/>
      <c r="LMH640" s="695"/>
      <c r="LMI640" s="696"/>
      <c r="LMJ640" s="697"/>
      <c r="LMK640" s="694"/>
      <c r="LML640" s="695"/>
      <c r="LMM640" s="696"/>
      <c r="LMN640" s="697"/>
      <c r="LMO640" s="694"/>
      <c r="LMP640" s="695"/>
      <c r="LMQ640" s="696"/>
      <c r="LMR640" s="697"/>
      <c r="LMS640" s="694"/>
      <c r="LMT640" s="695"/>
      <c r="LMU640" s="696"/>
      <c r="LMV640" s="697"/>
      <c r="LMW640" s="694"/>
      <c r="LMX640" s="695"/>
      <c r="LMY640" s="696"/>
      <c r="LMZ640" s="697"/>
      <c r="LNA640" s="694"/>
      <c r="LNB640" s="695"/>
      <c r="LNC640" s="696"/>
      <c r="LND640" s="697"/>
      <c r="LNE640" s="694"/>
      <c r="LNF640" s="695"/>
      <c r="LNG640" s="696"/>
      <c r="LNH640" s="697"/>
      <c r="LNI640" s="694"/>
      <c r="LNJ640" s="695"/>
      <c r="LNK640" s="696"/>
      <c r="LNL640" s="697"/>
      <c r="LNM640" s="694"/>
      <c r="LNN640" s="695"/>
      <c r="LNO640" s="696"/>
      <c r="LNP640" s="697"/>
      <c r="LNQ640" s="694"/>
      <c r="LNR640" s="695"/>
      <c r="LNS640" s="696"/>
      <c r="LNT640" s="697"/>
      <c r="LNU640" s="694"/>
      <c r="LNV640" s="695"/>
      <c r="LNW640" s="696"/>
      <c r="LNX640" s="697"/>
      <c r="LNY640" s="694"/>
      <c r="LNZ640" s="695"/>
      <c r="LOA640" s="696"/>
      <c r="LOB640" s="697"/>
      <c r="LOC640" s="694"/>
      <c r="LOD640" s="695"/>
      <c r="LOE640" s="696"/>
      <c r="LOF640" s="697"/>
      <c r="LOG640" s="694"/>
      <c r="LOH640" s="695"/>
      <c r="LOI640" s="696"/>
      <c r="LOJ640" s="697"/>
      <c r="LOK640" s="694"/>
      <c r="LOL640" s="695"/>
      <c r="LOM640" s="696"/>
      <c r="LON640" s="697"/>
      <c r="LOO640" s="694"/>
      <c r="LOP640" s="695"/>
      <c r="LOQ640" s="696"/>
      <c r="LOR640" s="697"/>
      <c r="LOS640" s="694"/>
      <c r="LOT640" s="695"/>
      <c r="LOU640" s="696"/>
      <c r="LOV640" s="697"/>
      <c r="LOW640" s="694"/>
      <c r="LOX640" s="695"/>
      <c r="LOY640" s="696"/>
      <c r="LOZ640" s="697"/>
      <c r="LPA640" s="694"/>
      <c r="LPB640" s="695"/>
      <c r="LPC640" s="696"/>
      <c r="LPD640" s="697"/>
      <c r="LPE640" s="694"/>
      <c r="LPF640" s="695"/>
      <c r="LPG640" s="696"/>
      <c r="LPH640" s="697"/>
      <c r="LPI640" s="694"/>
      <c r="LPJ640" s="695"/>
      <c r="LPK640" s="696"/>
      <c r="LPL640" s="697"/>
      <c r="LPM640" s="694"/>
      <c r="LPN640" s="695"/>
      <c r="LPO640" s="696"/>
      <c r="LPP640" s="697"/>
      <c r="LPQ640" s="694"/>
      <c r="LPR640" s="695"/>
      <c r="LPS640" s="696"/>
      <c r="LPT640" s="697"/>
      <c r="LPU640" s="694"/>
      <c r="LPV640" s="695"/>
      <c r="LPW640" s="696"/>
      <c r="LPX640" s="697"/>
      <c r="LPY640" s="694"/>
      <c r="LPZ640" s="695"/>
      <c r="LQA640" s="696"/>
      <c r="LQB640" s="697"/>
      <c r="LQC640" s="694"/>
      <c r="LQD640" s="695"/>
      <c r="LQE640" s="696"/>
      <c r="LQF640" s="697"/>
      <c r="LQG640" s="694"/>
      <c r="LQH640" s="695"/>
      <c r="LQI640" s="696"/>
      <c r="LQJ640" s="697"/>
      <c r="LQK640" s="694"/>
      <c r="LQL640" s="695"/>
      <c r="LQM640" s="696"/>
      <c r="LQN640" s="697"/>
      <c r="LQO640" s="694"/>
      <c r="LQP640" s="695"/>
      <c r="LQQ640" s="696"/>
      <c r="LQR640" s="697"/>
      <c r="LQS640" s="694"/>
      <c r="LQT640" s="695"/>
      <c r="LQU640" s="696"/>
      <c r="LQV640" s="697"/>
      <c r="LQW640" s="694"/>
      <c r="LQX640" s="695"/>
      <c r="LQY640" s="696"/>
      <c r="LQZ640" s="697"/>
      <c r="LRA640" s="694"/>
      <c r="LRB640" s="695"/>
      <c r="LRC640" s="696"/>
      <c r="LRD640" s="697"/>
      <c r="LRE640" s="694"/>
      <c r="LRF640" s="695"/>
      <c r="LRG640" s="696"/>
      <c r="LRH640" s="697"/>
      <c r="LRI640" s="694"/>
      <c r="LRJ640" s="695"/>
      <c r="LRK640" s="696"/>
      <c r="LRL640" s="697"/>
      <c r="LRM640" s="694"/>
      <c r="LRN640" s="695"/>
      <c r="LRO640" s="696"/>
      <c r="LRP640" s="697"/>
      <c r="LRQ640" s="694"/>
      <c r="LRR640" s="695"/>
      <c r="LRS640" s="696"/>
      <c r="LRT640" s="697"/>
      <c r="LRU640" s="694"/>
      <c r="LRV640" s="695"/>
      <c r="LRW640" s="696"/>
      <c r="LRX640" s="697"/>
      <c r="LRY640" s="694"/>
      <c r="LRZ640" s="695"/>
      <c r="LSA640" s="696"/>
      <c r="LSB640" s="697"/>
      <c r="LSC640" s="694"/>
      <c r="LSD640" s="695"/>
      <c r="LSE640" s="696"/>
      <c r="LSF640" s="697"/>
      <c r="LSG640" s="694"/>
      <c r="LSH640" s="695"/>
      <c r="LSI640" s="696"/>
      <c r="LSJ640" s="697"/>
      <c r="LSK640" s="694"/>
      <c r="LSL640" s="695"/>
      <c r="LSM640" s="696"/>
      <c r="LSN640" s="697"/>
      <c r="LSO640" s="694"/>
      <c r="LSP640" s="695"/>
      <c r="LSQ640" s="696"/>
      <c r="LSR640" s="697"/>
      <c r="LSS640" s="694"/>
      <c r="LST640" s="695"/>
      <c r="LSU640" s="696"/>
      <c r="LSV640" s="697"/>
      <c r="LSW640" s="694"/>
      <c r="LSX640" s="695"/>
      <c r="LSY640" s="696"/>
      <c r="LSZ640" s="697"/>
      <c r="LTA640" s="694"/>
      <c r="LTB640" s="695"/>
      <c r="LTC640" s="696"/>
      <c r="LTD640" s="697"/>
      <c r="LTE640" s="694"/>
      <c r="LTF640" s="695"/>
      <c r="LTG640" s="696"/>
      <c r="LTH640" s="697"/>
      <c r="LTI640" s="694"/>
      <c r="LTJ640" s="695"/>
      <c r="LTK640" s="696"/>
      <c r="LTL640" s="697"/>
      <c r="LTM640" s="694"/>
      <c r="LTN640" s="695"/>
      <c r="LTO640" s="696"/>
      <c r="LTP640" s="697"/>
      <c r="LTQ640" s="694"/>
      <c r="LTR640" s="695"/>
      <c r="LTS640" s="696"/>
      <c r="LTT640" s="697"/>
      <c r="LTU640" s="694"/>
      <c r="LTV640" s="695"/>
      <c r="LTW640" s="696"/>
      <c r="LTX640" s="697"/>
      <c r="LTY640" s="694"/>
      <c r="LTZ640" s="695"/>
      <c r="LUA640" s="696"/>
      <c r="LUB640" s="697"/>
      <c r="LUC640" s="694"/>
      <c r="LUD640" s="695"/>
      <c r="LUE640" s="696"/>
      <c r="LUF640" s="697"/>
      <c r="LUG640" s="694"/>
      <c r="LUH640" s="695"/>
      <c r="LUI640" s="696"/>
      <c r="LUJ640" s="697"/>
      <c r="LUK640" s="694"/>
      <c r="LUL640" s="695"/>
      <c r="LUM640" s="696"/>
      <c r="LUN640" s="697"/>
      <c r="LUO640" s="694"/>
      <c r="LUP640" s="695"/>
      <c r="LUQ640" s="696"/>
      <c r="LUR640" s="697"/>
      <c r="LUS640" s="694"/>
      <c r="LUT640" s="695"/>
      <c r="LUU640" s="696"/>
      <c r="LUV640" s="697"/>
      <c r="LUW640" s="694"/>
      <c r="LUX640" s="695"/>
      <c r="LUY640" s="696"/>
      <c r="LUZ640" s="697"/>
      <c r="LVA640" s="694"/>
      <c r="LVB640" s="695"/>
      <c r="LVC640" s="696"/>
      <c r="LVD640" s="697"/>
      <c r="LVE640" s="694"/>
      <c r="LVF640" s="695"/>
      <c r="LVG640" s="696"/>
      <c r="LVH640" s="697"/>
      <c r="LVI640" s="694"/>
      <c r="LVJ640" s="695"/>
      <c r="LVK640" s="696"/>
      <c r="LVL640" s="697"/>
      <c r="LVM640" s="694"/>
      <c r="LVN640" s="695"/>
      <c r="LVO640" s="696"/>
      <c r="LVP640" s="697"/>
      <c r="LVQ640" s="694"/>
      <c r="LVR640" s="695"/>
      <c r="LVS640" s="696"/>
      <c r="LVT640" s="697"/>
      <c r="LVU640" s="694"/>
      <c r="LVV640" s="695"/>
      <c r="LVW640" s="696"/>
      <c r="LVX640" s="697"/>
      <c r="LVY640" s="694"/>
      <c r="LVZ640" s="695"/>
      <c r="LWA640" s="696"/>
      <c r="LWB640" s="697"/>
      <c r="LWC640" s="694"/>
      <c r="LWD640" s="695"/>
      <c r="LWE640" s="696"/>
      <c r="LWF640" s="697"/>
      <c r="LWG640" s="694"/>
      <c r="LWH640" s="695"/>
      <c r="LWI640" s="696"/>
      <c r="LWJ640" s="697"/>
      <c r="LWK640" s="694"/>
      <c r="LWL640" s="695"/>
      <c r="LWM640" s="696"/>
      <c r="LWN640" s="697"/>
      <c r="LWO640" s="694"/>
      <c r="LWP640" s="695"/>
      <c r="LWQ640" s="696"/>
      <c r="LWR640" s="697"/>
      <c r="LWS640" s="694"/>
      <c r="LWT640" s="695"/>
      <c r="LWU640" s="696"/>
      <c r="LWV640" s="697"/>
      <c r="LWW640" s="694"/>
      <c r="LWX640" s="695"/>
      <c r="LWY640" s="696"/>
      <c r="LWZ640" s="697"/>
      <c r="LXA640" s="694"/>
      <c r="LXB640" s="695"/>
      <c r="LXC640" s="696"/>
      <c r="LXD640" s="697"/>
      <c r="LXE640" s="694"/>
      <c r="LXF640" s="695"/>
      <c r="LXG640" s="696"/>
      <c r="LXH640" s="697"/>
      <c r="LXI640" s="694"/>
      <c r="LXJ640" s="695"/>
      <c r="LXK640" s="696"/>
      <c r="LXL640" s="697"/>
      <c r="LXM640" s="694"/>
      <c r="LXN640" s="695"/>
      <c r="LXO640" s="696"/>
      <c r="LXP640" s="697"/>
      <c r="LXQ640" s="694"/>
      <c r="LXR640" s="695"/>
      <c r="LXS640" s="696"/>
      <c r="LXT640" s="697"/>
      <c r="LXU640" s="694"/>
      <c r="LXV640" s="695"/>
      <c r="LXW640" s="696"/>
      <c r="LXX640" s="697"/>
      <c r="LXY640" s="694"/>
      <c r="LXZ640" s="695"/>
      <c r="LYA640" s="696"/>
      <c r="LYB640" s="697"/>
      <c r="LYC640" s="694"/>
      <c r="LYD640" s="695"/>
      <c r="LYE640" s="696"/>
      <c r="LYF640" s="697"/>
      <c r="LYG640" s="694"/>
      <c r="LYH640" s="695"/>
      <c r="LYI640" s="696"/>
      <c r="LYJ640" s="697"/>
      <c r="LYK640" s="694"/>
      <c r="LYL640" s="695"/>
      <c r="LYM640" s="696"/>
      <c r="LYN640" s="697"/>
      <c r="LYO640" s="694"/>
      <c r="LYP640" s="695"/>
      <c r="LYQ640" s="696"/>
      <c r="LYR640" s="697"/>
      <c r="LYS640" s="694"/>
      <c r="LYT640" s="695"/>
      <c r="LYU640" s="696"/>
      <c r="LYV640" s="697"/>
      <c r="LYW640" s="694"/>
      <c r="LYX640" s="695"/>
      <c r="LYY640" s="696"/>
      <c r="LYZ640" s="697"/>
      <c r="LZA640" s="694"/>
      <c r="LZB640" s="695"/>
      <c r="LZC640" s="696"/>
      <c r="LZD640" s="697"/>
      <c r="LZE640" s="694"/>
      <c r="LZF640" s="695"/>
      <c r="LZG640" s="696"/>
      <c r="LZH640" s="697"/>
      <c r="LZI640" s="694"/>
      <c r="LZJ640" s="695"/>
      <c r="LZK640" s="696"/>
      <c r="LZL640" s="697"/>
      <c r="LZM640" s="694"/>
      <c r="LZN640" s="695"/>
      <c r="LZO640" s="696"/>
      <c r="LZP640" s="697"/>
      <c r="LZQ640" s="694"/>
      <c r="LZR640" s="695"/>
      <c r="LZS640" s="696"/>
      <c r="LZT640" s="697"/>
      <c r="LZU640" s="694"/>
      <c r="LZV640" s="695"/>
      <c r="LZW640" s="696"/>
      <c r="LZX640" s="697"/>
      <c r="LZY640" s="694"/>
      <c r="LZZ640" s="695"/>
      <c r="MAA640" s="696"/>
      <c r="MAB640" s="697"/>
      <c r="MAC640" s="694"/>
      <c r="MAD640" s="695"/>
      <c r="MAE640" s="696"/>
      <c r="MAF640" s="697"/>
      <c r="MAG640" s="694"/>
      <c r="MAH640" s="695"/>
      <c r="MAI640" s="696"/>
      <c r="MAJ640" s="697"/>
      <c r="MAK640" s="694"/>
      <c r="MAL640" s="695"/>
      <c r="MAM640" s="696"/>
      <c r="MAN640" s="697"/>
      <c r="MAO640" s="694"/>
      <c r="MAP640" s="695"/>
      <c r="MAQ640" s="696"/>
      <c r="MAR640" s="697"/>
      <c r="MAS640" s="694"/>
      <c r="MAT640" s="695"/>
      <c r="MAU640" s="696"/>
      <c r="MAV640" s="697"/>
      <c r="MAW640" s="694"/>
      <c r="MAX640" s="695"/>
      <c r="MAY640" s="696"/>
      <c r="MAZ640" s="697"/>
      <c r="MBA640" s="694"/>
      <c r="MBB640" s="695"/>
      <c r="MBC640" s="696"/>
      <c r="MBD640" s="697"/>
      <c r="MBE640" s="694"/>
      <c r="MBF640" s="695"/>
      <c r="MBG640" s="696"/>
      <c r="MBH640" s="697"/>
      <c r="MBI640" s="694"/>
      <c r="MBJ640" s="695"/>
      <c r="MBK640" s="696"/>
      <c r="MBL640" s="697"/>
      <c r="MBM640" s="694"/>
      <c r="MBN640" s="695"/>
      <c r="MBO640" s="696"/>
      <c r="MBP640" s="697"/>
      <c r="MBQ640" s="694"/>
      <c r="MBR640" s="695"/>
      <c r="MBS640" s="696"/>
      <c r="MBT640" s="697"/>
      <c r="MBU640" s="694"/>
      <c r="MBV640" s="695"/>
      <c r="MBW640" s="696"/>
      <c r="MBX640" s="697"/>
      <c r="MBY640" s="694"/>
      <c r="MBZ640" s="695"/>
      <c r="MCA640" s="696"/>
      <c r="MCB640" s="697"/>
      <c r="MCC640" s="694"/>
      <c r="MCD640" s="695"/>
      <c r="MCE640" s="696"/>
      <c r="MCF640" s="697"/>
      <c r="MCG640" s="694"/>
      <c r="MCH640" s="695"/>
      <c r="MCI640" s="696"/>
      <c r="MCJ640" s="697"/>
      <c r="MCK640" s="694"/>
      <c r="MCL640" s="695"/>
      <c r="MCM640" s="696"/>
      <c r="MCN640" s="697"/>
      <c r="MCO640" s="694"/>
      <c r="MCP640" s="695"/>
      <c r="MCQ640" s="696"/>
      <c r="MCR640" s="697"/>
      <c r="MCS640" s="694"/>
      <c r="MCT640" s="695"/>
      <c r="MCU640" s="696"/>
      <c r="MCV640" s="697"/>
      <c r="MCW640" s="694"/>
      <c r="MCX640" s="695"/>
      <c r="MCY640" s="696"/>
      <c r="MCZ640" s="697"/>
      <c r="MDA640" s="694"/>
      <c r="MDB640" s="695"/>
      <c r="MDC640" s="696"/>
      <c r="MDD640" s="697"/>
      <c r="MDE640" s="694"/>
      <c r="MDF640" s="695"/>
      <c r="MDG640" s="696"/>
      <c r="MDH640" s="697"/>
      <c r="MDI640" s="694"/>
      <c r="MDJ640" s="695"/>
      <c r="MDK640" s="696"/>
      <c r="MDL640" s="697"/>
      <c r="MDM640" s="694"/>
      <c r="MDN640" s="695"/>
      <c r="MDO640" s="696"/>
      <c r="MDP640" s="697"/>
      <c r="MDQ640" s="694"/>
      <c r="MDR640" s="695"/>
      <c r="MDS640" s="696"/>
      <c r="MDT640" s="697"/>
      <c r="MDU640" s="694"/>
      <c r="MDV640" s="695"/>
      <c r="MDW640" s="696"/>
      <c r="MDX640" s="697"/>
      <c r="MDY640" s="694"/>
      <c r="MDZ640" s="695"/>
      <c r="MEA640" s="696"/>
      <c r="MEB640" s="697"/>
      <c r="MEC640" s="694"/>
      <c r="MED640" s="695"/>
      <c r="MEE640" s="696"/>
      <c r="MEF640" s="697"/>
      <c r="MEG640" s="694"/>
      <c r="MEH640" s="695"/>
      <c r="MEI640" s="696"/>
      <c r="MEJ640" s="697"/>
      <c r="MEK640" s="694"/>
      <c r="MEL640" s="695"/>
      <c r="MEM640" s="696"/>
      <c r="MEN640" s="697"/>
      <c r="MEO640" s="694"/>
      <c r="MEP640" s="695"/>
      <c r="MEQ640" s="696"/>
      <c r="MER640" s="697"/>
      <c r="MES640" s="694"/>
      <c r="MET640" s="695"/>
      <c r="MEU640" s="696"/>
      <c r="MEV640" s="697"/>
      <c r="MEW640" s="694"/>
      <c r="MEX640" s="695"/>
      <c r="MEY640" s="696"/>
      <c r="MEZ640" s="697"/>
      <c r="MFA640" s="694"/>
      <c r="MFB640" s="695"/>
      <c r="MFC640" s="696"/>
      <c r="MFD640" s="697"/>
      <c r="MFE640" s="694"/>
      <c r="MFF640" s="695"/>
      <c r="MFG640" s="696"/>
      <c r="MFH640" s="697"/>
      <c r="MFI640" s="694"/>
      <c r="MFJ640" s="695"/>
      <c r="MFK640" s="696"/>
      <c r="MFL640" s="697"/>
      <c r="MFM640" s="694"/>
      <c r="MFN640" s="695"/>
      <c r="MFO640" s="696"/>
      <c r="MFP640" s="697"/>
      <c r="MFQ640" s="694"/>
      <c r="MFR640" s="695"/>
      <c r="MFS640" s="696"/>
      <c r="MFT640" s="697"/>
      <c r="MFU640" s="694"/>
      <c r="MFV640" s="695"/>
      <c r="MFW640" s="696"/>
      <c r="MFX640" s="697"/>
      <c r="MFY640" s="694"/>
      <c r="MFZ640" s="695"/>
      <c r="MGA640" s="696"/>
      <c r="MGB640" s="697"/>
      <c r="MGC640" s="694"/>
      <c r="MGD640" s="695"/>
      <c r="MGE640" s="696"/>
      <c r="MGF640" s="697"/>
      <c r="MGG640" s="694"/>
      <c r="MGH640" s="695"/>
      <c r="MGI640" s="696"/>
      <c r="MGJ640" s="697"/>
      <c r="MGK640" s="694"/>
      <c r="MGL640" s="695"/>
      <c r="MGM640" s="696"/>
      <c r="MGN640" s="697"/>
      <c r="MGO640" s="694"/>
      <c r="MGP640" s="695"/>
      <c r="MGQ640" s="696"/>
      <c r="MGR640" s="697"/>
      <c r="MGS640" s="694"/>
      <c r="MGT640" s="695"/>
      <c r="MGU640" s="696"/>
      <c r="MGV640" s="697"/>
      <c r="MGW640" s="694"/>
      <c r="MGX640" s="695"/>
      <c r="MGY640" s="696"/>
      <c r="MGZ640" s="697"/>
      <c r="MHA640" s="694"/>
      <c r="MHB640" s="695"/>
      <c r="MHC640" s="696"/>
      <c r="MHD640" s="697"/>
      <c r="MHE640" s="694"/>
      <c r="MHF640" s="695"/>
      <c r="MHG640" s="696"/>
      <c r="MHH640" s="697"/>
      <c r="MHI640" s="694"/>
      <c r="MHJ640" s="695"/>
      <c r="MHK640" s="696"/>
      <c r="MHL640" s="697"/>
      <c r="MHM640" s="694"/>
      <c r="MHN640" s="695"/>
      <c r="MHO640" s="696"/>
      <c r="MHP640" s="697"/>
      <c r="MHQ640" s="694"/>
      <c r="MHR640" s="695"/>
      <c r="MHS640" s="696"/>
      <c r="MHT640" s="697"/>
      <c r="MHU640" s="694"/>
      <c r="MHV640" s="695"/>
      <c r="MHW640" s="696"/>
      <c r="MHX640" s="697"/>
      <c r="MHY640" s="694"/>
      <c r="MHZ640" s="695"/>
      <c r="MIA640" s="696"/>
      <c r="MIB640" s="697"/>
      <c r="MIC640" s="694"/>
      <c r="MID640" s="695"/>
      <c r="MIE640" s="696"/>
      <c r="MIF640" s="697"/>
      <c r="MIG640" s="694"/>
      <c r="MIH640" s="695"/>
      <c r="MII640" s="696"/>
      <c r="MIJ640" s="697"/>
      <c r="MIK640" s="694"/>
      <c r="MIL640" s="695"/>
      <c r="MIM640" s="696"/>
      <c r="MIN640" s="697"/>
      <c r="MIO640" s="694"/>
      <c r="MIP640" s="695"/>
      <c r="MIQ640" s="696"/>
      <c r="MIR640" s="697"/>
      <c r="MIS640" s="694"/>
      <c r="MIT640" s="695"/>
      <c r="MIU640" s="696"/>
      <c r="MIV640" s="697"/>
      <c r="MIW640" s="694"/>
      <c r="MIX640" s="695"/>
      <c r="MIY640" s="696"/>
      <c r="MIZ640" s="697"/>
      <c r="MJA640" s="694"/>
      <c r="MJB640" s="695"/>
      <c r="MJC640" s="696"/>
      <c r="MJD640" s="697"/>
      <c r="MJE640" s="694"/>
      <c r="MJF640" s="695"/>
      <c r="MJG640" s="696"/>
      <c r="MJH640" s="697"/>
      <c r="MJI640" s="694"/>
      <c r="MJJ640" s="695"/>
      <c r="MJK640" s="696"/>
      <c r="MJL640" s="697"/>
      <c r="MJM640" s="694"/>
      <c r="MJN640" s="695"/>
      <c r="MJO640" s="696"/>
      <c r="MJP640" s="697"/>
      <c r="MJQ640" s="694"/>
      <c r="MJR640" s="695"/>
      <c r="MJS640" s="696"/>
      <c r="MJT640" s="697"/>
      <c r="MJU640" s="694"/>
      <c r="MJV640" s="695"/>
      <c r="MJW640" s="696"/>
      <c r="MJX640" s="697"/>
      <c r="MJY640" s="694"/>
      <c r="MJZ640" s="695"/>
      <c r="MKA640" s="696"/>
      <c r="MKB640" s="697"/>
      <c r="MKC640" s="694"/>
      <c r="MKD640" s="695"/>
      <c r="MKE640" s="696"/>
      <c r="MKF640" s="697"/>
      <c r="MKG640" s="694"/>
      <c r="MKH640" s="695"/>
      <c r="MKI640" s="696"/>
      <c r="MKJ640" s="697"/>
      <c r="MKK640" s="694"/>
      <c r="MKL640" s="695"/>
      <c r="MKM640" s="696"/>
      <c r="MKN640" s="697"/>
      <c r="MKO640" s="694"/>
      <c r="MKP640" s="695"/>
      <c r="MKQ640" s="696"/>
      <c r="MKR640" s="697"/>
      <c r="MKS640" s="694"/>
      <c r="MKT640" s="695"/>
      <c r="MKU640" s="696"/>
      <c r="MKV640" s="697"/>
      <c r="MKW640" s="694"/>
      <c r="MKX640" s="695"/>
      <c r="MKY640" s="696"/>
      <c r="MKZ640" s="697"/>
      <c r="MLA640" s="694"/>
      <c r="MLB640" s="695"/>
      <c r="MLC640" s="696"/>
      <c r="MLD640" s="697"/>
      <c r="MLE640" s="694"/>
      <c r="MLF640" s="695"/>
      <c r="MLG640" s="696"/>
      <c r="MLH640" s="697"/>
      <c r="MLI640" s="694"/>
      <c r="MLJ640" s="695"/>
      <c r="MLK640" s="696"/>
      <c r="MLL640" s="697"/>
      <c r="MLM640" s="694"/>
      <c r="MLN640" s="695"/>
      <c r="MLO640" s="696"/>
      <c r="MLP640" s="697"/>
      <c r="MLQ640" s="694"/>
      <c r="MLR640" s="695"/>
      <c r="MLS640" s="696"/>
      <c r="MLT640" s="697"/>
      <c r="MLU640" s="694"/>
      <c r="MLV640" s="695"/>
      <c r="MLW640" s="696"/>
      <c r="MLX640" s="697"/>
      <c r="MLY640" s="694"/>
      <c r="MLZ640" s="695"/>
      <c r="MMA640" s="696"/>
      <c r="MMB640" s="697"/>
      <c r="MMC640" s="694"/>
      <c r="MMD640" s="695"/>
      <c r="MME640" s="696"/>
      <c r="MMF640" s="697"/>
      <c r="MMG640" s="694"/>
      <c r="MMH640" s="695"/>
      <c r="MMI640" s="696"/>
      <c r="MMJ640" s="697"/>
      <c r="MMK640" s="694"/>
      <c r="MML640" s="695"/>
      <c r="MMM640" s="696"/>
      <c r="MMN640" s="697"/>
      <c r="MMO640" s="694"/>
      <c r="MMP640" s="695"/>
      <c r="MMQ640" s="696"/>
      <c r="MMR640" s="697"/>
      <c r="MMS640" s="694"/>
      <c r="MMT640" s="695"/>
      <c r="MMU640" s="696"/>
      <c r="MMV640" s="697"/>
      <c r="MMW640" s="694"/>
      <c r="MMX640" s="695"/>
      <c r="MMY640" s="696"/>
      <c r="MMZ640" s="697"/>
      <c r="MNA640" s="694"/>
      <c r="MNB640" s="695"/>
      <c r="MNC640" s="696"/>
      <c r="MND640" s="697"/>
      <c r="MNE640" s="694"/>
      <c r="MNF640" s="695"/>
      <c r="MNG640" s="696"/>
      <c r="MNH640" s="697"/>
      <c r="MNI640" s="694"/>
      <c r="MNJ640" s="695"/>
      <c r="MNK640" s="696"/>
      <c r="MNL640" s="697"/>
      <c r="MNM640" s="694"/>
      <c r="MNN640" s="695"/>
      <c r="MNO640" s="696"/>
      <c r="MNP640" s="697"/>
      <c r="MNQ640" s="694"/>
      <c r="MNR640" s="695"/>
      <c r="MNS640" s="696"/>
      <c r="MNT640" s="697"/>
      <c r="MNU640" s="694"/>
      <c r="MNV640" s="695"/>
      <c r="MNW640" s="696"/>
      <c r="MNX640" s="697"/>
      <c r="MNY640" s="694"/>
      <c r="MNZ640" s="695"/>
      <c r="MOA640" s="696"/>
      <c r="MOB640" s="697"/>
      <c r="MOC640" s="694"/>
      <c r="MOD640" s="695"/>
      <c r="MOE640" s="696"/>
      <c r="MOF640" s="697"/>
      <c r="MOG640" s="694"/>
      <c r="MOH640" s="695"/>
      <c r="MOI640" s="696"/>
      <c r="MOJ640" s="697"/>
      <c r="MOK640" s="694"/>
      <c r="MOL640" s="695"/>
      <c r="MOM640" s="696"/>
      <c r="MON640" s="697"/>
      <c r="MOO640" s="694"/>
      <c r="MOP640" s="695"/>
      <c r="MOQ640" s="696"/>
      <c r="MOR640" s="697"/>
      <c r="MOS640" s="694"/>
      <c r="MOT640" s="695"/>
      <c r="MOU640" s="696"/>
      <c r="MOV640" s="697"/>
      <c r="MOW640" s="694"/>
      <c r="MOX640" s="695"/>
      <c r="MOY640" s="696"/>
      <c r="MOZ640" s="697"/>
      <c r="MPA640" s="694"/>
      <c r="MPB640" s="695"/>
      <c r="MPC640" s="696"/>
      <c r="MPD640" s="697"/>
      <c r="MPE640" s="694"/>
      <c r="MPF640" s="695"/>
      <c r="MPG640" s="696"/>
      <c r="MPH640" s="697"/>
      <c r="MPI640" s="694"/>
      <c r="MPJ640" s="695"/>
      <c r="MPK640" s="696"/>
      <c r="MPL640" s="697"/>
      <c r="MPM640" s="694"/>
      <c r="MPN640" s="695"/>
      <c r="MPO640" s="696"/>
      <c r="MPP640" s="697"/>
      <c r="MPQ640" s="694"/>
      <c r="MPR640" s="695"/>
      <c r="MPS640" s="696"/>
      <c r="MPT640" s="697"/>
      <c r="MPU640" s="694"/>
      <c r="MPV640" s="695"/>
      <c r="MPW640" s="696"/>
      <c r="MPX640" s="697"/>
      <c r="MPY640" s="694"/>
      <c r="MPZ640" s="695"/>
      <c r="MQA640" s="696"/>
      <c r="MQB640" s="697"/>
      <c r="MQC640" s="694"/>
      <c r="MQD640" s="695"/>
      <c r="MQE640" s="696"/>
      <c r="MQF640" s="697"/>
      <c r="MQG640" s="694"/>
      <c r="MQH640" s="695"/>
      <c r="MQI640" s="696"/>
      <c r="MQJ640" s="697"/>
      <c r="MQK640" s="694"/>
      <c r="MQL640" s="695"/>
      <c r="MQM640" s="696"/>
      <c r="MQN640" s="697"/>
      <c r="MQO640" s="694"/>
      <c r="MQP640" s="695"/>
      <c r="MQQ640" s="696"/>
      <c r="MQR640" s="697"/>
      <c r="MQS640" s="694"/>
      <c r="MQT640" s="695"/>
      <c r="MQU640" s="696"/>
      <c r="MQV640" s="697"/>
      <c r="MQW640" s="694"/>
      <c r="MQX640" s="695"/>
      <c r="MQY640" s="696"/>
      <c r="MQZ640" s="697"/>
      <c r="MRA640" s="694"/>
      <c r="MRB640" s="695"/>
      <c r="MRC640" s="696"/>
      <c r="MRD640" s="697"/>
      <c r="MRE640" s="694"/>
      <c r="MRF640" s="695"/>
      <c r="MRG640" s="696"/>
      <c r="MRH640" s="697"/>
      <c r="MRI640" s="694"/>
      <c r="MRJ640" s="695"/>
      <c r="MRK640" s="696"/>
      <c r="MRL640" s="697"/>
      <c r="MRM640" s="694"/>
      <c r="MRN640" s="695"/>
      <c r="MRO640" s="696"/>
      <c r="MRP640" s="697"/>
      <c r="MRQ640" s="694"/>
      <c r="MRR640" s="695"/>
      <c r="MRS640" s="696"/>
      <c r="MRT640" s="697"/>
      <c r="MRU640" s="694"/>
      <c r="MRV640" s="695"/>
      <c r="MRW640" s="696"/>
      <c r="MRX640" s="697"/>
      <c r="MRY640" s="694"/>
      <c r="MRZ640" s="695"/>
      <c r="MSA640" s="696"/>
      <c r="MSB640" s="697"/>
      <c r="MSC640" s="694"/>
      <c r="MSD640" s="695"/>
      <c r="MSE640" s="696"/>
      <c r="MSF640" s="697"/>
      <c r="MSG640" s="694"/>
      <c r="MSH640" s="695"/>
      <c r="MSI640" s="696"/>
      <c r="MSJ640" s="697"/>
      <c r="MSK640" s="694"/>
      <c r="MSL640" s="695"/>
      <c r="MSM640" s="696"/>
      <c r="MSN640" s="697"/>
      <c r="MSO640" s="694"/>
      <c r="MSP640" s="695"/>
      <c r="MSQ640" s="696"/>
      <c r="MSR640" s="697"/>
      <c r="MSS640" s="694"/>
      <c r="MST640" s="695"/>
      <c r="MSU640" s="696"/>
      <c r="MSV640" s="697"/>
      <c r="MSW640" s="694"/>
      <c r="MSX640" s="695"/>
      <c r="MSY640" s="696"/>
      <c r="MSZ640" s="697"/>
      <c r="MTA640" s="694"/>
      <c r="MTB640" s="695"/>
      <c r="MTC640" s="696"/>
      <c r="MTD640" s="697"/>
      <c r="MTE640" s="694"/>
      <c r="MTF640" s="695"/>
      <c r="MTG640" s="696"/>
      <c r="MTH640" s="697"/>
      <c r="MTI640" s="694"/>
      <c r="MTJ640" s="695"/>
      <c r="MTK640" s="696"/>
      <c r="MTL640" s="697"/>
      <c r="MTM640" s="694"/>
      <c r="MTN640" s="695"/>
      <c r="MTO640" s="696"/>
      <c r="MTP640" s="697"/>
      <c r="MTQ640" s="694"/>
      <c r="MTR640" s="695"/>
      <c r="MTS640" s="696"/>
      <c r="MTT640" s="697"/>
      <c r="MTU640" s="694"/>
      <c r="MTV640" s="695"/>
      <c r="MTW640" s="696"/>
      <c r="MTX640" s="697"/>
      <c r="MTY640" s="694"/>
      <c r="MTZ640" s="695"/>
      <c r="MUA640" s="696"/>
      <c r="MUB640" s="697"/>
      <c r="MUC640" s="694"/>
      <c r="MUD640" s="695"/>
      <c r="MUE640" s="696"/>
      <c r="MUF640" s="697"/>
      <c r="MUG640" s="694"/>
      <c r="MUH640" s="695"/>
      <c r="MUI640" s="696"/>
      <c r="MUJ640" s="697"/>
      <c r="MUK640" s="694"/>
      <c r="MUL640" s="695"/>
      <c r="MUM640" s="696"/>
      <c r="MUN640" s="697"/>
      <c r="MUO640" s="694"/>
      <c r="MUP640" s="695"/>
      <c r="MUQ640" s="696"/>
      <c r="MUR640" s="697"/>
      <c r="MUS640" s="694"/>
      <c r="MUT640" s="695"/>
      <c r="MUU640" s="696"/>
      <c r="MUV640" s="697"/>
      <c r="MUW640" s="694"/>
      <c r="MUX640" s="695"/>
      <c r="MUY640" s="696"/>
      <c r="MUZ640" s="697"/>
      <c r="MVA640" s="694"/>
      <c r="MVB640" s="695"/>
      <c r="MVC640" s="696"/>
      <c r="MVD640" s="697"/>
      <c r="MVE640" s="694"/>
      <c r="MVF640" s="695"/>
      <c r="MVG640" s="696"/>
      <c r="MVH640" s="697"/>
      <c r="MVI640" s="694"/>
      <c r="MVJ640" s="695"/>
      <c r="MVK640" s="696"/>
      <c r="MVL640" s="697"/>
      <c r="MVM640" s="694"/>
      <c r="MVN640" s="695"/>
      <c r="MVO640" s="696"/>
      <c r="MVP640" s="697"/>
      <c r="MVQ640" s="694"/>
      <c r="MVR640" s="695"/>
      <c r="MVS640" s="696"/>
      <c r="MVT640" s="697"/>
      <c r="MVU640" s="694"/>
      <c r="MVV640" s="695"/>
      <c r="MVW640" s="696"/>
      <c r="MVX640" s="697"/>
      <c r="MVY640" s="694"/>
      <c r="MVZ640" s="695"/>
      <c r="MWA640" s="696"/>
      <c r="MWB640" s="697"/>
      <c r="MWC640" s="694"/>
      <c r="MWD640" s="695"/>
      <c r="MWE640" s="696"/>
      <c r="MWF640" s="697"/>
      <c r="MWG640" s="694"/>
      <c r="MWH640" s="695"/>
      <c r="MWI640" s="696"/>
      <c r="MWJ640" s="697"/>
      <c r="MWK640" s="694"/>
      <c r="MWL640" s="695"/>
      <c r="MWM640" s="696"/>
      <c r="MWN640" s="697"/>
      <c r="MWO640" s="694"/>
      <c r="MWP640" s="695"/>
      <c r="MWQ640" s="696"/>
      <c r="MWR640" s="697"/>
      <c r="MWS640" s="694"/>
      <c r="MWT640" s="695"/>
      <c r="MWU640" s="696"/>
      <c r="MWV640" s="697"/>
      <c r="MWW640" s="694"/>
      <c r="MWX640" s="695"/>
      <c r="MWY640" s="696"/>
      <c r="MWZ640" s="697"/>
      <c r="MXA640" s="694"/>
      <c r="MXB640" s="695"/>
      <c r="MXC640" s="696"/>
      <c r="MXD640" s="697"/>
      <c r="MXE640" s="694"/>
      <c r="MXF640" s="695"/>
      <c r="MXG640" s="696"/>
      <c r="MXH640" s="697"/>
      <c r="MXI640" s="694"/>
      <c r="MXJ640" s="695"/>
      <c r="MXK640" s="696"/>
      <c r="MXL640" s="697"/>
      <c r="MXM640" s="694"/>
      <c r="MXN640" s="695"/>
      <c r="MXO640" s="696"/>
      <c r="MXP640" s="697"/>
      <c r="MXQ640" s="694"/>
      <c r="MXR640" s="695"/>
      <c r="MXS640" s="696"/>
      <c r="MXT640" s="697"/>
      <c r="MXU640" s="694"/>
      <c r="MXV640" s="695"/>
      <c r="MXW640" s="696"/>
      <c r="MXX640" s="697"/>
      <c r="MXY640" s="694"/>
      <c r="MXZ640" s="695"/>
      <c r="MYA640" s="696"/>
      <c r="MYB640" s="697"/>
      <c r="MYC640" s="694"/>
      <c r="MYD640" s="695"/>
      <c r="MYE640" s="696"/>
      <c r="MYF640" s="697"/>
      <c r="MYG640" s="694"/>
      <c r="MYH640" s="695"/>
      <c r="MYI640" s="696"/>
      <c r="MYJ640" s="697"/>
      <c r="MYK640" s="694"/>
      <c r="MYL640" s="695"/>
      <c r="MYM640" s="696"/>
      <c r="MYN640" s="697"/>
      <c r="MYO640" s="694"/>
      <c r="MYP640" s="695"/>
      <c r="MYQ640" s="696"/>
      <c r="MYR640" s="697"/>
      <c r="MYS640" s="694"/>
      <c r="MYT640" s="695"/>
      <c r="MYU640" s="696"/>
      <c r="MYV640" s="697"/>
      <c r="MYW640" s="694"/>
      <c r="MYX640" s="695"/>
      <c r="MYY640" s="696"/>
      <c r="MYZ640" s="697"/>
      <c r="MZA640" s="694"/>
      <c r="MZB640" s="695"/>
      <c r="MZC640" s="696"/>
      <c r="MZD640" s="697"/>
      <c r="MZE640" s="694"/>
      <c r="MZF640" s="695"/>
      <c r="MZG640" s="696"/>
      <c r="MZH640" s="697"/>
      <c r="MZI640" s="694"/>
      <c r="MZJ640" s="695"/>
      <c r="MZK640" s="696"/>
      <c r="MZL640" s="697"/>
      <c r="MZM640" s="694"/>
      <c r="MZN640" s="695"/>
      <c r="MZO640" s="696"/>
      <c r="MZP640" s="697"/>
      <c r="MZQ640" s="694"/>
      <c r="MZR640" s="695"/>
      <c r="MZS640" s="696"/>
      <c r="MZT640" s="697"/>
      <c r="MZU640" s="694"/>
      <c r="MZV640" s="695"/>
      <c r="MZW640" s="696"/>
      <c r="MZX640" s="697"/>
      <c r="MZY640" s="694"/>
      <c r="MZZ640" s="695"/>
      <c r="NAA640" s="696"/>
      <c r="NAB640" s="697"/>
      <c r="NAC640" s="694"/>
      <c r="NAD640" s="695"/>
      <c r="NAE640" s="696"/>
      <c r="NAF640" s="697"/>
      <c r="NAG640" s="694"/>
      <c r="NAH640" s="695"/>
      <c r="NAI640" s="696"/>
      <c r="NAJ640" s="697"/>
      <c r="NAK640" s="694"/>
      <c r="NAL640" s="695"/>
      <c r="NAM640" s="696"/>
      <c r="NAN640" s="697"/>
      <c r="NAO640" s="694"/>
      <c r="NAP640" s="695"/>
      <c r="NAQ640" s="696"/>
      <c r="NAR640" s="697"/>
      <c r="NAS640" s="694"/>
      <c r="NAT640" s="695"/>
      <c r="NAU640" s="696"/>
      <c r="NAV640" s="697"/>
      <c r="NAW640" s="694"/>
      <c r="NAX640" s="695"/>
      <c r="NAY640" s="696"/>
      <c r="NAZ640" s="697"/>
      <c r="NBA640" s="694"/>
      <c r="NBB640" s="695"/>
      <c r="NBC640" s="696"/>
      <c r="NBD640" s="697"/>
      <c r="NBE640" s="694"/>
      <c r="NBF640" s="695"/>
      <c r="NBG640" s="696"/>
      <c r="NBH640" s="697"/>
      <c r="NBI640" s="694"/>
      <c r="NBJ640" s="695"/>
      <c r="NBK640" s="696"/>
      <c r="NBL640" s="697"/>
      <c r="NBM640" s="694"/>
      <c r="NBN640" s="695"/>
      <c r="NBO640" s="696"/>
      <c r="NBP640" s="697"/>
      <c r="NBQ640" s="694"/>
      <c r="NBR640" s="695"/>
      <c r="NBS640" s="696"/>
      <c r="NBT640" s="697"/>
      <c r="NBU640" s="694"/>
      <c r="NBV640" s="695"/>
      <c r="NBW640" s="696"/>
      <c r="NBX640" s="697"/>
      <c r="NBY640" s="694"/>
      <c r="NBZ640" s="695"/>
      <c r="NCA640" s="696"/>
      <c r="NCB640" s="697"/>
      <c r="NCC640" s="694"/>
      <c r="NCD640" s="695"/>
      <c r="NCE640" s="696"/>
      <c r="NCF640" s="697"/>
      <c r="NCG640" s="694"/>
      <c r="NCH640" s="695"/>
      <c r="NCI640" s="696"/>
      <c r="NCJ640" s="697"/>
      <c r="NCK640" s="694"/>
      <c r="NCL640" s="695"/>
      <c r="NCM640" s="696"/>
      <c r="NCN640" s="697"/>
      <c r="NCO640" s="694"/>
      <c r="NCP640" s="695"/>
      <c r="NCQ640" s="696"/>
      <c r="NCR640" s="697"/>
      <c r="NCS640" s="694"/>
      <c r="NCT640" s="695"/>
      <c r="NCU640" s="696"/>
      <c r="NCV640" s="697"/>
      <c r="NCW640" s="694"/>
      <c r="NCX640" s="695"/>
      <c r="NCY640" s="696"/>
      <c r="NCZ640" s="697"/>
      <c r="NDA640" s="694"/>
      <c r="NDB640" s="695"/>
      <c r="NDC640" s="696"/>
      <c r="NDD640" s="697"/>
      <c r="NDE640" s="694"/>
      <c r="NDF640" s="695"/>
      <c r="NDG640" s="696"/>
      <c r="NDH640" s="697"/>
      <c r="NDI640" s="694"/>
      <c r="NDJ640" s="695"/>
      <c r="NDK640" s="696"/>
      <c r="NDL640" s="697"/>
      <c r="NDM640" s="694"/>
      <c r="NDN640" s="695"/>
      <c r="NDO640" s="696"/>
      <c r="NDP640" s="697"/>
      <c r="NDQ640" s="694"/>
      <c r="NDR640" s="695"/>
      <c r="NDS640" s="696"/>
      <c r="NDT640" s="697"/>
      <c r="NDU640" s="694"/>
      <c r="NDV640" s="695"/>
      <c r="NDW640" s="696"/>
      <c r="NDX640" s="697"/>
      <c r="NDY640" s="694"/>
      <c r="NDZ640" s="695"/>
      <c r="NEA640" s="696"/>
      <c r="NEB640" s="697"/>
      <c r="NEC640" s="694"/>
      <c r="NED640" s="695"/>
      <c r="NEE640" s="696"/>
      <c r="NEF640" s="697"/>
      <c r="NEG640" s="694"/>
      <c r="NEH640" s="695"/>
      <c r="NEI640" s="696"/>
      <c r="NEJ640" s="697"/>
      <c r="NEK640" s="694"/>
      <c r="NEL640" s="695"/>
      <c r="NEM640" s="696"/>
      <c r="NEN640" s="697"/>
      <c r="NEO640" s="694"/>
      <c r="NEP640" s="695"/>
      <c r="NEQ640" s="696"/>
      <c r="NER640" s="697"/>
      <c r="NES640" s="694"/>
      <c r="NET640" s="695"/>
      <c r="NEU640" s="696"/>
      <c r="NEV640" s="697"/>
      <c r="NEW640" s="694"/>
      <c r="NEX640" s="695"/>
      <c r="NEY640" s="696"/>
      <c r="NEZ640" s="697"/>
      <c r="NFA640" s="694"/>
      <c r="NFB640" s="695"/>
      <c r="NFC640" s="696"/>
      <c r="NFD640" s="697"/>
      <c r="NFE640" s="694"/>
      <c r="NFF640" s="695"/>
      <c r="NFG640" s="696"/>
      <c r="NFH640" s="697"/>
      <c r="NFI640" s="694"/>
      <c r="NFJ640" s="695"/>
      <c r="NFK640" s="696"/>
      <c r="NFL640" s="697"/>
      <c r="NFM640" s="694"/>
      <c r="NFN640" s="695"/>
      <c r="NFO640" s="696"/>
      <c r="NFP640" s="697"/>
      <c r="NFQ640" s="694"/>
      <c r="NFR640" s="695"/>
      <c r="NFS640" s="696"/>
      <c r="NFT640" s="697"/>
      <c r="NFU640" s="694"/>
      <c r="NFV640" s="695"/>
      <c r="NFW640" s="696"/>
      <c r="NFX640" s="697"/>
      <c r="NFY640" s="694"/>
      <c r="NFZ640" s="695"/>
      <c r="NGA640" s="696"/>
      <c r="NGB640" s="697"/>
      <c r="NGC640" s="694"/>
      <c r="NGD640" s="695"/>
      <c r="NGE640" s="696"/>
      <c r="NGF640" s="697"/>
      <c r="NGG640" s="694"/>
      <c r="NGH640" s="695"/>
      <c r="NGI640" s="696"/>
      <c r="NGJ640" s="697"/>
      <c r="NGK640" s="694"/>
      <c r="NGL640" s="695"/>
      <c r="NGM640" s="696"/>
      <c r="NGN640" s="697"/>
      <c r="NGO640" s="694"/>
      <c r="NGP640" s="695"/>
      <c r="NGQ640" s="696"/>
      <c r="NGR640" s="697"/>
      <c r="NGS640" s="694"/>
      <c r="NGT640" s="695"/>
      <c r="NGU640" s="696"/>
      <c r="NGV640" s="697"/>
      <c r="NGW640" s="694"/>
      <c r="NGX640" s="695"/>
      <c r="NGY640" s="696"/>
      <c r="NGZ640" s="697"/>
      <c r="NHA640" s="694"/>
      <c r="NHB640" s="695"/>
      <c r="NHC640" s="696"/>
      <c r="NHD640" s="697"/>
      <c r="NHE640" s="694"/>
      <c r="NHF640" s="695"/>
      <c r="NHG640" s="696"/>
      <c r="NHH640" s="697"/>
      <c r="NHI640" s="694"/>
      <c r="NHJ640" s="695"/>
      <c r="NHK640" s="696"/>
      <c r="NHL640" s="697"/>
      <c r="NHM640" s="694"/>
      <c r="NHN640" s="695"/>
      <c r="NHO640" s="696"/>
      <c r="NHP640" s="697"/>
      <c r="NHQ640" s="694"/>
      <c r="NHR640" s="695"/>
      <c r="NHS640" s="696"/>
      <c r="NHT640" s="697"/>
      <c r="NHU640" s="694"/>
      <c r="NHV640" s="695"/>
      <c r="NHW640" s="696"/>
      <c r="NHX640" s="697"/>
      <c r="NHY640" s="694"/>
      <c r="NHZ640" s="695"/>
      <c r="NIA640" s="696"/>
      <c r="NIB640" s="697"/>
      <c r="NIC640" s="694"/>
      <c r="NID640" s="695"/>
      <c r="NIE640" s="696"/>
      <c r="NIF640" s="697"/>
      <c r="NIG640" s="694"/>
      <c r="NIH640" s="695"/>
      <c r="NII640" s="696"/>
      <c r="NIJ640" s="697"/>
      <c r="NIK640" s="694"/>
      <c r="NIL640" s="695"/>
      <c r="NIM640" s="696"/>
      <c r="NIN640" s="697"/>
      <c r="NIO640" s="694"/>
      <c r="NIP640" s="695"/>
      <c r="NIQ640" s="696"/>
      <c r="NIR640" s="697"/>
      <c r="NIS640" s="694"/>
      <c r="NIT640" s="695"/>
      <c r="NIU640" s="696"/>
      <c r="NIV640" s="697"/>
      <c r="NIW640" s="694"/>
      <c r="NIX640" s="695"/>
      <c r="NIY640" s="696"/>
      <c r="NIZ640" s="697"/>
      <c r="NJA640" s="694"/>
      <c r="NJB640" s="695"/>
      <c r="NJC640" s="696"/>
      <c r="NJD640" s="697"/>
      <c r="NJE640" s="694"/>
      <c r="NJF640" s="695"/>
      <c r="NJG640" s="696"/>
      <c r="NJH640" s="697"/>
      <c r="NJI640" s="694"/>
      <c r="NJJ640" s="695"/>
      <c r="NJK640" s="696"/>
      <c r="NJL640" s="697"/>
      <c r="NJM640" s="694"/>
      <c r="NJN640" s="695"/>
      <c r="NJO640" s="696"/>
      <c r="NJP640" s="697"/>
      <c r="NJQ640" s="694"/>
      <c r="NJR640" s="695"/>
      <c r="NJS640" s="696"/>
      <c r="NJT640" s="697"/>
      <c r="NJU640" s="694"/>
      <c r="NJV640" s="695"/>
      <c r="NJW640" s="696"/>
      <c r="NJX640" s="697"/>
      <c r="NJY640" s="694"/>
      <c r="NJZ640" s="695"/>
      <c r="NKA640" s="696"/>
      <c r="NKB640" s="697"/>
      <c r="NKC640" s="694"/>
      <c r="NKD640" s="695"/>
      <c r="NKE640" s="696"/>
      <c r="NKF640" s="697"/>
      <c r="NKG640" s="694"/>
      <c r="NKH640" s="695"/>
      <c r="NKI640" s="696"/>
      <c r="NKJ640" s="697"/>
      <c r="NKK640" s="694"/>
      <c r="NKL640" s="695"/>
      <c r="NKM640" s="696"/>
      <c r="NKN640" s="697"/>
      <c r="NKO640" s="694"/>
      <c r="NKP640" s="695"/>
      <c r="NKQ640" s="696"/>
      <c r="NKR640" s="697"/>
      <c r="NKS640" s="694"/>
      <c r="NKT640" s="695"/>
      <c r="NKU640" s="696"/>
      <c r="NKV640" s="697"/>
      <c r="NKW640" s="694"/>
      <c r="NKX640" s="695"/>
      <c r="NKY640" s="696"/>
      <c r="NKZ640" s="697"/>
      <c r="NLA640" s="694"/>
      <c r="NLB640" s="695"/>
      <c r="NLC640" s="696"/>
      <c r="NLD640" s="697"/>
      <c r="NLE640" s="694"/>
      <c r="NLF640" s="695"/>
      <c r="NLG640" s="696"/>
      <c r="NLH640" s="697"/>
      <c r="NLI640" s="694"/>
      <c r="NLJ640" s="695"/>
      <c r="NLK640" s="696"/>
      <c r="NLL640" s="697"/>
      <c r="NLM640" s="694"/>
      <c r="NLN640" s="695"/>
      <c r="NLO640" s="696"/>
      <c r="NLP640" s="697"/>
      <c r="NLQ640" s="694"/>
      <c r="NLR640" s="695"/>
      <c r="NLS640" s="696"/>
      <c r="NLT640" s="697"/>
      <c r="NLU640" s="694"/>
      <c r="NLV640" s="695"/>
      <c r="NLW640" s="696"/>
      <c r="NLX640" s="697"/>
      <c r="NLY640" s="694"/>
      <c r="NLZ640" s="695"/>
      <c r="NMA640" s="696"/>
      <c r="NMB640" s="697"/>
      <c r="NMC640" s="694"/>
      <c r="NMD640" s="695"/>
      <c r="NME640" s="696"/>
      <c r="NMF640" s="697"/>
      <c r="NMG640" s="694"/>
      <c r="NMH640" s="695"/>
      <c r="NMI640" s="696"/>
      <c r="NMJ640" s="697"/>
      <c r="NMK640" s="694"/>
      <c r="NML640" s="695"/>
      <c r="NMM640" s="696"/>
      <c r="NMN640" s="697"/>
      <c r="NMO640" s="694"/>
      <c r="NMP640" s="695"/>
      <c r="NMQ640" s="696"/>
      <c r="NMR640" s="697"/>
      <c r="NMS640" s="694"/>
      <c r="NMT640" s="695"/>
      <c r="NMU640" s="696"/>
      <c r="NMV640" s="697"/>
      <c r="NMW640" s="694"/>
      <c r="NMX640" s="695"/>
      <c r="NMY640" s="696"/>
      <c r="NMZ640" s="697"/>
      <c r="NNA640" s="694"/>
      <c r="NNB640" s="695"/>
      <c r="NNC640" s="696"/>
      <c r="NND640" s="697"/>
      <c r="NNE640" s="694"/>
      <c r="NNF640" s="695"/>
      <c r="NNG640" s="696"/>
      <c r="NNH640" s="697"/>
      <c r="NNI640" s="694"/>
      <c r="NNJ640" s="695"/>
      <c r="NNK640" s="696"/>
      <c r="NNL640" s="697"/>
      <c r="NNM640" s="694"/>
      <c r="NNN640" s="695"/>
      <c r="NNO640" s="696"/>
      <c r="NNP640" s="697"/>
      <c r="NNQ640" s="694"/>
      <c r="NNR640" s="695"/>
      <c r="NNS640" s="696"/>
      <c r="NNT640" s="697"/>
      <c r="NNU640" s="694"/>
      <c r="NNV640" s="695"/>
      <c r="NNW640" s="696"/>
      <c r="NNX640" s="697"/>
      <c r="NNY640" s="694"/>
      <c r="NNZ640" s="695"/>
      <c r="NOA640" s="696"/>
      <c r="NOB640" s="697"/>
      <c r="NOC640" s="694"/>
      <c r="NOD640" s="695"/>
      <c r="NOE640" s="696"/>
      <c r="NOF640" s="697"/>
      <c r="NOG640" s="694"/>
      <c r="NOH640" s="695"/>
      <c r="NOI640" s="696"/>
      <c r="NOJ640" s="697"/>
      <c r="NOK640" s="694"/>
      <c r="NOL640" s="695"/>
      <c r="NOM640" s="696"/>
      <c r="NON640" s="697"/>
      <c r="NOO640" s="694"/>
      <c r="NOP640" s="695"/>
      <c r="NOQ640" s="696"/>
      <c r="NOR640" s="697"/>
      <c r="NOS640" s="694"/>
      <c r="NOT640" s="695"/>
      <c r="NOU640" s="696"/>
      <c r="NOV640" s="697"/>
      <c r="NOW640" s="694"/>
      <c r="NOX640" s="695"/>
      <c r="NOY640" s="696"/>
      <c r="NOZ640" s="697"/>
      <c r="NPA640" s="694"/>
      <c r="NPB640" s="695"/>
      <c r="NPC640" s="696"/>
      <c r="NPD640" s="697"/>
      <c r="NPE640" s="694"/>
      <c r="NPF640" s="695"/>
      <c r="NPG640" s="696"/>
      <c r="NPH640" s="697"/>
      <c r="NPI640" s="694"/>
      <c r="NPJ640" s="695"/>
      <c r="NPK640" s="696"/>
      <c r="NPL640" s="697"/>
      <c r="NPM640" s="694"/>
      <c r="NPN640" s="695"/>
      <c r="NPO640" s="696"/>
      <c r="NPP640" s="697"/>
      <c r="NPQ640" s="694"/>
      <c r="NPR640" s="695"/>
      <c r="NPS640" s="696"/>
      <c r="NPT640" s="697"/>
      <c r="NPU640" s="694"/>
      <c r="NPV640" s="695"/>
      <c r="NPW640" s="696"/>
      <c r="NPX640" s="697"/>
      <c r="NPY640" s="694"/>
      <c r="NPZ640" s="695"/>
      <c r="NQA640" s="696"/>
      <c r="NQB640" s="697"/>
      <c r="NQC640" s="694"/>
      <c r="NQD640" s="695"/>
      <c r="NQE640" s="696"/>
      <c r="NQF640" s="697"/>
      <c r="NQG640" s="694"/>
      <c r="NQH640" s="695"/>
      <c r="NQI640" s="696"/>
      <c r="NQJ640" s="697"/>
      <c r="NQK640" s="694"/>
      <c r="NQL640" s="695"/>
      <c r="NQM640" s="696"/>
      <c r="NQN640" s="697"/>
      <c r="NQO640" s="694"/>
      <c r="NQP640" s="695"/>
      <c r="NQQ640" s="696"/>
      <c r="NQR640" s="697"/>
      <c r="NQS640" s="694"/>
      <c r="NQT640" s="695"/>
      <c r="NQU640" s="696"/>
      <c r="NQV640" s="697"/>
      <c r="NQW640" s="694"/>
      <c r="NQX640" s="695"/>
      <c r="NQY640" s="696"/>
      <c r="NQZ640" s="697"/>
      <c r="NRA640" s="694"/>
      <c r="NRB640" s="695"/>
      <c r="NRC640" s="696"/>
      <c r="NRD640" s="697"/>
      <c r="NRE640" s="694"/>
      <c r="NRF640" s="695"/>
      <c r="NRG640" s="696"/>
      <c r="NRH640" s="697"/>
      <c r="NRI640" s="694"/>
      <c r="NRJ640" s="695"/>
      <c r="NRK640" s="696"/>
      <c r="NRL640" s="697"/>
      <c r="NRM640" s="694"/>
      <c r="NRN640" s="695"/>
      <c r="NRO640" s="696"/>
      <c r="NRP640" s="697"/>
      <c r="NRQ640" s="694"/>
      <c r="NRR640" s="695"/>
      <c r="NRS640" s="696"/>
      <c r="NRT640" s="697"/>
      <c r="NRU640" s="694"/>
      <c r="NRV640" s="695"/>
      <c r="NRW640" s="696"/>
      <c r="NRX640" s="697"/>
      <c r="NRY640" s="694"/>
      <c r="NRZ640" s="695"/>
      <c r="NSA640" s="696"/>
      <c r="NSB640" s="697"/>
      <c r="NSC640" s="694"/>
      <c r="NSD640" s="695"/>
      <c r="NSE640" s="696"/>
      <c r="NSF640" s="697"/>
      <c r="NSG640" s="694"/>
      <c r="NSH640" s="695"/>
      <c r="NSI640" s="696"/>
      <c r="NSJ640" s="697"/>
      <c r="NSK640" s="694"/>
      <c r="NSL640" s="695"/>
      <c r="NSM640" s="696"/>
      <c r="NSN640" s="697"/>
      <c r="NSO640" s="694"/>
      <c r="NSP640" s="695"/>
      <c r="NSQ640" s="696"/>
      <c r="NSR640" s="697"/>
      <c r="NSS640" s="694"/>
      <c r="NST640" s="695"/>
      <c r="NSU640" s="696"/>
      <c r="NSV640" s="697"/>
      <c r="NSW640" s="694"/>
      <c r="NSX640" s="695"/>
      <c r="NSY640" s="696"/>
      <c r="NSZ640" s="697"/>
      <c r="NTA640" s="694"/>
      <c r="NTB640" s="695"/>
      <c r="NTC640" s="696"/>
      <c r="NTD640" s="697"/>
      <c r="NTE640" s="694"/>
      <c r="NTF640" s="695"/>
      <c r="NTG640" s="696"/>
      <c r="NTH640" s="697"/>
      <c r="NTI640" s="694"/>
      <c r="NTJ640" s="695"/>
      <c r="NTK640" s="696"/>
      <c r="NTL640" s="697"/>
      <c r="NTM640" s="694"/>
      <c r="NTN640" s="695"/>
      <c r="NTO640" s="696"/>
      <c r="NTP640" s="697"/>
      <c r="NTQ640" s="694"/>
      <c r="NTR640" s="695"/>
      <c r="NTS640" s="696"/>
      <c r="NTT640" s="697"/>
      <c r="NTU640" s="694"/>
      <c r="NTV640" s="695"/>
      <c r="NTW640" s="696"/>
      <c r="NTX640" s="697"/>
      <c r="NTY640" s="694"/>
      <c r="NTZ640" s="695"/>
      <c r="NUA640" s="696"/>
      <c r="NUB640" s="697"/>
      <c r="NUC640" s="694"/>
      <c r="NUD640" s="695"/>
      <c r="NUE640" s="696"/>
      <c r="NUF640" s="697"/>
      <c r="NUG640" s="694"/>
      <c r="NUH640" s="695"/>
      <c r="NUI640" s="696"/>
      <c r="NUJ640" s="697"/>
      <c r="NUK640" s="694"/>
      <c r="NUL640" s="695"/>
      <c r="NUM640" s="696"/>
      <c r="NUN640" s="697"/>
      <c r="NUO640" s="694"/>
      <c r="NUP640" s="695"/>
      <c r="NUQ640" s="696"/>
      <c r="NUR640" s="697"/>
      <c r="NUS640" s="694"/>
      <c r="NUT640" s="695"/>
      <c r="NUU640" s="696"/>
      <c r="NUV640" s="697"/>
      <c r="NUW640" s="694"/>
      <c r="NUX640" s="695"/>
      <c r="NUY640" s="696"/>
      <c r="NUZ640" s="697"/>
      <c r="NVA640" s="694"/>
      <c r="NVB640" s="695"/>
      <c r="NVC640" s="696"/>
      <c r="NVD640" s="697"/>
      <c r="NVE640" s="694"/>
      <c r="NVF640" s="695"/>
      <c r="NVG640" s="696"/>
      <c r="NVH640" s="697"/>
      <c r="NVI640" s="694"/>
      <c r="NVJ640" s="695"/>
      <c r="NVK640" s="696"/>
      <c r="NVL640" s="697"/>
      <c r="NVM640" s="694"/>
      <c r="NVN640" s="695"/>
      <c r="NVO640" s="696"/>
      <c r="NVP640" s="697"/>
      <c r="NVQ640" s="694"/>
      <c r="NVR640" s="695"/>
      <c r="NVS640" s="696"/>
      <c r="NVT640" s="697"/>
      <c r="NVU640" s="694"/>
      <c r="NVV640" s="695"/>
      <c r="NVW640" s="696"/>
      <c r="NVX640" s="697"/>
      <c r="NVY640" s="694"/>
      <c r="NVZ640" s="695"/>
      <c r="NWA640" s="696"/>
      <c r="NWB640" s="697"/>
      <c r="NWC640" s="694"/>
      <c r="NWD640" s="695"/>
      <c r="NWE640" s="696"/>
      <c r="NWF640" s="697"/>
      <c r="NWG640" s="694"/>
      <c r="NWH640" s="695"/>
      <c r="NWI640" s="696"/>
      <c r="NWJ640" s="697"/>
      <c r="NWK640" s="694"/>
      <c r="NWL640" s="695"/>
      <c r="NWM640" s="696"/>
      <c r="NWN640" s="697"/>
      <c r="NWO640" s="694"/>
      <c r="NWP640" s="695"/>
      <c r="NWQ640" s="696"/>
      <c r="NWR640" s="697"/>
      <c r="NWS640" s="694"/>
      <c r="NWT640" s="695"/>
      <c r="NWU640" s="696"/>
      <c r="NWV640" s="697"/>
      <c r="NWW640" s="694"/>
      <c r="NWX640" s="695"/>
      <c r="NWY640" s="696"/>
      <c r="NWZ640" s="697"/>
      <c r="NXA640" s="694"/>
      <c r="NXB640" s="695"/>
      <c r="NXC640" s="696"/>
      <c r="NXD640" s="697"/>
      <c r="NXE640" s="694"/>
      <c r="NXF640" s="695"/>
      <c r="NXG640" s="696"/>
      <c r="NXH640" s="697"/>
      <c r="NXI640" s="694"/>
      <c r="NXJ640" s="695"/>
      <c r="NXK640" s="696"/>
      <c r="NXL640" s="697"/>
      <c r="NXM640" s="694"/>
      <c r="NXN640" s="695"/>
      <c r="NXO640" s="696"/>
      <c r="NXP640" s="697"/>
      <c r="NXQ640" s="694"/>
      <c r="NXR640" s="695"/>
      <c r="NXS640" s="696"/>
      <c r="NXT640" s="697"/>
      <c r="NXU640" s="694"/>
      <c r="NXV640" s="695"/>
      <c r="NXW640" s="696"/>
      <c r="NXX640" s="697"/>
      <c r="NXY640" s="694"/>
      <c r="NXZ640" s="695"/>
      <c r="NYA640" s="696"/>
      <c r="NYB640" s="697"/>
      <c r="NYC640" s="694"/>
      <c r="NYD640" s="695"/>
      <c r="NYE640" s="696"/>
      <c r="NYF640" s="697"/>
      <c r="NYG640" s="694"/>
      <c r="NYH640" s="695"/>
      <c r="NYI640" s="696"/>
      <c r="NYJ640" s="697"/>
      <c r="NYK640" s="694"/>
      <c r="NYL640" s="695"/>
      <c r="NYM640" s="696"/>
      <c r="NYN640" s="697"/>
      <c r="NYO640" s="694"/>
      <c r="NYP640" s="695"/>
      <c r="NYQ640" s="696"/>
      <c r="NYR640" s="697"/>
      <c r="NYS640" s="694"/>
      <c r="NYT640" s="695"/>
      <c r="NYU640" s="696"/>
      <c r="NYV640" s="697"/>
      <c r="NYW640" s="694"/>
      <c r="NYX640" s="695"/>
      <c r="NYY640" s="696"/>
      <c r="NYZ640" s="697"/>
      <c r="NZA640" s="694"/>
      <c r="NZB640" s="695"/>
      <c r="NZC640" s="696"/>
      <c r="NZD640" s="697"/>
      <c r="NZE640" s="694"/>
      <c r="NZF640" s="695"/>
      <c r="NZG640" s="696"/>
      <c r="NZH640" s="697"/>
      <c r="NZI640" s="694"/>
      <c r="NZJ640" s="695"/>
      <c r="NZK640" s="696"/>
      <c r="NZL640" s="697"/>
      <c r="NZM640" s="694"/>
      <c r="NZN640" s="695"/>
      <c r="NZO640" s="696"/>
      <c r="NZP640" s="697"/>
      <c r="NZQ640" s="694"/>
      <c r="NZR640" s="695"/>
      <c r="NZS640" s="696"/>
      <c r="NZT640" s="697"/>
      <c r="NZU640" s="694"/>
      <c r="NZV640" s="695"/>
      <c r="NZW640" s="696"/>
      <c r="NZX640" s="697"/>
      <c r="NZY640" s="694"/>
      <c r="NZZ640" s="695"/>
      <c r="OAA640" s="696"/>
      <c r="OAB640" s="697"/>
      <c r="OAC640" s="694"/>
      <c r="OAD640" s="695"/>
      <c r="OAE640" s="696"/>
      <c r="OAF640" s="697"/>
      <c r="OAG640" s="694"/>
      <c r="OAH640" s="695"/>
      <c r="OAI640" s="696"/>
      <c r="OAJ640" s="697"/>
      <c r="OAK640" s="694"/>
      <c r="OAL640" s="695"/>
      <c r="OAM640" s="696"/>
      <c r="OAN640" s="697"/>
      <c r="OAO640" s="694"/>
      <c r="OAP640" s="695"/>
      <c r="OAQ640" s="696"/>
      <c r="OAR640" s="697"/>
      <c r="OAS640" s="694"/>
      <c r="OAT640" s="695"/>
      <c r="OAU640" s="696"/>
      <c r="OAV640" s="697"/>
      <c r="OAW640" s="694"/>
      <c r="OAX640" s="695"/>
      <c r="OAY640" s="696"/>
      <c r="OAZ640" s="697"/>
      <c r="OBA640" s="694"/>
      <c r="OBB640" s="695"/>
      <c r="OBC640" s="696"/>
      <c r="OBD640" s="697"/>
      <c r="OBE640" s="694"/>
      <c r="OBF640" s="695"/>
      <c r="OBG640" s="696"/>
      <c r="OBH640" s="697"/>
      <c r="OBI640" s="694"/>
      <c r="OBJ640" s="695"/>
      <c r="OBK640" s="696"/>
      <c r="OBL640" s="697"/>
      <c r="OBM640" s="694"/>
      <c r="OBN640" s="695"/>
      <c r="OBO640" s="696"/>
      <c r="OBP640" s="697"/>
      <c r="OBQ640" s="694"/>
      <c r="OBR640" s="695"/>
      <c r="OBS640" s="696"/>
      <c r="OBT640" s="697"/>
      <c r="OBU640" s="694"/>
      <c r="OBV640" s="695"/>
      <c r="OBW640" s="696"/>
      <c r="OBX640" s="697"/>
      <c r="OBY640" s="694"/>
      <c r="OBZ640" s="695"/>
      <c r="OCA640" s="696"/>
      <c r="OCB640" s="697"/>
      <c r="OCC640" s="694"/>
      <c r="OCD640" s="695"/>
      <c r="OCE640" s="696"/>
      <c r="OCF640" s="697"/>
      <c r="OCG640" s="694"/>
      <c r="OCH640" s="695"/>
      <c r="OCI640" s="696"/>
      <c r="OCJ640" s="697"/>
      <c r="OCK640" s="694"/>
      <c r="OCL640" s="695"/>
      <c r="OCM640" s="696"/>
      <c r="OCN640" s="697"/>
      <c r="OCO640" s="694"/>
      <c r="OCP640" s="695"/>
      <c r="OCQ640" s="696"/>
      <c r="OCR640" s="697"/>
      <c r="OCS640" s="694"/>
      <c r="OCT640" s="695"/>
      <c r="OCU640" s="696"/>
      <c r="OCV640" s="697"/>
      <c r="OCW640" s="694"/>
      <c r="OCX640" s="695"/>
      <c r="OCY640" s="696"/>
      <c r="OCZ640" s="697"/>
      <c r="ODA640" s="694"/>
      <c r="ODB640" s="695"/>
      <c r="ODC640" s="696"/>
      <c r="ODD640" s="697"/>
      <c r="ODE640" s="694"/>
      <c r="ODF640" s="695"/>
      <c r="ODG640" s="696"/>
      <c r="ODH640" s="697"/>
      <c r="ODI640" s="694"/>
      <c r="ODJ640" s="695"/>
      <c r="ODK640" s="696"/>
      <c r="ODL640" s="697"/>
      <c r="ODM640" s="694"/>
      <c r="ODN640" s="695"/>
      <c r="ODO640" s="696"/>
      <c r="ODP640" s="697"/>
      <c r="ODQ640" s="694"/>
      <c r="ODR640" s="695"/>
      <c r="ODS640" s="696"/>
      <c r="ODT640" s="697"/>
      <c r="ODU640" s="694"/>
      <c r="ODV640" s="695"/>
      <c r="ODW640" s="696"/>
      <c r="ODX640" s="697"/>
      <c r="ODY640" s="694"/>
      <c r="ODZ640" s="695"/>
      <c r="OEA640" s="696"/>
      <c r="OEB640" s="697"/>
      <c r="OEC640" s="694"/>
      <c r="OED640" s="695"/>
      <c r="OEE640" s="696"/>
      <c r="OEF640" s="697"/>
      <c r="OEG640" s="694"/>
      <c r="OEH640" s="695"/>
      <c r="OEI640" s="696"/>
      <c r="OEJ640" s="697"/>
      <c r="OEK640" s="694"/>
      <c r="OEL640" s="695"/>
      <c r="OEM640" s="696"/>
      <c r="OEN640" s="697"/>
      <c r="OEO640" s="694"/>
      <c r="OEP640" s="695"/>
      <c r="OEQ640" s="696"/>
      <c r="OER640" s="697"/>
      <c r="OES640" s="694"/>
      <c r="OET640" s="695"/>
      <c r="OEU640" s="696"/>
      <c r="OEV640" s="697"/>
      <c r="OEW640" s="694"/>
      <c r="OEX640" s="695"/>
      <c r="OEY640" s="696"/>
      <c r="OEZ640" s="697"/>
      <c r="OFA640" s="694"/>
      <c r="OFB640" s="695"/>
      <c r="OFC640" s="696"/>
      <c r="OFD640" s="697"/>
      <c r="OFE640" s="694"/>
      <c r="OFF640" s="695"/>
      <c r="OFG640" s="696"/>
      <c r="OFH640" s="697"/>
      <c r="OFI640" s="694"/>
      <c r="OFJ640" s="695"/>
      <c r="OFK640" s="696"/>
      <c r="OFL640" s="697"/>
      <c r="OFM640" s="694"/>
      <c r="OFN640" s="695"/>
      <c r="OFO640" s="696"/>
      <c r="OFP640" s="697"/>
      <c r="OFQ640" s="694"/>
      <c r="OFR640" s="695"/>
      <c r="OFS640" s="696"/>
      <c r="OFT640" s="697"/>
      <c r="OFU640" s="694"/>
      <c r="OFV640" s="695"/>
      <c r="OFW640" s="696"/>
      <c r="OFX640" s="697"/>
      <c r="OFY640" s="694"/>
      <c r="OFZ640" s="695"/>
      <c r="OGA640" s="696"/>
      <c r="OGB640" s="697"/>
      <c r="OGC640" s="694"/>
      <c r="OGD640" s="695"/>
      <c r="OGE640" s="696"/>
      <c r="OGF640" s="697"/>
      <c r="OGG640" s="694"/>
      <c r="OGH640" s="695"/>
      <c r="OGI640" s="696"/>
      <c r="OGJ640" s="697"/>
      <c r="OGK640" s="694"/>
      <c r="OGL640" s="695"/>
      <c r="OGM640" s="696"/>
      <c r="OGN640" s="697"/>
      <c r="OGO640" s="694"/>
      <c r="OGP640" s="695"/>
      <c r="OGQ640" s="696"/>
      <c r="OGR640" s="697"/>
      <c r="OGS640" s="694"/>
      <c r="OGT640" s="695"/>
      <c r="OGU640" s="696"/>
      <c r="OGV640" s="697"/>
      <c r="OGW640" s="694"/>
      <c r="OGX640" s="695"/>
      <c r="OGY640" s="696"/>
      <c r="OGZ640" s="697"/>
      <c r="OHA640" s="694"/>
      <c r="OHB640" s="695"/>
      <c r="OHC640" s="696"/>
      <c r="OHD640" s="697"/>
      <c r="OHE640" s="694"/>
      <c r="OHF640" s="695"/>
      <c r="OHG640" s="696"/>
      <c r="OHH640" s="697"/>
      <c r="OHI640" s="694"/>
      <c r="OHJ640" s="695"/>
      <c r="OHK640" s="696"/>
      <c r="OHL640" s="697"/>
      <c r="OHM640" s="694"/>
      <c r="OHN640" s="695"/>
      <c r="OHO640" s="696"/>
      <c r="OHP640" s="697"/>
      <c r="OHQ640" s="694"/>
      <c r="OHR640" s="695"/>
      <c r="OHS640" s="696"/>
      <c r="OHT640" s="697"/>
      <c r="OHU640" s="694"/>
      <c r="OHV640" s="695"/>
      <c r="OHW640" s="696"/>
      <c r="OHX640" s="697"/>
      <c r="OHY640" s="694"/>
      <c r="OHZ640" s="695"/>
      <c r="OIA640" s="696"/>
      <c r="OIB640" s="697"/>
      <c r="OIC640" s="694"/>
      <c r="OID640" s="695"/>
      <c r="OIE640" s="696"/>
      <c r="OIF640" s="697"/>
      <c r="OIG640" s="694"/>
      <c r="OIH640" s="695"/>
      <c r="OII640" s="696"/>
      <c r="OIJ640" s="697"/>
      <c r="OIK640" s="694"/>
      <c r="OIL640" s="695"/>
      <c r="OIM640" s="696"/>
      <c r="OIN640" s="697"/>
      <c r="OIO640" s="694"/>
      <c r="OIP640" s="695"/>
      <c r="OIQ640" s="696"/>
      <c r="OIR640" s="697"/>
      <c r="OIS640" s="694"/>
      <c r="OIT640" s="695"/>
      <c r="OIU640" s="696"/>
      <c r="OIV640" s="697"/>
      <c r="OIW640" s="694"/>
      <c r="OIX640" s="695"/>
      <c r="OIY640" s="696"/>
      <c r="OIZ640" s="697"/>
      <c r="OJA640" s="694"/>
      <c r="OJB640" s="695"/>
      <c r="OJC640" s="696"/>
      <c r="OJD640" s="697"/>
      <c r="OJE640" s="694"/>
      <c r="OJF640" s="695"/>
      <c r="OJG640" s="696"/>
      <c r="OJH640" s="697"/>
      <c r="OJI640" s="694"/>
      <c r="OJJ640" s="695"/>
      <c r="OJK640" s="696"/>
      <c r="OJL640" s="697"/>
      <c r="OJM640" s="694"/>
      <c r="OJN640" s="695"/>
      <c r="OJO640" s="696"/>
      <c r="OJP640" s="697"/>
      <c r="OJQ640" s="694"/>
      <c r="OJR640" s="695"/>
      <c r="OJS640" s="696"/>
      <c r="OJT640" s="697"/>
      <c r="OJU640" s="694"/>
      <c r="OJV640" s="695"/>
      <c r="OJW640" s="696"/>
      <c r="OJX640" s="697"/>
      <c r="OJY640" s="694"/>
      <c r="OJZ640" s="695"/>
      <c r="OKA640" s="696"/>
      <c r="OKB640" s="697"/>
      <c r="OKC640" s="694"/>
      <c r="OKD640" s="695"/>
      <c r="OKE640" s="696"/>
      <c r="OKF640" s="697"/>
      <c r="OKG640" s="694"/>
      <c r="OKH640" s="695"/>
      <c r="OKI640" s="696"/>
      <c r="OKJ640" s="697"/>
      <c r="OKK640" s="694"/>
      <c r="OKL640" s="695"/>
      <c r="OKM640" s="696"/>
      <c r="OKN640" s="697"/>
      <c r="OKO640" s="694"/>
      <c r="OKP640" s="695"/>
      <c r="OKQ640" s="696"/>
      <c r="OKR640" s="697"/>
      <c r="OKS640" s="694"/>
      <c r="OKT640" s="695"/>
      <c r="OKU640" s="696"/>
      <c r="OKV640" s="697"/>
      <c r="OKW640" s="694"/>
      <c r="OKX640" s="695"/>
      <c r="OKY640" s="696"/>
      <c r="OKZ640" s="697"/>
      <c r="OLA640" s="694"/>
      <c r="OLB640" s="695"/>
      <c r="OLC640" s="696"/>
      <c r="OLD640" s="697"/>
      <c r="OLE640" s="694"/>
      <c r="OLF640" s="695"/>
      <c r="OLG640" s="696"/>
      <c r="OLH640" s="697"/>
      <c r="OLI640" s="694"/>
      <c r="OLJ640" s="695"/>
      <c r="OLK640" s="696"/>
      <c r="OLL640" s="697"/>
      <c r="OLM640" s="694"/>
      <c r="OLN640" s="695"/>
      <c r="OLO640" s="696"/>
      <c r="OLP640" s="697"/>
      <c r="OLQ640" s="694"/>
      <c r="OLR640" s="695"/>
      <c r="OLS640" s="696"/>
      <c r="OLT640" s="697"/>
      <c r="OLU640" s="694"/>
      <c r="OLV640" s="695"/>
      <c r="OLW640" s="696"/>
      <c r="OLX640" s="697"/>
      <c r="OLY640" s="694"/>
      <c r="OLZ640" s="695"/>
      <c r="OMA640" s="696"/>
      <c r="OMB640" s="697"/>
      <c r="OMC640" s="694"/>
      <c r="OMD640" s="695"/>
      <c r="OME640" s="696"/>
      <c r="OMF640" s="697"/>
      <c r="OMG640" s="694"/>
      <c r="OMH640" s="695"/>
      <c r="OMI640" s="696"/>
      <c r="OMJ640" s="697"/>
      <c r="OMK640" s="694"/>
      <c r="OML640" s="695"/>
      <c r="OMM640" s="696"/>
      <c r="OMN640" s="697"/>
      <c r="OMO640" s="694"/>
      <c r="OMP640" s="695"/>
      <c r="OMQ640" s="696"/>
      <c r="OMR640" s="697"/>
      <c r="OMS640" s="694"/>
      <c r="OMT640" s="695"/>
      <c r="OMU640" s="696"/>
      <c r="OMV640" s="697"/>
      <c r="OMW640" s="694"/>
      <c r="OMX640" s="695"/>
      <c r="OMY640" s="696"/>
      <c r="OMZ640" s="697"/>
      <c r="ONA640" s="694"/>
      <c r="ONB640" s="695"/>
      <c r="ONC640" s="696"/>
      <c r="OND640" s="697"/>
      <c r="ONE640" s="694"/>
      <c r="ONF640" s="695"/>
      <c r="ONG640" s="696"/>
      <c r="ONH640" s="697"/>
      <c r="ONI640" s="694"/>
      <c r="ONJ640" s="695"/>
      <c r="ONK640" s="696"/>
      <c r="ONL640" s="697"/>
      <c r="ONM640" s="694"/>
      <c r="ONN640" s="695"/>
      <c r="ONO640" s="696"/>
      <c r="ONP640" s="697"/>
      <c r="ONQ640" s="694"/>
      <c r="ONR640" s="695"/>
      <c r="ONS640" s="696"/>
      <c r="ONT640" s="697"/>
      <c r="ONU640" s="694"/>
      <c r="ONV640" s="695"/>
      <c r="ONW640" s="696"/>
      <c r="ONX640" s="697"/>
      <c r="ONY640" s="694"/>
      <c r="ONZ640" s="695"/>
      <c r="OOA640" s="696"/>
      <c r="OOB640" s="697"/>
      <c r="OOC640" s="694"/>
      <c r="OOD640" s="695"/>
      <c r="OOE640" s="696"/>
      <c r="OOF640" s="697"/>
      <c r="OOG640" s="694"/>
      <c r="OOH640" s="695"/>
      <c r="OOI640" s="696"/>
      <c r="OOJ640" s="697"/>
      <c r="OOK640" s="694"/>
      <c r="OOL640" s="695"/>
      <c r="OOM640" s="696"/>
      <c r="OON640" s="697"/>
      <c r="OOO640" s="694"/>
      <c r="OOP640" s="695"/>
      <c r="OOQ640" s="696"/>
      <c r="OOR640" s="697"/>
      <c r="OOS640" s="694"/>
      <c r="OOT640" s="695"/>
      <c r="OOU640" s="696"/>
      <c r="OOV640" s="697"/>
      <c r="OOW640" s="694"/>
      <c r="OOX640" s="695"/>
      <c r="OOY640" s="696"/>
      <c r="OOZ640" s="697"/>
      <c r="OPA640" s="694"/>
      <c r="OPB640" s="695"/>
      <c r="OPC640" s="696"/>
      <c r="OPD640" s="697"/>
      <c r="OPE640" s="694"/>
      <c r="OPF640" s="695"/>
      <c r="OPG640" s="696"/>
      <c r="OPH640" s="697"/>
      <c r="OPI640" s="694"/>
      <c r="OPJ640" s="695"/>
      <c r="OPK640" s="696"/>
      <c r="OPL640" s="697"/>
      <c r="OPM640" s="694"/>
      <c r="OPN640" s="695"/>
      <c r="OPO640" s="696"/>
      <c r="OPP640" s="697"/>
      <c r="OPQ640" s="694"/>
      <c r="OPR640" s="695"/>
      <c r="OPS640" s="696"/>
      <c r="OPT640" s="697"/>
      <c r="OPU640" s="694"/>
      <c r="OPV640" s="695"/>
      <c r="OPW640" s="696"/>
      <c r="OPX640" s="697"/>
      <c r="OPY640" s="694"/>
      <c r="OPZ640" s="695"/>
      <c r="OQA640" s="696"/>
      <c r="OQB640" s="697"/>
      <c r="OQC640" s="694"/>
      <c r="OQD640" s="695"/>
      <c r="OQE640" s="696"/>
      <c r="OQF640" s="697"/>
      <c r="OQG640" s="694"/>
      <c r="OQH640" s="695"/>
      <c r="OQI640" s="696"/>
      <c r="OQJ640" s="697"/>
      <c r="OQK640" s="694"/>
      <c r="OQL640" s="695"/>
      <c r="OQM640" s="696"/>
      <c r="OQN640" s="697"/>
      <c r="OQO640" s="694"/>
      <c r="OQP640" s="695"/>
      <c r="OQQ640" s="696"/>
      <c r="OQR640" s="697"/>
      <c r="OQS640" s="694"/>
      <c r="OQT640" s="695"/>
      <c r="OQU640" s="696"/>
      <c r="OQV640" s="697"/>
      <c r="OQW640" s="694"/>
      <c r="OQX640" s="695"/>
      <c r="OQY640" s="696"/>
      <c r="OQZ640" s="697"/>
      <c r="ORA640" s="694"/>
      <c r="ORB640" s="695"/>
      <c r="ORC640" s="696"/>
      <c r="ORD640" s="697"/>
      <c r="ORE640" s="694"/>
      <c r="ORF640" s="695"/>
      <c r="ORG640" s="696"/>
      <c r="ORH640" s="697"/>
      <c r="ORI640" s="694"/>
      <c r="ORJ640" s="695"/>
      <c r="ORK640" s="696"/>
      <c r="ORL640" s="697"/>
      <c r="ORM640" s="694"/>
      <c r="ORN640" s="695"/>
      <c r="ORO640" s="696"/>
      <c r="ORP640" s="697"/>
      <c r="ORQ640" s="694"/>
      <c r="ORR640" s="695"/>
      <c r="ORS640" s="696"/>
      <c r="ORT640" s="697"/>
      <c r="ORU640" s="694"/>
      <c r="ORV640" s="695"/>
      <c r="ORW640" s="696"/>
      <c r="ORX640" s="697"/>
      <c r="ORY640" s="694"/>
      <c r="ORZ640" s="695"/>
      <c r="OSA640" s="696"/>
      <c r="OSB640" s="697"/>
      <c r="OSC640" s="694"/>
      <c r="OSD640" s="695"/>
      <c r="OSE640" s="696"/>
      <c r="OSF640" s="697"/>
      <c r="OSG640" s="694"/>
      <c r="OSH640" s="695"/>
      <c r="OSI640" s="696"/>
      <c r="OSJ640" s="697"/>
      <c r="OSK640" s="694"/>
      <c r="OSL640" s="695"/>
      <c r="OSM640" s="696"/>
      <c r="OSN640" s="697"/>
      <c r="OSO640" s="694"/>
      <c r="OSP640" s="695"/>
      <c r="OSQ640" s="696"/>
      <c r="OSR640" s="697"/>
      <c r="OSS640" s="694"/>
      <c r="OST640" s="695"/>
      <c r="OSU640" s="696"/>
      <c r="OSV640" s="697"/>
      <c r="OSW640" s="694"/>
      <c r="OSX640" s="695"/>
      <c r="OSY640" s="696"/>
      <c r="OSZ640" s="697"/>
      <c r="OTA640" s="694"/>
      <c r="OTB640" s="695"/>
      <c r="OTC640" s="696"/>
      <c r="OTD640" s="697"/>
      <c r="OTE640" s="694"/>
      <c r="OTF640" s="695"/>
      <c r="OTG640" s="696"/>
      <c r="OTH640" s="697"/>
      <c r="OTI640" s="694"/>
      <c r="OTJ640" s="695"/>
      <c r="OTK640" s="696"/>
      <c r="OTL640" s="697"/>
      <c r="OTM640" s="694"/>
      <c r="OTN640" s="695"/>
      <c r="OTO640" s="696"/>
      <c r="OTP640" s="697"/>
      <c r="OTQ640" s="694"/>
      <c r="OTR640" s="695"/>
      <c r="OTS640" s="696"/>
      <c r="OTT640" s="697"/>
      <c r="OTU640" s="694"/>
      <c r="OTV640" s="695"/>
      <c r="OTW640" s="696"/>
      <c r="OTX640" s="697"/>
      <c r="OTY640" s="694"/>
      <c r="OTZ640" s="695"/>
      <c r="OUA640" s="696"/>
      <c r="OUB640" s="697"/>
      <c r="OUC640" s="694"/>
      <c r="OUD640" s="695"/>
      <c r="OUE640" s="696"/>
      <c r="OUF640" s="697"/>
      <c r="OUG640" s="694"/>
      <c r="OUH640" s="695"/>
      <c r="OUI640" s="696"/>
      <c r="OUJ640" s="697"/>
      <c r="OUK640" s="694"/>
      <c r="OUL640" s="695"/>
      <c r="OUM640" s="696"/>
      <c r="OUN640" s="697"/>
      <c r="OUO640" s="694"/>
      <c r="OUP640" s="695"/>
      <c r="OUQ640" s="696"/>
      <c r="OUR640" s="697"/>
      <c r="OUS640" s="694"/>
      <c r="OUT640" s="695"/>
      <c r="OUU640" s="696"/>
      <c r="OUV640" s="697"/>
      <c r="OUW640" s="694"/>
      <c r="OUX640" s="695"/>
      <c r="OUY640" s="696"/>
      <c r="OUZ640" s="697"/>
      <c r="OVA640" s="694"/>
      <c r="OVB640" s="695"/>
      <c r="OVC640" s="696"/>
      <c r="OVD640" s="697"/>
      <c r="OVE640" s="694"/>
      <c r="OVF640" s="695"/>
      <c r="OVG640" s="696"/>
      <c r="OVH640" s="697"/>
      <c r="OVI640" s="694"/>
      <c r="OVJ640" s="695"/>
      <c r="OVK640" s="696"/>
      <c r="OVL640" s="697"/>
      <c r="OVM640" s="694"/>
      <c r="OVN640" s="695"/>
      <c r="OVO640" s="696"/>
      <c r="OVP640" s="697"/>
      <c r="OVQ640" s="694"/>
      <c r="OVR640" s="695"/>
      <c r="OVS640" s="696"/>
      <c r="OVT640" s="697"/>
      <c r="OVU640" s="694"/>
      <c r="OVV640" s="695"/>
      <c r="OVW640" s="696"/>
      <c r="OVX640" s="697"/>
      <c r="OVY640" s="694"/>
      <c r="OVZ640" s="695"/>
      <c r="OWA640" s="696"/>
      <c r="OWB640" s="697"/>
      <c r="OWC640" s="694"/>
      <c r="OWD640" s="695"/>
      <c r="OWE640" s="696"/>
      <c r="OWF640" s="697"/>
      <c r="OWG640" s="694"/>
      <c r="OWH640" s="695"/>
      <c r="OWI640" s="696"/>
      <c r="OWJ640" s="697"/>
      <c r="OWK640" s="694"/>
      <c r="OWL640" s="695"/>
      <c r="OWM640" s="696"/>
      <c r="OWN640" s="697"/>
      <c r="OWO640" s="694"/>
      <c r="OWP640" s="695"/>
      <c r="OWQ640" s="696"/>
      <c r="OWR640" s="697"/>
      <c r="OWS640" s="694"/>
      <c r="OWT640" s="695"/>
      <c r="OWU640" s="696"/>
      <c r="OWV640" s="697"/>
      <c r="OWW640" s="694"/>
      <c r="OWX640" s="695"/>
      <c r="OWY640" s="696"/>
      <c r="OWZ640" s="697"/>
      <c r="OXA640" s="694"/>
      <c r="OXB640" s="695"/>
      <c r="OXC640" s="696"/>
      <c r="OXD640" s="697"/>
      <c r="OXE640" s="694"/>
      <c r="OXF640" s="695"/>
      <c r="OXG640" s="696"/>
      <c r="OXH640" s="697"/>
      <c r="OXI640" s="694"/>
      <c r="OXJ640" s="695"/>
      <c r="OXK640" s="696"/>
      <c r="OXL640" s="697"/>
      <c r="OXM640" s="694"/>
      <c r="OXN640" s="695"/>
      <c r="OXO640" s="696"/>
      <c r="OXP640" s="697"/>
      <c r="OXQ640" s="694"/>
      <c r="OXR640" s="695"/>
      <c r="OXS640" s="696"/>
      <c r="OXT640" s="697"/>
      <c r="OXU640" s="694"/>
      <c r="OXV640" s="695"/>
      <c r="OXW640" s="696"/>
      <c r="OXX640" s="697"/>
      <c r="OXY640" s="694"/>
      <c r="OXZ640" s="695"/>
      <c r="OYA640" s="696"/>
      <c r="OYB640" s="697"/>
      <c r="OYC640" s="694"/>
      <c r="OYD640" s="695"/>
      <c r="OYE640" s="696"/>
      <c r="OYF640" s="697"/>
      <c r="OYG640" s="694"/>
      <c r="OYH640" s="695"/>
      <c r="OYI640" s="696"/>
      <c r="OYJ640" s="697"/>
      <c r="OYK640" s="694"/>
      <c r="OYL640" s="695"/>
      <c r="OYM640" s="696"/>
      <c r="OYN640" s="697"/>
      <c r="OYO640" s="694"/>
      <c r="OYP640" s="695"/>
      <c r="OYQ640" s="696"/>
      <c r="OYR640" s="697"/>
      <c r="OYS640" s="694"/>
      <c r="OYT640" s="695"/>
      <c r="OYU640" s="696"/>
      <c r="OYV640" s="697"/>
      <c r="OYW640" s="694"/>
      <c r="OYX640" s="695"/>
      <c r="OYY640" s="696"/>
      <c r="OYZ640" s="697"/>
      <c r="OZA640" s="694"/>
      <c r="OZB640" s="695"/>
      <c r="OZC640" s="696"/>
      <c r="OZD640" s="697"/>
      <c r="OZE640" s="694"/>
      <c r="OZF640" s="695"/>
      <c r="OZG640" s="696"/>
      <c r="OZH640" s="697"/>
      <c r="OZI640" s="694"/>
      <c r="OZJ640" s="695"/>
      <c r="OZK640" s="696"/>
      <c r="OZL640" s="697"/>
      <c r="OZM640" s="694"/>
      <c r="OZN640" s="695"/>
      <c r="OZO640" s="696"/>
      <c r="OZP640" s="697"/>
      <c r="OZQ640" s="694"/>
      <c r="OZR640" s="695"/>
      <c r="OZS640" s="696"/>
      <c r="OZT640" s="697"/>
      <c r="OZU640" s="694"/>
      <c r="OZV640" s="695"/>
      <c r="OZW640" s="696"/>
      <c r="OZX640" s="697"/>
      <c r="OZY640" s="694"/>
      <c r="OZZ640" s="695"/>
      <c r="PAA640" s="696"/>
      <c r="PAB640" s="697"/>
      <c r="PAC640" s="694"/>
      <c r="PAD640" s="695"/>
      <c r="PAE640" s="696"/>
      <c r="PAF640" s="697"/>
      <c r="PAG640" s="694"/>
      <c r="PAH640" s="695"/>
      <c r="PAI640" s="696"/>
      <c r="PAJ640" s="697"/>
      <c r="PAK640" s="694"/>
      <c r="PAL640" s="695"/>
      <c r="PAM640" s="696"/>
      <c r="PAN640" s="697"/>
      <c r="PAO640" s="694"/>
      <c r="PAP640" s="695"/>
      <c r="PAQ640" s="696"/>
      <c r="PAR640" s="697"/>
      <c r="PAS640" s="694"/>
      <c r="PAT640" s="695"/>
      <c r="PAU640" s="696"/>
      <c r="PAV640" s="697"/>
      <c r="PAW640" s="694"/>
      <c r="PAX640" s="695"/>
      <c r="PAY640" s="696"/>
      <c r="PAZ640" s="697"/>
      <c r="PBA640" s="694"/>
      <c r="PBB640" s="695"/>
      <c r="PBC640" s="696"/>
      <c r="PBD640" s="697"/>
      <c r="PBE640" s="694"/>
      <c r="PBF640" s="695"/>
      <c r="PBG640" s="696"/>
      <c r="PBH640" s="697"/>
      <c r="PBI640" s="694"/>
      <c r="PBJ640" s="695"/>
      <c r="PBK640" s="696"/>
      <c r="PBL640" s="697"/>
      <c r="PBM640" s="694"/>
      <c r="PBN640" s="695"/>
      <c r="PBO640" s="696"/>
      <c r="PBP640" s="697"/>
      <c r="PBQ640" s="694"/>
      <c r="PBR640" s="695"/>
      <c r="PBS640" s="696"/>
      <c r="PBT640" s="697"/>
      <c r="PBU640" s="694"/>
      <c r="PBV640" s="695"/>
      <c r="PBW640" s="696"/>
      <c r="PBX640" s="697"/>
      <c r="PBY640" s="694"/>
      <c r="PBZ640" s="695"/>
      <c r="PCA640" s="696"/>
      <c r="PCB640" s="697"/>
      <c r="PCC640" s="694"/>
      <c r="PCD640" s="695"/>
      <c r="PCE640" s="696"/>
      <c r="PCF640" s="697"/>
      <c r="PCG640" s="694"/>
      <c r="PCH640" s="695"/>
      <c r="PCI640" s="696"/>
      <c r="PCJ640" s="697"/>
      <c r="PCK640" s="694"/>
      <c r="PCL640" s="695"/>
      <c r="PCM640" s="696"/>
      <c r="PCN640" s="697"/>
      <c r="PCO640" s="694"/>
      <c r="PCP640" s="695"/>
      <c r="PCQ640" s="696"/>
      <c r="PCR640" s="697"/>
      <c r="PCS640" s="694"/>
      <c r="PCT640" s="695"/>
      <c r="PCU640" s="696"/>
      <c r="PCV640" s="697"/>
      <c r="PCW640" s="694"/>
      <c r="PCX640" s="695"/>
      <c r="PCY640" s="696"/>
      <c r="PCZ640" s="697"/>
      <c r="PDA640" s="694"/>
      <c r="PDB640" s="695"/>
      <c r="PDC640" s="696"/>
      <c r="PDD640" s="697"/>
      <c r="PDE640" s="694"/>
      <c r="PDF640" s="695"/>
      <c r="PDG640" s="696"/>
      <c r="PDH640" s="697"/>
      <c r="PDI640" s="694"/>
      <c r="PDJ640" s="695"/>
      <c r="PDK640" s="696"/>
      <c r="PDL640" s="697"/>
      <c r="PDM640" s="694"/>
      <c r="PDN640" s="695"/>
      <c r="PDO640" s="696"/>
      <c r="PDP640" s="697"/>
      <c r="PDQ640" s="694"/>
      <c r="PDR640" s="695"/>
      <c r="PDS640" s="696"/>
      <c r="PDT640" s="697"/>
      <c r="PDU640" s="694"/>
      <c r="PDV640" s="695"/>
      <c r="PDW640" s="696"/>
      <c r="PDX640" s="697"/>
      <c r="PDY640" s="694"/>
      <c r="PDZ640" s="695"/>
      <c r="PEA640" s="696"/>
      <c r="PEB640" s="697"/>
      <c r="PEC640" s="694"/>
      <c r="PED640" s="695"/>
      <c r="PEE640" s="696"/>
      <c r="PEF640" s="697"/>
      <c r="PEG640" s="694"/>
      <c r="PEH640" s="695"/>
      <c r="PEI640" s="696"/>
      <c r="PEJ640" s="697"/>
      <c r="PEK640" s="694"/>
      <c r="PEL640" s="695"/>
      <c r="PEM640" s="696"/>
      <c r="PEN640" s="697"/>
      <c r="PEO640" s="694"/>
      <c r="PEP640" s="695"/>
      <c r="PEQ640" s="696"/>
      <c r="PER640" s="697"/>
      <c r="PES640" s="694"/>
      <c r="PET640" s="695"/>
      <c r="PEU640" s="696"/>
      <c r="PEV640" s="697"/>
      <c r="PEW640" s="694"/>
      <c r="PEX640" s="695"/>
      <c r="PEY640" s="696"/>
      <c r="PEZ640" s="697"/>
      <c r="PFA640" s="694"/>
      <c r="PFB640" s="695"/>
      <c r="PFC640" s="696"/>
      <c r="PFD640" s="697"/>
      <c r="PFE640" s="694"/>
      <c r="PFF640" s="695"/>
      <c r="PFG640" s="696"/>
      <c r="PFH640" s="697"/>
      <c r="PFI640" s="694"/>
      <c r="PFJ640" s="695"/>
      <c r="PFK640" s="696"/>
      <c r="PFL640" s="697"/>
      <c r="PFM640" s="694"/>
      <c r="PFN640" s="695"/>
      <c r="PFO640" s="696"/>
      <c r="PFP640" s="697"/>
      <c r="PFQ640" s="694"/>
      <c r="PFR640" s="695"/>
      <c r="PFS640" s="696"/>
      <c r="PFT640" s="697"/>
      <c r="PFU640" s="694"/>
      <c r="PFV640" s="695"/>
      <c r="PFW640" s="696"/>
      <c r="PFX640" s="697"/>
      <c r="PFY640" s="694"/>
      <c r="PFZ640" s="695"/>
      <c r="PGA640" s="696"/>
      <c r="PGB640" s="697"/>
      <c r="PGC640" s="694"/>
      <c r="PGD640" s="695"/>
      <c r="PGE640" s="696"/>
      <c r="PGF640" s="697"/>
      <c r="PGG640" s="694"/>
      <c r="PGH640" s="695"/>
      <c r="PGI640" s="696"/>
      <c r="PGJ640" s="697"/>
      <c r="PGK640" s="694"/>
      <c r="PGL640" s="695"/>
      <c r="PGM640" s="696"/>
      <c r="PGN640" s="697"/>
      <c r="PGO640" s="694"/>
      <c r="PGP640" s="695"/>
      <c r="PGQ640" s="696"/>
      <c r="PGR640" s="697"/>
      <c r="PGS640" s="694"/>
      <c r="PGT640" s="695"/>
      <c r="PGU640" s="696"/>
      <c r="PGV640" s="697"/>
      <c r="PGW640" s="694"/>
      <c r="PGX640" s="695"/>
      <c r="PGY640" s="696"/>
      <c r="PGZ640" s="697"/>
      <c r="PHA640" s="694"/>
      <c r="PHB640" s="695"/>
      <c r="PHC640" s="696"/>
      <c r="PHD640" s="697"/>
      <c r="PHE640" s="694"/>
      <c r="PHF640" s="695"/>
      <c r="PHG640" s="696"/>
      <c r="PHH640" s="697"/>
      <c r="PHI640" s="694"/>
      <c r="PHJ640" s="695"/>
      <c r="PHK640" s="696"/>
      <c r="PHL640" s="697"/>
      <c r="PHM640" s="694"/>
      <c r="PHN640" s="695"/>
      <c r="PHO640" s="696"/>
      <c r="PHP640" s="697"/>
      <c r="PHQ640" s="694"/>
      <c r="PHR640" s="695"/>
      <c r="PHS640" s="696"/>
      <c r="PHT640" s="697"/>
      <c r="PHU640" s="694"/>
      <c r="PHV640" s="695"/>
      <c r="PHW640" s="696"/>
      <c r="PHX640" s="697"/>
      <c r="PHY640" s="694"/>
      <c r="PHZ640" s="695"/>
      <c r="PIA640" s="696"/>
      <c r="PIB640" s="697"/>
      <c r="PIC640" s="694"/>
      <c r="PID640" s="695"/>
      <c r="PIE640" s="696"/>
      <c r="PIF640" s="697"/>
      <c r="PIG640" s="694"/>
      <c r="PIH640" s="695"/>
      <c r="PII640" s="696"/>
      <c r="PIJ640" s="697"/>
      <c r="PIK640" s="694"/>
      <c r="PIL640" s="695"/>
      <c r="PIM640" s="696"/>
      <c r="PIN640" s="697"/>
      <c r="PIO640" s="694"/>
      <c r="PIP640" s="695"/>
      <c r="PIQ640" s="696"/>
      <c r="PIR640" s="697"/>
      <c r="PIS640" s="694"/>
      <c r="PIT640" s="695"/>
      <c r="PIU640" s="696"/>
      <c r="PIV640" s="697"/>
      <c r="PIW640" s="694"/>
      <c r="PIX640" s="695"/>
      <c r="PIY640" s="696"/>
      <c r="PIZ640" s="697"/>
      <c r="PJA640" s="694"/>
      <c r="PJB640" s="695"/>
      <c r="PJC640" s="696"/>
      <c r="PJD640" s="697"/>
      <c r="PJE640" s="694"/>
      <c r="PJF640" s="695"/>
      <c r="PJG640" s="696"/>
      <c r="PJH640" s="697"/>
      <c r="PJI640" s="694"/>
      <c r="PJJ640" s="695"/>
      <c r="PJK640" s="696"/>
      <c r="PJL640" s="697"/>
      <c r="PJM640" s="694"/>
      <c r="PJN640" s="695"/>
      <c r="PJO640" s="696"/>
      <c r="PJP640" s="697"/>
      <c r="PJQ640" s="694"/>
      <c r="PJR640" s="695"/>
      <c r="PJS640" s="696"/>
      <c r="PJT640" s="697"/>
      <c r="PJU640" s="694"/>
      <c r="PJV640" s="695"/>
      <c r="PJW640" s="696"/>
      <c r="PJX640" s="697"/>
      <c r="PJY640" s="694"/>
      <c r="PJZ640" s="695"/>
      <c r="PKA640" s="696"/>
      <c r="PKB640" s="697"/>
      <c r="PKC640" s="694"/>
      <c r="PKD640" s="695"/>
      <c r="PKE640" s="696"/>
      <c r="PKF640" s="697"/>
      <c r="PKG640" s="694"/>
      <c r="PKH640" s="695"/>
      <c r="PKI640" s="696"/>
      <c r="PKJ640" s="697"/>
      <c r="PKK640" s="694"/>
      <c r="PKL640" s="695"/>
      <c r="PKM640" s="696"/>
      <c r="PKN640" s="697"/>
      <c r="PKO640" s="694"/>
      <c r="PKP640" s="695"/>
      <c r="PKQ640" s="696"/>
      <c r="PKR640" s="697"/>
      <c r="PKS640" s="694"/>
      <c r="PKT640" s="695"/>
      <c r="PKU640" s="696"/>
      <c r="PKV640" s="697"/>
      <c r="PKW640" s="694"/>
      <c r="PKX640" s="695"/>
      <c r="PKY640" s="696"/>
      <c r="PKZ640" s="697"/>
      <c r="PLA640" s="694"/>
      <c r="PLB640" s="695"/>
      <c r="PLC640" s="696"/>
      <c r="PLD640" s="697"/>
      <c r="PLE640" s="694"/>
      <c r="PLF640" s="695"/>
      <c r="PLG640" s="696"/>
      <c r="PLH640" s="697"/>
      <c r="PLI640" s="694"/>
      <c r="PLJ640" s="695"/>
      <c r="PLK640" s="696"/>
      <c r="PLL640" s="697"/>
      <c r="PLM640" s="694"/>
      <c r="PLN640" s="695"/>
      <c r="PLO640" s="696"/>
      <c r="PLP640" s="697"/>
      <c r="PLQ640" s="694"/>
      <c r="PLR640" s="695"/>
      <c r="PLS640" s="696"/>
      <c r="PLT640" s="697"/>
      <c r="PLU640" s="694"/>
      <c r="PLV640" s="695"/>
      <c r="PLW640" s="696"/>
      <c r="PLX640" s="697"/>
      <c r="PLY640" s="694"/>
      <c r="PLZ640" s="695"/>
      <c r="PMA640" s="696"/>
      <c r="PMB640" s="697"/>
      <c r="PMC640" s="694"/>
      <c r="PMD640" s="695"/>
      <c r="PME640" s="696"/>
      <c r="PMF640" s="697"/>
      <c r="PMG640" s="694"/>
      <c r="PMH640" s="695"/>
      <c r="PMI640" s="696"/>
      <c r="PMJ640" s="697"/>
      <c r="PMK640" s="694"/>
      <c r="PML640" s="695"/>
      <c r="PMM640" s="696"/>
      <c r="PMN640" s="697"/>
      <c r="PMO640" s="694"/>
      <c r="PMP640" s="695"/>
      <c r="PMQ640" s="696"/>
      <c r="PMR640" s="697"/>
      <c r="PMS640" s="694"/>
      <c r="PMT640" s="695"/>
      <c r="PMU640" s="696"/>
      <c r="PMV640" s="697"/>
      <c r="PMW640" s="694"/>
      <c r="PMX640" s="695"/>
      <c r="PMY640" s="696"/>
      <c r="PMZ640" s="697"/>
      <c r="PNA640" s="694"/>
      <c r="PNB640" s="695"/>
      <c r="PNC640" s="696"/>
      <c r="PND640" s="697"/>
      <c r="PNE640" s="694"/>
      <c r="PNF640" s="695"/>
      <c r="PNG640" s="696"/>
      <c r="PNH640" s="697"/>
      <c r="PNI640" s="694"/>
      <c r="PNJ640" s="695"/>
      <c r="PNK640" s="696"/>
      <c r="PNL640" s="697"/>
      <c r="PNM640" s="694"/>
      <c r="PNN640" s="695"/>
      <c r="PNO640" s="696"/>
      <c r="PNP640" s="697"/>
      <c r="PNQ640" s="694"/>
      <c r="PNR640" s="695"/>
      <c r="PNS640" s="696"/>
      <c r="PNT640" s="697"/>
      <c r="PNU640" s="694"/>
      <c r="PNV640" s="695"/>
      <c r="PNW640" s="696"/>
      <c r="PNX640" s="697"/>
      <c r="PNY640" s="694"/>
      <c r="PNZ640" s="695"/>
      <c r="POA640" s="696"/>
      <c r="POB640" s="697"/>
      <c r="POC640" s="694"/>
      <c r="POD640" s="695"/>
      <c r="POE640" s="696"/>
      <c r="POF640" s="697"/>
      <c r="POG640" s="694"/>
      <c r="POH640" s="695"/>
      <c r="POI640" s="696"/>
      <c r="POJ640" s="697"/>
      <c r="POK640" s="694"/>
      <c r="POL640" s="695"/>
      <c r="POM640" s="696"/>
      <c r="PON640" s="697"/>
      <c r="POO640" s="694"/>
      <c r="POP640" s="695"/>
      <c r="POQ640" s="696"/>
      <c r="POR640" s="697"/>
      <c r="POS640" s="694"/>
      <c r="POT640" s="695"/>
      <c r="POU640" s="696"/>
      <c r="POV640" s="697"/>
      <c r="POW640" s="694"/>
      <c r="POX640" s="695"/>
      <c r="POY640" s="696"/>
      <c r="POZ640" s="697"/>
      <c r="PPA640" s="694"/>
      <c r="PPB640" s="695"/>
      <c r="PPC640" s="696"/>
      <c r="PPD640" s="697"/>
      <c r="PPE640" s="694"/>
      <c r="PPF640" s="695"/>
      <c r="PPG640" s="696"/>
      <c r="PPH640" s="697"/>
      <c r="PPI640" s="694"/>
      <c r="PPJ640" s="695"/>
      <c r="PPK640" s="696"/>
      <c r="PPL640" s="697"/>
      <c r="PPM640" s="694"/>
      <c r="PPN640" s="695"/>
      <c r="PPO640" s="696"/>
      <c r="PPP640" s="697"/>
      <c r="PPQ640" s="694"/>
      <c r="PPR640" s="695"/>
      <c r="PPS640" s="696"/>
      <c r="PPT640" s="697"/>
      <c r="PPU640" s="694"/>
      <c r="PPV640" s="695"/>
      <c r="PPW640" s="696"/>
      <c r="PPX640" s="697"/>
      <c r="PPY640" s="694"/>
      <c r="PPZ640" s="695"/>
      <c r="PQA640" s="696"/>
      <c r="PQB640" s="697"/>
      <c r="PQC640" s="694"/>
      <c r="PQD640" s="695"/>
      <c r="PQE640" s="696"/>
      <c r="PQF640" s="697"/>
      <c r="PQG640" s="694"/>
      <c r="PQH640" s="695"/>
      <c r="PQI640" s="696"/>
      <c r="PQJ640" s="697"/>
      <c r="PQK640" s="694"/>
      <c r="PQL640" s="695"/>
      <c r="PQM640" s="696"/>
      <c r="PQN640" s="697"/>
      <c r="PQO640" s="694"/>
      <c r="PQP640" s="695"/>
      <c r="PQQ640" s="696"/>
      <c r="PQR640" s="697"/>
      <c r="PQS640" s="694"/>
      <c r="PQT640" s="695"/>
      <c r="PQU640" s="696"/>
      <c r="PQV640" s="697"/>
      <c r="PQW640" s="694"/>
      <c r="PQX640" s="695"/>
      <c r="PQY640" s="696"/>
      <c r="PQZ640" s="697"/>
      <c r="PRA640" s="694"/>
      <c r="PRB640" s="695"/>
      <c r="PRC640" s="696"/>
      <c r="PRD640" s="697"/>
      <c r="PRE640" s="694"/>
      <c r="PRF640" s="695"/>
      <c r="PRG640" s="696"/>
      <c r="PRH640" s="697"/>
      <c r="PRI640" s="694"/>
      <c r="PRJ640" s="695"/>
      <c r="PRK640" s="696"/>
      <c r="PRL640" s="697"/>
      <c r="PRM640" s="694"/>
      <c r="PRN640" s="695"/>
      <c r="PRO640" s="696"/>
      <c r="PRP640" s="697"/>
      <c r="PRQ640" s="694"/>
      <c r="PRR640" s="695"/>
      <c r="PRS640" s="696"/>
      <c r="PRT640" s="697"/>
      <c r="PRU640" s="694"/>
      <c r="PRV640" s="695"/>
      <c r="PRW640" s="696"/>
      <c r="PRX640" s="697"/>
      <c r="PRY640" s="694"/>
      <c r="PRZ640" s="695"/>
      <c r="PSA640" s="696"/>
      <c r="PSB640" s="697"/>
      <c r="PSC640" s="694"/>
      <c r="PSD640" s="695"/>
      <c r="PSE640" s="696"/>
      <c r="PSF640" s="697"/>
      <c r="PSG640" s="694"/>
      <c r="PSH640" s="695"/>
      <c r="PSI640" s="696"/>
      <c r="PSJ640" s="697"/>
      <c r="PSK640" s="694"/>
      <c r="PSL640" s="695"/>
      <c r="PSM640" s="696"/>
      <c r="PSN640" s="697"/>
      <c r="PSO640" s="694"/>
      <c r="PSP640" s="695"/>
      <c r="PSQ640" s="696"/>
      <c r="PSR640" s="697"/>
      <c r="PSS640" s="694"/>
      <c r="PST640" s="695"/>
      <c r="PSU640" s="696"/>
      <c r="PSV640" s="697"/>
      <c r="PSW640" s="694"/>
      <c r="PSX640" s="695"/>
      <c r="PSY640" s="696"/>
      <c r="PSZ640" s="697"/>
      <c r="PTA640" s="694"/>
      <c r="PTB640" s="695"/>
      <c r="PTC640" s="696"/>
      <c r="PTD640" s="697"/>
      <c r="PTE640" s="694"/>
      <c r="PTF640" s="695"/>
      <c r="PTG640" s="696"/>
      <c r="PTH640" s="697"/>
      <c r="PTI640" s="694"/>
      <c r="PTJ640" s="695"/>
      <c r="PTK640" s="696"/>
      <c r="PTL640" s="697"/>
      <c r="PTM640" s="694"/>
      <c r="PTN640" s="695"/>
      <c r="PTO640" s="696"/>
      <c r="PTP640" s="697"/>
      <c r="PTQ640" s="694"/>
      <c r="PTR640" s="695"/>
      <c r="PTS640" s="696"/>
      <c r="PTT640" s="697"/>
      <c r="PTU640" s="694"/>
      <c r="PTV640" s="695"/>
      <c r="PTW640" s="696"/>
      <c r="PTX640" s="697"/>
      <c r="PTY640" s="694"/>
      <c r="PTZ640" s="695"/>
      <c r="PUA640" s="696"/>
      <c r="PUB640" s="697"/>
      <c r="PUC640" s="694"/>
      <c r="PUD640" s="695"/>
      <c r="PUE640" s="696"/>
      <c r="PUF640" s="697"/>
      <c r="PUG640" s="694"/>
      <c r="PUH640" s="695"/>
      <c r="PUI640" s="696"/>
      <c r="PUJ640" s="697"/>
      <c r="PUK640" s="694"/>
      <c r="PUL640" s="695"/>
      <c r="PUM640" s="696"/>
      <c r="PUN640" s="697"/>
      <c r="PUO640" s="694"/>
      <c r="PUP640" s="695"/>
      <c r="PUQ640" s="696"/>
      <c r="PUR640" s="697"/>
      <c r="PUS640" s="694"/>
      <c r="PUT640" s="695"/>
      <c r="PUU640" s="696"/>
      <c r="PUV640" s="697"/>
      <c r="PUW640" s="694"/>
      <c r="PUX640" s="695"/>
      <c r="PUY640" s="696"/>
      <c r="PUZ640" s="697"/>
      <c r="PVA640" s="694"/>
      <c r="PVB640" s="695"/>
      <c r="PVC640" s="696"/>
      <c r="PVD640" s="697"/>
      <c r="PVE640" s="694"/>
      <c r="PVF640" s="695"/>
      <c r="PVG640" s="696"/>
      <c r="PVH640" s="697"/>
      <c r="PVI640" s="694"/>
      <c r="PVJ640" s="695"/>
      <c r="PVK640" s="696"/>
      <c r="PVL640" s="697"/>
      <c r="PVM640" s="694"/>
      <c r="PVN640" s="695"/>
      <c r="PVO640" s="696"/>
      <c r="PVP640" s="697"/>
      <c r="PVQ640" s="694"/>
      <c r="PVR640" s="695"/>
      <c r="PVS640" s="696"/>
      <c r="PVT640" s="697"/>
      <c r="PVU640" s="694"/>
      <c r="PVV640" s="695"/>
      <c r="PVW640" s="696"/>
      <c r="PVX640" s="697"/>
      <c r="PVY640" s="694"/>
      <c r="PVZ640" s="695"/>
      <c r="PWA640" s="696"/>
      <c r="PWB640" s="697"/>
      <c r="PWC640" s="694"/>
      <c r="PWD640" s="695"/>
      <c r="PWE640" s="696"/>
      <c r="PWF640" s="697"/>
      <c r="PWG640" s="694"/>
      <c r="PWH640" s="695"/>
      <c r="PWI640" s="696"/>
      <c r="PWJ640" s="697"/>
      <c r="PWK640" s="694"/>
      <c r="PWL640" s="695"/>
      <c r="PWM640" s="696"/>
      <c r="PWN640" s="697"/>
      <c r="PWO640" s="694"/>
      <c r="PWP640" s="695"/>
      <c r="PWQ640" s="696"/>
      <c r="PWR640" s="697"/>
      <c r="PWS640" s="694"/>
      <c r="PWT640" s="695"/>
      <c r="PWU640" s="696"/>
      <c r="PWV640" s="697"/>
      <c r="PWW640" s="694"/>
      <c r="PWX640" s="695"/>
      <c r="PWY640" s="696"/>
      <c r="PWZ640" s="697"/>
      <c r="PXA640" s="694"/>
      <c r="PXB640" s="695"/>
      <c r="PXC640" s="696"/>
      <c r="PXD640" s="697"/>
      <c r="PXE640" s="694"/>
      <c r="PXF640" s="695"/>
      <c r="PXG640" s="696"/>
      <c r="PXH640" s="697"/>
      <c r="PXI640" s="694"/>
      <c r="PXJ640" s="695"/>
      <c r="PXK640" s="696"/>
      <c r="PXL640" s="697"/>
      <c r="PXM640" s="694"/>
      <c r="PXN640" s="695"/>
      <c r="PXO640" s="696"/>
      <c r="PXP640" s="697"/>
      <c r="PXQ640" s="694"/>
      <c r="PXR640" s="695"/>
      <c r="PXS640" s="696"/>
      <c r="PXT640" s="697"/>
      <c r="PXU640" s="694"/>
      <c r="PXV640" s="695"/>
      <c r="PXW640" s="696"/>
      <c r="PXX640" s="697"/>
      <c r="PXY640" s="694"/>
      <c r="PXZ640" s="695"/>
      <c r="PYA640" s="696"/>
      <c r="PYB640" s="697"/>
      <c r="PYC640" s="694"/>
      <c r="PYD640" s="695"/>
      <c r="PYE640" s="696"/>
      <c r="PYF640" s="697"/>
      <c r="PYG640" s="694"/>
      <c r="PYH640" s="695"/>
      <c r="PYI640" s="696"/>
      <c r="PYJ640" s="697"/>
      <c r="PYK640" s="694"/>
      <c r="PYL640" s="695"/>
      <c r="PYM640" s="696"/>
      <c r="PYN640" s="697"/>
      <c r="PYO640" s="694"/>
      <c r="PYP640" s="695"/>
      <c r="PYQ640" s="696"/>
      <c r="PYR640" s="697"/>
      <c r="PYS640" s="694"/>
      <c r="PYT640" s="695"/>
      <c r="PYU640" s="696"/>
      <c r="PYV640" s="697"/>
      <c r="PYW640" s="694"/>
      <c r="PYX640" s="695"/>
      <c r="PYY640" s="696"/>
      <c r="PYZ640" s="697"/>
      <c r="PZA640" s="694"/>
      <c r="PZB640" s="695"/>
      <c r="PZC640" s="696"/>
      <c r="PZD640" s="697"/>
      <c r="PZE640" s="694"/>
      <c r="PZF640" s="695"/>
      <c r="PZG640" s="696"/>
      <c r="PZH640" s="697"/>
      <c r="PZI640" s="694"/>
      <c r="PZJ640" s="695"/>
      <c r="PZK640" s="696"/>
      <c r="PZL640" s="697"/>
      <c r="PZM640" s="694"/>
      <c r="PZN640" s="695"/>
      <c r="PZO640" s="696"/>
      <c r="PZP640" s="697"/>
      <c r="PZQ640" s="694"/>
      <c r="PZR640" s="695"/>
      <c r="PZS640" s="696"/>
      <c r="PZT640" s="697"/>
      <c r="PZU640" s="694"/>
      <c r="PZV640" s="695"/>
      <c r="PZW640" s="696"/>
      <c r="PZX640" s="697"/>
      <c r="PZY640" s="694"/>
      <c r="PZZ640" s="695"/>
      <c r="QAA640" s="696"/>
      <c r="QAB640" s="697"/>
      <c r="QAC640" s="694"/>
      <c r="QAD640" s="695"/>
      <c r="QAE640" s="696"/>
      <c r="QAF640" s="697"/>
      <c r="QAG640" s="694"/>
      <c r="QAH640" s="695"/>
      <c r="QAI640" s="696"/>
      <c r="QAJ640" s="697"/>
      <c r="QAK640" s="694"/>
      <c r="QAL640" s="695"/>
      <c r="QAM640" s="696"/>
      <c r="QAN640" s="697"/>
      <c r="QAO640" s="694"/>
      <c r="QAP640" s="695"/>
      <c r="QAQ640" s="696"/>
      <c r="QAR640" s="697"/>
      <c r="QAS640" s="694"/>
      <c r="QAT640" s="695"/>
      <c r="QAU640" s="696"/>
      <c r="QAV640" s="697"/>
      <c r="QAW640" s="694"/>
      <c r="QAX640" s="695"/>
      <c r="QAY640" s="696"/>
      <c r="QAZ640" s="697"/>
      <c r="QBA640" s="694"/>
      <c r="QBB640" s="695"/>
      <c r="QBC640" s="696"/>
      <c r="QBD640" s="697"/>
      <c r="QBE640" s="694"/>
      <c r="QBF640" s="695"/>
      <c r="QBG640" s="696"/>
      <c r="QBH640" s="697"/>
      <c r="QBI640" s="694"/>
      <c r="QBJ640" s="695"/>
      <c r="QBK640" s="696"/>
      <c r="QBL640" s="697"/>
      <c r="QBM640" s="694"/>
      <c r="QBN640" s="695"/>
      <c r="QBO640" s="696"/>
      <c r="QBP640" s="697"/>
      <c r="QBQ640" s="694"/>
      <c r="QBR640" s="695"/>
      <c r="QBS640" s="696"/>
      <c r="QBT640" s="697"/>
      <c r="QBU640" s="694"/>
      <c r="QBV640" s="695"/>
      <c r="QBW640" s="696"/>
      <c r="QBX640" s="697"/>
      <c r="QBY640" s="694"/>
      <c r="QBZ640" s="695"/>
      <c r="QCA640" s="696"/>
      <c r="QCB640" s="697"/>
      <c r="QCC640" s="694"/>
      <c r="QCD640" s="695"/>
      <c r="QCE640" s="696"/>
      <c r="QCF640" s="697"/>
      <c r="QCG640" s="694"/>
      <c r="QCH640" s="695"/>
      <c r="QCI640" s="696"/>
      <c r="QCJ640" s="697"/>
      <c r="QCK640" s="694"/>
      <c r="QCL640" s="695"/>
      <c r="QCM640" s="696"/>
      <c r="QCN640" s="697"/>
      <c r="QCO640" s="694"/>
      <c r="QCP640" s="695"/>
      <c r="QCQ640" s="696"/>
      <c r="QCR640" s="697"/>
      <c r="QCS640" s="694"/>
      <c r="QCT640" s="695"/>
      <c r="QCU640" s="696"/>
      <c r="QCV640" s="697"/>
      <c r="QCW640" s="694"/>
      <c r="QCX640" s="695"/>
      <c r="QCY640" s="696"/>
      <c r="QCZ640" s="697"/>
      <c r="QDA640" s="694"/>
      <c r="QDB640" s="695"/>
      <c r="QDC640" s="696"/>
      <c r="QDD640" s="697"/>
      <c r="QDE640" s="694"/>
      <c r="QDF640" s="695"/>
      <c r="QDG640" s="696"/>
      <c r="QDH640" s="697"/>
      <c r="QDI640" s="694"/>
      <c r="QDJ640" s="695"/>
      <c r="QDK640" s="696"/>
      <c r="QDL640" s="697"/>
      <c r="QDM640" s="694"/>
      <c r="QDN640" s="695"/>
      <c r="QDO640" s="696"/>
      <c r="QDP640" s="697"/>
      <c r="QDQ640" s="694"/>
      <c r="QDR640" s="695"/>
      <c r="QDS640" s="696"/>
      <c r="QDT640" s="697"/>
      <c r="QDU640" s="694"/>
      <c r="QDV640" s="695"/>
      <c r="QDW640" s="696"/>
      <c r="QDX640" s="697"/>
      <c r="QDY640" s="694"/>
      <c r="QDZ640" s="695"/>
      <c r="QEA640" s="696"/>
      <c r="QEB640" s="697"/>
      <c r="QEC640" s="694"/>
      <c r="QED640" s="695"/>
      <c r="QEE640" s="696"/>
      <c r="QEF640" s="697"/>
      <c r="QEG640" s="694"/>
      <c r="QEH640" s="695"/>
      <c r="QEI640" s="696"/>
      <c r="QEJ640" s="697"/>
      <c r="QEK640" s="694"/>
      <c r="QEL640" s="695"/>
      <c r="QEM640" s="696"/>
      <c r="QEN640" s="697"/>
      <c r="QEO640" s="694"/>
      <c r="QEP640" s="695"/>
      <c r="QEQ640" s="696"/>
      <c r="QER640" s="697"/>
      <c r="QES640" s="694"/>
      <c r="QET640" s="695"/>
      <c r="QEU640" s="696"/>
      <c r="QEV640" s="697"/>
      <c r="QEW640" s="694"/>
      <c r="QEX640" s="695"/>
      <c r="QEY640" s="696"/>
      <c r="QEZ640" s="697"/>
      <c r="QFA640" s="694"/>
      <c r="QFB640" s="695"/>
      <c r="QFC640" s="696"/>
      <c r="QFD640" s="697"/>
      <c r="QFE640" s="694"/>
      <c r="QFF640" s="695"/>
      <c r="QFG640" s="696"/>
      <c r="QFH640" s="697"/>
      <c r="QFI640" s="694"/>
      <c r="QFJ640" s="695"/>
      <c r="QFK640" s="696"/>
      <c r="QFL640" s="697"/>
      <c r="QFM640" s="694"/>
      <c r="QFN640" s="695"/>
      <c r="QFO640" s="696"/>
      <c r="QFP640" s="697"/>
      <c r="QFQ640" s="694"/>
      <c r="QFR640" s="695"/>
      <c r="QFS640" s="696"/>
      <c r="QFT640" s="697"/>
      <c r="QFU640" s="694"/>
      <c r="QFV640" s="695"/>
      <c r="QFW640" s="696"/>
      <c r="QFX640" s="697"/>
      <c r="QFY640" s="694"/>
      <c r="QFZ640" s="695"/>
      <c r="QGA640" s="696"/>
      <c r="QGB640" s="697"/>
      <c r="QGC640" s="694"/>
      <c r="QGD640" s="695"/>
      <c r="QGE640" s="696"/>
      <c r="QGF640" s="697"/>
      <c r="QGG640" s="694"/>
      <c r="QGH640" s="695"/>
      <c r="QGI640" s="696"/>
      <c r="QGJ640" s="697"/>
      <c r="QGK640" s="694"/>
      <c r="QGL640" s="695"/>
      <c r="QGM640" s="696"/>
      <c r="QGN640" s="697"/>
      <c r="QGO640" s="694"/>
      <c r="QGP640" s="695"/>
      <c r="QGQ640" s="696"/>
      <c r="QGR640" s="697"/>
      <c r="QGS640" s="694"/>
      <c r="QGT640" s="695"/>
      <c r="QGU640" s="696"/>
      <c r="QGV640" s="697"/>
      <c r="QGW640" s="694"/>
      <c r="QGX640" s="695"/>
      <c r="QGY640" s="696"/>
      <c r="QGZ640" s="697"/>
      <c r="QHA640" s="694"/>
      <c r="QHB640" s="695"/>
      <c r="QHC640" s="696"/>
      <c r="QHD640" s="697"/>
      <c r="QHE640" s="694"/>
      <c r="QHF640" s="695"/>
      <c r="QHG640" s="696"/>
      <c r="QHH640" s="697"/>
      <c r="QHI640" s="694"/>
      <c r="QHJ640" s="695"/>
      <c r="QHK640" s="696"/>
      <c r="QHL640" s="697"/>
      <c r="QHM640" s="694"/>
      <c r="QHN640" s="695"/>
      <c r="QHO640" s="696"/>
      <c r="QHP640" s="697"/>
      <c r="QHQ640" s="694"/>
      <c r="QHR640" s="695"/>
      <c r="QHS640" s="696"/>
      <c r="QHT640" s="697"/>
      <c r="QHU640" s="694"/>
      <c r="QHV640" s="695"/>
      <c r="QHW640" s="696"/>
      <c r="QHX640" s="697"/>
      <c r="QHY640" s="694"/>
      <c r="QHZ640" s="695"/>
      <c r="QIA640" s="696"/>
      <c r="QIB640" s="697"/>
      <c r="QIC640" s="694"/>
      <c r="QID640" s="695"/>
      <c r="QIE640" s="696"/>
      <c r="QIF640" s="697"/>
      <c r="QIG640" s="694"/>
      <c r="QIH640" s="695"/>
      <c r="QII640" s="696"/>
      <c r="QIJ640" s="697"/>
      <c r="QIK640" s="694"/>
      <c r="QIL640" s="695"/>
      <c r="QIM640" s="696"/>
      <c r="QIN640" s="697"/>
      <c r="QIO640" s="694"/>
      <c r="QIP640" s="695"/>
      <c r="QIQ640" s="696"/>
      <c r="QIR640" s="697"/>
      <c r="QIS640" s="694"/>
      <c r="QIT640" s="695"/>
      <c r="QIU640" s="696"/>
      <c r="QIV640" s="697"/>
      <c r="QIW640" s="694"/>
      <c r="QIX640" s="695"/>
      <c r="QIY640" s="696"/>
      <c r="QIZ640" s="697"/>
      <c r="QJA640" s="694"/>
      <c r="QJB640" s="695"/>
      <c r="QJC640" s="696"/>
      <c r="QJD640" s="697"/>
      <c r="QJE640" s="694"/>
      <c r="QJF640" s="695"/>
      <c r="QJG640" s="696"/>
      <c r="QJH640" s="697"/>
      <c r="QJI640" s="694"/>
      <c r="QJJ640" s="695"/>
      <c r="QJK640" s="696"/>
      <c r="QJL640" s="697"/>
      <c r="QJM640" s="694"/>
      <c r="QJN640" s="695"/>
      <c r="QJO640" s="696"/>
      <c r="QJP640" s="697"/>
      <c r="QJQ640" s="694"/>
      <c r="QJR640" s="695"/>
      <c r="QJS640" s="696"/>
      <c r="QJT640" s="697"/>
      <c r="QJU640" s="694"/>
      <c r="QJV640" s="695"/>
      <c r="QJW640" s="696"/>
      <c r="QJX640" s="697"/>
      <c r="QJY640" s="694"/>
      <c r="QJZ640" s="695"/>
      <c r="QKA640" s="696"/>
      <c r="QKB640" s="697"/>
      <c r="QKC640" s="694"/>
      <c r="QKD640" s="695"/>
      <c r="QKE640" s="696"/>
      <c r="QKF640" s="697"/>
      <c r="QKG640" s="694"/>
      <c r="QKH640" s="695"/>
      <c r="QKI640" s="696"/>
      <c r="QKJ640" s="697"/>
      <c r="QKK640" s="694"/>
      <c r="QKL640" s="695"/>
      <c r="QKM640" s="696"/>
      <c r="QKN640" s="697"/>
      <c r="QKO640" s="694"/>
      <c r="QKP640" s="695"/>
      <c r="QKQ640" s="696"/>
      <c r="QKR640" s="697"/>
      <c r="QKS640" s="694"/>
      <c r="QKT640" s="695"/>
      <c r="QKU640" s="696"/>
      <c r="QKV640" s="697"/>
      <c r="QKW640" s="694"/>
      <c r="QKX640" s="695"/>
      <c r="QKY640" s="696"/>
      <c r="QKZ640" s="697"/>
      <c r="QLA640" s="694"/>
      <c r="QLB640" s="695"/>
      <c r="QLC640" s="696"/>
      <c r="QLD640" s="697"/>
      <c r="QLE640" s="694"/>
      <c r="QLF640" s="695"/>
      <c r="QLG640" s="696"/>
      <c r="QLH640" s="697"/>
      <c r="QLI640" s="694"/>
      <c r="QLJ640" s="695"/>
      <c r="QLK640" s="696"/>
      <c r="QLL640" s="697"/>
      <c r="QLM640" s="694"/>
      <c r="QLN640" s="695"/>
      <c r="QLO640" s="696"/>
      <c r="QLP640" s="697"/>
      <c r="QLQ640" s="694"/>
      <c r="QLR640" s="695"/>
      <c r="QLS640" s="696"/>
      <c r="QLT640" s="697"/>
      <c r="QLU640" s="694"/>
      <c r="QLV640" s="695"/>
      <c r="QLW640" s="696"/>
      <c r="QLX640" s="697"/>
      <c r="QLY640" s="694"/>
      <c r="QLZ640" s="695"/>
      <c r="QMA640" s="696"/>
      <c r="QMB640" s="697"/>
      <c r="QMC640" s="694"/>
      <c r="QMD640" s="695"/>
      <c r="QME640" s="696"/>
      <c r="QMF640" s="697"/>
      <c r="QMG640" s="694"/>
      <c r="QMH640" s="695"/>
      <c r="QMI640" s="696"/>
      <c r="QMJ640" s="697"/>
      <c r="QMK640" s="694"/>
      <c r="QML640" s="695"/>
      <c r="QMM640" s="696"/>
      <c r="QMN640" s="697"/>
      <c r="QMO640" s="694"/>
      <c r="QMP640" s="695"/>
      <c r="QMQ640" s="696"/>
      <c r="QMR640" s="697"/>
      <c r="QMS640" s="694"/>
      <c r="QMT640" s="695"/>
      <c r="QMU640" s="696"/>
      <c r="QMV640" s="697"/>
      <c r="QMW640" s="694"/>
      <c r="QMX640" s="695"/>
      <c r="QMY640" s="696"/>
      <c r="QMZ640" s="697"/>
      <c r="QNA640" s="694"/>
      <c r="QNB640" s="695"/>
      <c r="QNC640" s="696"/>
      <c r="QND640" s="697"/>
      <c r="QNE640" s="694"/>
      <c r="QNF640" s="695"/>
      <c r="QNG640" s="696"/>
      <c r="QNH640" s="697"/>
      <c r="QNI640" s="694"/>
      <c r="QNJ640" s="695"/>
      <c r="QNK640" s="696"/>
      <c r="QNL640" s="697"/>
      <c r="QNM640" s="694"/>
      <c r="QNN640" s="695"/>
      <c r="QNO640" s="696"/>
      <c r="QNP640" s="697"/>
      <c r="QNQ640" s="694"/>
      <c r="QNR640" s="695"/>
      <c r="QNS640" s="696"/>
      <c r="QNT640" s="697"/>
      <c r="QNU640" s="694"/>
      <c r="QNV640" s="695"/>
      <c r="QNW640" s="696"/>
      <c r="QNX640" s="697"/>
      <c r="QNY640" s="694"/>
      <c r="QNZ640" s="695"/>
      <c r="QOA640" s="696"/>
      <c r="QOB640" s="697"/>
      <c r="QOC640" s="694"/>
      <c r="QOD640" s="695"/>
      <c r="QOE640" s="696"/>
      <c r="QOF640" s="697"/>
      <c r="QOG640" s="694"/>
      <c r="QOH640" s="695"/>
      <c r="QOI640" s="696"/>
      <c r="QOJ640" s="697"/>
      <c r="QOK640" s="694"/>
      <c r="QOL640" s="695"/>
      <c r="QOM640" s="696"/>
      <c r="QON640" s="697"/>
      <c r="QOO640" s="694"/>
      <c r="QOP640" s="695"/>
      <c r="QOQ640" s="696"/>
      <c r="QOR640" s="697"/>
      <c r="QOS640" s="694"/>
      <c r="QOT640" s="695"/>
      <c r="QOU640" s="696"/>
      <c r="QOV640" s="697"/>
      <c r="QOW640" s="694"/>
      <c r="QOX640" s="695"/>
      <c r="QOY640" s="696"/>
      <c r="QOZ640" s="697"/>
      <c r="QPA640" s="694"/>
      <c r="QPB640" s="695"/>
      <c r="QPC640" s="696"/>
      <c r="QPD640" s="697"/>
      <c r="QPE640" s="694"/>
      <c r="QPF640" s="695"/>
      <c r="QPG640" s="696"/>
      <c r="QPH640" s="697"/>
      <c r="QPI640" s="694"/>
      <c r="QPJ640" s="695"/>
      <c r="QPK640" s="696"/>
      <c r="QPL640" s="697"/>
      <c r="QPM640" s="694"/>
      <c r="QPN640" s="695"/>
      <c r="QPO640" s="696"/>
      <c r="QPP640" s="697"/>
      <c r="QPQ640" s="694"/>
      <c r="QPR640" s="695"/>
      <c r="QPS640" s="696"/>
      <c r="QPT640" s="697"/>
      <c r="QPU640" s="694"/>
      <c r="QPV640" s="695"/>
      <c r="QPW640" s="696"/>
      <c r="QPX640" s="697"/>
      <c r="QPY640" s="694"/>
      <c r="QPZ640" s="695"/>
      <c r="QQA640" s="696"/>
      <c r="QQB640" s="697"/>
      <c r="QQC640" s="694"/>
      <c r="QQD640" s="695"/>
      <c r="QQE640" s="696"/>
      <c r="QQF640" s="697"/>
      <c r="QQG640" s="694"/>
      <c r="QQH640" s="695"/>
      <c r="QQI640" s="696"/>
      <c r="QQJ640" s="697"/>
      <c r="QQK640" s="694"/>
      <c r="QQL640" s="695"/>
      <c r="QQM640" s="696"/>
      <c r="QQN640" s="697"/>
      <c r="QQO640" s="694"/>
      <c r="QQP640" s="695"/>
      <c r="QQQ640" s="696"/>
      <c r="QQR640" s="697"/>
      <c r="QQS640" s="694"/>
      <c r="QQT640" s="695"/>
      <c r="QQU640" s="696"/>
      <c r="QQV640" s="697"/>
      <c r="QQW640" s="694"/>
      <c r="QQX640" s="695"/>
      <c r="QQY640" s="696"/>
      <c r="QQZ640" s="697"/>
      <c r="QRA640" s="694"/>
      <c r="QRB640" s="695"/>
      <c r="QRC640" s="696"/>
      <c r="QRD640" s="697"/>
      <c r="QRE640" s="694"/>
      <c r="QRF640" s="695"/>
      <c r="QRG640" s="696"/>
      <c r="QRH640" s="697"/>
      <c r="QRI640" s="694"/>
      <c r="QRJ640" s="695"/>
      <c r="QRK640" s="696"/>
      <c r="QRL640" s="697"/>
      <c r="QRM640" s="694"/>
      <c r="QRN640" s="695"/>
      <c r="QRO640" s="696"/>
      <c r="QRP640" s="697"/>
      <c r="QRQ640" s="694"/>
      <c r="QRR640" s="695"/>
      <c r="QRS640" s="696"/>
      <c r="QRT640" s="697"/>
      <c r="QRU640" s="694"/>
      <c r="QRV640" s="695"/>
      <c r="QRW640" s="696"/>
      <c r="QRX640" s="697"/>
      <c r="QRY640" s="694"/>
      <c r="QRZ640" s="695"/>
      <c r="QSA640" s="696"/>
      <c r="QSB640" s="697"/>
      <c r="QSC640" s="694"/>
      <c r="QSD640" s="695"/>
      <c r="QSE640" s="696"/>
      <c r="QSF640" s="697"/>
      <c r="QSG640" s="694"/>
      <c r="QSH640" s="695"/>
      <c r="QSI640" s="696"/>
      <c r="QSJ640" s="697"/>
      <c r="QSK640" s="694"/>
      <c r="QSL640" s="695"/>
      <c r="QSM640" s="696"/>
      <c r="QSN640" s="697"/>
      <c r="QSO640" s="694"/>
      <c r="QSP640" s="695"/>
      <c r="QSQ640" s="696"/>
      <c r="QSR640" s="697"/>
      <c r="QSS640" s="694"/>
      <c r="QST640" s="695"/>
      <c r="QSU640" s="696"/>
      <c r="QSV640" s="697"/>
      <c r="QSW640" s="694"/>
      <c r="QSX640" s="695"/>
      <c r="QSY640" s="696"/>
      <c r="QSZ640" s="697"/>
      <c r="QTA640" s="694"/>
      <c r="QTB640" s="695"/>
      <c r="QTC640" s="696"/>
      <c r="QTD640" s="697"/>
      <c r="QTE640" s="694"/>
      <c r="QTF640" s="695"/>
      <c r="QTG640" s="696"/>
      <c r="QTH640" s="697"/>
      <c r="QTI640" s="694"/>
      <c r="QTJ640" s="695"/>
      <c r="QTK640" s="696"/>
      <c r="QTL640" s="697"/>
      <c r="QTM640" s="694"/>
      <c r="QTN640" s="695"/>
      <c r="QTO640" s="696"/>
      <c r="QTP640" s="697"/>
      <c r="QTQ640" s="694"/>
      <c r="QTR640" s="695"/>
      <c r="QTS640" s="696"/>
      <c r="QTT640" s="697"/>
      <c r="QTU640" s="694"/>
      <c r="QTV640" s="695"/>
      <c r="QTW640" s="696"/>
      <c r="QTX640" s="697"/>
      <c r="QTY640" s="694"/>
      <c r="QTZ640" s="695"/>
      <c r="QUA640" s="696"/>
      <c r="QUB640" s="697"/>
      <c r="QUC640" s="694"/>
      <c r="QUD640" s="695"/>
      <c r="QUE640" s="696"/>
      <c r="QUF640" s="697"/>
      <c r="QUG640" s="694"/>
      <c r="QUH640" s="695"/>
      <c r="QUI640" s="696"/>
      <c r="QUJ640" s="697"/>
      <c r="QUK640" s="694"/>
      <c r="QUL640" s="695"/>
      <c r="QUM640" s="696"/>
      <c r="QUN640" s="697"/>
      <c r="QUO640" s="694"/>
      <c r="QUP640" s="695"/>
      <c r="QUQ640" s="696"/>
      <c r="QUR640" s="697"/>
      <c r="QUS640" s="694"/>
      <c r="QUT640" s="695"/>
      <c r="QUU640" s="696"/>
      <c r="QUV640" s="697"/>
      <c r="QUW640" s="694"/>
      <c r="QUX640" s="695"/>
      <c r="QUY640" s="696"/>
      <c r="QUZ640" s="697"/>
      <c r="QVA640" s="694"/>
      <c r="QVB640" s="695"/>
      <c r="QVC640" s="696"/>
      <c r="QVD640" s="697"/>
      <c r="QVE640" s="694"/>
      <c r="QVF640" s="695"/>
      <c r="QVG640" s="696"/>
      <c r="QVH640" s="697"/>
      <c r="QVI640" s="694"/>
      <c r="QVJ640" s="695"/>
      <c r="QVK640" s="696"/>
      <c r="QVL640" s="697"/>
      <c r="QVM640" s="694"/>
      <c r="QVN640" s="695"/>
      <c r="QVO640" s="696"/>
      <c r="QVP640" s="697"/>
      <c r="QVQ640" s="694"/>
      <c r="QVR640" s="695"/>
      <c r="QVS640" s="696"/>
      <c r="QVT640" s="697"/>
      <c r="QVU640" s="694"/>
      <c r="QVV640" s="695"/>
      <c r="QVW640" s="696"/>
      <c r="QVX640" s="697"/>
      <c r="QVY640" s="694"/>
      <c r="QVZ640" s="695"/>
      <c r="QWA640" s="696"/>
      <c r="QWB640" s="697"/>
      <c r="QWC640" s="694"/>
      <c r="QWD640" s="695"/>
      <c r="QWE640" s="696"/>
      <c r="QWF640" s="697"/>
      <c r="QWG640" s="694"/>
      <c r="QWH640" s="695"/>
      <c r="QWI640" s="696"/>
      <c r="QWJ640" s="697"/>
      <c r="QWK640" s="694"/>
      <c r="QWL640" s="695"/>
      <c r="QWM640" s="696"/>
      <c r="QWN640" s="697"/>
      <c r="QWO640" s="694"/>
      <c r="QWP640" s="695"/>
      <c r="QWQ640" s="696"/>
      <c r="QWR640" s="697"/>
      <c r="QWS640" s="694"/>
      <c r="QWT640" s="695"/>
      <c r="QWU640" s="696"/>
      <c r="QWV640" s="697"/>
      <c r="QWW640" s="694"/>
      <c r="QWX640" s="695"/>
      <c r="QWY640" s="696"/>
      <c r="QWZ640" s="697"/>
      <c r="QXA640" s="694"/>
      <c r="QXB640" s="695"/>
      <c r="QXC640" s="696"/>
      <c r="QXD640" s="697"/>
      <c r="QXE640" s="694"/>
      <c r="QXF640" s="695"/>
      <c r="QXG640" s="696"/>
      <c r="QXH640" s="697"/>
      <c r="QXI640" s="694"/>
      <c r="QXJ640" s="695"/>
      <c r="QXK640" s="696"/>
      <c r="QXL640" s="697"/>
      <c r="QXM640" s="694"/>
      <c r="QXN640" s="695"/>
      <c r="QXO640" s="696"/>
      <c r="QXP640" s="697"/>
      <c r="QXQ640" s="694"/>
      <c r="QXR640" s="695"/>
      <c r="QXS640" s="696"/>
      <c r="QXT640" s="697"/>
      <c r="QXU640" s="694"/>
      <c r="QXV640" s="695"/>
      <c r="QXW640" s="696"/>
      <c r="QXX640" s="697"/>
      <c r="QXY640" s="694"/>
      <c r="QXZ640" s="695"/>
      <c r="QYA640" s="696"/>
      <c r="QYB640" s="697"/>
      <c r="QYC640" s="694"/>
      <c r="QYD640" s="695"/>
      <c r="QYE640" s="696"/>
      <c r="QYF640" s="697"/>
      <c r="QYG640" s="694"/>
      <c r="QYH640" s="695"/>
      <c r="QYI640" s="696"/>
      <c r="QYJ640" s="697"/>
      <c r="QYK640" s="694"/>
      <c r="QYL640" s="695"/>
      <c r="QYM640" s="696"/>
      <c r="QYN640" s="697"/>
      <c r="QYO640" s="694"/>
      <c r="QYP640" s="695"/>
      <c r="QYQ640" s="696"/>
      <c r="QYR640" s="697"/>
      <c r="QYS640" s="694"/>
      <c r="QYT640" s="695"/>
      <c r="QYU640" s="696"/>
      <c r="QYV640" s="697"/>
      <c r="QYW640" s="694"/>
      <c r="QYX640" s="695"/>
      <c r="QYY640" s="696"/>
      <c r="QYZ640" s="697"/>
      <c r="QZA640" s="694"/>
      <c r="QZB640" s="695"/>
      <c r="QZC640" s="696"/>
      <c r="QZD640" s="697"/>
      <c r="QZE640" s="694"/>
      <c r="QZF640" s="695"/>
      <c r="QZG640" s="696"/>
      <c r="QZH640" s="697"/>
      <c r="QZI640" s="694"/>
      <c r="QZJ640" s="695"/>
      <c r="QZK640" s="696"/>
      <c r="QZL640" s="697"/>
      <c r="QZM640" s="694"/>
      <c r="QZN640" s="695"/>
      <c r="QZO640" s="696"/>
      <c r="QZP640" s="697"/>
      <c r="QZQ640" s="694"/>
      <c r="QZR640" s="695"/>
      <c r="QZS640" s="696"/>
      <c r="QZT640" s="697"/>
      <c r="QZU640" s="694"/>
      <c r="QZV640" s="695"/>
      <c r="QZW640" s="696"/>
      <c r="QZX640" s="697"/>
      <c r="QZY640" s="694"/>
      <c r="QZZ640" s="695"/>
      <c r="RAA640" s="696"/>
      <c r="RAB640" s="697"/>
      <c r="RAC640" s="694"/>
      <c r="RAD640" s="695"/>
      <c r="RAE640" s="696"/>
      <c r="RAF640" s="697"/>
      <c r="RAG640" s="694"/>
      <c r="RAH640" s="695"/>
      <c r="RAI640" s="696"/>
      <c r="RAJ640" s="697"/>
      <c r="RAK640" s="694"/>
      <c r="RAL640" s="695"/>
      <c r="RAM640" s="696"/>
      <c r="RAN640" s="697"/>
      <c r="RAO640" s="694"/>
      <c r="RAP640" s="695"/>
      <c r="RAQ640" s="696"/>
      <c r="RAR640" s="697"/>
      <c r="RAS640" s="694"/>
      <c r="RAT640" s="695"/>
      <c r="RAU640" s="696"/>
      <c r="RAV640" s="697"/>
      <c r="RAW640" s="694"/>
      <c r="RAX640" s="695"/>
      <c r="RAY640" s="696"/>
      <c r="RAZ640" s="697"/>
      <c r="RBA640" s="694"/>
      <c r="RBB640" s="695"/>
      <c r="RBC640" s="696"/>
      <c r="RBD640" s="697"/>
      <c r="RBE640" s="694"/>
      <c r="RBF640" s="695"/>
      <c r="RBG640" s="696"/>
      <c r="RBH640" s="697"/>
      <c r="RBI640" s="694"/>
      <c r="RBJ640" s="695"/>
      <c r="RBK640" s="696"/>
      <c r="RBL640" s="697"/>
      <c r="RBM640" s="694"/>
      <c r="RBN640" s="695"/>
      <c r="RBO640" s="696"/>
      <c r="RBP640" s="697"/>
      <c r="RBQ640" s="694"/>
      <c r="RBR640" s="695"/>
      <c r="RBS640" s="696"/>
      <c r="RBT640" s="697"/>
      <c r="RBU640" s="694"/>
      <c r="RBV640" s="695"/>
      <c r="RBW640" s="696"/>
      <c r="RBX640" s="697"/>
      <c r="RBY640" s="694"/>
      <c r="RBZ640" s="695"/>
      <c r="RCA640" s="696"/>
      <c r="RCB640" s="697"/>
      <c r="RCC640" s="694"/>
      <c r="RCD640" s="695"/>
      <c r="RCE640" s="696"/>
      <c r="RCF640" s="697"/>
      <c r="RCG640" s="694"/>
      <c r="RCH640" s="695"/>
      <c r="RCI640" s="696"/>
      <c r="RCJ640" s="697"/>
      <c r="RCK640" s="694"/>
      <c r="RCL640" s="695"/>
      <c r="RCM640" s="696"/>
      <c r="RCN640" s="697"/>
      <c r="RCO640" s="694"/>
      <c r="RCP640" s="695"/>
      <c r="RCQ640" s="696"/>
      <c r="RCR640" s="697"/>
      <c r="RCS640" s="694"/>
      <c r="RCT640" s="695"/>
      <c r="RCU640" s="696"/>
      <c r="RCV640" s="697"/>
      <c r="RCW640" s="694"/>
      <c r="RCX640" s="695"/>
      <c r="RCY640" s="696"/>
      <c r="RCZ640" s="697"/>
      <c r="RDA640" s="694"/>
      <c r="RDB640" s="695"/>
      <c r="RDC640" s="696"/>
      <c r="RDD640" s="697"/>
      <c r="RDE640" s="694"/>
      <c r="RDF640" s="695"/>
      <c r="RDG640" s="696"/>
      <c r="RDH640" s="697"/>
      <c r="RDI640" s="694"/>
      <c r="RDJ640" s="695"/>
      <c r="RDK640" s="696"/>
      <c r="RDL640" s="697"/>
      <c r="RDM640" s="694"/>
      <c r="RDN640" s="695"/>
      <c r="RDO640" s="696"/>
      <c r="RDP640" s="697"/>
      <c r="RDQ640" s="694"/>
      <c r="RDR640" s="695"/>
      <c r="RDS640" s="696"/>
      <c r="RDT640" s="697"/>
      <c r="RDU640" s="694"/>
      <c r="RDV640" s="695"/>
      <c r="RDW640" s="696"/>
      <c r="RDX640" s="697"/>
      <c r="RDY640" s="694"/>
      <c r="RDZ640" s="695"/>
      <c r="REA640" s="696"/>
      <c r="REB640" s="697"/>
      <c r="REC640" s="694"/>
      <c r="RED640" s="695"/>
      <c r="REE640" s="696"/>
      <c r="REF640" s="697"/>
      <c r="REG640" s="694"/>
      <c r="REH640" s="695"/>
      <c r="REI640" s="696"/>
      <c r="REJ640" s="697"/>
      <c r="REK640" s="694"/>
      <c r="REL640" s="695"/>
      <c r="REM640" s="696"/>
      <c r="REN640" s="697"/>
      <c r="REO640" s="694"/>
      <c r="REP640" s="695"/>
      <c r="REQ640" s="696"/>
      <c r="RER640" s="697"/>
      <c r="RES640" s="694"/>
      <c r="RET640" s="695"/>
      <c r="REU640" s="696"/>
      <c r="REV640" s="697"/>
      <c r="REW640" s="694"/>
      <c r="REX640" s="695"/>
      <c r="REY640" s="696"/>
      <c r="REZ640" s="697"/>
      <c r="RFA640" s="694"/>
      <c r="RFB640" s="695"/>
      <c r="RFC640" s="696"/>
      <c r="RFD640" s="697"/>
      <c r="RFE640" s="694"/>
      <c r="RFF640" s="695"/>
      <c r="RFG640" s="696"/>
      <c r="RFH640" s="697"/>
      <c r="RFI640" s="694"/>
      <c r="RFJ640" s="695"/>
      <c r="RFK640" s="696"/>
      <c r="RFL640" s="697"/>
      <c r="RFM640" s="694"/>
      <c r="RFN640" s="695"/>
      <c r="RFO640" s="696"/>
      <c r="RFP640" s="697"/>
      <c r="RFQ640" s="694"/>
      <c r="RFR640" s="695"/>
      <c r="RFS640" s="696"/>
      <c r="RFT640" s="697"/>
      <c r="RFU640" s="694"/>
      <c r="RFV640" s="695"/>
      <c r="RFW640" s="696"/>
      <c r="RFX640" s="697"/>
      <c r="RFY640" s="694"/>
      <c r="RFZ640" s="695"/>
      <c r="RGA640" s="696"/>
      <c r="RGB640" s="697"/>
      <c r="RGC640" s="694"/>
      <c r="RGD640" s="695"/>
      <c r="RGE640" s="696"/>
      <c r="RGF640" s="697"/>
      <c r="RGG640" s="694"/>
      <c r="RGH640" s="695"/>
      <c r="RGI640" s="696"/>
      <c r="RGJ640" s="697"/>
      <c r="RGK640" s="694"/>
      <c r="RGL640" s="695"/>
      <c r="RGM640" s="696"/>
      <c r="RGN640" s="697"/>
      <c r="RGO640" s="694"/>
      <c r="RGP640" s="695"/>
      <c r="RGQ640" s="696"/>
      <c r="RGR640" s="697"/>
      <c r="RGS640" s="694"/>
      <c r="RGT640" s="695"/>
      <c r="RGU640" s="696"/>
      <c r="RGV640" s="697"/>
      <c r="RGW640" s="694"/>
      <c r="RGX640" s="695"/>
      <c r="RGY640" s="696"/>
      <c r="RGZ640" s="697"/>
      <c r="RHA640" s="694"/>
      <c r="RHB640" s="695"/>
      <c r="RHC640" s="696"/>
      <c r="RHD640" s="697"/>
      <c r="RHE640" s="694"/>
      <c r="RHF640" s="695"/>
      <c r="RHG640" s="696"/>
      <c r="RHH640" s="697"/>
      <c r="RHI640" s="694"/>
      <c r="RHJ640" s="695"/>
      <c r="RHK640" s="696"/>
      <c r="RHL640" s="697"/>
      <c r="RHM640" s="694"/>
      <c r="RHN640" s="695"/>
      <c r="RHO640" s="696"/>
      <c r="RHP640" s="697"/>
      <c r="RHQ640" s="694"/>
      <c r="RHR640" s="695"/>
      <c r="RHS640" s="696"/>
      <c r="RHT640" s="697"/>
      <c r="RHU640" s="694"/>
      <c r="RHV640" s="695"/>
      <c r="RHW640" s="696"/>
      <c r="RHX640" s="697"/>
      <c r="RHY640" s="694"/>
      <c r="RHZ640" s="695"/>
      <c r="RIA640" s="696"/>
      <c r="RIB640" s="697"/>
      <c r="RIC640" s="694"/>
      <c r="RID640" s="695"/>
      <c r="RIE640" s="696"/>
      <c r="RIF640" s="697"/>
      <c r="RIG640" s="694"/>
      <c r="RIH640" s="695"/>
      <c r="RII640" s="696"/>
      <c r="RIJ640" s="697"/>
      <c r="RIK640" s="694"/>
      <c r="RIL640" s="695"/>
      <c r="RIM640" s="696"/>
      <c r="RIN640" s="697"/>
      <c r="RIO640" s="694"/>
      <c r="RIP640" s="695"/>
      <c r="RIQ640" s="696"/>
      <c r="RIR640" s="697"/>
      <c r="RIS640" s="694"/>
      <c r="RIT640" s="695"/>
      <c r="RIU640" s="696"/>
      <c r="RIV640" s="697"/>
      <c r="RIW640" s="694"/>
      <c r="RIX640" s="695"/>
      <c r="RIY640" s="696"/>
      <c r="RIZ640" s="697"/>
      <c r="RJA640" s="694"/>
      <c r="RJB640" s="695"/>
      <c r="RJC640" s="696"/>
      <c r="RJD640" s="697"/>
      <c r="RJE640" s="694"/>
      <c r="RJF640" s="695"/>
      <c r="RJG640" s="696"/>
      <c r="RJH640" s="697"/>
      <c r="RJI640" s="694"/>
      <c r="RJJ640" s="695"/>
      <c r="RJK640" s="696"/>
      <c r="RJL640" s="697"/>
      <c r="RJM640" s="694"/>
      <c r="RJN640" s="695"/>
      <c r="RJO640" s="696"/>
      <c r="RJP640" s="697"/>
      <c r="RJQ640" s="694"/>
      <c r="RJR640" s="695"/>
      <c r="RJS640" s="696"/>
      <c r="RJT640" s="697"/>
      <c r="RJU640" s="694"/>
      <c r="RJV640" s="695"/>
      <c r="RJW640" s="696"/>
      <c r="RJX640" s="697"/>
      <c r="RJY640" s="694"/>
      <c r="RJZ640" s="695"/>
      <c r="RKA640" s="696"/>
      <c r="RKB640" s="697"/>
      <c r="RKC640" s="694"/>
      <c r="RKD640" s="695"/>
      <c r="RKE640" s="696"/>
      <c r="RKF640" s="697"/>
      <c r="RKG640" s="694"/>
      <c r="RKH640" s="695"/>
      <c r="RKI640" s="696"/>
      <c r="RKJ640" s="697"/>
      <c r="RKK640" s="694"/>
      <c r="RKL640" s="695"/>
      <c r="RKM640" s="696"/>
      <c r="RKN640" s="697"/>
      <c r="RKO640" s="694"/>
      <c r="RKP640" s="695"/>
      <c r="RKQ640" s="696"/>
      <c r="RKR640" s="697"/>
      <c r="RKS640" s="694"/>
      <c r="RKT640" s="695"/>
      <c r="RKU640" s="696"/>
      <c r="RKV640" s="697"/>
      <c r="RKW640" s="694"/>
      <c r="RKX640" s="695"/>
      <c r="RKY640" s="696"/>
      <c r="RKZ640" s="697"/>
      <c r="RLA640" s="694"/>
      <c r="RLB640" s="695"/>
      <c r="RLC640" s="696"/>
      <c r="RLD640" s="697"/>
      <c r="RLE640" s="694"/>
      <c r="RLF640" s="695"/>
      <c r="RLG640" s="696"/>
      <c r="RLH640" s="697"/>
      <c r="RLI640" s="694"/>
      <c r="RLJ640" s="695"/>
      <c r="RLK640" s="696"/>
      <c r="RLL640" s="697"/>
      <c r="RLM640" s="694"/>
      <c r="RLN640" s="695"/>
      <c r="RLO640" s="696"/>
      <c r="RLP640" s="697"/>
      <c r="RLQ640" s="694"/>
      <c r="RLR640" s="695"/>
      <c r="RLS640" s="696"/>
      <c r="RLT640" s="697"/>
      <c r="RLU640" s="694"/>
      <c r="RLV640" s="695"/>
      <c r="RLW640" s="696"/>
      <c r="RLX640" s="697"/>
      <c r="RLY640" s="694"/>
      <c r="RLZ640" s="695"/>
      <c r="RMA640" s="696"/>
      <c r="RMB640" s="697"/>
      <c r="RMC640" s="694"/>
      <c r="RMD640" s="695"/>
      <c r="RME640" s="696"/>
      <c r="RMF640" s="697"/>
      <c r="RMG640" s="694"/>
      <c r="RMH640" s="695"/>
      <c r="RMI640" s="696"/>
      <c r="RMJ640" s="697"/>
      <c r="RMK640" s="694"/>
      <c r="RML640" s="695"/>
      <c r="RMM640" s="696"/>
      <c r="RMN640" s="697"/>
      <c r="RMO640" s="694"/>
      <c r="RMP640" s="695"/>
      <c r="RMQ640" s="696"/>
      <c r="RMR640" s="697"/>
      <c r="RMS640" s="694"/>
      <c r="RMT640" s="695"/>
      <c r="RMU640" s="696"/>
      <c r="RMV640" s="697"/>
      <c r="RMW640" s="694"/>
      <c r="RMX640" s="695"/>
      <c r="RMY640" s="696"/>
      <c r="RMZ640" s="697"/>
      <c r="RNA640" s="694"/>
      <c r="RNB640" s="695"/>
      <c r="RNC640" s="696"/>
      <c r="RND640" s="697"/>
      <c r="RNE640" s="694"/>
      <c r="RNF640" s="695"/>
      <c r="RNG640" s="696"/>
      <c r="RNH640" s="697"/>
      <c r="RNI640" s="694"/>
      <c r="RNJ640" s="695"/>
      <c r="RNK640" s="696"/>
      <c r="RNL640" s="697"/>
      <c r="RNM640" s="694"/>
      <c r="RNN640" s="695"/>
      <c r="RNO640" s="696"/>
      <c r="RNP640" s="697"/>
      <c r="RNQ640" s="694"/>
      <c r="RNR640" s="695"/>
      <c r="RNS640" s="696"/>
      <c r="RNT640" s="697"/>
      <c r="RNU640" s="694"/>
      <c r="RNV640" s="695"/>
      <c r="RNW640" s="696"/>
      <c r="RNX640" s="697"/>
      <c r="RNY640" s="694"/>
      <c r="RNZ640" s="695"/>
      <c r="ROA640" s="696"/>
      <c r="ROB640" s="697"/>
      <c r="ROC640" s="694"/>
      <c r="ROD640" s="695"/>
      <c r="ROE640" s="696"/>
      <c r="ROF640" s="697"/>
      <c r="ROG640" s="694"/>
      <c r="ROH640" s="695"/>
      <c r="ROI640" s="696"/>
      <c r="ROJ640" s="697"/>
      <c r="ROK640" s="694"/>
      <c r="ROL640" s="695"/>
      <c r="ROM640" s="696"/>
      <c r="RON640" s="697"/>
      <c r="ROO640" s="694"/>
      <c r="ROP640" s="695"/>
      <c r="ROQ640" s="696"/>
      <c r="ROR640" s="697"/>
      <c r="ROS640" s="694"/>
      <c r="ROT640" s="695"/>
      <c r="ROU640" s="696"/>
      <c r="ROV640" s="697"/>
      <c r="ROW640" s="694"/>
      <c r="ROX640" s="695"/>
      <c r="ROY640" s="696"/>
      <c r="ROZ640" s="697"/>
      <c r="RPA640" s="694"/>
      <c r="RPB640" s="695"/>
      <c r="RPC640" s="696"/>
      <c r="RPD640" s="697"/>
      <c r="RPE640" s="694"/>
      <c r="RPF640" s="695"/>
      <c r="RPG640" s="696"/>
      <c r="RPH640" s="697"/>
      <c r="RPI640" s="694"/>
      <c r="RPJ640" s="695"/>
      <c r="RPK640" s="696"/>
      <c r="RPL640" s="697"/>
      <c r="RPM640" s="694"/>
      <c r="RPN640" s="695"/>
      <c r="RPO640" s="696"/>
      <c r="RPP640" s="697"/>
      <c r="RPQ640" s="694"/>
      <c r="RPR640" s="695"/>
      <c r="RPS640" s="696"/>
      <c r="RPT640" s="697"/>
      <c r="RPU640" s="694"/>
      <c r="RPV640" s="695"/>
      <c r="RPW640" s="696"/>
      <c r="RPX640" s="697"/>
      <c r="RPY640" s="694"/>
      <c r="RPZ640" s="695"/>
      <c r="RQA640" s="696"/>
      <c r="RQB640" s="697"/>
      <c r="RQC640" s="694"/>
      <c r="RQD640" s="695"/>
      <c r="RQE640" s="696"/>
      <c r="RQF640" s="697"/>
      <c r="RQG640" s="694"/>
      <c r="RQH640" s="695"/>
      <c r="RQI640" s="696"/>
      <c r="RQJ640" s="697"/>
      <c r="RQK640" s="694"/>
      <c r="RQL640" s="695"/>
      <c r="RQM640" s="696"/>
      <c r="RQN640" s="697"/>
      <c r="RQO640" s="694"/>
      <c r="RQP640" s="695"/>
      <c r="RQQ640" s="696"/>
      <c r="RQR640" s="697"/>
      <c r="RQS640" s="694"/>
      <c r="RQT640" s="695"/>
      <c r="RQU640" s="696"/>
      <c r="RQV640" s="697"/>
      <c r="RQW640" s="694"/>
      <c r="RQX640" s="695"/>
      <c r="RQY640" s="696"/>
      <c r="RQZ640" s="697"/>
      <c r="RRA640" s="694"/>
      <c r="RRB640" s="695"/>
      <c r="RRC640" s="696"/>
      <c r="RRD640" s="697"/>
      <c r="RRE640" s="694"/>
      <c r="RRF640" s="695"/>
      <c r="RRG640" s="696"/>
      <c r="RRH640" s="697"/>
      <c r="RRI640" s="694"/>
      <c r="RRJ640" s="695"/>
      <c r="RRK640" s="696"/>
      <c r="RRL640" s="697"/>
      <c r="RRM640" s="694"/>
      <c r="RRN640" s="695"/>
      <c r="RRO640" s="696"/>
      <c r="RRP640" s="697"/>
      <c r="RRQ640" s="694"/>
      <c r="RRR640" s="695"/>
      <c r="RRS640" s="696"/>
      <c r="RRT640" s="697"/>
      <c r="RRU640" s="694"/>
      <c r="RRV640" s="695"/>
      <c r="RRW640" s="696"/>
      <c r="RRX640" s="697"/>
      <c r="RRY640" s="694"/>
      <c r="RRZ640" s="695"/>
      <c r="RSA640" s="696"/>
      <c r="RSB640" s="697"/>
      <c r="RSC640" s="694"/>
      <c r="RSD640" s="695"/>
      <c r="RSE640" s="696"/>
      <c r="RSF640" s="697"/>
      <c r="RSG640" s="694"/>
      <c r="RSH640" s="695"/>
      <c r="RSI640" s="696"/>
      <c r="RSJ640" s="697"/>
      <c r="RSK640" s="694"/>
      <c r="RSL640" s="695"/>
      <c r="RSM640" s="696"/>
      <c r="RSN640" s="697"/>
      <c r="RSO640" s="694"/>
      <c r="RSP640" s="695"/>
      <c r="RSQ640" s="696"/>
      <c r="RSR640" s="697"/>
      <c r="RSS640" s="694"/>
      <c r="RST640" s="695"/>
      <c r="RSU640" s="696"/>
      <c r="RSV640" s="697"/>
      <c r="RSW640" s="694"/>
      <c r="RSX640" s="695"/>
      <c r="RSY640" s="696"/>
      <c r="RSZ640" s="697"/>
      <c r="RTA640" s="694"/>
      <c r="RTB640" s="695"/>
      <c r="RTC640" s="696"/>
      <c r="RTD640" s="697"/>
      <c r="RTE640" s="694"/>
      <c r="RTF640" s="695"/>
      <c r="RTG640" s="696"/>
      <c r="RTH640" s="697"/>
      <c r="RTI640" s="694"/>
      <c r="RTJ640" s="695"/>
      <c r="RTK640" s="696"/>
      <c r="RTL640" s="697"/>
      <c r="RTM640" s="694"/>
      <c r="RTN640" s="695"/>
      <c r="RTO640" s="696"/>
      <c r="RTP640" s="697"/>
      <c r="RTQ640" s="694"/>
      <c r="RTR640" s="695"/>
      <c r="RTS640" s="696"/>
      <c r="RTT640" s="697"/>
      <c r="RTU640" s="694"/>
      <c r="RTV640" s="695"/>
      <c r="RTW640" s="696"/>
      <c r="RTX640" s="697"/>
      <c r="RTY640" s="694"/>
      <c r="RTZ640" s="695"/>
      <c r="RUA640" s="696"/>
      <c r="RUB640" s="697"/>
      <c r="RUC640" s="694"/>
      <c r="RUD640" s="695"/>
      <c r="RUE640" s="696"/>
      <c r="RUF640" s="697"/>
      <c r="RUG640" s="694"/>
      <c r="RUH640" s="695"/>
      <c r="RUI640" s="696"/>
      <c r="RUJ640" s="697"/>
      <c r="RUK640" s="694"/>
      <c r="RUL640" s="695"/>
      <c r="RUM640" s="696"/>
      <c r="RUN640" s="697"/>
      <c r="RUO640" s="694"/>
      <c r="RUP640" s="695"/>
      <c r="RUQ640" s="696"/>
      <c r="RUR640" s="697"/>
      <c r="RUS640" s="694"/>
      <c r="RUT640" s="695"/>
      <c r="RUU640" s="696"/>
      <c r="RUV640" s="697"/>
      <c r="RUW640" s="694"/>
      <c r="RUX640" s="695"/>
      <c r="RUY640" s="696"/>
      <c r="RUZ640" s="697"/>
      <c r="RVA640" s="694"/>
      <c r="RVB640" s="695"/>
      <c r="RVC640" s="696"/>
      <c r="RVD640" s="697"/>
      <c r="RVE640" s="694"/>
      <c r="RVF640" s="695"/>
      <c r="RVG640" s="696"/>
      <c r="RVH640" s="697"/>
      <c r="RVI640" s="694"/>
      <c r="RVJ640" s="695"/>
      <c r="RVK640" s="696"/>
      <c r="RVL640" s="697"/>
      <c r="RVM640" s="694"/>
      <c r="RVN640" s="695"/>
      <c r="RVO640" s="696"/>
      <c r="RVP640" s="697"/>
      <c r="RVQ640" s="694"/>
      <c r="RVR640" s="695"/>
      <c r="RVS640" s="696"/>
      <c r="RVT640" s="697"/>
      <c r="RVU640" s="694"/>
      <c r="RVV640" s="695"/>
      <c r="RVW640" s="696"/>
      <c r="RVX640" s="697"/>
      <c r="RVY640" s="694"/>
      <c r="RVZ640" s="695"/>
      <c r="RWA640" s="696"/>
      <c r="RWB640" s="697"/>
      <c r="RWC640" s="694"/>
      <c r="RWD640" s="695"/>
      <c r="RWE640" s="696"/>
      <c r="RWF640" s="697"/>
      <c r="RWG640" s="694"/>
      <c r="RWH640" s="695"/>
      <c r="RWI640" s="696"/>
      <c r="RWJ640" s="697"/>
      <c r="RWK640" s="694"/>
      <c r="RWL640" s="695"/>
      <c r="RWM640" s="696"/>
      <c r="RWN640" s="697"/>
      <c r="RWO640" s="694"/>
      <c r="RWP640" s="695"/>
      <c r="RWQ640" s="696"/>
      <c r="RWR640" s="697"/>
      <c r="RWS640" s="694"/>
      <c r="RWT640" s="695"/>
      <c r="RWU640" s="696"/>
      <c r="RWV640" s="697"/>
      <c r="RWW640" s="694"/>
      <c r="RWX640" s="695"/>
      <c r="RWY640" s="696"/>
      <c r="RWZ640" s="697"/>
      <c r="RXA640" s="694"/>
      <c r="RXB640" s="695"/>
      <c r="RXC640" s="696"/>
      <c r="RXD640" s="697"/>
      <c r="RXE640" s="694"/>
      <c r="RXF640" s="695"/>
      <c r="RXG640" s="696"/>
      <c r="RXH640" s="697"/>
      <c r="RXI640" s="694"/>
      <c r="RXJ640" s="695"/>
      <c r="RXK640" s="696"/>
      <c r="RXL640" s="697"/>
      <c r="RXM640" s="694"/>
      <c r="RXN640" s="695"/>
      <c r="RXO640" s="696"/>
      <c r="RXP640" s="697"/>
      <c r="RXQ640" s="694"/>
      <c r="RXR640" s="695"/>
      <c r="RXS640" s="696"/>
      <c r="RXT640" s="697"/>
      <c r="RXU640" s="694"/>
      <c r="RXV640" s="695"/>
      <c r="RXW640" s="696"/>
      <c r="RXX640" s="697"/>
      <c r="RXY640" s="694"/>
      <c r="RXZ640" s="695"/>
      <c r="RYA640" s="696"/>
      <c r="RYB640" s="697"/>
      <c r="RYC640" s="694"/>
      <c r="RYD640" s="695"/>
      <c r="RYE640" s="696"/>
      <c r="RYF640" s="697"/>
      <c r="RYG640" s="694"/>
      <c r="RYH640" s="695"/>
      <c r="RYI640" s="696"/>
      <c r="RYJ640" s="697"/>
      <c r="RYK640" s="694"/>
      <c r="RYL640" s="695"/>
      <c r="RYM640" s="696"/>
      <c r="RYN640" s="697"/>
      <c r="RYO640" s="694"/>
      <c r="RYP640" s="695"/>
      <c r="RYQ640" s="696"/>
      <c r="RYR640" s="697"/>
      <c r="RYS640" s="694"/>
      <c r="RYT640" s="695"/>
      <c r="RYU640" s="696"/>
      <c r="RYV640" s="697"/>
      <c r="RYW640" s="694"/>
      <c r="RYX640" s="695"/>
      <c r="RYY640" s="696"/>
      <c r="RYZ640" s="697"/>
      <c r="RZA640" s="694"/>
      <c r="RZB640" s="695"/>
      <c r="RZC640" s="696"/>
      <c r="RZD640" s="697"/>
      <c r="RZE640" s="694"/>
      <c r="RZF640" s="695"/>
      <c r="RZG640" s="696"/>
      <c r="RZH640" s="697"/>
      <c r="RZI640" s="694"/>
      <c r="RZJ640" s="695"/>
      <c r="RZK640" s="696"/>
      <c r="RZL640" s="697"/>
      <c r="RZM640" s="694"/>
      <c r="RZN640" s="695"/>
      <c r="RZO640" s="696"/>
      <c r="RZP640" s="697"/>
      <c r="RZQ640" s="694"/>
      <c r="RZR640" s="695"/>
      <c r="RZS640" s="696"/>
      <c r="RZT640" s="697"/>
      <c r="RZU640" s="694"/>
      <c r="RZV640" s="695"/>
      <c r="RZW640" s="696"/>
      <c r="RZX640" s="697"/>
      <c r="RZY640" s="694"/>
      <c r="RZZ640" s="695"/>
      <c r="SAA640" s="696"/>
      <c r="SAB640" s="697"/>
      <c r="SAC640" s="694"/>
      <c r="SAD640" s="695"/>
      <c r="SAE640" s="696"/>
      <c r="SAF640" s="697"/>
      <c r="SAG640" s="694"/>
      <c r="SAH640" s="695"/>
      <c r="SAI640" s="696"/>
      <c r="SAJ640" s="697"/>
      <c r="SAK640" s="694"/>
      <c r="SAL640" s="695"/>
      <c r="SAM640" s="696"/>
      <c r="SAN640" s="697"/>
      <c r="SAO640" s="694"/>
      <c r="SAP640" s="695"/>
      <c r="SAQ640" s="696"/>
      <c r="SAR640" s="697"/>
      <c r="SAS640" s="694"/>
      <c r="SAT640" s="695"/>
      <c r="SAU640" s="696"/>
      <c r="SAV640" s="697"/>
      <c r="SAW640" s="694"/>
      <c r="SAX640" s="695"/>
      <c r="SAY640" s="696"/>
      <c r="SAZ640" s="697"/>
      <c r="SBA640" s="694"/>
      <c r="SBB640" s="695"/>
      <c r="SBC640" s="696"/>
      <c r="SBD640" s="697"/>
      <c r="SBE640" s="694"/>
      <c r="SBF640" s="695"/>
      <c r="SBG640" s="696"/>
      <c r="SBH640" s="697"/>
      <c r="SBI640" s="694"/>
      <c r="SBJ640" s="695"/>
      <c r="SBK640" s="696"/>
      <c r="SBL640" s="697"/>
      <c r="SBM640" s="694"/>
      <c r="SBN640" s="695"/>
      <c r="SBO640" s="696"/>
      <c r="SBP640" s="697"/>
      <c r="SBQ640" s="694"/>
      <c r="SBR640" s="695"/>
      <c r="SBS640" s="696"/>
      <c r="SBT640" s="697"/>
      <c r="SBU640" s="694"/>
      <c r="SBV640" s="695"/>
      <c r="SBW640" s="696"/>
      <c r="SBX640" s="697"/>
      <c r="SBY640" s="694"/>
      <c r="SBZ640" s="695"/>
      <c r="SCA640" s="696"/>
      <c r="SCB640" s="697"/>
      <c r="SCC640" s="694"/>
      <c r="SCD640" s="695"/>
      <c r="SCE640" s="696"/>
      <c r="SCF640" s="697"/>
      <c r="SCG640" s="694"/>
      <c r="SCH640" s="695"/>
      <c r="SCI640" s="696"/>
      <c r="SCJ640" s="697"/>
      <c r="SCK640" s="694"/>
      <c r="SCL640" s="695"/>
      <c r="SCM640" s="696"/>
      <c r="SCN640" s="697"/>
      <c r="SCO640" s="694"/>
      <c r="SCP640" s="695"/>
      <c r="SCQ640" s="696"/>
      <c r="SCR640" s="697"/>
      <c r="SCS640" s="694"/>
      <c r="SCT640" s="695"/>
      <c r="SCU640" s="696"/>
      <c r="SCV640" s="697"/>
      <c r="SCW640" s="694"/>
      <c r="SCX640" s="695"/>
      <c r="SCY640" s="696"/>
      <c r="SCZ640" s="697"/>
      <c r="SDA640" s="694"/>
      <c r="SDB640" s="695"/>
      <c r="SDC640" s="696"/>
      <c r="SDD640" s="697"/>
      <c r="SDE640" s="694"/>
      <c r="SDF640" s="695"/>
      <c r="SDG640" s="696"/>
      <c r="SDH640" s="697"/>
      <c r="SDI640" s="694"/>
      <c r="SDJ640" s="695"/>
      <c r="SDK640" s="696"/>
      <c r="SDL640" s="697"/>
      <c r="SDM640" s="694"/>
      <c r="SDN640" s="695"/>
      <c r="SDO640" s="696"/>
      <c r="SDP640" s="697"/>
      <c r="SDQ640" s="694"/>
      <c r="SDR640" s="695"/>
      <c r="SDS640" s="696"/>
      <c r="SDT640" s="697"/>
      <c r="SDU640" s="694"/>
      <c r="SDV640" s="695"/>
      <c r="SDW640" s="696"/>
      <c r="SDX640" s="697"/>
      <c r="SDY640" s="694"/>
      <c r="SDZ640" s="695"/>
      <c r="SEA640" s="696"/>
      <c r="SEB640" s="697"/>
      <c r="SEC640" s="694"/>
      <c r="SED640" s="695"/>
      <c r="SEE640" s="696"/>
      <c r="SEF640" s="697"/>
      <c r="SEG640" s="694"/>
      <c r="SEH640" s="695"/>
      <c r="SEI640" s="696"/>
      <c r="SEJ640" s="697"/>
      <c r="SEK640" s="694"/>
      <c r="SEL640" s="695"/>
      <c r="SEM640" s="696"/>
      <c r="SEN640" s="697"/>
      <c r="SEO640" s="694"/>
      <c r="SEP640" s="695"/>
      <c r="SEQ640" s="696"/>
      <c r="SER640" s="697"/>
      <c r="SES640" s="694"/>
      <c r="SET640" s="695"/>
      <c r="SEU640" s="696"/>
      <c r="SEV640" s="697"/>
      <c r="SEW640" s="694"/>
      <c r="SEX640" s="695"/>
      <c r="SEY640" s="696"/>
      <c r="SEZ640" s="697"/>
      <c r="SFA640" s="694"/>
      <c r="SFB640" s="695"/>
      <c r="SFC640" s="696"/>
      <c r="SFD640" s="697"/>
      <c r="SFE640" s="694"/>
      <c r="SFF640" s="695"/>
      <c r="SFG640" s="696"/>
      <c r="SFH640" s="697"/>
      <c r="SFI640" s="694"/>
      <c r="SFJ640" s="695"/>
      <c r="SFK640" s="696"/>
      <c r="SFL640" s="697"/>
      <c r="SFM640" s="694"/>
      <c r="SFN640" s="695"/>
      <c r="SFO640" s="696"/>
      <c r="SFP640" s="697"/>
      <c r="SFQ640" s="694"/>
      <c r="SFR640" s="695"/>
      <c r="SFS640" s="696"/>
      <c r="SFT640" s="697"/>
      <c r="SFU640" s="694"/>
      <c r="SFV640" s="695"/>
      <c r="SFW640" s="696"/>
      <c r="SFX640" s="697"/>
      <c r="SFY640" s="694"/>
      <c r="SFZ640" s="695"/>
      <c r="SGA640" s="696"/>
      <c r="SGB640" s="697"/>
      <c r="SGC640" s="694"/>
      <c r="SGD640" s="695"/>
      <c r="SGE640" s="696"/>
      <c r="SGF640" s="697"/>
      <c r="SGG640" s="694"/>
      <c r="SGH640" s="695"/>
      <c r="SGI640" s="696"/>
      <c r="SGJ640" s="697"/>
      <c r="SGK640" s="694"/>
      <c r="SGL640" s="695"/>
      <c r="SGM640" s="696"/>
      <c r="SGN640" s="697"/>
      <c r="SGO640" s="694"/>
      <c r="SGP640" s="695"/>
      <c r="SGQ640" s="696"/>
      <c r="SGR640" s="697"/>
      <c r="SGS640" s="694"/>
      <c r="SGT640" s="695"/>
      <c r="SGU640" s="696"/>
      <c r="SGV640" s="697"/>
      <c r="SGW640" s="694"/>
      <c r="SGX640" s="695"/>
      <c r="SGY640" s="696"/>
      <c r="SGZ640" s="697"/>
      <c r="SHA640" s="694"/>
      <c r="SHB640" s="695"/>
      <c r="SHC640" s="696"/>
      <c r="SHD640" s="697"/>
      <c r="SHE640" s="694"/>
      <c r="SHF640" s="695"/>
      <c r="SHG640" s="696"/>
      <c r="SHH640" s="697"/>
      <c r="SHI640" s="694"/>
      <c r="SHJ640" s="695"/>
      <c r="SHK640" s="696"/>
      <c r="SHL640" s="697"/>
      <c r="SHM640" s="694"/>
      <c r="SHN640" s="695"/>
      <c r="SHO640" s="696"/>
      <c r="SHP640" s="697"/>
      <c r="SHQ640" s="694"/>
      <c r="SHR640" s="695"/>
      <c r="SHS640" s="696"/>
      <c r="SHT640" s="697"/>
      <c r="SHU640" s="694"/>
      <c r="SHV640" s="695"/>
      <c r="SHW640" s="696"/>
      <c r="SHX640" s="697"/>
      <c r="SHY640" s="694"/>
      <c r="SHZ640" s="695"/>
      <c r="SIA640" s="696"/>
      <c r="SIB640" s="697"/>
      <c r="SIC640" s="694"/>
      <c r="SID640" s="695"/>
      <c r="SIE640" s="696"/>
      <c r="SIF640" s="697"/>
      <c r="SIG640" s="694"/>
      <c r="SIH640" s="695"/>
      <c r="SII640" s="696"/>
      <c r="SIJ640" s="697"/>
      <c r="SIK640" s="694"/>
      <c r="SIL640" s="695"/>
      <c r="SIM640" s="696"/>
      <c r="SIN640" s="697"/>
      <c r="SIO640" s="694"/>
      <c r="SIP640" s="695"/>
      <c r="SIQ640" s="696"/>
      <c r="SIR640" s="697"/>
      <c r="SIS640" s="694"/>
      <c r="SIT640" s="695"/>
      <c r="SIU640" s="696"/>
      <c r="SIV640" s="697"/>
      <c r="SIW640" s="694"/>
      <c r="SIX640" s="695"/>
      <c r="SIY640" s="696"/>
      <c r="SIZ640" s="697"/>
      <c r="SJA640" s="694"/>
      <c r="SJB640" s="695"/>
      <c r="SJC640" s="696"/>
      <c r="SJD640" s="697"/>
      <c r="SJE640" s="694"/>
      <c r="SJF640" s="695"/>
      <c r="SJG640" s="696"/>
      <c r="SJH640" s="697"/>
      <c r="SJI640" s="694"/>
      <c r="SJJ640" s="695"/>
      <c r="SJK640" s="696"/>
      <c r="SJL640" s="697"/>
      <c r="SJM640" s="694"/>
      <c r="SJN640" s="695"/>
      <c r="SJO640" s="696"/>
      <c r="SJP640" s="697"/>
      <c r="SJQ640" s="694"/>
      <c r="SJR640" s="695"/>
      <c r="SJS640" s="696"/>
      <c r="SJT640" s="697"/>
      <c r="SJU640" s="694"/>
      <c r="SJV640" s="695"/>
      <c r="SJW640" s="696"/>
      <c r="SJX640" s="697"/>
      <c r="SJY640" s="694"/>
      <c r="SJZ640" s="695"/>
      <c r="SKA640" s="696"/>
      <c r="SKB640" s="697"/>
      <c r="SKC640" s="694"/>
      <c r="SKD640" s="695"/>
      <c r="SKE640" s="696"/>
      <c r="SKF640" s="697"/>
      <c r="SKG640" s="694"/>
      <c r="SKH640" s="695"/>
      <c r="SKI640" s="696"/>
      <c r="SKJ640" s="697"/>
      <c r="SKK640" s="694"/>
      <c r="SKL640" s="695"/>
      <c r="SKM640" s="696"/>
      <c r="SKN640" s="697"/>
      <c r="SKO640" s="694"/>
      <c r="SKP640" s="695"/>
      <c r="SKQ640" s="696"/>
      <c r="SKR640" s="697"/>
      <c r="SKS640" s="694"/>
      <c r="SKT640" s="695"/>
      <c r="SKU640" s="696"/>
      <c r="SKV640" s="697"/>
      <c r="SKW640" s="694"/>
      <c r="SKX640" s="695"/>
      <c r="SKY640" s="696"/>
      <c r="SKZ640" s="697"/>
      <c r="SLA640" s="694"/>
      <c r="SLB640" s="695"/>
      <c r="SLC640" s="696"/>
      <c r="SLD640" s="697"/>
      <c r="SLE640" s="694"/>
      <c r="SLF640" s="695"/>
      <c r="SLG640" s="696"/>
      <c r="SLH640" s="697"/>
      <c r="SLI640" s="694"/>
      <c r="SLJ640" s="695"/>
      <c r="SLK640" s="696"/>
      <c r="SLL640" s="697"/>
      <c r="SLM640" s="694"/>
      <c r="SLN640" s="695"/>
      <c r="SLO640" s="696"/>
      <c r="SLP640" s="697"/>
      <c r="SLQ640" s="694"/>
      <c r="SLR640" s="695"/>
      <c r="SLS640" s="696"/>
      <c r="SLT640" s="697"/>
      <c r="SLU640" s="694"/>
      <c r="SLV640" s="695"/>
      <c r="SLW640" s="696"/>
      <c r="SLX640" s="697"/>
      <c r="SLY640" s="694"/>
      <c r="SLZ640" s="695"/>
      <c r="SMA640" s="696"/>
      <c r="SMB640" s="697"/>
      <c r="SMC640" s="694"/>
      <c r="SMD640" s="695"/>
      <c r="SME640" s="696"/>
      <c r="SMF640" s="697"/>
      <c r="SMG640" s="694"/>
      <c r="SMH640" s="695"/>
      <c r="SMI640" s="696"/>
      <c r="SMJ640" s="697"/>
      <c r="SMK640" s="694"/>
      <c r="SML640" s="695"/>
      <c r="SMM640" s="696"/>
      <c r="SMN640" s="697"/>
      <c r="SMO640" s="694"/>
      <c r="SMP640" s="695"/>
      <c r="SMQ640" s="696"/>
      <c r="SMR640" s="697"/>
      <c r="SMS640" s="694"/>
      <c r="SMT640" s="695"/>
      <c r="SMU640" s="696"/>
      <c r="SMV640" s="697"/>
      <c r="SMW640" s="694"/>
      <c r="SMX640" s="695"/>
      <c r="SMY640" s="696"/>
      <c r="SMZ640" s="697"/>
      <c r="SNA640" s="694"/>
      <c r="SNB640" s="695"/>
      <c r="SNC640" s="696"/>
      <c r="SND640" s="697"/>
      <c r="SNE640" s="694"/>
      <c r="SNF640" s="695"/>
      <c r="SNG640" s="696"/>
      <c r="SNH640" s="697"/>
      <c r="SNI640" s="694"/>
      <c r="SNJ640" s="695"/>
      <c r="SNK640" s="696"/>
      <c r="SNL640" s="697"/>
      <c r="SNM640" s="694"/>
      <c r="SNN640" s="695"/>
      <c r="SNO640" s="696"/>
      <c r="SNP640" s="697"/>
      <c r="SNQ640" s="694"/>
      <c r="SNR640" s="695"/>
      <c r="SNS640" s="696"/>
      <c r="SNT640" s="697"/>
      <c r="SNU640" s="694"/>
      <c r="SNV640" s="695"/>
      <c r="SNW640" s="696"/>
      <c r="SNX640" s="697"/>
      <c r="SNY640" s="694"/>
      <c r="SNZ640" s="695"/>
      <c r="SOA640" s="696"/>
      <c r="SOB640" s="697"/>
      <c r="SOC640" s="694"/>
      <c r="SOD640" s="695"/>
      <c r="SOE640" s="696"/>
      <c r="SOF640" s="697"/>
      <c r="SOG640" s="694"/>
      <c r="SOH640" s="695"/>
      <c r="SOI640" s="696"/>
      <c r="SOJ640" s="697"/>
      <c r="SOK640" s="694"/>
      <c r="SOL640" s="695"/>
      <c r="SOM640" s="696"/>
      <c r="SON640" s="697"/>
      <c r="SOO640" s="694"/>
      <c r="SOP640" s="695"/>
      <c r="SOQ640" s="696"/>
      <c r="SOR640" s="697"/>
      <c r="SOS640" s="694"/>
      <c r="SOT640" s="695"/>
      <c r="SOU640" s="696"/>
      <c r="SOV640" s="697"/>
      <c r="SOW640" s="694"/>
      <c r="SOX640" s="695"/>
      <c r="SOY640" s="696"/>
      <c r="SOZ640" s="697"/>
      <c r="SPA640" s="694"/>
      <c r="SPB640" s="695"/>
      <c r="SPC640" s="696"/>
      <c r="SPD640" s="697"/>
      <c r="SPE640" s="694"/>
      <c r="SPF640" s="695"/>
      <c r="SPG640" s="696"/>
      <c r="SPH640" s="697"/>
      <c r="SPI640" s="694"/>
      <c r="SPJ640" s="695"/>
      <c r="SPK640" s="696"/>
      <c r="SPL640" s="697"/>
      <c r="SPM640" s="694"/>
      <c r="SPN640" s="695"/>
      <c r="SPO640" s="696"/>
      <c r="SPP640" s="697"/>
      <c r="SPQ640" s="694"/>
      <c r="SPR640" s="695"/>
      <c r="SPS640" s="696"/>
      <c r="SPT640" s="697"/>
      <c r="SPU640" s="694"/>
      <c r="SPV640" s="695"/>
      <c r="SPW640" s="696"/>
      <c r="SPX640" s="697"/>
      <c r="SPY640" s="694"/>
      <c r="SPZ640" s="695"/>
      <c r="SQA640" s="696"/>
      <c r="SQB640" s="697"/>
      <c r="SQC640" s="694"/>
      <c r="SQD640" s="695"/>
      <c r="SQE640" s="696"/>
      <c r="SQF640" s="697"/>
      <c r="SQG640" s="694"/>
      <c r="SQH640" s="695"/>
      <c r="SQI640" s="696"/>
      <c r="SQJ640" s="697"/>
      <c r="SQK640" s="694"/>
      <c r="SQL640" s="695"/>
      <c r="SQM640" s="696"/>
      <c r="SQN640" s="697"/>
      <c r="SQO640" s="694"/>
      <c r="SQP640" s="695"/>
      <c r="SQQ640" s="696"/>
      <c r="SQR640" s="697"/>
      <c r="SQS640" s="694"/>
      <c r="SQT640" s="695"/>
      <c r="SQU640" s="696"/>
      <c r="SQV640" s="697"/>
      <c r="SQW640" s="694"/>
      <c r="SQX640" s="695"/>
      <c r="SQY640" s="696"/>
      <c r="SQZ640" s="697"/>
      <c r="SRA640" s="694"/>
      <c r="SRB640" s="695"/>
      <c r="SRC640" s="696"/>
      <c r="SRD640" s="697"/>
      <c r="SRE640" s="694"/>
      <c r="SRF640" s="695"/>
      <c r="SRG640" s="696"/>
      <c r="SRH640" s="697"/>
      <c r="SRI640" s="694"/>
      <c r="SRJ640" s="695"/>
      <c r="SRK640" s="696"/>
      <c r="SRL640" s="697"/>
      <c r="SRM640" s="694"/>
      <c r="SRN640" s="695"/>
      <c r="SRO640" s="696"/>
      <c r="SRP640" s="697"/>
      <c r="SRQ640" s="694"/>
      <c r="SRR640" s="695"/>
      <c r="SRS640" s="696"/>
      <c r="SRT640" s="697"/>
      <c r="SRU640" s="694"/>
      <c r="SRV640" s="695"/>
      <c r="SRW640" s="696"/>
      <c r="SRX640" s="697"/>
      <c r="SRY640" s="694"/>
      <c r="SRZ640" s="695"/>
      <c r="SSA640" s="696"/>
      <c r="SSB640" s="697"/>
      <c r="SSC640" s="694"/>
      <c r="SSD640" s="695"/>
      <c r="SSE640" s="696"/>
      <c r="SSF640" s="697"/>
      <c r="SSG640" s="694"/>
      <c r="SSH640" s="695"/>
      <c r="SSI640" s="696"/>
      <c r="SSJ640" s="697"/>
      <c r="SSK640" s="694"/>
      <c r="SSL640" s="695"/>
      <c r="SSM640" s="696"/>
      <c r="SSN640" s="697"/>
      <c r="SSO640" s="694"/>
      <c r="SSP640" s="695"/>
      <c r="SSQ640" s="696"/>
      <c r="SSR640" s="697"/>
      <c r="SSS640" s="694"/>
      <c r="SST640" s="695"/>
      <c r="SSU640" s="696"/>
      <c r="SSV640" s="697"/>
      <c r="SSW640" s="694"/>
      <c r="SSX640" s="695"/>
      <c r="SSY640" s="696"/>
      <c r="SSZ640" s="697"/>
      <c r="STA640" s="694"/>
      <c r="STB640" s="695"/>
      <c r="STC640" s="696"/>
      <c r="STD640" s="697"/>
      <c r="STE640" s="694"/>
      <c r="STF640" s="695"/>
      <c r="STG640" s="696"/>
      <c r="STH640" s="697"/>
      <c r="STI640" s="694"/>
      <c r="STJ640" s="695"/>
      <c r="STK640" s="696"/>
      <c r="STL640" s="697"/>
      <c r="STM640" s="694"/>
      <c r="STN640" s="695"/>
      <c r="STO640" s="696"/>
      <c r="STP640" s="697"/>
      <c r="STQ640" s="694"/>
      <c r="STR640" s="695"/>
      <c r="STS640" s="696"/>
      <c r="STT640" s="697"/>
      <c r="STU640" s="694"/>
      <c r="STV640" s="695"/>
      <c r="STW640" s="696"/>
      <c r="STX640" s="697"/>
      <c r="STY640" s="694"/>
      <c r="STZ640" s="695"/>
      <c r="SUA640" s="696"/>
      <c r="SUB640" s="697"/>
      <c r="SUC640" s="694"/>
      <c r="SUD640" s="695"/>
      <c r="SUE640" s="696"/>
      <c r="SUF640" s="697"/>
      <c r="SUG640" s="694"/>
      <c r="SUH640" s="695"/>
      <c r="SUI640" s="696"/>
      <c r="SUJ640" s="697"/>
      <c r="SUK640" s="694"/>
      <c r="SUL640" s="695"/>
      <c r="SUM640" s="696"/>
      <c r="SUN640" s="697"/>
      <c r="SUO640" s="694"/>
      <c r="SUP640" s="695"/>
      <c r="SUQ640" s="696"/>
      <c r="SUR640" s="697"/>
      <c r="SUS640" s="694"/>
      <c r="SUT640" s="695"/>
      <c r="SUU640" s="696"/>
      <c r="SUV640" s="697"/>
      <c r="SUW640" s="694"/>
      <c r="SUX640" s="695"/>
      <c r="SUY640" s="696"/>
      <c r="SUZ640" s="697"/>
      <c r="SVA640" s="694"/>
      <c r="SVB640" s="695"/>
      <c r="SVC640" s="696"/>
      <c r="SVD640" s="697"/>
      <c r="SVE640" s="694"/>
      <c r="SVF640" s="695"/>
      <c r="SVG640" s="696"/>
      <c r="SVH640" s="697"/>
      <c r="SVI640" s="694"/>
      <c r="SVJ640" s="695"/>
      <c r="SVK640" s="696"/>
      <c r="SVL640" s="697"/>
      <c r="SVM640" s="694"/>
      <c r="SVN640" s="695"/>
      <c r="SVO640" s="696"/>
      <c r="SVP640" s="697"/>
      <c r="SVQ640" s="694"/>
      <c r="SVR640" s="695"/>
      <c r="SVS640" s="696"/>
      <c r="SVT640" s="697"/>
      <c r="SVU640" s="694"/>
      <c r="SVV640" s="695"/>
      <c r="SVW640" s="696"/>
      <c r="SVX640" s="697"/>
      <c r="SVY640" s="694"/>
      <c r="SVZ640" s="695"/>
      <c r="SWA640" s="696"/>
      <c r="SWB640" s="697"/>
      <c r="SWC640" s="694"/>
      <c r="SWD640" s="695"/>
      <c r="SWE640" s="696"/>
      <c r="SWF640" s="697"/>
      <c r="SWG640" s="694"/>
      <c r="SWH640" s="695"/>
      <c r="SWI640" s="696"/>
      <c r="SWJ640" s="697"/>
      <c r="SWK640" s="694"/>
      <c r="SWL640" s="695"/>
      <c r="SWM640" s="696"/>
      <c r="SWN640" s="697"/>
      <c r="SWO640" s="694"/>
      <c r="SWP640" s="695"/>
      <c r="SWQ640" s="696"/>
      <c r="SWR640" s="697"/>
      <c r="SWS640" s="694"/>
      <c r="SWT640" s="695"/>
      <c r="SWU640" s="696"/>
      <c r="SWV640" s="697"/>
      <c r="SWW640" s="694"/>
      <c r="SWX640" s="695"/>
      <c r="SWY640" s="696"/>
      <c r="SWZ640" s="697"/>
      <c r="SXA640" s="694"/>
      <c r="SXB640" s="695"/>
      <c r="SXC640" s="696"/>
      <c r="SXD640" s="697"/>
      <c r="SXE640" s="694"/>
      <c r="SXF640" s="695"/>
      <c r="SXG640" s="696"/>
      <c r="SXH640" s="697"/>
      <c r="SXI640" s="694"/>
      <c r="SXJ640" s="695"/>
      <c r="SXK640" s="696"/>
      <c r="SXL640" s="697"/>
      <c r="SXM640" s="694"/>
      <c r="SXN640" s="695"/>
      <c r="SXO640" s="696"/>
      <c r="SXP640" s="697"/>
      <c r="SXQ640" s="694"/>
      <c r="SXR640" s="695"/>
      <c r="SXS640" s="696"/>
      <c r="SXT640" s="697"/>
      <c r="SXU640" s="694"/>
      <c r="SXV640" s="695"/>
      <c r="SXW640" s="696"/>
      <c r="SXX640" s="697"/>
      <c r="SXY640" s="694"/>
      <c r="SXZ640" s="695"/>
      <c r="SYA640" s="696"/>
      <c r="SYB640" s="697"/>
      <c r="SYC640" s="694"/>
      <c r="SYD640" s="695"/>
      <c r="SYE640" s="696"/>
      <c r="SYF640" s="697"/>
      <c r="SYG640" s="694"/>
      <c r="SYH640" s="695"/>
      <c r="SYI640" s="696"/>
      <c r="SYJ640" s="697"/>
      <c r="SYK640" s="694"/>
      <c r="SYL640" s="695"/>
      <c r="SYM640" s="696"/>
      <c r="SYN640" s="697"/>
      <c r="SYO640" s="694"/>
      <c r="SYP640" s="695"/>
      <c r="SYQ640" s="696"/>
      <c r="SYR640" s="697"/>
      <c r="SYS640" s="694"/>
      <c r="SYT640" s="695"/>
      <c r="SYU640" s="696"/>
      <c r="SYV640" s="697"/>
      <c r="SYW640" s="694"/>
      <c r="SYX640" s="695"/>
      <c r="SYY640" s="696"/>
      <c r="SYZ640" s="697"/>
      <c r="SZA640" s="694"/>
      <c r="SZB640" s="695"/>
      <c r="SZC640" s="696"/>
      <c r="SZD640" s="697"/>
      <c r="SZE640" s="694"/>
      <c r="SZF640" s="695"/>
      <c r="SZG640" s="696"/>
      <c r="SZH640" s="697"/>
      <c r="SZI640" s="694"/>
      <c r="SZJ640" s="695"/>
      <c r="SZK640" s="696"/>
      <c r="SZL640" s="697"/>
      <c r="SZM640" s="694"/>
      <c r="SZN640" s="695"/>
      <c r="SZO640" s="696"/>
      <c r="SZP640" s="697"/>
      <c r="SZQ640" s="694"/>
      <c r="SZR640" s="695"/>
      <c r="SZS640" s="696"/>
      <c r="SZT640" s="697"/>
      <c r="SZU640" s="694"/>
      <c r="SZV640" s="695"/>
      <c r="SZW640" s="696"/>
      <c r="SZX640" s="697"/>
      <c r="SZY640" s="694"/>
      <c r="SZZ640" s="695"/>
      <c r="TAA640" s="696"/>
      <c r="TAB640" s="697"/>
      <c r="TAC640" s="694"/>
      <c r="TAD640" s="695"/>
      <c r="TAE640" s="696"/>
      <c r="TAF640" s="697"/>
      <c r="TAG640" s="694"/>
      <c r="TAH640" s="695"/>
      <c r="TAI640" s="696"/>
      <c r="TAJ640" s="697"/>
      <c r="TAK640" s="694"/>
      <c r="TAL640" s="695"/>
      <c r="TAM640" s="696"/>
      <c r="TAN640" s="697"/>
      <c r="TAO640" s="694"/>
      <c r="TAP640" s="695"/>
      <c r="TAQ640" s="696"/>
      <c r="TAR640" s="697"/>
      <c r="TAS640" s="694"/>
      <c r="TAT640" s="695"/>
      <c r="TAU640" s="696"/>
      <c r="TAV640" s="697"/>
      <c r="TAW640" s="694"/>
      <c r="TAX640" s="695"/>
      <c r="TAY640" s="696"/>
      <c r="TAZ640" s="697"/>
      <c r="TBA640" s="694"/>
      <c r="TBB640" s="695"/>
      <c r="TBC640" s="696"/>
      <c r="TBD640" s="697"/>
      <c r="TBE640" s="694"/>
      <c r="TBF640" s="695"/>
      <c r="TBG640" s="696"/>
      <c r="TBH640" s="697"/>
      <c r="TBI640" s="694"/>
      <c r="TBJ640" s="695"/>
      <c r="TBK640" s="696"/>
      <c r="TBL640" s="697"/>
      <c r="TBM640" s="694"/>
      <c r="TBN640" s="695"/>
      <c r="TBO640" s="696"/>
      <c r="TBP640" s="697"/>
      <c r="TBQ640" s="694"/>
      <c r="TBR640" s="695"/>
      <c r="TBS640" s="696"/>
      <c r="TBT640" s="697"/>
      <c r="TBU640" s="694"/>
      <c r="TBV640" s="695"/>
      <c r="TBW640" s="696"/>
      <c r="TBX640" s="697"/>
      <c r="TBY640" s="694"/>
      <c r="TBZ640" s="695"/>
      <c r="TCA640" s="696"/>
      <c r="TCB640" s="697"/>
      <c r="TCC640" s="694"/>
      <c r="TCD640" s="695"/>
      <c r="TCE640" s="696"/>
      <c r="TCF640" s="697"/>
      <c r="TCG640" s="694"/>
      <c r="TCH640" s="695"/>
      <c r="TCI640" s="696"/>
      <c r="TCJ640" s="697"/>
      <c r="TCK640" s="694"/>
      <c r="TCL640" s="695"/>
      <c r="TCM640" s="696"/>
      <c r="TCN640" s="697"/>
      <c r="TCO640" s="694"/>
      <c r="TCP640" s="695"/>
      <c r="TCQ640" s="696"/>
      <c r="TCR640" s="697"/>
      <c r="TCS640" s="694"/>
      <c r="TCT640" s="695"/>
      <c r="TCU640" s="696"/>
      <c r="TCV640" s="697"/>
      <c r="TCW640" s="694"/>
      <c r="TCX640" s="695"/>
      <c r="TCY640" s="696"/>
      <c r="TCZ640" s="697"/>
      <c r="TDA640" s="694"/>
      <c r="TDB640" s="695"/>
      <c r="TDC640" s="696"/>
      <c r="TDD640" s="697"/>
      <c r="TDE640" s="694"/>
      <c r="TDF640" s="695"/>
      <c r="TDG640" s="696"/>
      <c r="TDH640" s="697"/>
      <c r="TDI640" s="694"/>
      <c r="TDJ640" s="695"/>
      <c r="TDK640" s="696"/>
      <c r="TDL640" s="697"/>
      <c r="TDM640" s="694"/>
      <c r="TDN640" s="695"/>
      <c r="TDO640" s="696"/>
      <c r="TDP640" s="697"/>
      <c r="TDQ640" s="694"/>
      <c r="TDR640" s="695"/>
      <c r="TDS640" s="696"/>
      <c r="TDT640" s="697"/>
      <c r="TDU640" s="694"/>
      <c r="TDV640" s="695"/>
      <c r="TDW640" s="696"/>
      <c r="TDX640" s="697"/>
      <c r="TDY640" s="694"/>
      <c r="TDZ640" s="695"/>
      <c r="TEA640" s="696"/>
      <c r="TEB640" s="697"/>
      <c r="TEC640" s="694"/>
      <c r="TED640" s="695"/>
      <c r="TEE640" s="696"/>
      <c r="TEF640" s="697"/>
      <c r="TEG640" s="694"/>
      <c r="TEH640" s="695"/>
      <c r="TEI640" s="696"/>
      <c r="TEJ640" s="697"/>
      <c r="TEK640" s="694"/>
      <c r="TEL640" s="695"/>
      <c r="TEM640" s="696"/>
      <c r="TEN640" s="697"/>
      <c r="TEO640" s="694"/>
      <c r="TEP640" s="695"/>
      <c r="TEQ640" s="696"/>
      <c r="TER640" s="697"/>
      <c r="TES640" s="694"/>
      <c r="TET640" s="695"/>
      <c r="TEU640" s="696"/>
      <c r="TEV640" s="697"/>
      <c r="TEW640" s="694"/>
      <c r="TEX640" s="695"/>
      <c r="TEY640" s="696"/>
      <c r="TEZ640" s="697"/>
      <c r="TFA640" s="694"/>
      <c r="TFB640" s="695"/>
      <c r="TFC640" s="696"/>
      <c r="TFD640" s="697"/>
      <c r="TFE640" s="694"/>
      <c r="TFF640" s="695"/>
      <c r="TFG640" s="696"/>
      <c r="TFH640" s="697"/>
      <c r="TFI640" s="694"/>
      <c r="TFJ640" s="695"/>
      <c r="TFK640" s="696"/>
      <c r="TFL640" s="697"/>
      <c r="TFM640" s="694"/>
      <c r="TFN640" s="695"/>
      <c r="TFO640" s="696"/>
      <c r="TFP640" s="697"/>
      <c r="TFQ640" s="694"/>
      <c r="TFR640" s="695"/>
      <c r="TFS640" s="696"/>
      <c r="TFT640" s="697"/>
      <c r="TFU640" s="694"/>
      <c r="TFV640" s="695"/>
      <c r="TFW640" s="696"/>
      <c r="TFX640" s="697"/>
      <c r="TFY640" s="694"/>
      <c r="TFZ640" s="695"/>
      <c r="TGA640" s="696"/>
      <c r="TGB640" s="697"/>
      <c r="TGC640" s="694"/>
      <c r="TGD640" s="695"/>
      <c r="TGE640" s="696"/>
      <c r="TGF640" s="697"/>
      <c r="TGG640" s="694"/>
      <c r="TGH640" s="695"/>
      <c r="TGI640" s="696"/>
      <c r="TGJ640" s="697"/>
      <c r="TGK640" s="694"/>
      <c r="TGL640" s="695"/>
      <c r="TGM640" s="696"/>
      <c r="TGN640" s="697"/>
      <c r="TGO640" s="694"/>
      <c r="TGP640" s="695"/>
      <c r="TGQ640" s="696"/>
      <c r="TGR640" s="697"/>
      <c r="TGS640" s="694"/>
      <c r="TGT640" s="695"/>
      <c r="TGU640" s="696"/>
      <c r="TGV640" s="697"/>
      <c r="TGW640" s="694"/>
      <c r="TGX640" s="695"/>
      <c r="TGY640" s="696"/>
      <c r="TGZ640" s="697"/>
      <c r="THA640" s="694"/>
      <c r="THB640" s="695"/>
      <c r="THC640" s="696"/>
      <c r="THD640" s="697"/>
      <c r="THE640" s="694"/>
      <c r="THF640" s="695"/>
      <c r="THG640" s="696"/>
      <c r="THH640" s="697"/>
      <c r="THI640" s="694"/>
      <c r="THJ640" s="695"/>
      <c r="THK640" s="696"/>
      <c r="THL640" s="697"/>
      <c r="THM640" s="694"/>
      <c r="THN640" s="695"/>
      <c r="THO640" s="696"/>
      <c r="THP640" s="697"/>
      <c r="THQ640" s="694"/>
      <c r="THR640" s="695"/>
      <c r="THS640" s="696"/>
      <c r="THT640" s="697"/>
      <c r="THU640" s="694"/>
      <c r="THV640" s="695"/>
      <c r="THW640" s="696"/>
      <c r="THX640" s="697"/>
      <c r="THY640" s="694"/>
      <c r="THZ640" s="695"/>
      <c r="TIA640" s="696"/>
      <c r="TIB640" s="697"/>
      <c r="TIC640" s="694"/>
      <c r="TID640" s="695"/>
      <c r="TIE640" s="696"/>
      <c r="TIF640" s="697"/>
      <c r="TIG640" s="694"/>
      <c r="TIH640" s="695"/>
      <c r="TII640" s="696"/>
      <c r="TIJ640" s="697"/>
      <c r="TIK640" s="694"/>
      <c r="TIL640" s="695"/>
      <c r="TIM640" s="696"/>
      <c r="TIN640" s="697"/>
      <c r="TIO640" s="694"/>
      <c r="TIP640" s="695"/>
      <c r="TIQ640" s="696"/>
      <c r="TIR640" s="697"/>
      <c r="TIS640" s="694"/>
      <c r="TIT640" s="695"/>
      <c r="TIU640" s="696"/>
      <c r="TIV640" s="697"/>
      <c r="TIW640" s="694"/>
      <c r="TIX640" s="695"/>
      <c r="TIY640" s="696"/>
      <c r="TIZ640" s="697"/>
      <c r="TJA640" s="694"/>
      <c r="TJB640" s="695"/>
      <c r="TJC640" s="696"/>
      <c r="TJD640" s="697"/>
      <c r="TJE640" s="694"/>
      <c r="TJF640" s="695"/>
      <c r="TJG640" s="696"/>
      <c r="TJH640" s="697"/>
      <c r="TJI640" s="694"/>
      <c r="TJJ640" s="695"/>
      <c r="TJK640" s="696"/>
      <c r="TJL640" s="697"/>
      <c r="TJM640" s="694"/>
      <c r="TJN640" s="695"/>
      <c r="TJO640" s="696"/>
      <c r="TJP640" s="697"/>
      <c r="TJQ640" s="694"/>
      <c r="TJR640" s="695"/>
      <c r="TJS640" s="696"/>
      <c r="TJT640" s="697"/>
      <c r="TJU640" s="694"/>
      <c r="TJV640" s="695"/>
      <c r="TJW640" s="696"/>
      <c r="TJX640" s="697"/>
      <c r="TJY640" s="694"/>
      <c r="TJZ640" s="695"/>
      <c r="TKA640" s="696"/>
      <c r="TKB640" s="697"/>
      <c r="TKC640" s="694"/>
      <c r="TKD640" s="695"/>
      <c r="TKE640" s="696"/>
      <c r="TKF640" s="697"/>
      <c r="TKG640" s="694"/>
      <c r="TKH640" s="695"/>
      <c r="TKI640" s="696"/>
      <c r="TKJ640" s="697"/>
      <c r="TKK640" s="694"/>
      <c r="TKL640" s="695"/>
      <c r="TKM640" s="696"/>
      <c r="TKN640" s="697"/>
      <c r="TKO640" s="694"/>
      <c r="TKP640" s="695"/>
      <c r="TKQ640" s="696"/>
      <c r="TKR640" s="697"/>
      <c r="TKS640" s="694"/>
      <c r="TKT640" s="695"/>
      <c r="TKU640" s="696"/>
      <c r="TKV640" s="697"/>
      <c r="TKW640" s="694"/>
      <c r="TKX640" s="695"/>
      <c r="TKY640" s="696"/>
      <c r="TKZ640" s="697"/>
      <c r="TLA640" s="694"/>
      <c r="TLB640" s="695"/>
      <c r="TLC640" s="696"/>
      <c r="TLD640" s="697"/>
      <c r="TLE640" s="694"/>
      <c r="TLF640" s="695"/>
      <c r="TLG640" s="696"/>
      <c r="TLH640" s="697"/>
      <c r="TLI640" s="694"/>
      <c r="TLJ640" s="695"/>
      <c r="TLK640" s="696"/>
      <c r="TLL640" s="697"/>
      <c r="TLM640" s="694"/>
      <c r="TLN640" s="695"/>
      <c r="TLO640" s="696"/>
      <c r="TLP640" s="697"/>
      <c r="TLQ640" s="694"/>
      <c r="TLR640" s="695"/>
      <c r="TLS640" s="696"/>
      <c r="TLT640" s="697"/>
      <c r="TLU640" s="694"/>
      <c r="TLV640" s="695"/>
      <c r="TLW640" s="696"/>
      <c r="TLX640" s="697"/>
      <c r="TLY640" s="694"/>
      <c r="TLZ640" s="695"/>
      <c r="TMA640" s="696"/>
      <c r="TMB640" s="697"/>
      <c r="TMC640" s="694"/>
      <c r="TMD640" s="695"/>
      <c r="TME640" s="696"/>
      <c r="TMF640" s="697"/>
      <c r="TMG640" s="694"/>
      <c r="TMH640" s="695"/>
      <c r="TMI640" s="696"/>
      <c r="TMJ640" s="697"/>
      <c r="TMK640" s="694"/>
      <c r="TML640" s="695"/>
      <c r="TMM640" s="696"/>
      <c r="TMN640" s="697"/>
      <c r="TMO640" s="694"/>
      <c r="TMP640" s="695"/>
      <c r="TMQ640" s="696"/>
      <c r="TMR640" s="697"/>
      <c r="TMS640" s="694"/>
      <c r="TMT640" s="695"/>
      <c r="TMU640" s="696"/>
      <c r="TMV640" s="697"/>
      <c r="TMW640" s="694"/>
      <c r="TMX640" s="695"/>
      <c r="TMY640" s="696"/>
      <c r="TMZ640" s="697"/>
      <c r="TNA640" s="694"/>
      <c r="TNB640" s="695"/>
      <c r="TNC640" s="696"/>
      <c r="TND640" s="697"/>
      <c r="TNE640" s="694"/>
      <c r="TNF640" s="695"/>
      <c r="TNG640" s="696"/>
      <c r="TNH640" s="697"/>
      <c r="TNI640" s="694"/>
      <c r="TNJ640" s="695"/>
      <c r="TNK640" s="696"/>
      <c r="TNL640" s="697"/>
      <c r="TNM640" s="694"/>
      <c r="TNN640" s="695"/>
      <c r="TNO640" s="696"/>
      <c r="TNP640" s="697"/>
      <c r="TNQ640" s="694"/>
      <c r="TNR640" s="695"/>
      <c r="TNS640" s="696"/>
      <c r="TNT640" s="697"/>
      <c r="TNU640" s="694"/>
      <c r="TNV640" s="695"/>
      <c r="TNW640" s="696"/>
      <c r="TNX640" s="697"/>
      <c r="TNY640" s="694"/>
      <c r="TNZ640" s="695"/>
      <c r="TOA640" s="696"/>
      <c r="TOB640" s="697"/>
      <c r="TOC640" s="694"/>
      <c r="TOD640" s="695"/>
      <c r="TOE640" s="696"/>
      <c r="TOF640" s="697"/>
      <c r="TOG640" s="694"/>
      <c r="TOH640" s="695"/>
      <c r="TOI640" s="696"/>
      <c r="TOJ640" s="697"/>
      <c r="TOK640" s="694"/>
      <c r="TOL640" s="695"/>
      <c r="TOM640" s="696"/>
      <c r="TON640" s="697"/>
      <c r="TOO640" s="694"/>
      <c r="TOP640" s="695"/>
      <c r="TOQ640" s="696"/>
      <c r="TOR640" s="697"/>
      <c r="TOS640" s="694"/>
      <c r="TOT640" s="695"/>
      <c r="TOU640" s="696"/>
      <c r="TOV640" s="697"/>
      <c r="TOW640" s="694"/>
      <c r="TOX640" s="695"/>
      <c r="TOY640" s="696"/>
      <c r="TOZ640" s="697"/>
      <c r="TPA640" s="694"/>
      <c r="TPB640" s="695"/>
      <c r="TPC640" s="696"/>
      <c r="TPD640" s="697"/>
      <c r="TPE640" s="694"/>
      <c r="TPF640" s="695"/>
      <c r="TPG640" s="696"/>
      <c r="TPH640" s="697"/>
      <c r="TPI640" s="694"/>
      <c r="TPJ640" s="695"/>
      <c r="TPK640" s="696"/>
      <c r="TPL640" s="697"/>
      <c r="TPM640" s="694"/>
      <c r="TPN640" s="695"/>
      <c r="TPO640" s="696"/>
      <c r="TPP640" s="697"/>
      <c r="TPQ640" s="694"/>
      <c r="TPR640" s="695"/>
      <c r="TPS640" s="696"/>
      <c r="TPT640" s="697"/>
      <c r="TPU640" s="694"/>
      <c r="TPV640" s="695"/>
      <c r="TPW640" s="696"/>
      <c r="TPX640" s="697"/>
      <c r="TPY640" s="694"/>
      <c r="TPZ640" s="695"/>
      <c r="TQA640" s="696"/>
      <c r="TQB640" s="697"/>
      <c r="TQC640" s="694"/>
      <c r="TQD640" s="695"/>
      <c r="TQE640" s="696"/>
      <c r="TQF640" s="697"/>
      <c r="TQG640" s="694"/>
      <c r="TQH640" s="695"/>
      <c r="TQI640" s="696"/>
      <c r="TQJ640" s="697"/>
      <c r="TQK640" s="694"/>
      <c r="TQL640" s="695"/>
      <c r="TQM640" s="696"/>
      <c r="TQN640" s="697"/>
      <c r="TQO640" s="694"/>
      <c r="TQP640" s="695"/>
      <c r="TQQ640" s="696"/>
      <c r="TQR640" s="697"/>
      <c r="TQS640" s="694"/>
      <c r="TQT640" s="695"/>
      <c r="TQU640" s="696"/>
      <c r="TQV640" s="697"/>
      <c r="TQW640" s="694"/>
      <c r="TQX640" s="695"/>
      <c r="TQY640" s="696"/>
      <c r="TQZ640" s="697"/>
      <c r="TRA640" s="694"/>
      <c r="TRB640" s="695"/>
      <c r="TRC640" s="696"/>
      <c r="TRD640" s="697"/>
      <c r="TRE640" s="694"/>
      <c r="TRF640" s="695"/>
      <c r="TRG640" s="696"/>
      <c r="TRH640" s="697"/>
      <c r="TRI640" s="694"/>
      <c r="TRJ640" s="695"/>
      <c r="TRK640" s="696"/>
      <c r="TRL640" s="697"/>
      <c r="TRM640" s="694"/>
      <c r="TRN640" s="695"/>
      <c r="TRO640" s="696"/>
      <c r="TRP640" s="697"/>
      <c r="TRQ640" s="694"/>
      <c r="TRR640" s="695"/>
      <c r="TRS640" s="696"/>
      <c r="TRT640" s="697"/>
      <c r="TRU640" s="694"/>
      <c r="TRV640" s="695"/>
      <c r="TRW640" s="696"/>
      <c r="TRX640" s="697"/>
      <c r="TRY640" s="694"/>
      <c r="TRZ640" s="695"/>
      <c r="TSA640" s="696"/>
      <c r="TSB640" s="697"/>
      <c r="TSC640" s="694"/>
      <c r="TSD640" s="695"/>
      <c r="TSE640" s="696"/>
      <c r="TSF640" s="697"/>
      <c r="TSG640" s="694"/>
      <c r="TSH640" s="695"/>
      <c r="TSI640" s="696"/>
      <c r="TSJ640" s="697"/>
      <c r="TSK640" s="694"/>
      <c r="TSL640" s="695"/>
      <c r="TSM640" s="696"/>
      <c r="TSN640" s="697"/>
      <c r="TSO640" s="694"/>
      <c r="TSP640" s="695"/>
      <c r="TSQ640" s="696"/>
      <c r="TSR640" s="697"/>
      <c r="TSS640" s="694"/>
      <c r="TST640" s="695"/>
      <c r="TSU640" s="696"/>
      <c r="TSV640" s="697"/>
      <c r="TSW640" s="694"/>
      <c r="TSX640" s="695"/>
      <c r="TSY640" s="696"/>
      <c r="TSZ640" s="697"/>
      <c r="TTA640" s="694"/>
      <c r="TTB640" s="695"/>
      <c r="TTC640" s="696"/>
      <c r="TTD640" s="697"/>
      <c r="TTE640" s="694"/>
      <c r="TTF640" s="695"/>
      <c r="TTG640" s="696"/>
      <c r="TTH640" s="697"/>
      <c r="TTI640" s="694"/>
      <c r="TTJ640" s="695"/>
      <c r="TTK640" s="696"/>
      <c r="TTL640" s="697"/>
      <c r="TTM640" s="694"/>
      <c r="TTN640" s="695"/>
      <c r="TTO640" s="696"/>
      <c r="TTP640" s="697"/>
      <c r="TTQ640" s="694"/>
      <c r="TTR640" s="695"/>
      <c r="TTS640" s="696"/>
      <c r="TTT640" s="697"/>
      <c r="TTU640" s="694"/>
      <c r="TTV640" s="695"/>
      <c r="TTW640" s="696"/>
      <c r="TTX640" s="697"/>
      <c r="TTY640" s="694"/>
      <c r="TTZ640" s="695"/>
      <c r="TUA640" s="696"/>
      <c r="TUB640" s="697"/>
      <c r="TUC640" s="694"/>
      <c r="TUD640" s="695"/>
      <c r="TUE640" s="696"/>
      <c r="TUF640" s="697"/>
      <c r="TUG640" s="694"/>
      <c r="TUH640" s="695"/>
      <c r="TUI640" s="696"/>
      <c r="TUJ640" s="697"/>
      <c r="TUK640" s="694"/>
      <c r="TUL640" s="695"/>
      <c r="TUM640" s="696"/>
      <c r="TUN640" s="697"/>
      <c r="TUO640" s="694"/>
      <c r="TUP640" s="695"/>
      <c r="TUQ640" s="696"/>
      <c r="TUR640" s="697"/>
      <c r="TUS640" s="694"/>
      <c r="TUT640" s="695"/>
      <c r="TUU640" s="696"/>
      <c r="TUV640" s="697"/>
      <c r="TUW640" s="694"/>
      <c r="TUX640" s="695"/>
      <c r="TUY640" s="696"/>
      <c r="TUZ640" s="697"/>
      <c r="TVA640" s="694"/>
      <c r="TVB640" s="695"/>
      <c r="TVC640" s="696"/>
      <c r="TVD640" s="697"/>
      <c r="TVE640" s="694"/>
      <c r="TVF640" s="695"/>
      <c r="TVG640" s="696"/>
      <c r="TVH640" s="697"/>
      <c r="TVI640" s="694"/>
      <c r="TVJ640" s="695"/>
      <c r="TVK640" s="696"/>
      <c r="TVL640" s="697"/>
      <c r="TVM640" s="694"/>
      <c r="TVN640" s="695"/>
      <c r="TVO640" s="696"/>
      <c r="TVP640" s="697"/>
      <c r="TVQ640" s="694"/>
      <c r="TVR640" s="695"/>
      <c r="TVS640" s="696"/>
      <c r="TVT640" s="697"/>
      <c r="TVU640" s="694"/>
      <c r="TVV640" s="695"/>
      <c r="TVW640" s="696"/>
      <c r="TVX640" s="697"/>
      <c r="TVY640" s="694"/>
      <c r="TVZ640" s="695"/>
      <c r="TWA640" s="696"/>
      <c r="TWB640" s="697"/>
      <c r="TWC640" s="694"/>
      <c r="TWD640" s="695"/>
      <c r="TWE640" s="696"/>
      <c r="TWF640" s="697"/>
      <c r="TWG640" s="694"/>
      <c r="TWH640" s="695"/>
      <c r="TWI640" s="696"/>
      <c r="TWJ640" s="697"/>
      <c r="TWK640" s="694"/>
      <c r="TWL640" s="695"/>
      <c r="TWM640" s="696"/>
      <c r="TWN640" s="697"/>
      <c r="TWO640" s="694"/>
      <c r="TWP640" s="695"/>
      <c r="TWQ640" s="696"/>
      <c r="TWR640" s="697"/>
      <c r="TWS640" s="694"/>
      <c r="TWT640" s="695"/>
      <c r="TWU640" s="696"/>
      <c r="TWV640" s="697"/>
      <c r="TWW640" s="694"/>
      <c r="TWX640" s="695"/>
      <c r="TWY640" s="696"/>
      <c r="TWZ640" s="697"/>
      <c r="TXA640" s="694"/>
      <c r="TXB640" s="695"/>
      <c r="TXC640" s="696"/>
      <c r="TXD640" s="697"/>
      <c r="TXE640" s="694"/>
      <c r="TXF640" s="695"/>
      <c r="TXG640" s="696"/>
      <c r="TXH640" s="697"/>
      <c r="TXI640" s="694"/>
      <c r="TXJ640" s="695"/>
      <c r="TXK640" s="696"/>
      <c r="TXL640" s="697"/>
      <c r="TXM640" s="694"/>
      <c r="TXN640" s="695"/>
      <c r="TXO640" s="696"/>
      <c r="TXP640" s="697"/>
      <c r="TXQ640" s="694"/>
      <c r="TXR640" s="695"/>
      <c r="TXS640" s="696"/>
      <c r="TXT640" s="697"/>
      <c r="TXU640" s="694"/>
      <c r="TXV640" s="695"/>
      <c r="TXW640" s="696"/>
      <c r="TXX640" s="697"/>
      <c r="TXY640" s="694"/>
      <c r="TXZ640" s="695"/>
      <c r="TYA640" s="696"/>
      <c r="TYB640" s="697"/>
      <c r="TYC640" s="694"/>
      <c r="TYD640" s="695"/>
      <c r="TYE640" s="696"/>
      <c r="TYF640" s="697"/>
      <c r="TYG640" s="694"/>
      <c r="TYH640" s="695"/>
      <c r="TYI640" s="696"/>
      <c r="TYJ640" s="697"/>
      <c r="TYK640" s="694"/>
      <c r="TYL640" s="695"/>
      <c r="TYM640" s="696"/>
      <c r="TYN640" s="697"/>
      <c r="TYO640" s="694"/>
      <c r="TYP640" s="695"/>
      <c r="TYQ640" s="696"/>
      <c r="TYR640" s="697"/>
      <c r="TYS640" s="694"/>
      <c r="TYT640" s="695"/>
      <c r="TYU640" s="696"/>
      <c r="TYV640" s="697"/>
      <c r="TYW640" s="694"/>
      <c r="TYX640" s="695"/>
      <c r="TYY640" s="696"/>
      <c r="TYZ640" s="697"/>
      <c r="TZA640" s="694"/>
      <c r="TZB640" s="695"/>
      <c r="TZC640" s="696"/>
      <c r="TZD640" s="697"/>
      <c r="TZE640" s="694"/>
      <c r="TZF640" s="695"/>
      <c r="TZG640" s="696"/>
      <c r="TZH640" s="697"/>
      <c r="TZI640" s="694"/>
      <c r="TZJ640" s="695"/>
      <c r="TZK640" s="696"/>
      <c r="TZL640" s="697"/>
      <c r="TZM640" s="694"/>
      <c r="TZN640" s="695"/>
      <c r="TZO640" s="696"/>
      <c r="TZP640" s="697"/>
      <c r="TZQ640" s="694"/>
      <c r="TZR640" s="695"/>
      <c r="TZS640" s="696"/>
      <c r="TZT640" s="697"/>
      <c r="TZU640" s="694"/>
      <c r="TZV640" s="695"/>
      <c r="TZW640" s="696"/>
      <c r="TZX640" s="697"/>
      <c r="TZY640" s="694"/>
      <c r="TZZ640" s="695"/>
      <c r="UAA640" s="696"/>
      <c r="UAB640" s="697"/>
      <c r="UAC640" s="694"/>
      <c r="UAD640" s="695"/>
      <c r="UAE640" s="696"/>
      <c r="UAF640" s="697"/>
      <c r="UAG640" s="694"/>
      <c r="UAH640" s="695"/>
      <c r="UAI640" s="696"/>
      <c r="UAJ640" s="697"/>
      <c r="UAK640" s="694"/>
      <c r="UAL640" s="695"/>
      <c r="UAM640" s="696"/>
      <c r="UAN640" s="697"/>
      <c r="UAO640" s="694"/>
      <c r="UAP640" s="695"/>
      <c r="UAQ640" s="696"/>
      <c r="UAR640" s="697"/>
      <c r="UAS640" s="694"/>
      <c r="UAT640" s="695"/>
      <c r="UAU640" s="696"/>
      <c r="UAV640" s="697"/>
      <c r="UAW640" s="694"/>
      <c r="UAX640" s="695"/>
      <c r="UAY640" s="696"/>
      <c r="UAZ640" s="697"/>
      <c r="UBA640" s="694"/>
      <c r="UBB640" s="695"/>
      <c r="UBC640" s="696"/>
      <c r="UBD640" s="697"/>
      <c r="UBE640" s="694"/>
      <c r="UBF640" s="695"/>
      <c r="UBG640" s="696"/>
      <c r="UBH640" s="697"/>
      <c r="UBI640" s="694"/>
      <c r="UBJ640" s="695"/>
      <c r="UBK640" s="696"/>
      <c r="UBL640" s="697"/>
      <c r="UBM640" s="694"/>
      <c r="UBN640" s="695"/>
      <c r="UBO640" s="696"/>
      <c r="UBP640" s="697"/>
      <c r="UBQ640" s="694"/>
      <c r="UBR640" s="695"/>
      <c r="UBS640" s="696"/>
      <c r="UBT640" s="697"/>
      <c r="UBU640" s="694"/>
      <c r="UBV640" s="695"/>
      <c r="UBW640" s="696"/>
      <c r="UBX640" s="697"/>
      <c r="UBY640" s="694"/>
      <c r="UBZ640" s="695"/>
      <c r="UCA640" s="696"/>
      <c r="UCB640" s="697"/>
      <c r="UCC640" s="694"/>
      <c r="UCD640" s="695"/>
      <c r="UCE640" s="696"/>
      <c r="UCF640" s="697"/>
      <c r="UCG640" s="694"/>
      <c r="UCH640" s="695"/>
      <c r="UCI640" s="696"/>
      <c r="UCJ640" s="697"/>
      <c r="UCK640" s="694"/>
      <c r="UCL640" s="695"/>
      <c r="UCM640" s="696"/>
      <c r="UCN640" s="697"/>
      <c r="UCO640" s="694"/>
      <c r="UCP640" s="695"/>
      <c r="UCQ640" s="696"/>
      <c r="UCR640" s="697"/>
      <c r="UCS640" s="694"/>
      <c r="UCT640" s="695"/>
      <c r="UCU640" s="696"/>
      <c r="UCV640" s="697"/>
      <c r="UCW640" s="694"/>
      <c r="UCX640" s="695"/>
      <c r="UCY640" s="696"/>
      <c r="UCZ640" s="697"/>
      <c r="UDA640" s="694"/>
      <c r="UDB640" s="695"/>
      <c r="UDC640" s="696"/>
      <c r="UDD640" s="697"/>
      <c r="UDE640" s="694"/>
      <c r="UDF640" s="695"/>
      <c r="UDG640" s="696"/>
      <c r="UDH640" s="697"/>
      <c r="UDI640" s="694"/>
      <c r="UDJ640" s="695"/>
      <c r="UDK640" s="696"/>
      <c r="UDL640" s="697"/>
      <c r="UDM640" s="694"/>
      <c r="UDN640" s="695"/>
      <c r="UDO640" s="696"/>
      <c r="UDP640" s="697"/>
      <c r="UDQ640" s="694"/>
      <c r="UDR640" s="695"/>
      <c r="UDS640" s="696"/>
      <c r="UDT640" s="697"/>
      <c r="UDU640" s="694"/>
      <c r="UDV640" s="695"/>
      <c r="UDW640" s="696"/>
      <c r="UDX640" s="697"/>
      <c r="UDY640" s="694"/>
      <c r="UDZ640" s="695"/>
      <c r="UEA640" s="696"/>
      <c r="UEB640" s="697"/>
      <c r="UEC640" s="694"/>
      <c r="UED640" s="695"/>
      <c r="UEE640" s="696"/>
      <c r="UEF640" s="697"/>
      <c r="UEG640" s="694"/>
      <c r="UEH640" s="695"/>
      <c r="UEI640" s="696"/>
      <c r="UEJ640" s="697"/>
      <c r="UEK640" s="694"/>
      <c r="UEL640" s="695"/>
      <c r="UEM640" s="696"/>
      <c r="UEN640" s="697"/>
      <c r="UEO640" s="694"/>
      <c r="UEP640" s="695"/>
      <c r="UEQ640" s="696"/>
      <c r="UER640" s="697"/>
      <c r="UES640" s="694"/>
      <c r="UET640" s="695"/>
      <c r="UEU640" s="696"/>
      <c r="UEV640" s="697"/>
      <c r="UEW640" s="694"/>
      <c r="UEX640" s="695"/>
      <c r="UEY640" s="696"/>
      <c r="UEZ640" s="697"/>
      <c r="UFA640" s="694"/>
      <c r="UFB640" s="695"/>
      <c r="UFC640" s="696"/>
      <c r="UFD640" s="697"/>
      <c r="UFE640" s="694"/>
      <c r="UFF640" s="695"/>
      <c r="UFG640" s="696"/>
      <c r="UFH640" s="697"/>
      <c r="UFI640" s="694"/>
      <c r="UFJ640" s="695"/>
      <c r="UFK640" s="696"/>
      <c r="UFL640" s="697"/>
      <c r="UFM640" s="694"/>
      <c r="UFN640" s="695"/>
      <c r="UFO640" s="696"/>
      <c r="UFP640" s="697"/>
      <c r="UFQ640" s="694"/>
      <c r="UFR640" s="695"/>
      <c r="UFS640" s="696"/>
      <c r="UFT640" s="697"/>
      <c r="UFU640" s="694"/>
      <c r="UFV640" s="695"/>
      <c r="UFW640" s="696"/>
      <c r="UFX640" s="697"/>
      <c r="UFY640" s="694"/>
      <c r="UFZ640" s="695"/>
      <c r="UGA640" s="696"/>
      <c r="UGB640" s="697"/>
      <c r="UGC640" s="694"/>
      <c r="UGD640" s="695"/>
      <c r="UGE640" s="696"/>
      <c r="UGF640" s="697"/>
      <c r="UGG640" s="694"/>
      <c r="UGH640" s="695"/>
      <c r="UGI640" s="696"/>
      <c r="UGJ640" s="697"/>
      <c r="UGK640" s="694"/>
      <c r="UGL640" s="695"/>
      <c r="UGM640" s="696"/>
      <c r="UGN640" s="697"/>
      <c r="UGO640" s="694"/>
      <c r="UGP640" s="695"/>
      <c r="UGQ640" s="696"/>
      <c r="UGR640" s="697"/>
      <c r="UGS640" s="694"/>
      <c r="UGT640" s="695"/>
      <c r="UGU640" s="696"/>
      <c r="UGV640" s="697"/>
      <c r="UGW640" s="694"/>
      <c r="UGX640" s="695"/>
      <c r="UGY640" s="696"/>
      <c r="UGZ640" s="697"/>
      <c r="UHA640" s="694"/>
      <c r="UHB640" s="695"/>
      <c r="UHC640" s="696"/>
      <c r="UHD640" s="697"/>
      <c r="UHE640" s="694"/>
      <c r="UHF640" s="695"/>
      <c r="UHG640" s="696"/>
      <c r="UHH640" s="697"/>
      <c r="UHI640" s="694"/>
      <c r="UHJ640" s="695"/>
      <c r="UHK640" s="696"/>
      <c r="UHL640" s="697"/>
      <c r="UHM640" s="694"/>
      <c r="UHN640" s="695"/>
      <c r="UHO640" s="696"/>
      <c r="UHP640" s="697"/>
      <c r="UHQ640" s="694"/>
      <c r="UHR640" s="695"/>
      <c r="UHS640" s="696"/>
      <c r="UHT640" s="697"/>
      <c r="UHU640" s="694"/>
      <c r="UHV640" s="695"/>
      <c r="UHW640" s="696"/>
      <c r="UHX640" s="697"/>
      <c r="UHY640" s="694"/>
      <c r="UHZ640" s="695"/>
      <c r="UIA640" s="696"/>
      <c r="UIB640" s="697"/>
      <c r="UIC640" s="694"/>
      <c r="UID640" s="695"/>
      <c r="UIE640" s="696"/>
      <c r="UIF640" s="697"/>
      <c r="UIG640" s="694"/>
      <c r="UIH640" s="695"/>
      <c r="UII640" s="696"/>
      <c r="UIJ640" s="697"/>
      <c r="UIK640" s="694"/>
      <c r="UIL640" s="695"/>
      <c r="UIM640" s="696"/>
      <c r="UIN640" s="697"/>
      <c r="UIO640" s="694"/>
      <c r="UIP640" s="695"/>
      <c r="UIQ640" s="696"/>
      <c r="UIR640" s="697"/>
      <c r="UIS640" s="694"/>
      <c r="UIT640" s="695"/>
      <c r="UIU640" s="696"/>
      <c r="UIV640" s="697"/>
      <c r="UIW640" s="694"/>
      <c r="UIX640" s="695"/>
      <c r="UIY640" s="696"/>
      <c r="UIZ640" s="697"/>
      <c r="UJA640" s="694"/>
      <c r="UJB640" s="695"/>
      <c r="UJC640" s="696"/>
      <c r="UJD640" s="697"/>
      <c r="UJE640" s="694"/>
      <c r="UJF640" s="695"/>
      <c r="UJG640" s="696"/>
      <c r="UJH640" s="697"/>
      <c r="UJI640" s="694"/>
      <c r="UJJ640" s="695"/>
      <c r="UJK640" s="696"/>
      <c r="UJL640" s="697"/>
      <c r="UJM640" s="694"/>
      <c r="UJN640" s="695"/>
      <c r="UJO640" s="696"/>
      <c r="UJP640" s="697"/>
      <c r="UJQ640" s="694"/>
      <c r="UJR640" s="695"/>
      <c r="UJS640" s="696"/>
      <c r="UJT640" s="697"/>
      <c r="UJU640" s="694"/>
      <c r="UJV640" s="695"/>
      <c r="UJW640" s="696"/>
      <c r="UJX640" s="697"/>
      <c r="UJY640" s="694"/>
      <c r="UJZ640" s="695"/>
      <c r="UKA640" s="696"/>
      <c r="UKB640" s="697"/>
      <c r="UKC640" s="694"/>
      <c r="UKD640" s="695"/>
      <c r="UKE640" s="696"/>
      <c r="UKF640" s="697"/>
      <c r="UKG640" s="694"/>
      <c r="UKH640" s="695"/>
      <c r="UKI640" s="696"/>
      <c r="UKJ640" s="697"/>
      <c r="UKK640" s="694"/>
      <c r="UKL640" s="695"/>
      <c r="UKM640" s="696"/>
      <c r="UKN640" s="697"/>
      <c r="UKO640" s="694"/>
      <c r="UKP640" s="695"/>
      <c r="UKQ640" s="696"/>
      <c r="UKR640" s="697"/>
      <c r="UKS640" s="694"/>
      <c r="UKT640" s="695"/>
      <c r="UKU640" s="696"/>
      <c r="UKV640" s="697"/>
      <c r="UKW640" s="694"/>
      <c r="UKX640" s="695"/>
      <c r="UKY640" s="696"/>
      <c r="UKZ640" s="697"/>
      <c r="ULA640" s="694"/>
      <c r="ULB640" s="695"/>
      <c r="ULC640" s="696"/>
      <c r="ULD640" s="697"/>
      <c r="ULE640" s="694"/>
      <c r="ULF640" s="695"/>
      <c r="ULG640" s="696"/>
      <c r="ULH640" s="697"/>
      <c r="ULI640" s="694"/>
      <c r="ULJ640" s="695"/>
      <c r="ULK640" s="696"/>
      <c r="ULL640" s="697"/>
      <c r="ULM640" s="694"/>
      <c r="ULN640" s="695"/>
      <c r="ULO640" s="696"/>
      <c r="ULP640" s="697"/>
      <c r="ULQ640" s="694"/>
      <c r="ULR640" s="695"/>
      <c r="ULS640" s="696"/>
      <c r="ULT640" s="697"/>
      <c r="ULU640" s="694"/>
      <c r="ULV640" s="695"/>
      <c r="ULW640" s="696"/>
      <c r="ULX640" s="697"/>
      <c r="ULY640" s="694"/>
      <c r="ULZ640" s="695"/>
      <c r="UMA640" s="696"/>
      <c r="UMB640" s="697"/>
      <c r="UMC640" s="694"/>
      <c r="UMD640" s="695"/>
      <c r="UME640" s="696"/>
      <c r="UMF640" s="697"/>
      <c r="UMG640" s="694"/>
      <c r="UMH640" s="695"/>
      <c r="UMI640" s="696"/>
      <c r="UMJ640" s="697"/>
      <c r="UMK640" s="694"/>
      <c r="UML640" s="695"/>
      <c r="UMM640" s="696"/>
      <c r="UMN640" s="697"/>
      <c r="UMO640" s="694"/>
      <c r="UMP640" s="695"/>
      <c r="UMQ640" s="696"/>
      <c r="UMR640" s="697"/>
      <c r="UMS640" s="694"/>
      <c r="UMT640" s="695"/>
      <c r="UMU640" s="696"/>
      <c r="UMV640" s="697"/>
      <c r="UMW640" s="694"/>
      <c r="UMX640" s="695"/>
      <c r="UMY640" s="696"/>
      <c r="UMZ640" s="697"/>
      <c r="UNA640" s="694"/>
      <c r="UNB640" s="695"/>
      <c r="UNC640" s="696"/>
      <c r="UND640" s="697"/>
      <c r="UNE640" s="694"/>
      <c r="UNF640" s="695"/>
      <c r="UNG640" s="696"/>
      <c r="UNH640" s="697"/>
      <c r="UNI640" s="694"/>
      <c r="UNJ640" s="695"/>
      <c r="UNK640" s="696"/>
      <c r="UNL640" s="697"/>
      <c r="UNM640" s="694"/>
      <c r="UNN640" s="695"/>
      <c r="UNO640" s="696"/>
      <c r="UNP640" s="697"/>
      <c r="UNQ640" s="694"/>
      <c r="UNR640" s="695"/>
      <c r="UNS640" s="696"/>
      <c r="UNT640" s="697"/>
      <c r="UNU640" s="694"/>
      <c r="UNV640" s="695"/>
      <c r="UNW640" s="696"/>
      <c r="UNX640" s="697"/>
      <c r="UNY640" s="694"/>
      <c r="UNZ640" s="695"/>
      <c r="UOA640" s="696"/>
      <c r="UOB640" s="697"/>
      <c r="UOC640" s="694"/>
      <c r="UOD640" s="695"/>
      <c r="UOE640" s="696"/>
      <c r="UOF640" s="697"/>
      <c r="UOG640" s="694"/>
      <c r="UOH640" s="695"/>
      <c r="UOI640" s="696"/>
      <c r="UOJ640" s="697"/>
      <c r="UOK640" s="694"/>
      <c r="UOL640" s="695"/>
      <c r="UOM640" s="696"/>
      <c r="UON640" s="697"/>
      <c r="UOO640" s="694"/>
      <c r="UOP640" s="695"/>
      <c r="UOQ640" s="696"/>
      <c r="UOR640" s="697"/>
      <c r="UOS640" s="694"/>
      <c r="UOT640" s="695"/>
      <c r="UOU640" s="696"/>
      <c r="UOV640" s="697"/>
      <c r="UOW640" s="694"/>
      <c r="UOX640" s="695"/>
      <c r="UOY640" s="696"/>
      <c r="UOZ640" s="697"/>
      <c r="UPA640" s="694"/>
      <c r="UPB640" s="695"/>
      <c r="UPC640" s="696"/>
      <c r="UPD640" s="697"/>
      <c r="UPE640" s="694"/>
      <c r="UPF640" s="695"/>
      <c r="UPG640" s="696"/>
      <c r="UPH640" s="697"/>
      <c r="UPI640" s="694"/>
      <c r="UPJ640" s="695"/>
      <c r="UPK640" s="696"/>
      <c r="UPL640" s="697"/>
      <c r="UPM640" s="694"/>
      <c r="UPN640" s="695"/>
      <c r="UPO640" s="696"/>
      <c r="UPP640" s="697"/>
      <c r="UPQ640" s="694"/>
      <c r="UPR640" s="695"/>
      <c r="UPS640" s="696"/>
      <c r="UPT640" s="697"/>
      <c r="UPU640" s="694"/>
      <c r="UPV640" s="695"/>
      <c r="UPW640" s="696"/>
      <c r="UPX640" s="697"/>
      <c r="UPY640" s="694"/>
      <c r="UPZ640" s="695"/>
      <c r="UQA640" s="696"/>
      <c r="UQB640" s="697"/>
      <c r="UQC640" s="694"/>
      <c r="UQD640" s="695"/>
      <c r="UQE640" s="696"/>
      <c r="UQF640" s="697"/>
      <c r="UQG640" s="694"/>
      <c r="UQH640" s="695"/>
      <c r="UQI640" s="696"/>
      <c r="UQJ640" s="697"/>
      <c r="UQK640" s="694"/>
      <c r="UQL640" s="695"/>
      <c r="UQM640" s="696"/>
      <c r="UQN640" s="697"/>
      <c r="UQO640" s="694"/>
      <c r="UQP640" s="695"/>
      <c r="UQQ640" s="696"/>
      <c r="UQR640" s="697"/>
      <c r="UQS640" s="694"/>
      <c r="UQT640" s="695"/>
      <c r="UQU640" s="696"/>
      <c r="UQV640" s="697"/>
      <c r="UQW640" s="694"/>
      <c r="UQX640" s="695"/>
      <c r="UQY640" s="696"/>
      <c r="UQZ640" s="697"/>
      <c r="URA640" s="694"/>
      <c r="URB640" s="695"/>
      <c r="URC640" s="696"/>
      <c r="URD640" s="697"/>
      <c r="URE640" s="694"/>
      <c r="URF640" s="695"/>
      <c r="URG640" s="696"/>
      <c r="URH640" s="697"/>
      <c r="URI640" s="694"/>
      <c r="URJ640" s="695"/>
      <c r="URK640" s="696"/>
      <c r="URL640" s="697"/>
      <c r="URM640" s="694"/>
      <c r="URN640" s="695"/>
      <c r="URO640" s="696"/>
      <c r="URP640" s="697"/>
      <c r="URQ640" s="694"/>
      <c r="URR640" s="695"/>
      <c r="URS640" s="696"/>
      <c r="URT640" s="697"/>
      <c r="URU640" s="694"/>
      <c r="URV640" s="695"/>
      <c r="URW640" s="696"/>
      <c r="URX640" s="697"/>
      <c r="URY640" s="694"/>
      <c r="URZ640" s="695"/>
      <c r="USA640" s="696"/>
      <c r="USB640" s="697"/>
      <c r="USC640" s="694"/>
      <c r="USD640" s="695"/>
      <c r="USE640" s="696"/>
      <c r="USF640" s="697"/>
      <c r="USG640" s="694"/>
      <c r="USH640" s="695"/>
      <c r="USI640" s="696"/>
      <c r="USJ640" s="697"/>
      <c r="USK640" s="694"/>
      <c r="USL640" s="695"/>
      <c r="USM640" s="696"/>
      <c r="USN640" s="697"/>
      <c r="USO640" s="694"/>
      <c r="USP640" s="695"/>
      <c r="USQ640" s="696"/>
      <c r="USR640" s="697"/>
      <c r="USS640" s="694"/>
      <c r="UST640" s="695"/>
      <c r="USU640" s="696"/>
      <c r="USV640" s="697"/>
      <c r="USW640" s="694"/>
      <c r="USX640" s="695"/>
      <c r="USY640" s="696"/>
      <c r="USZ640" s="697"/>
      <c r="UTA640" s="694"/>
      <c r="UTB640" s="695"/>
      <c r="UTC640" s="696"/>
      <c r="UTD640" s="697"/>
      <c r="UTE640" s="694"/>
      <c r="UTF640" s="695"/>
      <c r="UTG640" s="696"/>
      <c r="UTH640" s="697"/>
      <c r="UTI640" s="694"/>
      <c r="UTJ640" s="695"/>
      <c r="UTK640" s="696"/>
      <c r="UTL640" s="697"/>
      <c r="UTM640" s="694"/>
      <c r="UTN640" s="695"/>
      <c r="UTO640" s="696"/>
      <c r="UTP640" s="697"/>
      <c r="UTQ640" s="694"/>
      <c r="UTR640" s="695"/>
      <c r="UTS640" s="696"/>
      <c r="UTT640" s="697"/>
      <c r="UTU640" s="694"/>
      <c r="UTV640" s="695"/>
      <c r="UTW640" s="696"/>
      <c r="UTX640" s="697"/>
      <c r="UTY640" s="694"/>
      <c r="UTZ640" s="695"/>
      <c r="UUA640" s="696"/>
      <c r="UUB640" s="697"/>
      <c r="UUC640" s="694"/>
      <c r="UUD640" s="695"/>
      <c r="UUE640" s="696"/>
      <c r="UUF640" s="697"/>
      <c r="UUG640" s="694"/>
      <c r="UUH640" s="695"/>
      <c r="UUI640" s="696"/>
      <c r="UUJ640" s="697"/>
      <c r="UUK640" s="694"/>
      <c r="UUL640" s="695"/>
      <c r="UUM640" s="696"/>
      <c r="UUN640" s="697"/>
      <c r="UUO640" s="694"/>
      <c r="UUP640" s="695"/>
      <c r="UUQ640" s="696"/>
      <c r="UUR640" s="697"/>
      <c r="UUS640" s="694"/>
      <c r="UUT640" s="695"/>
      <c r="UUU640" s="696"/>
      <c r="UUV640" s="697"/>
      <c r="UUW640" s="694"/>
      <c r="UUX640" s="695"/>
      <c r="UUY640" s="696"/>
      <c r="UUZ640" s="697"/>
      <c r="UVA640" s="694"/>
      <c r="UVB640" s="695"/>
      <c r="UVC640" s="696"/>
      <c r="UVD640" s="697"/>
      <c r="UVE640" s="694"/>
      <c r="UVF640" s="695"/>
      <c r="UVG640" s="696"/>
      <c r="UVH640" s="697"/>
      <c r="UVI640" s="694"/>
      <c r="UVJ640" s="695"/>
      <c r="UVK640" s="696"/>
      <c r="UVL640" s="697"/>
      <c r="UVM640" s="694"/>
      <c r="UVN640" s="695"/>
      <c r="UVO640" s="696"/>
      <c r="UVP640" s="697"/>
      <c r="UVQ640" s="694"/>
      <c r="UVR640" s="695"/>
      <c r="UVS640" s="696"/>
      <c r="UVT640" s="697"/>
      <c r="UVU640" s="694"/>
      <c r="UVV640" s="695"/>
      <c r="UVW640" s="696"/>
      <c r="UVX640" s="697"/>
      <c r="UVY640" s="694"/>
      <c r="UVZ640" s="695"/>
      <c r="UWA640" s="696"/>
      <c r="UWB640" s="697"/>
      <c r="UWC640" s="694"/>
      <c r="UWD640" s="695"/>
      <c r="UWE640" s="696"/>
      <c r="UWF640" s="697"/>
      <c r="UWG640" s="694"/>
      <c r="UWH640" s="695"/>
      <c r="UWI640" s="696"/>
      <c r="UWJ640" s="697"/>
      <c r="UWK640" s="694"/>
      <c r="UWL640" s="695"/>
      <c r="UWM640" s="696"/>
      <c r="UWN640" s="697"/>
      <c r="UWO640" s="694"/>
      <c r="UWP640" s="695"/>
      <c r="UWQ640" s="696"/>
      <c r="UWR640" s="697"/>
      <c r="UWS640" s="694"/>
      <c r="UWT640" s="695"/>
      <c r="UWU640" s="696"/>
      <c r="UWV640" s="697"/>
      <c r="UWW640" s="694"/>
      <c r="UWX640" s="695"/>
      <c r="UWY640" s="696"/>
      <c r="UWZ640" s="697"/>
      <c r="UXA640" s="694"/>
      <c r="UXB640" s="695"/>
      <c r="UXC640" s="696"/>
      <c r="UXD640" s="697"/>
      <c r="UXE640" s="694"/>
      <c r="UXF640" s="695"/>
      <c r="UXG640" s="696"/>
      <c r="UXH640" s="697"/>
      <c r="UXI640" s="694"/>
      <c r="UXJ640" s="695"/>
      <c r="UXK640" s="696"/>
      <c r="UXL640" s="697"/>
      <c r="UXM640" s="694"/>
      <c r="UXN640" s="695"/>
      <c r="UXO640" s="696"/>
      <c r="UXP640" s="697"/>
      <c r="UXQ640" s="694"/>
      <c r="UXR640" s="695"/>
      <c r="UXS640" s="696"/>
      <c r="UXT640" s="697"/>
      <c r="UXU640" s="694"/>
      <c r="UXV640" s="695"/>
      <c r="UXW640" s="696"/>
      <c r="UXX640" s="697"/>
      <c r="UXY640" s="694"/>
      <c r="UXZ640" s="695"/>
      <c r="UYA640" s="696"/>
      <c r="UYB640" s="697"/>
      <c r="UYC640" s="694"/>
      <c r="UYD640" s="695"/>
      <c r="UYE640" s="696"/>
      <c r="UYF640" s="697"/>
      <c r="UYG640" s="694"/>
      <c r="UYH640" s="695"/>
      <c r="UYI640" s="696"/>
      <c r="UYJ640" s="697"/>
      <c r="UYK640" s="694"/>
      <c r="UYL640" s="695"/>
      <c r="UYM640" s="696"/>
      <c r="UYN640" s="697"/>
      <c r="UYO640" s="694"/>
      <c r="UYP640" s="695"/>
      <c r="UYQ640" s="696"/>
      <c r="UYR640" s="697"/>
      <c r="UYS640" s="694"/>
      <c r="UYT640" s="695"/>
      <c r="UYU640" s="696"/>
      <c r="UYV640" s="697"/>
      <c r="UYW640" s="694"/>
      <c r="UYX640" s="695"/>
      <c r="UYY640" s="696"/>
      <c r="UYZ640" s="697"/>
      <c r="UZA640" s="694"/>
      <c r="UZB640" s="695"/>
      <c r="UZC640" s="696"/>
      <c r="UZD640" s="697"/>
      <c r="UZE640" s="694"/>
      <c r="UZF640" s="695"/>
      <c r="UZG640" s="696"/>
      <c r="UZH640" s="697"/>
      <c r="UZI640" s="694"/>
      <c r="UZJ640" s="695"/>
      <c r="UZK640" s="696"/>
      <c r="UZL640" s="697"/>
      <c r="UZM640" s="694"/>
      <c r="UZN640" s="695"/>
      <c r="UZO640" s="696"/>
      <c r="UZP640" s="697"/>
      <c r="UZQ640" s="694"/>
      <c r="UZR640" s="695"/>
      <c r="UZS640" s="696"/>
      <c r="UZT640" s="697"/>
      <c r="UZU640" s="694"/>
      <c r="UZV640" s="695"/>
      <c r="UZW640" s="696"/>
      <c r="UZX640" s="697"/>
      <c r="UZY640" s="694"/>
      <c r="UZZ640" s="695"/>
      <c r="VAA640" s="696"/>
      <c r="VAB640" s="697"/>
      <c r="VAC640" s="694"/>
      <c r="VAD640" s="695"/>
      <c r="VAE640" s="696"/>
      <c r="VAF640" s="697"/>
      <c r="VAG640" s="694"/>
      <c r="VAH640" s="695"/>
      <c r="VAI640" s="696"/>
      <c r="VAJ640" s="697"/>
      <c r="VAK640" s="694"/>
      <c r="VAL640" s="695"/>
      <c r="VAM640" s="696"/>
      <c r="VAN640" s="697"/>
      <c r="VAO640" s="694"/>
      <c r="VAP640" s="695"/>
      <c r="VAQ640" s="696"/>
      <c r="VAR640" s="697"/>
      <c r="VAS640" s="694"/>
      <c r="VAT640" s="695"/>
      <c r="VAU640" s="696"/>
      <c r="VAV640" s="697"/>
      <c r="VAW640" s="694"/>
      <c r="VAX640" s="695"/>
      <c r="VAY640" s="696"/>
      <c r="VAZ640" s="697"/>
      <c r="VBA640" s="694"/>
      <c r="VBB640" s="695"/>
      <c r="VBC640" s="696"/>
      <c r="VBD640" s="697"/>
      <c r="VBE640" s="694"/>
      <c r="VBF640" s="695"/>
      <c r="VBG640" s="696"/>
      <c r="VBH640" s="697"/>
      <c r="VBI640" s="694"/>
      <c r="VBJ640" s="695"/>
      <c r="VBK640" s="696"/>
      <c r="VBL640" s="697"/>
      <c r="VBM640" s="694"/>
      <c r="VBN640" s="695"/>
      <c r="VBO640" s="696"/>
      <c r="VBP640" s="697"/>
      <c r="VBQ640" s="694"/>
      <c r="VBR640" s="695"/>
      <c r="VBS640" s="696"/>
      <c r="VBT640" s="697"/>
      <c r="VBU640" s="694"/>
      <c r="VBV640" s="695"/>
      <c r="VBW640" s="696"/>
      <c r="VBX640" s="697"/>
      <c r="VBY640" s="694"/>
      <c r="VBZ640" s="695"/>
      <c r="VCA640" s="696"/>
      <c r="VCB640" s="697"/>
      <c r="VCC640" s="694"/>
      <c r="VCD640" s="695"/>
      <c r="VCE640" s="696"/>
      <c r="VCF640" s="697"/>
      <c r="VCG640" s="694"/>
      <c r="VCH640" s="695"/>
      <c r="VCI640" s="696"/>
      <c r="VCJ640" s="697"/>
      <c r="VCK640" s="694"/>
      <c r="VCL640" s="695"/>
      <c r="VCM640" s="696"/>
      <c r="VCN640" s="697"/>
      <c r="VCO640" s="694"/>
      <c r="VCP640" s="695"/>
      <c r="VCQ640" s="696"/>
      <c r="VCR640" s="697"/>
      <c r="VCS640" s="694"/>
      <c r="VCT640" s="695"/>
      <c r="VCU640" s="696"/>
      <c r="VCV640" s="697"/>
      <c r="VCW640" s="694"/>
      <c r="VCX640" s="695"/>
      <c r="VCY640" s="696"/>
      <c r="VCZ640" s="697"/>
      <c r="VDA640" s="694"/>
      <c r="VDB640" s="695"/>
      <c r="VDC640" s="696"/>
      <c r="VDD640" s="697"/>
      <c r="VDE640" s="694"/>
      <c r="VDF640" s="695"/>
      <c r="VDG640" s="696"/>
      <c r="VDH640" s="697"/>
      <c r="VDI640" s="694"/>
      <c r="VDJ640" s="695"/>
      <c r="VDK640" s="696"/>
      <c r="VDL640" s="697"/>
      <c r="VDM640" s="694"/>
      <c r="VDN640" s="695"/>
      <c r="VDO640" s="696"/>
      <c r="VDP640" s="697"/>
      <c r="VDQ640" s="694"/>
      <c r="VDR640" s="695"/>
      <c r="VDS640" s="696"/>
      <c r="VDT640" s="697"/>
      <c r="VDU640" s="694"/>
      <c r="VDV640" s="695"/>
      <c r="VDW640" s="696"/>
      <c r="VDX640" s="697"/>
      <c r="VDY640" s="694"/>
      <c r="VDZ640" s="695"/>
      <c r="VEA640" s="696"/>
      <c r="VEB640" s="697"/>
      <c r="VEC640" s="694"/>
      <c r="VED640" s="695"/>
      <c r="VEE640" s="696"/>
      <c r="VEF640" s="697"/>
      <c r="VEG640" s="694"/>
      <c r="VEH640" s="695"/>
      <c r="VEI640" s="696"/>
      <c r="VEJ640" s="697"/>
      <c r="VEK640" s="694"/>
      <c r="VEL640" s="695"/>
      <c r="VEM640" s="696"/>
      <c r="VEN640" s="697"/>
      <c r="VEO640" s="694"/>
      <c r="VEP640" s="695"/>
      <c r="VEQ640" s="696"/>
      <c r="VER640" s="697"/>
      <c r="VES640" s="694"/>
      <c r="VET640" s="695"/>
      <c r="VEU640" s="696"/>
      <c r="VEV640" s="697"/>
      <c r="VEW640" s="694"/>
      <c r="VEX640" s="695"/>
      <c r="VEY640" s="696"/>
      <c r="VEZ640" s="697"/>
      <c r="VFA640" s="694"/>
      <c r="VFB640" s="695"/>
      <c r="VFC640" s="696"/>
      <c r="VFD640" s="697"/>
      <c r="VFE640" s="694"/>
      <c r="VFF640" s="695"/>
      <c r="VFG640" s="696"/>
      <c r="VFH640" s="697"/>
      <c r="VFI640" s="694"/>
      <c r="VFJ640" s="695"/>
      <c r="VFK640" s="696"/>
      <c r="VFL640" s="697"/>
      <c r="VFM640" s="694"/>
      <c r="VFN640" s="695"/>
      <c r="VFO640" s="696"/>
      <c r="VFP640" s="697"/>
      <c r="VFQ640" s="694"/>
      <c r="VFR640" s="695"/>
      <c r="VFS640" s="696"/>
      <c r="VFT640" s="697"/>
      <c r="VFU640" s="694"/>
      <c r="VFV640" s="695"/>
      <c r="VFW640" s="696"/>
      <c r="VFX640" s="697"/>
      <c r="VFY640" s="694"/>
      <c r="VFZ640" s="695"/>
      <c r="VGA640" s="696"/>
      <c r="VGB640" s="697"/>
      <c r="VGC640" s="694"/>
      <c r="VGD640" s="695"/>
      <c r="VGE640" s="696"/>
      <c r="VGF640" s="697"/>
      <c r="VGG640" s="694"/>
      <c r="VGH640" s="695"/>
      <c r="VGI640" s="696"/>
      <c r="VGJ640" s="697"/>
      <c r="VGK640" s="694"/>
      <c r="VGL640" s="695"/>
      <c r="VGM640" s="696"/>
      <c r="VGN640" s="697"/>
      <c r="VGO640" s="694"/>
      <c r="VGP640" s="695"/>
      <c r="VGQ640" s="696"/>
      <c r="VGR640" s="697"/>
      <c r="VGS640" s="694"/>
      <c r="VGT640" s="695"/>
      <c r="VGU640" s="696"/>
      <c r="VGV640" s="697"/>
      <c r="VGW640" s="694"/>
      <c r="VGX640" s="695"/>
      <c r="VGY640" s="696"/>
      <c r="VGZ640" s="697"/>
      <c r="VHA640" s="694"/>
      <c r="VHB640" s="695"/>
      <c r="VHC640" s="696"/>
      <c r="VHD640" s="697"/>
      <c r="VHE640" s="694"/>
      <c r="VHF640" s="695"/>
      <c r="VHG640" s="696"/>
      <c r="VHH640" s="697"/>
      <c r="VHI640" s="694"/>
      <c r="VHJ640" s="695"/>
      <c r="VHK640" s="696"/>
      <c r="VHL640" s="697"/>
      <c r="VHM640" s="694"/>
      <c r="VHN640" s="695"/>
      <c r="VHO640" s="696"/>
      <c r="VHP640" s="697"/>
      <c r="VHQ640" s="694"/>
      <c r="VHR640" s="695"/>
      <c r="VHS640" s="696"/>
      <c r="VHT640" s="697"/>
      <c r="VHU640" s="694"/>
      <c r="VHV640" s="695"/>
      <c r="VHW640" s="696"/>
      <c r="VHX640" s="697"/>
      <c r="VHY640" s="694"/>
      <c r="VHZ640" s="695"/>
      <c r="VIA640" s="696"/>
      <c r="VIB640" s="697"/>
      <c r="VIC640" s="694"/>
      <c r="VID640" s="695"/>
      <c r="VIE640" s="696"/>
      <c r="VIF640" s="697"/>
      <c r="VIG640" s="694"/>
      <c r="VIH640" s="695"/>
      <c r="VII640" s="696"/>
      <c r="VIJ640" s="697"/>
      <c r="VIK640" s="694"/>
      <c r="VIL640" s="695"/>
      <c r="VIM640" s="696"/>
      <c r="VIN640" s="697"/>
      <c r="VIO640" s="694"/>
      <c r="VIP640" s="695"/>
      <c r="VIQ640" s="696"/>
      <c r="VIR640" s="697"/>
      <c r="VIS640" s="694"/>
      <c r="VIT640" s="695"/>
      <c r="VIU640" s="696"/>
      <c r="VIV640" s="697"/>
      <c r="VIW640" s="694"/>
      <c r="VIX640" s="695"/>
      <c r="VIY640" s="696"/>
      <c r="VIZ640" s="697"/>
      <c r="VJA640" s="694"/>
      <c r="VJB640" s="695"/>
      <c r="VJC640" s="696"/>
      <c r="VJD640" s="697"/>
      <c r="VJE640" s="694"/>
      <c r="VJF640" s="695"/>
      <c r="VJG640" s="696"/>
      <c r="VJH640" s="697"/>
      <c r="VJI640" s="694"/>
      <c r="VJJ640" s="695"/>
      <c r="VJK640" s="696"/>
      <c r="VJL640" s="697"/>
      <c r="VJM640" s="694"/>
      <c r="VJN640" s="695"/>
      <c r="VJO640" s="696"/>
      <c r="VJP640" s="697"/>
      <c r="VJQ640" s="694"/>
      <c r="VJR640" s="695"/>
      <c r="VJS640" s="696"/>
      <c r="VJT640" s="697"/>
      <c r="VJU640" s="694"/>
      <c r="VJV640" s="695"/>
      <c r="VJW640" s="696"/>
      <c r="VJX640" s="697"/>
      <c r="VJY640" s="694"/>
      <c r="VJZ640" s="695"/>
      <c r="VKA640" s="696"/>
      <c r="VKB640" s="697"/>
      <c r="VKC640" s="694"/>
      <c r="VKD640" s="695"/>
      <c r="VKE640" s="696"/>
      <c r="VKF640" s="697"/>
      <c r="VKG640" s="694"/>
      <c r="VKH640" s="695"/>
      <c r="VKI640" s="696"/>
      <c r="VKJ640" s="697"/>
      <c r="VKK640" s="694"/>
      <c r="VKL640" s="695"/>
      <c r="VKM640" s="696"/>
      <c r="VKN640" s="697"/>
      <c r="VKO640" s="694"/>
      <c r="VKP640" s="695"/>
      <c r="VKQ640" s="696"/>
      <c r="VKR640" s="697"/>
      <c r="VKS640" s="694"/>
      <c r="VKT640" s="695"/>
      <c r="VKU640" s="696"/>
      <c r="VKV640" s="697"/>
      <c r="VKW640" s="694"/>
      <c r="VKX640" s="695"/>
      <c r="VKY640" s="696"/>
      <c r="VKZ640" s="697"/>
      <c r="VLA640" s="694"/>
      <c r="VLB640" s="695"/>
      <c r="VLC640" s="696"/>
      <c r="VLD640" s="697"/>
      <c r="VLE640" s="694"/>
      <c r="VLF640" s="695"/>
      <c r="VLG640" s="696"/>
      <c r="VLH640" s="697"/>
      <c r="VLI640" s="694"/>
      <c r="VLJ640" s="695"/>
      <c r="VLK640" s="696"/>
      <c r="VLL640" s="697"/>
      <c r="VLM640" s="694"/>
      <c r="VLN640" s="695"/>
      <c r="VLO640" s="696"/>
      <c r="VLP640" s="697"/>
      <c r="VLQ640" s="694"/>
      <c r="VLR640" s="695"/>
      <c r="VLS640" s="696"/>
      <c r="VLT640" s="697"/>
      <c r="VLU640" s="694"/>
      <c r="VLV640" s="695"/>
      <c r="VLW640" s="696"/>
      <c r="VLX640" s="697"/>
      <c r="VLY640" s="694"/>
      <c r="VLZ640" s="695"/>
      <c r="VMA640" s="696"/>
      <c r="VMB640" s="697"/>
      <c r="VMC640" s="694"/>
      <c r="VMD640" s="695"/>
      <c r="VME640" s="696"/>
      <c r="VMF640" s="697"/>
      <c r="VMG640" s="694"/>
      <c r="VMH640" s="695"/>
      <c r="VMI640" s="696"/>
      <c r="VMJ640" s="697"/>
      <c r="VMK640" s="694"/>
      <c r="VML640" s="695"/>
      <c r="VMM640" s="696"/>
      <c r="VMN640" s="697"/>
      <c r="VMO640" s="694"/>
      <c r="VMP640" s="695"/>
      <c r="VMQ640" s="696"/>
      <c r="VMR640" s="697"/>
      <c r="VMS640" s="694"/>
      <c r="VMT640" s="695"/>
      <c r="VMU640" s="696"/>
      <c r="VMV640" s="697"/>
      <c r="VMW640" s="694"/>
      <c r="VMX640" s="695"/>
      <c r="VMY640" s="696"/>
      <c r="VMZ640" s="697"/>
      <c r="VNA640" s="694"/>
      <c r="VNB640" s="695"/>
      <c r="VNC640" s="696"/>
      <c r="VND640" s="697"/>
      <c r="VNE640" s="694"/>
      <c r="VNF640" s="695"/>
      <c r="VNG640" s="696"/>
      <c r="VNH640" s="697"/>
      <c r="VNI640" s="694"/>
      <c r="VNJ640" s="695"/>
      <c r="VNK640" s="696"/>
      <c r="VNL640" s="697"/>
      <c r="VNM640" s="694"/>
      <c r="VNN640" s="695"/>
      <c r="VNO640" s="696"/>
      <c r="VNP640" s="697"/>
      <c r="VNQ640" s="694"/>
      <c r="VNR640" s="695"/>
      <c r="VNS640" s="696"/>
      <c r="VNT640" s="697"/>
      <c r="VNU640" s="694"/>
      <c r="VNV640" s="695"/>
      <c r="VNW640" s="696"/>
      <c r="VNX640" s="697"/>
      <c r="VNY640" s="694"/>
      <c r="VNZ640" s="695"/>
      <c r="VOA640" s="696"/>
      <c r="VOB640" s="697"/>
      <c r="VOC640" s="694"/>
      <c r="VOD640" s="695"/>
      <c r="VOE640" s="696"/>
      <c r="VOF640" s="697"/>
      <c r="VOG640" s="694"/>
      <c r="VOH640" s="695"/>
      <c r="VOI640" s="696"/>
      <c r="VOJ640" s="697"/>
      <c r="VOK640" s="694"/>
      <c r="VOL640" s="695"/>
      <c r="VOM640" s="696"/>
      <c r="VON640" s="697"/>
      <c r="VOO640" s="694"/>
      <c r="VOP640" s="695"/>
      <c r="VOQ640" s="696"/>
      <c r="VOR640" s="697"/>
      <c r="VOS640" s="694"/>
      <c r="VOT640" s="695"/>
      <c r="VOU640" s="696"/>
      <c r="VOV640" s="697"/>
      <c r="VOW640" s="694"/>
      <c r="VOX640" s="695"/>
      <c r="VOY640" s="696"/>
      <c r="VOZ640" s="697"/>
      <c r="VPA640" s="694"/>
      <c r="VPB640" s="695"/>
      <c r="VPC640" s="696"/>
      <c r="VPD640" s="697"/>
      <c r="VPE640" s="694"/>
      <c r="VPF640" s="695"/>
      <c r="VPG640" s="696"/>
      <c r="VPH640" s="697"/>
      <c r="VPI640" s="694"/>
      <c r="VPJ640" s="695"/>
      <c r="VPK640" s="696"/>
      <c r="VPL640" s="697"/>
      <c r="VPM640" s="694"/>
      <c r="VPN640" s="695"/>
      <c r="VPO640" s="696"/>
      <c r="VPP640" s="697"/>
      <c r="VPQ640" s="694"/>
      <c r="VPR640" s="695"/>
      <c r="VPS640" s="696"/>
      <c r="VPT640" s="697"/>
      <c r="VPU640" s="694"/>
      <c r="VPV640" s="695"/>
      <c r="VPW640" s="696"/>
      <c r="VPX640" s="697"/>
      <c r="VPY640" s="694"/>
      <c r="VPZ640" s="695"/>
      <c r="VQA640" s="696"/>
      <c r="VQB640" s="697"/>
      <c r="VQC640" s="694"/>
      <c r="VQD640" s="695"/>
      <c r="VQE640" s="696"/>
      <c r="VQF640" s="697"/>
      <c r="VQG640" s="694"/>
      <c r="VQH640" s="695"/>
      <c r="VQI640" s="696"/>
      <c r="VQJ640" s="697"/>
      <c r="VQK640" s="694"/>
      <c r="VQL640" s="695"/>
      <c r="VQM640" s="696"/>
      <c r="VQN640" s="697"/>
      <c r="VQO640" s="694"/>
      <c r="VQP640" s="695"/>
      <c r="VQQ640" s="696"/>
      <c r="VQR640" s="697"/>
      <c r="VQS640" s="694"/>
      <c r="VQT640" s="695"/>
      <c r="VQU640" s="696"/>
      <c r="VQV640" s="697"/>
      <c r="VQW640" s="694"/>
      <c r="VQX640" s="695"/>
      <c r="VQY640" s="696"/>
      <c r="VQZ640" s="697"/>
      <c r="VRA640" s="694"/>
      <c r="VRB640" s="695"/>
      <c r="VRC640" s="696"/>
      <c r="VRD640" s="697"/>
      <c r="VRE640" s="694"/>
      <c r="VRF640" s="695"/>
      <c r="VRG640" s="696"/>
      <c r="VRH640" s="697"/>
      <c r="VRI640" s="694"/>
      <c r="VRJ640" s="695"/>
      <c r="VRK640" s="696"/>
      <c r="VRL640" s="697"/>
      <c r="VRM640" s="694"/>
      <c r="VRN640" s="695"/>
      <c r="VRO640" s="696"/>
      <c r="VRP640" s="697"/>
      <c r="VRQ640" s="694"/>
      <c r="VRR640" s="695"/>
      <c r="VRS640" s="696"/>
      <c r="VRT640" s="697"/>
      <c r="VRU640" s="694"/>
      <c r="VRV640" s="695"/>
      <c r="VRW640" s="696"/>
      <c r="VRX640" s="697"/>
      <c r="VRY640" s="694"/>
      <c r="VRZ640" s="695"/>
      <c r="VSA640" s="696"/>
      <c r="VSB640" s="697"/>
      <c r="VSC640" s="694"/>
      <c r="VSD640" s="695"/>
      <c r="VSE640" s="696"/>
      <c r="VSF640" s="697"/>
      <c r="VSG640" s="694"/>
      <c r="VSH640" s="695"/>
      <c r="VSI640" s="696"/>
      <c r="VSJ640" s="697"/>
      <c r="VSK640" s="694"/>
      <c r="VSL640" s="695"/>
      <c r="VSM640" s="696"/>
      <c r="VSN640" s="697"/>
      <c r="VSO640" s="694"/>
      <c r="VSP640" s="695"/>
      <c r="VSQ640" s="696"/>
      <c r="VSR640" s="697"/>
      <c r="VSS640" s="694"/>
      <c r="VST640" s="695"/>
      <c r="VSU640" s="696"/>
      <c r="VSV640" s="697"/>
      <c r="VSW640" s="694"/>
      <c r="VSX640" s="695"/>
      <c r="VSY640" s="696"/>
      <c r="VSZ640" s="697"/>
      <c r="VTA640" s="694"/>
      <c r="VTB640" s="695"/>
      <c r="VTC640" s="696"/>
      <c r="VTD640" s="697"/>
      <c r="VTE640" s="694"/>
      <c r="VTF640" s="695"/>
      <c r="VTG640" s="696"/>
      <c r="VTH640" s="697"/>
      <c r="VTI640" s="694"/>
      <c r="VTJ640" s="695"/>
      <c r="VTK640" s="696"/>
      <c r="VTL640" s="697"/>
      <c r="VTM640" s="694"/>
      <c r="VTN640" s="695"/>
      <c r="VTO640" s="696"/>
      <c r="VTP640" s="697"/>
      <c r="VTQ640" s="694"/>
      <c r="VTR640" s="695"/>
      <c r="VTS640" s="696"/>
      <c r="VTT640" s="697"/>
      <c r="VTU640" s="694"/>
      <c r="VTV640" s="695"/>
      <c r="VTW640" s="696"/>
      <c r="VTX640" s="697"/>
      <c r="VTY640" s="694"/>
      <c r="VTZ640" s="695"/>
      <c r="VUA640" s="696"/>
      <c r="VUB640" s="697"/>
      <c r="VUC640" s="694"/>
      <c r="VUD640" s="695"/>
      <c r="VUE640" s="696"/>
      <c r="VUF640" s="697"/>
      <c r="VUG640" s="694"/>
      <c r="VUH640" s="695"/>
      <c r="VUI640" s="696"/>
      <c r="VUJ640" s="697"/>
      <c r="VUK640" s="694"/>
      <c r="VUL640" s="695"/>
      <c r="VUM640" s="696"/>
      <c r="VUN640" s="697"/>
      <c r="VUO640" s="694"/>
      <c r="VUP640" s="695"/>
      <c r="VUQ640" s="696"/>
      <c r="VUR640" s="697"/>
      <c r="VUS640" s="694"/>
      <c r="VUT640" s="695"/>
      <c r="VUU640" s="696"/>
      <c r="VUV640" s="697"/>
      <c r="VUW640" s="694"/>
      <c r="VUX640" s="695"/>
      <c r="VUY640" s="696"/>
      <c r="VUZ640" s="697"/>
      <c r="VVA640" s="694"/>
      <c r="VVB640" s="695"/>
      <c r="VVC640" s="696"/>
      <c r="VVD640" s="697"/>
      <c r="VVE640" s="694"/>
      <c r="VVF640" s="695"/>
      <c r="VVG640" s="696"/>
      <c r="VVH640" s="697"/>
      <c r="VVI640" s="694"/>
      <c r="VVJ640" s="695"/>
      <c r="VVK640" s="696"/>
      <c r="VVL640" s="697"/>
      <c r="VVM640" s="694"/>
      <c r="VVN640" s="695"/>
      <c r="VVO640" s="696"/>
      <c r="VVP640" s="697"/>
      <c r="VVQ640" s="694"/>
      <c r="VVR640" s="695"/>
      <c r="VVS640" s="696"/>
      <c r="VVT640" s="697"/>
      <c r="VVU640" s="694"/>
      <c r="VVV640" s="695"/>
      <c r="VVW640" s="696"/>
      <c r="VVX640" s="697"/>
      <c r="VVY640" s="694"/>
      <c r="VVZ640" s="695"/>
      <c r="VWA640" s="696"/>
      <c r="VWB640" s="697"/>
      <c r="VWC640" s="694"/>
      <c r="VWD640" s="695"/>
      <c r="VWE640" s="696"/>
      <c r="VWF640" s="697"/>
      <c r="VWG640" s="694"/>
      <c r="VWH640" s="695"/>
      <c r="VWI640" s="696"/>
      <c r="VWJ640" s="697"/>
      <c r="VWK640" s="694"/>
      <c r="VWL640" s="695"/>
      <c r="VWM640" s="696"/>
      <c r="VWN640" s="697"/>
      <c r="VWO640" s="694"/>
      <c r="VWP640" s="695"/>
      <c r="VWQ640" s="696"/>
      <c r="VWR640" s="697"/>
      <c r="VWS640" s="694"/>
      <c r="VWT640" s="695"/>
      <c r="VWU640" s="696"/>
      <c r="VWV640" s="697"/>
      <c r="VWW640" s="694"/>
      <c r="VWX640" s="695"/>
      <c r="VWY640" s="696"/>
      <c r="VWZ640" s="697"/>
      <c r="VXA640" s="694"/>
      <c r="VXB640" s="695"/>
      <c r="VXC640" s="696"/>
      <c r="VXD640" s="697"/>
      <c r="VXE640" s="694"/>
      <c r="VXF640" s="695"/>
      <c r="VXG640" s="696"/>
      <c r="VXH640" s="697"/>
      <c r="VXI640" s="694"/>
      <c r="VXJ640" s="695"/>
      <c r="VXK640" s="696"/>
      <c r="VXL640" s="697"/>
      <c r="VXM640" s="694"/>
      <c r="VXN640" s="695"/>
      <c r="VXO640" s="696"/>
      <c r="VXP640" s="697"/>
      <c r="VXQ640" s="694"/>
      <c r="VXR640" s="695"/>
      <c r="VXS640" s="696"/>
      <c r="VXT640" s="697"/>
      <c r="VXU640" s="694"/>
      <c r="VXV640" s="695"/>
      <c r="VXW640" s="696"/>
      <c r="VXX640" s="697"/>
      <c r="VXY640" s="694"/>
      <c r="VXZ640" s="695"/>
      <c r="VYA640" s="696"/>
      <c r="VYB640" s="697"/>
      <c r="VYC640" s="694"/>
      <c r="VYD640" s="695"/>
      <c r="VYE640" s="696"/>
      <c r="VYF640" s="697"/>
      <c r="VYG640" s="694"/>
      <c r="VYH640" s="695"/>
      <c r="VYI640" s="696"/>
      <c r="VYJ640" s="697"/>
      <c r="VYK640" s="694"/>
      <c r="VYL640" s="695"/>
      <c r="VYM640" s="696"/>
      <c r="VYN640" s="697"/>
      <c r="VYO640" s="694"/>
      <c r="VYP640" s="695"/>
      <c r="VYQ640" s="696"/>
      <c r="VYR640" s="697"/>
      <c r="VYS640" s="694"/>
      <c r="VYT640" s="695"/>
      <c r="VYU640" s="696"/>
      <c r="VYV640" s="697"/>
      <c r="VYW640" s="694"/>
      <c r="VYX640" s="695"/>
      <c r="VYY640" s="696"/>
      <c r="VYZ640" s="697"/>
      <c r="VZA640" s="694"/>
      <c r="VZB640" s="695"/>
      <c r="VZC640" s="696"/>
      <c r="VZD640" s="697"/>
      <c r="VZE640" s="694"/>
      <c r="VZF640" s="695"/>
      <c r="VZG640" s="696"/>
      <c r="VZH640" s="697"/>
      <c r="VZI640" s="694"/>
      <c r="VZJ640" s="695"/>
      <c r="VZK640" s="696"/>
      <c r="VZL640" s="697"/>
      <c r="VZM640" s="694"/>
      <c r="VZN640" s="695"/>
      <c r="VZO640" s="696"/>
      <c r="VZP640" s="697"/>
      <c r="VZQ640" s="694"/>
      <c r="VZR640" s="695"/>
      <c r="VZS640" s="696"/>
      <c r="VZT640" s="697"/>
      <c r="VZU640" s="694"/>
      <c r="VZV640" s="695"/>
      <c r="VZW640" s="696"/>
      <c r="VZX640" s="697"/>
      <c r="VZY640" s="694"/>
      <c r="VZZ640" s="695"/>
      <c r="WAA640" s="696"/>
      <c r="WAB640" s="697"/>
      <c r="WAC640" s="694"/>
      <c r="WAD640" s="695"/>
      <c r="WAE640" s="696"/>
      <c r="WAF640" s="697"/>
      <c r="WAG640" s="694"/>
      <c r="WAH640" s="695"/>
      <c r="WAI640" s="696"/>
      <c r="WAJ640" s="697"/>
      <c r="WAK640" s="694"/>
      <c r="WAL640" s="695"/>
      <c r="WAM640" s="696"/>
      <c r="WAN640" s="697"/>
      <c r="WAO640" s="694"/>
      <c r="WAP640" s="695"/>
      <c r="WAQ640" s="696"/>
      <c r="WAR640" s="697"/>
      <c r="WAS640" s="694"/>
      <c r="WAT640" s="695"/>
      <c r="WAU640" s="696"/>
      <c r="WAV640" s="697"/>
      <c r="WAW640" s="694"/>
      <c r="WAX640" s="695"/>
      <c r="WAY640" s="696"/>
      <c r="WAZ640" s="697"/>
      <c r="WBA640" s="694"/>
      <c r="WBB640" s="695"/>
      <c r="WBC640" s="696"/>
      <c r="WBD640" s="697"/>
      <c r="WBE640" s="694"/>
      <c r="WBF640" s="695"/>
      <c r="WBG640" s="696"/>
      <c r="WBH640" s="697"/>
      <c r="WBI640" s="694"/>
      <c r="WBJ640" s="695"/>
      <c r="WBK640" s="696"/>
      <c r="WBL640" s="697"/>
      <c r="WBM640" s="694"/>
      <c r="WBN640" s="695"/>
      <c r="WBO640" s="696"/>
      <c r="WBP640" s="697"/>
      <c r="WBQ640" s="694"/>
      <c r="WBR640" s="695"/>
      <c r="WBS640" s="696"/>
      <c r="WBT640" s="697"/>
      <c r="WBU640" s="694"/>
      <c r="WBV640" s="695"/>
      <c r="WBW640" s="696"/>
      <c r="WBX640" s="697"/>
      <c r="WBY640" s="694"/>
      <c r="WBZ640" s="695"/>
      <c r="WCA640" s="696"/>
      <c r="WCB640" s="697"/>
      <c r="WCC640" s="694"/>
      <c r="WCD640" s="695"/>
      <c r="WCE640" s="696"/>
      <c r="WCF640" s="697"/>
      <c r="WCG640" s="694"/>
      <c r="WCH640" s="695"/>
      <c r="WCI640" s="696"/>
      <c r="WCJ640" s="697"/>
      <c r="WCK640" s="694"/>
      <c r="WCL640" s="695"/>
      <c r="WCM640" s="696"/>
      <c r="WCN640" s="697"/>
      <c r="WCO640" s="694"/>
      <c r="WCP640" s="695"/>
      <c r="WCQ640" s="696"/>
      <c r="WCR640" s="697"/>
      <c r="WCS640" s="694"/>
      <c r="WCT640" s="695"/>
      <c r="WCU640" s="696"/>
      <c r="WCV640" s="697"/>
      <c r="WCW640" s="694"/>
      <c r="WCX640" s="695"/>
      <c r="WCY640" s="696"/>
      <c r="WCZ640" s="697"/>
      <c r="WDA640" s="694"/>
      <c r="WDB640" s="695"/>
      <c r="WDC640" s="696"/>
      <c r="WDD640" s="697"/>
      <c r="WDE640" s="694"/>
      <c r="WDF640" s="695"/>
      <c r="WDG640" s="696"/>
      <c r="WDH640" s="697"/>
      <c r="WDI640" s="694"/>
      <c r="WDJ640" s="695"/>
      <c r="WDK640" s="696"/>
      <c r="WDL640" s="697"/>
      <c r="WDM640" s="694"/>
      <c r="WDN640" s="695"/>
      <c r="WDO640" s="696"/>
      <c r="WDP640" s="697"/>
      <c r="WDQ640" s="694"/>
      <c r="WDR640" s="695"/>
      <c r="WDS640" s="696"/>
      <c r="WDT640" s="697"/>
      <c r="WDU640" s="694"/>
      <c r="WDV640" s="695"/>
      <c r="WDW640" s="696"/>
      <c r="WDX640" s="697"/>
      <c r="WDY640" s="694"/>
      <c r="WDZ640" s="695"/>
      <c r="WEA640" s="696"/>
      <c r="WEB640" s="697"/>
      <c r="WEC640" s="694"/>
      <c r="WED640" s="695"/>
      <c r="WEE640" s="696"/>
      <c r="WEF640" s="697"/>
      <c r="WEG640" s="694"/>
      <c r="WEH640" s="695"/>
      <c r="WEI640" s="696"/>
      <c r="WEJ640" s="697"/>
      <c r="WEK640" s="694"/>
      <c r="WEL640" s="695"/>
      <c r="WEM640" s="696"/>
      <c r="WEN640" s="697"/>
      <c r="WEO640" s="694"/>
      <c r="WEP640" s="695"/>
      <c r="WEQ640" s="696"/>
      <c r="WER640" s="697"/>
      <c r="WES640" s="694"/>
      <c r="WET640" s="695"/>
      <c r="WEU640" s="696"/>
      <c r="WEV640" s="697"/>
      <c r="WEW640" s="694"/>
      <c r="WEX640" s="695"/>
      <c r="WEY640" s="696"/>
      <c r="WEZ640" s="697"/>
      <c r="WFA640" s="694"/>
      <c r="WFB640" s="695"/>
      <c r="WFC640" s="696"/>
      <c r="WFD640" s="697"/>
      <c r="WFE640" s="694"/>
      <c r="WFF640" s="695"/>
      <c r="WFG640" s="696"/>
      <c r="WFH640" s="697"/>
      <c r="WFI640" s="694"/>
      <c r="WFJ640" s="695"/>
      <c r="WFK640" s="696"/>
      <c r="WFL640" s="697"/>
      <c r="WFM640" s="694"/>
      <c r="WFN640" s="695"/>
      <c r="WFO640" s="696"/>
      <c r="WFP640" s="697"/>
      <c r="WFQ640" s="694"/>
      <c r="WFR640" s="695"/>
      <c r="WFS640" s="696"/>
      <c r="WFT640" s="697"/>
      <c r="WFU640" s="694"/>
      <c r="WFV640" s="695"/>
      <c r="WFW640" s="696"/>
      <c r="WFX640" s="697"/>
      <c r="WFY640" s="694"/>
      <c r="WFZ640" s="695"/>
      <c r="WGA640" s="696"/>
      <c r="WGB640" s="697"/>
      <c r="WGC640" s="694"/>
      <c r="WGD640" s="695"/>
      <c r="WGE640" s="696"/>
      <c r="WGF640" s="697"/>
      <c r="WGG640" s="694"/>
      <c r="WGH640" s="695"/>
      <c r="WGI640" s="696"/>
      <c r="WGJ640" s="697"/>
      <c r="WGK640" s="694"/>
      <c r="WGL640" s="695"/>
      <c r="WGM640" s="696"/>
      <c r="WGN640" s="697"/>
      <c r="WGO640" s="694"/>
      <c r="WGP640" s="695"/>
      <c r="WGQ640" s="696"/>
      <c r="WGR640" s="697"/>
      <c r="WGS640" s="694"/>
      <c r="WGT640" s="695"/>
      <c r="WGU640" s="696"/>
      <c r="WGV640" s="697"/>
      <c r="WGW640" s="694"/>
      <c r="WGX640" s="695"/>
      <c r="WGY640" s="696"/>
      <c r="WGZ640" s="697"/>
      <c r="WHA640" s="694"/>
      <c r="WHB640" s="695"/>
      <c r="WHC640" s="696"/>
      <c r="WHD640" s="697"/>
      <c r="WHE640" s="694"/>
      <c r="WHF640" s="695"/>
      <c r="WHG640" s="696"/>
      <c r="WHH640" s="697"/>
      <c r="WHI640" s="694"/>
      <c r="WHJ640" s="695"/>
      <c r="WHK640" s="696"/>
      <c r="WHL640" s="697"/>
      <c r="WHM640" s="694"/>
      <c r="WHN640" s="695"/>
      <c r="WHO640" s="696"/>
      <c r="WHP640" s="697"/>
      <c r="WHQ640" s="694"/>
      <c r="WHR640" s="695"/>
      <c r="WHS640" s="696"/>
      <c r="WHT640" s="697"/>
      <c r="WHU640" s="694"/>
      <c r="WHV640" s="695"/>
      <c r="WHW640" s="696"/>
      <c r="WHX640" s="697"/>
      <c r="WHY640" s="694"/>
      <c r="WHZ640" s="695"/>
      <c r="WIA640" s="696"/>
      <c r="WIB640" s="697"/>
      <c r="WIC640" s="694"/>
      <c r="WID640" s="695"/>
      <c r="WIE640" s="696"/>
      <c r="WIF640" s="697"/>
      <c r="WIG640" s="694"/>
      <c r="WIH640" s="695"/>
      <c r="WII640" s="696"/>
      <c r="WIJ640" s="697"/>
      <c r="WIK640" s="694"/>
      <c r="WIL640" s="695"/>
      <c r="WIM640" s="696"/>
      <c r="WIN640" s="697"/>
      <c r="WIO640" s="694"/>
      <c r="WIP640" s="695"/>
      <c r="WIQ640" s="696"/>
      <c r="WIR640" s="697"/>
      <c r="WIS640" s="694"/>
      <c r="WIT640" s="695"/>
      <c r="WIU640" s="696"/>
      <c r="WIV640" s="697"/>
      <c r="WIW640" s="694"/>
      <c r="WIX640" s="695"/>
      <c r="WIY640" s="696"/>
      <c r="WIZ640" s="697"/>
      <c r="WJA640" s="694"/>
      <c r="WJB640" s="695"/>
      <c r="WJC640" s="696"/>
      <c r="WJD640" s="697"/>
      <c r="WJE640" s="694"/>
      <c r="WJF640" s="695"/>
      <c r="WJG640" s="696"/>
      <c r="WJH640" s="697"/>
      <c r="WJI640" s="694"/>
      <c r="WJJ640" s="695"/>
      <c r="WJK640" s="696"/>
      <c r="WJL640" s="697"/>
      <c r="WJM640" s="694"/>
      <c r="WJN640" s="695"/>
      <c r="WJO640" s="696"/>
      <c r="WJP640" s="697"/>
      <c r="WJQ640" s="694"/>
      <c r="WJR640" s="695"/>
      <c r="WJS640" s="696"/>
      <c r="WJT640" s="697"/>
      <c r="WJU640" s="694"/>
      <c r="WJV640" s="695"/>
      <c r="WJW640" s="696"/>
      <c r="WJX640" s="697"/>
      <c r="WJY640" s="694"/>
      <c r="WJZ640" s="695"/>
      <c r="WKA640" s="696"/>
      <c r="WKB640" s="697"/>
      <c r="WKC640" s="694"/>
      <c r="WKD640" s="695"/>
      <c r="WKE640" s="696"/>
      <c r="WKF640" s="697"/>
      <c r="WKG640" s="694"/>
      <c r="WKH640" s="695"/>
      <c r="WKI640" s="696"/>
      <c r="WKJ640" s="697"/>
      <c r="WKK640" s="694"/>
      <c r="WKL640" s="695"/>
      <c r="WKM640" s="696"/>
      <c r="WKN640" s="697"/>
      <c r="WKO640" s="694"/>
      <c r="WKP640" s="695"/>
      <c r="WKQ640" s="696"/>
      <c r="WKR640" s="697"/>
      <c r="WKS640" s="694"/>
      <c r="WKT640" s="695"/>
      <c r="WKU640" s="696"/>
      <c r="WKV640" s="697"/>
      <c r="WKW640" s="694"/>
      <c r="WKX640" s="695"/>
      <c r="WKY640" s="696"/>
      <c r="WKZ640" s="697"/>
      <c r="WLA640" s="694"/>
      <c r="WLB640" s="695"/>
      <c r="WLC640" s="696"/>
      <c r="WLD640" s="697"/>
      <c r="WLE640" s="694"/>
      <c r="WLF640" s="695"/>
      <c r="WLG640" s="696"/>
      <c r="WLH640" s="697"/>
      <c r="WLI640" s="694"/>
      <c r="WLJ640" s="695"/>
      <c r="WLK640" s="696"/>
      <c r="WLL640" s="697"/>
      <c r="WLM640" s="694"/>
      <c r="WLN640" s="695"/>
      <c r="WLO640" s="696"/>
      <c r="WLP640" s="697"/>
      <c r="WLQ640" s="694"/>
      <c r="WLR640" s="695"/>
      <c r="WLS640" s="696"/>
      <c r="WLT640" s="697"/>
      <c r="WLU640" s="694"/>
      <c r="WLV640" s="695"/>
      <c r="WLW640" s="696"/>
      <c r="WLX640" s="697"/>
      <c r="WLY640" s="694"/>
      <c r="WLZ640" s="695"/>
      <c r="WMA640" s="696"/>
      <c r="WMB640" s="697"/>
      <c r="WMC640" s="694"/>
      <c r="WMD640" s="695"/>
      <c r="WME640" s="696"/>
      <c r="WMF640" s="697"/>
      <c r="WMG640" s="694"/>
      <c r="WMH640" s="695"/>
      <c r="WMI640" s="696"/>
      <c r="WMJ640" s="697"/>
      <c r="WMK640" s="694"/>
      <c r="WML640" s="695"/>
      <c r="WMM640" s="696"/>
      <c r="WMN640" s="697"/>
      <c r="WMO640" s="694"/>
      <c r="WMP640" s="695"/>
      <c r="WMQ640" s="696"/>
      <c r="WMR640" s="697"/>
      <c r="WMS640" s="694"/>
      <c r="WMT640" s="695"/>
      <c r="WMU640" s="696"/>
      <c r="WMV640" s="697"/>
      <c r="WMW640" s="694"/>
      <c r="WMX640" s="695"/>
      <c r="WMY640" s="696"/>
      <c r="WMZ640" s="697"/>
      <c r="WNA640" s="694"/>
      <c r="WNB640" s="695"/>
      <c r="WNC640" s="696"/>
      <c r="WND640" s="697"/>
      <c r="WNE640" s="694"/>
      <c r="WNF640" s="695"/>
      <c r="WNG640" s="696"/>
      <c r="WNH640" s="697"/>
      <c r="WNI640" s="694"/>
      <c r="WNJ640" s="695"/>
      <c r="WNK640" s="696"/>
      <c r="WNL640" s="697"/>
      <c r="WNM640" s="694"/>
      <c r="WNN640" s="695"/>
      <c r="WNO640" s="696"/>
      <c r="WNP640" s="697"/>
      <c r="WNQ640" s="694"/>
      <c r="WNR640" s="695"/>
      <c r="WNS640" s="696"/>
      <c r="WNT640" s="697"/>
      <c r="WNU640" s="694"/>
      <c r="WNV640" s="695"/>
      <c r="WNW640" s="696"/>
      <c r="WNX640" s="697"/>
      <c r="WNY640" s="694"/>
      <c r="WNZ640" s="695"/>
      <c r="WOA640" s="696"/>
      <c r="WOB640" s="697"/>
      <c r="WOC640" s="694"/>
      <c r="WOD640" s="695"/>
      <c r="WOE640" s="696"/>
      <c r="WOF640" s="697"/>
      <c r="WOG640" s="694"/>
      <c r="WOH640" s="695"/>
      <c r="WOI640" s="696"/>
      <c r="WOJ640" s="697"/>
      <c r="WOK640" s="694"/>
      <c r="WOL640" s="695"/>
      <c r="WOM640" s="696"/>
      <c r="WON640" s="697"/>
      <c r="WOO640" s="694"/>
      <c r="WOP640" s="695"/>
      <c r="WOQ640" s="696"/>
      <c r="WOR640" s="697"/>
      <c r="WOS640" s="694"/>
      <c r="WOT640" s="695"/>
      <c r="WOU640" s="696"/>
      <c r="WOV640" s="697"/>
      <c r="WOW640" s="694"/>
      <c r="WOX640" s="695"/>
      <c r="WOY640" s="696"/>
      <c r="WOZ640" s="697"/>
      <c r="WPA640" s="694"/>
      <c r="WPB640" s="695"/>
      <c r="WPC640" s="696"/>
      <c r="WPD640" s="697"/>
      <c r="WPE640" s="694"/>
      <c r="WPF640" s="695"/>
      <c r="WPG640" s="696"/>
      <c r="WPH640" s="697"/>
      <c r="WPI640" s="694"/>
      <c r="WPJ640" s="695"/>
      <c r="WPK640" s="696"/>
      <c r="WPL640" s="697"/>
      <c r="WPM640" s="694"/>
      <c r="WPN640" s="695"/>
      <c r="WPO640" s="696"/>
      <c r="WPP640" s="697"/>
      <c r="WPQ640" s="694"/>
      <c r="WPR640" s="695"/>
      <c r="WPS640" s="696"/>
      <c r="WPT640" s="697"/>
      <c r="WPU640" s="694"/>
      <c r="WPV640" s="695"/>
      <c r="WPW640" s="696"/>
      <c r="WPX640" s="697"/>
      <c r="WPY640" s="694"/>
      <c r="WPZ640" s="695"/>
      <c r="WQA640" s="696"/>
      <c r="WQB640" s="697"/>
      <c r="WQC640" s="694"/>
      <c r="WQD640" s="695"/>
      <c r="WQE640" s="696"/>
      <c r="WQF640" s="697"/>
      <c r="WQG640" s="694"/>
      <c r="WQH640" s="695"/>
      <c r="WQI640" s="696"/>
      <c r="WQJ640" s="697"/>
      <c r="WQK640" s="694"/>
      <c r="WQL640" s="695"/>
      <c r="WQM640" s="696"/>
      <c r="WQN640" s="697"/>
      <c r="WQO640" s="694"/>
      <c r="WQP640" s="695"/>
      <c r="WQQ640" s="696"/>
      <c r="WQR640" s="697"/>
      <c r="WQS640" s="694"/>
      <c r="WQT640" s="695"/>
      <c r="WQU640" s="696"/>
      <c r="WQV640" s="697"/>
      <c r="WQW640" s="694"/>
      <c r="WQX640" s="695"/>
      <c r="WQY640" s="696"/>
      <c r="WQZ640" s="697"/>
      <c r="WRA640" s="694"/>
      <c r="WRB640" s="695"/>
      <c r="WRC640" s="696"/>
      <c r="WRD640" s="697"/>
      <c r="WRE640" s="694"/>
      <c r="WRF640" s="695"/>
      <c r="WRG640" s="696"/>
      <c r="WRH640" s="697"/>
      <c r="WRI640" s="694"/>
      <c r="WRJ640" s="695"/>
      <c r="WRK640" s="696"/>
      <c r="WRL640" s="697"/>
      <c r="WRM640" s="694"/>
      <c r="WRN640" s="695"/>
      <c r="WRO640" s="696"/>
      <c r="WRP640" s="697"/>
      <c r="WRQ640" s="694"/>
      <c r="WRR640" s="695"/>
      <c r="WRS640" s="696"/>
      <c r="WRT640" s="697"/>
      <c r="WRU640" s="694"/>
      <c r="WRV640" s="695"/>
      <c r="WRW640" s="696"/>
      <c r="WRX640" s="697"/>
      <c r="WRY640" s="694"/>
      <c r="WRZ640" s="695"/>
      <c r="WSA640" s="696"/>
      <c r="WSB640" s="697"/>
      <c r="WSC640" s="694"/>
      <c r="WSD640" s="695"/>
      <c r="WSE640" s="696"/>
      <c r="WSF640" s="697"/>
      <c r="WSG640" s="694"/>
      <c r="WSH640" s="695"/>
      <c r="WSI640" s="696"/>
      <c r="WSJ640" s="697"/>
      <c r="WSK640" s="694"/>
      <c r="WSL640" s="695"/>
      <c r="WSM640" s="696"/>
      <c r="WSN640" s="697"/>
      <c r="WSO640" s="694"/>
      <c r="WSP640" s="695"/>
      <c r="WSQ640" s="696"/>
      <c r="WSR640" s="697"/>
      <c r="WSS640" s="694"/>
      <c r="WST640" s="695"/>
      <c r="WSU640" s="696"/>
      <c r="WSV640" s="697"/>
      <c r="WSW640" s="694"/>
      <c r="WSX640" s="695"/>
      <c r="WSY640" s="696"/>
      <c r="WSZ640" s="697"/>
      <c r="WTA640" s="694"/>
      <c r="WTB640" s="695"/>
      <c r="WTC640" s="696"/>
      <c r="WTD640" s="697"/>
      <c r="WTE640" s="694"/>
      <c r="WTF640" s="695"/>
      <c r="WTG640" s="696"/>
      <c r="WTH640" s="697"/>
      <c r="WTI640" s="694"/>
      <c r="WTJ640" s="695"/>
      <c r="WTK640" s="696"/>
      <c r="WTL640" s="697"/>
      <c r="WTM640" s="694"/>
      <c r="WTN640" s="695"/>
      <c r="WTO640" s="696"/>
      <c r="WTP640" s="697"/>
      <c r="WTQ640" s="694"/>
      <c r="WTR640" s="695"/>
      <c r="WTS640" s="696"/>
      <c r="WTT640" s="697"/>
      <c r="WTU640" s="694"/>
      <c r="WTV640" s="695"/>
      <c r="WTW640" s="696"/>
      <c r="WTX640" s="697"/>
      <c r="WTY640" s="694"/>
      <c r="WTZ640" s="695"/>
      <c r="WUA640" s="696"/>
      <c r="WUB640" s="697"/>
      <c r="WUC640" s="694"/>
      <c r="WUD640" s="695"/>
      <c r="WUE640" s="696"/>
      <c r="WUF640" s="697"/>
      <c r="WUG640" s="694"/>
      <c r="WUH640" s="695"/>
      <c r="WUI640" s="696"/>
      <c r="WUJ640" s="697"/>
      <c r="WUK640" s="694"/>
      <c r="WUL640" s="695"/>
      <c r="WUM640" s="696"/>
      <c r="WUN640" s="697"/>
      <c r="WUO640" s="694"/>
      <c r="WUP640" s="695"/>
      <c r="WUQ640" s="696"/>
      <c r="WUR640" s="697"/>
      <c r="WUS640" s="694"/>
      <c r="WUT640" s="695"/>
      <c r="WUU640" s="696"/>
      <c r="WUV640" s="697"/>
      <c r="WUW640" s="694"/>
      <c r="WUX640" s="695"/>
      <c r="WUY640" s="696"/>
      <c r="WUZ640" s="697"/>
      <c r="WVA640" s="694"/>
      <c r="WVB640" s="695"/>
      <c r="WVC640" s="696"/>
      <c r="WVD640" s="697"/>
      <c r="WVE640" s="694"/>
      <c r="WVF640" s="695"/>
      <c r="WVG640" s="696"/>
      <c r="WVH640" s="697"/>
      <c r="WVI640" s="694"/>
      <c r="WVJ640" s="695"/>
      <c r="WVK640" s="696"/>
      <c r="WVL640" s="697"/>
      <c r="WVM640" s="694"/>
      <c r="WVN640" s="695"/>
      <c r="WVO640" s="696"/>
      <c r="WVP640" s="697"/>
      <c r="WVQ640" s="694"/>
      <c r="WVR640" s="695"/>
      <c r="WVS640" s="696"/>
      <c r="WVT640" s="697"/>
      <c r="WVU640" s="694"/>
      <c r="WVV640" s="695"/>
      <c r="WVW640" s="696"/>
      <c r="WVX640" s="697"/>
      <c r="WVY640" s="694"/>
      <c r="WVZ640" s="695"/>
      <c r="WWA640" s="696"/>
      <c r="WWB640" s="697"/>
      <c r="WWC640" s="694"/>
      <c r="WWD640" s="695"/>
      <c r="WWE640" s="696"/>
      <c r="WWF640" s="697"/>
      <c r="WWG640" s="694"/>
      <c r="WWH640" s="695"/>
      <c r="WWI640" s="696"/>
      <c r="WWJ640" s="697"/>
      <c r="WWK640" s="694"/>
      <c r="WWL640" s="695"/>
      <c r="WWM640" s="696"/>
      <c r="WWN640" s="697"/>
      <c r="WWO640" s="694"/>
      <c r="WWP640" s="695"/>
      <c r="WWQ640" s="696"/>
      <c r="WWR640" s="697"/>
      <c r="WWS640" s="694"/>
      <c r="WWT640" s="695"/>
      <c r="WWU640" s="696"/>
      <c r="WWV640" s="697"/>
      <c r="WWW640" s="694"/>
      <c r="WWX640" s="695"/>
      <c r="WWY640" s="696"/>
      <c r="WWZ640" s="697"/>
      <c r="WXA640" s="694"/>
      <c r="WXB640" s="695"/>
      <c r="WXC640" s="696"/>
      <c r="WXD640" s="697"/>
      <c r="WXE640" s="694"/>
      <c r="WXF640" s="695"/>
      <c r="WXG640" s="696"/>
      <c r="WXH640" s="697"/>
      <c r="WXI640" s="694"/>
      <c r="WXJ640" s="695"/>
      <c r="WXK640" s="696"/>
      <c r="WXL640" s="697"/>
      <c r="WXM640" s="694"/>
      <c r="WXN640" s="695"/>
      <c r="WXO640" s="696"/>
      <c r="WXP640" s="697"/>
      <c r="WXQ640" s="694"/>
      <c r="WXR640" s="695"/>
      <c r="WXS640" s="696"/>
      <c r="WXT640" s="697"/>
      <c r="WXU640" s="694"/>
      <c r="WXV640" s="695"/>
      <c r="WXW640" s="696"/>
      <c r="WXX640" s="697"/>
      <c r="WXY640" s="694"/>
      <c r="WXZ640" s="695"/>
      <c r="WYA640" s="696"/>
      <c r="WYB640" s="697"/>
      <c r="WYC640" s="694"/>
      <c r="WYD640" s="695"/>
      <c r="WYE640" s="696"/>
      <c r="WYF640" s="697"/>
      <c r="WYG640" s="694"/>
      <c r="WYH640" s="695"/>
      <c r="WYI640" s="696"/>
      <c r="WYJ640" s="697"/>
      <c r="WYK640" s="694"/>
      <c r="WYL640" s="695"/>
      <c r="WYM640" s="696"/>
      <c r="WYN640" s="697"/>
      <c r="WYO640" s="694"/>
      <c r="WYP640" s="695"/>
      <c r="WYQ640" s="696"/>
      <c r="WYR640" s="697"/>
      <c r="WYS640" s="694"/>
      <c r="WYT640" s="695"/>
      <c r="WYU640" s="696"/>
      <c r="WYV640" s="697"/>
      <c r="WYW640" s="694"/>
      <c r="WYX640" s="695"/>
      <c r="WYY640" s="696"/>
      <c r="WYZ640" s="697"/>
      <c r="WZA640" s="694"/>
      <c r="WZB640" s="695"/>
      <c r="WZC640" s="696"/>
      <c r="WZD640" s="697"/>
      <c r="WZE640" s="694"/>
      <c r="WZF640" s="695"/>
      <c r="WZG640" s="696"/>
      <c r="WZH640" s="697"/>
      <c r="WZI640" s="694"/>
      <c r="WZJ640" s="695"/>
      <c r="WZK640" s="696"/>
      <c r="WZL640" s="697"/>
      <c r="WZM640" s="694"/>
      <c r="WZN640" s="695"/>
      <c r="WZO640" s="696"/>
      <c r="WZP640" s="697"/>
      <c r="WZQ640" s="694"/>
      <c r="WZR640" s="695"/>
      <c r="WZS640" s="696"/>
      <c r="WZT640" s="697"/>
      <c r="WZU640" s="694"/>
      <c r="WZV640" s="695"/>
      <c r="WZW640" s="696"/>
      <c r="WZX640" s="697"/>
      <c r="WZY640" s="694"/>
      <c r="WZZ640" s="695"/>
      <c r="XAA640" s="696"/>
      <c r="XAB640" s="697"/>
      <c r="XAC640" s="694"/>
      <c r="XAD640" s="695"/>
      <c r="XAE640" s="696"/>
      <c r="XAF640" s="697"/>
      <c r="XAG640" s="694"/>
      <c r="XAH640" s="695"/>
      <c r="XAI640" s="696"/>
      <c r="XAJ640" s="697"/>
      <c r="XAK640" s="694"/>
      <c r="XAL640" s="695"/>
      <c r="XAM640" s="696"/>
      <c r="XAN640" s="697"/>
      <c r="XAO640" s="694"/>
      <c r="XAP640" s="695"/>
      <c r="XAQ640" s="696"/>
      <c r="XAR640" s="697"/>
      <c r="XAS640" s="694"/>
      <c r="XAT640" s="695"/>
      <c r="XAU640" s="696"/>
      <c r="XAV640" s="697"/>
      <c r="XAW640" s="694"/>
      <c r="XAX640" s="695"/>
      <c r="XAY640" s="696"/>
      <c r="XAZ640" s="697"/>
      <c r="XBA640" s="694"/>
      <c r="XBB640" s="695"/>
      <c r="XBC640" s="696"/>
      <c r="XBD640" s="697"/>
      <c r="XBE640" s="694"/>
      <c r="XBF640" s="695"/>
      <c r="XBG640" s="696"/>
      <c r="XBH640" s="697"/>
      <c r="XBI640" s="694"/>
      <c r="XBJ640" s="695"/>
      <c r="XBK640" s="696"/>
      <c r="XBL640" s="697"/>
      <c r="XBM640" s="694"/>
      <c r="XBN640" s="695"/>
      <c r="XBO640" s="696"/>
      <c r="XBP640" s="697"/>
      <c r="XBQ640" s="694"/>
      <c r="XBR640" s="695"/>
      <c r="XBS640" s="696"/>
      <c r="XBT640" s="697"/>
      <c r="XBU640" s="694"/>
      <c r="XBV640" s="695"/>
      <c r="XBW640" s="696"/>
      <c r="XBX640" s="697"/>
      <c r="XBY640" s="694"/>
      <c r="XBZ640" s="695"/>
      <c r="XCA640" s="696"/>
      <c r="XCB640" s="697"/>
      <c r="XCC640" s="694"/>
      <c r="XCD640" s="695"/>
      <c r="XCE640" s="696"/>
      <c r="XCF640" s="697"/>
      <c r="XCG640" s="694"/>
      <c r="XCH640" s="695"/>
      <c r="XCI640" s="696"/>
      <c r="XCJ640" s="697"/>
      <c r="XCK640" s="694"/>
      <c r="XCL640" s="695"/>
      <c r="XCM640" s="696"/>
      <c r="XCN640" s="697"/>
      <c r="XCO640" s="694"/>
      <c r="XCP640" s="695"/>
      <c r="XCQ640" s="696"/>
      <c r="XCR640" s="697"/>
      <c r="XCS640" s="694"/>
      <c r="XCT640" s="695"/>
      <c r="XCU640" s="696"/>
      <c r="XCV640" s="697"/>
      <c r="XCW640" s="694"/>
      <c r="XCX640" s="695"/>
      <c r="XCY640" s="696"/>
      <c r="XCZ640" s="697"/>
      <c r="XDA640" s="694"/>
      <c r="XDB640" s="695"/>
      <c r="XDC640" s="696"/>
      <c r="XDD640" s="697"/>
      <c r="XDE640" s="694"/>
      <c r="XDF640" s="695"/>
      <c r="XDG640" s="696"/>
      <c r="XDH640" s="697"/>
      <c r="XDI640" s="694"/>
      <c r="XDJ640" s="695"/>
      <c r="XDK640" s="696"/>
      <c r="XDL640" s="697"/>
      <c r="XDM640" s="694"/>
      <c r="XDN640" s="695"/>
      <c r="XDO640" s="696"/>
      <c r="XDP640" s="697"/>
      <c r="XDQ640" s="694"/>
      <c r="XDR640" s="695"/>
      <c r="XDS640" s="696"/>
      <c r="XDT640" s="697"/>
      <c r="XDU640" s="694"/>
      <c r="XDV640" s="695"/>
      <c r="XDW640" s="696"/>
      <c r="XDX640" s="697"/>
      <c r="XDY640" s="694"/>
      <c r="XDZ640" s="695"/>
      <c r="XEA640" s="696"/>
      <c r="XEB640" s="697"/>
      <c r="XEC640" s="694"/>
      <c r="XED640" s="695"/>
      <c r="XEE640" s="696"/>
      <c r="XEF640" s="697"/>
      <c r="XEG640" s="694"/>
      <c r="XEH640" s="695"/>
      <c r="XEI640" s="696"/>
      <c r="XEJ640" s="697"/>
      <c r="XEK640" s="694"/>
      <c r="XEL640" s="695"/>
      <c r="XEM640" s="696"/>
      <c r="XEN640" s="697"/>
      <c r="XEO640" s="694"/>
      <c r="XEP640" s="695"/>
    </row>
    <row r="641" spans="1:9" s="233" customFormat="1">
      <c r="A641" s="616">
        <f t="shared" si="22"/>
        <v>335</v>
      </c>
      <c r="B641" s="597" t="s">
        <v>1661</v>
      </c>
      <c r="C641" s="598">
        <v>335000</v>
      </c>
      <c r="D641" s="596" t="s">
        <v>682</v>
      </c>
      <c r="I641" s="334"/>
    </row>
    <row r="642" spans="1:9" s="233" customFormat="1">
      <c r="A642" s="616">
        <f t="shared" si="22"/>
        <v>336</v>
      </c>
      <c r="B642" s="597" t="s">
        <v>2088</v>
      </c>
      <c r="C642" s="598">
        <v>14500000</v>
      </c>
      <c r="D642" s="596" t="s">
        <v>4</v>
      </c>
      <c r="I642" s="334"/>
    </row>
    <row r="643" spans="1:9" s="233" customFormat="1">
      <c r="A643" s="616">
        <f t="shared" si="22"/>
        <v>337</v>
      </c>
      <c r="B643" s="597" t="s">
        <v>2089</v>
      </c>
      <c r="C643" s="598">
        <v>12000000</v>
      </c>
      <c r="D643" s="596" t="s">
        <v>1648</v>
      </c>
      <c r="I643" s="334"/>
    </row>
    <row r="644" spans="1:9" s="233" customFormat="1">
      <c r="A644" s="616">
        <f t="shared" si="22"/>
        <v>338</v>
      </c>
      <c r="B644" s="597" t="s">
        <v>1650</v>
      </c>
      <c r="C644" s="598">
        <v>5000000</v>
      </c>
      <c r="D644" s="596" t="s">
        <v>1648</v>
      </c>
      <c r="I644" s="334"/>
    </row>
    <row r="645" spans="1:9" s="233" customFormat="1">
      <c r="A645" s="616">
        <f t="shared" si="22"/>
        <v>339</v>
      </c>
      <c r="B645" s="597" t="s">
        <v>1653</v>
      </c>
      <c r="C645" s="598">
        <v>4000000</v>
      </c>
      <c r="D645" s="596" t="s">
        <v>1648</v>
      </c>
      <c r="I645" s="334"/>
    </row>
    <row r="646" spans="1:9" s="233" customFormat="1">
      <c r="A646" s="616">
        <f t="shared" si="22"/>
        <v>340</v>
      </c>
      <c r="B646" s="597" t="s">
        <v>1656</v>
      </c>
      <c r="C646" s="598">
        <v>1400000</v>
      </c>
      <c r="D646" s="596" t="s">
        <v>4</v>
      </c>
      <c r="I646" s="334"/>
    </row>
    <row r="647" spans="1:9" s="233" customFormat="1">
      <c r="A647" s="616">
        <f t="shared" si="22"/>
        <v>341</v>
      </c>
      <c r="B647" s="597" t="s">
        <v>2090</v>
      </c>
      <c r="C647" s="698">
        <v>3750000000</v>
      </c>
      <c r="D647" s="596" t="s">
        <v>4</v>
      </c>
      <c r="I647" s="334"/>
    </row>
    <row r="648" spans="1:9" s="233" customFormat="1">
      <c r="A648" s="616">
        <f t="shared" si="22"/>
        <v>342</v>
      </c>
      <c r="B648" s="597" t="s">
        <v>1678</v>
      </c>
      <c r="C648" s="598">
        <v>22000000</v>
      </c>
      <c r="D648" s="596" t="s">
        <v>8</v>
      </c>
      <c r="I648" s="334"/>
    </row>
    <row r="649" spans="1:9" s="233" customFormat="1">
      <c r="A649" s="616">
        <f t="shared" si="22"/>
        <v>343</v>
      </c>
      <c r="B649" s="606" t="s">
        <v>1681</v>
      </c>
      <c r="C649" s="577">
        <v>12000000</v>
      </c>
      <c r="D649" s="699" t="s">
        <v>8</v>
      </c>
      <c r="I649" s="334"/>
    </row>
    <row r="650" spans="1:9" s="233" customFormat="1">
      <c r="A650" s="616">
        <f t="shared" si="22"/>
        <v>344</v>
      </c>
      <c r="B650" s="597" t="s">
        <v>1684</v>
      </c>
      <c r="C650" s="698">
        <v>60000000</v>
      </c>
      <c r="D650" s="596" t="s">
        <v>8</v>
      </c>
      <c r="I650" s="334"/>
    </row>
    <row r="651" spans="1:9" s="233" customFormat="1">
      <c r="A651" s="616">
        <f t="shared" si="22"/>
        <v>345</v>
      </c>
      <c r="B651" s="597" t="s">
        <v>1687</v>
      </c>
      <c r="C651" s="598">
        <v>45000000</v>
      </c>
      <c r="D651" s="596" t="s">
        <v>4</v>
      </c>
      <c r="I651" s="334"/>
    </row>
    <row r="652" spans="1:9" s="233" customFormat="1">
      <c r="A652" s="616">
        <f t="shared" si="22"/>
        <v>346</v>
      </c>
      <c r="B652" s="597" t="s">
        <v>1690</v>
      </c>
      <c r="C652" s="598">
        <v>15000000</v>
      </c>
      <c r="D652" s="596" t="s">
        <v>8</v>
      </c>
      <c r="I652" s="334"/>
    </row>
    <row r="653" spans="1:9" s="233" customFormat="1">
      <c r="A653" s="616">
        <f t="shared" si="22"/>
        <v>347</v>
      </c>
      <c r="B653" s="597" t="s">
        <v>1693</v>
      </c>
      <c r="C653" s="598">
        <v>10000000</v>
      </c>
      <c r="D653" s="596" t="s">
        <v>8</v>
      </c>
      <c r="I653" s="334"/>
    </row>
    <row r="654" spans="1:9" s="233" customFormat="1">
      <c r="A654" s="616">
        <f t="shared" si="22"/>
        <v>348</v>
      </c>
      <c r="B654" s="597" t="s">
        <v>1696</v>
      </c>
      <c r="C654" s="598">
        <v>15000000</v>
      </c>
      <c r="D654" s="596" t="s">
        <v>8</v>
      </c>
      <c r="I654" s="334"/>
    </row>
    <row r="655" spans="1:9" s="233" customFormat="1">
      <c r="A655" s="616">
        <f t="shared" si="22"/>
        <v>349</v>
      </c>
      <c r="B655" s="597" t="s">
        <v>1699</v>
      </c>
      <c r="C655" s="598">
        <v>5000000</v>
      </c>
      <c r="D655" s="596" t="s">
        <v>322</v>
      </c>
      <c r="I655" s="334"/>
    </row>
    <row r="656" spans="1:9" s="366" customFormat="1" ht="12.75" customHeight="1">
      <c r="A656" s="616">
        <f t="shared" si="22"/>
        <v>350</v>
      </c>
      <c r="B656" s="606" t="s">
        <v>2091</v>
      </c>
      <c r="C656" s="700">
        <f>1050000000*1.075</f>
        <v>1128750000</v>
      </c>
      <c r="D656" s="593" t="s">
        <v>4</v>
      </c>
      <c r="I656" s="334"/>
    </row>
    <row r="657" spans="1:9" s="366" customFormat="1" ht="12.75" customHeight="1">
      <c r="A657" s="616">
        <f t="shared" si="22"/>
        <v>351</v>
      </c>
      <c r="B657" s="606" t="s">
        <v>2092</v>
      </c>
      <c r="C657" s="700">
        <f>C656/2</f>
        <v>564375000</v>
      </c>
      <c r="D657" s="593" t="s">
        <v>4</v>
      </c>
      <c r="I657" s="334"/>
    </row>
    <row r="658" spans="1:9" s="366" customFormat="1" ht="12.75" customHeight="1">
      <c r="A658" s="616">
        <f t="shared" si="22"/>
        <v>352</v>
      </c>
      <c r="B658" s="597" t="s">
        <v>2093</v>
      </c>
      <c r="C658" s="700">
        <v>45000000</v>
      </c>
      <c r="D658" s="593" t="s">
        <v>4</v>
      </c>
      <c r="I658" s="334"/>
    </row>
    <row r="659" spans="1:9" s="366" customFormat="1" ht="12.75" customHeight="1">
      <c r="A659" s="616">
        <f t="shared" si="22"/>
        <v>353</v>
      </c>
      <c r="B659" s="597" t="s">
        <v>2094</v>
      </c>
      <c r="C659" s="700">
        <v>5500000</v>
      </c>
      <c r="D659" s="593" t="s">
        <v>4</v>
      </c>
      <c r="I659" s="334"/>
    </row>
    <row r="660" spans="1:9" s="366" customFormat="1" ht="12.75" customHeight="1">
      <c r="A660" s="616">
        <f t="shared" si="22"/>
        <v>354</v>
      </c>
      <c r="B660" s="597" t="s">
        <v>2095</v>
      </c>
      <c r="C660" s="700">
        <v>45000000</v>
      </c>
      <c r="D660" s="593" t="s">
        <v>4</v>
      </c>
      <c r="I660" s="334"/>
    </row>
    <row r="661" spans="1:9" s="366" customFormat="1" ht="12.75" customHeight="1">
      <c r="A661" s="616">
        <f t="shared" si="22"/>
        <v>355</v>
      </c>
      <c r="B661" s="597" t="s">
        <v>2096</v>
      </c>
      <c r="C661" s="700">
        <v>1000000</v>
      </c>
      <c r="D661" s="593" t="s">
        <v>4</v>
      </c>
      <c r="I661" s="334"/>
    </row>
    <row r="662" spans="1:9" s="366" customFormat="1" ht="12.75" customHeight="1">
      <c r="A662" s="616">
        <f t="shared" si="22"/>
        <v>356</v>
      </c>
      <c r="B662" s="597" t="s">
        <v>2097</v>
      </c>
      <c r="C662" s="700">
        <v>3500000</v>
      </c>
      <c r="D662" s="593" t="s">
        <v>4</v>
      </c>
      <c r="I662" s="334"/>
    </row>
    <row r="663" spans="1:9" s="366" customFormat="1">
      <c r="A663" s="616">
        <f t="shared" si="22"/>
        <v>357</v>
      </c>
      <c r="B663" s="606" t="s">
        <v>1704</v>
      </c>
      <c r="C663" s="700">
        <v>39000000</v>
      </c>
      <c r="D663" s="593" t="s">
        <v>4</v>
      </c>
      <c r="I663" s="334"/>
    </row>
    <row r="664" spans="1:9" s="366" customFormat="1" ht="12.75" customHeight="1">
      <c r="A664" s="616">
        <f t="shared" si="22"/>
        <v>358</v>
      </c>
      <c r="B664" s="597" t="s">
        <v>1707</v>
      </c>
      <c r="C664" s="700">
        <v>325000</v>
      </c>
      <c r="D664" s="593" t="s">
        <v>441</v>
      </c>
      <c r="I664" s="334"/>
    </row>
    <row r="665" spans="1:9" s="366" customFormat="1" ht="12.75" customHeight="1">
      <c r="A665" s="616">
        <f t="shared" si="22"/>
        <v>359</v>
      </c>
      <c r="B665" s="597" t="s">
        <v>1710</v>
      </c>
      <c r="C665" s="700">
        <v>350000</v>
      </c>
      <c r="D665" s="593" t="s">
        <v>441</v>
      </c>
      <c r="I665" s="334"/>
    </row>
    <row r="666" spans="1:9" s="366" customFormat="1" ht="12.75" customHeight="1">
      <c r="A666" s="616">
        <f t="shared" si="22"/>
        <v>360</v>
      </c>
      <c r="B666" s="597" t="s">
        <v>1713</v>
      </c>
      <c r="C666" s="700">
        <f>((22*16)*0.8)*2000</f>
        <v>563200</v>
      </c>
      <c r="D666" s="593" t="s">
        <v>441</v>
      </c>
      <c r="I666" s="334"/>
    </row>
    <row r="667" spans="1:9" s="366" customFormat="1" ht="12.75" customHeight="1">
      <c r="A667" s="616">
        <f t="shared" si="22"/>
        <v>361</v>
      </c>
      <c r="B667" s="597" t="s">
        <v>1716</v>
      </c>
      <c r="C667" s="700">
        <f>((28*16)*0.8)*2000</f>
        <v>716800.00000000012</v>
      </c>
      <c r="D667" s="593" t="s">
        <v>441</v>
      </c>
      <c r="I667" s="334"/>
    </row>
    <row r="668" spans="1:9" s="366" customFormat="1" ht="12.75" customHeight="1">
      <c r="A668" s="616">
        <f t="shared" si="22"/>
        <v>362</v>
      </c>
      <c r="B668" s="597" t="s">
        <v>1719</v>
      </c>
      <c r="C668" s="700">
        <v>650000</v>
      </c>
      <c r="D668" s="593" t="s">
        <v>682</v>
      </c>
      <c r="I668" s="334"/>
    </row>
    <row r="669" spans="1:9" s="366" customFormat="1">
      <c r="A669" s="616">
        <f t="shared" si="22"/>
        <v>363</v>
      </c>
      <c r="B669" s="701" t="s">
        <v>2098</v>
      </c>
      <c r="C669" s="598">
        <v>197500000</v>
      </c>
      <c r="D669" s="702" t="s">
        <v>4</v>
      </c>
      <c r="I669" s="334"/>
    </row>
    <row r="670" spans="1:9">
      <c r="A670" s="616">
        <f t="shared" si="22"/>
        <v>364</v>
      </c>
      <c r="B670" s="703" t="s">
        <v>1728</v>
      </c>
      <c r="C670" s="704">
        <v>11000000</v>
      </c>
      <c r="D670" s="702" t="s">
        <v>186</v>
      </c>
    </row>
    <row r="671" spans="1:9">
      <c r="A671" s="616">
        <f t="shared" si="22"/>
        <v>365</v>
      </c>
      <c r="B671" s="703" t="s">
        <v>1731</v>
      </c>
      <c r="C671" s="704">
        <v>100000000</v>
      </c>
      <c r="D671" s="702" t="s">
        <v>4</v>
      </c>
    </row>
    <row r="672" spans="1:9">
      <c r="A672" s="616">
        <f t="shared" si="22"/>
        <v>366</v>
      </c>
      <c r="B672" s="703" t="s">
        <v>1734</v>
      </c>
      <c r="C672" s="704">
        <f>C670</f>
        <v>11000000</v>
      </c>
      <c r="D672" s="702" t="s">
        <v>186</v>
      </c>
    </row>
    <row r="673" spans="1:9">
      <c r="A673" s="616">
        <f t="shared" si="22"/>
        <v>367</v>
      </c>
      <c r="B673" s="703" t="s">
        <v>1737</v>
      </c>
      <c r="C673" s="598">
        <v>113800000</v>
      </c>
      <c r="D673" s="702" t="s">
        <v>4</v>
      </c>
    </row>
    <row r="674" spans="1:9">
      <c r="A674" s="616">
        <f t="shared" si="22"/>
        <v>368</v>
      </c>
      <c r="B674" s="703" t="s">
        <v>1740</v>
      </c>
      <c r="C674" s="704">
        <f>C670</f>
        <v>11000000</v>
      </c>
      <c r="D674" s="702" t="s">
        <v>186</v>
      </c>
    </row>
    <row r="675" spans="1:9" s="366" customFormat="1" ht="12.75" customHeight="1">
      <c r="A675" s="616">
        <f t="shared" si="22"/>
        <v>369</v>
      </c>
      <c r="B675" s="597" t="s">
        <v>1744</v>
      </c>
      <c r="C675" s="700">
        <v>4500000</v>
      </c>
      <c r="D675" s="593" t="s">
        <v>1743</v>
      </c>
      <c r="I675" s="334"/>
    </row>
    <row r="676" spans="1:9" s="366" customFormat="1" ht="12.75" customHeight="1">
      <c r="A676" s="616">
        <f t="shared" si="22"/>
        <v>370</v>
      </c>
      <c r="B676" s="597" t="s">
        <v>1747</v>
      </c>
      <c r="C676" s="700">
        <v>1371000</v>
      </c>
      <c r="D676" s="593" t="s">
        <v>682</v>
      </c>
      <c r="I676" s="334"/>
    </row>
    <row r="677" spans="1:9" s="366" customFormat="1" ht="12.75" customHeight="1">
      <c r="A677" s="616">
        <f t="shared" si="22"/>
        <v>371</v>
      </c>
      <c r="B677" s="597" t="s">
        <v>1750</v>
      </c>
      <c r="C677" s="700">
        <v>1600000</v>
      </c>
      <c r="D677" s="593" t="s">
        <v>682</v>
      </c>
      <c r="I677" s="334"/>
    </row>
    <row r="678" spans="1:9" s="366" customFormat="1" ht="12.75" customHeight="1">
      <c r="A678" s="616">
        <f t="shared" si="22"/>
        <v>372</v>
      </c>
      <c r="B678" s="597" t="s">
        <v>1754</v>
      </c>
      <c r="C678" s="700">
        <v>4100000</v>
      </c>
      <c r="D678" s="593" t="s">
        <v>682</v>
      </c>
      <c r="I678" s="334"/>
    </row>
    <row r="679" spans="1:9" s="366" customFormat="1" ht="12.75" customHeight="1">
      <c r="A679" s="616">
        <f t="shared" si="22"/>
        <v>373</v>
      </c>
      <c r="B679" s="845" t="s">
        <v>1757</v>
      </c>
      <c r="C679" s="846">
        <v>8500000</v>
      </c>
      <c r="D679" s="593" t="s">
        <v>682</v>
      </c>
      <c r="I679" s="334"/>
    </row>
    <row r="680" spans="1:9" s="366" customFormat="1" ht="12.75" customHeight="1">
      <c r="A680" s="616">
        <f t="shared" si="22"/>
        <v>374</v>
      </c>
      <c r="B680" s="845" t="s">
        <v>1760</v>
      </c>
      <c r="C680" s="846">
        <v>1200000</v>
      </c>
      <c r="D680" s="593" t="s">
        <v>682</v>
      </c>
      <c r="I680" s="334"/>
    </row>
    <row r="681" spans="1:9" s="366" customFormat="1" ht="12.75" customHeight="1">
      <c r="A681" s="616">
        <f t="shared" ref="A681:A750" si="23">1+A680</f>
        <v>375</v>
      </c>
      <c r="B681" s="845" t="s">
        <v>1763</v>
      </c>
      <c r="C681" s="846">
        <v>2500000</v>
      </c>
      <c r="D681" s="593" t="s">
        <v>682</v>
      </c>
      <c r="I681" s="334"/>
    </row>
    <row r="682" spans="1:9" s="366" customFormat="1" ht="12.75" customHeight="1">
      <c r="A682" s="616">
        <f t="shared" si="23"/>
        <v>376</v>
      </c>
      <c r="B682" s="845" t="s">
        <v>2368</v>
      </c>
      <c r="C682" s="846">
        <v>1500000</v>
      </c>
      <c r="D682" s="593" t="s">
        <v>682</v>
      </c>
      <c r="I682" s="334"/>
    </row>
    <row r="683" spans="1:9" s="366" customFormat="1" ht="12.75" customHeight="1">
      <c r="A683" s="616">
        <f t="shared" si="23"/>
        <v>377</v>
      </c>
      <c r="B683" s="845" t="s">
        <v>1600</v>
      </c>
      <c r="C683" s="846">
        <v>2750000</v>
      </c>
      <c r="D683" s="593" t="s">
        <v>682</v>
      </c>
      <c r="I683" s="334"/>
    </row>
    <row r="684" spans="1:9" s="366" customFormat="1" ht="12.75" customHeight="1">
      <c r="A684" s="616">
        <f t="shared" si="23"/>
        <v>378</v>
      </c>
      <c r="B684" s="845" t="s">
        <v>1766</v>
      </c>
      <c r="C684" s="846">
        <v>3700000</v>
      </c>
      <c r="D684" s="593" t="s">
        <v>682</v>
      </c>
      <c r="I684" s="334"/>
    </row>
    <row r="685" spans="1:9" s="366" customFormat="1" ht="12.75" customHeight="1">
      <c r="A685" s="616">
        <f t="shared" si="23"/>
        <v>379</v>
      </c>
      <c r="B685" s="845" t="s">
        <v>2369</v>
      </c>
      <c r="C685" s="846">
        <v>5250000</v>
      </c>
      <c r="D685" s="593" t="s">
        <v>682</v>
      </c>
      <c r="I685" s="334"/>
    </row>
    <row r="686" spans="1:9" s="366" customFormat="1" ht="12.75" customHeight="1">
      <c r="A686" s="616">
        <f t="shared" si="23"/>
        <v>380</v>
      </c>
      <c r="B686" s="845" t="s">
        <v>1769</v>
      </c>
      <c r="C686" s="846">
        <v>8100000</v>
      </c>
      <c r="D686" s="593" t="s">
        <v>682</v>
      </c>
      <c r="I686" s="334"/>
    </row>
    <row r="687" spans="1:9" s="366" customFormat="1" ht="12.75" customHeight="1">
      <c r="A687" s="616">
        <f t="shared" si="23"/>
        <v>381</v>
      </c>
      <c r="B687" s="597" t="s">
        <v>1772</v>
      </c>
      <c r="C687" s="700">
        <v>3500000</v>
      </c>
      <c r="D687" s="593" t="s">
        <v>682</v>
      </c>
      <c r="I687" s="334"/>
    </row>
    <row r="688" spans="1:9" s="366" customFormat="1" ht="12.75" customHeight="1">
      <c r="A688" s="616">
        <f t="shared" si="23"/>
        <v>382</v>
      </c>
      <c r="B688" s="597" t="s">
        <v>1775</v>
      </c>
      <c r="C688" s="700">
        <v>6100000</v>
      </c>
      <c r="D688" s="593" t="s">
        <v>682</v>
      </c>
      <c r="I688" s="334"/>
    </row>
    <row r="689" spans="1:9" s="366" customFormat="1" ht="12.75" customHeight="1">
      <c r="A689" s="616">
        <f t="shared" si="23"/>
        <v>383</v>
      </c>
      <c r="B689" s="597" t="s">
        <v>1778</v>
      </c>
      <c r="C689" s="700">
        <v>7700000</v>
      </c>
      <c r="D689" s="593" t="s">
        <v>682</v>
      </c>
      <c r="I689" s="334"/>
    </row>
    <row r="690" spans="1:9" s="366" customFormat="1" ht="12.75" customHeight="1">
      <c r="A690" s="616">
        <f t="shared" si="23"/>
        <v>384</v>
      </c>
      <c r="B690" s="597" t="s">
        <v>1781</v>
      </c>
      <c r="C690" s="700">
        <v>2450000</v>
      </c>
      <c r="D690" s="593" t="s">
        <v>682</v>
      </c>
      <c r="I690" s="334"/>
    </row>
    <row r="691" spans="1:9" s="366" customFormat="1" ht="12.75" customHeight="1">
      <c r="A691" s="616">
        <f t="shared" si="23"/>
        <v>385</v>
      </c>
      <c r="B691" s="597" t="s">
        <v>1784</v>
      </c>
      <c r="C691" s="700">
        <v>3500000</v>
      </c>
      <c r="D691" s="593" t="s">
        <v>682</v>
      </c>
      <c r="I691" s="334"/>
    </row>
    <row r="692" spans="1:9" s="366" customFormat="1" ht="12.75" customHeight="1">
      <c r="A692" s="616">
        <f t="shared" si="23"/>
        <v>386</v>
      </c>
      <c r="B692" s="597" t="s">
        <v>1787</v>
      </c>
      <c r="C692" s="700">
        <v>6570000</v>
      </c>
      <c r="D692" s="593" t="s">
        <v>682</v>
      </c>
      <c r="I692" s="334"/>
    </row>
    <row r="693" spans="1:9" s="366" customFormat="1" ht="12.75" customHeight="1">
      <c r="A693" s="616">
        <f t="shared" si="23"/>
        <v>387</v>
      </c>
      <c r="B693" s="597" t="s">
        <v>3689</v>
      </c>
      <c r="C693" s="700">
        <v>11400000</v>
      </c>
      <c r="D693" s="593" t="s">
        <v>682</v>
      </c>
      <c r="I693" s="334"/>
    </row>
    <row r="694" spans="1:9" s="366" customFormat="1" ht="12.75" customHeight="1">
      <c r="A694" s="616">
        <f t="shared" si="23"/>
        <v>388</v>
      </c>
      <c r="B694" s="597" t="s">
        <v>2099</v>
      </c>
      <c r="C694" s="700">
        <f>5000000*1.1</f>
        <v>5500000</v>
      </c>
      <c r="D694" s="593" t="s">
        <v>8</v>
      </c>
      <c r="I694" s="334"/>
    </row>
    <row r="695" spans="1:9" s="366" customFormat="1" ht="12.75" customHeight="1">
      <c r="A695" s="616">
        <f t="shared" si="23"/>
        <v>389</v>
      </c>
      <c r="B695" s="705" t="s">
        <v>3692</v>
      </c>
      <c r="C695" s="700">
        <v>5100000</v>
      </c>
      <c r="D695" s="593" t="s">
        <v>682</v>
      </c>
      <c r="I695" s="334"/>
    </row>
    <row r="696" spans="1:9" s="366" customFormat="1" ht="12.75" customHeight="1">
      <c r="A696" s="616">
        <f t="shared" si="23"/>
        <v>390</v>
      </c>
      <c r="B696" s="705" t="s">
        <v>1792</v>
      </c>
      <c r="C696" s="700">
        <v>7500000</v>
      </c>
      <c r="D696" s="593" t="s">
        <v>4</v>
      </c>
      <c r="I696" s="334"/>
    </row>
    <row r="697" spans="1:9" s="366" customFormat="1" ht="12.75" customHeight="1">
      <c r="A697" s="616">
        <f t="shared" si="23"/>
        <v>391</v>
      </c>
      <c r="B697" s="705" t="s">
        <v>1795</v>
      </c>
      <c r="C697" s="700">
        <v>1300000</v>
      </c>
      <c r="D697" s="593" t="s">
        <v>4</v>
      </c>
      <c r="I697" s="334"/>
    </row>
    <row r="698" spans="1:9" s="366" customFormat="1" ht="12.75" customHeight="1">
      <c r="A698" s="616">
        <f t="shared" si="23"/>
        <v>392</v>
      </c>
      <c r="B698" s="597" t="s">
        <v>3208</v>
      </c>
      <c r="C698" s="1190">
        <v>55000</v>
      </c>
      <c r="D698" s="593" t="s">
        <v>441</v>
      </c>
      <c r="I698" s="334"/>
    </row>
    <row r="699" spans="1:9" s="366" customFormat="1" ht="12.75" customHeight="1">
      <c r="A699" s="616">
        <f t="shared" si="23"/>
        <v>393</v>
      </c>
      <c r="B699" s="597" t="s">
        <v>3207</v>
      </c>
      <c r="C699" s="1190">
        <v>75000</v>
      </c>
      <c r="D699" s="593" t="s">
        <v>441</v>
      </c>
      <c r="I699" s="334"/>
    </row>
    <row r="700" spans="1:9" s="366" customFormat="1" ht="12.75" customHeight="1">
      <c r="A700" s="616">
        <f t="shared" si="23"/>
        <v>394</v>
      </c>
      <c r="B700" s="597" t="s">
        <v>1798</v>
      </c>
      <c r="C700" s="700">
        <v>120000</v>
      </c>
      <c r="D700" s="593" t="s">
        <v>441</v>
      </c>
      <c r="I700" s="334"/>
    </row>
    <row r="701" spans="1:9" s="366" customFormat="1" ht="12.75" customHeight="1">
      <c r="A701" s="616">
        <f t="shared" si="23"/>
        <v>395</v>
      </c>
      <c r="B701" s="597" t="s">
        <v>3206</v>
      </c>
      <c r="C701" s="1190">
        <v>150000</v>
      </c>
      <c r="D701" s="593" t="s">
        <v>441</v>
      </c>
      <c r="I701" s="334"/>
    </row>
    <row r="702" spans="1:9" s="366" customFormat="1" ht="12.75" customHeight="1">
      <c r="A702" s="616">
        <f>1+A700</f>
        <v>395</v>
      </c>
      <c r="B702" s="597" t="s">
        <v>1801</v>
      </c>
      <c r="C702" s="700">
        <v>180000</v>
      </c>
      <c r="D702" s="593" t="s">
        <v>441</v>
      </c>
      <c r="I702" s="334"/>
    </row>
    <row r="703" spans="1:9" s="366" customFormat="1" ht="12.75" customHeight="1">
      <c r="A703" s="616">
        <f t="shared" si="23"/>
        <v>396</v>
      </c>
      <c r="B703" s="597" t="s">
        <v>2890</v>
      </c>
      <c r="C703" s="700">
        <v>165000</v>
      </c>
      <c r="D703" s="593" t="s">
        <v>441</v>
      </c>
      <c r="I703" s="334"/>
    </row>
    <row r="704" spans="1:9" s="366" customFormat="1" ht="12.75" customHeight="1">
      <c r="A704" s="616">
        <f t="shared" si="23"/>
        <v>397</v>
      </c>
      <c r="B704" s="597" t="s">
        <v>1804</v>
      </c>
      <c r="C704" s="700">
        <v>250000</v>
      </c>
      <c r="D704" s="593" t="s">
        <v>441</v>
      </c>
      <c r="I704" s="334"/>
    </row>
    <row r="705" spans="1:9" s="366" customFormat="1" ht="12.75" customHeight="1">
      <c r="A705" s="616">
        <f t="shared" si="23"/>
        <v>398</v>
      </c>
      <c r="B705" s="597" t="s">
        <v>1807</v>
      </c>
      <c r="C705" s="700">
        <v>335000</v>
      </c>
      <c r="D705" s="593" t="s">
        <v>441</v>
      </c>
      <c r="I705" s="334"/>
    </row>
    <row r="706" spans="1:9" s="366" customFormat="1" ht="12.75" customHeight="1">
      <c r="A706" s="616">
        <f t="shared" si="23"/>
        <v>399</v>
      </c>
      <c r="B706" s="597" t="s">
        <v>2892</v>
      </c>
      <c r="C706" s="700">
        <v>380000</v>
      </c>
      <c r="D706" s="593" t="s">
        <v>441</v>
      </c>
      <c r="I706" s="334"/>
    </row>
    <row r="707" spans="1:9" s="366" customFormat="1" ht="12.75" customHeight="1">
      <c r="A707" s="616">
        <f t="shared" si="23"/>
        <v>400</v>
      </c>
      <c r="B707" s="597" t="s">
        <v>1810</v>
      </c>
      <c r="C707" s="700">
        <v>395000</v>
      </c>
      <c r="D707" s="593" t="s">
        <v>441</v>
      </c>
      <c r="I707" s="334"/>
    </row>
    <row r="708" spans="1:9" s="366" customFormat="1" ht="12.75" customHeight="1">
      <c r="A708" s="616">
        <f t="shared" si="23"/>
        <v>401</v>
      </c>
      <c r="B708" s="597" t="s">
        <v>1813</v>
      </c>
      <c r="C708" s="700">
        <v>425000</v>
      </c>
      <c r="D708" s="593" t="s">
        <v>441</v>
      </c>
      <c r="I708" s="334"/>
    </row>
    <row r="709" spans="1:9" s="366" customFormat="1" ht="12.75" customHeight="1">
      <c r="A709" s="616">
        <f t="shared" si="23"/>
        <v>402</v>
      </c>
      <c r="B709" s="597" t="s">
        <v>1816</v>
      </c>
      <c r="C709" s="700">
        <v>500000</v>
      </c>
      <c r="D709" s="593" t="s">
        <v>441</v>
      </c>
      <c r="I709" s="334"/>
    </row>
    <row r="710" spans="1:9" s="366" customFormat="1" ht="12.75" customHeight="1">
      <c r="A710" s="616">
        <f t="shared" si="23"/>
        <v>403</v>
      </c>
      <c r="B710" s="597" t="s">
        <v>1819</v>
      </c>
      <c r="C710" s="700">
        <v>600000</v>
      </c>
      <c r="D710" s="593" t="s">
        <v>441</v>
      </c>
      <c r="I710" s="334"/>
    </row>
    <row r="711" spans="1:9" s="366" customFormat="1" ht="12.75" customHeight="1">
      <c r="A711" s="616">
        <f t="shared" si="23"/>
        <v>404</v>
      </c>
      <c r="B711" s="597" t="s">
        <v>1822</v>
      </c>
      <c r="C711" s="700">
        <v>740000</v>
      </c>
      <c r="D711" s="593" t="s">
        <v>441</v>
      </c>
      <c r="I711" s="334"/>
    </row>
    <row r="712" spans="1:9" s="366" customFormat="1" ht="12.75" customHeight="1">
      <c r="A712" s="616">
        <f t="shared" si="23"/>
        <v>405</v>
      </c>
      <c r="B712" s="597" t="s">
        <v>2888</v>
      </c>
      <c r="C712" s="700">
        <v>850000</v>
      </c>
      <c r="D712" s="593" t="s">
        <v>441</v>
      </c>
      <c r="I712" s="334"/>
    </row>
    <row r="713" spans="1:9" s="366" customFormat="1" ht="12.75" customHeight="1">
      <c r="A713" s="616">
        <f t="shared" si="23"/>
        <v>406</v>
      </c>
      <c r="B713" s="949" t="s">
        <v>3223</v>
      </c>
      <c r="C713" s="1190">
        <f>390000/6</f>
        <v>65000</v>
      </c>
      <c r="D713" s="593" t="s">
        <v>441</v>
      </c>
      <c r="I713" s="334"/>
    </row>
    <row r="714" spans="1:9" s="366" customFormat="1" ht="12.75" customHeight="1">
      <c r="A714" s="616">
        <f t="shared" si="23"/>
        <v>407</v>
      </c>
      <c r="B714" s="1191" t="s">
        <v>3226</v>
      </c>
      <c r="C714" s="1190">
        <f>590000/6</f>
        <v>98333.333333333328</v>
      </c>
      <c r="D714" s="593" t="s">
        <v>441</v>
      </c>
      <c r="I714" s="334"/>
    </row>
    <row r="715" spans="1:9" s="366" customFormat="1" ht="12.75" customHeight="1">
      <c r="A715" s="616">
        <f t="shared" si="23"/>
        <v>408</v>
      </c>
      <c r="B715" s="949" t="s">
        <v>3228</v>
      </c>
      <c r="C715" s="1190">
        <f>740000/6</f>
        <v>123333.33333333333</v>
      </c>
      <c r="D715" s="593" t="s">
        <v>441</v>
      </c>
      <c r="I715" s="334"/>
    </row>
    <row r="716" spans="1:9" s="366" customFormat="1" ht="12.75" customHeight="1">
      <c r="A716" s="616">
        <f t="shared" si="23"/>
        <v>409</v>
      </c>
      <c r="B716" s="949" t="s">
        <v>3230</v>
      </c>
      <c r="C716" s="1190">
        <f>970000/6</f>
        <v>161666.66666666666</v>
      </c>
      <c r="D716" s="593" t="s">
        <v>441</v>
      </c>
      <c r="I716" s="334"/>
    </row>
    <row r="717" spans="1:9" s="366" customFormat="1" ht="12.75" customHeight="1">
      <c r="A717" s="616">
        <f t="shared" si="23"/>
        <v>410</v>
      </c>
      <c r="B717" s="949" t="s">
        <v>3232</v>
      </c>
      <c r="C717" s="1190">
        <f>1400000/6</f>
        <v>233333.33333333334</v>
      </c>
      <c r="D717" s="593" t="s">
        <v>441</v>
      </c>
      <c r="I717" s="334"/>
    </row>
    <row r="718" spans="1:9" s="366" customFormat="1" ht="12.75" customHeight="1">
      <c r="A718" s="616">
        <f t="shared" si="23"/>
        <v>411</v>
      </c>
      <c r="B718" s="949" t="s">
        <v>3244</v>
      </c>
      <c r="C718" s="1190">
        <v>260000</v>
      </c>
      <c r="D718" s="593" t="s">
        <v>441</v>
      </c>
      <c r="I718" s="334"/>
    </row>
    <row r="719" spans="1:9" s="366" customFormat="1" ht="12.75" customHeight="1">
      <c r="A719" s="616">
        <f t="shared" si="23"/>
        <v>412</v>
      </c>
      <c r="B719" s="949" t="s">
        <v>3234</v>
      </c>
      <c r="C719" s="1190">
        <v>285000</v>
      </c>
      <c r="D719" s="593" t="s">
        <v>441</v>
      </c>
      <c r="I719" s="334"/>
    </row>
    <row r="720" spans="1:9" s="366" customFormat="1" ht="12.75" customHeight="1">
      <c r="A720" s="616">
        <f t="shared" si="23"/>
        <v>413</v>
      </c>
      <c r="B720" s="949" t="s">
        <v>3242</v>
      </c>
      <c r="C720" s="1190">
        <v>310000</v>
      </c>
      <c r="D720" s="593" t="s">
        <v>441</v>
      </c>
      <c r="I720" s="334"/>
    </row>
    <row r="721" spans="1:9" s="366" customFormat="1" ht="12.75" customHeight="1">
      <c r="A721" s="616">
        <f t="shared" si="23"/>
        <v>414</v>
      </c>
      <c r="B721" s="949" t="s">
        <v>3237</v>
      </c>
      <c r="C721" s="1190">
        <v>405000</v>
      </c>
      <c r="D721" s="593" t="s">
        <v>441</v>
      </c>
      <c r="I721" s="334"/>
    </row>
    <row r="722" spans="1:9" s="366" customFormat="1" ht="12.75" customHeight="1">
      <c r="A722" s="616">
        <f t="shared" si="23"/>
        <v>415</v>
      </c>
      <c r="B722" s="949" t="s">
        <v>3235</v>
      </c>
      <c r="C722" s="1190">
        <v>485000</v>
      </c>
      <c r="D722" s="593" t="s">
        <v>441</v>
      </c>
      <c r="I722" s="334"/>
    </row>
    <row r="723" spans="1:9" s="366" customFormat="1" ht="12.75" customHeight="1">
      <c r="A723" s="616">
        <f t="shared" si="23"/>
        <v>416</v>
      </c>
      <c r="B723" s="597" t="s">
        <v>1826</v>
      </c>
      <c r="C723" s="700">
        <v>7209400</v>
      </c>
      <c r="D723" s="593" t="s">
        <v>4</v>
      </c>
      <c r="I723" s="334"/>
    </row>
    <row r="724" spans="1:9" s="366" customFormat="1" ht="12.75" customHeight="1">
      <c r="A724" s="616">
        <f t="shared" si="23"/>
        <v>417</v>
      </c>
      <c r="B724" s="597" t="s">
        <v>1829</v>
      </c>
      <c r="C724" s="700">
        <v>8500000</v>
      </c>
      <c r="D724" s="593" t="s">
        <v>4</v>
      </c>
      <c r="I724" s="334"/>
    </row>
    <row r="725" spans="1:9" s="366" customFormat="1" ht="12.75" customHeight="1">
      <c r="A725" s="616">
        <f t="shared" si="23"/>
        <v>418</v>
      </c>
      <c r="B725" s="597" t="s">
        <v>1832</v>
      </c>
      <c r="C725" s="700">
        <v>7000000</v>
      </c>
      <c r="D725" s="593" t="s">
        <v>4</v>
      </c>
      <c r="I725" s="334"/>
    </row>
    <row r="726" spans="1:9" s="366" customFormat="1" ht="12.75" customHeight="1">
      <c r="A726" s="616">
        <f t="shared" si="23"/>
        <v>419</v>
      </c>
      <c r="B726" s="597" t="s">
        <v>1835</v>
      </c>
      <c r="C726" s="700">
        <v>4800000</v>
      </c>
      <c r="D726" s="593" t="s">
        <v>4</v>
      </c>
      <c r="I726" s="334"/>
    </row>
    <row r="727" spans="1:9" s="366" customFormat="1" ht="12.75" customHeight="1">
      <c r="A727" s="616">
        <f t="shared" si="23"/>
        <v>420</v>
      </c>
      <c r="B727" s="597" t="s">
        <v>1838</v>
      </c>
      <c r="C727" s="700">
        <v>5700000</v>
      </c>
      <c r="D727" s="593" t="s">
        <v>4</v>
      </c>
      <c r="I727" s="334"/>
    </row>
    <row r="728" spans="1:9" s="366" customFormat="1" ht="12.75" customHeight="1">
      <c r="A728" s="616">
        <f t="shared" si="23"/>
        <v>421</v>
      </c>
      <c r="B728" s="597" t="s">
        <v>1841</v>
      </c>
      <c r="C728" s="700">
        <v>600000</v>
      </c>
      <c r="D728" s="593" t="s">
        <v>4</v>
      </c>
      <c r="I728" s="334"/>
    </row>
    <row r="729" spans="1:9" s="366" customFormat="1" ht="12.75" customHeight="1">
      <c r="A729" s="616">
        <f t="shared" si="23"/>
        <v>422</v>
      </c>
      <c r="B729" s="597" t="s">
        <v>2365</v>
      </c>
      <c r="C729" s="700">
        <v>2900000</v>
      </c>
      <c r="D729" s="593" t="s">
        <v>4</v>
      </c>
      <c r="I729" s="334"/>
    </row>
    <row r="730" spans="1:9" s="366" customFormat="1" ht="12.75" customHeight="1">
      <c r="A730" s="616">
        <f t="shared" si="23"/>
        <v>423</v>
      </c>
      <c r="B730" s="597" t="s">
        <v>2367</v>
      </c>
      <c r="C730" s="700">
        <f>C687</f>
        <v>3500000</v>
      </c>
      <c r="D730" s="593" t="s">
        <v>4</v>
      </c>
      <c r="I730" s="334"/>
    </row>
    <row r="731" spans="1:9" s="366" customFormat="1" ht="12.75" customHeight="1">
      <c r="A731" s="616">
        <f>1+A730</f>
        <v>424</v>
      </c>
      <c r="B731" s="597" t="s">
        <v>1844</v>
      </c>
      <c r="C731" s="700">
        <f>C688</f>
        <v>6100000</v>
      </c>
      <c r="D731" s="593" t="s">
        <v>4</v>
      </c>
      <c r="I731" s="334"/>
    </row>
    <row r="732" spans="1:9" s="366" customFormat="1" ht="12.75" customHeight="1">
      <c r="A732" s="616">
        <f t="shared" si="23"/>
        <v>425</v>
      </c>
      <c r="B732" s="597" t="s">
        <v>1847</v>
      </c>
      <c r="C732" s="700">
        <v>125000</v>
      </c>
      <c r="D732" s="593" t="s">
        <v>4</v>
      </c>
      <c r="I732" s="334"/>
    </row>
    <row r="733" spans="1:9" s="366" customFormat="1" ht="12.75" customHeight="1">
      <c r="A733" s="616">
        <f t="shared" si="23"/>
        <v>426</v>
      </c>
      <c r="B733" s="597" t="s">
        <v>2100</v>
      </c>
      <c r="C733" s="700">
        <v>18350000</v>
      </c>
      <c r="D733" s="593" t="s">
        <v>4</v>
      </c>
      <c r="I733" s="334"/>
    </row>
    <row r="734" spans="1:9" s="366" customFormat="1" ht="39">
      <c r="A734" s="616">
        <f t="shared" si="23"/>
        <v>427</v>
      </c>
      <c r="B734" s="706" t="s">
        <v>1888</v>
      </c>
      <c r="C734" s="707">
        <v>11952000</v>
      </c>
      <c r="D734" s="593" t="s">
        <v>4</v>
      </c>
      <c r="I734" s="334"/>
    </row>
    <row r="735" spans="1:9" s="366" customFormat="1" ht="12.75" customHeight="1">
      <c r="A735" s="616">
        <f t="shared" si="23"/>
        <v>428</v>
      </c>
      <c r="B735" s="708" t="s">
        <v>1891</v>
      </c>
      <c r="C735" s="707">
        <v>1000000</v>
      </c>
      <c r="D735" s="593" t="s">
        <v>4</v>
      </c>
      <c r="I735" s="334"/>
    </row>
    <row r="736" spans="1:9" s="366" customFormat="1" ht="12.75" customHeight="1">
      <c r="A736" s="616">
        <f t="shared" si="23"/>
        <v>429</v>
      </c>
      <c r="B736" s="708" t="s">
        <v>1894</v>
      </c>
      <c r="C736" s="707">
        <v>1450000</v>
      </c>
      <c r="D736" s="593" t="s">
        <v>4</v>
      </c>
      <c r="I736" s="334"/>
    </row>
    <row r="737" spans="1:9" s="366" customFormat="1" ht="12.75" customHeight="1">
      <c r="A737" s="616">
        <f t="shared" si="23"/>
        <v>430</v>
      </c>
      <c r="B737" s="708" t="s">
        <v>1897</v>
      </c>
      <c r="C737" s="707">
        <v>2000000</v>
      </c>
      <c r="D737" s="593" t="s">
        <v>4</v>
      </c>
      <c r="I737" s="334"/>
    </row>
    <row r="738" spans="1:9" s="366" customFormat="1">
      <c r="A738" s="616">
        <f t="shared" si="23"/>
        <v>431</v>
      </c>
      <c r="B738" s="706" t="s">
        <v>1900</v>
      </c>
      <c r="C738" s="707">
        <v>1327000</v>
      </c>
      <c r="D738" s="593" t="s">
        <v>4</v>
      </c>
      <c r="I738" s="334"/>
    </row>
    <row r="739" spans="1:9" s="366" customFormat="1" ht="12.75" customHeight="1">
      <c r="A739" s="616">
        <f t="shared" si="23"/>
        <v>432</v>
      </c>
      <c r="B739" s="708" t="s">
        <v>1903</v>
      </c>
      <c r="C739" s="707">
        <v>350000</v>
      </c>
      <c r="D739" s="593" t="s">
        <v>4</v>
      </c>
      <c r="I739" s="334"/>
    </row>
    <row r="740" spans="1:9" s="366" customFormat="1">
      <c r="A740" s="616">
        <f t="shared" si="23"/>
        <v>433</v>
      </c>
      <c r="B740" s="706" t="s">
        <v>1906</v>
      </c>
      <c r="C740" s="707">
        <v>1400000</v>
      </c>
      <c r="D740" s="593" t="s">
        <v>4</v>
      </c>
      <c r="I740" s="334"/>
    </row>
    <row r="741" spans="1:9" s="366" customFormat="1" ht="12.75" customHeight="1">
      <c r="A741" s="616">
        <f t="shared" si="23"/>
        <v>434</v>
      </c>
      <c r="B741" s="597" t="s">
        <v>1855</v>
      </c>
      <c r="C741" s="707">
        <v>1500000</v>
      </c>
      <c r="D741" s="593" t="s">
        <v>4</v>
      </c>
      <c r="I741" s="334"/>
    </row>
    <row r="742" spans="1:9" s="366" customFormat="1" ht="12.75" customHeight="1">
      <c r="A742" s="616">
        <f t="shared" si="23"/>
        <v>435</v>
      </c>
      <c r="B742" s="597" t="s">
        <v>1858</v>
      </c>
      <c r="C742" s="707">
        <v>2000000</v>
      </c>
      <c r="D742" s="593" t="s">
        <v>4</v>
      </c>
      <c r="I742" s="334"/>
    </row>
    <row r="743" spans="1:9" s="366" customFormat="1" ht="12.75" customHeight="1">
      <c r="A743" s="616">
        <f t="shared" si="23"/>
        <v>436</v>
      </c>
      <c r="B743" s="597" t="s">
        <v>2101</v>
      </c>
      <c r="C743" s="707">
        <v>54737500</v>
      </c>
      <c r="D743" s="593" t="s">
        <v>4</v>
      </c>
      <c r="I743" s="334"/>
    </row>
    <row r="744" spans="1:9" s="366" customFormat="1" ht="12.75" customHeight="1">
      <c r="A744" s="616">
        <f t="shared" si="23"/>
        <v>437</v>
      </c>
      <c r="B744" s="597" t="s">
        <v>2102</v>
      </c>
      <c r="C744" s="707">
        <f>760000/5.8</f>
        <v>131034.4827586207</v>
      </c>
      <c r="D744" s="593" t="s">
        <v>441</v>
      </c>
      <c r="I744" s="334"/>
    </row>
    <row r="745" spans="1:9" s="366" customFormat="1" ht="12.75" customHeight="1">
      <c r="A745" s="616">
        <f t="shared" si="23"/>
        <v>438</v>
      </c>
      <c r="B745" s="597" t="s">
        <v>1868</v>
      </c>
      <c r="C745" s="707">
        <f>1610000/5.8</f>
        <v>277586.20689655171</v>
      </c>
      <c r="D745" s="593" t="s">
        <v>441</v>
      </c>
      <c r="I745" s="334"/>
    </row>
    <row r="746" spans="1:9" s="366" customFormat="1" ht="12.75" customHeight="1">
      <c r="A746" s="616">
        <f t="shared" si="23"/>
        <v>439</v>
      </c>
      <c r="B746" s="597" t="s">
        <v>1871</v>
      </c>
      <c r="C746" s="707">
        <f>2350000/5.8</f>
        <v>405172.41379310348</v>
      </c>
      <c r="D746" s="593" t="s">
        <v>441</v>
      </c>
      <c r="I746" s="334"/>
    </row>
    <row r="747" spans="1:9" s="366" customFormat="1" ht="12.75" customHeight="1">
      <c r="A747" s="616">
        <f t="shared" si="23"/>
        <v>440</v>
      </c>
      <c r="B747" s="597" t="s">
        <v>1874</v>
      </c>
      <c r="C747" s="707">
        <v>3500000</v>
      </c>
      <c r="D747" s="593" t="s">
        <v>4</v>
      </c>
      <c r="I747" s="334"/>
    </row>
    <row r="748" spans="1:9" s="366" customFormat="1" ht="12.75" customHeight="1">
      <c r="A748" s="616">
        <f t="shared" si="23"/>
        <v>441</v>
      </c>
      <c r="B748" s="597" t="s">
        <v>1877</v>
      </c>
      <c r="C748" s="707">
        <v>91000000</v>
      </c>
      <c r="D748" s="593" t="s">
        <v>4</v>
      </c>
      <c r="I748" s="334"/>
    </row>
    <row r="749" spans="1:9" s="366" customFormat="1" ht="12.75" customHeight="1">
      <c r="A749" s="616">
        <f t="shared" si="23"/>
        <v>442</v>
      </c>
      <c r="B749" s="597" t="s">
        <v>1880</v>
      </c>
      <c r="C749" s="707">
        <v>19425000</v>
      </c>
      <c r="D749" s="593" t="s">
        <v>4</v>
      </c>
      <c r="I749" s="334"/>
    </row>
    <row r="750" spans="1:9" s="366" customFormat="1" ht="12.75" customHeight="1">
      <c r="A750" s="709">
        <f t="shared" si="23"/>
        <v>443</v>
      </c>
      <c r="B750" s="708" t="s">
        <v>1883</v>
      </c>
      <c r="C750" s="707">
        <v>14000000</v>
      </c>
      <c r="D750" s="710" t="s">
        <v>4</v>
      </c>
      <c r="I750" s="334"/>
    </row>
    <row r="751" spans="1:9">
      <c r="A751" s="711"/>
      <c r="B751" s="703"/>
      <c r="C751" s="704"/>
      <c r="D751" s="712"/>
    </row>
    <row r="752" spans="1:9" s="348" customFormat="1">
      <c r="A752" s="713" t="s">
        <v>2103</v>
      </c>
      <c r="B752" s="714" t="s">
        <v>2104</v>
      </c>
      <c r="C752" s="598"/>
      <c r="D752" s="596"/>
      <c r="I752" s="334"/>
    </row>
    <row r="753" spans="1:9" s="348" customFormat="1">
      <c r="A753" s="715" t="s">
        <v>2039</v>
      </c>
      <c r="B753" s="714" t="s">
        <v>2105</v>
      </c>
      <c r="C753" s="598"/>
      <c r="D753" s="596"/>
      <c r="I753" s="334"/>
    </row>
    <row r="754" spans="1:9" s="348" customFormat="1">
      <c r="A754" s="716">
        <v>1</v>
      </c>
      <c r="B754" s="597" t="s">
        <v>2106</v>
      </c>
      <c r="C754" s="598">
        <f>100000*20*10</f>
        <v>20000000</v>
      </c>
      <c r="D754" s="596" t="s">
        <v>6</v>
      </c>
      <c r="I754" s="334"/>
    </row>
    <row r="755" spans="1:9" s="348" customFormat="1">
      <c r="A755" s="709">
        <f t="shared" ref="A755:A819" si="24">1+A754</f>
        <v>2</v>
      </c>
      <c r="B755" s="597" t="s">
        <v>2107</v>
      </c>
      <c r="C755" s="598">
        <f>1000000*1.1</f>
        <v>1100000</v>
      </c>
      <c r="D755" s="596" t="s">
        <v>2108</v>
      </c>
      <c r="I755" s="334"/>
    </row>
    <row r="756" spans="1:9" s="348" customFormat="1">
      <c r="A756" s="709">
        <f t="shared" si="24"/>
        <v>3</v>
      </c>
      <c r="B756" s="717" t="s">
        <v>2109</v>
      </c>
      <c r="C756" s="718">
        <f>500000*1.1</f>
        <v>550000</v>
      </c>
      <c r="D756" s="719" t="s">
        <v>2110</v>
      </c>
      <c r="I756" s="334"/>
    </row>
    <row r="757" spans="1:9" s="348" customFormat="1">
      <c r="A757" s="715" t="s">
        <v>2039</v>
      </c>
      <c r="B757" s="714" t="s">
        <v>2111</v>
      </c>
      <c r="C757" s="598"/>
      <c r="D757" s="596"/>
      <c r="I757" s="334"/>
    </row>
    <row r="758" spans="1:9" s="348" customFormat="1">
      <c r="A758" s="709">
        <f>1+A756</f>
        <v>4</v>
      </c>
      <c r="B758" s="597" t="s">
        <v>231</v>
      </c>
      <c r="C758" s="720">
        <v>7500000</v>
      </c>
      <c r="D758" s="596" t="s">
        <v>217</v>
      </c>
      <c r="I758" s="334"/>
    </row>
    <row r="759" spans="1:9" s="348" customFormat="1">
      <c r="A759" s="709">
        <f t="shared" si="24"/>
        <v>5</v>
      </c>
      <c r="B759" s="597" t="s">
        <v>232</v>
      </c>
      <c r="C759" s="302">
        <f>0.15*3*5*2500000</f>
        <v>5625000</v>
      </c>
      <c r="D759" s="596" t="s">
        <v>219</v>
      </c>
      <c r="I759" s="334"/>
    </row>
    <row r="760" spans="1:9" s="348" customFormat="1">
      <c r="A760" s="709">
        <f t="shared" si="24"/>
        <v>6</v>
      </c>
      <c r="B760" s="597" t="s">
        <v>233</v>
      </c>
      <c r="C760" s="598">
        <v>7500000</v>
      </c>
      <c r="D760" s="596" t="s">
        <v>219</v>
      </c>
      <c r="I760" s="334"/>
    </row>
    <row r="761" spans="1:9" s="348" customFormat="1">
      <c r="A761" s="709">
        <f t="shared" si="24"/>
        <v>7</v>
      </c>
      <c r="B761" s="597" t="s">
        <v>2112</v>
      </c>
      <c r="C761" s="598">
        <v>25000000</v>
      </c>
      <c r="D761" s="596" t="s">
        <v>219</v>
      </c>
      <c r="I761" s="334"/>
    </row>
    <row r="762" spans="1:9" s="348" customFormat="1">
      <c r="A762" s="709"/>
      <c r="B762" s="597"/>
      <c r="C762" s="598"/>
      <c r="D762" s="596"/>
      <c r="I762" s="334"/>
    </row>
    <row r="763" spans="1:9" s="348" customFormat="1" ht="14.5" customHeight="1">
      <c r="A763" s="715" t="s">
        <v>2039</v>
      </c>
      <c r="B763" s="714" t="s">
        <v>185</v>
      </c>
      <c r="C763" s="598"/>
      <c r="D763" s="596"/>
      <c r="I763" s="334"/>
    </row>
    <row r="764" spans="1:9" s="348" customFormat="1">
      <c r="A764" s="709">
        <f>1+A761</f>
        <v>8</v>
      </c>
      <c r="B764" s="721" t="s">
        <v>187</v>
      </c>
      <c r="C764" s="722">
        <v>100000</v>
      </c>
      <c r="D764" s="699" t="s">
        <v>186</v>
      </c>
      <c r="I764" s="334"/>
    </row>
    <row r="765" spans="1:9" s="348" customFormat="1">
      <c r="A765" s="709">
        <f t="shared" si="24"/>
        <v>9</v>
      </c>
      <c r="B765" s="721" t="s">
        <v>189</v>
      </c>
      <c r="C765" s="722">
        <v>5000</v>
      </c>
      <c r="D765" s="699" t="s">
        <v>188</v>
      </c>
      <c r="I765" s="334"/>
    </row>
    <row r="766" spans="1:9" s="348" customFormat="1">
      <c r="A766" s="709">
        <f>1+A765</f>
        <v>10</v>
      </c>
      <c r="B766" s="721" t="s">
        <v>191</v>
      </c>
      <c r="C766" s="723">
        <v>22000</v>
      </c>
      <c r="D766" s="699" t="s">
        <v>190</v>
      </c>
      <c r="I766" s="334"/>
    </row>
    <row r="767" spans="1:9" s="348" customFormat="1">
      <c r="A767" s="709">
        <f t="shared" ref="A767:A783" si="25">1+A766</f>
        <v>11</v>
      </c>
      <c r="B767" s="721" t="s">
        <v>192</v>
      </c>
      <c r="C767" s="722">
        <v>8400000</v>
      </c>
      <c r="D767" s="699" t="s">
        <v>8</v>
      </c>
      <c r="G767" s="723"/>
      <c r="I767" s="334"/>
    </row>
    <row r="768" spans="1:9" s="348" customFormat="1">
      <c r="A768" s="709">
        <f t="shared" si="25"/>
        <v>12</v>
      </c>
      <c r="B768" s="721" t="s">
        <v>193</v>
      </c>
      <c r="C768" s="722">
        <v>6000000</v>
      </c>
      <c r="D768" s="699" t="s">
        <v>8</v>
      </c>
      <c r="I768" s="334"/>
    </row>
    <row r="769" spans="1:9" s="348" customFormat="1">
      <c r="A769" s="709">
        <f t="shared" si="25"/>
        <v>13</v>
      </c>
      <c r="B769" s="721" t="s">
        <v>194</v>
      </c>
      <c r="C769" s="722">
        <v>8400000</v>
      </c>
      <c r="D769" s="699" t="s">
        <v>8</v>
      </c>
      <c r="I769" s="334"/>
    </row>
    <row r="770" spans="1:9" s="348" customFormat="1">
      <c r="A770" s="709">
        <f t="shared" si="25"/>
        <v>14</v>
      </c>
      <c r="B770" s="721" t="s">
        <v>195</v>
      </c>
      <c r="C770" s="722">
        <v>900000</v>
      </c>
      <c r="D770" s="699" t="s">
        <v>8</v>
      </c>
      <c r="I770" s="334"/>
    </row>
    <row r="771" spans="1:9" s="348" customFormat="1">
      <c r="A771" s="709">
        <f t="shared" si="25"/>
        <v>15</v>
      </c>
      <c r="B771" s="721" t="s">
        <v>197</v>
      </c>
      <c r="C771" s="722">
        <v>65000</v>
      </c>
      <c r="D771" s="699" t="s">
        <v>196</v>
      </c>
      <c r="I771" s="334"/>
    </row>
    <row r="772" spans="1:9" s="348" customFormat="1">
      <c r="A772" s="709">
        <f t="shared" si="25"/>
        <v>16</v>
      </c>
      <c r="B772" s="721" t="s">
        <v>198</v>
      </c>
      <c r="C772" s="722">
        <v>55000</v>
      </c>
      <c r="D772" s="699" t="s">
        <v>196</v>
      </c>
      <c r="I772" s="334"/>
    </row>
    <row r="773" spans="1:9" s="348" customFormat="1">
      <c r="A773" s="709">
        <f t="shared" si="25"/>
        <v>17</v>
      </c>
      <c r="B773" s="721" t="s">
        <v>199</v>
      </c>
      <c r="C773" s="722">
        <v>10000</v>
      </c>
      <c r="D773" s="699" t="s">
        <v>196</v>
      </c>
      <c r="I773" s="334"/>
    </row>
    <row r="774" spans="1:9" s="348" customFormat="1">
      <c r="A774" s="709">
        <f t="shared" si="25"/>
        <v>18</v>
      </c>
      <c r="B774" s="721" t="s">
        <v>200</v>
      </c>
      <c r="C774" s="722">
        <v>5000</v>
      </c>
      <c r="D774" s="699" t="s">
        <v>196</v>
      </c>
      <c r="I774" s="334"/>
    </row>
    <row r="775" spans="1:9" s="348" customFormat="1">
      <c r="A775" s="709">
        <f t="shared" si="25"/>
        <v>19</v>
      </c>
      <c r="B775" s="721" t="s">
        <v>201</v>
      </c>
      <c r="C775" s="722">
        <v>30000</v>
      </c>
      <c r="D775" s="699" t="s">
        <v>196</v>
      </c>
      <c r="I775" s="334"/>
    </row>
    <row r="776" spans="1:9" s="348" customFormat="1">
      <c r="A776" s="709">
        <f t="shared" si="25"/>
        <v>20</v>
      </c>
      <c r="B776" s="721" t="s">
        <v>202</v>
      </c>
      <c r="C776" s="722">
        <v>180000</v>
      </c>
      <c r="D776" s="699" t="s">
        <v>196</v>
      </c>
      <c r="I776" s="334"/>
    </row>
    <row r="777" spans="1:9" s="348" customFormat="1">
      <c r="A777" s="709">
        <f t="shared" si="25"/>
        <v>21</v>
      </c>
      <c r="B777" s="721" t="s">
        <v>203</v>
      </c>
      <c r="C777" s="722">
        <v>5000</v>
      </c>
      <c r="D777" s="699" t="s">
        <v>196</v>
      </c>
      <c r="I777" s="334"/>
    </row>
    <row r="778" spans="1:9" s="348" customFormat="1">
      <c r="A778" s="709">
        <f t="shared" si="25"/>
        <v>22</v>
      </c>
      <c r="B778" s="721" t="s">
        <v>204</v>
      </c>
      <c r="C778" s="722">
        <v>90000</v>
      </c>
      <c r="D778" s="699" t="s">
        <v>196</v>
      </c>
      <c r="I778" s="334"/>
    </row>
    <row r="779" spans="1:9" s="348" customFormat="1">
      <c r="A779" s="709">
        <f t="shared" si="25"/>
        <v>23</v>
      </c>
      <c r="B779" s="721" t="s">
        <v>205</v>
      </c>
      <c r="C779" s="722">
        <v>200000</v>
      </c>
      <c r="D779" s="699" t="s">
        <v>8</v>
      </c>
      <c r="I779" s="334"/>
    </row>
    <row r="780" spans="1:9" s="348" customFormat="1">
      <c r="A780" s="709">
        <f t="shared" si="25"/>
        <v>24</v>
      </c>
      <c r="B780" s="721" t="s">
        <v>206</v>
      </c>
      <c r="C780" s="722">
        <v>85000</v>
      </c>
      <c r="D780" s="699" t="s">
        <v>196</v>
      </c>
      <c r="I780" s="334"/>
    </row>
    <row r="781" spans="1:9" s="348" customFormat="1">
      <c r="A781" s="709">
        <f t="shared" si="25"/>
        <v>25</v>
      </c>
      <c r="B781" s="721" t="s">
        <v>207</v>
      </c>
      <c r="C781" s="722">
        <v>1100000</v>
      </c>
      <c r="D781" s="699" t="s">
        <v>8</v>
      </c>
      <c r="I781" s="334"/>
    </row>
    <row r="782" spans="1:9" s="348" customFormat="1">
      <c r="A782" s="709">
        <f t="shared" si="25"/>
        <v>26</v>
      </c>
      <c r="B782" s="721" t="s">
        <v>208</v>
      </c>
      <c r="C782" s="722">
        <f>(55555000000*0.8)*0.001</f>
        <v>44444000</v>
      </c>
      <c r="D782" s="699" t="s">
        <v>8</v>
      </c>
      <c r="I782" s="334"/>
    </row>
    <row r="783" spans="1:9" s="348" customFormat="1" ht="13.5" thickBot="1">
      <c r="A783" s="724">
        <f t="shared" si="25"/>
        <v>27</v>
      </c>
      <c r="B783" s="725" t="s">
        <v>209</v>
      </c>
      <c r="C783" s="726">
        <v>3000000</v>
      </c>
      <c r="D783" s="727" t="s">
        <v>4</v>
      </c>
      <c r="I783" s="334"/>
    </row>
    <row r="784" spans="1:9" s="348" customFormat="1">
      <c r="A784" s="728"/>
      <c r="B784" s="729"/>
      <c r="C784" s="730"/>
      <c r="D784" s="731"/>
      <c r="I784" s="334"/>
    </row>
    <row r="785" spans="1:9" s="348" customFormat="1">
      <c r="A785" s="715" t="s">
        <v>2039</v>
      </c>
      <c r="B785" s="714" t="s">
        <v>2113</v>
      </c>
      <c r="C785" s="598"/>
      <c r="D785" s="596"/>
      <c r="I785" s="334"/>
    </row>
    <row r="786" spans="1:9" s="348" customFormat="1">
      <c r="A786" s="732">
        <v>1</v>
      </c>
      <c r="B786" s="733" t="s">
        <v>218</v>
      </c>
      <c r="C786" s="723">
        <f>35000000+21500000+(60000000/6)+((30000000*4*2)/6)</f>
        <v>106500000</v>
      </c>
      <c r="D786" s="734" t="s">
        <v>217</v>
      </c>
      <c r="I786" s="334"/>
    </row>
    <row r="787" spans="1:9" s="348" customFormat="1">
      <c r="A787" s="732">
        <f>A786+1</f>
        <v>2</v>
      </c>
      <c r="B787" s="733" t="s">
        <v>220</v>
      </c>
      <c r="C787" s="723">
        <f>(3*4*3)*5100000</f>
        <v>183600000</v>
      </c>
      <c r="D787" s="734" t="s">
        <v>219</v>
      </c>
      <c r="I787" s="334"/>
    </row>
    <row r="788" spans="1:9" s="348" customFormat="1">
      <c r="A788" s="732">
        <f t="shared" ref="A788:A793" si="26">A787+1</f>
        <v>3</v>
      </c>
      <c r="B788" s="733" t="s">
        <v>221</v>
      </c>
      <c r="C788" s="735">
        <f>15000000*2</f>
        <v>30000000</v>
      </c>
      <c r="D788" s="734" t="s">
        <v>219</v>
      </c>
      <c r="I788" s="334"/>
    </row>
    <row r="789" spans="1:9" s="348" customFormat="1">
      <c r="A789" s="732">
        <f t="shared" si="26"/>
        <v>4</v>
      </c>
      <c r="B789" s="733" t="s">
        <v>222</v>
      </c>
      <c r="C789" s="736">
        <f>22500000*2</f>
        <v>45000000</v>
      </c>
      <c r="D789" s="734" t="s">
        <v>8</v>
      </c>
      <c r="I789" s="334"/>
    </row>
    <row r="790" spans="1:9" s="348" customFormat="1">
      <c r="A790" s="732">
        <f t="shared" si="26"/>
        <v>5</v>
      </c>
      <c r="B790" s="733" t="s">
        <v>224</v>
      </c>
      <c r="C790" s="735">
        <v>13600</v>
      </c>
      <c r="D790" s="734" t="s">
        <v>223</v>
      </c>
      <c r="I790" s="334"/>
    </row>
    <row r="791" spans="1:9" s="348" customFormat="1">
      <c r="A791" s="732">
        <f t="shared" si="26"/>
        <v>6</v>
      </c>
      <c r="B791" s="733" t="s">
        <v>226</v>
      </c>
      <c r="C791" s="720">
        <f>10000000*2</f>
        <v>20000000</v>
      </c>
      <c r="D791" s="734" t="s">
        <v>225</v>
      </c>
      <c r="I791" s="334"/>
    </row>
    <row r="792" spans="1:9" s="348" customFormat="1">
      <c r="A792" s="732">
        <f t="shared" si="26"/>
        <v>7</v>
      </c>
      <c r="B792" s="733" t="s">
        <v>227</v>
      </c>
      <c r="C792" s="735">
        <f>7500000*2</f>
        <v>15000000</v>
      </c>
      <c r="D792" s="734" t="s">
        <v>225</v>
      </c>
      <c r="I792" s="334"/>
    </row>
    <row r="793" spans="1:9" s="348" customFormat="1">
      <c r="A793" s="732">
        <f t="shared" si="26"/>
        <v>8</v>
      </c>
      <c r="B793" s="733" t="s">
        <v>228</v>
      </c>
      <c r="C793" s="735">
        <f>((C786/30)+(C787/300)+(C788/300)+(C789/300)+(C790*150)+(C791/30)+(C792/30))*0.01</f>
        <v>76186.666666666672</v>
      </c>
      <c r="D793" s="734" t="s">
        <v>219</v>
      </c>
      <c r="I793" s="334"/>
    </row>
    <row r="794" spans="1:9" s="348" customFormat="1">
      <c r="A794" s="732"/>
      <c r="B794" s="733" t="s">
        <v>2114</v>
      </c>
      <c r="C794" s="735">
        <f>80000000+((12500000*2)/6)</f>
        <v>84166666.666666672</v>
      </c>
      <c r="D794" s="734" t="s">
        <v>217</v>
      </c>
      <c r="I794" s="334"/>
    </row>
    <row r="795" spans="1:9" s="348" customFormat="1">
      <c r="A795" s="732"/>
      <c r="B795" s="733"/>
      <c r="C795" s="735"/>
      <c r="D795" s="734"/>
      <c r="I795" s="334"/>
    </row>
    <row r="796" spans="1:9" s="348" customFormat="1">
      <c r="A796" s="715" t="s">
        <v>2039</v>
      </c>
      <c r="B796" s="714" t="s">
        <v>2115</v>
      </c>
      <c r="C796" s="598"/>
      <c r="D796" s="596"/>
      <c r="I796" s="334"/>
    </row>
    <row r="797" spans="1:9" s="348" customFormat="1">
      <c r="A797" s="716">
        <v>1</v>
      </c>
      <c r="B797" s="737" t="s">
        <v>2116</v>
      </c>
      <c r="C797" s="718">
        <f>400000*1.1</f>
        <v>440000.00000000006</v>
      </c>
      <c r="D797" s="738" t="s">
        <v>441</v>
      </c>
      <c r="I797" s="334"/>
    </row>
    <row r="798" spans="1:9" s="348" customFormat="1">
      <c r="A798" s="709">
        <f t="shared" si="24"/>
        <v>2</v>
      </c>
      <c r="B798" s="739" t="s">
        <v>2117</v>
      </c>
      <c r="C798" s="718">
        <f>520000*1.1</f>
        <v>572000</v>
      </c>
      <c r="D798" s="738" t="s">
        <v>441</v>
      </c>
      <c r="I798" s="334"/>
    </row>
    <row r="799" spans="1:9" s="348" customFormat="1">
      <c r="A799" s="709">
        <f t="shared" si="24"/>
        <v>3</v>
      </c>
      <c r="B799" s="739" t="s">
        <v>2118</v>
      </c>
      <c r="C799" s="718">
        <f>275000*1.1</f>
        <v>302500</v>
      </c>
      <c r="D799" s="738" t="s">
        <v>441</v>
      </c>
      <c r="I799" s="334"/>
    </row>
    <row r="800" spans="1:9" s="348" customFormat="1">
      <c r="A800" s="709">
        <f t="shared" si="24"/>
        <v>4</v>
      </c>
      <c r="B800" s="739" t="s">
        <v>2119</v>
      </c>
      <c r="C800" s="718">
        <f>300000*1.1</f>
        <v>330000</v>
      </c>
      <c r="D800" s="738" t="s">
        <v>441</v>
      </c>
      <c r="I800" s="334"/>
    </row>
    <row r="801" spans="1:9" s="348" customFormat="1">
      <c r="A801" s="709">
        <f t="shared" si="24"/>
        <v>5</v>
      </c>
      <c r="B801" s="740" t="s">
        <v>339</v>
      </c>
      <c r="C801" s="722">
        <v>55000</v>
      </c>
      <c r="D801" s="699" t="s">
        <v>8</v>
      </c>
      <c r="I801" s="334"/>
    </row>
    <row r="802" spans="1:9" s="348" customFormat="1">
      <c r="A802" s="709">
        <f t="shared" si="24"/>
        <v>6</v>
      </c>
      <c r="B802" s="737" t="s">
        <v>2120</v>
      </c>
      <c r="C802" s="718">
        <f>(2743500/25)+10000</f>
        <v>119740</v>
      </c>
      <c r="D802" s="741" t="s">
        <v>441</v>
      </c>
      <c r="I802" s="334"/>
    </row>
    <row r="803" spans="1:9" s="348" customFormat="1">
      <c r="A803" s="709">
        <f t="shared" si="24"/>
        <v>7</v>
      </c>
      <c r="B803" s="742" t="s">
        <v>2121</v>
      </c>
      <c r="C803" s="718">
        <f>39000*4</f>
        <v>156000</v>
      </c>
      <c r="D803" s="743" t="s">
        <v>682</v>
      </c>
      <c r="I803" s="334"/>
    </row>
    <row r="804" spans="1:9" s="348" customFormat="1">
      <c r="A804" s="709">
        <f t="shared" si="24"/>
        <v>8</v>
      </c>
      <c r="B804" s="1274" t="s">
        <v>3513</v>
      </c>
      <c r="C804" s="1273">
        <f>6*12500</f>
        <v>75000</v>
      </c>
      <c r="D804" s="743" t="s">
        <v>163</v>
      </c>
      <c r="I804" s="334"/>
    </row>
    <row r="805" spans="1:9" s="348" customFormat="1">
      <c r="A805" s="709">
        <f t="shared" si="24"/>
        <v>9</v>
      </c>
      <c r="B805" s="742" t="s">
        <v>2122</v>
      </c>
      <c r="C805" s="718">
        <v>160000</v>
      </c>
      <c r="D805" s="743" t="s">
        <v>2123</v>
      </c>
      <c r="I805" s="334"/>
    </row>
    <row r="806" spans="1:9" s="348" customFormat="1">
      <c r="A806" s="709">
        <f t="shared" si="24"/>
        <v>10</v>
      </c>
      <c r="B806" s="742" t="s">
        <v>2124</v>
      </c>
      <c r="C806" s="718">
        <v>190000</v>
      </c>
      <c r="D806" s="596" t="s">
        <v>190</v>
      </c>
      <c r="I806" s="334"/>
    </row>
    <row r="807" spans="1:9" s="348" customFormat="1">
      <c r="A807" s="709">
        <f t="shared" si="24"/>
        <v>11</v>
      </c>
      <c r="B807" s="742" t="s">
        <v>2125</v>
      </c>
      <c r="C807" s="718">
        <v>800000</v>
      </c>
      <c r="D807" s="743" t="s">
        <v>4</v>
      </c>
      <c r="I807" s="334"/>
    </row>
    <row r="808" spans="1:9" s="348" customFormat="1">
      <c r="A808" s="709"/>
      <c r="B808" s="597" t="s">
        <v>3248</v>
      </c>
      <c r="C808" s="598">
        <v>425000</v>
      </c>
      <c r="D808" s="743" t="s">
        <v>4</v>
      </c>
      <c r="I808" s="334"/>
    </row>
    <row r="809" spans="1:9" s="348" customFormat="1">
      <c r="A809" s="715" t="s">
        <v>2039</v>
      </c>
      <c r="B809" s="714" t="s">
        <v>2126</v>
      </c>
      <c r="C809" s="598"/>
      <c r="D809" s="596"/>
      <c r="I809" s="334"/>
    </row>
    <row r="810" spans="1:9" s="348" customFormat="1">
      <c r="A810" s="709">
        <v>1</v>
      </c>
      <c r="B810" s="597" t="s">
        <v>765</v>
      </c>
      <c r="C810" s="744">
        <v>245000</v>
      </c>
      <c r="D810" s="699" t="s">
        <v>441</v>
      </c>
      <c r="I810" s="334"/>
    </row>
    <row r="811" spans="1:9" s="348" customFormat="1">
      <c r="A811" s="709">
        <f t="shared" si="24"/>
        <v>2</v>
      </c>
      <c r="B811" s="745" t="s">
        <v>768</v>
      </c>
      <c r="C811" s="722">
        <v>1400000</v>
      </c>
      <c r="D811" s="699" t="s">
        <v>767</v>
      </c>
      <c r="I811" s="334"/>
    </row>
    <row r="812" spans="1:9" s="348" customFormat="1">
      <c r="A812" s="709">
        <f t="shared" si="24"/>
        <v>3</v>
      </c>
      <c r="B812" s="597" t="s">
        <v>774</v>
      </c>
      <c r="C812" s="746">
        <v>480000</v>
      </c>
      <c r="D812" s="699" t="s">
        <v>186</v>
      </c>
      <c r="I812" s="334"/>
    </row>
    <row r="813" spans="1:9" s="348" customFormat="1">
      <c r="A813" s="709">
        <f t="shared" si="24"/>
        <v>4</v>
      </c>
      <c r="B813" s="597" t="s">
        <v>778</v>
      </c>
      <c r="C813" s="744">
        <v>238000</v>
      </c>
      <c r="D813" s="699" t="s">
        <v>441</v>
      </c>
      <c r="I813" s="334"/>
    </row>
    <row r="814" spans="1:9" s="348" customFormat="1">
      <c r="A814" s="709">
        <f t="shared" si="24"/>
        <v>5</v>
      </c>
      <c r="B814" s="745" t="s">
        <v>782</v>
      </c>
      <c r="C814" s="744">
        <f>4500000*1*2.15</f>
        <v>9675000</v>
      </c>
      <c r="D814" s="699" t="s">
        <v>4</v>
      </c>
      <c r="I814" s="334"/>
    </row>
    <row r="815" spans="1:9" s="348" customFormat="1">
      <c r="A815" s="709">
        <f t="shared" si="24"/>
        <v>6</v>
      </c>
      <c r="B815" s="745" t="s">
        <v>783</v>
      </c>
      <c r="C815" s="744">
        <f>SUM(C814)*0.15</f>
        <v>1451250</v>
      </c>
      <c r="D815" s="699" t="s">
        <v>219</v>
      </c>
      <c r="I815" s="334"/>
    </row>
    <row r="816" spans="1:9" s="348" customFormat="1">
      <c r="A816" s="709">
        <f t="shared" si="24"/>
        <v>7</v>
      </c>
      <c r="B816" s="745" t="s">
        <v>785</v>
      </c>
      <c r="C816" s="746">
        <v>459000</v>
      </c>
      <c r="D816" s="699" t="s">
        <v>219</v>
      </c>
      <c r="I816" s="334"/>
    </row>
    <row r="817" spans="1:9" s="348" customFormat="1">
      <c r="A817" s="709">
        <f t="shared" si="24"/>
        <v>8</v>
      </c>
      <c r="B817" s="745" t="s">
        <v>789</v>
      </c>
      <c r="C817" s="746">
        <v>3500000</v>
      </c>
      <c r="D817" s="699" t="s">
        <v>190</v>
      </c>
      <c r="I817" s="334"/>
    </row>
    <row r="818" spans="1:9" s="348" customFormat="1">
      <c r="A818" s="709">
        <f t="shared" si="24"/>
        <v>9</v>
      </c>
      <c r="B818" s="597" t="s">
        <v>800</v>
      </c>
      <c r="C818" s="744">
        <v>85000</v>
      </c>
      <c r="D818" s="699" t="s">
        <v>441</v>
      </c>
      <c r="I818" s="334"/>
    </row>
    <row r="819" spans="1:9" s="348" customFormat="1">
      <c r="A819" s="709">
        <f t="shared" si="24"/>
        <v>10</v>
      </c>
      <c r="B819" s="745" t="s">
        <v>3398</v>
      </c>
      <c r="C819" s="744">
        <f>420000/6</f>
        <v>70000</v>
      </c>
      <c r="D819" s="699" t="s">
        <v>441</v>
      </c>
      <c r="I819" s="334"/>
    </row>
    <row r="820" spans="1:9" s="348" customFormat="1">
      <c r="A820" s="709">
        <f t="shared" ref="A820:A848" si="27">1+A819</f>
        <v>11</v>
      </c>
      <c r="B820" s="747" t="s">
        <v>2127</v>
      </c>
      <c r="C820" s="748">
        <f>6.85*3.2*1200000*1.1</f>
        <v>28934400.000000007</v>
      </c>
      <c r="D820" s="749" t="s">
        <v>6</v>
      </c>
      <c r="I820" s="334"/>
    </row>
    <row r="821" spans="1:9" s="348" customFormat="1">
      <c r="A821" s="709">
        <f t="shared" si="27"/>
        <v>12</v>
      </c>
      <c r="B821" s="750" t="s">
        <v>2128</v>
      </c>
      <c r="C821" s="751">
        <f>5.45*0.35*1200000*1.1</f>
        <v>2517900</v>
      </c>
      <c r="D821" s="749" t="s">
        <v>6</v>
      </c>
      <c r="I821" s="334"/>
    </row>
    <row r="822" spans="1:9" s="348" customFormat="1">
      <c r="A822" s="709">
        <f t="shared" si="27"/>
        <v>13</v>
      </c>
      <c r="B822" s="750" t="s">
        <v>2129</v>
      </c>
      <c r="C822" s="751">
        <f>3.55*0.35*1200000*1.1</f>
        <v>1640100.0000000002</v>
      </c>
      <c r="D822" s="749" t="s">
        <v>6</v>
      </c>
      <c r="I822" s="334"/>
    </row>
    <row r="823" spans="1:9" s="348" customFormat="1">
      <c r="A823" s="709"/>
      <c r="B823" s="750"/>
      <c r="C823" s="751"/>
      <c r="D823" s="749"/>
      <c r="I823" s="334"/>
    </row>
    <row r="824" spans="1:9" s="348" customFormat="1">
      <c r="A824" s="715" t="s">
        <v>2039</v>
      </c>
      <c r="B824" s="714" t="s">
        <v>2130</v>
      </c>
      <c r="C824" s="598"/>
      <c r="D824" s="596"/>
      <c r="I824" s="334"/>
    </row>
    <row r="825" spans="1:9" s="348" customFormat="1" ht="15">
      <c r="A825" s="709">
        <v>1</v>
      </c>
      <c r="B825" s="752" t="s">
        <v>2131</v>
      </c>
      <c r="C825" s="751">
        <f>380000*1.12</f>
        <v>425600.00000000006</v>
      </c>
      <c r="D825" s="753" t="s">
        <v>2132</v>
      </c>
      <c r="I825" s="334"/>
    </row>
    <row r="826" spans="1:9" s="348" customFormat="1" ht="15">
      <c r="A826" s="709">
        <f t="shared" si="27"/>
        <v>2</v>
      </c>
      <c r="B826" s="752" t="s">
        <v>2133</v>
      </c>
      <c r="C826" s="751">
        <f>350000+(105000/4)</f>
        <v>376250</v>
      </c>
      <c r="D826" s="753" t="s">
        <v>2132</v>
      </c>
      <c r="I826" s="334"/>
    </row>
    <row r="827" spans="1:9" s="348" customFormat="1">
      <c r="A827" s="709">
        <f t="shared" si="27"/>
        <v>3</v>
      </c>
      <c r="B827" s="721" t="s">
        <v>289</v>
      </c>
      <c r="C827" s="722">
        <v>0</v>
      </c>
      <c r="D827" s="699" t="s">
        <v>186</v>
      </c>
      <c r="I827" s="334"/>
    </row>
    <row r="828" spans="1:9" s="348" customFormat="1">
      <c r="A828" s="709">
        <f t="shared" si="27"/>
        <v>4</v>
      </c>
      <c r="B828" s="752" t="s">
        <v>2134</v>
      </c>
      <c r="C828" s="751">
        <v>155000</v>
      </c>
      <c r="D828" s="753" t="s">
        <v>441</v>
      </c>
      <c r="I828" s="334"/>
    </row>
    <row r="829" spans="1:9" s="348" customFormat="1">
      <c r="A829" s="709">
        <f t="shared" si="27"/>
        <v>5</v>
      </c>
      <c r="B829" s="721" t="s">
        <v>701</v>
      </c>
      <c r="C829" s="754">
        <v>115000</v>
      </c>
      <c r="D829" s="699" t="s">
        <v>190</v>
      </c>
      <c r="I829" s="334"/>
    </row>
    <row r="830" spans="1:9" s="348" customFormat="1">
      <c r="A830" s="709">
        <f t="shared" si="27"/>
        <v>6</v>
      </c>
      <c r="B830" s="721" t="s">
        <v>703</v>
      </c>
      <c r="C830" s="754">
        <v>15000</v>
      </c>
      <c r="D830" s="699" t="s">
        <v>702</v>
      </c>
      <c r="I830" s="334"/>
    </row>
    <row r="831" spans="1:9" s="348" customFormat="1">
      <c r="A831" s="709">
        <f t="shared" si="27"/>
        <v>7</v>
      </c>
      <c r="B831" s="745" t="s">
        <v>704</v>
      </c>
      <c r="C831" s="722"/>
      <c r="D831" s="699" t="s">
        <v>219</v>
      </c>
      <c r="I831" s="334"/>
    </row>
    <row r="832" spans="1:9" s="348" customFormat="1">
      <c r="A832" s="709">
        <f t="shared" si="27"/>
        <v>8</v>
      </c>
      <c r="B832" s="752" t="s">
        <v>2135</v>
      </c>
      <c r="C832" s="751">
        <f>96000*(1/0.6)</f>
        <v>160000</v>
      </c>
      <c r="D832" s="753" t="s">
        <v>441</v>
      </c>
      <c r="I832" s="334"/>
    </row>
    <row r="833" spans="1:9" s="348" customFormat="1">
      <c r="A833" s="709">
        <f t="shared" si="27"/>
        <v>9</v>
      </c>
      <c r="B833" s="740" t="s">
        <v>507</v>
      </c>
      <c r="C833" s="751">
        <f>40500*(1/0.6)</f>
        <v>67500</v>
      </c>
      <c r="D833" s="699" t="s">
        <v>441</v>
      </c>
      <c r="I833" s="334"/>
    </row>
    <row r="834" spans="1:9" s="348" customFormat="1">
      <c r="A834" s="709">
        <f t="shared" si="27"/>
        <v>10</v>
      </c>
      <c r="B834" s="740" t="s">
        <v>2295</v>
      </c>
      <c r="C834" s="751">
        <v>55000</v>
      </c>
      <c r="D834" s="699" t="s">
        <v>441</v>
      </c>
      <c r="I834" s="334"/>
    </row>
    <row r="835" spans="1:9" s="348" customFormat="1" ht="15">
      <c r="A835" s="709">
        <f t="shared" si="27"/>
        <v>11</v>
      </c>
      <c r="B835" s="755" t="s">
        <v>2136</v>
      </c>
      <c r="C835" s="751">
        <f>258000+('Hrg Sat'!$G$141*2)</f>
        <v>309914</v>
      </c>
      <c r="D835" s="753" t="s">
        <v>2132</v>
      </c>
      <c r="I835" s="334"/>
    </row>
    <row r="836" spans="1:9" s="348" customFormat="1" ht="15">
      <c r="A836" s="709">
        <f t="shared" si="27"/>
        <v>12</v>
      </c>
      <c r="B836" s="752" t="s">
        <v>2137</v>
      </c>
      <c r="C836" s="751">
        <v>75000</v>
      </c>
      <c r="D836" s="753" t="s">
        <v>2132</v>
      </c>
      <c r="I836" s="334"/>
    </row>
    <row r="837" spans="1:9" s="348" customFormat="1">
      <c r="A837" s="709">
        <f t="shared" si="27"/>
        <v>13</v>
      </c>
      <c r="B837" s="755" t="s">
        <v>2138</v>
      </c>
      <c r="C837" s="751">
        <f>(345000/6)+('Hrg Sat'!G148*0.3)</f>
        <v>69595.7</v>
      </c>
      <c r="D837" s="753" t="s">
        <v>441</v>
      </c>
      <c r="I837" s="334"/>
    </row>
    <row r="838" spans="1:9" s="348" customFormat="1" ht="15">
      <c r="A838" s="709">
        <f t="shared" si="27"/>
        <v>14</v>
      </c>
      <c r="B838" s="755" t="s">
        <v>2139</v>
      </c>
      <c r="C838" s="748">
        <f>'Hrg Sat'!$G$100+(('Hrg Sat'!G83)*0.75)</f>
        <v>473284</v>
      </c>
      <c r="D838" s="753" t="s">
        <v>2132</v>
      </c>
      <c r="I838" s="334"/>
    </row>
    <row r="839" spans="1:9" s="348" customFormat="1">
      <c r="A839" s="709"/>
      <c r="B839" s="755" t="s">
        <v>4534</v>
      </c>
      <c r="C839" s="598">
        <v>250000</v>
      </c>
      <c r="D839" s="596" t="s">
        <v>4536</v>
      </c>
      <c r="I839" s="334"/>
    </row>
    <row r="840" spans="1:9" s="348" customFormat="1">
      <c r="A840" s="709"/>
      <c r="B840" s="714" t="s">
        <v>2140</v>
      </c>
      <c r="C840" s="598"/>
      <c r="D840" s="596"/>
      <c r="I840" s="334"/>
    </row>
    <row r="841" spans="1:9" s="348" customFormat="1">
      <c r="A841" s="709">
        <f t="shared" si="27"/>
        <v>1</v>
      </c>
      <c r="B841" s="756" t="s">
        <v>2141</v>
      </c>
      <c r="C841" s="751">
        <v>2110000</v>
      </c>
      <c r="D841" s="757" t="s">
        <v>682</v>
      </c>
      <c r="I841" s="334"/>
    </row>
    <row r="842" spans="1:9" s="348" customFormat="1">
      <c r="A842" s="709">
        <f t="shared" si="27"/>
        <v>2</v>
      </c>
      <c r="B842" s="756" t="s">
        <v>2142</v>
      </c>
      <c r="C842" s="751">
        <f>350000+85000+750000</f>
        <v>1185000</v>
      </c>
      <c r="D842" s="757" t="s">
        <v>682</v>
      </c>
      <c r="I842" s="334"/>
    </row>
    <row r="843" spans="1:9" s="348" customFormat="1">
      <c r="A843" s="709">
        <f t="shared" si="27"/>
        <v>3</v>
      </c>
      <c r="B843" s="756" t="s">
        <v>2143</v>
      </c>
      <c r="C843" s="751">
        <f>380000+17500</f>
        <v>397500</v>
      </c>
      <c r="D843" s="757" t="s">
        <v>682</v>
      </c>
      <c r="I843" s="334"/>
    </row>
    <row r="844" spans="1:9" s="348" customFormat="1">
      <c r="A844" s="709">
        <f t="shared" si="27"/>
        <v>4</v>
      </c>
      <c r="B844" s="756" t="s">
        <v>2144</v>
      </c>
      <c r="C844" s="751">
        <f>5500000+250000</f>
        <v>5750000</v>
      </c>
      <c r="D844" s="757" t="s">
        <v>682</v>
      </c>
      <c r="I844" s="334"/>
    </row>
    <row r="845" spans="1:9" s="348" customFormat="1" ht="15">
      <c r="A845" s="709">
        <f t="shared" si="27"/>
        <v>5</v>
      </c>
      <c r="B845" s="756" t="s">
        <v>2145</v>
      </c>
      <c r="C845" s="751">
        <v>1350000</v>
      </c>
      <c r="D845" s="753" t="s">
        <v>2132</v>
      </c>
      <c r="I845" s="334"/>
    </row>
    <row r="846" spans="1:9" s="348" customFormat="1">
      <c r="A846" s="709"/>
      <c r="B846" s="832" t="s">
        <v>2310</v>
      </c>
      <c r="C846" s="833">
        <v>485000</v>
      </c>
      <c r="D846" s="753" t="s">
        <v>682</v>
      </c>
      <c r="I846" s="334"/>
    </row>
    <row r="847" spans="1:9" s="348" customFormat="1">
      <c r="A847" s="709">
        <f>1+A845</f>
        <v>6</v>
      </c>
      <c r="B847" s="756" t="s">
        <v>2146</v>
      </c>
      <c r="C847" s="751">
        <f>780000+75000</f>
        <v>855000</v>
      </c>
      <c r="D847" s="753" t="s">
        <v>186</v>
      </c>
      <c r="I847" s="334"/>
    </row>
    <row r="848" spans="1:9" s="348" customFormat="1" ht="15">
      <c r="A848" s="709">
        <f t="shared" si="27"/>
        <v>7</v>
      </c>
      <c r="B848" s="756" t="s">
        <v>2147</v>
      </c>
      <c r="C848" s="751">
        <f>(1*0.1*C53*1.5)+'Hrg Sat'!G100+(0.6*1.5*'Hrg Sat'!G58)</f>
        <v>680724.4</v>
      </c>
      <c r="D848" s="753" t="s">
        <v>2132</v>
      </c>
      <c r="I848" s="334"/>
    </row>
    <row r="849" spans="1:9" s="348" customFormat="1">
      <c r="A849" s="709"/>
      <c r="B849" s="756"/>
      <c r="C849" s="751"/>
      <c r="D849" s="753"/>
      <c r="I849" s="334"/>
    </row>
    <row r="850" spans="1:9" s="348" customFormat="1">
      <c r="A850" s="709"/>
      <c r="B850" s="714" t="s">
        <v>2148</v>
      </c>
      <c r="C850" s="598"/>
      <c r="D850" s="596"/>
      <c r="I850" s="334"/>
    </row>
    <row r="851" spans="1:9" s="348" customFormat="1">
      <c r="A851" s="709">
        <v>1</v>
      </c>
      <c r="B851" s="752" t="s">
        <v>2149</v>
      </c>
      <c r="C851" s="758">
        <f>(90000*0.7)+(0.6*17500)+1500</f>
        <v>75000</v>
      </c>
      <c r="D851" s="753" t="s">
        <v>441</v>
      </c>
      <c r="I851" s="334"/>
    </row>
    <row r="852" spans="1:9" s="348" customFormat="1">
      <c r="A852" s="709">
        <f t="shared" ref="A852" si="28">1+A851</f>
        <v>2</v>
      </c>
      <c r="B852" s="752" t="s">
        <v>718</v>
      </c>
      <c r="C852" s="407">
        <v>23000</v>
      </c>
      <c r="D852" s="699" t="s">
        <v>190</v>
      </c>
      <c r="I852" s="334"/>
    </row>
    <row r="853" spans="1:9" s="348" customFormat="1">
      <c r="A853" s="709"/>
      <c r="B853" s="597"/>
      <c r="C853" s="598"/>
      <c r="D853" s="596"/>
      <c r="I853" s="334"/>
    </row>
    <row r="854" spans="1:9" s="348" customFormat="1">
      <c r="A854" s="709"/>
      <c r="B854" s="714" t="s">
        <v>2150</v>
      </c>
      <c r="C854" s="598"/>
      <c r="D854" s="596"/>
      <c r="I854" s="334"/>
    </row>
    <row r="855" spans="1:9" s="348" customFormat="1">
      <c r="A855" s="709">
        <v>1</v>
      </c>
      <c r="B855" s="740" t="s">
        <v>727</v>
      </c>
      <c r="C855" s="759">
        <v>15000</v>
      </c>
      <c r="D855" s="760" t="s">
        <v>441</v>
      </c>
      <c r="I855" s="334"/>
    </row>
    <row r="856" spans="1:9" s="348" customFormat="1">
      <c r="A856" s="709">
        <f>1+A855</f>
        <v>2</v>
      </c>
      <c r="B856" s="740" t="s">
        <v>728</v>
      </c>
      <c r="C856" s="759">
        <v>50000</v>
      </c>
      <c r="D856" s="760" t="s">
        <v>219</v>
      </c>
      <c r="I856" s="334"/>
    </row>
    <row r="857" spans="1:9" s="348" customFormat="1">
      <c r="A857" s="709">
        <f t="shared" ref="A857:A858" si="29">1+A856</f>
        <v>3</v>
      </c>
      <c r="B857" s="234" t="s">
        <v>728</v>
      </c>
      <c r="C857" s="759">
        <v>15000</v>
      </c>
      <c r="D857" s="760" t="s">
        <v>219</v>
      </c>
      <c r="I857" s="334"/>
    </row>
    <row r="858" spans="1:9" s="348" customFormat="1">
      <c r="A858" s="709">
        <f t="shared" si="29"/>
        <v>4</v>
      </c>
      <c r="B858" s="761" t="s">
        <v>2151</v>
      </c>
      <c r="C858" s="751">
        <f>(2500000+(600000*0.8)+300000)*5.55</f>
        <v>18204000</v>
      </c>
      <c r="D858" s="762" t="s">
        <v>441</v>
      </c>
      <c r="I858" s="334"/>
    </row>
    <row r="859" spans="1:9" s="348" customFormat="1">
      <c r="A859" s="709">
        <f>1+A858</f>
        <v>5</v>
      </c>
      <c r="B859" s="763" t="s">
        <v>2152</v>
      </c>
      <c r="C859" s="411">
        <f>165000/(2.95*0.16)</f>
        <v>349576.27118644066</v>
      </c>
      <c r="D859" s="699" t="s">
        <v>190</v>
      </c>
      <c r="I859" s="334"/>
    </row>
    <row r="860" spans="1:9" s="348" customFormat="1">
      <c r="A860" s="709"/>
      <c r="B860" s="763" t="s">
        <v>2153</v>
      </c>
      <c r="C860" s="759">
        <f>C859*0.15</f>
        <v>52436.4406779661</v>
      </c>
      <c r="D860" s="760" t="s">
        <v>219</v>
      </c>
      <c r="I860" s="334"/>
    </row>
    <row r="861" spans="1:9" s="348" customFormat="1">
      <c r="A861" s="709"/>
      <c r="B861" s="597"/>
      <c r="C861" s="598"/>
      <c r="D861" s="596"/>
      <c r="I861" s="334"/>
    </row>
    <row r="862" spans="1:9" s="348" customFormat="1">
      <c r="A862" s="709"/>
      <c r="B862" s="714" t="s">
        <v>2154</v>
      </c>
      <c r="C862" s="598"/>
      <c r="D862" s="596"/>
      <c r="I862" s="334"/>
    </row>
    <row r="863" spans="1:9" s="348" customFormat="1" ht="15">
      <c r="A863" s="709">
        <v>1</v>
      </c>
      <c r="B863" s="597" t="s">
        <v>2155</v>
      </c>
      <c r="C863" s="598"/>
      <c r="D863" s="753" t="s">
        <v>2132</v>
      </c>
      <c r="I863" s="334"/>
    </row>
    <row r="864" spans="1:9" s="348" customFormat="1">
      <c r="A864" s="713"/>
      <c r="B864" s="714" t="s">
        <v>2156</v>
      </c>
      <c r="C864" s="598"/>
      <c r="D864" s="596"/>
      <c r="I864" s="334"/>
    </row>
    <row r="865" spans="1:9" s="348" customFormat="1">
      <c r="A865" s="709">
        <v>1</v>
      </c>
      <c r="B865" s="764" t="s">
        <v>2157</v>
      </c>
      <c r="C865" s="718">
        <f>750000*1.1</f>
        <v>825000.00000000012</v>
      </c>
      <c r="D865" s="765" t="s">
        <v>441</v>
      </c>
      <c r="I865" s="334"/>
    </row>
    <row r="866" spans="1:9" s="348" customFormat="1" ht="13.5" thickBot="1">
      <c r="A866" s="724">
        <f>1+A865</f>
        <v>2</v>
      </c>
      <c r="B866" s="766" t="s">
        <v>2158</v>
      </c>
      <c r="C866" s="767">
        <f>1100000*1.1</f>
        <v>1210000</v>
      </c>
      <c r="D866" s="768" t="s">
        <v>441</v>
      </c>
      <c r="I866" s="334"/>
    </row>
    <row r="867" spans="1:9" s="348" customFormat="1">
      <c r="A867" s="769"/>
      <c r="B867" s="602"/>
      <c r="C867" s="603"/>
      <c r="D867" s="604"/>
      <c r="I867" s="334"/>
    </row>
    <row r="868" spans="1:9" s="348" customFormat="1">
      <c r="A868" s="709"/>
      <c r="B868" s="714" t="s">
        <v>2159</v>
      </c>
      <c r="C868" s="751"/>
      <c r="D868" s="770"/>
      <c r="I868" s="334"/>
    </row>
    <row r="869" spans="1:9" s="348" customFormat="1">
      <c r="A869" s="713"/>
      <c r="B869" s="714" t="s">
        <v>2160</v>
      </c>
      <c r="C869" s="598"/>
      <c r="D869" s="596"/>
      <c r="I869" s="334"/>
    </row>
    <row r="870" spans="1:9" s="348" customFormat="1">
      <c r="A870" s="709">
        <v>1</v>
      </c>
      <c r="B870" s="771" t="s">
        <v>2161</v>
      </c>
      <c r="C870" s="751">
        <f>1500000*1.1</f>
        <v>1650000.0000000002</v>
      </c>
      <c r="D870" s="593" t="s">
        <v>4</v>
      </c>
      <c r="I870" s="334"/>
    </row>
    <row r="871" spans="1:9" s="348" customFormat="1">
      <c r="A871" s="709">
        <f t="shared" ref="A871" si="30">1+A870</f>
        <v>2</v>
      </c>
      <c r="B871" s="771" t="s">
        <v>2162</v>
      </c>
      <c r="C871" s="751">
        <f>500000*1.1</f>
        <v>550000</v>
      </c>
      <c r="D871" s="593" t="s">
        <v>4</v>
      </c>
      <c r="I871" s="334"/>
    </row>
    <row r="872" spans="1:9" s="348" customFormat="1">
      <c r="A872" s="713"/>
      <c r="B872" s="597"/>
      <c r="C872" s="598"/>
      <c r="D872" s="596"/>
      <c r="I872" s="334"/>
    </row>
    <row r="873" spans="1:9" s="348" customFormat="1">
      <c r="A873" s="709"/>
      <c r="B873" s="714" t="s">
        <v>2163</v>
      </c>
      <c r="C873" s="751"/>
      <c r="D873" s="770"/>
      <c r="I873" s="334"/>
    </row>
    <row r="874" spans="1:9" s="348" customFormat="1">
      <c r="A874" s="709"/>
      <c r="B874" s="771" t="s">
        <v>2164</v>
      </c>
      <c r="C874" s="751"/>
      <c r="D874" s="753"/>
      <c r="I874" s="334"/>
    </row>
    <row r="875" spans="1:9" s="348" customFormat="1">
      <c r="A875" s="709">
        <v>1</v>
      </c>
      <c r="B875" s="771" t="s">
        <v>2165</v>
      </c>
      <c r="C875" s="772">
        <f>15000*1.15</f>
        <v>17250</v>
      </c>
      <c r="D875" s="773" t="s">
        <v>682</v>
      </c>
      <c r="I875" s="334"/>
    </row>
    <row r="876" spans="1:9" s="348" customFormat="1">
      <c r="A876" s="709">
        <f>1+A875</f>
        <v>2</v>
      </c>
      <c r="B876" s="774" t="s">
        <v>2166</v>
      </c>
      <c r="C876" s="772">
        <f>10000*1.15</f>
        <v>11500</v>
      </c>
      <c r="D876" s="773" t="s">
        <v>682</v>
      </c>
      <c r="I876" s="334"/>
    </row>
    <row r="877" spans="1:9" s="348" customFormat="1">
      <c r="A877" s="709">
        <f>1+A876</f>
        <v>3</v>
      </c>
      <c r="B877" s="774" t="s">
        <v>2167</v>
      </c>
      <c r="C877" s="772">
        <f>17000*1.15</f>
        <v>19550</v>
      </c>
      <c r="D877" s="773" t="s">
        <v>682</v>
      </c>
      <c r="I877" s="334"/>
    </row>
    <row r="878" spans="1:9" s="348" customFormat="1">
      <c r="A878" s="709">
        <f>1+A877</f>
        <v>4</v>
      </c>
      <c r="B878" s="774" t="s">
        <v>2168</v>
      </c>
      <c r="C878" s="772">
        <f>25000*1.15</f>
        <v>28749.999999999996</v>
      </c>
      <c r="D878" s="773" t="s">
        <v>682</v>
      </c>
      <c r="I878" s="334"/>
    </row>
    <row r="879" spans="1:9" s="348" customFormat="1">
      <c r="A879" s="709">
        <f>1+A878</f>
        <v>5</v>
      </c>
      <c r="B879" s="775" t="s">
        <v>2169</v>
      </c>
      <c r="C879" s="772">
        <f>20000*1.15</f>
        <v>23000</v>
      </c>
      <c r="D879" s="773" t="s">
        <v>682</v>
      </c>
      <c r="I879" s="334"/>
    </row>
    <row r="880" spans="1:9" s="348" customFormat="1">
      <c r="A880" s="709">
        <f>1+A879</f>
        <v>6</v>
      </c>
      <c r="B880" s="774" t="s">
        <v>2170</v>
      </c>
      <c r="C880" s="772">
        <v>26700</v>
      </c>
      <c r="D880" s="773" t="s">
        <v>682</v>
      </c>
      <c r="I880" s="334"/>
    </row>
    <row r="881" spans="1:9" s="348" customFormat="1">
      <c r="A881" s="709"/>
      <c r="B881" s="771" t="s">
        <v>2171</v>
      </c>
      <c r="C881" s="776"/>
      <c r="D881" s="753"/>
      <c r="I881" s="334"/>
    </row>
    <row r="882" spans="1:9" s="348" customFormat="1">
      <c r="A882" s="709">
        <f>1+A880</f>
        <v>7</v>
      </c>
      <c r="B882" s="774" t="s">
        <v>2172</v>
      </c>
      <c r="C882" s="772">
        <v>52800</v>
      </c>
      <c r="D882" s="773" t="s">
        <v>682</v>
      </c>
      <c r="I882" s="334"/>
    </row>
    <row r="883" spans="1:9" s="348" customFormat="1">
      <c r="A883" s="709">
        <f>1+A882</f>
        <v>8</v>
      </c>
      <c r="B883" s="774" t="s">
        <v>2173</v>
      </c>
      <c r="C883" s="772">
        <v>35100</v>
      </c>
      <c r="D883" s="773" t="s">
        <v>682</v>
      </c>
      <c r="I883" s="334"/>
    </row>
    <row r="884" spans="1:9" s="348" customFormat="1">
      <c r="A884" s="709"/>
      <c r="B884" s="771" t="s">
        <v>2174</v>
      </c>
      <c r="C884" s="776"/>
      <c r="D884" s="753"/>
      <c r="I884" s="334"/>
    </row>
    <row r="885" spans="1:9" s="348" customFormat="1">
      <c r="A885" s="709">
        <f>1+A883</f>
        <v>9</v>
      </c>
      <c r="B885" s="774" t="s">
        <v>2175</v>
      </c>
      <c r="C885" s="772">
        <v>35100</v>
      </c>
      <c r="D885" s="773" t="s">
        <v>682</v>
      </c>
      <c r="I885" s="334"/>
    </row>
    <row r="886" spans="1:9" s="348" customFormat="1">
      <c r="A886" s="709"/>
      <c r="B886" s="752"/>
      <c r="C886" s="751"/>
      <c r="D886" s="770"/>
      <c r="I886" s="334"/>
    </row>
    <row r="887" spans="1:9" s="348" customFormat="1">
      <c r="A887" s="715" t="s">
        <v>2039</v>
      </c>
      <c r="B887" s="777" t="s">
        <v>2176</v>
      </c>
      <c r="C887" s="751"/>
      <c r="D887" s="749"/>
      <c r="I887" s="334"/>
    </row>
    <row r="888" spans="1:9" s="348" customFormat="1">
      <c r="A888" s="709">
        <v>1</v>
      </c>
      <c r="B888" s="750" t="s">
        <v>2177</v>
      </c>
      <c r="C888" s="751">
        <f>1.6*2.2*4500000</f>
        <v>15840000.000000002</v>
      </c>
      <c r="D888" s="749" t="s">
        <v>6</v>
      </c>
      <c r="F888" s="366"/>
      <c r="I888" s="334"/>
    </row>
    <row r="889" spans="1:9" s="348" customFormat="1">
      <c r="A889" s="709">
        <f>1+A888</f>
        <v>2</v>
      </c>
      <c r="B889" s="750" t="s">
        <v>2178</v>
      </c>
      <c r="C889" s="751">
        <f>1.9*1.95*1250000</f>
        <v>4631249.9999999991</v>
      </c>
      <c r="D889" s="749" t="s">
        <v>6</v>
      </c>
      <c r="F889" s="366"/>
      <c r="I889" s="334"/>
    </row>
    <row r="890" spans="1:9" s="348" customFormat="1">
      <c r="A890" s="709">
        <f>1+A889</f>
        <v>3</v>
      </c>
      <c r="B890" s="750" t="s">
        <v>2179</v>
      </c>
      <c r="C890" s="751">
        <f>1*1.95*3000000</f>
        <v>5850000</v>
      </c>
      <c r="D890" s="749" t="s">
        <v>6</v>
      </c>
      <c r="F890" s="366"/>
      <c r="I890" s="334"/>
    </row>
    <row r="891" spans="1:9" s="348" customFormat="1">
      <c r="A891" s="709">
        <f>1+A890</f>
        <v>4</v>
      </c>
      <c r="B891" s="750" t="s">
        <v>2180</v>
      </c>
      <c r="C891" s="751">
        <f>1.35*0.6*1950000</f>
        <v>1579500</v>
      </c>
      <c r="D891" s="749" t="s">
        <v>6</v>
      </c>
      <c r="F891" s="366"/>
      <c r="I891" s="334"/>
    </row>
    <row r="892" spans="1:9" s="348" customFormat="1">
      <c r="A892" s="709"/>
      <c r="B892" s="750"/>
      <c r="C892" s="751"/>
      <c r="D892" s="749"/>
      <c r="I892" s="334"/>
    </row>
    <row r="893" spans="1:9" s="366" customFormat="1" ht="12.75" customHeight="1">
      <c r="A893" s="778"/>
      <c r="B893" s="761"/>
      <c r="C893" s="700"/>
      <c r="D893" s="593"/>
      <c r="I893" s="334"/>
    </row>
    <row r="894" spans="1:9" s="348" customFormat="1">
      <c r="A894" s="709"/>
      <c r="B894" s="714" t="s">
        <v>2181</v>
      </c>
      <c r="C894" s="751"/>
      <c r="D894" s="770"/>
      <c r="I894" s="334"/>
    </row>
    <row r="895" spans="1:9" s="348" customFormat="1">
      <c r="A895" s="709">
        <v>1</v>
      </c>
      <c r="B895" s="779" t="s">
        <v>2182</v>
      </c>
      <c r="C895" s="718">
        <f>450000*1.1</f>
        <v>495000.00000000006</v>
      </c>
      <c r="D895" s="753" t="s">
        <v>6</v>
      </c>
      <c r="I895" s="334"/>
    </row>
    <row r="896" spans="1:9" s="348" customFormat="1" ht="15">
      <c r="A896" s="709">
        <f t="shared" ref="A896:A901" si="31">1+A895</f>
        <v>2</v>
      </c>
      <c r="B896" s="752" t="s">
        <v>2183</v>
      </c>
      <c r="C896" s="751">
        <f>(350000/10)*1.1</f>
        <v>38500</v>
      </c>
      <c r="D896" s="770" t="s">
        <v>2132</v>
      </c>
      <c r="I896" s="334"/>
    </row>
    <row r="897" spans="1:9" s="348" customFormat="1">
      <c r="A897" s="709">
        <f t="shared" si="31"/>
        <v>3</v>
      </c>
      <c r="B897" s="721" t="s">
        <v>2184</v>
      </c>
      <c r="C897" s="722">
        <v>250000</v>
      </c>
      <c r="D897" s="699" t="s">
        <v>659</v>
      </c>
      <c r="I897" s="334"/>
    </row>
    <row r="898" spans="1:9" s="348" customFormat="1">
      <c r="A898" s="709">
        <f t="shared" si="31"/>
        <v>4</v>
      </c>
      <c r="B898" s="721" t="s">
        <v>2185</v>
      </c>
      <c r="C898" s="722">
        <v>300000</v>
      </c>
      <c r="D898" s="699" t="s">
        <v>659</v>
      </c>
      <c r="I898" s="334"/>
    </row>
    <row r="899" spans="1:9" s="348" customFormat="1">
      <c r="A899" s="709">
        <f t="shared" si="31"/>
        <v>5</v>
      </c>
      <c r="B899" s="779" t="s">
        <v>2186</v>
      </c>
      <c r="C899" s="718">
        <f>850000*1.1</f>
        <v>935000.00000000012</v>
      </c>
      <c r="D899" s="753" t="s">
        <v>6</v>
      </c>
      <c r="I899" s="334"/>
    </row>
    <row r="900" spans="1:9" s="348" customFormat="1">
      <c r="A900" s="709">
        <f t="shared" si="31"/>
        <v>6</v>
      </c>
      <c r="B900" s="779" t="s">
        <v>2182</v>
      </c>
      <c r="C900" s="718">
        <f>650000*1.1</f>
        <v>715000</v>
      </c>
      <c r="D900" s="753" t="s">
        <v>6</v>
      </c>
      <c r="I900" s="334"/>
    </row>
    <row r="901" spans="1:9" s="348" customFormat="1">
      <c r="A901" s="709">
        <f t="shared" si="31"/>
        <v>7</v>
      </c>
      <c r="B901" s="779" t="s">
        <v>2187</v>
      </c>
      <c r="C901" s="718">
        <f>1200000*1.1</f>
        <v>1320000</v>
      </c>
      <c r="D901" s="753" t="s">
        <v>6</v>
      </c>
      <c r="I901" s="334"/>
    </row>
    <row r="902" spans="1:9" s="348" customFormat="1">
      <c r="A902" s="709"/>
      <c r="B902" s="1442" t="s">
        <v>4563</v>
      </c>
      <c r="C902" s="1443">
        <v>500000</v>
      </c>
      <c r="D902" s="1444" t="s">
        <v>190</v>
      </c>
      <c r="I902" s="334"/>
    </row>
    <row r="903" spans="1:9" s="348" customFormat="1">
      <c r="A903" s="709"/>
      <c r="B903" s="721"/>
      <c r="C903" s="722"/>
      <c r="D903" s="699"/>
      <c r="I903" s="334"/>
    </row>
    <row r="904" spans="1:9" s="348" customFormat="1">
      <c r="A904" s="709"/>
      <c r="B904" s="714" t="s">
        <v>2188</v>
      </c>
      <c r="C904" s="751"/>
      <c r="D904" s="770"/>
      <c r="I904" s="334"/>
    </row>
    <row r="905" spans="1:9" s="348" customFormat="1">
      <c r="A905" s="709">
        <v>1</v>
      </c>
      <c r="B905" s="761" t="s">
        <v>2189</v>
      </c>
      <c r="C905" s="751">
        <f>(1427000/6)*2</f>
        <v>475666.66666666669</v>
      </c>
      <c r="D905" s="770" t="s">
        <v>441</v>
      </c>
      <c r="I905" s="334"/>
    </row>
    <row r="906" spans="1:9" s="348" customFormat="1">
      <c r="A906" s="709">
        <f>1+A905</f>
        <v>2</v>
      </c>
      <c r="B906" s="761" t="s">
        <v>2190</v>
      </c>
      <c r="C906" s="751">
        <f>SUM(C905)</f>
        <v>475666.66666666669</v>
      </c>
      <c r="D906" s="593" t="s">
        <v>4</v>
      </c>
      <c r="I906" s="334"/>
    </row>
    <row r="907" spans="1:9" s="348" customFormat="1">
      <c r="A907" s="709"/>
      <c r="B907" s="761"/>
      <c r="C907" s="751"/>
      <c r="D907" s="770"/>
      <c r="I907" s="334"/>
    </row>
    <row r="908" spans="1:9" s="348" customFormat="1">
      <c r="A908" s="709"/>
      <c r="B908" s="714" t="s">
        <v>2191</v>
      </c>
      <c r="C908" s="722"/>
      <c r="D908" s="699"/>
      <c r="I908" s="334"/>
    </row>
    <row r="909" spans="1:9" s="348" customFormat="1">
      <c r="A909" s="709">
        <v>1</v>
      </c>
      <c r="B909" s="771" t="s">
        <v>2161</v>
      </c>
      <c r="C909" s="751">
        <f>$C$870</f>
        <v>1650000.0000000002</v>
      </c>
      <c r="D909" s="593" t="s">
        <v>4</v>
      </c>
      <c r="I909" s="334"/>
    </row>
    <row r="910" spans="1:9" s="348" customFormat="1">
      <c r="A910" s="709">
        <f t="shared" ref="A910" si="32">1+A909</f>
        <v>2</v>
      </c>
      <c r="B910" s="771" t="s">
        <v>2162</v>
      </c>
      <c r="C910" s="751">
        <f>$C$871</f>
        <v>550000</v>
      </c>
      <c r="D910" s="593" t="s">
        <v>4</v>
      </c>
      <c r="I910" s="334"/>
    </row>
    <row r="911" spans="1:9" s="348" customFormat="1">
      <c r="A911" s="709"/>
      <c r="B911" s="771"/>
      <c r="C911" s="751"/>
      <c r="D911" s="593"/>
      <c r="I911" s="334"/>
    </row>
    <row r="912" spans="1:9" s="366" customFormat="1" ht="12.75" customHeight="1">
      <c r="A912" s="778"/>
      <c r="B912" s="714" t="s">
        <v>2192</v>
      </c>
      <c r="C912" s="700"/>
      <c r="D912" s="593"/>
      <c r="I912" s="334"/>
    </row>
    <row r="913" spans="1:9" s="366" customFormat="1" ht="12.75" customHeight="1">
      <c r="A913" s="778"/>
      <c r="B913" s="714" t="s">
        <v>2193</v>
      </c>
      <c r="C913" s="700"/>
      <c r="D913" s="593"/>
      <c r="I913" s="334"/>
    </row>
    <row r="914" spans="1:9" s="366" customFormat="1" ht="12.75" customHeight="1">
      <c r="A914" s="709">
        <v>1</v>
      </c>
      <c r="B914" s="740" t="s">
        <v>1147</v>
      </c>
      <c r="C914" s="722">
        <v>500000</v>
      </c>
      <c r="D914" s="699" t="s">
        <v>1146</v>
      </c>
      <c r="I914" s="334"/>
    </row>
    <row r="915" spans="1:9" s="366" customFormat="1" ht="12.75" customHeight="1">
      <c r="A915" s="709"/>
      <c r="B915" s="761"/>
      <c r="C915" s="700"/>
      <c r="D915" s="593"/>
      <c r="I915" s="334"/>
    </row>
    <row r="916" spans="1:9" s="366" customFormat="1" ht="12.75" customHeight="1">
      <c r="A916" s="778"/>
      <c r="B916" s="714" t="s">
        <v>2194</v>
      </c>
      <c r="C916" s="700"/>
      <c r="D916" s="593"/>
      <c r="I916" s="334"/>
    </row>
    <row r="917" spans="1:9" s="366" customFormat="1" ht="12.75" customHeight="1">
      <c r="A917" s="709">
        <v>1</v>
      </c>
      <c r="B917" s="779" t="s">
        <v>2195</v>
      </c>
      <c r="C917" s="776">
        <v>3200000</v>
      </c>
      <c r="D917" s="765" t="s">
        <v>1648</v>
      </c>
      <c r="I917" s="334"/>
    </row>
    <row r="918" spans="1:9" s="366" customFormat="1" ht="26">
      <c r="A918" s="709">
        <f t="shared" ref="A918:A919" si="33">1+A917</f>
        <v>2</v>
      </c>
      <c r="B918" s="780" t="s">
        <v>2196</v>
      </c>
      <c r="C918" s="776">
        <f>3500000*1.1</f>
        <v>3850000.0000000005</v>
      </c>
      <c r="D918" s="765" t="s">
        <v>1648</v>
      </c>
      <c r="I918" s="334"/>
    </row>
    <row r="919" spans="1:9" s="366" customFormat="1" ht="12.75" customHeight="1">
      <c r="A919" s="709">
        <f t="shared" si="33"/>
        <v>3</v>
      </c>
      <c r="B919" s="780" t="s">
        <v>2197</v>
      </c>
      <c r="C919" s="776">
        <f>4500000*1.1</f>
        <v>4950000</v>
      </c>
      <c r="D919" s="749" t="s">
        <v>1648</v>
      </c>
      <c r="I919" s="334"/>
    </row>
    <row r="920" spans="1:9" s="366" customFormat="1" ht="12.75" customHeight="1">
      <c r="A920" s="778"/>
      <c r="B920" s="761"/>
      <c r="C920" s="700"/>
      <c r="D920" s="593"/>
      <c r="I920" s="334"/>
    </row>
    <row r="921" spans="1:9" s="366" customFormat="1" ht="12.75" customHeight="1">
      <c r="A921" s="778"/>
      <c r="B921" s="714" t="s">
        <v>2198</v>
      </c>
      <c r="C921" s="700"/>
      <c r="D921" s="593"/>
      <c r="I921" s="334"/>
    </row>
    <row r="922" spans="1:9" s="366" customFormat="1" ht="12.75" customHeight="1">
      <c r="A922" s="709">
        <v>1</v>
      </c>
      <c r="B922" s="781" t="s">
        <v>2199</v>
      </c>
      <c r="C922" s="776">
        <f>5000000*1.1</f>
        <v>5500000</v>
      </c>
      <c r="D922" s="782" t="s">
        <v>8</v>
      </c>
      <c r="I922" s="334"/>
    </row>
    <row r="923" spans="1:9" s="366" customFormat="1" ht="12.75" customHeight="1">
      <c r="A923" s="709">
        <f t="shared" ref="A923" si="34">1+A922</f>
        <v>2</v>
      </c>
      <c r="B923" s="781" t="s">
        <v>2200</v>
      </c>
      <c r="C923" s="776">
        <v>1000000</v>
      </c>
      <c r="D923" s="782" t="s">
        <v>8</v>
      </c>
      <c r="I923" s="334"/>
    </row>
    <row r="924" spans="1:9" s="366" customFormat="1" ht="12.75" customHeight="1">
      <c r="A924" s="778"/>
      <c r="B924" s="761"/>
      <c r="C924" s="700"/>
      <c r="D924" s="593"/>
      <c r="I924" s="334"/>
    </row>
    <row r="925" spans="1:9" s="366" customFormat="1" ht="12.75" customHeight="1">
      <c r="A925" s="778"/>
      <c r="B925" s="714" t="s">
        <v>2201</v>
      </c>
      <c r="C925" s="700"/>
      <c r="D925" s="593"/>
      <c r="I925" s="334"/>
    </row>
    <row r="926" spans="1:9" s="366" customFormat="1" ht="12.75" customHeight="1">
      <c r="A926" s="709">
        <v>1</v>
      </c>
      <c r="B926" s="783" t="s">
        <v>2202</v>
      </c>
      <c r="C926" s="772">
        <v>5500000</v>
      </c>
      <c r="D926" s="784" t="s">
        <v>2203</v>
      </c>
      <c r="I926" s="334"/>
    </row>
    <row r="927" spans="1:9" s="366" customFormat="1" ht="12.75" customHeight="1">
      <c r="A927" s="709">
        <f t="shared" ref="A927" si="35">1+A926</f>
        <v>2</v>
      </c>
      <c r="B927" s="783" t="s">
        <v>2204</v>
      </c>
      <c r="C927" s="772">
        <v>7500000</v>
      </c>
      <c r="D927" s="784" t="s">
        <v>2203</v>
      </c>
      <c r="I927" s="334"/>
    </row>
    <row r="928" spans="1:9" s="366" customFormat="1" ht="12.75" customHeight="1">
      <c r="A928" s="778"/>
      <c r="B928" s="761"/>
      <c r="C928" s="700"/>
      <c r="D928" s="593"/>
      <c r="I928" s="334"/>
    </row>
    <row r="929" spans="1:9" s="366" customFormat="1" ht="12.75" customHeight="1">
      <c r="A929" s="778"/>
      <c r="B929" s="714" t="s">
        <v>2205</v>
      </c>
      <c r="C929" s="700"/>
      <c r="D929" s="593"/>
      <c r="I929" s="334"/>
    </row>
    <row r="930" spans="1:9" s="366" customFormat="1" ht="12.75" customHeight="1">
      <c r="A930" s="709">
        <v>1</v>
      </c>
      <c r="B930" s="785" t="s">
        <v>2206</v>
      </c>
      <c r="C930" s="772">
        <v>16000000</v>
      </c>
      <c r="D930" s="773" t="s">
        <v>659</v>
      </c>
      <c r="I930" s="334"/>
    </row>
    <row r="931" spans="1:9" s="366" customFormat="1" ht="12.75" customHeight="1">
      <c r="A931" s="709"/>
      <c r="B931" s="771" t="s">
        <v>2164</v>
      </c>
      <c r="C931" s="700"/>
      <c r="D931" s="593"/>
      <c r="I931" s="334"/>
    </row>
    <row r="932" spans="1:9" s="366" customFormat="1" ht="12.75" customHeight="1">
      <c r="A932" s="709">
        <f>1+A930</f>
        <v>2</v>
      </c>
      <c r="B932" s="774" t="s">
        <v>2167</v>
      </c>
      <c r="C932" s="772">
        <v>3200</v>
      </c>
      <c r="D932" s="773" t="s">
        <v>682</v>
      </c>
      <c r="I932" s="334"/>
    </row>
    <row r="933" spans="1:9" s="366" customFormat="1" ht="12.75" customHeight="1">
      <c r="A933" s="709">
        <f t="shared" ref="A933:A966" si="36">1+A932</f>
        <v>3</v>
      </c>
      <c r="B933" s="774" t="s">
        <v>2168</v>
      </c>
      <c r="C933" s="772">
        <v>3600</v>
      </c>
      <c r="D933" s="773" t="s">
        <v>682</v>
      </c>
      <c r="I933" s="334"/>
    </row>
    <row r="934" spans="1:9" s="366" customFormat="1" ht="12.75" customHeight="1">
      <c r="A934" s="709">
        <f t="shared" si="36"/>
        <v>4</v>
      </c>
      <c r="B934" s="774" t="s">
        <v>2207</v>
      </c>
      <c r="C934" s="772">
        <v>9300</v>
      </c>
      <c r="D934" s="773" t="s">
        <v>682</v>
      </c>
      <c r="I934" s="334"/>
    </row>
    <row r="935" spans="1:9" s="366" customFormat="1" ht="12.75" customHeight="1">
      <c r="A935" s="709">
        <f t="shared" si="36"/>
        <v>5</v>
      </c>
      <c r="B935" s="774" t="s">
        <v>2166</v>
      </c>
      <c r="C935" s="772">
        <v>1600</v>
      </c>
      <c r="D935" s="773" t="s">
        <v>682</v>
      </c>
      <c r="I935" s="334"/>
    </row>
    <row r="936" spans="1:9" s="366" customFormat="1" ht="12.75" customHeight="1">
      <c r="A936" s="709">
        <f t="shared" si="36"/>
        <v>6</v>
      </c>
      <c r="B936" s="771" t="s">
        <v>2165</v>
      </c>
      <c r="C936" s="772">
        <v>2200</v>
      </c>
      <c r="D936" s="773" t="s">
        <v>682</v>
      </c>
      <c r="I936" s="334"/>
    </row>
    <row r="937" spans="1:9" s="366" customFormat="1" ht="12.75" customHeight="1">
      <c r="A937" s="709">
        <f t="shared" si="36"/>
        <v>7</v>
      </c>
      <c r="B937" s="774" t="s">
        <v>2208</v>
      </c>
      <c r="C937" s="772">
        <v>6000</v>
      </c>
      <c r="D937" s="773" t="s">
        <v>682</v>
      </c>
      <c r="I937" s="334"/>
    </row>
    <row r="938" spans="1:9" s="366" customFormat="1" ht="12.75" customHeight="1">
      <c r="A938" s="709">
        <f t="shared" si="36"/>
        <v>8</v>
      </c>
      <c r="B938" s="775" t="s">
        <v>2209</v>
      </c>
      <c r="C938" s="772">
        <v>10000</v>
      </c>
      <c r="D938" s="773" t="s">
        <v>682</v>
      </c>
      <c r="I938" s="334"/>
    </row>
    <row r="939" spans="1:9" s="366" customFormat="1" ht="12.75" customHeight="1">
      <c r="A939" s="709">
        <f t="shared" si="36"/>
        <v>9</v>
      </c>
      <c r="B939" s="775" t="s">
        <v>2169</v>
      </c>
      <c r="C939" s="772">
        <v>5300</v>
      </c>
      <c r="D939" s="773" t="s">
        <v>682</v>
      </c>
      <c r="I939" s="334"/>
    </row>
    <row r="940" spans="1:9" s="366" customFormat="1" ht="12.75" customHeight="1" thickBot="1">
      <c r="A940" s="724">
        <f t="shared" si="36"/>
        <v>10</v>
      </c>
      <c r="B940" s="786" t="s">
        <v>2210</v>
      </c>
      <c r="C940" s="787">
        <v>3200</v>
      </c>
      <c r="D940" s="788" t="s">
        <v>682</v>
      </c>
      <c r="I940" s="334"/>
    </row>
    <row r="941" spans="1:9" s="366" customFormat="1" ht="12.75" customHeight="1">
      <c r="A941" s="789"/>
      <c r="B941" s="790" t="s">
        <v>2164</v>
      </c>
      <c r="C941" s="791"/>
      <c r="D941" s="618"/>
      <c r="I941" s="334"/>
    </row>
    <row r="942" spans="1:9" s="366" customFormat="1" ht="12.75" customHeight="1">
      <c r="A942" s="709">
        <f>1+A940</f>
        <v>11</v>
      </c>
      <c r="B942" s="774" t="s">
        <v>2211</v>
      </c>
      <c r="C942" s="772">
        <v>21000</v>
      </c>
      <c r="D942" s="773" t="s">
        <v>682</v>
      </c>
      <c r="I942" s="334"/>
    </row>
    <row r="943" spans="1:9" s="366" customFormat="1" ht="12.75" customHeight="1">
      <c r="A943" s="709">
        <f t="shared" si="36"/>
        <v>12</v>
      </c>
      <c r="B943" s="774" t="s">
        <v>2212</v>
      </c>
      <c r="C943" s="772">
        <v>15500</v>
      </c>
      <c r="D943" s="773" t="s">
        <v>682</v>
      </c>
      <c r="I943" s="334"/>
    </row>
    <row r="944" spans="1:9" s="366" customFormat="1" ht="12.75" customHeight="1">
      <c r="A944" s="709">
        <f t="shared" si="36"/>
        <v>13</v>
      </c>
      <c r="B944" s="774" t="s">
        <v>2213</v>
      </c>
      <c r="C944" s="772">
        <v>10500</v>
      </c>
      <c r="D944" s="773" t="s">
        <v>682</v>
      </c>
      <c r="I944" s="334"/>
    </row>
    <row r="945" spans="1:9" s="366" customFormat="1" ht="12.75" customHeight="1">
      <c r="A945" s="709">
        <f t="shared" si="36"/>
        <v>14</v>
      </c>
      <c r="B945" s="774" t="s">
        <v>2214</v>
      </c>
      <c r="C945" s="772">
        <v>17500</v>
      </c>
      <c r="D945" s="773" t="s">
        <v>682</v>
      </c>
      <c r="I945" s="334"/>
    </row>
    <row r="946" spans="1:9" s="366" customFormat="1" ht="12.75" customHeight="1">
      <c r="A946" s="709">
        <f t="shared" si="36"/>
        <v>15</v>
      </c>
      <c r="B946" s="774" t="s">
        <v>2215</v>
      </c>
      <c r="C946" s="772">
        <v>41300</v>
      </c>
      <c r="D946" s="773" t="s">
        <v>682</v>
      </c>
      <c r="I946" s="334"/>
    </row>
    <row r="947" spans="1:9" s="366" customFormat="1" ht="12.75" customHeight="1">
      <c r="A947" s="709">
        <f t="shared" si="36"/>
        <v>16</v>
      </c>
      <c r="B947" s="774" t="s">
        <v>2216</v>
      </c>
      <c r="C947" s="772">
        <v>38600</v>
      </c>
      <c r="D947" s="773" t="s">
        <v>682</v>
      </c>
      <c r="I947" s="334"/>
    </row>
    <row r="948" spans="1:9" s="366" customFormat="1" ht="12.75" customHeight="1">
      <c r="A948" s="709">
        <f t="shared" si="36"/>
        <v>17</v>
      </c>
      <c r="B948" s="774" t="s">
        <v>2172</v>
      </c>
      <c r="C948" s="772">
        <v>32800</v>
      </c>
      <c r="D948" s="773" t="s">
        <v>682</v>
      </c>
      <c r="I948" s="334"/>
    </row>
    <row r="949" spans="1:9" s="366" customFormat="1" ht="12.75" customHeight="1">
      <c r="A949" s="709">
        <f t="shared" si="36"/>
        <v>18</v>
      </c>
      <c r="B949" s="774" t="s">
        <v>2217</v>
      </c>
      <c r="C949" s="772">
        <v>32100</v>
      </c>
      <c r="D949" s="773" t="s">
        <v>682</v>
      </c>
      <c r="I949" s="334"/>
    </row>
    <row r="950" spans="1:9" s="366" customFormat="1" ht="12.75" customHeight="1">
      <c r="A950" s="709">
        <f t="shared" si="36"/>
        <v>19</v>
      </c>
      <c r="B950" s="774" t="s">
        <v>2218</v>
      </c>
      <c r="C950" s="772">
        <v>25200</v>
      </c>
      <c r="D950" s="773" t="s">
        <v>682</v>
      </c>
      <c r="I950" s="334"/>
    </row>
    <row r="951" spans="1:9" s="366" customFormat="1" ht="12.75" customHeight="1">
      <c r="A951" s="709">
        <f t="shared" si="36"/>
        <v>20</v>
      </c>
      <c r="B951" s="774" t="s">
        <v>2219</v>
      </c>
      <c r="C951" s="772">
        <v>25200</v>
      </c>
      <c r="D951" s="773" t="s">
        <v>682</v>
      </c>
      <c r="I951" s="334"/>
    </row>
    <row r="952" spans="1:9" s="366" customFormat="1" ht="12.75" customHeight="1">
      <c r="A952" s="709">
        <f t="shared" si="36"/>
        <v>21</v>
      </c>
      <c r="B952" s="774" t="s">
        <v>2220</v>
      </c>
      <c r="C952" s="772">
        <v>20400</v>
      </c>
      <c r="D952" s="773" t="s">
        <v>682</v>
      </c>
      <c r="I952" s="334"/>
    </row>
    <row r="953" spans="1:9" s="366" customFormat="1" ht="12.75" customHeight="1">
      <c r="A953" s="709">
        <f t="shared" si="36"/>
        <v>22</v>
      </c>
      <c r="B953" s="774" t="s">
        <v>2175</v>
      </c>
      <c r="C953" s="772">
        <v>15100</v>
      </c>
      <c r="D953" s="773" t="s">
        <v>682</v>
      </c>
      <c r="I953" s="334"/>
    </row>
    <row r="954" spans="1:9" s="366" customFormat="1" ht="12.75" customHeight="1">
      <c r="A954" s="709">
        <f t="shared" si="36"/>
        <v>23</v>
      </c>
      <c r="B954" s="774" t="s">
        <v>2221</v>
      </c>
      <c r="C954" s="772">
        <v>13400</v>
      </c>
      <c r="D954" s="773" t="s">
        <v>682</v>
      </c>
      <c r="I954" s="334"/>
    </row>
    <row r="955" spans="1:9" s="366" customFormat="1" ht="12.75" customHeight="1">
      <c r="A955" s="709">
        <f t="shared" si="36"/>
        <v>24</v>
      </c>
      <c r="B955" s="774" t="s">
        <v>2170</v>
      </c>
      <c r="C955" s="772">
        <v>12700</v>
      </c>
      <c r="D955" s="773" t="s">
        <v>682</v>
      </c>
      <c r="I955" s="334"/>
    </row>
    <row r="956" spans="1:9" s="366" customFormat="1" ht="12.75" customHeight="1">
      <c r="A956" s="709">
        <f t="shared" si="36"/>
        <v>25</v>
      </c>
      <c r="B956" s="774" t="s">
        <v>2208</v>
      </c>
      <c r="C956" s="772">
        <v>8200</v>
      </c>
      <c r="D956" s="773" t="s">
        <v>682</v>
      </c>
      <c r="I956" s="334"/>
    </row>
    <row r="957" spans="1:9" s="366" customFormat="1" ht="12.75" customHeight="1">
      <c r="A957" s="709">
        <f t="shared" si="36"/>
        <v>26</v>
      </c>
      <c r="B957" s="774" t="s">
        <v>2173</v>
      </c>
      <c r="C957" s="772">
        <v>40400</v>
      </c>
      <c r="D957" s="773" t="s">
        <v>682</v>
      </c>
      <c r="I957" s="334"/>
    </row>
    <row r="958" spans="1:9" s="366" customFormat="1" ht="12.75" customHeight="1">
      <c r="A958" s="709">
        <f t="shared" si="36"/>
        <v>27</v>
      </c>
      <c r="B958" s="774" t="s">
        <v>2222</v>
      </c>
      <c r="C958" s="772">
        <v>30800</v>
      </c>
      <c r="D958" s="773" t="s">
        <v>682</v>
      </c>
      <c r="I958" s="334"/>
    </row>
    <row r="959" spans="1:9" s="366" customFormat="1" ht="12.75" customHeight="1">
      <c r="A959" s="709">
        <f t="shared" si="36"/>
        <v>28</v>
      </c>
      <c r="B959" s="774" t="s">
        <v>2223</v>
      </c>
      <c r="C959" s="772">
        <v>25800</v>
      </c>
      <c r="D959" s="773" t="s">
        <v>682</v>
      </c>
      <c r="I959" s="334"/>
    </row>
    <row r="960" spans="1:9" s="366" customFormat="1" ht="12.75" customHeight="1">
      <c r="A960" s="709">
        <f t="shared" si="36"/>
        <v>29</v>
      </c>
      <c r="B960" s="774" t="s">
        <v>2224</v>
      </c>
      <c r="C960" s="772">
        <v>20800</v>
      </c>
      <c r="D960" s="773" t="s">
        <v>682</v>
      </c>
      <c r="I960" s="334"/>
    </row>
    <row r="961" spans="1:9" s="366" customFormat="1" ht="12.75" customHeight="1">
      <c r="A961" s="778"/>
      <c r="B961" s="771" t="s">
        <v>2174</v>
      </c>
      <c r="C961" s="700"/>
      <c r="D961" s="593"/>
      <c r="I961" s="334"/>
    </row>
    <row r="962" spans="1:9" s="366" customFormat="1" ht="12.75" customHeight="1">
      <c r="A962" s="709">
        <f>1+A960</f>
        <v>30</v>
      </c>
      <c r="B962" s="774" t="s">
        <v>2225</v>
      </c>
      <c r="C962" s="772">
        <v>55800</v>
      </c>
      <c r="D962" s="773" t="s">
        <v>682</v>
      </c>
      <c r="I962" s="334"/>
    </row>
    <row r="963" spans="1:9" s="366" customFormat="1" ht="12.75" customHeight="1">
      <c r="A963" s="709">
        <f t="shared" si="36"/>
        <v>31</v>
      </c>
      <c r="B963" s="774" t="s">
        <v>2226</v>
      </c>
      <c r="C963" s="772">
        <v>40100</v>
      </c>
      <c r="D963" s="773" t="s">
        <v>682</v>
      </c>
      <c r="I963" s="334"/>
    </row>
    <row r="964" spans="1:9" s="366" customFormat="1" ht="12.75" customHeight="1">
      <c r="A964" s="709">
        <f t="shared" si="36"/>
        <v>32</v>
      </c>
      <c r="B964" s="774" t="s">
        <v>2227</v>
      </c>
      <c r="C964" s="772">
        <v>30500</v>
      </c>
      <c r="D964" s="773" t="s">
        <v>682</v>
      </c>
      <c r="I964" s="334"/>
    </row>
    <row r="965" spans="1:9" s="366" customFormat="1" ht="12.75" customHeight="1">
      <c r="A965" s="709">
        <f t="shared" si="36"/>
        <v>33</v>
      </c>
      <c r="B965" s="771" t="s">
        <v>2175</v>
      </c>
      <c r="C965" s="772">
        <v>15100</v>
      </c>
      <c r="D965" s="773" t="s">
        <v>682</v>
      </c>
      <c r="I965" s="334"/>
    </row>
    <row r="966" spans="1:9" s="366" customFormat="1" ht="12.75" customHeight="1">
      <c r="A966" s="709">
        <f t="shared" si="36"/>
        <v>34</v>
      </c>
      <c r="B966" s="774" t="s">
        <v>2228</v>
      </c>
      <c r="C966" s="772">
        <v>65900</v>
      </c>
      <c r="D966" s="773" t="s">
        <v>682</v>
      </c>
      <c r="I966" s="334"/>
    </row>
    <row r="967" spans="1:9" s="366" customFormat="1" ht="12.75" customHeight="1">
      <c r="A967" s="778"/>
      <c r="B967" s="761"/>
      <c r="C967" s="700"/>
      <c r="D967" s="593"/>
      <c r="I967" s="334"/>
    </row>
    <row r="968" spans="1:9" s="366" customFormat="1" ht="12.75" customHeight="1">
      <c r="A968" s="778"/>
      <c r="B968" s="714" t="s">
        <v>2229</v>
      </c>
      <c r="C968" s="700"/>
      <c r="D968" s="593"/>
      <c r="I968" s="334"/>
    </row>
    <row r="969" spans="1:9" s="366" customFormat="1" ht="12.75" customHeight="1">
      <c r="A969" s="778"/>
      <c r="B969" s="606" t="s">
        <v>2230</v>
      </c>
      <c r="C969" s="700"/>
      <c r="D969" s="593"/>
      <c r="I969" s="334"/>
    </row>
    <row r="970" spans="1:9" s="366" customFormat="1" ht="12.75" customHeight="1">
      <c r="A970" s="709">
        <v>1</v>
      </c>
      <c r="B970" s="792" t="s">
        <v>2211</v>
      </c>
      <c r="C970" s="772">
        <v>21100</v>
      </c>
      <c r="D970" s="738" t="s">
        <v>682</v>
      </c>
      <c r="I970" s="334"/>
    </row>
    <row r="971" spans="1:9" s="366" customFormat="1" ht="12.75" customHeight="1">
      <c r="A971" s="709">
        <f t="shared" ref="A971:A972" si="37">1+A970</f>
        <v>2</v>
      </c>
      <c r="B971" s="792" t="s">
        <v>2175</v>
      </c>
      <c r="C971" s="772">
        <v>16100</v>
      </c>
      <c r="D971" s="738" t="s">
        <v>682</v>
      </c>
      <c r="I971" s="334"/>
    </row>
    <row r="972" spans="1:9" s="366" customFormat="1" ht="12.75" customHeight="1">
      <c r="A972" s="709">
        <f t="shared" si="37"/>
        <v>3</v>
      </c>
      <c r="B972" s="792" t="s">
        <v>2173</v>
      </c>
      <c r="C972" s="772">
        <v>45400</v>
      </c>
      <c r="D972" s="738" t="s">
        <v>682</v>
      </c>
      <c r="I972" s="334"/>
    </row>
    <row r="973" spans="1:9" s="366" customFormat="1" ht="12.75" customHeight="1">
      <c r="A973" s="778"/>
      <c r="B973" s="761"/>
      <c r="C973" s="700"/>
      <c r="D973" s="593"/>
      <c r="I973" s="334"/>
    </row>
    <row r="974" spans="1:9" s="366" customFormat="1" ht="12.75" customHeight="1">
      <c r="A974" s="778"/>
      <c r="B974" s="714" t="s">
        <v>2231</v>
      </c>
      <c r="C974" s="700"/>
      <c r="D974" s="593"/>
      <c r="I974" s="334"/>
    </row>
    <row r="975" spans="1:9" s="366" customFormat="1" ht="12.75" customHeight="1">
      <c r="A975" s="709">
        <v>1</v>
      </c>
      <c r="B975" s="771" t="s">
        <v>2232</v>
      </c>
      <c r="C975" s="772">
        <f>29500000+5000000</f>
        <v>34500000</v>
      </c>
      <c r="D975" s="793" t="s">
        <v>4</v>
      </c>
      <c r="I975" s="334"/>
    </row>
    <row r="976" spans="1:9" s="366" customFormat="1" ht="12.75" customHeight="1">
      <c r="A976" s="709">
        <f t="shared" ref="A976:A980" si="38">1+A975</f>
        <v>2</v>
      </c>
      <c r="B976" s="771" t="s">
        <v>2233</v>
      </c>
      <c r="C976" s="772">
        <v>3550000</v>
      </c>
      <c r="D976" s="793" t="s">
        <v>4</v>
      </c>
      <c r="I976" s="334"/>
    </row>
    <row r="977" spans="1:9" s="366" customFormat="1" ht="12.75" customHeight="1">
      <c r="A977" s="709">
        <f t="shared" si="38"/>
        <v>3</v>
      </c>
      <c r="B977" s="771" t="s">
        <v>2234</v>
      </c>
      <c r="C977" s="772">
        <f>4500000*1.1</f>
        <v>4950000</v>
      </c>
      <c r="D977" s="793" t="s">
        <v>1077</v>
      </c>
      <c r="I977" s="334"/>
    </row>
    <row r="978" spans="1:9" s="366" customFormat="1" ht="12.75" customHeight="1">
      <c r="A978" s="709">
        <f t="shared" si="38"/>
        <v>4</v>
      </c>
      <c r="B978" s="771" t="s">
        <v>2235</v>
      </c>
      <c r="C978" s="772">
        <v>167000</v>
      </c>
      <c r="D978" s="793" t="s">
        <v>441</v>
      </c>
      <c r="I978" s="334"/>
    </row>
    <row r="979" spans="1:9" s="366" customFormat="1" ht="12.75" customHeight="1">
      <c r="A979" s="709">
        <f t="shared" si="38"/>
        <v>5</v>
      </c>
      <c r="B979" s="771" t="s">
        <v>2236</v>
      </c>
      <c r="C979" s="772">
        <f>4500000*1.1</f>
        <v>4950000</v>
      </c>
      <c r="D979" s="793" t="s">
        <v>1648</v>
      </c>
      <c r="I979" s="334"/>
    </row>
    <row r="980" spans="1:9" s="366" customFormat="1" ht="12.75" customHeight="1">
      <c r="A980" s="709">
        <f t="shared" si="38"/>
        <v>6</v>
      </c>
      <c r="B980" s="771" t="s">
        <v>2237</v>
      </c>
      <c r="C980" s="776">
        <v>1000000</v>
      </c>
      <c r="D980" s="794" t="s">
        <v>4</v>
      </c>
      <c r="I980" s="334"/>
    </row>
    <row r="981" spans="1:9" s="366" customFormat="1" ht="12.75" customHeight="1">
      <c r="A981" s="778"/>
      <c r="B981" s="761"/>
      <c r="C981" s="700"/>
      <c r="D981" s="593"/>
      <c r="I981" s="334"/>
    </row>
    <row r="982" spans="1:9" s="366" customFormat="1" ht="12.75" customHeight="1">
      <c r="A982" s="778"/>
      <c r="B982" s="714" t="s">
        <v>2238</v>
      </c>
      <c r="C982" s="700"/>
      <c r="D982" s="593"/>
      <c r="I982" s="334"/>
    </row>
    <row r="983" spans="1:9" s="366" customFormat="1" ht="12.75" customHeight="1">
      <c r="A983" s="709">
        <v>1</v>
      </c>
      <c r="B983" s="761" t="s">
        <v>2239</v>
      </c>
      <c r="C983" s="772">
        <v>365000000</v>
      </c>
      <c r="D983" s="784" t="s">
        <v>557</v>
      </c>
      <c r="I983" s="334"/>
    </row>
    <row r="984" spans="1:9" s="366" customFormat="1" ht="12.75" customHeight="1">
      <c r="A984" s="709">
        <f t="shared" ref="A984:A995" si="39">1+A983</f>
        <v>2</v>
      </c>
      <c r="B984" s="761" t="s">
        <v>2240</v>
      </c>
      <c r="C984" s="772">
        <v>7500000</v>
      </c>
      <c r="D984" s="749" t="s">
        <v>6</v>
      </c>
      <c r="I984" s="334"/>
    </row>
    <row r="985" spans="1:9" s="366" customFormat="1" ht="12.75" customHeight="1">
      <c r="A985" s="709">
        <f t="shared" si="39"/>
        <v>3</v>
      </c>
      <c r="B985" s="763" t="s">
        <v>2241</v>
      </c>
      <c r="C985" s="772">
        <v>60000000</v>
      </c>
      <c r="D985" s="749" t="s">
        <v>6</v>
      </c>
      <c r="I985" s="334"/>
    </row>
    <row r="986" spans="1:9" s="366" customFormat="1" ht="12.75" customHeight="1">
      <c r="A986" s="709">
        <f t="shared" si="39"/>
        <v>4</v>
      </c>
      <c r="B986" s="763" t="s">
        <v>2242</v>
      </c>
      <c r="C986" s="772">
        <v>9000000</v>
      </c>
      <c r="D986" s="749" t="s">
        <v>557</v>
      </c>
      <c r="I986" s="334"/>
    </row>
    <row r="987" spans="1:9" s="366" customFormat="1" ht="12.75" customHeight="1">
      <c r="A987" s="709">
        <f t="shared" si="39"/>
        <v>5</v>
      </c>
      <c r="B987" s="761" t="s">
        <v>2243</v>
      </c>
      <c r="C987" s="772">
        <v>365000</v>
      </c>
      <c r="D987" s="749" t="s">
        <v>441</v>
      </c>
      <c r="I987" s="334"/>
    </row>
    <row r="988" spans="1:9" s="366" customFormat="1" ht="12.75" customHeight="1">
      <c r="A988" s="709">
        <f t="shared" si="39"/>
        <v>6</v>
      </c>
      <c r="B988" s="763" t="s">
        <v>2244</v>
      </c>
      <c r="C988" s="772">
        <v>85000</v>
      </c>
      <c r="D988" s="749" t="s">
        <v>441</v>
      </c>
      <c r="I988" s="334"/>
    </row>
    <row r="989" spans="1:9" s="366" customFormat="1" ht="12.75" customHeight="1">
      <c r="A989" s="709">
        <f t="shared" si="39"/>
        <v>7</v>
      </c>
      <c r="B989" s="763" t="s">
        <v>2245</v>
      </c>
      <c r="C989" s="772">
        <v>125000000</v>
      </c>
      <c r="D989" s="749" t="s">
        <v>557</v>
      </c>
      <c r="I989" s="334"/>
    </row>
    <row r="990" spans="1:9" s="366" customFormat="1" ht="12.75" customHeight="1">
      <c r="A990" s="709">
        <f t="shared" si="39"/>
        <v>8</v>
      </c>
      <c r="B990" s="763" t="s">
        <v>2246</v>
      </c>
      <c r="C990" s="772">
        <v>5500000</v>
      </c>
      <c r="D990" s="749" t="s">
        <v>557</v>
      </c>
      <c r="I990" s="334"/>
    </row>
    <row r="991" spans="1:9" s="366" customFormat="1" ht="12.75" customHeight="1">
      <c r="A991" s="709">
        <f t="shared" si="39"/>
        <v>9</v>
      </c>
      <c r="B991" s="763" t="s">
        <v>2247</v>
      </c>
      <c r="C991" s="772">
        <v>1700000</v>
      </c>
      <c r="D991" s="749" t="s">
        <v>441</v>
      </c>
      <c r="I991" s="334"/>
    </row>
    <row r="992" spans="1:9" s="366" customFormat="1" ht="12.75" customHeight="1">
      <c r="A992" s="709">
        <f t="shared" si="39"/>
        <v>10</v>
      </c>
      <c r="B992" s="763" t="s">
        <v>2248</v>
      </c>
      <c r="C992" s="772">
        <v>1700000</v>
      </c>
      <c r="D992" s="749" t="s">
        <v>196</v>
      </c>
      <c r="I992" s="334"/>
    </row>
    <row r="993" spans="1:9" s="366" customFormat="1" ht="12.75" customHeight="1">
      <c r="A993" s="709">
        <f t="shared" si="39"/>
        <v>11</v>
      </c>
      <c r="B993" s="763" t="s">
        <v>2249</v>
      </c>
      <c r="C993" s="772">
        <v>285000</v>
      </c>
      <c r="D993" s="749" t="s">
        <v>196</v>
      </c>
      <c r="I993" s="334"/>
    </row>
    <row r="994" spans="1:9" s="366" customFormat="1" ht="12.75" customHeight="1">
      <c r="A994" s="709">
        <f t="shared" si="39"/>
        <v>12</v>
      </c>
      <c r="B994" s="763" t="s">
        <v>2250</v>
      </c>
      <c r="C994" s="772">
        <v>50000000</v>
      </c>
      <c r="D994" s="749" t="s">
        <v>219</v>
      </c>
      <c r="I994" s="334"/>
    </row>
    <row r="995" spans="1:9" s="366" customFormat="1" ht="12.75" customHeight="1">
      <c r="A995" s="709">
        <f t="shared" si="39"/>
        <v>13</v>
      </c>
      <c r="B995" s="763" t="s">
        <v>2251</v>
      </c>
      <c r="C995" s="772">
        <v>15500000</v>
      </c>
      <c r="D995" s="749" t="s">
        <v>219</v>
      </c>
      <c r="I995" s="334"/>
    </row>
    <row r="996" spans="1:9" s="366" customFormat="1" ht="12.75" customHeight="1">
      <c r="A996" s="778"/>
      <c r="B996" s="763"/>
      <c r="C996" s="718"/>
      <c r="D996" s="749"/>
    </row>
    <row r="997" spans="1:9" s="366" customFormat="1" ht="13.5" thickBot="1">
      <c r="A997" s="795"/>
      <c r="B997" s="796"/>
      <c r="C997" s="600"/>
      <c r="D997" s="797"/>
    </row>
  </sheetData>
  <mergeCells count="6">
    <mergeCell ref="A2:D2"/>
    <mergeCell ref="A3:D3"/>
    <mergeCell ref="A5:A7"/>
    <mergeCell ref="B5:B7"/>
    <mergeCell ref="C5:C7"/>
    <mergeCell ref="D5:D7"/>
  </mergeCells>
  <phoneticPr fontId="94" type="noConversion"/>
  <conditionalFormatting sqref="D802">
    <cfRule type="expression" dxfId="1" priority="1">
      <formula>#REF!="Bertambah"</formula>
    </cfRule>
    <cfRule type="expression" dxfId="0" priority="2">
      <formula>#REF!="Berkurang"</formula>
    </cfRule>
  </conditionalFormatting>
  <printOptions horizontalCentered="1"/>
  <pageMargins left="0.39370078740157483" right="0.31496062992125984" top="0.55118110236220474" bottom="0.19685039370078741" header="3.937007874015748E-2" footer="3.937007874015748E-2"/>
  <pageSetup paperSize="9" scale="65" orientation="portrait" r:id="rId1"/>
  <rowBreaks count="11" manualBreakCount="11">
    <brk id="99" max="3" man="1"/>
    <brk id="228" max="3" man="1"/>
    <brk id="259" max="3" man="1"/>
    <brk id="340" max="3" man="1"/>
    <brk id="428" max="3" man="1"/>
    <brk id="488" max="3" man="1"/>
    <brk id="615" max="3" man="1"/>
    <brk id="683" max="3" man="1"/>
    <brk id="783" max="3" man="1"/>
    <brk id="866" max="3" man="1"/>
    <brk id="940" max="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46BDE-86A3-4339-9F26-862F3180B2DA}">
  <sheetPr>
    <tabColor rgb="FFFFFF00"/>
  </sheetPr>
  <dimension ref="A4:M1799"/>
  <sheetViews>
    <sheetView view="pageBreakPreview" zoomScale="85" zoomScaleNormal="100" zoomScaleSheetLayoutView="85" workbookViewId="0">
      <selection activeCell="I1804" sqref="I1804"/>
    </sheetView>
  </sheetViews>
  <sheetFormatPr defaultRowHeight="13"/>
  <cols>
    <col min="1" max="1" width="8.796875" style="92"/>
    <col min="2" max="2" width="14.69921875" style="92" customWidth="1"/>
    <col min="3" max="3" width="47.5" style="92" customWidth="1"/>
    <col min="4" max="4" width="20.796875" style="159" customWidth="1"/>
    <col min="5" max="5" width="22" style="92" customWidth="1"/>
    <col min="6" max="6" width="13.69921875" style="92" customWidth="1"/>
    <col min="7" max="7" width="19.69921875" style="92" customWidth="1"/>
    <col min="8" max="8" width="15.5" style="92" customWidth="1"/>
    <col min="9" max="9" width="26" style="92" customWidth="1"/>
    <col min="10" max="10" width="8.796875" style="92"/>
    <col min="11" max="11" width="18.19921875" style="92" customWidth="1"/>
    <col min="12" max="12" width="22.19921875" style="92" customWidth="1"/>
    <col min="13" max="13" width="19.69921875" style="92" customWidth="1"/>
    <col min="14" max="258" width="8.796875" style="92"/>
    <col min="259" max="259" width="14.69921875" style="92" customWidth="1"/>
    <col min="260" max="260" width="47.5" style="92" customWidth="1"/>
    <col min="261" max="261" width="20.796875" style="92" customWidth="1"/>
    <col min="262" max="262" width="22" style="92" customWidth="1"/>
    <col min="263" max="263" width="19.69921875" style="92" customWidth="1"/>
    <col min="264" max="264" width="15.5" style="92" customWidth="1"/>
    <col min="265" max="265" width="26" style="92" customWidth="1"/>
    <col min="266" max="514" width="8.796875" style="92"/>
    <col min="515" max="515" width="14.69921875" style="92" customWidth="1"/>
    <col min="516" max="516" width="47.5" style="92" customWidth="1"/>
    <col min="517" max="517" width="20.796875" style="92" customWidth="1"/>
    <col min="518" max="518" width="22" style="92" customWidth="1"/>
    <col min="519" max="519" width="19.69921875" style="92" customWidth="1"/>
    <col min="520" max="520" width="15.5" style="92" customWidth="1"/>
    <col min="521" max="521" width="26" style="92" customWidth="1"/>
    <col min="522" max="770" width="8.796875" style="92"/>
    <col min="771" max="771" width="14.69921875" style="92" customWidth="1"/>
    <col min="772" max="772" width="47.5" style="92" customWidth="1"/>
    <col min="773" max="773" width="20.796875" style="92" customWidth="1"/>
    <col min="774" max="774" width="22" style="92" customWidth="1"/>
    <col min="775" max="775" width="19.69921875" style="92" customWidth="1"/>
    <col min="776" max="776" width="15.5" style="92" customWidth="1"/>
    <col min="777" max="777" width="26" style="92" customWidth="1"/>
    <col min="778" max="1026" width="8.796875" style="92"/>
    <col min="1027" max="1027" width="14.69921875" style="92" customWidth="1"/>
    <col min="1028" max="1028" width="47.5" style="92" customWidth="1"/>
    <col min="1029" max="1029" width="20.796875" style="92" customWidth="1"/>
    <col min="1030" max="1030" width="22" style="92" customWidth="1"/>
    <col min="1031" max="1031" width="19.69921875" style="92" customWidth="1"/>
    <col min="1032" max="1032" width="15.5" style="92" customWidth="1"/>
    <col min="1033" max="1033" width="26" style="92" customWidth="1"/>
    <col min="1034" max="1282" width="8.796875" style="92"/>
    <col min="1283" max="1283" width="14.69921875" style="92" customWidth="1"/>
    <col min="1284" max="1284" width="47.5" style="92" customWidth="1"/>
    <col min="1285" max="1285" width="20.796875" style="92" customWidth="1"/>
    <col min="1286" max="1286" width="22" style="92" customWidth="1"/>
    <col min="1287" max="1287" width="19.69921875" style="92" customWidth="1"/>
    <col min="1288" max="1288" width="15.5" style="92" customWidth="1"/>
    <col min="1289" max="1289" width="26" style="92" customWidth="1"/>
    <col min="1290" max="1538" width="8.796875" style="92"/>
    <col min="1539" max="1539" width="14.69921875" style="92" customWidth="1"/>
    <col min="1540" max="1540" width="47.5" style="92" customWidth="1"/>
    <col min="1541" max="1541" width="20.796875" style="92" customWidth="1"/>
    <col min="1542" max="1542" width="22" style="92" customWidth="1"/>
    <col min="1543" max="1543" width="19.69921875" style="92" customWidth="1"/>
    <col min="1544" max="1544" width="15.5" style="92" customWidth="1"/>
    <col min="1545" max="1545" width="26" style="92" customWidth="1"/>
    <col min="1546" max="1794" width="8.796875" style="92"/>
    <col min="1795" max="1795" width="14.69921875" style="92" customWidth="1"/>
    <col min="1796" max="1796" width="47.5" style="92" customWidth="1"/>
    <col min="1797" max="1797" width="20.796875" style="92" customWidth="1"/>
    <col min="1798" max="1798" width="22" style="92" customWidth="1"/>
    <col min="1799" max="1799" width="19.69921875" style="92" customWidth="1"/>
    <col min="1800" max="1800" width="15.5" style="92" customWidth="1"/>
    <col min="1801" max="1801" width="26" style="92" customWidth="1"/>
    <col min="1802" max="2050" width="8.796875" style="92"/>
    <col min="2051" max="2051" width="14.69921875" style="92" customWidth="1"/>
    <col min="2052" max="2052" width="47.5" style="92" customWidth="1"/>
    <col min="2053" max="2053" width="20.796875" style="92" customWidth="1"/>
    <col min="2054" max="2054" width="22" style="92" customWidth="1"/>
    <col min="2055" max="2055" width="19.69921875" style="92" customWidth="1"/>
    <col min="2056" max="2056" width="15.5" style="92" customWidth="1"/>
    <col min="2057" max="2057" width="26" style="92" customWidth="1"/>
    <col min="2058" max="2306" width="8.796875" style="92"/>
    <col min="2307" max="2307" width="14.69921875" style="92" customWidth="1"/>
    <col min="2308" max="2308" width="47.5" style="92" customWidth="1"/>
    <col min="2309" max="2309" width="20.796875" style="92" customWidth="1"/>
    <col min="2310" max="2310" width="22" style="92" customWidth="1"/>
    <col min="2311" max="2311" width="19.69921875" style="92" customWidth="1"/>
    <col min="2312" max="2312" width="15.5" style="92" customWidth="1"/>
    <col min="2313" max="2313" width="26" style="92" customWidth="1"/>
    <col min="2314" max="2562" width="8.796875" style="92"/>
    <col min="2563" max="2563" width="14.69921875" style="92" customWidth="1"/>
    <col min="2564" max="2564" width="47.5" style="92" customWidth="1"/>
    <col min="2565" max="2565" width="20.796875" style="92" customWidth="1"/>
    <col min="2566" max="2566" width="22" style="92" customWidth="1"/>
    <col min="2567" max="2567" width="19.69921875" style="92" customWidth="1"/>
    <col min="2568" max="2568" width="15.5" style="92" customWidth="1"/>
    <col min="2569" max="2569" width="26" style="92" customWidth="1"/>
    <col min="2570" max="2818" width="8.796875" style="92"/>
    <col min="2819" max="2819" width="14.69921875" style="92" customWidth="1"/>
    <col min="2820" max="2820" width="47.5" style="92" customWidth="1"/>
    <col min="2821" max="2821" width="20.796875" style="92" customWidth="1"/>
    <col min="2822" max="2822" width="22" style="92" customWidth="1"/>
    <col min="2823" max="2823" width="19.69921875" style="92" customWidth="1"/>
    <col min="2824" max="2824" width="15.5" style="92" customWidth="1"/>
    <col min="2825" max="2825" width="26" style="92" customWidth="1"/>
    <col min="2826" max="3074" width="8.796875" style="92"/>
    <col min="3075" max="3075" width="14.69921875" style="92" customWidth="1"/>
    <col min="3076" max="3076" width="47.5" style="92" customWidth="1"/>
    <col min="3077" max="3077" width="20.796875" style="92" customWidth="1"/>
    <col min="3078" max="3078" width="22" style="92" customWidth="1"/>
    <col min="3079" max="3079" width="19.69921875" style="92" customWidth="1"/>
    <col min="3080" max="3080" width="15.5" style="92" customWidth="1"/>
    <col min="3081" max="3081" width="26" style="92" customWidth="1"/>
    <col min="3082" max="3330" width="8.796875" style="92"/>
    <col min="3331" max="3331" width="14.69921875" style="92" customWidth="1"/>
    <col min="3332" max="3332" width="47.5" style="92" customWidth="1"/>
    <col min="3333" max="3333" width="20.796875" style="92" customWidth="1"/>
    <col min="3334" max="3334" width="22" style="92" customWidth="1"/>
    <col min="3335" max="3335" width="19.69921875" style="92" customWidth="1"/>
    <col min="3336" max="3336" width="15.5" style="92" customWidth="1"/>
    <col min="3337" max="3337" width="26" style="92" customWidth="1"/>
    <col min="3338" max="3586" width="8.796875" style="92"/>
    <col min="3587" max="3587" width="14.69921875" style="92" customWidth="1"/>
    <col min="3588" max="3588" width="47.5" style="92" customWidth="1"/>
    <col min="3589" max="3589" width="20.796875" style="92" customWidth="1"/>
    <col min="3590" max="3590" width="22" style="92" customWidth="1"/>
    <col min="3591" max="3591" width="19.69921875" style="92" customWidth="1"/>
    <col min="3592" max="3592" width="15.5" style="92" customWidth="1"/>
    <col min="3593" max="3593" width="26" style="92" customWidth="1"/>
    <col min="3594" max="3842" width="8.796875" style="92"/>
    <col min="3843" max="3843" width="14.69921875" style="92" customWidth="1"/>
    <col min="3844" max="3844" width="47.5" style="92" customWidth="1"/>
    <col min="3845" max="3845" width="20.796875" style="92" customWidth="1"/>
    <col min="3846" max="3846" width="22" style="92" customWidth="1"/>
    <col min="3847" max="3847" width="19.69921875" style="92" customWidth="1"/>
    <col min="3848" max="3848" width="15.5" style="92" customWidth="1"/>
    <col min="3849" max="3849" width="26" style="92" customWidth="1"/>
    <col min="3850" max="4098" width="8.796875" style="92"/>
    <col min="4099" max="4099" width="14.69921875" style="92" customWidth="1"/>
    <col min="4100" max="4100" width="47.5" style="92" customWidth="1"/>
    <col min="4101" max="4101" width="20.796875" style="92" customWidth="1"/>
    <col min="4102" max="4102" width="22" style="92" customWidth="1"/>
    <col min="4103" max="4103" width="19.69921875" style="92" customWidth="1"/>
    <col min="4104" max="4104" width="15.5" style="92" customWidth="1"/>
    <col min="4105" max="4105" width="26" style="92" customWidth="1"/>
    <col min="4106" max="4354" width="8.796875" style="92"/>
    <col min="4355" max="4355" width="14.69921875" style="92" customWidth="1"/>
    <col min="4356" max="4356" width="47.5" style="92" customWidth="1"/>
    <col min="4357" max="4357" width="20.796875" style="92" customWidth="1"/>
    <col min="4358" max="4358" width="22" style="92" customWidth="1"/>
    <col min="4359" max="4359" width="19.69921875" style="92" customWidth="1"/>
    <col min="4360" max="4360" width="15.5" style="92" customWidth="1"/>
    <col min="4361" max="4361" width="26" style="92" customWidth="1"/>
    <col min="4362" max="4610" width="8.796875" style="92"/>
    <col min="4611" max="4611" width="14.69921875" style="92" customWidth="1"/>
    <col min="4612" max="4612" width="47.5" style="92" customWidth="1"/>
    <col min="4613" max="4613" width="20.796875" style="92" customWidth="1"/>
    <col min="4614" max="4614" width="22" style="92" customWidth="1"/>
    <col min="4615" max="4615" width="19.69921875" style="92" customWidth="1"/>
    <col min="4616" max="4616" width="15.5" style="92" customWidth="1"/>
    <col min="4617" max="4617" width="26" style="92" customWidth="1"/>
    <col min="4618" max="4866" width="8.796875" style="92"/>
    <col min="4867" max="4867" width="14.69921875" style="92" customWidth="1"/>
    <col min="4868" max="4868" width="47.5" style="92" customWidth="1"/>
    <col min="4869" max="4869" width="20.796875" style="92" customWidth="1"/>
    <col min="4870" max="4870" width="22" style="92" customWidth="1"/>
    <col min="4871" max="4871" width="19.69921875" style="92" customWidth="1"/>
    <col min="4872" max="4872" width="15.5" style="92" customWidth="1"/>
    <col min="4873" max="4873" width="26" style="92" customWidth="1"/>
    <col min="4874" max="5122" width="8.796875" style="92"/>
    <col min="5123" max="5123" width="14.69921875" style="92" customWidth="1"/>
    <col min="5124" max="5124" width="47.5" style="92" customWidth="1"/>
    <col min="5125" max="5125" width="20.796875" style="92" customWidth="1"/>
    <col min="5126" max="5126" width="22" style="92" customWidth="1"/>
    <col min="5127" max="5127" width="19.69921875" style="92" customWidth="1"/>
    <col min="5128" max="5128" width="15.5" style="92" customWidth="1"/>
    <col min="5129" max="5129" width="26" style="92" customWidth="1"/>
    <col min="5130" max="5378" width="8.796875" style="92"/>
    <col min="5379" max="5379" width="14.69921875" style="92" customWidth="1"/>
    <col min="5380" max="5380" width="47.5" style="92" customWidth="1"/>
    <col min="5381" max="5381" width="20.796875" style="92" customWidth="1"/>
    <col min="5382" max="5382" width="22" style="92" customWidth="1"/>
    <col min="5383" max="5383" width="19.69921875" style="92" customWidth="1"/>
    <col min="5384" max="5384" width="15.5" style="92" customWidth="1"/>
    <col min="5385" max="5385" width="26" style="92" customWidth="1"/>
    <col min="5386" max="5634" width="8.796875" style="92"/>
    <col min="5635" max="5635" width="14.69921875" style="92" customWidth="1"/>
    <col min="5636" max="5636" width="47.5" style="92" customWidth="1"/>
    <col min="5637" max="5637" width="20.796875" style="92" customWidth="1"/>
    <col min="5638" max="5638" width="22" style="92" customWidth="1"/>
    <col min="5639" max="5639" width="19.69921875" style="92" customWidth="1"/>
    <col min="5640" max="5640" width="15.5" style="92" customWidth="1"/>
    <col min="5641" max="5641" width="26" style="92" customWidth="1"/>
    <col min="5642" max="5890" width="8.796875" style="92"/>
    <col min="5891" max="5891" width="14.69921875" style="92" customWidth="1"/>
    <col min="5892" max="5892" width="47.5" style="92" customWidth="1"/>
    <col min="5893" max="5893" width="20.796875" style="92" customWidth="1"/>
    <col min="5894" max="5894" width="22" style="92" customWidth="1"/>
    <col min="5895" max="5895" width="19.69921875" style="92" customWidth="1"/>
    <col min="5896" max="5896" width="15.5" style="92" customWidth="1"/>
    <col min="5897" max="5897" width="26" style="92" customWidth="1"/>
    <col min="5898" max="6146" width="8.796875" style="92"/>
    <col min="6147" max="6147" width="14.69921875" style="92" customWidth="1"/>
    <col min="6148" max="6148" width="47.5" style="92" customWidth="1"/>
    <col min="6149" max="6149" width="20.796875" style="92" customWidth="1"/>
    <col min="6150" max="6150" width="22" style="92" customWidth="1"/>
    <col min="6151" max="6151" width="19.69921875" style="92" customWidth="1"/>
    <col min="6152" max="6152" width="15.5" style="92" customWidth="1"/>
    <col min="6153" max="6153" width="26" style="92" customWidth="1"/>
    <col min="6154" max="6402" width="8.796875" style="92"/>
    <col min="6403" max="6403" width="14.69921875" style="92" customWidth="1"/>
    <col min="6404" max="6404" width="47.5" style="92" customWidth="1"/>
    <col min="6405" max="6405" width="20.796875" style="92" customWidth="1"/>
    <col min="6406" max="6406" width="22" style="92" customWidth="1"/>
    <col min="6407" max="6407" width="19.69921875" style="92" customWidth="1"/>
    <col min="6408" max="6408" width="15.5" style="92" customWidth="1"/>
    <col min="6409" max="6409" width="26" style="92" customWidth="1"/>
    <col min="6410" max="6658" width="8.796875" style="92"/>
    <col min="6659" max="6659" width="14.69921875" style="92" customWidth="1"/>
    <col min="6660" max="6660" width="47.5" style="92" customWidth="1"/>
    <col min="6661" max="6661" width="20.796875" style="92" customWidth="1"/>
    <col min="6662" max="6662" width="22" style="92" customWidth="1"/>
    <col min="6663" max="6663" width="19.69921875" style="92" customWidth="1"/>
    <col min="6664" max="6664" width="15.5" style="92" customWidth="1"/>
    <col min="6665" max="6665" width="26" style="92" customWidth="1"/>
    <col min="6666" max="6914" width="8.796875" style="92"/>
    <col min="6915" max="6915" width="14.69921875" style="92" customWidth="1"/>
    <col min="6916" max="6916" width="47.5" style="92" customWidth="1"/>
    <col min="6917" max="6917" width="20.796875" style="92" customWidth="1"/>
    <col min="6918" max="6918" width="22" style="92" customWidth="1"/>
    <col min="6919" max="6919" width="19.69921875" style="92" customWidth="1"/>
    <col min="6920" max="6920" width="15.5" style="92" customWidth="1"/>
    <col min="6921" max="6921" width="26" style="92" customWidth="1"/>
    <col min="6922" max="7170" width="8.796875" style="92"/>
    <col min="7171" max="7171" width="14.69921875" style="92" customWidth="1"/>
    <col min="7172" max="7172" width="47.5" style="92" customWidth="1"/>
    <col min="7173" max="7173" width="20.796875" style="92" customWidth="1"/>
    <col min="7174" max="7174" width="22" style="92" customWidth="1"/>
    <col min="7175" max="7175" width="19.69921875" style="92" customWidth="1"/>
    <col min="7176" max="7176" width="15.5" style="92" customWidth="1"/>
    <col min="7177" max="7177" width="26" style="92" customWidth="1"/>
    <col min="7178" max="7426" width="8.796875" style="92"/>
    <col min="7427" max="7427" width="14.69921875" style="92" customWidth="1"/>
    <col min="7428" max="7428" width="47.5" style="92" customWidth="1"/>
    <col min="7429" max="7429" width="20.796875" style="92" customWidth="1"/>
    <col min="7430" max="7430" width="22" style="92" customWidth="1"/>
    <col min="7431" max="7431" width="19.69921875" style="92" customWidth="1"/>
    <col min="7432" max="7432" width="15.5" style="92" customWidth="1"/>
    <col min="7433" max="7433" width="26" style="92" customWidth="1"/>
    <col min="7434" max="7682" width="8.796875" style="92"/>
    <col min="7683" max="7683" width="14.69921875" style="92" customWidth="1"/>
    <col min="7684" max="7684" width="47.5" style="92" customWidth="1"/>
    <col min="7685" max="7685" width="20.796875" style="92" customWidth="1"/>
    <col min="7686" max="7686" width="22" style="92" customWidth="1"/>
    <col min="7687" max="7687" width="19.69921875" style="92" customWidth="1"/>
    <col min="7688" max="7688" width="15.5" style="92" customWidth="1"/>
    <col min="7689" max="7689" width="26" style="92" customWidth="1"/>
    <col min="7690" max="7938" width="8.796875" style="92"/>
    <col min="7939" max="7939" width="14.69921875" style="92" customWidth="1"/>
    <col min="7940" max="7940" width="47.5" style="92" customWidth="1"/>
    <col min="7941" max="7941" width="20.796875" style="92" customWidth="1"/>
    <col min="7942" max="7942" width="22" style="92" customWidth="1"/>
    <col min="7943" max="7943" width="19.69921875" style="92" customWidth="1"/>
    <col min="7944" max="7944" width="15.5" style="92" customWidth="1"/>
    <col min="7945" max="7945" width="26" style="92" customWidth="1"/>
    <col min="7946" max="8194" width="8.796875" style="92"/>
    <col min="8195" max="8195" width="14.69921875" style="92" customWidth="1"/>
    <col min="8196" max="8196" width="47.5" style="92" customWidth="1"/>
    <col min="8197" max="8197" width="20.796875" style="92" customWidth="1"/>
    <col min="8198" max="8198" width="22" style="92" customWidth="1"/>
    <col min="8199" max="8199" width="19.69921875" style="92" customWidth="1"/>
    <col min="8200" max="8200" width="15.5" style="92" customWidth="1"/>
    <col min="8201" max="8201" width="26" style="92" customWidth="1"/>
    <col min="8202" max="8450" width="8.796875" style="92"/>
    <col min="8451" max="8451" width="14.69921875" style="92" customWidth="1"/>
    <col min="8452" max="8452" width="47.5" style="92" customWidth="1"/>
    <col min="8453" max="8453" width="20.796875" style="92" customWidth="1"/>
    <col min="8454" max="8454" width="22" style="92" customWidth="1"/>
    <col min="8455" max="8455" width="19.69921875" style="92" customWidth="1"/>
    <col min="8456" max="8456" width="15.5" style="92" customWidth="1"/>
    <col min="8457" max="8457" width="26" style="92" customWidth="1"/>
    <col min="8458" max="8706" width="8.796875" style="92"/>
    <col min="8707" max="8707" width="14.69921875" style="92" customWidth="1"/>
    <col min="8708" max="8708" width="47.5" style="92" customWidth="1"/>
    <col min="8709" max="8709" width="20.796875" style="92" customWidth="1"/>
    <col min="8710" max="8710" width="22" style="92" customWidth="1"/>
    <col min="8711" max="8711" width="19.69921875" style="92" customWidth="1"/>
    <col min="8712" max="8712" width="15.5" style="92" customWidth="1"/>
    <col min="8713" max="8713" width="26" style="92" customWidth="1"/>
    <col min="8714" max="8962" width="8.796875" style="92"/>
    <col min="8963" max="8963" width="14.69921875" style="92" customWidth="1"/>
    <col min="8964" max="8964" width="47.5" style="92" customWidth="1"/>
    <col min="8965" max="8965" width="20.796875" style="92" customWidth="1"/>
    <col min="8966" max="8966" width="22" style="92" customWidth="1"/>
    <col min="8967" max="8967" width="19.69921875" style="92" customWidth="1"/>
    <col min="8968" max="8968" width="15.5" style="92" customWidth="1"/>
    <col min="8969" max="8969" width="26" style="92" customWidth="1"/>
    <col min="8970" max="9218" width="8.796875" style="92"/>
    <col min="9219" max="9219" width="14.69921875" style="92" customWidth="1"/>
    <col min="9220" max="9220" width="47.5" style="92" customWidth="1"/>
    <col min="9221" max="9221" width="20.796875" style="92" customWidth="1"/>
    <col min="9222" max="9222" width="22" style="92" customWidth="1"/>
    <col min="9223" max="9223" width="19.69921875" style="92" customWidth="1"/>
    <col min="9224" max="9224" width="15.5" style="92" customWidth="1"/>
    <col min="9225" max="9225" width="26" style="92" customWidth="1"/>
    <col min="9226" max="9474" width="8.796875" style="92"/>
    <col min="9475" max="9475" width="14.69921875" style="92" customWidth="1"/>
    <col min="9476" max="9476" width="47.5" style="92" customWidth="1"/>
    <col min="9477" max="9477" width="20.796875" style="92" customWidth="1"/>
    <col min="9478" max="9478" width="22" style="92" customWidth="1"/>
    <col min="9479" max="9479" width="19.69921875" style="92" customWidth="1"/>
    <col min="9480" max="9480" width="15.5" style="92" customWidth="1"/>
    <col min="9481" max="9481" width="26" style="92" customWidth="1"/>
    <col min="9482" max="9730" width="8.796875" style="92"/>
    <col min="9731" max="9731" width="14.69921875" style="92" customWidth="1"/>
    <col min="9732" max="9732" width="47.5" style="92" customWidth="1"/>
    <col min="9733" max="9733" width="20.796875" style="92" customWidth="1"/>
    <col min="9734" max="9734" width="22" style="92" customWidth="1"/>
    <col min="9735" max="9735" width="19.69921875" style="92" customWidth="1"/>
    <col min="9736" max="9736" width="15.5" style="92" customWidth="1"/>
    <col min="9737" max="9737" width="26" style="92" customWidth="1"/>
    <col min="9738" max="9986" width="8.796875" style="92"/>
    <col min="9987" max="9987" width="14.69921875" style="92" customWidth="1"/>
    <col min="9988" max="9988" width="47.5" style="92" customWidth="1"/>
    <col min="9989" max="9989" width="20.796875" style="92" customWidth="1"/>
    <col min="9990" max="9990" width="22" style="92" customWidth="1"/>
    <col min="9991" max="9991" width="19.69921875" style="92" customWidth="1"/>
    <col min="9992" max="9992" width="15.5" style="92" customWidth="1"/>
    <col min="9993" max="9993" width="26" style="92" customWidth="1"/>
    <col min="9994" max="10242" width="8.796875" style="92"/>
    <col min="10243" max="10243" width="14.69921875" style="92" customWidth="1"/>
    <col min="10244" max="10244" width="47.5" style="92" customWidth="1"/>
    <col min="10245" max="10245" width="20.796875" style="92" customWidth="1"/>
    <col min="10246" max="10246" width="22" style="92" customWidth="1"/>
    <col min="10247" max="10247" width="19.69921875" style="92" customWidth="1"/>
    <col min="10248" max="10248" width="15.5" style="92" customWidth="1"/>
    <col min="10249" max="10249" width="26" style="92" customWidth="1"/>
    <col min="10250" max="10498" width="8.796875" style="92"/>
    <col min="10499" max="10499" width="14.69921875" style="92" customWidth="1"/>
    <col min="10500" max="10500" width="47.5" style="92" customWidth="1"/>
    <col min="10501" max="10501" width="20.796875" style="92" customWidth="1"/>
    <col min="10502" max="10502" width="22" style="92" customWidth="1"/>
    <col min="10503" max="10503" width="19.69921875" style="92" customWidth="1"/>
    <col min="10504" max="10504" width="15.5" style="92" customWidth="1"/>
    <col min="10505" max="10505" width="26" style="92" customWidth="1"/>
    <col min="10506" max="10754" width="8.796875" style="92"/>
    <col min="10755" max="10755" width="14.69921875" style="92" customWidth="1"/>
    <col min="10756" max="10756" width="47.5" style="92" customWidth="1"/>
    <col min="10757" max="10757" width="20.796875" style="92" customWidth="1"/>
    <col min="10758" max="10758" width="22" style="92" customWidth="1"/>
    <col min="10759" max="10759" width="19.69921875" style="92" customWidth="1"/>
    <col min="10760" max="10760" width="15.5" style="92" customWidth="1"/>
    <col min="10761" max="10761" width="26" style="92" customWidth="1"/>
    <col min="10762" max="11010" width="8.796875" style="92"/>
    <col min="11011" max="11011" width="14.69921875" style="92" customWidth="1"/>
    <col min="11012" max="11012" width="47.5" style="92" customWidth="1"/>
    <col min="11013" max="11013" width="20.796875" style="92" customWidth="1"/>
    <col min="11014" max="11014" width="22" style="92" customWidth="1"/>
    <col min="11015" max="11015" width="19.69921875" style="92" customWidth="1"/>
    <col min="11016" max="11016" width="15.5" style="92" customWidth="1"/>
    <col min="11017" max="11017" width="26" style="92" customWidth="1"/>
    <col min="11018" max="11266" width="8.796875" style="92"/>
    <col min="11267" max="11267" width="14.69921875" style="92" customWidth="1"/>
    <col min="11268" max="11268" width="47.5" style="92" customWidth="1"/>
    <col min="11269" max="11269" width="20.796875" style="92" customWidth="1"/>
    <col min="11270" max="11270" width="22" style="92" customWidth="1"/>
    <col min="11271" max="11271" width="19.69921875" style="92" customWidth="1"/>
    <col min="11272" max="11272" width="15.5" style="92" customWidth="1"/>
    <col min="11273" max="11273" width="26" style="92" customWidth="1"/>
    <col min="11274" max="11522" width="8.796875" style="92"/>
    <col min="11523" max="11523" width="14.69921875" style="92" customWidth="1"/>
    <col min="11524" max="11524" width="47.5" style="92" customWidth="1"/>
    <col min="11525" max="11525" width="20.796875" style="92" customWidth="1"/>
    <col min="11526" max="11526" width="22" style="92" customWidth="1"/>
    <col min="11527" max="11527" width="19.69921875" style="92" customWidth="1"/>
    <col min="11528" max="11528" width="15.5" style="92" customWidth="1"/>
    <col min="11529" max="11529" width="26" style="92" customWidth="1"/>
    <col min="11530" max="11778" width="8.796875" style="92"/>
    <col min="11779" max="11779" width="14.69921875" style="92" customWidth="1"/>
    <col min="11780" max="11780" width="47.5" style="92" customWidth="1"/>
    <col min="11781" max="11781" width="20.796875" style="92" customWidth="1"/>
    <col min="11782" max="11782" width="22" style="92" customWidth="1"/>
    <col min="11783" max="11783" width="19.69921875" style="92" customWidth="1"/>
    <col min="11784" max="11784" width="15.5" style="92" customWidth="1"/>
    <col min="11785" max="11785" width="26" style="92" customWidth="1"/>
    <col min="11786" max="12034" width="8.796875" style="92"/>
    <col min="12035" max="12035" width="14.69921875" style="92" customWidth="1"/>
    <col min="12036" max="12036" width="47.5" style="92" customWidth="1"/>
    <col min="12037" max="12037" width="20.796875" style="92" customWidth="1"/>
    <col min="12038" max="12038" width="22" style="92" customWidth="1"/>
    <col min="12039" max="12039" width="19.69921875" style="92" customWidth="1"/>
    <col min="12040" max="12040" width="15.5" style="92" customWidth="1"/>
    <col min="12041" max="12041" width="26" style="92" customWidth="1"/>
    <col min="12042" max="12290" width="8.796875" style="92"/>
    <col min="12291" max="12291" width="14.69921875" style="92" customWidth="1"/>
    <col min="12292" max="12292" width="47.5" style="92" customWidth="1"/>
    <col min="12293" max="12293" width="20.796875" style="92" customWidth="1"/>
    <col min="12294" max="12294" width="22" style="92" customWidth="1"/>
    <col min="12295" max="12295" width="19.69921875" style="92" customWidth="1"/>
    <col min="12296" max="12296" width="15.5" style="92" customWidth="1"/>
    <col min="12297" max="12297" width="26" style="92" customWidth="1"/>
    <col min="12298" max="12546" width="8.796875" style="92"/>
    <col min="12547" max="12547" width="14.69921875" style="92" customWidth="1"/>
    <col min="12548" max="12548" width="47.5" style="92" customWidth="1"/>
    <col min="12549" max="12549" width="20.796875" style="92" customWidth="1"/>
    <col min="12550" max="12550" width="22" style="92" customWidth="1"/>
    <col min="12551" max="12551" width="19.69921875" style="92" customWidth="1"/>
    <col min="12552" max="12552" width="15.5" style="92" customWidth="1"/>
    <col min="12553" max="12553" width="26" style="92" customWidth="1"/>
    <col min="12554" max="12802" width="8.796875" style="92"/>
    <col min="12803" max="12803" width="14.69921875" style="92" customWidth="1"/>
    <col min="12804" max="12804" width="47.5" style="92" customWidth="1"/>
    <col min="12805" max="12805" width="20.796875" style="92" customWidth="1"/>
    <col min="12806" max="12806" width="22" style="92" customWidth="1"/>
    <col min="12807" max="12807" width="19.69921875" style="92" customWidth="1"/>
    <col min="12808" max="12808" width="15.5" style="92" customWidth="1"/>
    <col min="12809" max="12809" width="26" style="92" customWidth="1"/>
    <col min="12810" max="13058" width="8.796875" style="92"/>
    <col min="13059" max="13059" width="14.69921875" style="92" customWidth="1"/>
    <col min="13060" max="13060" width="47.5" style="92" customWidth="1"/>
    <col min="13061" max="13061" width="20.796875" style="92" customWidth="1"/>
    <col min="13062" max="13062" width="22" style="92" customWidth="1"/>
    <col min="13063" max="13063" width="19.69921875" style="92" customWidth="1"/>
    <col min="13064" max="13064" width="15.5" style="92" customWidth="1"/>
    <col min="13065" max="13065" width="26" style="92" customWidth="1"/>
    <col min="13066" max="13314" width="8.796875" style="92"/>
    <col min="13315" max="13315" width="14.69921875" style="92" customWidth="1"/>
    <col min="13316" max="13316" width="47.5" style="92" customWidth="1"/>
    <col min="13317" max="13317" width="20.796875" style="92" customWidth="1"/>
    <col min="13318" max="13318" width="22" style="92" customWidth="1"/>
    <col min="13319" max="13319" width="19.69921875" style="92" customWidth="1"/>
    <col min="13320" max="13320" width="15.5" style="92" customWidth="1"/>
    <col min="13321" max="13321" width="26" style="92" customWidth="1"/>
    <col min="13322" max="13570" width="8.796875" style="92"/>
    <col min="13571" max="13571" width="14.69921875" style="92" customWidth="1"/>
    <col min="13572" max="13572" width="47.5" style="92" customWidth="1"/>
    <col min="13573" max="13573" width="20.796875" style="92" customWidth="1"/>
    <col min="13574" max="13574" width="22" style="92" customWidth="1"/>
    <col min="13575" max="13575" width="19.69921875" style="92" customWidth="1"/>
    <col min="13576" max="13576" width="15.5" style="92" customWidth="1"/>
    <col min="13577" max="13577" width="26" style="92" customWidth="1"/>
    <col min="13578" max="13826" width="8.796875" style="92"/>
    <col min="13827" max="13827" width="14.69921875" style="92" customWidth="1"/>
    <col min="13828" max="13828" width="47.5" style="92" customWidth="1"/>
    <col min="13829" max="13829" width="20.796875" style="92" customWidth="1"/>
    <col min="13830" max="13830" width="22" style="92" customWidth="1"/>
    <col min="13831" max="13831" width="19.69921875" style="92" customWidth="1"/>
    <col min="13832" max="13832" width="15.5" style="92" customWidth="1"/>
    <col min="13833" max="13833" width="26" style="92" customWidth="1"/>
    <col min="13834" max="14082" width="8.796875" style="92"/>
    <col min="14083" max="14083" width="14.69921875" style="92" customWidth="1"/>
    <col min="14084" max="14084" width="47.5" style="92" customWidth="1"/>
    <col min="14085" max="14085" width="20.796875" style="92" customWidth="1"/>
    <col min="14086" max="14086" width="22" style="92" customWidth="1"/>
    <col min="14087" max="14087" width="19.69921875" style="92" customWidth="1"/>
    <col min="14088" max="14088" width="15.5" style="92" customWidth="1"/>
    <col min="14089" max="14089" width="26" style="92" customWidth="1"/>
    <col min="14090" max="14338" width="8.796875" style="92"/>
    <col min="14339" max="14339" width="14.69921875" style="92" customWidth="1"/>
    <col min="14340" max="14340" width="47.5" style="92" customWidth="1"/>
    <col min="14341" max="14341" width="20.796875" style="92" customWidth="1"/>
    <col min="14342" max="14342" width="22" style="92" customWidth="1"/>
    <col min="14343" max="14343" width="19.69921875" style="92" customWidth="1"/>
    <col min="14344" max="14344" width="15.5" style="92" customWidth="1"/>
    <col min="14345" max="14345" width="26" style="92" customWidth="1"/>
    <col min="14346" max="14594" width="8.796875" style="92"/>
    <col min="14595" max="14595" width="14.69921875" style="92" customWidth="1"/>
    <col min="14596" max="14596" width="47.5" style="92" customWidth="1"/>
    <col min="14597" max="14597" width="20.796875" style="92" customWidth="1"/>
    <col min="14598" max="14598" width="22" style="92" customWidth="1"/>
    <col min="14599" max="14599" width="19.69921875" style="92" customWidth="1"/>
    <col min="14600" max="14600" width="15.5" style="92" customWidth="1"/>
    <col min="14601" max="14601" width="26" style="92" customWidth="1"/>
    <col min="14602" max="14850" width="8.796875" style="92"/>
    <col min="14851" max="14851" width="14.69921875" style="92" customWidth="1"/>
    <col min="14852" max="14852" width="47.5" style="92" customWidth="1"/>
    <col min="14853" max="14853" width="20.796875" style="92" customWidth="1"/>
    <col min="14854" max="14854" width="22" style="92" customWidth="1"/>
    <col min="14855" max="14855" width="19.69921875" style="92" customWidth="1"/>
    <col min="14856" max="14856" width="15.5" style="92" customWidth="1"/>
    <col min="14857" max="14857" width="26" style="92" customWidth="1"/>
    <col min="14858" max="15106" width="8.796875" style="92"/>
    <col min="15107" max="15107" width="14.69921875" style="92" customWidth="1"/>
    <col min="15108" max="15108" width="47.5" style="92" customWidth="1"/>
    <col min="15109" max="15109" width="20.796875" style="92" customWidth="1"/>
    <col min="15110" max="15110" width="22" style="92" customWidth="1"/>
    <col min="15111" max="15111" width="19.69921875" style="92" customWidth="1"/>
    <col min="15112" max="15112" width="15.5" style="92" customWidth="1"/>
    <col min="15113" max="15113" width="26" style="92" customWidth="1"/>
    <col min="15114" max="15362" width="8.796875" style="92"/>
    <col min="15363" max="15363" width="14.69921875" style="92" customWidth="1"/>
    <col min="15364" max="15364" width="47.5" style="92" customWidth="1"/>
    <col min="15365" max="15365" width="20.796875" style="92" customWidth="1"/>
    <col min="15366" max="15366" width="22" style="92" customWidth="1"/>
    <col min="15367" max="15367" width="19.69921875" style="92" customWidth="1"/>
    <col min="15368" max="15368" width="15.5" style="92" customWidth="1"/>
    <col min="15369" max="15369" width="26" style="92" customWidth="1"/>
    <col min="15370" max="15618" width="8.796875" style="92"/>
    <col min="15619" max="15619" width="14.69921875" style="92" customWidth="1"/>
    <col min="15620" max="15620" width="47.5" style="92" customWidth="1"/>
    <col min="15621" max="15621" width="20.796875" style="92" customWidth="1"/>
    <col min="15622" max="15622" width="22" style="92" customWidth="1"/>
    <col min="15623" max="15623" width="19.69921875" style="92" customWidth="1"/>
    <col min="15624" max="15624" width="15.5" style="92" customWidth="1"/>
    <col min="15625" max="15625" width="26" style="92" customWidth="1"/>
    <col min="15626" max="15874" width="8.796875" style="92"/>
    <col min="15875" max="15875" width="14.69921875" style="92" customWidth="1"/>
    <col min="15876" max="15876" width="47.5" style="92" customWidth="1"/>
    <col min="15877" max="15877" width="20.796875" style="92" customWidth="1"/>
    <col min="15878" max="15878" width="22" style="92" customWidth="1"/>
    <col min="15879" max="15879" width="19.69921875" style="92" customWidth="1"/>
    <col min="15880" max="15880" width="15.5" style="92" customWidth="1"/>
    <col min="15881" max="15881" width="26" style="92" customWidth="1"/>
    <col min="15882" max="16130" width="8.796875" style="92"/>
    <col min="16131" max="16131" width="14.69921875" style="92" customWidth="1"/>
    <col min="16132" max="16132" width="47.5" style="92" customWidth="1"/>
    <col min="16133" max="16133" width="20.796875" style="92" customWidth="1"/>
    <col min="16134" max="16134" width="22" style="92" customWidth="1"/>
    <col min="16135" max="16135" width="19.69921875" style="92" customWidth="1"/>
    <col min="16136" max="16136" width="15.5" style="92" customWidth="1"/>
    <col min="16137" max="16137" width="26" style="92" customWidth="1"/>
    <col min="16138" max="16384" width="8.796875" style="92"/>
  </cols>
  <sheetData>
    <row r="4" spans="1:9" ht="17.5">
      <c r="A4" s="89" t="s">
        <v>85</v>
      </c>
      <c r="B4" s="90"/>
      <c r="C4" s="90"/>
      <c r="D4" s="91"/>
      <c r="E4" s="90"/>
      <c r="F4" s="90"/>
      <c r="G4" s="90"/>
      <c r="H4" s="90"/>
      <c r="I4" s="90"/>
    </row>
    <row r="5" spans="1:9" ht="17.5">
      <c r="A5" s="89" t="s">
        <v>86</v>
      </c>
      <c r="B5" s="90"/>
      <c r="C5" s="90"/>
      <c r="D5" s="91"/>
      <c r="E5" s="90"/>
      <c r="F5" s="90"/>
      <c r="G5" s="90"/>
      <c r="H5" s="90"/>
      <c r="I5" s="90"/>
    </row>
    <row r="6" spans="1:9" ht="17.5">
      <c r="A6" s="93"/>
      <c r="B6" s="93"/>
      <c r="C6" s="93"/>
      <c r="D6" s="1330"/>
      <c r="E6" s="93"/>
      <c r="F6" s="93"/>
      <c r="G6" s="93"/>
      <c r="H6" s="93"/>
      <c r="I6" s="93"/>
    </row>
    <row r="7" spans="1:9" ht="17.5">
      <c r="A7" s="94" t="s">
        <v>87</v>
      </c>
      <c r="B7" s="93"/>
      <c r="C7" s="1140" t="s">
        <v>3125</v>
      </c>
      <c r="D7" s="1329"/>
      <c r="E7" s="93"/>
      <c r="F7" s="93"/>
      <c r="G7" s="93"/>
      <c r="H7" s="93"/>
      <c r="I7" s="93"/>
    </row>
    <row r="8" spans="1:9" ht="17.5">
      <c r="A8" s="94" t="str">
        <f>'REKAP Tot'!A4</f>
        <v>Pekerjaan</v>
      </c>
      <c r="B8" s="93"/>
      <c r="C8" s="95" t="str">
        <f>'REKAP Tot'!C4</f>
        <v>: Pembangunan Gedung Gelanggang Inovasi dan Kreativitas (GIK) UGM Tahap II</v>
      </c>
      <c r="D8" s="1329"/>
      <c r="E8" s="93"/>
      <c r="F8" s="93"/>
      <c r="G8" s="93"/>
      <c r="H8" s="93"/>
      <c r="I8" s="93"/>
    </row>
    <row r="9" spans="1:9" ht="17.5">
      <c r="A9" s="94" t="str">
        <f>'REKAP Tot'!A5</f>
        <v>Lokasi</v>
      </c>
      <c r="B9" s="93"/>
      <c r="C9" s="95" t="str">
        <f>'REKAP Tot'!C5</f>
        <v>: Jl. Pancasila No. 1, Blimbing Sari, Caturtunggal, Kec. Depok, Kabupaten Sleman, Daerah Istimewa Yogyakarta</v>
      </c>
      <c r="D9" s="1329"/>
      <c r="E9" s="93"/>
      <c r="F9" s="93"/>
      <c r="G9" s="93"/>
      <c r="H9" s="93"/>
      <c r="I9" s="93"/>
    </row>
    <row r="10" spans="1:9" ht="17.5">
      <c r="A10" s="94" t="str">
        <f>'REKAP Tot'!A6</f>
        <v>Sumber Dana</v>
      </c>
      <c r="B10" s="93"/>
      <c r="C10" s="95" t="str">
        <f>'REKAP Tot'!C6</f>
        <v>: APBN</v>
      </c>
      <c r="D10" s="1329"/>
      <c r="E10" s="93"/>
      <c r="F10" s="93"/>
      <c r="G10" s="93"/>
      <c r="H10" s="93"/>
      <c r="I10" s="93"/>
    </row>
    <row r="11" spans="1:9" ht="17.5">
      <c r="A11" s="94" t="str">
        <f>'REKAP Tot'!A7</f>
        <v>Tahun Anggaran</v>
      </c>
      <c r="B11" s="94"/>
      <c r="C11" s="95" t="str">
        <f>'REKAP Tot'!C7</f>
        <v>: Tahun Jamak (MYC) 2025 - 2026</v>
      </c>
      <c r="D11" s="1329"/>
      <c r="E11" s="93"/>
      <c r="F11" s="93"/>
      <c r="G11" s="93"/>
      <c r="H11" s="93"/>
      <c r="I11" s="93"/>
    </row>
    <row r="12" spans="1:9" ht="17.5">
      <c r="A12" s="94"/>
      <c r="B12" s="94"/>
      <c r="C12" s="94"/>
      <c r="D12" s="1329"/>
      <c r="E12" s="93"/>
      <c r="F12" s="93"/>
      <c r="G12" s="93"/>
      <c r="H12" s="93"/>
      <c r="I12" s="93"/>
    </row>
    <row r="13" spans="1:9" ht="15" thickBot="1">
      <c r="A13" s="94"/>
      <c r="B13" s="94"/>
      <c r="C13" s="94"/>
      <c r="D13" s="1329"/>
      <c r="E13" s="94"/>
      <c r="F13" s="94"/>
      <c r="G13" s="94"/>
      <c r="H13" s="94"/>
      <c r="I13" s="94"/>
    </row>
    <row r="14" spans="1:9" ht="50.25" customHeight="1">
      <c r="A14" s="96" t="s">
        <v>88</v>
      </c>
      <c r="B14" s="1613" t="s">
        <v>89</v>
      </c>
      <c r="C14" s="1614"/>
      <c r="D14" s="97" t="s">
        <v>90</v>
      </c>
      <c r="E14" s="98" t="s">
        <v>29</v>
      </c>
      <c r="F14" s="98" t="s">
        <v>91</v>
      </c>
      <c r="G14" s="98" t="s">
        <v>92</v>
      </c>
      <c r="H14" s="98" t="s">
        <v>93</v>
      </c>
      <c r="I14" s="99" t="s">
        <v>94</v>
      </c>
    </row>
    <row r="15" spans="1:9" ht="15" thickBot="1">
      <c r="A15" s="100" t="s">
        <v>95</v>
      </c>
      <c r="B15" s="1615" t="s">
        <v>96</v>
      </c>
      <c r="C15" s="1616"/>
      <c r="D15" s="101" t="s">
        <v>97</v>
      </c>
      <c r="E15" s="102" t="s">
        <v>98</v>
      </c>
      <c r="F15" s="102" t="s">
        <v>99</v>
      </c>
      <c r="G15" s="102" t="s">
        <v>100</v>
      </c>
      <c r="H15" s="103" t="s">
        <v>101</v>
      </c>
      <c r="I15" s="103" t="s">
        <v>102</v>
      </c>
    </row>
    <row r="16" spans="1:9" ht="15" thickTop="1">
      <c r="A16" s="104"/>
      <c r="B16" s="105"/>
      <c r="C16" s="106"/>
      <c r="D16" s="107"/>
      <c r="E16" s="108"/>
      <c r="F16" s="108"/>
      <c r="G16" s="108"/>
      <c r="H16" s="108"/>
      <c r="I16" s="109"/>
    </row>
    <row r="17" spans="1:9" ht="15" customHeight="1">
      <c r="A17" s="110"/>
      <c r="B17" s="111" t="str">
        <f>'RAB GIK UGM'!C9</f>
        <v>MATA PEMBAYARAN UMUM</v>
      </c>
      <c r="C17" s="112"/>
      <c r="D17" s="113"/>
      <c r="E17" s="114"/>
      <c r="F17" s="114"/>
      <c r="G17" s="115"/>
      <c r="H17" s="116"/>
      <c r="I17" s="117"/>
    </row>
    <row r="18" spans="1:9" ht="15" customHeight="1">
      <c r="A18" s="118"/>
      <c r="B18" s="119" t="str">
        <f>'RAB GIK UGM'!C10</f>
        <v>PEKERJAAN PERSIAPAN</v>
      </c>
      <c r="C18" s="120"/>
      <c r="D18" s="113"/>
      <c r="E18" s="115"/>
      <c r="F18" s="121"/>
      <c r="G18" s="115"/>
      <c r="H18" s="116"/>
      <c r="I18" s="117"/>
    </row>
    <row r="19" spans="1:9" ht="15" customHeight="1">
      <c r="A19" s="118"/>
      <c r="B19" s="119" t="str">
        <f>'RAB GIK UGM'!C11</f>
        <v>Pengukuran dan pemasangan Bouwplank</v>
      </c>
      <c r="C19" s="120"/>
      <c r="D19" s="113">
        <f>'RAB GIK UGM'!E11</f>
        <v>120</v>
      </c>
      <c r="E19" s="115">
        <f>'RAB GIK UGM'!F11</f>
        <v>62700</v>
      </c>
      <c r="F19" s="121">
        <v>0.11</v>
      </c>
      <c r="G19" s="115">
        <f>D19*E19*(1+F19)</f>
        <v>8351640.0000000009</v>
      </c>
      <c r="H19" s="116">
        <v>1</v>
      </c>
      <c r="I19" s="117">
        <f>G19*H19</f>
        <v>8351640.0000000009</v>
      </c>
    </row>
    <row r="20" spans="1:9" ht="15" customHeight="1">
      <c r="A20" s="118"/>
      <c r="B20" s="119" t="str">
        <f>'RAB GIK UGM'!C12</f>
        <v>Papan nama proyek</v>
      </c>
      <c r="C20" s="120"/>
      <c r="D20" s="113">
        <f>'RAB GIK UGM'!E12</f>
        <v>1</v>
      </c>
      <c r="E20" s="115">
        <f>'RAB GIK UGM'!F12</f>
        <v>1750000</v>
      </c>
      <c r="F20" s="121">
        <v>0.11</v>
      </c>
      <c r="G20" s="115">
        <f t="shared" ref="G20:G23" si="0">D20*E20*(1+F20)</f>
        <v>1942500.0000000002</v>
      </c>
      <c r="H20" s="116">
        <v>1</v>
      </c>
      <c r="I20" s="117">
        <f t="shared" ref="I20:I23" si="1">G20*H20</f>
        <v>1942500.0000000002</v>
      </c>
    </row>
    <row r="21" spans="1:9" ht="15" customHeight="1">
      <c r="A21" s="118"/>
      <c r="B21" s="119" t="str">
        <f>'RAB GIK UGM'!C13</f>
        <v>Pembuatan gudang (sewa)</v>
      </c>
      <c r="C21" s="120"/>
      <c r="D21" s="113">
        <f>'RAB GIK UGM'!E13</f>
        <v>80</v>
      </c>
      <c r="E21" s="115">
        <f>'RAB GIK UGM'!F13</f>
        <v>1587657</v>
      </c>
      <c r="F21" s="121">
        <v>0.11</v>
      </c>
      <c r="G21" s="115">
        <f t="shared" si="0"/>
        <v>140983941.60000002</v>
      </c>
      <c r="H21" s="116">
        <v>1</v>
      </c>
      <c r="I21" s="117">
        <f t="shared" si="1"/>
        <v>140983941.60000002</v>
      </c>
    </row>
    <row r="22" spans="1:9" ht="15" customHeight="1">
      <c r="A22" s="118"/>
      <c r="B22" s="119" t="str">
        <f>'RAB GIK UGM'!C14</f>
        <v>Pembuatan bedeng pekerja (sewa)</v>
      </c>
      <c r="C22" s="120"/>
      <c r="D22" s="113">
        <f>'RAB GIK UGM'!E14</f>
        <v>60</v>
      </c>
      <c r="E22" s="115">
        <f>'RAB GIK UGM'!F14</f>
        <v>1587657</v>
      </c>
      <c r="F22" s="121">
        <v>0.11</v>
      </c>
      <c r="G22" s="115">
        <f t="shared" si="0"/>
        <v>105737956.2</v>
      </c>
      <c r="H22" s="116">
        <v>1</v>
      </c>
      <c r="I22" s="117">
        <f t="shared" si="1"/>
        <v>105737956.2</v>
      </c>
    </row>
    <row r="23" spans="1:9" ht="15" customHeight="1" thickBot="1">
      <c r="A23" s="126"/>
      <c r="B23" s="127" t="str">
        <f>'RAB GIK UGM'!C15</f>
        <v>Sekat/Pagar Pembatas (Sewa)</v>
      </c>
      <c r="C23" s="981"/>
      <c r="D23" s="128">
        <f>'RAB GIK UGM'!E15</f>
        <v>256.47000000000003</v>
      </c>
      <c r="E23" s="129">
        <f>'RAB GIK UGM'!F15</f>
        <v>329518.33333333337</v>
      </c>
      <c r="F23" s="130">
        <v>0.11</v>
      </c>
      <c r="G23" s="129">
        <f t="shared" si="0"/>
        <v>93807839.314500034</v>
      </c>
      <c r="H23" s="123">
        <v>1</v>
      </c>
      <c r="I23" s="124">
        <f t="shared" si="1"/>
        <v>93807839.314500034</v>
      </c>
    </row>
    <row r="24" spans="1:9" s="1317" customFormat="1" ht="15" customHeight="1" thickBot="1">
      <c r="A24" s="1311"/>
      <c r="B24" s="1308" t="s">
        <v>103</v>
      </c>
      <c r="C24" s="1309" t="str">
        <f>B17</f>
        <v>MATA PEMBAYARAN UMUM</v>
      </c>
      <c r="D24" s="1312"/>
      <c r="E24" s="1314"/>
      <c r="F24" s="1313"/>
      <c r="G24" s="1314">
        <f>SUM(G19:G23)</f>
        <v>350823877.11450005</v>
      </c>
      <c r="H24" s="1315">
        <f>I24/G24</f>
        <v>1</v>
      </c>
      <c r="I24" s="1316">
        <f>SUM(I19:I23)</f>
        <v>350823877.11450005</v>
      </c>
    </row>
    <row r="25" spans="1:9" ht="15" customHeight="1">
      <c r="A25" s="982"/>
      <c r="B25" s="132" t="str">
        <f>'RAB GIK UGM'!C16</f>
        <v>MATA PEMBAYARAN PERKIRAAN BIAYA PENERAPAN SMKKK</v>
      </c>
      <c r="C25" s="983"/>
      <c r="D25" s="133"/>
      <c r="E25" s="134"/>
      <c r="F25" s="135"/>
      <c r="G25" s="134"/>
      <c r="H25" s="136"/>
      <c r="I25" s="137"/>
    </row>
    <row r="26" spans="1:9" ht="15" customHeight="1">
      <c r="A26" s="118"/>
      <c r="B26" s="119" t="str">
        <f>'RAB GIK UGM'!C17</f>
        <v>Penyiapan RKK</v>
      </c>
      <c r="C26" s="120"/>
      <c r="D26" s="113"/>
      <c r="E26" s="115"/>
      <c r="F26" s="121"/>
      <c r="G26" s="115"/>
      <c r="H26" s="116"/>
      <c r="I26" s="117"/>
    </row>
    <row r="27" spans="1:9" ht="16">
      <c r="A27" s="118"/>
      <c r="B27" s="119" t="str">
        <f>'RAB GIK UGM'!C18</f>
        <v>Pembuatan dokumen RKK, RKPPL, RMLLP, RMPK</v>
      </c>
      <c r="C27" s="120"/>
      <c r="D27" s="113">
        <f>'RAB GIK UGM'!E18</f>
        <v>1</v>
      </c>
      <c r="E27" s="115">
        <f>'RAB GIK UGM'!F18</f>
        <v>1450000</v>
      </c>
      <c r="F27" s="121">
        <v>0.11</v>
      </c>
      <c r="G27" s="115">
        <f t="shared" ref="G27:G33" si="2">D27*E27*(1+F27)</f>
        <v>1609500.0000000002</v>
      </c>
      <c r="H27" s="116">
        <v>1</v>
      </c>
      <c r="I27" s="117">
        <f t="shared" ref="I27:I33" si="3">G27*H27</f>
        <v>1609500.0000000002</v>
      </c>
    </row>
    <row r="28" spans="1:9" ht="16">
      <c r="A28" s="118"/>
      <c r="B28" s="119" t="str">
        <f>'RAB GIK UGM'!C19</f>
        <v>Pembuatan prosedur dan instruksi kerja</v>
      </c>
      <c r="C28" s="120"/>
      <c r="D28" s="113">
        <f>'RAB GIK UGM'!E19</f>
        <v>1</v>
      </c>
      <c r="E28" s="115">
        <f>'RAB GIK UGM'!F19</f>
        <v>750000</v>
      </c>
      <c r="F28" s="121">
        <v>0.11</v>
      </c>
      <c r="G28" s="115">
        <f t="shared" si="2"/>
        <v>832500.00000000012</v>
      </c>
      <c r="H28" s="116">
        <v>1</v>
      </c>
      <c r="I28" s="117">
        <f t="shared" si="3"/>
        <v>832500.00000000012</v>
      </c>
    </row>
    <row r="29" spans="1:9" ht="16">
      <c r="A29" s="118"/>
      <c r="B29" s="119" t="str">
        <f>'RAB GIK UGM'!C20</f>
        <v>Penyusunan pelaporan penerapan SMKK</v>
      </c>
      <c r="C29" s="120"/>
      <c r="D29" s="113">
        <f>'RAB GIK UGM'!E20</f>
        <v>1</v>
      </c>
      <c r="E29" s="115">
        <f>'RAB GIK UGM'!F20</f>
        <v>750000</v>
      </c>
      <c r="F29" s="121">
        <v>0.11</v>
      </c>
      <c r="G29" s="115">
        <f t="shared" si="2"/>
        <v>832500.00000000012</v>
      </c>
      <c r="H29" s="116">
        <v>1</v>
      </c>
      <c r="I29" s="117">
        <f t="shared" si="3"/>
        <v>832500.00000000012</v>
      </c>
    </row>
    <row r="30" spans="1:9" ht="16">
      <c r="A30" s="118"/>
      <c r="B30" s="119" t="str">
        <f>'RAB GIK UGM'!C21</f>
        <v>Sosialisasi, promosi dan pelatihan</v>
      </c>
      <c r="C30" s="120"/>
      <c r="D30" s="113">
        <f>'RAB GIK UGM'!E21</f>
        <v>0</v>
      </c>
      <c r="E30" s="115">
        <f>'RAB GIK UGM'!F21</f>
        <v>0</v>
      </c>
      <c r="F30" s="121">
        <v>0.11</v>
      </c>
      <c r="G30" s="115">
        <f t="shared" si="2"/>
        <v>0</v>
      </c>
      <c r="H30" s="116">
        <v>1</v>
      </c>
      <c r="I30" s="117">
        <f t="shared" si="3"/>
        <v>0</v>
      </c>
    </row>
    <row r="31" spans="1:9" ht="16">
      <c r="A31" s="118"/>
      <c r="B31" s="119" t="str">
        <f>'RAB GIK UGM'!C22</f>
        <v>Induksi Keselamatan Konstruksi (Safety Induction)</v>
      </c>
      <c r="C31" s="120"/>
      <c r="D31" s="113">
        <f>'RAB GIK UGM'!E22</f>
        <v>100</v>
      </c>
      <c r="E31" s="115">
        <f>'RAB GIK UGM'!F22</f>
        <v>7500</v>
      </c>
      <c r="F31" s="121">
        <v>0.11</v>
      </c>
      <c r="G31" s="115">
        <f t="shared" si="2"/>
        <v>832500.00000000012</v>
      </c>
      <c r="H31" s="116">
        <v>1</v>
      </c>
      <c r="I31" s="117">
        <f t="shared" si="3"/>
        <v>832500.00000000012</v>
      </c>
    </row>
    <row r="32" spans="1:9" ht="16">
      <c r="A32" s="118"/>
      <c r="B32" s="119" t="str">
        <f>'RAB GIK UGM'!C23</f>
        <v>Pengarahan Keselamatan Konstruksi (Safety Briefing)</v>
      </c>
      <c r="C32" s="120"/>
      <c r="D32" s="113">
        <f>'RAB GIK UGM'!E23</f>
        <v>100</v>
      </c>
      <c r="E32" s="115">
        <f>'RAB GIK UGM'!F23</f>
        <v>7500</v>
      </c>
      <c r="F32" s="121">
        <v>0.11</v>
      </c>
      <c r="G32" s="115">
        <f t="shared" si="2"/>
        <v>832500.00000000012</v>
      </c>
      <c r="H32" s="116">
        <v>1</v>
      </c>
      <c r="I32" s="117">
        <f t="shared" si="3"/>
        <v>832500.00000000012</v>
      </c>
    </row>
    <row r="33" spans="1:9" ht="16">
      <c r="A33" s="118"/>
      <c r="B33" s="119" t="str">
        <f>'RAB GIK UGM'!C24</f>
        <v>Pertemuan keselamatan (Safety Talk dan/atau Tool Box Meeting)</v>
      </c>
      <c r="C33" s="120"/>
      <c r="D33" s="113">
        <f>'RAB GIK UGM'!E24</f>
        <v>100</v>
      </c>
      <c r="E33" s="115">
        <f>'RAB GIK UGM'!F24</f>
        <v>7500</v>
      </c>
      <c r="F33" s="121">
        <v>0.11</v>
      </c>
      <c r="G33" s="115">
        <f t="shared" si="2"/>
        <v>832500.00000000012</v>
      </c>
      <c r="H33" s="116">
        <v>1</v>
      </c>
      <c r="I33" s="117">
        <f t="shared" si="3"/>
        <v>832500.00000000012</v>
      </c>
    </row>
    <row r="34" spans="1:9" ht="16">
      <c r="A34" s="118"/>
      <c r="B34" s="119" t="str">
        <f>'RAB GIK UGM'!C25</f>
        <v>Pelatihan Keselamatan Konstruksi</v>
      </c>
      <c r="C34" s="120"/>
      <c r="D34" s="113">
        <f>'RAB GIK UGM'!E25</f>
        <v>0</v>
      </c>
      <c r="E34" s="115">
        <f>'RAB GIK UGM'!F25</f>
        <v>0</v>
      </c>
      <c r="F34" s="121"/>
      <c r="G34" s="115"/>
      <c r="H34" s="116"/>
      <c r="I34" s="117"/>
    </row>
    <row r="35" spans="1:9" ht="16">
      <c r="A35" s="118"/>
      <c r="B35" s="119" t="str">
        <f>'RAB GIK UGM'!C26</f>
        <v>Penggunaan bahan kimia (MSDS)</v>
      </c>
      <c r="C35" s="120"/>
      <c r="D35" s="113">
        <f>'RAB GIK UGM'!E26</f>
        <v>25</v>
      </c>
      <c r="E35" s="115">
        <f>'RAB GIK UGM'!F26</f>
        <v>7500</v>
      </c>
      <c r="F35" s="121">
        <v>0.11</v>
      </c>
      <c r="G35" s="115">
        <f t="shared" ref="G35:G42" si="4">D35*E35*(1+F35)</f>
        <v>208125.00000000003</v>
      </c>
      <c r="H35" s="116">
        <v>1</v>
      </c>
      <c r="I35" s="117">
        <f t="shared" ref="I35:I42" si="5">G35*H35</f>
        <v>208125.00000000003</v>
      </c>
    </row>
    <row r="36" spans="1:9" ht="16">
      <c r="A36" s="118"/>
      <c r="B36" s="119" t="str">
        <f>'RAB GIK UGM'!C27</f>
        <v>Analisis keselamatan pekerjaan</v>
      </c>
      <c r="C36" s="120"/>
      <c r="D36" s="113">
        <f>'RAB GIK UGM'!E27</f>
        <v>25</v>
      </c>
      <c r="E36" s="115">
        <f>'RAB GIK UGM'!F27</f>
        <v>7500</v>
      </c>
      <c r="F36" s="121">
        <v>0.11</v>
      </c>
      <c r="G36" s="115">
        <f t="shared" si="4"/>
        <v>208125.00000000003</v>
      </c>
      <c r="H36" s="116">
        <v>1</v>
      </c>
      <c r="I36" s="117">
        <f t="shared" si="5"/>
        <v>208125.00000000003</v>
      </c>
    </row>
    <row r="37" spans="1:9" ht="16">
      <c r="A37" s="118"/>
      <c r="B37" s="119" t="str">
        <f>'RAB GIK UGM'!C28</f>
        <v>Perilaku berbasis keselamatan (Budaya Berkeselamatan konstruksi)</v>
      </c>
      <c r="C37" s="120"/>
      <c r="D37" s="113">
        <f>'RAB GIK UGM'!E28</f>
        <v>25</v>
      </c>
      <c r="E37" s="115">
        <f>'RAB GIK UGM'!F28</f>
        <v>7500</v>
      </c>
      <c r="F37" s="121">
        <v>0.11</v>
      </c>
      <c r="G37" s="115">
        <f t="shared" si="4"/>
        <v>208125.00000000003</v>
      </c>
      <c r="H37" s="116">
        <v>1</v>
      </c>
      <c r="I37" s="117">
        <f t="shared" si="5"/>
        <v>208125.00000000003</v>
      </c>
    </row>
    <row r="38" spans="1:9" ht="16">
      <c r="A38" s="118"/>
      <c r="B38" s="119" t="str">
        <f>'RAB GIK UGM'!C29</f>
        <v>P3K</v>
      </c>
      <c r="C38" s="120"/>
      <c r="D38" s="113">
        <f>'RAB GIK UGM'!E29</f>
        <v>25</v>
      </c>
      <c r="E38" s="115">
        <f>'RAB GIK UGM'!F29</f>
        <v>7500</v>
      </c>
      <c r="F38" s="121">
        <v>0.11</v>
      </c>
      <c r="G38" s="115">
        <f t="shared" si="4"/>
        <v>208125.00000000003</v>
      </c>
      <c r="H38" s="116">
        <v>1</v>
      </c>
      <c r="I38" s="117">
        <f t="shared" si="5"/>
        <v>208125.00000000003</v>
      </c>
    </row>
    <row r="39" spans="1:9" ht="16">
      <c r="A39" s="118"/>
      <c r="B39" s="119" t="str">
        <f>'RAB GIK UGM'!C30</f>
        <v>Simulasi Keselamatan Konstruksi</v>
      </c>
      <c r="C39" s="120"/>
      <c r="D39" s="113">
        <f>'RAB GIK UGM'!E30</f>
        <v>50</v>
      </c>
      <c r="E39" s="115">
        <f>'RAB GIK UGM'!F30</f>
        <v>7500</v>
      </c>
      <c r="F39" s="121">
        <v>0.11</v>
      </c>
      <c r="G39" s="115">
        <f t="shared" si="4"/>
        <v>416250.00000000006</v>
      </c>
      <c r="H39" s="116">
        <v>1</v>
      </c>
      <c r="I39" s="117">
        <f t="shared" si="5"/>
        <v>416250.00000000006</v>
      </c>
    </row>
    <row r="40" spans="1:9" ht="16">
      <c r="A40" s="118"/>
      <c r="B40" s="119" t="str">
        <f>'RAB GIK UGM'!C31</f>
        <v>Spanduk (Banner)</v>
      </c>
      <c r="C40" s="120"/>
      <c r="D40" s="113">
        <f>'RAB GIK UGM'!E31</f>
        <v>8</v>
      </c>
      <c r="E40" s="115">
        <f>'RAB GIK UGM'!F31</f>
        <v>450000</v>
      </c>
      <c r="F40" s="121">
        <v>0.11</v>
      </c>
      <c r="G40" s="115">
        <f t="shared" si="4"/>
        <v>3996000.0000000005</v>
      </c>
      <c r="H40" s="116">
        <v>1</v>
      </c>
      <c r="I40" s="117">
        <f t="shared" si="5"/>
        <v>3996000.0000000005</v>
      </c>
    </row>
    <row r="41" spans="1:9" ht="16">
      <c r="A41" s="118"/>
      <c r="B41" s="119" t="str">
        <f>'RAB GIK UGM'!C32</f>
        <v>Poster/leaflet</v>
      </c>
      <c r="C41" s="120"/>
      <c r="D41" s="113">
        <f>'RAB GIK UGM'!E32</f>
        <v>8</v>
      </c>
      <c r="E41" s="115">
        <f>'RAB GIK UGM'!F32</f>
        <v>175000</v>
      </c>
      <c r="F41" s="121">
        <v>0.11</v>
      </c>
      <c r="G41" s="115">
        <f t="shared" si="4"/>
        <v>1554000.0000000002</v>
      </c>
      <c r="H41" s="116">
        <v>1</v>
      </c>
      <c r="I41" s="117">
        <f t="shared" si="5"/>
        <v>1554000.0000000002</v>
      </c>
    </row>
    <row r="42" spans="1:9" ht="16">
      <c r="A42" s="118"/>
      <c r="B42" s="119" t="str">
        <f>'RAB GIK UGM'!C33</f>
        <v>Papan Informasi Keselamatan Konstruksi</v>
      </c>
      <c r="C42" s="120"/>
      <c r="D42" s="113">
        <f>'RAB GIK UGM'!E33</f>
        <v>10</v>
      </c>
      <c r="E42" s="115">
        <f>'RAB GIK UGM'!F33</f>
        <v>400000</v>
      </c>
      <c r="F42" s="121">
        <v>0.11</v>
      </c>
      <c r="G42" s="115">
        <f t="shared" si="4"/>
        <v>4440000</v>
      </c>
      <c r="H42" s="116">
        <v>1</v>
      </c>
      <c r="I42" s="117">
        <f t="shared" si="5"/>
        <v>4440000</v>
      </c>
    </row>
    <row r="43" spans="1:9" ht="16">
      <c r="A43" s="118"/>
      <c r="B43" s="119" t="str">
        <f>'RAB GIK UGM'!C34</f>
        <v>Alat Pelindung Kerja dan Alat Pelindung Diri</v>
      </c>
      <c r="C43" s="120"/>
      <c r="D43" s="113">
        <f>'RAB GIK UGM'!E34</f>
        <v>0</v>
      </c>
      <c r="E43" s="115">
        <f>'RAB GIK UGM'!F34</f>
        <v>0</v>
      </c>
      <c r="F43" s="121"/>
      <c r="G43" s="115"/>
      <c r="H43" s="116"/>
      <c r="I43" s="117">
        <f>G43*H43</f>
        <v>0</v>
      </c>
    </row>
    <row r="44" spans="1:9" ht="16">
      <c r="A44" s="118"/>
      <c r="B44" s="119" t="str">
        <f>'RAB GIK UGM'!C35</f>
        <v>APK antara lain</v>
      </c>
      <c r="C44" s="120"/>
      <c r="D44" s="113">
        <f>'RAB GIK UGM'!E35</f>
        <v>0</v>
      </c>
      <c r="E44" s="115">
        <f>'RAB GIK UGM'!F35</f>
        <v>0</v>
      </c>
      <c r="F44" s="121"/>
      <c r="G44" s="115"/>
      <c r="H44" s="116"/>
      <c r="I44" s="117"/>
    </row>
    <row r="45" spans="1:9" ht="16">
      <c r="A45" s="118"/>
      <c r="B45" s="119" t="str">
        <f>'RAB GIK UGM'!C36</f>
        <v>Tali Keselamatan (Life Line)</v>
      </c>
      <c r="C45" s="120"/>
      <c r="D45" s="113">
        <f>'RAB GIK UGM'!E36</f>
        <v>413.08</v>
      </c>
      <c r="E45" s="115">
        <f>'RAB GIK UGM'!F36</f>
        <v>25000</v>
      </c>
      <c r="F45" s="121">
        <v>0.11</v>
      </c>
      <c r="G45" s="115">
        <f t="shared" ref="G45:G47" si="6">D45*E45*(1+F45)</f>
        <v>11462970.000000002</v>
      </c>
      <c r="H45" s="116">
        <v>1</v>
      </c>
      <c r="I45" s="117">
        <f t="shared" ref="I45:I47" si="7">G45*H45</f>
        <v>11462970.000000002</v>
      </c>
    </row>
    <row r="46" spans="1:9" ht="16">
      <c r="A46" s="118"/>
      <c r="B46" s="119" t="str">
        <f>'RAB GIK UGM'!C37</f>
        <v>Pagar Pengaman (Guard Railling)</v>
      </c>
      <c r="C46" s="120"/>
      <c r="D46" s="113">
        <f>'RAB GIK UGM'!E37</f>
        <v>95</v>
      </c>
      <c r="E46" s="115">
        <f>'RAB GIK UGM'!F37</f>
        <v>240000</v>
      </c>
      <c r="F46" s="121">
        <v>0.11</v>
      </c>
      <c r="G46" s="115">
        <f t="shared" si="6"/>
        <v>25308000.000000004</v>
      </c>
      <c r="H46" s="116">
        <v>1</v>
      </c>
      <c r="I46" s="117">
        <f t="shared" si="7"/>
        <v>25308000.000000004</v>
      </c>
    </row>
    <row r="47" spans="1:9" ht="16">
      <c r="A47" s="118"/>
      <c r="B47" s="119" t="str">
        <f>'RAB GIK UGM'!C38</f>
        <v>Pembatas Area (Restricted Area)</v>
      </c>
      <c r="C47" s="120"/>
      <c r="D47" s="113">
        <f>'RAB GIK UGM'!E38</f>
        <v>100</v>
      </c>
      <c r="E47" s="115">
        <f>'RAB GIK UGM'!F38</f>
        <v>250000</v>
      </c>
      <c r="F47" s="121">
        <v>0.11</v>
      </c>
      <c r="G47" s="115">
        <f t="shared" si="6"/>
        <v>27750000.000000004</v>
      </c>
      <c r="H47" s="116">
        <v>1</v>
      </c>
      <c r="I47" s="117">
        <f t="shared" si="7"/>
        <v>27750000.000000004</v>
      </c>
    </row>
    <row r="48" spans="1:9" ht="16">
      <c r="A48" s="118"/>
      <c r="B48" s="119" t="str">
        <f>'RAB GIK UGM'!C39</f>
        <v>APD antara lain</v>
      </c>
      <c r="C48" s="120"/>
      <c r="D48" s="113">
        <f>'RAB GIK UGM'!E39</f>
        <v>0</v>
      </c>
      <c r="E48" s="115">
        <f>'RAB GIK UGM'!F39</f>
        <v>0</v>
      </c>
      <c r="F48" s="121"/>
      <c r="G48" s="115"/>
      <c r="H48" s="116"/>
      <c r="I48" s="117"/>
    </row>
    <row r="49" spans="1:13" ht="16">
      <c r="A49" s="118"/>
      <c r="B49" s="119" t="str">
        <f>'RAB GIK UGM'!C40</f>
        <v>Topi Pelindung (Safety Helmet)</v>
      </c>
      <c r="C49" s="120"/>
      <c r="D49" s="113">
        <f>'RAB GIK UGM'!E40</f>
        <v>300</v>
      </c>
      <c r="E49" s="115">
        <f>'RAB GIK UGM'!F40</f>
        <v>65000</v>
      </c>
      <c r="F49" s="121">
        <v>0.11</v>
      </c>
      <c r="G49" s="115">
        <f t="shared" ref="G49:G58" si="8">D49*E49*(1+F49)</f>
        <v>21645000.000000004</v>
      </c>
      <c r="H49" s="116">
        <v>1</v>
      </c>
      <c r="I49" s="117">
        <f t="shared" ref="I49:I58" si="9">G49*H49</f>
        <v>21645000.000000004</v>
      </c>
    </row>
    <row r="50" spans="1:13" ht="16">
      <c r="A50" s="118"/>
      <c r="B50" s="119" t="str">
        <f>'RAB GIK UGM'!C41</f>
        <v>Pelindung Mata (Goggles, Spectacles)</v>
      </c>
      <c r="C50" s="120"/>
      <c r="D50" s="113">
        <f>'RAB GIK UGM'!E41</f>
        <v>250</v>
      </c>
      <c r="E50" s="115">
        <f>'RAB GIK UGM'!F41</f>
        <v>90000</v>
      </c>
      <c r="F50" s="121">
        <v>0.11</v>
      </c>
      <c r="G50" s="115">
        <f t="shared" si="8"/>
        <v>24975000.000000004</v>
      </c>
      <c r="H50" s="116">
        <v>1</v>
      </c>
      <c r="I50" s="117">
        <f t="shared" si="9"/>
        <v>24975000.000000004</v>
      </c>
    </row>
    <row r="51" spans="1:13" ht="16">
      <c r="A51" s="118"/>
      <c r="B51" s="119" t="str">
        <f>'RAB GIK UGM'!C42</f>
        <v>Pelindung telinga (ear plug, Ear Muff)</v>
      </c>
      <c r="C51" s="120"/>
      <c r="D51" s="113">
        <f>'RAB GIK UGM'!E42</f>
        <v>50</v>
      </c>
      <c r="E51" s="115">
        <f>'RAB GIK UGM'!F42</f>
        <v>10000</v>
      </c>
      <c r="F51" s="121">
        <v>0.11</v>
      </c>
      <c r="G51" s="115">
        <f t="shared" si="8"/>
        <v>555000</v>
      </c>
      <c r="H51" s="116">
        <v>1</v>
      </c>
      <c r="I51" s="117">
        <f t="shared" si="9"/>
        <v>555000</v>
      </c>
    </row>
    <row r="52" spans="1:13" ht="16">
      <c r="A52" s="118"/>
      <c r="B52" s="119" t="str">
        <f>'RAB GIK UGM'!C43</f>
        <v>Pelindung pernafasan dan mulut (masker, masker respirator)</v>
      </c>
      <c r="C52" s="120"/>
      <c r="D52" s="113">
        <f>'RAB GIK UGM'!E43</f>
        <v>200</v>
      </c>
      <c r="E52" s="115">
        <f>'RAB GIK UGM'!F43</f>
        <v>7500</v>
      </c>
      <c r="F52" s="121">
        <v>0.11</v>
      </c>
      <c r="G52" s="115">
        <f t="shared" si="8"/>
        <v>1665000.0000000002</v>
      </c>
      <c r="H52" s="116">
        <v>1</v>
      </c>
      <c r="I52" s="117">
        <f t="shared" si="9"/>
        <v>1665000.0000000002</v>
      </c>
    </row>
    <row r="53" spans="1:13" ht="16">
      <c r="A53" s="118"/>
      <c r="B53" s="119" t="str">
        <f>'RAB GIK UGM'!C44</f>
        <v>Sarung Tangan (Safety Gloves)</v>
      </c>
      <c r="C53" s="120"/>
      <c r="D53" s="113">
        <f>'RAB GIK UGM'!E44</f>
        <v>200</v>
      </c>
      <c r="E53" s="115">
        <f>'RAB GIK UGM'!F44</f>
        <v>7500</v>
      </c>
      <c r="F53" s="121">
        <v>0.11</v>
      </c>
      <c r="G53" s="115">
        <f t="shared" si="8"/>
        <v>1665000.0000000002</v>
      </c>
      <c r="H53" s="116">
        <v>1</v>
      </c>
      <c r="I53" s="117">
        <f t="shared" si="9"/>
        <v>1665000.0000000002</v>
      </c>
    </row>
    <row r="54" spans="1:13" ht="16">
      <c r="A54" s="118"/>
      <c r="B54" s="119" t="str">
        <f>'RAB GIK UGM'!C45</f>
        <v>Sepatu Keselamatan (Safety Shoes, rubber safety shoes and toe cap)</v>
      </c>
      <c r="C54" s="120"/>
      <c r="D54" s="113">
        <f>'RAB GIK UGM'!E45</f>
        <v>300</v>
      </c>
      <c r="E54" s="115">
        <f>'RAB GIK UGM'!F45</f>
        <v>130000</v>
      </c>
      <c r="F54" s="121">
        <v>0.11</v>
      </c>
      <c r="G54" s="115">
        <f t="shared" si="8"/>
        <v>43290000.000000007</v>
      </c>
      <c r="H54" s="116">
        <v>1</v>
      </c>
      <c r="I54" s="117">
        <f t="shared" si="9"/>
        <v>43290000.000000007</v>
      </c>
    </row>
    <row r="55" spans="1:13" ht="16">
      <c r="A55" s="118"/>
      <c r="B55" s="119" t="str">
        <f>'RAB GIK UGM'!C46</f>
        <v>Penunjang Seluruh Tubuh (Full Body Harness)</v>
      </c>
      <c r="C55" s="120"/>
      <c r="D55" s="113">
        <f>'RAB GIK UGM'!E46</f>
        <v>100</v>
      </c>
      <c r="E55" s="115">
        <f>'RAB GIK UGM'!F46</f>
        <v>1050000</v>
      </c>
      <c r="F55" s="121">
        <v>0.11</v>
      </c>
      <c r="G55" s="115">
        <f t="shared" si="8"/>
        <v>116550000.00000001</v>
      </c>
      <c r="H55" s="116">
        <v>1</v>
      </c>
      <c r="I55" s="117">
        <f t="shared" si="9"/>
        <v>116550000.00000001</v>
      </c>
    </row>
    <row r="56" spans="1:13" ht="16">
      <c r="A56" s="118"/>
      <c r="B56" s="119" t="str">
        <f>'RAB GIK UGM'!C47</f>
        <v>Rompi Keselamatan (Safety Vest)</v>
      </c>
      <c r="C56" s="120"/>
      <c r="D56" s="113">
        <f>'RAB GIK UGM'!E47</f>
        <v>300</v>
      </c>
      <c r="E56" s="115">
        <f>'RAB GIK UGM'!F47</f>
        <v>30000</v>
      </c>
      <c r="F56" s="121">
        <v>0.11</v>
      </c>
      <c r="G56" s="115">
        <f t="shared" si="8"/>
        <v>9990000</v>
      </c>
      <c r="H56" s="116">
        <v>1</v>
      </c>
      <c r="I56" s="117">
        <f t="shared" si="9"/>
        <v>9990000</v>
      </c>
    </row>
    <row r="57" spans="1:13" ht="16">
      <c r="A57" s="118"/>
      <c r="B57" s="119" t="str">
        <f>'RAB GIK UGM'!C48</f>
        <v>Celemek (Apron/Coveralls)</v>
      </c>
      <c r="C57" s="120"/>
      <c r="D57" s="113">
        <f>'RAB GIK UGM'!E48</f>
        <v>100</v>
      </c>
      <c r="E57" s="115">
        <f>'RAB GIK UGM'!F48</f>
        <v>100000</v>
      </c>
      <c r="F57" s="121">
        <v>0.11</v>
      </c>
      <c r="G57" s="115">
        <f t="shared" si="8"/>
        <v>11100000.000000002</v>
      </c>
      <c r="H57" s="116">
        <v>1</v>
      </c>
      <c r="I57" s="117">
        <f t="shared" si="9"/>
        <v>11100000.000000002</v>
      </c>
    </row>
    <row r="58" spans="1:13" ht="16">
      <c r="A58" s="118"/>
      <c r="B58" s="119" t="str">
        <f>'RAB GIK UGM'!C49</f>
        <v>Pelindung Jatuh (Fall Arrester)</v>
      </c>
      <c r="C58" s="120"/>
      <c r="D58" s="113">
        <f>'RAB GIK UGM'!E49</f>
        <v>50</v>
      </c>
      <c r="E58" s="115">
        <f>'RAB GIK UGM'!F49</f>
        <v>425000</v>
      </c>
      <c r="F58" s="121">
        <v>0.11</v>
      </c>
      <c r="G58" s="115">
        <f t="shared" si="8"/>
        <v>23587500.000000004</v>
      </c>
      <c r="H58" s="116">
        <v>1</v>
      </c>
      <c r="I58" s="117">
        <f t="shared" si="9"/>
        <v>23587500.000000004</v>
      </c>
      <c r="K58" s="125"/>
      <c r="M58" s="125"/>
    </row>
    <row r="59" spans="1:13" ht="16">
      <c r="A59" s="118"/>
      <c r="B59" s="119" t="str">
        <f>'RAB GIK UGM'!C50</f>
        <v>Asuransi dan perizinan</v>
      </c>
      <c r="C59" s="120"/>
      <c r="D59" s="113">
        <f>'RAB GIK UGM'!E50</f>
        <v>0</v>
      </c>
      <c r="E59" s="115">
        <f>'RAB GIK UGM'!F50</f>
        <v>0</v>
      </c>
      <c r="F59" s="121"/>
      <c r="G59" s="115"/>
      <c r="H59" s="116"/>
      <c r="I59" s="117"/>
    </row>
    <row r="60" spans="1:13" ht="16">
      <c r="A60" s="118"/>
      <c r="B60" s="119" t="str">
        <f>'RAB GIK UGM'!C51</f>
        <v>Asuransi (Construction All Risk /CAR)</v>
      </c>
      <c r="C60" s="120"/>
      <c r="D60" s="113">
        <f>'RAB GIK UGM'!E51</f>
        <v>1</v>
      </c>
      <c r="E60" s="115">
        <f>'RAB GIK UGM'!F51</f>
        <v>239828841.97</v>
      </c>
      <c r="F60" s="121">
        <v>0.11</v>
      </c>
      <c r="G60" s="115">
        <f t="shared" ref="G60:G61" si="10">D60*E60*(1+F60)</f>
        <v>266210014.58670002</v>
      </c>
      <c r="H60" s="116">
        <v>1</v>
      </c>
      <c r="I60" s="117">
        <f t="shared" ref="I60:I61" si="11">G60*H60</f>
        <v>266210014.58670002</v>
      </c>
    </row>
    <row r="61" spans="1:13" ht="16">
      <c r="A61" s="118"/>
      <c r="B61" s="119" t="str">
        <f>'RAB GIK UGM'!C52</f>
        <v>Uji riksa Alat berat</v>
      </c>
      <c r="C61" s="120"/>
      <c r="D61" s="113">
        <f>'RAB GIK UGM'!E52</f>
        <v>4</v>
      </c>
      <c r="E61" s="115">
        <f>'RAB GIK UGM'!F52</f>
        <v>1600000</v>
      </c>
      <c r="F61" s="121">
        <v>0.11</v>
      </c>
      <c r="G61" s="115">
        <f t="shared" si="10"/>
        <v>7104000.0000000009</v>
      </c>
      <c r="H61" s="116">
        <v>1</v>
      </c>
      <c r="I61" s="117">
        <f t="shared" si="11"/>
        <v>7104000.0000000009</v>
      </c>
    </row>
    <row r="62" spans="1:13" ht="16">
      <c r="A62" s="118"/>
      <c r="B62" s="119" t="str">
        <f>'RAB GIK UGM'!C53</f>
        <v>Personel Keselamatan Konstruksi</v>
      </c>
      <c r="C62" s="120"/>
      <c r="D62" s="113">
        <f>'RAB GIK UGM'!E53</f>
        <v>0</v>
      </c>
      <c r="E62" s="115">
        <f>'RAB GIK UGM'!F53</f>
        <v>0</v>
      </c>
      <c r="F62" s="121"/>
      <c r="G62" s="115"/>
      <c r="H62" s="116"/>
      <c r="I62" s="117"/>
    </row>
    <row r="63" spans="1:13" ht="16">
      <c r="A63" s="118"/>
      <c r="B63" s="119" t="str">
        <f>'RAB GIK UGM'!C54</f>
        <v>Petugas Keselamatan Konstruksi, Petugas K3 Konstruksi</v>
      </c>
      <c r="C63" s="120"/>
      <c r="D63" s="113">
        <f>'RAB GIK UGM'!E54</f>
        <v>12</v>
      </c>
      <c r="E63" s="115">
        <f>'RAB GIK UGM'!F54</f>
        <v>2200000</v>
      </c>
      <c r="F63" s="121">
        <v>0.11</v>
      </c>
      <c r="G63" s="115">
        <f t="shared" ref="G63:G67" si="12">D63*E63*(1+F63)</f>
        <v>29304000.000000004</v>
      </c>
      <c r="H63" s="116">
        <v>1</v>
      </c>
      <c r="I63" s="117">
        <f t="shared" ref="I63:I67" si="13">G63*H63</f>
        <v>29304000.000000004</v>
      </c>
    </row>
    <row r="64" spans="1:13" ht="16">
      <c r="A64" s="118"/>
      <c r="B64" s="119" t="str">
        <f>'RAB GIK UGM'!C55</f>
        <v>Petugas Tanggap darurat/Petugas pemadam kebakaran</v>
      </c>
      <c r="C64" s="120"/>
      <c r="D64" s="113">
        <f>'RAB GIK UGM'!E55</f>
        <v>12</v>
      </c>
      <c r="E64" s="115">
        <f>'RAB GIK UGM'!F55</f>
        <v>2200000</v>
      </c>
      <c r="F64" s="121">
        <v>0.11</v>
      </c>
      <c r="G64" s="115">
        <f t="shared" si="12"/>
        <v>29304000.000000004</v>
      </c>
      <c r="H64" s="116">
        <v>1</v>
      </c>
      <c r="I64" s="117">
        <f t="shared" si="13"/>
        <v>29304000.000000004</v>
      </c>
    </row>
    <row r="65" spans="1:9" ht="16">
      <c r="A65" s="118"/>
      <c r="B65" s="119" t="str">
        <f>'RAB GIK UGM'!C56</f>
        <v>Petugas P3K</v>
      </c>
      <c r="C65" s="120"/>
      <c r="D65" s="113">
        <f>'RAB GIK UGM'!E56</f>
        <v>12</v>
      </c>
      <c r="E65" s="115">
        <f>'RAB GIK UGM'!F56</f>
        <v>3000000</v>
      </c>
      <c r="F65" s="121">
        <v>0.11</v>
      </c>
      <c r="G65" s="115">
        <f t="shared" si="12"/>
        <v>39960000</v>
      </c>
      <c r="H65" s="116">
        <v>1</v>
      </c>
      <c r="I65" s="117">
        <f t="shared" si="13"/>
        <v>39960000</v>
      </c>
    </row>
    <row r="66" spans="1:9" ht="16">
      <c r="A66" s="118"/>
      <c r="B66" s="119" t="str">
        <f>'RAB GIK UGM'!C57</f>
        <v>Tenaga medis dan/atau kesehatan (Dokter atau Paramedis)</v>
      </c>
      <c r="C66" s="120"/>
      <c r="D66" s="113">
        <f>'RAB GIK UGM'!E57</f>
        <v>12</v>
      </c>
      <c r="E66" s="115">
        <f>'RAB GIK UGM'!F57</f>
        <v>4000000</v>
      </c>
      <c r="F66" s="121">
        <v>0.11</v>
      </c>
      <c r="G66" s="115">
        <f t="shared" si="12"/>
        <v>53280000.000000007</v>
      </c>
      <c r="H66" s="116">
        <v>1</v>
      </c>
      <c r="I66" s="117">
        <f t="shared" si="13"/>
        <v>53280000.000000007</v>
      </c>
    </row>
    <row r="67" spans="1:9" ht="16">
      <c r="A67" s="118"/>
      <c r="B67" s="119" t="str">
        <f>'RAB GIK UGM'!C58</f>
        <v>Petugas pengatur lalu lintas</v>
      </c>
      <c r="C67" s="120"/>
      <c r="D67" s="113">
        <f>'RAB GIK UGM'!E58</f>
        <v>12</v>
      </c>
      <c r="E67" s="115">
        <f>'RAB GIK UGM'!F58</f>
        <v>2200000</v>
      </c>
      <c r="F67" s="121">
        <v>0.11</v>
      </c>
      <c r="G67" s="115">
        <f t="shared" si="12"/>
        <v>29304000.000000004</v>
      </c>
      <c r="H67" s="116">
        <v>1</v>
      </c>
      <c r="I67" s="117">
        <f t="shared" si="13"/>
        <v>29304000.000000004</v>
      </c>
    </row>
    <row r="68" spans="1:9" ht="16">
      <c r="A68" s="118"/>
      <c r="B68" s="119" t="str">
        <f>'RAB GIK UGM'!C59</f>
        <v>Fasilitas, sarana dan prasarana kesehatan</v>
      </c>
      <c r="C68" s="120"/>
      <c r="D68" s="113">
        <f>'RAB GIK UGM'!E59</f>
        <v>0</v>
      </c>
      <c r="E68" s="115">
        <f>'RAB GIK UGM'!F59</f>
        <v>0</v>
      </c>
      <c r="F68" s="121"/>
      <c r="G68" s="115"/>
      <c r="H68" s="116"/>
      <c r="I68" s="117"/>
    </row>
    <row r="69" spans="1:9" ht="16">
      <c r="A69" s="118"/>
      <c r="B69" s="119" t="str">
        <f>'RAB GIK UGM'!C60</f>
        <v>Peralatan P3K</v>
      </c>
      <c r="C69" s="120"/>
      <c r="D69" s="113">
        <f>'RAB GIK UGM'!E60</f>
        <v>1</v>
      </c>
      <c r="E69" s="115">
        <f>'RAB GIK UGM'!F60</f>
        <v>7500000</v>
      </c>
      <c r="F69" s="121">
        <v>0.11</v>
      </c>
      <c r="G69" s="115">
        <f t="shared" ref="G69:G72" si="14">D69*E69*(1+F69)</f>
        <v>8325000.0000000009</v>
      </c>
      <c r="H69" s="116">
        <v>1</v>
      </c>
      <c r="I69" s="117">
        <f t="shared" ref="I69:I72" si="15">G69*H69</f>
        <v>8325000.0000000009</v>
      </c>
    </row>
    <row r="70" spans="1:9" ht="16">
      <c r="A70" s="118"/>
      <c r="B70" s="119" t="str">
        <f>'RAB GIK UGM'!C61</f>
        <v>Ruang P3K</v>
      </c>
      <c r="C70" s="120"/>
      <c r="D70" s="113">
        <f>'RAB GIK UGM'!E61</f>
        <v>1</v>
      </c>
      <c r="E70" s="115">
        <f>'RAB GIK UGM'!F61</f>
        <v>4000000</v>
      </c>
      <c r="F70" s="121">
        <v>0.11</v>
      </c>
      <c r="G70" s="115">
        <f t="shared" si="14"/>
        <v>4440000</v>
      </c>
      <c r="H70" s="116">
        <v>1</v>
      </c>
      <c r="I70" s="117">
        <f t="shared" si="15"/>
        <v>4440000</v>
      </c>
    </row>
    <row r="71" spans="1:9" ht="16">
      <c r="A71" s="118"/>
      <c r="B71" s="119" t="str">
        <f>'RAB GIK UGM'!C62</f>
        <v>Peralatan pengasapan (obat dan mesin fogging)</v>
      </c>
      <c r="C71" s="120"/>
      <c r="D71" s="113">
        <f>'RAB GIK UGM'!E62</f>
        <v>10</v>
      </c>
      <c r="E71" s="115">
        <f>'RAB GIK UGM'!F62</f>
        <v>850000</v>
      </c>
      <c r="F71" s="121">
        <v>0.11</v>
      </c>
      <c r="G71" s="115">
        <f t="shared" si="14"/>
        <v>9435000</v>
      </c>
      <c r="H71" s="116">
        <v>1</v>
      </c>
      <c r="I71" s="117">
        <f t="shared" si="15"/>
        <v>9435000</v>
      </c>
    </row>
    <row r="72" spans="1:9" ht="16">
      <c r="A72" s="118"/>
      <c r="B72" s="119" t="str">
        <f>'RAB GIK UGM'!C63</f>
        <v>Ambulans (sewa)</v>
      </c>
      <c r="C72" s="120"/>
      <c r="D72" s="113">
        <f>'RAB GIK UGM'!E63</f>
        <v>1</v>
      </c>
      <c r="E72" s="115">
        <f>'RAB GIK UGM'!F63</f>
        <v>16200000</v>
      </c>
      <c r="F72" s="121">
        <v>0.11</v>
      </c>
      <c r="G72" s="115">
        <f t="shared" si="14"/>
        <v>17982000</v>
      </c>
      <c r="H72" s="116">
        <v>1</v>
      </c>
      <c r="I72" s="117">
        <f t="shared" si="15"/>
        <v>17982000</v>
      </c>
    </row>
    <row r="73" spans="1:9" ht="16">
      <c r="A73" s="118"/>
      <c r="B73" s="119" t="str">
        <f>'RAB GIK UGM'!C64</f>
        <v>Rambu dan Perlengkapan lalu lintas yang diperlukan atau manajemen lalu lintas</v>
      </c>
      <c r="C73" s="120"/>
      <c r="D73" s="113">
        <f>'RAB GIK UGM'!E64</f>
        <v>0</v>
      </c>
      <c r="E73" s="115">
        <f>'RAB GIK UGM'!F64</f>
        <v>0</v>
      </c>
      <c r="F73" s="121"/>
      <c r="G73" s="115"/>
      <c r="H73" s="116"/>
      <c r="I73" s="117"/>
    </row>
    <row r="74" spans="1:9" ht="16">
      <c r="A74" s="118"/>
      <c r="B74" s="119" t="str">
        <f>'RAB GIK UGM'!C65</f>
        <v>Rambu petunjuk</v>
      </c>
      <c r="C74" s="120"/>
      <c r="D74" s="113">
        <f>'RAB GIK UGM'!E65</f>
        <v>3</v>
      </c>
      <c r="E74" s="115">
        <f>'RAB GIK UGM'!F65</f>
        <v>125000</v>
      </c>
      <c r="F74" s="121">
        <v>0.11</v>
      </c>
      <c r="G74" s="115">
        <f t="shared" ref="G74:G84" si="16">D74*E74*(1+F74)</f>
        <v>416250.00000000006</v>
      </c>
      <c r="H74" s="116">
        <v>1</v>
      </c>
      <c r="I74" s="117">
        <f t="shared" ref="I74:I84" si="17">G74*H74</f>
        <v>416250.00000000006</v>
      </c>
    </row>
    <row r="75" spans="1:9" ht="16">
      <c r="A75" s="118"/>
      <c r="B75" s="119" t="str">
        <f>'RAB GIK UGM'!C66</f>
        <v>Rambu larangan</v>
      </c>
      <c r="C75" s="120"/>
      <c r="D75" s="113">
        <f>'RAB GIK UGM'!E66</f>
        <v>3</v>
      </c>
      <c r="E75" s="115">
        <f>'RAB GIK UGM'!F66</f>
        <v>125000</v>
      </c>
      <c r="F75" s="121">
        <v>0.11</v>
      </c>
      <c r="G75" s="115">
        <f t="shared" si="16"/>
        <v>416250.00000000006</v>
      </c>
      <c r="H75" s="116">
        <v>1</v>
      </c>
      <c r="I75" s="117">
        <f t="shared" si="17"/>
        <v>416250.00000000006</v>
      </c>
    </row>
    <row r="76" spans="1:9" ht="16">
      <c r="A76" s="118"/>
      <c r="B76" s="119" t="str">
        <f>'RAB GIK UGM'!C67</f>
        <v>Rambu peringatan</v>
      </c>
      <c r="C76" s="120"/>
      <c r="D76" s="113">
        <f>'RAB GIK UGM'!E67</f>
        <v>3</v>
      </c>
      <c r="E76" s="115">
        <f>'RAB GIK UGM'!F67</f>
        <v>125000</v>
      </c>
      <c r="F76" s="121">
        <v>0.11</v>
      </c>
      <c r="G76" s="115">
        <f t="shared" si="16"/>
        <v>416250.00000000006</v>
      </c>
      <c r="H76" s="116">
        <v>1</v>
      </c>
      <c r="I76" s="117">
        <f t="shared" si="17"/>
        <v>416250.00000000006</v>
      </c>
    </row>
    <row r="77" spans="1:9" ht="16">
      <c r="A77" s="118"/>
      <c r="B77" s="119" t="str">
        <f>'RAB GIK UGM'!C68</f>
        <v>Rambu kewajiban</v>
      </c>
      <c r="C77" s="120"/>
      <c r="D77" s="113">
        <f>'RAB GIK UGM'!E68</f>
        <v>3</v>
      </c>
      <c r="E77" s="115">
        <f>'RAB GIK UGM'!F68</f>
        <v>125000</v>
      </c>
      <c r="F77" s="121">
        <v>0.11</v>
      </c>
      <c r="G77" s="115">
        <f t="shared" si="16"/>
        <v>416250.00000000006</v>
      </c>
      <c r="H77" s="116">
        <v>1</v>
      </c>
      <c r="I77" s="117">
        <f t="shared" si="17"/>
        <v>416250.00000000006</v>
      </c>
    </row>
    <row r="78" spans="1:9" ht="16">
      <c r="A78" s="118"/>
      <c r="B78" s="119" t="str">
        <f>'RAB GIK UGM'!C69</f>
        <v>Rambu informasi</v>
      </c>
      <c r="C78" s="120"/>
      <c r="D78" s="113">
        <f>'RAB GIK UGM'!E69</f>
        <v>3</v>
      </c>
      <c r="E78" s="115">
        <f>'RAB GIK UGM'!F69</f>
        <v>125000</v>
      </c>
      <c r="F78" s="121">
        <v>0.11</v>
      </c>
      <c r="G78" s="115">
        <f t="shared" si="16"/>
        <v>416250.00000000006</v>
      </c>
      <c r="H78" s="116">
        <v>1</v>
      </c>
      <c r="I78" s="117">
        <f t="shared" si="17"/>
        <v>416250.00000000006</v>
      </c>
    </row>
    <row r="79" spans="1:9" ht="16">
      <c r="A79" s="118"/>
      <c r="B79" s="119" t="str">
        <f>'RAB GIK UGM'!C70</f>
        <v>Rambu pekerjaan sementara</v>
      </c>
      <c r="C79" s="120"/>
      <c r="D79" s="113">
        <f>'RAB GIK UGM'!E70</f>
        <v>3</v>
      </c>
      <c r="E79" s="115">
        <f>'RAB GIK UGM'!F70</f>
        <v>125000</v>
      </c>
      <c r="F79" s="121">
        <v>0.11</v>
      </c>
      <c r="G79" s="115">
        <f t="shared" si="16"/>
        <v>416250.00000000006</v>
      </c>
      <c r="H79" s="116">
        <v>1</v>
      </c>
      <c r="I79" s="117">
        <f t="shared" si="17"/>
        <v>416250.00000000006</v>
      </c>
    </row>
    <row r="80" spans="1:9" ht="16">
      <c r="A80" s="118"/>
      <c r="B80" s="119" t="str">
        <f>'RAB GIK UGM'!C71</f>
        <v>Jalur Evakuasi (Petunjuk Escape Route)</v>
      </c>
      <c r="C80" s="120"/>
      <c r="D80" s="113">
        <f>'RAB GIK UGM'!E71</f>
        <v>9</v>
      </c>
      <c r="E80" s="115">
        <f>'RAB GIK UGM'!F71</f>
        <v>55000</v>
      </c>
      <c r="F80" s="121">
        <v>0.11</v>
      </c>
      <c r="G80" s="115">
        <f t="shared" si="16"/>
        <v>549450</v>
      </c>
      <c r="H80" s="116">
        <v>1</v>
      </c>
      <c r="I80" s="117">
        <f t="shared" si="17"/>
        <v>549450</v>
      </c>
    </row>
    <row r="81" spans="1:9" ht="16">
      <c r="A81" s="118"/>
      <c r="B81" s="119" t="str">
        <f>'RAB GIK UGM'!C72</f>
        <v>Kerucut lalu lintas (Traffic Cone)</v>
      </c>
      <c r="C81" s="120"/>
      <c r="D81" s="113">
        <f>'RAB GIK UGM'!E72</f>
        <v>20</v>
      </c>
      <c r="E81" s="115">
        <f>'RAB GIK UGM'!F72</f>
        <v>300000</v>
      </c>
      <c r="F81" s="121">
        <v>0.11</v>
      </c>
      <c r="G81" s="115">
        <f t="shared" si="16"/>
        <v>6660000.0000000009</v>
      </c>
      <c r="H81" s="116">
        <v>1</v>
      </c>
      <c r="I81" s="117">
        <f t="shared" si="17"/>
        <v>6660000.0000000009</v>
      </c>
    </row>
    <row r="82" spans="1:9" ht="16">
      <c r="A82" s="118"/>
      <c r="B82" s="119" t="str">
        <f>'RAB GIK UGM'!C73</f>
        <v>Lampu putar (Rotary Lamp)</v>
      </c>
      <c r="C82" s="120"/>
      <c r="D82" s="113">
        <f>'RAB GIK UGM'!E73</f>
        <v>20</v>
      </c>
      <c r="E82" s="115">
        <f>'RAB GIK UGM'!F73</f>
        <v>750000</v>
      </c>
      <c r="F82" s="121">
        <v>0.11</v>
      </c>
      <c r="G82" s="115">
        <f t="shared" si="16"/>
        <v>16650000.000000002</v>
      </c>
      <c r="H82" s="116">
        <v>1</v>
      </c>
      <c r="I82" s="117">
        <f t="shared" si="17"/>
        <v>16650000.000000002</v>
      </c>
    </row>
    <row r="83" spans="1:9" ht="16">
      <c r="A83" s="118"/>
      <c r="B83" s="119" t="str">
        <f>'RAB GIK UGM'!C74</f>
        <v>Pembatas Jalan (water barrier)</v>
      </c>
      <c r="C83" s="120"/>
      <c r="D83" s="113">
        <f>'RAB GIK UGM'!E74</f>
        <v>20</v>
      </c>
      <c r="E83" s="115">
        <f>'RAB GIK UGM'!F74</f>
        <v>1000000</v>
      </c>
      <c r="F83" s="121">
        <v>0.11</v>
      </c>
      <c r="G83" s="115">
        <f t="shared" si="16"/>
        <v>22200000.000000004</v>
      </c>
      <c r="H83" s="116">
        <v>1</v>
      </c>
      <c r="I83" s="117">
        <f t="shared" si="17"/>
        <v>22200000.000000004</v>
      </c>
    </row>
    <row r="84" spans="1:9" ht="16">
      <c r="A84" s="118"/>
      <c r="B84" s="119" t="str">
        <f>'RAB GIK UGM'!C75</f>
        <v>Lampu/alat penerangan sementara</v>
      </c>
      <c r="C84" s="120"/>
      <c r="D84" s="113">
        <f>'RAB GIK UGM'!E75</f>
        <v>20</v>
      </c>
      <c r="E84" s="115">
        <f>'RAB GIK UGM'!F75</f>
        <v>1400000</v>
      </c>
      <c r="F84" s="121">
        <v>0.11</v>
      </c>
      <c r="G84" s="115">
        <f t="shared" si="16"/>
        <v>31080000.000000004</v>
      </c>
      <c r="H84" s="116">
        <v>1</v>
      </c>
      <c r="I84" s="117">
        <f t="shared" si="17"/>
        <v>31080000.000000004</v>
      </c>
    </row>
    <row r="85" spans="1:9" ht="16">
      <c r="A85" s="118"/>
      <c r="B85" s="119" t="str">
        <f>'RAB GIK UGM'!C76</f>
        <v>Konsultasi dengan Ahli terkait Keselamatan Konstruksi</v>
      </c>
      <c r="C85" s="120"/>
      <c r="D85" s="113">
        <f>'RAB GIK UGM'!E76</f>
        <v>0</v>
      </c>
      <c r="E85" s="115">
        <f>'RAB GIK UGM'!F76</f>
        <v>0</v>
      </c>
      <c r="F85" s="138"/>
      <c r="G85" s="138"/>
      <c r="H85" s="139"/>
      <c r="I85" s="140"/>
    </row>
    <row r="86" spans="1:9" ht="16">
      <c r="A86" s="118"/>
      <c r="B86" s="119" t="str">
        <f>'RAB GIK UGM'!C77</f>
        <v>Ahli Mekanikal (Madya)</v>
      </c>
      <c r="C86" s="120"/>
      <c r="D86" s="113">
        <f>'RAB GIK UGM'!E77</f>
        <v>12</v>
      </c>
      <c r="E86" s="115">
        <f>'RAB GIK UGM'!F77</f>
        <v>2000000</v>
      </c>
      <c r="F86" s="121">
        <v>0.11</v>
      </c>
      <c r="G86" s="115">
        <f t="shared" ref="G86:G87" si="18">D86*E86*(1+F86)</f>
        <v>26640000.000000004</v>
      </c>
      <c r="H86" s="116">
        <v>1</v>
      </c>
      <c r="I86" s="117">
        <f t="shared" ref="I86:I87" si="19">G86*H86</f>
        <v>26640000.000000004</v>
      </c>
    </row>
    <row r="87" spans="1:9" ht="16">
      <c r="A87" s="118"/>
      <c r="B87" s="119" t="str">
        <f>'RAB GIK UGM'!C78</f>
        <v>Ahli Elektrikal (Madya)</v>
      </c>
      <c r="C87" s="120"/>
      <c r="D87" s="113">
        <f>'RAB GIK UGM'!E78</f>
        <v>12</v>
      </c>
      <c r="E87" s="115">
        <f>'RAB GIK UGM'!F78</f>
        <v>2000000</v>
      </c>
      <c r="F87" s="121">
        <v>0.11</v>
      </c>
      <c r="G87" s="115">
        <f t="shared" si="18"/>
        <v>26640000.000000004</v>
      </c>
      <c r="H87" s="116">
        <v>1</v>
      </c>
      <c r="I87" s="117">
        <f t="shared" si="19"/>
        <v>26640000.000000004</v>
      </c>
    </row>
    <row r="88" spans="1:9" ht="16">
      <c r="A88" s="118"/>
      <c r="B88" s="119" t="str">
        <f>'RAB GIK UGM'!C79</f>
        <v>Kegiatan dan peralatan terkait Pengendalian Risiko Keselamatan Konstruksi</v>
      </c>
      <c r="C88" s="120"/>
      <c r="D88" s="113">
        <f>'RAB GIK UGM'!E79</f>
        <v>0</v>
      </c>
      <c r="E88" s="115">
        <f>'RAB GIK UGM'!F79</f>
        <v>0</v>
      </c>
      <c r="F88" s="121"/>
      <c r="G88" s="115"/>
      <c r="H88" s="116"/>
      <c r="I88" s="117"/>
    </row>
    <row r="89" spans="1:9" ht="16">
      <c r="A89" s="118"/>
      <c r="B89" s="119" t="str">
        <f>'RAB GIK UGM'!C80</f>
        <v>Alat Pemadam Api Portable (APAP)</v>
      </c>
      <c r="C89" s="120"/>
      <c r="D89" s="113">
        <f>'RAB GIK UGM'!E80</f>
        <v>4</v>
      </c>
      <c r="E89" s="115">
        <f>'RAB GIK UGM'!F80</f>
        <v>1100000</v>
      </c>
      <c r="F89" s="121">
        <v>0.11</v>
      </c>
      <c r="G89" s="115">
        <f t="shared" ref="G89:G95" si="20">D89*E89*(1+F89)</f>
        <v>4884000</v>
      </c>
      <c r="H89" s="116">
        <v>1</v>
      </c>
      <c r="I89" s="117">
        <f t="shared" ref="I89:I95" si="21">G89*H89</f>
        <v>4884000</v>
      </c>
    </row>
    <row r="90" spans="1:9" ht="16">
      <c r="A90" s="118"/>
      <c r="B90" s="119" t="str">
        <f>'RAB GIK UGM'!C81</f>
        <v>Bendera K3</v>
      </c>
      <c r="C90" s="120"/>
      <c r="D90" s="113">
        <f>'RAB GIK UGM'!E81</f>
        <v>1</v>
      </c>
      <c r="E90" s="115">
        <f>'RAB GIK UGM'!F81</f>
        <v>180000</v>
      </c>
      <c r="F90" s="121">
        <v>0.11</v>
      </c>
      <c r="G90" s="115">
        <f t="shared" si="20"/>
        <v>199800.00000000003</v>
      </c>
      <c r="H90" s="116">
        <v>1</v>
      </c>
      <c r="I90" s="117">
        <f t="shared" si="21"/>
        <v>199800.00000000003</v>
      </c>
    </row>
    <row r="91" spans="1:9" ht="16">
      <c r="A91" s="118"/>
      <c r="B91" s="119" t="str">
        <f>'RAB GIK UGM'!C82</f>
        <v>Pembuatan Kartu Identitas Pekerja (KIP)</v>
      </c>
      <c r="C91" s="120"/>
      <c r="D91" s="113">
        <f>'RAB GIK UGM'!E82</f>
        <v>50</v>
      </c>
      <c r="E91" s="115">
        <f>'RAB GIK UGM'!F82</f>
        <v>7500</v>
      </c>
      <c r="F91" s="121">
        <v>0.11</v>
      </c>
      <c r="G91" s="115">
        <f t="shared" si="20"/>
        <v>416250.00000000006</v>
      </c>
      <c r="H91" s="116">
        <v>1</v>
      </c>
      <c r="I91" s="117">
        <f t="shared" si="21"/>
        <v>416250.00000000006</v>
      </c>
    </row>
    <row r="92" spans="1:9" ht="16">
      <c r="A92" s="118"/>
      <c r="B92" s="119" t="str">
        <f>'RAB GIK UGM'!C83</f>
        <v>Lampu darurat (Emergency Lamp)</v>
      </c>
      <c r="C92" s="120"/>
      <c r="D92" s="113">
        <f>'RAB GIK UGM'!E83</f>
        <v>3</v>
      </c>
      <c r="E92" s="115">
        <f>'RAB GIK UGM'!F83</f>
        <v>750000</v>
      </c>
      <c r="F92" s="121">
        <v>0.11</v>
      </c>
      <c r="G92" s="115">
        <f t="shared" si="20"/>
        <v>2497500</v>
      </c>
      <c r="H92" s="116">
        <v>1</v>
      </c>
      <c r="I92" s="117">
        <f t="shared" si="21"/>
        <v>2497500</v>
      </c>
    </row>
    <row r="93" spans="1:9" ht="16">
      <c r="A93" s="118"/>
      <c r="B93" s="119" t="str">
        <f>'RAB GIK UGM'!C84</f>
        <v>Pemeriksaan lingkungan/uji sampling antara lain - pengujian kualitas air, - udara, - kebisingan, - getaran, - limbah B3, - pencahayaan</v>
      </c>
      <c r="C93" s="120"/>
      <c r="D93" s="113">
        <f>'RAB GIK UGM'!E84</f>
        <v>7</v>
      </c>
      <c r="E93" s="115">
        <f>'RAB GIK UGM'!F84</f>
        <v>13500000</v>
      </c>
      <c r="F93" s="121">
        <v>0.11</v>
      </c>
      <c r="G93" s="115">
        <f t="shared" si="20"/>
        <v>104895000.00000001</v>
      </c>
      <c r="H93" s="116">
        <v>1</v>
      </c>
      <c r="I93" s="117">
        <f t="shared" si="21"/>
        <v>104895000.00000001</v>
      </c>
    </row>
    <row r="94" spans="1:9" ht="16">
      <c r="A94" s="118"/>
      <c r="B94" s="119" t="str">
        <f>'RAB GIK UGM'!C85</f>
        <v>Audit eksternal</v>
      </c>
      <c r="C94" s="120"/>
      <c r="D94" s="113">
        <f>'RAB GIK UGM'!E85</f>
        <v>2</v>
      </c>
      <c r="E94" s="115">
        <f>'RAB GIK UGM'!F85</f>
        <v>250000</v>
      </c>
      <c r="F94" s="121">
        <v>0.11</v>
      </c>
      <c r="G94" s="115">
        <f t="shared" si="20"/>
        <v>555000</v>
      </c>
      <c r="H94" s="116">
        <v>1</v>
      </c>
      <c r="I94" s="117">
        <f t="shared" si="21"/>
        <v>555000</v>
      </c>
    </row>
    <row r="95" spans="1:9" ht="16">
      <c r="A95" s="118"/>
      <c r="B95" s="119" t="str">
        <f>'RAB GIK UGM'!C86</f>
        <v>CCTV + alat pendukung sistem terpasang lengkap (sewa)</v>
      </c>
      <c r="C95" s="120"/>
      <c r="D95" s="113">
        <f>'RAB GIK UGM'!E86</f>
        <v>5</v>
      </c>
      <c r="E95" s="115">
        <f>'RAB GIK UGM'!F86</f>
        <v>2250000</v>
      </c>
      <c r="F95" s="121">
        <v>0.11</v>
      </c>
      <c r="G95" s="115">
        <f t="shared" si="20"/>
        <v>12487500.000000002</v>
      </c>
      <c r="H95" s="116">
        <v>1</v>
      </c>
      <c r="I95" s="117">
        <f t="shared" si="21"/>
        <v>12487500.000000002</v>
      </c>
    </row>
    <row r="96" spans="1:9" s="1317" customFormat="1" ht="26">
      <c r="A96" s="1338"/>
      <c r="B96" s="1331" t="s">
        <v>103</v>
      </c>
      <c r="C96" s="1332" t="str">
        <f>B25</f>
        <v>MATA PEMBAYARAN PERKIRAAN BIAYA PENERAPAN SMKKK</v>
      </c>
      <c r="D96" s="1333"/>
      <c r="E96" s="1334"/>
      <c r="F96" s="1335"/>
      <c r="G96" s="1334">
        <f>SUM(G26:G95)</f>
        <v>1090054234.5867</v>
      </c>
      <c r="H96" s="1336">
        <f>I96/G96</f>
        <v>1</v>
      </c>
      <c r="I96" s="1337">
        <f>SUM(I26:I95)</f>
        <v>1090054234.5867</v>
      </c>
    </row>
    <row r="97" spans="1:9" ht="16">
      <c r="A97" s="982"/>
      <c r="B97" s="119" t="str">
        <f>'RAB GIK UGM'!C87</f>
        <v>MATA PEMBAYARAN PEKERJAAN UTAMA</v>
      </c>
      <c r="C97" s="983"/>
      <c r="D97" s="133"/>
      <c r="E97" s="134"/>
      <c r="F97" s="135"/>
      <c r="G97" s="134"/>
      <c r="H97" s="136"/>
      <c r="I97" s="137"/>
    </row>
    <row r="98" spans="1:9" ht="16">
      <c r="A98" s="118"/>
      <c r="B98" s="119" t="str">
        <f>'RAB GIK UGM'!C88</f>
        <v>PEKERJAAN STRUKTUR</v>
      </c>
      <c r="C98" s="120"/>
      <c r="D98" s="113"/>
      <c r="E98" s="115"/>
      <c r="F98" s="121"/>
      <c r="G98" s="115"/>
      <c r="H98" s="116"/>
      <c r="I98" s="117"/>
    </row>
    <row r="99" spans="1:9" ht="16">
      <c r="A99" s="118"/>
      <c r="B99" s="119" t="str">
        <f>'RAB GIK UGM'!C89</f>
        <v>ZONA D</v>
      </c>
      <c r="C99" s="120"/>
      <c r="D99" s="113"/>
      <c r="E99" s="115"/>
      <c r="F99" s="121"/>
      <c r="G99" s="115"/>
      <c r="H99" s="116"/>
      <c r="I99" s="117"/>
    </row>
    <row r="100" spans="1:9" ht="16">
      <c r="A100" s="118"/>
      <c r="B100" s="119" t="str">
        <f>'RAB GIK UGM'!C90</f>
        <v>RETAIL ROOF ZONA D</v>
      </c>
      <c r="C100" s="120"/>
      <c r="D100" s="113"/>
      <c r="E100" s="115"/>
      <c r="F100" s="121"/>
      <c r="G100" s="115"/>
      <c r="H100" s="116"/>
      <c r="I100" s="117"/>
    </row>
    <row r="101" spans="1:9" ht="16">
      <c r="A101" s="118"/>
      <c r="B101" s="119" t="str">
        <f>'RAB GIK UGM'!C91</f>
        <v>Pembuatan 1 kg baja profil WF 400.200.8.13 (Termasuk Pengelasan, Perakitan, Zinchromate &amp; Cat Finish Anti Karat)</v>
      </c>
      <c r="C101" s="120"/>
      <c r="D101" s="113">
        <f>'RAB GIK UGM'!E91</f>
        <v>7658.11</v>
      </c>
      <c r="E101" s="113">
        <f>'RAB GIK UGM'!F91</f>
        <v>29031</v>
      </c>
      <c r="F101" s="121">
        <v>0.11</v>
      </c>
      <c r="G101" s="115">
        <f t="shared" ref="G101:G112" si="22">D101*E101*(1+F101)</f>
        <v>246778076.46510002</v>
      </c>
      <c r="H101" s="116">
        <v>1</v>
      </c>
      <c r="I101" s="117">
        <f t="shared" ref="I101:I112" si="23">G101*H101</f>
        <v>246778076.46510002</v>
      </c>
    </row>
    <row r="102" spans="1:9" ht="16">
      <c r="A102" s="118"/>
      <c r="B102" s="119" t="str">
        <f>'RAB GIK UGM'!C92</f>
        <v>Pembuatan 1 kg baja profil WF 300.150.6.5.9 (Termasuk Pengelasan, Perakitan, Zinchromate &amp; Cat Finish Anti Karat)</v>
      </c>
      <c r="C102" s="120"/>
      <c r="D102" s="113">
        <f>'RAB GIK UGM'!E92</f>
        <v>575.24</v>
      </c>
      <c r="E102" s="113">
        <f>'RAB GIK UGM'!F92</f>
        <v>29031</v>
      </c>
      <c r="F102" s="121">
        <v>0.11</v>
      </c>
      <c r="G102" s="115">
        <f t="shared" si="22"/>
        <v>18536769.608400002</v>
      </c>
      <c r="H102" s="116">
        <v>1</v>
      </c>
      <c r="I102" s="117">
        <f t="shared" si="23"/>
        <v>18536769.608400002</v>
      </c>
    </row>
    <row r="103" spans="1:9" ht="16">
      <c r="A103" s="118"/>
      <c r="B103" s="119" t="str">
        <f>'RAB GIK UGM'!C93</f>
        <v>Pembuatan 1 kg baja profil CNP 200.75.20.3,2 (Termasuk Pengelasan, Perakitan, Zinchromate &amp; Cat Finish Anti Karat)</v>
      </c>
      <c r="C103" s="120"/>
      <c r="D103" s="113">
        <f>'RAB GIK UGM'!E93</f>
        <v>2988.79</v>
      </c>
      <c r="E103" s="113">
        <f>'RAB GIK UGM'!F93</f>
        <v>29031</v>
      </c>
      <c r="F103" s="121">
        <v>0.11</v>
      </c>
      <c r="G103" s="115">
        <f t="shared" si="22"/>
        <v>96311994.363900006</v>
      </c>
      <c r="H103" s="116">
        <v>1</v>
      </c>
      <c r="I103" s="117">
        <f t="shared" si="23"/>
        <v>96311994.363900006</v>
      </c>
    </row>
    <row r="104" spans="1:9" ht="16">
      <c r="A104" s="118"/>
      <c r="B104" s="119" t="str">
        <f>'RAB GIK UGM'!C94</f>
        <v>Sagrod 12 mm</v>
      </c>
      <c r="C104" s="120"/>
      <c r="D104" s="113">
        <f>'RAB GIK UGM'!E94</f>
        <v>440.38</v>
      </c>
      <c r="E104" s="113">
        <f>'RAB GIK UGM'!F94</f>
        <v>14237</v>
      </c>
      <c r="F104" s="121">
        <v>0.11</v>
      </c>
      <c r="G104" s="115">
        <f t="shared" si="22"/>
        <v>6959355.9665999999</v>
      </c>
      <c r="H104" s="116">
        <v>1</v>
      </c>
      <c r="I104" s="117">
        <f t="shared" si="23"/>
        <v>6959355.9665999999</v>
      </c>
    </row>
    <row r="105" spans="1:9" ht="16">
      <c r="A105" s="118"/>
      <c r="B105" s="119" t="str">
        <f>'RAB GIK UGM'!C95</f>
        <v>Plat 20 mm</v>
      </c>
      <c r="C105" s="120"/>
      <c r="D105" s="113">
        <f>'RAB GIK UGM'!E95</f>
        <v>20.89</v>
      </c>
      <c r="E105" s="113">
        <f>'RAB GIK UGM'!F95</f>
        <v>29031</v>
      </c>
      <c r="F105" s="121">
        <v>0.11</v>
      </c>
      <c r="G105" s="115">
        <f t="shared" si="22"/>
        <v>673167.92489999998</v>
      </c>
      <c r="H105" s="116">
        <v>1</v>
      </c>
      <c r="I105" s="117">
        <f t="shared" si="23"/>
        <v>673167.92489999998</v>
      </c>
    </row>
    <row r="106" spans="1:9" ht="16">
      <c r="A106" s="118"/>
      <c r="B106" s="119" t="str">
        <f>'RAB GIK UGM'!C96</f>
        <v>Plat 24mm</v>
      </c>
      <c r="C106" s="120"/>
      <c r="D106" s="113">
        <f>'RAB GIK UGM'!E96</f>
        <v>942.59</v>
      </c>
      <c r="E106" s="113">
        <f>'RAB GIK UGM'!F96</f>
        <v>29031</v>
      </c>
      <c r="F106" s="121">
        <v>0.11</v>
      </c>
      <c r="G106" s="115">
        <f t="shared" si="22"/>
        <v>30374406.621900003</v>
      </c>
      <c r="H106" s="116">
        <v>1</v>
      </c>
      <c r="I106" s="117">
        <f t="shared" si="23"/>
        <v>30374406.621900003</v>
      </c>
    </row>
    <row r="107" spans="1:9" ht="16">
      <c r="A107" s="118"/>
      <c r="B107" s="119" t="str">
        <f>'RAB GIK UGM'!C97</f>
        <v>Plat 12mm</v>
      </c>
      <c r="C107" s="120"/>
      <c r="D107" s="113">
        <f>'RAB GIK UGM'!E97</f>
        <v>314.2</v>
      </c>
      <c r="E107" s="113">
        <f>'RAB GIK UGM'!F97</f>
        <v>29031</v>
      </c>
      <c r="F107" s="121">
        <v>0.11</v>
      </c>
      <c r="G107" s="115">
        <f t="shared" si="22"/>
        <v>10124909.622</v>
      </c>
      <c r="H107" s="116">
        <v>1</v>
      </c>
      <c r="I107" s="117">
        <f t="shared" si="23"/>
        <v>10124909.622</v>
      </c>
    </row>
    <row r="108" spans="1:9" ht="16">
      <c r="A108" s="118"/>
      <c r="B108" s="119" t="str">
        <f>'RAB GIK UGM'!C98</f>
        <v>Chemical Anchor 25 mm (termasuk 2 mur &amp; 2 ring)</v>
      </c>
      <c r="C108" s="120"/>
      <c r="D108" s="113">
        <f>'RAB GIK UGM'!E98</f>
        <v>48</v>
      </c>
      <c r="E108" s="113">
        <f>'RAB GIK UGM'!F98</f>
        <v>425000</v>
      </c>
      <c r="F108" s="121">
        <v>0.11</v>
      </c>
      <c r="G108" s="115">
        <f t="shared" si="22"/>
        <v>22644000.000000004</v>
      </c>
      <c r="H108" s="116">
        <v>1</v>
      </c>
      <c r="I108" s="117">
        <f t="shared" si="23"/>
        <v>22644000.000000004</v>
      </c>
    </row>
    <row r="109" spans="1:9" ht="16">
      <c r="A109" s="118"/>
      <c r="B109" s="119" t="str">
        <f>'RAB GIK UGM'!C99</f>
        <v>Baut HTB M16</v>
      </c>
      <c r="C109" s="120"/>
      <c r="D109" s="113">
        <f>'RAB GIK UGM'!E99</f>
        <v>120</v>
      </c>
      <c r="E109" s="113">
        <f>'RAB GIK UGM'!F99</f>
        <v>13500</v>
      </c>
      <c r="F109" s="121">
        <v>0.11</v>
      </c>
      <c r="G109" s="115">
        <f t="shared" si="22"/>
        <v>1798200.0000000002</v>
      </c>
      <c r="H109" s="116">
        <v>1</v>
      </c>
      <c r="I109" s="117">
        <f t="shared" si="23"/>
        <v>1798200.0000000002</v>
      </c>
    </row>
    <row r="110" spans="1:9" ht="16">
      <c r="A110" s="118"/>
      <c r="B110" s="119" t="str">
        <f>'RAB GIK UGM'!C100</f>
        <v>Baut HTB M12</v>
      </c>
      <c r="C110" s="120"/>
      <c r="D110" s="113">
        <f>'RAB GIK UGM'!E100</f>
        <v>108</v>
      </c>
      <c r="E110" s="113">
        <f>'RAB GIK UGM'!F100</f>
        <v>9500</v>
      </c>
      <c r="F110" s="121">
        <v>0.11</v>
      </c>
      <c r="G110" s="115">
        <f t="shared" si="22"/>
        <v>1138860</v>
      </c>
      <c r="H110" s="116">
        <v>1</v>
      </c>
      <c r="I110" s="117">
        <f t="shared" si="23"/>
        <v>1138860</v>
      </c>
    </row>
    <row r="111" spans="1:9" ht="16">
      <c r="A111" s="118"/>
      <c r="B111" s="119" t="str">
        <f>'RAB GIK UGM'!C101</f>
        <v>Penutup Lantai</v>
      </c>
      <c r="C111" s="120"/>
      <c r="D111" s="113">
        <f>'RAB GIK UGM'!E101</f>
        <v>172.06</v>
      </c>
      <c r="E111" s="113">
        <f>'RAB GIK UGM'!F101</f>
        <v>342773</v>
      </c>
      <c r="F111" s="121">
        <v>0.11</v>
      </c>
      <c r="G111" s="115">
        <f t="shared" si="22"/>
        <v>65465049.841800012</v>
      </c>
      <c r="H111" s="116">
        <v>1</v>
      </c>
      <c r="I111" s="117">
        <f t="shared" si="23"/>
        <v>65465049.841800012</v>
      </c>
    </row>
    <row r="112" spans="1:9" ht="16">
      <c r="A112" s="118"/>
      <c r="B112" s="119" t="str">
        <f>'RAB GIK UGM'!C102</f>
        <v>Talang</v>
      </c>
      <c r="C112" s="120"/>
      <c r="D112" s="113">
        <f>'RAB GIK UGM'!E102</f>
        <v>70.94</v>
      </c>
      <c r="E112" s="113">
        <f>'RAB GIK UGM'!F102</f>
        <v>185493</v>
      </c>
      <c r="F112" s="121">
        <v>0.11</v>
      </c>
      <c r="G112" s="115">
        <f t="shared" si="22"/>
        <v>14606349.496200001</v>
      </c>
      <c r="H112" s="116">
        <v>1</v>
      </c>
      <c r="I112" s="117">
        <f t="shared" si="23"/>
        <v>14606349.496200001</v>
      </c>
    </row>
    <row r="113" spans="1:9" ht="16">
      <c r="A113" s="118"/>
      <c r="B113" s="119" t="str">
        <f>'RAB GIK UGM'!C103</f>
        <v>RIGGING AUDITORIUM KECIL ZONA D</v>
      </c>
      <c r="C113" s="120"/>
      <c r="D113" s="113">
        <f>'RAB GIK UGM'!E103</f>
        <v>0</v>
      </c>
      <c r="E113" s="113">
        <f>'RAB GIK UGM'!F103</f>
        <v>0</v>
      </c>
      <c r="F113" s="121"/>
      <c r="G113" s="115"/>
      <c r="H113" s="116"/>
      <c r="I113" s="117">
        <f t="shared" ref="I113:I117" si="24">G113*H113</f>
        <v>0</v>
      </c>
    </row>
    <row r="114" spans="1:9" ht="16">
      <c r="A114" s="118"/>
      <c r="B114" s="119" t="str">
        <f>'RAB GIK UGM'!C104</f>
        <v>Dynabolt</v>
      </c>
      <c r="C114" s="120"/>
      <c r="D114" s="113">
        <f>'RAB GIK UGM'!E104</f>
        <v>129</v>
      </c>
      <c r="E114" s="113">
        <f>'RAB GIK UGM'!F104</f>
        <v>10000</v>
      </c>
      <c r="F114" s="121">
        <v>0.11</v>
      </c>
      <c r="G114" s="115">
        <f t="shared" ref="G114:G117" si="25">D114*E114*(1+F114)</f>
        <v>1431900.0000000002</v>
      </c>
      <c r="H114" s="116">
        <v>1</v>
      </c>
      <c r="I114" s="117">
        <f t="shared" si="24"/>
        <v>1431900.0000000002</v>
      </c>
    </row>
    <row r="115" spans="1:9" ht="16">
      <c r="A115" s="118"/>
      <c r="B115" s="119" t="str">
        <f>'RAB GIK UGM'!C105</f>
        <v>Baseplate 10mm</v>
      </c>
      <c r="C115" s="120"/>
      <c r="D115" s="113">
        <f>'RAB GIK UGM'!E105</f>
        <v>291.25</v>
      </c>
      <c r="E115" s="113">
        <f>'RAB GIK UGM'!F105</f>
        <v>29031</v>
      </c>
      <c r="F115" s="121">
        <v>0.11</v>
      </c>
      <c r="G115" s="115">
        <f t="shared" si="25"/>
        <v>9385359.4125000015</v>
      </c>
      <c r="H115" s="116">
        <v>1</v>
      </c>
      <c r="I115" s="117">
        <f t="shared" si="24"/>
        <v>9385359.4125000015</v>
      </c>
    </row>
    <row r="116" spans="1:9" ht="16">
      <c r="A116" s="118"/>
      <c r="B116" s="119" t="str">
        <f>'RAB GIK UGM'!C106</f>
        <v>Pembuatan 1 kg baja profil hollow 50.50.5 (Termasuk Pengelasan, Perakitan, Zinchromate &amp; Cat Finish Anti Karat)</v>
      </c>
      <c r="C116" s="120"/>
      <c r="D116" s="113">
        <f>'RAB GIK UGM'!E106</f>
        <v>1165.72</v>
      </c>
      <c r="E116" s="113">
        <f>'RAB GIK UGM'!F106</f>
        <v>29031</v>
      </c>
      <c r="F116" s="121">
        <v>0.11</v>
      </c>
      <c r="G116" s="115">
        <f t="shared" si="25"/>
        <v>37564639.225200005</v>
      </c>
      <c r="H116" s="116">
        <v>1</v>
      </c>
      <c r="I116" s="117">
        <f t="shared" si="24"/>
        <v>37564639.225200005</v>
      </c>
    </row>
    <row r="117" spans="1:9" ht="16">
      <c r="A117" s="118"/>
      <c r="B117" s="119" t="str">
        <f>'RAB GIK UGM'!C107</f>
        <v>Pembuatan 1 kg baja profil pipa (Termasuk Pengelasan, Perakitan, Zinchromate &amp; Cat Finish Anti Karat)</v>
      </c>
      <c r="C117" s="120"/>
      <c r="D117" s="113">
        <f>'RAB GIK UGM'!E107</f>
        <v>534.75</v>
      </c>
      <c r="E117" s="113">
        <f>'RAB GIK UGM'!F107</f>
        <v>29031</v>
      </c>
      <c r="F117" s="121">
        <v>0.11</v>
      </c>
      <c r="G117" s="115">
        <f t="shared" si="25"/>
        <v>17232003.247500002</v>
      </c>
      <c r="H117" s="116">
        <v>1</v>
      </c>
      <c r="I117" s="117">
        <f t="shared" si="24"/>
        <v>17232003.247500002</v>
      </c>
    </row>
    <row r="118" spans="1:9" ht="16">
      <c r="A118" s="118"/>
      <c r="B118" s="119" t="str">
        <f>'RAB GIK UGM'!C108</f>
        <v>ZONA F</v>
      </c>
      <c r="C118" s="120"/>
      <c r="D118" s="113">
        <f>'RAB GIK UGM'!E108</f>
        <v>0</v>
      </c>
      <c r="E118" s="113">
        <f>'RAB GIK UGM'!F108</f>
        <v>0</v>
      </c>
      <c r="F118" s="121"/>
      <c r="G118" s="115"/>
      <c r="H118" s="116"/>
      <c r="I118" s="117"/>
    </row>
    <row r="119" spans="1:9" ht="16">
      <c r="A119" s="118"/>
      <c r="B119" s="119" t="str">
        <f>'RAB GIK UGM'!C109</f>
        <v>AUDITORIUM BESAR ZONA F</v>
      </c>
      <c r="C119" s="120"/>
      <c r="D119" s="113">
        <f>'RAB GIK UGM'!E109</f>
        <v>0</v>
      </c>
      <c r="E119" s="113">
        <f>'RAB GIK UGM'!F109</f>
        <v>0</v>
      </c>
      <c r="F119" s="121"/>
      <c r="G119" s="115"/>
      <c r="H119" s="116"/>
      <c r="I119" s="117">
        <f t="shared" ref="I119:I124" si="26">G119*H119</f>
        <v>0</v>
      </c>
    </row>
    <row r="120" spans="1:9" ht="16">
      <c r="A120" s="118"/>
      <c r="B120" s="119" t="str">
        <f>'RAB GIK UGM'!C110</f>
        <v>Rigging Lighting Bar I, II, III, IV &amp; Border Curtain I, II, &amp; Leg Curtain</v>
      </c>
      <c r="C120" s="120"/>
      <c r="D120" s="113">
        <f>'RAB GIK UGM'!E110</f>
        <v>0</v>
      </c>
      <c r="E120" s="113">
        <f>'RAB GIK UGM'!F110</f>
        <v>0</v>
      </c>
      <c r="F120" s="121"/>
      <c r="G120" s="115"/>
      <c r="H120" s="116"/>
      <c r="I120" s="117">
        <f t="shared" si="26"/>
        <v>0</v>
      </c>
    </row>
    <row r="121" spans="1:9" ht="16">
      <c r="A121" s="118"/>
      <c r="B121" s="119" t="str">
        <f>'RAB GIK UGM'!C111</f>
        <v>Pembuatan 1 kg baja profil hollow 50.100.3,2 (Termasuk Pengelasan, Perakitan, Zinchromate &amp; Cat Finish Anti Karat)</v>
      </c>
      <c r="C121" s="120"/>
      <c r="D121" s="113">
        <f>'RAB GIK UGM'!E111</f>
        <v>770</v>
      </c>
      <c r="E121" s="113">
        <f>'RAB GIK UGM'!F111</f>
        <v>29031</v>
      </c>
      <c r="F121" s="121">
        <v>0.11</v>
      </c>
      <c r="G121" s="115">
        <f t="shared" ref="G121:G124" si="27">D121*E121*(1+F121)</f>
        <v>24812795.700000003</v>
      </c>
      <c r="H121" s="116">
        <v>1</v>
      </c>
      <c r="I121" s="117">
        <f t="shared" si="26"/>
        <v>24812795.700000003</v>
      </c>
    </row>
    <row r="122" spans="1:9" ht="16">
      <c r="A122" s="118"/>
      <c r="B122" s="119" t="str">
        <f>'RAB GIK UGM'!C112</f>
        <v>Pembuatan 1 kg baja profil pipa (Termasuk Pengelasan, Perakitan, Zinchromate &amp; Cat Finish Anti Karat)</v>
      </c>
      <c r="C122" s="120"/>
      <c r="D122" s="113">
        <f>'RAB GIK UGM'!E112</f>
        <v>1153.1199999999999</v>
      </c>
      <c r="E122" s="113">
        <f>'RAB GIK UGM'!F112</f>
        <v>29031</v>
      </c>
      <c r="F122" s="121">
        <v>0.11</v>
      </c>
      <c r="G122" s="115">
        <f t="shared" si="27"/>
        <v>37158611.659199998</v>
      </c>
      <c r="H122" s="116">
        <v>1</v>
      </c>
      <c r="I122" s="117">
        <f t="shared" si="26"/>
        <v>37158611.659199998</v>
      </c>
    </row>
    <row r="123" spans="1:9" ht="16">
      <c r="A123" s="118"/>
      <c r="B123" s="119" t="str">
        <f>'RAB GIK UGM'!C113</f>
        <v>Lantai Catwalk Expanded Metal Mesh</v>
      </c>
      <c r="C123" s="120"/>
      <c r="D123" s="113">
        <f>'RAB GIK UGM'!E113</f>
        <v>49.01</v>
      </c>
      <c r="E123" s="113">
        <f>'RAB GIK UGM'!F113</f>
        <v>1897500</v>
      </c>
      <c r="F123" s="121">
        <v>0.11</v>
      </c>
      <c r="G123" s="115">
        <f t="shared" si="27"/>
        <v>103226087.25000001</v>
      </c>
      <c r="H123" s="116">
        <v>1</v>
      </c>
      <c r="I123" s="117">
        <f t="shared" si="26"/>
        <v>103226087.25000001</v>
      </c>
    </row>
    <row r="124" spans="1:9" ht="16">
      <c r="A124" s="118"/>
      <c r="B124" s="119" t="str">
        <f>'RAB GIK UGM'!C114</f>
        <v>Swivel Clamp</v>
      </c>
      <c r="C124" s="120"/>
      <c r="D124" s="113">
        <f>'RAB GIK UGM'!E114</f>
        <v>200</v>
      </c>
      <c r="E124" s="113">
        <f>'RAB GIK UGM'!F114</f>
        <v>390000</v>
      </c>
      <c r="F124" s="121">
        <v>0.11</v>
      </c>
      <c r="G124" s="115">
        <f t="shared" si="27"/>
        <v>86580000.000000015</v>
      </c>
      <c r="H124" s="116">
        <v>1</v>
      </c>
      <c r="I124" s="117">
        <f t="shared" si="26"/>
        <v>86580000.000000015</v>
      </c>
    </row>
    <row r="125" spans="1:9" ht="16">
      <c r="A125" s="118"/>
      <c r="B125" s="119" t="str">
        <f>'RAB GIK UGM'!C115</f>
        <v>Rigging Cyclorama, Forestage Bar I &amp; II</v>
      </c>
      <c r="C125" s="120"/>
      <c r="D125" s="113">
        <f>'RAB GIK UGM'!E115</f>
        <v>0</v>
      </c>
      <c r="E125" s="113">
        <f>'RAB GIK UGM'!F115</f>
        <v>0</v>
      </c>
      <c r="F125" s="121"/>
      <c r="G125" s="115"/>
      <c r="H125" s="116"/>
      <c r="I125" s="117">
        <f t="shared" ref="I125:I127" si="28">G125*H125</f>
        <v>0</v>
      </c>
    </row>
    <row r="126" spans="1:9" ht="16">
      <c r="A126" s="118"/>
      <c r="B126" s="119" t="str">
        <f>'RAB GIK UGM'!C116</f>
        <v>Pembuatan 1 kg baja profil pipa galvanis (Termasuk Pengelasan, Perakitan, Zinchromate &amp; Cat Finish Anti Karat)</v>
      </c>
      <c r="C126" s="120"/>
      <c r="D126" s="113">
        <f>'RAB GIK UGM'!E116</f>
        <v>742.8</v>
      </c>
      <c r="E126" s="113">
        <f>'RAB GIK UGM'!F116</f>
        <v>29031</v>
      </c>
      <c r="F126" s="121">
        <v>0.11</v>
      </c>
      <c r="G126" s="115">
        <f t="shared" ref="G126:G127" si="29">D126*E126*(1+F126)</f>
        <v>23936291.748</v>
      </c>
      <c r="H126" s="116">
        <v>1</v>
      </c>
      <c r="I126" s="117">
        <f t="shared" si="28"/>
        <v>23936291.748</v>
      </c>
    </row>
    <row r="127" spans="1:9" ht="16">
      <c r="A127" s="118"/>
      <c r="B127" s="119" t="str">
        <f>'RAB GIK UGM'!C117</f>
        <v>Pembuatan 1 kg baja profil pipa galvanis (Termasuk Pengelasan, Perakitan, Zinchromate &amp; Cat Finish Anti Karat)</v>
      </c>
      <c r="C127" s="120"/>
      <c r="D127" s="113">
        <f>'RAB GIK UGM'!E117</f>
        <v>379.61</v>
      </c>
      <c r="E127" s="113">
        <f>'RAB GIK UGM'!F117</f>
        <v>29031</v>
      </c>
      <c r="F127" s="121">
        <v>0.11</v>
      </c>
      <c r="G127" s="115">
        <f t="shared" si="29"/>
        <v>12232708.280100001</v>
      </c>
      <c r="H127" s="116">
        <v>1</v>
      </c>
      <c r="I127" s="117">
        <f t="shared" si="28"/>
        <v>12232708.280100001</v>
      </c>
    </row>
    <row r="128" spans="1:9" ht="16">
      <c r="A128" s="118"/>
      <c r="B128" s="119" t="str">
        <f>'RAB GIK UGM'!C118</f>
        <v>Side Bar Left &amp; Right</v>
      </c>
      <c r="C128" s="120"/>
      <c r="D128" s="113">
        <f>'RAB GIK UGM'!E118</f>
        <v>0</v>
      </c>
      <c r="E128" s="113">
        <f>'RAB GIK UGM'!F118</f>
        <v>0</v>
      </c>
      <c r="F128" s="121"/>
      <c r="G128" s="115"/>
      <c r="H128" s="116"/>
      <c r="I128" s="117"/>
    </row>
    <row r="129" spans="1:9" ht="16">
      <c r="A129" s="118"/>
      <c r="B129" s="119" t="str">
        <f>'RAB GIK UGM'!C119</f>
        <v>Pembuatan 1 kg baja profil hollow 50.100.3,2 (Termasuk Pengelasan, Perakitan, Zinchromate &amp; Cat Finish Anti Karat)</v>
      </c>
      <c r="C129" s="120"/>
      <c r="D129" s="113">
        <f>'RAB GIK UGM'!E119</f>
        <v>653.70000000000005</v>
      </c>
      <c r="E129" s="113">
        <f>'RAB GIK UGM'!F119</f>
        <v>29031</v>
      </c>
      <c r="F129" s="121">
        <v>0.11</v>
      </c>
      <c r="G129" s="115">
        <f t="shared" ref="G129:G133" si="30">D129*E129*(1+F129)</f>
        <v>21065096.817000005</v>
      </c>
      <c r="H129" s="116">
        <v>1</v>
      </c>
      <c r="I129" s="117">
        <f t="shared" ref="I129:I133" si="31">G129*H129</f>
        <v>21065096.817000005</v>
      </c>
    </row>
    <row r="130" spans="1:9" ht="16">
      <c r="A130" s="118"/>
      <c r="B130" s="119" t="str">
        <f>'RAB GIK UGM'!C120</f>
        <v>Pembuatan 1 kg baja profil hollow 50.100.3,2 (Termasuk Pengelasan, Perakitan, Zinchromate &amp; Cat Finish Anti Karat)</v>
      </c>
      <c r="C130" s="120"/>
      <c r="D130" s="113">
        <f>'RAB GIK UGM'!E120</f>
        <v>133.6</v>
      </c>
      <c r="E130" s="113">
        <f>'RAB GIK UGM'!F120</f>
        <v>29031</v>
      </c>
      <c r="F130" s="121">
        <v>0.11</v>
      </c>
      <c r="G130" s="115">
        <f t="shared" si="30"/>
        <v>4305181.176</v>
      </c>
      <c r="H130" s="116">
        <v>1</v>
      </c>
      <c r="I130" s="117">
        <f t="shared" si="31"/>
        <v>4305181.176</v>
      </c>
    </row>
    <row r="131" spans="1:9" ht="16">
      <c r="A131" s="118"/>
      <c r="B131" s="119" t="str">
        <f>'RAB GIK UGM'!C121</f>
        <v>Pembuatan 1 kg baja profil pipa (Termasuk Pengelasan, Perakitan, Zinchromate &amp; Cat Finish Anti Karat)</v>
      </c>
      <c r="C131" s="120"/>
      <c r="D131" s="113">
        <f>'RAB GIK UGM'!E121</f>
        <v>617.80999999999995</v>
      </c>
      <c r="E131" s="113">
        <f>'RAB GIK UGM'!F121</f>
        <v>29031</v>
      </c>
      <c r="F131" s="121">
        <v>0.11</v>
      </c>
      <c r="G131" s="115">
        <f t="shared" si="30"/>
        <v>19908562.7421</v>
      </c>
      <c r="H131" s="116">
        <v>1</v>
      </c>
      <c r="I131" s="117">
        <f t="shared" si="31"/>
        <v>19908562.7421</v>
      </c>
    </row>
    <row r="132" spans="1:9" ht="16">
      <c r="A132" s="118"/>
      <c r="B132" s="119" t="str">
        <f>'RAB GIK UGM'!C122</f>
        <v>Lantai Catwalk Expanded Metal Mesh</v>
      </c>
      <c r="C132" s="120"/>
      <c r="D132" s="113">
        <f>'RAB GIK UGM'!E122</f>
        <v>49.01</v>
      </c>
      <c r="E132" s="113">
        <f>'RAB GIK UGM'!F122</f>
        <v>1897500</v>
      </c>
      <c r="F132" s="121">
        <v>0.11</v>
      </c>
      <c r="G132" s="115">
        <f t="shared" si="30"/>
        <v>103226087.25000001</v>
      </c>
      <c r="H132" s="116">
        <v>1</v>
      </c>
      <c r="I132" s="117">
        <f t="shared" si="31"/>
        <v>103226087.25000001</v>
      </c>
    </row>
    <row r="133" spans="1:9" ht="16">
      <c r="A133" s="118"/>
      <c r="B133" s="119" t="str">
        <f>'RAB GIK UGM'!C123</f>
        <v>Swivel Clamp</v>
      </c>
      <c r="C133" s="120"/>
      <c r="D133" s="113">
        <f>'RAB GIK UGM'!E123</f>
        <v>48</v>
      </c>
      <c r="E133" s="113">
        <f>'RAB GIK UGM'!F123</f>
        <v>390000</v>
      </c>
      <c r="F133" s="121">
        <v>0.11</v>
      </c>
      <c r="G133" s="115">
        <f t="shared" si="30"/>
        <v>20779200</v>
      </c>
      <c r="H133" s="116">
        <v>1</v>
      </c>
      <c r="I133" s="117">
        <f t="shared" si="31"/>
        <v>20779200</v>
      </c>
    </row>
    <row r="134" spans="1:9" ht="16">
      <c r="A134" s="118"/>
      <c r="B134" s="119" t="str">
        <f>'RAB GIK UGM'!C124</f>
        <v>Rigging Main Curtain</v>
      </c>
      <c r="C134" s="120"/>
      <c r="D134" s="113">
        <f>'RAB GIK UGM'!E124</f>
        <v>0</v>
      </c>
      <c r="E134" s="113">
        <f>'RAB GIK UGM'!F124</f>
        <v>0</v>
      </c>
      <c r="F134" s="121"/>
      <c r="G134" s="115"/>
      <c r="H134" s="116"/>
      <c r="I134" s="117">
        <f t="shared" ref="I134:I137" si="32">G134*H134</f>
        <v>0</v>
      </c>
    </row>
    <row r="135" spans="1:9" ht="16">
      <c r="A135" s="118"/>
      <c r="B135" s="119" t="str">
        <f>'RAB GIK UGM'!C125</f>
        <v>Pembuatan 1 kg baja profil pipa galvanis (Termasuk Pengelasan, Perakitan, Zinchromate &amp; Cat Finish Anti Karat)</v>
      </c>
      <c r="C135" s="120"/>
      <c r="D135" s="113">
        <f>'RAB GIK UGM'!E125</f>
        <v>371.4</v>
      </c>
      <c r="E135" s="113">
        <f>'RAB GIK UGM'!F125</f>
        <v>29031</v>
      </c>
      <c r="F135" s="121">
        <v>0.11</v>
      </c>
      <c r="G135" s="115">
        <f t="shared" ref="G135:G137" si="33">D135*E135*(1+F135)</f>
        <v>11968145.874</v>
      </c>
      <c r="H135" s="116">
        <v>1</v>
      </c>
      <c r="I135" s="117">
        <f t="shared" si="32"/>
        <v>11968145.874</v>
      </c>
    </row>
    <row r="136" spans="1:9" ht="16">
      <c r="A136" s="118"/>
      <c r="B136" s="119" t="str">
        <f>'RAB GIK UGM'!C126</f>
        <v>Pembuatan 1 kg baja profil pipa galvanis 3/4 (Termasuk Pengelasan, Perakitan, Zinchromate &amp; Cat Finish Anti Karat)</v>
      </c>
      <c r="C136" s="120"/>
      <c r="D136" s="113">
        <f>'RAB GIK UGM'!E126</f>
        <v>189.81</v>
      </c>
      <c r="E136" s="113">
        <f>'RAB GIK UGM'!F126</f>
        <v>29031</v>
      </c>
      <c r="F136" s="121">
        <v>0.11</v>
      </c>
      <c r="G136" s="115">
        <f t="shared" si="33"/>
        <v>6116515.2621000009</v>
      </c>
      <c r="H136" s="116">
        <v>1</v>
      </c>
      <c r="I136" s="117">
        <f t="shared" si="32"/>
        <v>6116515.2621000009</v>
      </c>
    </row>
    <row r="137" spans="1:9" ht="16">
      <c r="A137" s="118"/>
      <c r="B137" s="119" t="str">
        <f>'RAB GIK UGM'!C127</f>
        <v>Electric / Motorized Chain Block 3unit Lengkap dengan instalasi dan sistem kontrol</v>
      </c>
      <c r="C137" s="120"/>
      <c r="D137" s="113">
        <f>'RAB GIK UGM'!E127</f>
        <v>1</v>
      </c>
      <c r="E137" s="113">
        <f>'RAB GIK UGM'!F127</f>
        <v>240030000</v>
      </c>
      <c r="F137" s="121">
        <v>0.11</v>
      </c>
      <c r="G137" s="115">
        <f t="shared" si="33"/>
        <v>266433300.00000003</v>
      </c>
      <c r="H137" s="116">
        <v>1</v>
      </c>
      <c r="I137" s="117">
        <f t="shared" si="32"/>
        <v>266433300.00000003</v>
      </c>
    </row>
    <row r="138" spans="1:9" ht="16">
      <c r="A138" s="118"/>
      <c r="B138" s="119" t="str">
        <f>'RAB GIK UGM'!C128</f>
        <v>MEZZANINE RUANG FOH (Front of House)</v>
      </c>
      <c r="C138" s="120"/>
      <c r="D138" s="113">
        <f>'RAB GIK UGM'!E128</f>
        <v>0</v>
      </c>
      <c r="E138" s="113">
        <f>'RAB GIK UGM'!F128</f>
        <v>0</v>
      </c>
      <c r="F138" s="121"/>
      <c r="G138" s="115"/>
      <c r="H138" s="116"/>
      <c r="I138" s="117"/>
    </row>
    <row r="139" spans="1:9" ht="16">
      <c r="A139" s="118"/>
      <c r="B139" s="119" t="str">
        <f>'RAB GIK UGM'!C129</f>
        <v>Pembuatan 1 kg baja profil H-Beam 350.350.12.19 (Termasuk Pengelasan, Perakitan, Zinchromate &amp; Cat Finish Anti Karat)</v>
      </c>
      <c r="C139" s="120"/>
      <c r="D139" s="113">
        <f>'RAB GIK UGM'!E129</f>
        <v>1620</v>
      </c>
      <c r="E139" s="113">
        <f>'RAB GIK UGM'!F129</f>
        <v>29031</v>
      </c>
      <c r="F139" s="121">
        <v>0.11</v>
      </c>
      <c r="G139" s="115">
        <f t="shared" ref="G139:G144" si="34">D139*E139*(1+F139)</f>
        <v>52203544.200000003</v>
      </c>
      <c r="H139" s="116">
        <v>1</v>
      </c>
      <c r="I139" s="117">
        <f t="shared" ref="I139:I144" si="35">G139*H139</f>
        <v>52203544.200000003</v>
      </c>
    </row>
    <row r="140" spans="1:9" ht="16">
      <c r="A140" s="118"/>
      <c r="B140" s="119" t="str">
        <f>'RAB GIK UGM'!C130</f>
        <v>Pembuatan 1 kg baja profil IWF (Termasuk Pengelasan, Perakitan, Zinchromate &amp; Cat Finish Anti Karat)</v>
      </c>
      <c r="C140" s="120"/>
      <c r="D140" s="113">
        <f>'RAB GIK UGM'!E130</f>
        <v>3485.08</v>
      </c>
      <c r="E140" s="113">
        <f>'RAB GIK UGM'!F130</f>
        <v>29031</v>
      </c>
      <c r="F140" s="121">
        <v>0.11</v>
      </c>
      <c r="G140" s="115">
        <f t="shared" si="34"/>
        <v>112304646.80280001</v>
      </c>
      <c r="H140" s="116">
        <v>1</v>
      </c>
      <c r="I140" s="117">
        <f t="shared" si="35"/>
        <v>112304646.80280001</v>
      </c>
    </row>
    <row r="141" spans="1:9" ht="16">
      <c r="A141" s="118"/>
      <c r="B141" s="119" t="str">
        <f>'RAB GIK UGM'!C131</f>
        <v>Pembuatan 1 kg baja profil IWF 300.150.6,5.9 (Termasuk Pengelasan, Perakitan, Zinchromate &amp; Cat Finish Anti Karat)</v>
      </c>
      <c r="C141" s="120"/>
      <c r="D141" s="113">
        <f>'RAB GIK UGM'!E131</f>
        <v>204.68</v>
      </c>
      <c r="E141" s="113">
        <f>'RAB GIK UGM'!F131</f>
        <v>29031</v>
      </c>
      <c r="F141" s="121">
        <v>0.11</v>
      </c>
      <c r="G141" s="115">
        <f t="shared" si="34"/>
        <v>6595692.2388000004</v>
      </c>
      <c r="H141" s="116">
        <v>1</v>
      </c>
      <c r="I141" s="117">
        <f t="shared" si="35"/>
        <v>6595692.2388000004</v>
      </c>
    </row>
    <row r="142" spans="1:9" ht="16">
      <c r="A142" s="118"/>
      <c r="B142" s="119" t="str">
        <f>'RAB GIK UGM'!C132</f>
        <v>Plat 20 mm baseplate</v>
      </c>
      <c r="C142" s="120"/>
      <c r="D142" s="113">
        <f>'RAB GIK UGM'!E132</f>
        <v>15.99</v>
      </c>
      <c r="E142" s="113">
        <f>'RAB GIK UGM'!F132</f>
        <v>29031</v>
      </c>
      <c r="F142" s="121">
        <v>0.11</v>
      </c>
      <c r="G142" s="115">
        <f t="shared" si="34"/>
        <v>515268.31590000005</v>
      </c>
      <c r="H142" s="116">
        <v>1</v>
      </c>
      <c r="I142" s="117">
        <f t="shared" si="35"/>
        <v>515268.31590000005</v>
      </c>
    </row>
    <row r="143" spans="1:9" ht="16">
      <c r="A143" s="118"/>
      <c r="B143" s="119" t="str">
        <f>'RAB GIK UGM'!C133</f>
        <v>Chemical Anchor 25 mm (termasuk 2 mur &amp; 2 ring)</v>
      </c>
      <c r="C143" s="120"/>
      <c r="D143" s="113">
        <f>'RAB GIK UGM'!E133</f>
        <v>32</v>
      </c>
      <c r="E143" s="113">
        <f>'RAB GIK UGM'!F133</f>
        <v>425000</v>
      </c>
      <c r="F143" s="121">
        <v>0.11</v>
      </c>
      <c r="G143" s="115">
        <f t="shared" si="34"/>
        <v>15096000.000000002</v>
      </c>
      <c r="H143" s="116">
        <v>1</v>
      </c>
      <c r="I143" s="117">
        <f t="shared" si="35"/>
        <v>15096000.000000002</v>
      </c>
    </row>
    <row r="144" spans="1:9" ht="16">
      <c r="A144" s="118"/>
      <c r="B144" s="119" t="str">
        <f>'RAB GIK UGM'!C134</f>
        <v>Penutup Lantai Kalsifloor</v>
      </c>
      <c r="C144" s="120"/>
      <c r="D144" s="113">
        <f>'RAB GIK UGM'!E134</f>
        <v>48.92</v>
      </c>
      <c r="E144" s="113">
        <f>'RAB GIK UGM'!F134</f>
        <v>1029270</v>
      </c>
      <c r="F144" s="121">
        <v>0.11</v>
      </c>
      <c r="G144" s="115">
        <f t="shared" si="34"/>
        <v>55890596.124000005</v>
      </c>
      <c r="H144" s="116">
        <v>1</v>
      </c>
      <c r="I144" s="117">
        <f t="shared" si="35"/>
        <v>55890596.124000005</v>
      </c>
    </row>
    <row r="145" spans="1:9" ht="16">
      <c r="A145" s="118"/>
      <c r="B145" s="119" t="str">
        <f>'RAB GIK UGM'!C135</f>
        <v>ZONA B</v>
      </c>
      <c r="C145" s="120"/>
      <c r="D145" s="113">
        <f>'RAB GIK UGM'!E135</f>
        <v>0</v>
      </c>
      <c r="E145" s="113">
        <f>'RAB GIK UGM'!F135</f>
        <v>0</v>
      </c>
      <c r="F145" s="121"/>
      <c r="G145" s="115"/>
      <c r="H145" s="116"/>
      <c r="I145" s="117"/>
    </row>
    <row r="146" spans="1:9" ht="16">
      <c r="A146" s="118"/>
      <c r="B146" s="119" t="str">
        <f>'RAB GIK UGM'!C136</f>
        <v>SPORTHALL</v>
      </c>
      <c r="C146" s="120"/>
      <c r="D146" s="113">
        <f>'RAB GIK UGM'!E136</f>
        <v>0</v>
      </c>
      <c r="E146" s="113">
        <f>'RAB GIK UGM'!F136</f>
        <v>0</v>
      </c>
      <c r="F146" s="121"/>
      <c r="G146" s="115"/>
      <c r="H146" s="116"/>
      <c r="I146" s="117"/>
    </row>
    <row r="147" spans="1:9" ht="16">
      <c r="A147" s="118"/>
      <c r="B147" s="119" t="str">
        <f>'RAB GIK UGM'!C137</f>
        <v>Pembuatan 1 kg baja profil pipa galvanis (Termasuk Pengelasan, Perakitan, Zinchromate &amp; Cat Finish Anti Karat)</v>
      </c>
      <c r="C147" s="120"/>
      <c r="D147" s="113">
        <f>'RAB GIK UGM'!E137</f>
        <v>1810.8</v>
      </c>
      <c r="E147" s="113">
        <f>'RAB GIK UGM'!F137</f>
        <v>46449.600000000006</v>
      </c>
      <c r="F147" s="121">
        <v>0.11</v>
      </c>
      <c r="G147" s="115">
        <f t="shared" ref="G147:G149" si="36">D147*E147*(1+F147)</f>
        <v>93363138.604800016</v>
      </c>
      <c r="H147" s="116">
        <v>1</v>
      </c>
      <c r="I147" s="117">
        <f t="shared" ref="I147:I149" si="37">G147*H147</f>
        <v>93363138.604800016</v>
      </c>
    </row>
    <row r="148" spans="1:9" ht="16">
      <c r="A148" s="118"/>
      <c r="B148" s="119" t="str">
        <f>'RAB GIK UGM'!C138</f>
        <v>Pembuatan 1 kg baja profil pipa galvanis (Termasuk Pengelasan, Perakitan, Zinchromate &amp; Cat Finish Anti Karat)</v>
      </c>
      <c r="C148" s="120"/>
      <c r="D148" s="113">
        <f>'RAB GIK UGM'!E138</f>
        <v>840</v>
      </c>
      <c r="E148" s="113">
        <f>'RAB GIK UGM'!F138</f>
        <v>46449.600000000006</v>
      </c>
      <c r="F148" s="121">
        <v>0.11</v>
      </c>
      <c r="G148" s="115">
        <f t="shared" si="36"/>
        <v>43309607.040000014</v>
      </c>
      <c r="H148" s="116">
        <v>1</v>
      </c>
      <c r="I148" s="117">
        <f t="shared" si="37"/>
        <v>43309607.040000014</v>
      </c>
    </row>
    <row r="149" spans="1:9" ht="16.5" thickBot="1">
      <c r="A149" s="126"/>
      <c r="B149" s="127" t="str">
        <f>'RAB GIK UGM'!C139</f>
        <v>Electric / Motorized Chain Block 18unit Lengkap dengan instalasi dan sistem kontrol</v>
      </c>
      <c r="C149" s="981"/>
      <c r="D149" s="128">
        <f>'RAB GIK UGM'!E139</f>
        <v>1</v>
      </c>
      <c r="E149" s="128">
        <f>'RAB GIK UGM'!F139</f>
        <v>1371600000</v>
      </c>
      <c r="F149" s="121">
        <v>0.11</v>
      </c>
      <c r="G149" s="115">
        <f t="shared" si="36"/>
        <v>1522476000.0000002</v>
      </c>
      <c r="H149" s="116">
        <v>1</v>
      </c>
      <c r="I149" s="117">
        <f t="shared" si="37"/>
        <v>1522476000.0000002</v>
      </c>
    </row>
    <row r="150" spans="1:9" s="1317" customFormat="1" ht="13.5" thickBot="1">
      <c r="A150" s="1311"/>
      <c r="B150" s="1308" t="s">
        <v>103</v>
      </c>
      <c r="C150" s="1309" t="str">
        <f>B98</f>
        <v>PEKERJAAN STRUKTUR</v>
      </c>
      <c r="D150" s="1312"/>
      <c r="E150" s="1312"/>
      <c r="F150" s="1313"/>
      <c r="G150" s="1314">
        <f>SUM(G100:G149)</f>
        <v>3224528118.8808007</v>
      </c>
      <c r="H150" s="1315">
        <f>I150/G150</f>
        <v>1</v>
      </c>
      <c r="I150" s="1316">
        <f>SUM(I100:I149)</f>
        <v>3224528118.8808007</v>
      </c>
    </row>
    <row r="151" spans="1:9" ht="16">
      <c r="A151" s="982"/>
      <c r="B151" s="132" t="str">
        <f>'RAB GIK UGM'!C140</f>
        <v>PEKERJAAN ARSITEKTUR</v>
      </c>
      <c r="C151" s="983"/>
      <c r="D151" s="133">
        <f>'RAB GIK UGM'!E140</f>
        <v>0</v>
      </c>
      <c r="E151" s="133">
        <f>'RAB GIK UGM'!F140</f>
        <v>0</v>
      </c>
      <c r="F151" s="135"/>
      <c r="G151" s="134"/>
      <c r="H151" s="136"/>
      <c r="I151" s="137"/>
    </row>
    <row r="152" spans="1:9" ht="16">
      <c r="A152" s="118"/>
      <c r="B152" s="119" t="str">
        <f>'RAB GIK UGM'!C141</f>
        <v>0. GENERAL</v>
      </c>
      <c r="C152" s="120"/>
      <c r="D152" s="113">
        <f>'RAB GIK UGM'!E141</f>
        <v>0</v>
      </c>
      <c r="E152" s="113">
        <f>'RAB GIK UGM'!F141</f>
        <v>0</v>
      </c>
      <c r="F152" s="121"/>
      <c r="G152" s="115"/>
      <c r="H152" s="116"/>
      <c r="I152" s="117">
        <f t="shared" ref="I152:I155" si="38">G152*H152</f>
        <v>0</v>
      </c>
    </row>
    <row r="153" spans="1:9" ht="16">
      <c r="A153" s="118"/>
      <c r="B153" s="119" t="str">
        <f>'RAB GIK UGM'!C142</f>
        <v>Railing Curtain Wall Zona</v>
      </c>
      <c r="C153" s="120"/>
      <c r="D153" s="113">
        <f>'RAB GIK UGM'!E142</f>
        <v>0</v>
      </c>
      <c r="E153" s="113">
        <f>'RAB GIK UGM'!F142</f>
        <v>0</v>
      </c>
      <c r="F153" s="121"/>
      <c r="G153" s="115"/>
      <c r="H153" s="116"/>
      <c r="I153" s="117">
        <f t="shared" si="38"/>
        <v>0</v>
      </c>
    </row>
    <row r="154" spans="1:9" ht="16">
      <c r="A154" s="118"/>
      <c r="B154" s="119" t="str">
        <f>'RAB GIK UGM'!C143</f>
        <v>Railing Tipe 1 (Termasuk Dynabolt, Baseplate, Pengelasan, Perakitan, Zinchromate &amp; Cat Finish Anti Karat)</v>
      </c>
      <c r="C154" s="120"/>
      <c r="D154" s="113">
        <f>'RAB GIK UGM'!E143</f>
        <v>178.9</v>
      </c>
      <c r="E154" s="113">
        <f>'RAB GIK UGM'!F143</f>
        <v>906250</v>
      </c>
      <c r="F154" s="121">
        <v>0.11</v>
      </c>
      <c r="G154" s="115">
        <f t="shared" ref="G154:G155" si="39">D154*E154*(1+F154)</f>
        <v>179962218.75000003</v>
      </c>
      <c r="H154" s="116">
        <v>1</v>
      </c>
      <c r="I154" s="117">
        <f t="shared" si="38"/>
        <v>179962218.75000003</v>
      </c>
    </row>
    <row r="155" spans="1:9" ht="16">
      <c r="A155" s="118"/>
      <c r="B155" s="119" t="str">
        <f>'RAB GIK UGM'!C144</f>
        <v>Railing Tipe 2 (Termasuk Dynabolt, Baseplate, Pengelasan, Perakitan, Zinchromate &amp; Cat Finish Anti Karat)</v>
      </c>
      <c r="C155" s="120"/>
      <c r="D155" s="113">
        <f>'RAB GIK UGM'!E144</f>
        <v>425.09</v>
      </c>
      <c r="E155" s="113">
        <f>'RAB GIK UGM'!F144</f>
        <v>1132812.5</v>
      </c>
      <c r="F155" s="121">
        <v>0.11</v>
      </c>
      <c r="G155" s="115">
        <f t="shared" si="39"/>
        <v>534517464.84375006</v>
      </c>
      <c r="H155" s="116">
        <v>1</v>
      </c>
      <c r="I155" s="117">
        <f t="shared" si="38"/>
        <v>534517464.84375006</v>
      </c>
    </row>
    <row r="156" spans="1:9" ht="16">
      <c r="A156" s="118"/>
      <c r="B156" s="119" t="str">
        <f>'RAB GIK UGM'!C145</f>
        <v>TANGGA KEBAKARAN</v>
      </c>
      <c r="C156" s="120"/>
      <c r="D156" s="113">
        <f>'RAB GIK UGM'!E145</f>
        <v>0</v>
      </c>
      <c r="E156" s="113">
        <f>'RAB GIK UGM'!F145</f>
        <v>0</v>
      </c>
      <c r="F156" s="121"/>
      <c r="G156" s="115"/>
      <c r="H156" s="116"/>
      <c r="I156" s="117"/>
    </row>
    <row r="157" spans="1:9" ht="16">
      <c r="A157" s="118"/>
      <c r="B157" s="119" t="str">
        <f>'RAB GIK UGM'!C146</f>
        <v>Tangga Kebakaran #2 (ZONA C)</v>
      </c>
      <c r="C157" s="120"/>
      <c r="D157" s="113">
        <f>'RAB GIK UGM'!E146</f>
        <v>0</v>
      </c>
      <c r="E157" s="113">
        <f>'RAB GIK UGM'!F146</f>
        <v>0</v>
      </c>
      <c r="F157" s="121"/>
      <c r="G157" s="115"/>
      <c r="H157" s="116"/>
      <c r="I157" s="117"/>
    </row>
    <row r="158" spans="1:9" ht="16">
      <c r="A158" s="118"/>
      <c r="B158" s="119" t="str">
        <f>'RAB GIK UGM'!C147</f>
        <v>Pasangan dinding kerawang</v>
      </c>
      <c r="C158" s="120"/>
      <c r="D158" s="113">
        <f>'RAB GIK UGM'!E147</f>
        <v>65.680000000000007</v>
      </c>
      <c r="E158" s="113">
        <f>'RAB GIK UGM'!F147</f>
        <v>548487</v>
      </c>
      <c r="F158" s="121">
        <v>0.11</v>
      </c>
      <c r="G158" s="115">
        <f t="shared" ref="G158:G159" si="40">D158*E158*(1+F158)</f>
        <v>39987335.037600011</v>
      </c>
      <c r="H158" s="116">
        <v>1</v>
      </c>
      <c r="I158" s="117">
        <f t="shared" ref="I158:I159" si="41">G158*H158</f>
        <v>39987335.037600011</v>
      </c>
    </row>
    <row r="159" spans="1:9" ht="16">
      <c r="A159" s="118"/>
      <c r="B159" s="119" t="str">
        <f>'RAB GIK UGM'!C148</f>
        <v>Pembongkaran dinding eksisting</v>
      </c>
      <c r="C159" s="120"/>
      <c r="D159" s="113">
        <f>'RAB GIK UGM'!E148</f>
        <v>65.680000000000007</v>
      </c>
      <c r="E159" s="113">
        <f>'RAB GIK UGM'!F148</f>
        <v>119542</v>
      </c>
      <c r="F159" s="121">
        <v>0.11</v>
      </c>
      <c r="G159" s="115">
        <f t="shared" si="40"/>
        <v>8715185.6016000006</v>
      </c>
      <c r="H159" s="116">
        <v>1</v>
      </c>
      <c r="I159" s="117">
        <f t="shared" si="41"/>
        <v>8715185.6016000006</v>
      </c>
    </row>
    <row r="160" spans="1:9" ht="16">
      <c r="A160" s="118"/>
      <c r="B160" s="119" t="str">
        <f>'RAB GIK UGM'!C149</f>
        <v>Tangga Kebakaran #3 (ZONA D)</v>
      </c>
      <c r="C160" s="120"/>
      <c r="D160" s="113">
        <f>'RAB GIK UGM'!E149</f>
        <v>0</v>
      </c>
      <c r="E160" s="113">
        <f>'RAB GIK UGM'!F149</f>
        <v>0</v>
      </c>
      <c r="F160" s="121"/>
      <c r="G160" s="115"/>
      <c r="H160" s="116"/>
      <c r="I160" s="117">
        <f t="shared" ref="I160:I162" si="42">G160*H160</f>
        <v>0</v>
      </c>
    </row>
    <row r="161" spans="1:9" ht="16">
      <c r="A161" s="118"/>
      <c r="B161" s="119" t="str">
        <f>'RAB GIK UGM'!C150</f>
        <v>Pasangan dinding kerawang</v>
      </c>
      <c r="C161" s="120"/>
      <c r="D161" s="113">
        <f>'RAB GIK UGM'!E150</f>
        <v>30.16</v>
      </c>
      <c r="E161" s="113">
        <f>'RAB GIK UGM'!F150</f>
        <v>548487</v>
      </c>
      <c r="F161" s="121">
        <v>0.11</v>
      </c>
      <c r="G161" s="115">
        <f t="shared" ref="G161:G162" si="43">D161*E161*(1+F161)</f>
        <v>18362028.391200002</v>
      </c>
      <c r="H161" s="116">
        <v>1</v>
      </c>
      <c r="I161" s="117">
        <f t="shared" si="42"/>
        <v>18362028.391200002</v>
      </c>
    </row>
    <row r="162" spans="1:9" ht="16">
      <c r="A162" s="118"/>
      <c r="B162" s="119" t="str">
        <f>'RAB GIK UGM'!C151</f>
        <v>Pembongkaran dinding eksisting</v>
      </c>
      <c r="C162" s="120"/>
      <c r="D162" s="113">
        <f>'RAB GIK UGM'!E151</f>
        <v>30.16</v>
      </c>
      <c r="E162" s="113">
        <f>'RAB GIK UGM'!F151</f>
        <v>119542</v>
      </c>
      <c r="F162" s="121">
        <v>0.11</v>
      </c>
      <c r="G162" s="115">
        <f t="shared" si="43"/>
        <v>4001979.2592000007</v>
      </c>
      <c r="H162" s="116">
        <v>1</v>
      </c>
      <c r="I162" s="117">
        <f t="shared" si="42"/>
        <v>4001979.2592000007</v>
      </c>
    </row>
    <row r="163" spans="1:9" ht="16">
      <c r="A163" s="118"/>
      <c r="B163" s="119" t="str">
        <f>'RAB GIK UGM'!C152</f>
        <v>Tangga Kebakaran #4 (ZONA D2)</v>
      </c>
      <c r="C163" s="120"/>
      <c r="D163" s="113">
        <f>'RAB GIK UGM'!E152</f>
        <v>0</v>
      </c>
      <c r="E163" s="113">
        <f>'RAB GIK UGM'!F152</f>
        <v>0</v>
      </c>
      <c r="F163" s="121"/>
      <c r="G163" s="115"/>
      <c r="H163" s="116"/>
      <c r="I163" s="117">
        <f t="shared" ref="I163:I165" si="44">G163*H163</f>
        <v>0</v>
      </c>
    </row>
    <row r="164" spans="1:9" ht="16">
      <c r="A164" s="118"/>
      <c r="B164" s="119" t="str">
        <f>'RAB GIK UGM'!C153</f>
        <v>Pasangan dinding kerawang</v>
      </c>
      <c r="C164" s="120"/>
      <c r="D164" s="113">
        <f>'RAB GIK UGM'!E153</f>
        <v>63.41</v>
      </c>
      <c r="E164" s="113">
        <f>'RAB GIK UGM'!F153</f>
        <v>548487</v>
      </c>
      <c r="F164" s="121">
        <v>0.11</v>
      </c>
      <c r="G164" s="115">
        <f t="shared" ref="G164:G165" si="45">D164*E164*(1+F164)</f>
        <v>38605312.343700007</v>
      </c>
      <c r="H164" s="116">
        <v>1</v>
      </c>
      <c r="I164" s="117">
        <f t="shared" si="44"/>
        <v>38605312.343700007</v>
      </c>
    </row>
    <row r="165" spans="1:9" ht="16">
      <c r="A165" s="118"/>
      <c r="B165" s="119" t="str">
        <f>'RAB GIK UGM'!C154</f>
        <v>Pembongkaran dinding eksisting</v>
      </c>
      <c r="C165" s="120"/>
      <c r="D165" s="113">
        <f>'RAB GIK UGM'!E154</f>
        <v>63.41</v>
      </c>
      <c r="E165" s="113">
        <f>'RAB GIK UGM'!F154</f>
        <v>119542</v>
      </c>
      <c r="F165" s="121">
        <v>0.11</v>
      </c>
      <c r="G165" s="115">
        <f t="shared" si="45"/>
        <v>8413975.6242000014</v>
      </c>
      <c r="H165" s="116">
        <v>1</v>
      </c>
      <c r="I165" s="117">
        <f t="shared" si="44"/>
        <v>8413975.6242000014</v>
      </c>
    </row>
    <row r="166" spans="1:9" ht="16">
      <c r="A166" s="118"/>
      <c r="B166" s="119" t="str">
        <f>'RAB GIK UGM'!C155</f>
        <v>TERITIS GRC dan CURTAIN (ZONA C)</v>
      </c>
      <c r="C166" s="120"/>
      <c r="D166" s="113">
        <f>'RAB GIK UGM'!E155</f>
        <v>0</v>
      </c>
      <c r="E166" s="113">
        <f>'RAB GIK UGM'!F155</f>
        <v>0</v>
      </c>
      <c r="F166" s="121"/>
      <c r="G166" s="115"/>
      <c r="H166" s="116"/>
      <c r="I166" s="117">
        <f t="shared" ref="I166:I168" si="46">G166*H166</f>
        <v>0</v>
      </c>
    </row>
    <row r="167" spans="1:9" ht="16">
      <c r="A167" s="118"/>
      <c r="B167" s="119" t="str">
        <f>'RAB GIK UGM'!C156</f>
        <v>Pemasangan GRC Cetak</v>
      </c>
      <c r="C167" s="120"/>
      <c r="D167" s="113">
        <f>'RAB GIK UGM'!E156</f>
        <v>382.84</v>
      </c>
      <c r="E167" s="113">
        <f>'RAB GIK UGM'!F156</f>
        <v>601859</v>
      </c>
      <c r="F167" s="121">
        <v>0.11</v>
      </c>
      <c r="G167" s="115">
        <f t="shared" ref="G167:G168" si="47">D167*E167*(1+F167)</f>
        <v>255761426.51159999</v>
      </c>
      <c r="H167" s="116">
        <v>1</v>
      </c>
      <c r="I167" s="117">
        <f t="shared" si="46"/>
        <v>255761426.51159999</v>
      </c>
    </row>
    <row r="168" spans="1:9" ht="16">
      <c r="A168" s="118"/>
      <c r="B168" s="119" t="str">
        <f>'RAB GIK UGM'!C157</f>
        <v>Pemasangan Motorized Roller Blind</v>
      </c>
      <c r="C168" s="120"/>
      <c r="D168" s="113">
        <f>'RAB GIK UGM'!E157</f>
        <v>576.35</v>
      </c>
      <c r="E168" s="113">
        <f>'RAB GIK UGM'!F157</f>
        <v>1444000</v>
      </c>
      <c r="F168" s="121">
        <v>0.11</v>
      </c>
      <c r="G168" s="115">
        <f t="shared" si="47"/>
        <v>923796834.00000012</v>
      </c>
      <c r="H168" s="116">
        <v>1</v>
      </c>
      <c r="I168" s="117">
        <f t="shared" si="46"/>
        <v>923796834.00000012</v>
      </c>
    </row>
    <row r="169" spans="1:9" ht="16">
      <c r="A169" s="118"/>
      <c r="B169" s="119" t="str">
        <f>'RAB GIK UGM'!C158</f>
        <v>TERITIS GRC dan LISTPLANK (ZONA EKS BOOKSTORE)</v>
      </c>
      <c r="C169" s="120"/>
      <c r="D169" s="113"/>
      <c r="E169" s="113"/>
      <c r="F169" s="121"/>
      <c r="G169" s="115"/>
      <c r="H169" s="116"/>
      <c r="I169" s="117"/>
    </row>
    <row r="170" spans="1:9" ht="16">
      <c r="A170" s="118"/>
      <c r="B170" s="119" t="str">
        <f>'RAB GIK UGM'!C159</f>
        <v>Pemasangan GRC Cetak</v>
      </c>
      <c r="C170" s="120"/>
      <c r="D170" s="113">
        <f>'RAB GIK UGM'!E159</f>
        <v>1500</v>
      </c>
      <c r="E170" s="113">
        <f>'RAB GIK UGM'!F159</f>
        <v>630096</v>
      </c>
      <c r="F170" s="121">
        <v>0.11</v>
      </c>
      <c r="G170" s="115">
        <f t="shared" ref="G170:G171" si="48">D170*E170*(1+F170)</f>
        <v>1049109840.0000001</v>
      </c>
      <c r="H170" s="116">
        <v>1</v>
      </c>
      <c r="I170" s="117">
        <f t="shared" ref="I170:I171" si="49">G170*H170</f>
        <v>1049109840.0000001</v>
      </c>
    </row>
    <row r="171" spans="1:9" ht="16">
      <c r="A171" s="118"/>
      <c r="B171" s="119" t="str">
        <f>'RAB GIK UGM'!C160</f>
        <v>Rangka Pipa GRC</v>
      </c>
      <c r="C171" s="120"/>
      <c r="D171" s="113">
        <f>'RAB GIK UGM'!E160</f>
        <v>3279.36</v>
      </c>
      <c r="E171" s="113">
        <f>'RAB GIK UGM'!F160</f>
        <v>29031</v>
      </c>
      <c r="F171" s="121">
        <v>0.11</v>
      </c>
      <c r="G171" s="115">
        <f t="shared" si="48"/>
        <v>105675441.17760001</v>
      </c>
      <c r="H171" s="116">
        <v>1</v>
      </c>
      <c r="I171" s="117">
        <f t="shared" si="49"/>
        <v>105675441.17760001</v>
      </c>
    </row>
    <row r="172" spans="1:9" ht="16">
      <c r="A172" s="118"/>
      <c r="B172" s="119" t="str">
        <f>'RAB GIK UGM'!C161</f>
        <v>ZONA B</v>
      </c>
      <c r="C172" s="120"/>
      <c r="D172" s="113">
        <f>'RAB GIK UGM'!E161</f>
        <v>0</v>
      </c>
      <c r="E172" s="113">
        <f>'RAB GIK UGM'!F161</f>
        <v>0</v>
      </c>
      <c r="F172" s="121"/>
      <c r="G172" s="115"/>
      <c r="H172" s="116"/>
      <c r="I172" s="117"/>
    </row>
    <row r="173" spans="1:9" ht="16">
      <c r="A173" s="118"/>
      <c r="B173" s="119" t="str">
        <f>'RAB GIK UGM'!C162</f>
        <v>Pemasangan Insulasi Ceiling dan Dinding dengan Wood Wool</v>
      </c>
      <c r="C173" s="120"/>
      <c r="D173" s="113">
        <f>'RAB GIK UGM'!E162</f>
        <v>1257.32</v>
      </c>
      <c r="E173" s="113">
        <f>'RAB GIK UGM'!F162</f>
        <v>996338</v>
      </c>
      <c r="F173" s="121">
        <v>0.11</v>
      </c>
      <c r="G173" s="115">
        <f t="shared" ref="G173:G175" si="50">D173*E173*(1+F173)</f>
        <v>1390514420.5176001</v>
      </c>
      <c r="H173" s="116">
        <v>1</v>
      </c>
      <c r="I173" s="117">
        <f t="shared" ref="I173:I175" si="51">G173*H173</f>
        <v>1390514420.5176001</v>
      </c>
    </row>
    <row r="174" spans="1:9" ht="16">
      <c r="A174" s="118"/>
      <c r="B174" s="119" t="str">
        <f>'RAB GIK UGM'!C163</f>
        <v>Pembuatan dan Pemasangan Louvre P1</v>
      </c>
      <c r="C174" s="120"/>
      <c r="D174" s="113">
        <f>'RAB GIK UGM'!E163</f>
        <v>31</v>
      </c>
      <c r="E174" s="113">
        <f>'RAB GIK UGM'!F163</f>
        <v>4445557.5999999996</v>
      </c>
      <c r="F174" s="121">
        <v>0.11</v>
      </c>
      <c r="G174" s="115">
        <f t="shared" si="50"/>
        <v>152971637.016</v>
      </c>
      <c r="H174" s="116">
        <v>1</v>
      </c>
      <c r="I174" s="117">
        <f t="shared" si="51"/>
        <v>152971637.016</v>
      </c>
    </row>
    <row r="175" spans="1:9" ht="16">
      <c r="A175" s="118"/>
      <c r="B175" s="119" t="str">
        <f>'RAB GIK UGM'!C164</f>
        <v>Pembuatan dan Pemasangan Louvre P2</v>
      </c>
      <c r="C175" s="120"/>
      <c r="D175" s="113">
        <f>'RAB GIK UGM'!E164</f>
        <v>1</v>
      </c>
      <c r="E175" s="113">
        <f>'RAB GIK UGM'!F164</f>
        <v>2385919.1449999996</v>
      </c>
      <c r="F175" s="121">
        <v>0.11</v>
      </c>
      <c r="G175" s="115">
        <f t="shared" si="50"/>
        <v>2648370.2509499998</v>
      </c>
      <c r="H175" s="116">
        <v>1</v>
      </c>
      <c r="I175" s="117">
        <f t="shared" si="51"/>
        <v>2648370.2509499998</v>
      </c>
    </row>
    <row r="176" spans="1:9" ht="16">
      <c r="A176" s="118"/>
      <c r="B176" s="119" t="str">
        <f>'RAB GIK UGM'!C165</f>
        <v>ZONA D</v>
      </c>
      <c r="C176" s="120"/>
      <c r="D176" s="113">
        <f>'RAB GIK UGM'!E165</f>
        <v>0</v>
      </c>
      <c r="E176" s="113">
        <f>'RAB GIK UGM'!F165</f>
        <v>0</v>
      </c>
      <c r="F176" s="121"/>
      <c r="G176" s="115"/>
      <c r="H176" s="116"/>
      <c r="I176" s="117">
        <f t="shared" ref="I176:I189" si="52">G176*H176</f>
        <v>0</v>
      </c>
    </row>
    <row r="177" spans="1:9" ht="16">
      <c r="A177" s="118"/>
      <c r="B177" s="119" t="str">
        <f>'RAB GIK UGM'!C166</f>
        <v>Retail Roof</v>
      </c>
      <c r="C177" s="120"/>
      <c r="D177" s="113">
        <f>'RAB GIK UGM'!E166</f>
        <v>0</v>
      </c>
      <c r="E177" s="113">
        <f>'RAB GIK UGM'!F166</f>
        <v>0</v>
      </c>
      <c r="F177" s="121"/>
      <c r="G177" s="115"/>
      <c r="H177" s="116"/>
      <c r="I177" s="117">
        <f t="shared" si="52"/>
        <v>0</v>
      </c>
    </row>
    <row r="178" spans="1:9" ht="16">
      <c r="A178" s="118"/>
      <c r="B178" s="119" t="str">
        <f>'RAB GIK UGM'!C167</f>
        <v>Pasangan Dinding</v>
      </c>
      <c r="C178" s="120"/>
      <c r="D178" s="113">
        <f>'RAB GIK UGM'!E167</f>
        <v>20.399999999999999</v>
      </c>
      <c r="E178" s="113">
        <f>'RAB GIK UGM'!F167</f>
        <v>137597</v>
      </c>
      <c r="F178" s="121">
        <v>0.11</v>
      </c>
      <c r="G178" s="115">
        <f t="shared" ref="G178:G189" si="53">D178*E178*(1+F178)</f>
        <v>3115746.4679999999</v>
      </c>
      <c r="H178" s="116">
        <v>1</v>
      </c>
      <c r="I178" s="117">
        <f t="shared" si="52"/>
        <v>3115746.4679999999</v>
      </c>
    </row>
    <row r="179" spans="1:9" ht="16">
      <c r="A179" s="118"/>
      <c r="B179" s="119" t="str">
        <f>'RAB GIK UGM'!C168</f>
        <v>Plasteran</v>
      </c>
      <c r="C179" s="120"/>
      <c r="D179" s="113">
        <f>'RAB GIK UGM'!E168</f>
        <v>40.799999999999997</v>
      </c>
      <c r="E179" s="113">
        <f>'RAB GIK UGM'!F168</f>
        <v>99227</v>
      </c>
      <c r="F179" s="121">
        <v>0.11</v>
      </c>
      <c r="G179" s="115">
        <f t="shared" si="53"/>
        <v>4493792.3760000002</v>
      </c>
      <c r="H179" s="116">
        <v>1</v>
      </c>
      <c r="I179" s="117">
        <f t="shared" si="52"/>
        <v>4493792.3760000002</v>
      </c>
    </row>
    <row r="180" spans="1:9" ht="16">
      <c r="A180" s="118"/>
      <c r="B180" s="119" t="str">
        <f>'RAB GIK UGM'!C169</f>
        <v>Pengecatan dinding interior</v>
      </c>
      <c r="C180" s="120"/>
      <c r="D180" s="113">
        <f>'RAB GIK UGM'!E169</f>
        <v>40.799999999999997</v>
      </c>
      <c r="E180" s="113">
        <f>'RAB GIK UGM'!F169</f>
        <v>25957</v>
      </c>
      <c r="F180" s="121">
        <v>0.11</v>
      </c>
      <c r="G180" s="115">
        <f t="shared" si="53"/>
        <v>1175540.6159999999</v>
      </c>
      <c r="H180" s="116">
        <v>1</v>
      </c>
      <c r="I180" s="117">
        <f t="shared" si="52"/>
        <v>1175540.6159999999</v>
      </c>
    </row>
    <row r="181" spans="1:9" ht="16">
      <c r="A181" s="118"/>
      <c r="B181" s="119" t="str">
        <f>'RAB GIK UGM'!C170</f>
        <v>Pekerjaan plafon rangka hollow</v>
      </c>
      <c r="C181" s="120"/>
      <c r="D181" s="113">
        <f>'RAB GIK UGM'!E170</f>
        <v>150.44999999999999</v>
      </c>
      <c r="E181" s="113">
        <f>'RAB GIK UGM'!F170</f>
        <v>133237</v>
      </c>
      <c r="F181" s="121">
        <v>0.11</v>
      </c>
      <c r="G181" s="115">
        <f t="shared" si="53"/>
        <v>22250512.381500002</v>
      </c>
      <c r="H181" s="116">
        <v>1</v>
      </c>
      <c r="I181" s="117">
        <f t="shared" si="52"/>
        <v>22250512.381500002</v>
      </c>
    </row>
    <row r="182" spans="1:9" ht="16">
      <c r="A182" s="118"/>
      <c r="B182" s="119" t="str">
        <f>'RAB GIK UGM'!C171</f>
        <v>Pengecatan Plafon</v>
      </c>
      <c r="C182" s="120"/>
      <c r="D182" s="113">
        <f>'RAB GIK UGM'!E171</f>
        <v>150.44999999999999</v>
      </c>
      <c r="E182" s="113">
        <f>'RAB GIK UGM'!F171</f>
        <v>19079</v>
      </c>
      <c r="F182" s="121">
        <v>0.11</v>
      </c>
      <c r="G182" s="115">
        <f t="shared" si="53"/>
        <v>3186183.4605</v>
      </c>
      <c r="H182" s="116">
        <v>1</v>
      </c>
      <c r="I182" s="117">
        <f t="shared" si="52"/>
        <v>3186183.4605</v>
      </c>
    </row>
    <row r="183" spans="1:9" ht="16">
      <c r="A183" s="118"/>
      <c r="B183" s="119" t="str">
        <f>'RAB GIK UGM'!C172</f>
        <v>Pekerjaan GRC cetak t=10mm+rangka hollow</v>
      </c>
      <c r="C183" s="120"/>
      <c r="D183" s="113">
        <f>'RAB GIK UGM'!E172</f>
        <v>165.49</v>
      </c>
      <c r="E183" s="113">
        <f>'RAB GIK UGM'!F172</f>
        <v>601859</v>
      </c>
      <c r="F183" s="121">
        <v>0.11</v>
      </c>
      <c r="G183" s="115">
        <f t="shared" si="53"/>
        <v>110557826.96010002</v>
      </c>
      <c r="H183" s="116">
        <v>1</v>
      </c>
      <c r="I183" s="117">
        <f t="shared" si="52"/>
        <v>110557826.96010002</v>
      </c>
    </row>
    <row r="184" spans="1:9" ht="16">
      <c r="A184" s="118"/>
      <c r="B184" s="119" t="str">
        <f>'RAB GIK UGM'!C173</f>
        <v>Pengecatan eksterior</v>
      </c>
      <c r="C184" s="120"/>
      <c r="D184" s="113">
        <f>'RAB GIK UGM'!E173</f>
        <v>165.49</v>
      </c>
      <c r="E184" s="113">
        <f>'RAB GIK UGM'!F173</f>
        <v>30266</v>
      </c>
      <c r="F184" s="121">
        <v>0.11</v>
      </c>
      <c r="G184" s="115">
        <f t="shared" si="53"/>
        <v>5559679.5774000008</v>
      </c>
      <c r="H184" s="116">
        <v>1</v>
      </c>
      <c r="I184" s="117">
        <f t="shared" si="52"/>
        <v>5559679.5774000008</v>
      </c>
    </row>
    <row r="185" spans="1:9" ht="16">
      <c r="A185" s="118"/>
      <c r="B185" s="119" t="str">
        <f>'RAB GIK UGM'!C174</f>
        <v>Kusen curtainwall</v>
      </c>
      <c r="C185" s="120"/>
      <c r="D185" s="113">
        <f>'RAB GIK UGM'!E174</f>
        <v>788.04</v>
      </c>
      <c r="E185" s="113">
        <f>'RAB GIK UGM'!F174</f>
        <v>457000</v>
      </c>
      <c r="F185" s="121">
        <v>0.11</v>
      </c>
      <c r="G185" s="115">
        <f t="shared" si="53"/>
        <v>399749050.80000001</v>
      </c>
      <c r="H185" s="116">
        <v>1</v>
      </c>
      <c r="I185" s="117">
        <f t="shared" si="52"/>
        <v>399749050.80000001</v>
      </c>
    </row>
    <row r="186" spans="1:9" ht="16">
      <c r="A186" s="118"/>
      <c r="B186" s="119" t="str">
        <f>'RAB GIK UGM'!C175</f>
        <v>Kaca tempered 12 mm</v>
      </c>
      <c r="C186" s="120"/>
      <c r="D186" s="113">
        <f>'RAB GIK UGM'!E175</f>
        <v>580.07000000000005</v>
      </c>
      <c r="E186" s="113">
        <f>'RAB GIK UGM'!F175</f>
        <v>977913</v>
      </c>
      <c r="F186" s="121">
        <v>0.11</v>
      </c>
      <c r="G186" s="115">
        <f t="shared" si="53"/>
        <v>629656373.24010015</v>
      </c>
      <c r="H186" s="116">
        <v>1</v>
      </c>
      <c r="I186" s="117">
        <f t="shared" si="52"/>
        <v>629656373.24010015</v>
      </c>
    </row>
    <row r="187" spans="1:9" ht="16">
      <c r="A187" s="118"/>
      <c r="B187" s="119" t="str">
        <f>'RAB GIK UGM'!C176</f>
        <v>Pintu PK</v>
      </c>
      <c r="C187" s="120"/>
      <c r="D187" s="113">
        <f>'RAB GIK UGM'!E176</f>
        <v>2</v>
      </c>
      <c r="E187" s="113">
        <f>'RAB GIK UGM'!F176</f>
        <v>25500000</v>
      </c>
      <c r="F187" s="121">
        <v>0.11</v>
      </c>
      <c r="G187" s="115">
        <f t="shared" si="53"/>
        <v>56610000.000000007</v>
      </c>
      <c r="H187" s="116">
        <v>1</v>
      </c>
      <c r="I187" s="117">
        <f t="shared" si="52"/>
        <v>56610000.000000007</v>
      </c>
    </row>
    <row r="188" spans="1:9" ht="16">
      <c r="A188" s="118"/>
      <c r="B188" s="119" t="str">
        <f>'RAB GIK UGM'!C177</f>
        <v>Aluminum flashing</v>
      </c>
      <c r="C188" s="120"/>
      <c r="D188" s="113">
        <f>'RAB GIK UGM'!E177</f>
        <v>937.07</v>
      </c>
      <c r="E188" s="113">
        <f>'RAB GIK UGM'!F177</f>
        <v>250000</v>
      </c>
      <c r="F188" s="121">
        <v>0.11</v>
      </c>
      <c r="G188" s="115">
        <f t="shared" si="53"/>
        <v>260036925.00000003</v>
      </c>
      <c r="H188" s="116">
        <v>1</v>
      </c>
      <c r="I188" s="117">
        <f t="shared" si="52"/>
        <v>260036925.00000003</v>
      </c>
    </row>
    <row r="189" spans="1:9" ht="16">
      <c r="A189" s="118"/>
      <c r="B189" s="119" t="str">
        <f>'RAB GIK UGM'!C178</f>
        <v>Double glass vacum 8+8 mm laminated</v>
      </c>
      <c r="C189" s="120"/>
      <c r="D189" s="113">
        <f>'RAB GIK UGM'!E178</f>
        <v>500.57</v>
      </c>
      <c r="E189" s="113">
        <f>'RAB GIK UGM'!F178</f>
        <v>2860326</v>
      </c>
      <c r="F189" s="121">
        <v>0.11</v>
      </c>
      <c r="G189" s="115">
        <f t="shared" si="53"/>
        <v>1589290658.2602</v>
      </c>
      <c r="H189" s="116">
        <v>1</v>
      </c>
      <c r="I189" s="117">
        <f t="shared" si="52"/>
        <v>1589290658.2602</v>
      </c>
    </row>
    <row r="190" spans="1:9" ht="16">
      <c r="A190" s="118"/>
      <c r="B190" s="119" t="str">
        <f>'RAB GIK UGM'!C179</f>
        <v>Kanopi Void Ramp Putar Zona D</v>
      </c>
      <c r="C190" s="120"/>
      <c r="D190" s="113">
        <f>'RAB GIK UGM'!E179</f>
        <v>0</v>
      </c>
      <c r="E190" s="113">
        <f>'RAB GIK UGM'!F179</f>
        <v>0</v>
      </c>
      <c r="F190" s="121"/>
      <c r="G190" s="115"/>
      <c r="H190" s="116"/>
      <c r="I190" s="117">
        <f t="shared" ref="I190:I194" si="54">G190*H190</f>
        <v>0</v>
      </c>
    </row>
    <row r="191" spans="1:9" ht="16">
      <c r="A191" s="118"/>
      <c r="B191" s="119" t="str">
        <f>'RAB GIK UGM'!C180</f>
        <v>Chemical Anchor (Termasuk 2 baut &amp; 2 ring)</v>
      </c>
      <c r="C191" s="120"/>
      <c r="D191" s="113">
        <f>'RAB GIK UGM'!E180</f>
        <v>232</v>
      </c>
      <c r="E191" s="113">
        <f>'RAB GIK UGM'!F180</f>
        <v>425000</v>
      </c>
      <c r="F191" s="121">
        <v>0.11</v>
      </c>
      <c r="G191" s="115">
        <f t="shared" ref="G191:G194" si="55">D191*E191*(1+F191)</f>
        <v>109446000.00000001</v>
      </c>
      <c r="H191" s="116">
        <v>1</v>
      </c>
      <c r="I191" s="117">
        <f t="shared" si="54"/>
        <v>109446000.00000001</v>
      </c>
    </row>
    <row r="192" spans="1:9" ht="16">
      <c r="A192" s="118"/>
      <c r="B192" s="119" t="str">
        <f>'RAB GIK UGM'!C181</f>
        <v>Baseplate</v>
      </c>
      <c r="C192" s="120"/>
      <c r="D192" s="113">
        <f>'RAB GIK UGM'!E181</f>
        <v>46.04</v>
      </c>
      <c r="E192" s="113">
        <f>'RAB GIK UGM'!F181</f>
        <v>29031</v>
      </c>
      <c r="F192" s="121">
        <v>0.11</v>
      </c>
      <c r="G192" s="115">
        <f t="shared" si="55"/>
        <v>1483611.8364000001</v>
      </c>
      <c r="H192" s="116">
        <v>1</v>
      </c>
      <c r="I192" s="117">
        <f t="shared" si="54"/>
        <v>1483611.8364000001</v>
      </c>
    </row>
    <row r="193" spans="1:9" ht="16">
      <c r="A193" s="118"/>
      <c r="B193" s="119" t="str">
        <f>'RAB GIK UGM'!C182</f>
        <v>Pembuatan 1 kg baja profil pipa (Termasuk Pengelasan, Perakitan, Zinchromate &amp; Cat Finish Anti Karat)</v>
      </c>
      <c r="C193" s="120"/>
      <c r="D193" s="113">
        <f>'RAB GIK UGM'!E182</f>
        <v>23456</v>
      </c>
      <c r="E193" s="113">
        <f>'RAB GIK UGM'!F182</f>
        <v>29031</v>
      </c>
      <c r="F193" s="121">
        <v>0.11</v>
      </c>
      <c r="G193" s="115">
        <f t="shared" si="55"/>
        <v>755855760.96000004</v>
      </c>
      <c r="H193" s="116">
        <v>1</v>
      </c>
      <c r="I193" s="117">
        <f t="shared" si="54"/>
        <v>755855760.96000004</v>
      </c>
    </row>
    <row r="194" spans="1:9" ht="16">
      <c r="A194" s="118"/>
      <c r="B194" s="119" t="str">
        <f>'RAB GIK UGM'!C183</f>
        <v>Penutup Atap ACP / Aluminium Sheet termasuk rangka hollow galvanis 40x40mm</v>
      </c>
      <c r="C194" s="120"/>
      <c r="D194" s="113">
        <f>'RAB GIK UGM'!E183</f>
        <v>975.57</v>
      </c>
      <c r="E194" s="113">
        <f>'RAB GIK UGM'!F183</f>
        <v>831600</v>
      </c>
      <c r="F194" s="121">
        <v>0.11</v>
      </c>
      <c r="G194" s="115">
        <f t="shared" si="55"/>
        <v>900525253.32000005</v>
      </c>
      <c r="H194" s="116">
        <v>1</v>
      </c>
      <c r="I194" s="117">
        <f t="shared" si="54"/>
        <v>900525253.32000005</v>
      </c>
    </row>
    <row r="195" spans="1:9" ht="16">
      <c r="A195" s="118"/>
      <c r="B195" s="119" t="str">
        <f>'RAB GIK UGM'!C184</f>
        <v>Auditorium Kecil Zona D</v>
      </c>
      <c r="C195" s="120"/>
      <c r="D195" s="113">
        <f>'RAB GIK UGM'!E184</f>
        <v>0</v>
      </c>
      <c r="E195" s="113">
        <f>'RAB GIK UGM'!F184</f>
        <v>0</v>
      </c>
      <c r="F195" s="121"/>
      <c r="G195" s="115"/>
      <c r="H195" s="116"/>
      <c r="I195" s="117">
        <f t="shared" ref="I195:I198" si="56">G195*H195</f>
        <v>0</v>
      </c>
    </row>
    <row r="196" spans="1:9" ht="16">
      <c r="A196" s="118"/>
      <c r="B196" s="119" t="str">
        <f>'RAB GIK UGM'!C185</f>
        <v>Carpet Tile</v>
      </c>
      <c r="C196" s="120"/>
      <c r="D196" s="113">
        <f>'RAB GIK UGM'!E185</f>
        <v>853.58</v>
      </c>
      <c r="E196" s="113">
        <f>'RAB GIK UGM'!F185</f>
        <v>550000</v>
      </c>
      <c r="F196" s="121">
        <v>0.11</v>
      </c>
      <c r="G196" s="115">
        <f t="shared" ref="G196:G198" si="57">D196*E196*(1+F196)</f>
        <v>521110590.00000006</v>
      </c>
      <c r="H196" s="116">
        <v>1</v>
      </c>
      <c r="I196" s="117">
        <f t="shared" si="56"/>
        <v>521110590.00000006</v>
      </c>
    </row>
    <row r="197" spans="1:9" ht="16">
      <c r="A197" s="118"/>
      <c r="B197" s="119" t="str">
        <f>'RAB GIK UGM'!C186</f>
        <v>HDF - High Density Fiber Board (Stage)</v>
      </c>
      <c r="C197" s="120"/>
      <c r="D197" s="113">
        <f>'RAB GIK UGM'!E186</f>
        <v>33</v>
      </c>
      <c r="E197" s="113">
        <f>'RAB GIK UGM'!F186</f>
        <v>1200000</v>
      </c>
      <c r="F197" s="121">
        <v>0.11</v>
      </c>
      <c r="G197" s="115">
        <f t="shared" si="57"/>
        <v>43956000.000000007</v>
      </c>
      <c r="H197" s="116">
        <v>1</v>
      </c>
      <c r="I197" s="117">
        <f t="shared" si="56"/>
        <v>43956000.000000007</v>
      </c>
    </row>
    <row r="198" spans="1:9" ht="16">
      <c r="A198" s="118"/>
      <c r="B198" s="119" t="str">
        <f>'RAB GIK UGM'!C187</f>
        <v>Wall Treatment</v>
      </c>
      <c r="C198" s="120"/>
      <c r="D198" s="113">
        <f>'RAB GIK UGM'!E187</f>
        <v>805.79</v>
      </c>
      <c r="E198" s="113">
        <f>'RAB GIK UGM'!F187</f>
        <v>1050000</v>
      </c>
      <c r="F198" s="121">
        <v>0.11</v>
      </c>
      <c r="G198" s="115">
        <f t="shared" si="57"/>
        <v>939148245.00000012</v>
      </c>
      <c r="H198" s="116">
        <v>1</v>
      </c>
      <c r="I198" s="117">
        <f t="shared" si="56"/>
        <v>939148245.00000012</v>
      </c>
    </row>
    <row r="199" spans="1:9" ht="16">
      <c r="A199" s="118"/>
      <c r="B199" s="119" t="str">
        <f>'RAB GIK UGM'!C188</f>
        <v>Zona D Eks Bookstore</v>
      </c>
      <c r="C199" s="120"/>
      <c r="D199" s="113"/>
      <c r="E199" s="113"/>
      <c r="F199" s="121"/>
      <c r="G199" s="115"/>
      <c r="H199" s="116"/>
      <c r="I199" s="117"/>
    </row>
    <row r="200" spans="1:9" ht="16">
      <c r="A200" s="118"/>
      <c r="B200" s="119" t="str">
        <f>'RAB GIK UGM'!C189</f>
        <v>Kusen curtainwall</v>
      </c>
      <c r="C200" s="120"/>
      <c r="D200" s="113">
        <f>'RAB GIK UGM'!E189</f>
        <v>662.11</v>
      </c>
      <c r="E200" s="113">
        <f>'RAB GIK UGM'!F189</f>
        <v>145000</v>
      </c>
      <c r="F200" s="121">
        <v>0.11</v>
      </c>
      <c r="G200" s="115">
        <f t="shared" ref="G200:G208" si="58">D200*E200*(1+F200)</f>
        <v>106566604.50000001</v>
      </c>
      <c r="H200" s="116">
        <v>1</v>
      </c>
      <c r="I200" s="117">
        <f t="shared" ref="I200:I208" si="59">G200*H200</f>
        <v>106566604.50000001</v>
      </c>
    </row>
    <row r="201" spans="1:9" ht="16">
      <c r="A201" s="118"/>
      <c r="B201" s="119" t="str">
        <f>'RAB GIK UGM'!C190</f>
        <v>Kaca Tempered sunergy 8 mm Euro Grey</v>
      </c>
      <c r="C201" s="120"/>
      <c r="D201" s="113">
        <f>'RAB GIK UGM'!E190</f>
        <v>341.81</v>
      </c>
      <c r="E201" s="113">
        <f>'RAB GIK UGM'!F190</f>
        <v>803500</v>
      </c>
      <c r="F201" s="121">
        <v>0.11</v>
      </c>
      <c r="G201" s="115">
        <f t="shared" si="58"/>
        <v>304855211.85000002</v>
      </c>
      <c r="H201" s="116">
        <v>1</v>
      </c>
      <c r="I201" s="117">
        <f t="shared" si="59"/>
        <v>304855211.85000002</v>
      </c>
    </row>
    <row r="202" spans="1:9" ht="16">
      <c r="A202" s="118"/>
      <c r="B202" s="119" t="str">
        <f>'RAB GIK UGM'!C191</f>
        <v>Railing</v>
      </c>
      <c r="C202" s="120"/>
      <c r="D202" s="113">
        <f>'RAB GIK UGM'!E191</f>
        <v>12</v>
      </c>
      <c r="E202" s="113">
        <f>'RAB GIK UGM'!F191</f>
        <v>1132812.5</v>
      </c>
      <c r="F202" s="121">
        <v>0.11</v>
      </c>
      <c r="G202" s="115">
        <f t="shared" si="58"/>
        <v>15089062.500000002</v>
      </c>
      <c r="H202" s="116">
        <v>1</v>
      </c>
      <c r="I202" s="117">
        <f t="shared" si="59"/>
        <v>15089062.500000002</v>
      </c>
    </row>
    <row r="203" spans="1:9" ht="16">
      <c r="A203" s="118"/>
      <c r="B203" s="119" t="str">
        <f>'RAB GIK UGM'!C192</f>
        <v>Pasangan Batu Andesit tebal 2cm</v>
      </c>
      <c r="C203" s="120"/>
      <c r="D203" s="113">
        <f>'RAB GIK UGM'!E192</f>
        <v>2119</v>
      </c>
      <c r="E203" s="113">
        <f>'RAB GIK UGM'!F192</f>
        <v>401816</v>
      </c>
      <c r="F203" s="121">
        <v>0.11</v>
      </c>
      <c r="G203" s="115">
        <f t="shared" si="58"/>
        <v>945107395.44000006</v>
      </c>
      <c r="H203" s="116">
        <v>1</v>
      </c>
      <c r="I203" s="117">
        <f t="shared" si="59"/>
        <v>945107395.44000006</v>
      </c>
    </row>
    <row r="204" spans="1:9" ht="16">
      <c r="A204" s="118"/>
      <c r="B204" s="119" t="str">
        <f>'RAB GIK UGM'!C193</f>
        <v>U-ditch 50x50</v>
      </c>
      <c r="C204" s="120"/>
      <c r="D204" s="113">
        <f>'RAB GIK UGM'!E193</f>
        <v>125</v>
      </c>
      <c r="E204" s="113">
        <f>'RAB GIK UGM'!F193</f>
        <v>767050</v>
      </c>
      <c r="F204" s="121">
        <v>0.11</v>
      </c>
      <c r="G204" s="115">
        <f t="shared" si="58"/>
        <v>106428187.50000001</v>
      </c>
      <c r="H204" s="116">
        <v>1</v>
      </c>
      <c r="I204" s="117">
        <f t="shared" si="59"/>
        <v>106428187.50000001</v>
      </c>
    </row>
    <row r="205" spans="1:9" ht="16">
      <c r="A205" s="118"/>
      <c r="B205" s="119" t="str">
        <f>'RAB GIK UGM'!C194</f>
        <v>Tutup Uditch</v>
      </c>
      <c r="C205" s="120"/>
      <c r="D205" s="113">
        <f>'RAB GIK UGM'!E194</f>
        <v>125</v>
      </c>
      <c r="E205" s="113">
        <f>'RAB GIK UGM'!F194</f>
        <v>431249.99999999994</v>
      </c>
      <c r="F205" s="121">
        <v>0.11</v>
      </c>
      <c r="G205" s="115">
        <f t="shared" si="58"/>
        <v>59835937.5</v>
      </c>
      <c r="H205" s="116">
        <v>1</v>
      </c>
      <c r="I205" s="117">
        <f t="shared" si="59"/>
        <v>59835937.5</v>
      </c>
    </row>
    <row r="206" spans="1:9" ht="16">
      <c r="A206" s="118"/>
      <c r="B206" s="119" t="str">
        <f>'RAB GIK UGM'!C195</f>
        <v>Grass Block</v>
      </c>
      <c r="C206" s="120"/>
      <c r="D206" s="113">
        <f>'RAB GIK UGM'!E195</f>
        <v>300</v>
      </c>
      <c r="E206" s="113">
        <f>'RAB GIK UGM'!F195</f>
        <v>267619</v>
      </c>
      <c r="F206" s="121">
        <v>0.11</v>
      </c>
      <c r="G206" s="115">
        <f t="shared" si="58"/>
        <v>89117127.000000015</v>
      </c>
      <c r="H206" s="116">
        <v>1</v>
      </c>
      <c r="I206" s="117">
        <f t="shared" si="59"/>
        <v>89117127.000000015</v>
      </c>
    </row>
    <row r="207" spans="1:9" ht="16">
      <c r="A207" s="118"/>
      <c r="B207" s="119" t="str">
        <f>'RAB GIK UGM'!C196</f>
        <v>Cover Pipa GRC</v>
      </c>
      <c r="C207" s="120"/>
      <c r="D207" s="113">
        <f>'RAB GIK UGM'!E196</f>
        <v>137.28</v>
      </c>
      <c r="E207" s="113">
        <f>'RAB GIK UGM'!F196</f>
        <v>630096</v>
      </c>
      <c r="F207" s="121">
        <v>0.11</v>
      </c>
      <c r="G207" s="115">
        <f t="shared" si="58"/>
        <v>96014532.556800008</v>
      </c>
      <c r="H207" s="116">
        <v>1</v>
      </c>
      <c r="I207" s="117">
        <f t="shared" si="59"/>
        <v>96014532.556800008</v>
      </c>
    </row>
    <row r="208" spans="1:9" ht="16">
      <c r="A208" s="118"/>
      <c r="B208" s="119" t="str">
        <f>'RAB GIK UGM'!C197</f>
        <v>Sumur Resapan Air Hujan 4m</v>
      </c>
      <c r="C208" s="120"/>
      <c r="D208" s="113">
        <f>'RAB GIK UGM'!E197</f>
        <v>20</v>
      </c>
      <c r="E208" s="113">
        <f>'RAB GIK UGM'!F197</f>
        <v>3456425</v>
      </c>
      <c r="F208" s="121">
        <v>0.11</v>
      </c>
      <c r="G208" s="115">
        <f t="shared" si="58"/>
        <v>76732635</v>
      </c>
      <c r="H208" s="116">
        <v>1</v>
      </c>
      <c r="I208" s="117">
        <f t="shared" si="59"/>
        <v>76732635</v>
      </c>
    </row>
    <row r="209" spans="1:9" ht="16">
      <c r="A209" s="118"/>
      <c r="B209" s="119" t="str">
        <f>'RAB GIK UGM'!C198</f>
        <v>ZONA F</v>
      </c>
      <c r="C209" s="120"/>
      <c r="D209" s="113">
        <f>'RAB GIK UGM'!E198</f>
        <v>0</v>
      </c>
      <c r="E209" s="113">
        <f>'RAB GIK UGM'!F198</f>
        <v>0</v>
      </c>
      <c r="F209" s="121"/>
      <c r="G209" s="115"/>
      <c r="H209" s="116"/>
      <c r="I209" s="117"/>
    </row>
    <row r="210" spans="1:9" ht="16">
      <c r="A210" s="118"/>
      <c r="B210" s="119" t="str">
        <f>'RAB GIK UGM'!C199</f>
        <v>Cover Stainless Steel</v>
      </c>
      <c r="C210" s="120"/>
      <c r="D210" s="113">
        <f>'RAB GIK UGM'!E199</f>
        <v>0</v>
      </c>
      <c r="E210" s="113">
        <f>'RAB GIK UGM'!F199</f>
        <v>0</v>
      </c>
      <c r="F210" s="121"/>
      <c r="G210" s="115"/>
      <c r="H210" s="116"/>
      <c r="I210" s="117">
        <f t="shared" ref="I210:I212" si="60">G210*H210</f>
        <v>0</v>
      </c>
    </row>
    <row r="211" spans="1:9" ht="16">
      <c r="A211" s="118"/>
      <c r="B211" s="119" t="str">
        <f>'RAB GIK UGM'!C200</f>
        <v>Cover stainless steel mirror penutup struktur CW</v>
      </c>
      <c r="C211" s="120"/>
      <c r="D211" s="113">
        <f>'RAB GIK UGM'!E200</f>
        <v>478.15</v>
      </c>
      <c r="E211" s="113">
        <f>'RAB GIK UGM'!F200</f>
        <v>1966331</v>
      </c>
      <c r="F211" s="121">
        <v>0.11</v>
      </c>
      <c r="G211" s="115">
        <f t="shared" ref="G211" si="61">D211*E211*(1+F211)</f>
        <v>1043623296.0915</v>
      </c>
      <c r="H211" s="116">
        <v>1</v>
      </c>
      <c r="I211" s="117">
        <f t="shared" si="60"/>
        <v>1043623296.0915</v>
      </c>
    </row>
    <row r="212" spans="1:9" ht="16">
      <c r="A212" s="118"/>
      <c r="B212" s="119" t="str">
        <f>'RAB GIK UGM'!C201</f>
        <v>Auditorium Besar Zona F</v>
      </c>
      <c r="C212" s="120"/>
      <c r="D212" s="113">
        <f>'RAB GIK UGM'!E201</f>
        <v>0</v>
      </c>
      <c r="E212" s="113">
        <f>'RAB GIK UGM'!F201</f>
        <v>0</v>
      </c>
      <c r="F212" s="121"/>
      <c r="G212" s="115"/>
      <c r="H212" s="116"/>
      <c r="I212" s="117">
        <f t="shared" si="60"/>
        <v>0</v>
      </c>
    </row>
    <row r="213" spans="1:9" ht="16">
      <c r="A213" s="118"/>
      <c r="B213" s="119" t="str">
        <f>'RAB GIK UGM'!C202</f>
        <v>Lantai</v>
      </c>
      <c r="C213" s="120"/>
      <c r="D213" s="113">
        <f>'RAB GIK UGM'!E202</f>
        <v>0</v>
      </c>
      <c r="E213" s="113">
        <f>'RAB GIK UGM'!F202</f>
        <v>0</v>
      </c>
      <c r="F213" s="121"/>
      <c r="G213" s="115"/>
      <c r="H213" s="116"/>
      <c r="I213" s="117"/>
    </row>
    <row r="214" spans="1:9" ht="16">
      <c r="A214" s="118"/>
      <c r="B214" s="119" t="str">
        <f>'RAB GIK UGM'!C203</f>
        <v>Carpet Tile</v>
      </c>
      <c r="C214" s="120"/>
      <c r="D214" s="113">
        <f>'RAB GIK UGM'!E203</f>
        <v>2931</v>
      </c>
      <c r="E214" s="113">
        <f>'RAB GIK UGM'!F203</f>
        <v>550000</v>
      </c>
      <c r="F214" s="121">
        <v>0.11</v>
      </c>
      <c r="G214" s="115">
        <f t="shared" ref="G214:G215" si="62">D214*E214*(1+F214)</f>
        <v>1789375500.0000002</v>
      </c>
      <c r="H214" s="116">
        <v>1</v>
      </c>
      <c r="I214" s="117">
        <f t="shared" ref="I214:I215" si="63">G214*H214</f>
        <v>1789375500.0000002</v>
      </c>
    </row>
    <row r="215" spans="1:9" ht="16">
      <c r="A215" s="118"/>
      <c r="B215" s="119" t="str">
        <f>'RAB GIK UGM'!C204</f>
        <v>HDF - High Density Fiber Board (Stage)</v>
      </c>
      <c r="C215" s="120"/>
      <c r="D215" s="113">
        <f>'RAB GIK UGM'!E204</f>
        <v>332.73</v>
      </c>
      <c r="E215" s="113">
        <f>'RAB GIK UGM'!F204</f>
        <v>1200000</v>
      </c>
      <c r="F215" s="121">
        <v>0.11</v>
      </c>
      <c r="G215" s="115">
        <f t="shared" si="62"/>
        <v>443196360.00000006</v>
      </c>
      <c r="H215" s="116">
        <v>1</v>
      </c>
      <c r="I215" s="117">
        <f t="shared" si="63"/>
        <v>443196360.00000006</v>
      </c>
    </row>
    <row r="216" spans="1:9" ht="16">
      <c r="A216" s="118"/>
      <c r="B216" s="119" t="str">
        <f>'RAB GIK UGM'!C205</f>
        <v>Dinding Akustik</v>
      </c>
      <c r="C216" s="120"/>
      <c r="D216" s="113">
        <f>'RAB GIK UGM'!E205</f>
        <v>0</v>
      </c>
      <c r="E216" s="113">
        <f>'RAB GIK UGM'!F205</f>
        <v>0</v>
      </c>
      <c r="F216" s="121"/>
      <c r="G216" s="115"/>
      <c r="H216" s="116"/>
      <c r="I216" s="117">
        <f t="shared" ref="I216:I219" si="64">G216*H216</f>
        <v>0</v>
      </c>
    </row>
    <row r="217" spans="1:9" ht="16">
      <c r="A217" s="118"/>
      <c r="B217" s="119" t="str">
        <f>'RAB GIK UGM'!C206</f>
        <v>Wall Treatment</v>
      </c>
      <c r="C217" s="120"/>
      <c r="D217" s="113">
        <f>'RAB GIK UGM'!E206</f>
        <v>1509.49</v>
      </c>
      <c r="E217" s="113">
        <f>'RAB GIK UGM'!F206</f>
        <v>1050000</v>
      </c>
      <c r="F217" s="121">
        <v>0.11</v>
      </c>
      <c r="G217" s="115">
        <f t="shared" ref="G217:G219" si="65">D217*E217*(1+F217)</f>
        <v>1759310595.0000002</v>
      </c>
      <c r="H217" s="116">
        <v>1</v>
      </c>
      <c r="I217" s="117">
        <f t="shared" si="64"/>
        <v>1759310595.0000002</v>
      </c>
    </row>
    <row r="218" spans="1:9" ht="16">
      <c r="A218" s="118"/>
      <c r="B218" s="119" t="str">
        <f>'RAB GIK UGM'!C207</f>
        <v>Perkuatan Baja pendukung Dinding Akustik</v>
      </c>
      <c r="C218" s="120"/>
      <c r="D218" s="113">
        <f>'RAB GIK UGM'!E207</f>
        <v>51588.4</v>
      </c>
      <c r="E218" s="113">
        <f>'RAB GIK UGM'!F207</f>
        <v>29031</v>
      </c>
      <c r="F218" s="121">
        <v>0.11</v>
      </c>
      <c r="G218" s="115">
        <f t="shared" si="65"/>
        <v>1662405752.8440003</v>
      </c>
      <c r="H218" s="116">
        <v>1</v>
      </c>
      <c r="I218" s="117">
        <f t="shared" si="64"/>
        <v>1662405752.8440003</v>
      </c>
    </row>
    <row r="219" spans="1:9" ht="16">
      <c r="A219" s="118"/>
      <c r="B219" s="119" t="str">
        <f>'RAB GIK UGM'!C208</f>
        <v>Wall Treatment Panggung (QRD Acoustic Diffuser)</v>
      </c>
      <c r="C219" s="120"/>
      <c r="D219" s="113">
        <f>'RAB GIK UGM'!E208</f>
        <v>468.77</v>
      </c>
      <c r="E219" s="113">
        <f>'RAB GIK UGM'!F208</f>
        <v>1050000</v>
      </c>
      <c r="F219" s="121">
        <v>0.11</v>
      </c>
      <c r="G219" s="115">
        <f t="shared" si="65"/>
        <v>546351435</v>
      </c>
      <c r="H219" s="116">
        <v>1</v>
      </c>
      <c r="I219" s="117">
        <f t="shared" si="64"/>
        <v>546351435</v>
      </c>
    </row>
    <row r="220" spans="1:9" ht="16">
      <c r="A220" s="118"/>
      <c r="B220" s="119" t="str">
        <f>'RAB GIK UGM'!C209</f>
        <v>Plafond Akustik</v>
      </c>
      <c r="C220" s="120"/>
      <c r="D220" s="113">
        <f>'RAB GIK UGM'!E209</f>
        <v>0</v>
      </c>
      <c r="E220" s="113">
        <f>'RAB GIK UGM'!F209</f>
        <v>0</v>
      </c>
      <c r="F220" s="121"/>
      <c r="G220" s="115"/>
      <c r="H220" s="116"/>
      <c r="I220" s="117"/>
    </row>
    <row r="221" spans="1:9" ht="16">
      <c r="A221" s="118"/>
      <c r="B221" s="119" t="str">
        <f>'RAB GIK UGM'!C210</f>
        <v>Wood Panel</v>
      </c>
      <c r="C221" s="120"/>
      <c r="D221" s="113">
        <f>'RAB GIK UGM'!E210</f>
        <v>1575.99</v>
      </c>
      <c r="E221" s="113">
        <f>'RAB GIK UGM'!F210</f>
        <v>637500</v>
      </c>
      <c r="F221" s="121">
        <v>0.11</v>
      </c>
      <c r="G221" s="115">
        <f t="shared" ref="G221" si="66">D221*E221*(1+F221)</f>
        <v>1115209923.75</v>
      </c>
      <c r="H221" s="116">
        <v>1</v>
      </c>
      <c r="I221" s="117">
        <f t="shared" ref="I221" si="67">G221*H221</f>
        <v>1115209923.75</v>
      </c>
    </row>
    <row r="222" spans="1:9" ht="16">
      <c r="A222" s="118"/>
      <c r="B222" s="119" t="str">
        <f>'RAB GIK UGM'!C211</f>
        <v>FOH</v>
      </c>
      <c r="C222" s="120"/>
      <c r="D222" s="113">
        <f>'RAB GIK UGM'!E211</f>
        <v>0</v>
      </c>
      <c r="E222" s="113">
        <f>'RAB GIK UGM'!F211</f>
        <v>0</v>
      </c>
      <c r="F222" s="121"/>
      <c r="G222" s="115"/>
      <c r="H222" s="116"/>
      <c r="I222" s="117">
        <f t="shared" ref="I222:I228" si="68">G222*H222</f>
        <v>0</v>
      </c>
    </row>
    <row r="223" spans="1:9" ht="16">
      <c r="A223" s="118"/>
      <c r="B223" s="119" t="str">
        <f>'RAB GIK UGM'!C212</f>
        <v>Raised Floor</v>
      </c>
      <c r="C223" s="120"/>
      <c r="D223" s="113">
        <f>'RAB GIK UGM'!E212</f>
        <v>48.92</v>
      </c>
      <c r="E223" s="113">
        <f>'RAB GIK UGM'!F212</f>
        <v>2150000</v>
      </c>
      <c r="F223" s="121">
        <v>0.11</v>
      </c>
      <c r="G223" s="115">
        <f t="shared" ref="G223:G228" si="69">D223*E223*(1+F223)</f>
        <v>116747580.00000001</v>
      </c>
      <c r="H223" s="116">
        <v>1</v>
      </c>
      <c r="I223" s="117">
        <f t="shared" si="68"/>
        <v>116747580.00000001</v>
      </c>
    </row>
    <row r="224" spans="1:9" ht="16">
      <c r="A224" s="118"/>
      <c r="B224" s="119" t="str">
        <f>'RAB GIK UGM'!C213</f>
        <v>Carpet Tile</v>
      </c>
      <c r="C224" s="120"/>
      <c r="D224" s="113">
        <f>'RAB GIK UGM'!E213</f>
        <v>218.21</v>
      </c>
      <c r="E224" s="113">
        <f>'RAB GIK UGM'!F213</f>
        <v>550000</v>
      </c>
      <c r="F224" s="121">
        <v>0.11</v>
      </c>
      <c r="G224" s="115">
        <f t="shared" si="69"/>
        <v>133217205.00000001</v>
      </c>
      <c r="H224" s="116">
        <v>1</v>
      </c>
      <c r="I224" s="117">
        <f t="shared" si="68"/>
        <v>133217205.00000001</v>
      </c>
    </row>
    <row r="225" spans="1:9" ht="16">
      <c r="A225" s="118"/>
      <c r="B225" s="119" t="str">
        <f>'RAB GIK UGM'!C214</f>
        <v>Insulasi Panel Dinding</v>
      </c>
      <c r="C225" s="120"/>
      <c r="D225" s="113">
        <f>'RAB GIK UGM'!E214</f>
        <v>92.12</v>
      </c>
      <c r="E225" s="113">
        <f>'RAB GIK UGM'!F214</f>
        <v>996338</v>
      </c>
      <c r="F225" s="121">
        <v>0.11</v>
      </c>
      <c r="G225" s="115">
        <f t="shared" si="69"/>
        <v>101878748.78160001</v>
      </c>
      <c r="H225" s="116">
        <v>1</v>
      </c>
      <c r="I225" s="117">
        <f t="shared" si="68"/>
        <v>101878748.78160001</v>
      </c>
    </row>
    <row r="226" spans="1:9" ht="16">
      <c r="A226" s="118"/>
      <c r="B226" s="119" t="str">
        <f>'RAB GIK UGM'!C215</f>
        <v>Engineered Teakwood rangka hollow (plywood 12mm fin.veneer)</v>
      </c>
      <c r="C226" s="120"/>
      <c r="D226" s="113">
        <f>'RAB GIK UGM'!E215</f>
        <v>2716</v>
      </c>
      <c r="E226" s="113">
        <f>'RAB GIK UGM'!F215</f>
        <v>812500</v>
      </c>
      <c r="F226" s="121">
        <v>0.11</v>
      </c>
      <c r="G226" s="115">
        <f t="shared" si="69"/>
        <v>2449492500</v>
      </c>
      <c r="H226" s="116">
        <v>1</v>
      </c>
      <c r="I226" s="117">
        <f t="shared" si="68"/>
        <v>2449492500</v>
      </c>
    </row>
    <row r="227" spans="1:9" ht="16">
      <c r="A227" s="118"/>
      <c r="B227" s="119" t="str">
        <f>'RAB GIK UGM'!C216</f>
        <v>Pintu P 08</v>
      </c>
      <c r="C227" s="120"/>
      <c r="D227" s="113">
        <f>'RAB GIK UGM'!E216</f>
        <v>4</v>
      </c>
      <c r="E227" s="113">
        <f>'RAB GIK UGM'!F216</f>
        <v>50025000</v>
      </c>
      <c r="F227" s="121">
        <v>0.11</v>
      </c>
      <c r="G227" s="115">
        <f t="shared" si="69"/>
        <v>222111000.00000003</v>
      </c>
      <c r="H227" s="116">
        <v>1</v>
      </c>
      <c r="I227" s="117">
        <f t="shared" si="68"/>
        <v>222111000.00000003</v>
      </c>
    </row>
    <row r="228" spans="1:9" ht="16">
      <c r="A228" s="118"/>
      <c r="B228" s="119" t="str">
        <f>'RAB GIK UGM'!C217</f>
        <v>Pintu P 09</v>
      </c>
      <c r="C228" s="120"/>
      <c r="D228" s="113">
        <f>'RAB GIK UGM'!E217</f>
        <v>6</v>
      </c>
      <c r="E228" s="113">
        <f>'RAB GIK UGM'!F217</f>
        <v>35017499.999999993</v>
      </c>
      <c r="F228" s="121">
        <v>0.11</v>
      </c>
      <c r="G228" s="115">
        <f t="shared" si="69"/>
        <v>233216549.99999994</v>
      </c>
      <c r="H228" s="116">
        <v>1</v>
      </c>
      <c r="I228" s="117">
        <f t="shared" si="68"/>
        <v>233216549.99999994</v>
      </c>
    </row>
    <row r="229" spans="1:9" ht="16">
      <c r="A229" s="118"/>
      <c r="B229" s="119" t="str">
        <f>'RAB GIK UGM'!C218</f>
        <v>ZONA BNI</v>
      </c>
      <c r="C229" s="120"/>
      <c r="D229" s="113">
        <f>'RAB GIK UGM'!E218</f>
        <v>0</v>
      </c>
      <c r="E229" s="113">
        <f>'RAB GIK UGM'!F218</f>
        <v>0</v>
      </c>
      <c r="F229" s="121"/>
      <c r="G229" s="115"/>
      <c r="H229" s="116"/>
      <c r="I229" s="117">
        <f t="shared" ref="I229:I233" si="70">G229*H229</f>
        <v>0</v>
      </c>
    </row>
    <row r="230" spans="1:9" ht="16">
      <c r="A230" s="118"/>
      <c r="B230" s="119" t="str">
        <f>'RAB GIK UGM'!C219</f>
        <v>Pekerjaan Raised floor</v>
      </c>
      <c r="C230" s="120"/>
      <c r="D230" s="113">
        <f>'RAB GIK UGM'!E219</f>
        <v>234.12</v>
      </c>
      <c r="E230" s="113">
        <f>'RAB GIK UGM'!F219</f>
        <v>2150000</v>
      </c>
      <c r="F230" s="121">
        <v>0.11</v>
      </c>
      <c r="G230" s="115">
        <f t="shared" ref="G230:G233" si="71">D230*E230*(1+F230)</f>
        <v>558727380</v>
      </c>
      <c r="H230" s="116">
        <v>1</v>
      </c>
      <c r="I230" s="117">
        <f t="shared" si="70"/>
        <v>558727380</v>
      </c>
    </row>
    <row r="231" spans="1:9" ht="16">
      <c r="A231" s="118"/>
      <c r="B231" s="119" t="str">
        <f>'RAB GIK UGM'!C220</f>
        <v>Lapisan insulasi tebal 2 inchi</v>
      </c>
      <c r="C231" s="120"/>
      <c r="D231" s="113">
        <f>'RAB GIK UGM'!E220</f>
        <v>234.12</v>
      </c>
      <c r="E231" s="113">
        <f>'RAB GIK UGM'!F220</f>
        <v>475000</v>
      </c>
      <c r="F231" s="121">
        <v>0.11</v>
      </c>
      <c r="G231" s="115">
        <f t="shared" si="71"/>
        <v>123439770.00000001</v>
      </c>
      <c r="H231" s="116">
        <v>1</v>
      </c>
      <c r="I231" s="117">
        <f t="shared" si="70"/>
        <v>123439770.00000001</v>
      </c>
    </row>
    <row r="232" spans="1:9" ht="16">
      <c r="A232" s="118"/>
      <c r="B232" s="119" t="str">
        <f>'RAB GIK UGM'!C221</f>
        <v>Lapisan alumunium foil</v>
      </c>
      <c r="C232" s="120"/>
      <c r="D232" s="113">
        <f>'RAB GIK UGM'!E221</f>
        <v>234.12</v>
      </c>
      <c r="E232" s="113">
        <f>'RAB GIK UGM'!F221</f>
        <v>20000</v>
      </c>
      <c r="F232" s="121">
        <v>0.11</v>
      </c>
      <c r="G232" s="115">
        <f t="shared" si="71"/>
        <v>5197464</v>
      </c>
      <c r="H232" s="116">
        <v>1</v>
      </c>
      <c r="I232" s="117">
        <f t="shared" si="70"/>
        <v>5197464</v>
      </c>
    </row>
    <row r="233" spans="1:9" ht="16">
      <c r="A233" s="118"/>
      <c r="B233" s="119" t="str">
        <f>'RAB GIK UGM'!C222</f>
        <v>Pasangan Dinding</v>
      </c>
      <c r="C233" s="120"/>
      <c r="D233" s="113">
        <f>'RAB GIK UGM'!E222</f>
        <v>12.56</v>
      </c>
      <c r="E233" s="113">
        <f>'RAB GIK UGM'!F222</f>
        <v>390583</v>
      </c>
      <c r="F233" s="121">
        <v>0.11</v>
      </c>
      <c r="G233" s="115">
        <f t="shared" si="71"/>
        <v>5445351.952800001</v>
      </c>
      <c r="H233" s="116">
        <v>1</v>
      </c>
      <c r="I233" s="117">
        <f t="shared" si="70"/>
        <v>5445351.952800001</v>
      </c>
    </row>
    <row r="234" spans="1:9" ht="16">
      <c r="A234" s="118"/>
      <c r="B234" s="119" t="str">
        <f>'RAB GIK UGM'!C223</f>
        <v>TAMBAHAN BARU/ PRASARANA PENDUKUNG PENGELOLAAN</v>
      </c>
      <c r="C234" s="120"/>
      <c r="D234" s="113">
        <f>'RAB GIK UGM'!E223</f>
        <v>0</v>
      </c>
      <c r="E234" s="113">
        <f>'RAB GIK UGM'!F223</f>
        <v>0</v>
      </c>
      <c r="F234" s="121"/>
      <c r="G234" s="115"/>
      <c r="H234" s="116"/>
      <c r="I234" s="117"/>
    </row>
    <row r="235" spans="1:9" ht="16">
      <c r="A235" s="118"/>
      <c r="B235" s="119" t="str">
        <f>'RAB GIK UGM'!C224</f>
        <v>Pintu Gate Zona C 1</v>
      </c>
      <c r="C235" s="120"/>
      <c r="D235" s="113">
        <f>'RAB GIK UGM'!E224</f>
        <v>24.91</v>
      </c>
      <c r="E235" s="113">
        <f>'RAB GIK UGM'!F224</f>
        <v>8852065.130039975</v>
      </c>
      <c r="F235" s="121">
        <v>0.11</v>
      </c>
      <c r="G235" s="115">
        <f t="shared" ref="G235:G244" si="72">D235*E235*(1+F235)</f>
        <v>244760486.05211833</v>
      </c>
      <c r="H235" s="116">
        <v>1</v>
      </c>
      <c r="I235" s="117">
        <f t="shared" ref="I235:I244" si="73">G235*H235</f>
        <v>244760486.05211833</v>
      </c>
    </row>
    <row r="236" spans="1:9" ht="16">
      <c r="A236" s="118"/>
      <c r="B236" s="119" t="str">
        <f>'RAB GIK UGM'!C225</f>
        <v>Pintu Gate Zona C 2</v>
      </c>
      <c r="C236" s="120"/>
      <c r="D236" s="113">
        <f>'RAB GIK UGM'!E225</f>
        <v>75.680000000000007</v>
      </c>
      <c r="E236" s="113">
        <f>'RAB GIK UGM'!F225</f>
        <v>8852065.130039975</v>
      </c>
      <c r="F236" s="121">
        <v>0.11</v>
      </c>
      <c r="G236" s="115">
        <f t="shared" si="72"/>
        <v>743615960.8359822</v>
      </c>
      <c r="H236" s="116">
        <v>1</v>
      </c>
      <c r="I236" s="117">
        <f t="shared" si="73"/>
        <v>743615960.8359822</v>
      </c>
    </row>
    <row r="237" spans="1:9" ht="16">
      <c r="A237" s="118"/>
      <c r="B237" s="119" t="str">
        <f>'RAB GIK UGM'!C226</f>
        <v>Pintu Gate Zona D</v>
      </c>
      <c r="C237" s="120"/>
      <c r="D237" s="113">
        <f>'RAB GIK UGM'!E226</f>
        <v>24.91</v>
      </c>
      <c r="E237" s="113">
        <f>'RAB GIK UGM'!F226</f>
        <v>8852065.130039975</v>
      </c>
      <c r="F237" s="121">
        <v>0.11</v>
      </c>
      <c r="G237" s="115">
        <f t="shared" si="72"/>
        <v>244760486.05211833</v>
      </c>
      <c r="H237" s="116">
        <v>1</v>
      </c>
      <c r="I237" s="117">
        <f t="shared" si="73"/>
        <v>244760486.05211833</v>
      </c>
    </row>
    <row r="238" spans="1:9" ht="16">
      <c r="A238" s="118"/>
      <c r="B238" s="119" t="str">
        <f>'RAB GIK UGM'!C227</f>
        <v>Pintu Gate Rooftop 01</v>
      </c>
      <c r="C238" s="120"/>
      <c r="D238" s="113">
        <f>'RAB GIK UGM'!E227</f>
        <v>5.82</v>
      </c>
      <c r="E238" s="113">
        <f>'RAB GIK UGM'!F227</f>
        <v>8852065.130039975</v>
      </c>
      <c r="F238" s="121">
        <v>0.11</v>
      </c>
      <c r="G238" s="115">
        <f t="shared" si="72"/>
        <v>57186111.153084256</v>
      </c>
      <c r="H238" s="116">
        <v>1</v>
      </c>
      <c r="I238" s="117">
        <f t="shared" si="73"/>
        <v>57186111.153084256</v>
      </c>
    </row>
    <row r="239" spans="1:9" ht="16">
      <c r="A239" s="118"/>
      <c r="B239" s="119" t="str">
        <f>'RAB GIK UGM'!C228</f>
        <v>Pintu Gate Rooftop 02</v>
      </c>
      <c r="C239" s="120"/>
      <c r="D239" s="113">
        <f>'RAB GIK UGM'!E228</f>
        <v>4.03</v>
      </c>
      <c r="E239" s="113">
        <f>'RAB GIK UGM'!F228</f>
        <v>8852065.130039975</v>
      </c>
      <c r="F239" s="121">
        <v>0.11</v>
      </c>
      <c r="G239" s="115">
        <f t="shared" si="72"/>
        <v>39597942.946207829</v>
      </c>
      <c r="H239" s="116">
        <v>1</v>
      </c>
      <c r="I239" s="117">
        <f t="shared" si="73"/>
        <v>39597942.946207829</v>
      </c>
    </row>
    <row r="240" spans="1:9" ht="16">
      <c r="A240" s="118"/>
      <c r="B240" s="119" t="str">
        <f>'RAB GIK UGM'!C229</f>
        <v>Pintu Gate Rooftop 03</v>
      </c>
      <c r="C240" s="120"/>
      <c r="D240" s="113">
        <f>'RAB GIK UGM'!E229</f>
        <v>3.81</v>
      </c>
      <c r="E240" s="113">
        <f>'RAB GIK UGM'!F229</f>
        <v>8852065.130039975</v>
      </c>
      <c r="F240" s="121">
        <v>0.11</v>
      </c>
      <c r="G240" s="115">
        <f t="shared" si="72"/>
        <v>37436268.641452059</v>
      </c>
      <c r="H240" s="116">
        <v>1</v>
      </c>
      <c r="I240" s="117">
        <f t="shared" si="73"/>
        <v>37436268.641452059</v>
      </c>
    </row>
    <row r="241" spans="1:9" ht="16">
      <c r="A241" s="118"/>
      <c r="B241" s="119" t="str">
        <f>'RAB GIK UGM'!C230</f>
        <v>Pintu Gate Rooftop 04</v>
      </c>
      <c r="C241" s="120"/>
      <c r="D241" s="113">
        <f>'RAB GIK UGM'!E230</f>
        <v>15.23</v>
      </c>
      <c r="E241" s="113">
        <f>'RAB GIK UGM'!F230</f>
        <v>8852065.130039975</v>
      </c>
      <c r="F241" s="121">
        <v>0.11</v>
      </c>
      <c r="G241" s="115">
        <f t="shared" si="72"/>
        <v>149646816.64286479</v>
      </c>
      <c r="H241" s="116">
        <v>1</v>
      </c>
      <c r="I241" s="117">
        <f t="shared" si="73"/>
        <v>149646816.64286479</v>
      </c>
    </row>
    <row r="242" spans="1:9" ht="16">
      <c r="A242" s="118"/>
      <c r="B242" s="119" t="str">
        <f>'RAB GIK UGM'!C231</f>
        <v>Cover Flexible dan AC Diffuser (Tempat Duduk Konser Hall Zona F)</v>
      </c>
      <c r="C242" s="120"/>
      <c r="D242" s="113">
        <f>'RAB GIK UGM'!E231</f>
        <v>1253.78</v>
      </c>
      <c r="E242" s="113">
        <f>'RAB GIK UGM'!F231</f>
        <v>409076.25000000006</v>
      </c>
      <c r="F242" s="121">
        <v>0.11</v>
      </c>
      <c r="G242" s="115">
        <f t="shared" si="72"/>
        <v>569309699.00475013</v>
      </c>
      <c r="H242" s="116">
        <v>1</v>
      </c>
      <c r="I242" s="117">
        <f t="shared" si="73"/>
        <v>569309699.00475013</v>
      </c>
    </row>
    <row r="243" spans="1:9" ht="16">
      <c r="A243" s="118"/>
      <c r="B243" s="119" t="str">
        <f>'RAB GIK UGM'!C232</f>
        <v>Penambahan pagar akses ke solar panel</v>
      </c>
      <c r="C243" s="120"/>
      <c r="D243" s="113">
        <f>'RAB GIK UGM'!E232</f>
        <v>663.72</v>
      </c>
      <c r="E243" s="113">
        <f>'RAB GIK UGM'!F232</f>
        <v>906250</v>
      </c>
      <c r="F243" s="121">
        <v>0.11</v>
      </c>
      <c r="G243" s="115">
        <f t="shared" si="72"/>
        <v>667660837.5</v>
      </c>
      <c r="H243" s="116">
        <v>1</v>
      </c>
      <c r="I243" s="117">
        <f t="shared" si="73"/>
        <v>667660837.5</v>
      </c>
    </row>
    <row r="244" spans="1:9" ht="16">
      <c r="A244" s="118"/>
      <c r="B244" s="119" t="str">
        <f>'RAB GIK UGM'!C233</f>
        <v>Pengecatan Marking Kolom</v>
      </c>
      <c r="C244" s="120"/>
      <c r="D244" s="113">
        <f>'RAB GIK UGM'!E233</f>
        <v>13.08</v>
      </c>
      <c r="E244" s="113">
        <f>'RAB GIK UGM'!F233</f>
        <v>30266</v>
      </c>
      <c r="F244" s="121">
        <v>0.11</v>
      </c>
      <c r="G244" s="115">
        <f t="shared" si="72"/>
        <v>439426.0008000001</v>
      </c>
      <c r="H244" s="116">
        <v>1</v>
      </c>
      <c r="I244" s="117">
        <f t="shared" si="73"/>
        <v>439426.0008000001</v>
      </c>
    </row>
    <row r="245" spans="1:9" ht="16">
      <c r="A245" s="118"/>
      <c r="B245" s="119" t="str">
        <f>'RAB GIK UGM'!C234</f>
        <v>Hard Standing</v>
      </c>
      <c r="C245" s="120"/>
      <c r="D245" s="113">
        <f>'RAB GIK UGM'!E234</f>
        <v>0</v>
      </c>
      <c r="E245" s="113">
        <f>'RAB GIK UGM'!F234</f>
        <v>0</v>
      </c>
      <c r="F245" s="121"/>
      <c r="G245" s="115"/>
      <c r="H245" s="116"/>
      <c r="I245" s="117">
        <f t="shared" ref="I245:I254" si="74">G245*H245</f>
        <v>0</v>
      </c>
    </row>
    <row r="246" spans="1:9" ht="16">
      <c r="A246" s="118"/>
      <c r="B246" s="119" t="str">
        <f>'RAB GIK UGM'!C235</f>
        <v>- Dilatasi tebal 20 mm, diisi cairan bitumen</v>
      </c>
      <c r="C246" s="120"/>
      <c r="D246" s="113">
        <f>'RAB GIK UGM'!E235</f>
        <v>2.1</v>
      </c>
      <c r="E246" s="113">
        <f>'RAB GIK UGM'!F235</f>
        <v>38000000</v>
      </c>
      <c r="F246" s="121">
        <v>0.11</v>
      </c>
      <c r="G246" s="115">
        <f t="shared" ref="G246:G254" si="75">D246*E246*(1+F246)</f>
        <v>88578000.000000015</v>
      </c>
      <c r="H246" s="116">
        <v>1</v>
      </c>
      <c r="I246" s="117">
        <f t="shared" si="74"/>
        <v>88578000.000000015</v>
      </c>
    </row>
    <row r="247" spans="1:9" ht="16">
      <c r="A247" s="118"/>
      <c r="B247" s="119" t="str">
        <f>'RAB GIK UGM'!C236</f>
        <v>- Tulangan wiremesh M12-150 mm (Setiap 5,4 m)</v>
      </c>
      <c r="C247" s="120"/>
      <c r="D247" s="113">
        <f>'RAB GIK UGM'!E236</f>
        <v>6436.11</v>
      </c>
      <c r="E247" s="113">
        <f>'RAB GIK UGM'!F236</f>
        <v>24741.956241956243</v>
      </c>
      <c r="F247" s="121">
        <v>0.11</v>
      </c>
      <c r="G247" s="115">
        <f t="shared" si="75"/>
        <v>176758566.70714286</v>
      </c>
      <c r="H247" s="116">
        <v>1</v>
      </c>
      <c r="I247" s="117">
        <f t="shared" si="74"/>
        <v>176758566.70714286</v>
      </c>
    </row>
    <row r="248" spans="1:9" ht="16">
      <c r="A248" s="118"/>
      <c r="B248" s="119" t="str">
        <f>'RAB GIK UGM'!C237</f>
        <v>- Tulangan Dowel D13-200 mm, Panjang 1,5 m</v>
      </c>
      <c r="C248" s="120"/>
      <c r="D248" s="113">
        <f>'RAB GIK UGM'!E237</f>
        <v>176.04</v>
      </c>
      <c r="E248" s="113">
        <f>'RAB GIK UGM'!F237</f>
        <v>14352</v>
      </c>
      <c r="F248" s="121">
        <v>0.11</v>
      </c>
      <c r="G248" s="115">
        <f t="shared" si="75"/>
        <v>2804443.9488000004</v>
      </c>
      <c r="H248" s="116">
        <v>1</v>
      </c>
      <c r="I248" s="117">
        <f t="shared" si="74"/>
        <v>2804443.9488000004</v>
      </c>
    </row>
    <row r="249" spans="1:9" ht="16">
      <c r="A249" s="118"/>
      <c r="B249" s="119" t="str">
        <f>'RAB GIK UGM'!C238</f>
        <v>- Besi 10 mm</v>
      </c>
      <c r="C249" s="120"/>
      <c r="D249" s="113">
        <f>'RAB GIK UGM'!E238</f>
        <v>719.83</v>
      </c>
      <c r="E249" s="113">
        <f>'RAB GIK UGM'!F238</f>
        <v>14237</v>
      </c>
      <c r="F249" s="121">
        <v>0.11</v>
      </c>
      <c r="G249" s="115">
        <f t="shared" si="75"/>
        <v>11375523.878100002</v>
      </c>
      <c r="H249" s="116">
        <v>1</v>
      </c>
      <c r="I249" s="117">
        <f t="shared" si="74"/>
        <v>11375523.878100002</v>
      </c>
    </row>
    <row r="250" spans="1:9" ht="16">
      <c r="A250" s="118"/>
      <c r="B250" s="119" t="str">
        <f>'RAB GIK UGM'!C239</f>
        <v>- Spacer Bar U 8 mm, jarak 1 m</v>
      </c>
      <c r="C250" s="120"/>
      <c r="D250" s="113">
        <f>'RAB GIK UGM'!E239</f>
        <v>1036.8800000000001</v>
      </c>
      <c r="E250" s="113">
        <f>'RAB GIK UGM'!F239</f>
        <v>14352</v>
      </c>
      <c r="F250" s="121">
        <v>0.11</v>
      </c>
      <c r="G250" s="115">
        <f t="shared" si="75"/>
        <v>16518244.953600002</v>
      </c>
      <c r="H250" s="116">
        <v>1</v>
      </c>
      <c r="I250" s="117">
        <f t="shared" si="74"/>
        <v>16518244.953600002</v>
      </c>
    </row>
    <row r="251" spans="1:9" ht="16">
      <c r="A251" s="118"/>
      <c r="B251" s="119" t="str">
        <f>'RAB GIK UGM'!C240</f>
        <v>- Lapis Agregat kelas A Tebal 100 mm</v>
      </c>
      <c r="C251" s="120"/>
      <c r="D251" s="113">
        <f>'RAB GIK UGM'!E240</f>
        <v>52.5</v>
      </c>
      <c r="E251" s="113">
        <f>'RAB GIK UGM'!F240</f>
        <v>589833</v>
      </c>
      <c r="F251" s="121">
        <v>0.11</v>
      </c>
      <c r="G251" s="115">
        <f t="shared" si="75"/>
        <v>34372518.075000003</v>
      </c>
      <c r="H251" s="116">
        <v>1</v>
      </c>
      <c r="I251" s="117">
        <f t="shared" si="74"/>
        <v>34372518.075000003</v>
      </c>
    </row>
    <row r="252" spans="1:9" ht="16">
      <c r="A252" s="118"/>
      <c r="B252" s="119" t="str">
        <f>'RAB GIK UGM'!C241</f>
        <v>- Rabat Beton Tebal 100 mm</v>
      </c>
      <c r="C252" s="120"/>
      <c r="D252" s="113">
        <f>'RAB GIK UGM'!E241</f>
        <v>52.5</v>
      </c>
      <c r="E252" s="113">
        <f>'RAB GIK UGM'!F241</f>
        <v>920634</v>
      </c>
      <c r="F252" s="121">
        <v>0.11</v>
      </c>
      <c r="G252" s="115">
        <f t="shared" si="75"/>
        <v>53649946.350000001</v>
      </c>
      <c r="H252" s="116">
        <v>1</v>
      </c>
      <c r="I252" s="117">
        <f t="shared" si="74"/>
        <v>53649946.350000001</v>
      </c>
    </row>
    <row r="253" spans="1:9" ht="16">
      <c r="A253" s="118"/>
      <c r="B253" s="119" t="str">
        <f>'RAB GIK UGM'!C242</f>
        <v>- Tahu Beton 20x20 mm, jarak 600 mm</v>
      </c>
      <c r="C253" s="120"/>
      <c r="D253" s="113">
        <f>'RAB GIK UGM'!E242</f>
        <v>0.88</v>
      </c>
      <c r="E253" s="113">
        <f>'RAB GIK UGM'!F242</f>
        <v>1234164.8</v>
      </c>
      <c r="F253" s="121">
        <v>0.11</v>
      </c>
      <c r="G253" s="115">
        <f t="shared" si="75"/>
        <v>1205532.1766400002</v>
      </c>
      <c r="H253" s="116">
        <v>1</v>
      </c>
      <c r="I253" s="117">
        <f t="shared" si="74"/>
        <v>1205532.1766400002</v>
      </c>
    </row>
    <row r="254" spans="1:9" ht="16">
      <c r="A254" s="118"/>
      <c r="B254" s="119" t="str">
        <f>'RAB GIK UGM'!C243</f>
        <v>- Beton fc25 Mpa</v>
      </c>
      <c r="C254" s="120"/>
      <c r="D254" s="113">
        <f>'RAB GIK UGM'!E243</f>
        <v>94.5</v>
      </c>
      <c r="E254" s="113">
        <f>'RAB GIK UGM'!F243</f>
        <v>1225235</v>
      </c>
      <c r="F254" s="121">
        <v>0.11</v>
      </c>
      <c r="G254" s="115">
        <f t="shared" si="75"/>
        <v>128521025.32500002</v>
      </c>
      <c r="H254" s="116">
        <v>1</v>
      </c>
      <c r="I254" s="117">
        <f t="shared" si="74"/>
        <v>128521025.32500002</v>
      </c>
    </row>
    <row r="255" spans="1:9" ht="16">
      <c r="A255" s="118"/>
      <c r="B255" s="119" t="str">
        <f>'RAB GIK UGM'!C244</f>
        <v>ROOFTOP</v>
      </c>
      <c r="C255" s="120"/>
      <c r="D255" s="113">
        <f>'RAB GIK UGM'!E244</f>
        <v>0</v>
      </c>
      <c r="E255" s="113">
        <f>'RAB GIK UGM'!F244</f>
        <v>0</v>
      </c>
      <c r="F255" s="121"/>
      <c r="G255" s="115"/>
      <c r="H255" s="116"/>
      <c r="I255" s="117"/>
    </row>
    <row r="256" spans="1:9" ht="16.5" thickBot="1">
      <c r="A256" s="126"/>
      <c r="B256" s="127" t="str">
        <f>'RAB GIK UGM'!C245</f>
        <v>Pekerjaan Pembuatan dan Pemasangan 1 Unit Casual Leasing</v>
      </c>
      <c r="C256" s="981"/>
      <c r="D256" s="128">
        <f>'RAB GIK UGM'!E245</f>
        <v>23</v>
      </c>
      <c r="E256" s="128">
        <f>'RAB GIK UGM'!F245</f>
        <v>38000000</v>
      </c>
      <c r="F256" s="121">
        <v>0.11</v>
      </c>
      <c r="G256" s="115">
        <f t="shared" ref="G256" si="76">D256*E256*(1+F256)</f>
        <v>970140000.00000012</v>
      </c>
      <c r="H256" s="116">
        <v>1</v>
      </c>
      <c r="I256" s="117">
        <f t="shared" ref="I256" si="77">G256*H256</f>
        <v>970140000.00000012</v>
      </c>
    </row>
    <row r="257" spans="1:9" s="1317" customFormat="1" ht="13.5" thickBot="1">
      <c r="A257" s="1311"/>
      <c r="B257" s="1308" t="s">
        <v>103</v>
      </c>
      <c r="C257" s="1309" t="str">
        <f>B151</f>
        <v>PEKERJAAN ARSITEKTUR</v>
      </c>
      <c r="D257" s="1312"/>
      <c r="E257" s="1312"/>
      <c r="F257" s="1313"/>
      <c r="G257" s="1314">
        <f>SUM(G153:G256)</f>
        <v>29417282162.091576</v>
      </c>
      <c r="H257" s="1315">
        <f>I257/G257</f>
        <v>1</v>
      </c>
      <c r="I257" s="1316">
        <f>SUM(I153:I256)</f>
        <v>29417282162.091576</v>
      </c>
    </row>
    <row r="258" spans="1:9" ht="16">
      <c r="A258" s="982"/>
      <c r="B258" s="132" t="str">
        <f>'RAB GIK UGM'!C246</f>
        <v>PEKERJAAN ELEKTRIKAL DAN ELEKTRONIKA</v>
      </c>
      <c r="C258" s="983"/>
      <c r="D258" s="133">
        <f>'RAB GIK UGM'!E246</f>
        <v>0</v>
      </c>
      <c r="E258" s="133"/>
      <c r="F258" s="135"/>
      <c r="G258" s="134"/>
      <c r="H258" s="136"/>
      <c r="I258" s="137"/>
    </row>
    <row r="259" spans="1:9" ht="16">
      <c r="A259" s="118"/>
      <c r="B259" s="119" t="str">
        <f>'RAB GIK UGM'!C247</f>
        <v>SUMBER DAYA DAN DISTRIBUSI</v>
      </c>
      <c r="C259" s="120"/>
      <c r="D259" s="113">
        <f>'RAB GIK UGM'!E247</f>
        <v>0</v>
      </c>
      <c r="E259" s="113"/>
      <c r="F259" s="121"/>
      <c r="G259" s="115"/>
      <c r="H259" s="116"/>
      <c r="I259" s="117"/>
    </row>
    <row r="260" spans="1:9" ht="16">
      <c r="A260" s="118"/>
      <c r="B260" s="119" t="str">
        <f>'RAB GIK UGM'!C248</f>
        <v>SUPPLY DAYA FAN</v>
      </c>
      <c r="C260" s="120"/>
      <c r="D260" s="113">
        <f>'RAB GIK UGM'!E248</f>
        <v>0</v>
      </c>
      <c r="E260" s="113"/>
      <c r="F260" s="121"/>
      <c r="G260" s="115"/>
      <c r="H260" s="116"/>
      <c r="I260" s="117"/>
    </row>
    <row r="261" spans="1:9" ht="16">
      <c r="A261" s="118"/>
      <c r="B261" s="119" t="str">
        <f>'RAB GIK UGM'!C249</f>
        <v>Power Panel Pressurized Fan (Power Panel Press Fan), Wall mounted c/w</v>
      </c>
      <c r="C261" s="120"/>
      <c r="D261" s="113"/>
      <c r="E261" s="115"/>
      <c r="F261" s="121"/>
      <c r="G261" s="115"/>
      <c r="H261" s="116"/>
      <c r="I261" s="117"/>
    </row>
    <row r="262" spans="1:9" ht="16">
      <c r="A262" s="118"/>
      <c r="B262" s="119" t="str">
        <f>'RAB GIK UGM'!C250</f>
        <v>Box Uk. 50 x 70 x 25 cm (tebal 2,5 mm)</v>
      </c>
      <c r="C262" s="120"/>
      <c r="D262" s="113">
        <f>'RAB GIK UGM'!E250</f>
        <v>1</v>
      </c>
      <c r="E262" s="113">
        <f>'RAB GIK UGM'!F250</f>
        <v>2200000</v>
      </c>
      <c r="F262" s="121">
        <v>0.11</v>
      </c>
      <c r="G262" s="115">
        <f t="shared" ref="G262:G278" si="78">D262*E262*(1+F262)</f>
        <v>2442000</v>
      </c>
      <c r="H262" s="116">
        <v>1</v>
      </c>
      <c r="I262" s="117">
        <f t="shared" ref="I262:I278" si="79">G262*H262</f>
        <v>2442000</v>
      </c>
    </row>
    <row r="263" spans="1:9" ht="16">
      <c r="A263" s="118"/>
      <c r="B263" s="119" t="str">
        <f>'RAB GIK UGM'!C251</f>
        <v>MCCB 50 A/10 kA/3P</v>
      </c>
      <c r="C263" s="120"/>
      <c r="D263" s="113">
        <f>'RAB GIK UGM'!E251</f>
        <v>1</v>
      </c>
      <c r="E263" s="113">
        <f>'RAB GIK UGM'!F251</f>
        <v>600000</v>
      </c>
      <c r="F263" s="121">
        <v>0.11</v>
      </c>
      <c r="G263" s="115">
        <f t="shared" si="78"/>
        <v>666000.00000000012</v>
      </c>
      <c r="H263" s="116">
        <v>1</v>
      </c>
      <c r="I263" s="117">
        <f t="shared" si="79"/>
        <v>666000.00000000012</v>
      </c>
    </row>
    <row r="264" spans="1:9" ht="16">
      <c r="A264" s="118"/>
      <c r="B264" s="119" t="str">
        <f>'RAB GIK UGM'!C252</f>
        <v>MCB 50 A/6 kA/3P</v>
      </c>
      <c r="C264" s="120"/>
      <c r="D264" s="113">
        <f>'RAB GIK UGM'!E252</f>
        <v>3</v>
      </c>
      <c r="E264" s="113">
        <f>'RAB GIK UGM'!F252</f>
        <v>600000</v>
      </c>
      <c r="F264" s="121">
        <v>0.11</v>
      </c>
      <c r="G264" s="115">
        <f t="shared" si="78"/>
        <v>1998000.0000000002</v>
      </c>
      <c r="H264" s="116">
        <v>1</v>
      </c>
      <c r="I264" s="117">
        <f t="shared" si="79"/>
        <v>1998000.0000000002</v>
      </c>
    </row>
    <row r="265" spans="1:9" ht="16">
      <c r="A265" s="118"/>
      <c r="B265" s="119" t="str">
        <f>'RAB GIK UGM'!C253</f>
        <v>MCB 16 A/ 1P /6 kA</v>
      </c>
      <c r="C265" s="120"/>
      <c r="D265" s="113">
        <f>'RAB GIK UGM'!E253</f>
        <v>1</v>
      </c>
      <c r="E265" s="113">
        <f>'RAB GIK UGM'!F253</f>
        <v>155000</v>
      </c>
      <c r="F265" s="121">
        <v>0.11</v>
      </c>
      <c r="G265" s="115">
        <f t="shared" si="78"/>
        <v>172050.00000000003</v>
      </c>
      <c r="H265" s="116">
        <v>1</v>
      </c>
      <c r="I265" s="117">
        <f t="shared" si="79"/>
        <v>172050.00000000003</v>
      </c>
    </row>
    <row r="266" spans="1:9" ht="16">
      <c r="A266" s="118"/>
      <c r="B266" s="119" t="str">
        <f>'RAB GIK UGM'!C254</f>
        <v>Digital Power Meter c/w asesories</v>
      </c>
      <c r="C266" s="120"/>
      <c r="D266" s="113">
        <f>'RAB GIK UGM'!E254</f>
        <v>1</v>
      </c>
      <c r="E266" s="113">
        <f>'RAB GIK UGM'!F254</f>
        <v>4125000</v>
      </c>
      <c r="F266" s="121">
        <v>0.11</v>
      </c>
      <c r="G266" s="115">
        <f t="shared" si="78"/>
        <v>4578750</v>
      </c>
      <c r="H266" s="116">
        <v>1</v>
      </c>
      <c r="I266" s="117">
        <f t="shared" si="79"/>
        <v>4578750</v>
      </c>
    </row>
    <row r="267" spans="1:9" ht="16">
      <c r="A267" s="118"/>
      <c r="B267" s="119" t="str">
        <f>'RAB GIK UGM'!C255</f>
        <v>Sekering 2 A</v>
      </c>
      <c r="C267" s="120"/>
      <c r="D267" s="113">
        <f>'RAB GIK UGM'!E255</f>
        <v>3</v>
      </c>
      <c r="E267" s="113">
        <f>'RAB GIK UGM'!F255</f>
        <v>55000</v>
      </c>
      <c r="F267" s="121">
        <v>0.11</v>
      </c>
      <c r="G267" s="115">
        <f t="shared" si="78"/>
        <v>183150.00000000003</v>
      </c>
      <c r="H267" s="116">
        <v>1</v>
      </c>
      <c r="I267" s="117">
        <f t="shared" si="79"/>
        <v>183150.00000000003</v>
      </c>
    </row>
    <row r="268" spans="1:9" ht="16">
      <c r="A268" s="118"/>
      <c r="B268" s="119" t="str">
        <f>'RAB GIK UGM'!C256</f>
        <v>Lampu tanda</v>
      </c>
      <c r="C268" s="120"/>
      <c r="D268" s="113">
        <f>'RAB GIK UGM'!E256</f>
        <v>3</v>
      </c>
      <c r="E268" s="113">
        <f>'RAB GIK UGM'!F256</f>
        <v>185680.00000000003</v>
      </c>
      <c r="F268" s="121">
        <v>0.11</v>
      </c>
      <c r="G268" s="115">
        <f t="shared" si="78"/>
        <v>618314.40000000014</v>
      </c>
      <c r="H268" s="116">
        <v>1</v>
      </c>
      <c r="I268" s="117">
        <f t="shared" si="79"/>
        <v>618314.40000000014</v>
      </c>
    </row>
    <row r="269" spans="1:9" ht="16">
      <c r="A269" s="118"/>
      <c r="B269" s="119" t="str">
        <f>'RAB GIK UGM'!C257</f>
        <v>Ampere Meter</v>
      </c>
      <c r="C269" s="120"/>
      <c r="D269" s="113">
        <f>'RAB GIK UGM'!E257</f>
        <v>3</v>
      </c>
      <c r="E269" s="113">
        <f>'RAB GIK UGM'!F257</f>
        <v>416039.25000000006</v>
      </c>
      <c r="F269" s="121">
        <v>0.11</v>
      </c>
      <c r="G269" s="115">
        <f t="shared" si="78"/>
        <v>1385410.7025000004</v>
      </c>
      <c r="H269" s="116">
        <v>1</v>
      </c>
      <c r="I269" s="117">
        <f t="shared" si="79"/>
        <v>1385410.7025000004</v>
      </c>
    </row>
    <row r="270" spans="1:9" ht="16">
      <c r="A270" s="118"/>
      <c r="B270" s="119" t="str">
        <f>'RAB GIK UGM'!C258</f>
        <v>Volt Meter</v>
      </c>
      <c r="C270" s="120"/>
      <c r="D270" s="113">
        <f>'RAB GIK UGM'!E258</f>
        <v>1</v>
      </c>
      <c r="E270" s="113">
        <f>'RAB GIK UGM'!F258</f>
        <v>647559</v>
      </c>
      <c r="F270" s="121">
        <v>0.11</v>
      </c>
      <c r="G270" s="115">
        <f t="shared" si="78"/>
        <v>718790.49000000011</v>
      </c>
      <c r="H270" s="116">
        <v>1</v>
      </c>
      <c r="I270" s="117">
        <f t="shared" si="79"/>
        <v>718790.49000000011</v>
      </c>
    </row>
    <row r="271" spans="1:9" ht="16">
      <c r="A271" s="118"/>
      <c r="B271" s="119" t="str">
        <f>'RAB GIK UGM'!C259</f>
        <v>Selector Switch</v>
      </c>
      <c r="C271" s="120"/>
      <c r="D271" s="113">
        <f>'RAB GIK UGM'!E259</f>
        <v>1</v>
      </c>
      <c r="E271" s="113">
        <f>'RAB GIK UGM'!F259</f>
        <v>1740750.0000000002</v>
      </c>
      <c r="F271" s="121">
        <v>0.11</v>
      </c>
      <c r="G271" s="115">
        <f t="shared" si="78"/>
        <v>1932232.5000000005</v>
      </c>
      <c r="H271" s="116">
        <v>1</v>
      </c>
      <c r="I271" s="117">
        <f t="shared" si="79"/>
        <v>1932232.5000000005</v>
      </c>
    </row>
    <row r="272" spans="1:9" ht="16">
      <c r="A272" s="118"/>
      <c r="B272" s="119" t="str">
        <f>'RAB GIK UGM'!C260</f>
        <v>Star Delta</v>
      </c>
      <c r="C272" s="120"/>
      <c r="D272" s="113">
        <f>'RAB GIK UGM'!E260</f>
        <v>1</v>
      </c>
      <c r="E272" s="113">
        <f>'RAB GIK UGM'!F260</f>
        <v>2088900.0000000002</v>
      </c>
      <c r="F272" s="121">
        <v>0.11</v>
      </c>
      <c r="G272" s="115">
        <f t="shared" si="78"/>
        <v>2318679.0000000005</v>
      </c>
      <c r="H272" s="116">
        <v>1</v>
      </c>
      <c r="I272" s="117">
        <f t="shared" si="79"/>
        <v>2318679.0000000005</v>
      </c>
    </row>
    <row r="273" spans="1:9" ht="16">
      <c r="A273" s="118"/>
      <c r="B273" s="119" t="str">
        <f>'RAB GIK UGM'!C261</f>
        <v>Tombol switch Exhaust Fan ON, OFF</v>
      </c>
      <c r="C273" s="120"/>
      <c r="D273" s="113">
        <f>'RAB GIK UGM'!E261</f>
        <v>1</v>
      </c>
      <c r="E273" s="113">
        <f>'RAB GIK UGM'!F261</f>
        <v>232100.00000000003</v>
      </c>
      <c r="F273" s="121">
        <v>0.11</v>
      </c>
      <c r="G273" s="115">
        <f t="shared" si="78"/>
        <v>257631.00000000006</v>
      </c>
      <c r="H273" s="116">
        <v>1</v>
      </c>
      <c r="I273" s="117">
        <f t="shared" si="79"/>
        <v>257631.00000000006</v>
      </c>
    </row>
    <row r="274" spans="1:9" ht="16">
      <c r="A274" s="118"/>
      <c r="B274" s="119" t="str">
        <f>'RAB GIK UGM'!C262</f>
        <v>Indicating Lamp switch Exhaust Fan start, stop, fault</v>
      </c>
      <c r="C274" s="120"/>
      <c r="D274" s="113">
        <f>'RAB GIK UGM'!E262</f>
        <v>1</v>
      </c>
      <c r="E274" s="113">
        <f>'RAB GIK UGM'!F262</f>
        <v>1450625.0000000002</v>
      </c>
      <c r="F274" s="121">
        <v>0.11</v>
      </c>
      <c r="G274" s="115">
        <f t="shared" si="78"/>
        <v>1610193.7500000005</v>
      </c>
      <c r="H274" s="116">
        <v>1</v>
      </c>
      <c r="I274" s="117">
        <f t="shared" si="79"/>
        <v>1610193.7500000005</v>
      </c>
    </row>
    <row r="275" spans="1:9" ht="16">
      <c r="A275" s="118"/>
      <c r="B275" s="119" t="str">
        <f>'RAB GIK UGM'!C263</f>
        <v>CU Busbar 3 (15x3) For R,S,T,N</v>
      </c>
      <c r="C275" s="120"/>
      <c r="D275" s="113">
        <f>'RAB GIK UGM'!E263</f>
        <v>1</v>
      </c>
      <c r="E275" s="113">
        <f>'RAB GIK UGM'!F263</f>
        <v>2156250</v>
      </c>
      <c r="F275" s="121">
        <v>0.11</v>
      </c>
      <c r="G275" s="115">
        <f t="shared" si="78"/>
        <v>2393437.5</v>
      </c>
      <c r="H275" s="116">
        <v>1</v>
      </c>
      <c r="I275" s="117">
        <f t="shared" si="79"/>
        <v>2393437.5</v>
      </c>
    </row>
    <row r="276" spans="1:9" ht="16">
      <c r="A276" s="118"/>
      <c r="B276" s="119" t="str">
        <f>'RAB GIK UGM'!C264</f>
        <v>CU Busbar (25x3) For N</v>
      </c>
      <c r="C276" s="120"/>
      <c r="D276" s="113">
        <f>'RAB GIK UGM'!E264</f>
        <v>1</v>
      </c>
      <c r="E276" s="113">
        <f>'RAB GIK UGM'!F264</f>
        <v>1101250</v>
      </c>
      <c r="F276" s="121">
        <v>0.11</v>
      </c>
      <c r="G276" s="115">
        <f t="shared" si="78"/>
        <v>1222387.5</v>
      </c>
      <c r="H276" s="116">
        <v>1</v>
      </c>
      <c r="I276" s="117">
        <f t="shared" si="79"/>
        <v>1222387.5</v>
      </c>
    </row>
    <row r="277" spans="1:9" ht="16">
      <c r="A277" s="118"/>
      <c r="B277" s="119" t="str">
        <f>'RAB GIK UGM'!C265</f>
        <v>CU Busbar (15x3) For E</v>
      </c>
      <c r="C277" s="120"/>
      <c r="D277" s="113">
        <f>'RAB GIK UGM'!E265</f>
        <v>1</v>
      </c>
      <c r="E277" s="113">
        <f>'RAB GIK UGM'!F265</f>
        <v>718750</v>
      </c>
      <c r="F277" s="121">
        <v>0.11</v>
      </c>
      <c r="G277" s="115">
        <f t="shared" si="78"/>
        <v>797812.50000000012</v>
      </c>
      <c r="H277" s="116">
        <v>1</v>
      </c>
      <c r="I277" s="117">
        <f t="shared" si="79"/>
        <v>797812.50000000012</v>
      </c>
    </row>
    <row r="278" spans="1:9" ht="16">
      <c r="A278" s="118"/>
      <c r="B278" s="119" t="str">
        <f>'RAB GIK UGM'!C266</f>
        <v>Trafo CT</v>
      </c>
      <c r="C278" s="120"/>
      <c r="D278" s="113">
        <f>'RAB GIK UGM'!E266</f>
        <v>3</v>
      </c>
      <c r="E278" s="113">
        <f>'RAB GIK UGM'!F266</f>
        <v>4197268.3500000006</v>
      </c>
      <c r="F278" s="121">
        <v>0.11</v>
      </c>
      <c r="G278" s="115">
        <f t="shared" si="78"/>
        <v>13976903.605500001</v>
      </c>
      <c r="H278" s="116">
        <v>1</v>
      </c>
      <c r="I278" s="117">
        <f t="shared" si="79"/>
        <v>13976903.605500001</v>
      </c>
    </row>
    <row r="279" spans="1:9" ht="16">
      <c r="A279" s="118"/>
      <c r="B279" s="119" t="str">
        <f>'RAB GIK UGM'!C267</f>
        <v>ACTIVE HARMONIC FILTER (AHF)</v>
      </c>
      <c r="C279" s="120"/>
      <c r="D279" s="113">
        <f>'RAB GIK UGM'!E267</f>
        <v>0</v>
      </c>
      <c r="E279" s="113">
        <f>'RAB GIK UGM'!F267</f>
        <v>0</v>
      </c>
      <c r="F279" s="121"/>
      <c r="G279" s="115"/>
      <c r="H279" s="116"/>
      <c r="I279" s="117">
        <f t="shared" ref="I279" si="80">G279*H279</f>
        <v>0</v>
      </c>
    </row>
    <row r="280" spans="1:9" ht="16">
      <c r="A280" s="118"/>
      <c r="B280" s="119" t="str">
        <f>'RAB GIK UGM'!C268</f>
        <v>AHF PPAC.A.1</v>
      </c>
      <c r="C280" s="120"/>
      <c r="D280" s="113">
        <f>'RAB GIK UGM'!E268</f>
        <v>0</v>
      </c>
      <c r="E280" s="113">
        <f>'RAB GIK UGM'!F268</f>
        <v>0</v>
      </c>
      <c r="F280" s="121"/>
      <c r="G280" s="115"/>
      <c r="H280" s="116"/>
      <c r="I280" s="117"/>
    </row>
    <row r="281" spans="1:9" ht="16">
      <c r="A281" s="118"/>
      <c r="B281" s="119" t="str">
        <f>'RAB GIK UGM'!C269</f>
        <v>Panel Active Harmonic Filter 380V 250A, lengkap dengan Active Harmonic Filter 150A Active Harmonic Filter 100A Panel Circuit Breaker and Panel for AHF (inc asesories) 1 Unit Dimensi 2100 x 800 x 1000 mm MCCB NSX 200A 3P 36KA MCCB NSX
125A 3P 36KA Current Transformer 400Hz Class 1 Clamp On (3xPhase)</v>
      </c>
      <c r="C281" s="120"/>
      <c r="D281" s="113">
        <f>'RAB GIK UGM'!E269</f>
        <v>1</v>
      </c>
      <c r="E281" s="113">
        <f>'RAB GIK UGM'!F269</f>
        <v>181894000</v>
      </c>
      <c r="F281" s="121">
        <v>0.11</v>
      </c>
      <c r="G281" s="115">
        <f t="shared" ref="G281:G282" si="81">D281*E281*(1+F281)</f>
        <v>201902340.00000003</v>
      </c>
      <c r="H281" s="116">
        <v>1</v>
      </c>
      <c r="I281" s="117">
        <f t="shared" ref="I281:I282" si="82">G281*H281</f>
        <v>201902340.00000003</v>
      </c>
    </row>
    <row r="282" spans="1:9" ht="16">
      <c r="A282" s="118"/>
      <c r="B282" s="119" t="str">
        <f>'RAB GIK UGM'!C270</f>
        <v>Kabel dari Panel AHF ke PPAC.A.1 NYY 4x120 mm2 + NYY 1x70 mm2 + BC 70 mm2</v>
      </c>
      <c r="C282" s="120"/>
      <c r="D282" s="113">
        <f>'RAB GIK UGM'!E270</f>
        <v>10</v>
      </c>
      <c r="E282" s="113">
        <f>'RAB GIK UGM'!F270</f>
        <v>2003512</v>
      </c>
      <c r="F282" s="121">
        <v>0.11</v>
      </c>
      <c r="G282" s="115">
        <f t="shared" si="81"/>
        <v>22238983.200000003</v>
      </c>
      <c r="H282" s="116">
        <v>1</v>
      </c>
      <c r="I282" s="117">
        <f t="shared" si="82"/>
        <v>22238983.200000003</v>
      </c>
    </row>
    <row r="283" spans="1:9" ht="16">
      <c r="A283" s="118"/>
      <c r="B283" s="119" t="str">
        <f>'RAB GIK UGM'!C271</f>
        <v>AHF PPAC.A.2</v>
      </c>
      <c r="C283" s="120"/>
      <c r="D283" s="113">
        <f>'RAB GIK UGM'!E271</f>
        <v>0</v>
      </c>
      <c r="E283" s="113">
        <f>'RAB GIK UGM'!F271</f>
        <v>0</v>
      </c>
      <c r="F283" s="121"/>
      <c r="G283" s="115"/>
      <c r="H283" s="116"/>
      <c r="I283" s="117"/>
    </row>
    <row r="284" spans="1:9" ht="16">
      <c r="A284" s="118"/>
      <c r="B284" s="119" t="str">
        <f>'RAB GIK UGM'!C272</f>
        <v>Panel Active Harmonic Filter 380V 50A, lengkap dengan Active Harmonic Filter 50A Panel Circuit Breaker and Panel for AHF (inc asesories) Dimensi 2100 x 800 x 800 mm MCCB NSX 75A 3P 36KA MCCB
NSX 125A 3P 36KA Current Transformer 400Hz Class 1 Clamp On (3xPhase)</v>
      </c>
      <c r="C284" s="120"/>
      <c r="D284" s="113">
        <f>'RAB GIK UGM'!E272</f>
        <v>1</v>
      </c>
      <c r="E284" s="113">
        <f>'RAB GIK UGM'!F272</f>
        <v>81894000</v>
      </c>
      <c r="F284" s="121">
        <v>0.11</v>
      </c>
      <c r="G284" s="115">
        <f t="shared" ref="G284:G285" si="83">D284*E284*(1+F284)</f>
        <v>90902340.000000015</v>
      </c>
      <c r="H284" s="116">
        <v>1</v>
      </c>
      <c r="I284" s="117">
        <f t="shared" ref="I284:I285" si="84">G284*H284</f>
        <v>90902340.000000015</v>
      </c>
    </row>
    <row r="285" spans="1:9" ht="16">
      <c r="A285" s="118"/>
      <c r="B285" s="119" t="str">
        <f>'RAB GIK UGM'!C273</f>
        <v>Kabel dari Panel AHF ke PPAC.A.1 NYY 4x16 mm2 + NYY 1x16 mm2 + BC 16 mm2</v>
      </c>
      <c r="C285" s="120"/>
      <c r="D285" s="113">
        <f>'RAB GIK UGM'!E273</f>
        <v>10</v>
      </c>
      <c r="E285" s="113">
        <f>'RAB GIK UGM'!F273</f>
        <v>434115</v>
      </c>
      <c r="F285" s="121">
        <v>0.11</v>
      </c>
      <c r="G285" s="115">
        <f t="shared" si="83"/>
        <v>4818676.5</v>
      </c>
      <c r="H285" s="116">
        <v>1</v>
      </c>
      <c r="I285" s="117">
        <f t="shared" si="84"/>
        <v>4818676.5</v>
      </c>
    </row>
    <row r="286" spans="1:9" ht="16">
      <c r="A286" s="118"/>
      <c r="B286" s="119" t="str">
        <f>'RAB GIK UGM'!C274</f>
        <v>AHF PPAC.A.3</v>
      </c>
      <c r="C286" s="120"/>
      <c r="D286" s="113">
        <f>'RAB GIK UGM'!E274</f>
        <v>0</v>
      </c>
      <c r="E286" s="113">
        <f>'RAB GIK UGM'!F274</f>
        <v>0</v>
      </c>
      <c r="F286" s="121"/>
      <c r="G286" s="115"/>
      <c r="H286" s="116"/>
      <c r="I286" s="117">
        <f t="shared" ref="I286:I288" si="85">G286*H286</f>
        <v>0</v>
      </c>
    </row>
    <row r="287" spans="1:9" ht="16">
      <c r="A287" s="118"/>
      <c r="B287" s="119" t="str">
        <f>'RAB GIK UGM'!C275</f>
        <v>Panel Active Harmonic Filter 380V 150A, lengkap dengan Active Harmonic Filter 150A Panel Circuit Breaker and Panel for AHF (inc asesories) Dimensi 2100 x 800 x 800 mm MCCB NSX 200A 3P 36KA Current
Transformer 400Hz Class 1 Clamp On (3xPhase)</v>
      </c>
      <c r="C287" s="120"/>
      <c r="D287" s="113">
        <f>'RAB GIK UGM'!E275</f>
        <v>1</v>
      </c>
      <c r="E287" s="113">
        <f>'RAB GIK UGM'!F275</f>
        <v>185008000</v>
      </c>
      <c r="F287" s="121">
        <v>0.11</v>
      </c>
      <c r="G287" s="115">
        <f t="shared" ref="G287:G288" si="86">D287*E287*(1+F287)</f>
        <v>205358880.00000003</v>
      </c>
      <c r="H287" s="116">
        <v>1</v>
      </c>
      <c r="I287" s="117">
        <f t="shared" si="85"/>
        <v>205358880.00000003</v>
      </c>
    </row>
    <row r="288" spans="1:9" ht="16">
      <c r="A288" s="118"/>
      <c r="B288" s="119" t="str">
        <f>'RAB GIK UGM'!C276</f>
        <v>Kabel dari Panel AHF ke PPAC.A.1 NYY 4x(2x1x185 mm2) + NYY 1x85 mm2 + BCC 2x1x95 mm2</v>
      </c>
      <c r="C288" s="120"/>
      <c r="D288" s="113">
        <f>'RAB GIK UGM'!E276</f>
        <v>10</v>
      </c>
      <c r="E288" s="113">
        <f>'RAB GIK UGM'!F276</f>
        <v>5014350</v>
      </c>
      <c r="F288" s="121">
        <v>0.11</v>
      </c>
      <c r="G288" s="115">
        <f t="shared" si="86"/>
        <v>55659285.000000007</v>
      </c>
      <c r="H288" s="116">
        <v>1</v>
      </c>
      <c r="I288" s="117">
        <f t="shared" si="85"/>
        <v>55659285.000000007</v>
      </c>
    </row>
    <row r="289" spans="1:9" ht="16">
      <c r="A289" s="118"/>
      <c r="B289" s="119" t="str">
        <f>'RAB GIK UGM'!C277</f>
        <v>AHF PPAC.A.4</v>
      </c>
      <c r="C289" s="120"/>
      <c r="D289" s="113">
        <f>'RAB GIK UGM'!E277</f>
        <v>0</v>
      </c>
      <c r="E289" s="113">
        <f>'RAB GIK UGM'!F277</f>
        <v>0</v>
      </c>
      <c r="F289" s="121"/>
      <c r="G289" s="115"/>
      <c r="H289" s="116"/>
      <c r="I289" s="117">
        <f t="shared" ref="I289:I291" si="87">G289*H289</f>
        <v>0</v>
      </c>
    </row>
    <row r="290" spans="1:9" ht="16">
      <c r="A290" s="118"/>
      <c r="B290" s="119" t="str">
        <f>'RAB GIK UGM'!C278</f>
        <v>Panel Active Harmonic Filter 380V 150A, lengkap dengan Active Harmonic Filter 150A Panel Circuit Breaker and Panel for AHF (inc asesories) Dimensi 2100 x 800 x 800 mm MCCB NSX 200A 3P 36KA Current
Transformer 400Hz Class 1 Clamp On (3xPhase)</v>
      </c>
      <c r="C290" s="120"/>
      <c r="D290" s="113">
        <f>'RAB GIK UGM'!E278</f>
        <v>1</v>
      </c>
      <c r="E290" s="113">
        <f>'RAB GIK UGM'!F278</f>
        <v>170008000</v>
      </c>
      <c r="F290" s="121">
        <v>0.11</v>
      </c>
      <c r="G290" s="115">
        <f t="shared" ref="G290:G291" si="88">D290*E290*(1+F290)</f>
        <v>188708880.00000003</v>
      </c>
      <c r="H290" s="116">
        <v>1</v>
      </c>
      <c r="I290" s="117">
        <f t="shared" si="87"/>
        <v>188708880.00000003</v>
      </c>
    </row>
    <row r="291" spans="1:9" ht="16">
      <c r="A291" s="118"/>
      <c r="B291" s="119" t="str">
        <f>'RAB GIK UGM'!C279</f>
        <v>Kabel dari Panel AHF ke PPAC.A.1 NYY 4x70 mm2 + NYY 1x35 mm2 + BCC 35 mm2</v>
      </c>
      <c r="C291" s="120"/>
      <c r="D291" s="113">
        <f>'RAB GIK UGM'!E279</f>
        <v>10</v>
      </c>
      <c r="E291" s="113">
        <f>'RAB GIK UGM'!F279</f>
        <v>886099</v>
      </c>
      <c r="F291" s="121">
        <v>0.11</v>
      </c>
      <c r="G291" s="115">
        <f t="shared" si="88"/>
        <v>9835698.9000000004</v>
      </c>
      <c r="H291" s="116">
        <v>1</v>
      </c>
      <c r="I291" s="117">
        <f t="shared" si="87"/>
        <v>9835698.9000000004</v>
      </c>
    </row>
    <row r="292" spans="1:9" ht="16">
      <c r="A292" s="118"/>
      <c r="B292" s="119" t="str">
        <f>'RAB GIK UGM'!C280</f>
        <v>AHF PPAC.1.6B</v>
      </c>
      <c r="C292" s="120"/>
      <c r="D292" s="113">
        <f>'RAB GIK UGM'!E280</f>
        <v>0</v>
      </c>
      <c r="E292" s="113">
        <f>'RAB GIK UGM'!F280</f>
        <v>0</v>
      </c>
      <c r="F292" s="121"/>
      <c r="G292" s="115"/>
      <c r="H292" s="116"/>
      <c r="I292" s="117">
        <f t="shared" ref="I292:I295" si="89">G292*H292</f>
        <v>0</v>
      </c>
    </row>
    <row r="293" spans="1:9" ht="16">
      <c r="A293" s="118"/>
      <c r="B293" s="119" t="str">
        <f>'RAB GIK UGM'!C281</f>
        <v>Panel Active Harmonic Filter 380V 250A, lengkap dengan Active Harmonic Filter 150A Active Harmonic Filter 100A Panel Circuit Breaker and Panel for AHF (inc asesories) Dimensi 2100 x 800 x 1000 mm MCCB NSX 200A 3P 36KA MCCB NSX 125A
3P 36KA Current Transformer 400Hz Class 1 Clamp On (3xPhase)</v>
      </c>
      <c r="C293" s="120"/>
      <c r="D293" s="113">
        <f>'RAB GIK UGM'!E281</f>
        <v>1</v>
      </c>
      <c r="E293" s="113">
        <f>'RAB GIK UGM'!F281</f>
        <v>171894000</v>
      </c>
      <c r="F293" s="121">
        <v>0.11</v>
      </c>
      <c r="G293" s="115">
        <f t="shared" ref="G293:G294" si="90">D293*E293*(1+F293)</f>
        <v>190802340.00000003</v>
      </c>
      <c r="H293" s="116">
        <v>1</v>
      </c>
      <c r="I293" s="117">
        <f t="shared" si="89"/>
        <v>190802340.00000003</v>
      </c>
    </row>
    <row r="294" spans="1:9" ht="16">
      <c r="A294" s="118"/>
      <c r="B294" s="119" t="str">
        <f>'RAB GIK UGM'!C282</f>
        <v>Kabel dari Panel AHF ke PPAC.A.1 NYY 4x120 mm2 + NYY 1x70 mm2 + BC 70 mm2</v>
      </c>
      <c r="C294" s="120"/>
      <c r="D294" s="113">
        <f>'RAB GIK UGM'!E282</f>
        <v>10</v>
      </c>
      <c r="E294" s="113">
        <f>'RAB GIK UGM'!F282</f>
        <v>2003512</v>
      </c>
      <c r="F294" s="121">
        <v>0.11</v>
      </c>
      <c r="G294" s="115">
        <f t="shared" si="90"/>
        <v>22238983.200000003</v>
      </c>
      <c r="H294" s="116">
        <v>1</v>
      </c>
      <c r="I294" s="117">
        <f t="shared" si="89"/>
        <v>22238983.200000003</v>
      </c>
    </row>
    <row r="295" spans="1:9" ht="16">
      <c r="A295" s="118"/>
      <c r="B295" s="119" t="str">
        <f>'RAB GIK UGM'!C283</f>
        <v>INSTALASI GENSET</v>
      </c>
      <c r="C295" s="120"/>
      <c r="D295" s="113">
        <f>'RAB GIK UGM'!E283</f>
        <v>0</v>
      </c>
      <c r="E295" s="113">
        <f>'RAB GIK UGM'!F283</f>
        <v>0</v>
      </c>
      <c r="F295" s="121"/>
      <c r="G295" s="115"/>
      <c r="H295" s="116"/>
      <c r="I295" s="117">
        <f t="shared" si="89"/>
        <v>0</v>
      </c>
    </row>
    <row r="296" spans="1:9" ht="16">
      <c r="A296" s="118"/>
      <c r="B296" s="119" t="str">
        <f>'RAB GIK UGM'!C284</f>
        <v>Pengadaan Genset</v>
      </c>
      <c r="C296" s="120"/>
      <c r="D296" s="113">
        <f>'RAB GIK UGM'!E284</f>
        <v>0</v>
      </c>
      <c r="E296" s="113">
        <f>'RAB GIK UGM'!F284</f>
        <v>0</v>
      </c>
      <c r="F296" s="121"/>
      <c r="G296" s="115"/>
      <c r="H296" s="116"/>
      <c r="I296" s="117"/>
    </row>
    <row r="297" spans="1:9" ht="16">
      <c r="A297" s="118"/>
      <c r="B297" s="119" t="str">
        <f>'RAB GIK UGM'!C285</f>
        <v>Pengadaan &amp; pemasangan Genset kap. 2500 Kva prime tipe Open (built up)</v>
      </c>
      <c r="C297" s="120"/>
      <c r="D297" s="113">
        <f>'RAB GIK UGM'!E285</f>
        <v>1</v>
      </c>
      <c r="E297" s="113">
        <f>'RAB GIK UGM'!F285</f>
        <v>7437500000</v>
      </c>
      <c r="F297" s="121">
        <v>0.11</v>
      </c>
      <c r="G297" s="115">
        <f t="shared" ref="G297:G306" si="91">D297*E297*(1+F297)</f>
        <v>8255625000.000001</v>
      </c>
      <c r="H297" s="116">
        <v>0.4</v>
      </c>
      <c r="I297" s="1512">
        <f>(1-(H297*25%))*G297</f>
        <v>7430062500.000001</v>
      </c>
    </row>
    <row r="298" spans="1:9" ht="16">
      <c r="A298" s="118"/>
      <c r="B298" s="119" t="str">
        <f>'RAB GIK UGM'!C286</f>
        <v>Pengadaan dan pemasangan Pipa Gas Buang 2 unit dengan menggunakan BSP Medium Class lengkap dibungkus jaketting alluminium sheet dan rockwool serta material bantu lainnya</v>
      </c>
      <c r="C298" s="120"/>
      <c r="D298" s="113">
        <f>'RAB GIK UGM'!E286</f>
        <v>1</v>
      </c>
      <c r="E298" s="113">
        <f>'RAB GIK UGM'!F286</f>
        <v>371875000</v>
      </c>
      <c r="F298" s="121">
        <v>0.11</v>
      </c>
      <c r="G298" s="115">
        <f t="shared" si="91"/>
        <v>412781250.00000006</v>
      </c>
      <c r="H298" s="116">
        <v>1</v>
      </c>
      <c r="I298" s="117">
        <f t="shared" ref="I298:I306" si="92">G298*H298</f>
        <v>412781250.00000006</v>
      </c>
    </row>
    <row r="299" spans="1:9" ht="16">
      <c r="A299" s="118"/>
      <c r="B299" s="119" t="str">
        <f>'RAB GIK UGM'!C287</f>
        <v>Sistem Gas Buang (Hospital Silencer)</v>
      </c>
      <c r="C299" s="120"/>
      <c r="D299" s="113">
        <f>'RAB GIK UGM'!E287</f>
        <v>1</v>
      </c>
      <c r="E299" s="113">
        <f>'RAB GIK UGM'!F287</f>
        <v>8500000</v>
      </c>
      <c r="F299" s="121">
        <v>0.11</v>
      </c>
      <c r="G299" s="115">
        <f t="shared" si="91"/>
        <v>9435000</v>
      </c>
      <c r="H299" s="116">
        <v>1</v>
      </c>
      <c r="I299" s="117">
        <f t="shared" si="92"/>
        <v>9435000</v>
      </c>
    </row>
    <row r="300" spans="1:9" ht="16">
      <c r="A300" s="118"/>
      <c r="B300" s="119" t="str">
        <f>'RAB GIK UGM'!C288</f>
        <v>Ducting Exhaust Radiator</v>
      </c>
      <c r="C300" s="120"/>
      <c r="D300" s="113">
        <f>'RAB GIK UGM'!E288</f>
        <v>14</v>
      </c>
      <c r="E300" s="113">
        <f>'RAB GIK UGM'!F288</f>
        <v>16000000</v>
      </c>
      <c r="F300" s="121">
        <v>0.11</v>
      </c>
      <c r="G300" s="115">
        <f t="shared" si="91"/>
        <v>248640000.00000003</v>
      </c>
      <c r="H300" s="116">
        <v>1</v>
      </c>
      <c r="I300" s="117">
        <f t="shared" si="92"/>
        <v>248640000.00000003</v>
      </c>
    </row>
    <row r="301" spans="1:9" ht="16">
      <c r="A301" s="118"/>
      <c r="B301" s="119" t="str">
        <f>'RAB GIK UGM'!C289</f>
        <v>Tangki mingguan kap. 12000 Liter</v>
      </c>
      <c r="C301" s="120"/>
      <c r="D301" s="113">
        <f>'RAB GIK UGM'!E289</f>
        <v>1</v>
      </c>
      <c r="E301" s="113">
        <f>'RAB GIK UGM'!F289</f>
        <v>160000000</v>
      </c>
      <c r="F301" s="121">
        <v>0.11</v>
      </c>
      <c r="G301" s="115">
        <f t="shared" si="91"/>
        <v>177600000.00000003</v>
      </c>
      <c r="H301" s="116">
        <v>1</v>
      </c>
      <c r="I301" s="117">
        <f t="shared" si="92"/>
        <v>177600000.00000003</v>
      </c>
    </row>
    <row r="302" spans="1:9" ht="16">
      <c r="A302" s="118"/>
      <c r="B302" s="119" t="str">
        <f>'RAB GIK UGM'!C290</f>
        <v>Pemipaan Bahan bakar solar dari tangki bulanan ke tangki solar harian lengkap dengan pipa stainlessteel/pipa duplex 3/4
= 25 meter koneksi ke Tangki harian lengkap dengan valve , check valve , streiner ,fitting serta material bantu lainnya</v>
      </c>
      <c r="C302" s="120"/>
      <c r="D302" s="113">
        <f>'RAB GIK UGM'!E290</f>
        <v>1</v>
      </c>
      <c r="E302" s="113">
        <f>'RAB GIK UGM'!F290</f>
        <v>55000000</v>
      </c>
      <c r="F302" s="121">
        <v>0.11</v>
      </c>
      <c r="G302" s="115">
        <f t="shared" si="91"/>
        <v>61050000.000000007</v>
      </c>
      <c r="H302" s="116">
        <v>1</v>
      </c>
      <c r="I302" s="117">
        <f t="shared" si="92"/>
        <v>61050000.000000007</v>
      </c>
    </row>
    <row r="303" spans="1:9" ht="16">
      <c r="A303" s="118"/>
      <c r="B303" s="119" t="str">
        <f>'RAB GIK UGM'!C291</f>
        <v>Pompa Elektrik ( Gear Pump ) kap. 60 l/mnt</v>
      </c>
      <c r="C303" s="120"/>
      <c r="D303" s="113">
        <f>'RAB GIK UGM'!E291</f>
        <v>1</v>
      </c>
      <c r="E303" s="113">
        <f>'RAB GIK UGM'!F291</f>
        <v>10000000</v>
      </c>
      <c r="F303" s="121">
        <v>0.11</v>
      </c>
      <c r="G303" s="115">
        <f t="shared" si="91"/>
        <v>11100000.000000002</v>
      </c>
      <c r="H303" s="116">
        <v>1</v>
      </c>
      <c r="I303" s="117">
        <f t="shared" si="92"/>
        <v>11100000.000000002</v>
      </c>
    </row>
    <row r="304" spans="1:9" ht="16">
      <c r="A304" s="118"/>
      <c r="B304" s="119" t="str">
        <f>'RAB GIK UGM'!C292</f>
        <v>Hand Pump manual operation</v>
      </c>
      <c r="C304" s="120"/>
      <c r="D304" s="113">
        <f>'RAB GIK UGM'!E292</f>
        <v>1</v>
      </c>
      <c r="E304" s="113">
        <f>'RAB GIK UGM'!F292</f>
        <v>1100000</v>
      </c>
      <c r="F304" s="121">
        <v>0.11</v>
      </c>
      <c r="G304" s="115">
        <f t="shared" si="91"/>
        <v>1221000</v>
      </c>
      <c r="H304" s="116">
        <v>1</v>
      </c>
      <c r="I304" s="117">
        <f t="shared" si="92"/>
        <v>1221000</v>
      </c>
    </row>
    <row r="305" spans="1:9" ht="16">
      <c r="A305" s="118"/>
      <c r="B305" s="119" t="str">
        <f>'RAB GIK UGM'!C293</f>
        <v>Fuel Level Switch + Kabel Kontrol</v>
      </c>
      <c r="C305" s="120"/>
      <c r="D305" s="113">
        <f>'RAB GIK UGM'!E293</f>
        <v>1</v>
      </c>
      <c r="E305" s="113">
        <f>'RAB GIK UGM'!F293</f>
        <v>4200000</v>
      </c>
      <c r="F305" s="121">
        <v>0.11</v>
      </c>
      <c r="G305" s="115">
        <f t="shared" si="91"/>
        <v>4662000</v>
      </c>
      <c r="H305" s="116">
        <v>1</v>
      </c>
      <c r="I305" s="117">
        <f t="shared" si="92"/>
        <v>4662000</v>
      </c>
    </row>
    <row r="306" spans="1:9" ht="16">
      <c r="A306" s="118"/>
      <c r="B306" s="119" t="str">
        <f>'RAB GIK UGM'!C294</f>
        <v>Panel Pompa solar lengkap dengan kabel kontrol</v>
      </c>
      <c r="C306" s="120"/>
      <c r="D306" s="113">
        <f>'RAB GIK UGM'!E294</f>
        <v>1</v>
      </c>
      <c r="E306" s="113">
        <f>'RAB GIK UGM'!F294</f>
        <v>11000000</v>
      </c>
      <c r="F306" s="121">
        <v>0.11</v>
      </c>
      <c r="G306" s="115">
        <f t="shared" si="91"/>
        <v>12210000.000000002</v>
      </c>
      <c r="H306" s="116">
        <v>1</v>
      </c>
      <c r="I306" s="117">
        <f t="shared" si="92"/>
        <v>12210000.000000002</v>
      </c>
    </row>
    <row r="307" spans="1:9" ht="16">
      <c r="A307" s="118"/>
      <c r="B307" s="119" t="str">
        <f>'RAB GIK UGM'!C295</f>
        <v>Kabel Panel Genset</v>
      </c>
      <c r="C307" s="120"/>
      <c r="D307" s="113">
        <f>'RAB GIK UGM'!E295</f>
        <v>0</v>
      </c>
      <c r="E307" s="113">
        <f>'RAB GIK UGM'!F295</f>
        <v>0</v>
      </c>
      <c r="F307" s="121"/>
      <c r="G307" s="115"/>
      <c r="H307" s="116"/>
      <c r="I307" s="117">
        <f t="shared" ref="I307:I321" si="93">G307*H307</f>
        <v>0</v>
      </c>
    </row>
    <row r="308" spans="1:9" ht="16">
      <c r="A308" s="118"/>
      <c r="B308" s="119" t="str">
        <f>'RAB GIK UGM'!C296</f>
        <v>Kabel dari Genset ke ATS NYY 5 x 4 x 1C 240 mm2 + 2 x NYA 300 mm2</v>
      </c>
      <c r="C308" s="120"/>
      <c r="D308" s="113">
        <f>'RAB GIK UGM'!E296</f>
        <v>95</v>
      </c>
      <c r="E308" s="113">
        <f>'RAB GIK UGM'!F296</f>
        <v>17605500</v>
      </c>
      <c r="F308" s="121">
        <v>0.11</v>
      </c>
      <c r="G308" s="115">
        <f t="shared" ref="G308:G321" si="94">D308*E308*(1+F308)</f>
        <v>1856499975.0000002</v>
      </c>
      <c r="H308" s="116">
        <v>1</v>
      </c>
      <c r="I308" s="117">
        <f t="shared" si="93"/>
        <v>1856499975.0000002</v>
      </c>
    </row>
    <row r="309" spans="1:9" ht="16">
      <c r="A309" s="118"/>
      <c r="B309" s="119" t="str">
        <f>'RAB GIK UGM'!C297</f>
        <v>Kabel dari Trafo ke ATS NYY 5 x 4 x 1C 240 mm2 + 2 x NYA 300 mm2</v>
      </c>
      <c r="C309" s="120"/>
      <c r="D309" s="113">
        <f>'RAB GIK UGM'!E297</f>
        <v>95</v>
      </c>
      <c r="E309" s="113">
        <f>'RAB GIK UGM'!F297</f>
        <v>17605500</v>
      </c>
      <c r="F309" s="121">
        <v>0.11</v>
      </c>
      <c r="G309" s="115">
        <f t="shared" si="94"/>
        <v>1856499975.0000002</v>
      </c>
      <c r="H309" s="116">
        <v>1</v>
      </c>
      <c r="I309" s="117">
        <f t="shared" si="93"/>
        <v>1856499975.0000002</v>
      </c>
    </row>
    <row r="310" spans="1:9" ht="16">
      <c r="A310" s="118"/>
      <c r="B310" s="119" t="str">
        <f>'RAB GIK UGM'!C298</f>
        <v>Kabel dari ATS ke LVMDP Eksisting NYY 5 x 4 x 1C 240 mm2 + 2 x NYA 300 mm2</v>
      </c>
      <c r="C310" s="120"/>
      <c r="D310" s="113">
        <f>'RAB GIK UGM'!E298</f>
        <v>95</v>
      </c>
      <c r="E310" s="113">
        <f>'RAB GIK UGM'!F298</f>
        <v>17605500</v>
      </c>
      <c r="F310" s="121">
        <v>0.11</v>
      </c>
      <c r="G310" s="115">
        <f t="shared" si="94"/>
        <v>1856499975.0000002</v>
      </c>
      <c r="H310" s="116">
        <v>1</v>
      </c>
      <c r="I310" s="117">
        <f t="shared" si="93"/>
        <v>1856499975.0000002</v>
      </c>
    </row>
    <row r="311" spans="1:9" ht="16">
      <c r="A311" s="118"/>
      <c r="B311" s="119" t="str">
        <f>'RAB GIK UGM'!C299</f>
        <v>Kabel BC 50 mm2 (Casing Genset 1 - Sumur Grounding Genset 1)</v>
      </c>
      <c r="C311" s="120"/>
      <c r="D311" s="113">
        <f>'RAB GIK UGM'!E299</f>
        <v>50</v>
      </c>
      <c r="E311" s="113">
        <f>'RAB GIK UGM'!F299</f>
        <v>168750</v>
      </c>
      <c r="F311" s="121">
        <v>0.11</v>
      </c>
      <c r="G311" s="115">
        <f t="shared" si="94"/>
        <v>9365625</v>
      </c>
      <c r="H311" s="116">
        <v>1</v>
      </c>
      <c r="I311" s="117">
        <f t="shared" si="93"/>
        <v>9365625</v>
      </c>
    </row>
    <row r="312" spans="1:9" ht="16">
      <c r="A312" s="118"/>
      <c r="B312" s="119" t="str">
        <f>'RAB GIK UGM'!C300</f>
        <v>Kabel BC 50 mm2 (Casing Genset 2 - Sumur Grounding Genset 1)</v>
      </c>
      <c r="C312" s="120"/>
      <c r="D312" s="113">
        <f>'RAB GIK UGM'!E300</f>
        <v>40</v>
      </c>
      <c r="E312" s="113">
        <f>'RAB GIK UGM'!F300</f>
        <v>168750</v>
      </c>
      <c r="F312" s="121">
        <v>0.11</v>
      </c>
      <c r="G312" s="115">
        <f t="shared" si="94"/>
        <v>7492500.0000000009</v>
      </c>
      <c r="H312" s="116">
        <v>1</v>
      </c>
      <c r="I312" s="117">
        <f t="shared" si="93"/>
        <v>7492500.0000000009</v>
      </c>
    </row>
    <row r="313" spans="1:9" ht="16">
      <c r="A313" s="118"/>
      <c r="B313" s="119" t="str">
        <f>'RAB GIK UGM'!C301</f>
        <v>Kabel BCC 13x1x95 mm2 (Genset 1 - Sumur Grounding Alternator Genset)</v>
      </c>
      <c r="C313" s="120"/>
      <c r="D313" s="113">
        <f>'RAB GIK UGM'!E301</f>
        <v>50</v>
      </c>
      <c r="E313" s="113">
        <f>'RAB GIK UGM'!F301</f>
        <v>3493750</v>
      </c>
      <c r="F313" s="121">
        <v>0.11</v>
      </c>
      <c r="G313" s="115">
        <f t="shared" si="94"/>
        <v>193903125.00000003</v>
      </c>
      <c r="H313" s="116">
        <v>1</v>
      </c>
      <c r="I313" s="117">
        <f t="shared" si="93"/>
        <v>193903125.00000003</v>
      </c>
    </row>
    <row r="314" spans="1:9" ht="16">
      <c r="A314" s="118"/>
      <c r="B314" s="119" t="str">
        <f>'RAB GIK UGM'!C302</f>
        <v>Sumuran grounding Alternator Genset tahanan max 3 Ohm lengkap dengan galian &amp; pengukuran</v>
      </c>
      <c r="C314" s="120"/>
      <c r="D314" s="113">
        <f>'RAB GIK UGM'!E302</f>
        <v>1</v>
      </c>
      <c r="E314" s="113">
        <f>'RAB GIK UGM'!F302</f>
        <v>4900000</v>
      </c>
      <c r="F314" s="121">
        <v>0.11</v>
      </c>
      <c r="G314" s="115">
        <f t="shared" si="94"/>
        <v>5439000.0000000009</v>
      </c>
      <c r="H314" s="116">
        <v>1</v>
      </c>
      <c r="I314" s="117">
        <f t="shared" si="93"/>
        <v>5439000.0000000009</v>
      </c>
    </row>
    <row r="315" spans="1:9" ht="16">
      <c r="A315" s="118"/>
      <c r="B315" s="119" t="str">
        <f>'RAB GIK UGM'!C303</f>
        <v>Konektor grounding</v>
      </c>
      <c r="C315" s="120"/>
      <c r="D315" s="113">
        <f>'RAB GIK UGM'!E303</f>
        <v>1</v>
      </c>
      <c r="E315" s="113">
        <f>'RAB GIK UGM'!F303</f>
        <v>1750000</v>
      </c>
      <c r="F315" s="121">
        <v>0.11</v>
      </c>
      <c r="G315" s="115">
        <f t="shared" si="94"/>
        <v>1942500.0000000002</v>
      </c>
      <c r="H315" s="116">
        <v>1</v>
      </c>
      <c r="I315" s="117">
        <f t="shared" si="93"/>
        <v>1942500.0000000002</v>
      </c>
    </row>
    <row r="316" spans="1:9" ht="16">
      <c r="A316" s="118"/>
      <c r="B316" s="119" t="str">
        <f>'RAB GIK UGM'!C304</f>
        <v>Pelat Tembaga 30x3mm / keliling bangunan Ruang Genset</v>
      </c>
      <c r="C316" s="120"/>
      <c r="D316" s="113">
        <f>'RAB GIK UGM'!E304</f>
        <v>30</v>
      </c>
      <c r="E316" s="113">
        <f>'RAB GIK UGM'!F304</f>
        <v>2362500</v>
      </c>
      <c r="F316" s="121">
        <v>0.11</v>
      </c>
      <c r="G316" s="115">
        <f t="shared" si="94"/>
        <v>78671250</v>
      </c>
      <c r="H316" s="116">
        <v>1</v>
      </c>
      <c r="I316" s="117">
        <f t="shared" si="93"/>
        <v>78671250</v>
      </c>
    </row>
    <row r="317" spans="1:9" ht="16">
      <c r="A317" s="118"/>
      <c r="B317" s="119" t="str">
        <f>'RAB GIK UGM'!C305</f>
        <v>Terminal Penyama Potensial lengkap dengan pelat tembaga &amp; asesories</v>
      </c>
      <c r="C317" s="120"/>
      <c r="D317" s="113">
        <f>'RAB GIK UGM'!E305</f>
        <v>1</v>
      </c>
      <c r="E317" s="113">
        <f>'RAB GIK UGM'!F305</f>
        <v>4200000</v>
      </c>
      <c r="F317" s="121">
        <v>0.11</v>
      </c>
      <c r="G317" s="115">
        <f t="shared" si="94"/>
        <v>4662000</v>
      </c>
      <c r="H317" s="116">
        <v>1</v>
      </c>
      <c r="I317" s="117">
        <f t="shared" si="93"/>
        <v>4662000</v>
      </c>
    </row>
    <row r="318" spans="1:9" ht="16">
      <c r="A318" s="118"/>
      <c r="B318" s="119" t="str">
        <f>'RAB GIK UGM'!C306</f>
        <v>BC 50 mm (Tangki BBM - Ring Grounding Ruang Genset)</v>
      </c>
      <c r="C318" s="120"/>
      <c r="D318" s="113">
        <f>'RAB GIK UGM'!E306</f>
        <v>39</v>
      </c>
      <c r="E318" s="113">
        <f>'RAB GIK UGM'!F306</f>
        <v>182250</v>
      </c>
      <c r="F318" s="121">
        <v>0.11</v>
      </c>
      <c r="G318" s="115">
        <f t="shared" si="94"/>
        <v>7889602.5000000009</v>
      </c>
      <c r="H318" s="116">
        <v>1</v>
      </c>
      <c r="I318" s="117">
        <f t="shared" si="93"/>
        <v>7889602.5000000009</v>
      </c>
    </row>
    <row r="319" spans="1:9" ht="16">
      <c r="A319" s="118"/>
      <c r="B319" s="119" t="str">
        <f>'RAB GIK UGM'!C307</f>
        <v>Sumuran grounding genset tahanan max 3 Ohm</v>
      </c>
      <c r="C319" s="120"/>
      <c r="D319" s="113">
        <f>'RAB GIK UGM'!E307</f>
        <v>2</v>
      </c>
      <c r="E319" s="113">
        <f>'RAB GIK UGM'!F307</f>
        <v>4900000</v>
      </c>
      <c r="F319" s="121">
        <v>0.11</v>
      </c>
      <c r="G319" s="115">
        <f t="shared" si="94"/>
        <v>10878000.000000002</v>
      </c>
      <c r="H319" s="116">
        <v>1</v>
      </c>
      <c r="I319" s="117">
        <f t="shared" si="93"/>
        <v>10878000.000000002</v>
      </c>
    </row>
    <row r="320" spans="1:9" ht="16">
      <c r="A320" s="118"/>
      <c r="B320" s="119" t="str">
        <f>'RAB GIK UGM'!C308</f>
        <v>Konektor grounding dan material bantu lainnya</v>
      </c>
      <c r="C320" s="120"/>
      <c r="D320" s="113">
        <f>'RAB GIK UGM'!E308</f>
        <v>2</v>
      </c>
      <c r="E320" s="113">
        <f>'RAB GIK UGM'!F308</f>
        <v>1750000</v>
      </c>
      <c r="F320" s="121">
        <v>0.11</v>
      </c>
      <c r="G320" s="115">
        <f t="shared" si="94"/>
        <v>3885000.0000000005</v>
      </c>
      <c r="H320" s="116">
        <v>1</v>
      </c>
      <c r="I320" s="117">
        <f t="shared" si="93"/>
        <v>3885000.0000000005</v>
      </c>
    </row>
    <row r="321" spans="1:9" ht="16">
      <c r="A321" s="118"/>
      <c r="B321" s="119" t="str">
        <f>'RAB GIK UGM'!C309</f>
        <v>Isolasi ruang genset dengan menggunakan rockwool density 100 kg/m3 lengkap dengan glasscseth , wire mesh , spindle pin dan material bantu lainnya</v>
      </c>
      <c r="C321" s="120"/>
      <c r="D321" s="113">
        <f>'RAB GIK UGM'!E309</f>
        <v>108</v>
      </c>
      <c r="E321" s="113">
        <f>'RAB GIK UGM'!F309</f>
        <v>925000</v>
      </c>
      <c r="F321" s="121">
        <v>0.11</v>
      </c>
      <c r="G321" s="115">
        <f t="shared" si="94"/>
        <v>110889000.00000001</v>
      </c>
      <c r="H321" s="116">
        <v>1</v>
      </c>
      <c r="I321" s="117">
        <f t="shared" si="93"/>
        <v>110889000.00000001</v>
      </c>
    </row>
    <row r="322" spans="1:9" ht="16">
      <c r="A322" s="118"/>
      <c r="B322" s="119" t="str">
        <f>'RAB GIK UGM'!C310</f>
        <v>Panel ATS Tipe Free Standing (sesuai gambar) lengkap dengan Type Free Standing, Incoming Genset, Incoming Trafo, Out going</v>
      </c>
      <c r="C322" s="120"/>
      <c r="D322" s="113">
        <f>'RAB GIK UGM'!E310</f>
        <v>0</v>
      </c>
      <c r="E322" s="113">
        <f>'RAB GIK UGM'!F310</f>
        <v>0</v>
      </c>
      <c r="F322" s="121"/>
      <c r="G322" s="115"/>
      <c r="H322" s="116"/>
      <c r="I322" s="117">
        <f t="shared" ref="I322:I323" si="95">G322*H322</f>
        <v>0</v>
      </c>
    </row>
    <row r="323" spans="1:9" ht="16">
      <c r="A323" s="118"/>
      <c r="B323" s="119" t="str">
        <f>'RAB GIK UGM'!C311</f>
        <v>Box Uk. 3200x 1000 x 2000 x (Tebal 2mm) (P x L x T)</v>
      </c>
      <c r="C323" s="120"/>
      <c r="D323" s="113">
        <f>'RAB GIK UGM'!E311</f>
        <v>1</v>
      </c>
      <c r="E323" s="113">
        <f>'RAB GIK UGM'!F311</f>
        <v>44000000</v>
      </c>
      <c r="F323" s="121">
        <v>0.11</v>
      </c>
      <c r="G323" s="115">
        <f t="shared" ref="G323" si="96">D323*E323*(1+F323)</f>
        <v>48840000.000000007</v>
      </c>
      <c r="H323" s="116">
        <v>1</v>
      </c>
      <c r="I323" s="117">
        <f t="shared" si="95"/>
        <v>48840000.000000007</v>
      </c>
    </row>
    <row r="324" spans="1:9" ht="16">
      <c r="A324" s="118"/>
      <c r="B324" s="119" t="str">
        <f>'RAB GIK UGM'!C312</f>
        <v>Incoming PLN</v>
      </c>
      <c r="C324" s="120"/>
      <c r="D324" s="113">
        <f>'RAB GIK UGM'!E312</f>
        <v>0</v>
      </c>
      <c r="E324" s="113">
        <f>'RAB GIK UGM'!F312</f>
        <v>0</v>
      </c>
      <c r="F324" s="121"/>
      <c r="G324" s="115"/>
      <c r="H324" s="116"/>
      <c r="I324" s="117"/>
    </row>
    <row r="325" spans="1:9" ht="16">
      <c r="A325" s="118"/>
      <c r="B325" s="119" t="str">
        <f>'RAB GIK UGM'!C313</f>
        <v>ACB 5000 AT/5000 AF/100 kA/4P Motorized c/w asesories</v>
      </c>
      <c r="C325" s="120"/>
      <c r="D325" s="113">
        <f>'RAB GIK UGM'!E313</f>
        <v>1</v>
      </c>
      <c r="E325" s="113">
        <f>'RAB GIK UGM'!F313</f>
        <v>327600000</v>
      </c>
      <c r="F325" s="121">
        <v>0.11</v>
      </c>
      <c r="G325" s="115">
        <f t="shared" ref="G325:G326" si="97">D325*E325*(1+F325)</f>
        <v>363636000.00000006</v>
      </c>
      <c r="H325" s="116">
        <v>1</v>
      </c>
      <c r="I325" s="117">
        <f t="shared" ref="I325:I326" si="98">G325*H325</f>
        <v>363636000.00000006</v>
      </c>
    </row>
    <row r="326" spans="1:9" ht="16">
      <c r="A326" s="118"/>
      <c r="B326" s="119" t="str">
        <f>'RAB GIK UGM'!C314</f>
        <v>SHT Release</v>
      </c>
      <c r="C326" s="120"/>
      <c r="D326" s="113">
        <f>'RAB GIK UGM'!E314</f>
        <v>1</v>
      </c>
      <c r="E326" s="113">
        <f>'RAB GIK UGM'!F314</f>
        <v>16380000</v>
      </c>
      <c r="F326" s="121">
        <v>0.11</v>
      </c>
      <c r="G326" s="115">
        <f t="shared" si="97"/>
        <v>18181800</v>
      </c>
      <c r="H326" s="116">
        <v>1</v>
      </c>
      <c r="I326" s="117">
        <f t="shared" si="98"/>
        <v>18181800</v>
      </c>
    </row>
    <row r="327" spans="1:9" ht="16">
      <c r="A327" s="118"/>
      <c r="B327" s="119" t="str">
        <f>'RAB GIK UGM'!C315</f>
        <v>Incoming Genset</v>
      </c>
      <c r="C327" s="120"/>
      <c r="D327" s="113">
        <f>'RAB GIK UGM'!E315</f>
        <v>0</v>
      </c>
      <c r="E327" s="113">
        <f>'RAB GIK UGM'!F315</f>
        <v>0</v>
      </c>
      <c r="F327" s="121"/>
      <c r="G327" s="115"/>
      <c r="H327" s="116"/>
      <c r="I327" s="117">
        <f t="shared" ref="I327:I329" si="99">G327*H327</f>
        <v>0</v>
      </c>
    </row>
    <row r="328" spans="1:9" ht="16">
      <c r="A328" s="118"/>
      <c r="B328" s="119" t="str">
        <f>'RAB GIK UGM'!C316</f>
        <v>ACB 5000 AT/5000 AF/100 kA/4P c/w asesories</v>
      </c>
      <c r="C328" s="120"/>
      <c r="D328" s="113">
        <f>'RAB GIK UGM'!E316</f>
        <v>1</v>
      </c>
      <c r="E328" s="113">
        <f>'RAB GIK UGM'!F316</f>
        <v>327600000</v>
      </c>
      <c r="F328" s="121">
        <v>0.11</v>
      </c>
      <c r="G328" s="115">
        <f t="shared" ref="G328:G329" si="100">D328*E328*(1+F328)</f>
        <v>363636000.00000006</v>
      </c>
      <c r="H328" s="116">
        <v>1</v>
      </c>
      <c r="I328" s="117">
        <f t="shared" si="99"/>
        <v>363636000.00000006</v>
      </c>
    </row>
    <row r="329" spans="1:9" ht="16">
      <c r="A329" s="118"/>
      <c r="B329" s="119" t="str">
        <f>'RAB GIK UGM'!C317</f>
        <v>SHT Release</v>
      </c>
      <c r="C329" s="120"/>
      <c r="D329" s="113">
        <f>'RAB GIK UGM'!E317</f>
        <v>1</v>
      </c>
      <c r="E329" s="113">
        <f>'RAB GIK UGM'!F317</f>
        <v>16380000</v>
      </c>
      <c r="F329" s="121">
        <v>0.11</v>
      </c>
      <c r="G329" s="115">
        <f t="shared" si="100"/>
        <v>18181800</v>
      </c>
      <c r="H329" s="116">
        <v>1</v>
      </c>
      <c r="I329" s="117">
        <f t="shared" si="99"/>
        <v>18181800</v>
      </c>
    </row>
    <row r="330" spans="1:9" ht="16">
      <c r="A330" s="118"/>
      <c r="B330" s="119" t="str">
        <f>'RAB GIK UGM'!C318</f>
        <v>Sistem ATS/AMF</v>
      </c>
      <c r="C330" s="120"/>
      <c r="D330" s="113">
        <f>'RAB GIK UGM'!E318</f>
        <v>0</v>
      </c>
      <c r="E330" s="113">
        <f>'RAB GIK UGM'!F318</f>
        <v>0</v>
      </c>
      <c r="F330" s="121"/>
      <c r="G330" s="115"/>
      <c r="H330" s="116"/>
      <c r="I330" s="117">
        <f t="shared" ref="I330:I341" si="101">G330*H330</f>
        <v>0</v>
      </c>
    </row>
    <row r="331" spans="1:9" ht="16">
      <c r="A331" s="118"/>
      <c r="B331" s="119" t="str">
        <f>'RAB GIK UGM'!C319</f>
        <v>Unit ATS (Automatic Transfer Switch) 4 Pole 5000 Ampere lengkap dengan Battery Charger, AMF Modul dan Kontrol Relay</v>
      </c>
      <c r="C331" s="120"/>
      <c r="D331" s="113">
        <f>'RAB GIK UGM'!E319</f>
        <v>1</v>
      </c>
      <c r="E331" s="113">
        <f>'RAB GIK UGM'!F319</f>
        <v>233956800.00000003</v>
      </c>
      <c r="F331" s="121">
        <v>0.11</v>
      </c>
      <c r="G331" s="115">
        <f t="shared" ref="G331:G341" si="102">D331*E331*(1+F331)</f>
        <v>259692048.00000006</v>
      </c>
      <c r="H331" s="116">
        <v>1</v>
      </c>
      <c r="I331" s="117">
        <f t="shared" si="101"/>
        <v>259692048.00000006</v>
      </c>
    </row>
    <row r="332" spans="1:9" ht="16">
      <c r="A332" s="118"/>
      <c r="B332" s="119" t="str">
        <f>'RAB GIK UGM'!C320</f>
        <v>Outgoing</v>
      </c>
      <c r="C332" s="120"/>
      <c r="D332" s="113">
        <f>'RAB GIK UGM'!E320</f>
        <v>0</v>
      </c>
      <c r="E332" s="113">
        <f>'RAB GIK UGM'!F320</f>
        <v>0</v>
      </c>
      <c r="F332" s="121"/>
      <c r="G332" s="115"/>
      <c r="H332" s="116"/>
      <c r="I332" s="117">
        <f t="shared" si="101"/>
        <v>0</v>
      </c>
    </row>
    <row r="333" spans="1:9" ht="16">
      <c r="A333" s="118"/>
      <c r="B333" s="119" t="str">
        <f>'RAB GIK UGM'!C321</f>
        <v>ACB 5000 AT/5000 AF/100 kA/4P c/w asesories</v>
      </c>
      <c r="C333" s="120"/>
      <c r="D333" s="113">
        <f>'RAB GIK UGM'!E321</f>
        <v>2</v>
      </c>
      <c r="E333" s="113">
        <f>'RAB GIK UGM'!F321</f>
        <v>88000000</v>
      </c>
      <c r="F333" s="121">
        <v>0.11</v>
      </c>
      <c r="G333" s="115">
        <f t="shared" si="102"/>
        <v>195360000.00000003</v>
      </c>
      <c r="H333" s="116">
        <v>1</v>
      </c>
      <c r="I333" s="117">
        <f t="shared" si="101"/>
        <v>195360000.00000003</v>
      </c>
    </row>
    <row r="334" spans="1:9" ht="16">
      <c r="A334" s="118"/>
      <c r="B334" s="119" t="str">
        <f>'RAB GIK UGM'!C322</f>
        <v>Digital Power Meter c/w asesories</v>
      </c>
      <c r="C334" s="120"/>
      <c r="D334" s="113">
        <f>'RAB GIK UGM'!E322</f>
        <v>2</v>
      </c>
      <c r="E334" s="113">
        <f>'RAB GIK UGM'!F322</f>
        <v>4125000</v>
      </c>
      <c r="F334" s="121">
        <v>0.11</v>
      </c>
      <c r="G334" s="115">
        <f t="shared" si="102"/>
        <v>9157500</v>
      </c>
      <c r="H334" s="116">
        <v>1</v>
      </c>
      <c r="I334" s="117">
        <f t="shared" si="101"/>
        <v>9157500</v>
      </c>
    </row>
    <row r="335" spans="1:9" ht="16">
      <c r="A335" s="118"/>
      <c r="B335" s="119" t="str">
        <f>'RAB GIK UGM'!C323</f>
        <v>Surge Arester 3P+N 65 kA</v>
      </c>
      <c r="C335" s="120"/>
      <c r="D335" s="113">
        <f>'RAB GIK UGM'!E323</f>
        <v>2</v>
      </c>
      <c r="E335" s="113">
        <f>'RAB GIK UGM'!F323</f>
        <v>7485225.0000000009</v>
      </c>
      <c r="F335" s="121">
        <v>0.11</v>
      </c>
      <c r="G335" s="115">
        <f t="shared" si="102"/>
        <v>16617199.500000004</v>
      </c>
      <c r="H335" s="116">
        <v>1</v>
      </c>
      <c r="I335" s="117">
        <f t="shared" si="101"/>
        <v>16617199.500000004</v>
      </c>
    </row>
    <row r="336" spans="1:9" ht="16">
      <c r="A336" s="118"/>
      <c r="B336" s="119" t="str">
        <f>'RAB GIK UGM'!C324</f>
        <v>Bus Bar system / bus bar system</v>
      </c>
      <c r="C336" s="120"/>
      <c r="D336" s="113">
        <f>'RAB GIK UGM'!E324</f>
        <v>1</v>
      </c>
      <c r="E336" s="113">
        <f>'RAB GIK UGM'!F324</f>
        <v>5976613.5</v>
      </c>
      <c r="F336" s="121">
        <v>0.11</v>
      </c>
      <c r="G336" s="115">
        <f t="shared" si="102"/>
        <v>6634040.9850000003</v>
      </c>
      <c r="H336" s="116">
        <v>1</v>
      </c>
      <c r="I336" s="117">
        <f t="shared" si="101"/>
        <v>6634040.9850000003</v>
      </c>
    </row>
    <row r="337" spans="1:9" ht="16">
      <c r="A337" s="118"/>
      <c r="B337" s="119" t="str">
        <f>'RAB GIK UGM'!C325</f>
        <v>Sekering 4 A</v>
      </c>
      <c r="C337" s="120"/>
      <c r="D337" s="113">
        <f>'RAB GIK UGM'!E325</f>
        <v>6</v>
      </c>
      <c r="E337" s="113">
        <f>'RAB GIK UGM'!F325</f>
        <v>87500</v>
      </c>
      <c r="F337" s="121">
        <v>0.11</v>
      </c>
      <c r="G337" s="115">
        <f t="shared" si="102"/>
        <v>582750</v>
      </c>
      <c r="H337" s="116">
        <v>1</v>
      </c>
      <c r="I337" s="117">
        <f t="shared" si="101"/>
        <v>582750</v>
      </c>
    </row>
    <row r="338" spans="1:9" ht="16">
      <c r="A338" s="118"/>
      <c r="B338" s="119" t="str">
        <f>'RAB GIK UGM'!C326</f>
        <v>Lampu tanda</v>
      </c>
      <c r="C338" s="120"/>
      <c r="D338" s="113">
        <f>'RAB GIK UGM'!E326</f>
        <v>6</v>
      </c>
      <c r="E338" s="113">
        <f>'RAB GIK UGM'!F326</f>
        <v>185680.00000000003</v>
      </c>
      <c r="F338" s="121">
        <v>0.11</v>
      </c>
      <c r="G338" s="115">
        <f t="shared" si="102"/>
        <v>1236628.8000000003</v>
      </c>
      <c r="H338" s="116">
        <v>1</v>
      </c>
      <c r="I338" s="117">
        <f t="shared" si="101"/>
        <v>1236628.8000000003</v>
      </c>
    </row>
    <row r="339" spans="1:9" ht="16">
      <c r="A339" s="118"/>
      <c r="B339" s="119" t="str">
        <f>'RAB GIK UGM'!C327</f>
        <v>Ampere Meter DC</v>
      </c>
      <c r="C339" s="120"/>
      <c r="D339" s="113">
        <f>'RAB GIK UGM'!E327</f>
        <v>1</v>
      </c>
      <c r="E339" s="113">
        <f>'RAB GIK UGM'!F327</f>
        <v>416039.25000000006</v>
      </c>
      <c r="F339" s="121">
        <v>0.11</v>
      </c>
      <c r="G339" s="115">
        <f t="shared" si="102"/>
        <v>461803.56750000012</v>
      </c>
      <c r="H339" s="116">
        <v>1</v>
      </c>
      <c r="I339" s="117">
        <f t="shared" si="101"/>
        <v>461803.56750000012</v>
      </c>
    </row>
    <row r="340" spans="1:9" ht="16">
      <c r="A340" s="118"/>
      <c r="B340" s="119" t="str">
        <f>'RAB GIK UGM'!C328</f>
        <v>Volt Meter DC</v>
      </c>
      <c r="C340" s="120"/>
      <c r="D340" s="113">
        <f>'RAB GIK UGM'!E328</f>
        <v>1</v>
      </c>
      <c r="E340" s="113">
        <f>'RAB GIK UGM'!F328</f>
        <v>647559</v>
      </c>
      <c r="F340" s="121">
        <v>0.11</v>
      </c>
      <c r="G340" s="115">
        <f t="shared" si="102"/>
        <v>718790.49000000011</v>
      </c>
      <c r="H340" s="116">
        <v>1</v>
      </c>
      <c r="I340" s="117">
        <f t="shared" si="101"/>
        <v>718790.49000000011</v>
      </c>
    </row>
    <row r="341" spans="1:9" ht="16">
      <c r="A341" s="118"/>
      <c r="B341" s="119" t="str">
        <f>'RAB GIK UGM'!C329</f>
        <v>Relay - relay</v>
      </c>
      <c r="C341" s="120"/>
      <c r="D341" s="113">
        <f>'RAB GIK UGM'!E329</f>
        <v>1</v>
      </c>
      <c r="E341" s="113">
        <f>'RAB GIK UGM'!F329</f>
        <v>10394987.0875</v>
      </c>
      <c r="F341" s="121">
        <v>0.11</v>
      </c>
      <c r="G341" s="115">
        <f t="shared" si="102"/>
        <v>11538435.667125002</v>
      </c>
      <c r="H341" s="116">
        <v>1</v>
      </c>
      <c r="I341" s="117">
        <f t="shared" si="101"/>
        <v>11538435.667125002</v>
      </c>
    </row>
    <row r="342" spans="1:9" ht="16">
      <c r="A342" s="118"/>
      <c r="B342" s="119" t="str">
        <f>'RAB GIK UGM'!C330</f>
        <v>Busway From Trafo to ATS</v>
      </c>
      <c r="C342" s="120"/>
      <c r="D342" s="113">
        <f>'RAB GIK UGM'!E330</f>
        <v>0</v>
      </c>
      <c r="E342" s="113">
        <f>'RAB GIK UGM'!F330</f>
        <v>0</v>
      </c>
      <c r="F342" s="121"/>
      <c r="G342" s="115"/>
      <c r="H342" s="116"/>
      <c r="I342" s="117"/>
    </row>
    <row r="343" spans="1:9" ht="16">
      <c r="A343" s="118"/>
      <c r="B343" s="119" t="str">
        <f>'RAB GIK UGM'!C331</f>
        <v>Busway 5000 A Cu, 3P4W + PE 100% IP54</v>
      </c>
      <c r="C343" s="120"/>
      <c r="D343" s="113">
        <f>'RAB GIK UGM'!E331</f>
        <v>0</v>
      </c>
      <c r="E343" s="113">
        <f>'RAB GIK UGM'!F331</f>
        <v>0</v>
      </c>
      <c r="F343" s="121"/>
      <c r="G343" s="115"/>
      <c r="H343" s="116"/>
      <c r="I343" s="117">
        <f t="shared" ref="I343:I350" si="103">G343*H343</f>
        <v>0</v>
      </c>
    </row>
    <row r="344" spans="1:9" ht="16">
      <c r="A344" s="118"/>
      <c r="B344" s="119" t="str">
        <f>'RAB GIK UGM'!C332</f>
        <v>Straight Length</v>
      </c>
      <c r="C344" s="120"/>
      <c r="D344" s="113">
        <f>'RAB GIK UGM'!E332</f>
        <v>6.3</v>
      </c>
      <c r="E344" s="113">
        <f>'RAB GIK UGM'!F332</f>
        <v>17407500</v>
      </c>
      <c r="F344" s="121">
        <v>0.11</v>
      </c>
      <c r="G344" s="115">
        <f t="shared" ref="G344:G350" si="104">D344*E344*(1+F344)</f>
        <v>121730647.50000001</v>
      </c>
      <c r="H344" s="116">
        <v>1</v>
      </c>
      <c r="I344" s="117">
        <f t="shared" si="103"/>
        <v>121730647.50000001</v>
      </c>
    </row>
    <row r="345" spans="1:9" ht="16">
      <c r="A345" s="118"/>
      <c r="B345" s="119" t="str">
        <f>'RAB GIK UGM'!C333</f>
        <v>Flange End</v>
      </c>
      <c r="C345" s="120"/>
      <c r="D345" s="113">
        <f>'RAB GIK UGM'!E333</f>
        <v>2</v>
      </c>
      <c r="E345" s="113">
        <f>'RAB GIK UGM'!F333</f>
        <v>10444500</v>
      </c>
      <c r="F345" s="121">
        <v>0.11</v>
      </c>
      <c r="G345" s="115">
        <f t="shared" si="104"/>
        <v>23186790.000000004</v>
      </c>
      <c r="H345" s="116">
        <v>1</v>
      </c>
      <c r="I345" s="117">
        <f t="shared" si="103"/>
        <v>23186790.000000004</v>
      </c>
    </row>
    <row r="346" spans="1:9" ht="16">
      <c r="A346" s="118"/>
      <c r="B346" s="119" t="str">
        <f>'RAB GIK UGM'!C334</f>
        <v>Elbow</v>
      </c>
      <c r="C346" s="120"/>
      <c r="D346" s="113">
        <f>'RAB GIK UGM'!E334</f>
        <v>4</v>
      </c>
      <c r="E346" s="113">
        <f>'RAB GIK UGM'!F334</f>
        <v>7543250.0000000009</v>
      </c>
      <c r="F346" s="121">
        <v>0.11</v>
      </c>
      <c r="G346" s="115">
        <f t="shared" si="104"/>
        <v>33492030.000000007</v>
      </c>
      <c r="H346" s="116">
        <v>1</v>
      </c>
      <c r="I346" s="117">
        <f t="shared" si="103"/>
        <v>33492030.000000007</v>
      </c>
    </row>
    <row r="347" spans="1:9" ht="16">
      <c r="A347" s="118"/>
      <c r="B347" s="119" t="str">
        <f>'RAB GIK UGM'!C335</f>
        <v>Flexible Bar</v>
      </c>
      <c r="C347" s="120"/>
      <c r="D347" s="113">
        <f>'RAB GIK UGM'!E335</f>
        <v>1</v>
      </c>
      <c r="E347" s="113">
        <f>'RAB GIK UGM'!F335</f>
        <v>4061750.0000000005</v>
      </c>
      <c r="F347" s="121">
        <v>0.11</v>
      </c>
      <c r="G347" s="115">
        <f t="shared" si="104"/>
        <v>4508542.5000000009</v>
      </c>
      <c r="H347" s="116">
        <v>1</v>
      </c>
      <c r="I347" s="117">
        <f t="shared" si="103"/>
        <v>4508542.5000000009</v>
      </c>
    </row>
    <row r="348" spans="1:9" ht="16">
      <c r="A348" s="118"/>
      <c r="B348" s="119" t="str">
        <f>'RAB GIK UGM'!C336</f>
        <v>Cross Bar</v>
      </c>
      <c r="C348" s="120"/>
      <c r="D348" s="113">
        <f>'RAB GIK UGM'!E336</f>
        <v>1</v>
      </c>
      <c r="E348" s="113">
        <f>'RAB GIK UGM'!F336</f>
        <v>8703750</v>
      </c>
      <c r="F348" s="121">
        <v>0.11</v>
      </c>
      <c r="G348" s="115">
        <f t="shared" si="104"/>
        <v>9661162.5</v>
      </c>
      <c r="H348" s="116">
        <v>1</v>
      </c>
      <c r="I348" s="117">
        <f t="shared" si="103"/>
        <v>9661162.5</v>
      </c>
    </row>
    <row r="349" spans="1:9" ht="16">
      <c r="A349" s="118"/>
      <c r="B349" s="119" t="str">
        <f>'RAB GIK UGM'!C337</f>
        <v>Flexible Housing</v>
      </c>
      <c r="C349" s="120"/>
      <c r="D349" s="113">
        <f>'RAB GIK UGM'!E337</f>
        <v>1</v>
      </c>
      <c r="E349" s="113">
        <f>'RAB GIK UGM'!F337</f>
        <v>5222250</v>
      </c>
      <c r="F349" s="121">
        <v>0.11</v>
      </c>
      <c r="G349" s="115">
        <f t="shared" si="104"/>
        <v>5796697.5000000009</v>
      </c>
      <c r="H349" s="116">
        <v>1</v>
      </c>
      <c r="I349" s="117">
        <f t="shared" si="103"/>
        <v>5796697.5000000009</v>
      </c>
    </row>
    <row r="350" spans="1:9" ht="16">
      <c r="A350" s="118"/>
      <c r="B350" s="119" t="str">
        <f>'RAB GIK UGM'!C338</f>
        <v>Hanger</v>
      </c>
      <c r="C350" s="120"/>
      <c r="D350" s="113">
        <f>'RAB GIK UGM'!E338</f>
        <v>7</v>
      </c>
      <c r="E350" s="113">
        <f>'RAB GIK UGM'!F338</f>
        <v>1740750.0000000002</v>
      </c>
      <c r="F350" s="121">
        <v>0.11</v>
      </c>
      <c r="G350" s="115">
        <f t="shared" si="104"/>
        <v>13525627.500000004</v>
      </c>
      <c r="H350" s="116">
        <v>1</v>
      </c>
      <c r="I350" s="117">
        <f t="shared" si="103"/>
        <v>13525627.500000004</v>
      </c>
    </row>
    <row r="351" spans="1:9" ht="16">
      <c r="A351" s="118"/>
      <c r="B351" s="119" t="str">
        <f>'RAB GIK UGM'!C339</f>
        <v>Busway From LVMDP to ATS</v>
      </c>
      <c r="C351" s="120"/>
      <c r="D351" s="113">
        <f>'RAB GIK UGM'!E339</f>
        <v>0</v>
      </c>
      <c r="E351" s="113">
        <f>'RAB GIK UGM'!F339</f>
        <v>0</v>
      </c>
      <c r="F351" s="121"/>
      <c r="G351" s="115"/>
      <c r="H351" s="116"/>
      <c r="I351" s="117"/>
    </row>
    <row r="352" spans="1:9" ht="16">
      <c r="A352" s="118"/>
      <c r="B352" s="119" t="str">
        <f>'RAB GIK UGM'!C340</f>
        <v>Busway 5000 A Cu, 3P4W + PE 1000% IP54</v>
      </c>
      <c r="C352" s="120"/>
      <c r="D352" s="113">
        <f>'RAB GIK UGM'!E340</f>
        <v>0</v>
      </c>
      <c r="E352" s="113">
        <f>'RAB GIK UGM'!F340</f>
        <v>0</v>
      </c>
      <c r="F352" s="121"/>
      <c r="G352" s="115"/>
      <c r="H352" s="116"/>
      <c r="I352" s="117">
        <f t="shared" ref="I352:I356" si="105">G352*H352</f>
        <v>0</v>
      </c>
    </row>
    <row r="353" spans="1:9" ht="16">
      <c r="A353" s="118"/>
      <c r="B353" s="119" t="str">
        <f>'RAB GIK UGM'!C341</f>
        <v>Straight Length</v>
      </c>
      <c r="C353" s="120"/>
      <c r="D353" s="113">
        <f>'RAB GIK UGM'!E341</f>
        <v>13.4</v>
      </c>
      <c r="E353" s="113">
        <f>'RAB GIK UGM'!F341</f>
        <v>17407500</v>
      </c>
      <c r="F353" s="121">
        <v>0.11</v>
      </c>
      <c r="G353" s="115">
        <f t="shared" ref="G353:G356" si="106">D353*E353*(1+F353)</f>
        <v>258919155.00000003</v>
      </c>
      <c r="H353" s="116">
        <v>1</v>
      </c>
      <c r="I353" s="117">
        <f t="shared" si="105"/>
        <v>258919155.00000003</v>
      </c>
    </row>
    <row r="354" spans="1:9" ht="16">
      <c r="A354" s="118"/>
      <c r="B354" s="119" t="str">
        <f>'RAB GIK UGM'!C342</f>
        <v>Flange End</v>
      </c>
      <c r="C354" s="120"/>
      <c r="D354" s="113">
        <f>'RAB GIK UGM'!E342</f>
        <v>2</v>
      </c>
      <c r="E354" s="113">
        <f>'RAB GIK UGM'!F342</f>
        <v>10444500</v>
      </c>
      <c r="F354" s="121">
        <v>0.11</v>
      </c>
      <c r="G354" s="115">
        <f t="shared" si="106"/>
        <v>23186790.000000004</v>
      </c>
      <c r="H354" s="116">
        <v>1</v>
      </c>
      <c r="I354" s="117">
        <f t="shared" si="105"/>
        <v>23186790.000000004</v>
      </c>
    </row>
    <row r="355" spans="1:9" ht="16">
      <c r="A355" s="118"/>
      <c r="B355" s="119" t="str">
        <f>'RAB GIK UGM'!C343</f>
        <v>Elbow</v>
      </c>
      <c r="C355" s="120"/>
      <c r="D355" s="113">
        <f>'RAB GIK UGM'!E343</f>
        <v>4</v>
      </c>
      <c r="E355" s="113">
        <f>'RAB GIK UGM'!F343</f>
        <v>7543250.0000000009</v>
      </c>
      <c r="F355" s="121">
        <v>0.11</v>
      </c>
      <c r="G355" s="115">
        <f t="shared" si="106"/>
        <v>33492030.000000007</v>
      </c>
      <c r="H355" s="116">
        <v>1</v>
      </c>
      <c r="I355" s="117">
        <f t="shared" si="105"/>
        <v>33492030.000000007</v>
      </c>
    </row>
    <row r="356" spans="1:9" ht="16">
      <c r="A356" s="118"/>
      <c r="B356" s="119" t="str">
        <f>'RAB GIK UGM'!C344</f>
        <v>Hanger</v>
      </c>
      <c r="C356" s="120"/>
      <c r="D356" s="113">
        <f>'RAB GIK UGM'!E344</f>
        <v>6</v>
      </c>
      <c r="E356" s="113">
        <f>'RAB GIK UGM'!F344</f>
        <v>1740750.0000000002</v>
      </c>
      <c r="F356" s="121">
        <v>0.11</v>
      </c>
      <c r="G356" s="115">
        <f t="shared" si="106"/>
        <v>11593395.000000004</v>
      </c>
      <c r="H356" s="116">
        <v>1</v>
      </c>
      <c r="I356" s="117">
        <f t="shared" si="105"/>
        <v>11593395.000000004</v>
      </c>
    </row>
    <row r="357" spans="1:9" ht="16">
      <c r="A357" s="118"/>
      <c r="B357" s="119" t="str">
        <f>'RAB GIK UGM'!C345</f>
        <v>PENYESUAIAN PANEL EKSISTING</v>
      </c>
      <c r="C357" s="120"/>
      <c r="D357" s="113">
        <f>'RAB GIK UGM'!E345</f>
        <v>0</v>
      </c>
      <c r="E357" s="113">
        <f>'RAB GIK UGM'!F345</f>
        <v>0</v>
      </c>
      <c r="F357" s="121"/>
      <c r="G357" s="115"/>
      <c r="H357" s="116"/>
      <c r="I357" s="117">
        <f t="shared" ref="I357:I359" si="107">G357*H357</f>
        <v>0</v>
      </c>
    </row>
    <row r="358" spans="1:9" ht="16">
      <c r="A358" s="118"/>
      <c r="B358" s="119" t="str">
        <f>'RAB GIK UGM'!C346</f>
        <v>LVMDP</v>
      </c>
      <c r="C358" s="120"/>
      <c r="D358" s="113">
        <f>'RAB GIK UGM'!E346</f>
        <v>0</v>
      </c>
      <c r="E358" s="113">
        <f>'RAB GIK UGM'!F346</f>
        <v>0</v>
      </c>
      <c r="F358" s="121"/>
      <c r="G358" s="115"/>
      <c r="H358" s="116"/>
      <c r="I358" s="117">
        <f t="shared" si="107"/>
        <v>0</v>
      </c>
    </row>
    <row r="359" spans="1:9" ht="16">
      <c r="A359" s="118"/>
      <c r="B359" s="119" t="str">
        <f>'RAB GIK UGM'!C347</f>
        <v>MCCB 100 A/70 kA/3P</v>
      </c>
      <c r="C359" s="120"/>
      <c r="D359" s="113">
        <f>'RAB GIK UGM'!E347</f>
        <v>1</v>
      </c>
      <c r="E359" s="113">
        <f>'RAB GIK UGM'!F347</f>
        <v>3000000</v>
      </c>
      <c r="F359" s="121">
        <v>0.11</v>
      </c>
      <c r="G359" s="115">
        <f t="shared" ref="G359" si="108">D359*E359*(1+F359)</f>
        <v>3330000.0000000005</v>
      </c>
      <c r="H359" s="116">
        <v>1</v>
      </c>
      <c r="I359" s="117">
        <f t="shared" si="107"/>
        <v>3330000.0000000005</v>
      </c>
    </row>
    <row r="360" spans="1:9" ht="16">
      <c r="A360" s="118"/>
      <c r="B360" s="119" t="str">
        <f>'RAB GIK UGM'!C348</f>
        <v>SDP</v>
      </c>
      <c r="C360" s="120"/>
      <c r="D360" s="113">
        <f>'RAB GIK UGM'!E348</f>
        <v>0</v>
      </c>
      <c r="E360" s="113">
        <f>'RAB GIK UGM'!F348</f>
        <v>0</v>
      </c>
      <c r="F360" s="121"/>
      <c r="G360" s="115"/>
      <c r="H360" s="116"/>
      <c r="I360" s="117"/>
    </row>
    <row r="361" spans="1:9" ht="16">
      <c r="A361" s="118"/>
      <c r="B361" s="119" t="str">
        <f>'RAB GIK UGM'!C349</f>
        <v>PENYESUAIAN PANEL EKSISTING SDP.1.1</v>
      </c>
      <c r="C361" s="120"/>
      <c r="D361" s="113">
        <f>'RAB GIK UGM'!E349</f>
        <v>0</v>
      </c>
      <c r="E361" s="113">
        <f>'RAB GIK UGM'!F349</f>
        <v>0</v>
      </c>
      <c r="F361" s="121"/>
      <c r="G361" s="115"/>
      <c r="H361" s="116"/>
      <c r="I361" s="117"/>
    </row>
    <row r="362" spans="1:9" ht="16">
      <c r="A362" s="118"/>
      <c r="B362" s="119" t="str">
        <f>'RAB GIK UGM'!C350</f>
        <v>Motor Mechanism MCCB 100A (SPKLU)</v>
      </c>
      <c r="C362" s="120"/>
      <c r="D362" s="113">
        <f>'RAB GIK UGM'!E350</f>
        <v>6</v>
      </c>
      <c r="E362" s="113">
        <f>'RAB GIK UGM'!F350</f>
        <v>11000000</v>
      </c>
      <c r="F362" s="121">
        <v>0.11</v>
      </c>
      <c r="G362" s="115">
        <f t="shared" ref="G362:G363" si="109">D362*E362*(1+F362)</f>
        <v>73260000</v>
      </c>
      <c r="H362" s="116">
        <v>1</v>
      </c>
      <c r="I362" s="117">
        <f t="shared" ref="I362:I363" si="110">G362*H362</f>
        <v>73260000</v>
      </c>
    </row>
    <row r="363" spans="1:9" ht="16">
      <c r="A363" s="118"/>
      <c r="B363" s="119" t="str">
        <f>'RAB GIK UGM'!C351</f>
        <v>Shunt Trip lengkap wiring kendali dari ATS</v>
      </c>
      <c r="C363" s="120"/>
      <c r="D363" s="113">
        <f>'RAB GIK UGM'!E351</f>
        <v>6</v>
      </c>
      <c r="E363" s="113">
        <f>'RAB GIK UGM'!F351</f>
        <v>9500000</v>
      </c>
      <c r="F363" s="121">
        <v>0.11</v>
      </c>
      <c r="G363" s="115">
        <f t="shared" si="109"/>
        <v>63270000.000000007</v>
      </c>
      <c r="H363" s="116">
        <v>1</v>
      </c>
      <c r="I363" s="117">
        <f t="shared" si="110"/>
        <v>63270000.000000007</v>
      </c>
    </row>
    <row r="364" spans="1:9" ht="16">
      <c r="A364" s="118"/>
      <c r="B364" s="119" t="str">
        <f>'RAB GIK UGM'!C352</f>
        <v>PENYESUAIAN PANEL EKSISTING SDP BASEMENT</v>
      </c>
      <c r="C364" s="120"/>
      <c r="D364" s="113">
        <f>'RAB GIK UGM'!E352</f>
        <v>0</v>
      </c>
      <c r="E364" s="113">
        <f>'RAB GIK UGM'!F352</f>
        <v>0</v>
      </c>
      <c r="F364" s="121"/>
      <c r="G364" s="115"/>
      <c r="H364" s="116"/>
      <c r="I364" s="117">
        <f t="shared" ref="I364:I366" si="111">G364*H364</f>
        <v>0</v>
      </c>
    </row>
    <row r="365" spans="1:9" ht="16">
      <c r="A365" s="118"/>
      <c r="B365" s="119" t="str">
        <f>'RAB GIK UGM'!C353</f>
        <v>Motor Mechanism MCCB 100A (SPKLU)</v>
      </c>
      <c r="C365" s="120"/>
      <c r="D365" s="113">
        <f>'RAB GIK UGM'!E353</f>
        <v>6</v>
      </c>
      <c r="E365" s="113">
        <f>'RAB GIK UGM'!F353</f>
        <v>11000000</v>
      </c>
      <c r="F365" s="121">
        <v>0.11</v>
      </c>
      <c r="G365" s="115">
        <f t="shared" ref="G365:G366" si="112">D365*E365*(1+F365)</f>
        <v>73260000</v>
      </c>
      <c r="H365" s="116">
        <v>1</v>
      </c>
      <c r="I365" s="117">
        <f t="shared" si="111"/>
        <v>73260000</v>
      </c>
    </row>
    <row r="366" spans="1:9" ht="16">
      <c r="A366" s="118"/>
      <c r="B366" s="119" t="str">
        <f>'RAB GIK UGM'!C354</f>
        <v>Shunt Trip lengkap wiring kendali dari ATS</v>
      </c>
      <c r="C366" s="120"/>
      <c r="D366" s="113">
        <f>'RAB GIK UGM'!E354</f>
        <v>6</v>
      </c>
      <c r="E366" s="113">
        <f>'RAB GIK UGM'!F354</f>
        <v>9500000</v>
      </c>
      <c r="F366" s="121">
        <v>0.11</v>
      </c>
      <c r="G366" s="115">
        <f t="shared" si="112"/>
        <v>63270000.000000007</v>
      </c>
      <c r="H366" s="116">
        <v>1</v>
      </c>
      <c r="I366" s="117">
        <f t="shared" si="111"/>
        <v>63270000.000000007</v>
      </c>
    </row>
    <row r="367" spans="1:9" ht="16">
      <c r="A367" s="118"/>
      <c r="B367" s="119" t="str">
        <f>'RAB GIK UGM'!C355</f>
        <v>SDP.RETAIL</v>
      </c>
      <c r="C367" s="120"/>
      <c r="D367" s="113">
        <f>'RAB GIK UGM'!E355</f>
        <v>0</v>
      </c>
      <c r="E367" s="113">
        <f>'RAB GIK UGM'!F355</f>
        <v>0</v>
      </c>
      <c r="F367" s="121"/>
      <c r="G367" s="115"/>
      <c r="H367" s="116"/>
      <c r="I367" s="117">
        <f t="shared" ref="I367:I373" si="113">G367*H367</f>
        <v>0</v>
      </c>
    </row>
    <row r="368" spans="1:9" ht="16">
      <c r="A368" s="118"/>
      <c r="B368" s="119" t="str">
        <f>'RAB GIK UGM'!C356</f>
        <v>PENYESUAIAN PANEL EKSISTING SDP RETAIL</v>
      </c>
      <c r="C368" s="120"/>
      <c r="D368" s="113">
        <f>'RAB GIK UGM'!E356</f>
        <v>0</v>
      </c>
      <c r="E368" s="113">
        <f>'RAB GIK UGM'!F356</f>
        <v>0</v>
      </c>
      <c r="F368" s="121"/>
      <c r="G368" s="115"/>
      <c r="H368" s="116"/>
      <c r="I368" s="117">
        <f t="shared" si="113"/>
        <v>0</v>
      </c>
    </row>
    <row r="369" spans="1:9" ht="16">
      <c r="A369" s="118"/>
      <c r="B369" s="119" t="str">
        <f>'RAB GIK UGM'!C357</f>
        <v>MCCB 60A/18kA/3P</v>
      </c>
      <c r="C369" s="120"/>
      <c r="D369" s="113">
        <f>'RAB GIK UGM'!E357</f>
        <v>1</v>
      </c>
      <c r="E369" s="113">
        <f>'RAB GIK UGM'!F357</f>
        <v>1250000</v>
      </c>
      <c r="F369" s="121">
        <v>0.11</v>
      </c>
      <c r="G369" s="115">
        <f t="shared" ref="G369:G373" si="114">D369*E369*(1+F369)</f>
        <v>1387500.0000000002</v>
      </c>
      <c r="H369" s="116">
        <v>1</v>
      </c>
      <c r="I369" s="117">
        <f t="shared" si="113"/>
        <v>1387500.0000000002</v>
      </c>
    </row>
    <row r="370" spans="1:9" ht="16">
      <c r="A370" s="118"/>
      <c r="B370" s="119" t="str">
        <f>'RAB GIK UGM'!C358</f>
        <v>MCCB 160A/18kA/3P</v>
      </c>
      <c r="C370" s="120"/>
      <c r="D370" s="113">
        <f>'RAB GIK UGM'!E358</f>
        <v>1</v>
      </c>
      <c r="E370" s="113">
        <f>'RAB GIK UGM'!F358</f>
        <v>2250000</v>
      </c>
      <c r="F370" s="121">
        <v>0.11</v>
      </c>
      <c r="G370" s="115">
        <f t="shared" si="114"/>
        <v>2497500</v>
      </c>
      <c r="H370" s="116">
        <v>1</v>
      </c>
      <c r="I370" s="117">
        <f t="shared" si="113"/>
        <v>2497500</v>
      </c>
    </row>
    <row r="371" spans="1:9" ht="16">
      <c r="A371" s="118"/>
      <c r="B371" s="119" t="str">
        <f>'RAB GIK UGM'!C359</f>
        <v>CU Busbar 3x (60x5) For R, S, T,</v>
      </c>
      <c r="C371" s="120"/>
      <c r="D371" s="113">
        <f>'RAB GIK UGM'!E359</f>
        <v>1</v>
      </c>
      <c r="E371" s="113">
        <f>'RAB GIK UGM'!F359</f>
        <v>8924250</v>
      </c>
      <c r="F371" s="121">
        <v>0.11</v>
      </c>
      <c r="G371" s="115">
        <f t="shared" si="114"/>
        <v>9905917.5</v>
      </c>
      <c r="H371" s="116">
        <v>1</v>
      </c>
      <c r="I371" s="117">
        <f t="shared" si="113"/>
        <v>9905917.5</v>
      </c>
    </row>
    <row r="372" spans="1:9" ht="16">
      <c r="A372" s="118"/>
      <c r="B372" s="119" t="str">
        <f>'RAB GIK UGM'!C360</f>
        <v>CU Busbar 2x(50x5) For N</v>
      </c>
      <c r="C372" s="120"/>
      <c r="D372" s="113">
        <f>'RAB GIK UGM'!E360</f>
        <v>1</v>
      </c>
      <c r="E372" s="113">
        <f>'RAB GIK UGM'!F360</f>
        <v>5023582.5</v>
      </c>
      <c r="F372" s="121">
        <v>0.11</v>
      </c>
      <c r="G372" s="115">
        <f t="shared" si="114"/>
        <v>5576176.5750000002</v>
      </c>
      <c r="H372" s="116">
        <v>1</v>
      </c>
      <c r="I372" s="117">
        <f t="shared" si="113"/>
        <v>5576176.5750000002</v>
      </c>
    </row>
    <row r="373" spans="1:9" ht="16">
      <c r="A373" s="118"/>
      <c r="B373" s="119" t="str">
        <f>'RAB GIK UGM'!C361</f>
        <v>CU Busbar (30x5) For N</v>
      </c>
      <c r="C373" s="120"/>
      <c r="D373" s="113">
        <f>'RAB GIK UGM'!E361</f>
        <v>1</v>
      </c>
      <c r="E373" s="113">
        <f>'RAB GIK UGM'!F361</f>
        <v>1575000</v>
      </c>
      <c r="F373" s="121">
        <v>0.11</v>
      </c>
      <c r="G373" s="115">
        <f t="shared" si="114"/>
        <v>1748250.0000000002</v>
      </c>
      <c r="H373" s="116">
        <v>1</v>
      </c>
      <c r="I373" s="117">
        <f t="shared" si="113"/>
        <v>1748250.0000000002</v>
      </c>
    </row>
    <row r="374" spans="1:9" ht="16">
      <c r="A374" s="118"/>
      <c r="B374" s="119" t="str">
        <f>'RAB GIK UGM'!C362</f>
        <v>PP RETAIL 1.1</v>
      </c>
      <c r="C374" s="120"/>
      <c r="D374" s="113">
        <f>'RAB GIK UGM'!E362</f>
        <v>0</v>
      </c>
      <c r="E374" s="113">
        <f>'RAB GIK UGM'!F362</f>
        <v>0</v>
      </c>
      <c r="F374" s="121"/>
      <c r="G374" s="115"/>
      <c r="H374" s="116"/>
      <c r="I374" s="117">
        <f t="shared" ref="I374:I381" si="115">G374*H374</f>
        <v>0</v>
      </c>
    </row>
    <row r="375" spans="1:9" ht="16">
      <c r="A375" s="118"/>
      <c r="B375" s="119" t="str">
        <f>'RAB GIK UGM'!C363</f>
        <v>PENYESUAIAN PANEL EKSISTING PP RETAIL 1.1</v>
      </c>
      <c r="C375" s="120"/>
      <c r="D375" s="113">
        <f>'RAB GIK UGM'!E363</f>
        <v>0</v>
      </c>
      <c r="E375" s="113">
        <f>'RAB GIK UGM'!F363</f>
        <v>0</v>
      </c>
      <c r="F375" s="121"/>
      <c r="G375" s="115"/>
      <c r="H375" s="116"/>
      <c r="I375" s="117">
        <f t="shared" si="115"/>
        <v>0</v>
      </c>
    </row>
    <row r="376" spans="1:9" ht="16">
      <c r="A376" s="118"/>
      <c r="B376" s="119" t="str">
        <f>'RAB GIK UGM'!C364</f>
        <v>Trafo CT</v>
      </c>
      <c r="C376" s="120"/>
      <c r="D376" s="113">
        <f>'RAB GIK UGM'!E364</f>
        <v>3</v>
      </c>
      <c r="E376" s="113">
        <f>'RAB GIK UGM'!F364</f>
        <v>4000000</v>
      </c>
      <c r="F376" s="121">
        <v>0.11</v>
      </c>
      <c r="G376" s="115">
        <f t="shared" ref="G376:G381" si="116">D376*E376*(1+F376)</f>
        <v>13320000.000000002</v>
      </c>
      <c r="H376" s="116">
        <v>1</v>
      </c>
      <c r="I376" s="117">
        <f t="shared" si="115"/>
        <v>13320000.000000002</v>
      </c>
    </row>
    <row r="377" spans="1:9" ht="16">
      <c r="A377" s="118"/>
      <c r="B377" s="119" t="str">
        <f>'RAB GIK UGM'!C365</f>
        <v>MCCB 60A/36KA/3P</v>
      </c>
      <c r="C377" s="120"/>
      <c r="D377" s="113">
        <f>'RAB GIK UGM'!E365</f>
        <v>1</v>
      </c>
      <c r="E377" s="113">
        <f>'RAB GIK UGM'!F365</f>
        <v>2500000</v>
      </c>
      <c r="F377" s="121">
        <v>0.11</v>
      </c>
      <c r="G377" s="115">
        <f t="shared" si="116"/>
        <v>2775000.0000000005</v>
      </c>
      <c r="H377" s="116">
        <v>1</v>
      </c>
      <c r="I377" s="117">
        <f t="shared" si="115"/>
        <v>2775000.0000000005</v>
      </c>
    </row>
    <row r="378" spans="1:9" ht="16">
      <c r="A378" s="118"/>
      <c r="B378" s="119" t="str">
        <f>'RAB GIK UGM'!C366</f>
        <v>MCB 80A/10 KA/1P</v>
      </c>
      <c r="C378" s="120"/>
      <c r="D378" s="113">
        <f>'RAB GIK UGM'!E366</f>
        <v>1</v>
      </c>
      <c r="E378" s="113">
        <f>'RAB GIK UGM'!F366</f>
        <v>180000</v>
      </c>
      <c r="F378" s="121">
        <v>0.11</v>
      </c>
      <c r="G378" s="115">
        <f t="shared" si="116"/>
        <v>199800.00000000003</v>
      </c>
      <c r="H378" s="116">
        <v>1</v>
      </c>
      <c r="I378" s="117">
        <f t="shared" si="115"/>
        <v>199800.00000000003</v>
      </c>
    </row>
    <row r="379" spans="1:9" ht="16">
      <c r="A379" s="118"/>
      <c r="B379" s="119" t="str">
        <f>'RAB GIK UGM'!C367</f>
        <v>MCB 20A/6 KA/1P</v>
      </c>
      <c r="C379" s="120"/>
      <c r="D379" s="113">
        <f>'RAB GIK UGM'!E367</f>
        <v>1</v>
      </c>
      <c r="E379" s="113">
        <f>'RAB GIK UGM'!F367</f>
        <v>155000</v>
      </c>
      <c r="F379" s="121">
        <v>0.11</v>
      </c>
      <c r="G379" s="115">
        <f t="shared" si="116"/>
        <v>172050.00000000003</v>
      </c>
      <c r="H379" s="116">
        <v>1</v>
      </c>
      <c r="I379" s="117">
        <f t="shared" si="115"/>
        <v>172050.00000000003</v>
      </c>
    </row>
    <row r="380" spans="1:9" ht="16">
      <c r="A380" s="118"/>
      <c r="B380" s="119" t="str">
        <f>'RAB GIK UGM'!C368</f>
        <v>MCB 25A/6 KA/1P</v>
      </c>
      <c r="C380" s="120"/>
      <c r="D380" s="113">
        <f>'RAB GIK UGM'!E368</f>
        <v>1</v>
      </c>
      <c r="E380" s="113">
        <f>'RAB GIK UGM'!F368</f>
        <v>155000</v>
      </c>
      <c r="F380" s="121">
        <v>0.11</v>
      </c>
      <c r="G380" s="115">
        <f t="shared" si="116"/>
        <v>172050.00000000003</v>
      </c>
      <c r="H380" s="116">
        <v>1</v>
      </c>
      <c r="I380" s="117">
        <f t="shared" si="115"/>
        <v>172050.00000000003</v>
      </c>
    </row>
    <row r="381" spans="1:9" ht="16">
      <c r="A381" s="118"/>
      <c r="B381" s="119" t="str">
        <f>'RAB GIK UGM'!C369</f>
        <v>MC.3P 70A/NC</v>
      </c>
      <c r="C381" s="120"/>
      <c r="D381" s="113">
        <f>'RAB GIK UGM'!E369</f>
        <v>1</v>
      </c>
      <c r="E381" s="113">
        <f>'RAB GIK UGM'!F369</f>
        <v>1620000</v>
      </c>
      <c r="F381" s="121">
        <v>0.11</v>
      </c>
      <c r="G381" s="115">
        <f t="shared" si="116"/>
        <v>1798200.0000000002</v>
      </c>
      <c r="H381" s="116">
        <v>1</v>
      </c>
      <c r="I381" s="117">
        <f t="shared" si="115"/>
        <v>1798200.0000000002</v>
      </c>
    </row>
    <row r="382" spans="1:9" ht="16">
      <c r="A382" s="118"/>
      <c r="B382" s="119" t="str">
        <f>'RAB GIK UGM'!C370</f>
        <v>PENYESUAIAN PANEL METERING PP RETAIL 1.1</v>
      </c>
      <c r="C382" s="120"/>
      <c r="D382" s="113">
        <f>'RAB GIK UGM'!E370</f>
        <v>0</v>
      </c>
      <c r="E382" s="113">
        <f>'RAB GIK UGM'!F370</f>
        <v>0</v>
      </c>
      <c r="F382" s="121"/>
      <c r="G382" s="115"/>
      <c r="H382" s="116"/>
      <c r="I382" s="117"/>
    </row>
    <row r="383" spans="1:9" ht="16">
      <c r="A383" s="118"/>
      <c r="B383" s="119" t="str">
        <f>'RAB GIK UGM'!C371</f>
        <v>KWH meter 1P/100A</v>
      </c>
      <c r="C383" s="120"/>
      <c r="D383" s="113">
        <f>'RAB GIK UGM'!E371</f>
        <v>1</v>
      </c>
      <c r="E383" s="113">
        <f>'RAB GIK UGM'!F371</f>
        <v>8200000</v>
      </c>
      <c r="F383" s="121">
        <v>0.11</v>
      </c>
      <c r="G383" s="115">
        <f t="shared" ref="G383:G388" si="117">D383*E383*(1+F383)</f>
        <v>9102000</v>
      </c>
      <c r="H383" s="116">
        <v>1</v>
      </c>
      <c r="I383" s="117">
        <f t="shared" ref="I383:I388" si="118">G383*H383</f>
        <v>9102000</v>
      </c>
    </row>
    <row r="384" spans="1:9" ht="16">
      <c r="A384" s="118"/>
      <c r="B384" s="119" t="str">
        <f>'RAB GIK UGM'!C372</f>
        <v>KWH meter 1P/45A</v>
      </c>
      <c r="C384" s="120"/>
      <c r="D384" s="113">
        <f>'RAB GIK UGM'!E372</f>
        <v>8</v>
      </c>
      <c r="E384" s="113">
        <f>'RAB GIK UGM'!F372</f>
        <v>4597000</v>
      </c>
      <c r="F384" s="121">
        <v>0.11</v>
      </c>
      <c r="G384" s="115">
        <f t="shared" si="117"/>
        <v>40821360</v>
      </c>
      <c r="H384" s="116">
        <v>1</v>
      </c>
      <c r="I384" s="117">
        <f t="shared" si="118"/>
        <v>40821360</v>
      </c>
    </row>
    <row r="385" spans="1:9" ht="16">
      <c r="A385" s="126"/>
      <c r="B385" s="119" t="str">
        <f>'RAB GIK UGM'!C373</f>
        <v>MCB 32A/6 KA/1P</v>
      </c>
      <c r="C385" s="120"/>
      <c r="D385" s="113">
        <f>'RAB GIK UGM'!E373</f>
        <v>1</v>
      </c>
      <c r="E385" s="113">
        <f>'RAB GIK UGM'!F373</f>
        <v>155000</v>
      </c>
      <c r="F385" s="121">
        <v>0.11</v>
      </c>
      <c r="G385" s="115">
        <f t="shared" si="117"/>
        <v>172050.00000000003</v>
      </c>
      <c r="H385" s="116">
        <v>1</v>
      </c>
      <c r="I385" s="117">
        <f t="shared" si="118"/>
        <v>172050.00000000003</v>
      </c>
    </row>
    <row r="386" spans="1:9" ht="16">
      <c r="A386" s="1304"/>
      <c r="B386" s="119" t="str">
        <f>'RAB GIK UGM'!C374</f>
        <v>MCB 25A/6 KA/1P</v>
      </c>
      <c r="C386" s="120"/>
      <c r="D386" s="1305">
        <f>'RAB GIK UGM'!E374</f>
        <v>1</v>
      </c>
      <c r="E386" s="1305">
        <f>'RAB GIK UGM'!F374</f>
        <v>155000</v>
      </c>
      <c r="F386" s="1306">
        <v>0.11</v>
      </c>
      <c r="G386" s="1307">
        <f t="shared" si="117"/>
        <v>172050.00000000003</v>
      </c>
      <c r="H386" s="116">
        <v>1</v>
      </c>
      <c r="I386" s="117">
        <f t="shared" si="118"/>
        <v>172050.00000000003</v>
      </c>
    </row>
    <row r="387" spans="1:9" ht="16">
      <c r="A387" s="982"/>
      <c r="B387" s="119" t="str">
        <f>'RAB GIK UGM'!C375</f>
        <v>Kabel NYY 3 x 25mm2</v>
      </c>
      <c r="C387" s="120"/>
      <c r="D387" s="113">
        <f>'RAB GIK UGM'!E375</f>
        <v>2</v>
      </c>
      <c r="E387" s="113">
        <f>'RAB GIK UGM'!F375</f>
        <v>290235</v>
      </c>
      <c r="F387" s="121">
        <v>0.11</v>
      </c>
      <c r="G387" s="115">
        <f t="shared" si="117"/>
        <v>644321.70000000007</v>
      </c>
      <c r="H387" s="116">
        <v>1</v>
      </c>
      <c r="I387" s="117">
        <f t="shared" si="118"/>
        <v>644321.70000000007</v>
      </c>
    </row>
    <row r="388" spans="1:9" ht="16">
      <c r="A388" s="118"/>
      <c r="B388" s="119" t="str">
        <f>'RAB GIK UGM'!C376</f>
        <v>kabel NYY 3 x 4mm2</v>
      </c>
      <c r="C388" s="120"/>
      <c r="D388" s="113">
        <f>'RAB GIK UGM'!E376</f>
        <v>16</v>
      </c>
      <c r="E388" s="113">
        <f>'RAB GIK UGM'!F376</f>
        <v>113960</v>
      </c>
      <c r="F388" s="121">
        <v>0.11</v>
      </c>
      <c r="G388" s="115">
        <f t="shared" si="117"/>
        <v>2023929.6</v>
      </c>
      <c r="H388" s="116">
        <v>1</v>
      </c>
      <c r="I388" s="117">
        <f t="shared" si="118"/>
        <v>2023929.6</v>
      </c>
    </row>
    <row r="389" spans="1:9" ht="16">
      <c r="A389" s="118"/>
      <c r="B389" s="119" t="str">
        <f>'RAB GIK UGM'!C377</f>
        <v>PP RETAIL 1.2</v>
      </c>
      <c r="C389" s="120"/>
      <c r="D389" s="113">
        <f>'RAB GIK UGM'!E377</f>
        <v>0</v>
      </c>
      <c r="E389" s="113">
        <f>'RAB GIK UGM'!F377</f>
        <v>0</v>
      </c>
      <c r="F389" s="121"/>
      <c r="G389" s="115"/>
      <c r="H389" s="116"/>
      <c r="I389" s="117"/>
    </row>
    <row r="390" spans="1:9" ht="16">
      <c r="A390" s="118"/>
      <c r="B390" s="119" t="str">
        <f>'RAB GIK UGM'!C378</f>
        <v>PENYESUAIAN PANEL EKSISTING PP RETAIL 1.2</v>
      </c>
      <c r="C390" s="120"/>
      <c r="D390" s="113">
        <f>'RAB GIK UGM'!E378</f>
        <v>0</v>
      </c>
      <c r="E390" s="113">
        <f>'RAB GIK UGM'!F378</f>
        <v>0</v>
      </c>
      <c r="F390" s="121"/>
      <c r="G390" s="115"/>
      <c r="H390" s="116"/>
      <c r="I390" s="117">
        <f t="shared" ref="I390:I407" si="119">G390*H390</f>
        <v>0</v>
      </c>
    </row>
    <row r="391" spans="1:9" ht="16">
      <c r="A391" s="118"/>
      <c r="B391" s="119" t="str">
        <f>'RAB GIK UGM'!C379</f>
        <v>MCB 32A/6 KA/1P</v>
      </c>
      <c r="C391" s="120"/>
      <c r="D391" s="113">
        <f>'RAB GIK UGM'!E379</f>
        <v>2</v>
      </c>
      <c r="E391" s="113">
        <f>'RAB GIK UGM'!F379</f>
        <v>155000</v>
      </c>
      <c r="F391" s="121">
        <v>0.11</v>
      </c>
      <c r="G391" s="115">
        <f t="shared" ref="G391:G407" si="120">D391*E391*(1+F391)</f>
        <v>344100.00000000006</v>
      </c>
      <c r="H391" s="116">
        <v>1</v>
      </c>
      <c r="I391" s="117">
        <f t="shared" si="119"/>
        <v>344100.00000000006</v>
      </c>
    </row>
    <row r="392" spans="1:9" ht="16">
      <c r="A392" s="118"/>
      <c r="B392" s="119" t="str">
        <f>'RAB GIK UGM'!C380</f>
        <v>PENYESUAIAN PANEL METERING PP RETAIL 1.2</v>
      </c>
      <c r="C392" s="120"/>
      <c r="D392" s="113">
        <f>'RAB GIK UGM'!E380</f>
        <v>0</v>
      </c>
      <c r="E392" s="113">
        <f>'RAB GIK UGM'!F380</f>
        <v>0</v>
      </c>
      <c r="F392" s="121"/>
      <c r="G392" s="115"/>
      <c r="H392" s="116"/>
      <c r="I392" s="117">
        <f t="shared" si="119"/>
        <v>0</v>
      </c>
    </row>
    <row r="393" spans="1:9" ht="16">
      <c r="A393" s="118"/>
      <c r="B393" s="119" t="str">
        <f>'RAB GIK UGM'!C381</f>
        <v>KWH meter 1P/45A</v>
      </c>
      <c r="C393" s="120"/>
      <c r="D393" s="113">
        <f>'RAB GIK UGM'!E381</f>
        <v>8</v>
      </c>
      <c r="E393" s="113">
        <f>'RAB GIK UGM'!F381</f>
        <v>4597000</v>
      </c>
      <c r="F393" s="121">
        <v>0.11</v>
      </c>
      <c r="G393" s="115">
        <f t="shared" si="120"/>
        <v>40821360</v>
      </c>
      <c r="H393" s="116">
        <v>1</v>
      </c>
      <c r="I393" s="117">
        <f t="shared" si="119"/>
        <v>40821360</v>
      </c>
    </row>
    <row r="394" spans="1:9" ht="16">
      <c r="A394" s="118"/>
      <c r="B394" s="119" t="str">
        <f>'RAB GIK UGM'!C382</f>
        <v>kabel NYY 3 x 4mm2</v>
      </c>
      <c r="C394" s="120"/>
      <c r="D394" s="113">
        <f>'RAB GIK UGM'!E382</f>
        <v>12</v>
      </c>
      <c r="E394" s="113">
        <f>'RAB GIK UGM'!F382</f>
        <v>113960</v>
      </c>
      <c r="F394" s="121">
        <v>0.11</v>
      </c>
      <c r="G394" s="115">
        <f t="shared" si="120"/>
        <v>1517947.2000000002</v>
      </c>
      <c r="H394" s="116">
        <v>1</v>
      </c>
      <c r="I394" s="117">
        <f t="shared" si="119"/>
        <v>1517947.2000000002</v>
      </c>
    </row>
    <row r="395" spans="1:9" ht="16">
      <c r="A395" s="118"/>
      <c r="B395" s="119" t="str">
        <f>'RAB GIK UGM'!C383</f>
        <v>PP RETAIL 1.4A</v>
      </c>
      <c r="C395" s="120"/>
      <c r="D395" s="113">
        <f>'RAB GIK UGM'!E383</f>
        <v>0</v>
      </c>
      <c r="E395" s="113">
        <f>'RAB GIK UGM'!F383</f>
        <v>0</v>
      </c>
      <c r="F395" s="121"/>
      <c r="G395" s="115"/>
      <c r="H395" s="116"/>
      <c r="I395" s="117">
        <f t="shared" si="119"/>
        <v>0</v>
      </c>
    </row>
    <row r="396" spans="1:9" ht="16">
      <c r="A396" s="118"/>
      <c r="B396" s="119" t="str">
        <f>'RAB GIK UGM'!C384</f>
        <v>PENYESUAIAN PANEL EKSISTING PP RETAIL 1.4A</v>
      </c>
      <c r="C396" s="120"/>
      <c r="D396" s="113">
        <f>'RAB GIK UGM'!E384</f>
        <v>0</v>
      </c>
      <c r="E396" s="113">
        <f>'RAB GIK UGM'!F384</f>
        <v>0</v>
      </c>
      <c r="F396" s="121"/>
      <c r="G396" s="115"/>
      <c r="H396" s="116"/>
      <c r="I396" s="117">
        <f t="shared" si="119"/>
        <v>0</v>
      </c>
    </row>
    <row r="397" spans="1:9" ht="16">
      <c r="A397" s="118"/>
      <c r="B397" s="119" t="str">
        <f>'RAB GIK UGM'!C385</f>
        <v>CU Busbar 2x3x(15x3) For R, S, T,</v>
      </c>
      <c r="C397" s="120"/>
      <c r="D397" s="113">
        <f>'RAB GIK UGM'!E385</f>
        <v>1</v>
      </c>
      <c r="E397" s="113">
        <f>'RAB GIK UGM'!F385</f>
        <v>4312500</v>
      </c>
      <c r="F397" s="121">
        <v>0.11</v>
      </c>
      <c r="G397" s="115">
        <f t="shared" si="120"/>
        <v>4786875</v>
      </c>
      <c r="H397" s="116">
        <v>1</v>
      </c>
      <c r="I397" s="117">
        <f t="shared" si="119"/>
        <v>4786875</v>
      </c>
    </row>
    <row r="398" spans="1:9" ht="16">
      <c r="A398" s="118"/>
      <c r="B398" s="119" t="str">
        <f>'RAB GIK UGM'!C386</f>
        <v>CU Busbar 2x(25x3) For N</v>
      </c>
      <c r="C398" s="120"/>
      <c r="D398" s="113">
        <f>'RAB GIK UGM'!E386</f>
        <v>1</v>
      </c>
      <c r="E398" s="113">
        <f>'RAB GIK UGM'!F386</f>
        <v>2202500</v>
      </c>
      <c r="F398" s="121">
        <v>0.11</v>
      </c>
      <c r="G398" s="115">
        <f t="shared" si="120"/>
        <v>2444775</v>
      </c>
      <c r="H398" s="116">
        <v>1</v>
      </c>
      <c r="I398" s="117">
        <f t="shared" si="119"/>
        <v>2444775</v>
      </c>
    </row>
    <row r="399" spans="1:9" ht="16">
      <c r="A399" s="118"/>
      <c r="B399" s="119" t="str">
        <f>'RAB GIK UGM'!C387</f>
        <v>CU Busbar 2x(15x3) For N</v>
      </c>
      <c r="C399" s="120"/>
      <c r="D399" s="113">
        <f>'RAB GIK UGM'!E387</f>
        <v>1</v>
      </c>
      <c r="E399" s="113">
        <f>'RAB GIK UGM'!F387</f>
        <v>1437500</v>
      </c>
      <c r="F399" s="121">
        <v>0.11</v>
      </c>
      <c r="G399" s="115">
        <f t="shared" si="120"/>
        <v>1595625.0000000002</v>
      </c>
      <c r="H399" s="116">
        <v>1</v>
      </c>
      <c r="I399" s="117">
        <f t="shared" si="119"/>
        <v>1595625.0000000002</v>
      </c>
    </row>
    <row r="400" spans="1:9" ht="16">
      <c r="A400" s="118"/>
      <c r="B400" s="119" t="str">
        <f>'RAB GIK UGM'!C388</f>
        <v>Trafo CT</v>
      </c>
      <c r="C400" s="120"/>
      <c r="D400" s="113">
        <f>'RAB GIK UGM'!E388</f>
        <v>3</v>
      </c>
      <c r="E400" s="113">
        <f>'RAB GIK UGM'!F388</f>
        <v>4000000</v>
      </c>
      <c r="F400" s="121">
        <v>0.11</v>
      </c>
      <c r="G400" s="115">
        <f t="shared" si="120"/>
        <v>13320000.000000002</v>
      </c>
      <c r="H400" s="116">
        <v>1</v>
      </c>
      <c r="I400" s="117">
        <f t="shared" si="119"/>
        <v>13320000.000000002</v>
      </c>
    </row>
    <row r="401" spans="1:9" ht="16">
      <c r="A401" s="118"/>
      <c r="B401" s="119" t="str">
        <f>'RAB GIK UGM'!C389</f>
        <v>MCCB 160A/36KA/3P</v>
      </c>
      <c r="C401" s="120"/>
      <c r="D401" s="113">
        <f>'RAB GIK UGM'!E389</f>
        <v>1</v>
      </c>
      <c r="E401" s="113">
        <f>'RAB GIK UGM'!F389</f>
        <v>2900000</v>
      </c>
      <c r="F401" s="121">
        <v>0.11</v>
      </c>
      <c r="G401" s="115">
        <f t="shared" si="120"/>
        <v>3219000.0000000005</v>
      </c>
      <c r="H401" s="116">
        <v>1</v>
      </c>
      <c r="I401" s="117">
        <f t="shared" si="119"/>
        <v>3219000.0000000005</v>
      </c>
    </row>
    <row r="402" spans="1:9" ht="16">
      <c r="A402" s="118"/>
      <c r="B402" s="119" t="str">
        <f>'RAB GIK UGM'!C390</f>
        <v>MCB 32A/6 KA/1P</v>
      </c>
      <c r="C402" s="120"/>
      <c r="D402" s="113">
        <f>'RAB GIK UGM'!E390</f>
        <v>3</v>
      </c>
      <c r="E402" s="113">
        <f>'RAB GIK UGM'!F390</f>
        <v>155000</v>
      </c>
      <c r="F402" s="121">
        <v>0.11</v>
      </c>
      <c r="G402" s="115">
        <f t="shared" si="120"/>
        <v>516150.00000000006</v>
      </c>
      <c r="H402" s="116">
        <v>1</v>
      </c>
      <c r="I402" s="117">
        <f t="shared" si="119"/>
        <v>516150.00000000006</v>
      </c>
    </row>
    <row r="403" spans="1:9" ht="16">
      <c r="A403" s="118"/>
      <c r="B403" s="119" t="str">
        <f>'RAB GIK UGM'!C391</f>
        <v>MCB 25A/6 KA/1P</v>
      </c>
      <c r="C403" s="120"/>
      <c r="D403" s="113">
        <f>'RAB GIK UGM'!E391</f>
        <v>8</v>
      </c>
      <c r="E403" s="113">
        <f>'RAB GIK UGM'!F391</f>
        <v>155000</v>
      </c>
      <c r="F403" s="121">
        <v>0.11</v>
      </c>
      <c r="G403" s="115">
        <f t="shared" si="120"/>
        <v>1376400.0000000002</v>
      </c>
      <c r="H403" s="116">
        <v>1</v>
      </c>
      <c r="I403" s="117">
        <f t="shared" si="119"/>
        <v>1376400.0000000002</v>
      </c>
    </row>
    <row r="404" spans="1:9" ht="16">
      <c r="A404" s="118"/>
      <c r="B404" s="119" t="str">
        <f>'RAB GIK UGM'!C392</f>
        <v>MCB 20A/10 KA/1P</v>
      </c>
      <c r="C404" s="120"/>
      <c r="D404" s="113">
        <f>'RAB GIK UGM'!E392</f>
        <v>1</v>
      </c>
      <c r="E404" s="113">
        <f>'RAB GIK UGM'!F392</f>
        <v>180000</v>
      </c>
      <c r="F404" s="121">
        <v>0.11</v>
      </c>
      <c r="G404" s="115">
        <f t="shared" si="120"/>
        <v>199800.00000000003</v>
      </c>
      <c r="H404" s="116">
        <v>1</v>
      </c>
      <c r="I404" s="117">
        <f t="shared" si="119"/>
        <v>199800.00000000003</v>
      </c>
    </row>
    <row r="405" spans="1:9" ht="16">
      <c r="A405" s="118"/>
      <c r="B405" s="119" t="str">
        <f>'RAB GIK UGM'!C393</f>
        <v>PENYESUAIAN PANEL METERING PP RETAIL 1.4A</v>
      </c>
      <c r="C405" s="120"/>
      <c r="D405" s="113">
        <f>'RAB GIK UGM'!E393</f>
        <v>0</v>
      </c>
      <c r="E405" s="113">
        <f>'RAB GIK UGM'!F393</f>
        <v>0</v>
      </c>
      <c r="F405" s="121"/>
      <c r="G405" s="115"/>
      <c r="H405" s="116"/>
      <c r="I405" s="117">
        <f t="shared" si="119"/>
        <v>0</v>
      </c>
    </row>
    <row r="406" spans="1:9" ht="16">
      <c r="A406" s="118"/>
      <c r="B406" s="119" t="str">
        <f>'RAB GIK UGM'!C394</f>
        <v>KWH meter 1P/45A</v>
      </c>
      <c r="C406" s="120"/>
      <c r="D406" s="113">
        <f>'RAB GIK UGM'!E394</f>
        <v>18</v>
      </c>
      <c r="E406" s="113">
        <f>'RAB GIK UGM'!F394</f>
        <v>4597000</v>
      </c>
      <c r="F406" s="121">
        <v>0.11</v>
      </c>
      <c r="G406" s="115">
        <f t="shared" si="120"/>
        <v>91848060.000000015</v>
      </c>
      <c r="H406" s="116">
        <v>1</v>
      </c>
      <c r="I406" s="117">
        <f t="shared" si="119"/>
        <v>91848060.000000015</v>
      </c>
    </row>
    <row r="407" spans="1:9" ht="16">
      <c r="A407" s="118"/>
      <c r="B407" s="119" t="str">
        <f>'RAB GIK UGM'!C395</f>
        <v>kabel NYY 3 x 4mm2</v>
      </c>
      <c r="C407" s="120"/>
      <c r="D407" s="113">
        <f>'RAB GIK UGM'!E395</f>
        <v>36</v>
      </c>
      <c r="E407" s="113">
        <f>'RAB GIK UGM'!F395</f>
        <v>113960</v>
      </c>
      <c r="F407" s="121">
        <v>0.11</v>
      </c>
      <c r="G407" s="115">
        <f t="shared" si="120"/>
        <v>4553841.6000000006</v>
      </c>
      <c r="H407" s="116">
        <v>1</v>
      </c>
      <c r="I407" s="117">
        <f t="shared" si="119"/>
        <v>4553841.6000000006</v>
      </c>
    </row>
    <row r="408" spans="1:9" ht="16">
      <c r="A408" s="118"/>
      <c r="B408" s="119" t="str">
        <f>'RAB GIK UGM'!C396</f>
        <v>PP RETAIL 1.4B</v>
      </c>
      <c r="C408" s="120"/>
      <c r="D408" s="113">
        <f>'RAB GIK UGM'!E396</f>
        <v>0</v>
      </c>
      <c r="E408" s="113">
        <f>'RAB GIK UGM'!F396</f>
        <v>0</v>
      </c>
      <c r="F408" s="121"/>
      <c r="G408" s="115"/>
      <c r="H408" s="116"/>
      <c r="I408" s="117">
        <f t="shared" ref="I408:I417" si="121">G408*H408</f>
        <v>0</v>
      </c>
    </row>
    <row r="409" spans="1:9" ht="16">
      <c r="A409" s="118"/>
      <c r="B409" s="119" t="str">
        <f>'RAB GIK UGM'!C397</f>
        <v>PENYESUAIAN PANEL EKSISTING PP RETAIL 1.4B</v>
      </c>
      <c r="C409" s="120"/>
      <c r="D409" s="113">
        <f>'RAB GIK UGM'!E397</f>
        <v>0</v>
      </c>
      <c r="E409" s="113">
        <f>'RAB GIK UGM'!F397</f>
        <v>0</v>
      </c>
      <c r="F409" s="121"/>
      <c r="G409" s="115"/>
      <c r="H409" s="116"/>
      <c r="I409" s="117">
        <f t="shared" si="121"/>
        <v>0</v>
      </c>
    </row>
    <row r="410" spans="1:9" ht="16">
      <c r="A410" s="118"/>
      <c r="B410" s="119" t="str">
        <f>'RAB GIK UGM'!C398</f>
        <v>MCCB 80A/36KA/3P</v>
      </c>
      <c r="C410" s="120"/>
      <c r="D410" s="113">
        <f>'RAB GIK UGM'!E398</f>
        <v>1</v>
      </c>
      <c r="E410" s="113">
        <f>'RAB GIK UGM'!F398</f>
        <v>2500000</v>
      </c>
      <c r="F410" s="121">
        <v>0.11</v>
      </c>
      <c r="G410" s="115">
        <f t="shared" ref="G410:G417" si="122">D410*E410*(1+F410)</f>
        <v>2775000.0000000005</v>
      </c>
      <c r="H410" s="116">
        <v>1</v>
      </c>
      <c r="I410" s="117">
        <f t="shared" si="121"/>
        <v>2775000.0000000005</v>
      </c>
    </row>
    <row r="411" spans="1:9" ht="16">
      <c r="A411" s="118"/>
      <c r="B411" s="119" t="str">
        <f>'RAB GIK UGM'!C399</f>
        <v>MC.3P 80A/NC</v>
      </c>
      <c r="C411" s="120"/>
      <c r="D411" s="113">
        <f>'RAB GIK UGM'!E399</f>
        <v>1</v>
      </c>
      <c r="E411" s="113">
        <f>'RAB GIK UGM'!F399</f>
        <v>1800000</v>
      </c>
      <c r="F411" s="121">
        <v>0.11</v>
      </c>
      <c r="G411" s="115">
        <f t="shared" si="122"/>
        <v>1998000.0000000002</v>
      </c>
      <c r="H411" s="116">
        <v>1</v>
      </c>
      <c r="I411" s="117">
        <f t="shared" si="121"/>
        <v>1998000.0000000002</v>
      </c>
    </row>
    <row r="412" spans="1:9" ht="16">
      <c r="A412" s="118"/>
      <c r="B412" s="119" t="str">
        <f>'RAB GIK UGM'!C400</f>
        <v>Trafo CT</v>
      </c>
      <c r="C412" s="120"/>
      <c r="D412" s="113">
        <f>'RAB GIK UGM'!E400</f>
        <v>3</v>
      </c>
      <c r="E412" s="113">
        <f>'RAB GIK UGM'!F400</f>
        <v>4000000</v>
      </c>
      <c r="F412" s="121">
        <v>0.11</v>
      </c>
      <c r="G412" s="115">
        <f t="shared" si="122"/>
        <v>13320000.000000002</v>
      </c>
      <c r="H412" s="116">
        <v>1</v>
      </c>
      <c r="I412" s="117">
        <f t="shared" si="121"/>
        <v>13320000.000000002</v>
      </c>
    </row>
    <row r="413" spans="1:9" ht="16">
      <c r="A413" s="118"/>
      <c r="B413" s="119" t="str">
        <f>'RAB GIK UGM'!C401</f>
        <v>MCB 25A/6 KA/1P</v>
      </c>
      <c r="C413" s="120"/>
      <c r="D413" s="113">
        <f>'RAB GIK UGM'!E401</f>
        <v>5</v>
      </c>
      <c r="E413" s="113">
        <f>'RAB GIK UGM'!F401</f>
        <v>155000</v>
      </c>
      <c r="F413" s="121">
        <v>0.11</v>
      </c>
      <c r="G413" s="115">
        <f t="shared" si="122"/>
        <v>860250.00000000012</v>
      </c>
      <c r="H413" s="116">
        <v>1</v>
      </c>
      <c r="I413" s="117">
        <f t="shared" si="121"/>
        <v>860250.00000000012</v>
      </c>
    </row>
    <row r="414" spans="1:9" ht="16">
      <c r="A414" s="118"/>
      <c r="B414" s="119" t="str">
        <f>'RAB GIK UGM'!C402</f>
        <v>MCB 32A/6 KA/1P</v>
      </c>
      <c r="C414" s="120"/>
      <c r="D414" s="113">
        <f>'RAB GIK UGM'!E402</f>
        <v>3</v>
      </c>
      <c r="E414" s="113">
        <f>'RAB GIK UGM'!F402</f>
        <v>155000</v>
      </c>
      <c r="F414" s="121">
        <v>0.11</v>
      </c>
      <c r="G414" s="115">
        <f t="shared" si="122"/>
        <v>516150.00000000006</v>
      </c>
      <c r="H414" s="116">
        <v>1</v>
      </c>
      <c r="I414" s="117">
        <f t="shared" si="121"/>
        <v>516150.00000000006</v>
      </c>
    </row>
    <row r="415" spans="1:9" ht="16">
      <c r="A415" s="118"/>
      <c r="B415" s="119" t="str">
        <f>'RAB GIK UGM'!C403</f>
        <v>PENYESUAIAN PANEL METERING PP RETAIL 1.4B</v>
      </c>
      <c r="C415" s="120"/>
      <c r="D415" s="113">
        <f>'RAB GIK UGM'!E403</f>
        <v>0</v>
      </c>
      <c r="E415" s="113">
        <f>'RAB GIK UGM'!F403</f>
        <v>0</v>
      </c>
      <c r="F415" s="121"/>
      <c r="G415" s="115"/>
      <c r="H415" s="116"/>
      <c r="I415" s="117">
        <f t="shared" si="121"/>
        <v>0</v>
      </c>
    </row>
    <row r="416" spans="1:9" ht="16">
      <c r="A416" s="118"/>
      <c r="B416" s="119" t="str">
        <f>'RAB GIK UGM'!C404</f>
        <v>KWH meter 1P/45A</v>
      </c>
      <c r="C416" s="120"/>
      <c r="D416" s="113">
        <f>'RAB GIK UGM'!E404</f>
        <v>18</v>
      </c>
      <c r="E416" s="113">
        <f>'RAB GIK UGM'!F404</f>
        <v>4597000</v>
      </c>
      <c r="F416" s="121">
        <v>0.11</v>
      </c>
      <c r="G416" s="115">
        <f t="shared" si="122"/>
        <v>91848060.000000015</v>
      </c>
      <c r="H416" s="116">
        <v>1</v>
      </c>
      <c r="I416" s="117">
        <f t="shared" si="121"/>
        <v>91848060.000000015</v>
      </c>
    </row>
    <row r="417" spans="1:9" ht="16">
      <c r="A417" s="118"/>
      <c r="B417" s="119" t="str">
        <f>'RAB GIK UGM'!C405</f>
        <v>kabel NYY 3 x 4mm2</v>
      </c>
      <c r="C417" s="120"/>
      <c r="D417" s="113">
        <f>'RAB GIK UGM'!E405</f>
        <v>18</v>
      </c>
      <c r="E417" s="113">
        <f>'RAB GIK UGM'!F405</f>
        <v>113960</v>
      </c>
      <c r="F417" s="121">
        <v>0.11</v>
      </c>
      <c r="G417" s="115">
        <f t="shared" si="122"/>
        <v>2276920.8000000003</v>
      </c>
      <c r="H417" s="116">
        <v>1</v>
      </c>
      <c r="I417" s="117">
        <f t="shared" si="121"/>
        <v>2276920.8000000003</v>
      </c>
    </row>
    <row r="418" spans="1:9" ht="16">
      <c r="A418" s="118"/>
      <c r="B418" s="119" t="str">
        <f>'RAB GIK UGM'!C406</f>
        <v>PP RETAIL 2.4A</v>
      </c>
      <c r="C418" s="120"/>
      <c r="D418" s="113">
        <f>'RAB GIK UGM'!E406</f>
        <v>0</v>
      </c>
      <c r="E418" s="113">
        <f>'RAB GIK UGM'!F406</f>
        <v>0</v>
      </c>
      <c r="F418" s="121"/>
      <c r="G418" s="115"/>
      <c r="H418" s="116"/>
      <c r="I418" s="117">
        <f t="shared" ref="I418:I426" si="123">G418*H418</f>
        <v>0</v>
      </c>
    </row>
    <row r="419" spans="1:9" ht="16">
      <c r="A419" s="118"/>
      <c r="B419" s="119" t="str">
        <f>'RAB GIK UGM'!C407</f>
        <v>PENYESUAIAN PANEL EKSISTING PP RETAIL 2.4A</v>
      </c>
      <c r="C419" s="120"/>
      <c r="D419" s="113">
        <f>'RAB GIK UGM'!E407</f>
        <v>0</v>
      </c>
      <c r="E419" s="113">
        <f>'RAB GIK UGM'!F407</f>
        <v>0</v>
      </c>
      <c r="F419" s="121"/>
      <c r="G419" s="115"/>
      <c r="H419" s="116"/>
      <c r="I419" s="117">
        <f t="shared" si="123"/>
        <v>0</v>
      </c>
    </row>
    <row r="420" spans="1:9" ht="16">
      <c r="A420" s="118"/>
      <c r="B420" s="119" t="str">
        <f>'RAB GIK UGM'!C408</f>
        <v>CU Busbar 2x3x (15x3) For R, S, T,</v>
      </c>
      <c r="C420" s="120"/>
      <c r="D420" s="113">
        <f>'RAB GIK UGM'!E408</f>
        <v>1</v>
      </c>
      <c r="E420" s="113">
        <f>'RAB GIK UGM'!F408</f>
        <v>4312500</v>
      </c>
      <c r="F420" s="121">
        <v>0.11</v>
      </c>
      <c r="G420" s="115">
        <f t="shared" ref="G420:G426" si="124">D420*E420*(1+F420)</f>
        <v>4786875</v>
      </c>
      <c r="H420" s="116">
        <v>1</v>
      </c>
      <c r="I420" s="117">
        <f t="shared" si="123"/>
        <v>4786875</v>
      </c>
    </row>
    <row r="421" spans="1:9" ht="16">
      <c r="A421" s="118"/>
      <c r="B421" s="119" t="str">
        <f>'RAB GIK UGM'!C409</f>
        <v>CU Busbar 2x(25x3) For N</v>
      </c>
      <c r="C421" s="120"/>
      <c r="D421" s="113">
        <f>'RAB GIK UGM'!E409</f>
        <v>1</v>
      </c>
      <c r="E421" s="113">
        <f>'RAB GIK UGM'!F409</f>
        <v>2202500</v>
      </c>
      <c r="F421" s="121">
        <v>0.11</v>
      </c>
      <c r="G421" s="115">
        <f t="shared" si="124"/>
        <v>2444775</v>
      </c>
      <c r="H421" s="116">
        <v>1</v>
      </c>
      <c r="I421" s="117">
        <f t="shared" si="123"/>
        <v>2444775</v>
      </c>
    </row>
    <row r="422" spans="1:9" ht="16">
      <c r="A422" s="118"/>
      <c r="B422" s="119" t="str">
        <f>'RAB GIK UGM'!C410</f>
        <v>CU Busbar 2x(15x3) For N</v>
      </c>
      <c r="C422" s="120"/>
      <c r="D422" s="113">
        <f>'RAB GIK UGM'!E410</f>
        <v>1</v>
      </c>
      <c r="E422" s="113">
        <f>'RAB GIK UGM'!F410</f>
        <v>1437500</v>
      </c>
      <c r="F422" s="121">
        <v>0.11</v>
      </c>
      <c r="G422" s="115">
        <f t="shared" si="124"/>
        <v>1595625.0000000002</v>
      </c>
      <c r="H422" s="116">
        <v>1</v>
      </c>
      <c r="I422" s="117">
        <f t="shared" si="123"/>
        <v>1595625.0000000002</v>
      </c>
    </row>
    <row r="423" spans="1:9" ht="16">
      <c r="A423" s="118"/>
      <c r="B423" s="119" t="str">
        <f>'RAB GIK UGM'!C411</f>
        <v>Trafo CT</v>
      </c>
      <c r="C423" s="120"/>
      <c r="D423" s="113">
        <f>'RAB GIK UGM'!E411</f>
        <v>3</v>
      </c>
      <c r="E423" s="113">
        <f>'RAB GIK UGM'!F411</f>
        <v>4000000</v>
      </c>
      <c r="F423" s="121">
        <v>0.11</v>
      </c>
      <c r="G423" s="115">
        <f t="shared" si="124"/>
        <v>13320000.000000002</v>
      </c>
      <c r="H423" s="116">
        <v>1</v>
      </c>
      <c r="I423" s="117">
        <f t="shared" si="123"/>
        <v>13320000.000000002</v>
      </c>
    </row>
    <row r="424" spans="1:9" ht="16">
      <c r="A424" s="118"/>
      <c r="B424" s="119" t="str">
        <f>'RAB GIK UGM'!C412</f>
        <v>MCCB 160A/36KA/3P</v>
      </c>
      <c r="C424" s="120"/>
      <c r="D424" s="113">
        <f>'RAB GIK UGM'!E412</f>
        <v>1</v>
      </c>
      <c r="E424" s="113">
        <f>'RAB GIK UGM'!F412</f>
        <v>2900000</v>
      </c>
      <c r="F424" s="121">
        <v>0.11</v>
      </c>
      <c r="G424" s="115">
        <f t="shared" si="124"/>
        <v>3219000.0000000005</v>
      </c>
      <c r="H424" s="116">
        <v>1</v>
      </c>
      <c r="I424" s="117">
        <f t="shared" si="123"/>
        <v>3219000.0000000005</v>
      </c>
    </row>
    <row r="425" spans="1:9" ht="16">
      <c r="A425" s="118"/>
      <c r="B425" s="119" t="str">
        <f>'RAB GIK UGM'!C413</f>
        <v>MCB 20A/6 KA/3P</v>
      </c>
      <c r="C425" s="120"/>
      <c r="D425" s="113">
        <f>'RAB GIK UGM'!E413</f>
        <v>3</v>
      </c>
      <c r="E425" s="113">
        <f>'RAB GIK UGM'!F413</f>
        <v>600000</v>
      </c>
      <c r="F425" s="121">
        <v>0.11</v>
      </c>
      <c r="G425" s="115">
        <f t="shared" si="124"/>
        <v>1998000.0000000002</v>
      </c>
      <c r="H425" s="116">
        <v>1</v>
      </c>
      <c r="I425" s="117">
        <f t="shared" si="123"/>
        <v>1998000.0000000002</v>
      </c>
    </row>
    <row r="426" spans="1:9" ht="16">
      <c r="A426" s="118"/>
      <c r="B426" s="119" t="str">
        <f>'RAB GIK UGM'!C414</f>
        <v>MCB 25A/6 KA/3P</v>
      </c>
      <c r="C426" s="120"/>
      <c r="D426" s="113">
        <f>'RAB GIK UGM'!E414</f>
        <v>7</v>
      </c>
      <c r="E426" s="113">
        <f>'RAB GIK UGM'!F414</f>
        <v>155000</v>
      </c>
      <c r="F426" s="121">
        <v>0.11</v>
      </c>
      <c r="G426" s="115">
        <f t="shared" si="124"/>
        <v>1204350</v>
      </c>
      <c r="H426" s="116">
        <v>1</v>
      </c>
      <c r="I426" s="117">
        <f t="shared" si="123"/>
        <v>1204350</v>
      </c>
    </row>
    <row r="427" spans="1:9" ht="16">
      <c r="A427" s="118"/>
      <c r="B427" s="119" t="str">
        <f>'RAB GIK UGM'!C415</f>
        <v>PENYESUAIAN PANEL METERING PP RETAIL 2.4A</v>
      </c>
      <c r="C427" s="120"/>
      <c r="D427" s="113">
        <f>'RAB GIK UGM'!E415</f>
        <v>0</v>
      </c>
      <c r="E427" s="113">
        <f>'RAB GIK UGM'!F415</f>
        <v>0</v>
      </c>
      <c r="F427" s="121"/>
      <c r="G427" s="115"/>
      <c r="H427" s="116"/>
      <c r="I427" s="117"/>
    </row>
    <row r="428" spans="1:9" ht="16">
      <c r="A428" s="118"/>
      <c r="B428" s="119" t="str">
        <f>'RAB GIK UGM'!C416</f>
        <v>KWH meter 1P/45A</v>
      </c>
      <c r="C428" s="120"/>
      <c r="D428" s="113">
        <f>'RAB GIK UGM'!E416</f>
        <v>18</v>
      </c>
      <c r="E428" s="113">
        <f>'RAB GIK UGM'!F416</f>
        <v>4597000</v>
      </c>
      <c r="F428" s="121">
        <v>0.11</v>
      </c>
      <c r="G428" s="115">
        <f t="shared" ref="G428:G429" si="125">D428*E428*(1+F428)</f>
        <v>91848060.000000015</v>
      </c>
      <c r="H428" s="116">
        <v>1</v>
      </c>
      <c r="I428" s="117">
        <f t="shared" ref="I428:I429" si="126">G428*H428</f>
        <v>91848060.000000015</v>
      </c>
    </row>
    <row r="429" spans="1:9" ht="16">
      <c r="A429" s="118"/>
      <c r="B429" s="119" t="str">
        <f>'RAB GIK UGM'!C417</f>
        <v>kabel NYY 3 x 4mm2</v>
      </c>
      <c r="C429" s="120"/>
      <c r="D429" s="113">
        <f>'RAB GIK UGM'!E417</f>
        <v>36</v>
      </c>
      <c r="E429" s="113">
        <f>'RAB GIK UGM'!F417</f>
        <v>113960</v>
      </c>
      <c r="F429" s="121">
        <v>0.11</v>
      </c>
      <c r="G429" s="115">
        <f t="shared" si="125"/>
        <v>4553841.6000000006</v>
      </c>
      <c r="H429" s="116">
        <v>1</v>
      </c>
      <c r="I429" s="117">
        <f t="shared" si="126"/>
        <v>4553841.6000000006</v>
      </c>
    </row>
    <row r="430" spans="1:9" ht="16">
      <c r="A430" s="118"/>
      <c r="B430" s="119" t="str">
        <f>'RAB GIK UGM'!C418</f>
        <v>PP OF 2.4B</v>
      </c>
      <c r="C430" s="120"/>
      <c r="D430" s="113">
        <f>'RAB GIK UGM'!E418</f>
        <v>0</v>
      </c>
      <c r="E430" s="113">
        <f>'RAB GIK UGM'!F418</f>
        <v>0</v>
      </c>
      <c r="F430" s="121"/>
      <c r="G430" s="115"/>
      <c r="H430" s="116"/>
      <c r="I430" s="117">
        <f t="shared" ref="I430:I439" si="127">G430*H430</f>
        <v>0</v>
      </c>
    </row>
    <row r="431" spans="1:9" ht="16">
      <c r="A431" s="118"/>
      <c r="B431" s="119" t="str">
        <f>'RAB GIK UGM'!C419</f>
        <v>PENYESUAIAN PANEL EKSISTING PP RETAIL 2.4B</v>
      </c>
      <c r="C431" s="120"/>
      <c r="D431" s="113">
        <f>'RAB GIK UGM'!E419</f>
        <v>0</v>
      </c>
      <c r="E431" s="113">
        <f>'RAB GIK UGM'!F419</f>
        <v>0</v>
      </c>
      <c r="F431" s="121"/>
      <c r="G431" s="115"/>
      <c r="H431" s="116"/>
      <c r="I431" s="117">
        <f t="shared" si="127"/>
        <v>0</v>
      </c>
    </row>
    <row r="432" spans="1:9" ht="16">
      <c r="A432" s="118"/>
      <c r="B432" s="119" t="str">
        <f>'RAB GIK UGM'!C420</f>
        <v>MCB 40A/6 KA/3P</v>
      </c>
      <c r="C432" s="120"/>
      <c r="D432" s="113">
        <f>'RAB GIK UGM'!E420</f>
        <v>1</v>
      </c>
      <c r="E432" s="113">
        <f>'RAB GIK UGM'!F420</f>
        <v>600000</v>
      </c>
      <c r="F432" s="121">
        <v>0.11</v>
      </c>
      <c r="G432" s="115">
        <f t="shared" ref="G432:G439" si="128">D432*E432*(1+F432)</f>
        <v>666000.00000000012</v>
      </c>
      <c r="H432" s="116">
        <v>1</v>
      </c>
      <c r="I432" s="117">
        <f t="shared" si="127"/>
        <v>666000.00000000012</v>
      </c>
    </row>
    <row r="433" spans="1:9" ht="16">
      <c r="A433" s="118"/>
      <c r="B433" s="119" t="str">
        <f>'RAB GIK UGM'!C421</f>
        <v>MCB 60A/6 KA/3P</v>
      </c>
      <c r="C433" s="120"/>
      <c r="D433" s="113">
        <f>'RAB GIK UGM'!E421</f>
        <v>1</v>
      </c>
      <c r="E433" s="113">
        <f>'RAB GIK UGM'!F421</f>
        <v>600000</v>
      </c>
      <c r="F433" s="121">
        <v>0.11</v>
      </c>
      <c r="G433" s="115">
        <f t="shared" si="128"/>
        <v>666000.00000000012</v>
      </c>
      <c r="H433" s="116">
        <v>1</v>
      </c>
      <c r="I433" s="117">
        <f t="shared" si="127"/>
        <v>666000.00000000012</v>
      </c>
    </row>
    <row r="434" spans="1:9" ht="16">
      <c r="A434" s="118"/>
      <c r="B434" s="119" t="str">
        <f>'RAB GIK UGM'!C422</f>
        <v>MCB 50A/6 KA/3P</v>
      </c>
      <c r="C434" s="120"/>
      <c r="D434" s="113">
        <f>'RAB GIK UGM'!E422</f>
        <v>2</v>
      </c>
      <c r="E434" s="113">
        <f>'RAB GIK UGM'!F422</f>
        <v>600000</v>
      </c>
      <c r="F434" s="121">
        <v>0.11</v>
      </c>
      <c r="G434" s="115">
        <f t="shared" si="128"/>
        <v>1332000.0000000002</v>
      </c>
      <c r="H434" s="116">
        <v>1</v>
      </c>
      <c r="I434" s="117">
        <f t="shared" si="127"/>
        <v>1332000.0000000002</v>
      </c>
    </row>
    <row r="435" spans="1:9" ht="16">
      <c r="A435" s="118"/>
      <c r="B435" s="119" t="str">
        <f>'RAB GIK UGM'!C423</f>
        <v>MCB 32A/6 KA/3P</v>
      </c>
      <c r="C435" s="120"/>
      <c r="D435" s="113">
        <f>'RAB GIK UGM'!E423</f>
        <v>5</v>
      </c>
      <c r="E435" s="113">
        <f>'RAB GIK UGM'!F423</f>
        <v>600000</v>
      </c>
      <c r="F435" s="121">
        <v>0.11</v>
      </c>
      <c r="G435" s="115">
        <f t="shared" si="128"/>
        <v>3330000.0000000005</v>
      </c>
      <c r="H435" s="116">
        <v>1</v>
      </c>
      <c r="I435" s="117">
        <f t="shared" si="127"/>
        <v>3330000.0000000005</v>
      </c>
    </row>
    <row r="436" spans="1:9" ht="16">
      <c r="A436" s="118"/>
      <c r="B436" s="119" t="str">
        <f>'RAB GIK UGM'!C424</f>
        <v>PENYESUAIAN PANEL METERING PP RETAIL 2.4B</v>
      </c>
      <c r="C436" s="120"/>
      <c r="D436" s="113">
        <f>'RAB GIK UGM'!E424</f>
        <v>0</v>
      </c>
      <c r="E436" s="113">
        <f>'RAB GIK UGM'!F424</f>
        <v>0</v>
      </c>
      <c r="F436" s="121"/>
      <c r="G436" s="115"/>
      <c r="H436" s="116"/>
      <c r="I436" s="117">
        <f t="shared" si="127"/>
        <v>0</v>
      </c>
    </row>
    <row r="437" spans="1:9" ht="16">
      <c r="A437" s="118"/>
      <c r="B437" s="119" t="str">
        <f>'RAB GIK UGM'!C425</f>
        <v>KWH meter 1P/45A</v>
      </c>
      <c r="C437" s="120"/>
      <c r="D437" s="113">
        <f>'RAB GIK UGM'!E425</f>
        <v>9</v>
      </c>
      <c r="E437" s="113">
        <f>'RAB GIK UGM'!F425</f>
        <v>4597000</v>
      </c>
      <c r="F437" s="121">
        <v>0.11</v>
      </c>
      <c r="G437" s="115">
        <f t="shared" si="128"/>
        <v>45924030.000000007</v>
      </c>
      <c r="H437" s="116">
        <v>1</v>
      </c>
      <c r="I437" s="117">
        <f t="shared" si="127"/>
        <v>45924030.000000007</v>
      </c>
    </row>
    <row r="438" spans="1:9" ht="16">
      <c r="A438" s="118"/>
      <c r="B438" s="119" t="str">
        <f>'RAB GIK UGM'!C426</f>
        <v>kabel NYY 3 x 4mm2</v>
      </c>
      <c r="C438" s="120"/>
      <c r="D438" s="113">
        <f>'RAB GIK UGM'!E426</f>
        <v>12</v>
      </c>
      <c r="E438" s="113">
        <f>'RAB GIK UGM'!F426</f>
        <v>113960</v>
      </c>
      <c r="F438" s="121">
        <v>0.11</v>
      </c>
      <c r="G438" s="115">
        <f t="shared" si="128"/>
        <v>1517947.2000000002</v>
      </c>
      <c r="H438" s="116">
        <v>1</v>
      </c>
      <c r="I438" s="117">
        <f t="shared" si="127"/>
        <v>1517947.2000000002</v>
      </c>
    </row>
    <row r="439" spans="1:9" ht="16">
      <c r="A439" s="118"/>
      <c r="B439" s="119" t="str">
        <f>'RAB GIK UGM'!C427</f>
        <v>Kabel NYY 3 x 6 mm2</v>
      </c>
      <c r="C439" s="120"/>
      <c r="D439" s="113">
        <f>'RAB GIK UGM'!E427</f>
        <v>6</v>
      </c>
      <c r="E439" s="113">
        <f>'RAB GIK UGM'!F427</f>
        <v>143550</v>
      </c>
      <c r="F439" s="121">
        <v>0.11</v>
      </c>
      <c r="G439" s="115">
        <f t="shared" si="128"/>
        <v>956043.00000000012</v>
      </c>
      <c r="H439" s="116">
        <v>1</v>
      </c>
      <c r="I439" s="117">
        <f t="shared" si="127"/>
        <v>956043.00000000012</v>
      </c>
    </row>
    <row r="440" spans="1:9" ht="16">
      <c r="A440" s="118"/>
      <c r="B440" s="119" t="str">
        <f>'RAB GIK UGM'!C428</f>
        <v>PENAMBAHAN PANEL</v>
      </c>
      <c r="C440" s="120"/>
      <c r="D440" s="113">
        <f>'RAB GIK UGM'!E428</f>
        <v>0</v>
      </c>
      <c r="E440" s="113">
        <f>'RAB GIK UGM'!F428</f>
        <v>0</v>
      </c>
      <c r="F440" s="121"/>
      <c r="G440" s="115"/>
      <c r="H440" s="116"/>
      <c r="I440" s="117"/>
    </row>
    <row r="441" spans="1:9" ht="16">
      <c r="A441" s="118"/>
      <c r="B441" s="119" t="str">
        <f>'RAB GIK UGM'!C429</f>
        <v>PANEL PP RETAIL 1.4A (1)</v>
      </c>
      <c r="C441" s="120"/>
      <c r="D441" s="113">
        <f>'RAB GIK UGM'!E429</f>
        <v>0</v>
      </c>
      <c r="E441" s="113">
        <f>'RAB GIK UGM'!F429</f>
        <v>0</v>
      </c>
      <c r="F441" s="121"/>
      <c r="G441" s="115"/>
      <c r="H441" s="116"/>
      <c r="I441" s="117"/>
    </row>
    <row r="442" spans="1:9" ht="16">
      <c r="A442" s="118"/>
      <c r="B442" s="119" t="str">
        <f>'RAB GIK UGM'!C430</f>
        <v>Box Panel</v>
      </c>
      <c r="C442" s="120"/>
      <c r="D442" s="113">
        <f>'RAB GIK UGM'!E430</f>
        <v>1</v>
      </c>
      <c r="E442" s="113">
        <f>'RAB GIK UGM'!F430</f>
        <v>1590602</v>
      </c>
      <c r="F442" s="121">
        <v>0.11</v>
      </c>
      <c r="G442" s="115">
        <f t="shared" ref="G442:G459" si="129">D442*E442*(1+F442)</f>
        <v>1765568.2200000002</v>
      </c>
      <c r="H442" s="116">
        <v>1</v>
      </c>
      <c r="I442" s="117">
        <f t="shared" ref="I442:I459" si="130">G442*H442</f>
        <v>1765568.2200000002</v>
      </c>
    </row>
    <row r="443" spans="1:9" ht="16">
      <c r="A443" s="118"/>
      <c r="B443" s="119" t="str">
        <f>'RAB GIK UGM'!C431</f>
        <v>MCCB 160A/36KA/3P</v>
      </c>
      <c r="C443" s="120"/>
      <c r="D443" s="113">
        <f>'RAB GIK UGM'!E431</f>
        <v>1</v>
      </c>
      <c r="E443" s="113">
        <f>'RAB GIK UGM'!F431</f>
        <v>2900000</v>
      </c>
      <c r="F443" s="121">
        <v>0.11</v>
      </c>
      <c r="G443" s="115">
        <f t="shared" si="129"/>
        <v>3219000.0000000005</v>
      </c>
      <c r="H443" s="116">
        <v>1</v>
      </c>
      <c r="I443" s="117">
        <f t="shared" si="130"/>
        <v>3219000.0000000005</v>
      </c>
    </row>
    <row r="444" spans="1:9" ht="16">
      <c r="A444" s="118"/>
      <c r="B444" s="119" t="str">
        <f>'RAB GIK UGM'!C432</f>
        <v>MC.3P 200A/NC</v>
      </c>
      <c r="C444" s="120"/>
      <c r="D444" s="113">
        <f>'RAB GIK UGM'!E432</f>
        <v>1</v>
      </c>
      <c r="E444" s="113">
        <f>'RAB GIK UGM'!F432</f>
        <v>2265000</v>
      </c>
      <c r="F444" s="121">
        <v>0.11</v>
      </c>
      <c r="G444" s="115">
        <f t="shared" si="129"/>
        <v>2514150</v>
      </c>
      <c r="H444" s="116">
        <v>1</v>
      </c>
      <c r="I444" s="117">
        <f t="shared" si="130"/>
        <v>2514150</v>
      </c>
    </row>
    <row r="445" spans="1:9" ht="16">
      <c r="A445" s="118"/>
      <c r="B445" s="119" t="str">
        <f>'RAB GIK UGM'!C433</f>
        <v>MCB 16A/6 KA/1P</v>
      </c>
      <c r="C445" s="120"/>
      <c r="D445" s="113">
        <f>'RAB GIK UGM'!E433</f>
        <v>7</v>
      </c>
      <c r="E445" s="113">
        <f>'RAB GIK UGM'!F433</f>
        <v>155000</v>
      </c>
      <c r="F445" s="121">
        <v>0.11</v>
      </c>
      <c r="G445" s="115">
        <f t="shared" si="129"/>
        <v>1204350</v>
      </c>
      <c r="H445" s="116">
        <v>1</v>
      </c>
      <c r="I445" s="117">
        <f t="shared" si="130"/>
        <v>1204350</v>
      </c>
    </row>
    <row r="446" spans="1:9" ht="16">
      <c r="A446" s="118"/>
      <c r="B446" s="119" t="str">
        <f>'RAB GIK UGM'!C434</f>
        <v>MCB 20A/10 KA/1P</v>
      </c>
      <c r="C446" s="120"/>
      <c r="D446" s="113">
        <f>'RAB GIK UGM'!E434</f>
        <v>5</v>
      </c>
      <c r="E446" s="113">
        <f>'RAB GIK UGM'!F434</f>
        <v>180000</v>
      </c>
      <c r="F446" s="121">
        <v>0.11</v>
      </c>
      <c r="G446" s="115">
        <f t="shared" si="129"/>
        <v>999000.00000000012</v>
      </c>
      <c r="H446" s="116">
        <v>1</v>
      </c>
      <c r="I446" s="117">
        <f t="shared" si="130"/>
        <v>999000.00000000012</v>
      </c>
    </row>
    <row r="447" spans="1:9" ht="16">
      <c r="A447" s="118"/>
      <c r="B447" s="119" t="str">
        <f>'RAB GIK UGM'!C435</f>
        <v>MCB 25A/6 KA/1P</v>
      </c>
      <c r="C447" s="120"/>
      <c r="D447" s="113">
        <f>'RAB GIK UGM'!E435</f>
        <v>4</v>
      </c>
      <c r="E447" s="113">
        <f>'RAB GIK UGM'!F435</f>
        <v>155000</v>
      </c>
      <c r="F447" s="121">
        <v>0.11</v>
      </c>
      <c r="G447" s="115">
        <f t="shared" si="129"/>
        <v>688200.00000000012</v>
      </c>
      <c r="H447" s="116">
        <v>1</v>
      </c>
      <c r="I447" s="117">
        <f t="shared" si="130"/>
        <v>688200.00000000012</v>
      </c>
    </row>
    <row r="448" spans="1:9" ht="16">
      <c r="A448" s="118"/>
      <c r="B448" s="119" t="str">
        <f>'RAB GIK UGM'!C436</f>
        <v>MCB 32A/6 KA/1P</v>
      </c>
      <c r="C448" s="120"/>
      <c r="D448" s="113">
        <f>'RAB GIK UGM'!E436</f>
        <v>1</v>
      </c>
      <c r="E448" s="113">
        <f>'RAB GIK UGM'!F436</f>
        <v>155000</v>
      </c>
      <c r="F448" s="121">
        <v>0.11</v>
      </c>
      <c r="G448" s="115">
        <f t="shared" si="129"/>
        <v>172050.00000000003</v>
      </c>
      <c r="H448" s="116">
        <v>1</v>
      </c>
      <c r="I448" s="117">
        <f t="shared" si="130"/>
        <v>172050.00000000003</v>
      </c>
    </row>
    <row r="449" spans="1:9" ht="16">
      <c r="A449" s="118"/>
      <c r="B449" s="119" t="str">
        <f>'RAB GIK UGM'!C437</f>
        <v>MCB 40A/6 KA/1P</v>
      </c>
      <c r="C449" s="120"/>
      <c r="D449" s="113">
        <f>'RAB GIK UGM'!E437</f>
        <v>2</v>
      </c>
      <c r="E449" s="113">
        <f>'RAB GIK UGM'!F437</f>
        <v>155000</v>
      </c>
      <c r="F449" s="121">
        <v>0.11</v>
      </c>
      <c r="G449" s="115">
        <f t="shared" si="129"/>
        <v>344100.00000000006</v>
      </c>
      <c r="H449" s="116">
        <v>1</v>
      </c>
      <c r="I449" s="117">
        <f t="shared" si="130"/>
        <v>344100.00000000006</v>
      </c>
    </row>
    <row r="450" spans="1:9" ht="16">
      <c r="A450" s="118"/>
      <c r="B450" s="119" t="str">
        <f>'RAB GIK UGM'!C438</f>
        <v>MCB 60A/6 KA/1P</v>
      </c>
      <c r="C450" s="120"/>
      <c r="D450" s="113">
        <f>'RAB GIK UGM'!E438</f>
        <v>1</v>
      </c>
      <c r="E450" s="113">
        <f>'RAB GIK UGM'!F438</f>
        <v>155000</v>
      </c>
      <c r="F450" s="121">
        <v>0.11</v>
      </c>
      <c r="G450" s="115">
        <f t="shared" si="129"/>
        <v>172050.00000000003</v>
      </c>
      <c r="H450" s="116">
        <v>1</v>
      </c>
      <c r="I450" s="117">
        <f t="shared" si="130"/>
        <v>172050.00000000003</v>
      </c>
    </row>
    <row r="451" spans="1:9" ht="16">
      <c r="A451" s="118"/>
      <c r="B451" s="119" t="str">
        <f>'RAB GIK UGM'!C439</f>
        <v>Digital Power Meter c/w asesories</v>
      </c>
      <c r="C451" s="120"/>
      <c r="D451" s="113">
        <f>'RAB GIK UGM'!E439</f>
        <v>1</v>
      </c>
      <c r="E451" s="113">
        <f>'RAB GIK UGM'!F439</f>
        <v>4455000</v>
      </c>
      <c r="F451" s="121">
        <v>0.11</v>
      </c>
      <c r="G451" s="115">
        <f t="shared" si="129"/>
        <v>4945050</v>
      </c>
      <c r="H451" s="116">
        <v>1</v>
      </c>
      <c r="I451" s="117">
        <f t="shared" si="130"/>
        <v>4945050</v>
      </c>
    </row>
    <row r="452" spans="1:9" ht="16">
      <c r="A452" s="118"/>
      <c r="B452" s="119" t="str">
        <f>'RAB GIK UGM'!C440</f>
        <v>CU Busbar 3x(20x5) For R, S, T,</v>
      </c>
      <c r="C452" s="120"/>
      <c r="D452" s="113">
        <f>'RAB GIK UGM'!E440</f>
        <v>1</v>
      </c>
      <c r="E452" s="113">
        <f>'RAB GIK UGM'!F440</f>
        <v>3468750</v>
      </c>
      <c r="F452" s="121">
        <v>0.11</v>
      </c>
      <c r="G452" s="115">
        <f t="shared" si="129"/>
        <v>3850312.5000000005</v>
      </c>
      <c r="H452" s="116">
        <v>1</v>
      </c>
      <c r="I452" s="117">
        <f t="shared" si="130"/>
        <v>3850312.5000000005</v>
      </c>
    </row>
    <row r="453" spans="1:9" ht="16">
      <c r="A453" s="118"/>
      <c r="B453" s="119" t="str">
        <f>'RAB GIK UGM'!C441</f>
        <v>CU Busbar (30x5) For N</v>
      </c>
      <c r="C453" s="120"/>
      <c r="D453" s="113">
        <f>'RAB GIK UGM'!E441</f>
        <v>1</v>
      </c>
      <c r="E453" s="113">
        <f>'RAB GIK UGM'!F441</f>
        <v>1575000</v>
      </c>
      <c r="F453" s="121">
        <v>0.11</v>
      </c>
      <c r="G453" s="115">
        <f t="shared" si="129"/>
        <v>1748250.0000000002</v>
      </c>
      <c r="H453" s="116">
        <v>1</v>
      </c>
      <c r="I453" s="117">
        <f t="shared" si="130"/>
        <v>1748250.0000000002</v>
      </c>
    </row>
    <row r="454" spans="1:9" ht="16">
      <c r="A454" s="118"/>
      <c r="B454" s="119" t="str">
        <f>'RAB GIK UGM'!C442</f>
        <v>CU Busbar (20x5) For N</v>
      </c>
      <c r="C454" s="120"/>
      <c r="D454" s="113">
        <f>'RAB GIK UGM'!E442</f>
        <v>1</v>
      </c>
      <c r="E454" s="113">
        <f>'RAB GIK UGM'!F442</f>
        <v>1156250</v>
      </c>
      <c r="F454" s="121">
        <v>0.11</v>
      </c>
      <c r="G454" s="115">
        <f t="shared" si="129"/>
        <v>1283437.5</v>
      </c>
      <c r="H454" s="116">
        <v>1</v>
      </c>
      <c r="I454" s="117">
        <f t="shared" si="130"/>
        <v>1283437.5</v>
      </c>
    </row>
    <row r="455" spans="1:9" ht="16">
      <c r="A455" s="118"/>
      <c r="B455" s="119" t="str">
        <f>'RAB GIK UGM'!C443</f>
        <v>Sekering 4 A</v>
      </c>
      <c r="C455" s="120"/>
      <c r="D455" s="113">
        <f>'RAB GIK UGM'!E443</f>
        <v>3</v>
      </c>
      <c r="E455" s="113">
        <f>'RAB GIK UGM'!F443</f>
        <v>70000</v>
      </c>
      <c r="F455" s="121">
        <v>0.11</v>
      </c>
      <c r="G455" s="115">
        <f t="shared" si="129"/>
        <v>233100.00000000003</v>
      </c>
      <c r="H455" s="116">
        <v>1</v>
      </c>
      <c r="I455" s="117">
        <f t="shared" si="130"/>
        <v>233100.00000000003</v>
      </c>
    </row>
    <row r="456" spans="1:9" ht="16">
      <c r="A456" s="118"/>
      <c r="B456" s="119" t="str">
        <f>'RAB GIK UGM'!C444</f>
        <v>Lampu tanda</v>
      </c>
      <c r="C456" s="120"/>
      <c r="D456" s="113">
        <f>'RAB GIK UGM'!E444</f>
        <v>3</v>
      </c>
      <c r="E456" s="113">
        <f>'RAB GIK UGM'!F444</f>
        <v>185680.00000000003</v>
      </c>
      <c r="F456" s="121">
        <v>0.11</v>
      </c>
      <c r="G456" s="115">
        <f t="shared" si="129"/>
        <v>618314.40000000014</v>
      </c>
      <c r="H456" s="116">
        <v>1</v>
      </c>
      <c r="I456" s="117">
        <f t="shared" si="130"/>
        <v>618314.40000000014</v>
      </c>
    </row>
    <row r="457" spans="1:9" ht="16">
      <c r="A457" s="118"/>
      <c r="B457" s="119" t="str">
        <f>'RAB GIK UGM'!C445</f>
        <v>Trafo CT</v>
      </c>
      <c r="C457" s="120"/>
      <c r="D457" s="113">
        <f>'RAB GIK UGM'!E445</f>
        <v>3</v>
      </c>
      <c r="E457" s="113">
        <f>'RAB GIK UGM'!F445</f>
        <v>4000000</v>
      </c>
      <c r="F457" s="121">
        <v>0.11</v>
      </c>
      <c r="G457" s="115">
        <f t="shared" si="129"/>
        <v>13320000.000000002</v>
      </c>
      <c r="H457" s="116">
        <v>1</v>
      </c>
      <c r="I457" s="117">
        <f t="shared" si="130"/>
        <v>13320000.000000002</v>
      </c>
    </row>
    <row r="458" spans="1:9" ht="16">
      <c r="A458" s="118"/>
      <c r="B458" s="119" t="str">
        <f>'RAB GIK UGM'!C446</f>
        <v>Inspection Lamp TL LED 9 Watt</v>
      </c>
      <c r="C458" s="120"/>
      <c r="D458" s="113">
        <f>'RAB GIK UGM'!E446</f>
        <v>1</v>
      </c>
      <c r="E458" s="113">
        <f>'RAB GIK UGM'!F446</f>
        <v>104445.00000000001</v>
      </c>
      <c r="F458" s="121">
        <v>0.11</v>
      </c>
      <c r="G458" s="115">
        <f t="shared" si="129"/>
        <v>115933.95000000003</v>
      </c>
      <c r="H458" s="116">
        <v>1</v>
      </c>
      <c r="I458" s="117">
        <f t="shared" si="130"/>
        <v>115933.95000000003</v>
      </c>
    </row>
    <row r="459" spans="1:9" ht="16">
      <c r="A459" s="118"/>
      <c r="B459" s="119" t="str">
        <f>'RAB GIK UGM'!C447</f>
        <v>KWH meter 1P/45A</v>
      </c>
      <c r="C459" s="120"/>
      <c r="D459" s="113">
        <f>'RAB GIK UGM'!E447</f>
        <v>15</v>
      </c>
      <c r="E459" s="113">
        <f>'RAB GIK UGM'!F447</f>
        <v>4597000</v>
      </c>
      <c r="F459" s="121">
        <v>0.11</v>
      </c>
      <c r="G459" s="115">
        <f t="shared" si="129"/>
        <v>76540050</v>
      </c>
      <c r="H459" s="116">
        <v>1</v>
      </c>
      <c r="I459" s="117">
        <f t="shared" si="130"/>
        <v>76540050</v>
      </c>
    </row>
    <row r="460" spans="1:9" ht="16">
      <c r="A460" s="118"/>
      <c r="B460" s="119" t="str">
        <f>'RAB GIK UGM'!C448</f>
        <v>PANEL PP RETAIL 1.4B (1)</v>
      </c>
      <c r="C460" s="120"/>
      <c r="D460" s="113">
        <f>'RAB GIK UGM'!E448</f>
        <v>0</v>
      </c>
      <c r="E460" s="113">
        <f>'RAB GIK UGM'!F448</f>
        <v>0</v>
      </c>
      <c r="F460" s="121"/>
      <c r="G460" s="115"/>
      <c r="H460" s="116"/>
      <c r="I460" s="117">
        <f t="shared" ref="I460:I472" si="131">G460*H460</f>
        <v>0</v>
      </c>
    </row>
    <row r="461" spans="1:9" ht="16">
      <c r="A461" s="118"/>
      <c r="B461" s="119" t="str">
        <f>'RAB GIK UGM'!C449</f>
        <v>Box Panel</v>
      </c>
      <c r="C461" s="120"/>
      <c r="D461" s="113">
        <f>'RAB GIK UGM'!E449</f>
        <v>1</v>
      </c>
      <c r="E461" s="113">
        <f>'RAB GIK UGM'!F449</f>
        <v>1818091.4500000002</v>
      </c>
      <c r="F461" s="121">
        <v>0.11</v>
      </c>
      <c r="G461" s="115">
        <f t="shared" ref="G461:G472" si="132">D461*E461*(1+F461)</f>
        <v>2018081.5095000004</v>
      </c>
      <c r="H461" s="116">
        <v>1</v>
      </c>
      <c r="I461" s="117">
        <f t="shared" si="131"/>
        <v>2018081.5095000004</v>
      </c>
    </row>
    <row r="462" spans="1:9" ht="16">
      <c r="A462" s="118"/>
      <c r="B462" s="119" t="str">
        <f>'RAB GIK UGM'!C450</f>
        <v>MCCB 80A/36KA/3P</v>
      </c>
      <c r="C462" s="120"/>
      <c r="D462" s="113">
        <f>'RAB GIK UGM'!E450</f>
        <v>1</v>
      </c>
      <c r="E462" s="113">
        <f>'RAB GIK UGM'!F450</f>
        <v>2500000</v>
      </c>
      <c r="F462" s="121">
        <v>0.11</v>
      </c>
      <c r="G462" s="115">
        <f t="shared" si="132"/>
        <v>2775000.0000000005</v>
      </c>
      <c r="H462" s="116">
        <v>1</v>
      </c>
      <c r="I462" s="117">
        <f t="shared" si="131"/>
        <v>2775000.0000000005</v>
      </c>
    </row>
    <row r="463" spans="1:9" ht="16">
      <c r="A463" s="118"/>
      <c r="B463" s="119" t="str">
        <f>'RAB GIK UGM'!C451</f>
        <v>MCB 16A/6 KA/1P</v>
      </c>
      <c r="C463" s="120"/>
      <c r="D463" s="113">
        <f>'RAB GIK UGM'!E451</f>
        <v>14</v>
      </c>
      <c r="E463" s="113">
        <f>'RAB GIK UGM'!F451</f>
        <v>155000</v>
      </c>
      <c r="F463" s="121">
        <v>0.11</v>
      </c>
      <c r="G463" s="115">
        <f t="shared" si="132"/>
        <v>2408700</v>
      </c>
      <c r="H463" s="116">
        <v>1</v>
      </c>
      <c r="I463" s="117">
        <f t="shared" si="131"/>
        <v>2408700</v>
      </c>
    </row>
    <row r="464" spans="1:9" ht="16">
      <c r="A464" s="118"/>
      <c r="B464" s="119" t="str">
        <f>'RAB GIK UGM'!C452</f>
        <v>Digital Power Meter c/w asesories</v>
      </c>
      <c r="C464" s="120"/>
      <c r="D464" s="113">
        <f>'RAB GIK UGM'!E452</f>
        <v>1</v>
      </c>
      <c r="E464" s="113">
        <f>'RAB GIK UGM'!F452</f>
        <v>4455000</v>
      </c>
      <c r="F464" s="121">
        <v>0.11</v>
      </c>
      <c r="G464" s="115">
        <f t="shared" si="132"/>
        <v>4945050</v>
      </c>
      <c r="H464" s="116">
        <v>1</v>
      </c>
      <c r="I464" s="117">
        <f t="shared" si="131"/>
        <v>4945050</v>
      </c>
    </row>
    <row r="465" spans="1:9" ht="16">
      <c r="A465" s="118"/>
      <c r="B465" s="119" t="str">
        <f>'RAB GIK UGM'!C453</f>
        <v>CU Busbar 3x(15x3) For R, S, T,</v>
      </c>
      <c r="C465" s="120"/>
      <c r="D465" s="113">
        <f>'RAB GIK UGM'!E453</f>
        <v>1</v>
      </c>
      <c r="E465" s="113">
        <f>'RAB GIK UGM'!F453</f>
        <v>2156250</v>
      </c>
      <c r="F465" s="121">
        <v>0.11</v>
      </c>
      <c r="G465" s="115">
        <f t="shared" si="132"/>
        <v>2393437.5</v>
      </c>
      <c r="H465" s="116">
        <v>1</v>
      </c>
      <c r="I465" s="117">
        <f t="shared" si="131"/>
        <v>2393437.5</v>
      </c>
    </row>
    <row r="466" spans="1:9" ht="16">
      <c r="A466" s="118"/>
      <c r="B466" s="119" t="str">
        <f>'RAB GIK UGM'!C454</f>
        <v>CU Busbar (25x3) For N</v>
      </c>
      <c r="C466" s="120"/>
      <c r="D466" s="113">
        <f>'RAB GIK UGM'!E454</f>
        <v>1</v>
      </c>
      <c r="E466" s="113">
        <f>'RAB GIK UGM'!F454</f>
        <v>1101250</v>
      </c>
      <c r="F466" s="121">
        <v>0.11</v>
      </c>
      <c r="G466" s="115">
        <f t="shared" si="132"/>
        <v>1222387.5</v>
      </c>
      <c r="H466" s="116">
        <v>1</v>
      </c>
      <c r="I466" s="117">
        <f t="shared" si="131"/>
        <v>1222387.5</v>
      </c>
    </row>
    <row r="467" spans="1:9" ht="16">
      <c r="A467" s="118"/>
      <c r="B467" s="119" t="str">
        <f>'RAB GIK UGM'!C455</f>
        <v>CU Busbar (15x3) For N</v>
      </c>
      <c r="C467" s="120"/>
      <c r="D467" s="113">
        <f>'RAB GIK UGM'!E455</f>
        <v>1</v>
      </c>
      <c r="E467" s="113">
        <f>'RAB GIK UGM'!F455</f>
        <v>718750</v>
      </c>
      <c r="F467" s="121">
        <v>0.11</v>
      </c>
      <c r="G467" s="115">
        <f t="shared" si="132"/>
        <v>797812.50000000012</v>
      </c>
      <c r="H467" s="116">
        <v>1</v>
      </c>
      <c r="I467" s="117">
        <f t="shared" si="131"/>
        <v>797812.50000000012</v>
      </c>
    </row>
    <row r="468" spans="1:9" ht="16">
      <c r="A468" s="118"/>
      <c r="B468" s="119" t="str">
        <f>'RAB GIK UGM'!C456</f>
        <v>Sekering 4 A</v>
      </c>
      <c r="C468" s="120"/>
      <c r="D468" s="113">
        <f>'RAB GIK UGM'!E456</f>
        <v>3</v>
      </c>
      <c r="E468" s="113">
        <f>'RAB GIK UGM'!F456</f>
        <v>70000</v>
      </c>
      <c r="F468" s="121">
        <v>0.11</v>
      </c>
      <c r="G468" s="115">
        <f t="shared" si="132"/>
        <v>233100.00000000003</v>
      </c>
      <c r="H468" s="116">
        <v>1</v>
      </c>
      <c r="I468" s="117">
        <f t="shared" si="131"/>
        <v>233100.00000000003</v>
      </c>
    </row>
    <row r="469" spans="1:9" ht="16">
      <c r="A469" s="118"/>
      <c r="B469" s="119" t="str">
        <f>'RAB GIK UGM'!C457</f>
        <v>Lampu tanda</v>
      </c>
      <c r="C469" s="120"/>
      <c r="D469" s="113">
        <f>'RAB GIK UGM'!E457</f>
        <v>3</v>
      </c>
      <c r="E469" s="113">
        <f>'RAB GIK UGM'!F457</f>
        <v>185680.00000000003</v>
      </c>
      <c r="F469" s="121">
        <v>0.11</v>
      </c>
      <c r="G469" s="115">
        <f t="shared" si="132"/>
        <v>618314.40000000014</v>
      </c>
      <c r="H469" s="116">
        <v>1</v>
      </c>
      <c r="I469" s="117">
        <f t="shared" si="131"/>
        <v>618314.40000000014</v>
      </c>
    </row>
    <row r="470" spans="1:9" ht="16">
      <c r="A470" s="118"/>
      <c r="B470" s="119" t="str">
        <f>'RAB GIK UGM'!C458</f>
        <v>Trafo CT</v>
      </c>
      <c r="C470" s="120"/>
      <c r="D470" s="113">
        <f>'RAB GIK UGM'!E458</f>
        <v>3</v>
      </c>
      <c r="E470" s="113">
        <f>'RAB GIK UGM'!F458</f>
        <v>4000000</v>
      </c>
      <c r="F470" s="121">
        <v>0.11</v>
      </c>
      <c r="G470" s="115">
        <f t="shared" si="132"/>
        <v>13320000.000000002</v>
      </c>
      <c r="H470" s="116">
        <v>1</v>
      </c>
      <c r="I470" s="117">
        <f t="shared" si="131"/>
        <v>13320000.000000002</v>
      </c>
    </row>
    <row r="471" spans="1:9" ht="16">
      <c r="A471" s="118"/>
      <c r="B471" s="119" t="str">
        <f>'RAB GIK UGM'!C459</f>
        <v>Inspection Lamp TL LED 9 Watt</v>
      </c>
      <c r="C471" s="120"/>
      <c r="D471" s="113">
        <f>'RAB GIK UGM'!E459</f>
        <v>1</v>
      </c>
      <c r="E471" s="113">
        <f>'RAB GIK UGM'!F459</f>
        <v>104445.00000000001</v>
      </c>
      <c r="F471" s="121">
        <v>0.11</v>
      </c>
      <c r="G471" s="115">
        <f t="shared" si="132"/>
        <v>115933.95000000003</v>
      </c>
      <c r="H471" s="116">
        <v>1</v>
      </c>
      <c r="I471" s="117">
        <f t="shared" si="131"/>
        <v>115933.95000000003</v>
      </c>
    </row>
    <row r="472" spans="1:9" ht="16">
      <c r="A472" s="118"/>
      <c r="B472" s="119" t="str">
        <f>'RAB GIK UGM'!C460</f>
        <v>KWH meter 1P/45A</v>
      </c>
      <c r="C472" s="120"/>
      <c r="D472" s="113">
        <f>'RAB GIK UGM'!E460</f>
        <v>9</v>
      </c>
      <c r="E472" s="113">
        <f>'RAB GIK UGM'!F460</f>
        <v>4597000</v>
      </c>
      <c r="F472" s="121">
        <v>0.11</v>
      </c>
      <c r="G472" s="115">
        <f t="shared" si="132"/>
        <v>45924030.000000007</v>
      </c>
      <c r="H472" s="116">
        <v>1</v>
      </c>
      <c r="I472" s="117">
        <f t="shared" si="131"/>
        <v>45924030.000000007</v>
      </c>
    </row>
    <row r="473" spans="1:9" ht="16">
      <c r="A473" s="118"/>
      <c r="B473" s="119" t="str">
        <f>'RAB GIK UGM'!C461</f>
        <v>PANEL PP RETAIL 2.4A (1)</v>
      </c>
      <c r="C473" s="120"/>
      <c r="D473" s="113">
        <f>'RAB GIK UGM'!E461</f>
        <v>0</v>
      </c>
      <c r="E473" s="113">
        <f>'RAB GIK UGM'!F461</f>
        <v>0</v>
      </c>
      <c r="F473" s="121"/>
      <c r="G473" s="115"/>
      <c r="H473" s="116"/>
      <c r="I473" s="117"/>
    </row>
    <row r="474" spans="1:9" ht="16">
      <c r="A474" s="118"/>
      <c r="B474" s="119" t="str">
        <f>'RAB GIK UGM'!C462</f>
        <v>Box Panel</v>
      </c>
      <c r="C474" s="120"/>
      <c r="D474" s="113">
        <f>'RAB GIK UGM'!E462</f>
        <v>1</v>
      </c>
      <c r="E474" s="113">
        <f>'RAB GIK UGM'!F462</f>
        <v>1546574.25</v>
      </c>
      <c r="F474" s="121">
        <v>0.11</v>
      </c>
      <c r="G474" s="115">
        <f t="shared" ref="G474:G487" si="133">D474*E474*(1+F474)</f>
        <v>1716697.4175000002</v>
      </c>
      <c r="H474" s="116">
        <v>1</v>
      </c>
      <c r="I474" s="117">
        <f t="shared" ref="I474:I487" si="134">G474*H474</f>
        <v>1716697.4175000002</v>
      </c>
    </row>
    <row r="475" spans="1:9" ht="16">
      <c r="A475" s="118"/>
      <c r="B475" s="119" t="str">
        <f>'RAB GIK UGM'!C463</f>
        <v>MCCB 200A/36KA/3P</v>
      </c>
      <c r="C475" s="120"/>
      <c r="D475" s="113">
        <f>'RAB GIK UGM'!E463</f>
        <v>1</v>
      </c>
      <c r="E475" s="113">
        <f>'RAB GIK UGM'!F463</f>
        <v>3900000</v>
      </c>
      <c r="F475" s="121">
        <v>0.11</v>
      </c>
      <c r="G475" s="115">
        <f t="shared" si="133"/>
        <v>4329000</v>
      </c>
      <c r="H475" s="116">
        <v>1</v>
      </c>
      <c r="I475" s="117">
        <f t="shared" si="134"/>
        <v>4329000</v>
      </c>
    </row>
    <row r="476" spans="1:9" ht="16">
      <c r="A476" s="118"/>
      <c r="B476" s="119" t="str">
        <f>'RAB GIK UGM'!C464</f>
        <v>MC.3P 200A/NC</v>
      </c>
      <c r="C476" s="120"/>
      <c r="D476" s="113">
        <f>'RAB GIK UGM'!E464</f>
        <v>1</v>
      </c>
      <c r="E476" s="113">
        <f>'RAB GIK UGM'!F464</f>
        <v>2265000</v>
      </c>
      <c r="F476" s="121">
        <v>0.11</v>
      </c>
      <c r="G476" s="115">
        <f t="shared" si="133"/>
        <v>2514150</v>
      </c>
      <c r="H476" s="116">
        <v>1</v>
      </c>
      <c r="I476" s="117">
        <f t="shared" si="134"/>
        <v>2514150</v>
      </c>
    </row>
    <row r="477" spans="1:9" ht="16">
      <c r="A477" s="118"/>
      <c r="B477" s="119" t="str">
        <f>'RAB GIK UGM'!C465</f>
        <v>MCB 25A/6 KA/1P</v>
      </c>
      <c r="C477" s="120"/>
      <c r="D477" s="113">
        <f>'RAB GIK UGM'!E465</f>
        <v>5</v>
      </c>
      <c r="E477" s="113">
        <f>'RAB GIK UGM'!F465</f>
        <v>155000</v>
      </c>
      <c r="F477" s="121">
        <v>0.11</v>
      </c>
      <c r="G477" s="115">
        <f t="shared" si="133"/>
        <v>860250.00000000012</v>
      </c>
      <c r="H477" s="116">
        <v>1</v>
      </c>
      <c r="I477" s="117">
        <f t="shared" si="134"/>
        <v>860250.00000000012</v>
      </c>
    </row>
    <row r="478" spans="1:9" ht="16">
      <c r="A478" s="118"/>
      <c r="B478" s="119" t="str">
        <f>'RAB GIK UGM'!C466</f>
        <v>MCB 32A/6 KA/1P</v>
      </c>
      <c r="C478" s="120"/>
      <c r="D478" s="113">
        <f>'RAB GIK UGM'!E466</f>
        <v>3</v>
      </c>
      <c r="E478" s="113">
        <f>'RAB GIK UGM'!F466</f>
        <v>155000</v>
      </c>
      <c r="F478" s="121">
        <v>0.11</v>
      </c>
      <c r="G478" s="115">
        <f t="shared" si="133"/>
        <v>516150.00000000006</v>
      </c>
      <c r="H478" s="116">
        <v>1</v>
      </c>
      <c r="I478" s="117">
        <f t="shared" si="134"/>
        <v>516150.00000000006</v>
      </c>
    </row>
    <row r="479" spans="1:9" ht="16">
      <c r="A479" s="118"/>
      <c r="B479" s="119" t="str">
        <f>'RAB GIK UGM'!C467</f>
        <v>Digital Power Meter c/w asesories</v>
      </c>
      <c r="C479" s="120"/>
      <c r="D479" s="113">
        <f>'RAB GIK UGM'!E467</f>
        <v>1</v>
      </c>
      <c r="E479" s="113">
        <f>'RAB GIK UGM'!F467</f>
        <v>4455000</v>
      </c>
      <c r="F479" s="121">
        <v>0.11</v>
      </c>
      <c r="G479" s="115">
        <f t="shared" si="133"/>
        <v>4945050</v>
      </c>
      <c r="H479" s="116">
        <v>1</v>
      </c>
      <c r="I479" s="117">
        <f t="shared" si="134"/>
        <v>4945050</v>
      </c>
    </row>
    <row r="480" spans="1:9" ht="16">
      <c r="A480" s="118"/>
      <c r="B480" s="119" t="str">
        <f>'RAB GIK UGM'!C468</f>
        <v>CU Busbar 3x(20x5) For R, S, T,</v>
      </c>
      <c r="C480" s="120"/>
      <c r="D480" s="113">
        <f>'RAB GIK UGM'!E468</f>
        <v>1</v>
      </c>
      <c r="E480" s="113">
        <f>'RAB GIK UGM'!F468</f>
        <v>3468750</v>
      </c>
      <c r="F480" s="121">
        <v>0.11</v>
      </c>
      <c r="G480" s="115">
        <f t="shared" si="133"/>
        <v>3850312.5000000005</v>
      </c>
      <c r="H480" s="116">
        <v>1</v>
      </c>
      <c r="I480" s="117">
        <f t="shared" si="134"/>
        <v>3850312.5000000005</v>
      </c>
    </row>
    <row r="481" spans="1:9" ht="16">
      <c r="A481" s="118"/>
      <c r="B481" s="119" t="str">
        <f>'RAB GIK UGM'!C469</f>
        <v>CU Busbar (30x5) For N</v>
      </c>
      <c r="C481" s="120"/>
      <c r="D481" s="113">
        <f>'RAB GIK UGM'!E469</f>
        <v>1</v>
      </c>
      <c r="E481" s="113">
        <f>'RAB GIK UGM'!F469</f>
        <v>1575000</v>
      </c>
      <c r="F481" s="121">
        <v>0.11</v>
      </c>
      <c r="G481" s="115">
        <f t="shared" si="133"/>
        <v>1748250.0000000002</v>
      </c>
      <c r="H481" s="116">
        <v>1</v>
      </c>
      <c r="I481" s="117">
        <f t="shared" si="134"/>
        <v>1748250.0000000002</v>
      </c>
    </row>
    <row r="482" spans="1:9" ht="16">
      <c r="A482" s="118"/>
      <c r="B482" s="119" t="str">
        <f>'RAB GIK UGM'!C470</f>
        <v>CU Busbar (20x5) For N</v>
      </c>
      <c r="C482" s="120"/>
      <c r="D482" s="113">
        <f>'RAB GIK UGM'!E470</f>
        <v>1</v>
      </c>
      <c r="E482" s="113">
        <f>'RAB GIK UGM'!F470</f>
        <v>1156250</v>
      </c>
      <c r="F482" s="121">
        <v>0.11</v>
      </c>
      <c r="G482" s="115">
        <f t="shared" si="133"/>
        <v>1283437.5</v>
      </c>
      <c r="H482" s="116">
        <v>1</v>
      </c>
      <c r="I482" s="117">
        <f t="shared" si="134"/>
        <v>1283437.5</v>
      </c>
    </row>
    <row r="483" spans="1:9" ht="16">
      <c r="A483" s="118"/>
      <c r="B483" s="119" t="str">
        <f>'RAB GIK UGM'!C471</f>
        <v>Sekering 4 A</v>
      </c>
      <c r="C483" s="120"/>
      <c r="D483" s="113">
        <f>'RAB GIK UGM'!E471</f>
        <v>3</v>
      </c>
      <c r="E483" s="113">
        <f>'RAB GIK UGM'!F471</f>
        <v>70000</v>
      </c>
      <c r="F483" s="121">
        <v>0.11</v>
      </c>
      <c r="G483" s="115">
        <f t="shared" si="133"/>
        <v>233100.00000000003</v>
      </c>
      <c r="H483" s="116">
        <v>1</v>
      </c>
      <c r="I483" s="117">
        <f t="shared" si="134"/>
        <v>233100.00000000003</v>
      </c>
    </row>
    <row r="484" spans="1:9" ht="16">
      <c r="A484" s="118"/>
      <c r="B484" s="119" t="str">
        <f>'RAB GIK UGM'!C472</f>
        <v>Lampu tanda</v>
      </c>
      <c r="C484" s="120"/>
      <c r="D484" s="113">
        <f>'RAB GIK UGM'!E472</f>
        <v>3</v>
      </c>
      <c r="E484" s="113">
        <f>'RAB GIK UGM'!F472</f>
        <v>185680.00000000003</v>
      </c>
      <c r="F484" s="121">
        <v>0.11</v>
      </c>
      <c r="G484" s="115">
        <f t="shared" si="133"/>
        <v>618314.40000000014</v>
      </c>
      <c r="H484" s="116">
        <v>1</v>
      </c>
      <c r="I484" s="117">
        <f t="shared" si="134"/>
        <v>618314.40000000014</v>
      </c>
    </row>
    <row r="485" spans="1:9" ht="16">
      <c r="A485" s="118"/>
      <c r="B485" s="119" t="str">
        <f>'RAB GIK UGM'!C473</f>
        <v>Trafo CT</v>
      </c>
      <c r="C485" s="120"/>
      <c r="D485" s="113">
        <f>'RAB GIK UGM'!E473</f>
        <v>3</v>
      </c>
      <c r="E485" s="113">
        <f>'RAB GIK UGM'!F473</f>
        <v>4000000</v>
      </c>
      <c r="F485" s="121">
        <v>0.11</v>
      </c>
      <c r="G485" s="115">
        <f t="shared" si="133"/>
        <v>13320000.000000002</v>
      </c>
      <c r="H485" s="116">
        <v>1</v>
      </c>
      <c r="I485" s="117">
        <f t="shared" si="134"/>
        <v>13320000.000000002</v>
      </c>
    </row>
    <row r="486" spans="1:9" ht="16">
      <c r="A486" s="118"/>
      <c r="B486" s="119" t="str">
        <f>'RAB GIK UGM'!C474</f>
        <v>Inspection Lamp TL LED 9 Watt</v>
      </c>
      <c r="C486" s="120"/>
      <c r="D486" s="113">
        <f>'RAB GIK UGM'!E474</f>
        <v>1</v>
      </c>
      <c r="E486" s="113">
        <f>'RAB GIK UGM'!F474</f>
        <v>104445.00000000001</v>
      </c>
      <c r="F486" s="121">
        <v>0.11</v>
      </c>
      <c r="G486" s="115">
        <f t="shared" si="133"/>
        <v>115933.95000000003</v>
      </c>
      <c r="H486" s="116">
        <v>1</v>
      </c>
      <c r="I486" s="117">
        <f t="shared" si="134"/>
        <v>115933.95000000003</v>
      </c>
    </row>
    <row r="487" spans="1:9" ht="16">
      <c r="A487" s="118"/>
      <c r="B487" s="119" t="str">
        <f>'RAB GIK UGM'!C475</f>
        <v>KWH meter 3P/63A</v>
      </c>
      <c r="C487" s="120"/>
      <c r="D487" s="113">
        <f>'RAB GIK UGM'!E475</f>
        <v>15</v>
      </c>
      <c r="E487" s="113">
        <f>'RAB GIK UGM'!F475</f>
        <v>5680000</v>
      </c>
      <c r="F487" s="121">
        <v>0.11</v>
      </c>
      <c r="G487" s="115">
        <f t="shared" si="133"/>
        <v>94572000.000000015</v>
      </c>
      <c r="H487" s="116">
        <v>1</v>
      </c>
      <c r="I487" s="117">
        <f t="shared" si="134"/>
        <v>94572000.000000015</v>
      </c>
    </row>
    <row r="488" spans="1:9" ht="16">
      <c r="A488" s="118"/>
      <c r="B488" s="119" t="str">
        <f>'RAB GIK UGM'!C476</f>
        <v>PANEL PP RETAIL 2.4B (1)</v>
      </c>
      <c r="C488" s="120"/>
      <c r="D488" s="113">
        <f>'RAB GIK UGM'!E476</f>
        <v>0</v>
      </c>
      <c r="E488" s="113">
        <f>'RAB GIK UGM'!F476</f>
        <v>0</v>
      </c>
      <c r="F488" s="121"/>
      <c r="G488" s="115"/>
      <c r="H488" s="116"/>
      <c r="I488" s="117">
        <f t="shared" ref="I488:I503" si="135">G488*H488</f>
        <v>0</v>
      </c>
    </row>
    <row r="489" spans="1:9" ht="16">
      <c r="A489" s="118"/>
      <c r="B489" s="119" t="str">
        <f>'RAB GIK UGM'!C477</f>
        <v>Box Panel</v>
      </c>
      <c r="C489" s="120"/>
      <c r="D489" s="113">
        <f>'RAB GIK UGM'!E477</f>
        <v>1</v>
      </c>
      <c r="E489" s="113">
        <f>'RAB GIK UGM'!F477</f>
        <v>1833205.125</v>
      </c>
      <c r="F489" s="121">
        <v>0.11</v>
      </c>
      <c r="G489" s="115">
        <f t="shared" ref="G489:G503" si="136">D489*E489*(1+F489)</f>
        <v>2034857.6887500002</v>
      </c>
      <c r="H489" s="116">
        <v>1</v>
      </c>
      <c r="I489" s="117">
        <f t="shared" si="135"/>
        <v>2034857.6887500002</v>
      </c>
    </row>
    <row r="490" spans="1:9" ht="16">
      <c r="A490" s="118"/>
      <c r="B490" s="119" t="str">
        <f>'RAB GIK UGM'!C478</f>
        <v>MCCB 80A/10KA/3P</v>
      </c>
      <c r="C490" s="120"/>
      <c r="D490" s="113">
        <f>'RAB GIK UGM'!E478</f>
        <v>1</v>
      </c>
      <c r="E490" s="113">
        <f>'RAB GIK UGM'!F478</f>
        <v>600000</v>
      </c>
      <c r="F490" s="121">
        <v>0.11</v>
      </c>
      <c r="G490" s="115">
        <f t="shared" si="136"/>
        <v>666000.00000000012</v>
      </c>
      <c r="H490" s="116">
        <v>1</v>
      </c>
      <c r="I490" s="117">
        <f t="shared" si="135"/>
        <v>666000.00000000012</v>
      </c>
    </row>
    <row r="491" spans="1:9" ht="16">
      <c r="A491" s="118"/>
      <c r="B491" s="119" t="str">
        <f>'RAB GIK UGM'!C479</f>
        <v>MC.3P 80A/NC</v>
      </c>
      <c r="C491" s="120"/>
      <c r="D491" s="113">
        <f>'RAB GIK UGM'!E479</f>
        <v>1</v>
      </c>
      <c r="E491" s="113">
        <f>'RAB GIK UGM'!F479</f>
        <v>1800000</v>
      </c>
      <c r="F491" s="121">
        <v>0.11</v>
      </c>
      <c r="G491" s="115">
        <f t="shared" si="136"/>
        <v>1998000.0000000002</v>
      </c>
      <c r="H491" s="116">
        <v>1</v>
      </c>
      <c r="I491" s="117">
        <f t="shared" si="135"/>
        <v>1998000.0000000002</v>
      </c>
    </row>
    <row r="492" spans="1:9" ht="16">
      <c r="A492" s="118"/>
      <c r="B492" s="119" t="str">
        <f>'RAB GIK UGM'!C480</f>
        <v>MCB 16A/4,5 KA/1P</v>
      </c>
      <c r="C492" s="120"/>
      <c r="D492" s="113">
        <f>'RAB GIK UGM'!E480</f>
        <v>1</v>
      </c>
      <c r="E492" s="113">
        <f>'RAB GIK UGM'!F480</f>
        <v>148000</v>
      </c>
      <c r="F492" s="121">
        <v>0.11</v>
      </c>
      <c r="G492" s="115">
        <f t="shared" si="136"/>
        <v>164280</v>
      </c>
      <c r="H492" s="116">
        <v>1</v>
      </c>
      <c r="I492" s="117">
        <f t="shared" si="135"/>
        <v>164280</v>
      </c>
    </row>
    <row r="493" spans="1:9" ht="16">
      <c r="A493" s="118"/>
      <c r="B493" s="119" t="str">
        <f>'RAB GIK UGM'!C481</f>
        <v>MCB 25A/4,5 KA/1P</v>
      </c>
      <c r="C493" s="120"/>
      <c r="D493" s="113">
        <f>'RAB GIK UGM'!E481</f>
        <v>3</v>
      </c>
      <c r="E493" s="113">
        <f>'RAB GIK UGM'!F481</f>
        <v>148000</v>
      </c>
      <c r="F493" s="121">
        <v>0.11</v>
      </c>
      <c r="G493" s="115">
        <f t="shared" si="136"/>
        <v>492840.00000000006</v>
      </c>
      <c r="H493" s="116">
        <v>1</v>
      </c>
      <c r="I493" s="117">
        <f t="shared" si="135"/>
        <v>492840.00000000006</v>
      </c>
    </row>
    <row r="494" spans="1:9" ht="16">
      <c r="A494" s="118"/>
      <c r="B494" s="119" t="str">
        <f>'RAB GIK UGM'!C482</f>
        <v>MCB 32A/4,5 KA/1P</v>
      </c>
      <c r="C494" s="120"/>
      <c r="D494" s="113">
        <f>'RAB GIK UGM'!E482</f>
        <v>1</v>
      </c>
      <c r="E494" s="113">
        <f>'RAB GIK UGM'!F482</f>
        <v>148000</v>
      </c>
      <c r="F494" s="121">
        <v>0.11</v>
      </c>
      <c r="G494" s="115">
        <f t="shared" si="136"/>
        <v>164280</v>
      </c>
      <c r="H494" s="116">
        <v>1</v>
      </c>
      <c r="I494" s="117">
        <f t="shared" si="135"/>
        <v>164280</v>
      </c>
    </row>
    <row r="495" spans="1:9" ht="16">
      <c r="A495" s="118"/>
      <c r="B495" s="119" t="str">
        <f>'RAB GIK UGM'!C483</f>
        <v>Digital Power Meter c/w asesories</v>
      </c>
      <c r="C495" s="120"/>
      <c r="D495" s="113">
        <f>'RAB GIK UGM'!E483</f>
        <v>1</v>
      </c>
      <c r="E495" s="113">
        <f>'RAB GIK UGM'!F483</f>
        <v>4455000</v>
      </c>
      <c r="F495" s="121">
        <v>0.11</v>
      </c>
      <c r="G495" s="115">
        <f t="shared" si="136"/>
        <v>4945050</v>
      </c>
      <c r="H495" s="116">
        <v>1</v>
      </c>
      <c r="I495" s="117">
        <f t="shared" si="135"/>
        <v>4945050</v>
      </c>
    </row>
    <row r="496" spans="1:9" ht="16">
      <c r="A496" s="118"/>
      <c r="B496" s="119" t="str">
        <f>'RAB GIK UGM'!C484</f>
        <v>CU Busbar 3x(15x3) For R, S, T,</v>
      </c>
      <c r="C496" s="120"/>
      <c r="D496" s="113">
        <f>'RAB GIK UGM'!E484</f>
        <v>1</v>
      </c>
      <c r="E496" s="113">
        <f>'RAB GIK UGM'!F484</f>
        <v>2156250</v>
      </c>
      <c r="F496" s="121">
        <v>0.11</v>
      </c>
      <c r="G496" s="115">
        <f t="shared" si="136"/>
        <v>2393437.5</v>
      </c>
      <c r="H496" s="116">
        <v>1</v>
      </c>
      <c r="I496" s="117">
        <f t="shared" si="135"/>
        <v>2393437.5</v>
      </c>
    </row>
    <row r="497" spans="1:9" ht="16">
      <c r="A497" s="118"/>
      <c r="B497" s="119" t="str">
        <f>'RAB GIK UGM'!C485</f>
        <v>CU Busbar (25x3) For N</v>
      </c>
      <c r="C497" s="120"/>
      <c r="D497" s="113">
        <f>'RAB GIK UGM'!E485</f>
        <v>1</v>
      </c>
      <c r="E497" s="113">
        <f>'RAB GIK UGM'!F485</f>
        <v>1101250</v>
      </c>
      <c r="F497" s="121">
        <v>0.11</v>
      </c>
      <c r="G497" s="115">
        <f t="shared" si="136"/>
        <v>1222387.5</v>
      </c>
      <c r="H497" s="116">
        <v>1</v>
      </c>
      <c r="I497" s="117">
        <f t="shared" si="135"/>
        <v>1222387.5</v>
      </c>
    </row>
    <row r="498" spans="1:9" ht="16">
      <c r="A498" s="118"/>
      <c r="B498" s="119" t="str">
        <f>'RAB GIK UGM'!C486</f>
        <v>CU Busbar (15x3) For N</v>
      </c>
      <c r="C498" s="120"/>
      <c r="D498" s="113">
        <f>'RAB GIK UGM'!E486</f>
        <v>1</v>
      </c>
      <c r="E498" s="113">
        <f>'RAB GIK UGM'!F486</f>
        <v>718750</v>
      </c>
      <c r="F498" s="121">
        <v>0.11</v>
      </c>
      <c r="G498" s="115">
        <f t="shared" si="136"/>
        <v>797812.50000000012</v>
      </c>
      <c r="H498" s="116">
        <v>1</v>
      </c>
      <c r="I498" s="117">
        <f t="shared" si="135"/>
        <v>797812.50000000012</v>
      </c>
    </row>
    <row r="499" spans="1:9" ht="16">
      <c r="A499" s="118"/>
      <c r="B499" s="119" t="str">
        <f>'RAB GIK UGM'!C487</f>
        <v>Sekering 4 A</v>
      </c>
      <c r="C499" s="120"/>
      <c r="D499" s="113">
        <f>'RAB GIK UGM'!E487</f>
        <v>3</v>
      </c>
      <c r="E499" s="113">
        <f>'RAB GIK UGM'!F487</f>
        <v>70000</v>
      </c>
      <c r="F499" s="121">
        <v>0.11</v>
      </c>
      <c r="G499" s="115">
        <f t="shared" si="136"/>
        <v>233100.00000000003</v>
      </c>
      <c r="H499" s="116">
        <v>1</v>
      </c>
      <c r="I499" s="117">
        <f t="shared" si="135"/>
        <v>233100.00000000003</v>
      </c>
    </row>
    <row r="500" spans="1:9" ht="16">
      <c r="A500" s="118"/>
      <c r="B500" s="119" t="str">
        <f>'RAB GIK UGM'!C488</f>
        <v>Lampu tanda</v>
      </c>
      <c r="C500" s="120"/>
      <c r="D500" s="113">
        <f>'RAB GIK UGM'!E488</f>
        <v>3</v>
      </c>
      <c r="E500" s="113">
        <f>'RAB GIK UGM'!F488</f>
        <v>185680.00000000003</v>
      </c>
      <c r="F500" s="121">
        <v>0.11</v>
      </c>
      <c r="G500" s="115">
        <f t="shared" si="136"/>
        <v>618314.40000000014</v>
      </c>
      <c r="H500" s="116">
        <v>1</v>
      </c>
      <c r="I500" s="117">
        <f t="shared" si="135"/>
        <v>618314.40000000014</v>
      </c>
    </row>
    <row r="501" spans="1:9" ht="16">
      <c r="A501" s="118"/>
      <c r="B501" s="119" t="str">
        <f>'RAB GIK UGM'!C489</f>
        <v>Trafo CT</v>
      </c>
      <c r="C501" s="120"/>
      <c r="D501" s="113">
        <f>'RAB GIK UGM'!E489</f>
        <v>3</v>
      </c>
      <c r="E501" s="113">
        <f>'RAB GIK UGM'!F489</f>
        <v>4000000</v>
      </c>
      <c r="F501" s="121">
        <v>0.11</v>
      </c>
      <c r="G501" s="115">
        <f t="shared" si="136"/>
        <v>13320000.000000002</v>
      </c>
      <c r="H501" s="116">
        <v>1</v>
      </c>
      <c r="I501" s="117">
        <f t="shared" si="135"/>
        <v>13320000.000000002</v>
      </c>
    </row>
    <row r="502" spans="1:9" ht="16">
      <c r="A502" s="118"/>
      <c r="B502" s="119" t="str">
        <f>'RAB GIK UGM'!C490</f>
        <v>Inspection Lamp TL LED 9 Watt</v>
      </c>
      <c r="C502" s="120"/>
      <c r="D502" s="113">
        <f>'RAB GIK UGM'!E490</f>
        <v>1</v>
      </c>
      <c r="E502" s="113">
        <f>'RAB GIK UGM'!F490</f>
        <v>104445.00000000001</v>
      </c>
      <c r="F502" s="121">
        <v>0.11</v>
      </c>
      <c r="G502" s="115">
        <f t="shared" si="136"/>
        <v>115933.95000000003</v>
      </c>
      <c r="H502" s="116">
        <v>1</v>
      </c>
      <c r="I502" s="117">
        <f t="shared" si="135"/>
        <v>115933.95000000003</v>
      </c>
    </row>
    <row r="503" spans="1:9" ht="16">
      <c r="A503" s="118"/>
      <c r="B503" s="119" t="str">
        <f>'RAB GIK UGM'!C491</f>
        <v>KWH meter 1P/45A</v>
      </c>
      <c r="C503" s="120"/>
      <c r="D503" s="113">
        <f>'RAB GIK UGM'!E491</f>
        <v>9</v>
      </c>
      <c r="E503" s="113">
        <f>'RAB GIK UGM'!F491</f>
        <v>4597000</v>
      </c>
      <c r="F503" s="121">
        <v>0.11</v>
      </c>
      <c r="G503" s="115">
        <f t="shared" si="136"/>
        <v>45924030.000000007</v>
      </c>
      <c r="H503" s="116">
        <v>1</v>
      </c>
      <c r="I503" s="117">
        <f t="shared" si="135"/>
        <v>45924030.000000007</v>
      </c>
    </row>
    <row r="504" spans="1:9" ht="16">
      <c r="A504" s="118"/>
      <c r="B504" s="119" t="str">
        <f>'RAB GIK UGM'!C492</f>
        <v>PANEL SDP RETAIL (1)</v>
      </c>
      <c r="C504" s="120"/>
      <c r="D504" s="113">
        <f>'RAB GIK UGM'!E492</f>
        <v>0</v>
      </c>
      <c r="E504" s="113">
        <f>'RAB GIK UGM'!F492</f>
        <v>0</v>
      </c>
      <c r="F504" s="121"/>
      <c r="G504" s="115"/>
      <c r="H504" s="116"/>
      <c r="I504" s="117">
        <f t="shared" ref="I504:I525" si="137">G504*H504</f>
        <v>0</v>
      </c>
    </row>
    <row r="505" spans="1:9" ht="16">
      <c r="A505" s="118"/>
      <c r="B505" s="119" t="str">
        <f>'RAB GIK UGM'!C493</f>
        <v>Box Panel</v>
      </c>
      <c r="C505" s="120"/>
      <c r="D505" s="113">
        <f>'RAB GIK UGM'!E493</f>
        <v>1</v>
      </c>
      <c r="E505" s="113">
        <f>'RAB GIK UGM'!F493</f>
        <v>2380188.6875</v>
      </c>
      <c r="F505" s="121">
        <v>0.11</v>
      </c>
      <c r="G505" s="115">
        <f t="shared" ref="G505:G525" si="138">D505*E505*(1+F505)</f>
        <v>2642009.4431250002</v>
      </c>
      <c r="H505" s="116">
        <v>1</v>
      </c>
      <c r="I505" s="117">
        <f t="shared" si="137"/>
        <v>2642009.4431250002</v>
      </c>
    </row>
    <row r="506" spans="1:9" ht="16">
      <c r="A506" s="118"/>
      <c r="B506" s="119" t="str">
        <f>'RAB GIK UGM'!C494</f>
        <v>MCCB 630A/36KA/3P</v>
      </c>
      <c r="C506" s="120"/>
      <c r="D506" s="113">
        <f>'RAB GIK UGM'!E494</f>
        <v>1</v>
      </c>
      <c r="E506" s="113">
        <f>'RAB GIK UGM'!F494</f>
        <v>19750000</v>
      </c>
      <c r="F506" s="121">
        <v>0.11</v>
      </c>
      <c r="G506" s="115">
        <f t="shared" si="138"/>
        <v>21922500.000000004</v>
      </c>
      <c r="H506" s="116">
        <v>1</v>
      </c>
      <c r="I506" s="117">
        <f t="shared" si="137"/>
        <v>21922500.000000004</v>
      </c>
    </row>
    <row r="507" spans="1:9" ht="16">
      <c r="A507" s="118"/>
      <c r="B507" s="119" t="str">
        <f>'RAB GIK UGM'!C495</f>
        <v>MCCB 200A/18KA/3P</v>
      </c>
      <c r="C507" s="120"/>
      <c r="D507" s="113">
        <f>'RAB GIK UGM'!E495</f>
        <v>1</v>
      </c>
      <c r="E507" s="113">
        <f>'RAB GIK UGM'!F495</f>
        <v>2750000</v>
      </c>
      <c r="F507" s="121">
        <v>0.11</v>
      </c>
      <c r="G507" s="115">
        <f t="shared" si="138"/>
        <v>3052500.0000000005</v>
      </c>
      <c r="H507" s="116">
        <v>1</v>
      </c>
      <c r="I507" s="117">
        <f t="shared" si="137"/>
        <v>3052500.0000000005</v>
      </c>
    </row>
    <row r="508" spans="1:9" ht="16">
      <c r="A508" s="118"/>
      <c r="B508" s="119" t="str">
        <f>'RAB GIK UGM'!C496</f>
        <v>MCCB 160A/18KA/3P</v>
      </c>
      <c r="C508" s="120"/>
      <c r="D508" s="113">
        <f>'RAB GIK UGM'!E496</f>
        <v>1</v>
      </c>
      <c r="E508" s="113">
        <f>'RAB GIK UGM'!F496</f>
        <v>2250000</v>
      </c>
      <c r="F508" s="121">
        <v>0.11</v>
      </c>
      <c r="G508" s="115">
        <f t="shared" si="138"/>
        <v>2497500</v>
      </c>
      <c r="H508" s="116">
        <v>1</v>
      </c>
      <c r="I508" s="117">
        <f t="shared" si="137"/>
        <v>2497500</v>
      </c>
    </row>
    <row r="509" spans="1:9" ht="16">
      <c r="A509" s="118"/>
      <c r="B509" s="119" t="str">
        <f>'RAB GIK UGM'!C497</f>
        <v>MCCB 100A/18KA/3P</v>
      </c>
      <c r="C509" s="120"/>
      <c r="D509" s="113">
        <f>'RAB GIK UGM'!E497</f>
        <v>2</v>
      </c>
      <c r="E509" s="113">
        <f>'RAB GIK UGM'!F497</f>
        <v>1750800</v>
      </c>
      <c r="F509" s="121">
        <v>0.11</v>
      </c>
      <c r="G509" s="115">
        <f t="shared" si="138"/>
        <v>3886776.0000000005</v>
      </c>
      <c r="H509" s="116">
        <v>1</v>
      </c>
      <c r="I509" s="117">
        <f t="shared" si="137"/>
        <v>3886776.0000000005</v>
      </c>
    </row>
    <row r="510" spans="1:9" ht="16">
      <c r="A510" s="118"/>
      <c r="B510" s="119" t="str">
        <f>'RAB GIK UGM'!C498</f>
        <v>MCCB 80A/18KA/3P</v>
      </c>
      <c r="C510" s="120"/>
      <c r="D510" s="113">
        <f>'RAB GIK UGM'!E498</f>
        <v>1</v>
      </c>
      <c r="E510" s="113">
        <f>'RAB GIK UGM'!F498</f>
        <v>1750800</v>
      </c>
      <c r="F510" s="121">
        <v>0.11</v>
      </c>
      <c r="G510" s="115">
        <f t="shared" si="138"/>
        <v>1943388.0000000002</v>
      </c>
      <c r="H510" s="116">
        <v>1</v>
      </c>
      <c r="I510" s="117">
        <f t="shared" si="137"/>
        <v>1943388.0000000002</v>
      </c>
    </row>
    <row r="511" spans="1:9" ht="16">
      <c r="A511" s="118"/>
      <c r="B511" s="119" t="str">
        <f>'RAB GIK UGM'!C499</f>
        <v>MCCB 63A/18KA/3P</v>
      </c>
      <c r="C511" s="120"/>
      <c r="D511" s="113">
        <f>'RAB GIK UGM'!E499</f>
        <v>1</v>
      </c>
      <c r="E511" s="113">
        <f>'RAB GIK UGM'!F499</f>
        <v>1250000</v>
      </c>
      <c r="F511" s="121">
        <v>0.11</v>
      </c>
      <c r="G511" s="115">
        <f t="shared" si="138"/>
        <v>1387500.0000000002</v>
      </c>
      <c r="H511" s="116">
        <v>1</v>
      </c>
      <c r="I511" s="117">
        <f t="shared" si="137"/>
        <v>1387500.0000000002</v>
      </c>
    </row>
    <row r="512" spans="1:9" ht="16">
      <c r="A512" s="118"/>
      <c r="B512" s="119" t="str">
        <f>'RAB GIK UGM'!C500</f>
        <v>Digital Power Meter c/w asesories</v>
      </c>
      <c r="C512" s="120"/>
      <c r="D512" s="113">
        <f>'RAB GIK UGM'!E500</f>
        <v>1</v>
      </c>
      <c r="E512" s="113">
        <f>'RAB GIK UGM'!F500</f>
        <v>4455000</v>
      </c>
      <c r="F512" s="121">
        <v>0.11</v>
      </c>
      <c r="G512" s="115">
        <f t="shared" si="138"/>
        <v>4945050</v>
      </c>
      <c r="H512" s="116">
        <v>1</v>
      </c>
      <c r="I512" s="117">
        <f t="shared" si="137"/>
        <v>4945050</v>
      </c>
    </row>
    <row r="513" spans="1:9" ht="16">
      <c r="A513" s="118"/>
      <c r="B513" s="119" t="str">
        <f>'RAB GIK UGM'!C501</f>
        <v>Surge Arester type 2/3P+N 20kA</v>
      </c>
      <c r="C513" s="120"/>
      <c r="D513" s="113">
        <f>'RAB GIK UGM'!E501</f>
        <v>1</v>
      </c>
      <c r="E513" s="113">
        <f>'RAB GIK UGM'!F501</f>
        <v>957412.50000000012</v>
      </c>
      <c r="F513" s="121">
        <v>0.11</v>
      </c>
      <c r="G513" s="115">
        <f t="shared" si="138"/>
        <v>1062727.8750000002</v>
      </c>
      <c r="H513" s="116">
        <v>1</v>
      </c>
      <c r="I513" s="117">
        <f t="shared" si="137"/>
        <v>1062727.8750000002</v>
      </c>
    </row>
    <row r="514" spans="1:9" ht="16">
      <c r="A514" s="118"/>
      <c r="B514" s="119" t="str">
        <f>'RAB GIK UGM'!C502</f>
        <v>CU Busbar 3x(50x5) For R, S, T,</v>
      </c>
      <c r="C514" s="120"/>
      <c r="D514" s="113">
        <f>'RAB GIK UGM'!E502</f>
        <v>1</v>
      </c>
      <c r="E514" s="113">
        <f>'RAB GIK UGM'!F502</f>
        <v>4725000</v>
      </c>
      <c r="F514" s="121">
        <v>0.11</v>
      </c>
      <c r="G514" s="115">
        <f t="shared" si="138"/>
        <v>5244750</v>
      </c>
      <c r="H514" s="116">
        <v>1</v>
      </c>
      <c r="I514" s="117">
        <f t="shared" si="137"/>
        <v>5244750</v>
      </c>
    </row>
    <row r="515" spans="1:9" ht="16">
      <c r="A515" s="118"/>
      <c r="B515" s="119" t="str">
        <f>'RAB GIK UGM'!C503</f>
        <v>CU Busbar 20x(40x5) For N</v>
      </c>
      <c r="C515" s="120"/>
      <c r="D515" s="113">
        <f>'RAB GIK UGM'!E503</f>
        <v>1</v>
      </c>
      <c r="E515" s="113">
        <f>'RAB GIK UGM'!F503</f>
        <v>39665000</v>
      </c>
      <c r="F515" s="121">
        <v>0.11</v>
      </c>
      <c r="G515" s="115">
        <f t="shared" si="138"/>
        <v>44028150.000000007</v>
      </c>
      <c r="H515" s="116">
        <v>1</v>
      </c>
      <c r="I515" s="117">
        <f t="shared" si="137"/>
        <v>44028150.000000007</v>
      </c>
    </row>
    <row r="516" spans="1:9" ht="16">
      <c r="A516" s="118"/>
      <c r="B516" s="119" t="str">
        <f>'RAB GIK UGM'!C504</f>
        <v>CU Busbar (25x5) For N</v>
      </c>
      <c r="C516" s="120"/>
      <c r="D516" s="113">
        <f>'RAB GIK UGM'!E504</f>
        <v>1</v>
      </c>
      <c r="E516" s="113">
        <f>'RAB GIK UGM'!F504</f>
        <v>1281250</v>
      </c>
      <c r="F516" s="121">
        <v>0.11</v>
      </c>
      <c r="G516" s="115">
        <f t="shared" si="138"/>
        <v>1422187.5000000002</v>
      </c>
      <c r="H516" s="116">
        <v>1</v>
      </c>
      <c r="I516" s="117">
        <f t="shared" si="137"/>
        <v>1422187.5000000002</v>
      </c>
    </row>
    <row r="517" spans="1:9" ht="16">
      <c r="A517" s="118"/>
      <c r="B517" s="119" t="str">
        <f>'RAB GIK UGM'!C505</f>
        <v>Sekering 4 A</v>
      </c>
      <c r="C517" s="120"/>
      <c r="D517" s="113">
        <f>'RAB GIK UGM'!E505</f>
        <v>3</v>
      </c>
      <c r="E517" s="113">
        <f>'RAB GIK UGM'!F505</f>
        <v>70000</v>
      </c>
      <c r="F517" s="121">
        <v>0.11</v>
      </c>
      <c r="G517" s="115">
        <f t="shared" si="138"/>
        <v>233100.00000000003</v>
      </c>
      <c r="H517" s="116">
        <v>1</v>
      </c>
      <c r="I517" s="117">
        <f t="shared" si="137"/>
        <v>233100.00000000003</v>
      </c>
    </row>
    <row r="518" spans="1:9" ht="16">
      <c r="A518" s="118"/>
      <c r="B518" s="119" t="str">
        <f>'RAB GIK UGM'!C506</f>
        <v>Lampu tanda</v>
      </c>
      <c r="C518" s="120"/>
      <c r="D518" s="113">
        <f>'RAB GIK UGM'!E506</f>
        <v>3</v>
      </c>
      <c r="E518" s="113">
        <f>'RAB GIK UGM'!F506</f>
        <v>185680.00000000003</v>
      </c>
      <c r="F518" s="121">
        <v>0.11</v>
      </c>
      <c r="G518" s="115">
        <f t="shared" si="138"/>
        <v>618314.40000000014</v>
      </c>
      <c r="H518" s="116">
        <v>1</v>
      </c>
      <c r="I518" s="117">
        <f t="shared" si="137"/>
        <v>618314.40000000014</v>
      </c>
    </row>
    <row r="519" spans="1:9" ht="16">
      <c r="A519" s="118"/>
      <c r="B519" s="119" t="str">
        <f>'RAB GIK UGM'!C507</f>
        <v>Trafo CT</v>
      </c>
      <c r="C519" s="120"/>
      <c r="D519" s="113">
        <f>'RAB GIK UGM'!E507</f>
        <v>3</v>
      </c>
      <c r="E519" s="113">
        <f>'RAB GIK UGM'!F507</f>
        <v>4000000</v>
      </c>
      <c r="F519" s="121">
        <v>0.11</v>
      </c>
      <c r="G519" s="115">
        <f t="shared" si="138"/>
        <v>13320000.000000002</v>
      </c>
      <c r="H519" s="116">
        <v>1</v>
      </c>
      <c r="I519" s="117">
        <f t="shared" si="137"/>
        <v>13320000.000000002</v>
      </c>
    </row>
    <row r="520" spans="1:9" ht="16">
      <c r="A520" s="118"/>
      <c r="B520" s="119" t="str">
        <f>'RAB GIK UGM'!C508</f>
        <v>Inspection Lamp TL LED 9 Watt</v>
      </c>
      <c r="C520" s="120"/>
      <c r="D520" s="113">
        <f>'RAB GIK UGM'!E508</f>
        <v>1</v>
      </c>
      <c r="E520" s="113">
        <f>'RAB GIK UGM'!F508</f>
        <v>104445.00000000001</v>
      </c>
      <c r="F520" s="121">
        <v>0.11</v>
      </c>
      <c r="G520" s="115">
        <f t="shared" si="138"/>
        <v>115933.95000000003</v>
      </c>
      <c r="H520" s="116">
        <v>1</v>
      </c>
      <c r="I520" s="117">
        <f t="shared" si="137"/>
        <v>115933.95000000003</v>
      </c>
    </row>
    <row r="521" spans="1:9" ht="16">
      <c r="A521" s="118"/>
      <c r="B521" s="119" t="str">
        <f>'RAB GIK UGM'!C509</f>
        <v>Kabel monitoring SDP RETAIL (1) ke BMS AWG 22 1 PAIR (Conduit 20mm)</v>
      </c>
      <c r="C521" s="120"/>
      <c r="D521" s="113">
        <f>'RAB GIK UGM'!E509</f>
        <v>111.23</v>
      </c>
      <c r="E521" s="113">
        <f>'RAB GIK UGM'!F509</f>
        <v>74910</v>
      </c>
      <c r="F521" s="121">
        <v>0.11</v>
      </c>
      <c r="G521" s="115">
        <f t="shared" si="138"/>
        <v>9248785.6230000015</v>
      </c>
      <c r="H521" s="116">
        <v>1</v>
      </c>
      <c r="I521" s="117">
        <f t="shared" si="137"/>
        <v>9248785.6230000015</v>
      </c>
    </row>
    <row r="522" spans="1:9" ht="16">
      <c r="A522" s="118"/>
      <c r="B522" s="119" t="str">
        <f>'RAB GIK UGM'!C510</f>
        <v>Kabel kontrol SDP RETAIL (1) ke BMS ITC 2x2x0,6 mm (Conduit 20mm)</v>
      </c>
      <c r="C522" s="120"/>
      <c r="D522" s="113">
        <f>'RAB GIK UGM'!E510</f>
        <v>102.15</v>
      </c>
      <c r="E522" s="113">
        <f>'RAB GIK UGM'!F510</f>
        <v>89562</v>
      </c>
      <c r="F522" s="121">
        <v>0.11</v>
      </c>
      <c r="G522" s="115">
        <f t="shared" si="138"/>
        <v>10155121.713000001</v>
      </c>
      <c r="H522" s="116">
        <v>1</v>
      </c>
      <c r="I522" s="117">
        <f t="shared" si="137"/>
        <v>10155121.713000001</v>
      </c>
    </row>
    <row r="523" spans="1:9" ht="16">
      <c r="A523" s="118"/>
      <c r="B523" s="119" t="str">
        <f>'RAB GIK UGM'!C511</f>
        <v>Kabel dari SDP RETAIL (1) ke LVMDP NYY 4x1Cx240mm2 + NYY 1x120mm2</v>
      </c>
      <c r="C523" s="120"/>
      <c r="D523" s="113">
        <f>'RAB GIK UGM'!E511</f>
        <v>100.23</v>
      </c>
      <c r="E523" s="113">
        <f>'RAB GIK UGM'!F511</f>
        <v>3837784</v>
      </c>
      <c r="F523" s="121">
        <v>0.11</v>
      </c>
      <c r="G523" s="115">
        <f t="shared" si="138"/>
        <v>426973810.25520003</v>
      </c>
      <c r="H523" s="116">
        <v>1</v>
      </c>
      <c r="I523" s="117">
        <f t="shared" si="137"/>
        <v>426973810.25520003</v>
      </c>
    </row>
    <row r="524" spans="1:9" ht="16">
      <c r="A524" s="118"/>
      <c r="B524" s="119" t="str">
        <f>'RAB GIK UGM'!C512</f>
        <v>Kabel dari SDP RETAIL (1) ke Sumur Grounding BCC 120mm2</v>
      </c>
      <c r="C524" s="120"/>
      <c r="D524" s="113">
        <f>'RAB GIK UGM'!E512</f>
        <v>87.14</v>
      </c>
      <c r="E524" s="113">
        <f>'RAB GIK UGM'!F512</f>
        <v>298700</v>
      </c>
      <c r="F524" s="121">
        <v>0.11</v>
      </c>
      <c r="G524" s="115">
        <f t="shared" si="138"/>
        <v>28891876.980000004</v>
      </c>
      <c r="H524" s="116">
        <v>1</v>
      </c>
      <c r="I524" s="117">
        <f t="shared" si="137"/>
        <v>28891876.980000004</v>
      </c>
    </row>
    <row r="525" spans="1:9" ht="16">
      <c r="A525" s="118"/>
      <c r="B525" s="119" t="str">
        <f>'RAB GIK UGM'!C513</f>
        <v>Konektor grounding</v>
      </c>
      <c r="C525" s="120"/>
      <c r="D525" s="113">
        <f>'RAB GIK UGM'!E513</f>
        <v>1</v>
      </c>
      <c r="E525" s="113">
        <f>'RAB GIK UGM'!F513</f>
        <v>1750000</v>
      </c>
      <c r="F525" s="121">
        <v>0.11</v>
      </c>
      <c r="G525" s="115">
        <f t="shared" si="138"/>
        <v>1942500.0000000002</v>
      </c>
      <c r="H525" s="116">
        <v>1</v>
      </c>
      <c r="I525" s="117">
        <f t="shared" si="137"/>
        <v>1942500.0000000002</v>
      </c>
    </row>
    <row r="526" spans="1:9" ht="16">
      <c r="A526" s="118"/>
      <c r="B526" s="119" t="str">
        <f>'RAB GIK UGM'!C514</f>
        <v>PANEL EMERGENCY</v>
      </c>
      <c r="C526" s="120"/>
      <c r="D526" s="113">
        <f>'RAB GIK UGM'!E514</f>
        <v>0</v>
      </c>
      <c r="E526" s="113">
        <f>'RAB GIK UGM'!F514</f>
        <v>0</v>
      </c>
      <c r="F526" s="121"/>
      <c r="G526" s="115"/>
      <c r="H526" s="116"/>
      <c r="I526" s="117">
        <f t="shared" ref="I526:I545" si="139">G526*H526</f>
        <v>0</v>
      </c>
    </row>
    <row r="527" spans="1:9" ht="16">
      <c r="A527" s="118"/>
      <c r="B527" s="119" t="str">
        <f>'RAB GIK UGM'!C515</f>
        <v>Box Panel</v>
      </c>
      <c r="C527" s="120"/>
      <c r="D527" s="113">
        <f>'RAB GIK UGM'!E515</f>
        <v>1</v>
      </c>
      <c r="E527" s="113">
        <f>'RAB GIK UGM'!F515</f>
        <v>2087405.1625000001</v>
      </c>
      <c r="F527" s="121">
        <v>0.11</v>
      </c>
      <c r="G527" s="115">
        <f t="shared" ref="G527:G545" si="140">D527*E527*(1+F527)</f>
        <v>2317019.7303750003</v>
      </c>
      <c r="H527" s="116">
        <v>1</v>
      </c>
      <c r="I527" s="117">
        <f t="shared" si="139"/>
        <v>2317019.7303750003</v>
      </c>
    </row>
    <row r="528" spans="1:9" ht="16">
      <c r="A528" s="118"/>
      <c r="B528" s="119" t="str">
        <f>'RAB GIK UGM'!C516</f>
        <v>MCCB 32A/50KA/3P</v>
      </c>
      <c r="C528" s="120"/>
      <c r="D528" s="113">
        <f>'RAB GIK UGM'!E516</f>
        <v>5</v>
      </c>
      <c r="E528" s="113">
        <f>'RAB GIK UGM'!F516</f>
        <v>1600000</v>
      </c>
      <c r="F528" s="121">
        <v>0.11</v>
      </c>
      <c r="G528" s="115">
        <f t="shared" si="140"/>
        <v>8880000</v>
      </c>
      <c r="H528" s="116">
        <v>1</v>
      </c>
      <c r="I528" s="117">
        <f t="shared" si="139"/>
        <v>8880000</v>
      </c>
    </row>
    <row r="529" spans="1:9" ht="16">
      <c r="A529" s="118"/>
      <c r="B529" s="119" t="str">
        <f>'RAB GIK UGM'!C517</f>
        <v>MCCB 40A/50KA/3P</v>
      </c>
      <c r="C529" s="120"/>
      <c r="D529" s="113">
        <f>'RAB GIK UGM'!E517</f>
        <v>2</v>
      </c>
      <c r="E529" s="113">
        <f>'RAB GIK UGM'!F517</f>
        <v>1720000</v>
      </c>
      <c r="F529" s="121">
        <v>0.11</v>
      </c>
      <c r="G529" s="115">
        <f t="shared" si="140"/>
        <v>3818400.0000000005</v>
      </c>
      <c r="H529" s="116">
        <v>1</v>
      </c>
      <c r="I529" s="117">
        <f t="shared" si="139"/>
        <v>3818400.0000000005</v>
      </c>
    </row>
    <row r="530" spans="1:9" ht="16">
      <c r="A530" s="118"/>
      <c r="B530" s="119" t="str">
        <f>'RAB GIK UGM'!C518</f>
        <v>MCCB 63A/50KA/3P</v>
      </c>
      <c r="C530" s="120"/>
      <c r="D530" s="113">
        <f>'RAB GIK UGM'!E518</f>
        <v>1</v>
      </c>
      <c r="E530" s="113">
        <f>'RAB GIK UGM'!F518</f>
        <v>1840000</v>
      </c>
      <c r="F530" s="121">
        <v>0.11</v>
      </c>
      <c r="G530" s="115">
        <f t="shared" si="140"/>
        <v>2042400.0000000002</v>
      </c>
      <c r="H530" s="116">
        <v>1</v>
      </c>
      <c r="I530" s="117">
        <f t="shared" si="139"/>
        <v>2042400.0000000002</v>
      </c>
    </row>
    <row r="531" spans="1:9" ht="16">
      <c r="A531" s="118"/>
      <c r="B531" s="119" t="str">
        <f>'RAB GIK UGM'!C519</f>
        <v>MCCB 100A/70KA/3P</v>
      </c>
      <c r="C531" s="120"/>
      <c r="D531" s="113">
        <f>'RAB GIK UGM'!E519</f>
        <v>1</v>
      </c>
      <c r="E531" s="113">
        <f>'RAB GIK UGM'!F519</f>
        <v>3000000</v>
      </c>
      <c r="F531" s="121">
        <v>0.11</v>
      </c>
      <c r="G531" s="115">
        <f t="shared" si="140"/>
        <v>3330000.0000000005</v>
      </c>
      <c r="H531" s="116">
        <v>1</v>
      </c>
      <c r="I531" s="117">
        <f t="shared" si="139"/>
        <v>3330000.0000000005</v>
      </c>
    </row>
    <row r="532" spans="1:9" ht="16">
      <c r="A532" s="118"/>
      <c r="B532" s="119" t="str">
        <f>'RAB GIK UGM'!C520</f>
        <v>Digital Power Meter c/w asesories</v>
      </c>
      <c r="C532" s="120"/>
      <c r="D532" s="113">
        <f>'RAB GIK UGM'!E520</f>
        <v>1</v>
      </c>
      <c r="E532" s="113">
        <f>'RAB GIK UGM'!F520</f>
        <v>4455000</v>
      </c>
      <c r="F532" s="121">
        <v>0.11</v>
      </c>
      <c r="G532" s="115">
        <f t="shared" si="140"/>
        <v>4945050</v>
      </c>
      <c r="H532" s="116">
        <v>1</v>
      </c>
      <c r="I532" s="117">
        <f t="shared" si="139"/>
        <v>4945050</v>
      </c>
    </row>
    <row r="533" spans="1:9" ht="16">
      <c r="A533" s="118"/>
      <c r="B533" s="119" t="str">
        <f>'RAB GIK UGM'!C521</f>
        <v>Surge Arester type 2/3P+N 20kA</v>
      </c>
      <c r="C533" s="120"/>
      <c r="D533" s="113">
        <f>'RAB GIK UGM'!E521</f>
        <v>1</v>
      </c>
      <c r="E533" s="113">
        <f>'RAB GIK UGM'!F521</f>
        <v>957412.50000000012</v>
      </c>
      <c r="F533" s="121">
        <v>0.11</v>
      </c>
      <c r="G533" s="115">
        <f t="shared" si="140"/>
        <v>1062727.8750000002</v>
      </c>
      <c r="H533" s="116">
        <v>1</v>
      </c>
      <c r="I533" s="117">
        <f t="shared" si="139"/>
        <v>1062727.8750000002</v>
      </c>
    </row>
    <row r="534" spans="1:9" ht="16">
      <c r="A534" s="118"/>
      <c r="B534" s="119" t="str">
        <f>'RAB GIK UGM'!C522</f>
        <v>CU Busbar 3x(60x10) For R, S, T,</v>
      </c>
      <c r="C534" s="120"/>
      <c r="D534" s="113">
        <f>'RAB GIK UGM'!E522</f>
        <v>1</v>
      </c>
      <c r="E534" s="113">
        <f>'RAB GIK UGM'!F522</f>
        <v>17846250</v>
      </c>
      <c r="F534" s="121">
        <v>0.11</v>
      </c>
      <c r="G534" s="115">
        <f t="shared" si="140"/>
        <v>19809337.5</v>
      </c>
      <c r="H534" s="116">
        <v>1</v>
      </c>
      <c r="I534" s="117">
        <f t="shared" si="139"/>
        <v>19809337.5</v>
      </c>
    </row>
    <row r="535" spans="1:9" ht="16">
      <c r="A535" s="118"/>
      <c r="B535" s="119" t="str">
        <f>'RAB GIK UGM'!C523</f>
        <v>CU Busbar (60x10) For N</v>
      </c>
      <c r="C535" s="120"/>
      <c r="D535" s="113">
        <f>'RAB GIK UGM'!E523</f>
        <v>1</v>
      </c>
      <c r="E535" s="113">
        <f>'RAB GIK UGM'!F523</f>
        <v>5948750</v>
      </c>
      <c r="F535" s="121">
        <v>0.11</v>
      </c>
      <c r="G535" s="115">
        <f t="shared" si="140"/>
        <v>6603112.5000000009</v>
      </c>
      <c r="H535" s="116">
        <v>1</v>
      </c>
      <c r="I535" s="117">
        <f t="shared" si="139"/>
        <v>6603112.5000000009</v>
      </c>
    </row>
    <row r="536" spans="1:9" ht="16">
      <c r="A536" s="118"/>
      <c r="B536" s="119" t="str">
        <f>'RAB GIK UGM'!C524</f>
        <v>CU Busbar (25x5) For N</v>
      </c>
      <c r="C536" s="120"/>
      <c r="D536" s="113">
        <f>'RAB GIK UGM'!E524</f>
        <v>1</v>
      </c>
      <c r="E536" s="113">
        <f>'RAB GIK UGM'!F524</f>
        <v>1281250</v>
      </c>
      <c r="F536" s="121">
        <v>0.11</v>
      </c>
      <c r="G536" s="115">
        <f t="shared" si="140"/>
        <v>1422187.5000000002</v>
      </c>
      <c r="H536" s="116">
        <v>1</v>
      </c>
      <c r="I536" s="117">
        <f t="shared" si="139"/>
        <v>1422187.5000000002</v>
      </c>
    </row>
    <row r="537" spans="1:9" ht="16">
      <c r="A537" s="118"/>
      <c r="B537" s="119" t="str">
        <f>'RAB GIK UGM'!C525</f>
        <v>Sekering 4 A</v>
      </c>
      <c r="C537" s="120"/>
      <c r="D537" s="113">
        <f>'RAB GIK UGM'!E525</f>
        <v>3</v>
      </c>
      <c r="E537" s="113">
        <f>'RAB GIK UGM'!F525</f>
        <v>70000</v>
      </c>
      <c r="F537" s="121">
        <v>0.11</v>
      </c>
      <c r="G537" s="115">
        <f t="shared" si="140"/>
        <v>233100.00000000003</v>
      </c>
      <c r="H537" s="116">
        <v>1</v>
      </c>
      <c r="I537" s="117">
        <f t="shared" si="139"/>
        <v>233100.00000000003</v>
      </c>
    </row>
    <row r="538" spans="1:9" ht="16">
      <c r="A538" s="118"/>
      <c r="B538" s="119" t="str">
        <f>'RAB GIK UGM'!C526</f>
        <v>Lampu tanda</v>
      </c>
      <c r="C538" s="120"/>
      <c r="D538" s="113">
        <f>'RAB GIK UGM'!E526</f>
        <v>3</v>
      </c>
      <c r="E538" s="113">
        <f>'RAB GIK UGM'!F526</f>
        <v>185680.00000000003</v>
      </c>
      <c r="F538" s="121">
        <v>0.11</v>
      </c>
      <c r="G538" s="115">
        <f t="shared" si="140"/>
        <v>618314.40000000014</v>
      </c>
      <c r="H538" s="116">
        <v>1</v>
      </c>
      <c r="I538" s="117">
        <f t="shared" si="139"/>
        <v>618314.40000000014</v>
      </c>
    </row>
    <row r="539" spans="1:9" ht="16">
      <c r="A539" s="118"/>
      <c r="B539" s="119" t="str">
        <f>'RAB GIK UGM'!C527</f>
        <v>Trafo CT</v>
      </c>
      <c r="C539" s="120"/>
      <c r="D539" s="113">
        <f>'RAB GIK UGM'!E527</f>
        <v>3</v>
      </c>
      <c r="E539" s="113">
        <f>'RAB GIK UGM'!F527</f>
        <v>4000000</v>
      </c>
      <c r="F539" s="121">
        <v>0.11</v>
      </c>
      <c r="G539" s="115">
        <f t="shared" si="140"/>
        <v>13320000.000000002</v>
      </c>
      <c r="H539" s="116">
        <v>1</v>
      </c>
      <c r="I539" s="117">
        <f t="shared" si="139"/>
        <v>13320000.000000002</v>
      </c>
    </row>
    <row r="540" spans="1:9" ht="16">
      <c r="A540" s="118"/>
      <c r="B540" s="119" t="str">
        <f>'RAB GIK UGM'!C528</f>
        <v>Inspection Lamp TL LED 9 Watt</v>
      </c>
      <c r="C540" s="120"/>
      <c r="D540" s="113">
        <f>'RAB GIK UGM'!E528</f>
        <v>1</v>
      </c>
      <c r="E540" s="113">
        <f>'RAB GIK UGM'!F528</f>
        <v>104445.00000000001</v>
      </c>
      <c r="F540" s="121">
        <v>0.11</v>
      </c>
      <c r="G540" s="115">
        <f t="shared" si="140"/>
        <v>115933.95000000003</v>
      </c>
      <c r="H540" s="116">
        <v>1</v>
      </c>
      <c r="I540" s="117">
        <f t="shared" si="139"/>
        <v>115933.95000000003</v>
      </c>
    </row>
    <row r="541" spans="1:9" ht="16">
      <c r="A541" s="118"/>
      <c r="B541" s="119" t="str">
        <f>'RAB GIK UGM'!C529</f>
        <v>Kabel monitoring PANEL EMERGENCY ke BMS AWG 22 1 PAIR (Conduit 20mm)</v>
      </c>
      <c r="C541" s="120"/>
      <c r="D541" s="113">
        <f>'RAB GIK UGM'!E529</f>
        <v>111.23</v>
      </c>
      <c r="E541" s="113">
        <f>'RAB GIK UGM'!F529</f>
        <v>74910</v>
      </c>
      <c r="F541" s="121">
        <v>0.11</v>
      </c>
      <c r="G541" s="115">
        <f t="shared" si="140"/>
        <v>9248785.6230000015</v>
      </c>
      <c r="H541" s="116">
        <v>1</v>
      </c>
      <c r="I541" s="117">
        <f t="shared" si="139"/>
        <v>9248785.6230000015</v>
      </c>
    </row>
    <row r="542" spans="1:9" ht="16">
      <c r="A542" s="118"/>
      <c r="B542" s="119" t="str">
        <f>'RAB GIK UGM'!C530</f>
        <v>Kabel kontrol PANEL EMERGENCY ke BMS ITC 2x2x0,6 mm (Conduit 20mm)</v>
      </c>
      <c r="C542" s="120"/>
      <c r="D542" s="113">
        <f>'RAB GIK UGM'!E530</f>
        <v>102.15</v>
      </c>
      <c r="E542" s="113">
        <f>'RAB GIK UGM'!F530</f>
        <v>89562</v>
      </c>
      <c r="F542" s="121">
        <v>0.11</v>
      </c>
      <c r="G542" s="115">
        <f t="shared" si="140"/>
        <v>10155121.713000001</v>
      </c>
      <c r="H542" s="116">
        <v>1</v>
      </c>
      <c r="I542" s="117">
        <f t="shared" si="139"/>
        <v>10155121.713000001</v>
      </c>
    </row>
    <row r="543" spans="1:9" ht="16">
      <c r="A543" s="118"/>
      <c r="B543" s="119" t="str">
        <f>'RAB GIK UGM'!C531</f>
        <v>Kabel dari PANEL EMERGENCY ke LVMDP NYY 4x35mm2 + NYY 1x16mm2</v>
      </c>
      <c r="C543" s="120"/>
      <c r="D543" s="113">
        <f>'RAB GIK UGM'!E531</f>
        <v>90.23</v>
      </c>
      <c r="E543" s="113">
        <f>'RAB GIK UGM'!F531</f>
        <v>538285</v>
      </c>
      <c r="F543" s="121">
        <v>0.11</v>
      </c>
      <c r="G543" s="115">
        <f t="shared" si="140"/>
        <v>53912095.660500012</v>
      </c>
      <c r="H543" s="116">
        <v>1</v>
      </c>
      <c r="I543" s="117">
        <f t="shared" si="139"/>
        <v>53912095.660500012</v>
      </c>
    </row>
    <row r="544" spans="1:9" ht="16">
      <c r="A544" s="118"/>
      <c r="B544" s="119" t="str">
        <f>'RAB GIK UGM'!C532</f>
        <v>Kabel dari SDP RETAIL (1) ke Sumur Grounding BCC 120mm2</v>
      </c>
      <c r="C544" s="120"/>
      <c r="D544" s="113">
        <f>'RAB GIK UGM'!E532</f>
        <v>87.14</v>
      </c>
      <c r="E544" s="113">
        <f>'RAB GIK UGM'!F532</f>
        <v>298700</v>
      </c>
      <c r="F544" s="121">
        <v>0.11</v>
      </c>
      <c r="G544" s="115">
        <f t="shared" si="140"/>
        <v>28891876.980000004</v>
      </c>
      <c r="H544" s="116">
        <v>1</v>
      </c>
      <c r="I544" s="117">
        <f t="shared" si="139"/>
        <v>28891876.980000004</v>
      </c>
    </row>
    <row r="545" spans="1:9" ht="16">
      <c r="A545" s="118"/>
      <c r="B545" s="119" t="str">
        <f>'RAB GIK UGM'!C533</f>
        <v>Konektor grounding</v>
      </c>
      <c r="C545" s="120"/>
      <c r="D545" s="113">
        <f>'RAB GIK UGM'!E533</f>
        <v>1</v>
      </c>
      <c r="E545" s="113">
        <f>'RAB GIK UGM'!F533</f>
        <v>1750000</v>
      </c>
      <c r="F545" s="121">
        <v>0.11</v>
      </c>
      <c r="G545" s="115">
        <f t="shared" si="140"/>
        <v>1942500.0000000002</v>
      </c>
      <c r="H545" s="116">
        <v>1</v>
      </c>
      <c r="I545" s="117">
        <f t="shared" si="139"/>
        <v>1942500.0000000002</v>
      </c>
    </row>
    <row r="546" spans="1:9" ht="16">
      <c r="A546" s="118"/>
      <c r="B546" s="119" t="str">
        <f>'RAB GIK UGM'!C534</f>
        <v>PENAMBAHAN KABEL TENANT</v>
      </c>
      <c r="C546" s="120"/>
      <c r="D546" s="113">
        <f>'RAB GIK UGM'!E534</f>
        <v>0</v>
      </c>
      <c r="E546" s="113">
        <f>'RAB GIK UGM'!F534</f>
        <v>0</v>
      </c>
      <c r="F546" s="121"/>
      <c r="G546" s="115"/>
      <c r="H546" s="116"/>
      <c r="I546" s="117">
        <f t="shared" ref="I546:I607" si="141">G546*H546</f>
        <v>0</v>
      </c>
    </row>
    <row r="547" spans="1:9" ht="16">
      <c r="A547" s="118"/>
      <c r="B547" s="119" t="str">
        <f>'RAB GIK UGM'!C535</f>
        <v>Kabel dari PP RETAIL 1.1 ke BR.1.1/1 NYY 3 x 6 mm2</v>
      </c>
      <c r="C547" s="120"/>
      <c r="D547" s="113">
        <f>'RAB GIK UGM'!E535</f>
        <v>32.53</v>
      </c>
      <c r="E547" s="113">
        <f>'RAB GIK UGM'!F535</f>
        <v>143550</v>
      </c>
      <c r="F547" s="121">
        <v>0.11</v>
      </c>
      <c r="G547" s="115">
        <f t="shared" ref="G547:G607" si="142">D547*E547*(1+F547)</f>
        <v>5183346.4650000008</v>
      </c>
      <c r="H547" s="116">
        <v>1</v>
      </c>
      <c r="I547" s="117">
        <f t="shared" si="141"/>
        <v>5183346.4650000008</v>
      </c>
    </row>
    <row r="548" spans="1:9" ht="16">
      <c r="A548" s="118"/>
      <c r="B548" s="119" t="str">
        <f>'RAB GIK UGM'!C536</f>
        <v>Kabel dari PP RETAIL ke SDP RETAIL 1.1 NYY 4 x 6mm2 (RSTN) + NYA 2,5mm2 (N)</v>
      </c>
      <c r="C548" s="120"/>
      <c r="D548" s="113">
        <f>'RAB GIK UGM'!E536</f>
        <v>113.37</v>
      </c>
      <c r="E548" s="113">
        <f>'RAB GIK UGM'!F536</f>
        <v>194555</v>
      </c>
      <c r="F548" s="121">
        <v>0.11</v>
      </c>
      <c r="G548" s="115">
        <f t="shared" si="142"/>
        <v>24482937.388500005</v>
      </c>
      <c r="H548" s="116">
        <v>1</v>
      </c>
      <c r="I548" s="117">
        <f t="shared" si="141"/>
        <v>24482937.388500005</v>
      </c>
    </row>
    <row r="549" spans="1:9" ht="16">
      <c r="A549" s="118"/>
      <c r="B549" s="119" t="str">
        <f>'RAB GIK UGM'!C537</f>
        <v>Kabel dari PP RETAIL ke SDP RETAIL NYA 6mm2</v>
      </c>
      <c r="C549" s="120"/>
      <c r="D549" s="113">
        <f>'RAB GIK UGM'!E537</f>
        <v>63.47</v>
      </c>
      <c r="E549" s="113">
        <f>'RAB GIK UGM'!F537</f>
        <v>75875</v>
      </c>
      <c r="F549" s="121">
        <v>0.11</v>
      </c>
      <c r="G549" s="115">
        <f t="shared" si="142"/>
        <v>5345522.7375000007</v>
      </c>
      <c r="H549" s="116">
        <v>1</v>
      </c>
      <c r="I549" s="117">
        <f t="shared" si="141"/>
        <v>5345522.7375000007</v>
      </c>
    </row>
    <row r="550" spans="1:9" ht="16">
      <c r="A550" s="118"/>
      <c r="B550" s="119" t="str">
        <f>'RAB GIK UGM'!C538</f>
        <v>Kabel dari LVMDP 1.2 ke BNI.1.1NYY 4 x 10 mm2</v>
      </c>
      <c r="C550" s="120"/>
      <c r="D550" s="113">
        <f>'RAB GIK UGM'!E538</f>
        <v>140.44</v>
      </c>
      <c r="E550" s="113">
        <f>'RAB GIK UGM'!F538</f>
        <v>228316</v>
      </c>
      <c r="F550" s="121">
        <v>0.11</v>
      </c>
      <c r="G550" s="115">
        <f t="shared" si="142"/>
        <v>35591815.9344</v>
      </c>
      <c r="H550" s="116">
        <v>1</v>
      </c>
      <c r="I550" s="117">
        <f t="shared" si="141"/>
        <v>35591815.9344</v>
      </c>
    </row>
    <row r="551" spans="1:9" ht="16">
      <c r="A551" s="118"/>
      <c r="B551" s="119" t="str">
        <f>'RAB GIK UGM'!C539</f>
        <v>Kabel dari PP RETAIL 1.4A (1) ke BR.1.4A.01 NYY 3 x 4 mm2</v>
      </c>
      <c r="C551" s="120"/>
      <c r="D551" s="113">
        <f>'RAB GIK UGM'!E539</f>
        <v>117.23</v>
      </c>
      <c r="E551" s="113">
        <f>'RAB GIK UGM'!F539</f>
        <v>113960</v>
      </c>
      <c r="F551" s="121">
        <v>0.11</v>
      </c>
      <c r="G551" s="115">
        <f t="shared" si="142"/>
        <v>14829079.188000003</v>
      </c>
      <c r="H551" s="116">
        <v>1</v>
      </c>
      <c r="I551" s="117">
        <f t="shared" si="141"/>
        <v>14829079.188000003</v>
      </c>
    </row>
    <row r="552" spans="1:9" ht="16">
      <c r="A552" s="118"/>
      <c r="B552" s="119" t="str">
        <f>'RAB GIK UGM'!C540</f>
        <v>Kabel dari PP RETAIL 1.4A (1) ke BR.1.4A.02 3 x 4 mm2</v>
      </c>
      <c r="C552" s="120"/>
      <c r="D552" s="113">
        <f>'RAB GIK UGM'!E540</f>
        <v>78.92</v>
      </c>
      <c r="E552" s="113">
        <f>'RAB GIK UGM'!F540</f>
        <v>113960</v>
      </c>
      <c r="F552" s="121">
        <v>0.11</v>
      </c>
      <c r="G552" s="115">
        <f t="shared" si="142"/>
        <v>9983032.7520000022</v>
      </c>
      <c r="H552" s="116">
        <v>1</v>
      </c>
      <c r="I552" s="117">
        <f t="shared" si="141"/>
        <v>9983032.7520000022</v>
      </c>
    </row>
    <row r="553" spans="1:9" ht="16">
      <c r="A553" s="118"/>
      <c r="B553" s="119" t="str">
        <f>'RAB GIK UGM'!C541</f>
        <v>Kabel dari PP RETAIL 1.4A (1) ke BR.1.4A.03 NYY 3 x 4 mm2</v>
      </c>
      <c r="C553" s="120"/>
      <c r="D553" s="113">
        <f>'RAB GIK UGM'!E541</f>
        <v>200.32</v>
      </c>
      <c r="E553" s="113">
        <f>'RAB GIK UGM'!F541</f>
        <v>113960</v>
      </c>
      <c r="F553" s="121">
        <v>0.11</v>
      </c>
      <c r="G553" s="115">
        <f t="shared" si="142"/>
        <v>25339598.592</v>
      </c>
      <c r="H553" s="116">
        <v>1</v>
      </c>
      <c r="I553" s="117">
        <f t="shared" si="141"/>
        <v>25339598.592</v>
      </c>
    </row>
    <row r="554" spans="1:9" ht="16">
      <c r="A554" s="118"/>
      <c r="B554" s="119" t="str">
        <f>'RAB GIK UGM'!C542</f>
        <v>Kabel dari PP RETAIL 1.4A (1) ke BR.1.4A.04 NYY 3 x 6 mm2</v>
      </c>
      <c r="C554" s="120"/>
      <c r="D554" s="113">
        <f>'RAB GIK UGM'!E542</f>
        <v>148.55000000000001</v>
      </c>
      <c r="E554" s="113">
        <f>'RAB GIK UGM'!F542</f>
        <v>143550</v>
      </c>
      <c r="F554" s="121">
        <v>0.11</v>
      </c>
      <c r="G554" s="115">
        <f t="shared" si="142"/>
        <v>23670031.275000002</v>
      </c>
      <c r="H554" s="116">
        <v>1</v>
      </c>
      <c r="I554" s="117">
        <f t="shared" si="141"/>
        <v>23670031.275000002</v>
      </c>
    </row>
    <row r="555" spans="1:9" ht="16">
      <c r="A555" s="118"/>
      <c r="B555" s="119" t="str">
        <f>'RAB GIK UGM'!C543</f>
        <v>Kabel dari PP RETAIL 1.4A (1) ke BR.1.4A.07 NYY 3 x 16 mm2</v>
      </c>
      <c r="C555" s="120"/>
      <c r="D555" s="113">
        <f>'RAB GIK UGM'!E543</f>
        <v>123.11</v>
      </c>
      <c r="E555" s="113">
        <f>'RAB GIK UGM'!F543</f>
        <v>113960</v>
      </c>
      <c r="F555" s="121">
        <v>0.11</v>
      </c>
      <c r="G555" s="115">
        <f t="shared" si="142"/>
        <v>15572873.316000002</v>
      </c>
      <c r="H555" s="116">
        <v>1</v>
      </c>
      <c r="I555" s="117">
        <f t="shared" si="141"/>
        <v>15572873.316000002</v>
      </c>
    </row>
    <row r="556" spans="1:9" ht="16">
      <c r="A556" s="118"/>
      <c r="B556" s="119" t="str">
        <f>'RAB GIK UGM'!C544</f>
        <v>Kabel dari PP RETAIL 1.4A (1) ke BR.1.4A.08 NYY 4 x 10 mm2</v>
      </c>
      <c r="C556" s="120"/>
      <c r="D556" s="113">
        <f>'RAB GIK UGM'!E544</f>
        <v>69.64</v>
      </c>
      <c r="E556" s="113">
        <f>'RAB GIK UGM'!F544</f>
        <v>198616</v>
      </c>
      <c r="F556" s="121">
        <v>0.11</v>
      </c>
      <c r="G556" s="115">
        <f t="shared" si="142"/>
        <v>15353096.246400002</v>
      </c>
      <c r="H556" s="116">
        <v>1</v>
      </c>
      <c r="I556" s="117">
        <f t="shared" si="141"/>
        <v>15353096.246400002</v>
      </c>
    </row>
    <row r="557" spans="1:9" ht="16">
      <c r="A557" s="118"/>
      <c r="B557" s="119" t="str">
        <f>'RAB GIK UGM'!C545</f>
        <v>Kabel dari PP RETAIL 1.4A (1) ke BR.1.4A.11 NYY 3 x 4 mm2</v>
      </c>
      <c r="C557" s="120"/>
      <c r="D557" s="113">
        <f>'RAB GIK UGM'!E545</f>
        <v>201.32</v>
      </c>
      <c r="E557" s="113">
        <f>'RAB GIK UGM'!F545</f>
        <v>113960</v>
      </c>
      <c r="F557" s="121">
        <v>0.11</v>
      </c>
      <c r="G557" s="115">
        <f t="shared" si="142"/>
        <v>25466094.192000002</v>
      </c>
      <c r="H557" s="116">
        <v>1</v>
      </c>
      <c r="I557" s="117">
        <f t="shared" si="141"/>
        <v>25466094.192000002</v>
      </c>
    </row>
    <row r="558" spans="1:9" ht="16">
      <c r="A558" s="118"/>
      <c r="B558" s="119" t="str">
        <f>'RAB GIK UGM'!C546</f>
        <v>Kabel dari PP RETAIL 1.4A (1) ke BR.1.4A.12 NYY 3 x 6 mm2</v>
      </c>
      <c r="C558" s="120"/>
      <c r="D558" s="113">
        <f>'RAB GIK UGM'!E546</f>
        <v>172.38</v>
      </c>
      <c r="E558" s="113">
        <f>'RAB GIK UGM'!F546</f>
        <v>143550</v>
      </c>
      <c r="F558" s="121">
        <v>0.11</v>
      </c>
      <c r="G558" s="115">
        <f t="shared" si="142"/>
        <v>27467115.390000001</v>
      </c>
      <c r="H558" s="116">
        <v>1</v>
      </c>
      <c r="I558" s="117">
        <f t="shared" si="141"/>
        <v>27467115.390000001</v>
      </c>
    </row>
    <row r="559" spans="1:9" ht="16">
      <c r="A559" s="118"/>
      <c r="B559" s="119" t="str">
        <f>'RAB GIK UGM'!C547</f>
        <v>Kabel dari PP RETAIL 1.4A (1) ke BR.1.4A.13 NYY 3 x 4 mm2</v>
      </c>
      <c r="C559" s="120"/>
      <c r="D559" s="113">
        <f>'RAB GIK UGM'!E547</f>
        <v>195.34</v>
      </c>
      <c r="E559" s="113">
        <f>'RAB GIK UGM'!F547</f>
        <v>113960</v>
      </c>
      <c r="F559" s="121">
        <v>0.11</v>
      </c>
      <c r="G559" s="115">
        <f t="shared" si="142"/>
        <v>24709650.504000004</v>
      </c>
      <c r="H559" s="116">
        <v>1</v>
      </c>
      <c r="I559" s="117">
        <f t="shared" si="141"/>
        <v>24709650.504000004</v>
      </c>
    </row>
    <row r="560" spans="1:9" ht="16">
      <c r="A560" s="118"/>
      <c r="B560" s="119" t="str">
        <f>'RAB GIK UGM'!C548</f>
        <v>Kabel dari PP RETAIL 1.4A (1) ke BR.1.4A.15 NYY 3 x 4 mm2</v>
      </c>
      <c r="C560" s="120"/>
      <c r="D560" s="113">
        <f>'RAB GIK UGM'!E548</f>
        <v>196.32</v>
      </c>
      <c r="E560" s="113">
        <f>'RAB GIK UGM'!F548</f>
        <v>113960</v>
      </c>
      <c r="F560" s="121">
        <v>0.11</v>
      </c>
      <c r="G560" s="115">
        <f t="shared" si="142"/>
        <v>24833616.192000002</v>
      </c>
      <c r="H560" s="116">
        <v>1</v>
      </c>
      <c r="I560" s="117">
        <f t="shared" si="141"/>
        <v>24833616.192000002</v>
      </c>
    </row>
    <row r="561" spans="1:9" ht="16">
      <c r="A561" s="118"/>
      <c r="B561" s="119" t="str">
        <f>'RAB GIK UGM'!C549</f>
        <v>Kabel dari PP RETAIL 1.4A (1) ke BR.1.4A.16 NYY 3 x 4 mm2</v>
      </c>
      <c r="C561" s="120"/>
      <c r="D561" s="113">
        <f>'RAB GIK UGM'!E549</f>
        <v>155.75</v>
      </c>
      <c r="E561" s="113">
        <f>'RAB GIK UGM'!F549</f>
        <v>113960</v>
      </c>
      <c r="F561" s="121">
        <v>0.11</v>
      </c>
      <c r="G561" s="115">
        <f t="shared" si="142"/>
        <v>19701689.700000003</v>
      </c>
      <c r="H561" s="116">
        <v>1</v>
      </c>
      <c r="I561" s="117">
        <f t="shared" si="141"/>
        <v>19701689.700000003</v>
      </c>
    </row>
    <row r="562" spans="1:9" ht="16">
      <c r="A562" s="118"/>
      <c r="B562" s="119" t="str">
        <f>'RAB GIK UGM'!C550</f>
        <v>Kabel dari PP RETAIL 1.4A (1) ke BR.1.4A.18 NYY 3 x 4 mm2</v>
      </c>
      <c r="C562" s="120"/>
      <c r="D562" s="113">
        <f>'RAB GIK UGM'!E550</f>
        <v>152.11000000000001</v>
      </c>
      <c r="E562" s="113">
        <f>'RAB GIK UGM'!F550</f>
        <v>113960</v>
      </c>
      <c r="F562" s="121">
        <v>0.11</v>
      </c>
      <c r="G562" s="115">
        <f t="shared" si="142"/>
        <v>19241245.716000002</v>
      </c>
      <c r="H562" s="116">
        <v>1</v>
      </c>
      <c r="I562" s="117">
        <f t="shared" si="141"/>
        <v>19241245.716000002</v>
      </c>
    </row>
    <row r="563" spans="1:9" ht="16">
      <c r="A563" s="118"/>
      <c r="B563" s="119" t="str">
        <f>'RAB GIK UGM'!C551</f>
        <v>Kabel dari PP RETAIL 1.4A (1) ke BR.1.4A.19 NYY 3 x 4 mm2</v>
      </c>
      <c r="C563" s="120"/>
      <c r="D563" s="113">
        <f>'RAB GIK UGM'!E551</f>
        <v>121.34</v>
      </c>
      <c r="E563" s="113">
        <f>'RAB GIK UGM'!F551</f>
        <v>113960</v>
      </c>
      <c r="F563" s="121">
        <v>0.11</v>
      </c>
      <c r="G563" s="115">
        <f t="shared" si="142"/>
        <v>15348976.104000002</v>
      </c>
      <c r="H563" s="116">
        <v>1</v>
      </c>
      <c r="I563" s="117">
        <f t="shared" si="141"/>
        <v>15348976.104000002</v>
      </c>
    </row>
    <row r="564" spans="1:9" ht="16">
      <c r="A564" s="118"/>
      <c r="B564" s="119" t="str">
        <f>'RAB GIK UGM'!C552</f>
        <v>Kabel dari PP RETAIL 1.4A (1) ke BR.1.4A.20 NYY 3 x 4 mm2</v>
      </c>
      <c r="C564" s="120"/>
      <c r="D564" s="113">
        <f>'RAB GIK UGM'!E552</f>
        <v>152.11000000000001</v>
      </c>
      <c r="E564" s="113">
        <f>'RAB GIK UGM'!F552</f>
        <v>113960</v>
      </c>
      <c r="F564" s="121">
        <v>0.11</v>
      </c>
      <c r="G564" s="115">
        <f t="shared" si="142"/>
        <v>19241245.716000002</v>
      </c>
      <c r="H564" s="116">
        <v>1</v>
      </c>
      <c r="I564" s="117">
        <f t="shared" si="141"/>
        <v>19241245.716000002</v>
      </c>
    </row>
    <row r="565" spans="1:9" ht="16">
      <c r="A565" s="118"/>
      <c r="B565" s="119" t="str">
        <f>'RAB GIK UGM'!C553</f>
        <v>Kabel dari PP RETAIL 1.4A (1) ke BR.1.4A.21 NYY 3 x 4 mm2</v>
      </c>
      <c r="C565" s="120"/>
      <c r="D565" s="113">
        <f>'RAB GIK UGM'!E553</f>
        <v>121.34</v>
      </c>
      <c r="E565" s="113">
        <f>'RAB GIK UGM'!F553</f>
        <v>113960</v>
      </c>
      <c r="F565" s="121">
        <v>0.11</v>
      </c>
      <c r="G565" s="115">
        <f t="shared" si="142"/>
        <v>15348976.104000002</v>
      </c>
      <c r="H565" s="116">
        <v>1</v>
      </c>
      <c r="I565" s="117">
        <f t="shared" si="141"/>
        <v>15348976.104000002</v>
      </c>
    </row>
    <row r="566" spans="1:9" ht="16">
      <c r="A566" s="118"/>
      <c r="B566" s="119" t="str">
        <f>'RAB GIK UGM'!C554</f>
        <v>Kabel Kontrol dari PP RETAIL ke BMS ITC 2x2x0,6 mm (Conduit 20mm)</v>
      </c>
      <c r="C566" s="120"/>
      <c r="D566" s="113">
        <f>'RAB GIK UGM'!E554</f>
        <v>152.11000000000001</v>
      </c>
      <c r="E566" s="113">
        <f>'RAB GIK UGM'!F554</f>
        <v>89562</v>
      </c>
      <c r="F566" s="121">
        <v>0.11</v>
      </c>
      <c r="G566" s="115">
        <f t="shared" si="142"/>
        <v>15121836.160200002</v>
      </c>
      <c r="H566" s="116">
        <v>1</v>
      </c>
      <c r="I566" s="117">
        <f t="shared" si="141"/>
        <v>15121836.160200002</v>
      </c>
    </row>
    <row r="567" spans="1:9" ht="16">
      <c r="A567" s="118"/>
      <c r="B567" s="119" t="str">
        <f>'RAB GIK UGM'!C555</f>
        <v>Kabel Monitoring dari PP RETAIL ke BMS AWG 22 1 Pair (Conduit 20mm)</v>
      </c>
      <c r="C567" s="120"/>
      <c r="D567" s="113">
        <f>'RAB GIK UGM'!E555</f>
        <v>121.34</v>
      </c>
      <c r="E567" s="113">
        <f>'RAB GIK UGM'!F555</f>
        <v>74910</v>
      </c>
      <c r="F567" s="121">
        <v>0.11</v>
      </c>
      <c r="G567" s="115">
        <f t="shared" si="142"/>
        <v>10089433.134000001</v>
      </c>
      <c r="H567" s="116">
        <v>1</v>
      </c>
      <c r="I567" s="117">
        <f t="shared" si="141"/>
        <v>10089433.134000001</v>
      </c>
    </row>
    <row r="568" spans="1:9" ht="16">
      <c r="A568" s="118"/>
      <c r="B568" s="119" t="str">
        <f>'RAB GIK UGM'!C556</f>
        <v>Kabel dari PP RETAIL ke SDP RETAIL NYY 4x70mm2 (R,S,T,N) + NYY 1x35mm2 (N)</v>
      </c>
      <c r="C568" s="120"/>
      <c r="D568" s="113">
        <f>'RAB GIK UGM'!E556</f>
        <v>152.11000000000001</v>
      </c>
      <c r="E568" s="113">
        <f>'RAB GIK UGM'!F556</f>
        <v>751850</v>
      </c>
      <c r="F568" s="121">
        <v>0.11</v>
      </c>
      <c r="G568" s="115">
        <f t="shared" si="142"/>
        <v>126943932.88500002</v>
      </c>
      <c r="H568" s="116">
        <v>1</v>
      </c>
      <c r="I568" s="117">
        <f t="shared" si="141"/>
        <v>126943932.88500002</v>
      </c>
    </row>
    <row r="569" spans="1:9" ht="16">
      <c r="A569" s="118"/>
      <c r="B569" s="119" t="str">
        <f>'RAB GIK UGM'!C557</f>
        <v>Kabel ROUNDINGdari PP RETAIL 1.4A ke SDP RETAIL BCC 35 mm2</v>
      </c>
      <c r="C569" s="120"/>
      <c r="D569" s="113">
        <f>'RAB GIK UGM'!E557</f>
        <v>121.34</v>
      </c>
      <c r="E569" s="113">
        <f>'RAB GIK UGM'!F557</f>
        <v>106250</v>
      </c>
      <c r="F569" s="121">
        <v>0.11</v>
      </c>
      <c r="G569" s="115">
        <f t="shared" si="142"/>
        <v>14310536.250000002</v>
      </c>
      <c r="H569" s="116">
        <v>1</v>
      </c>
      <c r="I569" s="117">
        <f t="shared" si="141"/>
        <v>14310536.250000002</v>
      </c>
    </row>
    <row r="570" spans="1:9" ht="16">
      <c r="A570" s="118"/>
      <c r="B570" s="119" t="str">
        <f>'RAB GIK UGM'!C558</f>
        <v>Kabel dari PP RETAIL ke SDP RETAIL NYY 4x70mm2 (R,S,T,N) + NYY 1x35mm2 (N)</v>
      </c>
      <c r="C570" s="120"/>
      <c r="D570" s="113">
        <f>'RAB GIK UGM'!E558</f>
        <v>155.75</v>
      </c>
      <c r="E570" s="113">
        <f>'RAB GIK UGM'!F558</f>
        <v>751850</v>
      </c>
      <c r="F570" s="121">
        <v>0.11</v>
      </c>
      <c r="G570" s="115">
        <f t="shared" si="142"/>
        <v>129981707.62500001</v>
      </c>
      <c r="H570" s="116">
        <v>1</v>
      </c>
      <c r="I570" s="117">
        <f t="shared" si="141"/>
        <v>129981707.62500001</v>
      </c>
    </row>
    <row r="571" spans="1:9" ht="16">
      <c r="A571" s="118"/>
      <c r="B571" s="119" t="str">
        <f>'RAB GIK UGM'!C559</f>
        <v>Kabel ROUNDINGdari PP RETAIL 1.4A ke SDP RETAIL BCC 16 mm2</v>
      </c>
      <c r="C571" s="120"/>
      <c r="D571" s="113">
        <f>'RAB GIK UGM'!E559</f>
        <v>152.11000000000001</v>
      </c>
      <c r="E571" s="113">
        <f>'RAB GIK UGM'!F559</f>
        <v>86250</v>
      </c>
      <c r="F571" s="121">
        <v>0.11</v>
      </c>
      <c r="G571" s="115">
        <f t="shared" si="142"/>
        <v>14562631.125000004</v>
      </c>
      <c r="H571" s="116">
        <v>1</v>
      </c>
      <c r="I571" s="117">
        <f t="shared" si="141"/>
        <v>14562631.125000004</v>
      </c>
    </row>
    <row r="572" spans="1:9" ht="16">
      <c r="A572" s="118"/>
      <c r="B572" s="119" t="str">
        <f>'RAB GIK UGM'!C560</f>
        <v>Kabel dari PP RETAIL 1.4B ke SDP RETAIL NYY 4 x 35 mm2 (R,S,T,N) + NYY 1 x 16mm2 (N)</v>
      </c>
      <c r="C572" s="120"/>
      <c r="D572" s="113">
        <f>'RAB GIK UGM'!E560</f>
        <v>28.45</v>
      </c>
      <c r="E572" s="113">
        <f>'RAB GIK UGM'!F560</f>
        <v>538285</v>
      </c>
      <c r="F572" s="121">
        <v>0.11</v>
      </c>
      <c r="G572" s="115">
        <f t="shared" si="142"/>
        <v>16998771.157500003</v>
      </c>
      <c r="H572" s="116">
        <v>1</v>
      </c>
      <c r="I572" s="117">
        <f t="shared" si="141"/>
        <v>16998771.157500003</v>
      </c>
    </row>
    <row r="573" spans="1:9" ht="16">
      <c r="A573" s="118"/>
      <c r="B573" s="119" t="str">
        <f>'RAB GIK UGM'!C561</f>
        <v>Kabel Grounding dari PP RETAIL 1.4B ke SDP RETAIL BCC 16 mm2</v>
      </c>
      <c r="C573" s="120"/>
      <c r="D573" s="113">
        <f>'RAB GIK UGM'!E561</f>
        <v>117.23</v>
      </c>
      <c r="E573" s="113">
        <f>'RAB GIK UGM'!F561</f>
        <v>86250</v>
      </c>
      <c r="F573" s="121">
        <v>0.11</v>
      </c>
      <c r="G573" s="115">
        <f t="shared" si="142"/>
        <v>11223307.125000002</v>
      </c>
      <c r="H573" s="116">
        <v>1</v>
      </c>
      <c r="I573" s="117">
        <f t="shared" si="141"/>
        <v>11223307.125000002</v>
      </c>
    </row>
    <row r="574" spans="1:9" ht="16">
      <c r="A574" s="118"/>
      <c r="B574" s="119" t="str">
        <f>'RAB GIK UGM'!C562</f>
        <v>Kabel dari PP RETAIL 2.4A (1) ke BR.OF.2.4A/01 NYY 3 x 4 mm2</v>
      </c>
      <c r="C574" s="120"/>
      <c r="D574" s="113">
        <f>'RAB GIK UGM'!E562</f>
        <v>87.46</v>
      </c>
      <c r="E574" s="113">
        <f>'RAB GIK UGM'!F562</f>
        <v>113960</v>
      </c>
      <c r="F574" s="121">
        <v>0.11</v>
      </c>
      <c r="G574" s="115">
        <f t="shared" si="142"/>
        <v>11063305.176000001</v>
      </c>
      <c r="H574" s="116">
        <v>1</v>
      </c>
      <c r="I574" s="117">
        <f t="shared" si="141"/>
        <v>11063305.176000001</v>
      </c>
    </row>
    <row r="575" spans="1:9" ht="16">
      <c r="A575" s="118"/>
      <c r="B575" s="119" t="str">
        <f>'RAB GIK UGM'!C563</f>
        <v>Kabel dari PP RETAIL 2.4A (1) ke BR.OF.2.4A/02 NYY 3 x 6 mm2</v>
      </c>
      <c r="C575" s="120"/>
      <c r="D575" s="113">
        <f>'RAB GIK UGM'!E563</f>
        <v>172.38</v>
      </c>
      <c r="E575" s="113">
        <f>'RAB GIK UGM'!F563</f>
        <v>143550</v>
      </c>
      <c r="F575" s="121">
        <v>0.11</v>
      </c>
      <c r="G575" s="115">
        <f t="shared" si="142"/>
        <v>27467115.390000001</v>
      </c>
      <c r="H575" s="116">
        <v>1</v>
      </c>
      <c r="I575" s="117">
        <f t="shared" si="141"/>
        <v>27467115.390000001</v>
      </c>
    </row>
    <row r="576" spans="1:9" ht="16">
      <c r="A576" s="118"/>
      <c r="B576" s="119" t="str">
        <f>'RAB GIK UGM'!C564</f>
        <v>Kabel dari PP RETAIL 2.4A (1) ke BR.OF.2.4A/03 NYY 3 x 4 mm2</v>
      </c>
      <c r="C576" s="120"/>
      <c r="D576" s="113">
        <f>'RAB GIK UGM'!E564</f>
        <v>201.32</v>
      </c>
      <c r="E576" s="113">
        <f>'RAB GIK UGM'!F564</f>
        <v>113960</v>
      </c>
      <c r="F576" s="121">
        <v>0.11</v>
      </c>
      <c r="G576" s="115">
        <f t="shared" si="142"/>
        <v>25466094.192000002</v>
      </c>
      <c r="H576" s="116">
        <v>1</v>
      </c>
      <c r="I576" s="117">
        <f t="shared" si="141"/>
        <v>25466094.192000002</v>
      </c>
    </row>
    <row r="577" spans="1:9" ht="16">
      <c r="A577" s="118"/>
      <c r="B577" s="119" t="str">
        <f>'RAB GIK UGM'!C565</f>
        <v>Kabel dari PP RETAIL 2.4A (1) ke BR.OF.2.4A/04 NYY 3 x 4 mm2</v>
      </c>
      <c r="C577" s="120"/>
      <c r="D577" s="113">
        <f>'RAB GIK UGM'!E565</f>
        <v>86.88</v>
      </c>
      <c r="E577" s="113">
        <f>'RAB GIK UGM'!F565</f>
        <v>113960</v>
      </c>
      <c r="F577" s="121">
        <v>0.11</v>
      </c>
      <c r="G577" s="115">
        <f t="shared" si="142"/>
        <v>10989937.728</v>
      </c>
      <c r="H577" s="116">
        <v>1</v>
      </c>
      <c r="I577" s="117">
        <f t="shared" si="141"/>
        <v>10989937.728</v>
      </c>
    </row>
    <row r="578" spans="1:9" ht="16">
      <c r="A578" s="118"/>
      <c r="B578" s="119" t="str">
        <f>'RAB GIK UGM'!C566</f>
        <v>Kabel dari PP RETAIL 2.4A (1) ke BR.OF.2.4A/08 NYY 3 x 10 mm2</v>
      </c>
      <c r="C578" s="120"/>
      <c r="D578" s="113">
        <f>'RAB GIK UGM'!E566</f>
        <v>108.46</v>
      </c>
      <c r="E578" s="113">
        <f>'RAB GIK UGM'!F566</f>
        <v>198616</v>
      </c>
      <c r="F578" s="121">
        <v>0.11</v>
      </c>
      <c r="G578" s="115">
        <f t="shared" si="142"/>
        <v>23911499.409600001</v>
      </c>
      <c r="H578" s="116">
        <v>1</v>
      </c>
      <c r="I578" s="117">
        <f t="shared" si="141"/>
        <v>23911499.409600001</v>
      </c>
    </row>
    <row r="579" spans="1:9" ht="16">
      <c r="A579" s="118"/>
      <c r="B579" s="119" t="str">
        <f>'RAB GIK UGM'!C567</f>
        <v>Kabel dari PP RETAIL 2.4A (1) ke BR.OF.2.4A/09 NYY 3 x 4 mm2</v>
      </c>
      <c r="C579" s="120"/>
      <c r="D579" s="113">
        <f>'RAB GIK UGM'!E567</f>
        <v>135.44999999999999</v>
      </c>
      <c r="E579" s="113">
        <f>'RAB GIK UGM'!F567</f>
        <v>113960</v>
      </c>
      <c r="F579" s="121">
        <v>0.11</v>
      </c>
      <c r="G579" s="115">
        <f t="shared" si="142"/>
        <v>17133829.02</v>
      </c>
      <c r="H579" s="116">
        <v>1</v>
      </c>
      <c r="I579" s="117">
        <f t="shared" si="141"/>
        <v>17133829.02</v>
      </c>
    </row>
    <row r="580" spans="1:9" ht="16">
      <c r="A580" s="118"/>
      <c r="B580" s="119" t="str">
        <f>'RAB GIK UGM'!C568</f>
        <v>Kabel dari PP RETAIL 2.4A (1) ke BR.OF.2.4A/10 NYY 3 x 6mm2</v>
      </c>
      <c r="C580" s="120"/>
      <c r="D580" s="113">
        <f>'RAB GIK UGM'!E568</f>
        <v>172.38</v>
      </c>
      <c r="E580" s="113">
        <f>'RAB GIK UGM'!F568</f>
        <v>143550</v>
      </c>
      <c r="F580" s="121">
        <v>0.11</v>
      </c>
      <c r="G580" s="115">
        <f t="shared" si="142"/>
        <v>27467115.390000001</v>
      </c>
      <c r="H580" s="116">
        <v>1</v>
      </c>
      <c r="I580" s="117">
        <f t="shared" si="141"/>
        <v>27467115.390000001</v>
      </c>
    </row>
    <row r="581" spans="1:9" ht="16">
      <c r="A581" s="118"/>
      <c r="B581" s="119" t="str">
        <f>'RAB GIK UGM'!C569</f>
        <v>Kabel dari PP RETAIL 2.4A (1) ke BR.OF.2.4A/15 NYY 3 x 4 mm2</v>
      </c>
      <c r="C581" s="120"/>
      <c r="D581" s="113">
        <f>'RAB GIK UGM'!E569</f>
        <v>89.44</v>
      </c>
      <c r="E581" s="113">
        <f>'RAB GIK UGM'!F569</f>
        <v>113960</v>
      </c>
      <c r="F581" s="121">
        <v>0.11</v>
      </c>
      <c r="G581" s="115">
        <f t="shared" si="142"/>
        <v>11313766.464000002</v>
      </c>
      <c r="H581" s="116">
        <v>1</v>
      </c>
      <c r="I581" s="117">
        <f t="shared" si="141"/>
        <v>11313766.464000002</v>
      </c>
    </row>
    <row r="582" spans="1:9" ht="16">
      <c r="A582" s="118"/>
      <c r="B582" s="119" t="str">
        <f>'RAB GIK UGM'!C570</f>
        <v>Kabel dari PP RETAIL 2.4A (1) ke BR.OF.2.4A/16 NYY 3 x 4mm2</v>
      </c>
      <c r="C582" s="120"/>
      <c r="D582" s="113">
        <f>'RAB GIK UGM'!E570</f>
        <v>73.94</v>
      </c>
      <c r="E582" s="113">
        <f>'RAB GIK UGM'!F570</f>
        <v>113960</v>
      </c>
      <c r="F582" s="121">
        <v>0.11</v>
      </c>
      <c r="G582" s="115">
        <f t="shared" si="142"/>
        <v>9353084.6640000008</v>
      </c>
      <c r="H582" s="116">
        <v>1</v>
      </c>
      <c r="I582" s="117">
        <f t="shared" si="141"/>
        <v>9353084.6640000008</v>
      </c>
    </row>
    <row r="583" spans="1:9" ht="16">
      <c r="A583" s="118"/>
      <c r="B583" s="119" t="str">
        <f>'RAB GIK UGM'!C571</f>
        <v>Kabel dari PP RETAIL 2.4A ke SDP RETAIL NYY 4 x 35 mm2 (R,S,T,N) + NYY 1 x 16mm2 (N)</v>
      </c>
      <c r="C583" s="120"/>
      <c r="D583" s="113">
        <f>'RAB GIK UGM'!E571</f>
        <v>117.23</v>
      </c>
      <c r="E583" s="113">
        <f>'RAB GIK UGM'!F571</f>
        <v>538285</v>
      </c>
      <c r="F583" s="121">
        <v>0.11</v>
      </c>
      <c r="G583" s="115">
        <f t="shared" si="142"/>
        <v>70044497.110500008</v>
      </c>
      <c r="H583" s="116">
        <v>1</v>
      </c>
      <c r="I583" s="117">
        <f t="shared" si="141"/>
        <v>70044497.110500008</v>
      </c>
    </row>
    <row r="584" spans="1:9" ht="16">
      <c r="A584" s="118"/>
      <c r="B584" s="119" t="str">
        <f>'RAB GIK UGM'!C572</f>
        <v>Kabel Grounding dari PP RETAIL 1.4A ke SDP RETAIL BCC 16 mm2</v>
      </c>
      <c r="C584" s="120"/>
      <c r="D584" s="113">
        <f>'RAB GIK UGM'!E572</f>
        <v>117.23</v>
      </c>
      <c r="E584" s="113">
        <f>'RAB GIK UGM'!F572</f>
        <v>86250</v>
      </c>
      <c r="F584" s="121">
        <v>0.11</v>
      </c>
      <c r="G584" s="115">
        <f t="shared" si="142"/>
        <v>11223307.125000002</v>
      </c>
      <c r="H584" s="116">
        <v>1</v>
      </c>
      <c r="I584" s="117">
        <f t="shared" si="141"/>
        <v>11223307.125000002</v>
      </c>
    </row>
    <row r="585" spans="1:9" ht="16">
      <c r="A585" s="118"/>
      <c r="B585" s="119" t="str">
        <f>'RAB GIK UGM'!C573</f>
        <v>Kabel dari PP RETAIL 2.4B (1) ke BR.OF.2.4B/01 NYY 3 x 4 mm2</v>
      </c>
      <c r="C585" s="120"/>
      <c r="D585" s="113">
        <f>'RAB GIK UGM'!E573</f>
        <v>78.44</v>
      </c>
      <c r="E585" s="113">
        <f>'RAB GIK UGM'!F573</f>
        <v>113960</v>
      </c>
      <c r="F585" s="121">
        <v>0.11</v>
      </c>
      <c r="G585" s="115">
        <f t="shared" si="142"/>
        <v>9922314.8640000019</v>
      </c>
      <c r="H585" s="116">
        <v>1</v>
      </c>
      <c r="I585" s="117">
        <f t="shared" si="141"/>
        <v>9922314.8640000019</v>
      </c>
    </row>
    <row r="586" spans="1:9" ht="16">
      <c r="A586" s="118"/>
      <c r="B586" s="119" t="str">
        <f>'RAB GIK UGM'!C574</f>
        <v>Kabel dari PP RETAIL 2.4B (1) ke BR.OF.2.4B/02 NYY 3 x 4 mm2</v>
      </c>
      <c r="C586" s="120"/>
      <c r="D586" s="113">
        <f>'RAB GIK UGM'!E574</f>
        <v>70.66</v>
      </c>
      <c r="E586" s="113">
        <f>'RAB GIK UGM'!F574</f>
        <v>113960</v>
      </c>
      <c r="F586" s="121">
        <v>0.11</v>
      </c>
      <c r="G586" s="115">
        <f t="shared" si="142"/>
        <v>8938179.0960000008</v>
      </c>
      <c r="H586" s="116">
        <v>1</v>
      </c>
      <c r="I586" s="117">
        <f t="shared" si="141"/>
        <v>8938179.0960000008</v>
      </c>
    </row>
    <row r="587" spans="1:9" ht="16">
      <c r="A587" s="118"/>
      <c r="B587" s="119" t="str">
        <f>'RAB GIK UGM'!C575</f>
        <v>Kabel dari PP RETAIL 2.4B (1) ke BR.OF.2.4B/03 NYY 3 x 4 mm2</v>
      </c>
      <c r="C587" s="120"/>
      <c r="D587" s="113">
        <f>'RAB GIK UGM'!E575</f>
        <v>155.75</v>
      </c>
      <c r="E587" s="113">
        <f>'RAB GIK UGM'!F575</f>
        <v>113960</v>
      </c>
      <c r="F587" s="121">
        <v>0.11</v>
      </c>
      <c r="G587" s="115">
        <f t="shared" si="142"/>
        <v>19701689.700000003</v>
      </c>
      <c r="H587" s="116">
        <v>1</v>
      </c>
      <c r="I587" s="117">
        <f t="shared" si="141"/>
        <v>19701689.700000003</v>
      </c>
    </row>
    <row r="588" spans="1:9" ht="16">
      <c r="A588" s="118"/>
      <c r="B588" s="119" t="str">
        <f>'RAB GIK UGM'!C576</f>
        <v>Kabel dari PP RETAIL 2.4B (1) ke BR.OF.2.4B/04 NYY 3 x 4 mm2</v>
      </c>
      <c r="C588" s="120"/>
      <c r="D588" s="113">
        <f>'RAB GIK UGM'!E576</f>
        <v>152.11000000000001</v>
      </c>
      <c r="E588" s="113">
        <f>'RAB GIK UGM'!F576</f>
        <v>113960</v>
      </c>
      <c r="F588" s="121">
        <v>0.11</v>
      </c>
      <c r="G588" s="115">
        <f t="shared" si="142"/>
        <v>19241245.716000002</v>
      </c>
      <c r="H588" s="116">
        <v>1</v>
      </c>
      <c r="I588" s="117">
        <f t="shared" si="141"/>
        <v>19241245.716000002</v>
      </c>
    </row>
    <row r="589" spans="1:9" ht="16">
      <c r="A589" s="118"/>
      <c r="B589" s="119" t="str">
        <f>'RAB GIK UGM'!C577</f>
        <v>Kabel dari PP RETAIL 2.4B (1) ke BR.OF.2.4B/05 NYY 3 x 4 mm2</v>
      </c>
      <c r="C589" s="120"/>
      <c r="D589" s="113">
        <f>'RAB GIK UGM'!E577</f>
        <v>121.34</v>
      </c>
      <c r="E589" s="113">
        <f>'RAB GIK UGM'!F577</f>
        <v>113960</v>
      </c>
      <c r="F589" s="121">
        <v>0.11</v>
      </c>
      <c r="G589" s="115">
        <f t="shared" si="142"/>
        <v>15348976.104000002</v>
      </c>
      <c r="H589" s="116">
        <v>1</v>
      </c>
      <c r="I589" s="117">
        <f t="shared" si="141"/>
        <v>15348976.104000002</v>
      </c>
    </row>
    <row r="590" spans="1:9" ht="16">
      <c r="A590" s="118"/>
      <c r="B590" s="119" t="str">
        <f>'RAB GIK UGM'!C578</f>
        <v>Kabel dari PP RETAIL 2.4B (1) ke BR.OF.2.4B/06 NYY 3 x 4 mm2</v>
      </c>
      <c r="C590" s="120"/>
      <c r="D590" s="113">
        <f>'RAB GIK UGM'!E578</f>
        <v>125.34</v>
      </c>
      <c r="E590" s="113">
        <f>'RAB GIK UGM'!F578</f>
        <v>113960</v>
      </c>
      <c r="F590" s="121">
        <v>0.11</v>
      </c>
      <c r="G590" s="115">
        <f t="shared" si="142"/>
        <v>15854958.504000003</v>
      </c>
      <c r="H590" s="116">
        <v>1</v>
      </c>
      <c r="I590" s="117">
        <f t="shared" si="141"/>
        <v>15854958.504000003</v>
      </c>
    </row>
    <row r="591" spans="1:9" ht="16">
      <c r="A591" s="118"/>
      <c r="B591" s="119" t="str">
        <f>'RAB GIK UGM'!C579</f>
        <v>Kabel dari PP RETAIL 2.4B (1) ke BR.OF.2.4B/07 NYY 3 x 4 mm2</v>
      </c>
      <c r="C591" s="120"/>
      <c r="D591" s="113">
        <f>'RAB GIK UGM'!E579</f>
        <v>150.65</v>
      </c>
      <c r="E591" s="113">
        <f>'RAB GIK UGM'!F579</f>
        <v>113960</v>
      </c>
      <c r="F591" s="121">
        <v>0.11</v>
      </c>
      <c r="G591" s="115">
        <f t="shared" si="142"/>
        <v>19056562.140000001</v>
      </c>
      <c r="H591" s="116">
        <v>1</v>
      </c>
      <c r="I591" s="117">
        <f t="shared" si="141"/>
        <v>19056562.140000001</v>
      </c>
    </row>
    <row r="592" spans="1:9" ht="16">
      <c r="A592" s="118"/>
      <c r="B592" s="119" t="str">
        <f>'RAB GIK UGM'!C580</f>
        <v>Kabel dari PP RETAIL 2.4B (1) ke BR.OF.2.4B/08 NYY 3 x 4 mm2</v>
      </c>
      <c r="C592" s="120"/>
      <c r="D592" s="113">
        <f>'RAB GIK UGM'!E580</f>
        <v>157.69</v>
      </c>
      <c r="E592" s="113">
        <f>'RAB GIK UGM'!F580</f>
        <v>113960</v>
      </c>
      <c r="F592" s="121">
        <v>0.11</v>
      </c>
      <c r="G592" s="115">
        <f t="shared" si="142"/>
        <v>19947091.164000001</v>
      </c>
      <c r="H592" s="116">
        <v>1</v>
      </c>
      <c r="I592" s="117">
        <f t="shared" si="141"/>
        <v>19947091.164000001</v>
      </c>
    </row>
    <row r="593" spans="1:9" ht="16">
      <c r="A593" s="118"/>
      <c r="B593" s="119" t="str">
        <f>'RAB GIK UGM'!C581</f>
        <v>Kabel dari PP RETAIL 2.4B (1) ke BR.OF.2.4B/09 NYY 3 x 4 mm2</v>
      </c>
      <c r="C593" s="120"/>
      <c r="D593" s="113">
        <f>'RAB GIK UGM'!E581</f>
        <v>125.44</v>
      </c>
      <c r="E593" s="113">
        <f>'RAB GIK UGM'!F581</f>
        <v>113960</v>
      </c>
      <c r="F593" s="121">
        <v>0.11</v>
      </c>
      <c r="G593" s="115">
        <f t="shared" si="142"/>
        <v>15867608.064000001</v>
      </c>
      <c r="H593" s="116">
        <v>1</v>
      </c>
      <c r="I593" s="117">
        <f t="shared" si="141"/>
        <v>15867608.064000001</v>
      </c>
    </row>
    <row r="594" spans="1:9" ht="16">
      <c r="A594" s="118"/>
      <c r="B594" s="119" t="str">
        <f>'RAB GIK UGM'!C582</f>
        <v>Kabel kontrol dari PP RETAIL 2.4B (1) ke BMS ITC 2x2x0,6mm (conduit 20mm)</v>
      </c>
      <c r="C594" s="120"/>
      <c r="D594" s="113">
        <f>'RAB GIK UGM'!E582</f>
        <v>56.34</v>
      </c>
      <c r="E594" s="113">
        <f>'RAB GIK UGM'!F582</f>
        <v>89562</v>
      </c>
      <c r="F594" s="121">
        <v>0.11</v>
      </c>
      <c r="G594" s="115">
        <f t="shared" si="142"/>
        <v>5600974.6188000003</v>
      </c>
      <c r="H594" s="116">
        <v>1</v>
      </c>
      <c r="I594" s="117">
        <f t="shared" si="141"/>
        <v>5600974.6188000003</v>
      </c>
    </row>
    <row r="595" spans="1:9" ht="16">
      <c r="A595" s="118"/>
      <c r="B595" s="119" t="str">
        <f>'RAB GIK UGM'!C583</f>
        <v>Kabel monitoring dari PP RETAIL 2.4B (1) ke BMS AWG 22 1 PAIR (conduit 20mm)</v>
      </c>
      <c r="C595" s="120"/>
      <c r="D595" s="113">
        <f>'RAB GIK UGM'!E583</f>
        <v>54.48</v>
      </c>
      <c r="E595" s="113">
        <f>'RAB GIK UGM'!F583</f>
        <v>74910</v>
      </c>
      <c r="F595" s="121">
        <v>0.11</v>
      </c>
      <c r="G595" s="115">
        <f t="shared" si="142"/>
        <v>4530017.4479999999</v>
      </c>
      <c r="H595" s="116">
        <v>1</v>
      </c>
      <c r="I595" s="117">
        <f t="shared" si="141"/>
        <v>4530017.4479999999</v>
      </c>
    </row>
    <row r="596" spans="1:9" ht="16">
      <c r="A596" s="118"/>
      <c r="B596" s="119" t="str">
        <f>'RAB GIK UGM'!C584</f>
        <v>Kabel dari PP RETAIL 2.4B (1) keSDP RETAIL NYY 4x25mm2 + NYY 1x16mm2</v>
      </c>
      <c r="C596" s="120"/>
      <c r="D596" s="113">
        <f>'RAB GIK UGM'!E584</f>
        <v>62.56</v>
      </c>
      <c r="E596" s="113">
        <f>'RAB GIK UGM'!F584</f>
        <v>413531</v>
      </c>
      <c r="F596" s="121">
        <v>0.11</v>
      </c>
      <c r="G596" s="115">
        <f t="shared" si="142"/>
        <v>28716254.289600004</v>
      </c>
      <c r="H596" s="116">
        <v>1</v>
      </c>
      <c r="I596" s="117">
        <f t="shared" si="141"/>
        <v>28716254.289600004</v>
      </c>
    </row>
    <row r="597" spans="1:9" ht="16">
      <c r="A597" s="118"/>
      <c r="B597" s="119" t="str">
        <f>'RAB GIK UGM'!C585</f>
        <v>Kabel Grounding dari PP RETAIL 2.4B (1) keSDP RETAIL BCC 16mm2</v>
      </c>
      <c r="C597" s="120"/>
      <c r="D597" s="113">
        <f>'RAB GIK UGM'!E585</f>
        <v>77.91</v>
      </c>
      <c r="E597" s="113">
        <f>'RAB GIK UGM'!F585</f>
        <v>103500</v>
      </c>
      <c r="F597" s="121">
        <v>0.11</v>
      </c>
      <c r="G597" s="115">
        <f t="shared" si="142"/>
        <v>8950690.3500000015</v>
      </c>
      <c r="H597" s="116">
        <v>1</v>
      </c>
      <c r="I597" s="117">
        <f t="shared" si="141"/>
        <v>8950690.3500000015</v>
      </c>
    </row>
    <row r="598" spans="1:9" ht="16">
      <c r="A598" s="118"/>
      <c r="B598" s="119" t="str">
        <f>'RAB GIK UGM'!C586</f>
        <v>Kabel dari SDP.RETAIL ke PP.RETAIL 1.1 NYY 4 x 6 mm2 + NYA 1 x 2,5 mm2</v>
      </c>
      <c r="C598" s="120"/>
      <c r="D598" s="113">
        <f>'RAB GIK UGM'!E586</f>
        <v>193.34</v>
      </c>
      <c r="E598" s="113">
        <f>'RAB GIK UGM'!F586</f>
        <v>194555</v>
      </c>
      <c r="F598" s="121">
        <v>0.11</v>
      </c>
      <c r="G598" s="115">
        <f t="shared" si="142"/>
        <v>41752942.70700001</v>
      </c>
      <c r="H598" s="116">
        <v>1</v>
      </c>
      <c r="I598" s="117">
        <f t="shared" si="141"/>
        <v>41752942.70700001</v>
      </c>
    </row>
    <row r="599" spans="1:9" ht="16">
      <c r="A599" s="118"/>
      <c r="B599" s="119" t="str">
        <f>'RAB GIK UGM'!C587</f>
        <v>Kabel dari SDP.RETAIL ke PP.RETAIL 1.3 NYY 4 x 25 mm2 + NYA 1 x 16 mm2 +BCC 16mm2</v>
      </c>
      <c r="C599" s="120"/>
      <c r="D599" s="113">
        <f>'RAB GIK UGM'!E587</f>
        <v>62.33</v>
      </c>
      <c r="E599" s="113">
        <f>'RAB GIK UGM'!F587</f>
        <v>544797</v>
      </c>
      <c r="F599" s="121">
        <v>0.11</v>
      </c>
      <c r="G599" s="115">
        <f t="shared" si="142"/>
        <v>37692488.681100003</v>
      </c>
      <c r="H599" s="116">
        <v>1</v>
      </c>
      <c r="I599" s="117">
        <f t="shared" si="141"/>
        <v>37692488.681100003</v>
      </c>
    </row>
    <row r="600" spans="1:9" ht="16">
      <c r="A600" s="118"/>
      <c r="B600" s="119" t="str">
        <f>'RAB GIK UGM'!C588</f>
        <v>Kabel dari SDP.RETAIL ke PP.RETAIL 1.3 NYY 4 x 25 mm2 + NYA 1 x 16 mm2 +BCC 16mm2</v>
      </c>
      <c r="C600" s="120"/>
      <c r="D600" s="113">
        <f>'RAB GIK UGM'!E588</f>
        <v>113.37</v>
      </c>
      <c r="E600" s="113">
        <f>'RAB GIK UGM'!F588</f>
        <v>544797</v>
      </c>
      <c r="F600" s="121">
        <v>0.11</v>
      </c>
      <c r="G600" s="115">
        <f t="shared" si="142"/>
        <v>68557635.837900013</v>
      </c>
      <c r="H600" s="116">
        <v>1</v>
      </c>
      <c r="I600" s="117">
        <f t="shared" si="141"/>
        <v>68557635.837900013</v>
      </c>
    </row>
    <row r="601" spans="1:9" ht="16">
      <c r="A601" s="118"/>
      <c r="B601" s="119" t="str">
        <f>'RAB GIK UGM'!C589</f>
        <v>Kabel dari SDP.RETAIL ke PP.RETAIL 1.4 NYY 4 x 35 mm2 + NYA 1 x 16 mm2 +BCC 16mm2</v>
      </c>
      <c r="C601" s="120"/>
      <c r="D601" s="113">
        <f>'RAB GIK UGM'!E589</f>
        <v>44.49</v>
      </c>
      <c r="E601" s="113">
        <f>'RAB GIK UGM'!F589</f>
        <v>671880</v>
      </c>
      <c r="F601" s="121">
        <v>0.11</v>
      </c>
      <c r="G601" s="115">
        <f t="shared" si="142"/>
        <v>33180054.732000005</v>
      </c>
      <c r="H601" s="116">
        <v>1</v>
      </c>
      <c r="I601" s="117">
        <f t="shared" si="141"/>
        <v>33180054.732000005</v>
      </c>
    </row>
    <row r="602" spans="1:9" ht="16">
      <c r="A602" s="118"/>
      <c r="B602" s="119" t="str">
        <f>'RAB GIK UGM'!C590</f>
        <v>Kabel dari SDP.RETAIL ke PP.RETAIL 1.4 NYY 4 x 35 mm2 + NYA 1 x 16 mm2 +BCC 16mm2</v>
      </c>
      <c r="C602" s="120"/>
      <c r="D602" s="113">
        <f>'RAB GIK UGM'!E590</f>
        <v>62.33</v>
      </c>
      <c r="E602" s="113">
        <f>'RAB GIK UGM'!F590</f>
        <v>671880</v>
      </c>
      <c r="F602" s="121">
        <v>0.11</v>
      </c>
      <c r="G602" s="115">
        <f t="shared" si="142"/>
        <v>46484891.244000003</v>
      </c>
      <c r="H602" s="116">
        <v>1</v>
      </c>
      <c r="I602" s="117">
        <f t="shared" si="141"/>
        <v>46484891.244000003</v>
      </c>
    </row>
    <row r="603" spans="1:9" ht="16">
      <c r="A603" s="118"/>
      <c r="B603" s="119" t="str">
        <f>'RAB GIK UGM'!C591</f>
        <v>Kabel dari SDP.RETAIL ke LVMDP NYY 4 x 185 mm2 + NYA 1 x 95 mm2</v>
      </c>
      <c r="C603" s="120"/>
      <c r="D603" s="113">
        <f>'RAB GIK UGM'!E591</f>
        <v>103.12</v>
      </c>
      <c r="E603" s="113">
        <f>'RAB GIK UGM'!F591</f>
        <v>2195985</v>
      </c>
      <c r="F603" s="121">
        <v>0.11</v>
      </c>
      <c r="G603" s="115">
        <f t="shared" si="142"/>
        <v>251359470.25200003</v>
      </c>
      <c r="H603" s="116">
        <v>1</v>
      </c>
      <c r="I603" s="117">
        <f t="shared" si="141"/>
        <v>251359470.25200003</v>
      </c>
    </row>
    <row r="604" spans="1:9" ht="16">
      <c r="A604" s="118"/>
      <c r="B604" s="119" t="str">
        <f>'RAB GIK UGM'!C592</f>
        <v>Kabel dari LVMDP ke SDP RETAIL NYY 4 x 4 x 1C 185 mm2 + 2 x NYA 185 mm2</v>
      </c>
      <c r="C604" s="120"/>
      <c r="D604" s="113">
        <f>'RAB GIK UGM'!E592</f>
        <v>52.98</v>
      </c>
      <c r="E604" s="113">
        <f>'RAB GIK UGM'!F592</f>
        <v>8651280</v>
      </c>
      <c r="F604" s="121">
        <v>0.11</v>
      </c>
      <c r="G604" s="115">
        <f t="shared" si="142"/>
        <v>508762743.98400003</v>
      </c>
      <c r="H604" s="116">
        <v>1</v>
      </c>
      <c r="I604" s="117">
        <f t="shared" si="141"/>
        <v>508762743.98400003</v>
      </c>
    </row>
    <row r="605" spans="1:9" ht="16">
      <c r="A605" s="118"/>
      <c r="B605" s="119" t="str">
        <f>'RAB GIK UGM'!C593</f>
        <v xml:space="preserve">Kabel dari SDP.RETAIL (1) ke PP.RETAIL 1.4A NYY 4 x 70 mm2 + NYA 1 x 35 mm2 +BCC 35mm2 </v>
      </c>
      <c r="C605" s="120"/>
      <c r="D605" s="113">
        <f>'RAB GIK UGM'!E593</f>
        <v>77.34</v>
      </c>
      <c r="E605" s="113">
        <f>'RAB GIK UGM'!F593</f>
        <v>886099</v>
      </c>
      <c r="F605" s="121">
        <v>0.11</v>
      </c>
      <c r="G605" s="115">
        <f t="shared" si="142"/>
        <v>76069295.292600006</v>
      </c>
      <c r="H605" s="116">
        <v>1</v>
      </c>
      <c r="I605" s="117">
        <f t="shared" si="141"/>
        <v>76069295.292600006</v>
      </c>
    </row>
    <row r="606" spans="1:9" ht="16">
      <c r="A606" s="118"/>
      <c r="B606" s="119" t="str">
        <f>'RAB GIK UGM'!C594</f>
        <v>Kabel dari SDP.RETAIL (1) ke PP.OF.2.4A(1) NYY 4 x 25 mm2 + NYA 1 x 16 mm2 +BCC 16mm2</v>
      </c>
      <c r="C606" s="120"/>
      <c r="D606" s="113">
        <f>'RAB GIK UGM'!E594</f>
        <v>57.78</v>
      </c>
      <c r="E606" s="113">
        <f>'RAB GIK UGM'!F594</f>
        <v>544797</v>
      </c>
      <c r="F606" s="121">
        <v>0.11</v>
      </c>
      <c r="G606" s="115">
        <f t="shared" si="142"/>
        <v>34940991.432600006</v>
      </c>
      <c r="H606" s="116">
        <v>1</v>
      </c>
      <c r="I606" s="117">
        <f t="shared" si="141"/>
        <v>34940991.432600006</v>
      </c>
    </row>
    <row r="607" spans="1:9" ht="16">
      <c r="A607" s="118"/>
      <c r="B607" s="119" t="str">
        <f>'RAB GIK UGM'!C595</f>
        <v>Kabel dari SDP.RETAIL (1) ke PP.RETAIL 1.4B(1) NYY 4 x 95 mm2 + NYA 1 x 50 mm2 +BCC
50mm2</v>
      </c>
      <c r="C607" s="120"/>
      <c r="D607" s="113">
        <f>'RAB GIK UGM'!E595</f>
        <v>57.23</v>
      </c>
      <c r="E607" s="113">
        <f>'RAB GIK UGM'!F595</f>
        <v>1473821</v>
      </c>
      <c r="F607" s="121">
        <v>0.11</v>
      </c>
      <c r="G607" s="115">
        <f t="shared" si="142"/>
        <v>93624921.171300009</v>
      </c>
      <c r="H607" s="116">
        <v>1</v>
      </c>
      <c r="I607" s="117">
        <f t="shared" si="141"/>
        <v>93624921.171300009</v>
      </c>
    </row>
    <row r="608" spans="1:9" ht="16">
      <c r="A608" s="118"/>
      <c r="B608" s="119" t="str">
        <f>'RAB GIK UGM'!C596</f>
        <v>Kabel dari SDP.RETAIL (1) ke PP.OF.2.4B(1) NYY 4 x16 mm2 + NYA 1 x 10 mm2 +BCC 16mm2</v>
      </c>
      <c r="C608" s="120"/>
      <c r="D608" s="113">
        <f>'RAB GIK UGM'!E596</f>
        <v>62.82</v>
      </c>
      <c r="E608" s="113">
        <f>'RAB GIK UGM'!F596</f>
        <v>477730</v>
      </c>
      <c r="F608" s="121">
        <v>0.11</v>
      </c>
      <c r="G608" s="115">
        <f t="shared" ref="G608:G614" si="143">D608*E608*(1+F608)</f>
        <v>33312208.446000006</v>
      </c>
      <c r="H608" s="116">
        <v>1</v>
      </c>
      <c r="I608" s="117">
        <f t="shared" ref="I608:I614" si="144">G608*H608</f>
        <v>33312208.446000006</v>
      </c>
    </row>
    <row r="609" spans="1:9" ht="16">
      <c r="A609" s="118"/>
      <c r="B609" s="119" t="str">
        <f>'RAB GIK UGM'!C597</f>
        <v>Kabel dari PANEL EMERGENCY ke PP.ELEKTRONIK FRC 4x1x16mm2 (R,ST,N) + NYY 1x10mm2 (N) +BCC 16 mm2</v>
      </c>
      <c r="C609" s="120"/>
      <c r="D609" s="113">
        <f>'RAB GIK UGM'!E597</f>
        <v>108.74</v>
      </c>
      <c r="E609" s="113">
        <f>'RAB GIK UGM'!F597</f>
        <v>435426</v>
      </c>
      <c r="F609" s="121">
        <v>0.11</v>
      </c>
      <c r="G609" s="115">
        <f t="shared" si="143"/>
        <v>52556527.796399996</v>
      </c>
      <c r="H609" s="116">
        <v>1</v>
      </c>
      <c r="I609" s="117">
        <f t="shared" si="144"/>
        <v>52556527.796399996</v>
      </c>
    </row>
    <row r="610" spans="1:9" ht="16">
      <c r="A610" s="118"/>
      <c r="B610" s="119" t="str">
        <f>'RAB GIK UGM'!C598</f>
        <v>Kabel dari PANEL EMERGENCY ke LP.Z.BNI.1.1 NYY 4x6mm2 (R,S,T,N) + NYY 1x2,5mm2 + NYA 6 mm2</v>
      </c>
      <c r="C610" s="120"/>
      <c r="D610" s="113">
        <f>'RAB GIK UGM'!E598</f>
        <v>73.23</v>
      </c>
      <c r="E610" s="113">
        <f>'RAB GIK UGM'!F598</f>
        <v>228151</v>
      </c>
      <c r="F610" s="121">
        <v>0.11</v>
      </c>
      <c r="G610" s="115">
        <f t="shared" si="143"/>
        <v>18545322.480300002</v>
      </c>
      <c r="H610" s="116">
        <v>1</v>
      </c>
      <c r="I610" s="117">
        <f t="shared" si="144"/>
        <v>18545322.480300002</v>
      </c>
    </row>
    <row r="611" spans="1:9" ht="16">
      <c r="A611" s="118"/>
      <c r="B611" s="119" t="str">
        <f>'RAB GIK UGM'!C599</f>
        <v>Kabel dari PANEL EMERGENCY ke LP.Z.1 NYY 4x6mm2 (R,S,T,N) + NYY 1x2,5mm2 + NYA 6 mm2</v>
      </c>
      <c r="C611" s="120"/>
      <c r="D611" s="113">
        <f>'RAB GIK UGM'!E599</f>
        <v>84.23</v>
      </c>
      <c r="E611" s="113">
        <f>'RAB GIK UGM'!F599</f>
        <v>228151</v>
      </c>
      <c r="F611" s="121">
        <v>0.11</v>
      </c>
      <c r="G611" s="115">
        <f t="shared" si="143"/>
        <v>21331046.190300003</v>
      </c>
      <c r="H611" s="116">
        <v>1</v>
      </c>
      <c r="I611" s="117">
        <f t="shared" si="144"/>
        <v>21331046.190300003</v>
      </c>
    </row>
    <row r="612" spans="1:9" ht="16">
      <c r="A612" s="118"/>
      <c r="B612" s="119" t="str">
        <f>'RAB GIK UGM'!C600</f>
        <v>Kabel dari PANEL EMERGENCY ke LP.Z.2 NYY 4x10mm2 (R,S,T,N) + NYY 1x2,5mm2 + NYA 6 mm2</v>
      </c>
      <c r="C612" s="120"/>
      <c r="D612" s="113">
        <f>'RAB GIK UGM'!E600</f>
        <v>95.12</v>
      </c>
      <c r="E612" s="113">
        <f>'RAB GIK UGM'!F600</f>
        <v>337044</v>
      </c>
      <c r="F612" s="121">
        <v>0.11</v>
      </c>
      <c r="G612" s="115">
        <f t="shared" si="143"/>
        <v>35586184.060800001</v>
      </c>
      <c r="H612" s="116">
        <v>1</v>
      </c>
      <c r="I612" s="117">
        <f t="shared" si="144"/>
        <v>35586184.060800001</v>
      </c>
    </row>
    <row r="613" spans="1:9" ht="16">
      <c r="A613" s="118"/>
      <c r="B613" s="119" t="str">
        <f>'RAB GIK UGM'!C601</f>
        <v>Kabel dari PANEL EMERGENCY ke LP.Z.3 NYY 4x6mm2 (R,S,T,N) + NYY 1x2,5mm2 + NYA 6 mm2</v>
      </c>
      <c r="C613" s="120"/>
      <c r="D613" s="113">
        <f>'RAB GIK UGM'!E601</f>
        <v>54.28</v>
      </c>
      <c r="E613" s="113">
        <f>'RAB GIK UGM'!F601</f>
        <v>228151</v>
      </c>
      <c r="F613" s="121">
        <v>0.11</v>
      </c>
      <c r="G613" s="115">
        <f t="shared" si="143"/>
        <v>13746280.2708</v>
      </c>
      <c r="H613" s="116">
        <v>1</v>
      </c>
      <c r="I613" s="117">
        <f t="shared" si="144"/>
        <v>13746280.2708</v>
      </c>
    </row>
    <row r="614" spans="1:9" ht="16">
      <c r="A614" s="118"/>
      <c r="B614" s="119" t="str">
        <f>'RAB GIK UGM'!C602</f>
        <v>Kabel dari PANEL EMERGENCY ke LP.Z.4 NYY 4x10mm2 (R,S,T,N) + NYY 1x2,5mm2 + NYA 6 mm2</v>
      </c>
      <c r="C614" s="120"/>
      <c r="D614" s="113">
        <f>'RAB GIK UGM'!E602</f>
        <v>72.12</v>
      </c>
      <c r="E614" s="113">
        <f>'RAB GIK UGM'!F602</f>
        <v>337044</v>
      </c>
      <c r="F614" s="121">
        <v>0.11</v>
      </c>
      <c r="G614" s="115">
        <f t="shared" si="143"/>
        <v>26981450.740800004</v>
      </c>
      <c r="H614" s="116">
        <v>1</v>
      </c>
      <c r="I614" s="117">
        <f t="shared" si="144"/>
        <v>26981450.740800004</v>
      </c>
    </row>
    <row r="615" spans="1:9" ht="16">
      <c r="A615" s="118"/>
      <c r="B615" s="119" t="str">
        <f>'RAB GIK UGM'!C603</f>
        <v>PANEL DAN KABEL FEEDER LIFT</v>
      </c>
      <c r="C615" s="120"/>
      <c r="D615" s="113">
        <f>'RAB GIK UGM'!E603</f>
        <v>0</v>
      </c>
      <c r="E615" s="113">
        <f>'RAB GIK UGM'!F603</f>
        <v>0</v>
      </c>
      <c r="F615" s="121"/>
      <c r="G615" s="115"/>
      <c r="H615" s="116"/>
      <c r="I615" s="117">
        <f t="shared" ref="I615:I629" si="145">G615*H615</f>
        <v>0</v>
      </c>
    </row>
    <row r="616" spans="1:9" ht="16">
      <c r="A616" s="118"/>
      <c r="B616" s="119" t="str">
        <f>'RAB GIK UGM'!C604</f>
        <v>Panel Zona A</v>
      </c>
      <c r="C616" s="120"/>
      <c r="D616" s="113">
        <f>'RAB GIK UGM'!E604</f>
        <v>0</v>
      </c>
      <c r="E616" s="113">
        <f>'RAB GIK UGM'!F604</f>
        <v>0</v>
      </c>
      <c r="F616" s="121"/>
      <c r="G616" s="115"/>
      <c r="H616" s="116"/>
      <c r="I616" s="117">
        <f t="shared" si="145"/>
        <v>0</v>
      </c>
    </row>
    <row r="617" spans="1:9" ht="16">
      <c r="A617" s="118"/>
      <c r="B617" s="119" t="str">
        <f>'RAB GIK UGM'!C605</f>
        <v>Box Panel</v>
      </c>
      <c r="C617" s="120"/>
      <c r="D617" s="113">
        <f>'RAB GIK UGM'!E605</f>
        <v>1</v>
      </c>
      <c r="E617" s="113">
        <f>'RAB GIK UGM'!F605</f>
        <v>1659011.0625</v>
      </c>
      <c r="F617" s="121">
        <v>0.11</v>
      </c>
      <c r="G617" s="115">
        <f t="shared" ref="G617:G629" si="146">D617*E617*(1+F617)</f>
        <v>1841502.2793750002</v>
      </c>
      <c r="H617" s="116">
        <v>1</v>
      </c>
      <c r="I617" s="117">
        <f t="shared" si="145"/>
        <v>1841502.2793750002</v>
      </c>
    </row>
    <row r="618" spans="1:9" ht="16">
      <c r="A618" s="118"/>
      <c r="B618" s="119" t="str">
        <f>'RAB GIK UGM'!C606</f>
        <v>MCCB 32A/25kA/3P</v>
      </c>
      <c r="C618" s="120"/>
      <c r="D618" s="113">
        <f>'RAB GIK UGM'!E606</f>
        <v>1</v>
      </c>
      <c r="E618" s="113">
        <f>'RAB GIK UGM'!F606</f>
        <v>1680000</v>
      </c>
      <c r="F618" s="121">
        <v>0.11</v>
      </c>
      <c r="G618" s="115">
        <f t="shared" si="146"/>
        <v>1864800.0000000002</v>
      </c>
      <c r="H618" s="116">
        <v>1</v>
      </c>
      <c r="I618" s="117">
        <f t="shared" si="145"/>
        <v>1864800.0000000002</v>
      </c>
    </row>
    <row r="619" spans="1:9" ht="16">
      <c r="A619" s="118"/>
      <c r="B619" s="119" t="str">
        <f>'RAB GIK UGM'!C607</f>
        <v>Digital Power Meter c/w asesories</v>
      </c>
      <c r="C619" s="120"/>
      <c r="D619" s="113">
        <f>'RAB GIK UGM'!E607</f>
        <v>1</v>
      </c>
      <c r="E619" s="113">
        <f>'RAB GIK UGM'!F607</f>
        <v>4455000</v>
      </c>
      <c r="F619" s="121">
        <v>0.11</v>
      </c>
      <c r="G619" s="115">
        <f t="shared" si="146"/>
        <v>4945050</v>
      </c>
      <c r="H619" s="116">
        <v>1</v>
      </c>
      <c r="I619" s="117">
        <f t="shared" si="145"/>
        <v>4945050</v>
      </c>
    </row>
    <row r="620" spans="1:9" ht="16">
      <c r="A620" s="118"/>
      <c r="B620" s="119" t="str">
        <f>'RAB GIK UGM'!C608</f>
        <v>Surge Arester type 2/3P+N 20kA</v>
      </c>
      <c r="C620" s="120"/>
      <c r="D620" s="113">
        <f>'RAB GIK UGM'!E608</f>
        <v>1</v>
      </c>
      <c r="E620" s="113">
        <f>'RAB GIK UGM'!F608</f>
        <v>957412.50000000012</v>
      </c>
      <c r="F620" s="121">
        <v>0.11</v>
      </c>
      <c r="G620" s="115">
        <f t="shared" si="146"/>
        <v>1062727.8750000002</v>
      </c>
      <c r="H620" s="116">
        <v>1</v>
      </c>
      <c r="I620" s="117">
        <f t="shared" si="145"/>
        <v>1062727.8750000002</v>
      </c>
    </row>
    <row r="621" spans="1:9" ht="16">
      <c r="A621" s="118"/>
      <c r="B621" s="119" t="str">
        <f>'RAB GIK UGM'!C609</f>
        <v>CU Busbar (15x3) For R, S, T,</v>
      </c>
      <c r="C621" s="120"/>
      <c r="D621" s="113">
        <f>'RAB GIK UGM'!E609</f>
        <v>1</v>
      </c>
      <c r="E621" s="113">
        <f>'RAB GIK UGM'!F609</f>
        <v>718750</v>
      </c>
      <c r="F621" s="121">
        <v>0.11</v>
      </c>
      <c r="G621" s="115">
        <f t="shared" si="146"/>
        <v>797812.50000000012</v>
      </c>
      <c r="H621" s="116">
        <v>1</v>
      </c>
      <c r="I621" s="117">
        <f t="shared" si="145"/>
        <v>797812.50000000012</v>
      </c>
    </row>
    <row r="622" spans="1:9" ht="16">
      <c r="A622" s="118"/>
      <c r="B622" s="119" t="str">
        <f>'RAB GIK UGM'!C610</f>
        <v>CU Busbar (15x3) For N</v>
      </c>
      <c r="C622" s="120"/>
      <c r="D622" s="113">
        <f>'RAB GIK UGM'!E610</f>
        <v>1</v>
      </c>
      <c r="E622" s="113">
        <f>'RAB GIK UGM'!F610</f>
        <v>718750</v>
      </c>
      <c r="F622" s="121">
        <v>0.11</v>
      </c>
      <c r="G622" s="115">
        <f t="shared" si="146"/>
        <v>797812.50000000012</v>
      </c>
      <c r="H622" s="116">
        <v>1</v>
      </c>
      <c r="I622" s="117">
        <f t="shared" si="145"/>
        <v>797812.50000000012</v>
      </c>
    </row>
    <row r="623" spans="1:9" ht="16">
      <c r="A623" s="118"/>
      <c r="B623" s="119" t="str">
        <f>'RAB GIK UGM'!C611</f>
        <v>CU Busbar (15x3) For N</v>
      </c>
      <c r="C623" s="120"/>
      <c r="D623" s="113">
        <f>'RAB GIK UGM'!E611</f>
        <v>1</v>
      </c>
      <c r="E623" s="113">
        <f>'RAB GIK UGM'!F611</f>
        <v>718750</v>
      </c>
      <c r="F623" s="121">
        <v>0.11</v>
      </c>
      <c r="G623" s="115">
        <f t="shared" si="146"/>
        <v>797812.50000000012</v>
      </c>
      <c r="H623" s="116">
        <v>1</v>
      </c>
      <c r="I623" s="117">
        <f t="shared" si="145"/>
        <v>797812.50000000012</v>
      </c>
    </row>
    <row r="624" spans="1:9" ht="16">
      <c r="A624" s="118"/>
      <c r="B624" s="119" t="str">
        <f>'RAB GIK UGM'!C612</f>
        <v>Sekering 4 A</v>
      </c>
      <c r="C624" s="120"/>
      <c r="D624" s="113">
        <f>'RAB GIK UGM'!E612</f>
        <v>3</v>
      </c>
      <c r="E624" s="113">
        <f>'RAB GIK UGM'!F612</f>
        <v>70000</v>
      </c>
      <c r="F624" s="121">
        <v>0.11</v>
      </c>
      <c r="G624" s="115">
        <f t="shared" si="146"/>
        <v>233100.00000000003</v>
      </c>
      <c r="H624" s="116">
        <v>1</v>
      </c>
      <c r="I624" s="117">
        <f t="shared" si="145"/>
        <v>233100.00000000003</v>
      </c>
    </row>
    <row r="625" spans="1:9" ht="16">
      <c r="A625" s="118"/>
      <c r="B625" s="119" t="str">
        <f>'RAB GIK UGM'!C613</f>
        <v>Lampu tanda</v>
      </c>
      <c r="C625" s="120"/>
      <c r="D625" s="113">
        <f>'RAB GIK UGM'!E613</f>
        <v>3</v>
      </c>
      <c r="E625" s="113">
        <f>'RAB GIK UGM'!F613</f>
        <v>185680.00000000003</v>
      </c>
      <c r="F625" s="121">
        <v>0.11</v>
      </c>
      <c r="G625" s="115">
        <f t="shared" si="146"/>
        <v>618314.40000000014</v>
      </c>
      <c r="H625" s="116">
        <v>1</v>
      </c>
      <c r="I625" s="117">
        <f t="shared" si="145"/>
        <v>618314.40000000014</v>
      </c>
    </row>
    <row r="626" spans="1:9" ht="16">
      <c r="A626" s="118"/>
      <c r="B626" s="119" t="str">
        <f>'RAB GIK UGM'!C614</f>
        <v>Trafo CT</v>
      </c>
      <c r="C626" s="120"/>
      <c r="D626" s="113">
        <f>'RAB GIK UGM'!E614</f>
        <v>3</v>
      </c>
      <c r="E626" s="113">
        <f>'RAB GIK UGM'!F614</f>
        <v>4000000</v>
      </c>
      <c r="F626" s="121">
        <v>0.11</v>
      </c>
      <c r="G626" s="115">
        <f t="shared" si="146"/>
        <v>13320000.000000002</v>
      </c>
      <c r="H626" s="116">
        <v>1</v>
      </c>
      <c r="I626" s="117">
        <f t="shared" si="145"/>
        <v>13320000.000000002</v>
      </c>
    </row>
    <row r="627" spans="1:9" ht="16">
      <c r="A627" s="118"/>
      <c r="B627" s="119" t="str">
        <f>'RAB GIK UGM'!C615</f>
        <v>Inspection Lamp TL LED 9 Watt</v>
      </c>
      <c r="C627" s="120"/>
      <c r="D627" s="113">
        <f>'RAB GIK UGM'!E615</f>
        <v>1</v>
      </c>
      <c r="E627" s="113">
        <f>'RAB GIK UGM'!F615</f>
        <v>104445.00000000001</v>
      </c>
      <c r="F627" s="121">
        <v>0.11</v>
      </c>
      <c r="G627" s="115">
        <f t="shared" si="146"/>
        <v>115933.95000000003</v>
      </c>
      <c r="H627" s="116">
        <v>1</v>
      </c>
      <c r="I627" s="117">
        <f t="shared" si="145"/>
        <v>115933.95000000003</v>
      </c>
    </row>
    <row r="628" spans="1:9" ht="16">
      <c r="A628" s="118"/>
      <c r="B628" s="119" t="str">
        <f>'RAB GIK UGM'!C616</f>
        <v>Kabel FRC 16 mm</v>
      </c>
      <c r="C628" s="120"/>
      <c r="D628" s="113">
        <f>'RAB GIK UGM'!E616</f>
        <v>391.34</v>
      </c>
      <c r="E628" s="113">
        <f>'RAB GIK UGM'!F616</f>
        <v>102844</v>
      </c>
      <c r="F628" s="121">
        <v>0.11</v>
      </c>
      <c r="G628" s="115">
        <f t="shared" si="146"/>
        <v>44674137.765600003</v>
      </c>
      <c r="H628" s="116">
        <v>1</v>
      </c>
      <c r="I628" s="117">
        <f t="shared" si="145"/>
        <v>44674137.765600003</v>
      </c>
    </row>
    <row r="629" spans="1:9" ht="16">
      <c r="A629" s="118"/>
      <c r="B629" s="119" t="str">
        <f>'RAB GIK UGM'!C617</f>
        <v>Grounding Kabel NYA 16 mm</v>
      </c>
      <c r="C629" s="120"/>
      <c r="D629" s="113">
        <f>'RAB GIK UGM'!E617</f>
        <v>391.34</v>
      </c>
      <c r="E629" s="113">
        <f>'RAB GIK UGM'!F617</f>
        <v>119592</v>
      </c>
      <c r="F629" s="121">
        <v>0.11</v>
      </c>
      <c r="G629" s="115">
        <f t="shared" si="146"/>
        <v>51949257.940799996</v>
      </c>
      <c r="H629" s="116">
        <v>1</v>
      </c>
      <c r="I629" s="117">
        <f t="shared" si="145"/>
        <v>51949257.940799996</v>
      </c>
    </row>
    <row r="630" spans="1:9" ht="16">
      <c r="A630" s="118"/>
      <c r="B630" s="119" t="str">
        <f>'RAB GIK UGM'!C618</f>
        <v>Panel Zona C</v>
      </c>
      <c r="C630" s="120"/>
      <c r="D630" s="113">
        <f>'RAB GIK UGM'!E618</f>
        <v>0</v>
      </c>
      <c r="E630" s="113">
        <f>'RAB GIK UGM'!F618</f>
        <v>0</v>
      </c>
      <c r="F630" s="121"/>
      <c r="G630" s="115"/>
      <c r="H630" s="116"/>
      <c r="I630" s="117">
        <f t="shared" ref="I630:I643" si="147">G630*H630</f>
        <v>0</v>
      </c>
    </row>
    <row r="631" spans="1:9" ht="16">
      <c r="A631" s="118"/>
      <c r="B631" s="119" t="str">
        <f>'RAB GIK UGM'!C619</f>
        <v>Box Panel</v>
      </c>
      <c r="C631" s="120"/>
      <c r="D631" s="113">
        <f>'RAB GIK UGM'!E619</f>
        <v>1</v>
      </c>
      <c r="E631" s="113">
        <f>'RAB GIK UGM'!F619</f>
        <v>1659011.0625</v>
      </c>
      <c r="F631" s="121">
        <v>0.11</v>
      </c>
      <c r="G631" s="115">
        <f t="shared" ref="G631:G643" si="148">D631*E631*(1+F631)</f>
        <v>1841502.2793750002</v>
      </c>
      <c r="H631" s="116">
        <v>1</v>
      </c>
      <c r="I631" s="117">
        <f t="shared" si="147"/>
        <v>1841502.2793750002</v>
      </c>
    </row>
    <row r="632" spans="1:9" ht="16">
      <c r="A632" s="118"/>
      <c r="B632" s="119" t="str">
        <f>'RAB GIK UGM'!C620</f>
        <v>MCCB 32A/25kA/3P</v>
      </c>
      <c r="C632" s="120"/>
      <c r="D632" s="113">
        <f>'RAB GIK UGM'!E620</f>
        <v>1</v>
      </c>
      <c r="E632" s="113">
        <f>'RAB GIK UGM'!F620</f>
        <v>1680000</v>
      </c>
      <c r="F632" s="121">
        <v>0.11</v>
      </c>
      <c r="G632" s="115">
        <f t="shared" si="148"/>
        <v>1864800.0000000002</v>
      </c>
      <c r="H632" s="116">
        <v>1</v>
      </c>
      <c r="I632" s="117">
        <f t="shared" si="147"/>
        <v>1864800.0000000002</v>
      </c>
    </row>
    <row r="633" spans="1:9" ht="16">
      <c r="A633" s="118"/>
      <c r="B633" s="119" t="str">
        <f>'RAB GIK UGM'!C621</f>
        <v>Digital Power Meter c/w asesories</v>
      </c>
      <c r="C633" s="120"/>
      <c r="D633" s="113">
        <f>'RAB GIK UGM'!E621</f>
        <v>1</v>
      </c>
      <c r="E633" s="113">
        <f>'RAB GIK UGM'!F621</f>
        <v>4455000</v>
      </c>
      <c r="F633" s="121">
        <v>0.11</v>
      </c>
      <c r="G633" s="115">
        <f t="shared" si="148"/>
        <v>4945050</v>
      </c>
      <c r="H633" s="116">
        <v>1</v>
      </c>
      <c r="I633" s="117">
        <f t="shared" si="147"/>
        <v>4945050</v>
      </c>
    </row>
    <row r="634" spans="1:9" ht="16">
      <c r="A634" s="118"/>
      <c r="B634" s="119" t="str">
        <f>'RAB GIK UGM'!C622</f>
        <v>Surge Arester type 2/3P+N 20kA</v>
      </c>
      <c r="C634" s="120"/>
      <c r="D634" s="113">
        <f>'RAB GIK UGM'!E622</f>
        <v>1</v>
      </c>
      <c r="E634" s="113">
        <f>'RAB GIK UGM'!F622</f>
        <v>957412.50000000012</v>
      </c>
      <c r="F634" s="121">
        <v>0.11</v>
      </c>
      <c r="G634" s="115">
        <f t="shared" si="148"/>
        <v>1062727.8750000002</v>
      </c>
      <c r="H634" s="116">
        <v>1</v>
      </c>
      <c r="I634" s="117">
        <f t="shared" si="147"/>
        <v>1062727.8750000002</v>
      </c>
    </row>
    <row r="635" spans="1:9" ht="16">
      <c r="A635" s="118"/>
      <c r="B635" s="119" t="str">
        <f>'RAB GIK UGM'!C623</f>
        <v>CU Busbar (15x3) For R, S, T,</v>
      </c>
      <c r="C635" s="120"/>
      <c r="D635" s="113">
        <f>'RAB GIK UGM'!E623</f>
        <v>1</v>
      </c>
      <c r="E635" s="113">
        <f>'RAB GIK UGM'!F623</f>
        <v>718750</v>
      </c>
      <c r="F635" s="121">
        <v>0.11</v>
      </c>
      <c r="G635" s="115">
        <f t="shared" si="148"/>
        <v>797812.50000000012</v>
      </c>
      <c r="H635" s="116">
        <v>1</v>
      </c>
      <c r="I635" s="117">
        <f t="shared" si="147"/>
        <v>797812.50000000012</v>
      </c>
    </row>
    <row r="636" spans="1:9" ht="16">
      <c r="A636" s="118"/>
      <c r="B636" s="119" t="str">
        <f>'RAB GIK UGM'!C624</f>
        <v>CU Busbar (15x3) For N</v>
      </c>
      <c r="C636" s="120"/>
      <c r="D636" s="113">
        <f>'RAB GIK UGM'!E624</f>
        <v>1</v>
      </c>
      <c r="E636" s="113">
        <f>'RAB GIK UGM'!F624</f>
        <v>718750</v>
      </c>
      <c r="F636" s="121">
        <v>0.11</v>
      </c>
      <c r="G636" s="115">
        <f t="shared" si="148"/>
        <v>797812.50000000012</v>
      </c>
      <c r="H636" s="116">
        <v>1</v>
      </c>
      <c r="I636" s="117">
        <f t="shared" si="147"/>
        <v>797812.50000000012</v>
      </c>
    </row>
    <row r="637" spans="1:9" ht="16">
      <c r="A637" s="118"/>
      <c r="B637" s="119" t="str">
        <f>'RAB GIK UGM'!C625</f>
        <v>CU Busbar (15x3) For N</v>
      </c>
      <c r="C637" s="120"/>
      <c r="D637" s="113">
        <f>'RAB GIK UGM'!E625</f>
        <v>1</v>
      </c>
      <c r="E637" s="113">
        <f>'RAB GIK UGM'!F625</f>
        <v>718750</v>
      </c>
      <c r="F637" s="121">
        <v>0.11</v>
      </c>
      <c r="G637" s="115">
        <f t="shared" si="148"/>
        <v>797812.50000000012</v>
      </c>
      <c r="H637" s="116">
        <v>1</v>
      </c>
      <c r="I637" s="117">
        <f t="shared" si="147"/>
        <v>797812.50000000012</v>
      </c>
    </row>
    <row r="638" spans="1:9" ht="16">
      <c r="A638" s="118"/>
      <c r="B638" s="119" t="str">
        <f>'RAB GIK UGM'!C626</f>
        <v>Sekering 4 A</v>
      </c>
      <c r="C638" s="120"/>
      <c r="D638" s="113">
        <f>'RAB GIK UGM'!E626</f>
        <v>3</v>
      </c>
      <c r="E638" s="113">
        <f>'RAB GIK UGM'!F626</f>
        <v>70000</v>
      </c>
      <c r="F638" s="121">
        <v>0.11</v>
      </c>
      <c r="G638" s="115">
        <f t="shared" si="148"/>
        <v>233100.00000000003</v>
      </c>
      <c r="H638" s="116">
        <v>1</v>
      </c>
      <c r="I638" s="117">
        <f t="shared" si="147"/>
        <v>233100.00000000003</v>
      </c>
    </row>
    <row r="639" spans="1:9" ht="16">
      <c r="A639" s="118"/>
      <c r="B639" s="119" t="str">
        <f>'RAB GIK UGM'!C627</f>
        <v>Lampu tanda</v>
      </c>
      <c r="C639" s="120"/>
      <c r="D639" s="113">
        <f>'RAB GIK UGM'!E627</f>
        <v>3</v>
      </c>
      <c r="E639" s="113">
        <f>'RAB GIK UGM'!F627</f>
        <v>185680.00000000003</v>
      </c>
      <c r="F639" s="121">
        <v>0.11</v>
      </c>
      <c r="G639" s="115">
        <f t="shared" si="148"/>
        <v>618314.40000000014</v>
      </c>
      <c r="H639" s="116">
        <v>1</v>
      </c>
      <c r="I639" s="117">
        <f t="shared" si="147"/>
        <v>618314.40000000014</v>
      </c>
    </row>
    <row r="640" spans="1:9" ht="16">
      <c r="A640" s="118"/>
      <c r="B640" s="119" t="str">
        <f>'RAB GIK UGM'!C628</f>
        <v>Trafo CT</v>
      </c>
      <c r="C640" s="120"/>
      <c r="D640" s="113">
        <f>'RAB GIK UGM'!E628</f>
        <v>3</v>
      </c>
      <c r="E640" s="113">
        <f>'RAB GIK UGM'!F628</f>
        <v>4000000</v>
      </c>
      <c r="F640" s="121">
        <v>0.11</v>
      </c>
      <c r="G640" s="115">
        <f t="shared" si="148"/>
        <v>13320000.000000002</v>
      </c>
      <c r="H640" s="116">
        <v>1</v>
      </c>
      <c r="I640" s="117">
        <f t="shared" si="147"/>
        <v>13320000.000000002</v>
      </c>
    </row>
    <row r="641" spans="1:9" ht="16">
      <c r="A641" s="118"/>
      <c r="B641" s="119" t="str">
        <f>'RAB GIK UGM'!C629</f>
        <v>Inspection Lamp TL LED 9 Watt</v>
      </c>
      <c r="C641" s="120"/>
      <c r="D641" s="113">
        <f>'RAB GIK UGM'!E629</f>
        <v>1</v>
      </c>
      <c r="E641" s="113">
        <f>'RAB GIK UGM'!F629</f>
        <v>104445.00000000001</v>
      </c>
      <c r="F641" s="121">
        <v>0.11</v>
      </c>
      <c r="G641" s="115">
        <f t="shared" si="148"/>
        <v>115933.95000000003</v>
      </c>
      <c r="H641" s="116">
        <v>1</v>
      </c>
      <c r="I641" s="117">
        <f t="shared" si="147"/>
        <v>115933.95000000003</v>
      </c>
    </row>
    <row r="642" spans="1:9" ht="16">
      <c r="A642" s="118"/>
      <c r="B642" s="119" t="str">
        <f>'RAB GIK UGM'!C630</f>
        <v>Kabel FRC 16 mm</v>
      </c>
      <c r="C642" s="120"/>
      <c r="D642" s="113">
        <f>'RAB GIK UGM'!E630</f>
        <v>391.34</v>
      </c>
      <c r="E642" s="113">
        <f>'RAB GIK UGM'!F630</f>
        <v>102844</v>
      </c>
      <c r="F642" s="121">
        <v>0.11</v>
      </c>
      <c r="G642" s="115">
        <f t="shared" si="148"/>
        <v>44674137.765600003</v>
      </c>
      <c r="H642" s="116">
        <v>1</v>
      </c>
      <c r="I642" s="117">
        <f t="shared" si="147"/>
        <v>44674137.765600003</v>
      </c>
    </row>
    <row r="643" spans="1:9" ht="16">
      <c r="A643" s="118"/>
      <c r="B643" s="119" t="str">
        <f>'RAB GIK UGM'!C631</f>
        <v>Grounding Kabel NYA 16 mm</v>
      </c>
      <c r="C643" s="120"/>
      <c r="D643" s="113">
        <f>'RAB GIK UGM'!E631</f>
        <v>391.34</v>
      </c>
      <c r="E643" s="113">
        <f>'RAB GIK UGM'!F631</f>
        <v>119592</v>
      </c>
      <c r="F643" s="121">
        <v>0.11</v>
      </c>
      <c r="G643" s="115">
        <f t="shared" si="148"/>
        <v>51949257.940799996</v>
      </c>
      <c r="H643" s="116">
        <v>1</v>
      </c>
      <c r="I643" s="117">
        <f t="shared" si="147"/>
        <v>51949257.940799996</v>
      </c>
    </row>
    <row r="644" spans="1:9" ht="16">
      <c r="A644" s="118"/>
      <c r="B644" s="119" t="str">
        <f>'RAB GIK UGM'!C632</f>
        <v>Panel Zona D</v>
      </c>
      <c r="C644" s="120"/>
      <c r="D644" s="113">
        <f>'RAB GIK UGM'!E632</f>
        <v>0</v>
      </c>
      <c r="E644" s="113">
        <f>'RAB GIK UGM'!F632</f>
        <v>0</v>
      </c>
      <c r="F644" s="121"/>
      <c r="G644" s="115"/>
      <c r="H644" s="116"/>
      <c r="I644" s="117">
        <f t="shared" ref="I644:I657" si="149">G644*H644</f>
        <v>0</v>
      </c>
    </row>
    <row r="645" spans="1:9" ht="16">
      <c r="A645" s="118"/>
      <c r="B645" s="119" t="str">
        <f>'RAB GIK UGM'!C633</f>
        <v>Box Panel</v>
      </c>
      <c r="C645" s="120"/>
      <c r="D645" s="113">
        <f>'RAB GIK UGM'!E633</f>
        <v>3</v>
      </c>
      <c r="E645" s="113">
        <f>'RAB GIK UGM'!F633</f>
        <v>1911011.0625</v>
      </c>
      <c r="F645" s="121">
        <v>0.11</v>
      </c>
      <c r="G645" s="115">
        <f t="shared" ref="G645:G657" si="150">D645*E645*(1+F645)</f>
        <v>6363666.8381250007</v>
      </c>
      <c r="H645" s="116">
        <v>1</v>
      </c>
      <c r="I645" s="117">
        <f t="shared" si="149"/>
        <v>6363666.8381250007</v>
      </c>
    </row>
    <row r="646" spans="1:9" ht="16">
      <c r="A646" s="118"/>
      <c r="B646" s="119" t="str">
        <f>'RAB GIK UGM'!C634</f>
        <v>MCCB 32A/25kA/3P</v>
      </c>
      <c r="C646" s="120"/>
      <c r="D646" s="113">
        <f>'RAB GIK UGM'!E634</f>
        <v>3</v>
      </c>
      <c r="E646" s="113">
        <f>'RAB GIK UGM'!F634</f>
        <v>1680000</v>
      </c>
      <c r="F646" s="121">
        <v>0.11</v>
      </c>
      <c r="G646" s="115">
        <f t="shared" si="150"/>
        <v>5594400.0000000009</v>
      </c>
      <c r="H646" s="116">
        <v>1</v>
      </c>
      <c r="I646" s="117">
        <f t="shared" si="149"/>
        <v>5594400.0000000009</v>
      </c>
    </row>
    <row r="647" spans="1:9" ht="16">
      <c r="A647" s="118"/>
      <c r="B647" s="119" t="str">
        <f>'RAB GIK UGM'!C635</f>
        <v>Digital Power Meter c/w asesories</v>
      </c>
      <c r="C647" s="120"/>
      <c r="D647" s="113">
        <f>'RAB GIK UGM'!E635</f>
        <v>1</v>
      </c>
      <c r="E647" s="113">
        <f>'RAB GIK UGM'!F635</f>
        <v>4455000</v>
      </c>
      <c r="F647" s="121">
        <v>0.11</v>
      </c>
      <c r="G647" s="115">
        <f t="shared" si="150"/>
        <v>4945050</v>
      </c>
      <c r="H647" s="116">
        <v>1</v>
      </c>
      <c r="I647" s="117">
        <f t="shared" si="149"/>
        <v>4945050</v>
      </c>
    </row>
    <row r="648" spans="1:9" ht="16">
      <c r="A648" s="118"/>
      <c r="B648" s="119" t="str">
        <f>'RAB GIK UGM'!C636</f>
        <v>Surge Arester type 2/3P+N 20kA</v>
      </c>
      <c r="C648" s="120"/>
      <c r="D648" s="113">
        <f>'RAB GIK UGM'!E636</f>
        <v>1</v>
      </c>
      <c r="E648" s="113">
        <f>'RAB GIK UGM'!F636</f>
        <v>957412.50000000012</v>
      </c>
      <c r="F648" s="121">
        <v>0.11</v>
      </c>
      <c r="G648" s="115">
        <f t="shared" si="150"/>
        <v>1062727.8750000002</v>
      </c>
      <c r="H648" s="116">
        <v>1</v>
      </c>
      <c r="I648" s="117">
        <f t="shared" si="149"/>
        <v>1062727.8750000002</v>
      </c>
    </row>
    <row r="649" spans="1:9" ht="16">
      <c r="A649" s="118"/>
      <c r="B649" s="119" t="str">
        <f>'RAB GIK UGM'!C637</f>
        <v>CU Busbar (15x3) For R, S, T,</v>
      </c>
      <c r="C649" s="120"/>
      <c r="D649" s="113">
        <f>'RAB GIK UGM'!E637</f>
        <v>1</v>
      </c>
      <c r="E649" s="113">
        <f>'RAB GIK UGM'!F637</f>
        <v>718750</v>
      </c>
      <c r="F649" s="121">
        <v>0.11</v>
      </c>
      <c r="G649" s="115">
        <f t="shared" si="150"/>
        <v>797812.50000000012</v>
      </c>
      <c r="H649" s="116">
        <v>1</v>
      </c>
      <c r="I649" s="117">
        <f t="shared" si="149"/>
        <v>797812.50000000012</v>
      </c>
    </row>
    <row r="650" spans="1:9" ht="16">
      <c r="A650" s="118"/>
      <c r="B650" s="119" t="str">
        <f>'RAB GIK UGM'!C638</f>
        <v>CU Busbar (15x3) For N</v>
      </c>
      <c r="C650" s="120"/>
      <c r="D650" s="113">
        <f>'RAB GIK UGM'!E638</f>
        <v>1</v>
      </c>
      <c r="E650" s="113">
        <f>'RAB GIK UGM'!F638</f>
        <v>718750</v>
      </c>
      <c r="F650" s="121">
        <v>0.11</v>
      </c>
      <c r="G650" s="115">
        <f t="shared" si="150"/>
        <v>797812.50000000012</v>
      </c>
      <c r="H650" s="116">
        <v>1</v>
      </c>
      <c r="I650" s="117">
        <f t="shared" si="149"/>
        <v>797812.50000000012</v>
      </c>
    </row>
    <row r="651" spans="1:9" ht="16">
      <c r="A651" s="118"/>
      <c r="B651" s="119" t="str">
        <f>'RAB GIK UGM'!C639</f>
        <v>CU Busbar (15x3) For N</v>
      </c>
      <c r="C651" s="120"/>
      <c r="D651" s="113">
        <f>'RAB GIK UGM'!E639</f>
        <v>1</v>
      </c>
      <c r="E651" s="113">
        <f>'RAB GIK UGM'!F639</f>
        <v>718750</v>
      </c>
      <c r="F651" s="121">
        <v>0.11</v>
      </c>
      <c r="G651" s="115">
        <f t="shared" si="150"/>
        <v>797812.50000000012</v>
      </c>
      <c r="H651" s="116">
        <v>1</v>
      </c>
      <c r="I651" s="117">
        <f t="shared" si="149"/>
        <v>797812.50000000012</v>
      </c>
    </row>
    <row r="652" spans="1:9" ht="16">
      <c r="A652" s="118"/>
      <c r="B652" s="119" t="str">
        <f>'RAB GIK UGM'!C640</f>
        <v>Sekering 4 A</v>
      </c>
      <c r="C652" s="120"/>
      <c r="D652" s="113">
        <f>'RAB GIK UGM'!E640</f>
        <v>3</v>
      </c>
      <c r="E652" s="113">
        <f>'RAB GIK UGM'!F640</f>
        <v>70000</v>
      </c>
      <c r="F652" s="121">
        <v>0.11</v>
      </c>
      <c r="G652" s="115">
        <f t="shared" si="150"/>
        <v>233100.00000000003</v>
      </c>
      <c r="H652" s="116">
        <v>1</v>
      </c>
      <c r="I652" s="117">
        <f t="shared" si="149"/>
        <v>233100.00000000003</v>
      </c>
    </row>
    <row r="653" spans="1:9" ht="16">
      <c r="A653" s="118"/>
      <c r="B653" s="119" t="str">
        <f>'RAB GIK UGM'!C641</f>
        <v>Lampu tanda</v>
      </c>
      <c r="C653" s="120"/>
      <c r="D653" s="113">
        <f>'RAB GIK UGM'!E641</f>
        <v>3</v>
      </c>
      <c r="E653" s="113">
        <f>'RAB GIK UGM'!F641</f>
        <v>185680.00000000003</v>
      </c>
      <c r="F653" s="121">
        <v>0.11</v>
      </c>
      <c r="G653" s="115">
        <f t="shared" si="150"/>
        <v>618314.40000000014</v>
      </c>
      <c r="H653" s="116">
        <v>1</v>
      </c>
      <c r="I653" s="117">
        <f t="shared" si="149"/>
        <v>618314.40000000014</v>
      </c>
    </row>
    <row r="654" spans="1:9" ht="16">
      <c r="A654" s="118"/>
      <c r="B654" s="119" t="str">
        <f>'RAB GIK UGM'!C642</f>
        <v>Trafo CT</v>
      </c>
      <c r="C654" s="120"/>
      <c r="D654" s="113">
        <f>'RAB GIK UGM'!E642</f>
        <v>3</v>
      </c>
      <c r="E654" s="113">
        <f>'RAB GIK UGM'!F642</f>
        <v>4000000</v>
      </c>
      <c r="F654" s="121">
        <v>0.11</v>
      </c>
      <c r="G654" s="115">
        <f t="shared" si="150"/>
        <v>13320000.000000002</v>
      </c>
      <c r="H654" s="116">
        <v>1</v>
      </c>
      <c r="I654" s="117">
        <f t="shared" si="149"/>
        <v>13320000.000000002</v>
      </c>
    </row>
    <row r="655" spans="1:9" ht="16">
      <c r="A655" s="118"/>
      <c r="B655" s="119" t="str">
        <f>'RAB GIK UGM'!C643</f>
        <v>Inspection Lamp TL LED 9 Watt</v>
      </c>
      <c r="C655" s="120"/>
      <c r="D655" s="113">
        <f>'RAB GIK UGM'!E643</f>
        <v>1</v>
      </c>
      <c r="E655" s="113">
        <f>'RAB GIK UGM'!F643</f>
        <v>104445.00000000001</v>
      </c>
      <c r="F655" s="121">
        <v>0.11</v>
      </c>
      <c r="G655" s="115">
        <f t="shared" si="150"/>
        <v>115933.95000000003</v>
      </c>
      <c r="H655" s="116">
        <v>1</v>
      </c>
      <c r="I655" s="117">
        <f t="shared" si="149"/>
        <v>115933.95000000003</v>
      </c>
    </row>
    <row r="656" spans="1:9" ht="16">
      <c r="A656" s="118"/>
      <c r="B656" s="119" t="str">
        <f>'RAB GIK UGM'!C644</f>
        <v>Kabel FRC 16 mm</v>
      </c>
      <c r="C656" s="120"/>
      <c r="D656" s="113">
        <f>'RAB GIK UGM'!E644</f>
        <v>391.34</v>
      </c>
      <c r="E656" s="113">
        <f>'RAB GIK UGM'!F644</f>
        <v>102844</v>
      </c>
      <c r="F656" s="121">
        <v>0.11</v>
      </c>
      <c r="G656" s="115">
        <f t="shared" si="150"/>
        <v>44674137.765600003</v>
      </c>
      <c r="H656" s="116">
        <v>1</v>
      </c>
      <c r="I656" s="117">
        <f t="shared" si="149"/>
        <v>44674137.765600003</v>
      </c>
    </row>
    <row r="657" spans="1:9" ht="16">
      <c r="A657" s="118"/>
      <c r="B657" s="119" t="str">
        <f>'RAB GIK UGM'!C645</f>
        <v>Grounding Kabel NYA 16 mm</v>
      </c>
      <c r="C657" s="120"/>
      <c r="D657" s="113">
        <f>'RAB GIK UGM'!E645</f>
        <v>391.34</v>
      </c>
      <c r="E657" s="113">
        <f>'RAB GIK UGM'!F645</f>
        <v>119592</v>
      </c>
      <c r="F657" s="121">
        <v>0.11</v>
      </c>
      <c r="G657" s="115">
        <f t="shared" si="150"/>
        <v>51949257.940799996</v>
      </c>
      <c r="H657" s="116">
        <v>1</v>
      </c>
      <c r="I657" s="117">
        <f t="shared" si="149"/>
        <v>51949257.940799996</v>
      </c>
    </row>
    <row r="658" spans="1:9" ht="16">
      <c r="A658" s="118"/>
      <c r="B658" s="119" t="str">
        <f>'RAB GIK UGM'!C646</f>
        <v>Panel Zona F</v>
      </c>
      <c r="C658" s="120"/>
      <c r="D658" s="113">
        <f>'RAB GIK UGM'!E646</f>
        <v>0</v>
      </c>
      <c r="E658" s="113">
        <f>'RAB GIK UGM'!F646</f>
        <v>0</v>
      </c>
      <c r="F658" s="121"/>
      <c r="G658" s="115"/>
      <c r="H658" s="116"/>
      <c r="I658" s="117">
        <f t="shared" ref="I658:I671" si="151">G658*H658</f>
        <v>0</v>
      </c>
    </row>
    <row r="659" spans="1:9" ht="16">
      <c r="A659" s="118"/>
      <c r="B659" s="119" t="str">
        <f>'RAB GIK UGM'!C647</f>
        <v>Box Panel</v>
      </c>
      <c r="C659" s="120"/>
      <c r="D659" s="113">
        <f>'RAB GIK UGM'!E647</f>
        <v>1</v>
      </c>
      <c r="E659" s="113">
        <f>'RAB GIK UGM'!F647</f>
        <v>1605198.5625</v>
      </c>
      <c r="F659" s="121">
        <v>0.11</v>
      </c>
      <c r="G659" s="115">
        <f t="shared" ref="G659:G671" si="152">D659*E659*(1+F659)</f>
        <v>1781770.4043750002</v>
      </c>
      <c r="H659" s="116">
        <v>1</v>
      </c>
      <c r="I659" s="117">
        <f t="shared" si="151"/>
        <v>1781770.4043750002</v>
      </c>
    </row>
    <row r="660" spans="1:9" ht="16">
      <c r="A660" s="118"/>
      <c r="B660" s="119" t="str">
        <f>'RAB GIK UGM'!C648</f>
        <v>MCCB 32A/25kA/3P</v>
      </c>
      <c r="C660" s="120"/>
      <c r="D660" s="113">
        <f>'RAB GIK UGM'!E648</f>
        <v>1</v>
      </c>
      <c r="E660" s="113">
        <f>'RAB GIK UGM'!F648</f>
        <v>1680000</v>
      </c>
      <c r="F660" s="121">
        <v>0.11</v>
      </c>
      <c r="G660" s="115">
        <f t="shared" si="152"/>
        <v>1864800.0000000002</v>
      </c>
      <c r="H660" s="116">
        <v>1</v>
      </c>
      <c r="I660" s="117">
        <f t="shared" si="151"/>
        <v>1864800.0000000002</v>
      </c>
    </row>
    <row r="661" spans="1:9" ht="16">
      <c r="A661" s="118"/>
      <c r="B661" s="119" t="str">
        <f>'RAB GIK UGM'!C649</f>
        <v>Digital Power Meter c/w asesories</v>
      </c>
      <c r="C661" s="120"/>
      <c r="D661" s="113">
        <f>'RAB GIK UGM'!E649</f>
        <v>1</v>
      </c>
      <c r="E661" s="113">
        <f>'RAB GIK UGM'!F649</f>
        <v>3794999.9999999995</v>
      </c>
      <c r="F661" s="121">
        <v>0.11</v>
      </c>
      <c r="G661" s="115">
        <f t="shared" si="152"/>
        <v>4212450</v>
      </c>
      <c r="H661" s="116">
        <v>1</v>
      </c>
      <c r="I661" s="117">
        <f t="shared" si="151"/>
        <v>4212450</v>
      </c>
    </row>
    <row r="662" spans="1:9" ht="16">
      <c r="A662" s="118"/>
      <c r="B662" s="119" t="str">
        <f>'RAB GIK UGM'!C650</f>
        <v>Surge Arester type 2/3P+N 20kA</v>
      </c>
      <c r="C662" s="120"/>
      <c r="D662" s="113">
        <f>'RAB GIK UGM'!E650</f>
        <v>1</v>
      </c>
      <c r="E662" s="113">
        <f>'RAB GIK UGM'!F650</f>
        <v>957412.50000000012</v>
      </c>
      <c r="F662" s="121">
        <v>0.11</v>
      </c>
      <c r="G662" s="115">
        <f t="shared" si="152"/>
        <v>1062727.8750000002</v>
      </c>
      <c r="H662" s="116">
        <v>1</v>
      </c>
      <c r="I662" s="117">
        <f t="shared" si="151"/>
        <v>1062727.8750000002</v>
      </c>
    </row>
    <row r="663" spans="1:9" ht="16">
      <c r="A663" s="118"/>
      <c r="B663" s="119" t="str">
        <f>'RAB GIK UGM'!C651</f>
        <v>CU Busbar (15x3) For R, S, T,</v>
      </c>
      <c r="C663" s="120"/>
      <c r="D663" s="113">
        <f>'RAB GIK UGM'!E651</f>
        <v>1</v>
      </c>
      <c r="E663" s="113">
        <f>'RAB GIK UGM'!F651</f>
        <v>661250</v>
      </c>
      <c r="F663" s="121">
        <v>0.11</v>
      </c>
      <c r="G663" s="115">
        <f t="shared" si="152"/>
        <v>733987.50000000012</v>
      </c>
      <c r="H663" s="116">
        <v>1</v>
      </c>
      <c r="I663" s="117">
        <f t="shared" si="151"/>
        <v>733987.50000000012</v>
      </c>
    </row>
    <row r="664" spans="1:9" ht="16">
      <c r="A664" s="118"/>
      <c r="B664" s="119" t="str">
        <f>'RAB GIK UGM'!C652</f>
        <v>CU Busbar (15x3) For N</v>
      </c>
      <c r="C664" s="120"/>
      <c r="D664" s="113">
        <f>'RAB GIK UGM'!E652</f>
        <v>1</v>
      </c>
      <c r="E664" s="113">
        <f>'RAB GIK UGM'!F652</f>
        <v>718750</v>
      </c>
      <c r="F664" s="121">
        <v>0.11</v>
      </c>
      <c r="G664" s="115">
        <f t="shared" si="152"/>
        <v>797812.50000000012</v>
      </c>
      <c r="H664" s="116">
        <v>1</v>
      </c>
      <c r="I664" s="117">
        <f t="shared" si="151"/>
        <v>797812.50000000012</v>
      </c>
    </row>
    <row r="665" spans="1:9" ht="16">
      <c r="A665" s="118"/>
      <c r="B665" s="119" t="str">
        <f>'RAB GIK UGM'!C653</f>
        <v>CU Busbar (15x3) For N</v>
      </c>
      <c r="C665" s="120"/>
      <c r="D665" s="113">
        <f>'RAB GIK UGM'!E653</f>
        <v>1</v>
      </c>
      <c r="E665" s="113">
        <f>'RAB GIK UGM'!F653</f>
        <v>718750</v>
      </c>
      <c r="F665" s="121">
        <v>0.11</v>
      </c>
      <c r="G665" s="115">
        <f t="shared" si="152"/>
        <v>797812.50000000012</v>
      </c>
      <c r="H665" s="116">
        <v>1</v>
      </c>
      <c r="I665" s="117">
        <f t="shared" si="151"/>
        <v>797812.50000000012</v>
      </c>
    </row>
    <row r="666" spans="1:9" ht="16">
      <c r="A666" s="118"/>
      <c r="B666" s="119" t="str">
        <f>'RAB GIK UGM'!C654</f>
        <v>Sekering 4 A</v>
      </c>
      <c r="C666" s="120"/>
      <c r="D666" s="113">
        <f>'RAB GIK UGM'!E654</f>
        <v>3</v>
      </c>
      <c r="E666" s="113">
        <f>'RAB GIK UGM'!F654</f>
        <v>70000</v>
      </c>
      <c r="F666" s="121">
        <v>0.11</v>
      </c>
      <c r="G666" s="115">
        <f t="shared" si="152"/>
        <v>233100.00000000003</v>
      </c>
      <c r="H666" s="116">
        <v>1</v>
      </c>
      <c r="I666" s="117">
        <f t="shared" si="151"/>
        <v>233100.00000000003</v>
      </c>
    </row>
    <row r="667" spans="1:9" ht="16">
      <c r="A667" s="118"/>
      <c r="B667" s="119" t="str">
        <f>'RAB GIK UGM'!C655</f>
        <v>Lampu tanda</v>
      </c>
      <c r="C667" s="120"/>
      <c r="D667" s="113">
        <f>'RAB GIK UGM'!E655</f>
        <v>3</v>
      </c>
      <c r="E667" s="113">
        <f>'RAB GIK UGM'!F655</f>
        <v>185680.00000000003</v>
      </c>
      <c r="F667" s="121">
        <v>0.11</v>
      </c>
      <c r="G667" s="115">
        <f t="shared" si="152"/>
        <v>618314.40000000014</v>
      </c>
      <c r="H667" s="116">
        <v>1</v>
      </c>
      <c r="I667" s="117">
        <f t="shared" si="151"/>
        <v>618314.40000000014</v>
      </c>
    </row>
    <row r="668" spans="1:9" ht="16">
      <c r="A668" s="118"/>
      <c r="B668" s="119" t="str">
        <f>'RAB GIK UGM'!C656</f>
        <v>Trafo CT</v>
      </c>
      <c r="C668" s="120"/>
      <c r="D668" s="113">
        <f>'RAB GIK UGM'!E656</f>
        <v>3</v>
      </c>
      <c r="E668" s="113">
        <f>'RAB GIK UGM'!F656</f>
        <v>4000000</v>
      </c>
      <c r="F668" s="121">
        <v>0.11</v>
      </c>
      <c r="G668" s="115">
        <f t="shared" si="152"/>
        <v>13320000.000000002</v>
      </c>
      <c r="H668" s="116">
        <v>1</v>
      </c>
      <c r="I668" s="117">
        <f t="shared" si="151"/>
        <v>13320000.000000002</v>
      </c>
    </row>
    <row r="669" spans="1:9" ht="16">
      <c r="A669" s="118"/>
      <c r="B669" s="119" t="str">
        <f>'RAB GIK UGM'!C657</f>
        <v>Inspection Lamp TL LED 9 Watt</v>
      </c>
      <c r="C669" s="120"/>
      <c r="D669" s="113">
        <f>'RAB GIK UGM'!E657</f>
        <v>1</v>
      </c>
      <c r="E669" s="113">
        <f>'RAB GIK UGM'!F657</f>
        <v>104445.00000000001</v>
      </c>
      <c r="F669" s="121">
        <v>0.11</v>
      </c>
      <c r="G669" s="115">
        <f t="shared" si="152"/>
        <v>115933.95000000003</v>
      </c>
      <c r="H669" s="116">
        <v>1</v>
      </c>
      <c r="I669" s="117">
        <f t="shared" si="151"/>
        <v>115933.95000000003</v>
      </c>
    </row>
    <row r="670" spans="1:9" ht="16">
      <c r="A670" s="118"/>
      <c r="B670" s="119" t="str">
        <f>'RAB GIK UGM'!C658</f>
        <v>Kabel FRC 16 mm</v>
      </c>
      <c r="C670" s="120"/>
      <c r="D670" s="113">
        <f>'RAB GIK UGM'!E658</f>
        <v>391.34</v>
      </c>
      <c r="E670" s="113">
        <f>'RAB GIK UGM'!F658</f>
        <v>102844</v>
      </c>
      <c r="F670" s="121">
        <v>0.11</v>
      </c>
      <c r="G670" s="115">
        <f t="shared" si="152"/>
        <v>44674137.765600003</v>
      </c>
      <c r="H670" s="116">
        <v>1</v>
      </c>
      <c r="I670" s="117">
        <f t="shared" si="151"/>
        <v>44674137.765600003</v>
      </c>
    </row>
    <row r="671" spans="1:9" ht="16">
      <c r="A671" s="118"/>
      <c r="B671" s="119" t="str">
        <f>'RAB GIK UGM'!C659</f>
        <v>Grounding Kabel NYA 16 mm</v>
      </c>
      <c r="C671" s="120"/>
      <c r="D671" s="113">
        <f>'RAB GIK UGM'!E659</f>
        <v>391.34</v>
      </c>
      <c r="E671" s="113">
        <f>'RAB GIK UGM'!F659</f>
        <v>119592</v>
      </c>
      <c r="F671" s="121">
        <v>0.11</v>
      </c>
      <c r="G671" s="115">
        <f t="shared" si="152"/>
        <v>51949257.940799996</v>
      </c>
      <c r="H671" s="116">
        <v>1</v>
      </c>
      <c r="I671" s="117">
        <f t="shared" si="151"/>
        <v>51949257.940799996</v>
      </c>
    </row>
    <row r="672" spans="1:9" ht="16">
      <c r="A672" s="118"/>
      <c r="B672" s="119" t="str">
        <f>'RAB GIK UGM'!C660</f>
        <v>Panel Zona Eks BNI</v>
      </c>
      <c r="C672" s="120"/>
      <c r="D672" s="113">
        <f>'RAB GIK UGM'!E660</f>
        <v>0</v>
      </c>
      <c r="E672" s="113">
        <f>'RAB GIK UGM'!F660</f>
        <v>0</v>
      </c>
      <c r="F672" s="121"/>
      <c r="G672" s="115"/>
      <c r="H672" s="116"/>
      <c r="I672" s="117">
        <f t="shared" ref="I672:I685" si="153">G672*H672</f>
        <v>0</v>
      </c>
    </row>
    <row r="673" spans="1:9" ht="16">
      <c r="A673" s="118"/>
      <c r="B673" s="119" t="str">
        <f>'RAB GIK UGM'!C661</f>
        <v>Box Panel</v>
      </c>
      <c r="C673" s="120"/>
      <c r="D673" s="113">
        <f>'RAB GIK UGM'!E661</f>
        <v>1</v>
      </c>
      <c r="E673" s="113">
        <f>'RAB GIK UGM'!F661</f>
        <v>1659011.0625</v>
      </c>
      <c r="F673" s="121">
        <v>0.11</v>
      </c>
      <c r="G673" s="115">
        <f t="shared" ref="G673:G685" si="154">D673*E673*(1+F673)</f>
        <v>1841502.2793750002</v>
      </c>
      <c r="H673" s="116">
        <v>1</v>
      </c>
      <c r="I673" s="117">
        <f t="shared" si="153"/>
        <v>1841502.2793750002</v>
      </c>
    </row>
    <row r="674" spans="1:9" ht="16">
      <c r="A674" s="118"/>
      <c r="B674" s="119" t="str">
        <f>'RAB GIK UGM'!C662</f>
        <v>MCCB 32A/25kA/3P</v>
      </c>
      <c r="C674" s="120"/>
      <c r="D674" s="113">
        <f>'RAB GIK UGM'!E662</f>
        <v>1</v>
      </c>
      <c r="E674" s="113">
        <f>'RAB GIK UGM'!F662</f>
        <v>1680000</v>
      </c>
      <c r="F674" s="121">
        <v>0.11</v>
      </c>
      <c r="G674" s="115">
        <f t="shared" si="154"/>
        <v>1864800.0000000002</v>
      </c>
      <c r="H674" s="116">
        <v>1</v>
      </c>
      <c r="I674" s="117">
        <f t="shared" si="153"/>
        <v>1864800.0000000002</v>
      </c>
    </row>
    <row r="675" spans="1:9" ht="16">
      <c r="A675" s="118"/>
      <c r="B675" s="119" t="str">
        <f>'RAB GIK UGM'!C663</f>
        <v>Digital Power Meter c/w asesories</v>
      </c>
      <c r="C675" s="120"/>
      <c r="D675" s="113">
        <f>'RAB GIK UGM'!E663</f>
        <v>1</v>
      </c>
      <c r="E675" s="113">
        <f>'RAB GIK UGM'!F663</f>
        <v>4455000</v>
      </c>
      <c r="F675" s="121">
        <v>0.11</v>
      </c>
      <c r="G675" s="115">
        <f t="shared" si="154"/>
        <v>4945050</v>
      </c>
      <c r="H675" s="116">
        <v>1</v>
      </c>
      <c r="I675" s="117">
        <f t="shared" si="153"/>
        <v>4945050</v>
      </c>
    </row>
    <row r="676" spans="1:9" ht="16">
      <c r="A676" s="118"/>
      <c r="B676" s="119" t="str">
        <f>'RAB GIK UGM'!C664</f>
        <v>Surge Arester type 2/3P+N 20kA</v>
      </c>
      <c r="C676" s="120"/>
      <c r="D676" s="113">
        <f>'RAB GIK UGM'!E664</f>
        <v>1</v>
      </c>
      <c r="E676" s="113">
        <f>'RAB GIK UGM'!F664</f>
        <v>957412.50000000012</v>
      </c>
      <c r="F676" s="121">
        <v>0.11</v>
      </c>
      <c r="G676" s="115">
        <f t="shared" si="154"/>
        <v>1062727.8750000002</v>
      </c>
      <c r="H676" s="116">
        <v>1</v>
      </c>
      <c r="I676" s="117">
        <f t="shared" si="153"/>
        <v>1062727.8750000002</v>
      </c>
    </row>
    <row r="677" spans="1:9" ht="16">
      <c r="A677" s="118"/>
      <c r="B677" s="119" t="str">
        <f>'RAB GIK UGM'!C665</f>
        <v>CU Busbar (15x3) For R, S, T,</v>
      </c>
      <c r="C677" s="120"/>
      <c r="D677" s="113">
        <f>'RAB GIK UGM'!E665</f>
        <v>1</v>
      </c>
      <c r="E677" s="113">
        <f>'RAB GIK UGM'!F665</f>
        <v>718750</v>
      </c>
      <c r="F677" s="121">
        <v>0.11</v>
      </c>
      <c r="G677" s="115">
        <f t="shared" si="154"/>
        <v>797812.50000000012</v>
      </c>
      <c r="H677" s="116">
        <v>1</v>
      </c>
      <c r="I677" s="117">
        <f t="shared" si="153"/>
        <v>797812.50000000012</v>
      </c>
    </row>
    <row r="678" spans="1:9" ht="16">
      <c r="A678" s="118"/>
      <c r="B678" s="119" t="str">
        <f>'RAB GIK UGM'!C666</f>
        <v>CU Busbar (15x3) For N</v>
      </c>
      <c r="C678" s="120"/>
      <c r="D678" s="113">
        <f>'RAB GIK UGM'!E666</f>
        <v>1</v>
      </c>
      <c r="E678" s="113">
        <f>'RAB GIK UGM'!F666</f>
        <v>718750</v>
      </c>
      <c r="F678" s="121">
        <v>0.11</v>
      </c>
      <c r="G678" s="115">
        <f t="shared" si="154"/>
        <v>797812.50000000012</v>
      </c>
      <c r="H678" s="116">
        <v>1</v>
      </c>
      <c r="I678" s="117">
        <f t="shared" si="153"/>
        <v>797812.50000000012</v>
      </c>
    </row>
    <row r="679" spans="1:9" ht="16">
      <c r="A679" s="118"/>
      <c r="B679" s="119" t="str">
        <f>'RAB GIK UGM'!C667</f>
        <v>CU Busbar (15x3) For N</v>
      </c>
      <c r="C679" s="120"/>
      <c r="D679" s="113">
        <f>'RAB GIK UGM'!E667</f>
        <v>1</v>
      </c>
      <c r="E679" s="113">
        <f>'RAB GIK UGM'!F667</f>
        <v>718750</v>
      </c>
      <c r="F679" s="121">
        <v>0.11</v>
      </c>
      <c r="G679" s="115">
        <f t="shared" si="154"/>
        <v>797812.50000000012</v>
      </c>
      <c r="H679" s="116">
        <v>1</v>
      </c>
      <c r="I679" s="117">
        <f t="shared" si="153"/>
        <v>797812.50000000012</v>
      </c>
    </row>
    <row r="680" spans="1:9" ht="16">
      <c r="A680" s="118"/>
      <c r="B680" s="119" t="str">
        <f>'RAB GIK UGM'!C668</f>
        <v>Sekering 4 A</v>
      </c>
      <c r="C680" s="120"/>
      <c r="D680" s="113">
        <f>'RAB GIK UGM'!E668</f>
        <v>3</v>
      </c>
      <c r="E680" s="113">
        <f>'RAB GIK UGM'!F668</f>
        <v>70000</v>
      </c>
      <c r="F680" s="121">
        <v>0.11</v>
      </c>
      <c r="G680" s="115">
        <f t="shared" si="154"/>
        <v>233100.00000000003</v>
      </c>
      <c r="H680" s="116">
        <v>1</v>
      </c>
      <c r="I680" s="117">
        <f t="shared" si="153"/>
        <v>233100.00000000003</v>
      </c>
    </row>
    <row r="681" spans="1:9" ht="16">
      <c r="A681" s="118"/>
      <c r="B681" s="119" t="str">
        <f>'RAB GIK UGM'!C669</f>
        <v>Lampu tanda</v>
      </c>
      <c r="C681" s="120"/>
      <c r="D681" s="113">
        <f>'RAB GIK UGM'!E669</f>
        <v>3</v>
      </c>
      <c r="E681" s="113">
        <f>'RAB GIK UGM'!F669</f>
        <v>185680.00000000003</v>
      </c>
      <c r="F681" s="121">
        <v>0.11</v>
      </c>
      <c r="G681" s="115">
        <f t="shared" si="154"/>
        <v>618314.40000000014</v>
      </c>
      <c r="H681" s="116">
        <v>1</v>
      </c>
      <c r="I681" s="117">
        <f t="shared" si="153"/>
        <v>618314.40000000014</v>
      </c>
    </row>
    <row r="682" spans="1:9" ht="16">
      <c r="A682" s="118"/>
      <c r="B682" s="119" t="str">
        <f>'RAB GIK UGM'!C670</f>
        <v>Trafo CT</v>
      </c>
      <c r="C682" s="120"/>
      <c r="D682" s="113">
        <f>'RAB GIK UGM'!E670</f>
        <v>3</v>
      </c>
      <c r="E682" s="113">
        <f>'RAB GIK UGM'!F670</f>
        <v>4000000</v>
      </c>
      <c r="F682" s="121">
        <v>0.11</v>
      </c>
      <c r="G682" s="115">
        <f t="shared" si="154"/>
        <v>13320000.000000002</v>
      </c>
      <c r="H682" s="116">
        <v>1</v>
      </c>
      <c r="I682" s="117">
        <f t="shared" si="153"/>
        <v>13320000.000000002</v>
      </c>
    </row>
    <row r="683" spans="1:9" ht="16">
      <c r="A683" s="118"/>
      <c r="B683" s="119" t="str">
        <f>'RAB GIK UGM'!C671</f>
        <v>Inspection Lamp TL LED 9 Watt</v>
      </c>
      <c r="C683" s="120"/>
      <c r="D683" s="113">
        <f>'RAB GIK UGM'!E671</f>
        <v>1</v>
      </c>
      <c r="E683" s="113">
        <f>'RAB GIK UGM'!F671</f>
        <v>104445.00000000001</v>
      </c>
      <c r="F683" s="121">
        <v>0.11</v>
      </c>
      <c r="G683" s="115">
        <f t="shared" si="154"/>
        <v>115933.95000000003</v>
      </c>
      <c r="H683" s="116">
        <v>1</v>
      </c>
      <c r="I683" s="117">
        <f t="shared" si="153"/>
        <v>115933.95000000003</v>
      </c>
    </row>
    <row r="684" spans="1:9" ht="16">
      <c r="A684" s="118"/>
      <c r="B684" s="119" t="str">
        <f>'RAB GIK UGM'!C672</f>
        <v>Kabel FRC 16 mm</v>
      </c>
      <c r="C684" s="120"/>
      <c r="D684" s="113">
        <f>'RAB GIK UGM'!E672</f>
        <v>391.34</v>
      </c>
      <c r="E684" s="113">
        <f>'RAB GIK UGM'!F672</f>
        <v>102844</v>
      </c>
      <c r="F684" s="121">
        <v>0.11</v>
      </c>
      <c r="G684" s="115">
        <f t="shared" si="154"/>
        <v>44674137.765600003</v>
      </c>
      <c r="H684" s="116">
        <v>1</v>
      </c>
      <c r="I684" s="117">
        <f t="shared" si="153"/>
        <v>44674137.765600003</v>
      </c>
    </row>
    <row r="685" spans="1:9" ht="16">
      <c r="A685" s="118"/>
      <c r="B685" s="119" t="str">
        <f>'RAB GIK UGM'!C673</f>
        <v>Grounding Kabel NYA 16 mm</v>
      </c>
      <c r="C685" s="120"/>
      <c r="D685" s="113">
        <f>'RAB GIK UGM'!E673</f>
        <v>391.34</v>
      </c>
      <c r="E685" s="113">
        <f>'RAB GIK UGM'!F673</f>
        <v>119592</v>
      </c>
      <c r="F685" s="121">
        <v>0.11</v>
      </c>
      <c r="G685" s="115">
        <f t="shared" si="154"/>
        <v>51949257.940799996</v>
      </c>
      <c r="H685" s="116">
        <v>1</v>
      </c>
      <c r="I685" s="117">
        <f t="shared" si="153"/>
        <v>51949257.940799996</v>
      </c>
    </row>
    <row r="686" spans="1:9" ht="16">
      <c r="A686" s="118"/>
      <c r="B686" s="119" t="str">
        <f>'RAB GIK UGM'!C674</f>
        <v>PENERANGAN DAN KOTAK KONTAK</v>
      </c>
      <c r="C686" s="120"/>
      <c r="D686" s="113">
        <f>'RAB GIK UGM'!E674</f>
        <v>0</v>
      </c>
      <c r="E686" s="113">
        <f>'RAB GIK UGM'!F674</f>
        <v>0</v>
      </c>
      <c r="F686" s="121"/>
      <c r="G686" s="115"/>
      <c r="H686" s="116"/>
      <c r="I686" s="117">
        <f t="shared" ref="I686" si="155">G686*H686</f>
        <v>0</v>
      </c>
    </row>
    <row r="687" spans="1:9" ht="16">
      <c r="A687" s="118"/>
      <c r="B687" s="119" t="str">
        <f>'RAB GIK UGM'!C675</f>
        <v>PENERANGAN ZONA A</v>
      </c>
      <c r="C687" s="120"/>
      <c r="D687" s="113">
        <f>'RAB GIK UGM'!E675</f>
        <v>0</v>
      </c>
      <c r="E687" s="113">
        <f>'RAB GIK UGM'!F675</f>
        <v>0</v>
      </c>
      <c r="F687" s="121"/>
      <c r="G687" s="115"/>
      <c r="H687" s="116"/>
      <c r="I687" s="117"/>
    </row>
    <row r="688" spans="1:9" ht="16">
      <c r="A688" s="118"/>
      <c r="B688" s="119" t="str">
        <f>'RAB GIK UGM'!C676</f>
        <v>Lantai 1</v>
      </c>
      <c r="C688" s="120"/>
      <c r="D688" s="113">
        <f>'RAB GIK UGM'!E676</f>
        <v>0</v>
      </c>
      <c r="E688" s="113">
        <f>'RAB GIK UGM'!F676</f>
        <v>0</v>
      </c>
      <c r="F688" s="121"/>
      <c r="G688" s="115"/>
      <c r="H688" s="116"/>
      <c r="I688" s="117">
        <f t="shared" ref="I688:I692" si="156">G688*H688</f>
        <v>0</v>
      </c>
    </row>
    <row r="689" spans="1:9" ht="16">
      <c r="A689" s="118"/>
      <c r="B689" s="119" t="str">
        <f>'RAB GIK UGM'!C677</f>
        <v>LED Spot Track Light</v>
      </c>
      <c r="C689" s="120"/>
      <c r="D689" s="113">
        <f>'RAB GIK UGM'!E677</f>
        <v>276</v>
      </c>
      <c r="E689" s="113">
        <f>'RAB GIK UGM'!F677</f>
        <v>520476</v>
      </c>
      <c r="F689" s="121">
        <v>0.11</v>
      </c>
      <c r="G689" s="115">
        <f t="shared" ref="G689:G692" si="157">D689*E689*(1+F689)</f>
        <v>159453027.36000001</v>
      </c>
      <c r="H689" s="116">
        <v>1</v>
      </c>
      <c r="I689" s="117">
        <f t="shared" si="156"/>
        <v>159453027.36000001</v>
      </c>
    </row>
    <row r="690" spans="1:9" ht="16">
      <c r="A690" s="118"/>
      <c r="B690" s="119" t="str">
        <f>'RAB GIK UGM'!C678</f>
        <v>LED Downlight I-Series 20,5W 3000K</v>
      </c>
      <c r="C690" s="120"/>
      <c r="D690" s="113">
        <f>'RAB GIK UGM'!E678</f>
        <v>54</v>
      </c>
      <c r="E690" s="113">
        <f>'RAB GIK UGM'!F678</f>
        <v>361845</v>
      </c>
      <c r="F690" s="121">
        <v>0.11</v>
      </c>
      <c r="G690" s="115">
        <f t="shared" si="157"/>
        <v>21688989.300000001</v>
      </c>
      <c r="H690" s="116">
        <v>1</v>
      </c>
      <c r="I690" s="117">
        <f t="shared" si="156"/>
        <v>21688989.300000001</v>
      </c>
    </row>
    <row r="691" spans="1:9" ht="16">
      <c r="A691" s="118"/>
      <c r="B691" s="119" t="str">
        <f>'RAB GIK UGM'!C679</f>
        <v>Downlight Outbow LED</v>
      </c>
      <c r="C691" s="120"/>
      <c r="D691" s="113">
        <f>'RAB GIK UGM'!E679</f>
        <v>6</v>
      </c>
      <c r="E691" s="113">
        <f>'RAB GIK UGM'!F679</f>
        <v>416845</v>
      </c>
      <c r="F691" s="121">
        <v>0.11</v>
      </c>
      <c r="G691" s="115">
        <f t="shared" si="157"/>
        <v>2776187.7</v>
      </c>
      <c r="H691" s="116">
        <v>1</v>
      </c>
      <c r="I691" s="117">
        <f t="shared" si="156"/>
        <v>2776187.7</v>
      </c>
    </row>
    <row r="692" spans="1:9" ht="16">
      <c r="A692" s="118"/>
      <c r="B692" s="119" t="str">
        <f>'RAB GIK UGM'!C680</f>
        <v>Lampu TLED 1 x 2.100 Lumen</v>
      </c>
      <c r="C692" s="120"/>
      <c r="D692" s="113">
        <f>'RAB GIK UGM'!E680</f>
        <v>4</v>
      </c>
      <c r="E692" s="113">
        <f>'RAB GIK UGM'!F680</f>
        <v>789717</v>
      </c>
      <c r="F692" s="121">
        <v>0.11</v>
      </c>
      <c r="G692" s="115">
        <f t="shared" si="157"/>
        <v>3506343.4800000004</v>
      </c>
      <c r="H692" s="116">
        <v>1</v>
      </c>
      <c r="I692" s="117">
        <f t="shared" si="156"/>
        <v>3506343.4800000004</v>
      </c>
    </row>
    <row r="693" spans="1:9" ht="16">
      <c r="A693" s="118"/>
      <c r="B693" s="119" t="str">
        <f>'RAB GIK UGM'!C681</f>
        <v>Lantai 2</v>
      </c>
      <c r="C693" s="120"/>
      <c r="D693" s="113">
        <f>'RAB GIK UGM'!E681</f>
        <v>0</v>
      </c>
      <c r="E693" s="113">
        <f>'RAB GIK UGM'!F681</f>
        <v>0</v>
      </c>
      <c r="F693" s="121"/>
      <c r="G693" s="115"/>
      <c r="H693" s="116"/>
      <c r="I693" s="117"/>
    </row>
    <row r="694" spans="1:9" ht="16">
      <c r="A694" s="118"/>
      <c r="B694" s="119" t="str">
        <f>'RAB GIK UGM'!C682</f>
        <v>LED Spot Track Light</v>
      </c>
      <c r="C694" s="120"/>
      <c r="D694" s="113">
        <f>'RAB GIK UGM'!E682</f>
        <v>48</v>
      </c>
      <c r="E694" s="113">
        <f>'RAB GIK UGM'!F682</f>
        <v>520476</v>
      </c>
      <c r="F694" s="121">
        <v>0.11</v>
      </c>
      <c r="G694" s="115">
        <f t="shared" ref="G694:G697" si="158">D694*E694*(1+F694)</f>
        <v>27730961.280000001</v>
      </c>
      <c r="H694" s="116">
        <v>1</v>
      </c>
      <c r="I694" s="117">
        <f t="shared" ref="I694:I697" si="159">G694*H694</f>
        <v>27730961.280000001</v>
      </c>
    </row>
    <row r="695" spans="1:9" ht="16">
      <c r="A695" s="118"/>
      <c r="B695" s="119" t="str">
        <f>'RAB GIK UGM'!C683</f>
        <v>LED Downlight I-Series 20,5W 3000K</v>
      </c>
      <c r="C695" s="120"/>
      <c r="D695" s="113">
        <f>'RAB GIK UGM'!E683</f>
        <v>2</v>
      </c>
      <c r="E695" s="113">
        <f>'RAB GIK UGM'!F683</f>
        <v>361845</v>
      </c>
      <c r="F695" s="121">
        <v>0.11</v>
      </c>
      <c r="G695" s="115">
        <f t="shared" si="158"/>
        <v>803295.9</v>
      </c>
      <c r="H695" s="116">
        <v>1</v>
      </c>
      <c r="I695" s="117">
        <f t="shared" si="159"/>
        <v>803295.9</v>
      </c>
    </row>
    <row r="696" spans="1:9" ht="16">
      <c r="A696" s="118"/>
      <c r="B696" s="119" t="str">
        <f>'RAB GIK UGM'!C684</f>
        <v>Lampu TLED 1 x 2.100 Lumen</v>
      </c>
      <c r="C696" s="120"/>
      <c r="D696" s="113">
        <f>'RAB GIK UGM'!E684</f>
        <v>195</v>
      </c>
      <c r="E696" s="113">
        <f>'RAB GIK UGM'!F684</f>
        <v>789717</v>
      </c>
      <c r="F696" s="121">
        <v>0.11</v>
      </c>
      <c r="G696" s="115">
        <f t="shared" si="158"/>
        <v>170934244.65000001</v>
      </c>
      <c r="H696" s="116">
        <v>1</v>
      </c>
      <c r="I696" s="117">
        <f t="shared" si="159"/>
        <v>170934244.65000001</v>
      </c>
    </row>
    <row r="697" spans="1:9" ht="16">
      <c r="A697" s="118"/>
      <c r="B697" s="119" t="str">
        <f>'RAB GIK UGM'!C685</f>
        <v>Baret LED 3000K 1600lm</v>
      </c>
      <c r="C697" s="120"/>
      <c r="D697" s="113">
        <f>'RAB GIK UGM'!E685</f>
        <v>2</v>
      </c>
      <c r="E697" s="113">
        <f>'RAB GIK UGM'!F685</f>
        <v>525976</v>
      </c>
      <c r="F697" s="121">
        <v>0.11</v>
      </c>
      <c r="G697" s="115">
        <f t="shared" si="158"/>
        <v>1167666.7200000002</v>
      </c>
      <c r="H697" s="116">
        <v>1</v>
      </c>
      <c r="I697" s="117">
        <f t="shared" si="159"/>
        <v>1167666.7200000002</v>
      </c>
    </row>
    <row r="698" spans="1:9" ht="16">
      <c r="A698" s="118"/>
      <c r="B698" s="119" t="str">
        <f>'RAB GIK UGM'!C686</f>
        <v>Landscape</v>
      </c>
      <c r="C698" s="120"/>
      <c r="D698" s="113">
        <f>'RAB GIK UGM'!E686</f>
        <v>0</v>
      </c>
      <c r="E698" s="113">
        <f>'RAB GIK UGM'!F686</f>
        <v>0</v>
      </c>
      <c r="F698" s="121"/>
      <c r="G698" s="115"/>
      <c r="H698" s="116"/>
      <c r="I698" s="117">
        <f t="shared" ref="I698:I713" si="160">G698*H698</f>
        <v>0</v>
      </c>
    </row>
    <row r="699" spans="1:9" ht="16">
      <c r="A699" s="118"/>
      <c r="B699" s="119" t="str">
        <f>'RAB GIK UGM'!C687</f>
        <v>LED Flood Light Vegetation 10W 3000K</v>
      </c>
      <c r="C699" s="120"/>
      <c r="D699" s="113">
        <f>'RAB GIK UGM'!E687</f>
        <v>75</v>
      </c>
      <c r="E699" s="113">
        <f>'RAB GIK UGM'!F687</f>
        <v>425238</v>
      </c>
      <c r="F699" s="121">
        <v>0.11</v>
      </c>
      <c r="G699" s="115">
        <f t="shared" ref="G699:G713" si="161">D699*E699*(1+F699)</f>
        <v>35401063.5</v>
      </c>
      <c r="H699" s="116">
        <v>1</v>
      </c>
      <c r="I699" s="117">
        <f t="shared" si="160"/>
        <v>35401063.5</v>
      </c>
    </row>
    <row r="700" spans="1:9" ht="16">
      <c r="A700" s="118"/>
      <c r="B700" s="119" t="str">
        <f>'RAB GIK UGM'!C688</f>
        <v>LED Uplight Recessed 14W Tunable White</v>
      </c>
      <c r="C700" s="120"/>
      <c r="D700" s="113">
        <f>'RAB GIK UGM'!E688</f>
        <v>33</v>
      </c>
      <c r="E700" s="113">
        <f>'RAB GIK UGM'!F688</f>
        <v>320738</v>
      </c>
      <c r="F700" s="121">
        <v>0.11</v>
      </c>
      <c r="G700" s="115">
        <f t="shared" si="161"/>
        <v>11748632.940000001</v>
      </c>
      <c r="H700" s="116">
        <v>1</v>
      </c>
      <c r="I700" s="117">
        <f t="shared" si="160"/>
        <v>11748632.940000001</v>
      </c>
    </row>
    <row r="701" spans="1:9" ht="16">
      <c r="A701" s="118"/>
      <c r="B701" s="119" t="str">
        <f>'RAB GIK UGM'!C689</f>
        <v>LED Underwater Fountain Light</v>
      </c>
      <c r="C701" s="120"/>
      <c r="D701" s="113">
        <f>'RAB GIK UGM'!E689</f>
        <v>41</v>
      </c>
      <c r="E701" s="113">
        <f>'RAB GIK UGM'!F689</f>
        <v>595738</v>
      </c>
      <c r="F701" s="121">
        <v>0.11</v>
      </c>
      <c r="G701" s="115">
        <f t="shared" si="161"/>
        <v>27112036.380000003</v>
      </c>
      <c r="H701" s="116">
        <v>1</v>
      </c>
      <c r="I701" s="117">
        <f t="shared" si="160"/>
        <v>27112036.380000003</v>
      </c>
    </row>
    <row r="702" spans="1:9" ht="16">
      <c r="A702" s="118"/>
      <c r="B702" s="119" t="str">
        <f>'RAB GIK UGM'!C690</f>
        <v>LED Inground Light 16W 4000K</v>
      </c>
      <c r="C702" s="120"/>
      <c r="D702" s="113">
        <f>'RAB GIK UGM'!E690</f>
        <v>52</v>
      </c>
      <c r="E702" s="113">
        <f>'RAB GIK UGM'!F690</f>
        <v>584738</v>
      </c>
      <c r="F702" s="121">
        <v>0.11</v>
      </c>
      <c r="G702" s="115">
        <f t="shared" si="161"/>
        <v>33751077.359999999</v>
      </c>
      <c r="H702" s="116">
        <v>1</v>
      </c>
      <c r="I702" s="117">
        <f t="shared" si="160"/>
        <v>33751077.359999999</v>
      </c>
    </row>
    <row r="703" spans="1:9" ht="16">
      <c r="A703" s="118"/>
      <c r="B703" s="119" t="str">
        <f>'RAB GIK UGM'!C691</f>
        <v>PENERANGAN ZONA B</v>
      </c>
      <c r="C703" s="120"/>
      <c r="D703" s="113">
        <f>'RAB GIK UGM'!E691</f>
        <v>0</v>
      </c>
      <c r="E703" s="113">
        <f>'RAB GIK UGM'!F691</f>
        <v>0</v>
      </c>
      <c r="F703" s="121"/>
      <c r="G703" s="115"/>
      <c r="H703" s="116"/>
      <c r="I703" s="117">
        <f t="shared" si="160"/>
        <v>0</v>
      </c>
    </row>
    <row r="704" spans="1:9" ht="16">
      <c r="A704" s="118"/>
      <c r="B704" s="119" t="str">
        <f>'RAB GIK UGM'!C692</f>
        <v>Lantai 1</v>
      </c>
      <c r="C704" s="120"/>
      <c r="D704" s="113">
        <f>'RAB GIK UGM'!E692</f>
        <v>0</v>
      </c>
      <c r="E704" s="113">
        <f>'RAB GIK UGM'!F692</f>
        <v>0</v>
      </c>
      <c r="F704" s="121"/>
      <c r="G704" s="115"/>
      <c r="H704" s="116"/>
      <c r="I704" s="117">
        <f t="shared" si="160"/>
        <v>0</v>
      </c>
    </row>
    <row r="705" spans="1:9" ht="16">
      <c r="A705" s="118"/>
      <c r="B705" s="119" t="str">
        <f>'RAB GIK UGM'!C693</f>
        <v>LED Downlight I-Series 20,5W 3000K</v>
      </c>
      <c r="C705" s="120"/>
      <c r="D705" s="113">
        <f>'RAB GIK UGM'!E693</f>
        <v>78</v>
      </c>
      <c r="E705" s="113">
        <f>'RAB GIK UGM'!F693</f>
        <v>361845</v>
      </c>
      <c r="F705" s="121">
        <v>0.11</v>
      </c>
      <c r="G705" s="115">
        <f t="shared" si="161"/>
        <v>31328540.100000001</v>
      </c>
      <c r="H705" s="116">
        <v>1</v>
      </c>
      <c r="I705" s="117">
        <f t="shared" si="160"/>
        <v>31328540.100000001</v>
      </c>
    </row>
    <row r="706" spans="1:9" ht="16">
      <c r="A706" s="118"/>
      <c r="B706" s="119" t="str">
        <f>'RAB GIK UGM'!C694</f>
        <v>Downlight Outbow LED</v>
      </c>
      <c r="C706" s="120"/>
      <c r="D706" s="113">
        <f>'RAB GIK UGM'!E694</f>
        <v>30</v>
      </c>
      <c r="E706" s="113">
        <f>'RAB GIK UGM'!F694</f>
        <v>416845</v>
      </c>
      <c r="F706" s="121">
        <v>0.11</v>
      </c>
      <c r="G706" s="115">
        <f t="shared" si="161"/>
        <v>13880938.500000002</v>
      </c>
      <c r="H706" s="116">
        <v>1</v>
      </c>
      <c r="I706" s="117">
        <f t="shared" si="160"/>
        <v>13880938.500000002</v>
      </c>
    </row>
    <row r="707" spans="1:9" ht="16">
      <c r="A707" s="118"/>
      <c r="B707" s="119" t="str">
        <f>'RAB GIK UGM'!C695</f>
        <v>Baret LED 3000K 1600lm</v>
      </c>
      <c r="C707" s="120"/>
      <c r="D707" s="113">
        <f>'RAB GIK UGM'!E695</f>
        <v>2</v>
      </c>
      <c r="E707" s="113">
        <f>'RAB GIK UGM'!F695</f>
        <v>525976</v>
      </c>
      <c r="F707" s="121">
        <v>0.11</v>
      </c>
      <c r="G707" s="115">
        <f t="shared" si="161"/>
        <v>1167666.7200000002</v>
      </c>
      <c r="H707" s="116">
        <v>1</v>
      </c>
      <c r="I707" s="117">
        <f t="shared" si="160"/>
        <v>1167666.7200000002</v>
      </c>
    </row>
    <row r="708" spans="1:9" ht="16">
      <c r="A708" s="118"/>
      <c r="B708" s="119" t="str">
        <f>'RAB GIK UGM'!C696</f>
        <v>Lantai 2</v>
      </c>
      <c r="C708" s="120"/>
      <c r="D708" s="113">
        <f>'RAB GIK UGM'!E696</f>
        <v>0</v>
      </c>
      <c r="E708" s="113">
        <f>'RAB GIK UGM'!F696</f>
        <v>0</v>
      </c>
      <c r="F708" s="121"/>
      <c r="G708" s="115"/>
      <c r="H708" s="116"/>
      <c r="I708" s="117">
        <f t="shared" si="160"/>
        <v>0</v>
      </c>
    </row>
    <row r="709" spans="1:9" ht="16">
      <c r="A709" s="118"/>
      <c r="B709" s="119" t="str">
        <f>'RAB GIK UGM'!C697</f>
        <v>LED Spot Track Light</v>
      </c>
      <c r="C709" s="120"/>
      <c r="D709" s="113">
        <f>'RAB GIK UGM'!E697</f>
        <v>68</v>
      </c>
      <c r="E709" s="113">
        <f>'RAB GIK UGM'!F697</f>
        <v>520476</v>
      </c>
      <c r="F709" s="121">
        <v>0.11</v>
      </c>
      <c r="G709" s="115">
        <f t="shared" si="161"/>
        <v>39285528.480000004</v>
      </c>
      <c r="H709" s="116">
        <v>1</v>
      </c>
      <c r="I709" s="117">
        <f t="shared" si="160"/>
        <v>39285528.480000004</v>
      </c>
    </row>
    <row r="710" spans="1:9" ht="16">
      <c r="A710" s="118"/>
      <c r="B710" s="119" t="str">
        <f>'RAB GIK UGM'!C698</f>
        <v>LED Downlight I-Series 20,5W 3000K</v>
      </c>
      <c r="C710" s="120"/>
      <c r="D710" s="113">
        <f>'RAB GIK UGM'!E698</f>
        <v>109</v>
      </c>
      <c r="E710" s="113">
        <f>'RAB GIK UGM'!F698</f>
        <v>361845</v>
      </c>
      <c r="F710" s="121">
        <v>0.11</v>
      </c>
      <c r="G710" s="115">
        <f t="shared" si="161"/>
        <v>43779626.550000004</v>
      </c>
      <c r="H710" s="116">
        <v>1</v>
      </c>
      <c r="I710" s="117">
        <f t="shared" si="160"/>
        <v>43779626.550000004</v>
      </c>
    </row>
    <row r="711" spans="1:9" ht="16">
      <c r="A711" s="118"/>
      <c r="B711" s="119" t="str">
        <f>'RAB GIK UGM'!C699</f>
        <v>Downlight Outbow LED</v>
      </c>
      <c r="C711" s="120"/>
      <c r="D711" s="113">
        <f>'RAB GIK UGM'!E699</f>
        <v>79</v>
      </c>
      <c r="E711" s="113">
        <f>'RAB GIK UGM'!F699</f>
        <v>416845</v>
      </c>
      <c r="F711" s="121">
        <v>0.11</v>
      </c>
      <c r="G711" s="115">
        <f t="shared" si="161"/>
        <v>36553138.050000004</v>
      </c>
      <c r="H711" s="116">
        <v>1</v>
      </c>
      <c r="I711" s="117">
        <f t="shared" si="160"/>
        <v>36553138.050000004</v>
      </c>
    </row>
    <row r="712" spans="1:9" ht="16">
      <c r="A712" s="118"/>
      <c r="B712" s="119" t="str">
        <f>'RAB GIK UGM'!C700</f>
        <v>Lampu TLED 1 x 2.100 Lumen</v>
      </c>
      <c r="C712" s="120"/>
      <c r="D712" s="113">
        <f>'RAB GIK UGM'!E700</f>
        <v>16</v>
      </c>
      <c r="E712" s="113">
        <f>'RAB GIK UGM'!F700</f>
        <v>789717</v>
      </c>
      <c r="F712" s="121">
        <v>0.11</v>
      </c>
      <c r="G712" s="115">
        <f t="shared" si="161"/>
        <v>14025373.920000002</v>
      </c>
      <c r="H712" s="116">
        <v>1</v>
      </c>
      <c r="I712" s="117">
        <f t="shared" si="160"/>
        <v>14025373.920000002</v>
      </c>
    </row>
    <row r="713" spans="1:9" ht="16">
      <c r="A713" s="118"/>
      <c r="B713" s="119" t="str">
        <f>'RAB GIK UGM'!C701</f>
        <v>Baret LED 3000K 1600lm</v>
      </c>
      <c r="C713" s="120"/>
      <c r="D713" s="113">
        <f>'RAB GIK UGM'!E701</f>
        <v>16</v>
      </c>
      <c r="E713" s="113">
        <f>'RAB GIK UGM'!F701</f>
        <v>525976</v>
      </c>
      <c r="F713" s="121">
        <v>0.11</v>
      </c>
      <c r="G713" s="115">
        <f t="shared" si="161"/>
        <v>9341333.7600000016</v>
      </c>
      <c r="H713" s="116">
        <v>1</v>
      </c>
      <c r="I713" s="117">
        <f t="shared" si="160"/>
        <v>9341333.7600000016</v>
      </c>
    </row>
    <row r="714" spans="1:9" ht="16">
      <c r="A714" s="118"/>
      <c r="B714" s="119" t="str">
        <f>'RAB GIK UGM'!C702</f>
        <v>PENERANGAN ZONA C</v>
      </c>
      <c r="C714" s="120"/>
      <c r="D714" s="113">
        <f>'RAB GIK UGM'!E702</f>
        <v>0</v>
      </c>
      <c r="E714" s="113">
        <f>'RAB GIK UGM'!F702</f>
        <v>0</v>
      </c>
      <c r="F714" s="121"/>
      <c r="G714" s="115"/>
      <c r="H714" s="116"/>
      <c r="I714" s="117">
        <f t="shared" ref="I714:I724" si="162">G714*H714</f>
        <v>0</v>
      </c>
    </row>
    <row r="715" spans="1:9" ht="16">
      <c r="A715" s="118"/>
      <c r="B715" s="119" t="str">
        <f>'RAB GIK UGM'!C703</f>
        <v>Lantai 1</v>
      </c>
      <c r="C715" s="120"/>
      <c r="D715" s="113">
        <f>'RAB GIK UGM'!E703</f>
        <v>0</v>
      </c>
      <c r="E715" s="113">
        <f>'RAB GIK UGM'!F703</f>
        <v>0</v>
      </c>
      <c r="F715" s="121"/>
      <c r="G715" s="115"/>
      <c r="H715" s="116"/>
      <c r="I715" s="117">
        <f t="shared" si="162"/>
        <v>0</v>
      </c>
    </row>
    <row r="716" spans="1:9" ht="16">
      <c r="A716" s="118"/>
      <c r="B716" s="119" t="str">
        <f>'RAB GIK UGM'!C704</f>
        <v>LED Downlight I-Series 20,5W 3000K</v>
      </c>
      <c r="C716" s="120"/>
      <c r="D716" s="113">
        <f>'RAB GIK UGM'!E704</f>
        <v>42</v>
      </c>
      <c r="E716" s="113">
        <f>'RAB GIK UGM'!F704</f>
        <v>361845</v>
      </c>
      <c r="F716" s="121">
        <v>0.11</v>
      </c>
      <c r="G716" s="115">
        <f t="shared" ref="G716:G724" si="163">D716*E716*(1+F716)</f>
        <v>16869213.900000002</v>
      </c>
      <c r="H716" s="116">
        <v>1</v>
      </c>
      <c r="I716" s="117">
        <f t="shared" si="162"/>
        <v>16869213.900000002</v>
      </c>
    </row>
    <row r="717" spans="1:9" ht="16">
      <c r="A717" s="118"/>
      <c r="B717" s="119" t="str">
        <f>'RAB GIK UGM'!C705</f>
        <v>Downlight Outbow LED</v>
      </c>
      <c r="C717" s="120"/>
      <c r="D717" s="113">
        <f>'RAB GIK UGM'!E705</f>
        <v>153</v>
      </c>
      <c r="E717" s="113">
        <f>'RAB GIK UGM'!F705</f>
        <v>416845</v>
      </c>
      <c r="F717" s="121">
        <v>0.11</v>
      </c>
      <c r="G717" s="115">
        <f t="shared" si="163"/>
        <v>70792786.350000009</v>
      </c>
      <c r="H717" s="116">
        <v>1</v>
      </c>
      <c r="I717" s="117">
        <f t="shared" si="162"/>
        <v>70792786.350000009</v>
      </c>
    </row>
    <row r="718" spans="1:9" ht="16">
      <c r="A718" s="118"/>
      <c r="B718" s="119" t="str">
        <f>'RAB GIK UGM'!C706</f>
        <v>Lampu TLED 1 x 2.100 Lumen</v>
      </c>
      <c r="C718" s="120"/>
      <c r="D718" s="113">
        <f>'RAB GIK UGM'!E706</f>
        <v>115</v>
      </c>
      <c r="E718" s="113">
        <f>'RAB GIK UGM'!F706</f>
        <v>789717</v>
      </c>
      <c r="F718" s="121">
        <v>0.11</v>
      </c>
      <c r="G718" s="115">
        <f t="shared" si="163"/>
        <v>100807375.05000001</v>
      </c>
      <c r="H718" s="116">
        <v>1</v>
      </c>
      <c r="I718" s="117">
        <f t="shared" si="162"/>
        <v>100807375.05000001</v>
      </c>
    </row>
    <row r="719" spans="1:9" ht="16">
      <c r="A719" s="118"/>
      <c r="B719" s="119" t="str">
        <f>'RAB GIK UGM'!C707</f>
        <v>Baret LED 3000K 1600lm</v>
      </c>
      <c r="C719" s="120"/>
      <c r="D719" s="113">
        <f>'RAB GIK UGM'!E707</f>
        <v>2</v>
      </c>
      <c r="E719" s="113">
        <f>'RAB GIK UGM'!F707</f>
        <v>525976</v>
      </c>
      <c r="F719" s="121">
        <v>0.11</v>
      </c>
      <c r="G719" s="115">
        <f t="shared" si="163"/>
        <v>1167666.7200000002</v>
      </c>
      <c r="H719" s="116">
        <v>1</v>
      </c>
      <c r="I719" s="117">
        <f t="shared" si="162"/>
        <v>1167666.7200000002</v>
      </c>
    </row>
    <row r="720" spans="1:9" ht="16">
      <c r="A720" s="118"/>
      <c r="B720" s="119" t="str">
        <f>'RAB GIK UGM'!C708</f>
        <v>Lantai 2</v>
      </c>
      <c r="C720" s="120"/>
      <c r="D720" s="113">
        <f>'RAB GIK UGM'!E708</f>
        <v>0</v>
      </c>
      <c r="E720" s="113">
        <f>'RAB GIK UGM'!F708</f>
        <v>0</v>
      </c>
      <c r="F720" s="121"/>
      <c r="G720" s="115"/>
      <c r="H720" s="116"/>
      <c r="I720" s="117">
        <f t="shared" si="162"/>
        <v>0</v>
      </c>
    </row>
    <row r="721" spans="1:9" ht="16">
      <c r="A721" s="118"/>
      <c r="B721" s="119" t="str">
        <f>'RAB GIK UGM'!C709</f>
        <v>LED Spot Track Light</v>
      </c>
      <c r="C721" s="120"/>
      <c r="D721" s="113">
        <f>'RAB GIK UGM'!E709</f>
        <v>115</v>
      </c>
      <c r="E721" s="113">
        <f>'RAB GIK UGM'!F709</f>
        <v>520476</v>
      </c>
      <c r="F721" s="121">
        <v>0.11</v>
      </c>
      <c r="G721" s="115">
        <f t="shared" si="163"/>
        <v>66438761.400000006</v>
      </c>
      <c r="H721" s="116">
        <v>1</v>
      </c>
      <c r="I721" s="117">
        <f t="shared" si="162"/>
        <v>66438761.400000006</v>
      </c>
    </row>
    <row r="722" spans="1:9" ht="16">
      <c r="A722" s="118"/>
      <c r="B722" s="119" t="str">
        <f>'RAB GIK UGM'!C710</f>
        <v>LED Downlight I-Series 20,5W 3000K</v>
      </c>
      <c r="C722" s="120"/>
      <c r="D722" s="113">
        <f>'RAB GIK UGM'!E710</f>
        <v>34</v>
      </c>
      <c r="E722" s="113">
        <f>'RAB GIK UGM'!F710</f>
        <v>361845</v>
      </c>
      <c r="F722" s="121">
        <v>0.11</v>
      </c>
      <c r="G722" s="115">
        <f t="shared" si="163"/>
        <v>13656030.300000001</v>
      </c>
      <c r="H722" s="116">
        <v>1</v>
      </c>
      <c r="I722" s="117">
        <f t="shared" si="162"/>
        <v>13656030.300000001</v>
      </c>
    </row>
    <row r="723" spans="1:9" ht="16">
      <c r="A723" s="118"/>
      <c r="B723" s="119" t="str">
        <f>'RAB GIK UGM'!C711</f>
        <v>Lampu TLED 1 x 2.100 Lumen</v>
      </c>
      <c r="C723" s="120"/>
      <c r="D723" s="113">
        <f>'RAB GIK UGM'!E711</f>
        <v>208</v>
      </c>
      <c r="E723" s="113">
        <f>'RAB GIK UGM'!F711</f>
        <v>789717</v>
      </c>
      <c r="F723" s="121">
        <v>0.11</v>
      </c>
      <c r="G723" s="115">
        <f t="shared" si="163"/>
        <v>182329860.96000001</v>
      </c>
      <c r="H723" s="116">
        <v>1</v>
      </c>
      <c r="I723" s="117">
        <f t="shared" si="162"/>
        <v>182329860.96000001</v>
      </c>
    </row>
    <row r="724" spans="1:9" ht="16">
      <c r="A724" s="118"/>
      <c r="B724" s="119" t="str">
        <f>'RAB GIK UGM'!C712</f>
        <v>Baret LED 3000K 1600lm</v>
      </c>
      <c r="C724" s="120"/>
      <c r="D724" s="113">
        <f>'RAB GIK UGM'!E712</f>
        <v>2</v>
      </c>
      <c r="E724" s="113">
        <f>'RAB GIK UGM'!F712</f>
        <v>525976</v>
      </c>
      <c r="F724" s="121">
        <v>0.11</v>
      </c>
      <c r="G724" s="115">
        <f t="shared" si="163"/>
        <v>1167666.7200000002</v>
      </c>
      <c r="H724" s="116">
        <v>1</v>
      </c>
      <c r="I724" s="117">
        <f t="shared" si="162"/>
        <v>1167666.7200000002</v>
      </c>
    </row>
    <row r="725" spans="1:9" ht="16">
      <c r="A725" s="118"/>
      <c r="B725" s="119" t="str">
        <f>'RAB GIK UGM'!C713</f>
        <v>PENERANGAN ZONA D</v>
      </c>
      <c r="C725" s="120"/>
      <c r="D725" s="113">
        <f>'RAB GIK UGM'!E713</f>
        <v>0</v>
      </c>
      <c r="E725" s="113">
        <f>'RAB GIK UGM'!F713</f>
        <v>0</v>
      </c>
      <c r="F725" s="121"/>
      <c r="G725" s="115"/>
      <c r="H725" s="116"/>
      <c r="I725" s="117"/>
    </row>
    <row r="726" spans="1:9" ht="16">
      <c r="A726" s="118"/>
      <c r="B726" s="119" t="str">
        <f>'RAB GIK UGM'!C714</f>
        <v>Lantai 1</v>
      </c>
      <c r="C726" s="120"/>
      <c r="D726" s="113">
        <f>'RAB GIK UGM'!E714</f>
        <v>0</v>
      </c>
      <c r="E726" s="113">
        <f>'RAB GIK UGM'!F714</f>
        <v>0</v>
      </c>
      <c r="F726" s="121"/>
      <c r="G726" s="115"/>
      <c r="H726" s="116"/>
      <c r="I726" s="117">
        <f t="shared" ref="I726:I730" si="164">G726*H726</f>
        <v>0</v>
      </c>
    </row>
    <row r="727" spans="1:9" ht="16">
      <c r="A727" s="118"/>
      <c r="B727" s="119" t="str">
        <f>'RAB GIK UGM'!C715</f>
        <v>LED Downlight I-Series 20,5W 3000K</v>
      </c>
      <c r="C727" s="120"/>
      <c r="D727" s="113">
        <f>'RAB GIK UGM'!E715</f>
        <v>36</v>
      </c>
      <c r="E727" s="113">
        <f>'RAB GIK UGM'!F715</f>
        <v>361845</v>
      </c>
      <c r="F727" s="121">
        <v>0.11</v>
      </c>
      <c r="G727" s="115">
        <f t="shared" ref="G727:G730" si="165">D727*E727*(1+F727)</f>
        <v>14459326.200000001</v>
      </c>
      <c r="H727" s="116">
        <v>1</v>
      </c>
      <c r="I727" s="117">
        <f t="shared" si="164"/>
        <v>14459326.200000001</v>
      </c>
    </row>
    <row r="728" spans="1:9" ht="16">
      <c r="A728" s="118"/>
      <c r="B728" s="119" t="str">
        <f>'RAB GIK UGM'!C716</f>
        <v>Downlight Outbow LED</v>
      </c>
      <c r="C728" s="120"/>
      <c r="D728" s="113">
        <f>'RAB GIK UGM'!E716</f>
        <v>5</v>
      </c>
      <c r="E728" s="113">
        <f>'RAB GIK UGM'!F716</f>
        <v>416845</v>
      </c>
      <c r="F728" s="121">
        <v>0.11</v>
      </c>
      <c r="G728" s="115">
        <f t="shared" si="165"/>
        <v>2313489.75</v>
      </c>
      <c r="H728" s="116">
        <v>1</v>
      </c>
      <c r="I728" s="117">
        <f t="shared" si="164"/>
        <v>2313489.75</v>
      </c>
    </row>
    <row r="729" spans="1:9" ht="16">
      <c r="A729" s="118"/>
      <c r="B729" s="119" t="str">
        <f>'RAB GIK UGM'!C717</f>
        <v>Lampu TLED 1 x 2.100 Lumen</v>
      </c>
      <c r="C729" s="120"/>
      <c r="D729" s="113">
        <f>'RAB GIK UGM'!E717</f>
        <v>111</v>
      </c>
      <c r="E729" s="113">
        <f>'RAB GIK UGM'!F717</f>
        <v>789717</v>
      </c>
      <c r="F729" s="121">
        <v>0.11</v>
      </c>
      <c r="G729" s="115">
        <f t="shared" si="165"/>
        <v>97301031.570000008</v>
      </c>
      <c r="H729" s="116">
        <v>1</v>
      </c>
      <c r="I729" s="117">
        <f t="shared" si="164"/>
        <v>97301031.570000008</v>
      </c>
    </row>
    <row r="730" spans="1:9" ht="16">
      <c r="A730" s="118"/>
      <c r="B730" s="119" t="str">
        <f>'RAB GIK UGM'!C718</f>
        <v>Baret LED 3000K 1600lm</v>
      </c>
      <c r="C730" s="120"/>
      <c r="D730" s="113">
        <f>'RAB GIK UGM'!E718</f>
        <v>4</v>
      </c>
      <c r="E730" s="113">
        <f>'RAB GIK UGM'!F718</f>
        <v>525976</v>
      </c>
      <c r="F730" s="121">
        <v>0.11</v>
      </c>
      <c r="G730" s="115">
        <f t="shared" si="165"/>
        <v>2335333.4400000004</v>
      </c>
      <c r="H730" s="116">
        <v>1</v>
      </c>
      <c r="I730" s="117">
        <f t="shared" si="164"/>
        <v>2335333.4400000004</v>
      </c>
    </row>
    <row r="731" spans="1:9" ht="16">
      <c r="A731" s="118"/>
      <c r="B731" s="119" t="str">
        <f>'RAB GIK UGM'!C719</f>
        <v>Lantai 2</v>
      </c>
      <c r="C731" s="120"/>
      <c r="D731" s="113">
        <f>'RAB GIK UGM'!E719</f>
        <v>0</v>
      </c>
      <c r="E731" s="113">
        <f>'RAB GIK UGM'!F719</f>
        <v>0</v>
      </c>
      <c r="F731" s="121"/>
      <c r="G731" s="115"/>
      <c r="H731" s="116"/>
      <c r="I731" s="117"/>
    </row>
    <row r="732" spans="1:9" ht="16">
      <c r="A732" s="118"/>
      <c r="B732" s="119" t="str">
        <f>'RAB GIK UGM'!C720</f>
        <v>LED Spot Track Light</v>
      </c>
      <c r="C732" s="120"/>
      <c r="D732" s="113">
        <f>'RAB GIK UGM'!E720</f>
        <v>57</v>
      </c>
      <c r="E732" s="113">
        <f>'RAB GIK UGM'!F720</f>
        <v>520476</v>
      </c>
      <c r="F732" s="121">
        <v>0.11</v>
      </c>
      <c r="G732" s="115">
        <f t="shared" ref="G732:G735" si="166">D732*E732*(1+F732)</f>
        <v>32930516.520000003</v>
      </c>
      <c r="H732" s="116">
        <v>1</v>
      </c>
      <c r="I732" s="117">
        <f t="shared" ref="I732:I735" si="167">G732*H732</f>
        <v>32930516.520000003</v>
      </c>
    </row>
    <row r="733" spans="1:9" ht="16">
      <c r="A733" s="118"/>
      <c r="B733" s="119" t="str">
        <f>'RAB GIK UGM'!C721</f>
        <v>LED Downlight I-Series 20,5W 3000K</v>
      </c>
      <c r="C733" s="120"/>
      <c r="D733" s="113">
        <f>'RAB GIK UGM'!E721</f>
        <v>15</v>
      </c>
      <c r="E733" s="113">
        <f>'RAB GIK UGM'!F721</f>
        <v>361845</v>
      </c>
      <c r="F733" s="121">
        <v>0.11</v>
      </c>
      <c r="G733" s="115">
        <f t="shared" si="166"/>
        <v>6024719.2500000009</v>
      </c>
      <c r="H733" s="116">
        <v>1</v>
      </c>
      <c r="I733" s="117">
        <f t="shared" si="167"/>
        <v>6024719.2500000009</v>
      </c>
    </row>
    <row r="734" spans="1:9" ht="16">
      <c r="A734" s="118"/>
      <c r="B734" s="119" t="str">
        <f>'RAB GIK UGM'!C722</f>
        <v>Baret LED 3000K 1600lm</v>
      </c>
      <c r="C734" s="120"/>
      <c r="D734" s="113">
        <f>'RAB GIK UGM'!E722</f>
        <v>2</v>
      </c>
      <c r="E734" s="113">
        <f>'RAB GIK UGM'!F722</f>
        <v>525976</v>
      </c>
      <c r="F734" s="121">
        <v>0.11</v>
      </c>
      <c r="G734" s="115">
        <f t="shared" si="166"/>
        <v>1167666.7200000002</v>
      </c>
      <c r="H734" s="116">
        <v>1</v>
      </c>
      <c r="I734" s="117">
        <f t="shared" si="167"/>
        <v>1167666.7200000002</v>
      </c>
    </row>
    <row r="735" spans="1:9" ht="16">
      <c r="A735" s="118"/>
      <c r="B735" s="119" t="str">
        <f>'RAB GIK UGM'!C723</f>
        <v>LED Flexible Strip Light 10W/M 3000K</v>
      </c>
      <c r="C735" s="120"/>
      <c r="D735" s="113">
        <f>'RAB GIK UGM'!E723</f>
        <v>107</v>
      </c>
      <c r="E735" s="113">
        <f>'RAB GIK UGM'!F723</f>
        <v>117238</v>
      </c>
      <c r="F735" s="121">
        <v>0.11</v>
      </c>
      <c r="G735" s="115">
        <f t="shared" si="166"/>
        <v>13924357.260000002</v>
      </c>
      <c r="H735" s="116">
        <v>1</v>
      </c>
      <c r="I735" s="117">
        <f t="shared" si="167"/>
        <v>13924357.260000002</v>
      </c>
    </row>
    <row r="736" spans="1:9" ht="16">
      <c r="A736" s="118"/>
      <c r="B736" s="119" t="str">
        <f>'RAB GIK UGM'!C724</f>
        <v>PENERANGAN ZONA F</v>
      </c>
      <c r="C736" s="120"/>
      <c r="D736" s="113">
        <f>'RAB GIK UGM'!E724</f>
        <v>0</v>
      </c>
      <c r="E736" s="113">
        <f>'RAB GIK UGM'!F724</f>
        <v>0</v>
      </c>
      <c r="F736" s="121"/>
      <c r="G736" s="115"/>
      <c r="H736" s="116"/>
      <c r="I736" s="117">
        <f t="shared" ref="I736:I740" si="168">G736*H736</f>
        <v>0</v>
      </c>
    </row>
    <row r="737" spans="1:9" ht="16">
      <c r="A737" s="118"/>
      <c r="B737" s="119" t="str">
        <f>'RAB GIK UGM'!C725</f>
        <v>Lantai 1</v>
      </c>
      <c r="C737" s="120"/>
      <c r="D737" s="113">
        <f>'RAB GIK UGM'!E725</f>
        <v>0</v>
      </c>
      <c r="E737" s="113">
        <f>'RAB GIK UGM'!F725</f>
        <v>0</v>
      </c>
      <c r="F737" s="121"/>
      <c r="G737" s="115"/>
      <c r="H737" s="116"/>
      <c r="I737" s="117">
        <f t="shared" si="168"/>
        <v>0</v>
      </c>
    </row>
    <row r="738" spans="1:9" ht="16">
      <c r="A738" s="118"/>
      <c r="B738" s="119" t="str">
        <f>'RAB GIK UGM'!C726</f>
        <v>LED Downlight I-Series 20,5W 3000K</v>
      </c>
      <c r="C738" s="120"/>
      <c r="D738" s="113">
        <f>'RAB GIK UGM'!E726</f>
        <v>216</v>
      </c>
      <c r="E738" s="113">
        <f>'RAB GIK UGM'!F726</f>
        <v>361845</v>
      </c>
      <c r="F738" s="121">
        <v>0.11</v>
      </c>
      <c r="G738" s="115">
        <f t="shared" ref="G738:G740" si="169">D738*E738*(1+F738)</f>
        <v>86755957.200000003</v>
      </c>
      <c r="H738" s="116">
        <v>1</v>
      </c>
      <c r="I738" s="117">
        <f t="shared" si="168"/>
        <v>86755957.200000003</v>
      </c>
    </row>
    <row r="739" spans="1:9" ht="16">
      <c r="A739" s="118"/>
      <c r="B739" s="119" t="str">
        <f>'RAB GIK UGM'!C727</f>
        <v>Lampu TLED 1 x 2.100 Lumen</v>
      </c>
      <c r="C739" s="120"/>
      <c r="D739" s="113">
        <f>'RAB GIK UGM'!E727</f>
        <v>79</v>
      </c>
      <c r="E739" s="113">
        <f>'RAB GIK UGM'!F727</f>
        <v>789717</v>
      </c>
      <c r="F739" s="121">
        <v>0.11</v>
      </c>
      <c r="G739" s="115">
        <f t="shared" si="169"/>
        <v>69250283.730000004</v>
      </c>
      <c r="H739" s="116">
        <v>1</v>
      </c>
      <c r="I739" s="117">
        <f t="shared" si="168"/>
        <v>69250283.730000004</v>
      </c>
    </row>
    <row r="740" spans="1:9" ht="16">
      <c r="A740" s="118"/>
      <c r="B740" s="119" t="str">
        <f>'RAB GIK UGM'!C728</f>
        <v>LED Flexible Strip Light 10W/M 3000K</v>
      </c>
      <c r="C740" s="120"/>
      <c r="D740" s="113">
        <f>'RAB GIK UGM'!E728</f>
        <v>12</v>
      </c>
      <c r="E740" s="113">
        <f>'RAB GIK UGM'!F728</f>
        <v>117238</v>
      </c>
      <c r="F740" s="121">
        <v>0.11</v>
      </c>
      <c r="G740" s="115">
        <f t="shared" si="169"/>
        <v>1561610.1600000001</v>
      </c>
      <c r="H740" s="116">
        <v>1</v>
      </c>
      <c r="I740" s="117">
        <f t="shared" si="168"/>
        <v>1561610.1600000001</v>
      </c>
    </row>
    <row r="741" spans="1:9" ht="16">
      <c r="A741" s="118"/>
      <c r="B741" s="119" t="str">
        <f>'RAB GIK UGM'!C729</f>
        <v>Lantai 2</v>
      </c>
      <c r="C741" s="120"/>
      <c r="D741" s="113">
        <f>'RAB GIK UGM'!E729</f>
        <v>0</v>
      </c>
      <c r="E741" s="113">
        <f>'RAB GIK UGM'!F729</f>
        <v>0</v>
      </c>
      <c r="F741" s="121"/>
      <c r="G741" s="115"/>
      <c r="H741" s="116"/>
      <c r="I741" s="117"/>
    </row>
    <row r="742" spans="1:9" ht="16">
      <c r="A742" s="118"/>
      <c r="B742" s="119" t="str">
        <f>'RAB GIK UGM'!C730</f>
        <v>LED Downlight I-Series 20,5W 3000K</v>
      </c>
      <c r="C742" s="120"/>
      <c r="D742" s="113">
        <f>'RAB GIK UGM'!E730</f>
        <v>614</v>
      </c>
      <c r="E742" s="113">
        <f>'RAB GIK UGM'!F730</f>
        <v>361845</v>
      </c>
      <c r="F742" s="121">
        <v>0.11</v>
      </c>
      <c r="G742" s="115">
        <f t="shared" ref="G742:G743" si="170">D742*E742*(1+F742)</f>
        <v>246611841.30000001</v>
      </c>
      <c r="H742" s="116">
        <v>1</v>
      </c>
      <c r="I742" s="117">
        <f t="shared" ref="I742:I743" si="171">G742*H742</f>
        <v>246611841.30000001</v>
      </c>
    </row>
    <row r="743" spans="1:9" ht="16">
      <c r="A743" s="118"/>
      <c r="B743" s="119" t="str">
        <f>'RAB GIK UGM'!C731</f>
        <v>Downlight Outbow LED</v>
      </c>
      <c r="C743" s="120"/>
      <c r="D743" s="113">
        <f>'RAB GIK UGM'!E731</f>
        <v>52</v>
      </c>
      <c r="E743" s="113">
        <f>'RAB GIK UGM'!F731</f>
        <v>416845</v>
      </c>
      <c r="F743" s="121">
        <v>0.11</v>
      </c>
      <c r="G743" s="115">
        <f t="shared" si="170"/>
        <v>24060293.400000002</v>
      </c>
      <c r="H743" s="116">
        <v>1</v>
      </c>
      <c r="I743" s="117">
        <f t="shared" si="171"/>
        <v>24060293.400000002</v>
      </c>
    </row>
    <row r="744" spans="1:9" ht="16">
      <c r="A744" s="118"/>
      <c r="B744" s="119" t="str">
        <f>'RAB GIK UGM'!C732</f>
        <v>Lantai 3</v>
      </c>
      <c r="C744" s="120"/>
      <c r="D744" s="113">
        <f>'RAB GIK UGM'!E732</f>
        <v>0</v>
      </c>
      <c r="E744" s="113">
        <f>'RAB GIK UGM'!F732</f>
        <v>0</v>
      </c>
      <c r="F744" s="121"/>
      <c r="G744" s="115"/>
      <c r="H744" s="116"/>
      <c r="I744" s="117">
        <f t="shared" ref="I744:I753" si="172">G744*H744</f>
        <v>0</v>
      </c>
    </row>
    <row r="745" spans="1:9" ht="16">
      <c r="A745" s="118"/>
      <c r="B745" s="119" t="str">
        <f>'RAB GIK UGM'!C733</f>
        <v>LED Downlight I-Series 20,5W 3000K</v>
      </c>
      <c r="C745" s="120"/>
      <c r="D745" s="113">
        <f>'RAB GIK UGM'!E733</f>
        <v>503</v>
      </c>
      <c r="E745" s="113">
        <f>'RAB GIK UGM'!F733</f>
        <v>361845</v>
      </c>
      <c r="F745" s="121">
        <v>0.11</v>
      </c>
      <c r="G745" s="115">
        <f t="shared" ref="G745:G753" si="173">D745*E745*(1+F745)</f>
        <v>202028918.85000002</v>
      </c>
      <c r="H745" s="116">
        <v>1</v>
      </c>
      <c r="I745" s="117">
        <f t="shared" si="172"/>
        <v>202028918.85000002</v>
      </c>
    </row>
    <row r="746" spans="1:9" ht="16">
      <c r="A746" s="118"/>
      <c r="B746" s="119" t="str">
        <f>'RAB GIK UGM'!C734</f>
        <v>Downlight Outbow LED</v>
      </c>
      <c r="C746" s="120"/>
      <c r="D746" s="113">
        <f>'RAB GIK UGM'!E734</f>
        <v>305</v>
      </c>
      <c r="E746" s="113">
        <f>'RAB GIK UGM'!F734</f>
        <v>416845</v>
      </c>
      <c r="F746" s="121">
        <v>0.11</v>
      </c>
      <c r="G746" s="115">
        <f t="shared" si="173"/>
        <v>141122874.75</v>
      </c>
      <c r="H746" s="116">
        <v>1</v>
      </c>
      <c r="I746" s="117">
        <f t="shared" si="172"/>
        <v>141122874.75</v>
      </c>
    </row>
    <row r="747" spans="1:9" ht="16">
      <c r="A747" s="118"/>
      <c r="B747" s="119" t="str">
        <f>'RAB GIK UGM'!C735</f>
        <v>LED Flexible Strip Light 10W/M 3000K</v>
      </c>
      <c r="C747" s="120"/>
      <c r="D747" s="113">
        <f>'RAB GIK UGM'!E735</f>
        <v>944</v>
      </c>
      <c r="E747" s="113">
        <f>'RAB GIK UGM'!F735</f>
        <v>117238</v>
      </c>
      <c r="F747" s="121">
        <v>0.11</v>
      </c>
      <c r="G747" s="115">
        <f t="shared" si="173"/>
        <v>122846665.92000002</v>
      </c>
      <c r="H747" s="116">
        <v>1</v>
      </c>
      <c r="I747" s="117">
        <f t="shared" si="172"/>
        <v>122846665.92000002</v>
      </c>
    </row>
    <row r="748" spans="1:9" ht="16">
      <c r="A748" s="118"/>
      <c r="B748" s="119" t="str">
        <f>'RAB GIK UGM'!C736</f>
        <v>Envelope Light Yellow Warm Color, 300 Lumen, 3000 K</v>
      </c>
      <c r="C748" s="120"/>
      <c r="D748" s="113">
        <f>'RAB GIK UGM'!E736</f>
        <v>241</v>
      </c>
      <c r="E748" s="113">
        <f>'RAB GIK UGM'!F736</f>
        <v>80000</v>
      </c>
      <c r="F748" s="121">
        <v>0.11</v>
      </c>
      <c r="G748" s="115">
        <f t="shared" si="173"/>
        <v>21400800.000000004</v>
      </c>
      <c r="H748" s="116">
        <v>1</v>
      </c>
      <c r="I748" s="117">
        <f t="shared" si="172"/>
        <v>21400800.000000004</v>
      </c>
    </row>
    <row r="749" spans="1:9" ht="16">
      <c r="A749" s="118"/>
      <c r="B749" s="119" t="str">
        <f>'RAB GIK UGM'!C737</f>
        <v>LED Uplight Recessed 14W Tunable White</v>
      </c>
      <c r="C749" s="120"/>
      <c r="D749" s="113">
        <f>'RAB GIK UGM'!E737</f>
        <v>30</v>
      </c>
      <c r="E749" s="113">
        <f>'RAB GIK UGM'!F737</f>
        <v>320738</v>
      </c>
      <c r="F749" s="121">
        <v>0.11</v>
      </c>
      <c r="G749" s="115">
        <f t="shared" si="173"/>
        <v>10680575.4</v>
      </c>
      <c r="H749" s="116">
        <v>1</v>
      </c>
      <c r="I749" s="117">
        <f t="shared" si="172"/>
        <v>10680575.4</v>
      </c>
    </row>
    <row r="750" spans="1:9" ht="16">
      <c r="A750" s="118"/>
      <c r="B750" s="119" t="str">
        <f>'RAB GIK UGM'!C738</f>
        <v>Landscape</v>
      </c>
      <c r="C750" s="120"/>
      <c r="D750" s="113">
        <f>'RAB GIK UGM'!E738</f>
        <v>0</v>
      </c>
      <c r="E750" s="113">
        <f>'RAB GIK UGM'!F738</f>
        <v>0</v>
      </c>
      <c r="F750" s="121"/>
      <c r="G750" s="115"/>
      <c r="H750" s="116"/>
      <c r="I750" s="117">
        <f t="shared" si="172"/>
        <v>0</v>
      </c>
    </row>
    <row r="751" spans="1:9" ht="16">
      <c r="A751" s="118"/>
      <c r="B751" s="119" t="str">
        <f>'RAB GIK UGM'!C739</f>
        <v>LED Flood Light Vegetation 10W 3000K</v>
      </c>
      <c r="C751" s="120"/>
      <c r="D751" s="113">
        <f>'RAB GIK UGM'!E739</f>
        <v>92</v>
      </c>
      <c r="E751" s="113">
        <f>'RAB GIK UGM'!F739</f>
        <v>425238</v>
      </c>
      <c r="F751" s="121">
        <v>0.11</v>
      </c>
      <c r="G751" s="115">
        <f t="shared" si="173"/>
        <v>43425304.560000002</v>
      </c>
      <c r="H751" s="116">
        <v>1</v>
      </c>
      <c r="I751" s="117">
        <f t="shared" si="172"/>
        <v>43425304.560000002</v>
      </c>
    </row>
    <row r="752" spans="1:9" ht="16">
      <c r="A752" s="118"/>
      <c r="B752" s="119" t="str">
        <f>'RAB GIK UGM'!C740</f>
        <v>LED Flood Light Vegetation 20W 3000K</v>
      </c>
      <c r="C752" s="120"/>
      <c r="D752" s="113">
        <f>'RAB GIK UGM'!E740</f>
        <v>20</v>
      </c>
      <c r="E752" s="113">
        <f>'RAB GIK UGM'!F740</f>
        <v>637857</v>
      </c>
      <c r="F752" s="121">
        <v>0.11</v>
      </c>
      <c r="G752" s="115">
        <f t="shared" si="173"/>
        <v>14160425.4</v>
      </c>
      <c r="H752" s="116">
        <v>1</v>
      </c>
      <c r="I752" s="117">
        <f t="shared" si="172"/>
        <v>14160425.4</v>
      </c>
    </row>
    <row r="753" spans="1:9" ht="16">
      <c r="A753" s="118"/>
      <c r="B753" s="119" t="str">
        <f>'RAB GIK UGM'!C741</f>
        <v>LED Uplight Recessed 14W Tunable White</v>
      </c>
      <c r="C753" s="120"/>
      <c r="D753" s="113">
        <f>'RAB GIK UGM'!E741</f>
        <v>42</v>
      </c>
      <c r="E753" s="113">
        <f>'RAB GIK UGM'!F741</f>
        <v>320738</v>
      </c>
      <c r="F753" s="121">
        <v>0.11</v>
      </c>
      <c r="G753" s="115">
        <f t="shared" si="173"/>
        <v>14952805.560000001</v>
      </c>
      <c r="H753" s="116">
        <v>1</v>
      </c>
      <c r="I753" s="117">
        <f t="shared" si="172"/>
        <v>14952805.560000001</v>
      </c>
    </row>
    <row r="754" spans="1:9" ht="16">
      <c r="A754" s="118"/>
      <c r="B754" s="119" t="str">
        <f>'RAB GIK UGM'!C742</f>
        <v>Landscape Roof Garden</v>
      </c>
      <c r="C754" s="120"/>
      <c r="D754" s="113">
        <f>'RAB GIK UGM'!E742</f>
        <v>0</v>
      </c>
      <c r="E754" s="113">
        <f>'RAB GIK UGM'!F742</f>
        <v>0</v>
      </c>
      <c r="F754" s="121"/>
      <c r="G754" s="115"/>
      <c r="H754" s="116"/>
      <c r="I754" s="117">
        <f t="shared" ref="I754:I759" si="174">G754*H754</f>
        <v>0</v>
      </c>
    </row>
    <row r="755" spans="1:9" ht="16">
      <c r="A755" s="118"/>
      <c r="B755" s="119" t="str">
        <f>'RAB GIK UGM'!C743</f>
        <v>ELEKTRONIKA</v>
      </c>
      <c r="C755" s="120"/>
      <c r="D755" s="113">
        <f>'RAB GIK UGM'!E743</f>
        <v>0</v>
      </c>
      <c r="E755" s="113">
        <f>'RAB GIK UGM'!F743</f>
        <v>0</v>
      </c>
      <c r="F755" s="121"/>
      <c r="G755" s="115"/>
      <c r="H755" s="116"/>
      <c r="I755" s="117">
        <f t="shared" si="174"/>
        <v>0</v>
      </c>
    </row>
    <row r="756" spans="1:9" ht="16">
      <c r="A756" s="118"/>
      <c r="B756" s="119" t="str">
        <f>'RAB GIK UGM'!C744</f>
        <v>TELEPON</v>
      </c>
      <c r="C756" s="120"/>
      <c r="D756" s="113">
        <f>'RAB GIK UGM'!E744</f>
        <v>0</v>
      </c>
      <c r="E756" s="113">
        <f>'RAB GIK UGM'!F744</f>
        <v>0</v>
      </c>
      <c r="F756" s="121"/>
      <c r="G756" s="115"/>
      <c r="H756" s="116"/>
      <c r="I756" s="117">
        <f t="shared" si="174"/>
        <v>0</v>
      </c>
    </row>
    <row r="757" spans="1:9" ht="16">
      <c r="A757" s="118"/>
      <c r="B757" s="119" t="str">
        <f>'RAB GIK UGM'!C745</f>
        <v>Hand set Telephone single line</v>
      </c>
      <c r="C757" s="120"/>
      <c r="D757" s="113">
        <f>'RAB GIK UGM'!E745</f>
        <v>94</v>
      </c>
      <c r="E757" s="113">
        <f>'RAB GIK UGM'!F745</f>
        <v>1439020</v>
      </c>
      <c r="F757" s="121">
        <v>0.11</v>
      </c>
      <c r="G757" s="115">
        <f t="shared" ref="G757:G758" si="175">D757*E757*(1+F757)</f>
        <v>150147346.80000001</v>
      </c>
      <c r="H757" s="116">
        <v>1</v>
      </c>
      <c r="I757" s="117">
        <f t="shared" si="174"/>
        <v>150147346.80000001</v>
      </c>
    </row>
    <row r="758" spans="1:9" ht="16">
      <c r="A758" s="118"/>
      <c r="B758" s="119" t="str">
        <f>'RAB GIK UGM'!C746</f>
        <v>Unit Sentral IP Telepon (IP PBX)</v>
      </c>
      <c r="C758" s="120"/>
      <c r="D758" s="113">
        <f>'RAB GIK UGM'!E746</f>
        <v>1</v>
      </c>
      <c r="E758" s="113">
        <f>'RAB GIK UGM'!F746</f>
        <v>185680000.00000003</v>
      </c>
      <c r="F758" s="121">
        <v>0.11</v>
      </c>
      <c r="G758" s="115">
        <f t="shared" si="175"/>
        <v>206104800.00000006</v>
      </c>
      <c r="H758" s="116">
        <v>1</v>
      </c>
      <c r="I758" s="117">
        <f t="shared" si="174"/>
        <v>206104800.00000006</v>
      </c>
    </row>
    <row r="759" spans="1:9" ht="16">
      <c r="A759" s="118"/>
      <c r="B759" s="119" t="str">
        <f>'RAB GIK UGM'!C747</f>
        <v>UPS DAN SWITCH</v>
      </c>
      <c r="C759" s="120"/>
      <c r="D759" s="113">
        <f>'RAB GIK UGM'!E747</f>
        <v>0</v>
      </c>
      <c r="E759" s="113">
        <f>'RAB GIK UGM'!F747</f>
        <v>0</v>
      </c>
      <c r="F759" s="121"/>
      <c r="G759" s="115"/>
      <c r="H759" s="116"/>
      <c r="I759" s="117">
        <f t="shared" si="174"/>
        <v>0</v>
      </c>
    </row>
    <row r="760" spans="1:9" ht="16">
      <c r="A760" s="118"/>
      <c r="B760" s="119" t="str">
        <f>'RAB GIK UGM'!C748</f>
        <v>RACK WALL MOUNT 15U.1.1</v>
      </c>
      <c r="C760" s="120"/>
      <c r="D760" s="113">
        <f>'RAB GIK UGM'!E748</f>
        <v>0</v>
      </c>
      <c r="E760" s="113">
        <f>'RAB GIK UGM'!F748</f>
        <v>0</v>
      </c>
      <c r="F760" s="121"/>
      <c r="G760" s="115"/>
      <c r="H760" s="116"/>
      <c r="I760" s="117"/>
    </row>
    <row r="761" spans="1:9" ht="16">
      <c r="A761" s="118"/>
      <c r="B761" s="119" t="str">
        <f>'RAB GIK UGM'!C749</f>
        <v>Pemasangan UPS 2200 VA 1 Fasa</v>
      </c>
      <c r="C761" s="120"/>
      <c r="D761" s="113">
        <f>'RAB GIK UGM'!E749</f>
        <v>2</v>
      </c>
      <c r="E761" s="113">
        <f>'RAB GIK UGM'!F749</f>
        <v>10000000</v>
      </c>
      <c r="F761" s="121">
        <v>0.11</v>
      </c>
      <c r="G761" s="115">
        <f t="shared" ref="G761:G763" si="176">D761*E761*(1+F761)</f>
        <v>22200000.000000004</v>
      </c>
      <c r="H761" s="116">
        <v>1</v>
      </c>
      <c r="I761" s="117">
        <f t="shared" ref="I761:I763" si="177">G761*H761</f>
        <v>22200000.000000004</v>
      </c>
    </row>
    <row r="762" spans="1:9" ht="16">
      <c r="A762" s="118"/>
      <c r="B762" s="119" t="str">
        <f>'RAB GIK UGM'!C750</f>
        <v>Rack Wall Mounted 8U</v>
      </c>
      <c r="C762" s="120"/>
      <c r="D762" s="113">
        <f>'RAB GIK UGM'!E750</f>
        <v>1</v>
      </c>
      <c r="E762" s="113">
        <f>'RAB GIK UGM'!F750</f>
        <v>4351875</v>
      </c>
      <c r="F762" s="121">
        <v>0.11</v>
      </c>
      <c r="G762" s="115">
        <f t="shared" si="176"/>
        <v>4830581.25</v>
      </c>
      <c r="H762" s="116">
        <v>1</v>
      </c>
      <c r="I762" s="117">
        <f t="shared" si="177"/>
        <v>4830581.25</v>
      </c>
    </row>
    <row r="763" spans="1:9" ht="16">
      <c r="A763" s="118"/>
      <c r="B763" s="119" t="str">
        <f>'RAB GIK UGM'!C751</f>
        <v>Switch 48 Port POE</v>
      </c>
      <c r="C763" s="120"/>
      <c r="D763" s="113">
        <f>'RAB GIK UGM'!E751</f>
        <v>2</v>
      </c>
      <c r="E763" s="113">
        <f>'RAB GIK UGM'!F751</f>
        <v>41580715</v>
      </c>
      <c r="F763" s="121">
        <v>0.11</v>
      </c>
      <c r="G763" s="115">
        <f t="shared" si="176"/>
        <v>92309187.300000012</v>
      </c>
      <c r="H763" s="116">
        <v>1</v>
      </c>
      <c r="I763" s="117">
        <f t="shared" si="177"/>
        <v>92309187.300000012</v>
      </c>
    </row>
    <row r="764" spans="1:9" ht="16">
      <c r="A764" s="118"/>
      <c r="B764" s="119" t="str">
        <f>'RAB GIK UGM'!C752</f>
        <v>RACK WALL MOUNT 15U.2.1</v>
      </c>
      <c r="C764" s="120"/>
      <c r="D764" s="113">
        <f>'RAB GIK UGM'!E752</f>
        <v>0</v>
      </c>
      <c r="E764" s="113">
        <f>'RAB GIK UGM'!F752</f>
        <v>0</v>
      </c>
      <c r="F764" s="121"/>
      <c r="G764" s="115"/>
      <c r="H764" s="116"/>
      <c r="I764" s="117">
        <f t="shared" ref="I764:I767" si="178">G764*H764</f>
        <v>0</v>
      </c>
    </row>
    <row r="765" spans="1:9" ht="16">
      <c r="A765" s="118"/>
      <c r="B765" s="119" t="str">
        <f>'RAB GIK UGM'!C753</f>
        <v>Pemasangan UPS 2800 VA 1 Fasa</v>
      </c>
      <c r="C765" s="120"/>
      <c r="D765" s="113">
        <f>'RAB GIK UGM'!E753</f>
        <v>2</v>
      </c>
      <c r="E765" s="113">
        <f>'RAB GIK UGM'!F753</f>
        <v>15000000</v>
      </c>
      <c r="F765" s="121">
        <v>0.11</v>
      </c>
      <c r="G765" s="115">
        <f t="shared" ref="G765:G767" si="179">D765*E765*(1+F765)</f>
        <v>33300000.000000004</v>
      </c>
      <c r="H765" s="116">
        <v>1</v>
      </c>
      <c r="I765" s="117">
        <f t="shared" si="178"/>
        <v>33300000.000000004</v>
      </c>
    </row>
    <row r="766" spans="1:9" ht="16">
      <c r="A766" s="118"/>
      <c r="B766" s="119" t="str">
        <f>'RAB GIK UGM'!C754</f>
        <v>Rack Wall Mounted 8U</v>
      </c>
      <c r="C766" s="120"/>
      <c r="D766" s="113">
        <f>'RAB GIK UGM'!E754</f>
        <v>1</v>
      </c>
      <c r="E766" s="113">
        <f>'RAB GIK UGM'!F754</f>
        <v>4351875</v>
      </c>
      <c r="F766" s="121">
        <v>0.11</v>
      </c>
      <c r="G766" s="115">
        <f t="shared" si="179"/>
        <v>4830581.25</v>
      </c>
      <c r="H766" s="116">
        <v>1</v>
      </c>
      <c r="I766" s="117">
        <f t="shared" si="178"/>
        <v>4830581.25</v>
      </c>
    </row>
    <row r="767" spans="1:9" ht="16">
      <c r="A767" s="118"/>
      <c r="B767" s="119" t="str">
        <f>'RAB GIK UGM'!C755</f>
        <v>Switch 48 Port POE</v>
      </c>
      <c r="C767" s="120"/>
      <c r="D767" s="113">
        <f>'RAB GIK UGM'!E755</f>
        <v>2</v>
      </c>
      <c r="E767" s="113">
        <f>'RAB GIK UGM'!F755</f>
        <v>41580715</v>
      </c>
      <c r="F767" s="121">
        <v>0.11</v>
      </c>
      <c r="G767" s="115">
        <f t="shared" si="179"/>
        <v>92309187.300000012</v>
      </c>
      <c r="H767" s="116">
        <v>1</v>
      </c>
      <c r="I767" s="117">
        <f t="shared" si="178"/>
        <v>92309187.300000012</v>
      </c>
    </row>
    <row r="768" spans="1:9" ht="16">
      <c r="A768" s="118"/>
      <c r="B768" s="119" t="str">
        <f>'RAB GIK UGM'!C756</f>
        <v>RACK WALL MOUNT 15U.1.2</v>
      </c>
      <c r="C768" s="120"/>
      <c r="D768" s="113">
        <f>'RAB GIK UGM'!E756</f>
        <v>0</v>
      </c>
      <c r="E768" s="113">
        <f>'RAB GIK UGM'!F756</f>
        <v>0</v>
      </c>
      <c r="F768" s="121"/>
      <c r="G768" s="115"/>
      <c r="H768" s="116"/>
      <c r="I768" s="117">
        <f t="shared" ref="I768:I771" si="180">G768*H768</f>
        <v>0</v>
      </c>
    </row>
    <row r="769" spans="1:9" ht="16">
      <c r="A769" s="118"/>
      <c r="B769" s="119" t="str">
        <f>'RAB GIK UGM'!C757</f>
        <v>Pemasangan UPS 2200 VA 1 Fasa</v>
      </c>
      <c r="C769" s="120"/>
      <c r="D769" s="113">
        <f>'RAB GIK UGM'!E757</f>
        <v>2</v>
      </c>
      <c r="E769" s="113">
        <f>'RAB GIK UGM'!F757</f>
        <v>10000000</v>
      </c>
      <c r="F769" s="121">
        <v>0.11</v>
      </c>
      <c r="G769" s="115">
        <f t="shared" ref="G769:G771" si="181">D769*E769*(1+F769)</f>
        <v>22200000.000000004</v>
      </c>
      <c r="H769" s="116">
        <v>1</v>
      </c>
      <c r="I769" s="117">
        <f t="shared" si="180"/>
        <v>22200000.000000004</v>
      </c>
    </row>
    <row r="770" spans="1:9" ht="16">
      <c r="A770" s="118"/>
      <c r="B770" s="119" t="str">
        <f>'RAB GIK UGM'!C758</f>
        <v>Rack Wall Mounted 8U</v>
      </c>
      <c r="C770" s="120"/>
      <c r="D770" s="113">
        <f>'RAB GIK UGM'!E758</f>
        <v>1</v>
      </c>
      <c r="E770" s="113">
        <f>'RAB GIK UGM'!F758</f>
        <v>4351875</v>
      </c>
      <c r="F770" s="121">
        <v>0.11</v>
      </c>
      <c r="G770" s="115">
        <f t="shared" si="181"/>
        <v>4830581.25</v>
      </c>
      <c r="H770" s="116">
        <v>1</v>
      </c>
      <c r="I770" s="117">
        <f t="shared" si="180"/>
        <v>4830581.25</v>
      </c>
    </row>
    <row r="771" spans="1:9" ht="16">
      <c r="A771" s="118"/>
      <c r="B771" s="119" t="str">
        <f>'RAB GIK UGM'!C759</f>
        <v>Switch 48 Port POE</v>
      </c>
      <c r="C771" s="120"/>
      <c r="D771" s="113">
        <f>'RAB GIK UGM'!E759</f>
        <v>2</v>
      </c>
      <c r="E771" s="113">
        <f>'RAB GIK UGM'!F759</f>
        <v>41580715</v>
      </c>
      <c r="F771" s="121">
        <v>0.11</v>
      </c>
      <c r="G771" s="115">
        <f t="shared" si="181"/>
        <v>92309187.300000012</v>
      </c>
      <c r="H771" s="116">
        <v>1</v>
      </c>
      <c r="I771" s="117">
        <f t="shared" si="180"/>
        <v>92309187.300000012</v>
      </c>
    </row>
    <row r="772" spans="1:9" ht="16">
      <c r="A772" s="118"/>
      <c r="B772" s="119" t="str">
        <f>'RAB GIK UGM'!C760</f>
        <v>RACK WALL MOUNT 15U.1.3</v>
      </c>
      <c r="C772" s="120"/>
      <c r="D772" s="113">
        <f>'RAB GIK UGM'!E760</f>
        <v>0</v>
      </c>
      <c r="E772" s="113">
        <f>'RAB GIK UGM'!F760</f>
        <v>0</v>
      </c>
      <c r="F772" s="121"/>
      <c r="G772" s="115"/>
      <c r="H772" s="116"/>
      <c r="I772" s="117">
        <f t="shared" ref="I772:I777" si="182">G772*H772</f>
        <v>0</v>
      </c>
    </row>
    <row r="773" spans="1:9" ht="16">
      <c r="A773" s="118"/>
      <c r="B773" s="119" t="str">
        <f>'RAB GIK UGM'!C761</f>
        <v>Pemasangan UPS 1800 VA 1 Fasa</v>
      </c>
      <c r="C773" s="120"/>
      <c r="D773" s="113">
        <f>'RAB GIK UGM'!E761</f>
        <v>1</v>
      </c>
      <c r="E773" s="113">
        <f>'RAB GIK UGM'!F761</f>
        <v>10257500</v>
      </c>
      <c r="F773" s="121">
        <v>0.11</v>
      </c>
      <c r="G773" s="115">
        <f t="shared" ref="G773:G777" si="183">D773*E773*(1+F773)</f>
        <v>11385825.000000002</v>
      </c>
      <c r="H773" s="116">
        <v>1</v>
      </c>
      <c r="I773" s="117">
        <f t="shared" si="182"/>
        <v>11385825.000000002</v>
      </c>
    </row>
    <row r="774" spans="1:9" ht="16">
      <c r="A774" s="118"/>
      <c r="B774" s="119" t="str">
        <f>'RAB GIK UGM'!C762</f>
        <v>Rack Wall Mounted 8U</v>
      </c>
      <c r="C774" s="120"/>
      <c r="D774" s="113">
        <f>'RAB GIK UGM'!E762</f>
        <v>1</v>
      </c>
      <c r="E774" s="113">
        <f>'RAB GIK UGM'!F762</f>
        <v>4351875</v>
      </c>
      <c r="F774" s="121">
        <v>0.11</v>
      </c>
      <c r="G774" s="115">
        <f t="shared" si="183"/>
        <v>4830581.25</v>
      </c>
      <c r="H774" s="116">
        <v>1</v>
      </c>
      <c r="I774" s="117">
        <f t="shared" si="182"/>
        <v>4830581.25</v>
      </c>
    </row>
    <row r="775" spans="1:9" ht="16">
      <c r="A775" s="118"/>
      <c r="B775" s="119" t="str">
        <f>'RAB GIK UGM'!C763</f>
        <v>RACK WALL MOUNT 15U.2.3</v>
      </c>
      <c r="C775" s="120"/>
      <c r="D775" s="113">
        <f>'RAB GIK UGM'!E763</f>
        <v>0</v>
      </c>
      <c r="E775" s="113">
        <f>'RAB GIK UGM'!F763</f>
        <v>0</v>
      </c>
      <c r="F775" s="121"/>
      <c r="G775" s="115"/>
      <c r="H775" s="116"/>
      <c r="I775" s="117">
        <f t="shared" si="182"/>
        <v>0</v>
      </c>
    </row>
    <row r="776" spans="1:9" ht="16">
      <c r="A776" s="118"/>
      <c r="B776" s="119" t="str">
        <f>'RAB GIK UGM'!C764</f>
        <v>Pemasangan UPS 2400 VA 1 Fasa</v>
      </c>
      <c r="C776" s="120"/>
      <c r="D776" s="113">
        <f>'RAB GIK UGM'!E764</f>
        <v>1</v>
      </c>
      <c r="E776" s="113">
        <f>'RAB GIK UGM'!F764</f>
        <v>15000000</v>
      </c>
      <c r="F776" s="121">
        <v>0.11</v>
      </c>
      <c r="G776" s="115">
        <f t="shared" si="183"/>
        <v>16650000.000000002</v>
      </c>
      <c r="H776" s="116">
        <v>1</v>
      </c>
      <c r="I776" s="117">
        <f t="shared" si="182"/>
        <v>16650000.000000002</v>
      </c>
    </row>
    <row r="777" spans="1:9" ht="16">
      <c r="A777" s="118"/>
      <c r="B777" s="119" t="str">
        <f>'RAB GIK UGM'!C765</f>
        <v>Rack Wall Mounted 8U</v>
      </c>
      <c r="C777" s="120"/>
      <c r="D777" s="113">
        <f>'RAB GIK UGM'!E765</f>
        <v>1</v>
      </c>
      <c r="E777" s="113">
        <f>'RAB GIK UGM'!F765</f>
        <v>4351875</v>
      </c>
      <c r="F777" s="121">
        <v>0.11</v>
      </c>
      <c r="G777" s="115">
        <f t="shared" si="183"/>
        <v>4830581.25</v>
      </c>
      <c r="H777" s="116">
        <v>1</v>
      </c>
      <c r="I777" s="117">
        <f t="shared" si="182"/>
        <v>4830581.25</v>
      </c>
    </row>
    <row r="778" spans="1:9" ht="16">
      <c r="A778" s="118"/>
      <c r="B778" s="119" t="str">
        <f>'RAB GIK UGM'!C766</f>
        <v>RACK WALL MOUNT 15U.B</v>
      </c>
      <c r="C778" s="120"/>
      <c r="D778" s="113">
        <f>'RAB GIK UGM'!E766</f>
        <v>0</v>
      </c>
      <c r="E778" s="113">
        <f>'RAB GIK UGM'!F766</f>
        <v>0</v>
      </c>
      <c r="F778" s="121"/>
      <c r="G778" s="115"/>
      <c r="H778" s="116"/>
      <c r="I778" s="117">
        <f t="shared" ref="I778:I780" si="184">G778*H778</f>
        <v>0</v>
      </c>
    </row>
    <row r="779" spans="1:9" ht="16">
      <c r="A779" s="118"/>
      <c r="B779" s="119" t="str">
        <f>'RAB GIK UGM'!C767</f>
        <v>Pemasangan UPS 600 VA 1 Fasa</v>
      </c>
      <c r="C779" s="120"/>
      <c r="D779" s="113">
        <f>'RAB GIK UGM'!E767</f>
        <v>1</v>
      </c>
      <c r="E779" s="113">
        <f>'RAB GIK UGM'!F767</f>
        <v>7000000</v>
      </c>
      <c r="F779" s="121">
        <v>0.11</v>
      </c>
      <c r="G779" s="115">
        <f t="shared" ref="G779:G780" si="185">D779*E779*(1+F779)</f>
        <v>7770000.0000000009</v>
      </c>
      <c r="H779" s="116">
        <v>1</v>
      </c>
      <c r="I779" s="117">
        <f t="shared" si="184"/>
        <v>7770000.0000000009</v>
      </c>
    </row>
    <row r="780" spans="1:9" ht="16">
      <c r="A780" s="118"/>
      <c r="B780" s="119" t="str">
        <f>'RAB GIK UGM'!C768</f>
        <v>Rack Wall Mounted 8U</v>
      </c>
      <c r="C780" s="120"/>
      <c r="D780" s="113">
        <f>'RAB GIK UGM'!E768</f>
        <v>1</v>
      </c>
      <c r="E780" s="113">
        <f>'RAB GIK UGM'!F768</f>
        <v>4351875</v>
      </c>
      <c r="F780" s="121">
        <v>0.11</v>
      </c>
      <c r="G780" s="115">
        <f t="shared" si="185"/>
        <v>4830581.25</v>
      </c>
      <c r="H780" s="116">
        <v>1</v>
      </c>
      <c r="I780" s="117">
        <f t="shared" si="184"/>
        <v>4830581.25</v>
      </c>
    </row>
    <row r="781" spans="1:9" ht="16">
      <c r="A781" s="118"/>
      <c r="B781" s="119" t="str">
        <f>'RAB GIK UGM'!C769</f>
        <v>RACK WALL MOUNT 15U.1.4</v>
      </c>
      <c r="C781" s="120"/>
      <c r="D781" s="113">
        <f>'RAB GIK UGM'!E769</f>
        <v>0</v>
      </c>
      <c r="E781" s="113">
        <f>'RAB GIK UGM'!F769</f>
        <v>0</v>
      </c>
      <c r="F781" s="121"/>
      <c r="G781" s="115"/>
      <c r="H781" s="116"/>
      <c r="I781" s="117"/>
    </row>
    <row r="782" spans="1:9" ht="16">
      <c r="A782" s="118"/>
      <c r="B782" s="119" t="str">
        <f>'RAB GIK UGM'!C770</f>
        <v>Pemasangan UPS 2600 VA 1 Fasa</v>
      </c>
      <c r="C782" s="120"/>
      <c r="D782" s="113">
        <f>'RAB GIK UGM'!E770</f>
        <v>1</v>
      </c>
      <c r="E782" s="113">
        <f>'RAB GIK UGM'!F770</f>
        <v>15000000</v>
      </c>
      <c r="F782" s="121">
        <v>0.11</v>
      </c>
      <c r="G782" s="115">
        <f t="shared" ref="G782:G784" si="186">D782*E782*(1+F782)</f>
        <v>16650000.000000002</v>
      </c>
      <c r="H782" s="116">
        <v>1</v>
      </c>
      <c r="I782" s="117">
        <f t="shared" ref="I782:I784" si="187">G782*H782</f>
        <v>16650000.000000002</v>
      </c>
    </row>
    <row r="783" spans="1:9" ht="16">
      <c r="A783" s="118"/>
      <c r="B783" s="119" t="str">
        <f>'RAB GIK UGM'!C771</f>
        <v>Rack Wall Mounted 8U</v>
      </c>
      <c r="C783" s="120"/>
      <c r="D783" s="113">
        <f>'RAB GIK UGM'!E771</f>
        <v>1</v>
      </c>
      <c r="E783" s="113">
        <f>'RAB GIK UGM'!F771</f>
        <v>4351875</v>
      </c>
      <c r="F783" s="121">
        <v>0.11</v>
      </c>
      <c r="G783" s="115">
        <f t="shared" si="186"/>
        <v>4830581.25</v>
      </c>
      <c r="H783" s="116">
        <v>1</v>
      </c>
      <c r="I783" s="117">
        <f t="shared" si="187"/>
        <v>4830581.25</v>
      </c>
    </row>
    <row r="784" spans="1:9" ht="16">
      <c r="A784" s="118"/>
      <c r="B784" s="119" t="str">
        <f>'RAB GIK UGM'!C772</f>
        <v>Switch 48 Port POE</v>
      </c>
      <c r="C784" s="120"/>
      <c r="D784" s="113">
        <f>'RAB GIK UGM'!E772</f>
        <v>2</v>
      </c>
      <c r="E784" s="113">
        <f>'RAB GIK UGM'!F772</f>
        <v>41580715</v>
      </c>
      <c r="F784" s="121">
        <v>0.11</v>
      </c>
      <c r="G784" s="115">
        <f t="shared" si="186"/>
        <v>92309187.300000012</v>
      </c>
      <c r="H784" s="116">
        <v>1</v>
      </c>
      <c r="I784" s="117">
        <f t="shared" si="187"/>
        <v>92309187.300000012</v>
      </c>
    </row>
    <row r="785" spans="1:9" ht="16">
      <c r="A785" s="118"/>
      <c r="B785" s="119" t="str">
        <f>'RAB GIK UGM'!C773</f>
        <v>RACK WALL MOUNT 15U.2.4</v>
      </c>
      <c r="C785" s="120"/>
      <c r="D785" s="113">
        <f>'RAB GIK UGM'!E773</f>
        <v>0</v>
      </c>
      <c r="E785" s="113">
        <f>'RAB GIK UGM'!F773</f>
        <v>0</v>
      </c>
      <c r="F785" s="121"/>
      <c r="G785" s="115"/>
      <c r="H785" s="116"/>
      <c r="I785" s="117">
        <f t="shared" ref="I785:I787" si="188">G785*H785</f>
        <v>0</v>
      </c>
    </row>
    <row r="786" spans="1:9" ht="16">
      <c r="A786" s="118"/>
      <c r="B786" s="119" t="str">
        <f>'RAB GIK UGM'!C774</f>
        <v>Pemasangan UPS 2400 VA 1 Fasa</v>
      </c>
      <c r="C786" s="120"/>
      <c r="D786" s="113">
        <f>'RAB GIK UGM'!E774</f>
        <v>1</v>
      </c>
      <c r="E786" s="113">
        <f>'RAB GIK UGM'!F774</f>
        <v>15000000</v>
      </c>
      <c r="F786" s="121">
        <v>0.11</v>
      </c>
      <c r="G786" s="115">
        <f t="shared" ref="G786:G787" si="189">D786*E786*(1+F786)</f>
        <v>16650000.000000002</v>
      </c>
      <c r="H786" s="116">
        <v>1</v>
      </c>
      <c r="I786" s="117">
        <f t="shared" si="188"/>
        <v>16650000.000000002</v>
      </c>
    </row>
    <row r="787" spans="1:9" ht="16">
      <c r="A787" s="118"/>
      <c r="B787" s="119" t="str">
        <f>'RAB GIK UGM'!C775</f>
        <v>Rack Wall Mounted 8U</v>
      </c>
      <c r="C787" s="120"/>
      <c r="D787" s="113">
        <f>'RAB GIK UGM'!E775</f>
        <v>1</v>
      </c>
      <c r="E787" s="113">
        <f>'RAB GIK UGM'!F775</f>
        <v>4351875</v>
      </c>
      <c r="F787" s="121">
        <v>0.11</v>
      </c>
      <c r="G787" s="115">
        <f t="shared" si="189"/>
        <v>4830581.25</v>
      </c>
      <c r="H787" s="116">
        <v>1</v>
      </c>
      <c r="I787" s="117">
        <f t="shared" si="188"/>
        <v>4830581.25</v>
      </c>
    </row>
    <row r="788" spans="1:9" ht="16">
      <c r="A788" s="118"/>
      <c r="B788" s="119" t="str">
        <f>'RAB GIK UGM'!C776</f>
        <v>RACK WALL MOUNT 15U.1.5</v>
      </c>
      <c r="C788" s="120"/>
      <c r="D788" s="113">
        <f>'RAB GIK UGM'!E776</f>
        <v>0</v>
      </c>
      <c r="E788" s="113">
        <f>'RAB GIK UGM'!F776</f>
        <v>0</v>
      </c>
      <c r="F788" s="121"/>
      <c r="G788" s="115"/>
      <c r="H788" s="116"/>
      <c r="I788" s="117"/>
    </row>
    <row r="789" spans="1:9" ht="16">
      <c r="A789" s="118"/>
      <c r="B789" s="119" t="str">
        <f>'RAB GIK UGM'!C777</f>
        <v>Pemasangan UPS 1200 VA 1 Fasa</v>
      </c>
      <c r="C789" s="120"/>
      <c r="D789" s="113">
        <f>'RAB GIK UGM'!E777</f>
        <v>1</v>
      </c>
      <c r="E789" s="113">
        <f>'RAB GIK UGM'!F777</f>
        <v>7000000</v>
      </c>
      <c r="F789" s="121">
        <v>0.11</v>
      </c>
      <c r="G789" s="115">
        <f t="shared" ref="G789:G790" si="190">D789*E789*(1+F789)</f>
        <v>7770000.0000000009</v>
      </c>
      <c r="H789" s="116">
        <v>1</v>
      </c>
      <c r="I789" s="117">
        <f t="shared" ref="I789:I790" si="191">G789*H789</f>
        <v>7770000.0000000009</v>
      </c>
    </row>
    <row r="790" spans="1:9" ht="16">
      <c r="A790" s="118"/>
      <c r="B790" s="119" t="str">
        <f>'RAB GIK UGM'!C778</f>
        <v>Rack Wall Mounted 8U</v>
      </c>
      <c r="C790" s="120"/>
      <c r="D790" s="113">
        <f>'RAB GIK UGM'!E778</f>
        <v>1</v>
      </c>
      <c r="E790" s="113">
        <f>'RAB GIK UGM'!F778</f>
        <v>4351875</v>
      </c>
      <c r="F790" s="121">
        <v>0.11</v>
      </c>
      <c r="G790" s="115">
        <f t="shared" si="190"/>
        <v>4830581.25</v>
      </c>
      <c r="H790" s="116">
        <v>1</v>
      </c>
      <c r="I790" s="117">
        <f t="shared" si="191"/>
        <v>4830581.25</v>
      </c>
    </row>
    <row r="791" spans="1:9" ht="16">
      <c r="A791" s="118"/>
      <c r="B791" s="119" t="str">
        <f>'RAB GIK UGM'!C779</f>
        <v>RACK WALL MOUNT 15U.2.5</v>
      </c>
      <c r="C791" s="120"/>
      <c r="D791" s="113">
        <f>'RAB GIK UGM'!E779</f>
        <v>0</v>
      </c>
      <c r="E791" s="113">
        <f>'RAB GIK UGM'!F779</f>
        <v>0</v>
      </c>
      <c r="F791" s="121"/>
      <c r="G791" s="115"/>
      <c r="H791" s="116"/>
      <c r="I791" s="117">
        <f t="shared" ref="I791:I796" si="192">G791*H791</f>
        <v>0</v>
      </c>
    </row>
    <row r="792" spans="1:9" ht="16">
      <c r="A792" s="118"/>
      <c r="B792" s="119" t="str">
        <f>'RAB GIK UGM'!C780</f>
        <v>Pemasangan UPS 600 VA 1 Fasa</v>
      </c>
      <c r="C792" s="120"/>
      <c r="D792" s="113">
        <f>'RAB GIK UGM'!E780</f>
        <v>1</v>
      </c>
      <c r="E792" s="113">
        <f>'RAB GIK UGM'!F780</f>
        <v>7000000</v>
      </c>
      <c r="F792" s="121">
        <v>0.11</v>
      </c>
      <c r="G792" s="115">
        <f t="shared" ref="G792:G796" si="193">D792*E792*(1+F792)</f>
        <v>7770000.0000000009</v>
      </c>
      <c r="H792" s="116">
        <v>1</v>
      </c>
      <c r="I792" s="117">
        <f t="shared" si="192"/>
        <v>7770000.0000000009</v>
      </c>
    </row>
    <row r="793" spans="1:9" ht="16">
      <c r="A793" s="118"/>
      <c r="B793" s="119" t="str">
        <f>'RAB GIK UGM'!C781</f>
        <v>Rack Wall Mounted 8U</v>
      </c>
      <c r="C793" s="120"/>
      <c r="D793" s="113">
        <f>'RAB GIK UGM'!E781</f>
        <v>1</v>
      </c>
      <c r="E793" s="113">
        <f>'RAB GIK UGM'!F781</f>
        <v>4351875</v>
      </c>
      <c r="F793" s="121">
        <v>0.11</v>
      </c>
      <c r="G793" s="115">
        <f t="shared" si="193"/>
        <v>4830581.25</v>
      </c>
      <c r="H793" s="116">
        <v>1</v>
      </c>
      <c r="I793" s="117">
        <f t="shared" si="192"/>
        <v>4830581.25</v>
      </c>
    </row>
    <row r="794" spans="1:9" ht="16">
      <c r="A794" s="118"/>
      <c r="B794" s="119" t="str">
        <f>'RAB GIK UGM'!C782</f>
        <v>RACK WALL MOUNT 15U.1.6</v>
      </c>
      <c r="C794" s="120"/>
      <c r="D794" s="113">
        <f>'RAB GIK UGM'!E782</f>
        <v>0</v>
      </c>
      <c r="E794" s="113">
        <f>'RAB GIK UGM'!F782</f>
        <v>0</v>
      </c>
      <c r="F794" s="121"/>
      <c r="G794" s="115"/>
      <c r="H794" s="116"/>
      <c r="I794" s="117">
        <f t="shared" si="192"/>
        <v>0</v>
      </c>
    </row>
    <row r="795" spans="1:9" ht="16">
      <c r="A795" s="118"/>
      <c r="B795" s="119" t="str">
        <f>'RAB GIK UGM'!C783</f>
        <v>Pemasangan UPS 1200 VA 1 Fasa</v>
      </c>
      <c r="C795" s="120"/>
      <c r="D795" s="113">
        <f>'RAB GIK UGM'!E783</f>
        <v>1</v>
      </c>
      <c r="E795" s="113">
        <f>'RAB GIK UGM'!F783</f>
        <v>7000000</v>
      </c>
      <c r="F795" s="121">
        <v>0.11</v>
      </c>
      <c r="G795" s="115">
        <f t="shared" si="193"/>
        <v>7770000.0000000009</v>
      </c>
      <c r="H795" s="116">
        <v>1</v>
      </c>
      <c r="I795" s="117">
        <f t="shared" si="192"/>
        <v>7770000.0000000009</v>
      </c>
    </row>
    <row r="796" spans="1:9" ht="16">
      <c r="A796" s="118"/>
      <c r="B796" s="119" t="str">
        <f>'RAB GIK UGM'!C784</f>
        <v>Rack Wall Mounted 8U</v>
      </c>
      <c r="C796" s="120"/>
      <c r="D796" s="113">
        <f>'RAB GIK UGM'!E784</f>
        <v>1</v>
      </c>
      <c r="E796" s="113">
        <f>'RAB GIK UGM'!F784</f>
        <v>4351875</v>
      </c>
      <c r="F796" s="121">
        <v>0.11</v>
      </c>
      <c r="G796" s="115">
        <f t="shared" si="193"/>
        <v>4830581.25</v>
      </c>
      <c r="H796" s="116">
        <v>1</v>
      </c>
      <c r="I796" s="117">
        <f t="shared" si="192"/>
        <v>4830581.25</v>
      </c>
    </row>
    <row r="797" spans="1:9" ht="16">
      <c r="A797" s="118"/>
      <c r="B797" s="119" t="str">
        <f>'RAB GIK UGM'!C785</f>
        <v>RACK WALL MOUNT 15U.2.6</v>
      </c>
      <c r="C797" s="120"/>
      <c r="D797" s="113">
        <f>'RAB GIK UGM'!E785</f>
        <v>0</v>
      </c>
      <c r="E797" s="113">
        <f>'RAB GIK UGM'!F785</f>
        <v>0</v>
      </c>
      <c r="F797" s="121"/>
      <c r="G797" s="115"/>
      <c r="H797" s="116"/>
      <c r="I797" s="117"/>
    </row>
    <row r="798" spans="1:9" ht="16">
      <c r="A798" s="118"/>
      <c r="B798" s="119" t="str">
        <f>'RAB GIK UGM'!C786</f>
        <v>Pemasangan UPS 1200 VA 1 Fasa</v>
      </c>
      <c r="C798" s="120"/>
      <c r="D798" s="113">
        <f>'RAB GIK UGM'!E786</f>
        <v>1</v>
      </c>
      <c r="E798" s="113">
        <f>'RAB GIK UGM'!F786</f>
        <v>7000000</v>
      </c>
      <c r="F798" s="121">
        <v>0.11</v>
      </c>
      <c r="G798" s="115">
        <f t="shared" ref="G798:G799" si="194">D798*E798*(1+F798)</f>
        <v>7770000.0000000009</v>
      </c>
      <c r="H798" s="116">
        <v>1</v>
      </c>
      <c r="I798" s="117">
        <f t="shared" ref="I798:I799" si="195">G798*H798</f>
        <v>7770000.0000000009</v>
      </c>
    </row>
    <row r="799" spans="1:9" ht="16">
      <c r="A799" s="118"/>
      <c r="B799" s="119" t="str">
        <f>'RAB GIK UGM'!C787</f>
        <v>Rack Wall Mounted 8U</v>
      </c>
      <c r="C799" s="120"/>
      <c r="D799" s="113">
        <f>'RAB GIK UGM'!E787</f>
        <v>1</v>
      </c>
      <c r="E799" s="113">
        <f>'RAB GIK UGM'!F787</f>
        <v>4351875</v>
      </c>
      <c r="F799" s="121">
        <v>0.11</v>
      </c>
      <c r="G799" s="115">
        <f t="shared" si="194"/>
        <v>4830581.25</v>
      </c>
      <c r="H799" s="116">
        <v>1</v>
      </c>
      <c r="I799" s="117">
        <f t="shared" si="195"/>
        <v>4830581.25</v>
      </c>
    </row>
    <row r="800" spans="1:9" ht="16">
      <c r="A800" s="118"/>
      <c r="B800" s="119" t="str">
        <f>'RAB GIK UGM'!C788</f>
        <v>PROYEKTOR</v>
      </c>
      <c r="C800" s="120"/>
      <c r="D800" s="113">
        <f>'RAB GIK UGM'!E788</f>
        <v>0</v>
      </c>
      <c r="E800" s="113">
        <f>'RAB GIK UGM'!F788</f>
        <v>0</v>
      </c>
      <c r="F800" s="121"/>
      <c r="G800" s="115"/>
      <c r="H800" s="116"/>
      <c r="I800" s="117">
        <f t="shared" ref="I800:I812" si="196">G800*H800</f>
        <v>0</v>
      </c>
    </row>
    <row r="801" spans="1:9" ht="16">
      <c r="A801" s="118"/>
      <c r="B801" s="119" t="str">
        <f>'RAB GIK UGM'!C789</f>
        <v>-LCD Proyektor Ruang Kelas BR=2600- 2800 Lumens Resolusi=1024x720 (XGA 43), TRR=1,47-1,8</v>
      </c>
      <c r="C801" s="120"/>
      <c r="D801" s="113">
        <f>'RAB GIK UGM'!E789</f>
        <v>24</v>
      </c>
      <c r="E801" s="113">
        <f>'RAB GIK UGM'!F789</f>
        <v>13500000</v>
      </c>
      <c r="F801" s="121">
        <v>0.11</v>
      </c>
      <c r="G801" s="115">
        <f t="shared" ref="G801:G812" si="197">D801*E801*(1+F801)</f>
        <v>359640000.00000006</v>
      </c>
      <c r="H801" s="116">
        <v>1</v>
      </c>
      <c r="I801" s="117">
        <f t="shared" si="196"/>
        <v>359640000.00000006</v>
      </c>
    </row>
    <row r="802" spans="1:9" ht="16">
      <c r="A802" s="118"/>
      <c r="B802" s="119" t="str">
        <f>'RAB GIK UGM'!C790</f>
        <v>- Layar Proyektor 60 Inch 1524x1524 mm</v>
      </c>
      <c r="C802" s="120"/>
      <c r="D802" s="113">
        <f>'RAB GIK UGM'!E790</f>
        <v>24</v>
      </c>
      <c r="E802" s="113">
        <f>'RAB GIK UGM'!F790</f>
        <v>3481500.0000000005</v>
      </c>
      <c r="F802" s="121">
        <v>0.11</v>
      </c>
      <c r="G802" s="115">
        <f t="shared" si="197"/>
        <v>92747160.00000003</v>
      </c>
      <c r="H802" s="116">
        <v>1</v>
      </c>
      <c r="I802" s="117">
        <f t="shared" si="196"/>
        <v>92747160.00000003</v>
      </c>
    </row>
    <row r="803" spans="1:9" ht="16">
      <c r="A803" s="118"/>
      <c r="B803" s="119" t="str">
        <f>'RAB GIK UGM'!C791</f>
        <v>Pemasangan Photocell Solar</v>
      </c>
      <c r="C803" s="120"/>
      <c r="D803" s="113">
        <f>'RAB GIK UGM'!E791</f>
        <v>1</v>
      </c>
      <c r="E803" s="113">
        <f>'RAB GIK UGM'!F791</f>
        <v>4500000</v>
      </c>
      <c r="F803" s="121">
        <v>0.11</v>
      </c>
      <c r="G803" s="115">
        <f t="shared" si="197"/>
        <v>4995000</v>
      </c>
      <c r="H803" s="116">
        <v>1</v>
      </c>
      <c r="I803" s="117">
        <f t="shared" si="196"/>
        <v>4995000</v>
      </c>
    </row>
    <row r="804" spans="1:9" ht="16">
      <c r="A804" s="118"/>
      <c r="B804" s="119" t="str">
        <f>'RAB GIK UGM'!C792</f>
        <v>AUDITORIUM</v>
      </c>
      <c r="C804" s="120"/>
      <c r="D804" s="113">
        <f>'RAB GIK UGM'!E792</f>
        <v>0</v>
      </c>
      <c r="E804" s="113">
        <f>'RAB GIK UGM'!F792</f>
        <v>0</v>
      </c>
      <c r="F804" s="121"/>
      <c r="G804" s="115"/>
      <c r="H804" s="116"/>
      <c r="I804" s="117">
        <f t="shared" si="196"/>
        <v>0</v>
      </c>
    </row>
    <row r="805" spans="1:9" ht="16">
      <c r="A805" s="118"/>
      <c r="B805" s="119" t="str">
        <f>'RAB GIK UGM'!C793</f>
        <v>-LCD Proyektor Ruang Kelas BR=10.000 Lumens Resolusi=10.0001</v>
      </c>
      <c r="C805" s="120"/>
      <c r="D805" s="113">
        <f>'RAB GIK UGM'!E793</f>
        <v>1</v>
      </c>
      <c r="E805" s="113">
        <f>'RAB GIK UGM'!F793</f>
        <v>35500000</v>
      </c>
      <c r="F805" s="121">
        <v>0.11</v>
      </c>
      <c r="G805" s="115">
        <f t="shared" si="197"/>
        <v>39405000</v>
      </c>
      <c r="H805" s="116">
        <v>1</v>
      </c>
      <c r="I805" s="117">
        <f t="shared" si="196"/>
        <v>39405000</v>
      </c>
    </row>
    <row r="806" spans="1:9" ht="16">
      <c r="A806" s="118"/>
      <c r="B806" s="119" t="str">
        <f>'RAB GIK UGM'!C794</f>
        <v>- Layar Proyektor 120 Inch 3050x3050 mm</v>
      </c>
      <c r="C806" s="120"/>
      <c r="D806" s="113">
        <f>'RAB GIK UGM'!E794</f>
        <v>1</v>
      </c>
      <c r="E806" s="113">
        <f>'RAB GIK UGM'!F794</f>
        <v>5802500.0000000009</v>
      </c>
      <c r="F806" s="121">
        <v>0.11</v>
      </c>
      <c r="G806" s="115">
        <f t="shared" si="197"/>
        <v>6440775.0000000019</v>
      </c>
      <c r="H806" s="116">
        <v>1</v>
      </c>
      <c r="I806" s="117">
        <f t="shared" si="196"/>
        <v>6440775.0000000019</v>
      </c>
    </row>
    <row r="807" spans="1:9" ht="16">
      <c r="A807" s="118"/>
      <c r="B807" s="119" t="str">
        <f>'RAB GIK UGM'!C795</f>
        <v>PROYEKTOR AUDITORIUM</v>
      </c>
      <c r="C807" s="120"/>
      <c r="D807" s="113">
        <f>'RAB GIK UGM'!E795</f>
        <v>0</v>
      </c>
      <c r="E807" s="113">
        <f>'RAB GIK UGM'!F795</f>
        <v>0</v>
      </c>
      <c r="F807" s="121"/>
      <c r="G807" s="115"/>
      <c r="H807" s="116"/>
      <c r="I807" s="117">
        <f t="shared" si="196"/>
        <v>0</v>
      </c>
    </row>
    <row r="808" spans="1:9" ht="16">
      <c r="A808" s="118"/>
      <c r="B808" s="119" t="str">
        <f>'RAB GIK UGM'!C796</f>
        <v>Instalasi Kabel HDMI Viewer</v>
      </c>
      <c r="C808" s="120"/>
      <c r="D808" s="113">
        <f>'RAB GIK UGM'!E796</f>
        <v>1</v>
      </c>
      <c r="E808" s="113">
        <f>'RAB GIK UGM'!F796</f>
        <v>1740750.0000000002</v>
      </c>
      <c r="F808" s="121">
        <v>0.11</v>
      </c>
      <c r="G808" s="115">
        <f t="shared" si="197"/>
        <v>1932232.5000000005</v>
      </c>
      <c r="H808" s="116">
        <v>1</v>
      </c>
      <c r="I808" s="117">
        <f t="shared" si="196"/>
        <v>1932232.5000000005</v>
      </c>
    </row>
    <row r="809" spans="1:9" ht="16">
      <c r="A809" s="118"/>
      <c r="B809" s="119" t="str">
        <f>'RAB GIK UGM'!C797</f>
        <v>ELEKTRONIKA LANTAI ATAP</v>
      </c>
      <c r="C809" s="120"/>
      <c r="D809" s="113">
        <f>'RAB GIK UGM'!E797</f>
        <v>0</v>
      </c>
      <c r="E809" s="113">
        <f>'RAB GIK UGM'!F797</f>
        <v>0</v>
      </c>
      <c r="F809" s="121"/>
      <c r="G809" s="115"/>
      <c r="H809" s="116"/>
      <c r="I809" s="117">
        <f t="shared" si="196"/>
        <v>0</v>
      </c>
    </row>
    <row r="810" spans="1:9" ht="16">
      <c r="A810" s="118"/>
      <c r="B810" s="119" t="str">
        <f>'RAB GIK UGM'!C798</f>
        <v>Data, meliputi</v>
      </c>
      <c r="C810" s="120"/>
      <c r="D810" s="113">
        <f>'RAB GIK UGM'!E798</f>
        <v>0</v>
      </c>
      <c r="E810" s="113">
        <f>'RAB GIK UGM'!F798</f>
        <v>0</v>
      </c>
      <c r="F810" s="121"/>
      <c r="G810" s="115"/>
      <c r="H810" s="116"/>
      <c r="I810" s="117">
        <f t="shared" si="196"/>
        <v>0</v>
      </c>
    </row>
    <row r="811" spans="1:9" ht="16">
      <c r="A811" s="118"/>
      <c r="B811" s="119" t="str">
        <f>'RAB GIK UGM'!C799</f>
        <v>Acces Point</v>
      </c>
      <c r="C811" s="120"/>
      <c r="D811" s="113">
        <f>'RAB GIK UGM'!E799</f>
        <v>10</v>
      </c>
      <c r="E811" s="113">
        <f>'RAB GIK UGM'!F799</f>
        <v>33654500</v>
      </c>
      <c r="F811" s="121">
        <v>0.11</v>
      </c>
      <c r="G811" s="115">
        <f t="shared" si="197"/>
        <v>373564950.00000006</v>
      </c>
      <c r="H811" s="116">
        <v>1</v>
      </c>
      <c r="I811" s="117">
        <f t="shared" si="196"/>
        <v>373564950.00000006</v>
      </c>
    </row>
    <row r="812" spans="1:9" ht="16">
      <c r="A812" s="118"/>
      <c r="B812" s="119" t="str">
        <f>'RAB GIK UGM'!C800</f>
        <v>Instalasi Acces Point</v>
      </c>
      <c r="C812" s="120"/>
      <c r="D812" s="113">
        <f>'RAB GIK UGM'!E800</f>
        <v>10</v>
      </c>
      <c r="E812" s="113">
        <f>'RAB GIK UGM'!F800</f>
        <v>638275</v>
      </c>
      <c r="F812" s="121">
        <v>0.11</v>
      </c>
      <c r="G812" s="115">
        <f t="shared" si="197"/>
        <v>7084852.5000000009</v>
      </c>
      <c r="H812" s="116">
        <v>1</v>
      </c>
      <c r="I812" s="117">
        <f t="shared" si="196"/>
        <v>7084852.5000000009</v>
      </c>
    </row>
    <row r="813" spans="1:9" ht="16">
      <c r="A813" s="118"/>
      <c r="B813" s="119" t="str">
        <f>'RAB GIK UGM'!C801</f>
        <v>CCTV, meliputi</v>
      </c>
      <c r="C813" s="120"/>
      <c r="D813" s="113">
        <f>'RAB GIK UGM'!E801</f>
        <v>0</v>
      </c>
      <c r="E813" s="113">
        <f>'RAB GIK UGM'!F801</f>
        <v>0</v>
      </c>
      <c r="F813" s="121"/>
      <c r="G813" s="115"/>
      <c r="H813" s="116"/>
      <c r="I813" s="117">
        <f t="shared" ref="I813:I816" si="198">G813*H813</f>
        <v>0</v>
      </c>
    </row>
    <row r="814" spans="1:9" ht="16">
      <c r="A814" s="118"/>
      <c r="B814" s="119" t="str">
        <f>'RAB GIK UGM'!C802</f>
        <v>Instalasi Data Kamera CCTV Kabel UTP CAT.6 dalam High Impact conduit dia. 20 mm</v>
      </c>
      <c r="C814" s="120"/>
      <c r="D814" s="113">
        <f>'RAB GIK UGM'!E802</f>
        <v>18</v>
      </c>
      <c r="E814" s="113">
        <f>'RAB GIK UGM'!F802</f>
        <v>1057650</v>
      </c>
      <c r="F814" s="121">
        <v>0.11</v>
      </c>
      <c r="G814" s="115">
        <f t="shared" ref="G814:G816" si="199">D814*E814*(1+F814)</f>
        <v>21131847</v>
      </c>
      <c r="H814" s="116">
        <v>1</v>
      </c>
      <c r="I814" s="117">
        <f t="shared" si="198"/>
        <v>21131847</v>
      </c>
    </row>
    <row r="815" spans="1:9" ht="16">
      <c r="A815" s="118"/>
      <c r="B815" s="119" t="str">
        <f>'RAB GIK UGM'!C803</f>
        <v>Fixed Dome Color IP Camera 6 MP</v>
      </c>
      <c r="C815" s="120"/>
      <c r="D815" s="113">
        <f>'RAB GIK UGM'!E803</f>
        <v>14</v>
      </c>
      <c r="E815" s="113">
        <f>'RAB GIK UGM'!F803</f>
        <v>3481500.0000000005</v>
      </c>
      <c r="F815" s="121">
        <v>0.11</v>
      </c>
      <c r="G815" s="115">
        <f t="shared" si="199"/>
        <v>54102510.000000015</v>
      </c>
      <c r="H815" s="116">
        <v>1</v>
      </c>
      <c r="I815" s="117">
        <f t="shared" si="198"/>
        <v>54102510.000000015</v>
      </c>
    </row>
    <row r="816" spans="1:9" ht="16">
      <c r="A816" s="118"/>
      <c r="B816" s="119" t="str">
        <f>'RAB GIK UGM'!C804</f>
        <v>Fixed Box Color IP Camera lengkap dengan Indoor Housing (1/1.9 Progressive Scan Cmos)</v>
      </c>
      <c r="C816" s="120"/>
      <c r="D816" s="113">
        <f>'RAB GIK UGM'!E804</f>
        <v>4</v>
      </c>
      <c r="E816" s="113">
        <f>'RAB GIK UGM'!F804</f>
        <v>5222250</v>
      </c>
      <c r="F816" s="121">
        <v>0.11</v>
      </c>
      <c r="G816" s="115">
        <f t="shared" si="199"/>
        <v>23186790.000000004</v>
      </c>
      <c r="H816" s="116">
        <v>1</v>
      </c>
      <c r="I816" s="117">
        <f t="shared" si="198"/>
        <v>23186790.000000004</v>
      </c>
    </row>
    <row r="817" spans="1:9" ht="16">
      <c r="A817" s="118"/>
      <c r="B817" s="119" t="str">
        <f>'RAB GIK UGM'!C805</f>
        <v>Peralatan Switch</v>
      </c>
      <c r="C817" s="120"/>
      <c r="D817" s="113">
        <f>'RAB GIK UGM'!E805</f>
        <v>0</v>
      </c>
      <c r="E817" s="113">
        <f>'RAB GIK UGM'!F805</f>
        <v>0</v>
      </c>
      <c r="F817" s="121"/>
      <c r="G817" s="115"/>
      <c r="H817" s="116"/>
      <c r="I817" s="117">
        <f t="shared" ref="I817:I824" si="200">G817*H817</f>
        <v>0</v>
      </c>
    </row>
    <row r="818" spans="1:9" ht="16">
      <c r="A818" s="118"/>
      <c r="B818" s="119" t="str">
        <f>'RAB GIK UGM'!C806</f>
        <v>Pemasangan Switch IP CCTV Kapasitas 24 Ports support POE untuk power kamera IP CCTV</v>
      </c>
      <c r="C818" s="120"/>
      <c r="D818" s="113">
        <f>'RAB GIK UGM'!E806</f>
        <v>1</v>
      </c>
      <c r="E818" s="113">
        <f>'RAB GIK UGM'!F806</f>
        <v>15379622</v>
      </c>
      <c r="F818" s="121">
        <v>0.11</v>
      </c>
      <c r="G818" s="115">
        <f t="shared" ref="G818:G824" si="201">D818*E818*(1+F818)</f>
        <v>17071380.420000002</v>
      </c>
      <c r="H818" s="116">
        <v>1</v>
      </c>
      <c r="I818" s="117">
        <f t="shared" si="200"/>
        <v>17071380.420000002</v>
      </c>
    </row>
    <row r="819" spans="1:9" ht="16">
      <c r="A819" s="118"/>
      <c r="B819" s="119" t="str">
        <f>'RAB GIK UGM'!C807</f>
        <v>Instalasi power Switch Hub &amp; Kotak Kontak.</v>
      </c>
      <c r="C819" s="120"/>
      <c r="D819" s="113">
        <f>'RAB GIK UGM'!E807</f>
        <v>1</v>
      </c>
      <c r="E819" s="113">
        <f>'RAB GIK UGM'!F807</f>
        <v>660082</v>
      </c>
      <c r="F819" s="121">
        <v>0.11</v>
      </c>
      <c r="G819" s="115">
        <f t="shared" si="201"/>
        <v>732691.02</v>
      </c>
      <c r="H819" s="116">
        <v>1</v>
      </c>
      <c r="I819" s="117">
        <f t="shared" si="200"/>
        <v>732691.02</v>
      </c>
    </row>
    <row r="820" spans="1:9" ht="16">
      <c r="A820" s="118"/>
      <c r="B820" s="119" t="str">
        <f>'RAB GIK UGM'!C808</f>
        <v>OTB 24 Ports, Lengkap Dengan Pigtail SC 1 Meter dan Adapter</v>
      </c>
      <c r="C820" s="120"/>
      <c r="D820" s="113">
        <f>'RAB GIK UGM'!E808</f>
        <v>2</v>
      </c>
      <c r="E820" s="113">
        <f>'RAB GIK UGM'!F808</f>
        <v>6382750.0000000009</v>
      </c>
      <c r="F820" s="121">
        <v>0.11</v>
      </c>
      <c r="G820" s="115">
        <f t="shared" si="201"/>
        <v>14169705.000000004</v>
      </c>
      <c r="H820" s="116">
        <v>1</v>
      </c>
      <c r="I820" s="117">
        <f t="shared" si="200"/>
        <v>14169705.000000004</v>
      </c>
    </row>
    <row r="821" spans="1:9" ht="16">
      <c r="A821" s="118"/>
      <c r="B821" s="119" t="str">
        <f>'RAB GIK UGM'!C809</f>
        <v>Patch Panel 24 Ports</v>
      </c>
      <c r="C821" s="120"/>
      <c r="D821" s="113">
        <f>'RAB GIK UGM'!E809</f>
        <v>1</v>
      </c>
      <c r="E821" s="113">
        <f>'RAB GIK UGM'!F809</f>
        <v>3597550.0000000005</v>
      </c>
      <c r="F821" s="121">
        <v>0.11</v>
      </c>
      <c r="G821" s="115">
        <f t="shared" si="201"/>
        <v>3993280.5000000009</v>
      </c>
      <c r="H821" s="116">
        <v>1</v>
      </c>
      <c r="I821" s="117">
        <f t="shared" si="200"/>
        <v>3993280.5000000009</v>
      </c>
    </row>
    <row r="822" spans="1:9" ht="16">
      <c r="A822" s="118"/>
      <c r="B822" s="119" t="str">
        <f>'RAB GIK UGM'!C810</f>
        <v>Patch Cord 24 Ports</v>
      </c>
      <c r="C822" s="120"/>
      <c r="D822" s="113">
        <f>'RAB GIK UGM'!E810</f>
        <v>1</v>
      </c>
      <c r="E822" s="113">
        <f>'RAB GIK UGM'!F810</f>
        <v>5123607.5</v>
      </c>
      <c r="F822" s="121">
        <v>0.11</v>
      </c>
      <c r="G822" s="115">
        <f t="shared" si="201"/>
        <v>5687204.3250000002</v>
      </c>
      <c r="H822" s="116">
        <v>1</v>
      </c>
      <c r="I822" s="117">
        <f t="shared" si="200"/>
        <v>5687204.3250000002</v>
      </c>
    </row>
    <row r="823" spans="1:9" ht="16">
      <c r="A823" s="118"/>
      <c r="B823" s="119" t="str">
        <f>'RAB GIK UGM'!C811</f>
        <v>Modul SFP</v>
      </c>
      <c r="C823" s="120"/>
      <c r="D823" s="113">
        <f>'RAB GIK UGM'!E811</f>
        <v>2</v>
      </c>
      <c r="E823" s="113">
        <f>'RAB GIK UGM'!F811</f>
        <v>3481500.0000000005</v>
      </c>
      <c r="F823" s="121">
        <v>0.11</v>
      </c>
      <c r="G823" s="115">
        <f t="shared" si="201"/>
        <v>7728930.0000000019</v>
      </c>
      <c r="H823" s="116">
        <v>1</v>
      </c>
      <c r="I823" s="117">
        <f t="shared" si="200"/>
        <v>7728930.0000000019</v>
      </c>
    </row>
    <row r="824" spans="1:9" ht="16">
      <c r="A824" s="118"/>
      <c r="B824" s="119" t="str">
        <f>'RAB GIK UGM'!C812</f>
        <v>Wall Mounted Rack 8U</v>
      </c>
      <c r="C824" s="120"/>
      <c r="D824" s="113">
        <f>'RAB GIK UGM'!E812</f>
        <v>1</v>
      </c>
      <c r="E824" s="113">
        <f>'RAB GIK UGM'!F812</f>
        <v>4351875</v>
      </c>
      <c r="F824" s="121">
        <v>0.11</v>
      </c>
      <c r="G824" s="115">
        <f t="shared" si="201"/>
        <v>4830581.25</v>
      </c>
      <c r="H824" s="116">
        <v>1</v>
      </c>
      <c r="I824" s="117">
        <f t="shared" si="200"/>
        <v>4830581.25</v>
      </c>
    </row>
    <row r="825" spans="1:9" ht="16">
      <c r="A825" s="118"/>
      <c r="B825" s="119" t="str">
        <f>'RAB GIK UGM'!C813</f>
        <v>Peralatan Sentral CCTV</v>
      </c>
      <c r="C825" s="120"/>
      <c r="D825" s="113">
        <f>'RAB GIK UGM'!E813</f>
        <v>0</v>
      </c>
      <c r="E825" s="113">
        <f>'RAB GIK UGM'!F813</f>
        <v>0</v>
      </c>
      <c r="F825" s="121"/>
      <c r="G825" s="115"/>
      <c r="H825" s="116"/>
      <c r="I825" s="117">
        <f t="shared" ref="I825:I830" si="202">G825*H825</f>
        <v>0</v>
      </c>
    </row>
    <row r="826" spans="1:9" ht="16">
      <c r="A826" s="118"/>
      <c r="B826" s="119" t="str">
        <f>'RAB GIK UGM'!C814</f>
        <v>NVR Card Kap. 32 Channel</v>
      </c>
      <c r="C826" s="120"/>
      <c r="D826" s="113">
        <f>'RAB GIK UGM'!E814</f>
        <v>1</v>
      </c>
      <c r="E826" s="113">
        <f>'RAB GIK UGM'!F814</f>
        <v>27601970</v>
      </c>
      <c r="F826" s="121">
        <v>0.11</v>
      </c>
      <c r="G826" s="115">
        <f t="shared" ref="G826:G830" si="203">D826*E826*(1+F826)</f>
        <v>30638186.700000003</v>
      </c>
      <c r="H826" s="116">
        <v>1</v>
      </c>
      <c r="I826" s="117">
        <f t="shared" si="202"/>
        <v>30638186.700000003</v>
      </c>
    </row>
    <row r="827" spans="1:9" ht="16">
      <c r="A827" s="118"/>
      <c r="B827" s="119" t="str">
        <f>'RAB GIK UGM'!C815</f>
        <v>Instalasi Power NVR &amp; Monitor CCTV</v>
      </c>
      <c r="C827" s="120"/>
      <c r="D827" s="113">
        <f>'RAB GIK UGM'!E815</f>
        <v>1</v>
      </c>
      <c r="E827" s="113">
        <f>'RAB GIK UGM'!F815</f>
        <v>742720.00000000012</v>
      </c>
      <c r="F827" s="121">
        <v>0.11</v>
      </c>
      <c r="G827" s="115">
        <f t="shared" si="203"/>
        <v>824419.20000000019</v>
      </c>
      <c r="H827" s="116">
        <v>1</v>
      </c>
      <c r="I827" s="117">
        <f t="shared" si="202"/>
        <v>824419.20000000019</v>
      </c>
    </row>
    <row r="828" spans="1:9" ht="16">
      <c r="A828" s="118"/>
      <c r="B828" s="119" t="str">
        <f>'RAB GIK UGM'!C816</f>
        <v>TV Monitor LED 42 inch</v>
      </c>
      <c r="C828" s="120"/>
      <c r="D828" s="113">
        <f>'RAB GIK UGM'!E816</f>
        <v>1</v>
      </c>
      <c r="E828" s="113">
        <f>'RAB GIK UGM'!F816</f>
        <v>4642000</v>
      </c>
      <c r="F828" s="121">
        <v>0.11</v>
      </c>
      <c r="G828" s="115">
        <f t="shared" si="203"/>
        <v>5152620</v>
      </c>
      <c r="H828" s="116">
        <v>1</v>
      </c>
      <c r="I828" s="117">
        <f t="shared" si="202"/>
        <v>5152620</v>
      </c>
    </row>
    <row r="829" spans="1:9" ht="16">
      <c r="A829" s="118"/>
      <c r="B829" s="119" t="str">
        <f>'RAB GIK UGM'!C817</f>
        <v>Instalasi Switch Utama CCTV ke Server Data dengan kabel FO 4 Core</v>
      </c>
      <c r="C829" s="120"/>
      <c r="D829" s="113">
        <f>'RAB GIK UGM'!E817</f>
        <v>182</v>
      </c>
      <c r="E829" s="113">
        <f>'RAB GIK UGM'!F817</f>
        <v>64322</v>
      </c>
      <c r="F829" s="121">
        <v>0.11</v>
      </c>
      <c r="G829" s="115">
        <f t="shared" si="203"/>
        <v>12994330.440000001</v>
      </c>
      <c r="H829" s="116">
        <v>1</v>
      </c>
      <c r="I829" s="117">
        <f t="shared" si="202"/>
        <v>12994330.440000001</v>
      </c>
    </row>
    <row r="830" spans="1:9" ht="16">
      <c r="A830" s="118"/>
      <c r="B830" s="119" t="str">
        <f>'RAB GIK UGM'!C818</f>
        <v>Rack dan Cabling Data</v>
      </c>
      <c r="C830" s="120"/>
      <c r="D830" s="113">
        <f>'RAB GIK UGM'!E818</f>
        <v>1</v>
      </c>
      <c r="E830" s="113">
        <f>'RAB GIK UGM'!F818</f>
        <v>4123336.25</v>
      </c>
      <c r="F830" s="121">
        <v>0.11</v>
      </c>
      <c r="G830" s="115">
        <f t="shared" si="203"/>
        <v>4576903.2375000007</v>
      </c>
      <c r="H830" s="116">
        <v>1</v>
      </c>
      <c r="I830" s="117">
        <f t="shared" si="202"/>
        <v>4576903.2375000007</v>
      </c>
    </row>
    <row r="831" spans="1:9" ht="16">
      <c r="A831" s="118"/>
      <c r="B831" s="119" t="str">
        <f>'RAB GIK UGM'!C819</f>
        <v>DATA CENTER (EKS BNI)</v>
      </c>
      <c r="C831" s="120"/>
      <c r="D831" s="113">
        <f>'RAB GIK UGM'!E819</f>
        <v>0</v>
      </c>
      <c r="E831" s="113">
        <f>'RAB GIK UGM'!F819</f>
        <v>0</v>
      </c>
      <c r="F831" s="121"/>
      <c r="G831" s="115"/>
      <c r="H831" s="116"/>
      <c r="I831" s="117">
        <f t="shared" ref="I831:I835" si="204">G831*H831</f>
        <v>0</v>
      </c>
    </row>
    <row r="832" spans="1:9" ht="16">
      <c r="A832" s="118"/>
      <c r="B832" s="119" t="str">
        <f>'RAB GIK UGM'!C820</f>
        <v>Modular UPS N+1 (250 kVA)</v>
      </c>
      <c r="C832" s="120"/>
      <c r="D832" s="113">
        <f>'RAB GIK UGM'!E820</f>
        <v>2</v>
      </c>
      <c r="E832" s="113">
        <f>'RAB GIK UGM'!F820</f>
        <v>375900000</v>
      </c>
      <c r="F832" s="121">
        <v>0.11</v>
      </c>
      <c r="G832" s="115">
        <f t="shared" ref="G832:G835" si="205">D832*E832*(1+F832)</f>
        <v>834498000.00000012</v>
      </c>
      <c r="H832" s="116">
        <v>1</v>
      </c>
      <c r="I832" s="117">
        <f t="shared" si="204"/>
        <v>834498000.00000012</v>
      </c>
    </row>
    <row r="833" spans="1:9" ht="16">
      <c r="A833" s="118"/>
      <c r="B833" s="119" t="str">
        <f>'RAB GIK UGM'!C821</f>
        <v>Panel UPS 250 kVA + battery 250 kVA, termasuk (hide row)</v>
      </c>
      <c r="C833" s="120"/>
      <c r="D833" s="113">
        <f>'RAB GIK UGM'!E821</f>
        <v>2</v>
      </c>
      <c r="E833" s="113">
        <f>'RAB GIK UGM'!F821</f>
        <v>1750000000</v>
      </c>
      <c r="F833" s="121">
        <v>0.11</v>
      </c>
      <c r="G833" s="115">
        <f t="shared" si="205"/>
        <v>3885000000.0000005</v>
      </c>
      <c r="H833" s="116">
        <v>1</v>
      </c>
      <c r="I833" s="117">
        <f t="shared" si="204"/>
        <v>3885000000.0000005</v>
      </c>
    </row>
    <row r="834" spans="1:9" ht="16">
      <c r="A834" s="118"/>
      <c r="B834" s="119" t="str">
        <f>'RAB GIK UGM'!C822</f>
        <v>Access Control</v>
      </c>
      <c r="C834" s="120"/>
      <c r="D834" s="113">
        <f>'RAB GIK UGM'!E822</f>
        <v>1</v>
      </c>
      <c r="E834" s="113">
        <f>'RAB GIK UGM'!F822</f>
        <v>807842000</v>
      </c>
      <c r="F834" s="121">
        <v>0.11</v>
      </c>
      <c r="G834" s="115">
        <f t="shared" si="205"/>
        <v>896704620.00000012</v>
      </c>
      <c r="H834" s="116">
        <v>1</v>
      </c>
      <c r="I834" s="117">
        <f t="shared" si="204"/>
        <v>896704620.00000012</v>
      </c>
    </row>
    <row r="835" spans="1:9" ht="16">
      <c r="A835" s="118"/>
      <c r="B835" s="119" t="str">
        <f>'RAB GIK UGM'!C823</f>
        <v>Environmental Monitoring System</v>
      </c>
      <c r="C835" s="120"/>
      <c r="D835" s="113">
        <f>'RAB GIK UGM'!E823</f>
        <v>1</v>
      </c>
      <c r="E835" s="113">
        <f>'RAB GIK UGM'!F823</f>
        <v>950000000</v>
      </c>
      <c r="F835" s="121">
        <v>0.11</v>
      </c>
      <c r="G835" s="115">
        <f t="shared" si="205"/>
        <v>1054500000.0000001</v>
      </c>
      <c r="H835" s="116">
        <v>1</v>
      </c>
      <c r="I835" s="117">
        <f t="shared" si="204"/>
        <v>1054500000.0000001</v>
      </c>
    </row>
    <row r="836" spans="1:9" ht="16">
      <c r="A836" s="118"/>
      <c r="B836" s="119" t="str">
        <f>'RAB GIK UGM'!C824</f>
        <v>CCTV data center</v>
      </c>
      <c r="C836" s="120"/>
      <c r="D836" s="113">
        <f>'RAB GIK UGM'!E824</f>
        <v>0</v>
      </c>
      <c r="E836" s="113">
        <f>'RAB GIK UGM'!F824</f>
        <v>0</v>
      </c>
      <c r="F836" s="121"/>
      <c r="G836" s="115"/>
      <c r="H836" s="116"/>
      <c r="I836" s="117">
        <f t="shared" ref="I836:I847" si="206">G836*H836</f>
        <v>0</v>
      </c>
    </row>
    <row r="837" spans="1:9" ht="16">
      <c r="A837" s="118"/>
      <c r="B837" s="119" t="str">
        <f>'RAB GIK UGM'!C825</f>
        <v>Instalasi Data Kamera CCTV Kabel UTP CAT.6 dalam High Impact conduit dia. 20 mm</v>
      </c>
      <c r="C837" s="120"/>
      <c r="D837" s="113">
        <f>'RAB GIK UGM'!E825</f>
        <v>18</v>
      </c>
      <c r="E837" s="113">
        <f>'RAB GIK UGM'!F825</f>
        <v>1057650</v>
      </c>
      <c r="F837" s="121">
        <v>0.11</v>
      </c>
      <c r="G837" s="115">
        <f t="shared" ref="G837:G847" si="207">D837*E837*(1+F837)</f>
        <v>21131847</v>
      </c>
      <c r="H837" s="116">
        <v>1</v>
      </c>
      <c r="I837" s="117">
        <f t="shared" si="206"/>
        <v>21131847</v>
      </c>
    </row>
    <row r="838" spans="1:9" ht="16">
      <c r="A838" s="118"/>
      <c r="B838" s="119" t="str">
        <f>'RAB GIK UGM'!C826</f>
        <v>Fixed Dome Color IP Camera 6 MP</v>
      </c>
      <c r="C838" s="120"/>
      <c r="D838" s="113">
        <f>'RAB GIK UGM'!E826</f>
        <v>14</v>
      </c>
      <c r="E838" s="113">
        <f>'RAB GIK UGM'!F826</f>
        <v>3481500.0000000005</v>
      </c>
      <c r="F838" s="121">
        <v>0.11</v>
      </c>
      <c r="G838" s="115">
        <f t="shared" si="207"/>
        <v>54102510.000000015</v>
      </c>
      <c r="H838" s="116">
        <v>1</v>
      </c>
      <c r="I838" s="117">
        <f t="shared" si="206"/>
        <v>54102510.000000015</v>
      </c>
    </row>
    <row r="839" spans="1:9" ht="16">
      <c r="A839" s="118"/>
      <c r="B839" s="119" t="str">
        <f>'RAB GIK UGM'!C827</f>
        <v>Fixed Box Color IP Camera lengkap dengan Indoor Housing (1/1.9 Progressive Scan Cmos)</v>
      </c>
      <c r="C839" s="120"/>
      <c r="D839" s="113">
        <f>'RAB GIK UGM'!E827</f>
        <v>4</v>
      </c>
      <c r="E839" s="113">
        <f>'RAB GIK UGM'!F827</f>
        <v>5222250</v>
      </c>
      <c r="F839" s="121">
        <v>0.11</v>
      </c>
      <c r="G839" s="115">
        <f t="shared" si="207"/>
        <v>23186790.000000004</v>
      </c>
      <c r="H839" s="116">
        <v>1</v>
      </c>
      <c r="I839" s="117">
        <f t="shared" si="206"/>
        <v>23186790.000000004</v>
      </c>
    </row>
    <row r="840" spans="1:9" ht="16">
      <c r="A840" s="118"/>
      <c r="B840" s="119" t="str">
        <f>'RAB GIK UGM'!C828</f>
        <v>Peralatan Switch</v>
      </c>
      <c r="C840" s="120"/>
      <c r="D840" s="113">
        <f>'RAB GIK UGM'!E828</f>
        <v>0</v>
      </c>
      <c r="E840" s="113">
        <f>'RAB GIK UGM'!F828</f>
        <v>0</v>
      </c>
      <c r="F840" s="121"/>
      <c r="G840" s="115"/>
      <c r="H840" s="116"/>
      <c r="I840" s="117">
        <f t="shared" si="206"/>
        <v>0</v>
      </c>
    </row>
    <row r="841" spans="1:9" ht="16">
      <c r="A841" s="118"/>
      <c r="B841" s="119" t="str">
        <f>'RAB GIK UGM'!C829</f>
        <v>Pemasangan Switch IP CCTV Kapasitas 24 Ports support POE untuk power kamera IP CCTV</v>
      </c>
      <c r="C841" s="120"/>
      <c r="D841" s="113">
        <f>'RAB GIK UGM'!E829</f>
        <v>1</v>
      </c>
      <c r="E841" s="113">
        <f>'RAB GIK UGM'!F829</f>
        <v>3597550.0000000005</v>
      </c>
      <c r="F841" s="121">
        <v>0.11</v>
      </c>
      <c r="G841" s="115">
        <f t="shared" si="207"/>
        <v>3993280.5000000009</v>
      </c>
      <c r="H841" s="116">
        <v>1</v>
      </c>
      <c r="I841" s="117">
        <f t="shared" si="206"/>
        <v>3993280.5000000009</v>
      </c>
    </row>
    <row r="842" spans="1:9" ht="16">
      <c r="A842" s="118"/>
      <c r="B842" s="119" t="str">
        <f>'RAB GIK UGM'!C830</f>
        <v>Instalasi power Switch Hub &amp; Kotak Kontak.</v>
      </c>
      <c r="C842" s="120"/>
      <c r="D842" s="113">
        <f>'RAB GIK UGM'!E830</f>
        <v>1</v>
      </c>
      <c r="E842" s="113">
        <f>'RAB GIK UGM'!F830</f>
        <v>660082</v>
      </c>
      <c r="F842" s="121">
        <v>0.11</v>
      </c>
      <c r="G842" s="115">
        <f t="shared" si="207"/>
        <v>732691.02</v>
      </c>
      <c r="H842" s="116">
        <v>1</v>
      </c>
      <c r="I842" s="117">
        <f t="shared" si="206"/>
        <v>732691.02</v>
      </c>
    </row>
    <row r="843" spans="1:9" ht="16">
      <c r="A843" s="118"/>
      <c r="B843" s="119" t="str">
        <f>'RAB GIK UGM'!C831</f>
        <v>OTB 24 Ports, Lengkap Dengan Pigtail SC 1 Meter dan Adapter</v>
      </c>
      <c r="C843" s="120"/>
      <c r="D843" s="113">
        <f>'RAB GIK UGM'!E831</f>
        <v>2</v>
      </c>
      <c r="E843" s="113">
        <f>'RAB GIK UGM'!F831</f>
        <v>6382750.0000000009</v>
      </c>
      <c r="F843" s="121">
        <v>0.11</v>
      </c>
      <c r="G843" s="115">
        <f t="shared" si="207"/>
        <v>14169705.000000004</v>
      </c>
      <c r="H843" s="116">
        <v>1</v>
      </c>
      <c r="I843" s="117">
        <f t="shared" si="206"/>
        <v>14169705.000000004</v>
      </c>
    </row>
    <row r="844" spans="1:9" ht="16">
      <c r="A844" s="118"/>
      <c r="B844" s="119" t="str">
        <f>'RAB GIK UGM'!C832</f>
        <v>Patch Panel 24 Ports</v>
      </c>
      <c r="C844" s="120"/>
      <c r="D844" s="113">
        <f>'RAB GIK UGM'!E832</f>
        <v>1</v>
      </c>
      <c r="E844" s="113">
        <f>'RAB GIK UGM'!F832</f>
        <v>3597550.0000000005</v>
      </c>
      <c r="F844" s="121">
        <v>0.11</v>
      </c>
      <c r="G844" s="115">
        <f t="shared" si="207"/>
        <v>3993280.5000000009</v>
      </c>
      <c r="H844" s="116">
        <v>1</v>
      </c>
      <c r="I844" s="117">
        <f t="shared" si="206"/>
        <v>3993280.5000000009</v>
      </c>
    </row>
    <row r="845" spans="1:9" ht="16">
      <c r="A845" s="118"/>
      <c r="B845" s="119" t="str">
        <f>'RAB GIK UGM'!C833</f>
        <v>Patch Cord 24 Ports</v>
      </c>
      <c r="C845" s="120"/>
      <c r="D845" s="113">
        <f>'RAB GIK UGM'!E833</f>
        <v>1</v>
      </c>
      <c r="E845" s="113">
        <f>'RAB GIK UGM'!F833</f>
        <v>5123607.5</v>
      </c>
      <c r="F845" s="121">
        <v>0.11</v>
      </c>
      <c r="G845" s="115">
        <f t="shared" si="207"/>
        <v>5687204.3250000002</v>
      </c>
      <c r="H845" s="116">
        <v>1</v>
      </c>
      <c r="I845" s="117">
        <f t="shared" si="206"/>
        <v>5687204.3250000002</v>
      </c>
    </row>
    <row r="846" spans="1:9" ht="16">
      <c r="A846" s="118"/>
      <c r="B846" s="119" t="str">
        <f>'RAB GIK UGM'!C834</f>
        <v>Modul SFP</v>
      </c>
      <c r="C846" s="120"/>
      <c r="D846" s="113">
        <f>'RAB GIK UGM'!E834</f>
        <v>2</v>
      </c>
      <c r="E846" s="113">
        <f>'RAB GIK UGM'!F834</f>
        <v>3481500.0000000005</v>
      </c>
      <c r="F846" s="121">
        <v>0.11</v>
      </c>
      <c r="G846" s="115">
        <f t="shared" si="207"/>
        <v>7728930.0000000019</v>
      </c>
      <c r="H846" s="116">
        <v>1</v>
      </c>
      <c r="I846" s="117">
        <f t="shared" si="206"/>
        <v>7728930.0000000019</v>
      </c>
    </row>
    <row r="847" spans="1:9" ht="16">
      <c r="A847" s="118"/>
      <c r="B847" s="119" t="str">
        <f>'RAB GIK UGM'!C835</f>
        <v>Wall Mounted Rack</v>
      </c>
      <c r="C847" s="120"/>
      <c r="D847" s="113">
        <f>'RAB GIK UGM'!E835</f>
        <v>1</v>
      </c>
      <c r="E847" s="113">
        <f>'RAB GIK UGM'!F835</f>
        <v>4351875</v>
      </c>
      <c r="F847" s="121">
        <v>0.11</v>
      </c>
      <c r="G847" s="115">
        <f t="shared" si="207"/>
        <v>4830581.25</v>
      </c>
      <c r="H847" s="116">
        <v>1</v>
      </c>
      <c r="I847" s="117">
        <f t="shared" si="206"/>
        <v>4830581.25</v>
      </c>
    </row>
    <row r="848" spans="1:9" ht="16">
      <c r="A848" s="118"/>
      <c r="B848" s="119" t="str">
        <f>'RAB GIK UGM'!C836</f>
        <v>Peralatan Sentral CCTV</v>
      </c>
      <c r="C848" s="120"/>
      <c r="D848" s="113">
        <f>'RAB GIK UGM'!E836</f>
        <v>0</v>
      </c>
      <c r="E848" s="113">
        <f>'RAB GIK UGM'!F836</f>
        <v>0</v>
      </c>
      <c r="F848" s="121"/>
      <c r="G848" s="115"/>
      <c r="H848" s="116"/>
      <c r="I848" s="117">
        <f t="shared" ref="I848:I862" si="208">G848*H848</f>
        <v>0</v>
      </c>
    </row>
    <row r="849" spans="1:9" ht="16">
      <c r="A849" s="118"/>
      <c r="B849" s="119" t="str">
        <f>'RAB GIK UGM'!C837</f>
        <v>NVR Card Kap. 32 Channel</v>
      </c>
      <c r="C849" s="120"/>
      <c r="D849" s="113">
        <f>'RAB GIK UGM'!E837</f>
        <v>1</v>
      </c>
      <c r="E849" s="113">
        <f>'RAB GIK UGM'!F837</f>
        <v>27601970</v>
      </c>
      <c r="F849" s="121">
        <v>0.11</v>
      </c>
      <c r="G849" s="115">
        <f t="shared" ref="G849:G862" si="209">D849*E849*(1+F849)</f>
        <v>30638186.700000003</v>
      </c>
      <c r="H849" s="116">
        <v>1</v>
      </c>
      <c r="I849" s="117">
        <f t="shared" si="208"/>
        <v>30638186.700000003</v>
      </c>
    </row>
    <row r="850" spans="1:9" ht="16">
      <c r="A850" s="118"/>
      <c r="B850" s="119" t="str">
        <f>'RAB GIK UGM'!C838</f>
        <v>Instalasi Power NVR &amp; Monitor CCTV.</v>
      </c>
      <c r="C850" s="120"/>
      <c r="D850" s="113">
        <f>'RAB GIK UGM'!E838</f>
        <v>1</v>
      </c>
      <c r="E850" s="113">
        <f>'RAB GIK UGM'!F838</f>
        <v>742720.00000000012</v>
      </c>
      <c r="F850" s="121">
        <v>0.11</v>
      </c>
      <c r="G850" s="115">
        <f t="shared" si="209"/>
        <v>824419.20000000019</v>
      </c>
      <c r="H850" s="116">
        <v>1</v>
      </c>
      <c r="I850" s="117">
        <f t="shared" si="208"/>
        <v>824419.20000000019</v>
      </c>
    </row>
    <row r="851" spans="1:9" ht="16">
      <c r="A851" s="118"/>
      <c r="B851" s="119" t="str">
        <f>'RAB GIK UGM'!C839</f>
        <v>TV Monitor LED 42 inch</v>
      </c>
      <c r="C851" s="120"/>
      <c r="D851" s="113">
        <f>'RAB GIK UGM'!E839</f>
        <v>1</v>
      </c>
      <c r="E851" s="113">
        <f>'RAB GIK UGM'!F839</f>
        <v>4642000</v>
      </c>
      <c r="F851" s="121">
        <v>0.11</v>
      </c>
      <c r="G851" s="115">
        <f t="shared" si="209"/>
        <v>5152620</v>
      </c>
      <c r="H851" s="116">
        <v>1</v>
      </c>
      <c r="I851" s="117">
        <f t="shared" si="208"/>
        <v>5152620</v>
      </c>
    </row>
    <row r="852" spans="1:9" ht="16">
      <c r="A852" s="118"/>
      <c r="B852" s="119" t="str">
        <f>'RAB GIK UGM'!C840</f>
        <v>Instalasi Switch Utama CCTV ke Server Data di Gedung Ex BNI dengan kabel FO 4 Core</v>
      </c>
      <c r="C852" s="120"/>
      <c r="D852" s="113">
        <f>'RAB GIK UGM'!E840</f>
        <v>182</v>
      </c>
      <c r="E852" s="113">
        <f>'RAB GIK UGM'!F840</f>
        <v>64322</v>
      </c>
      <c r="F852" s="121">
        <v>0.11</v>
      </c>
      <c r="G852" s="115">
        <f t="shared" si="209"/>
        <v>12994330.440000001</v>
      </c>
      <c r="H852" s="116">
        <v>1</v>
      </c>
      <c r="I852" s="117">
        <f t="shared" si="208"/>
        <v>12994330.440000001</v>
      </c>
    </row>
    <row r="853" spans="1:9" ht="16">
      <c r="A853" s="118"/>
      <c r="B853" s="119" t="str">
        <f>'RAB GIK UGM'!C841</f>
        <v>Peralatan Data Center</v>
      </c>
      <c r="C853" s="120"/>
      <c r="D853" s="113">
        <f>'RAB GIK UGM'!E841</f>
        <v>0</v>
      </c>
      <c r="E853" s="113">
        <f>'RAB GIK UGM'!F841</f>
        <v>0</v>
      </c>
      <c r="F853" s="121"/>
      <c r="G853" s="115"/>
      <c r="H853" s="116"/>
      <c r="I853" s="117">
        <f t="shared" si="208"/>
        <v>0</v>
      </c>
    </row>
    <row r="854" spans="1:9" ht="16">
      <c r="A854" s="118"/>
      <c r="B854" s="119" t="str">
        <f>'RAB GIK UGM'!C842</f>
        <v>Rack dan Cabling Data</v>
      </c>
      <c r="C854" s="120"/>
      <c r="D854" s="113">
        <f>'RAB GIK UGM'!E842</f>
        <v>10</v>
      </c>
      <c r="E854" s="113">
        <f>'RAB GIK UGM'!F842</f>
        <v>15109710.000000002</v>
      </c>
      <c r="F854" s="121">
        <v>0.11</v>
      </c>
      <c r="G854" s="115">
        <f t="shared" si="209"/>
        <v>167717781.00000006</v>
      </c>
      <c r="H854" s="116">
        <v>1</v>
      </c>
      <c r="I854" s="117">
        <f t="shared" si="208"/>
        <v>167717781.00000006</v>
      </c>
    </row>
    <row r="855" spans="1:9" ht="16">
      <c r="A855" s="118"/>
      <c r="B855" s="119" t="str">
        <f>'RAB GIK UGM'!C843</f>
        <v>Environment monitoring</v>
      </c>
      <c r="C855" s="120"/>
      <c r="D855" s="113">
        <f>'RAB GIK UGM'!E843</f>
        <v>1</v>
      </c>
      <c r="E855" s="113">
        <f>'RAB GIK UGM'!F843</f>
        <v>290125000</v>
      </c>
      <c r="F855" s="121">
        <v>0.11</v>
      </c>
      <c r="G855" s="115">
        <f t="shared" si="209"/>
        <v>322038750</v>
      </c>
      <c r="H855" s="116">
        <v>1</v>
      </c>
      <c r="I855" s="117">
        <f t="shared" si="208"/>
        <v>322038750</v>
      </c>
    </row>
    <row r="856" spans="1:9" ht="16">
      <c r="A856" s="118"/>
      <c r="B856" s="119" t="str">
        <f>'RAB GIK UGM'!C844</f>
        <v>C9300L-24T-4X-A Catalyst 9300L 24 P data, Network Essentials, 4x10G Uplink</v>
      </c>
      <c r="C856" s="120"/>
      <c r="D856" s="113">
        <f>'RAB GIK UGM'!E844</f>
        <v>10</v>
      </c>
      <c r="E856" s="113">
        <f>'RAB GIK UGM'!F844</f>
        <v>11024750</v>
      </c>
      <c r="F856" s="121">
        <v>0.11</v>
      </c>
      <c r="G856" s="115">
        <f t="shared" si="209"/>
        <v>122374725.00000001</v>
      </c>
      <c r="H856" s="116">
        <v>1</v>
      </c>
      <c r="I856" s="117">
        <f t="shared" si="208"/>
        <v>122374725.00000001</v>
      </c>
    </row>
    <row r="857" spans="1:9" ht="16">
      <c r="A857" s="118"/>
      <c r="B857" s="119" t="str">
        <f>'RAB GIK UGM'!C845</f>
        <v>SFP+ 10G</v>
      </c>
      <c r="C857" s="120"/>
      <c r="D857" s="113">
        <f>'RAB GIK UGM'!E845</f>
        <v>68</v>
      </c>
      <c r="E857" s="113">
        <f>'RAB GIK UGM'!F845</f>
        <v>6382750.0000000009</v>
      </c>
      <c r="F857" s="121">
        <v>0.11</v>
      </c>
      <c r="G857" s="115">
        <f t="shared" si="209"/>
        <v>481769970.00000012</v>
      </c>
      <c r="H857" s="116">
        <v>1</v>
      </c>
      <c r="I857" s="117">
        <f t="shared" si="208"/>
        <v>481769970.00000012</v>
      </c>
    </row>
    <row r="858" spans="1:9" ht="16">
      <c r="A858" s="118"/>
      <c r="B858" s="119" t="str">
        <f>'RAB GIK UGM'!C846</f>
        <v>Patchcord Fiber optik</v>
      </c>
      <c r="C858" s="120"/>
      <c r="D858" s="113">
        <f>'RAB GIK UGM'!E846</f>
        <v>68</v>
      </c>
      <c r="E858" s="113">
        <f>'RAB GIK UGM'!F846</f>
        <v>3481500.0000000005</v>
      </c>
      <c r="F858" s="121">
        <v>0.11</v>
      </c>
      <c r="G858" s="115">
        <f t="shared" si="209"/>
        <v>262783620.00000006</v>
      </c>
      <c r="H858" s="116">
        <v>1</v>
      </c>
      <c r="I858" s="117">
        <f t="shared" si="208"/>
        <v>262783620.00000006</v>
      </c>
    </row>
    <row r="859" spans="1:9" ht="16">
      <c r="A859" s="118"/>
      <c r="B859" s="119" t="str">
        <f>'RAB GIK UGM'!C847</f>
        <v>Server VM 2 x 64 Core</v>
      </c>
      <c r="C859" s="120"/>
      <c r="D859" s="113">
        <f>'RAB GIK UGM'!E847</f>
        <v>9</v>
      </c>
      <c r="E859" s="113">
        <f>'RAB GIK UGM'!F847</f>
        <v>17697625</v>
      </c>
      <c r="F859" s="121">
        <v>0.11</v>
      </c>
      <c r="G859" s="115">
        <f t="shared" si="209"/>
        <v>176799273.75000003</v>
      </c>
      <c r="H859" s="116">
        <v>1</v>
      </c>
      <c r="I859" s="117">
        <f t="shared" si="208"/>
        <v>176799273.75000003</v>
      </c>
    </row>
    <row r="860" spans="1:9" ht="16">
      <c r="A860" s="118"/>
      <c r="B860" s="119" t="str">
        <f>'RAB GIK UGM'!C848</f>
        <v>Data Node Server Big Data</v>
      </c>
      <c r="C860" s="120"/>
      <c r="D860" s="113">
        <f>'RAB GIK UGM'!E848</f>
        <v>3</v>
      </c>
      <c r="E860" s="113">
        <f>'RAB GIK UGM'!F848</f>
        <v>490000000</v>
      </c>
      <c r="F860" s="121">
        <v>0.11</v>
      </c>
      <c r="G860" s="115">
        <f t="shared" si="209"/>
        <v>1631700000.0000002</v>
      </c>
      <c r="H860" s="116">
        <v>1</v>
      </c>
      <c r="I860" s="117">
        <f t="shared" si="208"/>
        <v>1631700000.0000002</v>
      </c>
    </row>
    <row r="861" spans="1:9" ht="16">
      <c r="A861" s="118"/>
      <c r="B861" s="119" t="str">
        <f>'RAB GIK UGM'!C849</f>
        <v>Server Storage 24 Tera QNAP TS-1273AU- RP-8G + 2 TB x 12</v>
      </c>
      <c r="C861" s="120"/>
      <c r="D861" s="113">
        <f>'RAB GIK UGM'!E849</f>
        <v>12</v>
      </c>
      <c r="E861" s="113">
        <f>'RAB GIK UGM'!F849</f>
        <v>93130125.000000015</v>
      </c>
      <c r="F861" s="121">
        <v>0.11</v>
      </c>
      <c r="G861" s="115">
        <f t="shared" si="209"/>
        <v>1240493265.0000005</v>
      </c>
      <c r="H861" s="116">
        <v>1</v>
      </c>
      <c r="I861" s="117">
        <f t="shared" si="208"/>
        <v>1240493265.0000005</v>
      </c>
    </row>
    <row r="862" spans="1:9" ht="16">
      <c r="A862" s="118"/>
      <c r="B862" s="119" t="str">
        <f>'RAB GIK UGM'!C850</f>
        <v>OTB</v>
      </c>
      <c r="C862" s="120"/>
      <c r="D862" s="113">
        <f>'RAB GIK UGM'!E850</f>
        <v>68</v>
      </c>
      <c r="E862" s="113">
        <f>'RAB GIK UGM'!F850</f>
        <v>4061750.0000000005</v>
      </c>
      <c r="F862" s="121">
        <v>0.11</v>
      </c>
      <c r="G862" s="115">
        <f t="shared" si="209"/>
        <v>306580890.00000012</v>
      </c>
      <c r="H862" s="116">
        <v>1</v>
      </c>
      <c r="I862" s="117">
        <f t="shared" si="208"/>
        <v>306580890.00000012</v>
      </c>
    </row>
    <row r="863" spans="1:9" ht="16">
      <c r="A863" s="118"/>
      <c r="B863" s="119" t="str">
        <f>'RAB GIK UGM'!C851</f>
        <v>SPECIAL LIGHTING DAN PROFESSIONAL SOUND SYSTEM</v>
      </c>
      <c r="C863" s="120"/>
      <c r="D863" s="113">
        <f>'RAB GIK UGM'!E851</f>
        <v>0</v>
      </c>
      <c r="E863" s="113">
        <f>'RAB GIK UGM'!F851</f>
        <v>0</v>
      </c>
      <c r="F863" s="121"/>
      <c r="G863" s="115"/>
      <c r="H863" s="116"/>
      <c r="I863" s="117"/>
    </row>
    <row r="864" spans="1:9" ht="16">
      <c r="A864" s="118"/>
      <c r="B864" s="119" t="str">
        <f>'RAB GIK UGM'!C852</f>
        <v>SPECIAL LIGHTING SPORT HALL</v>
      </c>
      <c r="C864" s="120"/>
      <c r="D864" s="113">
        <f>'RAB GIK UGM'!E852</f>
        <v>0</v>
      </c>
      <c r="E864" s="113">
        <f>'RAB GIK UGM'!F852</f>
        <v>0</v>
      </c>
      <c r="F864" s="121"/>
      <c r="G864" s="115"/>
      <c r="H864" s="116"/>
      <c r="I864" s="117">
        <f t="shared" ref="I864:I869" si="210">G864*H864</f>
        <v>0</v>
      </c>
    </row>
    <row r="865" spans="1:9" ht="16">
      <c r="A865" s="118"/>
      <c r="B865" s="119" t="str">
        <f>'RAB GIK UGM'!C853</f>
        <v>Sport Lighting Inspire 480w</v>
      </c>
      <c r="C865" s="120"/>
      <c r="D865" s="113">
        <f>'RAB GIK UGM'!E853</f>
        <v>0</v>
      </c>
      <c r="E865" s="113">
        <f>'RAB GIK UGM'!F853</f>
        <v>0</v>
      </c>
      <c r="F865" s="121"/>
      <c r="G865" s="115"/>
      <c r="H865" s="116"/>
      <c r="I865" s="117">
        <f t="shared" si="210"/>
        <v>0</v>
      </c>
    </row>
    <row r="866" spans="1:9" ht="16">
      <c r="A866" s="118"/>
      <c r="B866" s="119" t="str">
        <f>'RAB GIK UGM'!C854</f>
        <v>Lampu LED 24500 lumen 5000K 245W</v>
      </c>
      <c r="C866" s="120"/>
      <c r="D866" s="113">
        <f>'RAB GIK UGM'!E854</f>
        <v>172</v>
      </c>
      <c r="E866" s="113">
        <f>'RAB GIK UGM'!F854</f>
        <v>5000000</v>
      </c>
      <c r="F866" s="121">
        <v>0.11</v>
      </c>
      <c r="G866" s="115">
        <f t="shared" ref="G866:G869" si="211">D866*E866*(1+F866)</f>
        <v>954600000.00000012</v>
      </c>
      <c r="H866" s="116">
        <v>1</v>
      </c>
      <c r="I866" s="117">
        <f t="shared" si="210"/>
        <v>954600000.00000012</v>
      </c>
    </row>
    <row r="867" spans="1:9" ht="16">
      <c r="A867" s="118"/>
      <c r="B867" s="119" t="str">
        <f>'RAB GIK UGM'!C855</f>
        <v>Lampu LED 40800 lumen 5000K 310W</v>
      </c>
      <c r="C867" s="120"/>
      <c r="D867" s="113">
        <f>'RAB GIK UGM'!E855</f>
        <v>50</v>
      </c>
      <c r="E867" s="113">
        <f>'RAB GIK UGM'!F855</f>
        <v>7000000</v>
      </c>
      <c r="F867" s="121">
        <v>0.11</v>
      </c>
      <c r="G867" s="115">
        <f t="shared" si="211"/>
        <v>388500000.00000006</v>
      </c>
      <c r="H867" s="116">
        <v>1</v>
      </c>
      <c r="I867" s="117">
        <f t="shared" si="210"/>
        <v>388500000.00000006</v>
      </c>
    </row>
    <row r="868" spans="1:9" ht="16">
      <c r="A868" s="118"/>
      <c r="B868" s="119" t="str">
        <f>'RAB GIK UGM'!C856</f>
        <v>Lampu LED 67200 lumen 5000K 640W</v>
      </c>
      <c r="C868" s="120"/>
      <c r="D868" s="113">
        <f>'RAB GIK UGM'!E856</f>
        <v>22</v>
      </c>
      <c r="E868" s="113">
        <f>'RAB GIK UGM'!F856</f>
        <v>10000000</v>
      </c>
      <c r="F868" s="121">
        <v>0.11</v>
      </c>
      <c r="G868" s="115">
        <f t="shared" si="211"/>
        <v>244200000.00000003</v>
      </c>
      <c r="H868" s="116">
        <v>1</v>
      </c>
      <c r="I868" s="117">
        <f t="shared" si="210"/>
        <v>244200000.00000003</v>
      </c>
    </row>
    <row r="869" spans="1:9" ht="16">
      <c r="A869" s="118"/>
      <c r="B869" s="119" t="str">
        <f>'RAB GIK UGM'!C857</f>
        <v>Instalasi Penerangan Kabel NYY 3 x 2,5 mm2 dalam Konduit High Impact 20 mm</v>
      </c>
      <c r="C869" s="120"/>
      <c r="D869" s="113">
        <f>'RAB GIK UGM'!E857</f>
        <v>244</v>
      </c>
      <c r="E869" s="113">
        <f>'RAB GIK UGM'!F857</f>
        <v>369077</v>
      </c>
      <c r="F869" s="121">
        <v>0.11</v>
      </c>
      <c r="G869" s="115">
        <f t="shared" si="211"/>
        <v>99960814.680000007</v>
      </c>
      <c r="H869" s="116">
        <v>1</v>
      </c>
      <c r="I869" s="117">
        <f t="shared" si="210"/>
        <v>99960814.680000007</v>
      </c>
    </row>
    <row r="870" spans="1:9" ht="16">
      <c r="A870" s="118"/>
      <c r="B870" s="119" t="str">
        <f>'RAB GIK UGM'!C858</f>
        <v>OTHERS</v>
      </c>
      <c r="C870" s="120"/>
      <c r="D870" s="113">
        <f>'RAB GIK UGM'!E858</f>
        <v>0</v>
      </c>
      <c r="E870" s="113">
        <f>'RAB GIK UGM'!F858</f>
        <v>0</v>
      </c>
      <c r="F870" s="121"/>
      <c r="G870" s="115"/>
      <c r="H870" s="116"/>
      <c r="I870" s="117"/>
    </row>
    <row r="871" spans="1:9" ht="16">
      <c r="A871" s="118"/>
      <c r="B871" s="119" t="str">
        <f>'RAB GIK UGM'!C859</f>
        <v>Art net System</v>
      </c>
      <c r="C871" s="120"/>
      <c r="D871" s="113">
        <f>'RAB GIK UGM'!E859</f>
        <v>2</v>
      </c>
      <c r="E871" s="113">
        <f>'RAB GIK UGM'!F859</f>
        <v>40000000</v>
      </c>
      <c r="F871" s="121">
        <v>0.11</v>
      </c>
      <c r="G871" s="115">
        <f t="shared" ref="G871:G876" si="212">D871*E871*(1+F871)</f>
        <v>88800000.000000015</v>
      </c>
      <c r="H871" s="116">
        <v>1</v>
      </c>
      <c r="I871" s="117">
        <f t="shared" ref="I871:I876" si="213">G871*H871</f>
        <v>88800000.000000015</v>
      </c>
    </row>
    <row r="872" spans="1:9" ht="16">
      <c r="A872" s="118"/>
      <c r="B872" s="119" t="str">
        <f>'RAB GIK UGM'!C860</f>
        <v>DMx Splitter</v>
      </c>
      <c r="C872" s="120"/>
      <c r="D872" s="113">
        <f>'RAB GIK UGM'!E860</f>
        <v>4</v>
      </c>
      <c r="E872" s="113">
        <f>'RAB GIK UGM'!F860</f>
        <v>8000000</v>
      </c>
      <c r="F872" s="121">
        <v>0.11</v>
      </c>
      <c r="G872" s="115">
        <f t="shared" si="212"/>
        <v>35520000</v>
      </c>
      <c r="H872" s="116">
        <v>1</v>
      </c>
      <c r="I872" s="117">
        <f t="shared" si="213"/>
        <v>35520000</v>
      </c>
    </row>
    <row r="873" spans="1:9" ht="16">
      <c r="A873" s="118"/>
      <c r="B873" s="119" t="str">
        <f>'RAB GIK UGM'!C861</f>
        <v>Cable link</v>
      </c>
      <c r="C873" s="120"/>
      <c r="D873" s="113">
        <f>'RAB GIK UGM'!E861</f>
        <v>1</v>
      </c>
      <c r="E873" s="113">
        <f>'RAB GIK UGM'!F861</f>
        <v>18000000</v>
      </c>
      <c r="F873" s="121">
        <v>0.11</v>
      </c>
      <c r="G873" s="115">
        <f t="shared" si="212"/>
        <v>19980000</v>
      </c>
      <c r="H873" s="116">
        <v>1</v>
      </c>
      <c r="I873" s="117">
        <f t="shared" si="213"/>
        <v>19980000</v>
      </c>
    </row>
    <row r="874" spans="1:9" ht="16">
      <c r="A874" s="118"/>
      <c r="B874" s="119" t="str">
        <f>'RAB GIK UGM'!C862</f>
        <v>Cable network</v>
      </c>
      <c r="C874" s="120"/>
      <c r="D874" s="113">
        <f>'RAB GIK UGM'!E862</f>
        <v>1</v>
      </c>
      <c r="E874" s="113">
        <f>'RAB GIK UGM'!F862</f>
        <v>12000000</v>
      </c>
      <c r="F874" s="121">
        <v>0.11</v>
      </c>
      <c r="G874" s="115">
        <f t="shared" si="212"/>
        <v>13320000.000000002</v>
      </c>
      <c r="H874" s="116">
        <v>1</v>
      </c>
      <c r="I874" s="117">
        <f t="shared" si="213"/>
        <v>13320000.000000002</v>
      </c>
    </row>
    <row r="875" spans="1:9" ht="16">
      <c r="A875" s="118"/>
      <c r="B875" s="119" t="str">
        <f>'RAB GIK UGM'!C863</f>
        <v>Panel and power Distributor</v>
      </c>
      <c r="C875" s="120"/>
      <c r="D875" s="113">
        <f>'RAB GIK UGM'!E863</f>
        <v>1</v>
      </c>
      <c r="E875" s="113">
        <f>'RAB GIK UGM'!F863</f>
        <v>11000000</v>
      </c>
      <c r="F875" s="121">
        <v>0.11</v>
      </c>
      <c r="G875" s="115">
        <f t="shared" si="212"/>
        <v>12210000.000000002</v>
      </c>
      <c r="H875" s="116">
        <v>1</v>
      </c>
      <c r="I875" s="117">
        <f t="shared" si="213"/>
        <v>12210000.000000002</v>
      </c>
    </row>
    <row r="876" spans="1:9" ht="16">
      <c r="A876" s="118"/>
      <c r="B876" s="119" t="str">
        <f>'RAB GIK UGM'!C864</f>
        <v>Cable power</v>
      </c>
      <c r="C876" s="120"/>
      <c r="D876" s="113">
        <f>'RAB GIK UGM'!E864</f>
        <v>1</v>
      </c>
      <c r="E876" s="113">
        <f>'RAB GIK UGM'!F864</f>
        <v>11000000</v>
      </c>
      <c r="F876" s="121">
        <v>0.11</v>
      </c>
      <c r="G876" s="115">
        <f t="shared" si="212"/>
        <v>12210000.000000002</v>
      </c>
      <c r="H876" s="116">
        <v>1</v>
      </c>
      <c r="I876" s="117">
        <f t="shared" si="213"/>
        <v>12210000.000000002</v>
      </c>
    </row>
    <row r="877" spans="1:9" ht="16">
      <c r="A877" s="118"/>
      <c r="B877" s="119" t="str">
        <f>'RAB GIK UGM'!C865</f>
        <v>SOUND SYSTEM AUDITORIUM BESAR</v>
      </c>
      <c r="C877" s="120"/>
      <c r="D877" s="113">
        <f>'RAB GIK UGM'!E865</f>
        <v>0</v>
      </c>
      <c r="E877" s="113">
        <f>'RAB GIK UGM'!F865</f>
        <v>0</v>
      </c>
      <c r="F877" s="121"/>
      <c r="G877" s="115"/>
      <c r="H877" s="116"/>
      <c r="I877" s="117">
        <f t="shared" ref="I877:I898" si="214">G877*H877</f>
        <v>0</v>
      </c>
    </row>
    <row r="878" spans="1:9" ht="16">
      <c r="A878" s="118"/>
      <c r="B878" s="119" t="str">
        <f>'RAB GIK UGM'!C866</f>
        <v>Speaker Line Array 3way 16 Ohm</v>
      </c>
      <c r="C878" s="120"/>
      <c r="D878" s="113">
        <f>'RAB GIK UGM'!E866</f>
        <v>22</v>
      </c>
      <c r="E878" s="113">
        <f>'RAB GIK UGM'!F866</f>
        <v>15750000</v>
      </c>
      <c r="F878" s="121">
        <v>0.11</v>
      </c>
      <c r="G878" s="115">
        <f t="shared" ref="G878:G898" si="215">D878*E878*(1+F878)</f>
        <v>384615000.00000006</v>
      </c>
      <c r="H878" s="116">
        <v>1</v>
      </c>
      <c r="I878" s="117">
        <f t="shared" si="214"/>
        <v>384615000.00000006</v>
      </c>
    </row>
    <row r="879" spans="1:9" ht="16">
      <c r="A879" s="118"/>
      <c r="B879" s="119" t="str">
        <f>'RAB GIK UGM'!C867</f>
        <v>Speaker Sub Woofer 21 4 Ohm</v>
      </c>
      <c r="C879" s="120"/>
      <c r="D879" s="113">
        <f>'RAB GIK UGM'!E867</f>
        <v>8</v>
      </c>
      <c r="E879" s="113">
        <f>'RAB GIK UGM'!F867</f>
        <v>38550000</v>
      </c>
      <c r="F879" s="121">
        <v>0.11</v>
      </c>
      <c r="G879" s="115">
        <f t="shared" si="215"/>
        <v>342324000.00000006</v>
      </c>
      <c r="H879" s="116">
        <v>1</v>
      </c>
      <c r="I879" s="117">
        <f t="shared" si="214"/>
        <v>342324000.00000006</v>
      </c>
    </row>
    <row r="880" spans="1:9" ht="16">
      <c r="A880" s="118"/>
      <c r="B880" s="119" t="str">
        <f>'RAB GIK UGM'!C868</f>
        <v>Power Amplifier Kelas D 4chanel 2000watt</v>
      </c>
      <c r="C880" s="120"/>
      <c r="D880" s="113">
        <f>'RAB GIK UGM'!E868</f>
        <v>4</v>
      </c>
      <c r="E880" s="113">
        <f>'RAB GIK UGM'!F868</f>
        <v>17763940</v>
      </c>
      <c r="F880" s="121">
        <v>0.11</v>
      </c>
      <c r="G880" s="115">
        <f t="shared" si="215"/>
        <v>78871893.600000009</v>
      </c>
      <c r="H880" s="116">
        <v>1</v>
      </c>
      <c r="I880" s="117">
        <f t="shared" si="214"/>
        <v>78871893.600000009</v>
      </c>
    </row>
    <row r="881" spans="1:9" ht="16">
      <c r="A881" s="118"/>
      <c r="B881" s="119" t="str">
        <f>'RAB GIK UGM'!C869</f>
        <v>Power Amplifier Kelas D 4chanel 3000watt</v>
      </c>
      <c r="C881" s="120"/>
      <c r="D881" s="113">
        <f>'RAB GIK UGM'!E869</f>
        <v>4</v>
      </c>
      <c r="E881" s="113">
        <f>'RAB GIK UGM'!F869</f>
        <v>23693512</v>
      </c>
      <c r="F881" s="121">
        <v>0.11</v>
      </c>
      <c r="G881" s="115">
        <f t="shared" si="215"/>
        <v>105199193.28000002</v>
      </c>
      <c r="H881" s="116">
        <v>1</v>
      </c>
      <c r="I881" s="117">
        <f t="shared" si="214"/>
        <v>105199193.28000002</v>
      </c>
    </row>
    <row r="882" spans="1:9" ht="16">
      <c r="A882" s="118"/>
      <c r="B882" s="119" t="str">
        <f>'RAB GIK UGM'!C870</f>
        <v>Speaker Aktif 2way 12</v>
      </c>
      <c r="C882" s="120"/>
      <c r="D882" s="113">
        <f>'RAB GIK UGM'!E870</f>
        <v>4</v>
      </c>
      <c r="E882" s="113">
        <f>'RAB GIK UGM'!F870</f>
        <v>10500000</v>
      </c>
      <c r="F882" s="121">
        <v>0.11</v>
      </c>
      <c r="G882" s="115">
        <f t="shared" si="215"/>
        <v>46620000.000000007</v>
      </c>
      <c r="H882" s="116">
        <v>1</v>
      </c>
      <c r="I882" s="117">
        <f t="shared" si="214"/>
        <v>46620000.000000007</v>
      </c>
    </row>
    <row r="883" spans="1:9" ht="16">
      <c r="A883" s="118"/>
      <c r="B883" s="119" t="str">
        <f>'RAB GIK UGM'!C871</f>
        <v>eMo LV1 64 st channels mixer</v>
      </c>
      <c r="C883" s="120"/>
      <c r="D883" s="113">
        <f>'RAB GIK UGM'!E871</f>
        <v>1</v>
      </c>
      <c r="E883" s="113">
        <f>'RAB GIK UGM'!F871</f>
        <v>415000000</v>
      </c>
      <c r="F883" s="121">
        <v>0.11</v>
      </c>
      <c r="G883" s="115">
        <f t="shared" si="215"/>
        <v>460650000.00000006</v>
      </c>
      <c r="H883" s="116">
        <v>1</v>
      </c>
      <c r="I883" s="117">
        <f t="shared" si="214"/>
        <v>460650000.00000006</v>
      </c>
    </row>
    <row r="884" spans="1:9" ht="16">
      <c r="A884" s="118"/>
      <c r="B884" s="119" t="str">
        <f>'RAB GIK UGM'!C872</f>
        <v>Waves qualified Host (2U Half rack).</v>
      </c>
      <c r="C884" s="120"/>
      <c r="D884" s="113">
        <f>'RAB GIK UGM'!E872</f>
        <v>1</v>
      </c>
      <c r="E884" s="113">
        <f>'RAB GIK UGM'!F872</f>
        <v>81500000</v>
      </c>
      <c r="F884" s="121">
        <v>0.11</v>
      </c>
      <c r="G884" s="115">
        <f t="shared" si="215"/>
        <v>90465000.000000015</v>
      </c>
      <c r="H884" s="116">
        <v>1</v>
      </c>
      <c r="I884" s="117">
        <f t="shared" si="214"/>
        <v>90465000.000000015</v>
      </c>
    </row>
    <row r="885" spans="1:9" ht="16">
      <c r="A885" s="118"/>
      <c r="B885" s="119" t="str">
        <f>'RAB GIK UGM'!C873</f>
        <v>Compatible SoundGrid Server 2U HalfRack Mount</v>
      </c>
      <c r="C885" s="120"/>
      <c r="D885" s="113">
        <f>'RAB GIK UGM'!E873</f>
        <v>1</v>
      </c>
      <c r="E885" s="113">
        <f>'RAB GIK UGM'!F873</f>
        <v>99000000</v>
      </c>
      <c r="F885" s="121">
        <v>0.11</v>
      </c>
      <c r="G885" s="115">
        <f t="shared" si="215"/>
        <v>109890000.00000001</v>
      </c>
      <c r="H885" s="116">
        <v>1</v>
      </c>
      <c r="I885" s="117">
        <f t="shared" si="214"/>
        <v>109890000.00000001</v>
      </c>
    </row>
    <row r="886" spans="1:9" ht="16">
      <c r="A886" s="118"/>
      <c r="B886" s="119" t="str">
        <f>'RAB GIK UGM'!C874</f>
        <v>32 mic XLR-in/16 analog XLR-out stagebox</v>
      </c>
      <c r="C886" s="120"/>
      <c r="D886" s="113">
        <f>'RAB GIK UGM'!E874</f>
        <v>2</v>
      </c>
      <c r="E886" s="113">
        <f>'RAB GIK UGM'!F874</f>
        <v>42800000</v>
      </c>
      <c r="F886" s="121">
        <v>0.11</v>
      </c>
      <c r="G886" s="115">
        <f t="shared" si="215"/>
        <v>95016000.000000015</v>
      </c>
      <c r="H886" s="116">
        <v>1</v>
      </c>
      <c r="I886" s="117">
        <f t="shared" si="214"/>
        <v>95016000.000000015</v>
      </c>
    </row>
    <row r="887" spans="1:9" ht="16">
      <c r="A887" s="118"/>
      <c r="B887" s="119" t="str">
        <f>'RAB GIK UGM'!C875</f>
        <v>8 mic XLR-in/4 analog XLR-out stagebox</v>
      </c>
      <c r="C887" s="120"/>
      <c r="D887" s="113">
        <f>'RAB GIK UGM'!E875</f>
        <v>1</v>
      </c>
      <c r="E887" s="113">
        <f>'RAB GIK UGM'!F875</f>
        <v>4900000</v>
      </c>
      <c r="F887" s="121">
        <v>0.11</v>
      </c>
      <c r="G887" s="115">
        <f t="shared" si="215"/>
        <v>5439000.0000000009</v>
      </c>
      <c r="H887" s="116">
        <v>1</v>
      </c>
      <c r="I887" s="117">
        <f t="shared" si="214"/>
        <v>5439000.0000000009</v>
      </c>
    </row>
    <row r="888" spans="1:9" ht="16">
      <c r="A888" s="118"/>
      <c r="B888" s="119" t="str">
        <f>'RAB GIK UGM'!C876</f>
        <v>Waves SG Qualified Switch 8 ports</v>
      </c>
      <c r="C888" s="120"/>
      <c r="D888" s="113">
        <f>'RAB GIK UGM'!E876</f>
        <v>2</v>
      </c>
      <c r="E888" s="113">
        <f>'RAB GIK UGM'!F876</f>
        <v>11500000</v>
      </c>
      <c r="F888" s="121">
        <v>0.11</v>
      </c>
      <c r="G888" s="115">
        <f t="shared" si="215"/>
        <v>25530000.000000004</v>
      </c>
      <c r="H888" s="116">
        <v>1</v>
      </c>
      <c r="I888" s="117">
        <f t="shared" si="214"/>
        <v>25530000.000000004</v>
      </c>
    </row>
    <row r="889" spans="1:9" ht="16">
      <c r="A889" s="118"/>
      <c r="B889" s="119" t="str">
        <f>'RAB GIK UGM'!C877</f>
        <v>Mounting case for touch screen console and IO</v>
      </c>
      <c r="C889" s="120"/>
      <c r="D889" s="113">
        <f>'RAB GIK UGM'!E877</f>
        <v>1</v>
      </c>
      <c r="E889" s="113">
        <f>'RAB GIK UGM'!F877</f>
        <v>99000000</v>
      </c>
      <c r="F889" s="121">
        <v>0.11</v>
      </c>
      <c r="G889" s="115">
        <f t="shared" si="215"/>
        <v>109890000.00000001</v>
      </c>
      <c r="H889" s="116">
        <v>1</v>
      </c>
      <c r="I889" s="117">
        <f t="shared" si="214"/>
        <v>109890000.00000001</v>
      </c>
    </row>
    <row r="890" spans="1:9" ht="16">
      <c r="A890" s="118"/>
      <c r="B890" s="119" t="str">
        <f>'RAB GIK UGM'!C878</f>
        <v>Monitor Touch Screen</v>
      </c>
      <c r="C890" s="120"/>
      <c r="D890" s="113">
        <f>'RAB GIK UGM'!E878</f>
        <v>2</v>
      </c>
      <c r="E890" s="113">
        <f>'RAB GIK UGM'!F878</f>
        <v>43000000</v>
      </c>
      <c r="F890" s="121">
        <v>0.11</v>
      </c>
      <c r="G890" s="115">
        <f t="shared" si="215"/>
        <v>95460000.000000015</v>
      </c>
      <c r="H890" s="116">
        <v>1</v>
      </c>
      <c r="I890" s="117">
        <f t="shared" si="214"/>
        <v>95460000.000000015</v>
      </c>
    </row>
    <row r="891" spans="1:9" ht="16">
      <c r="A891" s="118"/>
      <c r="B891" s="119" t="str">
        <f>'RAB GIK UGM'!C879</f>
        <v>Essentials plugins for mixing</v>
      </c>
      <c r="C891" s="120"/>
      <c r="D891" s="113">
        <f>'RAB GIK UGM'!E879</f>
        <v>1</v>
      </c>
      <c r="E891" s="113">
        <f>'RAB GIK UGM'!F879</f>
        <v>18855000</v>
      </c>
      <c r="F891" s="121">
        <v>0.11</v>
      </c>
      <c r="G891" s="115">
        <f t="shared" si="215"/>
        <v>20929050</v>
      </c>
      <c r="H891" s="116">
        <v>1</v>
      </c>
      <c r="I891" s="117">
        <f t="shared" si="214"/>
        <v>20929050</v>
      </c>
    </row>
    <row r="892" spans="1:9" ht="16">
      <c r="A892" s="118"/>
      <c r="B892" s="119" t="str">
        <f>'RAB GIK UGM'!C880</f>
        <v>Wifi Router</v>
      </c>
      <c r="C892" s="120"/>
      <c r="D892" s="113">
        <f>'RAB GIK UGM'!E880</f>
        <v>1</v>
      </c>
      <c r="E892" s="113">
        <f>'RAB GIK UGM'!F880</f>
        <v>81500000</v>
      </c>
      <c r="F892" s="121">
        <v>0.11</v>
      </c>
      <c r="G892" s="115">
        <f t="shared" si="215"/>
        <v>90465000.000000015</v>
      </c>
      <c r="H892" s="116">
        <v>1</v>
      </c>
      <c r="I892" s="117">
        <f t="shared" si="214"/>
        <v>90465000.000000015</v>
      </c>
    </row>
    <row r="893" spans="1:9" ht="16">
      <c r="A893" s="118"/>
      <c r="B893" s="119" t="str">
        <f>'RAB GIK UGM'!C881</f>
        <v>UPS SE1100</v>
      </c>
      <c r="C893" s="120"/>
      <c r="D893" s="113">
        <f>'RAB GIK UGM'!E881</f>
        <v>2</v>
      </c>
      <c r="E893" s="113">
        <f>'RAB GIK UGM'!F881</f>
        <v>8000000</v>
      </c>
      <c r="F893" s="121">
        <v>0.11</v>
      </c>
      <c r="G893" s="115">
        <f t="shared" si="215"/>
        <v>17760000</v>
      </c>
      <c r="H893" s="116">
        <v>1</v>
      </c>
      <c r="I893" s="117">
        <f t="shared" si="214"/>
        <v>17760000</v>
      </c>
    </row>
    <row r="894" spans="1:9" ht="16">
      <c r="A894" s="118"/>
      <c r="B894" s="119" t="str">
        <f>'RAB GIK UGM'!C882</f>
        <v>Case for Power Amp Microphone IEM</v>
      </c>
      <c r="C894" s="120"/>
      <c r="D894" s="113">
        <f>'RAB GIK UGM'!E882</f>
        <v>2</v>
      </c>
      <c r="E894" s="113">
        <f>'RAB GIK UGM'!F882</f>
        <v>65940000</v>
      </c>
      <c r="F894" s="121">
        <v>0.11</v>
      </c>
      <c r="G894" s="115">
        <f t="shared" si="215"/>
        <v>146386800</v>
      </c>
      <c r="H894" s="116">
        <v>1</v>
      </c>
      <c r="I894" s="117">
        <f t="shared" si="214"/>
        <v>146386800</v>
      </c>
    </row>
    <row r="895" spans="1:9" ht="16">
      <c r="A895" s="118"/>
      <c r="B895" s="119" t="str">
        <f>'RAB GIK UGM'!C883</f>
        <v>Bracket for frontfill speakers</v>
      </c>
      <c r="C895" s="120"/>
      <c r="D895" s="113">
        <f>'RAB GIK UGM'!E883</f>
        <v>4</v>
      </c>
      <c r="E895" s="113">
        <f>'RAB GIK UGM'!F883</f>
        <v>1850000</v>
      </c>
      <c r="F895" s="121">
        <v>0.11</v>
      </c>
      <c r="G895" s="115">
        <f t="shared" si="215"/>
        <v>8214000.0000000009</v>
      </c>
      <c r="H895" s="116">
        <v>1</v>
      </c>
      <c r="I895" s="117">
        <f t="shared" si="214"/>
        <v>8214000.0000000009</v>
      </c>
    </row>
    <row r="896" spans="1:9" ht="16">
      <c r="A896" s="118"/>
      <c r="B896" s="119" t="str">
        <f>'RAB GIK UGM'!C884</f>
        <v>Flying Bar - Mounting for Line Array</v>
      </c>
      <c r="C896" s="120"/>
      <c r="D896" s="113">
        <f>'RAB GIK UGM'!E884</f>
        <v>2</v>
      </c>
      <c r="E896" s="113">
        <f>'RAB GIK UGM'!F884</f>
        <v>6572000</v>
      </c>
      <c r="F896" s="121">
        <v>0.11</v>
      </c>
      <c r="G896" s="115">
        <f t="shared" si="215"/>
        <v>14589840.000000002</v>
      </c>
      <c r="H896" s="116">
        <v>1</v>
      </c>
      <c r="I896" s="117">
        <f t="shared" si="214"/>
        <v>14589840.000000002</v>
      </c>
    </row>
    <row r="897" spans="1:9" ht="16">
      <c r="A897" s="118"/>
      <c r="B897" s="119" t="str">
        <f>'RAB GIK UGM'!C885</f>
        <v>Cables Connectors &amp; Other Tools for Sound System</v>
      </c>
      <c r="C897" s="120"/>
      <c r="D897" s="113">
        <f>'RAB GIK UGM'!E885</f>
        <v>1</v>
      </c>
      <c r="E897" s="113">
        <f>'RAB GIK UGM'!F885</f>
        <v>18500000</v>
      </c>
      <c r="F897" s="121">
        <v>0.11</v>
      </c>
      <c r="G897" s="115">
        <f t="shared" si="215"/>
        <v>20535000</v>
      </c>
      <c r="H897" s="116">
        <v>1</v>
      </c>
      <c r="I897" s="117">
        <f t="shared" si="214"/>
        <v>20535000</v>
      </c>
    </row>
    <row r="898" spans="1:9" ht="16">
      <c r="A898" s="118"/>
      <c r="B898" s="119" t="str">
        <f>'RAB GIK UGM'!C886</f>
        <v>Cables Panels and Electricity equipment</v>
      </c>
      <c r="C898" s="120"/>
      <c r="D898" s="113">
        <f>'RAB GIK UGM'!E886</f>
        <v>1</v>
      </c>
      <c r="E898" s="113">
        <f>'RAB GIK UGM'!F886</f>
        <v>42000000</v>
      </c>
      <c r="F898" s="121">
        <v>0.11</v>
      </c>
      <c r="G898" s="115">
        <f t="shared" si="215"/>
        <v>46620000.000000007</v>
      </c>
      <c r="H898" s="116">
        <v>1</v>
      </c>
      <c r="I898" s="117">
        <f t="shared" si="214"/>
        <v>46620000.000000007</v>
      </c>
    </row>
    <row r="899" spans="1:9" ht="16">
      <c r="A899" s="118"/>
      <c r="B899" s="119" t="str">
        <f>'RAB GIK UGM'!C887</f>
        <v>Auditorium Equipment for Auditorium UGM</v>
      </c>
      <c r="C899" s="120"/>
      <c r="D899" s="113">
        <f>'RAB GIK UGM'!E887</f>
        <v>0</v>
      </c>
      <c r="E899" s="113">
        <f>'RAB GIK UGM'!F887</f>
        <v>0</v>
      </c>
      <c r="F899" s="121"/>
      <c r="G899" s="115"/>
      <c r="H899" s="116"/>
      <c r="I899" s="117">
        <f t="shared" ref="I899:I903" si="216">G899*H899</f>
        <v>0</v>
      </c>
    </row>
    <row r="900" spans="1:9" ht="16">
      <c r="A900" s="118"/>
      <c r="B900" s="119" t="str">
        <f>'RAB GIK UGM'!C888</f>
        <v>TRUSS CURTAIN (termasuk asesoris dan instalasi)</v>
      </c>
      <c r="C900" s="120"/>
      <c r="D900" s="113">
        <f>'RAB GIK UGM'!E888</f>
        <v>1</v>
      </c>
      <c r="E900" s="113">
        <f>'RAB GIK UGM'!F888</f>
        <v>573500000</v>
      </c>
      <c r="F900" s="121">
        <v>0.11</v>
      </c>
      <c r="G900" s="115">
        <f t="shared" ref="G900:G903" si="217">D900*E900*(1+F900)</f>
        <v>636585000</v>
      </c>
      <c r="H900" s="116">
        <v>1</v>
      </c>
      <c r="I900" s="117">
        <f t="shared" si="216"/>
        <v>636585000</v>
      </c>
    </row>
    <row r="901" spans="1:9" ht="16">
      <c r="A901" s="118"/>
      <c r="B901" s="119" t="str">
        <f>'RAB GIK UGM'!C889</f>
        <v>Movable Chain Hoist Control 8Ch (termasuk asesoris dan instalasi)</v>
      </c>
      <c r="C901" s="120"/>
      <c r="D901" s="113">
        <f>'RAB GIK UGM'!E889</f>
        <v>1</v>
      </c>
      <c r="E901" s="113">
        <f>'RAB GIK UGM'!F889</f>
        <v>453000000</v>
      </c>
      <c r="F901" s="121">
        <v>0.11</v>
      </c>
      <c r="G901" s="115">
        <f t="shared" si="217"/>
        <v>502830000.00000006</v>
      </c>
      <c r="H901" s="116">
        <v>1</v>
      </c>
      <c r="I901" s="117">
        <f t="shared" si="216"/>
        <v>502830000.00000006</v>
      </c>
    </row>
    <row r="902" spans="1:9" ht="16">
      <c r="A902" s="118"/>
      <c r="B902" s="119" t="str">
        <f>'RAB GIK UGM'!C890</f>
        <v>Movable Chain Master Hoist, 1000kg capacity (termasuk asesoris dan instalasi)</v>
      </c>
      <c r="C902" s="120"/>
      <c r="D902" s="113">
        <f>'RAB GIK UGM'!E890</f>
        <v>1</v>
      </c>
      <c r="E902" s="113">
        <f>'RAB GIK UGM'!F890</f>
        <v>125000000</v>
      </c>
      <c r="F902" s="121">
        <v>0.11</v>
      </c>
      <c r="G902" s="115">
        <f t="shared" si="217"/>
        <v>138750000</v>
      </c>
      <c r="H902" s="116">
        <v>1</v>
      </c>
      <c r="I902" s="117">
        <f t="shared" si="216"/>
        <v>138750000</v>
      </c>
    </row>
    <row r="903" spans="1:9" ht="16">
      <c r="A903" s="118"/>
      <c r="B903" s="119" t="str">
        <f>'RAB GIK UGM'!C891</f>
        <v>Showtex Stage drapes and house curtain (FABRIC) Main Curtain 800 cm x 850 cm Legs 240 cm x 850 cm Cyclorama 1400 cm x 850 m Cyc Legs 100 cm x 850 cm Cyc Border 1400 cm x 100 cm Blackdrop 1400 cm x 10 m Termasuk Asesoris, instalasi dan transportasi</v>
      </c>
      <c r="C903" s="120"/>
      <c r="D903" s="113">
        <f>'RAB GIK UGM'!E891</f>
        <v>1</v>
      </c>
      <c r="E903" s="113">
        <f>'RAB GIK UGM'!F891</f>
        <v>775000000</v>
      </c>
      <c r="F903" s="121">
        <v>0.11</v>
      </c>
      <c r="G903" s="115">
        <f t="shared" si="217"/>
        <v>860250000.00000012</v>
      </c>
      <c r="H903" s="116">
        <v>1</v>
      </c>
      <c r="I903" s="117">
        <f t="shared" si="216"/>
        <v>860250000.00000012</v>
      </c>
    </row>
    <row r="904" spans="1:9" ht="16">
      <c r="A904" s="118"/>
      <c r="B904" s="119" t="str">
        <f>'RAB GIK UGM'!C892</f>
        <v>STASIUN PENGISIAN KENDARAAN LISTRIK UMUM (SPKLU)</v>
      </c>
      <c r="C904" s="120"/>
      <c r="D904" s="113">
        <f>'RAB GIK UGM'!E892</f>
        <v>0</v>
      </c>
      <c r="E904" s="113">
        <f>'RAB GIK UGM'!F892</f>
        <v>0</v>
      </c>
      <c r="F904" s="121"/>
      <c r="G904" s="115"/>
      <c r="H904" s="116"/>
      <c r="I904" s="117"/>
    </row>
    <row r="905" spans="1:9" ht="16">
      <c r="A905" s="118"/>
      <c r="B905" s="119" t="str">
        <f>'RAB GIK UGM'!C893</f>
        <v>Pengadaan dan pemasangan stasiun pengisian kendaraan listrik umum (SPKLU) Motor 7 KW</v>
      </c>
      <c r="C905" s="120"/>
      <c r="D905" s="113">
        <f>'RAB GIK UGM'!E893</f>
        <v>9</v>
      </c>
      <c r="E905" s="113">
        <f>'RAB GIK UGM'!F893</f>
        <v>160000000</v>
      </c>
      <c r="F905" s="121">
        <v>0.11</v>
      </c>
      <c r="G905" s="115">
        <f t="shared" ref="G905:G908" si="218">D905*E905*(1+F905)</f>
        <v>1598400000.0000002</v>
      </c>
      <c r="H905" s="116">
        <v>1</v>
      </c>
      <c r="I905" s="117">
        <f t="shared" ref="I905:I908" si="219">G905*H905</f>
        <v>1598400000.0000002</v>
      </c>
    </row>
    <row r="906" spans="1:9" ht="16">
      <c r="A906" s="118"/>
      <c r="B906" s="119" t="str">
        <f>'RAB GIK UGM'!C894</f>
        <v>Pengadaan dan pemasangan stasiun pengisian kendaraan listrik umum (SPKLU) Mobil 60 KW</v>
      </c>
      <c r="C906" s="120"/>
      <c r="D906" s="113">
        <f>'RAB GIK UGM'!E894</f>
        <v>12</v>
      </c>
      <c r="E906" s="113">
        <f>'RAB GIK UGM'!F894</f>
        <v>1371428571.4285715</v>
      </c>
      <c r="F906" s="121">
        <v>0.11</v>
      </c>
      <c r="G906" s="115">
        <f t="shared" si="218"/>
        <v>18267428571.428574</v>
      </c>
      <c r="H906" s="116">
        <v>1</v>
      </c>
      <c r="I906" s="117">
        <f t="shared" si="219"/>
        <v>18267428571.428574</v>
      </c>
    </row>
    <row r="907" spans="1:9" ht="16">
      <c r="A907" s="118"/>
      <c r="B907" s="119" t="str">
        <f>'RAB GIK UGM'!C895</f>
        <v>Pemasangan kabel dari SDP 1.1 ke SPKLU NYY 4x35mm2 + NYY 1x16mm2 + BCC 16mm2</v>
      </c>
      <c r="C907" s="120"/>
      <c r="D907" s="113">
        <f>'RAB GIK UGM'!E895</f>
        <v>176.88</v>
      </c>
      <c r="E907" s="113">
        <f>'RAB GIK UGM'!F895</f>
        <v>671880</v>
      </c>
      <c r="F907" s="121">
        <v>0.11</v>
      </c>
      <c r="G907" s="115">
        <f t="shared" si="218"/>
        <v>131914769.184</v>
      </c>
      <c r="H907" s="116">
        <v>1</v>
      </c>
      <c r="I907" s="117">
        <f t="shared" si="219"/>
        <v>131914769.184</v>
      </c>
    </row>
    <row r="908" spans="1:9" ht="16">
      <c r="A908" s="118"/>
      <c r="B908" s="119" t="str">
        <f>'RAB GIK UGM'!C896</f>
        <v>Pemasangan kabel dari SDP BASEMENT ke SPKLU NYY 4x35mm2 + NYY 1x16mm2 + BCC 16mm2</v>
      </c>
      <c r="C908" s="120"/>
      <c r="D908" s="113">
        <f>'RAB GIK UGM'!E896</f>
        <v>258.33999999999997</v>
      </c>
      <c r="E908" s="113">
        <f>'RAB GIK UGM'!F896</f>
        <v>671880</v>
      </c>
      <c r="F908" s="121">
        <v>0.11</v>
      </c>
      <c r="G908" s="115">
        <f t="shared" si="218"/>
        <v>192666561.912</v>
      </c>
      <c r="H908" s="116">
        <v>1</v>
      </c>
      <c r="I908" s="117">
        <f t="shared" si="219"/>
        <v>192666561.912</v>
      </c>
    </row>
    <row r="909" spans="1:9" ht="16">
      <c r="A909" s="118"/>
      <c r="B909" s="119" t="str">
        <f>'RAB GIK UGM'!C897</f>
        <v>TV INTYERACTIVE RUANG KELAS ZONA C</v>
      </c>
      <c r="C909" s="120"/>
      <c r="D909" s="113">
        <f>'RAB GIK UGM'!E897</f>
        <v>0</v>
      </c>
      <c r="E909" s="113">
        <f>'RAB GIK UGM'!F897</f>
        <v>0</v>
      </c>
      <c r="F909" s="121"/>
      <c r="G909" s="115"/>
      <c r="H909" s="116"/>
      <c r="I909" s="117">
        <f t="shared" ref="I909:I919" si="220">G909*H909</f>
        <v>0</v>
      </c>
    </row>
    <row r="910" spans="1:9" ht="16">
      <c r="A910" s="118"/>
      <c r="B910" s="119" t="str">
        <f>'RAB GIK UGM'!C898</f>
        <v>TV Interactive IFPD V6 TRANSCEND 86 INCH + WINDOWS I5 OPS</v>
      </c>
      <c r="C910" s="120"/>
      <c r="D910" s="113">
        <f>'RAB GIK UGM'!E898</f>
        <v>20</v>
      </c>
      <c r="E910" s="113">
        <f>'RAB GIK UGM'!F898</f>
        <v>382500000</v>
      </c>
      <c r="F910" s="121">
        <v>0.11</v>
      </c>
      <c r="G910" s="115">
        <f t="shared" ref="G910:G919" si="221">D910*E910*(1+F910)</f>
        <v>8491500000.000001</v>
      </c>
      <c r="H910" s="116">
        <v>1</v>
      </c>
      <c r="I910" s="117">
        <f t="shared" si="220"/>
        <v>8491500000.000001</v>
      </c>
    </row>
    <row r="911" spans="1:9" ht="16">
      <c r="A911" s="118"/>
      <c r="B911" s="119" t="str">
        <f>'RAB GIK UGM'!C899</f>
        <v>PEKERJAAN VIDEOTRON</v>
      </c>
      <c r="C911" s="120"/>
      <c r="D911" s="113">
        <f>'RAB GIK UGM'!E899</f>
        <v>0</v>
      </c>
      <c r="E911" s="113">
        <f>'RAB GIK UGM'!F899</f>
        <v>0</v>
      </c>
      <c r="F911" s="121"/>
      <c r="G911" s="115"/>
      <c r="H911" s="116"/>
      <c r="I911" s="117">
        <f t="shared" si="220"/>
        <v>0</v>
      </c>
    </row>
    <row r="912" spans="1:9" ht="16">
      <c r="A912" s="118"/>
      <c r="B912" s="119" t="str">
        <f>'RAB GIK UGM'!C900</f>
        <v>Pemasangan Videotron Auditorium Besar ( 77,5 m2)</v>
      </c>
      <c r="C912" s="120"/>
      <c r="D912" s="113">
        <f>'RAB GIK UGM'!E900</f>
        <v>1</v>
      </c>
      <c r="E912" s="113">
        <f>'RAB GIK UGM'!F900</f>
        <v>4856692500.000001</v>
      </c>
      <c r="F912" s="121">
        <v>0.11</v>
      </c>
      <c r="G912" s="115">
        <f t="shared" si="221"/>
        <v>5390928675.0000019</v>
      </c>
      <c r="H912" s="116">
        <v>1</v>
      </c>
      <c r="I912" s="117">
        <f t="shared" si="220"/>
        <v>5390928675.0000019</v>
      </c>
    </row>
    <row r="913" spans="1:9" ht="16">
      <c r="A913" s="118"/>
      <c r="B913" s="119" t="str">
        <f>'RAB GIK UGM'!C901</f>
        <v>Pemasangan Videotron Auditorium Kecil ( 38,7 m2)</v>
      </c>
      <c r="C913" s="120"/>
      <c r="D913" s="113">
        <f>'RAB GIK UGM'!E901</f>
        <v>1</v>
      </c>
      <c r="E913" s="113">
        <f>'RAB GIK UGM'!F901</f>
        <v>2425212900.0000005</v>
      </c>
      <c r="F913" s="121">
        <v>0.11</v>
      </c>
      <c r="G913" s="115">
        <f t="shared" si="221"/>
        <v>2691986319.000001</v>
      </c>
      <c r="H913" s="116">
        <v>1</v>
      </c>
      <c r="I913" s="117">
        <f t="shared" si="220"/>
        <v>2691986319.000001</v>
      </c>
    </row>
    <row r="914" spans="1:9" ht="16">
      <c r="A914" s="118"/>
      <c r="B914" s="119" t="str">
        <f>'RAB GIK UGM'!C902</f>
        <v>Pemasangan Videotron Sport Hall ( 8,6 m2)</v>
      </c>
      <c r="C914" s="120"/>
      <c r="D914" s="113">
        <f>'RAB GIK UGM'!E902</f>
        <v>3</v>
      </c>
      <c r="E914" s="113">
        <f>'RAB GIK UGM'!F902</f>
        <v>538936200</v>
      </c>
      <c r="F914" s="121">
        <v>0.11</v>
      </c>
      <c r="G914" s="115">
        <f t="shared" si="221"/>
        <v>1794657546.0000002</v>
      </c>
      <c r="H914" s="116">
        <v>1</v>
      </c>
      <c r="I914" s="117">
        <f t="shared" si="220"/>
        <v>1794657546.0000002</v>
      </c>
    </row>
    <row r="915" spans="1:9" ht="16">
      <c r="A915" s="118"/>
      <c r="B915" s="119" t="str">
        <f>'RAB GIK UGM'!C903</f>
        <v>PEKERJAAN MEKANIKAL DAN PLAMBING</v>
      </c>
      <c r="C915" s="120"/>
      <c r="D915" s="113">
        <f>'RAB GIK UGM'!E903</f>
        <v>0</v>
      </c>
      <c r="E915" s="113">
        <f>'RAB GIK UGM'!F903</f>
        <v>0</v>
      </c>
      <c r="F915" s="121"/>
      <c r="G915" s="115"/>
      <c r="H915" s="116"/>
      <c r="I915" s="117">
        <f t="shared" si="220"/>
        <v>0</v>
      </c>
    </row>
    <row r="916" spans="1:9" ht="16">
      <c r="A916" s="118"/>
      <c r="B916" s="119" t="str">
        <f>'RAB GIK UGM'!C904</f>
        <v>DATA CENTER EKS BNI</v>
      </c>
      <c r="C916" s="120"/>
      <c r="D916" s="113">
        <f>'RAB GIK UGM'!E904</f>
        <v>0</v>
      </c>
      <c r="E916" s="113">
        <f>'RAB GIK UGM'!F904</f>
        <v>0</v>
      </c>
      <c r="F916" s="121"/>
      <c r="G916" s="115"/>
      <c r="H916" s="116"/>
      <c r="I916" s="117">
        <f t="shared" si="220"/>
        <v>0</v>
      </c>
    </row>
    <row r="917" spans="1:9" ht="16">
      <c r="A917" s="118"/>
      <c r="B917" s="119" t="str">
        <f>'RAB GIK UGM'!C905</f>
        <v>AC PRESISI</v>
      </c>
      <c r="C917" s="120"/>
      <c r="D917" s="113">
        <f>'RAB GIK UGM'!E905</f>
        <v>0</v>
      </c>
      <c r="E917" s="113">
        <f>'RAB GIK UGM'!F905</f>
        <v>0</v>
      </c>
      <c r="F917" s="121"/>
      <c r="G917" s="115"/>
      <c r="H917" s="116"/>
      <c r="I917" s="117">
        <f t="shared" si="220"/>
        <v>0</v>
      </c>
    </row>
    <row r="918" spans="1:9" ht="16">
      <c r="A918" s="118"/>
      <c r="B918" s="119" t="str">
        <f>'RAB GIK UGM'!C906</f>
        <v>PERLATAN UTAMA</v>
      </c>
      <c r="C918" s="120"/>
      <c r="D918" s="113">
        <f>'RAB GIK UGM'!E906</f>
        <v>0</v>
      </c>
      <c r="E918" s="113">
        <f>'RAB GIK UGM'!F906</f>
        <v>0</v>
      </c>
      <c r="F918" s="121"/>
      <c r="G918" s="115"/>
      <c r="H918" s="116"/>
      <c r="I918" s="117">
        <f t="shared" si="220"/>
        <v>0</v>
      </c>
    </row>
    <row r="919" spans="1:9" ht="16">
      <c r="A919" s="118"/>
      <c r="B919" s="119" t="str">
        <f>'RAB GIK UGM'!C907</f>
        <v>AC Presisi-Data Center 18HP lengkap dengan - AC Presisi Unit Indoor dan Outdoor (include media pre filter+housing (bulitin) - Control sequence - Include pemasangan,test partial (bektest, Flushing N2, Vacum, dll), mobilisasi dan demobilisasi - Dudukan Indoor AC - Dudukan outdoor AC - Bobokan dinding jalur duct &amp; pipa - Pengisian freon R 410 A 18 Hp - Drain pan 18 HP + Isolasi THK 8mm</v>
      </c>
      <c r="C919" s="120"/>
      <c r="D919" s="113">
        <f>'RAB GIK UGM'!E907</f>
        <v>7</v>
      </c>
      <c r="E919" s="113">
        <f>'RAB GIK UGM'!F907</f>
        <v>750000000</v>
      </c>
      <c r="F919" s="121">
        <v>0.11</v>
      </c>
      <c r="G919" s="115">
        <f t="shared" si="221"/>
        <v>5827500000.000001</v>
      </c>
      <c r="H919" s="116">
        <v>1</v>
      </c>
      <c r="I919" s="117">
        <f t="shared" si="220"/>
        <v>5827500000.000001</v>
      </c>
    </row>
    <row r="920" spans="1:9" ht="16">
      <c r="A920" s="118"/>
      <c r="B920" s="119" t="str">
        <f>'RAB GIK UGM'!C908</f>
        <v>INSTALASI PEMIPAAN</v>
      </c>
      <c r="C920" s="120"/>
      <c r="D920" s="113">
        <f>'RAB GIK UGM'!E908</f>
        <v>0</v>
      </c>
      <c r="E920" s="113">
        <f>'RAB GIK UGM'!F908</f>
        <v>0</v>
      </c>
      <c r="F920" s="121"/>
      <c r="G920" s="115"/>
      <c r="H920" s="116"/>
      <c r="I920" s="117"/>
    </row>
    <row r="921" spans="1:9" ht="16">
      <c r="A921" s="118"/>
      <c r="B921" s="119" t="str">
        <f>'RAB GIK UGM'!C909</f>
        <v>PIPA HOT GAS DIAMETER 3/8 INCH + Closed cell Isolasi Thick 19mm, Density 80 - 120 Kg</v>
      </c>
      <c r="C921" s="120"/>
      <c r="D921" s="113">
        <f>'RAB GIK UGM'!E909</f>
        <v>175</v>
      </c>
      <c r="E921" s="113">
        <f>'RAB GIK UGM'!F909</f>
        <v>589476</v>
      </c>
      <c r="F921" s="121">
        <v>0.11</v>
      </c>
      <c r="G921" s="115">
        <f t="shared" ref="G921:G926" si="222">D921*E921*(1+F921)</f>
        <v>114505713.00000001</v>
      </c>
      <c r="H921" s="116">
        <v>1</v>
      </c>
      <c r="I921" s="117">
        <f t="shared" ref="I921:I926" si="223">G921*H921</f>
        <v>114505713.00000001</v>
      </c>
    </row>
    <row r="922" spans="1:9" ht="16">
      <c r="A922" s="118"/>
      <c r="B922" s="119" t="str">
        <f>'RAB GIK UGM'!C910</f>
        <v>PIPA GAS DIAMETER 1 1/8 INCH + Closed cell Isolasi Thick 19mm, Density 80 - 120 Kg/m</v>
      </c>
      <c r="C922" s="120"/>
      <c r="D922" s="113">
        <f>'RAB GIK UGM'!E910</f>
        <v>150</v>
      </c>
      <c r="E922" s="113">
        <f>'RAB GIK UGM'!F910</f>
        <v>1143777</v>
      </c>
      <c r="F922" s="121">
        <v>0.11</v>
      </c>
      <c r="G922" s="115">
        <f t="shared" si="222"/>
        <v>190438870.50000003</v>
      </c>
      <c r="H922" s="116">
        <v>1</v>
      </c>
      <c r="I922" s="117">
        <f t="shared" si="223"/>
        <v>190438870.50000003</v>
      </c>
    </row>
    <row r="923" spans="1:9" ht="16">
      <c r="A923" s="118"/>
      <c r="B923" s="119" t="str">
        <f>'RAB GIK UGM'!C911</f>
        <v>PIPA LIQUID DIAMETER 5/8 INCH + Closed cell Isolasi Thick 19mm, Density 80 - 120 Kg/m</v>
      </c>
      <c r="C923" s="120"/>
      <c r="D923" s="113">
        <f>'RAB GIK UGM'!E911</f>
        <v>215</v>
      </c>
      <c r="E923" s="113">
        <f>'RAB GIK UGM'!F911</f>
        <v>839214</v>
      </c>
      <c r="F923" s="121">
        <v>0.11</v>
      </c>
      <c r="G923" s="115">
        <f t="shared" si="222"/>
        <v>200278421.10000002</v>
      </c>
      <c r="H923" s="116">
        <v>1</v>
      </c>
      <c r="I923" s="117">
        <f t="shared" si="223"/>
        <v>200278421.10000002</v>
      </c>
    </row>
    <row r="924" spans="1:9" ht="16">
      <c r="A924" s="118"/>
      <c r="B924" s="119" t="str">
        <f>'RAB GIK UGM'!C912</f>
        <v>Hand Valve DIAMETER 5/8 INCH</v>
      </c>
      <c r="C924" s="120"/>
      <c r="D924" s="113">
        <f>'RAB GIK UGM'!E912</f>
        <v>1</v>
      </c>
      <c r="E924" s="113">
        <f>'RAB GIK UGM'!F912</f>
        <v>0</v>
      </c>
      <c r="F924" s="121">
        <v>0.11</v>
      </c>
      <c r="G924" s="115">
        <f t="shared" si="222"/>
        <v>0</v>
      </c>
      <c r="H924" s="116">
        <v>1</v>
      </c>
      <c r="I924" s="117">
        <f t="shared" si="223"/>
        <v>0</v>
      </c>
    </row>
    <row r="925" spans="1:9" ht="16">
      <c r="A925" s="118"/>
      <c r="B925" s="119" t="str">
        <f>'RAB GIK UGM'!C913</f>
        <v>LADDER PIPA 200 x 100 x 3000 mm</v>
      </c>
      <c r="C925" s="120"/>
      <c r="D925" s="113">
        <f>'RAB GIK UGM'!E913</f>
        <v>189</v>
      </c>
      <c r="E925" s="113">
        <f>'RAB GIK UGM'!F913</f>
        <v>394845</v>
      </c>
      <c r="F925" s="121">
        <v>0.11</v>
      </c>
      <c r="G925" s="115">
        <f t="shared" si="222"/>
        <v>82834532.550000012</v>
      </c>
      <c r="H925" s="116">
        <v>1</v>
      </c>
      <c r="I925" s="117">
        <f t="shared" si="223"/>
        <v>82834532.550000012</v>
      </c>
    </row>
    <row r="926" spans="1:9" ht="16">
      <c r="A926" s="118"/>
      <c r="B926" s="119" t="str">
        <f>'RAB GIK UGM'!C914</f>
        <v>PIPA DRAIN dia. 25 mm</v>
      </c>
      <c r="C926" s="120"/>
      <c r="D926" s="113">
        <f>'RAB GIK UGM'!E914</f>
        <v>140</v>
      </c>
      <c r="E926" s="113">
        <f>'RAB GIK UGM'!F914</f>
        <v>75313.5</v>
      </c>
      <c r="F926" s="121">
        <v>0.11</v>
      </c>
      <c r="G926" s="115">
        <f t="shared" si="222"/>
        <v>11703717.9</v>
      </c>
      <c r="H926" s="116">
        <v>1</v>
      </c>
      <c r="I926" s="117">
        <f t="shared" si="223"/>
        <v>11703717.9</v>
      </c>
    </row>
    <row r="927" spans="1:9" ht="16">
      <c r="A927" s="118"/>
      <c r="B927" s="119" t="str">
        <f>'RAB GIK UGM'!C915</f>
        <v>PEKERJAAN LISTRIK AC</v>
      </c>
      <c r="C927" s="120"/>
      <c r="D927" s="113">
        <f>'RAB GIK UGM'!E915</f>
        <v>0</v>
      </c>
      <c r="E927" s="113">
        <f>'RAB GIK UGM'!F915</f>
        <v>0</v>
      </c>
      <c r="F927" s="121"/>
      <c r="G927" s="115"/>
      <c r="H927" s="116"/>
      <c r="I927" s="117">
        <f t="shared" ref="I927:I932" si="224">G927*H927</f>
        <v>0</v>
      </c>
    </row>
    <row r="928" spans="1:9" ht="16">
      <c r="A928" s="118"/>
      <c r="B928" s="119" t="str">
        <f>'RAB GIK UGM'!C916</f>
        <v>Panel power AC 18 HP</v>
      </c>
      <c r="C928" s="120"/>
      <c r="D928" s="113">
        <f>'RAB GIK UGM'!E916</f>
        <v>7</v>
      </c>
      <c r="E928" s="113">
        <f>'RAB GIK UGM'!F916</f>
        <v>42000000</v>
      </c>
      <c r="F928" s="121">
        <v>0.11</v>
      </c>
      <c r="G928" s="115">
        <f t="shared" ref="G928:G932" si="225">D928*E928*(1+F928)</f>
        <v>326340000</v>
      </c>
      <c r="H928" s="116">
        <v>1</v>
      </c>
      <c r="I928" s="117">
        <f t="shared" si="224"/>
        <v>326340000</v>
      </c>
    </row>
    <row r="929" spans="1:9" ht="16">
      <c r="A929" s="118"/>
      <c r="B929" s="119" t="str">
        <f>'RAB GIK UGM'!C917</f>
        <v>Kabel NYY 4x2.5 mm2 dari panel power AC le outdoor unit</v>
      </c>
      <c r="C929" s="120"/>
      <c r="D929" s="113">
        <f>'RAB GIK UGM'!E917</f>
        <v>175</v>
      </c>
      <c r="E929" s="113">
        <f>'RAB GIK UGM'!F917</f>
        <v>96107</v>
      </c>
      <c r="F929" s="121">
        <v>0.11</v>
      </c>
      <c r="G929" s="115">
        <f t="shared" si="225"/>
        <v>18668784.75</v>
      </c>
      <c r="H929" s="116">
        <v>1</v>
      </c>
      <c r="I929" s="117">
        <f t="shared" si="224"/>
        <v>18668784.75</v>
      </c>
    </row>
    <row r="930" spans="1:9" ht="16">
      <c r="A930" s="118"/>
      <c r="B930" s="119" t="str">
        <f>'RAB GIK UGM'!C918</f>
        <v>Kabel NYY 4x10 mm2 dari panel power AC ke outdoor unit</v>
      </c>
      <c r="C930" s="120"/>
      <c r="D930" s="113">
        <f>'RAB GIK UGM'!E918</f>
        <v>315</v>
      </c>
      <c r="E930" s="113">
        <f>'RAB GIK UGM'!F918</f>
        <v>274516</v>
      </c>
      <c r="F930" s="121">
        <v>0.11</v>
      </c>
      <c r="G930" s="115">
        <f t="shared" si="225"/>
        <v>95984519.400000006</v>
      </c>
      <c r="H930" s="116">
        <v>1</v>
      </c>
      <c r="I930" s="117">
        <f t="shared" si="224"/>
        <v>95984519.400000006</v>
      </c>
    </row>
    <row r="931" spans="1:9" ht="16">
      <c r="A931" s="118"/>
      <c r="B931" s="119" t="str">
        <f>'RAB GIK UGM'!C919</f>
        <v>Sealded 2x0.75 mm2 dari outdoor unit ke indoor unit</v>
      </c>
      <c r="C931" s="120"/>
      <c r="D931" s="113">
        <f>'RAB GIK UGM'!E919</f>
        <v>315</v>
      </c>
      <c r="E931" s="113">
        <f>'RAB GIK UGM'!F919</f>
        <v>750000</v>
      </c>
      <c r="F931" s="121">
        <v>0.11</v>
      </c>
      <c r="G931" s="115">
        <f t="shared" si="225"/>
        <v>262237500.00000003</v>
      </c>
      <c r="H931" s="116">
        <v>1</v>
      </c>
      <c r="I931" s="117">
        <f t="shared" si="224"/>
        <v>262237500.00000003</v>
      </c>
    </row>
    <row r="932" spans="1:9" ht="16">
      <c r="A932" s="118"/>
      <c r="B932" s="119" t="str">
        <f>'RAB GIK UGM'!C920</f>
        <v>Kabel Leader 200 x 100 x 3000 mm</v>
      </c>
      <c r="C932" s="120"/>
      <c r="D932" s="113">
        <f>'RAB GIK UGM'!E920</f>
        <v>210</v>
      </c>
      <c r="E932" s="113">
        <f>'RAB GIK UGM'!F920</f>
        <v>394845</v>
      </c>
      <c r="F932" s="121">
        <v>0.11</v>
      </c>
      <c r="G932" s="115">
        <f t="shared" si="225"/>
        <v>92038369.500000015</v>
      </c>
      <c r="H932" s="116">
        <v>1</v>
      </c>
      <c r="I932" s="117">
        <f t="shared" si="224"/>
        <v>92038369.500000015</v>
      </c>
    </row>
    <row r="933" spans="1:9" ht="16">
      <c r="A933" s="118"/>
      <c r="B933" s="119" t="str">
        <f>'RAB GIK UGM'!C921</f>
        <v>FIRE SUPRESSION</v>
      </c>
      <c r="C933" s="120"/>
      <c r="D933" s="113">
        <f>'RAB GIK UGM'!E921</f>
        <v>0</v>
      </c>
      <c r="E933" s="113">
        <f>'RAB GIK UGM'!F921</f>
        <v>0</v>
      </c>
      <c r="F933" s="121"/>
      <c r="G933" s="115"/>
      <c r="H933" s="116"/>
      <c r="I933" s="117">
        <f t="shared" ref="I933:I945" si="226">G933*H933</f>
        <v>0</v>
      </c>
    </row>
    <row r="934" spans="1:9" ht="16">
      <c r="A934" s="118"/>
      <c r="B934" s="119" t="str">
        <f>'RAB GIK UGM'!C922</f>
        <v>INERT GAS FIRE SUPPRESSION SYSTEM</v>
      </c>
      <c r="C934" s="120"/>
      <c r="D934" s="113">
        <f>'RAB GIK UGM'!E922</f>
        <v>0</v>
      </c>
      <c r="E934" s="113">
        <f>'RAB GIK UGM'!F922</f>
        <v>0</v>
      </c>
      <c r="F934" s="121"/>
      <c r="G934" s="115"/>
      <c r="H934" s="116"/>
      <c r="I934" s="117">
        <f t="shared" si="226"/>
        <v>0</v>
      </c>
    </row>
    <row r="935" spans="1:9" ht="16">
      <c r="A935" s="118"/>
      <c r="B935" s="119" t="str">
        <f>'RAB GIK UGM'!C923</f>
        <v>80LT 300bar Cylinder Valve Assembly</v>
      </c>
      <c r="C935" s="120"/>
      <c r="D935" s="113">
        <f>'RAB GIK UGM'!E923</f>
        <v>20</v>
      </c>
      <c r="E935" s="113">
        <f>'RAB GIK UGM'!F923</f>
        <v>18000000</v>
      </c>
      <c r="F935" s="121">
        <v>0.11</v>
      </c>
      <c r="G935" s="115">
        <f t="shared" ref="G935:G945" si="227">D935*E935*(1+F935)</f>
        <v>399600000.00000006</v>
      </c>
      <c r="H935" s="116">
        <v>1</v>
      </c>
      <c r="I935" s="117">
        <f t="shared" si="226"/>
        <v>399600000.00000006</v>
      </c>
    </row>
    <row r="936" spans="1:9" ht="16">
      <c r="A936" s="118"/>
      <c r="B936" s="119" t="str">
        <f>'RAB GIK UGM'!C924</f>
        <v>Primary Completer Kit c/w Solenoid (300 bar)</v>
      </c>
      <c r="C936" s="120"/>
      <c r="D936" s="113">
        <f>'RAB GIK UGM'!E924</f>
        <v>1</v>
      </c>
      <c r="E936" s="113">
        <f>'RAB GIK UGM'!F924</f>
        <v>8000000</v>
      </c>
      <c r="F936" s="121">
        <v>0.11</v>
      </c>
      <c r="G936" s="115">
        <f t="shared" si="227"/>
        <v>8880000</v>
      </c>
      <c r="H936" s="116">
        <v>1</v>
      </c>
      <c r="I936" s="117">
        <f t="shared" si="226"/>
        <v>8880000</v>
      </c>
    </row>
    <row r="937" spans="1:9" ht="16">
      <c r="A937" s="118"/>
      <c r="B937" s="119" t="str">
        <f>'RAB GIK UGM'!C925</f>
        <v>Slave Completer Kit - Lite Version</v>
      </c>
      <c r="C937" s="120"/>
      <c r="D937" s="113">
        <f>'RAB GIK UGM'!E925</f>
        <v>19</v>
      </c>
      <c r="E937" s="113">
        <f>'RAB GIK UGM'!F925</f>
        <v>4310000</v>
      </c>
      <c r="F937" s="121">
        <v>0.11</v>
      </c>
      <c r="G937" s="115">
        <f t="shared" si="227"/>
        <v>90897900.000000015</v>
      </c>
      <c r="H937" s="116">
        <v>1</v>
      </c>
      <c r="I937" s="117">
        <f t="shared" si="226"/>
        <v>90897900.000000015</v>
      </c>
    </row>
    <row r="938" spans="1:9" ht="16">
      <c r="A938" s="118"/>
      <c r="B938" s="119" t="str">
        <f>'RAB GIK UGM'!C926</f>
        <v>Discharge Assembly c/w Check Valve</v>
      </c>
      <c r="C938" s="120"/>
      <c r="D938" s="113">
        <f>'RAB GIK UGM'!E926</f>
        <v>20</v>
      </c>
      <c r="E938" s="113">
        <f>'RAB GIK UGM'!F926</f>
        <v>5542000</v>
      </c>
      <c r="F938" s="121">
        <v>0.11</v>
      </c>
      <c r="G938" s="115">
        <f t="shared" si="227"/>
        <v>123032400.00000001</v>
      </c>
      <c r="H938" s="116">
        <v>1</v>
      </c>
      <c r="I938" s="117">
        <f t="shared" si="226"/>
        <v>123032400.00000001</v>
      </c>
    </row>
    <row r="939" spans="1:9" ht="16">
      <c r="A939" s="118"/>
      <c r="B939" s="119" t="str">
        <f>'RAB GIK UGM'!C927</f>
        <v>Restrictor 2 1/2</v>
      </c>
      <c r="C939" s="120"/>
      <c r="D939" s="113">
        <f>'RAB GIK UGM'!E927</f>
        <v>1</v>
      </c>
      <c r="E939" s="113">
        <f>'RAB GIK UGM'!F927</f>
        <v>3695000</v>
      </c>
      <c r="F939" s="121">
        <v>0.11</v>
      </c>
      <c r="G939" s="115">
        <f t="shared" si="227"/>
        <v>4101450.0000000005</v>
      </c>
      <c r="H939" s="116">
        <v>1</v>
      </c>
      <c r="I939" s="117">
        <f t="shared" si="226"/>
        <v>4101450.0000000005</v>
      </c>
    </row>
    <row r="940" spans="1:9" ht="16">
      <c r="A940" s="118"/>
      <c r="B940" s="119" t="str">
        <f>'RAB GIK UGM'!C928</f>
        <v>Discharge Pressure Switch</v>
      </c>
      <c r="C940" s="120"/>
      <c r="D940" s="113">
        <f>'RAB GIK UGM'!E928</f>
        <v>1</v>
      </c>
      <c r="E940" s="113">
        <f>'RAB GIK UGM'!F928</f>
        <v>3079000</v>
      </c>
      <c r="F940" s="121">
        <v>0.11</v>
      </c>
      <c r="G940" s="115">
        <f t="shared" si="227"/>
        <v>3417690.0000000005</v>
      </c>
      <c r="H940" s="116">
        <v>1</v>
      </c>
      <c r="I940" s="117">
        <f t="shared" si="226"/>
        <v>3417690.0000000005</v>
      </c>
    </row>
    <row r="941" spans="1:9" ht="16">
      <c r="A941" s="118"/>
      <c r="B941" s="119" t="str">
        <f>'RAB GIK UGM'!C929</f>
        <v>Low Noise Nozzle 1</v>
      </c>
      <c r="C941" s="120"/>
      <c r="D941" s="113">
        <f>'RAB GIK UGM'!E929</f>
        <v>10</v>
      </c>
      <c r="E941" s="113">
        <f>'RAB GIK UGM'!F929</f>
        <v>4311000</v>
      </c>
      <c r="F941" s="121">
        <v>0.11</v>
      </c>
      <c r="G941" s="115">
        <f t="shared" si="227"/>
        <v>47852100.000000007</v>
      </c>
      <c r="H941" s="116">
        <v>1</v>
      </c>
      <c r="I941" s="117">
        <f t="shared" si="226"/>
        <v>47852100.000000007</v>
      </c>
    </row>
    <row r="942" spans="1:9" ht="16">
      <c r="A942" s="118"/>
      <c r="B942" s="119" t="str">
        <f>'RAB GIK UGM'!C930</f>
        <v>360 degree central nozzle</v>
      </c>
      <c r="C942" s="120"/>
      <c r="D942" s="113">
        <f>'RAB GIK UGM'!E930</f>
        <v>4</v>
      </c>
      <c r="E942" s="113">
        <f>'RAB GIK UGM'!F930</f>
        <v>1847000</v>
      </c>
      <c r="F942" s="121">
        <v>0.11</v>
      </c>
      <c r="G942" s="115">
        <f t="shared" si="227"/>
        <v>8200680.0000000009</v>
      </c>
      <c r="H942" s="116">
        <v>1</v>
      </c>
      <c r="I942" s="117">
        <f t="shared" si="226"/>
        <v>8200680.0000000009</v>
      </c>
    </row>
    <row r="943" spans="1:9" ht="16">
      <c r="A943" s="118"/>
      <c r="B943" s="119" t="str">
        <f>'RAB GIK UGM'!C931</f>
        <v>SVR300 Pressure Relief Venting</v>
      </c>
      <c r="C943" s="120"/>
      <c r="D943" s="113">
        <f>'RAB GIK UGM'!E931</f>
        <v>4</v>
      </c>
      <c r="E943" s="113">
        <f>'RAB GIK UGM'!F931</f>
        <v>431000</v>
      </c>
      <c r="F943" s="121">
        <v>0.11</v>
      </c>
      <c r="G943" s="115">
        <f t="shared" si="227"/>
        <v>1913640.0000000002</v>
      </c>
      <c r="H943" s="116">
        <v>1</v>
      </c>
      <c r="I943" s="117">
        <f t="shared" si="226"/>
        <v>1913640.0000000002</v>
      </c>
    </row>
    <row r="944" spans="1:9" ht="16">
      <c r="A944" s="118"/>
      <c r="B944" s="119" t="str">
        <f>'RAB GIK UGM'!C932</f>
        <v>1 Cylinder Wallmount</v>
      </c>
      <c r="C944" s="120"/>
      <c r="D944" s="113">
        <f>'RAB GIK UGM'!E932</f>
        <v>20</v>
      </c>
      <c r="E944" s="113">
        <f>'RAB GIK UGM'!F932</f>
        <v>4351875</v>
      </c>
      <c r="F944" s="121">
        <v>0.11</v>
      </c>
      <c r="G944" s="115">
        <f t="shared" si="227"/>
        <v>96611625.000000015</v>
      </c>
      <c r="H944" s="116">
        <v>1</v>
      </c>
      <c r="I944" s="117">
        <f t="shared" si="226"/>
        <v>96611625.000000015</v>
      </c>
    </row>
    <row r="945" spans="1:9" ht="16">
      <c r="A945" s="118"/>
      <c r="B945" s="119" t="str">
        <f>'RAB GIK UGM'!C933</f>
        <v>Manifold 1 Cylinder</v>
      </c>
      <c r="C945" s="120"/>
      <c r="D945" s="113">
        <f>'RAB GIK UGM'!E933</f>
        <v>20</v>
      </c>
      <c r="E945" s="113">
        <f>'RAB GIK UGM'!F933</f>
        <v>1475000</v>
      </c>
      <c r="F945" s="121">
        <v>0.11</v>
      </c>
      <c r="G945" s="115">
        <f t="shared" si="227"/>
        <v>32745000.000000004</v>
      </c>
      <c r="H945" s="116">
        <v>1</v>
      </c>
      <c r="I945" s="117">
        <f t="shared" si="226"/>
        <v>32745000.000000004</v>
      </c>
    </row>
    <row r="946" spans="1:9" ht="16">
      <c r="A946" s="118"/>
      <c r="B946" s="119" t="str">
        <f>'RAB GIK UGM'!C934</f>
        <v>DETECTION SYSTEMS</v>
      </c>
      <c r="C946" s="120"/>
      <c r="D946" s="113">
        <f>'RAB GIK UGM'!E934</f>
        <v>0</v>
      </c>
      <c r="E946" s="113">
        <f>'RAB GIK UGM'!F934</f>
        <v>0</v>
      </c>
      <c r="F946" s="121"/>
      <c r="G946" s="115"/>
      <c r="H946" s="116"/>
      <c r="I946" s="117">
        <f t="shared" ref="I946:I961" si="228">G946*H946</f>
        <v>0</v>
      </c>
    </row>
    <row r="947" spans="1:9" ht="16">
      <c r="A947" s="118"/>
      <c r="B947" s="119" t="str">
        <f>'RAB GIK UGM'!C935</f>
        <v>AutoPulse Z-20 FACP 240V RED / Simplex c/w Battery</v>
      </c>
      <c r="C947" s="120"/>
      <c r="D947" s="113">
        <f>'RAB GIK UGM'!E935</f>
        <v>1</v>
      </c>
      <c r="E947" s="113">
        <f>'RAB GIK UGM'!F935</f>
        <v>6500000</v>
      </c>
      <c r="F947" s="121">
        <v>0.11</v>
      </c>
      <c r="G947" s="115">
        <f t="shared" ref="G947:G961" si="229">D947*E947*(1+F947)</f>
        <v>7215000.0000000009</v>
      </c>
      <c r="H947" s="116">
        <v>1</v>
      </c>
      <c r="I947" s="117">
        <f t="shared" si="228"/>
        <v>7215000.0000000009</v>
      </c>
    </row>
    <row r="948" spans="1:9" ht="16">
      <c r="A948" s="118"/>
      <c r="B948" s="119" t="str">
        <f>'RAB GIK UGM'!C936</f>
        <v>Suppression Release Peripheral</v>
      </c>
      <c r="C948" s="120"/>
      <c r="D948" s="113">
        <f>'RAB GIK UGM'!E936</f>
        <v>1</v>
      </c>
      <c r="E948" s="113">
        <f>'RAB GIK UGM'!F936</f>
        <v>94000000</v>
      </c>
      <c r="F948" s="121">
        <v>0.11</v>
      </c>
      <c r="G948" s="115">
        <f t="shared" si="229"/>
        <v>104340000.00000001</v>
      </c>
      <c r="H948" s="116">
        <v>1</v>
      </c>
      <c r="I948" s="117">
        <f t="shared" si="228"/>
        <v>104340000.00000001</v>
      </c>
    </row>
    <row r="949" spans="1:9" ht="16">
      <c r="A949" s="118"/>
      <c r="B949" s="119" t="str">
        <f>'RAB GIK UGM'!C937</f>
        <v>Coil Supervisory Modules (RAC)</v>
      </c>
      <c r="C949" s="120"/>
      <c r="D949" s="113">
        <f>'RAB GIK UGM'!E937</f>
        <v>1</v>
      </c>
      <c r="E949" s="113">
        <f>'RAB GIK UGM'!F937</f>
        <v>5500000</v>
      </c>
      <c r="F949" s="121">
        <v>0.11</v>
      </c>
      <c r="G949" s="115">
        <f t="shared" si="229"/>
        <v>6105000.0000000009</v>
      </c>
      <c r="H949" s="116">
        <v>1</v>
      </c>
      <c r="I949" s="117">
        <f t="shared" si="228"/>
        <v>6105000.0000000009</v>
      </c>
    </row>
    <row r="950" spans="1:9" ht="16">
      <c r="A950" s="118"/>
      <c r="B950" s="119" t="str">
        <f>'RAB GIK UGM'!C938</f>
        <v>TrueAlarm SSD Photoelectric Sensor c/w Base</v>
      </c>
      <c r="C950" s="120"/>
      <c r="D950" s="113">
        <f>'RAB GIK UGM'!E938</f>
        <v>20</v>
      </c>
      <c r="E950" s="113">
        <f>'RAB GIK UGM'!F938</f>
        <v>1035000</v>
      </c>
      <c r="F950" s="121">
        <v>0.11</v>
      </c>
      <c r="G950" s="115">
        <f t="shared" si="229"/>
        <v>22977000.000000004</v>
      </c>
      <c r="H950" s="116">
        <v>1</v>
      </c>
      <c r="I950" s="117">
        <f t="shared" si="228"/>
        <v>22977000.000000004</v>
      </c>
    </row>
    <row r="951" spans="1:9" ht="16">
      <c r="A951" s="118"/>
      <c r="B951" s="119" t="str">
        <f>'RAB GIK UGM'!C939</f>
        <v>Supervised IAM Module</v>
      </c>
      <c r="C951" s="120"/>
      <c r="D951" s="113">
        <f>'RAB GIK UGM'!E939</f>
        <v>3</v>
      </c>
      <c r="E951" s="113">
        <f>'RAB GIK UGM'!F939</f>
        <v>554000</v>
      </c>
      <c r="F951" s="121">
        <v>0.11</v>
      </c>
      <c r="G951" s="115">
        <f t="shared" si="229"/>
        <v>1844820.0000000002</v>
      </c>
      <c r="H951" s="116">
        <v>1</v>
      </c>
      <c r="I951" s="117">
        <f t="shared" si="228"/>
        <v>1844820.0000000002</v>
      </c>
    </row>
    <row r="952" spans="1:9" ht="16">
      <c r="A952" s="118"/>
      <c r="B952" s="119" t="str">
        <f>'RAB GIK UGM'!C940</f>
        <v>Signal IAM Module</v>
      </c>
      <c r="C952" s="120"/>
      <c r="D952" s="113">
        <f>'RAB GIK UGM'!E940</f>
        <v>2</v>
      </c>
      <c r="E952" s="113">
        <f>'RAB GIK UGM'!F940</f>
        <v>2075000</v>
      </c>
      <c r="F952" s="121">
        <v>0.11</v>
      </c>
      <c r="G952" s="115">
        <f t="shared" si="229"/>
        <v>4606500</v>
      </c>
      <c r="H952" s="116">
        <v>1</v>
      </c>
      <c r="I952" s="117">
        <f t="shared" si="228"/>
        <v>4606500</v>
      </c>
    </row>
    <row r="953" spans="1:9" ht="16">
      <c r="A953" s="118"/>
      <c r="B953" s="119" t="str">
        <f>'RAB GIK UGM'!C941</f>
        <v>Relay IAM Module</v>
      </c>
      <c r="C953" s="120"/>
      <c r="D953" s="113">
        <f>'RAB GIK UGM'!E941</f>
        <v>1</v>
      </c>
      <c r="E953" s="113">
        <f>'RAB GIK UGM'!F941</f>
        <v>728000</v>
      </c>
      <c r="F953" s="121">
        <v>0.11</v>
      </c>
      <c r="G953" s="115">
        <f t="shared" si="229"/>
        <v>808080.00000000012</v>
      </c>
      <c r="H953" s="116">
        <v>1</v>
      </c>
      <c r="I953" s="117">
        <f t="shared" si="228"/>
        <v>808080.00000000012</v>
      </c>
    </row>
    <row r="954" spans="1:9" ht="16">
      <c r="A954" s="118"/>
      <c r="B954" s="119" t="str">
        <f>'RAB GIK UGM'!C942</f>
        <v>5 Electric Manual Pull Station</v>
      </c>
      <c r="C954" s="120"/>
      <c r="D954" s="113">
        <f>'RAB GIK UGM'!E942</f>
        <v>1</v>
      </c>
      <c r="E954" s="113">
        <f>'RAB GIK UGM'!F942</f>
        <v>7850000</v>
      </c>
      <c r="F954" s="121">
        <v>0.11</v>
      </c>
      <c r="G954" s="115">
        <f t="shared" si="229"/>
        <v>8713500</v>
      </c>
      <c r="H954" s="116">
        <v>1</v>
      </c>
      <c r="I954" s="117">
        <f t="shared" si="228"/>
        <v>8713500</v>
      </c>
    </row>
    <row r="955" spans="1:9" ht="16">
      <c r="A955" s="118"/>
      <c r="B955" s="119" t="str">
        <f>'RAB GIK UGM'!C943</f>
        <v>Abort Switch Surface Mount</v>
      </c>
      <c r="C955" s="120"/>
      <c r="D955" s="113">
        <f>'RAB GIK UGM'!E943</f>
        <v>1</v>
      </c>
      <c r="E955" s="113">
        <f>'RAB GIK UGM'!F943</f>
        <v>5700000</v>
      </c>
      <c r="F955" s="121">
        <v>0.11</v>
      </c>
      <c r="G955" s="115">
        <f t="shared" si="229"/>
        <v>6327000.0000000009</v>
      </c>
      <c r="H955" s="116">
        <v>1</v>
      </c>
      <c r="I955" s="117">
        <f t="shared" si="228"/>
        <v>6327000.0000000009</v>
      </c>
    </row>
    <row r="956" spans="1:9" ht="16">
      <c r="A956" s="118"/>
      <c r="B956" s="119" t="str">
        <f>'RAB GIK UGM'!C944</f>
        <v>Wall Mount Horn/Strobe</v>
      </c>
      <c r="C956" s="120"/>
      <c r="D956" s="113">
        <f>'RAB GIK UGM'!E944</f>
        <v>1</v>
      </c>
      <c r="E956" s="113">
        <f>'RAB GIK UGM'!F944</f>
        <v>1787000</v>
      </c>
      <c r="F956" s="121">
        <v>0.11</v>
      </c>
      <c r="G956" s="115">
        <f t="shared" si="229"/>
        <v>1983570.0000000002</v>
      </c>
      <c r="H956" s="116">
        <v>1</v>
      </c>
      <c r="I956" s="117">
        <f t="shared" si="228"/>
        <v>1983570.0000000002</v>
      </c>
    </row>
    <row r="957" spans="1:9" ht="16">
      <c r="A957" s="118"/>
      <c r="B957" s="119" t="str">
        <f>'RAB GIK UGM'!C945</f>
        <v>6 Alarm Bell</v>
      </c>
      <c r="C957" s="120"/>
      <c r="D957" s="113">
        <f>'RAB GIK UGM'!E945</f>
        <v>1</v>
      </c>
      <c r="E957" s="113">
        <f>'RAB GIK UGM'!F945</f>
        <v>380000</v>
      </c>
      <c r="F957" s="121">
        <v>0.11</v>
      </c>
      <c r="G957" s="115">
        <f t="shared" si="229"/>
        <v>421800.00000000006</v>
      </c>
      <c r="H957" s="116">
        <v>1</v>
      </c>
      <c r="I957" s="117">
        <f t="shared" si="228"/>
        <v>421800.00000000006</v>
      </c>
    </row>
    <row r="958" spans="1:9" ht="16">
      <c r="A958" s="118"/>
      <c r="B958" s="119" t="str">
        <f>'RAB GIK UGM'!C946</f>
        <v>Evacuate Area LED Box (wall mounted)</v>
      </c>
      <c r="C958" s="120"/>
      <c r="D958" s="113">
        <f>'RAB GIK UGM'!E946</f>
        <v>1</v>
      </c>
      <c r="E958" s="113">
        <f>'RAB GIK UGM'!F946</f>
        <v>2200000</v>
      </c>
      <c r="F958" s="121">
        <v>0.11</v>
      </c>
      <c r="G958" s="115">
        <f t="shared" si="229"/>
        <v>2442000</v>
      </c>
      <c r="H958" s="116">
        <v>1</v>
      </c>
      <c r="I958" s="117">
        <f t="shared" si="228"/>
        <v>2442000</v>
      </c>
    </row>
    <row r="959" spans="1:9" ht="16">
      <c r="A959" s="118"/>
      <c r="B959" s="119" t="str">
        <f>'RAB GIK UGM'!C947</f>
        <v>Gas Discharge LED Box (wall mounted)</v>
      </c>
      <c r="C959" s="120"/>
      <c r="D959" s="113">
        <f>'RAB GIK UGM'!E947</f>
        <v>1</v>
      </c>
      <c r="E959" s="113">
        <f>'RAB GIK UGM'!F947</f>
        <v>1870000</v>
      </c>
      <c r="F959" s="121">
        <v>0.11</v>
      </c>
      <c r="G959" s="115">
        <f t="shared" si="229"/>
        <v>2075700.0000000002</v>
      </c>
      <c r="H959" s="116">
        <v>1</v>
      </c>
      <c r="I959" s="117">
        <f t="shared" si="228"/>
        <v>2075700.0000000002</v>
      </c>
    </row>
    <row r="960" spans="1:9" ht="16">
      <c r="A960" s="118"/>
      <c r="B960" s="119" t="str">
        <f>'RAB GIK UGM'!C948</f>
        <v>Maintenance Switch Surface Mount</v>
      </c>
      <c r="C960" s="120"/>
      <c r="D960" s="113">
        <f>'RAB GIK UGM'!E948</f>
        <v>1</v>
      </c>
      <c r="E960" s="113">
        <f>'RAB GIK UGM'!F948</f>
        <v>11850000</v>
      </c>
      <c r="F960" s="121">
        <v>0.11</v>
      </c>
      <c r="G960" s="115">
        <f t="shared" si="229"/>
        <v>13153500.000000002</v>
      </c>
      <c r="H960" s="116">
        <v>1</v>
      </c>
      <c r="I960" s="117">
        <f t="shared" si="228"/>
        <v>13153500.000000002</v>
      </c>
    </row>
    <row r="961" spans="1:9" ht="16">
      <c r="A961" s="118"/>
      <c r="B961" s="119" t="str">
        <f>'RAB GIK UGM'!C949</f>
        <v>Terminal Box</v>
      </c>
      <c r="C961" s="120"/>
      <c r="D961" s="113">
        <f>'RAB GIK UGM'!E949</f>
        <v>1</v>
      </c>
      <c r="E961" s="113">
        <f>'RAB GIK UGM'!F949</f>
        <v>5770695.0000000009</v>
      </c>
      <c r="F961" s="121">
        <v>0.11</v>
      </c>
      <c r="G961" s="115">
        <f t="shared" si="229"/>
        <v>6405471.450000002</v>
      </c>
      <c r="H961" s="116">
        <v>1</v>
      </c>
      <c r="I961" s="117">
        <f t="shared" si="228"/>
        <v>6405471.450000002</v>
      </c>
    </row>
    <row r="962" spans="1:9" ht="16">
      <c r="A962" s="118"/>
      <c r="B962" s="119" t="str">
        <f>'RAB GIK UGM'!C950</f>
        <v>PLAMBING LANTAI ATAP</v>
      </c>
      <c r="C962" s="120"/>
      <c r="D962" s="113">
        <f>'RAB GIK UGM'!E950</f>
        <v>0</v>
      </c>
      <c r="E962" s="113">
        <f>'RAB GIK UGM'!F950</f>
        <v>0</v>
      </c>
      <c r="F962" s="121"/>
      <c r="G962" s="115"/>
      <c r="H962" s="116"/>
      <c r="I962" s="117"/>
    </row>
    <row r="963" spans="1:9" ht="16">
      <c r="A963" s="118"/>
      <c r="B963" s="119" t="str">
        <f>'RAB GIK UGM'!C951</f>
        <v>GREASE TRAP TENANT EKSISTING</v>
      </c>
      <c r="C963" s="120"/>
      <c r="D963" s="113">
        <f>'RAB GIK UGM'!E951</f>
        <v>0</v>
      </c>
      <c r="E963" s="113">
        <f>'RAB GIK UGM'!F951</f>
        <v>0</v>
      </c>
      <c r="F963" s="121"/>
      <c r="G963" s="115"/>
      <c r="H963" s="116"/>
      <c r="I963" s="117">
        <f t="shared" ref="I963:I970" si="230">G963*H963</f>
        <v>0</v>
      </c>
    </row>
    <row r="964" spans="1:9" ht="16">
      <c r="A964" s="118"/>
      <c r="B964" s="119" t="str">
        <f>'RAB GIK UGM'!C952</f>
        <v>Portable Grease trap pelat stainless ukuran (Pxlxt) 40x30x30 cm</v>
      </c>
      <c r="C964" s="120"/>
      <c r="D964" s="113">
        <f>'RAB GIK UGM'!E952</f>
        <v>37</v>
      </c>
      <c r="E964" s="113">
        <f>'RAB GIK UGM'!F952</f>
        <v>4500000</v>
      </c>
      <c r="F964" s="121">
        <v>0.11</v>
      </c>
      <c r="G964" s="115">
        <f t="shared" ref="G964:G970" si="231">D964*E964*(1+F964)</f>
        <v>184815000.00000003</v>
      </c>
      <c r="H964" s="116">
        <v>1</v>
      </c>
      <c r="I964" s="117">
        <f t="shared" si="230"/>
        <v>184815000.00000003</v>
      </c>
    </row>
    <row r="965" spans="1:9" ht="16">
      <c r="A965" s="118"/>
      <c r="B965" s="119" t="str">
        <f>'RAB GIK UGM'!C953</f>
        <v>PLAMBING LANTAI ATAP</v>
      </c>
      <c r="C965" s="120"/>
      <c r="D965" s="113">
        <f>'RAB GIK UGM'!E953</f>
        <v>0</v>
      </c>
      <c r="E965" s="113">
        <f>'RAB GIK UGM'!F953</f>
        <v>0</v>
      </c>
      <c r="F965" s="121"/>
      <c r="G965" s="115"/>
      <c r="H965" s="116"/>
      <c r="I965" s="117">
        <f t="shared" si="230"/>
        <v>0</v>
      </c>
    </row>
    <row r="966" spans="1:9" ht="16">
      <c r="A966" s="118"/>
      <c r="B966" s="119" t="str">
        <f>'RAB GIK UGM'!C954</f>
        <v>MEP Retail Zona D dan MEP casual leasing Roof Garden</v>
      </c>
      <c r="C966" s="120"/>
      <c r="D966" s="113">
        <f>'RAB GIK UGM'!E954</f>
        <v>0</v>
      </c>
      <c r="E966" s="113">
        <f>'RAB GIK UGM'!F954</f>
        <v>0</v>
      </c>
      <c r="F966" s="121"/>
      <c r="G966" s="115"/>
      <c r="H966" s="116"/>
      <c r="I966" s="117">
        <f t="shared" si="230"/>
        <v>0</v>
      </c>
    </row>
    <row r="967" spans="1:9" ht="16">
      <c r="A967" s="118"/>
      <c r="B967" s="119" t="str">
        <f>'RAB GIK UGM'!C955</f>
        <v>Downlight Outbow 18 Watt</v>
      </c>
      <c r="C967" s="120"/>
      <c r="D967" s="113">
        <f>'RAB GIK UGM'!E955</f>
        <v>23</v>
      </c>
      <c r="E967" s="113">
        <f>'RAB GIK UGM'!F955</f>
        <v>416845</v>
      </c>
      <c r="F967" s="121">
        <v>0.11</v>
      </c>
      <c r="G967" s="115">
        <f t="shared" si="231"/>
        <v>10642052.850000001</v>
      </c>
      <c r="H967" s="116">
        <v>1</v>
      </c>
      <c r="I967" s="117">
        <f t="shared" si="230"/>
        <v>10642052.850000001</v>
      </c>
    </row>
    <row r="968" spans="1:9" ht="16">
      <c r="A968" s="118"/>
      <c r="B968" s="119" t="str">
        <f>'RAB GIK UGM'!C956</f>
        <v>Stop kontak dinding</v>
      </c>
      <c r="C968" s="120"/>
      <c r="D968" s="113">
        <f>'RAB GIK UGM'!E956</f>
        <v>46</v>
      </c>
      <c r="E968" s="113">
        <f>'RAB GIK UGM'!F956</f>
        <v>79937</v>
      </c>
      <c r="F968" s="121">
        <v>0.11</v>
      </c>
      <c r="G968" s="115">
        <f t="shared" si="231"/>
        <v>4081583.22</v>
      </c>
      <c r="H968" s="116">
        <v>1</v>
      </c>
      <c r="I968" s="117">
        <f t="shared" si="230"/>
        <v>4081583.22</v>
      </c>
    </row>
    <row r="969" spans="1:9" ht="16">
      <c r="A969" s="118"/>
      <c r="B969" s="119" t="str">
        <f>'RAB GIK UGM'!C957</f>
        <v>Instalasi stop kontak dinding</v>
      </c>
      <c r="C969" s="120"/>
      <c r="D969" s="113">
        <f>'RAB GIK UGM'!E957</f>
        <v>46</v>
      </c>
      <c r="E969" s="113">
        <f>'RAB GIK UGM'!F957</f>
        <v>420832</v>
      </c>
      <c r="F969" s="121">
        <v>0.11</v>
      </c>
      <c r="G969" s="115">
        <f t="shared" si="231"/>
        <v>21487681.920000002</v>
      </c>
      <c r="H969" s="116">
        <v>1</v>
      </c>
      <c r="I969" s="117">
        <f t="shared" si="230"/>
        <v>21487681.920000002</v>
      </c>
    </row>
    <row r="970" spans="1:9" ht="16">
      <c r="A970" s="118"/>
      <c r="B970" s="119" t="str">
        <f>'RAB GIK UGM'!C958</f>
        <v>Box MCB</v>
      </c>
      <c r="C970" s="120"/>
      <c r="D970" s="113">
        <f>'RAB GIK UGM'!E958</f>
        <v>92</v>
      </c>
      <c r="E970" s="113">
        <f>'RAB GIK UGM'!F958</f>
        <v>950000</v>
      </c>
      <c r="F970" s="121">
        <v>0.11</v>
      </c>
      <c r="G970" s="115">
        <f t="shared" si="231"/>
        <v>97014000.000000015</v>
      </c>
      <c r="H970" s="116">
        <v>1</v>
      </c>
      <c r="I970" s="117">
        <f t="shared" si="230"/>
        <v>97014000.000000015</v>
      </c>
    </row>
    <row r="971" spans="1:9" ht="16">
      <c r="A971" s="118"/>
      <c r="B971" s="119" t="str">
        <f>'RAB GIK UGM'!C959</f>
        <v>Instalasi Air Bersih</v>
      </c>
      <c r="C971" s="120"/>
      <c r="D971" s="113">
        <f>'RAB GIK UGM'!E959</f>
        <v>0</v>
      </c>
      <c r="E971" s="113">
        <f>'RAB GIK UGM'!F959</f>
        <v>0</v>
      </c>
      <c r="F971" s="121"/>
      <c r="G971" s="115"/>
      <c r="H971" s="116"/>
      <c r="I971" s="117">
        <f t="shared" ref="I971:I981" si="232">G971*H971</f>
        <v>0</v>
      </c>
    </row>
    <row r="972" spans="1:9" ht="16">
      <c r="A972" s="118"/>
      <c r="B972" s="119" t="str">
        <f>'RAB GIK UGM'!C960</f>
        <v>Pemasangan Pipa Galvanis diameter 3/4</v>
      </c>
      <c r="C972" s="120"/>
      <c r="D972" s="113">
        <f>'RAB GIK UGM'!E960</f>
        <v>101.92</v>
      </c>
      <c r="E972" s="113">
        <f>'RAB GIK UGM'!F960</f>
        <v>142510</v>
      </c>
      <c r="F972" s="121">
        <v>0.11</v>
      </c>
      <c r="G972" s="115">
        <f t="shared" ref="G972:G981" si="233">D972*E972*(1+F972)</f>
        <v>16122327.312000003</v>
      </c>
      <c r="H972" s="116">
        <v>1</v>
      </c>
      <c r="I972" s="117">
        <f t="shared" si="232"/>
        <v>16122327.312000003</v>
      </c>
    </row>
    <row r="973" spans="1:9" ht="16">
      <c r="A973" s="118"/>
      <c r="B973" s="119" t="str">
        <f>'RAB GIK UGM'!C961</f>
        <v>Pemasangan Pipa Galvanis diameter 1</v>
      </c>
      <c r="C973" s="120"/>
      <c r="D973" s="113">
        <f>'RAB GIK UGM'!E961</f>
        <v>120.41</v>
      </c>
      <c r="E973" s="113">
        <f>'RAB GIK UGM'!F961</f>
        <v>201910</v>
      </c>
      <c r="F973" s="121">
        <v>0.11</v>
      </c>
      <c r="G973" s="115">
        <f t="shared" si="233"/>
        <v>26986301.241</v>
      </c>
      <c r="H973" s="116">
        <v>1</v>
      </c>
      <c r="I973" s="117">
        <f t="shared" si="232"/>
        <v>26986301.241</v>
      </c>
    </row>
    <row r="974" spans="1:9" ht="16">
      <c r="A974" s="118"/>
      <c r="B974" s="119" t="str">
        <f>'RAB GIK UGM'!C962</f>
        <v>Pemasangan Pipa Galvanis diameter 1,25 (1-1/4)</v>
      </c>
      <c r="C974" s="120"/>
      <c r="D974" s="113">
        <f>'RAB GIK UGM'!E962</f>
        <v>148.13</v>
      </c>
      <c r="E974" s="113">
        <f>'RAB GIK UGM'!F962</f>
        <v>246460</v>
      </c>
      <c r="F974" s="121">
        <v>0.11</v>
      </c>
      <c r="G974" s="115">
        <f t="shared" si="233"/>
        <v>40524012.978</v>
      </c>
      <c r="H974" s="116">
        <v>1</v>
      </c>
      <c r="I974" s="117">
        <f t="shared" si="232"/>
        <v>40524012.978</v>
      </c>
    </row>
    <row r="975" spans="1:9" ht="16">
      <c r="A975" s="118"/>
      <c r="B975" s="119" t="str">
        <f>'RAB GIK UGM'!C963</f>
        <v>Pemasangan Pipa Galvanis diameter 1,5 (1-1/2)</v>
      </c>
      <c r="C975" s="120"/>
      <c r="D975" s="113">
        <f>'RAB GIK UGM'!E963</f>
        <v>103.97</v>
      </c>
      <c r="E975" s="113">
        <f>'RAB GIK UGM'!F963</f>
        <v>314770</v>
      </c>
      <c r="F975" s="121">
        <v>0.11</v>
      </c>
      <c r="G975" s="115">
        <f t="shared" si="233"/>
        <v>36326566.958999999</v>
      </c>
      <c r="H975" s="116">
        <v>1</v>
      </c>
      <c r="I975" s="117">
        <f t="shared" si="232"/>
        <v>36326566.958999999</v>
      </c>
    </row>
    <row r="976" spans="1:9" ht="16">
      <c r="A976" s="118"/>
      <c r="B976" s="119" t="str">
        <f>'RAB GIK UGM'!C964</f>
        <v>Pemasangan Pipa Galvanis diameter 2</v>
      </c>
      <c r="C976" s="120"/>
      <c r="D976" s="113">
        <f>'RAB GIK UGM'!E964</f>
        <v>110.94</v>
      </c>
      <c r="E976" s="113">
        <f>'RAB GIK UGM'!F964</f>
        <v>442480</v>
      </c>
      <c r="F976" s="121">
        <v>0.11</v>
      </c>
      <c r="G976" s="115">
        <f t="shared" si="233"/>
        <v>54488491.631999999</v>
      </c>
      <c r="H976" s="116">
        <v>1</v>
      </c>
      <c r="I976" s="117">
        <f t="shared" si="232"/>
        <v>54488491.631999999</v>
      </c>
    </row>
    <row r="977" spans="1:9" ht="16">
      <c r="A977" s="118"/>
      <c r="B977" s="119" t="str">
        <f>'RAB GIK UGM'!C965</f>
        <v>Pemasangan Pipa Galvanis diameter 2,5 (2-1/2)</v>
      </c>
      <c r="C977" s="120"/>
      <c r="D977" s="113">
        <f>'RAB GIK UGM'!E965</f>
        <v>91.41</v>
      </c>
      <c r="E977" s="113">
        <f>'RAB GIK UGM'!F965</f>
        <v>490000</v>
      </c>
      <c r="F977" s="121">
        <v>0.11</v>
      </c>
      <c r="G977" s="115">
        <f t="shared" si="233"/>
        <v>49717899.000000007</v>
      </c>
      <c r="H977" s="116">
        <v>1</v>
      </c>
      <c r="I977" s="117">
        <f t="shared" si="232"/>
        <v>49717899.000000007</v>
      </c>
    </row>
    <row r="978" spans="1:9" ht="16">
      <c r="A978" s="118"/>
      <c r="B978" s="119" t="str">
        <f>'RAB GIK UGM'!C966</f>
        <v>Pemasangan Pipa Galvanis diameter 3</v>
      </c>
      <c r="C978" s="120"/>
      <c r="D978" s="113">
        <f>'RAB GIK UGM'!E966</f>
        <v>91.22</v>
      </c>
      <c r="E978" s="113">
        <f>'RAB GIK UGM'!F966</f>
        <v>534550</v>
      </c>
      <c r="F978" s="121">
        <v>0.11</v>
      </c>
      <c r="G978" s="115">
        <f t="shared" si="233"/>
        <v>54125432.610000007</v>
      </c>
      <c r="H978" s="116">
        <v>1</v>
      </c>
      <c r="I978" s="117">
        <f t="shared" si="232"/>
        <v>54125432.610000007</v>
      </c>
    </row>
    <row r="979" spans="1:9" ht="16">
      <c r="A979" s="118"/>
      <c r="B979" s="119" t="str">
        <f>'RAB GIK UGM'!C967</f>
        <v>Pemasangan Pipa Galvanis diameter 4</v>
      </c>
      <c r="C979" s="120"/>
      <c r="D979" s="113">
        <f>'RAB GIK UGM'!E967</f>
        <v>95.51</v>
      </c>
      <c r="E979" s="113">
        <f>'RAB GIK UGM'!F967</f>
        <v>579100</v>
      </c>
      <c r="F979" s="121">
        <v>0.11</v>
      </c>
      <c r="G979" s="115">
        <f t="shared" si="233"/>
        <v>61393923.510000005</v>
      </c>
      <c r="H979" s="116">
        <v>1</v>
      </c>
      <c r="I979" s="117">
        <f t="shared" si="232"/>
        <v>61393923.510000005</v>
      </c>
    </row>
    <row r="980" spans="1:9" ht="16">
      <c r="A980" s="118"/>
      <c r="B980" s="119" t="str">
        <f>'RAB GIK UGM'!C968</f>
        <v>Pemasangan Pipa Galvanis diameter 6</v>
      </c>
      <c r="C980" s="120"/>
      <c r="D980" s="113">
        <f>'RAB GIK UGM'!E968</f>
        <v>101.7</v>
      </c>
      <c r="E980" s="113">
        <f>'RAB GIK UGM'!F968</f>
        <v>748390</v>
      </c>
      <c r="F980" s="121">
        <v>0.11</v>
      </c>
      <c r="G980" s="115">
        <f t="shared" si="233"/>
        <v>84483501.930000007</v>
      </c>
      <c r="H980" s="116">
        <v>1</v>
      </c>
      <c r="I980" s="117">
        <f t="shared" si="232"/>
        <v>84483501.930000007</v>
      </c>
    </row>
    <row r="981" spans="1:9" ht="16">
      <c r="A981" s="118"/>
      <c r="B981" s="119" t="str">
        <f>'RAB GIK UGM'!C969</f>
        <v>Pemasangan Pipa Galvanis diameter 8</v>
      </c>
      <c r="C981" s="120"/>
      <c r="D981" s="113">
        <f>'RAB GIK UGM'!E969</f>
        <v>52.48</v>
      </c>
      <c r="E981" s="113">
        <f>'RAB GIK UGM'!F969</f>
        <v>890950</v>
      </c>
      <c r="F981" s="121">
        <v>0.11</v>
      </c>
      <c r="G981" s="115">
        <f t="shared" si="233"/>
        <v>51900332.160000004</v>
      </c>
      <c r="H981" s="116">
        <v>1</v>
      </c>
      <c r="I981" s="117">
        <f t="shared" si="232"/>
        <v>51900332.160000004</v>
      </c>
    </row>
    <row r="982" spans="1:9" ht="16">
      <c r="A982" s="118"/>
      <c r="B982" s="119" t="str">
        <f>'RAB GIK UGM'!C970</f>
        <v>Instalasi Air Bekas</v>
      </c>
      <c r="C982" s="120"/>
      <c r="D982" s="113">
        <f>'RAB GIK UGM'!E970</f>
        <v>0</v>
      </c>
      <c r="E982" s="113">
        <f>'RAB GIK UGM'!F970</f>
        <v>0</v>
      </c>
      <c r="F982" s="121"/>
      <c r="G982" s="115"/>
      <c r="H982" s="116"/>
      <c r="I982" s="117">
        <f t="shared" ref="I982:I991" si="234">G982*H982</f>
        <v>0</v>
      </c>
    </row>
    <row r="983" spans="1:9" ht="16">
      <c r="A983" s="118"/>
      <c r="B983" s="119" t="str">
        <f>'RAB GIK UGM'!C971</f>
        <v>Pemasangan 1 m Pipa PVC AW Dia. 3/4 (20 mm)</v>
      </c>
      <c r="C983" s="120"/>
      <c r="D983" s="113">
        <f>'RAB GIK UGM'!E971</f>
        <v>102.23</v>
      </c>
      <c r="E983" s="113">
        <f>'RAB GIK UGM'!F971</f>
        <v>39072</v>
      </c>
      <c r="F983" s="121">
        <v>0.11</v>
      </c>
      <c r="G983" s="115">
        <f t="shared" ref="G983:G991" si="235">D983*E983*(1+F983)</f>
        <v>4433706.9216</v>
      </c>
      <c r="H983" s="116">
        <v>1</v>
      </c>
      <c r="I983" s="117">
        <f t="shared" si="234"/>
        <v>4433706.9216</v>
      </c>
    </row>
    <row r="984" spans="1:9" ht="16">
      <c r="A984" s="118"/>
      <c r="B984" s="119" t="str">
        <f>'RAB GIK UGM'!C972</f>
        <v>Pemasangan 1 m Pipa PVC AW Dia. 1 (25 mm)</v>
      </c>
      <c r="C984" s="120"/>
      <c r="D984" s="113">
        <f>'RAB GIK UGM'!E972</f>
        <v>126.42</v>
      </c>
      <c r="E984" s="113">
        <f>'RAB GIK UGM'!F972</f>
        <v>50209</v>
      </c>
      <c r="F984" s="121">
        <v>0.11</v>
      </c>
      <c r="G984" s="115">
        <f t="shared" si="235"/>
        <v>7045638.1758000012</v>
      </c>
      <c r="H984" s="116">
        <v>1</v>
      </c>
      <c r="I984" s="117">
        <f t="shared" si="234"/>
        <v>7045638.1758000012</v>
      </c>
    </row>
    <row r="985" spans="1:9" ht="16">
      <c r="A985" s="118"/>
      <c r="B985" s="119" t="str">
        <f>'RAB GIK UGM'!C973</f>
        <v>Pemasangan 1 m Pipa PVC AW Dia. 1-1/4 (32 mm)</v>
      </c>
      <c r="C985" s="120"/>
      <c r="D985" s="113">
        <f>'RAB GIK UGM'!E973</f>
        <v>127.34</v>
      </c>
      <c r="E985" s="113">
        <f>'RAB GIK UGM'!F973</f>
        <v>78474</v>
      </c>
      <c r="F985" s="121">
        <v>0.11</v>
      </c>
      <c r="G985" s="115">
        <f t="shared" si="235"/>
        <v>11092095.867600001</v>
      </c>
      <c r="H985" s="116">
        <v>1</v>
      </c>
      <c r="I985" s="117">
        <f t="shared" si="234"/>
        <v>11092095.867600001</v>
      </c>
    </row>
    <row r="986" spans="1:9" ht="16">
      <c r="A986" s="118"/>
      <c r="B986" s="119" t="str">
        <f>'RAB GIK UGM'!C974</f>
        <v>Pemasangan 1 m Pipa PVC AW Dia. 1-1/2 (40 mm)</v>
      </c>
      <c r="C986" s="120"/>
      <c r="D986" s="113">
        <f>'RAB GIK UGM'!E974</f>
        <v>97.52</v>
      </c>
      <c r="E986" s="113">
        <f>'RAB GIK UGM'!F974</f>
        <v>84414</v>
      </c>
      <c r="F986" s="121">
        <v>0.11</v>
      </c>
      <c r="G986" s="115">
        <f t="shared" si="235"/>
        <v>9137579.1407999992</v>
      </c>
      <c r="H986" s="116">
        <v>1</v>
      </c>
      <c r="I986" s="117">
        <f t="shared" si="234"/>
        <v>9137579.1407999992</v>
      </c>
    </row>
    <row r="987" spans="1:9" ht="16">
      <c r="A987" s="118"/>
      <c r="B987" s="119" t="str">
        <f>'RAB GIK UGM'!C975</f>
        <v>Pemasangan 1 m Pipa PVC AW Dia. 2 (50 mm)</v>
      </c>
      <c r="C987" s="120"/>
      <c r="D987" s="113">
        <f>'RAB GIK UGM'!E975</f>
        <v>99.4</v>
      </c>
      <c r="E987" s="113">
        <f>'RAB GIK UGM'!F975</f>
        <v>99594</v>
      </c>
      <c r="F987" s="121">
        <v>0.11</v>
      </c>
      <c r="G987" s="115">
        <f t="shared" si="235"/>
        <v>10988604.396000003</v>
      </c>
      <c r="H987" s="116">
        <v>1</v>
      </c>
      <c r="I987" s="117">
        <f t="shared" si="234"/>
        <v>10988604.396000003</v>
      </c>
    </row>
    <row r="988" spans="1:9" ht="16">
      <c r="A988" s="118"/>
      <c r="B988" s="119" t="str">
        <f>'RAB GIK UGM'!C976</f>
        <v>Pemasangan 1 m Pipa PVC AW Dia. 2-1/2 (65 mm)</v>
      </c>
      <c r="C988" s="120"/>
      <c r="D988" s="113">
        <f>'RAB GIK UGM'!E976</f>
        <v>105.67</v>
      </c>
      <c r="E988" s="113">
        <f>'RAB GIK UGM'!F976</f>
        <v>102894</v>
      </c>
      <c r="F988" s="121">
        <v>0.11</v>
      </c>
      <c r="G988" s="115">
        <f t="shared" si="235"/>
        <v>12068817.967800001</v>
      </c>
      <c r="H988" s="116">
        <v>1</v>
      </c>
      <c r="I988" s="117">
        <f t="shared" si="234"/>
        <v>12068817.967800001</v>
      </c>
    </row>
    <row r="989" spans="1:9" ht="16">
      <c r="A989" s="118"/>
      <c r="B989" s="119" t="str">
        <f>'RAB GIK UGM'!C977</f>
        <v>Pemasangan 1 m Pipa PVC AW Dia. 3 (80 mm)</v>
      </c>
      <c r="C989" s="120"/>
      <c r="D989" s="113">
        <f>'RAB GIK UGM'!E977</f>
        <v>119.7</v>
      </c>
      <c r="E989" s="113">
        <f>'RAB GIK UGM'!F977</f>
        <v>104379</v>
      </c>
      <c r="F989" s="121">
        <v>0.11</v>
      </c>
      <c r="G989" s="115">
        <f t="shared" si="235"/>
        <v>13868524.593000002</v>
      </c>
      <c r="H989" s="116">
        <v>1</v>
      </c>
      <c r="I989" s="117">
        <f t="shared" si="234"/>
        <v>13868524.593000002</v>
      </c>
    </row>
    <row r="990" spans="1:9" ht="16">
      <c r="A990" s="118"/>
      <c r="B990" s="119" t="str">
        <f>'RAB GIK UGM'!C978</f>
        <v>Pemasangan 1 m Pipa PVC AW Dia. 4 (100 mm)</v>
      </c>
      <c r="C990" s="120"/>
      <c r="D990" s="113">
        <f>'RAB GIK UGM'!E978</f>
        <v>111.02</v>
      </c>
      <c r="E990" s="113">
        <f>'RAB GIK UGM'!F978</f>
        <v>138831</v>
      </c>
      <c r="F990" s="121">
        <v>0.11</v>
      </c>
      <c r="G990" s="115">
        <f t="shared" si="235"/>
        <v>17108449.558200002</v>
      </c>
      <c r="H990" s="116">
        <v>1</v>
      </c>
      <c r="I990" s="117">
        <f t="shared" si="234"/>
        <v>17108449.558200002</v>
      </c>
    </row>
    <row r="991" spans="1:9" ht="16">
      <c r="A991" s="118"/>
      <c r="B991" s="119" t="str">
        <f>'RAB GIK UGM'!C979</f>
        <v>Portable Grease trap pelat stainless ukuran (Pxlxt) 40x30x30 cm</v>
      </c>
      <c r="C991" s="120"/>
      <c r="D991" s="113">
        <f>'RAB GIK UGM'!E979</f>
        <v>23</v>
      </c>
      <c r="E991" s="113">
        <f>'RAB GIK UGM'!F979</f>
        <v>4500000</v>
      </c>
      <c r="F991" s="121">
        <v>0.11</v>
      </c>
      <c r="G991" s="115">
        <f t="shared" si="235"/>
        <v>114885000.00000001</v>
      </c>
      <c r="H991" s="116">
        <v>1</v>
      </c>
      <c r="I991" s="117">
        <f t="shared" si="234"/>
        <v>114885000.00000001</v>
      </c>
    </row>
    <row r="992" spans="1:9" ht="16">
      <c r="A992" s="118"/>
      <c r="B992" s="119" t="str">
        <f>'RAB GIK UGM'!C980</f>
        <v>Sprinkler siram taman</v>
      </c>
      <c r="C992" s="120"/>
      <c r="D992" s="113">
        <f>'RAB GIK UGM'!E980</f>
        <v>0</v>
      </c>
      <c r="E992" s="113">
        <f>'RAB GIK UGM'!F980</f>
        <v>0</v>
      </c>
      <c r="F992" s="121"/>
      <c r="G992" s="115"/>
      <c r="H992" s="116"/>
      <c r="I992" s="117"/>
    </row>
    <row r="993" spans="1:9" ht="16">
      <c r="A993" s="118"/>
      <c r="B993" s="119" t="str">
        <f>'RAB GIK UGM'!C981</f>
        <v>Sprinkle siram taman</v>
      </c>
      <c r="C993" s="120"/>
      <c r="D993" s="113">
        <f>'RAB GIK UGM'!E981</f>
        <v>1</v>
      </c>
      <c r="E993" s="113">
        <f>'RAB GIK UGM'!F981</f>
        <v>750000</v>
      </c>
      <c r="F993" s="121">
        <v>0.11</v>
      </c>
      <c r="G993" s="115">
        <f t="shared" ref="G993:G997" si="236">D993*E993*(1+F993)</f>
        <v>832500.00000000012</v>
      </c>
      <c r="H993" s="116">
        <v>1</v>
      </c>
      <c r="I993" s="117">
        <f t="shared" ref="I993:I997" si="237">G993*H993</f>
        <v>832500.00000000012</v>
      </c>
    </row>
    <row r="994" spans="1:9" ht="16">
      <c r="A994" s="118"/>
      <c r="B994" s="119" t="str">
        <f>'RAB GIK UGM'!C982</f>
        <v>Instalasi Pemipaan Sprinkle (HDPE)</v>
      </c>
      <c r="C994" s="120"/>
      <c r="D994" s="113">
        <f>'RAB GIK UGM'!E982</f>
        <v>0</v>
      </c>
      <c r="E994" s="113">
        <f>'RAB GIK UGM'!F982</f>
        <v>0</v>
      </c>
      <c r="F994" s="121">
        <v>0.11</v>
      </c>
      <c r="G994" s="115">
        <f t="shared" si="236"/>
        <v>0</v>
      </c>
      <c r="H994" s="116">
        <v>1</v>
      </c>
      <c r="I994" s="117">
        <f t="shared" si="237"/>
        <v>0</v>
      </c>
    </row>
    <row r="995" spans="1:9" ht="16">
      <c r="A995" s="118"/>
      <c r="B995" s="119" t="str">
        <f>'RAB GIK UGM'!C983</f>
        <v>Pemasangan Pipa HDPE PN10 diameter 3/4</v>
      </c>
      <c r="C995" s="120"/>
      <c r="D995" s="113">
        <f>'RAB GIK UGM'!E983</f>
        <v>1088.43</v>
      </c>
      <c r="E995" s="113">
        <f>'RAB GIK UGM'!F983</f>
        <v>41838</v>
      </c>
      <c r="F995" s="121">
        <v>0.11</v>
      </c>
      <c r="G995" s="115">
        <f t="shared" si="236"/>
        <v>50546885.117400005</v>
      </c>
      <c r="H995" s="116">
        <v>1</v>
      </c>
      <c r="I995" s="117">
        <f t="shared" si="237"/>
        <v>50546885.117400005</v>
      </c>
    </row>
    <row r="996" spans="1:9" ht="16">
      <c r="A996" s="118"/>
      <c r="B996" s="119" t="str">
        <f>'RAB GIK UGM'!C984</f>
        <v>Pemasangan Pipa HDPE PN10 diameter 1</v>
      </c>
      <c r="C996" s="120"/>
      <c r="D996" s="113">
        <f>'RAB GIK UGM'!E984</f>
        <v>1232.76</v>
      </c>
      <c r="E996" s="113">
        <f>'RAB GIK UGM'!F984</f>
        <v>68002</v>
      </c>
      <c r="F996" s="121">
        <v>0.11</v>
      </c>
      <c r="G996" s="115">
        <f t="shared" si="236"/>
        <v>93051461.527199998</v>
      </c>
      <c r="H996" s="116">
        <v>1</v>
      </c>
      <c r="I996" s="117">
        <f t="shared" si="237"/>
        <v>93051461.527199998</v>
      </c>
    </row>
    <row r="997" spans="1:9" ht="16">
      <c r="A997" s="118"/>
      <c r="B997" s="119" t="str">
        <f>'RAB GIK UGM'!C985</f>
        <v>Pemasangan Pipa HDPE PN10 diameter 6</v>
      </c>
      <c r="C997" s="120"/>
      <c r="D997" s="113">
        <f>'RAB GIK UGM'!E985</f>
        <v>411.02</v>
      </c>
      <c r="E997" s="113">
        <f>'RAB GIK UGM'!F985</f>
        <v>662997</v>
      </c>
      <c r="F997" s="121">
        <v>0.11</v>
      </c>
      <c r="G997" s="115">
        <f t="shared" si="236"/>
        <v>302480579.9034</v>
      </c>
      <c r="H997" s="116">
        <v>1</v>
      </c>
      <c r="I997" s="117">
        <f t="shared" si="237"/>
        <v>302480579.9034</v>
      </c>
    </row>
    <row r="998" spans="1:9" ht="16">
      <c r="A998" s="118"/>
      <c r="B998" s="119" t="str">
        <f>'RAB GIK UGM'!C986</f>
        <v>PROTEKSI KEBAKARAN AREA AUDITORUM BESAR</v>
      </c>
      <c r="C998" s="120"/>
      <c r="D998" s="113">
        <f>'RAB GIK UGM'!E986</f>
        <v>0</v>
      </c>
      <c r="E998" s="113">
        <f>'RAB GIK UGM'!F986</f>
        <v>0</v>
      </c>
      <c r="F998" s="121"/>
      <c r="G998" s="115"/>
      <c r="H998" s="116"/>
      <c r="I998" s="117"/>
    </row>
    <row r="999" spans="1:9" ht="16">
      <c r="A999" s="118"/>
      <c r="B999" s="119" t="str">
        <f>'RAB GIK UGM'!C987</f>
        <v>Sprinkler Auditorium Zona F</v>
      </c>
      <c r="C999" s="120"/>
      <c r="D999" s="113">
        <f>'RAB GIK UGM'!E987</f>
        <v>0</v>
      </c>
      <c r="E999" s="113">
        <f>'RAB GIK UGM'!F987</f>
        <v>0</v>
      </c>
      <c r="F999" s="121"/>
      <c r="G999" s="115"/>
      <c r="H999" s="116"/>
      <c r="I999" s="117">
        <f t="shared" ref="I999:I1005" si="238">G999*H999</f>
        <v>0</v>
      </c>
    </row>
    <row r="1000" spans="1:9" ht="16">
      <c r="A1000" s="118"/>
      <c r="B1000" s="119" t="str">
        <f>'RAB GIK UGM'!C988</f>
        <v>Lantai 1</v>
      </c>
      <c r="C1000" s="120"/>
      <c r="D1000" s="113">
        <f>'RAB GIK UGM'!E988</f>
        <v>0</v>
      </c>
      <c r="E1000" s="113">
        <f>'RAB GIK UGM'!F988</f>
        <v>0</v>
      </c>
      <c r="F1000" s="121"/>
      <c r="G1000" s="115"/>
      <c r="H1000" s="116"/>
      <c r="I1000" s="117">
        <f t="shared" si="238"/>
        <v>0</v>
      </c>
    </row>
    <row r="1001" spans="1:9" ht="16">
      <c r="A1001" s="118"/>
      <c r="B1001" s="119" t="str">
        <f>'RAB GIK UGM'!C989</f>
        <v>Branch Control Valve (BCV) Dengan Flow Switch &amp; Tamper Switch</v>
      </c>
      <c r="C1001" s="120"/>
      <c r="D1001" s="113">
        <f>'RAB GIK UGM'!E989</f>
        <v>2</v>
      </c>
      <c r="E1001" s="113">
        <f>'RAB GIK UGM'!F989</f>
        <v>21469250</v>
      </c>
      <c r="F1001" s="121">
        <v>0.11</v>
      </c>
      <c r="G1001" s="115">
        <f t="shared" ref="G1001:G1005" si="239">D1001*E1001*(1+F1001)</f>
        <v>47661735.000000007</v>
      </c>
      <c r="H1001" s="116">
        <v>1</v>
      </c>
      <c r="I1001" s="117">
        <f t="shared" si="238"/>
        <v>47661735.000000007</v>
      </c>
    </row>
    <row r="1002" spans="1:9" ht="16">
      <c r="A1002" s="118"/>
      <c r="B1002" s="119" t="str">
        <f>'RAB GIK UGM'!C990</f>
        <v>Fire Extinguisher/APAR 3kg</v>
      </c>
      <c r="C1002" s="120"/>
      <c r="D1002" s="113">
        <f>'RAB GIK UGM'!E990</f>
        <v>2</v>
      </c>
      <c r="E1002" s="113">
        <f>'RAB GIK UGM'!F990</f>
        <v>1450000</v>
      </c>
      <c r="F1002" s="121">
        <v>0.11</v>
      </c>
      <c r="G1002" s="115">
        <f t="shared" si="239"/>
        <v>3219000.0000000005</v>
      </c>
      <c r="H1002" s="116">
        <v>1</v>
      </c>
      <c r="I1002" s="117">
        <f t="shared" si="238"/>
        <v>3219000.0000000005</v>
      </c>
    </row>
    <row r="1003" spans="1:9" ht="16">
      <c r="A1003" s="118"/>
      <c r="B1003" s="119" t="str">
        <f>'RAB GIK UGM'!C991</f>
        <v>Lantai 2</v>
      </c>
      <c r="C1003" s="120"/>
      <c r="D1003" s="113">
        <f>'RAB GIK UGM'!E991</f>
        <v>0</v>
      </c>
      <c r="E1003" s="113">
        <f>'RAB GIK UGM'!F991</f>
        <v>0</v>
      </c>
      <c r="F1003" s="121"/>
      <c r="G1003" s="115"/>
      <c r="H1003" s="116"/>
      <c r="I1003" s="117">
        <f t="shared" si="238"/>
        <v>0</v>
      </c>
    </row>
    <row r="1004" spans="1:9" ht="16">
      <c r="A1004" s="118"/>
      <c r="B1004" s="119" t="str">
        <f>'RAB GIK UGM'!C992</f>
        <v>Branch Control Valve (BCV) Dengan Flow Switch &amp; Tamper Switch</v>
      </c>
      <c r="C1004" s="120"/>
      <c r="D1004" s="113">
        <f>'RAB GIK UGM'!E992</f>
        <v>2</v>
      </c>
      <c r="E1004" s="113">
        <f>'RAB GIK UGM'!F992</f>
        <v>21469250</v>
      </c>
      <c r="F1004" s="121">
        <v>0.11</v>
      </c>
      <c r="G1004" s="115">
        <f t="shared" si="239"/>
        <v>47661735.000000007</v>
      </c>
      <c r="H1004" s="116">
        <v>1</v>
      </c>
      <c r="I1004" s="117">
        <f t="shared" si="238"/>
        <v>47661735.000000007</v>
      </c>
    </row>
    <row r="1005" spans="1:9" ht="16">
      <c r="A1005" s="118"/>
      <c r="B1005" s="119" t="str">
        <f>'RAB GIK UGM'!C993</f>
        <v>Fire Extinguisher/APAR 3kg</v>
      </c>
      <c r="C1005" s="120"/>
      <c r="D1005" s="113">
        <f>'RAB GIK UGM'!E993</f>
        <v>6</v>
      </c>
      <c r="E1005" s="113">
        <f>'RAB GIK UGM'!F993</f>
        <v>1450000</v>
      </c>
      <c r="F1005" s="121">
        <v>0.11</v>
      </c>
      <c r="G1005" s="115">
        <f t="shared" si="239"/>
        <v>9657000</v>
      </c>
      <c r="H1005" s="116">
        <v>1</v>
      </c>
      <c r="I1005" s="117">
        <f t="shared" si="238"/>
        <v>9657000</v>
      </c>
    </row>
    <row r="1006" spans="1:9" ht="16">
      <c r="A1006" s="118"/>
      <c r="B1006" s="119" t="str">
        <f>'RAB GIK UGM'!C994</f>
        <v>Lantai 3</v>
      </c>
      <c r="C1006" s="120"/>
      <c r="D1006" s="113">
        <f>'RAB GIK UGM'!E994</f>
        <v>0</v>
      </c>
      <c r="E1006" s="113">
        <f>'RAB GIK UGM'!F994</f>
        <v>0</v>
      </c>
      <c r="F1006" s="121"/>
      <c r="G1006" s="115"/>
      <c r="H1006" s="116"/>
      <c r="I1006" s="117">
        <f t="shared" ref="I1006:I1016" si="240">G1006*H1006</f>
        <v>0</v>
      </c>
    </row>
    <row r="1007" spans="1:9" ht="16">
      <c r="A1007" s="118"/>
      <c r="B1007" s="119" t="str">
        <f>'RAB GIK UGM'!C995</f>
        <v>Fire Extinguisher/APAR 3kg</v>
      </c>
      <c r="C1007" s="120"/>
      <c r="D1007" s="113">
        <f>'RAB GIK UGM'!E995</f>
        <v>4</v>
      </c>
      <c r="E1007" s="113">
        <f>'RAB GIK UGM'!F995</f>
        <v>1450000</v>
      </c>
      <c r="F1007" s="121">
        <v>0.11</v>
      </c>
      <c r="G1007" s="115">
        <f t="shared" ref="G1007:G1016" si="241">D1007*E1007*(1+F1007)</f>
        <v>6438000.0000000009</v>
      </c>
      <c r="H1007" s="116">
        <v>1</v>
      </c>
      <c r="I1007" s="117">
        <f t="shared" si="240"/>
        <v>6438000.0000000009</v>
      </c>
    </row>
    <row r="1008" spans="1:9" ht="16">
      <c r="A1008" s="118"/>
      <c r="B1008" s="119" t="str">
        <f>'RAB GIK UGM'!C996</f>
        <v>Instalasi Sprinkler Auditorium Zona F</v>
      </c>
      <c r="C1008" s="120"/>
      <c r="D1008" s="113">
        <f>'RAB GIK UGM'!E996</f>
        <v>0</v>
      </c>
      <c r="E1008" s="113">
        <f>'RAB GIK UGM'!F996</f>
        <v>0</v>
      </c>
      <c r="F1008" s="121"/>
      <c r="G1008" s="115"/>
      <c r="H1008" s="116"/>
      <c r="I1008" s="117">
        <f t="shared" si="240"/>
        <v>0</v>
      </c>
    </row>
    <row r="1009" spans="1:9" ht="16">
      <c r="A1009" s="118"/>
      <c r="B1009" s="119" t="str">
        <f>'RAB GIK UGM'!C997</f>
        <v>Lantai 1</v>
      </c>
      <c r="C1009" s="120"/>
      <c r="D1009" s="113">
        <f>'RAB GIK UGM'!E997</f>
        <v>0</v>
      </c>
      <c r="E1009" s="113">
        <f>'RAB GIK UGM'!F997</f>
        <v>0</v>
      </c>
      <c r="F1009" s="121"/>
      <c r="G1009" s="115"/>
      <c r="H1009" s="116"/>
      <c r="I1009" s="117">
        <f t="shared" si="240"/>
        <v>0</v>
      </c>
    </row>
    <row r="1010" spans="1:9" ht="16">
      <c r="A1010" s="118"/>
      <c r="B1010" s="119" t="str">
        <f>'RAB GIK UGM'!C998</f>
        <v>Pipa BS- Medium Hitam SCH 40 diameter 6</v>
      </c>
      <c r="C1010" s="120"/>
      <c r="D1010" s="113">
        <f>'RAB GIK UGM'!E998</f>
        <v>98</v>
      </c>
      <c r="E1010" s="113">
        <f>'RAB GIK UGM'!F998</f>
        <v>859250</v>
      </c>
      <c r="F1010" s="121">
        <v>0.11</v>
      </c>
      <c r="G1010" s="115">
        <f t="shared" si="241"/>
        <v>93469215.000000015</v>
      </c>
      <c r="H1010" s="116">
        <v>1</v>
      </c>
      <c r="I1010" s="117">
        <f t="shared" si="240"/>
        <v>93469215.000000015</v>
      </c>
    </row>
    <row r="1011" spans="1:9" ht="16">
      <c r="A1011" s="118"/>
      <c r="B1011" s="119" t="str">
        <f>'RAB GIK UGM'!C999</f>
        <v>Pipa BS- Medium Hitam SCH 40 diameter 4</v>
      </c>
      <c r="C1011" s="120"/>
      <c r="D1011" s="113">
        <f>'RAB GIK UGM'!E999</f>
        <v>87</v>
      </c>
      <c r="E1011" s="113">
        <f>'RAB GIK UGM'!F999</f>
        <v>667975</v>
      </c>
      <c r="F1011" s="121">
        <v>0.11</v>
      </c>
      <c r="G1011" s="115">
        <f t="shared" si="241"/>
        <v>64506345.750000007</v>
      </c>
      <c r="H1011" s="116">
        <v>1</v>
      </c>
      <c r="I1011" s="117">
        <f t="shared" si="240"/>
        <v>64506345.750000007</v>
      </c>
    </row>
    <row r="1012" spans="1:9" ht="16">
      <c r="A1012" s="118"/>
      <c r="B1012" s="119" t="str">
        <f>'RAB GIK UGM'!C1000</f>
        <v>Pipa BS- Medium Hitam SCH 40 diameter 3</v>
      </c>
      <c r="C1012" s="120"/>
      <c r="D1012" s="113">
        <f>'RAB GIK UGM'!E1000</f>
        <v>109.82</v>
      </c>
      <c r="E1012" s="113">
        <f>'RAB GIK UGM'!F1000</f>
        <v>546700</v>
      </c>
      <c r="F1012" s="121">
        <v>0.11</v>
      </c>
      <c r="G1012" s="115">
        <f t="shared" si="241"/>
        <v>66642839.339999996</v>
      </c>
      <c r="H1012" s="116">
        <v>1</v>
      </c>
      <c r="I1012" s="117">
        <f t="shared" si="240"/>
        <v>66642839.339999996</v>
      </c>
    </row>
    <row r="1013" spans="1:9" ht="16">
      <c r="A1013" s="118"/>
      <c r="B1013" s="119" t="str">
        <f>'RAB GIK UGM'!C1001</f>
        <v>Pipa BS- Medium Hitam SCH 40 diameter 2,5 (2-1/2)</v>
      </c>
      <c r="C1013" s="120"/>
      <c r="D1013" s="113">
        <f>'RAB GIK UGM'!E1001</f>
        <v>89.2</v>
      </c>
      <c r="E1013" s="113">
        <f>'RAB GIK UGM'!F1001</f>
        <v>477400</v>
      </c>
      <c r="F1013" s="121">
        <v>0.11</v>
      </c>
      <c r="G1013" s="115">
        <f t="shared" si="241"/>
        <v>47268328.800000004</v>
      </c>
      <c r="H1013" s="116">
        <v>1</v>
      </c>
      <c r="I1013" s="117">
        <f t="shared" si="240"/>
        <v>47268328.800000004</v>
      </c>
    </row>
    <row r="1014" spans="1:9" ht="16">
      <c r="A1014" s="118"/>
      <c r="B1014" s="119" t="str">
        <f>'RAB GIK UGM'!C1002</f>
        <v>Gate Valve diameter 4</v>
      </c>
      <c r="C1014" s="120"/>
      <c r="D1014" s="113">
        <f>'RAB GIK UGM'!E1002</f>
        <v>1</v>
      </c>
      <c r="E1014" s="113">
        <f>'RAB GIK UGM'!F1002</f>
        <v>6869225</v>
      </c>
      <c r="F1014" s="121">
        <v>0.11</v>
      </c>
      <c r="G1014" s="115">
        <f t="shared" si="241"/>
        <v>7624839.7500000009</v>
      </c>
      <c r="H1014" s="116">
        <v>1</v>
      </c>
      <c r="I1014" s="117">
        <f t="shared" si="240"/>
        <v>7624839.7500000009</v>
      </c>
    </row>
    <row r="1015" spans="1:9" ht="16">
      <c r="A1015" s="118"/>
      <c r="B1015" s="119" t="str">
        <f>'RAB GIK UGM'!C1003</f>
        <v>Landing Valve diameter 2,5 (2-1/2)</v>
      </c>
      <c r="C1015" s="120"/>
      <c r="D1015" s="113">
        <f>'RAB GIK UGM'!E1003</f>
        <v>1</v>
      </c>
      <c r="E1015" s="113">
        <f>'RAB GIK UGM'!F1003</f>
        <v>6034600.0000000009</v>
      </c>
      <c r="F1015" s="121">
        <v>0.11</v>
      </c>
      <c r="G1015" s="115">
        <f t="shared" si="241"/>
        <v>6698406.0000000019</v>
      </c>
      <c r="H1015" s="116">
        <v>1</v>
      </c>
      <c r="I1015" s="117">
        <f t="shared" si="240"/>
        <v>6698406.0000000019</v>
      </c>
    </row>
    <row r="1016" spans="1:9" ht="16">
      <c r="A1016" s="118"/>
      <c r="B1016" s="119" t="str">
        <f>'RAB GIK UGM'!C1004</f>
        <v>Indoor Hydrant Box</v>
      </c>
      <c r="C1016" s="120"/>
      <c r="D1016" s="113">
        <f>'RAB GIK UGM'!E1004</f>
        <v>1</v>
      </c>
      <c r="E1016" s="113">
        <f>'RAB GIK UGM'!F1004</f>
        <v>9509225</v>
      </c>
      <c r="F1016" s="121">
        <v>0.11</v>
      </c>
      <c r="G1016" s="115">
        <f t="shared" si="241"/>
        <v>10555239.75</v>
      </c>
      <c r="H1016" s="116">
        <v>1</v>
      </c>
      <c r="I1016" s="117">
        <f t="shared" si="240"/>
        <v>10555239.75</v>
      </c>
    </row>
    <row r="1017" spans="1:9" ht="16">
      <c r="A1017" s="118"/>
      <c r="B1017" s="119" t="str">
        <f>'RAB GIK UGM'!C1005</f>
        <v>Lantai 2</v>
      </c>
      <c r="C1017" s="120"/>
      <c r="D1017" s="113">
        <f>'RAB GIK UGM'!E1005</f>
        <v>0</v>
      </c>
      <c r="E1017" s="113">
        <f>'RAB GIK UGM'!F1005</f>
        <v>0</v>
      </c>
      <c r="F1017" s="121"/>
      <c r="G1017" s="115"/>
      <c r="H1017" s="116"/>
      <c r="I1017" s="117"/>
    </row>
    <row r="1018" spans="1:9" ht="16">
      <c r="A1018" s="118"/>
      <c r="B1018" s="119" t="str">
        <f>'RAB GIK UGM'!C1006</f>
        <v>Pipa BS- Medium Hitam SCH 40 diameter 4</v>
      </c>
      <c r="C1018" s="120"/>
      <c r="D1018" s="113">
        <f>'RAB GIK UGM'!E1006</f>
        <v>4</v>
      </c>
      <c r="E1018" s="113">
        <f>'RAB GIK UGM'!F1006</f>
        <v>667975</v>
      </c>
      <c r="F1018" s="121">
        <v>0.11</v>
      </c>
      <c r="G1018" s="115">
        <f t="shared" ref="G1018:G1022" si="242">D1018*E1018*(1+F1018)</f>
        <v>2965809.0000000005</v>
      </c>
      <c r="H1018" s="116">
        <v>1</v>
      </c>
      <c r="I1018" s="117">
        <f t="shared" ref="I1018:I1022" si="243">G1018*H1018</f>
        <v>2965809.0000000005</v>
      </c>
    </row>
    <row r="1019" spans="1:9" ht="16">
      <c r="A1019" s="118"/>
      <c r="B1019" s="119" t="str">
        <f>'RAB GIK UGM'!C1007</f>
        <v>Pipa BS- Medium Hitam SCH 40 diameter 3</v>
      </c>
      <c r="C1019" s="120"/>
      <c r="D1019" s="113">
        <f>'RAB GIK UGM'!E1007</f>
        <v>109.82</v>
      </c>
      <c r="E1019" s="113">
        <f>'RAB GIK UGM'!F1007</f>
        <v>546700</v>
      </c>
      <c r="F1019" s="121">
        <v>0.11</v>
      </c>
      <c r="G1019" s="115">
        <f t="shared" si="242"/>
        <v>66642839.339999996</v>
      </c>
      <c r="H1019" s="116">
        <v>1</v>
      </c>
      <c r="I1019" s="117">
        <f t="shared" si="243"/>
        <v>66642839.339999996</v>
      </c>
    </row>
    <row r="1020" spans="1:9" ht="16">
      <c r="A1020" s="118"/>
      <c r="B1020" s="119" t="str">
        <f>'RAB GIK UGM'!C1008</f>
        <v>Pipa BS- Medium Hitam SCH 40 diameter 2,5 (2-1/2)</v>
      </c>
      <c r="C1020" s="120"/>
      <c r="D1020" s="113">
        <f>'RAB GIK UGM'!E1008</f>
        <v>89.2</v>
      </c>
      <c r="E1020" s="113">
        <f>'RAB GIK UGM'!F1008</f>
        <v>477400</v>
      </c>
      <c r="F1020" s="121">
        <v>0.11</v>
      </c>
      <c r="G1020" s="115">
        <f t="shared" si="242"/>
        <v>47268328.800000004</v>
      </c>
      <c r="H1020" s="116">
        <v>1</v>
      </c>
      <c r="I1020" s="117">
        <f t="shared" si="243"/>
        <v>47268328.800000004</v>
      </c>
    </row>
    <row r="1021" spans="1:9" ht="16">
      <c r="A1021" s="118"/>
      <c r="B1021" s="119" t="str">
        <f>'RAB GIK UGM'!C1009</f>
        <v>Landing Valve diameter 2,5 (2-1/2)</v>
      </c>
      <c r="C1021" s="120"/>
      <c r="D1021" s="113">
        <f>'RAB GIK UGM'!E1009</f>
        <v>1</v>
      </c>
      <c r="E1021" s="113">
        <f>'RAB GIK UGM'!F1009</f>
        <v>6034600.0000000009</v>
      </c>
      <c r="F1021" s="121">
        <v>0.11</v>
      </c>
      <c r="G1021" s="115">
        <f t="shared" si="242"/>
        <v>6698406.0000000019</v>
      </c>
      <c r="H1021" s="116">
        <v>1</v>
      </c>
      <c r="I1021" s="117">
        <f t="shared" si="243"/>
        <v>6698406.0000000019</v>
      </c>
    </row>
    <row r="1022" spans="1:9" ht="16">
      <c r="A1022" s="118"/>
      <c r="B1022" s="119" t="str">
        <f>'RAB GIK UGM'!C1010</f>
        <v>Indoor Hydrant Box</v>
      </c>
      <c r="C1022" s="120"/>
      <c r="D1022" s="113">
        <f>'RAB GIK UGM'!E1010</f>
        <v>1</v>
      </c>
      <c r="E1022" s="113">
        <f>'RAB GIK UGM'!F1010</f>
        <v>9509225</v>
      </c>
      <c r="F1022" s="121">
        <v>0.11</v>
      </c>
      <c r="G1022" s="115">
        <f t="shared" si="242"/>
        <v>10555239.75</v>
      </c>
      <c r="H1022" s="116">
        <v>1</v>
      </c>
      <c r="I1022" s="117">
        <f t="shared" si="243"/>
        <v>10555239.75</v>
      </c>
    </row>
    <row r="1023" spans="1:9" ht="16">
      <c r="A1023" s="118"/>
      <c r="B1023" s="119" t="str">
        <f>'RAB GIK UGM'!C1011</f>
        <v>Lantai 3</v>
      </c>
      <c r="C1023" s="120"/>
      <c r="D1023" s="113">
        <f>'RAB GIK UGM'!E1011</f>
        <v>0</v>
      </c>
      <c r="E1023" s="113">
        <f>'RAB GIK UGM'!F1011</f>
        <v>0</v>
      </c>
      <c r="F1023" s="121"/>
      <c r="G1023" s="115"/>
      <c r="H1023" s="116"/>
      <c r="I1023" s="117"/>
    </row>
    <row r="1024" spans="1:9" ht="16">
      <c r="A1024" s="118"/>
      <c r="B1024" s="119" t="str">
        <f>'RAB GIK UGM'!C1012</f>
        <v>Pipa BS- Medium Hitam SCH 40 diameter 4</v>
      </c>
      <c r="C1024" s="120"/>
      <c r="D1024" s="113">
        <f>'RAB GIK UGM'!E1012</f>
        <v>4</v>
      </c>
      <c r="E1024" s="113">
        <f>'RAB GIK UGM'!F1012</f>
        <v>667975</v>
      </c>
      <c r="F1024" s="121">
        <v>0.11</v>
      </c>
      <c r="G1024" s="115">
        <f t="shared" ref="G1024:G1029" si="244">D1024*E1024*(1+F1024)</f>
        <v>2965809.0000000005</v>
      </c>
      <c r="H1024" s="116">
        <v>1</v>
      </c>
      <c r="I1024" s="117">
        <f t="shared" ref="I1024:I1029" si="245">G1024*H1024</f>
        <v>2965809.0000000005</v>
      </c>
    </row>
    <row r="1025" spans="1:9" ht="16">
      <c r="A1025" s="118"/>
      <c r="B1025" s="119" t="str">
        <f>'RAB GIK UGM'!C1013</f>
        <v>Pipa BS- Medium Hitam SCH 40 diameter 3</v>
      </c>
      <c r="C1025" s="120"/>
      <c r="D1025" s="113">
        <f>'RAB GIK UGM'!E1013</f>
        <v>76.23</v>
      </c>
      <c r="E1025" s="113">
        <f>'RAB GIK UGM'!F1013</f>
        <v>546700</v>
      </c>
      <c r="F1025" s="121">
        <v>0.11</v>
      </c>
      <c r="G1025" s="115">
        <f t="shared" si="244"/>
        <v>46259184.510000005</v>
      </c>
      <c r="H1025" s="116">
        <v>1</v>
      </c>
      <c r="I1025" s="117">
        <f t="shared" si="245"/>
        <v>46259184.510000005</v>
      </c>
    </row>
    <row r="1026" spans="1:9" ht="16">
      <c r="A1026" s="118"/>
      <c r="B1026" s="119" t="str">
        <f>'RAB GIK UGM'!C1014</f>
        <v>Pipa BS- Medium Hitam SCH 40 diameter 2,5 (2-1/2)</v>
      </c>
      <c r="C1026" s="120"/>
      <c r="D1026" s="113">
        <f>'RAB GIK UGM'!E1014</f>
        <v>89.53</v>
      </c>
      <c r="E1026" s="113">
        <f>'RAB GIK UGM'!F1014</f>
        <v>477400</v>
      </c>
      <c r="F1026" s="121">
        <v>0.11</v>
      </c>
      <c r="G1026" s="115">
        <f t="shared" si="244"/>
        <v>47443200.420000002</v>
      </c>
      <c r="H1026" s="116">
        <v>1</v>
      </c>
      <c r="I1026" s="117">
        <f t="shared" si="245"/>
        <v>47443200.420000002</v>
      </c>
    </row>
    <row r="1027" spans="1:9" ht="16">
      <c r="A1027" s="118"/>
      <c r="B1027" s="119" t="str">
        <f>'RAB GIK UGM'!C1015</f>
        <v>Pipa BS- Medium Hitam SCH 40 diameter 2</v>
      </c>
      <c r="C1027" s="120"/>
      <c r="D1027" s="113">
        <f>'RAB GIK UGM'!E1015</f>
        <v>42.92</v>
      </c>
      <c r="E1027" s="113">
        <f>'RAB GIK UGM'!F1015</f>
        <v>379225</v>
      </c>
      <c r="F1027" s="121">
        <v>0.11</v>
      </c>
      <c r="G1027" s="115">
        <f t="shared" si="244"/>
        <v>18066734.07</v>
      </c>
      <c r="H1027" s="116">
        <v>1</v>
      </c>
      <c r="I1027" s="117">
        <f t="shared" si="245"/>
        <v>18066734.07</v>
      </c>
    </row>
    <row r="1028" spans="1:9" ht="16">
      <c r="A1028" s="118"/>
      <c r="B1028" s="119" t="str">
        <f>'RAB GIK UGM'!C1016</f>
        <v>Pressure Reducing Valve (PRV) diameter 4</v>
      </c>
      <c r="C1028" s="120"/>
      <c r="D1028" s="113">
        <f>'RAB GIK UGM'!E1016</f>
        <v>1</v>
      </c>
      <c r="E1028" s="113">
        <f>'RAB GIK UGM'!F1016</f>
        <v>12699225</v>
      </c>
      <c r="F1028" s="121">
        <v>0.11</v>
      </c>
      <c r="G1028" s="115">
        <f t="shared" si="244"/>
        <v>14096139.750000002</v>
      </c>
      <c r="H1028" s="116">
        <v>1</v>
      </c>
      <c r="I1028" s="117">
        <f t="shared" si="245"/>
        <v>14096139.750000002</v>
      </c>
    </row>
    <row r="1029" spans="1:9" ht="16">
      <c r="A1029" s="118"/>
      <c r="B1029" s="119" t="str">
        <f>'RAB GIK UGM'!C1017</f>
        <v>Automatic Air Vent (AAV) diameter 4</v>
      </c>
      <c r="C1029" s="120"/>
      <c r="D1029" s="113">
        <f>'RAB GIK UGM'!E1017</f>
        <v>1</v>
      </c>
      <c r="E1029" s="113">
        <f>'RAB GIK UGM'!F1017</f>
        <v>6171000</v>
      </c>
      <c r="F1029" s="121">
        <v>0.11</v>
      </c>
      <c r="G1029" s="115">
        <f t="shared" si="244"/>
        <v>6849810.0000000009</v>
      </c>
      <c r="H1029" s="116">
        <v>1</v>
      </c>
      <c r="I1029" s="117">
        <f t="shared" si="245"/>
        <v>6849810.0000000009</v>
      </c>
    </row>
    <row r="1030" spans="1:9" ht="16">
      <c r="A1030" s="118"/>
      <c r="B1030" s="119" t="str">
        <f>'RAB GIK UGM'!C1018</f>
        <v>Auto-scanning &amp; Firefighting water monitor, lengkap dengan</v>
      </c>
      <c r="C1030" s="120"/>
      <c r="D1030" s="113">
        <f>'RAB GIK UGM'!E1018</f>
        <v>0</v>
      </c>
      <c r="E1030" s="113">
        <f>'RAB GIK UGM'!F1018</f>
        <v>0</v>
      </c>
      <c r="F1030" s="121"/>
      <c r="G1030" s="115"/>
      <c r="H1030" s="116"/>
      <c r="I1030" s="117">
        <f t="shared" ref="I1030:I1038" si="246">G1030*H1030</f>
        <v>0</v>
      </c>
    </row>
    <row r="1031" spans="1:9" ht="16">
      <c r="A1031" s="118"/>
      <c r="B1031" s="119" t="str">
        <f>'RAB GIK UGM'!C1019</f>
        <v>Fire Water Monitor dia.2 c/w Nozzle</v>
      </c>
      <c r="C1031" s="120"/>
      <c r="D1031" s="113">
        <f>'RAB GIK UGM'!E1019</f>
        <v>4</v>
      </c>
      <c r="E1031" s="113">
        <f>'RAB GIK UGM'!F1019</f>
        <v>14500000</v>
      </c>
      <c r="F1031" s="121">
        <v>0.11</v>
      </c>
      <c r="G1031" s="115">
        <f t="shared" ref="G1031:G1039" si="247">D1031*E1031*(1+F1031)</f>
        <v>64380000.000000007</v>
      </c>
      <c r="H1031" s="116">
        <v>1</v>
      </c>
      <c r="I1031" s="117">
        <f t="shared" si="246"/>
        <v>64380000.000000007</v>
      </c>
    </row>
    <row r="1032" spans="1:9" ht="16">
      <c r="A1032" s="118"/>
      <c r="B1032" s="119" t="str">
        <f>'RAB GIK UGM'!C1020</f>
        <v>Solenoid Valve 24 Vdc dia. 2</v>
      </c>
      <c r="C1032" s="120"/>
      <c r="D1032" s="113">
        <f>'RAB GIK UGM'!E1020</f>
        <v>4</v>
      </c>
      <c r="E1032" s="113">
        <f>'RAB GIK UGM'!F1020</f>
        <v>5500000</v>
      </c>
      <c r="F1032" s="121">
        <v>0.11</v>
      </c>
      <c r="G1032" s="115">
        <f t="shared" si="247"/>
        <v>24420000.000000004</v>
      </c>
      <c r="H1032" s="116">
        <v>1</v>
      </c>
      <c r="I1032" s="117">
        <f t="shared" si="246"/>
        <v>24420000.000000004</v>
      </c>
    </row>
    <row r="1033" spans="1:9" ht="16">
      <c r="A1033" s="118"/>
      <c r="B1033" s="119" t="str">
        <f>'RAB GIK UGM'!C1021</f>
        <v>Ball Valve dia. 2 Protector</v>
      </c>
      <c r="C1033" s="120"/>
      <c r="D1033" s="113">
        <f>'RAB GIK UGM'!E1021</f>
        <v>4</v>
      </c>
      <c r="E1033" s="113">
        <f>'RAB GIK UGM'!F1021</f>
        <v>1044450.0000000001</v>
      </c>
      <c r="F1033" s="121">
        <v>0.11</v>
      </c>
      <c r="G1033" s="115">
        <f t="shared" si="247"/>
        <v>4637358.0000000009</v>
      </c>
      <c r="H1033" s="116">
        <v>1</v>
      </c>
      <c r="I1033" s="117">
        <f t="shared" si="246"/>
        <v>4637358.0000000009</v>
      </c>
    </row>
    <row r="1034" spans="1:9" ht="16">
      <c r="A1034" s="118"/>
      <c r="B1034" s="119" t="str">
        <f>'RAB GIK UGM'!C1022</f>
        <v>Y Strainer dia. 2 - Weflo</v>
      </c>
      <c r="C1034" s="120"/>
      <c r="D1034" s="113">
        <f>'RAB GIK UGM'!E1022</f>
        <v>4</v>
      </c>
      <c r="E1034" s="113">
        <f>'RAB GIK UGM'!F1022</f>
        <v>3945700.0000000005</v>
      </c>
      <c r="F1034" s="121">
        <v>0.11</v>
      </c>
      <c r="G1034" s="115">
        <f t="shared" si="247"/>
        <v>17518908.000000004</v>
      </c>
      <c r="H1034" s="116">
        <v>1</v>
      </c>
      <c r="I1034" s="117">
        <f t="shared" si="246"/>
        <v>17518908.000000004</v>
      </c>
    </row>
    <row r="1035" spans="1:9" ht="16">
      <c r="A1035" s="118"/>
      <c r="B1035" s="119" t="str">
        <f>'RAB GIK UGM'!C1023</f>
        <v>Filed Operatioil Panel</v>
      </c>
      <c r="C1035" s="120"/>
      <c r="D1035" s="113">
        <f>'RAB GIK UGM'!E1023</f>
        <v>3</v>
      </c>
      <c r="E1035" s="113">
        <f>'RAB GIK UGM'!F1023</f>
        <v>3900000</v>
      </c>
      <c r="F1035" s="121">
        <v>0.11</v>
      </c>
      <c r="G1035" s="115">
        <f t="shared" si="247"/>
        <v>12987000.000000002</v>
      </c>
      <c r="H1035" s="116">
        <v>1</v>
      </c>
      <c r="I1035" s="117">
        <f t="shared" si="246"/>
        <v>12987000.000000002</v>
      </c>
    </row>
    <row r="1036" spans="1:9" ht="16">
      <c r="A1036" s="118"/>
      <c r="B1036" s="119" t="str">
        <f>'RAB GIK UGM'!C1024</f>
        <v>Control Console</v>
      </c>
      <c r="C1036" s="120"/>
      <c r="D1036" s="113">
        <f>'RAB GIK UGM'!E1024</f>
        <v>1</v>
      </c>
      <c r="E1036" s="113">
        <f>'RAB GIK UGM'!F1024</f>
        <v>3700000</v>
      </c>
      <c r="F1036" s="121">
        <v>0.11</v>
      </c>
      <c r="G1036" s="115">
        <f t="shared" si="247"/>
        <v>4107000.0000000005</v>
      </c>
      <c r="H1036" s="116">
        <v>1</v>
      </c>
      <c r="I1036" s="117">
        <f t="shared" si="246"/>
        <v>4107000.0000000005</v>
      </c>
    </row>
    <row r="1037" spans="1:9" ht="16">
      <c r="A1037" s="118"/>
      <c r="B1037" s="119" t="str">
        <f>'RAB GIK UGM'!C1025</f>
        <v>PENGADAAN LIFT</v>
      </c>
      <c r="C1037" s="120"/>
      <c r="D1037" s="113">
        <f>'RAB GIK UGM'!E1025</f>
        <v>0</v>
      </c>
      <c r="E1037" s="113">
        <f>'RAB GIK UGM'!F1025</f>
        <v>0</v>
      </c>
      <c r="F1037" s="121"/>
      <c r="G1037" s="115"/>
      <c r="H1037" s="116"/>
      <c r="I1037" s="117">
        <f t="shared" si="246"/>
        <v>0</v>
      </c>
    </row>
    <row r="1038" spans="1:9" ht="16">
      <c r="A1038" s="118"/>
      <c r="B1038" s="119" t="str">
        <f>'RAB GIK UGM'!C1026</f>
        <v>Zona A</v>
      </c>
      <c r="C1038" s="120"/>
      <c r="D1038" s="113">
        <f>'RAB GIK UGM'!E1026</f>
        <v>0</v>
      </c>
      <c r="E1038" s="113">
        <f>'RAB GIK UGM'!F1026</f>
        <v>0</v>
      </c>
      <c r="F1038" s="121"/>
      <c r="G1038" s="115"/>
      <c r="H1038" s="116"/>
      <c r="I1038" s="117">
        <f t="shared" si="246"/>
        <v>0</v>
      </c>
    </row>
    <row r="1039" spans="1:9" ht="16">
      <c r="A1039" s="118"/>
      <c r="B1039" s="119" t="str">
        <f>'RAB GIK UGM'!C1027</f>
        <v>Lift TKDN Kapasitas 1350 kg 2 Lantai</v>
      </c>
      <c r="C1039" s="120"/>
      <c r="D1039" s="113">
        <f>'RAB GIK UGM'!E1027</f>
        <v>1</v>
      </c>
      <c r="E1039" s="113">
        <f>'RAB GIK UGM'!F1027</f>
        <v>737500000</v>
      </c>
      <c r="F1039" s="121">
        <v>0.11</v>
      </c>
      <c r="G1039" s="115">
        <f t="shared" si="247"/>
        <v>818625000.00000012</v>
      </c>
      <c r="H1039" s="1419">
        <v>0.42249999999999999</v>
      </c>
      <c r="I1039" s="1512">
        <f>(1-(H1039*25%))*G1039</f>
        <v>732157734.37500012</v>
      </c>
    </row>
    <row r="1040" spans="1:9" ht="16">
      <c r="A1040" s="118"/>
      <c r="B1040" s="119" t="str">
        <f>'RAB GIK UGM'!C1028</f>
        <v>Separator Beam</v>
      </c>
      <c r="C1040" s="120"/>
      <c r="D1040" s="113">
        <f>'RAB GIK UGM'!E1028</f>
        <v>0</v>
      </c>
      <c r="E1040" s="113">
        <f>'RAB GIK UGM'!F1028</f>
        <v>0</v>
      </c>
      <c r="F1040" s="121"/>
      <c r="G1040" s="115"/>
      <c r="H1040" s="116"/>
      <c r="I1040" s="117">
        <f t="shared" ref="I1040:I1048" si="248">G1040*H1040</f>
        <v>0</v>
      </c>
    </row>
    <row r="1041" spans="1:9" ht="16">
      <c r="A1041" s="118"/>
      <c r="B1041" s="119" t="str">
        <f>'RAB GIK UGM'!C1029</f>
        <v>Pembuatan 1 kg Baja Profil WF200x100x5.5x8</v>
      </c>
      <c r="C1041" s="120"/>
      <c r="D1041" s="113">
        <f>'RAB GIK UGM'!E1029</f>
        <v>628.97</v>
      </c>
      <c r="E1041" s="113">
        <f>'RAB GIK UGM'!F1029</f>
        <v>26387</v>
      </c>
      <c r="F1041" s="121">
        <v>0.11</v>
      </c>
      <c r="G1041" s="115">
        <f t="shared" ref="G1041:G1049" si="249">D1041*E1041*(1+F1041)</f>
        <v>18422260.842900001</v>
      </c>
      <c r="H1041" s="116">
        <v>1</v>
      </c>
      <c r="I1041" s="117">
        <f t="shared" si="248"/>
        <v>18422260.842900001</v>
      </c>
    </row>
    <row r="1042" spans="1:9" ht="16">
      <c r="A1042" s="118"/>
      <c r="B1042" s="119" t="str">
        <f>'RAB GIK UGM'!C1030</f>
        <v>Plat 10 mm</v>
      </c>
      <c r="C1042" s="120"/>
      <c r="D1042" s="113">
        <f>'RAB GIK UGM'!E1030</f>
        <v>33.01</v>
      </c>
      <c r="E1042" s="113">
        <f>'RAB GIK UGM'!F1030</f>
        <v>26387</v>
      </c>
      <c r="F1042" s="121">
        <v>0.11</v>
      </c>
      <c r="G1042" s="115">
        <f t="shared" si="249"/>
        <v>966848.70570000005</v>
      </c>
      <c r="H1042" s="116">
        <v>1</v>
      </c>
      <c r="I1042" s="117">
        <f t="shared" si="248"/>
        <v>966848.70570000005</v>
      </c>
    </row>
    <row r="1043" spans="1:9" ht="16">
      <c r="A1043" s="118"/>
      <c r="B1043" s="119" t="str">
        <f>'RAB GIK UGM'!C1031</f>
        <v>Angkur D16</v>
      </c>
      <c r="C1043" s="120"/>
      <c r="D1043" s="113">
        <f>'RAB GIK UGM'!E1031</f>
        <v>39.840000000000003</v>
      </c>
      <c r="E1043" s="113">
        <f>'RAB GIK UGM'!F1031</f>
        <v>144000</v>
      </c>
      <c r="F1043" s="121">
        <v>0.11</v>
      </c>
      <c r="G1043" s="115">
        <f t="shared" si="249"/>
        <v>6368025.6000000015</v>
      </c>
      <c r="H1043" s="116">
        <v>1</v>
      </c>
      <c r="I1043" s="117">
        <f t="shared" si="248"/>
        <v>6368025.6000000015</v>
      </c>
    </row>
    <row r="1044" spans="1:9" ht="16">
      <c r="A1044" s="118"/>
      <c r="B1044" s="119" t="str">
        <f>'RAB GIK UGM'!C1032</f>
        <v>Pengerjaan 1 kg Pekerjaan Perakitan Baja</v>
      </c>
      <c r="C1044" s="120"/>
      <c r="D1044" s="113">
        <f>'RAB GIK UGM'!E1032</f>
        <v>701.82</v>
      </c>
      <c r="E1044" s="113">
        <f>'RAB GIK UGM'!F1032</f>
        <v>1144</v>
      </c>
      <c r="F1044" s="121">
        <v>0.11</v>
      </c>
      <c r="G1044" s="115">
        <f t="shared" si="249"/>
        <v>891199.10880000016</v>
      </c>
      <c r="H1044" s="116">
        <v>1</v>
      </c>
      <c r="I1044" s="117">
        <f t="shared" si="248"/>
        <v>891199.10880000016</v>
      </c>
    </row>
    <row r="1045" spans="1:9" ht="16">
      <c r="A1045" s="118"/>
      <c r="B1045" s="119" t="str">
        <f>'RAB GIK UGM'!C1033</f>
        <v>Pengerjaan 1 meter Pengelasan dengan Las Listrik</v>
      </c>
      <c r="C1045" s="120"/>
      <c r="D1045" s="113">
        <f>'RAB GIK UGM'!E1033</f>
        <v>35.090000000000003</v>
      </c>
      <c r="E1045" s="113">
        <f>'RAB GIK UGM'!F1033</f>
        <v>29265</v>
      </c>
      <c r="F1045" s="121">
        <v>0.11</v>
      </c>
      <c r="G1045" s="115">
        <f t="shared" si="249"/>
        <v>1139868.8235000002</v>
      </c>
      <c r="H1045" s="116">
        <v>1</v>
      </c>
      <c r="I1045" s="117">
        <f t="shared" si="248"/>
        <v>1139868.8235000002</v>
      </c>
    </row>
    <row r="1046" spans="1:9" ht="16">
      <c r="A1046" s="118"/>
      <c r="B1046" s="119" t="str">
        <f>'RAB GIK UGM'!C1034</f>
        <v>Pengecatan 1 m2 permukaan baja dengan menie besi</v>
      </c>
      <c r="C1046" s="120"/>
      <c r="D1046" s="113">
        <f>'RAB GIK UGM'!E1034</f>
        <v>70.180000000000007</v>
      </c>
      <c r="E1046" s="113">
        <f>'RAB GIK UGM'!F1034</f>
        <v>33205</v>
      </c>
      <c r="F1046" s="121">
        <v>0.11</v>
      </c>
      <c r="G1046" s="115">
        <f t="shared" si="249"/>
        <v>2586662.8590000006</v>
      </c>
      <c r="H1046" s="116">
        <v>1</v>
      </c>
      <c r="I1046" s="117">
        <f t="shared" si="248"/>
        <v>2586662.8590000006</v>
      </c>
    </row>
    <row r="1047" spans="1:9" ht="16">
      <c r="A1047" s="118"/>
      <c r="B1047" s="119" t="str">
        <f>'RAB GIK UGM'!C1035</f>
        <v>Penutup Lantai Homogeneous Tile 600x600 mm</v>
      </c>
      <c r="C1047" s="120"/>
      <c r="D1047" s="113">
        <f>'RAB GIK UGM'!E1035</f>
        <v>2.88</v>
      </c>
      <c r="E1047" s="113">
        <f>'RAB GIK UGM'!F1035</f>
        <v>336943</v>
      </c>
      <c r="F1047" s="121">
        <v>0.11</v>
      </c>
      <c r="G1047" s="115">
        <f t="shared" si="249"/>
        <v>1077139.3824</v>
      </c>
      <c r="H1047" s="116">
        <v>1</v>
      </c>
      <c r="I1047" s="117">
        <f t="shared" si="248"/>
        <v>1077139.3824</v>
      </c>
    </row>
    <row r="1048" spans="1:9" ht="16">
      <c r="A1048" s="118"/>
      <c r="B1048" s="119" t="str">
        <f>'RAB GIK UGM'!C1036</f>
        <v>Zona C</v>
      </c>
      <c r="C1048" s="120"/>
      <c r="D1048" s="113">
        <f>'RAB GIK UGM'!E1036</f>
        <v>0</v>
      </c>
      <c r="E1048" s="113">
        <f>'RAB GIK UGM'!F1036</f>
        <v>0</v>
      </c>
      <c r="F1048" s="121"/>
      <c r="G1048" s="115"/>
      <c r="H1048" s="116"/>
      <c r="I1048" s="117">
        <f t="shared" si="248"/>
        <v>0</v>
      </c>
    </row>
    <row r="1049" spans="1:9" ht="16">
      <c r="A1049" s="118"/>
      <c r="B1049" s="119" t="str">
        <f>'RAB GIK UGM'!C1037</f>
        <v>Lift TKDN Kapasitas 1350 kg 2 Lantai</v>
      </c>
      <c r="C1049" s="120"/>
      <c r="D1049" s="113">
        <f>'RAB GIK UGM'!E1037</f>
        <v>1</v>
      </c>
      <c r="E1049" s="113">
        <f>'RAB GIK UGM'!F1037</f>
        <v>737500000</v>
      </c>
      <c r="F1049" s="121">
        <v>0.11</v>
      </c>
      <c r="G1049" s="115">
        <f t="shared" si="249"/>
        <v>818625000.00000012</v>
      </c>
      <c r="H1049" s="1419">
        <v>0.42249999999999999</v>
      </c>
      <c r="I1049" s="1512">
        <f>(1-(H1049*25%))*G1049</f>
        <v>732157734.37500012</v>
      </c>
    </row>
    <row r="1050" spans="1:9" ht="16">
      <c r="A1050" s="118"/>
      <c r="B1050" s="119" t="str">
        <f>'RAB GIK UGM'!C1038</f>
        <v>Separator Beam</v>
      </c>
      <c r="C1050" s="120"/>
      <c r="D1050" s="113">
        <f>'RAB GIK UGM'!E1038</f>
        <v>0</v>
      </c>
      <c r="E1050" s="113">
        <f>'RAB GIK UGM'!F1038</f>
        <v>0</v>
      </c>
      <c r="F1050" s="121"/>
      <c r="G1050" s="115"/>
      <c r="H1050" s="116"/>
      <c r="I1050" s="117"/>
    </row>
    <row r="1051" spans="1:9" ht="16">
      <c r="A1051" s="118"/>
      <c r="B1051" s="119" t="str">
        <f>'RAB GIK UGM'!C1039</f>
        <v>Pembuatan 1 kg Baja Profil WF200x100x5.5x8</v>
      </c>
      <c r="C1051" s="120"/>
      <c r="D1051" s="113">
        <f>'RAB GIK UGM'!E1039</f>
        <v>628.97</v>
      </c>
      <c r="E1051" s="113">
        <f>'RAB GIK UGM'!F1039</f>
        <v>26387</v>
      </c>
      <c r="F1051" s="121">
        <v>0.11</v>
      </c>
      <c r="G1051" s="115">
        <f t="shared" ref="G1051:G1057" si="250">D1051*E1051*(1+F1051)</f>
        <v>18422260.842900001</v>
      </c>
      <c r="H1051" s="116">
        <v>1</v>
      </c>
      <c r="I1051" s="117">
        <f t="shared" ref="I1051:I1057" si="251">G1051*H1051</f>
        <v>18422260.842900001</v>
      </c>
    </row>
    <row r="1052" spans="1:9" ht="16">
      <c r="A1052" s="118"/>
      <c r="B1052" s="119" t="str">
        <f>'RAB GIK UGM'!C1040</f>
        <v>Plat 10 mm</v>
      </c>
      <c r="C1052" s="120"/>
      <c r="D1052" s="113">
        <f>'RAB GIK UGM'!E1040</f>
        <v>33.01</v>
      </c>
      <c r="E1052" s="113">
        <f>'RAB GIK UGM'!F1040</f>
        <v>26387</v>
      </c>
      <c r="F1052" s="121">
        <v>0.11</v>
      </c>
      <c r="G1052" s="115">
        <f t="shared" si="250"/>
        <v>966848.70570000005</v>
      </c>
      <c r="H1052" s="116">
        <v>1</v>
      </c>
      <c r="I1052" s="117">
        <f t="shared" si="251"/>
        <v>966848.70570000005</v>
      </c>
    </row>
    <row r="1053" spans="1:9" ht="16">
      <c r="A1053" s="118"/>
      <c r="B1053" s="119" t="str">
        <f>'RAB GIK UGM'!C1041</f>
        <v>Angkur D16</v>
      </c>
      <c r="C1053" s="120"/>
      <c r="D1053" s="113">
        <f>'RAB GIK UGM'!E1041</f>
        <v>39.840000000000003</v>
      </c>
      <c r="E1053" s="113">
        <f>'RAB GIK UGM'!F1041</f>
        <v>144000</v>
      </c>
      <c r="F1053" s="121">
        <v>0.11</v>
      </c>
      <c r="G1053" s="115">
        <f t="shared" si="250"/>
        <v>6368025.6000000015</v>
      </c>
      <c r="H1053" s="116">
        <v>1</v>
      </c>
      <c r="I1053" s="117">
        <f t="shared" si="251"/>
        <v>6368025.6000000015</v>
      </c>
    </row>
    <row r="1054" spans="1:9" ht="16">
      <c r="A1054" s="118"/>
      <c r="B1054" s="119" t="str">
        <f>'RAB GIK UGM'!C1042</f>
        <v>Pengerjaan 1 kg Pekerjaan Perakitan Baja</v>
      </c>
      <c r="C1054" s="120"/>
      <c r="D1054" s="113">
        <f>'RAB GIK UGM'!E1042</f>
        <v>701.82</v>
      </c>
      <c r="E1054" s="113">
        <f>'RAB GIK UGM'!F1042</f>
        <v>1144</v>
      </c>
      <c r="F1054" s="121">
        <v>0.11</v>
      </c>
      <c r="G1054" s="115">
        <f t="shared" si="250"/>
        <v>891199.10880000016</v>
      </c>
      <c r="H1054" s="116">
        <v>1</v>
      </c>
      <c r="I1054" s="117">
        <f t="shared" si="251"/>
        <v>891199.10880000016</v>
      </c>
    </row>
    <row r="1055" spans="1:9" ht="16">
      <c r="A1055" s="118"/>
      <c r="B1055" s="119" t="str">
        <f>'RAB GIK UGM'!C1043</f>
        <v>Pengerjaan 1 meter Pengelasan dengan Las Listrik</v>
      </c>
      <c r="C1055" s="120"/>
      <c r="D1055" s="113">
        <f>'RAB GIK UGM'!E1043</f>
        <v>35.090000000000003</v>
      </c>
      <c r="E1055" s="113">
        <f>'RAB GIK UGM'!F1043</f>
        <v>29265</v>
      </c>
      <c r="F1055" s="121">
        <v>0.11</v>
      </c>
      <c r="G1055" s="115">
        <f t="shared" si="250"/>
        <v>1139868.8235000002</v>
      </c>
      <c r="H1055" s="116">
        <v>1</v>
      </c>
      <c r="I1055" s="117">
        <f t="shared" si="251"/>
        <v>1139868.8235000002</v>
      </c>
    </row>
    <row r="1056" spans="1:9" ht="16">
      <c r="A1056" s="118"/>
      <c r="B1056" s="119" t="str">
        <f>'RAB GIK UGM'!C1044</f>
        <v>Pengecatan 1 m2 permukaan baja dengan menie besi</v>
      </c>
      <c r="C1056" s="120"/>
      <c r="D1056" s="113">
        <f>'RAB GIK UGM'!E1044</f>
        <v>70.180000000000007</v>
      </c>
      <c r="E1056" s="113">
        <f>'RAB GIK UGM'!F1044</f>
        <v>33205</v>
      </c>
      <c r="F1056" s="121">
        <v>0.11</v>
      </c>
      <c r="G1056" s="115">
        <f t="shared" si="250"/>
        <v>2586662.8590000006</v>
      </c>
      <c r="H1056" s="116">
        <v>1</v>
      </c>
      <c r="I1056" s="117">
        <f t="shared" si="251"/>
        <v>2586662.8590000006</v>
      </c>
    </row>
    <row r="1057" spans="1:9" ht="16">
      <c r="A1057" s="118"/>
      <c r="B1057" s="119" t="str">
        <f>'RAB GIK UGM'!C1045</f>
        <v>Penutup Lantai Homogeneous Tile 600x600 mm</v>
      </c>
      <c r="C1057" s="120"/>
      <c r="D1057" s="113">
        <f>'RAB GIK UGM'!E1045</f>
        <v>2.88</v>
      </c>
      <c r="E1057" s="113">
        <f>'RAB GIK UGM'!F1045</f>
        <v>336943</v>
      </c>
      <c r="F1057" s="121">
        <v>0.11</v>
      </c>
      <c r="G1057" s="115">
        <f t="shared" si="250"/>
        <v>1077139.3824</v>
      </c>
      <c r="H1057" s="116">
        <v>1</v>
      </c>
      <c r="I1057" s="117">
        <f t="shared" si="251"/>
        <v>1077139.3824</v>
      </c>
    </row>
    <row r="1058" spans="1:9" ht="16">
      <c r="A1058" s="118"/>
      <c r="B1058" s="119" t="str">
        <f>'RAB GIK UGM'!C1046</f>
        <v>Zona D</v>
      </c>
      <c r="C1058" s="120"/>
      <c r="D1058" s="113">
        <f>'RAB GIK UGM'!E1046</f>
        <v>0</v>
      </c>
      <c r="E1058" s="113">
        <f>'RAB GIK UGM'!F1046</f>
        <v>0</v>
      </c>
      <c r="F1058" s="121"/>
      <c r="G1058" s="115"/>
      <c r="H1058" s="116"/>
      <c r="I1058" s="117">
        <f t="shared" ref="I1058" si="252">G1058*H1058</f>
        <v>0</v>
      </c>
    </row>
    <row r="1059" spans="1:9" ht="16">
      <c r="A1059" s="118"/>
      <c r="B1059" s="119" t="str">
        <f>'RAB GIK UGM'!C1047</f>
        <v>Lift TKDN Kapasitas 1350 kg 3 Lantai</v>
      </c>
      <c r="C1059" s="120"/>
      <c r="D1059" s="113">
        <f>'RAB GIK UGM'!E1047</f>
        <v>1</v>
      </c>
      <c r="E1059" s="113">
        <f>'RAB GIK UGM'!F1047</f>
        <v>775000000</v>
      </c>
      <c r="F1059" s="121">
        <v>0.11</v>
      </c>
      <c r="G1059" s="115">
        <f t="shared" ref="G1059" si="253">D1059*E1059*(1+F1059)</f>
        <v>860250000.00000012</v>
      </c>
      <c r="H1059" s="1419">
        <v>0.42249999999999999</v>
      </c>
      <c r="I1059" s="1512">
        <f>(1-(H1059*25%))*G1059</f>
        <v>769386093.75000012</v>
      </c>
    </row>
    <row r="1060" spans="1:9" ht="16">
      <c r="A1060" s="118"/>
      <c r="B1060" s="119" t="str">
        <f>'RAB GIK UGM'!C1048</f>
        <v>Separator Beam</v>
      </c>
      <c r="C1060" s="120"/>
      <c r="D1060" s="113">
        <f>'RAB GIK UGM'!E1048</f>
        <v>0</v>
      </c>
      <c r="E1060" s="113">
        <f>'RAB GIK UGM'!F1048</f>
        <v>0</v>
      </c>
      <c r="F1060" s="121"/>
      <c r="G1060" s="115"/>
      <c r="H1060" s="116"/>
      <c r="I1060" s="117"/>
    </row>
    <row r="1061" spans="1:9" ht="16">
      <c r="A1061" s="118"/>
      <c r="B1061" s="119" t="str">
        <f>'RAB GIK UGM'!C1049</f>
        <v>Pembuatan 1 kg Baja Profil WF200x100x5.5x8</v>
      </c>
      <c r="C1061" s="120"/>
      <c r="D1061" s="113">
        <f>'RAB GIK UGM'!E1049</f>
        <v>628.97</v>
      </c>
      <c r="E1061" s="113">
        <f>'RAB GIK UGM'!F1049</f>
        <v>26387</v>
      </c>
      <c r="F1061" s="121">
        <v>0.11</v>
      </c>
      <c r="G1061" s="115">
        <f t="shared" ref="G1061:G1067" si="254">D1061*E1061*(1+F1061)</f>
        <v>18422260.842900001</v>
      </c>
      <c r="H1061" s="116">
        <v>1</v>
      </c>
      <c r="I1061" s="117">
        <f t="shared" ref="I1061:I1067" si="255">G1061*H1061</f>
        <v>18422260.842900001</v>
      </c>
    </row>
    <row r="1062" spans="1:9" ht="16">
      <c r="A1062" s="118"/>
      <c r="B1062" s="119" t="str">
        <f>'RAB GIK UGM'!C1050</f>
        <v>Plat 10 mm</v>
      </c>
      <c r="C1062" s="120"/>
      <c r="D1062" s="113">
        <f>'RAB GIK UGM'!E1050</f>
        <v>132.04</v>
      </c>
      <c r="E1062" s="113">
        <f>'RAB GIK UGM'!F1050</f>
        <v>26387</v>
      </c>
      <c r="F1062" s="121">
        <v>0.11</v>
      </c>
      <c r="G1062" s="115">
        <f t="shared" si="254"/>
        <v>3867394.8228000002</v>
      </c>
      <c r="H1062" s="116">
        <v>1</v>
      </c>
      <c r="I1062" s="117">
        <f t="shared" si="255"/>
        <v>3867394.8228000002</v>
      </c>
    </row>
    <row r="1063" spans="1:9" ht="16">
      <c r="A1063" s="118"/>
      <c r="B1063" s="119" t="str">
        <f>'RAB GIK UGM'!C1051</f>
        <v>Angkur D16</v>
      </c>
      <c r="C1063" s="120"/>
      <c r="D1063" s="113">
        <f>'RAB GIK UGM'!E1051</f>
        <v>159.36000000000001</v>
      </c>
      <c r="E1063" s="113">
        <f>'RAB GIK UGM'!F1051</f>
        <v>144000</v>
      </c>
      <c r="F1063" s="121">
        <v>0.11</v>
      </c>
      <c r="G1063" s="115">
        <f t="shared" si="254"/>
        <v>25472102.400000006</v>
      </c>
      <c r="H1063" s="116">
        <v>1</v>
      </c>
      <c r="I1063" s="117">
        <f t="shared" si="255"/>
        <v>25472102.400000006</v>
      </c>
    </row>
    <row r="1064" spans="1:9" ht="16">
      <c r="A1064" s="118"/>
      <c r="B1064" s="119" t="str">
        <f>'RAB GIK UGM'!C1052</f>
        <v>Pengerjaan 1 kg Pekerjaan Perakitan Baja</v>
      </c>
      <c r="C1064" s="120"/>
      <c r="D1064" s="113">
        <f>'RAB GIK UGM'!E1052</f>
        <v>2679.67</v>
      </c>
      <c r="E1064" s="113">
        <f>'RAB GIK UGM'!F1052</f>
        <v>1144</v>
      </c>
      <c r="F1064" s="121">
        <v>0.11</v>
      </c>
      <c r="G1064" s="115">
        <f t="shared" si="254"/>
        <v>3402752.1528000003</v>
      </c>
      <c r="H1064" s="116">
        <v>1</v>
      </c>
      <c r="I1064" s="117">
        <f t="shared" si="255"/>
        <v>3402752.1528000003</v>
      </c>
    </row>
    <row r="1065" spans="1:9" ht="16">
      <c r="A1065" s="118"/>
      <c r="B1065" s="119" t="str">
        <f>'RAB GIK UGM'!C1053</f>
        <v>Pengerjaan 1 meter Pengelasan dengan Las Listrik</v>
      </c>
      <c r="C1065" s="120"/>
      <c r="D1065" s="113">
        <f>'RAB GIK UGM'!E1053</f>
        <v>53.59</v>
      </c>
      <c r="E1065" s="113">
        <f>'RAB GIK UGM'!F1053</f>
        <v>29265</v>
      </c>
      <c r="F1065" s="121">
        <v>0.11</v>
      </c>
      <c r="G1065" s="115">
        <f t="shared" si="254"/>
        <v>1740825.5985000003</v>
      </c>
      <c r="H1065" s="116">
        <v>1</v>
      </c>
      <c r="I1065" s="117">
        <f t="shared" si="255"/>
        <v>1740825.5985000003</v>
      </c>
    </row>
    <row r="1066" spans="1:9" ht="16">
      <c r="A1066" s="118"/>
      <c r="B1066" s="119" t="str">
        <f>'RAB GIK UGM'!C1054</f>
        <v>Pengecatan 1 m2 permukaan baja dengan menie besi</v>
      </c>
      <c r="C1066" s="120"/>
      <c r="D1066" s="113">
        <f>'RAB GIK UGM'!E1054</f>
        <v>267.95999999999998</v>
      </c>
      <c r="E1066" s="113">
        <f>'RAB GIK UGM'!F1054</f>
        <v>33205</v>
      </c>
      <c r="F1066" s="121">
        <v>0.11</v>
      </c>
      <c r="G1066" s="115">
        <f t="shared" si="254"/>
        <v>9876349.0979999993</v>
      </c>
      <c r="H1066" s="116">
        <v>1</v>
      </c>
      <c r="I1066" s="117">
        <f t="shared" si="255"/>
        <v>9876349.0979999993</v>
      </c>
    </row>
    <row r="1067" spans="1:9" ht="16">
      <c r="A1067" s="118"/>
      <c r="B1067" s="119" t="str">
        <f>'RAB GIK UGM'!C1055</f>
        <v>Penutup Lantai Homogeneous Tile 600x600 mm</v>
      </c>
      <c r="C1067" s="120"/>
      <c r="D1067" s="113">
        <f>'RAB GIK UGM'!E1055</f>
        <v>2.88</v>
      </c>
      <c r="E1067" s="113">
        <f>'RAB GIK UGM'!F1055</f>
        <v>336943</v>
      </c>
      <c r="F1067" s="121">
        <v>0.11</v>
      </c>
      <c r="G1067" s="115">
        <f t="shared" si="254"/>
        <v>1077139.3824</v>
      </c>
      <c r="H1067" s="116">
        <v>1</v>
      </c>
      <c r="I1067" s="117">
        <f t="shared" si="255"/>
        <v>1077139.3824</v>
      </c>
    </row>
    <row r="1068" spans="1:9" ht="16">
      <c r="A1068" s="118"/>
      <c r="B1068" s="119" t="str">
        <f>'RAB GIK UGM'!C1056</f>
        <v>Zona D</v>
      </c>
      <c r="C1068" s="120"/>
      <c r="D1068" s="113">
        <f>'RAB GIK UGM'!E1056</f>
        <v>0</v>
      </c>
      <c r="E1068" s="113">
        <f>'RAB GIK UGM'!F1056</f>
        <v>0</v>
      </c>
      <c r="F1068" s="121"/>
      <c r="G1068" s="115"/>
      <c r="H1068" s="116"/>
      <c r="I1068" s="117">
        <f t="shared" ref="I1068" si="256">G1068*H1068</f>
        <v>0</v>
      </c>
    </row>
    <row r="1069" spans="1:9" ht="16">
      <c r="A1069" s="118"/>
      <c r="B1069" s="119" t="str">
        <f>'RAB GIK UGM'!C1057</f>
        <v>Lift TKDN Kapasitas 1350 kg 2 Lantai</v>
      </c>
      <c r="C1069" s="120"/>
      <c r="D1069" s="113">
        <f>'RAB GIK UGM'!E1057</f>
        <v>1</v>
      </c>
      <c r="E1069" s="113">
        <f>'RAB GIK UGM'!F1057</f>
        <v>737500000</v>
      </c>
      <c r="F1069" s="121">
        <v>0.11</v>
      </c>
      <c r="G1069" s="115">
        <f t="shared" ref="G1069" si="257">D1069*E1069*(1+F1069)</f>
        <v>818625000.00000012</v>
      </c>
      <c r="H1069" s="1419">
        <v>0.42249999999999999</v>
      </c>
      <c r="I1069" s="1512">
        <f>(1-(H1069*25%))*G1069</f>
        <v>732157734.37500012</v>
      </c>
    </row>
    <row r="1070" spans="1:9" ht="16">
      <c r="A1070" s="118"/>
      <c r="B1070" s="119" t="str">
        <f>'RAB GIK UGM'!C1058</f>
        <v>Separator Beam</v>
      </c>
      <c r="C1070" s="120"/>
      <c r="D1070" s="113">
        <f>'RAB GIK UGM'!E1058</f>
        <v>0</v>
      </c>
      <c r="E1070" s="113">
        <f>'RAB GIK UGM'!F1058</f>
        <v>0</v>
      </c>
      <c r="F1070" s="121"/>
      <c r="G1070" s="115"/>
      <c r="H1070" s="116"/>
      <c r="I1070" s="117"/>
    </row>
    <row r="1071" spans="1:9" ht="16">
      <c r="A1071" s="118"/>
      <c r="B1071" s="119" t="str">
        <f>'RAB GIK UGM'!C1059</f>
        <v>Pembuatan 1 kg Baja Profil WF200x100x5.5x8</v>
      </c>
      <c r="C1071" s="120"/>
      <c r="D1071" s="113">
        <f>'RAB GIK UGM'!E1059</f>
        <v>1257.93</v>
      </c>
      <c r="E1071" s="113">
        <f>'RAB GIK UGM'!F1059</f>
        <v>26387</v>
      </c>
      <c r="F1071" s="121">
        <v>0.11</v>
      </c>
      <c r="G1071" s="115">
        <f t="shared" ref="G1071:G1077" si="258">D1071*E1071*(1+F1071)</f>
        <v>36844228.790100001</v>
      </c>
      <c r="H1071" s="116">
        <v>1</v>
      </c>
      <c r="I1071" s="117">
        <f t="shared" ref="I1071:I1077" si="259">G1071*H1071</f>
        <v>36844228.790100001</v>
      </c>
    </row>
    <row r="1072" spans="1:9" ht="16">
      <c r="A1072" s="118"/>
      <c r="B1072" s="119" t="str">
        <f>'RAB GIK UGM'!C1060</f>
        <v>Plat 10 mm</v>
      </c>
      <c r="C1072" s="120"/>
      <c r="D1072" s="113">
        <f>'RAB GIK UGM'!E1060</f>
        <v>66.02</v>
      </c>
      <c r="E1072" s="113">
        <f>'RAB GIK UGM'!F1060</f>
        <v>26387</v>
      </c>
      <c r="F1072" s="121">
        <v>0.11</v>
      </c>
      <c r="G1072" s="115">
        <f t="shared" si="258"/>
        <v>1933697.4114000001</v>
      </c>
      <c r="H1072" s="116">
        <v>1</v>
      </c>
      <c r="I1072" s="117">
        <f t="shared" si="259"/>
        <v>1933697.4114000001</v>
      </c>
    </row>
    <row r="1073" spans="1:9" ht="16">
      <c r="A1073" s="118"/>
      <c r="B1073" s="119" t="str">
        <f>'RAB GIK UGM'!C1061</f>
        <v>Angkur D16</v>
      </c>
      <c r="C1073" s="120"/>
      <c r="D1073" s="113">
        <f>'RAB GIK UGM'!E1061</f>
        <v>79.680000000000007</v>
      </c>
      <c r="E1073" s="113">
        <f>'RAB GIK UGM'!F1061</f>
        <v>144000</v>
      </c>
      <c r="F1073" s="121">
        <v>0.11</v>
      </c>
      <c r="G1073" s="115">
        <f t="shared" si="258"/>
        <v>12736051.200000003</v>
      </c>
      <c r="H1073" s="116">
        <v>1</v>
      </c>
      <c r="I1073" s="117">
        <f t="shared" si="259"/>
        <v>12736051.200000003</v>
      </c>
    </row>
    <row r="1074" spans="1:9" ht="16">
      <c r="A1074" s="118"/>
      <c r="B1074" s="119" t="str">
        <f>'RAB GIK UGM'!C1062</f>
        <v>Pengerjaan 1 kg Pekerjaan Perakitan Baja</v>
      </c>
      <c r="C1074" s="120"/>
      <c r="D1074" s="113">
        <f>'RAB GIK UGM'!E1062</f>
        <v>1403.64</v>
      </c>
      <c r="E1074" s="113">
        <f>'RAB GIK UGM'!F1062</f>
        <v>1144</v>
      </c>
      <c r="F1074" s="121">
        <v>0.11</v>
      </c>
      <c r="G1074" s="115">
        <f t="shared" si="258"/>
        <v>1782398.2176000003</v>
      </c>
      <c r="H1074" s="116">
        <v>1</v>
      </c>
      <c r="I1074" s="117">
        <f t="shared" si="259"/>
        <v>1782398.2176000003</v>
      </c>
    </row>
    <row r="1075" spans="1:9" ht="16">
      <c r="A1075" s="118"/>
      <c r="B1075" s="119" t="str">
        <f>'RAB GIK UGM'!C1063</f>
        <v>Pengerjaan 1 meter Pengelasan dengan Las Listrik</v>
      </c>
      <c r="C1075" s="120"/>
      <c r="D1075" s="113">
        <f>'RAB GIK UGM'!E1063</f>
        <v>70.180000000000007</v>
      </c>
      <c r="E1075" s="113">
        <f>'RAB GIK UGM'!F1063</f>
        <v>29265</v>
      </c>
      <c r="F1075" s="121">
        <v>0.11</v>
      </c>
      <c r="G1075" s="115">
        <f t="shared" si="258"/>
        <v>2279737.6470000003</v>
      </c>
      <c r="H1075" s="116">
        <v>1</v>
      </c>
      <c r="I1075" s="117">
        <f t="shared" si="259"/>
        <v>2279737.6470000003</v>
      </c>
    </row>
    <row r="1076" spans="1:9" ht="16">
      <c r="A1076" s="118"/>
      <c r="B1076" s="119" t="str">
        <f>'RAB GIK UGM'!C1064</f>
        <v>Pengecatan 1 m2 permukaan baja dengan menie besi</v>
      </c>
      <c r="C1076" s="120"/>
      <c r="D1076" s="113">
        <f>'RAB GIK UGM'!E1064</f>
        <v>140.36000000000001</v>
      </c>
      <c r="E1076" s="113">
        <f>'RAB GIK UGM'!F1064</f>
        <v>33205</v>
      </c>
      <c r="F1076" s="121">
        <v>0.11</v>
      </c>
      <c r="G1076" s="115">
        <f t="shared" si="258"/>
        <v>5173325.7180000013</v>
      </c>
      <c r="H1076" s="116">
        <v>1</v>
      </c>
      <c r="I1076" s="117">
        <f t="shared" si="259"/>
        <v>5173325.7180000013</v>
      </c>
    </row>
    <row r="1077" spans="1:9" ht="16">
      <c r="A1077" s="118"/>
      <c r="B1077" s="119" t="str">
        <f>'RAB GIK UGM'!C1065</f>
        <v>Penutup Lantai Homogeneous Tile 600x600 mm</v>
      </c>
      <c r="C1077" s="120"/>
      <c r="D1077" s="113">
        <f>'RAB GIK UGM'!E1065</f>
        <v>5.76</v>
      </c>
      <c r="E1077" s="113">
        <f>'RAB GIK UGM'!F1065</f>
        <v>336943</v>
      </c>
      <c r="F1077" s="121">
        <v>0.11</v>
      </c>
      <c r="G1077" s="115">
        <f t="shared" si="258"/>
        <v>2154278.7648</v>
      </c>
      <c r="H1077" s="116">
        <v>1</v>
      </c>
      <c r="I1077" s="117">
        <f t="shared" si="259"/>
        <v>2154278.7648</v>
      </c>
    </row>
    <row r="1078" spans="1:9" ht="16">
      <c r="A1078" s="118"/>
      <c r="B1078" s="119" t="str">
        <f>'RAB GIK UGM'!C1066</f>
        <v>Zona F</v>
      </c>
      <c r="C1078" s="120"/>
      <c r="D1078" s="113">
        <f>'RAB GIK UGM'!E1066</f>
        <v>0</v>
      </c>
      <c r="E1078" s="113">
        <f>'RAB GIK UGM'!F1066</f>
        <v>0</v>
      </c>
      <c r="F1078" s="121"/>
      <c r="G1078" s="115"/>
      <c r="H1078" s="116"/>
      <c r="I1078" s="117">
        <f t="shared" ref="I1078:I1087" si="260">G1078*H1078</f>
        <v>0</v>
      </c>
    </row>
    <row r="1079" spans="1:9" ht="16">
      <c r="A1079" s="118"/>
      <c r="B1079" s="119" t="str">
        <f>'RAB GIK UGM'!C1067</f>
        <v>Lift TKDN Kapasitas 1350 kg 3 Lantai</v>
      </c>
      <c r="C1079" s="120"/>
      <c r="D1079" s="113">
        <f>'RAB GIK UGM'!E1067</f>
        <v>1</v>
      </c>
      <c r="E1079" s="113">
        <f>'RAB GIK UGM'!F1067</f>
        <v>775000000</v>
      </c>
      <c r="F1079" s="121">
        <v>0.11</v>
      </c>
      <c r="G1079" s="115">
        <f t="shared" ref="G1079:G1087" si="261">D1079*E1079*(1+F1079)</f>
        <v>860250000.00000012</v>
      </c>
      <c r="H1079" s="1419">
        <v>0.42249999999999999</v>
      </c>
      <c r="I1079" s="1512">
        <f>(1-(H1079*25%))*G1079</f>
        <v>769386093.75000012</v>
      </c>
    </row>
    <row r="1080" spans="1:9" ht="16">
      <c r="A1080" s="118"/>
      <c r="B1080" s="119" t="str">
        <f>'RAB GIK UGM'!C1068</f>
        <v>Separator Beam</v>
      </c>
      <c r="C1080" s="120"/>
      <c r="D1080" s="113">
        <f>'RAB GIK UGM'!E1068</f>
        <v>0</v>
      </c>
      <c r="E1080" s="113">
        <f>'RAB GIK UGM'!F1068</f>
        <v>0</v>
      </c>
      <c r="F1080" s="121"/>
      <c r="G1080" s="115"/>
      <c r="H1080" s="116"/>
      <c r="I1080" s="117">
        <f t="shared" si="260"/>
        <v>0</v>
      </c>
    </row>
    <row r="1081" spans="1:9" ht="16">
      <c r="A1081" s="118"/>
      <c r="B1081" s="119" t="str">
        <f>'RAB GIK UGM'!C1069</f>
        <v>Pembuatan 1 kg Baja Profil WF200x100x5.5x8</v>
      </c>
      <c r="C1081" s="120"/>
      <c r="D1081" s="113">
        <f>'RAB GIK UGM'!E1069</f>
        <v>1257.93</v>
      </c>
      <c r="E1081" s="113">
        <f>'RAB GIK UGM'!F1069</f>
        <v>26387</v>
      </c>
      <c r="F1081" s="121">
        <v>0.11</v>
      </c>
      <c r="G1081" s="115">
        <f t="shared" si="261"/>
        <v>36844228.790100001</v>
      </c>
      <c r="H1081" s="116">
        <v>1</v>
      </c>
      <c r="I1081" s="117">
        <f t="shared" si="260"/>
        <v>36844228.790100001</v>
      </c>
    </row>
    <row r="1082" spans="1:9" ht="16">
      <c r="A1082" s="118"/>
      <c r="B1082" s="119" t="str">
        <f>'RAB GIK UGM'!C1070</f>
        <v>Plat 10 mm</v>
      </c>
      <c r="C1082" s="120"/>
      <c r="D1082" s="113">
        <f>'RAB GIK UGM'!E1070</f>
        <v>66.02</v>
      </c>
      <c r="E1082" s="113">
        <f>'RAB GIK UGM'!F1070</f>
        <v>29265</v>
      </c>
      <c r="F1082" s="121">
        <v>0.11</v>
      </c>
      <c r="G1082" s="115">
        <f t="shared" si="261"/>
        <v>2144603.5830000001</v>
      </c>
      <c r="H1082" s="116">
        <v>1</v>
      </c>
      <c r="I1082" s="117">
        <f t="shared" si="260"/>
        <v>2144603.5830000001</v>
      </c>
    </row>
    <row r="1083" spans="1:9" ht="16">
      <c r="A1083" s="118"/>
      <c r="B1083" s="119" t="str">
        <f>'RAB GIK UGM'!C1071</f>
        <v>Angkur D16</v>
      </c>
      <c r="C1083" s="120"/>
      <c r="D1083" s="113">
        <f>'RAB GIK UGM'!E1071</f>
        <v>79.680000000000007</v>
      </c>
      <c r="E1083" s="113">
        <f>'RAB GIK UGM'!F1071</f>
        <v>144000</v>
      </c>
      <c r="F1083" s="121">
        <v>0.11</v>
      </c>
      <c r="G1083" s="115">
        <f t="shared" si="261"/>
        <v>12736051.200000003</v>
      </c>
      <c r="H1083" s="116">
        <v>1</v>
      </c>
      <c r="I1083" s="117">
        <f t="shared" si="260"/>
        <v>12736051.200000003</v>
      </c>
    </row>
    <row r="1084" spans="1:9" ht="16">
      <c r="A1084" s="118"/>
      <c r="B1084" s="119" t="str">
        <f>'RAB GIK UGM'!C1072</f>
        <v>Pengerjaan 1 kg Pekerjaan Perakitan Baja</v>
      </c>
      <c r="C1084" s="120"/>
      <c r="D1084" s="113">
        <f>'RAB GIK UGM'!E1072</f>
        <v>1403.64</v>
      </c>
      <c r="E1084" s="113">
        <f>'RAB GIK UGM'!F1072</f>
        <v>1144</v>
      </c>
      <c r="F1084" s="121">
        <v>0.11</v>
      </c>
      <c r="G1084" s="115">
        <f t="shared" si="261"/>
        <v>1782398.2176000003</v>
      </c>
      <c r="H1084" s="116">
        <v>1</v>
      </c>
      <c r="I1084" s="117">
        <f t="shared" si="260"/>
        <v>1782398.2176000003</v>
      </c>
    </row>
    <row r="1085" spans="1:9" ht="16">
      <c r="A1085" s="118"/>
      <c r="B1085" s="119" t="str">
        <f>'RAB GIK UGM'!C1073</f>
        <v>Pengerjaan 1 meter Pengelasan dengan Las Listrik</v>
      </c>
      <c r="C1085" s="120"/>
      <c r="D1085" s="113">
        <f>'RAB GIK UGM'!E1073</f>
        <v>70.180000000000007</v>
      </c>
      <c r="E1085" s="113">
        <f>'RAB GIK UGM'!F1073</f>
        <v>29265</v>
      </c>
      <c r="F1085" s="121">
        <v>0.11</v>
      </c>
      <c r="G1085" s="115">
        <f t="shared" si="261"/>
        <v>2279737.6470000003</v>
      </c>
      <c r="H1085" s="116">
        <v>1</v>
      </c>
      <c r="I1085" s="117">
        <f t="shared" si="260"/>
        <v>2279737.6470000003</v>
      </c>
    </row>
    <row r="1086" spans="1:9" ht="16">
      <c r="A1086" s="118"/>
      <c r="B1086" s="119" t="str">
        <f>'RAB GIK UGM'!C1074</f>
        <v>Pengecatan 1 m2 permukaan baja dengan menie besi</v>
      </c>
      <c r="C1086" s="120"/>
      <c r="D1086" s="113">
        <f>'RAB GIK UGM'!E1074</f>
        <v>140.36000000000001</v>
      </c>
      <c r="E1086" s="113">
        <f>'RAB GIK UGM'!F1074</f>
        <v>33205</v>
      </c>
      <c r="F1086" s="121">
        <v>0.11</v>
      </c>
      <c r="G1086" s="115">
        <f t="shared" si="261"/>
        <v>5173325.7180000013</v>
      </c>
      <c r="H1086" s="116">
        <v>1</v>
      </c>
      <c r="I1086" s="117">
        <f t="shared" si="260"/>
        <v>5173325.7180000013</v>
      </c>
    </row>
    <row r="1087" spans="1:9" ht="16">
      <c r="A1087" s="118"/>
      <c r="B1087" s="119" t="str">
        <f>'RAB GIK UGM'!C1075</f>
        <v>Penutup Lantai Homogeneous Tile 600x600 mm</v>
      </c>
      <c r="C1087" s="120"/>
      <c r="D1087" s="113">
        <f>'RAB GIK UGM'!E1075</f>
        <v>5.76</v>
      </c>
      <c r="E1087" s="113">
        <f>'RAB GIK UGM'!F1075</f>
        <v>336943</v>
      </c>
      <c r="F1087" s="121">
        <v>0.11</v>
      </c>
      <c r="G1087" s="115">
        <f t="shared" si="261"/>
        <v>2154278.7648</v>
      </c>
      <c r="H1087" s="116">
        <v>1</v>
      </c>
      <c r="I1087" s="117">
        <f t="shared" si="260"/>
        <v>2154278.7648</v>
      </c>
    </row>
    <row r="1088" spans="1:9" ht="16">
      <c r="A1088" s="118"/>
      <c r="B1088" s="119" t="str">
        <f>'RAB GIK UGM'!C1076</f>
        <v>Zona Eks BNI</v>
      </c>
      <c r="C1088" s="120"/>
      <c r="D1088" s="113">
        <f>'RAB GIK UGM'!E1076</f>
        <v>0</v>
      </c>
      <c r="E1088" s="113">
        <f>'RAB GIK UGM'!F1076</f>
        <v>0</v>
      </c>
      <c r="F1088" s="121"/>
      <c r="G1088" s="115"/>
      <c r="H1088" s="116"/>
      <c r="I1088" s="117">
        <f t="shared" ref="I1088" si="262">G1088*H1088</f>
        <v>0</v>
      </c>
    </row>
    <row r="1089" spans="1:9" ht="16">
      <c r="A1089" s="118"/>
      <c r="B1089" s="119" t="str">
        <f>'RAB GIK UGM'!C1077</f>
        <v>Lift TKDN Kapasitas 1600 kg 3 Lantai</v>
      </c>
      <c r="C1089" s="120"/>
      <c r="D1089" s="113">
        <f>'RAB GIK UGM'!E1077</f>
        <v>1</v>
      </c>
      <c r="E1089" s="113">
        <f>'RAB GIK UGM'!F1077</f>
        <v>862500000</v>
      </c>
      <c r="F1089" s="121">
        <v>0.11</v>
      </c>
      <c r="G1089" s="115">
        <f t="shared" ref="G1089" si="263">D1089*E1089*(1+F1089)</f>
        <v>957375000.00000012</v>
      </c>
      <c r="H1089" s="1419">
        <v>0.42249999999999999</v>
      </c>
      <c r="I1089" s="1512">
        <f>(1-(H1089*25%))*G1089</f>
        <v>856252265.62500012</v>
      </c>
    </row>
    <row r="1090" spans="1:9" ht="16">
      <c r="A1090" s="118"/>
      <c r="B1090" s="119" t="str">
        <f>'RAB GIK UGM'!C1078</f>
        <v>Separator Beam</v>
      </c>
      <c r="C1090" s="120"/>
      <c r="D1090" s="113">
        <f>'RAB GIK UGM'!E1078</f>
        <v>0</v>
      </c>
      <c r="E1090" s="113">
        <f>'RAB GIK UGM'!F1078</f>
        <v>0</v>
      </c>
      <c r="F1090" s="121"/>
      <c r="G1090" s="115"/>
      <c r="H1090" s="116"/>
      <c r="I1090" s="117">
        <f t="shared" ref="I1090:I1097" si="264">G1090*H1090</f>
        <v>0</v>
      </c>
    </row>
    <row r="1091" spans="1:9" ht="16">
      <c r="A1091" s="118"/>
      <c r="B1091" s="119" t="str">
        <f>'RAB GIK UGM'!C1079</f>
        <v>Pembuatan 1 kg Baja Profil WF200x100x5.5x8</v>
      </c>
      <c r="C1091" s="120"/>
      <c r="D1091" s="113">
        <f>'RAB GIK UGM'!E1079</f>
        <v>1257.93</v>
      </c>
      <c r="E1091" s="113">
        <f>'RAB GIK UGM'!F1079</f>
        <v>26387</v>
      </c>
      <c r="F1091" s="121">
        <v>0.11</v>
      </c>
      <c r="G1091" s="115">
        <f t="shared" ref="G1091:G1097" si="265">D1091*E1091*(1+F1091)</f>
        <v>36844228.790100001</v>
      </c>
      <c r="H1091" s="116">
        <v>1</v>
      </c>
      <c r="I1091" s="117">
        <f t="shared" si="264"/>
        <v>36844228.790100001</v>
      </c>
    </row>
    <row r="1092" spans="1:9" ht="16">
      <c r="A1092" s="118"/>
      <c r="B1092" s="119" t="str">
        <f>'RAB GIK UGM'!C1080</f>
        <v>Plat 10 mm</v>
      </c>
      <c r="C1092" s="120"/>
      <c r="D1092" s="113">
        <f>'RAB GIK UGM'!E1080</f>
        <v>66.02</v>
      </c>
      <c r="E1092" s="113">
        <f>'RAB GIK UGM'!F1080</f>
        <v>26387</v>
      </c>
      <c r="F1092" s="121">
        <v>0.11</v>
      </c>
      <c r="G1092" s="115">
        <f t="shared" si="265"/>
        <v>1933697.4114000001</v>
      </c>
      <c r="H1092" s="116">
        <v>1</v>
      </c>
      <c r="I1092" s="117">
        <f t="shared" si="264"/>
        <v>1933697.4114000001</v>
      </c>
    </row>
    <row r="1093" spans="1:9" ht="16">
      <c r="A1093" s="118"/>
      <c r="B1093" s="119" t="str">
        <f>'RAB GIK UGM'!C1081</f>
        <v>Angkur D16</v>
      </c>
      <c r="C1093" s="120"/>
      <c r="D1093" s="113">
        <f>'RAB GIK UGM'!E1081</f>
        <v>79.680000000000007</v>
      </c>
      <c r="E1093" s="113">
        <f>'RAB GIK UGM'!F1081</f>
        <v>144000</v>
      </c>
      <c r="F1093" s="121">
        <v>0.11</v>
      </c>
      <c r="G1093" s="115">
        <f t="shared" si="265"/>
        <v>12736051.200000003</v>
      </c>
      <c r="H1093" s="116">
        <v>1</v>
      </c>
      <c r="I1093" s="117">
        <f t="shared" si="264"/>
        <v>12736051.200000003</v>
      </c>
    </row>
    <row r="1094" spans="1:9" ht="16">
      <c r="A1094" s="118"/>
      <c r="B1094" s="119" t="str">
        <f>'RAB GIK UGM'!C1082</f>
        <v>Pengerjaan 1 kg Pekerjaan Perakitan Baja</v>
      </c>
      <c r="C1094" s="120"/>
      <c r="D1094" s="113">
        <f>'RAB GIK UGM'!E1082</f>
        <v>1403.64</v>
      </c>
      <c r="E1094" s="113">
        <f>'RAB GIK UGM'!F1082</f>
        <v>1144</v>
      </c>
      <c r="F1094" s="121">
        <v>0.11</v>
      </c>
      <c r="G1094" s="115">
        <f t="shared" si="265"/>
        <v>1782398.2176000003</v>
      </c>
      <c r="H1094" s="116">
        <v>1</v>
      </c>
      <c r="I1094" s="117">
        <f t="shared" si="264"/>
        <v>1782398.2176000003</v>
      </c>
    </row>
    <row r="1095" spans="1:9" ht="16">
      <c r="A1095" s="118"/>
      <c r="B1095" s="119" t="str">
        <f>'RAB GIK UGM'!C1083</f>
        <v>Pengerjaan 1 meter Pengelasan dengan Las Listrik</v>
      </c>
      <c r="C1095" s="120"/>
      <c r="D1095" s="113">
        <f>'RAB GIK UGM'!E1083</f>
        <v>70.180000000000007</v>
      </c>
      <c r="E1095" s="113">
        <f>'RAB GIK UGM'!F1083</f>
        <v>29265</v>
      </c>
      <c r="F1095" s="121">
        <v>0.11</v>
      </c>
      <c r="G1095" s="115">
        <f t="shared" si="265"/>
        <v>2279737.6470000003</v>
      </c>
      <c r="H1095" s="116">
        <v>1</v>
      </c>
      <c r="I1095" s="117">
        <f t="shared" si="264"/>
        <v>2279737.6470000003</v>
      </c>
    </row>
    <row r="1096" spans="1:9" ht="16">
      <c r="A1096" s="118"/>
      <c r="B1096" s="119" t="str">
        <f>'RAB GIK UGM'!C1084</f>
        <v>Pengecatan 1 m2 permukaan baja dengan menie besi</v>
      </c>
      <c r="C1096" s="120"/>
      <c r="D1096" s="113">
        <f>'RAB GIK UGM'!E1084</f>
        <v>140.36000000000001</v>
      </c>
      <c r="E1096" s="113">
        <f>'RAB GIK UGM'!F1084</f>
        <v>33205</v>
      </c>
      <c r="F1096" s="121">
        <v>0.11</v>
      </c>
      <c r="G1096" s="115">
        <f t="shared" si="265"/>
        <v>5173325.7180000013</v>
      </c>
      <c r="H1096" s="116">
        <v>1</v>
      </c>
      <c r="I1096" s="117">
        <f t="shared" si="264"/>
        <v>5173325.7180000013</v>
      </c>
    </row>
    <row r="1097" spans="1:9" ht="16">
      <c r="A1097" s="118"/>
      <c r="B1097" s="119" t="str">
        <f>'RAB GIK UGM'!C1085</f>
        <v>Penutup Lantai Homogeneous Tile 600x600 mm</v>
      </c>
      <c r="C1097" s="120"/>
      <c r="D1097" s="113">
        <f>'RAB GIK UGM'!E1085</f>
        <v>5.76</v>
      </c>
      <c r="E1097" s="113">
        <f>'RAB GIK UGM'!F1085</f>
        <v>336943</v>
      </c>
      <c r="F1097" s="121">
        <v>0.11</v>
      </c>
      <c r="G1097" s="115">
        <f t="shared" si="265"/>
        <v>2154278.7648</v>
      </c>
      <c r="H1097" s="116">
        <v>1</v>
      </c>
      <c r="I1097" s="117">
        <f t="shared" si="264"/>
        <v>2154278.7648</v>
      </c>
    </row>
    <row r="1098" spans="1:9" ht="16">
      <c r="A1098" s="118"/>
      <c r="B1098" s="119" t="str">
        <f>'RAB GIK UGM'!C1086</f>
        <v>PEMIPAAN AIR BERSIH</v>
      </c>
      <c r="C1098" s="120"/>
      <c r="D1098" s="113">
        <f>'RAB GIK UGM'!E1086</f>
        <v>0</v>
      </c>
      <c r="E1098" s="113">
        <f>'RAB GIK UGM'!F1086</f>
        <v>0</v>
      </c>
      <c r="F1098" s="121"/>
      <c r="G1098" s="115"/>
      <c r="H1098" s="116"/>
      <c r="I1098" s="117">
        <f t="shared" ref="I1098:I1101" si="266">G1098*H1098</f>
        <v>0</v>
      </c>
    </row>
    <row r="1099" spans="1:9" ht="16">
      <c r="A1099" s="118"/>
      <c r="B1099" s="119" t="str">
        <f>'RAB GIK UGM'!C1087</f>
        <v>Pipa Galvanis diameter 1,5 (1-1/2) Penyambungan Jaringan Air Bersih UGM</v>
      </c>
      <c r="C1099" s="120"/>
      <c r="D1099" s="113">
        <f>'RAB GIK UGM'!E1087</f>
        <v>384</v>
      </c>
      <c r="E1099" s="113">
        <f>'RAB GIK UGM'!F1087</f>
        <v>314770</v>
      </c>
      <c r="F1099" s="121">
        <v>0.11</v>
      </c>
      <c r="G1099" s="115">
        <f t="shared" ref="G1099:G1101" si="267">D1099*E1099*(1+F1099)</f>
        <v>134167564.80000001</v>
      </c>
      <c r="H1099" s="116">
        <v>1</v>
      </c>
      <c r="I1099" s="117">
        <f t="shared" si="266"/>
        <v>134167564.80000001</v>
      </c>
    </row>
    <row r="1100" spans="1:9" ht="16">
      <c r="A1100" s="118"/>
      <c r="B1100" s="119" t="str">
        <f>'RAB GIK UGM'!C1088</f>
        <v>Pipa PPR PN 10 diameter 1,25 (1-1/4) untuk Sistem siram taman otomatis</v>
      </c>
      <c r="C1100" s="120"/>
      <c r="D1100" s="113">
        <f>'RAB GIK UGM'!E1088</f>
        <v>327</v>
      </c>
      <c r="E1100" s="113">
        <f>'RAB GIK UGM'!F1088</f>
        <v>108520</v>
      </c>
      <c r="F1100" s="121">
        <v>0.11</v>
      </c>
      <c r="G1100" s="115">
        <f t="shared" si="267"/>
        <v>39389504.400000006</v>
      </c>
      <c r="H1100" s="116">
        <v>1</v>
      </c>
      <c r="I1100" s="117">
        <f t="shared" si="266"/>
        <v>39389504.400000006</v>
      </c>
    </row>
    <row r="1101" spans="1:9" ht="16">
      <c r="A1101" s="118"/>
      <c r="B1101" s="119" t="str">
        <f>'RAB GIK UGM'!C1089</f>
        <v>Dispenser SPAM</v>
      </c>
      <c r="C1101" s="120"/>
      <c r="D1101" s="113">
        <f>'RAB GIK UGM'!E1089</f>
        <v>12</v>
      </c>
      <c r="E1101" s="113">
        <f>'RAB GIK UGM'!F1089</f>
        <v>55000000</v>
      </c>
      <c r="F1101" s="121">
        <v>0.11</v>
      </c>
      <c r="G1101" s="115">
        <f t="shared" si="267"/>
        <v>732600000.00000012</v>
      </c>
      <c r="H1101" s="116">
        <v>1</v>
      </c>
      <c r="I1101" s="117">
        <f t="shared" si="266"/>
        <v>732600000.00000012</v>
      </c>
    </row>
    <row r="1102" spans="1:9" ht="16">
      <c r="A1102" s="118"/>
      <c r="B1102" s="119" t="str">
        <f>'RAB GIK UGM'!C1090</f>
        <v>HVAC</v>
      </c>
      <c r="C1102" s="120"/>
      <c r="D1102" s="113">
        <f>'RAB GIK UGM'!E1090</f>
        <v>0</v>
      </c>
      <c r="E1102" s="113">
        <f>'RAB GIK UGM'!F1090</f>
        <v>0</v>
      </c>
      <c r="F1102" s="121"/>
      <c r="G1102" s="115"/>
      <c r="H1102" s="116"/>
      <c r="I1102" s="117">
        <f t="shared" ref="I1102:I1104" si="268">G1102*H1102</f>
        <v>0</v>
      </c>
    </row>
    <row r="1103" spans="1:9" ht="16">
      <c r="A1103" s="118"/>
      <c r="B1103" s="119" t="str">
        <f>'RAB GIK UGM'!C1091</f>
        <v>SENSOR CO</v>
      </c>
      <c r="C1103" s="120"/>
      <c r="D1103" s="113">
        <f>'RAB GIK UGM'!E1091</f>
        <v>0</v>
      </c>
      <c r="E1103" s="113">
        <f>'RAB GIK UGM'!F1091</f>
        <v>0</v>
      </c>
      <c r="F1103" s="121"/>
      <c r="G1103" s="115"/>
      <c r="H1103" s="116"/>
      <c r="I1103" s="117">
        <f t="shared" si="268"/>
        <v>0</v>
      </c>
    </row>
    <row r="1104" spans="1:9" ht="16">
      <c r="A1104" s="118"/>
      <c r="B1104" s="119" t="str">
        <f>'RAB GIK UGM'!C1092</f>
        <v>Pemasangan Sensor CO</v>
      </c>
      <c r="C1104" s="120"/>
      <c r="D1104" s="113">
        <f>'RAB GIK UGM'!E1092</f>
        <v>67</v>
      </c>
      <c r="E1104" s="113">
        <f>'RAB GIK UGM'!F1092</f>
        <v>4061750.0000000005</v>
      </c>
      <c r="F1104" s="121">
        <v>0.11</v>
      </c>
      <c r="G1104" s="115">
        <f t="shared" ref="G1104" si="269">D1104*E1104*(1+F1104)</f>
        <v>302072347.50000012</v>
      </c>
      <c r="H1104" s="116">
        <v>1</v>
      </c>
      <c r="I1104" s="117">
        <f t="shared" si="268"/>
        <v>302072347.50000012</v>
      </c>
    </row>
    <row r="1105" spans="1:9" ht="16">
      <c r="A1105" s="118"/>
      <c r="B1105" s="119" t="str">
        <f>'RAB GIK UGM'!C1093</f>
        <v>AC LANTAI ATAP</v>
      </c>
      <c r="C1105" s="120"/>
      <c r="D1105" s="113">
        <f>'RAB GIK UGM'!E1093</f>
        <v>0</v>
      </c>
      <c r="E1105" s="113">
        <f>'RAB GIK UGM'!F1093</f>
        <v>0</v>
      </c>
      <c r="F1105" s="121"/>
      <c r="G1105" s="115"/>
      <c r="H1105" s="116"/>
      <c r="I1105" s="117"/>
    </row>
    <row r="1106" spans="1:9" ht="16">
      <c r="A1106" s="118"/>
      <c r="B1106" s="119" t="str">
        <f>'RAB GIK UGM'!C1094</f>
        <v>Tata udara retail atap</v>
      </c>
      <c r="C1106" s="120"/>
      <c r="D1106" s="113">
        <f>'RAB GIK UGM'!E1094</f>
        <v>0</v>
      </c>
      <c r="E1106" s="113">
        <f>'RAB GIK UGM'!F1094</f>
        <v>0</v>
      </c>
      <c r="F1106" s="121"/>
      <c r="G1106" s="115"/>
      <c r="H1106" s="116"/>
      <c r="I1106" s="117">
        <f t="shared" ref="I1106:I1111" si="270">G1106*H1106</f>
        <v>0</v>
      </c>
    </row>
    <row r="1107" spans="1:9" ht="16">
      <c r="A1107" s="118"/>
      <c r="B1107" s="119" t="str">
        <f>'RAB GIK UGM'!C1095</f>
        <v>AC Ducting Retail indoor Unit AC 24.200 BTU/H, Ducting</v>
      </c>
      <c r="C1107" s="120"/>
      <c r="D1107" s="113">
        <f>'RAB GIK UGM'!E1095</f>
        <v>0</v>
      </c>
      <c r="E1107" s="113">
        <f>'RAB GIK UGM'!F1095</f>
        <v>0</v>
      </c>
      <c r="F1107" s="121"/>
      <c r="G1107" s="115"/>
      <c r="H1107" s="116"/>
      <c r="I1107" s="117">
        <f t="shared" si="270"/>
        <v>0</v>
      </c>
    </row>
    <row r="1108" spans="1:9" ht="16">
      <c r="A1108" s="118"/>
      <c r="B1108" s="119" t="str">
        <f>'RAB GIK UGM'!C1096</f>
        <v>Instalasi Ducting Polyurethane c/w supporting dan Isolasi luar dalam</v>
      </c>
      <c r="C1108" s="120"/>
      <c r="D1108" s="113">
        <f>'RAB GIK UGM'!E1096</f>
        <v>0</v>
      </c>
      <c r="E1108" s="113">
        <f>'RAB GIK UGM'!F1096</f>
        <v>0</v>
      </c>
      <c r="F1108" s="121"/>
      <c r="G1108" s="115"/>
      <c r="H1108" s="116"/>
      <c r="I1108" s="117">
        <f t="shared" si="270"/>
        <v>0</v>
      </c>
    </row>
    <row r="1109" spans="1:9" ht="16">
      <c r="A1109" s="118"/>
      <c r="B1109" s="119" t="str">
        <f>'RAB GIK UGM'!C1097</f>
        <v>Supply air duct bahan Polyurethane c/w supporting</v>
      </c>
      <c r="C1109" s="120"/>
      <c r="D1109" s="113">
        <f>'RAB GIK UGM'!E1097</f>
        <v>0</v>
      </c>
      <c r="E1109" s="113">
        <f>'RAB GIK UGM'!F1097</f>
        <v>0</v>
      </c>
      <c r="F1109" s="121"/>
      <c r="G1109" s="115"/>
      <c r="H1109" s="116"/>
      <c r="I1109" s="117">
        <f t="shared" si="270"/>
        <v>0</v>
      </c>
    </row>
    <row r="1110" spans="1:9" ht="16">
      <c r="A1110" s="118"/>
      <c r="B1110" s="119" t="str">
        <f>'RAB GIK UGM'!C1098</f>
        <v>Ducting ukuran 450 x 200 mm</v>
      </c>
      <c r="C1110" s="120"/>
      <c r="D1110" s="113">
        <f>'RAB GIK UGM'!E1098</f>
        <v>2</v>
      </c>
      <c r="E1110" s="113">
        <f>'RAB GIK UGM'!F1098</f>
        <v>618546.50000000012</v>
      </c>
      <c r="F1110" s="121">
        <v>0.11</v>
      </c>
      <c r="G1110" s="115">
        <f t="shared" ref="G1110:G1111" si="271">D1110*E1110*(1+F1110)</f>
        <v>1373173.2300000004</v>
      </c>
      <c r="H1110" s="116">
        <v>1</v>
      </c>
      <c r="I1110" s="117">
        <f t="shared" si="270"/>
        <v>1373173.2300000004</v>
      </c>
    </row>
    <row r="1111" spans="1:9" ht="16">
      <c r="A1111" s="118"/>
      <c r="B1111" s="119" t="str">
        <f>'RAB GIK UGM'!C1099</f>
        <v>Ducting ukuran 300 x 250 mm</v>
      </c>
      <c r="C1111" s="120"/>
      <c r="D1111" s="113">
        <f>'RAB GIK UGM'!E1099</f>
        <v>4.3</v>
      </c>
      <c r="E1111" s="113">
        <f>'RAB GIK UGM'!F1099</f>
        <v>523385.50000000012</v>
      </c>
      <c r="F1111" s="121">
        <v>0.11</v>
      </c>
      <c r="G1111" s="115">
        <f t="shared" si="271"/>
        <v>2498118.9915000005</v>
      </c>
      <c r="H1111" s="116">
        <v>1</v>
      </c>
      <c r="I1111" s="117">
        <f t="shared" si="270"/>
        <v>2498118.9915000005</v>
      </c>
    </row>
    <row r="1112" spans="1:9" ht="16">
      <c r="A1112" s="118"/>
      <c r="B1112" s="119" t="str">
        <f>'RAB GIK UGM'!C1100</f>
        <v>Return air duct bahan PU c/w supporting</v>
      </c>
      <c r="C1112" s="120"/>
      <c r="D1112" s="113">
        <f>'RAB GIK UGM'!E1100</f>
        <v>0</v>
      </c>
      <c r="E1112" s="113">
        <f>'RAB GIK UGM'!F1100</f>
        <v>0</v>
      </c>
      <c r="F1112" s="121"/>
      <c r="G1112" s="115"/>
      <c r="H1112" s="116"/>
      <c r="I1112" s="117">
        <f t="shared" ref="I1112:I1116" si="272">G1112*H1112</f>
        <v>0</v>
      </c>
    </row>
    <row r="1113" spans="1:9" ht="16">
      <c r="A1113" s="118"/>
      <c r="B1113" s="119" t="str">
        <f>'RAB GIK UGM'!C1101</f>
        <v>Ducting ukuran 1250 x 500 mm</v>
      </c>
      <c r="C1113" s="120"/>
      <c r="D1113" s="113">
        <f>'RAB GIK UGM'!E1101</f>
        <v>1.24</v>
      </c>
      <c r="E1113" s="113">
        <f>'RAB GIK UGM'!F1101</f>
        <v>1665317.5000000002</v>
      </c>
      <c r="F1113" s="121">
        <v>0.11</v>
      </c>
      <c r="G1113" s="115">
        <f t="shared" ref="G1113:G1116" si="273">D1113*E1113*(1+F1113)</f>
        <v>2292143.0070000002</v>
      </c>
      <c r="H1113" s="116">
        <v>1</v>
      </c>
      <c r="I1113" s="117">
        <f t="shared" si="272"/>
        <v>2292143.0070000002</v>
      </c>
    </row>
    <row r="1114" spans="1:9" ht="16">
      <c r="A1114" s="118"/>
      <c r="B1114" s="119" t="str">
        <f>'RAB GIK UGM'!C1102</f>
        <v>Ducting ukuran 2000 x 500 mm</v>
      </c>
      <c r="C1114" s="120"/>
      <c r="D1114" s="113">
        <f>'RAB GIK UGM'!E1102</f>
        <v>126</v>
      </c>
      <c r="E1114" s="113">
        <f>'RAB GIK UGM'!F1102</f>
        <v>2379025.0000000005</v>
      </c>
      <c r="F1114" s="121">
        <v>0.11</v>
      </c>
      <c r="G1114" s="115">
        <f t="shared" si="273"/>
        <v>332730436.50000012</v>
      </c>
      <c r="H1114" s="116">
        <v>1</v>
      </c>
      <c r="I1114" s="117">
        <f t="shared" si="272"/>
        <v>332730436.50000012</v>
      </c>
    </row>
    <row r="1115" spans="1:9" ht="16">
      <c r="A1115" s="118"/>
      <c r="B1115" s="119" t="str">
        <f>'RAB GIK UGM'!C1103</f>
        <v>Fresh air duct bahan Polyurethane c/w supporting</v>
      </c>
      <c r="C1115" s="120"/>
      <c r="D1115" s="113">
        <f>'RAB GIK UGM'!E1103</f>
        <v>0</v>
      </c>
      <c r="E1115" s="113">
        <f>'RAB GIK UGM'!F1103</f>
        <v>0</v>
      </c>
      <c r="F1115" s="121"/>
      <c r="G1115" s="115"/>
      <c r="H1115" s="116"/>
      <c r="I1115" s="117">
        <f t="shared" si="272"/>
        <v>0</v>
      </c>
    </row>
    <row r="1116" spans="1:9" ht="16">
      <c r="A1116" s="118"/>
      <c r="B1116" s="119" t="str">
        <f>'RAB GIK UGM'!C1104</f>
        <v>Ducting ukuran 200 x 200 mm</v>
      </c>
      <c r="C1116" s="120"/>
      <c r="D1116" s="113">
        <f>'RAB GIK UGM'!E1104</f>
        <v>3.1</v>
      </c>
      <c r="E1116" s="113">
        <f>'RAB GIK UGM'!F1104</f>
        <v>380644.00000000006</v>
      </c>
      <c r="F1116" s="121">
        <v>0.11</v>
      </c>
      <c r="G1116" s="115">
        <f t="shared" si="273"/>
        <v>1309796.0040000002</v>
      </c>
      <c r="H1116" s="116">
        <v>1</v>
      </c>
      <c r="I1116" s="117">
        <f t="shared" si="272"/>
        <v>1309796.0040000002</v>
      </c>
    </row>
    <row r="1117" spans="1:9" ht="16">
      <c r="A1117" s="118"/>
      <c r="B1117" s="119" t="str">
        <f>'RAB GIK UGM'!C1105</f>
        <v>Aksesoris ducting 34.200</v>
      </c>
      <c r="C1117" s="120"/>
      <c r="D1117" s="113">
        <f>'RAB GIK UGM'!E1105</f>
        <v>0</v>
      </c>
      <c r="E1117" s="113">
        <f>'RAB GIK UGM'!F1105</f>
        <v>0</v>
      </c>
      <c r="F1117" s="121"/>
      <c r="G1117" s="115"/>
      <c r="H1117" s="116"/>
      <c r="I1117" s="117"/>
    </row>
    <row r="1118" spans="1:9" ht="16">
      <c r="A1118" s="118"/>
      <c r="B1118" s="119" t="str">
        <f>'RAB GIK UGM'!C1106</f>
        <v>- Diffuser/SAG 270 cfm ukuran 300x300</v>
      </c>
      <c r="C1118" s="120"/>
      <c r="D1118" s="113">
        <f>'RAB GIK UGM'!E1106</f>
        <v>2</v>
      </c>
      <c r="E1118" s="113">
        <f>'RAB GIK UGM'!F1106</f>
        <v>570966</v>
      </c>
      <c r="F1118" s="121">
        <v>0.11</v>
      </c>
      <c r="G1118" s="115">
        <f t="shared" ref="G1118:G1120" si="274">D1118*E1118*(1+F1118)</f>
        <v>1267544.52</v>
      </c>
      <c r="H1118" s="116">
        <v>1</v>
      </c>
      <c r="I1118" s="117">
        <f t="shared" ref="I1118:I1120" si="275">G1118*H1118</f>
        <v>1267544.52</v>
      </c>
    </row>
    <row r="1119" spans="1:9" ht="16">
      <c r="A1119" s="118"/>
      <c r="B1119" s="119" t="str">
        <f>'RAB GIK UGM'!C1107</f>
        <v>- RAG 400 cfm ukuran 350x350 mm</v>
      </c>
      <c r="C1119" s="120"/>
      <c r="D1119" s="113">
        <f>'RAB GIK UGM'!E1107</f>
        <v>1</v>
      </c>
      <c r="E1119" s="113">
        <f>'RAB GIK UGM'!F1107</f>
        <v>666127</v>
      </c>
      <c r="F1119" s="121">
        <v>0.11</v>
      </c>
      <c r="G1119" s="115">
        <f t="shared" si="274"/>
        <v>739400.97000000009</v>
      </c>
      <c r="H1119" s="116">
        <v>1</v>
      </c>
      <c r="I1119" s="117">
        <f t="shared" si="275"/>
        <v>739400.97000000009</v>
      </c>
    </row>
    <row r="1120" spans="1:9" ht="16">
      <c r="A1120" s="118"/>
      <c r="B1120" s="119" t="str">
        <f>'RAB GIK UGM'!C1108</f>
        <v>- Louvre ukuran 500 x 250 mm</v>
      </c>
      <c r="C1120" s="120"/>
      <c r="D1120" s="113">
        <f>'RAB GIK UGM'!E1108</f>
        <v>1</v>
      </c>
      <c r="E1120" s="113">
        <f>'RAB GIK UGM'!F1108</f>
        <v>713707.50000000012</v>
      </c>
      <c r="F1120" s="121">
        <v>0.11</v>
      </c>
      <c r="G1120" s="115">
        <f t="shared" si="274"/>
        <v>792215.32500000019</v>
      </c>
      <c r="H1120" s="116">
        <v>1</v>
      </c>
      <c r="I1120" s="117">
        <f t="shared" si="275"/>
        <v>792215.32500000019</v>
      </c>
    </row>
    <row r="1121" spans="1:9" ht="16">
      <c r="A1121" s="118"/>
      <c r="B1121" s="119" t="str">
        <f>'RAB GIK UGM'!C1109</f>
        <v>AC Ducting Retail indoor Unit AC 34.100 BTU/H, Ducting</v>
      </c>
      <c r="C1121" s="120"/>
      <c r="D1121" s="113">
        <f>'RAB GIK UGM'!E1109</f>
        <v>0</v>
      </c>
      <c r="E1121" s="113">
        <f>'RAB GIK UGM'!F1109</f>
        <v>0</v>
      </c>
      <c r="F1121" s="121"/>
      <c r="G1121" s="115"/>
      <c r="H1121" s="116"/>
      <c r="I1121" s="117">
        <f t="shared" ref="I1121:I1134" si="276">G1121*H1121</f>
        <v>0</v>
      </c>
    </row>
    <row r="1122" spans="1:9" ht="16">
      <c r="A1122" s="118"/>
      <c r="B1122" s="119" t="str">
        <f>'RAB GIK UGM'!C1110</f>
        <v>Instalasi Ducting Polyurethane c/w supporting dan Isolasi luar dalam</v>
      </c>
      <c r="C1122" s="120"/>
      <c r="D1122" s="113">
        <f>'RAB GIK UGM'!E1110</f>
        <v>0</v>
      </c>
      <c r="E1122" s="113">
        <f>'RAB GIK UGM'!F1110</f>
        <v>0</v>
      </c>
      <c r="F1122" s="121"/>
      <c r="G1122" s="115"/>
      <c r="H1122" s="116"/>
      <c r="I1122" s="117">
        <f t="shared" si="276"/>
        <v>0</v>
      </c>
    </row>
    <row r="1123" spans="1:9" ht="16">
      <c r="A1123" s="118"/>
      <c r="B1123" s="119" t="str">
        <f>'RAB GIK UGM'!C1111</f>
        <v>Supply air duct bahan Polyurethane c/w supporting</v>
      </c>
      <c r="C1123" s="120"/>
      <c r="D1123" s="113">
        <f>'RAB GIK UGM'!E1111</f>
        <v>0</v>
      </c>
      <c r="E1123" s="113">
        <f>'RAB GIK UGM'!F1111</f>
        <v>0</v>
      </c>
      <c r="F1123" s="121"/>
      <c r="G1123" s="115"/>
      <c r="H1123" s="116"/>
      <c r="I1123" s="117">
        <f t="shared" si="276"/>
        <v>0</v>
      </c>
    </row>
    <row r="1124" spans="1:9" ht="16">
      <c r="A1124" s="118"/>
      <c r="B1124" s="119" t="str">
        <f>'RAB GIK UGM'!C1112</f>
        <v>Ducting ukuran 250 x 200 mm</v>
      </c>
      <c r="C1124" s="120"/>
      <c r="D1124" s="113">
        <f>'RAB GIK UGM'!E1112</f>
        <v>2</v>
      </c>
      <c r="E1124" s="113">
        <f>'RAB GIK UGM'!F1112</f>
        <v>428224.50000000006</v>
      </c>
      <c r="F1124" s="121">
        <v>0.11</v>
      </c>
      <c r="G1124" s="115">
        <f t="shared" ref="G1124:G1134" si="277">D1124*E1124*(1+F1124)</f>
        <v>950658.39000000025</v>
      </c>
      <c r="H1124" s="116">
        <v>1</v>
      </c>
      <c r="I1124" s="117">
        <f t="shared" si="276"/>
        <v>950658.39000000025</v>
      </c>
    </row>
    <row r="1125" spans="1:9" ht="16">
      <c r="A1125" s="118"/>
      <c r="B1125" s="119" t="str">
        <f>'RAB GIK UGM'!C1113</f>
        <v>Ducting ukuran 350 x 250 mm</v>
      </c>
      <c r="C1125" s="120"/>
      <c r="D1125" s="113">
        <f>'RAB GIK UGM'!E1113</f>
        <v>4.3</v>
      </c>
      <c r="E1125" s="113">
        <f>'RAB GIK UGM'!F1113</f>
        <v>570966</v>
      </c>
      <c r="F1125" s="121">
        <v>0.11</v>
      </c>
      <c r="G1125" s="115">
        <f t="shared" si="277"/>
        <v>2725220.7179999999</v>
      </c>
      <c r="H1125" s="116">
        <v>1</v>
      </c>
      <c r="I1125" s="117">
        <f t="shared" si="276"/>
        <v>2725220.7179999999</v>
      </c>
    </row>
    <row r="1126" spans="1:9" ht="16">
      <c r="A1126" s="118"/>
      <c r="B1126" s="119" t="str">
        <f>'RAB GIK UGM'!C1114</f>
        <v>Return air duct bahan PU c/w supporting</v>
      </c>
      <c r="C1126" s="120"/>
      <c r="D1126" s="113">
        <f>'RAB GIK UGM'!E1114</f>
        <v>0</v>
      </c>
      <c r="E1126" s="113">
        <f>'RAB GIK UGM'!F1114</f>
        <v>0</v>
      </c>
      <c r="F1126" s="121"/>
      <c r="G1126" s="115"/>
      <c r="H1126" s="116"/>
      <c r="I1126" s="117">
        <f t="shared" si="276"/>
        <v>0</v>
      </c>
    </row>
    <row r="1127" spans="1:9" ht="16">
      <c r="A1127" s="118"/>
      <c r="B1127" s="119" t="str">
        <f>'RAB GIK UGM'!C1115</f>
        <v>Ducting ukuran 1250 x 500 mm</v>
      </c>
      <c r="C1127" s="120"/>
      <c r="D1127" s="113">
        <f>'RAB GIK UGM'!E1115</f>
        <v>1.24</v>
      </c>
      <c r="E1127" s="113">
        <f>'RAB GIK UGM'!F1115</f>
        <v>1665317.5000000002</v>
      </c>
      <c r="F1127" s="121">
        <v>0.11</v>
      </c>
      <c r="G1127" s="115">
        <f t="shared" si="277"/>
        <v>2292143.0070000002</v>
      </c>
      <c r="H1127" s="116">
        <v>1</v>
      </c>
      <c r="I1127" s="117">
        <f t="shared" si="276"/>
        <v>2292143.0070000002</v>
      </c>
    </row>
    <row r="1128" spans="1:9" ht="16">
      <c r="A1128" s="118"/>
      <c r="B1128" s="119" t="str">
        <f>'RAB GIK UGM'!C1116</f>
        <v>Ducting ukuran 2000 x 500 mm</v>
      </c>
      <c r="C1128" s="120"/>
      <c r="D1128" s="113">
        <f>'RAB GIK UGM'!E1116</f>
        <v>126</v>
      </c>
      <c r="E1128" s="113">
        <f>'RAB GIK UGM'!F1116</f>
        <v>2379025.0000000005</v>
      </c>
      <c r="F1128" s="121">
        <v>0.11</v>
      </c>
      <c r="G1128" s="115">
        <f t="shared" si="277"/>
        <v>332730436.50000012</v>
      </c>
      <c r="H1128" s="116">
        <v>1</v>
      </c>
      <c r="I1128" s="117">
        <f t="shared" si="276"/>
        <v>332730436.50000012</v>
      </c>
    </row>
    <row r="1129" spans="1:9" ht="16">
      <c r="A1129" s="118"/>
      <c r="B1129" s="119" t="str">
        <f>'RAB GIK UGM'!C1117</f>
        <v>Fresh air duct bahan Polyurethane c/w supporting</v>
      </c>
      <c r="C1129" s="120"/>
      <c r="D1129" s="113">
        <f>'RAB GIK UGM'!E1117</f>
        <v>0</v>
      </c>
      <c r="E1129" s="113">
        <f>'RAB GIK UGM'!F1117</f>
        <v>0</v>
      </c>
      <c r="F1129" s="121"/>
      <c r="G1129" s="115"/>
      <c r="H1129" s="116"/>
      <c r="I1129" s="117">
        <f t="shared" si="276"/>
        <v>0</v>
      </c>
    </row>
    <row r="1130" spans="1:9" ht="16">
      <c r="A1130" s="118"/>
      <c r="B1130" s="119" t="str">
        <f>'RAB GIK UGM'!C1118</f>
        <v>Ducting ukuran 200 x 200 mm</v>
      </c>
      <c r="C1130" s="120"/>
      <c r="D1130" s="113">
        <f>'RAB GIK UGM'!E1118</f>
        <v>3.1</v>
      </c>
      <c r="E1130" s="113">
        <f>'RAB GIK UGM'!F1118</f>
        <v>380644.00000000006</v>
      </c>
      <c r="F1130" s="121">
        <v>0.11</v>
      </c>
      <c r="G1130" s="115">
        <f t="shared" si="277"/>
        <v>1309796.0040000002</v>
      </c>
      <c r="H1130" s="116">
        <v>1</v>
      </c>
      <c r="I1130" s="117">
        <f t="shared" si="276"/>
        <v>1309796.0040000002</v>
      </c>
    </row>
    <row r="1131" spans="1:9" ht="16">
      <c r="A1131" s="118"/>
      <c r="B1131" s="119" t="str">
        <f>'RAB GIK UGM'!C1119</f>
        <v>Aksesoris ducting</v>
      </c>
      <c r="C1131" s="120"/>
      <c r="D1131" s="113">
        <f>'RAB GIK UGM'!E1119</f>
        <v>0</v>
      </c>
      <c r="E1131" s="113">
        <f>'RAB GIK UGM'!F1119</f>
        <v>0</v>
      </c>
      <c r="F1131" s="121"/>
      <c r="G1131" s="115"/>
      <c r="H1131" s="116"/>
      <c r="I1131" s="117">
        <f t="shared" si="276"/>
        <v>0</v>
      </c>
    </row>
    <row r="1132" spans="1:9" ht="16">
      <c r="A1132" s="118"/>
      <c r="B1132" s="119" t="str">
        <f>'RAB GIK UGM'!C1120</f>
        <v>- Diffuser/SAG 340 cfm ukuran 300x300</v>
      </c>
      <c r="C1132" s="120"/>
      <c r="D1132" s="113">
        <f>'RAB GIK UGM'!E1120</f>
        <v>2</v>
      </c>
      <c r="E1132" s="113">
        <f>'RAB GIK UGM'!F1120</f>
        <v>570966</v>
      </c>
      <c r="F1132" s="121">
        <v>0.11</v>
      </c>
      <c r="G1132" s="115">
        <f t="shared" si="277"/>
        <v>1267544.52</v>
      </c>
      <c r="H1132" s="116">
        <v>1</v>
      </c>
      <c r="I1132" s="117">
        <f t="shared" si="276"/>
        <v>1267544.52</v>
      </c>
    </row>
    <row r="1133" spans="1:9" ht="16">
      <c r="A1133" s="118"/>
      <c r="B1133" s="119" t="str">
        <f>'RAB GIK UGM'!C1121</f>
        <v>- RAG 500 cfm ukuran 350x350 mm</v>
      </c>
      <c r="C1133" s="120"/>
      <c r="D1133" s="113">
        <f>'RAB GIK UGM'!E1121</f>
        <v>1</v>
      </c>
      <c r="E1133" s="113">
        <f>'RAB GIK UGM'!F1121</f>
        <v>666127</v>
      </c>
      <c r="F1133" s="121">
        <v>0.11</v>
      </c>
      <c r="G1133" s="115">
        <f t="shared" si="277"/>
        <v>739400.97000000009</v>
      </c>
      <c r="H1133" s="116">
        <v>1</v>
      </c>
      <c r="I1133" s="117">
        <f t="shared" si="276"/>
        <v>739400.97000000009</v>
      </c>
    </row>
    <row r="1134" spans="1:9" ht="16">
      <c r="A1134" s="118"/>
      <c r="B1134" s="119" t="str">
        <f>'RAB GIK UGM'!C1122</f>
        <v>- Louvre ukuran 500 x 250 mm</v>
      </c>
      <c r="C1134" s="120"/>
      <c r="D1134" s="113">
        <f>'RAB GIK UGM'!E1122</f>
        <v>1</v>
      </c>
      <c r="E1134" s="113">
        <f>'RAB GIK UGM'!F1122</f>
        <v>97500</v>
      </c>
      <c r="F1134" s="121">
        <v>0.11</v>
      </c>
      <c r="G1134" s="115">
        <f t="shared" si="277"/>
        <v>108225.00000000001</v>
      </c>
      <c r="H1134" s="116">
        <v>1</v>
      </c>
      <c r="I1134" s="117">
        <f t="shared" si="276"/>
        <v>108225.00000000001</v>
      </c>
    </row>
    <row r="1135" spans="1:9" ht="16">
      <c r="A1135" s="118"/>
      <c r="B1135" s="119" t="str">
        <f>'RAB GIK UGM'!C1123</f>
        <v>AC (Multi Indoor, Single Outdoor) Retail Atap</v>
      </c>
      <c r="C1135" s="120"/>
      <c r="D1135" s="113">
        <f>'RAB GIK UGM'!E1123</f>
        <v>0</v>
      </c>
      <c r="E1135" s="113">
        <f>'RAB GIK UGM'!F1123</f>
        <v>0</v>
      </c>
      <c r="F1135" s="121"/>
      <c r="G1135" s="115"/>
      <c r="H1135" s="116"/>
      <c r="I1135" s="117">
        <f t="shared" ref="I1135:I1144" si="278">G1135*H1135</f>
        <v>0</v>
      </c>
    </row>
    <row r="1136" spans="1:9" ht="16">
      <c r="A1136" s="118"/>
      <c r="B1136" s="119" t="str">
        <f>'RAB GIK UGM'!C1124</f>
        <v>Unit Peralatan Utama</v>
      </c>
      <c r="C1136" s="120"/>
      <c r="D1136" s="113">
        <f>'RAB GIK UGM'!E1124</f>
        <v>0</v>
      </c>
      <c r="E1136" s="113">
        <f>'RAB GIK UGM'!F1124</f>
        <v>0</v>
      </c>
      <c r="F1136" s="121"/>
      <c r="G1136" s="115"/>
      <c r="H1136" s="116"/>
      <c r="I1136" s="117">
        <f t="shared" si="278"/>
        <v>0</v>
      </c>
    </row>
    <row r="1137" spans="1:9" ht="16">
      <c r="A1137" s="118"/>
      <c r="B1137" s="119" t="str">
        <f>'RAB GIK UGM'!C1125</f>
        <v>Pemasangan Unit outdoor AC kap. 95.000 BTU/H</v>
      </c>
      <c r="C1137" s="120"/>
      <c r="D1137" s="113">
        <f>'RAB GIK UGM'!E1125</f>
        <v>1</v>
      </c>
      <c r="E1137" s="113">
        <f>'RAB GIK UGM'!F1125</f>
        <v>86160250</v>
      </c>
      <c r="F1137" s="121">
        <v>0.11</v>
      </c>
      <c r="G1137" s="115">
        <f t="shared" ref="G1137:G1144" si="279">D1137*E1137*(1+F1137)</f>
        <v>95637877.500000015</v>
      </c>
      <c r="H1137" s="116">
        <v>1</v>
      </c>
      <c r="I1137" s="117">
        <f t="shared" si="278"/>
        <v>95637877.500000015</v>
      </c>
    </row>
    <row r="1138" spans="1:9" ht="16">
      <c r="A1138" s="118"/>
      <c r="B1138" s="119" t="str">
        <f>'RAB GIK UGM'!C1126</f>
        <v>Pemasangan Unit indoor AC tipe Duct Connection kap. 24.200 BTU/H</v>
      </c>
      <c r="C1138" s="120"/>
      <c r="D1138" s="113">
        <f>'RAB GIK UGM'!E1126</f>
        <v>1</v>
      </c>
      <c r="E1138" s="113">
        <f>'RAB GIK UGM'!F1126</f>
        <v>13863410</v>
      </c>
      <c r="F1138" s="121">
        <v>0.11</v>
      </c>
      <c r="G1138" s="115">
        <f t="shared" si="279"/>
        <v>15388385.100000001</v>
      </c>
      <c r="H1138" s="116">
        <v>1</v>
      </c>
      <c r="I1138" s="117">
        <f t="shared" si="278"/>
        <v>15388385.100000001</v>
      </c>
    </row>
    <row r="1139" spans="1:9" ht="16">
      <c r="A1139" s="118"/>
      <c r="B1139" s="119" t="str">
        <f>'RAB GIK UGM'!C1127</f>
        <v>Pemasangan Unit indoor AC tipe Duct Connection kap. 34.100 BTU/H</v>
      </c>
      <c r="C1139" s="120"/>
      <c r="D1139" s="113">
        <f>'RAB GIK UGM'!E1127</f>
        <v>2</v>
      </c>
      <c r="E1139" s="113">
        <f>'RAB GIK UGM'!F1127</f>
        <v>14303410</v>
      </c>
      <c r="F1139" s="121">
        <v>0.11</v>
      </c>
      <c r="G1139" s="115">
        <f t="shared" si="279"/>
        <v>31753570.200000003</v>
      </c>
      <c r="H1139" s="116">
        <v>1</v>
      </c>
      <c r="I1139" s="117">
        <f t="shared" si="278"/>
        <v>31753570.200000003</v>
      </c>
    </row>
    <row r="1140" spans="1:9" ht="16">
      <c r="A1140" s="118"/>
      <c r="B1140" s="119" t="str">
        <f>'RAB GIK UGM'!C1128</f>
        <v>Pemasangan Remote control Wireless</v>
      </c>
      <c r="C1140" s="120"/>
      <c r="D1140" s="113">
        <f>'RAB GIK UGM'!E1128</f>
        <v>3</v>
      </c>
      <c r="E1140" s="113">
        <f>'RAB GIK UGM'!F1128</f>
        <v>945807.50000000012</v>
      </c>
      <c r="F1140" s="121">
        <v>0.11</v>
      </c>
      <c r="G1140" s="115">
        <f t="shared" si="279"/>
        <v>3149538.975000001</v>
      </c>
      <c r="H1140" s="116">
        <v>1</v>
      </c>
      <c r="I1140" s="117">
        <f t="shared" si="278"/>
        <v>3149538.975000001</v>
      </c>
    </row>
    <row r="1141" spans="1:9" ht="16">
      <c r="A1141" s="118"/>
      <c r="B1141" s="119" t="str">
        <f>'RAB GIK UGM'!C1129</f>
        <v>Instalasi Elektrikal</v>
      </c>
      <c r="C1141" s="120"/>
      <c r="D1141" s="113">
        <f>'RAB GIK UGM'!E1129</f>
        <v>0</v>
      </c>
      <c r="E1141" s="113">
        <f>'RAB GIK UGM'!F1129</f>
        <v>0</v>
      </c>
      <c r="F1141" s="121"/>
      <c r="G1141" s="115"/>
      <c r="H1141" s="116"/>
      <c r="I1141" s="117">
        <f t="shared" si="278"/>
        <v>0</v>
      </c>
    </row>
    <row r="1142" spans="1:9" ht="16">
      <c r="A1142" s="118"/>
      <c r="B1142" s="119" t="str">
        <f>'RAB GIK UGM'!C1130</f>
        <v>Instalasi unit outdoor AC, kabel Power NYY 4x6mm2 + Kabel Grounding NYA 6 mm2</v>
      </c>
      <c r="C1142" s="120"/>
      <c r="D1142" s="113">
        <f>'RAB GIK UGM'!E1130</f>
        <v>22</v>
      </c>
      <c r="E1142" s="113">
        <f>'RAB GIK UGM'!F1130</f>
        <v>206552</v>
      </c>
      <c r="F1142" s="121">
        <v>0.11</v>
      </c>
      <c r="G1142" s="115">
        <f t="shared" si="279"/>
        <v>5043999.8400000008</v>
      </c>
      <c r="H1142" s="116">
        <v>1</v>
      </c>
      <c r="I1142" s="117">
        <f t="shared" si="278"/>
        <v>5043999.8400000008</v>
      </c>
    </row>
    <row r="1143" spans="1:9" ht="16">
      <c r="A1143" s="118"/>
      <c r="B1143" s="119" t="str">
        <f>'RAB GIK UGM'!C1131</f>
        <v>Instalasi unit indoor AC, kabel NYM 3x2,5mm2 dalam uPVC HI 20</v>
      </c>
      <c r="C1143" s="120"/>
      <c r="D1143" s="113">
        <f>'RAB GIK UGM'!E1131</f>
        <v>3</v>
      </c>
      <c r="E1143" s="113">
        <f>'RAB GIK UGM'!F1131</f>
        <v>474182</v>
      </c>
      <c r="F1143" s="121">
        <v>0.11</v>
      </c>
      <c r="G1143" s="115">
        <f t="shared" si="279"/>
        <v>1579026.06</v>
      </c>
      <c r="H1143" s="116">
        <v>1</v>
      </c>
      <c r="I1143" s="117">
        <f t="shared" si="278"/>
        <v>1579026.06</v>
      </c>
    </row>
    <row r="1144" spans="1:9" ht="16">
      <c r="A1144" s="118"/>
      <c r="B1144" s="119" t="str">
        <f>'RAB GIK UGM'!C1132</f>
        <v>Instalasi transmisi data - kabel shielded 2 x 1,5mm2</v>
      </c>
      <c r="C1144" s="120"/>
      <c r="D1144" s="113">
        <f>'RAB GIK UGM'!E1132</f>
        <v>129</v>
      </c>
      <c r="E1144" s="113">
        <f>'RAB GIK UGM'!F1132</f>
        <v>64047</v>
      </c>
      <c r="F1144" s="121">
        <v>0.11</v>
      </c>
      <c r="G1144" s="115">
        <f t="shared" si="279"/>
        <v>9170889.9300000016</v>
      </c>
      <c r="H1144" s="116">
        <v>1</v>
      </c>
      <c r="I1144" s="117">
        <f t="shared" si="278"/>
        <v>9170889.9300000016</v>
      </c>
    </row>
    <row r="1145" spans="1:9" ht="16">
      <c r="A1145" s="118"/>
      <c r="B1145" s="119" t="str">
        <f>'RAB GIK UGM'!C1133</f>
        <v>Instalasi Perpipaan tembaga ASTM B-280 c/w isolasi tebal minimal 20 mm</v>
      </c>
      <c r="C1145" s="120"/>
      <c r="D1145" s="113">
        <f>'RAB GIK UGM'!E1133</f>
        <v>0</v>
      </c>
      <c r="E1145" s="113">
        <f>'RAB GIK UGM'!F1133</f>
        <v>0</v>
      </c>
      <c r="F1145" s="121"/>
      <c r="G1145" s="115"/>
      <c r="H1145" s="116"/>
      <c r="I1145" s="117">
        <f t="shared" ref="I1145:I1151" si="280">G1145*H1145</f>
        <v>0</v>
      </c>
    </row>
    <row r="1146" spans="1:9" ht="16">
      <c r="A1146" s="118"/>
      <c r="B1146" s="119" t="str">
        <f>'RAB GIK UGM'!C1134</f>
        <v>Pemasangan Pipa refrigerant, L(12.7mm) - G(28.6mm)</v>
      </c>
      <c r="C1146" s="120"/>
      <c r="D1146" s="113">
        <f>'RAB GIK UGM'!E1134</f>
        <v>83.11</v>
      </c>
      <c r="E1146" s="113">
        <f>'RAB GIK UGM'!F1134</f>
        <v>839214</v>
      </c>
      <c r="F1146" s="121">
        <v>0.11</v>
      </c>
      <c r="G1146" s="115">
        <f t="shared" ref="G1146:G1151" si="281">D1146*E1146*(1+F1146)</f>
        <v>77419253.849400014</v>
      </c>
      <c r="H1146" s="116">
        <v>1</v>
      </c>
      <c r="I1146" s="117">
        <f t="shared" si="280"/>
        <v>77419253.849400014</v>
      </c>
    </row>
    <row r="1147" spans="1:9" ht="16">
      <c r="A1147" s="118"/>
      <c r="B1147" s="119" t="str">
        <f>'RAB GIK UGM'!C1135</f>
        <v>Pemasangan Pipa refrigerant, L(9.5mm) - G(22.2mm)</v>
      </c>
      <c r="C1147" s="120"/>
      <c r="D1147" s="113">
        <f>'RAB GIK UGM'!E1135</f>
        <v>18.59</v>
      </c>
      <c r="E1147" s="113">
        <f>'RAB GIK UGM'!F1135</f>
        <v>657069</v>
      </c>
      <c r="F1147" s="121">
        <v>0.11</v>
      </c>
      <c r="G1147" s="115">
        <f t="shared" si="281"/>
        <v>13558553.108100001</v>
      </c>
      <c r="H1147" s="116">
        <v>1</v>
      </c>
      <c r="I1147" s="117">
        <f t="shared" si="280"/>
        <v>13558553.108100001</v>
      </c>
    </row>
    <row r="1148" spans="1:9" ht="16">
      <c r="A1148" s="118"/>
      <c r="B1148" s="119" t="str">
        <f>'RAB GIK UGM'!C1136</f>
        <v>Pemasangan Pipa refrigerant, L(9.5mm) - G(19.1mm)</v>
      </c>
      <c r="C1148" s="120"/>
      <c r="D1148" s="113">
        <f>'RAB GIK UGM'!E1136</f>
        <v>6.5</v>
      </c>
      <c r="E1148" s="113">
        <f>'RAB GIK UGM'!F1136</f>
        <v>589476</v>
      </c>
      <c r="F1148" s="121">
        <v>0.11</v>
      </c>
      <c r="G1148" s="115">
        <f t="shared" si="281"/>
        <v>4253069.3400000008</v>
      </c>
      <c r="H1148" s="116">
        <v>1</v>
      </c>
      <c r="I1148" s="117">
        <f t="shared" si="280"/>
        <v>4253069.3400000008</v>
      </c>
    </row>
    <row r="1149" spans="1:9" ht="16">
      <c r="A1149" s="118"/>
      <c r="B1149" s="119" t="str">
        <f>'RAB GIK UGM'!C1137</f>
        <v>Pemasangan Branch Joint Refrigerant</v>
      </c>
      <c r="C1149" s="120"/>
      <c r="D1149" s="113">
        <f>'RAB GIK UGM'!E1137</f>
        <v>2</v>
      </c>
      <c r="E1149" s="113">
        <f>'RAB GIK UGM'!F1137</f>
        <v>1175625</v>
      </c>
      <c r="F1149" s="121">
        <v>0.11</v>
      </c>
      <c r="G1149" s="115">
        <f t="shared" si="281"/>
        <v>2609887.5</v>
      </c>
      <c r="H1149" s="116">
        <v>1</v>
      </c>
      <c r="I1149" s="117">
        <f t="shared" si="280"/>
        <v>2609887.5</v>
      </c>
    </row>
    <row r="1150" spans="1:9" ht="16">
      <c r="A1150" s="118"/>
      <c r="B1150" s="119" t="str">
        <f>'RAB GIK UGM'!C1138</f>
        <v>Pemasangan Pipa Drain AC - PVC AW dia. 1,25 (1-1/4) + Isolasi</v>
      </c>
      <c r="C1150" s="120"/>
      <c r="D1150" s="113">
        <f>'RAB GIK UGM'!E1138</f>
        <v>29</v>
      </c>
      <c r="E1150" s="113">
        <f>'RAB GIK UGM'!F1138</f>
        <v>88527</v>
      </c>
      <c r="F1150" s="121">
        <v>0.11</v>
      </c>
      <c r="G1150" s="115">
        <f t="shared" si="281"/>
        <v>2849684.1300000004</v>
      </c>
      <c r="H1150" s="116">
        <v>1</v>
      </c>
      <c r="I1150" s="117">
        <f t="shared" si="280"/>
        <v>2849684.1300000004</v>
      </c>
    </row>
    <row r="1151" spans="1:9" ht="16">
      <c r="A1151" s="118"/>
      <c r="B1151" s="119" t="str">
        <f>'RAB GIK UGM'!C1139</f>
        <v>Pemasangan Pipa Drain AC - PVC AW dia. 2 + Isolasi</v>
      </c>
      <c r="C1151" s="120"/>
      <c r="D1151" s="113">
        <f>'RAB GIK UGM'!E1139</f>
        <v>10</v>
      </c>
      <c r="E1151" s="113">
        <f>'RAB GIK UGM'!F1139</f>
        <v>112814.99999999999</v>
      </c>
      <c r="F1151" s="121">
        <v>0.11</v>
      </c>
      <c r="G1151" s="115">
        <f t="shared" si="281"/>
        <v>1252246.4999999998</v>
      </c>
      <c r="H1151" s="116">
        <v>1</v>
      </c>
      <c r="I1151" s="117">
        <f t="shared" si="280"/>
        <v>1252246.4999999998</v>
      </c>
    </row>
    <row r="1152" spans="1:9" ht="16">
      <c r="A1152" s="118"/>
      <c r="B1152" s="119" t="str">
        <f>'RAB GIK UGM'!C1140</f>
        <v>SISTEM PRESSURE FAN TAMBAHAN DAN AREA BNI</v>
      </c>
      <c r="C1152" s="120"/>
      <c r="D1152" s="113">
        <f>'RAB GIK UGM'!E1140</f>
        <v>0</v>
      </c>
      <c r="E1152" s="113">
        <f>'RAB GIK UGM'!F1140</f>
        <v>0</v>
      </c>
      <c r="F1152" s="121"/>
      <c r="G1152" s="115"/>
      <c r="H1152" s="116"/>
      <c r="I1152" s="117">
        <f t="shared" ref="I1152:I1155" si="282">G1152*H1152</f>
        <v>0</v>
      </c>
    </row>
    <row r="1153" spans="1:9" ht="16">
      <c r="A1153" s="118"/>
      <c r="B1153" s="119" t="str">
        <f>'RAB GIK UGM'!C1141</f>
        <v>- Pressurized Fan 15000 Cfm, 205 Pa, Tipe Sentrifugal Fan lengkap dengan Variable Speed Drive (VSD) dan aksesoris</v>
      </c>
      <c r="C1153" s="120"/>
      <c r="D1153" s="113">
        <f>'RAB GIK UGM'!E1141</f>
        <v>3</v>
      </c>
      <c r="E1153" s="113">
        <f>'RAB GIK UGM'!F1141</f>
        <v>86892750</v>
      </c>
      <c r="F1153" s="121">
        <v>0.11</v>
      </c>
      <c r="G1153" s="115">
        <f t="shared" ref="G1153:G1155" si="283">D1153*E1153*(1+F1153)</f>
        <v>289352857.5</v>
      </c>
      <c r="H1153" s="116">
        <v>1</v>
      </c>
      <c r="I1153" s="117">
        <f t="shared" si="282"/>
        <v>289352857.5</v>
      </c>
    </row>
    <row r="1154" spans="1:9" ht="16">
      <c r="A1154" s="118"/>
      <c r="B1154" s="119" t="str">
        <f>'RAB GIK UGM'!C1142</f>
        <v>- Pressure Sensor</v>
      </c>
      <c r="C1154" s="120"/>
      <c r="D1154" s="113">
        <f>'RAB GIK UGM'!E1142</f>
        <v>6</v>
      </c>
      <c r="E1154" s="113">
        <f>'RAB GIK UGM'!F1142</f>
        <v>6382750.0000000009</v>
      </c>
      <c r="F1154" s="121">
        <v>0.11</v>
      </c>
      <c r="G1154" s="115">
        <f t="shared" si="283"/>
        <v>42509115.000000015</v>
      </c>
      <c r="H1154" s="116">
        <v>1</v>
      </c>
      <c r="I1154" s="117">
        <f t="shared" si="282"/>
        <v>42509115.000000015</v>
      </c>
    </row>
    <row r="1155" spans="1:9" ht="16">
      <c r="A1155" s="118"/>
      <c r="B1155" s="119" t="str">
        <f>'RAB GIK UGM'!C1143</f>
        <v>- Housing</v>
      </c>
      <c r="C1155" s="120"/>
      <c r="D1155" s="113">
        <f>'RAB GIK UGM'!E1143</f>
        <v>3</v>
      </c>
      <c r="E1155" s="113">
        <f>'RAB GIK UGM'!F1143</f>
        <v>4137182.5000000005</v>
      </c>
      <c r="F1155" s="121">
        <v>0.11</v>
      </c>
      <c r="G1155" s="115">
        <f t="shared" si="283"/>
        <v>13776817.725000003</v>
      </c>
      <c r="H1155" s="116">
        <v>1</v>
      </c>
      <c r="I1155" s="117">
        <f t="shared" si="282"/>
        <v>13776817.725000003</v>
      </c>
    </row>
    <row r="1156" spans="1:9" ht="16">
      <c r="A1156" s="118"/>
      <c r="B1156" s="119" t="str">
        <f>'RAB GIK UGM'!C1144</f>
        <v>Instalasi Elektrikal</v>
      </c>
      <c r="C1156" s="120"/>
      <c r="D1156" s="113">
        <f>'RAB GIK UGM'!E1144</f>
        <v>0</v>
      </c>
      <c r="E1156" s="113">
        <f>'RAB GIK UGM'!F1144</f>
        <v>0</v>
      </c>
      <c r="F1156" s="121"/>
      <c r="G1156" s="115"/>
      <c r="H1156" s="116"/>
      <c r="I1156" s="117">
        <f t="shared" ref="I1156:I1165" si="284">G1156*H1156</f>
        <v>0</v>
      </c>
    </row>
    <row r="1157" spans="1:9" ht="16">
      <c r="A1157" s="118"/>
      <c r="B1157" s="119" t="str">
        <f>'RAB GIK UGM'!C1145</f>
        <v>- Kabel Power 2x (FRC 4x16) mm2</v>
      </c>
      <c r="C1157" s="120"/>
      <c r="D1157" s="113">
        <f>'RAB GIK UGM'!E1145</f>
        <v>285</v>
      </c>
      <c r="E1157" s="113">
        <f>'RAB GIK UGM'!F1145</f>
        <v>698214</v>
      </c>
      <c r="F1157" s="121">
        <v>0.11</v>
      </c>
      <c r="G1157" s="115">
        <f t="shared" ref="G1157:G1165" si="285">D1157*E1157*(1+F1157)</f>
        <v>220879998.90000001</v>
      </c>
      <c r="H1157" s="116">
        <v>1</v>
      </c>
      <c r="I1157" s="117">
        <f t="shared" si="284"/>
        <v>220879998.90000001</v>
      </c>
    </row>
    <row r="1158" spans="1:9" ht="16">
      <c r="A1158" s="118"/>
      <c r="B1158" s="119" t="str">
        <f>'RAB GIK UGM'!C1146</f>
        <v>INSTALASI GAS</v>
      </c>
      <c r="C1158" s="120"/>
      <c r="D1158" s="113">
        <f>'RAB GIK UGM'!E1146</f>
        <v>0</v>
      </c>
      <c r="E1158" s="113">
        <f>'RAB GIK UGM'!F1146</f>
        <v>0</v>
      </c>
      <c r="F1158" s="121"/>
      <c r="G1158" s="115"/>
      <c r="H1158" s="116"/>
      <c r="I1158" s="117">
        <f t="shared" si="284"/>
        <v>0</v>
      </c>
    </row>
    <row r="1159" spans="1:9" ht="16">
      <c r="A1159" s="118"/>
      <c r="B1159" s="119" t="str">
        <f>'RAB GIK UGM'!C1147</f>
        <v>Instalasi Gas</v>
      </c>
      <c r="C1159" s="120"/>
      <c r="D1159" s="113">
        <f>'RAB GIK UGM'!E1147</f>
        <v>0</v>
      </c>
      <c r="E1159" s="113">
        <f>'RAB GIK UGM'!F1147</f>
        <v>0</v>
      </c>
      <c r="F1159" s="121"/>
      <c r="G1159" s="115"/>
      <c r="H1159" s="116"/>
      <c r="I1159" s="117">
        <f t="shared" si="284"/>
        <v>0</v>
      </c>
    </row>
    <row r="1160" spans="1:9" ht="16">
      <c r="A1160" s="118"/>
      <c r="B1160" s="119" t="str">
        <f>'RAB GIK UGM'!C1148</f>
        <v>Pemasangan 1 m pipa BS SCH 40 Dia. 1/2 (15 mm)</v>
      </c>
      <c r="C1160" s="120"/>
      <c r="D1160" s="113">
        <f>'RAB GIK UGM'!E1148</f>
        <v>2692.24</v>
      </c>
      <c r="E1160" s="113">
        <f>'RAB GIK UGM'!F1148</f>
        <v>108762</v>
      </c>
      <c r="F1160" s="121">
        <v>0.11</v>
      </c>
      <c r="G1160" s="115">
        <f t="shared" si="285"/>
        <v>325022881.63680005</v>
      </c>
      <c r="H1160" s="116">
        <v>1</v>
      </c>
      <c r="I1160" s="117">
        <f t="shared" si="284"/>
        <v>325022881.63680005</v>
      </c>
    </row>
    <row r="1161" spans="1:9" ht="16">
      <c r="A1161" s="118"/>
      <c r="B1161" s="119" t="str">
        <f>'RAB GIK UGM'!C1149</f>
        <v>Pemasangan 1 m pipa BS SCH 40, Dia. 3/4 (20 mm)</v>
      </c>
      <c r="C1161" s="120"/>
      <c r="D1161" s="113">
        <f>'RAB GIK UGM'!E1149</f>
        <v>2846.47</v>
      </c>
      <c r="E1161" s="113">
        <f>'RAB GIK UGM'!F1149</f>
        <v>131862</v>
      </c>
      <c r="F1161" s="121">
        <v>0.11</v>
      </c>
      <c r="G1161" s="115">
        <f t="shared" si="285"/>
        <v>416628762.12540001</v>
      </c>
      <c r="H1161" s="116">
        <v>1</v>
      </c>
      <c r="I1161" s="117">
        <f t="shared" si="284"/>
        <v>416628762.12540001</v>
      </c>
    </row>
    <row r="1162" spans="1:9" ht="16">
      <c r="A1162" s="118"/>
      <c r="B1162" s="119" t="str">
        <f>'RAB GIK UGM'!C1150</f>
        <v>Pemasangan 1 m pipa BS SCH 40, Dia. 1 (25 mm)</v>
      </c>
      <c r="C1162" s="120"/>
      <c r="D1162" s="113">
        <f>'RAB GIK UGM'!E1150</f>
        <v>1693.82</v>
      </c>
      <c r="E1162" s="113">
        <f>'RAB GIK UGM'!F1150</f>
        <v>183837</v>
      </c>
      <c r="F1162" s="121">
        <v>0.11</v>
      </c>
      <c r="G1162" s="115">
        <f t="shared" si="285"/>
        <v>345639333.94739997</v>
      </c>
      <c r="H1162" s="116">
        <v>1</v>
      </c>
      <c r="I1162" s="117">
        <f t="shared" si="284"/>
        <v>345639333.94739997</v>
      </c>
    </row>
    <row r="1163" spans="1:9" ht="16">
      <c r="A1163" s="118"/>
      <c r="B1163" s="119" t="str">
        <f>'RAB GIK UGM'!C1151</f>
        <v>Pemasangan 1 m pipa BS SCH 40, Dia. 1- 1/4 (32 mm)</v>
      </c>
      <c r="C1163" s="120"/>
      <c r="D1163" s="113">
        <f>'RAB GIK UGM'!E1151</f>
        <v>826.12</v>
      </c>
      <c r="E1163" s="113">
        <f>'RAB GIK UGM'!F1151</f>
        <v>218487</v>
      </c>
      <c r="F1163" s="121">
        <v>0.11</v>
      </c>
      <c r="G1163" s="115">
        <f t="shared" si="285"/>
        <v>200351093.28840002</v>
      </c>
      <c r="H1163" s="116">
        <v>1</v>
      </c>
      <c r="I1163" s="117">
        <f t="shared" si="284"/>
        <v>200351093.28840002</v>
      </c>
    </row>
    <row r="1164" spans="1:9" ht="16">
      <c r="A1164" s="118"/>
      <c r="B1164" s="119" t="str">
        <f>'RAB GIK UGM'!C1152</f>
        <v>Pemasangan 1 m pipa BS SCH 40, Dia. 1-1/2 (40 mm)</v>
      </c>
      <c r="C1164" s="120"/>
      <c r="D1164" s="113">
        <f>'RAB GIK UGM'!E1152</f>
        <v>973.16</v>
      </c>
      <c r="E1164" s="113">
        <f>'RAB GIK UGM'!F1152</f>
        <v>253137</v>
      </c>
      <c r="F1164" s="121">
        <v>0.11</v>
      </c>
      <c r="G1164" s="115">
        <f t="shared" si="285"/>
        <v>273440511.24120003</v>
      </c>
      <c r="H1164" s="116">
        <v>1</v>
      </c>
      <c r="I1164" s="117">
        <f t="shared" si="284"/>
        <v>273440511.24120003</v>
      </c>
    </row>
    <row r="1165" spans="1:9" ht="16">
      <c r="A1165" s="118"/>
      <c r="B1165" s="119" t="str">
        <f>'RAB GIK UGM'!C1153</f>
        <v>Pemasangan 1 m pipa BS SCH 40, Dia. 2 (50 mm)</v>
      </c>
      <c r="C1165" s="120"/>
      <c r="D1165" s="113">
        <f>'RAB GIK UGM'!E1153</f>
        <v>783.01</v>
      </c>
      <c r="E1165" s="113">
        <f>'RAB GIK UGM'!F1153</f>
        <v>379225</v>
      </c>
      <c r="F1165" s="121">
        <v>0.11</v>
      </c>
      <c r="G1165" s="115">
        <f t="shared" si="285"/>
        <v>329600033.64750004</v>
      </c>
      <c r="H1165" s="116">
        <v>1</v>
      </c>
      <c r="I1165" s="117">
        <f t="shared" si="284"/>
        <v>329600033.64750004</v>
      </c>
    </row>
    <row r="1166" spans="1:9" ht="16">
      <c r="A1166" s="118"/>
      <c r="B1166" s="119" t="str">
        <f>'RAB GIK UGM'!C1154</f>
        <v>MATA PEMBAYARAN LAINNYA</v>
      </c>
      <c r="C1166" s="120"/>
      <c r="D1166" s="113">
        <f>'RAB GIK UGM'!E1154</f>
        <v>0</v>
      </c>
      <c r="E1166" s="113">
        <f>'RAB GIK UGM'!F1154</f>
        <v>0</v>
      </c>
      <c r="F1166" s="121"/>
      <c r="G1166" s="115"/>
      <c r="H1166" s="116"/>
      <c r="I1166" s="117"/>
    </row>
    <row r="1167" spans="1:9" ht="16">
      <c r="A1167" s="118"/>
      <c r="B1167" s="119" t="str">
        <f>'RAB GIK UGM'!C1155</f>
        <v>PEKERJAAN LANSEKAP</v>
      </c>
      <c r="C1167" s="120"/>
      <c r="D1167" s="113">
        <f>'RAB GIK UGM'!E1155</f>
        <v>0</v>
      </c>
      <c r="E1167" s="113">
        <f>'RAB GIK UGM'!F1155</f>
        <v>0</v>
      </c>
      <c r="F1167" s="121"/>
      <c r="G1167" s="115"/>
      <c r="H1167" s="116"/>
      <c r="I1167" s="117"/>
    </row>
    <row r="1168" spans="1:9" ht="16">
      <c r="A1168" s="118"/>
      <c r="B1168" s="119" t="str">
        <f>'RAB GIK UGM'!C1156</f>
        <v>HARDSCAPE</v>
      </c>
      <c r="C1168" s="120"/>
      <c r="D1168" s="113">
        <f>'RAB GIK UGM'!E1156</f>
        <v>0</v>
      </c>
      <c r="E1168" s="113">
        <f>'RAB GIK UGM'!F1156</f>
        <v>0</v>
      </c>
      <c r="F1168" s="121"/>
      <c r="G1168" s="115"/>
      <c r="H1168" s="116"/>
      <c r="I1168" s="117">
        <f t="shared" ref="I1168:I1190" si="286">G1168*H1168</f>
        <v>0</v>
      </c>
    </row>
    <row r="1169" spans="1:9" ht="16">
      <c r="A1169" s="118"/>
      <c r="B1169" s="119" t="str">
        <f>'RAB GIK UGM'!C1157</f>
        <v>Bak Sampah Alumunium Sheet Perforated Anodized</v>
      </c>
      <c r="C1169" s="120"/>
      <c r="D1169" s="113">
        <f>'RAB GIK UGM'!E1157</f>
        <v>85</v>
      </c>
      <c r="E1169" s="113">
        <f>'RAB GIK UGM'!F1157</f>
        <v>11500000</v>
      </c>
      <c r="F1169" s="121">
        <v>0.11</v>
      </c>
      <c r="G1169" s="115">
        <f t="shared" ref="G1169:G1190" si="287">D1169*E1169*(1+F1169)</f>
        <v>1085025000</v>
      </c>
      <c r="H1169" s="116">
        <v>1</v>
      </c>
      <c r="I1169" s="117">
        <f t="shared" si="286"/>
        <v>1085025000</v>
      </c>
    </row>
    <row r="1170" spans="1:9" ht="16">
      <c r="A1170" s="118"/>
      <c r="B1170" s="119" t="str">
        <f>'RAB GIK UGM'!C1158</f>
        <v>SOFTSCAPE</v>
      </c>
      <c r="C1170" s="120"/>
      <c r="D1170" s="113"/>
      <c r="E1170" s="113"/>
      <c r="F1170" s="121"/>
      <c r="G1170" s="115"/>
      <c r="H1170" s="116"/>
      <c r="I1170" s="117"/>
    </row>
    <row r="1171" spans="1:9" ht="16">
      <c r="A1171" s="118"/>
      <c r="B1171" s="119" t="str">
        <f>'RAB GIK UGM'!C1159</f>
        <v>Rumput Gajah Mini</v>
      </c>
      <c r="C1171" s="120"/>
      <c r="D1171" s="113">
        <f>'RAB GIK UGM'!E1159</f>
        <v>715.28</v>
      </c>
      <c r="E1171" s="113">
        <f>'RAB GIK UGM'!F1159</f>
        <v>152157</v>
      </c>
      <c r="F1171" s="121">
        <v>0.11</v>
      </c>
      <c r="G1171" s="115">
        <f t="shared" ref="G1171:G1172" si="288">D1171*E1171*(1+F1171)</f>
        <v>120806693.4456</v>
      </c>
      <c r="H1171" s="116">
        <v>1</v>
      </c>
      <c r="I1171" s="117">
        <f t="shared" ref="I1171:I1172" si="289">G1171*H1171</f>
        <v>120806693.4456</v>
      </c>
    </row>
    <row r="1172" spans="1:9" ht="16">
      <c r="A1172" s="118"/>
      <c r="B1172" s="119" t="str">
        <f>'RAB GIK UGM'!C1160</f>
        <v>Tanaman Pucuk Merah</v>
      </c>
      <c r="C1172" s="120"/>
      <c r="D1172" s="113">
        <f>'RAB GIK UGM'!E1160</f>
        <v>100</v>
      </c>
      <c r="E1172" s="113">
        <f>'RAB GIK UGM'!F1160</f>
        <v>250000</v>
      </c>
      <c r="F1172" s="121">
        <v>0.11</v>
      </c>
      <c r="G1172" s="115">
        <f t="shared" si="288"/>
        <v>27750000.000000004</v>
      </c>
      <c r="H1172" s="116">
        <v>1</v>
      </c>
      <c r="I1172" s="117">
        <f t="shared" si="289"/>
        <v>27750000.000000004</v>
      </c>
    </row>
    <row r="1173" spans="1:9" ht="16">
      <c r="A1173" s="118"/>
      <c r="B1173" s="119" t="str">
        <f>'RAB GIK UGM'!C1161</f>
        <v>PEKERJAAN SIGNAGE</v>
      </c>
      <c r="C1173" s="120"/>
      <c r="D1173" s="113"/>
      <c r="E1173" s="113"/>
      <c r="F1173" s="121"/>
      <c r="G1173" s="115"/>
      <c r="H1173" s="116"/>
      <c r="I1173" s="117"/>
    </row>
    <row r="1174" spans="1:9" ht="16">
      <c r="A1174" s="118"/>
      <c r="B1174" s="119" t="str">
        <f>'RAB GIK UGM'!C1162</f>
        <v>Evacuation Signage</v>
      </c>
      <c r="C1174" s="120"/>
      <c r="D1174" s="113"/>
      <c r="E1174" s="113"/>
      <c r="F1174" s="121"/>
      <c r="G1174" s="115"/>
      <c r="H1174" s="116"/>
      <c r="I1174" s="117"/>
    </row>
    <row r="1175" spans="1:9" ht="16">
      <c r="A1175" s="118"/>
      <c r="B1175" s="119" t="str">
        <f>'RAB GIK UGM'!C1163</f>
        <v>Building Sign (90x450cm) 4 buah</v>
      </c>
      <c r="C1175" s="120"/>
      <c r="D1175" s="113">
        <f>'RAB GIK UGM'!E1163</f>
        <v>16.2</v>
      </c>
      <c r="E1175" s="113">
        <f>'RAB GIK UGM'!F1163</f>
        <v>1566000</v>
      </c>
      <c r="F1175" s="121">
        <v>0.11</v>
      </c>
      <c r="G1175" s="115">
        <f t="shared" si="287"/>
        <v>28159812.000000004</v>
      </c>
      <c r="H1175" s="116">
        <v>1</v>
      </c>
      <c r="I1175" s="117">
        <f t="shared" si="286"/>
        <v>28159812.000000004</v>
      </c>
    </row>
    <row r="1176" spans="1:9" ht="16">
      <c r="A1176" s="118"/>
      <c r="B1176" s="119" t="str">
        <f>'RAB GIK UGM'!C1164</f>
        <v>Gate Sign (60x150cm) 6 buah</v>
      </c>
      <c r="C1176" s="120"/>
      <c r="D1176" s="113">
        <f>'RAB GIK UGM'!E1164</f>
        <v>5.4</v>
      </c>
      <c r="E1176" s="113">
        <f>'RAB GIK UGM'!F1164</f>
        <v>1566000</v>
      </c>
      <c r="F1176" s="121">
        <v>0.11</v>
      </c>
      <c r="G1176" s="115">
        <f t="shared" si="287"/>
        <v>9386604</v>
      </c>
      <c r="H1176" s="116">
        <v>1</v>
      </c>
      <c r="I1176" s="117">
        <f t="shared" si="286"/>
        <v>9386604</v>
      </c>
    </row>
    <row r="1177" spans="1:9" ht="16">
      <c r="A1177" s="118"/>
      <c r="B1177" s="119" t="str">
        <f>'RAB GIK UGM'!C1165</f>
        <v>Gate In / Out (60x150cm) 4 buah</v>
      </c>
      <c r="C1177" s="120"/>
      <c r="D1177" s="113">
        <f>'RAB GIK UGM'!E1165</f>
        <v>3.6</v>
      </c>
      <c r="E1177" s="113">
        <f>'RAB GIK UGM'!F1165</f>
        <v>1566000</v>
      </c>
      <c r="F1177" s="121">
        <v>0.11</v>
      </c>
      <c r="G1177" s="115">
        <f t="shared" si="287"/>
        <v>6257736.0000000009</v>
      </c>
      <c r="H1177" s="116">
        <v>1</v>
      </c>
      <c r="I1177" s="117">
        <f t="shared" si="286"/>
        <v>6257736.0000000009</v>
      </c>
    </row>
    <row r="1178" spans="1:9" ht="16">
      <c r="A1178" s="118"/>
      <c r="B1178" s="119" t="str">
        <f>'RAB GIK UGM'!C1166</f>
        <v>Bike Parking Sign (60x150cm) 5 buah</v>
      </c>
      <c r="C1178" s="120"/>
      <c r="D1178" s="113">
        <f>'RAB GIK UGM'!E1166</f>
        <v>4.5</v>
      </c>
      <c r="E1178" s="113">
        <f>'RAB GIK UGM'!F1166</f>
        <v>1566000</v>
      </c>
      <c r="F1178" s="121">
        <v>0.11</v>
      </c>
      <c r="G1178" s="115">
        <f t="shared" si="287"/>
        <v>7822170.0000000009</v>
      </c>
      <c r="H1178" s="116">
        <v>1</v>
      </c>
      <c r="I1178" s="117">
        <f t="shared" si="286"/>
        <v>7822170.0000000009</v>
      </c>
    </row>
    <row r="1179" spans="1:9" ht="16">
      <c r="A1179" s="118"/>
      <c r="B1179" s="119" t="str">
        <f>'RAB GIK UGM'!C1167</f>
        <v>Parking Sign (45x210cm) 5 buah</v>
      </c>
      <c r="C1179" s="120"/>
      <c r="D1179" s="113">
        <f>'RAB GIK UGM'!E1167</f>
        <v>4.7300000000000004</v>
      </c>
      <c r="E1179" s="113">
        <f>'RAB GIK UGM'!F1167</f>
        <v>1566000</v>
      </c>
      <c r="F1179" s="121">
        <v>0.11</v>
      </c>
      <c r="G1179" s="115">
        <f t="shared" si="287"/>
        <v>8221969.8000000017</v>
      </c>
      <c r="H1179" s="116">
        <v>1</v>
      </c>
      <c r="I1179" s="117">
        <f t="shared" si="286"/>
        <v>8221969.8000000017</v>
      </c>
    </row>
    <row r="1180" spans="1:9" ht="16">
      <c r="A1180" s="118"/>
      <c r="B1180" s="119" t="str">
        <f>'RAB GIK UGM'!C1168</f>
        <v>Difable Parking Sign (60x150cm) 9 buah</v>
      </c>
      <c r="C1180" s="120"/>
      <c r="D1180" s="113">
        <f>'RAB GIK UGM'!E1168</f>
        <v>8.1</v>
      </c>
      <c r="E1180" s="113">
        <f>'RAB GIK UGM'!F1168</f>
        <v>1566000</v>
      </c>
      <c r="F1180" s="121">
        <v>0.11</v>
      </c>
      <c r="G1180" s="115">
        <f t="shared" si="287"/>
        <v>14079906.000000002</v>
      </c>
      <c r="H1180" s="116">
        <v>1</v>
      </c>
      <c r="I1180" s="117">
        <f t="shared" si="286"/>
        <v>14079906.000000002</v>
      </c>
    </row>
    <row r="1181" spans="1:9" ht="16">
      <c r="A1181" s="118"/>
      <c r="B1181" s="119" t="str">
        <f>'RAB GIK UGM'!C1169</f>
        <v>Pedestrian Sign (60x150cm) 11 buah</v>
      </c>
      <c r="C1181" s="120"/>
      <c r="D1181" s="113">
        <f>'RAB GIK UGM'!E1169</f>
        <v>9.9</v>
      </c>
      <c r="E1181" s="113">
        <f>'RAB GIK UGM'!F1169</f>
        <v>1566000</v>
      </c>
      <c r="F1181" s="121">
        <v>0.11</v>
      </c>
      <c r="G1181" s="115">
        <f t="shared" si="287"/>
        <v>17208774</v>
      </c>
      <c r="H1181" s="116">
        <v>1</v>
      </c>
      <c r="I1181" s="117">
        <f t="shared" si="286"/>
        <v>17208774</v>
      </c>
    </row>
    <row r="1182" spans="1:9" ht="16">
      <c r="A1182" s="118"/>
      <c r="B1182" s="119" t="str">
        <f>'RAB GIK UGM'!C1170</f>
        <v>Floor Sign (45x210cm) 29 buah</v>
      </c>
      <c r="C1182" s="120"/>
      <c r="D1182" s="113">
        <f>'RAB GIK UGM'!E1170</f>
        <v>27.41</v>
      </c>
      <c r="E1182" s="113">
        <f>'RAB GIK UGM'!F1170</f>
        <v>1566000</v>
      </c>
      <c r="F1182" s="121">
        <v>0.11</v>
      </c>
      <c r="G1182" s="115">
        <f t="shared" si="287"/>
        <v>47645706.600000001</v>
      </c>
      <c r="H1182" s="116">
        <v>1</v>
      </c>
      <c r="I1182" s="117">
        <f t="shared" si="286"/>
        <v>47645706.600000001</v>
      </c>
    </row>
    <row r="1183" spans="1:9" ht="16">
      <c r="A1183" s="118"/>
      <c r="B1183" s="119" t="str">
        <f>'RAB GIK UGM'!C1171</f>
        <v>Directory Sign (45x210cm) 5 buah</v>
      </c>
      <c r="C1183" s="120"/>
      <c r="D1183" s="113">
        <f>'RAB GIK UGM'!E1171</f>
        <v>4.7300000000000004</v>
      </c>
      <c r="E1183" s="113">
        <f>'RAB GIK UGM'!F1171</f>
        <v>1566000</v>
      </c>
      <c r="F1183" s="121">
        <v>0.11</v>
      </c>
      <c r="G1183" s="115">
        <f t="shared" si="287"/>
        <v>8221969.8000000017</v>
      </c>
      <c r="H1183" s="116">
        <v>1</v>
      </c>
      <c r="I1183" s="117">
        <f t="shared" si="286"/>
        <v>8221969.8000000017</v>
      </c>
    </row>
    <row r="1184" spans="1:9" ht="16">
      <c r="A1184" s="118"/>
      <c r="B1184" s="119" t="str">
        <f>'RAB GIK UGM'!C1172</f>
        <v>Directional Parking Sign (60x160cm) 2 buah</v>
      </c>
      <c r="C1184" s="120"/>
      <c r="D1184" s="113">
        <f>'RAB GIK UGM'!E1172</f>
        <v>1.8</v>
      </c>
      <c r="E1184" s="113">
        <f>'RAB GIK UGM'!F1172</f>
        <v>1566000</v>
      </c>
      <c r="F1184" s="121">
        <v>0.11</v>
      </c>
      <c r="G1184" s="115">
        <f t="shared" si="287"/>
        <v>3128868.0000000005</v>
      </c>
      <c r="H1184" s="116">
        <v>1</v>
      </c>
      <c r="I1184" s="117">
        <f t="shared" si="286"/>
        <v>3128868.0000000005</v>
      </c>
    </row>
    <row r="1185" spans="1:9" ht="16">
      <c r="A1185" s="118"/>
      <c r="B1185" s="119" t="str">
        <f>'RAB GIK UGM'!C1173</f>
        <v>Directional Entrance Sign (60x150cm) 5 buah</v>
      </c>
      <c r="C1185" s="120"/>
      <c r="D1185" s="113">
        <f>'RAB GIK UGM'!E1173</f>
        <v>4.5</v>
      </c>
      <c r="E1185" s="113">
        <f>'RAB GIK UGM'!F1173</f>
        <v>1566000</v>
      </c>
      <c r="F1185" s="121">
        <v>0.11</v>
      </c>
      <c r="G1185" s="115">
        <f t="shared" si="287"/>
        <v>7822170.0000000009</v>
      </c>
      <c r="H1185" s="116">
        <v>1</v>
      </c>
      <c r="I1185" s="117">
        <f t="shared" si="286"/>
        <v>7822170.0000000009</v>
      </c>
    </row>
    <row r="1186" spans="1:9" ht="16">
      <c r="A1186" s="118"/>
      <c r="B1186" s="119" t="str">
        <f>'RAB GIK UGM'!C1174</f>
        <v>Directional Sign (60x150cm) 21 buah</v>
      </c>
      <c r="C1186" s="120"/>
      <c r="D1186" s="113">
        <f>'RAB GIK UGM'!E1174</f>
        <v>18.899999999999999</v>
      </c>
      <c r="E1186" s="113">
        <f>'RAB GIK UGM'!F1174</f>
        <v>1566000</v>
      </c>
      <c r="F1186" s="121">
        <v>0.11</v>
      </c>
      <c r="G1186" s="115">
        <f t="shared" si="287"/>
        <v>32853114</v>
      </c>
      <c r="H1186" s="116">
        <v>1</v>
      </c>
      <c r="I1186" s="117">
        <f t="shared" si="286"/>
        <v>32853114</v>
      </c>
    </row>
    <row r="1187" spans="1:9" ht="16">
      <c r="A1187" s="118"/>
      <c r="B1187" s="119" t="str">
        <f>'RAB GIK UGM'!C1175</f>
        <v>Directional hanging Sign (15x180cm) 12 buah</v>
      </c>
      <c r="C1187" s="120"/>
      <c r="D1187" s="113">
        <f>'RAB GIK UGM'!E1175</f>
        <v>3.24</v>
      </c>
      <c r="E1187" s="113">
        <f>'RAB GIK UGM'!F1175</f>
        <v>1566000</v>
      </c>
      <c r="F1187" s="121">
        <v>0.11</v>
      </c>
      <c r="G1187" s="115">
        <f t="shared" si="287"/>
        <v>5631962.4000000004</v>
      </c>
      <c r="H1187" s="116">
        <v>1</v>
      </c>
      <c r="I1187" s="117">
        <f t="shared" si="286"/>
        <v>5631962.4000000004</v>
      </c>
    </row>
    <row r="1188" spans="1:9" ht="16">
      <c r="A1188" s="118"/>
      <c r="B1188" s="119" t="str">
        <f>'RAB GIK UGM'!C1176</f>
        <v>Directional standing Sign (60x150cm) 9 buah</v>
      </c>
      <c r="C1188" s="120"/>
      <c r="D1188" s="113">
        <f>'RAB GIK UGM'!E1176</f>
        <v>8.1</v>
      </c>
      <c r="E1188" s="113">
        <f>'RAB GIK UGM'!F1176</f>
        <v>1566000</v>
      </c>
      <c r="F1188" s="121">
        <v>0.11</v>
      </c>
      <c r="G1188" s="115">
        <f t="shared" si="287"/>
        <v>14079906.000000002</v>
      </c>
      <c r="H1188" s="116">
        <v>1</v>
      </c>
      <c r="I1188" s="117">
        <f t="shared" si="286"/>
        <v>14079906.000000002</v>
      </c>
    </row>
    <row r="1189" spans="1:9" ht="16">
      <c r="A1189" s="118"/>
      <c r="B1189" s="119" t="str">
        <f>'RAB GIK UGM'!C1177</f>
        <v>Directional Exit hanging Sign (15x180cm) 6 buah</v>
      </c>
      <c r="C1189" s="120"/>
      <c r="D1189" s="113">
        <f>'RAB GIK UGM'!E1177</f>
        <v>1.62</v>
      </c>
      <c r="E1189" s="113">
        <f>'RAB GIK UGM'!F1177</f>
        <v>1566000</v>
      </c>
      <c r="F1189" s="121">
        <v>0.11</v>
      </c>
      <c r="G1189" s="115">
        <f t="shared" si="287"/>
        <v>2815981.2</v>
      </c>
      <c r="H1189" s="116">
        <v>1</v>
      </c>
      <c r="I1189" s="117">
        <f t="shared" si="286"/>
        <v>2815981.2</v>
      </c>
    </row>
    <row r="1190" spans="1:9" ht="16">
      <c r="A1190" s="118"/>
      <c r="B1190" s="119" t="str">
        <f>'RAB GIK UGM'!C1178</f>
        <v>Directional Exit standing Sign (60x150cm) 4 buah</v>
      </c>
      <c r="C1190" s="120"/>
      <c r="D1190" s="113">
        <f>'RAB GIK UGM'!E1178</f>
        <v>3.6</v>
      </c>
      <c r="E1190" s="113">
        <f>'RAB GIK UGM'!F1178</f>
        <v>1566000</v>
      </c>
      <c r="F1190" s="121">
        <v>0.11</v>
      </c>
      <c r="G1190" s="115">
        <f t="shared" si="287"/>
        <v>6257736.0000000009</v>
      </c>
      <c r="H1190" s="116">
        <v>1</v>
      </c>
      <c r="I1190" s="117">
        <f t="shared" si="286"/>
        <v>6257736.0000000009</v>
      </c>
    </row>
    <row r="1191" spans="1:9" ht="16">
      <c r="A1191" s="118"/>
      <c r="B1191" s="119" t="str">
        <f>'RAB GIK UGM'!C1179</f>
        <v>PEKERJAAN FURNITURE STANDAR</v>
      </c>
      <c r="C1191" s="120"/>
      <c r="D1191" s="113">
        <f>'RAB GIK UGM'!E1179</f>
        <v>0</v>
      </c>
      <c r="E1191" s="113">
        <f>'RAB GIK UGM'!F1179</f>
        <v>0</v>
      </c>
      <c r="F1191" s="121"/>
      <c r="G1191" s="115"/>
      <c r="H1191" s="116"/>
      <c r="I1191" s="117">
        <f t="shared" ref="I1191:I1196" si="290">G1191*H1191</f>
        <v>0</v>
      </c>
    </row>
    <row r="1192" spans="1:9" ht="16">
      <c r="A1192" s="118"/>
      <c r="B1192" s="119" t="str">
        <f>'RAB GIK UGM'!C1180</f>
        <v>UGM SHOP</v>
      </c>
      <c r="C1192" s="120"/>
      <c r="D1192" s="113">
        <f>'RAB GIK UGM'!E1180</f>
        <v>0</v>
      </c>
      <c r="E1192" s="113">
        <f>'RAB GIK UGM'!F1180</f>
        <v>0</v>
      </c>
      <c r="F1192" s="121"/>
      <c r="G1192" s="115"/>
      <c r="H1192" s="116"/>
      <c r="I1192" s="117">
        <f t="shared" si="290"/>
        <v>0</v>
      </c>
    </row>
    <row r="1193" spans="1:9" ht="16">
      <c r="A1193" s="118"/>
      <c r="B1193" s="119" t="str">
        <f>'RAB GIK UGM'!C1181</f>
        <v>CH-11 (CHAIR)</v>
      </c>
      <c r="C1193" s="120"/>
      <c r="D1193" s="113">
        <f>'RAB GIK UGM'!E1181</f>
        <v>20</v>
      </c>
      <c r="E1193" s="113">
        <f>'RAB GIK UGM'!F1181</f>
        <v>1700000</v>
      </c>
      <c r="F1193" s="121">
        <v>0.11</v>
      </c>
      <c r="G1193" s="115">
        <f t="shared" ref="G1193:G1196" si="291">D1193*E1193*(1+F1193)</f>
        <v>37740000</v>
      </c>
      <c r="H1193" s="116">
        <v>1</v>
      </c>
      <c r="I1193" s="117">
        <f t="shared" si="290"/>
        <v>37740000</v>
      </c>
    </row>
    <row r="1194" spans="1:9" ht="16">
      <c r="A1194" s="118"/>
      <c r="B1194" s="119" t="str">
        <f>'RAB GIK UGM'!C1182</f>
        <v>CH-09 (CHAIR)</v>
      </c>
      <c r="C1194" s="120"/>
      <c r="D1194" s="113">
        <f>'RAB GIK UGM'!E1182</f>
        <v>2</v>
      </c>
      <c r="E1194" s="113">
        <f>'RAB GIK UGM'!F1182</f>
        <v>3000000</v>
      </c>
      <c r="F1194" s="121">
        <v>0.11</v>
      </c>
      <c r="G1194" s="115">
        <f t="shared" si="291"/>
        <v>6660000.0000000009</v>
      </c>
      <c r="H1194" s="116">
        <v>1</v>
      </c>
      <c r="I1194" s="117">
        <f t="shared" si="290"/>
        <v>6660000.0000000009</v>
      </c>
    </row>
    <row r="1195" spans="1:9" ht="16">
      <c r="A1195" s="118"/>
      <c r="B1195" s="119" t="str">
        <f>'RAB GIK UGM'!C1183</f>
        <v>TB-24 (TABLE 800x750mm)</v>
      </c>
      <c r="C1195" s="120"/>
      <c r="D1195" s="113">
        <f>'RAB GIK UGM'!E1183</f>
        <v>2</v>
      </c>
      <c r="E1195" s="113">
        <f>'RAB GIK UGM'!F1183</f>
        <v>4950000</v>
      </c>
      <c r="F1195" s="121">
        <v>0.11</v>
      </c>
      <c r="G1195" s="115">
        <f t="shared" si="291"/>
        <v>10989000.000000002</v>
      </c>
      <c r="H1195" s="116">
        <v>1</v>
      </c>
      <c r="I1195" s="117">
        <f t="shared" si="290"/>
        <v>10989000.000000002</v>
      </c>
    </row>
    <row r="1196" spans="1:9" ht="16">
      <c r="A1196" s="118"/>
      <c r="B1196" s="119" t="str">
        <f>'RAB GIK UGM'!C1184</f>
        <v>TB-13 (TABLE 2800x1200x750mm)</v>
      </c>
      <c r="C1196" s="120"/>
      <c r="D1196" s="113">
        <f>'RAB GIK UGM'!E1184</f>
        <v>2</v>
      </c>
      <c r="E1196" s="113">
        <f>'RAB GIK UGM'!F1184</f>
        <v>3300000</v>
      </c>
      <c r="F1196" s="121">
        <v>0.11</v>
      </c>
      <c r="G1196" s="115">
        <f t="shared" si="291"/>
        <v>7326000.0000000009</v>
      </c>
      <c r="H1196" s="116">
        <v>1</v>
      </c>
      <c r="I1196" s="117">
        <f t="shared" si="290"/>
        <v>7326000.0000000009</v>
      </c>
    </row>
    <row r="1197" spans="1:9" ht="16">
      <c r="A1197" s="118"/>
      <c r="B1197" s="119" t="str">
        <f>'RAB GIK UGM'!C1185</f>
        <v>STUDENT CENTER</v>
      </c>
      <c r="C1197" s="120"/>
      <c r="D1197" s="113">
        <f>'RAB GIK UGM'!E1185</f>
        <v>0</v>
      </c>
      <c r="E1197" s="113">
        <f>'RAB GIK UGM'!F1185</f>
        <v>0</v>
      </c>
      <c r="F1197" s="121"/>
      <c r="G1197" s="115"/>
      <c r="H1197" s="116"/>
      <c r="I1197" s="117">
        <f t="shared" ref="I1197:I1217" si="292">G1197*H1197</f>
        <v>0</v>
      </c>
    </row>
    <row r="1198" spans="1:9" ht="16">
      <c r="A1198" s="118"/>
      <c r="B1198" s="119" t="str">
        <f>'RAB GIK UGM'!C1186</f>
        <v>CH-01 (ARM CHAIR)</v>
      </c>
      <c r="C1198" s="120"/>
      <c r="D1198" s="113">
        <f>'RAB GIK UGM'!E1186</f>
        <v>14</v>
      </c>
      <c r="E1198" s="113">
        <f>'RAB GIK UGM'!F1186</f>
        <v>10000000</v>
      </c>
      <c r="F1198" s="121">
        <v>0.11</v>
      </c>
      <c r="G1198" s="115">
        <f t="shared" ref="G1198:G1217" si="293">D1198*E1198*(1+F1198)</f>
        <v>155400000</v>
      </c>
      <c r="H1198" s="116">
        <v>1</v>
      </c>
      <c r="I1198" s="117">
        <f t="shared" si="292"/>
        <v>155400000</v>
      </c>
    </row>
    <row r="1199" spans="1:9" ht="16">
      <c r="A1199" s="118"/>
      <c r="B1199" s="119" t="str">
        <f>'RAB GIK UGM'!C1187</f>
        <v>CH-02 (ARM CHAIR)</v>
      </c>
      <c r="C1199" s="120"/>
      <c r="D1199" s="113">
        <f>'RAB GIK UGM'!E1187</f>
        <v>14</v>
      </c>
      <c r="E1199" s="113">
        <f>'RAB GIK UGM'!F1187</f>
        <v>10000000</v>
      </c>
      <c r="F1199" s="121">
        <v>0.11</v>
      </c>
      <c r="G1199" s="115">
        <f t="shared" si="293"/>
        <v>155400000</v>
      </c>
      <c r="H1199" s="116">
        <v>1</v>
      </c>
      <c r="I1199" s="117">
        <f t="shared" si="292"/>
        <v>155400000</v>
      </c>
    </row>
    <row r="1200" spans="1:9" ht="16">
      <c r="A1200" s="118"/>
      <c r="B1200" s="119" t="str">
        <f>'RAB GIK UGM'!C1188</f>
        <v>CH-03 (LOUNGE CHAIR TIPE 1)</v>
      </c>
      <c r="C1200" s="120"/>
      <c r="D1200" s="113">
        <f>'RAB GIK UGM'!E1188</f>
        <v>15</v>
      </c>
      <c r="E1200" s="113">
        <f>'RAB GIK UGM'!F1188</f>
        <v>8000000</v>
      </c>
      <c r="F1200" s="121">
        <v>0.11</v>
      </c>
      <c r="G1200" s="115">
        <f t="shared" si="293"/>
        <v>133200000.00000001</v>
      </c>
      <c r="H1200" s="116">
        <v>1</v>
      </c>
      <c r="I1200" s="117">
        <f t="shared" si="292"/>
        <v>133200000.00000001</v>
      </c>
    </row>
    <row r="1201" spans="1:9" ht="16">
      <c r="A1201" s="118"/>
      <c r="B1201" s="119" t="str">
        <f>'RAB GIK UGM'!C1189</f>
        <v>CH-03 (LOUNGE CHAIR TIPE 2)</v>
      </c>
      <c r="C1201" s="120"/>
      <c r="D1201" s="113">
        <f>'RAB GIK UGM'!E1189</f>
        <v>15</v>
      </c>
      <c r="E1201" s="113">
        <f>'RAB GIK UGM'!F1189</f>
        <v>5500000</v>
      </c>
      <c r="F1201" s="121">
        <v>0.11</v>
      </c>
      <c r="G1201" s="115">
        <f t="shared" si="293"/>
        <v>91575000.000000015</v>
      </c>
      <c r="H1201" s="116">
        <v>1</v>
      </c>
      <c r="I1201" s="117">
        <f t="shared" si="292"/>
        <v>91575000.000000015</v>
      </c>
    </row>
    <row r="1202" spans="1:9" ht="16">
      <c r="A1202" s="118"/>
      <c r="B1202" s="119" t="str">
        <f>'RAB GIK UGM'!C1190</f>
        <v>CH-04 (CHAIR TIPE 1)</v>
      </c>
      <c r="C1202" s="120"/>
      <c r="D1202" s="113">
        <f>'RAB GIK UGM'!E1190</f>
        <v>6</v>
      </c>
      <c r="E1202" s="113">
        <f>'RAB GIK UGM'!F1190</f>
        <v>4500000</v>
      </c>
      <c r="F1202" s="121">
        <v>0.11</v>
      </c>
      <c r="G1202" s="115">
        <f t="shared" si="293"/>
        <v>29970000.000000004</v>
      </c>
      <c r="H1202" s="116">
        <v>1</v>
      </c>
      <c r="I1202" s="117">
        <f t="shared" si="292"/>
        <v>29970000.000000004</v>
      </c>
    </row>
    <row r="1203" spans="1:9" ht="16">
      <c r="A1203" s="118"/>
      <c r="B1203" s="119" t="str">
        <f>'RAB GIK UGM'!C1191</f>
        <v>CH-04b (CHAIR TIPE 2)</v>
      </c>
      <c r="C1203" s="120"/>
      <c r="D1203" s="113">
        <f>'RAB GIK UGM'!E1191</f>
        <v>6</v>
      </c>
      <c r="E1203" s="113">
        <f>'RAB GIK UGM'!F1191</f>
        <v>8000000</v>
      </c>
      <c r="F1203" s="121">
        <v>0.11</v>
      </c>
      <c r="G1203" s="115">
        <f t="shared" si="293"/>
        <v>53280000.000000007</v>
      </c>
      <c r="H1203" s="116">
        <v>1</v>
      </c>
      <c r="I1203" s="117">
        <f t="shared" si="292"/>
        <v>53280000.000000007</v>
      </c>
    </row>
    <row r="1204" spans="1:9" ht="16">
      <c r="A1204" s="118"/>
      <c r="B1204" s="119" t="str">
        <f>'RAB GIK UGM'!C1192</f>
        <v>CH-05 (CHAIR)</v>
      </c>
      <c r="C1204" s="120"/>
      <c r="D1204" s="113">
        <f>'RAB GIK UGM'!E1192</f>
        <v>30</v>
      </c>
      <c r="E1204" s="113">
        <f>'RAB GIK UGM'!F1192</f>
        <v>5500000</v>
      </c>
      <c r="F1204" s="121">
        <v>0.11</v>
      </c>
      <c r="G1204" s="115">
        <f t="shared" si="293"/>
        <v>183150000.00000003</v>
      </c>
      <c r="H1204" s="116">
        <v>1</v>
      </c>
      <c r="I1204" s="117">
        <f t="shared" si="292"/>
        <v>183150000.00000003</v>
      </c>
    </row>
    <row r="1205" spans="1:9" ht="16">
      <c r="A1205" s="118"/>
      <c r="B1205" s="119" t="str">
        <f>'RAB GIK UGM'!C1193</f>
        <v>CH-06 (CHAIR)</v>
      </c>
      <c r="C1205" s="120"/>
      <c r="D1205" s="113">
        <f>'RAB GIK UGM'!E1193</f>
        <v>3</v>
      </c>
      <c r="E1205" s="113">
        <f>'RAB GIK UGM'!F1193</f>
        <v>1700000</v>
      </c>
      <c r="F1205" s="121">
        <v>0.11</v>
      </c>
      <c r="G1205" s="115">
        <f t="shared" si="293"/>
        <v>5661000.0000000009</v>
      </c>
      <c r="H1205" s="116">
        <v>1</v>
      </c>
      <c r="I1205" s="117">
        <f t="shared" si="292"/>
        <v>5661000.0000000009</v>
      </c>
    </row>
    <row r="1206" spans="1:9" ht="16">
      <c r="A1206" s="118"/>
      <c r="B1206" s="119" t="str">
        <f>'RAB GIK UGM'!C1194</f>
        <v>CH-07 (CHAIR)</v>
      </c>
      <c r="C1206" s="120"/>
      <c r="D1206" s="113">
        <f>'RAB GIK UGM'!E1194</f>
        <v>68</v>
      </c>
      <c r="E1206" s="113">
        <f>'RAB GIK UGM'!F1194</f>
        <v>1700000</v>
      </c>
      <c r="F1206" s="121">
        <v>0.11</v>
      </c>
      <c r="G1206" s="115">
        <f t="shared" si="293"/>
        <v>128316000.00000001</v>
      </c>
      <c r="H1206" s="116">
        <v>1</v>
      </c>
      <c r="I1206" s="117">
        <f t="shared" si="292"/>
        <v>128316000.00000001</v>
      </c>
    </row>
    <row r="1207" spans="1:9" ht="16">
      <c r="A1207" s="118"/>
      <c r="B1207" s="119" t="str">
        <f>'RAB GIK UGM'!C1195</f>
        <v>SB-01 (SOFA BED 2000x700mm)</v>
      </c>
      <c r="C1207" s="120"/>
      <c r="D1207" s="113">
        <f>'RAB GIK UGM'!E1195</f>
        <v>11</v>
      </c>
      <c r="E1207" s="113">
        <f>'RAB GIK UGM'!F1195</f>
        <v>8800000</v>
      </c>
      <c r="F1207" s="121">
        <v>0.11</v>
      </c>
      <c r="G1207" s="115">
        <f t="shared" si="293"/>
        <v>107448000.00000001</v>
      </c>
      <c r="H1207" s="116">
        <v>1</v>
      </c>
      <c r="I1207" s="117">
        <f t="shared" si="292"/>
        <v>107448000.00000001</v>
      </c>
    </row>
    <row r="1208" spans="1:9" ht="16">
      <c r="A1208" s="118"/>
      <c r="B1208" s="119" t="str">
        <f>'RAB GIK UGM'!C1196</f>
        <v>SB-02 (SOFA BED 1400x700mm)</v>
      </c>
      <c r="C1208" s="120"/>
      <c r="D1208" s="113">
        <f>'RAB GIK UGM'!E1196</f>
        <v>10</v>
      </c>
      <c r="E1208" s="113">
        <f>'RAB GIK UGM'!F1196</f>
        <v>9350000</v>
      </c>
      <c r="F1208" s="121">
        <v>0.11</v>
      </c>
      <c r="G1208" s="115">
        <f t="shared" si="293"/>
        <v>103785000.00000001</v>
      </c>
      <c r="H1208" s="116">
        <v>1</v>
      </c>
      <c r="I1208" s="117">
        <f t="shared" si="292"/>
        <v>103785000.00000001</v>
      </c>
    </row>
    <row r="1209" spans="1:9" ht="16">
      <c r="A1209" s="118"/>
      <c r="B1209" s="119" t="str">
        <f>'RAB GIK UGM'!C1197</f>
        <v>SB-04 (SOFA BED 600x700x800mm)</v>
      </c>
      <c r="C1209" s="120"/>
      <c r="D1209" s="113">
        <f>'RAB GIK UGM'!E1197</f>
        <v>12</v>
      </c>
      <c r="E1209" s="113">
        <f>'RAB GIK UGM'!F1197</f>
        <v>11687500</v>
      </c>
      <c r="F1209" s="121">
        <v>0.11</v>
      </c>
      <c r="G1209" s="115">
        <f t="shared" si="293"/>
        <v>155677500</v>
      </c>
      <c r="H1209" s="116">
        <v>1</v>
      </c>
      <c r="I1209" s="117">
        <f t="shared" si="292"/>
        <v>155677500</v>
      </c>
    </row>
    <row r="1210" spans="1:9" ht="16">
      <c r="A1210" s="118"/>
      <c r="B1210" s="119" t="str">
        <f>'RAB GIK UGM'!C1198</f>
        <v>TB-01 (TABLE D=1000x380mm)</v>
      </c>
      <c r="C1210" s="120"/>
      <c r="D1210" s="113">
        <f>'RAB GIK UGM'!E1198</f>
        <v>9</v>
      </c>
      <c r="E1210" s="113">
        <f>'RAB GIK UGM'!F1198</f>
        <v>4620000</v>
      </c>
      <c r="F1210" s="121">
        <v>0.11</v>
      </c>
      <c r="G1210" s="115">
        <f t="shared" si="293"/>
        <v>46153800.000000007</v>
      </c>
      <c r="H1210" s="116">
        <v>1</v>
      </c>
      <c r="I1210" s="117">
        <f t="shared" si="292"/>
        <v>46153800.000000007</v>
      </c>
    </row>
    <row r="1211" spans="1:9" ht="16">
      <c r="A1211" s="118"/>
      <c r="B1211" s="119" t="str">
        <f>'RAB GIK UGM'!C1199</f>
        <v>TB-03 (TABLE D=350x550mm)</v>
      </c>
      <c r="C1211" s="120"/>
      <c r="D1211" s="113">
        <f>'RAB GIK UGM'!E1199</f>
        <v>12</v>
      </c>
      <c r="E1211" s="113">
        <f>'RAB GIK UGM'!F1199</f>
        <v>1650000</v>
      </c>
      <c r="F1211" s="121">
        <v>0.11</v>
      </c>
      <c r="G1211" s="115">
        <f t="shared" si="293"/>
        <v>21978000.000000004</v>
      </c>
      <c r="H1211" s="116">
        <v>1</v>
      </c>
      <c r="I1211" s="117">
        <f t="shared" si="292"/>
        <v>21978000.000000004</v>
      </c>
    </row>
    <row r="1212" spans="1:9" ht="16">
      <c r="A1212" s="118"/>
      <c r="B1212" s="119" t="str">
        <f>'RAB GIK UGM'!C1200</f>
        <v>TB-04 (TABLE 2000x800x750mm)</v>
      </c>
      <c r="C1212" s="120"/>
      <c r="D1212" s="113">
        <f>'RAB GIK UGM'!E1200</f>
        <v>4</v>
      </c>
      <c r="E1212" s="113">
        <f>'RAB GIK UGM'!F1200</f>
        <v>4675000</v>
      </c>
      <c r="F1212" s="121">
        <v>0.11</v>
      </c>
      <c r="G1212" s="115">
        <f t="shared" si="293"/>
        <v>20757000</v>
      </c>
      <c r="H1212" s="116">
        <v>1</v>
      </c>
      <c r="I1212" s="117">
        <f t="shared" si="292"/>
        <v>20757000</v>
      </c>
    </row>
    <row r="1213" spans="1:9" ht="16">
      <c r="A1213" s="118"/>
      <c r="B1213" s="119" t="str">
        <f>'RAB GIK UGM'!C1201</f>
        <v>TB-05 (TABLE D=500x400mm)</v>
      </c>
      <c r="C1213" s="120"/>
      <c r="D1213" s="113">
        <f>'RAB GIK UGM'!E1201</f>
        <v>4</v>
      </c>
      <c r="E1213" s="113">
        <f>'RAB GIK UGM'!F1201</f>
        <v>4950000</v>
      </c>
      <c r="F1213" s="121">
        <v>0.11</v>
      </c>
      <c r="G1213" s="115">
        <f t="shared" si="293"/>
        <v>21978000.000000004</v>
      </c>
      <c r="H1213" s="116">
        <v>1</v>
      </c>
      <c r="I1213" s="117">
        <f t="shared" si="292"/>
        <v>21978000.000000004</v>
      </c>
    </row>
    <row r="1214" spans="1:9" ht="16">
      <c r="A1214" s="118"/>
      <c r="B1214" s="119" t="str">
        <f>'RAB GIK UGM'!C1202</f>
        <v>TB-06 (TABLE 1200x800x300mm)</v>
      </c>
      <c r="C1214" s="120"/>
      <c r="D1214" s="113">
        <f>'RAB GIK UGM'!E1202</f>
        <v>4</v>
      </c>
      <c r="E1214" s="113">
        <f>'RAB GIK UGM'!F1202</f>
        <v>4675000</v>
      </c>
      <c r="F1214" s="121">
        <v>0.11</v>
      </c>
      <c r="G1214" s="115">
        <f t="shared" si="293"/>
        <v>20757000</v>
      </c>
      <c r="H1214" s="116">
        <v>1</v>
      </c>
      <c r="I1214" s="117">
        <f t="shared" si="292"/>
        <v>20757000</v>
      </c>
    </row>
    <row r="1215" spans="1:9" ht="16">
      <c r="A1215" s="118"/>
      <c r="B1215" s="119" t="str">
        <f>'RAB GIK UGM'!C1203</f>
        <v>TB-07 (TABLE D=1400x750mm)</v>
      </c>
      <c r="C1215" s="120"/>
      <c r="D1215" s="113">
        <f>'RAB GIK UGM'!E1203</f>
        <v>17</v>
      </c>
      <c r="E1215" s="113">
        <f>'RAB GIK UGM'!F1203</f>
        <v>3850000</v>
      </c>
      <c r="F1215" s="121">
        <v>0.11</v>
      </c>
      <c r="G1215" s="115">
        <f t="shared" si="293"/>
        <v>72649500</v>
      </c>
      <c r="H1215" s="116">
        <v>1</v>
      </c>
      <c r="I1215" s="117">
        <f t="shared" si="292"/>
        <v>72649500</v>
      </c>
    </row>
    <row r="1216" spans="1:9" ht="16">
      <c r="A1216" s="118"/>
      <c r="B1216" s="119" t="str">
        <f>'RAB GIK UGM'!C1204</f>
        <v>TB-08 (TABLE D=600x450mm)</v>
      </c>
      <c r="C1216" s="120"/>
      <c r="D1216" s="113">
        <f>'RAB GIK UGM'!E1204</f>
        <v>8</v>
      </c>
      <c r="E1216" s="113">
        <f>'RAB GIK UGM'!F1204</f>
        <v>1540000</v>
      </c>
      <c r="F1216" s="121">
        <v>0.11</v>
      </c>
      <c r="G1216" s="115">
        <f t="shared" si="293"/>
        <v>13675200.000000002</v>
      </c>
      <c r="H1216" s="116">
        <v>1</v>
      </c>
      <c r="I1216" s="117">
        <f t="shared" si="292"/>
        <v>13675200.000000002</v>
      </c>
    </row>
    <row r="1217" spans="1:9" ht="16">
      <c r="A1217" s="118"/>
      <c r="B1217" s="119" t="str">
        <f>'RAB GIK UGM'!C1205</f>
        <v>LA-01 (FlOOR LAMP)</v>
      </c>
      <c r="C1217" s="120"/>
      <c r="D1217" s="113">
        <f>'RAB GIK UGM'!E1205</f>
        <v>7</v>
      </c>
      <c r="E1217" s="113">
        <f>'RAB GIK UGM'!F1205</f>
        <v>1550000</v>
      </c>
      <c r="F1217" s="121">
        <v>0.11</v>
      </c>
      <c r="G1217" s="115">
        <f t="shared" si="293"/>
        <v>12043500.000000002</v>
      </c>
      <c r="H1217" s="116">
        <v>1</v>
      </c>
      <c r="I1217" s="117">
        <f t="shared" si="292"/>
        <v>12043500.000000002</v>
      </c>
    </row>
    <row r="1218" spans="1:9" ht="16">
      <c r="A1218" s="118"/>
      <c r="B1218" s="119" t="str">
        <f>'RAB GIK UGM'!C1206</f>
        <v>CO-LEARNING</v>
      </c>
      <c r="C1218" s="120"/>
      <c r="D1218" s="113">
        <f>'RAB GIK UGM'!E1206</f>
        <v>0</v>
      </c>
      <c r="E1218" s="113">
        <f>'RAB GIK UGM'!F1206</f>
        <v>0</v>
      </c>
      <c r="F1218" s="121"/>
      <c r="G1218" s="115"/>
      <c r="H1218" s="116"/>
      <c r="I1218" s="117">
        <f t="shared" ref="I1218:I1237" si="294">G1218*H1218</f>
        <v>0</v>
      </c>
    </row>
    <row r="1219" spans="1:9" ht="16">
      <c r="A1219" s="118"/>
      <c r="B1219" s="119" t="str">
        <f>'RAB GIK UGM'!C1207</f>
        <v>CH-03 (LOUNGE CHAIR TIPE 1)</v>
      </c>
      <c r="C1219" s="120"/>
      <c r="D1219" s="113">
        <f>'RAB GIK UGM'!E1207</f>
        <v>9</v>
      </c>
      <c r="E1219" s="113">
        <f>'RAB GIK UGM'!F1207</f>
        <v>8000000</v>
      </c>
      <c r="F1219" s="121">
        <v>0.11</v>
      </c>
      <c r="G1219" s="115">
        <f t="shared" ref="G1219:G1237" si="295">D1219*E1219*(1+F1219)</f>
        <v>79920000</v>
      </c>
      <c r="H1219" s="116">
        <v>1</v>
      </c>
      <c r="I1219" s="117">
        <f t="shared" si="294"/>
        <v>79920000</v>
      </c>
    </row>
    <row r="1220" spans="1:9" ht="16">
      <c r="A1220" s="118"/>
      <c r="B1220" s="119" t="str">
        <f>'RAB GIK UGM'!C1208</f>
        <v>CH-03 (LOUNGE CHAIR TIPE 2)</v>
      </c>
      <c r="C1220" s="120"/>
      <c r="D1220" s="113">
        <f>'RAB GIK UGM'!E1208</f>
        <v>9</v>
      </c>
      <c r="E1220" s="113">
        <f>'RAB GIK UGM'!F1208</f>
        <v>5500000</v>
      </c>
      <c r="F1220" s="121">
        <v>0.11</v>
      </c>
      <c r="G1220" s="115">
        <f t="shared" si="295"/>
        <v>54945000.000000007</v>
      </c>
      <c r="H1220" s="116">
        <v>1</v>
      </c>
      <c r="I1220" s="117">
        <f t="shared" si="294"/>
        <v>54945000.000000007</v>
      </c>
    </row>
    <row r="1221" spans="1:9" ht="16">
      <c r="A1221" s="118"/>
      <c r="B1221" s="119" t="str">
        <f>'RAB GIK UGM'!C1209</f>
        <v>CH-09 (WORKING CHAIR)</v>
      </c>
      <c r="C1221" s="120"/>
      <c r="D1221" s="113">
        <f>'RAB GIK UGM'!E1209</f>
        <v>18</v>
      </c>
      <c r="E1221" s="113">
        <f>'RAB GIK UGM'!F1209</f>
        <v>6250000</v>
      </c>
      <c r="F1221" s="121">
        <v>0.11</v>
      </c>
      <c r="G1221" s="115">
        <f t="shared" si="295"/>
        <v>124875000.00000001</v>
      </c>
      <c r="H1221" s="116">
        <v>1</v>
      </c>
      <c r="I1221" s="117">
        <f t="shared" si="294"/>
        <v>124875000.00000001</v>
      </c>
    </row>
    <row r="1222" spans="1:9" ht="16">
      <c r="A1222" s="118"/>
      <c r="B1222" s="119" t="str">
        <f>'RAB GIK UGM'!C1210</f>
        <v>CH-10 (CHAIR)</v>
      </c>
      <c r="C1222" s="120"/>
      <c r="D1222" s="113">
        <f>'RAB GIK UGM'!E1210</f>
        <v>24</v>
      </c>
      <c r="E1222" s="113">
        <f>'RAB GIK UGM'!F1210</f>
        <v>3800000</v>
      </c>
      <c r="F1222" s="121">
        <v>0.11</v>
      </c>
      <c r="G1222" s="115">
        <f t="shared" si="295"/>
        <v>101232000.00000001</v>
      </c>
      <c r="H1222" s="116">
        <v>1</v>
      </c>
      <c r="I1222" s="117">
        <f t="shared" si="294"/>
        <v>101232000.00000001</v>
      </c>
    </row>
    <row r="1223" spans="1:9" ht="16">
      <c r="A1223" s="118"/>
      <c r="B1223" s="119" t="str">
        <f>'RAB GIK UGM'!C1211</f>
        <v>CH-11 (CHAIR)</v>
      </c>
      <c r="C1223" s="120"/>
      <c r="D1223" s="113">
        <f>'RAB GIK UGM'!E1211</f>
        <v>28</v>
      </c>
      <c r="E1223" s="113">
        <f>'RAB GIK UGM'!F1211</f>
        <v>1700000</v>
      </c>
      <c r="F1223" s="121">
        <v>0.11</v>
      </c>
      <c r="G1223" s="115">
        <f t="shared" si="295"/>
        <v>52836000.000000007</v>
      </c>
      <c r="H1223" s="116">
        <v>1</v>
      </c>
      <c r="I1223" s="117">
        <f t="shared" si="294"/>
        <v>52836000.000000007</v>
      </c>
    </row>
    <row r="1224" spans="1:9" ht="16">
      <c r="A1224" s="118"/>
      <c r="B1224" s="119" t="str">
        <f>'RAB GIK UGM'!C1212</f>
        <v>CH-12 (CHAIR)</v>
      </c>
      <c r="C1224" s="120"/>
      <c r="D1224" s="113">
        <f>'RAB GIK UGM'!E1212</f>
        <v>26</v>
      </c>
      <c r="E1224" s="113">
        <f>'RAB GIK UGM'!F1212</f>
        <v>3200000</v>
      </c>
      <c r="F1224" s="121">
        <v>0.11</v>
      </c>
      <c r="G1224" s="115">
        <f t="shared" si="295"/>
        <v>92352000.000000015</v>
      </c>
      <c r="H1224" s="116">
        <v>1</v>
      </c>
      <c r="I1224" s="117">
        <f t="shared" si="294"/>
        <v>92352000.000000015</v>
      </c>
    </row>
    <row r="1225" spans="1:9" ht="16">
      <c r="A1225" s="118"/>
      <c r="B1225" s="119" t="str">
        <f>'RAB GIK UGM'!C1213</f>
        <v>CH-13 (CHAIR)</v>
      </c>
      <c r="C1225" s="120"/>
      <c r="D1225" s="113">
        <f>'RAB GIK UGM'!E1213</f>
        <v>26</v>
      </c>
      <c r="E1225" s="113">
        <f>'RAB GIK UGM'!F1213</f>
        <v>3200000</v>
      </c>
      <c r="F1225" s="121">
        <v>0.11</v>
      </c>
      <c r="G1225" s="115">
        <f t="shared" si="295"/>
        <v>92352000.000000015</v>
      </c>
      <c r="H1225" s="116">
        <v>1</v>
      </c>
      <c r="I1225" s="117">
        <f t="shared" si="294"/>
        <v>92352000.000000015</v>
      </c>
    </row>
    <row r="1226" spans="1:9" ht="16">
      <c r="A1226" s="118"/>
      <c r="B1226" s="119" t="str">
        <f>'RAB GIK UGM'!C1214</f>
        <v>CH-14 (BAR CHAIR)</v>
      </c>
      <c r="C1226" s="120"/>
      <c r="D1226" s="113">
        <f>'RAB GIK UGM'!E1214</f>
        <v>3</v>
      </c>
      <c r="E1226" s="113">
        <f>'RAB GIK UGM'!F1214</f>
        <v>1850000</v>
      </c>
      <c r="F1226" s="121">
        <v>0.11</v>
      </c>
      <c r="G1226" s="115">
        <f t="shared" si="295"/>
        <v>6160500.0000000009</v>
      </c>
      <c r="H1226" s="116">
        <v>1</v>
      </c>
      <c r="I1226" s="117">
        <f t="shared" si="294"/>
        <v>6160500.0000000009</v>
      </c>
    </row>
    <row r="1227" spans="1:9" ht="16">
      <c r="A1227" s="118"/>
      <c r="B1227" s="119" t="str">
        <f>'RAB GIK UGM'!C1215</f>
        <v>SB-09 (SOFA BED 2000x700x700mm)</v>
      </c>
      <c r="C1227" s="120"/>
      <c r="D1227" s="113">
        <f>'RAB GIK UGM'!E1215</f>
        <v>1</v>
      </c>
      <c r="E1227" s="113">
        <f>'RAB GIK UGM'!F1215</f>
        <v>8800000</v>
      </c>
      <c r="F1227" s="121">
        <v>0.11</v>
      </c>
      <c r="G1227" s="115">
        <f t="shared" si="295"/>
        <v>9768000</v>
      </c>
      <c r="H1227" s="116">
        <v>1</v>
      </c>
      <c r="I1227" s="117">
        <f t="shared" si="294"/>
        <v>9768000</v>
      </c>
    </row>
    <row r="1228" spans="1:9" ht="16">
      <c r="A1228" s="118"/>
      <c r="B1228" s="119" t="str">
        <f>'RAB GIK UGM'!C1216</f>
        <v>SB-10 (OTTOMAN)</v>
      </c>
      <c r="C1228" s="120"/>
      <c r="D1228" s="113">
        <f>'RAB GIK UGM'!E1216</f>
        <v>2</v>
      </c>
      <c r="E1228" s="113">
        <f>'RAB GIK UGM'!F1216</f>
        <v>5500000</v>
      </c>
      <c r="F1228" s="121">
        <v>0.11</v>
      </c>
      <c r="G1228" s="115">
        <f t="shared" si="295"/>
        <v>12210000.000000002</v>
      </c>
      <c r="H1228" s="116">
        <v>1</v>
      </c>
      <c r="I1228" s="117">
        <f t="shared" si="294"/>
        <v>12210000.000000002</v>
      </c>
    </row>
    <row r="1229" spans="1:9" ht="16">
      <c r="A1229" s="118"/>
      <c r="B1229" s="119" t="str">
        <f>'RAB GIK UGM'!C1217</f>
        <v>TB-09 (TABLE 2800x1200x750mm)</v>
      </c>
      <c r="C1229" s="120"/>
      <c r="D1229" s="113">
        <f>'RAB GIK UGM'!E1217</f>
        <v>5</v>
      </c>
      <c r="E1229" s="113">
        <f>'RAB GIK UGM'!F1217</f>
        <v>5000000</v>
      </c>
      <c r="F1229" s="121">
        <v>0.11</v>
      </c>
      <c r="G1229" s="115">
        <f t="shared" si="295"/>
        <v>27750000.000000004</v>
      </c>
      <c r="H1229" s="116">
        <v>1</v>
      </c>
      <c r="I1229" s="117">
        <f t="shared" si="294"/>
        <v>27750000.000000004</v>
      </c>
    </row>
    <row r="1230" spans="1:9" ht="16">
      <c r="A1230" s="118"/>
      <c r="B1230" s="119" t="str">
        <f>'RAB GIK UGM'!C1218</f>
        <v>TB-10 (TABLE 2400x1200x750mm)</v>
      </c>
      <c r="C1230" s="120"/>
      <c r="D1230" s="113">
        <f>'RAB GIK UGM'!E1218</f>
        <v>4</v>
      </c>
      <c r="E1230" s="113">
        <f>'RAB GIK UGM'!F1218</f>
        <v>4950000</v>
      </c>
      <c r="F1230" s="121">
        <v>0.11</v>
      </c>
      <c r="G1230" s="115">
        <f t="shared" si="295"/>
        <v>21978000.000000004</v>
      </c>
      <c r="H1230" s="116">
        <v>1</v>
      </c>
      <c r="I1230" s="117">
        <f t="shared" si="294"/>
        <v>21978000.000000004</v>
      </c>
    </row>
    <row r="1231" spans="1:9" ht="16">
      <c r="A1231" s="118"/>
      <c r="B1231" s="119" t="str">
        <f>'RAB GIK UGM'!C1219</f>
        <v>TB-11 (TABLE D=1400x750mm)</v>
      </c>
      <c r="C1231" s="120"/>
      <c r="D1231" s="113">
        <f>'RAB GIK UGM'!E1219</f>
        <v>12</v>
      </c>
      <c r="E1231" s="113">
        <f>'RAB GIK UGM'!F1219</f>
        <v>3520000</v>
      </c>
      <c r="F1231" s="121">
        <v>0.11</v>
      </c>
      <c r="G1231" s="115">
        <f t="shared" si="295"/>
        <v>46886400.000000007</v>
      </c>
      <c r="H1231" s="116">
        <v>1</v>
      </c>
      <c r="I1231" s="117">
        <f t="shared" si="294"/>
        <v>46886400.000000007</v>
      </c>
    </row>
    <row r="1232" spans="1:9" ht="16">
      <c r="A1232" s="118"/>
      <c r="B1232" s="119" t="str">
        <f>'RAB GIK UGM'!C1220</f>
        <v>TB-12 (TABLE D=1200x600x1100mm)</v>
      </c>
      <c r="C1232" s="120"/>
      <c r="D1232" s="113">
        <f>'RAB GIK UGM'!E1220</f>
        <v>4</v>
      </c>
      <c r="E1232" s="113">
        <f>'RAB GIK UGM'!F1220</f>
        <v>3976083.8011287292</v>
      </c>
      <c r="F1232" s="121">
        <v>0.11</v>
      </c>
      <c r="G1232" s="115">
        <f t="shared" si="295"/>
        <v>17653812.077011559</v>
      </c>
      <c r="H1232" s="116">
        <v>1</v>
      </c>
      <c r="I1232" s="117">
        <f t="shared" si="294"/>
        <v>17653812.077011559</v>
      </c>
    </row>
    <row r="1233" spans="1:9" ht="16">
      <c r="A1233" s="118"/>
      <c r="B1233" s="119" t="str">
        <f>'RAB GIK UGM'!C1221</f>
        <v>TB-13 (TABLE D=800x750mm)</v>
      </c>
      <c r="C1233" s="120"/>
      <c r="D1233" s="113">
        <f>'RAB GIK UGM'!E1221</f>
        <v>8</v>
      </c>
      <c r="E1233" s="113">
        <f>'RAB GIK UGM'!F1221</f>
        <v>3300000</v>
      </c>
      <c r="F1233" s="121">
        <v>0.11</v>
      </c>
      <c r="G1233" s="115">
        <f t="shared" si="295"/>
        <v>29304000.000000004</v>
      </c>
      <c r="H1233" s="116">
        <v>1</v>
      </c>
      <c r="I1233" s="117">
        <f t="shared" si="294"/>
        <v>29304000.000000004</v>
      </c>
    </row>
    <row r="1234" spans="1:9" ht="16">
      <c r="A1234" s="118"/>
      <c r="B1234" s="119" t="str">
        <f>'RAB GIK UGM'!C1222</f>
        <v>TB-14 (TABLE D=1200x600x1100mm)</v>
      </c>
      <c r="C1234" s="120"/>
      <c r="D1234" s="113">
        <f>'RAB GIK UGM'!E1222</f>
        <v>12</v>
      </c>
      <c r="E1234" s="113">
        <f>'RAB GIK UGM'!F1222</f>
        <v>5720000</v>
      </c>
      <c r="F1234" s="121">
        <v>0.11</v>
      </c>
      <c r="G1234" s="115">
        <f t="shared" si="295"/>
        <v>76190400</v>
      </c>
      <c r="H1234" s="116">
        <v>1</v>
      </c>
      <c r="I1234" s="117">
        <f t="shared" si="294"/>
        <v>76190400</v>
      </c>
    </row>
    <row r="1235" spans="1:9" ht="16">
      <c r="A1235" s="118"/>
      <c r="B1235" s="119" t="str">
        <f>'RAB GIK UGM'!C1223</f>
        <v>TB-15 (TABLE 1200x600x750mm)</v>
      </c>
      <c r="C1235" s="120"/>
      <c r="D1235" s="113">
        <f>'RAB GIK UGM'!E1223</f>
        <v>8</v>
      </c>
      <c r="E1235" s="113">
        <f>'RAB GIK UGM'!F1223</f>
        <v>3300000</v>
      </c>
      <c r="F1235" s="121">
        <v>0.11</v>
      </c>
      <c r="G1235" s="115">
        <f t="shared" si="295"/>
        <v>29304000.000000004</v>
      </c>
      <c r="H1235" s="116">
        <v>1</v>
      </c>
      <c r="I1235" s="117">
        <f t="shared" si="294"/>
        <v>29304000.000000004</v>
      </c>
    </row>
    <row r="1236" spans="1:9" ht="16">
      <c r="A1236" s="118"/>
      <c r="B1236" s="119" t="str">
        <f>'RAB GIK UGM'!C1224</f>
        <v>TB-17 (TABLE D=500x450mm)</v>
      </c>
      <c r="C1236" s="120"/>
      <c r="D1236" s="113">
        <f>'RAB GIK UGM'!E1224</f>
        <v>4</v>
      </c>
      <c r="E1236" s="113">
        <f>'RAB GIK UGM'!F1224</f>
        <v>3575000</v>
      </c>
      <c r="F1236" s="121">
        <v>0.11</v>
      </c>
      <c r="G1236" s="115">
        <f t="shared" si="295"/>
        <v>15873000.000000002</v>
      </c>
      <c r="H1236" s="116">
        <v>1</v>
      </c>
      <c r="I1236" s="117">
        <f t="shared" si="294"/>
        <v>15873000.000000002</v>
      </c>
    </row>
    <row r="1237" spans="1:9" ht="16">
      <c r="A1237" s="118"/>
      <c r="B1237" s="119" t="str">
        <f>'RAB GIK UGM'!C1225</f>
        <v>BAR-02 (BAR TABLE 4000+3000x600x900mm)</v>
      </c>
      <c r="C1237" s="120"/>
      <c r="D1237" s="113">
        <f>'RAB GIK UGM'!E1225</f>
        <v>2</v>
      </c>
      <c r="E1237" s="113">
        <f>'RAB GIK UGM'!F1225</f>
        <v>17000000</v>
      </c>
      <c r="F1237" s="121">
        <v>0.11</v>
      </c>
      <c r="G1237" s="115">
        <f t="shared" si="295"/>
        <v>37740000</v>
      </c>
      <c r="H1237" s="116">
        <v>1</v>
      </c>
      <c r="I1237" s="117">
        <f t="shared" si="294"/>
        <v>37740000</v>
      </c>
    </row>
    <row r="1238" spans="1:9" ht="16">
      <c r="A1238" s="118"/>
      <c r="B1238" s="119" t="str">
        <f>'RAB GIK UGM'!C1226</f>
        <v>CLASSROOM</v>
      </c>
      <c r="C1238" s="120"/>
      <c r="D1238" s="113">
        <f>'RAB GIK UGM'!E1226</f>
        <v>0</v>
      </c>
      <c r="E1238" s="113">
        <f>'RAB GIK UGM'!F1226</f>
        <v>0</v>
      </c>
      <c r="F1238" s="121"/>
      <c r="G1238" s="115"/>
      <c r="H1238" s="116"/>
      <c r="I1238" s="117">
        <f t="shared" ref="I1238:I1246" si="296">G1238*H1238</f>
        <v>0</v>
      </c>
    </row>
    <row r="1239" spans="1:9" ht="16">
      <c r="A1239" s="118"/>
      <c r="B1239" s="119" t="str">
        <f>'RAB GIK UGM'!C1227</f>
        <v>CH-20 (CLASS CHAIR D=800x550mm)</v>
      </c>
      <c r="C1239" s="120"/>
      <c r="D1239" s="113">
        <f>'RAB GIK UGM'!E1227</f>
        <v>1654</v>
      </c>
      <c r="E1239" s="113">
        <f>'RAB GIK UGM'!F1227</f>
        <v>1700000</v>
      </c>
      <c r="F1239" s="121">
        <v>0.11</v>
      </c>
      <c r="G1239" s="115">
        <f t="shared" ref="G1239:G1246" si="297">D1239*E1239*(1+F1239)</f>
        <v>3121098000.0000005</v>
      </c>
      <c r="H1239" s="116">
        <v>1</v>
      </c>
      <c r="I1239" s="117">
        <f t="shared" si="296"/>
        <v>3121098000.0000005</v>
      </c>
    </row>
    <row r="1240" spans="1:9" ht="16">
      <c r="A1240" s="118"/>
      <c r="B1240" s="119" t="str">
        <f>'RAB GIK UGM'!C1228</f>
        <v>CH-21 (EXTRA CLASS CHAIR (LEFT-HANDED) D=800x550mm))</v>
      </c>
      <c r="C1240" s="120"/>
      <c r="D1240" s="113">
        <f>'RAB GIK UGM'!E1228</f>
        <v>50</v>
      </c>
      <c r="E1240" s="113">
        <f>'RAB GIK UGM'!F1228</f>
        <v>4650000</v>
      </c>
      <c r="F1240" s="121">
        <v>0.11</v>
      </c>
      <c r="G1240" s="115">
        <f t="shared" si="297"/>
        <v>258075000.00000003</v>
      </c>
      <c r="H1240" s="116">
        <v>1</v>
      </c>
      <c r="I1240" s="117">
        <f t="shared" si="296"/>
        <v>258075000.00000003</v>
      </c>
    </row>
    <row r="1241" spans="1:9" ht="16">
      <c r="A1241" s="118"/>
      <c r="B1241" s="119" t="str">
        <f>'RAB GIK UGM'!C1229</f>
        <v>CH-09 (LECTURER CHAIR)</v>
      </c>
      <c r="C1241" s="120"/>
      <c r="D1241" s="113">
        <f>'RAB GIK UGM'!E1229</f>
        <v>22</v>
      </c>
      <c r="E1241" s="113">
        <f>'RAB GIK UGM'!F1229</f>
        <v>6250000</v>
      </c>
      <c r="F1241" s="121">
        <v>0.11</v>
      </c>
      <c r="G1241" s="115">
        <f t="shared" si="297"/>
        <v>152625000</v>
      </c>
      <c r="H1241" s="116">
        <v>1</v>
      </c>
      <c r="I1241" s="117">
        <f t="shared" si="296"/>
        <v>152625000</v>
      </c>
    </row>
    <row r="1242" spans="1:9" ht="16">
      <c r="A1242" s="118"/>
      <c r="B1242" s="119" t="str">
        <f>'RAB GIK UGM'!C1230</f>
        <v>TB-15 (LECTURER TABLE D=1400x700mm)</v>
      </c>
      <c r="C1242" s="120"/>
      <c r="D1242" s="113">
        <f>'RAB GIK UGM'!E1230</f>
        <v>22</v>
      </c>
      <c r="E1242" s="113">
        <f>'RAB GIK UGM'!F1230</f>
        <v>1750000</v>
      </c>
      <c r="F1242" s="121">
        <v>0.11</v>
      </c>
      <c r="G1242" s="115">
        <f t="shared" si="297"/>
        <v>42735000.000000007</v>
      </c>
      <c r="H1242" s="116">
        <v>1</v>
      </c>
      <c r="I1242" s="117">
        <f t="shared" si="296"/>
        <v>42735000.000000007</v>
      </c>
    </row>
    <row r="1243" spans="1:9" ht="16">
      <c r="A1243" s="118"/>
      <c r="B1243" s="119" t="str">
        <f>'RAB GIK UGM'!C1231</f>
        <v>PREFUNCTION AUDITORIUM KECIL</v>
      </c>
      <c r="C1243" s="120"/>
      <c r="D1243" s="113">
        <f>'RAB GIK UGM'!E1231</f>
        <v>0</v>
      </c>
      <c r="E1243" s="113">
        <f>'RAB GIK UGM'!F1231</f>
        <v>0</v>
      </c>
      <c r="F1243" s="121"/>
      <c r="G1243" s="115"/>
      <c r="H1243" s="116"/>
      <c r="I1243" s="117">
        <f t="shared" si="296"/>
        <v>0</v>
      </c>
    </row>
    <row r="1244" spans="1:9" ht="16">
      <c r="A1244" s="118"/>
      <c r="B1244" s="119" t="str">
        <f>'RAB GIK UGM'!C1232</f>
        <v>CH-11 (CHAIR)</v>
      </c>
      <c r="C1244" s="120"/>
      <c r="D1244" s="113">
        <f>'RAB GIK UGM'!E1232</f>
        <v>91</v>
      </c>
      <c r="E1244" s="113">
        <f>'RAB GIK UGM'!F1232</f>
        <v>1700000</v>
      </c>
      <c r="F1244" s="121">
        <v>0.11</v>
      </c>
      <c r="G1244" s="115">
        <f t="shared" si="297"/>
        <v>171717000.00000003</v>
      </c>
      <c r="H1244" s="116">
        <v>1</v>
      </c>
      <c r="I1244" s="117">
        <f t="shared" si="296"/>
        <v>171717000.00000003</v>
      </c>
    </row>
    <row r="1245" spans="1:9" ht="16">
      <c r="A1245" s="118"/>
      <c r="B1245" s="119" t="str">
        <f>'RAB GIK UGM'!C1233</f>
        <v>TB-13 (TABLE D=800x750mm)</v>
      </c>
      <c r="C1245" s="120"/>
      <c r="D1245" s="113">
        <f>'RAB GIK UGM'!E1233</f>
        <v>1</v>
      </c>
      <c r="E1245" s="113">
        <f>'RAB GIK UGM'!F1233</f>
        <v>3300000</v>
      </c>
      <c r="F1245" s="121">
        <v>0.11</v>
      </c>
      <c r="G1245" s="115">
        <f t="shared" si="297"/>
        <v>3663000.0000000005</v>
      </c>
      <c r="H1245" s="116">
        <v>1</v>
      </c>
      <c r="I1245" s="117">
        <f t="shared" si="296"/>
        <v>3663000.0000000005</v>
      </c>
    </row>
    <row r="1246" spans="1:9" ht="16">
      <c r="A1246" s="118"/>
      <c r="B1246" s="119" t="str">
        <f>'RAB GIK UGM'!C1234</f>
        <v>TB-15 (TABLE 1200x600x750mm)</v>
      </c>
      <c r="C1246" s="120"/>
      <c r="D1246" s="113">
        <f>'RAB GIK UGM'!E1234</f>
        <v>1</v>
      </c>
      <c r="E1246" s="113">
        <f>'RAB GIK UGM'!F1234</f>
        <v>3300000</v>
      </c>
      <c r="F1246" s="121">
        <v>0.11</v>
      </c>
      <c r="G1246" s="115">
        <f t="shared" si="297"/>
        <v>3663000.0000000005</v>
      </c>
      <c r="H1246" s="116">
        <v>1</v>
      </c>
      <c r="I1246" s="117">
        <f t="shared" si="296"/>
        <v>3663000.0000000005</v>
      </c>
    </row>
    <row r="1247" spans="1:9" ht="16">
      <c r="A1247" s="118"/>
      <c r="B1247" s="119" t="str">
        <f>'RAB GIK UGM'!C1235</f>
        <v>AUDITORIUM KECIL</v>
      </c>
      <c r="C1247" s="120"/>
      <c r="D1247" s="113">
        <f>'RAB GIK UGM'!E1235</f>
        <v>0</v>
      </c>
      <c r="E1247" s="113">
        <f>'RAB GIK UGM'!F1235</f>
        <v>0</v>
      </c>
      <c r="F1247" s="121"/>
      <c r="G1247" s="115"/>
      <c r="H1247" s="116"/>
      <c r="I1247" s="117">
        <f t="shared" ref="I1247:I1258" si="298">G1247*H1247</f>
        <v>0</v>
      </c>
    </row>
    <row r="1248" spans="1:9" ht="16">
      <c r="A1248" s="118"/>
      <c r="B1248" s="119" t="str">
        <f>'RAB GIK UGM'!C1236</f>
        <v>CH-01 (LECTURER CHAIR)</v>
      </c>
      <c r="C1248" s="120"/>
      <c r="D1248" s="113">
        <f>'RAB GIK UGM'!E1236</f>
        <v>1</v>
      </c>
      <c r="E1248" s="113">
        <f>'RAB GIK UGM'!F1236</f>
        <v>6250000</v>
      </c>
      <c r="F1248" s="121">
        <v>0.11</v>
      </c>
      <c r="G1248" s="115">
        <f t="shared" ref="G1248:G1258" si="299">D1248*E1248*(1+F1248)</f>
        <v>6937500.0000000009</v>
      </c>
      <c r="H1248" s="116">
        <v>1</v>
      </c>
      <c r="I1248" s="117">
        <f t="shared" si="298"/>
        <v>6937500.0000000009</v>
      </c>
    </row>
    <row r="1249" spans="1:9" ht="16">
      <c r="A1249" s="118"/>
      <c r="B1249" s="119" t="str">
        <f>'RAB GIK UGM'!C1237</f>
        <v>TB-01 (LECTURER TABLE)</v>
      </c>
      <c r="C1249" s="120"/>
      <c r="D1249" s="113">
        <f>'RAB GIK UGM'!E1237</f>
        <v>1</v>
      </c>
      <c r="E1249" s="113">
        <f>'RAB GIK UGM'!F1237</f>
        <v>4620000</v>
      </c>
      <c r="F1249" s="121">
        <v>0.11</v>
      </c>
      <c r="G1249" s="115">
        <f t="shared" si="299"/>
        <v>5128200</v>
      </c>
      <c r="H1249" s="116">
        <v>1</v>
      </c>
      <c r="I1249" s="117">
        <f t="shared" si="298"/>
        <v>5128200</v>
      </c>
    </row>
    <row r="1250" spans="1:9" ht="16">
      <c r="A1250" s="118"/>
      <c r="B1250" s="119" t="str">
        <f>'RAB GIK UGM'!C1238</f>
        <v>TB-02 (Mimbar)</v>
      </c>
      <c r="C1250" s="120"/>
      <c r="D1250" s="113">
        <f>'RAB GIK UGM'!E1238</f>
        <v>1</v>
      </c>
      <c r="E1250" s="113">
        <f>'RAB GIK UGM'!F1238</f>
        <v>6600000</v>
      </c>
      <c r="F1250" s="121">
        <v>0.11</v>
      </c>
      <c r="G1250" s="115">
        <f t="shared" si="299"/>
        <v>7326000.0000000009</v>
      </c>
      <c r="H1250" s="116">
        <v>1</v>
      </c>
      <c r="I1250" s="117">
        <f t="shared" si="298"/>
        <v>7326000.0000000009</v>
      </c>
    </row>
    <row r="1251" spans="1:9" ht="16">
      <c r="A1251" s="118"/>
      <c r="B1251" s="119" t="str">
        <f>'RAB GIK UGM'!C1239</f>
        <v>AUDITORIUM BESAR</v>
      </c>
      <c r="C1251" s="120"/>
      <c r="D1251" s="113">
        <f>'RAB GIK UGM'!E1239</f>
        <v>0</v>
      </c>
      <c r="E1251" s="113">
        <f>'RAB GIK UGM'!F1239</f>
        <v>0</v>
      </c>
      <c r="F1251" s="121"/>
      <c r="G1251" s="115"/>
      <c r="H1251" s="116"/>
      <c r="I1251" s="117">
        <f t="shared" si="298"/>
        <v>0</v>
      </c>
    </row>
    <row r="1252" spans="1:9" ht="16">
      <c r="A1252" s="118"/>
      <c r="B1252" s="119" t="str">
        <f>'RAB GIK UGM'!C1240</f>
        <v>CH-01 (WORKING CHAIR)</v>
      </c>
      <c r="C1252" s="120"/>
      <c r="D1252" s="113">
        <f>'RAB GIK UGM'!E1240</f>
        <v>44</v>
      </c>
      <c r="E1252" s="113">
        <f>'RAB GIK UGM'!F1240</f>
        <v>5500000</v>
      </c>
      <c r="F1252" s="121">
        <v>0.11</v>
      </c>
      <c r="G1252" s="115">
        <f t="shared" si="299"/>
        <v>268620000</v>
      </c>
      <c r="H1252" s="116">
        <v>1</v>
      </c>
      <c r="I1252" s="117">
        <f t="shared" si="298"/>
        <v>268620000</v>
      </c>
    </row>
    <row r="1253" spans="1:9" ht="16">
      <c r="A1253" s="118"/>
      <c r="B1253" s="119" t="str">
        <f>'RAB GIK UGM'!C1241</f>
        <v>CH-03 (ARMCHAIR)</v>
      </c>
      <c r="C1253" s="120"/>
      <c r="D1253" s="113">
        <f>'RAB GIK UGM'!E1241</f>
        <v>10</v>
      </c>
      <c r="E1253" s="113">
        <f>'RAB GIK UGM'!F1241</f>
        <v>6500000</v>
      </c>
      <c r="F1253" s="121">
        <v>0.11</v>
      </c>
      <c r="G1253" s="115">
        <f t="shared" si="299"/>
        <v>72150000</v>
      </c>
      <c r="H1253" s="116">
        <v>1</v>
      </c>
      <c r="I1253" s="117">
        <f t="shared" si="298"/>
        <v>72150000</v>
      </c>
    </row>
    <row r="1254" spans="1:9" ht="16">
      <c r="A1254" s="118"/>
      <c r="B1254" s="119" t="str">
        <f>'RAB GIK UGM'!C1242</f>
        <v>SB-01 (SOFA BED 01)</v>
      </c>
      <c r="C1254" s="120"/>
      <c r="D1254" s="113">
        <f>'RAB GIK UGM'!E1242</f>
        <v>2</v>
      </c>
      <c r="E1254" s="113">
        <f>'RAB GIK UGM'!F1242</f>
        <v>8800000</v>
      </c>
      <c r="F1254" s="121">
        <v>0.11</v>
      </c>
      <c r="G1254" s="115">
        <f t="shared" si="299"/>
        <v>19536000</v>
      </c>
      <c r="H1254" s="116">
        <v>1</v>
      </c>
      <c r="I1254" s="117">
        <f t="shared" si="298"/>
        <v>19536000</v>
      </c>
    </row>
    <row r="1255" spans="1:9" ht="16">
      <c r="A1255" s="118"/>
      <c r="B1255" s="119" t="str">
        <f>'RAB GIK UGM'!C1243</f>
        <v>SB-02 (SOFA BED 02)</v>
      </c>
      <c r="C1255" s="120"/>
      <c r="D1255" s="113">
        <f>'RAB GIK UGM'!E1243</f>
        <v>2</v>
      </c>
      <c r="E1255" s="113">
        <f>'RAB GIK UGM'!F1243</f>
        <v>9350000</v>
      </c>
      <c r="F1255" s="121">
        <v>0.11</v>
      </c>
      <c r="G1255" s="115">
        <f t="shared" si="299"/>
        <v>20757000</v>
      </c>
      <c r="H1255" s="116">
        <v>1</v>
      </c>
      <c r="I1255" s="117">
        <f t="shared" si="298"/>
        <v>20757000</v>
      </c>
    </row>
    <row r="1256" spans="1:9" ht="16">
      <c r="A1256" s="118"/>
      <c r="B1256" s="119" t="str">
        <f>'RAB GIK UGM'!C1244</f>
        <v>TB-03 (TABLE D=800x750mm)</v>
      </c>
      <c r="C1256" s="120"/>
      <c r="D1256" s="113">
        <f>'RAB GIK UGM'!E1244</f>
        <v>2</v>
      </c>
      <c r="E1256" s="113">
        <f>'RAB GIK UGM'!F1244</f>
        <v>1650000</v>
      </c>
      <c r="F1256" s="121">
        <v>0.11</v>
      </c>
      <c r="G1256" s="115">
        <f t="shared" si="299"/>
        <v>3663000.0000000005</v>
      </c>
      <c r="H1256" s="116">
        <v>1</v>
      </c>
      <c r="I1256" s="117">
        <f t="shared" si="298"/>
        <v>3663000.0000000005</v>
      </c>
    </row>
    <row r="1257" spans="1:9" ht="16">
      <c r="A1257" s="118"/>
      <c r="B1257" s="119" t="str">
        <f>'RAB GIK UGM'!C1245</f>
        <v>TB-05 (TABLE D=500x400mm)</v>
      </c>
      <c r="C1257" s="120"/>
      <c r="D1257" s="113">
        <f>'RAB GIK UGM'!E1245</f>
        <v>6</v>
      </c>
      <c r="E1257" s="113">
        <f>'RAB GIK UGM'!F1245</f>
        <v>4950000</v>
      </c>
      <c r="F1257" s="121">
        <v>0.11</v>
      </c>
      <c r="G1257" s="115">
        <f t="shared" si="299"/>
        <v>32967000.000000004</v>
      </c>
      <c r="H1257" s="116">
        <v>1</v>
      </c>
      <c r="I1257" s="117">
        <f t="shared" si="298"/>
        <v>32967000.000000004</v>
      </c>
    </row>
    <row r="1258" spans="1:9" ht="16">
      <c r="A1258" s="118"/>
      <c r="B1258" s="119" t="str">
        <f>'RAB GIK UGM'!C1246</f>
        <v>TB-13 (Mimbar)</v>
      </c>
      <c r="C1258" s="120"/>
      <c r="D1258" s="113">
        <f>'RAB GIK UGM'!E1246</f>
        <v>2</v>
      </c>
      <c r="E1258" s="113">
        <f>'RAB GIK UGM'!F1246</f>
        <v>6600000</v>
      </c>
      <c r="F1258" s="121">
        <v>0.11</v>
      </c>
      <c r="G1258" s="115">
        <f t="shared" si="299"/>
        <v>14652000.000000002</v>
      </c>
      <c r="H1258" s="116">
        <v>1</v>
      </c>
      <c r="I1258" s="117">
        <f t="shared" si="298"/>
        <v>14652000.000000002</v>
      </c>
    </row>
    <row r="1259" spans="1:9" ht="16">
      <c r="A1259" s="118"/>
      <c r="B1259" s="119" t="str">
        <f>'RAB GIK UGM'!C1247</f>
        <v>PEKERJAAN FURNITURE CUSTOM</v>
      </c>
      <c r="C1259" s="120"/>
      <c r="D1259" s="113">
        <f>'RAB GIK UGM'!E1247</f>
        <v>0</v>
      </c>
      <c r="E1259" s="113">
        <f>'RAB GIK UGM'!F1247</f>
        <v>0</v>
      </c>
      <c r="F1259" s="121"/>
      <c r="G1259" s="115"/>
      <c r="H1259" s="116"/>
      <c r="I1259" s="117">
        <f t="shared" ref="I1259" si="300">G1259*H1259</f>
        <v>0</v>
      </c>
    </row>
    <row r="1260" spans="1:9" ht="16">
      <c r="A1260" s="118"/>
      <c r="B1260" s="119" t="str">
        <f>'RAB GIK UGM'!C1248</f>
        <v>UGM SHOP</v>
      </c>
      <c r="C1260" s="120"/>
      <c r="D1260" s="113">
        <f>'RAB GIK UGM'!E1248</f>
        <v>0</v>
      </c>
      <c r="E1260" s="113">
        <f>'RAB GIK UGM'!F1248</f>
        <v>0</v>
      </c>
      <c r="F1260" s="121"/>
      <c r="G1260" s="115"/>
      <c r="H1260" s="116"/>
      <c r="I1260" s="117"/>
    </row>
    <row r="1261" spans="1:9" ht="16">
      <c r="A1261" s="118"/>
      <c r="B1261" s="119" t="str">
        <f>'RAB GIK UGM'!C1249</f>
        <v>SB-14 (SOFA BED 1400x530x380mm)</v>
      </c>
      <c r="C1261" s="120"/>
      <c r="D1261" s="113">
        <f>'RAB GIK UGM'!E1249</f>
        <v>2</v>
      </c>
      <c r="E1261" s="113">
        <f>'RAB GIK UGM'!F1249</f>
        <v>9900000</v>
      </c>
      <c r="F1261" s="121">
        <v>0.11</v>
      </c>
      <c r="G1261" s="115">
        <f t="shared" ref="G1261:G1270" si="301">D1261*E1261*(1+F1261)</f>
        <v>21978000.000000004</v>
      </c>
      <c r="H1261" s="116">
        <v>1</v>
      </c>
      <c r="I1261" s="117">
        <f t="shared" ref="I1261:I1270" si="302">G1261*H1261</f>
        <v>21978000.000000004</v>
      </c>
    </row>
    <row r="1262" spans="1:9" ht="16">
      <c r="A1262" s="118"/>
      <c r="B1262" s="119" t="str">
        <f>'RAB GIK UGM'!C1250</f>
        <v>CR-05 (MEJA KASIR 4800x2800x1220mm)</v>
      </c>
      <c r="C1262" s="120"/>
      <c r="D1262" s="113">
        <f>'RAB GIK UGM'!E1250</f>
        <v>1</v>
      </c>
      <c r="E1262" s="113">
        <f>'RAB GIK UGM'!F1250</f>
        <v>20379235.409492072</v>
      </c>
      <c r="F1262" s="121">
        <v>0.11</v>
      </c>
      <c r="G1262" s="115">
        <f t="shared" si="301"/>
        <v>22620951.304536201</v>
      </c>
      <c r="H1262" s="116">
        <v>1</v>
      </c>
      <c r="I1262" s="117">
        <f t="shared" si="302"/>
        <v>22620951.304536201</v>
      </c>
    </row>
    <row r="1263" spans="1:9" ht="16">
      <c r="A1263" s="118"/>
      <c r="B1263" s="119" t="str">
        <f>'RAB GIK UGM'!C1251</f>
        <v>CB-14 (CABINET 3000x1080x2000mm)</v>
      </c>
      <c r="C1263" s="120"/>
      <c r="D1263" s="113">
        <f>'RAB GIK UGM'!E1251</f>
        <v>4</v>
      </c>
      <c r="E1263" s="113">
        <f>'RAB GIK UGM'!F1251</f>
        <v>13200000</v>
      </c>
      <c r="F1263" s="121">
        <v>0.11</v>
      </c>
      <c r="G1263" s="115">
        <f t="shared" si="301"/>
        <v>58608000.000000007</v>
      </c>
      <c r="H1263" s="116">
        <v>1</v>
      </c>
      <c r="I1263" s="117">
        <f t="shared" si="302"/>
        <v>58608000.000000007</v>
      </c>
    </row>
    <row r="1264" spans="1:9" ht="16">
      <c r="A1264" s="118"/>
      <c r="B1264" s="119" t="str">
        <f>'RAB GIK UGM'!C1252</f>
        <v>CB-15 (CABINET 1600x1475x2000mm)</v>
      </c>
      <c r="C1264" s="120"/>
      <c r="D1264" s="113">
        <f>'RAB GIK UGM'!E1252</f>
        <v>6</v>
      </c>
      <c r="E1264" s="113">
        <f>'RAB GIK UGM'!F1252</f>
        <v>8250000</v>
      </c>
      <c r="F1264" s="121">
        <v>0.11</v>
      </c>
      <c r="G1264" s="115">
        <f t="shared" si="301"/>
        <v>54945000.000000007</v>
      </c>
      <c r="H1264" s="116">
        <v>1</v>
      </c>
      <c r="I1264" s="117">
        <f t="shared" si="302"/>
        <v>54945000.000000007</v>
      </c>
    </row>
    <row r="1265" spans="1:9" ht="16">
      <c r="A1265" s="118"/>
      <c r="B1265" s="119" t="str">
        <f>'RAB GIK UGM'!C1253</f>
        <v>CB-16 (CABINET 1600x600x1450mm)</v>
      </c>
      <c r="C1265" s="120"/>
      <c r="D1265" s="113">
        <f>'RAB GIK UGM'!E1253</f>
        <v>8</v>
      </c>
      <c r="E1265" s="113">
        <f>'RAB GIK UGM'!F1253</f>
        <v>8250000</v>
      </c>
      <c r="F1265" s="121">
        <v>0.11</v>
      </c>
      <c r="G1265" s="115">
        <f t="shared" si="301"/>
        <v>73260000</v>
      </c>
      <c r="H1265" s="116">
        <v>1</v>
      </c>
      <c r="I1265" s="117">
        <f t="shared" si="302"/>
        <v>73260000</v>
      </c>
    </row>
    <row r="1266" spans="1:9" ht="16">
      <c r="A1266" s="118"/>
      <c r="B1266" s="119" t="str">
        <f>'RAB GIK UGM'!C1254</f>
        <v>CB-17 (CABINET 1600x600x1625mm)</v>
      </c>
      <c r="C1266" s="120"/>
      <c r="D1266" s="113">
        <f>'RAB GIK UGM'!E1254</f>
        <v>32</v>
      </c>
      <c r="E1266" s="113">
        <f>'RAB GIK UGM'!F1254</f>
        <v>8250000</v>
      </c>
      <c r="F1266" s="121">
        <v>0.11</v>
      </c>
      <c r="G1266" s="115">
        <f t="shared" si="301"/>
        <v>293040000</v>
      </c>
      <c r="H1266" s="116">
        <v>1</v>
      </c>
      <c r="I1266" s="117">
        <f t="shared" si="302"/>
        <v>293040000</v>
      </c>
    </row>
    <row r="1267" spans="1:9" ht="16">
      <c r="A1267" s="118"/>
      <c r="B1267" s="119" t="str">
        <f>'RAB GIK UGM'!C1255</f>
        <v>CB-18 (CABINET 15095x420x3600mm)</v>
      </c>
      <c r="C1267" s="120"/>
      <c r="D1267" s="113">
        <f>'RAB GIK UGM'!E1255</f>
        <v>4</v>
      </c>
      <c r="E1267" s="113">
        <f>'RAB GIK UGM'!F1255</f>
        <v>64350000</v>
      </c>
      <c r="F1267" s="121">
        <v>0.11</v>
      </c>
      <c r="G1267" s="115">
        <f t="shared" si="301"/>
        <v>285714000</v>
      </c>
      <c r="H1267" s="116">
        <v>1</v>
      </c>
      <c r="I1267" s="117">
        <f t="shared" si="302"/>
        <v>285714000</v>
      </c>
    </row>
    <row r="1268" spans="1:9" ht="16">
      <c r="A1268" s="118"/>
      <c r="B1268" s="119" t="str">
        <f>'RAB GIK UGM'!C1256</f>
        <v>CB-20 (CABINET 5500x400xFull Height 3580mm)</v>
      </c>
      <c r="C1268" s="120"/>
      <c r="D1268" s="113">
        <f>'RAB GIK UGM'!E1256</f>
        <v>2</v>
      </c>
      <c r="E1268" s="113">
        <f>'RAB GIK UGM'!F1256</f>
        <v>24750000</v>
      </c>
      <c r="F1268" s="121">
        <v>0.11</v>
      </c>
      <c r="G1268" s="115">
        <f t="shared" si="301"/>
        <v>54945000.000000007</v>
      </c>
      <c r="H1268" s="116">
        <v>1</v>
      </c>
      <c r="I1268" s="117">
        <f t="shared" si="302"/>
        <v>54945000.000000007</v>
      </c>
    </row>
    <row r="1269" spans="1:9" ht="16">
      <c r="A1269" s="118"/>
      <c r="B1269" s="119" t="str">
        <f>'RAB GIK UGM'!C1257</f>
        <v>CB-21 (CABINET 4300x400xFull Height 3850mm)</v>
      </c>
      <c r="C1269" s="120"/>
      <c r="D1269" s="113">
        <f>'RAB GIK UGM'!E1257</f>
        <v>9</v>
      </c>
      <c r="E1269" s="113">
        <f>'RAB GIK UGM'!F1257</f>
        <v>20350000</v>
      </c>
      <c r="F1269" s="121">
        <v>0.11</v>
      </c>
      <c r="G1269" s="115">
        <f t="shared" si="301"/>
        <v>203296500.00000003</v>
      </c>
      <c r="H1269" s="116">
        <v>1</v>
      </c>
      <c r="I1269" s="117">
        <f t="shared" si="302"/>
        <v>203296500.00000003</v>
      </c>
    </row>
    <row r="1270" spans="1:9" ht="16">
      <c r="A1270" s="118"/>
      <c r="B1270" s="119" t="str">
        <f>'RAB GIK UGM'!C1258</f>
        <v>CB-22 (CABINET 835x720x1500mm)</v>
      </c>
      <c r="C1270" s="120"/>
      <c r="D1270" s="113">
        <f>'RAB GIK UGM'!E1258</f>
        <v>5</v>
      </c>
      <c r="E1270" s="113">
        <f>'RAB GIK UGM'!F1258</f>
        <v>42000000</v>
      </c>
      <c r="F1270" s="121">
        <v>0.11</v>
      </c>
      <c r="G1270" s="115">
        <f t="shared" si="301"/>
        <v>233100000.00000003</v>
      </c>
      <c r="H1270" s="116">
        <v>1</v>
      </c>
      <c r="I1270" s="117">
        <f t="shared" si="302"/>
        <v>233100000.00000003</v>
      </c>
    </row>
    <row r="1271" spans="1:9" ht="16">
      <c r="A1271" s="118"/>
      <c r="B1271" s="119" t="str">
        <f>'RAB GIK UGM'!C1259</f>
        <v>STUDENT CENTER</v>
      </c>
      <c r="C1271" s="120"/>
      <c r="D1271" s="113">
        <f>'RAB GIK UGM'!E1259</f>
        <v>0</v>
      </c>
      <c r="E1271" s="113">
        <f>'RAB GIK UGM'!F1259</f>
        <v>0</v>
      </c>
      <c r="F1271" s="121"/>
      <c r="G1271" s="115"/>
      <c r="H1271" s="116"/>
      <c r="I1271" s="117">
        <f t="shared" ref="I1271:I1279" si="303">G1271*H1271</f>
        <v>0</v>
      </c>
    </row>
    <row r="1272" spans="1:9" ht="16">
      <c r="A1272" s="118"/>
      <c r="B1272" s="119" t="str">
        <f>'RAB GIK UGM'!C1260</f>
        <v>TB-02 (TABLE 1000x1000x330mm)</v>
      </c>
      <c r="C1272" s="120"/>
      <c r="D1272" s="113">
        <f>'RAB GIK UGM'!E1260</f>
        <v>26</v>
      </c>
      <c r="E1272" s="113">
        <f>'RAB GIK UGM'!F1260</f>
        <v>6600000</v>
      </c>
      <c r="F1272" s="121">
        <v>0.11</v>
      </c>
      <c r="G1272" s="115">
        <f t="shared" ref="G1272:G1279" si="304">D1272*E1272*(1+F1272)</f>
        <v>190476000.00000003</v>
      </c>
      <c r="H1272" s="116">
        <v>1</v>
      </c>
      <c r="I1272" s="117">
        <f t="shared" si="303"/>
        <v>190476000.00000003</v>
      </c>
    </row>
    <row r="1273" spans="1:9" ht="16">
      <c r="A1273" s="118"/>
      <c r="B1273" s="119" t="str">
        <f>'RAB GIK UGM'!C1261</f>
        <v>BAR-01 (BAR TABLE 6400x600x1100mm)</v>
      </c>
      <c r="C1273" s="120"/>
      <c r="D1273" s="113">
        <f>'RAB GIK UGM'!E1261</f>
        <v>1</v>
      </c>
      <c r="E1273" s="113">
        <f>'RAB GIK UGM'!F1261</f>
        <v>28050000</v>
      </c>
      <c r="F1273" s="121">
        <v>0.11</v>
      </c>
      <c r="G1273" s="115">
        <f t="shared" si="304"/>
        <v>31135500.000000004</v>
      </c>
      <c r="H1273" s="116">
        <v>1</v>
      </c>
      <c r="I1273" s="117">
        <f t="shared" si="303"/>
        <v>31135500.000000004</v>
      </c>
    </row>
    <row r="1274" spans="1:9" ht="16">
      <c r="A1274" s="118"/>
      <c r="B1274" s="119" t="str">
        <f>'RAB GIK UGM'!C1262</f>
        <v>CR-02 (CREDENZA 2800x500x800mm)</v>
      </c>
      <c r="C1274" s="120"/>
      <c r="D1274" s="113">
        <f>'RAB GIK UGM'!E1262</f>
        <v>6</v>
      </c>
      <c r="E1274" s="113">
        <f>'RAB GIK UGM'!F1262</f>
        <v>12100000</v>
      </c>
      <c r="F1274" s="121">
        <v>0.11</v>
      </c>
      <c r="G1274" s="115">
        <f t="shared" si="304"/>
        <v>80586000</v>
      </c>
      <c r="H1274" s="116">
        <v>1</v>
      </c>
      <c r="I1274" s="117">
        <f t="shared" si="303"/>
        <v>80586000</v>
      </c>
    </row>
    <row r="1275" spans="1:9" ht="16">
      <c r="A1275" s="118"/>
      <c r="B1275" s="119" t="str">
        <f>'RAB GIK UGM'!C1263</f>
        <v>CB-03 (CABINET 2800x500x1600mm)</v>
      </c>
      <c r="C1275" s="120"/>
      <c r="D1275" s="113">
        <f>'RAB GIK UGM'!E1263</f>
        <v>13</v>
      </c>
      <c r="E1275" s="113">
        <f>'RAB GIK UGM'!F1263</f>
        <v>12100000</v>
      </c>
      <c r="F1275" s="121">
        <v>0.11</v>
      </c>
      <c r="G1275" s="115">
        <f t="shared" si="304"/>
        <v>174603000.00000003</v>
      </c>
      <c r="H1275" s="116">
        <v>1</v>
      </c>
      <c r="I1275" s="117">
        <f t="shared" si="303"/>
        <v>174603000.00000003</v>
      </c>
    </row>
    <row r="1276" spans="1:9" ht="16">
      <c r="A1276" s="118"/>
      <c r="B1276" s="119" t="str">
        <f>'RAB GIK UGM'!C1264</f>
        <v>CB-04 (CABINET 3200x600x1600mm)</v>
      </c>
      <c r="C1276" s="120"/>
      <c r="D1276" s="113">
        <f>'RAB GIK UGM'!E1264</f>
        <v>1</v>
      </c>
      <c r="E1276" s="113">
        <f>'RAB GIK UGM'!F1264</f>
        <v>14300000</v>
      </c>
      <c r="F1276" s="121">
        <v>0.11</v>
      </c>
      <c r="G1276" s="115">
        <f t="shared" si="304"/>
        <v>15873000.000000002</v>
      </c>
      <c r="H1276" s="116">
        <v>1</v>
      </c>
      <c r="I1276" s="117">
        <f t="shared" si="303"/>
        <v>15873000.000000002</v>
      </c>
    </row>
    <row r="1277" spans="1:9" ht="16">
      <c r="A1277" s="118"/>
      <c r="B1277" s="119" t="str">
        <f>'RAB GIK UGM'!C1265</f>
        <v>CB-06 (CABINET 2000x500x1200mm)</v>
      </c>
      <c r="C1277" s="120"/>
      <c r="D1277" s="113">
        <f>'RAB GIK UGM'!E1265</f>
        <v>5</v>
      </c>
      <c r="E1277" s="113">
        <f>'RAB GIK UGM'!F1265</f>
        <v>8250000</v>
      </c>
      <c r="F1277" s="121">
        <v>0.11</v>
      </c>
      <c r="G1277" s="115">
        <f t="shared" si="304"/>
        <v>45787500.000000007</v>
      </c>
      <c r="H1277" s="116">
        <v>1</v>
      </c>
      <c r="I1277" s="117">
        <f t="shared" si="303"/>
        <v>45787500.000000007</v>
      </c>
    </row>
    <row r="1278" spans="1:9" ht="16">
      <c r="A1278" s="118"/>
      <c r="B1278" s="119" t="str">
        <f>'RAB GIK UGM'!C1266</f>
        <v>CB-07 (CABINET 4000x600x1600mm)</v>
      </c>
      <c r="C1278" s="120"/>
      <c r="D1278" s="113">
        <f>'RAB GIK UGM'!E1266</f>
        <v>1</v>
      </c>
      <c r="E1278" s="113">
        <f>'RAB GIK UGM'!F1266</f>
        <v>18074283.76444504</v>
      </c>
      <c r="F1278" s="121">
        <v>0.11</v>
      </c>
      <c r="G1278" s="115">
        <f t="shared" si="304"/>
        <v>20062454.978533998</v>
      </c>
      <c r="H1278" s="116">
        <v>1</v>
      </c>
      <c r="I1278" s="117">
        <f t="shared" si="303"/>
        <v>20062454.978533998</v>
      </c>
    </row>
    <row r="1279" spans="1:9" ht="16">
      <c r="A1279" s="118"/>
      <c r="B1279" s="119" t="str">
        <f>'RAB GIK UGM'!C1267</f>
        <v>CB-09 (CABINET 6000x640x3000mm)</v>
      </c>
      <c r="C1279" s="120"/>
      <c r="D1279" s="113">
        <f>'RAB GIK UGM'!E1267</f>
        <v>4</v>
      </c>
      <c r="E1279" s="113">
        <f>'RAB GIK UGM'!F1267</f>
        <v>27500000</v>
      </c>
      <c r="F1279" s="121">
        <v>0.11</v>
      </c>
      <c r="G1279" s="115">
        <f t="shared" si="304"/>
        <v>122100000.00000001</v>
      </c>
      <c r="H1279" s="116">
        <v>1</v>
      </c>
      <c r="I1279" s="117">
        <f t="shared" si="303"/>
        <v>122100000.00000001</v>
      </c>
    </row>
    <row r="1280" spans="1:9" ht="16">
      <c r="A1280" s="118"/>
      <c r="B1280" s="119" t="str">
        <f>'RAB GIK UGM'!C1268</f>
        <v>CO-LEARNING</v>
      </c>
      <c r="C1280" s="120"/>
      <c r="D1280" s="113">
        <f>'RAB GIK UGM'!E1268</f>
        <v>0</v>
      </c>
      <c r="E1280" s="113">
        <f>'RAB GIK UGM'!F1268</f>
        <v>0</v>
      </c>
      <c r="F1280" s="121"/>
      <c r="G1280" s="115"/>
      <c r="H1280" s="116"/>
      <c r="I1280" s="117">
        <f t="shared" ref="I1280:I1289" si="305">G1280*H1280</f>
        <v>0</v>
      </c>
    </row>
    <row r="1281" spans="1:9" ht="16">
      <c r="A1281" s="118"/>
      <c r="B1281" s="119" t="str">
        <f>'RAB GIK UGM'!C1269</f>
        <v>TB-16 (TABLE 1000x1000x345mm)</v>
      </c>
      <c r="C1281" s="120"/>
      <c r="D1281" s="113">
        <f>'RAB GIK UGM'!E1269</f>
        <v>8</v>
      </c>
      <c r="E1281" s="113">
        <f>'RAB GIK UGM'!F1269</f>
        <v>4675000</v>
      </c>
      <c r="F1281" s="121">
        <v>0.11</v>
      </c>
      <c r="G1281" s="115">
        <f t="shared" ref="G1281:G1289" si="306">D1281*E1281*(1+F1281)</f>
        <v>41514000</v>
      </c>
      <c r="H1281" s="116">
        <v>1</v>
      </c>
      <c r="I1281" s="117">
        <f t="shared" si="305"/>
        <v>41514000</v>
      </c>
    </row>
    <row r="1282" spans="1:9" ht="16">
      <c r="A1282" s="118"/>
      <c r="B1282" s="119" t="str">
        <f>'RAB GIK UGM'!C1270</f>
        <v>SB-06 (SOFA BED 3000x900x1150mm)</v>
      </c>
      <c r="C1282" s="120"/>
      <c r="D1282" s="113">
        <f>'RAB GIK UGM'!E1270</f>
        <v>4</v>
      </c>
      <c r="E1282" s="113">
        <f>'RAB GIK UGM'!F1270</f>
        <v>17050000</v>
      </c>
      <c r="F1282" s="121">
        <v>0.11</v>
      </c>
      <c r="G1282" s="115">
        <f t="shared" si="306"/>
        <v>75702000</v>
      </c>
      <c r="H1282" s="116">
        <v>1</v>
      </c>
      <c r="I1282" s="117">
        <f t="shared" si="305"/>
        <v>75702000</v>
      </c>
    </row>
    <row r="1283" spans="1:9" ht="16">
      <c r="A1283" s="118"/>
      <c r="B1283" s="119" t="str">
        <f>'RAB GIK UGM'!C1271</f>
        <v>SB-07 (SOFA BED 2100x775x430mm)</v>
      </c>
      <c r="C1283" s="120"/>
      <c r="D1283" s="113">
        <f>'RAB GIK UGM'!E1271</f>
        <v>2</v>
      </c>
      <c r="E1283" s="113">
        <f>'RAB GIK UGM'!F1271</f>
        <v>14300000</v>
      </c>
      <c r="F1283" s="121">
        <v>0.11</v>
      </c>
      <c r="G1283" s="115">
        <f t="shared" si="306"/>
        <v>31746000.000000004</v>
      </c>
      <c r="H1283" s="116">
        <v>1</v>
      </c>
      <c r="I1283" s="117">
        <f t="shared" si="305"/>
        <v>31746000.000000004</v>
      </c>
    </row>
    <row r="1284" spans="1:9" ht="16">
      <c r="A1284" s="118"/>
      <c r="B1284" s="119" t="str">
        <f>'RAB GIK UGM'!C1272</f>
        <v>SB-08 (SOFA BED 2100x520x1150mm)</v>
      </c>
      <c r="C1284" s="120"/>
      <c r="D1284" s="113">
        <f>'RAB GIK UGM'!E1272</f>
        <v>2</v>
      </c>
      <c r="E1284" s="113">
        <f>'RAB GIK UGM'!F1272</f>
        <v>15400000</v>
      </c>
      <c r="F1284" s="121">
        <v>0.11</v>
      </c>
      <c r="G1284" s="115">
        <f t="shared" si="306"/>
        <v>34188000</v>
      </c>
      <c r="H1284" s="116">
        <v>1</v>
      </c>
      <c r="I1284" s="117">
        <f t="shared" si="305"/>
        <v>34188000</v>
      </c>
    </row>
    <row r="1285" spans="1:9" ht="16">
      <c r="A1285" s="118"/>
      <c r="B1285" s="119" t="str">
        <f>'RAB GIK UGM'!C1273</f>
        <v>CR-03 (CREDENZA 2800x500x800mm)</v>
      </c>
      <c r="C1285" s="120"/>
      <c r="D1285" s="113">
        <f>'RAB GIK UGM'!E1273</f>
        <v>2</v>
      </c>
      <c r="E1285" s="113">
        <f>'RAB GIK UGM'!F1273</f>
        <v>12100000</v>
      </c>
      <c r="F1285" s="121">
        <v>0.11</v>
      </c>
      <c r="G1285" s="115">
        <f t="shared" si="306"/>
        <v>26862000.000000004</v>
      </c>
      <c r="H1285" s="116">
        <v>1</v>
      </c>
      <c r="I1285" s="117">
        <f t="shared" si="305"/>
        <v>26862000.000000004</v>
      </c>
    </row>
    <row r="1286" spans="1:9" ht="16">
      <c r="A1286" s="118"/>
      <c r="B1286" s="119" t="str">
        <f>'RAB GIK UGM'!C1274</f>
        <v>CB-11 (CABINET 2400x500x1250)</v>
      </c>
      <c r="C1286" s="120"/>
      <c r="D1286" s="113">
        <f>'RAB GIK UGM'!E1274</f>
        <v>1</v>
      </c>
      <c r="E1286" s="113">
        <f>'RAB GIK UGM'!F1274</f>
        <v>10175000</v>
      </c>
      <c r="F1286" s="121">
        <v>0.11</v>
      </c>
      <c r="G1286" s="115">
        <f t="shared" si="306"/>
        <v>11294250.000000002</v>
      </c>
      <c r="H1286" s="116">
        <v>1</v>
      </c>
      <c r="I1286" s="117">
        <f t="shared" si="305"/>
        <v>11294250.000000002</v>
      </c>
    </row>
    <row r="1287" spans="1:9" ht="16">
      <c r="A1287" s="118"/>
      <c r="B1287" s="119" t="str">
        <f>'RAB GIK UGM'!C1275</f>
        <v>CB-12 (CABINET 2800x500x1580mm)</v>
      </c>
      <c r="C1287" s="120"/>
      <c r="D1287" s="113">
        <f>'RAB GIK UGM'!E1275</f>
        <v>4</v>
      </c>
      <c r="E1287" s="113">
        <f>'RAB GIK UGM'!F1275</f>
        <v>12375000</v>
      </c>
      <c r="F1287" s="121">
        <v>0.11</v>
      </c>
      <c r="G1287" s="115">
        <f t="shared" si="306"/>
        <v>54945000.000000007</v>
      </c>
      <c r="H1287" s="116">
        <v>1</v>
      </c>
      <c r="I1287" s="117">
        <f t="shared" si="305"/>
        <v>54945000.000000007</v>
      </c>
    </row>
    <row r="1288" spans="1:9" ht="16">
      <c r="A1288" s="118"/>
      <c r="B1288" s="119" t="str">
        <f>'RAB GIK UGM'!C1276</f>
        <v>CB-13 (CABINET 2500x300xFul height mm)</v>
      </c>
      <c r="C1288" s="120"/>
      <c r="D1288" s="113">
        <f>'RAB GIK UGM'!E1276</f>
        <v>2</v>
      </c>
      <c r="E1288" s="113">
        <f>'RAB GIK UGM'!F1276</f>
        <v>10666148.411717279</v>
      </c>
      <c r="F1288" s="121">
        <v>0.11</v>
      </c>
      <c r="G1288" s="115">
        <f t="shared" si="306"/>
        <v>23678849.47401236</v>
      </c>
      <c r="H1288" s="116">
        <v>1</v>
      </c>
      <c r="I1288" s="117">
        <f t="shared" si="305"/>
        <v>23678849.47401236</v>
      </c>
    </row>
    <row r="1289" spans="1:9" ht="16">
      <c r="A1289" s="118"/>
      <c r="B1289" s="119" t="str">
        <f>'RAB GIK UGM'!C1277</f>
        <v>CB-14 (CABINET 2800x250x3000mm)</v>
      </c>
      <c r="C1289" s="120"/>
      <c r="D1289" s="113">
        <f>'RAB GIK UGM'!E1277</f>
        <v>3</v>
      </c>
      <c r="E1289" s="113">
        <f>'RAB GIK UGM'!F1277</f>
        <v>12000000</v>
      </c>
      <c r="F1289" s="121">
        <v>0.11</v>
      </c>
      <c r="G1289" s="115">
        <f t="shared" si="306"/>
        <v>39960000</v>
      </c>
      <c r="H1289" s="116">
        <v>1</v>
      </c>
      <c r="I1289" s="117">
        <f t="shared" si="305"/>
        <v>39960000</v>
      </c>
    </row>
    <row r="1290" spans="1:9" ht="16">
      <c r="A1290" s="118"/>
      <c r="B1290" s="119" t="str">
        <f>'RAB GIK UGM'!C1278</f>
        <v>AUDITORIUM BESAR</v>
      </c>
      <c r="C1290" s="120"/>
      <c r="D1290" s="113">
        <f>'RAB GIK UGM'!E1278</f>
        <v>0</v>
      </c>
      <c r="E1290" s="113">
        <f>'RAB GIK UGM'!F1278</f>
        <v>0</v>
      </c>
      <c r="F1290" s="121"/>
      <c r="G1290" s="115"/>
      <c r="H1290" s="116"/>
      <c r="I1290" s="117">
        <f t="shared" ref="I1290:I1307" si="307">G1290*H1290</f>
        <v>0</v>
      </c>
    </row>
    <row r="1291" spans="1:9" ht="16">
      <c r="A1291" s="118"/>
      <c r="B1291" s="119" t="str">
        <f>'RAB GIK UGM'!C1279</f>
        <v>TB-01 (TABLE 1200x600x780mm)</v>
      </c>
      <c r="C1291" s="120"/>
      <c r="D1291" s="113">
        <f>'RAB GIK UGM'!E1279</f>
        <v>21</v>
      </c>
      <c r="E1291" s="113">
        <f>'RAB GIK UGM'!F1279</f>
        <v>8300000</v>
      </c>
      <c r="F1291" s="121">
        <v>0.11</v>
      </c>
      <c r="G1291" s="115">
        <f t="shared" ref="G1291:G1307" si="308">D1291*E1291*(1+F1291)</f>
        <v>193473000.00000003</v>
      </c>
      <c r="H1291" s="116">
        <v>1</v>
      </c>
      <c r="I1291" s="117">
        <f t="shared" si="307"/>
        <v>193473000.00000003</v>
      </c>
    </row>
    <row r="1292" spans="1:9" ht="16">
      <c r="A1292" s="118"/>
      <c r="B1292" s="119" t="str">
        <f>'RAB GIK UGM'!C1280</f>
        <v>TB-02 (TABLE 1200x600x780mm)</v>
      </c>
      <c r="C1292" s="120"/>
      <c r="D1292" s="113">
        <f>'RAB GIK UGM'!E1280</f>
        <v>8</v>
      </c>
      <c r="E1292" s="113">
        <f>'RAB GIK UGM'!F1280</f>
        <v>11231999.999999998</v>
      </c>
      <c r="F1292" s="121">
        <v>0.11</v>
      </c>
      <c r="G1292" s="115">
        <f t="shared" si="308"/>
        <v>99740159.999999985</v>
      </c>
      <c r="H1292" s="116">
        <v>1</v>
      </c>
      <c r="I1292" s="117">
        <f t="shared" si="307"/>
        <v>99740159.999999985</v>
      </c>
    </row>
    <row r="1293" spans="1:9" ht="16">
      <c r="A1293" s="118"/>
      <c r="B1293" s="119" t="str">
        <f>'RAB GIK UGM'!C1281</f>
        <v>TB-04 (TABLE 1000x1000x330mm)</v>
      </c>
      <c r="C1293" s="120"/>
      <c r="D1293" s="113">
        <f>'RAB GIK UGM'!E1281</f>
        <v>4</v>
      </c>
      <c r="E1293" s="113">
        <f>'RAB GIK UGM'!F1281</f>
        <v>4675000</v>
      </c>
      <c r="F1293" s="121">
        <v>0.11</v>
      </c>
      <c r="G1293" s="115">
        <f t="shared" si="308"/>
        <v>20757000</v>
      </c>
      <c r="H1293" s="116">
        <v>1</v>
      </c>
      <c r="I1293" s="117">
        <f t="shared" si="307"/>
        <v>20757000</v>
      </c>
    </row>
    <row r="1294" spans="1:9" ht="16">
      <c r="A1294" s="118"/>
      <c r="B1294" s="119" t="str">
        <f>'RAB GIK UGM'!C1282</f>
        <v>TB-06 (TABLE 4170x700mm)</v>
      </c>
      <c r="C1294" s="120"/>
      <c r="D1294" s="113">
        <f>'RAB GIK UGM'!E1282</f>
        <v>2</v>
      </c>
      <c r="E1294" s="113">
        <f>'RAB GIK UGM'!F1282</f>
        <v>21322382.8125</v>
      </c>
      <c r="F1294" s="121">
        <v>0.11</v>
      </c>
      <c r="G1294" s="115">
        <f t="shared" si="308"/>
        <v>47335689.843750007</v>
      </c>
      <c r="H1294" s="116">
        <v>1</v>
      </c>
      <c r="I1294" s="117">
        <f t="shared" si="307"/>
        <v>47335689.843750007</v>
      </c>
    </row>
    <row r="1295" spans="1:9" ht="16">
      <c r="A1295" s="118"/>
      <c r="B1295" s="119" t="str">
        <f>'RAB GIK UGM'!C1283</f>
        <v>TB-07 (TABLE 3800x630mm)</v>
      </c>
      <c r="C1295" s="120"/>
      <c r="D1295" s="113">
        <f>'RAB GIK UGM'!E1283</f>
        <v>1</v>
      </c>
      <c r="E1295" s="113">
        <f>'RAB GIK UGM'!F1283</f>
        <v>20000000</v>
      </c>
      <c r="F1295" s="121">
        <v>0.11</v>
      </c>
      <c r="G1295" s="115">
        <f t="shared" si="308"/>
        <v>22200000.000000004</v>
      </c>
      <c r="H1295" s="116">
        <v>1</v>
      </c>
      <c r="I1295" s="117">
        <f t="shared" si="307"/>
        <v>22200000.000000004</v>
      </c>
    </row>
    <row r="1296" spans="1:9" ht="16">
      <c r="A1296" s="118"/>
      <c r="B1296" s="119" t="str">
        <f>'RAB GIK UGM'!C1284</f>
        <v>TB-08 (TABLE 2370x1800mm)</v>
      </c>
      <c r="C1296" s="120"/>
      <c r="D1296" s="113">
        <f>'RAB GIK UGM'!E1284</f>
        <v>1</v>
      </c>
      <c r="E1296" s="113">
        <f>'RAB GIK UGM'!F1284</f>
        <v>12000000</v>
      </c>
      <c r="F1296" s="121">
        <v>0.11</v>
      </c>
      <c r="G1296" s="115">
        <f t="shared" si="308"/>
        <v>13320000.000000002</v>
      </c>
      <c r="H1296" s="116">
        <v>1</v>
      </c>
      <c r="I1296" s="117">
        <f t="shared" si="307"/>
        <v>13320000.000000002</v>
      </c>
    </row>
    <row r="1297" spans="1:9" ht="16">
      <c r="A1297" s="118"/>
      <c r="B1297" s="119" t="str">
        <f>'RAB GIK UGM'!C1285</f>
        <v>TB-08 (TABLE 2370x1800mm)</v>
      </c>
      <c r="C1297" s="120"/>
      <c r="D1297" s="113">
        <f>'RAB GIK UGM'!E1285</f>
        <v>1</v>
      </c>
      <c r="E1297" s="113">
        <f>'RAB GIK UGM'!F1285</f>
        <v>12000000</v>
      </c>
      <c r="F1297" s="121">
        <v>0.11</v>
      </c>
      <c r="G1297" s="115">
        <f t="shared" si="308"/>
        <v>13320000.000000002</v>
      </c>
      <c r="H1297" s="116">
        <v>1</v>
      </c>
      <c r="I1297" s="117">
        <f t="shared" si="307"/>
        <v>13320000.000000002</v>
      </c>
    </row>
    <row r="1298" spans="1:9" ht="16">
      <c r="A1298" s="118"/>
      <c r="B1298" s="119" t="str">
        <f>'RAB GIK UGM'!C1286</f>
        <v>TB-10 (TABLE 1290x730mm)</v>
      </c>
      <c r="C1298" s="120"/>
      <c r="D1298" s="113">
        <f>'RAB GIK UGM'!E1286</f>
        <v>1</v>
      </c>
      <c r="E1298" s="113">
        <f>'RAB GIK UGM'!F1286</f>
        <v>4585882.8125</v>
      </c>
      <c r="F1298" s="121">
        <v>0.11</v>
      </c>
      <c r="G1298" s="115">
        <f t="shared" si="308"/>
        <v>5090329.921875</v>
      </c>
      <c r="H1298" s="116">
        <v>1</v>
      </c>
      <c r="I1298" s="117">
        <f t="shared" si="307"/>
        <v>5090329.921875</v>
      </c>
    </row>
    <row r="1299" spans="1:9" ht="16">
      <c r="A1299" s="118"/>
      <c r="B1299" s="119" t="str">
        <f>'RAB GIK UGM'!C1287</f>
        <v>TB-11 (TABLE 2370 x 1000mm)</v>
      </c>
      <c r="C1299" s="120"/>
      <c r="D1299" s="113">
        <f>'RAB GIK UGM'!E1287</f>
        <v>1</v>
      </c>
      <c r="E1299" s="113">
        <f>'RAB GIK UGM'!F1287</f>
        <v>5000000</v>
      </c>
      <c r="F1299" s="121">
        <v>0.11</v>
      </c>
      <c r="G1299" s="115">
        <f t="shared" si="308"/>
        <v>5550000.0000000009</v>
      </c>
      <c r="H1299" s="116">
        <v>1</v>
      </c>
      <c r="I1299" s="117">
        <f t="shared" si="307"/>
        <v>5550000.0000000009</v>
      </c>
    </row>
    <row r="1300" spans="1:9" ht="16">
      <c r="A1300" s="118"/>
      <c r="B1300" s="119" t="str">
        <f>'RAB GIK UGM'!C1288</f>
        <v>CB-01 (CABINET 4100x750x400mm)</v>
      </c>
      <c r="C1300" s="120"/>
      <c r="D1300" s="113">
        <f>'RAB GIK UGM'!E1288</f>
        <v>1</v>
      </c>
      <c r="E1300" s="113">
        <f>'RAB GIK UGM'!F1288</f>
        <v>20000000</v>
      </c>
      <c r="F1300" s="121">
        <v>0.11</v>
      </c>
      <c r="G1300" s="115">
        <f t="shared" si="308"/>
        <v>22200000.000000004</v>
      </c>
      <c r="H1300" s="116">
        <v>1</v>
      </c>
      <c r="I1300" s="117">
        <f t="shared" si="307"/>
        <v>22200000.000000004</v>
      </c>
    </row>
    <row r="1301" spans="1:9" ht="16">
      <c r="A1301" s="118"/>
      <c r="B1301" s="119" t="str">
        <f>'RAB GIK UGM'!C1289</f>
        <v>CB-02 (CABINET 630 x 3000mm)</v>
      </c>
      <c r="C1301" s="120"/>
      <c r="D1301" s="113">
        <f>'RAB GIK UGM'!E1289</f>
        <v>2</v>
      </c>
      <c r="E1301" s="113">
        <f>'RAB GIK UGM'!F1289</f>
        <v>5000000</v>
      </c>
      <c r="F1301" s="121">
        <v>0.11</v>
      </c>
      <c r="G1301" s="115">
        <f t="shared" si="308"/>
        <v>11100000.000000002</v>
      </c>
      <c r="H1301" s="116">
        <v>1</v>
      </c>
      <c r="I1301" s="117">
        <f t="shared" si="307"/>
        <v>11100000.000000002</v>
      </c>
    </row>
    <row r="1302" spans="1:9" ht="16">
      <c r="A1302" s="118"/>
      <c r="B1302" s="119" t="str">
        <f>'RAB GIK UGM'!C1290</f>
        <v>CB-03 (CABINET 630 x 8640mm)</v>
      </c>
      <c r="C1302" s="120"/>
      <c r="D1302" s="113">
        <f>'RAB GIK UGM'!E1290</f>
        <v>9</v>
      </c>
      <c r="E1302" s="113">
        <f>'RAB GIK UGM'!F1290</f>
        <v>4500000</v>
      </c>
      <c r="F1302" s="121">
        <v>0.11</v>
      </c>
      <c r="G1302" s="115">
        <f t="shared" si="308"/>
        <v>44955000.000000007</v>
      </c>
      <c r="H1302" s="116">
        <v>1</v>
      </c>
      <c r="I1302" s="117">
        <f t="shared" si="307"/>
        <v>44955000.000000007</v>
      </c>
    </row>
    <row r="1303" spans="1:9" ht="16">
      <c r="A1303" s="118"/>
      <c r="B1303" s="119" t="str">
        <f>'RAB GIK UGM'!C1291</f>
        <v>CB-04 (CABINET 600 x 2300mm)</v>
      </c>
      <c r="C1303" s="120"/>
      <c r="D1303" s="113">
        <f>'RAB GIK UGM'!E1291</f>
        <v>2</v>
      </c>
      <c r="E1303" s="113">
        <f>'RAB GIK UGM'!F1291</f>
        <v>5000000</v>
      </c>
      <c r="F1303" s="121">
        <v>0.11</v>
      </c>
      <c r="G1303" s="115">
        <f t="shared" si="308"/>
        <v>11100000.000000002</v>
      </c>
      <c r="H1303" s="116">
        <v>1</v>
      </c>
      <c r="I1303" s="117">
        <f t="shared" si="307"/>
        <v>11100000.000000002</v>
      </c>
    </row>
    <row r="1304" spans="1:9" ht="16">
      <c r="A1304" s="118"/>
      <c r="B1304" s="119" t="str">
        <f>'RAB GIK UGM'!C1292</f>
        <v>CB-05 (CABINET 600x2950mm)</v>
      </c>
      <c r="C1304" s="120"/>
      <c r="D1304" s="113">
        <f>'RAB GIK UGM'!E1292</f>
        <v>1</v>
      </c>
      <c r="E1304" s="113">
        <f>'RAB GIK UGM'!F1292</f>
        <v>5000000</v>
      </c>
      <c r="F1304" s="121">
        <v>0.11</v>
      </c>
      <c r="G1304" s="115">
        <f t="shared" si="308"/>
        <v>5550000.0000000009</v>
      </c>
      <c r="H1304" s="116">
        <v>1</v>
      </c>
      <c r="I1304" s="117">
        <f t="shared" si="307"/>
        <v>5550000.0000000009</v>
      </c>
    </row>
    <row r="1305" spans="1:9" ht="16">
      <c r="A1305" s="118"/>
      <c r="B1305" s="119" t="str">
        <f>'RAB GIK UGM'!C1293</f>
        <v>CR-01 (CREDENZA 2880x600x400mm)</v>
      </c>
      <c r="C1305" s="120"/>
      <c r="D1305" s="113">
        <f>'RAB GIK UGM'!E1293</f>
        <v>1</v>
      </c>
      <c r="E1305" s="113">
        <f>'RAB GIK UGM'!F1293</f>
        <v>12500000</v>
      </c>
      <c r="F1305" s="121">
        <v>0.11</v>
      </c>
      <c r="G1305" s="115">
        <f t="shared" si="308"/>
        <v>13875000.000000002</v>
      </c>
      <c r="H1305" s="116">
        <v>1</v>
      </c>
      <c r="I1305" s="117">
        <f t="shared" si="307"/>
        <v>13875000.000000002</v>
      </c>
    </row>
    <row r="1306" spans="1:9" ht="16">
      <c r="A1306" s="118"/>
      <c r="B1306" s="119" t="str">
        <f>'RAB GIK UGM'!C1294</f>
        <v>LC-01 (LOCKER 500x500mm)</v>
      </c>
      <c r="C1306" s="120"/>
      <c r="D1306" s="113">
        <f>'RAB GIK UGM'!E1294</f>
        <v>35</v>
      </c>
      <c r="E1306" s="113">
        <f>'RAB GIK UGM'!F1294</f>
        <v>2250000</v>
      </c>
      <c r="F1306" s="121">
        <v>0.11</v>
      </c>
      <c r="G1306" s="115">
        <f t="shared" si="308"/>
        <v>87412500.000000015</v>
      </c>
      <c r="H1306" s="116">
        <v>1</v>
      </c>
      <c r="I1306" s="117">
        <f t="shared" si="307"/>
        <v>87412500.000000015</v>
      </c>
    </row>
    <row r="1307" spans="1:9" ht="16">
      <c r="A1307" s="118"/>
      <c r="B1307" s="119" t="str">
        <f>'RAB GIK UGM'!C1295</f>
        <v>CH-21 (AUDITORIUM CHAIR)</v>
      </c>
      <c r="C1307" s="120"/>
      <c r="D1307" s="113">
        <f>'RAB GIK UGM'!E1295</f>
        <v>1055</v>
      </c>
      <c r="E1307" s="113">
        <f>'RAB GIK UGM'!F1295</f>
        <v>4800000</v>
      </c>
      <c r="F1307" s="121">
        <v>0.11</v>
      </c>
      <c r="G1307" s="115">
        <f t="shared" si="308"/>
        <v>5621040000.000001</v>
      </c>
      <c r="H1307" s="116">
        <v>1</v>
      </c>
      <c r="I1307" s="117">
        <f t="shared" si="307"/>
        <v>5621040000.000001</v>
      </c>
    </row>
    <row r="1308" spans="1:9" ht="16">
      <c r="A1308" s="118"/>
      <c r="B1308" s="119" t="str">
        <f>'RAB GIK UGM'!C1296</f>
        <v>AUDITORIUM KECIL</v>
      </c>
      <c r="C1308" s="120"/>
      <c r="D1308" s="113">
        <f>'RAB GIK UGM'!E1296</f>
        <v>0</v>
      </c>
      <c r="E1308" s="113">
        <f>'RAB GIK UGM'!F1296</f>
        <v>0</v>
      </c>
      <c r="F1308" s="121"/>
      <c r="G1308" s="115"/>
      <c r="H1308" s="116"/>
      <c r="I1308" s="117">
        <f t="shared" ref="I1308:I1311" si="309">G1308*H1308</f>
        <v>0</v>
      </c>
    </row>
    <row r="1309" spans="1:9" ht="16">
      <c r="A1309" s="118"/>
      <c r="B1309" s="119" t="str">
        <f>'RAB GIK UGM'!C1297</f>
        <v>CH-21 (AUDITORIUM CHAIR)</v>
      </c>
      <c r="C1309" s="120"/>
      <c r="D1309" s="113">
        <f>'RAB GIK UGM'!E1297</f>
        <v>212</v>
      </c>
      <c r="E1309" s="113">
        <f>'RAB GIK UGM'!F1297</f>
        <v>4800000</v>
      </c>
      <c r="F1309" s="121">
        <v>0.11</v>
      </c>
      <c r="G1309" s="115">
        <f t="shared" ref="G1309:G1311" si="310">D1309*E1309*(1+F1309)</f>
        <v>1129536000</v>
      </c>
      <c r="H1309" s="116">
        <v>1</v>
      </c>
      <c r="I1309" s="117">
        <f t="shared" si="309"/>
        <v>1129536000</v>
      </c>
    </row>
    <row r="1310" spans="1:9" ht="16">
      <c r="A1310" s="118"/>
      <c r="B1310" s="119" t="str">
        <f>'RAB GIK UGM'!C1298</f>
        <v>SPORT HALL</v>
      </c>
      <c r="C1310" s="120"/>
      <c r="D1310" s="113">
        <f>'RAB GIK UGM'!E1298</f>
        <v>0</v>
      </c>
      <c r="E1310" s="113">
        <f>'RAB GIK UGM'!F1298</f>
        <v>0</v>
      </c>
      <c r="F1310" s="121"/>
      <c r="G1310" s="115"/>
      <c r="H1310" s="116"/>
      <c r="I1310" s="117">
        <f t="shared" si="309"/>
        <v>0</v>
      </c>
    </row>
    <row r="1311" spans="1:9" ht="16">
      <c r="A1311" s="118"/>
      <c r="B1311" s="119" t="str">
        <f>'RAB GIK UGM'!C1299</f>
        <v>Kursi sport hall</v>
      </c>
      <c r="C1311" s="120"/>
      <c r="D1311" s="113">
        <f>'RAB GIK UGM'!E1299</f>
        <v>618</v>
      </c>
      <c r="E1311" s="113">
        <f>'RAB GIK UGM'!F1299</f>
        <v>3500000</v>
      </c>
      <c r="F1311" s="121">
        <v>0.11</v>
      </c>
      <c r="G1311" s="115">
        <f t="shared" si="310"/>
        <v>2400930000</v>
      </c>
      <c r="H1311" s="116">
        <v>1</v>
      </c>
      <c r="I1311" s="117">
        <f t="shared" si="309"/>
        <v>2400930000</v>
      </c>
    </row>
    <row r="1312" spans="1:9" ht="16">
      <c r="A1312" s="118"/>
      <c r="B1312" s="119"/>
      <c r="C1312" s="122"/>
      <c r="D1312" s="113"/>
      <c r="E1312" s="115"/>
      <c r="F1312" s="121"/>
      <c r="G1312" s="115"/>
      <c r="H1312" s="116"/>
      <c r="I1312" s="117"/>
    </row>
    <row r="1313" spans="1:13" s="1310" customFormat="1">
      <c r="A1313" s="1328"/>
      <c r="B1313" s="1318" t="s">
        <v>103</v>
      </c>
      <c r="C1313" s="1318" t="str">
        <f>B258</f>
        <v>PEKERJAAN ELEKTRIKAL DAN ELEKTRONIKA</v>
      </c>
      <c r="D1313" s="1319"/>
      <c r="E1313" s="1320"/>
      <c r="F1313" s="1320"/>
      <c r="G1313" s="1320">
        <f>SUM(G260:G1312)</f>
        <v>124859385837.32828</v>
      </c>
      <c r="H1313" s="1513">
        <f>I1313/G1313</f>
        <v>0.98904515800252268</v>
      </c>
      <c r="I1313" s="1321">
        <f>SUM(I260:I1312)</f>
        <v>123491570993.57829</v>
      </c>
    </row>
    <row r="1314" spans="1:13">
      <c r="A1314" s="131"/>
      <c r="B1314" s="141"/>
      <c r="C1314" s="142"/>
      <c r="D1314" s="143"/>
      <c r="E1314" s="144"/>
      <c r="F1314" s="144"/>
      <c r="G1314" s="144"/>
      <c r="H1314" s="145"/>
      <c r="I1314" s="146"/>
    </row>
    <row r="1315" spans="1:13">
      <c r="A1315" s="147"/>
      <c r="B1315" s="148"/>
      <c r="C1315" s="149"/>
      <c r="D1315" s="150"/>
      <c r="E1315" s="151"/>
      <c r="F1315" s="151"/>
      <c r="G1315" s="151"/>
      <c r="H1315" s="151"/>
      <c r="I1315" s="152"/>
    </row>
    <row r="1316" spans="1:13" s="1310" customFormat="1">
      <c r="A1316" s="1322"/>
      <c r="B1316" s="1323" t="s">
        <v>104</v>
      </c>
      <c r="C1316" s="1318"/>
      <c r="D1316" s="1319"/>
      <c r="E1316" s="1324"/>
      <c r="F1316" s="1324"/>
      <c r="G1316" s="1325">
        <f>SUBTOTAL(9,G24,G96,G150,G257,G1313)</f>
        <v>158942074230.00186</v>
      </c>
      <c r="H1316" s="1513">
        <f>I1316/G1316</f>
        <v>0.99139425573513873</v>
      </c>
      <c r="I1316" s="1321">
        <f>SUBTOTAL(9,I24,I96,I150,I257,I1313)</f>
        <v>157574259386.25186</v>
      </c>
      <c r="K1316" s="1326"/>
      <c r="L1316" s="1327"/>
      <c r="M1316" s="1327"/>
    </row>
    <row r="1317" spans="1:13" ht="13.5" thickBot="1">
      <c r="A1317" s="153"/>
      <c r="B1317" s="154"/>
      <c r="C1317" s="155"/>
      <c r="D1317" s="156"/>
      <c r="E1317" s="157"/>
      <c r="F1317" s="157"/>
      <c r="G1317" s="157"/>
      <c r="H1317" s="157"/>
      <c r="I1317" s="158"/>
    </row>
    <row r="1319" spans="1:13">
      <c r="A1319" s="92" t="s">
        <v>105</v>
      </c>
    </row>
    <row r="1321" spans="1:13">
      <c r="I1321" s="160"/>
    </row>
    <row r="1322" spans="1:13">
      <c r="G1322" s="161"/>
    </row>
    <row r="1323" spans="1:13">
      <c r="G1323" s="163">
        <f>'REKAP Tot'!E21</f>
        <v>158942074230.00183</v>
      </c>
    </row>
    <row r="1324" spans="1:13">
      <c r="I1324" s="162"/>
    </row>
    <row r="1325" spans="1:13">
      <c r="I1325" s="162"/>
    </row>
    <row r="1327" spans="1:13">
      <c r="I1327" s="163"/>
    </row>
    <row r="1796" spans="7:11">
      <c r="K1796" s="163">
        <f>G1316-K1316</f>
        <v>158942074230.00186</v>
      </c>
    </row>
    <row r="1799" spans="7:11">
      <c r="G1799" s="984" t="s">
        <v>143</v>
      </c>
    </row>
  </sheetData>
  <mergeCells count="2">
    <mergeCell ref="B14:C14"/>
    <mergeCell ref="B15:C15"/>
  </mergeCells>
  <printOptions horizontalCentered="1"/>
  <pageMargins left="0.2" right="0.2" top="1.5" bottom="0.25" header="0.3" footer="0.3"/>
  <pageSetup scale="60"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AB64E-7A7C-4BEA-8D72-50F29764D929}">
  <sheetPr>
    <tabColor rgb="FFFFFF00"/>
  </sheetPr>
  <dimension ref="A1:K34"/>
  <sheetViews>
    <sheetView view="pageBreakPreview" zoomScale="60" zoomScaleNormal="100" workbookViewId="0">
      <selection activeCell="P23" sqref="P23"/>
    </sheetView>
  </sheetViews>
  <sheetFormatPr defaultRowHeight="13"/>
  <cols>
    <col min="1" max="1" width="8" style="81" customWidth="1"/>
    <col min="2" max="2" width="18.296875" style="81" customWidth="1"/>
    <col min="3" max="3" width="11.296875" style="81" customWidth="1"/>
    <col min="4" max="5" width="22.296875" style="81" customWidth="1"/>
    <col min="6" max="6" width="14.19921875" style="81" customWidth="1"/>
    <col min="7" max="7" width="9.296875" style="209" customWidth="1"/>
    <col min="8" max="8" width="11" style="209" customWidth="1"/>
    <col min="9" max="9" width="20.69921875" style="81" customWidth="1"/>
    <col min="10" max="10" width="15.69921875" style="81" customWidth="1"/>
    <col min="11" max="11" width="5.59765625" style="81" customWidth="1"/>
    <col min="12" max="16384" width="8.796875" style="81"/>
  </cols>
  <sheetData>
    <row r="1" spans="1:11" s="164" customFormat="1" ht="18.5">
      <c r="A1" s="1618" t="s">
        <v>106</v>
      </c>
      <c r="B1" s="1618"/>
      <c r="C1" s="1618"/>
      <c r="D1" s="1618"/>
      <c r="E1" s="1618"/>
      <c r="F1" s="1618"/>
      <c r="G1" s="1618"/>
      <c r="H1" s="1618"/>
      <c r="I1" s="1618"/>
      <c r="J1" s="1618"/>
      <c r="K1" s="1618"/>
    </row>
    <row r="2" spans="1:11" s="164" customFormat="1">
      <c r="A2" s="165" t="str">
        <f>TKDN!A7</f>
        <v>NAMA PENYEDIA</v>
      </c>
      <c r="B2" s="165"/>
      <c r="C2" s="165" t="str">
        <f>TKDN!C7</f>
        <v>: PT. SINAR CERAH SEMPURNA</v>
      </c>
      <c r="D2" s="165"/>
      <c r="E2" s="165"/>
      <c r="G2" s="166"/>
      <c r="H2" s="166"/>
      <c r="I2" s="167"/>
      <c r="J2" s="167"/>
      <c r="K2" s="167"/>
    </row>
    <row r="3" spans="1:11" s="164" customFormat="1">
      <c r="A3" s="165" t="str">
        <f>TKDN!A9</f>
        <v>Lokasi</v>
      </c>
      <c r="B3" s="165"/>
      <c r="C3" s="165" t="str">
        <f>TKDN!C9</f>
        <v>: Jl. Pancasila No. 1, Blimbing Sari, Caturtunggal, Kec. Depok, Kabupaten Sleman, Daerah Istimewa Yogyakarta</v>
      </c>
      <c r="D3" s="165"/>
      <c r="E3" s="165"/>
      <c r="G3" s="166"/>
      <c r="H3" s="166"/>
      <c r="I3" s="167"/>
      <c r="J3" s="167"/>
      <c r="K3" s="167"/>
    </row>
    <row r="4" spans="1:11" s="164" customFormat="1">
      <c r="A4" s="165" t="str">
        <f>TKDN!A10</f>
        <v>Sumber Dana</v>
      </c>
      <c r="B4" s="165"/>
      <c r="C4" s="165" t="str">
        <f>TKDN!C10</f>
        <v>: APBN</v>
      </c>
      <c r="D4" s="165"/>
      <c r="E4" s="165"/>
      <c r="G4" s="166"/>
      <c r="H4" s="166"/>
      <c r="I4" s="167"/>
      <c r="J4" s="167"/>
      <c r="K4" s="167"/>
    </row>
    <row r="5" spans="1:11" s="164" customFormat="1">
      <c r="A5" s="165" t="str">
        <f>TKDN!A11</f>
        <v>Tahun Anggaran</v>
      </c>
      <c r="B5" s="165"/>
      <c r="C5" s="165" t="str">
        <f>TKDN!C11</f>
        <v>: Tahun Jamak (MYC) 2025 - 2026</v>
      </c>
      <c r="D5" s="165"/>
      <c r="E5" s="165"/>
      <c r="G5" s="166"/>
      <c r="H5" s="166"/>
      <c r="I5" s="167"/>
      <c r="J5" s="167"/>
      <c r="K5" s="167"/>
    </row>
    <row r="6" spans="1:11" ht="13.5" thickBot="1">
      <c r="A6" s="168"/>
      <c r="B6" s="168"/>
      <c r="C6" s="168"/>
      <c r="D6" s="168"/>
      <c r="E6" s="168"/>
      <c r="F6" s="168"/>
      <c r="G6" s="169"/>
      <c r="H6" s="169"/>
      <c r="I6" s="168"/>
      <c r="J6" s="168"/>
      <c r="K6" s="168"/>
    </row>
    <row r="7" spans="1:11" s="164" customFormat="1" ht="22.5" customHeight="1">
      <c r="A7" s="170" t="s">
        <v>107</v>
      </c>
      <c r="B7" s="1619" t="s">
        <v>108</v>
      </c>
      <c r="C7" s="1620"/>
      <c r="D7" s="1620"/>
      <c r="E7" s="1621"/>
      <c r="F7" s="171" t="s">
        <v>109</v>
      </c>
      <c r="G7" s="171" t="s">
        <v>28</v>
      </c>
      <c r="H7" s="171" t="s">
        <v>110</v>
      </c>
      <c r="I7" s="171" t="s">
        <v>111</v>
      </c>
      <c r="J7" s="172" t="s">
        <v>112</v>
      </c>
    </row>
    <row r="8" spans="1:11" ht="14.5">
      <c r="A8" s="173"/>
      <c r="B8" s="174"/>
      <c r="C8" s="175"/>
      <c r="D8" s="175"/>
      <c r="E8" s="176"/>
      <c r="F8" s="177"/>
      <c r="G8" s="178"/>
      <c r="H8" s="178"/>
      <c r="I8" s="179"/>
      <c r="J8" s="180"/>
    </row>
    <row r="9" spans="1:11" ht="14.5">
      <c r="A9" s="1421"/>
      <c r="B9" s="1422"/>
      <c r="C9" s="1423"/>
      <c r="D9" s="1423"/>
      <c r="E9" s="1423"/>
      <c r="F9" s="1424"/>
      <c r="G9" s="1425"/>
      <c r="H9" s="1425"/>
      <c r="I9" s="1426"/>
      <c r="J9" s="1427"/>
    </row>
    <row r="10" spans="1:11" ht="14.5">
      <c r="A10" s="1431">
        <v>1</v>
      </c>
      <c r="B10" s="1430" t="str">
        <f>TKDN!B295</f>
        <v>INSTALASI GENSET</v>
      </c>
      <c r="C10" s="1423"/>
      <c r="D10" s="1423"/>
      <c r="E10" s="1423"/>
      <c r="F10" s="1424"/>
      <c r="G10" s="1425"/>
      <c r="H10" s="1425"/>
      <c r="I10" s="1426"/>
      <c r="J10" s="1427"/>
    </row>
    <row r="11" spans="1:11" ht="14.5">
      <c r="A11" s="1421"/>
      <c r="B11" s="1422" t="str">
        <f>TKDN!B296</f>
        <v>Pengadaan Genset</v>
      </c>
      <c r="C11" s="1423"/>
      <c r="D11" s="1423"/>
      <c r="E11" s="1423"/>
      <c r="F11" s="1424"/>
      <c r="G11" s="1425"/>
      <c r="H11" s="1425"/>
      <c r="I11" s="1426"/>
      <c r="J11" s="1427"/>
    </row>
    <row r="12" spans="1:11" ht="14.5">
      <c r="A12" s="1421"/>
      <c r="B12" s="1422" t="str">
        <f>TKDN!B297</f>
        <v>Pengadaan &amp; pemasangan Genset kap. 2500 Kva prime tipe Open (built up)</v>
      </c>
      <c r="C12" s="1423"/>
      <c r="D12" s="1423"/>
      <c r="E12" s="1423"/>
      <c r="F12" s="1424"/>
      <c r="G12" s="1428" t="s">
        <v>4</v>
      </c>
      <c r="H12" s="1425">
        <f>TKDN!D297</f>
        <v>1</v>
      </c>
      <c r="I12" s="1426">
        <f>TKDN!E297</f>
        <v>7437500000</v>
      </c>
      <c r="J12" s="1429" t="s">
        <v>4532</v>
      </c>
    </row>
    <row r="13" spans="1:11" ht="14.5">
      <c r="A13" s="1421"/>
      <c r="B13" s="1422"/>
      <c r="C13" s="1423"/>
      <c r="D13" s="1423"/>
      <c r="E13" s="1423"/>
      <c r="F13" s="1424"/>
      <c r="G13" s="1425"/>
      <c r="H13" s="1425"/>
      <c r="I13" s="1426"/>
      <c r="J13" s="1427"/>
    </row>
    <row r="14" spans="1:11" ht="14.5">
      <c r="A14" s="1421"/>
      <c r="B14" s="1422"/>
      <c r="C14" s="1423"/>
      <c r="D14" s="1423"/>
      <c r="E14" s="1423"/>
      <c r="F14" s="1424"/>
      <c r="G14" s="1425"/>
      <c r="H14" s="1425"/>
      <c r="I14" s="1426"/>
      <c r="J14" s="1427"/>
    </row>
    <row r="15" spans="1:11" s="164" customFormat="1">
      <c r="A15" s="181">
        <v>2</v>
      </c>
      <c r="B15" s="182" t="str">
        <f>TKDN!B1037</f>
        <v>PENGADAAN LIFT</v>
      </c>
      <c r="C15" s="183"/>
      <c r="D15" s="183"/>
      <c r="E15" s="183"/>
      <c r="F15" s="184"/>
      <c r="G15" s="185"/>
      <c r="H15" s="185"/>
      <c r="I15" s="186"/>
      <c r="J15" s="187"/>
    </row>
    <row r="16" spans="1:11" s="164" customFormat="1">
      <c r="A16" s="181"/>
      <c r="B16" s="182" t="str">
        <f>TKDN!B1038</f>
        <v>Zona A</v>
      </c>
      <c r="C16" s="183"/>
      <c r="D16" s="183"/>
      <c r="E16" s="183"/>
      <c r="F16" s="1420"/>
      <c r="G16" s="185"/>
      <c r="H16" s="185"/>
      <c r="I16" s="186"/>
      <c r="J16" s="187"/>
    </row>
    <row r="17" spans="1:10" s="164" customFormat="1">
      <c r="A17" s="181"/>
      <c r="B17" s="1432" t="str">
        <f>TKDN!B1039</f>
        <v>Lift TKDN Kapasitas 1350 kg 2 Lantai</v>
      </c>
      <c r="C17" s="183"/>
      <c r="D17" s="183"/>
      <c r="E17" s="183"/>
      <c r="F17" s="1420"/>
      <c r="G17" s="1433" t="s">
        <v>4</v>
      </c>
      <c r="H17" s="1433">
        <f>TKDN!D1039</f>
        <v>1</v>
      </c>
      <c r="I17" s="1434">
        <f>TKDN!E1039</f>
        <v>737500000</v>
      </c>
      <c r="J17" s="1435" t="s">
        <v>4531</v>
      </c>
    </row>
    <row r="18" spans="1:10" s="164" customFormat="1">
      <c r="A18" s="181"/>
      <c r="B18" s="182" t="str">
        <f>TKDN!B1048</f>
        <v>Zona C</v>
      </c>
      <c r="C18" s="183"/>
      <c r="D18" s="183"/>
      <c r="E18" s="183"/>
      <c r="F18" s="1420"/>
      <c r="G18" s="1433"/>
      <c r="H18" s="1433"/>
      <c r="I18" s="1434"/>
      <c r="J18" s="1435"/>
    </row>
    <row r="19" spans="1:10" s="164" customFormat="1">
      <c r="A19" s="181"/>
      <c r="B19" s="1432" t="str">
        <f>TKDN!B1049</f>
        <v>Lift TKDN Kapasitas 1350 kg 2 Lantai</v>
      </c>
      <c r="C19" s="183"/>
      <c r="D19" s="183"/>
      <c r="E19" s="183"/>
      <c r="F19" s="1420"/>
      <c r="G19" s="1433" t="s">
        <v>4</v>
      </c>
      <c r="H19" s="1433">
        <f>TKDN!D1049</f>
        <v>1</v>
      </c>
      <c r="I19" s="1434">
        <f>TKDN!E1049</f>
        <v>737500000</v>
      </c>
      <c r="J19" s="1435" t="s">
        <v>4531</v>
      </c>
    </row>
    <row r="20" spans="1:10" s="164" customFormat="1">
      <c r="A20" s="181"/>
      <c r="B20" s="182" t="str">
        <f>TKDN!B1058</f>
        <v>Zona D</v>
      </c>
      <c r="C20" s="183"/>
      <c r="D20" s="183"/>
      <c r="E20" s="183"/>
      <c r="F20" s="1420"/>
      <c r="G20" s="1433"/>
      <c r="H20" s="1433"/>
      <c r="I20" s="1434"/>
      <c r="J20" s="1435"/>
    </row>
    <row r="21" spans="1:10" s="164" customFormat="1">
      <c r="A21" s="181"/>
      <c r="B21" s="1432" t="str">
        <f>TKDN!B1059</f>
        <v>Lift TKDN Kapasitas 1350 kg 3 Lantai</v>
      </c>
      <c r="C21" s="183"/>
      <c r="D21" s="183"/>
      <c r="E21" s="183"/>
      <c r="F21" s="1420"/>
      <c r="G21" s="1433" t="str">
        <f>G19</f>
        <v>unit</v>
      </c>
      <c r="H21" s="1433">
        <f>TKDN!D1059</f>
        <v>1</v>
      </c>
      <c r="I21" s="1434">
        <f>TKDN!E1059</f>
        <v>775000000</v>
      </c>
      <c r="J21" s="1435" t="s">
        <v>4531</v>
      </c>
    </row>
    <row r="22" spans="1:10" s="164" customFormat="1">
      <c r="A22" s="181"/>
      <c r="B22" s="182" t="str">
        <f>TKDN!B1068</f>
        <v>Zona D</v>
      </c>
      <c r="C22" s="183"/>
      <c r="D22" s="183"/>
      <c r="E22" s="183"/>
      <c r="F22" s="1420"/>
      <c r="G22" s="1433"/>
      <c r="H22" s="1433"/>
      <c r="I22" s="1434"/>
      <c r="J22" s="1435"/>
    </row>
    <row r="23" spans="1:10" s="164" customFormat="1">
      <c r="A23" s="181"/>
      <c r="B23" s="1432" t="str">
        <f>TKDN!B1069</f>
        <v>Lift TKDN Kapasitas 1350 kg 2 Lantai</v>
      </c>
      <c r="C23" s="183"/>
      <c r="D23" s="183"/>
      <c r="E23" s="183"/>
      <c r="F23" s="1420"/>
      <c r="G23" s="1433" t="str">
        <f>G21</f>
        <v>unit</v>
      </c>
      <c r="H23" s="1433">
        <f>TKDN!D1069</f>
        <v>1</v>
      </c>
      <c r="I23" s="1434">
        <f>TKDN!E1069</f>
        <v>737500000</v>
      </c>
      <c r="J23" s="1435" t="s">
        <v>4531</v>
      </c>
    </row>
    <row r="24" spans="1:10" s="164" customFormat="1">
      <c r="A24" s="181"/>
      <c r="B24" s="182" t="str">
        <f>TKDN!B1078</f>
        <v>Zona F</v>
      </c>
      <c r="C24" s="183"/>
      <c r="D24" s="183"/>
      <c r="E24" s="183"/>
      <c r="F24" s="1420"/>
      <c r="G24" s="1433"/>
      <c r="H24" s="1433"/>
      <c r="I24" s="1434"/>
      <c r="J24" s="1435"/>
    </row>
    <row r="25" spans="1:10" s="164" customFormat="1">
      <c r="A25" s="181"/>
      <c r="B25" s="1432" t="str">
        <f>TKDN!B1079</f>
        <v>Lift TKDN Kapasitas 1350 kg 3 Lantai</v>
      </c>
      <c r="C25" s="183"/>
      <c r="D25" s="183"/>
      <c r="E25" s="183"/>
      <c r="F25" s="1420"/>
      <c r="G25" s="1433" t="str">
        <f>G23</f>
        <v>unit</v>
      </c>
      <c r="H25" s="1433">
        <f>TKDN!D1079</f>
        <v>1</v>
      </c>
      <c r="I25" s="1434">
        <f>TKDN!E1079</f>
        <v>775000000</v>
      </c>
      <c r="J25" s="1435" t="s">
        <v>4531</v>
      </c>
    </row>
    <row r="26" spans="1:10" s="164" customFormat="1">
      <c r="A26" s="181"/>
      <c r="B26" s="182" t="str">
        <f>TKDN!B1088</f>
        <v>Zona Eks BNI</v>
      </c>
      <c r="C26" s="183"/>
      <c r="D26" s="183"/>
      <c r="E26" s="183"/>
      <c r="F26" s="1420"/>
      <c r="G26" s="1433"/>
      <c r="H26" s="1433"/>
      <c r="I26" s="1434"/>
      <c r="J26" s="1435"/>
    </row>
    <row r="27" spans="1:10" s="164" customFormat="1">
      <c r="A27" s="181"/>
      <c r="B27" s="1432" t="str">
        <f>TKDN!B1089</f>
        <v>Lift TKDN Kapasitas 1600 kg 3 Lantai</v>
      </c>
      <c r="C27" s="183"/>
      <c r="D27" s="183"/>
      <c r="E27" s="183"/>
      <c r="F27" s="1420"/>
      <c r="G27" s="1433" t="str">
        <f>G25</f>
        <v>unit</v>
      </c>
      <c r="H27" s="1433">
        <f>TKDN!D1089</f>
        <v>1</v>
      </c>
      <c r="I27" s="1434">
        <f>TKDN!E1089</f>
        <v>862500000</v>
      </c>
      <c r="J27" s="1435" t="s">
        <v>4531</v>
      </c>
    </row>
    <row r="28" spans="1:10" s="164" customFormat="1">
      <c r="A28" s="181"/>
      <c r="B28" s="182"/>
      <c r="C28" s="183"/>
      <c r="D28" s="183"/>
      <c r="E28" s="183"/>
      <c r="F28" s="1420"/>
      <c r="G28" s="185"/>
      <c r="H28" s="185"/>
      <c r="I28" s="186"/>
      <c r="J28" s="187"/>
    </row>
    <row r="29" spans="1:10" ht="14.5">
      <c r="A29" s="190"/>
      <c r="B29" s="188"/>
      <c r="C29" s="189"/>
      <c r="D29" s="189"/>
      <c r="E29" s="189"/>
      <c r="F29" s="194"/>
      <c r="G29" s="191"/>
      <c r="H29" s="191"/>
      <c r="I29" s="192"/>
      <c r="J29" s="193"/>
    </row>
    <row r="30" spans="1:10" ht="14.5">
      <c r="A30" s="195"/>
      <c r="B30" s="188"/>
      <c r="C30" s="189"/>
      <c r="D30" s="189"/>
      <c r="E30" s="196"/>
      <c r="F30" s="194"/>
      <c r="G30" s="191"/>
      <c r="H30" s="191"/>
      <c r="I30" s="192"/>
      <c r="J30" s="197"/>
    </row>
    <row r="31" spans="1:10" ht="14.5">
      <c r="A31" s="198"/>
      <c r="B31" s="199"/>
      <c r="C31" s="200"/>
      <c r="D31" s="200"/>
      <c r="E31" s="201"/>
      <c r="F31" s="202"/>
      <c r="G31" s="203"/>
      <c r="H31" s="204"/>
      <c r="I31" s="205"/>
      <c r="J31" s="206"/>
    </row>
    <row r="32" spans="1:10" ht="15" thickBot="1">
      <c r="A32" s="1622" t="s">
        <v>113</v>
      </c>
      <c r="B32" s="1623"/>
      <c r="C32" s="1623"/>
      <c r="D32" s="1623"/>
      <c r="E32" s="1623"/>
      <c r="F32" s="1623"/>
      <c r="G32" s="1623"/>
      <c r="H32" s="1623"/>
      <c r="I32" s="207">
        <f>SUM(I29:I31)</f>
        <v>0</v>
      </c>
      <c r="J32" s="208"/>
    </row>
    <row r="33" spans="1:11">
      <c r="A33" s="1624"/>
      <c r="B33" s="1624"/>
      <c r="C33" s="1624"/>
      <c r="D33" s="1624"/>
      <c r="E33" s="1624"/>
      <c r="F33" s="1624"/>
      <c r="G33" s="1624"/>
      <c r="H33" s="1624"/>
      <c r="I33" s="1624"/>
      <c r="J33" s="1624"/>
      <c r="K33" s="1624"/>
    </row>
    <row r="34" spans="1:11">
      <c r="A34" s="1617" t="s">
        <v>114</v>
      </c>
      <c r="B34" s="1617"/>
      <c r="C34" s="1617"/>
      <c r="D34" s="1617"/>
      <c r="E34" s="1617"/>
      <c r="F34" s="1617"/>
      <c r="G34" s="1617"/>
      <c r="H34" s="1617"/>
      <c r="I34" s="1617"/>
      <c r="J34" s="1617"/>
      <c r="K34" s="1617"/>
    </row>
  </sheetData>
  <mergeCells count="5">
    <mergeCell ref="A34:K34"/>
    <mergeCell ref="A1:K1"/>
    <mergeCell ref="B7:E7"/>
    <mergeCell ref="A32:H32"/>
    <mergeCell ref="A33:K33"/>
  </mergeCells>
  <printOptions horizontalCentered="1"/>
  <pageMargins left="0.25" right="0.2" top="1.5" bottom="0.25" header="0.3" footer="0.3"/>
  <pageSetup paperSize="9" scale="70" orientation="portrait" r:id="rId1"/>
  <colBreaks count="1" manualBreakCount="1">
    <brk id="10" max="24"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74A18-CA83-42BB-BACB-2062F0C6CB6E}">
  <dimension ref="A1:L8000"/>
  <sheetViews>
    <sheetView workbookViewId="0">
      <selection activeCell="L16" sqref="L16"/>
    </sheetView>
  </sheetViews>
  <sheetFormatPr defaultRowHeight="14.5"/>
  <cols>
    <col min="1" max="1" width="20.69921875" style="1499" customWidth="1"/>
    <col min="2" max="2" width="8.59765625" style="1499" customWidth="1"/>
    <col min="3" max="3" width="9.296875" style="1499" customWidth="1"/>
    <col min="4" max="4" width="9.296875" style="1501" customWidth="1"/>
    <col min="5" max="5" width="17.59765625" style="1501" customWidth="1"/>
    <col min="6" max="6" width="21.3984375" style="1499" customWidth="1"/>
    <col min="7" max="7" width="10.69921875" style="1499" customWidth="1"/>
    <col min="8" max="8" width="15.8984375" style="1499" customWidth="1"/>
    <col min="9" max="9" width="20.296875" style="1499" customWidth="1"/>
    <col min="10" max="10" width="14" style="1499" customWidth="1"/>
    <col min="11" max="11" width="8.296875" style="1499" customWidth="1"/>
    <col min="12" max="12" width="14.5" style="1522" customWidth="1"/>
    <col min="13" max="18" width="8.296875" style="1499" customWidth="1"/>
    <col min="19" max="26" width="9.59765625" style="1499" customWidth="1"/>
    <col min="27" max="16384" width="8.796875" style="1499"/>
  </cols>
  <sheetData>
    <row r="1" spans="1:12" ht="21" customHeight="1">
      <c r="A1" s="1625" t="s">
        <v>3789</v>
      </c>
      <c r="B1" s="1625"/>
      <c r="C1" s="1625"/>
      <c r="D1" s="1625"/>
      <c r="E1" s="1625"/>
      <c r="F1" s="1625"/>
      <c r="G1" s="1625"/>
      <c r="H1" s="1625"/>
      <c r="I1" s="1625"/>
      <c r="J1" s="1625"/>
    </row>
    <row r="3" spans="1:12">
      <c r="A3" s="1625" t="s">
        <v>3106</v>
      </c>
      <c r="B3" s="1625"/>
      <c r="C3" s="1625"/>
      <c r="D3" s="1625"/>
      <c r="E3" s="1625"/>
      <c r="F3" s="1625"/>
      <c r="G3" s="1625"/>
      <c r="H3" s="1625"/>
      <c r="I3" s="1625"/>
      <c r="J3" s="1625"/>
    </row>
    <row r="4" spans="1:12">
      <c r="A4" s="1625" t="s">
        <v>3107</v>
      </c>
      <c r="B4" s="1625"/>
      <c r="C4" s="1625"/>
      <c r="D4" s="1625"/>
      <c r="E4" s="1625"/>
      <c r="F4" s="1625"/>
      <c r="G4" s="1625"/>
      <c r="H4" s="1625"/>
      <c r="I4" s="1625"/>
      <c r="J4" s="1625"/>
    </row>
    <row r="5" spans="1:12">
      <c r="A5" s="1625" t="s">
        <v>3108</v>
      </c>
      <c r="B5" s="1625"/>
      <c r="C5" s="1625"/>
      <c r="D5" s="1625"/>
      <c r="E5" s="1625"/>
      <c r="F5" s="1625"/>
      <c r="G5" s="1625"/>
      <c r="H5" s="1625"/>
      <c r="I5" s="1625"/>
      <c r="J5" s="1625"/>
    </row>
    <row r="7" spans="1:12">
      <c r="A7" s="1499" t="s">
        <v>3109</v>
      </c>
      <c r="B7" s="1499" t="s">
        <v>3110</v>
      </c>
      <c r="C7" s="1499" t="s">
        <v>3111</v>
      </c>
      <c r="F7" s="1499" t="s">
        <v>3112</v>
      </c>
      <c r="G7" s="1499" t="s">
        <v>3113</v>
      </c>
      <c r="H7" s="1499" t="s">
        <v>3114</v>
      </c>
      <c r="I7" s="1499" t="s">
        <v>3115</v>
      </c>
      <c r="J7" s="1499" t="s">
        <v>3116</v>
      </c>
      <c r="K7" s="1499" t="s">
        <v>3117</v>
      </c>
    </row>
    <row r="8" spans="1:12">
      <c r="A8" s="1499" t="s">
        <v>3790</v>
      </c>
      <c r="B8" s="1499" t="s">
        <v>74</v>
      </c>
      <c r="C8" s="1500">
        <v>0</v>
      </c>
      <c r="F8" s="1500">
        <v>0</v>
      </c>
      <c r="G8" s="1500">
        <v>0</v>
      </c>
      <c r="H8" s="1500">
        <f t="shared" ref="H8:H71" si="0">(C8*F8)*G8/100</f>
        <v>0</v>
      </c>
      <c r="I8" s="1500">
        <f t="shared" ref="I8:I71" si="1">(C8*F8)+H8</f>
        <v>0</v>
      </c>
      <c r="J8" s="1499" t="s">
        <v>74</v>
      </c>
      <c r="K8" s="1499" t="b">
        <v>0</v>
      </c>
    </row>
    <row r="9" spans="1:12">
      <c r="A9" s="1499" t="s">
        <v>2</v>
      </c>
      <c r="B9" s="1499" t="s">
        <v>74</v>
      </c>
      <c r="C9" s="1500">
        <v>0</v>
      </c>
      <c r="F9" s="1500">
        <v>0</v>
      </c>
      <c r="G9" s="1500">
        <v>0</v>
      </c>
      <c r="H9" s="1500">
        <f t="shared" si="0"/>
        <v>0</v>
      </c>
      <c r="I9" s="1500">
        <f t="shared" si="1"/>
        <v>0</v>
      </c>
      <c r="J9" s="1499" t="s">
        <v>74</v>
      </c>
      <c r="K9" s="1499" t="b">
        <v>0</v>
      </c>
    </row>
    <row r="10" spans="1:12">
      <c r="A10" s="1499" t="s">
        <v>3791</v>
      </c>
      <c r="B10" s="1499" t="s">
        <v>2327</v>
      </c>
      <c r="C10" s="1500">
        <v>120</v>
      </c>
      <c r="D10" s="1501">
        <f>'RAB GIK UGM'!E11</f>
        <v>120</v>
      </c>
      <c r="E10" s="1501">
        <f>'RAB GIK UGM'!F11</f>
        <v>62700</v>
      </c>
      <c r="F10" s="1500">
        <f>ROUND(E10,2)</f>
        <v>62700</v>
      </c>
      <c r="G10" s="1500">
        <v>11</v>
      </c>
      <c r="H10" s="1500">
        <f t="shared" si="0"/>
        <v>827640</v>
      </c>
      <c r="I10" s="1500">
        <f t="shared" si="1"/>
        <v>8351640</v>
      </c>
      <c r="J10" s="1499" t="s">
        <v>74</v>
      </c>
      <c r="K10" s="1499" t="b">
        <v>0</v>
      </c>
      <c r="L10" s="1522">
        <f>('RAB GIK UGM'!G11*1.11)-I10</f>
        <v>0</v>
      </c>
    </row>
    <row r="11" spans="1:12">
      <c r="A11" s="1499" t="s">
        <v>3792</v>
      </c>
      <c r="B11" s="1499" t="s">
        <v>4</v>
      </c>
      <c r="C11" s="1500">
        <v>1</v>
      </c>
      <c r="D11" s="1501">
        <f>'RAB GIK UGM'!E12</f>
        <v>1</v>
      </c>
      <c r="E11" s="1501">
        <f>'RAB GIK UGM'!F12</f>
        <v>1750000</v>
      </c>
      <c r="F11" s="1500">
        <f t="shared" ref="F11:F74" si="2">ROUND(E11,2)</f>
        <v>1750000</v>
      </c>
      <c r="G11" s="1500">
        <v>11</v>
      </c>
      <c r="H11" s="1500">
        <f t="shared" si="0"/>
        <v>192500</v>
      </c>
      <c r="I11" s="1500">
        <f t="shared" si="1"/>
        <v>1942500</v>
      </c>
      <c r="J11" s="1499" t="s">
        <v>74</v>
      </c>
      <c r="K11" s="1499" t="b">
        <v>0</v>
      </c>
      <c r="L11" s="1522">
        <f>('RAB GIK UGM'!G12*1.11)-I11</f>
        <v>0</v>
      </c>
    </row>
    <row r="12" spans="1:12">
      <c r="A12" s="1499" t="s">
        <v>3793</v>
      </c>
      <c r="B12" s="1499" t="s">
        <v>190</v>
      </c>
      <c r="C12" s="1500">
        <v>80</v>
      </c>
      <c r="D12" s="1501">
        <f>'RAB GIK UGM'!E13</f>
        <v>80</v>
      </c>
      <c r="E12" s="1501">
        <f>'RAB GIK UGM'!F13</f>
        <v>1587657</v>
      </c>
      <c r="F12" s="1500">
        <f t="shared" si="2"/>
        <v>1587657</v>
      </c>
      <c r="G12" s="1500">
        <v>11</v>
      </c>
      <c r="H12" s="1500">
        <f t="shared" si="0"/>
        <v>13971381.6</v>
      </c>
      <c r="I12" s="1500">
        <f t="shared" si="1"/>
        <v>140983941.59999999</v>
      </c>
      <c r="J12" s="1499" t="s">
        <v>74</v>
      </c>
      <c r="K12" s="1499" t="b">
        <v>0</v>
      </c>
      <c r="L12" s="1522">
        <f>('RAB GIK UGM'!G13*1.11)-I12</f>
        <v>0</v>
      </c>
    </row>
    <row r="13" spans="1:12">
      <c r="A13" s="1499" t="s">
        <v>3794</v>
      </c>
      <c r="B13" s="1499" t="s">
        <v>190</v>
      </c>
      <c r="C13" s="1500">
        <v>60</v>
      </c>
      <c r="D13" s="1501">
        <f>'RAB GIK UGM'!E14</f>
        <v>60</v>
      </c>
      <c r="E13" s="1501">
        <f>'RAB GIK UGM'!F14</f>
        <v>1587657</v>
      </c>
      <c r="F13" s="1500">
        <f t="shared" si="2"/>
        <v>1587657</v>
      </c>
      <c r="G13" s="1500">
        <v>11</v>
      </c>
      <c r="H13" s="1500">
        <f t="shared" si="0"/>
        <v>10478536.199999999</v>
      </c>
      <c r="I13" s="1500">
        <f t="shared" si="1"/>
        <v>105737956.2</v>
      </c>
      <c r="J13" s="1499" t="s">
        <v>74</v>
      </c>
      <c r="K13" s="1499" t="b">
        <v>0</v>
      </c>
      <c r="L13" s="1522">
        <f>('RAB GIK UGM'!G14*1.11)-I13</f>
        <v>0</v>
      </c>
    </row>
    <row r="14" spans="1:12">
      <c r="A14" s="1499" t="s">
        <v>3795</v>
      </c>
      <c r="B14" s="1499" t="s">
        <v>2327</v>
      </c>
      <c r="C14" s="1500">
        <v>256.47000000000003</v>
      </c>
      <c r="D14" s="1501">
        <f>'RAB GIK UGM'!E15</f>
        <v>256.47000000000003</v>
      </c>
      <c r="E14" s="1501">
        <f>'RAB GIK UGM'!F15</f>
        <v>329518.33333333337</v>
      </c>
      <c r="F14" s="1500">
        <f t="shared" si="2"/>
        <v>329518.33</v>
      </c>
      <c r="G14" s="1500">
        <v>11</v>
      </c>
      <c r="H14" s="1500">
        <f t="shared" si="0"/>
        <v>9296272.2704610005</v>
      </c>
      <c r="I14" s="1500">
        <f t="shared" si="1"/>
        <v>93807838.365561008</v>
      </c>
      <c r="J14" s="1499" t="s">
        <v>74</v>
      </c>
      <c r="K14" s="1499" t="b">
        <v>0</v>
      </c>
      <c r="L14" s="1522">
        <f>('RAB GIK UGM'!G15*1.11)-I14</f>
        <v>0.94893902540206909</v>
      </c>
    </row>
    <row r="15" spans="1:12">
      <c r="A15" s="1499" t="s">
        <v>3796</v>
      </c>
      <c r="B15" s="1499" t="s">
        <v>74</v>
      </c>
      <c r="C15" s="1500">
        <v>0</v>
      </c>
      <c r="D15" s="1501">
        <f>'RAB GIK UGM'!E16</f>
        <v>0</v>
      </c>
      <c r="E15" s="1501">
        <f>'RAB GIK UGM'!F16</f>
        <v>0</v>
      </c>
      <c r="F15" s="1500">
        <f t="shared" si="2"/>
        <v>0</v>
      </c>
      <c r="G15" s="1500">
        <v>0</v>
      </c>
      <c r="H15" s="1500">
        <f t="shared" si="0"/>
        <v>0</v>
      </c>
      <c r="I15" s="1500">
        <f t="shared" si="1"/>
        <v>0</v>
      </c>
      <c r="J15" s="1499" t="s">
        <v>74</v>
      </c>
      <c r="K15" s="1499" t="b">
        <v>0</v>
      </c>
      <c r="L15" s="1522">
        <f>('RAB GIK UGM'!G16*1.11)-I15</f>
        <v>0</v>
      </c>
    </row>
    <row r="16" spans="1:12">
      <c r="A16" s="1499" t="s">
        <v>7</v>
      </c>
      <c r="B16" s="1499" t="s">
        <v>74</v>
      </c>
      <c r="C16" s="1500">
        <v>0</v>
      </c>
      <c r="D16" s="1501">
        <f>'RAB GIK UGM'!E17</f>
        <v>0</v>
      </c>
      <c r="E16" s="1501">
        <f>'RAB GIK UGM'!F17</f>
        <v>0</v>
      </c>
      <c r="F16" s="1500">
        <f t="shared" si="2"/>
        <v>0</v>
      </c>
      <c r="G16" s="1500">
        <v>0</v>
      </c>
      <c r="H16" s="1500">
        <f t="shared" si="0"/>
        <v>0</v>
      </c>
      <c r="I16" s="1500">
        <f t="shared" si="1"/>
        <v>0</v>
      </c>
      <c r="J16" s="1499" t="s">
        <v>74</v>
      </c>
      <c r="K16" s="1499" t="b">
        <v>0</v>
      </c>
      <c r="L16" s="1522">
        <f>('RAB GIK UGM'!G17*1.11)-I16</f>
        <v>0</v>
      </c>
    </row>
    <row r="17" spans="1:12">
      <c r="A17" s="1499" t="s">
        <v>3797</v>
      </c>
      <c r="B17" s="1499" t="s">
        <v>186</v>
      </c>
      <c r="C17" s="1500">
        <v>1</v>
      </c>
      <c r="D17" s="1501">
        <f>'RAB GIK UGM'!E18</f>
        <v>1</v>
      </c>
      <c r="E17" s="1501">
        <f>'RAB GIK UGM'!F18</f>
        <v>1450000</v>
      </c>
      <c r="F17" s="1500">
        <f t="shared" si="2"/>
        <v>1450000</v>
      </c>
      <c r="G17" s="1500">
        <v>11</v>
      </c>
      <c r="H17" s="1500">
        <f t="shared" si="0"/>
        <v>159500</v>
      </c>
      <c r="I17" s="1500">
        <f t="shared" si="1"/>
        <v>1609500</v>
      </c>
      <c r="J17" s="1499" t="s">
        <v>74</v>
      </c>
      <c r="K17" s="1499" t="b">
        <v>0</v>
      </c>
      <c r="L17" s="1522">
        <f>('RAB GIK UGM'!G18*1.11)-I17</f>
        <v>0</v>
      </c>
    </row>
    <row r="18" spans="1:12">
      <c r="A18" s="1499" t="s">
        <v>9</v>
      </c>
      <c r="B18" s="1499" t="s">
        <v>186</v>
      </c>
      <c r="C18" s="1500">
        <v>1</v>
      </c>
      <c r="D18" s="1501">
        <f>'RAB GIK UGM'!E19</f>
        <v>1</v>
      </c>
      <c r="E18" s="1501">
        <f>'RAB GIK UGM'!F19</f>
        <v>750000</v>
      </c>
      <c r="F18" s="1500">
        <f t="shared" si="2"/>
        <v>750000</v>
      </c>
      <c r="G18" s="1500">
        <v>11</v>
      </c>
      <c r="H18" s="1500">
        <f t="shared" si="0"/>
        <v>82500</v>
      </c>
      <c r="I18" s="1500">
        <f t="shared" si="1"/>
        <v>832500</v>
      </c>
      <c r="J18" s="1499" t="s">
        <v>74</v>
      </c>
      <c r="K18" s="1499" t="b">
        <v>0</v>
      </c>
      <c r="L18" s="1522">
        <f>('RAB GIK UGM'!G19*1.11)-I18</f>
        <v>0</v>
      </c>
    </row>
    <row r="19" spans="1:12">
      <c r="A19" s="1499" t="s">
        <v>3798</v>
      </c>
      <c r="B19" s="1499" t="s">
        <v>186</v>
      </c>
      <c r="C19" s="1500">
        <v>1</v>
      </c>
      <c r="D19" s="1501">
        <f>'RAB GIK UGM'!E20</f>
        <v>1</v>
      </c>
      <c r="E19" s="1501">
        <f>'RAB GIK UGM'!F20</f>
        <v>750000</v>
      </c>
      <c r="F19" s="1500">
        <f t="shared" si="2"/>
        <v>750000</v>
      </c>
      <c r="G19" s="1500">
        <v>11</v>
      </c>
      <c r="H19" s="1500">
        <f t="shared" si="0"/>
        <v>82500</v>
      </c>
      <c r="I19" s="1500">
        <f t="shared" si="1"/>
        <v>832500</v>
      </c>
      <c r="J19" s="1499" t="s">
        <v>74</v>
      </c>
      <c r="K19" s="1499" t="b">
        <v>0</v>
      </c>
      <c r="L19" s="1522">
        <f>('RAB GIK UGM'!G20*1.11)-I19</f>
        <v>0</v>
      </c>
    </row>
    <row r="20" spans="1:12">
      <c r="A20" s="1499" t="s">
        <v>3799</v>
      </c>
      <c r="B20" s="1499" t="s">
        <v>74</v>
      </c>
      <c r="C20" s="1500">
        <v>0</v>
      </c>
      <c r="D20" s="1501">
        <f>'RAB GIK UGM'!E21</f>
        <v>0</v>
      </c>
      <c r="E20" s="1501">
        <f>'RAB GIK UGM'!F21</f>
        <v>0</v>
      </c>
      <c r="F20" s="1500">
        <f t="shared" si="2"/>
        <v>0</v>
      </c>
      <c r="G20" s="1500">
        <v>0</v>
      </c>
      <c r="H20" s="1500">
        <f t="shared" si="0"/>
        <v>0</v>
      </c>
      <c r="I20" s="1500">
        <f t="shared" si="1"/>
        <v>0</v>
      </c>
      <c r="J20" s="1499" t="s">
        <v>74</v>
      </c>
      <c r="K20" s="1499" t="b">
        <v>0</v>
      </c>
      <c r="L20" s="1522">
        <f>('RAB GIK UGM'!G21*1.11)-I20</f>
        <v>0</v>
      </c>
    </row>
    <row r="21" spans="1:12">
      <c r="A21" s="1499" t="s">
        <v>3800</v>
      </c>
      <c r="B21" s="1499" t="s">
        <v>3801</v>
      </c>
      <c r="C21" s="1500">
        <v>100</v>
      </c>
      <c r="D21" s="1501">
        <f>'RAB GIK UGM'!E22</f>
        <v>100</v>
      </c>
      <c r="E21" s="1501">
        <f>'RAB GIK UGM'!F22</f>
        <v>7500</v>
      </c>
      <c r="F21" s="1500">
        <f t="shared" si="2"/>
        <v>7500</v>
      </c>
      <c r="G21" s="1500">
        <v>11</v>
      </c>
      <c r="H21" s="1500">
        <f t="shared" si="0"/>
        <v>82500</v>
      </c>
      <c r="I21" s="1500">
        <f t="shared" si="1"/>
        <v>832500</v>
      </c>
      <c r="J21" s="1499" t="s">
        <v>74</v>
      </c>
      <c r="K21" s="1499" t="b">
        <v>0</v>
      </c>
      <c r="L21" s="1522">
        <f>('RAB GIK UGM'!G22*1.11)-I21</f>
        <v>0</v>
      </c>
    </row>
    <row r="22" spans="1:12">
      <c r="A22" s="1499" t="s">
        <v>3802</v>
      </c>
      <c r="B22" s="1499" t="s">
        <v>3801</v>
      </c>
      <c r="C22" s="1500">
        <v>100</v>
      </c>
      <c r="D22" s="1501">
        <f>'RAB GIK UGM'!E23</f>
        <v>100</v>
      </c>
      <c r="E22" s="1501">
        <f>'RAB GIK UGM'!F23</f>
        <v>7500</v>
      </c>
      <c r="F22" s="1500">
        <f t="shared" si="2"/>
        <v>7500</v>
      </c>
      <c r="G22" s="1500">
        <v>11</v>
      </c>
      <c r="H22" s="1500">
        <f t="shared" si="0"/>
        <v>82500</v>
      </c>
      <c r="I22" s="1500">
        <f t="shared" si="1"/>
        <v>832500</v>
      </c>
      <c r="J22" s="1499" t="s">
        <v>74</v>
      </c>
      <c r="K22" s="1499" t="b">
        <v>0</v>
      </c>
      <c r="L22" s="1522">
        <f>('RAB GIK UGM'!G23*1.11)-I22</f>
        <v>0</v>
      </c>
    </row>
    <row r="23" spans="1:12">
      <c r="A23" s="1499" t="s">
        <v>3803</v>
      </c>
      <c r="B23" s="1499" t="s">
        <v>3801</v>
      </c>
      <c r="C23" s="1500">
        <v>100</v>
      </c>
      <c r="D23" s="1501">
        <f>'RAB GIK UGM'!E24</f>
        <v>100</v>
      </c>
      <c r="E23" s="1501">
        <f>'RAB GIK UGM'!F24</f>
        <v>7500</v>
      </c>
      <c r="F23" s="1500">
        <f t="shared" si="2"/>
        <v>7500</v>
      </c>
      <c r="G23" s="1500">
        <v>11</v>
      </c>
      <c r="H23" s="1500">
        <f t="shared" si="0"/>
        <v>82500</v>
      </c>
      <c r="I23" s="1500">
        <f t="shared" si="1"/>
        <v>832500</v>
      </c>
      <c r="J23" s="1499" t="s">
        <v>74</v>
      </c>
      <c r="K23" s="1499" t="b">
        <v>0</v>
      </c>
      <c r="L23" s="1522">
        <f>('RAB GIK UGM'!G24*1.11)-I23</f>
        <v>0</v>
      </c>
    </row>
    <row r="24" spans="1:12">
      <c r="A24" s="1499" t="s">
        <v>3804</v>
      </c>
      <c r="B24" s="1499" t="s">
        <v>74</v>
      </c>
      <c r="C24" s="1500">
        <v>0</v>
      </c>
      <c r="D24" s="1501">
        <f>'RAB GIK UGM'!E25</f>
        <v>0</v>
      </c>
      <c r="E24" s="1501">
        <f>'RAB GIK UGM'!F25</f>
        <v>0</v>
      </c>
      <c r="F24" s="1500">
        <f t="shared" si="2"/>
        <v>0</v>
      </c>
      <c r="G24" s="1500">
        <v>0</v>
      </c>
      <c r="H24" s="1500">
        <f t="shared" si="0"/>
        <v>0</v>
      </c>
      <c r="I24" s="1500">
        <f t="shared" si="1"/>
        <v>0</v>
      </c>
      <c r="J24" s="1499" t="s">
        <v>74</v>
      </c>
      <c r="K24" s="1499" t="b">
        <v>0</v>
      </c>
      <c r="L24" s="1522">
        <f>('RAB GIK UGM'!G25*1.11)-I24</f>
        <v>0</v>
      </c>
    </row>
    <row r="25" spans="1:12">
      <c r="A25" s="1499" t="s">
        <v>3805</v>
      </c>
      <c r="B25" s="1499" t="s">
        <v>3801</v>
      </c>
      <c r="C25" s="1500">
        <v>25</v>
      </c>
      <c r="D25" s="1501">
        <f>'RAB GIK UGM'!E26</f>
        <v>25</v>
      </c>
      <c r="E25" s="1501">
        <f>'RAB GIK UGM'!F26</f>
        <v>7500</v>
      </c>
      <c r="F25" s="1500">
        <f t="shared" si="2"/>
        <v>7500</v>
      </c>
      <c r="G25" s="1500">
        <v>11</v>
      </c>
      <c r="H25" s="1500">
        <f t="shared" si="0"/>
        <v>20625</v>
      </c>
      <c r="I25" s="1500">
        <f t="shared" si="1"/>
        <v>208125</v>
      </c>
      <c r="J25" s="1499" t="s">
        <v>74</v>
      </c>
      <c r="K25" s="1499" t="b">
        <v>0</v>
      </c>
      <c r="L25" s="1522">
        <f>('RAB GIK UGM'!G26*1.11)-I25</f>
        <v>0</v>
      </c>
    </row>
    <row r="26" spans="1:12">
      <c r="A26" s="1499" t="s">
        <v>3806</v>
      </c>
      <c r="B26" s="1499" t="s">
        <v>3801</v>
      </c>
      <c r="C26" s="1500">
        <v>25</v>
      </c>
      <c r="D26" s="1501">
        <f>'RAB GIK UGM'!E27</f>
        <v>25</v>
      </c>
      <c r="E26" s="1501">
        <f>'RAB GIK UGM'!F27</f>
        <v>7500</v>
      </c>
      <c r="F26" s="1500">
        <f t="shared" si="2"/>
        <v>7500</v>
      </c>
      <c r="G26" s="1500">
        <v>11</v>
      </c>
      <c r="H26" s="1500">
        <f t="shared" si="0"/>
        <v>20625</v>
      </c>
      <c r="I26" s="1500">
        <f t="shared" si="1"/>
        <v>208125</v>
      </c>
      <c r="J26" s="1499" t="s">
        <v>74</v>
      </c>
      <c r="K26" s="1499" t="b">
        <v>0</v>
      </c>
      <c r="L26" s="1522">
        <f>('RAB GIK UGM'!G27*1.11)-I26</f>
        <v>0</v>
      </c>
    </row>
    <row r="27" spans="1:12">
      <c r="A27" s="1499" t="s">
        <v>3807</v>
      </c>
      <c r="B27" s="1499" t="s">
        <v>3801</v>
      </c>
      <c r="C27" s="1500">
        <v>25</v>
      </c>
      <c r="D27" s="1501">
        <f>'RAB GIK UGM'!E28</f>
        <v>25</v>
      </c>
      <c r="E27" s="1501">
        <f>'RAB GIK UGM'!F28</f>
        <v>7500</v>
      </c>
      <c r="F27" s="1500">
        <f t="shared" si="2"/>
        <v>7500</v>
      </c>
      <c r="G27" s="1500">
        <v>11</v>
      </c>
      <c r="H27" s="1500">
        <f t="shared" si="0"/>
        <v>20625</v>
      </c>
      <c r="I27" s="1500">
        <f t="shared" si="1"/>
        <v>208125</v>
      </c>
      <c r="J27" s="1499" t="s">
        <v>74</v>
      </c>
      <c r="K27" s="1499" t="b">
        <v>0</v>
      </c>
      <c r="L27" s="1522">
        <f>('RAB GIK UGM'!G28*1.11)-I27</f>
        <v>0</v>
      </c>
    </row>
    <row r="28" spans="1:12">
      <c r="A28" s="1499" t="s">
        <v>2252</v>
      </c>
      <c r="B28" s="1499" t="s">
        <v>3801</v>
      </c>
      <c r="C28" s="1500">
        <v>25</v>
      </c>
      <c r="D28" s="1501">
        <f>'RAB GIK UGM'!E29</f>
        <v>25</v>
      </c>
      <c r="E28" s="1501">
        <f>'RAB GIK UGM'!F29</f>
        <v>7500</v>
      </c>
      <c r="F28" s="1500">
        <f t="shared" si="2"/>
        <v>7500</v>
      </c>
      <c r="G28" s="1500">
        <v>11</v>
      </c>
      <c r="H28" s="1500">
        <f t="shared" si="0"/>
        <v>20625</v>
      </c>
      <c r="I28" s="1500">
        <f t="shared" si="1"/>
        <v>208125</v>
      </c>
      <c r="J28" s="1499" t="s">
        <v>74</v>
      </c>
      <c r="K28" s="1499" t="b">
        <v>0</v>
      </c>
      <c r="L28" s="1522">
        <f>('RAB GIK UGM'!G29*1.11)-I28</f>
        <v>0</v>
      </c>
    </row>
    <row r="29" spans="1:12">
      <c r="A29" s="1499" t="s">
        <v>10</v>
      </c>
      <c r="B29" s="1499" t="s">
        <v>3801</v>
      </c>
      <c r="C29" s="1500">
        <v>50</v>
      </c>
      <c r="D29" s="1501">
        <f>'RAB GIK UGM'!E30</f>
        <v>50</v>
      </c>
      <c r="E29" s="1501">
        <f>'RAB GIK UGM'!F30</f>
        <v>7500</v>
      </c>
      <c r="F29" s="1500">
        <f t="shared" si="2"/>
        <v>7500</v>
      </c>
      <c r="G29" s="1500">
        <v>11</v>
      </c>
      <c r="H29" s="1500">
        <f t="shared" si="0"/>
        <v>41250</v>
      </c>
      <c r="I29" s="1500">
        <f t="shared" si="1"/>
        <v>416250</v>
      </c>
      <c r="J29" s="1499" t="s">
        <v>74</v>
      </c>
      <c r="K29" s="1499" t="b">
        <v>0</v>
      </c>
      <c r="L29" s="1522">
        <f>('RAB GIK UGM'!G30*1.11)-I29</f>
        <v>0</v>
      </c>
    </row>
    <row r="30" spans="1:12">
      <c r="A30" s="1499" t="s">
        <v>11</v>
      </c>
      <c r="B30" s="1499" t="s">
        <v>188</v>
      </c>
      <c r="C30" s="1500">
        <v>8</v>
      </c>
      <c r="D30" s="1501">
        <f>'RAB GIK UGM'!E31</f>
        <v>8</v>
      </c>
      <c r="E30" s="1501">
        <f>'RAB GIK UGM'!F31</f>
        <v>450000</v>
      </c>
      <c r="F30" s="1500">
        <f t="shared" si="2"/>
        <v>450000</v>
      </c>
      <c r="G30" s="1500">
        <v>11</v>
      </c>
      <c r="H30" s="1500">
        <f t="shared" si="0"/>
        <v>396000</v>
      </c>
      <c r="I30" s="1500">
        <f t="shared" si="1"/>
        <v>3996000</v>
      </c>
      <c r="J30" s="1499" t="s">
        <v>74</v>
      </c>
      <c r="K30" s="1499" t="b">
        <v>0</v>
      </c>
      <c r="L30" s="1522">
        <f>('RAB GIK UGM'!G31*1.11)-I30</f>
        <v>0</v>
      </c>
    </row>
    <row r="31" spans="1:12">
      <c r="A31" s="1499" t="s">
        <v>3119</v>
      </c>
      <c r="B31" s="1499" t="s">
        <v>188</v>
      </c>
      <c r="C31" s="1500">
        <v>8</v>
      </c>
      <c r="D31" s="1501">
        <f>'RAB GIK UGM'!E32</f>
        <v>8</v>
      </c>
      <c r="E31" s="1501">
        <f>'RAB GIK UGM'!F32</f>
        <v>175000</v>
      </c>
      <c r="F31" s="1500">
        <f t="shared" si="2"/>
        <v>175000</v>
      </c>
      <c r="G31" s="1500">
        <v>11</v>
      </c>
      <c r="H31" s="1500">
        <f t="shared" si="0"/>
        <v>154000</v>
      </c>
      <c r="I31" s="1500">
        <f t="shared" si="1"/>
        <v>1554000</v>
      </c>
      <c r="J31" s="1499" t="s">
        <v>74</v>
      </c>
      <c r="K31" s="1499" t="b">
        <v>0</v>
      </c>
      <c r="L31" s="1522">
        <f>('RAB GIK UGM'!G32*1.11)-I31</f>
        <v>0</v>
      </c>
    </row>
    <row r="32" spans="1:12">
      <c r="A32" s="1499" t="s">
        <v>3808</v>
      </c>
      <c r="B32" s="1499" t="s">
        <v>682</v>
      </c>
      <c r="C32" s="1500">
        <v>10</v>
      </c>
      <c r="D32" s="1501">
        <f>'RAB GIK UGM'!E33</f>
        <v>10</v>
      </c>
      <c r="E32" s="1501">
        <f>'RAB GIK UGM'!F33</f>
        <v>400000</v>
      </c>
      <c r="F32" s="1500">
        <f t="shared" si="2"/>
        <v>400000</v>
      </c>
      <c r="G32" s="1500">
        <v>11</v>
      </c>
      <c r="H32" s="1500">
        <f t="shared" si="0"/>
        <v>440000</v>
      </c>
      <c r="I32" s="1500">
        <f t="shared" si="1"/>
        <v>4440000</v>
      </c>
      <c r="J32" s="1499" t="s">
        <v>74</v>
      </c>
      <c r="K32" s="1499" t="b">
        <v>0</v>
      </c>
      <c r="L32" s="1522">
        <f>('RAB GIK UGM'!G33*1.11)-I32</f>
        <v>0</v>
      </c>
    </row>
    <row r="33" spans="1:12">
      <c r="A33" s="1499" t="s">
        <v>12</v>
      </c>
      <c r="B33" s="1499" t="s">
        <v>74</v>
      </c>
      <c r="C33" s="1500">
        <v>0</v>
      </c>
      <c r="D33" s="1501">
        <f>'RAB GIK UGM'!E34</f>
        <v>0</v>
      </c>
      <c r="E33" s="1501">
        <f>'RAB GIK UGM'!F34</f>
        <v>0</v>
      </c>
      <c r="F33" s="1500">
        <f t="shared" si="2"/>
        <v>0</v>
      </c>
      <c r="G33" s="1500">
        <v>0</v>
      </c>
      <c r="H33" s="1500">
        <f t="shared" si="0"/>
        <v>0</v>
      </c>
      <c r="I33" s="1500">
        <f t="shared" si="1"/>
        <v>0</v>
      </c>
      <c r="J33" s="1499" t="s">
        <v>74</v>
      </c>
      <c r="K33" s="1499" t="b">
        <v>0</v>
      </c>
      <c r="L33" s="1522">
        <f>('RAB GIK UGM'!G34*1.11)-I33</f>
        <v>0</v>
      </c>
    </row>
    <row r="34" spans="1:12">
      <c r="A34" s="1499" t="s">
        <v>13</v>
      </c>
      <c r="B34" s="1499" t="s">
        <v>74</v>
      </c>
      <c r="C34" s="1500">
        <v>0</v>
      </c>
      <c r="D34" s="1501">
        <f>'RAB GIK UGM'!E35</f>
        <v>0</v>
      </c>
      <c r="E34" s="1501">
        <f>'RAB GIK UGM'!F35</f>
        <v>0</v>
      </c>
      <c r="F34" s="1500">
        <f t="shared" si="2"/>
        <v>0</v>
      </c>
      <c r="G34" s="1500">
        <v>0</v>
      </c>
      <c r="H34" s="1500">
        <f t="shared" si="0"/>
        <v>0</v>
      </c>
      <c r="I34" s="1500">
        <f t="shared" si="1"/>
        <v>0</v>
      </c>
      <c r="J34" s="1499" t="s">
        <v>74</v>
      </c>
      <c r="K34" s="1499" t="b">
        <v>0</v>
      </c>
      <c r="L34" s="1522">
        <f>('RAB GIK UGM'!G35*1.11)-I34</f>
        <v>0</v>
      </c>
    </row>
    <row r="35" spans="1:12">
      <c r="A35" s="1499" t="s">
        <v>3809</v>
      </c>
      <c r="B35" s="1499" t="s">
        <v>5</v>
      </c>
      <c r="C35" s="1500">
        <v>413.08</v>
      </c>
      <c r="D35" s="1501">
        <f>'RAB GIK UGM'!E36</f>
        <v>413.08</v>
      </c>
      <c r="E35" s="1501">
        <f>'RAB GIK UGM'!F36</f>
        <v>25000</v>
      </c>
      <c r="F35" s="1500">
        <f t="shared" si="2"/>
        <v>25000</v>
      </c>
      <c r="G35" s="1500">
        <v>11</v>
      </c>
      <c r="H35" s="1500">
        <f t="shared" si="0"/>
        <v>1135970</v>
      </c>
      <c r="I35" s="1500">
        <f t="shared" si="1"/>
        <v>11462970</v>
      </c>
      <c r="J35" s="1499" t="s">
        <v>74</v>
      </c>
      <c r="K35" s="1499" t="b">
        <v>0</v>
      </c>
      <c r="L35" s="1522">
        <f>('RAB GIK UGM'!G36*1.11)-I35</f>
        <v>0</v>
      </c>
    </row>
    <row r="36" spans="1:12">
      <c r="A36" s="1499" t="s">
        <v>3810</v>
      </c>
      <c r="B36" s="1499" t="s">
        <v>4</v>
      </c>
      <c r="C36" s="1500">
        <v>95</v>
      </c>
      <c r="D36" s="1501">
        <f>'RAB GIK UGM'!E37</f>
        <v>95</v>
      </c>
      <c r="E36" s="1501">
        <f>'RAB GIK UGM'!F37</f>
        <v>240000</v>
      </c>
      <c r="F36" s="1500">
        <f t="shared" si="2"/>
        <v>240000</v>
      </c>
      <c r="G36" s="1500">
        <v>11</v>
      </c>
      <c r="H36" s="1500">
        <f t="shared" si="0"/>
        <v>2508000</v>
      </c>
      <c r="I36" s="1500">
        <f t="shared" si="1"/>
        <v>25308000</v>
      </c>
      <c r="J36" s="1499" t="s">
        <v>74</v>
      </c>
      <c r="K36" s="1499" t="b">
        <v>0</v>
      </c>
      <c r="L36" s="1522">
        <f>('RAB GIK UGM'!G37*1.11)-I36</f>
        <v>0</v>
      </c>
    </row>
    <row r="37" spans="1:12">
      <c r="A37" s="1499" t="s">
        <v>2253</v>
      </c>
      <c r="B37" s="1499" t="s">
        <v>3811</v>
      </c>
      <c r="C37" s="1500">
        <v>100</v>
      </c>
      <c r="D37" s="1501">
        <f>'RAB GIK UGM'!E38</f>
        <v>100</v>
      </c>
      <c r="E37" s="1501">
        <f>'RAB GIK UGM'!F38</f>
        <v>250000</v>
      </c>
      <c r="F37" s="1500">
        <f t="shared" si="2"/>
        <v>250000</v>
      </c>
      <c r="G37" s="1500">
        <v>11</v>
      </c>
      <c r="H37" s="1500">
        <f t="shared" si="0"/>
        <v>2750000</v>
      </c>
      <c r="I37" s="1500">
        <f t="shared" si="1"/>
        <v>27750000</v>
      </c>
      <c r="J37" s="1499" t="s">
        <v>74</v>
      </c>
      <c r="K37" s="1499" t="b">
        <v>0</v>
      </c>
      <c r="L37" s="1522">
        <f>('RAB GIK UGM'!G38*1.11)-I37</f>
        <v>0</v>
      </c>
    </row>
    <row r="38" spans="1:12">
      <c r="A38" s="1499" t="s">
        <v>14</v>
      </c>
      <c r="B38" s="1499" t="s">
        <v>74</v>
      </c>
      <c r="C38" s="1500">
        <v>0</v>
      </c>
      <c r="D38" s="1501">
        <f>'RAB GIK UGM'!E39</f>
        <v>0</v>
      </c>
      <c r="E38" s="1501">
        <f>'RAB GIK UGM'!F39</f>
        <v>0</v>
      </c>
      <c r="F38" s="1500">
        <f t="shared" si="2"/>
        <v>0</v>
      </c>
      <c r="G38" s="1500">
        <v>0</v>
      </c>
      <c r="H38" s="1500">
        <f t="shared" si="0"/>
        <v>0</v>
      </c>
      <c r="I38" s="1500">
        <f t="shared" si="1"/>
        <v>0</v>
      </c>
      <c r="J38" s="1499" t="s">
        <v>74</v>
      </c>
      <c r="K38" s="1499" t="b">
        <v>0</v>
      </c>
      <c r="L38" s="1522">
        <f>('RAB GIK UGM'!G39*1.11)-I38</f>
        <v>0</v>
      </c>
    </row>
    <row r="39" spans="1:12">
      <c r="A39" s="1499" t="s">
        <v>3812</v>
      </c>
      <c r="B39" s="1499" t="s">
        <v>682</v>
      </c>
      <c r="C39" s="1500">
        <v>300</v>
      </c>
      <c r="D39" s="1501">
        <f>'RAB GIK UGM'!E40</f>
        <v>300</v>
      </c>
      <c r="E39" s="1501">
        <f>'RAB GIK UGM'!F40</f>
        <v>65000</v>
      </c>
      <c r="F39" s="1500">
        <f t="shared" si="2"/>
        <v>65000</v>
      </c>
      <c r="G39" s="1500">
        <v>11</v>
      </c>
      <c r="H39" s="1500">
        <f t="shared" si="0"/>
        <v>2145000</v>
      </c>
      <c r="I39" s="1500">
        <f t="shared" si="1"/>
        <v>21645000</v>
      </c>
      <c r="J39" s="1499" t="s">
        <v>74</v>
      </c>
      <c r="K39" s="1499" t="b">
        <v>0</v>
      </c>
      <c r="L39" s="1522">
        <f>('RAB GIK UGM'!G40*1.11)-I39</f>
        <v>0</v>
      </c>
    </row>
    <row r="40" spans="1:12">
      <c r="A40" s="1499" t="s">
        <v>3813</v>
      </c>
      <c r="B40" s="1499" t="s">
        <v>682</v>
      </c>
      <c r="C40" s="1500">
        <v>250</v>
      </c>
      <c r="D40" s="1501">
        <f>'RAB GIK UGM'!E41</f>
        <v>250</v>
      </c>
      <c r="E40" s="1501">
        <f>'RAB GIK UGM'!F41</f>
        <v>90000</v>
      </c>
      <c r="F40" s="1500">
        <f t="shared" si="2"/>
        <v>90000</v>
      </c>
      <c r="G40" s="1500">
        <v>11</v>
      </c>
      <c r="H40" s="1500">
        <f t="shared" si="0"/>
        <v>2475000</v>
      </c>
      <c r="I40" s="1500">
        <f t="shared" si="1"/>
        <v>24975000</v>
      </c>
      <c r="J40" s="1499" t="s">
        <v>74</v>
      </c>
      <c r="K40" s="1499" t="b">
        <v>0</v>
      </c>
      <c r="L40" s="1522">
        <f>('RAB GIK UGM'!G41*1.11)-I40</f>
        <v>0</v>
      </c>
    </row>
    <row r="41" spans="1:12">
      <c r="A41" s="1499" t="s">
        <v>3814</v>
      </c>
      <c r="B41" s="1499" t="s">
        <v>1960</v>
      </c>
      <c r="C41" s="1500">
        <v>50</v>
      </c>
      <c r="D41" s="1501">
        <f>'RAB GIK UGM'!E42</f>
        <v>50</v>
      </c>
      <c r="E41" s="1501">
        <f>'RAB GIK UGM'!F42</f>
        <v>10000</v>
      </c>
      <c r="F41" s="1500">
        <f t="shared" si="2"/>
        <v>10000</v>
      </c>
      <c r="G41" s="1500">
        <v>11</v>
      </c>
      <c r="H41" s="1500">
        <f t="shared" si="0"/>
        <v>55000</v>
      </c>
      <c r="I41" s="1500">
        <f t="shared" si="1"/>
        <v>555000</v>
      </c>
      <c r="J41" s="1499" t="s">
        <v>74</v>
      </c>
      <c r="K41" s="1499" t="b">
        <v>0</v>
      </c>
      <c r="L41" s="1522">
        <f>('RAB GIK UGM'!G42*1.11)-I41</f>
        <v>0</v>
      </c>
    </row>
    <row r="42" spans="1:12">
      <c r="A42" s="1499" t="s">
        <v>3</v>
      </c>
      <c r="B42" s="1499" t="s">
        <v>682</v>
      </c>
      <c r="C42" s="1500">
        <v>200</v>
      </c>
      <c r="D42" s="1501">
        <f>'RAB GIK UGM'!E43</f>
        <v>200</v>
      </c>
      <c r="E42" s="1501">
        <f>'RAB GIK UGM'!F43</f>
        <v>7500</v>
      </c>
      <c r="F42" s="1500">
        <f t="shared" si="2"/>
        <v>7500</v>
      </c>
      <c r="G42" s="1500">
        <v>11</v>
      </c>
      <c r="H42" s="1500">
        <f t="shared" si="0"/>
        <v>165000</v>
      </c>
      <c r="I42" s="1500">
        <f t="shared" si="1"/>
        <v>1665000</v>
      </c>
      <c r="J42" s="1499" t="s">
        <v>74</v>
      </c>
      <c r="K42" s="1499" t="b">
        <v>0</v>
      </c>
      <c r="L42" s="1522">
        <f>('RAB GIK UGM'!G43*1.11)-I42</f>
        <v>0</v>
      </c>
    </row>
    <row r="43" spans="1:12">
      <c r="A43" s="1499" t="s">
        <v>3815</v>
      </c>
      <c r="B43" s="1499" t="s">
        <v>1960</v>
      </c>
      <c r="C43" s="1500">
        <v>200</v>
      </c>
      <c r="D43" s="1501">
        <f>'RAB GIK UGM'!E44</f>
        <v>200</v>
      </c>
      <c r="E43" s="1501">
        <f>'RAB GIK UGM'!F44</f>
        <v>7500</v>
      </c>
      <c r="F43" s="1500">
        <f t="shared" si="2"/>
        <v>7500</v>
      </c>
      <c r="G43" s="1500">
        <v>11</v>
      </c>
      <c r="H43" s="1500">
        <f t="shared" si="0"/>
        <v>165000</v>
      </c>
      <c r="I43" s="1500">
        <f t="shared" si="1"/>
        <v>1665000</v>
      </c>
      <c r="J43" s="1499" t="s">
        <v>74</v>
      </c>
      <c r="K43" s="1499" t="b">
        <v>0</v>
      </c>
      <c r="L43" s="1522">
        <f>('RAB GIK UGM'!G44*1.11)-I43</f>
        <v>0</v>
      </c>
    </row>
    <row r="44" spans="1:12">
      <c r="A44" s="1499" t="s">
        <v>3816</v>
      </c>
      <c r="B44" s="1499" t="s">
        <v>1960</v>
      </c>
      <c r="C44" s="1500">
        <v>300</v>
      </c>
      <c r="D44" s="1501">
        <f>'RAB GIK UGM'!E45</f>
        <v>300</v>
      </c>
      <c r="E44" s="1501">
        <f>'RAB GIK UGM'!F45</f>
        <v>130000</v>
      </c>
      <c r="F44" s="1500">
        <f t="shared" si="2"/>
        <v>130000</v>
      </c>
      <c r="G44" s="1500">
        <v>11</v>
      </c>
      <c r="H44" s="1500">
        <f t="shared" si="0"/>
        <v>4290000</v>
      </c>
      <c r="I44" s="1500">
        <f t="shared" si="1"/>
        <v>43290000</v>
      </c>
      <c r="J44" s="1499" t="s">
        <v>74</v>
      </c>
      <c r="K44" s="1499" t="b">
        <v>0</v>
      </c>
      <c r="L44" s="1522">
        <f>('RAB GIK UGM'!G45*1.11)-I44</f>
        <v>0</v>
      </c>
    </row>
    <row r="45" spans="1:12">
      <c r="A45" s="1499" t="s">
        <v>3817</v>
      </c>
      <c r="B45" s="1499" t="s">
        <v>682</v>
      </c>
      <c r="C45" s="1500">
        <v>100</v>
      </c>
      <c r="D45" s="1501">
        <f>'RAB GIK UGM'!E46</f>
        <v>100</v>
      </c>
      <c r="E45" s="1501">
        <f>'RAB GIK UGM'!F46</f>
        <v>1050000</v>
      </c>
      <c r="F45" s="1500">
        <f t="shared" si="2"/>
        <v>1050000</v>
      </c>
      <c r="G45" s="1500">
        <v>11</v>
      </c>
      <c r="H45" s="1500">
        <f t="shared" si="0"/>
        <v>11550000</v>
      </c>
      <c r="I45" s="1500">
        <f t="shared" si="1"/>
        <v>116550000</v>
      </c>
      <c r="J45" s="1499" t="s">
        <v>74</v>
      </c>
      <c r="K45" s="1499" t="b">
        <v>0</v>
      </c>
      <c r="L45" s="1522">
        <f>('RAB GIK UGM'!G46*1.11)-I45</f>
        <v>0</v>
      </c>
    </row>
    <row r="46" spans="1:12">
      <c r="A46" s="1499" t="s">
        <v>3818</v>
      </c>
      <c r="B46" s="1499" t="s">
        <v>682</v>
      </c>
      <c r="C46" s="1500">
        <v>300</v>
      </c>
      <c r="D46" s="1501">
        <f>'RAB GIK UGM'!E47</f>
        <v>300</v>
      </c>
      <c r="E46" s="1501">
        <f>'RAB GIK UGM'!F47</f>
        <v>30000</v>
      </c>
      <c r="F46" s="1500">
        <f t="shared" si="2"/>
        <v>30000</v>
      </c>
      <c r="G46" s="1500">
        <v>11</v>
      </c>
      <c r="H46" s="1500">
        <f t="shared" si="0"/>
        <v>990000</v>
      </c>
      <c r="I46" s="1500">
        <f t="shared" si="1"/>
        <v>9990000</v>
      </c>
      <c r="J46" s="1499" t="s">
        <v>74</v>
      </c>
      <c r="K46" s="1499" t="b">
        <v>0</v>
      </c>
      <c r="L46" s="1522">
        <f>('RAB GIK UGM'!G47*1.11)-I46</f>
        <v>0</v>
      </c>
    </row>
    <row r="47" spans="1:12">
      <c r="A47" s="1499" t="s">
        <v>3120</v>
      </c>
      <c r="B47" s="1499" t="s">
        <v>682</v>
      </c>
      <c r="C47" s="1500">
        <v>100</v>
      </c>
      <c r="D47" s="1501">
        <f>'RAB GIK UGM'!E48</f>
        <v>100</v>
      </c>
      <c r="E47" s="1501">
        <f>'RAB GIK UGM'!F48</f>
        <v>100000</v>
      </c>
      <c r="F47" s="1500">
        <f t="shared" si="2"/>
        <v>100000</v>
      </c>
      <c r="G47" s="1500">
        <v>11</v>
      </c>
      <c r="H47" s="1500">
        <f t="shared" si="0"/>
        <v>1100000</v>
      </c>
      <c r="I47" s="1500">
        <f t="shared" si="1"/>
        <v>11100000</v>
      </c>
      <c r="J47" s="1499" t="s">
        <v>74</v>
      </c>
      <c r="K47" s="1499" t="b">
        <v>0</v>
      </c>
      <c r="L47" s="1522">
        <f>('RAB GIK UGM'!G48*1.11)-I47</f>
        <v>0</v>
      </c>
    </row>
    <row r="48" spans="1:12">
      <c r="A48" s="1499" t="s">
        <v>3819</v>
      </c>
      <c r="B48" s="1499" t="s">
        <v>682</v>
      </c>
      <c r="C48" s="1500">
        <v>50</v>
      </c>
      <c r="D48" s="1501">
        <f>'RAB GIK UGM'!E49</f>
        <v>50</v>
      </c>
      <c r="E48" s="1501">
        <f>'RAB GIK UGM'!F49</f>
        <v>425000</v>
      </c>
      <c r="F48" s="1500">
        <f t="shared" si="2"/>
        <v>425000</v>
      </c>
      <c r="G48" s="1500">
        <v>11</v>
      </c>
      <c r="H48" s="1500">
        <f t="shared" si="0"/>
        <v>2337500</v>
      </c>
      <c r="I48" s="1500">
        <f t="shared" si="1"/>
        <v>23587500</v>
      </c>
      <c r="J48" s="1499" t="s">
        <v>74</v>
      </c>
      <c r="K48" s="1499" t="b">
        <v>0</v>
      </c>
      <c r="L48" s="1522">
        <f>('RAB GIK UGM'!G49*1.11)-I48</f>
        <v>0</v>
      </c>
    </row>
    <row r="49" spans="1:12">
      <c r="A49" s="1499" t="s">
        <v>3820</v>
      </c>
      <c r="B49" s="1499" t="s">
        <v>74</v>
      </c>
      <c r="C49" s="1500">
        <v>0</v>
      </c>
      <c r="D49" s="1501">
        <f>'RAB GIK UGM'!E50</f>
        <v>0</v>
      </c>
      <c r="E49" s="1501">
        <f>'RAB GIK UGM'!F50</f>
        <v>0</v>
      </c>
      <c r="F49" s="1500">
        <f t="shared" si="2"/>
        <v>0</v>
      </c>
      <c r="G49" s="1500">
        <v>0</v>
      </c>
      <c r="H49" s="1500">
        <f t="shared" si="0"/>
        <v>0</v>
      </c>
      <c r="I49" s="1500">
        <f t="shared" si="1"/>
        <v>0</v>
      </c>
      <c r="J49" s="1499" t="s">
        <v>74</v>
      </c>
      <c r="K49" s="1499" t="b">
        <v>0</v>
      </c>
      <c r="L49" s="1522">
        <f>('RAB GIK UGM'!G50*1.11)-I49</f>
        <v>0</v>
      </c>
    </row>
    <row r="50" spans="1:12">
      <c r="A50" s="1499" t="s">
        <v>3821</v>
      </c>
      <c r="B50" s="1499" t="s">
        <v>3822</v>
      </c>
      <c r="C50" s="1500">
        <v>1</v>
      </c>
      <c r="D50" s="1501">
        <f>'RAB GIK UGM'!E51</f>
        <v>1</v>
      </c>
      <c r="E50" s="1501">
        <f>'RAB GIK UGM'!F51</f>
        <v>239828841.97</v>
      </c>
      <c r="F50" s="1500">
        <f t="shared" si="2"/>
        <v>239828841.97</v>
      </c>
      <c r="G50" s="1500">
        <v>11</v>
      </c>
      <c r="H50" s="1500">
        <f t="shared" si="0"/>
        <v>26381172.616700001</v>
      </c>
      <c r="I50" s="1500">
        <f t="shared" si="1"/>
        <v>266210014.58669999</v>
      </c>
      <c r="J50" s="1499" t="s">
        <v>74</v>
      </c>
      <c r="K50" s="1499" t="b">
        <v>0</v>
      </c>
      <c r="L50" s="1522">
        <f>('RAB GIK UGM'!G51*1.11)-I50</f>
        <v>0</v>
      </c>
    </row>
    <row r="51" spans="1:12">
      <c r="A51" s="1499" t="s">
        <v>3823</v>
      </c>
      <c r="B51" s="1499" t="s">
        <v>3824</v>
      </c>
      <c r="C51" s="1500">
        <v>4</v>
      </c>
      <c r="D51" s="1501">
        <f>'RAB GIK UGM'!E52</f>
        <v>4</v>
      </c>
      <c r="E51" s="1501">
        <f>'RAB GIK UGM'!F52</f>
        <v>1600000</v>
      </c>
      <c r="F51" s="1500">
        <f t="shared" si="2"/>
        <v>1600000</v>
      </c>
      <c r="G51" s="1500">
        <v>11</v>
      </c>
      <c r="H51" s="1500">
        <f t="shared" si="0"/>
        <v>704000</v>
      </c>
      <c r="I51" s="1500">
        <f t="shared" si="1"/>
        <v>7104000</v>
      </c>
      <c r="J51" s="1499" t="s">
        <v>74</v>
      </c>
      <c r="K51" s="1499" t="b">
        <v>0</v>
      </c>
      <c r="L51" s="1522">
        <f>('RAB GIK UGM'!G52*1.11)-I51</f>
        <v>0</v>
      </c>
    </row>
    <row r="52" spans="1:12">
      <c r="A52" s="1499" t="s">
        <v>15</v>
      </c>
      <c r="B52" s="1499" t="s">
        <v>74</v>
      </c>
      <c r="C52" s="1500">
        <v>0</v>
      </c>
      <c r="D52" s="1501">
        <f>'RAB GIK UGM'!E53</f>
        <v>0</v>
      </c>
      <c r="E52" s="1501">
        <f>'RAB GIK UGM'!F53</f>
        <v>0</v>
      </c>
      <c r="F52" s="1500">
        <f t="shared" si="2"/>
        <v>0</v>
      </c>
      <c r="G52" s="1500">
        <v>0</v>
      </c>
      <c r="H52" s="1500">
        <f t="shared" si="0"/>
        <v>0</v>
      </c>
      <c r="I52" s="1500">
        <f t="shared" si="1"/>
        <v>0</v>
      </c>
      <c r="J52" s="1499" t="s">
        <v>74</v>
      </c>
      <c r="K52" s="1499" t="b">
        <v>0</v>
      </c>
      <c r="L52" s="1522">
        <f>('RAB GIK UGM'!G53*1.11)-I52</f>
        <v>0</v>
      </c>
    </row>
    <row r="53" spans="1:12">
      <c r="A53" s="1499" t="s">
        <v>3825</v>
      </c>
      <c r="B53" s="1499" t="s">
        <v>3826</v>
      </c>
      <c r="C53" s="1500">
        <v>12</v>
      </c>
      <c r="D53" s="1501">
        <f>'RAB GIK UGM'!E54</f>
        <v>12</v>
      </c>
      <c r="E53" s="1501">
        <f>'RAB GIK UGM'!F54</f>
        <v>2200000</v>
      </c>
      <c r="F53" s="1500">
        <f t="shared" si="2"/>
        <v>2200000</v>
      </c>
      <c r="G53" s="1500">
        <v>11</v>
      </c>
      <c r="H53" s="1500">
        <f t="shared" si="0"/>
        <v>2904000</v>
      </c>
      <c r="I53" s="1500">
        <f t="shared" si="1"/>
        <v>29304000</v>
      </c>
      <c r="J53" s="1499" t="s">
        <v>74</v>
      </c>
      <c r="K53" s="1499" t="b">
        <v>0</v>
      </c>
      <c r="L53" s="1522">
        <f>('RAB GIK UGM'!G54*1.11)-I53</f>
        <v>0</v>
      </c>
    </row>
    <row r="54" spans="1:12">
      <c r="A54" s="1499" t="s">
        <v>3827</v>
      </c>
      <c r="B54" s="1499" t="s">
        <v>3826</v>
      </c>
      <c r="C54" s="1500">
        <v>12</v>
      </c>
      <c r="D54" s="1501">
        <f>'RAB GIK UGM'!E55</f>
        <v>12</v>
      </c>
      <c r="E54" s="1501">
        <f>'RAB GIK UGM'!F55</f>
        <v>2200000</v>
      </c>
      <c r="F54" s="1500">
        <f t="shared" si="2"/>
        <v>2200000</v>
      </c>
      <c r="G54" s="1500">
        <v>11</v>
      </c>
      <c r="H54" s="1500">
        <f t="shared" si="0"/>
        <v>2904000</v>
      </c>
      <c r="I54" s="1500">
        <f t="shared" si="1"/>
        <v>29304000</v>
      </c>
      <c r="J54" s="1499" t="s">
        <v>74</v>
      </c>
      <c r="K54" s="1499" t="b">
        <v>0</v>
      </c>
      <c r="L54" s="1522">
        <f>('RAB GIK UGM'!G55*1.11)-I54</f>
        <v>0</v>
      </c>
    </row>
    <row r="55" spans="1:12">
      <c r="A55" s="1499" t="s">
        <v>3828</v>
      </c>
      <c r="B55" s="1499" t="s">
        <v>3826</v>
      </c>
      <c r="C55" s="1500">
        <v>12</v>
      </c>
      <c r="D55" s="1501">
        <f>'RAB GIK UGM'!E56</f>
        <v>12</v>
      </c>
      <c r="E55" s="1501">
        <f>'RAB GIK UGM'!F56</f>
        <v>3000000</v>
      </c>
      <c r="F55" s="1500">
        <f t="shared" si="2"/>
        <v>3000000</v>
      </c>
      <c r="G55" s="1500">
        <v>11</v>
      </c>
      <c r="H55" s="1500">
        <f t="shared" si="0"/>
        <v>3960000</v>
      </c>
      <c r="I55" s="1500">
        <f t="shared" si="1"/>
        <v>39960000</v>
      </c>
      <c r="J55" s="1499" t="s">
        <v>74</v>
      </c>
      <c r="K55" s="1499" t="b">
        <v>0</v>
      </c>
      <c r="L55" s="1522">
        <f>('RAB GIK UGM'!G56*1.11)-I55</f>
        <v>0</v>
      </c>
    </row>
    <row r="56" spans="1:12">
      <c r="A56" s="1499" t="s">
        <v>3829</v>
      </c>
      <c r="B56" s="1499" t="s">
        <v>3826</v>
      </c>
      <c r="C56" s="1500">
        <v>12</v>
      </c>
      <c r="D56" s="1501">
        <f>'RAB GIK UGM'!E57</f>
        <v>12</v>
      </c>
      <c r="E56" s="1501">
        <f>'RAB GIK UGM'!F57</f>
        <v>4000000</v>
      </c>
      <c r="F56" s="1500">
        <f t="shared" si="2"/>
        <v>4000000</v>
      </c>
      <c r="G56" s="1500">
        <v>11</v>
      </c>
      <c r="H56" s="1500">
        <f t="shared" si="0"/>
        <v>5280000</v>
      </c>
      <c r="I56" s="1500">
        <f t="shared" si="1"/>
        <v>53280000</v>
      </c>
      <c r="J56" s="1499" t="s">
        <v>74</v>
      </c>
      <c r="K56" s="1499" t="b">
        <v>0</v>
      </c>
      <c r="L56" s="1522">
        <f>('RAB GIK UGM'!G57*1.11)-I56</f>
        <v>0</v>
      </c>
    </row>
    <row r="57" spans="1:12">
      <c r="A57" s="1499" t="s">
        <v>3830</v>
      </c>
      <c r="B57" s="1499" t="s">
        <v>3826</v>
      </c>
      <c r="C57" s="1500">
        <v>12</v>
      </c>
      <c r="D57" s="1501">
        <f>'RAB GIK UGM'!E58</f>
        <v>12</v>
      </c>
      <c r="E57" s="1501">
        <f>'RAB GIK UGM'!F58</f>
        <v>2200000</v>
      </c>
      <c r="F57" s="1500">
        <f t="shared" si="2"/>
        <v>2200000</v>
      </c>
      <c r="G57" s="1500">
        <v>11</v>
      </c>
      <c r="H57" s="1500">
        <f t="shared" si="0"/>
        <v>2904000</v>
      </c>
      <c r="I57" s="1500">
        <f t="shared" si="1"/>
        <v>29304000</v>
      </c>
      <c r="J57" s="1499" t="s">
        <v>74</v>
      </c>
      <c r="K57" s="1499" t="b">
        <v>0</v>
      </c>
      <c r="L57" s="1522">
        <f>('RAB GIK UGM'!G58*1.11)-I57</f>
        <v>0</v>
      </c>
    </row>
    <row r="58" spans="1:12">
      <c r="A58" s="1499" t="s">
        <v>3831</v>
      </c>
      <c r="B58" s="1499" t="s">
        <v>74</v>
      </c>
      <c r="C58" s="1500">
        <v>0</v>
      </c>
      <c r="D58" s="1501">
        <f>'RAB GIK UGM'!E59</f>
        <v>0</v>
      </c>
      <c r="E58" s="1501">
        <f>'RAB GIK UGM'!F59</f>
        <v>0</v>
      </c>
      <c r="F58" s="1500">
        <f t="shared" si="2"/>
        <v>0</v>
      </c>
      <c r="G58" s="1500">
        <v>0</v>
      </c>
      <c r="H58" s="1500">
        <f t="shared" si="0"/>
        <v>0</v>
      </c>
      <c r="I58" s="1500">
        <f t="shared" si="1"/>
        <v>0</v>
      </c>
      <c r="J58" s="1499" t="s">
        <v>74</v>
      </c>
      <c r="K58" s="1499" t="b">
        <v>0</v>
      </c>
      <c r="L58" s="1522">
        <f>('RAB GIK UGM'!G59*1.11)-I58</f>
        <v>0</v>
      </c>
    </row>
    <row r="59" spans="1:12">
      <c r="A59" s="1499" t="s">
        <v>3832</v>
      </c>
      <c r="B59" s="1499" t="s">
        <v>186</v>
      </c>
      <c r="C59" s="1500">
        <v>1</v>
      </c>
      <c r="D59" s="1501">
        <f>'RAB GIK UGM'!E60</f>
        <v>1</v>
      </c>
      <c r="E59" s="1501">
        <f>'RAB GIK UGM'!F60</f>
        <v>7500000</v>
      </c>
      <c r="F59" s="1500">
        <f t="shared" si="2"/>
        <v>7500000</v>
      </c>
      <c r="G59" s="1500">
        <v>11</v>
      </c>
      <c r="H59" s="1500">
        <f t="shared" si="0"/>
        <v>825000</v>
      </c>
      <c r="I59" s="1500">
        <f t="shared" si="1"/>
        <v>8325000</v>
      </c>
      <c r="J59" s="1499" t="s">
        <v>74</v>
      </c>
      <c r="K59" s="1499" t="b">
        <v>0</v>
      </c>
      <c r="L59" s="1522">
        <f>('RAB GIK UGM'!G60*1.11)-I59</f>
        <v>0</v>
      </c>
    </row>
    <row r="60" spans="1:12">
      <c r="A60" s="1499" t="s">
        <v>3833</v>
      </c>
      <c r="B60" s="1499" t="s">
        <v>186</v>
      </c>
      <c r="C60" s="1500">
        <v>1</v>
      </c>
      <c r="D60" s="1501">
        <f>'RAB GIK UGM'!E61</f>
        <v>1</v>
      </c>
      <c r="E60" s="1501">
        <f>'RAB GIK UGM'!F61</f>
        <v>4000000</v>
      </c>
      <c r="F60" s="1500">
        <f t="shared" si="2"/>
        <v>4000000</v>
      </c>
      <c r="G60" s="1500">
        <v>11</v>
      </c>
      <c r="H60" s="1500">
        <f t="shared" si="0"/>
        <v>440000</v>
      </c>
      <c r="I60" s="1500">
        <f t="shared" si="1"/>
        <v>4440000</v>
      </c>
      <c r="J60" s="1499" t="s">
        <v>74</v>
      </c>
      <c r="K60" s="1499" t="b">
        <v>0</v>
      </c>
      <c r="L60" s="1522">
        <f>('RAB GIK UGM'!G61*1.11)-I60</f>
        <v>0</v>
      </c>
    </row>
    <row r="61" spans="1:12">
      <c r="A61" s="1499" t="s">
        <v>3834</v>
      </c>
      <c r="B61" s="1499" t="s">
        <v>6</v>
      </c>
      <c r="C61" s="1500">
        <v>10</v>
      </c>
      <c r="D61" s="1501">
        <f>'RAB GIK UGM'!E62</f>
        <v>10</v>
      </c>
      <c r="E61" s="1501">
        <f>'RAB GIK UGM'!F62</f>
        <v>850000</v>
      </c>
      <c r="F61" s="1500">
        <f t="shared" si="2"/>
        <v>850000</v>
      </c>
      <c r="G61" s="1500">
        <v>11</v>
      </c>
      <c r="H61" s="1500">
        <f t="shared" si="0"/>
        <v>935000</v>
      </c>
      <c r="I61" s="1500">
        <f t="shared" si="1"/>
        <v>9435000</v>
      </c>
      <c r="J61" s="1499" t="s">
        <v>74</v>
      </c>
      <c r="K61" s="1499" t="b">
        <v>0</v>
      </c>
      <c r="L61" s="1522">
        <f>('RAB GIK UGM'!G62*1.11)-I61</f>
        <v>0</v>
      </c>
    </row>
    <row r="62" spans="1:12">
      <c r="A62" s="1499" t="s">
        <v>3835</v>
      </c>
      <c r="B62" s="1499" t="s">
        <v>6</v>
      </c>
      <c r="C62" s="1500">
        <v>1</v>
      </c>
      <c r="D62" s="1501">
        <f>'RAB GIK UGM'!E63</f>
        <v>1</v>
      </c>
      <c r="E62" s="1501">
        <f>'RAB GIK UGM'!F63</f>
        <v>16200000</v>
      </c>
      <c r="F62" s="1500">
        <f t="shared" si="2"/>
        <v>16200000</v>
      </c>
      <c r="G62" s="1500">
        <v>11</v>
      </c>
      <c r="H62" s="1500">
        <f t="shared" si="0"/>
        <v>1782000</v>
      </c>
      <c r="I62" s="1500">
        <f t="shared" si="1"/>
        <v>17982000</v>
      </c>
      <c r="J62" s="1499" t="s">
        <v>74</v>
      </c>
      <c r="K62" s="1499" t="b">
        <v>0</v>
      </c>
      <c r="L62" s="1522">
        <f>('RAB GIK UGM'!G63*1.11)-I62</f>
        <v>0</v>
      </c>
    </row>
    <row r="63" spans="1:12">
      <c r="A63" s="1499" t="s">
        <v>16</v>
      </c>
      <c r="B63" s="1499" t="s">
        <v>74</v>
      </c>
      <c r="C63" s="1500">
        <v>0</v>
      </c>
      <c r="D63" s="1501">
        <f>'RAB GIK UGM'!E64</f>
        <v>0</v>
      </c>
      <c r="E63" s="1501">
        <f>'RAB GIK UGM'!F64</f>
        <v>0</v>
      </c>
      <c r="F63" s="1500">
        <f t="shared" si="2"/>
        <v>0</v>
      </c>
      <c r="G63" s="1500">
        <v>0</v>
      </c>
      <c r="H63" s="1500">
        <f t="shared" si="0"/>
        <v>0</v>
      </c>
      <c r="I63" s="1500">
        <f t="shared" si="1"/>
        <v>0</v>
      </c>
      <c r="J63" s="1499" t="s">
        <v>74</v>
      </c>
      <c r="K63" s="1499" t="b">
        <v>0</v>
      </c>
      <c r="L63" s="1522">
        <f>('RAB GIK UGM'!G64*1.11)-I63</f>
        <v>0</v>
      </c>
    </row>
    <row r="64" spans="1:12">
      <c r="A64" s="1499" t="s">
        <v>17</v>
      </c>
      <c r="B64" s="1499" t="s">
        <v>682</v>
      </c>
      <c r="C64" s="1500">
        <v>3</v>
      </c>
      <c r="D64" s="1501">
        <f>'RAB GIK UGM'!E65</f>
        <v>3</v>
      </c>
      <c r="E64" s="1501">
        <f>'RAB GIK UGM'!F65</f>
        <v>125000</v>
      </c>
      <c r="F64" s="1500">
        <f t="shared" si="2"/>
        <v>125000</v>
      </c>
      <c r="G64" s="1500">
        <v>11</v>
      </c>
      <c r="H64" s="1500">
        <f t="shared" si="0"/>
        <v>41250</v>
      </c>
      <c r="I64" s="1500">
        <f t="shared" si="1"/>
        <v>416250</v>
      </c>
      <c r="J64" s="1499" t="s">
        <v>74</v>
      </c>
      <c r="K64" s="1499" t="b">
        <v>0</v>
      </c>
      <c r="L64" s="1522">
        <f>('RAB GIK UGM'!G65*1.11)-I64</f>
        <v>0</v>
      </c>
    </row>
    <row r="65" spans="1:12">
      <c r="A65" s="1499" t="s">
        <v>18</v>
      </c>
      <c r="B65" s="1499" t="s">
        <v>682</v>
      </c>
      <c r="C65" s="1500">
        <v>3</v>
      </c>
      <c r="D65" s="1501">
        <f>'RAB GIK UGM'!E66</f>
        <v>3</v>
      </c>
      <c r="E65" s="1501">
        <f>'RAB GIK UGM'!F66</f>
        <v>125000</v>
      </c>
      <c r="F65" s="1500">
        <f t="shared" si="2"/>
        <v>125000</v>
      </c>
      <c r="G65" s="1500">
        <v>11</v>
      </c>
      <c r="H65" s="1500">
        <f t="shared" si="0"/>
        <v>41250</v>
      </c>
      <c r="I65" s="1500">
        <f t="shared" si="1"/>
        <v>416250</v>
      </c>
      <c r="J65" s="1499" t="s">
        <v>74</v>
      </c>
      <c r="K65" s="1499" t="b">
        <v>0</v>
      </c>
      <c r="L65" s="1522">
        <f>('RAB GIK UGM'!G66*1.11)-I65</f>
        <v>0</v>
      </c>
    </row>
    <row r="66" spans="1:12">
      <c r="A66" s="1499" t="s">
        <v>19</v>
      </c>
      <c r="B66" s="1499" t="s">
        <v>682</v>
      </c>
      <c r="C66" s="1500">
        <v>3</v>
      </c>
      <c r="D66" s="1501">
        <f>'RAB GIK UGM'!E67</f>
        <v>3</v>
      </c>
      <c r="E66" s="1501">
        <f>'RAB GIK UGM'!F67</f>
        <v>125000</v>
      </c>
      <c r="F66" s="1500">
        <f t="shared" si="2"/>
        <v>125000</v>
      </c>
      <c r="G66" s="1500">
        <v>11</v>
      </c>
      <c r="H66" s="1500">
        <f t="shared" si="0"/>
        <v>41250</v>
      </c>
      <c r="I66" s="1500">
        <f t="shared" si="1"/>
        <v>416250</v>
      </c>
      <c r="J66" s="1499" t="s">
        <v>74</v>
      </c>
      <c r="K66" s="1499" t="b">
        <v>0</v>
      </c>
      <c r="L66" s="1522">
        <f>('RAB GIK UGM'!G67*1.11)-I66</f>
        <v>0</v>
      </c>
    </row>
    <row r="67" spans="1:12">
      <c r="A67" s="1499" t="s">
        <v>20</v>
      </c>
      <c r="B67" s="1499" t="s">
        <v>682</v>
      </c>
      <c r="C67" s="1500">
        <v>3</v>
      </c>
      <c r="D67" s="1501">
        <f>'RAB GIK UGM'!E68</f>
        <v>3</v>
      </c>
      <c r="E67" s="1501">
        <f>'RAB GIK UGM'!F68</f>
        <v>125000</v>
      </c>
      <c r="F67" s="1500">
        <f t="shared" si="2"/>
        <v>125000</v>
      </c>
      <c r="G67" s="1500">
        <v>11</v>
      </c>
      <c r="H67" s="1500">
        <f t="shared" si="0"/>
        <v>41250</v>
      </c>
      <c r="I67" s="1500">
        <f t="shared" si="1"/>
        <v>416250</v>
      </c>
      <c r="J67" s="1499" t="s">
        <v>74</v>
      </c>
      <c r="K67" s="1499" t="b">
        <v>0</v>
      </c>
      <c r="L67" s="1522">
        <f>('RAB GIK UGM'!G68*1.11)-I67</f>
        <v>0</v>
      </c>
    </row>
    <row r="68" spans="1:12">
      <c r="A68" s="1499" t="s">
        <v>21</v>
      </c>
      <c r="B68" s="1499" t="s">
        <v>682</v>
      </c>
      <c r="C68" s="1500">
        <v>3</v>
      </c>
      <c r="D68" s="1501">
        <f>'RAB GIK UGM'!E69</f>
        <v>3</v>
      </c>
      <c r="E68" s="1501">
        <f>'RAB GIK UGM'!F69</f>
        <v>125000</v>
      </c>
      <c r="F68" s="1500">
        <f t="shared" si="2"/>
        <v>125000</v>
      </c>
      <c r="G68" s="1500">
        <v>11</v>
      </c>
      <c r="H68" s="1500">
        <f t="shared" si="0"/>
        <v>41250</v>
      </c>
      <c r="I68" s="1500">
        <f t="shared" si="1"/>
        <v>416250</v>
      </c>
      <c r="J68" s="1499" t="s">
        <v>74</v>
      </c>
      <c r="K68" s="1499" t="b">
        <v>0</v>
      </c>
      <c r="L68" s="1522">
        <f>('RAB GIK UGM'!G69*1.11)-I68</f>
        <v>0</v>
      </c>
    </row>
    <row r="69" spans="1:12">
      <c r="A69" s="1499" t="s">
        <v>3836</v>
      </c>
      <c r="B69" s="1499" t="s">
        <v>682</v>
      </c>
      <c r="C69" s="1500">
        <v>3</v>
      </c>
      <c r="D69" s="1501">
        <f>'RAB GIK UGM'!E70</f>
        <v>3</v>
      </c>
      <c r="E69" s="1501">
        <f>'RAB GIK UGM'!F70</f>
        <v>125000</v>
      </c>
      <c r="F69" s="1500">
        <f t="shared" si="2"/>
        <v>125000</v>
      </c>
      <c r="G69" s="1500">
        <v>11</v>
      </c>
      <c r="H69" s="1500">
        <f t="shared" si="0"/>
        <v>41250</v>
      </c>
      <c r="I69" s="1500">
        <f t="shared" si="1"/>
        <v>416250</v>
      </c>
      <c r="J69" s="1499" t="s">
        <v>74</v>
      </c>
      <c r="K69" s="1499" t="b">
        <v>0</v>
      </c>
      <c r="L69" s="1522">
        <f>('RAB GIK UGM'!G70*1.11)-I69</f>
        <v>0</v>
      </c>
    </row>
    <row r="70" spans="1:12">
      <c r="A70" s="1499" t="s">
        <v>3837</v>
      </c>
      <c r="B70" s="1499" t="s">
        <v>682</v>
      </c>
      <c r="C70" s="1500">
        <v>9</v>
      </c>
      <c r="D70" s="1501">
        <f>'RAB GIK UGM'!E71</f>
        <v>9</v>
      </c>
      <c r="E70" s="1501">
        <f>'RAB GIK UGM'!F71</f>
        <v>55000</v>
      </c>
      <c r="F70" s="1500">
        <f t="shared" si="2"/>
        <v>55000</v>
      </c>
      <c r="G70" s="1500">
        <v>11</v>
      </c>
      <c r="H70" s="1500">
        <f t="shared" si="0"/>
        <v>54450</v>
      </c>
      <c r="I70" s="1500">
        <f t="shared" si="1"/>
        <v>549450</v>
      </c>
      <c r="J70" s="1499" t="s">
        <v>74</v>
      </c>
      <c r="K70" s="1499" t="b">
        <v>0</v>
      </c>
      <c r="L70" s="1522">
        <f>('RAB GIK UGM'!G71*1.11)-I70</f>
        <v>0</v>
      </c>
    </row>
    <row r="71" spans="1:12">
      <c r="A71" s="1499" t="s">
        <v>3838</v>
      </c>
      <c r="B71" s="1499" t="s">
        <v>682</v>
      </c>
      <c r="C71" s="1500">
        <v>20</v>
      </c>
      <c r="D71" s="1501">
        <f>'RAB GIK UGM'!E72</f>
        <v>20</v>
      </c>
      <c r="E71" s="1501">
        <f>'RAB GIK UGM'!F72</f>
        <v>300000</v>
      </c>
      <c r="F71" s="1500">
        <f t="shared" si="2"/>
        <v>300000</v>
      </c>
      <c r="G71" s="1500">
        <v>11</v>
      </c>
      <c r="H71" s="1500">
        <f t="shared" si="0"/>
        <v>660000</v>
      </c>
      <c r="I71" s="1500">
        <f t="shared" si="1"/>
        <v>6660000</v>
      </c>
      <c r="J71" s="1499" t="s">
        <v>74</v>
      </c>
      <c r="K71" s="1499" t="b">
        <v>0</v>
      </c>
      <c r="L71" s="1522">
        <f>('RAB GIK UGM'!G72*1.11)-I71</f>
        <v>0</v>
      </c>
    </row>
    <row r="72" spans="1:12">
      <c r="A72" s="1499" t="s">
        <v>3839</v>
      </c>
      <c r="B72" s="1499" t="s">
        <v>682</v>
      </c>
      <c r="C72" s="1500">
        <v>20</v>
      </c>
      <c r="D72" s="1501">
        <f>'RAB GIK UGM'!E73</f>
        <v>20</v>
      </c>
      <c r="E72" s="1501">
        <f>'RAB GIK UGM'!F73</f>
        <v>750000</v>
      </c>
      <c r="F72" s="1500">
        <f t="shared" si="2"/>
        <v>750000</v>
      </c>
      <c r="G72" s="1500">
        <v>11</v>
      </c>
      <c r="H72" s="1500">
        <f t="shared" ref="H72:H135" si="3">(C72*F72)*G72/100</f>
        <v>1650000</v>
      </c>
      <c r="I72" s="1500">
        <f t="shared" ref="I72:I135" si="4">(C72*F72)+H72</f>
        <v>16650000</v>
      </c>
      <c r="J72" s="1499" t="s">
        <v>74</v>
      </c>
      <c r="K72" s="1499" t="b">
        <v>0</v>
      </c>
      <c r="L72" s="1522">
        <f>('RAB GIK UGM'!G73*1.11)-I72</f>
        <v>0</v>
      </c>
    </row>
    <row r="73" spans="1:12">
      <c r="A73" s="1499" t="s">
        <v>3840</v>
      </c>
      <c r="B73" s="1499" t="s">
        <v>5</v>
      </c>
      <c r="C73" s="1500">
        <v>20</v>
      </c>
      <c r="D73" s="1501">
        <f>'RAB GIK UGM'!E74</f>
        <v>20</v>
      </c>
      <c r="E73" s="1501">
        <f>'RAB GIK UGM'!F74</f>
        <v>1000000</v>
      </c>
      <c r="F73" s="1500">
        <f t="shared" si="2"/>
        <v>1000000</v>
      </c>
      <c r="G73" s="1500">
        <v>11</v>
      </c>
      <c r="H73" s="1500">
        <f t="shared" si="3"/>
        <v>2200000</v>
      </c>
      <c r="I73" s="1500">
        <f t="shared" si="4"/>
        <v>22200000</v>
      </c>
      <c r="J73" s="1499" t="s">
        <v>74</v>
      </c>
      <c r="K73" s="1499" t="b">
        <v>0</v>
      </c>
      <c r="L73" s="1522">
        <f>('RAB GIK UGM'!G74*1.11)-I73</f>
        <v>0</v>
      </c>
    </row>
    <row r="74" spans="1:12">
      <c r="A74" s="1499" t="s">
        <v>3121</v>
      </c>
      <c r="B74" s="1499" t="s">
        <v>682</v>
      </c>
      <c r="C74" s="1500">
        <v>20</v>
      </c>
      <c r="D74" s="1501">
        <f>'RAB GIK UGM'!E75</f>
        <v>20</v>
      </c>
      <c r="E74" s="1501">
        <f>'RAB GIK UGM'!F75</f>
        <v>1400000</v>
      </c>
      <c r="F74" s="1500">
        <f t="shared" si="2"/>
        <v>1400000</v>
      </c>
      <c r="G74" s="1500">
        <v>11</v>
      </c>
      <c r="H74" s="1500">
        <f t="shared" si="3"/>
        <v>3080000</v>
      </c>
      <c r="I74" s="1500">
        <f t="shared" si="4"/>
        <v>31080000</v>
      </c>
      <c r="J74" s="1499" t="s">
        <v>74</v>
      </c>
      <c r="K74" s="1499" t="b">
        <v>0</v>
      </c>
      <c r="L74" s="1522">
        <f>('RAB GIK UGM'!G75*1.11)-I74</f>
        <v>0</v>
      </c>
    </row>
    <row r="75" spans="1:12">
      <c r="A75" s="1499" t="s">
        <v>3841</v>
      </c>
      <c r="B75" s="1499" t="s">
        <v>74</v>
      </c>
      <c r="C75" s="1500">
        <v>0</v>
      </c>
      <c r="D75" s="1501">
        <f>'RAB GIK UGM'!E76</f>
        <v>0</v>
      </c>
      <c r="E75" s="1501">
        <f>'RAB GIK UGM'!F76</f>
        <v>0</v>
      </c>
      <c r="F75" s="1500">
        <f t="shared" ref="F75:F138" si="5">ROUND(E75,2)</f>
        <v>0</v>
      </c>
      <c r="G75" s="1500">
        <v>0</v>
      </c>
      <c r="H75" s="1500">
        <f t="shared" si="3"/>
        <v>0</v>
      </c>
      <c r="I75" s="1500">
        <f t="shared" si="4"/>
        <v>0</v>
      </c>
      <c r="J75" s="1499" t="s">
        <v>74</v>
      </c>
      <c r="K75" s="1499" t="b">
        <v>0</v>
      </c>
      <c r="L75" s="1522">
        <f>('RAB GIK UGM'!G76*1.11)-I75</f>
        <v>0</v>
      </c>
    </row>
    <row r="76" spans="1:12">
      <c r="A76" s="1499" t="s">
        <v>3842</v>
      </c>
      <c r="B76" s="1499" t="s">
        <v>3843</v>
      </c>
      <c r="C76" s="1500">
        <v>12</v>
      </c>
      <c r="D76" s="1501">
        <f>'RAB GIK UGM'!E77</f>
        <v>12</v>
      </c>
      <c r="E76" s="1501">
        <f>'RAB GIK UGM'!F77</f>
        <v>2000000</v>
      </c>
      <c r="F76" s="1500">
        <f t="shared" si="5"/>
        <v>2000000</v>
      </c>
      <c r="G76" s="1500">
        <v>11</v>
      </c>
      <c r="H76" s="1500">
        <f t="shared" si="3"/>
        <v>2640000</v>
      </c>
      <c r="I76" s="1500">
        <f t="shared" si="4"/>
        <v>26640000</v>
      </c>
      <c r="J76" s="1499" t="s">
        <v>74</v>
      </c>
      <c r="K76" s="1499" t="b">
        <v>0</v>
      </c>
      <c r="L76" s="1522">
        <f>('RAB GIK UGM'!G77*1.11)-I76</f>
        <v>0</v>
      </c>
    </row>
    <row r="77" spans="1:12">
      <c r="A77" s="1499" t="s">
        <v>3844</v>
      </c>
      <c r="B77" s="1499" t="s">
        <v>3843</v>
      </c>
      <c r="C77" s="1500">
        <v>12</v>
      </c>
      <c r="D77" s="1501">
        <f>'RAB GIK UGM'!E78</f>
        <v>12</v>
      </c>
      <c r="E77" s="1501">
        <f>'RAB GIK UGM'!F78</f>
        <v>2000000</v>
      </c>
      <c r="F77" s="1500">
        <f t="shared" si="5"/>
        <v>2000000</v>
      </c>
      <c r="G77" s="1500">
        <v>11</v>
      </c>
      <c r="H77" s="1500">
        <f t="shared" si="3"/>
        <v>2640000</v>
      </c>
      <c r="I77" s="1500">
        <f t="shared" si="4"/>
        <v>26640000</v>
      </c>
      <c r="J77" s="1499" t="s">
        <v>74</v>
      </c>
      <c r="K77" s="1499" t="b">
        <v>0</v>
      </c>
      <c r="L77" s="1522">
        <f>('RAB GIK UGM'!G78*1.11)-I77</f>
        <v>0</v>
      </c>
    </row>
    <row r="78" spans="1:12">
      <c r="A78" s="1499" t="s">
        <v>22</v>
      </c>
      <c r="B78" s="1499" t="s">
        <v>74</v>
      </c>
      <c r="C78" s="1500">
        <v>0</v>
      </c>
      <c r="D78" s="1501">
        <f>'RAB GIK UGM'!E79</f>
        <v>0</v>
      </c>
      <c r="E78" s="1501">
        <f>'RAB GIK UGM'!F79</f>
        <v>0</v>
      </c>
      <c r="F78" s="1500">
        <f t="shared" si="5"/>
        <v>0</v>
      </c>
      <c r="G78" s="1500">
        <v>0</v>
      </c>
      <c r="H78" s="1500">
        <f t="shared" si="3"/>
        <v>0</v>
      </c>
      <c r="I78" s="1500">
        <f t="shared" si="4"/>
        <v>0</v>
      </c>
      <c r="J78" s="1499" t="s">
        <v>74</v>
      </c>
      <c r="K78" s="1499" t="b">
        <v>0</v>
      </c>
      <c r="L78" s="1522">
        <f>('RAB GIK UGM'!G79*1.11)-I78</f>
        <v>0</v>
      </c>
    </row>
    <row r="79" spans="1:12">
      <c r="A79" s="1499" t="s">
        <v>3845</v>
      </c>
      <c r="B79" s="1499" t="s">
        <v>682</v>
      </c>
      <c r="C79" s="1500">
        <v>4</v>
      </c>
      <c r="D79" s="1501">
        <f>'RAB GIK UGM'!E80</f>
        <v>4</v>
      </c>
      <c r="E79" s="1501">
        <f>'RAB GIK UGM'!F80</f>
        <v>1100000</v>
      </c>
      <c r="F79" s="1500">
        <f t="shared" si="5"/>
        <v>1100000</v>
      </c>
      <c r="G79" s="1500">
        <v>11</v>
      </c>
      <c r="H79" s="1500">
        <f t="shared" si="3"/>
        <v>484000</v>
      </c>
      <c r="I79" s="1500">
        <f t="shared" si="4"/>
        <v>4884000</v>
      </c>
      <c r="J79" s="1499" t="s">
        <v>74</v>
      </c>
      <c r="K79" s="1499" t="b">
        <v>0</v>
      </c>
      <c r="L79" s="1522">
        <f>('RAB GIK UGM'!G80*1.11)-I79</f>
        <v>0</v>
      </c>
    </row>
    <row r="80" spans="1:12">
      <c r="A80" s="1499" t="s">
        <v>23</v>
      </c>
      <c r="B80" s="1499" t="s">
        <v>682</v>
      </c>
      <c r="C80" s="1500">
        <v>1</v>
      </c>
      <c r="D80" s="1501">
        <f>'RAB GIK UGM'!E81</f>
        <v>1</v>
      </c>
      <c r="E80" s="1501">
        <f>'RAB GIK UGM'!F81</f>
        <v>180000</v>
      </c>
      <c r="F80" s="1500">
        <f t="shared" si="5"/>
        <v>180000</v>
      </c>
      <c r="G80" s="1500">
        <v>11</v>
      </c>
      <c r="H80" s="1500">
        <f t="shared" si="3"/>
        <v>19800</v>
      </c>
      <c r="I80" s="1500">
        <f t="shared" si="4"/>
        <v>199800</v>
      </c>
      <c r="J80" s="1499" t="s">
        <v>74</v>
      </c>
      <c r="K80" s="1499" t="b">
        <v>0</v>
      </c>
      <c r="L80" s="1522">
        <f>('RAB GIK UGM'!G81*1.11)-I80</f>
        <v>0</v>
      </c>
    </row>
    <row r="81" spans="1:12">
      <c r="A81" s="1499" t="s">
        <v>24</v>
      </c>
      <c r="B81" s="1499" t="s">
        <v>682</v>
      </c>
      <c r="C81" s="1500">
        <v>50</v>
      </c>
      <c r="D81" s="1501">
        <f>'RAB GIK UGM'!E82</f>
        <v>50</v>
      </c>
      <c r="E81" s="1501">
        <f>'RAB GIK UGM'!F82</f>
        <v>7500</v>
      </c>
      <c r="F81" s="1500">
        <f t="shared" si="5"/>
        <v>7500</v>
      </c>
      <c r="G81" s="1500">
        <v>11</v>
      </c>
      <c r="H81" s="1500">
        <f t="shared" si="3"/>
        <v>41250</v>
      </c>
      <c r="I81" s="1500">
        <f t="shared" si="4"/>
        <v>416250</v>
      </c>
      <c r="J81" s="1499" t="s">
        <v>74</v>
      </c>
      <c r="K81" s="1499" t="b">
        <v>0</v>
      </c>
      <c r="L81" s="1522">
        <f>('RAB GIK UGM'!G82*1.11)-I81</f>
        <v>0</v>
      </c>
    </row>
    <row r="82" spans="1:12">
      <c r="A82" s="1499" t="s">
        <v>25</v>
      </c>
      <c r="B82" s="1499" t="s">
        <v>682</v>
      </c>
      <c r="C82" s="1500">
        <v>3</v>
      </c>
      <c r="D82" s="1501">
        <f>'RAB GIK UGM'!E83</f>
        <v>3</v>
      </c>
      <c r="E82" s="1501">
        <f>'RAB GIK UGM'!F83</f>
        <v>750000</v>
      </c>
      <c r="F82" s="1500">
        <f t="shared" si="5"/>
        <v>750000</v>
      </c>
      <c r="G82" s="1500">
        <v>11</v>
      </c>
      <c r="H82" s="1500">
        <f t="shared" si="3"/>
        <v>247500</v>
      </c>
      <c r="I82" s="1500">
        <f t="shared" si="4"/>
        <v>2497500</v>
      </c>
      <c r="J82" s="1499" t="s">
        <v>74</v>
      </c>
      <c r="K82" s="1499" t="b">
        <v>0</v>
      </c>
      <c r="L82" s="1522">
        <f>('RAB GIK UGM'!G83*1.11)-I82</f>
        <v>0</v>
      </c>
    </row>
    <row r="83" spans="1:12">
      <c r="A83" s="1499" t="s">
        <v>3846</v>
      </c>
      <c r="B83" s="1499" t="s">
        <v>3847</v>
      </c>
      <c r="C83" s="1500">
        <v>7</v>
      </c>
      <c r="D83" s="1501">
        <f>'RAB GIK UGM'!E84</f>
        <v>7</v>
      </c>
      <c r="E83" s="1501">
        <f>'RAB GIK UGM'!F84</f>
        <v>13500000</v>
      </c>
      <c r="F83" s="1500">
        <f t="shared" si="5"/>
        <v>13500000</v>
      </c>
      <c r="G83" s="1500">
        <v>11</v>
      </c>
      <c r="H83" s="1500">
        <f t="shared" si="3"/>
        <v>10395000</v>
      </c>
      <c r="I83" s="1500">
        <f t="shared" si="4"/>
        <v>104895000</v>
      </c>
      <c r="J83" s="1499" t="s">
        <v>74</v>
      </c>
      <c r="K83" s="1499" t="b">
        <v>0</v>
      </c>
      <c r="L83" s="1522">
        <f>('RAB GIK UGM'!G84*1.11)-I83</f>
        <v>0</v>
      </c>
    </row>
    <row r="84" spans="1:12">
      <c r="A84" s="1499" t="s">
        <v>3848</v>
      </c>
      <c r="B84" s="1499" t="s">
        <v>3849</v>
      </c>
      <c r="C84" s="1500">
        <v>2</v>
      </c>
      <c r="D84" s="1501">
        <f>'RAB GIK UGM'!E85</f>
        <v>2</v>
      </c>
      <c r="E84" s="1501">
        <f>'RAB GIK UGM'!F85</f>
        <v>250000</v>
      </c>
      <c r="F84" s="1500">
        <f t="shared" si="5"/>
        <v>250000</v>
      </c>
      <c r="G84" s="1500">
        <v>11</v>
      </c>
      <c r="H84" s="1500">
        <f t="shared" si="3"/>
        <v>55000</v>
      </c>
      <c r="I84" s="1500">
        <f t="shared" si="4"/>
        <v>555000</v>
      </c>
      <c r="J84" s="1499" t="s">
        <v>74</v>
      </c>
      <c r="K84" s="1499" t="b">
        <v>0</v>
      </c>
      <c r="L84" s="1522">
        <f>('RAB GIK UGM'!G85*1.11)-I84</f>
        <v>0</v>
      </c>
    </row>
    <row r="85" spans="1:12">
      <c r="A85" s="1499" t="s">
        <v>3850</v>
      </c>
      <c r="B85" s="1499" t="s">
        <v>4</v>
      </c>
      <c r="C85" s="1500">
        <v>5</v>
      </c>
      <c r="D85" s="1501">
        <f>'RAB GIK UGM'!E86</f>
        <v>5</v>
      </c>
      <c r="E85" s="1501">
        <f>'RAB GIK UGM'!F86</f>
        <v>2250000</v>
      </c>
      <c r="F85" s="1500">
        <f t="shared" si="5"/>
        <v>2250000</v>
      </c>
      <c r="G85" s="1500">
        <v>11</v>
      </c>
      <c r="H85" s="1500">
        <f t="shared" si="3"/>
        <v>1237500</v>
      </c>
      <c r="I85" s="1500">
        <f t="shared" si="4"/>
        <v>12487500</v>
      </c>
      <c r="J85" s="1499" t="s">
        <v>74</v>
      </c>
      <c r="K85" s="1499" t="b">
        <v>0</v>
      </c>
      <c r="L85" s="1522">
        <f>('RAB GIK UGM'!G86*1.11)-I85</f>
        <v>0</v>
      </c>
    </row>
    <row r="86" spans="1:12">
      <c r="A86" s="1499" t="s">
        <v>3851</v>
      </c>
      <c r="B86" s="1499" t="s">
        <v>74</v>
      </c>
      <c r="C86" s="1500">
        <v>0</v>
      </c>
      <c r="D86" s="1501">
        <f>'RAB GIK UGM'!E87</f>
        <v>0</v>
      </c>
      <c r="E86" s="1501">
        <f>'RAB GIK UGM'!F87</f>
        <v>0</v>
      </c>
      <c r="F86" s="1500">
        <f t="shared" si="5"/>
        <v>0</v>
      </c>
      <c r="G86" s="1500">
        <v>0</v>
      </c>
      <c r="H86" s="1500">
        <f t="shared" si="3"/>
        <v>0</v>
      </c>
      <c r="I86" s="1500">
        <f t="shared" si="4"/>
        <v>0</v>
      </c>
      <c r="J86" s="1499" t="s">
        <v>74</v>
      </c>
      <c r="K86" s="1499" t="b">
        <v>0</v>
      </c>
      <c r="L86" s="1522">
        <f>('RAB GIK UGM'!G87*1.11)-I86</f>
        <v>0</v>
      </c>
    </row>
    <row r="87" spans="1:12">
      <c r="A87" s="1499" t="s">
        <v>31</v>
      </c>
      <c r="B87" s="1499" t="s">
        <v>74</v>
      </c>
      <c r="C87" s="1500">
        <v>0</v>
      </c>
      <c r="D87" s="1501">
        <f>'RAB GIK UGM'!E88</f>
        <v>0</v>
      </c>
      <c r="E87" s="1501">
        <f>'RAB GIK UGM'!F88</f>
        <v>0</v>
      </c>
      <c r="F87" s="1500">
        <f t="shared" si="5"/>
        <v>0</v>
      </c>
      <c r="G87" s="1500">
        <v>0</v>
      </c>
      <c r="H87" s="1500">
        <f t="shared" si="3"/>
        <v>0</v>
      </c>
      <c r="I87" s="1500">
        <f t="shared" si="4"/>
        <v>0</v>
      </c>
      <c r="J87" s="1499" t="s">
        <v>74</v>
      </c>
      <c r="K87" s="1499" t="b">
        <v>0</v>
      </c>
      <c r="L87" s="1522">
        <f>('RAB GIK UGM'!G88*1.11)-I87</f>
        <v>0</v>
      </c>
    </row>
    <row r="88" spans="1:12">
      <c r="A88" s="1499" t="s">
        <v>3852</v>
      </c>
      <c r="B88" s="1499" t="s">
        <v>74</v>
      </c>
      <c r="C88" s="1500">
        <v>0</v>
      </c>
      <c r="D88" s="1501">
        <f>'RAB GIK UGM'!E89</f>
        <v>0</v>
      </c>
      <c r="E88" s="1501">
        <f>'RAB GIK UGM'!F89</f>
        <v>0</v>
      </c>
      <c r="F88" s="1500">
        <f t="shared" si="5"/>
        <v>0</v>
      </c>
      <c r="G88" s="1500">
        <v>0</v>
      </c>
      <c r="H88" s="1500">
        <f t="shared" si="3"/>
        <v>0</v>
      </c>
      <c r="I88" s="1500">
        <f t="shared" si="4"/>
        <v>0</v>
      </c>
      <c r="J88" s="1499" t="s">
        <v>74</v>
      </c>
      <c r="K88" s="1499" t="b">
        <v>0</v>
      </c>
      <c r="L88" s="1522">
        <f>('RAB GIK UGM'!G89*1.11)-I88</f>
        <v>0</v>
      </c>
    </row>
    <row r="89" spans="1:12">
      <c r="A89" s="1499" t="s">
        <v>3853</v>
      </c>
      <c r="B89" s="1499" t="s">
        <v>74</v>
      </c>
      <c r="C89" s="1500">
        <v>0</v>
      </c>
      <c r="D89" s="1501">
        <f>'RAB GIK UGM'!E90</f>
        <v>0</v>
      </c>
      <c r="E89" s="1501">
        <f>'RAB GIK UGM'!F90</f>
        <v>0</v>
      </c>
      <c r="F89" s="1500">
        <f t="shared" si="5"/>
        <v>0</v>
      </c>
      <c r="G89" s="1500">
        <v>0</v>
      </c>
      <c r="H89" s="1500">
        <f t="shared" si="3"/>
        <v>0</v>
      </c>
      <c r="I89" s="1500">
        <f t="shared" si="4"/>
        <v>0</v>
      </c>
      <c r="J89" s="1499" t="s">
        <v>74</v>
      </c>
      <c r="K89" s="1499" t="b">
        <v>0</v>
      </c>
      <c r="L89" s="1522">
        <f>('RAB GIK UGM'!G90*1.11)-I89</f>
        <v>0</v>
      </c>
    </row>
    <row r="90" spans="1:12">
      <c r="A90" s="1499" t="s">
        <v>3854</v>
      </c>
      <c r="B90" s="1499" t="s">
        <v>163</v>
      </c>
      <c r="C90" s="1500">
        <v>7658.11</v>
      </c>
      <c r="D90" s="1501">
        <f>'RAB GIK UGM'!E91</f>
        <v>7658.11</v>
      </c>
      <c r="E90" s="1501">
        <f>'RAB GIK UGM'!F91</f>
        <v>29031</v>
      </c>
      <c r="F90" s="1500">
        <f t="shared" si="5"/>
        <v>29031</v>
      </c>
      <c r="G90" s="1500">
        <v>11</v>
      </c>
      <c r="H90" s="1500">
        <f t="shared" si="3"/>
        <v>24455485.055099998</v>
      </c>
      <c r="I90" s="1500">
        <f t="shared" si="4"/>
        <v>246778076.46509999</v>
      </c>
      <c r="J90" s="1499" t="s">
        <v>74</v>
      </c>
      <c r="K90" s="1499" t="b">
        <v>0</v>
      </c>
      <c r="L90" s="1522">
        <f>('RAB GIK UGM'!G91*1.11)-I90</f>
        <v>0</v>
      </c>
    </row>
    <row r="91" spans="1:12">
      <c r="A91" s="1499" t="s">
        <v>3855</v>
      </c>
      <c r="B91" s="1499" t="s">
        <v>163</v>
      </c>
      <c r="C91" s="1500">
        <v>575.24</v>
      </c>
      <c r="D91" s="1501">
        <f>'RAB GIK UGM'!E92</f>
        <v>575.24</v>
      </c>
      <c r="E91" s="1501">
        <f>'RAB GIK UGM'!F92</f>
        <v>29031</v>
      </c>
      <c r="F91" s="1500">
        <f t="shared" si="5"/>
        <v>29031</v>
      </c>
      <c r="G91" s="1500">
        <v>11</v>
      </c>
      <c r="H91" s="1500">
        <f t="shared" si="3"/>
        <v>1836977.1684000001</v>
      </c>
      <c r="I91" s="1500">
        <f t="shared" si="4"/>
        <v>18536769.608399998</v>
      </c>
      <c r="J91" s="1499" t="s">
        <v>74</v>
      </c>
      <c r="K91" s="1499" t="b">
        <v>0</v>
      </c>
      <c r="L91" s="1522">
        <f>('RAB GIK UGM'!G92*1.11)-I91</f>
        <v>0</v>
      </c>
    </row>
    <row r="92" spans="1:12">
      <c r="A92" s="1499" t="s">
        <v>3856</v>
      </c>
      <c r="B92" s="1499" t="s">
        <v>163</v>
      </c>
      <c r="C92" s="1500">
        <v>2988.79</v>
      </c>
      <c r="D92" s="1501">
        <f>'RAB GIK UGM'!E93</f>
        <v>2988.79</v>
      </c>
      <c r="E92" s="1501">
        <f>'RAB GIK UGM'!F93</f>
        <v>29031</v>
      </c>
      <c r="F92" s="1500">
        <f t="shared" si="5"/>
        <v>29031</v>
      </c>
      <c r="G92" s="1500">
        <v>11</v>
      </c>
      <c r="H92" s="1500">
        <f t="shared" si="3"/>
        <v>9544431.8739</v>
      </c>
      <c r="I92" s="1500">
        <f t="shared" si="4"/>
        <v>96311994.363899991</v>
      </c>
      <c r="J92" s="1499" t="s">
        <v>74</v>
      </c>
      <c r="K92" s="1499" t="b">
        <v>0</v>
      </c>
      <c r="L92" s="1522">
        <f>('RAB GIK UGM'!G93*1.11)-I92</f>
        <v>0</v>
      </c>
    </row>
    <row r="93" spans="1:12">
      <c r="A93" s="1499" t="s">
        <v>3857</v>
      </c>
      <c r="B93" s="1499" t="s">
        <v>163</v>
      </c>
      <c r="C93" s="1500">
        <v>440.38</v>
      </c>
      <c r="D93" s="1501">
        <f>'RAB GIK UGM'!E94</f>
        <v>440.38</v>
      </c>
      <c r="E93" s="1501">
        <f>'RAB GIK UGM'!F94</f>
        <v>14237</v>
      </c>
      <c r="F93" s="1500">
        <f t="shared" si="5"/>
        <v>14237</v>
      </c>
      <c r="G93" s="1500">
        <v>11</v>
      </c>
      <c r="H93" s="1500">
        <f t="shared" si="3"/>
        <v>689665.90659999999</v>
      </c>
      <c r="I93" s="1500">
        <f t="shared" si="4"/>
        <v>6959355.9665999999</v>
      </c>
      <c r="J93" s="1499" t="s">
        <v>74</v>
      </c>
      <c r="K93" s="1499" t="b">
        <v>0</v>
      </c>
      <c r="L93" s="1522">
        <f>('RAB GIK UGM'!G94*1.11)-I93</f>
        <v>0</v>
      </c>
    </row>
    <row r="94" spans="1:12">
      <c r="A94" s="1499" t="s">
        <v>3858</v>
      </c>
      <c r="B94" s="1499" t="s">
        <v>163</v>
      </c>
      <c r="C94" s="1500">
        <v>20.89</v>
      </c>
      <c r="D94" s="1501">
        <f>'RAB GIK UGM'!E95</f>
        <v>20.89</v>
      </c>
      <c r="E94" s="1501">
        <f>'RAB GIK UGM'!F95</f>
        <v>29031</v>
      </c>
      <c r="F94" s="1500">
        <f t="shared" si="5"/>
        <v>29031</v>
      </c>
      <c r="G94" s="1500">
        <v>11</v>
      </c>
      <c r="H94" s="1500">
        <f t="shared" si="3"/>
        <v>66710.334899999987</v>
      </c>
      <c r="I94" s="1500">
        <f t="shared" si="4"/>
        <v>673167.92489999998</v>
      </c>
      <c r="J94" s="1499" t="s">
        <v>74</v>
      </c>
      <c r="K94" s="1499" t="b">
        <v>0</v>
      </c>
      <c r="L94" s="1522">
        <f>('RAB GIK UGM'!G95*1.11)-I94</f>
        <v>0</v>
      </c>
    </row>
    <row r="95" spans="1:12">
      <c r="A95" s="1499" t="s">
        <v>3859</v>
      </c>
      <c r="B95" s="1499" t="s">
        <v>163</v>
      </c>
      <c r="C95" s="1500">
        <v>942.59</v>
      </c>
      <c r="D95" s="1501">
        <f>'RAB GIK UGM'!E96</f>
        <v>942.59</v>
      </c>
      <c r="E95" s="1501">
        <f>'RAB GIK UGM'!F96</f>
        <v>29031</v>
      </c>
      <c r="F95" s="1500">
        <f t="shared" si="5"/>
        <v>29031</v>
      </c>
      <c r="G95" s="1500">
        <v>11</v>
      </c>
      <c r="H95" s="1500">
        <f t="shared" si="3"/>
        <v>3010076.3319000001</v>
      </c>
      <c r="I95" s="1500">
        <f t="shared" si="4"/>
        <v>30374406.6219</v>
      </c>
      <c r="J95" s="1499" t="s">
        <v>74</v>
      </c>
      <c r="K95" s="1499" t="b">
        <v>0</v>
      </c>
      <c r="L95" s="1522">
        <f>('RAB GIK UGM'!G96*1.11)-I95</f>
        <v>0</v>
      </c>
    </row>
    <row r="96" spans="1:12">
      <c r="A96" s="1499" t="s">
        <v>3860</v>
      </c>
      <c r="B96" s="1499" t="s">
        <v>163</v>
      </c>
      <c r="C96" s="1500">
        <v>314.2</v>
      </c>
      <c r="D96" s="1501">
        <f>'RAB GIK UGM'!E97</f>
        <v>314.2</v>
      </c>
      <c r="E96" s="1501">
        <f>'RAB GIK UGM'!F97</f>
        <v>29031</v>
      </c>
      <c r="F96" s="1500">
        <f t="shared" si="5"/>
        <v>29031</v>
      </c>
      <c r="G96" s="1500">
        <v>11</v>
      </c>
      <c r="H96" s="1500">
        <f t="shared" si="3"/>
        <v>1003369.4219999999</v>
      </c>
      <c r="I96" s="1500">
        <f t="shared" si="4"/>
        <v>10124909.622</v>
      </c>
      <c r="J96" s="1499" t="s">
        <v>74</v>
      </c>
      <c r="K96" s="1499" t="b">
        <v>0</v>
      </c>
      <c r="L96" s="1522">
        <f>('RAB GIK UGM'!G97*1.11)-I96</f>
        <v>0</v>
      </c>
    </row>
    <row r="97" spans="1:12">
      <c r="A97" s="1499" t="s">
        <v>3248</v>
      </c>
      <c r="B97" s="1499" t="s">
        <v>1077</v>
      </c>
      <c r="C97" s="1500">
        <v>48</v>
      </c>
      <c r="D97" s="1501">
        <f>'RAB GIK UGM'!E98</f>
        <v>48</v>
      </c>
      <c r="E97" s="1501">
        <f>'RAB GIK UGM'!F98</f>
        <v>425000</v>
      </c>
      <c r="F97" s="1500">
        <f t="shared" si="5"/>
        <v>425000</v>
      </c>
      <c r="G97" s="1500">
        <v>11</v>
      </c>
      <c r="H97" s="1500">
        <f t="shared" si="3"/>
        <v>2244000</v>
      </c>
      <c r="I97" s="1500">
        <f t="shared" si="4"/>
        <v>22644000</v>
      </c>
      <c r="J97" s="1499" t="s">
        <v>74</v>
      </c>
      <c r="K97" s="1499" t="b">
        <v>0</v>
      </c>
      <c r="L97" s="1522">
        <f>('RAB GIK UGM'!G98*1.11)-I97</f>
        <v>0</v>
      </c>
    </row>
    <row r="98" spans="1:12">
      <c r="A98" s="1499" t="s">
        <v>3318</v>
      </c>
      <c r="B98" s="1499" t="s">
        <v>682</v>
      </c>
      <c r="C98" s="1500">
        <v>120</v>
      </c>
      <c r="D98" s="1501">
        <f>'RAB GIK UGM'!E99</f>
        <v>120</v>
      </c>
      <c r="E98" s="1501">
        <f>'RAB GIK UGM'!F99</f>
        <v>13500</v>
      </c>
      <c r="F98" s="1500">
        <f t="shared" si="5"/>
        <v>13500</v>
      </c>
      <c r="G98" s="1500">
        <v>11</v>
      </c>
      <c r="H98" s="1500">
        <f t="shared" si="3"/>
        <v>178200</v>
      </c>
      <c r="I98" s="1500">
        <f t="shared" si="4"/>
        <v>1798200</v>
      </c>
      <c r="J98" s="1499" t="s">
        <v>74</v>
      </c>
      <c r="K98" s="1499" t="b">
        <v>0</v>
      </c>
      <c r="L98" s="1522">
        <f>('RAB GIK UGM'!G99*1.11)-I98</f>
        <v>0</v>
      </c>
    </row>
    <row r="99" spans="1:12">
      <c r="A99" s="1499" t="s">
        <v>3319</v>
      </c>
      <c r="B99" s="1499" t="s">
        <v>682</v>
      </c>
      <c r="C99" s="1500">
        <v>108</v>
      </c>
      <c r="D99" s="1501">
        <f>'RAB GIK UGM'!E100</f>
        <v>108</v>
      </c>
      <c r="E99" s="1501">
        <f>'RAB GIK UGM'!F100</f>
        <v>9500</v>
      </c>
      <c r="F99" s="1500">
        <f t="shared" si="5"/>
        <v>9500</v>
      </c>
      <c r="G99" s="1500">
        <v>11</v>
      </c>
      <c r="H99" s="1500">
        <f t="shared" si="3"/>
        <v>112860</v>
      </c>
      <c r="I99" s="1500">
        <f t="shared" si="4"/>
        <v>1138860</v>
      </c>
      <c r="J99" s="1499" t="s">
        <v>74</v>
      </c>
      <c r="K99" s="1499" t="b">
        <v>0</v>
      </c>
      <c r="L99" s="1522">
        <f>('RAB GIK UGM'!G100*1.11)-I99</f>
        <v>0</v>
      </c>
    </row>
    <row r="100" spans="1:12">
      <c r="A100" s="1499" t="s">
        <v>3861</v>
      </c>
      <c r="B100" s="1499" t="s">
        <v>190</v>
      </c>
      <c r="C100" s="1500">
        <v>172.06</v>
      </c>
      <c r="D100" s="1501">
        <f>'RAB GIK UGM'!E101</f>
        <v>172.06</v>
      </c>
      <c r="E100" s="1501">
        <f>'RAB GIK UGM'!F101</f>
        <v>342773</v>
      </c>
      <c r="F100" s="1500">
        <f t="shared" si="5"/>
        <v>342773</v>
      </c>
      <c r="G100" s="1500">
        <v>11</v>
      </c>
      <c r="H100" s="1500">
        <f t="shared" si="3"/>
        <v>6487527.4618000006</v>
      </c>
      <c r="I100" s="1500">
        <f t="shared" si="4"/>
        <v>65465049.841800004</v>
      </c>
      <c r="J100" s="1499" t="s">
        <v>74</v>
      </c>
      <c r="K100" s="1499" t="b">
        <v>0</v>
      </c>
      <c r="L100" s="1522">
        <f>('RAB GIK UGM'!G101*1.11)-I100</f>
        <v>0</v>
      </c>
    </row>
    <row r="101" spans="1:12">
      <c r="A101" s="1499" t="s">
        <v>3862</v>
      </c>
      <c r="B101" s="1499" t="s">
        <v>2327</v>
      </c>
      <c r="C101" s="1500">
        <v>70.94</v>
      </c>
      <c r="D101" s="1501">
        <f>'RAB GIK UGM'!E102</f>
        <v>70.94</v>
      </c>
      <c r="E101" s="1501">
        <f>'RAB GIK UGM'!F102</f>
        <v>185493</v>
      </c>
      <c r="F101" s="1500">
        <f t="shared" si="5"/>
        <v>185493</v>
      </c>
      <c r="G101" s="1500">
        <v>11</v>
      </c>
      <c r="H101" s="1500">
        <f t="shared" si="3"/>
        <v>1447476.0762</v>
      </c>
      <c r="I101" s="1500">
        <f t="shared" si="4"/>
        <v>14606349.496199999</v>
      </c>
      <c r="J101" s="1499" t="s">
        <v>74</v>
      </c>
      <c r="K101" s="1499" t="b">
        <v>0</v>
      </c>
      <c r="L101" s="1522">
        <f>('RAB GIK UGM'!G102*1.11)-I101</f>
        <v>0</v>
      </c>
    </row>
    <row r="102" spans="1:12">
      <c r="A102" s="1499" t="s">
        <v>3863</v>
      </c>
      <c r="B102" s="1499" t="s">
        <v>74</v>
      </c>
      <c r="C102" s="1500">
        <v>0</v>
      </c>
      <c r="D102" s="1501">
        <f>'RAB GIK UGM'!E103</f>
        <v>0</v>
      </c>
      <c r="E102" s="1501">
        <f>'RAB GIK UGM'!F103</f>
        <v>0</v>
      </c>
      <c r="F102" s="1500">
        <f t="shared" si="5"/>
        <v>0</v>
      </c>
      <c r="G102" s="1500">
        <v>0</v>
      </c>
      <c r="H102" s="1500">
        <f t="shared" si="3"/>
        <v>0</v>
      </c>
      <c r="I102" s="1500">
        <f t="shared" si="4"/>
        <v>0</v>
      </c>
      <c r="J102" s="1499" t="s">
        <v>74</v>
      </c>
      <c r="K102" s="1499" t="b">
        <v>0</v>
      </c>
      <c r="L102" s="1522">
        <f>('RAB GIK UGM'!G103*1.11)-I102</f>
        <v>0</v>
      </c>
    </row>
    <row r="103" spans="1:12">
      <c r="A103" s="1499" t="s">
        <v>3864</v>
      </c>
      <c r="B103" s="1499" t="s">
        <v>1077</v>
      </c>
      <c r="C103" s="1500">
        <v>129</v>
      </c>
      <c r="D103" s="1501">
        <f>'RAB GIK UGM'!E104</f>
        <v>129</v>
      </c>
      <c r="E103" s="1501">
        <f>'RAB GIK UGM'!F104</f>
        <v>10000</v>
      </c>
      <c r="F103" s="1500">
        <f t="shared" si="5"/>
        <v>10000</v>
      </c>
      <c r="G103" s="1500">
        <v>11</v>
      </c>
      <c r="H103" s="1500">
        <f t="shared" si="3"/>
        <v>141900</v>
      </c>
      <c r="I103" s="1500">
        <f t="shared" si="4"/>
        <v>1431900</v>
      </c>
      <c r="J103" s="1499" t="s">
        <v>74</v>
      </c>
      <c r="K103" s="1499" t="b">
        <v>0</v>
      </c>
      <c r="L103" s="1522">
        <f>('RAB GIK UGM'!G104*1.11)-I103</f>
        <v>0</v>
      </c>
    </row>
    <row r="104" spans="1:12">
      <c r="A104" s="1499" t="s">
        <v>3865</v>
      </c>
      <c r="B104" s="1499" t="s">
        <v>163</v>
      </c>
      <c r="C104" s="1500">
        <v>291.25</v>
      </c>
      <c r="D104" s="1501">
        <f>'RAB GIK UGM'!E105</f>
        <v>291.25</v>
      </c>
      <c r="E104" s="1501">
        <f>'RAB GIK UGM'!F105</f>
        <v>29031</v>
      </c>
      <c r="F104" s="1500">
        <f t="shared" si="5"/>
        <v>29031</v>
      </c>
      <c r="G104" s="1500">
        <v>11</v>
      </c>
      <c r="H104" s="1500">
        <f t="shared" si="3"/>
        <v>930080.66249999998</v>
      </c>
      <c r="I104" s="1500">
        <f t="shared" si="4"/>
        <v>9385359.4124999996</v>
      </c>
      <c r="J104" s="1499" t="s">
        <v>74</v>
      </c>
      <c r="K104" s="1499" t="b">
        <v>0</v>
      </c>
      <c r="L104" s="1522">
        <f>('RAB GIK UGM'!G105*1.11)-I104</f>
        <v>0</v>
      </c>
    </row>
    <row r="105" spans="1:12">
      <c r="A105" s="1499" t="s">
        <v>3866</v>
      </c>
      <c r="B105" s="1499" t="s">
        <v>163</v>
      </c>
      <c r="C105" s="1500">
        <v>1165.72</v>
      </c>
      <c r="D105" s="1501">
        <f>'RAB GIK UGM'!E106</f>
        <v>1165.72</v>
      </c>
      <c r="E105" s="1501">
        <f>'RAB GIK UGM'!F106</f>
        <v>29031</v>
      </c>
      <c r="F105" s="1500">
        <f t="shared" si="5"/>
        <v>29031</v>
      </c>
      <c r="G105" s="1500">
        <v>11</v>
      </c>
      <c r="H105" s="1500">
        <f t="shared" si="3"/>
        <v>3722621.9051999999</v>
      </c>
      <c r="I105" s="1500">
        <f t="shared" si="4"/>
        <v>37564639.225199997</v>
      </c>
      <c r="J105" s="1499" t="s">
        <v>74</v>
      </c>
      <c r="K105" s="1499" t="b">
        <v>0</v>
      </c>
      <c r="L105" s="1522">
        <f>('RAB GIK UGM'!G106*1.11)-I105</f>
        <v>0</v>
      </c>
    </row>
    <row r="106" spans="1:12">
      <c r="A106" s="1499" t="s">
        <v>3867</v>
      </c>
      <c r="B106" s="1499" t="s">
        <v>163</v>
      </c>
      <c r="C106" s="1500">
        <v>534.75</v>
      </c>
      <c r="D106" s="1501">
        <f>'RAB GIK UGM'!E107</f>
        <v>534.75</v>
      </c>
      <c r="E106" s="1501">
        <f>'RAB GIK UGM'!F107</f>
        <v>29031</v>
      </c>
      <c r="F106" s="1500">
        <f t="shared" si="5"/>
        <v>29031</v>
      </c>
      <c r="G106" s="1500">
        <v>11</v>
      </c>
      <c r="H106" s="1500">
        <f t="shared" si="3"/>
        <v>1707675.9975000001</v>
      </c>
      <c r="I106" s="1500">
        <f t="shared" si="4"/>
        <v>17232003.247499999</v>
      </c>
      <c r="J106" s="1499" t="s">
        <v>74</v>
      </c>
      <c r="K106" s="1499" t="b">
        <v>0</v>
      </c>
      <c r="L106" s="1522">
        <f>('RAB GIK UGM'!G107*1.11)-I106</f>
        <v>0</v>
      </c>
    </row>
    <row r="107" spans="1:12">
      <c r="A107" s="1499" t="s">
        <v>3868</v>
      </c>
      <c r="B107" s="1499" t="s">
        <v>74</v>
      </c>
      <c r="C107" s="1500">
        <v>0</v>
      </c>
      <c r="D107" s="1501">
        <f>'RAB GIK UGM'!E108</f>
        <v>0</v>
      </c>
      <c r="E107" s="1501">
        <f>'RAB GIK UGM'!F108</f>
        <v>0</v>
      </c>
      <c r="F107" s="1500">
        <f t="shared" si="5"/>
        <v>0</v>
      </c>
      <c r="G107" s="1500">
        <v>0</v>
      </c>
      <c r="H107" s="1500">
        <f t="shared" si="3"/>
        <v>0</v>
      </c>
      <c r="I107" s="1500">
        <f t="shared" si="4"/>
        <v>0</v>
      </c>
      <c r="J107" s="1499" t="s">
        <v>74</v>
      </c>
      <c r="K107" s="1499" t="b">
        <v>0</v>
      </c>
      <c r="L107" s="1522">
        <f>('RAB GIK UGM'!G108*1.11)-I107</f>
        <v>0</v>
      </c>
    </row>
    <row r="108" spans="1:12">
      <c r="A108" s="1499" t="s">
        <v>3869</v>
      </c>
      <c r="B108" s="1499" t="s">
        <v>74</v>
      </c>
      <c r="C108" s="1500">
        <v>0</v>
      </c>
      <c r="D108" s="1501">
        <f>'RAB GIK UGM'!E109</f>
        <v>0</v>
      </c>
      <c r="E108" s="1501">
        <f>'RAB GIK UGM'!F109</f>
        <v>0</v>
      </c>
      <c r="F108" s="1500">
        <f t="shared" si="5"/>
        <v>0</v>
      </c>
      <c r="G108" s="1500">
        <v>0</v>
      </c>
      <c r="H108" s="1500">
        <f t="shared" si="3"/>
        <v>0</v>
      </c>
      <c r="I108" s="1500">
        <f t="shared" si="4"/>
        <v>0</v>
      </c>
      <c r="J108" s="1499" t="s">
        <v>74</v>
      </c>
      <c r="K108" s="1499" t="b">
        <v>0</v>
      </c>
      <c r="L108" s="1522">
        <f>('RAB GIK UGM'!G109*1.11)-I108</f>
        <v>0</v>
      </c>
    </row>
    <row r="109" spans="1:12">
      <c r="A109" s="1499" t="s">
        <v>3870</v>
      </c>
      <c r="B109" s="1499" t="s">
        <v>74</v>
      </c>
      <c r="C109" s="1500">
        <v>0</v>
      </c>
      <c r="D109" s="1501">
        <f>'RAB GIK UGM'!E110</f>
        <v>0</v>
      </c>
      <c r="E109" s="1501">
        <f>'RAB GIK UGM'!F110</f>
        <v>0</v>
      </c>
      <c r="F109" s="1500">
        <f t="shared" si="5"/>
        <v>0</v>
      </c>
      <c r="G109" s="1500">
        <v>0</v>
      </c>
      <c r="H109" s="1500">
        <f t="shared" si="3"/>
        <v>0</v>
      </c>
      <c r="I109" s="1500">
        <f t="shared" si="4"/>
        <v>0</v>
      </c>
      <c r="J109" s="1499" t="s">
        <v>74</v>
      </c>
      <c r="K109" s="1499" t="b">
        <v>0</v>
      </c>
      <c r="L109" s="1522">
        <f>('RAB GIK UGM'!G110*1.11)-I109</f>
        <v>0</v>
      </c>
    </row>
    <row r="110" spans="1:12">
      <c r="A110" s="1499" t="s">
        <v>3871</v>
      </c>
      <c r="B110" s="1499" t="s">
        <v>163</v>
      </c>
      <c r="C110" s="1500">
        <v>770</v>
      </c>
      <c r="D110" s="1501">
        <f>'RAB GIK UGM'!E111</f>
        <v>770</v>
      </c>
      <c r="E110" s="1501">
        <f>'RAB GIK UGM'!F111</f>
        <v>29031</v>
      </c>
      <c r="F110" s="1500">
        <f t="shared" si="5"/>
        <v>29031</v>
      </c>
      <c r="G110" s="1500">
        <v>11</v>
      </c>
      <c r="H110" s="1500">
        <f t="shared" si="3"/>
        <v>2458925.7000000002</v>
      </c>
      <c r="I110" s="1500">
        <f t="shared" si="4"/>
        <v>24812795.699999999</v>
      </c>
      <c r="J110" s="1499" t="s">
        <v>74</v>
      </c>
      <c r="K110" s="1499" t="b">
        <v>0</v>
      </c>
      <c r="L110" s="1522">
        <f>('RAB GIK UGM'!G111*1.11)-I110</f>
        <v>0</v>
      </c>
    </row>
    <row r="111" spans="1:12">
      <c r="A111" s="1499" t="s">
        <v>3867</v>
      </c>
      <c r="B111" s="1499" t="s">
        <v>163</v>
      </c>
      <c r="C111" s="1500">
        <v>1153.1199999999999</v>
      </c>
      <c r="D111" s="1501">
        <f>'RAB GIK UGM'!E112</f>
        <v>1153.1199999999999</v>
      </c>
      <c r="E111" s="1501">
        <f>'RAB GIK UGM'!F112</f>
        <v>29031</v>
      </c>
      <c r="F111" s="1500">
        <f t="shared" si="5"/>
        <v>29031</v>
      </c>
      <c r="G111" s="1500">
        <v>11</v>
      </c>
      <c r="H111" s="1500">
        <f t="shared" si="3"/>
        <v>3682384.9391999994</v>
      </c>
      <c r="I111" s="1500">
        <f t="shared" si="4"/>
        <v>37158611.659199998</v>
      </c>
      <c r="J111" s="1499" t="s">
        <v>74</v>
      </c>
      <c r="K111" s="1499" t="b">
        <v>0</v>
      </c>
      <c r="L111" s="1522">
        <f>('RAB GIK UGM'!G112*1.11)-I111</f>
        <v>0</v>
      </c>
    </row>
    <row r="112" spans="1:12">
      <c r="A112" s="1499" t="s">
        <v>3369</v>
      </c>
      <c r="B112" s="1499" t="s">
        <v>190</v>
      </c>
      <c r="C112" s="1500">
        <v>49.01</v>
      </c>
      <c r="D112" s="1501">
        <f>'RAB GIK UGM'!E113</f>
        <v>49.01</v>
      </c>
      <c r="E112" s="1501">
        <f>'RAB GIK UGM'!F113</f>
        <v>1897500</v>
      </c>
      <c r="F112" s="1500">
        <f t="shared" si="5"/>
        <v>1897500</v>
      </c>
      <c r="G112" s="1500">
        <v>11</v>
      </c>
      <c r="H112" s="1500">
        <f t="shared" si="3"/>
        <v>10229612.25</v>
      </c>
      <c r="I112" s="1500">
        <f t="shared" si="4"/>
        <v>103226087.25</v>
      </c>
      <c r="J112" s="1499" t="s">
        <v>74</v>
      </c>
      <c r="K112" s="1499" t="b">
        <v>0</v>
      </c>
      <c r="L112" s="1522">
        <f>('RAB GIK UGM'!G113*1.11)-I112</f>
        <v>0</v>
      </c>
    </row>
    <row r="113" spans="1:12">
      <c r="A113" s="1499" t="s">
        <v>3368</v>
      </c>
      <c r="B113" s="1499" t="s">
        <v>1077</v>
      </c>
      <c r="C113" s="1500">
        <v>200</v>
      </c>
      <c r="D113" s="1501">
        <f>'RAB GIK UGM'!E114</f>
        <v>200</v>
      </c>
      <c r="E113" s="1501">
        <f>'RAB GIK UGM'!F114</f>
        <v>390000</v>
      </c>
      <c r="F113" s="1500">
        <f t="shared" si="5"/>
        <v>390000</v>
      </c>
      <c r="G113" s="1500">
        <v>11</v>
      </c>
      <c r="H113" s="1500">
        <f t="shared" si="3"/>
        <v>8580000</v>
      </c>
      <c r="I113" s="1500">
        <f t="shared" si="4"/>
        <v>86580000</v>
      </c>
      <c r="J113" s="1499" t="s">
        <v>74</v>
      </c>
      <c r="K113" s="1499" t="b">
        <v>0</v>
      </c>
      <c r="L113" s="1522">
        <f>('RAB GIK UGM'!G114*1.11)-I113</f>
        <v>0</v>
      </c>
    </row>
    <row r="114" spans="1:12">
      <c r="A114" s="1499" t="s">
        <v>3872</v>
      </c>
      <c r="B114" s="1499" t="s">
        <v>74</v>
      </c>
      <c r="C114" s="1500">
        <v>0</v>
      </c>
      <c r="D114" s="1501">
        <f>'RAB GIK UGM'!E115</f>
        <v>0</v>
      </c>
      <c r="E114" s="1501">
        <f>'RAB GIK UGM'!F115</f>
        <v>0</v>
      </c>
      <c r="F114" s="1500">
        <f t="shared" si="5"/>
        <v>0</v>
      </c>
      <c r="G114" s="1500">
        <v>0</v>
      </c>
      <c r="H114" s="1500">
        <f t="shared" si="3"/>
        <v>0</v>
      </c>
      <c r="I114" s="1500">
        <f t="shared" si="4"/>
        <v>0</v>
      </c>
      <c r="J114" s="1499" t="s">
        <v>74</v>
      </c>
      <c r="K114" s="1499" t="b">
        <v>0</v>
      </c>
      <c r="L114" s="1522">
        <f>('RAB GIK UGM'!G115*1.11)-I114</f>
        <v>0</v>
      </c>
    </row>
    <row r="115" spans="1:12">
      <c r="A115" s="1499" t="s">
        <v>3873</v>
      </c>
      <c r="B115" s="1499" t="s">
        <v>163</v>
      </c>
      <c r="C115" s="1500">
        <v>742.8</v>
      </c>
      <c r="D115" s="1501">
        <f>'RAB GIK UGM'!E116</f>
        <v>742.8</v>
      </c>
      <c r="E115" s="1501">
        <f>'RAB GIK UGM'!F116</f>
        <v>29031</v>
      </c>
      <c r="F115" s="1500">
        <f t="shared" si="5"/>
        <v>29031</v>
      </c>
      <c r="G115" s="1500">
        <v>11</v>
      </c>
      <c r="H115" s="1500">
        <f t="shared" si="3"/>
        <v>2372064.9479999994</v>
      </c>
      <c r="I115" s="1500">
        <f t="shared" si="4"/>
        <v>23936291.747999996</v>
      </c>
      <c r="J115" s="1499" t="s">
        <v>74</v>
      </c>
      <c r="K115" s="1499" t="b">
        <v>0</v>
      </c>
      <c r="L115" s="1522">
        <f>('RAB GIK UGM'!G116*1.11)-I115</f>
        <v>0</v>
      </c>
    </row>
    <row r="116" spans="1:12">
      <c r="A116" s="1499" t="s">
        <v>3873</v>
      </c>
      <c r="B116" s="1499" t="s">
        <v>163</v>
      </c>
      <c r="C116" s="1500">
        <v>379.61</v>
      </c>
      <c r="D116" s="1501">
        <f>'RAB GIK UGM'!E117</f>
        <v>379.61</v>
      </c>
      <c r="E116" s="1501">
        <f>'RAB GIK UGM'!F117</f>
        <v>29031</v>
      </c>
      <c r="F116" s="1500">
        <f t="shared" si="5"/>
        <v>29031</v>
      </c>
      <c r="G116" s="1500">
        <v>11</v>
      </c>
      <c r="H116" s="1500">
        <f t="shared" si="3"/>
        <v>1212250.3700999999</v>
      </c>
      <c r="I116" s="1500">
        <f t="shared" si="4"/>
        <v>12232708.280099999</v>
      </c>
      <c r="J116" s="1499" t="s">
        <v>74</v>
      </c>
      <c r="K116" s="1499" t="b">
        <v>0</v>
      </c>
      <c r="L116" s="1522">
        <f>('RAB GIK UGM'!G117*1.11)-I116</f>
        <v>0</v>
      </c>
    </row>
    <row r="117" spans="1:12">
      <c r="A117" s="1499" t="s">
        <v>3874</v>
      </c>
      <c r="B117" s="1499" t="s">
        <v>74</v>
      </c>
      <c r="C117" s="1500">
        <v>0</v>
      </c>
      <c r="D117" s="1501">
        <f>'RAB GIK UGM'!E118</f>
        <v>0</v>
      </c>
      <c r="E117" s="1501">
        <f>'RAB GIK UGM'!F118</f>
        <v>0</v>
      </c>
      <c r="F117" s="1500">
        <f t="shared" si="5"/>
        <v>0</v>
      </c>
      <c r="G117" s="1500">
        <v>0</v>
      </c>
      <c r="H117" s="1500">
        <f t="shared" si="3"/>
        <v>0</v>
      </c>
      <c r="I117" s="1500">
        <f t="shared" si="4"/>
        <v>0</v>
      </c>
      <c r="J117" s="1499" t="s">
        <v>74</v>
      </c>
      <c r="K117" s="1499" t="b">
        <v>0</v>
      </c>
      <c r="L117" s="1522">
        <f>('RAB GIK UGM'!G118*1.11)-I117</f>
        <v>0</v>
      </c>
    </row>
    <row r="118" spans="1:12">
      <c r="A118" s="1499" t="s">
        <v>3871</v>
      </c>
      <c r="B118" s="1499" t="s">
        <v>163</v>
      </c>
      <c r="C118" s="1500">
        <v>653.70000000000005</v>
      </c>
      <c r="D118" s="1501">
        <f>'RAB GIK UGM'!E119</f>
        <v>653.70000000000005</v>
      </c>
      <c r="E118" s="1501">
        <f>'RAB GIK UGM'!F119</f>
        <v>29031</v>
      </c>
      <c r="F118" s="1500">
        <f t="shared" si="5"/>
        <v>29031</v>
      </c>
      <c r="G118" s="1500">
        <v>11</v>
      </c>
      <c r="H118" s="1500">
        <f t="shared" si="3"/>
        <v>2087532.1170000006</v>
      </c>
      <c r="I118" s="1500">
        <f t="shared" si="4"/>
        <v>21065096.817000002</v>
      </c>
      <c r="J118" s="1499" t="s">
        <v>74</v>
      </c>
      <c r="K118" s="1499" t="b">
        <v>0</v>
      </c>
      <c r="L118" s="1522">
        <f>('RAB GIK UGM'!G119*1.11)-I118</f>
        <v>0</v>
      </c>
    </row>
    <row r="119" spans="1:12">
      <c r="A119" s="1499" t="s">
        <v>3871</v>
      </c>
      <c r="B119" s="1499" t="s">
        <v>163</v>
      </c>
      <c r="C119" s="1500">
        <v>133.6</v>
      </c>
      <c r="D119" s="1501">
        <f>'RAB GIK UGM'!E120</f>
        <v>133.6</v>
      </c>
      <c r="E119" s="1501">
        <f>'RAB GIK UGM'!F120</f>
        <v>29031</v>
      </c>
      <c r="F119" s="1500">
        <f t="shared" si="5"/>
        <v>29031</v>
      </c>
      <c r="G119" s="1500">
        <v>11</v>
      </c>
      <c r="H119" s="1500">
        <f t="shared" si="3"/>
        <v>426639.57599999994</v>
      </c>
      <c r="I119" s="1500">
        <f t="shared" si="4"/>
        <v>4305181.176</v>
      </c>
      <c r="J119" s="1499" t="s">
        <v>74</v>
      </c>
      <c r="K119" s="1499" t="b">
        <v>0</v>
      </c>
      <c r="L119" s="1522">
        <f>('RAB GIK UGM'!G120*1.11)-I119</f>
        <v>0</v>
      </c>
    </row>
    <row r="120" spans="1:12">
      <c r="A120" s="1499" t="s">
        <v>3867</v>
      </c>
      <c r="B120" s="1499" t="s">
        <v>163</v>
      </c>
      <c r="C120" s="1500">
        <v>617.80999999999995</v>
      </c>
      <c r="D120" s="1501">
        <f>'RAB GIK UGM'!E121</f>
        <v>617.80999999999995</v>
      </c>
      <c r="E120" s="1501">
        <f>'RAB GIK UGM'!F121</f>
        <v>29031</v>
      </c>
      <c r="F120" s="1500">
        <f t="shared" si="5"/>
        <v>29031</v>
      </c>
      <c r="G120" s="1500">
        <v>11</v>
      </c>
      <c r="H120" s="1500">
        <f t="shared" si="3"/>
        <v>1972920.6320999998</v>
      </c>
      <c r="I120" s="1500">
        <f t="shared" si="4"/>
        <v>19908562.7421</v>
      </c>
      <c r="J120" s="1499" t="s">
        <v>74</v>
      </c>
      <c r="K120" s="1499" t="b">
        <v>0</v>
      </c>
      <c r="L120" s="1522">
        <f>('RAB GIK UGM'!G121*1.11)-I120</f>
        <v>0</v>
      </c>
    </row>
    <row r="121" spans="1:12">
      <c r="A121" s="1499" t="s">
        <v>3369</v>
      </c>
      <c r="B121" s="1499" t="s">
        <v>190</v>
      </c>
      <c r="C121" s="1500">
        <v>49.01</v>
      </c>
      <c r="D121" s="1501">
        <f>'RAB GIK UGM'!E122</f>
        <v>49.01</v>
      </c>
      <c r="E121" s="1501">
        <f>'RAB GIK UGM'!F122</f>
        <v>1897500</v>
      </c>
      <c r="F121" s="1500">
        <f t="shared" si="5"/>
        <v>1897500</v>
      </c>
      <c r="G121" s="1500">
        <v>11</v>
      </c>
      <c r="H121" s="1500">
        <f t="shared" si="3"/>
        <v>10229612.25</v>
      </c>
      <c r="I121" s="1500">
        <f t="shared" si="4"/>
        <v>103226087.25</v>
      </c>
      <c r="J121" s="1499" t="s">
        <v>74</v>
      </c>
      <c r="K121" s="1499" t="b">
        <v>0</v>
      </c>
      <c r="L121" s="1522">
        <f>('RAB GIK UGM'!G122*1.11)-I121</f>
        <v>0</v>
      </c>
    </row>
    <row r="122" spans="1:12">
      <c r="A122" s="1499" t="s">
        <v>3368</v>
      </c>
      <c r="B122" s="1499" t="s">
        <v>1077</v>
      </c>
      <c r="C122" s="1500">
        <v>48</v>
      </c>
      <c r="D122" s="1501">
        <f>'RAB GIK UGM'!E123</f>
        <v>48</v>
      </c>
      <c r="E122" s="1501">
        <f>'RAB GIK UGM'!F123</f>
        <v>390000</v>
      </c>
      <c r="F122" s="1500">
        <f t="shared" si="5"/>
        <v>390000</v>
      </c>
      <c r="G122" s="1500">
        <v>11</v>
      </c>
      <c r="H122" s="1500">
        <f t="shared" si="3"/>
        <v>2059200</v>
      </c>
      <c r="I122" s="1500">
        <f t="shared" si="4"/>
        <v>20779200</v>
      </c>
      <c r="J122" s="1499" t="s">
        <v>74</v>
      </c>
      <c r="K122" s="1499" t="b">
        <v>0</v>
      </c>
      <c r="L122" s="1522">
        <f>('RAB GIK UGM'!G123*1.11)-I122</f>
        <v>0</v>
      </c>
    </row>
    <row r="123" spans="1:12">
      <c r="A123" s="1499" t="s">
        <v>3875</v>
      </c>
      <c r="B123" s="1499" t="s">
        <v>74</v>
      </c>
      <c r="C123" s="1500">
        <v>0</v>
      </c>
      <c r="D123" s="1501">
        <f>'RAB GIK UGM'!E124</f>
        <v>0</v>
      </c>
      <c r="E123" s="1501">
        <f>'RAB GIK UGM'!F124</f>
        <v>0</v>
      </c>
      <c r="F123" s="1500">
        <f t="shared" si="5"/>
        <v>0</v>
      </c>
      <c r="G123" s="1500">
        <v>0</v>
      </c>
      <c r="H123" s="1500">
        <f t="shared" si="3"/>
        <v>0</v>
      </c>
      <c r="I123" s="1500">
        <f t="shared" si="4"/>
        <v>0</v>
      </c>
      <c r="J123" s="1499" t="s">
        <v>74</v>
      </c>
      <c r="K123" s="1499" t="b">
        <v>0</v>
      </c>
      <c r="L123" s="1522">
        <f>('RAB GIK UGM'!G124*1.11)-I123</f>
        <v>0</v>
      </c>
    </row>
    <row r="124" spans="1:12">
      <c r="A124" s="1499" t="s">
        <v>3873</v>
      </c>
      <c r="B124" s="1499" t="s">
        <v>163</v>
      </c>
      <c r="C124" s="1500">
        <v>371.4</v>
      </c>
      <c r="D124" s="1501">
        <f>'RAB GIK UGM'!E125</f>
        <v>371.4</v>
      </c>
      <c r="E124" s="1501">
        <f>'RAB GIK UGM'!F125</f>
        <v>29031</v>
      </c>
      <c r="F124" s="1500">
        <f t="shared" si="5"/>
        <v>29031</v>
      </c>
      <c r="G124" s="1500">
        <v>11</v>
      </c>
      <c r="H124" s="1500">
        <f t="shared" si="3"/>
        <v>1186032.4739999997</v>
      </c>
      <c r="I124" s="1500">
        <f t="shared" si="4"/>
        <v>11968145.873999998</v>
      </c>
      <c r="J124" s="1499" t="s">
        <v>74</v>
      </c>
      <c r="K124" s="1499" t="b">
        <v>0</v>
      </c>
      <c r="L124" s="1522">
        <f>('RAB GIK UGM'!G125*1.11)-I124</f>
        <v>0</v>
      </c>
    </row>
    <row r="125" spans="1:12">
      <c r="A125" s="1499" t="s">
        <v>3876</v>
      </c>
      <c r="B125" s="1499" t="s">
        <v>163</v>
      </c>
      <c r="C125" s="1500">
        <v>189.81</v>
      </c>
      <c r="D125" s="1501">
        <f>'RAB GIK UGM'!E126</f>
        <v>189.81</v>
      </c>
      <c r="E125" s="1501">
        <f>'RAB GIK UGM'!F126</f>
        <v>29031</v>
      </c>
      <c r="F125" s="1500">
        <f t="shared" si="5"/>
        <v>29031</v>
      </c>
      <c r="G125" s="1500">
        <v>11</v>
      </c>
      <c r="H125" s="1500">
        <f t="shared" si="3"/>
        <v>606141.15210000006</v>
      </c>
      <c r="I125" s="1500">
        <f t="shared" si="4"/>
        <v>6116515.2620999999</v>
      </c>
      <c r="J125" s="1499" t="s">
        <v>74</v>
      </c>
      <c r="K125" s="1499" t="b">
        <v>0</v>
      </c>
      <c r="L125" s="1522">
        <f>('RAB GIK UGM'!G126*1.11)-I125</f>
        <v>0</v>
      </c>
    </row>
    <row r="126" spans="1:12">
      <c r="A126" s="1499" t="s">
        <v>3877</v>
      </c>
      <c r="B126" s="1499" t="s">
        <v>557</v>
      </c>
      <c r="C126" s="1500">
        <v>1</v>
      </c>
      <c r="D126" s="1501">
        <f>'RAB GIK UGM'!E127</f>
        <v>1</v>
      </c>
      <c r="E126" s="1501">
        <f>'RAB GIK UGM'!F127</f>
        <v>240030000</v>
      </c>
      <c r="F126" s="1500">
        <f t="shared" si="5"/>
        <v>240030000</v>
      </c>
      <c r="G126" s="1500">
        <v>11</v>
      </c>
      <c r="H126" s="1500">
        <f t="shared" si="3"/>
        <v>26403300</v>
      </c>
      <c r="I126" s="1500">
        <f t="shared" si="4"/>
        <v>266433300</v>
      </c>
      <c r="J126" s="1499" t="s">
        <v>74</v>
      </c>
      <c r="K126" s="1499" t="b">
        <v>0</v>
      </c>
      <c r="L126" s="1522">
        <f>('RAB GIK UGM'!G127*1.11)-I126</f>
        <v>0</v>
      </c>
    </row>
    <row r="127" spans="1:12">
      <c r="A127" s="1499" t="s">
        <v>3878</v>
      </c>
      <c r="B127" s="1499" t="s">
        <v>74</v>
      </c>
      <c r="C127" s="1500">
        <v>0</v>
      </c>
      <c r="D127" s="1501">
        <f>'RAB GIK UGM'!E128</f>
        <v>0</v>
      </c>
      <c r="E127" s="1501">
        <f>'RAB GIK UGM'!F128</f>
        <v>0</v>
      </c>
      <c r="F127" s="1500">
        <f t="shared" si="5"/>
        <v>0</v>
      </c>
      <c r="G127" s="1500">
        <v>0</v>
      </c>
      <c r="H127" s="1500">
        <f t="shared" si="3"/>
        <v>0</v>
      </c>
      <c r="I127" s="1500">
        <f t="shared" si="4"/>
        <v>0</v>
      </c>
      <c r="J127" s="1499" t="s">
        <v>74</v>
      </c>
      <c r="K127" s="1499" t="b">
        <v>0</v>
      </c>
      <c r="L127" s="1522">
        <f>('RAB GIK UGM'!G128*1.11)-I127</f>
        <v>0</v>
      </c>
    </row>
    <row r="128" spans="1:12">
      <c r="A128" s="1499" t="s">
        <v>3879</v>
      </c>
      <c r="B128" s="1499" t="s">
        <v>163</v>
      </c>
      <c r="C128" s="1500">
        <v>1620</v>
      </c>
      <c r="D128" s="1501">
        <f>'RAB GIK UGM'!E129</f>
        <v>1620</v>
      </c>
      <c r="E128" s="1501">
        <f>'RAB GIK UGM'!F129</f>
        <v>29031</v>
      </c>
      <c r="F128" s="1500">
        <f t="shared" si="5"/>
        <v>29031</v>
      </c>
      <c r="G128" s="1500">
        <v>11</v>
      </c>
      <c r="H128" s="1500">
        <f t="shared" si="3"/>
        <v>5173324.2</v>
      </c>
      <c r="I128" s="1500">
        <f t="shared" si="4"/>
        <v>52203544.200000003</v>
      </c>
      <c r="J128" s="1499" t="s">
        <v>74</v>
      </c>
      <c r="K128" s="1499" t="b">
        <v>0</v>
      </c>
      <c r="L128" s="1522">
        <f>('RAB GIK UGM'!G129*1.11)-I128</f>
        <v>0</v>
      </c>
    </row>
    <row r="129" spans="1:12">
      <c r="A129" s="1499" t="s">
        <v>3880</v>
      </c>
      <c r="B129" s="1499" t="s">
        <v>163</v>
      </c>
      <c r="C129" s="1500">
        <v>3485.08</v>
      </c>
      <c r="D129" s="1501">
        <f>'RAB GIK UGM'!E130</f>
        <v>3485.08</v>
      </c>
      <c r="E129" s="1501">
        <f>'RAB GIK UGM'!F130</f>
        <v>29031</v>
      </c>
      <c r="F129" s="1500">
        <f t="shared" si="5"/>
        <v>29031</v>
      </c>
      <c r="G129" s="1500">
        <v>11</v>
      </c>
      <c r="H129" s="1500">
        <f t="shared" si="3"/>
        <v>11129289.322799999</v>
      </c>
      <c r="I129" s="1500">
        <f t="shared" si="4"/>
        <v>112304646.8028</v>
      </c>
      <c r="J129" s="1499" t="s">
        <v>74</v>
      </c>
      <c r="K129" s="1499" t="b">
        <v>0</v>
      </c>
      <c r="L129" s="1522">
        <f>('RAB GIK UGM'!G130*1.11)-I129</f>
        <v>0</v>
      </c>
    </row>
    <row r="130" spans="1:12">
      <c r="A130" s="1499" t="s">
        <v>3881</v>
      </c>
      <c r="B130" s="1499" t="s">
        <v>163</v>
      </c>
      <c r="C130" s="1500">
        <v>204.68</v>
      </c>
      <c r="D130" s="1501">
        <f>'RAB GIK UGM'!E131</f>
        <v>204.68</v>
      </c>
      <c r="E130" s="1501">
        <f>'RAB GIK UGM'!F131</f>
        <v>29031</v>
      </c>
      <c r="F130" s="1500">
        <f t="shared" si="5"/>
        <v>29031</v>
      </c>
      <c r="G130" s="1500">
        <v>11</v>
      </c>
      <c r="H130" s="1500">
        <f t="shared" si="3"/>
        <v>653627.15879999998</v>
      </c>
      <c r="I130" s="1500">
        <f t="shared" si="4"/>
        <v>6595692.2388000004</v>
      </c>
      <c r="J130" s="1499" t="s">
        <v>74</v>
      </c>
      <c r="K130" s="1499" t="b">
        <v>0</v>
      </c>
      <c r="L130" s="1522">
        <f>('RAB GIK UGM'!G131*1.11)-I130</f>
        <v>0</v>
      </c>
    </row>
    <row r="131" spans="1:12">
      <c r="A131" s="1499" t="s">
        <v>3882</v>
      </c>
      <c r="B131" s="1499" t="s">
        <v>163</v>
      </c>
      <c r="C131" s="1500">
        <v>15.99</v>
      </c>
      <c r="D131" s="1501">
        <f>'RAB GIK UGM'!E132</f>
        <v>15.99</v>
      </c>
      <c r="E131" s="1501">
        <f>'RAB GIK UGM'!F132</f>
        <v>29031</v>
      </c>
      <c r="F131" s="1500">
        <f t="shared" si="5"/>
        <v>29031</v>
      </c>
      <c r="G131" s="1500">
        <v>11</v>
      </c>
      <c r="H131" s="1500">
        <f t="shared" si="3"/>
        <v>51062.625899999999</v>
      </c>
      <c r="I131" s="1500">
        <f t="shared" si="4"/>
        <v>515268.31589999999</v>
      </c>
      <c r="J131" s="1499" t="s">
        <v>74</v>
      </c>
      <c r="K131" s="1499" t="b">
        <v>0</v>
      </c>
      <c r="L131" s="1522">
        <f>('RAB GIK UGM'!G132*1.11)-I131</f>
        <v>0</v>
      </c>
    </row>
    <row r="132" spans="1:12">
      <c r="A132" s="1499" t="s">
        <v>3248</v>
      </c>
      <c r="B132" s="1499" t="s">
        <v>1077</v>
      </c>
      <c r="C132" s="1500">
        <v>32</v>
      </c>
      <c r="D132" s="1501">
        <f>'RAB GIK UGM'!E133</f>
        <v>32</v>
      </c>
      <c r="E132" s="1501">
        <f>'RAB GIK UGM'!F133</f>
        <v>425000</v>
      </c>
      <c r="F132" s="1500">
        <f t="shared" si="5"/>
        <v>425000</v>
      </c>
      <c r="G132" s="1500">
        <v>11</v>
      </c>
      <c r="H132" s="1500">
        <f t="shared" si="3"/>
        <v>1496000</v>
      </c>
      <c r="I132" s="1500">
        <f t="shared" si="4"/>
        <v>15096000</v>
      </c>
      <c r="J132" s="1499" t="s">
        <v>74</v>
      </c>
      <c r="K132" s="1499" t="b">
        <v>0</v>
      </c>
      <c r="L132" s="1522">
        <f>('RAB GIK UGM'!G133*1.11)-I132</f>
        <v>0</v>
      </c>
    </row>
    <row r="133" spans="1:12">
      <c r="A133" s="1499" t="s">
        <v>3311</v>
      </c>
      <c r="B133" s="1499" t="s">
        <v>190</v>
      </c>
      <c r="C133" s="1500">
        <v>48.92</v>
      </c>
      <c r="D133" s="1501">
        <f>'RAB GIK UGM'!E134</f>
        <v>48.92</v>
      </c>
      <c r="E133" s="1501">
        <f>'RAB GIK UGM'!F134</f>
        <v>1029270</v>
      </c>
      <c r="F133" s="1500">
        <f t="shared" si="5"/>
        <v>1029270</v>
      </c>
      <c r="G133" s="1500">
        <v>11</v>
      </c>
      <c r="H133" s="1500">
        <f t="shared" si="3"/>
        <v>5538707.7239999995</v>
      </c>
      <c r="I133" s="1500">
        <f t="shared" si="4"/>
        <v>55890596.123999998</v>
      </c>
      <c r="J133" s="1499" t="s">
        <v>74</v>
      </c>
      <c r="K133" s="1499" t="b">
        <v>0</v>
      </c>
      <c r="L133" s="1522">
        <f>('RAB GIK UGM'!G134*1.11)-I133</f>
        <v>0</v>
      </c>
    </row>
    <row r="134" spans="1:12">
      <c r="A134" s="1499" t="s">
        <v>3883</v>
      </c>
      <c r="B134" s="1499" t="s">
        <v>74</v>
      </c>
      <c r="C134" s="1500">
        <v>0</v>
      </c>
      <c r="D134" s="1501">
        <f>'RAB GIK UGM'!E135</f>
        <v>0</v>
      </c>
      <c r="E134" s="1501">
        <f>'RAB GIK UGM'!F135</f>
        <v>0</v>
      </c>
      <c r="F134" s="1500">
        <f t="shared" si="5"/>
        <v>0</v>
      </c>
      <c r="G134" s="1500">
        <v>0</v>
      </c>
      <c r="H134" s="1500">
        <f t="shared" si="3"/>
        <v>0</v>
      </c>
      <c r="I134" s="1500">
        <f t="shared" si="4"/>
        <v>0</v>
      </c>
      <c r="J134" s="1499" t="s">
        <v>74</v>
      </c>
      <c r="K134" s="1499" t="b">
        <v>0</v>
      </c>
      <c r="L134" s="1522">
        <f>('RAB GIK UGM'!G135*1.11)-I134</f>
        <v>0</v>
      </c>
    </row>
    <row r="135" spans="1:12">
      <c r="A135" s="1499" t="s">
        <v>3884</v>
      </c>
      <c r="B135" s="1499" t="s">
        <v>74</v>
      </c>
      <c r="C135" s="1500">
        <v>0</v>
      </c>
      <c r="D135" s="1501">
        <f>'RAB GIK UGM'!E136</f>
        <v>0</v>
      </c>
      <c r="E135" s="1501">
        <f>'RAB GIK UGM'!F136</f>
        <v>0</v>
      </c>
      <c r="F135" s="1500">
        <f t="shared" si="5"/>
        <v>0</v>
      </c>
      <c r="G135" s="1500">
        <v>0</v>
      </c>
      <c r="H135" s="1500">
        <f t="shared" si="3"/>
        <v>0</v>
      </c>
      <c r="I135" s="1500">
        <f t="shared" si="4"/>
        <v>0</v>
      </c>
      <c r="J135" s="1499" t="s">
        <v>74</v>
      </c>
      <c r="K135" s="1499" t="b">
        <v>0</v>
      </c>
      <c r="L135" s="1522">
        <f>('RAB GIK UGM'!G136*1.11)-I135</f>
        <v>0</v>
      </c>
    </row>
    <row r="136" spans="1:12">
      <c r="A136" s="1499" t="s">
        <v>3873</v>
      </c>
      <c r="B136" s="1499" t="s">
        <v>163</v>
      </c>
      <c r="C136" s="1500">
        <v>1810.8</v>
      </c>
      <c r="D136" s="1501">
        <f>'RAB GIK UGM'!E137</f>
        <v>1810.8</v>
      </c>
      <c r="E136" s="1501">
        <f>'RAB GIK UGM'!F137</f>
        <v>46449.600000000006</v>
      </c>
      <c r="F136" s="1500">
        <f t="shared" si="5"/>
        <v>46449.599999999999</v>
      </c>
      <c r="G136" s="1500">
        <v>11</v>
      </c>
      <c r="H136" s="1500">
        <f t="shared" ref="H136:H199" si="6">(C136*F136)*G136/100</f>
        <v>9252202.9247999992</v>
      </c>
      <c r="I136" s="1500">
        <f t="shared" ref="I136:I199" si="7">(C136*F136)+H136</f>
        <v>93363138.604799986</v>
      </c>
      <c r="J136" s="1499" t="s">
        <v>74</v>
      </c>
      <c r="K136" s="1499" t="b">
        <v>0</v>
      </c>
      <c r="L136" s="1522">
        <f>('RAB GIK UGM'!G137*1.11)-I136</f>
        <v>0</v>
      </c>
    </row>
    <row r="137" spans="1:12">
      <c r="A137" s="1499" t="s">
        <v>3873</v>
      </c>
      <c r="B137" s="1499" t="s">
        <v>163</v>
      </c>
      <c r="C137" s="1500">
        <v>840</v>
      </c>
      <c r="D137" s="1501">
        <f>'RAB GIK UGM'!E138</f>
        <v>840</v>
      </c>
      <c r="E137" s="1501">
        <f>'RAB GIK UGM'!F138</f>
        <v>46449.600000000006</v>
      </c>
      <c r="F137" s="1500">
        <f t="shared" si="5"/>
        <v>46449.599999999999</v>
      </c>
      <c r="G137" s="1500">
        <v>11</v>
      </c>
      <c r="H137" s="1500">
        <f t="shared" si="6"/>
        <v>4291943.04</v>
      </c>
      <c r="I137" s="1500">
        <f t="shared" si="7"/>
        <v>43309607.039999999</v>
      </c>
      <c r="J137" s="1499" t="s">
        <v>74</v>
      </c>
      <c r="K137" s="1499" t="b">
        <v>0</v>
      </c>
      <c r="L137" s="1522">
        <f>('RAB GIK UGM'!G138*1.11)-I137</f>
        <v>0</v>
      </c>
    </row>
    <row r="138" spans="1:12">
      <c r="A138" s="1499" t="s">
        <v>3885</v>
      </c>
      <c r="B138" s="1499" t="s">
        <v>557</v>
      </c>
      <c r="C138" s="1500">
        <v>1</v>
      </c>
      <c r="D138" s="1501">
        <f>'RAB GIK UGM'!E139</f>
        <v>1</v>
      </c>
      <c r="E138" s="1501">
        <f>'RAB GIK UGM'!F139</f>
        <v>1371600000</v>
      </c>
      <c r="F138" s="1500">
        <f t="shared" si="5"/>
        <v>1371600000</v>
      </c>
      <c r="G138" s="1500">
        <v>11</v>
      </c>
      <c r="H138" s="1500">
        <f t="shared" si="6"/>
        <v>150876000</v>
      </c>
      <c r="I138" s="1500">
        <f t="shared" si="7"/>
        <v>1522476000</v>
      </c>
      <c r="J138" s="1499" t="s">
        <v>74</v>
      </c>
      <c r="K138" s="1499" t="b">
        <v>0</v>
      </c>
      <c r="L138" s="1522">
        <f>('RAB GIK UGM'!G139*1.11)-I138</f>
        <v>0</v>
      </c>
    </row>
    <row r="139" spans="1:12">
      <c r="A139" s="1499" t="s">
        <v>2324</v>
      </c>
      <c r="B139" s="1499" t="s">
        <v>74</v>
      </c>
      <c r="C139" s="1500">
        <v>0</v>
      </c>
      <c r="D139" s="1501">
        <f>'RAB GIK UGM'!E140</f>
        <v>0</v>
      </c>
      <c r="E139" s="1501">
        <f>'RAB GIK UGM'!F140</f>
        <v>0</v>
      </c>
      <c r="F139" s="1500">
        <f t="shared" ref="F139:F202" si="8">ROUND(E139,2)</f>
        <v>0</v>
      </c>
      <c r="G139" s="1500">
        <v>0</v>
      </c>
      <c r="H139" s="1500">
        <f t="shared" si="6"/>
        <v>0</v>
      </c>
      <c r="I139" s="1500">
        <f t="shared" si="7"/>
        <v>0</v>
      </c>
      <c r="J139" s="1499" t="s">
        <v>74</v>
      </c>
      <c r="K139" s="1499" t="b">
        <v>0</v>
      </c>
      <c r="L139" s="1522">
        <f>('RAB GIK UGM'!G140*1.11)-I139</f>
        <v>0</v>
      </c>
    </row>
    <row r="140" spans="1:12">
      <c r="A140" s="1499" t="s">
        <v>3886</v>
      </c>
      <c r="B140" s="1499" t="s">
        <v>74</v>
      </c>
      <c r="C140" s="1500">
        <v>0</v>
      </c>
      <c r="D140" s="1501">
        <f>'RAB GIK UGM'!E141</f>
        <v>0</v>
      </c>
      <c r="E140" s="1501">
        <f>'RAB GIK UGM'!F141</f>
        <v>0</v>
      </c>
      <c r="F140" s="1500">
        <f t="shared" si="8"/>
        <v>0</v>
      </c>
      <c r="G140" s="1500">
        <v>0</v>
      </c>
      <c r="H140" s="1500">
        <f t="shared" si="6"/>
        <v>0</v>
      </c>
      <c r="I140" s="1500">
        <f t="shared" si="7"/>
        <v>0</v>
      </c>
      <c r="J140" s="1499" t="s">
        <v>74</v>
      </c>
      <c r="K140" s="1499" t="b">
        <v>0</v>
      </c>
      <c r="L140" s="1522">
        <f>('RAB GIK UGM'!G141*1.11)-I140</f>
        <v>0</v>
      </c>
    </row>
    <row r="141" spans="1:12">
      <c r="A141" s="1499" t="s">
        <v>3887</v>
      </c>
      <c r="B141" s="1499" t="s">
        <v>74</v>
      </c>
      <c r="C141" s="1500">
        <v>0</v>
      </c>
      <c r="D141" s="1501">
        <f>'RAB GIK UGM'!E142</f>
        <v>0</v>
      </c>
      <c r="E141" s="1501">
        <f>'RAB GIK UGM'!F142</f>
        <v>0</v>
      </c>
      <c r="F141" s="1500">
        <f t="shared" si="8"/>
        <v>0</v>
      </c>
      <c r="G141" s="1500">
        <v>0</v>
      </c>
      <c r="H141" s="1500">
        <f t="shared" si="6"/>
        <v>0</v>
      </c>
      <c r="I141" s="1500">
        <f t="shared" si="7"/>
        <v>0</v>
      </c>
      <c r="J141" s="1499" t="s">
        <v>74</v>
      </c>
      <c r="K141" s="1499" t="b">
        <v>0</v>
      </c>
      <c r="L141" s="1522">
        <f>('RAB GIK UGM'!G142*1.11)-I141</f>
        <v>0</v>
      </c>
    </row>
    <row r="142" spans="1:12">
      <c r="A142" s="1499" t="s">
        <v>3888</v>
      </c>
      <c r="B142" s="1499" t="s">
        <v>2327</v>
      </c>
      <c r="C142" s="1500">
        <v>178.9</v>
      </c>
      <c r="D142" s="1501">
        <f>'RAB GIK UGM'!E143</f>
        <v>178.9</v>
      </c>
      <c r="E142" s="1501">
        <f>'RAB GIK UGM'!F143</f>
        <v>906250</v>
      </c>
      <c r="F142" s="1500">
        <f t="shared" si="8"/>
        <v>906250</v>
      </c>
      <c r="G142" s="1500">
        <v>11</v>
      </c>
      <c r="H142" s="1500">
        <f t="shared" si="6"/>
        <v>17834093.75</v>
      </c>
      <c r="I142" s="1500">
        <f t="shared" si="7"/>
        <v>179962218.75</v>
      </c>
      <c r="J142" s="1499" t="s">
        <v>74</v>
      </c>
      <c r="K142" s="1499" t="b">
        <v>0</v>
      </c>
      <c r="L142" s="1522">
        <f>('RAB GIK UGM'!G143*1.11)-I142</f>
        <v>0</v>
      </c>
    </row>
    <row r="143" spans="1:12">
      <c r="A143" s="1499" t="s">
        <v>3889</v>
      </c>
      <c r="B143" s="1499" t="s">
        <v>2327</v>
      </c>
      <c r="C143" s="1500">
        <v>425.09</v>
      </c>
      <c r="D143" s="1501">
        <f>'RAB GIK UGM'!E144</f>
        <v>425.09</v>
      </c>
      <c r="E143" s="1501">
        <f>'RAB GIK UGM'!F144</f>
        <v>1132812.5</v>
      </c>
      <c r="F143" s="1500">
        <f t="shared" si="8"/>
        <v>1132812.5</v>
      </c>
      <c r="G143" s="1500">
        <v>11</v>
      </c>
      <c r="H143" s="1500">
        <f t="shared" si="6"/>
        <v>52970199.21875</v>
      </c>
      <c r="I143" s="1500">
        <f t="shared" si="7"/>
        <v>534517464.84375</v>
      </c>
      <c r="J143" s="1499" t="s">
        <v>74</v>
      </c>
      <c r="K143" s="1499" t="b">
        <v>0</v>
      </c>
      <c r="L143" s="1522">
        <f>('RAB GIK UGM'!G144*1.11)-I143</f>
        <v>0</v>
      </c>
    </row>
    <row r="144" spans="1:12">
      <c r="A144" s="1499" t="s">
        <v>3890</v>
      </c>
      <c r="B144" s="1499" t="s">
        <v>74</v>
      </c>
      <c r="C144" s="1500">
        <v>0</v>
      </c>
      <c r="D144" s="1501">
        <f>'RAB GIK UGM'!E145</f>
        <v>0</v>
      </c>
      <c r="E144" s="1501">
        <f>'RAB GIK UGM'!F145</f>
        <v>0</v>
      </c>
      <c r="F144" s="1500">
        <f t="shared" si="8"/>
        <v>0</v>
      </c>
      <c r="G144" s="1500">
        <v>0</v>
      </c>
      <c r="H144" s="1500">
        <f t="shared" si="6"/>
        <v>0</v>
      </c>
      <c r="I144" s="1500">
        <f t="shared" si="7"/>
        <v>0</v>
      </c>
      <c r="J144" s="1499" t="s">
        <v>74</v>
      </c>
      <c r="K144" s="1499" t="b">
        <v>0</v>
      </c>
      <c r="L144" s="1522">
        <f>('RAB GIK UGM'!G145*1.11)-I144</f>
        <v>0</v>
      </c>
    </row>
    <row r="145" spans="1:12">
      <c r="A145" s="1499" t="s">
        <v>3891</v>
      </c>
      <c r="B145" s="1499" t="s">
        <v>74</v>
      </c>
      <c r="C145" s="1500">
        <v>0</v>
      </c>
      <c r="D145" s="1501">
        <f>'RAB GIK UGM'!E146</f>
        <v>0</v>
      </c>
      <c r="E145" s="1501">
        <f>'RAB GIK UGM'!F146</f>
        <v>0</v>
      </c>
      <c r="F145" s="1500">
        <f t="shared" si="8"/>
        <v>0</v>
      </c>
      <c r="G145" s="1500">
        <v>0</v>
      </c>
      <c r="H145" s="1500">
        <f t="shared" si="6"/>
        <v>0</v>
      </c>
      <c r="I145" s="1500">
        <f t="shared" si="7"/>
        <v>0</v>
      </c>
      <c r="J145" s="1499" t="s">
        <v>74</v>
      </c>
      <c r="K145" s="1499" t="b">
        <v>0</v>
      </c>
      <c r="L145" s="1522">
        <f>('RAB GIK UGM'!G146*1.11)-I145</f>
        <v>0</v>
      </c>
    </row>
    <row r="146" spans="1:12">
      <c r="A146" s="1499" t="s">
        <v>3892</v>
      </c>
      <c r="B146" s="1499" t="s">
        <v>190</v>
      </c>
      <c r="C146" s="1500">
        <v>65.680000000000007</v>
      </c>
      <c r="D146" s="1501">
        <f>'RAB GIK UGM'!E147</f>
        <v>65.680000000000007</v>
      </c>
      <c r="E146" s="1501">
        <f>'RAB GIK UGM'!F147</f>
        <v>548487</v>
      </c>
      <c r="F146" s="1500">
        <f t="shared" si="8"/>
        <v>548487</v>
      </c>
      <c r="G146" s="1500">
        <v>11</v>
      </c>
      <c r="H146" s="1500">
        <f t="shared" si="6"/>
        <v>3962708.8776000007</v>
      </c>
      <c r="I146" s="1500">
        <f t="shared" si="7"/>
        <v>39987335.037600003</v>
      </c>
      <c r="J146" s="1499" t="s">
        <v>74</v>
      </c>
      <c r="K146" s="1499" t="b">
        <v>0</v>
      </c>
      <c r="L146" s="1522">
        <f>('RAB GIK UGM'!G147*1.11)-I146</f>
        <v>0</v>
      </c>
    </row>
    <row r="147" spans="1:12">
      <c r="A147" s="1499" t="s">
        <v>3315</v>
      </c>
      <c r="B147" s="1499" t="s">
        <v>190</v>
      </c>
      <c r="C147" s="1500">
        <v>65.680000000000007</v>
      </c>
      <c r="D147" s="1501">
        <f>'RAB GIK UGM'!E148</f>
        <v>65.680000000000007</v>
      </c>
      <c r="E147" s="1501">
        <f>'RAB GIK UGM'!F148</f>
        <v>119542</v>
      </c>
      <c r="F147" s="1500">
        <f t="shared" si="8"/>
        <v>119542</v>
      </c>
      <c r="G147" s="1500">
        <v>11</v>
      </c>
      <c r="H147" s="1500">
        <f t="shared" si="6"/>
        <v>863667.04160000011</v>
      </c>
      <c r="I147" s="1500">
        <f t="shared" si="7"/>
        <v>8715185.6016000006</v>
      </c>
      <c r="J147" s="1499" t="s">
        <v>74</v>
      </c>
      <c r="K147" s="1499" t="b">
        <v>0</v>
      </c>
      <c r="L147" s="1522">
        <f>('RAB GIK UGM'!G148*1.11)-I147</f>
        <v>0</v>
      </c>
    </row>
    <row r="148" spans="1:12">
      <c r="A148" s="1499" t="s">
        <v>3893</v>
      </c>
      <c r="B148" s="1499" t="s">
        <v>74</v>
      </c>
      <c r="C148" s="1500">
        <v>0</v>
      </c>
      <c r="D148" s="1501">
        <f>'RAB GIK UGM'!E149</f>
        <v>0</v>
      </c>
      <c r="E148" s="1501">
        <f>'RAB GIK UGM'!F149</f>
        <v>0</v>
      </c>
      <c r="F148" s="1500">
        <f t="shared" si="8"/>
        <v>0</v>
      </c>
      <c r="G148" s="1500">
        <v>0</v>
      </c>
      <c r="H148" s="1500">
        <f t="shared" si="6"/>
        <v>0</v>
      </c>
      <c r="I148" s="1500">
        <f t="shared" si="7"/>
        <v>0</v>
      </c>
      <c r="J148" s="1499" t="s">
        <v>74</v>
      </c>
      <c r="K148" s="1499" t="b">
        <v>0</v>
      </c>
      <c r="L148" s="1522">
        <f>('RAB GIK UGM'!G149*1.11)-I148</f>
        <v>0</v>
      </c>
    </row>
    <row r="149" spans="1:12">
      <c r="A149" s="1499" t="s">
        <v>3892</v>
      </c>
      <c r="B149" s="1499" t="s">
        <v>190</v>
      </c>
      <c r="C149" s="1500">
        <v>30.16</v>
      </c>
      <c r="D149" s="1501">
        <f>'RAB GIK UGM'!E150</f>
        <v>30.16</v>
      </c>
      <c r="E149" s="1501">
        <f>'RAB GIK UGM'!F150</f>
        <v>548487</v>
      </c>
      <c r="F149" s="1500">
        <f t="shared" si="8"/>
        <v>548487</v>
      </c>
      <c r="G149" s="1500">
        <v>11</v>
      </c>
      <c r="H149" s="1500">
        <f t="shared" si="6"/>
        <v>1819660.4712</v>
      </c>
      <c r="I149" s="1500">
        <f t="shared" si="7"/>
        <v>18362028.391199999</v>
      </c>
      <c r="J149" s="1499" t="s">
        <v>74</v>
      </c>
      <c r="K149" s="1499" t="b">
        <v>0</v>
      </c>
      <c r="L149" s="1522">
        <f>('RAB GIK UGM'!G150*1.11)-I149</f>
        <v>0</v>
      </c>
    </row>
    <row r="150" spans="1:12">
      <c r="A150" s="1499" t="s">
        <v>3315</v>
      </c>
      <c r="B150" s="1499" t="s">
        <v>190</v>
      </c>
      <c r="C150" s="1500">
        <v>30.16</v>
      </c>
      <c r="D150" s="1501">
        <f>'RAB GIK UGM'!E151</f>
        <v>30.16</v>
      </c>
      <c r="E150" s="1501">
        <f>'RAB GIK UGM'!F151</f>
        <v>119542</v>
      </c>
      <c r="F150" s="1500">
        <f t="shared" si="8"/>
        <v>119542</v>
      </c>
      <c r="G150" s="1500">
        <v>11</v>
      </c>
      <c r="H150" s="1500">
        <f t="shared" si="6"/>
        <v>396592.5392</v>
      </c>
      <c r="I150" s="1500">
        <f t="shared" si="7"/>
        <v>4001979.2592000002</v>
      </c>
      <c r="J150" s="1499" t="s">
        <v>74</v>
      </c>
      <c r="K150" s="1499" t="b">
        <v>0</v>
      </c>
      <c r="L150" s="1522">
        <f>('RAB GIK UGM'!G151*1.11)-I150</f>
        <v>0</v>
      </c>
    </row>
    <row r="151" spans="1:12">
      <c r="A151" s="1499" t="s">
        <v>3894</v>
      </c>
      <c r="B151" s="1499" t="s">
        <v>74</v>
      </c>
      <c r="C151" s="1500">
        <v>0</v>
      </c>
      <c r="D151" s="1501">
        <f>'RAB GIK UGM'!E152</f>
        <v>0</v>
      </c>
      <c r="E151" s="1501">
        <f>'RAB GIK UGM'!F152</f>
        <v>0</v>
      </c>
      <c r="F151" s="1500">
        <f t="shared" si="8"/>
        <v>0</v>
      </c>
      <c r="G151" s="1500">
        <v>0</v>
      </c>
      <c r="H151" s="1500">
        <f t="shared" si="6"/>
        <v>0</v>
      </c>
      <c r="I151" s="1500">
        <f t="shared" si="7"/>
        <v>0</v>
      </c>
      <c r="J151" s="1499" t="s">
        <v>74</v>
      </c>
      <c r="K151" s="1499" t="b">
        <v>0</v>
      </c>
      <c r="L151" s="1522">
        <f>('RAB GIK UGM'!G152*1.11)-I151</f>
        <v>0</v>
      </c>
    </row>
    <row r="152" spans="1:12">
      <c r="A152" s="1499" t="s">
        <v>3892</v>
      </c>
      <c r="B152" s="1499" t="s">
        <v>190</v>
      </c>
      <c r="C152" s="1500">
        <v>63.41</v>
      </c>
      <c r="D152" s="1501">
        <f>'RAB GIK UGM'!E153</f>
        <v>63.41</v>
      </c>
      <c r="E152" s="1501">
        <f>'RAB GIK UGM'!F153</f>
        <v>548487</v>
      </c>
      <c r="F152" s="1500">
        <f t="shared" si="8"/>
        <v>548487</v>
      </c>
      <c r="G152" s="1500">
        <v>11</v>
      </c>
      <c r="H152" s="1500">
        <f t="shared" si="6"/>
        <v>3825751.6737000002</v>
      </c>
      <c r="I152" s="1500">
        <f t="shared" si="7"/>
        <v>38605312.343699999</v>
      </c>
      <c r="J152" s="1499" t="s">
        <v>74</v>
      </c>
      <c r="K152" s="1499" t="b">
        <v>0</v>
      </c>
      <c r="L152" s="1522">
        <f>('RAB GIK UGM'!G153*1.11)-I152</f>
        <v>0</v>
      </c>
    </row>
    <row r="153" spans="1:12">
      <c r="A153" s="1499" t="s">
        <v>3315</v>
      </c>
      <c r="B153" s="1499" t="s">
        <v>190</v>
      </c>
      <c r="C153" s="1500">
        <v>63.41</v>
      </c>
      <c r="D153" s="1501">
        <f>'RAB GIK UGM'!E154</f>
        <v>63.41</v>
      </c>
      <c r="E153" s="1501">
        <f>'RAB GIK UGM'!F154</f>
        <v>119542</v>
      </c>
      <c r="F153" s="1500">
        <f t="shared" si="8"/>
        <v>119542</v>
      </c>
      <c r="G153" s="1500">
        <v>11</v>
      </c>
      <c r="H153" s="1500">
        <f t="shared" si="6"/>
        <v>833817.40419999999</v>
      </c>
      <c r="I153" s="1500">
        <f t="shared" si="7"/>
        <v>8413975.6241999995</v>
      </c>
      <c r="J153" s="1499" t="s">
        <v>74</v>
      </c>
      <c r="K153" s="1499" t="b">
        <v>0</v>
      </c>
      <c r="L153" s="1522">
        <f>('RAB GIK UGM'!G154*1.11)-I153</f>
        <v>0</v>
      </c>
    </row>
    <row r="154" spans="1:12">
      <c r="A154" s="1499" t="s">
        <v>3895</v>
      </c>
      <c r="B154" s="1499" t="s">
        <v>74</v>
      </c>
      <c r="C154" s="1500">
        <v>0</v>
      </c>
      <c r="D154" s="1501">
        <f>'RAB GIK UGM'!E155</f>
        <v>0</v>
      </c>
      <c r="E154" s="1501">
        <f>'RAB GIK UGM'!F155</f>
        <v>0</v>
      </c>
      <c r="F154" s="1500">
        <f t="shared" si="8"/>
        <v>0</v>
      </c>
      <c r="G154" s="1500">
        <v>0</v>
      </c>
      <c r="H154" s="1500">
        <f t="shared" si="6"/>
        <v>0</v>
      </c>
      <c r="I154" s="1500">
        <f t="shared" si="7"/>
        <v>0</v>
      </c>
      <c r="J154" s="1499" t="s">
        <v>74</v>
      </c>
      <c r="K154" s="1499" t="b">
        <v>0</v>
      </c>
      <c r="L154" s="1522">
        <f>('RAB GIK UGM'!G155*1.11)-I154</f>
        <v>0</v>
      </c>
    </row>
    <row r="155" spans="1:12">
      <c r="A155" s="1499" t="s">
        <v>3896</v>
      </c>
      <c r="B155" s="1499" t="s">
        <v>190</v>
      </c>
      <c r="C155" s="1500">
        <v>382.84</v>
      </c>
      <c r="D155" s="1501">
        <f>'RAB GIK UGM'!E156</f>
        <v>382.84</v>
      </c>
      <c r="E155" s="1501">
        <f>'RAB GIK UGM'!F156</f>
        <v>601859</v>
      </c>
      <c r="F155" s="1500">
        <f t="shared" si="8"/>
        <v>601859</v>
      </c>
      <c r="G155" s="1500">
        <v>11</v>
      </c>
      <c r="H155" s="1500">
        <f t="shared" si="6"/>
        <v>25345726.9516</v>
      </c>
      <c r="I155" s="1500">
        <f t="shared" si="7"/>
        <v>255761426.51159996</v>
      </c>
      <c r="J155" s="1499" t="s">
        <v>74</v>
      </c>
      <c r="K155" s="1499" t="b">
        <v>0</v>
      </c>
      <c r="L155" s="1522">
        <f>('RAB GIK UGM'!G156*1.11)-I155</f>
        <v>0</v>
      </c>
    </row>
    <row r="156" spans="1:12">
      <c r="A156" s="1499" t="s">
        <v>3378</v>
      </c>
      <c r="B156" s="1499" t="s">
        <v>190</v>
      </c>
      <c r="C156" s="1500">
        <v>576.35</v>
      </c>
      <c r="D156" s="1501">
        <f>'RAB GIK UGM'!E157</f>
        <v>576.35</v>
      </c>
      <c r="E156" s="1501">
        <f>'RAB GIK UGM'!F157</f>
        <v>1444000</v>
      </c>
      <c r="F156" s="1500">
        <f t="shared" si="8"/>
        <v>1444000</v>
      </c>
      <c r="G156" s="1500">
        <v>11</v>
      </c>
      <c r="H156" s="1500">
        <f t="shared" si="6"/>
        <v>91547434</v>
      </c>
      <c r="I156" s="1500">
        <f t="shared" si="7"/>
        <v>923796834</v>
      </c>
      <c r="J156" s="1499" t="s">
        <v>74</v>
      </c>
      <c r="K156" s="1499" t="b">
        <v>0</v>
      </c>
      <c r="L156" s="1522">
        <f>('RAB GIK UGM'!G157*1.11)-I156</f>
        <v>0</v>
      </c>
    </row>
    <row r="157" spans="1:12">
      <c r="A157" s="1499" t="s">
        <v>4560</v>
      </c>
      <c r="B157" s="1499" t="s">
        <v>74</v>
      </c>
      <c r="C157" s="1500">
        <v>0</v>
      </c>
      <c r="D157" s="1501">
        <f>'RAB GIK UGM'!E158</f>
        <v>0</v>
      </c>
      <c r="E157" s="1501">
        <f>'RAB GIK UGM'!F158</f>
        <v>0</v>
      </c>
      <c r="F157" s="1500">
        <f t="shared" si="8"/>
        <v>0</v>
      </c>
      <c r="G157" s="1500">
        <v>0</v>
      </c>
      <c r="H157" s="1500">
        <f t="shared" si="6"/>
        <v>0</v>
      </c>
      <c r="I157" s="1500">
        <f t="shared" si="7"/>
        <v>0</v>
      </c>
      <c r="J157" s="1499" t="s">
        <v>74</v>
      </c>
      <c r="K157" s="1499" t="b">
        <v>0</v>
      </c>
      <c r="L157" s="1522">
        <f>('RAB GIK UGM'!G158*1.11)-I157</f>
        <v>0</v>
      </c>
    </row>
    <row r="158" spans="1:12">
      <c r="A158" s="1499" t="s">
        <v>3896</v>
      </c>
      <c r="B158" s="1499" t="s">
        <v>190</v>
      </c>
      <c r="C158" s="1500">
        <v>1500</v>
      </c>
      <c r="D158" s="1501">
        <f>'RAB GIK UGM'!E159</f>
        <v>1500</v>
      </c>
      <c r="E158" s="1501">
        <f>'RAB GIK UGM'!F159</f>
        <v>630096</v>
      </c>
      <c r="F158" s="1500">
        <f t="shared" si="8"/>
        <v>630096</v>
      </c>
      <c r="G158" s="1500">
        <v>11</v>
      </c>
      <c r="H158" s="1500">
        <f t="shared" si="6"/>
        <v>103965840</v>
      </c>
      <c r="I158" s="1500">
        <f t="shared" si="7"/>
        <v>1049109840</v>
      </c>
      <c r="J158" s="1499" t="s">
        <v>74</v>
      </c>
      <c r="K158" s="1499" t="b">
        <v>0</v>
      </c>
      <c r="L158" s="1522">
        <f>('RAB GIK UGM'!G159*1.11)-I158</f>
        <v>0</v>
      </c>
    </row>
    <row r="159" spans="1:12">
      <c r="A159" s="1499" t="s">
        <v>5481</v>
      </c>
      <c r="B159" s="1499" t="s">
        <v>163</v>
      </c>
      <c r="C159" s="1500">
        <v>3279.36</v>
      </c>
      <c r="D159" s="1501">
        <f>'RAB GIK UGM'!E160</f>
        <v>3279.36</v>
      </c>
      <c r="E159" s="1501">
        <f>'RAB GIK UGM'!F160</f>
        <v>29031</v>
      </c>
      <c r="F159" s="1500">
        <f t="shared" si="8"/>
        <v>29031</v>
      </c>
      <c r="G159" s="1500">
        <v>11</v>
      </c>
      <c r="H159" s="1500">
        <f t="shared" si="6"/>
        <v>10472341.0176</v>
      </c>
      <c r="I159" s="1500">
        <f t="shared" si="7"/>
        <v>105675441.1776</v>
      </c>
      <c r="J159" s="1499" t="s">
        <v>74</v>
      </c>
      <c r="K159" s="1499" t="b">
        <v>0</v>
      </c>
      <c r="L159" s="1522">
        <f>('RAB GIK UGM'!G160*1.11)-I159</f>
        <v>0</v>
      </c>
    </row>
    <row r="160" spans="1:12">
      <c r="A160" s="1499" t="s">
        <v>3883</v>
      </c>
      <c r="B160" s="1499" t="s">
        <v>74</v>
      </c>
      <c r="C160" s="1500">
        <v>0</v>
      </c>
      <c r="D160" s="1501">
        <f>'RAB GIK UGM'!E161</f>
        <v>0</v>
      </c>
      <c r="E160" s="1501">
        <f>'RAB GIK UGM'!F161</f>
        <v>0</v>
      </c>
      <c r="F160" s="1500">
        <f t="shared" si="8"/>
        <v>0</v>
      </c>
      <c r="G160" s="1500">
        <v>0</v>
      </c>
      <c r="H160" s="1500">
        <f t="shared" si="6"/>
        <v>0</v>
      </c>
      <c r="I160" s="1500">
        <f t="shared" si="7"/>
        <v>0</v>
      </c>
      <c r="J160" s="1499" t="s">
        <v>74</v>
      </c>
      <c r="K160" s="1499" t="b">
        <v>0</v>
      </c>
      <c r="L160" s="1522">
        <f>('RAB GIK UGM'!G161*1.11)-I160</f>
        <v>0</v>
      </c>
    </row>
    <row r="161" spans="1:12">
      <c r="A161" s="1499" t="s">
        <v>3358</v>
      </c>
      <c r="B161" s="1499" t="s">
        <v>190</v>
      </c>
      <c r="C161" s="1500">
        <v>1257.32</v>
      </c>
      <c r="D161" s="1501">
        <f>'RAB GIK UGM'!E162</f>
        <v>1257.32</v>
      </c>
      <c r="E161" s="1501">
        <f>'RAB GIK UGM'!F162</f>
        <v>996338</v>
      </c>
      <c r="F161" s="1500">
        <f t="shared" si="8"/>
        <v>996338</v>
      </c>
      <c r="G161" s="1500">
        <v>11</v>
      </c>
      <c r="H161" s="1500">
        <f t="shared" si="6"/>
        <v>137798726.35759997</v>
      </c>
      <c r="I161" s="1500">
        <f t="shared" si="7"/>
        <v>1390514420.5175998</v>
      </c>
      <c r="J161" s="1499" t="s">
        <v>74</v>
      </c>
      <c r="K161" s="1499" t="b">
        <v>0</v>
      </c>
      <c r="L161" s="1522">
        <f>('RAB GIK UGM'!G162*1.11)-I161</f>
        <v>0</v>
      </c>
    </row>
    <row r="162" spans="1:12">
      <c r="A162" s="1499" t="s">
        <v>3320</v>
      </c>
      <c r="B162" s="1499" t="s">
        <v>4</v>
      </c>
      <c r="C162" s="1500">
        <v>31</v>
      </c>
      <c r="D162" s="1501">
        <f>'RAB GIK UGM'!E163</f>
        <v>31</v>
      </c>
      <c r="E162" s="1501">
        <f>'RAB GIK UGM'!F163</f>
        <v>4445557.5999999996</v>
      </c>
      <c r="F162" s="1500">
        <f t="shared" si="8"/>
        <v>4445557.5999999996</v>
      </c>
      <c r="G162" s="1500">
        <v>11</v>
      </c>
      <c r="H162" s="1500">
        <f t="shared" si="6"/>
        <v>15159351.415999999</v>
      </c>
      <c r="I162" s="1500">
        <f t="shared" si="7"/>
        <v>152971637.016</v>
      </c>
      <c r="J162" s="1499" t="s">
        <v>74</v>
      </c>
      <c r="K162" s="1499" t="b">
        <v>0</v>
      </c>
      <c r="L162" s="1522">
        <f>('RAB GIK UGM'!G163*1.11)-I162</f>
        <v>0</v>
      </c>
    </row>
    <row r="163" spans="1:12">
      <c r="A163" s="1499" t="s">
        <v>3897</v>
      </c>
      <c r="B163" s="1499" t="s">
        <v>4</v>
      </c>
      <c r="C163" s="1500">
        <v>1</v>
      </c>
      <c r="D163" s="1501">
        <f>'RAB GIK UGM'!E164</f>
        <v>1</v>
      </c>
      <c r="E163" s="1501">
        <f>'RAB GIK UGM'!F164</f>
        <v>2385919.1449999996</v>
      </c>
      <c r="F163" s="1500">
        <f t="shared" si="8"/>
        <v>2385919.15</v>
      </c>
      <c r="G163" s="1500">
        <v>11</v>
      </c>
      <c r="H163" s="1500">
        <f t="shared" si="6"/>
        <v>262451.10649999999</v>
      </c>
      <c r="I163" s="1500">
        <f t="shared" si="7"/>
        <v>2648370.2565000001</v>
      </c>
      <c r="J163" s="1499" t="s">
        <v>74</v>
      </c>
      <c r="K163" s="1499" t="b">
        <v>0</v>
      </c>
      <c r="L163" s="1522">
        <f>('RAB GIK UGM'!G164*1.11)-I163</f>
        <v>-5.5500003509223461E-3</v>
      </c>
    </row>
    <row r="164" spans="1:12">
      <c r="A164" s="1499" t="s">
        <v>3852</v>
      </c>
      <c r="B164" s="1499" t="s">
        <v>74</v>
      </c>
      <c r="C164" s="1500">
        <v>0</v>
      </c>
      <c r="D164" s="1501">
        <f>'RAB GIK UGM'!E165</f>
        <v>0</v>
      </c>
      <c r="E164" s="1501">
        <f>'RAB GIK UGM'!F165</f>
        <v>0</v>
      </c>
      <c r="F164" s="1500">
        <f t="shared" si="8"/>
        <v>0</v>
      </c>
      <c r="G164" s="1500">
        <v>0</v>
      </c>
      <c r="H164" s="1500">
        <f t="shared" si="6"/>
        <v>0</v>
      </c>
      <c r="I164" s="1500">
        <f t="shared" si="7"/>
        <v>0</v>
      </c>
      <c r="J164" s="1499" t="s">
        <v>74</v>
      </c>
      <c r="K164" s="1499" t="b">
        <v>0</v>
      </c>
      <c r="L164" s="1522">
        <f>('RAB GIK UGM'!G165*1.11)-I164</f>
        <v>0</v>
      </c>
    </row>
    <row r="165" spans="1:12">
      <c r="A165" s="1499" t="s">
        <v>3898</v>
      </c>
      <c r="B165" s="1499" t="s">
        <v>74</v>
      </c>
      <c r="C165" s="1500">
        <v>0</v>
      </c>
      <c r="D165" s="1501">
        <f>'RAB GIK UGM'!E166</f>
        <v>0</v>
      </c>
      <c r="E165" s="1501">
        <f>'RAB GIK UGM'!F166</f>
        <v>0</v>
      </c>
      <c r="F165" s="1500">
        <f t="shared" si="8"/>
        <v>0</v>
      </c>
      <c r="G165" s="1500">
        <v>0</v>
      </c>
      <c r="H165" s="1500">
        <f t="shared" si="6"/>
        <v>0</v>
      </c>
      <c r="I165" s="1500">
        <f t="shared" si="7"/>
        <v>0</v>
      </c>
      <c r="J165" s="1499" t="s">
        <v>74</v>
      </c>
      <c r="K165" s="1499" t="b">
        <v>0</v>
      </c>
      <c r="L165" s="1522">
        <f>('RAB GIK UGM'!G166*1.11)-I165</f>
        <v>0</v>
      </c>
    </row>
    <row r="166" spans="1:12">
      <c r="A166" s="1499" t="s">
        <v>3899</v>
      </c>
      <c r="B166" s="1499" t="s">
        <v>190</v>
      </c>
      <c r="C166" s="1500">
        <v>20.399999999999999</v>
      </c>
      <c r="D166" s="1501">
        <f>'RAB GIK UGM'!E167</f>
        <v>20.399999999999999</v>
      </c>
      <c r="E166" s="1501">
        <f>'RAB GIK UGM'!F167</f>
        <v>137597</v>
      </c>
      <c r="F166" s="1500">
        <f t="shared" si="8"/>
        <v>137597</v>
      </c>
      <c r="G166" s="1500">
        <v>11</v>
      </c>
      <c r="H166" s="1500">
        <f t="shared" si="6"/>
        <v>308767.66799999995</v>
      </c>
      <c r="I166" s="1500">
        <f t="shared" si="7"/>
        <v>3115746.4679999999</v>
      </c>
      <c r="J166" s="1499" t="s">
        <v>74</v>
      </c>
      <c r="K166" s="1499" t="b">
        <v>0</v>
      </c>
      <c r="L166" s="1522">
        <f>('RAB GIK UGM'!G167*1.11)-I166</f>
        <v>0</v>
      </c>
    </row>
    <row r="167" spans="1:12">
      <c r="A167" s="1499" t="s">
        <v>3900</v>
      </c>
      <c r="B167" s="1499" t="s">
        <v>190</v>
      </c>
      <c r="C167" s="1500">
        <v>40.799999999999997</v>
      </c>
      <c r="D167" s="1501">
        <f>'RAB GIK UGM'!E168</f>
        <v>40.799999999999997</v>
      </c>
      <c r="E167" s="1501">
        <f>'RAB GIK UGM'!F168</f>
        <v>99227</v>
      </c>
      <c r="F167" s="1500">
        <f t="shared" si="8"/>
        <v>99227</v>
      </c>
      <c r="G167" s="1500">
        <v>11</v>
      </c>
      <c r="H167" s="1500">
        <f t="shared" si="6"/>
        <v>445330.77599999995</v>
      </c>
      <c r="I167" s="1500">
        <f t="shared" si="7"/>
        <v>4493792.3759999992</v>
      </c>
      <c r="J167" s="1499" t="s">
        <v>74</v>
      </c>
      <c r="K167" s="1499" t="b">
        <v>0</v>
      </c>
      <c r="L167" s="1522">
        <f>('RAB GIK UGM'!G168*1.11)-I167</f>
        <v>0</v>
      </c>
    </row>
    <row r="168" spans="1:12">
      <c r="A168" s="1499" t="s">
        <v>3901</v>
      </c>
      <c r="B168" s="1499" t="s">
        <v>190</v>
      </c>
      <c r="C168" s="1500">
        <v>40.799999999999997</v>
      </c>
      <c r="D168" s="1501">
        <f>'RAB GIK UGM'!E169</f>
        <v>40.799999999999997</v>
      </c>
      <c r="E168" s="1501">
        <f>'RAB GIK UGM'!F169</f>
        <v>25957</v>
      </c>
      <c r="F168" s="1500">
        <f t="shared" si="8"/>
        <v>25957</v>
      </c>
      <c r="G168" s="1500">
        <v>11</v>
      </c>
      <c r="H168" s="1500">
        <f t="shared" si="6"/>
        <v>116495.01599999997</v>
      </c>
      <c r="I168" s="1500">
        <f t="shared" si="7"/>
        <v>1175540.6159999999</v>
      </c>
      <c r="J168" s="1499" t="s">
        <v>74</v>
      </c>
      <c r="K168" s="1499" t="b">
        <v>0</v>
      </c>
      <c r="L168" s="1522">
        <f>('RAB GIK UGM'!G169*1.11)-I168</f>
        <v>0</v>
      </c>
    </row>
    <row r="169" spans="1:12">
      <c r="A169" s="1499" t="s">
        <v>3902</v>
      </c>
      <c r="B169" s="1499" t="s">
        <v>190</v>
      </c>
      <c r="C169" s="1500">
        <v>150.44999999999999</v>
      </c>
      <c r="D169" s="1501">
        <f>'RAB GIK UGM'!E170</f>
        <v>150.44999999999999</v>
      </c>
      <c r="E169" s="1501">
        <f>'RAB GIK UGM'!F170</f>
        <v>133237</v>
      </c>
      <c r="F169" s="1500">
        <f t="shared" si="8"/>
        <v>133237</v>
      </c>
      <c r="G169" s="1500">
        <v>11</v>
      </c>
      <c r="H169" s="1500">
        <f t="shared" si="6"/>
        <v>2205005.7314999998</v>
      </c>
      <c r="I169" s="1500">
        <f t="shared" si="7"/>
        <v>22250512.381499998</v>
      </c>
      <c r="J169" s="1499" t="s">
        <v>74</v>
      </c>
      <c r="K169" s="1499" t="b">
        <v>0</v>
      </c>
      <c r="L169" s="1522">
        <f>('RAB GIK UGM'!G170*1.11)-I169</f>
        <v>0</v>
      </c>
    </row>
    <row r="170" spans="1:12">
      <c r="A170" s="1499" t="s">
        <v>3903</v>
      </c>
      <c r="B170" s="1499" t="s">
        <v>190</v>
      </c>
      <c r="C170" s="1500">
        <v>150.44999999999999</v>
      </c>
      <c r="D170" s="1501">
        <f>'RAB GIK UGM'!E171</f>
        <v>150.44999999999999</v>
      </c>
      <c r="E170" s="1501">
        <f>'RAB GIK UGM'!F171</f>
        <v>19079</v>
      </c>
      <c r="F170" s="1500">
        <f t="shared" si="8"/>
        <v>19079</v>
      </c>
      <c r="G170" s="1500">
        <v>11</v>
      </c>
      <c r="H170" s="1500">
        <f t="shared" si="6"/>
        <v>315747.9105</v>
      </c>
      <c r="I170" s="1500">
        <f t="shared" si="7"/>
        <v>3186183.4605</v>
      </c>
      <c r="J170" s="1499" t="s">
        <v>74</v>
      </c>
      <c r="K170" s="1499" t="b">
        <v>0</v>
      </c>
      <c r="L170" s="1522">
        <f>('RAB GIK UGM'!G171*1.11)-I170</f>
        <v>0</v>
      </c>
    </row>
    <row r="171" spans="1:12">
      <c r="A171" s="1499" t="s">
        <v>3904</v>
      </c>
      <c r="B171" s="1499" t="s">
        <v>190</v>
      </c>
      <c r="C171" s="1500">
        <v>165.49</v>
      </c>
      <c r="D171" s="1501">
        <f>'RAB GIK UGM'!E172</f>
        <v>165.49</v>
      </c>
      <c r="E171" s="1501">
        <f>'RAB GIK UGM'!F172</f>
        <v>601859</v>
      </c>
      <c r="F171" s="1500">
        <f t="shared" si="8"/>
        <v>601859</v>
      </c>
      <c r="G171" s="1500">
        <v>11</v>
      </c>
      <c r="H171" s="1500">
        <f t="shared" si="6"/>
        <v>10956181.050100002</v>
      </c>
      <c r="I171" s="1500">
        <f t="shared" si="7"/>
        <v>110557826.96010001</v>
      </c>
      <c r="J171" s="1499" t="s">
        <v>74</v>
      </c>
      <c r="K171" s="1499" t="b">
        <v>0</v>
      </c>
      <c r="L171" s="1522">
        <f>('RAB GIK UGM'!G172*1.11)-I171</f>
        <v>0</v>
      </c>
    </row>
    <row r="172" spans="1:12">
      <c r="A172" s="1499" t="s">
        <v>3905</v>
      </c>
      <c r="B172" s="1499" t="s">
        <v>190</v>
      </c>
      <c r="C172" s="1500">
        <v>165.49</v>
      </c>
      <c r="D172" s="1501">
        <f>'RAB GIK UGM'!E173</f>
        <v>165.49</v>
      </c>
      <c r="E172" s="1501">
        <f>'RAB GIK UGM'!F173</f>
        <v>30266</v>
      </c>
      <c r="F172" s="1500">
        <f t="shared" si="8"/>
        <v>30266</v>
      </c>
      <c r="G172" s="1500">
        <v>11</v>
      </c>
      <c r="H172" s="1500">
        <f t="shared" si="6"/>
        <v>550959.23739999998</v>
      </c>
      <c r="I172" s="1500">
        <f t="shared" si="7"/>
        <v>5559679.5773999998</v>
      </c>
      <c r="J172" s="1499" t="s">
        <v>74</v>
      </c>
      <c r="K172" s="1499" t="b">
        <v>0</v>
      </c>
      <c r="L172" s="1522">
        <f>('RAB GIK UGM'!G173*1.11)-I172</f>
        <v>0</v>
      </c>
    </row>
    <row r="173" spans="1:12">
      <c r="A173" s="1499" t="s">
        <v>3906</v>
      </c>
      <c r="B173" s="1499" t="s">
        <v>2327</v>
      </c>
      <c r="C173" s="1500">
        <v>788.04</v>
      </c>
      <c r="D173" s="1501">
        <f>'RAB GIK UGM'!E174</f>
        <v>788.04</v>
      </c>
      <c r="E173" s="1501">
        <f>'RAB GIK UGM'!F174</f>
        <v>457000</v>
      </c>
      <c r="F173" s="1500">
        <f t="shared" si="8"/>
        <v>457000</v>
      </c>
      <c r="G173" s="1500">
        <v>11</v>
      </c>
      <c r="H173" s="1500">
        <f t="shared" si="6"/>
        <v>39614770.799999997</v>
      </c>
      <c r="I173" s="1500">
        <f t="shared" si="7"/>
        <v>399749050.80000001</v>
      </c>
      <c r="J173" s="1499" t="s">
        <v>74</v>
      </c>
      <c r="K173" s="1499" t="b">
        <v>0</v>
      </c>
      <c r="L173" s="1522">
        <f>('RAB GIK UGM'!G174*1.11)-I173</f>
        <v>0</v>
      </c>
    </row>
    <row r="174" spans="1:12">
      <c r="A174" s="1499" t="s">
        <v>586</v>
      </c>
      <c r="B174" s="1499" t="s">
        <v>190</v>
      </c>
      <c r="C174" s="1500">
        <v>580.07000000000005</v>
      </c>
      <c r="D174" s="1501">
        <f>'RAB GIK UGM'!E175</f>
        <v>580.07000000000005</v>
      </c>
      <c r="E174" s="1501">
        <f>'RAB GIK UGM'!F175</f>
        <v>977913</v>
      </c>
      <c r="F174" s="1500">
        <f t="shared" si="8"/>
        <v>977913</v>
      </c>
      <c r="G174" s="1500">
        <v>11</v>
      </c>
      <c r="H174" s="1500">
        <f t="shared" si="6"/>
        <v>62398379.330100015</v>
      </c>
      <c r="I174" s="1500">
        <f t="shared" si="7"/>
        <v>629656373.24010015</v>
      </c>
      <c r="J174" s="1499" t="s">
        <v>74</v>
      </c>
      <c r="K174" s="1499" t="b">
        <v>0</v>
      </c>
      <c r="L174" s="1522">
        <f>('RAB GIK UGM'!G175*1.11)-I174</f>
        <v>0</v>
      </c>
    </row>
    <row r="175" spans="1:12">
      <c r="A175" s="1499" t="s">
        <v>3907</v>
      </c>
      <c r="B175" s="1499" t="s">
        <v>4</v>
      </c>
      <c r="C175" s="1500">
        <v>2</v>
      </c>
      <c r="D175" s="1501">
        <f>'RAB GIK UGM'!E176</f>
        <v>2</v>
      </c>
      <c r="E175" s="1501">
        <f>'RAB GIK UGM'!F176</f>
        <v>25500000</v>
      </c>
      <c r="F175" s="1500">
        <f t="shared" si="8"/>
        <v>25500000</v>
      </c>
      <c r="G175" s="1500">
        <v>11</v>
      </c>
      <c r="H175" s="1500">
        <f t="shared" si="6"/>
        <v>5610000</v>
      </c>
      <c r="I175" s="1500">
        <f t="shared" si="7"/>
        <v>56610000</v>
      </c>
      <c r="J175" s="1499" t="s">
        <v>74</v>
      </c>
      <c r="K175" s="1499" t="b">
        <v>0</v>
      </c>
      <c r="L175" s="1522">
        <f>('RAB GIK UGM'!G176*1.11)-I175</f>
        <v>0</v>
      </c>
    </row>
    <row r="176" spans="1:12">
      <c r="A176" s="1499" t="s">
        <v>3908</v>
      </c>
      <c r="B176" s="1499" t="s">
        <v>190</v>
      </c>
      <c r="C176" s="1500">
        <v>937.07</v>
      </c>
      <c r="D176" s="1501">
        <f>'RAB GIK UGM'!E177</f>
        <v>937.07</v>
      </c>
      <c r="E176" s="1501">
        <f>'RAB GIK UGM'!F177</f>
        <v>250000</v>
      </c>
      <c r="F176" s="1500">
        <f t="shared" si="8"/>
        <v>250000</v>
      </c>
      <c r="G176" s="1500">
        <v>11</v>
      </c>
      <c r="H176" s="1500">
        <f t="shared" si="6"/>
        <v>25769425</v>
      </c>
      <c r="I176" s="1500">
        <f t="shared" si="7"/>
        <v>260036925</v>
      </c>
      <c r="J176" s="1499" t="s">
        <v>74</v>
      </c>
      <c r="K176" s="1499" t="b">
        <v>0</v>
      </c>
      <c r="L176" s="1522">
        <f>('RAB GIK UGM'!G177*1.11)-I176</f>
        <v>0</v>
      </c>
    </row>
    <row r="177" spans="1:12">
      <c r="A177" s="1499" t="s">
        <v>3374</v>
      </c>
      <c r="B177" s="1499" t="s">
        <v>190</v>
      </c>
      <c r="C177" s="1500">
        <v>500.57</v>
      </c>
      <c r="D177" s="1501">
        <f>'RAB GIK UGM'!E178</f>
        <v>500.57</v>
      </c>
      <c r="E177" s="1501">
        <f>'RAB GIK UGM'!F178</f>
        <v>2860326</v>
      </c>
      <c r="F177" s="1500">
        <f t="shared" si="8"/>
        <v>2860326</v>
      </c>
      <c r="G177" s="1500">
        <v>11</v>
      </c>
      <c r="H177" s="1500">
        <f t="shared" si="6"/>
        <v>157497272.44019997</v>
      </c>
      <c r="I177" s="1500">
        <f t="shared" si="7"/>
        <v>1589290658.2602</v>
      </c>
      <c r="J177" s="1499" t="s">
        <v>74</v>
      </c>
      <c r="K177" s="1499" t="b">
        <v>0</v>
      </c>
      <c r="L177" s="1522">
        <f>('RAB GIK UGM'!G178*1.11)-I177</f>
        <v>0</v>
      </c>
    </row>
    <row r="178" spans="1:12">
      <c r="A178" s="1499" t="s">
        <v>3909</v>
      </c>
      <c r="B178" s="1499" t="s">
        <v>74</v>
      </c>
      <c r="C178" s="1500">
        <v>0</v>
      </c>
      <c r="D178" s="1501">
        <f>'RAB GIK UGM'!E179</f>
        <v>0</v>
      </c>
      <c r="E178" s="1501">
        <f>'RAB GIK UGM'!F179</f>
        <v>0</v>
      </c>
      <c r="F178" s="1500">
        <f t="shared" si="8"/>
        <v>0</v>
      </c>
      <c r="G178" s="1500">
        <v>0</v>
      </c>
      <c r="H178" s="1500">
        <f t="shared" si="6"/>
        <v>0</v>
      </c>
      <c r="I178" s="1500">
        <f t="shared" si="7"/>
        <v>0</v>
      </c>
      <c r="J178" s="1499" t="s">
        <v>74</v>
      </c>
      <c r="K178" s="1499" t="b">
        <v>0</v>
      </c>
      <c r="L178" s="1522">
        <f>('RAB GIK UGM'!G179*1.11)-I178</f>
        <v>0</v>
      </c>
    </row>
    <row r="179" spans="1:12">
      <c r="A179" s="1499" t="s">
        <v>3910</v>
      </c>
      <c r="B179" s="1499" t="s">
        <v>1077</v>
      </c>
      <c r="C179" s="1500">
        <v>232</v>
      </c>
      <c r="D179" s="1501">
        <f>'RAB GIK UGM'!E180</f>
        <v>232</v>
      </c>
      <c r="E179" s="1501">
        <f>'RAB GIK UGM'!F180</f>
        <v>425000</v>
      </c>
      <c r="F179" s="1500">
        <f t="shared" si="8"/>
        <v>425000</v>
      </c>
      <c r="G179" s="1500">
        <v>11</v>
      </c>
      <c r="H179" s="1500">
        <f t="shared" si="6"/>
        <v>10846000</v>
      </c>
      <c r="I179" s="1500">
        <f t="shared" si="7"/>
        <v>109446000</v>
      </c>
      <c r="J179" s="1499" t="s">
        <v>74</v>
      </c>
      <c r="K179" s="1499" t="b">
        <v>0</v>
      </c>
      <c r="L179" s="1522">
        <f>('RAB GIK UGM'!G180*1.11)-I179</f>
        <v>0</v>
      </c>
    </row>
    <row r="180" spans="1:12">
      <c r="A180" s="1499" t="s">
        <v>3911</v>
      </c>
      <c r="B180" s="1499" t="s">
        <v>163</v>
      </c>
      <c r="C180" s="1500">
        <v>46.04</v>
      </c>
      <c r="D180" s="1501">
        <f>'RAB GIK UGM'!E181</f>
        <v>46.04</v>
      </c>
      <c r="E180" s="1501">
        <f>'RAB GIK UGM'!F181</f>
        <v>29031</v>
      </c>
      <c r="F180" s="1500">
        <f t="shared" si="8"/>
        <v>29031</v>
      </c>
      <c r="G180" s="1500">
        <v>11</v>
      </c>
      <c r="H180" s="1500">
        <f t="shared" si="6"/>
        <v>147024.59640000001</v>
      </c>
      <c r="I180" s="1500">
        <f t="shared" si="7"/>
        <v>1483611.8363999999</v>
      </c>
      <c r="J180" s="1499" t="s">
        <v>74</v>
      </c>
      <c r="K180" s="1499" t="b">
        <v>0</v>
      </c>
      <c r="L180" s="1522">
        <f>('RAB GIK UGM'!G181*1.11)-I180</f>
        <v>0</v>
      </c>
    </row>
    <row r="181" spans="1:12">
      <c r="A181" s="1499" t="s">
        <v>3867</v>
      </c>
      <c r="B181" s="1499" t="s">
        <v>163</v>
      </c>
      <c r="C181" s="1500">
        <v>23456</v>
      </c>
      <c r="D181" s="1501">
        <f>'RAB GIK UGM'!E182</f>
        <v>23456</v>
      </c>
      <c r="E181" s="1501">
        <f>'RAB GIK UGM'!F182</f>
        <v>29031</v>
      </c>
      <c r="F181" s="1500">
        <f t="shared" si="8"/>
        <v>29031</v>
      </c>
      <c r="G181" s="1500">
        <v>11</v>
      </c>
      <c r="H181" s="1500">
        <f t="shared" si="6"/>
        <v>74904624.959999993</v>
      </c>
      <c r="I181" s="1500">
        <f t="shared" si="7"/>
        <v>755855760.96000004</v>
      </c>
      <c r="J181" s="1499" t="s">
        <v>74</v>
      </c>
      <c r="K181" s="1499" t="b">
        <v>0</v>
      </c>
      <c r="L181" s="1522">
        <f>('RAB GIK UGM'!G182*1.11)-I181</f>
        <v>0</v>
      </c>
    </row>
    <row r="182" spans="1:12">
      <c r="A182" s="1499" t="s">
        <v>3912</v>
      </c>
      <c r="B182" s="1499" t="s">
        <v>190</v>
      </c>
      <c r="C182" s="1500">
        <v>975.57</v>
      </c>
      <c r="D182" s="1501">
        <f>'RAB GIK UGM'!E183</f>
        <v>975.57</v>
      </c>
      <c r="E182" s="1501">
        <f>'RAB GIK UGM'!F183</f>
        <v>831600</v>
      </c>
      <c r="F182" s="1500">
        <f t="shared" si="8"/>
        <v>831600</v>
      </c>
      <c r="G182" s="1500">
        <v>11</v>
      </c>
      <c r="H182" s="1500">
        <f t="shared" si="6"/>
        <v>89241241.319999993</v>
      </c>
      <c r="I182" s="1500">
        <f t="shared" si="7"/>
        <v>900525253.31999993</v>
      </c>
      <c r="J182" s="1499" t="s">
        <v>74</v>
      </c>
      <c r="K182" s="1499" t="b">
        <v>0</v>
      </c>
      <c r="L182" s="1522">
        <f>('RAB GIK UGM'!G183*1.11)-I182</f>
        <v>0</v>
      </c>
    </row>
    <row r="183" spans="1:12">
      <c r="A183" s="1499" t="s">
        <v>3913</v>
      </c>
      <c r="B183" s="1499" t="s">
        <v>74</v>
      </c>
      <c r="C183" s="1500">
        <v>0</v>
      </c>
      <c r="D183" s="1501">
        <f>'RAB GIK UGM'!E184</f>
        <v>0</v>
      </c>
      <c r="E183" s="1501">
        <f>'RAB GIK UGM'!F184</f>
        <v>0</v>
      </c>
      <c r="F183" s="1500">
        <f t="shared" si="8"/>
        <v>0</v>
      </c>
      <c r="G183" s="1500">
        <v>0</v>
      </c>
      <c r="H183" s="1500">
        <f t="shared" si="6"/>
        <v>0</v>
      </c>
      <c r="I183" s="1500">
        <f t="shared" si="7"/>
        <v>0</v>
      </c>
      <c r="J183" s="1499" t="s">
        <v>74</v>
      </c>
      <c r="K183" s="1499" t="b">
        <v>0</v>
      </c>
      <c r="L183" s="1522">
        <f>('RAB GIK UGM'!G184*1.11)-I183</f>
        <v>0</v>
      </c>
    </row>
    <row r="184" spans="1:12">
      <c r="A184" s="1499" t="s">
        <v>3386</v>
      </c>
      <c r="B184" s="1499" t="s">
        <v>190</v>
      </c>
      <c r="C184" s="1500">
        <v>853.58</v>
      </c>
      <c r="D184" s="1501">
        <f>'RAB GIK UGM'!E185</f>
        <v>853.58</v>
      </c>
      <c r="E184" s="1501">
        <f>'RAB GIK UGM'!F185</f>
        <v>550000</v>
      </c>
      <c r="F184" s="1500">
        <f t="shared" si="8"/>
        <v>550000</v>
      </c>
      <c r="G184" s="1500">
        <v>11</v>
      </c>
      <c r="H184" s="1500">
        <f t="shared" si="6"/>
        <v>51641590</v>
      </c>
      <c r="I184" s="1500">
        <f t="shared" si="7"/>
        <v>521110590</v>
      </c>
      <c r="J184" s="1499" t="s">
        <v>74</v>
      </c>
      <c r="K184" s="1499" t="b">
        <v>0</v>
      </c>
      <c r="L184" s="1522">
        <f>('RAB GIK UGM'!G185*1.11)-I184</f>
        <v>0</v>
      </c>
    </row>
    <row r="185" spans="1:12">
      <c r="A185" s="1499" t="s">
        <v>3387</v>
      </c>
      <c r="B185" s="1499" t="s">
        <v>190</v>
      </c>
      <c r="C185" s="1500">
        <v>33</v>
      </c>
      <c r="D185" s="1501">
        <f>'RAB GIK UGM'!E186</f>
        <v>33</v>
      </c>
      <c r="E185" s="1501">
        <f>'RAB GIK UGM'!F186</f>
        <v>1200000</v>
      </c>
      <c r="F185" s="1500">
        <f t="shared" si="8"/>
        <v>1200000</v>
      </c>
      <c r="G185" s="1500">
        <v>11</v>
      </c>
      <c r="H185" s="1500">
        <f t="shared" si="6"/>
        <v>4356000</v>
      </c>
      <c r="I185" s="1500">
        <f t="shared" si="7"/>
        <v>43956000</v>
      </c>
      <c r="J185" s="1499" t="s">
        <v>74</v>
      </c>
      <c r="K185" s="1499" t="b">
        <v>0</v>
      </c>
      <c r="L185" s="1522">
        <f>('RAB GIK UGM'!G186*1.11)-I185</f>
        <v>0</v>
      </c>
    </row>
    <row r="186" spans="1:12">
      <c r="A186" s="1499" t="s">
        <v>3388</v>
      </c>
      <c r="B186" s="1499" t="s">
        <v>190</v>
      </c>
      <c r="C186" s="1500">
        <v>805.79</v>
      </c>
      <c r="D186" s="1501">
        <f>'RAB GIK UGM'!E187</f>
        <v>805.79</v>
      </c>
      <c r="E186" s="1501">
        <f>'RAB GIK UGM'!F187</f>
        <v>1050000</v>
      </c>
      <c r="F186" s="1500">
        <f t="shared" si="8"/>
        <v>1050000</v>
      </c>
      <c r="G186" s="1500">
        <v>11</v>
      </c>
      <c r="H186" s="1500">
        <f t="shared" si="6"/>
        <v>93068745</v>
      </c>
      <c r="I186" s="1500">
        <f t="shared" si="7"/>
        <v>939148245</v>
      </c>
      <c r="J186" s="1499" t="s">
        <v>74</v>
      </c>
      <c r="K186" s="1499" t="b">
        <v>0</v>
      </c>
      <c r="L186" s="1522">
        <f>('RAB GIK UGM'!G187*1.11)-I186</f>
        <v>0</v>
      </c>
    </row>
    <row r="187" spans="1:12">
      <c r="A187" s="1499" t="s">
        <v>5482</v>
      </c>
      <c r="B187" s="1499" t="s">
        <v>74</v>
      </c>
      <c r="C187" s="1500">
        <v>0</v>
      </c>
      <c r="D187" s="1501">
        <f>'RAB GIK UGM'!E188</f>
        <v>0</v>
      </c>
      <c r="E187" s="1501">
        <f>'RAB GIK UGM'!F188</f>
        <v>0</v>
      </c>
      <c r="F187" s="1500">
        <f t="shared" si="8"/>
        <v>0</v>
      </c>
      <c r="G187" s="1500">
        <v>0</v>
      </c>
      <c r="H187" s="1500">
        <f t="shared" si="6"/>
        <v>0</v>
      </c>
      <c r="I187" s="1500">
        <f t="shared" si="7"/>
        <v>0</v>
      </c>
      <c r="J187" s="1499" t="s">
        <v>74</v>
      </c>
      <c r="K187" s="1499" t="b">
        <v>0</v>
      </c>
      <c r="L187" s="1522">
        <f>('RAB GIK UGM'!G188*1.11)-I187</f>
        <v>0</v>
      </c>
    </row>
    <row r="188" spans="1:12">
      <c r="A188" s="1499" t="s">
        <v>3906</v>
      </c>
      <c r="B188" s="1499" t="s">
        <v>2327</v>
      </c>
      <c r="C188" s="1500">
        <v>662.11</v>
      </c>
      <c r="D188" s="1501">
        <f>'RAB GIK UGM'!E189</f>
        <v>662.11</v>
      </c>
      <c r="E188" s="1501">
        <f>'RAB GIK UGM'!F189</f>
        <v>145000</v>
      </c>
      <c r="F188" s="1500">
        <f t="shared" si="8"/>
        <v>145000</v>
      </c>
      <c r="G188" s="1500">
        <v>11</v>
      </c>
      <c r="H188" s="1500">
        <f t="shared" si="6"/>
        <v>10560654.5</v>
      </c>
      <c r="I188" s="1500">
        <f t="shared" si="7"/>
        <v>106566604.5</v>
      </c>
      <c r="J188" s="1499" t="s">
        <v>74</v>
      </c>
      <c r="K188" s="1499" t="b">
        <v>0</v>
      </c>
      <c r="L188" s="1522">
        <f>('RAB GIK UGM'!G189*1.11)-I188</f>
        <v>0</v>
      </c>
    </row>
    <row r="189" spans="1:12">
      <c r="A189" s="1499" t="s">
        <v>4537</v>
      </c>
      <c r="B189" s="1499" t="s">
        <v>190</v>
      </c>
      <c r="C189" s="1500">
        <v>341.81</v>
      </c>
      <c r="D189" s="1501">
        <f>'RAB GIK UGM'!E190</f>
        <v>341.81</v>
      </c>
      <c r="E189" s="1501">
        <f>'RAB GIK UGM'!F190</f>
        <v>803500</v>
      </c>
      <c r="F189" s="1500">
        <f t="shared" si="8"/>
        <v>803500</v>
      </c>
      <c r="G189" s="1500">
        <v>11</v>
      </c>
      <c r="H189" s="1500">
        <f t="shared" si="6"/>
        <v>30210876.850000001</v>
      </c>
      <c r="I189" s="1500">
        <f t="shared" si="7"/>
        <v>304855211.85000002</v>
      </c>
      <c r="J189" s="1499" t="s">
        <v>74</v>
      </c>
      <c r="K189" s="1499" t="b">
        <v>0</v>
      </c>
      <c r="L189" s="1522">
        <f>('RAB GIK UGM'!G190*1.11)-I189</f>
        <v>0</v>
      </c>
    </row>
    <row r="190" spans="1:12">
      <c r="A190" s="1499" t="s">
        <v>5483</v>
      </c>
      <c r="B190" s="1499" t="s">
        <v>2327</v>
      </c>
      <c r="C190" s="1500">
        <v>12</v>
      </c>
      <c r="D190" s="1501">
        <f>'RAB GIK UGM'!E191</f>
        <v>12</v>
      </c>
      <c r="E190" s="1501">
        <f>'RAB GIK UGM'!F191</f>
        <v>1132812.5</v>
      </c>
      <c r="F190" s="1500">
        <f t="shared" si="8"/>
        <v>1132812.5</v>
      </c>
      <c r="G190" s="1500">
        <v>11</v>
      </c>
      <c r="H190" s="1500">
        <f t="shared" si="6"/>
        <v>1495312.5</v>
      </c>
      <c r="I190" s="1500">
        <f t="shared" si="7"/>
        <v>15089062.5</v>
      </c>
      <c r="J190" s="1499" t="s">
        <v>74</v>
      </c>
      <c r="K190" s="1499" t="b">
        <v>0</v>
      </c>
      <c r="L190" s="1522">
        <f>('RAB GIK UGM'!G191*1.11)-I190</f>
        <v>0</v>
      </c>
    </row>
    <row r="191" spans="1:12">
      <c r="A191" s="1499" t="s">
        <v>5484</v>
      </c>
      <c r="B191" s="1499" t="s">
        <v>190</v>
      </c>
      <c r="C191" s="1500">
        <v>2119</v>
      </c>
      <c r="D191" s="1501">
        <f>'RAB GIK UGM'!E192</f>
        <v>2119</v>
      </c>
      <c r="E191" s="1501">
        <f>'RAB GIK UGM'!F192</f>
        <v>401816</v>
      </c>
      <c r="F191" s="1500">
        <f t="shared" si="8"/>
        <v>401816</v>
      </c>
      <c r="G191" s="1500">
        <v>11</v>
      </c>
      <c r="H191" s="1500">
        <f t="shared" si="6"/>
        <v>93659291.439999998</v>
      </c>
      <c r="I191" s="1500">
        <f t="shared" si="7"/>
        <v>945107395.44000006</v>
      </c>
      <c r="J191" s="1499" t="s">
        <v>74</v>
      </c>
      <c r="K191" s="1499" t="b">
        <v>0</v>
      </c>
      <c r="L191" s="1522">
        <f>('RAB GIK UGM'!G192*1.11)-I191</f>
        <v>0</v>
      </c>
    </row>
    <row r="192" spans="1:12">
      <c r="A192" s="1499" t="s">
        <v>4538</v>
      </c>
      <c r="B192" s="1499" t="s">
        <v>5</v>
      </c>
      <c r="C192" s="1500">
        <v>125</v>
      </c>
      <c r="D192" s="1501">
        <f>'RAB GIK UGM'!E193</f>
        <v>125</v>
      </c>
      <c r="E192" s="1501">
        <f>'RAB GIK UGM'!F193</f>
        <v>767050</v>
      </c>
      <c r="F192" s="1500">
        <f t="shared" si="8"/>
        <v>767050</v>
      </c>
      <c r="G192" s="1500">
        <v>11</v>
      </c>
      <c r="H192" s="1500">
        <f t="shared" si="6"/>
        <v>10546937.5</v>
      </c>
      <c r="I192" s="1500">
        <f t="shared" si="7"/>
        <v>106428187.5</v>
      </c>
      <c r="J192" s="1499" t="s">
        <v>74</v>
      </c>
      <c r="K192" s="1499" t="b">
        <v>0</v>
      </c>
      <c r="L192" s="1522">
        <f>('RAB GIK UGM'!G193*1.11)-I192</f>
        <v>0</v>
      </c>
    </row>
    <row r="193" spans="1:12">
      <c r="A193" s="1499" t="s">
        <v>5485</v>
      </c>
      <c r="B193" s="1499" t="s">
        <v>5</v>
      </c>
      <c r="C193" s="1500">
        <v>125</v>
      </c>
      <c r="D193" s="1501">
        <f>'RAB GIK UGM'!E194</f>
        <v>125</v>
      </c>
      <c r="E193" s="1501">
        <f>'RAB GIK UGM'!F194</f>
        <v>431249.99999999994</v>
      </c>
      <c r="F193" s="1500">
        <f t="shared" si="8"/>
        <v>431250</v>
      </c>
      <c r="G193" s="1500">
        <v>11</v>
      </c>
      <c r="H193" s="1500">
        <f t="shared" si="6"/>
        <v>5929687.5</v>
      </c>
      <c r="I193" s="1500">
        <f t="shared" si="7"/>
        <v>59835937.5</v>
      </c>
      <c r="J193" s="1499" t="s">
        <v>74</v>
      </c>
      <c r="K193" s="1499" t="b">
        <v>0</v>
      </c>
      <c r="L193" s="1522">
        <f>('RAB GIK UGM'!G194*1.11)-I193</f>
        <v>0</v>
      </c>
    </row>
    <row r="194" spans="1:12">
      <c r="A194" s="1499" t="s">
        <v>4539</v>
      </c>
      <c r="B194" s="1499" t="s">
        <v>190</v>
      </c>
      <c r="C194" s="1500">
        <v>300</v>
      </c>
      <c r="D194" s="1501">
        <f>'RAB GIK UGM'!E195</f>
        <v>300</v>
      </c>
      <c r="E194" s="1501">
        <f>'RAB GIK UGM'!F195</f>
        <v>267619</v>
      </c>
      <c r="F194" s="1500">
        <f t="shared" si="8"/>
        <v>267619</v>
      </c>
      <c r="G194" s="1500">
        <v>11</v>
      </c>
      <c r="H194" s="1500">
        <f t="shared" si="6"/>
        <v>8831427</v>
      </c>
      <c r="I194" s="1500">
        <f t="shared" si="7"/>
        <v>89117127</v>
      </c>
      <c r="J194" s="1499" t="s">
        <v>74</v>
      </c>
      <c r="K194" s="1499" t="b">
        <v>0</v>
      </c>
      <c r="L194" s="1522">
        <f>('RAB GIK UGM'!G195*1.11)-I194</f>
        <v>0</v>
      </c>
    </row>
    <row r="195" spans="1:12">
      <c r="A195" s="1499" t="s">
        <v>5486</v>
      </c>
      <c r="B195" s="1499" t="s">
        <v>190</v>
      </c>
      <c r="C195" s="1500">
        <v>137.28</v>
      </c>
      <c r="D195" s="1501">
        <f>'RAB GIK UGM'!E196</f>
        <v>137.28</v>
      </c>
      <c r="E195" s="1501">
        <f>'RAB GIK UGM'!F196</f>
        <v>630096</v>
      </c>
      <c r="F195" s="1500">
        <f t="shared" si="8"/>
        <v>630096</v>
      </c>
      <c r="G195" s="1500">
        <v>11</v>
      </c>
      <c r="H195" s="1500">
        <f t="shared" si="6"/>
        <v>9514953.6767999995</v>
      </c>
      <c r="I195" s="1500">
        <f t="shared" si="7"/>
        <v>96014532.556799993</v>
      </c>
      <c r="J195" s="1499" t="s">
        <v>74</v>
      </c>
      <c r="K195" s="1499" t="b">
        <v>0</v>
      </c>
      <c r="L195" s="1522">
        <f>('RAB GIK UGM'!G196*1.11)-I195</f>
        <v>0</v>
      </c>
    </row>
    <row r="196" spans="1:12">
      <c r="A196" s="1499" t="s">
        <v>5487</v>
      </c>
      <c r="B196" s="1499" t="s">
        <v>387</v>
      </c>
      <c r="C196" s="1500">
        <v>20</v>
      </c>
      <c r="D196" s="1501">
        <f>'RAB GIK UGM'!E197</f>
        <v>20</v>
      </c>
      <c r="E196" s="1501">
        <f>'RAB GIK UGM'!F197</f>
        <v>3456425</v>
      </c>
      <c r="F196" s="1500">
        <f t="shared" si="8"/>
        <v>3456425</v>
      </c>
      <c r="G196" s="1500">
        <v>11</v>
      </c>
      <c r="H196" s="1500">
        <f t="shared" si="6"/>
        <v>7604135</v>
      </c>
      <c r="I196" s="1500">
        <f t="shared" si="7"/>
        <v>76732635</v>
      </c>
      <c r="J196" s="1499" t="s">
        <v>74</v>
      </c>
      <c r="K196" s="1499" t="b">
        <v>0</v>
      </c>
      <c r="L196" s="1522">
        <f>('RAB GIK UGM'!G197*1.11)-I196</f>
        <v>0</v>
      </c>
    </row>
    <row r="197" spans="1:12">
      <c r="A197" s="1499" t="s">
        <v>3868</v>
      </c>
      <c r="B197" s="1499" t="s">
        <v>74</v>
      </c>
      <c r="C197" s="1500">
        <v>0</v>
      </c>
      <c r="D197" s="1501">
        <f>'RAB GIK UGM'!E198</f>
        <v>0</v>
      </c>
      <c r="E197" s="1501">
        <f>'RAB GIK UGM'!F198</f>
        <v>0</v>
      </c>
      <c r="F197" s="1500">
        <f t="shared" si="8"/>
        <v>0</v>
      </c>
      <c r="G197" s="1500">
        <v>0</v>
      </c>
      <c r="H197" s="1500">
        <f t="shared" si="6"/>
        <v>0</v>
      </c>
      <c r="I197" s="1500">
        <f t="shared" si="7"/>
        <v>0</v>
      </c>
      <c r="J197" s="1499" t="s">
        <v>74</v>
      </c>
      <c r="K197" s="1499" t="b">
        <v>0</v>
      </c>
      <c r="L197" s="1522">
        <f>('RAB GIK UGM'!G198*1.11)-I197</f>
        <v>0</v>
      </c>
    </row>
    <row r="198" spans="1:12">
      <c r="A198" s="1499" t="s">
        <v>3914</v>
      </c>
      <c r="B198" s="1499" t="s">
        <v>74</v>
      </c>
      <c r="C198" s="1500">
        <v>0</v>
      </c>
      <c r="D198" s="1501">
        <f>'RAB GIK UGM'!E199</f>
        <v>0</v>
      </c>
      <c r="E198" s="1501">
        <f>'RAB GIK UGM'!F199</f>
        <v>0</v>
      </c>
      <c r="F198" s="1500">
        <f t="shared" si="8"/>
        <v>0</v>
      </c>
      <c r="G198" s="1500">
        <v>0</v>
      </c>
      <c r="H198" s="1500">
        <f t="shared" si="6"/>
        <v>0</v>
      </c>
      <c r="I198" s="1500">
        <f t="shared" si="7"/>
        <v>0</v>
      </c>
      <c r="J198" s="1499" t="s">
        <v>74</v>
      </c>
      <c r="K198" s="1499" t="b">
        <v>0</v>
      </c>
      <c r="L198" s="1522">
        <f>('RAB GIK UGM'!G199*1.11)-I198</f>
        <v>0</v>
      </c>
    </row>
    <row r="199" spans="1:12">
      <c r="A199" s="1499" t="s">
        <v>3383</v>
      </c>
      <c r="B199" s="1499" t="s">
        <v>190</v>
      </c>
      <c r="C199" s="1500">
        <v>478.15</v>
      </c>
      <c r="D199" s="1501">
        <f>'RAB GIK UGM'!E200</f>
        <v>478.15</v>
      </c>
      <c r="E199" s="1501">
        <f>'RAB GIK UGM'!F200</f>
        <v>1966331</v>
      </c>
      <c r="F199" s="1500">
        <f t="shared" si="8"/>
        <v>1966331</v>
      </c>
      <c r="G199" s="1500">
        <v>11</v>
      </c>
      <c r="H199" s="1500">
        <f t="shared" si="6"/>
        <v>103422128.44149999</v>
      </c>
      <c r="I199" s="1500">
        <f t="shared" si="7"/>
        <v>1043623296.0914999</v>
      </c>
      <c r="J199" s="1499" t="s">
        <v>74</v>
      </c>
      <c r="K199" s="1499" t="b">
        <v>0</v>
      </c>
      <c r="L199" s="1522">
        <f>('RAB GIK UGM'!G200*1.11)-I199</f>
        <v>0</v>
      </c>
    </row>
    <row r="200" spans="1:12">
      <c r="A200" s="1499" t="s">
        <v>3915</v>
      </c>
      <c r="B200" s="1499" t="s">
        <v>74</v>
      </c>
      <c r="C200" s="1500">
        <v>0</v>
      </c>
      <c r="D200" s="1501">
        <f>'RAB GIK UGM'!E201</f>
        <v>0</v>
      </c>
      <c r="E200" s="1501">
        <f>'RAB GIK UGM'!F201</f>
        <v>0</v>
      </c>
      <c r="F200" s="1500">
        <f t="shared" si="8"/>
        <v>0</v>
      </c>
      <c r="G200" s="1500">
        <v>0</v>
      </c>
      <c r="H200" s="1500">
        <f t="shared" ref="H200:H263" si="9">(C200*F200)*G200/100</f>
        <v>0</v>
      </c>
      <c r="I200" s="1500">
        <f t="shared" ref="I200:I263" si="10">(C200*F200)+H200</f>
        <v>0</v>
      </c>
      <c r="J200" s="1499" t="s">
        <v>74</v>
      </c>
      <c r="K200" s="1499" t="b">
        <v>0</v>
      </c>
      <c r="L200" s="1522">
        <f>('RAB GIK UGM'!G201*1.11)-I200</f>
        <v>0</v>
      </c>
    </row>
    <row r="201" spans="1:12">
      <c r="A201" s="1499" t="s">
        <v>3916</v>
      </c>
      <c r="B201" s="1499" t="s">
        <v>74</v>
      </c>
      <c r="C201" s="1500">
        <v>0</v>
      </c>
      <c r="D201" s="1501">
        <f>'RAB GIK UGM'!E202</f>
        <v>0</v>
      </c>
      <c r="E201" s="1501">
        <f>'RAB GIK UGM'!F202</f>
        <v>0</v>
      </c>
      <c r="F201" s="1500">
        <f t="shared" si="8"/>
        <v>0</v>
      </c>
      <c r="G201" s="1500">
        <v>0</v>
      </c>
      <c r="H201" s="1500">
        <f t="shared" si="9"/>
        <v>0</v>
      </c>
      <c r="I201" s="1500">
        <f t="shared" si="10"/>
        <v>0</v>
      </c>
      <c r="J201" s="1499" t="s">
        <v>74</v>
      </c>
      <c r="K201" s="1499" t="b">
        <v>0</v>
      </c>
      <c r="L201" s="1522">
        <f>('RAB GIK UGM'!G202*1.11)-I201</f>
        <v>0</v>
      </c>
    </row>
    <row r="202" spans="1:12">
      <c r="A202" s="1499" t="s">
        <v>3386</v>
      </c>
      <c r="B202" s="1499" t="s">
        <v>190</v>
      </c>
      <c r="C202" s="1500">
        <v>2931</v>
      </c>
      <c r="D202" s="1501">
        <f>'RAB GIK UGM'!E203</f>
        <v>2931</v>
      </c>
      <c r="E202" s="1501">
        <f>'RAB GIK UGM'!F203</f>
        <v>550000</v>
      </c>
      <c r="F202" s="1500">
        <f t="shared" si="8"/>
        <v>550000</v>
      </c>
      <c r="G202" s="1500">
        <v>11</v>
      </c>
      <c r="H202" s="1500">
        <f t="shared" si="9"/>
        <v>177325500</v>
      </c>
      <c r="I202" s="1500">
        <f t="shared" si="10"/>
        <v>1789375500</v>
      </c>
      <c r="J202" s="1499" t="s">
        <v>74</v>
      </c>
      <c r="K202" s="1499" t="b">
        <v>0</v>
      </c>
      <c r="L202" s="1522">
        <f>('RAB GIK UGM'!G203*1.11)-I202</f>
        <v>0</v>
      </c>
    </row>
    <row r="203" spans="1:12">
      <c r="A203" s="1499" t="s">
        <v>3387</v>
      </c>
      <c r="B203" s="1499" t="s">
        <v>190</v>
      </c>
      <c r="C203" s="1500">
        <v>332.73</v>
      </c>
      <c r="D203" s="1501">
        <f>'RAB GIK UGM'!E204</f>
        <v>332.73</v>
      </c>
      <c r="E203" s="1501">
        <f>'RAB GIK UGM'!F204</f>
        <v>1200000</v>
      </c>
      <c r="F203" s="1500">
        <f t="shared" ref="F203:F266" si="11">ROUND(E203,2)</f>
        <v>1200000</v>
      </c>
      <c r="G203" s="1500">
        <v>11</v>
      </c>
      <c r="H203" s="1500">
        <f t="shared" si="9"/>
        <v>43920360</v>
      </c>
      <c r="I203" s="1500">
        <f t="shared" si="10"/>
        <v>443196360</v>
      </c>
      <c r="J203" s="1499" t="s">
        <v>74</v>
      </c>
      <c r="K203" s="1499" t="b">
        <v>0</v>
      </c>
      <c r="L203" s="1522">
        <f>('RAB GIK UGM'!G204*1.11)-I203</f>
        <v>0</v>
      </c>
    </row>
    <row r="204" spans="1:12">
      <c r="A204" s="1499" t="s">
        <v>3917</v>
      </c>
      <c r="B204" s="1499" t="s">
        <v>74</v>
      </c>
      <c r="C204" s="1500">
        <v>0</v>
      </c>
      <c r="D204" s="1501">
        <f>'RAB GIK UGM'!E205</f>
        <v>0</v>
      </c>
      <c r="E204" s="1501">
        <f>'RAB GIK UGM'!F205</f>
        <v>0</v>
      </c>
      <c r="F204" s="1500">
        <f t="shared" si="11"/>
        <v>0</v>
      </c>
      <c r="G204" s="1500">
        <v>0</v>
      </c>
      <c r="H204" s="1500">
        <f t="shared" si="9"/>
        <v>0</v>
      </c>
      <c r="I204" s="1500">
        <f t="shared" si="10"/>
        <v>0</v>
      </c>
      <c r="J204" s="1499" t="s">
        <v>74</v>
      </c>
      <c r="K204" s="1499" t="b">
        <v>0</v>
      </c>
      <c r="L204" s="1522">
        <f>('RAB GIK UGM'!G205*1.11)-I204</f>
        <v>0</v>
      </c>
    </row>
    <row r="205" spans="1:12">
      <c r="A205" s="1499" t="s">
        <v>3388</v>
      </c>
      <c r="B205" s="1499" t="s">
        <v>190</v>
      </c>
      <c r="C205" s="1500">
        <v>1509.49</v>
      </c>
      <c r="D205" s="1501">
        <f>'RAB GIK UGM'!E206</f>
        <v>1509.49</v>
      </c>
      <c r="E205" s="1501">
        <f>'RAB GIK UGM'!F206</f>
        <v>1050000</v>
      </c>
      <c r="F205" s="1500">
        <f t="shared" si="11"/>
        <v>1050000</v>
      </c>
      <c r="G205" s="1500">
        <v>11</v>
      </c>
      <c r="H205" s="1500">
        <f t="shared" si="9"/>
        <v>174346095</v>
      </c>
      <c r="I205" s="1500">
        <f t="shared" si="10"/>
        <v>1759310595</v>
      </c>
      <c r="J205" s="1499" t="s">
        <v>74</v>
      </c>
      <c r="K205" s="1499" t="b">
        <v>0</v>
      </c>
      <c r="L205" s="1522">
        <f>('RAB GIK UGM'!G206*1.11)-I205</f>
        <v>0</v>
      </c>
    </row>
    <row r="206" spans="1:12">
      <c r="A206" s="1499" t="s">
        <v>3918</v>
      </c>
      <c r="B206" s="1499" t="s">
        <v>163</v>
      </c>
      <c r="C206" s="1500">
        <v>51588.4</v>
      </c>
      <c r="D206" s="1501">
        <f>'RAB GIK UGM'!E207</f>
        <v>51588.4</v>
      </c>
      <c r="E206" s="1501">
        <f>'RAB GIK UGM'!F207</f>
        <v>29031</v>
      </c>
      <c r="F206" s="1500">
        <f t="shared" si="11"/>
        <v>29031</v>
      </c>
      <c r="G206" s="1500">
        <v>11</v>
      </c>
      <c r="H206" s="1500">
        <f t="shared" si="9"/>
        <v>164742912.44400001</v>
      </c>
      <c r="I206" s="1500">
        <f t="shared" si="10"/>
        <v>1662405752.8440001</v>
      </c>
      <c r="J206" s="1499" t="s">
        <v>74</v>
      </c>
      <c r="K206" s="1499" t="b">
        <v>0</v>
      </c>
      <c r="L206" s="1522">
        <f>('RAB GIK UGM'!G207*1.11)-I206</f>
        <v>0</v>
      </c>
    </row>
    <row r="207" spans="1:12">
      <c r="A207" s="1499" t="s">
        <v>3919</v>
      </c>
      <c r="B207" s="1499" t="s">
        <v>190</v>
      </c>
      <c r="C207" s="1500">
        <v>468.77</v>
      </c>
      <c r="D207" s="1501">
        <f>'RAB GIK UGM'!E208</f>
        <v>468.77</v>
      </c>
      <c r="E207" s="1501">
        <f>'RAB GIK UGM'!F208</f>
        <v>1050000</v>
      </c>
      <c r="F207" s="1500">
        <f t="shared" si="11"/>
        <v>1050000</v>
      </c>
      <c r="G207" s="1500">
        <v>11</v>
      </c>
      <c r="H207" s="1500">
        <f t="shared" si="9"/>
        <v>54142935</v>
      </c>
      <c r="I207" s="1500">
        <f t="shared" si="10"/>
        <v>546351435</v>
      </c>
      <c r="J207" s="1499" t="s">
        <v>74</v>
      </c>
      <c r="K207" s="1499" t="b">
        <v>0</v>
      </c>
      <c r="L207" s="1522">
        <f>('RAB GIK UGM'!G208*1.11)-I207</f>
        <v>0</v>
      </c>
    </row>
    <row r="208" spans="1:12">
      <c r="A208" s="1499" t="s">
        <v>3920</v>
      </c>
      <c r="B208" s="1499" t="s">
        <v>74</v>
      </c>
      <c r="C208" s="1500">
        <v>0</v>
      </c>
      <c r="D208" s="1501">
        <f>'RAB GIK UGM'!E209</f>
        <v>0</v>
      </c>
      <c r="E208" s="1501">
        <f>'RAB GIK UGM'!F209</f>
        <v>0</v>
      </c>
      <c r="F208" s="1500">
        <f t="shared" si="11"/>
        <v>0</v>
      </c>
      <c r="G208" s="1500">
        <v>0</v>
      </c>
      <c r="H208" s="1500">
        <f t="shared" si="9"/>
        <v>0</v>
      </c>
      <c r="I208" s="1500">
        <f t="shared" si="10"/>
        <v>0</v>
      </c>
      <c r="J208" s="1499" t="s">
        <v>74</v>
      </c>
      <c r="K208" s="1499" t="b">
        <v>0</v>
      </c>
      <c r="L208" s="1522">
        <f>('RAB GIK UGM'!G209*1.11)-I208</f>
        <v>0</v>
      </c>
    </row>
    <row r="209" spans="1:12">
      <c r="A209" s="1499" t="s">
        <v>3391</v>
      </c>
      <c r="B209" s="1499" t="s">
        <v>190</v>
      </c>
      <c r="C209" s="1500">
        <v>1575.99</v>
      </c>
      <c r="D209" s="1501">
        <f>'RAB GIK UGM'!E210</f>
        <v>1575.99</v>
      </c>
      <c r="E209" s="1501">
        <f>'RAB GIK UGM'!F210</f>
        <v>637500</v>
      </c>
      <c r="F209" s="1500">
        <f t="shared" si="11"/>
        <v>637500</v>
      </c>
      <c r="G209" s="1500">
        <v>11</v>
      </c>
      <c r="H209" s="1500">
        <f t="shared" si="9"/>
        <v>110516298.75</v>
      </c>
      <c r="I209" s="1500">
        <f t="shared" si="10"/>
        <v>1115209923.75</v>
      </c>
      <c r="J209" s="1499" t="s">
        <v>74</v>
      </c>
      <c r="K209" s="1499" t="b">
        <v>0</v>
      </c>
      <c r="L209" s="1522">
        <f>('RAB GIK UGM'!G210*1.11)-I209</f>
        <v>0</v>
      </c>
    </row>
    <row r="210" spans="1:12">
      <c r="A210" s="1499" t="s">
        <v>3921</v>
      </c>
      <c r="B210" s="1499" t="s">
        <v>74</v>
      </c>
      <c r="C210" s="1500">
        <v>0</v>
      </c>
      <c r="D210" s="1501">
        <f>'RAB GIK UGM'!E211</f>
        <v>0</v>
      </c>
      <c r="E210" s="1501">
        <f>'RAB GIK UGM'!F211</f>
        <v>0</v>
      </c>
      <c r="F210" s="1500">
        <f t="shared" si="11"/>
        <v>0</v>
      </c>
      <c r="G210" s="1500">
        <v>0</v>
      </c>
      <c r="H210" s="1500">
        <f t="shared" si="9"/>
        <v>0</v>
      </c>
      <c r="I210" s="1500">
        <f t="shared" si="10"/>
        <v>0</v>
      </c>
      <c r="J210" s="1499" t="s">
        <v>74</v>
      </c>
      <c r="K210" s="1499" t="b">
        <v>0</v>
      </c>
      <c r="L210" s="1522">
        <f>('RAB GIK UGM'!G211*1.11)-I210</f>
        <v>0</v>
      </c>
    </row>
    <row r="211" spans="1:12">
      <c r="A211" s="1499" t="s">
        <v>3922</v>
      </c>
      <c r="B211" s="1499" t="s">
        <v>190</v>
      </c>
      <c r="C211" s="1500">
        <v>48.92</v>
      </c>
      <c r="D211" s="1501">
        <f>'RAB GIK UGM'!E212</f>
        <v>48.92</v>
      </c>
      <c r="E211" s="1501">
        <f>'RAB GIK UGM'!F212</f>
        <v>2150000</v>
      </c>
      <c r="F211" s="1500">
        <f t="shared" si="11"/>
        <v>2150000</v>
      </c>
      <c r="G211" s="1500">
        <v>11</v>
      </c>
      <c r="H211" s="1500">
        <f t="shared" si="9"/>
        <v>11569580</v>
      </c>
      <c r="I211" s="1500">
        <f t="shared" si="10"/>
        <v>116747580</v>
      </c>
      <c r="J211" s="1499" t="s">
        <v>74</v>
      </c>
      <c r="K211" s="1499" t="b">
        <v>0</v>
      </c>
      <c r="L211" s="1522">
        <f>('RAB GIK UGM'!G212*1.11)-I211</f>
        <v>0</v>
      </c>
    </row>
    <row r="212" spans="1:12">
      <c r="A212" s="1499" t="s">
        <v>3386</v>
      </c>
      <c r="B212" s="1499" t="s">
        <v>190</v>
      </c>
      <c r="C212" s="1500">
        <v>218.21</v>
      </c>
      <c r="D212" s="1501">
        <f>'RAB GIK UGM'!E213</f>
        <v>218.21</v>
      </c>
      <c r="E212" s="1501">
        <f>'RAB GIK UGM'!F213</f>
        <v>550000</v>
      </c>
      <c r="F212" s="1500">
        <f t="shared" si="11"/>
        <v>550000</v>
      </c>
      <c r="G212" s="1500">
        <v>11</v>
      </c>
      <c r="H212" s="1500">
        <f t="shared" si="9"/>
        <v>13201705</v>
      </c>
      <c r="I212" s="1500">
        <f t="shared" si="10"/>
        <v>133217205</v>
      </c>
      <c r="J212" s="1499" t="s">
        <v>74</v>
      </c>
      <c r="K212" s="1499" t="b">
        <v>0</v>
      </c>
      <c r="L212" s="1522">
        <f>('RAB GIK UGM'!G213*1.11)-I212</f>
        <v>0</v>
      </c>
    </row>
    <row r="213" spans="1:12">
      <c r="A213" s="1499" t="s">
        <v>3923</v>
      </c>
      <c r="B213" s="1499" t="s">
        <v>190</v>
      </c>
      <c r="C213" s="1500">
        <v>92.12</v>
      </c>
      <c r="D213" s="1501">
        <f>'RAB GIK UGM'!E214</f>
        <v>92.12</v>
      </c>
      <c r="E213" s="1501">
        <f>'RAB GIK UGM'!F214</f>
        <v>996338</v>
      </c>
      <c r="F213" s="1500">
        <f t="shared" si="11"/>
        <v>996338</v>
      </c>
      <c r="G213" s="1500">
        <v>11</v>
      </c>
      <c r="H213" s="1500">
        <f t="shared" si="9"/>
        <v>10096092.221600002</v>
      </c>
      <c r="I213" s="1500">
        <f t="shared" si="10"/>
        <v>101878748.7816</v>
      </c>
      <c r="J213" s="1499" t="s">
        <v>74</v>
      </c>
      <c r="K213" s="1499" t="b">
        <v>0</v>
      </c>
      <c r="L213" s="1522">
        <f>('RAB GIK UGM'!G214*1.11)-I213</f>
        <v>0</v>
      </c>
    </row>
    <row r="214" spans="1:12">
      <c r="A214" s="1499" t="s">
        <v>3389</v>
      </c>
      <c r="B214" s="1499" t="s">
        <v>190</v>
      </c>
      <c r="C214" s="1500">
        <v>2716</v>
      </c>
      <c r="D214" s="1501">
        <f>'RAB GIK UGM'!E215</f>
        <v>2716</v>
      </c>
      <c r="E214" s="1501">
        <f>'RAB GIK UGM'!F215</f>
        <v>812500</v>
      </c>
      <c r="F214" s="1500">
        <f t="shared" si="11"/>
        <v>812500</v>
      </c>
      <c r="G214" s="1500">
        <v>11</v>
      </c>
      <c r="H214" s="1500">
        <f t="shared" si="9"/>
        <v>242742500</v>
      </c>
      <c r="I214" s="1500">
        <f t="shared" si="10"/>
        <v>2449492500</v>
      </c>
      <c r="J214" s="1499" t="s">
        <v>74</v>
      </c>
      <c r="K214" s="1499" t="b">
        <v>0</v>
      </c>
      <c r="L214" s="1522">
        <f>('RAB GIK UGM'!G215*1.11)-I214</f>
        <v>0</v>
      </c>
    </row>
    <row r="215" spans="1:12">
      <c r="A215" s="1499" t="s">
        <v>3924</v>
      </c>
      <c r="B215" s="1499" t="s">
        <v>4</v>
      </c>
      <c r="C215" s="1500">
        <v>4</v>
      </c>
      <c r="D215" s="1501">
        <f>'RAB GIK UGM'!E216</f>
        <v>4</v>
      </c>
      <c r="E215" s="1501">
        <f>'RAB GIK UGM'!F216</f>
        <v>50025000</v>
      </c>
      <c r="F215" s="1500">
        <f t="shared" si="11"/>
        <v>50025000</v>
      </c>
      <c r="G215" s="1500">
        <v>11</v>
      </c>
      <c r="H215" s="1500">
        <f t="shared" si="9"/>
        <v>22011000</v>
      </c>
      <c r="I215" s="1500">
        <f t="shared" si="10"/>
        <v>222111000</v>
      </c>
      <c r="J215" s="1499" t="s">
        <v>74</v>
      </c>
      <c r="K215" s="1499" t="b">
        <v>0</v>
      </c>
      <c r="L215" s="1522">
        <f>('RAB GIK UGM'!G216*1.11)-I215</f>
        <v>0</v>
      </c>
    </row>
    <row r="216" spans="1:12">
      <c r="A216" s="1499" t="s">
        <v>3925</v>
      </c>
      <c r="B216" s="1499" t="s">
        <v>4</v>
      </c>
      <c r="C216" s="1500">
        <v>6</v>
      </c>
      <c r="D216" s="1501">
        <f>'RAB GIK UGM'!E217</f>
        <v>6</v>
      </c>
      <c r="E216" s="1501">
        <f>'RAB GIK UGM'!F217</f>
        <v>35017499.999999993</v>
      </c>
      <c r="F216" s="1500">
        <f t="shared" si="11"/>
        <v>35017500</v>
      </c>
      <c r="G216" s="1500">
        <v>11</v>
      </c>
      <c r="H216" s="1500">
        <f t="shared" si="9"/>
        <v>23111550</v>
      </c>
      <c r="I216" s="1500">
        <f t="shared" si="10"/>
        <v>233216550</v>
      </c>
      <c r="J216" s="1499" t="s">
        <v>74</v>
      </c>
      <c r="K216" s="1499" t="b">
        <v>0</v>
      </c>
      <c r="L216" s="1522">
        <f>('RAB GIK UGM'!G217*1.11)-I216</f>
        <v>0</v>
      </c>
    </row>
    <row r="217" spans="1:12">
      <c r="A217" s="1499" t="s">
        <v>3926</v>
      </c>
      <c r="B217" s="1499" t="s">
        <v>74</v>
      </c>
      <c r="C217" s="1500">
        <v>0</v>
      </c>
      <c r="D217" s="1501">
        <f>'RAB GIK UGM'!E218</f>
        <v>0</v>
      </c>
      <c r="E217" s="1501">
        <f>'RAB GIK UGM'!F218</f>
        <v>0</v>
      </c>
      <c r="F217" s="1500">
        <f t="shared" si="11"/>
        <v>0</v>
      </c>
      <c r="G217" s="1500">
        <v>0</v>
      </c>
      <c r="H217" s="1500">
        <f t="shared" si="9"/>
        <v>0</v>
      </c>
      <c r="I217" s="1500">
        <f t="shared" si="10"/>
        <v>0</v>
      </c>
      <c r="J217" s="1499" t="s">
        <v>74</v>
      </c>
      <c r="K217" s="1499" t="b">
        <v>0</v>
      </c>
      <c r="L217" s="1522">
        <f>('RAB GIK UGM'!G218*1.11)-I217</f>
        <v>0</v>
      </c>
    </row>
    <row r="218" spans="1:12">
      <c r="A218" s="1499" t="s">
        <v>3380</v>
      </c>
      <c r="B218" s="1499" t="s">
        <v>190</v>
      </c>
      <c r="C218" s="1500">
        <v>234.12</v>
      </c>
      <c r="D218" s="1501">
        <f>'RAB GIK UGM'!E219</f>
        <v>234.12</v>
      </c>
      <c r="E218" s="1501">
        <f>'RAB GIK UGM'!F219</f>
        <v>2150000</v>
      </c>
      <c r="F218" s="1500">
        <f t="shared" si="11"/>
        <v>2150000</v>
      </c>
      <c r="G218" s="1500">
        <v>11</v>
      </c>
      <c r="H218" s="1500">
        <f t="shared" si="9"/>
        <v>55369380</v>
      </c>
      <c r="I218" s="1500">
        <f t="shared" si="10"/>
        <v>558727380</v>
      </c>
      <c r="J218" s="1499" t="s">
        <v>74</v>
      </c>
      <c r="K218" s="1499" t="b">
        <v>0</v>
      </c>
      <c r="L218" s="1522">
        <f>('RAB GIK UGM'!G219*1.11)-I218</f>
        <v>0</v>
      </c>
    </row>
    <row r="219" spans="1:12">
      <c r="A219" s="1499" t="s">
        <v>3927</v>
      </c>
      <c r="B219" s="1499" t="s">
        <v>190</v>
      </c>
      <c r="C219" s="1500">
        <v>234.12</v>
      </c>
      <c r="D219" s="1501">
        <f>'RAB GIK UGM'!E220</f>
        <v>234.12</v>
      </c>
      <c r="E219" s="1501">
        <f>'RAB GIK UGM'!F220</f>
        <v>475000</v>
      </c>
      <c r="F219" s="1500">
        <f t="shared" si="11"/>
        <v>475000</v>
      </c>
      <c r="G219" s="1500">
        <v>11</v>
      </c>
      <c r="H219" s="1500">
        <f t="shared" si="9"/>
        <v>12232770</v>
      </c>
      <c r="I219" s="1500">
        <f t="shared" si="10"/>
        <v>123439770</v>
      </c>
      <c r="J219" s="1499" t="s">
        <v>74</v>
      </c>
      <c r="K219" s="1499" t="b">
        <v>0</v>
      </c>
      <c r="L219" s="1522">
        <f>('RAB GIK UGM'!G220*1.11)-I219</f>
        <v>0</v>
      </c>
    </row>
    <row r="220" spans="1:12">
      <c r="A220" s="1499" t="s">
        <v>3928</v>
      </c>
      <c r="B220" s="1499" t="s">
        <v>190</v>
      </c>
      <c r="C220" s="1500">
        <v>234.12</v>
      </c>
      <c r="D220" s="1501">
        <f>'RAB GIK UGM'!E221</f>
        <v>234.12</v>
      </c>
      <c r="E220" s="1501">
        <f>'RAB GIK UGM'!F221</f>
        <v>20000</v>
      </c>
      <c r="F220" s="1500">
        <f t="shared" si="11"/>
        <v>20000</v>
      </c>
      <c r="G220" s="1500">
        <v>11</v>
      </c>
      <c r="H220" s="1500">
        <f t="shared" si="9"/>
        <v>515064</v>
      </c>
      <c r="I220" s="1500">
        <f t="shared" si="10"/>
        <v>5197464</v>
      </c>
      <c r="J220" s="1499" t="s">
        <v>74</v>
      </c>
      <c r="K220" s="1499" t="b">
        <v>0</v>
      </c>
      <c r="L220" s="1522">
        <f>('RAB GIK UGM'!G221*1.11)-I220</f>
        <v>0</v>
      </c>
    </row>
    <row r="221" spans="1:12">
      <c r="A221" s="1499" t="s">
        <v>3899</v>
      </c>
      <c r="B221" s="1499" t="s">
        <v>190</v>
      </c>
      <c r="C221" s="1500">
        <v>12.56</v>
      </c>
      <c r="D221" s="1501">
        <f>'RAB GIK UGM'!E222</f>
        <v>12.56</v>
      </c>
      <c r="E221" s="1501">
        <f>'RAB GIK UGM'!F222</f>
        <v>390583</v>
      </c>
      <c r="F221" s="1500">
        <f t="shared" si="11"/>
        <v>390583</v>
      </c>
      <c r="G221" s="1500">
        <v>11</v>
      </c>
      <c r="H221" s="1500">
        <f t="shared" si="9"/>
        <v>539629.47279999999</v>
      </c>
      <c r="I221" s="1500">
        <f t="shared" si="10"/>
        <v>5445351.9528000001</v>
      </c>
      <c r="J221" s="1499" t="s">
        <v>74</v>
      </c>
      <c r="K221" s="1499" t="b">
        <v>0</v>
      </c>
      <c r="L221" s="1522">
        <f>('RAB GIK UGM'!G222*1.11)-I221</f>
        <v>0</v>
      </c>
    </row>
    <row r="222" spans="1:12">
      <c r="A222" s="1499" t="s">
        <v>3929</v>
      </c>
      <c r="B222" s="1499" t="s">
        <v>74</v>
      </c>
      <c r="C222" s="1500">
        <v>0</v>
      </c>
      <c r="D222" s="1501">
        <f>'RAB GIK UGM'!E223</f>
        <v>0</v>
      </c>
      <c r="E222" s="1501">
        <f>'RAB GIK UGM'!F223</f>
        <v>0</v>
      </c>
      <c r="F222" s="1500">
        <f t="shared" si="11"/>
        <v>0</v>
      </c>
      <c r="G222" s="1500">
        <v>0</v>
      </c>
      <c r="H222" s="1500">
        <f t="shared" si="9"/>
        <v>0</v>
      </c>
      <c r="I222" s="1500">
        <f t="shared" si="10"/>
        <v>0</v>
      </c>
      <c r="J222" s="1499" t="s">
        <v>74</v>
      </c>
      <c r="K222" s="1499" t="b">
        <v>0</v>
      </c>
      <c r="L222" s="1522">
        <f>('RAB GIK UGM'!G223*1.11)-I222</f>
        <v>0</v>
      </c>
    </row>
    <row r="223" spans="1:12">
      <c r="A223" s="1499" t="s">
        <v>3930</v>
      </c>
      <c r="B223" s="1499" t="s">
        <v>190</v>
      </c>
      <c r="C223" s="1500">
        <v>24.91</v>
      </c>
      <c r="D223" s="1501">
        <f>'RAB GIK UGM'!E224</f>
        <v>24.91</v>
      </c>
      <c r="E223" s="1501">
        <f>'RAB GIK UGM'!F224</f>
        <v>8852065.130039975</v>
      </c>
      <c r="F223" s="1500">
        <f t="shared" si="11"/>
        <v>8852065.1300000008</v>
      </c>
      <c r="G223" s="1500">
        <v>11</v>
      </c>
      <c r="H223" s="1500">
        <f t="shared" si="9"/>
        <v>24255543.662713002</v>
      </c>
      <c r="I223" s="1500">
        <f t="shared" si="10"/>
        <v>244760486.05101302</v>
      </c>
      <c r="J223" s="1499" t="s">
        <v>74</v>
      </c>
      <c r="K223" s="1499" t="b">
        <v>0</v>
      </c>
      <c r="L223" s="1522">
        <f>('RAB GIK UGM'!G224*1.11)-I223</f>
        <v>1.1053085327148438E-3</v>
      </c>
    </row>
    <row r="224" spans="1:12">
      <c r="A224" s="1499" t="s">
        <v>3931</v>
      </c>
      <c r="B224" s="1499" t="s">
        <v>190</v>
      </c>
      <c r="C224" s="1500">
        <v>75.680000000000007</v>
      </c>
      <c r="D224" s="1501">
        <f>'RAB GIK UGM'!E225</f>
        <v>75.680000000000007</v>
      </c>
      <c r="E224" s="1501">
        <f>'RAB GIK UGM'!F225</f>
        <v>8852065.130039975</v>
      </c>
      <c r="F224" s="1500">
        <f t="shared" si="11"/>
        <v>8852065.1300000008</v>
      </c>
      <c r="G224" s="1500">
        <v>11</v>
      </c>
      <c r="H224" s="1500">
        <f t="shared" si="9"/>
        <v>73691671.794224009</v>
      </c>
      <c r="I224" s="1500">
        <f t="shared" si="10"/>
        <v>743615960.8326242</v>
      </c>
      <c r="J224" s="1499" t="s">
        <v>74</v>
      </c>
      <c r="K224" s="1499" t="b">
        <v>0</v>
      </c>
      <c r="L224" s="1522">
        <f>('RAB GIK UGM'!G225*1.11)-I224</f>
        <v>3.358006477355957E-3</v>
      </c>
    </row>
    <row r="225" spans="1:12">
      <c r="A225" s="1499" t="s">
        <v>3932</v>
      </c>
      <c r="B225" s="1499" t="s">
        <v>190</v>
      </c>
      <c r="C225" s="1500">
        <v>24.91</v>
      </c>
      <c r="D225" s="1501">
        <f>'RAB GIK UGM'!E226</f>
        <v>24.91</v>
      </c>
      <c r="E225" s="1501">
        <f>'RAB GIK UGM'!F226</f>
        <v>8852065.130039975</v>
      </c>
      <c r="F225" s="1500">
        <f t="shared" si="11"/>
        <v>8852065.1300000008</v>
      </c>
      <c r="G225" s="1500">
        <v>11</v>
      </c>
      <c r="H225" s="1500">
        <f t="shared" si="9"/>
        <v>24255543.662713002</v>
      </c>
      <c r="I225" s="1500">
        <f t="shared" si="10"/>
        <v>244760486.05101302</v>
      </c>
      <c r="J225" s="1499" t="s">
        <v>74</v>
      </c>
      <c r="K225" s="1499" t="b">
        <v>0</v>
      </c>
      <c r="L225" s="1522">
        <f>('RAB GIK UGM'!G226*1.11)-I225</f>
        <v>1.1053085327148438E-3</v>
      </c>
    </row>
    <row r="226" spans="1:12">
      <c r="A226" s="1499" t="s">
        <v>3933</v>
      </c>
      <c r="B226" s="1499" t="s">
        <v>190</v>
      </c>
      <c r="C226" s="1500">
        <v>5.82</v>
      </c>
      <c r="D226" s="1501">
        <f>'RAB GIK UGM'!E227</f>
        <v>5.82</v>
      </c>
      <c r="E226" s="1501">
        <f>'RAB GIK UGM'!F227</f>
        <v>8852065.130039975</v>
      </c>
      <c r="F226" s="1500">
        <f t="shared" si="11"/>
        <v>8852065.1300000008</v>
      </c>
      <c r="G226" s="1500">
        <v>11</v>
      </c>
      <c r="H226" s="1500">
        <f t="shared" si="9"/>
        <v>5667092.0962260012</v>
      </c>
      <c r="I226" s="1500">
        <f t="shared" si="10"/>
        <v>57186111.152826004</v>
      </c>
      <c r="J226" s="1499" t="s">
        <v>74</v>
      </c>
      <c r="K226" s="1499" t="b">
        <v>0</v>
      </c>
      <c r="L226" s="1522">
        <f>('RAB GIK UGM'!G227*1.11)-I226</f>
        <v>2.5825202465057373E-4</v>
      </c>
    </row>
    <row r="227" spans="1:12">
      <c r="A227" s="1499" t="s">
        <v>3934</v>
      </c>
      <c r="B227" s="1499" t="s">
        <v>190</v>
      </c>
      <c r="C227" s="1500">
        <v>4.03</v>
      </c>
      <c r="D227" s="1501">
        <f>'RAB GIK UGM'!E228</f>
        <v>4.03</v>
      </c>
      <c r="E227" s="1501">
        <f>'RAB GIK UGM'!F228</f>
        <v>8852065.130039975</v>
      </c>
      <c r="F227" s="1500">
        <f t="shared" si="11"/>
        <v>8852065.1300000008</v>
      </c>
      <c r="G227" s="1500">
        <v>11</v>
      </c>
      <c r="H227" s="1500">
        <f t="shared" si="9"/>
        <v>3924120.4721290004</v>
      </c>
      <c r="I227" s="1500">
        <f t="shared" si="10"/>
        <v>39597942.946029007</v>
      </c>
      <c r="J227" s="1499" t="s">
        <v>74</v>
      </c>
      <c r="K227" s="1499" t="b">
        <v>0</v>
      </c>
      <c r="L227" s="1522">
        <f>('RAB GIK UGM'!G228*1.11)-I227</f>
        <v>1.788213849067688E-4</v>
      </c>
    </row>
    <row r="228" spans="1:12">
      <c r="A228" s="1499" t="s">
        <v>3935</v>
      </c>
      <c r="B228" s="1499" t="s">
        <v>190</v>
      </c>
      <c r="C228" s="1500">
        <v>3.81</v>
      </c>
      <c r="D228" s="1501">
        <f>'RAB GIK UGM'!E229</f>
        <v>3.81</v>
      </c>
      <c r="E228" s="1501">
        <f>'RAB GIK UGM'!F229</f>
        <v>8852065.130039975</v>
      </c>
      <c r="F228" s="1500">
        <f t="shared" si="11"/>
        <v>8852065.1300000008</v>
      </c>
      <c r="G228" s="1500">
        <v>11</v>
      </c>
      <c r="H228" s="1500">
        <f t="shared" si="9"/>
        <v>3709900.4959829999</v>
      </c>
      <c r="I228" s="1500">
        <f t="shared" si="10"/>
        <v>37436268.641282998</v>
      </c>
      <c r="J228" s="1499" t="s">
        <v>74</v>
      </c>
      <c r="K228" s="1499" t="b">
        <v>0</v>
      </c>
      <c r="L228" s="1522">
        <f>('RAB GIK UGM'!G229*1.11)-I228</f>
        <v>1.6906112432479858E-4</v>
      </c>
    </row>
    <row r="229" spans="1:12">
      <c r="A229" s="1499" t="s">
        <v>3936</v>
      </c>
      <c r="B229" s="1499" t="s">
        <v>190</v>
      </c>
      <c r="C229" s="1500">
        <v>15.23</v>
      </c>
      <c r="D229" s="1501">
        <f>'RAB GIK UGM'!E230</f>
        <v>15.23</v>
      </c>
      <c r="E229" s="1501">
        <f>'RAB GIK UGM'!F230</f>
        <v>8852065.130039975</v>
      </c>
      <c r="F229" s="1500">
        <f t="shared" si="11"/>
        <v>8852065.1300000008</v>
      </c>
      <c r="G229" s="1500">
        <v>11</v>
      </c>
      <c r="H229" s="1500">
        <f t="shared" si="9"/>
        <v>14829864.712289002</v>
      </c>
      <c r="I229" s="1500">
        <f t="shared" si="10"/>
        <v>149646816.64218903</v>
      </c>
      <c r="J229" s="1499" t="s">
        <v>74</v>
      </c>
      <c r="K229" s="1499" t="b">
        <v>0</v>
      </c>
      <c r="L229" s="1522">
        <f>('RAB GIK UGM'!G230*1.11)-I229</f>
        <v>6.7576766014099121E-4</v>
      </c>
    </row>
    <row r="230" spans="1:12">
      <c r="A230" s="1499" t="s">
        <v>3937</v>
      </c>
      <c r="B230" s="1499" t="s">
        <v>190</v>
      </c>
      <c r="C230" s="1500">
        <v>1253.78</v>
      </c>
      <c r="D230" s="1501">
        <f>'RAB GIK UGM'!E231</f>
        <v>1253.78</v>
      </c>
      <c r="E230" s="1501">
        <f>'RAB GIK UGM'!F231</f>
        <v>409076.25000000006</v>
      </c>
      <c r="F230" s="1500">
        <f t="shared" si="11"/>
        <v>409076.25</v>
      </c>
      <c r="G230" s="1500">
        <v>11</v>
      </c>
      <c r="H230" s="1500">
        <f t="shared" si="9"/>
        <v>56418078.279749997</v>
      </c>
      <c r="I230" s="1500">
        <f t="shared" si="10"/>
        <v>569309699.00475001</v>
      </c>
      <c r="J230" s="1499" t="s">
        <v>74</v>
      </c>
      <c r="K230" s="1499" t="b">
        <v>0</v>
      </c>
      <c r="L230" s="1522">
        <f>('RAB GIK UGM'!G231*1.11)-I230</f>
        <v>0</v>
      </c>
    </row>
    <row r="231" spans="1:12">
      <c r="A231" s="1499" t="s">
        <v>3938</v>
      </c>
      <c r="B231" s="1499" t="s">
        <v>190</v>
      </c>
      <c r="C231" s="1500">
        <v>663.72</v>
      </c>
      <c r="D231" s="1501">
        <f>'RAB GIK UGM'!E232</f>
        <v>663.72</v>
      </c>
      <c r="E231" s="1501">
        <f>'RAB GIK UGM'!F232</f>
        <v>906250</v>
      </c>
      <c r="F231" s="1500">
        <f t="shared" si="11"/>
        <v>906250</v>
      </c>
      <c r="G231" s="1500">
        <v>11</v>
      </c>
      <c r="H231" s="1500">
        <f t="shared" si="9"/>
        <v>66164587.5</v>
      </c>
      <c r="I231" s="1500">
        <f t="shared" si="10"/>
        <v>667660837.5</v>
      </c>
      <c r="J231" s="1499" t="s">
        <v>74</v>
      </c>
      <c r="K231" s="1499" t="b">
        <v>0</v>
      </c>
      <c r="L231" s="1522">
        <f>('RAB GIK UGM'!G232*1.11)-I231</f>
        <v>0</v>
      </c>
    </row>
    <row r="232" spans="1:12">
      <c r="A232" s="1499" t="s">
        <v>3939</v>
      </c>
      <c r="B232" s="1499" t="s">
        <v>190</v>
      </c>
      <c r="C232" s="1500">
        <v>13.08</v>
      </c>
      <c r="D232" s="1501">
        <f>'RAB GIK UGM'!E233</f>
        <v>13.08</v>
      </c>
      <c r="E232" s="1501">
        <f>'RAB GIK UGM'!F233</f>
        <v>30266</v>
      </c>
      <c r="F232" s="1500">
        <f t="shared" si="11"/>
        <v>30266</v>
      </c>
      <c r="G232" s="1500">
        <v>11</v>
      </c>
      <c r="H232" s="1500">
        <f t="shared" si="9"/>
        <v>43546.720800000003</v>
      </c>
      <c r="I232" s="1500">
        <f t="shared" si="10"/>
        <v>439426.00080000004</v>
      </c>
      <c r="J232" s="1499" t="s">
        <v>74</v>
      </c>
      <c r="K232" s="1499" t="b">
        <v>0</v>
      </c>
      <c r="L232" s="1522">
        <f>('RAB GIK UGM'!G233*1.11)-I232</f>
        <v>0</v>
      </c>
    </row>
    <row r="233" spans="1:12">
      <c r="A233" s="1499" t="s">
        <v>3940</v>
      </c>
      <c r="B233" s="1499" t="s">
        <v>74</v>
      </c>
      <c r="C233" s="1500">
        <v>0</v>
      </c>
      <c r="D233" s="1501">
        <f>'RAB GIK UGM'!E234</f>
        <v>0</v>
      </c>
      <c r="E233" s="1501">
        <f>'RAB GIK UGM'!F234</f>
        <v>0</v>
      </c>
      <c r="F233" s="1500">
        <f t="shared" si="11"/>
        <v>0</v>
      </c>
      <c r="G233" s="1500">
        <v>0</v>
      </c>
      <c r="H233" s="1500">
        <f t="shared" si="9"/>
        <v>0</v>
      </c>
      <c r="I233" s="1500">
        <f t="shared" si="10"/>
        <v>0</v>
      </c>
      <c r="J233" s="1499" t="s">
        <v>74</v>
      </c>
      <c r="K233" s="1499" t="b">
        <v>0</v>
      </c>
      <c r="L233" s="1522">
        <f>('RAB GIK UGM'!G234*1.11)-I233</f>
        <v>0</v>
      </c>
    </row>
    <row r="234" spans="1:12">
      <c r="A234" s="1499" t="s">
        <v>3941</v>
      </c>
      <c r="B234" s="1499" t="s">
        <v>161</v>
      </c>
      <c r="C234" s="1500">
        <v>2.1</v>
      </c>
      <c r="D234" s="1501">
        <f>'RAB GIK UGM'!E235</f>
        <v>2.1</v>
      </c>
      <c r="E234" s="1501">
        <f>'RAB GIK UGM'!F235</f>
        <v>38000000</v>
      </c>
      <c r="F234" s="1500">
        <f t="shared" si="11"/>
        <v>38000000</v>
      </c>
      <c r="G234" s="1500">
        <v>11</v>
      </c>
      <c r="H234" s="1500">
        <f t="shared" si="9"/>
        <v>8778000</v>
      </c>
      <c r="I234" s="1500">
        <f t="shared" si="10"/>
        <v>88578000</v>
      </c>
      <c r="J234" s="1499" t="s">
        <v>74</v>
      </c>
      <c r="K234" s="1499" t="b">
        <v>0</v>
      </c>
      <c r="L234" s="1522">
        <f>('RAB GIK UGM'!G235*1.11)-I234</f>
        <v>0</v>
      </c>
    </row>
    <row r="235" spans="1:12">
      <c r="A235" s="1499" t="s">
        <v>3942</v>
      </c>
      <c r="B235" s="1499" t="s">
        <v>163</v>
      </c>
      <c r="C235" s="1500">
        <v>6436.11</v>
      </c>
      <c r="D235" s="1501">
        <f>'RAB GIK UGM'!E236</f>
        <v>6436.11</v>
      </c>
      <c r="E235" s="1501">
        <f>'RAB GIK UGM'!F236</f>
        <v>24741.956241956243</v>
      </c>
      <c r="F235" s="1500">
        <f t="shared" si="11"/>
        <v>24741.96</v>
      </c>
      <c r="G235" s="1500">
        <v>11</v>
      </c>
      <c r="H235" s="1500">
        <f t="shared" si="9"/>
        <v>17516617.379315998</v>
      </c>
      <c r="I235" s="1500">
        <f t="shared" si="10"/>
        <v>176758593.55491599</v>
      </c>
      <c r="J235" s="1499" t="s">
        <v>74</v>
      </c>
      <c r="K235" s="1499" t="b">
        <v>0</v>
      </c>
      <c r="L235" s="1522">
        <f>('RAB GIK UGM'!G236*1.11)-I235</f>
        <v>-26.847773134708405</v>
      </c>
    </row>
    <row r="236" spans="1:12">
      <c r="A236" s="1499" t="s">
        <v>3943</v>
      </c>
      <c r="B236" s="1499" t="s">
        <v>163</v>
      </c>
      <c r="C236" s="1500">
        <v>176.04</v>
      </c>
      <c r="D236" s="1501">
        <f>'RAB GIK UGM'!E237</f>
        <v>176.04</v>
      </c>
      <c r="E236" s="1501">
        <f>'RAB GIK UGM'!F237</f>
        <v>14352</v>
      </c>
      <c r="F236" s="1500">
        <f t="shared" si="11"/>
        <v>14352</v>
      </c>
      <c r="G236" s="1500">
        <v>11</v>
      </c>
      <c r="H236" s="1500">
        <f t="shared" si="9"/>
        <v>277917.86880000005</v>
      </c>
      <c r="I236" s="1500">
        <f t="shared" si="10"/>
        <v>2804443.9488000004</v>
      </c>
      <c r="J236" s="1499" t="s">
        <v>74</v>
      </c>
      <c r="K236" s="1499" t="b">
        <v>0</v>
      </c>
      <c r="L236" s="1522">
        <f>('RAB GIK UGM'!G237*1.11)-I236</f>
        <v>0</v>
      </c>
    </row>
    <row r="237" spans="1:12">
      <c r="A237" s="1499" t="s">
        <v>3944</v>
      </c>
      <c r="B237" s="1499" t="s">
        <v>163</v>
      </c>
      <c r="C237" s="1500">
        <v>719.83</v>
      </c>
      <c r="D237" s="1501">
        <f>'RAB GIK UGM'!E238</f>
        <v>719.83</v>
      </c>
      <c r="E237" s="1501">
        <f>'RAB GIK UGM'!F238</f>
        <v>14237</v>
      </c>
      <c r="F237" s="1500">
        <f t="shared" si="11"/>
        <v>14237</v>
      </c>
      <c r="G237" s="1500">
        <v>11</v>
      </c>
      <c r="H237" s="1500">
        <f t="shared" si="9"/>
        <v>1127304.1681000001</v>
      </c>
      <c r="I237" s="1500">
        <f t="shared" si="10"/>
        <v>11375523.8781</v>
      </c>
      <c r="J237" s="1499" t="s">
        <v>74</v>
      </c>
      <c r="K237" s="1499" t="b">
        <v>0</v>
      </c>
      <c r="L237" s="1522">
        <f>('RAB GIK UGM'!G238*1.11)-I237</f>
        <v>0</v>
      </c>
    </row>
    <row r="238" spans="1:12">
      <c r="A238" s="1499" t="s">
        <v>3945</v>
      </c>
      <c r="B238" s="1499" t="s">
        <v>163</v>
      </c>
      <c r="C238" s="1500">
        <v>1036.8800000000001</v>
      </c>
      <c r="D238" s="1501">
        <f>'RAB GIK UGM'!E239</f>
        <v>1036.8800000000001</v>
      </c>
      <c r="E238" s="1501">
        <f>'RAB GIK UGM'!F239</f>
        <v>14352</v>
      </c>
      <c r="F238" s="1500">
        <f t="shared" si="11"/>
        <v>14352</v>
      </c>
      <c r="G238" s="1500">
        <v>11</v>
      </c>
      <c r="H238" s="1500">
        <f t="shared" si="9"/>
        <v>1636943.1936000001</v>
      </c>
      <c r="I238" s="1500">
        <f t="shared" si="10"/>
        <v>16518244.953600002</v>
      </c>
      <c r="J238" s="1499" t="s">
        <v>74</v>
      </c>
      <c r="K238" s="1499" t="b">
        <v>0</v>
      </c>
      <c r="L238" s="1522">
        <f>('RAB GIK UGM'!G239*1.11)-I238</f>
        <v>0</v>
      </c>
    </row>
    <row r="239" spans="1:12">
      <c r="A239" s="1499" t="s">
        <v>3946</v>
      </c>
      <c r="B239" s="1499" t="s">
        <v>161</v>
      </c>
      <c r="C239" s="1500">
        <v>52.5</v>
      </c>
      <c r="D239" s="1501">
        <f>'RAB GIK UGM'!E240</f>
        <v>52.5</v>
      </c>
      <c r="E239" s="1501">
        <f>'RAB GIK UGM'!F240</f>
        <v>589833</v>
      </c>
      <c r="F239" s="1500">
        <f t="shared" si="11"/>
        <v>589833</v>
      </c>
      <c r="G239" s="1500">
        <v>11</v>
      </c>
      <c r="H239" s="1500">
        <f t="shared" si="9"/>
        <v>3406285.5750000002</v>
      </c>
      <c r="I239" s="1500">
        <f t="shared" si="10"/>
        <v>34372518.075000003</v>
      </c>
      <c r="J239" s="1499" t="s">
        <v>74</v>
      </c>
      <c r="K239" s="1499" t="b">
        <v>0</v>
      </c>
      <c r="L239" s="1522">
        <f>('RAB GIK UGM'!G240*1.11)-I239</f>
        <v>0</v>
      </c>
    </row>
    <row r="240" spans="1:12">
      <c r="A240" s="1499" t="s">
        <v>3947</v>
      </c>
      <c r="B240" s="1499" t="s">
        <v>161</v>
      </c>
      <c r="C240" s="1500">
        <v>52.5</v>
      </c>
      <c r="D240" s="1501">
        <f>'RAB GIK UGM'!E241</f>
        <v>52.5</v>
      </c>
      <c r="E240" s="1501">
        <f>'RAB GIK UGM'!F241</f>
        <v>920634</v>
      </c>
      <c r="F240" s="1500">
        <f t="shared" si="11"/>
        <v>920634</v>
      </c>
      <c r="G240" s="1500">
        <v>11</v>
      </c>
      <c r="H240" s="1500">
        <f t="shared" si="9"/>
        <v>5316661.3499999996</v>
      </c>
      <c r="I240" s="1500">
        <f t="shared" si="10"/>
        <v>53649946.350000001</v>
      </c>
      <c r="J240" s="1499" t="s">
        <v>74</v>
      </c>
      <c r="K240" s="1499" t="b">
        <v>0</v>
      </c>
      <c r="L240" s="1522">
        <f>('RAB GIK UGM'!G241*1.11)-I240</f>
        <v>0</v>
      </c>
    </row>
    <row r="241" spans="1:12">
      <c r="A241" s="1499" t="s">
        <v>3948</v>
      </c>
      <c r="B241" s="1499" t="s">
        <v>161</v>
      </c>
      <c r="C241" s="1500">
        <v>0.88</v>
      </c>
      <c r="D241" s="1501">
        <f>'RAB GIK UGM'!E242</f>
        <v>0.88</v>
      </c>
      <c r="E241" s="1501">
        <f>'RAB GIK UGM'!F242</f>
        <v>1234164.8</v>
      </c>
      <c r="F241" s="1500">
        <f t="shared" si="11"/>
        <v>1234164.8</v>
      </c>
      <c r="G241" s="1500">
        <v>11</v>
      </c>
      <c r="H241" s="1500">
        <f t="shared" si="9"/>
        <v>119467.15264</v>
      </c>
      <c r="I241" s="1500">
        <f t="shared" si="10"/>
        <v>1205532.17664</v>
      </c>
      <c r="J241" s="1499" t="s">
        <v>74</v>
      </c>
      <c r="K241" s="1499" t="b">
        <v>0</v>
      </c>
      <c r="L241" s="1522">
        <f>('RAB GIK UGM'!G242*1.11)-I241</f>
        <v>0</v>
      </c>
    </row>
    <row r="242" spans="1:12">
      <c r="A242" s="1499" t="s">
        <v>3949</v>
      </c>
      <c r="B242" s="1499" t="s">
        <v>161</v>
      </c>
      <c r="C242" s="1500">
        <v>94.5</v>
      </c>
      <c r="D242" s="1501">
        <f>'RAB GIK UGM'!E243</f>
        <v>94.5</v>
      </c>
      <c r="E242" s="1501">
        <f>'RAB GIK UGM'!F243</f>
        <v>1225235</v>
      </c>
      <c r="F242" s="1500">
        <f t="shared" si="11"/>
        <v>1225235</v>
      </c>
      <c r="G242" s="1500">
        <v>11</v>
      </c>
      <c r="H242" s="1500">
        <f t="shared" si="9"/>
        <v>12736317.824999999</v>
      </c>
      <c r="I242" s="1500">
        <f t="shared" si="10"/>
        <v>128521025.325</v>
      </c>
      <c r="J242" s="1499" t="s">
        <v>74</v>
      </c>
      <c r="K242" s="1499" t="b">
        <v>0</v>
      </c>
      <c r="L242" s="1522">
        <f>('RAB GIK UGM'!G243*1.11)-I242</f>
        <v>0</v>
      </c>
    </row>
    <row r="243" spans="1:12">
      <c r="A243" s="1499" t="s">
        <v>3950</v>
      </c>
      <c r="B243" s="1499" t="s">
        <v>74</v>
      </c>
      <c r="C243" s="1500">
        <v>0</v>
      </c>
      <c r="D243" s="1501">
        <f>'RAB GIK UGM'!E244</f>
        <v>0</v>
      </c>
      <c r="E243" s="1501">
        <f>'RAB GIK UGM'!F244</f>
        <v>0</v>
      </c>
      <c r="F243" s="1500">
        <f t="shared" si="11"/>
        <v>0</v>
      </c>
      <c r="G243" s="1500">
        <v>0</v>
      </c>
      <c r="H243" s="1500">
        <f t="shared" si="9"/>
        <v>0</v>
      </c>
      <c r="I243" s="1500">
        <f t="shared" si="10"/>
        <v>0</v>
      </c>
      <c r="J243" s="1499" t="s">
        <v>74</v>
      </c>
      <c r="K243" s="1499" t="b">
        <v>0</v>
      </c>
      <c r="L243" s="1522">
        <f>('RAB GIK UGM'!G244*1.11)-I243</f>
        <v>0</v>
      </c>
    </row>
    <row r="244" spans="1:12">
      <c r="A244" s="1499" t="s">
        <v>3951</v>
      </c>
      <c r="B244" s="1499" t="s">
        <v>4</v>
      </c>
      <c r="C244" s="1500">
        <v>23</v>
      </c>
      <c r="D244" s="1501">
        <f>'RAB GIK UGM'!E245</f>
        <v>23</v>
      </c>
      <c r="E244" s="1501">
        <f>'RAB GIK UGM'!F245</f>
        <v>38000000</v>
      </c>
      <c r="F244" s="1500">
        <f t="shared" si="11"/>
        <v>38000000</v>
      </c>
      <c r="G244" s="1500">
        <v>11</v>
      </c>
      <c r="H244" s="1500">
        <f t="shared" si="9"/>
        <v>96140000</v>
      </c>
      <c r="I244" s="1500">
        <f t="shared" si="10"/>
        <v>970140000</v>
      </c>
      <c r="J244" s="1499" t="s">
        <v>74</v>
      </c>
      <c r="K244" s="1499" t="b">
        <v>0</v>
      </c>
      <c r="L244" s="1522">
        <f>('RAB GIK UGM'!G245*1.11)-I244</f>
        <v>0</v>
      </c>
    </row>
    <row r="245" spans="1:12">
      <c r="A245" s="1499" t="s">
        <v>3952</v>
      </c>
      <c r="B245" s="1499" t="s">
        <v>74</v>
      </c>
      <c r="C245" s="1500">
        <v>0</v>
      </c>
      <c r="D245" s="1501">
        <f>'RAB GIK UGM'!E246</f>
        <v>0</v>
      </c>
      <c r="E245" s="1501">
        <f>'RAB GIK UGM'!F246</f>
        <v>0</v>
      </c>
      <c r="F245" s="1500">
        <f t="shared" si="11"/>
        <v>0</v>
      </c>
      <c r="G245" s="1500">
        <v>0</v>
      </c>
      <c r="H245" s="1500">
        <f t="shared" si="9"/>
        <v>0</v>
      </c>
      <c r="I245" s="1500">
        <f t="shared" si="10"/>
        <v>0</v>
      </c>
      <c r="J245" s="1499" t="s">
        <v>74</v>
      </c>
      <c r="K245" s="1499" t="b">
        <v>0</v>
      </c>
      <c r="L245" s="1522">
        <f>('RAB GIK UGM'!G246*1.11)-I245</f>
        <v>0</v>
      </c>
    </row>
    <row r="246" spans="1:12">
      <c r="A246" s="1499" t="s">
        <v>3953</v>
      </c>
      <c r="B246" s="1499" t="s">
        <v>74</v>
      </c>
      <c r="C246" s="1500">
        <v>0</v>
      </c>
      <c r="D246" s="1501">
        <f>'RAB GIK UGM'!E247</f>
        <v>0</v>
      </c>
      <c r="E246" s="1501">
        <f>'RAB GIK UGM'!F247</f>
        <v>0</v>
      </c>
      <c r="F246" s="1500">
        <f t="shared" si="11"/>
        <v>0</v>
      </c>
      <c r="G246" s="1500">
        <v>0</v>
      </c>
      <c r="H246" s="1500">
        <f t="shared" si="9"/>
        <v>0</v>
      </c>
      <c r="I246" s="1500">
        <f t="shared" si="10"/>
        <v>0</v>
      </c>
      <c r="J246" s="1499" t="s">
        <v>74</v>
      </c>
      <c r="K246" s="1499" t="b">
        <v>0</v>
      </c>
      <c r="L246" s="1522">
        <f>('RAB GIK UGM'!G247*1.11)-I246</f>
        <v>0</v>
      </c>
    </row>
    <row r="247" spans="1:12">
      <c r="A247" s="1499" t="s">
        <v>3954</v>
      </c>
      <c r="B247" s="1499" t="s">
        <v>74</v>
      </c>
      <c r="C247" s="1500">
        <v>0</v>
      </c>
      <c r="D247" s="1501">
        <f>'RAB GIK UGM'!E248</f>
        <v>0</v>
      </c>
      <c r="E247" s="1501">
        <f>'RAB GIK UGM'!F248</f>
        <v>0</v>
      </c>
      <c r="F247" s="1500">
        <f t="shared" si="11"/>
        <v>0</v>
      </c>
      <c r="G247" s="1500">
        <v>0</v>
      </c>
      <c r="H247" s="1500">
        <f t="shared" si="9"/>
        <v>0</v>
      </c>
      <c r="I247" s="1500">
        <f t="shared" si="10"/>
        <v>0</v>
      </c>
      <c r="J247" s="1499" t="s">
        <v>74</v>
      </c>
      <c r="K247" s="1499" t="b">
        <v>0</v>
      </c>
      <c r="L247" s="1522">
        <f>('RAB GIK UGM'!G248*1.11)-I247</f>
        <v>0</v>
      </c>
    </row>
    <row r="248" spans="1:12">
      <c r="A248" s="1499" t="s">
        <v>3955</v>
      </c>
      <c r="B248" s="1499" t="s">
        <v>74</v>
      </c>
      <c r="C248" s="1500">
        <v>0</v>
      </c>
      <c r="D248" s="1501">
        <f>'RAB GIK UGM'!E249</f>
        <v>0</v>
      </c>
      <c r="E248" s="1501">
        <f>'RAB GIK UGM'!F249</f>
        <v>0</v>
      </c>
      <c r="F248" s="1500">
        <f t="shared" si="11"/>
        <v>0</v>
      </c>
      <c r="G248" s="1500">
        <v>0</v>
      </c>
      <c r="H248" s="1500">
        <f t="shared" si="9"/>
        <v>0</v>
      </c>
      <c r="I248" s="1500">
        <f t="shared" si="10"/>
        <v>0</v>
      </c>
      <c r="J248" s="1499" t="s">
        <v>74</v>
      </c>
      <c r="K248" s="1499" t="b">
        <v>0</v>
      </c>
      <c r="L248" s="1522">
        <f>('RAB GIK UGM'!G249*1.11)-I248</f>
        <v>0</v>
      </c>
    </row>
    <row r="249" spans="1:12">
      <c r="A249" s="1499" t="s">
        <v>3956</v>
      </c>
      <c r="B249" s="1499" t="s">
        <v>682</v>
      </c>
      <c r="C249" s="1500">
        <v>1</v>
      </c>
      <c r="D249" s="1501">
        <f>'RAB GIK UGM'!E250</f>
        <v>1</v>
      </c>
      <c r="E249" s="1501">
        <f>'RAB GIK UGM'!F250</f>
        <v>2200000</v>
      </c>
      <c r="F249" s="1500">
        <f t="shared" si="11"/>
        <v>2200000</v>
      </c>
      <c r="G249" s="1500">
        <v>11</v>
      </c>
      <c r="H249" s="1500">
        <f t="shared" si="9"/>
        <v>242000</v>
      </c>
      <c r="I249" s="1500">
        <f t="shared" si="10"/>
        <v>2442000</v>
      </c>
      <c r="J249" s="1499" t="s">
        <v>74</v>
      </c>
      <c r="K249" s="1499" t="b">
        <v>0</v>
      </c>
      <c r="L249" s="1522">
        <f>('RAB GIK UGM'!G250*1.11)-I249</f>
        <v>0</v>
      </c>
    </row>
    <row r="250" spans="1:12">
      <c r="A250" s="1499" t="s">
        <v>3957</v>
      </c>
      <c r="B250" s="1499" t="s">
        <v>682</v>
      </c>
      <c r="C250" s="1500">
        <v>1</v>
      </c>
      <c r="D250" s="1501">
        <f>'RAB GIK UGM'!E251</f>
        <v>1</v>
      </c>
      <c r="E250" s="1501">
        <f>'RAB GIK UGM'!F251</f>
        <v>600000</v>
      </c>
      <c r="F250" s="1500">
        <f t="shared" si="11"/>
        <v>600000</v>
      </c>
      <c r="G250" s="1500">
        <v>11</v>
      </c>
      <c r="H250" s="1500">
        <f t="shared" si="9"/>
        <v>66000</v>
      </c>
      <c r="I250" s="1500">
        <f t="shared" si="10"/>
        <v>666000</v>
      </c>
      <c r="J250" s="1499" t="s">
        <v>74</v>
      </c>
      <c r="K250" s="1499" t="b">
        <v>0</v>
      </c>
      <c r="L250" s="1522">
        <f>('RAB GIK UGM'!G251*1.11)-I250</f>
        <v>0</v>
      </c>
    </row>
    <row r="251" spans="1:12">
      <c r="A251" s="1499" t="s">
        <v>3958</v>
      </c>
      <c r="B251" s="1499" t="s">
        <v>682</v>
      </c>
      <c r="C251" s="1500">
        <v>3</v>
      </c>
      <c r="D251" s="1501">
        <f>'RAB GIK UGM'!E252</f>
        <v>3</v>
      </c>
      <c r="E251" s="1501">
        <f>'RAB GIK UGM'!F252</f>
        <v>600000</v>
      </c>
      <c r="F251" s="1500">
        <f t="shared" si="11"/>
        <v>600000</v>
      </c>
      <c r="G251" s="1500">
        <v>11</v>
      </c>
      <c r="H251" s="1500">
        <f t="shared" si="9"/>
        <v>198000</v>
      </c>
      <c r="I251" s="1500">
        <f t="shared" si="10"/>
        <v>1998000</v>
      </c>
      <c r="J251" s="1499" t="s">
        <v>74</v>
      </c>
      <c r="K251" s="1499" t="b">
        <v>0</v>
      </c>
      <c r="L251" s="1522">
        <f>('RAB GIK UGM'!G252*1.11)-I251</f>
        <v>0</v>
      </c>
    </row>
    <row r="252" spans="1:12">
      <c r="A252" s="1499" t="s">
        <v>3959</v>
      </c>
      <c r="B252" s="1499" t="s">
        <v>682</v>
      </c>
      <c r="C252" s="1500">
        <v>1</v>
      </c>
      <c r="D252" s="1501">
        <f>'RAB GIK UGM'!E253</f>
        <v>1</v>
      </c>
      <c r="E252" s="1501">
        <f>'RAB GIK UGM'!F253</f>
        <v>155000</v>
      </c>
      <c r="F252" s="1500">
        <f t="shared" si="11"/>
        <v>155000</v>
      </c>
      <c r="G252" s="1500">
        <v>11</v>
      </c>
      <c r="H252" s="1500">
        <f t="shared" si="9"/>
        <v>17050</v>
      </c>
      <c r="I252" s="1500">
        <f t="shared" si="10"/>
        <v>172050</v>
      </c>
      <c r="J252" s="1499" t="s">
        <v>74</v>
      </c>
      <c r="K252" s="1499" t="b">
        <v>0</v>
      </c>
      <c r="L252" s="1522">
        <f>('RAB GIK UGM'!G253*1.11)-I252</f>
        <v>0</v>
      </c>
    </row>
    <row r="253" spans="1:12">
      <c r="A253" s="1499" t="s">
        <v>3960</v>
      </c>
      <c r="B253" s="1499" t="s">
        <v>186</v>
      </c>
      <c r="C253" s="1500">
        <v>1</v>
      </c>
      <c r="D253" s="1501">
        <f>'RAB GIK UGM'!E254</f>
        <v>1</v>
      </c>
      <c r="E253" s="1501">
        <f>'RAB GIK UGM'!F254</f>
        <v>4125000</v>
      </c>
      <c r="F253" s="1500">
        <f t="shared" si="11"/>
        <v>4125000</v>
      </c>
      <c r="G253" s="1500">
        <v>11</v>
      </c>
      <c r="H253" s="1500">
        <f t="shared" si="9"/>
        <v>453750</v>
      </c>
      <c r="I253" s="1500">
        <f t="shared" si="10"/>
        <v>4578750</v>
      </c>
      <c r="J253" s="1499" t="s">
        <v>74</v>
      </c>
      <c r="K253" s="1499" t="b">
        <v>0</v>
      </c>
      <c r="L253" s="1522">
        <f>('RAB GIK UGM'!G254*1.11)-I253</f>
        <v>0</v>
      </c>
    </row>
    <row r="254" spans="1:12">
      <c r="A254" s="1499" t="s">
        <v>3961</v>
      </c>
      <c r="B254" s="1499" t="s">
        <v>682</v>
      </c>
      <c r="C254" s="1500">
        <v>3</v>
      </c>
      <c r="D254" s="1501">
        <f>'RAB GIK UGM'!E255</f>
        <v>3</v>
      </c>
      <c r="E254" s="1501">
        <f>'RAB GIK UGM'!F255</f>
        <v>55000</v>
      </c>
      <c r="F254" s="1500">
        <f t="shared" si="11"/>
        <v>55000</v>
      </c>
      <c r="G254" s="1500">
        <v>11</v>
      </c>
      <c r="H254" s="1500">
        <f t="shared" si="9"/>
        <v>18150</v>
      </c>
      <c r="I254" s="1500">
        <f t="shared" si="10"/>
        <v>183150</v>
      </c>
      <c r="J254" s="1499" t="s">
        <v>74</v>
      </c>
      <c r="K254" s="1499" t="b">
        <v>0</v>
      </c>
      <c r="L254" s="1522">
        <f>('RAB GIK UGM'!G255*1.11)-I254</f>
        <v>0</v>
      </c>
    </row>
    <row r="255" spans="1:12">
      <c r="A255" s="1499" t="s">
        <v>3537</v>
      </c>
      <c r="B255" s="1499" t="s">
        <v>682</v>
      </c>
      <c r="C255" s="1500">
        <v>3</v>
      </c>
      <c r="D255" s="1501">
        <f>'RAB GIK UGM'!E256</f>
        <v>3</v>
      </c>
      <c r="E255" s="1501">
        <f>'RAB GIK UGM'!F256</f>
        <v>185680.00000000003</v>
      </c>
      <c r="F255" s="1500">
        <f t="shared" si="11"/>
        <v>185680</v>
      </c>
      <c r="G255" s="1500">
        <v>11</v>
      </c>
      <c r="H255" s="1500">
        <f t="shared" si="9"/>
        <v>61274.400000000001</v>
      </c>
      <c r="I255" s="1500">
        <f t="shared" si="10"/>
        <v>618314.4</v>
      </c>
      <c r="J255" s="1499" t="s">
        <v>74</v>
      </c>
      <c r="K255" s="1499" t="b">
        <v>0</v>
      </c>
      <c r="L255" s="1522">
        <f>('RAB GIK UGM'!G256*1.11)-I255</f>
        <v>0</v>
      </c>
    </row>
    <row r="256" spans="1:12">
      <c r="A256" s="1499" t="s">
        <v>3400</v>
      </c>
      <c r="B256" s="1499" t="s">
        <v>682</v>
      </c>
      <c r="C256" s="1500">
        <v>3</v>
      </c>
      <c r="D256" s="1501">
        <f>'RAB GIK UGM'!E257</f>
        <v>3</v>
      </c>
      <c r="E256" s="1501">
        <f>'RAB GIK UGM'!F257</f>
        <v>416039.25000000006</v>
      </c>
      <c r="F256" s="1500">
        <f t="shared" si="11"/>
        <v>416039.25</v>
      </c>
      <c r="G256" s="1500">
        <v>11</v>
      </c>
      <c r="H256" s="1500">
        <f t="shared" si="9"/>
        <v>137292.95250000001</v>
      </c>
      <c r="I256" s="1500">
        <f t="shared" si="10"/>
        <v>1385410.7025000001</v>
      </c>
      <c r="J256" s="1499" t="s">
        <v>74</v>
      </c>
      <c r="K256" s="1499" t="b">
        <v>0</v>
      </c>
      <c r="L256" s="1522">
        <f>('RAB GIK UGM'!G257*1.11)-I256</f>
        <v>0</v>
      </c>
    </row>
    <row r="257" spans="1:12">
      <c r="A257" s="1499" t="s">
        <v>3401</v>
      </c>
      <c r="B257" s="1499" t="s">
        <v>682</v>
      </c>
      <c r="C257" s="1500">
        <v>1</v>
      </c>
      <c r="D257" s="1501">
        <f>'RAB GIK UGM'!E258</f>
        <v>1</v>
      </c>
      <c r="E257" s="1501">
        <f>'RAB GIK UGM'!F258</f>
        <v>647559</v>
      </c>
      <c r="F257" s="1500">
        <f t="shared" si="11"/>
        <v>647559</v>
      </c>
      <c r="G257" s="1500">
        <v>11</v>
      </c>
      <c r="H257" s="1500">
        <f t="shared" si="9"/>
        <v>71231.490000000005</v>
      </c>
      <c r="I257" s="1500">
        <f t="shared" si="10"/>
        <v>718790.49</v>
      </c>
      <c r="J257" s="1499" t="s">
        <v>74</v>
      </c>
      <c r="K257" s="1499" t="b">
        <v>0</v>
      </c>
      <c r="L257" s="1522">
        <f>('RAB GIK UGM'!G258*1.11)-I257</f>
        <v>0</v>
      </c>
    </row>
    <row r="258" spans="1:12">
      <c r="A258" s="1499" t="s">
        <v>3962</v>
      </c>
      <c r="B258" s="1499" t="s">
        <v>682</v>
      </c>
      <c r="C258" s="1500">
        <v>1</v>
      </c>
      <c r="D258" s="1501">
        <f>'RAB GIK UGM'!E259</f>
        <v>1</v>
      </c>
      <c r="E258" s="1501">
        <f>'RAB GIK UGM'!F259</f>
        <v>1740750.0000000002</v>
      </c>
      <c r="F258" s="1500">
        <f t="shared" si="11"/>
        <v>1740750</v>
      </c>
      <c r="G258" s="1500">
        <v>11</v>
      </c>
      <c r="H258" s="1500">
        <f t="shared" si="9"/>
        <v>191482.5</v>
      </c>
      <c r="I258" s="1500">
        <f t="shared" si="10"/>
        <v>1932232.5</v>
      </c>
      <c r="J258" s="1499" t="s">
        <v>74</v>
      </c>
      <c r="K258" s="1499" t="b">
        <v>0</v>
      </c>
      <c r="L258" s="1522">
        <f>('RAB GIK UGM'!G259*1.11)-I258</f>
        <v>0</v>
      </c>
    </row>
    <row r="259" spans="1:12">
      <c r="A259" s="1499" t="s">
        <v>3700</v>
      </c>
      <c r="B259" s="1499" t="s">
        <v>682</v>
      </c>
      <c r="C259" s="1500">
        <v>1</v>
      </c>
      <c r="D259" s="1501">
        <f>'RAB GIK UGM'!E260</f>
        <v>1</v>
      </c>
      <c r="E259" s="1501">
        <f>'RAB GIK UGM'!F260</f>
        <v>2088900.0000000002</v>
      </c>
      <c r="F259" s="1500">
        <f t="shared" si="11"/>
        <v>2088900</v>
      </c>
      <c r="G259" s="1500">
        <v>11</v>
      </c>
      <c r="H259" s="1500">
        <f t="shared" si="9"/>
        <v>229779</v>
      </c>
      <c r="I259" s="1500">
        <f t="shared" si="10"/>
        <v>2318679</v>
      </c>
      <c r="J259" s="1499" t="s">
        <v>74</v>
      </c>
      <c r="K259" s="1499" t="b">
        <v>0</v>
      </c>
      <c r="L259" s="1522">
        <f>('RAB GIK UGM'!G260*1.11)-I259</f>
        <v>0</v>
      </c>
    </row>
    <row r="260" spans="1:12">
      <c r="A260" s="1499" t="s">
        <v>3701</v>
      </c>
      <c r="B260" s="1499" t="s">
        <v>682</v>
      </c>
      <c r="C260" s="1500">
        <v>1</v>
      </c>
      <c r="D260" s="1501">
        <f>'RAB GIK UGM'!E261</f>
        <v>1</v>
      </c>
      <c r="E260" s="1501">
        <f>'RAB GIK UGM'!F261</f>
        <v>232100.00000000003</v>
      </c>
      <c r="F260" s="1500">
        <f t="shared" si="11"/>
        <v>232100</v>
      </c>
      <c r="G260" s="1500">
        <v>11</v>
      </c>
      <c r="H260" s="1500">
        <f t="shared" si="9"/>
        <v>25531</v>
      </c>
      <c r="I260" s="1500">
        <f t="shared" si="10"/>
        <v>257631</v>
      </c>
      <c r="J260" s="1499" t="s">
        <v>74</v>
      </c>
      <c r="K260" s="1499" t="b">
        <v>0</v>
      </c>
      <c r="L260" s="1522">
        <f>('RAB GIK UGM'!G261*1.11)-I260</f>
        <v>0</v>
      </c>
    </row>
    <row r="261" spans="1:12">
      <c r="A261" s="1499" t="s">
        <v>3963</v>
      </c>
      <c r="B261" s="1499" t="s">
        <v>682</v>
      </c>
      <c r="C261" s="1500">
        <v>1</v>
      </c>
      <c r="D261" s="1501">
        <f>'RAB GIK UGM'!E262</f>
        <v>1</v>
      </c>
      <c r="E261" s="1501">
        <f>'RAB GIK UGM'!F262</f>
        <v>1450625.0000000002</v>
      </c>
      <c r="F261" s="1500">
        <f t="shared" si="11"/>
        <v>1450625</v>
      </c>
      <c r="G261" s="1500">
        <v>11</v>
      </c>
      <c r="H261" s="1500">
        <f t="shared" si="9"/>
        <v>159568.75</v>
      </c>
      <c r="I261" s="1500">
        <f t="shared" si="10"/>
        <v>1610193.75</v>
      </c>
      <c r="J261" s="1499" t="s">
        <v>74</v>
      </c>
      <c r="K261" s="1499" t="b">
        <v>0</v>
      </c>
      <c r="L261" s="1522">
        <f>('RAB GIK UGM'!G262*1.11)-I261</f>
        <v>0</v>
      </c>
    </row>
    <row r="262" spans="1:12">
      <c r="A262" s="1499" t="s">
        <v>3964</v>
      </c>
      <c r="B262" s="1499" t="s">
        <v>186</v>
      </c>
      <c r="C262" s="1500">
        <v>1</v>
      </c>
      <c r="D262" s="1501">
        <f>'RAB GIK UGM'!E263</f>
        <v>1</v>
      </c>
      <c r="E262" s="1501">
        <f>'RAB GIK UGM'!F263</f>
        <v>2156250</v>
      </c>
      <c r="F262" s="1500">
        <f t="shared" si="11"/>
        <v>2156250</v>
      </c>
      <c r="G262" s="1500">
        <v>11</v>
      </c>
      <c r="H262" s="1500">
        <f t="shared" si="9"/>
        <v>237187.5</v>
      </c>
      <c r="I262" s="1500">
        <f t="shared" si="10"/>
        <v>2393437.5</v>
      </c>
      <c r="J262" s="1499" t="s">
        <v>74</v>
      </c>
      <c r="K262" s="1499" t="b">
        <v>0</v>
      </c>
      <c r="L262" s="1522">
        <f>('RAB GIK UGM'!G263*1.11)-I262</f>
        <v>0</v>
      </c>
    </row>
    <row r="263" spans="1:12">
      <c r="A263" s="1499" t="s">
        <v>3965</v>
      </c>
      <c r="B263" s="1499" t="s">
        <v>186</v>
      </c>
      <c r="C263" s="1500">
        <v>1</v>
      </c>
      <c r="D263" s="1501">
        <f>'RAB GIK UGM'!E264</f>
        <v>1</v>
      </c>
      <c r="E263" s="1501">
        <f>'RAB GIK UGM'!F264</f>
        <v>1101250</v>
      </c>
      <c r="F263" s="1500">
        <f t="shared" si="11"/>
        <v>1101250</v>
      </c>
      <c r="G263" s="1500">
        <v>11</v>
      </c>
      <c r="H263" s="1500">
        <f t="shared" si="9"/>
        <v>121137.5</v>
      </c>
      <c r="I263" s="1500">
        <f t="shared" si="10"/>
        <v>1222387.5</v>
      </c>
      <c r="J263" s="1499" t="s">
        <v>74</v>
      </c>
      <c r="K263" s="1499" t="b">
        <v>0</v>
      </c>
      <c r="L263" s="1522">
        <f>('RAB GIK UGM'!G264*1.11)-I263</f>
        <v>0</v>
      </c>
    </row>
    <row r="264" spans="1:12">
      <c r="A264" s="1499" t="s">
        <v>3966</v>
      </c>
      <c r="B264" s="1499" t="s">
        <v>186</v>
      </c>
      <c r="C264" s="1500">
        <v>1</v>
      </c>
      <c r="D264" s="1501">
        <f>'RAB GIK UGM'!E265</f>
        <v>1</v>
      </c>
      <c r="E264" s="1501">
        <f>'RAB GIK UGM'!F265</f>
        <v>718750</v>
      </c>
      <c r="F264" s="1500">
        <f t="shared" si="11"/>
        <v>718750</v>
      </c>
      <c r="G264" s="1500">
        <v>11</v>
      </c>
      <c r="H264" s="1500">
        <f t="shared" ref="H264:H327" si="12">(C264*F264)*G264/100</f>
        <v>79062.5</v>
      </c>
      <c r="I264" s="1500">
        <f t="shared" ref="I264:I327" si="13">(C264*F264)+H264</f>
        <v>797812.5</v>
      </c>
      <c r="J264" s="1499" t="s">
        <v>74</v>
      </c>
      <c r="K264" s="1499" t="b">
        <v>0</v>
      </c>
      <c r="L264" s="1522">
        <f>('RAB GIK UGM'!G265*1.11)-I264</f>
        <v>0</v>
      </c>
    </row>
    <row r="265" spans="1:12">
      <c r="A265" s="1499" t="s">
        <v>3967</v>
      </c>
      <c r="B265" s="1499" t="s">
        <v>682</v>
      </c>
      <c r="C265" s="1500">
        <v>3</v>
      </c>
      <c r="D265" s="1501">
        <f>'RAB GIK UGM'!E266</f>
        <v>3</v>
      </c>
      <c r="E265" s="1501">
        <f>'RAB GIK UGM'!F266</f>
        <v>4197268.3500000006</v>
      </c>
      <c r="F265" s="1500">
        <f t="shared" si="11"/>
        <v>4197268.3499999996</v>
      </c>
      <c r="G265" s="1500">
        <v>11</v>
      </c>
      <c r="H265" s="1500">
        <f t="shared" si="12"/>
        <v>1385098.5554999998</v>
      </c>
      <c r="I265" s="1500">
        <f t="shared" si="13"/>
        <v>13976903.605499998</v>
      </c>
      <c r="J265" s="1499" t="s">
        <v>74</v>
      </c>
      <c r="K265" s="1499" t="b">
        <v>0</v>
      </c>
      <c r="L265" s="1522">
        <f>('RAB GIK UGM'!G266*1.11)-I265</f>
        <v>0</v>
      </c>
    </row>
    <row r="266" spans="1:12">
      <c r="A266" s="1499" t="s">
        <v>3968</v>
      </c>
      <c r="B266" s="1499" t="s">
        <v>74</v>
      </c>
      <c r="C266" s="1500">
        <v>0</v>
      </c>
      <c r="D266" s="1501">
        <f>'RAB GIK UGM'!E267</f>
        <v>0</v>
      </c>
      <c r="E266" s="1501">
        <f>'RAB GIK UGM'!F267</f>
        <v>0</v>
      </c>
      <c r="F266" s="1500">
        <f t="shared" si="11"/>
        <v>0</v>
      </c>
      <c r="G266" s="1500">
        <v>0</v>
      </c>
      <c r="H266" s="1500">
        <f t="shared" si="12"/>
        <v>0</v>
      </c>
      <c r="I266" s="1500">
        <f t="shared" si="13"/>
        <v>0</v>
      </c>
      <c r="J266" s="1499" t="s">
        <v>74</v>
      </c>
      <c r="K266" s="1499" t="b">
        <v>0</v>
      </c>
      <c r="L266" s="1522">
        <f>('RAB GIK UGM'!G267*1.11)-I266</f>
        <v>0</v>
      </c>
    </row>
    <row r="267" spans="1:12">
      <c r="A267" s="1499" t="s">
        <v>3969</v>
      </c>
      <c r="B267" s="1499" t="s">
        <v>74</v>
      </c>
      <c r="C267" s="1500">
        <v>0</v>
      </c>
      <c r="D267" s="1501">
        <f>'RAB GIK UGM'!E268</f>
        <v>0</v>
      </c>
      <c r="E267" s="1501">
        <f>'RAB GIK UGM'!F268</f>
        <v>0</v>
      </c>
      <c r="F267" s="1500">
        <f t="shared" ref="F267:F330" si="14">ROUND(E267,2)</f>
        <v>0</v>
      </c>
      <c r="G267" s="1500">
        <v>0</v>
      </c>
      <c r="H267" s="1500">
        <f t="shared" si="12"/>
        <v>0</v>
      </c>
      <c r="I267" s="1500">
        <f t="shared" si="13"/>
        <v>0</v>
      </c>
      <c r="J267" s="1499" t="s">
        <v>74</v>
      </c>
      <c r="K267" s="1499" t="b">
        <v>0</v>
      </c>
      <c r="L267" s="1522">
        <f>('RAB GIK UGM'!G268*1.11)-I267</f>
        <v>0</v>
      </c>
    </row>
    <row r="268" spans="1:12">
      <c r="A268" s="1499" t="s">
        <v>3970</v>
      </c>
      <c r="B268" s="1499" t="s">
        <v>186</v>
      </c>
      <c r="C268" s="1500">
        <v>1</v>
      </c>
      <c r="D268" s="1501">
        <f>'RAB GIK UGM'!E269</f>
        <v>1</v>
      </c>
      <c r="E268" s="1501">
        <f>'RAB GIK UGM'!F269</f>
        <v>181894000</v>
      </c>
      <c r="F268" s="1500">
        <f t="shared" si="14"/>
        <v>181894000</v>
      </c>
      <c r="G268" s="1500">
        <v>11</v>
      </c>
      <c r="H268" s="1500">
        <f t="shared" si="12"/>
        <v>20008340</v>
      </c>
      <c r="I268" s="1500">
        <f t="shared" si="13"/>
        <v>201902340</v>
      </c>
      <c r="J268" s="1499" t="s">
        <v>74</v>
      </c>
      <c r="K268" s="1499" t="b">
        <v>0</v>
      </c>
      <c r="L268" s="1522">
        <f>('RAB GIK UGM'!G269*1.11)-I268</f>
        <v>0</v>
      </c>
    </row>
    <row r="269" spans="1:12">
      <c r="A269" s="1499" t="s">
        <v>3472</v>
      </c>
      <c r="B269" s="1499" t="s">
        <v>5</v>
      </c>
      <c r="C269" s="1500">
        <v>10</v>
      </c>
      <c r="D269" s="1501">
        <f>'RAB GIK UGM'!E270</f>
        <v>10</v>
      </c>
      <c r="E269" s="1501">
        <f>'RAB GIK UGM'!F270</f>
        <v>2003512</v>
      </c>
      <c r="F269" s="1500">
        <f t="shared" si="14"/>
        <v>2003512</v>
      </c>
      <c r="G269" s="1500">
        <v>11</v>
      </c>
      <c r="H269" s="1500">
        <f t="shared" si="12"/>
        <v>2203863.2000000002</v>
      </c>
      <c r="I269" s="1500">
        <f t="shared" si="13"/>
        <v>22238983.199999999</v>
      </c>
      <c r="J269" s="1499" t="s">
        <v>74</v>
      </c>
      <c r="K269" s="1499" t="b">
        <v>0</v>
      </c>
      <c r="L269" s="1522">
        <f>('RAB GIK UGM'!G270*1.11)-I269</f>
        <v>0</v>
      </c>
    </row>
    <row r="270" spans="1:12">
      <c r="A270" s="1499" t="s">
        <v>3971</v>
      </c>
      <c r="B270" s="1499" t="s">
        <v>74</v>
      </c>
      <c r="C270" s="1500">
        <v>0</v>
      </c>
      <c r="D270" s="1501">
        <f>'RAB GIK UGM'!E271</f>
        <v>0</v>
      </c>
      <c r="E270" s="1501">
        <f>'RAB GIK UGM'!F271</f>
        <v>0</v>
      </c>
      <c r="F270" s="1500">
        <f t="shared" si="14"/>
        <v>0</v>
      </c>
      <c r="G270" s="1500">
        <v>0</v>
      </c>
      <c r="H270" s="1500">
        <f t="shared" si="12"/>
        <v>0</v>
      </c>
      <c r="I270" s="1500">
        <f t="shared" si="13"/>
        <v>0</v>
      </c>
      <c r="J270" s="1499" t="s">
        <v>74</v>
      </c>
      <c r="K270" s="1499" t="b">
        <v>0</v>
      </c>
      <c r="L270" s="1522">
        <f>('RAB GIK UGM'!G271*1.11)-I270</f>
        <v>0</v>
      </c>
    </row>
    <row r="271" spans="1:12">
      <c r="A271" s="1499" t="s">
        <v>3972</v>
      </c>
      <c r="B271" s="1499" t="s">
        <v>186</v>
      </c>
      <c r="C271" s="1500">
        <v>1</v>
      </c>
      <c r="D271" s="1501">
        <f>'RAB GIK UGM'!E272</f>
        <v>1</v>
      </c>
      <c r="E271" s="1501">
        <f>'RAB GIK UGM'!F272</f>
        <v>81894000</v>
      </c>
      <c r="F271" s="1500">
        <f t="shared" si="14"/>
        <v>81894000</v>
      </c>
      <c r="G271" s="1500">
        <v>11</v>
      </c>
      <c r="H271" s="1500">
        <f t="shared" si="12"/>
        <v>9008340</v>
      </c>
      <c r="I271" s="1500">
        <f t="shared" si="13"/>
        <v>90902340</v>
      </c>
      <c r="J271" s="1499" t="s">
        <v>74</v>
      </c>
      <c r="K271" s="1499" t="b">
        <v>0</v>
      </c>
      <c r="L271" s="1522">
        <f>('RAB GIK UGM'!G272*1.11)-I271</f>
        <v>0</v>
      </c>
    </row>
    <row r="272" spans="1:12">
      <c r="A272" s="1499" t="s">
        <v>3477</v>
      </c>
      <c r="B272" s="1499" t="s">
        <v>5</v>
      </c>
      <c r="C272" s="1500">
        <v>10</v>
      </c>
      <c r="D272" s="1501">
        <f>'RAB GIK UGM'!E273</f>
        <v>10</v>
      </c>
      <c r="E272" s="1501">
        <f>'RAB GIK UGM'!F273</f>
        <v>434115</v>
      </c>
      <c r="F272" s="1500">
        <f t="shared" si="14"/>
        <v>434115</v>
      </c>
      <c r="G272" s="1500">
        <v>11</v>
      </c>
      <c r="H272" s="1500">
        <f t="shared" si="12"/>
        <v>477526.5</v>
      </c>
      <c r="I272" s="1500">
        <f t="shared" si="13"/>
        <v>4818676.5</v>
      </c>
      <c r="J272" s="1499" t="s">
        <v>74</v>
      </c>
      <c r="K272" s="1499" t="b">
        <v>0</v>
      </c>
      <c r="L272" s="1522">
        <f>('RAB GIK UGM'!G273*1.11)-I272</f>
        <v>0</v>
      </c>
    </row>
    <row r="273" spans="1:12">
      <c r="A273" s="1499" t="s">
        <v>3973</v>
      </c>
      <c r="B273" s="1499" t="s">
        <v>74</v>
      </c>
      <c r="C273" s="1500">
        <v>0</v>
      </c>
      <c r="D273" s="1501">
        <f>'RAB GIK UGM'!E274</f>
        <v>0</v>
      </c>
      <c r="E273" s="1501">
        <f>'RAB GIK UGM'!F274</f>
        <v>0</v>
      </c>
      <c r="F273" s="1500">
        <f t="shared" si="14"/>
        <v>0</v>
      </c>
      <c r="G273" s="1500">
        <v>0</v>
      </c>
      <c r="H273" s="1500">
        <f t="shared" si="12"/>
        <v>0</v>
      </c>
      <c r="I273" s="1500">
        <f t="shared" si="13"/>
        <v>0</v>
      </c>
      <c r="J273" s="1499" t="s">
        <v>74</v>
      </c>
      <c r="K273" s="1499" t="b">
        <v>0</v>
      </c>
      <c r="L273" s="1522">
        <f>('RAB GIK UGM'!G274*1.11)-I273</f>
        <v>0</v>
      </c>
    </row>
    <row r="274" spans="1:12">
      <c r="A274" s="1499" t="s">
        <v>3974</v>
      </c>
      <c r="B274" s="1499" t="s">
        <v>186</v>
      </c>
      <c r="C274" s="1500">
        <v>1</v>
      </c>
      <c r="D274" s="1501">
        <f>'RAB GIK UGM'!E275</f>
        <v>1</v>
      </c>
      <c r="E274" s="1501">
        <f>'RAB GIK UGM'!F275</f>
        <v>185008000</v>
      </c>
      <c r="F274" s="1500">
        <f t="shared" si="14"/>
        <v>185008000</v>
      </c>
      <c r="G274" s="1500">
        <v>11</v>
      </c>
      <c r="H274" s="1500">
        <f t="shared" si="12"/>
        <v>20350880</v>
      </c>
      <c r="I274" s="1500">
        <f t="shared" si="13"/>
        <v>205358880</v>
      </c>
      <c r="J274" s="1499" t="s">
        <v>74</v>
      </c>
      <c r="K274" s="1499" t="b">
        <v>0</v>
      </c>
      <c r="L274" s="1522">
        <f>('RAB GIK UGM'!G275*1.11)-I274</f>
        <v>0</v>
      </c>
    </row>
    <row r="275" spans="1:12">
      <c r="A275" s="1499" t="s">
        <v>3133</v>
      </c>
      <c r="B275" s="1499" t="s">
        <v>5</v>
      </c>
      <c r="C275" s="1500">
        <v>10</v>
      </c>
      <c r="D275" s="1501">
        <f>'RAB GIK UGM'!E276</f>
        <v>10</v>
      </c>
      <c r="E275" s="1501">
        <f>'RAB GIK UGM'!F276</f>
        <v>5014350</v>
      </c>
      <c r="F275" s="1500">
        <f t="shared" si="14"/>
        <v>5014350</v>
      </c>
      <c r="G275" s="1500">
        <v>11</v>
      </c>
      <c r="H275" s="1500">
        <f t="shared" si="12"/>
        <v>5515785</v>
      </c>
      <c r="I275" s="1500">
        <f t="shared" si="13"/>
        <v>55659285</v>
      </c>
      <c r="J275" s="1499" t="s">
        <v>74</v>
      </c>
      <c r="K275" s="1499" t="b">
        <v>0</v>
      </c>
      <c r="L275" s="1522">
        <f>('RAB GIK UGM'!G276*1.11)-I275</f>
        <v>0</v>
      </c>
    </row>
    <row r="276" spans="1:12">
      <c r="A276" s="1499" t="s">
        <v>3975</v>
      </c>
      <c r="B276" s="1499" t="s">
        <v>74</v>
      </c>
      <c r="C276" s="1500">
        <v>0</v>
      </c>
      <c r="D276" s="1501">
        <f>'RAB GIK UGM'!E277</f>
        <v>0</v>
      </c>
      <c r="E276" s="1501">
        <f>'RAB GIK UGM'!F277</f>
        <v>0</v>
      </c>
      <c r="F276" s="1500">
        <f t="shared" si="14"/>
        <v>0</v>
      </c>
      <c r="G276" s="1500">
        <v>0</v>
      </c>
      <c r="H276" s="1500">
        <f t="shared" si="12"/>
        <v>0</v>
      </c>
      <c r="I276" s="1500">
        <f t="shared" si="13"/>
        <v>0</v>
      </c>
      <c r="J276" s="1499" t="s">
        <v>74</v>
      </c>
      <c r="K276" s="1499" t="b">
        <v>0</v>
      </c>
      <c r="L276" s="1522">
        <f>('RAB GIK UGM'!G277*1.11)-I276</f>
        <v>0</v>
      </c>
    </row>
    <row r="277" spans="1:12">
      <c r="A277" s="1499" t="s">
        <v>3976</v>
      </c>
      <c r="B277" s="1499" t="s">
        <v>186</v>
      </c>
      <c r="C277" s="1500">
        <v>1</v>
      </c>
      <c r="D277" s="1501">
        <f>'RAB GIK UGM'!E278</f>
        <v>1</v>
      </c>
      <c r="E277" s="1501">
        <f>'RAB GIK UGM'!F278</f>
        <v>170008000</v>
      </c>
      <c r="F277" s="1500">
        <f t="shared" si="14"/>
        <v>170008000</v>
      </c>
      <c r="G277" s="1500">
        <v>11</v>
      </c>
      <c r="H277" s="1500">
        <f t="shared" si="12"/>
        <v>18700880</v>
      </c>
      <c r="I277" s="1500">
        <f t="shared" si="13"/>
        <v>188708880</v>
      </c>
      <c r="J277" s="1499" t="s">
        <v>74</v>
      </c>
      <c r="K277" s="1499" t="b">
        <v>0</v>
      </c>
      <c r="L277" s="1522">
        <f>('RAB GIK UGM'!G278*1.11)-I277</f>
        <v>0</v>
      </c>
    </row>
    <row r="278" spans="1:12">
      <c r="A278" s="1499" t="s">
        <v>3485</v>
      </c>
      <c r="B278" s="1499" t="s">
        <v>5</v>
      </c>
      <c r="C278" s="1500">
        <v>10</v>
      </c>
      <c r="D278" s="1501">
        <f>'RAB GIK UGM'!E279</f>
        <v>10</v>
      </c>
      <c r="E278" s="1501">
        <f>'RAB GIK UGM'!F279</f>
        <v>886099</v>
      </c>
      <c r="F278" s="1500">
        <f t="shared" si="14"/>
        <v>886099</v>
      </c>
      <c r="G278" s="1500">
        <v>11</v>
      </c>
      <c r="H278" s="1500">
        <f t="shared" si="12"/>
        <v>974708.9</v>
      </c>
      <c r="I278" s="1500">
        <f t="shared" si="13"/>
        <v>9835698.9000000004</v>
      </c>
      <c r="J278" s="1499" t="s">
        <v>74</v>
      </c>
      <c r="K278" s="1499" t="b">
        <v>0</v>
      </c>
      <c r="L278" s="1522">
        <f>('RAB GIK UGM'!G279*1.11)-I278</f>
        <v>0</v>
      </c>
    </row>
    <row r="279" spans="1:12">
      <c r="A279" s="1499" t="s">
        <v>3977</v>
      </c>
      <c r="B279" s="1499" t="s">
        <v>74</v>
      </c>
      <c r="C279" s="1500">
        <v>0</v>
      </c>
      <c r="D279" s="1501">
        <f>'RAB GIK UGM'!E280</f>
        <v>0</v>
      </c>
      <c r="E279" s="1501">
        <f>'RAB GIK UGM'!F280</f>
        <v>0</v>
      </c>
      <c r="F279" s="1500">
        <f t="shared" si="14"/>
        <v>0</v>
      </c>
      <c r="G279" s="1500">
        <v>0</v>
      </c>
      <c r="H279" s="1500">
        <f t="shared" si="12"/>
        <v>0</v>
      </c>
      <c r="I279" s="1500">
        <f t="shared" si="13"/>
        <v>0</v>
      </c>
      <c r="J279" s="1499" t="s">
        <v>74</v>
      </c>
      <c r="K279" s="1499" t="b">
        <v>0</v>
      </c>
      <c r="L279" s="1522">
        <f>('RAB GIK UGM'!G280*1.11)-I279</f>
        <v>0</v>
      </c>
    </row>
    <row r="280" spans="1:12">
      <c r="A280" s="1499" t="s">
        <v>3978</v>
      </c>
      <c r="B280" s="1499" t="s">
        <v>186</v>
      </c>
      <c r="C280" s="1500">
        <v>1</v>
      </c>
      <c r="D280" s="1501">
        <f>'RAB GIK UGM'!E281</f>
        <v>1</v>
      </c>
      <c r="E280" s="1501">
        <f>'RAB GIK UGM'!F281</f>
        <v>171894000</v>
      </c>
      <c r="F280" s="1500">
        <f t="shared" si="14"/>
        <v>171894000</v>
      </c>
      <c r="G280" s="1500">
        <v>11</v>
      </c>
      <c r="H280" s="1500">
        <f t="shared" si="12"/>
        <v>18908340</v>
      </c>
      <c r="I280" s="1500">
        <f t="shared" si="13"/>
        <v>190802340</v>
      </c>
      <c r="J280" s="1499" t="s">
        <v>74</v>
      </c>
      <c r="K280" s="1499" t="b">
        <v>0</v>
      </c>
      <c r="L280" s="1522">
        <f>('RAB GIK UGM'!G281*1.11)-I280</f>
        <v>0</v>
      </c>
    </row>
    <row r="281" spans="1:12">
      <c r="A281" s="1499" t="s">
        <v>3472</v>
      </c>
      <c r="B281" s="1499" t="s">
        <v>5</v>
      </c>
      <c r="C281" s="1500">
        <v>10</v>
      </c>
      <c r="D281" s="1501">
        <f>'RAB GIK UGM'!E282</f>
        <v>10</v>
      </c>
      <c r="E281" s="1501">
        <f>'RAB GIK UGM'!F282</f>
        <v>2003512</v>
      </c>
      <c r="F281" s="1500">
        <f t="shared" si="14"/>
        <v>2003512</v>
      </c>
      <c r="G281" s="1500">
        <v>11</v>
      </c>
      <c r="H281" s="1500">
        <f t="shared" si="12"/>
        <v>2203863.2000000002</v>
      </c>
      <c r="I281" s="1500">
        <f t="shared" si="13"/>
        <v>22238983.199999999</v>
      </c>
      <c r="J281" s="1499" t="s">
        <v>74</v>
      </c>
      <c r="K281" s="1499" t="b">
        <v>0</v>
      </c>
      <c r="L281" s="1522">
        <f>('RAB GIK UGM'!G282*1.11)-I281</f>
        <v>0</v>
      </c>
    </row>
    <row r="282" spans="1:12">
      <c r="A282" s="1499" t="s">
        <v>3979</v>
      </c>
      <c r="B282" s="1499" t="s">
        <v>74</v>
      </c>
      <c r="C282" s="1500">
        <v>0</v>
      </c>
      <c r="D282" s="1501">
        <f>'RAB GIK UGM'!E283</f>
        <v>0</v>
      </c>
      <c r="E282" s="1501">
        <f>'RAB GIK UGM'!F283</f>
        <v>0</v>
      </c>
      <c r="F282" s="1500">
        <f t="shared" si="14"/>
        <v>0</v>
      </c>
      <c r="G282" s="1500">
        <v>0</v>
      </c>
      <c r="H282" s="1500">
        <f t="shared" si="12"/>
        <v>0</v>
      </c>
      <c r="I282" s="1500">
        <f t="shared" si="13"/>
        <v>0</v>
      </c>
      <c r="J282" s="1499" t="s">
        <v>74</v>
      </c>
      <c r="K282" s="1499" t="b">
        <v>0</v>
      </c>
      <c r="L282" s="1522">
        <f>('RAB GIK UGM'!G283*1.11)-I282</f>
        <v>0</v>
      </c>
    </row>
    <row r="283" spans="1:12">
      <c r="A283" s="1499" t="s">
        <v>3980</v>
      </c>
      <c r="B283" s="1499" t="s">
        <v>74</v>
      </c>
      <c r="C283" s="1500">
        <v>0</v>
      </c>
      <c r="D283" s="1501">
        <f>'RAB GIK UGM'!E284</f>
        <v>0</v>
      </c>
      <c r="E283" s="1501">
        <f>'RAB GIK UGM'!F284</f>
        <v>0</v>
      </c>
      <c r="F283" s="1500">
        <f t="shared" si="14"/>
        <v>0</v>
      </c>
      <c r="G283" s="1500">
        <v>0</v>
      </c>
      <c r="H283" s="1500">
        <f t="shared" si="12"/>
        <v>0</v>
      </c>
      <c r="I283" s="1500">
        <f t="shared" si="13"/>
        <v>0</v>
      </c>
      <c r="J283" s="1499" t="s">
        <v>74</v>
      </c>
      <c r="K283" s="1499" t="b">
        <v>0</v>
      </c>
      <c r="L283" s="1522">
        <f>('RAB GIK UGM'!G284*1.11)-I283</f>
        <v>0</v>
      </c>
    </row>
    <row r="284" spans="1:12">
      <c r="A284" s="1499" t="s">
        <v>3302</v>
      </c>
      <c r="B284" s="1499" t="s">
        <v>186</v>
      </c>
      <c r="C284" s="1500">
        <v>1</v>
      </c>
      <c r="D284" s="1501">
        <f>'RAB GIK UGM'!E285</f>
        <v>1</v>
      </c>
      <c r="E284" s="1501">
        <f>'RAB GIK UGM'!F285</f>
        <v>7437500000</v>
      </c>
      <c r="F284" s="1500">
        <f t="shared" si="14"/>
        <v>7437500000</v>
      </c>
      <c r="G284" s="1500">
        <v>11</v>
      </c>
      <c r="H284" s="1500">
        <f t="shared" si="12"/>
        <v>818125000</v>
      </c>
      <c r="I284" s="1500">
        <f t="shared" si="13"/>
        <v>8255625000</v>
      </c>
      <c r="J284" s="1499" t="s">
        <v>74</v>
      </c>
      <c r="K284" s="1499" t="b">
        <v>0</v>
      </c>
      <c r="L284" s="1522">
        <f>('RAB GIK UGM'!G285*1.11)-I284</f>
        <v>0</v>
      </c>
    </row>
    <row r="285" spans="1:12">
      <c r="A285" s="1499" t="s">
        <v>3981</v>
      </c>
      <c r="B285" s="1499" t="s">
        <v>4</v>
      </c>
      <c r="C285" s="1500">
        <v>1</v>
      </c>
      <c r="D285" s="1501">
        <f>'RAB GIK UGM'!E286</f>
        <v>1</v>
      </c>
      <c r="E285" s="1501">
        <f>'RAB GIK UGM'!F286</f>
        <v>371875000</v>
      </c>
      <c r="F285" s="1500">
        <f t="shared" si="14"/>
        <v>371875000</v>
      </c>
      <c r="G285" s="1500">
        <v>11</v>
      </c>
      <c r="H285" s="1500">
        <f t="shared" si="12"/>
        <v>40906250</v>
      </c>
      <c r="I285" s="1500">
        <f t="shared" si="13"/>
        <v>412781250</v>
      </c>
      <c r="J285" s="1499" t="s">
        <v>74</v>
      </c>
      <c r="K285" s="1499" t="b">
        <v>0</v>
      </c>
      <c r="L285" s="1522">
        <f>('RAB GIK UGM'!G286*1.11)-I285</f>
        <v>0</v>
      </c>
    </row>
    <row r="286" spans="1:12">
      <c r="A286" s="1499" t="s">
        <v>3982</v>
      </c>
      <c r="B286" s="1499" t="s">
        <v>4</v>
      </c>
      <c r="C286" s="1500">
        <v>1</v>
      </c>
      <c r="D286" s="1501">
        <f>'RAB GIK UGM'!E287</f>
        <v>1</v>
      </c>
      <c r="E286" s="1501">
        <f>'RAB GIK UGM'!F287</f>
        <v>8500000</v>
      </c>
      <c r="F286" s="1500">
        <f t="shared" si="14"/>
        <v>8500000</v>
      </c>
      <c r="G286" s="1500">
        <v>11</v>
      </c>
      <c r="H286" s="1500">
        <f t="shared" si="12"/>
        <v>935000</v>
      </c>
      <c r="I286" s="1500">
        <f t="shared" si="13"/>
        <v>9435000</v>
      </c>
      <c r="J286" s="1499" t="s">
        <v>74</v>
      </c>
      <c r="K286" s="1499" t="b">
        <v>0</v>
      </c>
      <c r="L286" s="1522">
        <f>('RAB GIK UGM'!G287*1.11)-I286</f>
        <v>0</v>
      </c>
    </row>
    <row r="287" spans="1:12">
      <c r="A287" s="1499" t="s">
        <v>3983</v>
      </c>
      <c r="B287" s="1499" t="s">
        <v>5</v>
      </c>
      <c r="C287" s="1500">
        <v>14</v>
      </c>
      <c r="D287" s="1501">
        <f>'RAB GIK UGM'!E288</f>
        <v>14</v>
      </c>
      <c r="E287" s="1501">
        <f>'RAB GIK UGM'!F288</f>
        <v>16000000</v>
      </c>
      <c r="F287" s="1500">
        <f t="shared" si="14"/>
        <v>16000000</v>
      </c>
      <c r="G287" s="1500">
        <v>11</v>
      </c>
      <c r="H287" s="1500">
        <f t="shared" si="12"/>
        <v>24640000</v>
      </c>
      <c r="I287" s="1500">
        <f t="shared" si="13"/>
        <v>248640000</v>
      </c>
      <c r="J287" s="1499" t="s">
        <v>74</v>
      </c>
      <c r="K287" s="1499" t="b">
        <v>0</v>
      </c>
      <c r="L287" s="1522">
        <f>('RAB GIK UGM'!G288*1.11)-I287</f>
        <v>0</v>
      </c>
    </row>
    <row r="288" spans="1:12">
      <c r="A288" s="1499" t="s">
        <v>3984</v>
      </c>
      <c r="B288" s="1499" t="s">
        <v>4</v>
      </c>
      <c r="C288" s="1500">
        <v>1</v>
      </c>
      <c r="D288" s="1501">
        <f>'RAB GIK UGM'!E289</f>
        <v>1</v>
      </c>
      <c r="E288" s="1501">
        <f>'RAB GIK UGM'!F289</f>
        <v>160000000</v>
      </c>
      <c r="F288" s="1500">
        <f t="shared" si="14"/>
        <v>160000000</v>
      </c>
      <c r="G288" s="1500">
        <v>11</v>
      </c>
      <c r="H288" s="1500">
        <f t="shared" si="12"/>
        <v>17600000</v>
      </c>
      <c r="I288" s="1500">
        <f t="shared" si="13"/>
        <v>177600000</v>
      </c>
      <c r="J288" s="1499" t="s">
        <v>74</v>
      </c>
      <c r="K288" s="1499" t="b">
        <v>0</v>
      </c>
      <c r="L288" s="1522">
        <f>('RAB GIK UGM'!G289*1.11)-I288</f>
        <v>0</v>
      </c>
    </row>
    <row r="289" spans="1:12">
      <c r="A289" s="1499" t="s">
        <v>3985</v>
      </c>
      <c r="B289" s="1499" t="s">
        <v>186</v>
      </c>
      <c r="C289" s="1500">
        <v>1</v>
      </c>
      <c r="D289" s="1501">
        <f>'RAB GIK UGM'!E290</f>
        <v>1</v>
      </c>
      <c r="E289" s="1501">
        <f>'RAB GIK UGM'!F290</f>
        <v>55000000</v>
      </c>
      <c r="F289" s="1500">
        <f t="shared" si="14"/>
        <v>55000000</v>
      </c>
      <c r="G289" s="1500">
        <v>11</v>
      </c>
      <c r="H289" s="1500">
        <f t="shared" si="12"/>
        <v>6050000</v>
      </c>
      <c r="I289" s="1500">
        <f t="shared" si="13"/>
        <v>61050000</v>
      </c>
      <c r="J289" s="1499" t="s">
        <v>74</v>
      </c>
      <c r="K289" s="1499" t="b">
        <v>0</v>
      </c>
      <c r="L289" s="1522">
        <f>('RAB GIK UGM'!G290*1.11)-I289</f>
        <v>0</v>
      </c>
    </row>
    <row r="290" spans="1:12">
      <c r="A290" s="1499" t="s">
        <v>3986</v>
      </c>
      <c r="B290" s="1499" t="s">
        <v>4</v>
      </c>
      <c r="C290" s="1500">
        <v>1</v>
      </c>
      <c r="D290" s="1501">
        <f>'RAB GIK UGM'!E291</f>
        <v>1</v>
      </c>
      <c r="E290" s="1501">
        <f>'RAB GIK UGM'!F291</f>
        <v>10000000</v>
      </c>
      <c r="F290" s="1500">
        <f t="shared" si="14"/>
        <v>10000000</v>
      </c>
      <c r="G290" s="1500">
        <v>11</v>
      </c>
      <c r="H290" s="1500">
        <f t="shared" si="12"/>
        <v>1100000</v>
      </c>
      <c r="I290" s="1500">
        <f t="shared" si="13"/>
        <v>11100000</v>
      </c>
      <c r="J290" s="1499" t="s">
        <v>74</v>
      </c>
      <c r="K290" s="1499" t="b">
        <v>0</v>
      </c>
      <c r="L290" s="1522">
        <f>('RAB GIK UGM'!G291*1.11)-I290</f>
        <v>0</v>
      </c>
    </row>
    <row r="291" spans="1:12">
      <c r="A291" s="1499" t="s">
        <v>3987</v>
      </c>
      <c r="B291" s="1499" t="s">
        <v>4</v>
      </c>
      <c r="C291" s="1500">
        <v>1</v>
      </c>
      <c r="D291" s="1501">
        <f>'RAB GIK UGM'!E292</f>
        <v>1</v>
      </c>
      <c r="E291" s="1501">
        <f>'RAB GIK UGM'!F292</f>
        <v>1100000</v>
      </c>
      <c r="F291" s="1500">
        <f t="shared" si="14"/>
        <v>1100000</v>
      </c>
      <c r="G291" s="1500">
        <v>11</v>
      </c>
      <c r="H291" s="1500">
        <f t="shared" si="12"/>
        <v>121000</v>
      </c>
      <c r="I291" s="1500">
        <f t="shared" si="13"/>
        <v>1221000</v>
      </c>
      <c r="J291" s="1499" t="s">
        <v>74</v>
      </c>
      <c r="K291" s="1499" t="b">
        <v>0</v>
      </c>
      <c r="L291" s="1522">
        <f>('RAB GIK UGM'!G292*1.11)-I291</f>
        <v>0</v>
      </c>
    </row>
    <row r="292" spans="1:12">
      <c r="A292" s="1499" t="s">
        <v>3988</v>
      </c>
      <c r="B292" s="1499" t="s">
        <v>4</v>
      </c>
      <c r="C292" s="1500">
        <v>1</v>
      </c>
      <c r="D292" s="1501">
        <f>'RAB GIK UGM'!E293</f>
        <v>1</v>
      </c>
      <c r="E292" s="1501">
        <f>'RAB GIK UGM'!F293</f>
        <v>4200000</v>
      </c>
      <c r="F292" s="1500">
        <f t="shared" si="14"/>
        <v>4200000</v>
      </c>
      <c r="G292" s="1500">
        <v>11</v>
      </c>
      <c r="H292" s="1500">
        <f t="shared" si="12"/>
        <v>462000</v>
      </c>
      <c r="I292" s="1500">
        <f t="shared" si="13"/>
        <v>4662000</v>
      </c>
      <c r="J292" s="1499" t="s">
        <v>74</v>
      </c>
      <c r="K292" s="1499" t="b">
        <v>0</v>
      </c>
      <c r="L292" s="1522">
        <f>('RAB GIK UGM'!G293*1.11)-I292</f>
        <v>0</v>
      </c>
    </row>
    <row r="293" spans="1:12">
      <c r="A293" s="1499" t="s">
        <v>3989</v>
      </c>
      <c r="B293" s="1499" t="s">
        <v>186</v>
      </c>
      <c r="C293" s="1500">
        <v>1</v>
      </c>
      <c r="D293" s="1501">
        <f>'RAB GIK UGM'!E294</f>
        <v>1</v>
      </c>
      <c r="E293" s="1501">
        <f>'RAB GIK UGM'!F294</f>
        <v>11000000</v>
      </c>
      <c r="F293" s="1500">
        <f t="shared" si="14"/>
        <v>11000000</v>
      </c>
      <c r="G293" s="1500">
        <v>11</v>
      </c>
      <c r="H293" s="1500">
        <f t="shared" si="12"/>
        <v>1210000</v>
      </c>
      <c r="I293" s="1500">
        <f t="shared" si="13"/>
        <v>12210000</v>
      </c>
      <c r="J293" s="1499" t="s">
        <v>74</v>
      </c>
      <c r="K293" s="1499" t="b">
        <v>0</v>
      </c>
      <c r="L293" s="1522">
        <f>('RAB GIK UGM'!G294*1.11)-I293</f>
        <v>0</v>
      </c>
    </row>
    <row r="294" spans="1:12">
      <c r="A294" s="1499" t="s">
        <v>3990</v>
      </c>
      <c r="B294" s="1499" t="s">
        <v>74</v>
      </c>
      <c r="C294" s="1500">
        <v>0</v>
      </c>
      <c r="D294" s="1501">
        <f>'RAB GIK UGM'!E295</f>
        <v>0</v>
      </c>
      <c r="E294" s="1501">
        <f>'RAB GIK UGM'!F295</f>
        <v>0</v>
      </c>
      <c r="F294" s="1500">
        <f t="shared" si="14"/>
        <v>0</v>
      </c>
      <c r="G294" s="1500">
        <v>0</v>
      </c>
      <c r="H294" s="1500">
        <f t="shared" si="12"/>
        <v>0</v>
      </c>
      <c r="I294" s="1500">
        <f t="shared" si="13"/>
        <v>0</v>
      </c>
      <c r="J294" s="1499" t="s">
        <v>74</v>
      </c>
      <c r="K294" s="1499" t="b">
        <v>0</v>
      </c>
      <c r="L294" s="1522">
        <f>('RAB GIK UGM'!G295*1.11)-I294</f>
        <v>0</v>
      </c>
    </row>
    <row r="295" spans="1:12">
      <c r="A295" s="1499" t="s">
        <v>3487</v>
      </c>
      <c r="B295" s="1499" t="s">
        <v>5</v>
      </c>
      <c r="C295" s="1500">
        <v>95</v>
      </c>
      <c r="D295" s="1501">
        <f>'RAB GIK UGM'!E296</f>
        <v>95</v>
      </c>
      <c r="E295" s="1501">
        <f>'RAB GIK UGM'!F296</f>
        <v>17605500</v>
      </c>
      <c r="F295" s="1500">
        <f t="shared" si="14"/>
        <v>17605500</v>
      </c>
      <c r="G295" s="1500">
        <v>11</v>
      </c>
      <c r="H295" s="1500">
        <f t="shared" si="12"/>
        <v>183977475</v>
      </c>
      <c r="I295" s="1500">
        <f t="shared" si="13"/>
        <v>1856499975</v>
      </c>
      <c r="J295" s="1499" t="s">
        <v>74</v>
      </c>
      <c r="K295" s="1499" t="b">
        <v>0</v>
      </c>
      <c r="L295" s="1522">
        <f>('RAB GIK UGM'!G296*1.11)-I295</f>
        <v>0</v>
      </c>
    </row>
    <row r="296" spans="1:12">
      <c r="A296" s="1499" t="s">
        <v>3991</v>
      </c>
      <c r="B296" s="1499" t="s">
        <v>5</v>
      </c>
      <c r="C296" s="1500">
        <v>95</v>
      </c>
      <c r="D296" s="1501">
        <f>'RAB GIK UGM'!E297</f>
        <v>95</v>
      </c>
      <c r="E296" s="1501">
        <f>'RAB GIK UGM'!F297</f>
        <v>17605500</v>
      </c>
      <c r="F296" s="1500">
        <f t="shared" si="14"/>
        <v>17605500</v>
      </c>
      <c r="G296" s="1500">
        <v>11</v>
      </c>
      <c r="H296" s="1500">
        <f t="shared" si="12"/>
        <v>183977475</v>
      </c>
      <c r="I296" s="1500">
        <f t="shared" si="13"/>
        <v>1856499975</v>
      </c>
      <c r="J296" s="1499" t="s">
        <v>74</v>
      </c>
      <c r="K296" s="1499" t="b">
        <v>0</v>
      </c>
      <c r="L296" s="1522">
        <f>('RAB GIK UGM'!G297*1.11)-I296</f>
        <v>0</v>
      </c>
    </row>
    <row r="297" spans="1:12">
      <c r="A297" s="1499" t="s">
        <v>3992</v>
      </c>
      <c r="B297" s="1499" t="s">
        <v>5</v>
      </c>
      <c r="C297" s="1500">
        <v>95</v>
      </c>
      <c r="D297" s="1501">
        <f>'RAB GIK UGM'!E298</f>
        <v>95</v>
      </c>
      <c r="E297" s="1501">
        <f>'RAB GIK UGM'!F298</f>
        <v>17605500</v>
      </c>
      <c r="F297" s="1500">
        <f t="shared" si="14"/>
        <v>17605500</v>
      </c>
      <c r="G297" s="1500">
        <v>11</v>
      </c>
      <c r="H297" s="1500">
        <f t="shared" si="12"/>
        <v>183977475</v>
      </c>
      <c r="I297" s="1500">
        <f t="shared" si="13"/>
        <v>1856499975</v>
      </c>
      <c r="J297" s="1499" t="s">
        <v>74</v>
      </c>
      <c r="K297" s="1499" t="b">
        <v>0</v>
      </c>
      <c r="L297" s="1522">
        <f>('RAB GIK UGM'!G298*1.11)-I297</f>
        <v>0</v>
      </c>
    </row>
    <row r="298" spans="1:12">
      <c r="A298" s="1499" t="s">
        <v>3993</v>
      </c>
      <c r="B298" s="1499" t="s">
        <v>5</v>
      </c>
      <c r="C298" s="1500">
        <v>50</v>
      </c>
      <c r="D298" s="1501">
        <f>'RAB GIK UGM'!E299</f>
        <v>50</v>
      </c>
      <c r="E298" s="1501">
        <f>'RAB GIK UGM'!F299</f>
        <v>168750</v>
      </c>
      <c r="F298" s="1500">
        <f t="shared" si="14"/>
        <v>168750</v>
      </c>
      <c r="G298" s="1500">
        <v>11</v>
      </c>
      <c r="H298" s="1500">
        <f t="shared" si="12"/>
        <v>928125</v>
      </c>
      <c r="I298" s="1500">
        <f t="shared" si="13"/>
        <v>9365625</v>
      </c>
      <c r="J298" s="1499" t="s">
        <v>74</v>
      </c>
      <c r="K298" s="1499" t="b">
        <v>0</v>
      </c>
      <c r="L298" s="1522">
        <f>('RAB GIK UGM'!G299*1.11)-I298</f>
        <v>0</v>
      </c>
    </row>
    <row r="299" spans="1:12">
      <c r="A299" s="1499" t="s">
        <v>3994</v>
      </c>
      <c r="B299" s="1499" t="s">
        <v>5</v>
      </c>
      <c r="C299" s="1500">
        <v>40</v>
      </c>
      <c r="D299" s="1501">
        <f>'RAB GIK UGM'!E300</f>
        <v>40</v>
      </c>
      <c r="E299" s="1501">
        <f>'RAB GIK UGM'!F300</f>
        <v>168750</v>
      </c>
      <c r="F299" s="1500">
        <f t="shared" si="14"/>
        <v>168750</v>
      </c>
      <c r="G299" s="1500">
        <v>11</v>
      </c>
      <c r="H299" s="1500">
        <f t="shared" si="12"/>
        <v>742500</v>
      </c>
      <c r="I299" s="1500">
        <f t="shared" si="13"/>
        <v>7492500</v>
      </c>
      <c r="J299" s="1499" t="s">
        <v>74</v>
      </c>
      <c r="K299" s="1499" t="b">
        <v>0</v>
      </c>
      <c r="L299" s="1522">
        <f>('RAB GIK UGM'!G300*1.11)-I299</f>
        <v>0</v>
      </c>
    </row>
    <row r="300" spans="1:12">
      <c r="A300" s="1499" t="s">
        <v>3995</v>
      </c>
      <c r="B300" s="1499" t="s">
        <v>5</v>
      </c>
      <c r="C300" s="1500">
        <v>50</v>
      </c>
      <c r="D300" s="1501">
        <f>'RAB GIK UGM'!E301</f>
        <v>50</v>
      </c>
      <c r="E300" s="1501">
        <f>'RAB GIK UGM'!F301</f>
        <v>3493750</v>
      </c>
      <c r="F300" s="1500">
        <f t="shared" si="14"/>
        <v>3493750</v>
      </c>
      <c r="G300" s="1500">
        <v>11</v>
      </c>
      <c r="H300" s="1500">
        <f t="shared" si="12"/>
        <v>19215625</v>
      </c>
      <c r="I300" s="1500">
        <f t="shared" si="13"/>
        <v>193903125</v>
      </c>
      <c r="J300" s="1499" t="s">
        <v>74</v>
      </c>
      <c r="K300" s="1499" t="b">
        <v>0</v>
      </c>
      <c r="L300" s="1522">
        <f>('RAB GIK UGM'!G301*1.11)-I300</f>
        <v>0</v>
      </c>
    </row>
    <row r="301" spans="1:12">
      <c r="A301" s="1499" t="s">
        <v>3996</v>
      </c>
      <c r="B301" s="1499" t="s">
        <v>186</v>
      </c>
      <c r="C301" s="1500">
        <v>1</v>
      </c>
      <c r="D301" s="1501">
        <f>'RAB GIK UGM'!E302</f>
        <v>1</v>
      </c>
      <c r="E301" s="1501">
        <f>'RAB GIK UGM'!F302</f>
        <v>4900000</v>
      </c>
      <c r="F301" s="1500">
        <f t="shared" si="14"/>
        <v>4900000</v>
      </c>
      <c r="G301" s="1500">
        <v>11</v>
      </c>
      <c r="H301" s="1500">
        <f t="shared" si="12"/>
        <v>539000</v>
      </c>
      <c r="I301" s="1500">
        <f t="shared" si="13"/>
        <v>5439000</v>
      </c>
      <c r="J301" s="1499" t="s">
        <v>74</v>
      </c>
      <c r="K301" s="1499" t="b">
        <v>0</v>
      </c>
      <c r="L301" s="1522">
        <f>('RAB GIK UGM'!G302*1.11)-I301</f>
        <v>0</v>
      </c>
    </row>
    <row r="302" spans="1:12">
      <c r="A302" s="1499" t="s">
        <v>3997</v>
      </c>
      <c r="B302" s="1499" t="s">
        <v>186</v>
      </c>
      <c r="C302" s="1500">
        <v>1</v>
      </c>
      <c r="D302" s="1501">
        <f>'RAB GIK UGM'!E303</f>
        <v>1</v>
      </c>
      <c r="E302" s="1501">
        <f>'RAB GIK UGM'!F303</f>
        <v>1750000</v>
      </c>
      <c r="F302" s="1500">
        <f t="shared" si="14"/>
        <v>1750000</v>
      </c>
      <c r="G302" s="1500">
        <v>11</v>
      </c>
      <c r="H302" s="1500">
        <f t="shared" si="12"/>
        <v>192500</v>
      </c>
      <c r="I302" s="1500">
        <f t="shared" si="13"/>
        <v>1942500</v>
      </c>
      <c r="J302" s="1499" t="s">
        <v>74</v>
      </c>
      <c r="K302" s="1499" t="b">
        <v>0</v>
      </c>
      <c r="L302" s="1522">
        <f>('RAB GIK UGM'!G303*1.11)-I302</f>
        <v>0</v>
      </c>
    </row>
    <row r="303" spans="1:12">
      <c r="A303" s="1499" t="s">
        <v>3998</v>
      </c>
      <c r="B303" s="1499" t="s">
        <v>3999</v>
      </c>
      <c r="C303" s="1500">
        <v>30</v>
      </c>
      <c r="D303" s="1501">
        <f>'RAB GIK UGM'!E304</f>
        <v>30</v>
      </c>
      <c r="E303" s="1501">
        <f>'RAB GIK UGM'!F304</f>
        <v>2362500</v>
      </c>
      <c r="F303" s="1500">
        <f t="shared" si="14"/>
        <v>2362500</v>
      </c>
      <c r="G303" s="1500">
        <v>11</v>
      </c>
      <c r="H303" s="1500">
        <f t="shared" si="12"/>
        <v>7796250</v>
      </c>
      <c r="I303" s="1500">
        <f t="shared" si="13"/>
        <v>78671250</v>
      </c>
      <c r="J303" s="1499" t="s">
        <v>74</v>
      </c>
      <c r="K303" s="1499" t="b">
        <v>0</v>
      </c>
      <c r="L303" s="1522">
        <f>('RAB GIK UGM'!G304*1.11)-I303</f>
        <v>0</v>
      </c>
    </row>
    <row r="304" spans="1:12">
      <c r="A304" s="1499" t="s">
        <v>4000</v>
      </c>
      <c r="B304" s="1499" t="s">
        <v>4</v>
      </c>
      <c r="C304" s="1500">
        <v>1</v>
      </c>
      <c r="D304" s="1501">
        <f>'RAB GIK UGM'!E305</f>
        <v>1</v>
      </c>
      <c r="E304" s="1501">
        <f>'RAB GIK UGM'!F305</f>
        <v>4200000</v>
      </c>
      <c r="F304" s="1500">
        <f t="shared" si="14"/>
        <v>4200000</v>
      </c>
      <c r="G304" s="1500">
        <v>11</v>
      </c>
      <c r="H304" s="1500">
        <f t="shared" si="12"/>
        <v>462000</v>
      </c>
      <c r="I304" s="1500">
        <f t="shared" si="13"/>
        <v>4662000</v>
      </c>
      <c r="J304" s="1499" t="s">
        <v>74</v>
      </c>
      <c r="K304" s="1499" t="b">
        <v>0</v>
      </c>
      <c r="L304" s="1522">
        <f>('RAB GIK UGM'!G305*1.11)-I304</f>
        <v>0</v>
      </c>
    </row>
    <row r="305" spans="1:12">
      <c r="A305" s="1499" t="s">
        <v>4001</v>
      </c>
      <c r="B305" s="1499" t="s">
        <v>3999</v>
      </c>
      <c r="C305" s="1500">
        <v>39</v>
      </c>
      <c r="D305" s="1501">
        <f>'RAB GIK UGM'!E306</f>
        <v>39</v>
      </c>
      <c r="E305" s="1501">
        <f>'RAB GIK UGM'!F306</f>
        <v>182250</v>
      </c>
      <c r="F305" s="1500">
        <f t="shared" si="14"/>
        <v>182250</v>
      </c>
      <c r="G305" s="1500">
        <v>11</v>
      </c>
      <c r="H305" s="1500">
        <f t="shared" si="12"/>
        <v>781852.5</v>
      </c>
      <c r="I305" s="1500">
        <f t="shared" si="13"/>
        <v>7889602.5</v>
      </c>
      <c r="J305" s="1499" t="s">
        <v>74</v>
      </c>
      <c r="K305" s="1499" t="b">
        <v>0</v>
      </c>
      <c r="L305" s="1522">
        <f>('RAB GIK UGM'!G306*1.11)-I305</f>
        <v>0</v>
      </c>
    </row>
    <row r="306" spans="1:12">
      <c r="A306" s="1499" t="s">
        <v>3699</v>
      </c>
      <c r="B306" s="1499" t="s">
        <v>186</v>
      </c>
      <c r="C306" s="1500">
        <v>2</v>
      </c>
      <c r="D306" s="1501">
        <f>'RAB GIK UGM'!E307</f>
        <v>2</v>
      </c>
      <c r="E306" s="1501">
        <f>'RAB GIK UGM'!F307</f>
        <v>4900000</v>
      </c>
      <c r="F306" s="1500">
        <f t="shared" si="14"/>
        <v>4900000</v>
      </c>
      <c r="G306" s="1500">
        <v>11</v>
      </c>
      <c r="H306" s="1500">
        <f t="shared" si="12"/>
        <v>1078000</v>
      </c>
      <c r="I306" s="1500">
        <f t="shared" si="13"/>
        <v>10878000</v>
      </c>
      <c r="J306" s="1499" t="s">
        <v>74</v>
      </c>
      <c r="K306" s="1499" t="b">
        <v>0</v>
      </c>
      <c r="L306" s="1522">
        <f>('RAB GIK UGM'!G307*1.11)-I306</f>
        <v>0</v>
      </c>
    </row>
    <row r="307" spans="1:12">
      <c r="A307" s="1499" t="s">
        <v>4002</v>
      </c>
      <c r="B307" s="1499" t="s">
        <v>186</v>
      </c>
      <c r="C307" s="1500">
        <v>2</v>
      </c>
      <c r="D307" s="1501">
        <f>'RAB GIK UGM'!E308</f>
        <v>2</v>
      </c>
      <c r="E307" s="1501">
        <f>'RAB GIK UGM'!F308</f>
        <v>1750000</v>
      </c>
      <c r="F307" s="1500">
        <f t="shared" si="14"/>
        <v>1750000</v>
      </c>
      <c r="G307" s="1500">
        <v>11</v>
      </c>
      <c r="H307" s="1500">
        <f t="shared" si="12"/>
        <v>385000</v>
      </c>
      <c r="I307" s="1500">
        <f t="shared" si="13"/>
        <v>3885000</v>
      </c>
      <c r="J307" s="1499" t="s">
        <v>74</v>
      </c>
      <c r="K307" s="1499" t="b">
        <v>0</v>
      </c>
      <c r="L307" s="1522">
        <f>('RAB GIK UGM'!G308*1.11)-I307</f>
        <v>0</v>
      </c>
    </row>
    <row r="308" spans="1:12">
      <c r="A308" s="1499" t="s">
        <v>4003</v>
      </c>
      <c r="B308" s="1499" t="s">
        <v>190</v>
      </c>
      <c r="C308" s="1500">
        <v>108</v>
      </c>
      <c r="D308" s="1501">
        <f>'RAB GIK UGM'!E309</f>
        <v>108</v>
      </c>
      <c r="E308" s="1501">
        <f>'RAB GIK UGM'!F309</f>
        <v>925000</v>
      </c>
      <c r="F308" s="1500">
        <f t="shared" si="14"/>
        <v>925000</v>
      </c>
      <c r="G308" s="1500">
        <v>11</v>
      </c>
      <c r="H308" s="1500">
        <f t="shared" si="12"/>
        <v>10989000</v>
      </c>
      <c r="I308" s="1500">
        <f t="shared" si="13"/>
        <v>110889000</v>
      </c>
      <c r="J308" s="1499" t="s">
        <v>74</v>
      </c>
      <c r="K308" s="1499" t="b">
        <v>0</v>
      </c>
      <c r="L308" s="1522">
        <f>('RAB GIK UGM'!G309*1.11)-I308</f>
        <v>0</v>
      </c>
    </row>
    <row r="309" spans="1:12">
      <c r="A309" s="1499" t="s">
        <v>4004</v>
      </c>
      <c r="B309" s="1499" t="s">
        <v>74</v>
      </c>
      <c r="C309" s="1500">
        <v>0</v>
      </c>
      <c r="D309" s="1501">
        <f>'RAB GIK UGM'!E310</f>
        <v>0</v>
      </c>
      <c r="E309" s="1501">
        <f>'RAB GIK UGM'!F310</f>
        <v>0</v>
      </c>
      <c r="F309" s="1500">
        <f t="shared" si="14"/>
        <v>0</v>
      </c>
      <c r="G309" s="1500">
        <v>0</v>
      </c>
      <c r="H309" s="1500">
        <f t="shared" si="12"/>
        <v>0</v>
      </c>
      <c r="I309" s="1500">
        <f t="shared" si="13"/>
        <v>0</v>
      </c>
      <c r="J309" s="1499" t="s">
        <v>74</v>
      </c>
      <c r="K309" s="1499" t="b">
        <v>0</v>
      </c>
      <c r="L309" s="1522">
        <f>('RAB GIK UGM'!G310*1.11)-I309</f>
        <v>0</v>
      </c>
    </row>
    <row r="310" spans="1:12">
      <c r="A310" s="1499" t="s">
        <v>4005</v>
      </c>
      <c r="B310" s="1499" t="s">
        <v>682</v>
      </c>
      <c r="C310" s="1500">
        <v>1</v>
      </c>
      <c r="D310" s="1501">
        <f>'RAB GIK UGM'!E311</f>
        <v>1</v>
      </c>
      <c r="E310" s="1501">
        <f>'RAB GIK UGM'!F311</f>
        <v>44000000</v>
      </c>
      <c r="F310" s="1500">
        <f t="shared" si="14"/>
        <v>44000000</v>
      </c>
      <c r="G310" s="1500">
        <v>11</v>
      </c>
      <c r="H310" s="1500">
        <f t="shared" si="12"/>
        <v>4840000</v>
      </c>
      <c r="I310" s="1500">
        <f t="shared" si="13"/>
        <v>48840000</v>
      </c>
      <c r="J310" s="1499" t="s">
        <v>74</v>
      </c>
      <c r="K310" s="1499" t="b">
        <v>0</v>
      </c>
      <c r="L310" s="1522">
        <f>('RAB GIK UGM'!G311*1.11)-I310</f>
        <v>0</v>
      </c>
    </row>
    <row r="311" spans="1:12">
      <c r="A311" s="1499" t="s">
        <v>4006</v>
      </c>
      <c r="B311" s="1499" t="s">
        <v>74</v>
      </c>
      <c r="C311" s="1500">
        <v>0</v>
      </c>
      <c r="D311" s="1501">
        <f>'RAB GIK UGM'!E312</f>
        <v>0</v>
      </c>
      <c r="E311" s="1501">
        <f>'RAB GIK UGM'!F312</f>
        <v>0</v>
      </c>
      <c r="F311" s="1500">
        <f t="shared" si="14"/>
        <v>0</v>
      </c>
      <c r="G311" s="1500">
        <v>0</v>
      </c>
      <c r="H311" s="1500">
        <f t="shared" si="12"/>
        <v>0</v>
      </c>
      <c r="I311" s="1500">
        <f t="shared" si="13"/>
        <v>0</v>
      </c>
      <c r="J311" s="1499" t="s">
        <v>74</v>
      </c>
      <c r="K311" s="1499" t="b">
        <v>0</v>
      </c>
      <c r="L311" s="1522">
        <f>('RAB GIK UGM'!G312*1.11)-I311</f>
        <v>0</v>
      </c>
    </row>
    <row r="312" spans="1:12">
      <c r="A312" s="1499" t="s">
        <v>4007</v>
      </c>
      <c r="B312" s="1499" t="s">
        <v>682</v>
      </c>
      <c r="C312" s="1500">
        <v>1</v>
      </c>
      <c r="D312" s="1501">
        <f>'RAB GIK UGM'!E313</f>
        <v>1</v>
      </c>
      <c r="E312" s="1501">
        <f>'RAB GIK UGM'!F313</f>
        <v>327600000</v>
      </c>
      <c r="F312" s="1500">
        <f t="shared" si="14"/>
        <v>327600000</v>
      </c>
      <c r="G312" s="1500">
        <v>11</v>
      </c>
      <c r="H312" s="1500">
        <f t="shared" si="12"/>
        <v>36036000</v>
      </c>
      <c r="I312" s="1500">
        <f t="shared" si="13"/>
        <v>363636000</v>
      </c>
      <c r="J312" s="1499" t="s">
        <v>74</v>
      </c>
      <c r="K312" s="1499" t="b">
        <v>0</v>
      </c>
      <c r="L312" s="1522">
        <f>('RAB GIK UGM'!G313*1.11)-I312</f>
        <v>0</v>
      </c>
    </row>
    <row r="313" spans="1:12">
      <c r="A313" s="1499" t="s">
        <v>4008</v>
      </c>
      <c r="B313" s="1499" t="s">
        <v>682</v>
      </c>
      <c r="C313" s="1500">
        <v>1</v>
      </c>
      <c r="D313" s="1501">
        <f>'RAB GIK UGM'!E314</f>
        <v>1</v>
      </c>
      <c r="E313" s="1501">
        <f>'RAB GIK UGM'!F314</f>
        <v>16380000</v>
      </c>
      <c r="F313" s="1500">
        <f t="shared" si="14"/>
        <v>16380000</v>
      </c>
      <c r="G313" s="1500">
        <v>11</v>
      </c>
      <c r="H313" s="1500">
        <f t="shared" si="12"/>
        <v>1801800</v>
      </c>
      <c r="I313" s="1500">
        <f t="shared" si="13"/>
        <v>18181800</v>
      </c>
      <c r="J313" s="1499" t="s">
        <v>74</v>
      </c>
      <c r="K313" s="1499" t="b">
        <v>0</v>
      </c>
      <c r="L313" s="1522">
        <f>('RAB GIK UGM'!G314*1.11)-I313</f>
        <v>0</v>
      </c>
    </row>
    <row r="314" spans="1:12">
      <c r="A314" s="1499" t="s">
        <v>4009</v>
      </c>
      <c r="B314" s="1499" t="s">
        <v>74</v>
      </c>
      <c r="C314" s="1500">
        <v>0</v>
      </c>
      <c r="D314" s="1501">
        <f>'RAB GIK UGM'!E315</f>
        <v>0</v>
      </c>
      <c r="E314" s="1501">
        <f>'RAB GIK UGM'!F315</f>
        <v>0</v>
      </c>
      <c r="F314" s="1500">
        <f t="shared" si="14"/>
        <v>0</v>
      </c>
      <c r="G314" s="1500">
        <v>0</v>
      </c>
      <c r="H314" s="1500">
        <f t="shared" si="12"/>
        <v>0</v>
      </c>
      <c r="I314" s="1500">
        <f t="shared" si="13"/>
        <v>0</v>
      </c>
      <c r="J314" s="1499" t="s">
        <v>74</v>
      </c>
      <c r="K314" s="1499" t="b">
        <v>0</v>
      </c>
      <c r="L314" s="1522">
        <f>('RAB GIK UGM'!G315*1.11)-I314</f>
        <v>0</v>
      </c>
    </row>
    <row r="315" spans="1:12">
      <c r="A315" s="1499" t="s">
        <v>4010</v>
      </c>
      <c r="B315" s="1499" t="s">
        <v>682</v>
      </c>
      <c r="C315" s="1500">
        <v>1</v>
      </c>
      <c r="D315" s="1501">
        <f>'RAB GIK UGM'!E316</f>
        <v>1</v>
      </c>
      <c r="E315" s="1501">
        <f>'RAB GIK UGM'!F316</f>
        <v>327600000</v>
      </c>
      <c r="F315" s="1500">
        <f t="shared" si="14"/>
        <v>327600000</v>
      </c>
      <c r="G315" s="1500">
        <v>11</v>
      </c>
      <c r="H315" s="1500">
        <f t="shared" si="12"/>
        <v>36036000</v>
      </c>
      <c r="I315" s="1500">
        <f t="shared" si="13"/>
        <v>363636000</v>
      </c>
      <c r="J315" s="1499" t="s">
        <v>74</v>
      </c>
      <c r="K315" s="1499" t="b">
        <v>0</v>
      </c>
      <c r="L315" s="1522">
        <f>('RAB GIK UGM'!G316*1.11)-I315</f>
        <v>0</v>
      </c>
    </row>
    <row r="316" spans="1:12">
      <c r="A316" s="1499" t="s">
        <v>4008</v>
      </c>
      <c r="B316" s="1499" t="s">
        <v>682</v>
      </c>
      <c r="C316" s="1500">
        <v>1</v>
      </c>
      <c r="D316" s="1501">
        <f>'RAB GIK UGM'!E317</f>
        <v>1</v>
      </c>
      <c r="E316" s="1501">
        <f>'RAB GIK UGM'!F317</f>
        <v>16380000</v>
      </c>
      <c r="F316" s="1500">
        <f t="shared" si="14"/>
        <v>16380000</v>
      </c>
      <c r="G316" s="1500">
        <v>11</v>
      </c>
      <c r="H316" s="1500">
        <f t="shared" si="12"/>
        <v>1801800</v>
      </c>
      <c r="I316" s="1500">
        <f t="shared" si="13"/>
        <v>18181800</v>
      </c>
      <c r="J316" s="1499" t="s">
        <v>74</v>
      </c>
      <c r="K316" s="1499" t="b">
        <v>0</v>
      </c>
      <c r="L316" s="1522">
        <f>('RAB GIK UGM'!G317*1.11)-I316</f>
        <v>0</v>
      </c>
    </row>
    <row r="317" spans="1:12">
      <c r="A317" s="1499" t="s">
        <v>4011</v>
      </c>
      <c r="B317" s="1499" t="s">
        <v>74</v>
      </c>
      <c r="C317" s="1500">
        <v>0</v>
      </c>
      <c r="D317" s="1501">
        <f>'RAB GIK UGM'!E318</f>
        <v>0</v>
      </c>
      <c r="E317" s="1501">
        <f>'RAB GIK UGM'!F318</f>
        <v>0</v>
      </c>
      <c r="F317" s="1500">
        <f t="shared" si="14"/>
        <v>0</v>
      </c>
      <c r="G317" s="1500">
        <v>0</v>
      </c>
      <c r="H317" s="1500">
        <f t="shared" si="12"/>
        <v>0</v>
      </c>
      <c r="I317" s="1500">
        <f t="shared" si="13"/>
        <v>0</v>
      </c>
      <c r="J317" s="1499" t="s">
        <v>74</v>
      </c>
      <c r="K317" s="1499" t="b">
        <v>0</v>
      </c>
      <c r="L317" s="1522">
        <f>('RAB GIK UGM'!G318*1.11)-I317</f>
        <v>0</v>
      </c>
    </row>
    <row r="318" spans="1:12">
      <c r="A318" s="1499" t="s">
        <v>3538</v>
      </c>
      <c r="B318" s="1499" t="s">
        <v>186</v>
      </c>
      <c r="C318" s="1500">
        <v>1</v>
      </c>
      <c r="D318" s="1501">
        <f>'RAB GIK UGM'!E319</f>
        <v>1</v>
      </c>
      <c r="E318" s="1501">
        <f>'RAB GIK UGM'!F319</f>
        <v>233956800.00000003</v>
      </c>
      <c r="F318" s="1500">
        <f t="shared" si="14"/>
        <v>233956800</v>
      </c>
      <c r="G318" s="1500">
        <v>11</v>
      </c>
      <c r="H318" s="1500">
        <f t="shared" si="12"/>
        <v>25735248</v>
      </c>
      <c r="I318" s="1500">
        <f t="shared" si="13"/>
        <v>259692048</v>
      </c>
      <c r="J318" s="1499" t="s">
        <v>74</v>
      </c>
      <c r="K318" s="1499" t="b">
        <v>0</v>
      </c>
      <c r="L318" s="1522">
        <f>('RAB GIK UGM'!G319*1.11)-I318</f>
        <v>0</v>
      </c>
    </row>
    <row r="319" spans="1:12">
      <c r="A319" s="1499" t="s">
        <v>4012</v>
      </c>
      <c r="B319" s="1499" t="s">
        <v>74</v>
      </c>
      <c r="C319" s="1500">
        <v>0</v>
      </c>
      <c r="D319" s="1501">
        <f>'RAB GIK UGM'!E320</f>
        <v>0</v>
      </c>
      <c r="E319" s="1501">
        <f>'RAB GIK UGM'!F320</f>
        <v>0</v>
      </c>
      <c r="F319" s="1500">
        <f t="shared" si="14"/>
        <v>0</v>
      </c>
      <c r="G319" s="1500">
        <v>0</v>
      </c>
      <c r="H319" s="1500">
        <f t="shared" si="12"/>
        <v>0</v>
      </c>
      <c r="I319" s="1500">
        <f t="shared" si="13"/>
        <v>0</v>
      </c>
      <c r="J319" s="1499" t="s">
        <v>74</v>
      </c>
      <c r="K319" s="1499" t="b">
        <v>0</v>
      </c>
      <c r="L319" s="1522">
        <f>('RAB GIK UGM'!G320*1.11)-I319</f>
        <v>0</v>
      </c>
    </row>
    <row r="320" spans="1:12">
      <c r="A320" s="1499" t="s">
        <v>4010</v>
      </c>
      <c r="B320" s="1499" t="s">
        <v>682</v>
      </c>
      <c r="C320" s="1500">
        <v>2</v>
      </c>
      <c r="D320" s="1501">
        <f>'RAB GIK UGM'!E321</f>
        <v>2</v>
      </c>
      <c r="E320" s="1501">
        <f>'RAB GIK UGM'!F321</f>
        <v>88000000</v>
      </c>
      <c r="F320" s="1500">
        <f t="shared" si="14"/>
        <v>88000000</v>
      </c>
      <c r="G320" s="1500">
        <v>11</v>
      </c>
      <c r="H320" s="1500">
        <f t="shared" si="12"/>
        <v>19360000</v>
      </c>
      <c r="I320" s="1500">
        <f t="shared" si="13"/>
        <v>195360000</v>
      </c>
      <c r="J320" s="1499" t="s">
        <v>74</v>
      </c>
      <c r="K320" s="1499" t="b">
        <v>0</v>
      </c>
      <c r="L320" s="1522">
        <f>('RAB GIK UGM'!G321*1.11)-I320</f>
        <v>0</v>
      </c>
    </row>
    <row r="321" spans="1:12">
      <c r="A321" s="1499" t="s">
        <v>3960</v>
      </c>
      <c r="B321" s="1499" t="s">
        <v>186</v>
      </c>
      <c r="C321" s="1500">
        <v>2</v>
      </c>
      <c r="D321" s="1501">
        <f>'RAB GIK UGM'!E322</f>
        <v>2</v>
      </c>
      <c r="E321" s="1501">
        <f>'RAB GIK UGM'!F322</f>
        <v>4125000</v>
      </c>
      <c r="F321" s="1500">
        <f t="shared" si="14"/>
        <v>4125000</v>
      </c>
      <c r="G321" s="1500">
        <v>11</v>
      </c>
      <c r="H321" s="1500">
        <f t="shared" si="12"/>
        <v>907500</v>
      </c>
      <c r="I321" s="1500">
        <f t="shared" si="13"/>
        <v>9157500</v>
      </c>
      <c r="J321" s="1499" t="s">
        <v>74</v>
      </c>
      <c r="K321" s="1499" t="b">
        <v>0</v>
      </c>
      <c r="L321" s="1522">
        <f>('RAB GIK UGM'!G322*1.11)-I321</f>
        <v>0</v>
      </c>
    </row>
    <row r="322" spans="1:12">
      <c r="A322" s="1499" t="s">
        <v>4013</v>
      </c>
      <c r="B322" s="1499" t="s">
        <v>682</v>
      </c>
      <c r="C322" s="1500">
        <v>2</v>
      </c>
      <c r="D322" s="1501">
        <f>'RAB GIK UGM'!E323</f>
        <v>2</v>
      </c>
      <c r="E322" s="1501">
        <f>'RAB GIK UGM'!F323</f>
        <v>7485225.0000000009</v>
      </c>
      <c r="F322" s="1500">
        <f t="shared" si="14"/>
        <v>7485225</v>
      </c>
      <c r="G322" s="1500">
        <v>11</v>
      </c>
      <c r="H322" s="1500">
        <f t="shared" si="12"/>
        <v>1646749.5</v>
      </c>
      <c r="I322" s="1500">
        <f t="shared" si="13"/>
        <v>16617199.5</v>
      </c>
      <c r="J322" s="1499" t="s">
        <v>74</v>
      </c>
      <c r="K322" s="1499" t="b">
        <v>0</v>
      </c>
      <c r="L322" s="1522">
        <f>('RAB GIK UGM'!G323*1.11)-I322</f>
        <v>0</v>
      </c>
    </row>
    <row r="323" spans="1:12">
      <c r="A323" s="1499" t="s">
        <v>4014</v>
      </c>
      <c r="B323" s="1499" t="s">
        <v>186</v>
      </c>
      <c r="C323" s="1500">
        <v>1</v>
      </c>
      <c r="D323" s="1501">
        <f>'RAB GIK UGM'!E324</f>
        <v>1</v>
      </c>
      <c r="E323" s="1501">
        <f>'RAB GIK UGM'!F324</f>
        <v>5976613.5</v>
      </c>
      <c r="F323" s="1500">
        <f t="shared" si="14"/>
        <v>5976613.5</v>
      </c>
      <c r="G323" s="1500">
        <v>11</v>
      </c>
      <c r="H323" s="1500">
        <f t="shared" si="12"/>
        <v>657427.48499999999</v>
      </c>
      <c r="I323" s="1500">
        <f t="shared" si="13"/>
        <v>6634040.9850000003</v>
      </c>
      <c r="J323" s="1499" t="s">
        <v>74</v>
      </c>
      <c r="K323" s="1499" t="b">
        <v>0</v>
      </c>
      <c r="L323" s="1522">
        <f>('RAB GIK UGM'!G324*1.11)-I323</f>
        <v>0</v>
      </c>
    </row>
    <row r="324" spans="1:12">
      <c r="A324" s="1499" t="s">
        <v>4015</v>
      </c>
      <c r="B324" s="1499" t="s">
        <v>682</v>
      </c>
      <c r="C324" s="1500">
        <v>6</v>
      </c>
      <c r="D324" s="1501">
        <f>'RAB GIK UGM'!E325</f>
        <v>6</v>
      </c>
      <c r="E324" s="1501">
        <f>'RAB GIK UGM'!F325</f>
        <v>87500</v>
      </c>
      <c r="F324" s="1500">
        <f t="shared" si="14"/>
        <v>87500</v>
      </c>
      <c r="G324" s="1500">
        <v>11</v>
      </c>
      <c r="H324" s="1500">
        <f t="shared" si="12"/>
        <v>57750</v>
      </c>
      <c r="I324" s="1500">
        <f t="shared" si="13"/>
        <v>582750</v>
      </c>
      <c r="J324" s="1499" t="s">
        <v>74</v>
      </c>
      <c r="K324" s="1499" t="b">
        <v>0</v>
      </c>
      <c r="L324" s="1522">
        <f>('RAB GIK UGM'!G325*1.11)-I324</f>
        <v>0</v>
      </c>
    </row>
    <row r="325" spans="1:12">
      <c r="A325" s="1499" t="s">
        <v>4016</v>
      </c>
      <c r="B325" s="1499" t="s">
        <v>682</v>
      </c>
      <c r="C325" s="1500">
        <v>6</v>
      </c>
      <c r="D325" s="1501">
        <f>'RAB GIK UGM'!E326</f>
        <v>6</v>
      </c>
      <c r="E325" s="1501">
        <f>'RAB GIK UGM'!F326</f>
        <v>185680.00000000003</v>
      </c>
      <c r="F325" s="1500">
        <f t="shared" si="14"/>
        <v>185680</v>
      </c>
      <c r="G325" s="1500">
        <v>11</v>
      </c>
      <c r="H325" s="1500">
        <f t="shared" si="12"/>
        <v>122548.8</v>
      </c>
      <c r="I325" s="1500">
        <f t="shared" si="13"/>
        <v>1236628.8</v>
      </c>
      <c r="J325" s="1499" t="s">
        <v>74</v>
      </c>
      <c r="K325" s="1499" t="b">
        <v>0</v>
      </c>
      <c r="L325" s="1522">
        <f>('RAB GIK UGM'!G326*1.11)-I325</f>
        <v>0</v>
      </c>
    </row>
    <row r="326" spans="1:12">
      <c r="A326" s="1499" t="s">
        <v>4017</v>
      </c>
      <c r="B326" s="1499" t="s">
        <v>682</v>
      </c>
      <c r="C326" s="1500">
        <v>1</v>
      </c>
      <c r="D326" s="1501">
        <f>'RAB GIK UGM'!E327</f>
        <v>1</v>
      </c>
      <c r="E326" s="1501">
        <f>'RAB GIK UGM'!F327</f>
        <v>416039.25000000006</v>
      </c>
      <c r="F326" s="1500">
        <f t="shared" si="14"/>
        <v>416039.25</v>
      </c>
      <c r="G326" s="1500">
        <v>11</v>
      </c>
      <c r="H326" s="1500">
        <f t="shared" si="12"/>
        <v>45764.317499999997</v>
      </c>
      <c r="I326" s="1500">
        <f t="shared" si="13"/>
        <v>461803.5675</v>
      </c>
      <c r="J326" s="1499" t="s">
        <v>74</v>
      </c>
      <c r="K326" s="1499" t="b">
        <v>0</v>
      </c>
      <c r="L326" s="1522">
        <f>('RAB GIK UGM'!G327*1.11)-I326</f>
        <v>0</v>
      </c>
    </row>
    <row r="327" spans="1:12">
      <c r="A327" s="1499" t="s">
        <v>4018</v>
      </c>
      <c r="B327" s="1499" t="s">
        <v>682</v>
      </c>
      <c r="C327" s="1500">
        <v>1</v>
      </c>
      <c r="D327" s="1501">
        <f>'RAB GIK UGM'!E328</f>
        <v>1</v>
      </c>
      <c r="E327" s="1501">
        <f>'RAB GIK UGM'!F328</f>
        <v>647559</v>
      </c>
      <c r="F327" s="1500">
        <f t="shared" si="14"/>
        <v>647559</v>
      </c>
      <c r="G327" s="1500">
        <v>11</v>
      </c>
      <c r="H327" s="1500">
        <f t="shared" si="12"/>
        <v>71231.490000000005</v>
      </c>
      <c r="I327" s="1500">
        <f t="shared" si="13"/>
        <v>718790.49</v>
      </c>
      <c r="J327" s="1499" t="s">
        <v>74</v>
      </c>
      <c r="K327" s="1499" t="b">
        <v>0</v>
      </c>
      <c r="L327" s="1522">
        <f>('RAB GIK UGM'!G328*1.11)-I327</f>
        <v>0</v>
      </c>
    </row>
    <row r="328" spans="1:12">
      <c r="A328" s="1499" t="s">
        <v>4019</v>
      </c>
      <c r="B328" s="1499" t="s">
        <v>186</v>
      </c>
      <c r="C328" s="1500">
        <v>1</v>
      </c>
      <c r="D328" s="1501">
        <f>'RAB GIK UGM'!E329</f>
        <v>1</v>
      </c>
      <c r="E328" s="1501">
        <f>'RAB GIK UGM'!F329</f>
        <v>10394987.0875</v>
      </c>
      <c r="F328" s="1500">
        <f t="shared" si="14"/>
        <v>10394987.09</v>
      </c>
      <c r="G328" s="1500">
        <v>11</v>
      </c>
      <c r="H328" s="1500">
        <f t="shared" ref="H328:H391" si="15">(C328*F328)*G328/100</f>
        <v>1143448.5799</v>
      </c>
      <c r="I328" s="1500">
        <f t="shared" ref="I328:I391" si="16">(C328*F328)+H328</f>
        <v>11538435.6699</v>
      </c>
      <c r="J328" s="1499" t="s">
        <v>74</v>
      </c>
      <c r="K328" s="1499" t="b">
        <v>0</v>
      </c>
      <c r="L328" s="1522">
        <f>('RAB GIK UGM'!G329*1.11)-I328</f>
        <v>-2.7749985456466675E-3</v>
      </c>
    </row>
    <row r="329" spans="1:12">
      <c r="A329" s="1499" t="s">
        <v>4020</v>
      </c>
      <c r="B329" s="1499" t="s">
        <v>74</v>
      </c>
      <c r="C329" s="1500">
        <v>0</v>
      </c>
      <c r="D329" s="1501">
        <f>'RAB GIK UGM'!E330</f>
        <v>0</v>
      </c>
      <c r="E329" s="1501">
        <f>'RAB GIK UGM'!F330</f>
        <v>0</v>
      </c>
      <c r="F329" s="1500">
        <f t="shared" si="14"/>
        <v>0</v>
      </c>
      <c r="G329" s="1500">
        <v>0</v>
      </c>
      <c r="H329" s="1500">
        <f t="shared" si="15"/>
        <v>0</v>
      </c>
      <c r="I329" s="1500">
        <f t="shared" si="16"/>
        <v>0</v>
      </c>
      <c r="J329" s="1499" t="s">
        <v>74</v>
      </c>
      <c r="K329" s="1499" t="b">
        <v>0</v>
      </c>
      <c r="L329" s="1522">
        <f>('RAB GIK UGM'!G330*1.11)-I329</f>
        <v>0</v>
      </c>
    </row>
    <row r="330" spans="1:12">
      <c r="A330" s="1499" t="s">
        <v>4021</v>
      </c>
      <c r="B330" s="1499" t="s">
        <v>74</v>
      </c>
      <c r="C330" s="1500">
        <v>0</v>
      </c>
      <c r="D330" s="1501">
        <f>'RAB GIK UGM'!E331</f>
        <v>0</v>
      </c>
      <c r="E330" s="1501">
        <f>'RAB GIK UGM'!F331</f>
        <v>0</v>
      </c>
      <c r="F330" s="1500">
        <f t="shared" si="14"/>
        <v>0</v>
      </c>
      <c r="G330" s="1500">
        <v>0</v>
      </c>
      <c r="H330" s="1500">
        <f t="shared" si="15"/>
        <v>0</v>
      </c>
      <c r="I330" s="1500">
        <f t="shared" si="16"/>
        <v>0</v>
      </c>
      <c r="J330" s="1499" t="s">
        <v>74</v>
      </c>
      <c r="K330" s="1499" t="b">
        <v>0</v>
      </c>
      <c r="L330" s="1522">
        <f>('RAB GIK UGM'!G331*1.11)-I330</f>
        <v>0</v>
      </c>
    </row>
    <row r="331" spans="1:12">
      <c r="A331" s="1499" t="s">
        <v>4022</v>
      </c>
      <c r="B331" s="1499" t="s">
        <v>5</v>
      </c>
      <c r="C331" s="1500">
        <v>6.3</v>
      </c>
      <c r="D331" s="1501">
        <f>'RAB GIK UGM'!E332</f>
        <v>6.3</v>
      </c>
      <c r="E331" s="1501">
        <f>'RAB GIK UGM'!F332</f>
        <v>17407500</v>
      </c>
      <c r="F331" s="1500">
        <f t="shared" ref="F331:F394" si="17">ROUND(E331,2)</f>
        <v>17407500</v>
      </c>
      <c r="G331" s="1500">
        <v>11</v>
      </c>
      <c r="H331" s="1500">
        <f t="shared" si="15"/>
        <v>12063397.5</v>
      </c>
      <c r="I331" s="1500">
        <f t="shared" si="16"/>
        <v>121730647.5</v>
      </c>
      <c r="J331" s="1499" t="s">
        <v>74</v>
      </c>
      <c r="K331" s="1499" t="b">
        <v>0</v>
      </c>
      <c r="L331" s="1522">
        <f>('RAB GIK UGM'!G332*1.11)-I331</f>
        <v>0</v>
      </c>
    </row>
    <row r="332" spans="1:12">
      <c r="A332" s="1499" t="s">
        <v>4023</v>
      </c>
      <c r="B332" s="1499" t="s">
        <v>4024</v>
      </c>
      <c r="C332" s="1500">
        <v>2</v>
      </c>
      <c r="D332" s="1501">
        <f>'RAB GIK UGM'!E333</f>
        <v>2</v>
      </c>
      <c r="E332" s="1501">
        <f>'RAB GIK UGM'!F333</f>
        <v>10444500</v>
      </c>
      <c r="F332" s="1500">
        <f t="shared" si="17"/>
        <v>10444500</v>
      </c>
      <c r="G332" s="1500">
        <v>11</v>
      </c>
      <c r="H332" s="1500">
        <f t="shared" si="15"/>
        <v>2297790</v>
      </c>
      <c r="I332" s="1500">
        <f t="shared" si="16"/>
        <v>23186790</v>
      </c>
      <c r="J332" s="1499" t="s">
        <v>74</v>
      </c>
      <c r="K332" s="1499" t="b">
        <v>0</v>
      </c>
      <c r="L332" s="1522">
        <f>('RAB GIK UGM'!G333*1.11)-I332</f>
        <v>0</v>
      </c>
    </row>
    <row r="333" spans="1:12">
      <c r="A333" s="1499" t="s">
        <v>2038</v>
      </c>
      <c r="B333" s="1499" t="s">
        <v>4024</v>
      </c>
      <c r="C333" s="1500">
        <v>4</v>
      </c>
      <c r="D333" s="1501">
        <f>'RAB GIK UGM'!E334</f>
        <v>4</v>
      </c>
      <c r="E333" s="1501">
        <f>'RAB GIK UGM'!F334</f>
        <v>7543250.0000000009</v>
      </c>
      <c r="F333" s="1500">
        <f t="shared" si="17"/>
        <v>7543250</v>
      </c>
      <c r="G333" s="1500">
        <v>11</v>
      </c>
      <c r="H333" s="1500">
        <f t="shared" si="15"/>
        <v>3319030</v>
      </c>
      <c r="I333" s="1500">
        <f t="shared" si="16"/>
        <v>33492030</v>
      </c>
      <c r="J333" s="1499" t="s">
        <v>74</v>
      </c>
      <c r="K333" s="1499" t="b">
        <v>0</v>
      </c>
      <c r="L333" s="1522">
        <f>('RAB GIK UGM'!G334*1.11)-I333</f>
        <v>0</v>
      </c>
    </row>
    <row r="334" spans="1:12">
      <c r="A334" s="1499" t="s">
        <v>4025</v>
      </c>
      <c r="B334" s="1499" t="s">
        <v>4024</v>
      </c>
      <c r="C334" s="1500">
        <v>1</v>
      </c>
      <c r="D334" s="1501">
        <f>'RAB GIK UGM'!E335</f>
        <v>1</v>
      </c>
      <c r="E334" s="1501">
        <f>'RAB GIK UGM'!F335</f>
        <v>4061750.0000000005</v>
      </c>
      <c r="F334" s="1500">
        <f t="shared" si="17"/>
        <v>4061750</v>
      </c>
      <c r="G334" s="1500">
        <v>11</v>
      </c>
      <c r="H334" s="1500">
        <f t="shared" si="15"/>
        <v>446792.5</v>
      </c>
      <c r="I334" s="1500">
        <f t="shared" si="16"/>
        <v>4508542.5</v>
      </c>
      <c r="J334" s="1499" t="s">
        <v>74</v>
      </c>
      <c r="K334" s="1499" t="b">
        <v>0</v>
      </c>
      <c r="L334" s="1522">
        <f>('RAB GIK UGM'!G335*1.11)-I334</f>
        <v>0</v>
      </c>
    </row>
    <row r="335" spans="1:12">
      <c r="A335" s="1499" t="s">
        <v>4026</v>
      </c>
      <c r="B335" s="1499" t="s">
        <v>4024</v>
      </c>
      <c r="C335" s="1500">
        <v>1</v>
      </c>
      <c r="D335" s="1501">
        <f>'RAB GIK UGM'!E336</f>
        <v>1</v>
      </c>
      <c r="E335" s="1501">
        <f>'RAB GIK UGM'!F336</f>
        <v>8703750</v>
      </c>
      <c r="F335" s="1500">
        <f t="shared" si="17"/>
        <v>8703750</v>
      </c>
      <c r="G335" s="1500">
        <v>11</v>
      </c>
      <c r="H335" s="1500">
        <f t="shared" si="15"/>
        <v>957412.5</v>
      </c>
      <c r="I335" s="1500">
        <f t="shared" si="16"/>
        <v>9661162.5</v>
      </c>
      <c r="J335" s="1499" t="s">
        <v>74</v>
      </c>
      <c r="K335" s="1499" t="b">
        <v>0</v>
      </c>
      <c r="L335" s="1522">
        <f>('RAB GIK UGM'!G336*1.11)-I335</f>
        <v>0</v>
      </c>
    </row>
    <row r="336" spans="1:12">
      <c r="A336" s="1499" t="s">
        <v>4027</v>
      </c>
      <c r="B336" s="1499" t="s">
        <v>4024</v>
      </c>
      <c r="C336" s="1500">
        <v>1</v>
      </c>
      <c r="D336" s="1501">
        <f>'RAB GIK UGM'!E337</f>
        <v>1</v>
      </c>
      <c r="E336" s="1501">
        <f>'RAB GIK UGM'!F337</f>
        <v>5222250</v>
      </c>
      <c r="F336" s="1500">
        <f t="shared" si="17"/>
        <v>5222250</v>
      </c>
      <c r="G336" s="1500">
        <v>11</v>
      </c>
      <c r="H336" s="1500">
        <f t="shared" si="15"/>
        <v>574447.5</v>
      </c>
      <c r="I336" s="1500">
        <f t="shared" si="16"/>
        <v>5796697.5</v>
      </c>
      <c r="J336" s="1499" t="s">
        <v>74</v>
      </c>
      <c r="K336" s="1499" t="b">
        <v>0</v>
      </c>
      <c r="L336" s="1522">
        <f>('RAB GIK UGM'!G337*1.11)-I336</f>
        <v>0</v>
      </c>
    </row>
    <row r="337" spans="1:12">
      <c r="A337" s="1499" t="s">
        <v>4028</v>
      </c>
      <c r="B337" s="1499" t="s">
        <v>557</v>
      </c>
      <c r="C337" s="1500">
        <v>7</v>
      </c>
      <c r="D337" s="1501">
        <f>'RAB GIK UGM'!E338</f>
        <v>7</v>
      </c>
      <c r="E337" s="1501">
        <f>'RAB GIK UGM'!F338</f>
        <v>1740750.0000000002</v>
      </c>
      <c r="F337" s="1500">
        <f t="shared" si="17"/>
        <v>1740750</v>
      </c>
      <c r="G337" s="1500">
        <v>11</v>
      </c>
      <c r="H337" s="1500">
        <f t="shared" si="15"/>
        <v>1340377.5</v>
      </c>
      <c r="I337" s="1500">
        <f t="shared" si="16"/>
        <v>13525627.5</v>
      </c>
      <c r="J337" s="1499" t="s">
        <v>74</v>
      </c>
      <c r="K337" s="1499" t="b">
        <v>0</v>
      </c>
      <c r="L337" s="1522">
        <f>('RAB GIK UGM'!G338*1.11)-I337</f>
        <v>0</v>
      </c>
    </row>
    <row r="338" spans="1:12">
      <c r="A338" s="1499" t="s">
        <v>4029</v>
      </c>
      <c r="B338" s="1499" t="s">
        <v>74</v>
      </c>
      <c r="C338" s="1500">
        <v>0</v>
      </c>
      <c r="D338" s="1501">
        <f>'RAB GIK UGM'!E339</f>
        <v>0</v>
      </c>
      <c r="E338" s="1501">
        <f>'RAB GIK UGM'!F339</f>
        <v>0</v>
      </c>
      <c r="F338" s="1500">
        <f t="shared" si="17"/>
        <v>0</v>
      </c>
      <c r="G338" s="1500">
        <v>0</v>
      </c>
      <c r="H338" s="1500">
        <f t="shared" si="15"/>
        <v>0</v>
      </c>
      <c r="I338" s="1500">
        <f t="shared" si="16"/>
        <v>0</v>
      </c>
      <c r="J338" s="1499" t="s">
        <v>74</v>
      </c>
      <c r="K338" s="1499" t="b">
        <v>0</v>
      </c>
      <c r="L338" s="1522">
        <f>('RAB GIK UGM'!G339*1.11)-I338</f>
        <v>0</v>
      </c>
    </row>
    <row r="339" spans="1:12">
      <c r="A339" s="1499" t="s">
        <v>4030</v>
      </c>
      <c r="B339" s="1499" t="s">
        <v>74</v>
      </c>
      <c r="C339" s="1500">
        <v>0</v>
      </c>
      <c r="D339" s="1501">
        <f>'RAB GIK UGM'!E340</f>
        <v>0</v>
      </c>
      <c r="E339" s="1501">
        <f>'RAB GIK UGM'!F340</f>
        <v>0</v>
      </c>
      <c r="F339" s="1500">
        <f t="shared" si="17"/>
        <v>0</v>
      </c>
      <c r="G339" s="1500">
        <v>0</v>
      </c>
      <c r="H339" s="1500">
        <f t="shared" si="15"/>
        <v>0</v>
      </c>
      <c r="I339" s="1500">
        <f t="shared" si="16"/>
        <v>0</v>
      </c>
      <c r="J339" s="1499" t="s">
        <v>74</v>
      </c>
      <c r="K339" s="1499" t="b">
        <v>0</v>
      </c>
      <c r="L339" s="1522">
        <f>('RAB GIK UGM'!G340*1.11)-I339</f>
        <v>0</v>
      </c>
    </row>
    <row r="340" spans="1:12">
      <c r="A340" s="1499" t="s">
        <v>4022</v>
      </c>
      <c r="B340" s="1499" t="s">
        <v>5</v>
      </c>
      <c r="C340" s="1500">
        <v>13.4</v>
      </c>
      <c r="D340" s="1501">
        <f>'RAB GIK UGM'!E341</f>
        <v>13.4</v>
      </c>
      <c r="E340" s="1501">
        <f>'RAB GIK UGM'!F341</f>
        <v>17407500</v>
      </c>
      <c r="F340" s="1500">
        <f t="shared" si="17"/>
        <v>17407500</v>
      </c>
      <c r="G340" s="1500">
        <v>11</v>
      </c>
      <c r="H340" s="1500">
        <f t="shared" si="15"/>
        <v>25658655</v>
      </c>
      <c r="I340" s="1500">
        <f t="shared" si="16"/>
        <v>258919155</v>
      </c>
      <c r="J340" s="1499" t="s">
        <v>74</v>
      </c>
      <c r="K340" s="1499" t="b">
        <v>0</v>
      </c>
      <c r="L340" s="1522">
        <f>('RAB GIK UGM'!G341*1.11)-I340</f>
        <v>0</v>
      </c>
    </row>
    <row r="341" spans="1:12">
      <c r="A341" s="1499" t="s">
        <v>4023</v>
      </c>
      <c r="B341" s="1499" t="s">
        <v>4024</v>
      </c>
      <c r="C341" s="1500">
        <v>2</v>
      </c>
      <c r="D341" s="1501">
        <f>'RAB GIK UGM'!E342</f>
        <v>2</v>
      </c>
      <c r="E341" s="1501">
        <f>'RAB GIK UGM'!F342</f>
        <v>10444500</v>
      </c>
      <c r="F341" s="1500">
        <f t="shared" si="17"/>
        <v>10444500</v>
      </c>
      <c r="G341" s="1500">
        <v>11</v>
      </c>
      <c r="H341" s="1500">
        <f t="shared" si="15"/>
        <v>2297790</v>
      </c>
      <c r="I341" s="1500">
        <f t="shared" si="16"/>
        <v>23186790</v>
      </c>
      <c r="J341" s="1499" t="s">
        <v>74</v>
      </c>
      <c r="K341" s="1499" t="b">
        <v>0</v>
      </c>
      <c r="L341" s="1522">
        <f>('RAB GIK UGM'!G342*1.11)-I341</f>
        <v>0</v>
      </c>
    </row>
    <row r="342" spans="1:12">
      <c r="A342" s="1499" t="s">
        <v>2038</v>
      </c>
      <c r="B342" s="1499" t="s">
        <v>4024</v>
      </c>
      <c r="C342" s="1500">
        <v>4</v>
      </c>
      <c r="D342" s="1501">
        <f>'RAB GIK UGM'!E343</f>
        <v>4</v>
      </c>
      <c r="E342" s="1501">
        <f>'RAB GIK UGM'!F343</f>
        <v>7543250.0000000009</v>
      </c>
      <c r="F342" s="1500">
        <f t="shared" si="17"/>
        <v>7543250</v>
      </c>
      <c r="G342" s="1500">
        <v>11</v>
      </c>
      <c r="H342" s="1500">
        <f t="shared" si="15"/>
        <v>3319030</v>
      </c>
      <c r="I342" s="1500">
        <f t="shared" si="16"/>
        <v>33492030</v>
      </c>
      <c r="J342" s="1499" t="s">
        <v>74</v>
      </c>
      <c r="K342" s="1499" t="b">
        <v>0</v>
      </c>
      <c r="L342" s="1522">
        <f>('RAB GIK UGM'!G343*1.11)-I342</f>
        <v>0</v>
      </c>
    </row>
    <row r="343" spans="1:12">
      <c r="A343" s="1499" t="s">
        <v>4028</v>
      </c>
      <c r="B343" s="1499" t="s">
        <v>557</v>
      </c>
      <c r="C343" s="1500">
        <v>6</v>
      </c>
      <c r="D343" s="1501">
        <f>'RAB GIK UGM'!E344</f>
        <v>6</v>
      </c>
      <c r="E343" s="1501">
        <f>'RAB GIK UGM'!F344</f>
        <v>1740750.0000000002</v>
      </c>
      <c r="F343" s="1500">
        <f t="shared" si="17"/>
        <v>1740750</v>
      </c>
      <c r="G343" s="1500">
        <v>11</v>
      </c>
      <c r="H343" s="1500">
        <f t="shared" si="15"/>
        <v>1148895</v>
      </c>
      <c r="I343" s="1500">
        <f t="shared" si="16"/>
        <v>11593395</v>
      </c>
      <c r="J343" s="1499" t="s">
        <v>74</v>
      </c>
      <c r="K343" s="1499" t="b">
        <v>0</v>
      </c>
      <c r="L343" s="1522">
        <f>('RAB GIK UGM'!G344*1.11)-I343</f>
        <v>0</v>
      </c>
    </row>
    <row r="344" spans="1:12">
      <c r="A344" s="1499" t="s">
        <v>4031</v>
      </c>
      <c r="B344" s="1499" t="s">
        <v>74</v>
      </c>
      <c r="C344" s="1500">
        <v>0</v>
      </c>
      <c r="D344" s="1501">
        <f>'RAB GIK UGM'!E345</f>
        <v>0</v>
      </c>
      <c r="E344" s="1501">
        <f>'RAB GIK UGM'!F345</f>
        <v>0</v>
      </c>
      <c r="F344" s="1500">
        <f t="shared" si="17"/>
        <v>0</v>
      </c>
      <c r="G344" s="1500">
        <v>0</v>
      </c>
      <c r="H344" s="1500">
        <f t="shared" si="15"/>
        <v>0</v>
      </c>
      <c r="I344" s="1500">
        <f t="shared" si="16"/>
        <v>0</v>
      </c>
      <c r="J344" s="1499" t="s">
        <v>74</v>
      </c>
      <c r="K344" s="1499" t="b">
        <v>0</v>
      </c>
      <c r="L344" s="1522">
        <f>('RAB GIK UGM'!G345*1.11)-I344</f>
        <v>0</v>
      </c>
    </row>
    <row r="345" spans="1:12">
      <c r="A345" s="1499" t="s">
        <v>4032</v>
      </c>
      <c r="B345" s="1499" t="s">
        <v>74</v>
      </c>
      <c r="C345" s="1500">
        <v>0</v>
      </c>
      <c r="D345" s="1501">
        <f>'RAB GIK UGM'!E346</f>
        <v>0</v>
      </c>
      <c r="E345" s="1501">
        <f>'RAB GIK UGM'!F346</f>
        <v>0</v>
      </c>
      <c r="F345" s="1500">
        <f t="shared" si="17"/>
        <v>0</v>
      </c>
      <c r="G345" s="1500">
        <v>0</v>
      </c>
      <c r="H345" s="1500">
        <f t="shared" si="15"/>
        <v>0</v>
      </c>
      <c r="I345" s="1500">
        <f t="shared" si="16"/>
        <v>0</v>
      </c>
      <c r="J345" s="1499" t="s">
        <v>74</v>
      </c>
      <c r="K345" s="1499" t="b">
        <v>0</v>
      </c>
      <c r="L345" s="1522">
        <f>('RAB GIK UGM'!G346*1.11)-I345</f>
        <v>0</v>
      </c>
    </row>
    <row r="346" spans="1:12">
      <c r="A346" s="1499" t="s">
        <v>4033</v>
      </c>
      <c r="B346" s="1499" t="s">
        <v>4</v>
      </c>
      <c r="C346" s="1500">
        <v>1</v>
      </c>
      <c r="D346" s="1501">
        <f>'RAB GIK UGM'!E347</f>
        <v>1</v>
      </c>
      <c r="E346" s="1501">
        <f>'RAB GIK UGM'!F347</f>
        <v>3000000</v>
      </c>
      <c r="F346" s="1500">
        <f t="shared" si="17"/>
        <v>3000000</v>
      </c>
      <c r="G346" s="1500">
        <v>11</v>
      </c>
      <c r="H346" s="1500">
        <f t="shared" si="15"/>
        <v>330000</v>
      </c>
      <c r="I346" s="1500">
        <f t="shared" si="16"/>
        <v>3330000</v>
      </c>
      <c r="J346" s="1499" t="s">
        <v>74</v>
      </c>
      <c r="K346" s="1499" t="b">
        <v>0</v>
      </c>
      <c r="L346" s="1522">
        <f>('RAB GIK UGM'!G347*1.11)-I346</f>
        <v>0</v>
      </c>
    </row>
    <row r="347" spans="1:12">
      <c r="A347" s="1499" t="s">
        <v>4034</v>
      </c>
      <c r="B347" s="1499" t="s">
        <v>74</v>
      </c>
      <c r="C347" s="1500">
        <v>0</v>
      </c>
      <c r="D347" s="1501">
        <f>'RAB GIK UGM'!E348</f>
        <v>0</v>
      </c>
      <c r="E347" s="1501">
        <f>'RAB GIK UGM'!F348</f>
        <v>0</v>
      </c>
      <c r="F347" s="1500">
        <f t="shared" si="17"/>
        <v>0</v>
      </c>
      <c r="G347" s="1500">
        <v>0</v>
      </c>
      <c r="H347" s="1500">
        <f t="shared" si="15"/>
        <v>0</v>
      </c>
      <c r="I347" s="1500">
        <f t="shared" si="16"/>
        <v>0</v>
      </c>
      <c r="J347" s="1499" t="s">
        <v>74</v>
      </c>
      <c r="K347" s="1499" t="b">
        <v>0</v>
      </c>
      <c r="L347" s="1522">
        <f>('RAB GIK UGM'!G348*1.11)-I347</f>
        <v>0</v>
      </c>
    </row>
    <row r="348" spans="1:12">
      <c r="A348" s="1499" t="s">
        <v>4035</v>
      </c>
      <c r="B348" s="1499" t="s">
        <v>74</v>
      </c>
      <c r="C348" s="1500">
        <v>0</v>
      </c>
      <c r="D348" s="1501">
        <f>'RAB GIK UGM'!E349</f>
        <v>0</v>
      </c>
      <c r="E348" s="1501">
        <f>'RAB GIK UGM'!F349</f>
        <v>0</v>
      </c>
      <c r="F348" s="1500">
        <f t="shared" si="17"/>
        <v>0</v>
      </c>
      <c r="G348" s="1500">
        <v>0</v>
      </c>
      <c r="H348" s="1500">
        <f t="shared" si="15"/>
        <v>0</v>
      </c>
      <c r="I348" s="1500">
        <f t="shared" si="16"/>
        <v>0</v>
      </c>
      <c r="J348" s="1499" t="s">
        <v>74</v>
      </c>
      <c r="K348" s="1499" t="b">
        <v>0</v>
      </c>
      <c r="L348" s="1522">
        <f>('RAB GIK UGM'!G349*1.11)-I348</f>
        <v>0</v>
      </c>
    </row>
    <row r="349" spans="1:12">
      <c r="A349" s="1499" t="s">
        <v>3506</v>
      </c>
      <c r="B349" s="1499" t="s">
        <v>186</v>
      </c>
      <c r="C349" s="1500">
        <v>6</v>
      </c>
      <c r="D349" s="1501">
        <f>'RAB GIK UGM'!E350</f>
        <v>6</v>
      </c>
      <c r="E349" s="1501">
        <f>'RAB GIK UGM'!F350</f>
        <v>11000000</v>
      </c>
      <c r="F349" s="1500">
        <f t="shared" si="17"/>
        <v>11000000</v>
      </c>
      <c r="G349" s="1500">
        <v>11</v>
      </c>
      <c r="H349" s="1500">
        <f t="shared" si="15"/>
        <v>7260000</v>
      </c>
      <c r="I349" s="1500">
        <f t="shared" si="16"/>
        <v>73260000</v>
      </c>
      <c r="J349" s="1499" t="s">
        <v>74</v>
      </c>
      <c r="K349" s="1499" t="b">
        <v>0</v>
      </c>
      <c r="L349" s="1522">
        <f>('RAB GIK UGM'!G350*1.11)-I349</f>
        <v>0</v>
      </c>
    </row>
    <row r="350" spans="1:12">
      <c r="A350" s="1499" t="s">
        <v>4036</v>
      </c>
      <c r="B350" s="1499" t="s">
        <v>186</v>
      </c>
      <c r="C350" s="1500">
        <v>6</v>
      </c>
      <c r="D350" s="1501">
        <f>'RAB GIK UGM'!E351</f>
        <v>6</v>
      </c>
      <c r="E350" s="1501">
        <f>'RAB GIK UGM'!F351</f>
        <v>9500000</v>
      </c>
      <c r="F350" s="1500">
        <f t="shared" si="17"/>
        <v>9500000</v>
      </c>
      <c r="G350" s="1500">
        <v>11</v>
      </c>
      <c r="H350" s="1500">
        <f t="shared" si="15"/>
        <v>6270000</v>
      </c>
      <c r="I350" s="1500">
        <f t="shared" si="16"/>
        <v>63270000</v>
      </c>
      <c r="J350" s="1499" t="s">
        <v>74</v>
      </c>
      <c r="K350" s="1499" t="b">
        <v>0</v>
      </c>
      <c r="L350" s="1522">
        <f>('RAB GIK UGM'!G351*1.11)-I350</f>
        <v>0</v>
      </c>
    </row>
    <row r="351" spans="1:12">
      <c r="A351" s="1499" t="s">
        <v>4037</v>
      </c>
      <c r="B351" s="1499" t="s">
        <v>74</v>
      </c>
      <c r="C351" s="1500">
        <v>0</v>
      </c>
      <c r="D351" s="1501">
        <f>'RAB GIK UGM'!E352</f>
        <v>0</v>
      </c>
      <c r="E351" s="1501">
        <f>'RAB GIK UGM'!F352</f>
        <v>0</v>
      </c>
      <c r="F351" s="1500">
        <f t="shared" si="17"/>
        <v>0</v>
      </c>
      <c r="G351" s="1500">
        <v>0</v>
      </c>
      <c r="H351" s="1500">
        <f t="shared" si="15"/>
        <v>0</v>
      </c>
      <c r="I351" s="1500">
        <f t="shared" si="16"/>
        <v>0</v>
      </c>
      <c r="J351" s="1499" t="s">
        <v>74</v>
      </c>
      <c r="K351" s="1499" t="b">
        <v>0</v>
      </c>
      <c r="L351" s="1522">
        <f>('RAB GIK UGM'!G352*1.11)-I351</f>
        <v>0</v>
      </c>
    </row>
    <row r="352" spans="1:12">
      <c r="A352" s="1499" t="s">
        <v>3506</v>
      </c>
      <c r="B352" s="1499" t="s">
        <v>186</v>
      </c>
      <c r="C352" s="1500">
        <v>6</v>
      </c>
      <c r="D352" s="1501">
        <f>'RAB GIK UGM'!E353</f>
        <v>6</v>
      </c>
      <c r="E352" s="1501">
        <f>'RAB GIK UGM'!F353</f>
        <v>11000000</v>
      </c>
      <c r="F352" s="1500">
        <f t="shared" si="17"/>
        <v>11000000</v>
      </c>
      <c r="G352" s="1500">
        <v>11</v>
      </c>
      <c r="H352" s="1500">
        <f t="shared" si="15"/>
        <v>7260000</v>
      </c>
      <c r="I352" s="1500">
        <f t="shared" si="16"/>
        <v>73260000</v>
      </c>
      <c r="J352" s="1499" t="s">
        <v>74</v>
      </c>
      <c r="K352" s="1499" t="b">
        <v>0</v>
      </c>
      <c r="L352" s="1522">
        <f>('RAB GIK UGM'!G353*1.11)-I352</f>
        <v>0</v>
      </c>
    </row>
    <row r="353" spans="1:12">
      <c r="A353" s="1499" t="s">
        <v>4036</v>
      </c>
      <c r="B353" s="1499" t="s">
        <v>186</v>
      </c>
      <c r="C353" s="1500">
        <v>6</v>
      </c>
      <c r="D353" s="1501">
        <f>'RAB GIK UGM'!E354</f>
        <v>6</v>
      </c>
      <c r="E353" s="1501">
        <f>'RAB GIK UGM'!F354</f>
        <v>9500000</v>
      </c>
      <c r="F353" s="1500">
        <f t="shared" si="17"/>
        <v>9500000</v>
      </c>
      <c r="G353" s="1500">
        <v>11</v>
      </c>
      <c r="H353" s="1500">
        <f t="shared" si="15"/>
        <v>6270000</v>
      </c>
      <c r="I353" s="1500">
        <f t="shared" si="16"/>
        <v>63270000</v>
      </c>
      <c r="J353" s="1499" t="s">
        <v>74</v>
      </c>
      <c r="K353" s="1499" t="b">
        <v>0</v>
      </c>
      <c r="L353" s="1522">
        <f>('RAB GIK UGM'!G354*1.11)-I353</f>
        <v>0</v>
      </c>
    </row>
    <row r="354" spans="1:12">
      <c r="A354" s="1499" t="s">
        <v>4038</v>
      </c>
      <c r="B354" s="1499" t="s">
        <v>74</v>
      </c>
      <c r="C354" s="1500">
        <v>0</v>
      </c>
      <c r="D354" s="1501">
        <f>'RAB GIK UGM'!E355</f>
        <v>0</v>
      </c>
      <c r="E354" s="1501">
        <f>'RAB GIK UGM'!F355</f>
        <v>0</v>
      </c>
      <c r="F354" s="1500">
        <f t="shared" si="17"/>
        <v>0</v>
      </c>
      <c r="G354" s="1500">
        <v>0</v>
      </c>
      <c r="H354" s="1500">
        <f t="shared" si="15"/>
        <v>0</v>
      </c>
      <c r="I354" s="1500">
        <f t="shared" si="16"/>
        <v>0</v>
      </c>
      <c r="J354" s="1499" t="s">
        <v>74</v>
      </c>
      <c r="K354" s="1499" t="b">
        <v>0</v>
      </c>
      <c r="L354" s="1522">
        <f>('RAB GIK UGM'!G355*1.11)-I354</f>
        <v>0</v>
      </c>
    </row>
    <row r="355" spans="1:12">
      <c r="A355" s="1499" t="s">
        <v>4039</v>
      </c>
      <c r="B355" s="1499" t="s">
        <v>74</v>
      </c>
      <c r="C355" s="1500">
        <v>0</v>
      </c>
      <c r="D355" s="1501">
        <f>'RAB GIK UGM'!E356</f>
        <v>0</v>
      </c>
      <c r="E355" s="1501">
        <f>'RAB GIK UGM'!F356</f>
        <v>0</v>
      </c>
      <c r="F355" s="1500">
        <f t="shared" si="17"/>
        <v>0</v>
      </c>
      <c r="G355" s="1500">
        <v>0</v>
      </c>
      <c r="H355" s="1500">
        <f t="shared" si="15"/>
        <v>0</v>
      </c>
      <c r="I355" s="1500">
        <f t="shared" si="16"/>
        <v>0</v>
      </c>
      <c r="J355" s="1499" t="s">
        <v>74</v>
      </c>
      <c r="K355" s="1499" t="b">
        <v>0</v>
      </c>
      <c r="L355" s="1522">
        <f>('RAB GIK UGM'!G356*1.11)-I355</f>
        <v>0</v>
      </c>
    </row>
    <row r="356" spans="1:12">
      <c r="A356" s="1499" t="s">
        <v>4040</v>
      </c>
      <c r="B356" s="1499" t="s">
        <v>682</v>
      </c>
      <c r="C356" s="1500">
        <v>1</v>
      </c>
      <c r="D356" s="1501">
        <f>'RAB GIK UGM'!E357</f>
        <v>1</v>
      </c>
      <c r="E356" s="1501">
        <f>'RAB GIK UGM'!F357</f>
        <v>1250000</v>
      </c>
      <c r="F356" s="1500">
        <f t="shared" si="17"/>
        <v>1250000</v>
      </c>
      <c r="G356" s="1500">
        <v>11</v>
      </c>
      <c r="H356" s="1500">
        <f t="shared" si="15"/>
        <v>137500</v>
      </c>
      <c r="I356" s="1500">
        <f t="shared" si="16"/>
        <v>1387500</v>
      </c>
      <c r="J356" s="1499" t="s">
        <v>74</v>
      </c>
      <c r="K356" s="1499" t="b">
        <v>0</v>
      </c>
      <c r="L356" s="1522">
        <f>('RAB GIK UGM'!G357*1.11)-I356</f>
        <v>0</v>
      </c>
    </row>
    <row r="357" spans="1:12">
      <c r="A357" s="1499" t="s">
        <v>4041</v>
      </c>
      <c r="B357" s="1499" t="s">
        <v>186</v>
      </c>
      <c r="C357" s="1500">
        <v>1</v>
      </c>
      <c r="D357" s="1501">
        <f>'RAB GIK UGM'!E358</f>
        <v>1</v>
      </c>
      <c r="E357" s="1501">
        <f>'RAB GIK UGM'!F358</f>
        <v>2250000</v>
      </c>
      <c r="F357" s="1500">
        <f t="shared" si="17"/>
        <v>2250000</v>
      </c>
      <c r="G357" s="1500">
        <v>11</v>
      </c>
      <c r="H357" s="1500">
        <f t="shared" si="15"/>
        <v>247500</v>
      </c>
      <c r="I357" s="1500">
        <f t="shared" si="16"/>
        <v>2497500</v>
      </c>
      <c r="J357" s="1499" t="s">
        <v>74</v>
      </c>
      <c r="K357" s="1499" t="b">
        <v>0</v>
      </c>
      <c r="L357" s="1522">
        <f>('RAB GIK UGM'!G358*1.11)-I357</f>
        <v>0</v>
      </c>
    </row>
    <row r="358" spans="1:12">
      <c r="A358" s="1499" t="s">
        <v>4042</v>
      </c>
      <c r="B358" s="1499" t="s">
        <v>186</v>
      </c>
      <c r="C358" s="1500">
        <v>1</v>
      </c>
      <c r="D358" s="1501">
        <f>'RAB GIK UGM'!E359</f>
        <v>1</v>
      </c>
      <c r="E358" s="1501">
        <f>'RAB GIK UGM'!F359</f>
        <v>8924250</v>
      </c>
      <c r="F358" s="1500">
        <f t="shared" si="17"/>
        <v>8924250</v>
      </c>
      <c r="G358" s="1500">
        <v>11</v>
      </c>
      <c r="H358" s="1500">
        <f t="shared" si="15"/>
        <v>981667.5</v>
      </c>
      <c r="I358" s="1500">
        <f t="shared" si="16"/>
        <v>9905917.5</v>
      </c>
      <c r="J358" s="1499" t="s">
        <v>74</v>
      </c>
      <c r="K358" s="1499" t="b">
        <v>0</v>
      </c>
      <c r="L358" s="1522">
        <f>('RAB GIK UGM'!G359*1.11)-I358</f>
        <v>0</v>
      </c>
    </row>
    <row r="359" spans="1:12">
      <c r="A359" s="1499" t="s">
        <v>4043</v>
      </c>
      <c r="B359" s="1499" t="s">
        <v>186</v>
      </c>
      <c r="C359" s="1500">
        <v>1</v>
      </c>
      <c r="D359" s="1501">
        <f>'RAB GIK UGM'!E360</f>
        <v>1</v>
      </c>
      <c r="E359" s="1501">
        <f>'RAB GIK UGM'!F360</f>
        <v>5023582.5</v>
      </c>
      <c r="F359" s="1500">
        <f t="shared" si="17"/>
        <v>5023582.5</v>
      </c>
      <c r="G359" s="1500">
        <v>11</v>
      </c>
      <c r="H359" s="1500">
        <f t="shared" si="15"/>
        <v>552594.07499999995</v>
      </c>
      <c r="I359" s="1500">
        <f t="shared" si="16"/>
        <v>5576176.5750000002</v>
      </c>
      <c r="J359" s="1499" t="s">
        <v>74</v>
      </c>
      <c r="K359" s="1499" t="b">
        <v>0</v>
      </c>
      <c r="L359" s="1522">
        <f>('RAB GIK UGM'!G360*1.11)-I359</f>
        <v>0</v>
      </c>
    </row>
    <row r="360" spans="1:12">
      <c r="A360" s="1499" t="s">
        <v>4044</v>
      </c>
      <c r="B360" s="1499" t="s">
        <v>186</v>
      </c>
      <c r="C360" s="1500">
        <v>1</v>
      </c>
      <c r="D360" s="1501">
        <f>'RAB GIK UGM'!E361</f>
        <v>1</v>
      </c>
      <c r="E360" s="1501">
        <f>'RAB GIK UGM'!F361</f>
        <v>1575000</v>
      </c>
      <c r="F360" s="1500">
        <f t="shared" si="17"/>
        <v>1575000</v>
      </c>
      <c r="G360" s="1500">
        <v>11</v>
      </c>
      <c r="H360" s="1500">
        <f t="shared" si="15"/>
        <v>173250</v>
      </c>
      <c r="I360" s="1500">
        <f t="shared" si="16"/>
        <v>1748250</v>
      </c>
      <c r="J360" s="1499" t="s">
        <v>74</v>
      </c>
      <c r="K360" s="1499" t="b">
        <v>0</v>
      </c>
      <c r="L360" s="1522">
        <f>('RAB GIK UGM'!G361*1.11)-I360</f>
        <v>0</v>
      </c>
    </row>
    <row r="361" spans="1:12">
      <c r="A361" s="1499" t="s">
        <v>4045</v>
      </c>
      <c r="B361" s="1499" t="s">
        <v>74</v>
      </c>
      <c r="C361" s="1500">
        <v>0</v>
      </c>
      <c r="D361" s="1501">
        <f>'RAB GIK UGM'!E362</f>
        <v>0</v>
      </c>
      <c r="E361" s="1501">
        <f>'RAB GIK UGM'!F362</f>
        <v>0</v>
      </c>
      <c r="F361" s="1500">
        <f t="shared" si="17"/>
        <v>0</v>
      </c>
      <c r="G361" s="1500">
        <v>0</v>
      </c>
      <c r="H361" s="1500">
        <f t="shared" si="15"/>
        <v>0</v>
      </c>
      <c r="I361" s="1500">
        <f t="shared" si="16"/>
        <v>0</v>
      </c>
      <c r="J361" s="1499" t="s">
        <v>74</v>
      </c>
      <c r="K361" s="1499" t="b">
        <v>0</v>
      </c>
      <c r="L361" s="1522">
        <f>('RAB GIK UGM'!G362*1.11)-I361</f>
        <v>0</v>
      </c>
    </row>
    <row r="362" spans="1:12">
      <c r="A362" s="1499" t="s">
        <v>4046</v>
      </c>
      <c r="B362" s="1499" t="s">
        <v>74</v>
      </c>
      <c r="C362" s="1500">
        <v>0</v>
      </c>
      <c r="D362" s="1501">
        <f>'RAB GIK UGM'!E363</f>
        <v>0</v>
      </c>
      <c r="E362" s="1501">
        <f>'RAB GIK UGM'!F363</f>
        <v>0</v>
      </c>
      <c r="F362" s="1500">
        <f t="shared" si="17"/>
        <v>0</v>
      </c>
      <c r="G362" s="1500">
        <v>0</v>
      </c>
      <c r="H362" s="1500">
        <f t="shared" si="15"/>
        <v>0</v>
      </c>
      <c r="I362" s="1500">
        <f t="shared" si="16"/>
        <v>0</v>
      </c>
      <c r="J362" s="1499" t="s">
        <v>74</v>
      </c>
      <c r="K362" s="1499" t="b">
        <v>0</v>
      </c>
      <c r="L362" s="1522">
        <f>('RAB GIK UGM'!G363*1.11)-I362</f>
        <v>0</v>
      </c>
    </row>
    <row r="363" spans="1:12">
      <c r="A363" s="1499" t="s">
        <v>3967</v>
      </c>
      <c r="B363" s="1499" t="s">
        <v>682</v>
      </c>
      <c r="C363" s="1500">
        <v>3</v>
      </c>
      <c r="D363" s="1501">
        <f>'RAB GIK UGM'!E364</f>
        <v>3</v>
      </c>
      <c r="E363" s="1501">
        <f>'RAB GIK UGM'!F364</f>
        <v>4000000</v>
      </c>
      <c r="F363" s="1500">
        <f t="shared" si="17"/>
        <v>4000000</v>
      </c>
      <c r="G363" s="1500">
        <v>11</v>
      </c>
      <c r="H363" s="1500">
        <f t="shared" si="15"/>
        <v>1320000</v>
      </c>
      <c r="I363" s="1500">
        <f t="shared" si="16"/>
        <v>13320000</v>
      </c>
      <c r="J363" s="1499" t="s">
        <v>74</v>
      </c>
      <c r="K363" s="1499" t="b">
        <v>0</v>
      </c>
      <c r="L363" s="1522">
        <f>('RAB GIK UGM'!G364*1.11)-I363</f>
        <v>0</v>
      </c>
    </row>
    <row r="364" spans="1:12">
      <c r="A364" s="1499" t="s">
        <v>4047</v>
      </c>
      <c r="B364" s="1499" t="s">
        <v>186</v>
      </c>
      <c r="C364" s="1500">
        <v>1</v>
      </c>
      <c r="D364" s="1501">
        <f>'RAB GIK UGM'!E365</f>
        <v>1</v>
      </c>
      <c r="E364" s="1501">
        <f>'RAB GIK UGM'!F365</f>
        <v>2500000</v>
      </c>
      <c r="F364" s="1500">
        <f t="shared" si="17"/>
        <v>2500000</v>
      </c>
      <c r="G364" s="1500">
        <v>11</v>
      </c>
      <c r="H364" s="1500">
        <f t="shared" si="15"/>
        <v>275000</v>
      </c>
      <c r="I364" s="1500">
        <f t="shared" si="16"/>
        <v>2775000</v>
      </c>
      <c r="J364" s="1499" t="s">
        <v>74</v>
      </c>
      <c r="K364" s="1499" t="b">
        <v>0</v>
      </c>
      <c r="L364" s="1522">
        <f>('RAB GIK UGM'!G365*1.11)-I364</f>
        <v>0</v>
      </c>
    </row>
    <row r="365" spans="1:12">
      <c r="A365" s="1499" t="s">
        <v>4048</v>
      </c>
      <c r="B365" s="1499" t="s">
        <v>186</v>
      </c>
      <c r="C365" s="1500">
        <v>1</v>
      </c>
      <c r="D365" s="1501">
        <f>'RAB GIK UGM'!E366</f>
        <v>1</v>
      </c>
      <c r="E365" s="1501">
        <f>'RAB GIK UGM'!F366</f>
        <v>180000</v>
      </c>
      <c r="F365" s="1500">
        <f t="shared" si="17"/>
        <v>180000</v>
      </c>
      <c r="G365" s="1500">
        <v>11</v>
      </c>
      <c r="H365" s="1500">
        <f t="shared" si="15"/>
        <v>19800</v>
      </c>
      <c r="I365" s="1500">
        <f t="shared" si="16"/>
        <v>199800</v>
      </c>
      <c r="J365" s="1499" t="s">
        <v>74</v>
      </c>
      <c r="K365" s="1499" t="b">
        <v>0</v>
      </c>
      <c r="L365" s="1522">
        <f>('RAB GIK UGM'!G366*1.11)-I365</f>
        <v>0</v>
      </c>
    </row>
    <row r="366" spans="1:12">
      <c r="A366" s="1499" t="s">
        <v>4049</v>
      </c>
      <c r="B366" s="1499" t="s">
        <v>186</v>
      </c>
      <c r="C366" s="1500">
        <v>1</v>
      </c>
      <c r="D366" s="1501">
        <f>'RAB GIK UGM'!E367</f>
        <v>1</v>
      </c>
      <c r="E366" s="1501">
        <f>'RAB GIK UGM'!F367</f>
        <v>155000</v>
      </c>
      <c r="F366" s="1500">
        <f t="shared" si="17"/>
        <v>155000</v>
      </c>
      <c r="G366" s="1500">
        <v>11</v>
      </c>
      <c r="H366" s="1500">
        <f t="shared" si="15"/>
        <v>17050</v>
      </c>
      <c r="I366" s="1500">
        <f t="shared" si="16"/>
        <v>172050</v>
      </c>
      <c r="J366" s="1499" t="s">
        <v>74</v>
      </c>
      <c r="K366" s="1499" t="b">
        <v>0</v>
      </c>
      <c r="L366" s="1522">
        <f>('RAB GIK UGM'!G367*1.11)-I366</f>
        <v>0</v>
      </c>
    </row>
    <row r="367" spans="1:12">
      <c r="A367" s="1499" t="s">
        <v>4050</v>
      </c>
      <c r="B367" s="1499" t="s">
        <v>186</v>
      </c>
      <c r="C367" s="1500">
        <v>1</v>
      </c>
      <c r="D367" s="1501">
        <f>'RAB GIK UGM'!E368</f>
        <v>1</v>
      </c>
      <c r="E367" s="1501">
        <f>'RAB GIK UGM'!F368</f>
        <v>155000</v>
      </c>
      <c r="F367" s="1500">
        <f t="shared" si="17"/>
        <v>155000</v>
      </c>
      <c r="G367" s="1500">
        <v>11</v>
      </c>
      <c r="H367" s="1500">
        <f t="shared" si="15"/>
        <v>17050</v>
      </c>
      <c r="I367" s="1500">
        <f t="shared" si="16"/>
        <v>172050</v>
      </c>
      <c r="J367" s="1499" t="s">
        <v>74</v>
      </c>
      <c r="K367" s="1499" t="b">
        <v>0</v>
      </c>
      <c r="L367" s="1522">
        <f>('RAB GIK UGM'!G368*1.11)-I367</f>
        <v>0</v>
      </c>
    </row>
    <row r="368" spans="1:12">
      <c r="A368" s="1499" t="s">
        <v>4051</v>
      </c>
      <c r="B368" s="1499" t="s">
        <v>186</v>
      </c>
      <c r="C368" s="1500">
        <v>1</v>
      </c>
      <c r="D368" s="1501">
        <f>'RAB GIK UGM'!E369</f>
        <v>1</v>
      </c>
      <c r="E368" s="1501">
        <f>'RAB GIK UGM'!F369</f>
        <v>1620000</v>
      </c>
      <c r="F368" s="1500">
        <f t="shared" si="17"/>
        <v>1620000</v>
      </c>
      <c r="G368" s="1500">
        <v>11</v>
      </c>
      <c r="H368" s="1500">
        <f t="shared" si="15"/>
        <v>178200</v>
      </c>
      <c r="I368" s="1500">
        <f t="shared" si="16"/>
        <v>1798200</v>
      </c>
      <c r="J368" s="1499" t="s">
        <v>74</v>
      </c>
      <c r="K368" s="1499" t="b">
        <v>0</v>
      </c>
      <c r="L368" s="1522">
        <f>('RAB GIK UGM'!G369*1.11)-I368</f>
        <v>0</v>
      </c>
    </row>
    <row r="369" spans="1:12">
      <c r="A369" s="1499" t="s">
        <v>4052</v>
      </c>
      <c r="B369" s="1499" t="s">
        <v>74</v>
      </c>
      <c r="C369" s="1500">
        <v>0</v>
      </c>
      <c r="D369" s="1501">
        <f>'RAB GIK UGM'!E370</f>
        <v>0</v>
      </c>
      <c r="E369" s="1501">
        <f>'RAB GIK UGM'!F370</f>
        <v>0</v>
      </c>
      <c r="F369" s="1500">
        <f t="shared" si="17"/>
        <v>0</v>
      </c>
      <c r="G369" s="1500">
        <v>0</v>
      </c>
      <c r="H369" s="1500">
        <f t="shared" si="15"/>
        <v>0</v>
      </c>
      <c r="I369" s="1500">
        <f t="shared" si="16"/>
        <v>0</v>
      </c>
      <c r="J369" s="1499" t="s">
        <v>74</v>
      </c>
      <c r="K369" s="1499" t="b">
        <v>0</v>
      </c>
      <c r="L369" s="1522">
        <f>('RAB GIK UGM'!G370*1.11)-I369</f>
        <v>0</v>
      </c>
    </row>
    <row r="370" spans="1:12">
      <c r="A370" s="1499" t="s">
        <v>4053</v>
      </c>
      <c r="B370" s="1499" t="s">
        <v>682</v>
      </c>
      <c r="C370" s="1500">
        <v>1</v>
      </c>
      <c r="D370" s="1501">
        <f>'RAB GIK UGM'!E371</f>
        <v>1</v>
      </c>
      <c r="E370" s="1501">
        <f>'RAB GIK UGM'!F371</f>
        <v>8200000</v>
      </c>
      <c r="F370" s="1500">
        <f t="shared" si="17"/>
        <v>8200000</v>
      </c>
      <c r="G370" s="1500">
        <v>11</v>
      </c>
      <c r="H370" s="1500">
        <f t="shared" si="15"/>
        <v>902000</v>
      </c>
      <c r="I370" s="1500">
        <f t="shared" si="16"/>
        <v>9102000</v>
      </c>
      <c r="J370" s="1499" t="s">
        <v>74</v>
      </c>
      <c r="K370" s="1499" t="b">
        <v>0</v>
      </c>
      <c r="L370" s="1522">
        <f>('RAB GIK UGM'!G371*1.11)-I370</f>
        <v>0</v>
      </c>
    </row>
    <row r="371" spans="1:12">
      <c r="A371" s="1499" t="s">
        <v>4054</v>
      </c>
      <c r="B371" s="1499" t="s">
        <v>682</v>
      </c>
      <c r="C371" s="1500">
        <v>8</v>
      </c>
      <c r="D371" s="1501">
        <f>'RAB GIK UGM'!E372</f>
        <v>8</v>
      </c>
      <c r="E371" s="1501">
        <f>'RAB GIK UGM'!F372</f>
        <v>4597000</v>
      </c>
      <c r="F371" s="1500">
        <f t="shared" si="17"/>
        <v>4597000</v>
      </c>
      <c r="G371" s="1500">
        <v>11</v>
      </c>
      <c r="H371" s="1500">
        <f t="shared" si="15"/>
        <v>4045360</v>
      </c>
      <c r="I371" s="1500">
        <f t="shared" si="16"/>
        <v>40821360</v>
      </c>
      <c r="J371" s="1499" t="s">
        <v>74</v>
      </c>
      <c r="K371" s="1499" t="b">
        <v>0</v>
      </c>
      <c r="L371" s="1522">
        <f>('RAB GIK UGM'!G372*1.11)-I371</f>
        <v>0</v>
      </c>
    </row>
    <row r="372" spans="1:12">
      <c r="A372" s="1499" t="s">
        <v>4055</v>
      </c>
      <c r="B372" s="1499" t="s">
        <v>186</v>
      </c>
      <c r="C372" s="1500">
        <v>1</v>
      </c>
      <c r="D372" s="1501">
        <f>'RAB GIK UGM'!E373</f>
        <v>1</v>
      </c>
      <c r="E372" s="1501">
        <f>'RAB GIK UGM'!F373</f>
        <v>155000</v>
      </c>
      <c r="F372" s="1500">
        <f t="shared" si="17"/>
        <v>155000</v>
      </c>
      <c r="G372" s="1500">
        <v>11</v>
      </c>
      <c r="H372" s="1500">
        <f t="shared" si="15"/>
        <v>17050</v>
      </c>
      <c r="I372" s="1500">
        <f t="shared" si="16"/>
        <v>172050</v>
      </c>
      <c r="J372" s="1499" t="s">
        <v>74</v>
      </c>
      <c r="K372" s="1499" t="b">
        <v>0</v>
      </c>
      <c r="L372" s="1522">
        <f>('RAB GIK UGM'!G373*1.11)-I372</f>
        <v>0</v>
      </c>
    </row>
    <row r="373" spans="1:12">
      <c r="A373" s="1499" t="s">
        <v>4050</v>
      </c>
      <c r="B373" s="1499" t="s">
        <v>186</v>
      </c>
      <c r="C373" s="1500">
        <v>1</v>
      </c>
      <c r="D373" s="1501">
        <f>'RAB GIK UGM'!E374</f>
        <v>1</v>
      </c>
      <c r="E373" s="1501">
        <f>'RAB GIK UGM'!F374</f>
        <v>155000</v>
      </c>
      <c r="F373" s="1500">
        <f t="shared" si="17"/>
        <v>155000</v>
      </c>
      <c r="G373" s="1500">
        <v>11</v>
      </c>
      <c r="H373" s="1500">
        <f t="shared" si="15"/>
        <v>17050</v>
      </c>
      <c r="I373" s="1500">
        <f t="shared" si="16"/>
        <v>172050</v>
      </c>
      <c r="J373" s="1499" t="s">
        <v>74</v>
      </c>
      <c r="K373" s="1499" t="b">
        <v>0</v>
      </c>
      <c r="L373" s="1522">
        <f>('RAB GIK UGM'!G374*1.11)-I373</f>
        <v>0</v>
      </c>
    </row>
    <row r="374" spans="1:12">
      <c r="A374" s="1499" t="s">
        <v>4056</v>
      </c>
      <c r="B374" s="1499" t="s">
        <v>5</v>
      </c>
      <c r="C374" s="1500">
        <v>2</v>
      </c>
      <c r="D374" s="1501">
        <f>'RAB GIK UGM'!E375</f>
        <v>2</v>
      </c>
      <c r="E374" s="1501">
        <f>'RAB GIK UGM'!F375</f>
        <v>290235</v>
      </c>
      <c r="F374" s="1500">
        <f t="shared" si="17"/>
        <v>290235</v>
      </c>
      <c r="G374" s="1500">
        <v>11</v>
      </c>
      <c r="H374" s="1500">
        <f t="shared" si="15"/>
        <v>63851.7</v>
      </c>
      <c r="I374" s="1500">
        <f t="shared" si="16"/>
        <v>644321.69999999995</v>
      </c>
      <c r="J374" s="1499" t="s">
        <v>74</v>
      </c>
      <c r="K374" s="1499" t="b">
        <v>0</v>
      </c>
      <c r="L374" s="1522">
        <f>('RAB GIK UGM'!G375*1.11)-I374</f>
        <v>0</v>
      </c>
    </row>
    <row r="375" spans="1:12">
      <c r="A375" s="1499" t="s">
        <v>4057</v>
      </c>
      <c r="B375" s="1499" t="s">
        <v>5</v>
      </c>
      <c r="C375" s="1500">
        <v>16</v>
      </c>
      <c r="D375" s="1501">
        <f>'RAB GIK UGM'!E376</f>
        <v>16</v>
      </c>
      <c r="E375" s="1501">
        <f>'RAB GIK UGM'!F376</f>
        <v>113960</v>
      </c>
      <c r="F375" s="1500">
        <f t="shared" si="17"/>
        <v>113960</v>
      </c>
      <c r="G375" s="1500">
        <v>11</v>
      </c>
      <c r="H375" s="1500">
        <f t="shared" si="15"/>
        <v>200569.60000000001</v>
      </c>
      <c r="I375" s="1500">
        <f t="shared" si="16"/>
        <v>2023929.6</v>
      </c>
      <c r="J375" s="1499" t="s">
        <v>74</v>
      </c>
      <c r="K375" s="1499" t="b">
        <v>0</v>
      </c>
      <c r="L375" s="1522">
        <f>('RAB GIK UGM'!G376*1.11)-I375</f>
        <v>0</v>
      </c>
    </row>
    <row r="376" spans="1:12">
      <c r="A376" s="1499" t="s">
        <v>4058</v>
      </c>
      <c r="B376" s="1499" t="s">
        <v>74</v>
      </c>
      <c r="C376" s="1500">
        <v>0</v>
      </c>
      <c r="D376" s="1501">
        <f>'RAB GIK UGM'!E377</f>
        <v>0</v>
      </c>
      <c r="E376" s="1501">
        <f>'RAB GIK UGM'!F377</f>
        <v>0</v>
      </c>
      <c r="F376" s="1500">
        <f t="shared" si="17"/>
        <v>0</v>
      </c>
      <c r="G376" s="1500">
        <v>0</v>
      </c>
      <c r="H376" s="1500">
        <f t="shared" si="15"/>
        <v>0</v>
      </c>
      <c r="I376" s="1500">
        <f t="shared" si="16"/>
        <v>0</v>
      </c>
      <c r="J376" s="1499" t="s">
        <v>74</v>
      </c>
      <c r="K376" s="1499" t="b">
        <v>0</v>
      </c>
      <c r="L376" s="1522">
        <f>('RAB GIK UGM'!G377*1.11)-I376</f>
        <v>0</v>
      </c>
    </row>
    <row r="377" spans="1:12">
      <c r="A377" s="1499" t="s">
        <v>4059</v>
      </c>
      <c r="B377" s="1499" t="s">
        <v>74</v>
      </c>
      <c r="C377" s="1500">
        <v>0</v>
      </c>
      <c r="D377" s="1501">
        <f>'RAB GIK UGM'!E378</f>
        <v>0</v>
      </c>
      <c r="E377" s="1501">
        <f>'RAB GIK UGM'!F378</f>
        <v>0</v>
      </c>
      <c r="F377" s="1500">
        <f t="shared" si="17"/>
        <v>0</v>
      </c>
      <c r="G377" s="1500">
        <v>0</v>
      </c>
      <c r="H377" s="1500">
        <f t="shared" si="15"/>
        <v>0</v>
      </c>
      <c r="I377" s="1500">
        <f t="shared" si="16"/>
        <v>0</v>
      </c>
      <c r="J377" s="1499" t="s">
        <v>74</v>
      </c>
      <c r="K377" s="1499" t="b">
        <v>0</v>
      </c>
      <c r="L377" s="1522">
        <f>('RAB GIK UGM'!G378*1.11)-I377</f>
        <v>0</v>
      </c>
    </row>
    <row r="378" spans="1:12">
      <c r="A378" s="1499" t="s">
        <v>4055</v>
      </c>
      <c r="B378" s="1499" t="s">
        <v>186</v>
      </c>
      <c r="C378" s="1500">
        <v>2</v>
      </c>
      <c r="D378" s="1501">
        <f>'RAB GIK UGM'!E379</f>
        <v>2</v>
      </c>
      <c r="E378" s="1501">
        <f>'RAB GIK UGM'!F379</f>
        <v>155000</v>
      </c>
      <c r="F378" s="1500">
        <f t="shared" si="17"/>
        <v>155000</v>
      </c>
      <c r="G378" s="1500">
        <v>11</v>
      </c>
      <c r="H378" s="1500">
        <f t="shared" si="15"/>
        <v>34100</v>
      </c>
      <c r="I378" s="1500">
        <f t="shared" si="16"/>
        <v>344100</v>
      </c>
      <c r="J378" s="1499" t="s">
        <v>74</v>
      </c>
      <c r="K378" s="1499" t="b">
        <v>0</v>
      </c>
      <c r="L378" s="1522">
        <f>('RAB GIK UGM'!G379*1.11)-I378</f>
        <v>0</v>
      </c>
    </row>
    <row r="379" spans="1:12">
      <c r="A379" s="1499" t="s">
        <v>4060</v>
      </c>
      <c r="B379" s="1499" t="s">
        <v>74</v>
      </c>
      <c r="C379" s="1500">
        <v>0</v>
      </c>
      <c r="D379" s="1501">
        <f>'RAB GIK UGM'!E380</f>
        <v>0</v>
      </c>
      <c r="E379" s="1501">
        <f>'RAB GIK UGM'!F380</f>
        <v>0</v>
      </c>
      <c r="F379" s="1500">
        <f t="shared" si="17"/>
        <v>0</v>
      </c>
      <c r="G379" s="1500">
        <v>0</v>
      </c>
      <c r="H379" s="1500">
        <f t="shared" si="15"/>
        <v>0</v>
      </c>
      <c r="I379" s="1500">
        <f t="shared" si="16"/>
        <v>0</v>
      </c>
      <c r="J379" s="1499" t="s">
        <v>74</v>
      </c>
      <c r="K379" s="1499" t="b">
        <v>0</v>
      </c>
      <c r="L379" s="1522">
        <f>('RAB GIK UGM'!G380*1.11)-I379</f>
        <v>0</v>
      </c>
    </row>
    <row r="380" spans="1:12">
      <c r="A380" s="1499" t="s">
        <v>4054</v>
      </c>
      <c r="B380" s="1499" t="s">
        <v>682</v>
      </c>
      <c r="C380" s="1500">
        <v>8</v>
      </c>
      <c r="D380" s="1501">
        <f>'RAB GIK UGM'!E381</f>
        <v>8</v>
      </c>
      <c r="E380" s="1501">
        <f>'RAB GIK UGM'!F381</f>
        <v>4597000</v>
      </c>
      <c r="F380" s="1500">
        <f t="shared" si="17"/>
        <v>4597000</v>
      </c>
      <c r="G380" s="1500">
        <v>11</v>
      </c>
      <c r="H380" s="1500">
        <f t="shared" si="15"/>
        <v>4045360</v>
      </c>
      <c r="I380" s="1500">
        <f t="shared" si="16"/>
        <v>40821360</v>
      </c>
      <c r="J380" s="1499" t="s">
        <v>74</v>
      </c>
      <c r="K380" s="1499" t="b">
        <v>0</v>
      </c>
      <c r="L380" s="1522">
        <f>('RAB GIK UGM'!G381*1.11)-I380</f>
        <v>0</v>
      </c>
    </row>
    <row r="381" spans="1:12">
      <c r="A381" s="1499" t="s">
        <v>4057</v>
      </c>
      <c r="B381" s="1499" t="s">
        <v>5</v>
      </c>
      <c r="C381" s="1500">
        <v>12</v>
      </c>
      <c r="D381" s="1501">
        <f>'RAB GIK UGM'!E382</f>
        <v>12</v>
      </c>
      <c r="E381" s="1501">
        <f>'RAB GIK UGM'!F382</f>
        <v>113960</v>
      </c>
      <c r="F381" s="1500">
        <f t="shared" si="17"/>
        <v>113960</v>
      </c>
      <c r="G381" s="1500">
        <v>11</v>
      </c>
      <c r="H381" s="1500">
        <f t="shared" si="15"/>
        <v>150427.20000000001</v>
      </c>
      <c r="I381" s="1500">
        <f t="shared" si="16"/>
        <v>1517947.2</v>
      </c>
      <c r="J381" s="1499" t="s">
        <v>74</v>
      </c>
      <c r="K381" s="1499" t="b">
        <v>0</v>
      </c>
      <c r="L381" s="1522">
        <f>('RAB GIK UGM'!G382*1.11)-I381</f>
        <v>0</v>
      </c>
    </row>
    <row r="382" spans="1:12">
      <c r="A382" s="1499" t="s">
        <v>4061</v>
      </c>
      <c r="B382" s="1499" t="s">
        <v>74</v>
      </c>
      <c r="C382" s="1500">
        <v>0</v>
      </c>
      <c r="D382" s="1501">
        <f>'RAB GIK UGM'!E383</f>
        <v>0</v>
      </c>
      <c r="E382" s="1501">
        <f>'RAB GIK UGM'!F383</f>
        <v>0</v>
      </c>
      <c r="F382" s="1500">
        <f t="shared" si="17"/>
        <v>0</v>
      </c>
      <c r="G382" s="1500">
        <v>0</v>
      </c>
      <c r="H382" s="1500">
        <f t="shared" si="15"/>
        <v>0</v>
      </c>
      <c r="I382" s="1500">
        <f t="shared" si="16"/>
        <v>0</v>
      </c>
      <c r="J382" s="1499" t="s">
        <v>74</v>
      </c>
      <c r="K382" s="1499" t="b">
        <v>0</v>
      </c>
      <c r="L382" s="1522">
        <f>('RAB GIK UGM'!G383*1.11)-I382</f>
        <v>0</v>
      </c>
    </row>
    <row r="383" spans="1:12">
      <c r="A383" s="1499" t="s">
        <v>4062</v>
      </c>
      <c r="B383" s="1499" t="s">
        <v>74</v>
      </c>
      <c r="C383" s="1500">
        <v>0</v>
      </c>
      <c r="D383" s="1501">
        <f>'RAB GIK UGM'!E384</f>
        <v>0</v>
      </c>
      <c r="E383" s="1501">
        <f>'RAB GIK UGM'!F384</f>
        <v>0</v>
      </c>
      <c r="F383" s="1500">
        <f t="shared" si="17"/>
        <v>0</v>
      </c>
      <c r="G383" s="1500">
        <v>0</v>
      </c>
      <c r="H383" s="1500">
        <f t="shared" si="15"/>
        <v>0</v>
      </c>
      <c r="I383" s="1500">
        <f t="shared" si="16"/>
        <v>0</v>
      </c>
      <c r="J383" s="1499" t="s">
        <v>74</v>
      </c>
      <c r="K383" s="1499" t="b">
        <v>0</v>
      </c>
      <c r="L383" s="1522">
        <f>('RAB GIK UGM'!G384*1.11)-I383</f>
        <v>0</v>
      </c>
    </row>
    <row r="384" spans="1:12">
      <c r="A384" s="1499" t="s">
        <v>4063</v>
      </c>
      <c r="B384" s="1499" t="s">
        <v>186</v>
      </c>
      <c r="C384" s="1500">
        <v>1</v>
      </c>
      <c r="D384" s="1501">
        <f>'RAB GIK UGM'!E385</f>
        <v>1</v>
      </c>
      <c r="E384" s="1501">
        <f>'RAB GIK UGM'!F385</f>
        <v>4312500</v>
      </c>
      <c r="F384" s="1500">
        <f t="shared" si="17"/>
        <v>4312500</v>
      </c>
      <c r="G384" s="1500">
        <v>11</v>
      </c>
      <c r="H384" s="1500">
        <f t="shared" si="15"/>
        <v>474375</v>
      </c>
      <c r="I384" s="1500">
        <f t="shared" si="16"/>
        <v>4786875</v>
      </c>
      <c r="J384" s="1499" t="s">
        <v>74</v>
      </c>
      <c r="K384" s="1499" t="b">
        <v>0</v>
      </c>
      <c r="L384" s="1522">
        <f>('RAB GIK UGM'!G385*1.11)-I384</f>
        <v>0</v>
      </c>
    </row>
    <row r="385" spans="1:12">
      <c r="A385" s="1499" t="s">
        <v>4064</v>
      </c>
      <c r="B385" s="1499" t="s">
        <v>186</v>
      </c>
      <c r="C385" s="1500">
        <v>1</v>
      </c>
      <c r="D385" s="1501">
        <f>'RAB GIK UGM'!E386</f>
        <v>1</v>
      </c>
      <c r="E385" s="1501">
        <f>'RAB GIK UGM'!F386</f>
        <v>2202500</v>
      </c>
      <c r="F385" s="1500">
        <f t="shared" si="17"/>
        <v>2202500</v>
      </c>
      <c r="G385" s="1500">
        <v>11</v>
      </c>
      <c r="H385" s="1500">
        <f t="shared" si="15"/>
        <v>242275</v>
      </c>
      <c r="I385" s="1500">
        <f t="shared" si="16"/>
        <v>2444775</v>
      </c>
      <c r="J385" s="1499" t="s">
        <v>74</v>
      </c>
      <c r="K385" s="1499" t="b">
        <v>0</v>
      </c>
      <c r="L385" s="1522">
        <f>('RAB GIK UGM'!G386*1.11)-I385</f>
        <v>0</v>
      </c>
    </row>
    <row r="386" spans="1:12">
      <c r="A386" s="1499" t="s">
        <v>4065</v>
      </c>
      <c r="B386" s="1499" t="s">
        <v>186</v>
      </c>
      <c r="C386" s="1500">
        <v>1</v>
      </c>
      <c r="D386" s="1501">
        <f>'RAB GIK UGM'!E387</f>
        <v>1</v>
      </c>
      <c r="E386" s="1501">
        <f>'RAB GIK UGM'!F387</f>
        <v>1437500</v>
      </c>
      <c r="F386" s="1500">
        <f t="shared" si="17"/>
        <v>1437500</v>
      </c>
      <c r="G386" s="1500">
        <v>11</v>
      </c>
      <c r="H386" s="1500">
        <f t="shared" si="15"/>
        <v>158125</v>
      </c>
      <c r="I386" s="1500">
        <f t="shared" si="16"/>
        <v>1595625</v>
      </c>
      <c r="J386" s="1499" t="s">
        <v>74</v>
      </c>
      <c r="K386" s="1499" t="b">
        <v>0</v>
      </c>
      <c r="L386" s="1522">
        <f>('RAB GIK UGM'!G387*1.11)-I386</f>
        <v>0</v>
      </c>
    </row>
    <row r="387" spans="1:12">
      <c r="A387" s="1499" t="s">
        <v>3967</v>
      </c>
      <c r="B387" s="1499" t="s">
        <v>682</v>
      </c>
      <c r="C387" s="1500">
        <v>3</v>
      </c>
      <c r="D387" s="1501">
        <f>'RAB GIK UGM'!E388</f>
        <v>3</v>
      </c>
      <c r="E387" s="1501">
        <f>'RAB GIK UGM'!F388</f>
        <v>4000000</v>
      </c>
      <c r="F387" s="1500">
        <f t="shared" si="17"/>
        <v>4000000</v>
      </c>
      <c r="G387" s="1500">
        <v>11</v>
      </c>
      <c r="H387" s="1500">
        <f t="shared" si="15"/>
        <v>1320000</v>
      </c>
      <c r="I387" s="1500">
        <f t="shared" si="16"/>
        <v>13320000</v>
      </c>
      <c r="J387" s="1499" t="s">
        <v>74</v>
      </c>
      <c r="K387" s="1499" t="b">
        <v>0</v>
      </c>
      <c r="L387" s="1522">
        <f>('RAB GIK UGM'!G388*1.11)-I387</f>
        <v>0</v>
      </c>
    </row>
    <row r="388" spans="1:12">
      <c r="A388" s="1499" t="s">
        <v>4066</v>
      </c>
      <c r="B388" s="1499" t="s">
        <v>186</v>
      </c>
      <c r="C388" s="1500">
        <v>1</v>
      </c>
      <c r="D388" s="1501">
        <f>'RAB GIK UGM'!E389</f>
        <v>1</v>
      </c>
      <c r="E388" s="1501">
        <f>'RAB GIK UGM'!F389</f>
        <v>2900000</v>
      </c>
      <c r="F388" s="1500">
        <f t="shared" si="17"/>
        <v>2900000</v>
      </c>
      <c r="G388" s="1500">
        <v>11</v>
      </c>
      <c r="H388" s="1500">
        <f t="shared" si="15"/>
        <v>319000</v>
      </c>
      <c r="I388" s="1500">
        <f t="shared" si="16"/>
        <v>3219000</v>
      </c>
      <c r="J388" s="1499" t="s">
        <v>74</v>
      </c>
      <c r="K388" s="1499" t="b">
        <v>0</v>
      </c>
      <c r="L388" s="1522">
        <f>('RAB GIK UGM'!G389*1.11)-I388</f>
        <v>0</v>
      </c>
    </row>
    <row r="389" spans="1:12">
      <c r="A389" s="1499" t="s">
        <v>4055</v>
      </c>
      <c r="B389" s="1499" t="s">
        <v>186</v>
      </c>
      <c r="C389" s="1500">
        <v>3</v>
      </c>
      <c r="D389" s="1501">
        <f>'RAB GIK UGM'!E390</f>
        <v>3</v>
      </c>
      <c r="E389" s="1501">
        <f>'RAB GIK UGM'!F390</f>
        <v>155000</v>
      </c>
      <c r="F389" s="1500">
        <f t="shared" si="17"/>
        <v>155000</v>
      </c>
      <c r="G389" s="1500">
        <v>11</v>
      </c>
      <c r="H389" s="1500">
        <f t="shared" si="15"/>
        <v>51150</v>
      </c>
      <c r="I389" s="1500">
        <f t="shared" si="16"/>
        <v>516150</v>
      </c>
      <c r="J389" s="1499" t="s">
        <v>74</v>
      </c>
      <c r="K389" s="1499" t="b">
        <v>0</v>
      </c>
      <c r="L389" s="1522">
        <f>('RAB GIK UGM'!G390*1.11)-I389</f>
        <v>0</v>
      </c>
    </row>
    <row r="390" spans="1:12">
      <c r="A390" s="1499" t="s">
        <v>4050</v>
      </c>
      <c r="B390" s="1499" t="s">
        <v>186</v>
      </c>
      <c r="C390" s="1500">
        <v>8</v>
      </c>
      <c r="D390" s="1501">
        <f>'RAB GIK UGM'!E391</f>
        <v>8</v>
      </c>
      <c r="E390" s="1501">
        <f>'RAB GIK UGM'!F391</f>
        <v>155000</v>
      </c>
      <c r="F390" s="1500">
        <f t="shared" si="17"/>
        <v>155000</v>
      </c>
      <c r="G390" s="1500">
        <v>11</v>
      </c>
      <c r="H390" s="1500">
        <f t="shared" si="15"/>
        <v>136400</v>
      </c>
      <c r="I390" s="1500">
        <f t="shared" si="16"/>
        <v>1376400</v>
      </c>
      <c r="J390" s="1499" t="s">
        <v>74</v>
      </c>
      <c r="K390" s="1499" t="b">
        <v>0</v>
      </c>
      <c r="L390" s="1522">
        <f>('RAB GIK UGM'!G391*1.11)-I390</f>
        <v>0</v>
      </c>
    </row>
    <row r="391" spans="1:12">
      <c r="A391" s="1499" t="s">
        <v>4067</v>
      </c>
      <c r="B391" s="1499" t="s">
        <v>186</v>
      </c>
      <c r="C391" s="1500">
        <v>1</v>
      </c>
      <c r="D391" s="1501">
        <f>'RAB GIK UGM'!E392</f>
        <v>1</v>
      </c>
      <c r="E391" s="1501">
        <f>'RAB GIK UGM'!F392</f>
        <v>180000</v>
      </c>
      <c r="F391" s="1500">
        <f t="shared" si="17"/>
        <v>180000</v>
      </c>
      <c r="G391" s="1500">
        <v>11</v>
      </c>
      <c r="H391" s="1500">
        <f t="shared" si="15"/>
        <v>19800</v>
      </c>
      <c r="I391" s="1500">
        <f t="shared" si="16"/>
        <v>199800</v>
      </c>
      <c r="J391" s="1499" t="s">
        <v>74</v>
      </c>
      <c r="K391" s="1499" t="b">
        <v>0</v>
      </c>
      <c r="L391" s="1522">
        <f>('RAB GIK UGM'!G392*1.11)-I391</f>
        <v>0</v>
      </c>
    </row>
    <row r="392" spans="1:12">
      <c r="A392" s="1499" t="s">
        <v>4068</v>
      </c>
      <c r="B392" s="1499" t="s">
        <v>74</v>
      </c>
      <c r="C392" s="1500">
        <v>0</v>
      </c>
      <c r="D392" s="1501">
        <f>'RAB GIK UGM'!E393</f>
        <v>0</v>
      </c>
      <c r="E392" s="1501">
        <f>'RAB GIK UGM'!F393</f>
        <v>0</v>
      </c>
      <c r="F392" s="1500">
        <f t="shared" si="17"/>
        <v>0</v>
      </c>
      <c r="G392" s="1500">
        <v>0</v>
      </c>
      <c r="H392" s="1500">
        <f t="shared" ref="H392:H455" si="18">(C392*F392)*G392/100</f>
        <v>0</v>
      </c>
      <c r="I392" s="1500">
        <f t="shared" ref="I392:I455" si="19">(C392*F392)+H392</f>
        <v>0</v>
      </c>
      <c r="J392" s="1499" t="s">
        <v>74</v>
      </c>
      <c r="K392" s="1499" t="b">
        <v>0</v>
      </c>
      <c r="L392" s="1522">
        <f>('RAB GIK UGM'!G393*1.11)-I392</f>
        <v>0</v>
      </c>
    </row>
    <row r="393" spans="1:12">
      <c r="A393" s="1499" t="s">
        <v>4054</v>
      </c>
      <c r="B393" s="1499" t="s">
        <v>682</v>
      </c>
      <c r="C393" s="1500">
        <v>18</v>
      </c>
      <c r="D393" s="1501">
        <f>'RAB GIK UGM'!E394</f>
        <v>18</v>
      </c>
      <c r="E393" s="1501">
        <f>'RAB GIK UGM'!F394</f>
        <v>4597000</v>
      </c>
      <c r="F393" s="1500">
        <f t="shared" si="17"/>
        <v>4597000</v>
      </c>
      <c r="G393" s="1500">
        <v>11</v>
      </c>
      <c r="H393" s="1500">
        <f t="shared" si="18"/>
        <v>9102060</v>
      </c>
      <c r="I393" s="1500">
        <f t="shared" si="19"/>
        <v>91848060</v>
      </c>
      <c r="J393" s="1499" t="s">
        <v>74</v>
      </c>
      <c r="K393" s="1499" t="b">
        <v>0</v>
      </c>
      <c r="L393" s="1522">
        <f>('RAB GIK UGM'!G394*1.11)-I393</f>
        <v>0</v>
      </c>
    </row>
    <row r="394" spans="1:12">
      <c r="A394" s="1499" t="s">
        <v>4057</v>
      </c>
      <c r="B394" s="1499" t="s">
        <v>5</v>
      </c>
      <c r="C394" s="1500">
        <v>36</v>
      </c>
      <c r="D394" s="1501">
        <f>'RAB GIK UGM'!E395</f>
        <v>36</v>
      </c>
      <c r="E394" s="1501">
        <f>'RAB GIK UGM'!F395</f>
        <v>113960</v>
      </c>
      <c r="F394" s="1500">
        <f t="shared" si="17"/>
        <v>113960</v>
      </c>
      <c r="G394" s="1500">
        <v>11</v>
      </c>
      <c r="H394" s="1500">
        <f t="shared" si="18"/>
        <v>451281.6</v>
      </c>
      <c r="I394" s="1500">
        <f t="shared" si="19"/>
        <v>4553841.5999999996</v>
      </c>
      <c r="J394" s="1499" t="s">
        <v>74</v>
      </c>
      <c r="K394" s="1499" t="b">
        <v>0</v>
      </c>
      <c r="L394" s="1522">
        <f>('RAB GIK UGM'!G395*1.11)-I394</f>
        <v>0</v>
      </c>
    </row>
    <row r="395" spans="1:12">
      <c r="A395" s="1499" t="s">
        <v>4069</v>
      </c>
      <c r="B395" s="1499" t="s">
        <v>74</v>
      </c>
      <c r="C395" s="1500">
        <v>0</v>
      </c>
      <c r="D395" s="1501">
        <f>'RAB GIK UGM'!E396</f>
        <v>0</v>
      </c>
      <c r="E395" s="1501">
        <f>'RAB GIK UGM'!F396</f>
        <v>0</v>
      </c>
      <c r="F395" s="1500">
        <f t="shared" ref="F395:F458" si="20">ROUND(E395,2)</f>
        <v>0</v>
      </c>
      <c r="G395" s="1500">
        <v>0</v>
      </c>
      <c r="H395" s="1500">
        <f t="shared" si="18"/>
        <v>0</v>
      </c>
      <c r="I395" s="1500">
        <f t="shared" si="19"/>
        <v>0</v>
      </c>
      <c r="J395" s="1499" t="s">
        <v>74</v>
      </c>
      <c r="K395" s="1499" t="b">
        <v>0</v>
      </c>
      <c r="L395" s="1522">
        <f>('RAB GIK UGM'!G396*1.11)-I395</f>
        <v>0</v>
      </c>
    </row>
    <row r="396" spans="1:12">
      <c r="A396" s="1499" t="s">
        <v>4070</v>
      </c>
      <c r="B396" s="1499" t="s">
        <v>74</v>
      </c>
      <c r="C396" s="1500">
        <v>0</v>
      </c>
      <c r="D396" s="1501">
        <f>'RAB GIK UGM'!E397</f>
        <v>0</v>
      </c>
      <c r="E396" s="1501">
        <f>'RAB GIK UGM'!F397</f>
        <v>0</v>
      </c>
      <c r="F396" s="1500">
        <f t="shared" si="20"/>
        <v>0</v>
      </c>
      <c r="G396" s="1500">
        <v>0</v>
      </c>
      <c r="H396" s="1500">
        <f t="shared" si="18"/>
        <v>0</v>
      </c>
      <c r="I396" s="1500">
        <f t="shared" si="19"/>
        <v>0</v>
      </c>
      <c r="J396" s="1499" t="s">
        <v>74</v>
      </c>
      <c r="K396" s="1499" t="b">
        <v>0</v>
      </c>
      <c r="L396" s="1522">
        <f>('RAB GIK UGM'!G397*1.11)-I396</f>
        <v>0</v>
      </c>
    </row>
    <row r="397" spans="1:12">
      <c r="A397" s="1499" t="s">
        <v>4071</v>
      </c>
      <c r="B397" s="1499" t="s">
        <v>186</v>
      </c>
      <c r="C397" s="1500">
        <v>1</v>
      </c>
      <c r="D397" s="1501">
        <f>'RAB GIK UGM'!E398</f>
        <v>1</v>
      </c>
      <c r="E397" s="1501">
        <f>'RAB GIK UGM'!F398</f>
        <v>2500000</v>
      </c>
      <c r="F397" s="1500">
        <f t="shared" si="20"/>
        <v>2500000</v>
      </c>
      <c r="G397" s="1500">
        <v>11</v>
      </c>
      <c r="H397" s="1500">
        <f t="shared" si="18"/>
        <v>275000</v>
      </c>
      <c r="I397" s="1500">
        <f t="shared" si="19"/>
        <v>2775000</v>
      </c>
      <c r="J397" s="1499" t="s">
        <v>74</v>
      </c>
      <c r="K397" s="1499" t="b">
        <v>0</v>
      </c>
      <c r="L397" s="1522">
        <f>('RAB GIK UGM'!G398*1.11)-I397</f>
        <v>0</v>
      </c>
    </row>
    <row r="398" spans="1:12">
      <c r="A398" s="1499" t="s">
        <v>4072</v>
      </c>
      <c r="B398" s="1499" t="s">
        <v>186</v>
      </c>
      <c r="C398" s="1500">
        <v>1</v>
      </c>
      <c r="D398" s="1501">
        <f>'RAB GIK UGM'!E399</f>
        <v>1</v>
      </c>
      <c r="E398" s="1501">
        <f>'RAB GIK UGM'!F399</f>
        <v>1800000</v>
      </c>
      <c r="F398" s="1500">
        <f t="shared" si="20"/>
        <v>1800000</v>
      </c>
      <c r="G398" s="1500">
        <v>11</v>
      </c>
      <c r="H398" s="1500">
        <f t="shared" si="18"/>
        <v>198000</v>
      </c>
      <c r="I398" s="1500">
        <f t="shared" si="19"/>
        <v>1998000</v>
      </c>
      <c r="J398" s="1499" t="s">
        <v>74</v>
      </c>
      <c r="K398" s="1499" t="b">
        <v>0</v>
      </c>
      <c r="L398" s="1522">
        <f>('RAB GIK UGM'!G399*1.11)-I398</f>
        <v>0</v>
      </c>
    </row>
    <row r="399" spans="1:12">
      <c r="A399" s="1499" t="s">
        <v>3967</v>
      </c>
      <c r="B399" s="1499" t="s">
        <v>682</v>
      </c>
      <c r="C399" s="1500">
        <v>3</v>
      </c>
      <c r="D399" s="1501">
        <f>'RAB GIK UGM'!E400</f>
        <v>3</v>
      </c>
      <c r="E399" s="1501">
        <f>'RAB GIK UGM'!F400</f>
        <v>4000000</v>
      </c>
      <c r="F399" s="1500">
        <f t="shared" si="20"/>
        <v>4000000</v>
      </c>
      <c r="G399" s="1500">
        <v>11</v>
      </c>
      <c r="H399" s="1500">
        <f t="shared" si="18"/>
        <v>1320000</v>
      </c>
      <c r="I399" s="1500">
        <f t="shared" si="19"/>
        <v>13320000</v>
      </c>
      <c r="J399" s="1499" t="s">
        <v>74</v>
      </c>
      <c r="K399" s="1499" t="b">
        <v>0</v>
      </c>
      <c r="L399" s="1522">
        <f>('RAB GIK UGM'!G400*1.11)-I399</f>
        <v>0</v>
      </c>
    </row>
    <row r="400" spans="1:12">
      <c r="A400" s="1499" t="s">
        <v>4050</v>
      </c>
      <c r="B400" s="1499" t="s">
        <v>186</v>
      </c>
      <c r="C400" s="1500">
        <v>5</v>
      </c>
      <c r="D400" s="1501">
        <f>'RAB GIK UGM'!E401</f>
        <v>5</v>
      </c>
      <c r="E400" s="1501">
        <f>'RAB GIK UGM'!F401</f>
        <v>155000</v>
      </c>
      <c r="F400" s="1500">
        <f t="shared" si="20"/>
        <v>155000</v>
      </c>
      <c r="G400" s="1500">
        <v>11</v>
      </c>
      <c r="H400" s="1500">
        <f t="shared" si="18"/>
        <v>85250</v>
      </c>
      <c r="I400" s="1500">
        <f t="shared" si="19"/>
        <v>860250</v>
      </c>
      <c r="J400" s="1499" t="s">
        <v>74</v>
      </c>
      <c r="K400" s="1499" t="b">
        <v>0</v>
      </c>
      <c r="L400" s="1522">
        <f>('RAB GIK UGM'!G401*1.11)-I400</f>
        <v>0</v>
      </c>
    </row>
    <row r="401" spans="1:12">
      <c r="A401" s="1499" t="s">
        <v>4055</v>
      </c>
      <c r="B401" s="1499" t="s">
        <v>186</v>
      </c>
      <c r="C401" s="1500">
        <v>3</v>
      </c>
      <c r="D401" s="1501">
        <f>'RAB GIK UGM'!E402</f>
        <v>3</v>
      </c>
      <c r="E401" s="1501">
        <f>'RAB GIK UGM'!F402</f>
        <v>155000</v>
      </c>
      <c r="F401" s="1500">
        <f t="shared" si="20"/>
        <v>155000</v>
      </c>
      <c r="G401" s="1500">
        <v>11</v>
      </c>
      <c r="H401" s="1500">
        <f t="shared" si="18"/>
        <v>51150</v>
      </c>
      <c r="I401" s="1500">
        <f t="shared" si="19"/>
        <v>516150</v>
      </c>
      <c r="J401" s="1499" t="s">
        <v>74</v>
      </c>
      <c r="K401" s="1499" t="b">
        <v>0</v>
      </c>
      <c r="L401" s="1522">
        <f>('RAB GIK UGM'!G402*1.11)-I401</f>
        <v>0</v>
      </c>
    </row>
    <row r="402" spans="1:12">
      <c r="A402" s="1499" t="s">
        <v>4073</v>
      </c>
      <c r="B402" s="1499" t="s">
        <v>74</v>
      </c>
      <c r="C402" s="1500">
        <v>0</v>
      </c>
      <c r="D402" s="1501">
        <f>'RAB GIK UGM'!E403</f>
        <v>0</v>
      </c>
      <c r="E402" s="1501">
        <f>'RAB GIK UGM'!F403</f>
        <v>0</v>
      </c>
      <c r="F402" s="1500">
        <f t="shared" si="20"/>
        <v>0</v>
      </c>
      <c r="G402" s="1500">
        <v>0</v>
      </c>
      <c r="H402" s="1500">
        <f t="shared" si="18"/>
        <v>0</v>
      </c>
      <c r="I402" s="1500">
        <f t="shared" si="19"/>
        <v>0</v>
      </c>
      <c r="J402" s="1499" t="s">
        <v>74</v>
      </c>
      <c r="K402" s="1499" t="b">
        <v>0</v>
      </c>
      <c r="L402" s="1522">
        <f>('RAB GIK UGM'!G403*1.11)-I402</f>
        <v>0</v>
      </c>
    </row>
    <row r="403" spans="1:12">
      <c r="A403" s="1499" t="s">
        <v>4054</v>
      </c>
      <c r="B403" s="1499" t="s">
        <v>682</v>
      </c>
      <c r="C403" s="1500">
        <v>18</v>
      </c>
      <c r="D403" s="1501">
        <f>'RAB GIK UGM'!E404</f>
        <v>18</v>
      </c>
      <c r="E403" s="1501">
        <f>'RAB GIK UGM'!F404</f>
        <v>4597000</v>
      </c>
      <c r="F403" s="1500">
        <f t="shared" si="20"/>
        <v>4597000</v>
      </c>
      <c r="G403" s="1500">
        <v>11</v>
      </c>
      <c r="H403" s="1500">
        <f t="shared" si="18"/>
        <v>9102060</v>
      </c>
      <c r="I403" s="1500">
        <f t="shared" si="19"/>
        <v>91848060</v>
      </c>
      <c r="J403" s="1499" t="s">
        <v>74</v>
      </c>
      <c r="K403" s="1499" t="b">
        <v>0</v>
      </c>
      <c r="L403" s="1522">
        <f>('RAB GIK UGM'!G404*1.11)-I403</f>
        <v>0</v>
      </c>
    </row>
    <row r="404" spans="1:12">
      <c r="A404" s="1499" t="s">
        <v>4057</v>
      </c>
      <c r="B404" s="1499" t="s">
        <v>5</v>
      </c>
      <c r="C404" s="1500">
        <v>18</v>
      </c>
      <c r="D404" s="1501">
        <f>'RAB GIK UGM'!E405</f>
        <v>18</v>
      </c>
      <c r="E404" s="1501">
        <f>'RAB GIK UGM'!F405</f>
        <v>113960</v>
      </c>
      <c r="F404" s="1500">
        <f t="shared" si="20"/>
        <v>113960</v>
      </c>
      <c r="G404" s="1500">
        <v>11</v>
      </c>
      <c r="H404" s="1500">
        <f t="shared" si="18"/>
        <v>225640.8</v>
      </c>
      <c r="I404" s="1500">
        <f t="shared" si="19"/>
        <v>2276920.7999999998</v>
      </c>
      <c r="J404" s="1499" t="s">
        <v>74</v>
      </c>
      <c r="K404" s="1499" t="b">
        <v>0</v>
      </c>
      <c r="L404" s="1522">
        <f>('RAB GIK UGM'!G405*1.11)-I404</f>
        <v>0</v>
      </c>
    </row>
    <row r="405" spans="1:12">
      <c r="A405" s="1499" t="s">
        <v>4074</v>
      </c>
      <c r="B405" s="1499" t="s">
        <v>74</v>
      </c>
      <c r="C405" s="1500">
        <v>0</v>
      </c>
      <c r="D405" s="1501">
        <f>'RAB GIK UGM'!E406</f>
        <v>0</v>
      </c>
      <c r="E405" s="1501">
        <f>'RAB GIK UGM'!F406</f>
        <v>0</v>
      </c>
      <c r="F405" s="1500">
        <f t="shared" si="20"/>
        <v>0</v>
      </c>
      <c r="G405" s="1500">
        <v>0</v>
      </c>
      <c r="H405" s="1500">
        <f t="shared" si="18"/>
        <v>0</v>
      </c>
      <c r="I405" s="1500">
        <f t="shared" si="19"/>
        <v>0</v>
      </c>
      <c r="J405" s="1499" t="s">
        <v>74</v>
      </c>
      <c r="K405" s="1499" t="b">
        <v>0</v>
      </c>
      <c r="L405" s="1522">
        <f>('RAB GIK UGM'!G406*1.11)-I405</f>
        <v>0</v>
      </c>
    </row>
    <row r="406" spans="1:12">
      <c r="A406" s="1499" t="s">
        <v>4075</v>
      </c>
      <c r="B406" s="1499" t="s">
        <v>74</v>
      </c>
      <c r="C406" s="1500">
        <v>0</v>
      </c>
      <c r="D406" s="1501">
        <f>'RAB GIK UGM'!E407</f>
        <v>0</v>
      </c>
      <c r="E406" s="1501">
        <f>'RAB GIK UGM'!F407</f>
        <v>0</v>
      </c>
      <c r="F406" s="1500">
        <f t="shared" si="20"/>
        <v>0</v>
      </c>
      <c r="G406" s="1500">
        <v>0</v>
      </c>
      <c r="H406" s="1500">
        <f t="shared" si="18"/>
        <v>0</v>
      </c>
      <c r="I406" s="1500">
        <f t="shared" si="19"/>
        <v>0</v>
      </c>
      <c r="J406" s="1499" t="s">
        <v>74</v>
      </c>
      <c r="K406" s="1499" t="b">
        <v>0</v>
      </c>
      <c r="L406" s="1522">
        <f>('RAB GIK UGM'!G407*1.11)-I406</f>
        <v>0</v>
      </c>
    </row>
    <row r="407" spans="1:12">
      <c r="A407" s="1499" t="s">
        <v>4076</v>
      </c>
      <c r="B407" s="1499" t="s">
        <v>186</v>
      </c>
      <c r="C407" s="1500">
        <v>1</v>
      </c>
      <c r="D407" s="1501">
        <f>'RAB GIK UGM'!E408</f>
        <v>1</v>
      </c>
      <c r="E407" s="1501">
        <f>'RAB GIK UGM'!F408</f>
        <v>4312500</v>
      </c>
      <c r="F407" s="1500">
        <f t="shared" si="20"/>
        <v>4312500</v>
      </c>
      <c r="G407" s="1500">
        <v>11</v>
      </c>
      <c r="H407" s="1500">
        <f t="shared" si="18"/>
        <v>474375</v>
      </c>
      <c r="I407" s="1500">
        <f t="shared" si="19"/>
        <v>4786875</v>
      </c>
      <c r="J407" s="1499" t="s">
        <v>74</v>
      </c>
      <c r="K407" s="1499" t="b">
        <v>0</v>
      </c>
      <c r="L407" s="1522">
        <f>('RAB GIK UGM'!G408*1.11)-I407</f>
        <v>0</v>
      </c>
    </row>
    <row r="408" spans="1:12">
      <c r="A408" s="1499" t="s">
        <v>4064</v>
      </c>
      <c r="B408" s="1499" t="s">
        <v>186</v>
      </c>
      <c r="C408" s="1500">
        <v>1</v>
      </c>
      <c r="D408" s="1501">
        <f>'RAB GIK UGM'!E409</f>
        <v>1</v>
      </c>
      <c r="E408" s="1501">
        <f>'RAB GIK UGM'!F409</f>
        <v>2202500</v>
      </c>
      <c r="F408" s="1500">
        <f t="shared" si="20"/>
        <v>2202500</v>
      </c>
      <c r="G408" s="1500">
        <v>11</v>
      </c>
      <c r="H408" s="1500">
        <f t="shared" si="18"/>
        <v>242275</v>
      </c>
      <c r="I408" s="1500">
        <f t="shared" si="19"/>
        <v>2444775</v>
      </c>
      <c r="J408" s="1499" t="s">
        <v>74</v>
      </c>
      <c r="K408" s="1499" t="b">
        <v>0</v>
      </c>
      <c r="L408" s="1522">
        <f>('RAB GIK UGM'!G409*1.11)-I408</f>
        <v>0</v>
      </c>
    </row>
    <row r="409" spans="1:12">
      <c r="A409" s="1499" t="s">
        <v>4065</v>
      </c>
      <c r="B409" s="1499" t="s">
        <v>186</v>
      </c>
      <c r="C409" s="1500">
        <v>1</v>
      </c>
      <c r="D409" s="1501">
        <f>'RAB GIK UGM'!E410</f>
        <v>1</v>
      </c>
      <c r="E409" s="1501">
        <f>'RAB GIK UGM'!F410</f>
        <v>1437500</v>
      </c>
      <c r="F409" s="1500">
        <f t="shared" si="20"/>
        <v>1437500</v>
      </c>
      <c r="G409" s="1500">
        <v>11</v>
      </c>
      <c r="H409" s="1500">
        <f t="shared" si="18"/>
        <v>158125</v>
      </c>
      <c r="I409" s="1500">
        <f t="shared" si="19"/>
        <v>1595625</v>
      </c>
      <c r="J409" s="1499" t="s">
        <v>74</v>
      </c>
      <c r="K409" s="1499" t="b">
        <v>0</v>
      </c>
      <c r="L409" s="1522">
        <f>('RAB GIK UGM'!G410*1.11)-I409</f>
        <v>0</v>
      </c>
    </row>
    <row r="410" spans="1:12">
      <c r="A410" s="1499" t="s">
        <v>3967</v>
      </c>
      <c r="B410" s="1499" t="s">
        <v>682</v>
      </c>
      <c r="C410" s="1500">
        <v>3</v>
      </c>
      <c r="D410" s="1501">
        <f>'RAB GIK UGM'!E411</f>
        <v>3</v>
      </c>
      <c r="E410" s="1501">
        <f>'RAB GIK UGM'!F411</f>
        <v>4000000</v>
      </c>
      <c r="F410" s="1500">
        <f t="shared" si="20"/>
        <v>4000000</v>
      </c>
      <c r="G410" s="1500">
        <v>11</v>
      </c>
      <c r="H410" s="1500">
        <f t="shared" si="18"/>
        <v>1320000</v>
      </c>
      <c r="I410" s="1500">
        <f t="shared" si="19"/>
        <v>13320000</v>
      </c>
      <c r="J410" s="1499" t="s">
        <v>74</v>
      </c>
      <c r="K410" s="1499" t="b">
        <v>0</v>
      </c>
      <c r="L410" s="1522">
        <f>('RAB GIK UGM'!G411*1.11)-I410</f>
        <v>0</v>
      </c>
    </row>
    <row r="411" spans="1:12">
      <c r="A411" s="1499" t="s">
        <v>4066</v>
      </c>
      <c r="B411" s="1499" t="s">
        <v>186</v>
      </c>
      <c r="C411" s="1500">
        <v>1</v>
      </c>
      <c r="D411" s="1501">
        <f>'RAB GIK UGM'!E412</f>
        <v>1</v>
      </c>
      <c r="E411" s="1501">
        <f>'RAB GIK UGM'!F412</f>
        <v>2900000</v>
      </c>
      <c r="F411" s="1500">
        <f t="shared" si="20"/>
        <v>2900000</v>
      </c>
      <c r="G411" s="1500">
        <v>11</v>
      </c>
      <c r="H411" s="1500">
        <f t="shared" si="18"/>
        <v>319000</v>
      </c>
      <c r="I411" s="1500">
        <f t="shared" si="19"/>
        <v>3219000</v>
      </c>
      <c r="J411" s="1499" t="s">
        <v>74</v>
      </c>
      <c r="K411" s="1499" t="b">
        <v>0</v>
      </c>
      <c r="L411" s="1522">
        <f>('RAB GIK UGM'!G412*1.11)-I411</f>
        <v>0</v>
      </c>
    </row>
    <row r="412" spans="1:12">
      <c r="A412" s="1499" t="s">
        <v>4077</v>
      </c>
      <c r="B412" s="1499" t="s">
        <v>186</v>
      </c>
      <c r="C412" s="1500">
        <v>3</v>
      </c>
      <c r="D412" s="1501">
        <f>'RAB GIK UGM'!E413</f>
        <v>3</v>
      </c>
      <c r="E412" s="1501">
        <f>'RAB GIK UGM'!F413</f>
        <v>600000</v>
      </c>
      <c r="F412" s="1500">
        <f t="shared" si="20"/>
        <v>600000</v>
      </c>
      <c r="G412" s="1500">
        <v>11</v>
      </c>
      <c r="H412" s="1500">
        <f t="shared" si="18"/>
        <v>198000</v>
      </c>
      <c r="I412" s="1500">
        <f t="shared" si="19"/>
        <v>1998000</v>
      </c>
      <c r="J412" s="1499" t="s">
        <v>74</v>
      </c>
      <c r="K412" s="1499" t="b">
        <v>0</v>
      </c>
      <c r="L412" s="1522">
        <f>('RAB GIK UGM'!G413*1.11)-I412</f>
        <v>0</v>
      </c>
    </row>
    <row r="413" spans="1:12">
      <c r="A413" s="1499" t="s">
        <v>4078</v>
      </c>
      <c r="B413" s="1499" t="s">
        <v>186</v>
      </c>
      <c r="C413" s="1500">
        <v>7</v>
      </c>
      <c r="D413" s="1501">
        <f>'RAB GIK UGM'!E414</f>
        <v>7</v>
      </c>
      <c r="E413" s="1501">
        <f>'RAB GIK UGM'!F414</f>
        <v>155000</v>
      </c>
      <c r="F413" s="1500">
        <f t="shared" si="20"/>
        <v>155000</v>
      </c>
      <c r="G413" s="1500">
        <v>11</v>
      </c>
      <c r="H413" s="1500">
        <f t="shared" si="18"/>
        <v>119350</v>
      </c>
      <c r="I413" s="1500">
        <f t="shared" si="19"/>
        <v>1204350</v>
      </c>
      <c r="J413" s="1499" t="s">
        <v>74</v>
      </c>
      <c r="K413" s="1499" t="b">
        <v>0</v>
      </c>
      <c r="L413" s="1522">
        <f>('RAB GIK UGM'!G414*1.11)-I413</f>
        <v>0</v>
      </c>
    </row>
    <row r="414" spans="1:12">
      <c r="A414" s="1499" t="s">
        <v>4079</v>
      </c>
      <c r="B414" s="1499" t="s">
        <v>74</v>
      </c>
      <c r="C414" s="1500">
        <v>0</v>
      </c>
      <c r="D414" s="1501">
        <f>'RAB GIK UGM'!E415</f>
        <v>0</v>
      </c>
      <c r="E414" s="1501">
        <f>'RAB GIK UGM'!F415</f>
        <v>0</v>
      </c>
      <c r="F414" s="1500">
        <f t="shared" si="20"/>
        <v>0</v>
      </c>
      <c r="G414" s="1500">
        <v>0</v>
      </c>
      <c r="H414" s="1500">
        <f t="shared" si="18"/>
        <v>0</v>
      </c>
      <c r="I414" s="1500">
        <f t="shared" si="19"/>
        <v>0</v>
      </c>
      <c r="J414" s="1499" t="s">
        <v>74</v>
      </c>
      <c r="K414" s="1499" t="b">
        <v>0</v>
      </c>
      <c r="L414" s="1522">
        <f>('RAB GIK UGM'!G415*1.11)-I414</f>
        <v>0</v>
      </c>
    </row>
    <row r="415" spans="1:12">
      <c r="A415" s="1499" t="s">
        <v>4054</v>
      </c>
      <c r="B415" s="1499" t="s">
        <v>682</v>
      </c>
      <c r="C415" s="1500">
        <v>18</v>
      </c>
      <c r="D415" s="1501">
        <f>'RAB GIK UGM'!E416</f>
        <v>18</v>
      </c>
      <c r="E415" s="1501">
        <f>'RAB GIK UGM'!F416</f>
        <v>4597000</v>
      </c>
      <c r="F415" s="1500">
        <f t="shared" si="20"/>
        <v>4597000</v>
      </c>
      <c r="G415" s="1500">
        <v>11</v>
      </c>
      <c r="H415" s="1500">
        <f t="shared" si="18"/>
        <v>9102060</v>
      </c>
      <c r="I415" s="1500">
        <f t="shared" si="19"/>
        <v>91848060</v>
      </c>
      <c r="J415" s="1499" t="s">
        <v>74</v>
      </c>
      <c r="K415" s="1499" t="b">
        <v>0</v>
      </c>
      <c r="L415" s="1522">
        <f>('RAB GIK UGM'!G416*1.11)-I415</f>
        <v>0</v>
      </c>
    </row>
    <row r="416" spans="1:12">
      <c r="A416" s="1499" t="s">
        <v>4057</v>
      </c>
      <c r="B416" s="1499" t="s">
        <v>5</v>
      </c>
      <c r="C416" s="1500">
        <v>36</v>
      </c>
      <c r="D416" s="1501">
        <f>'RAB GIK UGM'!E417</f>
        <v>36</v>
      </c>
      <c r="E416" s="1501">
        <f>'RAB GIK UGM'!F417</f>
        <v>113960</v>
      </c>
      <c r="F416" s="1500">
        <f t="shared" si="20"/>
        <v>113960</v>
      </c>
      <c r="G416" s="1500">
        <v>11</v>
      </c>
      <c r="H416" s="1500">
        <f t="shared" si="18"/>
        <v>451281.6</v>
      </c>
      <c r="I416" s="1500">
        <f t="shared" si="19"/>
        <v>4553841.5999999996</v>
      </c>
      <c r="J416" s="1499" t="s">
        <v>74</v>
      </c>
      <c r="K416" s="1499" t="b">
        <v>0</v>
      </c>
      <c r="L416" s="1522">
        <f>('RAB GIK UGM'!G417*1.11)-I416</f>
        <v>0</v>
      </c>
    </row>
    <row r="417" spans="1:12">
      <c r="A417" s="1499" t="s">
        <v>4080</v>
      </c>
      <c r="B417" s="1499" t="s">
        <v>74</v>
      </c>
      <c r="C417" s="1500">
        <v>0</v>
      </c>
      <c r="D417" s="1501">
        <f>'RAB GIK UGM'!E418</f>
        <v>0</v>
      </c>
      <c r="E417" s="1501">
        <f>'RAB GIK UGM'!F418</f>
        <v>0</v>
      </c>
      <c r="F417" s="1500">
        <f t="shared" si="20"/>
        <v>0</v>
      </c>
      <c r="G417" s="1500">
        <v>0</v>
      </c>
      <c r="H417" s="1500">
        <f t="shared" si="18"/>
        <v>0</v>
      </c>
      <c r="I417" s="1500">
        <f t="shared" si="19"/>
        <v>0</v>
      </c>
      <c r="J417" s="1499" t="s">
        <v>74</v>
      </c>
      <c r="K417" s="1499" t="b">
        <v>0</v>
      </c>
      <c r="L417" s="1522">
        <f>('RAB GIK UGM'!G418*1.11)-I417</f>
        <v>0</v>
      </c>
    </row>
    <row r="418" spans="1:12">
      <c r="A418" s="1499" t="s">
        <v>4081</v>
      </c>
      <c r="B418" s="1499" t="s">
        <v>74</v>
      </c>
      <c r="C418" s="1500">
        <v>0</v>
      </c>
      <c r="D418" s="1501">
        <f>'RAB GIK UGM'!E419</f>
        <v>0</v>
      </c>
      <c r="E418" s="1501">
        <f>'RAB GIK UGM'!F419</f>
        <v>0</v>
      </c>
      <c r="F418" s="1500">
        <f t="shared" si="20"/>
        <v>0</v>
      </c>
      <c r="G418" s="1500">
        <v>0</v>
      </c>
      <c r="H418" s="1500">
        <f t="shared" si="18"/>
        <v>0</v>
      </c>
      <c r="I418" s="1500">
        <f t="shared" si="19"/>
        <v>0</v>
      </c>
      <c r="J418" s="1499" t="s">
        <v>74</v>
      </c>
      <c r="K418" s="1499" t="b">
        <v>0</v>
      </c>
      <c r="L418" s="1522">
        <f>('RAB GIK UGM'!G419*1.11)-I418</f>
        <v>0</v>
      </c>
    </row>
    <row r="419" spans="1:12">
      <c r="A419" s="1499" t="s">
        <v>4082</v>
      </c>
      <c r="B419" s="1499" t="s">
        <v>186</v>
      </c>
      <c r="C419" s="1500">
        <v>1</v>
      </c>
      <c r="D419" s="1501">
        <f>'RAB GIK UGM'!E420</f>
        <v>1</v>
      </c>
      <c r="E419" s="1501">
        <f>'RAB GIK UGM'!F420</f>
        <v>600000</v>
      </c>
      <c r="F419" s="1500">
        <f t="shared" si="20"/>
        <v>600000</v>
      </c>
      <c r="G419" s="1500">
        <v>11</v>
      </c>
      <c r="H419" s="1500">
        <f t="shared" si="18"/>
        <v>66000</v>
      </c>
      <c r="I419" s="1500">
        <f t="shared" si="19"/>
        <v>666000</v>
      </c>
      <c r="J419" s="1499" t="s">
        <v>74</v>
      </c>
      <c r="K419" s="1499" t="b">
        <v>0</v>
      </c>
      <c r="L419" s="1522">
        <f>('RAB GIK UGM'!G420*1.11)-I419</f>
        <v>0</v>
      </c>
    </row>
    <row r="420" spans="1:12">
      <c r="A420" s="1499" t="s">
        <v>4083</v>
      </c>
      <c r="B420" s="1499" t="s">
        <v>186</v>
      </c>
      <c r="C420" s="1500">
        <v>1</v>
      </c>
      <c r="D420" s="1501">
        <f>'RAB GIK UGM'!E421</f>
        <v>1</v>
      </c>
      <c r="E420" s="1501">
        <f>'RAB GIK UGM'!F421</f>
        <v>600000</v>
      </c>
      <c r="F420" s="1500">
        <f t="shared" si="20"/>
        <v>600000</v>
      </c>
      <c r="G420" s="1500">
        <v>11</v>
      </c>
      <c r="H420" s="1500">
        <f t="shared" si="18"/>
        <v>66000</v>
      </c>
      <c r="I420" s="1500">
        <f t="shared" si="19"/>
        <v>666000</v>
      </c>
      <c r="J420" s="1499" t="s">
        <v>74</v>
      </c>
      <c r="K420" s="1499" t="b">
        <v>0</v>
      </c>
      <c r="L420" s="1522">
        <f>('RAB GIK UGM'!G421*1.11)-I420</f>
        <v>0</v>
      </c>
    </row>
    <row r="421" spans="1:12">
      <c r="A421" s="1499" t="s">
        <v>4084</v>
      </c>
      <c r="B421" s="1499" t="s">
        <v>186</v>
      </c>
      <c r="C421" s="1500">
        <v>2</v>
      </c>
      <c r="D421" s="1501">
        <f>'RAB GIK UGM'!E422</f>
        <v>2</v>
      </c>
      <c r="E421" s="1501">
        <f>'RAB GIK UGM'!F422</f>
        <v>600000</v>
      </c>
      <c r="F421" s="1500">
        <f t="shared" si="20"/>
        <v>600000</v>
      </c>
      <c r="G421" s="1500">
        <v>11</v>
      </c>
      <c r="H421" s="1500">
        <f t="shared" si="18"/>
        <v>132000</v>
      </c>
      <c r="I421" s="1500">
        <f t="shared" si="19"/>
        <v>1332000</v>
      </c>
      <c r="J421" s="1499" t="s">
        <v>74</v>
      </c>
      <c r="K421" s="1499" t="b">
        <v>0</v>
      </c>
      <c r="L421" s="1522">
        <f>('RAB GIK UGM'!G422*1.11)-I421</f>
        <v>0</v>
      </c>
    </row>
    <row r="422" spans="1:12">
      <c r="A422" s="1499" t="s">
        <v>4085</v>
      </c>
      <c r="B422" s="1499" t="s">
        <v>186</v>
      </c>
      <c r="C422" s="1500">
        <v>5</v>
      </c>
      <c r="D422" s="1501">
        <f>'RAB GIK UGM'!E423</f>
        <v>5</v>
      </c>
      <c r="E422" s="1501">
        <f>'RAB GIK UGM'!F423</f>
        <v>600000</v>
      </c>
      <c r="F422" s="1500">
        <f t="shared" si="20"/>
        <v>600000</v>
      </c>
      <c r="G422" s="1500">
        <v>11</v>
      </c>
      <c r="H422" s="1500">
        <f t="shared" si="18"/>
        <v>330000</v>
      </c>
      <c r="I422" s="1500">
        <f t="shared" si="19"/>
        <v>3330000</v>
      </c>
      <c r="J422" s="1499" t="s">
        <v>74</v>
      </c>
      <c r="K422" s="1499" t="b">
        <v>0</v>
      </c>
      <c r="L422" s="1522">
        <f>('RAB GIK UGM'!G423*1.11)-I422</f>
        <v>0</v>
      </c>
    </row>
    <row r="423" spans="1:12">
      <c r="A423" s="1499" t="s">
        <v>4086</v>
      </c>
      <c r="B423" s="1499" t="s">
        <v>74</v>
      </c>
      <c r="C423" s="1500">
        <v>0</v>
      </c>
      <c r="D423" s="1501">
        <f>'RAB GIK UGM'!E424</f>
        <v>0</v>
      </c>
      <c r="E423" s="1501">
        <f>'RAB GIK UGM'!F424</f>
        <v>0</v>
      </c>
      <c r="F423" s="1500">
        <f t="shared" si="20"/>
        <v>0</v>
      </c>
      <c r="G423" s="1500">
        <v>0</v>
      </c>
      <c r="H423" s="1500">
        <f t="shared" si="18"/>
        <v>0</v>
      </c>
      <c r="I423" s="1500">
        <f t="shared" si="19"/>
        <v>0</v>
      </c>
      <c r="J423" s="1499" t="s">
        <v>74</v>
      </c>
      <c r="K423" s="1499" t="b">
        <v>0</v>
      </c>
      <c r="L423" s="1522">
        <f>('RAB GIK UGM'!G424*1.11)-I423</f>
        <v>0</v>
      </c>
    </row>
    <row r="424" spans="1:12">
      <c r="A424" s="1499" t="s">
        <v>4054</v>
      </c>
      <c r="B424" s="1499" t="s">
        <v>682</v>
      </c>
      <c r="C424" s="1500">
        <v>9</v>
      </c>
      <c r="D424" s="1501">
        <f>'RAB GIK UGM'!E425</f>
        <v>9</v>
      </c>
      <c r="E424" s="1501">
        <f>'RAB GIK UGM'!F425</f>
        <v>4597000</v>
      </c>
      <c r="F424" s="1500">
        <f t="shared" si="20"/>
        <v>4597000</v>
      </c>
      <c r="G424" s="1500">
        <v>11</v>
      </c>
      <c r="H424" s="1500">
        <f t="shared" si="18"/>
        <v>4551030</v>
      </c>
      <c r="I424" s="1500">
        <f t="shared" si="19"/>
        <v>45924030</v>
      </c>
      <c r="J424" s="1499" t="s">
        <v>74</v>
      </c>
      <c r="K424" s="1499" t="b">
        <v>0</v>
      </c>
      <c r="L424" s="1522">
        <f>('RAB GIK UGM'!G425*1.11)-I424</f>
        <v>0</v>
      </c>
    </row>
    <row r="425" spans="1:12">
      <c r="A425" s="1499" t="s">
        <v>4057</v>
      </c>
      <c r="B425" s="1499" t="s">
        <v>5</v>
      </c>
      <c r="C425" s="1500">
        <v>12</v>
      </c>
      <c r="D425" s="1501">
        <f>'RAB GIK UGM'!E426</f>
        <v>12</v>
      </c>
      <c r="E425" s="1501">
        <f>'RAB GIK UGM'!F426</f>
        <v>113960</v>
      </c>
      <c r="F425" s="1500">
        <f t="shared" si="20"/>
        <v>113960</v>
      </c>
      <c r="G425" s="1500">
        <v>11</v>
      </c>
      <c r="H425" s="1500">
        <f t="shared" si="18"/>
        <v>150427.20000000001</v>
      </c>
      <c r="I425" s="1500">
        <f t="shared" si="19"/>
        <v>1517947.2</v>
      </c>
      <c r="J425" s="1499" t="s">
        <v>74</v>
      </c>
      <c r="K425" s="1499" t="b">
        <v>0</v>
      </c>
      <c r="L425" s="1522">
        <f>('RAB GIK UGM'!G426*1.11)-I425</f>
        <v>0</v>
      </c>
    </row>
    <row r="426" spans="1:12">
      <c r="A426" s="1499" t="s">
        <v>4087</v>
      </c>
      <c r="B426" s="1499" t="s">
        <v>5</v>
      </c>
      <c r="C426" s="1500">
        <v>6</v>
      </c>
      <c r="D426" s="1501">
        <f>'RAB GIK UGM'!E427</f>
        <v>6</v>
      </c>
      <c r="E426" s="1501">
        <f>'RAB GIK UGM'!F427</f>
        <v>143550</v>
      </c>
      <c r="F426" s="1500">
        <f t="shared" si="20"/>
        <v>143550</v>
      </c>
      <c r="G426" s="1500">
        <v>11</v>
      </c>
      <c r="H426" s="1500">
        <f t="shared" si="18"/>
        <v>94743</v>
      </c>
      <c r="I426" s="1500">
        <f t="shared" si="19"/>
        <v>956043</v>
      </c>
      <c r="J426" s="1499" t="s">
        <v>74</v>
      </c>
      <c r="K426" s="1499" t="b">
        <v>0</v>
      </c>
      <c r="L426" s="1522">
        <f>('RAB GIK UGM'!G427*1.11)-I426</f>
        <v>0</v>
      </c>
    </row>
    <row r="427" spans="1:12">
      <c r="A427" s="1499" t="s">
        <v>4088</v>
      </c>
      <c r="B427" s="1499" t="s">
        <v>74</v>
      </c>
      <c r="C427" s="1500">
        <v>0</v>
      </c>
      <c r="D427" s="1501">
        <f>'RAB GIK UGM'!E428</f>
        <v>0</v>
      </c>
      <c r="E427" s="1501">
        <f>'RAB GIK UGM'!F428</f>
        <v>0</v>
      </c>
      <c r="F427" s="1500">
        <f t="shared" si="20"/>
        <v>0</v>
      </c>
      <c r="G427" s="1500">
        <v>0</v>
      </c>
      <c r="H427" s="1500">
        <f t="shared" si="18"/>
        <v>0</v>
      </c>
      <c r="I427" s="1500">
        <f t="shared" si="19"/>
        <v>0</v>
      </c>
      <c r="J427" s="1499" t="s">
        <v>74</v>
      </c>
      <c r="K427" s="1499" t="b">
        <v>0</v>
      </c>
      <c r="L427" s="1522">
        <f>('RAB GIK UGM'!G428*1.11)-I427</f>
        <v>0</v>
      </c>
    </row>
    <row r="428" spans="1:12">
      <c r="A428" s="1499" t="s">
        <v>4089</v>
      </c>
      <c r="B428" s="1499" t="s">
        <v>74</v>
      </c>
      <c r="C428" s="1500">
        <v>0</v>
      </c>
      <c r="D428" s="1501">
        <f>'RAB GIK UGM'!E429</f>
        <v>0</v>
      </c>
      <c r="E428" s="1501">
        <f>'RAB GIK UGM'!F429</f>
        <v>0</v>
      </c>
      <c r="F428" s="1500">
        <f t="shared" si="20"/>
        <v>0</v>
      </c>
      <c r="G428" s="1500">
        <v>0</v>
      </c>
      <c r="H428" s="1500">
        <f t="shared" si="18"/>
        <v>0</v>
      </c>
      <c r="I428" s="1500">
        <f t="shared" si="19"/>
        <v>0</v>
      </c>
      <c r="J428" s="1499" t="s">
        <v>74</v>
      </c>
      <c r="K428" s="1499" t="b">
        <v>0</v>
      </c>
      <c r="L428" s="1522">
        <f>('RAB GIK UGM'!G429*1.11)-I428</f>
        <v>0</v>
      </c>
    </row>
    <row r="429" spans="1:12">
      <c r="A429" s="1499" t="s">
        <v>4090</v>
      </c>
      <c r="B429" s="1499" t="s">
        <v>4</v>
      </c>
      <c r="C429" s="1500">
        <v>1</v>
      </c>
      <c r="D429" s="1501">
        <f>'RAB GIK UGM'!E430</f>
        <v>1</v>
      </c>
      <c r="E429" s="1501">
        <f>'RAB GIK UGM'!F430</f>
        <v>1590602</v>
      </c>
      <c r="F429" s="1500">
        <f t="shared" si="20"/>
        <v>1590602</v>
      </c>
      <c r="G429" s="1500">
        <v>11</v>
      </c>
      <c r="H429" s="1500">
        <f t="shared" si="18"/>
        <v>174966.22</v>
      </c>
      <c r="I429" s="1500">
        <f t="shared" si="19"/>
        <v>1765568.22</v>
      </c>
      <c r="J429" s="1499" t="s">
        <v>74</v>
      </c>
      <c r="K429" s="1499" t="b">
        <v>0</v>
      </c>
      <c r="L429" s="1522">
        <f>('RAB GIK UGM'!G430*1.11)-I429</f>
        <v>0</v>
      </c>
    </row>
    <row r="430" spans="1:12">
      <c r="A430" s="1499" t="s">
        <v>4066</v>
      </c>
      <c r="B430" s="1499" t="s">
        <v>186</v>
      </c>
      <c r="C430" s="1500">
        <v>1</v>
      </c>
      <c r="D430" s="1501">
        <f>'RAB GIK UGM'!E431</f>
        <v>1</v>
      </c>
      <c r="E430" s="1501">
        <f>'RAB GIK UGM'!F431</f>
        <v>2900000</v>
      </c>
      <c r="F430" s="1500">
        <f t="shared" si="20"/>
        <v>2900000</v>
      </c>
      <c r="G430" s="1500">
        <v>11</v>
      </c>
      <c r="H430" s="1500">
        <f t="shared" si="18"/>
        <v>319000</v>
      </c>
      <c r="I430" s="1500">
        <f t="shared" si="19"/>
        <v>3219000</v>
      </c>
      <c r="J430" s="1499" t="s">
        <v>74</v>
      </c>
      <c r="K430" s="1499" t="b">
        <v>0</v>
      </c>
      <c r="L430" s="1522">
        <f>('RAB GIK UGM'!G431*1.11)-I430</f>
        <v>0</v>
      </c>
    </row>
    <row r="431" spans="1:12">
      <c r="A431" s="1499" t="s">
        <v>4091</v>
      </c>
      <c r="B431" s="1499" t="s">
        <v>186</v>
      </c>
      <c r="C431" s="1500">
        <v>1</v>
      </c>
      <c r="D431" s="1501">
        <f>'RAB GIK UGM'!E432</f>
        <v>1</v>
      </c>
      <c r="E431" s="1501">
        <f>'RAB GIK UGM'!F432</f>
        <v>2265000</v>
      </c>
      <c r="F431" s="1500">
        <f t="shared" si="20"/>
        <v>2265000</v>
      </c>
      <c r="G431" s="1500">
        <v>11</v>
      </c>
      <c r="H431" s="1500">
        <f t="shared" si="18"/>
        <v>249150</v>
      </c>
      <c r="I431" s="1500">
        <f t="shared" si="19"/>
        <v>2514150</v>
      </c>
      <c r="J431" s="1499" t="s">
        <v>74</v>
      </c>
      <c r="K431" s="1499" t="b">
        <v>0</v>
      </c>
      <c r="L431" s="1522">
        <f>('RAB GIK UGM'!G432*1.11)-I431</f>
        <v>0</v>
      </c>
    </row>
    <row r="432" spans="1:12">
      <c r="A432" s="1499" t="s">
        <v>4092</v>
      </c>
      <c r="B432" s="1499" t="s">
        <v>186</v>
      </c>
      <c r="C432" s="1500">
        <v>7</v>
      </c>
      <c r="D432" s="1501">
        <f>'RAB GIK UGM'!E433</f>
        <v>7</v>
      </c>
      <c r="E432" s="1501">
        <f>'RAB GIK UGM'!F433</f>
        <v>155000</v>
      </c>
      <c r="F432" s="1500">
        <f t="shared" si="20"/>
        <v>155000</v>
      </c>
      <c r="G432" s="1500">
        <v>11</v>
      </c>
      <c r="H432" s="1500">
        <f t="shared" si="18"/>
        <v>119350</v>
      </c>
      <c r="I432" s="1500">
        <f t="shared" si="19"/>
        <v>1204350</v>
      </c>
      <c r="J432" s="1499" t="s">
        <v>74</v>
      </c>
      <c r="K432" s="1499" t="b">
        <v>0</v>
      </c>
      <c r="L432" s="1522">
        <f>('RAB GIK UGM'!G433*1.11)-I432</f>
        <v>0</v>
      </c>
    </row>
    <row r="433" spans="1:12">
      <c r="A433" s="1499" t="s">
        <v>4067</v>
      </c>
      <c r="B433" s="1499" t="s">
        <v>186</v>
      </c>
      <c r="C433" s="1500">
        <v>5</v>
      </c>
      <c r="D433" s="1501">
        <f>'RAB GIK UGM'!E434</f>
        <v>5</v>
      </c>
      <c r="E433" s="1501">
        <f>'RAB GIK UGM'!F434</f>
        <v>180000</v>
      </c>
      <c r="F433" s="1500">
        <f t="shared" si="20"/>
        <v>180000</v>
      </c>
      <c r="G433" s="1500">
        <v>11</v>
      </c>
      <c r="H433" s="1500">
        <f t="shared" si="18"/>
        <v>99000</v>
      </c>
      <c r="I433" s="1500">
        <f t="shared" si="19"/>
        <v>999000</v>
      </c>
      <c r="J433" s="1499" t="s">
        <v>74</v>
      </c>
      <c r="K433" s="1499" t="b">
        <v>0</v>
      </c>
      <c r="L433" s="1522">
        <f>('RAB GIK UGM'!G434*1.11)-I433</f>
        <v>0</v>
      </c>
    </row>
    <row r="434" spans="1:12">
      <c r="A434" s="1499" t="s">
        <v>4050</v>
      </c>
      <c r="B434" s="1499" t="s">
        <v>186</v>
      </c>
      <c r="C434" s="1500">
        <v>4</v>
      </c>
      <c r="D434" s="1501">
        <f>'RAB GIK UGM'!E435</f>
        <v>4</v>
      </c>
      <c r="E434" s="1501">
        <f>'RAB GIK UGM'!F435</f>
        <v>155000</v>
      </c>
      <c r="F434" s="1500">
        <f t="shared" si="20"/>
        <v>155000</v>
      </c>
      <c r="G434" s="1500">
        <v>11</v>
      </c>
      <c r="H434" s="1500">
        <f t="shared" si="18"/>
        <v>68200</v>
      </c>
      <c r="I434" s="1500">
        <f t="shared" si="19"/>
        <v>688200</v>
      </c>
      <c r="J434" s="1499" t="s">
        <v>74</v>
      </c>
      <c r="K434" s="1499" t="b">
        <v>0</v>
      </c>
      <c r="L434" s="1522">
        <f>('RAB GIK UGM'!G435*1.11)-I434</f>
        <v>0</v>
      </c>
    </row>
    <row r="435" spans="1:12">
      <c r="A435" s="1499" t="s">
        <v>4055</v>
      </c>
      <c r="B435" s="1499" t="s">
        <v>186</v>
      </c>
      <c r="C435" s="1500">
        <v>1</v>
      </c>
      <c r="D435" s="1501">
        <f>'RAB GIK UGM'!E436</f>
        <v>1</v>
      </c>
      <c r="E435" s="1501">
        <f>'RAB GIK UGM'!F436</f>
        <v>155000</v>
      </c>
      <c r="F435" s="1500">
        <f t="shared" si="20"/>
        <v>155000</v>
      </c>
      <c r="G435" s="1500">
        <v>11</v>
      </c>
      <c r="H435" s="1500">
        <f t="shared" si="18"/>
        <v>17050</v>
      </c>
      <c r="I435" s="1500">
        <f t="shared" si="19"/>
        <v>172050</v>
      </c>
      <c r="J435" s="1499" t="s">
        <v>74</v>
      </c>
      <c r="K435" s="1499" t="b">
        <v>0</v>
      </c>
      <c r="L435" s="1522">
        <f>('RAB GIK UGM'!G436*1.11)-I435</f>
        <v>0</v>
      </c>
    </row>
    <row r="436" spans="1:12">
      <c r="A436" s="1499" t="s">
        <v>4093</v>
      </c>
      <c r="B436" s="1499" t="s">
        <v>186</v>
      </c>
      <c r="C436" s="1500">
        <v>2</v>
      </c>
      <c r="D436" s="1501">
        <f>'RAB GIK UGM'!E437</f>
        <v>2</v>
      </c>
      <c r="E436" s="1501">
        <f>'RAB GIK UGM'!F437</f>
        <v>155000</v>
      </c>
      <c r="F436" s="1500">
        <f t="shared" si="20"/>
        <v>155000</v>
      </c>
      <c r="G436" s="1500">
        <v>11</v>
      </c>
      <c r="H436" s="1500">
        <f t="shared" si="18"/>
        <v>34100</v>
      </c>
      <c r="I436" s="1500">
        <f t="shared" si="19"/>
        <v>344100</v>
      </c>
      <c r="J436" s="1499" t="s">
        <v>74</v>
      </c>
      <c r="K436" s="1499" t="b">
        <v>0</v>
      </c>
      <c r="L436" s="1522">
        <f>('RAB GIK UGM'!G437*1.11)-I436</f>
        <v>0</v>
      </c>
    </row>
    <row r="437" spans="1:12">
      <c r="A437" s="1499" t="s">
        <v>4094</v>
      </c>
      <c r="B437" s="1499" t="s">
        <v>186</v>
      </c>
      <c r="C437" s="1500">
        <v>1</v>
      </c>
      <c r="D437" s="1501">
        <f>'RAB GIK UGM'!E438</f>
        <v>1</v>
      </c>
      <c r="E437" s="1501">
        <f>'RAB GIK UGM'!F438</f>
        <v>155000</v>
      </c>
      <c r="F437" s="1500">
        <f t="shared" si="20"/>
        <v>155000</v>
      </c>
      <c r="G437" s="1500">
        <v>11</v>
      </c>
      <c r="H437" s="1500">
        <f t="shared" si="18"/>
        <v>17050</v>
      </c>
      <c r="I437" s="1500">
        <f t="shared" si="19"/>
        <v>172050</v>
      </c>
      <c r="J437" s="1499" t="s">
        <v>74</v>
      </c>
      <c r="K437" s="1499" t="b">
        <v>0</v>
      </c>
      <c r="L437" s="1522">
        <f>('RAB GIK UGM'!G438*1.11)-I437</f>
        <v>0</v>
      </c>
    </row>
    <row r="438" spans="1:12">
      <c r="A438" s="1499" t="s">
        <v>3960</v>
      </c>
      <c r="B438" s="1499" t="s">
        <v>186</v>
      </c>
      <c r="C438" s="1500">
        <v>1</v>
      </c>
      <c r="D438" s="1501">
        <f>'RAB GIK UGM'!E439</f>
        <v>1</v>
      </c>
      <c r="E438" s="1501">
        <f>'RAB GIK UGM'!F439</f>
        <v>4455000</v>
      </c>
      <c r="F438" s="1500">
        <f t="shared" si="20"/>
        <v>4455000</v>
      </c>
      <c r="G438" s="1500">
        <v>11</v>
      </c>
      <c r="H438" s="1500">
        <f t="shared" si="18"/>
        <v>490050</v>
      </c>
      <c r="I438" s="1500">
        <f t="shared" si="19"/>
        <v>4945050</v>
      </c>
      <c r="J438" s="1499" t="s">
        <v>74</v>
      </c>
      <c r="K438" s="1499" t="b">
        <v>0</v>
      </c>
      <c r="L438" s="1522">
        <f>('RAB GIK UGM'!G439*1.11)-I438</f>
        <v>0</v>
      </c>
    </row>
    <row r="439" spans="1:12">
      <c r="A439" s="1499" t="s">
        <v>4095</v>
      </c>
      <c r="B439" s="1499" t="s">
        <v>186</v>
      </c>
      <c r="C439" s="1500">
        <v>1</v>
      </c>
      <c r="D439" s="1501">
        <f>'RAB GIK UGM'!E440</f>
        <v>1</v>
      </c>
      <c r="E439" s="1501">
        <f>'RAB GIK UGM'!F440</f>
        <v>3468750</v>
      </c>
      <c r="F439" s="1500">
        <f t="shared" si="20"/>
        <v>3468750</v>
      </c>
      <c r="G439" s="1500">
        <v>11</v>
      </c>
      <c r="H439" s="1500">
        <f t="shared" si="18"/>
        <v>381562.5</v>
      </c>
      <c r="I439" s="1500">
        <f t="shared" si="19"/>
        <v>3850312.5</v>
      </c>
      <c r="J439" s="1499" t="s">
        <v>74</v>
      </c>
      <c r="K439" s="1499" t="b">
        <v>0</v>
      </c>
      <c r="L439" s="1522">
        <f>('RAB GIK UGM'!G440*1.11)-I439</f>
        <v>0</v>
      </c>
    </row>
    <row r="440" spans="1:12">
      <c r="A440" s="1499" t="s">
        <v>4044</v>
      </c>
      <c r="B440" s="1499" t="s">
        <v>186</v>
      </c>
      <c r="C440" s="1500">
        <v>1</v>
      </c>
      <c r="D440" s="1501">
        <f>'RAB GIK UGM'!E441</f>
        <v>1</v>
      </c>
      <c r="E440" s="1501">
        <f>'RAB GIK UGM'!F441</f>
        <v>1575000</v>
      </c>
      <c r="F440" s="1500">
        <f t="shared" si="20"/>
        <v>1575000</v>
      </c>
      <c r="G440" s="1500">
        <v>11</v>
      </c>
      <c r="H440" s="1500">
        <f t="shared" si="18"/>
        <v>173250</v>
      </c>
      <c r="I440" s="1500">
        <f t="shared" si="19"/>
        <v>1748250</v>
      </c>
      <c r="J440" s="1499" t="s">
        <v>74</v>
      </c>
      <c r="K440" s="1499" t="b">
        <v>0</v>
      </c>
      <c r="L440" s="1522">
        <f>('RAB GIK UGM'!G441*1.11)-I440</f>
        <v>0</v>
      </c>
    </row>
    <row r="441" spans="1:12">
      <c r="A441" s="1499" t="s">
        <v>4096</v>
      </c>
      <c r="B441" s="1499" t="s">
        <v>186</v>
      </c>
      <c r="C441" s="1500">
        <v>1</v>
      </c>
      <c r="D441" s="1501">
        <f>'RAB GIK UGM'!E442</f>
        <v>1</v>
      </c>
      <c r="E441" s="1501">
        <f>'RAB GIK UGM'!F442</f>
        <v>1156250</v>
      </c>
      <c r="F441" s="1500">
        <f t="shared" si="20"/>
        <v>1156250</v>
      </c>
      <c r="G441" s="1500">
        <v>11</v>
      </c>
      <c r="H441" s="1500">
        <f t="shared" si="18"/>
        <v>127187.5</v>
      </c>
      <c r="I441" s="1500">
        <f t="shared" si="19"/>
        <v>1283437.5</v>
      </c>
      <c r="J441" s="1499" t="s">
        <v>74</v>
      </c>
      <c r="K441" s="1499" t="b">
        <v>0</v>
      </c>
      <c r="L441" s="1522">
        <f>('RAB GIK UGM'!G442*1.11)-I441</f>
        <v>0</v>
      </c>
    </row>
    <row r="442" spans="1:12">
      <c r="A442" s="1499" t="s">
        <v>4015</v>
      </c>
      <c r="B442" s="1499" t="s">
        <v>682</v>
      </c>
      <c r="C442" s="1500">
        <v>3</v>
      </c>
      <c r="D442" s="1501">
        <f>'RAB GIK UGM'!E443</f>
        <v>3</v>
      </c>
      <c r="E442" s="1501">
        <f>'RAB GIK UGM'!F443</f>
        <v>70000</v>
      </c>
      <c r="F442" s="1500">
        <f t="shared" si="20"/>
        <v>70000</v>
      </c>
      <c r="G442" s="1500">
        <v>11</v>
      </c>
      <c r="H442" s="1500">
        <f t="shared" si="18"/>
        <v>23100</v>
      </c>
      <c r="I442" s="1500">
        <f t="shared" si="19"/>
        <v>233100</v>
      </c>
      <c r="J442" s="1499" t="s">
        <v>74</v>
      </c>
      <c r="K442" s="1499" t="b">
        <v>0</v>
      </c>
      <c r="L442" s="1522">
        <f>('RAB GIK UGM'!G443*1.11)-I442</f>
        <v>0</v>
      </c>
    </row>
    <row r="443" spans="1:12">
      <c r="A443" s="1499" t="s">
        <v>4016</v>
      </c>
      <c r="B443" s="1499" t="s">
        <v>682</v>
      </c>
      <c r="C443" s="1500">
        <v>3</v>
      </c>
      <c r="D443" s="1501">
        <f>'RAB GIK UGM'!E444</f>
        <v>3</v>
      </c>
      <c r="E443" s="1501">
        <f>'RAB GIK UGM'!F444</f>
        <v>185680.00000000003</v>
      </c>
      <c r="F443" s="1500">
        <f t="shared" si="20"/>
        <v>185680</v>
      </c>
      <c r="G443" s="1500">
        <v>11</v>
      </c>
      <c r="H443" s="1500">
        <f t="shared" si="18"/>
        <v>61274.400000000001</v>
      </c>
      <c r="I443" s="1500">
        <f t="shared" si="19"/>
        <v>618314.4</v>
      </c>
      <c r="J443" s="1499" t="s">
        <v>74</v>
      </c>
      <c r="K443" s="1499" t="b">
        <v>0</v>
      </c>
      <c r="L443" s="1522">
        <f>('RAB GIK UGM'!G444*1.11)-I443</f>
        <v>0</v>
      </c>
    </row>
    <row r="444" spans="1:12">
      <c r="A444" s="1499" t="s">
        <v>3967</v>
      </c>
      <c r="B444" s="1499" t="s">
        <v>682</v>
      </c>
      <c r="C444" s="1500">
        <v>3</v>
      </c>
      <c r="D444" s="1501">
        <f>'RAB GIK UGM'!E445</f>
        <v>3</v>
      </c>
      <c r="E444" s="1501">
        <f>'RAB GIK UGM'!F445</f>
        <v>4000000</v>
      </c>
      <c r="F444" s="1500">
        <f t="shared" si="20"/>
        <v>4000000</v>
      </c>
      <c r="G444" s="1500">
        <v>11</v>
      </c>
      <c r="H444" s="1500">
        <f t="shared" si="18"/>
        <v>1320000</v>
      </c>
      <c r="I444" s="1500">
        <f t="shared" si="19"/>
        <v>13320000</v>
      </c>
      <c r="J444" s="1499" t="s">
        <v>74</v>
      </c>
      <c r="K444" s="1499" t="b">
        <v>0</v>
      </c>
      <c r="L444" s="1522">
        <f>('RAB GIK UGM'!G445*1.11)-I444</f>
        <v>0</v>
      </c>
    </row>
    <row r="445" spans="1:12">
      <c r="A445" s="1499" t="s">
        <v>3578</v>
      </c>
      <c r="B445" s="1499" t="s">
        <v>682</v>
      </c>
      <c r="C445" s="1500">
        <v>1</v>
      </c>
      <c r="D445" s="1501">
        <f>'RAB GIK UGM'!E446</f>
        <v>1</v>
      </c>
      <c r="E445" s="1501">
        <f>'RAB GIK UGM'!F446</f>
        <v>104445.00000000001</v>
      </c>
      <c r="F445" s="1500">
        <f t="shared" si="20"/>
        <v>104445</v>
      </c>
      <c r="G445" s="1500">
        <v>11</v>
      </c>
      <c r="H445" s="1500">
        <f t="shared" si="18"/>
        <v>11488.95</v>
      </c>
      <c r="I445" s="1500">
        <f t="shared" si="19"/>
        <v>115933.95</v>
      </c>
      <c r="J445" s="1499" t="s">
        <v>74</v>
      </c>
      <c r="K445" s="1499" t="b">
        <v>0</v>
      </c>
      <c r="L445" s="1522">
        <f>('RAB GIK UGM'!G446*1.11)-I445</f>
        <v>0</v>
      </c>
    </row>
    <row r="446" spans="1:12">
      <c r="A446" s="1499" t="s">
        <v>4054</v>
      </c>
      <c r="B446" s="1499" t="s">
        <v>682</v>
      </c>
      <c r="C446" s="1500">
        <v>15</v>
      </c>
      <c r="D446" s="1501">
        <f>'RAB GIK UGM'!E447</f>
        <v>15</v>
      </c>
      <c r="E446" s="1501">
        <f>'RAB GIK UGM'!F447</f>
        <v>4597000</v>
      </c>
      <c r="F446" s="1500">
        <f t="shared" si="20"/>
        <v>4597000</v>
      </c>
      <c r="G446" s="1500">
        <v>11</v>
      </c>
      <c r="H446" s="1500">
        <f t="shared" si="18"/>
        <v>7585050</v>
      </c>
      <c r="I446" s="1500">
        <f t="shared" si="19"/>
        <v>76540050</v>
      </c>
      <c r="J446" s="1499" t="s">
        <v>74</v>
      </c>
      <c r="K446" s="1499" t="b">
        <v>0</v>
      </c>
      <c r="L446" s="1522">
        <f>('RAB GIK UGM'!G447*1.11)-I446</f>
        <v>0</v>
      </c>
    </row>
    <row r="447" spans="1:12">
      <c r="A447" s="1499" t="s">
        <v>4097</v>
      </c>
      <c r="B447" s="1499" t="s">
        <v>74</v>
      </c>
      <c r="C447" s="1500">
        <v>0</v>
      </c>
      <c r="D447" s="1501">
        <f>'RAB GIK UGM'!E448</f>
        <v>0</v>
      </c>
      <c r="E447" s="1501">
        <f>'RAB GIK UGM'!F448</f>
        <v>0</v>
      </c>
      <c r="F447" s="1500">
        <f t="shared" si="20"/>
        <v>0</v>
      </c>
      <c r="G447" s="1500">
        <v>0</v>
      </c>
      <c r="H447" s="1500">
        <f t="shared" si="18"/>
        <v>0</v>
      </c>
      <c r="I447" s="1500">
        <f t="shared" si="19"/>
        <v>0</v>
      </c>
      <c r="J447" s="1499" t="s">
        <v>74</v>
      </c>
      <c r="K447" s="1499" t="b">
        <v>0</v>
      </c>
      <c r="L447" s="1522">
        <f>('RAB GIK UGM'!G448*1.11)-I447</f>
        <v>0</v>
      </c>
    </row>
    <row r="448" spans="1:12">
      <c r="A448" s="1499" t="s">
        <v>4090</v>
      </c>
      <c r="B448" s="1499" t="s">
        <v>4</v>
      </c>
      <c r="C448" s="1500">
        <v>1</v>
      </c>
      <c r="D448" s="1501">
        <f>'RAB GIK UGM'!E449</f>
        <v>1</v>
      </c>
      <c r="E448" s="1501">
        <f>'RAB GIK UGM'!F449</f>
        <v>1818091.4500000002</v>
      </c>
      <c r="F448" s="1500">
        <f t="shared" si="20"/>
        <v>1818091.45</v>
      </c>
      <c r="G448" s="1500">
        <v>11</v>
      </c>
      <c r="H448" s="1500">
        <f t="shared" si="18"/>
        <v>199990.0595</v>
      </c>
      <c r="I448" s="1500">
        <f t="shared" si="19"/>
        <v>2018081.5094999999</v>
      </c>
      <c r="J448" s="1499" t="s">
        <v>74</v>
      </c>
      <c r="K448" s="1499" t="b">
        <v>0</v>
      </c>
      <c r="L448" s="1522">
        <f>('RAB GIK UGM'!G449*1.11)-I448</f>
        <v>0</v>
      </c>
    </row>
    <row r="449" spans="1:12">
      <c r="A449" s="1499" t="s">
        <v>4071</v>
      </c>
      <c r="B449" s="1499" t="s">
        <v>186</v>
      </c>
      <c r="C449" s="1500">
        <v>1</v>
      </c>
      <c r="D449" s="1501">
        <f>'RAB GIK UGM'!E450</f>
        <v>1</v>
      </c>
      <c r="E449" s="1501">
        <f>'RAB GIK UGM'!F450</f>
        <v>2500000</v>
      </c>
      <c r="F449" s="1500">
        <f t="shared" si="20"/>
        <v>2500000</v>
      </c>
      <c r="G449" s="1500">
        <v>11</v>
      </c>
      <c r="H449" s="1500">
        <f t="shared" si="18"/>
        <v>275000</v>
      </c>
      <c r="I449" s="1500">
        <f t="shared" si="19"/>
        <v>2775000</v>
      </c>
      <c r="J449" s="1499" t="s">
        <v>74</v>
      </c>
      <c r="K449" s="1499" t="b">
        <v>0</v>
      </c>
      <c r="L449" s="1522">
        <f>('RAB GIK UGM'!G450*1.11)-I449</f>
        <v>0</v>
      </c>
    </row>
    <row r="450" spans="1:12">
      <c r="A450" s="1499" t="s">
        <v>4092</v>
      </c>
      <c r="B450" s="1499" t="s">
        <v>186</v>
      </c>
      <c r="C450" s="1500">
        <v>14</v>
      </c>
      <c r="D450" s="1501">
        <f>'RAB GIK UGM'!E451</f>
        <v>14</v>
      </c>
      <c r="E450" s="1501">
        <f>'RAB GIK UGM'!F451</f>
        <v>155000</v>
      </c>
      <c r="F450" s="1500">
        <f t="shared" si="20"/>
        <v>155000</v>
      </c>
      <c r="G450" s="1500">
        <v>11</v>
      </c>
      <c r="H450" s="1500">
        <f t="shared" si="18"/>
        <v>238700</v>
      </c>
      <c r="I450" s="1500">
        <f t="shared" si="19"/>
        <v>2408700</v>
      </c>
      <c r="J450" s="1499" t="s">
        <v>74</v>
      </c>
      <c r="K450" s="1499" t="b">
        <v>0</v>
      </c>
      <c r="L450" s="1522">
        <f>('RAB GIK UGM'!G451*1.11)-I450</f>
        <v>0</v>
      </c>
    </row>
    <row r="451" spans="1:12">
      <c r="A451" s="1499" t="s">
        <v>3960</v>
      </c>
      <c r="B451" s="1499" t="s">
        <v>186</v>
      </c>
      <c r="C451" s="1500">
        <v>1</v>
      </c>
      <c r="D451" s="1501">
        <f>'RAB GIK UGM'!E452</f>
        <v>1</v>
      </c>
      <c r="E451" s="1501">
        <f>'RAB GIK UGM'!F452</f>
        <v>4455000</v>
      </c>
      <c r="F451" s="1500">
        <f t="shared" si="20"/>
        <v>4455000</v>
      </c>
      <c r="G451" s="1500">
        <v>11</v>
      </c>
      <c r="H451" s="1500">
        <f t="shared" si="18"/>
        <v>490050</v>
      </c>
      <c r="I451" s="1500">
        <f t="shared" si="19"/>
        <v>4945050</v>
      </c>
      <c r="J451" s="1499" t="s">
        <v>74</v>
      </c>
      <c r="K451" s="1499" t="b">
        <v>0</v>
      </c>
      <c r="L451" s="1522">
        <f>('RAB GIK UGM'!G452*1.11)-I451</f>
        <v>0</v>
      </c>
    </row>
    <row r="452" spans="1:12">
      <c r="A452" s="1499" t="s">
        <v>4098</v>
      </c>
      <c r="B452" s="1499" t="s">
        <v>186</v>
      </c>
      <c r="C452" s="1500">
        <v>1</v>
      </c>
      <c r="D452" s="1501">
        <f>'RAB GIK UGM'!E453</f>
        <v>1</v>
      </c>
      <c r="E452" s="1501">
        <f>'RAB GIK UGM'!F453</f>
        <v>2156250</v>
      </c>
      <c r="F452" s="1500">
        <f t="shared" si="20"/>
        <v>2156250</v>
      </c>
      <c r="G452" s="1500">
        <v>11</v>
      </c>
      <c r="H452" s="1500">
        <f t="shared" si="18"/>
        <v>237187.5</v>
      </c>
      <c r="I452" s="1500">
        <f t="shared" si="19"/>
        <v>2393437.5</v>
      </c>
      <c r="J452" s="1499" t="s">
        <v>74</v>
      </c>
      <c r="K452" s="1499" t="b">
        <v>0</v>
      </c>
      <c r="L452" s="1522">
        <f>('RAB GIK UGM'!G453*1.11)-I452</f>
        <v>0</v>
      </c>
    </row>
    <row r="453" spans="1:12">
      <c r="A453" s="1499" t="s">
        <v>3965</v>
      </c>
      <c r="B453" s="1499" t="s">
        <v>186</v>
      </c>
      <c r="C453" s="1500">
        <v>1</v>
      </c>
      <c r="D453" s="1501">
        <f>'RAB GIK UGM'!E454</f>
        <v>1</v>
      </c>
      <c r="E453" s="1501">
        <f>'RAB GIK UGM'!F454</f>
        <v>1101250</v>
      </c>
      <c r="F453" s="1500">
        <f t="shared" si="20"/>
        <v>1101250</v>
      </c>
      <c r="G453" s="1500">
        <v>11</v>
      </c>
      <c r="H453" s="1500">
        <f t="shared" si="18"/>
        <v>121137.5</v>
      </c>
      <c r="I453" s="1500">
        <f t="shared" si="19"/>
        <v>1222387.5</v>
      </c>
      <c r="J453" s="1499" t="s">
        <v>74</v>
      </c>
      <c r="K453" s="1499" t="b">
        <v>0</v>
      </c>
      <c r="L453" s="1522">
        <f>('RAB GIK UGM'!G454*1.11)-I453</f>
        <v>0</v>
      </c>
    </row>
    <row r="454" spans="1:12">
      <c r="A454" s="1499" t="s">
        <v>4099</v>
      </c>
      <c r="B454" s="1499" t="s">
        <v>186</v>
      </c>
      <c r="C454" s="1500">
        <v>1</v>
      </c>
      <c r="D454" s="1501">
        <f>'RAB GIK UGM'!E455</f>
        <v>1</v>
      </c>
      <c r="E454" s="1501">
        <f>'RAB GIK UGM'!F455</f>
        <v>718750</v>
      </c>
      <c r="F454" s="1500">
        <f t="shared" si="20"/>
        <v>718750</v>
      </c>
      <c r="G454" s="1500">
        <v>11</v>
      </c>
      <c r="H454" s="1500">
        <f t="shared" si="18"/>
        <v>79062.5</v>
      </c>
      <c r="I454" s="1500">
        <f t="shared" si="19"/>
        <v>797812.5</v>
      </c>
      <c r="J454" s="1499" t="s">
        <v>74</v>
      </c>
      <c r="K454" s="1499" t="b">
        <v>0</v>
      </c>
      <c r="L454" s="1522">
        <f>('RAB GIK UGM'!G455*1.11)-I454</f>
        <v>0</v>
      </c>
    </row>
    <row r="455" spans="1:12">
      <c r="A455" s="1499" t="s">
        <v>4015</v>
      </c>
      <c r="B455" s="1499" t="s">
        <v>682</v>
      </c>
      <c r="C455" s="1500">
        <v>3</v>
      </c>
      <c r="D455" s="1501">
        <f>'RAB GIK UGM'!E456</f>
        <v>3</v>
      </c>
      <c r="E455" s="1501">
        <f>'RAB GIK UGM'!F456</f>
        <v>70000</v>
      </c>
      <c r="F455" s="1500">
        <f t="shared" si="20"/>
        <v>70000</v>
      </c>
      <c r="G455" s="1500">
        <v>11</v>
      </c>
      <c r="H455" s="1500">
        <f t="shared" si="18"/>
        <v>23100</v>
      </c>
      <c r="I455" s="1500">
        <f t="shared" si="19"/>
        <v>233100</v>
      </c>
      <c r="J455" s="1499" t="s">
        <v>74</v>
      </c>
      <c r="K455" s="1499" t="b">
        <v>0</v>
      </c>
      <c r="L455" s="1522">
        <f>('RAB GIK UGM'!G456*1.11)-I455</f>
        <v>0</v>
      </c>
    </row>
    <row r="456" spans="1:12">
      <c r="A456" s="1499" t="s">
        <v>4016</v>
      </c>
      <c r="B456" s="1499" t="s">
        <v>682</v>
      </c>
      <c r="C456" s="1500">
        <v>3</v>
      </c>
      <c r="D456" s="1501">
        <f>'RAB GIK UGM'!E457</f>
        <v>3</v>
      </c>
      <c r="E456" s="1501">
        <f>'RAB GIK UGM'!F457</f>
        <v>185680.00000000003</v>
      </c>
      <c r="F456" s="1500">
        <f t="shared" si="20"/>
        <v>185680</v>
      </c>
      <c r="G456" s="1500">
        <v>11</v>
      </c>
      <c r="H456" s="1500">
        <f t="shared" ref="H456:H519" si="21">(C456*F456)*G456/100</f>
        <v>61274.400000000001</v>
      </c>
      <c r="I456" s="1500">
        <f t="shared" ref="I456:I519" si="22">(C456*F456)+H456</f>
        <v>618314.4</v>
      </c>
      <c r="J456" s="1499" t="s">
        <v>74</v>
      </c>
      <c r="K456" s="1499" t="b">
        <v>0</v>
      </c>
      <c r="L456" s="1522">
        <f>('RAB GIK UGM'!G457*1.11)-I456</f>
        <v>0</v>
      </c>
    </row>
    <row r="457" spans="1:12">
      <c r="A457" s="1499" t="s">
        <v>3967</v>
      </c>
      <c r="B457" s="1499" t="s">
        <v>682</v>
      </c>
      <c r="C457" s="1500">
        <v>3</v>
      </c>
      <c r="D457" s="1501">
        <f>'RAB GIK UGM'!E458</f>
        <v>3</v>
      </c>
      <c r="E457" s="1501">
        <f>'RAB GIK UGM'!F458</f>
        <v>4000000</v>
      </c>
      <c r="F457" s="1500">
        <f t="shared" si="20"/>
        <v>4000000</v>
      </c>
      <c r="G457" s="1500">
        <v>11</v>
      </c>
      <c r="H457" s="1500">
        <f t="shared" si="21"/>
        <v>1320000</v>
      </c>
      <c r="I457" s="1500">
        <f t="shared" si="22"/>
        <v>13320000</v>
      </c>
      <c r="J457" s="1499" t="s">
        <v>74</v>
      </c>
      <c r="K457" s="1499" t="b">
        <v>0</v>
      </c>
      <c r="L457" s="1522">
        <f>('RAB GIK UGM'!G458*1.11)-I457</f>
        <v>0</v>
      </c>
    </row>
    <row r="458" spans="1:12">
      <c r="A458" s="1499" t="s">
        <v>3578</v>
      </c>
      <c r="B458" s="1499" t="s">
        <v>682</v>
      </c>
      <c r="C458" s="1500">
        <v>1</v>
      </c>
      <c r="D458" s="1501">
        <f>'RAB GIK UGM'!E459</f>
        <v>1</v>
      </c>
      <c r="E458" s="1501">
        <f>'RAB GIK UGM'!F459</f>
        <v>104445.00000000001</v>
      </c>
      <c r="F458" s="1500">
        <f t="shared" si="20"/>
        <v>104445</v>
      </c>
      <c r="G458" s="1500">
        <v>11</v>
      </c>
      <c r="H458" s="1500">
        <f t="shared" si="21"/>
        <v>11488.95</v>
      </c>
      <c r="I458" s="1500">
        <f t="shared" si="22"/>
        <v>115933.95</v>
      </c>
      <c r="J458" s="1499" t="s">
        <v>74</v>
      </c>
      <c r="K458" s="1499" t="b">
        <v>0</v>
      </c>
      <c r="L458" s="1522">
        <f>('RAB GIK UGM'!G459*1.11)-I458</f>
        <v>0</v>
      </c>
    </row>
    <row r="459" spans="1:12">
      <c r="A459" s="1499" t="s">
        <v>4054</v>
      </c>
      <c r="B459" s="1499" t="s">
        <v>682</v>
      </c>
      <c r="C459" s="1500">
        <v>9</v>
      </c>
      <c r="D459" s="1501">
        <f>'RAB GIK UGM'!E460</f>
        <v>9</v>
      </c>
      <c r="E459" s="1501">
        <f>'RAB GIK UGM'!F460</f>
        <v>4597000</v>
      </c>
      <c r="F459" s="1500">
        <f t="shared" ref="F459:F522" si="23">ROUND(E459,2)</f>
        <v>4597000</v>
      </c>
      <c r="G459" s="1500">
        <v>11</v>
      </c>
      <c r="H459" s="1500">
        <f t="shared" si="21"/>
        <v>4551030</v>
      </c>
      <c r="I459" s="1500">
        <f t="shared" si="22"/>
        <v>45924030</v>
      </c>
      <c r="J459" s="1499" t="s">
        <v>74</v>
      </c>
      <c r="K459" s="1499" t="b">
        <v>0</v>
      </c>
      <c r="L459" s="1522">
        <f>('RAB GIK UGM'!G460*1.11)-I459</f>
        <v>0</v>
      </c>
    </row>
    <row r="460" spans="1:12">
      <c r="A460" s="1499" t="s">
        <v>4100</v>
      </c>
      <c r="B460" s="1499" t="s">
        <v>74</v>
      </c>
      <c r="C460" s="1500">
        <v>0</v>
      </c>
      <c r="D460" s="1501">
        <f>'RAB GIK UGM'!E461</f>
        <v>0</v>
      </c>
      <c r="E460" s="1501">
        <f>'RAB GIK UGM'!F461</f>
        <v>0</v>
      </c>
      <c r="F460" s="1500">
        <f t="shared" si="23"/>
        <v>0</v>
      </c>
      <c r="G460" s="1500">
        <v>0</v>
      </c>
      <c r="H460" s="1500">
        <f t="shared" si="21"/>
        <v>0</v>
      </c>
      <c r="I460" s="1500">
        <f t="shared" si="22"/>
        <v>0</v>
      </c>
      <c r="J460" s="1499" t="s">
        <v>74</v>
      </c>
      <c r="K460" s="1499" t="b">
        <v>0</v>
      </c>
      <c r="L460" s="1522">
        <f>('RAB GIK UGM'!G461*1.11)-I460</f>
        <v>0</v>
      </c>
    </row>
    <row r="461" spans="1:12">
      <c r="A461" s="1499" t="s">
        <v>4090</v>
      </c>
      <c r="B461" s="1499" t="s">
        <v>4</v>
      </c>
      <c r="C461" s="1500">
        <v>1</v>
      </c>
      <c r="D461" s="1501">
        <f>'RAB GIK UGM'!E462</f>
        <v>1</v>
      </c>
      <c r="E461" s="1501">
        <f>'RAB GIK UGM'!F462</f>
        <v>1546574.25</v>
      </c>
      <c r="F461" s="1500">
        <f t="shared" si="23"/>
        <v>1546574.25</v>
      </c>
      <c r="G461" s="1500">
        <v>11</v>
      </c>
      <c r="H461" s="1500">
        <f t="shared" si="21"/>
        <v>170123.16750000001</v>
      </c>
      <c r="I461" s="1500">
        <f t="shared" si="22"/>
        <v>1716697.4175</v>
      </c>
      <c r="J461" s="1499" t="s">
        <v>74</v>
      </c>
      <c r="K461" s="1499" t="b">
        <v>0</v>
      </c>
      <c r="L461" s="1522">
        <f>('RAB GIK UGM'!G462*1.11)-I461</f>
        <v>0</v>
      </c>
    </row>
    <row r="462" spans="1:12">
      <c r="A462" s="1499" t="s">
        <v>4101</v>
      </c>
      <c r="B462" s="1499" t="s">
        <v>186</v>
      </c>
      <c r="C462" s="1500">
        <v>1</v>
      </c>
      <c r="D462" s="1501">
        <f>'RAB GIK UGM'!E463</f>
        <v>1</v>
      </c>
      <c r="E462" s="1501">
        <f>'RAB GIK UGM'!F463</f>
        <v>3900000</v>
      </c>
      <c r="F462" s="1500">
        <f t="shared" si="23"/>
        <v>3900000</v>
      </c>
      <c r="G462" s="1500">
        <v>11</v>
      </c>
      <c r="H462" s="1500">
        <f t="shared" si="21"/>
        <v>429000</v>
      </c>
      <c r="I462" s="1500">
        <f t="shared" si="22"/>
        <v>4329000</v>
      </c>
      <c r="J462" s="1499" t="s">
        <v>74</v>
      </c>
      <c r="K462" s="1499" t="b">
        <v>0</v>
      </c>
      <c r="L462" s="1522">
        <f>('RAB GIK UGM'!G463*1.11)-I462</f>
        <v>0</v>
      </c>
    </row>
    <row r="463" spans="1:12">
      <c r="A463" s="1499" t="s">
        <v>4091</v>
      </c>
      <c r="B463" s="1499" t="s">
        <v>186</v>
      </c>
      <c r="C463" s="1500">
        <v>1</v>
      </c>
      <c r="D463" s="1501">
        <f>'RAB GIK UGM'!E464</f>
        <v>1</v>
      </c>
      <c r="E463" s="1501">
        <f>'RAB GIK UGM'!F464</f>
        <v>2265000</v>
      </c>
      <c r="F463" s="1500">
        <f t="shared" si="23"/>
        <v>2265000</v>
      </c>
      <c r="G463" s="1500">
        <v>11</v>
      </c>
      <c r="H463" s="1500">
        <f t="shared" si="21"/>
        <v>249150</v>
      </c>
      <c r="I463" s="1500">
        <f t="shared" si="22"/>
        <v>2514150</v>
      </c>
      <c r="J463" s="1499" t="s">
        <v>74</v>
      </c>
      <c r="K463" s="1499" t="b">
        <v>0</v>
      </c>
      <c r="L463" s="1522">
        <f>('RAB GIK UGM'!G464*1.11)-I463</f>
        <v>0</v>
      </c>
    </row>
    <row r="464" spans="1:12">
      <c r="A464" s="1499" t="s">
        <v>4050</v>
      </c>
      <c r="B464" s="1499" t="s">
        <v>186</v>
      </c>
      <c r="C464" s="1500">
        <v>5</v>
      </c>
      <c r="D464" s="1501">
        <f>'RAB GIK UGM'!E465</f>
        <v>5</v>
      </c>
      <c r="E464" s="1501">
        <f>'RAB GIK UGM'!F465</f>
        <v>155000</v>
      </c>
      <c r="F464" s="1500">
        <f t="shared" si="23"/>
        <v>155000</v>
      </c>
      <c r="G464" s="1500">
        <v>11</v>
      </c>
      <c r="H464" s="1500">
        <f t="shared" si="21"/>
        <v>85250</v>
      </c>
      <c r="I464" s="1500">
        <f t="shared" si="22"/>
        <v>860250</v>
      </c>
      <c r="J464" s="1499" t="s">
        <v>74</v>
      </c>
      <c r="K464" s="1499" t="b">
        <v>0</v>
      </c>
      <c r="L464" s="1522">
        <f>('RAB GIK UGM'!G465*1.11)-I464</f>
        <v>0</v>
      </c>
    </row>
    <row r="465" spans="1:12">
      <c r="A465" s="1499" t="s">
        <v>4055</v>
      </c>
      <c r="B465" s="1499" t="s">
        <v>186</v>
      </c>
      <c r="C465" s="1500">
        <v>3</v>
      </c>
      <c r="D465" s="1501">
        <f>'RAB GIK UGM'!E466</f>
        <v>3</v>
      </c>
      <c r="E465" s="1501">
        <f>'RAB GIK UGM'!F466</f>
        <v>155000</v>
      </c>
      <c r="F465" s="1500">
        <f t="shared" si="23"/>
        <v>155000</v>
      </c>
      <c r="G465" s="1500">
        <v>11</v>
      </c>
      <c r="H465" s="1500">
        <f t="shared" si="21"/>
        <v>51150</v>
      </c>
      <c r="I465" s="1500">
        <f t="shared" si="22"/>
        <v>516150</v>
      </c>
      <c r="J465" s="1499" t="s">
        <v>74</v>
      </c>
      <c r="K465" s="1499" t="b">
        <v>0</v>
      </c>
      <c r="L465" s="1522">
        <f>('RAB GIK UGM'!G466*1.11)-I465</f>
        <v>0</v>
      </c>
    </row>
    <row r="466" spans="1:12">
      <c r="A466" s="1499" t="s">
        <v>3960</v>
      </c>
      <c r="B466" s="1499" t="s">
        <v>186</v>
      </c>
      <c r="C466" s="1500">
        <v>1</v>
      </c>
      <c r="D466" s="1501">
        <f>'RAB GIK UGM'!E467</f>
        <v>1</v>
      </c>
      <c r="E466" s="1501">
        <f>'RAB GIK UGM'!F467</f>
        <v>4455000</v>
      </c>
      <c r="F466" s="1500">
        <f t="shared" si="23"/>
        <v>4455000</v>
      </c>
      <c r="G466" s="1500">
        <v>11</v>
      </c>
      <c r="H466" s="1500">
        <f t="shared" si="21"/>
        <v>490050</v>
      </c>
      <c r="I466" s="1500">
        <f t="shared" si="22"/>
        <v>4945050</v>
      </c>
      <c r="J466" s="1499" t="s">
        <v>74</v>
      </c>
      <c r="K466" s="1499" t="b">
        <v>0</v>
      </c>
      <c r="L466" s="1522">
        <f>('RAB GIK UGM'!G467*1.11)-I466</f>
        <v>0</v>
      </c>
    </row>
    <row r="467" spans="1:12">
      <c r="A467" s="1499" t="s">
        <v>4095</v>
      </c>
      <c r="B467" s="1499" t="s">
        <v>186</v>
      </c>
      <c r="C467" s="1500">
        <v>1</v>
      </c>
      <c r="D467" s="1501">
        <f>'RAB GIK UGM'!E468</f>
        <v>1</v>
      </c>
      <c r="E467" s="1501">
        <f>'RAB GIK UGM'!F468</f>
        <v>3468750</v>
      </c>
      <c r="F467" s="1500">
        <f t="shared" si="23"/>
        <v>3468750</v>
      </c>
      <c r="G467" s="1500">
        <v>11</v>
      </c>
      <c r="H467" s="1500">
        <f t="shared" si="21"/>
        <v>381562.5</v>
      </c>
      <c r="I467" s="1500">
        <f t="shared" si="22"/>
        <v>3850312.5</v>
      </c>
      <c r="J467" s="1499" t="s">
        <v>74</v>
      </c>
      <c r="K467" s="1499" t="b">
        <v>0</v>
      </c>
      <c r="L467" s="1522">
        <f>('RAB GIK UGM'!G468*1.11)-I467</f>
        <v>0</v>
      </c>
    </row>
    <row r="468" spans="1:12">
      <c r="A468" s="1499" t="s">
        <v>4044</v>
      </c>
      <c r="B468" s="1499" t="s">
        <v>186</v>
      </c>
      <c r="C468" s="1500">
        <v>1</v>
      </c>
      <c r="D468" s="1501">
        <f>'RAB GIK UGM'!E469</f>
        <v>1</v>
      </c>
      <c r="E468" s="1501">
        <f>'RAB GIK UGM'!F469</f>
        <v>1575000</v>
      </c>
      <c r="F468" s="1500">
        <f t="shared" si="23"/>
        <v>1575000</v>
      </c>
      <c r="G468" s="1500">
        <v>11</v>
      </c>
      <c r="H468" s="1500">
        <f t="shared" si="21"/>
        <v>173250</v>
      </c>
      <c r="I468" s="1500">
        <f t="shared" si="22"/>
        <v>1748250</v>
      </c>
      <c r="J468" s="1499" t="s">
        <v>74</v>
      </c>
      <c r="K468" s="1499" t="b">
        <v>0</v>
      </c>
      <c r="L468" s="1522">
        <f>('RAB GIK UGM'!G469*1.11)-I468</f>
        <v>0</v>
      </c>
    </row>
    <row r="469" spans="1:12">
      <c r="A469" s="1499" t="s">
        <v>4096</v>
      </c>
      <c r="B469" s="1499" t="s">
        <v>186</v>
      </c>
      <c r="C469" s="1500">
        <v>1</v>
      </c>
      <c r="D469" s="1501">
        <f>'RAB GIK UGM'!E470</f>
        <v>1</v>
      </c>
      <c r="E469" s="1501">
        <f>'RAB GIK UGM'!F470</f>
        <v>1156250</v>
      </c>
      <c r="F469" s="1500">
        <f t="shared" si="23"/>
        <v>1156250</v>
      </c>
      <c r="G469" s="1500">
        <v>11</v>
      </c>
      <c r="H469" s="1500">
        <f t="shared" si="21"/>
        <v>127187.5</v>
      </c>
      <c r="I469" s="1500">
        <f t="shared" si="22"/>
        <v>1283437.5</v>
      </c>
      <c r="J469" s="1499" t="s">
        <v>74</v>
      </c>
      <c r="K469" s="1499" t="b">
        <v>0</v>
      </c>
      <c r="L469" s="1522">
        <f>('RAB GIK UGM'!G470*1.11)-I469</f>
        <v>0</v>
      </c>
    </row>
    <row r="470" spans="1:12">
      <c r="A470" s="1499" t="s">
        <v>4015</v>
      </c>
      <c r="B470" s="1499" t="s">
        <v>682</v>
      </c>
      <c r="C470" s="1500">
        <v>3</v>
      </c>
      <c r="D470" s="1501">
        <f>'RAB GIK UGM'!E471</f>
        <v>3</v>
      </c>
      <c r="E470" s="1501">
        <f>'RAB GIK UGM'!F471</f>
        <v>70000</v>
      </c>
      <c r="F470" s="1500">
        <f t="shared" si="23"/>
        <v>70000</v>
      </c>
      <c r="G470" s="1500">
        <v>11</v>
      </c>
      <c r="H470" s="1500">
        <f t="shared" si="21"/>
        <v>23100</v>
      </c>
      <c r="I470" s="1500">
        <f t="shared" si="22"/>
        <v>233100</v>
      </c>
      <c r="J470" s="1499" t="s">
        <v>74</v>
      </c>
      <c r="K470" s="1499" t="b">
        <v>0</v>
      </c>
      <c r="L470" s="1522">
        <f>('RAB GIK UGM'!G471*1.11)-I470</f>
        <v>0</v>
      </c>
    </row>
    <row r="471" spans="1:12">
      <c r="A471" s="1499" t="s">
        <v>4016</v>
      </c>
      <c r="B471" s="1499" t="s">
        <v>682</v>
      </c>
      <c r="C471" s="1500">
        <v>3</v>
      </c>
      <c r="D471" s="1501">
        <f>'RAB GIK UGM'!E472</f>
        <v>3</v>
      </c>
      <c r="E471" s="1501">
        <f>'RAB GIK UGM'!F472</f>
        <v>185680.00000000003</v>
      </c>
      <c r="F471" s="1500">
        <f t="shared" si="23"/>
        <v>185680</v>
      </c>
      <c r="G471" s="1500">
        <v>11</v>
      </c>
      <c r="H471" s="1500">
        <f t="shared" si="21"/>
        <v>61274.400000000001</v>
      </c>
      <c r="I471" s="1500">
        <f t="shared" si="22"/>
        <v>618314.4</v>
      </c>
      <c r="J471" s="1499" t="s">
        <v>74</v>
      </c>
      <c r="K471" s="1499" t="b">
        <v>0</v>
      </c>
      <c r="L471" s="1522">
        <f>('RAB GIK UGM'!G472*1.11)-I471</f>
        <v>0</v>
      </c>
    </row>
    <row r="472" spans="1:12">
      <c r="A472" s="1499" t="s">
        <v>3967</v>
      </c>
      <c r="B472" s="1499" t="s">
        <v>682</v>
      </c>
      <c r="C472" s="1500">
        <v>3</v>
      </c>
      <c r="D472" s="1501">
        <f>'RAB GIK UGM'!E473</f>
        <v>3</v>
      </c>
      <c r="E472" s="1501">
        <f>'RAB GIK UGM'!F473</f>
        <v>4000000</v>
      </c>
      <c r="F472" s="1500">
        <f t="shared" si="23"/>
        <v>4000000</v>
      </c>
      <c r="G472" s="1500">
        <v>11</v>
      </c>
      <c r="H472" s="1500">
        <f t="shared" si="21"/>
        <v>1320000</v>
      </c>
      <c r="I472" s="1500">
        <f t="shared" si="22"/>
        <v>13320000</v>
      </c>
      <c r="J472" s="1499" t="s">
        <v>74</v>
      </c>
      <c r="K472" s="1499" t="b">
        <v>0</v>
      </c>
      <c r="L472" s="1522">
        <f>('RAB GIK UGM'!G473*1.11)-I472</f>
        <v>0</v>
      </c>
    </row>
    <row r="473" spans="1:12">
      <c r="A473" s="1499" t="s">
        <v>3578</v>
      </c>
      <c r="B473" s="1499" t="s">
        <v>682</v>
      </c>
      <c r="C473" s="1500">
        <v>1</v>
      </c>
      <c r="D473" s="1501">
        <f>'RAB GIK UGM'!E474</f>
        <v>1</v>
      </c>
      <c r="E473" s="1501">
        <f>'RAB GIK UGM'!F474</f>
        <v>104445.00000000001</v>
      </c>
      <c r="F473" s="1500">
        <f t="shared" si="23"/>
        <v>104445</v>
      </c>
      <c r="G473" s="1500">
        <v>11</v>
      </c>
      <c r="H473" s="1500">
        <f t="shared" si="21"/>
        <v>11488.95</v>
      </c>
      <c r="I473" s="1500">
        <f t="shared" si="22"/>
        <v>115933.95</v>
      </c>
      <c r="J473" s="1499" t="s">
        <v>74</v>
      </c>
      <c r="K473" s="1499" t="b">
        <v>0</v>
      </c>
      <c r="L473" s="1522">
        <f>('RAB GIK UGM'!G474*1.11)-I473</f>
        <v>0</v>
      </c>
    </row>
    <row r="474" spans="1:12">
      <c r="A474" s="1499" t="s">
        <v>4102</v>
      </c>
      <c r="B474" s="1499" t="s">
        <v>682</v>
      </c>
      <c r="C474" s="1500">
        <v>15</v>
      </c>
      <c r="D474" s="1501">
        <f>'RAB GIK UGM'!E475</f>
        <v>15</v>
      </c>
      <c r="E474" s="1501">
        <f>'RAB GIK UGM'!F475</f>
        <v>5680000</v>
      </c>
      <c r="F474" s="1500">
        <f t="shared" si="23"/>
        <v>5680000</v>
      </c>
      <c r="G474" s="1500">
        <v>11</v>
      </c>
      <c r="H474" s="1500">
        <f t="shared" si="21"/>
        <v>9372000</v>
      </c>
      <c r="I474" s="1500">
        <f t="shared" si="22"/>
        <v>94572000</v>
      </c>
      <c r="J474" s="1499" t="s">
        <v>74</v>
      </c>
      <c r="K474" s="1499" t="b">
        <v>0</v>
      </c>
      <c r="L474" s="1522">
        <f>('RAB GIK UGM'!G475*1.11)-I474</f>
        <v>0</v>
      </c>
    </row>
    <row r="475" spans="1:12">
      <c r="A475" s="1499" t="s">
        <v>4103</v>
      </c>
      <c r="B475" s="1499" t="s">
        <v>74</v>
      </c>
      <c r="C475" s="1500">
        <v>0</v>
      </c>
      <c r="D475" s="1501">
        <f>'RAB GIK UGM'!E476</f>
        <v>0</v>
      </c>
      <c r="E475" s="1501">
        <f>'RAB GIK UGM'!F476</f>
        <v>0</v>
      </c>
      <c r="F475" s="1500">
        <f t="shared" si="23"/>
        <v>0</v>
      </c>
      <c r="G475" s="1500">
        <v>0</v>
      </c>
      <c r="H475" s="1500">
        <f t="shared" si="21"/>
        <v>0</v>
      </c>
      <c r="I475" s="1500">
        <f t="shared" si="22"/>
        <v>0</v>
      </c>
      <c r="J475" s="1499" t="s">
        <v>74</v>
      </c>
      <c r="K475" s="1499" t="b">
        <v>0</v>
      </c>
      <c r="L475" s="1522">
        <f>('RAB GIK UGM'!G476*1.11)-I475</f>
        <v>0</v>
      </c>
    </row>
    <row r="476" spans="1:12">
      <c r="A476" s="1499" t="s">
        <v>4090</v>
      </c>
      <c r="B476" s="1499" t="s">
        <v>4</v>
      </c>
      <c r="C476" s="1500">
        <v>1</v>
      </c>
      <c r="D476" s="1501">
        <f>'RAB GIK UGM'!E477</f>
        <v>1</v>
      </c>
      <c r="E476" s="1501">
        <f>'RAB GIK UGM'!F477</f>
        <v>1833205.125</v>
      </c>
      <c r="F476" s="1500">
        <f t="shared" si="23"/>
        <v>1833205.13</v>
      </c>
      <c r="G476" s="1500">
        <v>11</v>
      </c>
      <c r="H476" s="1500">
        <f t="shared" si="21"/>
        <v>201652.5643</v>
      </c>
      <c r="I476" s="1500">
        <f t="shared" si="22"/>
        <v>2034857.6942999999</v>
      </c>
      <c r="J476" s="1499" t="s">
        <v>74</v>
      </c>
      <c r="K476" s="1499" t="b">
        <v>0</v>
      </c>
      <c r="L476" s="1522">
        <f>('RAB GIK UGM'!G477*1.11)-I476</f>
        <v>-5.5499996524304152E-3</v>
      </c>
    </row>
    <row r="477" spans="1:12">
      <c r="A477" s="1499" t="s">
        <v>4104</v>
      </c>
      <c r="B477" s="1499" t="s">
        <v>186</v>
      </c>
      <c r="C477" s="1500">
        <v>1</v>
      </c>
      <c r="D477" s="1501">
        <f>'RAB GIK UGM'!E478</f>
        <v>1</v>
      </c>
      <c r="E477" s="1501">
        <f>'RAB GIK UGM'!F478</f>
        <v>600000</v>
      </c>
      <c r="F477" s="1500">
        <f t="shared" si="23"/>
        <v>600000</v>
      </c>
      <c r="G477" s="1500">
        <v>11</v>
      </c>
      <c r="H477" s="1500">
        <f t="shared" si="21"/>
        <v>66000</v>
      </c>
      <c r="I477" s="1500">
        <f t="shared" si="22"/>
        <v>666000</v>
      </c>
      <c r="J477" s="1499" t="s">
        <v>74</v>
      </c>
      <c r="K477" s="1499" t="b">
        <v>0</v>
      </c>
      <c r="L477" s="1522">
        <f>('RAB GIK UGM'!G478*1.11)-I477</f>
        <v>0</v>
      </c>
    </row>
    <row r="478" spans="1:12">
      <c r="A478" s="1499" t="s">
        <v>4072</v>
      </c>
      <c r="B478" s="1499" t="s">
        <v>186</v>
      </c>
      <c r="C478" s="1500">
        <v>1</v>
      </c>
      <c r="D478" s="1501">
        <f>'RAB GIK UGM'!E479</f>
        <v>1</v>
      </c>
      <c r="E478" s="1501">
        <f>'RAB GIK UGM'!F479</f>
        <v>1800000</v>
      </c>
      <c r="F478" s="1500">
        <f t="shared" si="23"/>
        <v>1800000</v>
      </c>
      <c r="G478" s="1500">
        <v>11</v>
      </c>
      <c r="H478" s="1500">
        <f t="shared" si="21"/>
        <v>198000</v>
      </c>
      <c r="I478" s="1500">
        <f t="shared" si="22"/>
        <v>1998000</v>
      </c>
      <c r="J478" s="1499" t="s">
        <v>74</v>
      </c>
      <c r="K478" s="1499" t="b">
        <v>0</v>
      </c>
      <c r="L478" s="1522">
        <f>('RAB GIK UGM'!G479*1.11)-I478</f>
        <v>0</v>
      </c>
    </row>
    <row r="479" spans="1:12">
      <c r="A479" s="1499" t="s">
        <v>4105</v>
      </c>
      <c r="B479" s="1499" t="s">
        <v>186</v>
      </c>
      <c r="C479" s="1500">
        <v>1</v>
      </c>
      <c r="D479" s="1501">
        <f>'RAB GIK UGM'!E480</f>
        <v>1</v>
      </c>
      <c r="E479" s="1501">
        <f>'RAB GIK UGM'!F480</f>
        <v>148000</v>
      </c>
      <c r="F479" s="1500">
        <f t="shared" si="23"/>
        <v>148000</v>
      </c>
      <c r="G479" s="1500">
        <v>11</v>
      </c>
      <c r="H479" s="1500">
        <f t="shared" si="21"/>
        <v>16280</v>
      </c>
      <c r="I479" s="1500">
        <f t="shared" si="22"/>
        <v>164280</v>
      </c>
      <c r="J479" s="1499" t="s">
        <v>74</v>
      </c>
      <c r="K479" s="1499" t="b">
        <v>0</v>
      </c>
      <c r="L479" s="1522">
        <f>('RAB GIK UGM'!G480*1.11)-I479</f>
        <v>0</v>
      </c>
    </row>
    <row r="480" spans="1:12">
      <c r="A480" s="1499" t="s">
        <v>4106</v>
      </c>
      <c r="B480" s="1499" t="s">
        <v>186</v>
      </c>
      <c r="C480" s="1500">
        <v>3</v>
      </c>
      <c r="D480" s="1501">
        <f>'RAB GIK UGM'!E481</f>
        <v>3</v>
      </c>
      <c r="E480" s="1501">
        <f>'RAB GIK UGM'!F481</f>
        <v>148000</v>
      </c>
      <c r="F480" s="1500">
        <f t="shared" si="23"/>
        <v>148000</v>
      </c>
      <c r="G480" s="1500">
        <v>11</v>
      </c>
      <c r="H480" s="1500">
        <f t="shared" si="21"/>
        <v>48840</v>
      </c>
      <c r="I480" s="1500">
        <f t="shared" si="22"/>
        <v>492840</v>
      </c>
      <c r="J480" s="1499" t="s">
        <v>74</v>
      </c>
      <c r="K480" s="1499" t="b">
        <v>0</v>
      </c>
      <c r="L480" s="1522">
        <f>('RAB GIK UGM'!G481*1.11)-I480</f>
        <v>0</v>
      </c>
    </row>
    <row r="481" spans="1:12">
      <c r="A481" s="1499" t="s">
        <v>4107</v>
      </c>
      <c r="B481" s="1499" t="s">
        <v>186</v>
      </c>
      <c r="C481" s="1500">
        <v>1</v>
      </c>
      <c r="D481" s="1501">
        <f>'RAB GIK UGM'!E482</f>
        <v>1</v>
      </c>
      <c r="E481" s="1501">
        <f>'RAB GIK UGM'!F482</f>
        <v>148000</v>
      </c>
      <c r="F481" s="1500">
        <f t="shared" si="23"/>
        <v>148000</v>
      </c>
      <c r="G481" s="1500">
        <v>11</v>
      </c>
      <c r="H481" s="1500">
        <f t="shared" si="21"/>
        <v>16280</v>
      </c>
      <c r="I481" s="1500">
        <f t="shared" si="22"/>
        <v>164280</v>
      </c>
      <c r="J481" s="1499" t="s">
        <v>74</v>
      </c>
      <c r="K481" s="1499" t="b">
        <v>0</v>
      </c>
      <c r="L481" s="1522">
        <f>('RAB GIK UGM'!G482*1.11)-I481</f>
        <v>0</v>
      </c>
    </row>
    <row r="482" spans="1:12">
      <c r="A482" s="1499" t="s">
        <v>3960</v>
      </c>
      <c r="B482" s="1499" t="s">
        <v>186</v>
      </c>
      <c r="C482" s="1500">
        <v>1</v>
      </c>
      <c r="D482" s="1501">
        <f>'RAB GIK UGM'!E483</f>
        <v>1</v>
      </c>
      <c r="E482" s="1501">
        <f>'RAB GIK UGM'!F483</f>
        <v>4455000</v>
      </c>
      <c r="F482" s="1500">
        <f t="shared" si="23"/>
        <v>4455000</v>
      </c>
      <c r="G482" s="1500">
        <v>11</v>
      </c>
      <c r="H482" s="1500">
        <f t="shared" si="21"/>
        <v>490050</v>
      </c>
      <c r="I482" s="1500">
        <f t="shared" si="22"/>
        <v>4945050</v>
      </c>
      <c r="J482" s="1499" t="s">
        <v>74</v>
      </c>
      <c r="K482" s="1499" t="b">
        <v>0</v>
      </c>
      <c r="L482" s="1522">
        <f>('RAB GIK UGM'!G483*1.11)-I482</f>
        <v>0</v>
      </c>
    </row>
    <row r="483" spans="1:12">
      <c r="A483" s="1499" t="s">
        <v>4098</v>
      </c>
      <c r="B483" s="1499" t="s">
        <v>186</v>
      </c>
      <c r="C483" s="1500">
        <v>1</v>
      </c>
      <c r="D483" s="1501">
        <f>'RAB GIK UGM'!E484</f>
        <v>1</v>
      </c>
      <c r="E483" s="1501">
        <f>'RAB GIK UGM'!F484</f>
        <v>2156250</v>
      </c>
      <c r="F483" s="1500">
        <f t="shared" si="23"/>
        <v>2156250</v>
      </c>
      <c r="G483" s="1500">
        <v>11</v>
      </c>
      <c r="H483" s="1500">
        <f t="shared" si="21"/>
        <v>237187.5</v>
      </c>
      <c r="I483" s="1500">
        <f t="shared" si="22"/>
        <v>2393437.5</v>
      </c>
      <c r="J483" s="1499" t="s">
        <v>74</v>
      </c>
      <c r="K483" s="1499" t="b">
        <v>0</v>
      </c>
      <c r="L483" s="1522">
        <f>('RAB GIK UGM'!G484*1.11)-I483</f>
        <v>0</v>
      </c>
    </row>
    <row r="484" spans="1:12">
      <c r="A484" s="1499" t="s">
        <v>3965</v>
      </c>
      <c r="B484" s="1499" t="s">
        <v>186</v>
      </c>
      <c r="C484" s="1500">
        <v>1</v>
      </c>
      <c r="D484" s="1501">
        <f>'RAB GIK UGM'!E485</f>
        <v>1</v>
      </c>
      <c r="E484" s="1501">
        <f>'RAB GIK UGM'!F485</f>
        <v>1101250</v>
      </c>
      <c r="F484" s="1500">
        <f t="shared" si="23"/>
        <v>1101250</v>
      </c>
      <c r="G484" s="1500">
        <v>11</v>
      </c>
      <c r="H484" s="1500">
        <f t="shared" si="21"/>
        <v>121137.5</v>
      </c>
      <c r="I484" s="1500">
        <f t="shared" si="22"/>
        <v>1222387.5</v>
      </c>
      <c r="J484" s="1499" t="s">
        <v>74</v>
      </c>
      <c r="K484" s="1499" t="b">
        <v>0</v>
      </c>
      <c r="L484" s="1522">
        <f>('RAB GIK UGM'!G485*1.11)-I484</f>
        <v>0</v>
      </c>
    </row>
    <row r="485" spans="1:12">
      <c r="A485" s="1499" t="s">
        <v>4099</v>
      </c>
      <c r="B485" s="1499" t="s">
        <v>186</v>
      </c>
      <c r="C485" s="1500">
        <v>1</v>
      </c>
      <c r="D485" s="1501">
        <f>'RAB GIK UGM'!E486</f>
        <v>1</v>
      </c>
      <c r="E485" s="1501">
        <f>'RAB GIK UGM'!F486</f>
        <v>718750</v>
      </c>
      <c r="F485" s="1500">
        <f t="shared" si="23"/>
        <v>718750</v>
      </c>
      <c r="G485" s="1500">
        <v>11</v>
      </c>
      <c r="H485" s="1500">
        <f t="shared" si="21"/>
        <v>79062.5</v>
      </c>
      <c r="I485" s="1500">
        <f t="shared" si="22"/>
        <v>797812.5</v>
      </c>
      <c r="J485" s="1499" t="s">
        <v>74</v>
      </c>
      <c r="K485" s="1499" t="b">
        <v>0</v>
      </c>
      <c r="L485" s="1522">
        <f>('RAB GIK UGM'!G486*1.11)-I485</f>
        <v>0</v>
      </c>
    </row>
    <row r="486" spans="1:12">
      <c r="A486" s="1499" t="s">
        <v>4015</v>
      </c>
      <c r="B486" s="1499" t="s">
        <v>682</v>
      </c>
      <c r="C486" s="1500">
        <v>3</v>
      </c>
      <c r="D486" s="1501">
        <f>'RAB GIK UGM'!E487</f>
        <v>3</v>
      </c>
      <c r="E486" s="1501">
        <f>'RAB GIK UGM'!F487</f>
        <v>70000</v>
      </c>
      <c r="F486" s="1500">
        <f t="shared" si="23"/>
        <v>70000</v>
      </c>
      <c r="G486" s="1500">
        <v>11</v>
      </c>
      <c r="H486" s="1500">
        <f t="shared" si="21"/>
        <v>23100</v>
      </c>
      <c r="I486" s="1500">
        <f t="shared" si="22"/>
        <v>233100</v>
      </c>
      <c r="J486" s="1499" t="s">
        <v>74</v>
      </c>
      <c r="K486" s="1499" t="b">
        <v>0</v>
      </c>
      <c r="L486" s="1522">
        <f>('RAB GIK UGM'!G487*1.11)-I486</f>
        <v>0</v>
      </c>
    </row>
    <row r="487" spans="1:12">
      <c r="A487" s="1499" t="s">
        <v>4016</v>
      </c>
      <c r="B487" s="1499" t="s">
        <v>682</v>
      </c>
      <c r="C487" s="1500">
        <v>3</v>
      </c>
      <c r="D487" s="1501">
        <f>'RAB GIK UGM'!E488</f>
        <v>3</v>
      </c>
      <c r="E487" s="1501">
        <f>'RAB GIK UGM'!F488</f>
        <v>185680.00000000003</v>
      </c>
      <c r="F487" s="1500">
        <f t="shared" si="23"/>
        <v>185680</v>
      </c>
      <c r="G487" s="1500">
        <v>11</v>
      </c>
      <c r="H487" s="1500">
        <f t="shared" si="21"/>
        <v>61274.400000000001</v>
      </c>
      <c r="I487" s="1500">
        <f t="shared" si="22"/>
        <v>618314.4</v>
      </c>
      <c r="J487" s="1499" t="s">
        <v>74</v>
      </c>
      <c r="K487" s="1499" t="b">
        <v>0</v>
      </c>
      <c r="L487" s="1522">
        <f>('RAB GIK UGM'!G488*1.11)-I487</f>
        <v>0</v>
      </c>
    </row>
    <row r="488" spans="1:12">
      <c r="A488" s="1499" t="s">
        <v>3967</v>
      </c>
      <c r="B488" s="1499" t="s">
        <v>682</v>
      </c>
      <c r="C488" s="1500">
        <v>3</v>
      </c>
      <c r="D488" s="1501">
        <f>'RAB GIK UGM'!E489</f>
        <v>3</v>
      </c>
      <c r="E488" s="1501">
        <f>'RAB GIK UGM'!F489</f>
        <v>4000000</v>
      </c>
      <c r="F488" s="1500">
        <f t="shared" si="23"/>
        <v>4000000</v>
      </c>
      <c r="G488" s="1500">
        <v>11</v>
      </c>
      <c r="H488" s="1500">
        <f t="shared" si="21"/>
        <v>1320000</v>
      </c>
      <c r="I488" s="1500">
        <f t="shared" si="22"/>
        <v>13320000</v>
      </c>
      <c r="J488" s="1499" t="s">
        <v>74</v>
      </c>
      <c r="K488" s="1499" t="b">
        <v>0</v>
      </c>
      <c r="L488" s="1522">
        <f>('RAB GIK UGM'!G489*1.11)-I488</f>
        <v>0</v>
      </c>
    </row>
    <row r="489" spans="1:12">
      <c r="A489" s="1499" t="s">
        <v>3578</v>
      </c>
      <c r="B489" s="1499" t="s">
        <v>682</v>
      </c>
      <c r="C489" s="1500">
        <v>1</v>
      </c>
      <c r="D489" s="1501">
        <f>'RAB GIK UGM'!E490</f>
        <v>1</v>
      </c>
      <c r="E489" s="1501">
        <f>'RAB GIK UGM'!F490</f>
        <v>104445.00000000001</v>
      </c>
      <c r="F489" s="1500">
        <f t="shared" si="23"/>
        <v>104445</v>
      </c>
      <c r="G489" s="1500">
        <v>11</v>
      </c>
      <c r="H489" s="1500">
        <f t="shared" si="21"/>
        <v>11488.95</v>
      </c>
      <c r="I489" s="1500">
        <f t="shared" si="22"/>
        <v>115933.95</v>
      </c>
      <c r="J489" s="1499" t="s">
        <v>74</v>
      </c>
      <c r="K489" s="1499" t="b">
        <v>0</v>
      </c>
      <c r="L489" s="1522">
        <f>('RAB GIK UGM'!G490*1.11)-I489</f>
        <v>0</v>
      </c>
    </row>
    <row r="490" spans="1:12">
      <c r="A490" s="1499" t="s">
        <v>4054</v>
      </c>
      <c r="B490" s="1499" t="s">
        <v>682</v>
      </c>
      <c r="C490" s="1500">
        <v>9</v>
      </c>
      <c r="D490" s="1501">
        <f>'RAB GIK UGM'!E491</f>
        <v>9</v>
      </c>
      <c r="E490" s="1501">
        <f>'RAB GIK UGM'!F491</f>
        <v>4597000</v>
      </c>
      <c r="F490" s="1500">
        <f t="shared" si="23"/>
        <v>4597000</v>
      </c>
      <c r="G490" s="1500">
        <v>11</v>
      </c>
      <c r="H490" s="1500">
        <f t="shared" si="21"/>
        <v>4551030</v>
      </c>
      <c r="I490" s="1500">
        <f t="shared" si="22"/>
        <v>45924030</v>
      </c>
      <c r="J490" s="1499" t="s">
        <v>74</v>
      </c>
      <c r="K490" s="1499" t="b">
        <v>0</v>
      </c>
      <c r="L490" s="1522">
        <f>('RAB GIK UGM'!G491*1.11)-I490</f>
        <v>0</v>
      </c>
    </row>
    <row r="491" spans="1:12">
      <c r="A491" s="1499" t="s">
        <v>4108</v>
      </c>
      <c r="B491" s="1499" t="s">
        <v>74</v>
      </c>
      <c r="C491" s="1500">
        <v>0</v>
      </c>
      <c r="D491" s="1501">
        <f>'RAB GIK UGM'!E492</f>
        <v>0</v>
      </c>
      <c r="E491" s="1501">
        <f>'RAB GIK UGM'!F492</f>
        <v>0</v>
      </c>
      <c r="F491" s="1500">
        <f t="shared" si="23"/>
        <v>0</v>
      </c>
      <c r="G491" s="1500">
        <v>0</v>
      </c>
      <c r="H491" s="1500">
        <f t="shared" si="21"/>
        <v>0</v>
      </c>
      <c r="I491" s="1500">
        <f t="shared" si="22"/>
        <v>0</v>
      </c>
      <c r="J491" s="1499" t="s">
        <v>74</v>
      </c>
      <c r="K491" s="1499" t="b">
        <v>0</v>
      </c>
      <c r="L491" s="1522">
        <f>('RAB GIK UGM'!G492*1.11)-I491</f>
        <v>0</v>
      </c>
    </row>
    <row r="492" spans="1:12">
      <c r="A492" s="1499" t="s">
        <v>4090</v>
      </c>
      <c r="B492" s="1499" t="s">
        <v>4</v>
      </c>
      <c r="C492" s="1500">
        <v>1</v>
      </c>
      <c r="D492" s="1501">
        <f>'RAB GIK UGM'!E493</f>
        <v>1</v>
      </c>
      <c r="E492" s="1501">
        <f>'RAB GIK UGM'!F493</f>
        <v>2380188.6875</v>
      </c>
      <c r="F492" s="1500">
        <f t="shared" si="23"/>
        <v>2380188.69</v>
      </c>
      <c r="G492" s="1500">
        <v>11</v>
      </c>
      <c r="H492" s="1500">
        <f t="shared" si="21"/>
        <v>261820.75589999999</v>
      </c>
      <c r="I492" s="1500">
        <f t="shared" si="22"/>
        <v>2642009.4458999997</v>
      </c>
      <c r="J492" s="1499" t="s">
        <v>74</v>
      </c>
      <c r="K492" s="1499" t="b">
        <v>0</v>
      </c>
      <c r="L492" s="1522">
        <f>('RAB GIK UGM'!G493*1.11)-I492</f>
        <v>-2.7749994769692421E-3</v>
      </c>
    </row>
    <row r="493" spans="1:12">
      <c r="A493" s="1499" t="s">
        <v>4109</v>
      </c>
      <c r="B493" s="1499" t="s">
        <v>186</v>
      </c>
      <c r="C493" s="1500">
        <v>1</v>
      </c>
      <c r="D493" s="1501">
        <f>'RAB GIK UGM'!E494</f>
        <v>1</v>
      </c>
      <c r="E493" s="1501">
        <f>'RAB GIK UGM'!F494</f>
        <v>19750000</v>
      </c>
      <c r="F493" s="1500">
        <f t="shared" si="23"/>
        <v>19750000</v>
      </c>
      <c r="G493" s="1500">
        <v>11</v>
      </c>
      <c r="H493" s="1500">
        <f t="shared" si="21"/>
        <v>2172500</v>
      </c>
      <c r="I493" s="1500">
        <f t="shared" si="22"/>
        <v>21922500</v>
      </c>
      <c r="J493" s="1499" t="s">
        <v>74</v>
      </c>
      <c r="K493" s="1499" t="b">
        <v>0</v>
      </c>
      <c r="L493" s="1522">
        <f>('RAB GIK UGM'!G494*1.11)-I493</f>
        <v>0</v>
      </c>
    </row>
    <row r="494" spans="1:12">
      <c r="A494" s="1499" t="s">
        <v>4110</v>
      </c>
      <c r="B494" s="1499" t="s">
        <v>186</v>
      </c>
      <c r="C494" s="1500">
        <v>1</v>
      </c>
      <c r="D494" s="1501">
        <f>'RAB GIK UGM'!E495</f>
        <v>1</v>
      </c>
      <c r="E494" s="1501">
        <f>'RAB GIK UGM'!F495</f>
        <v>2750000</v>
      </c>
      <c r="F494" s="1500">
        <f t="shared" si="23"/>
        <v>2750000</v>
      </c>
      <c r="G494" s="1500">
        <v>11</v>
      </c>
      <c r="H494" s="1500">
        <f t="shared" si="21"/>
        <v>302500</v>
      </c>
      <c r="I494" s="1500">
        <f t="shared" si="22"/>
        <v>3052500</v>
      </c>
      <c r="J494" s="1499" t="s">
        <v>74</v>
      </c>
      <c r="K494" s="1499" t="b">
        <v>0</v>
      </c>
      <c r="L494" s="1522">
        <f>('RAB GIK UGM'!G495*1.11)-I494</f>
        <v>0</v>
      </c>
    </row>
    <row r="495" spans="1:12">
      <c r="A495" s="1499" t="s">
        <v>4111</v>
      </c>
      <c r="B495" s="1499" t="s">
        <v>186</v>
      </c>
      <c r="C495" s="1500">
        <v>1</v>
      </c>
      <c r="D495" s="1501">
        <f>'RAB GIK UGM'!E496</f>
        <v>1</v>
      </c>
      <c r="E495" s="1501">
        <f>'RAB GIK UGM'!F496</f>
        <v>2250000</v>
      </c>
      <c r="F495" s="1500">
        <f t="shared" si="23"/>
        <v>2250000</v>
      </c>
      <c r="G495" s="1500">
        <v>11</v>
      </c>
      <c r="H495" s="1500">
        <f t="shared" si="21"/>
        <v>247500</v>
      </c>
      <c r="I495" s="1500">
        <f t="shared" si="22"/>
        <v>2497500</v>
      </c>
      <c r="J495" s="1499" t="s">
        <v>74</v>
      </c>
      <c r="K495" s="1499" t="b">
        <v>0</v>
      </c>
      <c r="L495" s="1522">
        <f>('RAB GIK UGM'!G496*1.11)-I495</f>
        <v>0</v>
      </c>
    </row>
    <row r="496" spans="1:12">
      <c r="A496" s="1499" t="s">
        <v>4112</v>
      </c>
      <c r="B496" s="1499" t="s">
        <v>186</v>
      </c>
      <c r="C496" s="1500">
        <v>2</v>
      </c>
      <c r="D496" s="1501">
        <f>'RAB GIK UGM'!E497</f>
        <v>2</v>
      </c>
      <c r="E496" s="1501">
        <f>'RAB GIK UGM'!F497</f>
        <v>1750800</v>
      </c>
      <c r="F496" s="1500">
        <f t="shared" si="23"/>
        <v>1750800</v>
      </c>
      <c r="G496" s="1500">
        <v>11</v>
      </c>
      <c r="H496" s="1500">
        <f t="shared" si="21"/>
        <v>385176</v>
      </c>
      <c r="I496" s="1500">
        <f t="shared" si="22"/>
        <v>3886776</v>
      </c>
      <c r="J496" s="1499" t="s">
        <v>74</v>
      </c>
      <c r="K496" s="1499" t="b">
        <v>0</v>
      </c>
      <c r="L496" s="1522">
        <f>('RAB GIK UGM'!G497*1.11)-I496</f>
        <v>0</v>
      </c>
    </row>
    <row r="497" spans="1:12">
      <c r="A497" s="1499" t="s">
        <v>4113</v>
      </c>
      <c r="B497" s="1499" t="s">
        <v>186</v>
      </c>
      <c r="C497" s="1500">
        <v>1</v>
      </c>
      <c r="D497" s="1501">
        <f>'RAB GIK UGM'!E498</f>
        <v>1</v>
      </c>
      <c r="E497" s="1501">
        <f>'RAB GIK UGM'!F498</f>
        <v>1750800</v>
      </c>
      <c r="F497" s="1500">
        <f t="shared" si="23"/>
        <v>1750800</v>
      </c>
      <c r="G497" s="1500">
        <v>11</v>
      </c>
      <c r="H497" s="1500">
        <f t="shared" si="21"/>
        <v>192588</v>
      </c>
      <c r="I497" s="1500">
        <f t="shared" si="22"/>
        <v>1943388</v>
      </c>
      <c r="J497" s="1499" t="s">
        <v>74</v>
      </c>
      <c r="K497" s="1499" t="b">
        <v>0</v>
      </c>
      <c r="L497" s="1522">
        <f>('RAB GIK UGM'!G498*1.11)-I497</f>
        <v>0</v>
      </c>
    </row>
    <row r="498" spans="1:12">
      <c r="A498" s="1499" t="s">
        <v>4114</v>
      </c>
      <c r="B498" s="1499" t="s">
        <v>186</v>
      </c>
      <c r="C498" s="1500">
        <v>1</v>
      </c>
      <c r="D498" s="1501">
        <f>'RAB GIK UGM'!E499</f>
        <v>1</v>
      </c>
      <c r="E498" s="1501">
        <f>'RAB GIK UGM'!F499</f>
        <v>1250000</v>
      </c>
      <c r="F498" s="1500">
        <f t="shared" si="23"/>
        <v>1250000</v>
      </c>
      <c r="G498" s="1500">
        <v>11</v>
      </c>
      <c r="H498" s="1500">
        <f t="shared" si="21"/>
        <v>137500</v>
      </c>
      <c r="I498" s="1500">
        <f t="shared" si="22"/>
        <v>1387500</v>
      </c>
      <c r="J498" s="1499" t="s">
        <v>74</v>
      </c>
      <c r="K498" s="1499" t="b">
        <v>0</v>
      </c>
      <c r="L498" s="1522">
        <f>('RAB GIK UGM'!G499*1.11)-I498</f>
        <v>0</v>
      </c>
    </row>
    <row r="499" spans="1:12">
      <c r="A499" s="1499" t="s">
        <v>3960</v>
      </c>
      <c r="B499" s="1499" t="s">
        <v>186</v>
      </c>
      <c r="C499" s="1500">
        <v>1</v>
      </c>
      <c r="D499" s="1501">
        <f>'RAB GIK UGM'!E500</f>
        <v>1</v>
      </c>
      <c r="E499" s="1501">
        <f>'RAB GIK UGM'!F500</f>
        <v>4455000</v>
      </c>
      <c r="F499" s="1500">
        <f t="shared" si="23"/>
        <v>4455000</v>
      </c>
      <c r="G499" s="1500">
        <v>11</v>
      </c>
      <c r="H499" s="1500">
        <f t="shared" si="21"/>
        <v>490050</v>
      </c>
      <c r="I499" s="1500">
        <f t="shared" si="22"/>
        <v>4945050</v>
      </c>
      <c r="J499" s="1499" t="s">
        <v>74</v>
      </c>
      <c r="K499" s="1499" t="b">
        <v>0</v>
      </c>
      <c r="L499" s="1522">
        <f>('RAB GIK UGM'!G500*1.11)-I499</f>
        <v>0</v>
      </c>
    </row>
    <row r="500" spans="1:12">
      <c r="A500" s="1499" t="s">
        <v>4115</v>
      </c>
      <c r="B500" s="1499" t="s">
        <v>682</v>
      </c>
      <c r="C500" s="1500">
        <v>1</v>
      </c>
      <c r="D500" s="1501">
        <f>'RAB GIK UGM'!E501</f>
        <v>1</v>
      </c>
      <c r="E500" s="1501">
        <f>'RAB GIK UGM'!F501</f>
        <v>957412.50000000012</v>
      </c>
      <c r="F500" s="1500">
        <f t="shared" si="23"/>
        <v>957412.5</v>
      </c>
      <c r="G500" s="1500">
        <v>11</v>
      </c>
      <c r="H500" s="1500">
        <f t="shared" si="21"/>
        <v>105315.375</v>
      </c>
      <c r="I500" s="1500">
        <f t="shared" si="22"/>
        <v>1062727.875</v>
      </c>
      <c r="J500" s="1499" t="s">
        <v>74</v>
      </c>
      <c r="K500" s="1499" t="b">
        <v>0</v>
      </c>
      <c r="L500" s="1522">
        <f>('RAB GIK UGM'!G501*1.11)-I500</f>
        <v>0</v>
      </c>
    </row>
    <row r="501" spans="1:12">
      <c r="A501" s="1499" t="s">
        <v>4116</v>
      </c>
      <c r="B501" s="1499" t="s">
        <v>186</v>
      </c>
      <c r="C501" s="1500">
        <v>1</v>
      </c>
      <c r="D501" s="1501">
        <f>'RAB GIK UGM'!E502</f>
        <v>1</v>
      </c>
      <c r="E501" s="1501">
        <f>'RAB GIK UGM'!F502</f>
        <v>4725000</v>
      </c>
      <c r="F501" s="1500">
        <f t="shared" si="23"/>
        <v>4725000</v>
      </c>
      <c r="G501" s="1500">
        <v>11</v>
      </c>
      <c r="H501" s="1500">
        <f t="shared" si="21"/>
        <v>519750</v>
      </c>
      <c r="I501" s="1500">
        <f t="shared" si="22"/>
        <v>5244750</v>
      </c>
      <c r="J501" s="1499" t="s">
        <v>74</v>
      </c>
      <c r="K501" s="1499" t="b">
        <v>0</v>
      </c>
      <c r="L501" s="1522">
        <f>('RAB GIK UGM'!G502*1.11)-I501</f>
        <v>0</v>
      </c>
    </row>
    <row r="502" spans="1:12">
      <c r="A502" s="1499" t="s">
        <v>4117</v>
      </c>
      <c r="B502" s="1499" t="s">
        <v>186</v>
      </c>
      <c r="C502" s="1500">
        <v>1</v>
      </c>
      <c r="D502" s="1501">
        <f>'RAB GIK UGM'!E503</f>
        <v>1</v>
      </c>
      <c r="E502" s="1501">
        <f>'RAB GIK UGM'!F503</f>
        <v>39665000</v>
      </c>
      <c r="F502" s="1500">
        <f t="shared" si="23"/>
        <v>39665000</v>
      </c>
      <c r="G502" s="1500">
        <v>11</v>
      </c>
      <c r="H502" s="1500">
        <f t="shared" si="21"/>
        <v>4363150</v>
      </c>
      <c r="I502" s="1500">
        <f t="shared" si="22"/>
        <v>44028150</v>
      </c>
      <c r="J502" s="1499" t="s">
        <v>74</v>
      </c>
      <c r="K502" s="1499" t="b">
        <v>0</v>
      </c>
      <c r="L502" s="1522">
        <f>('RAB GIK UGM'!G503*1.11)-I502</f>
        <v>0</v>
      </c>
    </row>
    <row r="503" spans="1:12">
      <c r="A503" s="1499" t="s">
        <v>4118</v>
      </c>
      <c r="B503" s="1499" t="s">
        <v>186</v>
      </c>
      <c r="C503" s="1500">
        <v>1</v>
      </c>
      <c r="D503" s="1501">
        <f>'RAB GIK UGM'!E504</f>
        <v>1</v>
      </c>
      <c r="E503" s="1501">
        <f>'RAB GIK UGM'!F504</f>
        <v>1281250</v>
      </c>
      <c r="F503" s="1500">
        <f t="shared" si="23"/>
        <v>1281250</v>
      </c>
      <c r="G503" s="1500">
        <v>11</v>
      </c>
      <c r="H503" s="1500">
        <f t="shared" si="21"/>
        <v>140937.5</v>
      </c>
      <c r="I503" s="1500">
        <f t="shared" si="22"/>
        <v>1422187.5</v>
      </c>
      <c r="J503" s="1499" t="s">
        <v>74</v>
      </c>
      <c r="K503" s="1499" t="b">
        <v>0</v>
      </c>
      <c r="L503" s="1522">
        <f>('RAB GIK UGM'!G504*1.11)-I503</f>
        <v>0</v>
      </c>
    </row>
    <row r="504" spans="1:12">
      <c r="A504" s="1499" t="s">
        <v>4015</v>
      </c>
      <c r="B504" s="1499" t="s">
        <v>682</v>
      </c>
      <c r="C504" s="1500">
        <v>3</v>
      </c>
      <c r="D504" s="1501">
        <f>'RAB GIK UGM'!E505</f>
        <v>3</v>
      </c>
      <c r="E504" s="1501">
        <f>'RAB GIK UGM'!F505</f>
        <v>70000</v>
      </c>
      <c r="F504" s="1500">
        <f t="shared" si="23"/>
        <v>70000</v>
      </c>
      <c r="G504" s="1500">
        <v>11</v>
      </c>
      <c r="H504" s="1500">
        <f t="shared" si="21"/>
        <v>23100</v>
      </c>
      <c r="I504" s="1500">
        <f t="shared" si="22"/>
        <v>233100</v>
      </c>
      <c r="J504" s="1499" t="s">
        <v>74</v>
      </c>
      <c r="K504" s="1499" t="b">
        <v>0</v>
      </c>
      <c r="L504" s="1522">
        <f>('RAB GIK UGM'!G505*1.11)-I504</f>
        <v>0</v>
      </c>
    </row>
    <row r="505" spans="1:12">
      <c r="A505" s="1499" t="s">
        <v>4016</v>
      </c>
      <c r="B505" s="1499" t="s">
        <v>682</v>
      </c>
      <c r="C505" s="1500">
        <v>3</v>
      </c>
      <c r="D505" s="1501">
        <f>'RAB GIK UGM'!E506</f>
        <v>3</v>
      </c>
      <c r="E505" s="1501">
        <f>'RAB GIK UGM'!F506</f>
        <v>185680.00000000003</v>
      </c>
      <c r="F505" s="1500">
        <f t="shared" si="23"/>
        <v>185680</v>
      </c>
      <c r="G505" s="1500">
        <v>11</v>
      </c>
      <c r="H505" s="1500">
        <f t="shared" si="21"/>
        <v>61274.400000000001</v>
      </c>
      <c r="I505" s="1500">
        <f t="shared" si="22"/>
        <v>618314.4</v>
      </c>
      <c r="J505" s="1499" t="s">
        <v>74</v>
      </c>
      <c r="K505" s="1499" t="b">
        <v>0</v>
      </c>
      <c r="L505" s="1522">
        <f>('RAB GIK UGM'!G506*1.11)-I505</f>
        <v>0</v>
      </c>
    </row>
    <row r="506" spans="1:12">
      <c r="A506" s="1499" t="s">
        <v>3967</v>
      </c>
      <c r="B506" s="1499" t="s">
        <v>682</v>
      </c>
      <c r="C506" s="1500">
        <v>3</v>
      </c>
      <c r="D506" s="1501">
        <f>'RAB GIK UGM'!E507</f>
        <v>3</v>
      </c>
      <c r="E506" s="1501">
        <f>'RAB GIK UGM'!F507</f>
        <v>4000000</v>
      </c>
      <c r="F506" s="1500">
        <f t="shared" si="23"/>
        <v>4000000</v>
      </c>
      <c r="G506" s="1500">
        <v>11</v>
      </c>
      <c r="H506" s="1500">
        <f t="shared" si="21"/>
        <v>1320000</v>
      </c>
      <c r="I506" s="1500">
        <f t="shared" si="22"/>
        <v>13320000</v>
      </c>
      <c r="J506" s="1499" t="s">
        <v>74</v>
      </c>
      <c r="K506" s="1499" t="b">
        <v>0</v>
      </c>
      <c r="L506" s="1522">
        <f>('RAB GIK UGM'!G507*1.11)-I506</f>
        <v>0</v>
      </c>
    </row>
    <row r="507" spans="1:12">
      <c r="A507" s="1499" t="s">
        <v>3578</v>
      </c>
      <c r="B507" s="1499" t="s">
        <v>682</v>
      </c>
      <c r="C507" s="1500">
        <v>1</v>
      </c>
      <c r="D507" s="1501">
        <f>'RAB GIK UGM'!E508</f>
        <v>1</v>
      </c>
      <c r="E507" s="1501">
        <f>'RAB GIK UGM'!F508</f>
        <v>104445.00000000001</v>
      </c>
      <c r="F507" s="1500">
        <f t="shared" si="23"/>
        <v>104445</v>
      </c>
      <c r="G507" s="1500">
        <v>11</v>
      </c>
      <c r="H507" s="1500">
        <f t="shared" si="21"/>
        <v>11488.95</v>
      </c>
      <c r="I507" s="1500">
        <f t="shared" si="22"/>
        <v>115933.95</v>
      </c>
      <c r="J507" s="1499" t="s">
        <v>74</v>
      </c>
      <c r="K507" s="1499" t="b">
        <v>0</v>
      </c>
      <c r="L507" s="1522">
        <f>('RAB GIK UGM'!G508*1.11)-I507</f>
        <v>0</v>
      </c>
    </row>
    <row r="508" spans="1:12">
      <c r="A508" s="1499" t="s">
        <v>4119</v>
      </c>
      <c r="B508" s="1499" t="s">
        <v>5</v>
      </c>
      <c r="C508" s="1500">
        <v>111.23</v>
      </c>
      <c r="D508" s="1501">
        <f>'RAB GIK UGM'!E509</f>
        <v>111.23</v>
      </c>
      <c r="E508" s="1501">
        <f>'RAB GIK UGM'!F509</f>
        <v>74910</v>
      </c>
      <c r="F508" s="1500">
        <f t="shared" si="23"/>
        <v>74910</v>
      </c>
      <c r="G508" s="1500">
        <v>11</v>
      </c>
      <c r="H508" s="1500">
        <f t="shared" si="21"/>
        <v>916546.32300000009</v>
      </c>
      <c r="I508" s="1500">
        <f t="shared" si="22"/>
        <v>9248785.6230000015</v>
      </c>
      <c r="J508" s="1499" t="s">
        <v>74</v>
      </c>
      <c r="K508" s="1499" t="b">
        <v>0</v>
      </c>
      <c r="L508" s="1522">
        <f>('RAB GIK UGM'!G509*1.11)-I508</f>
        <v>0</v>
      </c>
    </row>
    <row r="509" spans="1:12">
      <c r="A509" s="1499" t="s">
        <v>4120</v>
      </c>
      <c r="B509" s="1499" t="s">
        <v>5</v>
      </c>
      <c r="C509" s="1500">
        <v>102.15</v>
      </c>
      <c r="D509" s="1501">
        <f>'RAB GIK UGM'!E510</f>
        <v>102.15</v>
      </c>
      <c r="E509" s="1501">
        <f>'RAB GIK UGM'!F510</f>
        <v>89562</v>
      </c>
      <c r="F509" s="1500">
        <f t="shared" si="23"/>
        <v>89562</v>
      </c>
      <c r="G509" s="1500">
        <v>11</v>
      </c>
      <c r="H509" s="1500">
        <f t="shared" si="21"/>
        <v>1006363.4130000002</v>
      </c>
      <c r="I509" s="1500">
        <f t="shared" si="22"/>
        <v>10155121.713000001</v>
      </c>
      <c r="J509" s="1499" t="s">
        <v>74</v>
      </c>
      <c r="K509" s="1499" t="b">
        <v>0</v>
      </c>
      <c r="L509" s="1522">
        <f>('RAB GIK UGM'!G510*1.11)-I509</f>
        <v>0</v>
      </c>
    </row>
    <row r="510" spans="1:12">
      <c r="A510" s="1499" t="s">
        <v>4121</v>
      </c>
      <c r="B510" s="1499" t="s">
        <v>5</v>
      </c>
      <c r="C510" s="1500">
        <v>100.23</v>
      </c>
      <c r="D510" s="1501">
        <f>'RAB GIK UGM'!E511</f>
        <v>100.23</v>
      </c>
      <c r="E510" s="1501">
        <f>'RAB GIK UGM'!F511</f>
        <v>3837784</v>
      </c>
      <c r="F510" s="1500">
        <f t="shared" si="23"/>
        <v>3837784</v>
      </c>
      <c r="G510" s="1500">
        <v>11</v>
      </c>
      <c r="H510" s="1500">
        <f t="shared" si="21"/>
        <v>42312719.935199998</v>
      </c>
      <c r="I510" s="1500">
        <f t="shared" si="22"/>
        <v>426973810.25519997</v>
      </c>
      <c r="J510" s="1499" t="s">
        <v>74</v>
      </c>
      <c r="K510" s="1499" t="b">
        <v>0</v>
      </c>
      <c r="L510" s="1522">
        <f>('RAB GIK UGM'!G511*1.11)-I510</f>
        <v>0</v>
      </c>
    </row>
    <row r="511" spans="1:12">
      <c r="A511" s="1499" t="s">
        <v>4122</v>
      </c>
      <c r="B511" s="1499" t="s">
        <v>5</v>
      </c>
      <c r="C511" s="1500">
        <v>87.14</v>
      </c>
      <c r="D511" s="1501">
        <f>'RAB GIK UGM'!E512</f>
        <v>87.14</v>
      </c>
      <c r="E511" s="1501">
        <f>'RAB GIK UGM'!F512</f>
        <v>298700</v>
      </c>
      <c r="F511" s="1500">
        <f t="shared" si="23"/>
        <v>298700</v>
      </c>
      <c r="G511" s="1500">
        <v>11</v>
      </c>
      <c r="H511" s="1500">
        <f t="shared" si="21"/>
        <v>2863158.98</v>
      </c>
      <c r="I511" s="1500">
        <f t="shared" si="22"/>
        <v>28891876.98</v>
      </c>
      <c r="J511" s="1499" t="s">
        <v>74</v>
      </c>
      <c r="K511" s="1499" t="b">
        <v>0</v>
      </c>
      <c r="L511" s="1522">
        <f>('RAB GIK UGM'!G512*1.11)-I511</f>
        <v>0</v>
      </c>
    </row>
    <row r="512" spans="1:12">
      <c r="A512" s="1499" t="s">
        <v>3997</v>
      </c>
      <c r="B512" s="1499" t="s">
        <v>186</v>
      </c>
      <c r="C512" s="1500">
        <v>1</v>
      </c>
      <c r="D512" s="1501">
        <f>'RAB GIK UGM'!E513</f>
        <v>1</v>
      </c>
      <c r="E512" s="1501">
        <f>'RAB GIK UGM'!F513</f>
        <v>1750000</v>
      </c>
      <c r="F512" s="1500">
        <f t="shared" si="23"/>
        <v>1750000</v>
      </c>
      <c r="G512" s="1500">
        <v>11</v>
      </c>
      <c r="H512" s="1500">
        <f t="shared" si="21"/>
        <v>192500</v>
      </c>
      <c r="I512" s="1500">
        <f t="shared" si="22"/>
        <v>1942500</v>
      </c>
      <c r="J512" s="1499" t="s">
        <v>74</v>
      </c>
      <c r="K512" s="1499" t="b">
        <v>0</v>
      </c>
      <c r="L512" s="1522">
        <f>('RAB GIK UGM'!G513*1.11)-I512</f>
        <v>0</v>
      </c>
    </row>
    <row r="513" spans="1:12">
      <c r="A513" s="1499" t="s">
        <v>4123</v>
      </c>
      <c r="B513" s="1499" t="s">
        <v>74</v>
      </c>
      <c r="C513" s="1500">
        <v>0</v>
      </c>
      <c r="D513" s="1501">
        <f>'RAB GIK UGM'!E514</f>
        <v>0</v>
      </c>
      <c r="E513" s="1501">
        <f>'RAB GIK UGM'!F514</f>
        <v>0</v>
      </c>
      <c r="F513" s="1500">
        <f t="shared" si="23"/>
        <v>0</v>
      </c>
      <c r="G513" s="1500">
        <v>0</v>
      </c>
      <c r="H513" s="1500">
        <f t="shared" si="21"/>
        <v>0</v>
      </c>
      <c r="I513" s="1500">
        <f t="shared" si="22"/>
        <v>0</v>
      </c>
      <c r="J513" s="1499" t="s">
        <v>74</v>
      </c>
      <c r="K513" s="1499" t="b">
        <v>0</v>
      </c>
      <c r="L513" s="1522">
        <f>('RAB GIK UGM'!G514*1.11)-I513</f>
        <v>0</v>
      </c>
    </row>
    <row r="514" spans="1:12">
      <c r="A514" s="1499" t="s">
        <v>4090</v>
      </c>
      <c r="B514" s="1499" t="s">
        <v>4</v>
      </c>
      <c r="C514" s="1500">
        <v>1</v>
      </c>
      <c r="D514" s="1501">
        <f>'RAB GIK UGM'!E515</f>
        <v>1</v>
      </c>
      <c r="E514" s="1501">
        <f>'RAB GIK UGM'!F515</f>
        <v>2087405.1625000001</v>
      </c>
      <c r="F514" s="1500">
        <f t="shared" si="23"/>
        <v>2087405.16</v>
      </c>
      <c r="G514" s="1500">
        <v>11</v>
      </c>
      <c r="H514" s="1500">
        <f t="shared" si="21"/>
        <v>229614.56759999998</v>
      </c>
      <c r="I514" s="1500">
        <f t="shared" si="22"/>
        <v>2317019.7275999999</v>
      </c>
      <c r="J514" s="1499" t="s">
        <v>74</v>
      </c>
      <c r="K514" s="1499" t="b">
        <v>0</v>
      </c>
      <c r="L514" s="1522">
        <f>('RAB GIK UGM'!G515*1.11)-I514</f>
        <v>2.7750004082918167E-3</v>
      </c>
    </row>
    <row r="515" spans="1:12">
      <c r="A515" s="1499" t="s">
        <v>4124</v>
      </c>
      <c r="B515" s="1499" t="s">
        <v>186</v>
      </c>
      <c r="C515" s="1500">
        <v>5</v>
      </c>
      <c r="D515" s="1501">
        <f>'RAB GIK UGM'!E516</f>
        <v>5</v>
      </c>
      <c r="E515" s="1501">
        <f>'RAB GIK UGM'!F516</f>
        <v>1600000</v>
      </c>
      <c r="F515" s="1500">
        <f t="shared" si="23"/>
        <v>1600000</v>
      </c>
      <c r="G515" s="1500">
        <v>11</v>
      </c>
      <c r="H515" s="1500">
        <f t="shared" si="21"/>
        <v>880000</v>
      </c>
      <c r="I515" s="1500">
        <f t="shared" si="22"/>
        <v>8880000</v>
      </c>
      <c r="J515" s="1499" t="s">
        <v>74</v>
      </c>
      <c r="K515" s="1499" t="b">
        <v>0</v>
      </c>
      <c r="L515" s="1522">
        <f>('RAB GIK UGM'!G516*1.11)-I515</f>
        <v>0</v>
      </c>
    </row>
    <row r="516" spans="1:12">
      <c r="A516" s="1499" t="s">
        <v>4125</v>
      </c>
      <c r="B516" s="1499" t="s">
        <v>186</v>
      </c>
      <c r="C516" s="1500">
        <v>2</v>
      </c>
      <c r="D516" s="1501">
        <f>'RAB GIK UGM'!E517</f>
        <v>2</v>
      </c>
      <c r="E516" s="1501">
        <f>'RAB GIK UGM'!F517</f>
        <v>1720000</v>
      </c>
      <c r="F516" s="1500">
        <f t="shared" si="23"/>
        <v>1720000</v>
      </c>
      <c r="G516" s="1500">
        <v>11</v>
      </c>
      <c r="H516" s="1500">
        <f t="shared" si="21"/>
        <v>378400</v>
      </c>
      <c r="I516" s="1500">
        <f t="shared" si="22"/>
        <v>3818400</v>
      </c>
      <c r="J516" s="1499" t="s">
        <v>74</v>
      </c>
      <c r="K516" s="1499" t="b">
        <v>0</v>
      </c>
      <c r="L516" s="1522">
        <f>('RAB GIK UGM'!G517*1.11)-I516</f>
        <v>0</v>
      </c>
    </row>
    <row r="517" spans="1:12">
      <c r="A517" s="1499" t="s">
        <v>4126</v>
      </c>
      <c r="B517" s="1499" t="s">
        <v>186</v>
      </c>
      <c r="C517" s="1500">
        <v>1</v>
      </c>
      <c r="D517" s="1501">
        <f>'RAB GIK UGM'!E518</f>
        <v>1</v>
      </c>
      <c r="E517" s="1501">
        <f>'RAB GIK UGM'!F518</f>
        <v>1840000</v>
      </c>
      <c r="F517" s="1500">
        <f t="shared" si="23"/>
        <v>1840000</v>
      </c>
      <c r="G517" s="1500">
        <v>11</v>
      </c>
      <c r="H517" s="1500">
        <f t="shared" si="21"/>
        <v>202400</v>
      </c>
      <c r="I517" s="1500">
        <f t="shared" si="22"/>
        <v>2042400</v>
      </c>
      <c r="J517" s="1499" t="s">
        <v>74</v>
      </c>
      <c r="K517" s="1499" t="b">
        <v>0</v>
      </c>
      <c r="L517" s="1522">
        <f>('RAB GIK UGM'!G518*1.11)-I517</f>
        <v>0</v>
      </c>
    </row>
    <row r="518" spans="1:12">
      <c r="A518" s="1499" t="s">
        <v>4127</v>
      </c>
      <c r="B518" s="1499" t="s">
        <v>186</v>
      </c>
      <c r="C518" s="1500">
        <v>1</v>
      </c>
      <c r="D518" s="1501">
        <f>'RAB GIK UGM'!E519</f>
        <v>1</v>
      </c>
      <c r="E518" s="1501">
        <f>'RAB GIK UGM'!F519</f>
        <v>3000000</v>
      </c>
      <c r="F518" s="1500">
        <f t="shared" si="23"/>
        <v>3000000</v>
      </c>
      <c r="G518" s="1500">
        <v>11</v>
      </c>
      <c r="H518" s="1500">
        <f t="shared" si="21"/>
        <v>330000</v>
      </c>
      <c r="I518" s="1500">
        <f t="shared" si="22"/>
        <v>3330000</v>
      </c>
      <c r="J518" s="1499" t="s">
        <v>74</v>
      </c>
      <c r="K518" s="1499" t="b">
        <v>0</v>
      </c>
      <c r="L518" s="1522">
        <f>('RAB GIK UGM'!G519*1.11)-I518</f>
        <v>0</v>
      </c>
    </row>
    <row r="519" spans="1:12">
      <c r="A519" s="1499" t="s">
        <v>3960</v>
      </c>
      <c r="B519" s="1499" t="s">
        <v>186</v>
      </c>
      <c r="C519" s="1500">
        <v>1</v>
      </c>
      <c r="D519" s="1501">
        <f>'RAB GIK UGM'!E520</f>
        <v>1</v>
      </c>
      <c r="E519" s="1501">
        <f>'RAB GIK UGM'!F520</f>
        <v>4455000</v>
      </c>
      <c r="F519" s="1500">
        <f t="shared" si="23"/>
        <v>4455000</v>
      </c>
      <c r="G519" s="1500">
        <v>11</v>
      </c>
      <c r="H519" s="1500">
        <f t="shared" si="21"/>
        <v>490050</v>
      </c>
      <c r="I519" s="1500">
        <f t="shared" si="22"/>
        <v>4945050</v>
      </c>
      <c r="J519" s="1499" t="s">
        <v>74</v>
      </c>
      <c r="K519" s="1499" t="b">
        <v>0</v>
      </c>
      <c r="L519" s="1522">
        <f>('RAB GIK UGM'!G520*1.11)-I519</f>
        <v>0</v>
      </c>
    </row>
    <row r="520" spans="1:12">
      <c r="A520" s="1499" t="s">
        <v>4115</v>
      </c>
      <c r="B520" s="1499" t="s">
        <v>682</v>
      </c>
      <c r="C520" s="1500">
        <v>1</v>
      </c>
      <c r="D520" s="1501">
        <f>'RAB GIK UGM'!E521</f>
        <v>1</v>
      </c>
      <c r="E520" s="1501">
        <f>'RAB GIK UGM'!F521</f>
        <v>957412.50000000012</v>
      </c>
      <c r="F520" s="1500">
        <f t="shared" si="23"/>
        <v>957412.5</v>
      </c>
      <c r="G520" s="1500">
        <v>11</v>
      </c>
      <c r="H520" s="1500">
        <f t="shared" ref="H520:H583" si="24">(C520*F520)*G520/100</f>
        <v>105315.375</v>
      </c>
      <c r="I520" s="1500">
        <f t="shared" ref="I520:I583" si="25">(C520*F520)+H520</f>
        <v>1062727.875</v>
      </c>
      <c r="J520" s="1499" t="s">
        <v>74</v>
      </c>
      <c r="K520" s="1499" t="b">
        <v>0</v>
      </c>
      <c r="L520" s="1522">
        <f>('RAB GIK UGM'!G521*1.11)-I520</f>
        <v>0</v>
      </c>
    </row>
    <row r="521" spans="1:12">
      <c r="A521" s="1499" t="s">
        <v>4128</v>
      </c>
      <c r="B521" s="1499" t="s">
        <v>186</v>
      </c>
      <c r="C521" s="1500">
        <v>1</v>
      </c>
      <c r="D521" s="1501">
        <f>'RAB GIK UGM'!E522</f>
        <v>1</v>
      </c>
      <c r="E521" s="1501">
        <f>'RAB GIK UGM'!F522</f>
        <v>17846250</v>
      </c>
      <c r="F521" s="1500">
        <f t="shared" si="23"/>
        <v>17846250</v>
      </c>
      <c r="G521" s="1500">
        <v>11</v>
      </c>
      <c r="H521" s="1500">
        <f t="shared" si="24"/>
        <v>1963087.5</v>
      </c>
      <c r="I521" s="1500">
        <f t="shared" si="25"/>
        <v>19809337.5</v>
      </c>
      <c r="J521" s="1499" t="s">
        <v>74</v>
      </c>
      <c r="K521" s="1499" t="b">
        <v>0</v>
      </c>
      <c r="L521" s="1522">
        <f>('RAB GIK UGM'!G522*1.11)-I521</f>
        <v>0</v>
      </c>
    </row>
    <row r="522" spans="1:12">
      <c r="A522" s="1499" t="s">
        <v>4129</v>
      </c>
      <c r="B522" s="1499" t="s">
        <v>186</v>
      </c>
      <c r="C522" s="1500">
        <v>1</v>
      </c>
      <c r="D522" s="1501">
        <f>'RAB GIK UGM'!E523</f>
        <v>1</v>
      </c>
      <c r="E522" s="1501">
        <f>'RAB GIK UGM'!F523</f>
        <v>5948750</v>
      </c>
      <c r="F522" s="1500">
        <f t="shared" si="23"/>
        <v>5948750</v>
      </c>
      <c r="G522" s="1500">
        <v>11</v>
      </c>
      <c r="H522" s="1500">
        <f t="shared" si="24"/>
        <v>654362.5</v>
      </c>
      <c r="I522" s="1500">
        <f t="shared" si="25"/>
        <v>6603112.5</v>
      </c>
      <c r="J522" s="1499" t="s">
        <v>74</v>
      </c>
      <c r="K522" s="1499" t="b">
        <v>0</v>
      </c>
      <c r="L522" s="1522">
        <f>('RAB GIK UGM'!G523*1.11)-I522</f>
        <v>0</v>
      </c>
    </row>
    <row r="523" spans="1:12">
      <c r="A523" s="1499" t="s">
        <v>4118</v>
      </c>
      <c r="B523" s="1499" t="s">
        <v>186</v>
      </c>
      <c r="C523" s="1500">
        <v>1</v>
      </c>
      <c r="D523" s="1501">
        <f>'RAB GIK UGM'!E524</f>
        <v>1</v>
      </c>
      <c r="E523" s="1501">
        <f>'RAB GIK UGM'!F524</f>
        <v>1281250</v>
      </c>
      <c r="F523" s="1500">
        <f t="shared" ref="F523:F586" si="26">ROUND(E523,2)</f>
        <v>1281250</v>
      </c>
      <c r="G523" s="1500">
        <v>11</v>
      </c>
      <c r="H523" s="1500">
        <f t="shared" si="24"/>
        <v>140937.5</v>
      </c>
      <c r="I523" s="1500">
        <f t="shared" si="25"/>
        <v>1422187.5</v>
      </c>
      <c r="J523" s="1499" t="s">
        <v>74</v>
      </c>
      <c r="K523" s="1499" t="b">
        <v>0</v>
      </c>
      <c r="L523" s="1522">
        <f>('RAB GIK UGM'!G524*1.11)-I523</f>
        <v>0</v>
      </c>
    </row>
    <row r="524" spans="1:12">
      <c r="A524" s="1499" t="s">
        <v>4015</v>
      </c>
      <c r="B524" s="1499" t="s">
        <v>682</v>
      </c>
      <c r="C524" s="1500">
        <v>3</v>
      </c>
      <c r="D524" s="1501">
        <f>'RAB GIK UGM'!E525</f>
        <v>3</v>
      </c>
      <c r="E524" s="1501">
        <f>'RAB GIK UGM'!F525</f>
        <v>70000</v>
      </c>
      <c r="F524" s="1500">
        <f t="shared" si="26"/>
        <v>70000</v>
      </c>
      <c r="G524" s="1500">
        <v>11</v>
      </c>
      <c r="H524" s="1500">
        <f t="shared" si="24"/>
        <v>23100</v>
      </c>
      <c r="I524" s="1500">
        <f t="shared" si="25"/>
        <v>233100</v>
      </c>
      <c r="J524" s="1499" t="s">
        <v>74</v>
      </c>
      <c r="K524" s="1499" t="b">
        <v>0</v>
      </c>
      <c r="L524" s="1522">
        <f>('RAB GIK UGM'!G525*1.11)-I524</f>
        <v>0</v>
      </c>
    </row>
    <row r="525" spans="1:12">
      <c r="A525" s="1499" t="s">
        <v>4016</v>
      </c>
      <c r="B525" s="1499" t="s">
        <v>682</v>
      </c>
      <c r="C525" s="1500">
        <v>3</v>
      </c>
      <c r="D525" s="1501">
        <f>'RAB GIK UGM'!E526</f>
        <v>3</v>
      </c>
      <c r="E525" s="1501">
        <f>'RAB GIK UGM'!F526</f>
        <v>185680.00000000003</v>
      </c>
      <c r="F525" s="1500">
        <f t="shared" si="26"/>
        <v>185680</v>
      </c>
      <c r="G525" s="1500">
        <v>11</v>
      </c>
      <c r="H525" s="1500">
        <f t="shared" si="24"/>
        <v>61274.400000000001</v>
      </c>
      <c r="I525" s="1500">
        <f t="shared" si="25"/>
        <v>618314.4</v>
      </c>
      <c r="J525" s="1499" t="s">
        <v>74</v>
      </c>
      <c r="K525" s="1499" t="b">
        <v>0</v>
      </c>
      <c r="L525" s="1522">
        <f>('RAB GIK UGM'!G526*1.11)-I525</f>
        <v>0</v>
      </c>
    </row>
    <row r="526" spans="1:12">
      <c r="A526" s="1499" t="s">
        <v>3967</v>
      </c>
      <c r="B526" s="1499" t="s">
        <v>682</v>
      </c>
      <c r="C526" s="1500">
        <v>3</v>
      </c>
      <c r="D526" s="1501">
        <f>'RAB GIK UGM'!E527</f>
        <v>3</v>
      </c>
      <c r="E526" s="1501">
        <f>'RAB GIK UGM'!F527</f>
        <v>4000000</v>
      </c>
      <c r="F526" s="1500">
        <f t="shared" si="26"/>
        <v>4000000</v>
      </c>
      <c r="G526" s="1500">
        <v>11</v>
      </c>
      <c r="H526" s="1500">
        <f t="shared" si="24"/>
        <v>1320000</v>
      </c>
      <c r="I526" s="1500">
        <f t="shared" si="25"/>
        <v>13320000</v>
      </c>
      <c r="J526" s="1499" t="s">
        <v>74</v>
      </c>
      <c r="K526" s="1499" t="b">
        <v>0</v>
      </c>
      <c r="L526" s="1522">
        <f>('RAB GIK UGM'!G527*1.11)-I526</f>
        <v>0</v>
      </c>
    </row>
    <row r="527" spans="1:12">
      <c r="A527" s="1499" t="s">
        <v>3578</v>
      </c>
      <c r="B527" s="1499" t="s">
        <v>682</v>
      </c>
      <c r="C527" s="1500">
        <v>1</v>
      </c>
      <c r="D527" s="1501">
        <f>'RAB GIK UGM'!E528</f>
        <v>1</v>
      </c>
      <c r="E527" s="1501">
        <f>'RAB GIK UGM'!F528</f>
        <v>104445.00000000001</v>
      </c>
      <c r="F527" s="1500">
        <f t="shared" si="26"/>
        <v>104445</v>
      </c>
      <c r="G527" s="1500">
        <v>11</v>
      </c>
      <c r="H527" s="1500">
        <f t="shared" si="24"/>
        <v>11488.95</v>
      </c>
      <c r="I527" s="1500">
        <f t="shared" si="25"/>
        <v>115933.95</v>
      </c>
      <c r="J527" s="1499" t="s">
        <v>74</v>
      </c>
      <c r="K527" s="1499" t="b">
        <v>0</v>
      </c>
      <c r="L527" s="1522">
        <f>('RAB GIK UGM'!G528*1.11)-I527</f>
        <v>0</v>
      </c>
    </row>
    <row r="528" spans="1:12">
      <c r="A528" s="1499" t="s">
        <v>4130</v>
      </c>
      <c r="B528" s="1499" t="s">
        <v>5</v>
      </c>
      <c r="C528" s="1500">
        <v>111.23</v>
      </c>
      <c r="D528" s="1501">
        <f>'RAB GIK UGM'!E529</f>
        <v>111.23</v>
      </c>
      <c r="E528" s="1501">
        <f>'RAB GIK UGM'!F529</f>
        <v>74910</v>
      </c>
      <c r="F528" s="1500">
        <f t="shared" si="26"/>
        <v>74910</v>
      </c>
      <c r="G528" s="1500">
        <v>11</v>
      </c>
      <c r="H528" s="1500">
        <f t="shared" si="24"/>
        <v>916546.32300000009</v>
      </c>
      <c r="I528" s="1500">
        <f t="shared" si="25"/>
        <v>9248785.6230000015</v>
      </c>
      <c r="J528" s="1499" t="s">
        <v>74</v>
      </c>
      <c r="K528" s="1499" t="b">
        <v>0</v>
      </c>
      <c r="L528" s="1522">
        <f>('RAB GIK UGM'!G529*1.11)-I528</f>
        <v>0</v>
      </c>
    </row>
    <row r="529" spans="1:12">
      <c r="A529" s="1499" t="s">
        <v>4131</v>
      </c>
      <c r="B529" s="1499" t="s">
        <v>5</v>
      </c>
      <c r="C529" s="1500">
        <v>102.15</v>
      </c>
      <c r="D529" s="1501">
        <f>'RAB GIK UGM'!E530</f>
        <v>102.15</v>
      </c>
      <c r="E529" s="1501">
        <f>'RAB GIK UGM'!F530</f>
        <v>89562</v>
      </c>
      <c r="F529" s="1500">
        <f t="shared" si="26"/>
        <v>89562</v>
      </c>
      <c r="G529" s="1500">
        <v>11</v>
      </c>
      <c r="H529" s="1500">
        <f t="shared" si="24"/>
        <v>1006363.4130000002</v>
      </c>
      <c r="I529" s="1500">
        <f t="shared" si="25"/>
        <v>10155121.713000001</v>
      </c>
      <c r="J529" s="1499" t="s">
        <v>74</v>
      </c>
      <c r="K529" s="1499" t="b">
        <v>0</v>
      </c>
      <c r="L529" s="1522">
        <f>('RAB GIK UGM'!G530*1.11)-I529</f>
        <v>0</v>
      </c>
    </row>
    <row r="530" spans="1:12">
      <c r="A530" s="1499" t="s">
        <v>4132</v>
      </c>
      <c r="B530" s="1499" t="s">
        <v>5</v>
      </c>
      <c r="C530" s="1500">
        <v>90.23</v>
      </c>
      <c r="D530" s="1501">
        <f>'RAB GIK UGM'!E531</f>
        <v>90.23</v>
      </c>
      <c r="E530" s="1501">
        <f>'RAB GIK UGM'!F531</f>
        <v>538285</v>
      </c>
      <c r="F530" s="1500">
        <f t="shared" si="26"/>
        <v>538285</v>
      </c>
      <c r="G530" s="1500">
        <v>11</v>
      </c>
      <c r="H530" s="1500">
        <f t="shared" si="24"/>
        <v>5342640.1105000004</v>
      </c>
      <c r="I530" s="1500">
        <f t="shared" si="25"/>
        <v>53912095.660500005</v>
      </c>
      <c r="J530" s="1499" t="s">
        <v>74</v>
      </c>
      <c r="K530" s="1499" t="b">
        <v>0</v>
      </c>
      <c r="L530" s="1522">
        <f>('RAB GIK UGM'!G531*1.11)-I530</f>
        <v>0</v>
      </c>
    </row>
    <row r="531" spans="1:12">
      <c r="A531" s="1499" t="s">
        <v>4122</v>
      </c>
      <c r="B531" s="1499" t="s">
        <v>5</v>
      </c>
      <c r="C531" s="1500">
        <v>87.14</v>
      </c>
      <c r="D531" s="1501">
        <f>'RAB GIK UGM'!E532</f>
        <v>87.14</v>
      </c>
      <c r="E531" s="1501">
        <f>'RAB GIK UGM'!F532</f>
        <v>298700</v>
      </c>
      <c r="F531" s="1500">
        <f t="shared" si="26"/>
        <v>298700</v>
      </c>
      <c r="G531" s="1500">
        <v>11</v>
      </c>
      <c r="H531" s="1500">
        <f t="shared" si="24"/>
        <v>2863158.98</v>
      </c>
      <c r="I531" s="1500">
        <f t="shared" si="25"/>
        <v>28891876.98</v>
      </c>
      <c r="J531" s="1499" t="s">
        <v>74</v>
      </c>
      <c r="K531" s="1499" t="b">
        <v>0</v>
      </c>
      <c r="L531" s="1522">
        <f>('RAB GIK UGM'!G532*1.11)-I531</f>
        <v>0</v>
      </c>
    </row>
    <row r="532" spans="1:12">
      <c r="A532" s="1499" t="s">
        <v>3997</v>
      </c>
      <c r="B532" s="1499" t="s">
        <v>186</v>
      </c>
      <c r="C532" s="1500">
        <v>1</v>
      </c>
      <c r="D532" s="1501">
        <f>'RAB GIK UGM'!E533</f>
        <v>1</v>
      </c>
      <c r="E532" s="1501">
        <f>'RAB GIK UGM'!F533</f>
        <v>1750000</v>
      </c>
      <c r="F532" s="1500">
        <f t="shared" si="26"/>
        <v>1750000</v>
      </c>
      <c r="G532" s="1500">
        <v>11</v>
      </c>
      <c r="H532" s="1500">
        <f t="shared" si="24"/>
        <v>192500</v>
      </c>
      <c r="I532" s="1500">
        <f t="shared" si="25"/>
        <v>1942500</v>
      </c>
      <c r="J532" s="1499" t="s">
        <v>74</v>
      </c>
      <c r="K532" s="1499" t="b">
        <v>0</v>
      </c>
      <c r="L532" s="1522">
        <f>('RAB GIK UGM'!G533*1.11)-I532</f>
        <v>0</v>
      </c>
    </row>
    <row r="533" spans="1:12">
      <c r="A533" s="1499" t="s">
        <v>4133</v>
      </c>
      <c r="B533" s="1499" t="s">
        <v>74</v>
      </c>
      <c r="C533" s="1500">
        <v>0</v>
      </c>
      <c r="D533" s="1501">
        <f>'RAB GIK UGM'!E534</f>
        <v>0</v>
      </c>
      <c r="E533" s="1501">
        <f>'RAB GIK UGM'!F534</f>
        <v>0</v>
      </c>
      <c r="F533" s="1500">
        <f t="shared" si="26"/>
        <v>0</v>
      </c>
      <c r="G533" s="1500">
        <v>0</v>
      </c>
      <c r="H533" s="1500">
        <f t="shared" si="24"/>
        <v>0</v>
      </c>
      <c r="I533" s="1500">
        <f t="shared" si="25"/>
        <v>0</v>
      </c>
      <c r="J533" s="1499" t="s">
        <v>74</v>
      </c>
      <c r="K533" s="1499" t="b">
        <v>0</v>
      </c>
      <c r="L533" s="1522">
        <f>('RAB GIK UGM'!G534*1.11)-I533</f>
        <v>0</v>
      </c>
    </row>
    <row r="534" spans="1:12">
      <c r="A534" s="1499" t="s">
        <v>4134</v>
      </c>
      <c r="B534" s="1499" t="s">
        <v>5</v>
      </c>
      <c r="C534" s="1500">
        <v>32.53</v>
      </c>
      <c r="D534" s="1501">
        <f>'RAB GIK UGM'!E535</f>
        <v>32.53</v>
      </c>
      <c r="E534" s="1501">
        <f>'RAB GIK UGM'!F535</f>
        <v>143550</v>
      </c>
      <c r="F534" s="1500">
        <f t="shared" si="26"/>
        <v>143550</v>
      </c>
      <c r="G534" s="1500">
        <v>11</v>
      </c>
      <c r="H534" s="1500">
        <f t="shared" si="24"/>
        <v>513664.96500000003</v>
      </c>
      <c r="I534" s="1500">
        <f t="shared" si="25"/>
        <v>5183346.4649999999</v>
      </c>
      <c r="J534" s="1499" t="s">
        <v>74</v>
      </c>
      <c r="K534" s="1499" t="b">
        <v>0</v>
      </c>
      <c r="L534" s="1522">
        <f>('RAB GIK UGM'!G535*1.11)-I534</f>
        <v>0</v>
      </c>
    </row>
    <row r="535" spans="1:12">
      <c r="A535" s="1499" t="s">
        <v>4135</v>
      </c>
      <c r="B535" s="1499" t="s">
        <v>5</v>
      </c>
      <c r="C535" s="1500">
        <v>113.37</v>
      </c>
      <c r="D535" s="1501">
        <f>'RAB GIK UGM'!E536</f>
        <v>113.37</v>
      </c>
      <c r="E535" s="1501">
        <f>'RAB GIK UGM'!F536</f>
        <v>194555</v>
      </c>
      <c r="F535" s="1500">
        <f t="shared" si="26"/>
        <v>194555</v>
      </c>
      <c r="G535" s="1500">
        <v>11</v>
      </c>
      <c r="H535" s="1500">
        <f t="shared" si="24"/>
        <v>2426237.0385000003</v>
      </c>
      <c r="I535" s="1500">
        <f t="shared" si="25"/>
        <v>24482937.388500001</v>
      </c>
      <c r="J535" s="1499" t="s">
        <v>74</v>
      </c>
      <c r="K535" s="1499" t="b">
        <v>0</v>
      </c>
      <c r="L535" s="1522">
        <f>('RAB GIK UGM'!G536*1.11)-I535</f>
        <v>0</v>
      </c>
    </row>
    <row r="536" spans="1:12">
      <c r="A536" s="1499" t="s">
        <v>4136</v>
      </c>
      <c r="B536" s="1499" t="s">
        <v>5</v>
      </c>
      <c r="C536" s="1500">
        <v>63.47</v>
      </c>
      <c r="D536" s="1501">
        <f>'RAB GIK UGM'!E537</f>
        <v>63.47</v>
      </c>
      <c r="E536" s="1501">
        <f>'RAB GIK UGM'!F537</f>
        <v>75875</v>
      </c>
      <c r="F536" s="1500">
        <f t="shared" si="26"/>
        <v>75875</v>
      </c>
      <c r="G536" s="1500">
        <v>11</v>
      </c>
      <c r="H536" s="1500">
        <f t="shared" si="24"/>
        <v>529736.48750000005</v>
      </c>
      <c r="I536" s="1500">
        <f t="shared" si="25"/>
        <v>5345522.7374999998</v>
      </c>
      <c r="J536" s="1499" t="s">
        <v>74</v>
      </c>
      <c r="K536" s="1499" t="b">
        <v>0</v>
      </c>
      <c r="L536" s="1522">
        <f>('RAB GIK UGM'!G537*1.11)-I536</f>
        <v>0</v>
      </c>
    </row>
    <row r="537" spans="1:12">
      <c r="A537" s="1499" t="s">
        <v>4137</v>
      </c>
      <c r="B537" s="1499" t="s">
        <v>5</v>
      </c>
      <c r="C537" s="1500">
        <v>140.44</v>
      </c>
      <c r="D537" s="1501">
        <f>'RAB GIK UGM'!E538</f>
        <v>140.44</v>
      </c>
      <c r="E537" s="1501">
        <f>'RAB GIK UGM'!F538</f>
        <v>228316</v>
      </c>
      <c r="F537" s="1500">
        <f t="shared" si="26"/>
        <v>228316</v>
      </c>
      <c r="G537" s="1500">
        <v>11</v>
      </c>
      <c r="H537" s="1500">
        <f t="shared" si="24"/>
        <v>3527116.8944000001</v>
      </c>
      <c r="I537" s="1500">
        <f t="shared" si="25"/>
        <v>35591815.9344</v>
      </c>
      <c r="J537" s="1499" t="s">
        <v>74</v>
      </c>
      <c r="K537" s="1499" t="b">
        <v>0</v>
      </c>
      <c r="L537" s="1522">
        <f>('RAB GIK UGM'!G538*1.11)-I537</f>
        <v>0</v>
      </c>
    </row>
    <row r="538" spans="1:12">
      <c r="A538" s="1499" t="s">
        <v>3135</v>
      </c>
      <c r="B538" s="1499" t="s">
        <v>5</v>
      </c>
      <c r="C538" s="1500">
        <v>117.23</v>
      </c>
      <c r="D538" s="1501">
        <f>'RAB GIK UGM'!E539</f>
        <v>117.23</v>
      </c>
      <c r="E538" s="1501">
        <f>'RAB GIK UGM'!F539</f>
        <v>113960</v>
      </c>
      <c r="F538" s="1500">
        <f t="shared" si="26"/>
        <v>113960</v>
      </c>
      <c r="G538" s="1500">
        <v>11</v>
      </c>
      <c r="H538" s="1500">
        <f t="shared" si="24"/>
        <v>1469548.388</v>
      </c>
      <c r="I538" s="1500">
        <f t="shared" si="25"/>
        <v>14829079.188000001</v>
      </c>
      <c r="J538" s="1499" t="s">
        <v>74</v>
      </c>
      <c r="K538" s="1499" t="b">
        <v>0</v>
      </c>
      <c r="L538" s="1522">
        <f>('RAB GIK UGM'!G539*1.11)-I538</f>
        <v>0</v>
      </c>
    </row>
    <row r="539" spans="1:12">
      <c r="A539" s="1499" t="s">
        <v>4138</v>
      </c>
      <c r="B539" s="1499" t="s">
        <v>5</v>
      </c>
      <c r="C539" s="1500">
        <v>78.92</v>
      </c>
      <c r="D539" s="1501">
        <f>'RAB GIK UGM'!E540</f>
        <v>78.92</v>
      </c>
      <c r="E539" s="1501">
        <f>'RAB GIK UGM'!F540</f>
        <v>113960</v>
      </c>
      <c r="F539" s="1500">
        <f t="shared" si="26"/>
        <v>113960</v>
      </c>
      <c r="G539" s="1500">
        <v>11</v>
      </c>
      <c r="H539" s="1500">
        <f t="shared" si="24"/>
        <v>989309.55200000014</v>
      </c>
      <c r="I539" s="1500">
        <f t="shared" si="25"/>
        <v>9983032.7520000003</v>
      </c>
      <c r="J539" s="1499" t="s">
        <v>74</v>
      </c>
      <c r="K539" s="1499" t="b">
        <v>0</v>
      </c>
      <c r="L539" s="1522">
        <f>('RAB GIK UGM'!G540*1.11)-I539</f>
        <v>0</v>
      </c>
    </row>
    <row r="540" spans="1:12">
      <c r="A540" s="1499" t="s">
        <v>3136</v>
      </c>
      <c r="B540" s="1499" t="s">
        <v>5</v>
      </c>
      <c r="C540" s="1500">
        <v>200.32</v>
      </c>
      <c r="D540" s="1501">
        <f>'RAB GIK UGM'!E541</f>
        <v>200.32</v>
      </c>
      <c r="E540" s="1501">
        <f>'RAB GIK UGM'!F541</f>
        <v>113960</v>
      </c>
      <c r="F540" s="1500">
        <f t="shared" si="26"/>
        <v>113960</v>
      </c>
      <c r="G540" s="1500">
        <v>11</v>
      </c>
      <c r="H540" s="1500">
        <f t="shared" si="24"/>
        <v>2511131.392</v>
      </c>
      <c r="I540" s="1500">
        <f t="shared" si="25"/>
        <v>25339598.592</v>
      </c>
      <c r="J540" s="1499" t="s">
        <v>74</v>
      </c>
      <c r="K540" s="1499" t="b">
        <v>0</v>
      </c>
      <c r="L540" s="1522">
        <f>('RAB GIK UGM'!G541*1.11)-I540</f>
        <v>0</v>
      </c>
    </row>
    <row r="541" spans="1:12">
      <c r="A541" s="1499" t="s">
        <v>3137</v>
      </c>
      <c r="B541" s="1499" t="s">
        <v>5</v>
      </c>
      <c r="C541" s="1500">
        <v>148.55000000000001</v>
      </c>
      <c r="D541" s="1501">
        <f>'RAB GIK UGM'!E542</f>
        <v>148.55000000000001</v>
      </c>
      <c r="E541" s="1501">
        <f>'RAB GIK UGM'!F542</f>
        <v>143550</v>
      </c>
      <c r="F541" s="1500">
        <f t="shared" si="26"/>
        <v>143550</v>
      </c>
      <c r="G541" s="1500">
        <v>11</v>
      </c>
      <c r="H541" s="1500">
        <f t="shared" si="24"/>
        <v>2345678.7749999999</v>
      </c>
      <c r="I541" s="1500">
        <f t="shared" si="25"/>
        <v>23670031.274999999</v>
      </c>
      <c r="J541" s="1499" t="s">
        <v>74</v>
      </c>
      <c r="K541" s="1499" t="b">
        <v>0</v>
      </c>
      <c r="L541" s="1522">
        <f>('RAB GIK UGM'!G542*1.11)-I541</f>
        <v>0</v>
      </c>
    </row>
    <row r="542" spans="1:12">
      <c r="A542" s="1499" t="s">
        <v>4139</v>
      </c>
      <c r="B542" s="1499" t="s">
        <v>5</v>
      </c>
      <c r="C542" s="1500">
        <v>123.11</v>
      </c>
      <c r="D542" s="1501">
        <f>'RAB GIK UGM'!E543</f>
        <v>123.11</v>
      </c>
      <c r="E542" s="1501">
        <f>'RAB GIK UGM'!F543</f>
        <v>113960</v>
      </c>
      <c r="F542" s="1500">
        <f t="shared" si="26"/>
        <v>113960</v>
      </c>
      <c r="G542" s="1500">
        <v>11</v>
      </c>
      <c r="H542" s="1500">
        <f t="shared" si="24"/>
        <v>1543257.716</v>
      </c>
      <c r="I542" s="1500">
        <f t="shared" si="25"/>
        <v>15572873.316</v>
      </c>
      <c r="J542" s="1499" t="s">
        <v>74</v>
      </c>
      <c r="K542" s="1499" t="b">
        <v>0</v>
      </c>
      <c r="L542" s="1522">
        <f>('RAB GIK UGM'!G543*1.11)-I542</f>
        <v>0</v>
      </c>
    </row>
    <row r="543" spans="1:12">
      <c r="A543" s="1499" t="s">
        <v>4140</v>
      </c>
      <c r="B543" s="1499" t="s">
        <v>5</v>
      </c>
      <c r="C543" s="1500">
        <v>69.64</v>
      </c>
      <c r="D543" s="1501">
        <f>'RAB GIK UGM'!E544</f>
        <v>69.64</v>
      </c>
      <c r="E543" s="1501">
        <f>'RAB GIK UGM'!F544</f>
        <v>198616</v>
      </c>
      <c r="F543" s="1500">
        <f t="shared" si="26"/>
        <v>198616</v>
      </c>
      <c r="G543" s="1500">
        <v>11</v>
      </c>
      <c r="H543" s="1500">
        <f t="shared" si="24"/>
        <v>1521478.0064000001</v>
      </c>
      <c r="I543" s="1500">
        <f t="shared" si="25"/>
        <v>15353096.246400001</v>
      </c>
      <c r="J543" s="1499" t="s">
        <v>74</v>
      </c>
      <c r="K543" s="1499" t="b">
        <v>0</v>
      </c>
      <c r="L543" s="1522">
        <f>('RAB GIK UGM'!G544*1.11)-I543</f>
        <v>0</v>
      </c>
    </row>
    <row r="544" spans="1:12">
      <c r="A544" s="1499" t="s">
        <v>3138</v>
      </c>
      <c r="B544" s="1499" t="s">
        <v>5</v>
      </c>
      <c r="C544" s="1500">
        <v>201.32</v>
      </c>
      <c r="D544" s="1501">
        <f>'RAB GIK UGM'!E545</f>
        <v>201.32</v>
      </c>
      <c r="E544" s="1501">
        <f>'RAB GIK UGM'!F545</f>
        <v>113960</v>
      </c>
      <c r="F544" s="1500">
        <f t="shared" si="26"/>
        <v>113960</v>
      </c>
      <c r="G544" s="1500">
        <v>11</v>
      </c>
      <c r="H544" s="1500">
        <f t="shared" si="24"/>
        <v>2523666.9920000001</v>
      </c>
      <c r="I544" s="1500">
        <f t="shared" si="25"/>
        <v>25466094.191999998</v>
      </c>
      <c r="J544" s="1499" t="s">
        <v>74</v>
      </c>
      <c r="K544" s="1499" t="b">
        <v>0</v>
      </c>
      <c r="L544" s="1522">
        <f>('RAB GIK UGM'!G545*1.11)-I544</f>
        <v>0</v>
      </c>
    </row>
    <row r="545" spans="1:12">
      <c r="A545" s="1499" t="s">
        <v>3139</v>
      </c>
      <c r="B545" s="1499" t="s">
        <v>5</v>
      </c>
      <c r="C545" s="1500">
        <v>172.38</v>
      </c>
      <c r="D545" s="1501">
        <f>'RAB GIK UGM'!E546</f>
        <v>172.38</v>
      </c>
      <c r="E545" s="1501">
        <f>'RAB GIK UGM'!F546</f>
        <v>143550</v>
      </c>
      <c r="F545" s="1500">
        <f t="shared" si="26"/>
        <v>143550</v>
      </c>
      <c r="G545" s="1500">
        <v>11</v>
      </c>
      <c r="H545" s="1500">
        <f t="shared" si="24"/>
        <v>2721966.39</v>
      </c>
      <c r="I545" s="1500">
        <f t="shared" si="25"/>
        <v>27467115.390000001</v>
      </c>
      <c r="J545" s="1499" t="s">
        <v>74</v>
      </c>
      <c r="K545" s="1499" t="b">
        <v>0</v>
      </c>
      <c r="L545" s="1522">
        <f>('RAB GIK UGM'!G546*1.11)-I545</f>
        <v>0</v>
      </c>
    </row>
    <row r="546" spans="1:12">
      <c r="A546" s="1499" t="s">
        <v>3140</v>
      </c>
      <c r="B546" s="1499" t="s">
        <v>5</v>
      </c>
      <c r="C546" s="1500">
        <v>195.34</v>
      </c>
      <c r="D546" s="1501">
        <f>'RAB GIK UGM'!E547</f>
        <v>195.34</v>
      </c>
      <c r="E546" s="1501">
        <f>'RAB GIK UGM'!F547</f>
        <v>113960</v>
      </c>
      <c r="F546" s="1500">
        <f t="shared" si="26"/>
        <v>113960</v>
      </c>
      <c r="G546" s="1500">
        <v>11</v>
      </c>
      <c r="H546" s="1500">
        <f t="shared" si="24"/>
        <v>2448704.1040000003</v>
      </c>
      <c r="I546" s="1500">
        <f t="shared" si="25"/>
        <v>24709650.504000001</v>
      </c>
      <c r="J546" s="1499" t="s">
        <v>74</v>
      </c>
      <c r="K546" s="1499" t="b">
        <v>0</v>
      </c>
      <c r="L546" s="1522">
        <f>('RAB GIK UGM'!G547*1.11)-I546</f>
        <v>0</v>
      </c>
    </row>
    <row r="547" spans="1:12">
      <c r="A547" s="1499" t="s">
        <v>3141</v>
      </c>
      <c r="B547" s="1499" t="s">
        <v>5</v>
      </c>
      <c r="C547" s="1500">
        <v>196.32</v>
      </c>
      <c r="D547" s="1501">
        <f>'RAB GIK UGM'!E548</f>
        <v>196.32</v>
      </c>
      <c r="E547" s="1501">
        <f>'RAB GIK UGM'!F548</f>
        <v>113960</v>
      </c>
      <c r="F547" s="1500">
        <f t="shared" si="26"/>
        <v>113960</v>
      </c>
      <c r="G547" s="1500">
        <v>11</v>
      </c>
      <c r="H547" s="1500">
        <f t="shared" si="24"/>
        <v>2460988.9920000001</v>
      </c>
      <c r="I547" s="1500">
        <f t="shared" si="25"/>
        <v>24833616.191999998</v>
      </c>
      <c r="J547" s="1499" t="s">
        <v>74</v>
      </c>
      <c r="K547" s="1499" t="b">
        <v>0</v>
      </c>
      <c r="L547" s="1522">
        <f>('RAB GIK UGM'!G548*1.11)-I547</f>
        <v>0</v>
      </c>
    </row>
    <row r="548" spans="1:12">
      <c r="A548" s="1499" t="s">
        <v>3142</v>
      </c>
      <c r="B548" s="1499" t="s">
        <v>5</v>
      </c>
      <c r="C548" s="1500">
        <v>155.75</v>
      </c>
      <c r="D548" s="1501">
        <f>'RAB GIK UGM'!E549</f>
        <v>155.75</v>
      </c>
      <c r="E548" s="1501">
        <f>'RAB GIK UGM'!F549</f>
        <v>113960</v>
      </c>
      <c r="F548" s="1500">
        <f t="shared" si="26"/>
        <v>113960</v>
      </c>
      <c r="G548" s="1500">
        <v>11</v>
      </c>
      <c r="H548" s="1500">
        <f t="shared" si="24"/>
        <v>1952419.7</v>
      </c>
      <c r="I548" s="1500">
        <f t="shared" si="25"/>
        <v>19701689.699999999</v>
      </c>
      <c r="J548" s="1499" t="s">
        <v>74</v>
      </c>
      <c r="K548" s="1499" t="b">
        <v>0</v>
      </c>
      <c r="L548" s="1522">
        <f>('RAB GIK UGM'!G549*1.11)-I548</f>
        <v>0</v>
      </c>
    </row>
    <row r="549" spans="1:12">
      <c r="A549" s="1499" t="s">
        <v>3143</v>
      </c>
      <c r="B549" s="1499" t="s">
        <v>5</v>
      </c>
      <c r="C549" s="1500">
        <v>152.11000000000001</v>
      </c>
      <c r="D549" s="1501">
        <f>'RAB GIK UGM'!E550</f>
        <v>152.11000000000001</v>
      </c>
      <c r="E549" s="1501">
        <f>'RAB GIK UGM'!F550</f>
        <v>113960</v>
      </c>
      <c r="F549" s="1500">
        <f t="shared" si="26"/>
        <v>113960</v>
      </c>
      <c r="G549" s="1500">
        <v>11</v>
      </c>
      <c r="H549" s="1500">
        <f t="shared" si="24"/>
        <v>1906790.1160000002</v>
      </c>
      <c r="I549" s="1500">
        <f t="shared" si="25"/>
        <v>19241245.716000002</v>
      </c>
      <c r="J549" s="1499" t="s">
        <v>74</v>
      </c>
      <c r="K549" s="1499" t="b">
        <v>0</v>
      </c>
      <c r="L549" s="1522">
        <f>('RAB GIK UGM'!G550*1.11)-I549</f>
        <v>0</v>
      </c>
    </row>
    <row r="550" spans="1:12">
      <c r="A550" s="1499" t="s">
        <v>3144</v>
      </c>
      <c r="B550" s="1499" t="s">
        <v>5</v>
      </c>
      <c r="C550" s="1500">
        <v>121.34</v>
      </c>
      <c r="D550" s="1501">
        <f>'RAB GIK UGM'!E551</f>
        <v>121.34</v>
      </c>
      <c r="E550" s="1501">
        <f>'RAB GIK UGM'!F551</f>
        <v>113960</v>
      </c>
      <c r="F550" s="1500">
        <f t="shared" si="26"/>
        <v>113960</v>
      </c>
      <c r="G550" s="1500">
        <v>11</v>
      </c>
      <c r="H550" s="1500">
        <f t="shared" si="24"/>
        <v>1521069.7040000001</v>
      </c>
      <c r="I550" s="1500">
        <f t="shared" si="25"/>
        <v>15348976.104</v>
      </c>
      <c r="J550" s="1499" t="s">
        <v>74</v>
      </c>
      <c r="K550" s="1499" t="b">
        <v>0</v>
      </c>
      <c r="L550" s="1522">
        <f>('RAB GIK UGM'!G551*1.11)-I550</f>
        <v>0</v>
      </c>
    </row>
    <row r="551" spans="1:12">
      <c r="A551" s="1499" t="s">
        <v>3145</v>
      </c>
      <c r="B551" s="1499" t="s">
        <v>5</v>
      </c>
      <c r="C551" s="1500">
        <v>152.11000000000001</v>
      </c>
      <c r="D551" s="1501">
        <f>'RAB GIK UGM'!E552</f>
        <v>152.11000000000001</v>
      </c>
      <c r="E551" s="1501">
        <f>'RAB GIK UGM'!F552</f>
        <v>113960</v>
      </c>
      <c r="F551" s="1500">
        <f t="shared" si="26"/>
        <v>113960</v>
      </c>
      <c r="G551" s="1500">
        <v>11</v>
      </c>
      <c r="H551" s="1500">
        <f t="shared" si="24"/>
        <v>1906790.1160000002</v>
      </c>
      <c r="I551" s="1500">
        <f t="shared" si="25"/>
        <v>19241245.716000002</v>
      </c>
      <c r="J551" s="1499" t="s">
        <v>74</v>
      </c>
      <c r="K551" s="1499" t="b">
        <v>0</v>
      </c>
      <c r="L551" s="1522">
        <f>('RAB GIK UGM'!G552*1.11)-I551</f>
        <v>0</v>
      </c>
    </row>
    <row r="552" spans="1:12">
      <c r="A552" s="1499" t="s">
        <v>3146</v>
      </c>
      <c r="B552" s="1499" t="s">
        <v>5</v>
      </c>
      <c r="C552" s="1500">
        <v>121.34</v>
      </c>
      <c r="D552" s="1501">
        <f>'RAB GIK UGM'!E553</f>
        <v>121.34</v>
      </c>
      <c r="E552" s="1501">
        <f>'RAB GIK UGM'!F553</f>
        <v>113960</v>
      </c>
      <c r="F552" s="1500">
        <f t="shared" si="26"/>
        <v>113960</v>
      </c>
      <c r="G552" s="1500">
        <v>11</v>
      </c>
      <c r="H552" s="1500">
        <f t="shared" si="24"/>
        <v>1521069.7040000001</v>
      </c>
      <c r="I552" s="1500">
        <f t="shared" si="25"/>
        <v>15348976.104</v>
      </c>
      <c r="J552" s="1499" t="s">
        <v>74</v>
      </c>
      <c r="K552" s="1499" t="b">
        <v>0</v>
      </c>
      <c r="L552" s="1522">
        <f>('RAB GIK UGM'!G553*1.11)-I552</f>
        <v>0</v>
      </c>
    </row>
    <row r="553" spans="1:12">
      <c r="A553" s="1499" t="s">
        <v>4141</v>
      </c>
      <c r="B553" s="1499" t="s">
        <v>5</v>
      </c>
      <c r="C553" s="1500">
        <v>152.11000000000001</v>
      </c>
      <c r="D553" s="1501">
        <f>'RAB GIK UGM'!E554</f>
        <v>152.11000000000001</v>
      </c>
      <c r="E553" s="1501">
        <f>'RAB GIK UGM'!F554</f>
        <v>89562</v>
      </c>
      <c r="F553" s="1500">
        <f t="shared" si="26"/>
        <v>89562</v>
      </c>
      <c r="G553" s="1500">
        <v>11</v>
      </c>
      <c r="H553" s="1500">
        <f t="shared" si="24"/>
        <v>1498560.3402000002</v>
      </c>
      <c r="I553" s="1500">
        <f t="shared" si="25"/>
        <v>15121836.1602</v>
      </c>
      <c r="J553" s="1499" t="s">
        <v>74</v>
      </c>
      <c r="K553" s="1499" t="b">
        <v>0</v>
      </c>
      <c r="L553" s="1522">
        <f>('RAB GIK UGM'!G554*1.11)-I553</f>
        <v>0</v>
      </c>
    </row>
    <row r="554" spans="1:12">
      <c r="A554" s="1499" t="s">
        <v>4142</v>
      </c>
      <c r="B554" s="1499" t="s">
        <v>5</v>
      </c>
      <c r="C554" s="1500">
        <v>121.34</v>
      </c>
      <c r="D554" s="1501">
        <f>'RAB GIK UGM'!E555</f>
        <v>121.34</v>
      </c>
      <c r="E554" s="1501">
        <f>'RAB GIK UGM'!F555</f>
        <v>74910</v>
      </c>
      <c r="F554" s="1500">
        <f t="shared" si="26"/>
        <v>74910</v>
      </c>
      <c r="G554" s="1500">
        <v>11</v>
      </c>
      <c r="H554" s="1500">
        <f t="shared" si="24"/>
        <v>999853.73400000005</v>
      </c>
      <c r="I554" s="1500">
        <f t="shared" si="25"/>
        <v>10089433.134</v>
      </c>
      <c r="J554" s="1499" t="s">
        <v>74</v>
      </c>
      <c r="K554" s="1499" t="b">
        <v>0</v>
      </c>
      <c r="L554" s="1522">
        <f>('RAB GIK UGM'!G555*1.11)-I554</f>
        <v>0</v>
      </c>
    </row>
    <row r="555" spans="1:12">
      <c r="A555" s="1499" t="s">
        <v>4143</v>
      </c>
      <c r="B555" s="1499" t="s">
        <v>5</v>
      </c>
      <c r="C555" s="1500">
        <v>152.11000000000001</v>
      </c>
      <c r="D555" s="1501">
        <f>'RAB GIK UGM'!E556</f>
        <v>152.11000000000001</v>
      </c>
      <c r="E555" s="1501">
        <f>'RAB GIK UGM'!F556</f>
        <v>751850</v>
      </c>
      <c r="F555" s="1500">
        <f t="shared" si="26"/>
        <v>751850</v>
      </c>
      <c r="G555" s="1500">
        <v>11</v>
      </c>
      <c r="H555" s="1500">
        <f t="shared" si="24"/>
        <v>12580029.385000002</v>
      </c>
      <c r="I555" s="1500">
        <f t="shared" si="25"/>
        <v>126943932.88500002</v>
      </c>
      <c r="J555" s="1499" t="s">
        <v>74</v>
      </c>
      <c r="K555" s="1499" t="b">
        <v>0</v>
      </c>
      <c r="L555" s="1522">
        <f>('RAB GIK UGM'!G556*1.11)-I555</f>
        <v>0</v>
      </c>
    </row>
    <row r="556" spans="1:12">
      <c r="A556" s="1499" t="s">
        <v>4144</v>
      </c>
      <c r="B556" s="1499" t="s">
        <v>5</v>
      </c>
      <c r="C556" s="1500">
        <v>121.34</v>
      </c>
      <c r="D556" s="1501">
        <f>'RAB GIK UGM'!E557</f>
        <v>121.34</v>
      </c>
      <c r="E556" s="1501">
        <f>'RAB GIK UGM'!F557</f>
        <v>106250</v>
      </c>
      <c r="F556" s="1500">
        <f t="shared" si="26"/>
        <v>106250</v>
      </c>
      <c r="G556" s="1500">
        <v>11</v>
      </c>
      <c r="H556" s="1500">
        <f t="shared" si="24"/>
        <v>1418161.25</v>
      </c>
      <c r="I556" s="1500">
        <f t="shared" si="25"/>
        <v>14310536.25</v>
      </c>
      <c r="J556" s="1499" t="s">
        <v>74</v>
      </c>
      <c r="K556" s="1499" t="b">
        <v>0</v>
      </c>
      <c r="L556" s="1522">
        <f>('RAB GIK UGM'!G557*1.11)-I556</f>
        <v>0</v>
      </c>
    </row>
    <row r="557" spans="1:12">
      <c r="A557" s="1499" t="s">
        <v>4143</v>
      </c>
      <c r="B557" s="1499" t="s">
        <v>5</v>
      </c>
      <c r="C557" s="1500">
        <v>155.75</v>
      </c>
      <c r="D557" s="1501">
        <f>'RAB GIK UGM'!E558</f>
        <v>155.75</v>
      </c>
      <c r="E557" s="1501">
        <f>'RAB GIK UGM'!F558</f>
        <v>751850</v>
      </c>
      <c r="F557" s="1500">
        <f t="shared" si="26"/>
        <v>751850</v>
      </c>
      <c r="G557" s="1500">
        <v>11</v>
      </c>
      <c r="H557" s="1500">
        <f t="shared" si="24"/>
        <v>12881070.125</v>
      </c>
      <c r="I557" s="1500">
        <f t="shared" si="25"/>
        <v>129981707.625</v>
      </c>
      <c r="J557" s="1499" t="s">
        <v>74</v>
      </c>
      <c r="K557" s="1499" t="b">
        <v>0</v>
      </c>
      <c r="L557" s="1522">
        <f>('RAB GIK UGM'!G558*1.11)-I557</f>
        <v>0</v>
      </c>
    </row>
    <row r="558" spans="1:12">
      <c r="A558" s="1499" t="s">
        <v>4145</v>
      </c>
      <c r="B558" s="1499" t="s">
        <v>5</v>
      </c>
      <c r="C558" s="1500">
        <v>152.11000000000001</v>
      </c>
      <c r="D558" s="1501">
        <f>'RAB GIK UGM'!E559</f>
        <v>152.11000000000001</v>
      </c>
      <c r="E558" s="1501">
        <f>'RAB GIK UGM'!F559</f>
        <v>86250</v>
      </c>
      <c r="F558" s="1500">
        <f t="shared" si="26"/>
        <v>86250</v>
      </c>
      <c r="G558" s="1500">
        <v>11</v>
      </c>
      <c r="H558" s="1500">
        <f t="shared" si="24"/>
        <v>1443143.6250000002</v>
      </c>
      <c r="I558" s="1500">
        <f t="shared" si="25"/>
        <v>14562631.125000002</v>
      </c>
      <c r="J558" s="1499" t="s">
        <v>74</v>
      </c>
      <c r="K558" s="1499" t="b">
        <v>0</v>
      </c>
      <c r="L558" s="1522">
        <f>('RAB GIK UGM'!G559*1.11)-I558</f>
        <v>0</v>
      </c>
    </row>
    <row r="559" spans="1:12">
      <c r="A559" s="1499" t="s">
        <v>4146</v>
      </c>
      <c r="B559" s="1499" t="s">
        <v>5</v>
      </c>
      <c r="C559" s="1500">
        <v>28.45</v>
      </c>
      <c r="D559" s="1501">
        <f>'RAB GIK UGM'!E560</f>
        <v>28.45</v>
      </c>
      <c r="E559" s="1501">
        <f>'RAB GIK UGM'!F560</f>
        <v>538285</v>
      </c>
      <c r="F559" s="1500">
        <f t="shared" si="26"/>
        <v>538285</v>
      </c>
      <c r="G559" s="1500">
        <v>11</v>
      </c>
      <c r="H559" s="1500">
        <f t="shared" si="24"/>
        <v>1684562.9075</v>
      </c>
      <c r="I559" s="1500">
        <f t="shared" si="25"/>
        <v>16998771.157499999</v>
      </c>
      <c r="J559" s="1499" t="s">
        <v>74</v>
      </c>
      <c r="K559" s="1499" t="b">
        <v>0</v>
      </c>
      <c r="L559" s="1522">
        <f>('RAB GIK UGM'!G560*1.11)-I559</f>
        <v>0</v>
      </c>
    </row>
    <row r="560" spans="1:12">
      <c r="A560" s="1499" t="s">
        <v>4147</v>
      </c>
      <c r="B560" s="1499" t="s">
        <v>5</v>
      </c>
      <c r="C560" s="1500">
        <v>117.23</v>
      </c>
      <c r="D560" s="1501">
        <f>'RAB GIK UGM'!E561</f>
        <v>117.23</v>
      </c>
      <c r="E560" s="1501">
        <f>'RAB GIK UGM'!F561</f>
        <v>86250</v>
      </c>
      <c r="F560" s="1500">
        <f t="shared" si="26"/>
        <v>86250</v>
      </c>
      <c r="G560" s="1500">
        <v>11</v>
      </c>
      <c r="H560" s="1500">
        <f t="shared" si="24"/>
        <v>1112219.625</v>
      </c>
      <c r="I560" s="1500">
        <f t="shared" si="25"/>
        <v>11223307.125</v>
      </c>
      <c r="J560" s="1499" t="s">
        <v>74</v>
      </c>
      <c r="K560" s="1499" t="b">
        <v>0</v>
      </c>
      <c r="L560" s="1522">
        <f>('RAB GIK UGM'!G561*1.11)-I560</f>
        <v>0</v>
      </c>
    </row>
    <row r="561" spans="1:12">
      <c r="A561" s="1499" t="s">
        <v>4148</v>
      </c>
      <c r="B561" s="1499" t="s">
        <v>5</v>
      </c>
      <c r="C561" s="1500">
        <v>87.46</v>
      </c>
      <c r="D561" s="1501">
        <f>'RAB GIK UGM'!E562</f>
        <v>87.46</v>
      </c>
      <c r="E561" s="1501">
        <f>'RAB GIK UGM'!F562</f>
        <v>113960</v>
      </c>
      <c r="F561" s="1500">
        <f t="shared" si="26"/>
        <v>113960</v>
      </c>
      <c r="G561" s="1500">
        <v>11</v>
      </c>
      <c r="H561" s="1500">
        <f t="shared" si="24"/>
        <v>1096363.5759999999</v>
      </c>
      <c r="I561" s="1500">
        <f t="shared" si="25"/>
        <v>11063305.175999999</v>
      </c>
      <c r="J561" s="1499" t="s">
        <v>74</v>
      </c>
      <c r="K561" s="1499" t="b">
        <v>0</v>
      </c>
      <c r="L561" s="1522">
        <f>('RAB GIK UGM'!G562*1.11)-I561</f>
        <v>0</v>
      </c>
    </row>
    <row r="562" spans="1:12">
      <c r="A562" s="1499" t="s">
        <v>4149</v>
      </c>
      <c r="B562" s="1499" t="s">
        <v>5</v>
      </c>
      <c r="C562" s="1500">
        <v>172.38</v>
      </c>
      <c r="D562" s="1501">
        <f>'RAB GIK UGM'!E563</f>
        <v>172.38</v>
      </c>
      <c r="E562" s="1501">
        <f>'RAB GIK UGM'!F563</f>
        <v>143550</v>
      </c>
      <c r="F562" s="1500">
        <f t="shared" si="26"/>
        <v>143550</v>
      </c>
      <c r="G562" s="1500">
        <v>11</v>
      </c>
      <c r="H562" s="1500">
        <f t="shared" si="24"/>
        <v>2721966.39</v>
      </c>
      <c r="I562" s="1500">
        <f t="shared" si="25"/>
        <v>27467115.390000001</v>
      </c>
      <c r="J562" s="1499" t="s">
        <v>74</v>
      </c>
      <c r="K562" s="1499" t="b">
        <v>0</v>
      </c>
      <c r="L562" s="1522">
        <f>('RAB GIK UGM'!G563*1.11)-I562</f>
        <v>0</v>
      </c>
    </row>
    <row r="563" spans="1:12">
      <c r="A563" s="1499" t="s">
        <v>4150</v>
      </c>
      <c r="B563" s="1499" t="s">
        <v>5</v>
      </c>
      <c r="C563" s="1500">
        <v>201.32</v>
      </c>
      <c r="D563" s="1501">
        <f>'RAB GIK UGM'!E564</f>
        <v>201.32</v>
      </c>
      <c r="E563" s="1501">
        <f>'RAB GIK UGM'!F564</f>
        <v>113960</v>
      </c>
      <c r="F563" s="1500">
        <f t="shared" si="26"/>
        <v>113960</v>
      </c>
      <c r="G563" s="1500">
        <v>11</v>
      </c>
      <c r="H563" s="1500">
        <f t="shared" si="24"/>
        <v>2523666.9920000001</v>
      </c>
      <c r="I563" s="1500">
        <f t="shared" si="25"/>
        <v>25466094.191999998</v>
      </c>
      <c r="J563" s="1499" t="s">
        <v>74</v>
      </c>
      <c r="K563" s="1499" t="b">
        <v>0</v>
      </c>
      <c r="L563" s="1522">
        <f>('RAB GIK UGM'!G564*1.11)-I563</f>
        <v>0</v>
      </c>
    </row>
    <row r="564" spans="1:12">
      <c r="A564" s="1499" t="s">
        <v>4151</v>
      </c>
      <c r="B564" s="1499" t="s">
        <v>5</v>
      </c>
      <c r="C564" s="1500">
        <v>86.88</v>
      </c>
      <c r="D564" s="1501">
        <f>'RAB GIK UGM'!E565</f>
        <v>86.88</v>
      </c>
      <c r="E564" s="1501">
        <f>'RAB GIK UGM'!F565</f>
        <v>113960</v>
      </c>
      <c r="F564" s="1500">
        <f t="shared" si="26"/>
        <v>113960</v>
      </c>
      <c r="G564" s="1500">
        <v>11</v>
      </c>
      <c r="H564" s="1500">
        <f t="shared" si="24"/>
        <v>1089092.9279999998</v>
      </c>
      <c r="I564" s="1500">
        <f t="shared" si="25"/>
        <v>10989937.727999998</v>
      </c>
      <c r="J564" s="1499" t="s">
        <v>74</v>
      </c>
      <c r="K564" s="1499" t="b">
        <v>0</v>
      </c>
      <c r="L564" s="1522">
        <f>('RAB GIK UGM'!G565*1.11)-I564</f>
        <v>0</v>
      </c>
    </row>
    <row r="565" spans="1:12">
      <c r="A565" s="1499" t="s">
        <v>4152</v>
      </c>
      <c r="B565" s="1499" t="s">
        <v>5</v>
      </c>
      <c r="C565" s="1500">
        <v>108.46</v>
      </c>
      <c r="D565" s="1501">
        <f>'RAB GIK UGM'!E566</f>
        <v>108.46</v>
      </c>
      <c r="E565" s="1501">
        <f>'RAB GIK UGM'!F566</f>
        <v>198616</v>
      </c>
      <c r="F565" s="1500">
        <f t="shared" si="26"/>
        <v>198616</v>
      </c>
      <c r="G565" s="1500">
        <v>11</v>
      </c>
      <c r="H565" s="1500">
        <f t="shared" si="24"/>
        <v>2369608.0495999996</v>
      </c>
      <c r="I565" s="1500">
        <f t="shared" si="25"/>
        <v>23911499.409599997</v>
      </c>
      <c r="J565" s="1499" t="s">
        <v>74</v>
      </c>
      <c r="K565" s="1499" t="b">
        <v>0</v>
      </c>
      <c r="L565" s="1522">
        <f>('RAB GIK UGM'!G566*1.11)-I565</f>
        <v>0</v>
      </c>
    </row>
    <row r="566" spans="1:12">
      <c r="A566" s="1499" t="s">
        <v>4153</v>
      </c>
      <c r="B566" s="1499" t="s">
        <v>5</v>
      </c>
      <c r="C566" s="1500">
        <v>135.44999999999999</v>
      </c>
      <c r="D566" s="1501">
        <f>'RAB GIK UGM'!E567</f>
        <v>135.44999999999999</v>
      </c>
      <c r="E566" s="1501">
        <f>'RAB GIK UGM'!F567</f>
        <v>113960</v>
      </c>
      <c r="F566" s="1500">
        <f t="shared" si="26"/>
        <v>113960</v>
      </c>
      <c r="G566" s="1500">
        <v>11</v>
      </c>
      <c r="H566" s="1500">
        <f t="shared" si="24"/>
        <v>1697947.0199999998</v>
      </c>
      <c r="I566" s="1500">
        <f t="shared" si="25"/>
        <v>17133829.02</v>
      </c>
      <c r="J566" s="1499" t="s">
        <v>74</v>
      </c>
      <c r="K566" s="1499" t="b">
        <v>0</v>
      </c>
      <c r="L566" s="1522">
        <f>('RAB GIK UGM'!G567*1.11)-I566</f>
        <v>0</v>
      </c>
    </row>
    <row r="567" spans="1:12">
      <c r="A567" s="1499" t="s">
        <v>4154</v>
      </c>
      <c r="B567" s="1499" t="s">
        <v>5</v>
      </c>
      <c r="C567" s="1500">
        <v>172.38</v>
      </c>
      <c r="D567" s="1501">
        <f>'RAB GIK UGM'!E568</f>
        <v>172.38</v>
      </c>
      <c r="E567" s="1501">
        <f>'RAB GIK UGM'!F568</f>
        <v>143550</v>
      </c>
      <c r="F567" s="1500">
        <f t="shared" si="26"/>
        <v>143550</v>
      </c>
      <c r="G567" s="1500">
        <v>11</v>
      </c>
      <c r="H567" s="1500">
        <f t="shared" si="24"/>
        <v>2721966.39</v>
      </c>
      <c r="I567" s="1500">
        <f t="shared" si="25"/>
        <v>27467115.390000001</v>
      </c>
      <c r="J567" s="1499" t="s">
        <v>74</v>
      </c>
      <c r="K567" s="1499" t="b">
        <v>0</v>
      </c>
      <c r="L567" s="1522">
        <f>('RAB GIK UGM'!G568*1.11)-I567</f>
        <v>0</v>
      </c>
    </row>
    <row r="568" spans="1:12">
      <c r="A568" s="1499" t="s">
        <v>4155</v>
      </c>
      <c r="B568" s="1499" t="s">
        <v>5</v>
      </c>
      <c r="C568" s="1500">
        <v>89.44</v>
      </c>
      <c r="D568" s="1501">
        <f>'RAB GIK UGM'!E569</f>
        <v>89.44</v>
      </c>
      <c r="E568" s="1501">
        <f>'RAB GIK UGM'!F569</f>
        <v>113960</v>
      </c>
      <c r="F568" s="1500">
        <f t="shared" si="26"/>
        <v>113960</v>
      </c>
      <c r="G568" s="1500">
        <v>11</v>
      </c>
      <c r="H568" s="1500">
        <f t="shared" si="24"/>
        <v>1121184.064</v>
      </c>
      <c r="I568" s="1500">
        <f t="shared" si="25"/>
        <v>11313766.464</v>
      </c>
      <c r="J568" s="1499" t="s">
        <v>74</v>
      </c>
      <c r="K568" s="1499" t="b">
        <v>0</v>
      </c>
      <c r="L568" s="1522">
        <f>('RAB GIK UGM'!G569*1.11)-I568</f>
        <v>0</v>
      </c>
    </row>
    <row r="569" spans="1:12">
      <c r="A569" s="1499" t="s">
        <v>4156</v>
      </c>
      <c r="B569" s="1499" t="s">
        <v>5</v>
      </c>
      <c r="C569" s="1500">
        <v>73.94</v>
      </c>
      <c r="D569" s="1501">
        <f>'RAB GIK UGM'!E570</f>
        <v>73.94</v>
      </c>
      <c r="E569" s="1501">
        <f>'RAB GIK UGM'!F570</f>
        <v>113960</v>
      </c>
      <c r="F569" s="1500">
        <f t="shared" si="26"/>
        <v>113960</v>
      </c>
      <c r="G569" s="1500">
        <v>11</v>
      </c>
      <c r="H569" s="1500">
        <f t="shared" si="24"/>
        <v>926882.26400000008</v>
      </c>
      <c r="I569" s="1500">
        <f t="shared" si="25"/>
        <v>9353084.6640000008</v>
      </c>
      <c r="J569" s="1499" t="s">
        <v>74</v>
      </c>
      <c r="K569" s="1499" t="b">
        <v>0</v>
      </c>
      <c r="L569" s="1522">
        <f>('RAB GIK UGM'!G570*1.11)-I569</f>
        <v>0</v>
      </c>
    </row>
    <row r="570" spans="1:12">
      <c r="A570" s="1499" t="s">
        <v>4157</v>
      </c>
      <c r="B570" s="1499" t="s">
        <v>5</v>
      </c>
      <c r="C570" s="1500">
        <v>117.23</v>
      </c>
      <c r="D570" s="1501">
        <f>'RAB GIK UGM'!E571</f>
        <v>117.23</v>
      </c>
      <c r="E570" s="1501">
        <f>'RAB GIK UGM'!F571</f>
        <v>538285</v>
      </c>
      <c r="F570" s="1500">
        <f t="shared" si="26"/>
        <v>538285</v>
      </c>
      <c r="G570" s="1500">
        <v>11</v>
      </c>
      <c r="H570" s="1500">
        <f t="shared" si="24"/>
        <v>6941346.5605000006</v>
      </c>
      <c r="I570" s="1500">
        <f t="shared" si="25"/>
        <v>70044497.110500008</v>
      </c>
      <c r="J570" s="1499" t="s">
        <v>74</v>
      </c>
      <c r="K570" s="1499" t="b">
        <v>0</v>
      </c>
      <c r="L570" s="1522">
        <f>('RAB GIK UGM'!G571*1.11)-I570</f>
        <v>0</v>
      </c>
    </row>
    <row r="571" spans="1:12">
      <c r="A571" s="1499" t="s">
        <v>4158</v>
      </c>
      <c r="B571" s="1499" t="s">
        <v>5</v>
      </c>
      <c r="C571" s="1500">
        <v>117.23</v>
      </c>
      <c r="D571" s="1501">
        <f>'RAB GIK UGM'!E572</f>
        <v>117.23</v>
      </c>
      <c r="E571" s="1501">
        <f>'RAB GIK UGM'!F572</f>
        <v>86250</v>
      </c>
      <c r="F571" s="1500">
        <f t="shared" si="26"/>
        <v>86250</v>
      </c>
      <c r="G571" s="1500">
        <v>11</v>
      </c>
      <c r="H571" s="1500">
        <f t="shared" si="24"/>
        <v>1112219.625</v>
      </c>
      <c r="I571" s="1500">
        <f t="shared" si="25"/>
        <v>11223307.125</v>
      </c>
      <c r="J571" s="1499" t="s">
        <v>74</v>
      </c>
      <c r="K571" s="1499" t="b">
        <v>0</v>
      </c>
      <c r="L571" s="1522">
        <f>('RAB GIK UGM'!G572*1.11)-I571</f>
        <v>0</v>
      </c>
    </row>
    <row r="572" spans="1:12">
      <c r="A572" s="1499" t="s">
        <v>4159</v>
      </c>
      <c r="B572" s="1499" t="s">
        <v>5</v>
      </c>
      <c r="C572" s="1500">
        <v>78.44</v>
      </c>
      <c r="D572" s="1501">
        <f>'RAB GIK UGM'!E573</f>
        <v>78.44</v>
      </c>
      <c r="E572" s="1501">
        <f>'RAB GIK UGM'!F573</f>
        <v>113960</v>
      </c>
      <c r="F572" s="1500">
        <f t="shared" si="26"/>
        <v>113960</v>
      </c>
      <c r="G572" s="1500">
        <v>11</v>
      </c>
      <c r="H572" s="1500">
        <f t="shared" si="24"/>
        <v>983292.46400000004</v>
      </c>
      <c r="I572" s="1500">
        <f t="shared" si="25"/>
        <v>9922314.8640000001</v>
      </c>
      <c r="J572" s="1499" t="s">
        <v>74</v>
      </c>
      <c r="K572" s="1499" t="b">
        <v>0</v>
      </c>
      <c r="L572" s="1522">
        <f>('RAB GIK UGM'!G573*1.11)-I572</f>
        <v>0</v>
      </c>
    </row>
    <row r="573" spans="1:12">
      <c r="A573" s="1499" t="s">
        <v>4160</v>
      </c>
      <c r="B573" s="1499" t="s">
        <v>5</v>
      </c>
      <c r="C573" s="1500">
        <v>70.66</v>
      </c>
      <c r="D573" s="1501">
        <f>'RAB GIK UGM'!E574</f>
        <v>70.66</v>
      </c>
      <c r="E573" s="1501">
        <f>'RAB GIK UGM'!F574</f>
        <v>113960</v>
      </c>
      <c r="F573" s="1500">
        <f t="shared" si="26"/>
        <v>113960</v>
      </c>
      <c r="G573" s="1500">
        <v>11</v>
      </c>
      <c r="H573" s="1500">
        <f t="shared" si="24"/>
        <v>885765.49599999993</v>
      </c>
      <c r="I573" s="1500">
        <f t="shared" si="25"/>
        <v>8938179.095999999</v>
      </c>
      <c r="J573" s="1499" t="s">
        <v>74</v>
      </c>
      <c r="K573" s="1499" t="b">
        <v>0</v>
      </c>
      <c r="L573" s="1522">
        <f>('RAB GIK UGM'!G574*1.11)-I573</f>
        <v>0</v>
      </c>
    </row>
    <row r="574" spans="1:12">
      <c r="A574" s="1499" t="s">
        <v>4161</v>
      </c>
      <c r="B574" s="1499" t="s">
        <v>5</v>
      </c>
      <c r="C574" s="1500">
        <v>155.75</v>
      </c>
      <c r="D574" s="1501">
        <f>'RAB GIK UGM'!E575</f>
        <v>155.75</v>
      </c>
      <c r="E574" s="1501">
        <f>'RAB GIK UGM'!F575</f>
        <v>113960</v>
      </c>
      <c r="F574" s="1500">
        <f t="shared" si="26"/>
        <v>113960</v>
      </c>
      <c r="G574" s="1500">
        <v>11</v>
      </c>
      <c r="H574" s="1500">
        <f t="shared" si="24"/>
        <v>1952419.7</v>
      </c>
      <c r="I574" s="1500">
        <f t="shared" si="25"/>
        <v>19701689.699999999</v>
      </c>
      <c r="J574" s="1499" t="s">
        <v>74</v>
      </c>
      <c r="K574" s="1499" t="b">
        <v>0</v>
      </c>
      <c r="L574" s="1522">
        <f>('RAB GIK UGM'!G575*1.11)-I574</f>
        <v>0</v>
      </c>
    </row>
    <row r="575" spans="1:12">
      <c r="A575" s="1499" t="s">
        <v>4162</v>
      </c>
      <c r="B575" s="1499" t="s">
        <v>5</v>
      </c>
      <c r="C575" s="1500">
        <v>152.11000000000001</v>
      </c>
      <c r="D575" s="1501">
        <f>'RAB GIK UGM'!E576</f>
        <v>152.11000000000001</v>
      </c>
      <c r="E575" s="1501">
        <f>'RAB GIK UGM'!F576</f>
        <v>113960</v>
      </c>
      <c r="F575" s="1500">
        <f t="shared" si="26"/>
        <v>113960</v>
      </c>
      <c r="G575" s="1500">
        <v>11</v>
      </c>
      <c r="H575" s="1500">
        <f t="shared" si="24"/>
        <v>1906790.1160000002</v>
      </c>
      <c r="I575" s="1500">
        <f t="shared" si="25"/>
        <v>19241245.716000002</v>
      </c>
      <c r="J575" s="1499" t="s">
        <v>74</v>
      </c>
      <c r="K575" s="1499" t="b">
        <v>0</v>
      </c>
      <c r="L575" s="1522">
        <f>('RAB GIK UGM'!G576*1.11)-I575</f>
        <v>0</v>
      </c>
    </row>
    <row r="576" spans="1:12">
      <c r="A576" s="1499" t="s">
        <v>4163</v>
      </c>
      <c r="B576" s="1499" t="s">
        <v>5</v>
      </c>
      <c r="C576" s="1500">
        <v>121.34</v>
      </c>
      <c r="D576" s="1501">
        <f>'RAB GIK UGM'!E577</f>
        <v>121.34</v>
      </c>
      <c r="E576" s="1501">
        <f>'RAB GIK UGM'!F577</f>
        <v>113960</v>
      </c>
      <c r="F576" s="1500">
        <f t="shared" si="26"/>
        <v>113960</v>
      </c>
      <c r="G576" s="1500">
        <v>11</v>
      </c>
      <c r="H576" s="1500">
        <f t="shared" si="24"/>
        <v>1521069.7040000001</v>
      </c>
      <c r="I576" s="1500">
        <f t="shared" si="25"/>
        <v>15348976.104</v>
      </c>
      <c r="J576" s="1499" t="s">
        <v>74</v>
      </c>
      <c r="K576" s="1499" t="b">
        <v>0</v>
      </c>
      <c r="L576" s="1522">
        <f>('RAB GIK UGM'!G577*1.11)-I576</f>
        <v>0</v>
      </c>
    </row>
    <row r="577" spans="1:12">
      <c r="A577" s="1499" t="s">
        <v>4164</v>
      </c>
      <c r="B577" s="1499" t="s">
        <v>5</v>
      </c>
      <c r="C577" s="1500">
        <v>125.34</v>
      </c>
      <c r="D577" s="1501">
        <f>'RAB GIK UGM'!E578</f>
        <v>125.34</v>
      </c>
      <c r="E577" s="1501">
        <f>'RAB GIK UGM'!F578</f>
        <v>113960</v>
      </c>
      <c r="F577" s="1500">
        <f t="shared" si="26"/>
        <v>113960</v>
      </c>
      <c r="G577" s="1500">
        <v>11</v>
      </c>
      <c r="H577" s="1500">
        <f t="shared" si="24"/>
        <v>1571212.1040000001</v>
      </c>
      <c r="I577" s="1500">
        <f t="shared" si="25"/>
        <v>15854958.504000001</v>
      </c>
      <c r="J577" s="1499" t="s">
        <v>74</v>
      </c>
      <c r="K577" s="1499" t="b">
        <v>0</v>
      </c>
      <c r="L577" s="1522">
        <f>('RAB GIK UGM'!G578*1.11)-I577</f>
        <v>0</v>
      </c>
    </row>
    <row r="578" spans="1:12">
      <c r="A578" s="1499" t="s">
        <v>4165</v>
      </c>
      <c r="B578" s="1499" t="s">
        <v>5</v>
      </c>
      <c r="C578" s="1500">
        <v>150.65</v>
      </c>
      <c r="D578" s="1501">
        <f>'RAB GIK UGM'!E579</f>
        <v>150.65</v>
      </c>
      <c r="E578" s="1501">
        <f>'RAB GIK UGM'!F579</f>
        <v>113960</v>
      </c>
      <c r="F578" s="1500">
        <f t="shared" si="26"/>
        <v>113960</v>
      </c>
      <c r="G578" s="1500">
        <v>11</v>
      </c>
      <c r="H578" s="1500">
        <f t="shared" si="24"/>
        <v>1888488.14</v>
      </c>
      <c r="I578" s="1500">
        <f t="shared" si="25"/>
        <v>19056562.140000001</v>
      </c>
      <c r="J578" s="1499" t="s">
        <v>74</v>
      </c>
      <c r="K578" s="1499" t="b">
        <v>0</v>
      </c>
      <c r="L578" s="1522">
        <f>('RAB GIK UGM'!G579*1.11)-I578</f>
        <v>0</v>
      </c>
    </row>
    <row r="579" spans="1:12">
      <c r="A579" s="1499" t="s">
        <v>4166</v>
      </c>
      <c r="B579" s="1499" t="s">
        <v>5</v>
      </c>
      <c r="C579" s="1500">
        <v>157.69</v>
      </c>
      <c r="D579" s="1501">
        <f>'RAB GIK UGM'!E580</f>
        <v>157.69</v>
      </c>
      <c r="E579" s="1501">
        <f>'RAB GIK UGM'!F580</f>
        <v>113960</v>
      </c>
      <c r="F579" s="1500">
        <f t="shared" si="26"/>
        <v>113960</v>
      </c>
      <c r="G579" s="1500">
        <v>11</v>
      </c>
      <c r="H579" s="1500">
        <f t="shared" si="24"/>
        <v>1976738.7639999997</v>
      </c>
      <c r="I579" s="1500">
        <f t="shared" si="25"/>
        <v>19947091.163999997</v>
      </c>
      <c r="J579" s="1499" t="s">
        <v>74</v>
      </c>
      <c r="K579" s="1499" t="b">
        <v>0</v>
      </c>
      <c r="L579" s="1522">
        <f>('RAB GIK UGM'!G580*1.11)-I579</f>
        <v>0</v>
      </c>
    </row>
    <row r="580" spans="1:12">
      <c r="A580" s="1499" t="s">
        <v>4167</v>
      </c>
      <c r="B580" s="1499" t="s">
        <v>5</v>
      </c>
      <c r="C580" s="1500">
        <v>125.44</v>
      </c>
      <c r="D580" s="1501">
        <f>'RAB GIK UGM'!E581</f>
        <v>125.44</v>
      </c>
      <c r="E580" s="1501">
        <f>'RAB GIK UGM'!F581</f>
        <v>113960</v>
      </c>
      <c r="F580" s="1500">
        <f t="shared" si="26"/>
        <v>113960</v>
      </c>
      <c r="G580" s="1500">
        <v>11</v>
      </c>
      <c r="H580" s="1500">
        <f t="shared" si="24"/>
        <v>1572465.6640000001</v>
      </c>
      <c r="I580" s="1500">
        <f t="shared" si="25"/>
        <v>15867608.064000001</v>
      </c>
      <c r="J580" s="1499" t="s">
        <v>74</v>
      </c>
      <c r="K580" s="1499" t="b">
        <v>0</v>
      </c>
      <c r="L580" s="1522">
        <f>('RAB GIK UGM'!G581*1.11)-I580</f>
        <v>0</v>
      </c>
    </row>
    <row r="581" spans="1:12">
      <c r="A581" s="1499" t="s">
        <v>4168</v>
      </c>
      <c r="B581" s="1499" t="s">
        <v>5</v>
      </c>
      <c r="C581" s="1500">
        <v>56.34</v>
      </c>
      <c r="D581" s="1501">
        <f>'RAB GIK UGM'!E582</f>
        <v>56.34</v>
      </c>
      <c r="E581" s="1501">
        <f>'RAB GIK UGM'!F582</f>
        <v>89562</v>
      </c>
      <c r="F581" s="1500">
        <f t="shared" si="26"/>
        <v>89562</v>
      </c>
      <c r="G581" s="1500">
        <v>11</v>
      </c>
      <c r="H581" s="1500">
        <f t="shared" si="24"/>
        <v>555051.53879999998</v>
      </c>
      <c r="I581" s="1500">
        <f t="shared" si="25"/>
        <v>5600974.6188000003</v>
      </c>
      <c r="J581" s="1499" t="s">
        <v>74</v>
      </c>
      <c r="K581" s="1499" t="b">
        <v>0</v>
      </c>
      <c r="L581" s="1522">
        <f>('RAB GIK UGM'!G582*1.11)-I581</f>
        <v>0</v>
      </c>
    </row>
    <row r="582" spans="1:12">
      <c r="A582" s="1499" t="s">
        <v>4169</v>
      </c>
      <c r="B582" s="1499" t="s">
        <v>5</v>
      </c>
      <c r="C582" s="1500">
        <v>54.48</v>
      </c>
      <c r="D582" s="1501">
        <f>'RAB GIK UGM'!E583</f>
        <v>54.48</v>
      </c>
      <c r="E582" s="1501">
        <f>'RAB GIK UGM'!F583</f>
        <v>74910</v>
      </c>
      <c r="F582" s="1500">
        <f t="shared" si="26"/>
        <v>74910</v>
      </c>
      <c r="G582" s="1500">
        <v>11</v>
      </c>
      <c r="H582" s="1500">
        <f t="shared" si="24"/>
        <v>448920.64799999999</v>
      </c>
      <c r="I582" s="1500">
        <f t="shared" si="25"/>
        <v>4530017.4479999999</v>
      </c>
      <c r="J582" s="1499" t="s">
        <v>74</v>
      </c>
      <c r="K582" s="1499" t="b">
        <v>0</v>
      </c>
      <c r="L582" s="1522">
        <f>('RAB GIK UGM'!G583*1.11)-I582</f>
        <v>0</v>
      </c>
    </row>
    <row r="583" spans="1:12">
      <c r="A583" s="1499" t="s">
        <v>3428</v>
      </c>
      <c r="B583" s="1499" t="s">
        <v>5</v>
      </c>
      <c r="C583" s="1500">
        <v>62.56</v>
      </c>
      <c r="D583" s="1501">
        <f>'RAB GIK UGM'!E584</f>
        <v>62.56</v>
      </c>
      <c r="E583" s="1501">
        <f>'RAB GIK UGM'!F584</f>
        <v>413531</v>
      </c>
      <c r="F583" s="1500">
        <f t="shared" si="26"/>
        <v>413531</v>
      </c>
      <c r="G583" s="1500">
        <v>11</v>
      </c>
      <c r="H583" s="1500">
        <f t="shared" si="24"/>
        <v>2845754.9295999999</v>
      </c>
      <c r="I583" s="1500">
        <f t="shared" si="25"/>
        <v>28716254.2896</v>
      </c>
      <c r="J583" s="1499" t="s">
        <v>74</v>
      </c>
      <c r="K583" s="1499" t="b">
        <v>0</v>
      </c>
      <c r="L583" s="1522">
        <f>('RAB GIK UGM'!G584*1.11)-I583</f>
        <v>0</v>
      </c>
    </row>
    <row r="584" spans="1:12">
      <c r="A584" s="1499" t="s">
        <v>4170</v>
      </c>
      <c r="B584" s="1499" t="s">
        <v>5</v>
      </c>
      <c r="C584" s="1500">
        <v>77.91</v>
      </c>
      <c r="D584" s="1501">
        <f>'RAB GIK UGM'!E585</f>
        <v>77.91</v>
      </c>
      <c r="E584" s="1501">
        <f>'RAB GIK UGM'!F585</f>
        <v>103500</v>
      </c>
      <c r="F584" s="1500">
        <f t="shared" si="26"/>
        <v>103500</v>
      </c>
      <c r="G584" s="1500">
        <v>11</v>
      </c>
      <c r="H584" s="1500">
        <f t="shared" ref="H584:H647" si="27">(C584*F584)*G584/100</f>
        <v>887005.35</v>
      </c>
      <c r="I584" s="1500">
        <f t="shared" ref="I584:I647" si="28">(C584*F584)+H584</f>
        <v>8950690.3499999996</v>
      </c>
      <c r="J584" s="1499" t="s">
        <v>74</v>
      </c>
      <c r="K584" s="1499" t="b">
        <v>0</v>
      </c>
      <c r="L584" s="1522">
        <f>('RAB GIK UGM'!G585*1.11)-I584</f>
        <v>0</v>
      </c>
    </row>
    <row r="585" spans="1:12">
      <c r="A585" s="1499" t="s">
        <v>3147</v>
      </c>
      <c r="B585" s="1499" t="s">
        <v>5</v>
      </c>
      <c r="C585" s="1500">
        <v>193.34</v>
      </c>
      <c r="D585" s="1501">
        <f>'RAB GIK UGM'!E586</f>
        <v>193.34</v>
      </c>
      <c r="E585" s="1501">
        <f>'RAB GIK UGM'!F586</f>
        <v>194555</v>
      </c>
      <c r="F585" s="1500">
        <f t="shared" si="26"/>
        <v>194555</v>
      </c>
      <c r="G585" s="1500">
        <v>11</v>
      </c>
      <c r="H585" s="1500">
        <f t="shared" si="27"/>
        <v>4137679.0070000007</v>
      </c>
      <c r="I585" s="1500">
        <f t="shared" si="28"/>
        <v>41752942.707000002</v>
      </c>
      <c r="J585" s="1499" t="s">
        <v>74</v>
      </c>
      <c r="K585" s="1499" t="b">
        <v>0</v>
      </c>
      <c r="L585" s="1522">
        <f>('RAB GIK UGM'!G586*1.11)-I585</f>
        <v>0</v>
      </c>
    </row>
    <row r="586" spans="1:12">
      <c r="A586" s="1499" t="s">
        <v>3148</v>
      </c>
      <c r="B586" s="1499" t="s">
        <v>5</v>
      </c>
      <c r="C586" s="1500">
        <v>62.33</v>
      </c>
      <c r="D586" s="1501">
        <f>'RAB GIK UGM'!E587</f>
        <v>62.33</v>
      </c>
      <c r="E586" s="1501">
        <f>'RAB GIK UGM'!F587</f>
        <v>544797</v>
      </c>
      <c r="F586" s="1500">
        <f t="shared" si="26"/>
        <v>544797</v>
      </c>
      <c r="G586" s="1500">
        <v>11</v>
      </c>
      <c r="H586" s="1500">
        <f t="shared" si="27"/>
        <v>3735291.6710999995</v>
      </c>
      <c r="I586" s="1500">
        <f t="shared" si="28"/>
        <v>37692488.681099996</v>
      </c>
      <c r="J586" s="1499" t="s">
        <v>74</v>
      </c>
      <c r="K586" s="1499" t="b">
        <v>0</v>
      </c>
      <c r="L586" s="1522">
        <f>('RAB GIK UGM'!G587*1.11)-I586</f>
        <v>0</v>
      </c>
    </row>
    <row r="587" spans="1:12">
      <c r="A587" s="1499" t="s">
        <v>3148</v>
      </c>
      <c r="B587" s="1499" t="s">
        <v>5</v>
      </c>
      <c r="C587" s="1500">
        <v>113.37</v>
      </c>
      <c r="D587" s="1501">
        <f>'RAB GIK UGM'!E588</f>
        <v>113.37</v>
      </c>
      <c r="E587" s="1501">
        <f>'RAB GIK UGM'!F588</f>
        <v>544797</v>
      </c>
      <c r="F587" s="1500">
        <f t="shared" ref="F587:F650" si="29">ROUND(E587,2)</f>
        <v>544797</v>
      </c>
      <c r="G587" s="1500">
        <v>11</v>
      </c>
      <c r="H587" s="1500">
        <f t="shared" si="27"/>
        <v>6793999.9479</v>
      </c>
      <c r="I587" s="1500">
        <f t="shared" si="28"/>
        <v>68557635.837899998</v>
      </c>
      <c r="J587" s="1499" t="s">
        <v>74</v>
      </c>
      <c r="K587" s="1499" t="b">
        <v>0</v>
      </c>
      <c r="L587" s="1522">
        <f>('RAB GIK UGM'!G588*1.11)-I587</f>
        <v>0</v>
      </c>
    </row>
    <row r="588" spans="1:12">
      <c r="A588" s="1499" t="s">
        <v>3149</v>
      </c>
      <c r="B588" s="1499" t="s">
        <v>5</v>
      </c>
      <c r="C588" s="1500">
        <v>44.49</v>
      </c>
      <c r="D588" s="1501">
        <f>'RAB GIK UGM'!E589</f>
        <v>44.49</v>
      </c>
      <c r="E588" s="1501">
        <f>'RAB GIK UGM'!F589</f>
        <v>671880</v>
      </c>
      <c r="F588" s="1500">
        <f t="shared" si="29"/>
        <v>671880</v>
      </c>
      <c r="G588" s="1500">
        <v>11</v>
      </c>
      <c r="H588" s="1500">
        <f t="shared" si="27"/>
        <v>3288113.5320000006</v>
      </c>
      <c r="I588" s="1500">
        <f t="shared" si="28"/>
        <v>33180054.732000005</v>
      </c>
      <c r="J588" s="1499" t="s">
        <v>74</v>
      </c>
      <c r="K588" s="1499" t="b">
        <v>0</v>
      </c>
      <c r="L588" s="1522">
        <f>('RAB GIK UGM'!G589*1.11)-I588</f>
        <v>0</v>
      </c>
    </row>
    <row r="589" spans="1:12">
      <c r="A589" s="1499" t="s">
        <v>3149</v>
      </c>
      <c r="B589" s="1499" t="s">
        <v>5</v>
      </c>
      <c r="C589" s="1500">
        <v>62.33</v>
      </c>
      <c r="D589" s="1501">
        <f>'RAB GIK UGM'!E590</f>
        <v>62.33</v>
      </c>
      <c r="E589" s="1501">
        <f>'RAB GIK UGM'!F590</f>
        <v>671880</v>
      </c>
      <c r="F589" s="1500">
        <f t="shared" si="29"/>
        <v>671880</v>
      </c>
      <c r="G589" s="1500">
        <v>11</v>
      </c>
      <c r="H589" s="1500">
        <f t="shared" si="27"/>
        <v>4606610.8439999996</v>
      </c>
      <c r="I589" s="1500">
        <f t="shared" si="28"/>
        <v>46484891.243999995</v>
      </c>
      <c r="J589" s="1499" t="s">
        <v>74</v>
      </c>
      <c r="K589" s="1499" t="b">
        <v>0</v>
      </c>
      <c r="L589" s="1522">
        <f>('RAB GIK UGM'!G590*1.11)-I589</f>
        <v>0</v>
      </c>
    </row>
    <row r="590" spans="1:12">
      <c r="A590" s="1499" t="s">
        <v>4171</v>
      </c>
      <c r="B590" s="1499" t="s">
        <v>5</v>
      </c>
      <c r="C590" s="1500">
        <v>103.12</v>
      </c>
      <c r="D590" s="1501">
        <f>'RAB GIK UGM'!E591</f>
        <v>103.12</v>
      </c>
      <c r="E590" s="1501">
        <f>'RAB GIK UGM'!F591</f>
        <v>2195985</v>
      </c>
      <c r="F590" s="1500">
        <f t="shared" si="29"/>
        <v>2195985</v>
      </c>
      <c r="G590" s="1500">
        <v>11</v>
      </c>
      <c r="H590" s="1500">
        <f t="shared" si="27"/>
        <v>24909497.052000001</v>
      </c>
      <c r="I590" s="1500">
        <f t="shared" si="28"/>
        <v>251359470.25200003</v>
      </c>
      <c r="J590" s="1499" t="s">
        <v>74</v>
      </c>
      <c r="K590" s="1499" t="b">
        <v>0</v>
      </c>
      <c r="L590" s="1522">
        <f>('RAB GIK UGM'!G591*1.11)-I590</f>
        <v>0</v>
      </c>
    </row>
    <row r="591" spans="1:12">
      <c r="A591" s="1499" t="s">
        <v>3443</v>
      </c>
      <c r="B591" s="1499" t="s">
        <v>5</v>
      </c>
      <c r="C591" s="1500">
        <v>52.98</v>
      </c>
      <c r="D591" s="1501">
        <f>'RAB GIK UGM'!E592</f>
        <v>52.98</v>
      </c>
      <c r="E591" s="1501">
        <f>'RAB GIK UGM'!F592</f>
        <v>8651280</v>
      </c>
      <c r="F591" s="1500">
        <f t="shared" si="29"/>
        <v>8651280</v>
      </c>
      <c r="G591" s="1500">
        <v>11</v>
      </c>
      <c r="H591" s="1500">
        <f t="shared" si="27"/>
        <v>50417929.583999999</v>
      </c>
      <c r="I591" s="1500">
        <f t="shared" si="28"/>
        <v>508762743.98399997</v>
      </c>
      <c r="J591" s="1499" t="s">
        <v>74</v>
      </c>
      <c r="K591" s="1499" t="b">
        <v>0</v>
      </c>
      <c r="L591" s="1522">
        <f>('RAB GIK UGM'!G592*1.11)-I591</f>
        <v>0</v>
      </c>
    </row>
    <row r="592" spans="1:12">
      <c r="A592" s="1499" t="s">
        <v>3416</v>
      </c>
      <c r="B592" s="1499" t="s">
        <v>5</v>
      </c>
      <c r="C592" s="1500">
        <v>77.34</v>
      </c>
      <c r="D592" s="1501">
        <f>'RAB GIK UGM'!E593</f>
        <v>77.34</v>
      </c>
      <c r="E592" s="1501">
        <f>'RAB GIK UGM'!F593</f>
        <v>886099</v>
      </c>
      <c r="F592" s="1500">
        <f t="shared" si="29"/>
        <v>886099</v>
      </c>
      <c r="G592" s="1500">
        <v>11</v>
      </c>
      <c r="H592" s="1500">
        <f t="shared" si="27"/>
        <v>7538398.6326000001</v>
      </c>
      <c r="I592" s="1500">
        <f t="shared" si="28"/>
        <v>76069295.292599991</v>
      </c>
      <c r="J592" s="1499" t="s">
        <v>74</v>
      </c>
      <c r="K592" s="1499" t="b">
        <v>0</v>
      </c>
      <c r="L592" s="1522">
        <f>('RAB GIK UGM'!G593*1.11)-I592</f>
        <v>0</v>
      </c>
    </row>
    <row r="593" spans="1:12">
      <c r="A593" s="1499" t="s">
        <v>4172</v>
      </c>
      <c r="B593" s="1499" t="s">
        <v>5</v>
      </c>
      <c r="C593" s="1500">
        <v>57.78</v>
      </c>
      <c r="D593" s="1501">
        <f>'RAB GIK UGM'!E594</f>
        <v>57.78</v>
      </c>
      <c r="E593" s="1501">
        <f>'RAB GIK UGM'!F594</f>
        <v>544797</v>
      </c>
      <c r="F593" s="1500">
        <f t="shared" si="29"/>
        <v>544797</v>
      </c>
      <c r="G593" s="1500">
        <v>11</v>
      </c>
      <c r="H593" s="1500">
        <f t="shared" si="27"/>
        <v>3462620.7725999998</v>
      </c>
      <c r="I593" s="1500">
        <f t="shared" si="28"/>
        <v>34940991.432599999</v>
      </c>
      <c r="J593" s="1499" t="s">
        <v>74</v>
      </c>
      <c r="K593" s="1499" t="b">
        <v>0</v>
      </c>
      <c r="L593" s="1522">
        <f>('RAB GIK UGM'!G594*1.11)-I593</f>
        <v>0</v>
      </c>
    </row>
    <row r="594" spans="1:12">
      <c r="A594" s="1499" t="s">
        <v>3417</v>
      </c>
      <c r="B594" s="1499" t="s">
        <v>5</v>
      </c>
      <c r="C594" s="1500">
        <v>57.23</v>
      </c>
      <c r="D594" s="1501">
        <f>'RAB GIK UGM'!E595</f>
        <v>57.23</v>
      </c>
      <c r="E594" s="1501">
        <f>'RAB GIK UGM'!F595</f>
        <v>1473821</v>
      </c>
      <c r="F594" s="1500">
        <f t="shared" si="29"/>
        <v>1473821</v>
      </c>
      <c r="G594" s="1500">
        <v>11</v>
      </c>
      <c r="H594" s="1500">
        <f t="shared" si="27"/>
        <v>9278145.3412999995</v>
      </c>
      <c r="I594" s="1500">
        <f t="shared" si="28"/>
        <v>93624921.171299994</v>
      </c>
      <c r="J594" s="1499" t="s">
        <v>74</v>
      </c>
      <c r="K594" s="1499" t="b">
        <v>0</v>
      </c>
      <c r="L594" s="1522">
        <f>('RAB GIK UGM'!G595*1.11)-I594</f>
        <v>0</v>
      </c>
    </row>
    <row r="595" spans="1:12">
      <c r="A595" s="1499" t="s">
        <v>3415</v>
      </c>
      <c r="B595" s="1499" t="s">
        <v>5</v>
      </c>
      <c r="C595" s="1500">
        <v>62.82</v>
      </c>
      <c r="D595" s="1501">
        <f>'RAB GIK UGM'!E596</f>
        <v>62.82</v>
      </c>
      <c r="E595" s="1501">
        <f>'RAB GIK UGM'!F596</f>
        <v>477730</v>
      </c>
      <c r="F595" s="1500">
        <f t="shared" si="29"/>
        <v>477730</v>
      </c>
      <c r="G595" s="1500">
        <v>11</v>
      </c>
      <c r="H595" s="1500">
        <f t="shared" si="27"/>
        <v>3301209.8460000004</v>
      </c>
      <c r="I595" s="1500">
        <f t="shared" si="28"/>
        <v>33312208.446000002</v>
      </c>
      <c r="J595" s="1499" t="s">
        <v>74</v>
      </c>
      <c r="K595" s="1499" t="b">
        <v>0</v>
      </c>
      <c r="L595" s="1522">
        <f>('RAB GIK UGM'!G596*1.11)-I595</f>
        <v>0</v>
      </c>
    </row>
    <row r="596" spans="1:12">
      <c r="A596" s="1499" t="s">
        <v>3464</v>
      </c>
      <c r="B596" s="1499" t="s">
        <v>5</v>
      </c>
      <c r="C596" s="1500">
        <v>108.74</v>
      </c>
      <c r="D596" s="1501">
        <f>'RAB GIK UGM'!E597</f>
        <v>108.74</v>
      </c>
      <c r="E596" s="1501">
        <f>'RAB GIK UGM'!F597</f>
        <v>435426</v>
      </c>
      <c r="F596" s="1500">
        <f t="shared" si="29"/>
        <v>435426</v>
      </c>
      <c r="G596" s="1500">
        <v>11</v>
      </c>
      <c r="H596" s="1500">
        <f t="shared" si="27"/>
        <v>5208304.5563999992</v>
      </c>
      <c r="I596" s="1500">
        <f t="shared" si="28"/>
        <v>52556527.796399996</v>
      </c>
      <c r="J596" s="1499" t="s">
        <v>74</v>
      </c>
      <c r="K596" s="1499" t="b">
        <v>0</v>
      </c>
      <c r="L596" s="1522">
        <f>('RAB GIK UGM'!G597*1.11)-I596</f>
        <v>0</v>
      </c>
    </row>
    <row r="597" spans="1:12">
      <c r="A597" s="1499" t="s">
        <v>3452</v>
      </c>
      <c r="B597" s="1499" t="s">
        <v>5</v>
      </c>
      <c r="C597" s="1500">
        <v>73.23</v>
      </c>
      <c r="D597" s="1501">
        <f>'RAB GIK UGM'!E598</f>
        <v>73.23</v>
      </c>
      <c r="E597" s="1501">
        <f>'RAB GIK UGM'!F598</f>
        <v>228151</v>
      </c>
      <c r="F597" s="1500">
        <f t="shared" si="29"/>
        <v>228151</v>
      </c>
      <c r="G597" s="1500">
        <v>11</v>
      </c>
      <c r="H597" s="1500">
        <f t="shared" si="27"/>
        <v>1837824.7503</v>
      </c>
      <c r="I597" s="1500">
        <f t="shared" si="28"/>
        <v>18545322.480300002</v>
      </c>
      <c r="J597" s="1499" t="s">
        <v>74</v>
      </c>
      <c r="K597" s="1499" t="b">
        <v>0</v>
      </c>
      <c r="L597" s="1522">
        <f>('RAB GIK UGM'!G598*1.11)-I597</f>
        <v>0</v>
      </c>
    </row>
    <row r="598" spans="1:12">
      <c r="A598" s="1499" t="s">
        <v>3414</v>
      </c>
      <c r="B598" s="1499" t="s">
        <v>5</v>
      </c>
      <c r="C598" s="1500">
        <v>84.23</v>
      </c>
      <c r="D598" s="1501">
        <f>'RAB GIK UGM'!E599</f>
        <v>84.23</v>
      </c>
      <c r="E598" s="1501">
        <f>'RAB GIK UGM'!F599</f>
        <v>228151</v>
      </c>
      <c r="F598" s="1500">
        <f t="shared" si="29"/>
        <v>228151</v>
      </c>
      <c r="G598" s="1500">
        <v>11</v>
      </c>
      <c r="H598" s="1500">
        <f t="shared" si="27"/>
        <v>2113887.4602999999</v>
      </c>
      <c r="I598" s="1500">
        <f t="shared" si="28"/>
        <v>21331046.190299999</v>
      </c>
      <c r="J598" s="1499" t="s">
        <v>74</v>
      </c>
      <c r="K598" s="1499" t="b">
        <v>0</v>
      </c>
      <c r="L598" s="1522">
        <f>('RAB GIK UGM'!G599*1.11)-I598</f>
        <v>0</v>
      </c>
    </row>
    <row r="599" spans="1:12">
      <c r="A599" s="1499" t="s">
        <v>3418</v>
      </c>
      <c r="B599" s="1499" t="s">
        <v>5</v>
      </c>
      <c r="C599" s="1500">
        <v>95.12</v>
      </c>
      <c r="D599" s="1501">
        <f>'RAB GIK UGM'!E600</f>
        <v>95.12</v>
      </c>
      <c r="E599" s="1501">
        <f>'RAB GIK UGM'!F600</f>
        <v>337044</v>
      </c>
      <c r="F599" s="1500">
        <f t="shared" si="29"/>
        <v>337044</v>
      </c>
      <c r="G599" s="1500">
        <v>11</v>
      </c>
      <c r="H599" s="1500">
        <f t="shared" si="27"/>
        <v>3526558.7808000003</v>
      </c>
      <c r="I599" s="1500">
        <f t="shared" si="28"/>
        <v>35586184.060800001</v>
      </c>
      <c r="J599" s="1499" t="s">
        <v>74</v>
      </c>
      <c r="K599" s="1499" t="b">
        <v>0</v>
      </c>
      <c r="L599" s="1522">
        <f>('RAB GIK UGM'!G600*1.11)-I599</f>
        <v>0</v>
      </c>
    </row>
    <row r="600" spans="1:12">
      <c r="A600" s="1499" t="s">
        <v>3419</v>
      </c>
      <c r="B600" s="1499" t="s">
        <v>5</v>
      </c>
      <c r="C600" s="1500">
        <v>54.28</v>
      </c>
      <c r="D600" s="1501">
        <f>'RAB GIK UGM'!E601</f>
        <v>54.28</v>
      </c>
      <c r="E600" s="1501">
        <f>'RAB GIK UGM'!F601</f>
        <v>228151</v>
      </c>
      <c r="F600" s="1500">
        <f t="shared" si="29"/>
        <v>228151</v>
      </c>
      <c r="G600" s="1500">
        <v>11</v>
      </c>
      <c r="H600" s="1500">
        <f t="shared" si="27"/>
        <v>1362243.9907999998</v>
      </c>
      <c r="I600" s="1500">
        <f t="shared" si="28"/>
        <v>13746280.270799998</v>
      </c>
      <c r="J600" s="1499" t="s">
        <v>74</v>
      </c>
      <c r="K600" s="1499" t="b">
        <v>0</v>
      </c>
      <c r="L600" s="1522">
        <f>('RAB GIK UGM'!G601*1.11)-I600</f>
        <v>0</v>
      </c>
    </row>
    <row r="601" spans="1:12">
      <c r="A601" s="1499" t="s">
        <v>3420</v>
      </c>
      <c r="B601" s="1499" t="s">
        <v>5</v>
      </c>
      <c r="C601" s="1500">
        <v>72.12</v>
      </c>
      <c r="D601" s="1501">
        <f>'RAB GIK UGM'!E602</f>
        <v>72.12</v>
      </c>
      <c r="E601" s="1501">
        <f>'RAB GIK UGM'!F602</f>
        <v>337044</v>
      </c>
      <c r="F601" s="1500">
        <f t="shared" si="29"/>
        <v>337044</v>
      </c>
      <c r="G601" s="1500">
        <v>11</v>
      </c>
      <c r="H601" s="1500">
        <f t="shared" si="27"/>
        <v>2673837.4608</v>
      </c>
      <c r="I601" s="1500">
        <f t="shared" si="28"/>
        <v>26981450.740800001</v>
      </c>
      <c r="J601" s="1499" t="s">
        <v>74</v>
      </c>
      <c r="K601" s="1499" t="b">
        <v>0</v>
      </c>
      <c r="L601" s="1522">
        <f>('RAB GIK UGM'!G602*1.11)-I601</f>
        <v>0</v>
      </c>
    </row>
    <row r="602" spans="1:12">
      <c r="A602" s="1499" t="s">
        <v>4173</v>
      </c>
      <c r="B602" s="1499" t="s">
        <v>74</v>
      </c>
      <c r="C602" s="1500">
        <v>0</v>
      </c>
      <c r="D602" s="1501">
        <f>'RAB GIK UGM'!E603</f>
        <v>0</v>
      </c>
      <c r="E602" s="1501">
        <f>'RAB GIK UGM'!F603</f>
        <v>0</v>
      </c>
      <c r="F602" s="1500">
        <f t="shared" si="29"/>
        <v>0</v>
      </c>
      <c r="G602" s="1500">
        <v>0</v>
      </c>
      <c r="H602" s="1500">
        <f t="shared" si="27"/>
        <v>0</v>
      </c>
      <c r="I602" s="1500">
        <f t="shared" si="28"/>
        <v>0</v>
      </c>
      <c r="J602" s="1499" t="s">
        <v>74</v>
      </c>
      <c r="K602" s="1499" t="b">
        <v>0</v>
      </c>
      <c r="L602" s="1522">
        <f>('RAB GIK UGM'!G603*1.11)-I602</f>
        <v>0</v>
      </c>
    </row>
    <row r="603" spans="1:12">
      <c r="A603" s="1499" t="s">
        <v>4174</v>
      </c>
      <c r="B603" s="1499" t="s">
        <v>74</v>
      </c>
      <c r="C603" s="1500">
        <v>0</v>
      </c>
      <c r="D603" s="1501">
        <f>'RAB GIK UGM'!E604</f>
        <v>0</v>
      </c>
      <c r="E603" s="1501">
        <f>'RAB GIK UGM'!F604</f>
        <v>0</v>
      </c>
      <c r="F603" s="1500">
        <f t="shared" si="29"/>
        <v>0</v>
      </c>
      <c r="G603" s="1500">
        <v>0</v>
      </c>
      <c r="H603" s="1500">
        <f t="shared" si="27"/>
        <v>0</v>
      </c>
      <c r="I603" s="1500">
        <f t="shared" si="28"/>
        <v>0</v>
      </c>
      <c r="J603" s="1499" t="s">
        <v>74</v>
      </c>
      <c r="K603" s="1499" t="b">
        <v>0</v>
      </c>
      <c r="L603" s="1522">
        <f>('RAB GIK UGM'!G604*1.11)-I603</f>
        <v>0</v>
      </c>
    </row>
    <row r="604" spans="1:12">
      <c r="A604" s="1499" t="s">
        <v>4090</v>
      </c>
      <c r="B604" s="1499" t="s">
        <v>4</v>
      </c>
      <c r="C604" s="1500">
        <v>1</v>
      </c>
      <c r="D604" s="1501">
        <f>'RAB GIK UGM'!E605</f>
        <v>1</v>
      </c>
      <c r="E604" s="1501">
        <f>'RAB GIK UGM'!F605</f>
        <v>1659011.0625</v>
      </c>
      <c r="F604" s="1500">
        <f t="shared" si="29"/>
        <v>1659011.06</v>
      </c>
      <c r="G604" s="1500">
        <v>11</v>
      </c>
      <c r="H604" s="1500">
        <f t="shared" si="27"/>
        <v>182491.21660000001</v>
      </c>
      <c r="I604" s="1500">
        <f t="shared" si="28"/>
        <v>1841502.2766</v>
      </c>
      <c r="J604" s="1499" t="s">
        <v>74</v>
      </c>
      <c r="K604" s="1499" t="b">
        <v>0</v>
      </c>
      <c r="L604" s="1522">
        <f>('RAB GIK UGM'!G605*1.11)-I604</f>
        <v>2.7750001754611731E-3</v>
      </c>
    </row>
    <row r="605" spans="1:12">
      <c r="A605" s="1499" t="s">
        <v>4175</v>
      </c>
      <c r="B605" s="1499" t="s">
        <v>4</v>
      </c>
      <c r="C605" s="1500">
        <v>1</v>
      </c>
      <c r="D605" s="1501">
        <f>'RAB GIK UGM'!E606</f>
        <v>1</v>
      </c>
      <c r="E605" s="1501">
        <f>'RAB GIK UGM'!F606</f>
        <v>1680000</v>
      </c>
      <c r="F605" s="1500">
        <f t="shared" si="29"/>
        <v>1680000</v>
      </c>
      <c r="G605" s="1500">
        <v>11</v>
      </c>
      <c r="H605" s="1500">
        <f t="shared" si="27"/>
        <v>184800</v>
      </c>
      <c r="I605" s="1500">
        <f t="shared" si="28"/>
        <v>1864800</v>
      </c>
      <c r="J605" s="1499" t="s">
        <v>74</v>
      </c>
      <c r="K605" s="1499" t="b">
        <v>0</v>
      </c>
      <c r="L605" s="1522">
        <f>('RAB GIK UGM'!G606*1.11)-I605</f>
        <v>0</v>
      </c>
    </row>
    <row r="606" spans="1:12">
      <c r="A606" s="1499" t="s">
        <v>3960</v>
      </c>
      <c r="B606" s="1499" t="s">
        <v>186</v>
      </c>
      <c r="C606" s="1500">
        <v>1</v>
      </c>
      <c r="D606" s="1501">
        <f>'RAB GIK UGM'!E607</f>
        <v>1</v>
      </c>
      <c r="E606" s="1501">
        <f>'RAB GIK UGM'!F607</f>
        <v>4455000</v>
      </c>
      <c r="F606" s="1500">
        <f t="shared" si="29"/>
        <v>4455000</v>
      </c>
      <c r="G606" s="1500">
        <v>11</v>
      </c>
      <c r="H606" s="1500">
        <f t="shared" si="27"/>
        <v>490050</v>
      </c>
      <c r="I606" s="1500">
        <f t="shared" si="28"/>
        <v>4945050</v>
      </c>
      <c r="J606" s="1499" t="s">
        <v>74</v>
      </c>
      <c r="K606" s="1499" t="b">
        <v>0</v>
      </c>
      <c r="L606" s="1522">
        <f>('RAB GIK UGM'!G607*1.11)-I606</f>
        <v>0</v>
      </c>
    </row>
    <row r="607" spans="1:12">
      <c r="A607" s="1499" t="s">
        <v>4115</v>
      </c>
      <c r="B607" s="1499" t="s">
        <v>682</v>
      </c>
      <c r="C607" s="1500">
        <v>1</v>
      </c>
      <c r="D607" s="1501">
        <f>'RAB GIK UGM'!E608</f>
        <v>1</v>
      </c>
      <c r="E607" s="1501">
        <f>'RAB GIK UGM'!F608</f>
        <v>957412.50000000012</v>
      </c>
      <c r="F607" s="1500">
        <f t="shared" si="29"/>
        <v>957412.5</v>
      </c>
      <c r="G607" s="1500">
        <v>11</v>
      </c>
      <c r="H607" s="1500">
        <f t="shared" si="27"/>
        <v>105315.375</v>
      </c>
      <c r="I607" s="1500">
        <f t="shared" si="28"/>
        <v>1062727.875</v>
      </c>
      <c r="J607" s="1499" t="s">
        <v>74</v>
      </c>
      <c r="K607" s="1499" t="b">
        <v>0</v>
      </c>
      <c r="L607" s="1522">
        <f>('RAB GIK UGM'!G608*1.11)-I607</f>
        <v>0</v>
      </c>
    </row>
    <row r="608" spans="1:12">
      <c r="A608" s="1499" t="s">
        <v>4176</v>
      </c>
      <c r="B608" s="1499" t="s">
        <v>186</v>
      </c>
      <c r="C608" s="1500">
        <v>1</v>
      </c>
      <c r="D608" s="1501">
        <f>'RAB GIK UGM'!E609</f>
        <v>1</v>
      </c>
      <c r="E608" s="1501">
        <f>'RAB GIK UGM'!F609</f>
        <v>718750</v>
      </c>
      <c r="F608" s="1500">
        <f t="shared" si="29"/>
        <v>718750</v>
      </c>
      <c r="G608" s="1500">
        <v>11</v>
      </c>
      <c r="H608" s="1500">
        <f t="shared" si="27"/>
        <v>79062.5</v>
      </c>
      <c r="I608" s="1500">
        <f t="shared" si="28"/>
        <v>797812.5</v>
      </c>
      <c r="J608" s="1499" t="s">
        <v>74</v>
      </c>
      <c r="K608" s="1499" t="b">
        <v>0</v>
      </c>
      <c r="L608" s="1522">
        <f>('RAB GIK UGM'!G609*1.11)-I608</f>
        <v>0</v>
      </c>
    </row>
    <row r="609" spans="1:12">
      <c r="A609" s="1499" t="s">
        <v>4099</v>
      </c>
      <c r="B609" s="1499" t="s">
        <v>186</v>
      </c>
      <c r="C609" s="1500">
        <v>1</v>
      </c>
      <c r="D609" s="1501">
        <f>'RAB GIK UGM'!E610</f>
        <v>1</v>
      </c>
      <c r="E609" s="1501">
        <f>'RAB GIK UGM'!F610</f>
        <v>718750</v>
      </c>
      <c r="F609" s="1500">
        <f t="shared" si="29"/>
        <v>718750</v>
      </c>
      <c r="G609" s="1500">
        <v>11</v>
      </c>
      <c r="H609" s="1500">
        <f t="shared" si="27"/>
        <v>79062.5</v>
      </c>
      <c r="I609" s="1500">
        <f t="shared" si="28"/>
        <v>797812.5</v>
      </c>
      <c r="J609" s="1499" t="s">
        <v>74</v>
      </c>
      <c r="K609" s="1499" t="b">
        <v>0</v>
      </c>
      <c r="L609" s="1522">
        <f>('RAB GIK UGM'!G610*1.11)-I609</f>
        <v>0</v>
      </c>
    </row>
    <row r="610" spans="1:12">
      <c r="A610" s="1499" t="s">
        <v>4099</v>
      </c>
      <c r="B610" s="1499" t="s">
        <v>186</v>
      </c>
      <c r="C610" s="1500">
        <v>1</v>
      </c>
      <c r="D610" s="1501">
        <f>'RAB GIK UGM'!E611</f>
        <v>1</v>
      </c>
      <c r="E610" s="1501">
        <f>'RAB GIK UGM'!F611</f>
        <v>718750</v>
      </c>
      <c r="F610" s="1500">
        <f t="shared" si="29"/>
        <v>718750</v>
      </c>
      <c r="G610" s="1500">
        <v>11</v>
      </c>
      <c r="H610" s="1500">
        <f t="shared" si="27"/>
        <v>79062.5</v>
      </c>
      <c r="I610" s="1500">
        <f t="shared" si="28"/>
        <v>797812.5</v>
      </c>
      <c r="J610" s="1499" t="s">
        <v>74</v>
      </c>
      <c r="K610" s="1499" t="b">
        <v>0</v>
      </c>
      <c r="L610" s="1522">
        <f>('RAB GIK UGM'!G611*1.11)-I610</f>
        <v>0</v>
      </c>
    </row>
    <row r="611" spans="1:12">
      <c r="A611" s="1499" t="s">
        <v>4015</v>
      </c>
      <c r="B611" s="1499" t="s">
        <v>682</v>
      </c>
      <c r="C611" s="1500">
        <v>3</v>
      </c>
      <c r="D611" s="1501">
        <f>'RAB GIK UGM'!E612</f>
        <v>3</v>
      </c>
      <c r="E611" s="1501">
        <f>'RAB GIK UGM'!F612</f>
        <v>70000</v>
      </c>
      <c r="F611" s="1500">
        <f t="shared" si="29"/>
        <v>70000</v>
      </c>
      <c r="G611" s="1500">
        <v>11</v>
      </c>
      <c r="H611" s="1500">
        <f t="shared" si="27"/>
        <v>23100</v>
      </c>
      <c r="I611" s="1500">
        <f t="shared" si="28"/>
        <v>233100</v>
      </c>
      <c r="J611" s="1499" t="s">
        <v>74</v>
      </c>
      <c r="K611" s="1499" t="b">
        <v>0</v>
      </c>
      <c r="L611" s="1522">
        <f>('RAB GIK UGM'!G612*1.11)-I611</f>
        <v>0</v>
      </c>
    </row>
    <row r="612" spans="1:12">
      <c r="A612" s="1499" t="s">
        <v>4016</v>
      </c>
      <c r="B612" s="1499" t="s">
        <v>682</v>
      </c>
      <c r="C612" s="1500">
        <v>3</v>
      </c>
      <c r="D612" s="1501">
        <f>'RAB GIK UGM'!E613</f>
        <v>3</v>
      </c>
      <c r="E612" s="1501">
        <f>'RAB GIK UGM'!F613</f>
        <v>185680.00000000003</v>
      </c>
      <c r="F612" s="1500">
        <f t="shared" si="29"/>
        <v>185680</v>
      </c>
      <c r="G612" s="1500">
        <v>11</v>
      </c>
      <c r="H612" s="1500">
        <f t="shared" si="27"/>
        <v>61274.400000000001</v>
      </c>
      <c r="I612" s="1500">
        <f t="shared" si="28"/>
        <v>618314.4</v>
      </c>
      <c r="J612" s="1499" t="s">
        <v>74</v>
      </c>
      <c r="K612" s="1499" t="b">
        <v>0</v>
      </c>
      <c r="L612" s="1522">
        <f>('RAB GIK UGM'!G613*1.11)-I612</f>
        <v>0</v>
      </c>
    </row>
    <row r="613" spans="1:12">
      <c r="A613" s="1499" t="s">
        <v>3967</v>
      </c>
      <c r="B613" s="1499" t="s">
        <v>682</v>
      </c>
      <c r="C613" s="1500">
        <v>3</v>
      </c>
      <c r="D613" s="1501">
        <f>'RAB GIK UGM'!E614</f>
        <v>3</v>
      </c>
      <c r="E613" s="1501">
        <f>'RAB GIK UGM'!F614</f>
        <v>4000000</v>
      </c>
      <c r="F613" s="1500">
        <f t="shared" si="29"/>
        <v>4000000</v>
      </c>
      <c r="G613" s="1500">
        <v>11</v>
      </c>
      <c r="H613" s="1500">
        <f t="shared" si="27"/>
        <v>1320000</v>
      </c>
      <c r="I613" s="1500">
        <f t="shared" si="28"/>
        <v>13320000</v>
      </c>
      <c r="J613" s="1499" t="s">
        <v>74</v>
      </c>
      <c r="K613" s="1499" t="b">
        <v>0</v>
      </c>
      <c r="L613" s="1522">
        <f>('RAB GIK UGM'!G614*1.11)-I613</f>
        <v>0</v>
      </c>
    </row>
    <row r="614" spans="1:12">
      <c r="A614" s="1499" t="s">
        <v>3578</v>
      </c>
      <c r="B614" s="1499" t="s">
        <v>682</v>
      </c>
      <c r="C614" s="1500">
        <v>1</v>
      </c>
      <c r="D614" s="1501">
        <f>'RAB GIK UGM'!E615</f>
        <v>1</v>
      </c>
      <c r="E614" s="1501">
        <f>'RAB GIK UGM'!F615</f>
        <v>104445.00000000001</v>
      </c>
      <c r="F614" s="1500">
        <f t="shared" si="29"/>
        <v>104445</v>
      </c>
      <c r="G614" s="1500">
        <v>11</v>
      </c>
      <c r="H614" s="1500">
        <f t="shared" si="27"/>
        <v>11488.95</v>
      </c>
      <c r="I614" s="1500">
        <f t="shared" si="28"/>
        <v>115933.95</v>
      </c>
      <c r="J614" s="1499" t="s">
        <v>74</v>
      </c>
      <c r="K614" s="1499" t="b">
        <v>0</v>
      </c>
      <c r="L614" s="1522">
        <f>('RAB GIK UGM'!G615*1.11)-I614</f>
        <v>0</v>
      </c>
    </row>
    <row r="615" spans="1:12">
      <c r="A615" s="1499" t="s">
        <v>4177</v>
      </c>
      <c r="B615" s="1499" t="s">
        <v>5</v>
      </c>
      <c r="C615" s="1500">
        <v>391.34</v>
      </c>
      <c r="D615" s="1501">
        <f>'RAB GIK UGM'!E616</f>
        <v>391.34</v>
      </c>
      <c r="E615" s="1501">
        <f>'RAB GIK UGM'!F616</f>
        <v>102844</v>
      </c>
      <c r="F615" s="1500">
        <f t="shared" si="29"/>
        <v>102844</v>
      </c>
      <c r="G615" s="1500">
        <v>11</v>
      </c>
      <c r="H615" s="1500">
        <f t="shared" si="27"/>
        <v>4427166.8055999996</v>
      </c>
      <c r="I615" s="1500">
        <f t="shared" si="28"/>
        <v>44674137.765600003</v>
      </c>
      <c r="J615" s="1499" t="s">
        <v>74</v>
      </c>
      <c r="K615" s="1499" t="b">
        <v>0</v>
      </c>
      <c r="L615" s="1522">
        <f>('RAB GIK UGM'!G616*1.11)-I615</f>
        <v>0</v>
      </c>
    </row>
    <row r="616" spans="1:12">
      <c r="A616" s="1499" t="s">
        <v>3533</v>
      </c>
      <c r="B616" s="1499" t="s">
        <v>5</v>
      </c>
      <c r="C616" s="1500">
        <v>391.34</v>
      </c>
      <c r="D616" s="1501">
        <f>'RAB GIK UGM'!E617</f>
        <v>391.34</v>
      </c>
      <c r="E616" s="1501">
        <f>'RAB GIK UGM'!F617</f>
        <v>119592</v>
      </c>
      <c r="F616" s="1500">
        <f t="shared" si="29"/>
        <v>119592</v>
      </c>
      <c r="G616" s="1500">
        <v>11</v>
      </c>
      <c r="H616" s="1500">
        <f t="shared" si="27"/>
        <v>5148124.6607999988</v>
      </c>
      <c r="I616" s="1500">
        <f t="shared" si="28"/>
        <v>51949257.940799996</v>
      </c>
      <c r="J616" s="1499" t="s">
        <v>74</v>
      </c>
      <c r="K616" s="1499" t="b">
        <v>0</v>
      </c>
      <c r="L616" s="1522">
        <f>('RAB GIK UGM'!G617*1.11)-I616</f>
        <v>0</v>
      </c>
    </row>
    <row r="617" spans="1:12">
      <c r="A617" s="1499" t="s">
        <v>4178</v>
      </c>
      <c r="B617" s="1499" t="s">
        <v>74</v>
      </c>
      <c r="C617" s="1500">
        <v>0</v>
      </c>
      <c r="D617" s="1501">
        <f>'RAB GIK UGM'!E618</f>
        <v>0</v>
      </c>
      <c r="E617" s="1501">
        <f>'RAB GIK UGM'!F618</f>
        <v>0</v>
      </c>
      <c r="F617" s="1500">
        <f t="shared" si="29"/>
        <v>0</v>
      </c>
      <c r="G617" s="1500">
        <v>0</v>
      </c>
      <c r="H617" s="1500">
        <f t="shared" si="27"/>
        <v>0</v>
      </c>
      <c r="I617" s="1500">
        <f t="shared" si="28"/>
        <v>0</v>
      </c>
      <c r="J617" s="1499" t="s">
        <v>74</v>
      </c>
      <c r="K617" s="1499" t="b">
        <v>0</v>
      </c>
      <c r="L617" s="1522">
        <f>('RAB GIK UGM'!G618*1.11)-I617</f>
        <v>0</v>
      </c>
    </row>
    <row r="618" spans="1:12">
      <c r="A618" s="1499" t="s">
        <v>4090</v>
      </c>
      <c r="B618" s="1499" t="s">
        <v>4</v>
      </c>
      <c r="C618" s="1500">
        <v>1</v>
      </c>
      <c r="D618" s="1501">
        <f>'RAB GIK UGM'!E619</f>
        <v>1</v>
      </c>
      <c r="E618" s="1501">
        <f>'RAB GIK UGM'!F619</f>
        <v>1659011.0625</v>
      </c>
      <c r="F618" s="1500">
        <f t="shared" si="29"/>
        <v>1659011.06</v>
      </c>
      <c r="G618" s="1500">
        <v>11</v>
      </c>
      <c r="H618" s="1500">
        <f t="shared" si="27"/>
        <v>182491.21660000001</v>
      </c>
      <c r="I618" s="1500">
        <f t="shared" si="28"/>
        <v>1841502.2766</v>
      </c>
      <c r="J618" s="1499" t="s">
        <v>74</v>
      </c>
      <c r="K618" s="1499" t="b">
        <v>0</v>
      </c>
      <c r="L618" s="1522">
        <f>('RAB GIK UGM'!G619*1.11)-I618</f>
        <v>2.7750001754611731E-3</v>
      </c>
    </row>
    <row r="619" spans="1:12">
      <c r="A619" s="1499" t="s">
        <v>4175</v>
      </c>
      <c r="B619" s="1499" t="s">
        <v>4</v>
      </c>
      <c r="C619" s="1500">
        <v>1</v>
      </c>
      <c r="D619" s="1501">
        <f>'RAB GIK UGM'!E620</f>
        <v>1</v>
      </c>
      <c r="E619" s="1501">
        <f>'RAB GIK UGM'!F620</f>
        <v>1680000</v>
      </c>
      <c r="F619" s="1500">
        <f t="shared" si="29"/>
        <v>1680000</v>
      </c>
      <c r="G619" s="1500">
        <v>11</v>
      </c>
      <c r="H619" s="1500">
        <f t="shared" si="27"/>
        <v>184800</v>
      </c>
      <c r="I619" s="1500">
        <f t="shared" si="28"/>
        <v>1864800</v>
      </c>
      <c r="J619" s="1499" t="s">
        <v>74</v>
      </c>
      <c r="K619" s="1499" t="b">
        <v>0</v>
      </c>
      <c r="L619" s="1522">
        <f>('RAB GIK UGM'!G620*1.11)-I619</f>
        <v>0</v>
      </c>
    </row>
    <row r="620" spans="1:12">
      <c r="A620" s="1499" t="s">
        <v>3960</v>
      </c>
      <c r="B620" s="1499" t="s">
        <v>186</v>
      </c>
      <c r="C620" s="1500">
        <v>1</v>
      </c>
      <c r="D620" s="1501">
        <f>'RAB GIK UGM'!E621</f>
        <v>1</v>
      </c>
      <c r="E620" s="1501">
        <f>'RAB GIK UGM'!F621</f>
        <v>4455000</v>
      </c>
      <c r="F620" s="1500">
        <f t="shared" si="29"/>
        <v>4455000</v>
      </c>
      <c r="G620" s="1500">
        <v>11</v>
      </c>
      <c r="H620" s="1500">
        <f t="shared" si="27"/>
        <v>490050</v>
      </c>
      <c r="I620" s="1500">
        <f t="shared" si="28"/>
        <v>4945050</v>
      </c>
      <c r="J620" s="1499" t="s">
        <v>74</v>
      </c>
      <c r="K620" s="1499" t="b">
        <v>0</v>
      </c>
      <c r="L620" s="1522">
        <f>('RAB GIK UGM'!G621*1.11)-I620</f>
        <v>0</v>
      </c>
    </row>
    <row r="621" spans="1:12">
      <c r="A621" s="1499" t="s">
        <v>4115</v>
      </c>
      <c r="B621" s="1499" t="s">
        <v>682</v>
      </c>
      <c r="C621" s="1500">
        <v>1</v>
      </c>
      <c r="D621" s="1501">
        <f>'RAB GIK UGM'!E622</f>
        <v>1</v>
      </c>
      <c r="E621" s="1501">
        <f>'RAB GIK UGM'!F622</f>
        <v>957412.50000000012</v>
      </c>
      <c r="F621" s="1500">
        <f t="shared" si="29"/>
        <v>957412.5</v>
      </c>
      <c r="G621" s="1500">
        <v>11</v>
      </c>
      <c r="H621" s="1500">
        <f t="shared" si="27"/>
        <v>105315.375</v>
      </c>
      <c r="I621" s="1500">
        <f t="shared" si="28"/>
        <v>1062727.875</v>
      </c>
      <c r="J621" s="1499" t="s">
        <v>74</v>
      </c>
      <c r="K621" s="1499" t="b">
        <v>0</v>
      </c>
      <c r="L621" s="1522">
        <f>('RAB GIK UGM'!G622*1.11)-I621</f>
        <v>0</v>
      </c>
    </row>
    <row r="622" spans="1:12">
      <c r="A622" s="1499" t="s">
        <v>4176</v>
      </c>
      <c r="B622" s="1499" t="s">
        <v>186</v>
      </c>
      <c r="C622" s="1500">
        <v>1</v>
      </c>
      <c r="D622" s="1501">
        <f>'RAB GIK UGM'!E623</f>
        <v>1</v>
      </c>
      <c r="E622" s="1501">
        <f>'RAB GIK UGM'!F623</f>
        <v>718750</v>
      </c>
      <c r="F622" s="1500">
        <f t="shared" si="29"/>
        <v>718750</v>
      </c>
      <c r="G622" s="1500">
        <v>11</v>
      </c>
      <c r="H622" s="1500">
        <f t="shared" si="27"/>
        <v>79062.5</v>
      </c>
      <c r="I622" s="1500">
        <f t="shared" si="28"/>
        <v>797812.5</v>
      </c>
      <c r="J622" s="1499" t="s">
        <v>74</v>
      </c>
      <c r="K622" s="1499" t="b">
        <v>0</v>
      </c>
      <c r="L622" s="1522">
        <f>('RAB GIK UGM'!G623*1.11)-I622</f>
        <v>0</v>
      </c>
    </row>
    <row r="623" spans="1:12">
      <c r="A623" s="1499" t="s">
        <v>4099</v>
      </c>
      <c r="B623" s="1499" t="s">
        <v>186</v>
      </c>
      <c r="C623" s="1500">
        <v>1</v>
      </c>
      <c r="D623" s="1501">
        <f>'RAB GIK UGM'!E624</f>
        <v>1</v>
      </c>
      <c r="E623" s="1501">
        <f>'RAB GIK UGM'!F624</f>
        <v>718750</v>
      </c>
      <c r="F623" s="1500">
        <f t="shared" si="29"/>
        <v>718750</v>
      </c>
      <c r="G623" s="1500">
        <v>11</v>
      </c>
      <c r="H623" s="1500">
        <f t="shared" si="27"/>
        <v>79062.5</v>
      </c>
      <c r="I623" s="1500">
        <f t="shared" si="28"/>
        <v>797812.5</v>
      </c>
      <c r="J623" s="1499" t="s">
        <v>74</v>
      </c>
      <c r="K623" s="1499" t="b">
        <v>0</v>
      </c>
      <c r="L623" s="1522">
        <f>('RAB GIK UGM'!G624*1.11)-I623</f>
        <v>0</v>
      </c>
    </row>
    <row r="624" spans="1:12">
      <c r="A624" s="1499" t="s">
        <v>4099</v>
      </c>
      <c r="B624" s="1499" t="s">
        <v>186</v>
      </c>
      <c r="C624" s="1500">
        <v>1</v>
      </c>
      <c r="D624" s="1501">
        <f>'RAB GIK UGM'!E625</f>
        <v>1</v>
      </c>
      <c r="E624" s="1501">
        <f>'RAB GIK UGM'!F625</f>
        <v>718750</v>
      </c>
      <c r="F624" s="1500">
        <f t="shared" si="29"/>
        <v>718750</v>
      </c>
      <c r="G624" s="1500">
        <v>11</v>
      </c>
      <c r="H624" s="1500">
        <f t="shared" si="27"/>
        <v>79062.5</v>
      </c>
      <c r="I624" s="1500">
        <f t="shared" si="28"/>
        <v>797812.5</v>
      </c>
      <c r="J624" s="1499" t="s">
        <v>74</v>
      </c>
      <c r="K624" s="1499" t="b">
        <v>0</v>
      </c>
      <c r="L624" s="1522">
        <f>('RAB GIK UGM'!G625*1.11)-I624</f>
        <v>0</v>
      </c>
    </row>
    <row r="625" spans="1:12">
      <c r="A625" s="1499" t="s">
        <v>4015</v>
      </c>
      <c r="B625" s="1499" t="s">
        <v>682</v>
      </c>
      <c r="C625" s="1500">
        <v>3</v>
      </c>
      <c r="D625" s="1501">
        <f>'RAB GIK UGM'!E626</f>
        <v>3</v>
      </c>
      <c r="E625" s="1501">
        <f>'RAB GIK UGM'!F626</f>
        <v>70000</v>
      </c>
      <c r="F625" s="1500">
        <f t="shared" si="29"/>
        <v>70000</v>
      </c>
      <c r="G625" s="1500">
        <v>11</v>
      </c>
      <c r="H625" s="1500">
        <f t="shared" si="27"/>
        <v>23100</v>
      </c>
      <c r="I625" s="1500">
        <f t="shared" si="28"/>
        <v>233100</v>
      </c>
      <c r="J625" s="1499" t="s">
        <v>74</v>
      </c>
      <c r="K625" s="1499" t="b">
        <v>0</v>
      </c>
      <c r="L625" s="1522">
        <f>('RAB GIK UGM'!G626*1.11)-I625</f>
        <v>0</v>
      </c>
    </row>
    <row r="626" spans="1:12">
      <c r="A626" s="1499" t="s">
        <v>4016</v>
      </c>
      <c r="B626" s="1499" t="s">
        <v>682</v>
      </c>
      <c r="C626" s="1500">
        <v>3</v>
      </c>
      <c r="D626" s="1501">
        <f>'RAB GIK UGM'!E627</f>
        <v>3</v>
      </c>
      <c r="E626" s="1501">
        <f>'RAB GIK UGM'!F627</f>
        <v>185680.00000000003</v>
      </c>
      <c r="F626" s="1500">
        <f t="shared" si="29"/>
        <v>185680</v>
      </c>
      <c r="G626" s="1500">
        <v>11</v>
      </c>
      <c r="H626" s="1500">
        <f t="shared" si="27"/>
        <v>61274.400000000001</v>
      </c>
      <c r="I626" s="1500">
        <f t="shared" si="28"/>
        <v>618314.4</v>
      </c>
      <c r="J626" s="1499" t="s">
        <v>74</v>
      </c>
      <c r="K626" s="1499" t="b">
        <v>0</v>
      </c>
      <c r="L626" s="1522">
        <f>('RAB GIK UGM'!G627*1.11)-I626</f>
        <v>0</v>
      </c>
    </row>
    <row r="627" spans="1:12">
      <c r="A627" s="1499" t="s">
        <v>3967</v>
      </c>
      <c r="B627" s="1499" t="s">
        <v>682</v>
      </c>
      <c r="C627" s="1500">
        <v>3</v>
      </c>
      <c r="D627" s="1501">
        <f>'RAB GIK UGM'!E628</f>
        <v>3</v>
      </c>
      <c r="E627" s="1501">
        <f>'RAB GIK UGM'!F628</f>
        <v>4000000</v>
      </c>
      <c r="F627" s="1500">
        <f t="shared" si="29"/>
        <v>4000000</v>
      </c>
      <c r="G627" s="1500">
        <v>11</v>
      </c>
      <c r="H627" s="1500">
        <f t="shared" si="27"/>
        <v>1320000</v>
      </c>
      <c r="I627" s="1500">
        <f t="shared" si="28"/>
        <v>13320000</v>
      </c>
      <c r="J627" s="1499" t="s">
        <v>74</v>
      </c>
      <c r="K627" s="1499" t="b">
        <v>0</v>
      </c>
      <c r="L627" s="1522">
        <f>('RAB GIK UGM'!G628*1.11)-I627</f>
        <v>0</v>
      </c>
    </row>
    <row r="628" spans="1:12">
      <c r="A628" s="1499" t="s">
        <v>3578</v>
      </c>
      <c r="B628" s="1499" t="s">
        <v>682</v>
      </c>
      <c r="C628" s="1500">
        <v>1</v>
      </c>
      <c r="D628" s="1501">
        <f>'RAB GIK UGM'!E629</f>
        <v>1</v>
      </c>
      <c r="E628" s="1501">
        <f>'RAB GIK UGM'!F629</f>
        <v>104445.00000000001</v>
      </c>
      <c r="F628" s="1500">
        <f t="shared" si="29"/>
        <v>104445</v>
      </c>
      <c r="G628" s="1500">
        <v>11</v>
      </c>
      <c r="H628" s="1500">
        <f t="shared" si="27"/>
        <v>11488.95</v>
      </c>
      <c r="I628" s="1500">
        <f t="shared" si="28"/>
        <v>115933.95</v>
      </c>
      <c r="J628" s="1499" t="s">
        <v>74</v>
      </c>
      <c r="K628" s="1499" t="b">
        <v>0</v>
      </c>
      <c r="L628" s="1522">
        <f>('RAB GIK UGM'!G629*1.11)-I628</f>
        <v>0</v>
      </c>
    </row>
    <row r="629" spans="1:12">
      <c r="A629" s="1499" t="s">
        <v>4177</v>
      </c>
      <c r="B629" s="1499" t="s">
        <v>5</v>
      </c>
      <c r="C629" s="1500">
        <v>391.34</v>
      </c>
      <c r="D629" s="1501">
        <f>'RAB GIK UGM'!E630</f>
        <v>391.34</v>
      </c>
      <c r="E629" s="1501">
        <f>'RAB GIK UGM'!F630</f>
        <v>102844</v>
      </c>
      <c r="F629" s="1500">
        <f t="shared" si="29"/>
        <v>102844</v>
      </c>
      <c r="G629" s="1500">
        <v>11</v>
      </c>
      <c r="H629" s="1500">
        <f t="shared" si="27"/>
        <v>4427166.8055999996</v>
      </c>
      <c r="I629" s="1500">
        <f t="shared" si="28"/>
        <v>44674137.765600003</v>
      </c>
      <c r="J629" s="1499" t="s">
        <v>74</v>
      </c>
      <c r="K629" s="1499" t="b">
        <v>0</v>
      </c>
      <c r="L629" s="1522">
        <f>('RAB GIK UGM'!G630*1.11)-I629</f>
        <v>0</v>
      </c>
    </row>
    <row r="630" spans="1:12">
      <c r="A630" s="1499" t="s">
        <v>3533</v>
      </c>
      <c r="B630" s="1499" t="s">
        <v>5</v>
      </c>
      <c r="C630" s="1500">
        <v>391.34</v>
      </c>
      <c r="D630" s="1501">
        <f>'RAB GIK UGM'!E631</f>
        <v>391.34</v>
      </c>
      <c r="E630" s="1501">
        <f>'RAB GIK UGM'!F631</f>
        <v>119592</v>
      </c>
      <c r="F630" s="1500">
        <f t="shared" si="29"/>
        <v>119592</v>
      </c>
      <c r="G630" s="1500">
        <v>11</v>
      </c>
      <c r="H630" s="1500">
        <f t="shared" si="27"/>
        <v>5148124.6607999988</v>
      </c>
      <c r="I630" s="1500">
        <f t="shared" si="28"/>
        <v>51949257.940799996</v>
      </c>
      <c r="J630" s="1499" t="s">
        <v>74</v>
      </c>
      <c r="K630" s="1499" t="b">
        <v>0</v>
      </c>
      <c r="L630" s="1522">
        <f>('RAB GIK UGM'!G631*1.11)-I630</f>
        <v>0</v>
      </c>
    </row>
    <row r="631" spans="1:12">
      <c r="A631" s="1499" t="s">
        <v>4179</v>
      </c>
      <c r="B631" s="1499" t="s">
        <v>74</v>
      </c>
      <c r="C631" s="1500">
        <v>0</v>
      </c>
      <c r="D631" s="1501">
        <f>'RAB GIK UGM'!E632</f>
        <v>0</v>
      </c>
      <c r="E631" s="1501">
        <f>'RAB GIK UGM'!F632</f>
        <v>0</v>
      </c>
      <c r="F631" s="1500">
        <f t="shared" si="29"/>
        <v>0</v>
      </c>
      <c r="G631" s="1500">
        <v>0</v>
      </c>
      <c r="H631" s="1500">
        <f t="shared" si="27"/>
        <v>0</v>
      </c>
      <c r="I631" s="1500">
        <f t="shared" si="28"/>
        <v>0</v>
      </c>
      <c r="J631" s="1499" t="s">
        <v>74</v>
      </c>
      <c r="K631" s="1499" t="b">
        <v>0</v>
      </c>
      <c r="L631" s="1522">
        <f>('RAB GIK UGM'!G632*1.11)-I631</f>
        <v>0</v>
      </c>
    </row>
    <row r="632" spans="1:12">
      <c r="A632" s="1499" t="s">
        <v>4090</v>
      </c>
      <c r="B632" s="1499" t="s">
        <v>4</v>
      </c>
      <c r="C632" s="1500">
        <v>3</v>
      </c>
      <c r="D632" s="1501">
        <f>'RAB GIK UGM'!E633</f>
        <v>3</v>
      </c>
      <c r="E632" s="1501">
        <f>'RAB GIK UGM'!F633</f>
        <v>1911011.0625</v>
      </c>
      <c r="F632" s="1500">
        <f t="shared" si="29"/>
        <v>1911011.06</v>
      </c>
      <c r="G632" s="1500">
        <v>11</v>
      </c>
      <c r="H632" s="1500">
        <f t="shared" si="27"/>
        <v>630633.64980000001</v>
      </c>
      <c r="I632" s="1500">
        <f t="shared" si="28"/>
        <v>6363666.8297999995</v>
      </c>
      <c r="J632" s="1499" t="s">
        <v>74</v>
      </c>
      <c r="K632" s="1499" t="b">
        <v>0</v>
      </c>
      <c r="L632" s="1522">
        <f>('RAB GIK UGM'!G633*1.11)-I632</f>
        <v>8.3250012248754501E-3</v>
      </c>
    </row>
    <row r="633" spans="1:12">
      <c r="A633" s="1499" t="s">
        <v>4175</v>
      </c>
      <c r="B633" s="1499" t="s">
        <v>4</v>
      </c>
      <c r="C633" s="1500">
        <v>3</v>
      </c>
      <c r="D633" s="1501">
        <f>'RAB GIK UGM'!E634</f>
        <v>3</v>
      </c>
      <c r="E633" s="1501">
        <f>'RAB GIK UGM'!F634</f>
        <v>1680000</v>
      </c>
      <c r="F633" s="1500">
        <f t="shared" si="29"/>
        <v>1680000</v>
      </c>
      <c r="G633" s="1500">
        <v>11</v>
      </c>
      <c r="H633" s="1500">
        <f t="shared" si="27"/>
        <v>554400</v>
      </c>
      <c r="I633" s="1500">
        <f t="shared" si="28"/>
        <v>5594400</v>
      </c>
      <c r="J633" s="1499" t="s">
        <v>74</v>
      </c>
      <c r="K633" s="1499" t="b">
        <v>0</v>
      </c>
      <c r="L633" s="1522">
        <f>('RAB GIK UGM'!G634*1.11)-I633</f>
        <v>0</v>
      </c>
    </row>
    <row r="634" spans="1:12">
      <c r="A634" s="1499" t="s">
        <v>3960</v>
      </c>
      <c r="B634" s="1499" t="s">
        <v>186</v>
      </c>
      <c r="C634" s="1500">
        <v>1</v>
      </c>
      <c r="D634" s="1501">
        <f>'RAB GIK UGM'!E635</f>
        <v>1</v>
      </c>
      <c r="E634" s="1501">
        <f>'RAB GIK UGM'!F635</f>
        <v>4455000</v>
      </c>
      <c r="F634" s="1500">
        <f t="shared" si="29"/>
        <v>4455000</v>
      </c>
      <c r="G634" s="1500">
        <v>11</v>
      </c>
      <c r="H634" s="1500">
        <f t="shared" si="27"/>
        <v>490050</v>
      </c>
      <c r="I634" s="1500">
        <f t="shared" si="28"/>
        <v>4945050</v>
      </c>
      <c r="J634" s="1499" t="s">
        <v>74</v>
      </c>
      <c r="K634" s="1499" t="b">
        <v>0</v>
      </c>
      <c r="L634" s="1522">
        <f>('RAB GIK UGM'!G635*1.11)-I634</f>
        <v>0</v>
      </c>
    </row>
    <row r="635" spans="1:12">
      <c r="A635" s="1499" t="s">
        <v>4115</v>
      </c>
      <c r="B635" s="1499" t="s">
        <v>682</v>
      </c>
      <c r="C635" s="1500">
        <v>1</v>
      </c>
      <c r="D635" s="1501">
        <f>'RAB GIK UGM'!E636</f>
        <v>1</v>
      </c>
      <c r="E635" s="1501">
        <f>'RAB GIK UGM'!F636</f>
        <v>957412.50000000012</v>
      </c>
      <c r="F635" s="1500">
        <f t="shared" si="29"/>
        <v>957412.5</v>
      </c>
      <c r="G635" s="1500">
        <v>11</v>
      </c>
      <c r="H635" s="1500">
        <f t="shared" si="27"/>
        <v>105315.375</v>
      </c>
      <c r="I635" s="1500">
        <f t="shared" si="28"/>
        <v>1062727.875</v>
      </c>
      <c r="J635" s="1499" t="s">
        <v>74</v>
      </c>
      <c r="K635" s="1499" t="b">
        <v>0</v>
      </c>
      <c r="L635" s="1522">
        <f>('RAB GIK UGM'!G636*1.11)-I635</f>
        <v>0</v>
      </c>
    </row>
    <row r="636" spans="1:12">
      <c r="A636" s="1499" t="s">
        <v>4176</v>
      </c>
      <c r="B636" s="1499" t="s">
        <v>186</v>
      </c>
      <c r="C636" s="1500">
        <v>1</v>
      </c>
      <c r="D636" s="1501">
        <f>'RAB GIK UGM'!E637</f>
        <v>1</v>
      </c>
      <c r="E636" s="1501">
        <f>'RAB GIK UGM'!F637</f>
        <v>718750</v>
      </c>
      <c r="F636" s="1500">
        <f t="shared" si="29"/>
        <v>718750</v>
      </c>
      <c r="G636" s="1500">
        <v>11</v>
      </c>
      <c r="H636" s="1500">
        <f t="shared" si="27"/>
        <v>79062.5</v>
      </c>
      <c r="I636" s="1500">
        <f t="shared" si="28"/>
        <v>797812.5</v>
      </c>
      <c r="J636" s="1499" t="s">
        <v>74</v>
      </c>
      <c r="K636" s="1499" t="b">
        <v>0</v>
      </c>
      <c r="L636" s="1522">
        <f>('RAB GIK UGM'!G637*1.11)-I636</f>
        <v>0</v>
      </c>
    </row>
    <row r="637" spans="1:12">
      <c r="A637" s="1499" t="s">
        <v>4099</v>
      </c>
      <c r="B637" s="1499" t="s">
        <v>186</v>
      </c>
      <c r="C637" s="1500">
        <v>1</v>
      </c>
      <c r="D637" s="1501">
        <f>'RAB GIK UGM'!E638</f>
        <v>1</v>
      </c>
      <c r="E637" s="1501">
        <f>'RAB GIK UGM'!F638</f>
        <v>718750</v>
      </c>
      <c r="F637" s="1500">
        <f t="shared" si="29"/>
        <v>718750</v>
      </c>
      <c r="G637" s="1500">
        <v>11</v>
      </c>
      <c r="H637" s="1500">
        <f t="shared" si="27"/>
        <v>79062.5</v>
      </c>
      <c r="I637" s="1500">
        <f t="shared" si="28"/>
        <v>797812.5</v>
      </c>
      <c r="J637" s="1499" t="s">
        <v>74</v>
      </c>
      <c r="K637" s="1499" t="b">
        <v>0</v>
      </c>
      <c r="L637" s="1522">
        <f>('RAB GIK UGM'!G638*1.11)-I637</f>
        <v>0</v>
      </c>
    </row>
    <row r="638" spans="1:12">
      <c r="A638" s="1499" t="s">
        <v>4099</v>
      </c>
      <c r="B638" s="1499" t="s">
        <v>186</v>
      </c>
      <c r="C638" s="1500">
        <v>1</v>
      </c>
      <c r="D638" s="1501">
        <f>'RAB GIK UGM'!E639</f>
        <v>1</v>
      </c>
      <c r="E638" s="1501">
        <f>'RAB GIK UGM'!F639</f>
        <v>718750</v>
      </c>
      <c r="F638" s="1500">
        <f t="shared" si="29"/>
        <v>718750</v>
      </c>
      <c r="G638" s="1500">
        <v>11</v>
      </c>
      <c r="H638" s="1500">
        <f t="shared" si="27"/>
        <v>79062.5</v>
      </c>
      <c r="I638" s="1500">
        <f t="shared" si="28"/>
        <v>797812.5</v>
      </c>
      <c r="J638" s="1499" t="s">
        <v>74</v>
      </c>
      <c r="K638" s="1499" t="b">
        <v>0</v>
      </c>
      <c r="L638" s="1522">
        <f>('RAB GIK UGM'!G639*1.11)-I638</f>
        <v>0</v>
      </c>
    </row>
    <row r="639" spans="1:12">
      <c r="A639" s="1499" t="s">
        <v>4015</v>
      </c>
      <c r="B639" s="1499" t="s">
        <v>682</v>
      </c>
      <c r="C639" s="1500">
        <v>3</v>
      </c>
      <c r="D639" s="1501">
        <f>'RAB GIK UGM'!E640</f>
        <v>3</v>
      </c>
      <c r="E639" s="1501">
        <f>'RAB GIK UGM'!F640</f>
        <v>70000</v>
      </c>
      <c r="F639" s="1500">
        <f t="shared" si="29"/>
        <v>70000</v>
      </c>
      <c r="G639" s="1500">
        <v>11</v>
      </c>
      <c r="H639" s="1500">
        <f t="shared" si="27"/>
        <v>23100</v>
      </c>
      <c r="I639" s="1500">
        <f t="shared" si="28"/>
        <v>233100</v>
      </c>
      <c r="J639" s="1499" t="s">
        <v>74</v>
      </c>
      <c r="K639" s="1499" t="b">
        <v>0</v>
      </c>
      <c r="L639" s="1522">
        <f>('RAB GIK UGM'!G640*1.11)-I639</f>
        <v>0</v>
      </c>
    </row>
    <row r="640" spans="1:12">
      <c r="A640" s="1499" t="s">
        <v>4016</v>
      </c>
      <c r="B640" s="1499" t="s">
        <v>682</v>
      </c>
      <c r="C640" s="1500">
        <v>3</v>
      </c>
      <c r="D640" s="1501">
        <f>'RAB GIK UGM'!E641</f>
        <v>3</v>
      </c>
      <c r="E640" s="1501">
        <f>'RAB GIK UGM'!F641</f>
        <v>185680.00000000003</v>
      </c>
      <c r="F640" s="1500">
        <f t="shared" si="29"/>
        <v>185680</v>
      </c>
      <c r="G640" s="1500">
        <v>11</v>
      </c>
      <c r="H640" s="1500">
        <f t="shared" si="27"/>
        <v>61274.400000000001</v>
      </c>
      <c r="I640" s="1500">
        <f t="shared" si="28"/>
        <v>618314.4</v>
      </c>
      <c r="J640" s="1499" t="s">
        <v>74</v>
      </c>
      <c r="K640" s="1499" t="b">
        <v>0</v>
      </c>
      <c r="L640" s="1522">
        <f>('RAB GIK UGM'!G641*1.11)-I640</f>
        <v>0</v>
      </c>
    </row>
    <row r="641" spans="1:12">
      <c r="A641" s="1499" t="s">
        <v>3967</v>
      </c>
      <c r="B641" s="1499" t="s">
        <v>682</v>
      </c>
      <c r="C641" s="1500">
        <v>3</v>
      </c>
      <c r="D641" s="1501">
        <f>'RAB GIK UGM'!E642</f>
        <v>3</v>
      </c>
      <c r="E641" s="1501">
        <f>'RAB GIK UGM'!F642</f>
        <v>4000000</v>
      </c>
      <c r="F641" s="1500">
        <f t="shared" si="29"/>
        <v>4000000</v>
      </c>
      <c r="G641" s="1500">
        <v>11</v>
      </c>
      <c r="H641" s="1500">
        <f t="shared" si="27"/>
        <v>1320000</v>
      </c>
      <c r="I641" s="1500">
        <f t="shared" si="28"/>
        <v>13320000</v>
      </c>
      <c r="J641" s="1499" t="s">
        <v>74</v>
      </c>
      <c r="K641" s="1499" t="b">
        <v>0</v>
      </c>
      <c r="L641" s="1522">
        <f>('RAB GIK UGM'!G642*1.11)-I641</f>
        <v>0</v>
      </c>
    </row>
    <row r="642" spans="1:12">
      <c r="A642" s="1499" t="s">
        <v>3578</v>
      </c>
      <c r="B642" s="1499" t="s">
        <v>682</v>
      </c>
      <c r="C642" s="1500">
        <v>1</v>
      </c>
      <c r="D642" s="1501">
        <f>'RAB GIK UGM'!E643</f>
        <v>1</v>
      </c>
      <c r="E642" s="1501">
        <f>'RAB GIK UGM'!F643</f>
        <v>104445.00000000001</v>
      </c>
      <c r="F642" s="1500">
        <f t="shared" si="29"/>
        <v>104445</v>
      </c>
      <c r="G642" s="1500">
        <v>11</v>
      </c>
      <c r="H642" s="1500">
        <f t="shared" si="27"/>
        <v>11488.95</v>
      </c>
      <c r="I642" s="1500">
        <f t="shared" si="28"/>
        <v>115933.95</v>
      </c>
      <c r="J642" s="1499" t="s">
        <v>74</v>
      </c>
      <c r="K642" s="1499" t="b">
        <v>0</v>
      </c>
      <c r="L642" s="1522">
        <f>('RAB GIK UGM'!G643*1.11)-I642</f>
        <v>0</v>
      </c>
    </row>
    <row r="643" spans="1:12">
      <c r="A643" s="1499" t="s">
        <v>4177</v>
      </c>
      <c r="B643" s="1499" t="s">
        <v>5</v>
      </c>
      <c r="C643" s="1500">
        <v>391.34</v>
      </c>
      <c r="D643" s="1501">
        <f>'RAB GIK UGM'!E644</f>
        <v>391.34</v>
      </c>
      <c r="E643" s="1501">
        <f>'RAB GIK UGM'!F644</f>
        <v>102844</v>
      </c>
      <c r="F643" s="1500">
        <f t="shared" si="29"/>
        <v>102844</v>
      </c>
      <c r="G643" s="1500">
        <v>11</v>
      </c>
      <c r="H643" s="1500">
        <f t="shared" si="27"/>
        <v>4427166.8055999996</v>
      </c>
      <c r="I643" s="1500">
        <f t="shared" si="28"/>
        <v>44674137.765600003</v>
      </c>
      <c r="J643" s="1499" t="s">
        <v>74</v>
      </c>
      <c r="K643" s="1499" t="b">
        <v>0</v>
      </c>
      <c r="L643" s="1522">
        <f>('RAB GIK UGM'!G644*1.11)-I643</f>
        <v>0</v>
      </c>
    </row>
    <row r="644" spans="1:12">
      <c r="A644" s="1499" t="s">
        <v>3533</v>
      </c>
      <c r="B644" s="1499" t="s">
        <v>5</v>
      </c>
      <c r="C644" s="1500">
        <v>391.34</v>
      </c>
      <c r="D644" s="1501">
        <f>'RAB GIK UGM'!E645</f>
        <v>391.34</v>
      </c>
      <c r="E644" s="1501">
        <f>'RAB GIK UGM'!F645</f>
        <v>119592</v>
      </c>
      <c r="F644" s="1500">
        <f t="shared" si="29"/>
        <v>119592</v>
      </c>
      <c r="G644" s="1500">
        <v>11</v>
      </c>
      <c r="H644" s="1500">
        <f t="shared" si="27"/>
        <v>5148124.6607999988</v>
      </c>
      <c r="I644" s="1500">
        <f t="shared" si="28"/>
        <v>51949257.940799996</v>
      </c>
      <c r="J644" s="1499" t="s">
        <v>74</v>
      </c>
      <c r="K644" s="1499" t="b">
        <v>0</v>
      </c>
      <c r="L644" s="1522">
        <f>('RAB GIK UGM'!G645*1.11)-I644</f>
        <v>0</v>
      </c>
    </row>
    <row r="645" spans="1:12">
      <c r="A645" s="1499" t="s">
        <v>4180</v>
      </c>
      <c r="B645" s="1499" t="s">
        <v>74</v>
      </c>
      <c r="C645" s="1500">
        <v>0</v>
      </c>
      <c r="D645" s="1501">
        <f>'RAB GIK UGM'!E646</f>
        <v>0</v>
      </c>
      <c r="E645" s="1501">
        <f>'RAB GIK UGM'!F646</f>
        <v>0</v>
      </c>
      <c r="F645" s="1500">
        <f t="shared" si="29"/>
        <v>0</v>
      </c>
      <c r="G645" s="1500">
        <v>0</v>
      </c>
      <c r="H645" s="1500">
        <f t="shared" si="27"/>
        <v>0</v>
      </c>
      <c r="I645" s="1500">
        <f t="shared" si="28"/>
        <v>0</v>
      </c>
      <c r="J645" s="1499" t="s">
        <v>74</v>
      </c>
      <c r="K645" s="1499" t="b">
        <v>0</v>
      </c>
      <c r="L645" s="1522">
        <f>('RAB GIK UGM'!G646*1.11)-I645</f>
        <v>0</v>
      </c>
    </row>
    <row r="646" spans="1:12">
      <c r="A646" s="1499" t="s">
        <v>4090</v>
      </c>
      <c r="B646" s="1499" t="s">
        <v>4</v>
      </c>
      <c r="C646" s="1500">
        <v>1</v>
      </c>
      <c r="D646" s="1501">
        <f>'RAB GIK UGM'!E647</f>
        <v>1</v>
      </c>
      <c r="E646" s="1501">
        <f>'RAB GIK UGM'!F647</f>
        <v>1605198.5625</v>
      </c>
      <c r="F646" s="1500">
        <f t="shared" si="29"/>
        <v>1605198.56</v>
      </c>
      <c r="G646" s="1500">
        <v>11</v>
      </c>
      <c r="H646" s="1500">
        <f t="shared" si="27"/>
        <v>176571.84160000001</v>
      </c>
      <c r="I646" s="1500">
        <f t="shared" si="28"/>
        <v>1781770.4016</v>
      </c>
      <c r="J646" s="1499" t="s">
        <v>74</v>
      </c>
      <c r="K646" s="1499" t="b">
        <v>0</v>
      </c>
      <c r="L646" s="1522">
        <f>('RAB GIK UGM'!G647*1.11)-I646</f>
        <v>2.7750001754611731E-3</v>
      </c>
    </row>
    <row r="647" spans="1:12">
      <c r="A647" s="1499" t="s">
        <v>4175</v>
      </c>
      <c r="B647" s="1499" t="s">
        <v>4</v>
      </c>
      <c r="C647" s="1500">
        <v>1</v>
      </c>
      <c r="D647" s="1501">
        <f>'RAB GIK UGM'!E648</f>
        <v>1</v>
      </c>
      <c r="E647" s="1501">
        <f>'RAB GIK UGM'!F648</f>
        <v>1680000</v>
      </c>
      <c r="F647" s="1500">
        <f t="shared" si="29"/>
        <v>1680000</v>
      </c>
      <c r="G647" s="1500">
        <v>11</v>
      </c>
      <c r="H647" s="1500">
        <f t="shared" si="27"/>
        <v>184800</v>
      </c>
      <c r="I647" s="1500">
        <f t="shared" si="28"/>
        <v>1864800</v>
      </c>
      <c r="J647" s="1499" t="s">
        <v>74</v>
      </c>
      <c r="K647" s="1499" t="b">
        <v>0</v>
      </c>
      <c r="L647" s="1522">
        <f>('RAB GIK UGM'!G648*1.11)-I647</f>
        <v>0</v>
      </c>
    </row>
    <row r="648" spans="1:12">
      <c r="A648" s="1499" t="s">
        <v>3960</v>
      </c>
      <c r="B648" s="1499" t="s">
        <v>186</v>
      </c>
      <c r="C648" s="1500">
        <v>1</v>
      </c>
      <c r="D648" s="1501">
        <f>'RAB GIK UGM'!E649</f>
        <v>1</v>
      </c>
      <c r="E648" s="1501">
        <f>'RAB GIK UGM'!F649</f>
        <v>3794999.9999999995</v>
      </c>
      <c r="F648" s="1500">
        <f t="shared" si="29"/>
        <v>3795000</v>
      </c>
      <c r="G648" s="1500">
        <v>11</v>
      </c>
      <c r="H648" s="1500">
        <f t="shared" ref="H648:H711" si="30">(C648*F648)*G648/100</f>
        <v>417450</v>
      </c>
      <c r="I648" s="1500">
        <f t="shared" ref="I648:I711" si="31">(C648*F648)+H648</f>
        <v>4212450</v>
      </c>
      <c r="J648" s="1499" t="s">
        <v>74</v>
      </c>
      <c r="K648" s="1499" t="b">
        <v>0</v>
      </c>
      <c r="L648" s="1522">
        <f>('RAB GIK UGM'!G649*1.11)-I648</f>
        <v>0</v>
      </c>
    </row>
    <row r="649" spans="1:12">
      <c r="A649" s="1499" t="s">
        <v>4115</v>
      </c>
      <c r="B649" s="1499" t="s">
        <v>682</v>
      </c>
      <c r="C649" s="1500">
        <v>1</v>
      </c>
      <c r="D649" s="1501">
        <f>'RAB GIK UGM'!E650</f>
        <v>1</v>
      </c>
      <c r="E649" s="1501">
        <f>'RAB GIK UGM'!F650</f>
        <v>957412.50000000012</v>
      </c>
      <c r="F649" s="1500">
        <f t="shared" si="29"/>
        <v>957412.5</v>
      </c>
      <c r="G649" s="1500">
        <v>11</v>
      </c>
      <c r="H649" s="1500">
        <f t="shared" si="30"/>
        <v>105315.375</v>
      </c>
      <c r="I649" s="1500">
        <f t="shared" si="31"/>
        <v>1062727.875</v>
      </c>
      <c r="J649" s="1499" t="s">
        <v>74</v>
      </c>
      <c r="K649" s="1499" t="b">
        <v>0</v>
      </c>
      <c r="L649" s="1522">
        <f>('RAB GIK UGM'!G650*1.11)-I649</f>
        <v>0</v>
      </c>
    </row>
    <row r="650" spans="1:12">
      <c r="A650" s="1499" t="s">
        <v>4176</v>
      </c>
      <c r="B650" s="1499" t="s">
        <v>186</v>
      </c>
      <c r="C650" s="1500">
        <v>1</v>
      </c>
      <c r="D650" s="1501">
        <f>'RAB GIK UGM'!E651</f>
        <v>1</v>
      </c>
      <c r="E650" s="1501">
        <f>'RAB GIK UGM'!F651</f>
        <v>661250</v>
      </c>
      <c r="F650" s="1500">
        <f t="shared" si="29"/>
        <v>661250</v>
      </c>
      <c r="G650" s="1500">
        <v>11</v>
      </c>
      <c r="H650" s="1500">
        <f t="shared" si="30"/>
        <v>72737.5</v>
      </c>
      <c r="I650" s="1500">
        <f t="shared" si="31"/>
        <v>733987.5</v>
      </c>
      <c r="J650" s="1499" t="s">
        <v>74</v>
      </c>
      <c r="K650" s="1499" t="b">
        <v>0</v>
      </c>
      <c r="L650" s="1522">
        <f>('RAB GIK UGM'!G651*1.11)-I650</f>
        <v>0</v>
      </c>
    </row>
    <row r="651" spans="1:12">
      <c r="A651" s="1499" t="s">
        <v>4099</v>
      </c>
      <c r="B651" s="1499" t="s">
        <v>186</v>
      </c>
      <c r="C651" s="1500">
        <v>1</v>
      </c>
      <c r="D651" s="1501">
        <f>'RAB GIK UGM'!E652</f>
        <v>1</v>
      </c>
      <c r="E651" s="1501">
        <f>'RAB GIK UGM'!F652</f>
        <v>718750</v>
      </c>
      <c r="F651" s="1500">
        <f t="shared" ref="F651:F714" si="32">ROUND(E651,2)</f>
        <v>718750</v>
      </c>
      <c r="G651" s="1500">
        <v>11</v>
      </c>
      <c r="H651" s="1500">
        <f t="shared" si="30"/>
        <v>79062.5</v>
      </c>
      <c r="I651" s="1500">
        <f t="shared" si="31"/>
        <v>797812.5</v>
      </c>
      <c r="J651" s="1499" t="s">
        <v>74</v>
      </c>
      <c r="K651" s="1499" t="b">
        <v>0</v>
      </c>
      <c r="L651" s="1522">
        <f>('RAB GIK UGM'!G652*1.11)-I651</f>
        <v>0</v>
      </c>
    </row>
    <row r="652" spans="1:12">
      <c r="A652" s="1499" t="s">
        <v>4099</v>
      </c>
      <c r="B652" s="1499" t="s">
        <v>186</v>
      </c>
      <c r="C652" s="1500">
        <v>1</v>
      </c>
      <c r="D652" s="1501">
        <f>'RAB GIK UGM'!E653</f>
        <v>1</v>
      </c>
      <c r="E652" s="1501">
        <f>'RAB GIK UGM'!F653</f>
        <v>718750</v>
      </c>
      <c r="F652" s="1500">
        <f t="shared" si="32"/>
        <v>718750</v>
      </c>
      <c r="G652" s="1500">
        <v>11</v>
      </c>
      <c r="H652" s="1500">
        <f t="shared" si="30"/>
        <v>79062.5</v>
      </c>
      <c r="I652" s="1500">
        <f t="shared" si="31"/>
        <v>797812.5</v>
      </c>
      <c r="J652" s="1499" t="s">
        <v>74</v>
      </c>
      <c r="K652" s="1499" t="b">
        <v>0</v>
      </c>
      <c r="L652" s="1522">
        <f>('RAB GIK UGM'!G653*1.11)-I652</f>
        <v>0</v>
      </c>
    </row>
    <row r="653" spans="1:12">
      <c r="A653" s="1499" t="s">
        <v>4015</v>
      </c>
      <c r="B653" s="1499" t="s">
        <v>682</v>
      </c>
      <c r="C653" s="1500">
        <v>3</v>
      </c>
      <c r="D653" s="1501">
        <f>'RAB GIK UGM'!E654</f>
        <v>3</v>
      </c>
      <c r="E653" s="1501">
        <f>'RAB GIK UGM'!F654</f>
        <v>70000</v>
      </c>
      <c r="F653" s="1500">
        <f t="shared" si="32"/>
        <v>70000</v>
      </c>
      <c r="G653" s="1500">
        <v>11</v>
      </c>
      <c r="H653" s="1500">
        <f t="shared" si="30"/>
        <v>23100</v>
      </c>
      <c r="I653" s="1500">
        <f t="shared" si="31"/>
        <v>233100</v>
      </c>
      <c r="J653" s="1499" t="s">
        <v>74</v>
      </c>
      <c r="K653" s="1499" t="b">
        <v>0</v>
      </c>
      <c r="L653" s="1522">
        <f>('RAB GIK UGM'!G654*1.11)-I653</f>
        <v>0</v>
      </c>
    </row>
    <row r="654" spans="1:12">
      <c r="A654" s="1499" t="s">
        <v>4016</v>
      </c>
      <c r="B654" s="1499" t="s">
        <v>682</v>
      </c>
      <c r="C654" s="1500">
        <v>3</v>
      </c>
      <c r="D654" s="1501">
        <f>'RAB GIK UGM'!E655</f>
        <v>3</v>
      </c>
      <c r="E654" s="1501">
        <f>'RAB GIK UGM'!F655</f>
        <v>185680.00000000003</v>
      </c>
      <c r="F654" s="1500">
        <f t="shared" si="32"/>
        <v>185680</v>
      </c>
      <c r="G654" s="1500">
        <v>11</v>
      </c>
      <c r="H654" s="1500">
        <f t="shared" si="30"/>
        <v>61274.400000000001</v>
      </c>
      <c r="I654" s="1500">
        <f t="shared" si="31"/>
        <v>618314.4</v>
      </c>
      <c r="J654" s="1499" t="s">
        <v>74</v>
      </c>
      <c r="K654" s="1499" t="b">
        <v>0</v>
      </c>
      <c r="L654" s="1522">
        <f>('RAB GIK UGM'!G655*1.11)-I654</f>
        <v>0</v>
      </c>
    </row>
    <row r="655" spans="1:12">
      <c r="A655" s="1499" t="s">
        <v>3967</v>
      </c>
      <c r="B655" s="1499" t="s">
        <v>682</v>
      </c>
      <c r="C655" s="1500">
        <v>3</v>
      </c>
      <c r="D655" s="1501">
        <f>'RAB GIK UGM'!E656</f>
        <v>3</v>
      </c>
      <c r="E655" s="1501">
        <f>'RAB GIK UGM'!F656</f>
        <v>4000000</v>
      </c>
      <c r="F655" s="1500">
        <f t="shared" si="32"/>
        <v>4000000</v>
      </c>
      <c r="G655" s="1500">
        <v>11</v>
      </c>
      <c r="H655" s="1500">
        <f t="shared" si="30"/>
        <v>1320000</v>
      </c>
      <c r="I655" s="1500">
        <f t="shared" si="31"/>
        <v>13320000</v>
      </c>
      <c r="J655" s="1499" t="s">
        <v>74</v>
      </c>
      <c r="K655" s="1499" t="b">
        <v>0</v>
      </c>
      <c r="L655" s="1522">
        <f>('RAB GIK UGM'!G656*1.11)-I655</f>
        <v>0</v>
      </c>
    </row>
    <row r="656" spans="1:12">
      <c r="A656" s="1499" t="s">
        <v>3578</v>
      </c>
      <c r="B656" s="1499" t="s">
        <v>682</v>
      </c>
      <c r="C656" s="1500">
        <v>1</v>
      </c>
      <c r="D656" s="1501">
        <f>'RAB GIK UGM'!E657</f>
        <v>1</v>
      </c>
      <c r="E656" s="1501">
        <f>'RAB GIK UGM'!F657</f>
        <v>104445.00000000001</v>
      </c>
      <c r="F656" s="1500">
        <f t="shared" si="32"/>
        <v>104445</v>
      </c>
      <c r="G656" s="1500">
        <v>11</v>
      </c>
      <c r="H656" s="1500">
        <f t="shared" si="30"/>
        <v>11488.95</v>
      </c>
      <c r="I656" s="1500">
        <f t="shared" si="31"/>
        <v>115933.95</v>
      </c>
      <c r="J656" s="1499" t="s">
        <v>74</v>
      </c>
      <c r="K656" s="1499" t="b">
        <v>0</v>
      </c>
      <c r="L656" s="1522">
        <f>('RAB GIK UGM'!G657*1.11)-I656</f>
        <v>0</v>
      </c>
    </row>
    <row r="657" spans="1:12">
      <c r="A657" s="1499" t="s">
        <v>4177</v>
      </c>
      <c r="B657" s="1499" t="s">
        <v>5</v>
      </c>
      <c r="C657" s="1500">
        <v>391.34</v>
      </c>
      <c r="D657" s="1501">
        <f>'RAB GIK UGM'!E658</f>
        <v>391.34</v>
      </c>
      <c r="E657" s="1501">
        <f>'RAB GIK UGM'!F658</f>
        <v>102844</v>
      </c>
      <c r="F657" s="1500">
        <f t="shared" si="32"/>
        <v>102844</v>
      </c>
      <c r="G657" s="1500">
        <v>11</v>
      </c>
      <c r="H657" s="1500">
        <f t="shared" si="30"/>
        <v>4427166.8055999996</v>
      </c>
      <c r="I657" s="1500">
        <f t="shared" si="31"/>
        <v>44674137.765600003</v>
      </c>
      <c r="J657" s="1499" t="s">
        <v>74</v>
      </c>
      <c r="K657" s="1499" t="b">
        <v>0</v>
      </c>
      <c r="L657" s="1522">
        <f>('RAB GIK UGM'!G658*1.11)-I657</f>
        <v>0</v>
      </c>
    </row>
    <row r="658" spans="1:12">
      <c r="A658" s="1499" t="s">
        <v>3533</v>
      </c>
      <c r="B658" s="1499" t="s">
        <v>5</v>
      </c>
      <c r="C658" s="1500">
        <v>391.34</v>
      </c>
      <c r="D658" s="1501">
        <f>'RAB GIK UGM'!E659</f>
        <v>391.34</v>
      </c>
      <c r="E658" s="1501">
        <f>'RAB GIK UGM'!F659</f>
        <v>119592</v>
      </c>
      <c r="F658" s="1500">
        <f t="shared" si="32"/>
        <v>119592</v>
      </c>
      <c r="G658" s="1500">
        <v>11</v>
      </c>
      <c r="H658" s="1500">
        <f t="shared" si="30"/>
        <v>5148124.6607999988</v>
      </c>
      <c r="I658" s="1500">
        <f t="shared" si="31"/>
        <v>51949257.940799996</v>
      </c>
      <c r="J658" s="1499" t="s">
        <v>74</v>
      </c>
      <c r="K658" s="1499" t="b">
        <v>0</v>
      </c>
      <c r="L658" s="1522">
        <f>('RAB GIK UGM'!G659*1.11)-I658</f>
        <v>0</v>
      </c>
    </row>
    <row r="659" spans="1:12">
      <c r="A659" s="1499" t="s">
        <v>4181</v>
      </c>
      <c r="B659" s="1499" t="s">
        <v>74</v>
      </c>
      <c r="C659" s="1500">
        <v>0</v>
      </c>
      <c r="D659" s="1501">
        <f>'RAB GIK UGM'!E660</f>
        <v>0</v>
      </c>
      <c r="E659" s="1501">
        <f>'RAB GIK UGM'!F660</f>
        <v>0</v>
      </c>
      <c r="F659" s="1500">
        <f t="shared" si="32"/>
        <v>0</v>
      </c>
      <c r="G659" s="1500">
        <v>0</v>
      </c>
      <c r="H659" s="1500">
        <f t="shared" si="30"/>
        <v>0</v>
      </c>
      <c r="I659" s="1500">
        <f t="shared" si="31"/>
        <v>0</v>
      </c>
      <c r="J659" s="1499" t="s">
        <v>74</v>
      </c>
      <c r="K659" s="1499" t="b">
        <v>0</v>
      </c>
      <c r="L659" s="1522">
        <f>('RAB GIK UGM'!G660*1.11)-I659</f>
        <v>0</v>
      </c>
    </row>
    <row r="660" spans="1:12">
      <c r="A660" s="1499" t="s">
        <v>4090</v>
      </c>
      <c r="B660" s="1499" t="s">
        <v>4</v>
      </c>
      <c r="C660" s="1500">
        <v>1</v>
      </c>
      <c r="D660" s="1501">
        <f>'RAB GIK UGM'!E661</f>
        <v>1</v>
      </c>
      <c r="E660" s="1501">
        <f>'RAB GIK UGM'!F661</f>
        <v>1659011.0625</v>
      </c>
      <c r="F660" s="1500">
        <f t="shared" si="32"/>
        <v>1659011.06</v>
      </c>
      <c r="G660" s="1500">
        <v>11</v>
      </c>
      <c r="H660" s="1500">
        <f t="shared" si="30"/>
        <v>182491.21660000001</v>
      </c>
      <c r="I660" s="1500">
        <f t="shared" si="31"/>
        <v>1841502.2766</v>
      </c>
      <c r="J660" s="1499" t="s">
        <v>74</v>
      </c>
      <c r="K660" s="1499" t="b">
        <v>0</v>
      </c>
      <c r="L660" s="1522">
        <f>('RAB GIK UGM'!G661*1.11)-I660</f>
        <v>2.7750001754611731E-3</v>
      </c>
    </row>
    <row r="661" spans="1:12">
      <c r="A661" s="1499" t="s">
        <v>4175</v>
      </c>
      <c r="B661" s="1499" t="s">
        <v>4</v>
      </c>
      <c r="C661" s="1500">
        <v>1</v>
      </c>
      <c r="D661" s="1501">
        <f>'RAB GIK UGM'!E662</f>
        <v>1</v>
      </c>
      <c r="E661" s="1501">
        <f>'RAB GIK UGM'!F662</f>
        <v>1680000</v>
      </c>
      <c r="F661" s="1500">
        <f t="shared" si="32"/>
        <v>1680000</v>
      </c>
      <c r="G661" s="1500">
        <v>11</v>
      </c>
      <c r="H661" s="1500">
        <f t="shared" si="30"/>
        <v>184800</v>
      </c>
      <c r="I661" s="1500">
        <f t="shared" si="31"/>
        <v>1864800</v>
      </c>
      <c r="J661" s="1499" t="s">
        <v>74</v>
      </c>
      <c r="K661" s="1499" t="b">
        <v>0</v>
      </c>
      <c r="L661" s="1522">
        <f>('RAB GIK UGM'!G662*1.11)-I661</f>
        <v>0</v>
      </c>
    </row>
    <row r="662" spans="1:12">
      <c r="A662" s="1499" t="s">
        <v>3960</v>
      </c>
      <c r="B662" s="1499" t="s">
        <v>186</v>
      </c>
      <c r="C662" s="1500">
        <v>1</v>
      </c>
      <c r="D662" s="1501">
        <f>'RAB GIK UGM'!E663</f>
        <v>1</v>
      </c>
      <c r="E662" s="1501">
        <f>'RAB GIK UGM'!F663</f>
        <v>4455000</v>
      </c>
      <c r="F662" s="1500">
        <f t="shared" si="32"/>
        <v>4455000</v>
      </c>
      <c r="G662" s="1500">
        <v>11</v>
      </c>
      <c r="H662" s="1500">
        <f t="shared" si="30"/>
        <v>490050</v>
      </c>
      <c r="I662" s="1500">
        <f t="shared" si="31"/>
        <v>4945050</v>
      </c>
      <c r="J662" s="1499" t="s">
        <v>74</v>
      </c>
      <c r="K662" s="1499" t="b">
        <v>0</v>
      </c>
      <c r="L662" s="1522">
        <f>('RAB GIK UGM'!G663*1.11)-I662</f>
        <v>0</v>
      </c>
    </row>
    <row r="663" spans="1:12">
      <c r="A663" s="1499" t="s">
        <v>4115</v>
      </c>
      <c r="B663" s="1499" t="s">
        <v>682</v>
      </c>
      <c r="C663" s="1500">
        <v>1</v>
      </c>
      <c r="D663" s="1501">
        <f>'RAB GIK UGM'!E664</f>
        <v>1</v>
      </c>
      <c r="E663" s="1501">
        <f>'RAB GIK UGM'!F664</f>
        <v>957412.50000000012</v>
      </c>
      <c r="F663" s="1500">
        <f t="shared" si="32"/>
        <v>957412.5</v>
      </c>
      <c r="G663" s="1500">
        <v>11</v>
      </c>
      <c r="H663" s="1500">
        <f t="shared" si="30"/>
        <v>105315.375</v>
      </c>
      <c r="I663" s="1500">
        <f t="shared" si="31"/>
        <v>1062727.875</v>
      </c>
      <c r="J663" s="1499" t="s">
        <v>74</v>
      </c>
      <c r="K663" s="1499" t="b">
        <v>0</v>
      </c>
      <c r="L663" s="1522">
        <f>('RAB GIK UGM'!G664*1.11)-I663</f>
        <v>0</v>
      </c>
    </row>
    <row r="664" spans="1:12">
      <c r="A664" s="1499" t="s">
        <v>4176</v>
      </c>
      <c r="B664" s="1499" t="s">
        <v>186</v>
      </c>
      <c r="C664" s="1500">
        <v>1</v>
      </c>
      <c r="D664" s="1501">
        <f>'RAB GIK UGM'!E665</f>
        <v>1</v>
      </c>
      <c r="E664" s="1501">
        <f>'RAB GIK UGM'!F665</f>
        <v>718750</v>
      </c>
      <c r="F664" s="1500">
        <f t="shared" si="32"/>
        <v>718750</v>
      </c>
      <c r="G664" s="1500">
        <v>11</v>
      </c>
      <c r="H664" s="1500">
        <f t="shared" si="30"/>
        <v>79062.5</v>
      </c>
      <c r="I664" s="1500">
        <f t="shared" si="31"/>
        <v>797812.5</v>
      </c>
      <c r="J664" s="1499" t="s">
        <v>74</v>
      </c>
      <c r="K664" s="1499" t="b">
        <v>0</v>
      </c>
      <c r="L664" s="1522">
        <f>('RAB GIK UGM'!G665*1.11)-I664</f>
        <v>0</v>
      </c>
    </row>
    <row r="665" spans="1:12">
      <c r="A665" s="1499" t="s">
        <v>4099</v>
      </c>
      <c r="B665" s="1499" t="s">
        <v>186</v>
      </c>
      <c r="C665" s="1500">
        <v>1</v>
      </c>
      <c r="D665" s="1501">
        <f>'RAB GIK UGM'!E666</f>
        <v>1</v>
      </c>
      <c r="E665" s="1501">
        <f>'RAB GIK UGM'!F666</f>
        <v>718750</v>
      </c>
      <c r="F665" s="1500">
        <f t="shared" si="32"/>
        <v>718750</v>
      </c>
      <c r="G665" s="1500">
        <v>11</v>
      </c>
      <c r="H665" s="1500">
        <f t="shared" si="30"/>
        <v>79062.5</v>
      </c>
      <c r="I665" s="1500">
        <f t="shared" si="31"/>
        <v>797812.5</v>
      </c>
      <c r="J665" s="1499" t="s">
        <v>74</v>
      </c>
      <c r="K665" s="1499" t="b">
        <v>0</v>
      </c>
      <c r="L665" s="1522">
        <f>('RAB GIK UGM'!G666*1.11)-I665</f>
        <v>0</v>
      </c>
    </row>
    <row r="666" spans="1:12">
      <c r="A666" s="1499" t="s">
        <v>4099</v>
      </c>
      <c r="B666" s="1499" t="s">
        <v>186</v>
      </c>
      <c r="C666" s="1500">
        <v>1</v>
      </c>
      <c r="D666" s="1501">
        <f>'RAB GIK UGM'!E667</f>
        <v>1</v>
      </c>
      <c r="E666" s="1501">
        <f>'RAB GIK UGM'!F667</f>
        <v>718750</v>
      </c>
      <c r="F666" s="1500">
        <f t="shared" si="32"/>
        <v>718750</v>
      </c>
      <c r="G666" s="1500">
        <v>11</v>
      </c>
      <c r="H666" s="1500">
        <f t="shared" si="30"/>
        <v>79062.5</v>
      </c>
      <c r="I666" s="1500">
        <f t="shared" si="31"/>
        <v>797812.5</v>
      </c>
      <c r="J666" s="1499" t="s">
        <v>74</v>
      </c>
      <c r="K666" s="1499" t="b">
        <v>0</v>
      </c>
      <c r="L666" s="1522">
        <f>('RAB GIK UGM'!G667*1.11)-I666</f>
        <v>0</v>
      </c>
    </row>
    <row r="667" spans="1:12">
      <c r="A667" s="1499" t="s">
        <v>4015</v>
      </c>
      <c r="B667" s="1499" t="s">
        <v>682</v>
      </c>
      <c r="C667" s="1500">
        <v>3</v>
      </c>
      <c r="D667" s="1501">
        <f>'RAB GIK UGM'!E668</f>
        <v>3</v>
      </c>
      <c r="E667" s="1501">
        <f>'RAB GIK UGM'!F668</f>
        <v>70000</v>
      </c>
      <c r="F667" s="1500">
        <f t="shared" si="32"/>
        <v>70000</v>
      </c>
      <c r="G667" s="1500">
        <v>11</v>
      </c>
      <c r="H667" s="1500">
        <f t="shared" si="30"/>
        <v>23100</v>
      </c>
      <c r="I667" s="1500">
        <f t="shared" si="31"/>
        <v>233100</v>
      </c>
      <c r="J667" s="1499" t="s">
        <v>74</v>
      </c>
      <c r="K667" s="1499" t="b">
        <v>0</v>
      </c>
      <c r="L667" s="1522">
        <f>('RAB GIK UGM'!G668*1.11)-I667</f>
        <v>0</v>
      </c>
    </row>
    <row r="668" spans="1:12">
      <c r="A668" s="1499" t="s">
        <v>4016</v>
      </c>
      <c r="B668" s="1499" t="s">
        <v>682</v>
      </c>
      <c r="C668" s="1500">
        <v>3</v>
      </c>
      <c r="D668" s="1501">
        <f>'RAB GIK UGM'!E669</f>
        <v>3</v>
      </c>
      <c r="E668" s="1501">
        <f>'RAB GIK UGM'!F669</f>
        <v>185680.00000000003</v>
      </c>
      <c r="F668" s="1500">
        <f t="shared" si="32"/>
        <v>185680</v>
      </c>
      <c r="G668" s="1500">
        <v>11</v>
      </c>
      <c r="H668" s="1500">
        <f t="shared" si="30"/>
        <v>61274.400000000001</v>
      </c>
      <c r="I668" s="1500">
        <f t="shared" si="31"/>
        <v>618314.4</v>
      </c>
      <c r="J668" s="1499" t="s">
        <v>74</v>
      </c>
      <c r="K668" s="1499" t="b">
        <v>0</v>
      </c>
      <c r="L668" s="1522">
        <f>('RAB GIK UGM'!G669*1.11)-I668</f>
        <v>0</v>
      </c>
    </row>
    <row r="669" spans="1:12">
      <c r="A669" s="1499" t="s">
        <v>3967</v>
      </c>
      <c r="B669" s="1499" t="s">
        <v>682</v>
      </c>
      <c r="C669" s="1500">
        <v>3</v>
      </c>
      <c r="D669" s="1501">
        <f>'RAB GIK UGM'!E670</f>
        <v>3</v>
      </c>
      <c r="E669" s="1501">
        <f>'RAB GIK UGM'!F670</f>
        <v>4000000</v>
      </c>
      <c r="F669" s="1500">
        <f t="shared" si="32"/>
        <v>4000000</v>
      </c>
      <c r="G669" s="1500">
        <v>11</v>
      </c>
      <c r="H669" s="1500">
        <f t="shared" si="30"/>
        <v>1320000</v>
      </c>
      <c r="I669" s="1500">
        <f t="shared" si="31"/>
        <v>13320000</v>
      </c>
      <c r="J669" s="1499" t="s">
        <v>74</v>
      </c>
      <c r="K669" s="1499" t="b">
        <v>0</v>
      </c>
      <c r="L669" s="1522">
        <f>('RAB GIK UGM'!G670*1.11)-I669</f>
        <v>0</v>
      </c>
    </row>
    <row r="670" spans="1:12">
      <c r="A670" s="1499" t="s">
        <v>3578</v>
      </c>
      <c r="B670" s="1499" t="s">
        <v>682</v>
      </c>
      <c r="C670" s="1500">
        <v>1</v>
      </c>
      <c r="D670" s="1501">
        <f>'RAB GIK UGM'!E671</f>
        <v>1</v>
      </c>
      <c r="E670" s="1501">
        <f>'RAB GIK UGM'!F671</f>
        <v>104445.00000000001</v>
      </c>
      <c r="F670" s="1500">
        <f t="shared" si="32"/>
        <v>104445</v>
      </c>
      <c r="G670" s="1500">
        <v>11</v>
      </c>
      <c r="H670" s="1500">
        <f t="shared" si="30"/>
        <v>11488.95</v>
      </c>
      <c r="I670" s="1500">
        <f t="shared" si="31"/>
        <v>115933.95</v>
      </c>
      <c r="J670" s="1499" t="s">
        <v>74</v>
      </c>
      <c r="K670" s="1499" t="b">
        <v>0</v>
      </c>
      <c r="L670" s="1522">
        <f>('RAB GIK UGM'!G671*1.11)-I670</f>
        <v>0</v>
      </c>
    </row>
    <row r="671" spans="1:12">
      <c r="A671" s="1499" t="s">
        <v>4177</v>
      </c>
      <c r="B671" s="1499" t="s">
        <v>5</v>
      </c>
      <c r="C671" s="1500">
        <v>391.34</v>
      </c>
      <c r="D671" s="1501">
        <f>'RAB GIK UGM'!E672</f>
        <v>391.34</v>
      </c>
      <c r="E671" s="1501">
        <f>'RAB GIK UGM'!F672</f>
        <v>102844</v>
      </c>
      <c r="F671" s="1500">
        <f t="shared" si="32"/>
        <v>102844</v>
      </c>
      <c r="G671" s="1500">
        <v>11</v>
      </c>
      <c r="H671" s="1500">
        <f t="shared" si="30"/>
        <v>4427166.8055999996</v>
      </c>
      <c r="I671" s="1500">
        <f t="shared" si="31"/>
        <v>44674137.765600003</v>
      </c>
      <c r="J671" s="1499" t="s">
        <v>74</v>
      </c>
      <c r="K671" s="1499" t="b">
        <v>0</v>
      </c>
      <c r="L671" s="1522">
        <f>('RAB GIK UGM'!G672*1.11)-I671</f>
        <v>0</v>
      </c>
    </row>
    <row r="672" spans="1:12">
      <c r="A672" s="1499" t="s">
        <v>3533</v>
      </c>
      <c r="B672" s="1499" t="s">
        <v>5</v>
      </c>
      <c r="C672" s="1500">
        <v>391.34</v>
      </c>
      <c r="D672" s="1501">
        <f>'RAB GIK UGM'!E673</f>
        <v>391.34</v>
      </c>
      <c r="E672" s="1501">
        <f>'RAB GIK UGM'!F673</f>
        <v>119592</v>
      </c>
      <c r="F672" s="1500">
        <f t="shared" si="32"/>
        <v>119592</v>
      </c>
      <c r="G672" s="1500">
        <v>11</v>
      </c>
      <c r="H672" s="1500">
        <f t="shared" si="30"/>
        <v>5148124.6607999988</v>
      </c>
      <c r="I672" s="1500">
        <f t="shared" si="31"/>
        <v>51949257.940799996</v>
      </c>
      <c r="J672" s="1499" t="s">
        <v>74</v>
      </c>
      <c r="K672" s="1499" t="b">
        <v>0</v>
      </c>
      <c r="L672" s="1522">
        <f>('RAB GIK UGM'!G673*1.11)-I672</f>
        <v>0</v>
      </c>
    </row>
    <row r="673" spans="1:12">
      <c r="A673" s="1499" t="s">
        <v>4182</v>
      </c>
      <c r="B673" s="1499" t="s">
        <v>74</v>
      </c>
      <c r="C673" s="1500">
        <v>0</v>
      </c>
      <c r="D673" s="1501">
        <f>'RAB GIK UGM'!E674</f>
        <v>0</v>
      </c>
      <c r="E673" s="1501">
        <f>'RAB GIK UGM'!F674</f>
        <v>0</v>
      </c>
      <c r="F673" s="1500">
        <f t="shared" si="32"/>
        <v>0</v>
      </c>
      <c r="G673" s="1500">
        <v>0</v>
      </c>
      <c r="H673" s="1500">
        <f t="shared" si="30"/>
        <v>0</v>
      </c>
      <c r="I673" s="1500">
        <f t="shared" si="31"/>
        <v>0</v>
      </c>
      <c r="J673" s="1499" t="s">
        <v>74</v>
      </c>
      <c r="K673" s="1499" t="b">
        <v>0</v>
      </c>
      <c r="L673" s="1522">
        <f>('RAB GIK UGM'!G674*1.11)-I673</f>
        <v>0</v>
      </c>
    </row>
    <row r="674" spans="1:12">
      <c r="A674" s="1499" t="s">
        <v>4183</v>
      </c>
      <c r="B674" s="1499" t="s">
        <v>74</v>
      </c>
      <c r="C674" s="1500">
        <v>0</v>
      </c>
      <c r="D674" s="1501">
        <f>'RAB GIK UGM'!E675</f>
        <v>0</v>
      </c>
      <c r="E674" s="1501">
        <f>'RAB GIK UGM'!F675</f>
        <v>0</v>
      </c>
      <c r="F674" s="1500">
        <f t="shared" si="32"/>
        <v>0</v>
      </c>
      <c r="G674" s="1500">
        <v>0</v>
      </c>
      <c r="H674" s="1500">
        <f t="shared" si="30"/>
        <v>0</v>
      </c>
      <c r="I674" s="1500">
        <f t="shared" si="31"/>
        <v>0</v>
      </c>
      <c r="J674" s="1499" t="s">
        <v>74</v>
      </c>
      <c r="K674" s="1499" t="b">
        <v>0</v>
      </c>
      <c r="L674" s="1522">
        <f>('RAB GIK UGM'!G675*1.11)-I674</f>
        <v>0</v>
      </c>
    </row>
    <row r="675" spans="1:12">
      <c r="A675" s="1499" t="s">
        <v>4184</v>
      </c>
      <c r="B675" s="1499" t="s">
        <v>74</v>
      </c>
      <c r="C675" s="1500">
        <v>0</v>
      </c>
      <c r="D675" s="1501">
        <f>'RAB GIK UGM'!E676</f>
        <v>0</v>
      </c>
      <c r="E675" s="1501">
        <f>'RAB GIK UGM'!F676</f>
        <v>0</v>
      </c>
      <c r="F675" s="1500">
        <f t="shared" si="32"/>
        <v>0</v>
      </c>
      <c r="G675" s="1500">
        <v>0</v>
      </c>
      <c r="H675" s="1500">
        <f t="shared" si="30"/>
        <v>0</v>
      </c>
      <c r="I675" s="1500">
        <f t="shared" si="31"/>
        <v>0</v>
      </c>
      <c r="J675" s="1499" t="s">
        <v>74</v>
      </c>
      <c r="K675" s="1499" t="b">
        <v>0</v>
      </c>
      <c r="L675" s="1522">
        <f>('RAB GIK UGM'!G676*1.11)-I675</f>
        <v>0</v>
      </c>
    </row>
    <row r="676" spans="1:12">
      <c r="A676" s="1499" t="s">
        <v>3558</v>
      </c>
      <c r="B676" s="1499" t="s">
        <v>682</v>
      </c>
      <c r="C676" s="1500">
        <v>276</v>
      </c>
      <c r="D676" s="1501">
        <f>'RAB GIK UGM'!E677</f>
        <v>276</v>
      </c>
      <c r="E676" s="1501">
        <f>'RAB GIK UGM'!F677</f>
        <v>520476</v>
      </c>
      <c r="F676" s="1500">
        <f t="shared" si="32"/>
        <v>520476</v>
      </c>
      <c r="G676" s="1500">
        <v>11</v>
      </c>
      <c r="H676" s="1500">
        <f t="shared" si="30"/>
        <v>15801651.359999999</v>
      </c>
      <c r="I676" s="1500">
        <f t="shared" si="31"/>
        <v>159453027.36000001</v>
      </c>
      <c r="J676" s="1499" t="s">
        <v>74</v>
      </c>
      <c r="K676" s="1499" t="b">
        <v>0</v>
      </c>
      <c r="L676" s="1522">
        <f>('RAB GIK UGM'!G677*1.11)-I676</f>
        <v>0</v>
      </c>
    </row>
    <row r="677" spans="1:12">
      <c r="A677" s="1499" t="s">
        <v>3556</v>
      </c>
      <c r="B677" s="1499" t="s">
        <v>682</v>
      </c>
      <c r="C677" s="1500">
        <v>54</v>
      </c>
      <c r="D677" s="1501">
        <f>'RAB GIK UGM'!E678</f>
        <v>54</v>
      </c>
      <c r="E677" s="1501">
        <f>'RAB GIK UGM'!F678</f>
        <v>361845</v>
      </c>
      <c r="F677" s="1500">
        <f t="shared" si="32"/>
        <v>361845</v>
      </c>
      <c r="G677" s="1500">
        <v>11</v>
      </c>
      <c r="H677" s="1500">
        <f t="shared" si="30"/>
        <v>2149359.2999999998</v>
      </c>
      <c r="I677" s="1500">
        <f t="shared" si="31"/>
        <v>21688989.300000001</v>
      </c>
      <c r="J677" s="1499" t="s">
        <v>74</v>
      </c>
      <c r="K677" s="1499" t="b">
        <v>0</v>
      </c>
      <c r="L677" s="1522">
        <f>('RAB GIK UGM'!G678*1.11)-I677</f>
        <v>0</v>
      </c>
    </row>
    <row r="678" spans="1:12">
      <c r="A678" s="1499" t="s">
        <v>3553</v>
      </c>
      <c r="B678" s="1499" t="s">
        <v>682</v>
      </c>
      <c r="C678" s="1500">
        <v>6</v>
      </c>
      <c r="D678" s="1501">
        <f>'RAB GIK UGM'!E679</f>
        <v>6</v>
      </c>
      <c r="E678" s="1501">
        <f>'RAB GIK UGM'!F679</f>
        <v>416845</v>
      </c>
      <c r="F678" s="1500">
        <f t="shared" si="32"/>
        <v>416845</v>
      </c>
      <c r="G678" s="1500">
        <v>11</v>
      </c>
      <c r="H678" s="1500">
        <f t="shared" si="30"/>
        <v>275117.7</v>
      </c>
      <c r="I678" s="1500">
        <f t="shared" si="31"/>
        <v>2776187.7</v>
      </c>
      <c r="J678" s="1499" t="s">
        <v>74</v>
      </c>
      <c r="K678" s="1499" t="b">
        <v>0</v>
      </c>
      <c r="L678" s="1522">
        <f>('RAB GIK UGM'!G679*1.11)-I678</f>
        <v>0</v>
      </c>
    </row>
    <row r="679" spans="1:12">
      <c r="A679" s="1499" t="s">
        <v>4185</v>
      </c>
      <c r="B679" s="1499" t="s">
        <v>682</v>
      </c>
      <c r="C679" s="1500">
        <v>4</v>
      </c>
      <c r="D679" s="1501">
        <f>'RAB GIK UGM'!E680</f>
        <v>4</v>
      </c>
      <c r="E679" s="1501">
        <f>'RAB GIK UGM'!F680</f>
        <v>789717</v>
      </c>
      <c r="F679" s="1500">
        <f t="shared" si="32"/>
        <v>789717</v>
      </c>
      <c r="G679" s="1500">
        <v>11</v>
      </c>
      <c r="H679" s="1500">
        <f t="shared" si="30"/>
        <v>347475.48</v>
      </c>
      <c r="I679" s="1500">
        <f t="shared" si="31"/>
        <v>3506343.48</v>
      </c>
      <c r="J679" s="1499" t="s">
        <v>74</v>
      </c>
      <c r="K679" s="1499" t="b">
        <v>0</v>
      </c>
      <c r="L679" s="1522">
        <f>('RAB GIK UGM'!G680*1.11)-I679</f>
        <v>0</v>
      </c>
    </row>
    <row r="680" spans="1:12">
      <c r="A680" s="1499" t="s">
        <v>4186</v>
      </c>
      <c r="B680" s="1499" t="s">
        <v>74</v>
      </c>
      <c r="C680" s="1500">
        <v>0</v>
      </c>
      <c r="D680" s="1501">
        <f>'RAB GIK UGM'!E681</f>
        <v>0</v>
      </c>
      <c r="E680" s="1501">
        <f>'RAB GIK UGM'!F681</f>
        <v>0</v>
      </c>
      <c r="F680" s="1500">
        <f t="shared" si="32"/>
        <v>0</v>
      </c>
      <c r="G680" s="1500">
        <v>0</v>
      </c>
      <c r="H680" s="1500">
        <f t="shared" si="30"/>
        <v>0</v>
      </c>
      <c r="I680" s="1500">
        <f t="shared" si="31"/>
        <v>0</v>
      </c>
      <c r="J680" s="1499" t="s">
        <v>74</v>
      </c>
      <c r="K680" s="1499" t="b">
        <v>0</v>
      </c>
      <c r="L680" s="1522">
        <f>('RAB GIK UGM'!G681*1.11)-I680</f>
        <v>0</v>
      </c>
    </row>
    <row r="681" spans="1:12">
      <c r="A681" s="1499" t="s">
        <v>3558</v>
      </c>
      <c r="B681" s="1499" t="s">
        <v>682</v>
      </c>
      <c r="C681" s="1500">
        <v>48</v>
      </c>
      <c r="D681" s="1501">
        <f>'RAB GIK UGM'!E682</f>
        <v>48</v>
      </c>
      <c r="E681" s="1501">
        <f>'RAB GIK UGM'!F682</f>
        <v>520476</v>
      </c>
      <c r="F681" s="1500">
        <f t="shared" si="32"/>
        <v>520476</v>
      </c>
      <c r="G681" s="1500">
        <v>11</v>
      </c>
      <c r="H681" s="1500">
        <f t="shared" si="30"/>
        <v>2748113.28</v>
      </c>
      <c r="I681" s="1500">
        <f t="shared" si="31"/>
        <v>27730961.280000001</v>
      </c>
      <c r="J681" s="1499" t="s">
        <v>74</v>
      </c>
      <c r="K681" s="1499" t="b">
        <v>0</v>
      </c>
      <c r="L681" s="1522">
        <f>('RAB GIK UGM'!G682*1.11)-I681</f>
        <v>0</v>
      </c>
    </row>
    <row r="682" spans="1:12">
      <c r="A682" s="1499" t="s">
        <v>3556</v>
      </c>
      <c r="B682" s="1499" t="s">
        <v>682</v>
      </c>
      <c r="C682" s="1500">
        <v>2</v>
      </c>
      <c r="D682" s="1501">
        <f>'RAB GIK UGM'!E683</f>
        <v>2</v>
      </c>
      <c r="E682" s="1501">
        <f>'RAB GIK UGM'!F683</f>
        <v>361845</v>
      </c>
      <c r="F682" s="1500">
        <f t="shared" si="32"/>
        <v>361845</v>
      </c>
      <c r="G682" s="1500">
        <v>11</v>
      </c>
      <c r="H682" s="1500">
        <f t="shared" si="30"/>
        <v>79605.899999999994</v>
      </c>
      <c r="I682" s="1500">
        <f t="shared" si="31"/>
        <v>803295.9</v>
      </c>
      <c r="J682" s="1499" t="s">
        <v>74</v>
      </c>
      <c r="K682" s="1499" t="b">
        <v>0</v>
      </c>
      <c r="L682" s="1522">
        <f>('RAB GIK UGM'!G683*1.11)-I682</f>
        <v>0</v>
      </c>
    </row>
    <row r="683" spans="1:12">
      <c r="A683" s="1499" t="s">
        <v>4185</v>
      </c>
      <c r="B683" s="1499" t="s">
        <v>682</v>
      </c>
      <c r="C683" s="1500">
        <v>195</v>
      </c>
      <c r="D683" s="1501">
        <f>'RAB GIK UGM'!E684</f>
        <v>195</v>
      </c>
      <c r="E683" s="1501">
        <f>'RAB GIK UGM'!F684</f>
        <v>789717</v>
      </c>
      <c r="F683" s="1500">
        <f t="shared" si="32"/>
        <v>789717</v>
      </c>
      <c r="G683" s="1500">
        <v>11</v>
      </c>
      <c r="H683" s="1500">
        <f t="shared" si="30"/>
        <v>16939429.649999999</v>
      </c>
      <c r="I683" s="1500">
        <f t="shared" si="31"/>
        <v>170934244.65000001</v>
      </c>
      <c r="J683" s="1499" t="s">
        <v>74</v>
      </c>
      <c r="K683" s="1499" t="b">
        <v>0</v>
      </c>
      <c r="L683" s="1522">
        <f>('RAB GIK UGM'!G684*1.11)-I683</f>
        <v>0</v>
      </c>
    </row>
    <row r="684" spans="1:12">
      <c r="A684" s="1499" t="s">
        <v>4187</v>
      </c>
      <c r="B684" s="1499" t="s">
        <v>682</v>
      </c>
      <c r="C684" s="1500">
        <v>2</v>
      </c>
      <c r="D684" s="1501">
        <f>'RAB GIK UGM'!E685</f>
        <v>2</v>
      </c>
      <c r="E684" s="1501">
        <f>'RAB GIK UGM'!F685</f>
        <v>525976</v>
      </c>
      <c r="F684" s="1500">
        <f t="shared" si="32"/>
        <v>525976</v>
      </c>
      <c r="G684" s="1500">
        <v>11</v>
      </c>
      <c r="H684" s="1500">
        <f t="shared" si="30"/>
        <v>115714.72</v>
      </c>
      <c r="I684" s="1500">
        <f t="shared" si="31"/>
        <v>1167666.72</v>
      </c>
      <c r="J684" s="1499" t="s">
        <v>74</v>
      </c>
      <c r="K684" s="1499" t="b">
        <v>0</v>
      </c>
      <c r="L684" s="1522">
        <f>('RAB GIK UGM'!G685*1.11)-I684</f>
        <v>0</v>
      </c>
    </row>
    <row r="685" spans="1:12">
      <c r="A685" s="1499" t="s">
        <v>4188</v>
      </c>
      <c r="B685" s="1499" t="s">
        <v>74</v>
      </c>
      <c r="C685" s="1500">
        <v>0</v>
      </c>
      <c r="D685" s="1501">
        <f>'RAB GIK UGM'!E686</f>
        <v>0</v>
      </c>
      <c r="E685" s="1501">
        <f>'RAB GIK UGM'!F686</f>
        <v>0</v>
      </c>
      <c r="F685" s="1500">
        <f t="shared" si="32"/>
        <v>0</v>
      </c>
      <c r="G685" s="1500">
        <v>0</v>
      </c>
      <c r="H685" s="1500">
        <f t="shared" si="30"/>
        <v>0</v>
      </c>
      <c r="I685" s="1500">
        <f t="shared" si="31"/>
        <v>0</v>
      </c>
      <c r="J685" s="1499" t="s">
        <v>74</v>
      </c>
      <c r="K685" s="1499" t="b">
        <v>0</v>
      </c>
      <c r="L685" s="1522">
        <f>('RAB GIK UGM'!G686*1.11)-I685</f>
        <v>0</v>
      </c>
    </row>
    <row r="686" spans="1:12">
      <c r="A686" s="1499" t="s">
        <v>4189</v>
      </c>
      <c r="B686" s="1499" t="s">
        <v>682</v>
      </c>
      <c r="C686" s="1500">
        <v>75</v>
      </c>
      <c r="D686" s="1501">
        <f>'RAB GIK UGM'!E687</f>
        <v>75</v>
      </c>
      <c r="E686" s="1501">
        <f>'RAB GIK UGM'!F687</f>
        <v>425238</v>
      </c>
      <c r="F686" s="1500">
        <f t="shared" si="32"/>
        <v>425238</v>
      </c>
      <c r="G686" s="1500">
        <v>11</v>
      </c>
      <c r="H686" s="1500">
        <f t="shared" si="30"/>
        <v>3508213.5</v>
      </c>
      <c r="I686" s="1500">
        <f t="shared" si="31"/>
        <v>35401063.5</v>
      </c>
      <c r="J686" s="1499" t="s">
        <v>74</v>
      </c>
      <c r="K686" s="1499" t="b">
        <v>0</v>
      </c>
      <c r="L686" s="1522">
        <f>('RAB GIK UGM'!G687*1.11)-I686</f>
        <v>0</v>
      </c>
    </row>
    <row r="687" spans="1:12">
      <c r="A687" s="1499" t="s">
        <v>3567</v>
      </c>
      <c r="B687" s="1499" t="s">
        <v>682</v>
      </c>
      <c r="C687" s="1500">
        <v>33</v>
      </c>
      <c r="D687" s="1501">
        <f>'RAB GIK UGM'!E688</f>
        <v>33</v>
      </c>
      <c r="E687" s="1501">
        <f>'RAB GIK UGM'!F688</f>
        <v>320738</v>
      </c>
      <c r="F687" s="1500">
        <f t="shared" si="32"/>
        <v>320738</v>
      </c>
      <c r="G687" s="1500">
        <v>11</v>
      </c>
      <c r="H687" s="1500">
        <f t="shared" si="30"/>
        <v>1164278.94</v>
      </c>
      <c r="I687" s="1500">
        <f t="shared" si="31"/>
        <v>11748632.939999999</v>
      </c>
      <c r="J687" s="1499" t="s">
        <v>74</v>
      </c>
      <c r="K687" s="1499" t="b">
        <v>0</v>
      </c>
      <c r="L687" s="1522">
        <f>('RAB GIK UGM'!G688*1.11)-I687</f>
        <v>0</v>
      </c>
    </row>
    <row r="688" spans="1:12">
      <c r="A688" s="1499" t="s">
        <v>4190</v>
      </c>
      <c r="B688" s="1499" t="s">
        <v>682</v>
      </c>
      <c r="C688" s="1500">
        <v>41</v>
      </c>
      <c r="D688" s="1501">
        <f>'RAB GIK UGM'!E689</f>
        <v>41</v>
      </c>
      <c r="E688" s="1501">
        <f>'RAB GIK UGM'!F689</f>
        <v>595738</v>
      </c>
      <c r="F688" s="1500">
        <f t="shared" si="32"/>
        <v>595738</v>
      </c>
      <c r="G688" s="1500">
        <v>11</v>
      </c>
      <c r="H688" s="1500">
        <f t="shared" si="30"/>
        <v>2686778.38</v>
      </c>
      <c r="I688" s="1500">
        <f t="shared" si="31"/>
        <v>27112036.379999999</v>
      </c>
      <c r="J688" s="1499" t="s">
        <v>74</v>
      </c>
      <c r="K688" s="1499" t="b">
        <v>0</v>
      </c>
      <c r="L688" s="1522">
        <f>('RAB GIK UGM'!G689*1.11)-I688</f>
        <v>0</v>
      </c>
    </row>
    <row r="689" spans="1:12">
      <c r="A689" s="1499" t="s">
        <v>3569</v>
      </c>
      <c r="B689" s="1499" t="s">
        <v>682</v>
      </c>
      <c r="C689" s="1500">
        <v>52</v>
      </c>
      <c r="D689" s="1501">
        <f>'RAB GIK UGM'!E690</f>
        <v>52</v>
      </c>
      <c r="E689" s="1501">
        <f>'RAB GIK UGM'!F690</f>
        <v>584738</v>
      </c>
      <c r="F689" s="1500">
        <f t="shared" si="32"/>
        <v>584738</v>
      </c>
      <c r="G689" s="1500">
        <v>11</v>
      </c>
      <c r="H689" s="1500">
        <f t="shared" si="30"/>
        <v>3344701.36</v>
      </c>
      <c r="I689" s="1500">
        <f t="shared" si="31"/>
        <v>33751077.359999999</v>
      </c>
      <c r="J689" s="1499" t="s">
        <v>74</v>
      </c>
      <c r="K689" s="1499" t="b">
        <v>0</v>
      </c>
      <c r="L689" s="1522">
        <f>('RAB GIK UGM'!G690*1.11)-I689</f>
        <v>0</v>
      </c>
    </row>
    <row r="690" spans="1:12">
      <c r="A690" s="1499" t="s">
        <v>4191</v>
      </c>
      <c r="B690" s="1499" t="s">
        <v>74</v>
      </c>
      <c r="C690" s="1500">
        <v>0</v>
      </c>
      <c r="D690" s="1501">
        <f>'RAB GIK UGM'!E691</f>
        <v>0</v>
      </c>
      <c r="E690" s="1501">
        <f>'RAB GIK UGM'!F691</f>
        <v>0</v>
      </c>
      <c r="F690" s="1500">
        <f t="shared" si="32"/>
        <v>0</v>
      </c>
      <c r="G690" s="1500">
        <v>0</v>
      </c>
      <c r="H690" s="1500">
        <f t="shared" si="30"/>
        <v>0</v>
      </c>
      <c r="I690" s="1500">
        <f t="shared" si="31"/>
        <v>0</v>
      </c>
      <c r="J690" s="1499" t="s">
        <v>74</v>
      </c>
      <c r="K690" s="1499" t="b">
        <v>0</v>
      </c>
      <c r="L690" s="1522">
        <f>('RAB GIK UGM'!G691*1.11)-I690</f>
        <v>0</v>
      </c>
    </row>
    <row r="691" spans="1:12">
      <c r="A691" s="1499" t="s">
        <v>4184</v>
      </c>
      <c r="B691" s="1499" t="s">
        <v>74</v>
      </c>
      <c r="C691" s="1500">
        <v>0</v>
      </c>
      <c r="D691" s="1501">
        <f>'RAB GIK UGM'!E692</f>
        <v>0</v>
      </c>
      <c r="E691" s="1501">
        <f>'RAB GIK UGM'!F692</f>
        <v>0</v>
      </c>
      <c r="F691" s="1500">
        <f t="shared" si="32"/>
        <v>0</v>
      </c>
      <c r="G691" s="1500">
        <v>0</v>
      </c>
      <c r="H691" s="1500">
        <f t="shared" si="30"/>
        <v>0</v>
      </c>
      <c r="I691" s="1500">
        <f t="shared" si="31"/>
        <v>0</v>
      </c>
      <c r="J691" s="1499" t="s">
        <v>74</v>
      </c>
      <c r="K691" s="1499" t="b">
        <v>0</v>
      </c>
      <c r="L691" s="1522">
        <f>('RAB GIK UGM'!G692*1.11)-I691</f>
        <v>0</v>
      </c>
    </row>
    <row r="692" spans="1:12">
      <c r="A692" s="1499" t="s">
        <v>3556</v>
      </c>
      <c r="B692" s="1499" t="s">
        <v>682</v>
      </c>
      <c r="C692" s="1500">
        <v>78</v>
      </c>
      <c r="D692" s="1501">
        <f>'RAB GIK UGM'!E693</f>
        <v>78</v>
      </c>
      <c r="E692" s="1501">
        <f>'RAB GIK UGM'!F693</f>
        <v>361845</v>
      </c>
      <c r="F692" s="1500">
        <f t="shared" si="32"/>
        <v>361845</v>
      </c>
      <c r="G692" s="1500">
        <v>11</v>
      </c>
      <c r="H692" s="1500">
        <f t="shared" si="30"/>
        <v>3104630.1</v>
      </c>
      <c r="I692" s="1500">
        <f t="shared" si="31"/>
        <v>31328540.100000001</v>
      </c>
      <c r="J692" s="1499" t="s">
        <v>74</v>
      </c>
      <c r="K692" s="1499" t="b">
        <v>0</v>
      </c>
      <c r="L692" s="1522">
        <f>('RAB GIK UGM'!G693*1.11)-I692</f>
        <v>0</v>
      </c>
    </row>
    <row r="693" spans="1:12">
      <c r="A693" s="1499" t="s">
        <v>3553</v>
      </c>
      <c r="B693" s="1499" t="s">
        <v>682</v>
      </c>
      <c r="C693" s="1500">
        <v>30</v>
      </c>
      <c r="D693" s="1501">
        <f>'RAB GIK UGM'!E694</f>
        <v>30</v>
      </c>
      <c r="E693" s="1501">
        <f>'RAB GIK UGM'!F694</f>
        <v>416845</v>
      </c>
      <c r="F693" s="1500">
        <f t="shared" si="32"/>
        <v>416845</v>
      </c>
      <c r="G693" s="1500">
        <v>11</v>
      </c>
      <c r="H693" s="1500">
        <f t="shared" si="30"/>
        <v>1375588.5</v>
      </c>
      <c r="I693" s="1500">
        <f t="shared" si="31"/>
        <v>13880938.5</v>
      </c>
      <c r="J693" s="1499" t="s">
        <v>74</v>
      </c>
      <c r="K693" s="1499" t="b">
        <v>0</v>
      </c>
      <c r="L693" s="1522">
        <f>('RAB GIK UGM'!G694*1.11)-I693</f>
        <v>0</v>
      </c>
    </row>
    <row r="694" spans="1:12">
      <c r="A694" s="1499" t="s">
        <v>4187</v>
      </c>
      <c r="B694" s="1499" t="s">
        <v>682</v>
      </c>
      <c r="C694" s="1500">
        <v>2</v>
      </c>
      <c r="D694" s="1501">
        <f>'RAB GIK UGM'!E695</f>
        <v>2</v>
      </c>
      <c r="E694" s="1501">
        <f>'RAB GIK UGM'!F695</f>
        <v>525976</v>
      </c>
      <c r="F694" s="1500">
        <f t="shared" si="32"/>
        <v>525976</v>
      </c>
      <c r="G694" s="1500">
        <v>11</v>
      </c>
      <c r="H694" s="1500">
        <f t="shared" si="30"/>
        <v>115714.72</v>
      </c>
      <c r="I694" s="1500">
        <f t="shared" si="31"/>
        <v>1167666.72</v>
      </c>
      <c r="J694" s="1499" t="s">
        <v>74</v>
      </c>
      <c r="K694" s="1499" t="b">
        <v>0</v>
      </c>
      <c r="L694" s="1522">
        <f>('RAB GIK UGM'!G695*1.11)-I694</f>
        <v>0</v>
      </c>
    </row>
    <row r="695" spans="1:12">
      <c r="A695" s="1499" t="s">
        <v>4186</v>
      </c>
      <c r="B695" s="1499" t="s">
        <v>74</v>
      </c>
      <c r="C695" s="1500">
        <v>0</v>
      </c>
      <c r="D695" s="1501">
        <f>'RAB GIK UGM'!E696</f>
        <v>0</v>
      </c>
      <c r="E695" s="1501">
        <f>'RAB GIK UGM'!F696</f>
        <v>0</v>
      </c>
      <c r="F695" s="1500">
        <f t="shared" si="32"/>
        <v>0</v>
      </c>
      <c r="G695" s="1500">
        <v>0</v>
      </c>
      <c r="H695" s="1500">
        <f t="shared" si="30"/>
        <v>0</v>
      </c>
      <c r="I695" s="1500">
        <f t="shared" si="31"/>
        <v>0</v>
      </c>
      <c r="J695" s="1499" t="s">
        <v>74</v>
      </c>
      <c r="K695" s="1499" t="b">
        <v>0</v>
      </c>
      <c r="L695" s="1522">
        <f>('RAB GIK UGM'!G696*1.11)-I695</f>
        <v>0</v>
      </c>
    </row>
    <row r="696" spans="1:12">
      <c r="A696" s="1499" t="s">
        <v>3558</v>
      </c>
      <c r="B696" s="1499" t="s">
        <v>682</v>
      </c>
      <c r="C696" s="1500">
        <v>68</v>
      </c>
      <c r="D696" s="1501">
        <f>'RAB GIK UGM'!E697</f>
        <v>68</v>
      </c>
      <c r="E696" s="1501">
        <f>'RAB GIK UGM'!F697</f>
        <v>520476</v>
      </c>
      <c r="F696" s="1500">
        <f t="shared" si="32"/>
        <v>520476</v>
      </c>
      <c r="G696" s="1500">
        <v>11</v>
      </c>
      <c r="H696" s="1500">
        <f t="shared" si="30"/>
        <v>3893160.48</v>
      </c>
      <c r="I696" s="1500">
        <f t="shared" si="31"/>
        <v>39285528.479999997</v>
      </c>
      <c r="J696" s="1499" t="s">
        <v>74</v>
      </c>
      <c r="K696" s="1499" t="b">
        <v>0</v>
      </c>
      <c r="L696" s="1522">
        <f>('RAB GIK UGM'!G697*1.11)-I696</f>
        <v>0</v>
      </c>
    </row>
    <row r="697" spans="1:12">
      <c r="A697" s="1499" t="s">
        <v>3556</v>
      </c>
      <c r="B697" s="1499" t="s">
        <v>682</v>
      </c>
      <c r="C697" s="1500">
        <v>109</v>
      </c>
      <c r="D697" s="1501">
        <f>'RAB GIK UGM'!E698</f>
        <v>109</v>
      </c>
      <c r="E697" s="1501">
        <f>'RAB GIK UGM'!F698</f>
        <v>361845</v>
      </c>
      <c r="F697" s="1500">
        <f t="shared" si="32"/>
        <v>361845</v>
      </c>
      <c r="G697" s="1500">
        <v>11</v>
      </c>
      <c r="H697" s="1500">
        <f t="shared" si="30"/>
        <v>4338521.55</v>
      </c>
      <c r="I697" s="1500">
        <f t="shared" si="31"/>
        <v>43779626.549999997</v>
      </c>
      <c r="J697" s="1499" t="s">
        <v>74</v>
      </c>
      <c r="K697" s="1499" t="b">
        <v>0</v>
      </c>
      <c r="L697" s="1522">
        <f>('RAB GIK UGM'!G698*1.11)-I697</f>
        <v>0</v>
      </c>
    </row>
    <row r="698" spans="1:12">
      <c r="A698" s="1499" t="s">
        <v>3553</v>
      </c>
      <c r="B698" s="1499" t="s">
        <v>682</v>
      </c>
      <c r="C698" s="1500">
        <v>79</v>
      </c>
      <c r="D698" s="1501">
        <f>'RAB GIK UGM'!E699</f>
        <v>79</v>
      </c>
      <c r="E698" s="1501">
        <f>'RAB GIK UGM'!F699</f>
        <v>416845</v>
      </c>
      <c r="F698" s="1500">
        <f t="shared" si="32"/>
        <v>416845</v>
      </c>
      <c r="G698" s="1500">
        <v>11</v>
      </c>
      <c r="H698" s="1500">
        <f t="shared" si="30"/>
        <v>3622383.05</v>
      </c>
      <c r="I698" s="1500">
        <f t="shared" si="31"/>
        <v>36553138.049999997</v>
      </c>
      <c r="J698" s="1499" t="s">
        <v>74</v>
      </c>
      <c r="K698" s="1499" t="b">
        <v>0</v>
      </c>
      <c r="L698" s="1522">
        <f>('RAB GIK UGM'!G699*1.11)-I698</f>
        <v>0</v>
      </c>
    </row>
    <row r="699" spans="1:12">
      <c r="A699" s="1499" t="s">
        <v>4185</v>
      </c>
      <c r="B699" s="1499" t="s">
        <v>682</v>
      </c>
      <c r="C699" s="1500">
        <v>16</v>
      </c>
      <c r="D699" s="1501">
        <f>'RAB GIK UGM'!E700</f>
        <v>16</v>
      </c>
      <c r="E699" s="1501">
        <f>'RAB GIK UGM'!F700</f>
        <v>789717</v>
      </c>
      <c r="F699" s="1500">
        <f t="shared" si="32"/>
        <v>789717</v>
      </c>
      <c r="G699" s="1500">
        <v>11</v>
      </c>
      <c r="H699" s="1500">
        <f t="shared" si="30"/>
        <v>1389901.92</v>
      </c>
      <c r="I699" s="1500">
        <f t="shared" si="31"/>
        <v>14025373.92</v>
      </c>
      <c r="J699" s="1499" t="s">
        <v>74</v>
      </c>
      <c r="K699" s="1499" t="b">
        <v>0</v>
      </c>
      <c r="L699" s="1522">
        <f>('RAB GIK UGM'!G700*1.11)-I699</f>
        <v>0</v>
      </c>
    </row>
    <row r="700" spans="1:12">
      <c r="A700" s="1499" t="s">
        <v>4187</v>
      </c>
      <c r="B700" s="1499" t="s">
        <v>682</v>
      </c>
      <c r="C700" s="1500">
        <v>16</v>
      </c>
      <c r="D700" s="1501">
        <f>'RAB GIK UGM'!E701</f>
        <v>16</v>
      </c>
      <c r="E700" s="1501">
        <f>'RAB GIK UGM'!F701</f>
        <v>525976</v>
      </c>
      <c r="F700" s="1500">
        <f t="shared" si="32"/>
        <v>525976</v>
      </c>
      <c r="G700" s="1500">
        <v>11</v>
      </c>
      <c r="H700" s="1500">
        <f t="shared" si="30"/>
        <v>925717.76</v>
      </c>
      <c r="I700" s="1500">
        <f t="shared" si="31"/>
        <v>9341333.7599999998</v>
      </c>
      <c r="J700" s="1499" t="s">
        <v>74</v>
      </c>
      <c r="K700" s="1499" t="b">
        <v>0</v>
      </c>
      <c r="L700" s="1522">
        <f>('RAB GIK UGM'!G701*1.11)-I700</f>
        <v>0</v>
      </c>
    </row>
    <row r="701" spans="1:12">
      <c r="A701" s="1499" t="s">
        <v>4192</v>
      </c>
      <c r="B701" s="1499" t="s">
        <v>74</v>
      </c>
      <c r="C701" s="1500">
        <v>0</v>
      </c>
      <c r="D701" s="1501">
        <f>'RAB GIK UGM'!E702</f>
        <v>0</v>
      </c>
      <c r="E701" s="1501">
        <f>'RAB GIK UGM'!F702</f>
        <v>0</v>
      </c>
      <c r="F701" s="1500">
        <f t="shared" si="32"/>
        <v>0</v>
      </c>
      <c r="G701" s="1500">
        <v>0</v>
      </c>
      <c r="H701" s="1500">
        <f t="shared" si="30"/>
        <v>0</v>
      </c>
      <c r="I701" s="1500">
        <f t="shared" si="31"/>
        <v>0</v>
      </c>
      <c r="J701" s="1499" t="s">
        <v>74</v>
      </c>
      <c r="K701" s="1499" t="b">
        <v>0</v>
      </c>
      <c r="L701" s="1522">
        <f>('RAB GIK UGM'!G702*1.11)-I701</f>
        <v>0</v>
      </c>
    </row>
    <row r="702" spans="1:12">
      <c r="A702" s="1499" t="s">
        <v>4184</v>
      </c>
      <c r="B702" s="1499" t="s">
        <v>74</v>
      </c>
      <c r="C702" s="1500">
        <v>0</v>
      </c>
      <c r="D702" s="1501">
        <f>'RAB GIK UGM'!E703</f>
        <v>0</v>
      </c>
      <c r="E702" s="1501">
        <f>'RAB GIK UGM'!F703</f>
        <v>0</v>
      </c>
      <c r="F702" s="1500">
        <f t="shared" si="32"/>
        <v>0</v>
      </c>
      <c r="G702" s="1500">
        <v>0</v>
      </c>
      <c r="H702" s="1500">
        <f t="shared" si="30"/>
        <v>0</v>
      </c>
      <c r="I702" s="1500">
        <f t="shared" si="31"/>
        <v>0</v>
      </c>
      <c r="J702" s="1499" t="s">
        <v>74</v>
      </c>
      <c r="K702" s="1499" t="b">
        <v>0</v>
      </c>
      <c r="L702" s="1522">
        <f>('RAB GIK UGM'!G703*1.11)-I702</f>
        <v>0</v>
      </c>
    </row>
    <row r="703" spans="1:12">
      <c r="A703" s="1499" t="s">
        <v>3556</v>
      </c>
      <c r="B703" s="1499" t="s">
        <v>682</v>
      </c>
      <c r="C703" s="1500">
        <v>42</v>
      </c>
      <c r="D703" s="1501">
        <f>'RAB GIK UGM'!E704</f>
        <v>42</v>
      </c>
      <c r="E703" s="1501">
        <f>'RAB GIK UGM'!F704</f>
        <v>361845</v>
      </c>
      <c r="F703" s="1500">
        <f t="shared" si="32"/>
        <v>361845</v>
      </c>
      <c r="G703" s="1500">
        <v>11</v>
      </c>
      <c r="H703" s="1500">
        <f t="shared" si="30"/>
        <v>1671723.9</v>
      </c>
      <c r="I703" s="1500">
        <f t="shared" si="31"/>
        <v>16869213.899999999</v>
      </c>
      <c r="J703" s="1499" t="s">
        <v>74</v>
      </c>
      <c r="K703" s="1499" t="b">
        <v>0</v>
      </c>
      <c r="L703" s="1522">
        <f>('RAB GIK UGM'!G704*1.11)-I703</f>
        <v>0</v>
      </c>
    </row>
    <row r="704" spans="1:12">
      <c r="A704" s="1499" t="s">
        <v>3553</v>
      </c>
      <c r="B704" s="1499" t="s">
        <v>682</v>
      </c>
      <c r="C704" s="1500">
        <v>153</v>
      </c>
      <c r="D704" s="1501">
        <f>'RAB GIK UGM'!E705</f>
        <v>153</v>
      </c>
      <c r="E704" s="1501">
        <f>'RAB GIK UGM'!F705</f>
        <v>416845</v>
      </c>
      <c r="F704" s="1500">
        <f t="shared" si="32"/>
        <v>416845</v>
      </c>
      <c r="G704" s="1500">
        <v>11</v>
      </c>
      <c r="H704" s="1500">
        <f t="shared" si="30"/>
        <v>7015501.3499999996</v>
      </c>
      <c r="I704" s="1500">
        <f t="shared" si="31"/>
        <v>70792786.349999994</v>
      </c>
      <c r="J704" s="1499" t="s">
        <v>74</v>
      </c>
      <c r="K704" s="1499" t="b">
        <v>0</v>
      </c>
      <c r="L704" s="1522">
        <f>('RAB GIK UGM'!G705*1.11)-I704</f>
        <v>0</v>
      </c>
    </row>
    <row r="705" spans="1:12">
      <c r="A705" s="1499" t="s">
        <v>4185</v>
      </c>
      <c r="B705" s="1499" t="s">
        <v>682</v>
      </c>
      <c r="C705" s="1500">
        <v>115</v>
      </c>
      <c r="D705" s="1501">
        <f>'RAB GIK UGM'!E706</f>
        <v>115</v>
      </c>
      <c r="E705" s="1501">
        <f>'RAB GIK UGM'!F706</f>
        <v>789717</v>
      </c>
      <c r="F705" s="1500">
        <f t="shared" si="32"/>
        <v>789717</v>
      </c>
      <c r="G705" s="1500">
        <v>11</v>
      </c>
      <c r="H705" s="1500">
        <f t="shared" si="30"/>
        <v>9989920.0500000007</v>
      </c>
      <c r="I705" s="1500">
        <f t="shared" si="31"/>
        <v>100807375.05</v>
      </c>
      <c r="J705" s="1499" t="s">
        <v>74</v>
      </c>
      <c r="K705" s="1499" t="b">
        <v>0</v>
      </c>
      <c r="L705" s="1522">
        <f>('RAB GIK UGM'!G706*1.11)-I705</f>
        <v>0</v>
      </c>
    </row>
    <row r="706" spans="1:12">
      <c r="A706" s="1499" t="s">
        <v>4187</v>
      </c>
      <c r="B706" s="1499" t="s">
        <v>682</v>
      </c>
      <c r="C706" s="1500">
        <v>2</v>
      </c>
      <c r="D706" s="1501">
        <f>'RAB GIK UGM'!E707</f>
        <v>2</v>
      </c>
      <c r="E706" s="1501">
        <f>'RAB GIK UGM'!F707</f>
        <v>525976</v>
      </c>
      <c r="F706" s="1500">
        <f t="shared" si="32"/>
        <v>525976</v>
      </c>
      <c r="G706" s="1500">
        <v>11</v>
      </c>
      <c r="H706" s="1500">
        <f t="shared" si="30"/>
        <v>115714.72</v>
      </c>
      <c r="I706" s="1500">
        <f t="shared" si="31"/>
        <v>1167666.72</v>
      </c>
      <c r="J706" s="1499" t="s">
        <v>74</v>
      </c>
      <c r="K706" s="1499" t="b">
        <v>0</v>
      </c>
      <c r="L706" s="1522">
        <f>('RAB GIK UGM'!G707*1.11)-I706</f>
        <v>0</v>
      </c>
    </row>
    <row r="707" spans="1:12">
      <c r="A707" s="1499" t="s">
        <v>4186</v>
      </c>
      <c r="B707" s="1499" t="s">
        <v>74</v>
      </c>
      <c r="C707" s="1500">
        <v>0</v>
      </c>
      <c r="D707" s="1501">
        <f>'RAB GIK UGM'!E708</f>
        <v>0</v>
      </c>
      <c r="E707" s="1501">
        <f>'RAB GIK UGM'!F708</f>
        <v>0</v>
      </c>
      <c r="F707" s="1500">
        <f t="shared" si="32"/>
        <v>0</v>
      </c>
      <c r="G707" s="1500">
        <v>0</v>
      </c>
      <c r="H707" s="1500">
        <f t="shared" si="30"/>
        <v>0</v>
      </c>
      <c r="I707" s="1500">
        <f t="shared" si="31"/>
        <v>0</v>
      </c>
      <c r="J707" s="1499" t="s">
        <v>74</v>
      </c>
      <c r="K707" s="1499" t="b">
        <v>0</v>
      </c>
      <c r="L707" s="1522">
        <f>('RAB GIK UGM'!G708*1.11)-I707</f>
        <v>0</v>
      </c>
    </row>
    <row r="708" spans="1:12">
      <c r="A708" s="1499" t="s">
        <v>3558</v>
      </c>
      <c r="B708" s="1499" t="s">
        <v>682</v>
      </c>
      <c r="C708" s="1500">
        <v>115</v>
      </c>
      <c r="D708" s="1501">
        <f>'RAB GIK UGM'!E709</f>
        <v>115</v>
      </c>
      <c r="E708" s="1501">
        <f>'RAB GIK UGM'!F709</f>
        <v>520476</v>
      </c>
      <c r="F708" s="1500">
        <f t="shared" si="32"/>
        <v>520476</v>
      </c>
      <c r="G708" s="1500">
        <v>11</v>
      </c>
      <c r="H708" s="1500">
        <f t="shared" si="30"/>
        <v>6584021.4000000004</v>
      </c>
      <c r="I708" s="1500">
        <f t="shared" si="31"/>
        <v>66438761.399999999</v>
      </c>
      <c r="J708" s="1499" t="s">
        <v>74</v>
      </c>
      <c r="K708" s="1499" t="b">
        <v>0</v>
      </c>
      <c r="L708" s="1522">
        <f>('RAB GIK UGM'!G709*1.11)-I708</f>
        <v>0</v>
      </c>
    </row>
    <row r="709" spans="1:12">
      <c r="A709" s="1499" t="s">
        <v>3556</v>
      </c>
      <c r="B709" s="1499" t="s">
        <v>682</v>
      </c>
      <c r="C709" s="1500">
        <v>34</v>
      </c>
      <c r="D709" s="1501">
        <f>'RAB GIK UGM'!E710</f>
        <v>34</v>
      </c>
      <c r="E709" s="1501">
        <f>'RAB GIK UGM'!F710</f>
        <v>361845</v>
      </c>
      <c r="F709" s="1500">
        <f t="shared" si="32"/>
        <v>361845</v>
      </c>
      <c r="G709" s="1500">
        <v>11</v>
      </c>
      <c r="H709" s="1500">
        <f t="shared" si="30"/>
        <v>1353300.3</v>
      </c>
      <c r="I709" s="1500">
        <f t="shared" si="31"/>
        <v>13656030.300000001</v>
      </c>
      <c r="J709" s="1499" t="s">
        <v>74</v>
      </c>
      <c r="K709" s="1499" t="b">
        <v>0</v>
      </c>
      <c r="L709" s="1522">
        <f>('RAB GIK UGM'!G710*1.11)-I709</f>
        <v>0</v>
      </c>
    </row>
    <row r="710" spans="1:12">
      <c r="A710" s="1499" t="s">
        <v>4185</v>
      </c>
      <c r="B710" s="1499" t="s">
        <v>682</v>
      </c>
      <c r="C710" s="1500">
        <v>208</v>
      </c>
      <c r="D710" s="1501">
        <f>'RAB GIK UGM'!E711</f>
        <v>208</v>
      </c>
      <c r="E710" s="1501">
        <f>'RAB GIK UGM'!F711</f>
        <v>789717</v>
      </c>
      <c r="F710" s="1500">
        <f t="shared" si="32"/>
        <v>789717</v>
      </c>
      <c r="G710" s="1500">
        <v>11</v>
      </c>
      <c r="H710" s="1500">
        <f t="shared" si="30"/>
        <v>18068724.960000001</v>
      </c>
      <c r="I710" s="1500">
        <f t="shared" si="31"/>
        <v>182329860.96000001</v>
      </c>
      <c r="J710" s="1499" t="s">
        <v>74</v>
      </c>
      <c r="K710" s="1499" t="b">
        <v>0</v>
      </c>
      <c r="L710" s="1522">
        <f>('RAB GIK UGM'!G711*1.11)-I710</f>
        <v>0</v>
      </c>
    </row>
    <row r="711" spans="1:12">
      <c r="A711" s="1499" t="s">
        <v>4187</v>
      </c>
      <c r="B711" s="1499" t="s">
        <v>682</v>
      </c>
      <c r="C711" s="1500">
        <v>2</v>
      </c>
      <c r="D711" s="1501">
        <f>'RAB GIK UGM'!E712</f>
        <v>2</v>
      </c>
      <c r="E711" s="1501">
        <f>'RAB GIK UGM'!F712</f>
        <v>525976</v>
      </c>
      <c r="F711" s="1500">
        <f t="shared" si="32"/>
        <v>525976</v>
      </c>
      <c r="G711" s="1500">
        <v>11</v>
      </c>
      <c r="H711" s="1500">
        <f t="shared" si="30"/>
        <v>115714.72</v>
      </c>
      <c r="I711" s="1500">
        <f t="shared" si="31"/>
        <v>1167666.72</v>
      </c>
      <c r="J711" s="1499" t="s">
        <v>74</v>
      </c>
      <c r="K711" s="1499" t="b">
        <v>0</v>
      </c>
      <c r="L711" s="1522">
        <f>('RAB GIK UGM'!G712*1.11)-I711</f>
        <v>0</v>
      </c>
    </row>
    <row r="712" spans="1:12">
      <c r="A712" s="1499" t="s">
        <v>4193</v>
      </c>
      <c r="B712" s="1499" t="s">
        <v>74</v>
      </c>
      <c r="C712" s="1500">
        <v>0</v>
      </c>
      <c r="D712" s="1501">
        <f>'RAB GIK UGM'!E713</f>
        <v>0</v>
      </c>
      <c r="E712" s="1501">
        <f>'RAB GIK UGM'!F713</f>
        <v>0</v>
      </c>
      <c r="F712" s="1500">
        <f t="shared" si="32"/>
        <v>0</v>
      </c>
      <c r="G712" s="1500">
        <v>0</v>
      </c>
      <c r="H712" s="1500">
        <f t="shared" ref="H712:H775" si="33">(C712*F712)*G712/100</f>
        <v>0</v>
      </c>
      <c r="I712" s="1500">
        <f t="shared" ref="I712:I775" si="34">(C712*F712)+H712</f>
        <v>0</v>
      </c>
      <c r="J712" s="1499" t="s">
        <v>74</v>
      </c>
      <c r="K712" s="1499" t="b">
        <v>0</v>
      </c>
      <c r="L712" s="1522">
        <f>('RAB GIK UGM'!G713*1.11)-I712</f>
        <v>0</v>
      </c>
    </row>
    <row r="713" spans="1:12">
      <c r="A713" s="1499" t="s">
        <v>4184</v>
      </c>
      <c r="B713" s="1499" t="s">
        <v>74</v>
      </c>
      <c r="C713" s="1500">
        <v>0</v>
      </c>
      <c r="D713" s="1501">
        <f>'RAB GIK UGM'!E714</f>
        <v>0</v>
      </c>
      <c r="E713" s="1501">
        <f>'RAB GIK UGM'!F714</f>
        <v>0</v>
      </c>
      <c r="F713" s="1500">
        <f t="shared" si="32"/>
        <v>0</v>
      </c>
      <c r="G713" s="1500">
        <v>0</v>
      </c>
      <c r="H713" s="1500">
        <f t="shared" si="33"/>
        <v>0</v>
      </c>
      <c r="I713" s="1500">
        <f t="shared" si="34"/>
        <v>0</v>
      </c>
      <c r="J713" s="1499" t="s">
        <v>74</v>
      </c>
      <c r="K713" s="1499" t="b">
        <v>0</v>
      </c>
      <c r="L713" s="1522">
        <f>('RAB GIK UGM'!G714*1.11)-I713</f>
        <v>0</v>
      </c>
    </row>
    <row r="714" spans="1:12">
      <c r="A714" s="1499" t="s">
        <v>3556</v>
      </c>
      <c r="B714" s="1499" t="s">
        <v>682</v>
      </c>
      <c r="C714" s="1500">
        <v>36</v>
      </c>
      <c r="D714" s="1501">
        <f>'RAB GIK UGM'!E715</f>
        <v>36</v>
      </c>
      <c r="E714" s="1501">
        <f>'RAB GIK UGM'!F715</f>
        <v>361845</v>
      </c>
      <c r="F714" s="1500">
        <f t="shared" si="32"/>
        <v>361845</v>
      </c>
      <c r="G714" s="1500">
        <v>11</v>
      </c>
      <c r="H714" s="1500">
        <f t="shared" si="33"/>
        <v>1432906.2</v>
      </c>
      <c r="I714" s="1500">
        <f t="shared" si="34"/>
        <v>14459326.199999999</v>
      </c>
      <c r="J714" s="1499" t="s">
        <v>74</v>
      </c>
      <c r="K714" s="1499" t="b">
        <v>0</v>
      </c>
      <c r="L714" s="1522">
        <f>('RAB GIK UGM'!G715*1.11)-I714</f>
        <v>0</v>
      </c>
    </row>
    <row r="715" spans="1:12">
      <c r="A715" s="1499" t="s">
        <v>3553</v>
      </c>
      <c r="B715" s="1499" t="s">
        <v>682</v>
      </c>
      <c r="C715" s="1500">
        <v>5</v>
      </c>
      <c r="D715" s="1501">
        <f>'RAB GIK UGM'!E716</f>
        <v>5</v>
      </c>
      <c r="E715" s="1501">
        <f>'RAB GIK UGM'!F716</f>
        <v>416845</v>
      </c>
      <c r="F715" s="1500">
        <f t="shared" ref="F715:F778" si="35">ROUND(E715,2)</f>
        <v>416845</v>
      </c>
      <c r="G715" s="1500">
        <v>11</v>
      </c>
      <c r="H715" s="1500">
        <f t="shared" si="33"/>
        <v>229264.75</v>
      </c>
      <c r="I715" s="1500">
        <f t="shared" si="34"/>
        <v>2313489.75</v>
      </c>
      <c r="J715" s="1499" t="s">
        <v>74</v>
      </c>
      <c r="K715" s="1499" t="b">
        <v>0</v>
      </c>
      <c r="L715" s="1522">
        <f>('RAB GIK UGM'!G716*1.11)-I715</f>
        <v>0</v>
      </c>
    </row>
    <row r="716" spans="1:12">
      <c r="A716" s="1499" t="s">
        <v>4185</v>
      </c>
      <c r="B716" s="1499" t="s">
        <v>682</v>
      </c>
      <c r="C716" s="1500">
        <v>111</v>
      </c>
      <c r="D716" s="1501">
        <f>'RAB GIK UGM'!E717</f>
        <v>111</v>
      </c>
      <c r="E716" s="1501">
        <f>'RAB GIK UGM'!F717</f>
        <v>789717</v>
      </c>
      <c r="F716" s="1500">
        <f t="shared" si="35"/>
        <v>789717</v>
      </c>
      <c r="G716" s="1500">
        <v>11</v>
      </c>
      <c r="H716" s="1500">
        <f t="shared" si="33"/>
        <v>9642444.5700000003</v>
      </c>
      <c r="I716" s="1500">
        <f t="shared" si="34"/>
        <v>97301031.569999993</v>
      </c>
      <c r="J716" s="1499" t="s">
        <v>74</v>
      </c>
      <c r="K716" s="1499" t="b">
        <v>0</v>
      </c>
      <c r="L716" s="1522">
        <f>('RAB GIK UGM'!G717*1.11)-I716</f>
        <v>0</v>
      </c>
    </row>
    <row r="717" spans="1:12">
      <c r="A717" s="1499" t="s">
        <v>4187</v>
      </c>
      <c r="B717" s="1499" t="s">
        <v>682</v>
      </c>
      <c r="C717" s="1500">
        <v>4</v>
      </c>
      <c r="D717" s="1501">
        <f>'RAB GIK UGM'!E718</f>
        <v>4</v>
      </c>
      <c r="E717" s="1501">
        <f>'RAB GIK UGM'!F718</f>
        <v>525976</v>
      </c>
      <c r="F717" s="1500">
        <f t="shared" si="35"/>
        <v>525976</v>
      </c>
      <c r="G717" s="1500">
        <v>11</v>
      </c>
      <c r="H717" s="1500">
        <f t="shared" si="33"/>
        <v>231429.44</v>
      </c>
      <c r="I717" s="1500">
        <f t="shared" si="34"/>
        <v>2335333.44</v>
      </c>
      <c r="J717" s="1499" t="s">
        <v>74</v>
      </c>
      <c r="K717" s="1499" t="b">
        <v>0</v>
      </c>
      <c r="L717" s="1522">
        <f>('RAB GIK UGM'!G718*1.11)-I717</f>
        <v>0</v>
      </c>
    </row>
    <row r="718" spans="1:12">
      <c r="A718" s="1499" t="s">
        <v>4186</v>
      </c>
      <c r="B718" s="1499" t="s">
        <v>74</v>
      </c>
      <c r="C718" s="1500">
        <v>0</v>
      </c>
      <c r="D718" s="1501">
        <f>'RAB GIK UGM'!E719</f>
        <v>0</v>
      </c>
      <c r="E718" s="1501">
        <f>'RAB GIK UGM'!F719</f>
        <v>0</v>
      </c>
      <c r="F718" s="1500">
        <f t="shared" si="35"/>
        <v>0</v>
      </c>
      <c r="G718" s="1500">
        <v>0</v>
      </c>
      <c r="H718" s="1500">
        <f t="shared" si="33"/>
        <v>0</v>
      </c>
      <c r="I718" s="1500">
        <f t="shared" si="34"/>
        <v>0</v>
      </c>
      <c r="J718" s="1499" t="s">
        <v>74</v>
      </c>
      <c r="K718" s="1499" t="b">
        <v>0</v>
      </c>
      <c r="L718" s="1522">
        <f>('RAB GIK UGM'!G719*1.11)-I718</f>
        <v>0</v>
      </c>
    </row>
    <row r="719" spans="1:12">
      <c r="A719" s="1499" t="s">
        <v>3558</v>
      </c>
      <c r="B719" s="1499" t="s">
        <v>682</v>
      </c>
      <c r="C719" s="1500">
        <v>57</v>
      </c>
      <c r="D719" s="1501">
        <f>'RAB GIK UGM'!E720</f>
        <v>57</v>
      </c>
      <c r="E719" s="1501">
        <f>'RAB GIK UGM'!F720</f>
        <v>520476</v>
      </c>
      <c r="F719" s="1500">
        <f t="shared" si="35"/>
        <v>520476</v>
      </c>
      <c r="G719" s="1500">
        <v>11</v>
      </c>
      <c r="H719" s="1500">
        <f t="shared" si="33"/>
        <v>3263384.52</v>
      </c>
      <c r="I719" s="1500">
        <f t="shared" si="34"/>
        <v>32930516.52</v>
      </c>
      <c r="J719" s="1499" t="s">
        <v>74</v>
      </c>
      <c r="K719" s="1499" t="b">
        <v>0</v>
      </c>
      <c r="L719" s="1522">
        <f>('RAB GIK UGM'!G720*1.11)-I719</f>
        <v>0</v>
      </c>
    </row>
    <row r="720" spans="1:12">
      <c r="A720" s="1499" t="s">
        <v>3556</v>
      </c>
      <c r="B720" s="1499" t="s">
        <v>682</v>
      </c>
      <c r="C720" s="1500">
        <v>15</v>
      </c>
      <c r="D720" s="1501">
        <f>'RAB GIK UGM'!E721</f>
        <v>15</v>
      </c>
      <c r="E720" s="1501">
        <f>'RAB GIK UGM'!F721</f>
        <v>361845</v>
      </c>
      <c r="F720" s="1500">
        <f t="shared" si="35"/>
        <v>361845</v>
      </c>
      <c r="G720" s="1500">
        <v>11</v>
      </c>
      <c r="H720" s="1500">
        <f t="shared" si="33"/>
        <v>597044.25</v>
      </c>
      <c r="I720" s="1500">
        <f t="shared" si="34"/>
        <v>6024719.25</v>
      </c>
      <c r="J720" s="1499" t="s">
        <v>74</v>
      </c>
      <c r="K720" s="1499" t="b">
        <v>0</v>
      </c>
      <c r="L720" s="1522">
        <f>('RAB GIK UGM'!G721*1.11)-I720</f>
        <v>0</v>
      </c>
    </row>
    <row r="721" spans="1:12">
      <c r="A721" s="1499" t="s">
        <v>4187</v>
      </c>
      <c r="B721" s="1499" t="s">
        <v>682</v>
      </c>
      <c r="C721" s="1500">
        <v>2</v>
      </c>
      <c r="D721" s="1501">
        <f>'RAB GIK UGM'!E722</f>
        <v>2</v>
      </c>
      <c r="E721" s="1501">
        <f>'RAB GIK UGM'!F722</f>
        <v>525976</v>
      </c>
      <c r="F721" s="1500">
        <f t="shared" si="35"/>
        <v>525976</v>
      </c>
      <c r="G721" s="1500">
        <v>11</v>
      </c>
      <c r="H721" s="1500">
        <f t="shared" si="33"/>
        <v>115714.72</v>
      </c>
      <c r="I721" s="1500">
        <f t="shared" si="34"/>
        <v>1167666.72</v>
      </c>
      <c r="J721" s="1499" t="s">
        <v>74</v>
      </c>
      <c r="K721" s="1499" t="b">
        <v>0</v>
      </c>
      <c r="L721" s="1522">
        <f>('RAB GIK UGM'!G722*1.11)-I721</f>
        <v>0</v>
      </c>
    </row>
    <row r="722" spans="1:12">
      <c r="A722" s="1499" t="s">
        <v>4194</v>
      </c>
      <c r="B722" s="1499" t="s">
        <v>5</v>
      </c>
      <c r="C722" s="1500">
        <v>107</v>
      </c>
      <c r="D722" s="1501">
        <f>'RAB GIK UGM'!E723</f>
        <v>107</v>
      </c>
      <c r="E722" s="1501">
        <f>'RAB GIK UGM'!F723</f>
        <v>117238</v>
      </c>
      <c r="F722" s="1500">
        <f t="shared" si="35"/>
        <v>117238</v>
      </c>
      <c r="G722" s="1500">
        <v>11</v>
      </c>
      <c r="H722" s="1500">
        <f t="shared" si="33"/>
        <v>1379891.26</v>
      </c>
      <c r="I722" s="1500">
        <f t="shared" si="34"/>
        <v>13924357.26</v>
      </c>
      <c r="J722" s="1499" t="s">
        <v>74</v>
      </c>
      <c r="K722" s="1499" t="b">
        <v>0</v>
      </c>
      <c r="L722" s="1522">
        <f>('RAB GIK UGM'!G723*1.11)-I722</f>
        <v>0</v>
      </c>
    </row>
    <row r="723" spans="1:12">
      <c r="A723" s="1499" t="s">
        <v>4195</v>
      </c>
      <c r="B723" s="1499" t="s">
        <v>74</v>
      </c>
      <c r="C723" s="1500">
        <v>0</v>
      </c>
      <c r="D723" s="1501">
        <f>'RAB GIK UGM'!E724</f>
        <v>0</v>
      </c>
      <c r="E723" s="1501">
        <f>'RAB GIK UGM'!F724</f>
        <v>0</v>
      </c>
      <c r="F723" s="1500">
        <f t="shared" si="35"/>
        <v>0</v>
      </c>
      <c r="G723" s="1500">
        <v>0</v>
      </c>
      <c r="H723" s="1500">
        <f t="shared" si="33"/>
        <v>0</v>
      </c>
      <c r="I723" s="1500">
        <f t="shared" si="34"/>
        <v>0</v>
      </c>
      <c r="J723" s="1499" t="s">
        <v>74</v>
      </c>
      <c r="K723" s="1499" t="b">
        <v>0</v>
      </c>
      <c r="L723" s="1522">
        <f>('RAB GIK UGM'!G724*1.11)-I723</f>
        <v>0</v>
      </c>
    </row>
    <row r="724" spans="1:12">
      <c r="A724" s="1499" t="s">
        <v>4184</v>
      </c>
      <c r="B724" s="1499" t="s">
        <v>74</v>
      </c>
      <c r="C724" s="1500">
        <v>0</v>
      </c>
      <c r="D724" s="1501">
        <f>'RAB GIK UGM'!E725</f>
        <v>0</v>
      </c>
      <c r="E724" s="1501">
        <f>'RAB GIK UGM'!F725</f>
        <v>0</v>
      </c>
      <c r="F724" s="1500">
        <f t="shared" si="35"/>
        <v>0</v>
      </c>
      <c r="G724" s="1500">
        <v>0</v>
      </c>
      <c r="H724" s="1500">
        <f t="shared" si="33"/>
        <v>0</v>
      </c>
      <c r="I724" s="1500">
        <f t="shared" si="34"/>
        <v>0</v>
      </c>
      <c r="J724" s="1499" t="s">
        <v>74</v>
      </c>
      <c r="K724" s="1499" t="b">
        <v>0</v>
      </c>
      <c r="L724" s="1522">
        <f>('RAB GIK UGM'!G725*1.11)-I724</f>
        <v>0</v>
      </c>
    </row>
    <row r="725" spans="1:12">
      <c r="A725" s="1499" t="s">
        <v>3556</v>
      </c>
      <c r="B725" s="1499" t="s">
        <v>682</v>
      </c>
      <c r="C725" s="1500">
        <v>216</v>
      </c>
      <c r="D725" s="1501">
        <f>'RAB GIK UGM'!E726</f>
        <v>216</v>
      </c>
      <c r="E725" s="1501">
        <f>'RAB GIK UGM'!F726</f>
        <v>361845</v>
      </c>
      <c r="F725" s="1500">
        <f t="shared" si="35"/>
        <v>361845</v>
      </c>
      <c r="G725" s="1500">
        <v>11</v>
      </c>
      <c r="H725" s="1500">
        <f t="shared" si="33"/>
        <v>8597437.1999999993</v>
      </c>
      <c r="I725" s="1500">
        <f t="shared" si="34"/>
        <v>86755957.200000003</v>
      </c>
      <c r="J725" s="1499" t="s">
        <v>74</v>
      </c>
      <c r="K725" s="1499" t="b">
        <v>0</v>
      </c>
      <c r="L725" s="1522">
        <f>('RAB GIK UGM'!G726*1.11)-I725</f>
        <v>0</v>
      </c>
    </row>
    <row r="726" spans="1:12">
      <c r="A726" s="1499" t="s">
        <v>4185</v>
      </c>
      <c r="B726" s="1499" t="s">
        <v>682</v>
      </c>
      <c r="C726" s="1500">
        <v>79</v>
      </c>
      <c r="D726" s="1501">
        <f>'RAB GIK UGM'!E727</f>
        <v>79</v>
      </c>
      <c r="E726" s="1501">
        <f>'RAB GIK UGM'!F727</f>
        <v>789717</v>
      </c>
      <c r="F726" s="1500">
        <f t="shared" si="35"/>
        <v>789717</v>
      </c>
      <c r="G726" s="1500">
        <v>11</v>
      </c>
      <c r="H726" s="1500">
        <f t="shared" si="33"/>
        <v>6862640.7300000004</v>
      </c>
      <c r="I726" s="1500">
        <f t="shared" si="34"/>
        <v>69250283.730000004</v>
      </c>
      <c r="J726" s="1499" t="s">
        <v>74</v>
      </c>
      <c r="K726" s="1499" t="b">
        <v>0</v>
      </c>
      <c r="L726" s="1522">
        <f>('RAB GIK UGM'!G727*1.11)-I726</f>
        <v>0</v>
      </c>
    </row>
    <row r="727" spans="1:12">
      <c r="A727" s="1499" t="s">
        <v>4194</v>
      </c>
      <c r="B727" s="1499" t="s">
        <v>5</v>
      </c>
      <c r="C727" s="1500">
        <v>12</v>
      </c>
      <c r="D727" s="1501">
        <f>'RAB GIK UGM'!E728</f>
        <v>12</v>
      </c>
      <c r="E727" s="1501">
        <f>'RAB GIK UGM'!F728</f>
        <v>117238</v>
      </c>
      <c r="F727" s="1500">
        <f t="shared" si="35"/>
        <v>117238</v>
      </c>
      <c r="G727" s="1500">
        <v>11</v>
      </c>
      <c r="H727" s="1500">
        <f t="shared" si="33"/>
        <v>154754.16</v>
      </c>
      <c r="I727" s="1500">
        <f t="shared" si="34"/>
        <v>1561610.16</v>
      </c>
      <c r="J727" s="1499" t="s">
        <v>74</v>
      </c>
      <c r="K727" s="1499" t="b">
        <v>0</v>
      </c>
      <c r="L727" s="1522">
        <f>('RAB GIK UGM'!G728*1.11)-I727</f>
        <v>0</v>
      </c>
    </row>
    <row r="728" spans="1:12">
      <c r="A728" s="1499" t="s">
        <v>4186</v>
      </c>
      <c r="B728" s="1499" t="s">
        <v>74</v>
      </c>
      <c r="C728" s="1500">
        <v>0</v>
      </c>
      <c r="D728" s="1501">
        <f>'RAB GIK UGM'!E729</f>
        <v>0</v>
      </c>
      <c r="E728" s="1501">
        <f>'RAB GIK UGM'!F729</f>
        <v>0</v>
      </c>
      <c r="F728" s="1500">
        <f t="shared" si="35"/>
        <v>0</v>
      </c>
      <c r="G728" s="1500">
        <v>0</v>
      </c>
      <c r="H728" s="1500">
        <f t="shared" si="33"/>
        <v>0</v>
      </c>
      <c r="I728" s="1500">
        <f t="shared" si="34"/>
        <v>0</v>
      </c>
      <c r="J728" s="1499" t="s">
        <v>74</v>
      </c>
      <c r="K728" s="1499" t="b">
        <v>0</v>
      </c>
      <c r="L728" s="1522">
        <f>('RAB GIK UGM'!G729*1.11)-I728</f>
        <v>0</v>
      </c>
    </row>
    <row r="729" spans="1:12">
      <c r="A729" s="1499" t="s">
        <v>3556</v>
      </c>
      <c r="B729" s="1499" t="s">
        <v>682</v>
      </c>
      <c r="C729" s="1500">
        <v>614</v>
      </c>
      <c r="D729" s="1501">
        <f>'RAB GIK UGM'!E730</f>
        <v>614</v>
      </c>
      <c r="E729" s="1501">
        <f>'RAB GIK UGM'!F730</f>
        <v>361845</v>
      </c>
      <c r="F729" s="1500">
        <f t="shared" si="35"/>
        <v>361845</v>
      </c>
      <c r="G729" s="1500">
        <v>11</v>
      </c>
      <c r="H729" s="1500">
        <f t="shared" si="33"/>
        <v>24439011.300000001</v>
      </c>
      <c r="I729" s="1500">
        <f t="shared" si="34"/>
        <v>246611841.30000001</v>
      </c>
      <c r="J729" s="1499" t="s">
        <v>74</v>
      </c>
      <c r="K729" s="1499" t="b">
        <v>0</v>
      </c>
      <c r="L729" s="1522">
        <f>('RAB GIK UGM'!G730*1.11)-I729</f>
        <v>0</v>
      </c>
    </row>
    <row r="730" spans="1:12">
      <c r="A730" s="1499" t="s">
        <v>3553</v>
      </c>
      <c r="B730" s="1499" t="s">
        <v>682</v>
      </c>
      <c r="C730" s="1500">
        <v>52</v>
      </c>
      <c r="D730" s="1501">
        <f>'RAB GIK UGM'!E731</f>
        <v>52</v>
      </c>
      <c r="E730" s="1501">
        <f>'RAB GIK UGM'!F731</f>
        <v>416845</v>
      </c>
      <c r="F730" s="1500">
        <f t="shared" si="35"/>
        <v>416845</v>
      </c>
      <c r="G730" s="1500">
        <v>11</v>
      </c>
      <c r="H730" s="1500">
        <f t="shared" si="33"/>
        <v>2384353.4</v>
      </c>
      <c r="I730" s="1500">
        <f t="shared" si="34"/>
        <v>24060293.399999999</v>
      </c>
      <c r="J730" s="1499" t="s">
        <v>74</v>
      </c>
      <c r="K730" s="1499" t="b">
        <v>0</v>
      </c>
      <c r="L730" s="1522">
        <f>('RAB GIK UGM'!G731*1.11)-I730</f>
        <v>0</v>
      </c>
    </row>
    <row r="731" spans="1:12">
      <c r="A731" s="1499" t="s">
        <v>4196</v>
      </c>
      <c r="B731" s="1499" t="s">
        <v>74</v>
      </c>
      <c r="C731" s="1500">
        <v>0</v>
      </c>
      <c r="D731" s="1501">
        <f>'RAB GIK UGM'!E732</f>
        <v>0</v>
      </c>
      <c r="E731" s="1501">
        <f>'RAB GIK UGM'!F732</f>
        <v>0</v>
      </c>
      <c r="F731" s="1500">
        <f t="shared" si="35"/>
        <v>0</v>
      </c>
      <c r="G731" s="1500">
        <v>0</v>
      </c>
      <c r="H731" s="1500">
        <f t="shared" si="33"/>
        <v>0</v>
      </c>
      <c r="I731" s="1500">
        <f t="shared" si="34"/>
        <v>0</v>
      </c>
      <c r="J731" s="1499" t="s">
        <v>74</v>
      </c>
      <c r="K731" s="1499" t="b">
        <v>0</v>
      </c>
      <c r="L731" s="1522">
        <f>('RAB GIK UGM'!G732*1.11)-I731</f>
        <v>0</v>
      </c>
    </row>
    <row r="732" spans="1:12">
      <c r="A732" s="1499" t="s">
        <v>3556</v>
      </c>
      <c r="B732" s="1499" t="s">
        <v>682</v>
      </c>
      <c r="C732" s="1500">
        <v>503</v>
      </c>
      <c r="D732" s="1501">
        <f>'RAB GIK UGM'!E733</f>
        <v>503</v>
      </c>
      <c r="E732" s="1501">
        <f>'RAB GIK UGM'!F733</f>
        <v>361845</v>
      </c>
      <c r="F732" s="1500">
        <f t="shared" si="35"/>
        <v>361845</v>
      </c>
      <c r="G732" s="1500">
        <v>11</v>
      </c>
      <c r="H732" s="1500">
        <f t="shared" si="33"/>
        <v>20020883.850000001</v>
      </c>
      <c r="I732" s="1500">
        <f t="shared" si="34"/>
        <v>202028918.84999999</v>
      </c>
      <c r="J732" s="1499" t="s">
        <v>74</v>
      </c>
      <c r="K732" s="1499" t="b">
        <v>0</v>
      </c>
      <c r="L732" s="1522">
        <f>('RAB GIK UGM'!G733*1.11)-I732</f>
        <v>0</v>
      </c>
    </row>
    <row r="733" spans="1:12">
      <c r="A733" s="1499" t="s">
        <v>3553</v>
      </c>
      <c r="B733" s="1499" t="s">
        <v>682</v>
      </c>
      <c r="C733" s="1500">
        <v>305</v>
      </c>
      <c r="D733" s="1501">
        <f>'RAB GIK UGM'!E734</f>
        <v>305</v>
      </c>
      <c r="E733" s="1501">
        <f>'RAB GIK UGM'!F734</f>
        <v>416845</v>
      </c>
      <c r="F733" s="1500">
        <f t="shared" si="35"/>
        <v>416845</v>
      </c>
      <c r="G733" s="1500">
        <v>11</v>
      </c>
      <c r="H733" s="1500">
        <f t="shared" si="33"/>
        <v>13985149.75</v>
      </c>
      <c r="I733" s="1500">
        <f t="shared" si="34"/>
        <v>141122874.75</v>
      </c>
      <c r="J733" s="1499" t="s">
        <v>74</v>
      </c>
      <c r="K733" s="1499" t="b">
        <v>0</v>
      </c>
      <c r="L733" s="1522">
        <f>('RAB GIK UGM'!G734*1.11)-I733</f>
        <v>0</v>
      </c>
    </row>
    <row r="734" spans="1:12">
      <c r="A734" s="1499" t="s">
        <v>4194</v>
      </c>
      <c r="B734" s="1499" t="s">
        <v>5</v>
      </c>
      <c r="C734" s="1500">
        <v>944</v>
      </c>
      <c r="D734" s="1501">
        <f>'RAB GIK UGM'!E735</f>
        <v>944</v>
      </c>
      <c r="E734" s="1501">
        <f>'RAB GIK UGM'!F735</f>
        <v>117238</v>
      </c>
      <c r="F734" s="1500">
        <f t="shared" si="35"/>
        <v>117238</v>
      </c>
      <c r="G734" s="1500">
        <v>11</v>
      </c>
      <c r="H734" s="1500">
        <f t="shared" si="33"/>
        <v>12173993.92</v>
      </c>
      <c r="I734" s="1500">
        <f t="shared" si="34"/>
        <v>122846665.92</v>
      </c>
      <c r="J734" s="1499" t="s">
        <v>74</v>
      </c>
      <c r="K734" s="1499" t="b">
        <v>0</v>
      </c>
      <c r="L734" s="1522">
        <f>('RAB GIK UGM'!G735*1.11)-I734</f>
        <v>0</v>
      </c>
    </row>
    <row r="735" spans="1:12">
      <c r="A735" s="1499" t="s">
        <v>4197</v>
      </c>
      <c r="B735" s="1499" t="s">
        <v>682</v>
      </c>
      <c r="C735" s="1500">
        <v>241</v>
      </c>
      <c r="D735" s="1501">
        <f>'RAB GIK UGM'!E736</f>
        <v>241</v>
      </c>
      <c r="E735" s="1501">
        <f>'RAB GIK UGM'!F736</f>
        <v>80000</v>
      </c>
      <c r="F735" s="1500">
        <f t="shared" si="35"/>
        <v>80000</v>
      </c>
      <c r="G735" s="1500">
        <v>11</v>
      </c>
      <c r="H735" s="1500">
        <f t="shared" si="33"/>
        <v>2120800</v>
      </c>
      <c r="I735" s="1500">
        <f t="shared" si="34"/>
        <v>21400800</v>
      </c>
      <c r="J735" s="1499" t="s">
        <v>74</v>
      </c>
      <c r="K735" s="1499" t="b">
        <v>0</v>
      </c>
      <c r="L735" s="1522">
        <f>('RAB GIK UGM'!G736*1.11)-I735</f>
        <v>0</v>
      </c>
    </row>
    <row r="736" spans="1:12">
      <c r="A736" s="1499" t="s">
        <v>3567</v>
      </c>
      <c r="B736" s="1499" t="s">
        <v>682</v>
      </c>
      <c r="C736" s="1500">
        <v>30</v>
      </c>
      <c r="D736" s="1501">
        <f>'RAB GIK UGM'!E737</f>
        <v>30</v>
      </c>
      <c r="E736" s="1501">
        <f>'RAB GIK UGM'!F737</f>
        <v>320738</v>
      </c>
      <c r="F736" s="1500">
        <f t="shared" si="35"/>
        <v>320738</v>
      </c>
      <c r="G736" s="1500">
        <v>11</v>
      </c>
      <c r="H736" s="1500">
        <f t="shared" si="33"/>
        <v>1058435.3999999999</v>
      </c>
      <c r="I736" s="1500">
        <f t="shared" si="34"/>
        <v>10680575.4</v>
      </c>
      <c r="J736" s="1499" t="s">
        <v>74</v>
      </c>
      <c r="K736" s="1499" t="b">
        <v>0</v>
      </c>
      <c r="L736" s="1522">
        <f>('RAB GIK UGM'!G737*1.11)-I736</f>
        <v>0</v>
      </c>
    </row>
    <row r="737" spans="1:12">
      <c r="A737" s="1499" t="s">
        <v>4188</v>
      </c>
      <c r="B737" s="1499" t="s">
        <v>74</v>
      </c>
      <c r="C737" s="1500">
        <v>0</v>
      </c>
      <c r="D737" s="1501">
        <f>'RAB GIK UGM'!E738</f>
        <v>0</v>
      </c>
      <c r="E737" s="1501">
        <f>'RAB GIK UGM'!F738</f>
        <v>0</v>
      </c>
      <c r="F737" s="1500">
        <f t="shared" si="35"/>
        <v>0</v>
      </c>
      <c r="G737" s="1500">
        <v>0</v>
      </c>
      <c r="H737" s="1500">
        <f t="shared" si="33"/>
        <v>0</v>
      </c>
      <c r="I737" s="1500">
        <f t="shared" si="34"/>
        <v>0</v>
      </c>
      <c r="J737" s="1499" t="s">
        <v>74</v>
      </c>
      <c r="K737" s="1499" t="b">
        <v>0</v>
      </c>
      <c r="L737" s="1522">
        <f>('RAB GIK UGM'!G738*1.11)-I737</f>
        <v>0</v>
      </c>
    </row>
    <row r="738" spans="1:12">
      <c r="A738" s="1499" t="s">
        <v>4189</v>
      </c>
      <c r="B738" s="1499" t="s">
        <v>682</v>
      </c>
      <c r="C738" s="1500">
        <v>92</v>
      </c>
      <c r="D738" s="1501">
        <f>'RAB GIK UGM'!E739</f>
        <v>92</v>
      </c>
      <c r="E738" s="1501">
        <f>'RAB GIK UGM'!F739</f>
        <v>425238</v>
      </c>
      <c r="F738" s="1500">
        <f t="shared" si="35"/>
        <v>425238</v>
      </c>
      <c r="G738" s="1500">
        <v>11</v>
      </c>
      <c r="H738" s="1500">
        <f t="shared" si="33"/>
        <v>4303408.5599999996</v>
      </c>
      <c r="I738" s="1500">
        <f t="shared" si="34"/>
        <v>43425304.560000002</v>
      </c>
      <c r="J738" s="1499" t="s">
        <v>74</v>
      </c>
      <c r="K738" s="1499" t="b">
        <v>0</v>
      </c>
      <c r="L738" s="1522">
        <f>('RAB GIK UGM'!G739*1.11)-I738</f>
        <v>0</v>
      </c>
    </row>
    <row r="739" spans="1:12">
      <c r="A739" s="1499" t="s">
        <v>4198</v>
      </c>
      <c r="B739" s="1499" t="s">
        <v>682</v>
      </c>
      <c r="C739" s="1500">
        <v>20</v>
      </c>
      <c r="D739" s="1501">
        <f>'RAB GIK UGM'!E740</f>
        <v>20</v>
      </c>
      <c r="E739" s="1501">
        <f>'RAB GIK UGM'!F740</f>
        <v>637857</v>
      </c>
      <c r="F739" s="1500">
        <f t="shared" si="35"/>
        <v>637857</v>
      </c>
      <c r="G739" s="1500">
        <v>11</v>
      </c>
      <c r="H739" s="1500">
        <f t="shared" si="33"/>
        <v>1403285.4</v>
      </c>
      <c r="I739" s="1500">
        <f t="shared" si="34"/>
        <v>14160425.4</v>
      </c>
      <c r="J739" s="1499" t="s">
        <v>74</v>
      </c>
      <c r="K739" s="1499" t="b">
        <v>0</v>
      </c>
      <c r="L739" s="1522">
        <f>('RAB GIK UGM'!G740*1.11)-I739</f>
        <v>0</v>
      </c>
    </row>
    <row r="740" spans="1:12">
      <c r="A740" s="1499" t="s">
        <v>3567</v>
      </c>
      <c r="B740" s="1499" t="s">
        <v>682</v>
      </c>
      <c r="C740" s="1500">
        <v>42</v>
      </c>
      <c r="D740" s="1501">
        <f>'RAB GIK UGM'!E741</f>
        <v>42</v>
      </c>
      <c r="E740" s="1501">
        <f>'RAB GIK UGM'!F741</f>
        <v>320738</v>
      </c>
      <c r="F740" s="1500">
        <f t="shared" si="35"/>
        <v>320738</v>
      </c>
      <c r="G740" s="1500">
        <v>11</v>
      </c>
      <c r="H740" s="1500">
        <f t="shared" si="33"/>
        <v>1481809.56</v>
      </c>
      <c r="I740" s="1500">
        <f t="shared" si="34"/>
        <v>14952805.560000001</v>
      </c>
      <c r="J740" s="1499" t="s">
        <v>74</v>
      </c>
      <c r="K740" s="1499" t="b">
        <v>0</v>
      </c>
      <c r="L740" s="1522">
        <f>('RAB GIK UGM'!G741*1.11)-I740</f>
        <v>0</v>
      </c>
    </row>
    <row r="741" spans="1:12">
      <c r="A741" s="1499" t="s">
        <v>4199</v>
      </c>
      <c r="B741" s="1499" t="s">
        <v>74</v>
      </c>
      <c r="C741" s="1500">
        <v>0</v>
      </c>
      <c r="D741" s="1501">
        <f>'RAB GIK UGM'!E742</f>
        <v>0</v>
      </c>
      <c r="E741" s="1501">
        <f>'RAB GIK UGM'!F742</f>
        <v>0</v>
      </c>
      <c r="F741" s="1500">
        <f t="shared" si="35"/>
        <v>0</v>
      </c>
      <c r="G741" s="1500">
        <v>0</v>
      </c>
      <c r="H741" s="1500">
        <f t="shared" si="33"/>
        <v>0</v>
      </c>
      <c r="I741" s="1500">
        <f t="shared" si="34"/>
        <v>0</v>
      </c>
      <c r="J741" s="1499" t="s">
        <v>74</v>
      </c>
      <c r="K741" s="1499" t="b">
        <v>0</v>
      </c>
      <c r="L741" s="1522">
        <f>('RAB GIK UGM'!G742*1.11)-I741</f>
        <v>0</v>
      </c>
    </row>
    <row r="742" spans="1:12">
      <c r="A742" s="1499" t="s">
        <v>4200</v>
      </c>
      <c r="B742" s="1499" t="s">
        <v>74</v>
      </c>
      <c r="C742" s="1500">
        <v>0</v>
      </c>
      <c r="D742" s="1501">
        <f>'RAB GIK UGM'!E743</f>
        <v>0</v>
      </c>
      <c r="E742" s="1501">
        <f>'RAB GIK UGM'!F743</f>
        <v>0</v>
      </c>
      <c r="F742" s="1500">
        <f t="shared" si="35"/>
        <v>0</v>
      </c>
      <c r="G742" s="1500">
        <v>0</v>
      </c>
      <c r="H742" s="1500">
        <f t="shared" si="33"/>
        <v>0</v>
      </c>
      <c r="I742" s="1500">
        <f t="shared" si="34"/>
        <v>0</v>
      </c>
      <c r="J742" s="1499" t="s">
        <v>74</v>
      </c>
      <c r="K742" s="1499" t="b">
        <v>0</v>
      </c>
      <c r="L742" s="1522">
        <f>('RAB GIK UGM'!G743*1.11)-I742</f>
        <v>0</v>
      </c>
    </row>
    <row r="743" spans="1:12">
      <c r="A743" s="1499" t="s">
        <v>4201</v>
      </c>
      <c r="B743" s="1499" t="s">
        <v>74</v>
      </c>
      <c r="C743" s="1500">
        <v>0</v>
      </c>
      <c r="D743" s="1501">
        <f>'RAB GIK UGM'!E744</f>
        <v>0</v>
      </c>
      <c r="E743" s="1501">
        <f>'RAB GIK UGM'!F744</f>
        <v>0</v>
      </c>
      <c r="F743" s="1500">
        <f t="shared" si="35"/>
        <v>0</v>
      </c>
      <c r="G743" s="1500">
        <v>0</v>
      </c>
      <c r="H743" s="1500">
        <f t="shared" si="33"/>
        <v>0</v>
      </c>
      <c r="I743" s="1500">
        <f t="shared" si="34"/>
        <v>0</v>
      </c>
      <c r="J743" s="1499" t="s">
        <v>74</v>
      </c>
      <c r="K743" s="1499" t="b">
        <v>0</v>
      </c>
      <c r="L743" s="1522">
        <f>('RAB GIK UGM'!G744*1.11)-I743</f>
        <v>0</v>
      </c>
    </row>
    <row r="744" spans="1:12">
      <c r="A744" s="1499" t="s">
        <v>3521</v>
      </c>
      <c r="B744" s="1499" t="s">
        <v>682</v>
      </c>
      <c r="C744" s="1500">
        <v>94</v>
      </c>
      <c r="D744" s="1501">
        <f>'RAB GIK UGM'!E745</f>
        <v>94</v>
      </c>
      <c r="E744" s="1501">
        <f>'RAB GIK UGM'!F745</f>
        <v>1439020</v>
      </c>
      <c r="F744" s="1500">
        <f t="shared" si="35"/>
        <v>1439020</v>
      </c>
      <c r="G744" s="1500">
        <v>11</v>
      </c>
      <c r="H744" s="1500">
        <f t="shared" si="33"/>
        <v>14879466.800000001</v>
      </c>
      <c r="I744" s="1500">
        <f t="shared" si="34"/>
        <v>150147346.80000001</v>
      </c>
      <c r="J744" s="1499" t="s">
        <v>74</v>
      </c>
      <c r="K744" s="1499" t="b">
        <v>0</v>
      </c>
      <c r="L744" s="1522">
        <f>('RAB GIK UGM'!G745*1.11)-I744</f>
        <v>0</v>
      </c>
    </row>
    <row r="745" spans="1:12">
      <c r="A745" s="1499" t="s">
        <v>3522</v>
      </c>
      <c r="B745" s="1499" t="s">
        <v>186</v>
      </c>
      <c r="C745" s="1500">
        <v>1</v>
      </c>
      <c r="D745" s="1501">
        <f>'RAB GIK UGM'!E746</f>
        <v>1</v>
      </c>
      <c r="E745" s="1501">
        <f>'RAB GIK UGM'!F746</f>
        <v>185680000.00000003</v>
      </c>
      <c r="F745" s="1500">
        <f t="shared" si="35"/>
        <v>185680000</v>
      </c>
      <c r="G745" s="1500">
        <v>11</v>
      </c>
      <c r="H745" s="1500">
        <f t="shared" si="33"/>
        <v>20424800</v>
      </c>
      <c r="I745" s="1500">
        <f t="shared" si="34"/>
        <v>206104800</v>
      </c>
      <c r="J745" s="1499" t="s">
        <v>74</v>
      </c>
      <c r="K745" s="1499" t="b">
        <v>0</v>
      </c>
      <c r="L745" s="1522">
        <f>('RAB GIK UGM'!G746*1.11)-I745</f>
        <v>0</v>
      </c>
    </row>
    <row r="746" spans="1:12">
      <c r="A746" s="1499" t="s">
        <v>4202</v>
      </c>
      <c r="B746" s="1499" t="s">
        <v>74</v>
      </c>
      <c r="C746" s="1500">
        <v>0</v>
      </c>
      <c r="D746" s="1501">
        <f>'RAB GIK UGM'!E747</f>
        <v>0</v>
      </c>
      <c r="E746" s="1501">
        <f>'RAB GIK UGM'!F747</f>
        <v>0</v>
      </c>
      <c r="F746" s="1500">
        <f t="shared" si="35"/>
        <v>0</v>
      </c>
      <c r="G746" s="1500">
        <v>0</v>
      </c>
      <c r="H746" s="1500">
        <f t="shared" si="33"/>
        <v>0</v>
      </c>
      <c r="I746" s="1500">
        <f t="shared" si="34"/>
        <v>0</v>
      </c>
      <c r="J746" s="1499" t="s">
        <v>74</v>
      </c>
      <c r="K746" s="1499" t="b">
        <v>0</v>
      </c>
      <c r="L746" s="1522">
        <f>('RAB GIK UGM'!G747*1.11)-I746</f>
        <v>0</v>
      </c>
    </row>
    <row r="747" spans="1:12">
      <c r="A747" s="1499" t="s">
        <v>4203</v>
      </c>
      <c r="B747" s="1499" t="s">
        <v>74</v>
      </c>
      <c r="C747" s="1500">
        <v>0</v>
      </c>
      <c r="D747" s="1501">
        <f>'RAB GIK UGM'!E748</f>
        <v>0</v>
      </c>
      <c r="E747" s="1501">
        <f>'RAB GIK UGM'!F748</f>
        <v>0</v>
      </c>
      <c r="F747" s="1500">
        <f t="shared" si="35"/>
        <v>0</v>
      </c>
      <c r="G747" s="1500">
        <v>0</v>
      </c>
      <c r="H747" s="1500">
        <f t="shared" si="33"/>
        <v>0</v>
      </c>
      <c r="I747" s="1500">
        <f t="shared" si="34"/>
        <v>0</v>
      </c>
      <c r="J747" s="1499" t="s">
        <v>74</v>
      </c>
      <c r="K747" s="1499" t="b">
        <v>0</v>
      </c>
      <c r="L747" s="1522">
        <f>('RAB GIK UGM'!G748*1.11)-I747</f>
        <v>0</v>
      </c>
    </row>
    <row r="748" spans="1:12">
      <c r="A748" s="1499" t="s">
        <v>3268</v>
      </c>
      <c r="B748" s="1499" t="s">
        <v>682</v>
      </c>
      <c r="C748" s="1500">
        <v>2</v>
      </c>
      <c r="D748" s="1501">
        <f>'RAB GIK UGM'!E749</f>
        <v>2</v>
      </c>
      <c r="E748" s="1501">
        <f>'RAB GIK UGM'!F749</f>
        <v>10000000</v>
      </c>
      <c r="F748" s="1500">
        <f t="shared" si="35"/>
        <v>10000000</v>
      </c>
      <c r="G748" s="1500">
        <v>11</v>
      </c>
      <c r="H748" s="1500">
        <f t="shared" si="33"/>
        <v>2200000</v>
      </c>
      <c r="I748" s="1500">
        <f t="shared" si="34"/>
        <v>22200000</v>
      </c>
      <c r="J748" s="1499" t="s">
        <v>74</v>
      </c>
      <c r="K748" s="1499" t="b">
        <v>0</v>
      </c>
      <c r="L748" s="1522">
        <f>('RAB GIK UGM'!G749*1.11)-I748</f>
        <v>0</v>
      </c>
    </row>
    <row r="749" spans="1:12">
      <c r="A749" s="1499" t="s">
        <v>3520</v>
      </c>
      <c r="B749" s="1499" t="s">
        <v>682</v>
      </c>
      <c r="C749" s="1500">
        <v>1</v>
      </c>
      <c r="D749" s="1501">
        <f>'RAB GIK UGM'!E750</f>
        <v>1</v>
      </c>
      <c r="E749" s="1501">
        <f>'RAB GIK UGM'!F750</f>
        <v>4351875</v>
      </c>
      <c r="F749" s="1500">
        <f t="shared" si="35"/>
        <v>4351875</v>
      </c>
      <c r="G749" s="1500">
        <v>11</v>
      </c>
      <c r="H749" s="1500">
        <f t="shared" si="33"/>
        <v>478706.25</v>
      </c>
      <c r="I749" s="1500">
        <f t="shared" si="34"/>
        <v>4830581.25</v>
      </c>
      <c r="J749" s="1499" t="s">
        <v>74</v>
      </c>
      <c r="K749" s="1499" t="b">
        <v>0</v>
      </c>
      <c r="L749" s="1522">
        <f>('RAB GIK UGM'!G750*1.11)-I749</f>
        <v>0</v>
      </c>
    </row>
    <row r="750" spans="1:12">
      <c r="A750" s="1499" t="s">
        <v>4204</v>
      </c>
      <c r="B750" s="1499" t="s">
        <v>682</v>
      </c>
      <c r="C750" s="1500">
        <v>2</v>
      </c>
      <c r="D750" s="1501">
        <f>'RAB GIK UGM'!E751</f>
        <v>2</v>
      </c>
      <c r="E750" s="1501">
        <f>'RAB GIK UGM'!F751</f>
        <v>41580715</v>
      </c>
      <c r="F750" s="1500">
        <f t="shared" si="35"/>
        <v>41580715</v>
      </c>
      <c r="G750" s="1500">
        <v>11</v>
      </c>
      <c r="H750" s="1500">
        <f t="shared" si="33"/>
        <v>9147757.3000000007</v>
      </c>
      <c r="I750" s="1500">
        <f t="shared" si="34"/>
        <v>92309187.299999997</v>
      </c>
      <c r="J750" s="1499" t="s">
        <v>74</v>
      </c>
      <c r="K750" s="1499" t="b">
        <v>0</v>
      </c>
      <c r="L750" s="1522">
        <f>('RAB GIK UGM'!G751*1.11)-I750</f>
        <v>0</v>
      </c>
    </row>
    <row r="751" spans="1:12">
      <c r="A751" s="1499" t="s">
        <v>4205</v>
      </c>
      <c r="B751" s="1499" t="s">
        <v>74</v>
      </c>
      <c r="C751" s="1500">
        <v>0</v>
      </c>
      <c r="D751" s="1501">
        <f>'RAB GIK UGM'!E752</f>
        <v>0</v>
      </c>
      <c r="E751" s="1501">
        <f>'RAB GIK UGM'!F752</f>
        <v>0</v>
      </c>
      <c r="F751" s="1500">
        <f t="shared" si="35"/>
        <v>0</v>
      </c>
      <c r="G751" s="1500">
        <v>0</v>
      </c>
      <c r="H751" s="1500">
        <f t="shared" si="33"/>
        <v>0</v>
      </c>
      <c r="I751" s="1500">
        <f t="shared" si="34"/>
        <v>0</v>
      </c>
      <c r="J751" s="1499" t="s">
        <v>74</v>
      </c>
      <c r="K751" s="1499" t="b">
        <v>0</v>
      </c>
      <c r="L751" s="1522">
        <f>('RAB GIK UGM'!G752*1.11)-I751</f>
        <v>0</v>
      </c>
    </row>
    <row r="752" spans="1:12">
      <c r="A752" s="1499" t="s">
        <v>3272</v>
      </c>
      <c r="B752" s="1499" t="s">
        <v>682</v>
      </c>
      <c r="C752" s="1500">
        <v>2</v>
      </c>
      <c r="D752" s="1501">
        <f>'RAB GIK UGM'!E753</f>
        <v>2</v>
      </c>
      <c r="E752" s="1501">
        <f>'RAB GIK UGM'!F753</f>
        <v>15000000</v>
      </c>
      <c r="F752" s="1500">
        <f t="shared" si="35"/>
        <v>15000000</v>
      </c>
      <c r="G752" s="1500">
        <v>11</v>
      </c>
      <c r="H752" s="1500">
        <f t="shared" si="33"/>
        <v>3300000</v>
      </c>
      <c r="I752" s="1500">
        <f t="shared" si="34"/>
        <v>33300000</v>
      </c>
      <c r="J752" s="1499" t="s">
        <v>74</v>
      </c>
      <c r="K752" s="1499" t="b">
        <v>0</v>
      </c>
      <c r="L752" s="1522">
        <f>('RAB GIK UGM'!G753*1.11)-I752</f>
        <v>0</v>
      </c>
    </row>
    <row r="753" spans="1:12">
      <c r="A753" s="1499" t="s">
        <v>3520</v>
      </c>
      <c r="B753" s="1499" t="s">
        <v>682</v>
      </c>
      <c r="C753" s="1500">
        <v>1</v>
      </c>
      <c r="D753" s="1501">
        <f>'RAB GIK UGM'!E754</f>
        <v>1</v>
      </c>
      <c r="E753" s="1501">
        <f>'RAB GIK UGM'!F754</f>
        <v>4351875</v>
      </c>
      <c r="F753" s="1500">
        <f t="shared" si="35"/>
        <v>4351875</v>
      </c>
      <c r="G753" s="1500">
        <v>11</v>
      </c>
      <c r="H753" s="1500">
        <f t="shared" si="33"/>
        <v>478706.25</v>
      </c>
      <c r="I753" s="1500">
        <f t="shared" si="34"/>
        <v>4830581.25</v>
      </c>
      <c r="J753" s="1499" t="s">
        <v>74</v>
      </c>
      <c r="K753" s="1499" t="b">
        <v>0</v>
      </c>
      <c r="L753" s="1522">
        <f>('RAB GIK UGM'!G754*1.11)-I753</f>
        <v>0</v>
      </c>
    </row>
    <row r="754" spans="1:12">
      <c r="A754" s="1499" t="s">
        <v>4204</v>
      </c>
      <c r="B754" s="1499" t="s">
        <v>682</v>
      </c>
      <c r="C754" s="1500">
        <v>2</v>
      </c>
      <c r="D754" s="1501">
        <f>'RAB GIK UGM'!E755</f>
        <v>2</v>
      </c>
      <c r="E754" s="1501">
        <f>'RAB GIK UGM'!F755</f>
        <v>41580715</v>
      </c>
      <c r="F754" s="1500">
        <f t="shared" si="35"/>
        <v>41580715</v>
      </c>
      <c r="G754" s="1500">
        <v>11</v>
      </c>
      <c r="H754" s="1500">
        <f t="shared" si="33"/>
        <v>9147757.3000000007</v>
      </c>
      <c r="I754" s="1500">
        <f t="shared" si="34"/>
        <v>92309187.299999997</v>
      </c>
      <c r="J754" s="1499" t="s">
        <v>74</v>
      </c>
      <c r="K754" s="1499" t="b">
        <v>0</v>
      </c>
      <c r="L754" s="1522">
        <f>('RAB GIK UGM'!G755*1.11)-I754</f>
        <v>0</v>
      </c>
    </row>
    <row r="755" spans="1:12">
      <c r="A755" s="1499" t="s">
        <v>4206</v>
      </c>
      <c r="B755" s="1499" t="s">
        <v>74</v>
      </c>
      <c r="C755" s="1500">
        <v>0</v>
      </c>
      <c r="D755" s="1501">
        <f>'RAB GIK UGM'!E756</f>
        <v>0</v>
      </c>
      <c r="E755" s="1501">
        <f>'RAB GIK UGM'!F756</f>
        <v>0</v>
      </c>
      <c r="F755" s="1500">
        <f t="shared" si="35"/>
        <v>0</v>
      </c>
      <c r="G755" s="1500">
        <v>0</v>
      </c>
      <c r="H755" s="1500">
        <f t="shared" si="33"/>
        <v>0</v>
      </c>
      <c r="I755" s="1500">
        <f t="shared" si="34"/>
        <v>0</v>
      </c>
      <c r="J755" s="1499" t="s">
        <v>74</v>
      </c>
      <c r="K755" s="1499" t="b">
        <v>0</v>
      </c>
      <c r="L755" s="1522">
        <f>('RAB GIK UGM'!G756*1.11)-I755</f>
        <v>0</v>
      </c>
    </row>
    <row r="756" spans="1:12">
      <c r="A756" s="1499" t="s">
        <v>3268</v>
      </c>
      <c r="B756" s="1499" t="s">
        <v>682</v>
      </c>
      <c r="C756" s="1500">
        <v>2</v>
      </c>
      <c r="D756" s="1501">
        <f>'RAB GIK UGM'!E757</f>
        <v>2</v>
      </c>
      <c r="E756" s="1501">
        <f>'RAB GIK UGM'!F757</f>
        <v>10000000</v>
      </c>
      <c r="F756" s="1500">
        <f t="shared" si="35"/>
        <v>10000000</v>
      </c>
      <c r="G756" s="1500">
        <v>11</v>
      </c>
      <c r="H756" s="1500">
        <f t="shared" si="33"/>
        <v>2200000</v>
      </c>
      <c r="I756" s="1500">
        <f t="shared" si="34"/>
        <v>22200000</v>
      </c>
      <c r="J756" s="1499" t="s">
        <v>74</v>
      </c>
      <c r="K756" s="1499" t="b">
        <v>0</v>
      </c>
      <c r="L756" s="1522">
        <f>('RAB GIK UGM'!G757*1.11)-I756</f>
        <v>0</v>
      </c>
    </row>
    <row r="757" spans="1:12">
      <c r="A757" s="1499" t="s">
        <v>3520</v>
      </c>
      <c r="B757" s="1499" t="s">
        <v>682</v>
      </c>
      <c r="C757" s="1500">
        <v>1</v>
      </c>
      <c r="D757" s="1501">
        <f>'RAB GIK UGM'!E758</f>
        <v>1</v>
      </c>
      <c r="E757" s="1501">
        <f>'RAB GIK UGM'!F758</f>
        <v>4351875</v>
      </c>
      <c r="F757" s="1500">
        <f t="shared" si="35"/>
        <v>4351875</v>
      </c>
      <c r="G757" s="1500">
        <v>11</v>
      </c>
      <c r="H757" s="1500">
        <f t="shared" si="33"/>
        <v>478706.25</v>
      </c>
      <c r="I757" s="1500">
        <f t="shared" si="34"/>
        <v>4830581.25</v>
      </c>
      <c r="J757" s="1499" t="s">
        <v>74</v>
      </c>
      <c r="K757" s="1499" t="b">
        <v>0</v>
      </c>
      <c r="L757" s="1522">
        <f>('RAB GIK UGM'!G758*1.11)-I757</f>
        <v>0</v>
      </c>
    </row>
    <row r="758" spans="1:12">
      <c r="A758" s="1499" t="s">
        <v>4204</v>
      </c>
      <c r="B758" s="1499" t="s">
        <v>682</v>
      </c>
      <c r="C758" s="1500">
        <v>2</v>
      </c>
      <c r="D758" s="1501">
        <f>'RAB GIK UGM'!E759</f>
        <v>2</v>
      </c>
      <c r="E758" s="1501">
        <f>'RAB GIK UGM'!F759</f>
        <v>41580715</v>
      </c>
      <c r="F758" s="1500">
        <f t="shared" si="35"/>
        <v>41580715</v>
      </c>
      <c r="G758" s="1500">
        <v>11</v>
      </c>
      <c r="H758" s="1500">
        <f t="shared" si="33"/>
        <v>9147757.3000000007</v>
      </c>
      <c r="I758" s="1500">
        <f t="shared" si="34"/>
        <v>92309187.299999997</v>
      </c>
      <c r="J758" s="1499" t="s">
        <v>74</v>
      </c>
      <c r="K758" s="1499" t="b">
        <v>0</v>
      </c>
      <c r="L758" s="1522">
        <f>('RAB GIK UGM'!G759*1.11)-I758</f>
        <v>0</v>
      </c>
    </row>
    <row r="759" spans="1:12">
      <c r="A759" s="1499" t="s">
        <v>4207</v>
      </c>
      <c r="B759" s="1499" t="s">
        <v>74</v>
      </c>
      <c r="C759" s="1500">
        <v>0</v>
      </c>
      <c r="D759" s="1501">
        <f>'RAB GIK UGM'!E760</f>
        <v>0</v>
      </c>
      <c r="E759" s="1501">
        <f>'RAB GIK UGM'!F760</f>
        <v>0</v>
      </c>
      <c r="F759" s="1500">
        <f t="shared" si="35"/>
        <v>0</v>
      </c>
      <c r="G759" s="1500">
        <v>0</v>
      </c>
      <c r="H759" s="1500">
        <f t="shared" si="33"/>
        <v>0</v>
      </c>
      <c r="I759" s="1500">
        <f t="shared" si="34"/>
        <v>0</v>
      </c>
      <c r="J759" s="1499" t="s">
        <v>74</v>
      </c>
      <c r="K759" s="1499" t="b">
        <v>0</v>
      </c>
      <c r="L759" s="1522">
        <f>('RAB GIK UGM'!G760*1.11)-I759</f>
        <v>0</v>
      </c>
    </row>
    <row r="760" spans="1:12">
      <c r="A760" s="1499" t="s">
        <v>4208</v>
      </c>
      <c r="B760" s="1499" t="s">
        <v>682</v>
      </c>
      <c r="C760" s="1500">
        <v>1</v>
      </c>
      <c r="D760" s="1501">
        <f>'RAB GIK UGM'!E761</f>
        <v>1</v>
      </c>
      <c r="E760" s="1501">
        <f>'RAB GIK UGM'!F761</f>
        <v>10257500</v>
      </c>
      <c r="F760" s="1500">
        <f t="shared" si="35"/>
        <v>10257500</v>
      </c>
      <c r="G760" s="1500">
        <v>11</v>
      </c>
      <c r="H760" s="1500">
        <f t="shared" si="33"/>
        <v>1128325</v>
      </c>
      <c r="I760" s="1500">
        <f t="shared" si="34"/>
        <v>11385825</v>
      </c>
      <c r="J760" s="1499" t="s">
        <v>74</v>
      </c>
      <c r="K760" s="1499" t="b">
        <v>0</v>
      </c>
      <c r="L760" s="1522">
        <f>('RAB GIK UGM'!G761*1.11)-I760</f>
        <v>0</v>
      </c>
    </row>
    <row r="761" spans="1:12">
      <c r="A761" s="1499" t="s">
        <v>3520</v>
      </c>
      <c r="B761" s="1499" t="s">
        <v>682</v>
      </c>
      <c r="C761" s="1500">
        <v>1</v>
      </c>
      <c r="D761" s="1501">
        <f>'RAB GIK UGM'!E762</f>
        <v>1</v>
      </c>
      <c r="E761" s="1501">
        <f>'RAB GIK UGM'!F762</f>
        <v>4351875</v>
      </c>
      <c r="F761" s="1500">
        <f t="shared" si="35"/>
        <v>4351875</v>
      </c>
      <c r="G761" s="1500">
        <v>11</v>
      </c>
      <c r="H761" s="1500">
        <f t="shared" si="33"/>
        <v>478706.25</v>
      </c>
      <c r="I761" s="1500">
        <f t="shared" si="34"/>
        <v>4830581.25</v>
      </c>
      <c r="J761" s="1499" t="s">
        <v>74</v>
      </c>
      <c r="K761" s="1499" t="b">
        <v>0</v>
      </c>
      <c r="L761" s="1522">
        <f>('RAB GIK UGM'!G762*1.11)-I761</f>
        <v>0</v>
      </c>
    </row>
    <row r="762" spans="1:12">
      <c r="A762" s="1499" t="s">
        <v>4209</v>
      </c>
      <c r="B762" s="1499" t="s">
        <v>74</v>
      </c>
      <c r="C762" s="1500">
        <v>0</v>
      </c>
      <c r="D762" s="1501">
        <f>'RAB GIK UGM'!E763</f>
        <v>0</v>
      </c>
      <c r="E762" s="1501">
        <f>'RAB GIK UGM'!F763</f>
        <v>0</v>
      </c>
      <c r="F762" s="1500">
        <f t="shared" si="35"/>
        <v>0</v>
      </c>
      <c r="G762" s="1500">
        <v>0</v>
      </c>
      <c r="H762" s="1500">
        <f t="shared" si="33"/>
        <v>0</v>
      </c>
      <c r="I762" s="1500">
        <f t="shared" si="34"/>
        <v>0</v>
      </c>
      <c r="J762" s="1499" t="s">
        <v>74</v>
      </c>
      <c r="K762" s="1499" t="b">
        <v>0</v>
      </c>
      <c r="L762" s="1522">
        <f>('RAB GIK UGM'!G763*1.11)-I762</f>
        <v>0</v>
      </c>
    </row>
    <row r="763" spans="1:12">
      <c r="A763" s="1499" t="s">
        <v>3270</v>
      </c>
      <c r="B763" s="1499" t="s">
        <v>682</v>
      </c>
      <c r="C763" s="1500">
        <v>1</v>
      </c>
      <c r="D763" s="1501">
        <f>'RAB GIK UGM'!E764</f>
        <v>1</v>
      </c>
      <c r="E763" s="1501">
        <f>'RAB GIK UGM'!F764</f>
        <v>15000000</v>
      </c>
      <c r="F763" s="1500">
        <f t="shared" si="35"/>
        <v>15000000</v>
      </c>
      <c r="G763" s="1500">
        <v>11</v>
      </c>
      <c r="H763" s="1500">
        <f t="shared" si="33"/>
        <v>1650000</v>
      </c>
      <c r="I763" s="1500">
        <f t="shared" si="34"/>
        <v>16650000</v>
      </c>
      <c r="J763" s="1499" t="s">
        <v>74</v>
      </c>
      <c r="K763" s="1499" t="b">
        <v>0</v>
      </c>
      <c r="L763" s="1522">
        <f>('RAB GIK UGM'!G764*1.11)-I763</f>
        <v>0</v>
      </c>
    </row>
    <row r="764" spans="1:12">
      <c r="A764" s="1499" t="s">
        <v>3520</v>
      </c>
      <c r="B764" s="1499" t="s">
        <v>682</v>
      </c>
      <c r="C764" s="1500">
        <v>1</v>
      </c>
      <c r="D764" s="1501">
        <f>'RAB GIK UGM'!E765</f>
        <v>1</v>
      </c>
      <c r="E764" s="1501">
        <f>'RAB GIK UGM'!F765</f>
        <v>4351875</v>
      </c>
      <c r="F764" s="1500">
        <f t="shared" si="35"/>
        <v>4351875</v>
      </c>
      <c r="G764" s="1500">
        <v>11</v>
      </c>
      <c r="H764" s="1500">
        <f t="shared" si="33"/>
        <v>478706.25</v>
      </c>
      <c r="I764" s="1500">
        <f t="shared" si="34"/>
        <v>4830581.25</v>
      </c>
      <c r="J764" s="1499" t="s">
        <v>74</v>
      </c>
      <c r="K764" s="1499" t="b">
        <v>0</v>
      </c>
      <c r="L764" s="1522">
        <f>('RAB GIK UGM'!G765*1.11)-I764</f>
        <v>0</v>
      </c>
    </row>
    <row r="765" spans="1:12">
      <c r="A765" s="1499" t="s">
        <v>4210</v>
      </c>
      <c r="B765" s="1499" t="s">
        <v>74</v>
      </c>
      <c r="C765" s="1500">
        <v>0</v>
      </c>
      <c r="D765" s="1501">
        <f>'RAB GIK UGM'!E766</f>
        <v>0</v>
      </c>
      <c r="E765" s="1501">
        <f>'RAB GIK UGM'!F766</f>
        <v>0</v>
      </c>
      <c r="F765" s="1500">
        <f t="shared" si="35"/>
        <v>0</v>
      </c>
      <c r="G765" s="1500">
        <v>0</v>
      </c>
      <c r="H765" s="1500">
        <f t="shared" si="33"/>
        <v>0</v>
      </c>
      <c r="I765" s="1500">
        <f t="shared" si="34"/>
        <v>0</v>
      </c>
      <c r="J765" s="1499" t="s">
        <v>74</v>
      </c>
      <c r="K765" s="1499" t="b">
        <v>0</v>
      </c>
      <c r="L765" s="1522">
        <f>('RAB GIK UGM'!G766*1.11)-I765</f>
        <v>0</v>
      </c>
    </row>
    <row r="766" spans="1:12">
      <c r="A766" s="1499" t="s">
        <v>4211</v>
      </c>
      <c r="B766" s="1499" t="s">
        <v>682</v>
      </c>
      <c r="C766" s="1500">
        <v>1</v>
      </c>
      <c r="D766" s="1501">
        <f>'RAB GIK UGM'!E767</f>
        <v>1</v>
      </c>
      <c r="E766" s="1501">
        <f>'RAB GIK UGM'!F767</f>
        <v>7000000</v>
      </c>
      <c r="F766" s="1500">
        <f t="shared" si="35"/>
        <v>7000000</v>
      </c>
      <c r="G766" s="1500">
        <v>11</v>
      </c>
      <c r="H766" s="1500">
        <f t="shared" si="33"/>
        <v>770000</v>
      </c>
      <c r="I766" s="1500">
        <f t="shared" si="34"/>
        <v>7770000</v>
      </c>
      <c r="J766" s="1499" t="s">
        <v>74</v>
      </c>
      <c r="K766" s="1499" t="b">
        <v>0</v>
      </c>
      <c r="L766" s="1522">
        <f>('RAB GIK UGM'!G767*1.11)-I766</f>
        <v>0</v>
      </c>
    </row>
    <row r="767" spans="1:12">
      <c r="A767" s="1499" t="s">
        <v>3520</v>
      </c>
      <c r="B767" s="1499" t="s">
        <v>682</v>
      </c>
      <c r="C767" s="1500">
        <v>1</v>
      </c>
      <c r="D767" s="1501">
        <f>'RAB GIK UGM'!E768</f>
        <v>1</v>
      </c>
      <c r="E767" s="1501">
        <f>'RAB GIK UGM'!F768</f>
        <v>4351875</v>
      </c>
      <c r="F767" s="1500">
        <f t="shared" si="35"/>
        <v>4351875</v>
      </c>
      <c r="G767" s="1500">
        <v>11</v>
      </c>
      <c r="H767" s="1500">
        <f t="shared" si="33"/>
        <v>478706.25</v>
      </c>
      <c r="I767" s="1500">
        <f t="shared" si="34"/>
        <v>4830581.25</v>
      </c>
      <c r="J767" s="1499" t="s">
        <v>74</v>
      </c>
      <c r="K767" s="1499" t="b">
        <v>0</v>
      </c>
      <c r="L767" s="1522">
        <f>('RAB GIK UGM'!G768*1.11)-I767</f>
        <v>0</v>
      </c>
    </row>
    <row r="768" spans="1:12">
      <c r="A768" s="1499" t="s">
        <v>4212</v>
      </c>
      <c r="B768" s="1499" t="s">
        <v>74</v>
      </c>
      <c r="C768" s="1500">
        <v>0</v>
      </c>
      <c r="D768" s="1501">
        <f>'RAB GIK UGM'!E769</f>
        <v>0</v>
      </c>
      <c r="E768" s="1501">
        <f>'RAB GIK UGM'!F769</f>
        <v>0</v>
      </c>
      <c r="F768" s="1500">
        <f t="shared" si="35"/>
        <v>0</v>
      </c>
      <c r="G768" s="1500">
        <v>0</v>
      </c>
      <c r="H768" s="1500">
        <f t="shared" si="33"/>
        <v>0</v>
      </c>
      <c r="I768" s="1500">
        <f t="shared" si="34"/>
        <v>0</v>
      </c>
      <c r="J768" s="1499" t="s">
        <v>74</v>
      </c>
      <c r="K768" s="1499" t="b">
        <v>0</v>
      </c>
      <c r="L768" s="1522">
        <f>('RAB GIK UGM'!G769*1.11)-I768</f>
        <v>0</v>
      </c>
    </row>
    <row r="769" spans="1:12">
      <c r="A769" s="1499" t="s">
        <v>3271</v>
      </c>
      <c r="B769" s="1499" t="s">
        <v>682</v>
      </c>
      <c r="C769" s="1500">
        <v>1</v>
      </c>
      <c r="D769" s="1501">
        <f>'RAB GIK UGM'!E770</f>
        <v>1</v>
      </c>
      <c r="E769" s="1501">
        <f>'RAB GIK UGM'!F770</f>
        <v>15000000</v>
      </c>
      <c r="F769" s="1500">
        <f t="shared" si="35"/>
        <v>15000000</v>
      </c>
      <c r="G769" s="1500">
        <v>11</v>
      </c>
      <c r="H769" s="1500">
        <f t="shared" si="33"/>
        <v>1650000</v>
      </c>
      <c r="I769" s="1500">
        <f t="shared" si="34"/>
        <v>16650000</v>
      </c>
      <c r="J769" s="1499" t="s">
        <v>74</v>
      </c>
      <c r="K769" s="1499" t="b">
        <v>0</v>
      </c>
      <c r="L769" s="1522">
        <f>('RAB GIK UGM'!G770*1.11)-I769</f>
        <v>0</v>
      </c>
    </row>
    <row r="770" spans="1:12">
      <c r="A770" s="1499" t="s">
        <v>3520</v>
      </c>
      <c r="B770" s="1499" t="s">
        <v>682</v>
      </c>
      <c r="C770" s="1500">
        <v>1</v>
      </c>
      <c r="D770" s="1501">
        <f>'RAB GIK UGM'!E771</f>
        <v>1</v>
      </c>
      <c r="E770" s="1501">
        <f>'RAB GIK UGM'!F771</f>
        <v>4351875</v>
      </c>
      <c r="F770" s="1500">
        <f t="shared" si="35"/>
        <v>4351875</v>
      </c>
      <c r="G770" s="1500">
        <v>11</v>
      </c>
      <c r="H770" s="1500">
        <f t="shared" si="33"/>
        <v>478706.25</v>
      </c>
      <c r="I770" s="1500">
        <f t="shared" si="34"/>
        <v>4830581.25</v>
      </c>
      <c r="J770" s="1499" t="s">
        <v>74</v>
      </c>
      <c r="K770" s="1499" t="b">
        <v>0</v>
      </c>
      <c r="L770" s="1522">
        <f>('RAB GIK UGM'!G771*1.11)-I770</f>
        <v>0</v>
      </c>
    </row>
    <row r="771" spans="1:12">
      <c r="A771" s="1499" t="s">
        <v>4204</v>
      </c>
      <c r="B771" s="1499" t="s">
        <v>682</v>
      </c>
      <c r="C771" s="1500">
        <v>2</v>
      </c>
      <c r="D771" s="1501">
        <f>'RAB GIK UGM'!E772</f>
        <v>2</v>
      </c>
      <c r="E771" s="1501">
        <f>'RAB GIK UGM'!F772</f>
        <v>41580715</v>
      </c>
      <c r="F771" s="1500">
        <f t="shared" si="35"/>
        <v>41580715</v>
      </c>
      <c r="G771" s="1500">
        <v>11</v>
      </c>
      <c r="H771" s="1500">
        <f t="shared" si="33"/>
        <v>9147757.3000000007</v>
      </c>
      <c r="I771" s="1500">
        <f t="shared" si="34"/>
        <v>92309187.299999997</v>
      </c>
      <c r="J771" s="1499" t="s">
        <v>74</v>
      </c>
      <c r="K771" s="1499" t="b">
        <v>0</v>
      </c>
      <c r="L771" s="1522">
        <f>('RAB GIK UGM'!G772*1.11)-I771</f>
        <v>0</v>
      </c>
    </row>
    <row r="772" spans="1:12">
      <c r="A772" s="1499" t="s">
        <v>4213</v>
      </c>
      <c r="B772" s="1499" t="s">
        <v>74</v>
      </c>
      <c r="C772" s="1500">
        <v>0</v>
      </c>
      <c r="D772" s="1501">
        <f>'RAB GIK UGM'!E773</f>
        <v>0</v>
      </c>
      <c r="E772" s="1501">
        <f>'RAB GIK UGM'!F773</f>
        <v>0</v>
      </c>
      <c r="F772" s="1500">
        <f t="shared" si="35"/>
        <v>0</v>
      </c>
      <c r="G772" s="1500">
        <v>0</v>
      </c>
      <c r="H772" s="1500">
        <f t="shared" si="33"/>
        <v>0</v>
      </c>
      <c r="I772" s="1500">
        <f t="shared" si="34"/>
        <v>0</v>
      </c>
      <c r="J772" s="1499" t="s">
        <v>74</v>
      </c>
      <c r="K772" s="1499" t="b">
        <v>0</v>
      </c>
      <c r="L772" s="1522">
        <f>('RAB GIK UGM'!G773*1.11)-I772</f>
        <v>0</v>
      </c>
    </row>
    <row r="773" spans="1:12">
      <c r="A773" s="1499" t="s">
        <v>3270</v>
      </c>
      <c r="B773" s="1499" t="s">
        <v>682</v>
      </c>
      <c r="C773" s="1500">
        <v>1</v>
      </c>
      <c r="D773" s="1501">
        <f>'RAB GIK UGM'!E774</f>
        <v>1</v>
      </c>
      <c r="E773" s="1501">
        <f>'RAB GIK UGM'!F774</f>
        <v>15000000</v>
      </c>
      <c r="F773" s="1500">
        <f t="shared" si="35"/>
        <v>15000000</v>
      </c>
      <c r="G773" s="1500">
        <v>11</v>
      </c>
      <c r="H773" s="1500">
        <f t="shared" si="33"/>
        <v>1650000</v>
      </c>
      <c r="I773" s="1500">
        <f t="shared" si="34"/>
        <v>16650000</v>
      </c>
      <c r="J773" s="1499" t="s">
        <v>74</v>
      </c>
      <c r="K773" s="1499" t="b">
        <v>0</v>
      </c>
      <c r="L773" s="1522">
        <f>('RAB GIK UGM'!G774*1.11)-I773</f>
        <v>0</v>
      </c>
    </row>
    <row r="774" spans="1:12">
      <c r="A774" s="1499" t="s">
        <v>3520</v>
      </c>
      <c r="B774" s="1499" t="s">
        <v>682</v>
      </c>
      <c r="C774" s="1500">
        <v>1</v>
      </c>
      <c r="D774" s="1501">
        <f>'RAB GIK UGM'!E775</f>
        <v>1</v>
      </c>
      <c r="E774" s="1501">
        <f>'RAB GIK UGM'!F775</f>
        <v>4351875</v>
      </c>
      <c r="F774" s="1500">
        <f t="shared" si="35"/>
        <v>4351875</v>
      </c>
      <c r="G774" s="1500">
        <v>11</v>
      </c>
      <c r="H774" s="1500">
        <f t="shared" si="33"/>
        <v>478706.25</v>
      </c>
      <c r="I774" s="1500">
        <f t="shared" si="34"/>
        <v>4830581.25</v>
      </c>
      <c r="J774" s="1499" t="s">
        <v>74</v>
      </c>
      <c r="K774" s="1499" t="b">
        <v>0</v>
      </c>
      <c r="L774" s="1522">
        <f>('RAB GIK UGM'!G775*1.11)-I774</f>
        <v>0</v>
      </c>
    </row>
    <row r="775" spans="1:12">
      <c r="A775" s="1499" t="s">
        <v>4214</v>
      </c>
      <c r="B775" s="1499" t="s">
        <v>74</v>
      </c>
      <c r="C775" s="1500">
        <v>0</v>
      </c>
      <c r="D775" s="1501">
        <f>'RAB GIK UGM'!E776</f>
        <v>0</v>
      </c>
      <c r="E775" s="1501">
        <f>'RAB GIK UGM'!F776</f>
        <v>0</v>
      </c>
      <c r="F775" s="1500">
        <f t="shared" si="35"/>
        <v>0</v>
      </c>
      <c r="G775" s="1500">
        <v>0</v>
      </c>
      <c r="H775" s="1500">
        <f t="shared" si="33"/>
        <v>0</v>
      </c>
      <c r="I775" s="1500">
        <f t="shared" si="34"/>
        <v>0</v>
      </c>
      <c r="J775" s="1499" t="s">
        <v>74</v>
      </c>
      <c r="K775" s="1499" t="b">
        <v>0</v>
      </c>
      <c r="L775" s="1522">
        <f>('RAB GIK UGM'!G776*1.11)-I775</f>
        <v>0</v>
      </c>
    </row>
    <row r="776" spans="1:12">
      <c r="A776" s="1499" t="s">
        <v>3269</v>
      </c>
      <c r="B776" s="1499" t="s">
        <v>682</v>
      </c>
      <c r="C776" s="1500">
        <v>1</v>
      </c>
      <c r="D776" s="1501">
        <f>'RAB GIK UGM'!E777</f>
        <v>1</v>
      </c>
      <c r="E776" s="1501">
        <f>'RAB GIK UGM'!F777</f>
        <v>7000000</v>
      </c>
      <c r="F776" s="1500">
        <f t="shared" si="35"/>
        <v>7000000</v>
      </c>
      <c r="G776" s="1500">
        <v>11</v>
      </c>
      <c r="H776" s="1500">
        <f t="shared" ref="H776:H839" si="36">(C776*F776)*G776/100</f>
        <v>770000</v>
      </c>
      <c r="I776" s="1500">
        <f t="shared" ref="I776:I839" si="37">(C776*F776)+H776</f>
        <v>7770000</v>
      </c>
      <c r="J776" s="1499" t="s">
        <v>74</v>
      </c>
      <c r="K776" s="1499" t="b">
        <v>0</v>
      </c>
      <c r="L776" s="1522">
        <f>('RAB GIK UGM'!G777*1.11)-I776</f>
        <v>0</v>
      </c>
    </row>
    <row r="777" spans="1:12">
      <c r="A777" s="1499" t="s">
        <v>3520</v>
      </c>
      <c r="B777" s="1499" t="s">
        <v>682</v>
      </c>
      <c r="C777" s="1500">
        <v>1</v>
      </c>
      <c r="D777" s="1501">
        <f>'RAB GIK UGM'!E778</f>
        <v>1</v>
      </c>
      <c r="E777" s="1501">
        <f>'RAB GIK UGM'!F778</f>
        <v>4351875</v>
      </c>
      <c r="F777" s="1500">
        <f t="shared" si="35"/>
        <v>4351875</v>
      </c>
      <c r="G777" s="1500">
        <v>11</v>
      </c>
      <c r="H777" s="1500">
        <f t="shared" si="36"/>
        <v>478706.25</v>
      </c>
      <c r="I777" s="1500">
        <f t="shared" si="37"/>
        <v>4830581.25</v>
      </c>
      <c r="J777" s="1499" t="s">
        <v>74</v>
      </c>
      <c r="K777" s="1499" t="b">
        <v>0</v>
      </c>
      <c r="L777" s="1522">
        <f>('RAB GIK UGM'!G778*1.11)-I777</f>
        <v>0</v>
      </c>
    </row>
    <row r="778" spans="1:12">
      <c r="A778" s="1499" t="s">
        <v>4215</v>
      </c>
      <c r="B778" s="1499" t="s">
        <v>74</v>
      </c>
      <c r="C778" s="1500">
        <v>0</v>
      </c>
      <c r="D778" s="1501">
        <f>'RAB GIK UGM'!E779</f>
        <v>0</v>
      </c>
      <c r="E778" s="1501">
        <f>'RAB GIK UGM'!F779</f>
        <v>0</v>
      </c>
      <c r="F778" s="1500">
        <f t="shared" si="35"/>
        <v>0</v>
      </c>
      <c r="G778" s="1500">
        <v>0</v>
      </c>
      <c r="H778" s="1500">
        <f t="shared" si="36"/>
        <v>0</v>
      </c>
      <c r="I778" s="1500">
        <f t="shared" si="37"/>
        <v>0</v>
      </c>
      <c r="J778" s="1499" t="s">
        <v>74</v>
      </c>
      <c r="K778" s="1499" t="b">
        <v>0</v>
      </c>
      <c r="L778" s="1522">
        <f>('RAB GIK UGM'!G779*1.11)-I778</f>
        <v>0</v>
      </c>
    </row>
    <row r="779" spans="1:12">
      <c r="A779" s="1499" t="s">
        <v>4211</v>
      </c>
      <c r="B779" s="1499" t="s">
        <v>682</v>
      </c>
      <c r="C779" s="1500">
        <v>1</v>
      </c>
      <c r="D779" s="1501">
        <f>'RAB GIK UGM'!E780</f>
        <v>1</v>
      </c>
      <c r="E779" s="1501">
        <f>'RAB GIK UGM'!F780</f>
        <v>7000000</v>
      </c>
      <c r="F779" s="1500">
        <f t="shared" ref="F779:F842" si="38">ROUND(E779,2)</f>
        <v>7000000</v>
      </c>
      <c r="G779" s="1500">
        <v>11</v>
      </c>
      <c r="H779" s="1500">
        <f t="shared" si="36"/>
        <v>770000</v>
      </c>
      <c r="I779" s="1500">
        <f t="shared" si="37"/>
        <v>7770000</v>
      </c>
      <c r="J779" s="1499" t="s">
        <v>74</v>
      </c>
      <c r="K779" s="1499" t="b">
        <v>0</v>
      </c>
      <c r="L779" s="1522">
        <f>('RAB GIK UGM'!G780*1.11)-I779</f>
        <v>0</v>
      </c>
    </row>
    <row r="780" spans="1:12">
      <c r="A780" s="1499" t="s">
        <v>3520</v>
      </c>
      <c r="B780" s="1499" t="s">
        <v>682</v>
      </c>
      <c r="C780" s="1500">
        <v>1</v>
      </c>
      <c r="D780" s="1501">
        <f>'RAB GIK UGM'!E781</f>
        <v>1</v>
      </c>
      <c r="E780" s="1501">
        <f>'RAB GIK UGM'!F781</f>
        <v>4351875</v>
      </c>
      <c r="F780" s="1500">
        <f t="shared" si="38"/>
        <v>4351875</v>
      </c>
      <c r="G780" s="1500">
        <v>11</v>
      </c>
      <c r="H780" s="1500">
        <f t="shared" si="36"/>
        <v>478706.25</v>
      </c>
      <c r="I780" s="1500">
        <f t="shared" si="37"/>
        <v>4830581.25</v>
      </c>
      <c r="J780" s="1499" t="s">
        <v>74</v>
      </c>
      <c r="K780" s="1499" t="b">
        <v>0</v>
      </c>
      <c r="L780" s="1522">
        <f>('RAB GIK UGM'!G781*1.11)-I780</f>
        <v>0</v>
      </c>
    </row>
    <row r="781" spans="1:12">
      <c r="A781" s="1499" t="s">
        <v>4216</v>
      </c>
      <c r="B781" s="1499" t="s">
        <v>74</v>
      </c>
      <c r="C781" s="1500">
        <v>0</v>
      </c>
      <c r="D781" s="1501">
        <f>'RAB GIK UGM'!E782</f>
        <v>0</v>
      </c>
      <c r="E781" s="1501">
        <f>'RAB GIK UGM'!F782</f>
        <v>0</v>
      </c>
      <c r="F781" s="1500">
        <f t="shared" si="38"/>
        <v>0</v>
      </c>
      <c r="G781" s="1500">
        <v>0</v>
      </c>
      <c r="H781" s="1500">
        <f t="shared" si="36"/>
        <v>0</v>
      </c>
      <c r="I781" s="1500">
        <f t="shared" si="37"/>
        <v>0</v>
      </c>
      <c r="J781" s="1499" t="s">
        <v>74</v>
      </c>
      <c r="K781" s="1499" t="b">
        <v>0</v>
      </c>
      <c r="L781" s="1522">
        <f>('RAB GIK UGM'!G782*1.11)-I781</f>
        <v>0</v>
      </c>
    </row>
    <row r="782" spans="1:12">
      <c r="A782" s="1499" t="s">
        <v>3269</v>
      </c>
      <c r="B782" s="1499" t="s">
        <v>682</v>
      </c>
      <c r="C782" s="1500">
        <v>1</v>
      </c>
      <c r="D782" s="1501">
        <f>'RAB GIK UGM'!E783</f>
        <v>1</v>
      </c>
      <c r="E782" s="1501">
        <f>'RAB GIK UGM'!F783</f>
        <v>7000000</v>
      </c>
      <c r="F782" s="1500">
        <f t="shared" si="38"/>
        <v>7000000</v>
      </c>
      <c r="G782" s="1500">
        <v>11</v>
      </c>
      <c r="H782" s="1500">
        <f t="shared" si="36"/>
        <v>770000</v>
      </c>
      <c r="I782" s="1500">
        <f t="shared" si="37"/>
        <v>7770000</v>
      </c>
      <c r="J782" s="1499" t="s">
        <v>74</v>
      </c>
      <c r="K782" s="1499" t="b">
        <v>0</v>
      </c>
      <c r="L782" s="1522">
        <f>('RAB GIK UGM'!G783*1.11)-I782</f>
        <v>0</v>
      </c>
    </row>
    <row r="783" spans="1:12">
      <c r="A783" s="1499" t="s">
        <v>3520</v>
      </c>
      <c r="B783" s="1499" t="s">
        <v>682</v>
      </c>
      <c r="C783" s="1500">
        <v>1</v>
      </c>
      <c r="D783" s="1501">
        <f>'RAB GIK UGM'!E784</f>
        <v>1</v>
      </c>
      <c r="E783" s="1501">
        <f>'RAB GIK UGM'!F784</f>
        <v>4351875</v>
      </c>
      <c r="F783" s="1500">
        <f t="shared" si="38"/>
        <v>4351875</v>
      </c>
      <c r="G783" s="1500">
        <v>11</v>
      </c>
      <c r="H783" s="1500">
        <f t="shared" si="36"/>
        <v>478706.25</v>
      </c>
      <c r="I783" s="1500">
        <f t="shared" si="37"/>
        <v>4830581.25</v>
      </c>
      <c r="J783" s="1499" t="s">
        <v>74</v>
      </c>
      <c r="K783" s="1499" t="b">
        <v>0</v>
      </c>
      <c r="L783" s="1522">
        <f>('RAB GIK UGM'!G784*1.11)-I783</f>
        <v>0</v>
      </c>
    </row>
    <row r="784" spans="1:12">
      <c r="A784" s="1499" t="s">
        <v>4217</v>
      </c>
      <c r="B784" s="1499" t="s">
        <v>74</v>
      </c>
      <c r="C784" s="1500">
        <v>0</v>
      </c>
      <c r="D784" s="1501">
        <f>'RAB GIK UGM'!E785</f>
        <v>0</v>
      </c>
      <c r="E784" s="1501">
        <f>'RAB GIK UGM'!F785</f>
        <v>0</v>
      </c>
      <c r="F784" s="1500">
        <f t="shared" si="38"/>
        <v>0</v>
      </c>
      <c r="G784" s="1500">
        <v>0</v>
      </c>
      <c r="H784" s="1500">
        <f t="shared" si="36"/>
        <v>0</v>
      </c>
      <c r="I784" s="1500">
        <f t="shared" si="37"/>
        <v>0</v>
      </c>
      <c r="J784" s="1499" t="s">
        <v>74</v>
      </c>
      <c r="K784" s="1499" t="b">
        <v>0</v>
      </c>
      <c r="L784" s="1522">
        <f>('RAB GIK UGM'!G785*1.11)-I784</f>
        <v>0</v>
      </c>
    </row>
    <row r="785" spans="1:12">
      <c r="A785" s="1499" t="s">
        <v>3269</v>
      </c>
      <c r="B785" s="1499" t="s">
        <v>682</v>
      </c>
      <c r="C785" s="1500">
        <v>1</v>
      </c>
      <c r="D785" s="1501">
        <f>'RAB GIK UGM'!E786</f>
        <v>1</v>
      </c>
      <c r="E785" s="1501">
        <f>'RAB GIK UGM'!F786</f>
        <v>7000000</v>
      </c>
      <c r="F785" s="1500">
        <f t="shared" si="38"/>
        <v>7000000</v>
      </c>
      <c r="G785" s="1500">
        <v>11</v>
      </c>
      <c r="H785" s="1500">
        <f t="shared" si="36"/>
        <v>770000</v>
      </c>
      <c r="I785" s="1500">
        <f t="shared" si="37"/>
        <v>7770000</v>
      </c>
      <c r="J785" s="1499" t="s">
        <v>74</v>
      </c>
      <c r="K785" s="1499" t="b">
        <v>0</v>
      </c>
      <c r="L785" s="1522">
        <f>('RAB GIK UGM'!G786*1.11)-I785</f>
        <v>0</v>
      </c>
    </row>
    <row r="786" spans="1:12">
      <c r="A786" s="1499" t="s">
        <v>3520</v>
      </c>
      <c r="B786" s="1499" t="s">
        <v>682</v>
      </c>
      <c r="C786" s="1500">
        <v>1</v>
      </c>
      <c r="D786" s="1501">
        <f>'RAB GIK UGM'!E787</f>
        <v>1</v>
      </c>
      <c r="E786" s="1501">
        <f>'RAB GIK UGM'!F787</f>
        <v>4351875</v>
      </c>
      <c r="F786" s="1500">
        <f t="shared" si="38"/>
        <v>4351875</v>
      </c>
      <c r="G786" s="1500">
        <v>11</v>
      </c>
      <c r="H786" s="1500">
        <f t="shared" si="36"/>
        <v>478706.25</v>
      </c>
      <c r="I786" s="1500">
        <f t="shared" si="37"/>
        <v>4830581.25</v>
      </c>
      <c r="J786" s="1499" t="s">
        <v>74</v>
      </c>
      <c r="K786" s="1499" t="b">
        <v>0</v>
      </c>
      <c r="L786" s="1522">
        <f>('RAB GIK UGM'!G787*1.11)-I786</f>
        <v>0</v>
      </c>
    </row>
    <row r="787" spans="1:12">
      <c r="A787" s="1499" t="s">
        <v>4218</v>
      </c>
      <c r="B787" s="1499" t="s">
        <v>74</v>
      </c>
      <c r="C787" s="1500">
        <v>0</v>
      </c>
      <c r="D787" s="1501">
        <f>'RAB GIK UGM'!E788</f>
        <v>0</v>
      </c>
      <c r="E787" s="1501">
        <f>'RAB GIK UGM'!F788</f>
        <v>0</v>
      </c>
      <c r="F787" s="1500">
        <f t="shared" si="38"/>
        <v>0</v>
      </c>
      <c r="G787" s="1500">
        <v>0</v>
      </c>
      <c r="H787" s="1500">
        <f t="shared" si="36"/>
        <v>0</v>
      </c>
      <c r="I787" s="1500">
        <f t="shared" si="37"/>
        <v>0</v>
      </c>
      <c r="J787" s="1499" t="s">
        <v>74</v>
      </c>
      <c r="K787" s="1499" t="b">
        <v>0</v>
      </c>
      <c r="L787" s="1522">
        <f>('RAB GIK UGM'!G788*1.11)-I787</f>
        <v>0</v>
      </c>
    </row>
    <row r="788" spans="1:12">
      <c r="A788" s="1499" t="s">
        <v>4219</v>
      </c>
      <c r="B788" s="1499" t="s">
        <v>4</v>
      </c>
      <c r="C788" s="1500">
        <v>24</v>
      </c>
      <c r="D788" s="1501">
        <f>'RAB GIK UGM'!E789</f>
        <v>24</v>
      </c>
      <c r="E788" s="1501">
        <f>'RAB GIK UGM'!F789</f>
        <v>13500000</v>
      </c>
      <c r="F788" s="1500">
        <f t="shared" si="38"/>
        <v>13500000</v>
      </c>
      <c r="G788" s="1500">
        <v>11</v>
      </c>
      <c r="H788" s="1500">
        <f t="shared" si="36"/>
        <v>35640000</v>
      </c>
      <c r="I788" s="1500">
        <f t="shared" si="37"/>
        <v>359640000</v>
      </c>
      <c r="J788" s="1499" t="s">
        <v>74</v>
      </c>
      <c r="K788" s="1499" t="b">
        <v>0</v>
      </c>
      <c r="L788" s="1522">
        <f>('RAB GIK UGM'!G789*1.11)-I788</f>
        <v>0</v>
      </c>
    </row>
    <row r="789" spans="1:12">
      <c r="A789" s="1499" t="s">
        <v>4220</v>
      </c>
      <c r="B789" s="1499" t="s">
        <v>4</v>
      </c>
      <c r="C789" s="1500">
        <v>24</v>
      </c>
      <c r="D789" s="1501">
        <f>'RAB GIK UGM'!E790</f>
        <v>24</v>
      </c>
      <c r="E789" s="1501">
        <f>'RAB GIK UGM'!F790</f>
        <v>3481500.0000000005</v>
      </c>
      <c r="F789" s="1500">
        <f t="shared" si="38"/>
        <v>3481500</v>
      </c>
      <c r="G789" s="1500">
        <v>11</v>
      </c>
      <c r="H789" s="1500">
        <f t="shared" si="36"/>
        <v>9191160</v>
      </c>
      <c r="I789" s="1500">
        <f t="shared" si="37"/>
        <v>92747160</v>
      </c>
      <c r="J789" s="1499" t="s">
        <v>74</v>
      </c>
      <c r="K789" s="1499" t="b">
        <v>0</v>
      </c>
      <c r="L789" s="1522">
        <f>('RAB GIK UGM'!G790*1.11)-I789</f>
        <v>0</v>
      </c>
    </row>
    <row r="790" spans="1:12">
      <c r="A790" s="1499" t="s">
        <v>4221</v>
      </c>
      <c r="B790" s="1499" t="s">
        <v>186</v>
      </c>
      <c r="C790" s="1500">
        <v>1</v>
      </c>
      <c r="D790" s="1501">
        <f>'RAB GIK UGM'!E791</f>
        <v>1</v>
      </c>
      <c r="E790" s="1501">
        <f>'RAB GIK UGM'!F791</f>
        <v>4500000</v>
      </c>
      <c r="F790" s="1500">
        <f t="shared" si="38"/>
        <v>4500000</v>
      </c>
      <c r="G790" s="1500">
        <v>11</v>
      </c>
      <c r="H790" s="1500">
        <f t="shared" si="36"/>
        <v>495000</v>
      </c>
      <c r="I790" s="1500">
        <f t="shared" si="37"/>
        <v>4995000</v>
      </c>
      <c r="J790" s="1499" t="s">
        <v>74</v>
      </c>
      <c r="K790" s="1499" t="b">
        <v>0</v>
      </c>
      <c r="L790" s="1522">
        <f>('RAB GIK UGM'!G791*1.11)-I790</f>
        <v>0</v>
      </c>
    </row>
    <row r="791" spans="1:12">
      <c r="A791" s="1499" t="s">
        <v>4222</v>
      </c>
      <c r="B791" s="1499" t="s">
        <v>74</v>
      </c>
      <c r="C791" s="1500">
        <v>0</v>
      </c>
      <c r="D791" s="1501">
        <f>'RAB GIK UGM'!E792</f>
        <v>0</v>
      </c>
      <c r="E791" s="1501">
        <f>'RAB GIK UGM'!F792</f>
        <v>0</v>
      </c>
      <c r="F791" s="1500">
        <f t="shared" si="38"/>
        <v>0</v>
      </c>
      <c r="G791" s="1500">
        <v>0</v>
      </c>
      <c r="H791" s="1500">
        <f t="shared" si="36"/>
        <v>0</v>
      </c>
      <c r="I791" s="1500">
        <f t="shared" si="37"/>
        <v>0</v>
      </c>
      <c r="J791" s="1499" t="s">
        <v>74</v>
      </c>
      <c r="K791" s="1499" t="b">
        <v>0</v>
      </c>
      <c r="L791" s="1522">
        <f>('RAB GIK UGM'!G792*1.11)-I791</f>
        <v>0</v>
      </c>
    </row>
    <row r="792" spans="1:12">
      <c r="A792" s="1499" t="s">
        <v>4223</v>
      </c>
      <c r="B792" s="1499" t="s">
        <v>4</v>
      </c>
      <c r="C792" s="1500">
        <v>1</v>
      </c>
      <c r="D792" s="1501">
        <f>'RAB GIK UGM'!E793</f>
        <v>1</v>
      </c>
      <c r="E792" s="1501">
        <f>'RAB GIK UGM'!F793</f>
        <v>35500000</v>
      </c>
      <c r="F792" s="1500">
        <f t="shared" si="38"/>
        <v>35500000</v>
      </c>
      <c r="G792" s="1500">
        <v>11</v>
      </c>
      <c r="H792" s="1500">
        <f t="shared" si="36"/>
        <v>3905000</v>
      </c>
      <c r="I792" s="1500">
        <f t="shared" si="37"/>
        <v>39405000</v>
      </c>
      <c r="J792" s="1499" t="s">
        <v>74</v>
      </c>
      <c r="K792" s="1499" t="b">
        <v>0</v>
      </c>
      <c r="L792" s="1522">
        <f>('RAB GIK UGM'!G793*1.11)-I792</f>
        <v>0</v>
      </c>
    </row>
    <row r="793" spans="1:12">
      <c r="A793" s="1499" t="s">
        <v>4224</v>
      </c>
      <c r="B793" s="1499" t="s">
        <v>4</v>
      </c>
      <c r="C793" s="1500">
        <v>1</v>
      </c>
      <c r="D793" s="1501">
        <f>'RAB GIK UGM'!E794</f>
        <v>1</v>
      </c>
      <c r="E793" s="1501">
        <f>'RAB GIK UGM'!F794</f>
        <v>5802500.0000000009</v>
      </c>
      <c r="F793" s="1500">
        <f t="shared" si="38"/>
        <v>5802500</v>
      </c>
      <c r="G793" s="1500">
        <v>11</v>
      </c>
      <c r="H793" s="1500">
        <f t="shared" si="36"/>
        <v>638275</v>
      </c>
      <c r="I793" s="1500">
        <f t="shared" si="37"/>
        <v>6440775</v>
      </c>
      <c r="J793" s="1499" t="s">
        <v>74</v>
      </c>
      <c r="K793" s="1499" t="b">
        <v>0</v>
      </c>
      <c r="L793" s="1522">
        <f>('RAB GIK UGM'!G794*1.11)-I793</f>
        <v>0</v>
      </c>
    </row>
    <row r="794" spans="1:12">
      <c r="A794" s="1499" t="s">
        <v>4225</v>
      </c>
      <c r="B794" s="1499" t="s">
        <v>74</v>
      </c>
      <c r="C794" s="1500">
        <v>0</v>
      </c>
      <c r="D794" s="1501">
        <f>'RAB GIK UGM'!E795</f>
        <v>0</v>
      </c>
      <c r="E794" s="1501">
        <f>'RAB GIK UGM'!F795</f>
        <v>0</v>
      </c>
      <c r="F794" s="1500">
        <f t="shared" si="38"/>
        <v>0</v>
      </c>
      <c r="G794" s="1500">
        <v>0</v>
      </c>
      <c r="H794" s="1500">
        <f t="shared" si="36"/>
        <v>0</v>
      </c>
      <c r="I794" s="1500">
        <f t="shared" si="37"/>
        <v>0</v>
      </c>
      <c r="J794" s="1499" t="s">
        <v>74</v>
      </c>
      <c r="K794" s="1499" t="b">
        <v>0</v>
      </c>
      <c r="L794" s="1522">
        <f>('RAB GIK UGM'!G795*1.11)-I794</f>
        <v>0</v>
      </c>
    </row>
    <row r="795" spans="1:12">
      <c r="A795" s="1499" t="s">
        <v>3525</v>
      </c>
      <c r="B795" s="1499" t="s">
        <v>1077</v>
      </c>
      <c r="C795" s="1500">
        <v>1</v>
      </c>
      <c r="D795" s="1501">
        <f>'RAB GIK UGM'!E796</f>
        <v>1</v>
      </c>
      <c r="E795" s="1501">
        <f>'RAB GIK UGM'!F796</f>
        <v>1740750.0000000002</v>
      </c>
      <c r="F795" s="1500">
        <f t="shared" si="38"/>
        <v>1740750</v>
      </c>
      <c r="G795" s="1500">
        <v>11</v>
      </c>
      <c r="H795" s="1500">
        <f t="shared" si="36"/>
        <v>191482.5</v>
      </c>
      <c r="I795" s="1500">
        <f t="shared" si="37"/>
        <v>1932232.5</v>
      </c>
      <c r="J795" s="1499" t="s">
        <v>74</v>
      </c>
      <c r="K795" s="1499" t="b">
        <v>0</v>
      </c>
      <c r="L795" s="1522">
        <f>('RAB GIK UGM'!G796*1.11)-I795</f>
        <v>0</v>
      </c>
    </row>
    <row r="796" spans="1:12">
      <c r="A796" s="1499" t="s">
        <v>4226</v>
      </c>
      <c r="B796" s="1499" t="s">
        <v>74</v>
      </c>
      <c r="C796" s="1500">
        <v>0</v>
      </c>
      <c r="D796" s="1501">
        <f>'RAB GIK UGM'!E797</f>
        <v>0</v>
      </c>
      <c r="E796" s="1501">
        <f>'RAB GIK UGM'!F797</f>
        <v>0</v>
      </c>
      <c r="F796" s="1500">
        <f t="shared" si="38"/>
        <v>0</v>
      </c>
      <c r="G796" s="1500">
        <v>0</v>
      </c>
      <c r="H796" s="1500">
        <f t="shared" si="36"/>
        <v>0</v>
      </c>
      <c r="I796" s="1500">
        <f t="shared" si="37"/>
        <v>0</v>
      </c>
      <c r="J796" s="1499" t="s">
        <v>74</v>
      </c>
      <c r="K796" s="1499" t="b">
        <v>0</v>
      </c>
      <c r="L796" s="1522">
        <f>('RAB GIK UGM'!G797*1.11)-I796</f>
        <v>0</v>
      </c>
    </row>
    <row r="797" spans="1:12">
      <c r="A797" s="1499" t="s">
        <v>4227</v>
      </c>
      <c r="B797" s="1499" t="s">
        <v>74</v>
      </c>
      <c r="C797" s="1500">
        <v>0</v>
      </c>
      <c r="D797" s="1501">
        <f>'RAB GIK UGM'!E798</f>
        <v>0</v>
      </c>
      <c r="E797" s="1501">
        <f>'RAB GIK UGM'!F798</f>
        <v>0</v>
      </c>
      <c r="F797" s="1500">
        <f t="shared" si="38"/>
        <v>0</v>
      </c>
      <c r="G797" s="1500">
        <v>0</v>
      </c>
      <c r="H797" s="1500">
        <f t="shared" si="36"/>
        <v>0</v>
      </c>
      <c r="I797" s="1500">
        <f t="shared" si="37"/>
        <v>0</v>
      </c>
      <c r="J797" s="1499" t="s">
        <v>74</v>
      </c>
      <c r="K797" s="1499" t="b">
        <v>0</v>
      </c>
      <c r="L797" s="1522">
        <f>('RAB GIK UGM'!G798*1.11)-I797</f>
        <v>0</v>
      </c>
    </row>
    <row r="798" spans="1:12">
      <c r="A798" s="1499" t="s">
        <v>4228</v>
      </c>
      <c r="B798" s="1499" t="s">
        <v>682</v>
      </c>
      <c r="C798" s="1500">
        <v>10</v>
      </c>
      <c r="D798" s="1501">
        <f>'RAB GIK UGM'!E799</f>
        <v>10</v>
      </c>
      <c r="E798" s="1501">
        <f>'RAB GIK UGM'!F799</f>
        <v>33654500</v>
      </c>
      <c r="F798" s="1500">
        <f t="shared" si="38"/>
        <v>33654500</v>
      </c>
      <c r="G798" s="1500">
        <v>11</v>
      </c>
      <c r="H798" s="1500">
        <f t="shared" si="36"/>
        <v>37019950</v>
      </c>
      <c r="I798" s="1500">
        <f t="shared" si="37"/>
        <v>373564950</v>
      </c>
      <c r="J798" s="1499" t="s">
        <v>74</v>
      </c>
      <c r="K798" s="1499" t="b">
        <v>0</v>
      </c>
      <c r="L798" s="1522">
        <f>('RAB GIK UGM'!G799*1.11)-I798</f>
        <v>0</v>
      </c>
    </row>
    <row r="799" spans="1:12">
      <c r="A799" s="1499" t="s">
        <v>3528</v>
      </c>
      <c r="B799" s="1499" t="s">
        <v>2123</v>
      </c>
      <c r="C799" s="1500">
        <v>10</v>
      </c>
      <c r="D799" s="1501">
        <f>'RAB GIK UGM'!E800</f>
        <v>10</v>
      </c>
      <c r="E799" s="1501">
        <f>'RAB GIK UGM'!F800</f>
        <v>638275</v>
      </c>
      <c r="F799" s="1500">
        <f t="shared" si="38"/>
        <v>638275</v>
      </c>
      <c r="G799" s="1500">
        <v>11</v>
      </c>
      <c r="H799" s="1500">
        <f t="shared" si="36"/>
        <v>702102.5</v>
      </c>
      <c r="I799" s="1500">
        <f t="shared" si="37"/>
        <v>7084852.5</v>
      </c>
      <c r="J799" s="1499" t="s">
        <v>74</v>
      </c>
      <c r="K799" s="1499" t="b">
        <v>0</v>
      </c>
      <c r="L799" s="1522">
        <f>('RAB GIK UGM'!G800*1.11)-I799</f>
        <v>0</v>
      </c>
    </row>
    <row r="800" spans="1:12">
      <c r="A800" s="1499" t="s">
        <v>4229</v>
      </c>
      <c r="B800" s="1499" t="s">
        <v>74</v>
      </c>
      <c r="C800" s="1500">
        <v>0</v>
      </c>
      <c r="D800" s="1501">
        <f>'RAB GIK UGM'!E801</f>
        <v>0</v>
      </c>
      <c r="E800" s="1501">
        <f>'RAB GIK UGM'!F801</f>
        <v>0</v>
      </c>
      <c r="F800" s="1500">
        <f t="shared" si="38"/>
        <v>0</v>
      </c>
      <c r="G800" s="1500">
        <v>0</v>
      </c>
      <c r="H800" s="1500">
        <f t="shared" si="36"/>
        <v>0</v>
      </c>
      <c r="I800" s="1500">
        <f t="shared" si="37"/>
        <v>0</v>
      </c>
      <c r="J800" s="1499" t="s">
        <v>74</v>
      </c>
      <c r="K800" s="1499" t="b">
        <v>0</v>
      </c>
      <c r="L800" s="1522">
        <f>('RAB GIK UGM'!G801*1.11)-I800</f>
        <v>0</v>
      </c>
    </row>
    <row r="801" spans="1:12">
      <c r="A801" s="1499" t="s">
        <v>4230</v>
      </c>
      <c r="B801" s="1499" t="s">
        <v>1077</v>
      </c>
      <c r="C801" s="1500">
        <v>18</v>
      </c>
      <c r="D801" s="1501">
        <f>'RAB GIK UGM'!E802</f>
        <v>18</v>
      </c>
      <c r="E801" s="1501">
        <f>'RAB GIK UGM'!F802</f>
        <v>1057650</v>
      </c>
      <c r="F801" s="1500">
        <f t="shared" si="38"/>
        <v>1057650</v>
      </c>
      <c r="G801" s="1500">
        <v>11</v>
      </c>
      <c r="H801" s="1500">
        <f t="shared" si="36"/>
        <v>2094147</v>
      </c>
      <c r="I801" s="1500">
        <f t="shared" si="37"/>
        <v>21131847</v>
      </c>
      <c r="J801" s="1499" t="s">
        <v>74</v>
      </c>
      <c r="K801" s="1499" t="b">
        <v>0</v>
      </c>
      <c r="L801" s="1522">
        <f>('RAB GIK UGM'!G802*1.11)-I801</f>
        <v>0</v>
      </c>
    </row>
    <row r="802" spans="1:12">
      <c r="A802" s="1499" t="s">
        <v>3529</v>
      </c>
      <c r="B802" s="1499" t="s">
        <v>682</v>
      </c>
      <c r="C802" s="1500">
        <v>14</v>
      </c>
      <c r="D802" s="1501">
        <f>'RAB GIK UGM'!E803</f>
        <v>14</v>
      </c>
      <c r="E802" s="1501">
        <f>'RAB GIK UGM'!F803</f>
        <v>3481500.0000000005</v>
      </c>
      <c r="F802" s="1500">
        <f t="shared" si="38"/>
        <v>3481500</v>
      </c>
      <c r="G802" s="1500">
        <v>11</v>
      </c>
      <c r="H802" s="1500">
        <f t="shared" si="36"/>
        <v>5361510</v>
      </c>
      <c r="I802" s="1500">
        <f t="shared" si="37"/>
        <v>54102510</v>
      </c>
      <c r="J802" s="1499" t="s">
        <v>74</v>
      </c>
      <c r="K802" s="1499" t="b">
        <v>0</v>
      </c>
      <c r="L802" s="1522">
        <f>('RAB GIK UGM'!G803*1.11)-I802</f>
        <v>0</v>
      </c>
    </row>
    <row r="803" spans="1:12">
      <c r="A803" s="1499" t="s">
        <v>4231</v>
      </c>
      <c r="B803" s="1499" t="s">
        <v>682</v>
      </c>
      <c r="C803" s="1500">
        <v>4</v>
      </c>
      <c r="D803" s="1501">
        <f>'RAB GIK UGM'!E804</f>
        <v>4</v>
      </c>
      <c r="E803" s="1501">
        <f>'RAB GIK UGM'!F804</f>
        <v>5222250</v>
      </c>
      <c r="F803" s="1500">
        <f t="shared" si="38"/>
        <v>5222250</v>
      </c>
      <c r="G803" s="1500">
        <v>11</v>
      </c>
      <c r="H803" s="1500">
        <f t="shared" si="36"/>
        <v>2297790</v>
      </c>
      <c r="I803" s="1500">
        <f t="shared" si="37"/>
        <v>23186790</v>
      </c>
      <c r="J803" s="1499" t="s">
        <v>74</v>
      </c>
      <c r="K803" s="1499" t="b">
        <v>0</v>
      </c>
      <c r="L803" s="1522">
        <f>('RAB GIK UGM'!G804*1.11)-I803</f>
        <v>0</v>
      </c>
    </row>
    <row r="804" spans="1:12">
      <c r="A804" s="1499" t="s">
        <v>4232</v>
      </c>
      <c r="B804" s="1499" t="s">
        <v>74</v>
      </c>
      <c r="C804" s="1500">
        <v>0</v>
      </c>
      <c r="D804" s="1501">
        <f>'RAB GIK UGM'!E805</f>
        <v>0</v>
      </c>
      <c r="E804" s="1501">
        <f>'RAB GIK UGM'!F805</f>
        <v>0</v>
      </c>
      <c r="F804" s="1500">
        <f t="shared" si="38"/>
        <v>0</v>
      </c>
      <c r="G804" s="1500">
        <v>0</v>
      </c>
      <c r="H804" s="1500">
        <f t="shared" si="36"/>
        <v>0</v>
      </c>
      <c r="I804" s="1500">
        <f t="shared" si="37"/>
        <v>0</v>
      </c>
      <c r="J804" s="1499" t="s">
        <v>74</v>
      </c>
      <c r="K804" s="1499" t="b">
        <v>0</v>
      </c>
      <c r="L804" s="1522">
        <f>('RAB GIK UGM'!G805*1.11)-I804</f>
        <v>0</v>
      </c>
    </row>
    <row r="805" spans="1:12">
      <c r="A805" s="1499" t="s">
        <v>3582</v>
      </c>
      <c r="B805" s="1499" t="s">
        <v>682</v>
      </c>
      <c r="C805" s="1500">
        <v>1</v>
      </c>
      <c r="D805" s="1501">
        <f>'RAB GIK UGM'!E806</f>
        <v>1</v>
      </c>
      <c r="E805" s="1501">
        <f>'RAB GIK UGM'!F806</f>
        <v>15379622</v>
      </c>
      <c r="F805" s="1500">
        <f t="shared" si="38"/>
        <v>15379622</v>
      </c>
      <c r="G805" s="1500">
        <v>11</v>
      </c>
      <c r="H805" s="1500">
        <f t="shared" si="36"/>
        <v>1691758.42</v>
      </c>
      <c r="I805" s="1500">
        <f t="shared" si="37"/>
        <v>17071380.420000002</v>
      </c>
      <c r="J805" s="1499" t="s">
        <v>74</v>
      </c>
      <c r="K805" s="1499" t="b">
        <v>0</v>
      </c>
      <c r="L805" s="1522">
        <f>('RAB GIK UGM'!G806*1.11)-I805</f>
        <v>0</v>
      </c>
    </row>
    <row r="806" spans="1:12">
      <c r="A806" s="1499" t="s">
        <v>3596</v>
      </c>
      <c r="B806" s="1499" t="s">
        <v>4233</v>
      </c>
      <c r="C806" s="1500">
        <v>1</v>
      </c>
      <c r="D806" s="1501">
        <f>'RAB GIK UGM'!E807</f>
        <v>1</v>
      </c>
      <c r="E806" s="1501">
        <f>'RAB GIK UGM'!F807</f>
        <v>660082</v>
      </c>
      <c r="F806" s="1500">
        <f t="shared" si="38"/>
        <v>660082</v>
      </c>
      <c r="G806" s="1500">
        <v>11</v>
      </c>
      <c r="H806" s="1500">
        <f t="shared" si="36"/>
        <v>72609.02</v>
      </c>
      <c r="I806" s="1500">
        <f t="shared" si="37"/>
        <v>732691.02</v>
      </c>
      <c r="J806" s="1499" t="s">
        <v>74</v>
      </c>
      <c r="K806" s="1499" t="b">
        <v>0</v>
      </c>
      <c r="L806" s="1522">
        <f>('RAB GIK UGM'!G807*1.11)-I806</f>
        <v>0</v>
      </c>
    </row>
    <row r="807" spans="1:12">
      <c r="A807" s="1499" t="s">
        <v>3598</v>
      </c>
      <c r="B807" s="1499" t="s">
        <v>682</v>
      </c>
      <c r="C807" s="1500">
        <v>2</v>
      </c>
      <c r="D807" s="1501">
        <f>'RAB GIK UGM'!E808</f>
        <v>2</v>
      </c>
      <c r="E807" s="1501">
        <f>'RAB GIK UGM'!F808</f>
        <v>6382750.0000000009</v>
      </c>
      <c r="F807" s="1500">
        <f t="shared" si="38"/>
        <v>6382750</v>
      </c>
      <c r="G807" s="1500">
        <v>11</v>
      </c>
      <c r="H807" s="1500">
        <f t="shared" si="36"/>
        <v>1404205</v>
      </c>
      <c r="I807" s="1500">
        <f t="shared" si="37"/>
        <v>14169705</v>
      </c>
      <c r="J807" s="1499" t="s">
        <v>74</v>
      </c>
      <c r="K807" s="1499" t="b">
        <v>0</v>
      </c>
      <c r="L807" s="1522">
        <f>('RAB GIK UGM'!G808*1.11)-I807</f>
        <v>0</v>
      </c>
    </row>
    <row r="808" spans="1:12">
      <c r="A808" s="1499" t="s">
        <v>3585</v>
      </c>
      <c r="B808" s="1499" t="s">
        <v>682</v>
      </c>
      <c r="C808" s="1500">
        <v>1</v>
      </c>
      <c r="D808" s="1501">
        <f>'RAB GIK UGM'!E809</f>
        <v>1</v>
      </c>
      <c r="E808" s="1501">
        <f>'RAB GIK UGM'!F809</f>
        <v>3597550.0000000005</v>
      </c>
      <c r="F808" s="1500">
        <f t="shared" si="38"/>
        <v>3597550</v>
      </c>
      <c r="G808" s="1500">
        <v>11</v>
      </c>
      <c r="H808" s="1500">
        <f t="shared" si="36"/>
        <v>395730.5</v>
      </c>
      <c r="I808" s="1500">
        <f t="shared" si="37"/>
        <v>3993280.5</v>
      </c>
      <c r="J808" s="1499" t="s">
        <v>74</v>
      </c>
      <c r="K808" s="1499" t="b">
        <v>0</v>
      </c>
      <c r="L808" s="1522">
        <f>('RAB GIK UGM'!G809*1.11)-I808</f>
        <v>0</v>
      </c>
    </row>
    <row r="809" spans="1:12">
      <c r="A809" s="1499" t="s">
        <v>3584</v>
      </c>
      <c r="B809" s="1499" t="s">
        <v>682</v>
      </c>
      <c r="C809" s="1500">
        <v>1</v>
      </c>
      <c r="D809" s="1501">
        <f>'RAB GIK UGM'!E810</f>
        <v>1</v>
      </c>
      <c r="E809" s="1501">
        <f>'RAB GIK UGM'!F810</f>
        <v>5123607.5</v>
      </c>
      <c r="F809" s="1500">
        <f t="shared" si="38"/>
        <v>5123607.5</v>
      </c>
      <c r="G809" s="1500">
        <v>11</v>
      </c>
      <c r="H809" s="1500">
        <f t="shared" si="36"/>
        <v>563596.82499999995</v>
      </c>
      <c r="I809" s="1500">
        <f t="shared" si="37"/>
        <v>5687204.3250000002</v>
      </c>
      <c r="J809" s="1499" t="s">
        <v>74</v>
      </c>
      <c r="K809" s="1499" t="b">
        <v>0</v>
      </c>
      <c r="L809" s="1522">
        <f>('RAB GIK UGM'!G810*1.11)-I809</f>
        <v>0</v>
      </c>
    </row>
    <row r="810" spans="1:12">
      <c r="A810" s="1499" t="s">
        <v>3599</v>
      </c>
      <c r="B810" s="1499" t="s">
        <v>682</v>
      </c>
      <c r="C810" s="1500">
        <v>2</v>
      </c>
      <c r="D810" s="1501">
        <f>'RAB GIK UGM'!E811</f>
        <v>2</v>
      </c>
      <c r="E810" s="1501">
        <f>'RAB GIK UGM'!F811</f>
        <v>3481500.0000000005</v>
      </c>
      <c r="F810" s="1500">
        <f t="shared" si="38"/>
        <v>3481500</v>
      </c>
      <c r="G810" s="1500">
        <v>11</v>
      </c>
      <c r="H810" s="1500">
        <f t="shared" si="36"/>
        <v>765930</v>
      </c>
      <c r="I810" s="1500">
        <f t="shared" si="37"/>
        <v>7728930</v>
      </c>
      <c r="J810" s="1499" t="s">
        <v>74</v>
      </c>
      <c r="K810" s="1499" t="b">
        <v>0</v>
      </c>
      <c r="L810" s="1522">
        <f>('RAB GIK UGM'!G811*1.11)-I810</f>
        <v>0</v>
      </c>
    </row>
    <row r="811" spans="1:12">
      <c r="A811" s="1499" t="s">
        <v>4234</v>
      </c>
      <c r="B811" s="1499" t="s">
        <v>186</v>
      </c>
      <c r="C811" s="1500">
        <v>1</v>
      </c>
      <c r="D811" s="1501">
        <f>'RAB GIK UGM'!E812</f>
        <v>1</v>
      </c>
      <c r="E811" s="1501">
        <f>'RAB GIK UGM'!F812</f>
        <v>4351875</v>
      </c>
      <c r="F811" s="1500">
        <f t="shared" si="38"/>
        <v>4351875</v>
      </c>
      <c r="G811" s="1500">
        <v>11</v>
      </c>
      <c r="H811" s="1500">
        <f t="shared" si="36"/>
        <v>478706.25</v>
      </c>
      <c r="I811" s="1500">
        <f t="shared" si="37"/>
        <v>4830581.25</v>
      </c>
      <c r="J811" s="1499" t="s">
        <v>74</v>
      </c>
      <c r="K811" s="1499" t="b">
        <v>0</v>
      </c>
      <c r="L811" s="1522">
        <f>('RAB GIK UGM'!G812*1.11)-I811</f>
        <v>0</v>
      </c>
    </row>
    <row r="812" spans="1:12">
      <c r="A812" s="1499" t="s">
        <v>4235</v>
      </c>
      <c r="B812" s="1499" t="s">
        <v>74</v>
      </c>
      <c r="C812" s="1500">
        <v>0</v>
      </c>
      <c r="D812" s="1501">
        <f>'RAB GIK UGM'!E813</f>
        <v>0</v>
      </c>
      <c r="E812" s="1501">
        <f>'RAB GIK UGM'!F813</f>
        <v>0</v>
      </c>
      <c r="F812" s="1500">
        <f t="shared" si="38"/>
        <v>0</v>
      </c>
      <c r="G812" s="1500">
        <v>0</v>
      </c>
      <c r="H812" s="1500">
        <f t="shared" si="36"/>
        <v>0</v>
      </c>
      <c r="I812" s="1500">
        <f t="shared" si="37"/>
        <v>0</v>
      </c>
      <c r="J812" s="1499" t="s">
        <v>74</v>
      </c>
      <c r="K812" s="1499" t="b">
        <v>0</v>
      </c>
      <c r="L812" s="1522">
        <f>('RAB GIK UGM'!G813*1.11)-I812</f>
        <v>0</v>
      </c>
    </row>
    <row r="813" spans="1:12">
      <c r="A813" s="1499" t="s">
        <v>4236</v>
      </c>
      <c r="B813" s="1499" t="s">
        <v>4</v>
      </c>
      <c r="C813" s="1500">
        <v>1</v>
      </c>
      <c r="D813" s="1501">
        <f>'RAB GIK UGM'!E814</f>
        <v>1</v>
      </c>
      <c r="E813" s="1501">
        <f>'RAB GIK UGM'!F814</f>
        <v>27601970</v>
      </c>
      <c r="F813" s="1500">
        <f t="shared" si="38"/>
        <v>27601970</v>
      </c>
      <c r="G813" s="1500">
        <v>11</v>
      </c>
      <c r="H813" s="1500">
        <f t="shared" si="36"/>
        <v>3036216.7</v>
      </c>
      <c r="I813" s="1500">
        <f t="shared" si="37"/>
        <v>30638186.699999999</v>
      </c>
      <c r="J813" s="1499" t="s">
        <v>74</v>
      </c>
      <c r="K813" s="1499" t="b">
        <v>0</v>
      </c>
      <c r="L813" s="1522">
        <f>('RAB GIK UGM'!G814*1.11)-I813</f>
        <v>0</v>
      </c>
    </row>
    <row r="814" spans="1:12">
      <c r="A814" s="1499" t="s">
        <v>3601</v>
      </c>
      <c r="B814" s="1499" t="s">
        <v>4233</v>
      </c>
      <c r="C814" s="1500">
        <v>1</v>
      </c>
      <c r="D814" s="1501">
        <f>'RAB GIK UGM'!E815</f>
        <v>1</v>
      </c>
      <c r="E814" s="1501">
        <f>'RAB GIK UGM'!F815</f>
        <v>742720.00000000012</v>
      </c>
      <c r="F814" s="1500">
        <f t="shared" si="38"/>
        <v>742720</v>
      </c>
      <c r="G814" s="1500">
        <v>11</v>
      </c>
      <c r="H814" s="1500">
        <f t="shared" si="36"/>
        <v>81699.199999999997</v>
      </c>
      <c r="I814" s="1500">
        <f t="shared" si="37"/>
        <v>824419.2</v>
      </c>
      <c r="J814" s="1499" t="s">
        <v>74</v>
      </c>
      <c r="K814" s="1499" t="b">
        <v>0</v>
      </c>
      <c r="L814" s="1522">
        <f>('RAB GIK UGM'!G815*1.11)-I814</f>
        <v>0</v>
      </c>
    </row>
    <row r="815" spans="1:12">
      <c r="A815" s="1499" t="s">
        <v>4237</v>
      </c>
      <c r="B815" s="1499" t="s">
        <v>4</v>
      </c>
      <c r="C815" s="1500">
        <v>1</v>
      </c>
      <c r="D815" s="1501">
        <f>'RAB GIK UGM'!E816</f>
        <v>1</v>
      </c>
      <c r="E815" s="1501">
        <f>'RAB GIK UGM'!F816</f>
        <v>4642000</v>
      </c>
      <c r="F815" s="1500">
        <f t="shared" si="38"/>
        <v>4642000</v>
      </c>
      <c r="G815" s="1500">
        <v>11</v>
      </c>
      <c r="H815" s="1500">
        <f t="shared" si="36"/>
        <v>510620</v>
      </c>
      <c r="I815" s="1500">
        <f t="shared" si="37"/>
        <v>5152620</v>
      </c>
      <c r="J815" s="1499" t="s">
        <v>74</v>
      </c>
      <c r="K815" s="1499" t="b">
        <v>0</v>
      </c>
      <c r="L815" s="1522">
        <f>('RAB GIK UGM'!G816*1.11)-I815</f>
        <v>0</v>
      </c>
    </row>
    <row r="816" spans="1:12">
      <c r="A816" s="1499" t="s">
        <v>4238</v>
      </c>
      <c r="B816" s="1499" t="s">
        <v>5</v>
      </c>
      <c r="C816" s="1500">
        <v>182</v>
      </c>
      <c r="D816" s="1501">
        <f>'RAB GIK UGM'!E817</f>
        <v>182</v>
      </c>
      <c r="E816" s="1501">
        <f>'RAB GIK UGM'!F817</f>
        <v>64322</v>
      </c>
      <c r="F816" s="1500">
        <f t="shared" si="38"/>
        <v>64322</v>
      </c>
      <c r="G816" s="1500">
        <v>11</v>
      </c>
      <c r="H816" s="1500">
        <f t="shared" si="36"/>
        <v>1287726.44</v>
      </c>
      <c r="I816" s="1500">
        <f t="shared" si="37"/>
        <v>12994330.439999999</v>
      </c>
      <c r="J816" s="1499" t="s">
        <v>74</v>
      </c>
      <c r="K816" s="1499" t="b">
        <v>0</v>
      </c>
      <c r="L816" s="1522">
        <f>('RAB GIK UGM'!G817*1.11)-I816</f>
        <v>0</v>
      </c>
    </row>
    <row r="817" spans="1:12">
      <c r="A817" s="1499" t="s">
        <v>4239</v>
      </c>
      <c r="B817" s="1499" t="s">
        <v>4</v>
      </c>
      <c r="C817" s="1500">
        <v>1</v>
      </c>
      <c r="D817" s="1501">
        <f>'RAB GIK UGM'!E818</f>
        <v>1</v>
      </c>
      <c r="E817" s="1501">
        <f>'RAB GIK UGM'!F818</f>
        <v>4123336.25</v>
      </c>
      <c r="F817" s="1500">
        <f t="shared" si="38"/>
        <v>4123336.25</v>
      </c>
      <c r="G817" s="1500">
        <v>11</v>
      </c>
      <c r="H817" s="1500">
        <f t="shared" si="36"/>
        <v>453566.98749999999</v>
      </c>
      <c r="I817" s="1500">
        <f t="shared" si="37"/>
        <v>4576903.2374999998</v>
      </c>
      <c r="J817" s="1499" t="s">
        <v>74</v>
      </c>
      <c r="K817" s="1499" t="b">
        <v>0</v>
      </c>
      <c r="L817" s="1522">
        <f>('RAB GIK UGM'!G818*1.11)-I817</f>
        <v>0</v>
      </c>
    </row>
    <row r="818" spans="1:12">
      <c r="A818" s="1499" t="s">
        <v>4240</v>
      </c>
      <c r="B818" s="1499" t="s">
        <v>74</v>
      </c>
      <c r="C818" s="1500">
        <v>0</v>
      </c>
      <c r="D818" s="1501">
        <f>'RAB GIK UGM'!E819</f>
        <v>0</v>
      </c>
      <c r="E818" s="1501">
        <f>'RAB GIK UGM'!F819</f>
        <v>0</v>
      </c>
      <c r="F818" s="1500">
        <f t="shared" si="38"/>
        <v>0</v>
      </c>
      <c r="G818" s="1500">
        <v>0</v>
      </c>
      <c r="H818" s="1500">
        <f t="shared" si="36"/>
        <v>0</v>
      </c>
      <c r="I818" s="1500">
        <f t="shared" si="37"/>
        <v>0</v>
      </c>
      <c r="J818" s="1499" t="s">
        <v>74</v>
      </c>
      <c r="K818" s="1499" t="b">
        <v>0</v>
      </c>
      <c r="L818" s="1522">
        <f>('RAB GIK UGM'!G819*1.11)-I818</f>
        <v>0</v>
      </c>
    </row>
    <row r="819" spans="1:12">
      <c r="A819" s="1499" t="s">
        <v>3273</v>
      </c>
      <c r="B819" s="1499" t="s">
        <v>4</v>
      </c>
      <c r="C819" s="1500">
        <v>2</v>
      </c>
      <c r="D819" s="1501">
        <f>'RAB GIK UGM'!E820</f>
        <v>2</v>
      </c>
      <c r="E819" s="1501">
        <f>'RAB GIK UGM'!F820</f>
        <v>375900000</v>
      </c>
      <c r="F819" s="1500">
        <f t="shared" si="38"/>
        <v>375900000</v>
      </c>
      <c r="G819" s="1500">
        <v>11</v>
      </c>
      <c r="H819" s="1500">
        <f t="shared" si="36"/>
        <v>82698000</v>
      </c>
      <c r="I819" s="1500">
        <f t="shared" si="37"/>
        <v>834498000</v>
      </c>
      <c r="J819" s="1499" t="s">
        <v>74</v>
      </c>
      <c r="K819" s="1499" t="b">
        <v>0</v>
      </c>
      <c r="L819" s="1522">
        <f>('RAB GIK UGM'!G820*1.11)-I819</f>
        <v>0</v>
      </c>
    </row>
    <row r="820" spans="1:12">
      <c r="A820" s="1499" t="s">
        <v>3267</v>
      </c>
      <c r="B820" s="1499" t="s">
        <v>4</v>
      </c>
      <c r="C820" s="1500">
        <v>2</v>
      </c>
      <c r="D820" s="1501">
        <f>'RAB GIK UGM'!E821</f>
        <v>2</v>
      </c>
      <c r="E820" s="1501">
        <f>'RAB GIK UGM'!F821</f>
        <v>1750000000</v>
      </c>
      <c r="F820" s="1500">
        <f t="shared" si="38"/>
        <v>1750000000</v>
      </c>
      <c r="G820" s="1500">
        <v>11</v>
      </c>
      <c r="H820" s="1500">
        <f t="shared" si="36"/>
        <v>385000000</v>
      </c>
      <c r="I820" s="1500">
        <f t="shared" si="37"/>
        <v>3885000000</v>
      </c>
      <c r="J820" s="1499" t="s">
        <v>74</v>
      </c>
      <c r="K820" s="1499" t="b">
        <v>0</v>
      </c>
      <c r="L820" s="1522">
        <f>('RAB GIK UGM'!G821*1.11)-I820</f>
        <v>0</v>
      </c>
    </row>
    <row r="821" spans="1:12">
      <c r="A821" s="1499" t="s">
        <v>4241</v>
      </c>
      <c r="B821" s="1499" t="s">
        <v>4</v>
      </c>
      <c r="C821" s="1500">
        <v>1</v>
      </c>
      <c r="D821" s="1501">
        <f>'RAB GIK UGM'!E822</f>
        <v>1</v>
      </c>
      <c r="E821" s="1501">
        <f>'RAB GIK UGM'!F822</f>
        <v>807842000</v>
      </c>
      <c r="F821" s="1500">
        <f t="shared" si="38"/>
        <v>807842000</v>
      </c>
      <c r="G821" s="1500">
        <v>11</v>
      </c>
      <c r="H821" s="1500">
        <f t="shared" si="36"/>
        <v>88862620</v>
      </c>
      <c r="I821" s="1500">
        <f t="shared" si="37"/>
        <v>896704620</v>
      </c>
      <c r="J821" s="1499" t="s">
        <v>74</v>
      </c>
      <c r="K821" s="1499" t="b">
        <v>0</v>
      </c>
      <c r="L821" s="1522">
        <f>('RAB GIK UGM'!G822*1.11)-I821</f>
        <v>0</v>
      </c>
    </row>
    <row r="822" spans="1:12">
      <c r="A822" s="1499" t="s">
        <v>4242</v>
      </c>
      <c r="B822" s="1499" t="s">
        <v>4</v>
      </c>
      <c r="C822" s="1500">
        <v>1</v>
      </c>
      <c r="D822" s="1501">
        <f>'RAB GIK UGM'!E823</f>
        <v>1</v>
      </c>
      <c r="E822" s="1501">
        <f>'RAB GIK UGM'!F823</f>
        <v>950000000</v>
      </c>
      <c r="F822" s="1500">
        <f t="shared" si="38"/>
        <v>950000000</v>
      </c>
      <c r="G822" s="1500">
        <v>11</v>
      </c>
      <c r="H822" s="1500">
        <f t="shared" si="36"/>
        <v>104500000</v>
      </c>
      <c r="I822" s="1500">
        <f t="shared" si="37"/>
        <v>1054500000</v>
      </c>
      <c r="J822" s="1499" t="s">
        <v>74</v>
      </c>
      <c r="K822" s="1499" t="b">
        <v>0</v>
      </c>
      <c r="L822" s="1522">
        <f>('RAB GIK UGM'!G823*1.11)-I822</f>
        <v>0</v>
      </c>
    </row>
    <row r="823" spans="1:12">
      <c r="A823" s="1499" t="s">
        <v>4243</v>
      </c>
      <c r="B823" s="1499" t="s">
        <v>74</v>
      </c>
      <c r="C823" s="1500">
        <v>0</v>
      </c>
      <c r="D823" s="1501">
        <f>'RAB GIK UGM'!E824</f>
        <v>0</v>
      </c>
      <c r="E823" s="1501">
        <f>'RAB GIK UGM'!F824</f>
        <v>0</v>
      </c>
      <c r="F823" s="1500">
        <f t="shared" si="38"/>
        <v>0</v>
      </c>
      <c r="G823" s="1500">
        <v>0</v>
      </c>
      <c r="H823" s="1500">
        <f t="shared" si="36"/>
        <v>0</v>
      </c>
      <c r="I823" s="1500">
        <f t="shared" si="37"/>
        <v>0</v>
      </c>
      <c r="J823" s="1499" t="s">
        <v>74</v>
      </c>
      <c r="K823" s="1499" t="b">
        <v>0</v>
      </c>
      <c r="L823" s="1522">
        <f>('RAB GIK UGM'!G824*1.11)-I823</f>
        <v>0</v>
      </c>
    </row>
    <row r="824" spans="1:12">
      <c r="A824" s="1499" t="s">
        <v>4230</v>
      </c>
      <c r="B824" s="1499" t="s">
        <v>1077</v>
      </c>
      <c r="C824" s="1500">
        <v>18</v>
      </c>
      <c r="D824" s="1501">
        <f>'RAB GIK UGM'!E825</f>
        <v>18</v>
      </c>
      <c r="E824" s="1501">
        <f>'RAB GIK UGM'!F825</f>
        <v>1057650</v>
      </c>
      <c r="F824" s="1500">
        <f t="shared" si="38"/>
        <v>1057650</v>
      </c>
      <c r="G824" s="1500">
        <v>11</v>
      </c>
      <c r="H824" s="1500">
        <f t="shared" si="36"/>
        <v>2094147</v>
      </c>
      <c r="I824" s="1500">
        <f t="shared" si="37"/>
        <v>21131847</v>
      </c>
      <c r="J824" s="1499" t="s">
        <v>74</v>
      </c>
      <c r="K824" s="1499" t="b">
        <v>0</v>
      </c>
      <c r="L824" s="1522">
        <f>('RAB GIK UGM'!G825*1.11)-I824</f>
        <v>0</v>
      </c>
    </row>
    <row r="825" spans="1:12">
      <c r="A825" s="1499" t="s">
        <v>3529</v>
      </c>
      <c r="B825" s="1499" t="s">
        <v>682</v>
      </c>
      <c r="C825" s="1500">
        <v>14</v>
      </c>
      <c r="D825" s="1501">
        <f>'RAB GIK UGM'!E826</f>
        <v>14</v>
      </c>
      <c r="E825" s="1501">
        <f>'RAB GIK UGM'!F826</f>
        <v>3481500.0000000005</v>
      </c>
      <c r="F825" s="1500">
        <f t="shared" si="38"/>
        <v>3481500</v>
      </c>
      <c r="G825" s="1500">
        <v>11</v>
      </c>
      <c r="H825" s="1500">
        <f t="shared" si="36"/>
        <v>5361510</v>
      </c>
      <c r="I825" s="1500">
        <f t="shared" si="37"/>
        <v>54102510</v>
      </c>
      <c r="J825" s="1499" t="s">
        <v>74</v>
      </c>
      <c r="K825" s="1499" t="b">
        <v>0</v>
      </c>
      <c r="L825" s="1522">
        <f>('RAB GIK UGM'!G826*1.11)-I825</f>
        <v>0</v>
      </c>
    </row>
    <row r="826" spans="1:12">
      <c r="A826" s="1499" t="s">
        <v>4231</v>
      </c>
      <c r="B826" s="1499" t="s">
        <v>682</v>
      </c>
      <c r="C826" s="1500">
        <v>4</v>
      </c>
      <c r="D826" s="1501">
        <f>'RAB GIK UGM'!E827</f>
        <v>4</v>
      </c>
      <c r="E826" s="1501">
        <f>'RAB GIK UGM'!F827</f>
        <v>5222250</v>
      </c>
      <c r="F826" s="1500">
        <f t="shared" si="38"/>
        <v>5222250</v>
      </c>
      <c r="G826" s="1500">
        <v>11</v>
      </c>
      <c r="H826" s="1500">
        <f t="shared" si="36"/>
        <v>2297790</v>
      </c>
      <c r="I826" s="1500">
        <f t="shared" si="37"/>
        <v>23186790</v>
      </c>
      <c r="J826" s="1499" t="s">
        <v>74</v>
      </c>
      <c r="K826" s="1499" t="b">
        <v>0</v>
      </c>
      <c r="L826" s="1522">
        <f>('RAB GIK UGM'!G827*1.11)-I826</f>
        <v>0</v>
      </c>
    </row>
    <row r="827" spans="1:12">
      <c r="A827" s="1499" t="s">
        <v>4232</v>
      </c>
      <c r="B827" s="1499" t="s">
        <v>74</v>
      </c>
      <c r="C827" s="1500">
        <v>0</v>
      </c>
      <c r="D827" s="1501">
        <f>'RAB GIK UGM'!E828</f>
        <v>0</v>
      </c>
      <c r="E827" s="1501">
        <f>'RAB GIK UGM'!F828</f>
        <v>0</v>
      </c>
      <c r="F827" s="1500">
        <f t="shared" si="38"/>
        <v>0</v>
      </c>
      <c r="G827" s="1500">
        <v>0</v>
      </c>
      <c r="H827" s="1500">
        <f t="shared" si="36"/>
        <v>0</v>
      </c>
      <c r="I827" s="1500">
        <f t="shared" si="37"/>
        <v>0</v>
      </c>
      <c r="J827" s="1499" t="s">
        <v>74</v>
      </c>
      <c r="K827" s="1499" t="b">
        <v>0</v>
      </c>
      <c r="L827" s="1522">
        <f>('RAB GIK UGM'!G828*1.11)-I827</f>
        <v>0</v>
      </c>
    </row>
    <row r="828" spans="1:12">
      <c r="A828" s="1499" t="s">
        <v>3582</v>
      </c>
      <c r="B828" s="1499" t="s">
        <v>682</v>
      </c>
      <c r="C828" s="1500">
        <v>1</v>
      </c>
      <c r="D828" s="1501">
        <f>'RAB GIK UGM'!E829</f>
        <v>1</v>
      </c>
      <c r="E828" s="1501">
        <f>'RAB GIK UGM'!F829</f>
        <v>3597550.0000000005</v>
      </c>
      <c r="F828" s="1500">
        <f t="shared" si="38"/>
        <v>3597550</v>
      </c>
      <c r="G828" s="1500">
        <v>11</v>
      </c>
      <c r="H828" s="1500">
        <f t="shared" si="36"/>
        <v>395730.5</v>
      </c>
      <c r="I828" s="1500">
        <f t="shared" si="37"/>
        <v>3993280.5</v>
      </c>
      <c r="J828" s="1499" t="s">
        <v>74</v>
      </c>
      <c r="K828" s="1499" t="b">
        <v>0</v>
      </c>
      <c r="L828" s="1522">
        <f>('RAB GIK UGM'!G829*1.11)-I828</f>
        <v>0</v>
      </c>
    </row>
    <row r="829" spans="1:12">
      <c r="A829" s="1499" t="s">
        <v>3596</v>
      </c>
      <c r="B829" s="1499" t="s">
        <v>4233</v>
      </c>
      <c r="C829" s="1500">
        <v>1</v>
      </c>
      <c r="D829" s="1501">
        <f>'RAB GIK UGM'!E830</f>
        <v>1</v>
      </c>
      <c r="E829" s="1501">
        <f>'RAB GIK UGM'!F830</f>
        <v>660082</v>
      </c>
      <c r="F829" s="1500">
        <f t="shared" si="38"/>
        <v>660082</v>
      </c>
      <c r="G829" s="1500">
        <v>11</v>
      </c>
      <c r="H829" s="1500">
        <f t="shared" si="36"/>
        <v>72609.02</v>
      </c>
      <c r="I829" s="1500">
        <f t="shared" si="37"/>
        <v>732691.02</v>
      </c>
      <c r="J829" s="1499" t="s">
        <v>74</v>
      </c>
      <c r="K829" s="1499" t="b">
        <v>0</v>
      </c>
      <c r="L829" s="1522">
        <f>('RAB GIK UGM'!G830*1.11)-I829</f>
        <v>0</v>
      </c>
    </row>
    <row r="830" spans="1:12">
      <c r="A830" s="1499" t="s">
        <v>3598</v>
      </c>
      <c r="B830" s="1499" t="s">
        <v>682</v>
      </c>
      <c r="C830" s="1500">
        <v>2</v>
      </c>
      <c r="D830" s="1501">
        <f>'RAB GIK UGM'!E831</f>
        <v>2</v>
      </c>
      <c r="E830" s="1501">
        <f>'RAB GIK UGM'!F831</f>
        <v>6382750.0000000009</v>
      </c>
      <c r="F830" s="1500">
        <f t="shared" si="38"/>
        <v>6382750</v>
      </c>
      <c r="G830" s="1500">
        <v>11</v>
      </c>
      <c r="H830" s="1500">
        <f t="shared" si="36"/>
        <v>1404205</v>
      </c>
      <c r="I830" s="1500">
        <f t="shared" si="37"/>
        <v>14169705</v>
      </c>
      <c r="J830" s="1499" t="s">
        <v>74</v>
      </c>
      <c r="K830" s="1499" t="b">
        <v>0</v>
      </c>
      <c r="L830" s="1522">
        <f>('RAB GIK UGM'!G831*1.11)-I830</f>
        <v>0</v>
      </c>
    </row>
    <row r="831" spans="1:12">
      <c r="A831" s="1499" t="s">
        <v>3585</v>
      </c>
      <c r="B831" s="1499" t="s">
        <v>682</v>
      </c>
      <c r="C831" s="1500">
        <v>1</v>
      </c>
      <c r="D831" s="1501">
        <f>'RAB GIK UGM'!E832</f>
        <v>1</v>
      </c>
      <c r="E831" s="1501">
        <f>'RAB GIK UGM'!F832</f>
        <v>3597550.0000000005</v>
      </c>
      <c r="F831" s="1500">
        <f t="shared" si="38"/>
        <v>3597550</v>
      </c>
      <c r="G831" s="1500">
        <v>11</v>
      </c>
      <c r="H831" s="1500">
        <f t="shared" si="36"/>
        <v>395730.5</v>
      </c>
      <c r="I831" s="1500">
        <f t="shared" si="37"/>
        <v>3993280.5</v>
      </c>
      <c r="J831" s="1499" t="s">
        <v>74</v>
      </c>
      <c r="K831" s="1499" t="b">
        <v>0</v>
      </c>
      <c r="L831" s="1522">
        <f>('RAB GIK UGM'!G832*1.11)-I831</f>
        <v>0</v>
      </c>
    </row>
    <row r="832" spans="1:12">
      <c r="A832" s="1499" t="s">
        <v>3584</v>
      </c>
      <c r="B832" s="1499" t="s">
        <v>682</v>
      </c>
      <c r="C832" s="1500">
        <v>1</v>
      </c>
      <c r="D832" s="1501">
        <f>'RAB GIK UGM'!E833</f>
        <v>1</v>
      </c>
      <c r="E832" s="1501">
        <f>'RAB GIK UGM'!F833</f>
        <v>5123607.5</v>
      </c>
      <c r="F832" s="1500">
        <f t="shared" si="38"/>
        <v>5123607.5</v>
      </c>
      <c r="G832" s="1500">
        <v>11</v>
      </c>
      <c r="H832" s="1500">
        <f t="shared" si="36"/>
        <v>563596.82499999995</v>
      </c>
      <c r="I832" s="1500">
        <f t="shared" si="37"/>
        <v>5687204.3250000002</v>
      </c>
      <c r="J832" s="1499" t="s">
        <v>74</v>
      </c>
      <c r="K832" s="1499" t="b">
        <v>0</v>
      </c>
      <c r="L832" s="1522">
        <f>('RAB GIK UGM'!G833*1.11)-I832</f>
        <v>0</v>
      </c>
    </row>
    <row r="833" spans="1:12">
      <c r="A833" s="1499" t="s">
        <v>3599</v>
      </c>
      <c r="B833" s="1499" t="s">
        <v>682</v>
      </c>
      <c r="C833" s="1500">
        <v>2</v>
      </c>
      <c r="D833" s="1501">
        <f>'RAB GIK UGM'!E834</f>
        <v>2</v>
      </c>
      <c r="E833" s="1501">
        <f>'RAB GIK UGM'!F834</f>
        <v>3481500.0000000005</v>
      </c>
      <c r="F833" s="1500">
        <f t="shared" si="38"/>
        <v>3481500</v>
      </c>
      <c r="G833" s="1500">
        <v>11</v>
      </c>
      <c r="H833" s="1500">
        <f t="shared" si="36"/>
        <v>765930</v>
      </c>
      <c r="I833" s="1500">
        <f t="shared" si="37"/>
        <v>7728930</v>
      </c>
      <c r="J833" s="1499" t="s">
        <v>74</v>
      </c>
      <c r="K833" s="1499" t="b">
        <v>0</v>
      </c>
      <c r="L833" s="1522">
        <f>('RAB GIK UGM'!G834*1.11)-I833</f>
        <v>0</v>
      </c>
    </row>
    <row r="834" spans="1:12">
      <c r="A834" s="1499" t="s">
        <v>4244</v>
      </c>
      <c r="B834" s="1499" t="s">
        <v>186</v>
      </c>
      <c r="C834" s="1500">
        <v>1</v>
      </c>
      <c r="D834" s="1501">
        <f>'RAB GIK UGM'!E835</f>
        <v>1</v>
      </c>
      <c r="E834" s="1501">
        <f>'RAB GIK UGM'!F835</f>
        <v>4351875</v>
      </c>
      <c r="F834" s="1500">
        <f t="shared" si="38"/>
        <v>4351875</v>
      </c>
      <c r="G834" s="1500">
        <v>11</v>
      </c>
      <c r="H834" s="1500">
        <f t="shared" si="36"/>
        <v>478706.25</v>
      </c>
      <c r="I834" s="1500">
        <f t="shared" si="37"/>
        <v>4830581.25</v>
      </c>
      <c r="J834" s="1499" t="s">
        <v>74</v>
      </c>
      <c r="K834" s="1499" t="b">
        <v>0</v>
      </c>
      <c r="L834" s="1522">
        <f>('RAB GIK UGM'!G835*1.11)-I834</f>
        <v>0</v>
      </c>
    </row>
    <row r="835" spans="1:12">
      <c r="A835" s="1499" t="s">
        <v>4235</v>
      </c>
      <c r="B835" s="1499" t="s">
        <v>74</v>
      </c>
      <c r="C835" s="1500">
        <v>0</v>
      </c>
      <c r="D835" s="1501">
        <f>'RAB GIK UGM'!E836</f>
        <v>0</v>
      </c>
      <c r="E835" s="1501">
        <f>'RAB GIK UGM'!F836</f>
        <v>0</v>
      </c>
      <c r="F835" s="1500">
        <f t="shared" si="38"/>
        <v>0</v>
      </c>
      <c r="G835" s="1500">
        <v>0</v>
      </c>
      <c r="H835" s="1500">
        <f t="shared" si="36"/>
        <v>0</v>
      </c>
      <c r="I835" s="1500">
        <f t="shared" si="37"/>
        <v>0</v>
      </c>
      <c r="J835" s="1499" t="s">
        <v>74</v>
      </c>
      <c r="K835" s="1499" t="b">
        <v>0</v>
      </c>
      <c r="L835" s="1522">
        <f>('RAB GIK UGM'!G836*1.11)-I835</f>
        <v>0</v>
      </c>
    </row>
    <row r="836" spans="1:12">
      <c r="A836" s="1499" t="s">
        <v>4236</v>
      </c>
      <c r="B836" s="1499" t="s">
        <v>4</v>
      </c>
      <c r="C836" s="1500">
        <v>1</v>
      </c>
      <c r="D836" s="1501">
        <f>'RAB GIK UGM'!E837</f>
        <v>1</v>
      </c>
      <c r="E836" s="1501">
        <f>'RAB GIK UGM'!F837</f>
        <v>27601970</v>
      </c>
      <c r="F836" s="1500">
        <f t="shared" si="38"/>
        <v>27601970</v>
      </c>
      <c r="G836" s="1500">
        <v>11</v>
      </c>
      <c r="H836" s="1500">
        <f t="shared" si="36"/>
        <v>3036216.7</v>
      </c>
      <c r="I836" s="1500">
        <f t="shared" si="37"/>
        <v>30638186.699999999</v>
      </c>
      <c r="J836" s="1499" t="s">
        <v>74</v>
      </c>
      <c r="K836" s="1499" t="b">
        <v>0</v>
      </c>
      <c r="L836" s="1522">
        <f>('RAB GIK UGM'!G837*1.11)-I836</f>
        <v>0</v>
      </c>
    </row>
    <row r="837" spans="1:12">
      <c r="A837" s="1499" t="s">
        <v>4245</v>
      </c>
      <c r="B837" s="1499" t="s">
        <v>4233</v>
      </c>
      <c r="C837" s="1500">
        <v>1</v>
      </c>
      <c r="D837" s="1501">
        <f>'RAB GIK UGM'!E838</f>
        <v>1</v>
      </c>
      <c r="E837" s="1501">
        <f>'RAB GIK UGM'!F838</f>
        <v>742720.00000000012</v>
      </c>
      <c r="F837" s="1500">
        <f t="shared" si="38"/>
        <v>742720</v>
      </c>
      <c r="G837" s="1500">
        <v>11</v>
      </c>
      <c r="H837" s="1500">
        <f t="shared" si="36"/>
        <v>81699.199999999997</v>
      </c>
      <c r="I837" s="1500">
        <f t="shared" si="37"/>
        <v>824419.2</v>
      </c>
      <c r="J837" s="1499" t="s">
        <v>74</v>
      </c>
      <c r="K837" s="1499" t="b">
        <v>0</v>
      </c>
      <c r="L837" s="1522">
        <f>('RAB GIK UGM'!G838*1.11)-I837</f>
        <v>0</v>
      </c>
    </row>
    <row r="838" spans="1:12">
      <c r="A838" s="1499" t="s">
        <v>4237</v>
      </c>
      <c r="B838" s="1499" t="s">
        <v>4</v>
      </c>
      <c r="C838" s="1500">
        <v>1</v>
      </c>
      <c r="D838" s="1501">
        <f>'RAB GIK UGM'!E839</f>
        <v>1</v>
      </c>
      <c r="E838" s="1501">
        <f>'RAB GIK UGM'!F839</f>
        <v>4642000</v>
      </c>
      <c r="F838" s="1500">
        <f t="shared" si="38"/>
        <v>4642000</v>
      </c>
      <c r="G838" s="1500">
        <v>11</v>
      </c>
      <c r="H838" s="1500">
        <f t="shared" si="36"/>
        <v>510620</v>
      </c>
      <c r="I838" s="1500">
        <f t="shared" si="37"/>
        <v>5152620</v>
      </c>
      <c r="J838" s="1499" t="s">
        <v>74</v>
      </c>
      <c r="K838" s="1499" t="b">
        <v>0</v>
      </c>
      <c r="L838" s="1522">
        <f>('RAB GIK UGM'!G839*1.11)-I838</f>
        <v>0</v>
      </c>
    </row>
    <row r="839" spans="1:12">
      <c r="A839" s="1499" t="s">
        <v>4246</v>
      </c>
      <c r="B839" s="1499" t="s">
        <v>5</v>
      </c>
      <c r="C839" s="1500">
        <v>182</v>
      </c>
      <c r="D839" s="1501">
        <f>'RAB GIK UGM'!E840</f>
        <v>182</v>
      </c>
      <c r="E839" s="1501">
        <f>'RAB GIK UGM'!F840</f>
        <v>64322</v>
      </c>
      <c r="F839" s="1500">
        <f t="shared" si="38"/>
        <v>64322</v>
      </c>
      <c r="G839" s="1500">
        <v>11</v>
      </c>
      <c r="H839" s="1500">
        <f t="shared" si="36"/>
        <v>1287726.44</v>
      </c>
      <c r="I839" s="1500">
        <f t="shared" si="37"/>
        <v>12994330.439999999</v>
      </c>
      <c r="J839" s="1499" t="s">
        <v>74</v>
      </c>
      <c r="K839" s="1499" t="b">
        <v>0</v>
      </c>
      <c r="L839" s="1522">
        <f>('RAB GIK UGM'!G840*1.11)-I839</f>
        <v>0</v>
      </c>
    </row>
    <row r="840" spans="1:12">
      <c r="A840" s="1499" t="s">
        <v>4247</v>
      </c>
      <c r="B840" s="1499" t="s">
        <v>74</v>
      </c>
      <c r="C840" s="1500">
        <v>0</v>
      </c>
      <c r="D840" s="1501">
        <f>'RAB GIK UGM'!E841</f>
        <v>0</v>
      </c>
      <c r="E840" s="1501">
        <f>'RAB GIK UGM'!F841</f>
        <v>0</v>
      </c>
      <c r="F840" s="1500">
        <f t="shared" si="38"/>
        <v>0</v>
      </c>
      <c r="G840" s="1500">
        <v>0</v>
      </c>
      <c r="H840" s="1500">
        <f t="shared" ref="H840:H903" si="39">(C840*F840)*G840/100</f>
        <v>0</v>
      </c>
      <c r="I840" s="1500">
        <f t="shared" ref="I840:I903" si="40">(C840*F840)+H840</f>
        <v>0</v>
      </c>
      <c r="J840" s="1499" t="s">
        <v>74</v>
      </c>
      <c r="K840" s="1499" t="b">
        <v>0</v>
      </c>
      <c r="L840" s="1522">
        <f>('RAB GIK UGM'!G841*1.11)-I840</f>
        <v>0</v>
      </c>
    </row>
    <row r="841" spans="1:12">
      <c r="A841" s="1499" t="s">
        <v>4239</v>
      </c>
      <c r="B841" s="1499" t="s">
        <v>4</v>
      </c>
      <c r="C841" s="1500">
        <v>10</v>
      </c>
      <c r="D841" s="1501">
        <f>'RAB GIK UGM'!E842</f>
        <v>10</v>
      </c>
      <c r="E841" s="1501">
        <f>'RAB GIK UGM'!F842</f>
        <v>15109710.000000002</v>
      </c>
      <c r="F841" s="1500">
        <f t="shared" si="38"/>
        <v>15109710</v>
      </c>
      <c r="G841" s="1500">
        <v>11</v>
      </c>
      <c r="H841" s="1500">
        <f t="shared" si="39"/>
        <v>16620681</v>
      </c>
      <c r="I841" s="1500">
        <f t="shared" si="40"/>
        <v>167717781</v>
      </c>
      <c r="J841" s="1499" t="s">
        <v>74</v>
      </c>
      <c r="K841" s="1499" t="b">
        <v>0</v>
      </c>
      <c r="L841" s="1522">
        <f>('RAB GIK UGM'!G842*1.11)-I841</f>
        <v>0</v>
      </c>
    </row>
    <row r="842" spans="1:12">
      <c r="A842" s="1499" t="s">
        <v>3706</v>
      </c>
      <c r="B842" s="1499" t="s">
        <v>4</v>
      </c>
      <c r="C842" s="1500">
        <v>1</v>
      </c>
      <c r="D842" s="1501">
        <f>'RAB GIK UGM'!E843</f>
        <v>1</v>
      </c>
      <c r="E842" s="1501">
        <f>'RAB GIK UGM'!F843</f>
        <v>290125000</v>
      </c>
      <c r="F842" s="1500">
        <f t="shared" si="38"/>
        <v>290125000</v>
      </c>
      <c r="G842" s="1500">
        <v>11</v>
      </c>
      <c r="H842" s="1500">
        <f t="shared" si="39"/>
        <v>31913750</v>
      </c>
      <c r="I842" s="1500">
        <f t="shared" si="40"/>
        <v>322038750</v>
      </c>
      <c r="J842" s="1499" t="s">
        <v>74</v>
      </c>
      <c r="K842" s="1499" t="b">
        <v>0</v>
      </c>
      <c r="L842" s="1522">
        <f>('RAB GIK UGM'!G843*1.11)-I842</f>
        <v>0</v>
      </c>
    </row>
    <row r="843" spans="1:12">
      <c r="A843" s="1499" t="s">
        <v>3266</v>
      </c>
      <c r="B843" s="1499" t="s">
        <v>4</v>
      </c>
      <c r="C843" s="1500">
        <v>10</v>
      </c>
      <c r="D843" s="1501">
        <f>'RAB GIK UGM'!E844</f>
        <v>10</v>
      </c>
      <c r="E843" s="1501">
        <f>'RAB GIK UGM'!F844</f>
        <v>11024750</v>
      </c>
      <c r="F843" s="1500">
        <f t="shared" ref="F843:F906" si="41">ROUND(E843,2)</f>
        <v>11024750</v>
      </c>
      <c r="G843" s="1500">
        <v>11</v>
      </c>
      <c r="H843" s="1500">
        <f t="shared" si="39"/>
        <v>12127225</v>
      </c>
      <c r="I843" s="1500">
        <f t="shared" si="40"/>
        <v>122374725</v>
      </c>
      <c r="J843" s="1499" t="s">
        <v>74</v>
      </c>
      <c r="K843" s="1499" t="b">
        <v>0</v>
      </c>
      <c r="L843" s="1522">
        <f>('RAB GIK UGM'!G844*1.11)-I843</f>
        <v>0</v>
      </c>
    </row>
    <row r="844" spans="1:12">
      <c r="A844" s="1499" t="s">
        <v>3705</v>
      </c>
      <c r="B844" s="1499" t="s">
        <v>4</v>
      </c>
      <c r="C844" s="1500">
        <v>68</v>
      </c>
      <c r="D844" s="1501">
        <f>'RAB GIK UGM'!E845</f>
        <v>68</v>
      </c>
      <c r="E844" s="1501">
        <f>'RAB GIK UGM'!F845</f>
        <v>6382750.0000000009</v>
      </c>
      <c r="F844" s="1500">
        <f t="shared" si="41"/>
        <v>6382750</v>
      </c>
      <c r="G844" s="1500">
        <v>11</v>
      </c>
      <c r="H844" s="1500">
        <f t="shared" si="39"/>
        <v>47742970</v>
      </c>
      <c r="I844" s="1500">
        <f t="shared" si="40"/>
        <v>481769970</v>
      </c>
      <c r="J844" s="1499" t="s">
        <v>74</v>
      </c>
      <c r="K844" s="1499" t="b">
        <v>0</v>
      </c>
      <c r="L844" s="1522">
        <f>('RAB GIK UGM'!G845*1.11)-I844</f>
        <v>0</v>
      </c>
    </row>
    <row r="845" spans="1:12">
      <c r="A845" s="1499" t="s">
        <v>3704</v>
      </c>
      <c r="B845" s="1499" t="s">
        <v>4</v>
      </c>
      <c r="C845" s="1500">
        <v>68</v>
      </c>
      <c r="D845" s="1501">
        <f>'RAB GIK UGM'!E846</f>
        <v>68</v>
      </c>
      <c r="E845" s="1501">
        <f>'RAB GIK UGM'!F846</f>
        <v>3481500.0000000005</v>
      </c>
      <c r="F845" s="1500">
        <f t="shared" si="41"/>
        <v>3481500</v>
      </c>
      <c r="G845" s="1500">
        <v>11</v>
      </c>
      <c r="H845" s="1500">
        <f t="shared" si="39"/>
        <v>26041620</v>
      </c>
      <c r="I845" s="1500">
        <f t="shared" si="40"/>
        <v>262783620</v>
      </c>
      <c r="J845" s="1499" t="s">
        <v>74</v>
      </c>
      <c r="K845" s="1499" t="b">
        <v>0</v>
      </c>
      <c r="L845" s="1522">
        <f>('RAB GIK UGM'!G846*1.11)-I845</f>
        <v>0</v>
      </c>
    </row>
    <row r="846" spans="1:12">
      <c r="A846" s="1499" t="s">
        <v>3703</v>
      </c>
      <c r="B846" s="1499" t="s">
        <v>4</v>
      </c>
      <c r="C846" s="1500">
        <v>9</v>
      </c>
      <c r="D846" s="1501">
        <f>'RAB GIK UGM'!E847</f>
        <v>9</v>
      </c>
      <c r="E846" s="1501">
        <f>'RAB GIK UGM'!F847</f>
        <v>17697625</v>
      </c>
      <c r="F846" s="1500">
        <f t="shared" si="41"/>
        <v>17697625</v>
      </c>
      <c r="G846" s="1500">
        <v>11</v>
      </c>
      <c r="H846" s="1500">
        <f t="shared" si="39"/>
        <v>17520648.75</v>
      </c>
      <c r="I846" s="1500">
        <f t="shared" si="40"/>
        <v>176799273.75</v>
      </c>
      <c r="J846" s="1499" t="s">
        <v>74</v>
      </c>
      <c r="K846" s="1499" t="b">
        <v>0</v>
      </c>
      <c r="L846" s="1522">
        <f>('RAB GIK UGM'!G847*1.11)-I846</f>
        <v>0</v>
      </c>
    </row>
    <row r="847" spans="1:12">
      <c r="A847" s="1499" t="s">
        <v>4248</v>
      </c>
      <c r="B847" s="1499" t="s">
        <v>4</v>
      </c>
      <c r="C847" s="1500">
        <v>3</v>
      </c>
      <c r="D847" s="1501">
        <f>'RAB GIK UGM'!E848</f>
        <v>3</v>
      </c>
      <c r="E847" s="1501">
        <f>'RAB GIK UGM'!F848</f>
        <v>490000000</v>
      </c>
      <c r="F847" s="1500">
        <f t="shared" si="41"/>
        <v>490000000</v>
      </c>
      <c r="G847" s="1500">
        <v>11</v>
      </c>
      <c r="H847" s="1500">
        <f t="shared" si="39"/>
        <v>161700000</v>
      </c>
      <c r="I847" s="1500">
        <f t="shared" si="40"/>
        <v>1631700000</v>
      </c>
      <c r="J847" s="1499" t="s">
        <v>74</v>
      </c>
      <c r="K847" s="1499" t="b">
        <v>0</v>
      </c>
      <c r="L847" s="1522">
        <f>('RAB GIK UGM'!G848*1.11)-I847</f>
        <v>0</v>
      </c>
    </row>
    <row r="848" spans="1:12">
      <c r="A848" s="1499" t="s">
        <v>4249</v>
      </c>
      <c r="B848" s="1499" t="s">
        <v>4</v>
      </c>
      <c r="C848" s="1500">
        <v>12</v>
      </c>
      <c r="D848" s="1501">
        <f>'RAB GIK UGM'!E849</f>
        <v>12</v>
      </c>
      <c r="E848" s="1501">
        <f>'RAB GIK UGM'!F849</f>
        <v>93130125.000000015</v>
      </c>
      <c r="F848" s="1500">
        <f t="shared" si="41"/>
        <v>93130125</v>
      </c>
      <c r="G848" s="1500">
        <v>11</v>
      </c>
      <c r="H848" s="1500">
        <f t="shared" si="39"/>
        <v>122931765</v>
      </c>
      <c r="I848" s="1500">
        <f t="shared" si="40"/>
        <v>1240493265</v>
      </c>
      <c r="J848" s="1499" t="s">
        <v>74</v>
      </c>
      <c r="K848" s="1499" t="b">
        <v>0</v>
      </c>
      <c r="L848" s="1522">
        <f>('RAB GIK UGM'!G849*1.11)-I848</f>
        <v>0</v>
      </c>
    </row>
    <row r="849" spans="1:12">
      <c r="A849" s="1499" t="s">
        <v>3707</v>
      </c>
      <c r="B849" s="1499" t="s">
        <v>4</v>
      </c>
      <c r="C849" s="1500">
        <v>68</v>
      </c>
      <c r="D849" s="1501">
        <f>'RAB GIK UGM'!E850</f>
        <v>68</v>
      </c>
      <c r="E849" s="1501">
        <f>'RAB GIK UGM'!F850</f>
        <v>4061750.0000000005</v>
      </c>
      <c r="F849" s="1500">
        <f t="shared" si="41"/>
        <v>4061750</v>
      </c>
      <c r="G849" s="1500">
        <v>11</v>
      </c>
      <c r="H849" s="1500">
        <f t="shared" si="39"/>
        <v>30381890</v>
      </c>
      <c r="I849" s="1500">
        <f t="shared" si="40"/>
        <v>306580890</v>
      </c>
      <c r="J849" s="1499" t="s">
        <v>74</v>
      </c>
      <c r="K849" s="1499" t="b">
        <v>0</v>
      </c>
      <c r="L849" s="1522">
        <f>('RAB GIK UGM'!G850*1.11)-I849</f>
        <v>0</v>
      </c>
    </row>
    <row r="850" spans="1:12">
      <c r="A850" s="1499" t="s">
        <v>4250</v>
      </c>
      <c r="B850" s="1499" t="s">
        <v>74</v>
      </c>
      <c r="C850" s="1500">
        <v>0</v>
      </c>
      <c r="D850" s="1501">
        <f>'RAB GIK UGM'!E851</f>
        <v>0</v>
      </c>
      <c r="E850" s="1501">
        <f>'RAB GIK UGM'!F851</f>
        <v>0</v>
      </c>
      <c r="F850" s="1500">
        <f t="shared" si="41"/>
        <v>0</v>
      </c>
      <c r="G850" s="1500">
        <v>0</v>
      </c>
      <c r="H850" s="1500">
        <f t="shared" si="39"/>
        <v>0</v>
      </c>
      <c r="I850" s="1500">
        <f t="shared" si="40"/>
        <v>0</v>
      </c>
      <c r="J850" s="1499" t="s">
        <v>74</v>
      </c>
      <c r="K850" s="1499" t="b">
        <v>0</v>
      </c>
      <c r="L850" s="1522">
        <f>('RAB GIK UGM'!G851*1.11)-I850</f>
        <v>0</v>
      </c>
    </row>
    <row r="851" spans="1:12">
      <c r="A851" s="1499" t="s">
        <v>4251</v>
      </c>
      <c r="B851" s="1499" t="s">
        <v>74</v>
      </c>
      <c r="C851" s="1500">
        <v>0</v>
      </c>
      <c r="D851" s="1501">
        <f>'RAB GIK UGM'!E852</f>
        <v>0</v>
      </c>
      <c r="E851" s="1501">
        <f>'RAB GIK UGM'!F852</f>
        <v>0</v>
      </c>
      <c r="F851" s="1500">
        <f t="shared" si="41"/>
        <v>0</v>
      </c>
      <c r="G851" s="1500">
        <v>0</v>
      </c>
      <c r="H851" s="1500">
        <f t="shared" si="39"/>
        <v>0</v>
      </c>
      <c r="I851" s="1500">
        <f t="shared" si="40"/>
        <v>0</v>
      </c>
      <c r="J851" s="1499" t="s">
        <v>74</v>
      </c>
      <c r="K851" s="1499" t="b">
        <v>0</v>
      </c>
      <c r="L851" s="1522">
        <f>('RAB GIK UGM'!G852*1.11)-I851</f>
        <v>0</v>
      </c>
    </row>
    <row r="852" spans="1:12">
      <c r="A852" s="1499" t="s">
        <v>4252</v>
      </c>
      <c r="B852" s="1499" t="s">
        <v>74</v>
      </c>
      <c r="C852" s="1500">
        <v>0</v>
      </c>
      <c r="D852" s="1501">
        <f>'RAB GIK UGM'!E853</f>
        <v>0</v>
      </c>
      <c r="E852" s="1501">
        <f>'RAB GIK UGM'!F853</f>
        <v>0</v>
      </c>
      <c r="F852" s="1500">
        <f t="shared" si="41"/>
        <v>0</v>
      </c>
      <c r="G852" s="1500">
        <v>0</v>
      </c>
      <c r="H852" s="1500">
        <f t="shared" si="39"/>
        <v>0</v>
      </c>
      <c r="I852" s="1500">
        <f t="shared" si="40"/>
        <v>0</v>
      </c>
      <c r="J852" s="1499" t="s">
        <v>74</v>
      </c>
      <c r="K852" s="1499" t="b">
        <v>0</v>
      </c>
      <c r="L852" s="1522">
        <f>('RAB GIK UGM'!G853*1.11)-I852</f>
        <v>0</v>
      </c>
    </row>
    <row r="853" spans="1:12">
      <c r="A853" s="1499" t="s">
        <v>3262</v>
      </c>
      <c r="B853" s="1499" t="s">
        <v>4</v>
      </c>
      <c r="C853" s="1500">
        <v>172</v>
      </c>
      <c r="D853" s="1501">
        <f>'RAB GIK UGM'!E854</f>
        <v>172</v>
      </c>
      <c r="E853" s="1501">
        <f>'RAB GIK UGM'!F854</f>
        <v>5000000</v>
      </c>
      <c r="F853" s="1500">
        <f t="shared" si="41"/>
        <v>5000000</v>
      </c>
      <c r="G853" s="1500">
        <v>11</v>
      </c>
      <c r="H853" s="1500">
        <f t="shared" si="39"/>
        <v>94600000</v>
      </c>
      <c r="I853" s="1500">
        <f t="shared" si="40"/>
        <v>954600000</v>
      </c>
      <c r="J853" s="1499" t="s">
        <v>74</v>
      </c>
      <c r="K853" s="1499" t="b">
        <v>0</v>
      </c>
      <c r="L853" s="1522">
        <f>('RAB GIK UGM'!G854*1.11)-I853</f>
        <v>0</v>
      </c>
    </row>
    <row r="854" spans="1:12">
      <c r="A854" s="1499" t="s">
        <v>3263</v>
      </c>
      <c r="B854" s="1499" t="s">
        <v>4</v>
      </c>
      <c r="C854" s="1500">
        <v>50</v>
      </c>
      <c r="D854" s="1501">
        <f>'RAB GIK UGM'!E855</f>
        <v>50</v>
      </c>
      <c r="E854" s="1501">
        <f>'RAB GIK UGM'!F855</f>
        <v>7000000</v>
      </c>
      <c r="F854" s="1500">
        <f t="shared" si="41"/>
        <v>7000000</v>
      </c>
      <c r="G854" s="1500">
        <v>11</v>
      </c>
      <c r="H854" s="1500">
        <f t="shared" si="39"/>
        <v>38500000</v>
      </c>
      <c r="I854" s="1500">
        <f t="shared" si="40"/>
        <v>388500000</v>
      </c>
      <c r="J854" s="1499" t="s">
        <v>74</v>
      </c>
      <c r="K854" s="1499" t="b">
        <v>0</v>
      </c>
      <c r="L854" s="1522">
        <f>('RAB GIK UGM'!G855*1.11)-I854</f>
        <v>0</v>
      </c>
    </row>
    <row r="855" spans="1:12">
      <c r="A855" s="1499" t="s">
        <v>4253</v>
      </c>
      <c r="B855" s="1499" t="s">
        <v>4</v>
      </c>
      <c r="C855" s="1500">
        <v>22</v>
      </c>
      <c r="D855" s="1501">
        <f>'RAB GIK UGM'!E856</f>
        <v>22</v>
      </c>
      <c r="E855" s="1501">
        <f>'RAB GIK UGM'!F856</f>
        <v>10000000</v>
      </c>
      <c r="F855" s="1500">
        <f t="shared" si="41"/>
        <v>10000000</v>
      </c>
      <c r="G855" s="1500">
        <v>11</v>
      </c>
      <c r="H855" s="1500">
        <f t="shared" si="39"/>
        <v>24200000</v>
      </c>
      <c r="I855" s="1500">
        <f t="shared" si="40"/>
        <v>244200000</v>
      </c>
      <c r="J855" s="1499" t="s">
        <v>74</v>
      </c>
      <c r="K855" s="1499" t="b">
        <v>0</v>
      </c>
      <c r="L855" s="1522">
        <f>('RAB GIK UGM'!G856*1.11)-I855</f>
        <v>0</v>
      </c>
    </row>
    <row r="856" spans="1:12">
      <c r="A856" s="1499" t="s">
        <v>4254</v>
      </c>
      <c r="B856" s="1499" t="s">
        <v>1077</v>
      </c>
      <c r="C856" s="1500">
        <v>244</v>
      </c>
      <c r="D856" s="1501">
        <f>'RAB GIK UGM'!E857</f>
        <v>244</v>
      </c>
      <c r="E856" s="1501">
        <f>'RAB GIK UGM'!F857</f>
        <v>369077</v>
      </c>
      <c r="F856" s="1500">
        <f t="shared" si="41"/>
        <v>369077</v>
      </c>
      <c r="G856" s="1500">
        <v>11</v>
      </c>
      <c r="H856" s="1500">
        <f t="shared" si="39"/>
        <v>9906026.6799999997</v>
      </c>
      <c r="I856" s="1500">
        <f t="shared" si="40"/>
        <v>99960814.680000007</v>
      </c>
      <c r="J856" s="1499" t="s">
        <v>74</v>
      </c>
      <c r="K856" s="1499" t="b">
        <v>0</v>
      </c>
      <c r="L856" s="1522">
        <f>('RAB GIK UGM'!G857*1.11)-I856</f>
        <v>0</v>
      </c>
    </row>
    <row r="857" spans="1:12">
      <c r="A857" s="1499" t="s">
        <v>4255</v>
      </c>
      <c r="B857" s="1499" t="s">
        <v>74</v>
      </c>
      <c r="C857" s="1500">
        <v>0</v>
      </c>
      <c r="D857" s="1501">
        <f>'RAB GIK UGM'!E858</f>
        <v>0</v>
      </c>
      <c r="E857" s="1501">
        <f>'RAB GIK UGM'!F858</f>
        <v>0</v>
      </c>
      <c r="F857" s="1500">
        <f t="shared" si="41"/>
        <v>0</v>
      </c>
      <c r="G857" s="1500">
        <v>0</v>
      </c>
      <c r="H857" s="1500">
        <f t="shared" si="39"/>
        <v>0</v>
      </c>
      <c r="I857" s="1500">
        <f t="shared" si="40"/>
        <v>0</v>
      </c>
      <c r="J857" s="1499" t="s">
        <v>74</v>
      </c>
      <c r="K857" s="1499" t="b">
        <v>0</v>
      </c>
      <c r="L857" s="1522">
        <f>('RAB GIK UGM'!G858*1.11)-I857</f>
        <v>0</v>
      </c>
    </row>
    <row r="858" spans="1:12">
      <c r="A858" s="1499" t="s">
        <v>4256</v>
      </c>
      <c r="B858" s="1499" t="s">
        <v>4</v>
      </c>
      <c r="C858" s="1500">
        <v>2</v>
      </c>
      <c r="D858" s="1501">
        <f>'RAB GIK UGM'!E859</f>
        <v>2</v>
      </c>
      <c r="E858" s="1501">
        <f>'RAB GIK UGM'!F859</f>
        <v>40000000</v>
      </c>
      <c r="F858" s="1500">
        <f t="shared" si="41"/>
        <v>40000000</v>
      </c>
      <c r="G858" s="1500">
        <v>11</v>
      </c>
      <c r="H858" s="1500">
        <f t="shared" si="39"/>
        <v>8800000</v>
      </c>
      <c r="I858" s="1500">
        <f t="shared" si="40"/>
        <v>88800000</v>
      </c>
      <c r="J858" s="1499" t="s">
        <v>74</v>
      </c>
      <c r="K858" s="1499" t="b">
        <v>0</v>
      </c>
      <c r="L858" s="1522">
        <f>('RAB GIK UGM'!G859*1.11)-I858</f>
        <v>0</v>
      </c>
    </row>
    <row r="859" spans="1:12">
      <c r="A859" s="1499" t="s">
        <v>3726</v>
      </c>
      <c r="B859" s="1499" t="s">
        <v>4</v>
      </c>
      <c r="C859" s="1500">
        <v>4</v>
      </c>
      <c r="D859" s="1501">
        <f>'RAB GIK UGM'!E860</f>
        <v>4</v>
      </c>
      <c r="E859" s="1501">
        <f>'RAB GIK UGM'!F860</f>
        <v>8000000</v>
      </c>
      <c r="F859" s="1500">
        <f t="shared" si="41"/>
        <v>8000000</v>
      </c>
      <c r="G859" s="1500">
        <v>11</v>
      </c>
      <c r="H859" s="1500">
        <f t="shared" si="39"/>
        <v>3520000</v>
      </c>
      <c r="I859" s="1500">
        <f t="shared" si="40"/>
        <v>35520000</v>
      </c>
      <c r="J859" s="1499" t="s">
        <v>74</v>
      </c>
      <c r="K859" s="1499" t="b">
        <v>0</v>
      </c>
      <c r="L859" s="1522">
        <f>('RAB GIK UGM'!G860*1.11)-I859</f>
        <v>0</v>
      </c>
    </row>
    <row r="860" spans="1:12">
      <c r="A860" s="1499" t="s">
        <v>4257</v>
      </c>
      <c r="B860" s="1499" t="s">
        <v>4258</v>
      </c>
      <c r="C860" s="1500">
        <v>1</v>
      </c>
      <c r="D860" s="1501">
        <f>'RAB GIK UGM'!E861</f>
        <v>1</v>
      </c>
      <c r="E860" s="1501">
        <f>'RAB GIK UGM'!F861</f>
        <v>18000000</v>
      </c>
      <c r="F860" s="1500">
        <f t="shared" si="41"/>
        <v>18000000</v>
      </c>
      <c r="G860" s="1500">
        <v>11</v>
      </c>
      <c r="H860" s="1500">
        <f t="shared" si="39"/>
        <v>1980000</v>
      </c>
      <c r="I860" s="1500">
        <f t="shared" si="40"/>
        <v>19980000</v>
      </c>
      <c r="J860" s="1499" t="s">
        <v>74</v>
      </c>
      <c r="K860" s="1499" t="b">
        <v>0</v>
      </c>
      <c r="L860" s="1522">
        <f>('RAB GIK UGM'!G861*1.11)-I860</f>
        <v>0</v>
      </c>
    </row>
    <row r="861" spans="1:12">
      <c r="A861" s="1499" t="s">
        <v>4259</v>
      </c>
      <c r="B861" s="1499" t="s">
        <v>4258</v>
      </c>
      <c r="C861" s="1500">
        <v>1</v>
      </c>
      <c r="D861" s="1501">
        <f>'RAB GIK UGM'!E862</f>
        <v>1</v>
      </c>
      <c r="E861" s="1501">
        <f>'RAB GIK UGM'!F862</f>
        <v>12000000</v>
      </c>
      <c r="F861" s="1500">
        <f t="shared" si="41"/>
        <v>12000000</v>
      </c>
      <c r="G861" s="1500">
        <v>11</v>
      </c>
      <c r="H861" s="1500">
        <f t="shared" si="39"/>
        <v>1320000</v>
      </c>
      <c r="I861" s="1500">
        <f t="shared" si="40"/>
        <v>13320000</v>
      </c>
      <c r="J861" s="1499" t="s">
        <v>74</v>
      </c>
      <c r="K861" s="1499" t="b">
        <v>0</v>
      </c>
      <c r="L861" s="1522">
        <f>('RAB GIK UGM'!G862*1.11)-I861</f>
        <v>0</v>
      </c>
    </row>
    <row r="862" spans="1:12">
      <c r="A862" s="1499" t="s">
        <v>4260</v>
      </c>
      <c r="B862" s="1499" t="s">
        <v>4258</v>
      </c>
      <c r="C862" s="1500">
        <v>1</v>
      </c>
      <c r="D862" s="1501">
        <f>'RAB GIK UGM'!E863</f>
        <v>1</v>
      </c>
      <c r="E862" s="1501">
        <f>'RAB GIK UGM'!F863</f>
        <v>11000000</v>
      </c>
      <c r="F862" s="1500">
        <f t="shared" si="41"/>
        <v>11000000</v>
      </c>
      <c r="G862" s="1500">
        <v>11</v>
      </c>
      <c r="H862" s="1500">
        <f t="shared" si="39"/>
        <v>1210000</v>
      </c>
      <c r="I862" s="1500">
        <f t="shared" si="40"/>
        <v>12210000</v>
      </c>
      <c r="J862" s="1499" t="s">
        <v>74</v>
      </c>
      <c r="K862" s="1499" t="b">
        <v>0</v>
      </c>
      <c r="L862" s="1522">
        <f>('RAB GIK UGM'!G863*1.11)-I862</f>
        <v>0</v>
      </c>
    </row>
    <row r="863" spans="1:12">
      <c r="A863" s="1499" t="s">
        <v>4261</v>
      </c>
      <c r="B863" s="1499" t="s">
        <v>4258</v>
      </c>
      <c r="C863" s="1500">
        <v>1</v>
      </c>
      <c r="D863" s="1501">
        <f>'RAB GIK UGM'!E864</f>
        <v>1</v>
      </c>
      <c r="E863" s="1501">
        <f>'RAB GIK UGM'!F864</f>
        <v>11000000</v>
      </c>
      <c r="F863" s="1500">
        <f t="shared" si="41"/>
        <v>11000000</v>
      </c>
      <c r="G863" s="1500">
        <v>11</v>
      </c>
      <c r="H863" s="1500">
        <f t="shared" si="39"/>
        <v>1210000</v>
      </c>
      <c r="I863" s="1500">
        <f t="shared" si="40"/>
        <v>12210000</v>
      </c>
      <c r="J863" s="1499" t="s">
        <v>74</v>
      </c>
      <c r="K863" s="1499" t="b">
        <v>0</v>
      </c>
      <c r="L863" s="1522">
        <f>('RAB GIK UGM'!G864*1.11)-I863</f>
        <v>0</v>
      </c>
    </row>
    <row r="864" spans="1:12">
      <c r="A864" s="1499" t="s">
        <v>4262</v>
      </c>
      <c r="B864" s="1499" t="s">
        <v>74</v>
      </c>
      <c r="C864" s="1500">
        <v>0</v>
      </c>
      <c r="D864" s="1501">
        <f>'RAB GIK UGM'!E865</f>
        <v>0</v>
      </c>
      <c r="E864" s="1501">
        <f>'RAB GIK UGM'!F865</f>
        <v>0</v>
      </c>
      <c r="F864" s="1500">
        <f t="shared" si="41"/>
        <v>0</v>
      </c>
      <c r="G864" s="1500">
        <v>0</v>
      </c>
      <c r="H864" s="1500">
        <f t="shared" si="39"/>
        <v>0</v>
      </c>
      <c r="I864" s="1500">
        <f t="shared" si="40"/>
        <v>0</v>
      </c>
      <c r="J864" s="1499" t="s">
        <v>74</v>
      </c>
      <c r="K864" s="1499" t="b">
        <v>0</v>
      </c>
      <c r="L864" s="1522">
        <f>('RAB GIK UGM'!G865*1.11)-I864</f>
        <v>0</v>
      </c>
    </row>
    <row r="865" spans="1:12">
      <c r="A865" s="1499" t="s">
        <v>4263</v>
      </c>
      <c r="B865" s="1499" t="s">
        <v>4</v>
      </c>
      <c r="C865" s="1500">
        <v>22</v>
      </c>
      <c r="D865" s="1501">
        <f>'RAB GIK UGM'!E866</f>
        <v>22</v>
      </c>
      <c r="E865" s="1501">
        <f>'RAB GIK UGM'!F866</f>
        <v>15750000</v>
      </c>
      <c r="F865" s="1500">
        <f t="shared" si="41"/>
        <v>15750000</v>
      </c>
      <c r="G865" s="1500">
        <v>11</v>
      </c>
      <c r="H865" s="1500">
        <f t="shared" si="39"/>
        <v>38115000</v>
      </c>
      <c r="I865" s="1500">
        <f t="shared" si="40"/>
        <v>384615000</v>
      </c>
      <c r="J865" s="1499" t="s">
        <v>74</v>
      </c>
      <c r="K865" s="1499" t="b">
        <v>0</v>
      </c>
      <c r="L865" s="1522">
        <f>('RAB GIK UGM'!G866*1.11)-I865</f>
        <v>0</v>
      </c>
    </row>
    <row r="866" spans="1:12">
      <c r="A866" s="1499" t="s">
        <v>4264</v>
      </c>
      <c r="B866" s="1499" t="s">
        <v>4</v>
      </c>
      <c r="C866" s="1500">
        <v>8</v>
      </c>
      <c r="D866" s="1501">
        <f>'RAB GIK UGM'!E867</f>
        <v>8</v>
      </c>
      <c r="E866" s="1501">
        <f>'RAB GIK UGM'!F867</f>
        <v>38550000</v>
      </c>
      <c r="F866" s="1500">
        <f t="shared" si="41"/>
        <v>38550000</v>
      </c>
      <c r="G866" s="1500">
        <v>11</v>
      </c>
      <c r="H866" s="1500">
        <f t="shared" si="39"/>
        <v>33924000</v>
      </c>
      <c r="I866" s="1500">
        <f t="shared" si="40"/>
        <v>342324000</v>
      </c>
      <c r="J866" s="1499" t="s">
        <v>74</v>
      </c>
      <c r="K866" s="1499" t="b">
        <v>0</v>
      </c>
      <c r="L866" s="1522">
        <f>('RAB GIK UGM'!G867*1.11)-I866</f>
        <v>0</v>
      </c>
    </row>
    <row r="867" spans="1:12">
      <c r="A867" s="1499" t="s">
        <v>4265</v>
      </c>
      <c r="B867" s="1499" t="s">
        <v>4</v>
      </c>
      <c r="C867" s="1500">
        <v>4</v>
      </c>
      <c r="D867" s="1501">
        <f>'RAB GIK UGM'!E868</f>
        <v>4</v>
      </c>
      <c r="E867" s="1501">
        <f>'RAB GIK UGM'!F868</f>
        <v>17763940</v>
      </c>
      <c r="F867" s="1500">
        <f t="shared" si="41"/>
        <v>17763940</v>
      </c>
      <c r="G867" s="1500">
        <v>11</v>
      </c>
      <c r="H867" s="1500">
        <f t="shared" si="39"/>
        <v>7816133.5999999996</v>
      </c>
      <c r="I867" s="1500">
        <f t="shared" si="40"/>
        <v>78871893.599999994</v>
      </c>
      <c r="J867" s="1499" t="s">
        <v>74</v>
      </c>
      <c r="K867" s="1499" t="b">
        <v>0</v>
      </c>
      <c r="L867" s="1522">
        <f>('RAB GIK UGM'!G868*1.11)-I867</f>
        <v>0</v>
      </c>
    </row>
    <row r="868" spans="1:12">
      <c r="A868" s="1499" t="s">
        <v>4266</v>
      </c>
      <c r="B868" s="1499" t="s">
        <v>4</v>
      </c>
      <c r="C868" s="1500">
        <v>4</v>
      </c>
      <c r="D868" s="1501">
        <f>'RAB GIK UGM'!E869</f>
        <v>4</v>
      </c>
      <c r="E868" s="1501">
        <f>'RAB GIK UGM'!F869</f>
        <v>23693512</v>
      </c>
      <c r="F868" s="1500">
        <f t="shared" si="41"/>
        <v>23693512</v>
      </c>
      <c r="G868" s="1500">
        <v>11</v>
      </c>
      <c r="H868" s="1500">
        <f t="shared" si="39"/>
        <v>10425145.279999999</v>
      </c>
      <c r="I868" s="1500">
        <f t="shared" si="40"/>
        <v>105199193.28</v>
      </c>
      <c r="J868" s="1499" t="s">
        <v>74</v>
      </c>
      <c r="K868" s="1499" t="b">
        <v>0</v>
      </c>
      <c r="L868" s="1522">
        <f>('RAB GIK UGM'!G869*1.11)-I868</f>
        <v>0</v>
      </c>
    </row>
    <row r="869" spans="1:12">
      <c r="A869" s="1499" t="s">
        <v>3264</v>
      </c>
      <c r="B869" s="1499" t="s">
        <v>4</v>
      </c>
      <c r="C869" s="1500">
        <v>4</v>
      </c>
      <c r="D869" s="1501">
        <f>'RAB GIK UGM'!E870</f>
        <v>4</v>
      </c>
      <c r="E869" s="1501">
        <f>'RAB GIK UGM'!F870</f>
        <v>10500000</v>
      </c>
      <c r="F869" s="1500">
        <f t="shared" si="41"/>
        <v>10500000</v>
      </c>
      <c r="G869" s="1500">
        <v>11</v>
      </c>
      <c r="H869" s="1500">
        <f t="shared" si="39"/>
        <v>4620000</v>
      </c>
      <c r="I869" s="1500">
        <f t="shared" si="40"/>
        <v>46620000</v>
      </c>
      <c r="J869" s="1499" t="s">
        <v>74</v>
      </c>
      <c r="K869" s="1499" t="b">
        <v>0</v>
      </c>
      <c r="L869" s="1522">
        <f>('RAB GIK UGM'!G870*1.11)-I869</f>
        <v>0</v>
      </c>
    </row>
    <row r="870" spans="1:12">
      <c r="A870" s="1499" t="s">
        <v>4267</v>
      </c>
      <c r="B870" s="1499" t="s">
        <v>4</v>
      </c>
      <c r="C870" s="1500">
        <v>1</v>
      </c>
      <c r="D870" s="1501">
        <f>'RAB GIK UGM'!E871</f>
        <v>1</v>
      </c>
      <c r="E870" s="1501">
        <f>'RAB GIK UGM'!F871</f>
        <v>415000000</v>
      </c>
      <c r="F870" s="1500">
        <f t="shared" si="41"/>
        <v>415000000</v>
      </c>
      <c r="G870" s="1500">
        <v>11</v>
      </c>
      <c r="H870" s="1500">
        <f t="shared" si="39"/>
        <v>45650000</v>
      </c>
      <c r="I870" s="1500">
        <f t="shared" si="40"/>
        <v>460650000</v>
      </c>
      <c r="J870" s="1499" t="s">
        <v>74</v>
      </c>
      <c r="K870" s="1499" t="b">
        <v>0</v>
      </c>
      <c r="L870" s="1522">
        <f>('RAB GIK UGM'!G871*1.11)-I870</f>
        <v>0</v>
      </c>
    </row>
    <row r="871" spans="1:12">
      <c r="A871" s="1499" t="s">
        <v>4268</v>
      </c>
      <c r="B871" s="1499" t="s">
        <v>4</v>
      </c>
      <c r="C871" s="1500">
        <v>1</v>
      </c>
      <c r="D871" s="1501">
        <f>'RAB GIK UGM'!E872</f>
        <v>1</v>
      </c>
      <c r="E871" s="1501">
        <f>'RAB GIK UGM'!F872</f>
        <v>81500000</v>
      </c>
      <c r="F871" s="1500">
        <f t="shared" si="41"/>
        <v>81500000</v>
      </c>
      <c r="G871" s="1500">
        <v>11</v>
      </c>
      <c r="H871" s="1500">
        <f t="shared" si="39"/>
        <v>8965000</v>
      </c>
      <c r="I871" s="1500">
        <f t="shared" si="40"/>
        <v>90465000</v>
      </c>
      <c r="J871" s="1499" t="s">
        <v>74</v>
      </c>
      <c r="K871" s="1499" t="b">
        <v>0</v>
      </c>
      <c r="L871" s="1522">
        <f>('RAB GIK UGM'!G872*1.11)-I871</f>
        <v>0</v>
      </c>
    </row>
    <row r="872" spans="1:12">
      <c r="A872" s="1499" t="s">
        <v>4269</v>
      </c>
      <c r="B872" s="1499" t="s">
        <v>4</v>
      </c>
      <c r="C872" s="1500">
        <v>1</v>
      </c>
      <c r="D872" s="1501">
        <f>'RAB GIK UGM'!E873</f>
        <v>1</v>
      </c>
      <c r="E872" s="1501">
        <f>'RAB GIK UGM'!F873</f>
        <v>99000000</v>
      </c>
      <c r="F872" s="1500">
        <f t="shared" si="41"/>
        <v>99000000</v>
      </c>
      <c r="G872" s="1500">
        <v>11</v>
      </c>
      <c r="H872" s="1500">
        <f t="shared" si="39"/>
        <v>10890000</v>
      </c>
      <c r="I872" s="1500">
        <f t="shared" si="40"/>
        <v>109890000</v>
      </c>
      <c r="J872" s="1499" t="s">
        <v>74</v>
      </c>
      <c r="K872" s="1499" t="b">
        <v>0</v>
      </c>
      <c r="L872" s="1522">
        <f>('RAB GIK UGM'!G873*1.11)-I872</f>
        <v>0</v>
      </c>
    </row>
    <row r="873" spans="1:12">
      <c r="A873" s="1499" t="s">
        <v>4270</v>
      </c>
      <c r="B873" s="1499" t="s">
        <v>4</v>
      </c>
      <c r="C873" s="1500">
        <v>2</v>
      </c>
      <c r="D873" s="1501">
        <f>'RAB GIK UGM'!E874</f>
        <v>2</v>
      </c>
      <c r="E873" s="1501">
        <f>'RAB GIK UGM'!F874</f>
        <v>42800000</v>
      </c>
      <c r="F873" s="1500">
        <f t="shared" si="41"/>
        <v>42800000</v>
      </c>
      <c r="G873" s="1500">
        <v>11</v>
      </c>
      <c r="H873" s="1500">
        <f t="shared" si="39"/>
        <v>9416000</v>
      </c>
      <c r="I873" s="1500">
        <f t="shared" si="40"/>
        <v>95016000</v>
      </c>
      <c r="J873" s="1499" t="s">
        <v>74</v>
      </c>
      <c r="K873" s="1499" t="b">
        <v>0</v>
      </c>
      <c r="L873" s="1522">
        <f>('RAB GIK UGM'!G874*1.11)-I873</f>
        <v>0</v>
      </c>
    </row>
    <row r="874" spans="1:12">
      <c r="A874" s="1499" t="s">
        <v>4271</v>
      </c>
      <c r="B874" s="1499" t="s">
        <v>4</v>
      </c>
      <c r="C874" s="1500">
        <v>1</v>
      </c>
      <c r="D874" s="1501">
        <f>'RAB GIK UGM'!E875</f>
        <v>1</v>
      </c>
      <c r="E874" s="1501">
        <f>'RAB GIK UGM'!F875</f>
        <v>4900000</v>
      </c>
      <c r="F874" s="1500">
        <f t="shared" si="41"/>
        <v>4900000</v>
      </c>
      <c r="G874" s="1500">
        <v>11</v>
      </c>
      <c r="H874" s="1500">
        <f t="shared" si="39"/>
        <v>539000</v>
      </c>
      <c r="I874" s="1500">
        <f t="shared" si="40"/>
        <v>5439000</v>
      </c>
      <c r="J874" s="1499" t="s">
        <v>74</v>
      </c>
      <c r="K874" s="1499" t="b">
        <v>0</v>
      </c>
      <c r="L874" s="1522">
        <f>('RAB GIK UGM'!G875*1.11)-I874</f>
        <v>0</v>
      </c>
    </row>
    <row r="875" spans="1:12">
      <c r="A875" s="1499" t="s">
        <v>4272</v>
      </c>
      <c r="B875" s="1499" t="s">
        <v>4</v>
      </c>
      <c r="C875" s="1500">
        <v>2</v>
      </c>
      <c r="D875" s="1501">
        <f>'RAB GIK UGM'!E876</f>
        <v>2</v>
      </c>
      <c r="E875" s="1501">
        <f>'RAB GIK UGM'!F876</f>
        <v>11500000</v>
      </c>
      <c r="F875" s="1500">
        <f t="shared" si="41"/>
        <v>11500000</v>
      </c>
      <c r="G875" s="1500">
        <v>11</v>
      </c>
      <c r="H875" s="1500">
        <f t="shared" si="39"/>
        <v>2530000</v>
      </c>
      <c r="I875" s="1500">
        <f t="shared" si="40"/>
        <v>25530000</v>
      </c>
      <c r="J875" s="1499" t="s">
        <v>74</v>
      </c>
      <c r="K875" s="1499" t="b">
        <v>0</v>
      </c>
      <c r="L875" s="1522">
        <f>('RAB GIK UGM'!G876*1.11)-I875</f>
        <v>0</v>
      </c>
    </row>
    <row r="876" spans="1:12">
      <c r="A876" s="1499" t="s">
        <v>4273</v>
      </c>
      <c r="B876" s="1499" t="s">
        <v>4</v>
      </c>
      <c r="C876" s="1500">
        <v>1</v>
      </c>
      <c r="D876" s="1501">
        <f>'RAB GIK UGM'!E877</f>
        <v>1</v>
      </c>
      <c r="E876" s="1501">
        <f>'RAB GIK UGM'!F877</f>
        <v>99000000</v>
      </c>
      <c r="F876" s="1500">
        <f t="shared" si="41"/>
        <v>99000000</v>
      </c>
      <c r="G876" s="1500">
        <v>11</v>
      </c>
      <c r="H876" s="1500">
        <f t="shared" si="39"/>
        <v>10890000</v>
      </c>
      <c r="I876" s="1500">
        <f t="shared" si="40"/>
        <v>109890000</v>
      </c>
      <c r="J876" s="1499" t="s">
        <v>74</v>
      </c>
      <c r="K876" s="1499" t="b">
        <v>0</v>
      </c>
      <c r="L876" s="1522">
        <f>('RAB GIK UGM'!G877*1.11)-I876</f>
        <v>0</v>
      </c>
    </row>
    <row r="877" spans="1:12">
      <c r="A877" s="1499" t="s">
        <v>4274</v>
      </c>
      <c r="B877" s="1499" t="s">
        <v>4</v>
      </c>
      <c r="C877" s="1500">
        <v>2</v>
      </c>
      <c r="D877" s="1501">
        <f>'RAB GIK UGM'!E878</f>
        <v>2</v>
      </c>
      <c r="E877" s="1501">
        <f>'RAB GIK UGM'!F878</f>
        <v>43000000</v>
      </c>
      <c r="F877" s="1500">
        <f t="shared" si="41"/>
        <v>43000000</v>
      </c>
      <c r="G877" s="1500">
        <v>11</v>
      </c>
      <c r="H877" s="1500">
        <f t="shared" si="39"/>
        <v>9460000</v>
      </c>
      <c r="I877" s="1500">
        <f t="shared" si="40"/>
        <v>95460000</v>
      </c>
      <c r="J877" s="1499" t="s">
        <v>74</v>
      </c>
      <c r="K877" s="1499" t="b">
        <v>0</v>
      </c>
      <c r="L877" s="1522">
        <f>('RAB GIK UGM'!G878*1.11)-I877</f>
        <v>0</v>
      </c>
    </row>
    <row r="878" spans="1:12">
      <c r="A878" s="1499" t="s">
        <v>4275</v>
      </c>
      <c r="B878" s="1499" t="s">
        <v>4</v>
      </c>
      <c r="C878" s="1500">
        <v>1</v>
      </c>
      <c r="D878" s="1501">
        <f>'RAB GIK UGM'!E879</f>
        <v>1</v>
      </c>
      <c r="E878" s="1501">
        <f>'RAB GIK UGM'!F879</f>
        <v>18855000</v>
      </c>
      <c r="F878" s="1500">
        <f t="shared" si="41"/>
        <v>18855000</v>
      </c>
      <c r="G878" s="1500">
        <v>11</v>
      </c>
      <c r="H878" s="1500">
        <f t="shared" si="39"/>
        <v>2074050</v>
      </c>
      <c r="I878" s="1500">
        <f t="shared" si="40"/>
        <v>20929050</v>
      </c>
      <c r="J878" s="1499" t="s">
        <v>74</v>
      </c>
      <c r="K878" s="1499" t="b">
        <v>0</v>
      </c>
      <c r="L878" s="1522">
        <f>('RAB GIK UGM'!G879*1.11)-I878</f>
        <v>0</v>
      </c>
    </row>
    <row r="879" spans="1:12">
      <c r="A879" s="1499" t="s">
        <v>4276</v>
      </c>
      <c r="B879" s="1499" t="s">
        <v>4</v>
      </c>
      <c r="C879" s="1500">
        <v>1</v>
      </c>
      <c r="D879" s="1501">
        <f>'RAB GIK UGM'!E880</f>
        <v>1</v>
      </c>
      <c r="E879" s="1501">
        <f>'RAB GIK UGM'!F880</f>
        <v>81500000</v>
      </c>
      <c r="F879" s="1500">
        <f t="shared" si="41"/>
        <v>81500000</v>
      </c>
      <c r="G879" s="1500">
        <v>11</v>
      </c>
      <c r="H879" s="1500">
        <f t="shared" si="39"/>
        <v>8965000</v>
      </c>
      <c r="I879" s="1500">
        <f t="shared" si="40"/>
        <v>90465000</v>
      </c>
      <c r="J879" s="1499" t="s">
        <v>74</v>
      </c>
      <c r="K879" s="1499" t="b">
        <v>0</v>
      </c>
      <c r="L879" s="1522">
        <f>('RAB GIK UGM'!G880*1.11)-I879</f>
        <v>0</v>
      </c>
    </row>
    <row r="880" spans="1:12">
      <c r="A880" s="1499" t="s">
        <v>3265</v>
      </c>
      <c r="B880" s="1499" t="s">
        <v>4</v>
      </c>
      <c r="C880" s="1500">
        <v>2</v>
      </c>
      <c r="D880" s="1501">
        <f>'RAB GIK UGM'!E881</f>
        <v>2</v>
      </c>
      <c r="E880" s="1501">
        <f>'RAB GIK UGM'!F881</f>
        <v>8000000</v>
      </c>
      <c r="F880" s="1500">
        <f t="shared" si="41"/>
        <v>8000000</v>
      </c>
      <c r="G880" s="1500">
        <v>11</v>
      </c>
      <c r="H880" s="1500">
        <f t="shared" si="39"/>
        <v>1760000</v>
      </c>
      <c r="I880" s="1500">
        <f t="shared" si="40"/>
        <v>17760000</v>
      </c>
      <c r="J880" s="1499" t="s">
        <v>74</v>
      </c>
      <c r="K880" s="1499" t="b">
        <v>0</v>
      </c>
      <c r="L880" s="1522">
        <f>('RAB GIK UGM'!G881*1.11)-I880</f>
        <v>0</v>
      </c>
    </row>
    <row r="881" spans="1:12">
      <c r="A881" s="1499" t="s">
        <v>4277</v>
      </c>
      <c r="B881" s="1499" t="s">
        <v>4</v>
      </c>
      <c r="C881" s="1500">
        <v>2</v>
      </c>
      <c r="D881" s="1501">
        <f>'RAB GIK UGM'!E882</f>
        <v>2</v>
      </c>
      <c r="E881" s="1501">
        <f>'RAB GIK UGM'!F882</f>
        <v>65940000</v>
      </c>
      <c r="F881" s="1500">
        <f t="shared" si="41"/>
        <v>65940000</v>
      </c>
      <c r="G881" s="1500">
        <v>11</v>
      </c>
      <c r="H881" s="1500">
        <f t="shared" si="39"/>
        <v>14506800</v>
      </c>
      <c r="I881" s="1500">
        <f t="shared" si="40"/>
        <v>146386800</v>
      </c>
      <c r="J881" s="1499" t="s">
        <v>74</v>
      </c>
      <c r="K881" s="1499" t="b">
        <v>0</v>
      </c>
      <c r="L881" s="1522">
        <f>('RAB GIK UGM'!G882*1.11)-I881</f>
        <v>0</v>
      </c>
    </row>
    <row r="882" spans="1:12">
      <c r="A882" s="1499" t="s">
        <v>4278</v>
      </c>
      <c r="B882" s="1499" t="s">
        <v>4</v>
      </c>
      <c r="C882" s="1500">
        <v>4</v>
      </c>
      <c r="D882" s="1501">
        <f>'RAB GIK UGM'!E883</f>
        <v>4</v>
      </c>
      <c r="E882" s="1501">
        <f>'RAB GIK UGM'!F883</f>
        <v>1850000</v>
      </c>
      <c r="F882" s="1500">
        <f t="shared" si="41"/>
        <v>1850000</v>
      </c>
      <c r="G882" s="1500">
        <v>11</v>
      </c>
      <c r="H882" s="1500">
        <f t="shared" si="39"/>
        <v>814000</v>
      </c>
      <c r="I882" s="1500">
        <f t="shared" si="40"/>
        <v>8214000</v>
      </c>
      <c r="J882" s="1499" t="s">
        <v>74</v>
      </c>
      <c r="K882" s="1499" t="b">
        <v>0</v>
      </c>
      <c r="L882" s="1522">
        <f>('RAB GIK UGM'!G883*1.11)-I882</f>
        <v>0</v>
      </c>
    </row>
    <row r="883" spans="1:12">
      <c r="A883" s="1499" t="s">
        <v>4279</v>
      </c>
      <c r="B883" s="1499" t="s">
        <v>4</v>
      </c>
      <c r="C883" s="1500">
        <v>2</v>
      </c>
      <c r="D883" s="1501">
        <f>'RAB GIK UGM'!E884</f>
        <v>2</v>
      </c>
      <c r="E883" s="1501">
        <f>'RAB GIK UGM'!F884</f>
        <v>6572000</v>
      </c>
      <c r="F883" s="1500">
        <f t="shared" si="41"/>
        <v>6572000</v>
      </c>
      <c r="G883" s="1500">
        <v>11</v>
      </c>
      <c r="H883" s="1500">
        <f t="shared" si="39"/>
        <v>1445840</v>
      </c>
      <c r="I883" s="1500">
        <f t="shared" si="40"/>
        <v>14589840</v>
      </c>
      <c r="J883" s="1499" t="s">
        <v>74</v>
      </c>
      <c r="K883" s="1499" t="b">
        <v>0</v>
      </c>
      <c r="L883" s="1522">
        <f>('RAB GIK UGM'!G884*1.11)-I883</f>
        <v>0</v>
      </c>
    </row>
    <row r="884" spans="1:12">
      <c r="A884" s="1499" t="s">
        <v>4280</v>
      </c>
      <c r="B884" s="1499" t="s">
        <v>4</v>
      </c>
      <c r="C884" s="1500">
        <v>1</v>
      </c>
      <c r="D884" s="1501">
        <f>'RAB GIK UGM'!E885</f>
        <v>1</v>
      </c>
      <c r="E884" s="1501">
        <f>'RAB GIK UGM'!F885</f>
        <v>18500000</v>
      </c>
      <c r="F884" s="1500">
        <f t="shared" si="41"/>
        <v>18500000</v>
      </c>
      <c r="G884" s="1500">
        <v>11</v>
      </c>
      <c r="H884" s="1500">
        <f t="shared" si="39"/>
        <v>2035000</v>
      </c>
      <c r="I884" s="1500">
        <f t="shared" si="40"/>
        <v>20535000</v>
      </c>
      <c r="J884" s="1499" t="s">
        <v>74</v>
      </c>
      <c r="K884" s="1499" t="b">
        <v>0</v>
      </c>
      <c r="L884" s="1522">
        <f>('RAB GIK UGM'!G885*1.11)-I884</f>
        <v>0</v>
      </c>
    </row>
    <row r="885" spans="1:12">
      <c r="A885" s="1499" t="s">
        <v>4281</v>
      </c>
      <c r="B885" s="1499" t="s">
        <v>4</v>
      </c>
      <c r="C885" s="1500">
        <v>1</v>
      </c>
      <c r="D885" s="1501">
        <f>'RAB GIK UGM'!E886</f>
        <v>1</v>
      </c>
      <c r="E885" s="1501">
        <f>'RAB GIK UGM'!F886</f>
        <v>42000000</v>
      </c>
      <c r="F885" s="1500">
        <f t="shared" si="41"/>
        <v>42000000</v>
      </c>
      <c r="G885" s="1500">
        <v>11</v>
      </c>
      <c r="H885" s="1500">
        <f t="shared" si="39"/>
        <v>4620000</v>
      </c>
      <c r="I885" s="1500">
        <f t="shared" si="40"/>
        <v>46620000</v>
      </c>
      <c r="J885" s="1499" t="s">
        <v>74</v>
      </c>
      <c r="K885" s="1499" t="b">
        <v>0</v>
      </c>
      <c r="L885" s="1522">
        <f>('RAB GIK UGM'!G886*1.11)-I885</f>
        <v>0</v>
      </c>
    </row>
    <row r="886" spans="1:12">
      <c r="A886" s="1499" t="s">
        <v>4282</v>
      </c>
      <c r="B886" s="1499" t="s">
        <v>74</v>
      </c>
      <c r="C886" s="1500">
        <v>0</v>
      </c>
      <c r="D886" s="1501">
        <f>'RAB GIK UGM'!E887</f>
        <v>0</v>
      </c>
      <c r="E886" s="1501">
        <f>'RAB GIK UGM'!F887</f>
        <v>0</v>
      </c>
      <c r="F886" s="1500">
        <f t="shared" si="41"/>
        <v>0</v>
      </c>
      <c r="G886" s="1500">
        <v>0</v>
      </c>
      <c r="H886" s="1500">
        <f t="shared" si="39"/>
        <v>0</v>
      </c>
      <c r="I886" s="1500">
        <f t="shared" si="40"/>
        <v>0</v>
      </c>
      <c r="J886" s="1499" t="s">
        <v>74</v>
      </c>
      <c r="K886" s="1499" t="b">
        <v>0</v>
      </c>
      <c r="L886" s="1522">
        <f>('RAB GIK UGM'!G887*1.11)-I886</f>
        <v>0</v>
      </c>
    </row>
    <row r="887" spans="1:12">
      <c r="A887" s="1499" t="s">
        <v>4283</v>
      </c>
      <c r="B887" s="1499" t="s">
        <v>186</v>
      </c>
      <c r="C887" s="1500">
        <v>1</v>
      </c>
      <c r="D887" s="1501">
        <f>'RAB GIK UGM'!E888</f>
        <v>1</v>
      </c>
      <c r="E887" s="1501">
        <f>'RAB GIK UGM'!F888</f>
        <v>573500000</v>
      </c>
      <c r="F887" s="1500">
        <f t="shared" si="41"/>
        <v>573500000</v>
      </c>
      <c r="G887" s="1500">
        <v>11</v>
      </c>
      <c r="H887" s="1500">
        <f t="shared" si="39"/>
        <v>63085000</v>
      </c>
      <c r="I887" s="1500">
        <f t="shared" si="40"/>
        <v>636585000</v>
      </c>
      <c r="J887" s="1499" t="s">
        <v>74</v>
      </c>
      <c r="K887" s="1499" t="b">
        <v>0</v>
      </c>
      <c r="L887" s="1522">
        <f>('RAB GIK UGM'!G888*1.11)-I887</f>
        <v>0</v>
      </c>
    </row>
    <row r="888" spans="1:12">
      <c r="A888" s="1499" t="s">
        <v>4284</v>
      </c>
      <c r="B888" s="1499" t="s">
        <v>186</v>
      </c>
      <c r="C888" s="1500">
        <v>1</v>
      </c>
      <c r="D888" s="1501">
        <f>'RAB GIK UGM'!E889</f>
        <v>1</v>
      </c>
      <c r="E888" s="1501">
        <f>'RAB GIK UGM'!F889</f>
        <v>453000000</v>
      </c>
      <c r="F888" s="1500">
        <f t="shared" si="41"/>
        <v>453000000</v>
      </c>
      <c r="G888" s="1500">
        <v>11</v>
      </c>
      <c r="H888" s="1500">
        <f t="shared" si="39"/>
        <v>49830000</v>
      </c>
      <c r="I888" s="1500">
        <f t="shared" si="40"/>
        <v>502830000</v>
      </c>
      <c r="J888" s="1499" t="s">
        <v>74</v>
      </c>
      <c r="K888" s="1499" t="b">
        <v>0</v>
      </c>
      <c r="L888" s="1522">
        <f>('RAB GIK UGM'!G889*1.11)-I888</f>
        <v>0</v>
      </c>
    </row>
    <row r="889" spans="1:12">
      <c r="A889" s="1499" t="s">
        <v>4285</v>
      </c>
      <c r="B889" s="1499" t="s">
        <v>186</v>
      </c>
      <c r="C889" s="1500">
        <v>1</v>
      </c>
      <c r="D889" s="1501">
        <f>'RAB GIK UGM'!E890</f>
        <v>1</v>
      </c>
      <c r="E889" s="1501">
        <f>'RAB GIK UGM'!F890</f>
        <v>125000000</v>
      </c>
      <c r="F889" s="1500">
        <f t="shared" si="41"/>
        <v>125000000</v>
      </c>
      <c r="G889" s="1500">
        <v>11</v>
      </c>
      <c r="H889" s="1500">
        <f t="shared" si="39"/>
        <v>13750000</v>
      </c>
      <c r="I889" s="1500">
        <f t="shared" si="40"/>
        <v>138750000</v>
      </c>
      <c r="J889" s="1499" t="s">
        <v>74</v>
      </c>
      <c r="K889" s="1499" t="b">
        <v>0</v>
      </c>
      <c r="L889" s="1522">
        <f>('RAB GIK UGM'!G890*1.11)-I889</f>
        <v>0</v>
      </c>
    </row>
    <row r="890" spans="1:12">
      <c r="A890" s="1499" t="s">
        <v>4286</v>
      </c>
      <c r="B890" s="1499" t="s">
        <v>186</v>
      </c>
      <c r="C890" s="1500">
        <v>1</v>
      </c>
      <c r="D890" s="1501">
        <f>'RAB GIK UGM'!E891</f>
        <v>1</v>
      </c>
      <c r="E890" s="1501">
        <f>'RAB GIK UGM'!F891</f>
        <v>775000000</v>
      </c>
      <c r="F890" s="1500">
        <f t="shared" si="41"/>
        <v>775000000</v>
      </c>
      <c r="G890" s="1500">
        <v>11</v>
      </c>
      <c r="H890" s="1500">
        <f t="shared" si="39"/>
        <v>85250000</v>
      </c>
      <c r="I890" s="1500">
        <f t="shared" si="40"/>
        <v>860250000</v>
      </c>
      <c r="J890" s="1499" t="s">
        <v>74</v>
      </c>
      <c r="K890" s="1499" t="b">
        <v>0</v>
      </c>
      <c r="L890" s="1522">
        <f>('RAB GIK UGM'!G891*1.11)-I890</f>
        <v>0</v>
      </c>
    </row>
    <row r="891" spans="1:12">
      <c r="A891" s="1499" t="s">
        <v>4287</v>
      </c>
      <c r="B891" s="1499" t="s">
        <v>74</v>
      </c>
      <c r="C891" s="1500">
        <v>0</v>
      </c>
      <c r="D891" s="1501">
        <f>'RAB GIK UGM'!E892</f>
        <v>0</v>
      </c>
      <c r="E891" s="1501">
        <f>'RAB GIK UGM'!F892</f>
        <v>0</v>
      </c>
      <c r="F891" s="1500">
        <f t="shared" si="41"/>
        <v>0</v>
      </c>
      <c r="G891" s="1500">
        <v>0</v>
      </c>
      <c r="H891" s="1500">
        <f t="shared" si="39"/>
        <v>0</v>
      </c>
      <c r="I891" s="1500">
        <f t="shared" si="40"/>
        <v>0</v>
      </c>
      <c r="J891" s="1499" t="s">
        <v>74</v>
      </c>
      <c r="K891" s="1499" t="b">
        <v>0</v>
      </c>
      <c r="L891" s="1522">
        <f>('RAB GIK UGM'!G892*1.11)-I891</f>
        <v>0</v>
      </c>
    </row>
    <row r="892" spans="1:12">
      <c r="A892" s="1499" t="s">
        <v>4288</v>
      </c>
      <c r="B892" s="1499" t="s">
        <v>186</v>
      </c>
      <c r="C892" s="1500">
        <v>9</v>
      </c>
      <c r="D892" s="1501">
        <f>'RAB GIK UGM'!E893</f>
        <v>9</v>
      </c>
      <c r="E892" s="1501">
        <f>'RAB GIK UGM'!F893</f>
        <v>160000000</v>
      </c>
      <c r="F892" s="1500">
        <f t="shared" si="41"/>
        <v>160000000</v>
      </c>
      <c r="G892" s="1500">
        <v>11</v>
      </c>
      <c r="H892" s="1500">
        <f t="shared" si="39"/>
        <v>158400000</v>
      </c>
      <c r="I892" s="1500">
        <f t="shared" si="40"/>
        <v>1598400000</v>
      </c>
      <c r="J892" s="1499" t="s">
        <v>74</v>
      </c>
      <c r="K892" s="1499" t="b">
        <v>0</v>
      </c>
      <c r="L892" s="1522">
        <f>('RAB GIK UGM'!G893*1.11)-I892</f>
        <v>0</v>
      </c>
    </row>
    <row r="893" spans="1:12">
      <c r="A893" s="1499" t="s">
        <v>4289</v>
      </c>
      <c r="B893" s="1499" t="s">
        <v>186</v>
      </c>
      <c r="C893" s="1500">
        <v>12</v>
      </c>
      <c r="D893" s="1501">
        <f>'RAB GIK UGM'!E894</f>
        <v>12</v>
      </c>
      <c r="E893" s="1501">
        <f>'RAB GIK UGM'!F894</f>
        <v>1371428571.4285715</v>
      </c>
      <c r="F893" s="1500">
        <f t="shared" si="41"/>
        <v>1371428571.4300001</v>
      </c>
      <c r="G893" s="1500">
        <v>11</v>
      </c>
      <c r="H893" s="1500">
        <f t="shared" si="39"/>
        <v>1810285714.2876</v>
      </c>
      <c r="I893" s="1500">
        <f t="shared" si="40"/>
        <v>18267428571.447601</v>
      </c>
      <c r="J893" s="1499" t="s">
        <v>74</v>
      </c>
      <c r="K893" s="1499" t="b">
        <v>0</v>
      </c>
      <c r="L893" s="1522">
        <f>('RAB GIK UGM'!G894*1.11)-I893</f>
        <v>-1.90277099609375E-2</v>
      </c>
    </row>
    <row r="894" spans="1:12">
      <c r="A894" s="1499" t="s">
        <v>3245</v>
      </c>
      <c r="B894" s="1499" t="s">
        <v>5</v>
      </c>
      <c r="C894" s="1500">
        <v>176.88</v>
      </c>
      <c r="D894" s="1501">
        <f>'RAB GIK UGM'!E895</f>
        <v>176.88</v>
      </c>
      <c r="E894" s="1501">
        <f>'RAB GIK UGM'!F895</f>
        <v>671880</v>
      </c>
      <c r="F894" s="1500">
        <f t="shared" si="41"/>
        <v>671880</v>
      </c>
      <c r="G894" s="1500">
        <v>11</v>
      </c>
      <c r="H894" s="1500">
        <f t="shared" si="39"/>
        <v>13072634.783999998</v>
      </c>
      <c r="I894" s="1500">
        <f t="shared" si="40"/>
        <v>131914769.18399999</v>
      </c>
      <c r="J894" s="1499" t="s">
        <v>74</v>
      </c>
      <c r="K894" s="1499" t="b">
        <v>0</v>
      </c>
      <c r="L894" s="1522">
        <f>('RAB GIK UGM'!G895*1.11)-I894</f>
        <v>0</v>
      </c>
    </row>
    <row r="895" spans="1:12">
      <c r="A895" s="1499" t="s">
        <v>4290</v>
      </c>
      <c r="B895" s="1499" t="s">
        <v>5</v>
      </c>
      <c r="C895" s="1500">
        <v>258.33999999999997</v>
      </c>
      <c r="D895" s="1501">
        <f>'RAB GIK UGM'!E896</f>
        <v>258.33999999999997</v>
      </c>
      <c r="E895" s="1501">
        <f>'RAB GIK UGM'!F896</f>
        <v>671880</v>
      </c>
      <c r="F895" s="1500">
        <f t="shared" si="41"/>
        <v>671880</v>
      </c>
      <c r="G895" s="1500">
        <v>11</v>
      </c>
      <c r="H895" s="1500">
        <f t="shared" si="39"/>
        <v>19093082.711999997</v>
      </c>
      <c r="I895" s="1500">
        <f t="shared" si="40"/>
        <v>192666561.912</v>
      </c>
      <c r="J895" s="1499" t="s">
        <v>74</v>
      </c>
      <c r="K895" s="1499" t="b">
        <v>0</v>
      </c>
      <c r="L895" s="1522">
        <f>('RAB GIK UGM'!G896*1.11)-I895</f>
        <v>0</v>
      </c>
    </row>
    <row r="896" spans="1:12">
      <c r="A896" s="1499" t="s">
        <v>4291</v>
      </c>
      <c r="B896" s="1499" t="s">
        <v>74</v>
      </c>
      <c r="C896" s="1500">
        <v>0</v>
      </c>
      <c r="D896" s="1501">
        <f>'RAB GIK UGM'!E897</f>
        <v>0</v>
      </c>
      <c r="E896" s="1501">
        <f>'RAB GIK UGM'!F897</f>
        <v>0</v>
      </c>
      <c r="F896" s="1500">
        <f t="shared" si="41"/>
        <v>0</v>
      </c>
      <c r="G896" s="1500">
        <v>0</v>
      </c>
      <c r="H896" s="1500">
        <f t="shared" si="39"/>
        <v>0</v>
      </c>
      <c r="I896" s="1500">
        <f t="shared" si="40"/>
        <v>0</v>
      </c>
      <c r="J896" s="1499" t="s">
        <v>74</v>
      </c>
      <c r="K896" s="1499" t="b">
        <v>0</v>
      </c>
      <c r="L896" s="1522">
        <f>('RAB GIK UGM'!G897*1.11)-I896</f>
        <v>0</v>
      </c>
    </row>
    <row r="897" spans="1:12">
      <c r="A897" s="1499" t="s">
        <v>3519</v>
      </c>
      <c r="B897" s="1499" t="s">
        <v>4</v>
      </c>
      <c r="C897" s="1500">
        <v>20</v>
      </c>
      <c r="D897" s="1501">
        <f>'RAB GIK UGM'!E898</f>
        <v>20</v>
      </c>
      <c r="E897" s="1501">
        <f>'RAB GIK UGM'!F898</f>
        <v>382500000</v>
      </c>
      <c r="F897" s="1500">
        <f t="shared" si="41"/>
        <v>382500000</v>
      </c>
      <c r="G897" s="1500">
        <v>11</v>
      </c>
      <c r="H897" s="1500">
        <f t="shared" si="39"/>
        <v>841500000</v>
      </c>
      <c r="I897" s="1500">
        <f t="shared" si="40"/>
        <v>8491500000</v>
      </c>
      <c r="J897" s="1499" t="s">
        <v>74</v>
      </c>
      <c r="K897" s="1499" t="b">
        <v>0</v>
      </c>
      <c r="L897" s="1522">
        <f>('RAB GIK UGM'!G898*1.11)-I897</f>
        <v>0</v>
      </c>
    </row>
    <row r="898" spans="1:12">
      <c r="A898" s="1499" t="s">
        <v>4292</v>
      </c>
      <c r="B898" s="1499" t="s">
        <v>74</v>
      </c>
      <c r="C898" s="1500">
        <v>0</v>
      </c>
      <c r="D898" s="1501">
        <f>'RAB GIK UGM'!E899</f>
        <v>0</v>
      </c>
      <c r="E898" s="1501">
        <f>'RAB GIK UGM'!F899</f>
        <v>0</v>
      </c>
      <c r="F898" s="1500">
        <f t="shared" si="41"/>
        <v>0</v>
      </c>
      <c r="G898" s="1500">
        <v>0</v>
      </c>
      <c r="H898" s="1500">
        <f t="shared" si="39"/>
        <v>0</v>
      </c>
      <c r="I898" s="1500">
        <f t="shared" si="40"/>
        <v>0</v>
      </c>
      <c r="J898" s="1499" t="s">
        <v>74</v>
      </c>
      <c r="K898" s="1499" t="b">
        <v>0</v>
      </c>
      <c r="L898" s="1522">
        <f>('RAB GIK UGM'!G899*1.11)-I898</f>
        <v>0</v>
      </c>
    </row>
    <row r="899" spans="1:12">
      <c r="A899" s="1499" t="s">
        <v>4293</v>
      </c>
      <c r="B899" s="1499" t="s">
        <v>4</v>
      </c>
      <c r="C899" s="1500">
        <v>1</v>
      </c>
      <c r="D899" s="1501">
        <f>'RAB GIK UGM'!E900</f>
        <v>1</v>
      </c>
      <c r="E899" s="1501">
        <f>'RAB GIK UGM'!F900</f>
        <v>4856692500.000001</v>
      </c>
      <c r="F899" s="1500">
        <f t="shared" si="41"/>
        <v>4856692500</v>
      </c>
      <c r="G899" s="1500">
        <v>11</v>
      </c>
      <c r="H899" s="1500">
        <f t="shared" si="39"/>
        <v>534236175</v>
      </c>
      <c r="I899" s="1500">
        <f t="shared" si="40"/>
        <v>5390928675</v>
      </c>
      <c r="J899" s="1499" t="s">
        <v>74</v>
      </c>
      <c r="K899" s="1499" t="b">
        <v>0</v>
      </c>
      <c r="L899" s="1522">
        <f>('RAB GIK UGM'!G900*1.11)-I899</f>
        <v>0</v>
      </c>
    </row>
    <row r="900" spans="1:12">
      <c r="A900" s="1499" t="s">
        <v>4294</v>
      </c>
      <c r="B900" s="1499" t="s">
        <v>4</v>
      </c>
      <c r="C900" s="1500">
        <v>1</v>
      </c>
      <c r="D900" s="1501">
        <f>'RAB GIK UGM'!E901</f>
        <v>1</v>
      </c>
      <c r="E900" s="1501">
        <f>'RAB GIK UGM'!F901</f>
        <v>2425212900.0000005</v>
      </c>
      <c r="F900" s="1500">
        <f t="shared" si="41"/>
        <v>2425212900</v>
      </c>
      <c r="G900" s="1500">
        <v>11</v>
      </c>
      <c r="H900" s="1500">
        <f t="shared" si="39"/>
        <v>266773419</v>
      </c>
      <c r="I900" s="1500">
        <f t="shared" si="40"/>
        <v>2691986319</v>
      </c>
      <c r="J900" s="1499" t="s">
        <v>74</v>
      </c>
      <c r="K900" s="1499" t="b">
        <v>0</v>
      </c>
      <c r="L900" s="1522">
        <f>('RAB GIK UGM'!G901*1.11)-I900</f>
        <v>0</v>
      </c>
    </row>
    <row r="901" spans="1:12">
      <c r="A901" s="1499" t="s">
        <v>4295</v>
      </c>
      <c r="B901" s="1499" t="s">
        <v>4</v>
      </c>
      <c r="C901" s="1500">
        <v>3</v>
      </c>
      <c r="D901" s="1501">
        <f>'RAB GIK UGM'!E902</f>
        <v>3</v>
      </c>
      <c r="E901" s="1501">
        <f>'RAB GIK UGM'!F902</f>
        <v>538936200</v>
      </c>
      <c r="F901" s="1500">
        <f t="shared" si="41"/>
        <v>538936200</v>
      </c>
      <c r="G901" s="1500">
        <v>11</v>
      </c>
      <c r="H901" s="1500">
        <f t="shared" si="39"/>
        <v>177848946</v>
      </c>
      <c r="I901" s="1500">
        <f t="shared" si="40"/>
        <v>1794657546</v>
      </c>
      <c r="J901" s="1499" t="s">
        <v>74</v>
      </c>
      <c r="K901" s="1499" t="b">
        <v>0</v>
      </c>
      <c r="L901" s="1522">
        <f>('RAB GIK UGM'!G902*1.11)-I901</f>
        <v>0</v>
      </c>
    </row>
    <row r="902" spans="1:12">
      <c r="A902" s="1499" t="s">
        <v>4296</v>
      </c>
      <c r="B902" s="1499" t="s">
        <v>74</v>
      </c>
      <c r="C902" s="1500">
        <v>0</v>
      </c>
      <c r="D902" s="1501">
        <f>'RAB GIK UGM'!E903</f>
        <v>0</v>
      </c>
      <c r="E902" s="1501">
        <f>'RAB GIK UGM'!F903</f>
        <v>0</v>
      </c>
      <c r="F902" s="1500">
        <f t="shared" si="41"/>
        <v>0</v>
      </c>
      <c r="G902" s="1500">
        <v>0</v>
      </c>
      <c r="H902" s="1500">
        <f t="shared" si="39"/>
        <v>0</v>
      </c>
      <c r="I902" s="1500">
        <f t="shared" si="40"/>
        <v>0</v>
      </c>
      <c r="J902" s="1499" t="s">
        <v>74</v>
      </c>
      <c r="K902" s="1499" t="b">
        <v>0</v>
      </c>
      <c r="L902" s="1522">
        <f>('RAB GIK UGM'!G903*1.11)-I902</f>
        <v>0</v>
      </c>
    </row>
    <row r="903" spans="1:12">
      <c r="A903" s="1499" t="s">
        <v>4297</v>
      </c>
      <c r="B903" s="1499" t="s">
        <v>74</v>
      </c>
      <c r="C903" s="1500">
        <v>0</v>
      </c>
      <c r="D903" s="1501">
        <f>'RAB GIK UGM'!E904</f>
        <v>0</v>
      </c>
      <c r="E903" s="1501">
        <f>'RAB GIK UGM'!F904</f>
        <v>0</v>
      </c>
      <c r="F903" s="1500">
        <f t="shared" si="41"/>
        <v>0</v>
      </c>
      <c r="G903" s="1500">
        <v>0</v>
      </c>
      <c r="H903" s="1500">
        <f t="shared" si="39"/>
        <v>0</v>
      </c>
      <c r="I903" s="1500">
        <f t="shared" si="40"/>
        <v>0</v>
      </c>
      <c r="J903" s="1499" t="s">
        <v>74</v>
      </c>
      <c r="K903" s="1499" t="b">
        <v>0</v>
      </c>
      <c r="L903" s="1522">
        <f>('RAB GIK UGM'!G904*1.11)-I903</f>
        <v>0</v>
      </c>
    </row>
    <row r="904" spans="1:12">
      <c r="A904" s="1499" t="s">
        <v>4298</v>
      </c>
      <c r="B904" s="1499" t="s">
        <v>74</v>
      </c>
      <c r="C904" s="1500">
        <v>0</v>
      </c>
      <c r="D904" s="1501">
        <f>'RAB GIK UGM'!E905</f>
        <v>0</v>
      </c>
      <c r="E904" s="1501">
        <f>'RAB GIK UGM'!F905</f>
        <v>0</v>
      </c>
      <c r="F904" s="1500">
        <f t="shared" si="41"/>
        <v>0</v>
      </c>
      <c r="G904" s="1500">
        <v>0</v>
      </c>
      <c r="H904" s="1500">
        <f t="shared" ref="H904:H967" si="42">(C904*F904)*G904/100</f>
        <v>0</v>
      </c>
      <c r="I904" s="1500">
        <f t="shared" ref="I904:I967" si="43">(C904*F904)+H904</f>
        <v>0</v>
      </c>
      <c r="J904" s="1499" t="s">
        <v>74</v>
      </c>
      <c r="K904" s="1499" t="b">
        <v>0</v>
      </c>
      <c r="L904" s="1522">
        <f>('RAB GIK UGM'!G905*1.11)-I904</f>
        <v>0</v>
      </c>
    </row>
    <row r="905" spans="1:12">
      <c r="A905" s="1499" t="s">
        <v>4299</v>
      </c>
      <c r="B905" s="1499" t="s">
        <v>74</v>
      </c>
      <c r="C905" s="1500">
        <v>0</v>
      </c>
      <c r="D905" s="1501">
        <f>'RAB GIK UGM'!E906</f>
        <v>0</v>
      </c>
      <c r="E905" s="1501">
        <f>'RAB GIK UGM'!F906</f>
        <v>0</v>
      </c>
      <c r="F905" s="1500">
        <f t="shared" si="41"/>
        <v>0</v>
      </c>
      <c r="G905" s="1500">
        <v>0</v>
      </c>
      <c r="H905" s="1500">
        <f t="shared" si="42"/>
        <v>0</v>
      </c>
      <c r="I905" s="1500">
        <f t="shared" si="43"/>
        <v>0</v>
      </c>
      <c r="J905" s="1499" t="s">
        <v>74</v>
      </c>
      <c r="K905" s="1499" t="b">
        <v>0</v>
      </c>
      <c r="L905" s="1522">
        <f>('RAB GIK UGM'!G906*1.11)-I905</f>
        <v>0</v>
      </c>
    </row>
    <row r="906" spans="1:12">
      <c r="A906" s="1499" t="s">
        <v>4300</v>
      </c>
      <c r="B906" s="1499" t="s">
        <v>186</v>
      </c>
      <c r="C906" s="1500">
        <v>7</v>
      </c>
      <c r="D906" s="1501">
        <f>'RAB GIK UGM'!E907</f>
        <v>7</v>
      </c>
      <c r="E906" s="1501">
        <f>'RAB GIK UGM'!F907</f>
        <v>750000000</v>
      </c>
      <c r="F906" s="1500">
        <f t="shared" si="41"/>
        <v>750000000</v>
      </c>
      <c r="G906" s="1500">
        <v>11</v>
      </c>
      <c r="H906" s="1500">
        <f t="shared" si="42"/>
        <v>577500000</v>
      </c>
      <c r="I906" s="1500">
        <f t="shared" si="43"/>
        <v>5827500000</v>
      </c>
      <c r="J906" s="1499" t="s">
        <v>74</v>
      </c>
      <c r="K906" s="1499" t="b">
        <v>0</v>
      </c>
      <c r="L906" s="1522">
        <f>('RAB GIK UGM'!G907*1.11)-I906</f>
        <v>0</v>
      </c>
    </row>
    <row r="907" spans="1:12">
      <c r="A907" s="1499" t="s">
        <v>4301</v>
      </c>
      <c r="B907" s="1499" t="s">
        <v>74</v>
      </c>
      <c r="C907" s="1500">
        <v>0</v>
      </c>
      <c r="D907" s="1501">
        <f>'RAB GIK UGM'!E908</f>
        <v>0</v>
      </c>
      <c r="E907" s="1501">
        <f>'RAB GIK UGM'!F908</f>
        <v>0</v>
      </c>
      <c r="F907" s="1500">
        <f t="shared" ref="F907:F970" si="44">ROUND(E907,2)</f>
        <v>0</v>
      </c>
      <c r="G907" s="1500">
        <v>0</v>
      </c>
      <c r="H907" s="1500">
        <f t="shared" si="42"/>
        <v>0</v>
      </c>
      <c r="I907" s="1500">
        <f t="shared" si="43"/>
        <v>0</v>
      </c>
      <c r="J907" s="1499" t="s">
        <v>74</v>
      </c>
      <c r="K907" s="1499" t="b">
        <v>0</v>
      </c>
      <c r="L907" s="1522">
        <f>('RAB GIK UGM'!G908*1.11)-I907</f>
        <v>0</v>
      </c>
    </row>
    <row r="908" spans="1:12">
      <c r="A908" s="1499" t="s">
        <v>4302</v>
      </c>
      <c r="B908" s="1499" t="s">
        <v>5</v>
      </c>
      <c r="C908" s="1500">
        <v>175</v>
      </c>
      <c r="D908" s="1501">
        <f>'RAB GIK UGM'!E909</f>
        <v>175</v>
      </c>
      <c r="E908" s="1501">
        <f>'RAB GIK UGM'!F909</f>
        <v>589476</v>
      </c>
      <c r="F908" s="1500">
        <f t="shared" si="44"/>
        <v>589476</v>
      </c>
      <c r="G908" s="1500">
        <v>11</v>
      </c>
      <c r="H908" s="1500">
        <f t="shared" si="42"/>
        <v>11347413</v>
      </c>
      <c r="I908" s="1500">
        <f t="shared" si="43"/>
        <v>114505713</v>
      </c>
      <c r="J908" s="1499" t="s">
        <v>74</v>
      </c>
      <c r="K908" s="1499" t="b">
        <v>0</v>
      </c>
      <c r="L908" s="1522">
        <f>('RAB GIK UGM'!G909*1.11)-I908</f>
        <v>0</v>
      </c>
    </row>
    <row r="909" spans="1:12">
      <c r="A909" s="1499" t="s">
        <v>4303</v>
      </c>
      <c r="B909" s="1499" t="s">
        <v>5</v>
      </c>
      <c r="C909" s="1500">
        <v>150</v>
      </c>
      <c r="D909" s="1501">
        <f>'RAB GIK UGM'!E910</f>
        <v>150</v>
      </c>
      <c r="E909" s="1501">
        <f>'RAB GIK UGM'!F910</f>
        <v>1143777</v>
      </c>
      <c r="F909" s="1500">
        <f t="shared" si="44"/>
        <v>1143777</v>
      </c>
      <c r="G909" s="1500">
        <v>11</v>
      </c>
      <c r="H909" s="1500">
        <f t="shared" si="42"/>
        <v>18872320.5</v>
      </c>
      <c r="I909" s="1500">
        <f t="shared" si="43"/>
        <v>190438870.5</v>
      </c>
      <c r="J909" s="1499" t="s">
        <v>74</v>
      </c>
      <c r="K909" s="1499" t="b">
        <v>0</v>
      </c>
      <c r="L909" s="1522">
        <f>('RAB GIK UGM'!G910*1.11)-I909</f>
        <v>0</v>
      </c>
    </row>
    <row r="910" spans="1:12">
      <c r="A910" s="1499" t="s">
        <v>4304</v>
      </c>
      <c r="B910" s="1499" t="s">
        <v>5</v>
      </c>
      <c r="C910" s="1500">
        <v>215</v>
      </c>
      <c r="D910" s="1501">
        <f>'RAB GIK UGM'!E911</f>
        <v>215</v>
      </c>
      <c r="E910" s="1501">
        <f>'RAB GIK UGM'!F911</f>
        <v>839214</v>
      </c>
      <c r="F910" s="1500">
        <f t="shared" si="44"/>
        <v>839214</v>
      </c>
      <c r="G910" s="1500">
        <v>11</v>
      </c>
      <c r="H910" s="1500">
        <f t="shared" si="42"/>
        <v>19847411.100000001</v>
      </c>
      <c r="I910" s="1500">
        <f t="shared" si="43"/>
        <v>200278421.09999999</v>
      </c>
      <c r="J910" s="1499" t="s">
        <v>74</v>
      </c>
      <c r="K910" s="1499" t="b">
        <v>0</v>
      </c>
      <c r="L910" s="1522">
        <f>('RAB GIK UGM'!G911*1.11)-I910</f>
        <v>0</v>
      </c>
    </row>
    <row r="911" spans="1:12">
      <c r="A911" s="1499" t="s">
        <v>4305</v>
      </c>
      <c r="B911" s="1499" t="s">
        <v>3118</v>
      </c>
      <c r="C911" s="1500">
        <v>1</v>
      </c>
      <c r="D911" s="1501">
        <f>'RAB GIK UGM'!E912</f>
        <v>1</v>
      </c>
      <c r="E911" s="1501">
        <f>'RAB GIK UGM'!F912</f>
        <v>0</v>
      </c>
      <c r="F911" s="1500">
        <f t="shared" si="44"/>
        <v>0</v>
      </c>
      <c r="G911" s="1500">
        <v>11</v>
      </c>
      <c r="H911" s="1500">
        <f t="shared" si="42"/>
        <v>0</v>
      </c>
      <c r="I911" s="1500">
        <f t="shared" si="43"/>
        <v>0</v>
      </c>
      <c r="J911" s="1499" t="s">
        <v>74</v>
      </c>
      <c r="K911" s="1499" t="b">
        <v>0</v>
      </c>
      <c r="L911" s="1522">
        <f>('RAB GIK UGM'!G912*1.11)-I911</f>
        <v>0</v>
      </c>
    </row>
    <row r="912" spans="1:12">
      <c r="A912" s="1499" t="s">
        <v>4306</v>
      </c>
      <c r="B912" s="1499" t="s">
        <v>5</v>
      </c>
      <c r="C912" s="1500">
        <v>189</v>
      </c>
      <c r="D912" s="1501">
        <f>'RAB GIK UGM'!E913</f>
        <v>189</v>
      </c>
      <c r="E912" s="1501">
        <f>'RAB GIK UGM'!F913</f>
        <v>394845</v>
      </c>
      <c r="F912" s="1500">
        <f t="shared" si="44"/>
        <v>394845</v>
      </c>
      <c r="G912" s="1500">
        <v>11</v>
      </c>
      <c r="H912" s="1500">
        <f t="shared" si="42"/>
        <v>8208827.5499999998</v>
      </c>
      <c r="I912" s="1500">
        <f t="shared" si="43"/>
        <v>82834532.549999997</v>
      </c>
      <c r="J912" s="1499" t="s">
        <v>74</v>
      </c>
      <c r="K912" s="1499" t="b">
        <v>0</v>
      </c>
      <c r="L912" s="1522">
        <f>('RAB GIK UGM'!G913*1.11)-I912</f>
        <v>0</v>
      </c>
    </row>
    <row r="913" spans="1:12">
      <c r="A913" s="1499" t="s">
        <v>4307</v>
      </c>
      <c r="B913" s="1499" t="s">
        <v>5</v>
      </c>
      <c r="C913" s="1500">
        <v>140</v>
      </c>
      <c r="D913" s="1501">
        <f>'RAB GIK UGM'!E914</f>
        <v>140</v>
      </c>
      <c r="E913" s="1501">
        <f>'RAB GIK UGM'!F914</f>
        <v>75313.5</v>
      </c>
      <c r="F913" s="1500">
        <f t="shared" si="44"/>
        <v>75313.5</v>
      </c>
      <c r="G913" s="1500">
        <v>11</v>
      </c>
      <c r="H913" s="1500">
        <f t="shared" si="42"/>
        <v>1159827.8999999999</v>
      </c>
      <c r="I913" s="1500">
        <f t="shared" si="43"/>
        <v>11703717.9</v>
      </c>
      <c r="J913" s="1499" t="s">
        <v>74</v>
      </c>
      <c r="K913" s="1499" t="b">
        <v>0</v>
      </c>
      <c r="L913" s="1522">
        <f>('RAB GIK UGM'!G914*1.11)-I913</f>
        <v>0</v>
      </c>
    </row>
    <row r="914" spans="1:12">
      <c r="A914" s="1499" t="s">
        <v>4308</v>
      </c>
      <c r="B914" s="1499" t="s">
        <v>74</v>
      </c>
      <c r="C914" s="1500">
        <v>0</v>
      </c>
      <c r="D914" s="1501">
        <f>'RAB GIK UGM'!E915</f>
        <v>0</v>
      </c>
      <c r="E914" s="1501">
        <f>'RAB GIK UGM'!F915</f>
        <v>0</v>
      </c>
      <c r="F914" s="1500">
        <f t="shared" si="44"/>
        <v>0</v>
      </c>
      <c r="G914" s="1500">
        <v>0</v>
      </c>
      <c r="H914" s="1500">
        <f t="shared" si="42"/>
        <v>0</v>
      </c>
      <c r="I914" s="1500">
        <f t="shared" si="43"/>
        <v>0</v>
      </c>
      <c r="J914" s="1499" t="s">
        <v>74</v>
      </c>
      <c r="K914" s="1499" t="b">
        <v>0</v>
      </c>
      <c r="L914" s="1522">
        <f>('RAB GIK UGM'!G915*1.11)-I914</f>
        <v>0</v>
      </c>
    </row>
    <row r="915" spans="1:12">
      <c r="A915" s="1499" t="s">
        <v>4309</v>
      </c>
      <c r="B915" s="1499" t="s">
        <v>186</v>
      </c>
      <c r="C915" s="1500">
        <v>7</v>
      </c>
      <c r="D915" s="1501">
        <f>'RAB GIK UGM'!E916</f>
        <v>7</v>
      </c>
      <c r="E915" s="1501">
        <f>'RAB GIK UGM'!F916</f>
        <v>42000000</v>
      </c>
      <c r="F915" s="1500">
        <f t="shared" si="44"/>
        <v>42000000</v>
      </c>
      <c r="G915" s="1500">
        <v>11</v>
      </c>
      <c r="H915" s="1500">
        <f t="shared" si="42"/>
        <v>32340000</v>
      </c>
      <c r="I915" s="1500">
        <f t="shared" si="43"/>
        <v>326340000</v>
      </c>
      <c r="J915" s="1499" t="s">
        <v>74</v>
      </c>
      <c r="K915" s="1499" t="b">
        <v>0</v>
      </c>
      <c r="L915" s="1522">
        <f>('RAB GIK UGM'!G916*1.11)-I915</f>
        <v>0</v>
      </c>
    </row>
    <row r="916" spans="1:12">
      <c r="A916" s="1499" t="s">
        <v>4310</v>
      </c>
      <c r="B916" s="1499" t="s">
        <v>5</v>
      </c>
      <c r="C916" s="1500">
        <v>175</v>
      </c>
      <c r="D916" s="1501">
        <f>'RAB GIK UGM'!E917</f>
        <v>175</v>
      </c>
      <c r="E916" s="1501">
        <f>'RAB GIK UGM'!F917</f>
        <v>96107</v>
      </c>
      <c r="F916" s="1500">
        <f t="shared" si="44"/>
        <v>96107</v>
      </c>
      <c r="G916" s="1500">
        <v>11</v>
      </c>
      <c r="H916" s="1500">
        <f t="shared" si="42"/>
        <v>1850059.75</v>
      </c>
      <c r="I916" s="1500">
        <f t="shared" si="43"/>
        <v>18668784.75</v>
      </c>
      <c r="J916" s="1499" t="s">
        <v>74</v>
      </c>
      <c r="K916" s="1499" t="b">
        <v>0</v>
      </c>
      <c r="L916" s="1522">
        <f>('RAB GIK UGM'!G917*1.11)-I916</f>
        <v>0</v>
      </c>
    </row>
    <row r="917" spans="1:12">
      <c r="A917" s="1499" t="s">
        <v>4311</v>
      </c>
      <c r="B917" s="1499" t="s">
        <v>5</v>
      </c>
      <c r="C917" s="1500">
        <v>315</v>
      </c>
      <c r="D917" s="1501">
        <f>'RAB GIK UGM'!E918</f>
        <v>315</v>
      </c>
      <c r="E917" s="1501">
        <f>'RAB GIK UGM'!F918</f>
        <v>274516</v>
      </c>
      <c r="F917" s="1500">
        <f t="shared" si="44"/>
        <v>274516</v>
      </c>
      <c r="G917" s="1500">
        <v>11</v>
      </c>
      <c r="H917" s="1500">
        <f t="shared" si="42"/>
        <v>9511979.4000000004</v>
      </c>
      <c r="I917" s="1500">
        <f t="shared" si="43"/>
        <v>95984519.400000006</v>
      </c>
      <c r="J917" s="1499" t="s">
        <v>74</v>
      </c>
      <c r="K917" s="1499" t="b">
        <v>0</v>
      </c>
      <c r="L917" s="1522">
        <f>('RAB GIK UGM'!G918*1.11)-I917</f>
        <v>0</v>
      </c>
    </row>
    <row r="918" spans="1:12">
      <c r="A918" s="1499" t="s">
        <v>4312</v>
      </c>
      <c r="B918" s="1499" t="s">
        <v>5</v>
      </c>
      <c r="C918" s="1500">
        <v>315</v>
      </c>
      <c r="D918" s="1501">
        <f>'RAB GIK UGM'!E919</f>
        <v>315</v>
      </c>
      <c r="E918" s="1501">
        <f>'RAB GIK UGM'!F919</f>
        <v>750000</v>
      </c>
      <c r="F918" s="1500">
        <f t="shared" si="44"/>
        <v>750000</v>
      </c>
      <c r="G918" s="1500">
        <v>11</v>
      </c>
      <c r="H918" s="1500">
        <f t="shared" si="42"/>
        <v>25987500</v>
      </c>
      <c r="I918" s="1500">
        <f t="shared" si="43"/>
        <v>262237500</v>
      </c>
      <c r="J918" s="1499" t="s">
        <v>74</v>
      </c>
      <c r="K918" s="1499" t="b">
        <v>0</v>
      </c>
      <c r="L918" s="1522">
        <f>('RAB GIK UGM'!G919*1.11)-I918</f>
        <v>0</v>
      </c>
    </row>
    <row r="919" spans="1:12">
      <c r="A919" s="1499" t="s">
        <v>4313</v>
      </c>
      <c r="B919" s="1499" t="s">
        <v>5</v>
      </c>
      <c r="C919" s="1500">
        <v>210</v>
      </c>
      <c r="D919" s="1501">
        <f>'RAB GIK UGM'!E920</f>
        <v>210</v>
      </c>
      <c r="E919" s="1501">
        <f>'RAB GIK UGM'!F920</f>
        <v>394845</v>
      </c>
      <c r="F919" s="1500">
        <f t="shared" si="44"/>
        <v>394845</v>
      </c>
      <c r="G919" s="1500">
        <v>11</v>
      </c>
      <c r="H919" s="1500">
        <f t="shared" si="42"/>
        <v>9120919.5</v>
      </c>
      <c r="I919" s="1500">
        <f t="shared" si="43"/>
        <v>92038369.5</v>
      </c>
      <c r="J919" s="1499" t="s">
        <v>74</v>
      </c>
      <c r="K919" s="1499" t="b">
        <v>0</v>
      </c>
      <c r="L919" s="1522">
        <f>('RAB GIK UGM'!G920*1.11)-I919</f>
        <v>0</v>
      </c>
    </row>
    <row r="920" spans="1:12">
      <c r="A920" s="1499" t="s">
        <v>4314</v>
      </c>
      <c r="B920" s="1499" t="s">
        <v>74</v>
      </c>
      <c r="C920" s="1500">
        <v>0</v>
      </c>
      <c r="D920" s="1501">
        <f>'RAB GIK UGM'!E921</f>
        <v>0</v>
      </c>
      <c r="E920" s="1501">
        <f>'RAB GIK UGM'!F921</f>
        <v>0</v>
      </c>
      <c r="F920" s="1500">
        <f t="shared" si="44"/>
        <v>0</v>
      </c>
      <c r="G920" s="1500">
        <v>0</v>
      </c>
      <c r="H920" s="1500">
        <f t="shared" si="42"/>
        <v>0</v>
      </c>
      <c r="I920" s="1500">
        <f t="shared" si="43"/>
        <v>0</v>
      </c>
      <c r="J920" s="1499" t="s">
        <v>74</v>
      </c>
      <c r="K920" s="1499" t="b">
        <v>0</v>
      </c>
      <c r="L920" s="1522">
        <f>('RAB GIK UGM'!G921*1.11)-I920</f>
        <v>0</v>
      </c>
    </row>
    <row r="921" spans="1:12">
      <c r="A921" s="1499" t="s">
        <v>4315</v>
      </c>
      <c r="B921" s="1499" t="s">
        <v>74</v>
      </c>
      <c r="C921" s="1500">
        <v>0</v>
      </c>
      <c r="D921" s="1501">
        <f>'RAB GIK UGM'!E922</f>
        <v>0</v>
      </c>
      <c r="E921" s="1501">
        <f>'RAB GIK UGM'!F922</f>
        <v>0</v>
      </c>
      <c r="F921" s="1500">
        <f t="shared" si="44"/>
        <v>0</v>
      </c>
      <c r="G921" s="1500">
        <v>0</v>
      </c>
      <c r="H921" s="1500">
        <f t="shared" si="42"/>
        <v>0</v>
      </c>
      <c r="I921" s="1500">
        <f t="shared" si="43"/>
        <v>0</v>
      </c>
      <c r="J921" s="1499" t="s">
        <v>74</v>
      </c>
      <c r="K921" s="1499" t="b">
        <v>0</v>
      </c>
      <c r="L921" s="1522">
        <f>('RAB GIK UGM'!G922*1.11)-I921</f>
        <v>0</v>
      </c>
    </row>
    <row r="922" spans="1:12">
      <c r="A922" s="1499" t="s">
        <v>4316</v>
      </c>
      <c r="B922" s="1499" t="s">
        <v>4</v>
      </c>
      <c r="C922" s="1500">
        <v>20</v>
      </c>
      <c r="D922" s="1501">
        <f>'RAB GIK UGM'!E923</f>
        <v>20</v>
      </c>
      <c r="E922" s="1501">
        <f>'RAB GIK UGM'!F923</f>
        <v>18000000</v>
      </c>
      <c r="F922" s="1500">
        <f t="shared" si="44"/>
        <v>18000000</v>
      </c>
      <c r="G922" s="1500">
        <v>11</v>
      </c>
      <c r="H922" s="1500">
        <f t="shared" si="42"/>
        <v>39600000</v>
      </c>
      <c r="I922" s="1500">
        <f t="shared" si="43"/>
        <v>399600000</v>
      </c>
      <c r="J922" s="1499" t="s">
        <v>74</v>
      </c>
      <c r="K922" s="1499" t="b">
        <v>0</v>
      </c>
      <c r="L922" s="1522">
        <f>('RAB GIK UGM'!G923*1.11)-I922</f>
        <v>0</v>
      </c>
    </row>
    <row r="923" spans="1:12">
      <c r="A923" s="1499" t="s">
        <v>4317</v>
      </c>
      <c r="B923" s="1499" t="s">
        <v>4</v>
      </c>
      <c r="C923" s="1500">
        <v>1</v>
      </c>
      <c r="D923" s="1501">
        <f>'RAB GIK UGM'!E924</f>
        <v>1</v>
      </c>
      <c r="E923" s="1501">
        <f>'RAB GIK UGM'!F924</f>
        <v>8000000</v>
      </c>
      <c r="F923" s="1500">
        <f t="shared" si="44"/>
        <v>8000000</v>
      </c>
      <c r="G923" s="1500">
        <v>11</v>
      </c>
      <c r="H923" s="1500">
        <f t="shared" si="42"/>
        <v>880000</v>
      </c>
      <c r="I923" s="1500">
        <f t="shared" si="43"/>
        <v>8880000</v>
      </c>
      <c r="J923" s="1499" t="s">
        <v>74</v>
      </c>
      <c r="K923" s="1499" t="b">
        <v>0</v>
      </c>
      <c r="L923" s="1522">
        <f>('RAB GIK UGM'!G924*1.11)-I923</f>
        <v>0</v>
      </c>
    </row>
    <row r="924" spans="1:12">
      <c r="A924" s="1499" t="s">
        <v>4318</v>
      </c>
      <c r="B924" s="1499" t="s">
        <v>4</v>
      </c>
      <c r="C924" s="1500">
        <v>19</v>
      </c>
      <c r="D924" s="1501">
        <f>'RAB GIK UGM'!E925</f>
        <v>19</v>
      </c>
      <c r="E924" s="1501">
        <f>'RAB GIK UGM'!F925</f>
        <v>4310000</v>
      </c>
      <c r="F924" s="1500">
        <f t="shared" si="44"/>
        <v>4310000</v>
      </c>
      <c r="G924" s="1500">
        <v>11</v>
      </c>
      <c r="H924" s="1500">
        <f t="shared" si="42"/>
        <v>9007900</v>
      </c>
      <c r="I924" s="1500">
        <f t="shared" si="43"/>
        <v>90897900</v>
      </c>
      <c r="J924" s="1499" t="s">
        <v>74</v>
      </c>
      <c r="K924" s="1499" t="b">
        <v>0</v>
      </c>
      <c r="L924" s="1522">
        <f>('RAB GIK UGM'!G925*1.11)-I924</f>
        <v>0</v>
      </c>
    </row>
    <row r="925" spans="1:12">
      <c r="A925" s="1499" t="s">
        <v>4319</v>
      </c>
      <c r="B925" s="1499" t="s">
        <v>4</v>
      </c>
      <c r="C925" s="1500">
        <v>20</v>
      </c>
      <c r="D925" s="1501">
        <f>'RAB GIK UGM'!E926</f>
        <v>20</v>
      </c>
      <c r="E925" s="1501">
        <f>'RAB GIK UGM'!F926</f>
        <v>5542000</v>
      </c>
      <c r="F925" s="1500">
        <f t="shared" si="44"/>
        <v>5542000</v>
      </c>
      <c r="G925" s="1500">
        <v>11</v>
      </c>
      <c r="H925" s="1500">
        <f t="shared" si="42"/>
        <v>12192400</v>
      </c>
      <c r="I925" s="1500">
        <f t="shared" si="43"/>
        <v>123032400</v>
      </c>
      <c r="J925" s="1499" t="s">
        <v>74</v>
      </c>
      <c r="K925" s="1499" t="b">
        <v>0</v>
      </c>
      <c r="L925" s="1522">
        <f>('RAB GIK UGM'!G926*1.11)-I925</f>
        <v>0</v>
      </c>
    </row>
    <row r="926" spans="1:12">
      <c r="A926" s="1499" t="s">
        <v>4320</v>
      </c>
      <c r="B926" s="1499" t="s">
        <v>4</v>
      </c>
      <c r="C926" s="1500">
        <v>1</v>
      </c>
      <c r="D926" s="1501">
        <f>'RAB GIK UGM'!E927</f>
        <v>1</v>
      </c>
      <c r="E926" s="1501">
        <f>'RAB GIK UGM'!F927</f>
        <v>3695000</v>
      </c>
      <c r="F926" s="1500">
        <f t="shared" si="44"/>
        <v>3695000</v>
      </c>
      <c r="G926" s="1500">
        <v>11</v>
      </c>
      <c r="H926" s="1500">
        <f t="shared" si="42"/>
        <v>406450</v>
      </c>
      <c r="I926" s="1500">
        <f t="shared" si="43"/>
        <v>4101450</v>
      </c>
      <c r="J926" s="1499" t="s">
        <v>74</v>
      </c>
      <c r="K926" s="1499" t="b">
        <v>0</v>
      </c>
      <c r="L926" s="1522">
        <f>('RAB GIK UGM'!G927*1.11)-I926</f>
        <v>0</v>
      </c>
    </row>
    <row r="927" spans="1:12">
      <c r="A927" s="1499" t="s">
        <v>4321</v>
      </c>
      <c r="B927" s="1499" t="s">
        <v>4</v>
      </c>
      <c r="C927" s="1500">
        <v>1</v>
      </c>
      <c r="D927" s="1501">
        <f>'RAB GIK UGM'!E928</f>
        <v>1</v>
      </c>
      <c r="E927" s="1501">
        <f>'RAB GIK UGM'!F928</f>
        <v>3079000</v>
      </c>
      <c r="F927" s="1500">
        <f t="shared" si="44"/>
        <v>3079000</v>
      </c>
      <c r="G927" s="1500">
        <v>11</v>
      </c>
      <c r="H927" s="1500">
        <f t="shared" si="42"/>
        <v>338690</v>
      </c>
      <c r="I927" s="1500">
        <f t="shared" si="43"/>
        <v>3417690</v>
      </c>
      <c r="J927" s="1499" t="s">
        <v>74</v>
      </c>
      <c r="K927" s="1499" t="b">
        <v>0</v>
      </c>
      <c r="L927" s="1522">
        <f>('RAB GIK UGM'!G928*1.11)-I927</f>
        <v>0</v>
      </c>
    </row>
    <row r="928" spans="1:12">
      <c r="A928" s="1499" t="s">
        <v>4322</v>
      </c>
      <c r="B928" s="1499" t="s">
        <v>4</v>
      </c>
      <c r="C928" s="1500">
        <v>10</v>
      </c>
      <c r="D928" s="1501">
        <f>'RAB GIK UGM'!E929</f>
        <v>10</v>
      </c>
      <c r="E928" s="1501">
        <f>'RAB GIK UGM'!F929</f>
        <v>4311000</v>
      </c>
      <c r="F928" s="1500">
        <f t="shared" si="44"/>
        <v>4311000</v>
      </c>
      <c r="G928" s="1500">
        <v>11</v>
      </c>
      <c r="H928" s="1500">
        <f t="shared" si="42"/>
        <v>4742100</v>
      </c>
      <c r="I928" s="1500">
        <f t="shared" si="43"/>
        <v>47852100</v>
      </c>
      <c r="J928" s="1499" t="s">
        <v>74</v>
      </c>
      <c r="K928" s="1499" t="b">
        <v>0</v>
      </c>
      <c r="L928" s="1522">
        <f>('RAB GIK UGM'!G929*1.11)-I928</f>
        <v>0</v>
      </c>
    </row>
    <row r="929" spans="1:12">
      <c r="A929" s="1499" t="s">
        <v>4323</v>
      </c>
      <c r="B929" s="1499" t="s">
        <v>4</v>
      </c>
      <c r="C929" s="1500">
        <v>4</v>
      </c>
      <c r="D929" s="1501">
        <f>'RAB GIK UGM'!E930</f>
        <v>4</v>
      </c>
      <c r="E929" s="1501">
        <f>'RAB GIK UGM'!F930</f>
        <v>1847000</v>
      </c>
      <c r="F929" s="1500">
        <f t="shared" si="44"/>
        <v>1847000</v>
      </c>
      <c r="G929" s="1500">
        <v>11</v>
      </c>
      <c r="H929" s="1500">
        <f t="shared" si="42"/>
        <v>812680</v>
      </c>
      <c r="I929" s="1500">
        <f t="shared" si="43"/>
        <v>8200680</v>
      </c>
      <c r="J929" s="1499" t="s">
        <v>74</v>
      </c>
      <c r="K929" s="1499" t="b">
        <v>0</v>
      </c>
      <c r="L929" s="1522">
        <f>('RAB GIK UGM'!G930*1.11)-I929</f>
        <v>0</v>
      </c>
    </row>
    <row r="930" spans="1:12">
      <c r="A930" s="1499" t="s">
        <v>4324</v>
      </c>
      <c r="B930" s="1499" t="s">
        <v>4</v>
      </c>
      <c r="C930" s="1500">
        <v>4</v>
      </c>
      <c r="D930" s="1501">
        <f>'RAB GIK UGM'!E931</f>
        <v>4</v>
      </c>
      <c r="E930" s="1501">
        <f>'RAB GIK UGM'!F931</f>
        <v>431000</v>
      </c>
      <c r="F930" s="1500">
        <f t="shared" si="44"/>
        <v>431000</v>
      </c>
      <c r="G930" s="1500">
        <v>11</v>
      </c>
      <c r="H930" s="1500">
        <f t="shared" si="42"/>
        <v>189640</v>
      </c>
      <c r="I930" s="1500">
        <f t="shared" si="43"/>
        <v>1913640</v>
      </c>
      <c r="J930" s="1499" t="s">
        <v>74</v>
      </c>
      <c r="K930" s="1499" t="b">
        <v>0</v>
      </c>
      <c r="L930" s="1522">
        <f>('RAB GIK UGM'!G931*1.11)-I930</f>
        <v>0</v>
      </c>
    </row>
    <row r="931" spans="1:12">
      <c r="A931" s="1499" t="s">
        <v>4325</v>
      </c>
      <c r="B931" s="1499" t="s">
        <v>4</v>
      </c>
      <c r="C931" s="1500">
        <v>20</v>
      </c>
      <c r="D931" s="1501">
        <f>'RAB GIK UGM'!E932</f>
        <v>20</v>
      </c>
      <c r="E931" s="1501">
        <f>'RAB GIK UGM'!F932</f>
        <v>4351875</v>
      </c>
      <c r="F931" s="1500">
        <f t="shared" si="44"/>
        <v>4351875</v>
      </c>
      <c r="G931" s="1500">
        <v>11</v>
      </c>
      <c r="H931" s="1500">
        <f t="shared" si="42"/>
        <v>9574125</v>
      </c>
      <c r="I931" s="1500">
        <f t="shared" si="43"/>
        <v>96611625</v>
      </c>
      <c r="J931" s="1499" t="s">
        <v>74</v>
      </c>
      <c r="K931" s="1499" t="b">
        <v>0</v>
      </c>
      <c r="L931" s="1522">
        <f>('RAB GIK UGM'!G932*1.11)-I931</f>
        <v>0</v>
      </c>
    </row>
    <row r="932" spans="1:12">
      <c r="A932" s="1499" t="s">
        <v>4326</v>
      </c>
      <c r="B932" s="1499" t="s">
        <v>4</v>
      </c>
      <c r="C932" s="1500">
        <v>20</v>
      </c>
      <c r="D932" s="1501">
        <f>'RAB GIK UGM'!E933</f>
        <v>20</v>
      </c>
      <c r="E932" s="1501">
        <f>'RAB GIK UGM'!F933</f>
        <v>1475000</v>
      </c>
      <c r="F932" s="1500">
        <f t="shared" si="44"/>
        <v>1475000</v>
      </c>
      <c r="G932" s="1500">
        <v>11</v>
      </c>
      <c r="H932" s="1500">
        <f t="shared" si="42"/>
        <v>3245000</v>
      </c>
      <c r="I932" s="1500">
        <f t="shared" si="43"/>
        <v>32745000</v>
      </c>
      <c r="J932" s="1499" t="s">
        <v>74</v>
      </c>
      <c r="K932" s="1499" t="b">
        <v>0</v>
      </c>
      <c r="L932" s="1522">
        <f>('RAB GIK UGM'!G933*1.11)-I932</f>
        <v>0</v>
      </c>
    </row>
    <row r="933" spans="1:12">
      <c r="A933" s="1499" t="s">
        <v>4327</v>
      </c>
      <c r="B933" s="1499" t="s">
        <v>74</v>
      </c>
      <c r="C933" s="1500">
        <v>0</v>
      </c>
      <c r="D933" s="1501">
        <f>'RAB GIK UGM'!E934</f>
        <v>0</v>
      </c>
      <c r="E933" s="1501">
        <f>'RAB GIK UGM'!F934</f>
        <v>0</v>
      </c>
      <c r="F933" s="1500">
        <f t="shared" si="44"/>
        <v>0</v>
      </c>
      <c r="G933" s="1500">
        <v>0</v>
      </c>
      <c r="H933" s="1500">
        <f t="shared" si="42"/>
        <v>0</v>
      </c>
      <c r="I933" s="1500">
        <f t="shared" si="43"/>
        <v>0</v>
      </c>
      <c r="J933" s="1499" t="s">
        <v>74</v>
      </c>
      <c r="K933" s="1499" t="b">
        <v>0</v>
      </c>
      <c r="L933" s="1522">
        <f>('RAB GIK UGM'!G934*1.11)-I933</f>
        <v>0</v>
      </c>
    </row>
    <row r="934" spans="1:12">
      <c r="A934" s="1499" t="s">
        <v>4328</v>
      </c>
      <c r="B934" s="1499" t="s">
        <v>4</v>
      </c>
      <c r="C934" s="1500">
        <v>1</v>
      </c>
      <c r="D934" s="1501">
        <f>'RAB GIK UGM'!E935</f>
        <v>1</v>
      </c>
      <c r="E934" s="1501">
        <f>'RAB GIK UGM'!F935</f>
        <v>6500000</v>
      </c>
      <c r="F934" s="1500">
        <f t="shared" si="44"/>
        <v>6500000</v>
      </c>
      <c r="G934" s="1500">
        <v>11</v>
      </c>
      <c r="H934" s="1500">
        <f t="shared" si="42"/>
        <v>715000</v>
      </c>
      <c r="I934" s="1500">
        <f t="shared" si="43"/>
        <v>7215000</v>
      </c>
      <c r="J934" s="1499" t="s">
        <v>74</v>
      </c>
      <c r="K934" s="1499" t="b">
        <v>0</v>
      </c>
      <c r="L934" s="1522">
        <f>('RAB GIK UGM'!G935*1.11)-I934</f>
        <v>0</v>
      </c>
    </row>
    <row r="935" spans="1:12">
      <c r="A935" s="1499" t="s">
        <v>4329</v>
      </c>
      <c r="B935" s="1499" t="s">
        <v>4</v>
      </c>
      <c r="C935" s="1500">
        <v>1</v>
      </c>
      <c r="D935" s="1501">
        <f>'RAB GIK UGM'!E936</f>
        <v>1</v>
      </c>
      <c r="E935" s="1501">
        <f>'RAB GIK UGM'!F936</f>
        <v>94000000</v>
      </c>
      <c r="F935" s="1500">
        <f t="shared" si="44"/>
        <v>94000000</v>
      </c>
      <c r="G935" s="1500">
        <v>11</v>
      </c>
      <c r="H935" s="1500">
        <f t="shared" si="42"/>
        <v>10340000</v>
      </c>
      <c r="I935" s="1500">
        <f t="shared" si="43"/>
        <v>104340000</v>
      </c>
      <c r="J935" s="1499" t="s">
        <v>74</v>
      </c>
      <c r="K935" s="1499" t="b">
        <v>0</v>
      </c>
      <c r="L935" s="1522">
        <f>('RAB GIK UGM'!G936*1.11)-I935</f>
        <v>0</v>
      </c>
    </row>
    <row r="936" spans="1:12">
      <c r="A936" s="1499" t="s">
        <v>4330</v>
      </c>
      <c r="B936" s="1499" t="s">
        <v>4</v>
      </c>
      <c r="C936" s="1500">
        <v>1</v>
      </c>
      <c r="D936" s="1501">
        <f>'RAB GIK UGM'!E937</f>
        <v>1</v>
      </c>
      <c r="E936" s="1501">
        <f>'RAB GIK UGM'!F937</f>
        <v>5500000</v>
      </c>
      <c r="F936" s="1500">
        <f t="shared" si="44"/>
        <v>5500000</v>
      </c>
      <c r="G936" s="1500">
        <v>11</v>
      </c>
      <c r="H936" s="1500">
        <f t="shared" si="42"/>
        <v>605000</v>
      </c>
      <c r="I936" s="1500">
        <f t="shared" si="43"/>
        <v>6105000</v>
      </c>
      <c r="J936" s="1499" t="s">
        <v>74</v>
      </c>
      <c r="K936" s="1499" t="b">
        <v>0</v>
      </c>
      <c r="L936" s="1522">
        <f>('RAB GIK UGM'!G937*1.11)-I936</f>
        <v>0</v>
      </c>
    </row>
    <row r="937" spans="1:12">
      <c r="A937" s="1499" t="s">
        <v>4331</v>
      </c>
      <c r="B937" s="1499" t="s">
        <v>4</v>
      </c>
      <c r="C937" s="1500">
        <v>20</v>
      </c>
      <c r="D937" s="1501">
        <f>'RAB GIK UGM'!E938</f>
        <v>20</v>
      </c>
      <c r="E937" s="1501">
        <f>'RAB GIK UGM'!F938</f>
        <v>1035000</v>
      </c>
      <c r="F937" s="1500">
        <f t="shared" si="44"/>
        <v>1035000</v>
      </c>
      <c r="G937" s="1500">
        <v>11</v>
      </c>
      <c r="H937" s="1500">
        <f t="shared" si="42"/>
        <v>2277000</v>
      </c>
      <c r="I937" s="1500">
        <f t="shared" si="43"/>
        <v>22977000</v>
      </c>
      <c r="J937" s="1499" t="s">
        <v>74</v>
      </c>
      <c r="K937" s="1499" t="b">
        <v>0</v>
      </c>
      <c r="L937" s="1522">
        <f>('RAB GIK UGM'!G938*1.11)-I937</f>
        <v>0</v>
      </c>
    </row>
    <row r="938" spans="1:12">
      <c r="A938" s="1499" t="s">
        <v>4332</v>
      </c>
      <c r="B938" s="1499" t="s">
        <v>4</v>
      </c>
      <c r="C938" s="1500">
        <v>3</v>
      </c>
      <c r="D938" s="1501">
        <f>'RAB GIK UGM'!E939</f>
        <v>3</v>
      </c>
      <c r="E938" s="1501">
        <f>'RAB GIK UGM'!F939</f>
        <v>554000</v>
      </c>
      <c r="F938" s="1500">
        <f t="shared" si="44"/>
        <v>554000</v>
      </c>
      <c r="G938" s="1500">
        <v>11</v>
      </c>
      <c r="H938" s="1500">
        <f t="shared" si="42"/>
        <v>182820</v>
      </c>
      <c r="I938" s="1500">
        <f t="shared" si="43"/>
        <v>1844820</v>
      </c>
      <c r="J938" s="1499" t="s">
        <v>74</v>
      </c>
      <c r="K938" s="1499" t="b">
        <v>0</v>
      </c>
      <c r="L938" s="1522">
        <f>('RAB GIK UGM'!G939*1.11)-I938</f>
        <v>0</v>
      </c>
    </row>
    <row r="939" spans="1:12">
      <c r="A939" s="1499" t="s">
        <v>4333</v>
      </c>
      <c r="B939" s="1499" t="s">
        <v>4</v>
      </c>
      <c r="C939" s="1500">
        <v>2</v>
      </c>
      <c r="D939" s="1501">
        <f>'RAB GIK UGM'!E940</f>
        <v>2</v>
      </c>
      <c r="E939" s="1501">
        <f>'RAB GIK UGM'!F940</f>
        <v>2075000</v>
      </c>
      <c r="F939" s="1500">
        <f t="shared" si="44"/>
        <v>2075000</v>
      </c>
      <c r="G939" s="1500">
        <v>11</v>
      </c>
      <c r="H939" s="1500">
        <f t="shared" si="42"/>
        <v>456500</v>
      </c>
      <c r="I939" s="1500">
        <f t="shared" si="43"/>
        <v>4606500</v>
      </c>
      <c r="J939" s="1499" t="s">
        <v>74</v>
      </c>
      <c r="K939" s="1499" t="b">
        <v>0</v>
      </c>
      <c r="L939" s="1522">
        <f>('RAB GIK UGM'!G940*1.11)-I939</f>
        <v>0</v>
      </c>
    </row>
    <row r="940" spans="1:12">
      <c r="A940" s="1499" t="s">
        <v>4334</v>
      </c>
      <c r="B940" s="1499" t="s">
        <v>4</v>
      </c>
      <c r="C940" s="1500">
        <v>1</v>
      </c>
      <c r="D940" s="1501">
        <f>'RAB GIK UGM'!E941</f>
        <v>1</v>
      </c>
      <c r="E940" s="1501">
        <f>'RAB GIK UGM'!F941</f>
        <v>728000</v>
      </c>
      <c r="F940" s="1500">
        <f t="shared" si="44"/>
        <v>728000</v>
      </c>
      <c r="G940" s="1500">
        <v>11</v>
      </c>
      <c r="H940" s="1500">
        <f t="shared" si="42"/>
        <v>80080</v>
      </c>
      <c r="I940" s="1500">
        <f t="shared" si="43"/>
        <v>808080</v>
      </c>
      <c r="J940" s="1499" t="s">
        <v>74</v>
      </c>
      <c r="K940" s="1499" t="b">
        <v>0</v>
      </c>
      <c r="L940" s="1522">
        <f>('RAB GIK UGM'!G941*1.11)-I940</f>
        <v>0</v>
      </c>
    </row>
    <row r="941" spans="1:12">
      <c r="A941" s="1499" t="s">
        <v>4335</v>
      </c>
      <c r="B941" s="1499" t="s">
        <v>4</v>
      </c>
      <c r="C941" s="1500">
        <v>1</v>
      </c>
      <c r="D941" s="1501">
        <f>'RAB GIK UGM'!E942</f>
        <v>1</v>
      </c>
      <c r="E941" s="1501">
        <f>'RAB GIK UGM'!F942</f>
        <v>7850000</v>
      </c>
      <c r="F941" s="1500">
        <f t="shared" si="44"/>
        <v>7850000</v>
      </c>
      <c r="G941" s="1500">
        <v>11</v>
      </c>
      <c r="H941" s="1500">
        <f t="shared" si="42"/>
        <v>863500</v>
      </c>
      <c r="I941" s="1500">
        <f t="shared" si="43"/>
        <v>8713500</v>
      </c>
      <c r="J941" s="1499" t="s">
        <v>74</v>
      </c>
      <c r="K941" s="1499" t="b">
        <v>0</v>
      </c>
      <c r="L941" s="1522">
        <f>('RAB GIK UGM'!G942*1.11)-I941</f>
        <v>0</v>
      </c>
    </row>
    <row r="942" spans="1:12">
      <c r="A942" s="1499" t="s">
        <v>4336</v>
      </c>
      <c r="B942" s="1499" t="s">
        <v>4</v>
      </c>
      <c r="C942" s="1500">
        <v>1</v>
      </c>
      <c r="D942" s="1501">
        <f>'RAB GIK UGM'!E943</f>
        <v>1</v>
      </c>
      <c r="E942" s="1501">
        <f>'RAB GIK UGM'!F943</f>
        <v>5700000</v>
      </c>
      <c r="F942" s="1500">
        <f t="shared" si="44"/>
        <v>5700000</v>
      </c>
      <c r="G942" s="1500">
        <v>11</v>
      </c>
      <c r="H942" s="1500">
        <f t="shared" si="42"/>
        <v>627000</v>
      </c>
      <c r="I942" s="1500">
        <f t="shared" si="43"/>
        <v>6327000</v>
      </c>
      <c r="J942" s="1499" t="s">
        <v>74</v>
      </c>
      <c r="K942" s="1499" t="b">
        <v>0</v>
      </c>
      <c r="L942" s="1522">
        <f>('RAB GIK UGM'!G943*1.11)-I942</f>
        <v>0</v>
      </c>
    </row>
    <row r="943" spans="1:12">
      <c r="A943" s="1499" t="s">
        <v>4337</v>
      </c>
      <c r="B943" s="1499" t="s">
        <v>4</v>
      </c>
      <c r="C943" s="1500">
        <v>1</v>
      </c>
      <c r="D943" s="1501">
        <f>'RAB GIK UGM'!E944</f>
        <v>1</v>
      </c>
      <c r="E943" s="1501">
        <f>'RAB GIK UGM'!F944</f>
        <v>1787000</v>
      </c>
      <c r="F943" s="1500">
        <f t="shared" si="44"/>
        <v>1787000</v>
      </c>
      <c r="G943" s="1500">
        <v>11</v>
      </c>
      <c r="H943" s="1500">
        <f t="shared" si="42"/>
        <v>196570</v>
      </c>
      <c r="I943" s="1500">
        <f t="shared" si="43"/>
        <v>1983570</v>
      </c>
      <c r="J943" s="1499" t="s">
        <v>74</v>
      </c>
      <c r="K943" s="1499" t="b">
        <v>0</v>
      </c>
      <c r="L943" s="1522">
        <f>('RAB GIK UGM'!G944*1.11)-I943</f>
        <v>0</v>
      </c>
    </row>
    <row r="944" spans="1:12">
      <c r="A944" s="1499" t="s">
        <v>4338</v>
      </c>
      <c r="B944" s="1499" t="s">
        <v>4</v>
      </c>
      <c r="C944" s="1500">
        <v>1</v>
      </c>
      <c r="D944" s="1501">
        <f>'RAB GIK UGM'!E945</f>
        <v>1</v>
      </c>
      <c r="E944" s="1501">
        <f>'RAB GIK UGM'!F945</f>
        <v>380000</v>
      </c>
      <c r="F944" s="1500">
        <f t="shared" si="44"/>
        <v>380000</v>
      </c>
      <c r="G944" s="1500">
        <v>11</v>
      </c>
      <c r="H944" s="1500">
        <f t="shared" si="42"/>
        <v>41800</v>
      </c>
      <c r="I944" s="1500">
        <f t="shared" si="43"/>
        <v>421800</v>
      </c>
      <c r="J944" s="1499" t="s">
        <v>74</v>
      </c>
      <c r="K944" s="1499" t="b">
        <v>0</v>
      </c>
      <c r="L944" s="1522">
        <f>('RAB GIK UGM'!G945*1.11)-I944</f>
        <v>0</v>
      </c>
    </row>
    <row r="945" spans="1:12">
      <c r="A945" s="1499" t="s">
        <v>4339</v>
      </c>
      <c r="B945" s="1499" t="s">
        <v>4</v>
      </c>
      <c r="C945" s="1500">
        <v>1</v>
      </c>
      <c r="D945" s="1501">
        <f>'RAB GIK UGM'!E946</f>
        <v>1</v>
      </c>
      <c r="E945" s="1501">
        <f>'RAB GIK UGM'!F946</f>
        <v>2200000</v>
      </c>
      <c r="F945" s="1500">
        <f t="shared" si="44"/>
        <v>2200000</v>
      </c>
      <c r="G945" s="1500">
        <v>11</v>
      </c>
      <c r="H945" s="1500">
        <f t="shared" si="42"/>
        <v>242000</v>
      </c>
      <c r="I945" s="1500">
        <f t="shared" si="43"/>
        <v>2442000</v>
      </c>
      <c r="J945" s="1499" t="s">
        <v>74</v>
      </c>
      <c r="K945" s="1499" t="b">
        <v>0</v>
      </c>
      <c r="L945" s="1522">
        <f>('RAB GIK UGM'!G946*1.11)-I945</f>
        <v>0</v>
      </c>
    </row>
    <row r="946" spans="1:12">
      <c r="A946" s="1499" t="s">
        <v>4340</v>
      </c>
      <c r="B946" s="1499" t="s">
        <v>4</v>
      </c>
      <c r="C946" s="1500">
        <v>1</v>
      </c>
      <c r="D946" s="1501">
        <f>'RAB GIK UGM'!E947</f>
        <v>1</v>
      </c>
      <c r="E946" s="1501">
        <f>'RAB GIK UGM'!F947</f>
        <v>1870000</v>
      </c>
      <c r="F946" s="1500">
        <f t="shared" si="44"/>
        <v>1870000</v>
      </c>
      <c r="G946" s="1500">
        <v>11</v>
      </c>
      <c r="H946" s="1500">
        <f t="shared" si="42"/>
        <v>205700</v>
      </c>
      <c r="I946" s="1500">
        <f t="shared" si="43"/>
        <v>2075700</v>
      </c>
      <c r="J946" s="1499" t="s">
        <v>74</v>
      </c>
      <c r="K946" s="1499" t="b">
        <v>0</v>
      </c>
      <c r="L946" s="1522">
        <f>('RAB GIK UGM'!G947*1.11)-I946</f>
        <v>0</v>
      </c>
    </row>
    <row r="947" spans="1:12">
      <c r="A947" s="1499" t="s">
        <v>4341</v>
      </c>
      <c r="B947" s="1499" t="s">
        <v>4</v>
      </c>
      <c r="C947" s="1500">
        <v>1</v>
      </c>
      <c r="D947" s="1501">
        <f>'RAB GIK UGM'!E948</f>
        <v>1</v>
      </c>
      <c r="E947" s="1501">
        <f>'RAB GIK UGM'!F948</f>
        <v>11850000</v>
      </c>
      <c r="F947" s="1500">
        <f t="shared" si="44"/>
        <v>11850000</v>
      </c>
      <c r="G947" s="1500">
        <v>11</v>
      </c>
      <c r="H947" s="1500">
        <f t="shared" si="42"/>
        <v>1303500</v>
      </c>
      <c r="I947" s="1500">
        <f t="shared" si="43"/>
        <v>13153500</v>
      </c>
      <c r="J947" s="1499" t="s">
        <v>74</v>
      </c>
      <c r="K947" s="1499" t="b">
        <v>0</v>
      </c>
      <c r="L947" s="1522">
        <f>('RAB GIK UGM'!G948*1.11)-I947</f>
        <v>0</v>
      </c>
    </row>
    <row r="948" spans="1:12">
      <c r="A948" s="1499" t="s">
        <v>4342</v>
      </c>
      <c r="B948" s="1499" t="s">
        <v>4</v>
      </c>
      <c r="C948" s="1500">
        <v>1</v>
      </c>
      <c r="D948" s="1501">
        <f>'RAB GIK UGM'!E949</f>
        <v>1</v>
      </c>
      <c r="E948" s="1501">
        <f>'RAB GIK UGM'!F949</f>
        <v>5770695.0000000009</v>
      </c>
      <c r="F948" s="1500">
        <f t="shared" si="44"/>
        <v>5770695</v>
      </c>
      <c r="G948" s="1500">
        <v>11</v>
      </c>
      <c r="H948" s="1500">
        <f t="shared" si="42"/>
        <v>634776.44999999995</v>
      </c>
      <c r="I948" s="1500">
        <f t="shared" si="43"/>
        <v>6405471.4500000002</v>
      </c>
      <c r="J948" s="1499" t="s">
        <v>74</v>
      </c>
      <c r="K948" s="1499" t="b">
        <v>0</v>
      </c>
      <c r="L948" s="1522">
        <f>('RAB GIK UGM'!G949*1.11)-I948</f>
        <v>0</v>
      </c>
    </row>
    <row r="949" spans="1:12">
      <c r="A949" s="1499" t="s">
        <v>4343</v>
      </c>
      <c r="B949" s="1499" t="s">
        <v>74</v>
      </c>
      <c r="C949" s="1500">
        <v>0</v>
      </c>
      <c r="D949" s="1501">
        <f>'RAB GIK UGM'!E950</f>
        <v>0</v>
      </c>
      <c r="E949" s="1501">
        <f>'RAB GIK UGM'!F950</f>
        <v>0</v>
      </c>
      <c r="F949" s="1500">
        <f t="shared" si="44"/>
        <v>0</v>
      </c>
      <c r="G949" s="1500">
        <v>0</v>
      </c>
      <c r="H949" s="1500">
        <f t="shared" si="42"/>
        <v>0</v>
      </c>
      <c r="I949" s="1500">
        <f t="shared" si="43"/>
        <v>0</v>
      </c>
      <c r="J949" s="1499" t="s">
        <v>74</v>
      </c>
      <c r="K949" s="1499" t="b">
        <v>0</v>
      </c>
      <c r="L949" s="1522">
        <f>('RAB GIK UGM'!G950*1.11)-I949</f>
        <v>0</v>
      </c>
    </row>
    <row r="950" spans="1:12">
      <c r="A950" s="1499" t="s">
        <v>4344</v>
      </c>
      <c r="B950" s="1499" t="s">
        <v>74</v>
      </c>
      <c r="C950" s="1500">
        <v>0</v>
      </c>
      <c r="D950" s="1501">
        <f>'RAB GIK UGM'!E951</f>
        <v>0</v>
      </c>
      <c r="E950" s="1501">
        <f>'RAB GIK UGM'!F951</f>
        <v>0</v>
      </c>
      <c r="F950" s="1500">
        <f t="shared" si="44"/>
        <v>0</v>
      </c>
      <c r="G950" s="1500">
        <v>0</v>
      </c>
      <c r="H950" s="1500">
        <f t="shared" si="42"/>
        <v>0</v>
      </c>
      <c r="I950" s="1500">
        <f t="shared" si="43"/>
        <v>0</v>
      </c>
      <c r="J950" s="1499" t="s">
        <v>74</v>
      </c>
      <c r="K950" s="1499" t="b">
        <v>0</v>
      </c>
      <c r="L950" s="1522">
        <f>('RAB GIK UGM'!G951*1.11)-I950</f>
        <v>0</v>
      </c>
    </row>
    <row r="951" spans="1:12">
      <c r="A951" s="1499" t="s">
        <v>3684</v>
      </c>
      <c r="B951" s="1499" t="s">
        <v>682</v>
      </c>
      <c r="C951" s="1500">
        <v>37</v>
      </c>
      <c r="D951" s="1501">
        <f>'RAB GIK UGM'!E952</f>
        <v>37</v>
      </c>
      <c r="E951" s="1501">
        <f>'RAB GIK UGM'!F952</f>
        <v>4500000</v>
      </c>
      <c r="F951" s="1500">
        <f t="shared" si="44"/>
        <v>4500000</v>
      </c>
      <c r="G951" s="1500">
        <v>11</v>
      </c>
      <c r="H951" s="1500">
        <f t="shared" si="42"/>
        <v>18315000</v>
      </c>
      <c r="I951" s="1500">
        <f t="shared" si="43"/>
        <v>184815000</v>
      </c>
      <c r="J951" s="1499" t="s">
        <v>74</v>
      </c>
      <c r="K951" s="1499" t="b">
        <v>0</v>
      </c>
      <c r="L951" s="1522">
        <f>('RAB GIK UGM'!G952*1.11)-I951</f>
        <v>0</v>
      </c>
    </row>
    <row r="952" spans="1:12">
      <c r="A952" s="1499" t="s">
        <v>4343</v>
      </c>
      <c r="B952" s="1499" t="s">
        <v>74</v>
      </c>
      <c r="C952" s="1500">
        <v>0</v>
      </c>
      <c r="D952" s="1501">
        <f>'RAB GIK UGM'!E953</f>
        <v>0</v>
      </c>
      <c r="E952" s="1501">
        <f>'RAB GIK UGM'!F953</f>
        <v>0</v>
      </c>
      <c r="F952" s="1500">
        <f t="shared" si="44"/>
        <v>0</v>
      </c>
      <c r="G952" s="1500">
        <v>0</v>
      </c>
      <c r="H952" s="1500">
        <f t="shared" si="42"/>
        <v>0</v>
      </c>
      <c r="I952" s="1500">
        <f t="shared" si="43"/>
        <v>0</v>
      </c>
      <c r="J952" s="1499" t="s">
        <v>74</v>
      </c>
      <c r="K952" s="1499" t="b">
        <v>0</v>
      </c>
      <c r="L952" s="1522">
        <f>('RAB GIK UGM'!G953*1.11)-I952</f>
        <v>0</v>
      </c>
    </row>
    <row r="953" spans="1:12">
      <c r="A953" s="1499" t="s">
        <v>4345</v>
      </c>
      <c r="B953" s="1499" t="s">
        <v>74</v>
      </c>
      <c r="C953" s="1500">
        <v>0</v>
      </c>
      <c r="D953" s="1501">
        <f>'RAB GIK UGM'!E954</f>
        <v>0</v>
      </c>
      <c r="E953" s="1501">
        <f>'RAB GIK UGM'!F954</f>
        <v>0</v>
      </c>
      <c r="F953" s="1500">
        <f t="shared" si="44"/>
        <v>0</v>
      </c>
      <c r="G953" s="1500">
        <v>0</v>
      </c>
      <c r="H953" s="1500">
        <f t="shared" si="42"/>
        <v>0</v>
      </c>
      <c r="I953" s="1500">
        <f t="shared" si="43"/>
        <v>0</v>
      </c>
      <c r="J953" s="1499" t="s">
        <v>74</v>
      </c>
      <c r="K953" s="1499" t="b">
        <v>0</v>
      </c>
      <c r="L953" s="1522">
        <f>('RAB GIK UGM'!G954*1.11)-I953</f>
        <v>0</v>
      </c>
    </row>
    <row r="954" spans="1:12">
      <c r="A954" s="1499" t="s">
        <v>4346</v>
      </c>
      <c r="B954" s="1499" t="s">
        <v>682</v>
      </c>
      <c r="C954" s="1500">
        <v>23</v>
      </c>
      <c r="D954" s="1501">
        <f>'RAB GIK UGM'!E955</f>
        <v>23</v>
      </c>
      <c r="E954" s="1501">
        <f>'RAB GIK UGM'!F955</f>
        <v>416845</v>
      </c>
      <c r="F954" s="1500">
        <f t="shared" si="44"/>
        <v>416845</v>
      </c>
      <c r="G954" s="1500">
        <v>11</v>
      </c>
      <c r="H954" s="1500">
        <f t="shared" si="42"/>
        <v>1054617.8500000001</v>
      </c>
      <c r="I954" s="1500">
        <f t="shared" si="43"/>
        <v>10642052.85</v>
      </c>
      <c r="J954" s="1499" t="s">
        <v>74</v>
      </c>
      <c r="K954" s="1499" t="b">
        <v>0</v>
      </c>
      <c r="L954" s="1522">
        <f>('RAB GIK UGM'!G955*1.11)-I954</f>
        <v>0</v>
      </c>
    </row>
    <row r="955" spans="1:12">
      <c r="A955" s="1499" t="s">
        <v>4347</v>
      </c>
      <c r="B955" s="1499" t="s">
        <v>682</v>
      </c>
      <c r="C955" s="1500">
        <v>46</v>
      </c>
      <c r="D955" s="1501">
        <f>'RAB GIK UGM'!E956</f>
        <v>46</v>
      </c>
      <c r="E955" s="1501">
        <f>'RAB GIK UGM'!F956</f>
        <v>79937</v>
      </c>
      <c r="F955" s="1500">
        <f t="shared" si="44"/>
        <v>79937</v>
      </c>
      <c r="G955" s="1500">
        <v>11</v>
      </c>
      <c r="H955" s="1500">
        <f t="shared" si="42"/>
        <v>404481.22</v>
      </c>
      <c r="I955" s="1500">
        <f t="shared" si="43"/>
        <v>4081583.2199999997</v>
      </c>
      <c r="J955" s="1499" t="s">
        <v>74</v>
      </c>
      <c r="K955" s="1499" t="b">
        <v>0</v>
      </c>
      <c r="L955" s="1522">
        <f>('RAB GIK UGM'!G956*1.11)-I955</f>
        <v>0</v>
      </c>
    </row>
    <row r="956" spans="1:12">
      <c r="A956" s="1499" t="s">
        <v>4348</v>
      </c>
      <c r="B956" s="1499" t="s">
        <v>2123</v>
      </c>
      <c r="C956" s="1500">
        <v>46</v>
      </c>
      <c r="D956" s="1501">
        <f>'RAB GIK UGM'!E957</f>
        <v>46</v>
      </c>
      <c r="E956" s="1501">
        <f>'RAB GIK UGM'!F957</f>
        <v>420832</v>
      </c>
      <c r="F956" s="1500">
        <f t="shared" si="44"/>
        <v>420832</v>
      </c>
      <c r="G956" s="1500">
        <v>11</v>
      </c>
      <c r="H956" s="1500">
        <f t="shared" si="42"/>
        <v>2129409.92</v>
      </c>
      <c r="I956" s="1500">
        <f t="shared" si="43"/>
        <v>21487681.920000002</v>
      </c>
      <c r="J956" s="1499" t="s">
        <v>74</v>
      </c>
      <c r="K956" s="1499" t="b">
        <v>0</v>
      </c>
      <c r="L956" s="1522">
        <f>('RAB GIK UGM'!G957*1.11)-I956</f>
        <v>0</v>
      </c>
    </row>
    <row r="957" spans="1:12">
      <c r="A957" s="1499" t="s">
        <v>4349</v>
      </c>
      <c r="B957" s="1499" t="s">
        <v>682</v>
      </c>
      <c r="C957" s="1500">
        <v>92</v>
      </c>
      <c r="D957" s="1501">
        <f>'RAB GIK UGM'!E958</f>
        <v>92</v>
      </c>
      <c r="E957" s="1501">
        <f>'RAB GIK UGM'!F958</f>
        <v>950000</v>
      </c>
      <c r="F957" s="1500">
        <f t="shared" si="44"/>
        <v>950000</v>
      </c>
      <c r="G957" s="1500">
        <v>11</v>
      </c>
      <c r="H957" s="1500">
        <f t="shared" si="42"/>
        <v>9614000</v>
      </c>
      <c r="I957" s="1500">
        <f t="shared" si="43"/>
        <v>97014000</v>
      </c>
      <c r="J957" s="1499" t="s">
        <v>74</v>
      </c>
      <c r="K957" s="1499" t="b">
        <v>0</v>
      </c>
      <c r="L957" s="1522">
        <f>('RAB GIK UGM'!G958*1.11)-I957</f>
        <v>0</v>
      </c>
    </row>
    <row r="958" spans="1:12">
      <c r="A958" s="1499" t="s">
        <v>4350</v>
      </c>
      <c r="B958" s="1499" t="s">
        <v>74</v>
      </c>
      <c r="C958" s="1500">
        <v>0</v>
      </c>
      <c r="D958" s="1501">
        <f>'RAB GIK UGM'!E959</f>
        <v>0</v>
      </c>
      <c r="E958" s="1501">
        <f>'RAB GIK UGM'!F959</f>
        <v>0</v>
      </c>
      <c r="F958" s="1500">
        <f t="shared" si="44"/>
        <v>0</v>
      </c>
      <c r="G958" s="1500">
        <v>0</v>
      </c>
      <c r="H958" s="1500">
        <f t="shared" si="42"/>
        <v>0</v>
      </c>
      <c r="I958" s="1500">
        <f t="shared" si="43"/>
        <v>0</v>
      </c>
      <c r="J958" s="1499" t="s">
        <v>74</v>
      </c>
      <c r="K958" s="1499" t="b">
        <v>0</v>
      </c>
      <c r="L958" s="1522">
        <f>('RAB GIK UGM'!G959*1.11)-I958</f>
        <v>0</v>
      </c>
    </row>
    <row r="959" spans="1:12">
      <c r="A959" s="1499" t="s">
        <v>4351</v>
      </c>
      <c r="B959" s="1499" t="s">
        <v>5</v>
      </c>
      <c r="C959" s="1500">
        <v>101.92</v>
      </c>
      <c r="D959" s="1501">
        <f>'RAB GIK UGM'!E960</f>
        <v>101.92</v>
      </c>
      <c r="E959" s="1501">
        <f>'RAB GIK UGM'!F960</f>
        <v>142510</v>
      </c>
      <c r="F959" s="1500">
        <f t="shared" si="44"/>
        <v>142510</v>
      </c>
      <c r="G959" s="1500">
        <v>11</v>
      </c>
      <c r="H959" s="1500">
        <f t="shared" si="42"/>
        <v>1597708.1120000002</v>
      </c>
      <c r="I959" s="1500">
        <f t="shared" si="43"/>
        <v>16122327.312000001</v>
      </c>
      <c r="J959" s="1499" t="s">
        <v>74</v>
      </c>
      <c r="K959" s="1499" t="b">
        <v>0</v>
      </c>
      <c r="L959" s="1522">
        <f>('RAB GIK UGM'!G960*1.11)-I959</f>
        <v>0</v>
      </c>
    </row>
    <row r="960" spans="1:12">
      <c r="A960" s="1499" t="s">
        <v>3212</v>
      </c>
      <c r="B960" s="1499" t="s">
        <v>5</v>
      </c>
      <c r="C960" s="1500">
        <v>120.41</v>
      </c>
      <c r="D960" s="1501">
        <f>'RAB GIK UGM'!E961</f>
        <v>120.41</v>
      </c>
      <c r="E960" s="1501">
        <f>'RAB GIK UGM'!F961</f>
        <v>201910</v>
      </c>
      <c r="F960" s="1500">
        <f t="shared" si="44"/>
        <v>201910</v>
      </c>
      <c r="G960" s="1500">
        <v>11</v>
      </c>
      <c r="H960" s="1500">
        <f t="shared" si="42"/>
        <v>2674318.1409999998</v>
      </c>
      <c r="I960" s="1500">
        <f t="shared" si="43"/>
        <v>26986301.240999997</v>
      </c>
      <c r="J960" s="1499" t="s">
        <v>74</v>
      </c>
      <c r="K960" s="1499" t="b">
        <v>0</v>
      </c>
      <c r="L960" s="1522">
        <f>('RAB GIK UGM'!G961*1.11)-I960</f>
        <v>0</v>
      </c>
    </row>
    <row r="961" spans="1:12">
      <c r="A961" s="1499" t="s">
        <v>4352</v>
      </c>
      <c r="B961" s="1499" t="s">
        <v>5</v>
      </c>
      <c r="C961" s="1500">
        <v>148.13</v>
      </c>
      <c r="D961" s="1501">
        <f>'RAB GIK UGM'!E962</f>
        <v>148.13</v>
      </c>
      <c r="E961" s="1501">
        <f>'RAB GIK UGM'!F962</f>
        <v>246460</v>
      </c>
      <c r="F961" s="1500">
        <f t="shared" si="44"/>
        <v>246460</v>
      </c>
      <c r="G961" s="1500">
        <v>11</v>
      </c>
      <c r="H961" s="1500">
        <f t="shared" si="42"/>
        <v>4015893.1779999994</v>
      </c>
      <c r="I961" s="1500">
        <f t="shared" si="43"/>
        <v>40524012.978</v>
      </c>
      <c r="J961" s="1499" t="s">
        <v>74</v>
      </c>
      <c r="K961" s="1499" t="b">
        <v>0</v>
      </c>
      <c r="L961" s="1522">
        <f>('RAB GIK UGM'!G962*1.11)-I961</f>
        <v>0</v>
      </c>
    </row>
    <row r="962" spans="1:12">
      <c r="A962" s="1499" t="s">
        <v>4353</v>
      </c>
      <c r="B962" s="1499" t="s">
        <v>5</v>
      </c>
      <c r="C962" s="1500">
        <v>103.97</v>
      </c>
      <c r="D962" s="1501">
        <f>'RAB GIK UGM'!E963</f>
        <v>103.97</v>
      </c>
      <c r="E962" s="1501">
        <f>'RAB GIK UGM'!F963</f>
        <v>314770</v>
      </c>
      <c r="F962" s="1500">
        <f t="shared" si="44"/>
        <v>314770</v>
      </c>
      <c r="G962" s="1500">
        <v>11</v>
      </c>
      <c r="H962" s="1500">
        <f t="shared" si="42"/>
        <v>3599930.0589999999</v>
      </c>
      <c r="I962" s="1500">
        <f t="shared" si="43"/>
        <v>36326566.958999999</v>
      </c>
      <c r="J962" s="1499" t="s">
        <v>74</v>
      </c>
      <c r="K962" s="1499" t="b">
        <v>0</v>
      </c>
      <c r="L962" s="1522">
        <f>('RAB GIK UGM'!G963*1.11)-I962</f>
        <v>0</v>
      </c>
    </row>
    <row r="963" spans="1:12">
      <c r="A963" s="1499" t="s">
        <v>3215</v>
      </c>
      <c r="B963" s="1499" t="s">
        <v>5</v>
      </c>
      <c r="C963" s="1500">
        <v>110.94</v>
      </c>
      <c r="D963" s="1501">
        <f>'RAB GIK UGM'!E964</f>
        <v>110.94</v>
      </c>
      <c r="E963" s="1501">
        <f>'RAB GIK UGM'!F964</f>
        <v>442480</v>
      </c>
      <c r="F963" s="1500">
        <f t="shared" si="44"/>
        <v>442480</v>
      </c>
      <c r="G963" s="1500">
        <v>11</v>
      </c>
      <c r="H963" s="1500">
        <f t="shared" si="42"/>
        <v>5399760.4319999991</v>
      </c>
      <c r="I963" s="1500">
        <f t="shared" si="43"/>
        <v>54488491.631999992</v>
      </c>
      <c r="J963" s="1499" t="s">
        <v>74</v>
      </c>
      <c r="K963" s="1499" t="b">
        <v>0</v>
      </c>
      <c r="L963" s="1522">
        <f>('RAB GIK UGM'!G964*1.11)-I963</f>
        <v>0</v>
      </c>
    </row>
    <row r="964" spans="1:12">
      <c r="A964" s="1499" t="s">
        <v>4354</v>
      </c>
      <c r="B964" s="1499" t="s">
        <v>5</v>
      </c>
      <c r="C964" s="1500">
        <v>91.41</v>
      </c>
      <c r="D964" s="1501">
        <f>'RAB GIK UGM'!E965</f>
        <v>91.41</v>
      </c>
      <c r="E964" s="1501">
        <f>'RAB GIK UGM'!F965</f>
        <v>490000</v>
      </c>
      <c r="F964" s="1500">
        <f t="shared" si="44"/>
        <v>490000</v>
      </c>
      <c r="G964" s="1500">
        <v>11</v>
      </c>
      <c r="H964" s="1500">
        <f t="shared" si="42"/>
        <v>4926999</v>
      </c>
      <c r="I964" s="1500">
        <f t="shared" si="43"/>
        <v>49717899</v>
      </c>
      <c r="J964" s="1499" t="s">
        <v>74</v>
      </c>
      <c r="K964" s="1499" t="b">
        <v>0</v>
      </c>
      <c r="L964" s="1522">
        <f>('RAB GIK UGM'!G965*1.11)-I964</f>
        <v>0</v>
      </c>
    </row>
    <row r="965" spans="1:12">
      <c r="A965" s="1499" t="s">
        <v>3217</v>
      </c>
      <c r="B965" s="1499" t="s">
        <v>5</v>
      </c>
      <c r="C965" s="1500">
        <v>91.22</v>
      </c>
      <c r="D965" s="1501">
        <f>'RAB GIK UGM'!E966</f>
        <v>91.22</v>
      </c>
      <c r="E965" s="1501">
        <f>'RAB GIK UGM'!F966</f>
        <v>534550</v>
      </c>
      <c r="F965" s="1500">
        <f t="shared" si="44"/>
        <v>534550</v>
      </c>
      <c r="G965" s="1500">
        <v>11</v>
      </c>
      <c r="H965" s="1500">
        <f t="shared" si="42"/>
        <v>5363781.6100000003</v>
      </c>
      <c r="I965" s="1500">
        <f t="shared" si="43"/>
        <v>54125432.609999999</v>
      </c>
      <c r="J965" s="1499" t="s">
        <v>74</v>
      </c>
      <c r="K965" s="1499" t="b">
        <v>0</v>
      </c>
      <c r="L965" s="1522">
        <f>('RAB GIK UGM'!G966*1.11)-I965</f>
        <v>0</v>
      </c>
    </row>
    <row r="966" spans="1:12">
      <c r="A966" s="1499" t="s">
        <v>3218</v>
      </c>
      <c r="B966" s="1499" t="s">
        <v>5</v>
      </c>
      <c r="C966" s="1500">
        <v>95.51</v>
      </c>
      <c r="D966" s="1501">
        <f>'RAB GIK UGM'!E967</f>
        <v>95.51</v>
      </c>
      <c r="E966" s="1501">
        <f>'RAB GIK UGM'!F967</f>
        <v>579100</v>
      </c>
      <c r="F966" s="1500">
        <f t="shared" si="44"/>
        <v>579100</v>
      </c>
      <c r="G966" s="1500">
        <v>11</v>
      </c>
      <c r="H966" s="1500">
        <f t="shared" si="42"/>
        <v>6084082.5099999998</v>
      </c>
      <c r="I966" s="1500">
        <f t="shared" si="43"/>
        <v>61393923.509999998</v>
      </c>
      <c r="J966" s="1499" t="s">
        <v>74</v>
      </c>
      <c r="K966" s="1499" t="b">
        <v>0</v>
      </c>
      <c r="L966" s="1522">
        <f>('RAB GIK UGM'!G967*1.11)-I966</f>
        <v>0</v>
      </c>
    </row>
    <row r="967" spans="1:12">
      <c r="A967" s="1499" t="s">
        <v>3219</v>
      </c>
      <c r="B967" s="1499" t="s">
        <v>5</v>
      </c>
      <c r="C967" s="1500">
        <v>101.7</v>
      </c>
      <c r="D967" s="1501">
        <f>'RAB GIK UGM'!E968</f>
        <v>101.7</v>
      </c>
      <c r="E967" s="1501">
        <f>'RAB GIK UGM'!F968</f>
        <v>748390</v>
      </c>
      <c r="F967" s="1500">
        <f t="shared" si="44"/>
        <v>748390</v>
      </c>
      <c r="G967" s="1500">
        <v>11</v>
      </c>
      <c r="H967" s="1500">
        <f t="shared" si="42"/>
        <v>8372238.9299999997</v>
      </c>
      <c r="I967" s="1500">
        <f t="shared" si="43"/>
        <v>84483501.930000007</v>
      </c>
      <c r="J967" s="1499" t="s">
        <v>74</v>
      </c>
      <c r="K967" s="1499" t="b">
        <v>0</v>
      </c>
      <c r="L967" s="1522">
        <f>('RAB GIK UGM'!G968*1.11)-I967</f>
        <v>0</v>
      </c>
    </row>
    <row r="968" spans="1:12">
      <c r="A968" s="1499" t="s">
        <v>3220</v>
      </c>
      <c r="B968" s="1499" t="s">
        <v>5</v>
      </c>
      <c r="C968" s="1500">
        <v>52.48</v>
      </c>
      <c r="D968" s="1501">
        <f>'RAB GIK UGM'!E969</f>
        <v>52.48</v>
      </c>
      <c r="E968" s="1501">
        <f>'RAB GIK UGM'!F969</f>
        <v>890950</v>
      </c>
      <c r="F968" s="1500">
        <f t="shared" si="44"/>
        <v>890950</v>
      </c>
      <c r="G968" s="1500">
        <v>11</v>
      </c>
      <c r="H968" s="1500">
        <f t="shared" ref="H968:H1031" si="45">(C968*F968)*G968/100</f>
        <v>5143276.16</v>
      </c>
      <c r="I968" s="1500">
        <f t="shared" ref="I968:I1031" si="46">(C968*F968)+H968</f>
        <v>51900332.159999996</v>
      </c>
      <c r="J968" s="1499" t="s">
        <v>74</v>
      </c>
      <c r="K968" s="1499" t="b">
        <v>0</v>
      </c>
      <c r="L968" s="1522">
        <f>('RAB GIK UGM'!G969*1.11)-I968</f>
        <v>0</v>
      </c>
    </row>
    <row r="969" spans="1:12">
      <c r="A969" s="1499" t="s">
        <v>4355</v>
      </c>
      <c r="B969" s="1499" t="s">
        <v>74</v>
      </c>
      <c r="C969" s="1500">
        <v>0</v>
      </c>
      <c r="D969" s="1501">
        <f>'RAB GIK UGM'!E970</f>
        <v>0</v>
      </c>
      <c r="E969" s="1501">
        <f>'RAB GIK UGM'!F970</f>
        <v>0</v>
      </c>
      <c r="F969" s="1500">
        <f t="shared" si="44"/>
        <v>0</v>
      </c>
      <c r="G969" s="1500">
        <v>0</v>
      </c>
      <c r="H969" s="1500">
        <f t="shared" si="45"/>
        <v>0</v>
      </c>
      <c r="I969" s="1500">
        <f t="shared" si="46"/>
        <v>0</v>
      </c>
      <c r="J969" s="1499" t="s">
        <v>74</v>
      </c>
      <c r="K969" s="1499" t="b">
        <v>0</v>
      </c>
      <c r="L969" s="1522">
        <f>('RAB GIK UGM'!G970*1.11)-I969</f>
        <v>0</v>
      </c>
    </row>
    <row r="970" spans="1:12">
      <c r="A970" s="1499" t="s">
        <v>4356</v>
      </c>
      <c r="B970" s="1499" t="s">
        <v>5</v>
      </c>
      <c r="C970" s="1500">
        <v>102.23</v>
      </c>
      <c r="D970" s="1501">
        <f>'RAB GIK UGM'!E971</f>
        <v>102.23</v>
      </c>
      <c r="E970" s="1501">
        <f>'RAB GIK UGM'!F971</f>
        <v>39072</v>
      </c>
      <c r="F970" s="1500">
        <f t="shared" si="44"/>
        <v>39072</v>
      </c>
      <c r="G970" s="1500">
        <v>11</v>
      </c>
      <c r="H970" s="1500">
        <f t="shared" si="45"/>
        <v>439376.36160000006</v>
      </c>
      <c r="I970" s="1500">
        <f t="shared" si="46"/>
        <v>4433706.9216</v>
      </c>
      <c r="J970" s="1499" t="s">
        <v>74</v>
      </c>
      <c r="K970" s="1499" t="b">
        <v>0</v>
      </c>
      <c r="L970" s="1522">
        <f>('RAB GIK UGM'!G971*1.11)-I970</f>
        <v>0</v>
      </c>
    </row>
    <row r="971" spans="1:12">
      <c r="A971" s="1499" t="s">
        <v>4357</v>
      </c>
      <c r="B971" s="1499" t="s">
        <v>5</v>
      </c>
      <c r="C971" s="1500">
        <v>126.42</v>
      </c>
      <c r="D971" s="1501">
        <f>'RAB GIK UGM'!E972</f>
        <v>126.42</v>
      </c>
      <c r="E971" s="1501">
        <f>'RAB GIK UGM'!F972</f>
        <v>50209</v>
      </c>
      <c r="F971" s="1500">
        <f t="shared" ref="F971:F1034" si="47">ROUND(E971,2)</f>
        <v>50209</v>
      </c>
      <c r="G971" s="1500">
        <v>11</v>
      </c>
      <c r="H971" s="1500">
        <f t="shared" si="45"/>
        <v>698216.39579999994</v>
      </c>
      <c r="I971" s="1500">
        <f t="shared" si="46"/>
        <v>7045638.1758000003</v>
      </c>
      <c r="J971" s="1499" t="s">
        <v>74</v>
      </c>
      <c r="K971" s="1499" t="b">
        <v>0</v>
      </c>
      <c r="L971" s="1522">
        <f>('RAB GIK UGM'!G972*1.11)-I971</f>
        <v>0</v>
      </c>
    </row>
    <row r="972" spans="1:12">
      <c r="A972" s="1499" t="s">
        <v>4358</v>
      </c>
      <c r="B972" s="1499" t="s">
        <v>5</v>
      </c>
      <c r="C972" s="1500">
        <v>127.34</v>
      </c>
      <c r="D972" s="1501">
        <f>'RAB GIK UGM'!E973</f>
        <v>127.34</v>
      </c>
      <c r="E972" s="1501">
        <f>'RAB GIK UGM'!F973</f>
        <v>78474</v>
      </c>
      <c r="F972" s="1500">
        <f t="shared" si="47"/>
        <v>78474</v>
      </c>
      <c r="G972" s="1500">
        <v>11</v>
      </c>
      <c r="H972" s="1500">
        <f t="shared" si="45"/>
        <v>1099216.7076000001</v>
      </c>
      <c r="I972" s="1500">
        <f t="shared" si="46"/>
        <v>11092095.8676</v>
      </c>
      <c r="J972" s="1499" t="s">
        <v>74</v>
      </c>
      <c r="K972" s="1499" t="b">
        <v>0</v>
      </c>
      <c r="L972" s="1522">
        <f>('RAB GIK UGM'!G973*1.11)-I972</f>
        <v>0</v>
      </c>
    </row>
    <row r="973" spans="1:12">
      <c r="A973" s="1499" t="s">
        <v>4359</v>
      </c>
      <c r="B973" s="1499" t="s">
        <v>5</v>
      </c>
      <c r="C973" s="1500">
        <v>97.52</v>
      </c>
      <c r="D973" s="1501">
        <f>'RAB GIK UGM'!E974</f>
        <v>97.52</v>
      </c>
      <c r="E973" s="1501">
        <f>'RAB GIK UGM'!F974</f>
        <v>84414</v>
      </c>
      <c r="F973" s="1500">
        <f t="shared" si="47"/>
        <v>84414</v>
      </c>
      <c r="G973" s="1500">
        <v>11</v>
      </c>
      <c r="H973" s="1500">
        <f t="shared" si="45"/>
        <v>905525.86080000002</v>
      </c>
      <c r="I973" s="1500">
        <f t="shared" si="46"/>
        <v>9137579.1407999992</v>
      </c>
      <c r="J973" s="1499" t="s">
        <v>74</v>
      </c>
      <c r="K973" s="1499" t="b">
        <v>0</v>
      </c>
      <c r="L973" s="1522">
        <f>('RAB GIK UGM'!G974*1.11)-I973</f>
        <v>0</v>
      </c>
    </row>
    <row r="974" spans="1:12">
      <c r="A974" s="1499" t="s">
        <v>4360</v>
      </c>
      <c r="B974" s="1499" t="s">
        <v>5</v>
      </c>
      <c r="C974" s="1500">
        <v>99.4</v>
      </c>
      <c r="D974" s="1501">
        <f>'RAB GIK UGM'!E975</f>
        <v>99.4</v>
      </c>
      <c r="E974" s="1501">
        <f>'RAB GIK UGM'!F975</f>
        <v>99594</v>
      </c>
      <c r="F974" s="1500">
        <f t="shared" si="47"/>
        <v>99594</v>
      </c>
      <c r="G974" s="1500">
        <v>11</v>
      </c>
      <c r="H974" s="1500">
        <f t="shared" si="45"/>
        <v>1088960.7960000003</v>
      </c>
      <c r="I974" s="1500">
        <f t="shared" si="46"/>
        <v>10988604.396000002</v>
      </c>
      <c r="J974" s="1499" t="s">
        <v>74</v>
      </c>
      <c r="K974" s="1499" t="b">
        <v>0</v>
      </c>
      <c r="L974" s="1522">
        <f>('RAB GIK UGM'!G975*1.11)-I974</f>
        <v>0</v>
      </c>
    </row>
    <row r="975" spans="1:12">
      <c r="A975" s="1499" t="s">
        <v>4361</v>
      </c>
      <c r="B975" s="1499" t="s">
        <v>5</v>
      </c>
      <c r="C975" s="1500">
        <v>105.67</v>
      </c>
      <c r="D975" s="1501">
        <f>'RAB GIK UGM'!E976</f>
        <v>105.67</v>
      </c>
      <c r="E975" s="1501">
        <f>'RAB GIK UGM'!F976</f>
        <v>102894</v>
      </c>
      <c r="F975" s="1500">
        <f t="shared" si="47"/>
        <v>102894</v>
      </c>
      <c r="G975" s="1500">
        <v>11</v>
      </c>
      <c r="H975" s="1500">
        <f t="shared" si="45"/>
        <v>1196008.9878</v>
      </c>
      <c r="I975" s="1500">
        <f t="shared" si="46"/>
        <v>12068817.967800001</v>
      </c>
      <c r="J975" s="1499" t="s">
        <v>74</v>
      </c>
      <c r="K975" s="1499" t="b">
        <v>0</v>
      </c>
      <c r="L975" s="1522">
        <f>('RAB GIK UGM'!G976*1.11)-I975</f>
        <v>0</v>
      </c>
    </row>
    <row r="976" spans="1:12">
      <c r="A976" s="1499" t="s">
        <v>4362</v>
      </c>
      <c r="B976" s="1499" t="s">
        <v>5</v>
      </c>
      <c r="C976" s="1500">
        <v>119.7</v>
      </c>
      <c r="D976" s="1501">
        <f>'RAB GIK UGM'!E977</f>
        <v>119.7</v>
      </c>
      <c r="E976" s="1501">
        <f>'RAB GIK UGM'!F977</f>
        <v>104379</v>
      </c>
      <c r="F976" s="1500">
        <f t="shared" si="47"/>
        <v>104379</v>
      </c>
      <c r="G976" s="1500">
        <v>11</v>
      </c>
      <c r="H976" s="1500">
        <f t="shared" si="45"/>
        <v>1374358.2930000001</v>
      </c>
      <c r="I976" s="1500">
        <f t="shared" si="46"/>
        <v>13868524.593</v>
      </c>
      <c r="J976" s="1499" t="s">
        <v>74</v>
      </c>
      <c r="K976" s="1499" t="b">
        <v>0</v>
      </c>
      <c r="L976" s="1522">
        <f>('RAB GIK UGM'!G977*1.11)-I976</f>
        <v>0</v>
      </c>
    </row>
    <row r="977" spans="1:12">
      <c r="A977" s="1499" t="s">
        <v>4363</v>
      </c>
      <c r="B977" s="1499" t="s">
        <v>5</v>
      </c>
      <c r="C977" s="1500">
        <v>111.02</v>
      </c>
      <c r="D977" s="1501">
        <f>'RAB GIK UGM'!E978</f>
        <v>111.02</v>
      </c>
      <c r="E977" s="1501">
        <f>'RAB GIK UGM'!F978</f>
        <v>138831</v>
      </c>
      <c r="F977" s="1500">
        <f t="shared" si="47"/>
        <v>138831</v>
      </c>
      <c r="G977" s="1500">
        <v>11</v>
      </c>
      <c r="H977" s="1500">
        <f t="shared" si="45"/>
        <v>1695431.9382</v>
      </c>
      <c r="I977" s="1500">
        <f t="shared" si="46"/>
        <v>17108449.558199998</v>
      </c>
      <c r="J977" s="1499" t="s">
        <v>74</v>
      </c>
      <c r="K977" s="1499" t="b">
        <v>0</v>
      </c>
      <c r="L977" s="1522">
        <f>('RAB GIK UGM'!G978*1.11)-I977</f>
        <v>0</v>
      </c>
    </row>
    <row r="978" spans="1:12">
      <c r="A978" s="1499" t="s">
        <v>3684</v>
      </c>
      <c r="B978" s="1499" t="s">
        <v>682</v>
      </c>
      <c r="C978" s="1500">
        <v>23</v>
      </c>
      <c r="D978" s="1501">
        <f>'RAB GIK UGM'!E979</f>
        <v>23</v>
      </c>
      <c r="E978" s="1501">
        <f>'RAB GIK UGM'!F979</f>
        <v>4500000</v>
      </c>
      <c r="F978" s="1500">
        <f t="shared" si="47"/>
        <v>4500000</v>
      </c>
      <c r="G978" s="1500">
        <v>11</v>
      </c>
      <c r="H978" s="1500">
        <f t="shared" si="45"/>
        <v>11385000</v>
      </c>
      <c r="I978" s="1500">
        <f t="shared" si="46"/>
        <v>114885000</v>
      </c>
      <c r="J978" s="1499" t="s">
        <v>74</v>
      </c>
      <c r="K978" s="1499" t="b">
        <v>0</v>
      </c>
      <c r="L978" s="1522">
        <f>('RAB GIK UGM'!G979*1.11)-I978</f>
        <v>0</v>
      </c>
    </row>
    <row r="979" spans="1:12">
      <c r="A979" s="1499" t="s">
        <v>3685</v>
      </c>
      <c r="B979" s="1499" t="s">
        <v>74</v>
      </c>
      <c r="C979" s="1500">
        <v>0</v>
      </c>
      <c r="D979" s="1501">
        <f>'RAB GIK UGM'!E980</f>
        <v>0</v>
      </c>
      <c r="E979" s="1501">
        <f>'RAB GIK UGM'!F980</f>
        <v>0</v>
      </c>
      <c r="F979" s="1500">
        <f t="shared" si="47"/>
        <v>0</v>
      </c>
      <c r="G979" s="1500">
        <v>0</v>
      </c>
      <c r="H979" s="1500">
        <f t="shared" si="45"/>
        <v>0</v>
      </c>
      <c r="I979" s="1500">
        <f t="shared" si="46"/>
        <v>0</v>
      </c>
      <c r="J979" s="1499" t="s">
        <v>74</v>
      </c>
      <c r="K979" s="1499" t="b">
        <v>0</v>
      </c>
      <c r="L979" s="1522">
        <f>('RAB GIK UGM'!G980*1.11)-I979</f>
        <v>0</v>
      </c>
    </row>
    <row r="980" spans="1:12">
      <c r="A980" s="1499" t="s">
        <v>4364</v>
      </c>
      <c r="B980" s="1499" t="s">
        <v>682</v>
      </c>
      <c r="C980" s="1500">
        <v>1</v>
      </c>
      <c r="D980" s="1501">
        <f>'RAB GIK UGM'!E981</f>
        <v>1</v>
      </c>
      <c r="E980" s="1501">
        <f>'RAB GIK UGM'!F981</f>
        <v>750000</v>
      </c>
      <c r="F980" s="1500">
        <f t="shared" si="47"/>
        <v>750000</v>
      </c>
      <c r="G980" s="1500">
        <v>11</v>
      </c>
      <c r="H980" s="1500">
        <f t="shared" si="45"/>
        <v>82500</v>
      </c>
      <c r="I980" s="1500">
        <f t="shared" si="46"/>
        <v>832500</v>
      </c>
      <c r="J980" s="1499" t="s">
        <v>74</v>
      </c>
      <c r="K980" s="1499" t="b">
        <v>0</v>
      </c>
      <c r="L980" s="1522">
        <f>('RAB GIK UGM'!G981*1.11)-I980</f>
        <v>0</v>
      </c>
    </row>
    <row r="981" spans="1:12">
      <c r="A981" s="1499" t="s">
        <v>4365</v>
      </c>
      <c r="B981" s="1499" t="s">
        <v>74</v>
      </c>
      <c r="C981" s="1500">
        <v>0</v>
      </c>
      <c r="D981" s="1501">
        <f>'RAB GIK UGM'!E982</f>
        <v>0</v>
      </c>
      <c r="E981" s="1501">
        <f>'RAB GIK UGM'!F982</f>
        <v>0</v>
      </c>
      <c r="F981" s="1500">
        <f t="shared" si="47"/>
        <v>0</v>
      </c>
      <c r="G981" s="1500">
        <v>0</v>
      </c>
      <c r="H981" s="1500">
        <f t="shared" si="45"/>
        <v>0</v>
      </c>
      <c r="I981" s="1500">
        <f t="shared" si="46"/>
        <v>0</v>
      </c>
      <c r="J981" s="1499" t="s">
        <v>74</v>
      </c>
      <c r="K981" s="1499" t="b">
        <v>0</v>
      </c>
      <c r="L981" s="1522">
        <f>('RAB GIK UGM'!G982*1.11)-I981</f>
        <v>0</v>
      </c>
    </row>
    <row r="982" spans="1:12">
      <c r="A982" s="1499" t="s">
        <v>4366</v>
      </c>
      <c r="B982" s="1499" t="s">
        <v>5</v>
      </c>
      <c r="C982" s="1500">
        <v>1088.43</v>
      </c>
      <c r="D982" s="1501">
        <f>'RAB GIK UGM'!E983</f>
        <v>1088.43</v>
      </c>
      <c r="E982" s="1501">
        <f>'RAB GIK UGM'!F983</f>
        <v>41838</v>
      </c>
      <c r="F982" s="1500">
        <f t="shared" si="47"/>
        <v>41838</v>
      </c>
      <c r="G982" s="1500">
        <v>11</v>
      </c>
      <c r="H982" s="1500">
        <f t="shared" si="45"/>
        <v>5009150.7774</v>
      </c>
      <c r="I982" s="1500">
        <f t="shared" si="46"/>
        <v>50546885.117400005</v>
      </c>
      <c r="J982" s="1499" t="s">
        <v>74</v>
      </c>
      <c r="K982" s="1499" t="b">
        <v>0</v>
      </c>
      <c r="L982" s="1522">
        <f>('RAB GIK UGM'!G983*1.11)-I982</f>
        <v>0</v>
      </c>
    </row>
    <row r="983" spans="1:12">
      <c r="A983" s="1499" t="s">
        <v>4367</v>
      </c>
      <c r="B983" s="1499" t="s">
        <v>5</v>
      </c>
      <c r="C983" s="1500">
        <v>1232.76</v>
      </c>
      <c r="D983" s="1501">
        <f>'RAB GIK UGM'!E984</f>
        <v>1232.76</v>
      </c>
      <c r="E983" s="1501">
        <f>'RAB GIK UGM'!F984</f>
        <v>68002</v>
      </c>
      <c r="F983" s="1500">
        <f t="shared" si="47"/>
        <v>68002</v>
      </c>
      <c r="G983" s="1500">
        <v>11</v>
      </c>
      <c r="H983" s="1500">
        <f t="shared" si="45"/>
        <v>9221316.0071999989</v>
      </c>
      <c r="I983" s="1500">
        <f t="shared" si="46"/>
        <v>93051461.527199998</v>
      </c>
      <c r="J983" s="1499" t="s">
        <v>74</v>
      </c>
      <c r="K983" s="1499" t="b">
        <v>0</v>
      </c>
      <c r="L983" s="1522">
        <f>('RAB GIK UGM'!G984*1.11)-I983</f>
        <v>0</v>
      </c>
    </row>
    <row r="984" spans="1:12">
      <c r="A984" s="1499" t="s">
        <v>4368</v>
      </c>
      <c r="B984" s="1499" t="s">
        <v>5</v>
      </c>
      <c r="C984" s="1500">
        <v>411.02</v>
      </c>
      <c r="D984" s="1501">
        <f>'RAB GIK UGM'!E985</f>
        <v>411.02</v>
      </c>
      <c r="E984" s="1501">
        <f>'RAB GIK UGM'!F985</f>
        <v>662997</v>
      </c>
      <c r="F984" s="1500">
        <f t="shared" si="47"/>
        <v>662997</v>
      </c>
      <c r="G984" s="1500">
        <v>11</v>
      </c>
      <c r="H984" s="1500">
        <f t="shared" si="45"/>
        <v>29975552.963400003</v>
      </c>
      <c r="I984" s="1500">
        <f t="shared" si="46"/>
        <v>302480579.9034</v>
      </c>
      <c r="J984" s="1499" t="s">
        <v>74</v>
      </c>
      <c r="K984" s="1499" t="b">
        <v>0</v>
      </c>
      <c r="L984" s="1522">
        <f>('RAB GIK UGM'!G985*1.11)-I984</f>
        <v>0</v>
      </c>
    </row>
    <row r="985" spans="1:12">
      <c r="A985" s="1499" t="s">
        <v>4369</v>
      </c>
      <c r="B985" s="1499" t="s">
        <v>74</v>
      </c>
      <c r="C985" s="1500">
        <v>0</v>
      </c>
      <c r="D985" s="1501">
        <f>'RAB GIK UGM'!E986</f>
        <v>0</v>
      </c>
      <c r="E985" s="1501">
        <f>'RAB GIK UGM'!F986</f>
        <v>0</v>
      </c>
      <c r="F985" s="1500">
        <f t="shared" si="47"/>
        <v>0</v>
      </c>
      <c r="G985" s="1500">
        <v>0</v>
      </c>
      <c r="H985" s="1500">
        <f t="shared" si="45"/>
        <v>0</v>
      </c>
      <c r="I985" s="1500">
        <f t="shared" si="46"/>
        <v>0</v>
      </c>
      <c r="J985" s="1499" t="s">
        <v>74</v>
      </c>
      <c r="K985" s="1499" t="b">
        <v>0</v>
      </c>
      <c r="L985" s="1522">
        <f>('RAB GIK UGM'!G986*1.11)-I985</f>
        <v>0</v>
      </c>
    </row>
    <row r="986" spans="1:12">
      <c r="A986" s="1499" t="s">
        <v>4370</v>
      </c>
      <c r="B986" s="1499" t="s">
        <v>74</v>
      </c>
      <c r="C986" s="1500">
        <v>0</v>
      </c>
      <c r="D986" s="1501">
        <f>'RAB GIK UGM'!E987</f>
        <v>0</v>
      </c>
      <c r="E986" s="1501">
        <f>'RAB GIK UGM'!F987</f>
        <v>0</v>
      </c>
      <c r="F986" s="1500">
        <f t="shared" si="47"/>
        <v>0</v>
      </c>
      <c r="G986" s="1500">
        <v>0</v>
      </c>
      <c r="H986" s="1500">
        <f t="shared" si="45"/>
        <v>0</v>
      </c>
      <c r="I986" s="1500">
        <f t="shared" si="46"/>
        <v>0</v>
      </c>
      <c r="J986" s="1499" t="s">
        <v>74</v>
      </c>
      <c r="K986" s="1499" t="b">
        <v>0</v>
      </c>
      <c r="L986" s="1522">
        <f>('RAB GIK UGM'!G987*1.11)-I986</f>
        <v>0</v>
      </c>
    </row>
    <row r="987" spans="1:12">
      <c r="A987" s="1499" t="s">
        <v>4184</v>
      </c>
      <c r="B987" s="1499" t="s">
        <v>74</v>
      </c>
      <c r="C987" s="1500">
        <v>0</v>
      </c>
      <c r="D987" s="1501">
        <f>'RAB GIK UGM'!E988</f>
        <v>0</v>
      </c>
      <c r="E987" s="1501">
        <f>'RAB GIK UGM'!F988</f>
        <v>0</v>
      </c>
      <c r="F987" s="1500">
        <f t="shared" si="47"/>
        <v>0</v>
      </c>
      <c r="G987" s="1500">
        <v>0</v>
      </c>
      <c r="H987" s="1500">
        <f t="shared" si="45"/>
        <v>0</v>
      </c>
      <c r="I987" s="1500">
        <f t="shared" si="46"/>
        <v>0</v>
      </c>
      <c r="J987" s="1499" t="s">
        <v>74</v>
      </c>
      <c r="K987" s="1499" t="b">
        <v>0</v>
      </c>
      <c r="L987" s="1522">
        <f>('RAB GIK UGM'!G988*1.11)-I987</f>
        <v>0</v>
      </c>
    </row>
    <row r="988" spans="1:12">
      <c r="A988" s="1499" t="s">
        <v>3686</v>
      </c>
      <c r="B988" s="1499" t="s">
        <v>186</v>
      </c>
      <c r="C988" s="1500">
        <v>2</v>
      </c>
      <c r="D988" s="1501">
        <f>'RAB GIK UGM'!E989</f>
        <v>2</v>
      </c>
      <c r="E988" s="1501">
        <f>'RAB GIK UGM'!F989</f>
        <v>21469250</v>
      </c>
      <c r="F988" s="1500">
        <f t="shared" si="47"/>
        <v>21469250</v>
      </c>
      <c r="G988" s="1500">
        <v>11</v>
      </c>
      <c r="H988" s="1500">
        <f t="shared" si="45"/>
        <v>4723235</v>
      </c>
      <c r="I988" s="1500">
        <f t="shared" si="46"/>
        <v>47661735</v>
      </c>
      <c r="J988" s="1499" t="s">
        <v>74</v>
      </c>
      <c r="K988" s="1499" t="b">
        <v>0</v>
      </c>
      <c r="L988" s="1522">
        <f>('RAB GIK UGM'!G989*1.11)-I988</f>
        <v>0</v>
      </c>
    </row>
    <row r="989" spans="1:12">
      <c r="A989" s="1499" t="s">
        <v>4371</v>
      </c>
      <c r="B989" s="1499" t="s">
        <v>682</v>
      </c>
      <c r="C989" s="1500">
        <v>2</v>
      </c>
      <c r="D989" s="1501">
        <f>'RAB GIK UGM'!E990</f>
        <v>2</v>
      </c>
      <c r="E989" s="1501">
        <f>'RAB GIK UGM'!F990</f>
        <v>1450000</v>
      </c>
      <c r="F989" s="1500">
        <f t="shared" si="47"/>
        <v>1450000</v>
      </c>
      <c r="G989" s="1500">
        <v>11</v>
      </c>
      <c r="H989" s="1500">
        <f t="shared" si="45"/>
        <v>319000</v>
      </c>
      <c r="I989" s="1500">
        <f t="shared" si="46"/>
        <v>3219000</v>
      </c>
      <c r="J989" s="1499" t="s">
        <v>74</v>
      </c>
      <c r="K989" s="1499" t="b">
        <v>0</v>
      </c>
      <c r="L989" s="1522">
        <f>('RAB GIK UGM'!G990*1.11)-I989</f>
        <v>0</v>
      </c>
    </row>
    <row r="990" spans="1:12">
      <c r="A990" s="1499" t="s">
        <v>4186</v>
      </c>
      <c r="B990" s="1499" t="s">
        <v>74</v>
      </c>
      <c r="C990" s="1500">
        <v>0</v>
      </c>
      <c r="D990" s="1501">
        <f>'RAB GIK UGM'!E991</f>
        <v>0</v>
      </c>
      <c r="E990" s="1501">
        <f>'RAB GIK UGM'!F991</f>
        <v>0</v>
      </c>
      <c r="F990" s="1500">
        <f t="shared" si="47"/>
        <v>0</v>
      </c>
      <c r="G990" s="1500">
        <v>0</v>
      </c>
      <c r="H990" s="1500">
        <f t="shared" si="45"/>
        <v>0</v>
      </c>
      <c r="I990" s="1500">
        <f t="shared" si="46"/>
        <v>0</v>
      </c>
      <c r="J990" s="1499" t="s">
        <v>74</v>
      </c>
      <c r="K990" s="1499" t="b">
        <v>0</v>
      </c>
      <c r="L990" s="1522">
        <f>('RAB GIK UGM'!G991*1.11)-I990</f>
        <v>0</v>
      </c>
    </row>
    <row r="991" spans="1:12">
      <c r="A991" s="1499" t="s">
        <v>3686</v>
      </c>
      <c r="B991" s="1499" t="s">
        <v>186</v>
      </c>
      <c r="C991" s="1500">
        <v>2</v>
      </c>
      <c r="D991" s="1501">
        <f>'RAB GIK UGM'!E992</f>
        <v>2</v>
      </c>
      <c r="E991" s="1501">
        <f>'RAB GIK UGM'!F992</f>
        <v>21469250</v>
      </c>
      <c r="F991" s="1500">
        <f t="shared" si="47"/>
        <v>21469250</v>
      </c>
      <c r="G991" s="1500">
        <v>11</v>
      </c>
      <c r="H991" s="1500">
        <f t="shared" si="45"/>
        <v>4723235</v>
      </c>
      <c r="I991" s="1500">
        <f t="shared" si="46"/>
        <v>47661735</v>
      </c>
      <c r="J991" s="1499" t="s">
        <v>74</v>
      </c>
      <c r="K991" s="1499" t="b">
        <v>0</v>
      </c>
      <c r="L991" s="1522">
        <f>('RAB GIK UGM'!G992*1.11)-I991</f>
        <v>0</v>
      </c>
    </row>
    <row r="992" spans="1:12">
      <c r="A992" s="1499" t="s">
        <v>4371</v>
      </c>
      <c r="B992" s="1499" t="s">
        <v>682</v>
      </c>
      <c r="C992" s="1500">
        <v>6</v>
      </c>
      <c r="D992" s="1501">
        <f>'RAB GIK UGM'!E993</f>
        <v>6</v>
      </c>
      <c r="E992" s="1501">
        <f>'RAB GIK UGM'!F993</f>
        <v>1450000</v>
      </c>
      <c r="F992" s="1500">
        <f t="shared" si="47"/>
        <v>1450000</v>
      </c>
      <c r="G992" s="1500">
        <v>11</v>
      </c>
      <c r="H992" s="1500">
        <f t="shared" si="45"/>
        <v>957000</v>
      </c>
      <c r="I992" s="1500">
        <f t="shared" si="46"/>
        <v>9657000</v>
      </c>
      <c r="J992" s="1499" t="s">
        <v>74</v>
      </c>
      <c r="K992" s="1499" t="b">
        <v>0</v>
      </c>
      <c r="L992" s="1522">
        <f>('RAB GIK UGM'!G993*1.11)-I992</f>
        <v>0</v>
      </c>
    </row>
    <row r="993" spans="1:12">
      <c r="A993" s="1499" t="s">
        <v>4196</v>
      </c>
      <c r="B993" s="1499" t="s">
        <v>74</v>
      </c>
      <c r="C993" s="1500">
        <v>0</v>
      </c>
      <c r="D993" s="1501">
        <f>'RAB GIK UGM'!E994</f>
        <v>0</v>
      </c>
      <c r="E993" s="1501">
        <f>'RAB GIK UGM'!F994</f>
        <v>0</v>
      </c>
      <c r="F993" s="1500">
        <f t="shared" si="47"/>
        <v>0</v>
      </c>
      <c r="G993" s="1500">
        <v>0</v>
      </c>
      <c r="H993" s="1500">
        <f t="shared" si="45"/>
        <v>0</v>
      </c>
      <c r="I993" s="1500">
        <f t="shared" si="46"/>
        <v>0</v>
      </c>
      <c r="J993" s="1499" t="s">
        <v>74</v>
      </c>
      <c r="K993" s="1499" t="b">
        <v>0</v>
      </c>
      <c r="L993" s="1522">
        <f>('RAB GIK UGM'!G994*1.11)-I993</f>
        <v>0</v>
      </c>
    </row>
    <row r="994" spans="1:12">
      <c r="A994" s="1499" t="s">
        <v>4371</v>
      </c>
      <c r="B994" s="1499" t="s">
        <v>682</v>
      </c>
      <c r="C994" s="1500">
        <v>4</v>
      </c>
      <c r="D994" s="1501">
        <f>'RAB GIK UGM'!E995</f>
        <v>4</v>
      </c>
      <c r="E994" s="1501">
        <f>'RAB GIK UGM'!F995</f>
        <v>1450000</v>
      </c>
      <c r="F994" s="1500">
        <f t="shared" si="47"/>
        <v>1450000</v>
      </c>
      <c r="G994" s="1500">
        <v>11</v>
      </c>
      <c r="H994" s="1500">
        <f t="shared" si="45"/>
        <v>638000</v>
      </c>
      <c r="I994" s="1500">
        <f t="shared" si="46"/>
        <v>6438000</v>
      </c>
      <c r="J994" s="1499" t="s">
        <v>74</v>
      </c>
      <c r="K994" s="1499" t="b">
        <v>0</v>
      </c>
      <c r="L994" s="1522">
        <f>('RAB GIK UGM'!G995*1.11)-I994</f>
        <v>0</v>
      </c>
    </row>
    <row r="995" spans="1:12">
      <c r="A995" s="1499" t="s">
        <v>4372</v>
      </c>
      <c r="B995" s="1499" t="s">
        <v>74</v>
      </c>
      <c r="C995" s="1500">
        <v>0</v>
      </c>
      <c r="D995" s="1501">
        <f>'RAB GIK UGM'!E996</f>
        <v>0</v>
      </c>
      <c r="E995" s="1501">
        <f>'RAB GIK UGM'!F996</f>
        <v>0</v>
      </c>
      <c r="F995" s="1500">
        <f t="shared" si="47"/>
        <v>0</v>
      </c>
      <c r="G995" s="1500">
        <v>0</v>
      </c>
      <c r="H995" s="1500">
        <f t="shared" si="45"/>
        <v>0</v>
      </c>
      <c r="I995" s="1500">
        <f t="shared" si="46"/>
        <v>0</v>
      </c>
      <c r="J995" s="1499" t="s">
        <v>74</v>
      </c>
      <c r="K995" s="1499" t="b">
        <v>0</v>
      </c>
      <c r="L995" s="1522">
        <f>('RAB GIK UGM'!G996*1.11)-I995</f>
        <v>0</v>
      </c>
    </row>
    <row r="996" spans="1:12">
      <c r="A996" s="1499" t="s">
        <v>4184</v>
      </c>
      <c r="B996" s="1499" t="s">
        <v>74</v>
      </c>
      <c r="C996" s="1500">
        <v>0</v>
      </c>
      <c r="D996" s="1501">
        <f>'RAB GIK UGM'!E997</f>
        <v>0</v>
      </c>
      <c r="E996" s="1501">
        <f>'RAB GIK UGM'!F997</f>
        <v>0</v>
      </c>
      <c r="F996" s="1500">
        <f t="shared" si="47"/>
        <v>0</v>
      </c>
      <c r="G996" s="1500">
        <v>0</v>
      </c>
      <c r="H996" s="1500">
        <f t="shared" si="45"/>
        <v>0</v>
      </c>
      <c r="I996" s="1500">
        <f t="shared" si="46"/>
        <v>0</v>
      </c>
      <c r="J996" s="1499" t="s">
        <v>74</v>
      </c>
      <c r="K996" s="1499" t="b">
        <v>0</v>
      </c>
      <c r="L996" s="1522">
        <f>('RAB GIK UGM'!G997*1.11)-I996</f>
        <v>0</v>
      </c>
    </row>
    <row r="997" spans="1:12">
      <c r="A997" s="1499" t="s">
        <v>4373</v>
      </c>
      <c r="B997" s="1499" t="s">
        <v>5</v>
      </c>
      <c r="C997" s="1500">
        <v>98</v>
      </c>
      <c r="D997" s="1501">
        <f>'RAB GIK UGM'!E998</f>
        <v>98</v>
      </c>
      <c r="E997" s="1501">
        <f>'RAB GIK UGM'!F998</f>
        <v>859250</v>
      </c>
      <c r="F997" s="1500">
        <f t="shared" si="47"/>
        <v>859250</v>
      </c>
      <c r="G997" s="1500">
        <v>11</v>
      </c>
      <c r="H997" s="1500">
        <f t="shared" si="45"/>
        <v>9262715</v>
      </c>
      <c r="I997" s="1500">
        <f t="shared" si="46"/>
        <v>93469215</v>
      </c>
      <c r="J997" s="1499" t="s">
        <v>74</v>
      </c>
      <c r="K997" s="1499" t="b">
        <v>0</v>
      </c>
      <c r="L997" s="1522">
        <f>('RAB GIK UGM'!G998*1.11)-I997</f>
        <v>0</v>
      </c>
    </row>
    <row r="998" spans="1:12">
      <c r="A998" s="1499" t="s">
        <v>4374</v>
      </c>
      <c r="B998" s="1499" t="s">
        <v>5</v>
      </c>
      <c r="C998" s="1500">
        <v>87</v>
      </c>
      <c r="D998" s="1501">
        <f>'RAB GIK UGM'!E999</f>
        <v>87</v>
      </c>
      <c r="E998" s="1501">
        <f>'RAB GIK UGM'!F999</f>
        <v>667975</v>
      </c>
      <c r="F998" s="1500">
        <f t="shared" si="47"/>
        <v>667975</v>
      </c>
      <c r="G998" s="1500">
        <v>11</v>
      </c>
      <c r="H998" s="1500">
        <f t="shared" si="45"/>
        <v>6392520.75</v>
      </c>
      <c r="I998" s="1500">
        <f t="shared" si="46"/>
        <v>64506345.75</v>
      </c>
      <c r="J998" s="1499" t="s">
        <v>74</v>
      </c>
      <c r="K998" s="1499" t="b">
        <v>0</v>
      </c>
      <c r="L998" s="1522">
        <f>('RAB GIK UGM'!G999*1.11)-I998</f>
        <v>0</v>
      </c>
    </row>
    <row r="999" spans="1:12">
      <c r="A999" s="1499" t="s">
        <v>4375</v>
      </c>
      <c r="B999" s="1499" t="s">
        <v>5</v>
      </c>
      <c r="C999" s="1500">
        <v>109.82</v>
      </c>
      <c r="D999" s="1501">
        <f>'RAB GIK UGM'!E1000</f>
        <v>109.82</v>
      </c>
      <c r="E999" s="1501">
        <f>'RAB GIK UGM'!F1000</f>
        <v>546700</v>
      </c>
      <c r="F999" s="1500">
        <f t="shared" si="47"/>
        <v>546700</v>
      </c>
      <c r="G999" s="1500">
        <v>11</v>
      </c>
      <c r="H999" s="1500">
        <f t="shared" si="45"/>
        <v>6604245.3399999989</v>
      </c>
      <c r="I999" s="1500">
        <f t="shared" si="46"/>
        <v>66642839.339999989</v>
      </c>
      <c r="J999" s="1499" t="s">
        <v>74</v>
      </c>
      <c r="K999" s="1499" t="b">
        <v>0</v>
      </c>
      <c r="L999" s="1522">
        <f>('RAB GIK UGM'!G1000*1.11)-I999</f>
        <v>0</v>
      </c>
    </row>
    <row r="1000" spans="1:12">
      <c r="A1000" s="1499" t="s">
        <v>4376</v>
      </c>
      <c r="B1000" s="1499" t="s">
        <v>5</v>
      </c>
      <c r="C1000" s="1500">
        <v>89.2</v>
      </c>
      <c r="D1000" s="1501">
        <f>'RAB GIK UGM'!E1001</f>
        <v>89.2</v>
      </c>
      <c r="E1000" s="1501">
        <f>'RAB GIK UGM'!F1001</f>
        <v>477400</v>
      </c>
      <c r="F1000" s="1500">
        <f t="shared" si="47"/>
        <v>477400</v>
      </c>
      <c r="G1000" s="1500">
        <v>11</v>
      </c>
      <c r="H1000" s="1500">
        <f t="shared" si="45"/>
        <v>4684248.8</v>
      </c>
      <c r="I1000" s="1500">
        <f t="shared" si="46"/>
        <v>47268328.799999997</v>
      </c>
      <c r="J1000" s="1499" t="s">
        <v>74</v>
      </c>
      <c r="K1000" s="1499" t="b">
        <v>0</v>
      </c>
      <c r="L1000" s="1522">
        <f>('RAB GIK UGM'!G1001*1.11)-I1000</f>
        <v>0</v>
      </c>
    </row>
    <row r="1001" spans="1:12" ht="15" customHeight="1">
      <c r="A1001" s="1499" t="s">
        <v>4377</v>
      </c>
      <c r="B1001" s="1499" t="s">
        <v>682</v>
      </c>
      <c r="C1001" s="1500">
        <v>1</v>
      </c>
      <c r="D1001" s="1501">
        <f>'RAB GIK UGM'!E1002</f>
        <v>1</v>
      </c>
      <c r="E1001" s="1501">
        <f>'RAB GIK UGM'!F1002</f>
        <v>6869225</v>
      </c>
      <c r="F1001" s="1500">
        <f t="shared" si="47"/>
        <v>6869225</v>
      </c>
      <c r="G1001" s="1500">
        <v>11</v>
      </c>
      <c r="H1001" s="1500">
        <f t="shared" si="45"/>
        <v>755614.75</v>
      </c>
      <c r="I1001" s="1500">
        <f t="shared" si="46"/>
        <v>7624839.75</v>
      </c>
      <c r="J1001" s="1499" t="s">
        <v>74</v>
      </c>
      <c r="K1001" s="1499" t="b">
        <v>0</v>
      </c>
      <c r="L1001" s="1522">
        <f>('RAB GIK UGM'!G1002*1.11)-I1001</f>
        <v>0</v>
      </c>
    </row>
    <row r="1002" spans="1:12" ht="15" customHeight="1">
      <c r="A1002" s="1499" t="s">
        <v>4378</v>
      </c>
      <c r="B1002" s="1499" t="s">
        <v>682</v>
      </c>
      <c r="C1002" s="1500">
        <v>1</v>
      </c>
      <c r="D1002" s="1501">
        <f>'RAB GIK UGM'!E1003</f>
        <v>1</v>
      </c>
      <c r="E1002" s="1501">
        <f>'RAB GIK UGM'!F1003</f>
        <v>6034600.0000000009</v>
      </c>
      <c r="F1002" s="1500">
        <f t="shared" si="47"/>
        <v>6034600</v>
      </c>
      <c r="G1002" s="1500">
        <v>11</v>
      </c>
      <c r="H1002" s="1500">
        <f t="shared" si="45"/>
        <v>663806</v>
      </c>
      <c r="I1002" s="1500">
        <f t="shared" si="46"/>
        <v>6698406</v>
      </c>
      <c r="J1002" s="1499" t="s">
        <v>74</v>
      </c>
      <c r="K1002" s="1499" t="b">
        <v>0</v>
      </c>
      <c r="L1002" s="1522">
        <f>('RAB GIK UGM'!G1003*1.11)-I1002</f>
        <v>0</v>
      </c>
    </row>
    <row r="1003" spans="1:12" ht="15" customHeight="1">
      <c r="A1003" s="1499" t="s">
        <v>4379</v>
      </c>
      <c r="B1003" s="1499" t="s">
        <v>4</v>
      </c>
      <c r="C1003" s="1500">
        <v>1</v>
      </c>
      <c r="D1003" s="1501">
        <f>'RAB GIK UGM'!E1004</f>
        <v>1</v>
      </c>
      <c r="E1003" s="1501">
        <f>'RAB GIK UGM'!F1004</f>
        <v>9509225</v>
      </c>
      <c r="F1003" s="1500">
        <f t="shared" si="47"/>
        <v>9509225</v>
      </c>
      <c r="G1003" s="1500">
        <v>11</v>
      </c>
      <c r="H1003" s="1500">
        <f t="shared" si="45"/>
        <v>1046014.75</v>
      </c>
      <c r="I1003" s="1500">
        <f t="shared" si="46"/>
        <v>10555239.75</v>
      </c>
      <c r="J1003" s="1499" t="s">
        <v>74</v>
      </c>
      <c r="K1003" s="1499" t="b">
        <v>0</v>
      </c>
      <c r="L1003" s="1522">
        <f>('RAB GIK UGM'!G1004*1.11)-I1003</f>
        <v>0</v>
      </c>
    </row>
    <row r="1004" spans="1:12" ht="15" customHeight="1">
      <c r="A1004" s="1499" t="s">
        <v>4186</v>
      </c>
      <c r="B1004" s="1499" t="s">
        <v>74</v>
      </c>
      <c r="C1004" s="1500">
        <v>0</v>
      </c>
      <c r="D1004" s="1501">
        <f>'RAB GIK UGM'!E1005</f>
        <v>0</v>
      </c>
      <c r="E1004" s="1501">
        <f>'RAB GIK UGM'!F1005</f>
        <v>0</v>
      </c>
      <c r="F1004" s="1500">
        <f t="shared" si="47"/>
        <v>0</v>
      </c>
      <c r="G1004" s="1500">
        <v>0</v>
      </c>
      <c r="H1004" s="1500">
        <f t="shared" si="45"/>
        <v>0</v>
      </c>
      <c r="I1004" s="1500">
        <f t="shared" si="46"/>
        <v>0</v>
      </c>
      <c r="J1004" s="1499" t="s">
        <v>74</v>
      </c>
      <c r="K1004" s="1499" t="b">
        <v>0</v>
      </c>
      <c r="L1004" s="1522">
        <f>('RAB GIK UGM'!G1005*1.11)-I1004</f>
        <v>0</v>
      </c>
    </row>
    <row r="1005" spans="1:12" ht="15" customHeight="1">
      <c r="A1005" s="1499" t="s">
        <v>4374</v>
      </c>
      <c r="B1005" s="1499" t="s">
        <v>5</v>
      </c>
      <c r="C1005" s="1500">
        <v>4</v>
      </c>
      <c r="D1005" s="1501">
        <f>'RAB GIK UGM'!E1006</f>
        <v>4</v>
      </c>
      <c r="E1005" s="1501">
        <f>'RAB GIK UGM'!F1006</f>
        <v>667975</v>
      </c>
      <c r="F1005" s="1500">
        <f t="shared" si="47"/>
        <v>667975</v>
      </c>
      <c r="G1005" s="1500">
        <v>11</v>
      </c>
      <c r="H1005" s="1500">
        <f t="shared" si="45"/>
        <v>293909</v>
      </c>
      <c r="I1005" s="1500">
        <f t="shared" si="46"/>
        <v>2965809</v>
      </c>
      <c r="J1005" s="1499" t="s">
        <v>74</v>
      </c>
      <c r="K1005" s="1499" t="b">
        <v>0</v>
      </c>
      <c r="L1005" s="1522">
        <f>('RAB GIK UGM'!G1006*1.11)-I1005</f>
        <v>0</v>
      </c>
    </row>
    <row r="1006" spans="1:12" ht="15" customHeight="1">
      <c r="A1006" s="1499" t="s">
        <v>4375</v>
      </c>
      <c r="B1006" s="1499" t="s">
        <v>5</v>
      </c>
      <c r="C1006" s="1500">
        <v>109.82</v>
      </c>
      <c r="D1006" s="1501">
        <f>'RAB GIK UGM'!E1007</f>
        <v>109.82</v>
      </c>
      <c r="E1006" s="1501">
        <f>'RAB GIK UGM'!F1007</f>
        <v>546700</v>
      </c>
      <c r="F1006" s="1500">
        <f t="shared" si="47"/>
        <v>546700</v>
      </c>
      <c r="G1006" s="1500">
        <v>11</v>
      </c>
      <c r="H1006" s="1500">
        <f t="shared" si="45"/>
        <v>6604245.3399999989</v>
      </c>
      <c r="I1006" s="1500">
        <f t="shared" si="46"/>
        <v>66642839.339999989</v>
      </c>
      <c r="J1006" s="1499" t="s">
        <v>74</v>
      </c>
      <c r="K1006" s="1499" t="b">
        <v>0</v>
      </c>
      <c r="L1006" s="1522">
        <f>('RAB GIK UGM'!G1007*1.11)-I1006</f>
        <v>0</v>
      </c>
    </row>
    <row r="1007" spans="1:12" ht="15" customHeight="1">
      <c r="A1007" s="1499" t="s">
        <v>4376</v>
      </c>
      <c r="B1007" s="1499" t="s">
        <v>5</v>
      </c>
      <c r="C1007" s="1500">
        <v>89.2</v>
      </c>
      <c r="D1007" s="1501">
        <f>'RAB GIK UGM'!E1008</f>
        <v>89.2</v>
      </c>
      <c r="E1007" s="1501">
        <f>'RAB GIK UGM'!F1008</f>
        <v>477400</v>
      </c>
      <c r="F1007" s="1500">
        <f t="shared" si="47"/>
        <v>477400</v>
      </c>
      <c r="G1007" s="1500">
        <v>11</v>
      </c>
      <c r="H1007" s="1500">
        <f t="shared" si="45"/>
        <v>4684248.8</v>
      </c>
      <c r="I1007" s="1500">
        <f t="shared" si="46"/>
        <v>47268328.799999997</v>
      </c>
      <c r="J1007" s="1499" t="s">
        <v>74</v>
      </c>
      <c r="K1007" s="1499" t="b">
        <v>0</v>
      </c>
      <c r="L1007" s="1522">
        <f>('RAB GIK UGM'!G1008*1.11)-I1007</f>
        <v>0</v>
      </c>
    </row>
    <row r="1008" spans="1:12" ht="15" customHeight="1">
      <c r="A1008" s="1499" t="s">
        <v>4378</v>
      </c>
      <c r="B1008" s="1499" t="s">
        <v>682</v>
      </c>
      <c r="C1008" s="1500">
        <v>1</v>
      </c>
      <c r="D1008" s="1501">
        <f>'RAB GIK UGM'!E1009</f>
        <v>1</v>
      </c>
      <c r="E1008" s="1501">
        <f>'RAB GIK UGM'!F1009</f>
        <v>6034600.0000000009</v>
      </c>
      <c r="F1008" s="1500">
        <f t="shared" si="47"/>
        <v>6034600</v>
      </c>
      <c r="G1008" s="1500">
        <v>11</v>
      </c>
      <c r="H1008" s="1500">
        <f t="shared" si="45"/>
        <v>663806</v>
      </c>
      <c r="I1008" s="1500">
        <f t="shared" si="46"/>
        <v>6698406</v>
      </c>
      <c r="J1008" s="1499" t="s">
        <v>74</v>
      </c>
      <c r="K1008" s="1499" t="b">
        <v>0</v>
      </c>
      <c r="L1008" s="1522">
        <f>('RAB GIK UGM'!G1009*1.11)-I1008</f>
        <v>0</v>
      </c>
    </row>
    <row r="1009" spans="1:12" ht="15" customHeight="1">
      <c r="A1009" s="1499" t="s">
        <v>4379</v>
      </c>
      <c r="B1009" s="1499" t="s">
        <v>4</v>
      </c>
      <c r="C1009" s="1500">
        <v>1</v>
      </c>
      <c r="D1009" s="1501">
        <f>'RAB GIK UGM'!E1010</f>
        <v>1</v>
      </c>
      <c r="E1009" s="1501">
        <f>'RAB GIK UGM'!F1010</f>
        <v>9509225</v>
      </c>
      <c r="F1009" s="1500">
        <f t="shared" si="47"/>
        <v>9509225</v>
      </c>
      <c r="G1009" s="1500">
        <v>11</v>
      </c>
      <c r="H1009" s="1500">
        <f t="shared" si="45"/>
        <v>1046014.75</v>
      </c>
      <c r="I1009" s="1500">
        <f t="shared" si="46"/>
        <v>10555239.75</v>
      </c>
      <c r="J1009" s="1499" t="s">
        <v>74</v>
      </c>
      <c r="K1009" s="1499" t="b">
        <v>0</v>
      </c>
      <c r="L1009" s="1522">
        <f>('RAB GIK UGM'!G1010*1.11)-I1009</f>
        <v>0</v>
      </c>
    </row>
    <row r="1010" spans="1:12" ht="15" customHeight="1">
      <c r="A1010" s="1499" t="s">
        <v>4196</v>
      </c>
      <c r="B1010" s="1499" t="s">
        <v>74</v>
      </c>
      <c r="C1010" s="1500">
        <v>0</v>
      </c>
      <c r="D1010" s="1501">
        <f>'RAB GIK UGM'!E1011</f>
        <v>0</v>
      </c>
      <c r="E1010" s="1501">
        <f>'RAB GIK UGM'!F1011</f>
        <v>0</v>
      </c>
      <c r="F1010" s="1500">
        <f t="shared" si="47"/>
        <v>0</v>
      </c>
      <c r="G1010" s="1500">
        <v>0</v>
      </c>
      <c r="H1010" s="1500">
        <f t="shared" si="45"/>
        <v>0</v>
      </c>
      <c r="I1010" s="1500">
        <f t="shared" si="46"/>
        <v>0</v>
      </c>
      <c r="J1010" s="1499" t="s">
        <v>74</v>
      </c>
      <c r="K1010" s="1499" t="b">
        <v>0</v>
      </c>
      <c r="L1010" s="1522">
        <f>('RAB GIK UGM'!G1011*1.11)-I1010</f>
        <v>0</v>
      </c>
    </row>
    <row r="1011" spans="1:12" ht="15" customHeight="1">
      <c r="A1011" s="1499" t="s">
        <v>4374</v>
      </c>
      <c r="B1011" s="1499" t="s">
        <v>5</v>
      </c>
      <c r="C1011" s="1500">
        <v>4</v>
      </c>
      <c r="D1011" s="1501">
        <f>'RAB GIK UGM'!E1012</f>
        <v>4</v>
      </c>
      <c r="E1011" s="1501">
        <f>'RAB GIK UGM'!F1012</f>
        <v>667975</v>
      </c>
      <c r="F1011" s="1500">
        <f t="shared" si="47"/>
        <v>667975</v>
      </c>
      <c r="G1011" s="1500">
        <v>11</v>
      </c>
      <c r="H1011" s="1500">
        <f t="shared" si="45"/>
        <v>293909</v>
      </c>
      <c r="I1011" s="1500">
        <f t="shared" si="46"/>
        <v>2965809</v>
      </c>
      <c r="J1011" s="1499" t="s">
        <v>74</v>
      </c>
      <c r="K1011" s="1499" t="b">
        <v>0</v>
      </c>
      <c r="L1011" s="1522">
        <f>('RAB GIK UGM'!G1012*1.11)-I1011</f>
        <v>0</v>
      </c>
    </row>
    <row r="1012" spans="1:12" ht="15" customHeight="1">
      <c r="A1012" s="1499" t="s">
        <v>4375</v>
      </c>
      <c r="B1012" s="1499" t="s">
        <v>5</v>
      </c>
      <c r="C1012" s="1500">
        <v>76.23</v>
      </c>
      <c r="D1012" s="1501">
        <f>'RAB GIK UGM'!E1013</f>
        <v>76.23</v>
      </c>
      <c r="E1012" s="1501">
        <f>'RAB GIK UGM'!F1013</f>
        <v>546700</v>
      </c>
      <c r="F1012" s="1500">
        <f t="shared" si="47"/>
        <v>546700</v>
      </c>
      <c r="G1012" s="1500">
        <v>11</v>
      </c>
      <c r="H1012" s="1500">
        <f t="shared" si="45"/>
        <v>4584243.51</v>
      </c>
      <c r="I1012" s="1500">
        <f t="shared" si="46"/>
        <v>46259184.509999998</v>
      </c>
      <c r="J1012" s="1499" t="s">
        <v>74</v>
      </c>
      <c r="K1012" s="1499" t="b">
        <v>0</v>
      </c>
      <c r="L1012" s="1522">
        <f>('RAB GIK UGM'!G1013*1.11)-I1012</f>
        <v>0</v>
      </c>
    </row>
    <row r="1013" spans="1:12" ht="15" customHeight="1">
      <c r="A1013" s="1499" t="s">
        <v>4376</v>
      </c>
      <c r="B1013" s="1499" t="s">
        <v>5</v>
      </c>
      <c r="C1013" s="1500">
        <v>89.53</v>
      </c>
      <c r="D1013" s="1501">
        <f>'RAB GIK UGM'!E1014</f>
        <v>89.53</v>
      </c>
      <c r="E1013" s="1501">
        <f>'RAB GIK UGM'!F1014</f>
        <v>477400</v>
      </c>
      <c r="F1013" s="1500">
        <f t="shared" si="47"/>
        <v>477400</v>
      </c>
      <c r="G1013" s="1500">
        <v>11</v>
      </c>
      <c r="H1013" s="1500">
        <f t="shared" si="45"/>
        <v>4701578.42</v>
      </c>
      <c r="I1013" s="1500">
        <f t="shared" si="46"/>
        <v>47443200.420000002</v>
      </c>
      <c r="J1013" s="1499" t="s">
        <v>74</v>
      </c>
      <c r="K1013" s="1499" t="b">
        <v>0</v>
      </c>
      <c r="L1013" s="1522">
        <f>('RAB GIK UGM'!G1014*1.11)-I1013</f>
        <v>0</v>
      </c>
    </row>
    <row r="1014" spans="1:12" ht="15" customHeight="1">
      <c r="A1014" s="1499" t="s">
        <v>4380</v>
      </c>
      <c r="B1014" s="1499" t="s">
        <v>5</v>
      </c>
      <c r="C1014" s="1500">
        <v>42.92</v>
      </c>
      <c r="D1014" s="1501">
        <f>'RAB GIK UGM'!E1015</f>
        <v>42.92</v>
      </c>
      <c r="E1014" s="1501">
        <f>'RAB GIK UGM'!F1015</f>
        <v>379225</v>
      </c>
      <c r="F1014" s="1500">
        <f t="shared" si="47"/>
        <v>379225</v>
      </c>
      <c r="G1014" s="1500">
        <v>11</v>
      </c>
      <c r="H1014" s="1500">
        <f t="shared" si="45"/>
        <v>1790397.07</v>
      </c>
      <c r="I1014" s="1500">
        <f t="shared" si="46"/>
        <v>18066734.07</v>
      </c>
      <c r="J1014" s="1499" t="s">
        <v>74</v>
      </c>
      <c r="K1014" s="1499" t="b">
        <v>0</v>
      </c>
      <c r="L1014" s="1522">
        <f>('RAB GIK UGM'!G1015*1.11)-I1014</f>
        <v>0</v>
      </c>
    </row>
    <row r="1015" spans="1:12" ht="15" customHeight="1">
      <c r="A1015" s="1499" t="s">
        <v>3687</v>
      </c>
      <c r="B1015" s="1499" t="s">
        <v>4</v>
      </c>
      <c r="C1015" s="1500">
        <v>1</v>
      </c>
      <c r="D1015" s="1501">
        <f>'RAB GIK UGM'!E1016</f>
        <v>1</v>
      </c>
      <c r="E1015" s="1501">
        <f>'RAB GIK UGM'!F1016</f>
        <v>12699225</v>
      </c>
      <c r="F1015" s="1500">
        <f t="shared" si="47"/>
        <v>12699225</v>
      </c>
      <c r="G1015" s="1500">
        <v>11</v>
      </c>
      <c r="H1015" s="1500">
        <f t="shared" si="45"/>
        <v>1396914.75</v>
      </c>
      <c r="I1015" s="1500">
        <f t="shared" si="46"/>
        <v>14096139.75</v>
      </c>
      <c r="J1015" s="1499" t="s">
        <v>74</v>
      </c>
      <c r="K1015" s="1499" t="b">
        <v>0</v>
      </c>
      <c r="L1015" s="1522">
        <f>('RAB GIK UGM'!G1016*1.11)-I1015</f>
        <v>0</v>
      </c>
    </row>
    <row r="1016" spans="1:12" ht="15" customHeight="1">
      <c r="A1016" s="1499" t="s">
        <v>3690</v>
      </c>
      <c r="B1016" s="1499" t="s">
        <v>4</v>
      </c>
      <c r="C1016" s="1500">
        <v>1</v>
      </c>
      <c r="D1016" s="1501">
        <f>'RAB GIK UGM'!E1017</f>
        <v>1</v>
      </c>
      <c r="E1016" s="1501">
        <f>'RAB GIK UGM'!F1017</f>
        <v>6171000</v>
      </c>
      <c r="F1016" s="1500">
        <f t="shared" si="47"/>
        <v>6171000</v>
      </c>
      <c r="G1016" s="1500">
        <v>11</v>
      </c>
      <c r="H1016" s="1500">
        <f t="shared" si="45"/>
        <v>678810</v>
      </c>
      <c r="I1016" s="1500">
        <f t="shared" si="46"/>
        <v>6849810</v>
      </c>
      <c r="J1016" s="1499" t="s">
        <v>74</v>
      </c>
      <c r="K1016" s="1499" t="b">
        <v>0</v>
      </c>
      <c r="L1016" s="1522">
        <f>('RAB GIK UGM'!G1017*1.11)-I1016</f>
        <v>0</v>
      </c>
    </row>
    <row r="1017" spans="1:12" ht="15" customHeight="1">
      <c r="A1017" s="1499" t="s">
        <v>4381</v>
      </c>
      <c r="B1017" s="1499" t="s">
        <v>74</v>
      </c>
      <c r="C1017" s="1500">
        <v>0</v>
      </c>
      <c r="D1017" s="1501">
        <f>'RAB GIK UGM'!E1018</f>
        <v>0</v>
      </c>
      <c r="E1017" s="1501">
        <f>'RAB GIK UGM'!F1018</f>
        <v>0</v>
      </c>
      <c r="F1017" s="1500">
        <f t="shared" si="47"/>
        <v>0</v>
      </c>
      <c r="G1017" s="1500">
        <v>0</v>
      </c>
      <c r="H1017" s="1500">
        <f t="shared" si="45"/>
        <v>0</v>
      </c>
      <c r="I1017" s="1500">
        <f t="shared" si="46"/>
        <v>0</v>
      </c>
      <c r="J1017" s="1499" t="s">
        <v>74</v>
      </c>
      <c r="K1017" s="1499" t="b">
        <v>0</v>
      </c>
      <c r="L1017" s="1522">
        <f>('RAB GIK UGM'!G1018*1.11)-I1017</f>
        <v>0</v>
      </c>
    </row>
    <row r="1018" spans="1:12" ht="15" customHeight="1">
      <c r="A1018" s="1499" t="s">
        <v>4382</v>
      </c>
      <c r="B1018" s="1499" t="s">
        <v>4</v>
      </c>
      <c r="C1018" s="1500">
        <v>4</v>
      </c>
      <c r="D1018" s="1501">
        <f>'RAB GIK UGM'!E1019</f>
        <v>4</v>
      </c>
      <c r="E1018" s="1501">
        <f>'RAB GIK UGM'!F1019</f>
        <v>14500000</v>
      </c>
      <c r="F1018" s="1500">
        <f t="shared" si="47"/>
        <v>14500000</v>
      </c>
      <c r="G1018" s="1500">
        <v>11</v>
      </c>
      <c r="H1018" s="1500">
        <f t="shared" si="45"/>
        <v>6380000</v>
      </c>
      <c r="I1018" s="1500">
        <f t="shared" si="46"/>
        <v>64380000</v>
      </c>
      <c r="J1018" s="1499" t="s">
        <v>74</v>
      </c>
      <c r="K1018" s="1499" t="b">
        <v>0</v>
      </c>
      <c r="L1018" s="1522">
        <f>('RAB GIK UGM'!G1019*1.11)-I1018</f>
        <v>0</v>
      </c>
    </row>
    <row r="1019" spans="1:12" ht="15" customHeight="1">
      <c r="A1019" s="1499" t="s">
        <v>3693</v>
      </c>
      <c r="B1019" s="1499" t="s">
        <v>682</v>
      </c>
      <c r="C1019" s="1500">
        <v>4</v>
      </c>
      <c r="D1019" s="1501">
        <f>'RAB GIK UGM'!E1020</f>
        <v>4</v>
      </c>
      <c r="E1019" s="1501">
        <f>'RAB GIK UGM'!F1020</f>
        <v>5500000</v>
      </c>
      <c r="F1019" s="1500">
        <f t="shared" si="47"/>
        <v>5500000</v>
      </c>
      <c r="G1019" s="1500">
        <v>11</v>
      </c>
      <c r="H1019" s="1500">
        <f t="shared" si="45"/>
        <v>2420000</v>
      </c>
      <c r="I1019" s="1500">
        <f t="shared" si="46"/>
        <v>24420000</v>
      </c>
      <c r="J1019" s="1499" t="s">
        <v>74</v>
      </c>
      <c r="K1019" s="1499" t="b">
        <v>0</v>
      </c>
      <c r="L1019" s="1522">
        <f>('RAB GIK UGM'!G1020*1.11)-I1019</f>
        <v>0</v>
      </c>
    </row>
    <row r="1020" spans="1:12" ht="15" customHeight="1">
      <c r="A1020" s="1499" t="s">
        <v>3694</v>
      </c>
      <c r="B1020" s="1499" t="s">
        <v>682</v>
      </c>
      <c r="C1020" s="1500">
        <v>4</v>
      </c>
      <c r="D1020" s="1501">
        <f>'RAB GIK UGM'!E1021</f>
        <v>4</v>
      </c>
      <c r="E1020" s="1501">
        <f>'RAB GIK UGM'!F1021</f>
        <v>1044450.0000000001</v>
      </c>
      <c r="F1020" s="1500">
        <f t="shared" si="47"/>
        <v>1044450</v>
      </c>
      <c r="G1020" s="1500">
        <v>11</v>
      </c>
      <c r="H1020" s="1500">
        <f t="shared" si="45"/>
        <v>459558</v>
      </c>
      <c r="I1020" s="1500">
        <f t="shared" si="46"/>
        <v>4637358</v>
      </c>
      <c r="J1020" s="1499" t="s">
        <v>74</v>
      </c>
      <c r="K1020" s="1499" t="b">
        <v>0</v>
      </c>
      <c r="L1020" s="1522">
        <f>('RAB GIK UGM'!G1021*1.11)-I1020</f>
        <v>0</v>
      </c>
    </row>
    <row r="1021" spans="1:12" ht="15" customHeight="1">
      <c r="A1021" s="1499" t="s">
        <v>3695</v>
      </c>
      <c r="B1021" s="1499" t="s">
        <v>682</v>
      </c>
      <c r="C1021" s="1500">
        <v>4</v>
      </c>
      <c r="D1021" s="1501">
        <f>'RAB GIK UGM'!E1022</f>
        <v>4</v>
      </c>
      <c r="E1021" s="1501">
        <f>'RAB GIK UGM'!F1022</f>
        <v>3945700.0000000005</v>
      </c>
      <c r="F1021" s="1500">
        <f t="shared" si="47"/>
        <v>3945700</v>
      </c>
      <c r="G1021" s="1500">
        <v>11</v>
      </c>
      <c r="H1021" s="1500">
        <f t="shared" si="45"/>
        <v>1736108</v>
      </c>
      <c r="I1021" s="1500">
        <f t="shared" si="46"/>
        <v>17518908</v>
      </c>
      <c r="J1021" s="1499" t="s">
        <v>74</v>
      </c>
      <c r="K1021" s="1499" t="b">
        <v>0</v>
      </c>
      <c r="L1021" s="1522">
        <f>('RAB GIK UGM'!G1022*1.11)-I1021</f>
        <v>0</v>
      </c>
    </row>
    <row r="1022" spans="1:12" ht="15" customHeight="1">
      <c r="A1022" s="1499" t="s">
        <v>3696</v>
      </c>
      <c r="B1022" s="1499" t="s">
        <v>4</v>
      </c>
      <c r="C1022" s="1500">
        <v>3</v>
      </c>
      <c r="D1022" s="1501">
        <f>'RAB GIK UGM'!E1023</f>
        <v>3</v>
      </c>
      <c r="E1022" s="1501">
        <f>'RAB GIK UGM'!F1023</f>
        <v>3900000</v>
      </c>
      <c r="F1022" s="1500">
        <f t="shared" si="47"/>
        <v>3900000</v>
      </c>
      <c r="G1022" s="1500">
        <v>11</v>
      </c>
      <c r="H1022" s="1500">
        <f t="shared" si="45"/>
        <v>1287000</v>
      </c>
      <c r="I1022" s="1500">
        <f t="shared" si="46"/>
        <v>12987000</v>
      </c>
      <c r="J1022" s="1499" t="s">
        <v>74</v>
      </c>
      <c r="K1022" s="1499" t="b">
        <v>0</v>
      </c>
      <c r="L1022" s="1522">
        <f>('RAB GIK UGM'!G1023*1.11)-I1022</f>
        <v>0</v>
      </c>
    </row>
    <row r="1023" spans="1:12" ht="15" customHeight="1">
      <c r="A1023" s="1499" t="s">
        <v>4383</v>
      </c>
      <c r="B1023" s="1499" t="s">
        <v>4</v>
      </c>
      <c r="C1023" s="1500">
        <v>1</v>
      </c>
      <c r="D1023" s="1501">
        <f>'RAB GIK UGM'!E1024</f>
        <v>1</v>
      </c>
      <c r="E1023" s="1501">
        <f>'RAB GIK UGM'!F1024</f>
        <v>3700000</v>
      </c>
      <c r="F1023" s="1500">
        <f t="shared" si="47"/>
        <v>3700000</v>
      </c>
      <c r="G1023" s="1500">
        <v>11</v>
      </c>
      <c r="H1023" s="1500">
        <f t="shared" si="45"/>
        <v>407000</v>
      </c>
      <c r="I1023" s="1500">
        <f t="shared" si="46"/>
        <v>4107000</v>
      </c>
      <c r="J1023" s="1499" t="s">
        <v>74</v>
      </c>
      <c r="K1023" s="1499" t="b">
        <v>0</v>
      </c>
      <c r="L1023" s="1522">
        <f>('RAB GIK UGM'!G1024*1.11)-I1023</f>
        <v>0</v>
      </c>
    </row>
    <row r="1024" spans="1:12" ht="15" customHeight="1">
      <c r="A1024" s="1499" t="s">
        <v>4384</v>
      </c>
      <c r="B1024" s="1499" t="s">
        <v>74</v>
      </c>
      <c r="C1024" s="1500">
        <v>0</v>
      </c>
      <c r="D1024" s="1501">
        <f>'RAB GIK UGM'!E1025</f>
        <v>0</v>
      </c>
      <c r="E1024" s="1501">
        <f>'RAB GIK UGM'!F1025</f>
        <v>0</v>
      </c>
      <c r="F1024" s="1500">
        <f t="shared" si="47"/>
        <v>0</v>
      </c>
      <c r="G1024" s="1500">
        <v>0</v>
      </c>
      <c r="H1024" s="1500">
        <f t="shared" si="45"/>
        <v>0</v>
      </c>
      <c r="I1024" s="1500">
        <f t="shared" si="46"/>
        <v>0</v>
      </c>
      <c r="J1024" s="1499" t="s">
        <v>74</v>
      </c>
      <c r="K1024" s="1499" t="b">
        <v>0</v>
      </c>
      <c r="L1024" s="1522">
        <f>('RAB GIK UGM'!G1025*1.11)-I1024</f>
        <v>0</v>
      </c>
    </row>
    <row r="1025" spans="1:12" ht="15" customHeight="1">
      <c r="A1025" s="1499" t="s">
        <v>4385</v>
      </c>
      <c r="B1025" s="1499" t="s">
        <v>74</v>
      </c>
      <c r="C1025" s="1500">
        <v>0</v>
      </c>
      <c r="D1025" s="1501">
        <f>'RAB GIK UGM'!E1026</f>
        <v>0</v>
      </c>
      <c r="E1025" s="1501">
        <f>'RAB GIK UGM'!F1026</f>
        <v>0</v>
      </c>
      <c r="F1025" s="1500">
        <f t="shared" si="47"/>
        <v>0</v>
      </c>
      <c r="G1025" s="1500">
        <v>0</v>
      </c>
      <c r="H1025" s="1500">
        <f t="shared" si="45"/>
        <v>0</v>
      </c>
      <c r="I1025" s="1500">
        <f t="shared" si="46"/>
        <v>0</v>
      </c>
      <c r="J1025" s="1499" t="s">
        <v>74</v>
      </c>
      <c r="K1025" s="1499" t="b">
        <v>0</v>
      </c>
      <c r="L1025" s="1522">
        <f>('RAB GIK UGM'!G1026*1.11)-I1025</f>
        <v>0</v>
      </c>
    </row>
    <row r="1026" spans="1:12" ht="15" customHeight="1">
      <c r="A1026" s="1499" t="s">
        <v>3301</v>
      </c>
      <c r="B1026" s="1499" t="s">
        <v>682</v>
      </c>
      <c r="C1026" s="1500">
        <v>1</v>
      </c>
      <c r="D1026" s="1501">
        <f>'RAB GIK UGM'!E1027</f>
        <v>1</v>
      </c>
      <c r="E1026" s="1501">
        <f>'RAB GIK UGM'!F1027</f>
        <v>737500000</v>
      </c>
      <c r="F1026" s="1500">
        <f t="shared" si="47"/>
        <v>737500000</v>
      </c>
      <c r="G1026" s="1500">
        <v>11</v>
      </c>
      <c r="H1026" s="1500">
        <f t="shared" si="45"/>
        <v>81125000</v>
      </c>
      <c r="I1026" s="1500">
        <f t="shared" si="46"/>
        <v>818625000</v>
      </c>
      <c r="J1026" s="1499" t="s">
        <v>74</v>
      </c>
      <c r="K1026" s="1499" t="b">
        <v>0</v>
      </c>
      <c r="L1026" s="1522">
        <f>('RAB GIK UGM'!G1027*1.11)-I1026</f>
        <v>0</v>
      </c>
    </row>
    <row r="1027" spans="1:12" ht="15" customHeight="1">
      <c r="A1027" s="1499" t="s">
        <v>4386</v>
      </c>
      <c r="B1027" s="1499" t="s">
        <v>74</v>
      </c>
      <c r="C1027" s="1500">
        <v>0</v>
      </c>
      <c r="D1027" s="1501">
        <f>'RAB GIK UGM'!E1028</f>
        <v>0</v>
      </c>
      <c r="E1027" s="1501">
        <f>'RAB GIK UGM'!F1028</f>
        <v>0</v>
      </c>
      <c r="F1027" s="1500">
        <f t="shared" si="47"/>
        <v>0</v>
      </c>
      <c r="G1027" s="1500">
        <v>0</v>
      </c>
      <c r="H1027" s="1500">
        <f t="shared" si="45"/>
        <v>0</v>
      </c>
      <c r="I1027" s="1500">
        <f t="shared" si="46"/>
        <v>0</v>
      </c>
      <c r="J1027" s="1499" t="s">
        <v>74</v>
      </c>
      <c r="K1027" s="1499" t="b">
        <v>0</v>
      </c>
      <c r="L1027" s="1522">
        <f>('RAB GIK UGM'!G1028*1.11)-I1027</f>
        <v>0</v>
      </c>
    </row>
    <row r="1028" spans="1:12" ht="15" customHeight="1">
      <c r="A1028" s="1499" t="s">
        <v>4387</v>
      </c>
      <c r="B1028" s="1499" t="s">
        <v>163</v>
      </c>
      <c r="C1028" s="1500">
        <v>628.97</v>
      </c>
      <c r="D1028" s="1501">
        <f>'RAB GIK UGM'!E1029</f>
        <v>628.97</v>
      </c>
      <c r="E1028" s="1501">
        <f>'RAB GIK UGM'!F1029</f>
        <v>26387</v>
      </c>
      <c r="F1028" s="1500">
        <f t="shared" si="47"/>
        <v>26387</v>
      </c>
      <c r="G1028" s="1500">
        <v>11</v>
      </c>
      <c r="H1028" s="1500">
        <f t="shared" si="45"/>
        <v>1825629.4529000001</v>
      </c>
      <c r="I1028" s="1500">
        <f t="shared" si="46"/>
        <v>18422260.842900001</v>
      </c>
      <c r="J1028" s="1499" t="s">
        <v>74</v>
      </c>
      <c r="K1028" s="1499" t="b">
        <v>0</v>
      </c>
      <c r="L1028" s="1522">
        <f>('RAB GIK UGM'!G1029*1.11)-I1028</f>
        <v>0</v>
      </c>
    </row>
    <row r="1029" spans="1:12" ht="15" customHeight="1">
      <c r="A1029" s="1499" t="s">
        <v>4388</v>
      </c>
      <c r="B1029" s="1499" t="s">
        <v>163</v>
      </c>
      <c r="C1029" s="1500">
        <v>33.01</v>
      </c>
      <c r="D1029" s="1501">
        <f>'RAB GIK UGM'!E1030</f>
        <v>33.01</v>
      </c>
      <c r="E1029" s="1501">
        <f>'RAB GIK UGM'!F1030</f>
        <v>26387</v>
      </c>
      <c r="F1029" s="1500">
        <f t="shared" si="47"/>
        <v>26387</v>
      </c>
      <c r="G1029" s="1500">
        <v>11</v>
      </c>
      <c r="H1029" s="1500">
        <f t="shared" si="45"/>
        <v>95813.835699999996</v>
      </c>
      <c r="I1029" s="1500">
        <f t="shared" si="46"/>
        <v>966848.70570000005</v>
      </c>
      <c r="J1029" s="1499" t="s">
        <v>74</v>
      </c>
      <c r="K1029" s="1499" t="b">
        <v>0</v>
      </c>
      <c r="L1029" s="1522">
        <f>('RAB GIK UGM'!G1030*1.11)-I1029</f>
        <v>0</v>
      </c>
    </row>
    <row r="1030" spans="1:12" ht="15" customHeight="1">
      <c r="A1030" s="1499" t="s">
        <v>4389</v>
      </c>
      <c r="B1030" s="1499" t="s">
        <v>163</v>
      </c>
      <c r="C1030" s="1500">
        <v>39.840000000000003</v>
      </c>
      <c r="D1030" s="1501">
        <f>'RAB GIK UGM'!E1031</f>
        <v>39.840000000000003</v>
      </c>
      <c r="E1030" s="1501">
        <f>'RAB GIK UGM'!F1031</f>
        <v>144000</v>
      </c>
      <c r="F1030" s="1500">
        <f t="shared" si="47"/>
        <v>144000</v>
      </c>
      <c r="G1030" s="1500">
        <v>11</v>
      </c>
      <c r="H1030" s="1500">
        <f t="shared" si="45"/>
        <v>631065.60000000009</v>
      </c>
      <c r="I1030" s="1500">
        <f t="shared" si="46"/>
        <v>6368025.6000000015</v>
      </c>
      <c r="J1030" s="1499" t="s">
        <v>74</v>
      </c>
      <c r="K1030" s="1499" t="b">
        <v>0</v>
      </c>
      <c r="L1030" s="1522">
        <f>('RAB GIK UGM'!G1031*1.11)-I1030</f>
        <v>0</v>
      </c>
    </row>
    <row r="1031" spans="1:12" ht="15" customHeight="1">
      <c r="A1031" s="1499" t="s">
        <v>4390</v>
      </c>
      <c r="B1031" s="1499" t="s">
        <v>163</v>
      </c>
      <c r="C1031" s="1500">
        <v>701.82</v>
      </c>
      <c r="D1031" s="1501">
        <f>'RAB GIK UGM'!E1032</f>
        <v>701.82</v>
      </c>
      <c r="E1031" s="1501">
        <f>'RAB GIK UGM'!F1032</f>
        <v>1144</v>
      </c>
      <c r="F1031" s="1500">
        <f t="shared" si="47"/>
        <v>1144</v>
      </c>
      <c r="G1031" s="1500">
        <v>11</v>
      </c>
      <c r="H1031" s="1500">
        <f t="shared" si="45"/>
        <v>88317.028800000015</v>
      </c>
      <c r="I1031" s="1500">
        <f t="shared" si="46"/>
        <v>891199.10880000005</v>
      </c>
      <c r="J1031" s="1499" t="s">
        <v>74</v>
      </c>
      <c r="K1031" s="1499" t="b">
        <v>0</v>
      </c>
      <c r="L1031" s="1522">
        <f>('RAB GIK UGM'!G1032*1.11)-I1031</f>
        <v>0</v>
      </c>
    </row>
    <row r="1032" spans="1:12" ht="15" customHeight="1">
      <c r="A1032" s="1499" t="s">
        <v>3252</v>
      </c>
      <c r="B1032" s="1499" t="s">
        <v>5</v>
      </c>
      <c r="C1032" s="1500">
        <v>35.090000000000003</v>
      </c>
      <c r="D1032" s="1501">
        <f>'RAB GIK UGM'!E1033</f>
        <v>35.090000000000003</v>
      </c>
      <c r="E1032" s="1501">
        <f>'RAB GIK UGM'!F1033</f>
        <v>29265</v>
      </c>
      <c r="F1032" s="1500">
        <f t="shared" si="47"/>
        <v>29265</v>
      </c>
      <c r="G1032" s="1500">
        <v>11</v>
      </c>
      <c r="H1032" s="1500">
        <f t="shared" ref="H1032:H1095" si="48">(C1032*F1032)*G1032/100</f>
        <v>112959.97350000002</v>
      </c>
      <c r="I1032" s="1500">
        <f t="shared" ref="I1032:I1095" si="49">(C1032*F1032)+H1032</f>
        <v>1139868.8235000002</v>
      </c>
      <c r="J1032" s="1499" t="s">
        <v>74</v>
      </c>
      <c r="K1032" s="1499" t="b">
        <v>0</v>
      </c>
      <c r="L1032" s="1522">
        <f>('RAB GIK UGM'!G1033*1.11)-I1032</f>
        <v>0</v>
      </c>
    </row>
    <row r="1033" spans="1:12" ht="15" customHeight="1">
      <c r="A1033" s="1499" t="s">
        <v>4391</v>
      </c>
      <c r="B1033" s="1499" t="s">
        <v>190</v>
      </c>
      <c r="C1033" s="1500">
        <v>70.180000000000007</v>
      </c>
      <c r="D1033" s="1501">
        <f>'RAB GIK UGM'!E1034</f>
        <v>70.180000000000007</v>
      </c>
      <c r="E1033" s="1501">
        <f>'RAB GIK UGM'!F1034</f>
        <v>33205</v>
      </c>
      <c r="F1033" s="1500">
        <f t="shared" si="47"/>
        <v>33205</v>
      </c>
      <c r="G1033" s="1500">
        <v>11</v>
      </c>
      <c r="H1033" s="1500">
        <f t="shared" si="48"/>
        <v>256335.95900000006</v>
      </c>
      <c r="I1033" s="1500">
        <f t="shared" si="49"/>
        <v>2586662.8590000006</v>
      </c>
      <c r="J1033" s="1499" t="s">
        <v>74</v>
      </c>
      <c r="K1033" s="1499" t="b">
        <v>0</v>
      </c>
      <c r="L1033" s="1522">
        <f>('RAB GIK UGM'!G1034*1.11)-I1033</f>
        <v>0</v>
      </c>
    </row>
    <row r="1034" spans="1:12" ht="15" customHeight="1">
      <c r="A1034" s="1499" t="s">
        <v>4392</v>
      </c>
      <c r="B1034" s="1499" t="s">
        <v>190</v>
      </c>
      <c r="C1034" s="1500">
        <v>2.88</v>
      </c>
      <c r="D1034" s="1501">
        <f>'RAB GIK UGM'!E1035</f>
        <v>2.88</v>
      </c>
      <c r="E1034" s="1501">
        <f>'RAB GIK UGM'!F1035</f>
        <v>336943</v>
      </c>
      <c r="F1034" s="1500">
        <f t="shared" si="47"/>
        <v>336943</v>
      </c>
      <c r="G1034" s="1500">
        <v>11</v>
      </c>
      <c r="H1034" s="1500">
        <f t="shared" si="48"/>
        <v>106743.54240000001</v>
      </c>
      <c r="I1034" s="1500">
        <f t="shared" si="49"/>
        <v>1077139.3824</v>
      </c>
      <c r="J1034" s="1499" t="s">
        <v>74</v>
      </c>
      <c r="K1034" s="1499" t="b">
        <v>0</v>
      </c>
      <c r="L1034" s="1522">
        <f>('RAB GIK UGM'!G1035*1.11)-I1034</f>
        <v>0</v>
      </c>
    </row>
    <row r="1035" spans="1:12" ht="15" customHeight="1">
      <c r="A1035" s="1499" t="s">
        <v>4393</v>
      </c>
      <c r="B1035" s="1499" t="s">
        <v>74</v>
      </c>
      <c r="C1035" s="1500">
        <v>0</v>
      </c>
      <c r="D1035" s="1501">
        <f>'RAB GIK UGM'!E1036</f>
        <v>0</v>
      </c>
      <c r="E1035" s="1501">
        <f>'RAB GIK UGM'!F1036</f>
        <v>0</v>
      </c>
      <c r="F1035" s="1500">
        <f t="shared" ref="F1035:F1098" si="50">ROUND(E1035,2)</f>
        <v>0</v>
      </c>
      <c r="G1035" s="1500">
        <v>0</v>
      </c>
      <c r="H1035" s="1500">
        <f t="shared" si="48"/>
        <v>0</v>
      </c>
      <c r="I1035" s="1500">
        <f t="shared" si="49"/>
        <v>0</v>
      </c>
      <c r="J1035" s="1499" t="s">
        <v>74</v>
      </c>
      <c r="K1035" s="1499" t="b">
        <v>0</v>
      </c>
      <c r="L1035" s="1522">
        <f>('RAB GIK UGM'!G1036*1.11)-I1035</f>
        <v>0</v>
      </c>
    </row>
    <row r="1036" spans="1:12" ht="15" customHeight="1">
      <c r="A1036" s="1499" t="s">
        <v>3301</v>
      </c>
      <c r="B1036" s="1499" t="s">
        <v>682</v>
      </c>
      <c r="C1036" s="1500">
        <v>1</v>
      </c>
      <c r="D1036" s="1501">
        <f>'RAB GIK UGM'!E1037</f>
        <v>1</v>
      </c>
      <c r="E1036" s="1501">
        <f>'RAB GIK UGM'!F1037</f>
        <v>737500000</v>
      </c>
      <c r="F1036" s="1500">
        <f t="shared" si="50"/>
        <v>737500000</v>
      </c>
      <c r="G1036" s="1500">
        <v>11</v>
      </c>
      <c r="H1036" s="1500">
        <f t="shared" si="48"/>
        <v>81125000</v>
      </c>
      <c r="I1036" s="1500">
        <f t="shared" si="49"/>
        <v>818625000</v>
      </c>
      <c r="J1036" s="1499" t="s">
        <v>74</v>
      </c>
      <c r="K1036" s="1499" t="b">
        <v>0</v>
      </c>
      <c r="L1036" s="1522">
        <f>('RAB GIK UGM'!G1037*1.11)-I1036</f>
        <v>0</v>
      </c>
    </row>
    <row r="1037" spans="1:12" ht="15" customHeight="1">
      <c r="A1037" s="1499" t="s">
        <v>4386</v>
      </c>
      <c r="B1037" s="1499" t="s">
        <v>74</v>
      </c>
      <c r="C1037" s="1500">
        <v>0</v>
      </c>
      <c r="D1037" s="1501">
        <f>'RAB GIK UGM'!E1038</f>
        <v>0</v>
      </c>
      <c r="E1037" s="1501">
        <f>'RAB GIK UGM'!F1038</f>
        <v>0</v>
      </c>
      <c r="F1037" s="1500">
        <f t="shared" si="50"/>
        <v>0</v>
      </c>
      <c r="G1037" s="1500">
        <v>0</v>
      </c>
      <c r="H1037" s="1500">
        <f t="shared" si="48"/>
        <v>0</v>
      </c>
      <c r="I1037" s="1500">
        <f t="shared" si="49"/>
        <v>0</v>
      </c>
      <c r="J1037" s="1499" t="s">
        <v>74</v>
      </c>
      <c r="K1037" s="1499" t="b">
        <v>0</v>
      </c>
      <c r="L1037" s="1522">
        <f>('RAB GIK UGM'!G1038*1.11)-I1037</f>
        <v>0</v>
      </c>
    </row>
    <row r="1038" spans="1:12" ht="15" customHeight="1">
      <c r="A1038" s="1499" t="s">
        <v>4387</v>
      </c>
      <c r="B1038" s="1499" t="s">
        <v>163</v>
      </c>
      <c r="C1038" s="1500">
        <v>628.97</v>
      </c>
      <c r="D1038" s="1501">
        <f>'RAB GIK UGM'!E1039</f>
        <v>628.97</v>
      </c>
      <c r="E1038" s="1501">
        <f>'RAB GIK UGM'!F1039</f>
        <v>26387</v>
      </c>
      <c r="F1038" s="1500">
        <f t="shared" si="50"/>
        <v>26387</v>
      </c>
      <c r="G1038" s="1500">
        <v>11</v>
      </c>
      <c r="H1038" s="1500">
        <f t="shared" si="48"/>
        <v>1825629.4529000001</v>
      </c>
      <c r="I1038" s="1500">
        <f t="shared" si="49"/>
        <v>18422260.842900001</v>
      </c>
      <c r="J1038" s="1499" t="s">
        <v>74</v>
      </c>
      <c r="K1038" s="1499" t="b">
        <v>0</v>
      </c>
      <c r="L1038" s="1522">
        <f>('RAB GIK UGM'!G1039*1.11)-I1038</f>
        <v>0</v>
      </c>
    </row>
    <row r="1039" spans="1:12" ht="15" customHeight="1">
      <c r="A1039" s="1499" t="s">
        <v>4388</v>
      </c>
      <c r="B1039" s="1499" t="s">
        <v>163</v>
      </c>
      <c r="C1039" s="1500">
        <v>33.01</v>
      </c>
      <c r="D1039" s="1501">
        <f>'RAB GIK UGM'!E1040</f>
        <v>33.01</v>
      </c>
      <c r="E1039" s="1501">
        <f>'RAB GIK UGM'!F1040</f>
        <v>26387</v>
      </c>
      <c r="F1039" s="1500">
        <f t="shared" si="50"/>
        <v>26387</v>
      </c>
      <c r="G1039" s="1500">
        <v>11</v>
      </c>
      <c r="H1039" s="1500">
        <f t="shared" si="48"/>
        <v>95813.835699999996</v>
      </c>
      <c r="I1039" s="1500">
        <f t="shared" si="49"/>
        <v>966848.70570000005</v>
      </c>
      <c r="J1039" s="1499" t="s">
        <v>74</v>
      </c>
      <c r="K1039" s="1499" t="b">
        <v>0</v>
      </c>
      <c r="L1039" s="1522">
        <f>('RAB GIK UGM'!G1040*1.11)-I1039</f>
        <v>0</v>
      </c>
    </row>
    <row r="1040" spans="1:12" ht="15" customHeight="1">
      <c r="A1040" s="1499" t="s">
        <v>4389</v>
      </c>
      <c r="B1040" s="1499" t="s">
        <v>163</v>
      </c>
      <c r="C1040" s="1500">
        <v>39.840000000000003</v>
      </c>
      <c r="D1040" s="1501">
        <f>'RAB GIK UGM'!E1041</f>
        <v>39.840000000000003</v>
      </c>
      <c r="E1040" s="1501">
        <f>'RAB GIK UGM'!F1041</f>
        <v>144000</v>
      </c>
      <c r="F1040" s="1500">
        <f t="shared" si="50"/>
        <v>144000</v>
      </c>
      <c r="G1040" s="1500">
        <v>11</v>
      </c>
      <c r="H1040" s="1500">
        <f t="shared" si="48"/>
        <v>631065.60000000009</v>
      </c>
      <c r="I1040" s="1500">
        <f t="shared" si="49"/>
        <v>6368025.6000000015</v>
      </c>
      <c r="J1040" s="1499" t="s">
        <v>74</v>
      </c>
      <c r="K1040" s="1499" t="b">
        <v>0</v>
      </c>
      <c r="L1040" s="1522">
        <f>('RAB GIK UGM'!G1041*1.11)-I1040</f>
        <v>0</v>
      </c>
    </row>
    <row r="1041" spans="1:12" ht="15" customHeight="1">
      <c r="A1041" s="1499" t="s">
        <v>4390</v>
      </c>
      <c r="B1041" s="1499" t="s">
        <v>163</v>
      </c>
      <c r="C1041" s="1500">
        <v>701.82</v>
      </c>
      <c r="D1041" s="1501">
        <f>'RAB GIK UGM'!E1042</f>
        <v>701.82</v>
      </c>
      <c r="E1041" s="1501">
        <f>'RAB GIK UGM'!F1042</f>
        <v>1144</v>
      </c>
      <c r="F1041" s="1500">
        <f t="shared" si="50"/>
        <v>1144</v>
      </c>
      <c r="G1041" s="1500">
        <v>11</v>
      </c>
      <c r="H1041" s="1500">
        <f t="shared" si="48"/>
        <v>88317.028800000015</v>
      </c>
      <c r="I1041" s="1500">
        <f t="shared" si="49"/>
        <v>891199.10880000005</v>
      </c>
      <c r="J1041" s="1499" t="s">
        <v>74</v>
      </c>
      <c r="K1041" s="1499" t="b">
        <v>0</v>
      </c>
      <c r="L1041" s="1522">
        <f>('RAB GIK UGM'!G1042*1.11)-I1041</f>
        <v>0</v>
      </c>
    </row>
    <row r="1042" spans="1:12" ht="15" customHeight="1">
      <c r="A1042" s="1499" t="s">
        <v>3252</v>
      </c>
      <c r="B1042" s="1499" t="s">
        <v>5</v>
      </c>
      <c r="C1042" s="1500">
        <v>35.090000000000003</v>
      </c>
      <c r="D1042" s="1501">
        <f>'RAB GIK UGM'!E1043</f>
        <v>35.090000000000003</v>
      </c>
      <c r="E1042" s="1501">
        <f>'RAB GIK UGM'!F1043</f>
        <v>29265</v>
      </c>
      <c r="F1042" s="1500">
        <f t="shared" si="50"/>
        <v>29265</v>
      </c>
      <c r="G1042" s="1500">
        <v>11</v>
      </c>
      <c r="H1042" s="1500">
        <f t="shared" si="48"/>
        <v>112959.97350000002</v>
      </c>
      <c r="I1042" s="1500">
        <f t="shared" si="49"/>
        <v>1139868.8235000002</v>
      </c>
      <c r="J1042" s="1499" t="s">
        <v>74</v>
      </c>
      <c r="K1042" s="1499" t="b">
        <v>0</v>
      </c>
      <c r="L1042" s="1522">
        <f>('RAB GIK UGM'!G1043*1.11)-I1042</f>
        <v>0</v>
      </c>
    </row>
    <row r="1043" spans="1:12" ht="15" customHeight="1">
      <c r="A1043" s="1499" t="s">
        <v>4391</v>
      </c>
      <c r="B1043" s="1499" t="s">
        <v>190</v>
      </c>
      <c r="C1043" s="1500">
        <v>70.180000000000007</v>
      </c>
      <c r="D1043" s="1501">
        <f>'RAB GIK UGM'!E1044</f>
        <v>70.180000000000007</v>
      </c>
      <c r="E1043" s="1501">
        <f>'RAB GIK UGM'!F1044</f>
        <v>33205</v>
      </c>
      <c r="F1043" s="1500">
        <f t="shared" si="50"/>
        <v>33205</v>
      </c>
      <c r="G1043" s="1500">
        <v>11</v>
      </c>
      <c r="H1043" s="1500">
        <f t="shared" si="48"/>
        <v>256335.95900000006</v>
      </c>
      <c r="I1043" s="1500">
        <f t="shared" si="49"/>
        <v>2586662.8590000006</v>
      </c>
      <c r="J1043" s="1499" t="s">
        <v>74</v>
      </c>
      <c r="K1043" s="1499" t="b">
        <v>0</v>
      </c>
      <c r="L1043" s="1522">
        <f>('RAB GIK UGM'!G1044*1.11)-I1043</f>
        <v>0</v>
      </c>
    </row>
    <row r="1044" spans="1:12" ht="15" customHeight="1">
      <c r="A1044" s="1499" t="s">
        <v>4392</v>
      </c>
      <c r="B1044" s="1499" t="s">
        <v>190</v>
      </c>
      <c r="C1044" s="1500">
        <v>2.88</v>
      </c>
      <c r="D1044" s="1501">
        <f>'RAB GIK UGM'!E1045</f>
        <v>2.88</v>
      </c>
      <c r="E1044" s="1501">
        <f>'RAB GIK UGM'!F1045</f>
        <v>336943</v>
      </c>
      <c r="F1044" s="1500">
        <f t="shared" si="50"/>
        <v>336943</v>
      </c>
      <c r="G1044" s="1500">
        <v>11</v>
      </c>
      <c r="H1044" s="1500">
        <f t="shared" si="48"/>
        <v>106743.54240000001</v>
      </c>
      <c r="I1044" s="1500">
        <f t="shared" si="49"/>
        <v>1077139.3824</v>
      </c>
      <c r="J1044" s="1499" t="s">
        <v>74</v>
      </c>
      <c r="K1044" s="1499" t="b">
        <v>0</v>
      </c>
      <c r="L1044" s="1522">
        <f>('RAB GIK UGM'!G1045*1.11)-I1044</f>
        <v>0</v>
      </c>
    </row>
    <row r="1045" spans="1:12" ht="15" customHeight="1">
      <c r="A1045" s="1499" t="s">
        <v>4394</v>
      </c>
      <c r="B1045" s="1499" t="s">
        <v>74</v>
      </c>
      <c r="C1045" s="1500">
        <v>0</v>
      </c>
      <c r="D1045" s="1501">
        <f>'RAB GIK UGM'!E1046</f>
        <v>0</v>
      </c>
      <c r="E1045" s="1501">
        <f>'RAB GIK UGM'!F1046</f>
        <v>0</v>
      </c>
      <c r="F1045" s="1500">
        <f t="shared" si="50"/>
        <v>0</v>
      </c>
      <c r="G1045" s="1500">
        <v>0</v>
      </c>
      <c r="H1045" s="1500">
        <f t="shared" si="48"/>
        <v>0</v>
      </c>
      <c r="I1045" s="1500">
        <f t="shared" si="49"/>
        <v>0</v>
      </c>
      <c r="J1045" s="1499" t="s">
        <v>74</v>
      </c>
      <c r="K1045" s="1499" t="b">
        <v>0</v>
      </c>
      <c r="L1045" s="1522">
        <f>('RAB GIK UGM'!G1046*1.11)-I1045</f>
        <v>0</v>
      </c>
    </row>
    <row r="1046" spans="1:12" ht="15" customHeight="1">
      <c r="A1046" s="1499" t="s">
        <v>4395</v>
      </c>
      <c r="B1046" s="1499" t="s">
        <v>682</v>
      </c>
      <c r="C1046" s="1500">
        <v>1</v>
      </c>
      <c r="D1046" s="1501">
        <f>'RAB GIK UGM'!E1047</f>
        <v>1</v>
      </c>
      <c r="E1046" s="1501">
        <f>'RAB GIK UGM'!F1047</f>
        <v>775000000</v>
      </c>
      <c r="F1046" s="1500">
        <f t="shared" si="50"/>
        <v>775000000</v>
      </c>
      <c r="G1046" s="1500">
        <v>11</v>
      </c>
      <c r="H1046" s="1500">
        <f t="shared" si="48"/>
        <v>85250000</v>
      </c>
      <c r="I1046" s="1500">
        <f t="shared" si="49"/>
        <v>860250000</v>
      </c>
      <c r="J1046" s="1499" t="s">
        <v>74</v>
      </c>
      <c r="K1046" s="1499" t="b">
        <v>0</v>
      </c>
      <c r="L1046" s="1522">
        <f>('RAB GIK UGM'!G1047*1.11)-I1046</f>
        <v>0</v>
      </c>
    </row>
    <row r="1047" spans="1:12" ht="15" customHeight="1">
      <c r="A1047" s="1499" t="s">
        <v>4386</v>
      </c>
      <c r="B1047" s="1499" t="s">
        <v>74</v>
      </c>
      <c r="C1047" s="1500">
        <v>0</v>
      </c>
      <c r="D1047" s="1501">
        <f>'RAB GIK UGM'!E1048</f>
        <v>0</v>
      </c>
      <c r="E1047" s="1501">
        <f>'RAB GIK UGM'!F1048</f>
        <v>0</v>
      </c>
      <c r="F1047" s="1500">
        <f t="shared" si="50"/>
        <v>0</v>
      </c>
      <c r="G1047" s="1500">
        <v>0</v>
      </c>
      <c r="H1047" s="1500">
        <f t="shared" si="48"/>
        <v>0</v>
      </c>
      <c r="I1047" s="1500">
        <f t="shared" si="49"/>
        <v>0</v>
      </c>
      <c r="J1047" s="1499" t="s">
        <v>74</v>
      </c>
      <c r="K1047" s="1499" t="b">
        <v>0</v>
      </c>
      <c r="L1047" s="1522">
        <f>('RAB GIK UGM'!G1048*1.11)-I1047</f>
        <v>0</v>
      </c>
    </row>
    <row r="1048" spans="1:12" ht="15" customHeight="1">
      <c r="A1048" s="1499" t="s">
        <v>4387</v>
      </c>
      <c r="B1048" s="1499" t="s">
        <v>163</v>
      </c>
      <c r="C1048" s="1500">
        <v>628.97</v>
      </c>
      <c r="D1048" s="1501">
        <f>'RAB GIK UGM'!E1049</f>
        <v>628.97</v>
      </c>
      <c r="E1048" s="1501">
        <f>'RAB GIK UGM'!F1049</f>
        <v>26387</v>
      </c>
      <c r="F1048" s="1500">
        <f t="shared" si="50"/>
        <v>26387</v>
      </c>
      <c r="G1048" s="1500">
        <v>11</v>
      </c>
      <c r="H1048" s="1500">
        <f t="shared" si="48"/>
        <v>1825629.4529000001</v>
      </c>
      <c r="I1048" s="1500">
        <f t="shared" si="49"/>
        <v>18422260.842900001</v>
      </c>
      <c r="J1048" s="1499" t="s">
        <v>74</v>
      </c>
      <c r="K1048" s="1499" t="b">
        <v>0</v>
      </c>
      <c r="L1048" s="1522">
        <f>('RAB GIK UGM'!G1049*1.11)-I1048</f>
        <v>0</v>
      </c>
    </row>
    <row r="1049" spans="1:12" ht="15" customHeight="1">
      <c r="A1049" s="1499" t="s">
        <v>4388</v>
      </c>
      <c r="B1049" s="1499" t="s">
        <v>163</v>
      </c>
      <c r="C1049" s="1500">
        <v>132.04</v>
      </c>
      <c r="D1049" s="1501">
        <f>'RAB GIK UGM'!E1050</f>
        <v>132.04</v>
      </c>
      <c r="E1049" s="1501">
        <f>'RAB GIK UGM'!F1050</f>
        <v>26387</v>
      </c>
      <c r="F1049" s="1500">
        <f t="shared" si="50"/>
        <v>26387</v>
      </c>
      <c r="G1049" s="1500">
        <v>11</v>
      </c>
      <c r="H1049" s="1500">
        <f t="shared" si="48"/>
        <v>383255.34279999998</v>
      </c>
      <c r="I1049" s="1500">
        <f t="shared" si="49"/>
        <v>3867394.8228000002</v>
      </c>
      <c r="J1049" s="1499" t="s">
        <v>74</v>
      </c>
      <c r="K1049" s="1499" t="b">
        <v>0</v>
      </c>
      <c r="L1049" s="1522">
        <f>('RAB GIK UGM'!G1050*1.11)-I1049</f>
        <v>0</v>
      </c>
    </row>
    <row r="1050" spans="1:12" ht="15" customHeight="1">
      <c r="A1050" s="1499" t="s">
        <v>4389</v>
      </c>
      <c r="B1050" s="1499" t="s">
        <v>163</v>
      </c>
      <c r="C1050" s="1500">
        <v>159.36000000000001</v>
      </c>
      <c r="D1050" s="1501">
        <f>'RAB GIK UGM'!E1051</f>
        <v>159.36000000000001</v>
      </c>
      <c r="E1050" s="1501">
        <f>'RAB GIK UGM'!F1051</f>
        <v>144000</v>
      </c>
      <c r="F1050" s="1500">
        <f t="shared" si="50"/>
        <v>144000</v>
      </c>
      <c r="G1050" s="1500">
        <v>11</v>
      </c>
      <c r="H1050" s="1500">
        <f t="shared" si="48"/>
        <v>2524262.4000000004</v>
      </c>
      <c r="I1050" s="1500">
        <f t="shared" si="49"/>
        <v>25472102.400000006</v>
      </c>
      <c r="J1050" s="1499" t="s">
        <v>74</v>
      </c>
      <c r="K1050" s="1499" t="b">
        <v>0</v>
      </c>
      <c r="L1050" s="1522">
        <f>('RAB GIK UGM'!G1051*1.11)-I1050</f>
        <v>0</v>
      </c>
    </row>
    <row r="1051" spans="1:12" ht="15" customHeight="1">
      <c r="A1051" s="1499" t="s">
        <v>4390</v>
      </c>
      <c r="B1051" s="1499" t="s">
        <v>163</v>
      </c>
      <c r="C1051" s="1500">
        <v>2679.67</v>
      </c>
      <c r="D1051" s="1501">
        <f>'RAB GIK UGM'!E1052</f>
        <v>2679.67</v>
      </c>
      <c r="E1051" s="1501">
        <f>'RAB GIK UGM'!F1052</f>
        <v>1144</v>
      </c>
      <c r="F1051" s="1500">
        <f t="shared" si="50"/>
        <v>1144</v>
      </c>
      <c r="G1051" s="1500">
        <v>11</v>
      </c>
      <c r="H1051" s="1500">
        <f t="shared" si="48"/>
        <v>337209.6728</v>
      </c>
      <c r="I1051" s="1500">
        <f t="shared" si="49"/>
        <v>3402752.1527999998</v>
      </c>
      <c r="J1051" s="1499" t="s">
        <v>74</v>
      </c>
      <c r="K1051" s="1499" t="b">
        <v>0</v>
      </c>
      <c r="L1051" s="1522">
        <f>('RAB GIK UGM'!G1052*1.11)-I1051</f>
        <v>0</v>
      </c>
    </row>
    <row r="1052" spans="1:12" ht="15" customHeight="1">
      <c r="A1052" s="1499" t="s">
        <v>3252</v>
      </c>
      <c r="B1052" s="1499" t="s">
        <v>5</v>
      </c>
      <c r="C1052" s="1500">
        <v>53.59</v>
      </c>
      <c r="D1052" s="1501">
        <f>'RAB GIK UGM'!E1053</f>
        <v>53.59</v>
      </c>
      <c r="E1052" s="1501">
        <f>'RAB GIK UGM'!F1053</f>
        <v>29265</v>
      </c>
      <c r="F1052" s="1500">
        <f t="shared" si="50"/>
        <v>29265</v>
      </c>
      <c r="G1052" s="1500">
        <v>11</v>
      </c>
      <c r="H1052" s="1500">
        <f t="shared" si="48"/>
        <v>172514.24850000002</v>
      </c>
      <c r="I1052" s="1500">
        <f t="shared" si="49"/>
        <v>1740825.5985000001</v>
      </c>
      <c r="J1052" s="1499" t="s">
        <v>74</v>
      </c>
      <c r="K1052" s="1499" t="b">
        <v>0</v>
      </c>
      <c r="L1052" s="1522">
        <f>('RAB GIK UGM'!G1053*1.11)-I1052</f>
        <v>0</v>
      </c>
    </row>
    <row r="1053" spans="1:12" ht="15" customHeight="1">
      <c r="A1053" s="1499" t="s">
        <v>4391</v>
      </c>
      <c r="B1053" s="1499" t="s">
        <v>190</v>
      </c>
      <c r="C1053" s="1500">
        <v>267.95999999999998</v>
      </c>
      <c r="D1053" s="1501">
        <f>'RAB GIK UGM'!E1054</f>
        <v>267.95999999999998</v>
      </c>
      <c r="E1053" s="1501">
        <f>'RAB GIK UGM'!F1054</f>
        <v>33205</v>
      </c>
      <c r="F1053" s="1500">
        <f t="shared" si="50"/>
        <v>33205</v>
      </c>
      <c r="G1053" s="1500">
        <v>11</v>
      </c>
      <c r="H1053" s="1500">
        <f t="shared" si="48"/>
        <v>978737.29799999984</v>
      </c>
      <c r="I1053" s="1500">
        <f t="shared" si="49"/>
        <v>9876349.0979999993</v>
      </c>
      <c r="J1053" s="1499" t="s">
        <v>74</v>
      </c>
      <c r="K1053" s="1499" t="b">
        <v>0</v>
      </c>
      <c r="L1053" s="1522">
        <f>('RAB GIK UGM'!G1054*1.11)-I1053</f>
        <v>0</v>
      </c>
    </row>
    <row r="1054" spans="1:12" ht="15" customHeight="1">
      <c r="A1054" s="1499" t="s">
        <v>4392</v>
      </c>
      <c r="B1054" s="1499" t="s">
        <v>190</v>
      </c>
      <c r="C1054" s="1500">
        <v>2.88</v>
      </c>
      <c r="D1054" s="1501">
        <f>'RAB GIK UGM'!E1055</f>
        <v>2.88</v>
      </c>
      <c r="E1054" s="1501">
        <f>'RAB GIK UGM'!F1055</f>
        <v>336943</v>
      </c>
      <c r="F1054" s="1500">
        <f t="shared" si="50"/>
        <v>336943</v>
      </c>
      <c r="G1054" s="1500">
        <v>11</v>
      </c>
      <c r="H1054" s="1500">
        <f t="shared" si="48"/>
        <v>106743.54240000001</v>
      </c>
      <c r="I1054" s="1500">
        <f t="shared" si="49"/>
        <v>1077139.3824</v>
      </c>
      <c r="J1054" s="1499" t="s">
        <v>74</v>
      </c>
      <c r="K1054" s="1499" t="b">
        <v>0</v>
      </c>
      <c r="L1054" s="1522">
        <f>('RAB GIK UGM'!G1055*1.11)-I1054</f>
        <v>0</v>
      </c>
    </row>
    <row r="1055" spans="1:12" ht="15" customHeight="1">
      <c r="A1055" s="1499" t="s">
        <v>4394</v>
      </c>
      <c r="B1055" s="1499" t="s">
        <v>74</v>
      </c>
      <c r="C1055" s="1500">
        <v>0</v>
      </c>
      <c r="D1055" s="1501">
        <f>'RAB GIK UGM'!E1056</f>
        <v>0</v>
      </c>
      <c r="E1055" s="1501">
        <f>'RAB GIK UGM'!F1056</f>
        <v>0</v>
      </c>
      <c r="F1055" s="1500">
        <f t="shared" si="50"/>
        <v>0</v>
      </c>
      <c r="G1055" s="1500">
        <v>0</v>
      </c>
      <c r="H1055" s="1500">
        <f t="shared" si="48"/>
        <v>0</v>
      </c>
      <c r="I1055" s="1500">
        <f t="shared" si="49"/>
        <v>0</v>
      </c>
      <c r="J1055" s="1499" t="s">
        <v>74</v>
      </c>
      <c r="K1055" s="1499" t="b">
        <v>0</v>
      </c>
      <c r="L1055" s="1522">
        <f>('RAB GIK UGM'!G1056*1.11)-I1055</f>
        <v>0</v>
      </c>
    </row>
    <row r="1056" spans="1:12" ht="15" customHeight="1">
      <c r="A1056" s="1499" t="s">
        <v>3301</v>
      </c>
      <c r="B1056" s="1499" t="s">
        <v>682</v>
      </c>
      <c r="C1056" s="1500">
        <v>1</v>
      </c>
      <c r="D1056" s="1501">
        <f>'RAB GIK UGM'!E1057</f>
        <v>1</v>
      </c>
      <c r="E1056" s="1501">
        <f>'RAB GIK UGM'!F1057</f>
        <v>737500000</v>
      </c>
      <c r="F1056" s="1500">
        <f t="shared" si="50"/>
        <v>737500000</v>
      </c>
      <c r="G1056" s="1500">
        <v>11</v>
      </c>
      <c r="H1056" s="1500">
        <f t="shared" si="48"/>
        <v>81125000</v>
      </c>
      <c r="I1056" s="1500">
        <f t="shared" si="49"/>
        <v>818625000</v>
      </c>
      <c r="J1056" s="1499" t="s">
        <v>74</v>
      </c>
      <c r="K1056" s="1499" t="b">
        <v>0</v>
      </c>
      <c r="L1056" s="1522">
        <f>('RAB GIK UGM'!G1057*1.11)-I1056</f>
        <v>0</v>
      </c>
    </row>
    <row r="1057" spans="1:12" ht="15" customHeight="1">
      <c r="A1057" s="1499" t="s">
        <v>4386</v>
      </c>
      <c r="B1057" s="1499" t="s">
        <v>74</v>
      </c>
      <c r="C1057" s="1500">
        <v>0</v>
      </c>
      <c r="D1057" s="1501">
        <f>'RAB GIK UGM'!E1058</f>
        <v>0</v>
      </c>
      <c r="E1057" s="1501">
        <f>'RAB GIK UGM'!F1058</f>
        <v>0</v>
      </c>
      <c r="F1057" s="1500">
        <f t="shared" si="50"/>
        <v>0</v>
      </c>
      <c r="G1057" s="1500">
        <v>0</v>
      </c>
      <c r="H1057" s="1500">
        <f t="shared" si="48"/>
        <v>0</v>
      </c>
      <c r="I1057" s="1500">
        <f t="shared" si="49"/>
        <v>0</v>
      </c>
      <c r="J1057" s="1499" t="s">
        <v>74</v>
      </c>
      <c r="K1057" s="1499" t="b">
        <v>0</v>
      </c>
      <c r="L1057" s="1522">
        <f>('RAB GIK UGM'!G1058*1.11)-I1057</f>
        <v>0</v>
      </c>
    </row>
    <row r="1058" spans="1:12" ht="15" customHeight="1">
      <c r="A1058" s="1499" t="s">
        <v>4387</v>
      </c>
      <c r="B1058" s="1499" t="s">
        <v>163</v>
      </c>
      <c r="C1058" s="1500">
        <v>1257.93</v>
      </c>
      <c r="D1058" s="1501">
        <f>'RAB GIK UGM'!E1059</f>
        <v>1257.93</v>
      </c>
      <c r="E1058" s="1501">
        <f>'RAB GIK UGM'!F1059</f>
        <v>26387</v>
      </c>
      <c r="F1058" s="1500">
        <f t="shared" si="50"/>
        <v>26387</v>
      </c>
      <c r="G1058" s="1500">
        <v>11</v>
      </c>
      <c r="H1058" s="1500">
        <f t="shared" si="48"/>
        <v>3651229.8800999997</v>
      </c>
      <c r="I1058" s="1500">
        <f t="shared" si="49"/>
        <v>36844228.790100001</v>
      </c>
      <c r="J1058" s="1499" t="s">
        <v>74</v>
      </c>
      <c r="K1058" s="1499" t="b">
        <v>0</v>
      </c>
      <c r="L1058" s="1522">
        <f>('RAB GIK UGM'!G1059*1.11)-I1058</f>
        <v>0</v>
      </c>
    </row>
    <row r="1059" spans="1:12" ht="15" customHeight="1">
      <c r="A1059" s="1499" t="s">
        <v>4388</v>
      </c>
      <c r="B1059" s="1499" t="s">
        <v>163</v>
      </c>
      <c r="C1059" s="1500">
        <v>66.02</v>
      </c>
      <c r="D1059" s="1501">
        <f>'RAB GIK UGM'!E1060</f>
        <v>66.02</v>
      </c>
      <c r="E1059" s="1501">
        <f>'RAB GIK UGM'!F1060</f>
        <v>26387</v>
      </c>
      <c r="F1059" s="1500">
        <f t="shared" si="50"/>
        <v>26387</v>
      </c>
      <c r="G1059" s="1500">
        <v>11</v>
      </c>
      <c r="H1059" s="1500">
        <f t="shared" si="48"/>
        <v>191627.67139999999</v>
      </c>
      <c r="I1059" s="1500">
        <f t="shared" si="49"/>
        <v>1933697.4114000001</v>
      </c>
      <c r="J1059" s="1499" t="s">
        <v>74</v>
      </c>
      <c r="K1059" s="1499" t="b">
        <v>0</v>
      </c>
      <c r="L1059" s="1522">
        <f>('RAB GIK UGM'!G1060*1.11)-I1059</f>
        <v>0</v>
      </c>
    </row>
    <row r="1060" spans="1:12" ht="15" customHeight="1">
      <c r="A1060" s="1499" t="s">
        <v>4389</v>
      </c>
      <c r="B1060" s="1499" t="s">
        <v>163</v>
      </c>
      <c r="C1060" s="1500">
        <v>79.680000000000007</v>
      </c>
      <c r="D1060" s="1501">
        <f>'RAB GIK UGM'!E1061</f>
        <v>79.680000000000007</v>
      </c>
      <c r="E1060" s="1501">
        <f>'RAB GIK UGM'!F1061</f>
        <v>144000</v>
      </c>
      <c r="F1060" s="1500">
        <f t="shared" si="50"/>
        <v>144000</v>
      </c>
      <c r="G1060" s="1500">
        <v>11</v>
      </c>
      <c r="H1060" s="1500">
        <f t="shared" si="48"/>
        <v>1262131.2000000002</v>
      </c>
      <c r="I1060" s="1500">
        <f t="shared" si="49"/>
        <v>12736051.200000003</v>
      </c>
      <c r="J1060" s="1499" t="s">
        <v>74</v>
      </c>
      <c r="K1060" s="1499" t="b">
        <v>0</v>
      </c>
      <c r="L1060" s="1522">
        <f>('RAB GIK UGM'!G1061*1.11)-I1060</f>
        <v>0</v>
      </c>
    </row>
    <row r="1061" spans="1:12" ht="15" customHeight="1">
      <c r="A1061" s="1499" t="s">
        <v>4390</v>
      </c>
      <c r="B1061" s="1499" t="s">
        <v>163</v>
      </c>
      <c r="C1061" s="1500">
        <v>1403.64</v>
      </c>
      <c r="D1061" s="1501">
        <f>'RAB GIK UGM'!E1062</f>
        <v>1403.64</v>
      </c>
      <c r="E1061" s="1501">
        <f>'RAB GIK UGM'!F1062</f>
        <v>1144</v>
      </c>
      <c r="F1061" s="1500">
        <f t="shared" si="50"/>
        <v>1144</v>
      </c>
      <c r="G1061" s="1500">
        <v>11</v>
      </c>
      <c r="H1061" s="1500">
        <f t="shared" si="48"/>
        <v>176634.05760000003</v>
      </c>
      <c r="I1061" s="1500">
        <f t="shared" si="49"/>
        <v>1782398.2176000001</v>
      </c>
      <c r="J1061" s="1499" t="s">
        <v>74</v>
      </c>
      <c r="K1061" s="1499" t="b">
        <v>0</v>
      </c>
      <c r="L1061" s="1522">
        <f>('RAB GIK UGM'!G1062*1.11)-I1061</f>
        <v>0</v>
      </c>
    </row>
    <row r="1062" spans="1:12" ht="15" customHeight="1">
      <c r="A1062" s="1499" t="s">
        <v>3252</v>
      </c>
      <c r="B1062" s="1499" t="s">
        <v>5</v>
      </c>
      <c r="C1062" s="1500">
        <v>70.180000000000007</v>
      </c>
      <c r="D1062" s="1501">
        <f>'RAB GIK UGM'!E1063</f>
        <v>70.180000000000007</v>
      </c>
      <c r="E1062" s="1501">
        <f>'RAB GIK UGM'!F1063</f>
        <v>29265</v>
      </c>
      <c r="F1062" s="1500">
        <f t="shared" si="50"/>
        <v>29265</v>
      </c>
      <c r="G1062" s="1500">
        <v>11</v>
      </c>
      <c r="H1062" s="1500">
        <f t="shared" si="48"/>
        <v>225919.94700000004</v>
      </c>
      <c r="I1062" s="1500">
        <f t="shared" si="49"/>
        <v>2279737.6470000003</v>
      </c>
      <c r="J1062" s="1499" t="s">
        <v>74</v>
      </c>
      <c r="K1062" s="1499" t="b">
        <v>0</v>
      </c>
      <c r="L1062" s="1522">
        <f>('RAB GIK UGM'!G1063*1.11)-I1062</f>
        <v>0</v>
      </c>
    </row>
    <row r="1063" spans="1:12" ht="15" customHeight="1">
      <c r="A1063" s="1499" t="s">
        <v>4391</v>
      </c>
      <c r="B1063" s="1499" t="s">
        <v>190</v>
      </c>
      <c r="C1063" s="1500">
        <v>140.36000000000001</v>
      </c>
      <c r="D1063" s="1501">
        <f>'RAB GIK UGM'!E1064</f>
        <v>140.36000000000001</v>
      </c>
      <c r="E1063" s="1501">
        <f>'RAB GIK UGM'!F1064</f>
        <v>33205</v>
      </c>
      <c r="F1063" s="1500">
        <f t="shared" si="50"/>
        <v>33205</v>
      </c>
      <c r="G1063" s="1500">
        <v>11</v>
      </c>
      <c r="H1063" s="1500">
        <f t="shared" si="48"/>
        <v>512671.91800000012</v>
      </c>
      <c r="I1063" s="1500">
        <f t="shared" si="49"/>
        <v>5173325.7180000013</v>
      </c>
      <c r="J1063" s="1499" t="s">
        <v>74</v>
      </c>
      <c r="K1063" s="1499" t="b">
        <v>0</v>
      </c>
      <c r="L1063" s="1522">
        <f>('RAB GIK UGM'!G1064*1.11)-I1063</f>
        <v>0</v>
      </c>
    </row>
    <row r="1064" spans="1:12" ht="15" customHeight="1">
      <c r="A1064" s="1499" t="s">
        <v>4392</v>
      </c>
      <c r="B1064" s="1499" t="s">
        <v>190</v>
      </c>
      <c r="C1064" s="1500">
        <v>5.76</v>
      </c>
      <c r="D1064" s="1501">
        <f>'RAB GIK UGM'!E1065</f>
        <v>5.76</v>
      </c>
      <c r="E1064" s="1501">
        <f>'RAB GIK UGM'!F1065</f>
        <v>336943</v>
      </c>
      <c r="F1064" s="1500">
        <f t="shared" si="50"/>
        <v>336943</v>
      </c>
      <c r="G1064" s="1500">
        <v>11</v>
      </c>
      <c r="H1064" s="1500">
        <f t="shared" si="48"/>
        <v>213487.08480000001</v>
      </c>
      <c r="I1064" s="1500">
        <f t="shared" si="49"/>
        <v>2154278.7648</v>
      </c>
      <c r="J1064" s="1499" t="s">
        <v>74</v>
      </c>
      <c r="K1064" s="1499" t="b">
        <v>0</v>
      </c>
      <c r="L1064" s="1522">
        <f>('RAB GIK UGM'!G1065*1.11)-I1064</f>
        <v>0</v>
      </c>
    </row>
    <row r="1065" spans="1:12" ht="15" customHeight="1">
      <c r="A1065" s="1499" t="s">
        <v>4396</v>
      </c>
      <c r="B1065" s="1499" t="s">
        <v>74</v>
      </c>
      <c r="C1065" s="1500">
        <v>0</v>
      </c>
      <c r="D1065" s="1501">
        <f>'RAB GIK UGM'!E1066</f>
        <v>0</v>
      </c>
      <c r="E1065" s="1501">
        <f>'RAB GIK UGM'!F1066</f>
        <v>0</v>
      </c>
      <c r="F1065" s="1500">
        <f t="shared" si="50"/>
        <v>0</v>
      </c>
      <c r="G1065" s="1500">
        <v>0</v>
      </c>
      <c r="H1065" s="1500">
        <f t="shared" si="48"/>
        <v>0</v>
      </c>
      <c r="I1065" s="1500">
        <f t="shared" si="49"/>
        <v>0</v>
      </c>
      <c r="J1065" s="1499" t="s">
        <v>74</v>
      </c>
      <c r="K1065" s="1499" t="b">
        <v>0</v>
      </c>
      <c r="L1065" s="1522">
        <f>('RAB GIK UGM'!G1066*1.11)-I1065</f>
        <v>0</v>
      </c>
    </row>
    <row r="1066" spans="1:12" ht="15" customHeight="1">
      <c r="A1066" s="1499" t="s">
        <v>4395</v>
      </c>
      <c r="B1066" s="1499" t="s">
        <v>682</v>
      </c>
      <c r="C1066" s="1500">
        <v>1</v>
      </c>
      <c r="D1066" s="1501">
        <f>'RAB GIK UGM'!E1067</f>
        <v>1</v>
      </c>
      <c r="E1066" s="1501">
        <f>'RAB GIK UGM'!F1067</f>
        <v>775000000</v>
      </c>
      <c r="F1066" s="1500">
        <f t="shared" si="50"/>
        <v>775000000</v>
      </c>
      <c r="G1066" s="1500">
        <v>11</v>
      </c>
      <c r="H1066" s="1500">
        <f t="shared" si="48"/>
        <v>85250000</v>
      </c>
      <c r="I1066" s="1500">
        <f t="shared" si="49"/>
        <v>860250000</v>
      </c>
      <c r="J1066" s="1499" t="s">
        <v>74</v>
      </c>
      <c r="K1066" s="1499" t="b">
        <v>0</v>
      </c>
      <c r="L1066" s="1522">
        <f>('RAB GIK UGM'!G1067*1.11)-I1066</f>
        <v>0</v>
      </c>
    </row>
    <row r="1067" spans="1:12" ht="15" customHeight="1">
      <c r="A1067" s="1499" t="s">
        <v>4386</v>
      </c>
      <c r="B1067" s="1499" t="s">
        <v>74</v>
      </c>
      <c r="C1067" s="1500">
        <v>0</v>
      </c>
      <c r="D1067" s="1501">
        <f>'RAB GIK UGM'!E1068</f>
        <v>0</v>
      </c>
      <c r="E1067" s="1501">
        <f>'RAB GIK UGM'!F1068</f>
        <v>0</v>
      </c>
      <c r="F1067" s="1500">
        <f t="shared" si="50"/>
        <v>0</v>
      </c>
      <c r="G1067" s="1500">
        <v>0</v>
      </c>
      <c r="H1067" s="1500">
        <f t="shared" si="48"/>
        <v>0</v>
      </c>
      <c r="I1067" s="1500">
        <f t="shared" si="49"/>
        <v>0</v>
      </c>
      <c r="J1067" s="1499" t="s">
        <v>74</v>
      </c>
      <c r="K1067" s="1499" t="b">
        <v>0</v>
      </c>
      <c r="L1067" s="1522">
        <f>('RAB GIK UGM'!G1068*1.11)-I1067</f>
        <v>0</v>
      </c>
    </row>
    <row r="1068" spans="1:12" ht="15" customHeight="1">
      <c r="A1068" s="1499" t="s">
        <v>4387</v>
      </c>
      <c r="B1068" s="1499" t="s">
        <v>163</v>
      </c>
      <c r="C1068" s="1500">
        <v>1257.93</v>
      </c>
      <c r="D1068" s="1501">
        <f>'RAB GIK UGM'!E1069</f>
        <v>1257.93</v>
      </c>
      <c r="E1068" s="1501">
        <f>'RAB GIK UGM'!F1069</f>
        <v>26387</v>
      </c>
      <c r="F1068" s="1500">
        <f t="shared" si="50"/>
        <v>26387</v>
      </c>
      <c r="G1068" s="1500">
        <v>11</v>
      </c>
      <c r="H1068" s="1500">
        <f t="shared" si="48"/>
        <v>3651229.8800999997</v>
      </c>
      <c r="I1068" s="1500">
        <f t="shared" si="49"/>
        <v>36844228.790100001</v>
      </c>
      <c r="J1068" s="1499" t="s">
        <v>74</v>
      </c>
      <c r="K1068" s="1499" t="b">
        <v>0</v>
      </c>
      <c r="L1068" s="1522">
        <f>('RAB GIK UGM'!G1069*1.11)-I1068</f>
        <v>0</v>
      </c>
    </row>
    <row r="1069" spans="1:12" ht="15" customHeight="1">
      <c r="A1069" s="1499" t="s">
        <v>4388</v>
      </c>
      <c r="B1069" s="1499" t="s">
        <v>163</v>
      </c>
      <c r="C1069" s="1500">
        <v>66.02</v>
      </c>
      <c r="D1069" s="1501">
        <f>'RAB GIK UGM'!E1070</f>
        <v>66.02</v>
      </c>
      <c r="E1069" s="1501">
        <f>'RAB GIK UGM'!F1070</f>
        <v>29265</v>
      </c>
      <c r="F1069" s="1500">
        <f t="shared" si="50"/>
        <v>29265</v>
      </c>
      <c r="G1069" s="1500">
        <v>11</v>
      </c>
      <c r="H1069" s="1500">
        <f t="shared" si="48"/>
        <v>212528.28299999997</v>
      </c>
      <c r="I1069" s="1500">
        <f t="shared" si="49"/>
        <v>2144603.5829999996</v>
      </c>
      <c r="J1069" s="1499" t="s">
        <v>74</v>
      </c>
      <c r="K1069" s="1499" t="b">
        <v>0</v>
      </c>
      <c r="L1069" s="1522">
        <f>('RAB GIK UGM'!G1070*1.11)-I1069</f>
        <v>0</v>
      </c>
    </row>
    <row r="1070" spans="1:12" ht="15" customHeight="1">
      <c r="A1070" s="1499" t="s">
        <v>4389</v>
      </c>
      <c r="B1070" s="1499" t="s">
        <v>163</v>
      </c>
      <c r="C1070" s="1500">
        <v>79.680000000000007</v>
      </c>
      <c r="D1070" s="1501">
        <f>'RAB GIK UGM'!E1071</f>
        <v>79.680000000000007</v>
      </c>
      <c r="E1070" s="1501">
        <f>'RAB GIK UGM'!F1071</f>
        <v>144000</v>
      </c>
      <c r="F1070" s="1500">
        <f t="shared" si="50"/>
        <v>144000</v>
      </c>
      <c r="G1070" s="1500">
        <v>11</v>
      </c>
      <c r="H1070" s="1500">
        <f t="shared" si="48"/>
        <v>1262131.2000000002</v>
      </c>
      <c r="I1070" s="1500">
        <f t="shared" si="49"/>
        <v>12736051.200000003</v>
      </c>
      <c r="J1070" s="1499" t="s">
        <v>74</v>
      </c>
      <c r="K1070" s="1499" t="b">
        <v>0</v>
      </c>
      <c r="L1070" s="1522">
        <f>('RAB GIK UGM'!G1071*1.11)-I1070</f>
        <v>0</v>
      </c>
    </row>
    <row r="1071" spans="1:12" ht="15" customHeight="1">
      <c r="A1071" s="1499" t="s">
        <v>4390</v>
      </c>
      <c r="B1071" s="1499" t="s">
        <v>163</v>
      </c>
      <c r="C1071" s="1500">
        <v>1403.64</v>
      </c>
      <c r="D1071" s="1501">
        <f>'RAB GIK UGM'!E1072</f>
        <v>1403.64</v>
      </c>
      <c r="E1071" s="1501">
        <f>'RAB GIK UGM'!F1072</f>
        <v>1144</v>
      </c>
      <c r="F1071" s="1500">
        <f t="shared" si="50"/>
        <v>1144</v>
      </c>
      <c r="G1071" s="1500">
        <v>11</v>
      </c>
      <c r="H1071" s="1500">
        <f t="shared" si="48"/>
        <v>176634.05760000003</v>
      </c>
      <c r="I1071" s="1500">
        <f t="shared" si="49"/>
        <v>1782398.2176000001</v>
      </c>
      <c r="J1071" s="1499" t="s">
        <v>74</v>
      </c>
      <c r="K1071" s="1499" t="b">
        <v>0</v>
      </c>
      <c r="L1071" s="1522">
        <f>('RAB GIK UGM'!G1072*1.11)-I1071</f>
        <v>0</v>
      </c>
    </row>
    <row r="1072" spans="1:12" ht="15" customHeight="1">
      <c r="A1072" s="1499" t="s">
        <v>3252</v>
      </c>
      <c r="B1072" s="1499" t="s">
        <v>5</v>
      </c>
      <c r="C1072" s="1500">
        <v>70.180000000000007</v>
      </c>
      <c r="D1072" s="1501">
        <f>'RAB GIK UGM'!E1073</f>
        <v>70.180000000000007</v>
      </c>
      <c r="E1072" s="1501">
        <f>'RAB GIK UGM'!F1073</f>
        <v>29265</v>
      </c>
      <c r="F1072" s="1500">
        <f t="shared" si="50"/>
        <v>29265</v>
      </c>
      <c r="G1072" s="1500">
        <v>11</v>
      </c>
      <c r="H1072" s="1500">
        <f t="shared" si="48"/>
        <v>225919.94700000004</v>
      </c>
      <c r="I1072" s="1500">
        <f t="shared" si="49"/>
        <v>2279737.6470000003</v>
      </c>
      <c r="J1072" s="1499" t="s">
        <v>74</v>
      </c>
      <c r="K1072" s="1499" t="b">
        <v>0</v>
      </c>
      <c r="L1072" s="1522">
        <f>('RAB GIK UGM'!G1073*1.11)-I1072</f>
        <v>0</v>
      </c>
    </row>
    <row r="1073" spans="1:12" ht="15" customHeight="1">
      <c r="A1073" s="1499" t="s">
        <v>4391</v>
      </c>
      <c r="B1073" s="1499" t="s">
        <v>190</v>
      </c>
      <c r="C1073" s="1500">
        <v>140.36000000000001</v>
      </c>
      <c r="D1073" s="1501">
        <f>'RAB GIK UGM'!E1074</f>
        <v>140.36000000000001</v>
      </c>
      <c r="E1073" s="1501">
        <f>'RAB GIK UGM'!F1074</f>
        <v>33205</v>
      </c>
      <c r="F1073" s="1500">
        <f t="shared" si="50"/>
        <v>33205</v>
      </c>
      <c r="G1073" s="1500">
        <v>11</v>
      </c>
      <c r="H1073" s="1500">
        <f t="shared" si="48"/>
        <v>512671.91800000012</v>
      </c>
      <c r="I1073" s="1500">
        <f t="shared" si="49"/>
        <v>5173325.7180000013</v>
      </c>
      <c r="J1073" s="1499" t="s">
        <v>74</v>
      </c>
      <c r="K1073" s="1499" t="b">
        <v>0</v>
      </c>
      <c r="L1073" s="1522">
        <f>('RAB GIK UGM'!G1074*1.11)-I1073</f>
        <v>0</v>
      </c>
    </row>
    <row r="1074" spans="1:12" ht="15" customHeight="1">
      <c r="A1074" s="1499" t="s">
        <v>4392</v>
      </c>
      <c r="B1074" s="1499" t="s">
        <v>190</v>
      </c>
      <c r="C1074" s="1500">
        <v>5.76</v>
      </c>
      <c r="D1074" s="1501">
        <f>'RAB GIK UGM'!E1075</f>
        <v>5.76</v>
      </c>
      <c r="E1074" s="1501">
        <f>'RAB GIK UGM'!F1075</f>
        <v>336943</v>
      </c>
      <c r="F1074" s="1500">
        <f t="shared" si="50"/>
        <v>336943</v>
      </c>
      <c r="G1074" s="1500">
        <v>11</v>
      </c>
      <c r="H1074" s="1500">
        <f t="shared" si="48"/>
        <v>213487.08480000001</v>
      </c>
      <c r="I1074" s="1500">
        <f t="shared" si="49"/>
        <v>2154278.7648</v>
      </c>
      <c r="J1074" s="1499" t="s">
        <v>74</v>
      </c>
      <c r="K1074" s="1499" t="b">
        <v>0</v>
      </c>
      <c r="L1074" s="1522">
        <f>('RAB GIK UGM'!G1075*1.11)-I1074</f>
        <v>0</v>
      </c>
    </row>
    <row r="1075" spans="1:12" ht="15" customHeight="1">
      <c r="A1075" s="1499" t="s">
        <v>4397</v>
      </c>
      <c r="B1075" s="1499" t="s">
        <v>74</v>
      </c>
      <c r="C1075" s="1500">
        <v>0</v>
      </c>
      <c r="D1075" s="1501">
        <f>'RAB GIK UGM'!E1076</f>
        <v>0</v>
      </c>
      <c r="E1075" s="1501">
        <f>'RAB GIK UGM'!F1076</f>
        <v>0</v>
      </c>
      <c r="F1075" s="1500">
        <f t="shared" si="50"/>
        <v>0</v>
      </c>
      <c r="G1075" s="1500">
        <v>0</v>
      </c>
      <c r="H1075" s="1500">
        <f t="shared" si="48"/>
        <v>0</v>
      </c>
      <c r="I1075" s="1500">
        <f t="shared" si="49"/>
        <v>0</v>
      </c>
      <c r="J1075" s="1499" t="s">
        <v>74</v>
      </c>
      <c r="K1075" s="1499" t="b">
        <v>0</v>
      </c>
      <c r="L1075" s="1522">
        <f>('RAB GIK UGM'!G1076*1.11)-I1075</f>
        <v>0</v>
      </c>
    </row>
    <row r="1076" spans="1:12" ht="15" customHeight="1">
      <c r="A1076" s="1499" t="s">
        <v>4398</v>
      </c>
      <c r="B1076" s="1499" t="s">
        <v>682</v>
      </c>
      <c r="C1076" s="1500">
        <v>1</v>
      </c>
      <c r="D1076" s="1501">
        <f>'RAB GIK UGM'!E1077</f>
        <v>1</v>
      </c>
      <c r="E1076" s="1501">
        <f>'RAB GIK UGM'!F1077</f>
        <v>862500000</v>
      </c>
      <c r="F1076" s="1500">
        <f t="shared" si="50"/>
        <v>862500000</v>
      </c>
      <c r="G1076" s="1500">
        <v>11</v>
      </c>
      <c r="H1076" s="1500">
        <f t="shared" si="48"/>
        <v>94875000</v>
      </c>
      <c r="I1076" s="1500">
        <f t="shared" si="49"/>
        <v>957375000</v>
      </c>
      <c r="J1076" s="1499" t="s">
        <v>74</v>
      </c>
      <c r="K1076" s="1499" t="b">
        <v>0</v>
      </c>
      <c r="L1076" s="1522">
        <f>('RAB GIK UGM'!G1077*1.11)-I1076</f>
        <v>0</v>
      </c>
    </row>
    <row r="1077" spans="1:12" ht="15" customHeight="1">
      <c r="A1077" s="1499" t="s">
        <v>4386</v>
      </c>
      <c r="B1077" s="1499" t="s">
        <v>74</v>
      </c>
      <c r="C1077" s="1500">
        <v>0</v>
      </c>
      <c r="D1077" s="1501">
        <f>'RAB GIK UGM'!E1078</f>
        <v>0</v>
      </c>
      <c r="E1077" s="1501">
        <f>'RAB GIK UGM'!F1078</f>
        <v>0</v>
      </c>
      <c r="F1077" s="1500">
        <f t="shared" si="50"/>
        <v>0</v>
      </c>
      <c r="G1077" s="1500">
        <v>0</v>
      </c>
      <c r="H1077" s="1500">
        <f t="shared" si="48"/>
        <v>0</v>
      </c>
      <c r="I1077" s="1500">
        <f t="shared" si="49"/>
        <v>0</v>
      </c>
      <c r="J1077" s="1499" t="s">
        <v>74</v>
      </c>
      <c r="K1077" s="1499" t="b">
        <v>0</v>
      </c>
      <c r="L1077" s="1522">
        <f>('RAB GIK UGM'!G1078*1.11)-I1077</f>
        <v>0</v>
      </c>
    </row>
    <row r="1078" spans="1:12" ht="15" customHeight="1">
      <c r="A1078" s="1499" t="s">
        <v>4387</v>
      </c>
      <c r="B1078" s="1499" t="s">
        <v>163</v>
      </c>
      <c r="C1078" s="1500">
        <v>1257.93</v>
      </c>
      <c r="D1078" s="1501">
        <f>'RAB GIK UGM'!E1079</f>
        <v>1257.93</v>
      </c>
      <c r="E1078" s="1501">
        <f>'RAB GIK UGM'!F1079</f>
        <v>26387</v>
      </c>
      <c r="F1078" s="1500">
        <f t="shared" si="50"/>
        <v>26387</v>
      </c>
      <c r="G1078" s="1500">
        <v>11</v>
      </c>
      <c r="H1078" s="1500">
        <f t="shared" si="48"/>
        <v>3651229.8800999997</v>
      </c>
      <c r="I1078" s="1500">
        <f t="shared" si="49"/>
        <v>36844228.790100001</v>
      </c>
      <c r="J1078" s="1499" t="s">
        <v>74</v>
      </c>
      <c r="K1078" s="1499" t="b">
        <v>0</v>
      </c>
      <c r="L1078" s="1522">
        <f>('RAB GIK UGM'!G1079*1.11)-I1078</f>
        <v>0</v>
      </c>
    </row>
    <row r="1079" spans="1:12" ht="15" customHeight="1">
      <c r="A1079" s="1499" t="s">
        <v>4388</v>
      </c>
      <c r="B1079" s="1499" t="s">
        <v>163</v>
      </c>
      <c r="C1079" s="1500">
        <v>66.02</v>
      </c>
      <c r="D1079" s="1501">
        <f>'RAB GIK UGM'!E1080</f>
        <v>66.02</v>
      </c>
      <c r="E1079" s="1501">
        <f>'RAB GIK UGM'!F1080</f>
        <v>26387</v>
      </c>
      <c r="F1079" s="1500">
        <f t="shared" si="50"/>
        <v>26387</v>
      </c>
      <c r="G1079" s="1500">
        <v>11</v>
      </c>
      <c r="H1079" s="1500">
        <f t="shared" si="48"/>
        <v>191627.67139999999</v>
      </c>
      <c r="I1079" s="1500">
        <f t="shared" si="49"/>
        <v>1933697.4114000001</v>
      </c>
      <c r="J1079" s="1499" t="s">
        <v>74</v>
      </c>
      <c r="K1079" s="1499" t="b">
        <v>0</v>
      </c>
      <c r="L1079" s="1522">
        <f>('RAB GIK UGM'!G1080*1.11)-I1079</f>
        <v>0</v>
      </c>
    </row>
    <row r="1080" spans="1:12" ht="15" customHeight="1">
      <c r="A1080" s="1499" t="s">
        <v>4389</v>
      </c>
      <c r="B1080" s="1499" t="s">
        <v>163</v>
      </c>
      <c r="C1080" s="1500">
        <v>79.680000000000007</v>
      </c>
      <c r="D1080" s="1501">
        <f>'RAB GIK UGM'!E1081</f>
        <v>79.680000000000007</v>
      </c>
      <c r="E1080" s="1501">
        <f>'RAB GIK UGM'!F1081</f>
        <v>144000</v>
      </c>
      <c r="F1080" s="1500">
        <f t="shared" si="50"/>
        <v>144000</v>
      </c>
      <c r="G1080" s="1500">
        <v>11</v>
      </c>
      <c r="H1080" s="1500">
        <f t="shared" si="48"/>
        <v>1262131.2000000002</v>
      </c>
      <c r="I1080" s="1500">
        <f t="shared" si="49"/>
        <v>12736051.200000003</v>
      </c>
      <c r="J1080" s="1499" t="s">
        <v>74</v>
      </c>
      <c r="K1080" s="1499" t="b">
        <v>0</v>
      </c>
      <c r="L1080" s="1522">
        <f>('RAB GIK UGM'!G1081*1.11)-I1080</f>
        <v>0</v>
      </c>
    </row>
    <row r="1081" spans="1:12" ht="15" customHeight="1">
      <c r="A1081" s="1499" t="s">
        <v>4390</v>
      </c>
      <c r="B1081" s="1499" t="s">
        <v>163</v>
      </c>
      <c r="C1081" s="1500">
        <v>1403.64</v>
      </c>
      <c r="D1081" s="1501">
        <f>'RAB GIK UGM'!E1082</f>
        <v>1403.64</v>
      </c>
      <c r="E1081" s="1501">
        <f>'RAB GIK UGM'!F1082</f>
        <v>1144</v>
      </c>
      <c r="F1081" s="1500">
        <f t="shared" si="50"/>
        <v>1144</v>
      </c>
      <c r="G1081" s="1500">
        <v>11</v>
      </c>
      <c r="H1081" s="1500">
        <f t="shared" si="48"/>
        <v>176634.05760000003</v>
      </c>
      <c r="I1081" s="1500">
        <f t="shared" si="49"/>
        <v>1782398.2176000001</v>
      </c>
      <c r="J1081" s="1499" t="s">
        <v>74</v>
      </c>
      <c r="K1081" s="1499" t="b">
        <v>0</v>
      </c>
      <c r="L1081" s="1522">
        <f>('RAB GIK UGM'!G1082*1.11)-I1081</f>
        <v>0</v>
      </c>
    </row>
    <row r="1082" spans="1:12" ht="15" customHeight="1">
      <c r="A1082" s="1499" t="s">
        <v>3252</v>
      </c>
      <c r="B1082" s="1499" t="s">
        <v>5</v>
      </c>
      <c r="C1082" s="1500">
        <v>70.180000000000007</v>
      </c>
      <c r="D1082" s="1501">
        <f>'RAB GIK UGM'!E1083</f>
        <v>70.180000000000007</v>
      </c>
      <c r="E1082" s="1501">
        <f>'RAB GIK UGM'!F1083</f>
        <v>29265</v>
      </c>
      <c r="F1082" s="1500">
        <f t="shared" si="50"/>
        <v>29265</v>
      </c>
      <c r="G1082" s="1500">
        <v>11</v>
      </c>
      <c r="H1082" s="1500">
        <f t="shared" si="48"/>
        <v>225919.94700000004</v>
      </c>
      <c r="I1082" s="1500">
        <f t="shared" si="49"/>
        <v>2279737.6470000003</v>
      </c>
      <c r="J1082" s="1499" t="s">
        <v>74</v>
      </c>
      <c r="K1082" s="1499" t="b">
        <v>0</v>
      </c>
      <c r="L1082" s="1522">
        <f>('RAB GIK UGM'!G1083*1.11)-I1082</f>
        <v>0</v>
      </c>
    </row>
    <row r="1083" spans="1:12" ht="15" customHeight="1">
      <c r="A1083" s="1499" t="s">
        <v>4391</v>
      </c>
      <c r="B1083" s="1499" t="s">
        <v>190</v>
      </c>
      <c r="C1083" s="1500">
        <v>140.36000000000001</v>
      </c>
      <c r="D1083" s="1501">
        <f>'RAB GIK UGM'!E1084</f>
        <v>140.36000000000001</v>
      </c>
      <c r="E1083" s="1501">
        <f>'RAB GIK UGM'!F1084</f>
        <v>33205</v>
      </c>
      <c r="F1083" s="1500">
        <f t="shared" si="50"/>
        <v>33205</v>
      </c>
      <c r="G1083" s="1500">
        <v>11</v>
      </c>
      <c r="H1083" s="1500">
        <f t="shared" si="48"/>
        <v>512671.91800000012</v>
      </c>
      <c r="I1083" s="1500">
        <f t="shared" si="49"/>
        <v>5173325.7180000013</v>
      </c>
      <c r="J1083" s="1499" t="s">
        <v>74</v>
      </c>
      <c r="K1083" s="1499" t="b">
        <v>0</v>
      </c>
      <c r="L1083" s="1522">
        <f>('RAB GIK UGM'!G1084*1.11)-I1083</f>
        <v>0</v>
      </c>
    </row>
    <row r="1084" spans="1:12" ht="15" customHeight="1">
      <c r="A1084" s="1499" t="s">
        <v>4392</v>
      </c>
      <c r="B1084" s="1499" t="s">
        <v>190</v>
      </c>
      <c r="C1084" s="1500">
        <v>5.76</v>
      </c>
      <c r="D1084" s="1501">
        <f>'RAB GIK UGM'!E1085</f>
        <v>5.76</v>
      </c>
      <c r="E1084" s="1501">
        <f>'RAB GIK UGM'!F1085</f>
        <v>336943</v>
      </c>
      <c r="F1084" s="1500">
        <f t="shared" si="50"/>
        <v>336943</v>
      </c>
      <c r="G1084" s="1500">
        <v>11</v>
      </c>
      <c r="H1084" s="1500">
        <f t="shared" si="48"/>
        <v>213487.08480000001</v>
      </c>
      <c r="I1084" s="1500">
        <f t="shared" si="49"/>
        <v>2154278.7648</v>
      </c>
      <c r="J1084" s="1499" t="s">
        <v>74</v>
      </c>
      <c r="K1084" s="1499" t="b">
        <v>0</v>
      </c>
      <c r="L1084" s="1522">
        <f>('RAB GIK UGM'!G1085*1.11)-I1084</f>
        <v>0</v>
      </c>
    </row>
    <row r="1085" spans="1:12" ht="15" customHeight="1">
      <c r="A1085" s="1499" t="s">
        <v>4399</v>
      </c>
      <c r="B1085" s="1499" t="s">
        <v>74</v>
      </c>
      <c r="C1085" s="1500">
        <v>0</v>
      </c>
      <c r="D1085" s="1501">
        <f>'RAB GIK UGM'!E1086</f>
        <v>0</v>
      </c>
      <c r="E1085" s="1501">
        <f>'RAB GIK UGM'!F1086</f>
        <v>0</v>
      </c>
      <c r="F1085" s="1500">
        <f t="shared" si="50"/>
        <v>0</v>
      </c>
      <c r="G1085" s="1500">
        <v>0</v>
      </c>
      <c r="H1085" s="1500">
        <f t="shared" si="48"/>
        <v>0</v>
      </c>
      <c r="I1085" s="1500">
        <f t="shared" si="49"/>
        <v>0</v>
      </c>
      <c r="J1085" s="1499" t="s">
        <v>74</v>
      </c>
      <c r="K1085" s="1499" t="b">
        <v>0</v>
      </c>
      <c r="L1085" s="1522">
        <f>('RAB GIK UGM'!G1086*1.11)-I1085</f>
        <v>0</v>
      </c>
    </row>
    <row r="1086" spans="1:12" ht="15" customHeight="1">
      <c r="A1086" s="1499" t="s">
        <v>4400</v>
      </c>
      <c r="B1086" s="1499" t="s">
        <v>5</v>
      </c>
      <c r="C1086" s="1500">
        <v>384</v>
      </c>
      <c r="D1086" s="1501">
        <f>'RAB GIK UGM'!E1087</f>
        <v>384</v>
      </c>
      <c r="E1086" s="1501">
        <f>'RAB GIK UGM'!F1087</f>
        <v>314770</v>
      </c>
      <c r="F1086" s="1500">
        <f t="shared" si="50"/>
        <v>314770</v>
      </c>
      <c r="G1086" s="1500">
        <v>11</v>
      </c>
      <c r="H1086" s="1500">
        <f t="shared" si="48"/>
        <v>13295884.800000001</v>
      </c>
      <c r="I1086" s="1500">
        <f t="shared" si="49"/>
        <v>134167564.8</v>
      </c>
      <c r="J1086" s="1499" t="s">
        <v>74</v>
      </c>
      <c r="K1086" s="1499" t="b">
        <v>0</v>
      </c>
      <c r="L1086" s="1522">
        <f>('RAB GIK UGM'!G1087*1.11)-I1086</f>
        <v>0</v>
      </c>
    </row>
    <row r="1087" spans="1:12" ht="15" customHeight="1">
      <c r="A1087" s="1499" t="s">
        <v>4401</v>
      </c>
      <c r="B1087" s="1499" t="s">
        <v>5</v>
      </c>
      <c r="C1087" s="1500">
        <v>327</v>
      </c>
      <c r="D1087" s="1501">
        <f>'RAB GIK UGM'!E1088</f>
        <v>327</v>
      </c>
      <c r="E1087" s="1501">
        <f>'RAB GIK UGM'!F1088</f>
        <v>108520</v>
      </c>
      <c r="F1087" s="1500">
        <f t="shared" si="50"/>
        <v>108520</v>
      </c>
      <c r="G1087" s="1500">
        <v>11</v>
      </c>
      <c r="H1087" s="1500">
        <f t="shared" si="48"/>
        <v>3903464.4</v>
      </c>
      <c r="I1087" s="1500">
        <f t="shared" si="49"/>
        <v>39389504.399999999</v>
      </c>
      <c r="J1087" s="1499" t="s">
        <v>74</v>
      </c>
      <c r="K1087" s="1499" t="b">
        <v>0</v>
      </c>
      <c r="L1087" s="1522">
        <f>('RAB GIK UGM'!G1088*1.11)-I1087</f>
        <v>0</v>
      </c>
    </row>
    <row r="1088" spans="1:12" ht="15" customHeight="1">
      <c r="A1088" s="1499" t="s">
        <v>4402</v>
      </c>
      <c r="B1088" s="1499" t="s">
        <v>186</v>
      </c>
      <c r="C1088" s="1500">
        <v>12</v>
      </c>
      <c r="D1088" s="1501">
        <f>'RAB GIK UGM'!E1089</f>
        <v>12</v>
      </c>
      <c r="E1088" s="1501">
        <f>'RAB GIK UGM'!F1089</f>
        <v>55000000</v>
      </c>
      <c r="F1088" s="1500">
        <f t="shared" si="50"/>
        <v>55000000</v>
      </c>
      <c r="G1088" s="1500">
        <v>11</v>
      </c>
      <c r="H1088" s="1500">
        <f t="shared" si="48"/>
        <v>72600000</v>
      </c>
      <c r="I1088" s="1500">
        <f t="shared" si="49"/>
        <v>732600000</v>
      </c>
      <c r="J1088" s="1499" t="s">
        <v>74</v>
      </c>
      <c r="K1088" s="1499" t="b">
        <v>0</v>
      </c>
      <c r="L1088" s="1522">
        <f>('RAB GIK UGM'!G1089*1.11)-I1088</f>
        <v>0</v>
      </c>
    </row>
    <row r="1089" spans="1:12" ht="15" customHeight="1">
      <c r="A1089" s="1499" t="s">
        <v>4403</v>
      </c>
      <c r="B1089" s="1499" t="s">
        <v>74</v>
      </c>
      <c r="C1089" s="1500">
        <v>0</v>
      </c>
      <c r="D1089" s="1501">
        <f>'RAB GIK UGM'!E1090</f>
        <v>0</v>
      </c>
      <c r="E1089" s="1501">
        <f>'RAB GIK UGM'!F1090</f>
        <v>0</v>
      </c>
      <c r="F1089" s="1500">
        <f t="shared" si="50"/>
        <v>0</v>
      </c>
      <c r="G1089" s="1500">
        <v>0</v>
      </c>
      <c r="H1089" s="1500">
        <f t="shared" si="48"/>
        <v>0</v>
      </c>
      <c r="I1089" s="1500">
        <f t="shared" si="49"/>
        <v>0</v>
      </c>
      <c r="J1089" s="1499" t="s">
        <v>74</v>
      </c>
      <c r="K1089" s="1499" t="b">
        <v>0</v>
      </c>
      <c r="L1089" s="1522">
        <f>('RAB GIK UGM'!G1090*1.11)-I1089</f>
        <v>0</v>
      </c>
    </row>
    <row r="1090" spans="1:12" ht="15" customHeight="1">
      <c r="A1090" s="1499" t="s">
        <v>4404</v>
      </c>
      <c r="B1090" s="1499" t="s">
        <v>74</v>
      </c>
      <c r="C1090" s="1500">
        <v>0</v>
      </c>
      <c r="D1090" s="1501">
        <f>'RAB GIK UGM'!E1091</f>
        <v>0</v>
      </c>
      <c r="E1090" s="1501">
        <f>'RAB GIK UGM'!F1091</f>
        <v>0</v>
      </c>
      <c r="F1090" s="1500">
        <f t="shared" si="50"/>
        <v>0</v>
      </c>
      <c r="G1090" s="1500">
        <v>0</v>
      </c>
      <c r="H1090" s="1500">
        <f t="shared" si="48"/>
        <v>0</v>
      </c>
      <c r="I1090" s="1500">
        <f t="shared" si="49"/>
        <v>0</v>
      </c>
      <c r="J1090" s="1499" t="s">
        <v>74</v>
      </c>
      <c r="K1090" s="1499" t="b">
        <v>0</v>
      </c>
      <c r="L1090" s="1522">
        <f>('RAB GIK UGM'!G1091*1.11)-I1090</f>
        <v>0</v>
      </c>
    </row>
    <row r="1091" spans="1:12" ht="15" customHeight="1">
      <c r="A1091" s="1499" t="s">
        <v>4405</v>
      </c>
      <c r="B1091" s="1499" t="s">
        <v>4</v>
      </c>
      <c r="C1091" s="1500">
        <v>67</v>
      </c>
      <c r="D1091" s="1501">
        <f>'RAB GIK UGM'!E1092</f>
        <v>67</v>
      </c>
      <c r="E1091" s="1501">
        <f>'RAB GIK UGM'!F1092</f>
        <v>4061750.0000000005</v>
      </c>
      <c r="F1091" s="1500">
        <f t="shared" si="50"/>
        <v>4061750</v>
      </c>
      <c r="G1091" s="1500">
        <v>11</v>
      </c>
      <c r="H1091" s="1500">
        <f t="shared" si="48"/>
        <v>29935097.5</v>
      </c>
      <c r="I1091" s="1500">
        <f t="shared" si="49"/>
        <v>302072347.5</v>
      </c>
      <c r="J1091" s="1499" t="s">
        <v>74</v>
      </c>
      <c r="K1091" s="1499" t="b">
        <v>0</v>
      </c>
      <c r="L1091" s="1522">
        <f>('RAB GIK UGM'!G1092*1.11)-I1091</f>
        <v>0</v>
      </c>
    </row>
    <row r="1092" spans="1:12" ht="15" customHeight="1">
      <c r="A1092" s="1499" t="s">
        <v>4406</v>
      </c>
      <c r="B1092" s="1499" t="s">
        <v>74</v>
      </c>
      <c r="C1092" s="1500">
        <v>0</v>
      </c>
      <c r="D1092" s="1501">
        <f>'RAB GIK UGM'!E1093</f>
        <v>0</v>
      </c>
      <c r="E1092" s="1501">
        <f>'RAB GIK UGM'!F1093</f>
        <v>0</v>
      </c>
      <c r="F1092" s="1500">
        <f t="shared" si="50"/>
        <v>0</v>
      </c>
      <c r="G1092" s="1500">
        <v>0</v>
      </c>
      <c r="H1092" s="1500">
        <f t="shared" si="48"/>
        <v>0</v>
      </c>
      <c r="I1092" s="1500">
        <f t="shared" si="49"/>
        <v>0</v>
      </c>
      <c r="J1092" s="1499" t="s">
        <v>74</v>
      </c>
      <c r="K1092" s="1499" t="b">
        <v>0</v>
      </c>
      <c r="L1092" s="1522">
        <f>('RAB GIK UGM'!G1093*1.11)-I1092</f>
        <v>0</v>
      </c>
    </row>
    <row r="1093" spans="1:12" ht="15" customHeight="1">
      <c r="A1093" s="1499" t="s">
        <v>4407</v>
      </c>
      <c r="B1093" s="1499" t="s">
        <v>74</v>
      </c>
      <c r="C1093" s="1500">
        <v>0</v>
      </c>
      <c r="D1093" s="1501">
        <f>'RAB GIK UGM'!E1094</f>
        <v>0</v>
      </c>
      <c r="E1093" s="1501">
        <f>'RAB GIK UGM'!F1094</f>
        <v>0</v>
      </c>
      <c r="F1093" s="1500">
        <f t="shared" si="50"/>
        <v>0</v>
      </c>
      <c r="G1093" s="1500">
        <v>0</v>
      </c>
      <c r="H1093" s="1500">
        <f t="shared" si="48"/>
        <v>0</v>
      </c>
      <c r="I1093" s="1500">
        <f t="shared" si="49"/>
        <v>0</v>
      </c>
      <c r="J1093" s="1499" t="s">
        <v>74</v>
      </c>
      <c r="K1093" s="1499" t="b">
        <v>0</v>
      </c>
      <c r="L1093" s="1522">
        <f>('RAB GIK UGM'!G1094*1.11)-I1093</f>
        <v>0</v>
      </c>
    </row>
    <row r="1094" spans="1:12" ht="15" customHeight="1">
      <c r="A1094" s="1499" t="s">
        <v>4408</v>
      </c>
      <c r="B1094" s="1499" t="s">
        <v>74</v>
      </c>
      <c r="C1094" s="1500">
        <v>0</v>
      </c>
      <c r="D1094" s="1501">
        <f>'RAB GIK UGM'!E1095</f>
        <v>0</v>
      </c>
      <c r="E1094" s="1501">
        <f>'RAB GIK UGM'!F1095</f>
        <v>0</v>
      </c>
      <c r="F1094" s="1500">
        <f t="shared" si="50"/>
        <v>0</v>
      </c>
      <c r="G1094" s="1500">
        <v>0</v>
      </c>
      <c r="H1094" s="1500">
        <f t="shared" si="48"/>
        <v>0</v>
      </c>
      <c r="I1094" s="1500">
        <f t="shared" si="49"/>
        <v>0</v>
      </c>
      <c r="J1094" s="1499" t="s">
        <v>74</v>
      </c>
      <c r="K1094" s="1499" t="b">
        <v>0</v>
      </c>
      <c r="L1094" s="1522">
        <f>('RAB GIK UGM'!G1095*1.11)-I1094</f>
        <v>0</v>
      </c>
    </row>
    <row r="1095" spans="1:12" ht="15" customHeight="1">
      <c r="A1095" s="1499" t="s">
        <v>4409</v>
      </c>
      <c r="B1095" s="1499" t="s">
        <v>74</v>
      </c>
      <c r="C1095" s="1500">
        <v>0</v>
      </c>
      <c r="D1095" s="1501">
        <f>'RAB GIK UGM'!E1096</f>
        <v>0</v>
      </c>
      <c r="E1095" s="1501">
        <f>'RAB GIK UGM'!F1096</f>
        <v>0</v>
      </c>
      <c r="F1095" s="1500">
        <f t="shared" si="50"/>
        <v>0</v>
      </c>
      <c r="G1095" s="1500">
        <v>0</v>
      </c>
      <c r="H1095" s="1500">
        <f t="shared" si="48"/>
        <v>0</v>
      </c>
      <c r="I1095" s="1500">
        <f t="shared" si="49"/>
        <v>0</v>
      </c>
      <c r="J1095" s="1499" t="s">
        <v>74</v>
      </c>
      <c r="K1095" s="1499" t="b">
        <v>0</v>
      </c>
      <c r="L1095" s="1522">
        <f>('RAB GIK UGM'!G1096*1.11)-I1095</f>
        <v>0</v>
      </c>
    </row>
    <row r="1096" spans="1:12" ht="15" customHeight="1">
      <c r="A1096" s="1499" t="s">
        <v>4410</v>
      </c>
      <c r="B1096" s="1499" t="s">
        <v>74</v>
      </c>
      <c r="C1096" s="1500">
        <v>0</v>
      </c>
      <c r="D1096" s="1501">
        <f>'RAB GIK UGM'!E1097</f>
        <v>0</v>
      </c>
      <c r="E1096" s="1501">
        <f>'RAB GIK UGM'!F1097</f>
        <v>0</v>
      </c>
      <c r="F1096" s="1500">
        <f t="shared" si="50"/>
        <v>0</v>
      </c>
      <c r="G1096" s="1500">
        <v>0</v>
      </c>
      <c r="H1096" s="1500">
        <f t="shared" ref="H1096:H1159" si="51">(C1096*F1096)*G1096/100</f>
        <v>0</v>
      </c>
      <c r="I1096" s="1500">
        <f t="shared" ref="I1096:I1159" si="52">(C1096*F1096)+H1096</f>
        <v>0</v>
      </c>
      <c r="J1096" s="1499" t="s">
        <v>74</v>
      </c>
      <c r="K1096" s="1499" t="b">
        <v>0</v>
      </c>
      <c r="L1096" s="1522">
        <f>('RAB GIK UGM'!G1097*1.11)-I1096</f>
        <v>0</v>
      </c>
    </row>
    <row r="1097" spans="1:12" ht="15" customHeight="1">
      <c r="A1097" s="1499" t="s">
        <v>3713</v>
      </c>
      <c r="B1097" s="1499" t="s">
        <v>5</v>
      </c>
      <c r="C1097" s="1500">
        <v>2</v>
      </c>
      <c r="D1097" s="1501">
        <f>'RAB GIK UGM'!E1098</f>
        <v>2</v>
      </c>
      <c r="E1097" s="1501">
        <f>'RAB GIK UGM'!F1098</f>
        <v>618546.50000000012</v>
      </c>
      <c r="F1097" s="1500">
        <f t="shared" si="50"/>
        <v>618546.5</v>
      </c>
      <c r="G1097" s="1500">
        <v>11</v>
      </c>
      <c r="H1097" s="1500">
        <f t="shared" si="51"/>
        <v>136080.23000000001</v>
      </c>
      <c r="I1097" s="1500">
        <f t="shared" si="52"/>
        <v>1373173.23</v>
      </c>
      <c r="J1097" s="1499" t="s">
        <v>74</v>
      </c>
      <c r="K1097" s="1499" t="b">
        <v>0</v>
      </c>
      <c r="L1097" s="1522">
        <f>('RAB GIK UGM'!G1098*1.11)-I1097</f>
        <v>0</v>
      </c>
    </row>
    <row r="1098" spans="1:12" ht="15" customHeight="1">
      <c r="A1098" s="1499" t="s">
        <v>4411</v>
      </c>
      <c r="B1098" s="1499" t="s">
        <v>5</v>
      </c>
      <c r="C1098" s="1500">
        <v>4.3</v>
      </c>
      <c r="D1098" s="1501">
        <f>'RAB GIK UGM'!E1099</f>
        <v>4.3</v>
      </c>
      <c r="E1098" s="1501">
        <f>'RAB GIK UGM'!F1099</f>
        <v>523385.50000000012</v>
      </c>
      <c r="F1098" s="1500">
        <f t="shared" si="50"/>
        <v>523385.5</v>
      </c>
      <c r="G1098" s="1500">
        <v>11</v>
      </c>
      <c r="H1098" s="1500">
        <f t="shared" si="51"/>
        <v>247561.34149999998</v>
      </c>
      <c r="I1098" s="1500">
        <f t="shared" si="52"/>
        <v>2498118.9915</v>
      </c>
      <c r="J1098" s="1499" t="s">
        <v>74</v>
      </c>
      <c r="K1098" s="1499" t="b">
        <v>0</v>
      </c>
      <c r="L1098" s="1522">
        <f>('RAB GIK UGM'!G1099*1.11)-I1098</f>
        <v>0</v>
      </c>
    </row>
    <row r="1099" spans="1:12" ht="15" customHeight="1">
      <c r="A1099" s="1499" t="s">
        <v>4412</v>
      </c>
      <c r="B1099" s="1499" t="s">
        <v>74</v>
      </c>
      <c r="C1099" s="1500">
        <v>0</v>
      </c>
      <c r="D1099" s="1501">
        <f>'RAB GIK UGM'!E1100</f>
        <v>0</v>
      </c>
      <c r="E1099" s="1501">
        <f>'RAB GIK UGM'!F1100</f>
        <v>0</v>
      </c>
      <c r="F1099" s="1500">
        <f t="shared" ref="F1099:F1162" si="53">ROUND(E1099,2)</f>
        <v>0</v>
      </c>
      <c r="G1099" s="1500">
        <v>0</v>
      </c>
      <c r="H1099" s="1500">
        <f t="shared" si="51"/>
        <v>0</v>
      </c>
      <c r="I1099" s="1500">
        <f t="shared" si="52"/>
        <v>0</v>
      </c>
      <c r="J1099" s="1499" t="s">
        <v>74</v>
      </c>
      <c r="K1099" s="1499" t="b">
        <v>0</v>
      </c>
      <c r="L1099" s="1522">
        <f>('RAB GIK UGM'!G1100*1.11)-I1099</f>
        <v>0</v>
      </c>
    </row>
    <row r="1100" spans="1:12" ht="15" customHeight="1">
      <c r="A1100" s="1499" t="s">
        <v>4413</v>
      </c>
      <c r="B1100" s="1499" t="s">
        <v>5</v>
      </c>
      <c r="C1100" s="1500">
        <v>1.24</v>
      </c>
      <c r="D1100" s="1501">
        <f>'RAB GIK UGM'!E1101</f>
        <v>1.24</v>
      </c>
      <c r="E1100" s="1501">
        <f>'RAB GIK UGM'!F1101</f>
        <v>1665317.5000000002</v>
      </c>
      <c r="F1100" s="1500">
        <f t="shared" si="53"/>
        <v>1665317.5</v>
      </c>
      <c r="G1100" s="1500">
        <v>11</v>
      </c>
      <c r="H1100" s="1500">
        <f t="shared" si="51"/>
        <v>227149.307</v>
      </c>
      <c r="I1100" s="1500">
        <f t="shared" si="52"/>
        <v>2292143.0069999998</v>
      </c>
      <c r="J1100" s="1499" t="s">
        <v>74</v>
      </c>
      <c r="K1100" s="1499" t="b">
        <v>0</v>
      </c>
      <c r="L1100" s="1522">
        <f>('RAB GIK UGM'!G1101*1.11)-I1100</f>
        <v>0</v>
      </c>
    </row>
    <row r="1101" spans="1:12" ht="15" customHeight="1">
      <c r="A1101" s="1499" t="s">
        <v>4414</v>
      </c>
      <c r="B1101" s="1499" t="s">
        <v>5</v>
      </c>
      <c r="C1101" s="1500">
        <v>126</v>
      </c>
      <c r="D1101" s="1501">
        <f>'RAB GIK UGM'!E1102</f>
        <v>126</v>
      </c>
      <c r="E1101" s="1501">
        <f>'RAB GIK UGM'!F1102</f>
        <v>2379025.0000000005</v>
      </c>
      <c r="F1101" s="1500">
        <f t="shared" si="53"/>
        <v>2379025</v>
      </c>
      <c r="G1101" s="1500">
        <v>11</v>
      </c>
      <c r="H1101" s="1500">
        <f t="shared" si="51"/>
        <v>32973286.5</v>
      </c>
      <c r="I1101" s="1500">
        <f t="shared" si="52"/>
        <v>332730436.5</v>
      </c>
      <c r="J1101" s="1499" t="s">
        <v>74</v>
      </c>
      <c r="K1101" s="1499" t="b">
        <v>0</v>
      </c>
      <c r="L1101" s="1522">
        <f>('RAB GIK UGM'!G1102*1.11)-I1101</f>
        <v>0</v>
      </c>
    </row>
    <row r="1102" spans="1:12" ht="15" customHeight="1">
      <c r="A1102" s="1499" t="s">
        <v>4415</v>
      </c>
      <c r="B1102" s="1499" t="s">
        <v>74</v>
      </c>
      <c r="C1102" s="1500">
        <v>0</v>
      </c>
      <c r="D1102" s="1501">
        <f>'RAB GIK UGM'!E1103</f>
        <v>0</v>
      </c>
      <c r="E1102" s="1501">
        <f>'RAB GIK UGM'!F1103</f>
        <v>0</v>
      </c>
      <c r="F1102" s="1500">
        <f t="shared" si="53"/>
        <v>0</v>
      </c>
      <c r="G1102" s="1500">
        <v>0</v>
      </c>
      <c r="H1102" s="1500">
        <f t="shared" si="51"/>
        <v>0</v>
      </c>
      <c r="I1102" s="1500">
        <f t="shared" si="52"/>
        <v>0</v>
      </c>
      <c r="J1102" s="1499" t="s">
        <v>74</v>
      </c>
      <c r="K1102" s="1499" t="b">
        <v>0</v>
      </c>
      <c r="L1102" s="1522">
        <f>('RAB GIK UGM'!G1103*1.11)-I1102</f>
        <v>0</v>
      </c>
    </row>
    <row r="1103" spans="1:12" ht="15" customHeight="1">
      <c r="A1103" s="1499" t="s">
        <v>4416</v>
      </c>
      <c r="B1103" s="1499" t="s">
        <v>5</v>
      </c>
      <c r="C1103" s="1500">
        <v>3.1</v>
      </c>
      <c r="D1103" s="1501">
        <f>'RAB GIK UGM'!E1104</f>
        <v>3.1</v>
      </c>
      <c r="E1103" s="1501">
        <f>'RAB GIK UGM'!F1104</f>
        <v>380644.00000000006</v>
      </c>
      <c r="F1103" s="1500">
        <f t="shared" si="53"/>
        <v>380644</v>
      </c>
      <c r="G1103" s="1500">
        <v>11</v>
      </c>
      <c r="H1103" s="1500">
        <f t="shared" si="51"/>
        <v>129799.60400000002</v>
      </c>
      <c r="I1103" s="1500">
        <f t="shared" si="52"/>
        <v>1309796.0040000002</v>
      </c>
      <c r="J1103" s="1499" t="s">
        <v>74</v>
      </c>
      <c r="K1103" s="1499" t="b">
        <v>0</v>
      </c>
      <c r="L1103" s="1522">
        <f>('RAB GIK UGM'!G1104*1.11)-I1103</f>
        <v>0</v>
      </c>
    </row>
    <row r="1104" spans="1:12" ht="15" customHeight="1">
      <c r="A1104" s="1499" t="s">
        <v>4417</v>
      </c>
      <c r="B1104" s="1499" t="s">
        <v>74</v>
      </c>
      <c r="C1104" s="1500">
        <v>0</v>
      </c>
      <c r="D1104" s="1501">
        <f>'RAB GIK UGM'!E1105</f>
        <v>0</v>
      </c>
      <c r="E1104" s="1501">
        <f>'RAB GIK UGM'!F1105</f>
        <v>0</v>
      </c>
      <c r="F1104" s="1500">
        <f t="shared" si="53"/>
        <v>0</v>
      </c>
      <c r="G1104" s="1500">
        <v>0</v>
      </c>
      <c r="H1104" s="1500">
        <f t="shared" si="51"/>
        <v>0</v>
      </c>
      <c r="I1104" s="1500">
        <f t="shared" si="52"/>
        <v>0</v>
      </c>
      <c r="J1104" s="1499" t="s">
        <v>74</v>
      </c>
      <c r="K1104" s="1499" t="b">
        <v>0</v>
      </c>
      <c r="L1104" s="1522">
        <f>('RAB GIK UGM'!G1105*1.11)-I1104</f>
        <v>0</v>
      </c>
    </row>
    <row r="1105" spans="1:12" ht="15" customHeight="1">
      <c r="A1105" s="1499" t="s">
        <v>4418</v>
      </c>
      <c r="B1105" s="1499" t="s">
        <v>4</v>
      </c>
      <c r="C1105" s="1500">
        <v>2</v>
      </c>
      <c r="D1105" s="1501">
        <f>'RAB GIK UGM'!E1106</f>
        <v>2</v>
      </c>
      <c r="E1105" s="1501">
        <f>'RAB GIK UGM'!F1106</f>
        <v>570966</v>
      </c>
      <c r="F1105" s="1500">
        <f t="shared" si="53"/>
        <v>570966</v>
      </c>
      <c r="G1105" s="1500">
        <v>11</v>
      </c>
      <c r="H1105" s="1500">
        <f t="shared" si="51"/>
        <v>125612.52</v>
      </c>
      <c r="I1105" s="1500">
        <f t="shared" si="52"/>
        <v>1267544.52</v>
      </c>
      <c r="J1105" s="1499" t="s">
        <v>74</v>
      </c>
      <c r="K1105" s="1499" t="b">
        <v>0</v>
      </c>
      <c r="L1105" s="1522">
        <f>('RAB GIK UGM'!G1106*1.11)-I1105</f>
        <v>0</v>
      </c>
    </row>
    <row r="1106" spans="1:12" ht="15" customHeight="1">
      <c r="A1106" s="1499" t="s">
        <v>4419</v>
      </c>
      <c r="B1106" s="1499" t="s">
        <v>4</v>
      </c>
      <c r="C1106" s="1500">
        <v>1</v>
      </c>
      <c r="D1106" s="1501">
        <f>'RAB GIK UGM'!E1107</f>
        <v>1</v>
      </c>
      <c r="E1106" s="1501">
        <f>'RAB GIK UGM'!F1107</f>
        <v>666127</v>
      </c>
      <c r="F1106" s="1500">
        <f t="shared" si="53"/>
        <v>666127</v>
      </c>
      <c r="G1106" s="1500">
        <v>11</v>
      </c>
      <c r="H1106" s="1500">
        <f t="shared" si="51"/>
        <v>73273.97</v>
      </c>
      <c r="I1106" s="1500">
        <f t="shared" si="52"/>
        <v>739400.97</v>
      </c>
      <c r="J1106" s="1499" t="s">
        <v>74</v>
      </c>
      <c r="K1106" s="1499" t="b">
        <v>0</v>
      </c>
      <c r="L1106" s="1522">
        <f>('RAB GIK UGM'!G1107*1.11)-I1106</f>
        <v>0</v>
      </c>
    </row>
    <row r="1107" spans="1:12" ht="15" customHeight="1">
      <c r="A1107" s="1499" t="s">
        <v>4420</v>
      </c>
      <c r="B1107" s="1499" t="s">
        <v>682</v>
      </c>
      <c r="C1107" s="1500">
        <v>1</v>
      </c>
      <c r="D1107" s="1501">
        <f>'RAB GIK UGM'!E1108</f>
        <v>1</v>
      </c>
      <c r="E1107" s="1501">
        <f>'RAB GIK UGM'!F1108</f>
        <v>713707.50000000012</v>
      </c>
      <c r="F1107" s="1500">
        <f t="shared" si="53"/>
        <v>713707.5</v>
      </c>
      <c r="G1107" s="1500">
        <v>11</v>
      </c>
      <c r="H1107" s="1500">
        <f t="shared" si="51"/>
        <v>78507.824999999997</v>
      </c>
      <c r="I1107" s="1500">
        <f t="shared" si="52"/>
        <v>792215.32499999995</v>
      </c>
      <c r="J1107" s="1499" t="s">
        <v>74</v>
      </c>
      <c r="K1107" s="1499" t="b">
        <v>0</v>
      </c>
      <c r="L1107" s="1522">
        <f>('RAB GIK UGM'!G1108*1.11)-I1107</f>
        <v>0</v>
      </c>
    </row>
    <row r="1108" spans="1:12" ht="15" customHeight="1">
      <c r="A1108" s="1499" t="s">
        <v>4421</v>
      </c>
      <c r="B1108" s="1499" t="s">
        <v>74</v>
      </c>
      <c r="C1108" s="1500">
        <v>0</v>
      </c>
      <c r="D1108" s="1501">
        <f>'RAB GIK UGM'!E1109</f>
        <v>0</v>
      </c>
      <c r="E1108" s="1501">
        <f>'RAB GIK UGM'!F1109</f>
        <v>0</v>
      </c>
      <c r="F1108" s="1500">
        <f t="shared" si="53"/>
        <v>0</v>
      </c>
      <c r="G1108" s="1500">
        <v>0</v>
      </c>
      <c r="H1108" s="1500">
        <f t="shared" si="51"/>
        <v>0</v>
      </c>
      <c r="I1108" s="1500">
        <f t="shared" si="52"/>
        <v>0</v>
      </c>
      <c r="J1108" s="1499" t="s">
        <v>74</v>
      </c>
      <c r="K1108" s="1499" t="b">
        <v>0</v>
      </c>
      <c r="L1108" s="1522">
        <f>('RAB GIK UGM'!G1109*1.11)-I1108</f>
        <v>0</v>
      </c>
    </row>
    <row r="1109" spans="1:12" ht="15" customHeight="1">
      <c r="A1109" s="1499" t="s">
        <v>4409</v>
      </c>
      <c r="B1109" s="1499" t="s">
        <v>74</v>
      </c>
      <c r="C1109" s="1500">
        <v>0</v>
      </c>
      <c r="D1109" s="1501">
        <f>'RAB GIK UGM'!E1110</f>
        <v>0</v>
      </c>
      <c r="E1109" s="1501">
        <f>'RAB GIK UGM'!F1110</f>
        <v>0</v>
      </c>
      <c r="F1109" s="1500">
        <f t="shared" si="53"/>
        <v>0</v>
      </c>
      <c r="G1109" s="1500">
        <v>0</v>
      </c>
      <c r="H1109" s="1500">
        <f t="shared" si="51"/>
        <v>0</v>
      </c>
      <c r="I1109" s="1500">
        <f t="shared" si="52"/>
        <v>0</v>
      </c>
      <c r="J1109" s="1499" t="s">
        <v>74</v>
      </c>
      <c r="K1109" s="1499" t="b">
        <v>0</v>
      </c>
      <c r="L1109" s="1522">
        <f>('RAB GIK UGM'!G1110*1.11)-I1109</f>
        <v>0</v>
      </c>
    </row>
    <row r="1110" spans="1:12" ht="15" customHeight="1">
      <c r="A1110" s="1499" t="s">
        <v>4410</v>
      </c>
      <c r="B1110" s="1499" t="s">
        <v>74</v>
      </c>
      <c r="C1110" s="1500">
        <v>0</v>
      </c>
      <c r="D1110" s="1501">
        <f>'RAB GIK UGM'!E1111</f>
        <v>0</v>
      </c>
      <c r="E1110" s="1501">
        <f>'RAB GIK UGM'!F1111</f>
        <v>0</v>
      </c>
      <c r="F1110" s="1500">
        <f t="shared" si="53"/>
        <v>0</v>
      </c>
      <c r="G1110" s="1500">
        <v>0</v>
      </c>
      <c r="H1110" s="1500">
        <f t="shared" si="51"/>
        <v>0</v>
      </c>
      <c r="I1110" s="1500">
        <f t="shared" si="52"/>
        <v>0</v>
      </c>
      <c r="J1110" s="1499" t="s">
        <v>74</v>
      </c>
      <c r="K1110" s="1499" t="b">
        <v>0</v>
      </c>
      <c r="L1110" s="1522">
        <f>('RAB GIK UGM'!G1111*1.11)-I1110</f>
        <v>0</v>
      </c>
    </row>
    <row r="1111" spans="1:12" ht="15" customHeight="1">
      <c r="A1111" s="1499" t="s">
        <v>4422</v>
      </c>
      <c r="B1111" s="1499" t="s">
        <v>5</v>
      </c>
      <c r="C1111" s="1500">
        <v>2</v>
      </c>
      <c r="D1111" s="1501">
        <f>'RAB GIK UGM'!E1112</f>
        <v>2</v>
      </c>
      <c r="E1111" s="1501">
        <f>'RAB GIK UGM'!F1112</f>
        <v>428224.50000000006</v>
      </c>
      <c r="F1111" s="1500">
        <f t="shared" si="53"/>
        <v>428224.5</v>
      </c>
      <c r="G1111" s="1500">
        <v>11</v>
      </c>
      <c r="H1111" s="1500">
        <f t="shared" si="51"/>
        <v>94209.39</v>
      </c>
      <c r="I1111" s="1500">
        <f t="shared" si="52"/>
        <v>950658.39</v>
      </c>
      <c r="J1111" s="1499" t="s">
        <v>74</v>
      </c>
      <c r="K1111" s="1499" t="b">
        <v>0</v>
      </c>
      <c r="L1111" s="1522">
        <f>('RAB GIK UGM'!G1112*1.11)-I1111</f>
        <v>0</v>
      </c>
    </row>
    <row r="1112" spans="1:12" ht="15" customHeight="1">
      <c r="A1112" s="1499" t="s">
        <v>4423</v>
      </c>
      <c r="B1112" s="1499" t="s">
        <v>5</v>
      </c>
      <c r="C1112" s="1500">
        <v>4.3</v>
      </c>
      <c r="D1112" s="1501">
        <f>'RAB GIK UGM'!E1113</f>
        <v>4.3</v>
      </c>
      <c r="E1112" s="1501">
        <f>'RAB GIK UGM'!F1113</f>
        <v>570966</v>
      </c>
      <c r="F1112" s="1500">
        <f t="shared" si="53"/>
        <v>570966</v>
      </c>
      <c r="G1112" s="1500">
        <v>11</v>
      </c>
      <c r="H1112" s="1500">
        <f t="shared" si="51"/>
        <v>270066.91799999995</v>
      </c>
      <c r="I1112" s="1500">
        <f t="shared" si="52"/>
        <v>2725220.7179999999</v>
      </c>
      <c r="J1112" s="1499" t="s">
        <v>74</v>
      </c>
      <c r="K1112" s="1499" t="b">
        <v>0</v>
      </c>
      <c r="L1112" s="1522">
        <f>('RAB GIK UGM'!G1113*1.11)-I1112</f>
        <v>0</v>
      </c>
    </row>
    <row r="1113" spans="1:12" ht="15" customHeight="1">
      <c r="A1113" s="1499" t="s">
        <v>4412</v>
      </c>
      <c r="B1113" s="1499" t="s">
        <v>74</v>
      </c>
      <c r="C1113" s="1500">
        <v>0</v>
      </c>
      <c r="D1113" s="1501">
        <f>'RAB GIK UGM'!E1114</f>
        <v>0</v>
      </c>
      <c r="E1113" s="1501">
        <f>'RAB GIK UGM'!F1114</f>
        <v>0</v>
      </c>
      <c r="F1113" s="1500">
        <f t="shared" si="53"/>
        <v>0</v>
      </c>
      <c r="G1113" s="1500">
        <v>0</v>
      </c>
      <c r="H1113" s="1500">
        <f t="shared" si="51"/>
        <v>0</v>
      </c>
      <c r="I1113" s="1500">
        <f t="shared" si="52"/>
        <v>0</v>
      </c>
      <c r="J1113" s="1499" t="s">
        <v>74</v>
      </c>
      <c r="K1113" s="1499" t="b">
        <v>0</v>
      </c>
      <c r="L1113" s="1522">
        <f>('RAB GIK UGM'!G1114*1.11)-I1113</f>
        <v>0</v>
      </c>
    </row>
    <row r="1114" spans="1:12" ht="15" customHeight="1">
      <c r="A1114" s="1499" t="s">
        <v>4413</v>
      </c>
      <c r="B1114" s="1499" t="s">
        <v>5</v>
      </c>
      <c r="C1114" s="1500">
        <v>1.24</v>
      </c>
      <c r="D1114" s="1501">
        <f>'RAB GIK UGM'!E1115</f>
        <v>1.24</v>
      </c>
      <c r="E1114" s="1501">
        <f>'RAB GIK UGM'!F1115</f>
        <v>1665317.5000000002</v>
      </c>
      <c r="F1114" s="1500">
        <f t="shared" si="53"/>
        <v>1665317.5</v>
      </c>
      <c r="G1114" s="1500">
        <v>11</v>
      </c>
      <c r="H1114" s="1500">
        <f t="shared" si="51"/>
        <v>227149.307</v>
      </c>
      <c r="I1114" s="1500">
        <f t="shared" si="52"/>
        <v>2292143.0069999998</v>
      </c>
      <c r="J1114" s="1499" t="s">
        <v>74</v>
      </c>
      <c r="K1114" s="1499" t="b">
        <v>0</v>
      </c>
      <c r="L1114" s="1522">
        <f>('RAB GIK UGM'!G1115*1.11)-I1114</f>
        <v>0</v>
      </c>
    </row>
    <row r="1115" spans="1:12" ht="15" customHeight="1">
      <c r="A1115" s="1499" t="s">
        <v>4414</v>
      </c>
      <c r="B1115" s="1499" t="s">
        <v>5</v>
      </c>
      <c r="C1115" s="1500">
        <v>126</v>
      </c>
      <c r="D1115" s="1501">
        <f>'RAB GIK UGM'!E1116</f>
        <v>126</v>
      </c>
      <c r="E1115" s="1501">
        <f>'RAB GIK UGM'!F1116</f>
        <v>2379025.0000000005</v>
      </c>
      <c r="F1115" s="1500">
        <f t="shared" si="53"/>
        <v>2379025</v>
      </c>
      <c r="G1115" s="1500">
        <v>11</v>
      </c>
      <c r="H1115" s="1500">
        <f t="shared" si="51"/>
        <v>32973286.5</v>
      </c>
      <c r="I1115" s="1500">
        <f t="shared" si="52"/>
        <v>332730436.5</v>
      </c>
      <c r="J1115" s="1499" t="s">
        <v>74</v>
      </c>
      <c r="K1115" s="1499" t="b">
        <v>0</v>
      </c>
      <c r="L1115" s="1522">
        <f>('RAB GIK UGM'!G1116*1.11)-I1115</f>
        <v>0</v>
      </c>
    </row>
    <row r="1116" spans="1:12" ht="15" customHeight="1">
      <c r="A1116" s="1499" t="s">
        <v>4415</v>
      </c>
      <c r="B1116" s="1499" t="s">
        <v>74</v>
      </c>
      <c r="C1116" s="1500">
        <v>0</v>
      </c>
      <c r="D1116" s="1501">
        <f>'RAB GIK UGM'!E1117</f>
        <v>0</v>
      </c>
      <c r="E1116" s="1501">
        <f>'RAB GIK UGM'!F1117</f>
        <v>0</v>
      </c>
      <c r="F1116" s="1500">
        <f t="shared" si="53"/>
        <v>0</v>
      </c>
      <c r="G1116" s="1500">
        <v>0</v>
      </c>
      <c r="H1116" s="1500">
        <f t="shared" si="51"/>
        <v>0</v>
      </c>
      <c r="I1116" s="1500">
        <f t="shared" si="52"/>
        <v>0</v>
      </c>
      <c r="J1116" s="1499" t="s">
        <v>74</v>
      </c>
      <c r="K1116" s="1499" t="b">
        <v>0</v>
      </c>
      <c r="L1116" s="1522">
        <f>('RAB GIK UGM'!G1117*1.11)-I1116</f>
        <v>0</v>
      </c>
    </row>
    <row r="1117" spans="1:12" ht="15" customHeight="1">
      <c r="A1117" s="1499" t="s">
        <v>4416</v>
      </c>
      <c r="B1117" s="1499" t="s">
        <v>5</v>
      </c>
      <c r="C1117" s="1500">
        <v>3.1</v>
      </c>
      <c r="D1117" s="1501">
        <f>'RAB GIK UGM'!E1118</f>
        <v>3.1</v>
      </c>
      <c r="E1117" s="1501">
        <f>'RAB GIK UGM'!F1118</f>
        <v>380644.00000000006</v>
      </c>
      <c r="F1117" s="1500">
        <f t="shared" si="53"/>
        <v>380644</v>
      </c>
      <c r="G1117" s="1500">
        <v>11</v>
      </c>
      <c r="H1117" s="1500">
        <f t="shared" si="51"/>
        <v>129799.60400000002</v>
      </c>
      <c r="I1117" s="1500">
        <f t="shared" si="52"/>
        <v>1309796.0040000002</v>
      </c>
      <c r="J1117" s="1499" t="s">
        <v>74</v>
      </c>
      <c r="K1117" s="1499" t="b">
        <v>0</v>
      </c>
      <c r="L1117" s="1522">
        <f>('RAB GIK UGM'!G1118*1.11)-I1117</f>
        <v>0</v>
      </c>
    </row>
    <row r="1118" spans="1:12" ht="15" customHeight="1">
      <c r="A1118" s="1499" t="s">
        <v>4424</v>
      </c>
      <c r="B1118" s="1499" t="s">
        <v>74</v>
      </c>
      <c r="C1118" s="1500">
        <v>0</v>
      </c>
      <c r="D1118" s="1501">
        <f>'RAB GIK UGM'!E1119</f>
        <v>0</v>
      </c>
      <c r="E1118" s="1501">
        <f>'RAB GIK UGM'!F1119</f>
        <v>0</v>
      </c>
      <c r="F1118" s="1500">
        <f t="shared" si="53"/>
        <v>0</v>
      </c>
      <c r="G1118" s="1500">
        <v>0</v>
      </c>
      <c r="H1118" s="1500">
        <f t="shared" si="51"/>
        <v>0</v>
      </c>
      <c r="I1118" s="1500">
        <f t="shared" si="52"/>
        <v>0</v>
      </c>
      <c r="J1118" s="1499" t="s">
        <v>74</v>
      </c>
      <c r="K1118" s="1499" t="b">
        <v>0</v>
      </c>
      <c r="L1118" s="1522">
        <f>('RAB GIK UGM'!G1119*1.11)-I1118</f>
        <v>0</v>
      </c>
    </row>
    <row r="1119" spans="1:12" ht="15" customHeight="1">
      <c r="A1119" s="1499" t="s">
        <v>4425</v>
      </c>
      <c r="B1119" s="1499" t="s">
        <v>4</v>
      </c>
      <c r="C1119" s="1500">
        <v>2</v>
      </c>
      <c r="D1119" s="1501">
        <f>'RAB GIK UGM'!E1120</f>
        <v>2</v>
      </c>
      <c r="E1119" s="1501">
        <f>'RAB GIK UGM'!F1120</f>
        <v>570966</v>
      </c>
      <c r="F1119" s="1500">
        <f t="shared" si="53"/>
        <v>570966</v>
      </c>
      <c r="G1119" s="1500">
        <v>11</v>
      </c>
      <c r="H1119" s="1500">
        <f t="shared" si="51"/>
        <v>125612.52</v>
      </c>
      <c r="I1119" s="1500">
        <f t="shared" si="52"/>
        <v>1267544.52</v>
      </c>
      <c r="J1119" s="1499" t="s">
        <v>74</v>
      </c>
      <c r="K1119" s="1499" t="b">
        <v>0</v>
      </c>
      <c r="L1119" s="1522">
        <f>('RAB GIK UGM'!G1120*1.11)-I1119</f>
        <v>0</v>
      </c>
    </row>
    <row r="1120" spans="1:12" ht="15" customHeight="1">
      <c r="A1120" s="1499" t="s">
        <v>4426</v>
      </c>
      <c r="B1120" s="1499" t="s">
        <v>4</v>
      </c>
      <c r="C1120" s="1500">
        <v>1</v>
      </c>
      <c r="D1120" s="1501">
        <f>'RAB GIK UGM'!E1121</f>
        <v>1</v>
      </c>
      <c r="E1120" s="1501">
        <f>'RAB GIK UGM'!F1121</f>
        <v>666127</v>
      </c>
      <c r="F1120" s="1500">
        <f t="shared" si="53"/>
        <v>666127</v>
      </c>
      <c r="G1120" s="1500">
        <v>11</v>
      </c>
      <c r="H1120" s="1500">
        <f t="shared" si="51"/>
        <v>73273.97</v>
      </c>
      <c r="I1120" s="1500">
        <f t="shared" si="52"/>
        <v>739400.97</v>
      </c>
      <c r="J1120" s="1499" t="s">
        <v>74</v>
      </c>
      <c r="K1120" s="1499" t="b">
        <v>0</v>
      </c>
      <c r="L1120" s="1522">
        <f>('RAB GIK UGM'!G1121*1.11)-I1120</f>
        <v>0</v>
      </c>
    </row>
    <row r="1121" spans="1:12" ht="15" customHeight="1">
      <c r="A1121" s="1499" t="s">
        <v>4420</v>
      </c>
      <c r="B1121" s="1499" t="s">
        <v>682</v>
      </c>
      <c r="C1121" s="1500">
        <v>1</v>
      </c>
      <c r="D1121" s="1501">
        <f>'RAB GIK UGM'!E1122</f>
        <v>1</v>
      </c>
      <c r="E1121" s="1501">
        <f>'RAB GIK UGM'!F1122</f>
        <v>97500</v>
      </c>
      <c r="F1121" s="1500">
        <f t="shared" si="53"/>
        <v>97500</v>
      </c>
      <c r="G1121" s="1500">
        <v>11</v>
      </c>
      <c r="H1121" s="1500">
        <f t="shared" si="51"/>
        <v>10725</v>
      </c>
      <c r="I1121" s="1500">
        <f t="shared" si="52"/>
        <v>108225</v>
      </c>
      <c r="J1121" s="1499" t="s">
        <v>74</v>
      </c>
      <c r="K1121" s="1499" t="b">
        <v>0</v>
      </c>
      <c r="L1121" s="1522">
        <f>('RAB GIK UGM'!G1122*1.11)-I1121</f>
        <v>0</v>
      </c>
    </row>
    <row r="1122" spans="1:12" ht="15" customHeight="1">
      <c r="A1122" s="1499" t="s">
        <v>4427</v>
      </c>
      <c r="B1122" s="1499" t="s">
        <v>74</v>
      </c>
      <c r="C1122" s="1500">
        <v>0</v>
      </c>
      <c r="D1122" s="1501">
        <f>'RAB GIK UGM'!E1123</f>
        <v>0</v>
      </c>
      <c r="E1122" s="1501">
        <f>'RAB GIK UGM'!F1123</f>
        <v>0</v>
      </c>
      <c r="F1122" s="1500">
        <f t="shared" si="53"/>
        <v>0</v>
      </c>
      <c r="G1122" s="1500">
        <v>0</v>
      </c>
      <c r="H1122" s="1500">
        <f t="shared" si="51"/>
        <v>0</v>
      </c>
      <c r="I1122" s="1500">
        <f t="shared" si="52"/>
        <v>0</v>
      </c>
      <c r="J1122" s="1499" t="s">
        <v>74</v>
      </c>
      <c r="K1122" s="1499" t="b">
        <v>0</v>
      </c>
      <c r="L1122" s="1522">
        <f>('RAB GIK UGM'!G1123*1.11)-I1122</f>
        <v>0</v>
      </c>
    </row>
    <row r="1123" spans="1:12" ht="15" customHeight="1">
      <c r="A1123" s="1499" t="s">
        <v>4428</v>
      </c>
      <c r="B1123" s="1499" t="s">
        <v>74</v>
      </c>
      <c r="C1123" s="1500">
        <v>0</v>
      </c>
      <c r="D1123" s="1501">
        <f>'RAB GIK UGM'!E1124</f>
        <v>0</v>
      </c>
      <c r="E1123" s="1501">
        <f>'RAB GIK UGM'!F1124</f>
        <v>0</v>
      </c>
      <c r="F1123" s="1500">
        <f t="shared" si="53"/>
        <v>0</v>
      </c>
      <c r="G1123" s="1500">
        <v>0</v>
      </c>
      <c r="H1123" s="1500">
        <f t="shared" si="51"/>
        <v>0</v>
      </c>
      <c r="I1123" s="1500">
        <f t="shared" si="52"/>
        <v>0</v>
      </c>
      <c r="J1123" s="1499" t="s">
        <v>74</v>
      </c>
      <c r="K1123" s="1499" t="b">
        <v>0</v>
      </c>
      <c r="L1123" s="1522">
        <f>('RAB GIK UGM'!G1124*1.11)-I1123</f>
        <v>0</v>
      </c>
    </row>
    <row r="1124" spans="1:12" ht="15" customHeight="1">
      <c r="A1124" s="1499" t="s">
        <v>4429</v>
      </c>
      <c r="B1124" s="1499" t="s">
        <v>4</v>
      </c>
      <c r="C1124" s="1500">
        <v>1</v>
      </c>
      <c r="D1124" s="1501">
        <f>'RAB GIK UGM'!E1125</f>
        <v>1</v>
      </c>
      <c r="E1124" s="1501">
        <f>'RAB GIK UGM'!F1125</f>
        <v>86160250</v>
      </c>
      <c r="F1124" s="1500">
        <f t="shared" si="53"/>
        <v>86160250</v>
      </c>
      <c r="G1124" s="1500">
        <v>11</v>
      </c>
      <c r="H1124" s="1500">
        <f t="shared" si="51"/>
        <v>9477627.5</v>
      </c>
      <c r="I1124" s="1500">
        <f t="shared" si="52"/>
        <v>95637877.5</v>
      </c>
      <c r="J1124" s="1499" t="s">
        <v>74</v>
      </c>
      <c r="K1124" s="1499" t="b">
        <v>0</v>
      </c>
      <c r="L1124" s="1522">
        <f>('RAB GIK UGM'!G1125*1.11)-I1124</f>
        <v>0</v>
      </c>
    </row>
    <row r="1125" spans="1:12" ht="15" customHeight="1">
      <c r="A1125" s="1499" t="s">
        <v>4430</v>
      </c>
      <c r="B1125" s="1499" t="s">
        <v>682</v>
      </c>
      <c r="C1125" s="1500">
        <v>1</v>
      </c>
      <c r="D1125" s="1501">
        <f>'RAB GIK UGM'!E1126</f>
        <v>1</v>
      </c>
      <c r="E1125" s="1501">
        <f>'RAB GIK UGM'!F1126</f>
        <v>13863410</v>
      </c>
      <c r="F1125" s="1500">
        <f t="shared" si="53"/>
        <v>13863410</v>
      </c>
      <c r="G1125" s="1500">
        <v>11</v>
      </c>
      <c r="H1125" s="1500">
        <f t="shared" si="51"/>
        <v>1524975.1</v>
      </c>
      <c r="I1125" s="1500">
        <f t="shared" si="52"/>
        <v>15388385.1</v>
      </c>
      <c r="J1125" s="1499" t="s">
        <v>74</v>
      </c>
      <c r="K1125" s="1499" t="b">
        <v>0</v>
      </c>
      <c r="L1125" s="1522">
        <f>('RAB GIK UGM'!G1126*1.11)-I1125</f>
        <v>0</v>
      </c>
    </row>
    <row r="1126" spans="1:12" ht="15" customHeight="1">
      <c r="A1126" s="1499" t="s">
        <v>4431</v>
      </c>
      <c r="B1126" s="1499" t="s">
        <v>682</v>
      </c>
      <c r="C1126" s="1500">
        <v>2</v>
      </c>
      <c r="D1126" s="1501">
        <f>'RAB GIK UGM'!E1127</f>
        <v>2</v>
      </c>
      <c r="E1126" s="1501">
        <f>'RAB GIK UGM'!F1127</f>
        <v>14303410</v>
      </c>
      <c r="F1126" s="1500">
        <f t="shared" si="53"/>
        <v>14303410</v>
      </c>
      <c r="G1126" s="1500">
        <v>11</v>
      </c>
      <c r="H1126" s="1500">
        <f t="shared" si="51"/>
        <v>3146750.2</v>
      </c>
      <c r="I1126" s="1500">
        <f t="shared" si="52"/>
        <v>31753570.199999999</v>
      </c>
      <c r="J1126" s="1499" t="s">
        <v>74</v>
      </c>
      <c r="K1126" s="1499" t="b">
        <v>0</v>
      </c>
      <c r="L1126" s="1522">
        <f>('RAB GIK UGM'!G1127*1.11)-I1126</f>
        <v>0</v>
      </c>
    </row>
    <row r="1127" spans="1:12" ht="15" customHeight="1">
      <c r="A1127" s="1499" t="s">
        <v>4432</v>
      </c>
      <c r="B1127" s="1499" t="s">
        <v>4</v>
      </c>
      <c r="C1127" s="1500">
        <v>3</v>
      </c>
      <c r="D1127" s="1501">
        <f>'RAB GIK UGM'!E1128</f>
        <v>3</v>
      </c>
      <c r="E1127" s="1501">
        <f>'RAB GIK UGM'!F1128</f>
        <v>945807.50000000012</v>
      </c>
      <c r="F1127" s="1500">
        <f t="shared" si="53"/>
        <v>945807.5</v>
      </c>
      <c r="G1127" s="1500">
        <v>11</v>
      </c>
      <c r="H1127" s="1500">
        <f t="shared" si="51"/>
        <v>312116.47499999998</v>
      </c>
      <c r="I1127" s="1500">
        <f t="shared" si="52"/>
        <v>3149538.9750000001</v>
      </c>
      <c r="J1127" s="1499" t="s">
        <v>74</v>
      </c>
      <c r="K1127" s="1499" t="b">
        <v>0</v>
      </c>
      <c r="L1127" s="1522">
        <f>('RAB GIK UGM'!G1128*1.11)-I1127</f>
        <v>0</v>
      </c>
    </row>
    <row r="1128" spans="1:12" ht="15" customHeight="1">
      <c r="A1128" s="1499" t="s">
        <v>4433</v>
      </c>
      <c r="B1128" s="1499" t="s">
        <v>74</v>
      </c>
      <c r="C1128" s="1500">
        <v>0</v>
      </c>
      <c r="D1128" s="1501">
        <f>'RAB GIK UGM'!E1129</f>
        <v>0</v>
      </c>
      <c r="E1128" s="1501">
        <f>'RAB GIK UGM'!F1129</f>
        <v>0</v>
      </c>
      <c r="F1128" s="1500">
        <f t="shared" si="53"/>
        <v>0</v>
      </c>
      <c r="G1128" s="1500">
        <v>0</v>
      </c>
      <c r="H1128" s="1500">
        <f t="shared" si="51"/>
        <v>0</v>
      </c>
      <c r="I1128" s="1500">
        <f t="shared" si="52"/>
        <v>0</v>
      </c>
      <c r="J1128" s="1499" t="s">
        <v>74</v>
      </c>
      <c r="K1128" s="1499" t="b">
        <v>0</v>
      </c>
      <c r="L1128" s="1522">
        <f>('RAB GIK UGM'!G1129*1.11)-I1128</f>
        <v>0</v>
      </c>
    </row>
    <row r="1129" spans="1:12" ht="15" customHeight="1">
      <c r="A1129" s="1499" t="s">
        <v>3196</v>
      </c>
      <c r="B1129" s="1499" t="s">
        <v>5</v>
      </c>
      <c r="C1129" s="1500">
        <v>22</v>
      </c>
      <c r="D1129" s="1501">
        <f>'RAB GIK UGM'!E1130</f>
        <v>22</v>
      </c>
      <c r="E1129" s="1501">
        <f>'RAB GIK UGM'!F1130</f>
        <v>206552</v>
      </c>
      <c r="F1129" s="1500">
        <f t="shared" si="53"/>
        <v>206552</v>
      </c>
      <c r="G1129" s="1500">
        <v>11</v>
      </c>
      <c r="H1129" s="1500">
        <f t="shared" si="51"/>
        <v>499855.84</v>
      </c>
      <c r="I1129" s="1500">
        <f t="shared" si="52"/>
        <v>5043999.84</v>
      </c>
      <c r="J1129" s="1499" t="s">
        <v>74</v>
      </c>
      <c r="K1129" s="1499" t="b">
        <v>0</v>
      </c>
      <c r="L1129" s="1522">
        <f>('RAB GIK UGM'!G1130*1.11)-I1129</f>
        <v>0</v>
      </c>
    </row>
    <row r="1130" spans="1:12" ht="15" customHeight="1">
      <c r="A1130" s="1499" t="s">
        <v>4434</v>
      </c>
      <c r="B1130" s="1499" t="s">
        <v>1077</v>
      </c>
      <c r="C1130" s="1500">
        <v>3</v>
      </c>
      <c r="D1130" s="1501">
        <f>'RAB GIK UGM'!E1131</f>
        <v>3</v>
      </c>
      <c r="E1130" s="1501">
        <f>'RAB GIK UGM'!F1131</f>
        <v>474182</v>
      </c>
      <c r="F1130" s="1500">
        <f t="shared" si="53"/>
        <v>474182</v>
      </c>
      <c r="G1130" s="1500">
        <v>11</v>
      </c>
      <c r="H1130" s="1500">
        <f t="shared" si="51"/>
        <v>156480.06</v>
      </c>
      <c r="I1130" s="1500">
        <f t="shared" si="52"/>
        <v>1579026.06</v>
      </c>
      <c r="J1130" s="1499" t="s">
        <v>74</v>
      </c>
      <c r="K1130" s="1499" t="b">
        <v>0</v>
      </c>
      <c r="L1130" s="1522">
        <f>('RAB GIK UGM'!G1131*1.11)-I1130</f>
        <v>0</v>
      </c>
    </row>
    <row r="1131" spans="1:12" ht="15" customHeight="1">
      <c r="A1131" s="1499" t="s">
        <v>3202</v>
      </c>
      <c r="B1131" s="1499" t="s">
        <v>5</v>
      </c>
      <c r="C1131" s="1500">
        <v>129</v>
      </c>
      <c r="D1131" s="1501">
        <f>'RAB GIK UGM'!E1132</f>
        <v>129</v>
      </c>
      <c r="E1131" s="1501">
        <f>'RAB GIK UGM'!F1132</f>
        <v>64047</v>
      </c>
      <c r="F1131" s="1500">
        <f t="shared" si="53"/>
        <v>64047</v>
      </c>
      <c r="G1131" s="1500">
        <v>11</v>
      </c>
      <c r="H1131" s="1500">
        <f t="shared" si="51"/>
        <v>908826.93</v>
      </c>
      <c r="I1131" s="1500">
        <f t="shared" si="52"/>
        <v>9170889.9299999997</v>
      </c>
      <c r="J1131" s="1499" t="s">
        <v>74</v>
      </c>
      <c r="K1131" s="1499" t="b">
        <v>0</v>
      </c>
      <c r="L1131" s="1522">
        <f>('RAB GIK UGM'!G1132*1.11)-I1131</f>
        <v>0</v>
      </c>
    </row>
    <row r="1132" spans="1:12" ht="15" customHeight="1">
      <c r="A1132" s="1499" t="s">
        <v>4435</v>
      </c>
      <c r="B1132" s="1499" t="s">
        <v>74</v>
      </c>
      <c r="C1132" s="1500">
        <v>0</v>
      </c>
      <c r="D1132" s="1501">
        <f>'RAB GIK UGM'!E1133</f>
        <v>0</v>
      </c>
      <c r="E1132" s="1501">
        <f>'RAB GIK UGM'!F1133</f>
        <v>0</v>
      </c>
      <c r="F1132" s="1500">
        <f t="shared" si="53"/>
        <v>0</v>
      </c>
      <c r="G1132" s="1500">
        <v>0</v>
      </c>
      <c r="H1132" s="1500">
        <f t="shared" si="51"/>
        <v>0</v>
      </c>
      <c r="I1132" s="1500">
        <f t="shared" si="52"/>
        <v>0</v>
      </c>
      <c r="J1132" s="1499" t="s">
        <v>74</v>
      </c>
      <c r="K1132" s="1499" t="b">
        <v>0</v>
      </c>
      <c r="L1132" s="1522">
        <f>('RAB GIK UGM'!G1133*1.11)-I1132</f>
        <v>0</v>
      </c>
    </row>
    <row r="1133" spans="1:12" ht="15" customHeight="1">
      <c r="A1133" s="1499" t="s">
        <v>4436</v>
      </c>
      <c r="B1133" s="1499" t="s">
        <v>5</v>
      </c>
      <c r="C1133" s="1500">
        <v>83.11</v>
      </c>
      <c r="D1133" s="1501">
        <f>'RAB GIK UGM'!E1134</f>
        <v>83.11</v>
      </c>
      <c r="E1133" s="1501">
        <f>'RAB GIK UGM'!F1134</f>
        <v>839214</v>
      </c>
      <c r="F1133" s="1500">
        <f t="shared" si="53"/>
        <v>839214</v>
      </c>
      <c r="G1133" s="1500">
        <v>11</v>
      </c>
      <c r="H1133" s="1500">
        <f t="shared" si="51"/>
        <v>7672178.3094000006</v>
      </c>
      <c r="I1133" s="1500">
        <f t="shared" si="52"/>
        <v>77419253.849400014</v>
      </c>
      <c r="J1133" s="1499" t="s">
        <v>74</v>
      </c>
      <c r="K1133" s="1499" t="b">
        <v>0</v>
      </c>
      <c r="L1133" s="1522">
        <f>('RAB GIK UGM'!G1134*1.11)-I1133</f>
        <v>0</v>
      </c>
    </row>
    <row r="1134" spans="1:12" ht="15" customHeight="1">
      <c r="A1134" s="1499" t="s">
        <v>4437</v>
      </c>
      <c r="B1134" s="1499" t="s">
        <v>5</v>
      </c>
      <c r="C1134" s="1500">
        <v>18.59</v>
      </c>
      <c r="D1134" s="1501">
        <f>'RAB GIK UGM'!E1135</f>
        <v>18.59</v>
      </c>
      <c r="E1134" s="1501">
        <f>'RAB GIK UGM'!F1135</f>
        <v>657069</v>
      </c>
      <c r="F1134" s="1500">
        <f t="shared" si="53"/>
        <v>657069</v>
      </c>
      <c r="G1134" s="1500">
        <v>11</v>
      </c>
      <c r="H1134" s="1500">
        <f t="shared" si="51"/>
        <v>1343640.3981000001</v>
      </c>
      <c r="I1134" s="1500">
        <f t="shared" si="52"/>
        <v>13558553.108099999</v>
      </c>
      <c r="J1134" s="1499" t="s">
        <v>74</v>
      </c>
      <c r="K1134" s="1499" t="b">
        <v>0</v>
      </c>
      <c r="L1134" s="1522">
        <f>('RAB GIK UGM'!G1135*1.11)-I1134</f>
        <v>0</v>
      </c>
    </row>
    <row r="1135" spans="1:12" ht="15" customHeight="1">
      <c r="A1135" s="1499" t="s">
        <v>4438</v>
      </c>
      <c r="B1135" s="1499" t="s">
        <v>5</v>
      </c>
      <c r="C1135" s="1500">
        <v>6.5</v>
      </c>
      <c r="D1135" s="1501">
        <f>'RAB GIK UGM'!E1136</f>
        <v>6.5</v>
      </c>
      <c r="E1135" s="1501">
        <f>'RAB GIK UGM'!F1136</f>
        <v>589476</v>
      </c>
      <c r="F1135" s="1500">
        <f t="shared" si="53"/>
        <v>589476</v>
      </c>
      <c r="G1135" s="1500">
        <v>11</v>
      </c>
      <c r="H1135" s="1500">
        <f t="shared" si="51"/>
        <v>421475.34</v>
      </c>
      <c r="I1135" s="1500">
        <f t="shared" si="52"/>
        <v>4253069.34</v>
      </c>
      <c r="J1135" s="1499" t="s">
        <v>74</v>
      </c>
      <c r="K1135" s="1499" t="b">
        <v>0</v>
      </c>
      <c r="L1135" s="1522">
        <f>('RAB GIK UGM'!G1136*1.11)-I1135</f>
        <v>0</v>
      </c>
    </row>
    <row r="1136" spans="1:12" ht="15" customHeight="1">
      <c r="A1136" s="1499" t="s">
        <v>3723</v>
      </c>
      <c r="B1136" s="1499" t="s">
        <v>682</v>
      </c>
      <c r="C1136" s="1500">
        <v>2</v>
      </c>
      <c r="D1136" s="1501">
        <f>'RAB GIK UGM'!E1137</f>
        <v>2</v>
      </c>
      <c r="E1136" s="1501">
        <f>'RAB GIK UGM'!F1137</f>
        <v>1175625</v>
      </c>
      <c r="F1136" s="1500">
        <f t="shared" si="53"/>
        <v>1175625</v>
      </c>
      <c r="G1136" s="1500">
        <v>11</v>
      </c>
      <c r="H1136" s="1500">
        <f t="shared" si="51"/>
        <v>258637.5</v>
      </c>
      <c r="I1136" s="1500">
        <f t="shared" si="52"/>
        <v>2609887.5</v>
      </c>
      <c r="J1136" s="1499" t="s">
        <v>74</v>
      </c>
      <c r="K1136" s="1499" t="b">
        <v>0</v>
      </c>
      <c r="L1136" s="1522">
        <f>('RAB GIK UGM'!G1137*1.11)-I1136</f>
        <v>0</v>
      </c>
    </row>
    <row r="1137" spans="1:12" ht="15" customHeight="1">
      <c r="A1137" s="1499" t="s">
        <v>4439</v>
      </c>
      <c r="B1137" s="1499" t="s">
        <v>5</v>
      </c>
      <c r="C1137" s="1500">
        <v>29</v>
      </c>
      <c r="D1137" s="1501">
        <f>'RAB GIK UGM'!E1138</f>
        <v>29</v>
      </c>
      <c r="E1137" s="1501">
        <f>'RAB GIK UGM'!F1138</f>
        <v>88527</v>
      </c>
      <c r="F1137" s="1500">
        <f t="shared" si="53"/>
        <v>88527</v>
      </c>
      <c r="G1137" s="1500">
        <v>11</v>
      </c>
      <c r="H1137" s="1500">
        <f t="shared" si="51"/>
        <v>282401.13</v>
      </c>
      <c r="I1137" s="1500">
        <f t="shared" si="52"/>
        <v>2849684.13</v>
      </c>
      <c r="J1137" s="1499" t="s">
        <v>74</v>
      </c>
      <c r="K1137" s="1499" t="b">
        <v>0</v>
      </c>
      <c r="L1137" s="1522">
        <f>('RAB GIK UGM'!G1138*1.11)-I1137</f>
        <v>0</v>
      </c>
    </row>
    <row r="1138" spans="1:12" ht="15" customHeight="1">
      <c r="A1138" s="1499" t="s">
        <v>4440</v>
      </c>
      <c r="B1138" s="1499" t="s">
        <v>5</v>
      </c>
      <c r="C1138" s="1500">
        <v>10</v>
      </c>
      <c r="D1138" s="1501">
        <f>'RAB GIK UGM'!E1139</f>
        <v>10</v>
      </c>
      <c r="E1138" s="1501">
        <f>'RAB GIK UGM'!F1139</f>
        <v>112814.99999999999</v>
      </c>
      <c r="F1138" s="1500">
        <f t="shared" si="53"/>
        <v>112815</v>
      </c>
      <c r="G1138" s="1500">
        <v>11</v>
      </c>
      <c r="H1138" s="1500">
        <f t="shared" si="51"/>
        <v>124096.5</v>
      </c>
      <c r="I1138" s="1500">
        <f t="shared" si="52"/>
        <v>1252246.5</v>
      </c>
      <c r="J1138" s="1499" t="s">
        <v>74</v>
      </c>
      <c r="K1138" s="1499" t="b">
        <v>0</v>
      </c>
      <c r="L1138" s="1522">
        <f>('RAB GIK UGM'!G1139*1.11)-I1138</f>
        <v>0</v>
      </c>
    </row>
    <row r="1139" spans="1:12" ht="15" customHeight="1">
      <c r="A1139" s="1499" t="s">
        <v>4441</v>
      </c>
      <c r="B1139" s="1499" t="s">
        <v>74</v>
      </c>
      <c r="C1139" s="1500">
        <v>0</v>
      </c>
      <c r="D1139" s="1501">
        <f>'RAB GIK UGM'!E1140</f>
        <v>0</v>
      </c>
      <c r="E1139" s="1501">
        <f>'RAB GIK UGM'!F1140</f>
        <v>0</v>
      </c>
      <c r="F1139" s="1500">
        <f t="shared" si="53"/>
        <v>0</v>
      </c>
      <c r="G1139" s="1500">
        <v>0</v>
      </c>
      <c r="H1139" s="1500">
        <f t="shared" si="51"/>
        <v>0</v>
      </c>
      <c r="I1139" s="1500">
        <f t="shared" si="52"/>
        <v>0</v>
      </c>
      <c r="J1139" s="1499" t="s">
        <v>74</v>
      </c>
      <c r="K1139" s="1499" t="b">
        <v>0</v>
      </c>
      <c r="L1139" s="1522">
        <f>('RAB GIK UGM'!G1140*1.11)-I1139</f>
        <v>0</v>
      </c>
    </row>
    <row r="1140" spans="1:12" ht="15" customHeight="1">
      <c r="A1140" s="1499" t="s">
        <v>4442</v>
      </c>
      <c r="B1140" s="1499" t="s">
        <v>4</v>
      </c>
      <c r="C1140" s="1500">
        <v>3</v>
      </c>
      <c r="D1140" s="1501">
        <f>'RAB GIK UGM'!E1141</f>
        <v>3</v>
      </c>
      <c r="E1140" s="1501">
        <f>'RAB GIK UGM'!F1141</f>
        <v>86892750</v>
      </c>
      <c r="F1140" s="1500">
        <f t="shared" si="53"/>
        <v>86892750</v>
      </c>
      <c r="G1140" s="1500">
        <v>11</v>
      </c>
      <c r="H1140" s="1500">
        <f t="shared" si="51"/>
        <v>28674607.5</v>
      </c>
      <c r="I1140" s="1500">
        <f t="shared" si="52"/>
        <v>289352857.5</v>
      </c>
      <c r="J1140" s="1499" t="s">
        <v>74</v>
      </c>
      <c r="K1140" s="1499" t="b">
        <v>0</v>
      </c>
      <c r="L1140" s="1522">
        <f>('RAB GIK UGM'!G1141*1.11)-I1140</f>
        <v>0</v>
      </c>
    </row>
    <row r="1141" spans="1:12" ht="15" customHeight="1">
      <c r="A1141" s="1499" t="s">
        <v>4443</v>
      </c>
      <c r="B1141" s="1499" t="s">
        <v>4</v>
      </c>
      <c r="C1141" s="1500">
        <v>6</v>
      </c>
      <c r="D1141" s="1501">
        <f>'RAB GIK UGM'!E1142</f>
        <v>6</v>
      </c>
      <c r="E1141" s="1501">
        <f>'RAB GIK UGM'!F1142</f>
        <v>6382750.0000000009</v>
      </c>
      <c r="F1141" s="1500">
        <f t="shared" si="53"/>
        <v>6382750</v>
      </c>
      <c r="G1141" s="1500">
        <v>11</v>
      </c>
      <c r="H1141" s="1500">
        <f t="shared" si="51"/>
        <v>4212615</v>
      </c>
      <c r="I1141" s="1500">
        <f t="shared" si="52"/>
        <v>42509115</v>
      </c>
      <c r="J1141" s="1499" t="s">
        <v>74</v>
      </c>
      <c r="K1141" s="1499" t="b">
        <v>0</v>
      </c>
      <c r="L1141" s="1522">
        <f>('RAB GIK UGM'!G1142*1.11)-I1141</f>
        <v>0</v>
      </c>
    </row>
    <row r="1142" spans="1:12" ht="15" customHeight="1">
      <c r="A1142" s="1499" t="s">
        <v>4444</v>
      </c>
      <c r="B1142" s="1499" t="s">
        <v>4</v>
      </c>
      <c r="C1142" s="1500">
        <v>3</v>
      </c>
      <c r="D1142" s="1501">
        <f>'RAB GIK UGM'!E1143</f>
        <v>3</v>
      </c>
      <c r="E1142" s="1501">
        <f>'RAB GIK UGM'!F1143</f>
        <v>4137182.5000000005</v>
      </c>
      <c r="F1142" s="1500">
        <f t="shared" si="53"/>
        <v>4137182.5</v>
      </c>
      <c r="G1142" s="1500">
        <v>11</v>
      </c>
      <c r="H1142" s="1500">
        <f t="shared" si="51"/>
        <v>1365270.2250000001</v>
      </c>
      <c r="I1142" s="1500">
        <f t="shared" si="52"/>
        <v>13776817.725</v>
      </c>
      <c r="J1142" s="1499" t="s">
        <v>74</v>
      </c>
      <c r="K1142" s="1499" t="b">
        <v>0</v>
      </c>
      <c r="L1142" s="1522">
        <f>('RAB GIK UGM'!G1143*1.11)-I1142</f>
        <v>0</v>
      </c>
    </row>
    <row r="1143" spans="1:12" ht="15" customHeight="1">
      <c r="A1143" s="1499" t="s">
        <v>4433</v>
      </c>
      <c r="B1143" s="1499" t="s">
        <v>74</v>
      </c>
      <c r="C1143" s="1500">
        <v>0</v>
      </c>
      <c r="D1143" s="1501">
        <f>'RAB GIK UGM'!E1144</f>
        <v>0</v>
      </c>
      <c r="E1143" s="1501">
        <f>'RAB GIK UGM'!F1144</f>
        <v>0</v>
      </c>
      <c r="F1143" s="1500">
        <f t="shared" si="53"/>
        <v>0</v>
      </c>
      <c r="G1143" s="1500">
        <v>0</v>
      </c>
      <c r="H1143" s="1500">
        <f t="shared" si="51"/>
        <v>0</v>
      </c>
      <c r="I1143" s="1500">
        <f t="shared" si="52"/>
        <v>0</v>
      </c>
      <c r="J1143" s="1499" t="s">
        <v>74</v>
      </c>
      <c r="K1143" s="1499" t="b">
        <v>0</v>
      </c>
      <c r="L1143" s="1522">
        <f>('RAB GIK UGM'!G1144*1.11)-I1143</f>
        <v>0</v>
      </c>
    </row>
    <row r="1144" spans="1:12" ht="15" customHeight="1">
      <c r="A1144" s="1499" t="s">
        <v>4445</v>
      </c>
      <c r="B1144" s="1499" t="s">
        <v>5</v>
      </c>
      <c r="C1144" s="1500">
        <v>285</v>
      </c>
      <c r="D1144" s="1501">
        <f>'RAB GIK UGM'!E1145</f>
        <v>285</v>
      </c>
      <c r="E1144" s="1501">
        <f>'RAB GIK UGM'!F1145</f>
        <v>698214</v>
      </c>
      <c r="F1144" s="1500">
        <f t="shared" si="53"/>
        <v>698214</v>
      </c>
      <c r="G1144" s="1500">
        <v>11</v>
      </c>
      <c r="H1144" s="1500">
        <f t="shared" si="51"/>
        <v>21889008.899999999</v>
      </c>
      <c r="I1144" s="1500">
        <f t="shared" si="52"/>
        <v>220879998.90000001</v>
      </c>
      <c r="J1144" s="1499" t="s">
        <v>74</v>
      </c>
      <c r="K1144" s="1499" t="b">
        <v>0</v>
      </c>
      <c r="L1144" s="1522">
        <f>('RAB GIK UGM'!G1145*1.11)-I1144</f>
        <v>0</v>
      </c>
    </row>
    <row r="1145" spans="1:12" ht="15" customHeight="1">
      <c r="A1145" s="1499" t="s">
        <v>4446</v>
      </c>
      <c r="B1145" s="1499" t="s">
        <v>74</v>
      </c>
      <c r="C1145" s="1500">
        <v>0</v>
      </c>
      <c r="D1145" s="1501">
        <f>'RAB GIK UGM'!E1146</f>
        <v>0</v>
      </c>
      <c r="E1145" s="1501">
        <f>'RAB GIK UGM'!F1146</f>
        <v>0</v>
      </c>
      <c r="F1145" s="1500">
        <f t="shared" si="53"/>
        <v>0</v>
      </c>
      <c r="G1145" s="1500">
        <v>0</v>
      </c>
      <c r="H1145" s="1500">
        <f t="shared" si="51"/>
        <v>0</v>
      </c>
      <c r="I1145" s="1500">
        <f t="shared" si="52"/>
        <v>0</v>
      </c>
      <c r="J1145" s="1499" t="s">
        <v>74</v>
      </c>
      <c r="K1145" s="1499" t="b">
        <v>0</v>
      </c>
      <c r="L1145" s="1522">
        <f>('RAB GIK UGM'!G1146*1.11)-I1145</f>
        <v>0</v>
      </c>
    </row>
    <row r="1146" spans="1:12" ht="15" customHeight="1">
      <c r="A1146" s="1499" t="s">
        <v>4447</v>
      </c>
      <c r="B1146" s="1499" t="s">
        <v>74</v>
      </c>
      <c r="C1146" s="1500">
        <v>0</v>
      </c>
      <c r="D1146" s="1501">
        <f>'RAB GIK UGM'!E1147</f>
        <v>0</v>
      </c>
      <c r="E1146" s="1501">
        <f>'RAB GIK UGM'!F1147</f>
        <v>0</v>
      </c>
      <c r="F1146" s="1500">
        <f t="shared" si="53"/>
        <v>0</v>
      </c>
      <c r="G1146" s="1500">
        <v>0</v>
      </c>
      <c r="H1146" s="1500">
        <f t="shared" si="51"/>
        <v>0</v>
      </c>
      <c r="I1146" s="1500">
        <f t="shared" si="52"/>
        <v>0</v>
      </c>
      <c r="J1146" s="1499" t="s">
        <v>74</v>
      </c>
      <c r="K1146" s="1499" t="b">
        <v>0</v>
      </c>
      <c r="L1146" s="1522">
        <f>('RAB GIK UGM'!G1147*1.11)-I1146</f>
        <v>0</v>
      </c>
    </row>
    <row r="1147" spans="1:12" ht="15" customHeight="1">
      <c r="A1147" s="1499" t="s">
        <v>4448</v>
      </c>
      <c r="B1147" s="1499" t="s">
        <v>5</v>
      </c>
      <c r="C1147" s="1500">
        <v>2692.24</v>
      </c>
      <c r="D1147" s="1501">
        <f>'RAB GIK UGM'!E1148</f>
        <v>2692.24</v>
      </c>
      <c r="E1147" s="1501">
        <f>'RAB GIK UGM'!F1148</f>
        <v>108762</v>
      </c>
      <c r="F1147" s="1500">
        <f t="shared" si="53"/>
        <v>108762</v>
      </c>
      <c r="G1147" s="1500">
        <v>11</v>
      </c>
      <c r="H1147" s="1500">
        <f t="shared" si="51"/>
        <v>32209474.7568</v>
      </c>
      <c r="I1147" s="1500">
        <f t="shared" si="52"/>
        <v>325022881.63679999</v>
      </c>
      <c r="J1147" s="1499" t="s">
        <v>74</v>
      </c>
      <c r="K1147" s="1499" t="b">
        <v>0</v>
      </c>
      <c r="L1147" s="1522">
        <f>('RAB GIK UGM'!G1148*1.11)-I1147</f>
        <v>0</v>
      </c>
    </row>
    <row r="1148" spans="1:12" ht="15" customHeight="1">
      <c r="A1148" s="1499" t="s">
        <v>4449</v>
      </c>
      <c r="B1148" s="1499" t="s">
        <v>5</v>
      </c>
      <c r="C1148" s="1500">
        <v>2846.47</v>
      </c>
      <c r="D1148" s="1501">
        <f>'RAB GIK UGM'!E1149</f>
        <v>2846.47</v>
      </c>
      <c r="E1148" s="1501">
        <f>'RAB GIK UGM'!F1149</f>
        <v>131862</v>
      </c>
      <c r="F1148" s="1500">
        <f t="shared" si="53"/>
        <v>131862</v>
      </c>
      <c r="G1148" s="1500">
        <v>11</v>
      </c>
      <c r="H1148" s="1500">
        <f t="shared" si="51"/>
        <v>41287534.985399999</v>
      </c>
      <c r="I1148" s="1500">
        <f t="shared" si="52"/>
        <v>416628762.12540001</v>
      </c>
      <c r="J1148" s="1499" t="s">
        <v>74</v>
      </c>
      <c r="K1148" s="1499" t="b">
        <v>0</v>
      </c>
      <c r="L1148" s="1522">
        <f>('RAB GIK UGM'!G1149*1.11)-I1148</f>
        <v>0</v>
      </c>
    </row>
    <row r="1149" spans="1:12" ht="15" customHeight="1">
      <c r="A1149" s="1499" t="s">
        <v>4450</v>
      </c>
      <c r="B1149" s="1499" t="s">
        <v>5</v>
      </c>
      <c r="C1149" s="1500">
        <v>1693.82</v>
      </c>
      <c r="D1149" s="1501">
        <f>'RAB GIK UGM'!E1150</f>
        <v>1693.82</v>
      </c>
      <c r="E1149" s="1501">
        <f>'RAB GIK UGM'!F1150</f>
        <v>183837</v>
      </c>
      <c r="F1149" s="1500">
        <f t="shared" si="53"/>
        <v>183837</v>
      </c>
      <c r="G1149" s="1500">
        <v>11</v>
      </c>
      <c r="H1149" s="1500">
        <f t="shared" si="51"/>
        <v>34252546.6074</v>
      </c>
      <c r="I1149" s="1500">
        <f t="shared" si="52"/>
        <v>345639333.94739997</v>
      </c>
      <c r="J1149" s="1499" t="s">
        <v>74</v>
      </c>
      <c r="K1149" s="1499" t="b">
        <v>0</v>
      </c>
      <c r="L1149" s="1522">
        <f>('RAB GIK UGM'!G1150*1.11)-I1149</f>
        <v>0</v>
      </c>
    </row>
    <row r="1150" spans="1:12" ht="15" customHeight="1">
      <c r="A1150" s="1499" t="s">
        <v>4451</v>
      </c>
      <c r="B1150" s="1499" t="s">
        <v>5</v>
      </c>
      <c r="C1150" s="1500">
        <v>826.12</v>
      </c>
      <c r="D1150" s="1501">
        <f>'RAB GIK UGM'!E1151</f>
        <v>826.12</v>
      </c>
      <c r="E1150" s="1501">
        <f>'RAB GIK UGM'!F1151</f>
        <v>218487</v>
      </c>
      <c r="F1150" s="1500">
        <f t="shared" si="53"/>
        <v>218487</v>
      </c>
      <c r="G1150" s="1500">
        <v>11</v>
      </c>
      <c r="H1150" s="1500">
        <f t="shared" si="51"/>
        <v>19854612.8484</v>
      </c>
      <c r="I1150" s="1500">
        <f t="shared" si="52"/>
        <v>200351093.28839999</v>
      </c>
      <c r="J1150" s="1499" t="s">
        <v>74</v>
      </c>
      <c r="K1150" s="1499" t="b">
        <v>0</v>
      </c>
      <c r="L1150" s="1522">
        <f>('RAB GIK UGM'!G1151*1.11)-I1150</f>
        <v>0</v>
      </c>
    </row>
    <row r="1151" spans="1:12" ht="15" customHeight="1">
      <c r="A1151" s="1499" t="s">
        <v>4452</v>
      </c>
      <c r="B1151" s="1499" t="s">
        <v>5</v>
      </c>
      <c r="C1151" s="1500">
        <v>973.16</v>
      </c>
      <c r="D1151" s="1501">
        <f>'RAB GIK UGM'!E1152</f>
        <v>973.16</v>
      </c>
      <c r="E1151" s="1501">
        <f>'RAB GIK UGM'!F1152</f>
        <v>253137</v>
      </c>
      <c r="F1151" s="1500">
        <f t="shared" si="53"/>
        <v>253137</v>
      </c>
      <c r="G1151" s="1500">
        <v>11</v>
      </c>
      <c r="H1151" s="1500">
        <f t="shared" si="51"/>
        <v>27097708.321199998</v>
      </c>
      <c r="I1151" s="1500">
        <f t="shared" si="52"/>
        <v>273440511.24119997</v>
      </c>
      <c r="J1151" s="1499" t="s">
        <v>74</v>
      </c>
      <c r="K1151" s="1499" t="b">
        <v>0</v>
      </c>
      <c r="L1151" s="1522">
        <f>('RAB GIK UGM'!G1152*1.11)-I1151</f>
        <v>0</v>
      </c>
    </row>
    <row r="1152" spans="1:12" ht="15" customHeight="1">
      <c r="A1152" s="1499" t="s">
        <v>3151</v>
      </c>
      <c r="B1152" s="1499" t="s">
        <v>5</v>
      </c>
      <c r="C1152" s="1500">
        <v>783.01</v>
      </c>
      <c r="D1152" s="1501">
        <f>'RAB GIK UGM'!E1153</f>
        <v>783.01</v>
      </c>
      <c r="E1152" s="1501">
        <f>'RAB GIK UGM'!F1153</f>
        <v>379225</v>
      </c>
      <c r="F1152" s="1500">
        <f t="shared" si="53"/>
        <v>379225</v>
      </c>
      <c r="G1152" s="1500">
        <v>11</v>
      </c>
      <c r="H1152" s="1500">
        <f t="shared" si="51"/>
        <v>32663066.397500001</v>
      </c>
      <c r="I1152" s="1500">
        <f t="shared" si="52"/>
        <v>329600033.64749998</v>
      </c>
      <c r="J1152" s="1499" t="s">
        <v>74</v>
      </c>
      <c r="K1152" s="1499" t="b">
        <v>0</v>
      </c>
      <c r="L1152" s="1522">
        <f>('RAB GIK UGM'!G1153*1.11)-I1152</f>
        <v>0</v>
      </c>
    </row>
    <row r="1153" spans="1:12" ht="15" customHeight="1">
      <c r="A1153" s="1499" t="s">
        <v>4453</v>
      </c>
      <c r="B1153" s="1499" t="s">
        <v>74</v>
      </c>
      <c r="C1153" s="1500">
        <v>0</v>
      </c>
      <c r="D1153" s="1501">
        <f>'RAB GIK UGM'!E1154</f>
        <v>0</v>
      </c>
      <c r="E1153" s="1501">
        <f>'RAB GIK UGM'!F1154</f>
        <v>0</v>
      </c>
      <c r="F1153" s="1500">
        <f t="shared" si="53"/>
        <v>0</v>
      </c>
      <c r="G1153" s="1500">
        <v>0</v>
      </c>
      <c r="H1153" s="1500">
        <f t="shared" si="51"/>
        <v>0</v>
      </c>
      <c r="I1153" s="1500">
        <f t="shared" si="52"/>
        <v>0</v>
      </c>
      <c r="J1153" s="1499" t="s">
        <v>74</v>
      </c>
      <c r="K1153" s="1499" t="b">
        <v>0</v>
      </c>
      <c r="L1153" s="1522">
        <f>('RAB GIK UGM'!G1154*1.11)-I1153</f>
        <v>0</v>
      </c>
    </row>
    <row r="1154" spans="1:12" ht="15" customHeight="1">
      <c r="A1154" s="1499" t="s">
        <v>3122</v>
      </c>
      <c r="B1154" s="1499" t="s">
        <v>74</v>
      </c>
      <c r="C1154" s="1500">
        <v>0</v>
      </c>
      <c r="D1154" s="1501">
        <f>'RAB GIK UGM'!E1155</f>
        <v>0</v>
      </c>
      <c r="E1154" s="1501">
        <f>'RAB GIK UGM'!F1155</f>
        <v>0</v>
      </c>
      <c r="F1154" s="1500">
        <f t="shared" si="53"/>
        <v>0</v>
      </c>
      <c r="G1154" s="1500">
        <v>0</v>
      </c>
      <c r="H1154" s="1500">
        <f t="shared" si="51"/>
        <v>0</v>
      </c>
      <c r="I1154" s="1500">
        <f t="shared" si="52"/>
        <v>0</v>
      </c>
      <c r="J1154" s="1499" t="s">
        <v>74</v>
      </c>
      <c r="K1154" s="1499" t="b">
        <v>0</v>
      </c>
      <c r="L1154" s="1522">
        <f>('RAB GIK UGM'!G1155*1.11)-I1154</f>
        <v>0</v>
      </c>
    </row>
    <row r="1155" spans="1:12" ht="15" customHeight="1">
      <c r="A1155" s="1499" t="s">
        <v>4454</v>
      </c>
      <c r="B1155" s="1499" t="s">
        <v>74</v>
      </c>
      <c r="C1155" s="1500">
        <v>0</v>
      </c>
      <c r="D1155" s="1501">
        <f>'RAB GIK UGM'!E1156</f>
        <v>0</v>
      </c>
      <c r="E1155" s="1501">
        <f>'RAB GIK UGM'!F1156</f>
        <v>0</v>
      </c>
      <c r="F1155" s="1500">
        <f t="shared" si="53"/>
        <v>0</v>
      </c>
      <c r="G1155" s="1500">
        <v>0</v>
      </c>
      <c r="H1155" s="1500">
        <f t="shared" si="51"/>
        <v>0</v>
      </c>
      <c r="I1155" s="1500">
        <f t="shared" si="52"/>
        <v>0</v>
      </c>
      <c r="J1155" s="1499" t="s">
        <v>74</v>
      </c>
      <c r="K1155" s="1499" t="b">
        <v>0</v>
      </c>
      <c r="L1155" s="1522">
        <f>('RAB GIK UGM'!G1156*1.11)-I1155</f>
        <v>0</v>
      </c>
    </row>
    <row r="1156" spans="1:12" ht="15" customHeight="1">
      <c r="A1156" s="1499" t="s">
        <v>4455</v>
      </c>
      <c r="B1156" s="1499" t="s">
        <v>186</v>
      </c>
      <c r="C1156" s="1500">
        <v>85</v>
      </c>
      <c r="D1156" s="1501">
        <f>'RAB GIK UGM'!E1157</f>
        <v>85</v>
      </c>
      <c r="E1156" s="1501">
        <f>'RAB GIK UGM'!F1157</f>
        <v>11500000</v>
      </c>
      <c r="F1156" s="1500">
        <f t="shared" si="53"/>
        <v>11500000</v>
      </c>
      <c r="G1156" s="1500">
        <v>11</v>
      </c>
      <c r="H1156" s="1500">
        <f t="shared" si="51"/>
        <v>107525000</v>
      </c>
      <c r="I1156" s="1500">
        <f t="shared" si="52"/>
        <v>1085025000</v>
      </c>
      <c r="J1156" s="1499" t="s">
        <v>74</v>
      </c>
      <c r="K1156" s="1499" t="b">
        <v>0</v>
      </c>
      <c r="L1156" s="1522">
        <f>('RAB GIK UGM'!G1157*1.11)-I1156</f>
        <v>0</v>
      </c>
    </row>
    <row r="1157" spans="1:12" ht="15" customHeight="1">
      <c r="A1157" s="1499" t="s">
        <v>5488</v>
      </c>
      <c r="B1157" s="1499" t="s">
        <v>74</v>
      </c>
      <c r="C1157" s="1500">
        <v>0</v>
      </c>
      <c r="D1157" s="1501">
        <f>'RAB GIK UGM'!E1158</f>
        <v>0</v>
      </c>
      <c r="E1157" s="1501">
        <f>'RAB GIK UGM'!F1158</f>
        <v>0</v>
      </c>
      <c r="F1157" s="1500">
        <f t="shared" si="53"/>
        <v>0</v>
      </c>
      <c r="G1157" s="1500">
        <v>0</v>
      </c>
      <c r="H1157" s="1500">
        <f t="shared" si="51"/>
        <v>0</v>
      </c>
      <c r="I1157" s="1500">
        <f t="shared" si="52"/>
        <v>0</v>
      </c>
      <c r="J1157" s="1499" t="s">
        <v>74</v>
      </c>
      <c r="K1157" s="1499" t="b">
        <v>0</v>
      </c>
      <c r="L1157" s="1522">
        <f>('RAB GIK UGM'!G1158*1.11)-I1157</f>
        <v>0</v>
      </c>
    </row>
    <row r="1158" spans="1:12" ht="15" customHeight="1">
      <c r="A1158" s="1499" t="s">
        <v>5489</v>
      </c>
      <c r="B1158" s="1499" t="s">
        <v>190</v>
      </c>
      <c r="C1158" s="1500">
        <v>715.28</v>
      </c>
      <c r="D1158" s="1501">
        <f>'RAB GIK UGM'!E1159</f>
        <v>715.28</v>
      </c>
      <c r="E1158" s="1501">
        <f>'RAB GIK UGM'!F1159</f>
        <v>152157</v>
      </c>
      <c r="F1158" s="1500">
        <f t="shared" si="53"/>
        <v>152157</v>
      </c>
      <c r="G1158" s="1500">
        <v>11</v>
      </c>
      <c r="H1158" s="1500">
        <f t="shared" si="51"/>
        <v>11971834.4856</v>
      </c>
      <c r="I1158" s="1500">
        <f t="shared" si="52"/>
        <v>120806693.44559999</v>
      </c>
      <c r="J1158" s="1499" t="s">
        <v>74</v>
      </c>
      <c r="K1158" s="1499" t="b">
        <v>0</v>
      </c>
      <c r="L1158" s="1522">
        <f>('RAB GIK UGM'!G1159*1.11)-I1158</f>
        <v>0</v>
      </c>
    </row>
    <row r="1159" spans="1:12" ht="15" customHeight="1">
      <c r="A1159" s="1499" t="s">
        <v>4534</v>
      </c>
      <c r="B1159" s="1499" t="s">
        <v>682</v>
      </c>
      <c r="C1159" s="1500">
        <v>100</v>
      </c>
      <c r="D1159" s="1501">
        <f>'RAB GIK UGM'!E1160</f>
        <v>100</v>
      </c>
      <c r="E1159" s="1501">
        <f>'RAB GIK UGM'!F1160</f>
        <v>250000</v>
      </c>
      <c r="F1159" s="1500">
        <f t="shared" si="53"/>
        <v>250000</v>
      </c>
      <c r="G1159" s="1500">
        <v>11</v>
      </c>
      <c r="H1159" s="1500">
        <f t="shared" si="51"/>
        <v>2750000</v>
      </c>
      <c r="I1159" s="1500">
        <f t="shared" si="52"/>
        <v>27750000</v>
      </c>
      <c r="J1159" s="1499" t="s">
        <v>74</v>
      </c>
      <c r="K1159" s="1499" t="b">
        <v>0</v>
      </c>
      <c r="L1159" s="1522">
        <f>('RAB GIK UGM'!G1160*1.11)-I1159</f>
        <v>0</v>
      </c>
    </row>
    <row r="1160" spans="1:12" ht="15" customHeight="1">
      <c r="A1160" s="1499" t="s">
        <v>4456</v>
      </c>
      <c r="B1160" s="1499" t="s">
        <v>74</v>
      </c>
      <c r="C1160" s="1500">
        <v>0</v>
      </c>
      <c r="D1160" s="1501">
        <f>'RAB GIK UGM'!E1161</f>
        <v>0</v>
      </c>
      <c r="E1160" s="1501">
        <f>'RAB GIK UGM'!F1161</f>
        <v>0</v>
      </c>
      <c r="F1160" s="1500">
        <f t="shared" si="53"/>
        <v>0</v>
      </c>
      <c r="G1160" s="1500">
        <v>0</v>
      </c>
      <c r="H1160" s="1500">
        <f t="shared" ref="H1160:H1223" si="54">(C1160*F1160)*G1160/100</f>
        <v>0</v>
      </c>
      <c r="I1160" s="1500">
        <f t="shared" ref="I1160:I1223" si="55">(C1160*F1160)+H1160</f>
        <v>0</v>
      </c>
      <c r="J1160" s="1499" t="s">
        <v>74</v>
      </c>
      <c r="K1160" s="1499" t="b">
        <v>0</v>
      </c>
      <c r="L1160" s="1522">
        <f>('RAB GIK UGM'!G1161*1.11)-I1160</f>
        <v>0</v>
      </c>
    </row>
    <row r="1161" spans="1:12" ht="15" customHeight="1">
      <c r="A1161" s="1499" t="s">
        <v>4457</v>
      </c>
      <c r="B1161" s="1499" t="s">
        <v>74</v>
      </c>
      <c r="C1161" s="1500">
        <v>0</v>
      </c>
      <c r="D1161" s="1501">
        <f>'RAB GIK UGM'!E1162</f>
        <v>0</v>
      </c>
      <c r="E1161" s="1501">
        <f>'RAB GIK UGM'!F1162</f>
        <v>0</v>
      </c>
      <c r="F1161" s="1500">
        <f t="shared" si="53"/>
        <v>0</v>
      </c>
      <c r="G1161" s="1500">
        <v>0</v>
      </c>
      <c r="H1161" s="1500">
        <f t="shared" si="54"/>
        <v>0</v>
      </c>
      <c r="I1161" s="1500">
        <f t="shared" si="55"/>
        <v>0</v>
      </c>
      <c r="J1161" s="1499" t="s">
        <v>74</v>
      </c>
      <c r="K1161" s="1499" t="b">
        <v>0</v>
      </c>
      <c r="L1161" s="1522">
        <f>('RAB GIK UGM'!G1162*1.11)-I1161</f>
        <v>0</v>
      </c>
    </row>
    <row r="1162" spans="1:12" ht="15" customHeight="1">
      <c r="A1162" s="1499" t="s">
        <v>4458</v>
      </c>
      <c r="B1162" s="1499" t="s">
        <v>190</v>
      </c>
      <c r="C1162" s="1500">
        <v>16.2</v>
      </c>
      <c r="D1162" s="1501">
        <f>'RAB GIK UGM'!E1163</f>
        <v>16.2</v>
      </c>
      <c r="E1162" s="1501">
        <f>'RAB GIK UGM'!F1163</f>
        <v>1566000</v>
      </c>
      <c r="F1162" s="1500">
        <f t="shared" si="53"/>
        <v>1566000</v>
      </c>
      <c r="G1162" s="1500">
        <v>11</v>
      </c>
      <c r="H1162" s="1500">
        <f t="shared" si="54"/>
        <v>2790612</v>
      </c>
      <c r="I1162" s="1500">
        <f t="shared" si="55"/>
        <v>28159812</v>
      </c>
      <c r="J1162" s="1499" t="s">
        <v>74</v>
      </c>
      <c r="K1162" s="1499" t="b">
        <v>0</v>
      </c>
      <c r="L1162" s="1522">
        <f>('RAB GIK UGM'!G1163*1.11)-I1162</f>
        <v>0</v>
      </c>
    </row>
    <row r="1163" spans="1:12" ht="15" customHeight="1">
      <c r="A1163" s="1499" t="s">
        <v>4459</v>
      </c>
      <c r="B1163" s="1499" t="s">
        <v>190</v>
      </c>
      <c r="C1163" s="1500">
        <v>5.4</v>
      </c>
      <c r="D1163" s="1501">
        <f>'RAB GIK UGM'!E1164</f>
        <v>5.4</v>
      </c>
      <c r="E1163" s="1501">
        <f>'RAB GIK UGM'!F1164</f>
        <v>1566000</v>
      </c>
      <c r="F1163" s="1500">
        <f t="shared" ref="F1163:F1226" si="56">ROUND(E1163,2)</f>
        <v>1566000</v>
      </c>
      <c r="G1163" s="1500">
        <v>11</v>
      </c>
      <c r="H1163" s="1500">
        <f t="shared" si="54"/>
        <v>930204</v>
      </c>
      <c r="I1163" s="1500">
        <f t="shared" si="55"/>
        <v>9386604</v>
      </c>
      <c r="J1163" s="1499" t="s">
        <v>74</v>
      </c>
      <c r="K1163" s="1499" t="b">
        <v>0</v>
      </c>
      <c r="L1163" s="1522">
        <f>('RAB GIK UGM'!G1164*1.11)-I1163</f>
        <v>0</v>
      </c>
    </row>
    <row r="1164" spans="1:12" ht="15" customHeight="1">
      <c r="A1164" s="1499" t="s">
        <v>4460</v>
      </c>
      <c r="B1164" s="1499" t="s">
        <v>190</v>
      </c>
      <c r="C1164" s="1500">
        <v>3.6</v>
      </c>
      <c r="D1164" s="1501">
        <f>'RAB GIK UGM'!E1165</f>
        <v>3.6</v>
      </c>
      <c r="E1164" s="1501">
        <f>'RAB GIK UGM'!F1165</f>
        <v>1566000</v>
      </c>
      <c r="F1164" s="1500">
        <f t="shared" si="56"/>
        <v>1566000</v>
      </c>
      <c r="G1164" s="1500">
        <v>11</v>
      </c>
      <c r="H1164" s="1500">
        <f t="shared" si="54"/>
        <v>620136</v>
      </c>
      <c r="I1164" s="1500">
        <f t="shared" si="55"/>
        <v>6257736</v>
      </c>
      <c r="J1164" s="1499" t="s">
        <v>74</v>
      </c>
      <c r="K1164" s="1499" t="b">
        <v>0</v>
      </c>
      <c r="L1164" s="1522">
        <f>('RAB GIK UGM'!G1165*1.11)-I1164</f>
        <v>0</v>
      </c>
    </row>
    <row r="1165" spans="1:12" ht="15" customHeight="1">
      <c r="A1165" s="1499" t="s">
        <v>4461</v>
      </c>
      <c r="B1165" s="1499" t="s">
        <v>190</v>
      </c>
      <c r="C1165" s="1500">
        <v>4.5</v>
      </c>
      <c r="D1165" s="1501">
        <f>'RAB GIK UGM'!E1166</f>
        <v>4.5</v>
      </c>
      <c r="E1165" s="1501">
        <f>'RAB GIK UGM'!F1166</f>
        <v>1566000</v>
      </c>
      <c r="F1165" s="1500">
        <f t="shared" si="56"/>
        <v>1566000</v>
      </c>
      <c r="G1165" s="1500">
        <v>11</v>
      </c>
      <c r="H1165" s="1500">
        <f t="shared" si="54"/>
        <v>775170</v>
      </c>
      <c r="I1165" s="1500">
        <f t="shared" si="55"/>
        <v>7822170</v>
      </c>
      <c r="J1165" s="1499" t="s">
        <v>74</v>
      </c>
      <c r="K1165" s="1499" t="b">
        <v>0</v>
      </c>
      <c r="L1165" s="1522">
        <f>('RAB GIK UGM'!G1166*1.11)-I1165</f>
        <v>0</v>
      </c>
    </row>
    <row r="1166" spans="1:12" ht="15" customHeight="1">
      <c r="A1166" s="1499" t="s">
        <v>4462</v>
      </c>
      <c r="B1166" s="1499" t="s">
        <v>190</v>
      </c>
      <c r="C1166" s="1500">
        <v>4.7300000000000004</v>
      </c>
      <c r="D1166" s="1501">
        <f>'RAB GIK UGM'!E1167</f>
        <v>4.7300000000000004</v>
      </c>
      <c r="E1166" s="1501">
        <f>'RAB GIK UGM'!F1167</f>
        <v>1566000</v>
      </c>
      <c r="F1166" s="1500">
        <f t="shared" si="56"/>
        <v>1566000</v>
      </c>
      <c r="G1166" s="1500">
        <v>11</v>
      </c>
      <c r="H1166" s="1500">
        <f t="shared" si="54"/>
        <v>814789.80000000016</v>
      </c>
      <c r="I1166" s="1500">
        <f t="shared" si="55"/>
        <v>8221969.8000000007</v>
      </c>
      <c r="J1166" s="1499" t="s">
        <v>74</v>
      </c>
      <c r="K1166" s="1499" t="b">
        <v>0</v>
      </c>
      <c r="L1166" s="1522">
        <f>('RAB GIK UGM'!G1167*1.11)-I1166</f>
        <v>0</v>
      </c>
    </row>
    <row r="1167" spans="1:12" ht="15" customHeight="1">
      <c r="A1167" s="1499" t="s">
        <v>4463</v>
      </c>
      <c r="B1167" s="1499" t="s">
        <v>190</v>
      </c>
      <c r="C1167" s="1500">
        <v>8.1</v>
      </c>
      <c r="D1167" s="1501">
        <f>'RAB GIK UGM'!E1168</f>
        <v>8.1</v>
      </c>
      <c r="E1167" s="1501">
        <f>'RAB GIK UGM'!F1168</f>
        <v>1566000</v>
      </c>
      <c r="F1167" s="1500">
        <f t="shared" si="56"/>
        <v>1566000</v>
      </c>
      <c r="G1167" s="1500">
        <v>11</v>
      </c>
      <c r="H1167" s="1500">
        <f t="shared" si="54"/>
        <v>1395306</v>
      </c>
      <c r="I1167" s="1500">
        <f t="shared" si="55"/>
        <v>14079906</v>
      </c>
      <c r="J1167" s="1499" t="s">
        <v>74</v>
      </c>
      <c r="K1167" s="1499" t="b">
        <v>0</v>
      </c>
      <c r="L1167" s="1522">
        <f>('RAB GIK UGM'!G1168*1.11)-I1167</f>
        <v>0</v>
      </c>
    </row>
    <row r="1168" spans="1:12" ht="15" customHeight="1">
      <c r="A1168" s="1499" t="s">
        <v>4464</v>
      </c>
      <c r="B1168" s="1499" t="s">
        <v>190</v>
      </c>
      <c r="C1168" s="1500">
        <v>9.9</v>
      </c>
      <c r="D1168" s="1501">
        <f>'RAB GIK UGM'!E1169</f>
        <v>9.9</v>
      </c>
      <c r="E1168" s="1501">
        <f>'RAB GIK UGM'!F1169</f>
        <v>1566000</v>
      </c>
      <c r="F1168" s="1500">
        <f t="shared" si="56"/>
        <v>1566000</v>
      </c>
      <c r="G1168" s="1500">
        <v>11</v>
      </c>
      <c r="H1168" s="1500">
        <f t="shared" si="54"/>
        <v>1705374</v>
      </c>
      <c r="I1168" s="1500">
        <f t="shared" si="55"/>
        <v>17208774</v>
      </c>
      <c r="J1168" s="1499" t="s">
        <v>74</v>
      </c>
      <c r="K1168" s="1499" t="b">
        <v>0</v>
      </c>
      <c r="L1168" s="1522">
        <f>('RAB GIK UGM'!G1169*1.11)-I1168</f>
        <v>0</v>
      </c>
    </row>
    <row r="1169" spans="1:12" ht="15" customHeight="1">
      <c r="A1169" s="1499" t="s">
        <v>4465</v>
      </c>
      <c r="B1169" s="1499" t="s">
        <v>190</v>
      </c>
      <c r="C1169" s="1500">
        <v>27.41</v>
      </c>
      <c r="D1169" s="1501">
        <f>'RAB GIK UGM'!E1170</f>
        <v>27.41</v>
      </c>
      <c r="E1169" s="1501">
        <f>'RAB GIK UGM'!F1170</f>
        <v>1566000</v>
      </c>
      <c r="F1169" s="1500">
        <f t="shared" si="56"/>
        <v>1566000</v>
      </c>
      <c r="G1169" s="1500">
        <v>11</v>
      </c>
      <c r="H1169" s="1500">
        <f t="shared" si="54"/>
        <v>4721646.5999999996</v>
      </c>
      <c r="I1169" s="1500">
        <f t="shared" si="55"/>
        <v>47645706.600000001</v>
      </c>
      <c r="J1169" s="1499" t="s">
        <v>74</v>
      </c>
      <c r="K1169" s="1499" t="b">
        <v>0</v>
      </c>
      <c r="L1169" s="1522">
        <f>('RAB GIK UGM'!G1170*1.11)-I1169</f>
        <v>0</v>
      </c>
    </row>
    <row r="1170" spans="1:12" ht="15" customHeight="1">
      <c r="A1170" s="1499" t="s">
        <v>4466</v>
      </c>
      <c r="B1170" s="1499" t="s">
        <v>190</v>
      </c>
      <c r="C1170" s="1500">
        <v>4.7300000000000004</v>
      </c>
      <c r="D1170" s="1501">
        <f>'RAB GIK UGM'!E1171</f>
        <v>4.7300000000000004</v>
      </c>
      <c r="E1170" s="1501">
        <f>'RAB GIK UGM'!F1171</f>
        <v>1566000</v>
      </c>
      <c r="F1170" s="1500">
        <f t="shared" si="56"/>
        <v>1566000</v>
      </c>
      <c r="G1170" s="1500">
        <v>11</v>
      </c>
      <c r="H1170" s="1500">
        <f t="shared" si="54"/>
        <v>814789.80000000016</v>
      </c>
      <c r="I1170" s="1500">
        <f t="shared" si="55"/>
        <v>8221969.8000000007</v>
      </c>
      <c r="J1170" s="1499" t="s">
        <v>74</v>
      </c>
      <c r="K1170" s="1499" t="b">
        <v>0</v>
      </c>
      <c r="L1170" s="1522">
        <f>('RAB GIK UGM'!G1171*1.11)-I1170</f>
        <v>0</v>
      </c>
    </row>
    <row r="1171" spans="1:12" ht="15" customHeight="1">
      <c r="A1171" s="1499" t="s">
        <v>4467</v>
      </c>
      <c r="B1171" s="1499" t="s">
        <v>190</v>
      </c>
      <c r="C1171" s="1500">
        <v>1.8</v>
      </c>
      <c r="D1171" s="1501">
        <f>'RAB GIK UGM'!E1172</f>
        <v>1.8</v>
      </c>
      <c r="E1171" s="1501">
        <f>'RAB GIK UGM'!F1172</f>
        <v>1566000</v>
      </c>
      <c r="F1171" s="1500">
        <f t="shared" si="56"/>
        <v>1566000</v>
      </c>
      <c r="G1171" s="1500">
        <v>11</v>
      </c>
      <c r="H1171" s="1500">
        <f t="shared" si="54"/>
        <v>310068</v>
      </c>
      <c r="I1171" s="1500">
        <f t="shared" si="55"/>
        <v>3128868</v>
      </c>
      <c r="J1171" s="1499" t="s">
        <v>74</v>
      </c>
      <c r="K1171" s="1499" t="b">
        <v>0</v>
      </c>
      <c r="L1171" s="1522">
        <f>('RAB GIK UGM'!G1172*1.11)-I1171</f>
        <v>0</v>
      </c>
    </row>
    <row r="1172" spans="1:12" ht="15" customHeight="1">
      <c r="A1172" s="1499" t="s">
        <v>4468</v>
      </c>
      <c r="B1172" s="1499" t="s">
        <v>190</v>
      </c>
      <c r="C1172" s="1500">
        <v>4.5</v>
      </c>
      <c r="D1172" s="1501">
        <f>'RAB GIK UGM'!E1173</f>
        <v>4.5</v>
      </c>
      <c r="E1172" s="1501">
        <f>'RAB GIK UGM'!F1173</f>
        <v>1566000</v>
      </c>
      <c r="F1172" s="1500">
        <f t="shared" si="56"/>
        <v>1566000</v>
      </c>
      <c r="G1172" s="1500">
        <v>11</v>
      </c>
      <c r="H1172" s="1500">
        <f t="shared" si="54"/>
        <v>775170</v>
      </c>
      <c r="I1172" s="1500">
        <f t="shared" si="55"/>
        <v>7822170</v>
      </c>
      <c r="J1172" s="1499" t="s">
        <v>74</v>
      </c>
      <c r="K1172" s="1499" t="b">
        <v>0</v>
      </c>
      <c r="L1172" s="1522">
        <f>('RAB GIK UGM'!G1173*1.11)-I1172</f>
        <v>0</v>
      </c>
    </row>
    <row r="1173" spans="1:12" ht="15" customHeight="1">
      <c r="A1173" s="1499" t="s">
        <v>4469</v>
      </c>
      <c r="B1173" s="1499" t="s">
        <v>190</v>
      </c>
      <c r="C1173" s="1500">
        <v>18.899999999999999</v>
      </c>
      <c r="D1173" s="1501">
        <f>'RAB GIK UGM'!E1174</f>
        <v>18.899999999999999</v>
      </c>
      <c r="E1173" s="1501">
        <f>'RAB GIK UGM'!F1174</f>
        <v>1566000</v>
      </c>
      <c r="F1173" s="1500">
        <f t="shared" si="56"/>
        <v>1566000</v>
      </c>
      <c r="G1173" s="1500">
        <v>11</v>
      </c>
      <c r="H1173" s="1500">
        <f t="shared" si="54"/>
        <v>3255713.9999999995</v>
      </c>
      <c r="I1173" s="1500">
        <f t="shared" si="55"/>
        <v>32853113.999999996</v>
      </c>
      <c r="J1173" s="1499" t="s">
        <v>74</v>
      </c>
      <c r="K1173" s="1499" t="b">
        <v>0</v>
      </c>
      <c r="L1173" s="1522">
        <f>('RAB GIK UGM'!G1174*1.11)-I1173</f>
        <v>0</v>
      </c>
    </row>
    <row r="1174" spans="1:12" ht="15" customHeight="1">
      <c r="A1174" s="1499" t="s">
        <v>4470</v>
      </c>
      <c r="B1174" s="1499" t="s">
        <v>190</v>
      </c>
      <c r="C1174" s="1500">
        <v>3.24</v>
      </c>
      <c r="D1174" s="1501">
        <f>'RAB GIK UGM'!E1175</f>
        <v>3.24</v>
      </c>
      <c r="E1174" s="1501">
        <f>'RAB GIK UGM'!F1175</f>
        <v>1566000</v>
      </c>
      <c r="F1174" s="1500">
        <f t="shared" si="56"/>
        <v>1566000</v>
      </c>
      <c r="G1174" s="1500">
        <v>11</v>
      </c>
      <c r="H1174" s="1500">
        <f t="shared" si="54"/>
        <v>558122.4</v>
      </c>
      <c r="I1174" s="1500">
        <f t="shared" si="55"/>
        <v>5631962.4000000004</v>
      </c>
      <c r="J1174" s="1499" t="s">
        <v>74</v>
      </c>
      <c r="K1174" s="1499" t="b">
        <v>0</v>
      </c>
      <c r="L1174" s="1522">
        <f>('RAB GIK UGM'!G1175*1.11)-I1174</f>
        <v>0</v>
      </c>
    </row>
    <row r="1175" spans="1:12" ht="15" customHeight="1">
      <c r="A1175" s="1499" t="s">
        <v>4471</v>
      </c>
      <c r="B1175" s="1499" t="s">
        <v>190</v>
      </c>
      <c r="C1175" s="1500">
        <v>8.1</v>
      </c>
      <c r="D1175" s="1501">
        <f>'RAB GIK UGM'!E1176</f>
        <v>8.1</v>
      </c>
      <c r="E1175" s="1501">
        <f>'RAB GIK UGM'!F1176</f>
        <v>1566000</v>
      </c>
      <c r="F1175" s="1500">
        <f t="shared" si="56"/>
        <v>1566000</v>
      </c>
      <c r="G1175" s="1500">
        <v>11</v>
      </c>
      <c r="H1175" s="1500">
        <f t="shared" si="54"/>
        <v>1395306</v>
      </c>
      <c r="I1175" s="1500">
        <f t="shared" si="55"/>
        <v>14079906</v>
      </c>
      <c r="J1175" s="1499" t="s">
        <v>74</v>
      </c>
      <c r="K1175" s="1499" t="b">
        <v>0</v>
      </c>
      <c r="L1175" s="1522">
        <f>('RAB GIK UGM'!G1176*1.11)-I1175</f>
        <v>0</v>
      </c>
    </row>
    <row r="1176" spans="1:12" ht="15" customHeight="1">
      <c r="A1176" s="1499" t="s">
        <v>4472</v>
      </c>
      <c r="B1176" s="1499" t="s">
        <v>190</v>
      </c>
      <c r="C1176" s="1500">
        <v>1.62</v>
      </c>
      <c r="D1176" s="1501">
        <f>'RAB GIK UGM'!E1177</f>
        <v>1.62</v>
      </c>
      <c r="E1176" s="1501">
        <f>'RAB GIK UGM'!F1177</f>
        <v>1566000</v>
      </c>
      <c r="F1176" s="1500">
        <f t="shared" si="56"/>
        <v>1566000</v>
      </c>
      <c r="G1176" s="1500">
        <v>11</v>
      </c>
      <c r="H1176" s="1500">
        <f t="shared" si="54"/>
        <v>279061.2</v>
      </c>
      <c r="I1176" s="1500">
        <f t="shared" si="55"/>
        <v>2815981.2</v>
      </c>
      <c r="J1176" s="1499" t="s">
        <v>74</v>
      </c>
      <c r="K1176" s="1499" t="b">
        <v>0</v>
      </c>
      <c r="L1176" s="1522">
        <f>('RAB GIK UGM'!G1177*1.11)-I1176</f>
        <v>0</v>
      </c>
    </row>
    <row r="1177" spans="1:12" ht="15" customHeight="1">
      <c r="A1177" s="1499" t="s">
        <v>4473</v>
      </c>
      <c r="B1177" s="1499" t="s">
        <v>190</v>
      </c>
      <c r="C1177" s="1500">
        <v>3.6</v>
      </c>
      <c r="D1177" s="1501">
        <f>'RAB GIK UGM'!E1178</f>
        <v>3.6</v>
      </c>
      <c r="E1177" s="1501">
        <f>'RAB GIK UGM'!F1178</f>
        <v>1566000</v>
      </c>
      <c r="F1177" s="1500">
        <f t="shared" si="56"/>
        <v>1566000</v>
      </c>
      <c r="G1177" s="1500">
        <v>11</v>
      </c>
      <c r="H1177" s="1500">
        <f t="shared" si="54"/>
        <v>620136</v>
      </c>
      <c r="I1177" s="1500">
        <f t="shared" si="55"/>
        <v>6257736</v>
      </c>
      <c r="J1177" s="1499" t="s">
        <v>74</v>
      </c>
      <c r="K1177" s="1499" t="b">
        <v>0</v>
      </c>
      <c r="L1177" s="1522">
        <f>('RAB GIK UGM'!G1178*1.11)-I1177</f>
        <v>0</v>
      </c>
    </row>
    <row r="1178" spans="1:12" ht="15" customHeight="1">
      <c r="A1178" s="1499" t="s">
        <v>4474</v>
      </c>
      <c r="B1178" s="1499" t="s">
        <v>74</v>
      </c>
      <c r="C1178" s="1500">
        <v>0</v>
      </c>
      <c r="D1178" s="1501">
        <f>'RAB GIK UGM'!E1179</f>
        <v>0</v>
      </c>
      <c r="E1178" s="1501">
        <f>'RAB GIK UGM'!F1179</f>
        <v>0</v>
      </c>
      <c r="F1178" s="1500">
        <f t="shared" si="56"/>
        <v>0</v>
      </c>
      <c r="G1178" s="1500">
        <v>0</v>
      </c>
      <c r="H1178" s="1500">
        <f t="shared" si="54"/>
        <v>0</v>
      </c>
      <c r="I1178" s="1500">
        <f t="shared" si="55"/>
        <v>0</v>
      </c>
      <c r="J1178" s="1499" t="s">
        <v>74</v>
      </c>
      <c r="K1178" s="1499" t="b">
        <v>0</v>
      </c>
      <c r="L1178" s="1522">
        <f>('RAB GIK UGM'!G1179*1.11)-I1178</f>
        <v>0</v>
      </c>
    </row>
    <row r="1179" spans="1:12" ht="15" customHeight="1">
      <c r="A1179" s="1499" t="s">
        <v>4475</v>
      </c>
      <c r="B1179" s="1499" t="s">
        <v>74</v>
      </c>
      <c r="C1179" s="1500">
        <v>0</v>
      </c>
      <c r="D1179" s="1501">
        <f>'RAB GIK UGM'!E1180</f>
        <v>0</v>
      </c>
      <c r="E1179" s="1501">
        <f>'RAB GIK UGM'!F1180</f>
        <v>0</v>
      </c>
      <c r="F1179" s="1500">
        <f t="shared" si="56"/>
        <v>0</v>
      </c>
      <c r="G1179" s="1500">
        <v>0</v>
      </c>
      <c r="H1179" s="1500">
        <f t="shared" si="54"/>
        <v>0</v>
      </c>
      <c r="I1179" s="1500">
        <f t="shared" si="55"/>
        <v>0</v>
      </c>
      <c r="J1179" s="1499" t="s">
        <v>74</v>
      </c>
      <c r="K1179" s="1499" t="b">
        <v>0</v>
      </c>
      <c r="L1179" s="1522">
        <f>('RAB GIK UGM'!G1180*1.11)-I1179</f>
        <v>0</v>
      </c>
    </row>
    <row r="1180" spans="1:12" ht="15" customHeight="1">
      <c r="A1180" s="1499" t="s">
        <v>4476</v>
      </c>
      <c r="B1180" s="1499" t="s">
        <v>682</v>
      </c>
      <c r="C1180" s="1500">
        <v>20</v>
      </c>
      <c r="D1180" s="1501">
        <f>'RAB GIK UGM'!E1181</f>
        <v>20</v>
      </c>
      <c r="E1180" s="1501">
        <f>'RAB GIK UGM'!F1181</f>
        <v>1700000</v>
      </c>
      <c r="F1180" s="1500">
        <f t="shared" si="56"/>
        <v>1700000</v>
      </c>
      <c r="G1180" s="1500">
        <v>11</v>
      </c>
      <c r="H1180" s="1500">
        <f t="shared" si="54"/>
        <v>3740000</v>
      </c>
      <c r="I1180" s="1500">
        <f t="shared" si="55"/>
        <v>37740000</v>
      </c>
      <c r="J1180" s="1499" t="s">
        <v>74</v>
      </c>
      <c r="K1180" s="1499" t="b">
        <v>0</v>
      </c>
      <c r="L1180" s="1522">
        <f>('RAB GIK UGM'!G1181*1.11)-I1180</f>
        <v>0</v>
      </c>
    </row>
    <row r="1181" spans="1:12" ht="15" customHeight="1">
      <c r="A1181" s="1499" t="s">
        <v>4477</v>
      </c>
      <c r="B1181" s="1499" t="s">
        <v>682</v>
      </c>
      <c r="C1181" s="1500">
        <v>2</v>
      </c>
      <c r="D1181" s="1501">
        <f>'RAB GIK UGM'!E1182</f>
        <v>2</v>
      </c>
      <c r="E1181" s="1501">
        <f>'RAB GIK UGM'!F1182</f>
        <v>3000000</v>
      </c>
      <c r="F1181" s="1500">
        <f t="shared" si="56"/>
        <v>3000000</v>
      </c>
      <c r="G1181" s="1500">
        <v>11</v>
      </c>
      <c r="H1181" s="1500">
        <f t="shared" si="54"/>
        <v>660000</v>
      </c>
      <c r="I1181" s="1500">
        <f t="shared" si="55"/>
        <v>6660000</v>
      </c>
      <c r="J1181" s="1499" t="s">
        <v>74</v>
      </c>
      <c r="K1181" s="1499" t="b">
        <v>0</v>
      </c>
      <c r="L1181" s="1522">
        <f>('RAB GIK UGM'!G1182*1.11)-I1181</f>
        <v>0</v>
      </c>
    </row>
    <row r="1182" spans="1:12" ht="15" customHeight="1">
      <c r="A1182" s="1499" t="s">
        <v>3739</v>
      </c>
      <c r="B1182" s="1499" t="s">
        <v>682</v>
      </c>
      <c r="C1182" s="1500">
        <v>2</v>
      </c>
      <c r="D1182" s="1501">
        <f>'RAB GIK UGM'!E1183</f>
        <v>2</v>
      </c>
      <c r="E1182" s="1501">
        <f>'RAB GIK UGM'!F1183</f>
        <v>4950000</v>
      </c>
      <c r="F1182" s="1500">
        <f t="shared" si="56"/>
        <v>4950000</v>
      </c>
      <c r="G1182" s="1500">
        <v>11</v>
      </c>
      <c r="H1182" s="1500">
        <f t="shared" si="54"/>
        <v>1089000</v>
      </c>
      <c r="I1182" s="1500">
        <f t="shared" si="55"/>
        <v>10989000</v>
      </c>
      <c r="J1182" s="1499" t="s">
        <v>74</v>
      </c>
      <c r="K1182" s="1499" t="b">
        <v>0</v>
      </c>
      <c r="L1182" s="1522">
        <f>('RAB GIK UGM'!G1183*1.11)-I1182</f>
        <v>0</v>
      </c>
    </row>
    <row r="1183" spans="1:12" ht="15" customHeight="1">
      <c r="A1183" s="1499" t="s">
        <v>3781</v>
      </c>
      <c r="B1183" s="1499" t="s">
        <v>682</v>
      </c>
      <c r="C1183" s="1500">
        <v>2</v>
      </c>
      <c r="D1183" s="1501">
        <f>'RAB GIK UGM'!E1184</f>
        <v>2</v>
      </c>
      <c r="E1183" s="1501">
        <f>'RAB GIK UGM'!F1184</f>
        <v>3300000</v>
      </c>
      <c r="F1183" s="1500">
        <f t="shared" si="56"/>
        <v>3300000</v>
      </c>
      <c r="G1183" s="1500">
        <v>11</v>
      </c>
      <c r="H1183" s="1500">
        <f t="shared" si="54"/>
        <v>726000</v>
      </c>
      <c r="I1183" s="1500">
        <f t="shared" si="55"/>
        <v>7326000</v>
      </c>
      <c r="J1183" s="1499" t="s">
        <v>74</v>
      </c>
      <c r="K1183" s="1499" t="b">
        <v>0</v>
      </c>
      <c r="L1183" s="1522">
        <f>('RAB GIK UGM'!G1184*1.11)-I1183</f>
        <v>0</v>
      </c>
    </row>
    <row r="1184" spans="1:12" ht="15" customHeight="1">
      <c r="A1184" s="1499" t="s">
        <v>4478</v>
      </c>
      <c r="B1184" s="1499" t="s">
        <v>74</v>
      </c>
      <c r="C1184" s="1500">
        <v>0</v>
      </c>
      <c r="D1184" s="1501">
        <f>'RAB GIK UGM'!E1185</f>
        <v>0</v>
      </c>
      <c r="E1184" s="1501">
        <f>'RAB GIK UGM'!F1185</f>
        <v>0</v>
      </c>
      <c r="F1184" s="1500">
        <f t="shared" si="56"/>
        <v>0</v>
      </c>
      <c r="G1184" s="1500">
        <v>0</v>
      </c>
      <c r="H1184" s="1500">
        <f t="shared" si="54"/>
        <v>0</v>
      </c>
      <c r="I1184" s="1500">
        <f t="shared" si="55"/>
        <v>0</v>
      </c>
      <c r="J1184" s="1499" t="s">
        <v>74</v>
      </c>
      <c r="K1184" s="1499" t="b">
        <v>0</v>
      </c>
      <c r="L1184" s="1522">
        <f>('RAB GIK UGM'!G1185*1.11)-I1184</f>
        <v>0</v>
      </c>
    </row>
    <row r="1185" spans="1:12" ht="15" customHeight="1">
      <c r="A1185" s="1499" t="s">
        <v>4479</v>
      </c>
      <c r="B1185" s="1499" t="s">
        <v>682</v>
      </c>
      <c r="C1185" s="1500">
        <v>14</v>
      </c>
      <c r="D1185" s="1501">
        <f>'RAB GIK UGM'!E1186</f>
        <v>14</v>
      </c>
      <c r="E1185" s="1501">
        <f>'RAB GIK UGM'!F1186</f>
        <v>10000000</v>
      </c>
      <c r="F1185" s="1500">
        <f t="shared" si="56"/>
        <v>10000000</v>
      </c>
      <c r="G1185" s="1500">
        <v>11</v>
      </c>
      <c r="H1185" s="1500">
        <f t="shared" si="54"/>
        <v>15400000</v>
      </c>
      <c r="I1185" s="1500">
        <f t="shared" si="55"/>
        <v>155400000</v>
      </c>
      <c r="J1185" s="1499" t="s">
        <v>74</v>
      </c>
      <c r="K1185" s="1499" t="b">
        <v>0</v>
      </c>
      <c r="L1185" s="1522">
        <f>('RAB GIK UGM'!G1186*1.11)-I1185</f>
        <v>0</v>
      </c>
    </row>
    <row r="1186" spans="1:12" ht="15" customHeight="1">
      <c r="A1186" s="1499" t="s">
        <v>4480</v>
      </c>
      <c r="B1186" s="1499" t="s">
        <v>682</v>
      </c>
      <c r="C1186" s="1500">
        <v>14</v>
      </c>
      <c r="D1186" s="1501">
        <f>'RAB GIK UGM'!E1187</f>
        <v>14</v>
      </c>
      <c r="E1186" s="1501">
        <f>'RAB GIK UGM'!F1187</f>
        <v>10000000</v>
      </c>
      <c r="F1186" s="1500">
        <f t="shared" si="56"/>
        <v>10000000</v>
      </c>
      <c r="G1186" s="1500">
        <v>11</v>
      </c>
      <c r="H1186" s="1500">
        <f t="shared" si="54"/>
        <v>15400000</v>
      </c>
      <c r="I1186" s="1500">
        <f t="shared" si="55"/>
        <v>155400000</v>
      </c>
      <c r="J1186" s="1499" t="s">
        <v>74</v>
      </c>
      <c r="K1186" s="1499" t="b">
        <v>0</v>
      </c>
      <c r="L1186" s="1522">
        <f>('RAB GIK UGM'!G1187*1.11)-I1186</f>
        <v>0</v>
      </c>
    </row>
    <row r="1187" spans="1:12" ht="15" customHeight="1">
      <c r="A1187" s="1499" t="s">
        <v>4481</v>
      </c>
      <c r="B1187" s="1499" t="s">
        <v>682</v>
      </c>
      <c r="C1187" s="1500">
        <v>15</v>
      </c>
      <c r="D1187" s="1501">
        <f>'RAB GIK UGM'!E1188</f>
        <v>15</v>
      </c>
      <c r="E1187" s="1501">
        <f>'RAB GIK UGM'!F1188</f>
        <v>8000000</v>
      </c>
      <c r="F1187" s="1500">
        <f t="shared" si="56"/>
        <v>8000000</v>
      </c>
      <c r="G1187" s="1500">
        <v>11</v>
      </c>
      <c r="H1187" s="1500">
        <f t="shared" si="54"/>
        <v>13200000</v>
      </c>
      <c r="I1187" s="1500">
        <f t="shared" si="55"/>
        <v>133200000</v>
      </c>
      <c r="J1187" s="1499" t="s">
        <v>74</v>
      </c>
      <c r="K1187" s="1499" t="b">
        <v>0</v>
      </c>
      <c r="L1187" s="1522">
        <f>('RAB GIK UGM'!G1188*1.11)-I1187</f>
        <v>0</v>
      </c>
    </row>
    <row r="1188" spans="1:12" ht="15" customHeight="1">
      <c r="A1188" s="1499" t="s">
        <v>4482</v>
      </c>
      <c r="B1188" s="1499" t="s">
        <v>682</v>
      </c>
      <c r="C1188" s="1500">
        <v>15</v>
      </c>
      <c r="D1188" s="1501">
        <f>'RAB GIK UGM'!E1189</f>
        <v>15</v>
      </c>
      <c r="E1188" s="1501">
        <f>'RAB GIK UGM'!F1189</f>
        <v>5500000</v>
      </c>
      <c r="F1188" s="1500">
        <f t="shared" si="56"/>
        <v>5500000</v>
      </c>
      <c r="G1188" s="1500">
        <v>11</v>
      </c>
      <c r="H1188" s="1500">
        <f t="shared" si="54"/>
        <v>9075000</v>
      </c>
      <c r="I1188" s="1500">
        <f t="shared" si="55"/>
        <v>91575000</v>
      </c>
      <c r="J1188" s="1499" t="s">
        <v>74</v>
      </c>
      <c r="K1188" s="1499" t="b">
        <v>0</v>
      </c>
      <c r="L1188" s="1522">
        <f>('RAB GIK UGM'!G1189*1.11)-I1188</f>
        <v>0</v>
      </c>
    </row>
    <row r="1189" spans="1:12" ht="15" customHeight="1">
      <c r="A1189" s="1499" t="s">
        <v>4483</v>
      </c>
      <c r="B1189" s="1499" t="s">
        <v>682</v>
      </c>
      <c r="C1189" s="1500">
        <v>6</v>
      </c>
      <c r="D1189" s="1501">
        <f>'RAB GIK UGM'!E1190</f>
        <v>6</v>
      </c>
      <c r="E1189" s="1501">
        <f>'RAB GIK UGM'!F1190</f>
        <v>4500000</v>
      </c>
      <c r="F1189" s="1500">
        <f t="shared" si="56"/>
        <v>4500000</v>
      </c>
      <c r="G1189" s="1500">
        <v>11</v>
      </c>
      <c r="H1189" s="1500">
        <f t="shared" si="54"/>
        <v>2970000</v>
      </c>
      <c r="I1189" s="1500">
        <f t="shared" si="55"/>
        <v>29970000</v>
      </c>
      <c r="J1189" s="1499" t="s">
        <v>74</v>
      </c>
      <c r="K1189" s="1499" t="b">
        <v>0</v>
      </c>
      <c r="L1189" s="1522">
        <f>('RAB GIK UGM'!G1190*1.11)-I1189</f>
        <v>0</v>
      </c>
    </row>
    <row r="1190" spans="1:12" ht="15" customHeight="1">
      <c r="A1190" s="1499" t="s">
        <v>4484</v>
      </c>
      <c r="B1190" s="1499" t="s">
        <v>682</v>
      </c>
      <c r="C1190" s="1500">
        <v>6</v>
      </c>
      <c r="D1190" s="1501">
        <f>'RAB GIK UGM'!E1191</f>
        <v>6</v>
      </c>
      <c r="E1190" s="1501">
        <f>'RAB GIK UGM'!F1191</f>
        <v>8000000</v>
      </c>
      <c r="F1190" s="1500">
        <f t="shared" si="56"/>
        <v>8000000</v>
      </c>
      <c r="G1190" s="1500">
        <v>11</v>
      </c>
      <c r="H1190" s="1500">
        <f t="shared" si="54"/>
        <v>5280000</v>
      </c>
      <c r="I1190" s="1500">
        <f t="shared" si="55"/>
        <v>53280000</v>
      </c>
      <c r="J1190" s="1499" t="s">
        <v>74</v>
      </c>
      <c r="K1190" s="1499" t="b">
        <v>0</v>
      </c>
      <c r="L1190" s="1522">
        <f>('RAB GIK UGM'!G1191*1.11)-I1190</f>
        <v>0</v>
      </c>
    </row>
    <row r="1191" spans="1:12" ht="15" customHeight="1">
      <c r="A1191" s="1499" t="s">
        <v>4485</v>
      </c>
      <c r="B1191" s="1499" t="s">
        <v>682</v>
      </c>
      <c r="C1191" s="1500">
        <v>30</v>
      </c>
      <c r="D1191" s="1501">
        <f>'RAB GIK UGM'!E1192</f>
        <v>30</v>
      </c>
      <c r="E1191" s="1501">
        <f>'RAB GIK UGM'!F1192</f>
        <v>5500000</v>
      </c>
      <c r="F1191" s="1500">
        <f t="shared" si="56"/>
        <v>5500000</v>
      </c>
      <c r="G1191" s="1500">
        <v>11</v>
      </c>
      <c r="H1191" s="1500">
        <f t="shared" si="54"/>
        <v>18150000</v>
      </c>
      <c r="I1191" s="1500">
        <f t="shared" si="55"/>
        <v>183150000</v>
      </c>
      <c r="J1191" s="1499" t="s">
        <v>74</v>
      </c>
      <c r="K1191" s="1499" t="b">
        <v>0</v>
      </c>
      <c r="L1191" s="1522">
        <f>('RAB GIK UGM'!G1192*1.11)-I1191</f>
        <v>0</v>
      </c>
    </row>
    <row r="1192" spans="1:12" ht="15" customHeight="1">
      <c r="A1192" s="1499" t="s">
        <v>4486</v>
      </c>
      <c r="B1192" s="1499" t="s">
        <v>682</v>
      </c>
      <c r="C1192" s="1500">
        <v>3</v>
      </c>
      <c r="D1192" s="1501">
        <f>'RAB GIK UGM'!E1193</f>
        <v>3</v>
      </c>
      <c r="E1192" s="1501">
        <f>'RAB GIK UGM'!F1193</f>
        <v>1700000</v>
      </c>
      <c r="F1192" s="1500">
        <f t="shared" si="56"/>
        <v>1700000</v>
      </c>
      <c r="G1192" s="1500">
        <v>11</v>
      </c>
      <c r="H1192" s="1500">
        <f t="shared" si="54"/>
        <v>561000</v>
      </c>
      <c r="I1192" s="1500">
        <f t="shared" si="55"/>
        <v>5661000</v>
      </c>
      <c r="J1192" s="1499" t="s">
        <v>74</v>
      </c>
      <c r="K1192" s="1499" t="b">
        <v>0</v>
      </c>
      <c r="L1192" s="1522">
        <f>('RAB GIK UGM'!G1193*1.11)-I1192</f>
        <v>0</v>
      </c>
    </row>
    <row r="1193" spans="1:12" ht="15" customHeight="1">
      <c r="A1193" s="1499" t="s">
        <v>4487</v>
      </c>
      <c r="B1193" s="1499" t="s">
        <v>682</v>
      </c>
      <c r="C1193" s="1500">
        <v>68</v>
      </c>
      <c r="D1193" s="1501">
        <f>'RAB GIK UGM'!E1194</f>
        <v>68</v>
      </c>
      <c r="E1193" s="1501">
        <f>'RAB GIK UGM'!F1194</f>
        <v>1700000</v>
      </c>
      <c r="F1193" s="1500">
        <f t="shared" si="56"/>
        <v>1700000</v>
      </c>
      <c r="G1193" s="1500">
        <v>11</v>
      </c>
      <c r="H1193" s="1500">
        <f t="shared" si="54"/>
        <v>12716000</v>
      </c>
      <c r="I1193" s="1500">
        <f t="shared" si="55"/>
        <v>128316000</v>
      </c>
      <c r="J1193" s="1499" t="s">
        <v>74</v>
      </c>
      <c r="K1193" s="1499" t="b">
        <v>0</v>
      </c>
      <c r="L1193" s="1522">
        <f>('RAB GIK UGM'!G1194*1.11)-I1193</f>
        <v>0</v>
      </c>
    </row>
    <row r="1194" spans="1:12" ht="15" customHeight="1">
      <c r="A1194" s="1499" t="s">
        <v>3607</v>
      </c>
      <c r="B1194" s="1499" t="s">
        <v>682</v>
      </c>
      <c r="C1194" s="1500">
        <v>11</v>
      </c>
      <c r="D1194" s="1501">
        <f>'RAB GIK UGM'!E1195</f>
        <v>11</v>
      </c>
      <c r="E1194" s="1501">
        <f>'RAB GIK UGM'!F1195</f>
        <v>8800000</v>
      </c>
      <c r="F1194" s="1500">
        <f t="shared" si="56"/>
        <v>8800000</v>
      </c>
      <c r="G1194" s="1500">
        <v>11</v>
      </c>
      <c r="H1194" s="1500">
        <f t="shared" si="54"/>
        <v>10648000</v>
      </c>
      <c r="I1194" s="1500">
        <f t="shared" si="55"/>
        <v>107448000</v>
      </c>
      <c r="J1194" s="1499" t="s">
        <v>74</v>
      </c>
      <c r="K1194" s="1499" t="b">
        <v>0</v>
      </c>
      <c r="L1194" s="1522">
        <f>('RAB GIK UGM'!G1195*1.11)-I1194</f>
        <v>0</v>
      </c>
    </row>
    <row r="1195" spans="1:12" ht="15" customHeight="1">
      <c r="A1195" s="1499" t="s">
        <v>3616</v>
      </c>
      <c r="B1195" s="1499" t="s">
        <v>682</v>
      </c>
      <c r="C1195" s="1500">
        <v>10</v>
      </c>
      <c r="D1195" s="1501">
        <f>'RAB GIK UGM'!E1196</f>
        <v>10</v>
      </c>
      <c r="E1195" s="1501">
        <f>'RAB GIK UGM'!F1196</f>
        <v>9350000</v>
      </c>
      <c r="F1195" s="1500">
        <f t="shared" si="56"/>
        <v>9350000</v>
      </c>
      <c r="G1195" s="1500">
        <v>11</v>
      </c>
      <c r="H1195" s="1500">
        <f t="shared" si="54"/>
        <v>10285000</v>
      </c>
      <c r="I1195" s="1500">
        <f t="shared" si="55"/>
        <v>103785000</v>
      </c>
      <c r="J1195" s="1499" t="s">
        <v>74</v>
      </c>
      <c r="K1195" s="1499" t="b">
        <v>0</v>
      </c>
      <c r="L1195" s="1522">
        <f>('RAB GIK UGM'!G1196*1.11)-I1195</f>
        <v>0</v>
      </c>
    </row>
    <row r="1196" spans="1:12" ht="15" customHeight="1">
      <c r="A1196" s="1499" t="s">
        <v>3729</v>
      </c>
      <c r="B1196" s="1499" t="s">
        <v>682</v>
      </c>
      <c r="C1196" s="1500">
        <v>12</v>
      </c>
      <c r="D1196" s="1501">
        <f>'RAB GIK UGM'!E1197</f>
        <v>12</v>
      </c>
      <c r="E1196" s="1501">
        <f>'RAB GIK UGM'!F1197</f>
        <v>11687500</v>
      </c>
      <c r="F1196" s="1500">
        <f t="shared" si="56"/>
        <v>11687500</v>
      </c>
      <c r="G1196" s="1500">
        <v>11</v>
      </c>
      <c r="H1196" s="1500">
        <f t="shared" si="54"/>
        <v>15427500</v>
      </c>
      <c r="I1196" s="1500">
        <f t="shared" si="55"/>
        <v>155677500</v>
      </c>
      <c r="J1196" s="1499" t="s">
        <v>74</v>
      </c>
      <c r="K1196" s="1499" t="b">
        <v>0</v>
      </c>
      <c r="L1196" s="1522">
        <f>('RAB GIK UGM'!G1197*1.11)-I1196</f>
        <v>0</v>
      </c>
    </row>
    <row r="1197" spans="1:12" ht="15" customHeight="1">
      <c r="A1197" s="1499" t="s">
        <v>3618</v>
      </c>
      <c r="B1197" s="1499" t="s">
        <v>682</v>
      </c>
      <c r="C1197" s="1500">
        <v>9</v>
      </c>
      <c r="D1197" s="1501">
        <f>'RAB GIK UGM'!E1198</f>
        <v>9</v>
      </c>
      <c r="E1197" s="1501">
        <f>'RAB GIK UGM'!F1198</f>
        <v>4620000</v>
      </c>
      <c r="F1197" s="1500">
        <f t="shared" si="56"/>
        <v>4620000</v>
      </c>
      <c r="G1197" s="1500">
        <v>11</v>
      </c>
      <c r="H1197" s="1500">
        <f t="shared" si="54"/>
        <v>4573800</v>
      </c>
      <c r="I1197" s="1500">
        <f t="shared" si="55"/>
        <v>46153800</v>
      </c>
      <c r="J1197" s="1499" t="s">
        <v>74</v>
      </c>
      <c r="K1197" s="1499" t="b">
        <v>0</v>
      </c>
      <c r="L1197" s="1522">
        <f>('RAB GIK UGM'!G1198*1.11)-I1197</f>
        <v>0</v>
      </c>
    </row>
    <row r="1198" spans="1:12" ht="15" customHeight="1">
      <c r="A1198" s="1499" t="s">
        <v>3621</v>
      </c>
      <c r="B1198" s="1499" t="s">
        <v>682</v>
      </c>
      <c r="C1198" s="1500">
        <v>12</v>
      </c>
      <c r="D1198" s="1501">
        <f>'RAB GIK UGM'!E1199</f>
        <v>12</v>
      </c>
      <c r="E1198" s="1501">
        <f>'RAB GIK UGM'!F1199</f>
        <v>1650000</v>
      </c>
      <c r="F1198" s="1500">
        <f t="shared" si="56"/>
        <v>1650000</v>
      </c>
      <c r="G1198" s="1500">
        <v>11</v>
      </c>
      <c r="H1198" s="1500">
        <f t="shared" si="54"/>
        <v>2178000</v>
      </c>
      <c r="I1198" s="1500">
        <f t="shared" si="55"/>
        <v>21978000</v>
      </c>
      <c r="J1198" s="1499" t="s">
        <v>74</v>
      </c>
      <c r="K1198" s="1499" t="b">
        <v>0</v>
      </c>
      <c r="L1198" s="1522">
        <f>('RAB GIK UGM'!G1199*1.11)-I1198</f>
        <v>0</v>
      </c>
    </row>
    <row r="1199" spans="1:12" ht="15" customHeight="1">
      <c r="A1199" s="1499" t="s">
        <v>3624</v>
      </c>
      <c r="B1199" s="1499" t="s">
        <v>682</v>
      </c>
      <c r="C1199" s="1500">
        <v>4</v>
      </c>
      <c r="D1199" s="1501">
        <f>'RAB GIK UGM'!E1200</f>
        <v>4</v>
      </c>
      <c r="E1199" s="1501">
        <f>'RAB GIK UGM'!F1200</f>
        <v>4675000</v>
      </c>
      <c r="F1199" s="1500">
        <f t="shared" si="56"/>
        <v>4675000</v>
      </c>
      <c r="G1199" s="1500">
        <v>11</v>
      </c>
      <c r="H1199" s="1500">
        <f t="shared" si="54"/>
        <v>2057000</v>
      </c>
      <c r="I1199" s="1500">
        <f t="shared" si="55"/>
        <v>20757000</v>
      </c>
      <c r="J1199" s="1499" t="s">
        <v>74</v>
      </c>
      <c r="K1199" s="1499" t="b">
        <v>0</v>
      </c>
      <c r="L1199" s="1522">
        <f>('RAB GIK UGM'!G1200*1.11)-I1199</f>
        <v>0</v>
      </c>
    </row>
    <row r="1200" spans="1:12" ht="15" customHeight="1">
      <c r="A1200" s="1499" t="s">
        <v>3628</v>
      </c>
      <c r="B1200" s="1499" t="s">
        <v>682</v>
      </c>
      <c r="C1200" s="1500">
        <v>4</v>
      </c>
      <c r="D1200" s="1501">
        <f>'RAB GIK UGM'!E1201</f>
        <v>4</v>
      </c>
      <c r="E1200" s="1501">
        <f>'RAB GIK UGM'!F1201</f>
        <v>4950000</v>
      </c>
      <c r="F1200" s="1500">
        <f t="shared" si="56"/>
        <v>4950000</v>
      </c>
      <c r="G1200" s="1500">
        <v>11</v>
      </c>
      <c r="H1200" s="1500">
        <f t="shared" si="54"/>
        <v>2178000</v>
      </c>
      <c r="I1200" s="1500">
        <f t="shared" si="55"/>
        <v>21978000</v>
      </c>
      <c r="J1200" s="1499" t="s">
        <v>74</v>
      </c>
      <c r="K1200" s="1499" t="b">
        <v>0</v>
      </c>
      <c r="L1200" s="1522">
        <f>('RAB GIK UGM'!G1201*1.11)-I1200</f>
        <v>0</v>
      </c>
    </row>
    <row r="1201" spans="1:12" ht="15" customHeight="1">
      <c r="A1201" s="1499" t="s">
        <v>3633</v>
      </c>
      <c r="B1201" s="1499" t="s">
        <v>682</v>
      </c>
      <c r="C1201" s="1500">
        <v>4</v>
      </c>
      <c r="D1201" s="1501">
        <f>'RAB GIK UGM'!E1202</f>
        <v>4</v>
      </c>
      <c r="E1201" s="1501">
        <f>'RAB GIK UGM'!F1202</f>
        <v>4675000</v>
      </c>
      <c r="F1201" s="1500">
        <f t="shared" si="56"/>
        <v>4675000</v>
      </c>
      <c r="G1201" s="1500">
        <v>11</v>
      </c>
      <c r="H1201" s="1500">
        <f t="shared" si="54"/>
        <v>2057000</v>
      </c>
      <c r="I1201" s="1500">
        <f t="shared" si="55"/>
        <v>20757000</v>
      </c>
      <c r="J1201" s="1499" t="s">
        <v>74</v>
      </c>
      <c r="K1201" s="1499" t="b">
        <v>0</v>
      </c>
      <c r="L1201" s="1522">
        <f>('RAB GIK UGM'!G1202*1.11)-I1201</f>
        <v>0</v>
      </c>
    </row>
    <row r="1202" spans="1:12" ht="15" customHeight="1">
      <c r="A1202" s="1499" t="s">
        <v>3638</v>
      </c>
      <c r="B1202" s="1499" t="s">
        <v>682</v>
      </c>
      <c r="C1202" s="1500">
        <v>17</v>
      </c>
      <c r="D1202" s="1501">
        <f>'RAB GIK UGM'!E1203</f>
        <v>17</v>
      </c>
      <c r="E1202" s="1501">
        <f>'RAB GIK UGM'!F1203</f>
        <v>3850000</v>
      </c>
      <c r="F1202" s="1500">
        <f t="shared" si="56"/>
        <v>3850000</v>
      </c>
      <c r="G1202" s="1500">
        <v>11</v>
      </c>
      <c r="H1202" s="1500">
        <f t="shared" si="54"/>
        <v>7199500</v>
      </c>
      <c r="I1202" s="1500">
        <f t="shared" si="55"/>
        <v>72649500</v>
      </c>
      <c r="J1202" s="1499" t="s">
        <v>74</v>
      </c>
      <c r="K1202" s="1499" t="b">
        <v>0</v>
      </c>
      <c r="L1202" s="1522">
        <f>('RAB GIK UGM'!G1203*1.11)-I1202</f>
        <v>0</v>
      </c>
    </row>
    <row r="1203" spans="1:12" ht="15" customHeight="1">
      <c r="A1203" s="1499" t="s">
        <v>3640</v>
      </c>
      <c r="B1203" s="1499" t="s">
        <v>682</v>
      </c>
      <c r="C1203" s="1500">
        <v>8</v>
      </c>
      <c r="D1203" s="1501">
        <f>'RAB GIK UGM'!E1204</f>
        <v>8</v>
      </c>
      <c r="E1203" s="1501">
        <f>'RAB GIK UGM'!F1204</f>
        <v>1540000</v>
      </c>
      <c r="F1203" s="1500">
        <f t="shared" si="56"/>
        <v>1540000</v>
      </c>
      <c r="G1203" s="1500">
        <v>11</v>
      </c>
      <c r="H1203" s="1500">
        <f t="shared" si="54"/>
        <v>1355200</v>
      </c>
      <c r="I1203" s="1500">
        <f t="shared" si="55"/>
        <v>13675200</v>
      </c>
      <c r="J1203" s="1499" t="s">
        <v>74</v>
      </c>
      <c r="K1203" s="1499" t="b">
        <v>0</v>
      </c>
      <c r="L1203" s="1522">
        <f>('RAB GIK UGM'!G1204*1.11)-I1203</f>
        <v>0</v>
      </c>
    </row>
    <row r="1204" spans="1:12" ht="15" customHeight="1">
      <c r="A1204" s="1499" t="s">
        <v>4488</v>
      </c>
      <c r="B1204" s="1499" t="s">
        <v>682</v>
      </c>
      <c r="C1204" s="1500">
        <v>7</v>
      </c>
      <c r="D1204" s="1501">
        <f>'RAB GIK UGM'!E1205</f>
        <v>7</v>
      </c>
      <c r="E1204" s="1501">
        <f>'RAB GIK UGM'!F1205</f>
        <v>1550000</v>
      </c>
      <c r="F1204" s="1500">
        <f t="shared" si="56"/>
        <v>1550000</v>
      </c>
      <c r="G1204" s="1500">
        <v>11</v>
      </c>
      <c r="H1204" s="1500">
        <f t="shared" si="54"/>
        <v>1193500</v>
      </c>
      <c r="I1204" s="1500">
        <f t="shared" si="55"/>
        <v>12043500</v>
      </c>
      <c r="J1204" s="1499" t="s">
        <v>74</v>
      </c>
      <c r="K1204" s="1499" t="b">
        <v>0</v>
      </c>
      <c r="L1204" s="1522">
        <f>('RAB GIK UGM'!G1205*1.11)-I1204</f>
        <v>0</v>
      </c>
    </row>
    <row r="1205" spans="1:12" ht="15" customHeight="1">
      <c r="A1205" s="1499" t="s">
        <v>4489</v>
      </c>
      <c r="B1205" s="1499" t="s">
        <v>74</v>
      </c>
      <c r="C1205" s="1500">
        <v>0</v>
      </c>
      <c r="D1205" s="1501">
        <f>'RAB GIK UGM'!E1206</f>
        <v>0</v>
      </c>
      <c r="E1205" s="1501">
        <f>'RAB GIK UGM'!F1206</f>
        <v>0</v>
      </c>
      <c r="F1205" s="1500">
        <f t="shared" si="56"/>
        <v>0</v>
      </c>
      <c r="G1205" s="1500">
        <v>0</v>
      </c>
      <c r="H1205" s="1500">
        <f t="shared" si="54"/>
        <v>0</v>
      </c>
      <c r="I1205" s="1500">
        <f t="shared" si="55"/>
        <v>0</v>
      </c>
      <c r="J1205" s="1499" t="s">
        <v>74</v>
      </c>
      <c r="K1205" s="1499" t="b">
        <v>0</v>
      </c>
      <c r="L1205" s="1522">
        <f>('RAB GIK UGM'!G1206*1.11)-I1205</f>
        <v>0</v>
      </c>
    </row>
    <row r="1206" spans="1:12" ht="15" customHeight="1">
      <c r="A1206" s="1499" t="s">
        <v>4481</v>
      </c>
      <c r="B1206" s="1499" t="s">
        <v>682</v>
      </c>
      <c r="C1206" s="1500">
        <v>9</v>
      </c>
      <c r="D1206" s="1501">
        <f>'RAB GIK UGM'!E1207</f>
        <v>9</v>
      </c>
      <c r="E1206" s="1501">
        <f>'RAB GIK UGM'!F1207</f>
        <v>8000000</v>
      </c>
      <c r="F1206" s="1500">
        <f t="shared" si="56"/>
        <v>8000000</v>
      </c>
      <c r="G1206" s="1500">
        <v>11</v>
      </c>
      <c r="H1206" s="1500">
        <f t="shared" si="54"/>
        <v>7920000</v>
      </c>
      <c r="I1206" s="1500">
        <f t="shared" si="55"/>
        <v>79920000</v>
      </c>
      <c r="J1206" s="1499" t="s">
        <v>74</v>
      </c>
      <c r="K1206" s="1499" t="b">
        <v>0</v>
      </c>
      <c r="L1206" s="1522">
        <f>('RAB GIK UGM'!G1207*1.11)-I1206</f>
        <v>0</v>
      </c>
    </row>
    <row r="1207" spans="1:12" ht="15" customHeight="1">
      <c r="A1207" s="1499" t="s">
        <v>4482</v>
      </c>
      <c r="B1207" s="1499" t="s">
        <v>682</v>
      </c>
      <c r="C1207" s="1500">
        <v>9</v>
      </c>
      <c r="D1207" s="1501">
        <f>'RAB GIK UGM'!E1208</f>
        <v>9</v>
      </c>
      <c r="E1207" s="1501">
        <f>'RAB GIK UGM'!F1208</f>
        <v>5500000</v>
      </c>
      <c r="F1207" s="1500">
        <f t="shared" si="56"/>
        <v>5500000</v>
      </c>
      <c r="G1207" s="1500">
        <v>11</v>
      </c>
      <c r="H1207" s="1500">
        <f t="shared" si="54"/>
        <v>5445000</v>
      </c>
      <c r="I1207" s="1500">
        <f t="shared" si="55"/>
        <v>54945000</v>
      </c>
      <c r="J1207" s="1499" t="s">
        <v>74</v>
      </c>
      <c r="K1207" s="1499" t="b">
        <v>0</v>
      </c>
      <c r="L1207" s="1522">
        <f>('RAB GIK UGM'!G1208*1.11)-I1207</f>
        <v>0</v>
      </c>
    </row>
    <row r="1208" spans="1:12" ht="15" customHeight="1">
      <c r="A1208" s="1499" t="s">
        <v>4490</v>
      </c>
      <c r="B1208" s="1499" t="s">
        <v>682</v>
      </c>
      <c r="C1208" s="1500">
        <v>18</v>
      </c>
      <c r="D1208" s="1501">
        <f>'RAB GIK UGM'!E1209</f>
        <v>18</v>
      </c>
      <c r="E1208" s="1501">
        <f>'RAB GIK UGM'!F1209</f>
        <v>6250000</v>
      </c>
      <c r="F1208" s="1500">
        <f t="shared" si="56"/>
        <v>6250000</v>
      </c>
      <c r="G1208" s="1500">
        <v>11</v>
      </c>
      <c r="H1208" s="1500">
        <f t="shared" si="54"/>
        <v>12375000</v>
      </c>
      <c r="I1208" s="1500">
        <f t="shared" si="55"/>
        <v>124875000</v>
      </c>
      <c r="J1208" s="1499" t="s">
        <v>74</v>
      </c>
      <c r="K1208" s="1499" t="b">
        <v>0</v>
      </c>
      <c r="L1208" s="1522">
        <f>('RAB GIK UGM'!G1209*1.11)-I1208</f>
        <v>0</v>
      </c>
    </row>
    <row r="1209" spans="1:12" ht="15" customHeight="1">
      <c r="A1209" s="1499" t="s">
        <v>4491</v>
      </c>
      <c r="B1209" s="1499" t="s">
        <v>682</v>
      </c>
      <c r="C1209" s="1500">
        <v>24</v>
      </c>
      <c r="D1209" s="1501">
        <f>'RAB GIK UGM'!E1210</f>
        <v>24</v>
      </c>
      <c r="E1209" s="1501">
        <f>'RAB GIK UGM'!F1210</f>
        <v>3800000</v>
      </c>
      <c r="F1209" s="1500">
        <f t="shared" si="56"/>
        <v>3800000</v>
      </c>
      <c r="G1209" s="1500">
        <v>11</v>
      </c>
      <c r="H1209" s="1500">
        <f t="shared" si="54"/>
        <v>10032000</v>
      </c>
      <c r="I1209" s="1500">
        <f t="shared" si="55"/>
        <v>101232000</v>
      </c>
      <c r="J1209" s="1499" t="s">
        <v>74</v>
      </c>
      <c r="K1209" s="1499" t="b">
        <v>0</v>
      </c>
      <c r="L1209" s="1522">
        <f>('RAB GIK UGM'!G1210*1.11)-I1209</f>
        <v>0</v>
      </c>
    </row>
    <row r="1210" spans="1:12" ht="15" customHeight="1">
      <c r="A1210" s="1499" t="s">
        <v>4476</v>
      </c>
      <c r="B1210" s="1499" t="s">
        <v>682</v>
      </c>
      <c r="C1210" s="1500">
        <v>28</v>
      </c>
      <c r="D1210" s="1501">
        <f>'RAB GIK UGM'!E1211</f>
        <v>28</v>
      </c>
      <c r="E1210" s="1501">
        <f>'RAB GIK UGM'!F1211</f>
        <v>1700000</v>
      </c>
      <c r="F1210" s="1500">
        <f t="shared" si="56"/>
        <v>1700000</v>
      </c>
      <c r="G1210" s="1500">
        <v>11</v>
      </c>
      <c r="H1210" s="1500">
        <f t="shared" si="54"/>
        <v>5236000</v>
      </c>
      <c r="I1210" s="1500">
        <f t="shared" si="55"/>
        <v>52836000</v>
      </c>
      <c r="J1210" s="1499" t="s">
        <v>74</v>
      </c>
      <c r="K1210" s="1499" t="b">
        <v>0</v>
      </c>
      <c r="L1210" s="1522">
        <f>('RAB GIK UGM'!G1211*1.11)-I1210</f>
        <v>0</v>
      </c>
    </row>
    <row r="1211" spans="1:12" ht="15" customHeight="1">
      <c r="A1211" s="1499" t="s">
        <v>4492</v>
      </c>
      <c r="B1211" s="1499" t="s">
        <v>682</v>
      </c>
      <c r="C1211" s="1500">
        <v>26</v>
      </c>
      <c r="D1211" s="1501">
        <f>'RAB GIK UGM'!E1212</f>
        <v>26</v>
      </c>
      <c r="E1211" s="1501">
        <f>'RAB GIK UGM'!F1212</f>
        <v>3200000</v>
      </c>
      <c r="F1211" s="1500">
        <f t="shared" si="56"/>
        <v>3200000</v>
      </c>
      <c r="G1211" s="1500">
        <v>11</v>
      </c>
      <c r="H1211" s="1500">
        <f t="shared" si="54"/>
        <v>9152000</v>
      </c>
      <c r="I1211" s="1500">
        <f t="shared" si="55"/>
        <v>92352000</v>
      </c>
      <c r="J1211" s="1499" t="s">
        <v>74</v>
      </c>
      <c r="K1211" s="1499" t="b">
        <v>0</v>
      </c>
      <c r="L1211" s="1522">
        <f>('RAB GIK UGM'!G1212*1.11)-I1211</f>
        <v>0</v>
      </c>
    </row>
    <row r="1212" spans="1:12" ht="15" customHeight="1">
      <c r="A1212" s="1499" t="s">
        <v>4493</v>
      </c>
      <c r="B1212" s="1499" t="s">
        <v>682</v>
      </c>
      <c r="C1212" s="1500">
        <v>26</v>
      </c>
      <c r="D1212" s="1501">
        <f>'RAB GIK UGM'!E1213</f>
        <v>26</v>
      </c>
      <c r="E1212" s="1501">
        <f>'RAB GIK UGM'!F1213</f>
        <v>3200000</v>
      </c>
      <c r="F1212" s="1500">
        <f t="shared" si="56"/>
        <v>3200000</v>
      </c>
      <c r="G1212" s="1500">
        <v>11</v>
      </c>
      <c r="H1212" s="1500">
        <f t="shared" si="54"/>
        <v>9152000</v>
      </c>
      <c r="I1212" s="1500">
        <f t="shared" si="55"/>
        <v>92352000</v>
      </c>
      <c r="J1212" s="1499" t="s">
        <v>74</v>
      </c>
      <c r="K1212" s="1499" t="b">
        <v>0</v>
      </c>
      <c r="L1212" s="1522">
        <f>('RAB GIK UGM'!G1213*1.11)-I1212</f>
        <v>0</v>
      </c>
    </row>
    <row r="1213" spans="1:12" ht="15" customHeight="1">
      <c r="A1213" s="1499" t="s">
        <v>4494</v>
      </c>
      <c r="B1213" s="1499" t="s">
        <v>682</v>
      </c>
      <c r="C1213" s="1500">
        <v>3</v>
      </c>
      <c r="D1213" s="1501">
        <f>'RAB GIK UGM'!E1214</f>
        <v>3</v>
      </c>
      <c r="E1213" s="1501">
        <f>'RAB GIK UGM'!F1214</f>
        <v>1850000</v>
      </c>
      <c r="F1213" s="1500">
        <f t="shared" si="56"/>
        <v>1850000</v>
      </c>
      <c r="G1213" s="1500">
        <v>11</v>
      </c>
      <c r="H1213" s="1500">
        <f t="shared" si="54"/>
        <v>610500</v>
      </c>
      <c r="I1213" s="1500">
        <f t="shared" si="55"/>
        <v>6160500</v>
      </c>
      <c r="J1213" s="1499" t="s">
        <v>74</v>
      </c>
      <c r="K1213" s="1499" t="b">
        <v>0</v>
      </c>
      <c r="L1213" s="1522">
        <f>('RAB GIK UGM'!G1214*1.11)-I1213</f>
        <v>0</v>
      </c>
    </row>
    <row r="1214" spans="1:12" ht="15" customHeight="1">
      <c r="A1214" s="1499" t="s">
        <v>3670</v>
      </c>
      <c r="B1214" s="1499" t="s">
        <v>682</v>
      </c>
      <c r="C1214" s="1500">
        <v>1</v>
      </c>
      <c r="D1214" s="1501">
        <f>'RAB GIK UGM'!E1215</f>
        <v>1</v>
      </c>
      <c r="E1214" s="1501">
        <f>'RAB GIK UGM'!F1215</f>
        <v>8800000</v>
      </c>
      <c r="F1214" s="1500">
        <f t="shared" si="56"/>
        <v>8800000</v>
      </c>
      <c r="G1214" s="1500">
        <v>11</v>
      </c>
      <c r="H1214" s="1500">
        <f t="shared" si="54"/>
        <v>968000</v>
      </c>
      <c r="I1214" s="1500">
        <f t="shared" si="55"/>
        <v>9768000</v>
      </c>
      <c r="J1214" s="1499" t="s">
        <v>74</v>
      </c>
      <c r="K1214" s="1499" t="b">
        <v>0</v>
      </c>
      <c r="L1214" s="1522">
        <f>('RAB GIK UGM'!G1215*1.11)-I1214</f>
        <v>0</v>
      </c>
    </row>
    <row r="1215" spans="1:12" ht="15" customHeight="1">
      <c r="A1215" s="1499" t="s">
        <v>3727</v>
      </c>
      <c r="B1215" s="1499" t="s">
        <v>682</v>
      </c>
      <c r="C1215" s="1500">
        <v>2</v>
      </c>
      <c r="D1215" s="1501">
        <f>'RAB GIK UGM'!E1216</f>
        <v>2</v>
      </c>
      <c r="E1215" s="1501">
        <f>'RAB GIK UGM'!F1216</f>
        <v>5500000</v>
      </c>
      <c r="F1215" s="1500">
        <f t="shared" si="56"/>
        <v>5500000</v>
      </c>
      <c r="G1215" s="1500">
        <v>11</v>
      </c>
      <c r="H1215" s="1500">
        <f t="shared" si="54"/>
        <v>1210000</v>
      </c>
      <c r="I1215" s="1500">
        <f t="shared" si="55"/>
        <v>12210000</v>
      </c>
      <c r="J1215" s="1499" t="s">
        <v>74</v>
      </c>
      <c r="K1215" s="1499" t="b">
        <v>0</v>
      </c>
      <c r="L1215" s="1522">
        <f>('RAB GIK UGM'!G1216*1.11)-I1215</f>
        <v>0</v>
      </c>
    </row>
    <row r="1216" spans="1:12" ht="15" customHeight="1">
      <c r="A1216" s="1499" t="s">
        <v>3782</v>
      </c>
      <c r="B1216" s="1499" t="s">
        <v>682</v>
      </c>
      <c r="C1216" s="1500">
        <v>5</v>
      </c>
      <c r="D1216" s="1501">
        <f>'RAB GIK UGM'!E1217</f>
        <v>5</v>
      </c>
      <c r="E1216" s="1501">
        <f>'RAB GIK UGM'!F1217</f>
        <v>5000000</v>
      </c>
      <c r="F1216" s="1500">
        <f t="shared" si="56"/>
        <v>5000000</v>
      </c>
      <c r="G1216" s="1500">
        <v>11</v>
      </c>
      <c r="H1216" s="1500">
        <f t="shared" si="54"/>
        <v>2750000</v>
      </c>
      <c r="I1216" s="1500">
        <f t="shared" si="55"/>
        <v>27750000</v>
      </c>
      <c r="J1216" s="1499" t="s">
        <v>74</v>
      </c>
      <c r="K1216" s="1499" t="b">
        <v>0</v>
      </c>
      <c r="L1216" s="1522">
        <f>('RAB GIK UGM'!G1217*1.11)-I1216</f>
        <v>0</v>
      </c>
    </row>
    <row r="1217" spans="1:12" ht="15" customHeight="1">
      <c r="A1217" s="1499" t="s">
        <v>3672</v>
      </c>
      <c r="B1217" s="1499" t="s">
        <v>682</v>
      </c>
      <c r="C1217" s="1500">
        <v>4</v>
      </c>
      <c r="D1217" s="1501">
        <f>'RAB GIK UGM'!E1218</f>
        <v>4</v>
      </c>
      <c r="E1217" s="1501">
        <f>'RAB GIK UGM'!F1218</f>
        <v>4950000</v>
      </c>
      <c r="F1217" s="1500">
        <f t="shared" si="56"/>
        <v>4950000</v>
      </c>
      <c r="G1217" s="1500">
        <v>11</v>
      </c>
      <c r="H1217" s="1500">
        <f t="shared" si="54"/>
        <v>2178000</v>
      </c>
      <c r="I1217" s="1500">
        <f t="shared" si="55"/>
        <v>21978000</v>
      </c>
      <c r="J1217" s="1499" t="s">
        <v>74</v>
      </c>
      <c r="K1217" s="1499" t="b">
        <v>0</v>
      </c>
      <c r="L1217" s="1522">
        <f>('RAB GIK UGM'!G1218*1.11)-I1217</f>
        <v>0</v>
      </c>
    </row>
    <row r="1218" spans="1:12" ht="15" customHeight="1">
      <c r="A1218" s="1499" t="s">
        <v>3674</v>
      </c>
      <c r="B1218" s="1499" t="s">
        <v>682</v>
      </c>
      <c r="C1218" s="1500">
        <v>12</v>
      </c>
      <c r="D1218" s="1501">
        <f>'RAB GIK UGM'!E1219</f>
        <v>12</v>
      </c>
      <c r="E1218" s="1501">
        <f>'RAB GIK UGM'!F1219</f>
        <v>3520000</v>
      </c>
      <c r="F1218" s="1500">
        <f t="shared" si="56"/>
        <v>3520000</v>
      </c>
      <c r="G1218" s="1500">
        <v>11</v>
      </c>
      <c r="H1218" s="1500">
        <f t="shared" si="54"/>
        <v>4646400</v>
      </c>
      <c r="I1218" s="1500">
        <f t="shared" si="55"/>
        <v>46886400</v>
      </c>
      <c r="J1218" s="1499" t="s">
        <v>74</v>
      </c>
      <c r="K1218" s="1499" t="b">
        <v>0</v>
      </c>
      <c r="L1218" s="1522">
        <f>('RAB GIK UGM'!G1219*1.11)-I1218</f>
        <v>0</v>
      </c>
    </row>
    <row r="1219" spans="1:12" ht="15" customHeight="1">
      <c r="A1219" s="1499" t="s">
        <v>3676</v>
      </c>
      <c r="B1219" s="1499" t="s">
        <v>682</v>
      </c>
      <c r="C1219" s="1500">
        <v>4</v>
      </c>
      <c r="D1219" s="1501">
        <f>'RAB GIK UGM'!E1220</f>
        <v>4</v>
      </c>
      <c r="E1219" s="1501">
        <f>'RAB GIK UGM'!F1220</f>
        <v>3976083.8011287292</v>
      </c>
      <c r="F1219" s="1500">
        <f t="shared" si="56"/>
        <v>3976083.8</v>
      </c>
      <c r="G1219" s="1500">
        <v>11</v>
      </c>
      <c r="H1219" s="1500">
        <f t="shared" si="54"/>
        <v>1749476.872</v>
      </c>
      <c r="I1219" s="1500">
        <f t="shared" si="55"/>
        <v>17653812.072000001</v>
      </c>
      <c r="J1219" s="1499" t="s">
        <v>74</v>
      </c>
      <c r="K1219" s="1499" t="b">
        <v>0</v>
      </c>
      <c r="L1219" s="1522">
        <f>('RAB GIK UGM'!G1220*1.11)-I1219</f>
        <v>5.0115585327148438E-3</v>
      </c>
    </row>
    <row r="1220" spans="1:12" ht="15" customHeight="1">
      <c r="A1220" s="1499" t="s">
        <v>3680</v>
      </c>
      <c r="B1220" s="1499" t="s">
        <v>682</v>
      </c>
      <c r="C1220" s="1500">
        <v>8</v>
      </c>
      <c r="D1220" s="1501">
        <f>'RAB GIK UGM'!E1221</f>
        <v>8</v>
      </c>
      <c r="E1220" s="1501">
        <f>'RAB GIK UGM'!F1221</f>
        <v>3300000</v>
      </c>
      <c r="F1220" s="1500">
        <f t="shared" si="56"/>
        <v>3300000</v>
      </c>
      <c r="G1220" s="1500">
        <v>11</v>
      </c>
      <c r="H1220" s="1500">
        <f t="shared" si="54"/>
        <v>2904000</v>
      </c>
      <c r="I1220" s="1500">
        <f t="shared" si="55"/>
        <v>29304000</v>
      </c>
      <c r="J1220" s="1499" t="s">
        <v>74</v>
      </c>
      <c r="K1220" s="1499" t="b">
        <v>0</v>
      </c>
      <c r="L1220" s="1522">
        <f>('RAB GIK UGM'!G1221*1.11)-I1220</f>
        <v>0</v>
      </c>
    </row>
    <row r="1221" spans="1:12" ht="15" customHeight="1">
      <c r="A1221" s="1499" t="s">
        <v>3682</v>
      </c>
      <c r="B1221" s="1499" t="s">
        <v>682</v>
      </c>
      <c r="C1221" s="1500">
        <v>12</v>
      </c>
      <c r="D1221" s="1501">
        <f>'RAB GIK UGM'!E1222</f>
        <v>12</v>
      </c>
      <c r="E1221" s="1501">
        <f>'RAB GIK UGM'!F1222</f>
        <v>5720000</v>
      </c>
      <c r="F1221" s="1500">
        <f t="shared" si="56"/>
        <v>5720000</v>
      </c>
      <c r="G1221" s="1500">
        <v>11</v>
      </c>
      <c r="H1221" s="1500">
        <f t="shared" si="54"/>
        <v>7550400</v>
      </c>
      <c r="I1221" s="1500">
        <f t="shared" si="55"/>
        <v>76190400</v>
      </c>
      <c r="J1221" s="1499" t="s">
        <v>74</v>
      </c>
      <c r="K1221" s="1499" t="b">
        <v>0</v>
      </c>
      <c r="L1221" s="1522">
        <f>('RAB GIK UGM'!G1222*1.11)-I1221</f>
        <v>0</v>
      </c>
    </row>
    <row r="1222" spans="1:12" ht="15" customHeight="1">
      <c r="A1222" s="1499" t="s">
        <v>3762</v>
      </c>
      <c r="B1222" s="1499" t="s">
        <v>682</v>
      </c>
      <c r="C1222" s="1500">
        <v>8</v>
      </c>
      <c r="D1222" s="1501">
        <f>'RAB GIK UGM'!E1223</f>
        <v>8</v>
      </c>
      <c r="E1222" s="1501">
        <f>'RAB GIK UGM'!F1223</f>
        <v>3300000</v>
      </c>
      <c r="F1222" s="1500">
        <f t="shared" si="56"/>
        <v>3300000</v>
      </c>
      <c r="G1222" s="1500">
        <v>11</v>
      </c>
      <c r="H1222" s="1500">
        <f t="shared" si="54"/>
        <v>2904000</v>
      </c>
      <c r="I1222" s="1500">
        <f t="shared" si="55"/>
        <v>29304000</v>
      </c>
      <c r="J1222" s="1499" t="s">
        <v>74</v>
      </c>
      <c r="K1222" s="1499" t="b">
        <v>0</v>
      </c>
      <c r="L1222" s="1522">
        <f>('RAB GIK UGM'!G1223*1.11)-I1222</f>
        <v>0</v>
      </c>
    </row>
    <row r="1223" spans="1:12" ht="15" customHeight="1">
      <c r="A1223" s="1499" t="s">
        <v>3766</v>
      </c>
      <c r="B1223" s="1499" t="s">
        <v>682</v>
      </c>
      <c r="C1223" s="1500">
        <v>4</v>
      </c>
      <c r="D1223" s="1501">
        <f>'RAB GIK UGM'!E1224</f>
        <v>4</v>
      </c>
      <c r="E1223" s="1501">
        <f>'RAB GIK UGM'!F1224</f>
        <v>3575000</v>
      </c>
      <c r="F1223" s="1500">
        <f t="shared" si="56"/>
        <v>3575000</v>
      </c>
      <c r="G1223" s="1500">
        <v>11</v>
      </c>
      <c r="H1223" s="1500">
        <f t="shared" si="54"/>
        <v>1573000</v>
      </c>
      <c r="I1223" s="1500">
        <f t="shared" si="55"/>
        <v>15873000</v>
      </c>
      <c r="J1223" s="1499" t="s">
        <v>74</v>
      </c>
      <c r="K1223" s="1499" t="b">
        <v>0</v>
      </c>
      <c r="L1223" s="1522">
        <f>('RAB GIK UGM'!G1224*1.11)-I1223</f>
        <v>0</v>
      </c>
    </row>
    <row r="1224" spans="1:12" ht="15" customHeight="1">
      <c r="A1224" s="1499" t="s">
        <v>4495</v>
      </c>
      <c r="B1224" s="1499" t="s">
        <v>682</v>
      </c>
      <c r="C1224" s="1500">
        <v>2</v>
      </c>
      <c r="D1224" s="1501">
        <f>'RAB GIK UGM'!E1225</f>
        <v>2</v>
      </c>
      <c r="E1224" s="1501">
        <f>'RAB GIK UGM'!F1225</f>
        <v>17000000</v>
      </c>
      <c r="F1224" s="1500">
        <f t="shared" si="56"/>
        <v>17000000</v>
      </c>
      <c r="G1224" s="1500">
        <v>11</v>
      </c>
      <c r="H1224" s="1500">
        <f t="shared" ref="H1224:H1287" si="57">(C1224*F1224)*G1224/100</f>
        <v>3740000</v>
      </c>
      <c r="I1224" s="1500">
        <f t="shared" ref="I1224:I1287" si="58">(C1224*F1224)+H1224</f>
        <v>37740000</v>
      </c>
      <c r="J1224" s="1499" t="s">
        <v>74</v>
      </c>
      <c r="K1224" s="1499" t="b">
        <v>0</v>
      </c>
      <c r="L1224" s="1522">
        <f>('RAB GIK UGM'!G1225*1.11)-I1224</f>
        <v>0</v>
      </c>
    </row>
    <row r="1225" spans="1:12" ht="15" customHeight="1">
      <c r="A1225" s="1499" t="s">
        <v>4496</v>
      </c>
      <c r="B1225" s="1499" t="s">
        <v>74</v>
      </c>
      <c r="C1225" s="1500">
        <v>0</v>
      </c>
      <c r="D1225" s="1501">
        <f>'RAB GIK UGM'!E1226</f>
        <v>0</v>
      </c>
      <c r="E1225" s="1501">
        <f>'RAB GIK UGM'!F1226</f>
        <v>0</v>
      </c>
      <c r="F1225" s="1500">
        <f t="shared" si="56"/>
        <v>0</v>
      </c>
      <c r="G1225" s="1500">
        <v>0</v>
      </c>
      <c r="H1225" s="1500">
        <f t="shared" si="57"/>
        <v>0</v>
      </c>
      <c r="I1225" s="1500">
        <f t="shared" si="58"/>
        <v>0</v>
      </c>
      <c r="J1225" s="1499" t="s">
        <v>74</v>
      </c>
      <c r="K1225" s="1499" t="b">
        <v>0</v>
      </c>
      <c r="L1225" s="1522">
        <f>('RAB GIK UGM'!G1226*1.11)-I1225</f>
        <v>0</v>
      </c>
    </row>
    <row r="1226" spans="1:12" ht="15" customHeight="1">
      <c r="A1226" s="1499" t="s">
        <v>3730</v>
      </c>
      <c r="B1226" s="1499" t="s">
        <v>682</v>
      </c>
      <c r="C1226" s="1500">
        <v>1654</v>
      </c>
      <c r="D1226" s="1501">
        <f>'RAB GIK UGM'!E1227</f>
        <v>1654</v>
      </c>
      <c r="E1226" s="1501">
        <f>'RAB GIK UGM'!F1227</f>
        <v>1700000</v>
      </c>
      <c r="F1226" s="1500">
        <f t="shared" si="56"/>
        <v>1700000</v>
      </c>
      <c r="G1226" s="1500">
        <v>11</v>
      </c>
      <c r="H1226" s="1500">
        <f t="shared" si="57"/>
        <v>309298000</v>
      </c>
      <c r="I1226" s="1500">
        <f t="shared" si="58"/>
        <v>3121098000</v>
      </c>
      <c r="J1226" s="1499" t="s">
        <v>74</v>
      </c>
      <c r="K1226" s="1499" t="b">
        <v>0</v>
      </c>
      <c r="L1226" s="1522">
        <f>('RAB GIK UGM'!G1227*1.11)-I1226</f>
        <v>0</v>
      </c>
    </row>
    <row r="1227" spans="1:12" ht="15" customHeight="1">
      <c r="A1227" s="1499" t="s">
        <v>3731</v>
      </c>
      <c r="B1227" s="1499" t="s">
        <v>682</v>
      </c>
      <c r="C1227" s="1500">
        <v>50</v>
      </c>
      <c r="D1227" s="1501">
        <f>'RAB GIK UGM'!E1228</f>
        <v>50</v>
      </c>
      <c r="E1227" s="1501">
        <f>'RAB GIK UGM'!F1228</f>
        <v>4650000</v>
      </c>
      <c r="F1227" s="1500">
        <f t="shared" ref="F1227:F1290" si="59">ROUND(E1227,2)</f>
        <v>4650000</v>
      </c>
      <c r="G1227" s="1500">
        <v>11</v>
      </c>
      <c r="H1227" s="1500">
        <f t="shared" si="57"/>
        <v>25575000</v>
      </c>
      <c r="I1227" s="1500">
        <f t="shared" si="58"/>
        <v>258075000</v>
      </c>
      <c r="J1227" s="1499" t="s">
        <v>74</v>
      </c>
      <c r="K1227" s="1499" t="b">
        <v>0</v>
      </c>
      <c r="L1227" s="1522">
        <f>('RAB GIK UGM'!G1228*1.11)-I1227</f>
        <v>0</v>
      </c>
    </row>
    <row r="1228" spans="1:12" ht="15" customHeight="1">
      <c r="A1228" s="1499" t="s">
        <v>4497</v>
      </c>
      <c r="B1228" s="1499" t="s">
        <v>682</v>
      </c>
      <c r="C1228" s="1500">
        <v>22</v>
      </c>
      <c r="D1228" s="1501">
        <f>'RAB GIK UGM'!E1229</f>
        <v>22</v>
      </c>
      <c r="E1228" s="1501">
        <f>'RAB GIK UGM'!F1229</f>
        <v>6250000</v>
      </c>
      <c r="F1228" s="1500">
        <f t="shared" si="59"/>
        <v>6250000</v>
      </c>
      <c r="G1228" s="1500">
        <v>11</v>
      </c>
      <c r="H1228" s="1500">
        <f t="shared" si="57"/>
        <v>15125000</v>
      </c>
      <c r="I1228" s="1500">
        <f t="shared" si="58"/>
        <v>152625000</v>
      </c>
      <c r="J1228" s="1499" t="s">
        <v>74</v>
      </c>
      <c r="K1228" s="1499" t="b">
        <v>0</v>
      </c>
      <c r="L1228" s="1522">
        <f>('RAB GIK UGM'!G1229*1.11)-I1228</f>
        <v>0</v>
      </c>
    </row>
    <row r="1229" spans="1:12" ht="15" customHeight="1">
      <c r="A1229" s="1499" t="s">
        <v>3761</v>
      </c>
      <c r="B1229" s="1499" t="s">
        <v>682</v>
      </c>
      <c r="C1229" s="1500">
        <v>22</v>
      </c>
      <c r="D1229" s="1501">
        <f>'RAB GIK UGM'!E1230</f>
        <v>22</v>
      </c>
      <c r="E1229" s="1501">
        <f>'RAB GIK UGM'!F1230</f>
        <v>1750000</v>
      </c>
      <c r="F1229" s="1500">
        <f t="shared" si="59"/>
        <v>1750000</v>
      </c>
      <c r="G1229" s="1500">
        <v>11</v>
      </c>
      <c r="H1229" s="1500">
        <f t="shared" si="57"/>
        <v>4235000</v>
      </c>
      <c r="I1229" s="1500">
        <f t="shared" si="58"/>
        <v>42735000</v>
      </c>
      <c r="J1229" s="1499" t="s">
        <v>74</v>
      </c>
      <c r="K1229" s="1499" t="b">
        <v>0</v>
      </c>
      <c r="L1229" s="1522">
        <f>('RAB GIK UGM'!G1230*1.11)-I1229</f>
        <v>0</v>
      </c>
    </row>
    <row r="1230" spans="1:12" ht="15" customHeight="1">
      <c r="A1230" s="1499" t="s">
        <v>4498</v>
      </c>
      <c r="B1230" s="1499" t="s">
        <v>74</v>
      </c>
      <c r="C1230" s="1500">
        <v>0</v>
      </c>
      <c r="D1230" s="1501">
        <f>'RAB GIK UGM'!E1231</f>
        <v>0</v>
      </c>
      <c r="E1230" s="1501">
        <f>'RAB GIK UGM'!F1231</f>
        <v>0</v>
      </c>
      <c r="F1230" s="1500">
        <f t="shared" si="59"/>
        <v>0</v>
      </c>
      <c r="G1230" s="1500">
        <v>0</v>
      </c>
      <c r="H1230" s="1500">
        <f t="shared" si="57"/>
        <v>0</v>
      </c>
      <c r="I1230" s="1500">
        <f t="shared" si="58"/>
        <v>0</v>
      </c>
      <c r="J1230" s="1499" t="s">
        <v>74</v>
      </c>
      <c r="K1230" s="1499" t="b">
        <v>0</v>
      </c>
      <c r="L1230" s="1522">
        <f>('RAB GIK UGM'!G1231*1.11)-I1230</f>
        <v>0</v>
      </c>
    </row>
    <row r="1231" spans="1:12" ht="15" customHeight="1">
      <c r="A1231" s="1499" t="s">
        <v>4476</v>
      </c>
      <c r="B1231" s="1499" t="s">
        <v>682</v>
      </c>
      <c r="C1231" s="1500">
        <v>91</v>
      </c>
      <c r="D1231" s="1501">
        <f>'RAB GIK UGM'!E1232</f>
        <v>91</v>
      </c>
      <c r="E1231" s="1501">
        <f>'RAB GIK UGM'!F1232</f>
        <v>1700000</v>
      </c>
      <c r="F1231" s="1500">
        <f t="shared" si="59"/>
        <v>1700000</v>
      </c>
      <c r="G1231" s="1500">
        <v>11</v>
      </c>
      <c r="H1231" s="1500">
        <f t="shared" si="57"/>
        <v>17017000</v>
      </c>
      <c r="I1231" s="1500">
        <f t="shared" si="58"/>
        <v>171717000</v>
      </c>
      <c r="J1231" s="1499" t="s">
        <v>74</v>
      </c>
      <c r="K1231" s="1499" t="b">
        <v>0</v>
      </c>
      <c r="L1231" s="1522">
        <f>('RAB GIK UGM'!G1232*1.11)-I1231</f>
        <v>0</v>
      </c>
    </row>
    <row r="1232" spans="1:12" ht="15" customHeight="1">
      <c r="A1232" s="1499" t="s">
        <v>3680</v>
      </c>
      <c r="B1232" s="1499" t="s">
        <v>682</v>
      </c>
      <c r="C1232" s="1500">
        <v>1</v>
      </c>
      <c r="D1232" s="1501">
        <f>'RAB GIK UGM'!E1233</f>
        <v>1</v>
      </c>
      <c r="E1232" s="1501">
        <f>'RAB GIK UGM'!F1233</f>
        <v>3300000</v>
      </c>
      <c r="F1232" s="1500">
        <f t="shared" si="59"/>
        <v>3300000</v>
      </c>
      <c r="G1232" s="1500">
        <v>11</v>
      </c>
      <c r="H1232" s="1500">
        <f t="shared" si="57"/>
        <v>363000</v>
      </c>
      <c r="I1232" s="1500">
        <f t="shared" si="58"/>
        <v>3663000</v>
      </c>
      <c r="J1232" s="1499" t="s">
        <v>74</v>
      </c>
      <c r="K1232" s="1499" t="b">
        <v>0</v>
      </c>
      <c r="L1232" s="1522">
        <f>('RAB GIK UGM'!G1233*1.11)-I1232</f>
        <v>0</v>
      </c>
    </row>
    <row r="1233" spans="1:12" ht="15" customHeight="1">
      <c r="A1233" s="1499" t="s">
        <v>3762</v>
      </c>
      <c r="B1233" s="1499" t="s">
        <v>682</v>
      </c>
      <c r="C1233" s="1500">
        <v>1</v>
      </c>
      <c r="D1233" s="1501">
        <f>'RAB GIK UGM'!E1234</f>
        <v>1</v>
      </c>
      <c r="E1233" s="1501">
        <f>'RAB GIK UGM'!F1234</f>
        <v>3300000</v>
      </c>
      <c r="F1233" s="1500">
        <f t="shared" si="59"/>
        <v>3300000</v>
      </c>
      <c r="G1233" s="1500">
        <v>11</v>
      </c>
      <c r="H1233" s="1500">
        <f t="shared" si="57"/>
        <v>363000</v>
      </c>
      <c r="I1233" s="1500">
        <f t="shared" si="58"/>
        <v>3663000</v>
      </c>
      <c r="J1233" s="1499" t="s">
        <v>74</v>
      </c>
      <c r="K1233" s="1499" t="b">
        <v>0</v>
      </c>
      <c r="L1233" s="1522">
        <f>('RAB GIK UGM'!G1234*1.11)-I1233</f>
        <v>0</v>
      </c>
    </row>
    <row r="1234" spans="1:12" ht="15" customHeight="1">
      <c r="A1234" s="1499" t="s">
        <v>4499</v>
      </c>
      <c r="B1234" s="1499" t="s">
        <v>74</v>
      </c>
      <c r="C1234" s="1500">
        <v>0</v>
      </c>
      <c r="D1234" s="1501">
        <f>'RAB GIK UGM'!E1235</f>
        <v>0</v>
      </c>
      <c r="E1234" s="1501">
        <f>'RAB GIK UGM'!F1235</f>
        <v>0</v>
      </c>
      <c r="F1234" s="1500">
        <f t="shared" si="59"/>
        <v>0</v>
      </c>
      <c r="G1234" s="1500">
        <v>0</v>
      </c>
      <c r="H1234" s="1500">
        <f t="shared" si="57"/>
        <v>0</v>
      </c>
      <c r="I1234" s="1500">
        <f t="shared" si="58"/>
        <v>0</v>
      </c>
      <c r="J1234" s="1499" t="s">
        <v>74</v>
      </c>
      <c r="K1234" s="1499" t="b">
        <v>0</v>
      </c>
      <c r="L1234" s="1522">
        <f>('RAB GIK UGM'!G1235*1.11)-I1234</f>
        <v>0</v>
      </c>
    </row>
    <row r="1235" spans="1:12" ht="15" customHeight="1">
      <c r="A1235" s="1499" t="s">
        <v>4500</v>
      </c>
      <c r="B1235" s="1499" t="s">
        <v>682</v>
      </c>
      <c r="C1235" s="1500">
        <v>1</v>
      </c>
      <c r="D1235" s="1501">
        <f>'RAB GIK UGM'!E1236</f>
        <v>1</v>
      </c>
      <c r="E1235" s="1501">
        <f>'RAB GIK UGM'!F1236</f>
        <v>6250000</v>
      </c>
      <c r="F1235" s="1500">
        <f t="shared" si="59"/>
        <v>6250000</v>
      </c>
      <c r="G1235" s="1500">
        <v>11</v>
      </c>
      <c r="H1235" s="1500">
        <f t="shared" si="57"/>
        <v>687500</v>
      </c>
      <c r="I1235" s="1500">
        <f t="shared" si="58"/>
        <v>6937500</v>
      </c>
      <c r="J1235" s="1499" t="s">
        <v>74</v>
      </c>
      <c r="K1235" s="1499" t="b">
        <v>0</v>
      </c>
      <c r="L1235" s="1522">
        <f>('RAB GIK UGM'!G1236*1.11)-I1235</f>
        <v>0</v>
      </c>
    </row>
    <row r="1236" spans="1:12" ht="15" customHeight="1">
      <c r="A1236" s="1499" t="s">
        <v>3732</v>
      </c>
      <c r="B1236" s="1499" t="s">
        <v>682</v>
      </c>
      <c r="C1236" s="1500">
        <v>1</v>
      </c>
      <c r="D1236" s="1501">
        <f>'RAB GIK UGM'!E1237</f>
        <v>1</v>
      </c>
      <c r="E1236" s="1501">
        <f>'RAB GIK UGM'!F1237</f>
        <v>4620000</v>
      </c>
      <c r="F1236" s="1500">
        <f t="shared" si="59"/>
        <v>4620000</v>
      </c>
      <c r="G1236" s="1500">
        <v>11</v>
      </c>
      <c r="H1236" s="1500">
        <f t="shared" si="57"/>
        <v>508200</v>
      </c>
      <c r="I1236" s="1500">
        <f t="shared" si="58"/>
        <v>5128200</v>
      </c>
      <c r="J1236" s="1499" t="s">
        <v>74</v>
      </c>
      <c r="K1236" s="1499" t="b">
        <v>0</v>
      </c>
      <c r="L1236" s="1522">
        <f>('RAB GIK UGM'!G1237*1.11)-I1236</f>
        <v>0</v>
      </c>
    </row>
    <row r="1237" spans="1:12" ht="15" customHeight="1">
      <c r="A1237" s="1499" t="s">
        <v>3644</v>
      </c>
      <c r="B1237" s="1499" t="s">
        <v>682</v>
      </c>
      <c r="C1237" s="1500">
        <v>1</v>
      </c>
      <c r="D1237" s="1501">
        <f>'RAB GIK UGM'!E1238</f>
        <v>1</v>
      </c>
      <c r="E1237" s="1501">
        <f>'RAB GIK UGM'!F1238</f>
        <v>6600000</v>
      </c>
      <c r="F1237" s="1500">
        <f t="shared" si="59"/>
        <v>6600000</v>
      </c>
      <c r="G1237" s="1500">
        <v>11</v>
      </c>
      <c r="H1237" s="1500">
        <f t="shared" si="57"/>
        <v>726000</v>
      </c>
      <c r="I1237" s="1500">
        <f t="shared" si="58"/>
        <v>7326000</v>
      </c>
      <c r="J1237" s="1499" t="s">
        <v>74</v>
      </c>
      <c r="K1237" s="1499" t="b">
        <v>0</v>
      </c>
      <c r="L1237" s="1522">
        <f>('RAB GIK UGM'!G1238*1.11)-I1237</f>
        <v>0</v>
      </c>
    </row>
    <row r="1238" spans="1:12" ht="15" customHeight="1">
      <c r="A1238" s="1499" t="s">
        <v>4501</v>
      </c>
      <c r="B1238" s="1499" t="s">
        <v>74</v>
      </c>
      <c r="C1238" s="1500">
        <v>0</v>
      </c>
      <c r="D1238" s="1501">
        <f>'RAB GIK UGM'!E1239</f>
        <v>0</v>
      </c>
      <c r="E1238" s="1501">
        <f>'RAB GIK UGM'!F1239</f>
        <v>0</v>
      </c>
      <c r="F1238" s="1500">
        <f t="shared" si="59"/>
        <v>0</v>
      </c>
      <c r="G1238" s="1500">
        <v>0</v>
      </c>
      <c r="H1238" s="1500">
        <f t="shared" si="57"/>
        <v>0</v>
      </c>
      <c r="I1238" s="1500">
        <f t="shared" si="58"/>
        <v>0</v>
      </c>
      <c r="J1238" s="1499" t="s">
        <v>74</v>
      </c>
      <c r="K1238" s="1499" t="b">
        <v>0</v>
      </c>
      <c r="L1238" s="1522">
        <f>('RAB GIK UGM'!G1239*1.11)-I1238</f>
        <v>0</v>
      </c>
    </row>
    <row r="1239" spans="1:12" ht="15" customHeight="1">
      <c r="A1239" s="1499" t="s">
        <v>4502</v>
      </c>
      <c r="B1239" s="1499" t="s">
        <v>682</v>
      </c>
      <c r="C1239" s="1500">
        <v>44</v>
      </c>
      <c r="D1239" s="1501">
        <f>'RAB GIK UGM'!E1240</f>
        <v>44</v>
      </c>
      <c r="E1239" s="1501">
        <f>'RAB GIK UGM'!F1240</f>
        <v>5500000</v>
      </c>
      <c r="F1239" s="1500">
        <f t="shared" si="59"/>
        <v>5500000</v>
      </c>
      <c r="G1239" s="1500">
        <v>11</v>
      </c>
      <c r="H1239" s="1500">
        <f t="shared" si="57"/>
        <v>26620000</v>
      </c>
      <c r="I1239" s="1500">
        <f t="shared" si="58"/>
        <v>268620000</v>
      </c>
      <c r="J1239" s="1499" t="s">
        <v>74</v>
      </c>
      <c r="K1239" s="1499" t="b">
        <v>0</v>
      </c>
      <c r="L1239" s="1522">
        <f>('RAB GIK UGM'!G1240*1.11)-I1239</f>
        <v>0</v>
      </c>
    </row>
    <row r="1240" spans="1:12" ht="15" customHeight="1">
      <c r="A1240" s="1499" t="s">
        <v>4503</v>
      </c>
      <c r="B1240" s="1499" t="s">
        <v>682</v>
      </c>
      <c r="C1240" s="1500">
        <v>10</v>
      </c>
      <c r="D1240" s="1501">
        <f>'RAB GIK UGM'!E1241</f>
        <v>10</v>
      </c>
      <c r="E1240" s="1501">
        <f>'RAB GIK UGM'!F1241</f>
        <v>6500000</v>
      </c>
      <c r="F1240" s="1500">
        <f t="shared" si="59"/>
        <v>6500000</v>
      </c>
      <c r="G1240" s="1500">
        <v>11</v>
      </c>
      <c r="H1240" s="1500">
        <f t="shared" si="57"/>
        <v>7150000</v>
      </c>
      <c r="I1240" s="1500">
        <f t="shared" si="58"/>
        <v>72150000</v>
      </c>
      <c r="J1240" s="1499" t="s">
        <v>74</v>
      </c>
      <c r="K1240" s="1499" t="b">
        <v>0</v>
      </c>
      <c r="L1240" s="1522">
        <f>('RAB GIK UGM'!G1241*1.11)-I1240</f>
        <v>0</v>
      </c>
    </row>
    <row r="1241" spans="1:12" ht="15" customHeight="1">
      <c r="A1241" s="1499" t="s">
        <v>3733</v>
      </c>
      <c r="B1241" s="1499" t="s">
        <v>682</v>
      </c>
      <c r="C1241" s="1500">
        <v>2</v>
      </c>
      <c r="D1241" s="1501">
        <f>'RAB GIK UGM'!E1242</f>
        <v>2</v>
      </c>
      <c r="E1241" s="1501">
        <f>'RAB GIK UGM'!F1242</f>
        <v>8800000</v>
      </c>
      <c r="F1241" s="1500">
        <f t="shared" si="59"/>
        <v>8800000</v>
      </c>
      <c r="G1241" s="1500">
        <v>11</v>
      </c>
      <c r="H1241" s="1500">
        <f t="shared" si="57"/>
        <v>1936000</v>
      </c>
      <c r="I1241" s="1500">
        <f t="shared" si="58"/>
        <v>19536000</v>
      </c>
      <c r="J1241" s="1499" t="s">
        <v>74</v>
      </c>
      <c r="K1241" s="1499" t="b">
        <v>0</v>
      </c>
      <c r="L1241" s="1522">
        <f>('RAB GIK UGM'!G1242*1.11)-I1241</f>
        <v>0</v>
      </c>
    </row>
    <row r="1242" spans="1:12" ht="15" customHeight="1">
      <c r="A1242" s="1499" t="s">
        <v>3734</v>
      </c>
      <c r="B1242" s="1499" t="s">
        <v>682</v>
      </c>
      <c r="C1242" s="1500">
        <v>2</v>
      </c>
      <c r="D1242" s="1501">
        <f>'RAB GIK UGM'!E1243</f>
        <v>2</v>
      </c>
      <c r="E1242" s="1501">
        <f>'RAB GIK UGM'!F1243</f>
        <v>9350000</v>
      </c>
      <c r="F1242" s="1500">
        <f t="shared" si="59"/>
        <v>9350000</v>
      </c>
      <c r="G1242" s="1500">
        <v>11</v>
      </c>
      <c r="H1242" s="1500">
        <f t="shared" si="57"/>
        <v>2057000</v>
      </c>
      <c r="I1242" s="1500">
        <f t="shared" si="58"/>
        <v>20757000</v>
      </c>
      <c r="J1242" s="1499" t="s">
        <v>74</v>
      </c>
      <c r="K1242" s="1499" t="b">
        <v>0</v>
      </c>
      <c r="L1242" s="1522">
        <f>('RAB GIK UGM'!G1243*1.11)-I1242</f>
        <v>0</v>
      </c>
    </row>
    <row r="1243" spans="1:12" ht="15" customHeight="1">
      <c r="A1243" s="1499" t="s">
        <v>3735</v>
      </c>
      <c r="B1243" s="1499" t="s">
        <v>682</v>
      </c>
      <c r="C1243" s="1500">
        <v>2</v>
      </c>
      <c r="D1243" s="1501">
        <f>'RAB GIK UGM'!E1244</f>
        <v>2</v>
      </c>
      <c r="E1243" s="1501">
        <f>'RAB GIK UGM'!F1244</f>
        <v>1650000</v>
      </c>
      <c r="F1243" s="1500">
        <f t="shared" si="59"/>
        <v>1650000</v>
      </c>
      <c r="G1243" s="1500">
        <v>11</v>
      </c>
      <c r="H1243" s="1500">
        <f t="shared" si="57"/>
        <v>363000</v>
      </c>
      <c r="I1243" s="1500">
        <f t="shared" si="58"/>
        <v>3663000</v>
      </c>
      <c r="J1243" s="1499" t="s">
        <v>74</v>
      </c>
      <c r="K1243" s="1499" t="b">
        <v>0</v>
      </c>
      <c r="L1243" s="1522">
        <f>('RAB GIK UGM'!G1244*1.11)-I1243</f>
        <v>0</v>
      </c>
    </row>
    <row r="1244" spans="1:12" ht="15" customHeight="1">
      <c r="A1244" s="1499" t="s">
        <v>3628</v>
      </c>
      <c r="B1244" s="1499" t="s">
        <v>682</v>
      </c>
      <c r="C1244" s="1500">
        <v>6</v>
      </c>
      <c r="D1244" s="1501">
        <f>'RAB GIK UGM'!E1245</f>
        <v>6</v>
      </c>
      <c r="E1244" s="1501">
        <f>'RAB GIK UGM'!F1245</f>
        <v>4950000</v>
      </c>
      <c r="F1244" s="1500">
        <f t="shared" si="59"/>
        <v>4950000</v>
      </c>
      <c r="G1244" s="1500">
        <v>11</v>
      </c>
      <c r="H1244" s="1500">
        <f t="shared" si="57"/>
        <v>3267000</v>
      </c>
      <c r="I1244" s="1500">
        <f t="shared" si="58"/>
        <v>32967000</v>
      </c>
      <c r="J1244" s="1499" t="s">
        <v>74</v>
      </c>
      <c r="K1244" s="1499" t="b">
        <v>0</v>
      </c>
      <c r="L1244" s="1522">
        <f>('RAB GIK UGM'!G1245*1.11)-I1244</f>
        <v>0</v>
      </c>
    </row>
    <row r="1245" spans="1:12" ht="15" customHeight="1">
      <c r="A1245" s="1499" t="s">
        <v>4504</v>
      </c>
      <c r="B1245" s="1499" t="s">
        <v>682</v>
      </c>
      <c r="C1245" s="1500">
        <v>2</v>
      </c>
      <c r="D1245" s="1501">
        <f>'RAB GIK UGM'!E1246</f>
        <v>2</v>
      </c>
      <c r="E1245" s="1501">
        <f>'RAB GIK UGM'!F1246</f>
        <v>6600000</v>
      </c>
      <c r="F1245" s="1500">
        <f t="shared" si="59"/>
        <v>6600000</v>
      </c>
      <c r="G1245" s="1500">
        <v>11</v>
      </c>
      <c r="H1245" s="1500">
        <f t="shared" si="57"/>
        <v>1452000</v>
      </c>
      <c r="I1245" s="1500">
        <f t="shared" si="58"/>
        <v>14652000</v>
      </c>
      <c r="J1245" s="1499" t="s">
        <v>74</v>
      </c>
      <c r="K1245" s="1499" t="b">
        <v>0</v>
      </c>
      <c r="L1245" s="1522">
        <f>('RAB GIK UGM'!G1246*1.11)-I1245</f>
        <v>0</v>
      </c>
    </row>
    <row r="1246" spans="1:12" ht="15" customHeight="1">
      <c r="A1246" s="1499" t="s">
        <v>4505</v>
      </c>
      <c r="B1246" s="1499" t="s">
        <v>74</v>
      </c>
      <c r="C1246" s="1500">
        <v>0</v>
      </c>
      <c r="D1246" s="1501">
        <f>'RAB GIK UGM'!E1247</f>
        <v>0</v>
      </c>
      <c r="E1246" s="1501">
        <f>'RAB GIK UGM'!F1247</f>
        <v>0</v>
      </c>
      <c r="F1246" s="1500">
        <f t="shared" si="59"/>
        <v>0</v>
      </c>
      <c r="G1246" s="1500">
        <v>0</v>
      </c>
      <c r="H1246" s="1500">
        <f t="shared" si="57"/>
        <v>0</v>
      </c>
      <c r="I1246" s="1500">
        <f t="shared" si="58"/>
        <v>0</v>
      </c>
      <c r="J1246" s="1499" t="s">
        <v>74</v>
      </c>
      <c r="K1246" s="1499" t="b">
        <v>0</v>
      </c>
      <c r="L1246" s="1522">
        <f>('RAB GIK UGM'!G1247*1.11)-I1246</f>
        <v>0</v>
      </c>
    </row>
    <row r="1247" spans="1:12" ht="15" customHeight="1">
      <c r="A1247" s="1499" t="s">
        <v>4475</v>
      </c>
      <c r="B1247" s="1499" t="s">
        <v>74</v>
      </c>
      <c r="C1247" s="1500">
        <v>0</v>
      </c>
      <c r="D1247" s="1501">
        <f>'RAB GIK UGM'!E1248</f>
        <v>0</v>
      </c>
      <c r="E1247" s="1501">
        <f>'RAB GIK UGM'!F1248</f>
        <v>0</v>
      </c>
      <c r="F1247" s="1500">
        <f t="shared" si="59"/>
        <v>0</v>
      </c>
      <c r="G1247" s="1500">
        <v>0</v>
      </c>
      <c r="H1247" s="1500">
        <f t="shared" si="57"/>
        <v>0</v>
      </c>
      <c r="I1247" s="1500">
        <f t="shared" si="58"/>
        <v>0</v>
      </c>
      <c r="J1247" s="1499" t="s">
        <v>74</v>
      </c>
      <c r="K1247" s="1499" t="b">
        <v>0</v>
      </c>
      <c r="L1247" s="1522">
        <f>('RAB GIK UGM'!G1248*1.11)-I1247</f>
        <v>0</v>
      </c>
    </row>
    <row r="1248" spans="1:12" ht="15" customHeight="1">
      <c r="A1248" s="1499" t="s">
        <v>3736</v>
      </c>
      <c r="B1248" s="1499" t="s">
        <v>4</v>
      </c>
      <c r="C1248" s="1500">
        <v>2</v>
      </c>
      <c r="D1248" s="1501">
        <f>'RAB GIK UGM'!E1249</f>
        <v>2</v>
      </c>
      <c r="E1248" s="1501">
        <f>'RAB GIK UGM'!F1249</f>
        <v>9900000</v>
      </c>
      <c r="F1248" s="1500">
        <f t="shared" si="59"/>
        <v>9900000</v>
      </c>
      <c r="G1248" s="1500">
        <v>11</v>
      </c>
      <c r="H1248" s="1500">
        <f t="shared" si="57"/>
        <v>2178000</v>
      </c>
      <c r="I1248" s="1500">
        <f t="shared" si="58"/>
        <v>21978000</v>
      </c>
      <c r="J1248" s="1499" t="s">
        <v>74</v>
      </c>
      <c r="K1248" s="1499" t="b">
        <v>0</v>
      </c>
      <c r="L1248" s="1522">
        <f>('RAB GIK UGM'!G1249*1.11)-I1248</f>
        <v>0</v>
      </c>
    </row>
    <row r="1249" spans="1:12" ht="15" customHeight="1">
      <c r="A1249" s="1499" t="s">
        <v>3757</v>
      </c>
      <c r="B1249" s="1499" t="s">
        <v>4</v>
      </c>
      <c r="C1249" s="1500">
        <v>1</v>
      </c>
      <c r="D1249" s="1501">
        <f>'RAB GIK UGM'!E1250</f>
        <v>1</v>
      </c>
      <c r="E1249" s="1501">
        <f>'RAB GIK UGM'!F1250</f>
        <v>20379235.409492072</v>
      </c>
      <c r="F1249" s="1500">
        <f t="shared" si="59"/>
        <v>20379235.41</v>
      </c>
      <c r="G1249" s="1500">
        <v>11</v>
      </c>
      <c r="H1249" s="1500">
        <f t="shared" si="57"/>
        <v>2241715.8950999998</v>
      </c>
      <c r="I1249" s="1500">
        <f t="shared" si="58"/>
        <v>22620951.305100001</v>
      </c>
      <c r="J1249" s="1499" t="s">
        <v>74</v>
      </c>
      <c r="K1249" s="1499" t="b">
        <v>0</v>
      </c>
      <c r="L1249" s="1522">
        <f>('RAB GIK UGM'!G1250*1.11)-I1249</f>
        <v>-5.6380033493041992E-4</v>
      </c>
    </row>
    <row r="1250" spans="1:12" ht="15" customHeight="1">
      <c r="A1250" s="1499" t="s">
        <v>3743</v>
      </c>
      <c r="B1250" s="1499" t="s">
        <v>4</v>
      </c>
      <c r="C1250" s="1500">
        <v>4</v>
      </c>
      <c r="D1250" s="1501">
        <f>'RAB GIK UGM'!E1251</f>
        <v>4</v>
      </c>
      <c r="E1250" s="1501">
        <f>'RAB GIK UGM'!F1251</f>
        <v>13200000</v>
      </c>
      <c r="F1250" s="1500">
        <f t="shared" si="59"/>
        <v>13200000</v>
      </c>
      <c r="G1250" s="1500">
        <v>11</v>
      </c>
      <c r="H1250" s="1500">
        <f t="shared" si="57"/>
        <v>5808000</v>
      </c>
      <c r="I1250" s="1500">
        <f t="shared" si="58"/>
        <v>58608000</v>
      </c>
      <c r="J1250" s="1499" t="s">
        <v>74</v>
      </c>
      <c r="K1250" s="1499" t="b">
        <v>0</v>
      </c>
      <c r="L1250" s="1522">
        <f>('RAB GIK UGM'!G1251*1.11)-I1250</f>
        <v>0</v>
      </c>
    </row>
    <row r="1251" spans="1:12" ht="15" customHeight="1">
      <c r="A1251" s="1499" t="s">
        <v>3744</v>
      </c>
      <c r="B1251" s="1499" t="s">
        <v>4</v>
      </c>
      <c r="C1251" s="1500">
        <v>6</v>
      </c>
      <c r="D1251" s="1501">
        <f>'RAB GIK UGM'!E1252</f>
        <v>6</v>
      </c>
      <c r="E1251" s="1501">
        <f>'RAB GIK UGM'!F1252</f>
        <v>8250000</v>
      </c>
      <c r="F1251" s="1500">
        <f t="shared" si="59"/>
        <v>8250000</v>
      </c>
      <c r="G1251" s="1500">
        <v>11</v>
      </c>
      <c r="H1251" s="1500">
        <f t="shared" si="57"/>
        <v>5445000</v>
      </c>
      <c r="I1251" s="1500">
        <f t="shared" si="58"/>
        <v>54945000</v>
      </c>
      <c r="J1251" s="1499" t="s">
        <v>74</v>
      </c>
      <c r="K1251" s="1499" t="b">
        <v>0</v>
      </c>
      <c r="L1251" s="1522">
        <f>('RAB GIK UGM'!G1252*1.11)-I1251</f>
        <v>0</v>
      </c>
    </row>
    <row r="1252" spans="1:12" ht="15" customHeight="1">
      <c r="A1252" s="1499" t="s">
        <v>3746</v>
      </c>
      <c r="B1252" s="1499" t="s">
        <v>4</v>
      </c>
      <c r="C1252" s="1500">
        <v>8</v>
      </c>
      <c r="D1252" s="1501">
        <f>'RAB GIK UGM'!E1253</f>
        <v>8</v>
      </c>
      <c r="E1252" s="1501">
        <f>'RAB GIK UGM'!F1253</f>
        <v>8250000</v>
      </c>
      <c r="F1252" s="1500">
        <f t="shared" si="59"/>
        <v>8250000</v>
      </c>
      <c r="G1252" s="1500">
        <v>11</v>
      </c>
      <c r="H1252" s="1500">
        <f t="shared" si="57"/>
        <v>7260000</v>
      </c>
      <c r="I1252" s="1500">
        <f t="shared" si="58"/>
        <v>73260000</v>
      </c>
      <c r="J1252" s="1499" t="s">
        <v>74</v>
      </c>
      <c r="K1252" s="1499" t="b">
        <v>0</v>
      </c>
      <c r="L1252" s="1522">
        <f>('RAB GIK UGM'!G1253*1.11)-I1252</f>
        <v>0</v>
      </c>
    </row>
    <row r="1253" spans="1:12" ht="15" customHeight="1">
      <c r="A1253" s="1499" t="s">
        <v>3748</v>
      </c>
      <c r="B1253" s="1499" t="s">
        <v>4</v>
      </c>
      <c r="C1253" s="1500">
        <v>32</v>
      </c>
      <c r="D1253" s="1501">
        <f>'RAB GIK UGM'!E1254</f>
        <v>32</v>
      </c>
      <c r="E1253" s="1501">
        <f>'RAB GIK UGM'!F1254</f>
        <v>8250000</v>
      </c>
      <c r="F1253" s="1500">
        <f t="shared" si="59"/>
        <v>8250000</v>
      </c>
      <c r="G1253" s="1500">
        <v>11</v>
      </c>
      <c r="H1253" s="1500">
        <f t="shared" si="57"/>
        <v>29040000</v>
      </c>
      <c r="I1253" s="1500">
        <f t="shared" si="58"/>
        <v>293040000</v>
      </c>
      <c r="J1253" s="1499" t="s">
        <v>74</v>
      </c>
      <c r="K1253" s="1499" t="b">
        <v>0</v>
      </c>
      <c r="L1253" s="1522">
        <f>('RAB GIK UGM'!G1254*1.11)-I1253</f>
        <v>0</v>
      </c>
    </row>
    <row r="1254" spans="1:12" ht="15" customHeight="1">
      <c r="A1254" s="1499" t="s">
        <v>3750</v>
      </c>
      <c r="B1254" s="1499" t="s">
        <v>4</v>
      </c>
      <c r="C1254" s="1500">
        <v>4</v>
      </c>
      <c r="D1254" s="1501">
        <f>'RAB GIK UGM'!E1255</f>
        <v>4</v>
      </c>
      <c r="E1254" s="1501">
        <f>'RAB GIK UGM'!F1255</f>
        <v>64350000</v>
      </c>
      <c r="F1254" s="1500">
        <f t="shared" si="59"/>
        <v>64350000</v>
      </c>
      <c r="G1254" s="1500">
        <v>11</v>
      </c>
      <c r="H1254" s="1500">
        <f t="shared" si="57"/>
        <v>28314000</v>
      </c>
      <c r="I1254" s="1500">
        <f t="shared" si="58"/>
        <v>285714000</v>
      </c>
      <c r="J1254" s="1499" t="s">
        <v>74</v>
      </c>
      <c r="K1254" s="1499" t="b">
        <v>0</v>
      </c>
      <c r="L1254" s="1522">
        <f>('RAB GIK UGM'!G1255*1.11)-I1254</f>
        <v>0</v>
      </c>
    </row>
    <row r="1255" spans="1:12" ht="15" customHeight="1">
      <c r="A1255" s="1499" t="s">
        <v>3753</v>
      </c>
      <c r="B1255" s="1499" t="s">
        <v>4</v>
      </c>
      <c r="C1255" s="1500">
        <v>2</v>
      </c>
      <c r="D1255" s="1501">
        <f>'RAB GIK UGM'!E1256</f>
        <v>2</v>
      </c>
      <c r="E1255" s="1501">
        <f>'RAB GIK UGM'!F1256</f>
        <v>24750000</v>
      </c>
      <c r="F1255" s="1500">
        <f t="shared" si="59"/>
        <v>24750000</v>
      </c>
      <c r="G1255" s="1500">
        <v>11</v>
      </c>
      <c r="H1255" s="1500">
        <f t="shared" si="57"/>
        <v>5445000</v>
      </c>
      <c r="I1255" s="1500">
        <f t="shared" si="58"/>
        <v>54945000</v>
      </c>
      <c r="J1255" s="1499" t="s">
        <v>74</v>
      </c>
      <c r="K1255" s="1499" t="b">
        <v>0</v>
      </c>
      <c r="L1255" s="1522">
        <f>('RAB GIK UGM'!G1256*1.11)-I1255</f>
        <v>0</v>
      </c>
    </row>
    <row r="1256" spans="1:12" ht="15" customHeight="1">
      <c r="A1256" s="1499" t="s">
        <v>3755</v>
      </c>
      <c r="B1256" s="1499" t="s">
        <v>4</v>
      </c>
      <c r="C1256" s="1500">
        <v>9</v>
      </c>
      <c r="D1256" s="1501">
        <f>'RAB GIK UGM'!E1257</f>
        <v>9</v>
      </c>
      <c r="E1256" s="1501">
        <f>'RAB GIK UGM'!F1257</f>
        <v>20350000</v>
      </c>
      <c r="F1256" s="1500">
        <f t="shared" si="59"/>
        <v>20350000</v>
      </c>
      <c r="G1256" s="1500">
        <v>11</v>
      </c>
      <c r="H1256" s="1500">
        <f t="shared" si="57"/>
        <v>20146500</v>
      </c>
      <c r="I1256" s="1500">
        <f t="shared" si="58"/>
        <v>203296500</v>
      </c>
      <c r="J1256" s="1499" t="s">
        <v>74</v>
      </c>
      <c r="K1256" s="1499" t="b">
        <v>0</v>
      </c>
      <c r="L1256" s="1522">
        <f>('RAB GIK UGM'!G1257*1.11)-I1256</f>
        <v>0</v>
      </c>
    </row>
    <row r="1257" spans="1:12" ht="15" customHeight="1">
      <c r="A1257" s="1499" t="s">
        <v>3783</v>
      </c>
      <c r="B1257" s="1499" t="s">
        <v>4</v>
      </c>
      <c r="C1257" s="1500">
        <v>5</v>
      </c>
      <c r="D1257" s="1501">
        <f>'RAB GIK UGM'!E1258</f>
        <v>5</v>
      </c>
      <c r="E1257" s="1501">
        <f>'RAB GIK UGM'!F1258</f>
        <v>42000000</v>
      </c>
      <c r="F1257" s="1500">
        <f t="shared" si="59"/>
        <v>42000000</v>
      </c>
      <c r="G1257" s="1500">
        <v>11</v>
      </c>
      <c r="H1257" s="1500">
        <f t="shared" si="57"/>
        <v>23100000</v>
      </c>
      <c r="I1257" s="1500">
        <f t="shared" si="58"/>
        <v>233100000</v>
      </c>
      <c r="J1257" s="1499" t="s">
        <v>74</v>
      </c>
      <c r="K1257" s="1499" t="b">
        <v>0</v>
      </c>
      <c r="L1257" s="1522">
        <f>('RAB GIK UGM'!G1258*1.11)-I1257</f>
        <v>0</v>
      </c>
    </row>
    <row r="1258" spans="1:12" ht="15" customHeight="1">
      <c r="A1258" s="1499" t="s">
        <v>4478</v>
      </c>
      <c r="B1258" s="1499" t="s">
        <v>74</v>
      </c>
      <c r="C1258" s="1500">
        <v>0</v>
      </c>
      <c r="D1258" s="1501">
        <f>'RAB GIK UGM'!E1259</f>
        <v>0</v>
      </c>
      <c r="E1258" s="1501">
        <f>'RAB GIK UGM'!F1259</f>
        <v>0</v>
      </c>
      <c r="F1258" s="1500">
        <f t="shared" si="59"/>
        <v>0</v>
      </c>
      <c r="G1258" s="1500">
        <v>0</v>
      </c>
      <c r="H1258" s="1500">
        <f t="shared" si="57"/>
        <v>0</v>
      </c>
      <c r="I1258" s="1500">
        <f t="shared" si="58"/>
        <v>0</v>
      </c>
      <c r="J1258" s="1499" t="s">
        <v>74</v>
      </c>
      <c r="K1258" s="1499" t="b">
        <v>0</v>
      </c>
      <c r="L1258" s="1522">
        <f>('RAB GIK UGM'!G1259*1.11)-I1258</f>
        <v>0</v>
      </c>
    </row>
    <row r="1259" spans="1:12" ht="15" customHeight="1">
      <c r="A1259" s="1499" t="s">
        <v>3784</v>
      </c>
      <c r="B1259" s="1499" t="s">
        <v>4</v>
      </c>
      <c r="C1259" s="1500">
        <v>26</v>
      </c>
      <c r="D1259" s="1501">
        <f>'RAB GIK UGM'!E1260</f>
        <v>26</v>
      </c>
      <c r="E1259" s="1501">
        <f>'RAB GIK UGM'!F1260</f>
        <v>6600000</v>
      </c>
      <c r="F1259" s="1500">
        <f t="shared" si="59"/>
        <v>6600000</v>
      </c>
      <c r="G1259" s="1500">
        <v>11</v>
      </c>
      <c r="H1259" s="1500">
        <f t="shared" si="57"/>
        <v>18876000</v>
      </c>
      <c r="I1259" s="1500">
        <f t="shared" si="58"/>
        <v>190476000</v>
      </c>
      <c r="J1259" s="1499" t="s">
        <v>74</v>
      </c>
      <c r="K1259" s="1499" t="b">
        <v>0</v>
      </c>
      <c r="L1259" s="1522">
        <f>('RAB GIK UGM'!G1260*1.11)-I1259</f>
        <v>0</v>
      </c>
    </row>
    <row r="1260" spans="1:12" ht="15" customHeight="1">
      <c r="A1260" s="1499" t="s">
        <v>3642</v>
      </c>
      <c r="B1260" s="1499" t="s">
        <v>4</v>
      </c>
      <c r="C1260" s="1500">
        <v>1</v>
      </c>
      <c r="D1260" s="1501">
        <f>'RAB GIK UGM'!E1261</f>
        <v>1</v>
      </c>
      <c r="E1260" s="1501">
        <f>'RAB GIK UGM'!F1261</f>
        <v>28050000</v>
      </c>
      <c r="F1260" s="1500">
        <f t="shared" si="59"/>
        <v>28050000</v>
      </c>
      <c r="G1260" s="1500">
        <v>11</v>
      </c>
      <c r="H1260" s="1500">
        <f t="shared" si="57"/>
        <v>3085500</v>
      </c>
      <c r="I1260" s="1500">
        <f t="shared" si="58"/>
        <v>31135500</v>
      </c>
      <c r="J1260" s="1499" t="s">
        <v>74</v>
      </c>
      <c r="K1260" s="1499" t="b">
        <v>0</v>
      </c>
      <c r="L1260" s="1522">
        <f>('RAB GIK UGM'!G1261*1.11)-I1260</f>
        <v>0</v>
      </c>
    </row>
    <row r="1261" spans="1:12" ht="15" customHeight="1">
      <c r="A1261" s="1499" t="s">
        <v>3646</v>
      </c>
      <c r="B1261" s="1499" t="s">
        <v>4</v>
      </c>
      <c r="C1261" s="1500">
        <v>6</v>
      </c>
      <c r="D1261" s="1501">
        <f>'RAB GIK UGM'!E1262</f>
        <v>6</v>
      </c>
      <c r="E1261" s="1501">
        <f>'RAB GIK UGM'!F1262</f>
        <v>12100000</v>
      </c>
      <c r="F1261" s="1500">
        <f t="shared" si="59"/>
        <v>12100000</v>
      </c>
      <c r="G1261" s="1500">
        <v>11</v>
      </c>
      <c r="H1261" s="1500">
        <f t="shared" si="57"/>
        <v>7986000</v>
      </c>
      <c r="I1261" s="1500">
        <f t="shared" si="58"/>
        <v>80586000</v>
      </c>
      <c r="J1261" s="1499" t="s">
        <v>74</v>
      </c>
      <c r="K1261" s="1499" t="b">
        <v>0</v>
      </c>
      <c r="L1261" s="1522">
        <f>('RAB GIK UGM'!G1262*1.11)-I1261</f>
        <v>0</v>
      </c>
    </row>
    <row r="1262" spans="1:12" ht="15" customHeight="1">
      <c r="A1262" s="1499" t="s">
        <v>4506</v>
      </c>
      <c r="B1262" s="1499" t="s">
        <v>4</v>
      </c>
      <c r="C1262" s="1500">
        <v>13</v>
      </c>
      <c r="D1262" s="1501">
        <f>'RAB GIK UGM'!E1263</f>
        <v>13</v>
      </c>
      <c r="E1262" s="1501">
        <f>'RAB GIK UGM'!F1263</f>
        <v>12100000</v>
      </c>
      <c r="F1262" s="1500">
        <f t="shared" si="59"/>
        <v>12100000</v>
      </c>
      <c r="G1262" s="1500">
        <v>11</v>
      </c>
      <c r="H1262" s="1500">
        <f t="shared" si="57"/>
        <v>17303000</v>
      </c>
      <c r="I1262" s="1500">
        <f t="shared" si="58"/>
        <v>174603000</v>
      </c>
      <c r="J1262" s="1499" t="s">
        <v>74</v>
      </c>
      <c r="K1262" s="1499" t="b">
        <v>0</v>
      </c>
      <c r="L1262" s="1522">
        <f>('RAB GIK UGM'!G1263*1.11)-I1262</f>
        <v>0</v>
      </c>
    </row>
    <row r="1263" spans="1:12" ht="15" customHeight="1">
      <c r="A1263" s="1499" t="s">
        <v>3649</v>
      </c>
      <c r="B1263" s="1499" t="s">
        <v>4</v>
      </c>
      <c r="C1263" s="1500">
        <v>1</v>
      </c>
      <c r="D1263" s="1501">
        <f>'RAB GIK UGM'!E1264</f>
        <v>1</v>
      </c>
      <c r="E1263" s="1501">
        <f>'RAB GIK UGM'!F1264</f>
        <v>14300000</v>
      </c>
      <c r="F1263" s="1500">
        <f t="shared" si="59"/>
        <v>14300000</v>
      </c>
      <c r="G1263" s="1500">
        <v>11</v>
      </c>
      <c r="H1263" s="1500">
        <f t="shared" si="57"/>
        <v>1573000</v>
      </c>
      <c r="I1263" s="1500">
        <f t="shared" si="58"/>
        <v>15873000</v>
      </c>
      <c r="J1263" s="1499" t="s">
        <v>74</v>
      </c>
      <c r="K1263" s="1499" t="b">
        <v>0</v>
      </c>
      <c r="L1263" s="1522">
        <f>('RAB GIK UGM'!G1264*1.11)-I1263</f>
        <v>0</v>
      </c>
    </row>
    <row r="1264" spans="1:12" ht="15" customHeight="1">
      <c r="A1264" s="1499" t="s">
        <v>3658</v>
      </c>
      <c r="B1264" s="1499" t="s">
        <v>4</v>
      </c>
      <c r="C1264" s="1500">
        <v>5</v>
      </c>
      <c r="D1264" s="1501">
        <f>'RAB GIK UGM'!E1265</f>
        <v>5</v>
      </c>
      <c r="E1264" s="1501">
        <f>'RAB GIK UGM'!F1265</f>
        <v>8250000</v>
      </c>
      <c r="F1264" s="1500">
        <f t="shared" si="59"/>
        <v>8250000</v>
      </c>
      <c r="G1264" s="1500">
        <v>11</v>
      </c>
      <c r="H1264" s="1500">
        <f t="shared" si="57"/>
        <v>4537500</v>
      </c>
      <c r="I1264" s="1500">
        <f t="shared" si="58"/>
        <v>45787500</v>
      </c>
      <c r="J1264" s="1499" t="s">
        <v>74</v>
      </c>
      <c r="K1264" s="1499" t="b">
        <v>0</v>
      </c>
      <c r="L1264" s="1522">
        <f>('RAB GIK UGM'!G1265*1.11)-I1264</f>
        <v>0</v>
      </c>
    </row>
    <row r="1265" spans="1:12" ht="15" customHeight="1">
      <c r="A1265" s="1499" t="s">
        <v>3660</v>
      </c>
      <c r="B1265" s="1499" t="s">
        <v>4</v>
      </c>
      <c r="C1265" s="1500">
        <v>1</v>
      </c>
      <c r="D1265" s="1501">
        <f>'RAB GIK UGM'!E1266</f>
        <v>1</v>
      </c>
      <c r="E1265" s="1501">
        <f>'RAB GIK UGM'!F1266</f>
        <v>18074283.76444504</v>
      </c>
      <c r="F1265" s="1500">
        <f t="shared" si="59"/>
        <v>18074283.760000002</v>
      </c>
      <c r="G1265" s="1500">
        <v>11</v>
      </c>
      <c r="H1265" s="1500">
        <f t="shared" si="57"/>
        <v>1988171.2136000001</v>
      </c>
      <c r="I1265" s="1500">
        <f t="shared" si="58"/>
        <v>20062454.9736</v>
      </c>
      <c r="J1265" s="1499" t="s">
        <v>74</v>
      </c>
      <c r="K1265" s="1499" t="b">
        <v>0</v>
      </c>
      <c r="L1265" s="1522">
        <f>('RAB GIK UGM'!G1266*1.11)-I1265</f>
        <v>4.9339979887008667E-3</v>
      </c>
    </row>
    <row r="1266" spans="1:12" ht="15" customHeight="1">
      <c r="A1266" s="1499" t="s">
        <v>3662</v>
      </c>
      <c r="B1266" s="1499" t="s">
        <v>4</v>
      </c>
      <c r="C1266" s="1500">
        <v>4</v>
      </c>
      <c r="D1266" s="1501">
        <f>'RAB GIK UGM'!E1267</f>
        <v>4</v>
      </c>
      <c r="E1266" s="1501">
        <f>'RAB GIK UGM'!F1267</f>
        <v>27500000</v>
      </c>
      <c r="F1266" s="1500">
        <f t="shared" si="59"/>
        <v>27500000</v>
      </c>
      <c r="G1266" s="1500">
        <v>11</v>
      </c>
      <c r="H1266" s="1500">
        <f t="shared" si="57"/>
        <v>12100000</v>
      </c>
      <c r="I1266" s="1500">
        <f t="shared" si="58"/>
        <v>122100000</v>
      </c>
      <c r="J1266" s="1499" t="s">
        <v>74</v>
      </c>
      <c r="K1266" s="1499" t="b">
        <v>0</v>
      </c>
      <c r="L1266" s="1522">
        <f>('RAB GIK UGM'!G1267*1.11)-I1266</f>
        <v>0</v>
      </c>
    </row>
    <row r="1267" spans="1:12" ht="15" customHeight="1">
      <c r="A1267" s="1499" t="s">
        <v>4489</v>
      </c>
      <c r="B1267" s="1499" t="s">
        <v>74</v>
      </c>
      <c r="C1267" s="1500">
        <v>0</v>
      </c>
      <c r="D1267" s="1501">
        <f>'RAB GIK UGM'!E1268</f>
        <v>0</v>
      </c>
      <c r="E1267" s="1501">
        <f>'RAB GIK UGM'!F1268</f>
        <v>0</v>
      </c>
      <c r="F1267" s="1500">
        <f t="shared" si="59"/>
        <v>0</v>
      </c>
      <c r="G1267" s="1500">
        <v>0</v>
      </c>
      <c r="H1267" s="1500">
        <f t="shared" si="57"/>
        <v>0</v>
      </c>
      <c r="I1267" s="1500">
        <f t="shared" si="58"/>
        <v>0</v>
      </c>
      <c r="J1267" s="1499" t="s">
        <v>74</v>
      </c>
      <c r="K1267" s="1499" t="b">
        <v>0</v>
      </c>
      <c r="L1267" s="1522">
        <f>('RAB GIK UGM'!G1268*1.11)-I1267</f>
        <v>0</v>
      </c>
    </row>
    <row r="1268" spans="1:12" ht="15" customHeight="1">
      <c r="A1268" s="1499" t="s">
        <v>3764</v>
      </c>
      <c r="B1268" s="1499" t="s">
        <v>4</v>
      </c>
      <c r="C1268" s="1500">
        <v>8</v>
      </c>
      <c r="D1268" s="1501">
        <f>'RAB GIK UGM'!E1269</f>
        <v>8</v>
      </c>
      <c r="E1268" s="1501">
        <f>'RAB GIK UGM'!F1269</f>
        <v>4675000</v>
      </c>
      <c r="F1268" s="1500">
        <f t="shared" si="59"/>
        <v>4675000</v>
      </c>
      <c r="G1268" s="1500">
        <v>11</v>
      </c>
      <c r="H1268" s="1500">
        <f t="shared" si="57"/>
        <v>4114000</v>
      </c>
      <c r="I1268" s="1500">
        <f t="shared" si="58"/>
        <v>41514000</v>
      </c>
      <c r="J1268" s="1499" t="s">
        <v>74</v>
      </c>
      <c r="K1268" s="1499" t="b">
        <v>0</v>
      </c>
      <c r="L1268" s="1522">
        <f>('RAB GIK UGM'!G1269*1.11)-I1268</f>
        <v>0</v>
      </c>
    </row>
    <row r="1269" spans="1:12" ht="15" customHeight="1">
      <c r="A1269" s="1499" t="s">
        <v>3664</v>
      </c>
      <c r="B1269" s="1499" t="s">
        <v>4</v>
      </c>
      <c r="C1269" s="1500">
        <v>4</v>
      </c>
      <c r="D1269" s="1501">
        <f>'RAB GIK UGM'!E1270</f>
        <v>4</v>
      </c>
      <c r="E1269" s="1501">
        <f>'RAB GIK UGM'!F1270</f>
        <v>17050000</v>
      </c>
      <c r="F1269" s="1500">
        <f t="shared" si="59"/>
        <v>17050000</v>
      </c>
      <c r="G1269" s="1500">
        <v>11</v>
      </c>
      <c r="H1269" s="1500">
        <f t="shared" si="57"/>
        <v>7502000</v>
      </c>
      <c r="I1269" s="1500">
        <f t="shared" si="58"/>
        <v>75702000</v>
      </c>
      <c r="J1269" s="1499" t="s">
        <v>74</v>
      </c>
      <c r="K1269" s="1499" t="b">
        <v>0</v>
      </c>
      <c r="L1269" s="1522">
        <f>('RAB GIK UGM'!G1270*1.11)-I1269</f>
        <v>0</v>
      </c>
    </row>
    <row r="1270" spans="1:12" ht="15" customHeight="1">
      <c r="A1270" s="1499" t="s">
        <v>3666</v>
      </c>
      <c r="B1270" s="1499" t="s">
        <v>4</v>
      </c>
      <c r="C1270" s="1500">
        <v>2</v>
      </c>
      <c r="D1270" s="1501">
        <f>'RAB GIK UGM'!E1271</f>
        <v>2</v>
      </c>
      <c r="E1270" s="1501">
        <f>'RAB GIK UGM'!F1271</f>
        <v>14300000</v>
      </c>
      <c r="F1270" s="1500">
        <f t="shared" si="59"/>
        <v>14300000</v>
      </c>
      <c r="G1270" s="1500">
        <v>11</v>
      </c>
      <c r="H1270" s="1500">
        <f t="shared" si="57"/>
        <v>3146000</v>
      </c>
      <c r="I1270" s="1500">
        <f t="shared" si="58"/>
        <v>31746000</v>
      </c>
      <c r="J1270" s="1499" t="s">
        <v>74</v>
      </c>
      <c r="K1270" s="1499" t="b">
        <v>0</v>
      </c>
      <c r="L1270" s="1522">
        <f>('RAB GIK UGM'!G1271*1.11)-I1270</f>
        <v>0</v>
      </c>
    </row>
    <row r="1271" spans="1:12" ht="15" customHeight="1">
      <c r="A1271" s="1499" t="s">
        <v>3668</v>
      </c>
      <c r="B1271" s="1499" t="s">
        <v>4</v>
      </c>
      <c r="C1271" s="1500">
        <v>2</v>
      </c>
      <c r="D1271" s="1501">
        <f>'RAB GIK UGM'!E1272</f>
        <v>2</v>
      </c>
      <c r="E1271" s="1501">
        <f>'RAB GIK UGM'!F1272</f>
        <v>15400000</v>
      </c>
      <c r="F1271" s="1500">
        <f t="shared" si="59"/>
        <v>15400000</v>
      </c>
      <c r="G1271" s="1500">
        <v>11</v>
      </c>
      <c r="H1271" s="1500">
        <f t="shared" si="57"/>
        <v>3388000</v>
      </c>
      <c r="I1271" s="1500">
        <f t="shared" si="58"/>
        <v>34188000</v>
      </c>
      <c r="J1271" s="1499" t="s">
        <v>74</v>
      </c>
      <c r="K1271" s="1499" t="b">
        <v>0</v>
      </c>
      <c r="L1271" s="1522">
        <f>('RAB GIK UGM'!G1272*1.11)-I1271</f>
        <v>0</v>
      </c>
    </row>
    <row r="1272" spans="1:12" ht="15" customHeight="1">
      <c r="A1272" s="1499" t="s">
        <v>3778</v>
      </c>
      <c r="B1272" s="1499" t="s">
        <v>4</v>
      </c>
      <c r="C1272" s="1500">
        <v>2</v>
      </c>
      <c r="D1272" s="1501">
        <f>'RAB GIK UGM'!E1273</f>
        <v>2</v>
      </c>
      <c r="E1272" s="1501">
        <f>'RAB GIK UGM'!F1273</f>
        <v>12100000</v>
      </c>
      <c r="F1272" s="1500">
        <f t="shared" si="59"/>
        <v>12100000</v>
      </c>
      <c r="G1272" s="1500">
        <v>11</v>
      </c>
      <c r="H1272" s="1500">
        <f t="shared" si="57"/>
        <v>2662000</v>
      </c>
      <c r="I1272" s="1500">
        <f t="shared" si="58"/>
        <v>26862000</v>
      </c>
      <c r="J1272" s="1499" t="s">
        <v>74</v>
      </c>
      <c r="K1272" s="1499" t="b">
        <v>0</v>
      </c>
      <c r="L1272" s="1522">
        <f>('RAB GIK UGM'!G1273*1.11)-I1272</f>
        <v>0</v>
      </c>
    </row>
    <row r="1273" spans="1:12" ht="15" customHeight="1">
      <c r="A1273" s="1499" t="s">
        <v>3772</v>
      </c>
      <c r="B1273" s="1499" t="s">
        <v>4</v>
      </c>
      <c r="C1273" s="1500">
        <v>1</v>
      </c>
      <c r="D1273" s="1501">
        <f>'RAB GIK UGM'!E1274</f>
        <v>1</v>
      </c>
      <c r="E1273" s="1501">
        <f>'RAB GIK UGM'!F1274</f>
        <v>10175000</v>
      </c>
      <c r="F1273" s="1500">
        <f t="shared" si="59"/>
        <v>10175000</v>
      </c>
      <c r="G1273" s="1500">
        <v>11</v>
      </c>
      <c r="H1273" s="1500">
        <f t="shared" si="57"/>
        <v>1119250</v>
      </c>
      <c r="I1273" s="1500">
        <f t="shared" si="58"/>
        <v>11294250</v>
      </c>
      <c r="J1273" s="1499" t="s">
        <v>74</v>
      </c>
      <c r="K1273" s="1499" t="b">
        <v>0</v>
      </c>
      <c r="L1273" s="1522">
        <f>('RAB GIK UGM'!G1274*1.11)-I1273</f>
        <v>0</v>
      </c>
    </row>
    <row r="1274" spans="1:12" ht="15" customHeight="1">
      <c r="A1274" s="1499" t="s">
        <v>3774</v>
      </c>
      <c r="B1274" s="1499" t="s">
        <v>4</v>
      </c>
      <c r="C1274" s="1500">
        <v>4</v>
      </c>
      <c r="D1274" s="1501">
        <f>'RAB GIK UGM'!E1275</f>
        <v>4</v>
      </c>
      <c r="E1274" s="1501">
        <f>'RAB GIK UGM'!F1275</f>
        <v>12375000</v>
      </c>
      <c r="F1274" s="1500">
        <f t="shared" si="59"/>
        <v>12375000</v>
      </c>
      <c r="G1274" s="1500">
        <v>11</v>
      </c>
      <c r="H1274" s="1500">
        <f t="shared" si="57"/>
        <v>5445000</v>
      </c>
      <c r="I1274" s="1500">
        <f t="shared" si="58"/>
        <v>54945000</v>
      </c>
      <c r="J1274" s="1499" t="s">
        <v>74</v>
      </c>
      <c r="K1274" s="1499" t="b">
        <v>0</v>
      </c>
      <c r="L1274" s="1522">
        <f>('RAB GIK UGM'!G1275*1.11)-I1274</f>
        <v>0</v>
      </c>
    </row>
    <row r="1275" spans="1:12" ht="15" customHeight="1">
      <c r="A1275" s="1499" t="s">
        <v>3776</v>
      </c>
      <c r="B1275" s="1499" t="s">
        <v>4</v>
      </c>
      <c r="C1275" s="1500">
        <v>2</v>
      </c>
      <c r="D1275" s="1501">
        <f>'RAB GIK UGM'!E1276</f>
        <v>2</v>
      </c>
      <c r="E1275" s="1501">
        <f>'RAB GIK UGM'!F1276</f>
        <v>10666148.411717279</v>
      </c>
      <c r="F1275" s="1500">
        <f t="shared" si="59"/>
        <v>10666148.41</v>
      </c>
      <c r="G1275" s="1500">
        <v>11</v>
      </c>
      <c r="H1275" s="1500">
        <f t="shared" si="57"/>
        <v>2346552.6502</v>
      </c>
      <c r="I1275" s="1500">
        <f t="shared" si="58"/>
        <v>23678849.470200002</v>
      </c>
      <c r="J1275" s="1499" t="s">
        <v>74</v>
      </c>
      <c r="K1275" s="1499" t="b">
        <v>0</v>
      </c>
      <c r="L1275" s="1522">
        <f>('RAB GIK UGM'!G1276*1.11)-I1275</f>
        <v>3.8123577833175659E-3</v>
      </c>
    </row>
    <row r="1276" spans="1:12" ht="15" customHeight="1">
      <c r="A1276" s="1499" t="s">
        <v>3741</v>
      </c>
      <c r="B1276" s="1499" t="s">
        <v>4</v>
      </c>
      <c r="C1276" s="1500">
        <v>3</v>
      </c>
      <c r="D1276" s="1501">
        <f>'RAB GIK UGM'!E1277</f>
        <v>3</v>
      </c>
      <c r="E1276" s="1501">
        <f>'RAB GIK UGM'!F1277</f>
        <v>12000000</v>
      </c>
      <c r="F1276" s="1500">
        <f t="shared" si="59"/>
        <v>12000000</v>
      </c>
      <c r="G1276" s="1500">
        <v>11</v>
      </c>
      <c r="H1276" s="1500">
        <f t="shared" si="57"/>
        <v>3960000</v>
      </c>
      <c r="I1276" s="1500">
        <f t="shared" si="58"/>
        <v>39960000</v>
      </c>
      <c r="J1276" s="1499" t="s">
        <v>74</v>
      </c>
      <c r="K1276" s="1499" t="b">
        <v>0</v>
      </c>
      <c r="L1276" s="1522">
        <f>('RAB GIK UGM'!G1277*1.11)-I1276</f>
        <v>0</v>
      </c>
    </row>
    <row r="1277" spans="1:12" ht="15" customHeight="1">
      <c r="A1277" s="1499" t="s">
        <v>4501</v>
      </c>
      <c r="B1277" s="1499" t="s">
        <v>74</v>
      </c>
      <c r="C1277" s="1500">
        <v>0</v>
      </c>
      <c r="D1277" s="1501">
        <f>'RAB GIK UGM'!E1278</f>
        <v>0</v>
      </c>
      <c r="E1277" s="1501">
        <f>'RAB GIK UGM'!F1278</f>
        <v>0</v>
      </c>
      <c r="F1277" s="1500">
        <f t="shared" si="59"/>
        <v>0</v>
      </c>
      <c r="G1277" s="1500">
        <v>0</v>
      </c>
      <c r="H1277" s="1500">
        <f t="shared" si="57"/>
        <v>0</v>
      </c>
      <c r="I1277" s="1500">
        <f t="shared" si="58"/>
        <v>0</v>
      </c>
      <c r="J1277" s="1499" t="s">
        <v>74</v>
      </c>
      <c r="K1277" s="1499" t="b">
        <v>0</v>
      </c>
      <c r="L1277" s="1522">
        <f>('RAB GIK UGM'!G1278*1.11)-I1277</f>
        <v>0</v>
      </c>
    </row>
    <row r="1278" spans="1:12" ht="15" customHeight="1">
      <c r="A1278" s="1499" t="s">
        <v>3780</v>
      </c>
      <c r="B1278" s="1499" t="s">
        <v>4</v>
      </c>
      <c r="C1278" s="1500">
        <v>21</v>
      </c>
      <c r="D1278" s="1501">
        <f>'RAB GIK UGM'!E1279</f>
        <v>21</v>
      </c>
      <c r="E1278" s="1501">
        <f>'RAB GIK UGM'!F1279</f>
        <v>8300000</v>
      </c>
      <c r="F1278" s="1500">
        <f t="shared" si="59"/>
        <v>8300000</v>
      </c>
      <c r="G1278" s="1500">
        <v>11</v>
      </c>
      <c r="H1278" s="1500">
        <f t="shared" si="57"/>
        <v>19173000</v>
      </c>
      <c r="I1278" s="1500">
        <f t="shared" si="58"/>
        <v>193473000</v>
      </c>
      <c r="J1278" s="1499" t="s">
        <v>74</v>
      </c>
      <c r="K1278" s="1499" t="b">
        <v>0</v>
      </c>
      <c r="L1278" s="1522">
        <f>('RAB GIK UGM'!G1279*1.11)-I1278</f>
        <v>0</v>
      </c>
    </row>
    <row r="1279" spans="1:12" ht="15" customHeight="1">
      <c r="A1279" s="1499" t="s">
        <v>3759</v>
      </c>
      <c r="B1279" s="1499" t="s">
        <v>4</v>
      </c>
      <c r="C1279" s="1500">
        <v>8</v>
      </c>
      <c r="D1279" s="1501">
        <f>'RAB GIK UGM'!E1280</f>
        <v>8</v>
      </c>
      <c r="E1279" s="1501">
        <f>'RAB GIK UGM'!F1280</f>
        <v>11231999.999999998</v>
      </c>
      <c r="F1279" s="1500">
        <f t="shared" si="59"/>
        <v>11232000</v>
      </c>
      <c r="G1279" s="1500">
        <v>11</v>
      </c>
      <c r="H1279" s="1500">
        <f t="shared" si="57"/>
        <v>9884160</v>
      </c>
      <c r="I1279" s="1500">
        <f t="shared" si="58"/>
        <v>99740160</v>
      </c>
      <c r="J1279" s="1499" t="s">
        <v>74</v>
      </c>
      <c r="K1279" s="1499" t="b">
        <v>0</v>
      </c>
      <c r="L1279" s="1522">
        <f>('RAB GIK UGM'!G1280*1.11)-I1279</f>
        <v>0</v>
      </c>
    </row>
    <row r="1280" spans="1:12" ht="15" customHeight="1">
      <c r="A1280" s="1499" t="s">
        <v>3768</v>
      </c>
      <c r="B1280" s="1499" t="s">
        <v>4</v>
      </c>
      <c r="C1280" s="1500">
        <v>4</v>
      </c>
      <c r="D1280" s="1501">
        <f>'RAB GIK UGM'!E1281</f>
        <v>4</v>
      </c>
      <c r="E1280" s="1501">
        <f>'RAB GIK UGM'!F1281</f>
        <v>4675000</v>
      </c>
      <c r="F1280" s="1500">
        <f t="shared" si="59"/>
        <v>4675000</v>
      </c>
      <c r="G1280" s="1500">
        <v>11</v>
      </c>
      <c r="H1280" s="1500">
        <f t="shared" si="57"/>
        <v>2057000</v>
      </c>
      <c r="I1280" s="1500">
        <f t="shared" si="58"/>
        <v>20757000</v>
      </c>
      <c r="J1280" s="1499" t="s">
        <v>74</v>
      </c>
      <c r="K1280" s="1499" t="b">
        <v>0</v>
      </c>
      <c r="L1280" s="1522">
        <f>('RAB GIK UGM'!G1281*1.11)-I1280</f>
        <v>0</v>
      </c>
    </row>
    <row r="1281" spans="1:12" ht="15" customHeight="1">
      <c r="A1281" s="1499" t="s">
        <v>3769</v>
      </c>
      <c r="B1281" s="1499" t="s">
        <v>4</v>
      </c>
      <c r="C1281" s="1500">
        <v>2</v>
      </c>
      <c r="D1281" s="1501">
        <f>'RAB GIK UGM'!E1282</f>
        <v>2</v>
      </c>
      <c r="E1281" s="1501">
        <f>'RAB GIK UGM'!F1282</f>
        <v>21322382.8125</v>
      </c>
      <c r="F1281" s="1500">
        <f t="shared" si="59"/>
        <v>21322382.809999999</v>
      </c>
      <c r="G1281" s="1500">
        <v>11</v>
      </c>
      <c r="H1281" s="1500">
        <f t="shared" si="57"/>
        <v>4690924.2182</v>
      </c>
      <c r="I1281" s="1500">
        <f t="shared" si="58"/>
        <v>47335689.838199995</v>
      </c>
      <c r="J1281" s="1499" t="s">
        <v>74</v>
      </c>
      <c r="K1281" s="1499" t="b">
        <v>0</v>
      </c>
      <c r="L1281" s="1522">
        <f>('RAB GIK UGM'!G1282*1.11)-I1281</f>
        <v>5.5500119924545288E-3</v>
      </c>
    </row>
    <row r="1282" spans="1:12" ht="15" customHeight="1">
      <c r="A1282" s="1499" t="s">
        <v>3770</v>
      </c>
      <c r="B1282" s="1499" t="s">
        <v>4</v>
      </c>
      <c r="C1282" s="1500">
        <v>1</v>
      </c>
      <c r="D1282" s="1501">
        <f>'RAB GIK UGM'!E1283</f>
        <v>1</v>
      </c>
      <c r="E1282" s="1501">
        <f>'RAB GIK UGM'!F1283</f>
        <v>20000000</v>
      </c>
      <c r="F1282" s="1500">
        <f t="shared" si="59"/>
        <v>20000000</v>
      </c>
      <c r="G1282" s="1500">
        <v>11</v>
      </c>
      <c r="H1282" s="1500">
        <f t="shared" si="57"/>
        <v>2200000</v>
      </c>
      <c r="I1282" s="1500">
        <f t="shared" si="58"/>
        <v>22200000</v>
      </c>
      <c r="J1282" s="1499" t="s">
        <v>74</v>
      </c>
      <c r="K1282" s="1499" t="b">
        <v>0</v>
      </c>
      <c r="L1282" s="1522">
        <f>('RAB GIK UGM'!G1283*1.11)-I1282</f>
        <v>0</v>
      </c>
    </row>
    <row r="1283" spans="1:12" ht="15" customHeight="1">
      <c r="A1283" s="1499" t="s">
        <v>3771</v>
      </c>
      <c r="B1283" s="1499" t="s">
        <v>4</v>
      </c>
      <c r="C1283" s="1500">
        <v>1</v>
      </c>
      <c r="D1283" s="1501">
        <f>'RAB GIK UGM'!E1284</f>
        <v>1</v>
      </c>
      <c r="E1283" s="1501">
        <f>'RAB GIK UGM'!F1284</f>
        <v>12000000</v>
      </c>
      <c r="F1283" s="1500">
        <f t="shared" si="59"/>
        <v>12000000</v>
      </c>
      <c r="G1283" s="1500">
        <v>11</v>
      </c>
      <c r="H1283" s="1500">
        <f t="shared" si="57"/>
        <v>1320000</v>
      </c>
      <c r="I1283" s="1500">
        <f t="shared" si="58"/>
        <v>13320000</v>
      </c>
      <c r="J1283" s="1499" t="s">
        <v>74</v>
      </c>
      <c r="K1283" s="1499" t="b">
        <v>0</v>
      </c>
      <c r="L1283" s="1522">
        <f>('RAB GIK UGM'!G1284*1.11)-I1283</f>
        <v>0</v>
      </c>
    </row>
    <row r="1284" spans="1:12" ht="15" customHeight="1">
      <c r="A1284" s="1499" t="s">
        <v>3771</v>
      </c>
      <c r="B1284" s="1499" t="s">
        <v>4</v>
      </c>
      <c r="C1284" s="1500">
        <v>1</v>
      </c>
      <c r="D1284" s="1501">
        <f>'RAB GIK UGM'!E1285</f>
        <v>1</v>
      </c>
      <c r="E1284" s="1501">
        <f>'RAB GIK UGM'!F1285</f>
        <v>12000000</v>
      </c>
      <c r="F1284" s="1500">
        <f t="shared" si="59"/>
        <v>12000000</v>
      </c>
      <c r="G1284" s="1500">
        <v>11</v>
      </c>
      <c r="H1284" s="1500">
        <f t="shared" si="57"/>
        <v>1320000</v>
      </c>
      <c r="I1284" s="1500">
        <f t="shared" si="58"/>
        <v>13320000</v>
      </c>
      <c r="J1284" s="1499" t="s">
        <v>74</v>
      </c>
      <c r="K1284" s="1499" t="b">
        <v>0</v>
      </c>
      <c r="L1284" s="1522">
        <f>('RAB GIK UGM'!G1285*1.11)-I1284</f>
        <v>0</v>
      </c>
    </row>
    <row r="1285" spans="1:12" ht="15" customHeight="1">
      <c r="A1285" s="1499" t="s">
        <v>4507</v>
      </c>
      <c r="B1285" s="1499" t="s">
        <v>4</v>
      </c>
      <c r="C1285" s="1500">
        <v>1</v>
      </c>
      <c r="D1285" s="1501">
        <f>'RAB GIK UGM'!E1286</f>
        <v>1</v>
      </c>
      <c r="E1285" s="1501">
        <f>'RAB GIK UGM'!F1286</f>
        <v>4585882.8125</v>
      </c>
      <c r="F1285" s="1500">
        <f t="shared" si="59"/>
        <v>4585882.8099999996</v>
      </c>
      <c r="G1285" s="1500">
        <v>11</v>
      </c>
      <c r="H1285" s="1500">
        <f t="shared" si="57"/>
        <v>504447.10909999994</v>
      </c>
      <c r="I1285" s="1500">
        <f t="shared" si="58"/>
        <v>5090329.9190999996</v>
      </c>
      <c r="J1285" s="1499" t="s">
        <v>74</v>
      </c>
      <c r="K1285" s="1499" t="b">
        <v>0</v>
      </c>
      <c r="L1285" s="1522">
        <f>('RAB GIK UGM'!G1286*1.11)-I1285</f>
        <v>2.7750004082918167E-3</v>
      </c>
    </row>
    <row r="1286" spans="1:12" ht="15" customHeight="1">
      <c r="A1286" s="1499" t="s">
        <v>4508</v>
      </c>
      <c r="B1286" s="1499" t="s">
        <v>4</v>
      </c>
      <c r="C1286" s="1500">
        <v>1</v>
      </c>
      <c r="D1286" s="1501">
        <f>'RAB GIK UGM'!E1287</f>
        <v>1</v>
      </c>
      <c r="E1286" s="1501">
        <f>'RAB GIK UGM'!F1287</f>
        <v>5000000</v>
      </c>
      <c r="F1286" s="1500">
        <f t="shared" si="59"/>
        <v>5000000</v>
      </c>
      <c r="G1286" s="1500">
        <v>11</v>
      </c>
      <c r="H1286" s="1500">
        <f t="shared" si="57"/>
        <v>550000</v>
      </c>
      <c r="I1286" s="1500">
        <f t="shared" si="58"/>
        <v>5550000</v>
      </c>
      <c r="J1286" s="1499" t="s">
        <v>74</v>
      </c>
      <c r="K1286" s="1499" t="b">
        <v>0</v>
      </c>
      <c r="L1286" s="1522">
        <f>('RAB GIK UGM'!G1287*1.11)-I1286</f>
        <v>0</v>
      </c>
    </row>
    <row r="1287" spans="1:12" ht="15" customHeight="1">
      <c r="A1287" s="1499" t="s">
        <v>4509</v>
      </c>
      <c r="B1287" s="1499" t="s">
        <v>4</v>
      </c>
      <c r="C1287" s="1500">
        <v>1</v>
      </c>
      <c r="D1287" s="1501">
        <f>'RAB GIK UGM'!E1288</f>
        <v>1</v>
      </c>
      <c r="E1287" s="1501">
        <f>'RAB GIK UGM'!F1288</f>
        <v>20000000</v>
      </c>
      <c r="F1287" s="1500">
        <f t="shared" si="59"/>
        <v>20000000</v>
      </c>
      <c r="G1287" s="1500">
        <v>11</v>
      </c>
      <c r="H1287" s="1500">
        <f t="shared" si="57"/>
        <v>2200000</v>
      </c>
      <c r="I1287" s="1500">
        <f t="shared" si="58"/>
        <v>22200000</v>
      </c>
      <c r="J1287" s="1499" t="s">
        <v>74</v>
      </c>
      <c r="K1287" s="1499" t="b">
        <v>0</v>
      </c>
      <c r="L1287" s="1522">
        <f>('RAB GIK UGM'!G1288*1.11)-I1287</f>
        <v>0</v>
      </c>
    </row>
    <row r="1288" spans="1:12" ht="15" customHeight="1">
      <c r="A1288" s="1499" t="s">
        <v>4510</v>
      </c>
      <c r="B1288" s="1499" t="s">
        <v>4</v>
      </c>
      <c r="C1288" s="1500">
        <v>2</v>
      </c>
      <c r="D1288" s="1501">
        <f>'RAB GIK UGM'!E1289</f>
        <v>2</v>
      </c>
      <c r="E1288" s="1501">
        <f>'RAB GIK UGM'!F1289</f>
        <v>5000000</v>
      </c>
      <c r="F1288" s="1500">
        <f t="shared" si="59"/>
        <v>5000000</v>
      </c>
      <c r="G1288" s="1500">
        <v>11</v>
      </c>
      <c r="H1288" s="1500">
        <f t="shared" ref="H1288:H1298" si="60">(C1288*F1288)*G1288/100</f>
        <v>1100000</v>
      </c>
      <c r="I1288" s="1500">
        <f t="shared" ref="I1288:I1298" si="61">(C1288*F1288)+H1288</f>
        <v>11100000</v>
      </c>
      <c r="J1288" s="1499" t="s">
        <v>74</v>
      </c>
      <c r="K1288" s="1499" t="b">
        <v>0</v>
      </c>
      <c r="L1288" s="1522">
        <f>('RAB GIK UGM'!G1289*1.11)-I1288</f>
        <v>0</v>
      </c>
    </row>
    <row r="1289" spans="1:12" ht="15" customHeight="1">
      <c r="A1289" s="1499" t="s">
        <v>4511</v>
      </c>
      <c r="B1289" s="1499" t="s">
        <v>4</v>
      </c>
      <c r="C1289" s="1500">
        <v>9</v>
      </c>
      <c r="D1289" s="1501">
        <f>'RAB GIK UGM'!E1290</f>
        <v>9</v>
      </c>
      <c r="E1289" s="1501">
        <f>'RAB GIK UGM'!F1290</f>
        <v>4500000</v>
      </c>
      <c r="F1289" s="1500">
        <f t="shared" si="59"/>
        <v>4500000</v>
      </c>
      <c r="G1289" s="1500">
        <v>11</v>
      </c>
      <c r="H1289" s="1500">
        <f t="shared" si="60"/>
        <v>4455000</v>
      </c>
      <c r="I1289" s="1500">
        <f t="shared" si="61"/>
        <v>44955000</v>
      </c>
      <c r="J1289" s="1499" t="s">
        <v>74</v>
      </c>
      <c r="K1289" s="1499" t="b">
        <v>0</v>
      </c>
      <c r="L1289" s="1522">
        <f>('RAB GIK UGM'!G1290*1.11)-I1289</f>
        <v>0</v>
      </c>
    </row>
    <row r="1290" spans="1:12" ht="15" customHeight="1">
      <c r="A1290" s="1499" t="s">
        <v>4512</v>
      </c>
      <c r="B1290" s="1499" t="s">
        <v>4</v>
      </c>
      <c r="C1290" s="1500">
        <v>2</v>
      </c>
      <c r="D1290" s="1501">
        <f>'RAB GIK UGM'!E1291</f>
        <v>2</v>
      </c>
      <c r="E1290" s="1501">
        <f>'RAB GIK UGM'!F1291</f>
        <v>5000000</v>
      </c>
      <c r="F1290" s="1500">
        <f t="shared" si="59"/>
        <v>5000000</v>
      </c>
      <c r="G1290" s="1500">
        <v>11</v>
      </c>
      <c r="H1290" s="1500">
        <f t="shared" si="60"/>
        <v>1100000</v>
      </c>
      <c r="I1290" s="1500">
        <f t="shared" si="61"/>
        <v>11100000</v>
      </c>
      <c r="J1290" s="1499" t="s">
        <v>74</v>
      </c>
      <c r="K1290" s="1499" t="b">
        <v>0</v>
      </c>
      <c r="L1290" s="1522">
        <f>('RAB GIK UGM'!G1291*1.11)-I1290</f>
        <v>0</v>
      </c>
    </row>
    <row r="1291" spans="1:12" ht="15" customHeight="1">
      <c r="A1291" s="1499" t="s">
        <v>3655</v>
      </c>
      <c r="B1291" s="1499" t="s">
        <v>4</v>
      </c>
      <c r="C1291" s="1500">
        <v>1</v>
      </c>
      <c r="D1291" s="1501">
        <f>'RAB GIK UGM'!E1292</f>
        <v>1</v>
      </c>
      <c r="E1291" s="1501">
        <f>'RAB GIK UGM'!F1292</f>
        <v>5000000</v>
      </c>
      <c r="F1291" s="1500">
        <f t="shared" ref="F1291:F1298" si="62">ROUND(E1291,2)</f>
        <v>5000000</v>
      </c>
      <c r="G1291" s="1500">
        <v>11</v>
      </c>
      <c r="H1291" s="1500">
        <f t="shared" si="60"/>
        <v>550000</v>
      </c>
      <c r="I1291" s="1500">
        <f t="shared" si="61"/>
        <v>5550000</v>
      </c>
      <c r="J1291" s="1499" t="s">
        <v>74</v>
      </c>
      <c r="K1291" s="1499" t="b">
        <v>0</v>
      </c>
      <c r="L1291" s="1522">
        <f>('RAB GIK UGM'!G1292*1.11)-I1291</f>
        <v>0</v>
      </c>
    </row>
    <row r="1292" spans="1:12" ht="15" customHeight="1">
      <c r="A1292" s="1499" t="s">
        <v>4513</v>
      </c>
      <c r="B1292" s="1499" t="s">
        <v>4</v>
      </c>
      <c r="C1292" s="1500">
        <v>1</v>
      </c>
      <c r="D1292" s="1501">
        <f>'RAB GIK UGM'!E1293</f>
        <v>1</v>
      </c>
      <c r="E1292" s="1501">
        <f>'RAB GIK UGM'!F1293</f>
        <v>12500000</v>
      </c>
      <c r="F1292" s="1500">
        <f t="shared" si="62"/>
        <v>12500000</v>
      </c>
      <c r="G1292" s="1500">
        <v>11</v>
      </c>
      <c r="H1292" s="1500">
        <f t="shared" si="60"/>
        <v>1375000</v>
      </c>
      <c r="I1292" s="1500">
        <f t="shared" si="61"/>
        <v>13875000</v>
      </c>
      <c r="J1292" s="1499" t="s">
        <v>74</v>
      </c>
      <c r="K1292" s="1499" t="b">
        <v>0</v>
      </c>
      <c r="L1292" s="1522">
        <f>('RAB GIK UGM'!G1293*1.11)-I1292</f>
        <v>0</v>
      </c>
    </row>
    <row r="1293" spans="1:12" ht="15" customHeight="1">
      <c r="A1293" s="1499" t="s">
        <v>4514</v>
      </c>
      <c r="B1293" s="1499" t="s">
        <v>4</v>
      </c>
      <c r="C1293" s="1500">
        <v>35</v>
      </c>
      <c r="D1293" s="1501">
        <f>'RAB GIK UGM'!E1294</f>
        <v>35</v>
      </c>
      <c r="E1293" s="1501">
        <f>'RAB GIK UGM'!F1294</f>
        <v>2250000</v>
      </c>
      <c r="F1293" s="1500">
        <f t="shared" si="62"/>
        <v>2250000</v>
      </c>
      <c r="G1293" s="1500">
        <v>11</v>
      </c>
      <c r="H1293" s="1500">
        <f t="shared" si="60"/>
        <v>8662500</v>
      </c>
      <c r="I1293" s="1500">
        <f t="shared" si="61"/>
        <v>87412500</v>
      </c>
      <c r="J1293" s="1499" t="s">
        <v>74</v>
      </c>
      <c r="K1293" s="1499" t="b">
        <v>0</v>
      </c>
      <c r="L1293" s="1522">
        <f>('RAB GIK UGM'!G1294*1.11)-I1293</f>
        <v>0</v>
      </c>
    </row>
    <row r="1294" spans="1:12" ht="15" customHeight="1">
      <c r="A1294" s="1499" t="s">
        <v>4515</v>
      </c>
      <c r="B1294" s="1499" t="s">
        <v>4</v>
      </c>
      <c r="C1294" s="1500">
        <v>1055</v>
      </c>
      <c r="D1294" s="1501">
        <f>'RAB GIK UGM'!E1295</f>
        <v>1055</v>
      </c>
      <c r="E1294" s="1501">
        <f>'RAB GIK UGM'!F1295</f>
        <v>4800000</v>
      </c>
      <c r="F1294" s="1500">
        <f t="shared" si="62"/>
        <v>4800000</v>
      </c>
      <c r="G1294" s="1500">
        <v>11</v>
      </c>
      <c r="H1294" s="1500">
        <f t="shared" si="60"/>
        <v>557040000</v>
      </c>
      <c r="I1294" s="1500">
        <f t="shared" si="61"/>
        <v>5621040000</v>
      </c>
      <c r="J1294" s="1499" t="s">
        <v>74</v>
      </c>
      <c r="K1294" s="1499" t="b">
        <v>0</v>
      </c>
      <c r="L1294" s="1522">
        <f>('RAB GIK UGM'!G1295*1.11)-I1294</f>
        <v>0</v>
      </c>
    </row>
    <row r="1295" spans="1:12" ht="15" customHeight="1">
      <c r="A1295" s="1499" t="s">
        <v>4499</v>
      </c>
      <c r="B1295" s="1499" t="s">
        <v>74</v>
      </c>
      <c r="C1295" s="1500">
        <v>0</v>
      </c>
      <c r="D1295" s="1501">
        <f>'RAB GIK UGM'!E1296</f>
        <v>0</v>
      </c>
      <c r="E1295" s="1501">
        <f>'RAB GIK UGM'!F1296</f>
        <v>0</v>
      </c>
      <c r="F1295" s="1500">
        <f t="shared" si="62"/>
        <v>0</v>
      </c>
      <c r="G1295" s="1500">
        <v>0</v>
      </c>
      <c r="H1295" s="1500">
        <f t="shared" si="60"/>
        <v>0</v>
      </c>
      <c r="I1295" s="1500">
        <f t="shared" si="61"/>
        <v>0</v>
      </c>
      <c r="J1295" s="1499" t="s">
        <v>74</v>
      </c>
      <c r="K1295" s="1499" t="b">
        <v>0</v>
      </c>
      <c r="L1295" s="1522">
        <f>('RAB GIK UGM'!G1296*1.11)-I1295</f>
        <v>0</v>
      </c>
    </row>
    <row r="1296" spans="1:12" ht="15" customHeight="1">
      <c r="A1296" s="1499" t="s">
        <v>4515</v>
      </c>
      <c r="B1296" s="1499" t="s">
        <v>4</v>
      </c>
      <c r="C1296" s="1500">
        <v>212</v>
      </c>
      <c r="D1296" s="1501">
        <f>'RAB GIK UGM'!E1297</f>
        <v>212</v>
      </c>
      <c r="E1296" s="1501">
        <f>'RAB GIK UGM'!F1297</f>
        <v>4800000</v>
      </c>
      <c r="F1296" s="1500">
        <f t="shared" si="62"/>
        <v>4800000</v>
      </c>
      <c r="G1296" s="1500">
        <v>11</v>
      </c>
      <c r="H1296" s="1500">
        <f t="shared" si="60"/>
        <v>111936000</v>
      </c>
      <c r="I1296" s="1500">
        <f t="shared" si="61"/>
        <v>1129536000</v>
      </c>
      <c r="J1296" s="1499" t="s">
        <v>74</v>
      </c>
      <c r="K1296" s="1499" t="b">
        <v>0</v>
      </c>
      <c r="L1296" s="1522">
        <f>('RAB GIK UGM'!G1297*1.11)-I1296</f>
        <v>0</v>
      </c>
    </row>
    <row r="1297" spans="1:12" ht="15" customHeight="1">
      <c r="A1297" s="1499" t="s">
        <v>4516</v>
      </c>
      <c r="B1297" s="1499" t="s">
        <v>74</v>
      </c>
      <c r="C1297" s="1500">
        <v>0</v>
      </c>
      <c r="D1297" s="1501">
        <f>'RAB GIK UGM'!E1298</f>
        <v>0</v>
      </c>
      <c r="E1297" s="1501">
        <f>'RAB GIK UGM'!F1298</f>
        <v>0</v>
      </c>
      <c r="F1297" s="1500">
        <f t="shared" si="62"/>
        <v>0</v>
      </c>
      <c r="G1297" s="1500">
        <v>0</v>
      </c>
      <c r="H1297" s="1500">
        <f t="shared" si="60"/>
        <v>0</v>
      </c>
      <c r="I1297" s="1500">
        <f t="shared" si="61"/>
        <v>0</v>
      </c>
      <c r="J1297" s="1499" t="s">
        <v>74</v>
      </c>
      <c r="K1297" s="1499" t="b">
        <v>0</v>
      </c>
      <c r="L1297" s="1522">
        <f>('RAB GIK UGM'!G1298*1.11)-I1297</f>
        <v>0</v>
      </c>
    </row>
    <row r="1298" spans="1:12" ht="15" customHeight="1">
      <c r="A1298" s="1499" t="s">
        <v>4517</v>
      </c>
      <c r="B1298" s="1499" t="s">
        <v>4</v>
      </c>
      <c r="C1298" s="1500">
        <v>618</v>
      </c>
      <c r="D1298" s="1501">
        <f>'RAB GIK UGM'!E1299</f>
        <v>618</v>
      </c>
      <c r="E1298" s="1501">
        <f>'RAB GIK UGM'!F1299</f>
        <v>3500000</v>
      </c>
      <c r="F1298" s="1500">
        <f t="shared" si="62"/>
        <v>3500000</v>
      </c>
      <c r="G1298" s="1500">
        <v>11</v>
      </c>
      <c r="H1298" s="1500">
        <f t="shared" si="60"/>
        <v>237930000</v>
      </c>
      <c r="I1298" s="1500">
        <f t="shared" si="61"/>
        <v>2400930000</v>
      </c>
      <c r="J1298" s="1499" t="s">
        <v>74</v>
      </c>
      <c r="K1298" s="1499" t="b">
        <v>0</v>
      </c>
      <c r="L1298" s="1522">
        <f>('RAB GIK UGM'!G1299*1.11)-I1298</f>
        <v>0</v>
      </c>
    </row>
    <row r="1299" spans="1:12" ht="15" customHeight="1"/>
    <row r="1300" spans="1:12" ht="15" customHeight="1">
      <c r="I1300" s="1500">
        <f>SUM(I8:I1299)</f>
        <v>158942074255.8858</v>
      </c>
      <c r="L1300" s="1522">
        <f>SUM(L10:L1299)</f>
        <v>-25.883942162850872</v>
      </c>
    </row>
    <row r="1301" spans="1:12" ht="15" customHeight="1">
      <c r="I1301" s="1502">
        <f>'REKAP Tot'!E21</f>
        <v>158942074230.00183</v>
      </c>
    </row>
    <row r="1302" spans="1:12" ht="15" customHeight="1"/>
    <row r="1303" spans="1:12" ht="15" customHeight="1">
      <c r="I1303" s="1502">
        <f>I1300-I1301</f>
        <v>25.88397216796875</v>
      </c>
    </row>
    <row r="1304" spans="1:12" ht="15" customHeight="1"/>
    <row r="1305" spans="1:12" ht="15" customHeight="1"/>
    <row r="1306" spans="1:12" ht="15" customHeight="1"/>
    <row r="1307" spans="1:12" ht="15" customHeight="1"/>
    <row r="1308" spans="1:12" ht="15" customHeight="1"/>
    <row r="1309" spans="1:12" ht="15" customHeight="1"/>
    <row r="1310" spans="1:12" ht="15" customHeight="1"/>
    <row r="1311" spans="1:12" ht="15" customHeight="1"/>
    <row r="1312" spans="1: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5"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5" customHeight="1"/>
    <row r="1495" ht="15" customHeight="1"/>
    <row r="1496" ht="15" customHeight="1"/>
    <row r="1497" ht="15" customHeight="1"/>
    <row r="1498" ht="15" customHeight="1"/>
    <row r="1499" ht="15" customHeight="1"/>
    <row r="1500" ht="15" customHeight="1"/>
    <row r="1501" ht="15" customHeight="1"/>
    <row r="1502" ht="15" customHeight="1"/>
    <row r="1503" ht="15" customHeight="1"/>
    <row r="1504"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5" customHeight="1"/>
    <row r="1585" ht="15"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5" customHeight="1"/>
    <row r="1697" ht="15"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727" ht="15" customHeight="1"/>
    <row r="1728" ht="15" customHeight="1"/>
    <row r="1729" ht="15" customHeight="1"/>
    <row r="1730" ht="15" customHeight="1"/>
    <row r="1731" ht="15"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5"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5"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7" ht="15"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5"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5" customHeight="1"/>
    <row r="1960" ht="15" customHeight="1"/>
    <row r="1961" ht="15" customHeight="1"/>
    <row r="1962" ht="15" customHeight="1"/>
    <row r="1963" ht="15" customHeight="1"/>
    <row r="1964" ht="15" customHeight="1"/>
    <row r="1965" ht="15" customHeight="1"/>
    <row r="1966" ht="15" customHeight="1"/>
    <row r="1967" ht="15" customHeight="1"/>
    <row r="1968" ht="15" customHeight="1"/>
    <row r="1969" ht="15" customHeight="1"/>
    <row r="1970" ht="15" customHeight="1"/>
    <row r="1971" ht="15" customHeight="1"/>
    <row r="1972" ht="15" customHeight="1"/>
    <row r="1973" ht="15" customHeight="1"/>
    <row r="1974" ht="15" customHeight="1"/>
    <row r="1975" ht="15" customHeight="1"/>
    <row r="1976" ht="15" customHeight="1"/>
    <row r="1977" ht="15" customHeight="1"/>
    <row r="1978" ht="15" customHeight="1"/>
    <row r="1979" ht="15"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3" ht="15" customHeight="1"/>
    <row r="2004" ht="15" customHeight="1"/>
    <row r="2005" ht="15" customHeight="1"/>
    <row r="2006" ht="15" customHeight="1"/>
    <row r="2007" ht="15" customHeight="1"/>
    <row r="2008" ht="15" customHeight="1"/>
    <row r="2009" ht="15" customHeight="1"/>
    <row r="2010" ht="15" customHeight="1"/>
    <row r="2011" ht="15" customHeight="1"/>
    <row r="2012" ht="15" customHeight="1"/>
    <row r="2013" ht="15" customHeight="1"/>
    <row r="2014" ht="15" customHeight="1"/>
    <row r="2015" ht="15" customHeight="1"/>
    <row r="2016" ht="15" customHeight="1"/>
    <row r="2017" ht="15" customHeight="1"/>
    <row r="2018" ht="15" customHeight="1"/>
    <row r="2019" ht="15" customHeight="1"/>
    <row r="2020" ht="15" customHeight="1"/>
    <row r="2021" ht="15" customHeight="1"/>
    <row r="2022" ht="15" customHeight="1"/>
    <row r="2023" ht="15" customHeight="1"/>
    <row r="2024" ht="15" customHeight="1"/>
    <row r="2025" ht="15" customHeight="1"/>
    <row r="2026" ht="15" customHeight="1"/>
    <row r="2027" ht="15" customHeight="1"/>
    <row r="2028" ht="15" customHeight="1"/>
    <row r="2029" ht="15" customHeight="1"/>
    <row r="2030" ht="15" customHeight="1"/>
    <row r="2031" ht="15" customHeight="1"/>
    <row r="20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5"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35" ht="15" customHeight="1"/>
    <row r="2336" ht="15" customHeight="1"/>
    <row r="2337" ht="15" customHeight="1"/>
    <row r="2338" ht="15" customHeight="1"/>
    <row r="2339" ht="15" customHeight="1"/>
    <row r="2340" ht="15" customHeight="1"/>
    <row r="2341" ht="15" customHeight="1"/>
    <row r="2342" ht="15" customHeight="1"/>
    <row r="2343" ht="15" customHeight="1"/>
    <row r="2344" ht="15" customHeight="1"/>
    <row r="2345" ht="15" customHeight="1"/>
    <row r="2346" ht="15" customHeight="1"/>
    <row r="2347" ht="15" customHeight="1"/>
    <row r="2348" ht="15" customHeight="1"/>
    <row r="2349"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5"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5"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5"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5" customHeight="1"/>
    <row r="2463" ht="15"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5"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5"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5"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5"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5"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7"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0" ht="15" customHeight="1"/>
    <row r="2661"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5"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5"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5"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5"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5"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5"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5"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5"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5"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5"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ht="15" customHeight="1"/>
    <row r="2962" ht="15" customHeight="1"/>
    <row r="2963" ht="15" customHeight="1"/>
    <row r="2964" ht="15" customHeight="1"/>
    <row r="2965" ht="15" customHeight="1"/>
    <row r="2966" ht="15" customHeight="1"/>
    <row r="2967" ht="15" customHeight="1"/>
    <row r="2968" ht="15" customHeight="1"/>
    <row r="2969" ht="15" customHeight="1"/>
    <row r="2970" ht="15" customHeight="1"/>
    <row r="2971" ht="15" customHeight="1"/>
    <row r="2972" ht="15" customHeight="1"/>
    <row r="2973" ht="15" customHeight="1"/>
    <row r="2974" ht="15" customHeight="1"/>
    <row r="2975" ht="15" customHeight="1"/>
    <row r="2976" ht="15" customHeight="1"/>
    <row r="2977" ht="15" customHeight="1"/>
    <row r="2978" ht="15" customHeight="1"/>
    <row r="2979" ht="15" customHeight="1"/>
    <row r="2980" ht="15" customHeight="1"/>
    <row r="2981" ht="15" customHeight="1"/>
    <row r="2982" ht="15" customHeight="1"/>
    <row r="2983" ht="15" customHeight="1"/>
    <row r="2984" ht="15" customHeight="1"/>
    <row r="2985" ht="15" customHeight="1"/>
    <row r="2986" ht="15" customHeight="1"/>
    <row r="2987" ht="15" customHeight="1"/>
    <row r="2988" ht="15" customHeight="1"/>
    <row r="2989" ht="15" customHeight="1"/>
    <row r="2990" ht="15" customHeight="1"/>
    <row r="2991" ht="15" customHeight="1"/>
    <row r="2992" ht="15" customHeight="1"/>
    <row r="2993" ht="15" customHeight="1"/>
    <row r="2994" ht="15" customHeight="1"/>
    <row r="2995" ht="15" customHeight="1"/>
    <row r="2996" ht="15" customHeight="1"/>
    <row r="2997" ht="15" customHeight="1"/>
    <row r="2998" ht="15" customHeight="1"/>
    <row r="2999" ht="15"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5"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5"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5"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5"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5"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5"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5"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5" customHeight="1"/>
    <row r="3166" ht="15"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5"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5"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5"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5"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5"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5" customHeight="1"/>
    <row r="3275" ht="15" customHeight="1"/>
    <row r="3276" ht="15" customHeight="1"/>
    <row r="3277" ht="15" customHeight="1"/>
    <row r="3278" ht="15" customHeight="1"/>
    <row r="3279" ht="15" customHeight="1"/>
    <row r="3280" ht="15" customHeight="1"/>
    <row r="3281" ht="15" customHeight="1"/>
    <row r="3282" ht="15" customHeight="1"/>
    <row r="3283" ht="15" customHeight="1"/>
    <row r="3284" ht="15" customHeight="1"/>
    <row r="3285" ht="15" customHeight="1"/>
    <row r="3286" ht="15" customHeight="1"/>
    <row r="3287" ht="15" customHeight="1"/>
    <row r="3288" ht="15" customHeight="1"/>
    <row r="3289" ht="15" customHeight="1"/>
    <row r="3290" ht="15" customHeight="1"/>
    <row r="3291" ht="15" customHeight="1"/>
    <row r="3292" ht="15" customHeight="1"/>
    <row r="3293" ht="15" customHeight="1"/>
    <row r="3294" ht="15" customHeight="1"/>
    <row r="3295" ht="15" customHeight="1"/>
    <row r="3296" ht="15" customHeight="1"/>
    <row r="3297" ht="15" customHeight="1"/>
    <row r="3298" ht="15" customHeight="1"/>
    <row r="3299" ht="15" customHeight="1"/>
    <row r="3300" ht="15" customHeight="1"/>
    <row r="3301" ht="15" customHeight="1"/>
    <row r="3302" ht="15" customHeight="1"/>
    <row r="3303" ht="15" customHeight="1"/>
    <row r="3304" ht="15" customHeight="1"/>
    <row r="3305" ht="15" customHeight="1"/>
    <row r="3306" ht="15" customHeight="1"/>
    <row r="3307" ht="15" customHeight="1"/>
    <row r="3308" ht="15" customHeight="1"/>
    <row r="3309" ht="15" customHeight="1"/>
    <row r="3310" ht="15" customHeight="1"/>
    <row r="3311" ht="15" customHeight="1"/>
    <row r="3312" ht="15" customHeight="1"/>
    <row r="3313" ht="15" customHeight="1"/>
    <row r="3314" ht="15" customHeight="1"/>
    <row r="3315" ht="15" customHeight="1"/>
    <row r="3316" ht="15" customHeight="1"/>
    <row r="3317" ht="15" customHeight="1"/>
    <row r="3318" ht="15" customHeight="1"/>
    <row r="3319" ht="15" customHeight="1"/>
    <row r="3320" ht="15" customHeight="1"/>
    <row r="3321" ht="15" customHeight="1"/>
    <row r="3322" ht="15" customHeight="1"/>
    <row r="3323" ht="15" customHeight="1"/>
    <row r="3324" ht="15"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5"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5" customHeight="1"/>
    <row r="3353" ht="15" customHeight="1"/>
    <row r="3354" ht="15" customHeight="1"/>
    <row r="3355" ht="15" customHeight="1"/>
    <row r="3356" ht="15" customHeight="1"/>
    <row r="3357" ht="15" customHeight="1"/>
    <row r="3358" ht="15" customHeight="1"/>
    <row r="3359" ht="15" customHeight="1"/>
    <row r="3360" ht="15" customHeight="1"/>
    <row r="3361" ht="15"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5" customHeight="1"/>
    <row r="3379" ht="15" customHeight="1"/>
    <row r="3380" ht="15" customHeight="1"/>
    <row r="3381" ht="15" customHeight="1"/>
    <row r="3382" ht="15" customHeight="1"/>
    <row r="3383" ht="15" customHeight="1"/>
    <row r="3384" ht="15" customHeight="1"/>
    <row r="3385" ht="15" customHeight="1"/>
    <row r="3386" ht="15" customHeight="1"/>
    <row r="3387" ht="15" customHeight="1"/>
    <row r="3388" ht="15" customHeight="1"/>
    <row r="3389" ht="15" customHeight="1"/>
    <row r="3390" ht="15" customHeight="1"/>
    <row r="3391" ht="15" customHeight="1"/>
    <row r="3392" ht="15" customHeight="1"/>
    <row r="3393" ht="15" customHeight="1"/>
    <row r="3394" ht="15" customHeight="1"/>
    <row r="3395" ht="15" customHeight="1"/>
    <row r="3396" ht="15" customHeight="1"/>
    <row r="3397" ht="15" customHeight="1"/>
    <row r="3398" ht="15" customHeight="1"/>
    <row r="3399" ht="15" customHeight="1"/>
    <row r="3400" ht="15" customHeight="1"/>
    <row r="3401" ht="15" customHeight="1"/>
    <row r="3402" ht="15" customHeight="1"/>
    <row r="3403" ht="15" customHeight="1"/>
    <row r="3404" ht="15" customHeight="1"/>
    <row r="3405" ht="15" customHeight="1"/>
    <row r="3406" ht="15" customHeight="1"/>
    <row r="3407" ht="15" customHeight="1"/>
    <row r="3408" ht="15" customHeight="1"/>
    <row r="3409" ht="15" customHeight="1"/>
    <row r="3410" ht="15" customHeight="1"/>
    <row r="3411" ht="15" customHeight="1"/>
    <row r="3412" ht="15" customHeight="1"/>
    <row r="3413" ht="15" customHeight="1"/>
    <row r="3414" ht="15" customHeight="1"/>
    <row r="3415" ht="15" customHeight="1"/>
    <row r="3416" ht="15" customHeight="1"/>
    <row r="3417" ht="15" customHeight="1"/>
    <row r="3418" ht="15" customHeight="1"/>
    <row r="3419" ht="15" customHeight="1"/>
    <row r="3420" ht="15" customHeight="1"/>
    <row r="3421" ht="15" customHeight="1"/>
    <row r="3422" ht="15" customHeight="1"/>
    <row r="3423" ht="15" customHeight="1"/>
    <row r="3424" ht="15" customHeight="1"/>
    <row r="3425" ht="15" customHeight="1"/>
    <row r="3426" ht="15" customHeight="1"/>
    <row r="3427" ht="15" customHeight="1"/>
    <row r="3428" ht="15" customHeight="1"/>
    <row r="3429" ht="15" customHeight="1"/>
    <row r="3430" ht="15" customHeight="1"/>
    <row r="3431" ht="15" customHeight="1"/>
    <row r="3432" ht="15" customHeight="1"/>
    <row r="3433" ht="15" customHeight="1"/>
    <row r="3434" ht="15" customHeight="1"/>
    <row r="3435" ht="15" customHeight="1"/>
    <row r="3436" ht="15" customHeight="1"/>
    <row r="3437" ht="15" customHeight="1"/>
    <row r="3438" ht="15" customHeight="1"/>
    <row r="3439" ht="15" customHeight="1"/>
    <row r="3440" ht="15" customHeight="1"/>
    <row r="3441" ht="15" customHeight="1"/>
    <row r="3442" ht="15" customHeight="1"/>
    <row r="3443" ht="15" customHeight="1"/>
    <row r="3444" ht="15" customHeight="1"/>
    <row r="3445" ht="15" customHeight="1"/>
    <row r="3446" ht="15" customHeight="1"/>
    <row r="3447" ht="15" customHeight="1"/>
    <row r="3448" ht="15" customHeight="1"/>
    <row r="3449" ht="15"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5"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5" customHeight="1"/>
    <row r="3478" ht="15" customHeight="1"/>
    <row r="3479" ht="15" customHeight="1"/>
    <row r="3480" ht="15" customHeight="1"/>
    <row r="3481" ht="15" customHeight="1"/>
    <row r="3482" ht="15" customHeight="1"/>
    <row r="3483" ht="15" customHeight="1"/>
    <row r="3484" ht="15" customHeight="1"/>
    <row r="3485" ht="15" customHeight="1"/>
    <row r="3486" ht="15"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5" customHeight="1"/>
    <row r="3504" ht="15" customHeight="1"/>
    <row r="3505" ht="15" customHeight="1"/>
    <row r="3506" ht="15" customHeight="1"/>
    <row r="3507" ht="15" customHeight="1"/>
    <row r="3508" ht="15" customHeight="1"/>
    <row r="3509" ht="15" customHeight="1"/>
    <row r="3510" ht="15"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ht="15" customHeight="1"/>
    <row r="3522" ht="15" customHeight="1"/>
    <row r="3523" ht="15" customHeight="1"/>
    <row r="3524" ht="15" customHeight="1"/>
    <row r="3525" ht="15" customHeight="1"/>
    <row r="3526" ht="15" customHeight="1"/>
    <row r="3527" ht="15" customHeight="1"/>
    <row r="3528" ht="15" customHeight="1"/>
    <row r="3529" ht="15" customHeight="1"/>
    <row r="3530" ht="15" customHeight="1"/>
    <row r="3531" ht="15" customHeight="1"/>
    <row r="3532" ht="15" customHeight="1"/>
    <row r="3533" ht="15" customHeight="1"/>
    <row r="3534" ht="15" customHeight="1"/>
    <row r="3535" ht="15" customHeight="1"/>
    <row r="3536" ht="15" customHeight="1"/>
    <row r="3537" ht="15" customHeight="1"/>
    <row r="3538" ht="15" customHeight="1"/>
    <row r="3539" ht="15" customHeight="1"/>
    <row r="3540" ht="15" customHeight="1"/>
    <row r="3541" ht="15" customHeight="1"/>
    <row r="3542" ht="15" customHeight="1"/>
    <row r="3543" ht="15" customHeight="1"/>
    <row r="3544" ht="15" customHeight="1"/>
    <row r="3545" ht="15" customHeight="1"/>
    <row r="3546" ht="15" customHeight="1"/>
    <row r="3547" ht="15" customHeight="1"/>
    <row r="3548" ht="15" customHeight="1"/>
    <row r="3549" ht="15" customHeight="1"/>
    <row r="3550" ht="15" customHeight="1"/>
    <row r="3551" ht="15" customHeight="1"/>
    <row r="3552" ht="15" customHeight="1"/>
    <row r="3553" ht="15" customHeight="1"/>
    <row r="3554" ht="15" customHeight="1"/>
    <row r="3555" ht="15" customHeight="1"/>
    <row r="3556" ht="15" customHeight="1"/>
    <row r="3557" ht="15" customHeight="1"/>
    <row r="3558" ht="15" customHeight="1"/>
    <row r="3559" ht="15" customHeight="1"/>
    <row r="3560" ht="15" customHeight="1"/>
    <row r="3561" ht="15" customHeight="1"/>
    <row r="3562" ht="15" customHeight="1"/>
    <row r="3563" ht="15" customHeight="1"/>
    <row r="3564" ht="15" customHeight="1"/>
    <row r="3565" ht="15" customHeight="1"/>
    <row r="3566" ht="15" customHeight="1"/>
    <row r="3567" ht="15" customHeight="1"/>
    <row r="3568" ht="15" customHeight="1"/>
    <row r="3569" ht="15" customHeight="1"/>
    <row r="3570" ht="15" customHeight="1"/>
    <row r="3571" ht="15" customHeight="1"/>
    <row r="3572" ht="15" customHeight="1"/>
    <row r="3573" ht="15" customHeight="1"/>
    <row r="3574" ht="15"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5"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5" customHeight="1"/>
    <row r="3603" ht="15" customHeight="1"/>
    <row r="3604" ht="15" customHeight="1"/>
    <row r="3605" ht="15" customHeight="1"/>
    <row r="3606" ht="15" customHeight="1"/>
    <row r="3607" ht="15" customHeight="1"/>
    <row r="3608" ht="15" customHeight="1"/>
    <row r="3609" ht="15" customHeight="1"/>
    <row r="3610" ht="15" customHeight="1"/>
    <row r="3611" ht="15"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5" customHeight="1"/>
    <row r="3629" ht="15" customHeight="1"/>
    <row r="3630" ht="15" customHeight="1"/>
    <row r="3631" ht="15" customHeight="1"/>
    <row r="3632" ht="15" customHeight="1"/>
    <row r="3633" ht="15" customHeight="1"/>
    <row r="3634" ht="15" customHeight="1"/>
    <row r="3635" ht="15"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5" customHeight="1"/>
    <row r="3647" ht="15" customHeight="1"/>
    <row r="3648" ht="15" customHeight="1"/>
    <row r="3649" ht="15" customHeight="1"/>
    <row r="3650" ht="15" customHeight="1"/>
    <row r="3651" ht="15" customHeight="1"/>
    <row r="3652" ht="15" customHeight="1"/>
    <row r="3653" ht="15" customHeight="1"/>
    <row r="3654" ht="15" customHeight="1"/>
    <row r="3655" ht="15" customHeight="1"/>
    <row r="3656" ht="15" customHeight="1"/>
    <row r="3657" ht="15" customHeight="1"/>
    <row r="3658" ht="15" customHeight="1"/>
    <row r="3659" ht="15" customHeight="1"/>
    <row r="3660" ht="15" customHeight="1"/>
    <row r="3661" ht="15" customHeight="1"/>
    <row r="3662" ht="15" customHeight="1"/>
    <row r="3663" ht="15" customHeight="1"/>
    <row r="3664" ht="15" customHeight="1"/>
    <row r="3665" ht="15" customHeight="1"/>
    <row r="3666" ht="15" customHeight="1"/>
    <row r="3667" ht="15" customHeight="1"/>
    <row r="3668" ht="15" customHeight="1"/>
    <row r="3669" ht="15" customHeight="1"/>
    <row r="3670" ht="15" customHeight="1"/>
    <row r="3671" ht="15" customHeight="1"/>
    <row r="3672" ht="15" customHeight="1"/>
    <row r="3673" ht="15" customHeight="1"/>
    <row r="3674" ht="15" customHeight="1"/>
    <row r="3675" ht="15" customHeight="1"/>
    <row r="3676" ht="15" customHeight="1"/>
    <row r="3677" ht="15" customHeight="1"/>
    <row r="3678" ht="15" customHeight="1"/>
    <row r="3679" ht="15" customHeight="1"/>
    <row r="3680" ht="15" customHeight="1"/>
    <row r="3681" ht="15" customHeight="1"/>
    <row r="3682" ht="15" customHeight="1"/>
    <row r="3683" ht="15" customHeight="1"/>
    <row r="3684" ht="15" customHeight="1"/>
    <row r="3685" ht="15" customHeight="1"/>
    <row r="3686" ht="15" customHeight="1"/>
    <row r="3687" ht="15" customHeight="1"/>
    <row r="3688" ht="15" customHeight="1"/>
    <row r="3689" ht="15" customHeight="1"/>
    <row r="3690" ht="15" customHeight="1"/>
    <row r="3691" ht="15" customHeight="1"/>
    <row r="3692" ht="15" customHeight="1"/>
    <row r="3693" ht="15" customHeight="1"/>
    <row r="3694" ht="15" customHeight="1"/>
    <row r="3695" ht="15" customHeight="1"/>
    <row r="3696" ht="15" customHeight="1"/>
    <row r="3697" ht="15" customHeight="1"/>
    <row r="3698" ht="15" customHeight="1"/>
    <row r="3699" ht="15"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5"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5" customHeight="1"/>
    <row r="3728" ht="15" customHeight="1"/>
    <row r="3729" ht="15" customHeight="1"/>
    <row r="3730" ht="15" customHeight="1"/>
    <row r="3731" ht="15" customHeight="1"/>
    <row r="3732" ht="15" customHeight="1"/>
    <row r="3733" ht="15" customHeight="1"/>
    <row r="3734" ht="15" customHeight="1"/>
    <row r="3735" ht="15" customHeight="1"/>
    <row r="3736" ht="15"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5" customHeight="1"/>
    <row r="3754" ht="15" customHeight="1"/>
    <row r="3755" ht="15" customHeight="1"/>
    <row r="3756" ht="15" customHeight="1"/>
    <row r="3757" ht="15" customHeight="1"/>
    <row r="3758" ht="15" customHeight="1"/>
    <row r="3759" ht="15" customHeight="1"/>
    <row r="3760" ht="15"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5" customHeight="1"/>
    <row r="3772" ht="15" customHeight="1"/>
    <row r="3773" ht="15" customHeight="1"/>
    <row r="3774" ht="15" customHeight="1"/>
    <row r="3775" ht="15" customHeight="1"/>
    <row r="3776" ht="15" customHeight="1"/>
    <row r="3777" ht="15" customHeight="1"/>
    <row r="3778" ht="15" customHeight="1"/>
    <row r="3779" ht="15" customHeight="1"/>
    <row r="3780" ht="15" customHeight="1"/>
    <row r="3781" ht="15" customHeight="1"/>
    <row r="3782" ht="15" customHeight="1"/>
    <row r="3783" ht="15" customHeight="1"/>
    <row r="3784" ht="15" customHeight="1"/>
    <row r="3785" ht="15" customHeight="1"/>
    <row r="3786" ht="15" customHeight="1"/>
    <row r="3787" ht="15" customHeight="1"/>
    <row r="3788" ht="15" customHeight="1"/>
    <row r="3789" ht="15" customHeight="1"/>
    <row r="3790" ht="15" customHeight="1"/>
    <row r="3791" ht="15" customHeight="1"/>
    <row r="3792" ht="15" customHeight="1"/>
    <row r="3793" ht="15" customHeight="1"/>
    <row r="3794" ht="15" customHeight="1"/>
    <row r="3795" ht="15" customHeight="1"/>
    <row r="3796" ht="15" customHeight="1"/>
    <row r="3797" ht="15" customHeight="1"/>
    <row r="3798" ht="15" customHeight="1"/>
    <row r="3799" ht="15" customHeight="1"/>
    <row r="3800" ht="15" customHeight="1"/>
    <row r="3801" ht="15" customHeight="1"/>
    <row r="3802" ht="15" customHeight="1"/>
    <row r="3803" ht="15" customHeight="1"/>
    <row r="3804" ht="15" customHeight="1"/>
    <row r="3805" ht="15" customHeight="1"/>
    <row r="3806" ht="15" customHeight="1"/>
    <row r="3807" ht="15" customHeight="1"/>
    <row r="3808" ht="15" customHeight="1"/>
    <row r="3809" ht="15" customHeight="1"/>
    <row r="3810" ht="15" customHeight="1"/>
    <row r="3811" ht="15" customHeight="1"/>
    <row r="3812" ht="15" customHeight="1"/>
    <row r="3813" ht="15" customHeight="1"/>
    <row r="3814" ht="15" customHeight="1"/>
    <row r="3815" ht="15" customHeight="1"/>
    <row r="3816" ht="15" customHeight="1"/>
    <row r="3817" ht="15" customHeight="1"/>
    <row r="3818" ht="15" customHeight="1"/>
    <row r="3819" ht="15" customHeight="1"/>
    <row r="3820" ht="15" customHeight="1"/>
    <row r="3821" ht="15" customHeight="1"/>
    <row r="3822" ht="15" customHeight="1"/>
    <row r="3823" ht="15" customHeight="1"/>
    <row r="3824" ht="15"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5"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5" customHeight="1"/>
    <row r="3853" ht="15" customHeight="1"/>
    <row r="3854" ht="15" customHeight="1"/>
    <row r="3855" ht="15" customHeight="1"/>
    <row r="3856" ht="15" customHeight="1"/>
    <row r="3857" ht="15" customHeight="1"/>
    <row r="3858" ht="15" customHeight="1"/>
    <row r="3859" ht="15" customHeight="1"/>
    <row r="3860" ht="15" customHeight="1"/>
    <row r="3861" ht="15"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5" customHeight="1"/>
    <row r="3879" ht="15" customHeight="1"/>
    <row r="3880" ht="15" customHeight="1"/>
    <row r="3881" ht="15" customHeight="1"/>
    <row r="3882" ht="15" customHeight="1"/>
    <row r="3883" ht="15" customHeight="1"/>
    <row r="3884" ht="15" customHeight="1"/>
    <row r="3885" ht="15" customHeight="1"/>
    <row r="3886" ht="15" customHeight="1"/>
    <row r="3887" ht="15" customHeight="1"/>
    <row r="3888" ht="15" customHeight="1"/>
    <row r="3889" ht="15" customHeight="1"/>
    <row r="3890" ht="15" customHeight="1"/>
    <row r="3891" ht="15" customHeight="1"/>
    <row r="3892" ht="15" customHeight="1"/>
    <row r="3893" ht="15" customHeight="1"/>
    <row r="3894" ht="15" customHeight="1"/>
    <row r="3895" ht="15" customHeight="1"/>
    <row r="3896" ht="15" customHeight="1"/>
    <row r="3897" ht="15" customHeight="1"/>
    <row r="3898" ht="15" customHeight="1"/>
    <row r="3899" ht="15" customHeight="1"/>
    <row r="3900" ht="15" customHeight="1"/>
    <row r="3901" ht="15" customHeight="1"/>
    <row r="3902" ht="15" customHeight="1"/>
    <row r="3903" ht="15" customHeight="1"/>
    <row r="3904" ht="15" customHeight="1"/>
    <row r="3905" ht="15" customHeight="1"/>
    <row r="3906" ht="15" customHeight="1"/>
    <row r="3907" ht="15" customHeight="1"/>
    <row r="3908" ht="15" customHeight="1"/>
    <row r="3909" ht="15" customHeight="1"/>
    <row r="3910" ht="15" customHeight="1"/>
    <row r="3911" ht="15" customHeight="1"/>
    <row r="3912" ht="15" customHeight="1"/>
    <row r="3913" ht="15" customHeight="1"/>
    <row r="3914" ht="15" customHeight="1"/>
    <row r="3915" ht="15" customHeight="1"/>
    <row r="3916" ht="15" customHeight="1"/>
    <row r="3917" ht="15" customHeight="1"/>
    <row r="3918" ht="15" customHeight="1"/>
    <row r="3919" ht="15" customHeight="1"/>
    <row r="3920" ht="15" customHeight="1"/>
    <row r="3921" ht="15" customHeight="1"/>
    <row r="3922" ht="15" customHeight="1"/>
    <row r="3923" ht="15" customHeight="1"/>
    <row r="3924" ht="15" customHeight="1"/>
    <row r="3925" ht="15" customHeight="1"/>
    <row r="3926" ht="15" customHeight="1"/>
    <row r="3927" ht="15" customHeight="1"/>
    <row r="3928" ht="15" customHeight="1"/>
    <row r="3929" ht="15" customHeight="1"/>
    <row r="3930" ht="15" customHeight="1"/>
    <row r="3931" ht="15" customHeight="1"/>
    <row r="3932" ht="15" customHeight="1"/>
    <row r="3933" ht="15" customHeight="1"/>
    <row r="3934" ht="15" customHeight="1"/>
    <row r="3935" ht="15" customHeight="1"/>
    <row r="3936" ht="15" customHeight="1"/>
    <row r="3937" ht="15" customHeight="1"/>
    <row r="3938" ht="15" customHeight="1"/>
    <row r="3939" ht="15" customHeight="1"/>
    <row r="3940" ht="15" customHeight="1"/>
    <row r="3941" ht="15" customHeight="1"/>
    <row r="3942" ht="15" customHeight="1"/>
    <row r="3943" ht="15" customHeight="1"/>
    <row r="3944" ht="15" customHeight="1"/>
    <row r="3945" ht="15" customHeight="1"/>
    <row r="3946" ht="15" customHeight="1"/>
    <row r="3947" ht="15" customHeight="1"/>
    <row r="3948" ht="15" customHeight="1"/>
    <row r="3949" ht="15"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5"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5" customHeight="1"/>
    <row r="3978" ht="15" customHeight="1"/>
    <row r="3979" ht="15" customHeight="1"/>
    <row r="3980" ht="15" customHeight="1"/>
    <row r="3981" ht="15" customHeight="1"/>
    <row r="3982" ht="15" customHeight="1"/>
    <row r="3983" ht="15" customHeight="1"/>
    <row r="3984" ht="15" customHeight="1"/>
    <row r="3985" ht="15" customHeight="1"/>
    <row r="3986" ht="15"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5" customHeight="1"/>
    <row r="4004" ht="15" customHeight="1"/>
    <row r="4005" ht="15" customHeight="1"/>
    <row r="4006" ht="15" customHeight="1"/>
    <row r="4007" ht="15" customHeight="1"/>
    <row r="4008" ht="15" customHeight="1"/>
    <row r="4009" ht="15" customHeight="1"/>
    <row r="4010" ht="15" customHeight="1"/>
    <row r="4011" ht="15" customHeight="1"/>
    <row r="4012" ht="15" customHeight="1"/>
    <row r="4013" ht="15" customHeight="1"/>
    <row r="4014" ht="15" customHeight="1"/>
    <row r="4015" ht="15" customHeight="1"/>
    <row r="4016" ht="15" customHeight="1"/>
    <row r="4017" ht="15" customHeight="1"/>
    <row r="4018" ht="15" customHeight="1"/>
    <row r="4019" ht="15" customHeight="1"/>
    <row r="4020" ht="15" customHeight="1"/>
    <row r="4021" ht="15" customHeight="1"/>
    <row r="4022" ht="15" customHeight="1"/>
    <row r="4023" ht="15" customHeight="1"/>
    <row r="4024" ht="15" customHeight="1"/>
    <row r="4025" ht="15" customHeight="1"/>
    <row r="4026" ht="15" customHeight="1"/>
    <row r="4027" ht="15" customHeight="1"/>
    <row r="4028" ht="15" customHeight="1"/>
    <row r="4029" ht="15" customHeight="1"/>
    <row r="4030" ht="15" customHeight="1"/>
    <row r="4031" ht="15" customHeight="1"/>
    <row r="4032" ht="15" customHeight="1"/>
    <row r="4033" ht="15" customHeight="1"/>
    <row r="4034" ht="15" customHeight="1"/>
    <row r="4035" ht="15" customHeight="1"/>
    <row r="4036" ht="15" customHeight="1"/>
    <row r="4037" ht="15" customHeight="1"/>
    <row r="4038" ht="15" customHeight="1"/>
    <row r="4039" ht="15" customHeight="1"/>
    <row r="4040" ht="15" customHeight="1"/>
    <row r="4041" ht="15" customHeight="1"/>
    <row r="4042" ht="15" customHeight="1"/>
    <row r="4043" ht="15" customHeight="1"/>
    <row r="4044" ht="15" customHeight="1"/>
    <row r="4045" ht="15" customHeight="1"/>
    <row r="4046" ht="15" customHeight="1"/>
    <row r="4047" ht="15" customHeight="1"/>
    <row r="4048" ht="15" customHeight="1"/>
    <row r="4049" ht="15" customHeight="1"/>
    <row r="4050" ht="15" customHeight="1"/>
    <row r="4051" ht="15" customHeight="1"/>
    <row r="4052" ht="15" customHeight="1"/>
    <row r="4053" ht="15" customHeight="1"/>
    <row r="4054" ht="15" customHeight="1"/>
    <row r="4055" ht="15" customHeight="1"/>
    <row r="4056" ht="15" customHeight="1"/>
    <row r="4057" ht="15" customHeight="1"/>
    <row r="4058" ht="15" customHeight="1"/>
    <row r="4059" ht="15" customHeight="1"/>
    <row r="4060" ht="15" customHeight="1"/>
    <row r="4061" ht="15" customHeight="1"/>
    <row r="4062" ht="15" customHeight="1"/>
    <row r="4063" ht="15" customHeight="1"/>
    <row r="4064" ht="15" customHeight="1"/>
    <row r="4065" ht="15" customHeight="1"/>
    <row r="4066" ht="15" customHeight="1"/>
    <row r="4067" ht="15" customHeight="1"/>
    <row r="4068" ht="15" customHeight="1"/>
    <row r="4069" ht="15" customHeight="1"/>
    <row r="4070" ht="15" customHeight="1"/>
    <row r="4071" ht="15" customHeight="1"/>
    <row r="4072" ht="15" customHeight="1"/>
    <row r="4073" ht="15" customHeight="1"/>
    <row r="4074" ht="15"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5"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5" customHeight="1"/>
    <row r="4103" ht="15" customHeight="1"/>
    <row r="4104" ht="15" customHeight="1"/>
    <row r="4105" ht="15" customHeight="1"/>
    <row r="4106" ht="15" customHeight="1"/>
    <row r="4107" ht="15" customHeight="1"/>
    <row r="4108" ht="15" customHeight="1"/>
    <row r="4109" ht="15" customHeight="1"/>
    <row r="4110" ht="15" customHeight="1"/>
    <row r="4111" ht="15"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5" customHeight="1"/>
    <row r="4129" ht="15" customHeight="1"/>
    <row r="4130" ht="15" customHeight="1"/>
    <row r="4131" ht="15" customHeight="1"/>
    <row r="4132" ht="15" customHeight="1"/>
    <row r="4133" ht="15" customHeight="1"/>
    <row r="4134" ht="15" customHeight="1"/>
    <row r="4135" ht="15"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ht="15" customHeight="1"/>
    <row r="4146" ht="15" customHeight="1"/>
    <row r="4147" ht="15" customHeight="1"/>
    <row r="4148" ht="15" customHeight="1"/>
    <row r="4149" ht="15" customHeight="1"/>
    <row r="4150" ht="15" customHeight="1"/>
    <row r="4151" ht="15" customHeight="1"/>
    <row r="4152" ht="15" customHeight="1"/>
    <row r="4153" ht="15" customHeight="1"/>
    <row r="4154" ht="15" customHeight="1"/>
    <row r="4155" ht="15" customHeight="1"/>
    <row r="4156" ht="15" customHeight="1"/>
    <row r="4157" ht="15" customHeight="1"/>
    <row r="4158" ht="15" customHeight="1"/>
    <row r="4159" ht="15" customHeight="1"/>
    <row r="4160" ht="15" customHeight="1"/>
    <row r="4161" ht="15" customHeight="1"/>
    <row r="4162" ht="15" customHeight="1"/>
    <row r="4163" ht="15" customHeight="1"/>
    <row r="4164" ht="15" customHeight="1"/>
    <row r="4165" ht="15" customHeight="1"/>
    <row r="4166" ht="15" customHeight="1"/>
    <row r="4167" ht="15" customHeight="1"/>
    <row r="4168" ht="15" customHeight="1"/>
    <row r="4169" ht="15" customHeight="1"/>
    <row r="4170" ht="15" customHeight="1"/>
    <row r="4171" ht="15" customHeight="1"/>
    <row r="4172" ht="15" customHeight="1"/>
    <row r="4173" ht="15" customHeight="1"/>
    <row r="4174" ht="15" customHeight="1"/>
    <row r="4175" ht="15" customHeight="1"/>
    <row r="4176" ht="15" customHeight="1"/>
    <row r="4177" ht="15" customHeight="1"/>
    <row r="4178" ht="15" customHeight="1"/>
    <row r="4179" ht="15" customHeight="1"/>
    <row r="4180" ht="15" customHeight="1"/>
    <row r="4181" ht="15" customHeight="1"/>
    <row r="4182" ht="15" customHeight="1"/>
    <row r="4183" ht="15" customHeight="1"/>
    <row r="4184" ht="15" customHeight="1"/>
    <row r="4185" ht="15" customHeight="1"/>
    <row r="4186" ht="15" customHeight="1"/>
    <row r="4187" ht="15" customHeight="1"/>
    <row r="4188" ht="15" customHeight="1"/>
    <row r="4189" ht="15" customHeight="1"/>
    <row r="4190" ht="15" customHeight="1"/>
    <row r="4191" ht="15" customHeight="1"/>
    <row r="4192" ht="15" customHeight="1"/>
    <row r="4193" ht="15" customHeight="1"/>
    <row r="4194" ht="15" customHeight="1"/>
    <row r="4195" ht="15" customHeight="1"/>
    <row r="4196" ht="15" customHeight="1"/>
    <row r="4197" ht="15" customHeight="1"/>
    <row r="4198" ht="15" customHeight="1"/>
    <row r="4199" ht="15"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5"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5" customHeight="1"/>
    <row r="4228" ht="15" customHeight="1"/>
    <row r="4229" ht="15" customHeight="1"/>
    <row r="4230" ht="15" customHeight="1"/>
    <row r="4231" ht="15" customHeight="1"/>
    <row r="4232" ht="15" customHeight="1"/>
    <row r="4233" ht="15" customHeight="1"/>
    <row r="4234" ht="15" customHeight="1"/>
    <row r="4235" ht="15" customHeight="1"/>
    <row r="4236" ht="15"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5" customHeight="1"/>
    <row r="4254" ht="15" customHeight="1"/>
    <row r="4255" ht="15" customHeight="1"/>
    <row r="4256" ht="15" customHeight="1"/>
    <row r="4257" ht="15" customHeight="1"/>
    <row r="4258" ht="15" customHeight="1"/>
    <row r="4259" ht="15" customHeight="1"/>
    <row r="4260" ht="15"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5" customHeight="1"/>
    <row r="4272" ht="15" customHeight="1"/>
    <row r="4273" ht="15" customHeight="1"/>
    <row r="4274" ht="15" customHeight="1"/>
    <row r="4275" ht="15" customHeight="1"/>
    <row r="4276" ht="15" customHeight="1"/>
    <row r="4277" ht="15" customHeight="1"/>
    <row r="4278" ht="15" customHeight="1"/>
    <row r="4279" ht="15" customHeight="1"/>
    <row r="4280" ht="15" customHeight="1"/>
    <row r="4281" ht="15" customHeight="1"/>
    <row r="4282" ht="15" customHeight="1"/>
    <row r="4283" ht="15" customHeight="1"/>
    <row r="4284" ht="15" customHeight="1"/>
    <row r="4285" ht="15" customHeight="1"/>
    <row r="4286" ht="15" customHeight="1"/>
    <row r="4287" ht="15" customHeight="1"/>
    <row r="4288" ht="15" customHeight="1"/>
    <row r="4289" ht="15" customHeight="1"/>
    <row r="4290" ht="15" customHeight="1"/>
    <row r="4291" ht="15" customHeight="1"/>
    <row r="4292" ht="15" customHeight="1"/>
    <row r="4293" ht="15" customHeight="1"/>
    <row r="4294" ht="15" customHeight="1"/>
    <row r="4295" ht="15" customHeight="1"/>
    <row r="4296" ht="15" customHeight="1"/>
    <row r="4297" ht="15" customHeight="1"/>
    <row r="4298" ht="15" customHeight="1"/>
    <row r="4299" ht="15" customHeight="1"/>
    <row r="4300" ht="15" customHeight="1"/>
    <row r="4301" ht="15" customHeight="1"/>
    <row r="4302" ht="15" customHeight="1"/>
    <row r="4303" ht="15" customHeight="1"/>
    <row r="4304" ht="15" customHeight="1"/>
    <row r="4305" ht="15" customHeight="1"/>
    <row r="4306" ht="15" customHeight="1"/>
    <row r="4307" ht="15" customHeight="1"/>
    <row r="4308" ht="15" customHeight="1"/>
    <row r="4309" ht="15" customHeight="1"/>
    <row r="4310" ht="15" customHeight="1"/>
    <row r="4311" ht="15" customHeight="1"/>
    <row r="4312" ht="15" customHeight="1"/>
    <row r="4313" ht="15" customHeight="1"/>
    <row r="4314" ht="15" customHeight="1"/>
    <row r="4315" ht="15" customHeight="1"/>
    <row r="4316" ht="15" customHeight="1"/>
    <row r="4317" ht="15" customHeight="1"/>
    <row r="4318" ht="15" customHeight="1"/>
    <row r="4319" ht="15" customHeight="1"/>
    <row r="4320" ht="15" customHeight="1"/>
    <row r="4321" ht="15" customHeight="1"/>
    <row r="4322" ht="15" customHeight="1"/>
    <row r="4323" ht="15" customHeight="1"/>
    <row r="4324" ht="15"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5"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5" customHeight="1"/>
    <row r="4353" ht="15" customHeight="1"/>
    <row r="4354" ht="15" customHeight="1"/>
    <row r="4355" ht="15" customHeight="1"/>
    <row r="4356" ht="15" customHeight="1"/>
    <row r="4357" ht="15" customHeight="1"/>
    <row r="4358" ht="15" customHeight="1"/>
    <row r="4359" ht="15" customHeight="1"/>
    <row r="4360" ht="15" customHeight="1"/>
    <row r="4361" ht="15"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5" customHeight="1"/>
    <row r="4379" ht="15" customHeight="1"/>
    <row r="4380" ht="15" customHeight="1"/>
    <row r="4381" ht="15" customHeight="1"/>
    <row r="4382" ht="15" customHeight="1"/>
    <row r="4383" ht="15" customHeight="1"/>
    <row r="4384" ht="15" customHeight="1"/>
    <row r="4385" ht="15"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5" customHeight="1"/>
    <row r="4397" ht="15" customHeight="1"/>
    <row r="4398" ht="15" customHeight="1"/>
    <row r="4399" ht="15" customHeight="1"/>
    <row r="4400" ht="15" customHeight="1"/>
    <row r="4401" ht="15" customHeight="1"/>
    <row r="4402" ht="15" customHeight="1"/>
    <row r="4403" ht="15" customHeight="1"/>
    <row r="4404" ht="15" customHeight="1"/>
    <row r="4405" ht="15" customHeight="1"/>
    <row r="4406" ht="15" customHeight="1"/>
    <row r="4407" ht="15" customHeight="1"/>
    <row r="4408" ht="15" customHeight="1"/>
    <row r="4409" ht="15" customHeight="1"/>
    <row r="4410" ht="15" customHeight="1"/>
    <row r="4411" ht="15" customHeight="1"/>
    <row r="4412" ht="15" customHeight="1"/>
    <row r="4413" ht="15" customHeight="1"/>
    <row r="4414" ht="15" customHeight="1"/>
    <row r="4415" ht="15" customHeight="1"/>
    <row r="4416" ht="15" customHeight="1"/>
    <row r="4417" ht="15" customHeight="1"/>
    <row r="4418" ht="15" customHeight="1"/>
    <row r="4419" ht="15" customHeight="1"/>
    <row r="4420" ht="15" customHeight="1"/>
    <row r="4421" ht="15" customHeight="1"/>
    <row r="4422" ht="15" customHeight="1"/>
    <row r="4423" ht="15" customHeight="1"/>
    <row r="4424" ht="15" customHeight="1"/>
    <row r="4425" ht="15" customHeight="1"/>
    <row r="4426" ht="15" customHeight="1"/>
    <row r="4427" ht="15" customHeight="1"/>
    <row r="4428" ht="15" customHeight="1"/>
    <row r="4429" ht="15" customHeight="1"/>
    <row r="4430" ht="15" customHeight="1"/>
    <row r="4431" ht="15" customHeight="1"/>
    <row r="4432" ht="15" customHeight="1"/>
    <row r="4433" ht="15" customHeight="1"/>
    <row r="4434" ht="15" customHeight="1"/>
    <row r="4435" ht="15" customHeight="1"/>
    <row r="4436" ht="15" customHeight="1"/>
    <row r="4437" ht="15" customHeight="1"/>
    <row r="4438" ht="15" customHeight="1"/>
    <row r="4439" ht="15" customHeight="1"/>
    <row r="4440" ht="15" customHeight="1"/>
    <row r="4441" ht="15" customHeight="1"/>
    <row r="4442" ht="15" customHeight="1"/>
    <row r="4443" ht="15" customHeight="1"/>
    <row r="4444" ht="15" customHeight="1"/>
    <row r="4445" ht="15" customHeight="1"/>
    <row r="4446" ht="15" customHeight="1"/>
    <row r="4447" ht="15" customHeight="1"/>
    <row r="4448" ht="15" customHeight="1"/>
    <row r="4449" ht="15" customHeight="1"/>
    <row r="4450" ht="15" customHeight="1"/>
    <row r="4451" ht="15" customHeight="1"/>
    <row r="4452" ht="15" customHeight="1"/>
    <row r="4453" ht="15" customHeight="1"/>
    <row r="4454" ht="15" customHeight="1"/>
    <row r="4455" ht="15" customHeight="1"/>
    <row r="4456" ht="15" customHeight="1"/>
    <row r="4457" ht="15" customHeight="1"/>
    <row r="4458" ht="15" customHeight="1"/>
    <row r="4459" ht="15" customHeight="1"/>
    <row r="4460" ht="15" customHeight="1"/>
    <row r="4461" ht="15" customHeight="1"/>
    <row r="4462" ht="15" customHeight="1"/>
    <row r="4463" ht="15" customHeight="1"/>
    <row r="4464" ht="15" customHeight="1"/>
    <row r="4465" ht="15" customHeight="1"/>
    <row r="4466" ht="15" customHeight="1"/>
    <row r="4467" ht="15" customHeight="1"/>
    <row r="4468" ht="15" customHeight="1"/>
    <row r="4469" ht="15" customHeight="1"/>
    <row r="4470" ht="15" customHeight="1"/>
    <row r="4471" ht="15" customHeight="1"/>
    <row r="4472" ht="15" customHeight="1"/>
    <row r="4473" ht="15" customHeight="1"/>
    <row r="4474" ht="15" customHeight="1"/>
    <row r="4475" ht="15" customHeight="1"/>
    <row r="4476" ht="15" customHeight="1"/>
    <row r="4477" ht="15" customHeight="1"/>
    <row r="4478" ht="15" customHeight="1"/>
    <row r="4479" ht="15" customHeight="1"/>
    <row r="4480" ht="15" customHeight="1"/>
    <row r="4481" ht="15" customHeight="1"/>
    <row r="4482" ht="15" customHeight="1"/>
    <row r="4483" ht="15" customHeight="1"/>
    <row r="4484" ht="15" customHeight="1"/>
    <row r="4485" ht="15" customHeight="1"/>
    <row r="4486" ht="15" customHeight="1"/>
    <row r="4487" ht="15" customHeight="1"/>
    <row r="4488" ht="15" customHeight="1"/>
    <row r="4489" ht="15" customHeight="1"/>
    <row r="4490" ht="15" customHeight="1"/>
    <row r="4491" ht="15" customHeight="1"/>
    <row r="4492" ht="15" customHeight="1"/>
    <row r="4493" ht="15" customHeight="1"/>
    <row r="4494" ht="15" customHeight="1"/>
    <row r="4495" ht="15" customHeight="1"/>
    <row r="4496" ht="15" customHeight="1"/>
    <row r="4497" ht="15" customHeight="1"/>
    <row r="4498" ht="15" customHeight="1"/>
    <row r="4499" ht="15" customHeight="1"/>
    <row r="4500" ht="15" customHeight="1"/>
    <row r="4501" ht="15" customHeight="1"/>
    <row r="4502" ht="15" customHeight="1"/>
    <row r="4503" ht="15" customHeight="1"/>
    <row r="4504" ht="15" customHeight="1"/>
    <row r="4505" ht="15" customHeight="1"/>
    <row r="4506" ht="15" customHeight="1"/>
    <row r="4507" ht="15" customHeight="1"/>
    <row r="4508" ht="15" customHeight="1"/>
    <row r="4509" ht="15" customHeight="1"/>
    <row r="4510" ht="15" customHeight="1"/>
    <row r="4511" ht="15" customHeight="1"/>
    <row r="4512" ht="15" customHeight="1"/>
    <row r="4513" ht="15" customHeight="1"/>
    <row r="4514" ht="15" customHeight="1"/>
    <row r="4515" ht="15" customHeight="1"/>
    <row r="4516" ht="15" customHeight="1"/>
    <row r="4517" ht="15" customHeight="1"/>
    <row r="4518" ht="15" customHeight="1"/>
    <row r="4519" ht="15" customHeight="1"/>
    <row r="4520" ht="15" customHeight="1"/>
    <row r="4521" ht="15" customHeight="1"/>
    <row r="4522" ht="15" customHeight="1"/>
    <row r="4523" ht="15" customHeight="1"/>
    <row r="4524" ht="15" customHeight="1"/>
    <row r="4525" ht="15" customHeight="1"/>
    <row r="4526" ht="15" customHeight="1"/>
    <row r="4527" ht="15" customHeight="1"/>
    <row r="4528" ht="15" customHeight="1"/>
    <row r="4529" ht="15" customHeight="1"/>
    <row r="4530" ht="15" customHeight="1"/>
    <row r="4531" ht="15" customHeight="1"/>
    <row r="4532" ht="15" customHeight="1"/>
    <row r="4533" ht="15" customHeight="1"/>
    <row r="4534" ht="15" customHeight="1"/>
    <row r="4535" ht="15" customHeight="1"/>
    <row r="4536" ht="15" customHeight="1"/>
    <row r="4537" ht="15" customHeight="1"/>
    <row r="4538" ht="15" customHeight="1"/>
    <row r="4539" ht="15" customHeight="1"/>
    <row r="4540" ht="15" customHeight="1"/>
    <row r="4541" ht="15" customHeight="1"/>
    <row r="4542" ht="15" customHeight="1"/>
    <row r="4543" ht="15" customHeight="1"/>
    <row r="4544" ht="15" customHeight="1"/>
    <row r="4545" ht="15" customHeight="1"/>
    <row r="4546" ht="15" customHeight="1"/>
    <row r="4547" ht="15" customHeight="1"/>
    <row r="4548" ht="15" customHeight="1"/>
    <row r="4549" ht="15" customHeight="1"/>
    <row r="4550" ht="15" customHeight="1"/>
    <row r="4551" ht="15" customHeight="1"/>
    <row r="4552" ht="15" customHeight="1"/>
    <row r="4553" ht="15" customHeight="1"/>
    <row r="4554" ht="15" customHeight="1"/>
    <row r="4555" ht="15" customHeight="1"/>
    <row r="4556" ht="15" customHeight="1"/>
    <row r="4557" ht="15" customHeight="1"/>
    <row r="4558" ht="15" customHeight="1"/>
    <row r="4559" ht="15" customHeight="1"/>
    <row r="4560" ht="15" customHeight="1"/>
    <row r="4561" ht="15" customHeight="1"/>
    <row r="4562" ht="15" customHeight="1"/>
    <row r="4563" ht="15" customHeight="1"/>
    <row r="4564" ht="15" customHeight="1"/>
    <row r="4565" ht="15" customHeight="1"/>
    <row r="4566" ht="15" customHeight="1"/>
    <row r="4567" ht="15" customHeight="1"/>
    <row r="4568" ht="15" customHeight="1"/>
    <row r="4569" ht="15" customHeight="1"/>
    <row r="4570" ht="15" customHeight="1"/>
    <row r="4571" ht="15" customHeight="1"/>
    <row r="4572" ht="15" customHeight="1"/>
    <row r="4573" ht="15" customHeight="1"/>
    <row r="4574" ht="15" customHeight="1"/>
    <row r="4575" ht="15" customHeight="1"/>
    <row r="4576" ht="15" customHeight="1"/>
    <row r="4577" ht="15" customHeight="1"/>
    <row r="4578" ht="15" customHeight="1"/>
    <row r="4579" ht="15" customHeight="1"/>
    <row r="4580" ht="15" customHeight="1"/>
    <row r="4581" ht="15" customHeight="1"/>
    <row r="4582" ht="15" customHeight="1"/>
    <row r="4583" ht="15" customHeight="1"/>
    <row r="4584" ht="15" customHeight="1"/>
    <row r="4585" ht="15" customHeight="1"/>
    <row r="4586" ht="15" customHeight="1"/>
    <row r="4587" ht="15" customHeight="1"/>
    <row r="4588" ht="15" customHeight="1"/>
    <row r="4589" ht="15" customHeight="1"/>
    <row r="4590" ht="15" customHeight="1"/>
    <row r="4591" ht="15" customHeight="1"/>
    <row r="4592" ht="15" customHeight="1"/>
    <row r="4593" ht="15" customHeight="1"/>
    <row r="4594" ht="15" customHeight="1"/>
    <row r="4595" ht="15" customHeight="1"/>
    <row r="4596" ht="15" customHeight="1"/>
    <row r="4597" ht="15" customHeight="1"/>
    <row r="4598" ht="15" customHeight="1"/>
    <row r="4599" ht="15" customHeight="1"/>
    <row r="4600" ht="15" customHeight="1"/>
    <row r="4601" ht="15" customHeight="1"/>
    <row r="4602" ht="15" customHeight="1"/>
    <row r="4603" ht="15" customHeight="1"/>
    <row r="4604" ht="15" customHeight="1"/>
    <row r="4605" ht="15" customHeight="1"/>
    <row r="4606" ht="15" customHeight="1"/>
    <row r="4607" ht="15" customHeight="1"/>
    <row r="4608" ht="15" customHeight="1"/>
    <row r="4609" ht="15" customHeight="1"/>
    <row r="4610" ht="15" customHeight="1"/>
    <row r="4611" ht="15" customHeight="1"/>
    <row r="4612" ht="15" customHeight="1"/>
    <row r="4613" ht="15" customHeight="1"/>
    <row r="4614" ht="15" customHeight="1"/>
    <row r="4615" ht="15" customHeight="1"/>
    <row r="4616" ht="15" customHeight="1"/>
    <row r="4617" ht="15" customHeight="1"/>
    <row r="4618" ht="15" customHeight="1"/>
    <row r="4619" ht="15" customHeight="1"/>
    <row r="4620" ht="15" customHeight="1"/>
    <row r="4621" ht="15" customHeight="1"/>
    <row r="4622" ht="15" customHeight="1"/>
    <row r="4623" ht="15" customHeight="1"/>
    <row r="4624" ht="15" customHeight="1"/>
    <row r="4625" ht="15" customHeight="1"/>
    <row r="4626" ht="15" customHeight="1"/>
    <row r="4627" ht="15" customHeight="1"/>
    <row r="4628" ht="15" customHeight="1"/>
    <row r="4629" ht="15" customHeight="1"/>
    <row r="4630" ht="15" customHeight="1"/>
    <row r="4631" ht="15" customHeight="1"/>
    <row r="4632" ht="15" customHeight="1"/>
    <row r="4633" ht="15" customHeight="1"/>
    <row r="4634" ht="15" customHeight="1"/>
    <row r="4635" ht="15" customHeight="1"/>
    <row r="4636" ht="15" customHeight="1"/>
    <row r="4637" ht="15" customHeight="1"/>
    <row r="4638" ht="15" customHeight="1"/>
    <row r="4639" ht="15" customHeight="1"/>
    <row r="4640" ht="15" customHeight="1"/>
    <row r="4641" ht="15" customHeight="1"/>
    <row r="4642" ht="15" customHeight="1"/>
    <row r="4643" ht="15" customHeight="1"/>
    <row r="4644" ht="15" customHeight="1"/>
    <row r="4645" ht="15" customHeight="1"/>
    <row r="4646" ht="15" customHeight="1"/>
    <row r="4647" ht="15" customHeight="1"/>
    <row r="4648" ht="15" customHeight="1"/>
    <row r="4649" ht="15" customHeight="1"/>
    <row r="4650" ht="15" customHeight="1"/>
    <row r="4651" ht="15" customHeight="1"/>
    <row r="4652" ht="15" customHeight="1"/>
    <row r="4653" ht="15" customHeight="1"/>
    <row r="4654" ht="15" customHeight="1"/>
    <row r="4655" ht="15" customHeight="1"/>
    <row r="4656" ht="15" customHeight="1"/>
    <row r="4657" ht="15" customHeight="1"/>
    <row r="4658" ht="15" customHeight="1"/>
    <row r="4659" ht="15" customHeight="1"/>
    <row r="4660" ht="15" customHeight="1"/>
    <row r="4661" ht="15" customHeight="1"/>
    <row r="4662" ht="15" customHeight="1"/>
    <row r="4663" ht="15" customHeight="1"/>
    <row r="4664" ht="15" customHeight="1"/>
    <row r="4665" ht="15" customHeight="1"/>
    <row r="4666" ht="15" customHeight="1"/>
    <row r="4667" ht="15" customHeight="1"/>
    <row r="4668" ht="15" customHeight="1"/>
    <row r="4669" ht="15" customHeight="1"/>
    <row r="4670" ht="15" customHeight="1"/>
    <row r="4671" ht="15" customHeight="1"/>
    <row r="4672" ht="15" customHeight="1"/>
    <row r="4673" ht="15" customHeight="1"/>
    <row r="4674" ht="15" customHeight="1"/>
    <row r="4675" ht="15" customHeight="1"/>
    <row r="4676" ht="15" customHeight="1"/>
    <row r="4677" ht="15" customHeight="1"/>
    <row r="4678" ht="15" customHeight="1"/>
    <row r="4679" ht="15" customHeight="1"/>
    <row r="4680" ht="15" customHeight="1"/>
    <row r="4681" ht="15" customHeight="1"/>
    <row r="4682" ht="15" customHeight="1"/>
    <row r="4683" ht="15" customHeight="1"/>
    <row r="4684" ht="15" customHeight="1"/>
    <row r="4685" ht="15" customHeight="1"/>
    <row r="4686" ht="15" customHeight="1"/>
    <row r="4687" ht="15" customHeight="1"/>
    <row r="4688" ht="15" customHeight="1"/>
    <row r="4689" ht="15" customHeight="1"/>
    <row r="4690" ht="15" customHeight="1"/>
    <row r="4691" ht="15" customHeight="1"/>
    <row r="4692" ht="15" customHeight="1"/>
    <row r="4693" ht="15" customHeight="1"/>
    <row r="4694" ht="15" customHeight="1"/>
    <row r="4695" ht="15" customHeight="1"/>
    <row r="4696" ht="15" customHeight="1"/>
    <row r="4697" ht="15" customHeight="1"/>
    <row r="4698" ht="15" customHeight="1"/>
    <row r="4699" ht="15" customHeight="1"/>
    <row r="4700" ht="15" customHeight="1"/>
    <row r="4701" ht="15" customHeight="1"/>
    <row r="4702" ht="15" customHeight="1"/>
    <row r="4703" ht="15" customHeight="1"/>
    <row r="4704" ht="15" customHeight="1"/>
    <row r="4705" ht="15" customHeight="1"/>
    <row r="4706" ht="15" customHeight="1"/>
    <row r="4707" ht="15" customHeight="1"/>
    <row r="4708" ht="15" customHeight="1"/>
    <row r="4709" ht="15" customHeight="1"/>
    <row r="4710" ht="15" customHeight="1"/>
    <row r="4711" ht="15" customHeight="1"/>
    <row r="4712" ht="15" customHeight="1"/>
    <row r="4713" ht="15" customHeight="1"/>
    <row r="4714" ht="15" customHeight="1"/>
    <row r="4715" ht="15" customHeight="1"/>
    <row r="4716" ht="15" customHeight="1"/>
    <row r="4717" ht="15" customHeight="1"/>
    <row r="4718" ht="15" customHeight="1"/>
    <row r="4719" ht="15" customHeight="1"/>
    <row r="4720" ht="15" customHeight="1"/>
    <row r="4721" ht="15" customHeight="1"/>
    <row r="4722" ht="15" customHeight="1"/>
    <row r="4723" ht="15" customHeight="1"/>
    <row r="4724" ht="15" customHeight="1"/>
    <row r="4725" ht="15" customHeight="1"/>
    <row r="4726" ht="15" customHeight="1"/>
    <row r="4727" ht="15" customHeight="1"/>
    <row r="4728" ht="15" customHeight="1"/>
    <row r="4729" ht="15" customHeight="1"/>
    <row r="4730" ht="15" customHeight="1"/>
    <row r="4731" ht="15" customHeight="1"/>
    <row r="4732" ht="15" customHeight="1"/>
    <row r="4733" ht="15" customHeight="1"/>
    <row r="4734" ht="15" customHeight="1"/>
    <row r="4735" ht="15" customHeight="1"/>
    <row r="4736" ht="15" customHeight="1"/>
    <row r="4737" ht="15" customHeight="1"/>
    <row r="4738" ht="15" customHeight="1"/>
    <row r="4739" ht="15" customHeight="1"/>
    <row r="4740" ht="15" customHeight="1"/>
    <row r="4741" ht="15" customHeight="1"/>
    <row r="4742" ht="15" customHeight="1"/>
    <row r="4743" ht="15" customHeight="1"/>
    <row r="4744" ht="15" customHeight="1"/>
    <row r="4745" ht="15" customHeight="1"/>
    <row r="4746" ht="15" customHeight="1"/>
    <row r="4747" ht="15" customHeight="1"/>
    <row r="4748" ht="15" customHeight="1"/>
    <row r="4749" ht="15" customHeight="1"/>
    <row r="4750" ht="15" customHeight="1"/>
    <row r="4751" ht="15" customHeight="1"/>
    <row r="4752" ht="15" customHeight="1"/>
    <row r="4753" ht="15" customHeight="1"/>
    <row r="4754" ht="15" customHeight="1"/>
    <row r="4755" ht="15" customHeight="1"/>
    <row r="4756" ht="15" customHeight="1"/>
    <row r="4757" ht="15" customHeight="1"/>
    <row r="4758" ht="15" customHeight="1"/>
    <row r="4759" ht="15" customHeight="1"/>
    <row r="4760" ht="15" customHeight="1"/>
    <row r="4761" ht="15" customHeight="1"/>
    <row r="4762" ht="15" customHeight="1"/>
    <row r="4763" ht="15" customHeight="1"/>
    <row r="4764" ht="15" customHeight="1"/>
    <row r="4765" ht="15" customHeight="1"/>
    <row r="4766" ht="15" customHeight="1"/>
    <row r="4767" ht="15" customHeight="1"/>
    <row r="4768" ht="15" customHeight="1"/>
    <row r="4769" ht="15" customHeight="1"/>
    <row r="4770" ht="15" customHeight="1"/>
    <row r="4771" ht="15" customHeight="1"/>
    <row r="4772" ht="15" customHeight="1"/>
    <row r="4773" ht="15" customHeight="1"/>
    <row r="4774" ht="15" customHeight="1"/>
    <row r="4775" ht="15" customHeight="1"/>
    <row r="4776" ht="15" customHeight="1"/>
    <row r="4777" ht="15" customHeight="1"/>
    <row r="4778" ht="15" customHeight="1"/>
    <row r="4779" ht="15" customHeight="1"/>
    <row r="4780" ht="15" customHeight="1"/>
    <row r="4781" ht="15" customHeight="1"/>
    <row r="4782" ht="15" customHeight="1"/>
    <row r="4783" ht="15" customHeight="1"/>
    <row r="4784" ht="15" customHeight="1"/>
    <row r="4785" ht="15" customHeight="1"/>
    <row r="4786" ht="15" customHeight="1"/>
    <row r="4787" ht="15" customHeight="1"/>
    <row r="4788" ht="15" customHeight="1"/>
    <row r="4789" ht="15" customHeight="1"/>
    <row r="4790" ht="15" customHeight="1"/>
    <row r="4791" ht="15" customHeight="1"/>
    <row r="4792" ht="15" customHeight="1"/>
    <row r="4793" ht="15" customHeight="1"/>
    <row r="4794" ht="15" customHeight="1"/>
    <row r="4795" ht="15" customHeight="1"/>
    <row r="4796" ht="15" customHeight="1"/>
    <row r="4797" ht="15" customHeight="1"/>
    <row r="4798" ht="15" customHeight="1"/>
    <row r="4799" ht="15" customHeight="1"/>
    <row r="4800" ht="15" customHeight="1"/>
    <row r="4801" ht="15" customHeight="1"/>
    <row r="4802" ht="15" customHeight="1"/>
    <row r="4803" ht="15" customHeight="1"/>
    <row r="4804" ht="15" customHeight="1"/>
    <row r="4805" ht="15" customHeight="1"/>
    <row r="4806" ht="15" customHeight="1"/>
    <row r="4807" ht="15" customHeight="1"/>
    <row r="4808" ht="15" customHeight="1"/>
    <row r="4809" ht="15" customHeight="1"/>
    <row r="4810" ht="15" customHeight="1"/>
    <row r="4811" ht="15" customHeight="1"/>
    <row r="4812" ht="15" customHeight="1"/>
    <row r="4813" ht="15" customHeight="1"/>
    <row r="4814" ht="15" customHeight="1"/>
    <row r="4815" ht="15" customHeight="1"/>
    <row r="4816" ht="15" customHeight="1"/>
    <row r="4817" ht="15" customHeight="1"/>
    <row r="4818" ht="15" customHeight="1"/>
    <row r="4819" ht="15" customHeight="1"/>
    <row r="4820" ht="15" customHeight="1"/>
    <row r="4821" ht="15" customHeight="1"/>
    <row r="4822" ht="15" customHeight="1"/>
    <row r="4823" ht="15" customHeight="1"/>
    <row r="4824" ht="15" customHeight="1"/>
    <row r="4825" ht="15" customHeight="1"/>
    <row r="4826" ht="15" customHeight="1"/>
    <row r="4827" ht="15" customHeight="1"/>
    <row r="4828" ht="15" customHeight="1"/>
    <row r="4829" ht="15" customHeight="1"/>
    <row r="4830" ht="15" customHeight="1"/>
    <row r="4831" ht="15" customHeight="1"/>
    <row r="4832" ht="15" customHeight="1"/>
    <row r="4833" ht="15" customHeight="1"/>
    <row r="4834" ht="15" customHeight="1"/>
    <row r="4835" ht="15" customHeight="1"/>
    <row r="4836" ht="15" customHeight="1"/>
    <row r="4837" ht="15" customHeight="1"/>
    <row r="4838" ht="15" customHeight="1"/>
    <row r="4839" ht="15" customHeight="1"/>
    <row r="4840" ht="15" customHeight="1"/>
    <row r="4841" ht="15" customHeight="1"/>
    <row r="4842" ht="15" customHeight="1"/>
    <row r="4843" ht="15" customHeight="1"/>
    <row r="4844" ht="15" customHeight="1"/>
    <row r="4845" ht="15" customHeight="1"/>
    <row r="4846" ht="15" customHeight="1"/>
    <row r="4847" ht="15" customHeight="1"/>
    <row r="4848" ht="15" customHeight="1"/>
    <row r="4849" ht="15" customHeight="1"/>
    <row r="4850" ht="15" customHeight="1"/>
    <row r="4851" ht="15" customHeight="1"/>
    <row r="4852" ht="15" customHeight="1"/>
    <row r="4853" ht="15" customHeight="1"/>
    <row r="4854" ht="15" customHeight="1"/>
    <row r="4855" ht="15" customHeight="1"/>
    <row r="4856" ht="15" customHeight="1"/>
    <row r="4857" ht="15" customHeight="1"/>
    <row r="4858" ht="15" customHeight="1"/>
    <row r="4859" ht="15" customHeight="1"/>
    <row r="4860" ht="15" customHeight="1"/>
    <row r="4861" ht="15" customHeight="1"/>
    <row r="4862" ht="15" customHeight="1"/>
    <row r="4863" ht="15" customHeight="1"/>
    <row r="4864" ht="15" customHeight="1"/>
    <row r="4865" ht="15" customHeight="1"/>
    <row r="4866" ht="15" customHeight="1"/>
    <row r="4867" ht="15" customHeight="1"/>
    <row r="4868" ht="15" customHeight="1"/>
    <row r="4869" ht="15" customHeight="1"/>
    <row r="4870" ht="15" customHeight="1"/>
    <row r="4871" ht="15" customHeight="1"/>
    <row r="4872" ht="15" customHeight="1"/>
    <row r="4873" ht="15" customHeight="1"/>
    <row r="4874" ht="15" customHeight="1"/>
    <row r="4875" ht="15" customHeight="1"/>
    <row r="4876" ht="15" customHeight="1"/>
    <row r="4877" ht="15" customHeight="1"/>
    <row r="4878" ht="15" customHeight="1"/>
    <row r="4879" ht="15" customHeight="1"/>
    <row r="4880" ht="15" customHeight="1"/>
    <row r="4881" ht="15" customHeight="1"/>
    <row r="4882" ht="15" customHeight="1"/>
    <row r="4883" ht="15" customHeight="1"/>
    <row r="4884" ht="15" customHeight="1"/>
    <row r="4885" ht="15" customHeight="1"/>
    <row r="4886" ht="15" customHeight="1"/>
    <row r="4887" ht="15" customHeight="1"/>
    <row r="4888" ht="15" customHeight="1"/>
    <row r="4889" ht="15" customHeight="1"/>
    <row r="4890" ht="15" customHeight="1"/>
    <row r="4891" ht="15" customHeight="1"/>
    <row r="4892" ht="15" customHeight="1"/>
    <row r="4893" ht="15" customHeight="1"/>
    <row r="4894" ht="15" customHeight="1"/>
    <row r="4895" ht="15" customHeight="1"/>
    <row r="4896" ht="15" customHeight="1"/>
    <row r="4897" ht="15" customHeight="1"/>
    <row r="4898" ht="15" customHeight="1"/>
    <row r="4899" ht="15" customHeight="1"/>
    <row r="4900" ht="15" customHeight="1"/>
    <row r="4901" ht="15" customHeight="1"/>
    <row r="4902" ht="15" customHeight="1"/>
    <row r="4903" ht="15" customHeight="1"/>
    <row r="4904" ht="15" customHeight="1"/>
    <row r="4905" ht="15" customHeight="1"/>
    <row r="4906" ht="15" customHeight="1"/>
    <row r="4907" ht="15" customHeight="1"/>
    <row r="4908" ht="15" customHeight="1"/>
    <row r="4909" ht="15" customHeight="1"/>
    <row r="4910" ht="15" customHeight="1"/>
    <row r="4911" ht="15" customHeight="1"/>
    <row r="4912" ht="15" customHeight="1"/>
    <row r="4913" ht="15" customHeight="1"/>
    <row r="4914" ht="15" customHeight="1"/>
    <row r="4915" ht="15" customHeight="1"/>
    <row r="4916" ht="15" customHeight="1"/>
    <row r="4917" ht="15" customHeight="1"/>
    <row r="4918" ht="15" customHeight="1"/>
    <row r="4919" ht="15" customHeight="1"/>
    <row r="4920" ht="15" customHeight="1"/>
    <row r="4921" ht="15" customHeight="1"/>
    <row r="4922" ht="15" customHeight="1"/>
    <row r="4923" ht="15" customHeight="1"/>
    <row r="4924" ht="15" customHeight="1"/>
    <row r="4925" ht="15" customHeight="1"/>
    <row r="4926" ht="15" customHeight="1"/>
    <row r="4927" ht="15" customHeight="1"/>
    <row r="4928" ht="15" customHeight="1"/>
    <row r="4929" ht="15" customHeight="1"/>
    <row r="4930" ht="15" customHeight="1"/>
    <row r="4931" ht="15" customHeight="1"/>
    <row r="4932" ht="15" customHeight="1"/>
    <row r="4933" ht="15" customHeight="1"/>
    <row r="4934" ht="15" customHeight="1"/>
    <row r="4935" ht="15" customHeight="1"/>
    <row r="4936" ht="15" customHeight="1"/>
    <row r="4937" ht="15" customHeight="1"/>
    <row r="4938" ht="15" customHeight="1"/>
    <row r="4939" ht="15" customHeight="1"/>
    <row r="4940" ht="15" customHeight="1"/>
    <row r="4941" ht="15" customHeight="1"/>
    <row r="4942" ht="15" customHeight="1"/>
    <row r="4943" ht="15" customHeight="1"/>
    <row r="4944" ht="15" customHeight="1"/>
    <row r="4945" ht="15" customHeight="1"/>
    <row r="4946" ht="15" customHeight="1"/>
    <row r="4947" ht="15" customHeight="1"/>
    <row r="4948" ht="15" customHeight="1"/>
    <row r="4949" ht="15" customHeight="1"/>
    <row r="4950" ht="15" customHeight="1"/>
    <row r="4951" ht="15" customHeight="1"/>
    <row r="4952" ht="15" customHeight="1"/>
    <row r="4953" ht="15" customHeight="1"/>
    <row r="4954" ht="15" customHeight="1"/>
    <row r="4955" ht="15" customHeight="1"/>
    <row r="4956" ht="15" customHeight="1"/>
    <row r="4957" ht="15" customHeight="1"/>
    <row r="4958" ht="15" customHeight="1"/>
    <row r="4959" ht="15" customHeight="1"/>
    <row r="4960" ht="15" customHeight="1"/>
    <row r="4961" ht="15" customHeight="1"/>
    <row r="4962" ht="15" customHeight="1"/>
    <row r="4963" ht="15" customHeight="1"/>
    <row r="4964" ht="15" customHeight="1"/>
    <row r="4965" ht="15" customHeight="1"/>
    <row r="4966" ht="15" customHeight="1"/>
    <row r="4967" ht="15" customHeight="1"/>
    <row r="4968" ht="15" customHeight="1"/>
    <row r="4969" ht="15" customHeight="1"/>
    <row r="4970" ht="15" customHeight="1"/>
    <row r="4971" ht="15" customHeight="1"/>
    <row r="4972" ht="15" customHeight="1"/>
    <row r="4973" ht="15" customHeight="1"/>
    <row r="4974" ht="15" customHeight="1"/>
    <row r="4975" ht="15" customHeight="1"/>
    <row r="4976" ht="15" customHeight="1"/>
    <row r="4977" ht="15" customHeight="1"/>
    <row r="4978" ht="15" customHeight="1"/>
    <row r="4979" ht="15" customHeight="1"/>
    <row r="4980" ht="15" customHeight="1"/>
    <row r="4981" ht="15" customHeight="1"/>
    <row r="4982" ht="15" customHeight="1"/>
    <row r="4983" ht="15" customHeight="1"/>
    <row r="4984" ht="15" customHeight="1"/>
    <row r="4985" ht="15" customHeight="1"/>
    <row r="4986" ht="15" customHeight="1"/>
    <row r="4987" ht="15" customHeight="1"/>
    <row r="4988" ht="15" customHeight="1"/>
    <row r="4989" ht="15" customHeight="1"/>
    <row r="4990" ht="15" customHeight="1"/>
    <row r="4991" ht="15" customHeight="1"/>
    <row r="4992" ht="15" customHeight="1"/>
    <row r="4993" ht="15" customHeight="1"/>
    <row r="4994" ht="15" customHeight="1"/>
    <row r="4995" ht="15" customHeight="1"/>
    <row r="4996" ht="15" customHeight="1"/>
    <row r="4997" ht="15" customHeight="1"/>
    <row r="4998" ht="15" customHeight="1"/>
    <row r="4999" ht="15" customHeight="1"/>
    <row r="5000" ht="15" customHeight="1"/>
    <row r="5001" ht="15" customHeight="1"/>
    <row r="5002" ht="15" customHeight="1"/>
    <row r="5003" ht="15" customHeight="1"/>
    <row r="5004" ht="15" customHeight="1"/>
    <row r="5005" ht="15" customHeight="1"/>
    <row r="5006" ht="15" customHeight="1"/>
    <row r="5007" ht="15" customHeight="1"/>
    <row r="5008" ht="15" customHeight="1"/>
    <row r="5009" ht="15" customHeight="1"/>
    <row r="5010" ht="15" customHeight="1"/>
    <row r="5011" ht="15" customHeight="1"/>
    <row r="5012" ht="15" customHeight="1"/>
    <row r="5013" ht="15" customHeight="1"/>
    <row r="5014" ht="15" customHeight="1"/>
    <row r="5015" ht="15" customHeight="1"/>
    <row r="5016" ht="15" customHeight="1"/>
    <row r="5017" ht="15" customHeight="1"/>
    <row r="5018" ht="15" customHeight="1"/>
    <row r="5019" ht="15" customHeight="1"/>
    <row r="5020" ht="15" customHeight="1"/>
    <row r="5021" ht="15" customHeight="1"/>
    <row r="5022" ht="15" customHeight="1"/>
    <row r="5023" ht="15" customHeight="1"/>
    <row r="5024" ht="15" customHeight="1"/>
    <row r="5025" ht="15" customHeight="1"/>
    <row r="5026" ht="15" customHeight="1"/>
    <row r="5027" ht="15" customHeight="1"/>
    <row r="5028" ht="15" customHeight="1"/>
    <row r="5029" ht="15" customHeight="1"/>
    <row r="5030" ht="15" customHeight="1"/>
    <row r="5031" ht="15" customHeight="1"/>
    <row r="5032" ht="15" customHeight="1"/>
    <row r="5033" ht="15" customHeight="1"/>
    <row r="5034" ht="15" customHeight="1"/>
    <row r="5035" ht="15" customHeight="1"/>
    <row r="5036" ht="15" customHeight="1"/>
    <row r="5037" ht="15" customHeight="1"/>
    <row r="5038" ht="15" customHeight="1"/>
    <row r="5039" ht="15" customHeight="1"/>
    <row r="5040" ht="15" customHeight="1"/>
    <row r="5041" ht="15" customHeight="1"/>
    <row r="5042" ht="15" customHeight="1"/>
    <row r="5043" ht="15" customHeight="1"/>
    <row r="5044" ht="15" customHeight="1"/>
    <row r="5045" ht="15" customHeight="1"/>
    <row r="5046" ht="15" customHeight="1"/>
    <row r="5047" ht="15" customHeight="1"/>
    <row r="5048" ht="15" customHeight="1"/>
    <row r="5049" ht="15" customHeight="1"/>
    <row r="5050" ht="15" customHeight="1"/>
    <row r="5051" ht="15" customHeight="1"/>
    <row r="5052" ht="15" customHeight="1"/>
    <row r="5053" ht="15" customHeight="1"/>
    <row r="5054" ht="15" customHeight="1"/>
    <row r="5055" ht="15" customHeight="1"/>
    <row r="5056" ht="15" customHeight="1"/>
    <row r="5057" ht="15" customHeight="1"/>
    <row r="5058" ht="15" customHeight="1"/>
    <row r="5059" ht="15" customHeight="1"/>
    <row r="5060" ht="15" customHeight="1"/>
    <row r="5061" ht="15" customHeight="1"/>
    <row r="5062" ht="15" customHeight="1"/>
    <row r="5063" ht="15" customHeight="1"/>
    <row r="5064" ht="15" customHeight="1"/>
    <row r="5065" ht="15" customHeight="1"/>
    <row r="5066" ht="15" customHeight="1"/>
    <row r="5067" ht="15" customHeight="1"/>
    <row r="5068" ht="15" customHeight="1"/>
    <row r="5069" ht="15" customHeight="1"/>
    <row r="5070" ht="15" customHeight="1"/>
    <row r="5071" ht="15" customHeight="1"/>
    <row r="5072" ht="15" customHeight="1"/>
    <row r="5073" ht="15" customHeight="1"/>
    <row r="5074" ht="15" customHeight="1"/>
    <row r="5075" ht="15" customHeight="1"/>
    <row r="5076" ht="15" customHeight="1"/>
    <row r="5077" ht="15" customHeight="1"/>
    <row r="5078" ht="15" customHeight="1"/>
    <row r="5079" ht="15" customHeight="1"/>
    <row r="5080" ht="15" customHeight="1"/>
    <row r="5081" ht="15" customHeight="1"/>
    <row r="5082" ht="15" customHeight="1"/>
    <row r="5083" ht="15" customHeight="1"/>
    <row r="5084" ht="15" customHeight="1"/>
    <row r="5085" ht="15" customHeight="1"/>
    <row r="5086" ht="15" customHeight="1"/>
    <row r="5087" ht="15" customHeight="1"/>
    <row r="5088" ht="15" customHeight="1"/>
    <row r="5089" ht="15" customHeight="1"/>
    <row r="5090" ht="15" customHeight="1"/>
    <row r="5091" ht="15" customHeight="1"/>
    <row r="5092" ht="15" customHeight="1"/>
    <row r="5093" ht="15" customHeight="1"/>
    <row r="5094" ht="15" customHeight="1"/>
    <row r="5095" ht="15" customHeight="1"/>
    <row r="5096" ht="15" customHeight="1"/>
    <row r="5097" ht="15" customHeight="1"/>
    <row r="5098" ht="15" customHeight="1"/>
    <row r="5099" ht="15" customHeight="1"/>
    <row r="5100" ht="15" customHeight="1"/>
    <row r="5101" ht="15" customHeight="1"/>
    <row r="5102" ht="15" customHeight="1"/>
    <row r="5103" ht="15" customHeight="1"/>
    <row r="5104" ht="15" customHeight="1"/>
    <row r="5105" ht="15" customHeight="1"/>
    <row r="5106" ht="15" customHeight="1"/>
    <row r="5107" ht="15" customHeight="1"/>
    <row r="5108" ht="15" customHeight="1"/>
    <row r="5109" ht="15" customHeight="1"/>
    <row r="5110" ht="15" customHeight="1"/>
    <row r="5111" ht="15" customHeight="1"/>
    <row r="5112" ht="15" customHeight="1"/>
    <row r="5113" ht="15" customHeight="1"/>
    <row r="5114" ht="15" customHeight="1"/>
    <row r="5115" ht="15" customHeight="1"/>
    <row r="5116" ht="15" customHeight="1"/>
    <row r="5117" ht="15" customHeight="1"/>
    <row r="5118" ht="15" customHeight="1"/>
    <row r="5119" ht="15" customHeight="1"/>
    <row r="5120" ht="15" customHeight="1"/>
    <row r="5121" ht="15" customHeight="1"/>
    <row r="5122" ht="15" customHeight="1"/>
    <row r="5123" ht="15" customHeight="1"/>
    <row r="5124" ht="15" customHeight="1"/>
    <row r="5125" ht="15" customHeight="1"/>
    <row r="5126" ht="15" customHeight="1"/>
    <row r="5127" ht="15" customHeight="1"/>
    <row r="5128" ht="15" customHeight="1"/>
    <row r="5129" ht="15" customHeight="1"/>
    <row r="5130" ht="15" customHeight="1"/>
    <row r="5131" ht="15" customHeight="1"/>
    <row r="5132" ht="15" customHeight="1"/>
    <row r="5133" ht="15" customHeight="1"/>
    <row r="5134" ht="15" customHeight="1"/>
    <row r="5135" ht="15" customHeight="1"/>
    <row r="5136" ht="15" customHeight="1"/>
    <row r="5137" ht="15" customHeight="1"/>
    <row r="5138" ht="15" customHeight="1"/>
    <row r="5139" ht="15" customHeight="1"/>
    <row r="5140" ht="15" customHeight="1"/>
    <row r="5141" ht="15" customHeight="1"/>
    <row r="5142" ht="15" customHeight="1"/>
    <row r="5143" ht="15" customHeight="1"/>
    <row r="5144" ht="15" customHeight="1"/>
    <row r="5145" ht="15" customHeight="1"/>
    <row r="5146" ht="15" customHeight="1"/>
    <row r="5147" ht="15" customHeight="1"/>
    <row r="5148" ht="15" customHeight="1"/>
    <row r="5149" ht="15" customHeight="1"/>
    <row r="5150" ht="15" customHeight="1"/>
    <row r="5151" ht="15" customHeight="1"/>
    <row r="5152" ht="15" customHeight="1"/>
    <row r="5153" ht="15" customHeight="1"/>
    <row r="5154" ht="15" customHeight="1"/>
    <row r="5155" ht="15" customHeight="1"/>
    <row r="5156" ht="15" customHeight="1"/>
    <row r="5157" ht="15" customHeight="1"/>
    <row r="5158" ht="15" customHeight="1"/>
    <row r="5159" ht="15" customHeight="1"/>
    <row r="5160" ht="15" customHeight="1"/>
    <row r="5161" ht="15" customHeight="1"/>
    <row r="5162" ht="15" customHeight="1"/>
    <row r="5163" ht="15" customHeight="1"/>
    <row r="5164" ht="15" customHeight="1"/>
    <row r="5165" ht="15" customHeight="1"/>
    <row r="5166" ht="15" customHeight="1"/>
    <row r="5167" ht="15" customHeight="1"/>
    <row r="5168" ht="15" customHeight="1"/>
    <row r="5169" ht="15" customHeight="1"/>
    <row r="5170" ht="15" customHeight="1"/>
    <row r="5171" ht="15" customHeight="1"/>
    <row r="5172" ht="15" customHeight="1"/>
    <row r="5173" ht="15" customHeight="1"/>
    <row r="5174" ht="15" customHeight="1"/>
    <row r="5175" ht="15" customHeight="1"/>
    <row r="5176" ht="15" customHeight="1"/>
    <row r="5177" ht="15" customHeight="1"/>
    <row r="5178" ht="15" customHeight="1"/>
    <row r="5179" ht="15" customHeight="1"/>
    <row r="5180" ht="15" customHeight="1"/>
    <row r="5181" ht="15" customHeight="1"/>
    <row r="5182" ht="15" customHeight="1"/>
    <row r="5183" ht="15" customHeight="1"/>
    <row r="5184" ht="15" customHeight="1"/>
    <row r="5185" ht="15" customHeight="1"/>
    <row r="5186" ht="15" customHeight="1"/>
    <row r="5187" ht="15" customHeight="1"/>
    <row r="5188" ht="15" customHeight="1"/>
    <row r="5189" ht="15" customHeight="1"/>
    <row r="5190" ht="15" customHeight="1"/>
    <row r="5191" ht="15" customHeight="1"/>
    <row r="5192" ht="15" customHeight="1"/>
    <row r="5193" ht="15" customHeight="1"/>
    <row r="5194" ht="15" customHeight="1"/>
    <row r="5195" ht="15" customHeight="1"/>
    <row r="5196" ht="15" customHeight="1"/>
    <row r="5197" ht="15" customHeight="1"/>
    <row r="5198" ht="15" customHeight="1"/>
    <row r="5199" ht="15" customHeight="1"/>
    <row r="5200" ht="15" customHeight="1"/>
    <row r="5201" ht="15" customHeight="1"/>
    <row r="5202" ht="15" customHeight="1"/>
    <row r="5203" ht="15" customHeight="1"/>
    <row r="5204" ht="15" customHeight="1"/>
    <row r="5205" ht="15" customHeight="1"/>
    <row r="5206" ht="15" customHeight="1"/>
    <row r="5207" ht="15" customHeight="1"/>
    <row r="5208" ht="15" customHeight="1"/>
    <row r="5209" ht="15" customHeight="1"/>
    <row r="5210" ht="15" customHeight="1"/>
    <row r="5211" ht="15" customHeight="1"/>
    <row r="5212" ht="15" customHeight="1"/>
    <row r="5213" ht="15" customHeight="1"/>
    <row r="5214" ht="15" customHeight="1"/>
    <row r="5215" ht="15" customHeight="1"/>
    <row r="5216" ht="15" customHeight="1"/>
    <row r="5217" ht="15" customHeight="1"/>
    <row r="5218" ht="15" customHeight="1"/>
    <row r="5219" ht="15" customHeight="1"/>
    <row r="5220" ht="15" customHeight="1"/>
    <row r="5221" ht="15" customHeight="1"/>
    <row r="5222" ht="15" customHeight="1"/>
    <row r="5223" ht="15" customHeight="1"/>
    <row r="5224" ht="15" customHeight="1"/>
    <row r="5225" ht="15" customHeight="1"/>
    <row r="5226" ht="15" customHeight="1"/>
    <row r="5227" ht="15" customHeight="1"/>
    <row r="5228" ht="15" customHeight="1"/>
    <row r="5229" ht="15" customHeight="1"/>
    <row r="5230" ht="15" customHeight="1"/>
    <row r="5231" ht="15" customHeight="1"/>
    <row r="5232" ht="15" customHeight="1"/>
    <row r="5233" ht="15" customHeight="1"/>
    <row r="5234" ht="15" customHeight="1"/>
    <row r="5235" ht="15" customHeight="1"/>
    <row r="5236" ht="15" customHeight="1"/>
    <row r="5237" ht="15" customHeight="1"/>
    <row r="5238" ht="15" customHeight="1"/>
    <row r="5239" ht="15" customHeight="1"/>
    <row r="5240" ht="15" customHeight="1"/>
    <row r="5241" ht="15" customHeight="1"/>
    <row r="5242" ht="15" customHeight="1"/>
    <row r="5243" ht="15" customHeight="1"/>
    <row r="5244" ht="15" customHeight="1"/>
    <row r="5245" ht="15" customHeight="1"/>
    <row r="5246" ht="15" customHeight="1"/>
    <row r="5247" ht="15" customHeight="1"/>
    <row r="5248" ht="15" customHeight="1"/>
    <row r="5249" ht="15" customHeight="1"/>
    <row r="5250" ht="15" customHeight="1"/>
    <row r="5251" ht="15" customHeight="1"/>
    <row r="5252" ht="15" customHeight="1"/>
    <row r="5253" ht="15" customHeight="1"/>
    <row r="5254" ht="15" customHeight="1"/>
    <row r="5255" ht="15" customHeight="1"/>
    <row r="5256" ht="15" customHeight="1"/>
    <row r="5257" ht="15" customHeight="1"/>
    <row r="5258" ht="15" customHeight="1"/>
    <row r="5259" ht="15" customHeight="1"/>
    <row r="5260" ht="15" customHeight="1"/>
    <row r="5261" ht="15" customHeight="1"/>
    <row r="5262" ht="15" customHeight="1"/>
    <row r="5263" ht="15" customHeight="1"/>
    <row r="5264" ht="15" customHeight="1"/>
    <row r="5265" ht="15" customHeight="1"/>
    <row r="5266" ht="15" customHeight="1"/>
    <row r="5267" ht="15" customHeight="1"/>
    <row r="5268" ht="15" customHeight="1"/>
    <row r="5269" ht="15" customHeight="1"/>
    <row r="5270" ht="15" customHeight="1"/>
    <row r="5271" ht="15" customHeight="1"/>
    <row r="5272" ht="15" customHeight="1"/>
    <row r="5273" ht="15" customHeight="1"/>
    <row r="5274" ht="15" customHeight="1"/>
    <row r="5275" ht="15" customHeight="1"/>
    <row r="5276" ht="15" customHeight="1"/>
    <row r="5277" ht="15" customHeight="1"/>
    <row r="5278" ht="15" customHeight="1"/>
    <row r="5279" ht="15" customHeight="1"/>
    <row r="5280" ht="15" customHeight="1"/>
    <row r="5281" ht="15" customHeight="1"/>
    <row r="5282" ht="15" customHeight="1"/>
    <row r="5283" ht="15" customHeight="1"/>
    <row r="5284" ht="15" customHeight="1"/>
    <row r="5285" ht="15" customHeight="1"/>
    <row r="5286" ht="15" customHeight="1"/>
    <row r="5287" ht="15" customHeight="1"/>
    <row r="5288" ht="15" customHeight="1"/>
    <row r="5289" ht="15" customHeight="1"/>
    <row r="5290" ht="15" customHeight="1"/>
    <row r="5291" ht="15" customHeight="1"/>
    <row r="5292" ht="15" customHeight="1"/>
    <row r="5293" ht="15" customHeight="1"/>
    <row r="5294" ht="15" customHeight="1"/>
    <row r="5295" ht="15" customHeight="1"/>
    <row r="5296" ht="15" customHeight="1"/>
    <row r="5297" ht="15" customHeight="1"/>
    <row r="5298" ht="15" customHeight="1"/>
    <row r="5299" ht="15" customHeight="1"/>
    <row r="5300" ht="15" customHeight="1"/>
    <row r="5301" ht="15" customHeight="1"/>
    <row r="5302" ht="15" customHeight="1"/>
    <row r="5303" ht="15" customHeight="1"/>
    <row r="5304" ht="15" customHeight="1"/>
    <row r="5305" ht="15" customHeight="1"/>
    <row r="5306" ht="15" customHeight="1"/>
    <row r="5307" ht="15" customHeight="1"/>
    <row r="5308" ht="15" customHeight="1"/>
    <row r="5309" ht="15" customHeight="1"/>
    <row r="5310" ht="15" customHeight="1"/>
    <row r="5311" ht="15" customHeight="1"/>
    <row r="5312" ht="15" customHeight="1"/>
    <row r="5313" ht="15" customHeight="1"/>
    <row r="5314" ht="15" customHeight="1"/>
    <row r="5315" ht="15" customHeight="1"/>
    <row r="5316" ht="15" customHeight="1"/>
    <row r="5317" ht="15" customHeight="1"/>
    <row r="5318" ht="15" customHeight="1"/>
    <row r="5319" ht="15" customHeight="1"/>
    <row r="5320" ht="15" customHeight="1"/>
    <row r="5321" ht="15" customHeight="1"/>
    <row r="5322" ht="15" customHeight="1"/>
    <row r="5323" ht="15" customHeight="1"/>
    <row r="5324" ht="15" customHeight="1"/>
    <row r="5325" ht="15" customHeight="1"/>
    <row r="5326" ht="15" customHeight="1"/>
    <row r="5327" ht="15" customHeight="1"/>
    <row r="5328" ht="15" customHeight="1"/>
    <row r="5329" ht="15" customHeight="1"/>
    <row r="5330" ht="15" customHeight="1"/>
    <row r="5331" ht="15" customHeight="1"/>
    <row r="5332" ht="15" customHeight="1"/>
    <row r="5333" ht="15" customHeight="1"/>
    <row r="5334" ht="15" customHeight="1"/>
    <row r="5335" ht="15" customHeight="1"/>
    <row r="5336" ht="15" customHeight="1"/>
    <row r="5337" ht="15" customHeight="1"/>
    <row r="5338" ht="15" customHeight="1"/>
    <row r="5339" ht="15" customHeight="1"/>
    <row r="5340" ht="15" customHeight="1"/>
    <row r="5341" ht="15" customHeight="1"/>
    <row r="5342" ht="15" customHeight="1"/>
    <row r="5343" ht="15" customHeight="1"/>
    <row r="5344" ht="15" customHeight="1"/>
    <row r="5345" ht="15" customHeight="1"/>
    <row r="5346" ht="15" customHeight="1"/>
    <row r="5347" ht="15" customHeight="1"/>
    <row r="5348" ht="15" customHeight="1"/>
    <row r="5349" ht="15" customHeight="1"/>
    <row r="5350" ht="15" customHeight="1"/>
    <row r="5351" ht="15" customHeight="1"/>
    <row r="5352" ht="15" customHeight="1"/>
    <row r="5353" ht="15" customHeight="1"/>
    <row r="5354" ht="15" customHeight="1"/>
    <row r="5355" ht="15" customHeight="1"/>
    <row r="5356" ht="15" customHeight="1"/>
    <row r="5357" ht="15" customHeight="1"/>
    <row r="5358" ht="15" customHeight="1"/>
    <row r="5359" ht="15" customHeight="1"/>
    <row r="5360" ht="15" customHeight="1"/>
    <row r="5361" ht="15" customHeight="1"/>
    <row r="5362" ht="15" customHeight="1"/>
    <row r="5363" ht="15" customHeight="1"/>
    <row r="5364" ht="15" customHeight="1"/>
    <row r="5365" ht="15" customHeight="1"/>
    <row r="5366" ht="15" customHeight="1"/>
    <row r="5367" ht="15" customHeight="1"/>
    <row r="5368" ht="15" customHeight="1"/>
    <row r="5369" ht="15" customHeight="1"/>
    <row r="5370" ht="15" customHeight="1"/>
    <row r="5371" ht="15" customHeight="1"/>
    <row r="5372" ht="15" customHeight="1"/>
    <row r="5373" ht="15" customHeight="1"/>
    <row r="5374" ht="15" customHeight="1"/>
    <row r="5375" ht="15" customHeight="1"/>
    <row r="5376" ht="15" customHeight="1"/>
    <row r="5377" ht="15" customHeight="1"/>
    <row r="5378" ht="15" customHeight="1"/>
    <row r="5379" ht="15" customHeight="1"/>
    <row r="5380" ht="15" customHeight="1"/>
    <row r="5381" ht="15" customHeight="1"/>
    <row r="5382" ht="15" customHeight="1"/>
    <row r="5383" ht="15" customHeight="1"/>
    <row r="5384" ht="15" customHeight="1"/>
    <row r="5385" ht="15" customHeight="1"/>
    <row r="5386" ht="15" customHeight="1"/>
    <row r="5387" ht="15" customHeight="1"/>
    <row r="5388" ht="15" customHeight="1"/>
    <row r="5389" ht="15" customHeight="1"/>
    <row r="5390" ht="15" customHeight="1"/>
    <row r="5391" ht="15" customHeight="1"/>
    <row r="5392" ht="15" customHeight="1"/>
    <row r="5393" ht="15" customHeight="1"/>
    <row r="5394" ht="15" customHeight="1"/>
    <row r="5395" ht="15" customHeight="1"/>
    <row r="5396" ht="15" customHeight="1"/>
    <row r="5397" ht="15" customHeight="1"/>
    <row r="5398" ht="15" customHeight="1"/>
    <row r="5399" ht="15" customHeight="1"/>
    <row r="5400" ht="15" customHeight="1"/>
    <row r="5401" ht="15" customHeight="1"/>
    <row r="5402" ht="15" customHeight="1"/>
    <row r="5403" ht="15" customHeight="1"/>
    <row r="5404" ht="15" customHeight="1"/>
    <row r="5405" ht="15" customHeight="1"/>
    <row r="5406" ht="15" customHeight="1"/>
    <row r="5407" ht="15" customHeight="1"/>
    <row r="5408" ht="15" customHeight="1"/>
    <row r="5409" ht="15" customHeight="1"/>
    <row r="5410" ht="15" customHeight="1"/>
    <row r="5411" ht="15" customHeight="1"/>
    <row r="5412" ht="15" customHeight="1"/>
    <row r="5413" ht="15" customHeight="1"/>
    <row r="5414" ht="15" customHeight="1"/>
    <row r="5415" ht="15" customHeight="1"/>
    <row r="5416" ht="15" customHeight="1"/>
    <row r="5417" ht="15" customHeight="1"/>
    <row r="5418" ht="15" customHeight="1"/>
    <row r="5419" ht="15" customHeight="1"/>
    <row r="5420" ht="15" customHeight="1"/>
    <row r="5421" ht="15" customHeight="1"/>
    <row r="5422" ht="15" customHeight="1"/>
    <row r="5423" ht="15" customHeight="1"/>
    <row r="5424" ht="15" customHeight="1"/>
    <row r="5425" ht="15" customHeight="1"/>
    <row r="5426" ht="15" customHeight="1"/>
    <row r="5427" ht="15" customHeight="1"/>
    <row r="5428" ht="15" customHeight="1"/>
    <row r="5429" ht="15" customHeight="1"/>
    <row r="5430" ht="15" customHeight="1"/>
    <row r="5431" ht="15" customHeight="1"/>
    <row r="5432" ht="15" customHeight="1"/>
    <row r="5433" ht="15" customHeight="1"/>
    <row r="5434" ht="15" customHeight="1"/>
    <row r="5435" ht="15" customHeight="1"/>
    <row r="5436" ht="15" customHeight="1"/>
    <row r="5437" ht="15" customHeight="1"/>
    <row r="5438" ht="15" customHeight="1"/>
    <row r="5439" ht="15" customHeight="1"/>
    <row r="5440" ht="15" customHeight="1"/>
    <row r="5441" ht="15" customHeight="1"/>
    <row r="5442" ht="15" customHeight="1"/>
    <row r="5443" ht="15" customHeight="1"/>
    <row r="5444" ht="15" customHeight="1"/>
    <row r="5445" ht="15" customHeight="1"/>
    <row r="5446" ht="15" customHeight="1"/>
    <row r="5447" ht="15" customHeight="1"/>
    <row r="5448" ht="15" customHeight="1"/>
    <row r="5449" ht="15" customHeight="1"/>
    <row r="5450" ht="15" customHeight="1"/>
    <row r="5451" ht="15" customHeight="1"/>
    <row r="5452" ht="15" customHeight="1"/>
    <row r="5453" ht="15" customHeight="1"/>
    <row r="5454" ht="15" customHeight="1"/>
    <row r="5455" ht="15" customHeight="1"/>
    <row r="5456" ht="15" customHeight="1"/>
    <row r="5457" ht="15" customHeight="1"/>
    <row r="5458" ht="15" customHeight="1"/>
    <row r="5459" ht="15" customHeight="1"/>
    <row r="5460" ht="15" customHeight="1"/>
    <row r="5461" ht="15" customHeight="1"/>
    <row r="5462" ht="15" customHeight="1"/>
    <row r="5463" ht="15" customHeight="1"/>
    <row r="5464" ht="15" customHeight="1"/>
    <row r="5465" ht="15" customHeight="1"/>
    <row r="5466" ht="15" customHeight="1"/>
    <row r="5467" ht="15" customHeight="1"/>
    <row r="5468" ht="15" customHeight="1"/>
    <row r="5469" ht="15" customHeight="1"/>
    <row r="5470" ht="15" customHeight="1"/>
    <row r="5471" ht="15" customHeight="1"/>
    <row r="5472" ht="15" customHeight="1"/>
    <row r="5473" ht="15" customHeight="1"/>
    <row r="5474" ht="15" customHeight="1"/>
    <row r="5475" ht="15" customHeight="1"/>
    <row r="5476" ht="15" customHeight="1"/>
    <row r="5477" ht="15" customHeight="1"/>
    <row r="5478" ht="15" customHeight="1"/>
    <row r="5479" ht="15" customHeight="1"/>
    <row r="5480" ht="15" customHeight="1"/>
    <row r="5481" ht="15" customHeight="1"/>
    <row r="5482" ht="15" customHeight="1"/>
    <row r="5483" ht="15" customHeight="1"/>
    <row r="5484" ht="15" customHeight="1"/>
    <row r="5485" ht="15" customHeight="1"/>
    <row r="5486" ht="15" customHeight="1"/>
    <row r="5487" ht="15" customHeight="1"/>
    <row r="5488" ht="15" customHeight="1"/>
    <row r="5489" ht="15" customHeight="1"/>
    <row r="5490" ht="15" customHeight="1"/>
    <row r="5491" ht="15" customHeight="1"/>
    <row r="5492" ht="15" customHeight="1"/>
    <row r="5493" ht="15" customHeight="1"/>
    <row r="5494" ht="15" customHeight="1"/>
    <row r="5495" ht="15" customHeight="1"/>
    <row r="5496" ht="15" customHeight="1"/>
    <row r="5497" ht="15" customHeight="1"/>
    <row r="5498" ht="15" customHeight="1"/>
    <row r="5499" ht="15" customHeight="1"/>
    <row r="5500" ht="15" customHeight="1"/>
    <row r="5501" ht="15" customHeight="1"/>
    <row r="5502" ht="15" customHeight="1"/>
    <row r="5503" ht="15" customHeight="1"/>
    <row r="5504" ht="15" customHeight="1"/>
    <row r="5505" ht="15" customHeight="1"/>
    <row r="5506" ht="15" customHeight="1"/>
    <row r="5507" ht="15" customHeight="1"/>
    <row r="5508" ht="15" customHeight="1"/>
    <row r="5509" ht="15" customHeight="1"/>
    <row r="5510" ht="15" customHeight="1"/>
    <row r="5511" ht="15" customHeight="1"/>
    <row r="5512" ht="15" customHeight="1"/>
    <row r="5513" ht="15" customHeight="1"/>
    <row r="5514" ht="15" customHeight="1"/>
    <row r="5515" ht="15" customHeight="1"/>
    <row r="5516" ht="15" customHeight="1"/>
    <row r="5517" ht="15" customHeight="1"/>
    <row r="5518" ht="15" customHeight="1"/>
    <row r="5519" ht="15" customHeight="1"/>
    <row r="5520" ht="15" customHeight="1"/>
    <row r="5521" ht="15" customHeight="1"/>
    <row r="5522" ht="15" customHeight="1"/>
    <row r="5523" ht="15" customHeight="1"/>
    <row r="5524" ht="15" customHeight="1"/>
    <row r="5525" ht="15" customHeight="1"/>
    <row r="5526" ht="15" customHeight="1"/>
    <row r="5527" ht="15" customHeight="1"/>
    <row r="5528" ht="15" customHeight="1"/>
    <row r="5529" ht="15" customHeight="1"/>
    <row r="5530" ht="15" customHeight="1"/>
    <row r="5531" ht="15" customHeight="1"/>
    <row r="5532" ht="15" customHeight="1"/>
    <row r="5533" ht="15" customHeight="1"/>
    <row r="5534" ht="15" customHeight="1"/>
    <row r="5535" ht="15" customHeight="1"/>
    <row r="5536" ht="15" customHeight="1"/>
    <row r="5537" ht="15" customHeight="1"/>
    <row r="5538" ht="15" customHeight="1"/>
    <row r="5539" ht="15" customHeight="1"/>
    <row r="5540" ht="15" customHeight="1"/>
    <row r="5541" ht="15" customHeight="1"/>
    <row r="5542" ht="15" customHeight="1"/>
    <row r="5543" ht="15" customHeight="1"/>
    <row r="5544" ht="15" customHeight="1"/>
    <row r="5545" ht="15" customHeight="1"/>
    <row r="5546" ht="15" customHeight="1"/>
    <row r="5547" ht="15" customHeight="1"/>
    <row r="5548" ht="15" customHeight="1"/>
    <row r="5549" ht="15" customHeight="1"/>
    <row r="5550" ht="15" customHeight="1"/>
    <row r="5551" ht="15" customHeight="1"/>
    <row r="5552" ht="15" customHeight="1"/>
    <row r="5553" ht="15" customHeight="1"/>
    <row r="5554" ht="15" customHeight="1"/>
    <row r="5555" ht="15" customHeight="1"/>
    <row r="5556" ht="15" customHeight="1"/>
    <row r="5557" ht="15" customHeight="1"/>
    <row r="5558" ht="15" customHeight="1"/>
    <row r="5559" ht="15" customHeight="1"/>
    <row r="5560" ht="15" customHeight="1"/>
    <row r="5561" ht="15" customHeight="1"/>
    <row r="5562" ht="15" customHeight="1"/>
    <row r="5563" ht="15" customHeight="1"/>
    <row r="5564" ht="15" customHeight="1"/>
    <row r="5565" ht="15" customHeight="1"/>
    <row r="5566" ht="15" customHeight="1"/>
    <row r="5567" ht="15" customHeight="1"/>
    <row r="5568" ht="15" customHeight="1"/>
    <row r="5569" ht="15" customHeight="1"/>
    <row r="5570" ht="15" customHeight="1"/>
    <row r="5571" ht="15" customHeight="1"/>
    <row r="5572" ht="15" customHeight="1"/>
    <row r="5573" ht="15" customHeight="1"/>
    <row r="5574" ht="15" customHeight="1"/>
    <row r="5575" ht="15" customHeight="1"/>
    <row r="5576" ht="15" customHeight="1"/>
    <row r="5577" ht="15" customHeight="1"/>
    <row r="5578" ht="15" customHeight="1"/>
    <row r="5579" ht="15" customHeight="1"/>
    <row r="5580" ht="15" customHeight="1"/>
    <row r="5581" ht="15" customHeight="1"/>
    <row r="5582" ht="15" customHeight="1"/>
    <row r="5583" ht="15" customHeight="1"/>
    <row r="5584" ht="15" customHeight="1"/>
    <row r="5585" ht="15" customHeight="1"/>
    <row r="5586" ht="15" customHeight="1"/>
    <row r="5587" ht="15" customHeight="1"/>
    <row r="5588" ht="15" customHeight="1"/>
    <row r="5589" ht="15" customHeight="1"/>
    <row r="5590" ht="15" customHeight="1"/>
    <row r="5591" ht="15" customHeight="1"/>
    <row r="5592" ht="15" customHeight="1"/>
    <row r="5593" ht="15" customHeight="1"/>
    <row r="5594" ht="15" customHeight="1"/>
    <row r="5595" ht="15" customHeight="1"/>
    <row r="5596" ht="15" customHeight="1"/>
    <row r="5597" ht="15" customHeight="1"/>
    <row r="5598" ht="15" customHeight="1"/>
    <row r="5599" ht="15" customHeight="1"/>
    <row r="5600" ht="15" customHeight="1"/>
    <row r="5601" ht="15" customHeight="1"/>
    <row r="5602" ht="15" customHeight="1"/>
    <row r="5603" ht="15" customHeight="1"/>
    <row r="5604" ht="15" customHeight="1"/>
    <row r="5605" ht="15" customHeight="1"/>
    <row r="5606" ht="15" customHeight="1"/>
    <row r="5607" ht="15" customHeight="1"/>
    <row r="5608" ht="15" customHeight="1"/>
    <row r="5609" ht="15" customHeight="1"/>
    <row r="5610" ht="15" customHeight="1"/>
    <row r="5611" ht="15" customHeight="1"/>
    <row r="5612" ht="15" customHeight="1"/>
    <row r="5613" ht="15" customHeight="1"/>
    <row r="5614" ht="15" customHeight="1"/>
    <row r="5615" ht="15" customHeight="1"/>
    <row r="5616" ht="15" customHeight="1"/>
    <row r="5617" ht="15" customHeight="1"/>
    <row r="5618" ht="15" customHeight="1"/>
    <row r="5619" ht="15" customHeight="1"/>
    <row r="5620" ht="15" customHeight="1"/>
    <row r="5621" ht="15" customHeight="1"/>
    <row r="5622" ht="15" customHeight="1"/>
    <row r="5623" ht="15" customHeight="1"/>
    <row r="5624" ht="15" customHeight="1"/>
    <row r="5625" ht="15" customHeight="1"/>
    <row r="5626" ht="15" customHeight="1"/>
    <row r="5627" ht="15" customHeight="1"/>
    <row r="5628" ht="15" customHeight="1"/>
    <row r="5629" ht="15" customHeight="1"/>
    <row r="5630" ht="15" customHeight="1"/>
    <row r="5631" ht="15" customHeight="1"/>
    <row r="5632" ht="15" customHeight="1"/>
    <row r="5633" ht="15" customHeight="1"/>
    <row r="5634" ht="15" customHeight="1"/>
    <row r="5635" ht="15" customHeight="1"/>
    <row r="5636" ht="15" customHeight="1"/>
    <row r="5637" ht="15" customHeight="1"/>
    <row r="5638" ht="15" customHeight="1"/>
    <row r="5639" ht="15" customHeight="1"/>
    <row r="5640" ht="15" customHeight="1"/>
    <row r="5641" ht="15" customHeight="1"/>
    <row r="5642" ht="15" customHeight="1"/>
    <row r="5643" ht="15" customHeight="1"/>
    <row r="5644" ht="15" customHeight="1"/>
    <row r="5645" ht="15" customHeight="1"/>
    <row r="5646" ht="15" customHeight="1"/>
    <row r="5647" ht="15" customHeight="1"/>
    <row r="5648" ht="15" customHeight="1"/>
    <row r="5649" ht="15" customHeight="1"/>
    <row r="5650" ht="15" customHeight="1"/>
    <row r="5651" ht="15" customHeight="1"/>
    <row r="5652" ht="15" customHeight="1"/>
    <row r="5653" ht="15" customHeight="1"/>
    <row r="5654" ht="15" customHeight="1"/>
    <row r="5655" ht="15" customHeight="1"/>
    <row r="5656" ht="15" customHeight="1"/>
    <row r="5657" ht="15" customHeight="1"/>
    <row r="5658" ht="15" customHeight="1"/>
    <row r="5659" ht="15" customHeight="1"/>
    <row r="5660" ht="15" customHeight="1"/>
    <row r="5661" ht="15" customHeight="1"/>
    <row r="5662" ht="15" customHeight="1"/>
    <row r="5663" ht="15" customHeight="1"/>
    <row r="5664" ht="15" customHeight="1"/>
    <row r="5665" ht="15" customHeight="1"/>
    <row r="5666" ht="15" customHeight="1"/>
    <row r="5667" ht="15" customHeight="1"/>
    <row r="5668" ht="15" customHeight="1"/>
    <row r="5669" ht="15" customHeight="1"/>
    <row r="5670" ht="15" customHeight="1"/>
    <row r="5671" ht="15" customHeight="1"/>
    <row r="5672" ht="15" customHeight="1"/>
    <row r="5673" ht="15" customHeight="1"/>
    <row r="5674" ht="15" customHeight="1"/>
    <row r="5675" ht="15" customHeight="1"/>
    <row r="5676" ht="15" customHeight="1"/>
    <row r="5677" ht="15" customHeight="1"/>
    <row r="5678" ht="15" customHeight="1"/>
    <row r="5679" ht="15" customHeight="1"/>
    <row r="5680" ht="15" customHeight="1"/>
    <row r="5681" ht="15" customHeight="1"/>
    <row r="5682" ht="15" customHeight="1"/>
    <row r="5683" ht="15" customHeight="1"/>
    <row r="5684" ht="15" customHeight="1"/>
    <row r="5685" ht="15" customHeight="1"/>
    <row r="5686" ht="15" customHeight="1"/>
    <row r="5687" ht="15" customHeight="1"/>
    <row r="5688" ht="15" customHeight="1"/>
    <row r="5689" ht="15" customHeight="1"/>
    <row r="5690" ht="15" customHeight="1"/>
    <row r="5691" ht="15" customHeight="1"/>
    <row r="5692" ht="15" customHeight="1"/>
    <row r="5693" ht="15" customHeight="1"/>
    <row r="5694" ht="15" customHeight="1"/>
    <row r="5695" ht="15" customHeight="1"/>
    <row r="5696" ht="15" customHeight="1"/>
    <row r="5697" ht="15" customHeight="1"/>
    <row r="5698" ht="15" customHeight="1"/>
    <row r="5699" ht="15" customHeight="1"/>
    <row r="5700" ht="15" customHeight="1"/>
    <row r="5701" ht="15" customHeight="1"/>
    <row r="5702" ht="15" customHeight="1"/>
    <row r="5703" ht="15" customHeight="1"/>
    <row r="5704" ht="15" customHeight="1"/>
    <row r="5705" ht="15" customHeight="1"/>
    <row r="5706" ht="15" customHeight="1"/>
    <row r="5707" ht="15" customHeight="1"/>
    <row r="5708" ht="15" customHeight="1"/>
    <row r="5709" ht="15" customHeight="1"/>
    <row r="5710" ht="15" customHeight="1"/>
    <row r="5711" ht="15" customHeight="1"/>
    <row r="5712" ht="15" customHeight="1"/>
    <row r="5713" ht="15" customHeight="1"/>
    <row r="5714" ht="15" customHeight="1"/>
    <row r="5715" ht="15" customHeight="1"/>
    <row r="5716" ht="15" customHeight="1"/>
    <row r="5717" ht="15" customHeight="1"/>
    <row r="5718" ht="15" customHeight="1"/>
    <row r="5719" ht="15" customHeight="1"/>
    <row r="5720" ht="15" customHeight="1"/>
    <row r="5721" ht="15" customHeight="1"/>
    <row r="5722" ht="15" customHeight="1"/>
    <row r="5723" ht="15" customHeight="1"/>
    <row r="5724" ht="15" customHeight="1"/>
    <row r="5725" ht="15" customHeight="1"/>
    <row r="5726" ht="15" customHeight="1"/>
    <row r="5727" ht="15" customHeight="1"/>
    <row r="5728" ht="15" customHeight="1"/>
    <row r="5729" ht="15" customHeight="1"/>
    <row r="5730" ht="15" customHeight="1"/>
    <row r="5731" ht="15" customHeight="1"/>
    <row r="5732" ht="15" customHeight="1"/>
    <row r="5733" ht="15" customHeight="1"/>
    <row r="5734" ht="15" customHeight="1"/>
    <row r="5735" ht="15" customHeight="1"/>
    <row r="5736" ht="15" customHeight="1"/>
    <row r="5737" ht="15" customHeight="1"/>
    <row r="5738" ht="15" customHeight="1"/>
    <row r="5739" ht="15" customHeight="1"/>
    <row r="5740" ht="15" customHeight="1"/>
    <row r="5741" ht="15" customHeight="1"/>
    <row r="5742" ht="15" customHeight="1"/>
    <row r="5743" ht="15" customHeight="1"/>
    <row r="5744" ht="15" customHeight="1"/>
    <row r="5745" ht="15" customHeight="1"/>
    <row r="5746" ht="15" customHeight="1"/>
    <row r="5747" ht="15" customHeight="1"/>
    <row r="5748" ht="15" customHeight="1"/>
    <row r="5749" ht="15" customHeight="1"/>
    <row r="5750" ht="15" customHeight="1"/>
    <row r="5751" ht="15" customHeight="1"/>
    <row r="5752" ht="15" customHeight="1"/>
    <row r="5753" ht="15" customHeight="1"/>
    <row r="5754" ht="15" customHeight="1"/>
    <row r="5755" ht="15" customHeight="1"/>
    <row r="5756" ht="15" customHeight="1"/>
    <row r="5757" ht="15" customHeight="1"/>
    <row r="5758" ht="15" customHeight="1"/>
    <row r="5759" ht="15" customHeight="1"/>
    <row r="5760" ht="15" customHeight="1"/>
    <row r="5761" ht="15" customHeight="1"/>
    <row r="5762" ht="15" customHeight="1"/>
    <row r="5763" ht="15" customHeight="1"/>
    <row r="5764" ht="15" customHeight="1"/>
    <row r="5765" ht="15" customHeight="1"/>
    <row r="5766" ht="15" customHeight="1"/>
    <row r="5767" ht="15" customHeight="1"/>
    <row r="5768" ht="15" customHeight="1"/>
    <row r="5769" ht="15" customHeight="1"/>
    <row r="5770" ht="15" customHeight="1"/>
    <row r="5771" ht="15" customHeight="1"/>
    <row r="5772" ht="15" customHeight="1"/>
    <row r="5773" ht="15" customHeight="1"/>
    <row r="5774" ht="15" customHeight="1"/>
    <row r="5775" ht="15" customHeight="1"/>
    <row r="5776" ht="15" customHeight="1"/>
    <row r="5777" ht="15" customHeight="1"/>
    <row r="5778" ht="15" customHeight="1"/>
    <row r="5779" ht="15" customHeight="1"/>
    <row r="5780" ht="15" customHeight="1"/>
    <row r="5781" ht="15" customHeight="1"/>
    <row r="5782" ht="15" customHeight="1"/>
    <row r="5783" ht="15" customHeight="1"/>
    <row r="5784" ht="15" customHeight="1"/>
    <row r="5785" ht="15" customHeight="1"/>
    <row r="5786" ht="15" customHeight="1"/>
    <row r="5787" ht="15" customHeight="1"/>
    <row r="5788" ht="15" customHeight="1"/>
    <row r="5789" ht="15" customHeight="1"/>
    <row r="5790" ht="15" customHeight="1"/>
    <row r="5791" ht="15" customHeight="1"/>
    <row r="5792" ht="15" customHeight="1"/>
    <row r="5793" ht="15" customHeight="1"/>
    <row r="5794" ht="15" customHeight="1"/>
    <row r="5795" ht="15" customHeight="1"/>
    <row r="5796" ht="15" customHeight="1"/>
    <row r="5797" ht="15" customHeight="1"/>
    <row r="5798" ht="15" customHeight="1"/>
    <row r="5799" ht="15" customHeight="1"/>
    <row r="5800" ht="15" customHeight="1"/>
    <row r="5801" ht="15" customHeight="1"/>
    <row r="5802" ht="15" customHeight="1"/>
    <row r="5803" ht="15" customHeight="1"/>
    <row r="5804" ht="15" customHeight="1"/>
    <row r="5805" ht="15" customHeight="1"/>
    <row r="5806" ht="15" customHeight="1"/>
    <row r="5807" ht="15" customHeight="1"/>
    <row r="5808" ht="15" customHeight="1"/>
    <row r="5809" ht="15" customHeight="1"/>
    <row r="5810" ht="15" customHeight="1"/>
    <row r="5811" ht="15" customHeight="1"/>
    <row r="5812" ht="15" customHeight="1"/>
    <row r="5813" ht="15" customHeight="1"/>
    <row r="5814" ht="15" customHeight="1"/>
    <row r="5815" ht="15" customHeight="1"/>
    <row r="5816" ht="15" customHeight="1"/>
    <row r="5817" ht="15" customHeight="1"/>
    <row r="5818" ht="15" customHeight="1"/>
    <row r="5819" ht="15" customHeight="1"/>
    <row r="5820" ht="15" customHeight="1"/>
    <row r="5821" ht="15" customHeight="1"/>
    <row r="5822" ht="15" customHeight="1"/>
    <row r="5823" ht="15" customHeight="1"/>
    <row r="5824" ht="15" customHeight="1"/>
    <row r="5825" ht="15" customHeight="1"/>
    <row r="5826" ht="15" customHeight="1"/>
    <row r="5827" ht="15" customHeight="1"/>
    <row r="5828" ht="15" customHeight="1"/>
    <row r="5829" ht="15" customHeight="1"/>
    <row r="5830" ht="15" customHeight="1"/>
    <row r="5831" ht="15" customHeight="1"/>
    <row r="5832" ht="15" customHeight="1"/>
    <row r="5833" ht="15" customHeight="1"/>
    <row r="5834" ht="15" customHeight="1"/>
    <row r="5835" ht="15" customHeight="1"/>
    <row r="5836" ht="15" customHeight="1"/>
    <row r="5837" ht="15" customHeight="1"/>
    <row r="5838" ht="15" customHeight="1"/>
    <row r="5839" ht="15" customHeight="1"/>
    <row r="5840" ht="15" customHeight="1"/>
    <row r="5841" ht="15" customHeight="1"/>
    <row r="5842" ht="15" customHeight="1"/>
    <row r="5843" ht="15" customHeight="1"/>
    <row r="5844" ht="15" customHeight="1"/>
    <row r="5845" ht="15" customHeight="1"/>
    <row r="5846" ht="15" customHeight="1"/>
    <row r="5847" ht="15" customHeight="1"/>
    <row r="5848" ht="15" customHeight="1"/>
    <row r="5849" ht="15" customHeight="1"/>
    <row r="5850" ht="15" customHeight="1"/>
    <row r="5851" ht="15" customHeight="1"/>
    <row r="5852" ht="15" customHeight="1"/>
    <row r="5853" ht="15" customHeight="1"/>
    <row r="5854" ht="15" customHeight="1"/>
    <row r="5855" ht="15" customHeight="1"/>
    <row r="5856" ht="15" customHeight="1"/>
    <row r="5857" ht="15" customHeight="1"/>
    <row r="5858" ht="15" customHeight="1"/>
    <row r="5859" ht="15" customHeight="1"/>
    <row r="5860" ht="15" customHeight="1"/>
    <row r="5861" ht="15" customHeight="1"/>
    <row r="5862" ht="15" customHeight="1"/>
    <row r="5863" ht="15" customHeight="1"/>
    <row r="5864" ht="15" customHeight="1"/>
    <row r="5865" ht="15" customHeight="1"/>
    <row r="5866" ht="15" customHeight="1"/>
    <row r="5867" ht="15" customHeight="1"/>
    <row r="5868" ht="15" customHeight="1"/>
    <row r="5869" ht="15" customHeight="1"/>
    <row r="5870" ht="15" customHeight="1"/>
    <row r="5871" ht="15" customHeight="1"/>
    <row r="5872" ht="15" customHeight="1"/>
    <row r="5873" ht="15" customHeight="1"/>
    <row r="5874" ht="15" customHeight="1"/>
    <row r="5875" ht="15" customHeight="1"/>
    <row r="5876" ht="15" customHeight="1"/>
    <row r="5877" ht="15" customHeight="1"/>
    <row r="5878" ht="15" customHeight="1"/>
    <row r="5879" ht="15" customHeight="1"/>
    <row r="5880" ht="15" customHeight="1"/>
    <row r="5881" ht="15" customHeight="1"/>
    <row r="5882" ht="15" customHeight="1"/>
    <row r="5883" ht="15" customHeight="1"/>
    <row r="5884" ht="15" customHeight="1"/>
    <row r="5885" ht="15" customHeight="1"/>
    <row r="5886" ht="15" customHeight="1"/>
    <row r="5887" ht="15" customHeight="1"/>
    <row r="5888" ht="15" customHeight="1"/>
    <row r="5889" ht="15" customHeight="1"/>
    <row r="5890" ht="15" customHeight="1"/>
    <row r="5891" ht="15" customHeight="1"/>
    <row r="5892" ht="15" customHeight="1"/>
    <row r="5893" ht="15" customHeight="1"/>
    <row r="5894" ht="15" customHeight="1"/>
    <row r="5895" ht="15" customHeight="1"/>
    <row r="5896" ht="15" customHeight="1"/>
    <row r="5897" ht="15" customHeight="1"/>
    <row r="5898" ht="15" customHeight="1"/>
    <row r="5899" ht="15" customHeight="1"/>
    <row r="5900" ht="15" customHeight="1"/>
    <row r="5901" ht="15" customHeight="1"/>
    <row r="5902" ht="15" customHeight="1"/>
    <row r="5903" ht="15" customHeight="1"/>
    <row r="5904" ht="15" customHeight="1"/>
    <row r="5905" ht="15" customHeight="1"/>
    <row r="5906" ht="15" customHeight="1"/>
    <row r="5907" ht="15" customHeight="1"/>
    <row r="5908" ht="15" customHeight="1"/>
    <row r="5909" ht="15" customHeight="1"/>
    <row r="5910" ht="15" customHeight="1"/>
    <row r="5911" ht="15" customHeight="1"/>
    <row r="5912" ht="15" customHeight="1"/>
    <row r="5913" ht="15" customHeight="1"/>
    <row r="5914" ht="15" customHeight="1"/>
    <row r="5915" ht="15" customHeight="1"/>
    <row r="5916" ht="15" customHeight="1"/>
    <row r="5917" ht="15" customHeight="1"/>
    <row r="5918" ht="15" customHeight="1"/>
    <row r="5919" ht="15" customHeight="1"/>
    <row r="5920" ht="15" customHeight="1"/>
    <row r="5921" ht="15" customHeight="1"/>
    <row r="5922" ht="15" customHeight="1"/>
    <row r="5923" ht="15" customHeight="1"/>
    <row r="5924" ht="15" customHeight="1"/>
    <row r="5925" ht="15" customHeight="1"/>
    <row r="5926" ht="15" customHeight="1"/>
    <row r="5927" ht="15" customHeight="1"/>
    <row r="5928" ht="15" customHeight="1"/>
    <row r="5929" ht="15" customHeight="1"/>
    <row r="5930" ht="15" customHeight="1"/>
    <row r="5931" ht="15" customHeight="1"/>
    <row r="5932" ht="15" customHeight="1"/>
    <row r="5933" ht="15" customHeight="1"/>
    <row r="5934" ht="15" customHeight="1"/>
    <row r="5935" ht="15" customHeight="1"/>
    <row r="5936" ht="15" customHeight="1"/>
    <row r="5937" ht="15" customHeight="1"/>
    <row r="5938" ht="15" customHeight="1"/>
    <row r="5939" ht="15" customHeight="1"/>
    <row r="5940" ht="15" customHeight="1"/>
    <row r="5941" ht="15" customHeight="1"/>
    <row r="5942" ht="15" customHeight="1"/>
    <row r="5943" ht="15" customHeight="1"/>
    <row r="5944" ht="15" customHeight="1"/>
    <row r="5945" ht="15" customHeight="1"/>
    <row r="5946" ht="15" customHeight="1"/>
    <row r="5947" ht="15" customHeight="1"/>
    <row r="5948" ht="15" customHeight="1"/>
    <row r="5949" ht="15" customHeight="1"/>
    <row r="5950" ht="15" customHeight="1"/>
    <row r="5951" ht="15" customHeight="1"/>
    <row r="5952" ht="15" customHeight="1"/>
    <row r="5953" ht="15" customHeight="1"/>
    <row r="5954" ht="15" customHeight="1"/>
    <row r="5955" ht="15" customHeight="1"/>
    <row r="5956" ht="15" customHeight="1"/>
    <row r="5957" ht="15" customHeight="1"/>
    <row r="5958" ht="15" customHeight="1"/>
    <row r="5959" ht="15" customHeight="1"/>
    <row r="5960" ht="15" customHeight="1"/>
    <row r="5961" ht="15" customHeight="1"/>
    <row r="5962" ht="15" customHeight="1"/>
    <row r="5963" ht="15" customHeight="1"/>
    <row r="5964" ht="15" customHeight="1"/>
    <row r="5965" ht="15" customHeight="1"/>
    <row r="5966" ht="15" customHeight="1"/>
    <row r="5967" ht="15" customHeight="1"/>
    <row r="5968" ht="15" customHeight="1"/>
    <row r="5969" ht="15" customHeight="1"/>
    <row r="5970" ht="15" customHeight="1"/>
    <row r="5971" ht="15" customHeight="1"/>
    <row r="5972" ht="15" customHeight="1"/>
    <row r="5973" ht="15" customHeight="1"/>
    <row r="5974" ht="15" customHeight="1"/>
    <row r="5975" ht="15" customHeight="1"/>
    <row r="5976" ht="15" customHeight="1"/>
    <row r="5977" ht="15" customHeight="1"/>
    <row r="5978" ht="15" customHeight="1"/>
    <row r="5979" ht="15" customHeight="1"/>
    <row r="5980" ht="15" customHeight="1"/>
    <row r="5981" ht="15" customHeight="1"/>
    <row r="5982" ht="15" customHeight="1"/>
    <row r="5983" ht="15" customHeight="1"/>
    <row r="5984" ht="15" customHeight="1"/>
    <row r="5985" ht="15" customHeight="1"/>
    <row r="5986" ht="15" customHeight="1"/>
    <row r="5987" ht="15" customHeight="1"/>
    <row r="5988" ht="15" customHeight="1"/>
    <row r="5989" ht="15" customHeight="1"/>
    <row r="5990" ht="15" customHeight="1"/>
    <row r="5991" ht="15" customHeight="1"/>
    <row r="5992" ht="15" customHeight="1"/>
    <row r="5993" ht="15" customHeight="1"/>
    <row r="5994" ht="15" customHeight="1"/>
    <row r="5995" ht="15" customHeight="1"/>
    <row r="5996" ht="15" customHeight="1"/>
    <row r="5997" ht="15" customHeight="1"/>
    <row r="5998" ht="15" customHeight="1"/>
    <row r="5999" ht="15" customHeight="1"/>
    <row r="6000" ht="15" customHeight="1"/>
    <row r="6001" ht="15" customHeight="1"/>
    <row r="6002" ht="15" customHeight="1"/>
    <row r="6003" ht="15" customHeight="1"/>
    <row r="6004" ht="15" customHeight="1"/>
    <row r="6005" ht="15" customHeight="1"/>
    <row r="6006" ht="15" customHeight="1"/>
    <row r="6007" ht="15" customHeight="1"/>
    <row r="6008" ht="15" customHeight="1"/>
    <row r="6009" ht="15" customHeight="1"/>
    <row r="6010" ht="15" customHeight="1"/>
    <row r="6011" ht="15" customHeight="1"/>
    <row r="6012" ht="15" customHeight="1"/>
    <row r="6013" ht="15" customHeight="1"/>
    <row r="6014" ht="15" customHeight="1"/>
    <row r="6015" ht="15" customHeight="1"/>
    <row r="6016" ht="15" customHeight="1"/>
    <row r="6017" ht="15" customHeight="1"/>
    <row r="6018" ht="15" customHeight="1"/>
    <row r="6019" ht="15" customHeight="1"/>
    <row r="6020" ht="15" customHeight="1"/>
    <row r="6021" ht="15" customHeight="1"/>
    <row r="6022" ht="15" customHeight="1"/>
    <row r="6023" ht="15" customHeight="1"/>
    <row r="6024" ht="15" customHeight="1"/>
    <row r="6025" ht="15" customHeight="1"/>
    <row r="6026" ht="15" customHeight="1"/>
    <row r="6027" ht="15" customHeight="1"/>
    <row r="6028" ht="15" customHeight="1"/>
    <row r="6029" ht="15" customHeight="1"/>
    <row r="6030" ht="15" customHeight="1"/>
    <row r="6031" ht="15" customHeight="1"/>
    <row r="6032" ht="15" customHeight="1"/>
    <row r="6033" ht="15" customHeight="1"/>
    <row r="6034" ht="15" customHeight="1"/>
    <row r="6035" ht="15" customHeight="1"/>
    <row r="6036" ht="15" customHeight="1"/>
    <row r="6037" ht="15" customHeight="1"/>
    <row r="6038" ht="15" customHeight="1"/>
    <row r="6039" ht="15" customHeight="1"/>
    <row r="6040" ht="15" customHeight="1"/>
    <row r="6041" ht="15" customHeight="1"/>
    <row r="6042" ht="15" customHeight="1"/>
    <row r="6043" ht="15" customHeight="1"/>
    <row r="6044" ht="15" customHeight="1"/>
    <row r="6045" ht="15" customHeight="1"/>
    <row r="6046" ht="15" customHeight="1"/>
    <row r="6047" ht="15" customHeight="1"/>
    <row r="6048" ht="15" customHeight="1"/>
    <row r="6049" ht="15" customHeight="1"/>
    <row r="6050" ht="15" customHeight="1"/>
    <row r="6051" ht="15" customHeight="1"/>
    <row r="6052" ht="15" customHeight="1"/>
    <row r="6053" ht="15" customHeight="1"/>
    <row r="6054" ht="15" customHeight="1"/>
    <row r="6055" ht="15" customHeight="1"/>
    <row r="6056" ht="15" customHeight="1"/>
    <row r="6057" ht="15" customHeight="1"/>
    <row r="6058" ht="15" customHeight="1"/>
    <row r="6059" ht="15" customHeight="1"/>
    <row r="6060" ht="15" customHeight="1"/>
    <row r="6061" ht="15" customHeight="1"/>
    <row r="6062" ht="15" customHeight="1"/>
    <row r="6063" ht="15" customHeight="1"/>
    <row r="6064" ht="15" customHeight="1"/>
    <row r="6065" ht="15" customHeight="1"/>
    <row r="6066" ht="15" customHeight="1"/>
    <row r="6067" ht="15" customHeight="1"/>
    <row r="6068" ht="15" customHeight="1"/>
    <row r="6069" ht="15" customHeight="1"/>
    <row r="6070" ht="15" customHeight="1"/>
    <row r="6071" ht="15" customHeight="1"/>
    <row r="6072" ht="15" customHeight="1"/>
    <row r="6073" ht="15" customHeight="1"/>
    <row r="6074" ht="15" customHeight="1"/>
    <row r="6075" ht="15" customHeight="1"/>
    <row r="6076" ht="15" customHeight="1"/>
    <row r="6077" ht="15" customHeight="1"/>
    <row r="6078" ht="15" customHeight="1"/>
    <row r="6079" ht="15" customHeight="1"/>
    <row r="6080" ht="15" customHeight="1"/>
    <row r="6081" ht="15" customHeight="1"/>
    <row r="6082" ht="15" customHeight="1"/>
    <row r="6083" ht="15" customHeight="1"/>
    <row r="6084" ht="15" customHeight="1"/>
    <row r="6085" ht="15" customHeight="1"/>
    <row r="6086" ht="15" customHeight="1"/>
    <row r="6087" ht="15" customHeight="1"/>
    <row r="6088" ht="15" customHeight="1"/>
    <row r="6089" ht="15" customHeight="1"/>
    <row r="6090" ht="15" customHeight="1"/>
    <row r="6091" ht="15" customHeight="1"/>
    <row r="6092" ht="15" customHeight="1"/>
    <row r="6093" ht="15" customHeight="1"/>
    <row r="6094" ht="15" customHeight="1"/>
    <row r="6095" ht="15" customHeight="1"/>
    <row r="6096" ht="15" customHeight="1"/>
    <row r="6097" ht="15" customHeight="1"/>
    <row r="6098" ht="15" customHeight="1"/>
    <row r="6099" ht="15" customHeight="1"/>
    <row r="6100" ht="15" customHeight="1"/>
    <row r="6101" ht="15" customHeight="1"/>
    <row r="6102" ht="15" customHeight="1"/>
    <row r="6103" ht="15" customHeight="1"/>
    <row r="6104" ht="15" customHeight="1"/>
    <row r="6105" ht="15" customHeight="1"/>
    <row r="6106" ht="15" customHeight="1"/>
    <row r="6107" ht="15" customHeight="1"/>
    <row r="6108" ht="15" customHeight="1"/>
    <row r="6109" ht="15" customHeight="1"/>
    <row r="6110" ht="15" customHeight="1"/>
    <row r="6111" ht="15" customHeight="1"/>
    <row r="6112" ht="15" customHeight="1"/>
    <row r="6113" ht="15" customHeight="1"/>
    <row r="6114" ht="15" customHeight="1"/>
    <row r="6115" ht="15" customHeight="1"/>
    <row r="6116" ht="15" customHeight="1"/>
    <row r="6117" ht="15" customHeight="1"/>
    <row r="6118" ht="15" customHeight="1"/>
    <row r="6119" ht="15" customHeight="1"/>
    <row r="6120" ht="15" customHeight="1"/>
    <row r="6121" ht="15" customHeight="1"/>
    <row r="6122" ht="15" customHeight="1"/>
    <row r="6123" ht="15" customHeight="1"/>
    <row r="6124" ht="15" customHeight="1"/>
    <row r="6125" ht="15" customHeight="1"/>
    <row r="6126" ht="15" customHeight="1"/>
    <row r="6127" ht="15" customHeight="1"/>
    <row r="6128" ht="15" customHeight="1"/>
    <row r="6129" ht="15" customHeight="1"/>
    <row r="6130" ht="15" customHeight="1"/>
    <row r="6131" ht="15" customHeight="1"/>
    <row r="6132" ht="15" customHeight="1"/>
    <row r="6133" ht="15" customHeight="1"/>
    <row r="6134" ht="15" customHeight="1"/>
    <row r="6135" ht="15" customHeight="1"/>
    <row r="6136" ht="15" customHeight="1"/>
    <row r="6137" ht="15" customHeight="1"/>
    <row r="6138" ht="15" customHeight="1"/>
    <row r="6139" ht="15" customHeight="1"/>
    <row r="6140" ht="15" customHeight="1"/>
    <row r="6141" ht="15" customHeight="1"/>
    <row r="6142" ht="15" customHeight="1"/>
    <row r="6143" ht="15" customHeight="1"/>
    <row r="6144" ht="15" customHeight="1"/>
    <row r="6145" ht="15" customHeight="1"/>
    <row r="6146" ht="15" customHeight="1"/>
    <row r="6147" ht="15" customHeight="1"/>
    <row r="6148" ht="15" customHeight="1"/>
    <row r="6149" ht="15" customHeight="1"/>
    <row r="6150" ht="15" customHeight="1"/>
    <row r="6151" ht="15" customHeight="1"/>
    <row r="6152" ht="15" customHeight="1"/>
    <row r="6153" ht="15" customHeight="1"/>
    <row r="6154" ht="15" customHeight="1"/>
    <row r="6155" ht="15" customHeight="1"/>
    <row r="6156" ht="15" customHeight="1"/>
    <row r="6157" ht="15" customHeight="1"/>
    <row r="6158" ht="15" customHeight="1"/>
    <row r="6159" ht="15" customHeight="1"/>
    <row r="6160" ht="15" customHeight="1"/>
    <row r="6161" ht="15" customHeight="1"/>
    <row r="6162" ht="15" customHeight="1"/>
    <row r="6163" ht="15" customHeight="1"/>
    <row r="6164" ht="15" customHeight="1"/>
    <row r="6165" ht="15" customHeight="1"/>
    <row r="6166" ht="15" customHeight="1"/>
    <row r="6167" ht="15" customHeight="1"/>
    <row r="6168" ht="15" customHeight="1"/>
    <row r="6169" ht="15" customHeight="1"/>
    <row r="6170" ht="15" customHeight="1"/>
    <row r="6171" ht="15" customHeight="1"/>
    <row r="6172" ht="15" customHeight="1"/>
    <row r="6173" ht="15" customHeight="1"/>
    <row r="6174" ht="15" customHeight="1"/>
    <row r="6175" ht="15" customHeight="1"/>
    <row r="6176" ht="15" customHeight="1"/>
    <row r="6177" ht="15" customHeight="1"/>
    <row r="6178" ht="15" customHeight="1"/>
    <row r="6179" ht="15" customHeight="1"/>
    <row r="6180" ht="15" customHeight="1"/>
    <row r="6181" ht="15" customHeight="1"/>
    <row r="6182" ht="15" customHeight="1"/>
    <row r="6183" ht="15" customHeight="1"/>
    <row r="6184" ht="15" customHeight="1"/>
    <row r="6185" ht="15" customHeight="1"/>
    <row r="6186" ht="15" customHeight="1"/>
    <row r="6187" ht="15" customHeight="1"/>
    <row r="6188" ht="15" customHeight="1"/>
    <row r="6189" ht="15" customHeight="1"/>
    <row r="6190" ht="15" customHeight="1"/>
    <row r="6191" ht="15" customHeight="1"/>
    <row r="6192" ht="15" customHeight="1"/>
    <row r="6193" ht="15" customHeight="1"/>
    <row r="6194" ht="15" customHeight="1"/>
    <row r="6195" ht="15" customHeight="1"/>
    <row r="6196" ht="15" customHeight="1"/>
    <row r="6197" ht="15" customHeight="1"/>
    <row r="6198" ht="15" customHeight="1"/>
    <row r="6199" ht="15" customHeight="1"/>
    <row r="6200" ht="15" customHeight="1"/>
    <row r="6201" ht="15" customHeight="1"/>
    <row r="6202" ht="15" customHeight="1"/>
    <row r="6203" ht="15" customHeight="1"/>
    <row r="6204" ht="15" customHeight="1"/>
    <row r="6205" ht="15" customHeight="1"/>
    <row r="6206" ht="15" customHeight="1"/>
    <row r="6207" ht="15" customHeight="1"/>
    <row r="6208" ht="15" customHeight="1"/>
    <row r="6209" ht="15" customHeight="1"/>
    <row r="6210" ht="15" customHeight="1"/>
    <row r="6211" ht="15" customHeight="1"/>
    <row r="6212" ht="15" customHeight="1"/>
    <row r="6213" ht="15" customHeight="1"/>
    <row r="6214" ht="15" customHeight="1"/>
    <row r="6215" ht="15" customHeight="1"/>
    <row r="6216" ht="15" customHeight="1"/>
    <row r="6217" ht="15" customHeight="1"/>
    <row r="6218" ht="15" customHeight="1"/>
    <row r="6219" ht="15" customHeight="1"/>
    <row r="6220" ht="15" customHeight="1"/>
    <row r="6221" ht="15" customHeight="1"/>
    <row r="6222" ht="15" customHeight="1"/>
    <row r="6223" ht="15" customHeight="1"/>
    <row r="6224" ht="15" customHeight="1"/>
    <row r="6225" ht="15" customHeight="1"/>
    <row r="6226" ht="15" customHeight="1"/>
    <row r="6227" ht="15" customHeight="1"/>
    <row r="6228" ht="15" customHeight="1"/>
    <row r="6229" ht="15" customHeight="1"/>
    <row r="6230" ht="15" customHeight="1"/>
    <row r="6231" ht="15" customHeight="1"/>
    <row r="6232" ht="15" customHeight="1"/>
    <row r="6233" ht="15" customHeight="1"/>
    <row r="6234" ht="15" customHeight="1"/>
    <row r="6235" ht="15" customHeight="1"/>
    <row r="6236" ht="15" customHeight="1"/>
    <row r="6237" ht="15" customHeight="1"/>
    <row r="6238" ht="15" customHeight="1"/>
    <row r="6239" ht="15" customHeight="1"/>
    <row r="6240" ht="15" customHeight="1"/>
    <row r="6241" ht="15" customHeight="1"/>
    <row r="6242" ht="15" customHeight="1"/>
    <row r="6243" ht="15" customHeight="1"/>
    <row r="6244" ht="15" customHeight="1"/>
    <row r="6245" ht="15" customHeight="1"/>
    <row r="6246" ht="15" customHeight="1"/>
    <row r="6247" ht="15" customHeight="1"/>
    <row r="6248" ht="15" customHeight="1"/>
    <row r="6249" ht="15" customHeight="1"/>
    <row r="6250" ht="15" customHeight="1"/>
    <row r="6251" ht="15" customHeight="1"/>
    <row r="6252" ht="15" customHeight="1"/>
    <row r="6253" ht="15" customHeight="1"/>
    <row r="6254" ht="15" customHeight="1"/>
    <row r="6255" ht="15" customHeight="1"/>
    <row r="6256" ht="15" customHeight="1"/>
    <row r="6257" ht="15" customHeight="1"/>
    <row r="6258" ht="15" customHeight="1"/>
    <row r="6259" ht="15" customHeight="1"/>
    <row r="6260" ht="15" customHeight="1"/>
    <row r="6261" ht="15" customHeight="1"/>
    <row r="6262" ht="15" customHeight="1"/>
    <row r="6263" ht="15" customHeight="1"/>
    <row r="6264" ht="15" customHeight="1"/>
    <row r="6265" ht="15" customHeight="1"/>
    <row r="6266" ht="15" customHeight="1"/>
    <row r="6267" ht="15" customHeight="1"/>
    <row r="6268" ht="15" customHeight="1"/>
    <row r="6269" ht="15" customHeight="1"/>
    <row r="6270" ht="15" customHeight="1"/>
    <row r="6271" ht="15" customHeight="1"/>
    <row r="6272" ht="15" customHeight="1"/>
    <row r="6273" ht="15" customHeight="1"/>
    <row r="6274" ht="15" customHeight="1"/>
    <row r="6275" ht="15" customHeight="1"/>
    <row r="6276" ht="15" customHeight="1"/>
    <row r="6277" ht="15" customHeight="1"/>
    <row r="6278" ht="15" customHeight="1"/>
    <row r="6279" ht="15" customHeight="1"/>
    <row r="6280" ht="15" customHeight="1"/>
    <row r="6281" ht="15" customHeight="1"/>
    <row r="6282" ht="15" customHeight="1"/>
    <row r="6283" ht="15" customHeight="1"/>
    <row r="6284" ht="15" customHeight="1"/>
    <row r="6285" ht="15" customHeight="1"/>
    <row r="6286" ht="15" customHeight="1"/>
    <row r="6287" ht="15" customHeight="1"/>
    <row r="6288" ht="15" customHeight="1"/>
    <row r="6289" ht="15" customHeight="1"/>
    <row r="6290" ht="15" customHeight="1"/>
    <row r="6291" ht="15" customHeight="1"/>
    <row r="6292" ht="15" customHeight="1"/>
    <row r="6293" ht="15" customHeight="1"/>
    <row r="6294" ht="15" customHeight="1"/>
    <row r="6295" ht="15" customHeight="1"/>
    <row r="6296" ht="15" customHeight="1"/>
    <row r="6297" ht="15" customHeight="1"/>
    <row r="6298" ht="15" customHeight="1"/>
    <row r="6299" ht="15" customHeight="1"/>
    <row r="6300" ht="15" customHeight="1"/>
    <row r="6301" ht="15" customHeight="1"/>
    <row r="6302" ht="15" customHeight="1"/>
    <row r="6303" ht="15" customHeight="1"/>
    <row r="6304" ht="15" customHeight="1"/>
    <row r="6305" ht="15" customHeight="1"/>
    <row r="6306" ht="15" customHeight="1"/>
    <row r="6307" ht="15" customHeight="1"/>
    <row r="6308" ht="15" customHeight="1"/>
    <row r="6309" ht="15" customHeight="1"/>
    <row r="6310" ht="15" customHeight="1"/>
    <row r="6311" ht="15" customHeight="1"/>
    <row r="6312" ht="15" customHeight="1"/>
    <row r="6313" ht="15" customHeight="1"/>
    <row r="6314" ht="15" customHeight="1"/>
    <row r="6315" ht="15" customHeight="1"/>
    <row r="6316" ht="15" customHeight="1"/>
    <row r="6317" ht="15" customHeight="1"/>
    <row r="6318" ht="15" customHeight="1"/>
    <row r="6319" ht="15" customHeight="1"/>
    <row r="6320" ht="15" customHeight="1"/>
    <row r="6321" ht="15" customHeight="1"/>
    <row r="6322" ht="15" customHeight="1"/>
    <row r="6323" ht="15" customHeight="1"/>
    <row r="6324" ht="15" customHeight="1"/>
    <row r="6325" ht="15" customHeight="1"/>
    <row r="6326" ht="15" customHeight="1"/>
    <row r="6327" ht="15" customHeight="1"/>
    <row r="6328" ht="15" customHeight="1"/>
    <row r="6329" ht="15" customHeight="1"/>
    <row r="6330" ht="15" customHeight="1"/>
    <row r="6331" ht="15" customHeight="1"/>
    <row r="6332" ht="15" customHeight="1"/>
    <row r="6333" ht="15" customHeight="1"/>
    <row r="6334" ht="15" customHeight="1"/>
    <row r="6335" ht="15" customHeight="1"/>
    <row r="6336" ht="15" customHeight="1"/>
    <row r="6337" ht="15" customHeight="1"/>
    <row r="6338" ht="15" customHeight="1"/>
    <row r="6339" ht="15" customHeight="1"/>
    <row r="6340" ht="15" customHeight="1"/>
    <row r="6341" ht="15" customHeight="1"/>
    <row r="6342" ht="15" customHeight="1"/>
    <row r="6343" ht="15" customHeight="1"/>
    <row r="6344" ht="15" customHeight="1"/>
    <row r="6345" ht="15" customHeight="1"/>
    <row r="6346" ht="15" customHeight="1"/>
    <row r="6347" ht="15" customHeight="1"/>
    <row r="6348" ht="15" customHeight="1"/>
    <row r="6349" ht="15" customHeight="1"/>
    <row r="6350" ht="15" customHeight="1"/>
    <row r="6351" ht="15" customHeight="1"/>
    <row r="6352" ht="15" customHeight="1"/>
    <row r="6353" ht="15" customHeight="1"/>
    <row r="6354" ht="15" customHeight="1"/>
    <row r="6355" ht="15" customHeight="1"/>
    <row r="6356" ht="15" customHeight="1"/>
    <row r="6357" ht="15" customHeight="1"/>
    <row r="6358" ht="15" customHeight="1"/>
    <row r="6359" ht="15" customHeight="1"/>
    <row r="6360" ht="15" customHeight="1"/>
    <row r="6361" ht="15" customHeight="1"/>
    <row r="6362" ht="15" customHeight="1"/>
    <row r="6363" ht="15" customHeight="1"/>
    <row r="6364" ht="15" customHeight="1"/>
    <row r="6365" ht="15" customHeight="1"/>
    <row r="6366" ht="15" customHeight="1"/>
    <row r="6367" ht="15" customHeight="1"/>
    <row r="6368" ht="15" customHeight="1"/>
    <row r="6369" ht="15" customHeight="1"/>
    <row r="6370" ht="15" customHeight="1"/>
    <row r="6371" ht="15" customHeight="1"/>
    <row r="6372" ht="15" customHeight="1"/>
    <row r="6373" ht="15" customHeight="1"/>
    <row r="6374" ht="15" customHeight="1"/>
    <row r="6375" ht="15" customHeight="1"/>
    <row r="6376" ht="15" customHeight="1"/>
    <row r="6377" ht="15" customHeight="1"/>
    <row r="6378" ht="15" customHeight="1"/>
    <row r="6379" ht="15" customHeight="1"/>
    <row r="6380" ht="15" customHeight="1"/>
    <row r="6381" ht="15" customHeight="1"/>
    <row r="6382" ht="15" customHeight="1"/>
    <row r="6383" ht="15" customHeight="1"/>
    <row r="6384" ht="15" customHeight="1"/>
    <row r="6385" ht="15" customHeight="1"/>
    <row r="6386" ht="15" customHeight="1"/>
    <row r="6387" ht="15" customHeight="1"/>
    <row r="6388" ht="15" customHeight="1"/>
    <row r="6389" ht="15" customHeight="1"/>
    <row r="6390" ht="15" customHeight="1"/>
    <row r="6391" ht="15" customHeight="1"/>
    <row r="6392" ht="15" customHeight="1"/>
    <row r="6393" ht="15" customHeight="1"/>
    <row r="6394" ht="15" customHeight="1"/>
    <row r="6395" ht="15" customHeight="1"/>
    <row r="6396" ht="15" customHeight="1"/>
    <row r="6397" ht="15" customHeight="1"/>
    <row r="6398" ht="15" customHeight="1"/>
    <row r="6399" ht="15" customHeight="1"/>
    <row r="6400" ht="15" customHeight="1"/>
    <row r="6401" ht="15" customHeight="1"/>
    <row r="6402" ht="15" customHeight="1"/>
    <row r="6403" ht="15" customHeight="1"/>
    <row r="6404" ht="15" customHeight="1"/>
    <row r="6405" ht="15" customHeight="1"/>
    <row r="6406" ht="15" customHeight="1"/>
    <row r="6407" ht="15" customHeight="1"/>
    <row r="6408" ht="15" customHeight="1"/>
    <row r="6409" ht="15" customHeight="1"/>
    <row r="6410" ht="15" customHeight="1"/>
    <row r="6411" ht="15" customHeight="1"/>
    <row r="6412" ht="15" customHeight="1"/>
    <row r="6413" ht="15" customHeight="1"/>
    <row r="6414" ht="15" customHeight="1"/>
    <row r="6415" ht="15" customHeight="1"/>
    <row r="6416" ht="15" customHeight="1"/>
    <row r="6417" ht="15" customHeight="1"/>
    <row r="6418" ht="15" customHeight="1"/>
    <row r="6419" ht="15" customHeight="1"/>
    <row r="6420" ht="15" customHeight="1"/>
    <row r="6421" ht="15" customHeight="1"/>
    <row r="6422" ht="15" customHeight="1"/>
    <row r="6423" ht="15" customHeight="1"/>
    <row r="6424" ht="15" customHeight="1"/>
    <row r="6425" ht="15" customHeight="1"/>
    <row r="6426" ht="15" customHeight="1"/>
    <row r="6427" ht="15" customHeight="1"/>
    <row r="6428" ht="15" customHeight="1"/>
    <row r="6429" ht="15" customHeight="1"/>
    <row r="6430" ht="15" customHeight="1"/>
    <row r="6431" ht="15" customHeight="1"/>
    <row r="6432" ht="15" customHeight="1"/>
    <row r="6433" ht="15" customHeight="1"/>
    <row r="6434" ht="15" customHeight="1"/>
    <row r="6435" ht="15" customHeight="1"/>
    <row r="6436" ht="15" customHeight="1"/>
    <row r="6437" ht="15" customHeight="1"/>
    <row r="6438" ht="15" customHeight="1"/>
    <row r="6439" ht="15" customHeight="1"/>
    <row r="6440" ht="15" customHeight="1"/>
    <row r="6441" ht="15" customHeight="1"/>
    <row r="6442" ht="15" customHeight="1"/>
    <row r="6443" ht="15" customHeight="1"/>
    <row r="6444" ht="15" customHeight="1"/>
    <row r="6445" ht="15" customHeight="1"/>
    <row r="6446" ht="15" customHeight="1"/>
    <row r="6447" ht="15" customHeight="1"/>
    <row r="6448" ht="15" customHeight="1"/>
    <row r="6449" ht="15" customHeight="1"/>
    <row r="6450" ht="15" customHeight="1"/>
    <row r="6451" ht="15" customHeight="1"/>
    <row r="6452" ht="15" customHeight="1"/>
    <row r="6453" ht="15" customHeight="1"/>
    <row r="6454" ht="15" customHeight="1"/>
    <row r="6455" ht="15" customHeight="1"/>
    <row r="6456" ht="15" customHeight="1"/>
    <row r="6457" ht="15" customHeight="1"/>
    <row r="6458" ht="15" customHeight="1"/>
    <row r="6459" ht="15" customHeight="1"/>
    <row r="6460" ht="15" customHeight="1"/>
    <row r="6461" ht="15" customHeight="1"/>
    <row r="6462" ht="15" customHeight="1"/>
    <row r="6463" ht="15" customHeight="1"/>
    <row r="6464" ht="15" customHeight="1"/>
    <row r="6465" ht="15" customHeight="1"/>
    <row r="6466" ht="15" customHeight="1"/>
    <row r="6467" ht="15" customHeight="1"/>
    <row r="6468" ht="15" customHeight="1"/>
    <row r="6469" ht="15" customHeight="1"/>
    <row r="6470" ht="15" customHeight="1"/>
    <row r="6471" ht="15" customHeight="1"/>
    <row r="6472" ht="15" customHeight="1"/>
    <row r="6473" ht="15" customHeight="1"/>
    <row r="6474" ht="15" customHeight="1"/>
    <row r="6475" ht="15" customHeight="1"/>
    <row r="6476" ht="15" customHeight="1"/>
    <row r="6477" ht="15" customHeight="1"/>
    <row r="6478" ht="15" customHeight="1"/>
    <row r="6479" ht="15" customHeight="1"/>
    <row r="6480" ht="15" customHeight="1"/>
    <row r="6481" ht="15" customHeight="1"/>
    <row r="6482" ht="15" customHeight="1"/>
    <row r="6483" ht="15" customHeight="1"/>
    <row r="6484" ht="15" customHeight="1"/>
    <row r="6485" ht="15" customHeight="1"/>
    <row r="6486" ht="15" customHeight="1"/>
    <row r="6487" ht="15" customHeight="1"/>
    <row r="6488" ht="15" customHeight="1"/>
    <row r="6489" ht="15" customHeight="1"/>
    <row r="6490" ht="15" customHeight="1"/>
    <row r="6491" ht="15" customHeight="1"/>
    <row r="6492" ht="15" customHeight="1"/>
    <row r="6493" ht="15" customHeight="1"/>
    <row r="6494" ht="15" customHeight="1"/>
    <row r="6495" ht="15" customHeight="1"/>
    <row r="6496" ht="15" customHeight="1"/>
    <row r="6497" ht="15" customHeight="1"/>
    <row r="6498" ht="15" customHeight="1"/>
    <row r="6499" ht="15" customHeight="1"/>
    <row r="6500" ht="15" customHeight="1"/>
    <row r="6501" ht="15" customHeight="1"/>
    <row r="6502" ht="15" customHeight="1"/>
    <row r="6503" ht="15" customHeight="1"/>
    <row r="6504" ht="15" customHeight="1"/>
    <row r="6505" ht="15" customHeight="1"/>
    <row r="6506" ht="15" customHeight="1"/>
    <row r="6507" ht="15" customHeight="1"/>
    <row r="6508" ht="15" customHeight="1"/>
    <row r="6509" ht="15" customHeight="1"/>
    <row r="6510" ht="15" customHeight="1"/>
    <row r="6511" ht="15" customHeight="1"/>
    <row r="6512" ht="15" customHeight="1"/>
    <row r="6513" ht="15" customHeight="1"/>
    <row r="6514" ht="15" customHeight="1"/>
    <row r="6515" ht="15" customHeight="1"/>
    <row r="6516" ht="15" customHeight="1"/>
    <row r="6517" ht="15" customHeight="1"/>
    <row r="6518" ht="15" customHeight="1"/>
    <row r="6519" ht="15" customHeight="1"/>
    <row r="6520" ht="15" customHeight="1"/>
    <row r="6521" ht="15" customHeight="1"/>
    <row r="6522" ht="15" customHeight="1"/>
    <row r="6523" ht="15" customHeight="1"/>
    <row r="6524" ht="15" customHeight="1"/>
    <row r="6525" ht="15" customHeight="1"/>
    <row r="6526" ht="15" customHeight="1"/>
    <row r="6527" ht="15" customHeight="1"/>
    <row r="6528" ht="15" customHeight="1"/>
    <row r="6529" ht="15" customHeight="1"/>
    <row r="6530" ht="15" customHeight="1"/>
    <row r="6531" ht="15" customHeight="1"/>
    <row r="6532" ht="15" customHeight="1"/>
    <row r="6533" ht="15" customHeight="1"/>
    <row r="6534" ht="15" customHeight="1"/>
    <row r="6535" ht="15" customHeight="1"/>
    <row r="6536" ht="15" customHeight="1"/>
    <row r="6537" ht="15" customHeight="1"/>
    <row r="6538" ht="15" customHeight="1"/>
    <row r="6539" ht="15" customHeight="1"/>
    <row r="6540" ht="15" customHeight="1"/>
    <row r="6541" ht="15" customHeight="1"/>
    <row r="6542" ht="15" customHeight="1"/>
    <row r="6543" ht="15" customHeight="1"/>
    <row r="6544" ht="15" customHeight="1"/>
    <row r="6545" ht="15" customHeight="1"/>
    <row r="6546" ht="15" customHeight="1"/>
    <row r="6547" ht="15" customHeight="1"/>
    <row r="6548" ht="15" customHeight="1"/>
    <row r="6549" ht="15" customHeight="1"/>
    <row r="6550" ht="15" customHeight="1"/>
    <row r="6551" ht="15" customHeight="1"/>
    <row r="6552" ht="15" customHeight="1"/>
    <row r="6553" ht="15" customHeight="1"/>
    <row r="6554" ht="15" customHeight="1"/>
    <row r="6555" ht="15" customHeight="1"/>
    <row r="6556" ht="15" customHeight="1"/>
    <row r="6557" ht="15" customHeight="1"/>
    <row r="6558" ht="15" customHeight="1"/>
    <row r="6559" ht="15" customHeight="1"/>
    <row r="6560" ht="15" customHeight="1"/>
    <row r="6561" ht="15" customHeight="1"/>
    <row r="6562" ht="15" customHeight="1"/>
    <row r="6563" ht="15" customHeight="1"/>
    <row r="6564" ht="15" customHeight="1"/>
    <row r="6565" ht="15" customHeight="1"/>
    <row r="6566" ht="15" customHeight="1"/>
    <row r="6567" ht="15" customHeight="1"/>
    <row r="6568" ht="15" customHeight="1"/>
    <row r="6569" ht="15" customHeight="1"/>
    <row r="6570" ht="15" customHeight="1"/>
    <row r="6571" ht="15" customHeight="1"/>
    <row r="6572" ht="15" customHeight="1"/>
    <row r="6573" ht="15" customHeight="1"/>
    <row r="6574" ht="15" customHeight="1"/>
    <row r="6575" ht="15" customHeight="1"/>
    <row r="6576" ht="15" customHeight="1"/>
    <row r="6577" ht="15" customHeight="1"/>
    <row r="6578" ht="15" customHeight="1"/>
    <row r="6579" ht="15" customHeight="1"/>
    <row r="6580" ht="15" customHeight="1"/>
    <row r="6581" ht="15" customHeight="1"/>
    <row r="6582" ht="15" customHeight="1"/>
    <row r="6583" ht="15" customHeight="1"/>
    <row r="6584" ht="15" customHeight="1"/>
    <row r="6585" ht="15" customHeight="1"/>
    <row r="6586" ht="15" customHeight="1"/>
    <row r="6587" ht="15" customHeight="1"/>
    <row r="6588" ht="15" customHeight="1"/>
    <row r="6589" ht="15" customHeight="1"/>
    <row r="6590" ht="15" customHeight="1"/>
    <row r="6591" ht="15" customHeight="1"/>
    <row r="6592" ht="15" customHeight="1"/>
    <row r="6593" ht="15" customHeight="1"/>
    <row r="6594" ht="15" customHeight="1"/>
    <row r="6595" ht="15" customHeight="1"/>
    <row r="6596" ht="15" customHeight="1"/>
    <row r="6597" ht="15" customHeight="1"/>
    <row r="6598" ht="15" customHeight="1"/>
    <row r="6599" ht="15" customHeight="1"/>
    <row r="6600" ht="15" customHeight="1"/>
    <row r="6601" ht="15" customHeight="1"/>
    <row r="6602" ht="15" customHeight="1"/>
    <row r="6603" ht="15" customHeight="1"/>
    <row r="6604" ht="15" customHeight="1"/>
    <row r="6605" ht="15" customHeight="1"/>
    <row r="6606" ht="15" customHeight="1"/>
    <row r="6607" ht="15" customHeight="1"/>
    <row r="6608" ht="15" customHeight="1"/>
    <row r="6609" ht="15" customHeight="1"/>
    <row r="6610" ht="15" customHeight="1"/>
    <row r="6611" ht="15" customHeight="1"/>
    <row r="6612" ht="15" customHeight="1"/>
    <row r="6613" ht="15" customHeight="1"/>
    <row r="6614" ht="15" customHeight="1"/>
    <row r="6615" ht="15" customHeight="1"/>
    <row r="6616" ht="15" customHeight="1"/>
    <row r="6617" ht="15" customHeight="1"/>
    <row r="6618" ht="15" customHeight="1"/>
    <row r="6619" ht="15" customHeight="1"/>
    <row r="6620" ht="15" customHeight="1"/>
    <row r="6621" ht="15" customHeight="1"/>
    <row r="6622" ht="15" customHeight="1"/>
    <row r="6623" ht="15" customHeight="1"/>
    <row r="6624" ht="15" customHeight="1"/>
    <row r="6625" ht="15" customHeight="1"/>
    <row r="6626" ht="15" customHeight="1"/>
    <row r="6627" ht="15" customHeight="1"/>
    <row r="6628" ht="15" customHeight="1"/>
    <row r="6629" ht="15" customHeight="1"/>
    <row r="6630" ht="15" customHeight="1"/>
    <row r="6631" ht="15" customHeight="1"/>
    <row r="6632" ht="15" customHeight="1"/>
    <row r="6633" ht="15" customHeight="1"/>
    <row r="6634" ht="15" customHeight="1"/>
    <row r="6635" ht="15" customHeight="1"/>
    <row r="6636" ht="15" customHeight="1"/>
    <row r="6637" ht="15" customHeight="1"/>
    <row r="6638" ht="15" customHeight="1"/>
    <row r="6639" ht="15" customHeight="1"/>
    <row r="6640" ht="15" customHeight="1"/>
    <row r="6641" ht="15" customHeight="1"/>
    <row r="6642" ht="15" customHeight="1"/>
    <row r="6643" ht="15" customHeight="1"/>
    <row r="6644" ht="15" customHeight="1"/>
    <row r="6645" ht="15" customHeight="1"/>
    <row r="6646" ht="15" customHeight="1"/>
    <row r="6647" ht="15" customHeight="1"/>
    <row r="6648" ht="15" customHeight="1"/>
    <row r="6649" ht="15" customHeight="1"/>
    <row r="6650" ht="15" customHeight="1"/>
    <row r="6651" ht="15" customHeight="1"/>
    <row r="6652" ht="15" customHeight="1"/>
    <row r="6653" ht="15" customHeight="1"/>
    <row r="6654" ht="15" customHeight="1"/>
    <row r="6655" ht="15" customHeight="1"/>
    <row r="6656" ht="15" customHeight="1"/>
    <row r="6657" ht="15" customHeight="1"/>
    <row r="6658" ht="15" customHeight="1"/>
    <row r="6659" ht="15" customHeight="1"/>
    <row r="6660" ht="15" customHeight="1"/>
    <row r="6661" ht="15" customHeight="1"/>
    <row r="6662" ht="15" customHeight="1"/>
    <row r="6663" ht="15" customHeight="1"/>
    <row r="6664" ht="15" customHeight="1"/>
    <row r="6665" ht="15" customHeight="1"/>
    <row r="6666" ht="15" customHeight="1"/>
    <row r="6667" ht="15" customHeight="1"/>
    <row r="6668" ht="15" customHeight="1"/>
    <row r="6669" ht="15" customHeight="1"/>
    <row r="6670" ht="15" customHeight="1"/>
    <row r="6671" ht="15" customHeight="1"/>
    <row r="6672" ht="15" customHeight="1"/>
    <row r="6673" ht="15" customHeight="1"/>
    <row r="6674" ht="15" customHeight="1"/>
    <row r="6675" ht="15" customHeight="1"/>
    <row r="6676" ht="15" customHeight="1"/>
    <row r="6677" ht="15" customHeight="1"/>
    <row r="6678" ht="15" customHeight="1"/>
    <row r="6679" ht="15" customHeight="1"/>
    <row r="6680" ht="15" customHeight="1"/>
    <row r="6681" ht="15" customHeight="1"/>
    <row r="6682" ht="15" customHeight="1"/>
    <row r="6683" ht="15" customHeight="1"/>
    <row r="6684" ht="15" customHeight="1"/>
    <row r="6685" ht="15" customHeight="1"/>
    <row r="6686" ht="15" customHeight="1"/>
    <row r="6687" ht="15" customHeight="1"/>
    <row r="6688" ht="15" customHeight="1"/>
    <row r="6689" ht="15" customHeight="1"/>
    <row r="6690" ht="15" customHeight="1"/>
    <row r="6691" ht="15" customHeight="1"/>
    <row r="6692" ht="15" customHeight="1"/>
    <row r="6693" ht="15" customHeight="1"/>
    <row r="6694" ht="15" customHeight="1"/>
    <row r="6695" ht="15" customHeight="1"/>
    <row r="6696" ht="15" customHeight="1"/>
    <row r="6697" ht="15" customHeight="1"/>
    <row r="6698" ht="15" customHeight="1"/>
    <row r="6699" ht="15" customHeight="1"/>
    <row r="6700" ht="15" customHeight="1"/>
    <row r="6701" ht="15" customHeight="1"/>
    <row r="6702" ht="15" customHeight="1"/>
    <row r="6703" ht="15" customHeight="1"/>
    <row r="6704" ht="15" customHeight="1"/>
    <row r="6705" ht="15" customHeight="1"/>
    <row r="6706" ht="15" customHeight="1"/>
    <row r="6707" ht="15" customHeight="1"/>
    <row r="6708" ht="15" customHeight="1"/>
    <row r="6709" ht="15" customHeight="1"/>
    <row r="6710" ht="15" customHeight="1"/>
    <row r="6711" ht="15" customHeight="1"/>
    <row r="6712" ht="15" customHeight="1"/>
    <row r="6713" ht="15" customHeight="1"/>
    <row r="6714" ht="15" customHeight="1"/>
    <row r="6715" ht="15" customHeight="1"/>
    <row r="6716" ht="15" customHeight="1"/>
    <row r="6717" ht="15" customHeight="1"/>
    <row r="6718" ht="15" customHeight="1"/>
    <row r="6719" ht="15" customHeight="1"/>
    <row r="6720" ht="15" customHeight="1"/>
    <row r="6721" ht="15" customHeight="1"/>
    <row r="6722" ht="15" customHeight="1"/>
    <row r="6723" ht="15" customHeight="1"/>
    <row r="6724" ht="15" customHeight="1"/>
    <row r="6725" ht="15" customHeight="1"/>
    <row r="6726" ht="15" customHeight="1"/>
    <row r="6727" ht="15" customHeight="1"/>
    <row r="6728" ht="15" customHeight="1"/>
    <row r="6729" ht="15" customHeight="1"/>
    <row r="6730" ht="15" customHeight="1"/>
    <row r="6731" ht="15" customHeight="1"/>
    <row r="6732" ht="15" customHeight="1"/>
    <row r="6733" ht="15" customHeight="1"/>
    <row r="6734" ht="15" customHeight="1"/>
    <row r="6735" ht="15" customHeight="1"/>
    <row r="6736" ht="15" customHeight="1"/>
    <row r="6737" ht="15" customHeight="1"/>
    <row r="6738" ht="15" customHeight="1"/>
    <row r="6739" ht="15" customHeight="1"/>
    <row r="6740" ht="15" customHeight="1"/>
    <row r="6741" ht="15" customHeight="1"/>
    <row r="6742" ht="15" customHeight="1"/>
    <row r="6743" ht="15" customHeight="1"/>
    <row r="6744" ht="15" customHeight="1"/>
    <row r="6745" ht="15" customHeight="1"/>
    <row r="6746" ht="15" customHeight="1"/>
    <row r="6747" ht="15" customHeight="1"/>
    <row r="6748" ht="15" customHeight="1"/>
    <row r="6749" ht="15" customHeight="1"/>
    <row r="6750" ht="15" customHeight="1"/>
    <row r="6751" ht="15" customHeight="1"/>
    <row r="6752" ht="15" customHeight="1"/>
    <row r="6753" ht="15" customHeight="1"/>
    <row r="6754" ht="15" customHeight="1"/>
    <row r="6755" ht="15" customHeight="1"/>
    <row r="6756" ht="15" customHeight="1"/>
    <row r="6757" ht="15" customHeight="1"/>
    <row r="6758" ht="15" customHeight="1"/>
    <row r="6759" ht="15" customHeight="1"/>
    <row r="6760" ht="15" customHeight="1"/>
    <row r="6761" ht="15" customHeight="1"/>
    <row r="6762" ht="15" customHeight="1"/>
    <row r="6763" ht="15" customHeight="1"/>
    <row r="6764" ht="15" customHeight="1"/>
    <row r="6765" ht="15" customHeight="1"/>
    <row r="6766" ht="15" customHeight="1"/>
    <row r="6767" ht="15" customHeight="1"/>
    <row r="6768" ht="15" customHeight="1"/>
    <row r="6769" ht="15" customHeight="1"/>
    <row r="6770" ht="15" customHeight="1"/>
    <row r="6771" ht="15" customHeight="1"/>
    <row r="6772" ht="15" customHeight="1"/>
    <row r="6773" ht="15" customHeight="1"/>
    <row r="6774" ht="15" customHeight="1"/>
    <row r="6775" ht="15" customHeight="1"/>
    <row r="6776" ht="15" customHeight="1"/>
    <row r="6777" ht="15" customHeight="1"/>
    <row r="6778" ht="15" customHeight="1"/>
    <row r="6779" ht="15" customHeight="1"/>
    <row r="6780" ht="15" customHeight="1"/>
    <row r="6781" ht="15" customHeight="1"/>
    <row r="6782" ht="15" customHeight="1"/>
    <row r="6783" ht="15" customHeight="1"/>
    <row r="6784" ht="15" customHeight="1"/>
    <row r="6785" ht="15" customHeight="1"/>
    <row r="6786" ht="15" customHeight="1"/>
    <row r="6787" ht="15" customHeight="1"/>
    <row r="6788" ht="15" customHeight="1"/>
    <row r="6789" ht="15" customHeight="1"/>
    <row r="6790" ht="15" customHeight="1"/>
    <row r="6791" ht="15" customHeight="1"/>
    <row r="6792" ht="15" customHeight="1"/>
    <row r="6793" ht="15" customHeight="1"/>
    <row r="6794" ht="15" customHeight="1"/>
    <row r="6795" ht="15" customHeight="1"/>
    <row r="6796" ht="15" customHeight="1"/>
    <row r="6797" ht="15" customHeight="1"/>
    <row r="6798" ht="15" customHeight="1"/>
    <row r="6799" ht="15" customHeight="1"/>
    <row r="6800" ht="15" customHeight="1"/>
    <row r="6801" ht="15" customHeight="1"/>
    <row r="6802" ht="15" customHeight="1"/>
    <row r="6803" ht="15" customHeight="1"/>
    <row r="6804" ht="15" customHeight="1"/>
    <row r="6805" ht="15" customHeight="1"/>
    <row r="6806" ht="15" customHeight="1"/>
    <row r="6807" ht="15" customHeight="1"/>
    <row r="6808" ht="15" customHeight="1"/>
    <row r="6809" ht="15" customHeight="1"/>
    <row r="6810" ht="15" customHeight="1"/>
    <row r="6811" ht="15" customHeight="1"/>
    <row r="6812" ht="15" customHeight="1"/>
    <row r="6813" ht="15" customHeight="1"/>
    <row r="6814" ht="15" customHeight="1"/>
    <row r="6815" ht="15" customHeight="1"/>
    <row r="6816" ht="15" customHeight="1"/>
    <row r="6817" ht="15" customHeight="1"/>
    <row r="6818" ht="15" customHeight="1"/>
    <row r="6819" ht="15" customHeight="1"/>
    <row r="6820" ht="15" customHeight="1"/>
    <row r="6821" ht="15" customHeight="1"/>
    <row r="6822" ht="15" customHeight="1"/>
    <row r="6823" ht="15" customHeight="1"/>
    <row r="6824" ht="15" customHeight="1"/>
    <row r="6825" ht="15" customHeight="1"/>
    <row r="6826" ht="15" customHeight="1"/>
    <row r="6827" ht="15" customHeight="1"/>
    <row r="6828" ht="15" customHeight="1"/>
    <row r="6829" ht="15" customHeight="1"/>
    <row r="6830" ht="15" customHeight="1"/>
    <row r="6831" ht="15" customHeight="1"/>
    <row r="6832" ht="15" customHeight="1"/>
    <row r="6833" ht="15" customHeight="1"/>
    <row r="6834" ht="15" customHeight="1"/>
    <row r="6835" ht="15" customHeight="1"/>
    <row r="6836" ht="15" customHeight="1"/>
    <row r="6837" ht="15" customHeight="1"/>
    <row r="6838" ht="15" customHeight="1"/>
    <row r="6839" ht="15" customHeight="1"/>
    <row r="6840" ht="15" customHeight="1"/>
    <row r="6841" ht="15" customHeight="1"/>
    <row r="6842" ht="15" customHeight="1"/>
    <row r="6843" ht="15" customHeight="1"/>
    <row r="6844" ht="15" customHeight="1"/>
    <row r="6845" ht="15" customHeight="1"/>
    <row r="6846" ht="15" customHeight="1"/>
    <row r="6847" ht="15" customHeight="1"/>
    <row r="6848" ht="15" customHeight="1"/>
    <row r="6849" ht="15" customHeight="1"/>
    <row r="6850" ht="15" customHeight="1"/>
    <row r="6851" ht="15" customHeight="1"/>
    <row r="6852" ht="15" customHeight="1"/>
    <row r="6853" ht="15" customHeight="1"/>
    <row r="6854" ht="15" customHeight="1"/>
    <row r="6855" ht="15" customHeight="1"/>
    <row r="6856" ht="15" customHeight="1"/>
    <row r="6857" ht="15" customHeight="1"/>
    <row r="6858" ht="15" customHeight="1"/>
    <row r="6859" ht="15" customHeight="1"/>
    <row r="6860" ht="15" customHeight="1"/>
    <row r="6861" ht="15" customHeight="1"/>
    <row r="6862" ht="15" customHeight="1"/>
    <row r="6863" ht="15" customHeight="1"/>
    <row r="6864" ht="15" customHeight="1"/>
    <row r="6865" ht="15" customHeight="1"/>
    <row r="6866" ht="15" customHeight="1"/>
    <row r="6867" ht="15" customHeight="1"/>
    <row r="6868" ht="15" customHeight="1"/>
    <row r="6869" ht="15" customHeight="1"/>
    <row r="6870" ht="15" customHeight="1"/>
    <row r="6871" ht="15" customHeight="1"/>
    <row r="6872" ht="15" customHeight="1"/>
    <row r="6873" ht="15" customHeight="1"/>
    <row r="6874" ht="15" customHeight="1"/>
    <row r="6875" ht="15" customHeight="1"/>
    <row r="6876" ht="15" customHeight="1"/>
    <row r="6877" ht="15" customHeight="1"/>
    <row r="6878" ht="15" customHeight="1"/>
    <row r="6879" ht="15" customHeight="1"/>
    <row r="6880" ht="15" customHeight="1"/>
    <row r="6881" ht="15" customHeight="1"/>
    <row r="6882" ht="15" customHeight="1"/>
    <row r="6883" ht="15" customHeight="1"/>
    <row r="6884" ht="15" customHeight="1"/>
    <row r="6885" ht="15" customHeight="1"/>
    <row r="6886" ht="15" customHeight="1"/>
    <row r="6887" ht="15" customHeight="1"/>
    <row r="6888" ht="15" customHeight="1"/>
    <row r="6889" ht="15" customHeight="1"/>
    <row r="6890" ht="15" customHeight="1"/>
    <row r="6891" ht="15" customHeight="1"/>
    <row r="6892" ht="15" customHeight="1"/>
    <row r="6893" ht="15" customHeight="1"/>
    <row r="6894" ht="15" customHeight="1"/>
    <row r="6895" ht="15" customHeight="1"/>
    <row r="6896" ht="15" customHeight="1"/>
    <row r="6897" ht="15" customHeight="1"/>
    <row r="6898" ht="15" customHeight="1"/>
    <row r="6899" ht="15" customHeight="1"/>
    <row r="6900" ht="15" customHeight="1"/>
    <row r="6901" ht="15" customHeight="1"/>
    <row r="6902" ht="15" customHeight="1"/>
    <row r="6903" ht="15" customHeight="1"/>
    <row r="6904" ht="15" customHeight="1"/>
    <row r="6905" ht="15" customHeight="1"/>
    <row r="6906" ht="15" customHeight="1"/>
    <row r="6907" ht="15" customHeight="1"/>
    <row r="6908" ht="15" customHeight="1"/>
    <row r="6909" ht="15" customHeight="1"/>
    <row r="6910" ht="15" customHeight="1"/>
    <row r="6911" ht="15" customHeight="1"/>
    <row r="6912" ht="15" customHeight="1"/>
    <row r="6913" ht="15" customHeight="1"/>
    <row r="6914" ht="15" customHeight="1"/>
    <row r="6915" ht="15" customHeight="1"/>
    <row r="6916" ht="15" customHeight="1"/>
    <row r="6917" ht="15" customHeight="1"/>
    <row r="6918" ht="15" customHeight="1"/>
    <row r="6919" ht="15" customHeight="1"/>
    <row r="6920" ht="15" customHeight="1"/>
    <row r="6921" ht="15" customHeight="1"/>
    <row r="6922" ht="15" customHeight="1"/>
    <row r="6923" ht="15" customHeight="1"/>
    <row r="6924" ht="15" customHeight="1"/>
    <row r="6925" ht="15" customHeight="1"/>
    <row r="6926" ht="15" customHeight="1"/>
    <row r="6927" ht="15" customHeight="1"/>
    <row r="6928" ht="15" customHeight="1"/>
    <row r="6929" ht="15" customHeight="1"/>
    <row r="6930" ht="15" customHeight="1"/>
    <row r="6931" ht="15" customHeight="1"/>
    <row r="6932" ht="15" customHeight="1"/>
    <row r="6933" ht="15" customHeight="1"/>
    <row r="6934" ht="15" customHeight="1"/>
    <row r="6935" ht="15" customHeight="1"/>
    <row r="6936" ht="15" customHeight="1"/>
    <row r="6937" ht="15" customHeight="1"/>
    <row r="6938" ht="15" customHeight="1"/>
    <row r="6939" ht="15" customHeight="1"/>
    <row r="6940" ht="15" customHeight="1"/>
    <row r="6941" ht="15" customHeight="1"/>
    <row r="6942" ht="15" customHeight="1"/>
    <row r="6943" ht="15" customHeight="1"/>
    <row r="6944" ht="15" customHeight="1"/>
    <row r="6945" ht="15" customHeight="1"/>
    <row r="6946" ht="15" customHeight="1"/>
    <row r="6947" ht="15" customHeight="1"/>
    <row r="6948" ht="15" customHeight="1"/>
    <row r="6949" ht="15" customHeight="1"/>
    <row r="6950" ht="15" customHeight="1"/>
    <row r="6951" ht="15" customHeight="1"/>
    <row r="6952" ht="15" customHeight="1"/>
    <row r="6953" ht="15" customHeight="1"/>
    <row r="6954" ht="15" customHeight="1"/>
    <row r="6955" ht="15" customHeight="1"/>
    <row r="6956" ht="15" customHeight="1"/>
    <row r="6957" ht="15" customHeight="1"/>
    <row r="6958" ht="15" customHeight="1"/>
    <row r="6959" ht="15" customHeight="1"/>
    <row r="6960" ht="15" customHeight="1"/>
    <row r="6961" ht="15" customHeight="1"/>
    <row r="6962" ht="15" customHeight="1"/>
    <row r="6963" ht="15" customHeight="1"/>
    <row r="6964" ht="15" customHeight="1"/>
    <row r="6965" ht="15" customHeight="1"/>
    <row r="6966" ht="15" customHeight="1"/>
    <row r="6967" ht="15" customHeight="1"/>
    <row r="6968" ht="15" customHeight="1"/>
    <row r="6969" ht="15" customHeight="1"/>
    <row r="6970" ht="15" customHeight="1"/>
    <row r="6971" ht="15" customHeight="1"/>
    <row r="6972" ht="15" customHeight="1"/>
    <row r="6973" ht="15" customHeight="1"/>
    <row r="6974" ht="15" customHeight="1"/>
    <row r="6975" ht="15" customHeight="1"/>
    <row r="6976" ht="15" customHeight="1"/>
    <row r="6977" ht="15" customHeight="1"/>
    <row r="6978" ht="15" customHeight="1"/>
    <row r="6979" ht="15" customHeight="1"/>
    <row r="6980" ht="15" customHeight="1"/>
    <row r="6981" ht="15" customHeight="1"/>
    <row r="6982" ht="15" customHeight="1"/>
    <row r="6983" ht="15" customHeight="1"/>
    <row r="6984" ht="15" customHeight="1"/>
    <row r="6985" ht="15" customHeight="1"/>
    <row r="6986" ht="15" customHeight="1"/>
    <row r="6987" ht="15" customHeight="1"/>
    <row r="6988" ht="15" customHeight="1"/>
    <row r="6989" ht="15" customHeight="1"/>
    <row r="6990" ht="15" customHeight="1"/>
    <row r="6991" ht="15" customHeight="1"/>
    <row r="6992" ht="15" customHeight="1"/>
    <row r="6993" ht="15" customHeight="1"/>
    <row r="6994" ht="15" customHeight="1"/>
    <row r="6995" ht="15" customHeight="1"/>
    <row r="6996" ht="15" customHeight="1"/>
    <row r="6997" ht="15" customHeight="1"/>
    <row r="6998" ht="15" customHeight="1"/>
    <row r="6999" ht="15" customHeight="1"/>
    <row r="7000" ht="15" customHeight="1"/>
    <row r="7001" ht="15" customHeight="1"/>
    <row r="7002" ht="15" customHeight="1"/>
    <row r="7003" ht="15" customHeight="1"/>
    <row r="7004" ht="15" customHeight="1"/>
    <row r="7005" ht="15" customHeight="1"/>
    <row r="7006" ht="15" customHeight="1"/>
    <row r="7007" ht="15" customHeight="1"/>
    <row r="7008" ht="15" customHeight="1"/>
    <row r="7009" ht="15" customHeight="1"/>
    <row r="7010" ht="15" customHeight="1"/>
    <row r="7011" ht="15" customHeight="1"/>
    <row r="7012" ht="15" customHeight="1"/>
    <row r="7013" ht="15" customHeight="1"/>
    <row r="7014" ht="15" customHeight="1"/>
    <row r="7015" ht="15" customHeight="1"/>
    <row r="7016" ht="15" customHeight="1"/>
    <row r="7017" ht="15" customHeight="1"/>
    <row r="7018" ht="15" customHeight="1"/>
    <row r="7019" ht="15" customHeight="1"/>
    <row r="7020" ht="15" customHeight="1"/>
    <row r="7021" ht="15" customHeight="1"/>
    <row r="7022" ht="15" customHeight="1"/>
    <row r="7023" ht="15" customHeight="1"/>
    <row r="7024" ht="15" customHeight="1"/>
    <row r="7025" ht="15" customHeight="1"/>
    <row r="7026" ht="15" customHeight="1"/>
    <row r="7027" ht="15" customHeight="1"/>
    <row r="7028" ht="15" customHeight="1"/>
    <row r="7029" ht="15" customHeight="1"/>
    <row r="7030" ht="15" customHeight="1"/>
    <row r="7031" ht="15" customHeight="1"/>
    <row r="7032" ht="15" customHeight="1"/>
    <row r="7033" ht="15" customHeight="1"/>
    <row r="7034" ht="15" customHeight="1"/>
    <row r="7035" ht="15" customHeight="1"/>
    <row r="7036" ht="15" customHeight="1"/>
    <row r="7037" ht="15" customHeight="1"/>
    <row r="7038" ht="15" customHeight="1"/>
    <row r="7039" ht="15" customHeight="1"/>
    <row r="7040" ht="15" customHeight="1"/>
    <row r="7041" ht="15" customHeight="1"/>
    <row r="7042" ht="15" customHeight="1"/>
    <row r="7043" ht="15" customHeight="1"/>
    <row r="7044" ht="15" customHeight="1"/>
    <row r="7045" ht="15" customHeight="1"/>
    <row r="7046" ht="15" customHeight="1"/>
    <row r="7047" ht="15" customHeight="1"/>
    <row r="7048" ht="15" customHeight="1"/>
    <row r="7049" ht="15" customHeight="1"/>
    <row r="7050" ht="15" customHeight="1"/>
    <row r="7051" ht="15" customHeight="1"/>
    <row r="7052" ht="15" customHeight="1"/>
    <row r="7053" ht="15" customHeight="1"/>
    <row r="7054" ht="15" customHeight="1"/>
    <row r="7055" ht="15" customHeight="1"/>
    <row r="7056" ht="15" customHeight="1"/>
    <row r="7057" ht="15" customHeight="1"/>
    <row r="7058" ht="15" customHeight="1"/>
    <row r="7059" ht="15" customHeight="1"/>
    <row r="7060" ht="15" customHeight="1"/>
    <row r="7061" ht="15" customHeight="1"/>
    <row r="7062" ht="15" customHeight="1"/>
    <row r="7063" ht="15" customHeight="1"/>
    <row r="7064" ht="15" customHeight="1"/>
    <row r="7065" ht="15" customHeight="1"/>
    <row r="7066" ht="15" customHeight="1"/>
    <row r="7067" ht="15" customHeight="1"/>
    <row r="7068" ht="15" customHeight="1"/>
    <row r="7069" ht="15" customHeight="1"/>
    <row r="7070" ht="15" customHeight="1"/>
    <row r="7071" ht="15" customHeight="1"/>
    <row r="7072" ht="15" customHeight="1"/>
    <row r="7073" ht="15" customHeight="1"/>
    <row r="7074" ht="15" customHeight="1"/>
    <row r="7075" ht="15" customHeight="1"/>
    <row r="7076" ht="15" customHeight="1"/>
    <row r="7077" ht="15" customHeight="1"/>
    <row r="7078" ht="15" customHeight="1"/>
    <row r="7079" ht="15" customHeight="1"/>
    <row r="7080" ht="15" customHeight="1"/>
    <row r="7081" ht="15" customHeight="1"/>
    <row r="7082" ht="15" customHeight="1"/>
    <row r="7083" ht="15" customHeight="1"/>
    <row r="7084" ht="15" customHeight="1"/>
    <row r="7085" ht="15" customHeight="1"/>
    <row r="7086" ht="15" customHeight="1"/>
    <row r="7087" ht="15" customHeight="1"/>
    <row r="7088" ht="15" customHeight="1"/>
    <row r="7089" ht="15" customHeight="1"/>
    <row r="7090" ht="15" customHeight="1"/>
    <row r="7091" ht="15" customHeight="1"/>
    <row r="7092" ht="15" customHeight="1"/>
    <row r="7093" ht="15" customHeight="1"/>
    <row r="7094" ht="15" customHeight="1"/>
    <row r="7095" ht="15" customHeight="1"/>
    <row r="7096" ht="15" customHeight="1"/>
    <row r="7097" ht="15" customHeight="1"/>
    <row r="7098" ht="15" customHeight="1"/>
    <row r="7099" ht="15" customHeight="1"/>
    <row r="7100" ht="15" customHeight="1"/>
    <row r="7101" ht="15" customHeight="1"/>
    <row r="7102" ht="15" customHeight="1"/>
    <row r="7103" ht="15" customHeight="1"/>
    <row r="7104" ht="15" customHeight="1"/>
    <row r="7105" ht="15" customHeight="1"/>
    <row r="7106" ht="15" customHeight="1"/>
    <row r="7107" ht="15" customHeight="1"/>
    <row r="7108" ht="15" customHeight="1"/>
    <row r="7109" ht="15" customHeight="1"/>
    <row r="7110" ht="15" customHeight="1"/>
    <row r="7111" ht="15" customHeight="1"/>
    <row r="7112" ht="15" customHeight="1"/>
    <row r="7113" ht="15" customHeight="1"/>
    <row r="7114" ht="15" customHeight="1"/>
    <row r="7115" ht="15" customHeight="1"/>
    <row r="7116" ht="15" customHeight="1"/>
    <row r="7117" ht="15" customHeight="1"/>
    <row r="7118" ht="15" customHeight="1"/>
    <row r="7119" ht="15" customHeight="1"/>
    <row r="7120" ht="15" customHeight="1"/>
    <row r="7121" ht="15" customHeight="1"/>
    <row r="7122" ht="15" customHeight="1"/>
    <row r="7123" ht="15" customHeight="1"/>
    <row r="7124" ht="15" customHeight="1"/>
    <row r="7125" ht="15" customHeight="1"/>
    <row r="7126" ht="15" customHeight="1"/>
    <row r="7127" ht="15" customHeight="1"/>
    <row r="7128" ht="15" customHeight="1"/>
    <row r="7129" ht="15" customHeight="1"/>
    <row r="7130" ht="15" customHeight="1"/>
    <row r="7131" ht="15" customHeight="1"/>
    <row r="7132" ht="15" customHeight="1"/>
    <row r="7133" ht="15" customHeight="1"/>
    <row r="7134" ht="15" customHeight="1"/>
    <row r="7135" ht="15" customHeight="1"/>
    <row r="7136" ht="15" customHeight="1"/>
    <row r="7137" ht="15" customHeight="1"/>
    <row r="7138" ht="15" customHeight="1"/>
    <row r="7139" ht="15" customHeight="1"/>
    <row r="7140" ht="15" customHeight="1"/>
    <row r="7141" ht="15" customHeight="1"/>
    <row r="7142" ht="15" customHeight="1"/>
    <row r="7143" ht="15" customHeight="1"/>
    <row r="7144" ht="15" customHeight="1"/>
    <row r="7145" ht="15" customHeight="1"/>
    <row r="7146" ht="15" customHeight="1"/>
    <row r="7147" ht="15" customHeight="1"/>
    <row r="7148" ht="15" customHeight="1"/>
    <row r="7149" ht="15" customHeight="1"/>
    <row r="7150" ht="15" customHeight="1"/>
    <row r="7151" ht="15" customHeight="1"/>
    <row r="7152" ht="15" customHeight="1"/>
    <row r="7153" ht="15" customHeight="1"/>
    <row r="7154" ht="15" customHeight="1"/>
    <row r="7155" ht="15" customHeight="1"/>
    <row r="7156" ht="15" customHeight="1"/>
    <row r="7157" ht="15" customHeight="1"/>
    <row r="7158" ht="15" customHeight="1"/>
    <row r="7159" ht="15" customHeight="1"/>
    <row r="7160" ht="15" customHeight="1"/>
    <row r="7161" ht="15" customHeight="1"/>
    <row r="7162" ht="15" customHeight="1"/>
    <row r="7163" ht="15" customHeight="1"/>
    <row r="7164" ht="15" customHeight="1"/>
    <row r="7165" ht="15" customHeight="1"/>
    <row r="7166" ht="15" customHeight="1"/>
    <row r="7167" ht="15" customHeight="1"/>
    <row r="7168" ht="15" customHeight="1"/>
    <row r="7169" ht="15" customHeight="1"/>
    <row r="7170" ht="15" customHeight="1"/>
    <row r="7171" ht="15" customHeight="1"/>
    <row r="7172" ht="15" customHeight="1"/>
    <row r="7173" ht="15" customHeight="1"/>
    <row r="7174" ht="15" customHeight="1"/>
    <row r="7175" ht="15" customHeight="1"/>
    <row r="7176" ht="15" customHeight="1"/>
    <row r="7177" ht="15" customHeight="1"/>
    <row r="7178" ht="15" customHeight="1"/>
    <row r="7179" ht="15" customHeight="1"/>
    <row r="7180" ht="15" customHeight="1"/>
    <row r="7181" ht="15" customHeight="1"/>
    <row r="7182" ht="15" customHeight="1"/>
    <row r="7183" ht="15" customHeight="1"/>
    <row r="7184" ht="15" customHeight="1"/>
    <row r="7185" ht="15" customHeight="1"/>
    <row r="7186" ht="15" customHeight="1"/>
    <row r="7187" ht="15" customHeight="1"/>
    <row r="7188" ht="15" customHeight="1"/>
    <row r="7189" ht="15" customHeight="1"/>
    <row r="7190" ht="15" customHeight="1"/>
    <row r="7191" ht="15" customHeight="1"/>
    <row r="7192" ht="15" customHeight="1"/>
    <row r="7193" ht="15" customHeight="1"/>
    <row r="7194" ht="15" customHeight="1"/>
    <row r="7195" ht="15" customHeight="1"/>
    <row r="7196" ht="15" customHeight="1"/>
    <row r="7197" ht="15" customHeight="1"/>
    <row r="7198" ht="15" customHeight="1"/>
    <row r="7199" ht="15" customHeight="1"/>
    <row r="7200" ht="15" customHeight="1"/>
    <row r="7201" ht="15" customHeight="1"/>
    <row r="7202" ht="15" customHeight="1"/>
    <row r="7203" ht="15" customHeight="1"/>
    <row r="7204" ht="15" customHeight="1"/>
    <row r="7205" ht="15" customHeight="1"/>
    <row r="7206" ht="15" customHeight="1"/>
    <row r="7207" ht="15" customHeight="1"/>
    <row r="7208" ht="15" customHeight="1"/>
    <row r="7209" ht="15" customHeight="1"/>
    <row r="7210" ht="15" customHeight="1"/>
    <row r="7211" ht="15" customHeight="1"/>
    <row r="7212" ht="15" customHeight="1"/>
    <row r="7213" ht="15" customHeight="1"/>
    <row r="7214" ht="15" customHeight="1"/>
    <row r="7215" ht="15" customHeight="1"/>
    <row r="7216" ht="15" customHeight="1"/>
    <row r="7217" ht="15" customHeight="1"/>
    <row r="7218" ht="15" customHeight="1"/>
    <row r="7219" ht="15" customHeight="1"/>
    <row r="7220" ht="15" customHeight="1"/>
    <row r="7221" ht="15" customHeight="1"/>
    <row r="7222" ht="15" customHeight="1"/>
    <row r="7223" ht="15" customHeight="1"/>
    <row r="7224" ht="15" customHeight="1"/>
    <row r="7225" ht="15" customHeight="1"/>
    <row r="7226" ht="15" customHeight="1"/>
    <row r="7227" ht="15" customHeight="1"/>
    <row r="7228" ht="15" customHeight="1"/>
    <row r="7229" ht="15" customHeight="1"/>
    <row r="7230" ht="15" customHeight="1"/>
    <row r="7231" ht="15" customHeight="1"/>
    <row r="7232" ht="15" customHeight="1"/>
    <row r="7233" ht="15" customHeight="1"/>
    <row r="7234" ht="15" customHeight="1"/>
    <row r="7235" ht="15" customHeight="1"/>
    <row r="7236" ht="15" customHeight="1"/>
    <row r="7237" ht="15" customHeight="1"/>
    <row r="7238" ht="15" customHeight="1"/>
    <row r="7239" ht="15" customHeight="1"/>
    <row r="7240" ht="15" customHeight="1"/>
    <row r="7241" ht="15" customHeight="1"/>
    <row r="7242" ht="15" customHeight="1"/>
    <row r="7243" ht="15" customHeight="1"/>
    <row r="7244" ht="15" customHeight="1"/>
    <row r="7245" ht="15" customHeight="1"/>
    <row r="7246" ht="15" customHeight="1"/>
    <row r="7247" ht="15" customHeight="1"/>
    <row r="7248" ht="15" customHeight="1"/>
    <row r="7249" ht="15" customHeight="1"/>
    <row r="7250" ht="15" customHeight="1"/>
    <row r="7251" ht="15" customHeight="1"/>
    <row r="7252" ht="15" customHeight="1"/>
    <row r="7253" ht="15" customHeight="1"/>
    <row r="7254" ht="15" customHeight="1"/>
    <row r="7255" ht="15" customHeight="1"/>
    <row r="7256" ht="15" customHeight="1"/>
    <row r="7257" ht="15" customHeight="1"/>
    <row r="7258" ht="15" customHeight="1"/>
    <row r="7259" ht="15" customHeight="1"/>
    <row r="7260" ht="15" customHeight="1"/>
    <row r="7261" ht="15" customHeight="1"/>
    <row r="7262" ht="15" customHeight="1"/>
    <row r="7263" ht="15" customHeight="1"/>
    <row r="7264" ht="15" customHeight="1"/>
    <row r="7265" ht="15" customHeight="1"/>
    <row r="7266" ht="15" customHeight="1"/>
    <row r="7267" ht="15" customHeight="1"/>
    <row r="7268" ht="15" customHeight="1"/>
    <row r="7269" ht="15" customHeight="1"/>
    <row r="7270" ht="15" customHeight="1"/>
    <row r="7271" ht="15" customHeight="1"/>
    <row r="7272" ht="15" customHeight="1"/>
    <row r="7273" ht="15" customHeight="1"/>
    <row r="7274" ht="15" customHeight="1"/>
    <row r="7275" ht="15" customHeight="1"/>
    <row r="7276" ht="15" customHeight="1"/>
    <row r="7277" ht="15" customHeight="1"/>
    <row r="7278" ht="15" customHeight="1"/>
    <row r="7279" ht="15" customHeight="1"/>
    <row r="7280" ht="15" customHeight="1"/>
    <row r="7281" ht="15" customHeight="1"/>
    <row r="7282" ht="15" customHeight="1"/>
    <row r="7283" ht="15" customHeight="1"/>
    <row r="7284" ht="15" customHeight="1"/>
    <row r="7285" ht="15" customHeight="1"/>
    <row r="7286" ht="15" customHeight="1"/>
    <row r="7287" ht="15" customHeight="1"/>
    <row r="7288" ht="15" customHeight="1"/>
    <row r="7289" ht="15" customHeight="1"/>
    <row r="7290" ht="15" customHeight="1"/>
    <row r="7291" ht="15" customHeight="1"/>
    <row r="7292" ht="15" customHeight="1"/>
    <row r="7293" ht="15" customHeight="1"/>
    <row r="7294" ht="15" customHeight="1"/>
    <row r="7295" ht="15" customHeight="1"/>
    <row r="7296" ht="15" customHeight="1"/>
    <row r="7297" ht="15" customHeight="1"/>
    <row r="7298" ht="15" customHeight="1"/>
    <row r="7299" ht="15" customHeight="1"/>
    <row r="7300" ht="15" customHeight="1"/>
    <row r="7301" ht="15" customHeight="1"/>
    <row r="7302" ht="15" customHeight="1"/>
    <row r="7303" ht="15" customHeight="1"/>
    <row r="7304" ht="15" customHeight="1"/>
    <row r="7305" ht="15" customHeight="1"/>
    <row r="7306" ht="15" customHeight="1"/>
    <row r="7307" ht="15" customHeight="1"/>
    <row r="7308" ht="15" customHeight="1"/>
    <row r="7309" ht="15" customHeight="1"/>
    <row r="7310" ht="15" customHeight="1"/>
    <row r="7311" ht="15" customHeight="1"/>
    <row r="7312" ht="15" customHeight="1"/>
    <row r="7313" ht="15" customHeight="1"/>
    <row r="7314" ht="15" customHeight="1"/>
    <row r="7315" ht="15" customHeight="1"/>
    <row r="7316" ht="15" customHeight="1"/>
    <row r="7317" ht="15" customHeight="1"/>
    <row r="7318" ht="15" customHeight="1"/>
    <row r="7319" ht="15" customHeight="1"/>
    <row r="7320" ht="15" customHeight="1"/>
    <row r="7321" ht="15" customHeight="1"/>
    <row r="7322" ht="15" customHeight="1"/>
    <row r="7323" ht="15" customHeight="1"/>
    <row r="7324" ht="15" customHeight="1"/>
    <row r="7325" ht="15" customHeight="1"/>
    <row r="7326" ht="15" customHeight="1"/>
    <row r="7327" ht="15" customHeight="1"/>
    <row r="7328" ht="15" customHeight="1"/>
    <row r="7329" ht="15" customHeight="1"/>
    <row r="7330" ht="15" customHeight="1"/>
    <row r="7331" ht="15" customHeight="1"/>
    <row r="7332" ht="15" customHeight="1"/>
    <row r="7333" ht="15" customHeight="1"/>
    <row r="7334" ht="15" customHeight="1"/>
    <row r="7335" ht="15" customHeight="1"/>
    <row r="7336" ht="15" customHeight="1"/>
    <row r="7337" ht="15" customHeight="1"/>
    <row r="7338" ht="15" customHeight="1"/>
    <row r="7339" ht="15" customHeight="1"/>
    <row r="7340" ht="15" customHeight="1"/>
    <row r="7341" ht="15" customHeight="1"/>
    <row r="7342" ht="15" customHeight="1"/>
    <row r="7343" ht="15" customHeight="1"/>
    <row r="7344" ht="15" customHeight="1"/>
    <row r="7345" ht="15" customHeight="1"/>
    <row r="7346" ht="15" customHeight="1"/>
    <row r="7347" ht="15" customHeight="1"/>
    <row r="7348" ht="15" customHeight="1"/>
    <row r="7349" ht="15" customHeight="1"/>
    <row r="7350" ht="15" customHeight="1"/>
    <row r="7351" ht="15" customHeight="1"/>
    <row r="7352" ht="15" customHeight="1"/>
    <row r="7353" ht="15" customHeight="1"/>
    <row r="7354" ht="15" customHeight="1"/>
    <row r="7355" ht="15" customHeight="1"/>
    <row r="7356" ht="15" customHeight="1"/>
    <row r="7357" ht="15" customHeight="1"/>
    <row r="7358" ht="15" customHeight="1"/>
    <row r="7359" ht="15" customHeight="1"/>
    <row r="7360" ht="15" customHeight="1"/>
    <row r="7361" ht="15" customHeight="1"/>
    <row r="7362" ht="15" customHeight="1"/>
    <row r="7363" ht="15" customHeight="1"/>
    <row r="7364" ht="15" customHeight="1"/>
    <row r="7365" ht="15" customHeight="1"/>
    <row r="7366" ht="15" customHeight="1"/>
    <row r="7367" ht="15" customHeight="1"/>
    <row r="7368" ht="15" customHeight="1"/>
    <row r="7369" ht="15" customHeight="1"/>
    <row r="7370" ht="15" customHeight="1"/>
    <row r="7371" ht="15" customHeight="1"/>
    <row r="7372" ht="15" customHeight="1"/>
    <row r="7373" ht="15" customHeight="1"/>
    <row r="7374" ht="15" customHeight="1"/>
    <row r="7375" ht="15" customHeight="1"/>
    <row r="7376" ht="15" customHeight="1"/>
    <row r="7377" ht="15" customHeight="1"/>
    <row r="7378" ht="15" customHeight="1"/>
    <row r="7379" ht="15" customHeight="1"/>
    <row r="7380" ht="15" customHeight="1"/>
    <row r="7381" ht="15" customHeight="1"/>
    <row r="7382" ht="15" customHeight="1"/>
    <row r="7383" ht="15" customHeight="1"/>
    <row r="7384" ht="15" customHeight="1"/>
    <row r="7385" ht="15" customHeight="1"/>
    <row r="7386" ht="15" customHeight="1"/>
    <row r="7387" ht="15" customHeight="1"/>
    <row r="7388" ht="15" customHeight="1"/>
    <row r="7389" ht="15" customHeight="1"/>
    <row r="7390" ht="15" customHeight="1"/>
    <row r="7391" ht="15" customHeight="1"/>
    <row r="7392" ht="15" customHeight="1"/>
    <row r="7393" ht="15" customHeight="1"/>
    <row r="7394" ht="15" customHeight="1"/>
    <row r="7395" ht="15" customHeight="1"/>
    <row r="7396" ht="15" customHeight="1"/>
    <row r="7397" ht="15" customHeight="1"/>
    <row r="7398" ht="15" customHeight="1"/>
    <row r="7399" ht="15" customHeight="1"/>
    <row r="7400" ht="15" customHeight="1"/>
    <row r="7401" ht="15" customHeight="1"/>
    <row r="7402" ht="15" customHeight="1"/>
    <row r="7403" ht="15" customHeight="1"/>
    <row r="7404" ht="15" customHeight="1"/>
    <row r="7405" ht="15" customHeight="1"/>
    <row r="7406" ht="15" customHeight="1"/>
    <row r="7407" ht="15" customHeight="1"/>
    <row r="7408" ht="15" customHeight="1"/>
    <row r="7409" ht="15" customHeight="1"/>
    <row r="7410" ht="15" customHeight="1"/>
    <row r="7411" ht="15" customHeight="1"/>
    <row r="7412" ht="15" customHeight="1"/>
    <row r="7413" ht="15" customHeight="1"/>
    <row r="7414" ht="15" customHeight="1"/>
    <row r="7415" ht="15" customHeight="1"/>
    <row r="7416" ht="15" customHeight="1"/>
    <row r="7417" ht="15" customHeight="1"/>
    <row r="7418" ht="15" customHeight="1"/>
    <row r="7419" ht="15" customHeight="1"/>
    <row r="7420" ht="15" customHeight="1"/>
    <row r="7421" ht="15" customHeight="1"/>
    <row r="7422" ht="15" customHeight="1"/>
    <row r="7423" ht="15" customHeight="1"/>
    <row r="7424" ht="15" customHeight="1"/>
    <row r="7425" ht="15" customHeight="1"/>
    <row r="7426" ht="15" customHeight="1"/>
    <row r="7427" ht="15" customHeight="1"/>
    <row r="7428" ht="15" customHeight="1"/>
    <row r="7429" ht="15" customHeight="1"/>
    <row r="7430" ht="15" customHeight="1"/>
    <row r="7431" ht="15" customHeight="1"/>
    <row r="7432" ht="15" customHeight="1"/>
    <row r="7433" ht="15" customHeight="1"/>
    <row r="7434" ht="15" customHeight="1"/>
    <row r="7435" ht="15" customHeight="1"/>
    <row r="7436" ht="15" customHeight="1"/>
    <row r="7437" ht="15" customHeight="1"/>
    <row r="7438" ht="15" customHeight="1"/>
    <row r="7439" ht="15" customHeight="1"/>
    <row r="7440" ht="15" customHeight="1"/>
    <row r="7441" ht="15" customHeight="1"/>
    <row r="7442" ht="15" customHeight="1"/>
    <row r="7443" ht="15" customHeight="1"/>
    <row r="7444" ht="15" customHeight="1"/>
    <row r="7445" ht="15" customHeight="1"/>
    <row r="7446" ht="15" customHeight="1"/>
    <row r="7447" ht="15" customHeight="1"/>
    <row r="7448" ht="15" customHeight="1"/>
    <row r="7449" ht="15" customHeight="1"/>
    <row r="7450" ht="15" customHeight="1"/>
    <row r="7451" ht="15" customHeight="1"/>
    <row r="7452" ht="15" customHeight="1"/>
    <row r="7453" ht="15" customHeight="1"/>
    <row r="7454" ht="15" customHeight="1"/>
    <row r="7455" ht="15" customHeight="1"/>
    <row r="7456" ht="15" customHeight="1"/>
    <row r="7457" ht="15" customHeight="1"/>
    <row r="7458" ht="15" customHeight="1"/>
    <row r="7459" ht="15" customHeight="1"/>
    <row r="7460" ht="15" customHeight="1"/>
    <row r="7461" ht="15" customHeight="1"/>
    <row r="7462" ht="15" customHeight="1"/>
    <row r="7463" ht="15" customHeight="1"/>
    <row r="7464" ht="15" customHeight="1"/>
    <row r="7465" ht="15" customHeight="1"/>
    <row r="7466" ht="15" customHeight="1"/>
    <row r="7467" ht="15" customHeight="1"/>
    <row r="7468" ht="15" customHeight="1"/>
    <row r="7469" ht="15" customHeight="1"/>
    <row r="7470" ht="15" customHeight="1"/>
    <row r="7471" ht="15" customHeight="1"/>
    <row r="7472" ht="15" customHeight="1"/>
    <row r="7473" ht="15" customHeight="1"/>
    <row r="7474" ht="15" customHeight="1"/>
    <row r="7475" ht="15" customHeight="1"/>
    <row r="7476" ht="15" customHeight="1"/>
    <row r="7477" ht="15" customHeight="1"/>
    <row r="7478" ht="15" customHeight="1"/>
    <row r="7479" ht="15" customHeight="1"/>
    <row r="7480" ht="15" customHeight="1"/>
    <row r="7481" ht="15" customHeight="1"/>
    <row r="7482" ht="15" customHeight="1"/>
    <row r="7483" ht="15" customHeight="1"/>
    <row r="7484" ht="15" customHeight="1"/>
    <row r="7485" ht="15" customHeight="1"/>
    <row r="7486" ht="15" customHeight="1"/>
    <row r="7487" ht="15" customHeight="1"/>
    <row r="7488" ht="15" customHeight="1"/>
    <row r="7489" ht="15" customHeight="1"/>
    <row r="7490" ht="15" customHeight="1"/>
    <row r="7491" ht="15" customHeight="1"/>
    <row r="7492" ht="15" customHeight="1"/>
    <row r="7493" ht="15" customHeight="1"/>
    <row r="7494" ht="15" customHeight="1"/>
    <row r="7495" ht="15" customHeight="1"/>
    <row r="7496" ht="15" customHeight="1"/>
    <row r="7497" ht="15" customHeight="1"/>
    <row r="7498" ht="15" customHeight="1"/>
    <row r="7499" ht="15" customHeight="1"/>
    <row r="7500" ht="15" customHeight="1"/>
    <row r="7501" ht="15" customHeight="1"/>
    <row r="7502" ht="15" customHeight="1"/>
    <row r="7503" ht="15" customHeight="1"/>
    <row r="7504" ht="15" customHeight="1"/>
    <row r="7505" ht="15" customHeight="1"/>
    <row r="7506" ht="15" customHeight="1"/>
    <row r="7507" ht="15" customHeight="1"/>
    <row r="7508" ht="15" customHeight="1"/>
    <row r="7509" ht="15" customHeight="1"/>
    <row r="7510" ht="15" customHeight="1"/>
    <row r="7511" ht="15" customHeight="1"/>
    <row r="7512" ht="15" customHeight="1"/>
    <row r="7513" ht="15" customHeight="1"/>
    <row r="7514" ht="15" customHeight="1"/>
    <row r="7515" ht="15" customHeight="1"/>
    <row r="7516" ht="15" customHeight="1"/>
    <row r="7517" ht="15" customHeight="1"/>
    <row r="7518" ht="15" customHeight="1"/>
    <row r="7519" ht="15" customHeight="1"/>
    <row r="7520" ht="15" customHeight="1"/>
    <row r="7521" ht="15" customHeight="1"/>
    <row r="7522" ht="15" customHeight="1"/>
    <row r="7523" ht="15" customHeight="1"/>
    <row r="7524" ht="15" customHeight="1"/>
    <row r="7525" ht="15" customHeight="1"/>
    <row r="7526" ht="15" customHeight="1"/>
    <row r="7527" ht="15" customHeight="1"/>
    <row r="7528" ht="15" customHeight="1"/>
    <row r="7529" ht="15" customHeight="1"/>
    <row r="7530" ht="15" customHeight="1"/>
    <row r="7531" ht="15" customHeight="1"/>
    <row r="7532" ht="15" customHeight="1"/>
    <row r="7533" ht="15" customHeight="1"/>
    <row r="7534" ht="15" customHeight="1"/>
    <row r="7535" ht="15" customHeight="1"/>
    <row r="7536" ht="15" customHeight="1"/>
    <row r="7537" ht="15" customHeight="1"/>
    <row r="7538" ht="15" customHeight="1"/>
    <row r="7539" ht="15" customHeight="1"/>
    <row r="7540" ht="15" customHeight="1"/>
    <row r="7541" ht="15" customHeight="1"/>
    <row r="7542" ht="15" customHeight="1"/>
    <row r="7543" ht="15" customHeight="1"/>
    <row r="7544" ht="15" customHeight="1"/>
    <row r="7545" ht="15" customHeight="1"/>
    <row r="7546" ht="15" customHeight="1"/>
    <row r="7547" ht="15" customHeight="1"/>
    <row r="7548" ht="15" customHeight="1"/>
    <row r="7549" ht="15" customHeight="1"/>
    <row r="7550" ht="15" customHeight="1"/>
    <row r="7551" ht="15" customHeight="1"/>
    <row r="7552" ht="15" customHeight="1"/>
    <row r="7553" ht="15" customHeight="1"/>
    <row r="7554" ht="15" customHeight="1"/>
    <row r="7555" ht="15" customHeight="1"/>
    <row r="7556" ht="15" customHeight="1"/>
    <row r="7557" ht="15" customHeight="1"/>
    <row r="7558" ht="15" customHeight="1"/>
    <row r="7559" ht="15" customHeight="1"/>
    <row r="7560" ht="15" customHeight="1"/>
    <row r="7561" ht="15" customHeight="1"/>
    <row r="7562" ht="15" customHeight="1"/>
    <row r="7563" ht="15" customHeight="1"/>
    <row r="7564" ht="15" customHeight="1"/>
    <row r="7565" ht="15" customHeight="1"/>
    <row r="7566" ht="15" customHeight="1"/>
    <row r="7567" ht="15" customHeight="1"/>
    <row r="7568" ht="15" customHeight="1"/>
    <row r="7569" ht="15" customHeight="1"/>
    <row r="7570" ht="15" customHeight="1"/>
    <row r="7571" ht="15" customHeight="1"/>
    <row r="7572" ht="15" customHeight="1"/>
    <row r="7573" ht="15" customHeight="1"/>
    <row r="7574" ht="15" customHeight="1"/>
    <row r="7575" ht="15" customHeight="1"/>
    <row r="7576" ht="15" customHeight="1"/>
    <row r="7577" ht="15" customHeight="1"/>
    <row r="7578" ht="15" customHeight="1"/>
    <row r="7579" ht="15" customHeight="1"/>
    <row r="7580" ht="15" customHeight="1"/>
    <row r="7581" ht="15" customHeight="1"/>
    <row r="7582" ht="15" customHeight="1"/>
    <row r="7583" ht="15" customHeight="1"/>
    <row r="7584" ht="15" customHeight="1"/>
    <row r="7585" ht="15" customHeight="1"/>
    <row r="7586" ht="15" customHeight="1"/>
    <row r="7587" ht="15" customHeight="1"/>
    <row r="7588" ht="15" customHeight="1"/>
    <row r="7589" ht="15" customHeight="1"/>
    <row r="7590" ht="15" customHeight="1"/>
    <row r="7591" ht="15" customHeight="1"/>
    <row r="7592" ht="15" customHeight="1"/>
    <row r="7593" ht="15" customHeight="1"/>
    <row r="7594" ht="15" customHeight="1"/>
    <row r="7595" ht="15" customHeight="1"/>
    <row r="7596" ht="15" customHeight="1"/>
    <row r="7597" ht="15" customHeight="1"/>
    <row r="7598" ht="15" customHeight="1"/>
    <row r="7599" ht="15" customHeight="1"/>
    <row r="7600" ht="15" customHeight="1"/>
    <row r="7601" ht="15" customHeight="1"/>
    <row r="7602" ht="15" customHeight="1"/>
    <row r="7603" ht="15" customHeight="1"/>
    <row r="7604" ht="15" customHeight="1"/>
    <row r="7605" ht="15" customHeight="1"/>
    <row r="7606" ht="15" customHeight="1"/>
    <row r="7607" ht="15" customHeight="1"/>
    <row r="7608" ht="15" customHeight="1"/>
    <row r="7609" ht="15" customHeight="1"/>
    <row r="7610" ht="15" customHeight="1"/>
    <row r="7611" ht="15" customHeight="1"/>
    <row r="7612" ht="15" customHeight="1"/>
    <row r="7613" ht="15" customHeight="1"/>
    <row r="7614" ht="15" customHeight="1"/>
    <row r="7615" ht="15" customHeight="1"/>
    <row r="7616" ht="15" customHeight="1"/>
    <row r="7617" ht="15" customHeight="1"/>
    <row r="7618" ht="15" customHeight="1"/>
    <row r="7619" ht="15" customHeight="1"/>
    <row r="7620" ht="15" customHeight="1"/>
    <row r="7621" ht="15" customHeight="1"/>
    <row r="7622" ht="15" customHeight="1"/>
    <row r="7623" ht="15" customHeight="1"/>
    <row r="7624" ht="15" customHeight="1"/>
    <row r="7625" ht="15" customHeight="1"/>
    <row r="7626" ht="15" customHeight="1"/>
    <row r="7627" ht="15" customHeight="1"/>
    <row r="7628" ht="15" customHeight="1"/>
    <row r="7629" ht="15" customHeight="1"/>
    <row r="7630" ht="15" customHeight="1"/>
    <row r="7631" ht="15" customHeight="1"/>
    <row r="7632" ht="15" customHeight="1"/>
    <row r="7633" ht="15" customHeight="1"/>
    <row r="7634" ht="15" customHeight="1"/>
    <row r="7635" ht="15" customHeight="1"/>
    <row r="7636" ht="15" customHeight="1"/>
    <row r="7637" ht="15" customHeight="1"/>
    <row r="7638" ht="15" customHeight="1"/>
    <row r="7639" ht="15" customHeight="1"/>
    <row r="7640" ht="15" customHeight="1"/>
    <row r="7641" ht="15" customHeight="1"/>
    <row r="7642" ht="15" customHeight="1"/>
    <row r="7643" ht="15" customHeight="1"/>
    <row r="7644" ht="15" customHeight="1"/>
    <row r="7645" ht="15" customHeight="1"/>
    <row r="7646" ht="15" customHeight="1"/>
    <row r="7647" ht="15" customHeight="1"/>
    <row r="7648" ht="15" customHeight="1"/>
    <row r="7649" ht="15" customHeight="1"/>
    <row r="7650" ht="15" customHeight="1"/>
    <row r="7651" ht="15" customHeight="1"/>
    <row r="7652" ht="15" customHeight="1"/>
    <row r="7653" ht="15" customHeight="1"/>
    <row r="7654" ht="15" customHeight="1"/>
    <row r="7655" ht="15" customHeight="1"/>
    <row r="7656" ht="15" customHeight="1"/>
    <row r="7657" ht="15" customHeight="1"/>
    <row r="7658" ht="15" customHeight="1"/>
    <row r="7659" ht="15" customHeight="1"/>
    <row r="7660" ht="15" customHeight="1"/>
    <row r="7661" ht="15" customHeight="1"/>
    <row r="7662" ht="15" customHeight="1"/>
    <row r="7663" ht="15" customHeight="1"/>
    <row r="7664" ht="15" customHeight="1"/>
    <row r="7665" ht="15" customHeight="1"/>
    <row r="7666" ht="15" customHeight="1"/>
    <row r="7667" ht="15" customHeight="1"/>
    <row r="7668" ht="15" customHeight="1"/>
    <row r="7669" ht="15" customHeight="1"/>
    <row r="7670" ht="15" customHeight="1"/>
    <row r="7671" ht="15" customHeight="1"/>
    <row r="7672" ht="15" customHeight="1"/>
    <row r="7673" ht="15" customHeight="1"/>
    <row r="7674" ht="15" customHeight="1"/>
    <row r="7675" ht="15" customHeight="1"/>
    <row r="7676" ht="15" customHeight="1"/>
    <row r="7677" ht="15" customHeight="1"/>
    <row r="7678" ht="15" customHeight="1"/>
    <row r="7679" ht="15" customHeight="1"/>
    <row r="7680" ht="15" customHeight="1"/>
    <row r="7681" ht="15" customHeight="1"/>
    <row r="7682" ht="15" customHeight="1"/>
    <row r="7683" ht="15" customHeight="1"/>
    <row r="7684" ht="15" customHeight="1"/>
    <row r="7685" ht="15" customHeight="1"/>
    <row r="7686" ht="15" customHeight="1"/>
    <row r="7687" ht="15" customHeight="1"/>
    <row r="7688" ht="15" customHeight="1"/>
    <row r="7689" ht="15" customHeight="1"/>
    <row r="7690" ht="15" customHeight="1"/>
    <row r="7691" ht="15" customHeight="1"/>
    <row r="7692" ht="15" customHeight="1"/>
    <row r="7693" ht="15" customHeight="1"/>
    <row r="7694" ht="15" customHeight="1"/>
    <row r="7695" ht="15" customHeight="1"/>
    <row r="7696" ht="15" customHeight="1"/>
    <row r="7697" ht="15" customHeight="1"/>
    <row r="7698" ht="15" customHeight="1"/>
    <row r="7699" ht="15" customHeight="1"/>
    <row r="7700" ht="15" customHeight="1"/>
    <row r="7701" ht="15" customHeight="1"/>
    <row r="7702" ht="15" customHeight="1"/>
    <row r="7703" ht="15" customHeight="1"/>
    <row r="7704" ht="15" customHeight="1"/>
    <row r="7705" ht="15" customHeight="1"/>
    <row r="7706" ht="15" customHeight="1"/>
    <row r="7707" ht="15" customHeight="1"/>
    <row r="7708" ht="15" customHeight="1"/>
    <row r="7709" ht="15" customHeight="1"/>
    <row r="7710" ht="15" customHeight="1"/>
    <row r="7711" ht="15" customHeight="1"/>
    <row r="7712" ht="15" customHeight="1"/>
    <row r="7713" ht="15" customHeight="1"/>
    <row r="7714" ht="15" customHeight="1"/>
    <row r="7715" ht="15" customHeight="1"/>
    <row r="7716" ht="15" customHeight="1"/>
    <row r="7717" ht="15" customHeight="1"/>
    <row r="7718" ht="15" customHeight="1"/>
    <row r="7719" ht="15" customHeight="1"/>
    <row r="7720" ht="15" customHeight="1"/>
    <row r="7721" ht="15" customHeight="1"/>
    <row r="7722" ht="15" customHeight="1"/>
    <row r="7723" ht="15" customHeight="1"/>
    <row r="7724" ht="15" customHeight="1"/>
    <row r="7725" ht="15" customHeight="1"/>
    <row r="7726" ht="15" customHeight="1"/>
    <row r="7727" ht="15" customHeight="1"/>
    <row r="7728" ht="15" customHeight="1"/>
    <row r="7729" ht="15" customHeight="1"/>
    <row r="7730" ht="15" customHeight="1"/>
    <row r="7731" ht="15" customHeight="1"/>
    <row r="7732" ht="15" customHeight="1"/>
    <row r="7733" ht="15" customHeight="1"/>
    <row r="7734" ht="15" customHeight="1"/>
    <row r="7735" ht="15" customHeight="1"/>
    <row r="7736" ht="15" customHeight="1"/>
    <row r="7737" ht="15" customHeight="1"/>
    <row r="7738" ht="15" customHeight="1"/>
    <row r="7739" ht="15" customHeight="1"/>
    <row r="7740" ht="15" customHeight="1"/>
    <row r="7741" ht="15" customHeight="1"/>
    <row r="7742" ht="15" customHeight="1"/>
    <row r="7743" ht="15" customHeight="1"/>
    <row r="7744" ht="15" customHeight="1"/>
    <row r="7745" ht="15" customHeight="1"/>
    <row r="7746" ht="15" customHeight="1"/>
    <row r="7747" ht="15" customHeight="1"/>
    <row r="7748" ht="15" customHeight="1"/>
    <row r="7749" ht="15" customHeight="1"/>
    <row r="7750" ht="15" customHeight="1"/>
    <row r="7751" ht="15" customHeight="1"/>
    <row r="7752" ht="15" customHeight="1"/>
    <row r="7753" ht="15" customHeight="1"/>
    <row r="7754" ht="15" customHeight="1"/>
    <row r="7755" ht="15" customHeight="1"/>
    <row r="7756" ht="15" customHeight="1"/>
    <row r="7757" ht="15" customHeight="1"/>
    <row r="7758" ht="15" customHeight="1"/>
    <row r="7759" ht="15" customHeight="1"/>
    <row r="7760" ht="15" customHeight="1"/>
    <row r="7761" ht="15" customHeight="1"/>
    <row r="7762" ht="15" customHeight="1"/>
    <row r="7763" ht="15" customHeight="1"/>
    <row r="7764" ht="15" customHeight="1"/>
    <row r="7765" ht="15" customHeight="1"/>
    <row r="7766" ht="15" customHeight="1"/>
    <row r="7767" ht="15" customHeight="1"/>
    <row r="7768" ht="15" customHeight="1"/>
    <row r="7769" ht="15" customHeight="1"/>
    <row r="7770" ht="15" customHeight="1"/>
    <row r="7771" ht="15" customHeight="1"/>
    <row r="7772" ht="15" customHeight="1"/>
    <row r="7773" ht="15" customHeight="1"/>
    <row r="7774" ht="15" customHeight="1"/>
    <row r="7775" ht="15" customHeight="1"/>
    <row r="7776" ht="15" customHeight="1"/>
    <row r="7777" ht="15" customHeight="1"/>
    <row r="7778" ht="15" customHeight="1"/>
    <row r="7779" ht="15" customHeight="1"/>
    <row r="7780" ht="15" customHeight="1"/>
    <row r="7781" ht="15" customHeight="1"/>
    <row r="7782" ht="15" customHeight="1"/>
    <row r="7783" ht="15" customHeight="1"/>
    <row r="7784" ht="15" customHeight="1"/>
    <row r="7785" ht="15" customHeight="1"/>
    <row r="7786" ht="15" customHeight="1"/>
    <row r="7787" ht="15" customHeight="1"/>
    <row r="7788" ht="15" customHeight="1"/>
    <row r="7789" ht="15" customHeight="1"/>
    <row r="7790" ht="15" customHeight="1"/>
    <row r="7791" ht="15" customHeight="1"/>
    <row r="7792" ht="15" customHeight="1"/>
    <row r="7793" ht="15" customHeight="1"/>
    <row r="7794" ht="15" customHeight="1"/>
    <row r="7795" ht="15" customHeight="1"/>
    <row r="7796" ht="15" customHeight="1"/>
    <row r="7797" ht="15" customHeight="1"/>
    <row r="7798" ht="15" customHeight="1"/>
    <row r="7799" ht="15" customHeight="1"/>
    <row r="7800" ht="15" customHeight="1"/>
    <row r="7801" ht="15" customHeight="1"/>
    <row r="7802" ht="15" customHeight="1"/>
    <row r="7803" ht="15" customHeight="1"/>
    <row r="7804" ht="15" customHeight="1"/>
    <row r="7805" ht="15" customHeight="1"/>
    <row r="7806" ht="15" customHeight="1"/>
    <row r="7807" ht="15" customHeight="1"/>
    <row r="7808" ht="15" customHeight="1"/>
    <row r="7809" ht="15" customHeight="1"/>
    <row r="7810" ht="15" customHeight="1"/>
    <row r="7811" ht="15" customHeight="1"/>
    <row r="7812" ht="15" customHeight="1"/>
    <row r="7813" ht="15" customHeight="1"/>
    <row r="7814" ht="15" customHeight="1"/>
    <row r="7815" ht="15" customHeight="1"/>
    <row r="7816" ht="15" customHeight="1"/>
    <row r="7817" ht="15" customHeight="1"/>
    <row r="7818" ht="15" customHeight="1"/>
    <row r="7819" ht="15" customHeight="1"/>
    <row r="7820" ht="15" customHeight="1"/>
    <row r="7821" ht="15" customHeight="1"/>
    <row r="7822" ht="15" customHeight="1"/>
    <row r="7823" ht="15" customHeight="1"/>
    <row r="7824" ht="15" customHeight="1"/>
    <row r="7825" ht="15" customHeight="1"/>
    <row r="7826" ht="15" customHeight="1"/>
    <row r="7827" ht="15" customHeight="1"/>
    <row r="7828" ht="15" customHeight="1"/>
    <row r="7829" ht="15" customHeight="1"/>
    <row r="7830" ht="15" customHeight="1"/>
    <row r="7831" ht="15" customHeight="1"/>
    <row r="7832" ht="15" customHeight="1"/>
    <row r="7833" ht="15" customHeight="1"/>
    <row r="7834" ht="15" customHeight="1"/>
    <row r="7835" ht="15" customHeight="1"/>
    <row r="7836" ht="15" customHeight="1"/>
    <row r="7837" ht="15" customHeight="1"/>
    <row r="7838" ht="15" customHeight="1"/>
    <row r="7839" ht="15" customHeight="1"/>
    <row r="7840" ht="15" customHeight="1"/>
    <row r="7841" ht="15" customHeight="1"/>
    <row r="7842" ht="15" customHeight="1"/>
    <row r="7843" ht="15" customHeight="1"/>
    <row r="7844" ht="15" customHeight="1"/>
    <row r="7845" ht="15" customHeight="1"/>
    <row r="7846" ht="15" customHeight="1"/>
    <row r="7847" ht="15" customHeight="1"/>
    <row r="7848" ht="15" customHeight="1"/>
    <row r="7849" ht="15" customHeight="1"/>
    <row r="7850" ht="15" customHeight="1"/>
    <row r="7851" ht="15" customHeight="1"/>
    <row r="7852" ht="15" customHeight="1"/>
    <row r="7853" ht="15" customHeight="1"/>
    <row r="7854" ht="15" customHeight="1"/>
    <row r="7855" ht="15" customHeight="1"/>
    <row r="7856" ht="15" customHeight="1"/>
    <row r="7857" ht="15" customHeight="1"/>
    <row r="7858" ht="15" customHeight="1"/>
    <row r="7859" ht="15" customHeight="1"/>
    <row r="7860" ht="15" customHeight="1"/>
    <row r="7861" ht="15" customHeight="1"/>
    <row r="7862" ht="15" customHeight="1"/>
    <row r="7863" ht="15" customHeight="1"/>
    <row r="7864" ht="15" customHeight="1"/>
    <row r="7865" ht="15" customHeight="1"/>
    <row r="7866" ht="15" customHeight="1"/>
    <row r="7867" ht="15" customHeight="1"/>
    <row r="7868" ht="15" customHeight="1"/>
    <row r="7869" ht="15" customHeight="1"/>
    <row r="7870" ht="15" customHeight="1"/>
    <row r="7871" ht="15" customHeight="1"/>
    <row r="7872" ht="15" customHeight="1"/>
    <row r="7873" ht="15" customHeight="1"/>
    <row r="7874" ht="15" customHeight="1"/>
    <row r="7875" ht="15" customHeight="1"/>
    <row r="7876" ht="15" customHeight="1"/>
    <row r="7877" ht="15" customHeight="1"/>
    <row r="7878" ht="15" customHeight="1"/>
    <row r="7879" ht="15" customHeight="1"/>
    <row r="7880" ht="15" customHeight="1"/>
    <row r="7881" ht="15" customHeight="1"/>
    <row r="7882" ht="15" customHeight="1"/>
    <row r="7883" ht="15" customHeight="1"/>
    <row r="7884" ht="15" customHeight="1"/>
    <row r="7885" ht="15" customHeight="1"/>
    <row r="7886" ht="15" customHeight="1"/>
    <row r="7887" ht="15" customHeight="1"/>
    <row r="7888" ht="15" customHeight="1"/>
    <row r="7889" ht="15" customHeight="1"/>
    <row r="7890" ht="15" customHeight="1"/>
    <row r="7891" ht="15" customHeight="1"/>
    <row r="7892" ht="15" customHeight="1"/>
    <row r="7893" ht="15" customHeight="1"/>
    <row r="7894" ht="15" customHeight="1"/>
    <row r="7895" ht="15" customHeight="1"/>
    <row r="7896" ht="15" customHeight="1"/>
    <row r="7897" ht="15" customHeight="1"/>
    <row r="7898" ht="15" customHeight="1"/>
    <row r="7899" ht="15" customHeight="1"/>
    <row r="7900" ht="15" customHeight="1"/>
    <row r="7901" ht="15" customHeight="1"/>
    <row r="7902" ht="15" customHeight="1"/>
    <row r="7903" ht="15" customHeight="1"/>
    <row r="7904" ht="15" customHeight="1"/>
    <row r="7905" ht="15" customHeight="1"/>
    <row r="7906" ht="15" customHeight="1"/>
    <row r="7907" ht="15" customHeight="1"/>
    <row r="7908" ht="15" customHeight="1"/>
    <row r="7909" ht="15" customHeight="1"/>
    <row r="7910" ht="15" customHeight="1"/>
    <row r="7911" ht="15" customHeight="1"/>
    <row r="7912" ht="15" customHeight="1"/>
    <row r="7913" ht="15" customHeight="1"/>
    <row r="7914" ht="15" customHeight="1"/>
    <row r="7915" ht="15" customHeight="1"/>
    <row r="7916" ht="15" customHeight="1"/>
    <row r="7917" ht="15" customHeight="1"/>
    <row r="7918" ht="15" customHeight="1"/>
    <row r="7919" ht="15" customHeight="1"/>
    <row r="7920" ht="15" customHeight="1"/>
    <row r="7921" ht="15" customHeight="1"/>
    <row r="7922" ht="15" customHeight="1"/>
    <row r="7923" ht="15" customHeight="1"/>
    <row r="7924" ht="15" customHeight="1"/>
    <row r="7925" ht="15" customHeight="1"/>
    <row r="7926" ht="15" customHeight="1"/>
    <row r="7927" ht="15" customHeight="1"/>
    <row r="7928" ht="15" customHeight="1"/>
    <row r="7929" ht="15" customHeight="1"/>
    <row r="7930" ht="15" customHeight="1"/>
    <row r="7931" ht="15" customHeight="1"/>
    <row r="7932" ht="15" customHeight="1"/>
    <row r="7933" ht="15" customHeight="1"/>
    <row r="7934" ht="15" customHeight="1"/>
    <row r="7935" ht="15" customHeight="1"/>
    <row r="7936" ht="15" customHeight="1"/>
    <row r="7937" ht="15" customHeight="1"/>
    <row r="7938" ht="15" customHeight="1"/>
    <row r="7939" ht="15" customHeight="1"/>
    <row r="7940" ht="15" customHeight="1"/>
    <row r="7941" ht="15" customHeight="1"/>
    <row r="7942" ht="15" customHeight="1"/>
    <row r="7943" ht="15" customHeight="1"/>
    <row r="7944" ht="15" customHeight="1"/>
    <row r="7945" ht="15" customHeight="1"/>
    <row r="7946" ht="15" customHeight="1"/>
    <row r="7947" ht="15" customHeight="1"/>
    <row r="7948" ht="15" customHeight="1"/>
    <row r="7949" ht="15" customHeight="1"/>
    <row r="7950" ht="15" customHeight="1"/>
    <row r="7951" ht="15" customHeight="1"/>
    <row r="7952" ht="15" customHeight="1"/>
    <row r="7953" ht="15" customHeight="1"/>
    <row r="7954" ht="15" customHeight="1"/>
    <row r="7955" ht="15" customHeight="1"/>
    <row r="7956" ht="15" customHeight="1"/>
    <row r="7957" ht="15" customHeight="1"/>
    <row r="7958" ht="15" customHeight="1"/>
    <row r="7959" ht="15" customHeight="1"/>
    <row r="7960" ht="15" customHeight="1"/>
    <row r="7961" ht="15" customHeight="1"/>
    <row r="7962" ht="15" customHeight="1"/>
    <row r="7963" ht="15" customHeight="1"/>
    <row r="7964" ht="15" customHeight="1"/>
    <row r="7965" ht="15" customHeight="1"/>
    <row r="7966" ht="15" customHeight="1"/>
    <row r="7967" ht="15" customHeight="1"/>
    <row r="7968" ht="15" customHeight="1"/>
    <row r="7969" ht="15" customHeight="1"/>
    <row r="7970" ht="15" customHeight="1"/>
    <row r="7971" ht="15" customHeight="1"/>
    <row r="7972" ht="15" customHeight="1"/>
    <row r="7973" ht="15" customHeight="1"/>
    <row r="7974" ht="15" customHeight="1"/>
    <row r="7975" ht="15" customHeight="1"/>
    <row r="7976" ht="15" customHeight="1"/>
    <row r="7977" ht="15" customHeight="1"/>
    <row r="7978" ht="15" customHeight="1"/>
    <row r="7979" ht="15" customHeight="1"/>
    <row r="7980" ht="15" customHeight="1"/>
    <row r="7981" ht="15" customHeight="1"/>
    <row r="7982" ht="15" customHeight="1"/>
    <row r="7983" ht="15" customHeight="1"/>
    <row r="7984" ht="15" customHeight="1"/>
    <row r="7985" ht="15" customHeight="1"/>
    <row r="7986" ht="15" customHeight="1"/>
    <row r="7987" ht="15" customHeight="1"/>
    <row r="7988" ht="15" customHeight="1"/>
    <row r="7989" ht="15" customHeight="1"/>
    <row r="7990" ht="15" customHeight="1"/>
    <row r="7991" ht="15" customHeight="1"/>
    <row r="7992" ht="15" customHeight="1"/>
    <row r="7993" ht="15" customHeight="1"/>
    <row r="7994" ht="15" customHeight="1"/>
    <row r="7995" ht="15" customHeight="1"/>
    <row r="7996" ht="15" customHeight="1"/>
    <row r="7997" ht="15" customHeight="1"/>
    <row r="7998" ht="15" customHeight="1"/>
    <row r="7999" ht="15" customHeight="1"/>
    <row r="8000" ht="15" customHeight="1"/>
  </sheetData>
  <mergeCells count="4">
    <mergeCell ref="A1:J1"/>
    <mergeCell ref="A3:J3"/>
    <mergeCell ref="A4:J4"/>
    <mergeCell ref="A5:J5"/>
  </mergeCells>
  <dataValidations count="1">
    <dataValidation type="list" allowBlank="1" showInputMessage="1" showErrorMessage="1" sqref="K8:K8000" xr:uid="{74B50C88-8625-4369-8906-0110CC7F24B6}">
      <formula1>"FALSE,TRUE"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10</vt:i4>
      </vt:variant>
    </vt:vector>
  </HeadingPairs>
  <TitlesOfParts>
    <vt:vector size="23" baseType="lpstr">
      <vt:lpstr>REKAP Tot</vt:lpstr>
      <vt:lpstr>SCHD</vt:lpstr>
      <vt:lpstr>SCHD (2)</vt:lpstr>
      <vt:lpstr>RAB GIK UGM</vt:lpstr>
      <vt:lpstr>Sheet3</vt:lpstr>
      <vt:lpstr>Hrg Sat</vt:lpstr>
      <vt:lpstr>Hit. ME</vt:lpstr>
      <vt:lpstr>Analisa</vt:lpstr>
      <vt:lpstr>Bahan MEP</vt:lpstr>
      <vt:lpstr>Bahan</vt:lpstr>
      <vt:lpstr>TKDN</vt:lpstr>
      <vt:lpstr>IMPOR</vt:lpstr>
      <vt:lpstr>RINCIAN TETAP</vt:lpstr>
      <vt:lpstr>Analisa!Print_Area</vt:lpstr>
      <vt:lpstr>Bahan!Print_Area</vt:lpstr>
      <vt:lpstr>'Bahan MEP'!Print_Area</vt:lpstr>
      <vt:lpstr>'Hit. ME'!Print_Area</vt:lpstr>
      <vt:lpstr>'Hrg Sat'!Print_Area</vt:lpstr>
      <vt:lpstr>IMPOR!Print_Area</vt:lpstr>
      <vt:lpstr>'REKAP Tot'!Print_Area</vt:lpstr>
      <vt:lpstr>SCHD!Print_Area</vt:lpstr>
      <vt:lpstr>'SCHD (2)'!Print_Area</vt:lpstr>
      <vt:lpstr>TKDN!Print_Area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Dokumen Pemilihan</dc:title>
  <cp:lastModifiedBy>SCS Marketing</cp:lastModifiedBy>
  <cp:lastPrinted>2025-11-25T20:25:39Z</cp:lastPrinted>
  <dcterms:created xsi:type="dcterms:W3CDTF">2025-06-03T06:01:49Z</dcterms:created>
  <dcterms:modified xsi:type="dcterms:W3CDTF">2025-11-25T20:32:31Z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2025-06-03T00:00:00Z</vt:filetime>
  </property>
  <property fmtid="{D5CDD505-2E9C-101B-9397-08002B2CF9AE}" pid="3" name="Creator">
    <vt:lpwstr>Mozilla/5.0 (Windows NT 10.0; Win64; x64) AppleWebKit/537.36 (KHTML, like Gecko) Chrome/136.0.0.0 Safari/537.36</vt:lpwstr>
  </property>
  <property fmtid="{D5CDD505-2E9C-101B-9397-08002B2CF9AE}" pid="4" name="LastSaved">
    <vt:filetime>2025-06-03T00:00:00Z</vt:filetime>
  </property>
  <property fmtid="{D5CDD505-2E9C-101B-9397-08002B2CF9AE}" pid="5" name="Producer">
    <vt:lpwstr>3-Heights(TM) PDF Security Shell 4.8.25.2 (http://www.pdf-tools.com)</vt:lpwstr>
  </property>
</Properties>
</file>